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Templates\"/>
    </mc:Choice>
  </mc:AlternateContent>
  <xr:revisionPtr revIDLastSave="0" documentId="13_ncr:1_{BF7C45D5-446F-4D32-A729-0A387169A536}" xr6:coauthVersionLast="47" xr6:coauthVersionMax="47" xr10:uidLastSave="{00000000-0000-0000-0000-000000000000}"/>
  <bookViews>
    <workbookView xWindow="-120" yWindow="-120" windowWidth="29040" windowHeight="15840" tabRatio="815" activeTab="1" xr2:uid="{00000000-000D-0000-FFFF-FFFF00000000}"/>
  </bookViews>
  <sheets>
    <sheet name="Instructions" sheetId="17" r:id="rId1"/>
    <sheet name="execute" sheetId="18" r:id="rId2"/>
    <sheet name="Total Scorecards" sheetId="9" r:id="rId3"/>
    <sheet name="Filtered Scorecard 1" sheetId="22" r:id="rId4"/>
    <sheet name="Filtered Scorecard 2" sheetId="23" r:id="rId5"/>
    <sheet name="Filtered Scorecard 3" sheetId="24" r:id="rId6"/>
    <sheet name="Indemnity Rate" sheetId="33" r:id="rId7"/>
    <sheet name="Ultimate Severity" sheetId="35" r:id="rId8"/>
    <sheet name="Litigation Analysis" sheetId="34" r:id="rId9"/>
  </sheets>
  <externalReferences>
    <externalReference r:id="rId10"/>
  </externalReferences>
  <definedNames>
    <definedName name="_xlnm._FilterDatabase" localSheetId="1" hidden="1">execute!$H$1:$Y$46516</definedName>
    <definedName name="_xlnm._FilterDatabase" localSheetId="2" hidden="1">'Total Scorecards'!$M$17:$M$23</definedName>
    <definedName name="Closed">execute!$O$2:$O$100000</definedName>
    <definedName name="DOL">execute!$I$2:$I$100000</definedName>
    <definedName name="Filter1">execute!$T$2:$T$100000</definedName>
    <definedName name="IncLim">execute!$K$2:$K$100000</definedName>
    <definedName name="IncYr_yn">execute!$A$32</definedName>
    <definedName name="indType">execute!$N$2:$N$100000</definedName>
    <definedName name="Lit">execute!$Q$2:$Q$100000</definedName>
    <definedName name="Months">execute!$U$2:$U$100000</definedName>
    <definedName name="months1">execute!$D$32</definedName>
    <definedName name="months2">execute!$D$33</definedName>
    <definedName name="months3">execute!$D$34</definedName>
    <definedName name="months4">execute!$D$35</definedName>
    <definedName name="months5">execute!$D$36</definedName>
    <definedName name="osLim">execute!$M$2:$M$100000</definedName>
    <definedName name="pdLim">execute!$L$2:$L$100000</definedName>
    <definedName name="PY">execute!$J$2:$J$100000</definedName>
    <definedName name="PY1_">execute!$A$26</definedName>
    <definedName name="PY1_ret">'Total Scorecards'!$N$5</definedName>
    <definedName name="PY1_ult">'Total Scorecards'!$O$5</definedName>
    <definedName name="PY1_ultCt">'Total Scorecards'!$P$5</definedName>
    <definedName name="PY2_">execute!$A$25</definedName>
    <definedName name="PY2_ret">'Total Scorecards'!$N$6</definedName>
    <definedName name="PY2_ult">'Total Scorecards'!$O$6</definedName>
    <definedName name="PY2_ultCt">'Total Scorecards'!$P$6</definedName>
    <definedName name="PY3_">execute!$A$24</definedName>
    <definedName name="PY3_ret">'Total Scorecards'!$N$7</definedName>
    <definedName name="PY3_ult">'Total Scorecards'!$O$7</definedName>
    <definedName name="PY3_ultCt">'Total Scorecards'!$P$7</definedName>
    <definedName name="PY4_">execute!$A$23</definedName>
    <definedName name="PY4_ret">'Total Scorecards'!$N$8</definedName>
    <definedName name="PY4_ult">'Total Scorecards'!$O$8</definedName>
    <definedName name="PY4_ultCt">'Total Scorecards'!$P$8</definedName>
    <definedName name="PY5_">execute!$A$22</definedName>
    <definedName name="PY5_ret">'Total Scorecards'!$N$9</definedName>
    <definedName name="PY5_ult">'Total Scorecards'!$O$9</definedName>
    <definedName name="PY5_ultCt">'Total Scorecards'!$P$9</definedName>
    <definedName name="PY6_">execute!$A$21</definedName>
    <definedName name="PY6_ret">'Total Scorecards'!$N$10</definedName>
    <definedName name="PY6_ult">'Total Scorecards'!$O$10</definedName>
    <definedName name="PY6_ultCt">'Total Scorecards'!$P$10</definedName>
    <definedName name="PY7_">execute!$A$20</definedName>
    <definedName name="PY7_ult">'Total Scorecards'!$O$11</definedName>
    <definedName name="PY7_ultCT">'Total Scorecards'!$P$11</definedName>
    <definedName name="PY8_">execute!$A$19</definedName>
    <definedName name="PY8_ult">'Total Scorecards'!$O$12</definedName>
    <definedName name="PY8_ultCt">'Total Scorecards'!$P$12</definedName>
    <definedName name="Source1">execute!$B$9</definedName>
    <definedName name="Source2">execute!$B$10</definedName>
    <definedName name="Source3">execute!$B$11</definedName>
    <definedName name="Val_current">execute!$A$5</definedName>
    <definedName name="Valuation">execute!$S$2:$S$100000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8" l="1"/>
  <c r="M11" i="24" l="1"/>
  <c r="M10" i="24"/>
  <c r="M9" i="24"/>
  <c r="M8" i="24"/>
  <c r="M7" i="24"/>
  <c r="M6" i="24" a="1"/>
  <c r="M6" i="24" s="1"/>
  <c r="M5" i="24" a="1"/>
  <c r="M5" i="24" s="1"/>
  <c r="M11" i="23"/>
  <c r="M10" i="23"/>
  <c r="M9" i="23"/>
  <c r="M8" i="23"/>
  <c r="M7" i="23"/>
  <c r="M6" i="23" a="1"/>
  <c r="M6" i="23" s="1"/>
  <c r="M5" i="23" a="1"/>
  <c r="M5" i="23" s="1"/>
  <c r="M11" i="22"/>
  <c r="M10" i="22"/>
  <c r="M9" i="22"/>
  <c r="M8" i="22"/>
  <c r="M7" i="22"/>
  <c r="M6" i="22" a="1"/>
  <c r="M6" i="22" s="1"/>
  <c r="M5" i="22" a="1"/>
  <c r="M5" i="22" s="1"/>
  <c r="M11" i="9"/>
  <c r="M10" i="9"/>
  <c r="M9" i="9"/>
  <c r="M8" i="9"/>
  <c r="M7" i="9"/>
  <c r="Q3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" i="18"/>
  <c r="D101" i="24" l="1"/>
  <c r="F130" i="24"/>
  <c r="D90" i="24" a="1"/>
  <c r="D90" i="24" s="1"/>
  <c r="E51" i="24" a="1"/>
  <c r="E51" i="24" s="1"/>
  <c r="D10" i="24" a="1"/>
  <c r="D10" i="24" s="1"/>
  <c r="E21" i="24"/>
  <c r="F141" i="24"/>
  <c r="D61" i="24"/>
  <c r="D51" i="24" a="1"/>
  <c r="D51" i="24" s="1"/>
  <c r="E90" i="24" a="1"/>
  <c r="E90" i="24" s="1"/>
  <c r="F101" i="24"/>
  <c r="D21" i="24"/>
  <c r="E130" i="24" a="1"/>
  <c r="E130" i="24" s="1"/>
  <c r="F50" i="24" a="1"/>
  <c r="F50" i="24" s="1"/>
  <c r="D91" i="24" a="1"/>
  <c r="D91" i="24" s="1"/>
  <c r="F61" i="24"/>
  <c r="D130" i="24" a="1"/>
  <c r="D130" i="24" s="1"/>
  <c r="F91" i="24" a="1"/>
  <c r="F91" i="24" s="1"/>
  <c r="E50" i="24" a="1"/>
  <c r="E50" i="24" s="1"/>
  <c r="F11" i="24"/>
  <c r="E101" i="24"/>
  <c r="D11" i="24"/>
  <c r="D131" i="24" a="1"/>
  <c r="D131" i="24" s="1"/>
  <c r="E10" i="24"/>
  <c r="E141" i="24"/>
  <c r="F21" i="24"/>
  <c r="F131" i="24" a="1"/>
  <c r="F131" i="24" s="1"/>
  <c r="E91" i="24" a="1"/>
  <c r="E91" i="24" s="1"/>
  <c r="D50" i="24" a="1"/>
  <c r="D50" i="24" s="1"/>
  <c r="E11" i="24"/>
  <c r="E61" i="24"/>
  <c r="E131" i="24" a="1"/>
  <c r="E131" i="24" s="1"/>
  <c r="F90" i="24" a="1"/>
  <c r="F90" i="24" s="1"/>
  <c r="F10" i="24" a="1"/>
  <c r="F10" i="24" s="1"/>
  <c r="D141" i="24"/>
  <c r="F51" i="24" a="1"/>
  <c r="F51" i="24" s="1"/>
  <c r="F141" i="23"/>
  <c r="D61" i="23"/>
  <c r="F50" i="23" a="1"/>
  <c r="F50" i="23" s="1"/>
  <c r="E131" i="23" a="1"/>
  <c r="E131" i="23" s="1"/>
  <c r="E10" i="23"/>
  <c r="F101" i="23"/>
  <c r="D21" i="23"/>
  <c r="E130" i="23" a="1"/>
  <c r="E130" i="23" s="1"/>
  <c r="F91" i="23" a="1"/>
  <c r="F91" i="23" s="1"/>
  <c r="E50" i="23" a="1"/>
  <c r="E50" i="23" s="1"/>
  <c r="F11" i="23"/>
  <c r="F51" i="23" a="1"/>
  <c r="F51" i="23" s="1"/>
  <c r="F61" i="23"/>
  <c r="D130" i="23" a="1"/>
  <c r="D130" i="23" s="1"/>
  <c r="E91" i="23" a="1"/>
  <c r="E91" i="23" s="1"/>
  <c r="D50" i="23" a="1"/>
  <c r="D50" i="23" s="1"/>
  <c r="E11" i="23"/>
  <c r="E61" i="23"/>
  <c r="D51" i="23" a="1"/>
  <c r="D51" i="23" s="1"/>
  <c r="E141" i="23"/>
  <c r="F21" i="23"/>
  <c r="D91" i="23" a="1"/>
  <c r="D91" i="23" s="1"/>
  <c r="D11" i="23"/>
  <c r="E101" i="23"/>
  <c r="F131" i="23" a="1"/>
  <c r="F131" i="23" s="1"/>
  <c r="F90" i="23" a="1"/>
  <c r="F90" i="23" s="1"/>
  <c r="F10" i="23" a="1"/>
  <c r="F10" i="23" s="1"/>
  <c r="E90" i="23" a="1"/>
  <c r="E90" i="23" s="1"/>
  <c r="F130" i="23"/>
  <c r="D141" i="23"/>
  <c r="E21" i="23"/>
  <c r="D131" i="23" a="1"/>
  <c r="D131" i="23" s="1"/>
  <c r="D90" i="23" a="1"/>
  <c r="D90" i="23" s="1"/>
  <c r="E51" i="23" a="1"/>
  <c r="E51" i="23" s="1"/>
  <c r="D10" i="23" a="1"/>
  <c r="D10" i="23" s="1"/>
  <c r="D101" i="23"/>
  <c r="D141" i="22"/>
  <c r="E21" i="22"/>
  <c r="E131" i="22" a="1"/>
  <c r="E131" i="22" s="1"/>
  <c r="D91" i="22" a="1"/>
  <c r="D91" i="22" s="1"/>
  <c r="E50" i="22" a="1"/>
  <c r="E50" i="22" s="1"/>
  <c r="D10" i="22" a="1"/>
  <c r="D10" i="22" s="1"/>
  <c r="E91" i="22" a="1"/>
  <c r="E91" i="22" s="1"/>
  <c r="D101" i="22"/>
  <c r="D131" i="22" a="1"/>
  <c r="D131" i="22" s="1"/>
  <c r="F90" i="22" a="1"/>
  <c r="F90" i="22" s="1"/>
  <c r="D50" i="22" a="1"/>
  <c r="D50" i="22" s="1"/>
  <c r="E141" i="22"/>
  <c r="F10" i="22" a="1"/>
  <c r="F10" i="22" s="1"/>
  <c r="F131" i="22" a="1"/>
  <c r="F131" i="22" s="1"/>
  <c r="F141" i="22"/>
  <c r="D61" i="22"/>
  <c r="F130" i="22"/>
  <c r="E90" i="22" a="1"/>
  <c r="E90" i="22" s="1"/>
  <c r="D11" i="22"/>
  <c r="E51" i="22" a="1"/>
  <c r="E51" i="22" s="1"/>
  <c r="F101" i="22"/>
  <c r="D21" i="22"/>
  <c r="D90" i="22" a="1"/>
  <c r="D90" i="22" s="1"/>
  <c r="E11" i="22"/>
  <c r="F61" i="22"/>
  <c r="E130" i="22" a="1"/>
  <c r="E130" i="22" s="1"/>
  <c r="F51" i="22" a="1"/>
  <c r="F51" i="22" s="1"/>
  <c r="F11" i="22"/>
  <c r="F21" i="22"/>
  <c r="D130" i="22" a="1"/>
  <c r="D130" i="22" s="1"/>
  <c r="F50" i="22" a="1"/>
  <c r="F50" i="22" s="1"/>
  <c r="E101" i="22"/>
  <c r="F91" i="22" a="1"/>
  <c r="F91" i="22" s="1"/>
  <c r="D51" i="22" a="1"/>
  <c r="D51" i="22" s="1"/>
  <c r="E10" i="22"/>
  <c r="E61" i="22"/>
  <c r="A5" i="18" a="1"/>
  <c r="A5" i="18" s="1"/>
  <c r="I197" i="22" l="1"/>
  <c r="H197" i="22"/>
  <c r="I197" i="23"/>
  <c r="H197" i="23"/>
  <c r="I197" i="24"/>
  <c r="H197" i="24"/>
  <c r="I197" i="9"/>
  <c r="H197" i="9"/>
  <c r="I157" i="22"/>
  <c r="H157" i="22"/>
  <c r="I157" i="23"/>
  <c r="H157" i="23"/>
  <c r="I157" i="24"/>
  <c r="H157" i="24"/>
  <c r="I157" i="9"/>
  <c r="H157" i="9"/>
  <c r="I117" i="22"/>
  <c r="H117" i="22"/>
  <c r="I117" i="23"/>
  <c r="H117" i="23"/>
  <c r="I117" i="24"/>
  <c r="H117" i="24"/>
  <c r="I117" i="9"/>
  <c r="H117" i="9"/>
  <c r="I77" i="22"/>
  <c r="H77" i="22"/>
  <c r="I77" i="23"/>
  <c r="H77" i="23"/>
  <c r="I77" i="24"/>
  <c r="H77" i="24"/>
  <c r="I77" i="9"/>
  <c r="H77" i="9"/>
  <c r="I37" i="22"/>
  <c r="H37" i="22"/>
  <c r="I37" i="23"/>
  <c r="H37" i="23"/>
  <c r="I37" i="24"/>
  <c r="H37" i="24"/>
  <c r="I37" i="9"/>
  <c r="H37" i="9"/>
  <c r="F32" i="34" l="1"/>
  <c r="F30" i="34"/>
  <c r="E32" i="34"/>
  <c r="E30" i="34"/>
  <c r="D32" i="34"/>
  <c r="D30" i="34"/>
  <c r="C32" i="34"/>
  <c r="C30" i="34"/>
  <c r="D6" i="34"/>
  <c r="C6" i="34"/>
  <c r="A1" i="24" l="1"/>
  <c r="I141" i="24"/>
  <c r="H141" i="24"/>
  <c r="I131" i="24"/>
  <c r="H131" i="24"/>
  <c r="I130" i="24"/>
  <c r="H130" i="24"/>
  <c r="I101" i="24"/>
  <c r="H101" i="24"/>
  <c r="I91" i="24"/>
  <c r="H91" i="24"/>
  <c r="I90" i="24"/>
  <c r="H90" i="24"/>
  <c r="I61" i="24"/>
  <c r="H61" i="24"/>
  <c r="I50" i="24"/>
  <c r="H50" i="24"/>
  <c r="I21" i="24"/>
  <c r="H21" i="24"/>
  <c r="I10" i="24"/>
  <c r="H10" i="24"/>
  <c r="I141" i="23"/>
  <c r="H141" i="23"/>
  <c r="I131" i="23"/>
  <c r="H131" i="23"/>
  <c r="I130" i="23"/>
  <c r="H130" i="23"/>
  <c r="I101" i="23"/>
  <c r="H101" i="23"/>
  <c r="I91" i="23"/>
  <c r="H91" i="23"/>
  <c r="I90" i="23"/>
  <c r="H90" i="23"/>
  <c r="I61" i="23"/>
  <c r="H61" i="23"/>
  <c r="I50" i="23"/>
  <c r="H50" i="23"/>
  <c r="I21" i="23"/>
  <c r="H21" i="23"/>
  <c r="I10" i="23"/>
  <c r="H10" i="23"/>
  <c r="I141" i="22"/>
  <c r="H141" i="22"/>
  <c r="I131" i="22"/>
  <c r="H131" i="22"/>
  <c r="I130" i="22"/>
  <c r="H130" i="22"/>
  <c r="I101" i="22"/>
  <c r="H101" i="22"/>
  <c r="I91" i="22"/>
  <c r="H91" i="22"/>
  <c r="I90" i="22"/>
  <c r="H90" i="22"/>
  <c r="I61" i="22"/>
  <c r="H61" i="22"/>
  <c r="I50" i="22"/>
  <c r="H50" i="22"/>
  <c r="I21" i="22"/>
  <c r="H21" i="22"/>
  <c r="I10" i="22"/>
  <c r="H10" i="22"/>
  <c r="D6" i="35" l="1" a="1"/>
  <c r="D6" i="35" s="1"/>
  <c r="D7" i="35" a="1"/>
  <c r="D7" i="35" s="1"/>
  <c r="D8" i="35" a="1"/>
  <c r="D8" i="35" s="1"/>
  <c r="D9" i="35" a="1"/>
  <c r="D9" i="35" s="1"/>
  <c r="D10" i="35" a="1"/>
  <c r="D10" i="35" s="1"/>
  <c r="D11" i="35" a="1"/>
  <c r="D11" i="35" s="1"/>
  <c r="D12" i="35" a="1"/>
  <c r="D12" i="35" s="1"/>
  <c r="R12" i="9"/>
  <c r="R11" i="9"/>
  <c r="C6" i="35" a="1"/>
  <c r="C6" i="35" s="1"/>
  <c r="C7" i="35" a="1"/>
  <c r="C7" i="35" s="1"/>
  <c r="C8" i="35" a="1"/>
  <c r="C8" i="35" s="1"/>
  <c r="C9" i="35" a="1"/>
  <c r="C9" i="35" s="1"/>
  <c r="C10" i="35" a="1"/>
  <c r="C10" i="35" s="1"/>
  <c r="C11" i="35" a="1"/>
  <c r="C11" i="35" s="1"/>
  <c r="C12" i="35" a="1"/>
  <c r="C12" i="35" s="1"/>
  <c r="R10" i="9"/>
  <c r="R9" i="9"/>
  <c r="R8" i="9"/>
  <c r="R7" i="9"/>
  <c r="R6" i="9"/>
  <c r="R5" i="9"/>
  <c r="E7" i="35" l="1"/>
  <c r="E6" i="35"/>
  <c r="E9" i="35"/>
  <c r="E12" i="35"/>
  <c r="E11" i="35"/>
  <c r="E10" i="35"/>
  <c r="E8" i="35"/>
  <c r="F168" i="9" l="1" a="1"/>
  <c r="F168" i="9" s="1"/>
  <c r="E168" i="9" a="1"/>
  <c r="E168" i="9" s="1"/>
  <c r="D168" i="9" a="1"/>
  <c r="D168" i="9" s="1"/>
  <c r="C164" i="9"/>
  <c r="K9" i="23" l="1"/>
  <c r="K9" i="24"/>
  <c r="K9" i="22"/>
  <c r="V3" i="18" l="1"/>
  <c r="V4" i="18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" i="18"/>
  <c r="H30" i="34" l="1"/>
  <c r="H32" i="34" l="1"/>
  <c r="E6" i="34"/>
  <c r="G32" i="34"/>
  <c r="G30" i="34"/>
  <c r="I51" i="23" l="1"/>
  <c r="H51" i="23"/>
  <c r="I51" i="22"/>
  <c r="H51" i="22"/>
  <c r="I51" i="24"/>
  <c r="H51" i="24"/>
  <c r="H31" i="34"/>
  <c r="D31" i="34"/>
  <c r="F31" i="34"/>
  <c r="E31" i="34"/>
  <c r="E7" i="34"/>
  <c r="D7" i="34"/>
  <c r="D14" i="34" s="1"/>
  <c r="D13" i="34" s="1"/>
  <c r="C7" i="34"/>
  <c r="C14" i="34" s="1"/>
  <c r="C13" i="34" s="1"/>
  <c r="C31" i="34"/>
  <c r="G31" i="34"/>
  <c r="X3" i="18" l="1"/>
  <c r="Y3" i="18" s="1"/>
  <c r="X4" i="18"/>
  <c r="Y4" i="18" s="1"/>
  <c r="X5" i="18"/>
  <c r="Y5" i="18" s="1"/>
  <c r="X6" i="18"/>
  <c r="Y6" i="18" s="1"/>
  <c r="X7" i="18"/>
  <c r="Y7" i="18" s="1"/>
  <c r="X8" i="18"/>
  <c r="Y8" i="18" s="1"/>
  <c r="X9" i="18"/>
  <c r="Y9" i="18" s="1"/>
  <c r="X10" i="18"/>
  <c r="Y10" i="18" s="1"/>
  <c r="X11" i="18"/>
  <c r="Y11" i="18" s="1"/>
  <c r="X12" i="18"/>
  <c r="Y12" i="18" s="1"/>
  <c r="X13" i="18"/>
  <c r="Y13" i="18" s="1"/>
  <c r="X14" i="18"/>
  <c r="Y14" i="18" s="1"/>
  <c r="X15" i="18"/>
  <c r="Y15" i="18" s="1"/>
  <c r="X16" i="18"/>
  <c r="Y16" i="18" s="1"/>
  <c r="X17" i="18"/>
  <c r="Y17" i="18" s="1"/>
  <c r="X18" i="18"/>
  <c r="Y18" i="18" s="1"/>
  <c r="X19" i="18"/>
  <c r="Y19" i="18" s="1"/>
  <c r="X20" i="18"/>
  <c r="Y20" i="18" s="1"/>
  <c r="X21" i="18"/>
  <c r="Y21" i="18" s="1"/>
  <c r="X22" i="18"/>
  <c r="Y22" i="18" s="1"/>
  <c r="X23" i="18"/>
  <c r="Y23" i="18" s="1"/>
  <c r="X24" i="18"/>
  <c r="Y24" i="18" s="1"/>
  <c r="X25" i="18"/>
  <c r="Y25" i="18" s="1"/>
  <c r="X26" i="18"/>
  <c r="Y26" i="18" s="1"/>
  <c r="X27" i="18"/>
  <c r="Y27" i="18" s="1"/>
  <c r="X28" i="18"/>
  <c r="Y28" i="18" s="1"/>
  <c r="X29" i="18"/>
  <c r="Y29" i="18" s="1"/>
  <c r="X30" i="18"/>
  <c r="Y30" i="18" s="1"/>
  <c r="X31" i="18"/>
  <c r="Y31" i="18" s="1"/>
  <c r="X32" i="18"/>
  <c r="Y32" i="18" s="1"/>
  <c r="X33" i="18"/>
  <c r="Y33" i="18" s="1"/>
  <c r="X34" i="18"/>
  <c r="Y34" i="18" s="1"/>
  <c r="X35" i="18"/>
  <c r="Y35" i="18" s="1"/>
  <c r="X36" i="18"/>
  <c r="Y36" i="18" s="1"/>
  <c r="X37" i="18"/>
  <c r="Y37" i="18" s="1"/>
  <c r="X38" i="18"/>
  <c r="Y38" i="18" s="1"/>
  <c r="X39" i="18"/>
  <c r="Y39" i="18" s="1"/>
  <c r="X40" i="18"/>
  <c r="Y40" i="18" s="1"/>
  <c r="X41" i="18"/>
  <c r="Y41" i="18" s="1"/>
  <c r="X42" i="18"/>
  <c r="Y42" i="18" s="1"/>
  <c r="X43" i="18"/>
  <c r="Y43" i="18" s="1"/>
  <c r="X44" i="18"/>
  <c r="Y44" i="18" s="1"/>
  <c r="X45" i="18"/>
  <c r="Y45" i="18" s="1"/>
  <c r="X46" i="18"/>
  <c r="Y46" i="18" s="1"/>
  <c r="X47" i="18"/>
  <c r="Y47" i="18" s="1"/>
  <c r="X48" i="18"/>
  <c r="Y48" i="18" s="1"/>
  <c r="X49" i="18"/>
  <c r="Y49" i="18" s="1"/>
  <c r="X50" i="18"/>
  <c r="Y50" i="18" s="1"/>
  <c r="X51" i="18"/>
  <c r="Y51" i="18" s="1"/>
  <c r="X52" i="18"/>
  <c r="Y52" i="18" s="1"/>
  <c r="X53" i="18"/>
  <c r="Y53" i="18" s="1"/>
  <c r="X54" i="18"/>
  <c r="Y54" i="18" s="1"/>
  <c r="X55" i="18"/>
  <c r="Y55" i="18" s="1"/>
  <c r="X56" i="18"/>
  <c r="Y56" i="18" s="1"/>
  <c r="X57" i="18"/>
  <c r="Y57" i="18" s="1"/>
  <c r="X58" i="18"/>
  <c r="Y58" i="18" s="1"/>
  <c r="X59" i="18"/>
  <c r="Y59" i="18" s="1"/>
  <c r="X60" i="18"/>
  <c r="Y60" i="18" s="1"/>
  <c r="X61" i="18"/>
  <c r="Y61" i="18" s="1"/>
  <c r="X62" i="18"/>
  <c r="Y62" i="18" s="1"/>
  <c r="X63" i="18"/>
  <c r="Y63" i="18" s="1"/>
  <c r="X64" i="18"/>
  <c r="Y64" i="18" s="1"/>
  <c r="X65" i="18"/>
  <c r="Y65" i="18" s="1"/>
  <c r="X66" i="18"/>
  <c r="Y66" i="18" s="1"/>
  <c r="X67" i="18"/>
  <c r="Y67" i="18" s="1"/>
  <c r="X68" i="18"/>
  <c r="Y68" i="18" s="1"/>
  <c r="X69" i="18"/>
  <c r="Y69" i="18" s="1"/>
  <c r="X70" i="18"/>
  <c r="Y70" i="18" s="1"/>
  <c r="X71" i="18"/>
  <c r="Y71" i="18" s="1"/>
  <c r="X72" i="18"/>
  <c r="Y72" i="18" s="1"/>
  <c r="X73" i="18"/>
  <c r="Y73" i="18" s="1"/>
  <c r="X74" i="18"/>
  <c r="Y74" i="18" s="1"/>
  <c r="X75" i="18"/>
  <c r="Y75" i="18" s="1"/>
  <c r="X76" i="18"/>
  <c r="Y76" i="18" s="1"/>
  <c r="X77" i="18"/>
  <c r="Y77" i="18" s="1"/>
  <c r="X78" i="18"/>
  <c r="Y78" i="18" s="1"/>
  <c r="X79" i="18"/>
  <c r="Y79" i="18" s="1"/>
  <c r="X80" i="18"/>
  <c r="Y80" i="18" s="1"/>
  <c r="X81" i="18"/>
  <c r="Y81" i="18" s="1"/>
  <c r="X82" i="18"/>
  <c r="Y82" i="18" s="1"/>
  <c r="X83" i="18"/>
  <c r="Y83" i="18" s="1"/>
  <c r="X84" i="18"/>
  <c r="Y84" i="18" s="1"/>
  <c r="X85" i="18"/>
  <c r="Y85" i="18" s="1"/>
  <c r="X86" i="18"/>
  <c r="Y86" i="18" s="1"/>
  <c r="X87" i="18"/>
  <c r="Y87" i="18" s="1"/>
  <c r="X88" i="18"/>
  <c r="Y88" i="18" s="1"/>
  <c r="X89" i="18"/>
  <c r="Y89" i="18" s="1"/>
  <c r="X90" i="18"/>
  <c r="Y90" i="18" s="1"/>
  <c r="X91" i="18"/>
  <c r="Y91" i="18" s="1"/>
  <c r="X92" i="18"/>
  <c r="Y92" i="18" s="1"/>
  <c r="X93" i="18"/>
  <c r="Y93" i="18" s="1"/>
  <c r="X94" i="18"/>
  <c r="Y94" i="18" s="1"/>
  <c r="X95" i="18"/>
  <c r="Y95" i="18" s="1"/>
  <c r="X96" i="18"/>
  <c r="Y96" i="18" s="1"/>
  <c r="X97" i="18"/>
  <c r="Y97" i="18" s="1"/>
  <c r="X98" i="18"/>
  <c r="Y98" i="18" s="1"/>
  <c r="X99" i="18"/>
  <c r="Y99" i="18" s="1"/>
  <c r="X100" i="18"/>
  <c r="Y100" i="18" s="1"/>
  <c r="X101" i="18"/>
  <c r="Y101" i="18" s="1"/>
  <c r="X102" i="18"/>
  <c r="Y102" i="18" s="1"/>
  <c r="X103" i="18"/>
  <c r="Y103" i="18" s="1"/>
  <c r="X104" i="18"/>
  <c r="Y104" i="18" s="1"/>
  <c r="X105" i="18"/>
  <c r="Y105" i="18" s="1"/>
  <c r="X106" i="18"/>
  <c r="Y106" i="18" s="1"/>
  <c r="X107" i="18"/>
  <c r="Y107" i="18" s="1"/>
  <c r="X108" i="18"/>
  <c r="Y108" i="18" s="1"/>
  <c r="X109" i="18"/>
  <c r="Y109" i="18" s="1"/>
  <c r="X110" i="18"/>
  <c r="Y110" i="18" s="1"/>
  <c r="X111" i="18"/>
  <c r="Y111" i="18" s="1"/>
  <c r="X112" i="18"/>
  <c r="Y112" i="18" s="1"/>
  <c r="X113" i="18"/>
  <c r="Y113" i="18" s="1"/>
  <c r="X114" i="18"/>
  <c r="Y114" i="18" s="1"/>
  <c r="X115" i="18"/>
  <c r="Y115" i="18" s="1"/>
  <c r="X116" i="18"/>
  <c r="Y116" i="18" s="1"/>
  <c r="X117" i="18"/>
  <c r="Y117" i="18" s="1"/>
  <c r="X118" i="18"/>
  <c r="Y118" i="18" s="1"/>
  <c r="X119" i="18"/>
  <c r="Y119" i="18" s="1"/>
  <c r="X120" i="18"/>
  <c r="Y120" i="18" s="1"/>
  <c r="X121" i="18"/>
  <c r="Y121" i="18" s="1"/>
  <c r="X122" i="18"/>
  <c r="Y122" i="18" s="1"/>
  <c r="X123" i="18"/>
  <c r="Y123" i="18" s="1"/>
  <c r="X124" i="18"/>
  <c r="Y124" i="18" s="1"/>
  <c r="X125" i="18"/>
  <c r="Y125" i="18" s="1"/>
  <c r="X126" i="18"/>
  <c r="Y126" i="18" s="1"/>
  <c r="X127" i="18"/>
  <c r="Y127" i="18" s="1"/>
  <c r="X128" i="18"/>
  <c r="Y128" i="18" s="1"/>
  <c r="X129" i="18"/>
  <c r="Y129" i="18" s="1"/>
  <c r="X130" i="18"/>
  <c r="Y130" i="18" s="1"/>
  <c r="X131" i="18"/>
  <c r="Y131" i="18" s="1"/>
  <c r="X132" i="18"/>
  <c r="Y132" i="18" s="1"/>
  <c r="X133" i="18"/>
  <c r="Y133" i="18" s="1"/>
  <c r="X134" i="18"/>
  <c r="Y134" i="18" s="1"/>
  <c r="X135" i="18"/>
  <c r="Y135" i="18" s="1"/>
  <c r="X136" i="18"/>
  <c r="Y136" i="18" s="1"/>
  <c r="X137" i="18"/>
  <c r="Y137" i="18" s="1"/>
  <c r="X138" i="18"/>
  <c r="Y138" i="18" s="1"/>
  <c r="X139" i="18"/>
  <c r="Y139" i="18" s="1"/>
  <c r="X140" i="18"/>
  <c r="Y140" i="18" s="1"/>
  <c r="X141" i="18"/>
  <c r="Y141" i="18" s="1"/>
  <c r="X142" i="18"/>
  <c r="Y142" i="18" s="1"/>
  <c r="X143" i="18"/>
  <c r="Y143" i="18" s="1"/>
  <c r="X144" i="18"/>
  <c r="Y144" i="18" s="1"/>
  <c r="X145" i="18"/>
  <c r="Y145" i="18" s="1"/>
  <c r="X146" i="18"/>
  <c r="Y146" i="18" s="1"/>
  <c r="X147" i="18"/>
  <c r="Y147" i="18" s="1"/>
  <c r="X148" i="18"/>
  <c r="Y148" i="18" s="1"/>
  <c r="X149" i="18"/>
  <c r="Y149" i="18" s="1"/>
  <c r="X150" i="18"/>
  <c r="Y150" i="18" s="1"/>
  <c r="X151" i="18"/>
  <c r="Y151" i="18" s="1"/>
  <c r="X152" i="18"/>
  <c r="Y152" i="18" s="1"/>
  <c r="X153" i="18"/>
  <c r="Y153" i="18" s="1"/>
  <c r="X154" i="18"/>
  <c r="Y154" i="18" s="1"/>
  <c r="X155" i="18"/>
  <c r="Y155" i="18" s="1"/>
  <c r="X156" i="18"/>
  <c r="Y156" i="18" s="1"/>
  <c r="X157" i="18"/>
  <c r="Y157" i="18" s="1"/>
  <c r="X158" i="18"/>
  <c r="Y158" i="18" s="1"/>
  <c r="X159" i="18"/>
  <c r="Y159" i="18" s="1"/>
  <c r="X160" i="18"/>
  <c r="Y160" i="18" s="1"/>
  <c r="X161" i="18"/>
  <c r="Y161" i="18" s="1"/>
  <c r="X162" i="18"/>
  <c r="Y162" i="18" s="1"/>
  <c r="X163" i="18"/>
  <c r="Y163" i="18" s="1"/>
  <c r="X164" i="18"/>
  <c r="Y164" i="18" s="1"/>
  <c r="X165" i="18"/>
  <c r="Y165" i="18" s="1"/>
  <c r="X166" i="18"/>
  <c r="Y166" i="18" s="1"/>
  <c r="X167" i="18"/>
  <c r="Y167" i="18" s="1"/>
  <c r="X168" i="18"/>
  <c r="Y168" i="18" s="1"/>
  <c r="X169" i="18"/>
  <c r="Y169" i="18" s="1"/>
  <c r="X170" i="18"/>
  <c r="Y170" i="18" s="1"/>
  <c r="X171" i="18"/>
  <c r="Y171" i="18" s="1"/>
  <c r="X172" i="18"/>
  <c r="Y172" i="18" s="1"/>
  <c r="X173" i="18"/>
  <c r="Y173" i="18" s="1"/>
  <c r="X174" i="18"/>
  <c r="Y174" i="18" s="1"/>
  <c r="X175" i="18"/>
  <c r="Y175" i="18" s="1"/>
  <c r="X176" i="18"/>
  <c r="Y176" i="18" s="1"/>
  <c r="X177" i="18"/>
  <c r="Y177" i="18" s="1"/>
  <c r="X178" i="18"/>
  <c r="Y178" i="18" s="1"/>
  <c r="X179" i="18"/>
  <c r="Y179" i="18" s="1"/>
  <c r="X180" i="18"/>
  <c r="Y180" i="18" s="1"/>
  <c r="X181" i="18"/>
  <c r="Y181" i="18" s="1"/>
  <c r="X182" i="18"/>
  <c r="Y182" i="18" s="1"/>
  <c r="X183" i="18"/>
  <c r="Y183" i="18" s="1"/>
  <c r="X184" i="18"/>
  <c r="Y184" i="18" s="1"/>
  <c r="X185" i="18"/>
  <c r="Y185" i="18" s="1"/>
  <c r="X186" i="18"/>
  <c r="Y186" i="18" s="1"/>
  <c r="X187" i="18"/>
  <c r="Y187" i="18" s="1"/>
  <c r="X188" i="18"/>
  <c r="Y188" i="18" s="1"/>
  <c r="X189" i="18"/>
  <c r="Y189" i="18" s="1"/>
  <c r="X190" i="18"/>
  <c r="Y190" i="18" s="1"/>
  <c r="X191" i="18"/>
  <c r="Y191" i="18" s="1"/>
  <c r="X192" i="18"/>
  <c r="Y192" i="18" s="1"/>
  <c r="X193" i="18"/>
  <c r="Y193" i="18" s="1"/>
  <c r="X194" i="18"/>
  <c r="Y194" i="18" s="1"/>
  <c r="X195" i="18"/>
  <c r="Y195" i="18" s="1"/>
  <c r="X196" i="18"/>
  <c r="Y196" i="18" s="1"/>
  <c r="X197" i="18"/>
  <c r="Y197" i="18" s="1"/>
  <c r="X198" i="18"/>
  <c r="Y198" i="18" s="1"/>
  <c r="X199" i="18"/>
  <c r="Y199" i="18" s="1"/>
  <c r="X200" i="18"/>
  <c r="Y200" i="18" s="1"/>
  <c r="X201" i="18"/>
  <c r="Y201" i="18" s="1"/>
  <c r="X202" i="18"/>
  <c r="Y202" i="18" s="1"/>
  <c r="X203" i="18"/>
  <c r="Y203" i="18" s="1"/>
  <c r="X204" i="18"/>
  <c r="Y204" i="18" s="1"/>
  <c r="X205" i="18"/>
  <c r="Y205" i="18" s="1"/>
  <c r="X206" i="18"/>
  <c r="Y206" i="18" s="1"/>
  <c r="X207" i="18"/>
  <c r="Y207" i="18" s="1"/>
  <c r="X208" i="18"/>
  <c r="Y208" i="18" s="1"/>
  <c r="X209" i="18"/>
  <c r="Y209" i="18" s="1"/>
  <c r="X210" i="18"/>
  <c r="Y210" i="18" s="1"/>
  <c r="X211" i="18"/>
  <c r="Y211" i="18" s="1"/>
  <c r="X212" i="18"/>
  <c r="Y212" i="18" s="1"/>
  <c r="X213" i="18"/>
  <c r="Y213" i="18" s="1"/>
  <c r="X214" i="18"/>
  <c r="Y214" i="18" s="1"/>
  <c r="X215" i="18"/>
  <c r="Y215" i="18" s="1"/>
  <c r="X216" i="18"/>
  <c r="Y216" i="18" s="1"/>
  <c r="X217" i="18"/>
  <c r="Y217" i="18" s="1"/>
  <c r="X218" i="18"/>
  <c r="Y218" i="18" s="1"/>
  <c r="X219" i="18"/>
  <c r="Y219" i="18" s="1"/>
  <c r="X220" i="18"/>
  <c r="Y220" i="18" s="1"/>
  <c r="X221" i="18"/>
  <c r="Y221" i="18" s="1"/>
  <c r="X222" i="18"/>
  <c r="Y222" i="18" s="1"/>
  <c r="X223" i="18"/>
  <c r="Y223" i="18" s="1"/>
  <c r="X224" i="18"/>
  <c r="Y224" i="18" s="1"/>
  <c r="X225" i="18"/>
  <c r="Y225" i="18" s="1"/>
  <c r="X226" i="18"/>
  <c r="Y226" i="18" s="1"/>
  <c r="X227" i="18"/>
  <c r="Y227" i="18" s="1"/>
  <c r="X228" i="18"/>
  <c r="Y228" i="18" s="1"/>
  <c r="X229" i="18"/>
  <c r="Y229" i="18" s="1"/>
  <c r="X230" i="18"/>
  <c r="Y230" i="18" s="1"/>
  <c r="X231" i="18"/>
  <c r="Y231" i="18" s="1"/>
  <c r="X232" i="18"/>
  <c r="Y232" i="18" s="1"/>
  <c r="X233" i="18"/>
  <c r="Y233" i="18" s="1"/>
  <c r="X234" i="18"/>
  <c r="Y234" i="18" s="1"/>
  <c r="X235" i="18"/>
  <c r="Y235" i="18" s="1"/>
  <c r="X236" i="18"/>
  <c r="Y236" i="18" s="1"/>
  <c r="X237" i="18"/>
  <c r="Y237" i="18" s="1"/>
  <c r="X238" i="18"/>
  <c r="Y238" i="18" s="1"/>
  <c r="X239" i="18"/>
  <c r="Y239" i="18" s="1"/>
  <c r="X240" i="18"/>
  <c r="Y240" i="18" s="1"/>
  <c r="X241" i="18"/>
  <c r="Y241" i="18" s="1"/>
  <c r="X242" i="18"/>
  <c r="Y242" i="18" s="1"/>
  <c r="X243" i="18"/>
  <c r="Y243" i="18" s="1"/>
  <c r="X244" i="18"/>
  <c r="Y244" i="18" s="1"/>
  <c r="X245" i="18"/>
  <c r="Y245" i="18" s="1"/>
  <c r="X246" i="18"/>
  <c r="Y246" i="18" s="1"/>
  <c r="X247" i="18"/>
  <c r="Y247" i="18" s="1"/>
  <c r="X248" i="18"/>
  <c r="Y248" i="18" s="1"/>
  <c r="X249" i="18"/>
  <c r="Y249" i="18" s="1"/>
  <c r="X250" i="18"/>
  <c r="Y250" i="18" s="1"/>
  <c r="X251" i="18"/>
  <c r="Y251" i="18" s="1"/>
  <c r="X252" i="18"/>
  <c r="Y252" i="18" s="1"/>
  <c r="X253" i="18"/>
  <c r="Y253" i="18" s="1"/>
  <c r="X254" i="18"/>
  <c r="Y254" i="18" s="1"/>
  <c r="X255" i="18"/>
  <c r="Y255" i="18" s="1"/>
  <c r="X256" i="18"/>
  <c r="Y256" i="18" s="1"/>
  <c r="X257" i="18"/>
  <c r="Y257" i="18" s="1"/>
  <c r="X258" i="18"/>
  <c r="Y258" i="18" s="1"/>
  <c r="X259" i="18"/>
  <c r="Y259" i="18" s="1"/>
  <c r="X260" i="18"/>
  <c r="Y260" i="18" s="1"/>
  <c r="X261" i="18"/>
  <c r="Y261" i="18" s="1"/>
  <c r="X262" i="18"/>
  <c r="Y262" i="18" s="1"/>
  <c r="X263" i="18"/>
  <c r="Y263" i="18" s="1"/>
  <c r="X264" i="18"/>
  <c r="Y264" i="18" s="1"/>
  <c r="X265" i="18"/>
  <c r="Y265" i="18" s="1"/>
  <c r="X266" i="18"/>
  <c r="Y266" i="18" s="1"/>
  <c r="X267" i="18"/>
  <c r="Y267" i="18" s="1"/>
  <c r="X268" i="18"/>
  <c r="Y268" i="18" s="1"/>
  <c r="X269" i="18"/>
  <c r="Y269" i="18" s="1"/>
  <c r="X270" i="18"/>
  <c r="Y270" i="18" s="1"/>
  <c r="X271" i="18"/>
  <c r="Y271" i="18" s="1"/>
  <c r="X272" i="18"/>
  <c r="Y272" i="18" s="1"/>
  <c r="X273" i="18"/>
  <c r="Y273" i="18" s="1"/>
  <c r="X274" i="18"/>
  <c r="Y274" i="18" s="1"/>
  <c r="X275" i="18"/>
  <c r="Y275" i="18" s="1"/>
  <c r="X276" i="18"/>
  <c r="Y276" i="18" s="1"/>
  <c r="X277" i="18"/>
  <c r="Y277" i="18" s="1"/>
  <c r="X278" i="18"/>
  <c r="Y278" i="18" s="1"/>
  <c r="X279" i="18"/>
  <c r="Y279" i="18" s="1"/>
  <c r="X280" i="18"/>
  <c r="Y280" i="18" s="1"/>
  <c r="X281" i="18"/>
  <c r="Y281" i="18" s="1"/>
  <c r="X282" i="18"/>
  <c r="Y282" i="18" s="1"/>
  <c r="X283" i="18"/>
  <c r="Y283" i="18" s="1"/>
  <c r="X284" i="18"/>
  <c r="Y284" i="18" s="1"/>
  <c r="X285" i="18"/>
  <c r="Y285" i="18" s="1"/>
  <c r="X286" i="18"/>
  <c r="Y286" i="18" s="1"/>
  <c r="X287" i="18"/>
  <c r="Y287" i="18" s="1"/>
  <c r="X288" i="18"/>
  <c r="Y288" i="18" s="1"/>
  <c r="X289" i="18"/>
  <c r="Y289" i="18" s="1"/>
  <c r="X290" i="18"/>
  <c r="Y290" i="18" s="1"/>
  <c r="X291" i="18"/>
  <c r="Y291" i="18" s="1"/>
  <c r="X292" i="18"/>
  <c r="Y292" i="18" s="1"/>
  <c r="X293" i="18"/>
  <c r="Y293" i="18" s="1"/>
  <c r="X294" i="18"/>
  <c r="Y294" i="18" s="1"/>
  <c r="X295" i="18"/>
  <c r="Y295" i="18" s="1"/>
  <c r="X296" i="18"/>
  <c r="Y296" i="18" s="1"/>
  <c r="X297" i="18"/>
  <c r="Y297" i="18" s="1"/>
  <c r="X298" i="18"/>
  <c r="Y298" i="18" s="1"/>
  <c r="X299" i="18"/>
  <c r="Y299" i="18" s="1"/>
  <c r="X300" i="18"/>
  <c r="Y300" i="18" s="1"/>
  <c r="X301" i="18"/>
  <c r="Y301" i="18" s="1"/>
  <c r="X302" i="18"/>
  <c r="Y302" i="18" s="1"/>
  <c r="X303" i="18"/>
  <c r="Y303" i="18" s="1"/>
  <c r="X304" i="18"/>
  <c r="Y304" i="18" s="1"/>
  <c r="X305" i="18"/>
  <c r="Y305" i="18" s="1"/>
  <c r="X306" i="18"/>
  <c r="Y306" i="18" s="1"/>
  <c r="X307" i="18"/>
  <c r="Y307" i="18" s="1"/>
  <c r="X308" i="18"/>
  <c r="Y308" i="18" s="1"/>
  <c r="X309" i="18"/>
  <c r="Y309" i="18" s="1"/>
  <c r="X310" i="18"/>
  <c r="Y310" i="18" s="1"/>
  <c r="X311" i="18"/>
  <c r="Y311" i="18" s="1"/>
  <c r="X312" i="18"/>
  <c r="Y312" i="18" s="1"/>
  <c r="X313" i="18"/>
  <c r="Y313" i="18" s="1"/>
  <c r="X314" i="18"/>
  <c r="Y314" i="18" s="1"/>
  <c r="X315" i="18"/>
  <c r="Y315" i="18" s="1"/>
  <c r="X316" i="18"/>
  <c r="Y316" i="18" s="1"/>
  <c r="X317" i="18"/>
  <c r="Y317" i="18" s="1"/>
  <c r="X318" i="18"/>
  <c r="Y318" i="18" s="1"/>
  <c r="X319" i="18"/>
  <c r="Y319" i="18" s="1"/>
  <c r="X320" i="18"/>
  <c r="Y320" i="18" s="1"/>
  <c r="X321" i="18"/>
  <c r="Y321" i="18" s="1"/>
  <c r="X322" i="18"/>
  <c r="Y322" i="18" s="1"/>
  <c r="X323" i="18"/>
  <c r="Y323" i="18" s="1"/>
  <c r="X324" i="18"/>
  <c r="Y324" i="18" s="1"/>
  <c r="X325" i="18"/>
  <c r="Y325" i="18" s="1"/>
  <c r="X326" i="18"/>
  <c r="Y326" i="18" s="1"/>
  <c r="X327" i="18"/>
  <c r="Y327" i="18" s="1"/>
  <c r="X328" i="18"/>
  <c r="Y328" i="18" s="1"/>
  <c r="X329" i="18"/>
  <c r="Y329" i="18" s="1"/>
  <c r="X330" i="18"/>
  <c r="Y330" i="18" s="1"/>
  <c r="X331" i="18"/>
  <c r="Y331" i="18" s="1"/>
  <c r="X332" i="18"/>
  <c r="Y332" i="18" s="1"/>
  <c r="X333" i="18"/>
  <c r="Y333" i="18" s="1"/>
  <c r="X334" i="18"/>
  <c r="Y334" i="18" s="1"/>
  <c r="X335" i="18"/>
  <c r="Y335" i="18" s="1"/>
  <c r="X336" i="18"/>
  <c r="Y336" i="18" s="1"/>
  <c r="X337" i="18"/>
  <c r="Y337" i="18" s="1"/>
  <c r="X338" i="18"/>
  <c r="Y338" i="18" s="1"/>
  <c r="X339" i="18"/>
  <c r="Y339" i="18" s="1"/>
  <c r="X340" i="18"/>
  <c r="Y340" i="18" s="1"/>
  <c r="X341" i="18"/>
  <c r="Y341" i="18" s="1"/>
  <c r="X342" i="18"/>
  <c r="Y342" i="18" s="1"/>
  <c r="X343" i="18"/>
  <c r="Y343" i="18" s="1"/>
  <c r="X344" i="18"/>
  <c r="Y344" i="18" s="1"/>
  <c r="X345" i="18"/>
  <c r="Y345" i="18" s="1"/>
  <c r="X346" i="18"/>
  <c r="Y346" i="18" s="1"/>
  <c r="X347" i="18"/>
  <c r="Y347" i="18" s="1"/>
  <c r="X348" i="18"/>
  <c r="Y348" i="18" s="1"/>
  <c r="X349" i="18"/>
  <c r="Y349" i="18" s="1"/>
  <c r="X350" i="18"/>
  <c r="Y350" i="18" s="1"/>
  <c r="X351" i="18"/>
  <c r="Y351" i="18" s="1"/>
  <c r="X352" i="18"/>
  <c r="Y352" i="18" s="1"/>
  <c r="X353" i="18"/>
  <c r="Y353" i="18" s="1"/>
  <c r="X354" i="18"/>
  <c r="Y354" i="18" s="1"/>
  <c r="X355" i="18"/>
  <c r="Y355" i="18" s="1"/>
  <c r="X356" i="18"/>
  <c r="Y356" i="18" s="1"/>
  <c r="X357" i="18"/>
  <c r="Y357" i="18" s="1"/>
  <c r="X358" i="18"/>
  <c r="Y358" i="18" s="1"/>
  <c r="X359" i="18"/>
  <c r="Y359" i="18" s="1"/>
  <c r="X360" i="18"/>
  <c r="Y360" i="18" s="1"/>
  <c r="X361" i="18"/>
  <c r="Y361" i="18" s="1"/>
  <c r="X362" i="18"/>
  <c r="Y362" i="18" s="1"/>
  <c r="X363" i="18"/>
  <c r="Y363" i="18" s="1"/>
  <c r="X364" i="18"/>
  <c r="Y364" i="18" s="1"/>
  <c r="X365" i="18"/>
  <c r="Y365" i="18" s="1"/>
  <c r="X366" i="18"/>
  <c r="Y366" i="18" s="1"/>
  <c r="X367" i="18"/>
  <c r="Y367" i="18" s="1"/>
  <c r="X368" i="18"/>
  <c r="Y368" i="18" s="1"/>
  <c r="X369" i="18"/>
  <c r="Y369" i="18" s="1"/>
  <c r="X370" i="18"/>
  <c r="Y370" i="18" s="1"/>
  <c r="X371" i="18"/>
  <c r="Y371" i="18" s="1"/>
  <c r="X372" i="18"/>
  <c r="Y372" i="18" s="1"/>
  <c r="X373" i="18"/>
  <c r="Y373" i="18" s="1"/>
  <c r="X374" i="18"/>
  <c r="Y374" i="18" s="1"/>
  <c r="X375" i="18"/>
  <c r="Y375" i="18" s="1"/>
  <c r="X376" i="18"/>
  <c r="Y376" i="18" s="1"/>
  <c r="X377" i="18"/>
  <c r="Y377" i="18" s="1"/>
  <c r="X378" i="18"/>
  <c r="Y378" i="18" s="1"/>
  <c r="X379" i="18"/>
  <c r="Y379" i="18" s="1"/>
  <c r="X380" i="18"/>
  <c r="Y380" i="18" s="1"/>
  <c r="X381" i="18"/>
  <c r="Y381" i="18" s="1"/>
  <c r="X382" i="18"/>
  <c r="Y382" i="18" s="1"/>
  <c r="X383" i="18"/>
  <c r="Y383" i="18" s="1"/>
  <c r="X384" i="18"/>
  <c r="Y384" i="18" s="1"/>
  <c r="X385" i="18"/>
  <c r="Y385" i="18" s="1"/>
  <c r="X386" i="18"/>
  <c r="Y386" i="18" s="1"/>
  <c r="X387" i="18"/>
  <c r="Y387" i="18" s="1"/>
  <c r="X388" i="18"/>
  <c r="Y388" i="18" s="1"/>
  <c r="X389" i="18"/>
  <c r="Y389" i="18" s="1"/>
  <c r="X390" i="18"/>
  <c r="Y390" i="18" s="1"/>
  <c r="X391" i="18"/>
  <c r="Y391" i="18" s="1"/>
  <c r="X392" i="18"/>
  <c r="Y392" i="18" s="1"/>
  <c r="X393" i="18"/>
  <c r="Y393" i="18" s="1"/>
  <c r="X394" i="18"/>
  <c r="Y394" i="18" s="1"/>
  <c r="X395" i="18"/>
  <c r="Y395" i="18" s="1"/>
  <c r="X396" i="18"/>
  <c r="Y396" i="18" s="1"/>
  <c r="X397" i="18"/>
  <c r="Y397" i="18" s="1"/>
  <c r="X398" i="18"/>
  <c r="Y398" i="18" s="1"/>
  <c r="X399" i="18"/>
  <c r="Y399" i="18" s="1"/>
  <c r="X400" i="18"/>
  <c r="Y400" i="18" s="1"/>
  <c r="X401" i="18"/>
  <c r="Y401" i="18" s="1"/>
  <c r="X402" i="18"/>
  <c r="Y402" i="18" s="1"/>
  <c r="X403" i="18"/>
  <c r="Y403" i="18" s="1"/>
  <c r="X404" i="18"/>
  <c r="Y404" i="18" s="1"/>
  <c r="X405" i="18"/>
  <c r="Y405" i="18" s="1"/>
  <c r="X406" i="18"/>
  <c r="Y406" i="18" s="1"/>
  <c r="X407" i="18"/>
  <c r="Y407" i="18" s="1"/>
  <c r="X408" i="18"/>
  <c r="Y408" i="18" s="1"/>
  <c r="X409" i="18"/>
  <c r="Y409" i="18" s="1"/>
  <c r="X410" i="18"/>
  <c r="Y410" i="18" s="1"/>
  <c r="X411" i="18"/>
  <c r="Y411" i="18" s="1"/>
  <c r="X412" i="18"/>
  <c r="Y412" i="18" s="1"/>
  <c r="X413" i="18"/>
  <c r="Y413" i="18" s="1"/>
  <c r="X414" i="18"/>
  <c r="Y414" i="18" s="1"/>
  <c r="X415" i="18"/>
  <c r="Y415" i="18" s="1"/>
  <c r="X416" i="18"/>
  <c r="Y416" i="18" s="1"/>
  <c r="X417" i="18"/>
  <c r="Y417" i="18" s="1"/>
  <c r="X418" i="18"/>
  <c r="Y418" i="18" s="1"/>
  <c r="X419" i="18"/>
  <c r="Y419" i="18" s="1"/>
  <c r="X420" i="18"/>
  <c r="Y420" i="18" s="1"/>
  <c r="X421" i="18"/>
  <c r="Y421" i="18" s="1"/>
  <c r="X422" i="18"/>
  <c r="Y422" i="18" s="1"/>
  <c r="X423" i="18"/>
  <c r="Y423" i="18" s="1"/>
  <c r="X424" i="18"/>
  <c r="Y424" i="18" s="1"/>
  <c r="X425" i="18"/>
  <c r="Y425" i="18" s="1"/>
  <c r="X426" i="18"/>
  <c r="Y426" i="18" s="1"/>
  <c r="X427" i="18"/>
  <c r="Y427" i="18" s="1"/>
  <c r="X428" i="18"/>
  <c r="Y428" i="18" s="1"/>
  <c r="X429" i="18"/>
  <c r="Y429" i="18" s="1"/>
  <c r="X430" i="18"/>
  <c r="Y430" i="18" s="1"/>
  <c r="X431" i="18"/>
  <c r="Y431" i="18" s="1"/>
  <c r="X432" i="18"/>
  <c r="Y432" i="18" s="1"/>
  <c r="X433" i="18"/>
  <c r="Y433" i="18" s="1"/>
  <c r="X434" i="18"/>
  <c r="Y434" i="18" s="1"/>
  <c r="X435" i="18"/>
  <c r="Y435" i="18" s="1"/>
  <c r="X436" i="18"/>
  <c r="Y436" i="18" s="1"/>
  <c r="X437" i="18"/>
  <c r="Y437" i="18" s="1"/>
  <c r="X438" i="18"/>
  <c r="Y438" i="18" s="1"/>
  <c r="X439" i="18"/>
  <c r="Y439" i="18" s="1"/>
  <c r="X440" i="18"/>
  <c r="Y440" i="18" s="1"/>
  <c r="X441" i="18"/>
  <c r="Y441" i="18" s="1"/>
  <c r="X442" i="18"/>
  <c r="Y442" i="18" s="1"/>
  <c r="X443" i="18"/>
  <c r="Y443" i="18" s="1"/>
  <c r="X444" i="18"/>
  <c r="Y444" i="18" s="1"/>
  <c r="X445" i="18"/>
  <c r="Y445" i="18" s="1"/>
  <c r="X446" i="18"/>
  <c r="Y446" i="18" s="1"/>
  <c r="X447" i="18"/>
  <c r="Y447" i="18" s="1"/>
  <c r="X448" i="18"/>
  <c r="Y448" i="18" s="1"/>
  <c r="X449" i="18"/>
  <c r="Y449" i="18" s="1"/>
  <c r="X450" i="18"/>
  <c r="Y450" i="18" s="1"/>
  <c r="X451" i="18"/>
  <c r="Y451" i="18" s="1"/>
  <c r="X452" i="18"/>
  <c r="Y452" i="18" s="1"/>
  <c r="X453" i="18"/>
  <c r="Y453" i="18" s="1"/>
  <c r="X454" i="18"/>
  <c r="Y454" i="18" s="1"/>
  <c r="X455" i="18"/>
  <c r="Y455" i="18" s="1"/>
  <c r="X456" i="18"/>
  <c r="Y456" i="18" s="1"/>
  <c r="X457" i="18"/>
  <c r="Y457" i="18" s="1"/>
  <c r="X458" i="18"/>
  <c r="Y458" i="18" s="1"/>
  <c r="X459" i="18"/>
  <c r="Y459" i="18" s="1"/>
  <c r="X460" i="18"/>
  <c r="Y460" i="18" s="1"/>
  <c r="X461" i="18"/>
  <c r="Y461" i="18" s="1"/>
  <c r="X462" i="18"/>
  <c r="Y462" i="18" s="1"/>
  <c r="X463" i="18"/>
  <c r="Y463" i="18" s="1"/>
  <c r="X464" i="18"/>
  <c r="Y464" i="18" s="1"/>
  <c r="X465" i="18"/>
  <c r="Y465" i="18" s="1"/>
  <c r="X466" i="18"/>
  <c r="Y466" i="18" s="1"/>
  <c r="X467" i="18"/>
  <c r="Y467" i="18" s="1"/>
  <c r="X468" i="18"/>
  <c r="Y468" i="18" s="1"/>
  <c r="X469" i="18"/>
  <c r="Y469" i="18" s="1"/>
  <c r="X470" i="18"/>
  <c r="Y470" i="18" s="1"/>
  <c r="X471" i="18"/>
  <c r="Y471" i="18" s="1"/>
  <c r="X472" i="18"/>
  <c r="Y472" i="18" s="1"/>
  <c r="X473" i="18"/>
  <c r="Y473" i="18" s="1"/>
  <c r="X474" i="18"/>
  <c r="Y474" i="18" s="1"/>
  <c r="X475" i="18"/>
  <c r="Y475" i="18" s="1"/>
  <c r="X476" i="18"/>
  <c r="Y476" i="18" s="1"/>
  <c r="X477" i="18"/>
  <c r="Y477" i="18" s="1"/>
  <c r="X478" i="18"/>
  <c r="Y478" i="18" s="1"/>
  <c r="X479" i="18"/>
  <c r="Y479" i="18" s="1"/>
  <c r="X480" i="18"/>
  <c r="Y480" i="18" s="1"/>
  <c r="X481" i="18"/>
  <c r="Y481" i="18" s="1"/>
  <c r="X482" i="18"/>
  <c r="Y482" i="18" s="1"/>
  <c r="X483" i="18"/>
  <c r="Y483" i="18" s="1"/>
  <c r="X484" i="18"/>
  <c r="Y484" i="18" s="1"/>
  <c r="X485" i="18"/>
  <c r="Y485" i="18" s="1"/>
  <c r="X486" i="18"/>
  <c r="Y486" i="18" s="1"/>
  <c r="X487" i="18"/>
  <c r="Y487" i="18" s="1"/>
  <c r="X488" i="18"/>
  <c r="Y488" i="18" s="1"/>
  <c r="X489" i="18"/>
  <c r="Y489" i="18" s="1"/>
  <c r="X490" i="18"/>
  <c r="Y490" i="18" s="1"/>
  <c r="X491" i="18"/>
  <c r="Y491" i="18" s="1"/>
  <c r="X492" i="18"/>
  <c r="Y492" i="18" s="1"/>
  <c r="X493" i="18"/>
  <c r="Y493" i="18" s="1"/>
  <c r="X494" i="18"/>
  <c r="Y494" i="18" s="1"/>
  <c r="X495" i="18"/>
  <c r="Y495" i="18" s="1"/>
  <c r="X496" i="18"/>
  <c r="Y496" i="18" s="1"/>
  <c r="X497" i="18"/>
  <c r="Y497" i="18" s="1"/>
  <c r="X498" i="18"/>
  <c r="Y498" i="18" s="1"/>
  <c r="X499" i="18"/>
  <c r="Y499" i="18" s="1"/>
  <c r="X500" i="18"/>
  <c r="Y500" i="18" s="1"/>
  <c r="X501" i="18"/>
  <c r="Y501" i="18" s="1"/>
  <c r="X502" i="18"/>
  <c r="Y502" i="18" s="1"/>
  <c r="X503" i="18"/>
  <c r="Y503" i="18" s="1"/>
  <c r="X504" i="18"/>
  <c r="Y504" i="18" s="1"/>
  <c r="X505" i="18"/>
  <c r="Y505" i="18" s="1"/>
  <c r="X506" i="18"/>
  <c r="Y506" i="18" s="1"/>
  <c r="X507" i="18"/>
  <c r="Y507" i="18" s="1"/>
  <c r="X508" i="18"/>
  <c r="Y508" i="18" s="1"/>
  <c r="X509" i="18"/>
  <c r="Y509" i="18" s="1"/>
  <c r="X510" i="18"/>
  <c r="Y510" i="18" s="1"/>
  <c r="X511" i="18"/>
  <c r="Y511" i="18" s="1"/>
  <c r="X512" i="18"/>
  <c r="Y512" i="18" s="1"/>
  <c r="X513" i="18"/>
  <c r="Y513" i="18" s="1"/>
  <c r="X514" i="18"/>
  <c r="Y514" i="18" s="1"/>
  <c r="X515" i="18"/>
  <c r="Y515" i="18" s="1"/>
  <c r="X516" i="18"/>
  <c r="Y516" i="18" s="1"/>
  <c r="X517" i="18"/>
  <c r="Y517" i="18" s="1"/>
  <c r="X518" i="18"/>
  <c r="Y518" i="18" s="1"/>
  <c r="X519" i="18"/>
  <c r="Y519" i="18" s="1"/>
  <c r="X520" i="18"/>
  <c r="Y520" i="18" s="1"/>
  <c r="X521" i="18"/>
  <c r="Y521" i="18" s="1"/>
  <c r="X522" i="18"/>
  <c r="Y522" i="18" s="1"/>
  <c r="X523" i="18"/>
  <c r="Y523" i="18" s="1"/>
  <c r="X524" i="18"/>
  <c r="Y524" i="18" s="1"/>
  <c r="X525" i="18"/>
  <c r="Y525" i="18" s="1"/>
  <c r="X526" i="18"/>
  <c r="Y526" i="18" s="1"/>
  <c r="X527" i="18"/>
  <c r="Y527" i="18" s="1"/>
  <c r="X528" i="18"/>
  <c r="Y528" i="18" s="1"/>
  <c r="X529" i="18"/>
  <c r="Y529" i="18" s="1"/>
  <c r="X530" i="18"/>
  <c r="Y530" i="18" s="1"/>
  <c r="X531" i="18"/>
  <c r="Y531" i="18" s="1"/>
  <c r="X532" i="18"/>
  <c r="Y532" i="18" s="1"/>
  <c r="X533" i="18"/>
  <c r="Y533" i="18" s="1"/>
  <c r="X534" i="18"/>
  <c r="Y534" i="18" s="1"/>
  <c r="X535" i="18"/>
  <c r="Y535" i="18" s="1"/>
  <c r="X536" i="18"/>
  <c r="Y536" i="18" s="1"/>
  <c r="X537" i="18"/>
  <c r="Y537" i="18" s="1"/>
  <c r="X538" i="18"/>
  <c r="Y538" i="18" s="1"/>
  <c r="X539" i="18"/>
  <c r="Y539" i="18" s="1"/>
  <c r="X540" i="18"/>
  <c r="Y540" i="18" s="1"/>
  <c r="X541" i="18"/>
  <c r="Y541" i="18" s="1"/>
  <c r="X542" i="18"/>
  <c r="Y542" i="18" s="1"/>
  <c r="X543" i="18"/>
  <c r="Y543" i="18" s="1"/>
  <c r="X544" i="18"/>
  <c r="Y544" i="18" s="1"/>
  <c r="X545" i="18"/>
  <c r="Y545" i="18" s="1"/>
  <c r="X546" i="18"/>
  <c r="Y546" i="18" s="1"/>
  <c r="X547" i="18"/>
  <c r="Y547" i="18" s="1"/>
  <c r="X548" i="18"/>
  <c r="Y548" i="18" s="1"/>
  <c r="X549" i="18"/>
  <c r="Y549" i="18" s="1"/>
  <c r="X550" i="18"/>
  <c r="Y550" i="18" s="1"/>
  <c r="X551" i="18"/>
  <c r="Y551" i="18" s="1"/>
  <c r="X552" i="18"/>
  <c r="Y552" i="18" s="1"/>
  <c r="X553" i="18"/>
  <c r="Y553" i="18" s="1"/>
  <c r="X554" i="18"/>
  <c r="Y554" i="18" s="1"/>
  <c r="X555" i="18"/>
  <c r="Y555" i="18" s="1"/>
  <c r="X556" i="18"/>
  <c r="Y556" i="18" s="1"/>
  <c r="X557" i="18"/>
  <c r="Y557" i="18" s="1"/>
  <c r="X558" i="18"/>
  <c r="Y558" i="18" s="1"/>
  <c r="X559" i="18"/>
  <c r="Y559" i="18" s="1"/>
  <c r="X560" i="18"/>
  <c r="Y560" i="18" s="1"/>
  <c r="X561" i="18"/>
  <c r="Y561" i="18" s="1"/>
  <c r="X562" i="18"/>
  <c r="Y562" i="18" s="1"/>
  <c r="X563" i="18"/>
  <c r="Y563" i="18" s="1"/>
  <c r="X564" i="18"/>
  <c r="Y564" i="18" s="1"/>
  <c r="X565" i="18"/>
  <c r="Y565" i="18" s="1"/>
  <c r="X566" i="18"/>
  <c r="Y566" i="18" s="1"/>
  <c r="X567" i="18"/>
  <c r="Y567" i="18" s="1"/>
  <c r="X568" i="18"/>
  <c r="Y568" i="18" s="1"/>
  <c r="X569" i="18"/>
  <c r="Y569" i="18" s="1"/>
  <c r="X570" i="18"/>
  <c r="Y570" i="18" s="1"/>
  <c r="X571" i="18"/>
  <c r="Y571" i="18" s="1"/>
  <c r="X572" i="18"/>
  <c r="Y572" i="18" s="1"/>
  <c r="X573" i="18"/>
  <c r="Y573" i="18" s="1"/>
  <c r="X574" i="18"/>
  <c r="Y574" i="18" s="1"/>
  <c r="X575" i="18"/>
  <c r="Y575" i="18" s="1"/>
  <c r="X576" i="18"/>
  <c r="Y576" i="18" s="1"/>
  <c r="X577" i="18"/>
  <c r="Y577" i="18" s="1"/>
  <c r="X578" i="18"/>
  <c r="Y578" i="18" s="1"/>
  <c r="X579" i="18"/>
  <c r="Y579" i="18" s="1"/>
  <c r="X580" i="18"/>
  <c r="Y580" i="18" s="1"/>
  <c r="X581" i="18"/>
  <c r="Y581" i="18" s="1"/>
  <c r="X582" i="18"/>
  <c r="Y582" i="18" s="1"/>
  <c r="X583" i="18"/>
  <c r="Y583" i="18" s="1"/>
  <c r="X584" i="18"/>
  <c r="Y584" i="18" s="1"/>
  <c r="X585" i="18"/>
  <c r="Y585" i="18" s="1"/>
  <c r="X586" i="18"/>
  <c r="Y586" i="18" s="1"/>
  <c r="X587" i="18"/>
  <c r="Y587" i="18" s="1"/>
  <c r="X588" i="18"/>
  <c r="Y588" i="18" s="1"/>
  <c r="X589" i="18"/>
  <c r="Y589" i="18" s="1"/>
  <c r="X590" i="18"/>
  <c r="Y590" i="18" s="1"/>
  <c r="X591" i="18"/>
  <c r="Y591" i="18" s="1"/>
  <c r="X592" i="18"/>
  <c r="Y592" i="18" s="1"/>
  <c r="X593" i="18"/>
  <c r="Y593" i="18" s="1"/>
  <c r="X594" i="18"/>
  <c r="Y594" i="18" s="1"/>
  <c r="X595" i="18"/>
  <c r="Y595" i="18" s="1"/>
  <c r="X596" i="18"/>
  <c r="Y596" i="18" s="1"/>
  <c r="X597" i="18"/>
  <c r="Y597" i="18" s="1"/>
  <c r="X598" i="18"/>
  <c r="Y598" i="18" s="1"/>
  <c r="X599" i="18"/>
  <c r="Y599" i="18" s="1"/>
  <c r="X600" i="18"/>
  <c r="Y600" i="18" s="1"/>
  <c r="X601" i="18"/>
  <c r="Y601" i="18" s="1"/>
  <c r="X602" i="18"/>
  <c r="Y602" i="18" s="1"/>
  <c r="X603" i="18"/>
  <c r="Y603" i="18" s="1"/>
  <c r="X604" i="18"/>
  <c r="Y604" i="18" s="1"/>
  <c r="X605" i="18"/>
  <c r="Y605" i="18" s="1"/>
  <c r="X606" i="18"/>
  <c r="Y606" i="18" s="1"/>
  <c r="X607" i="18"/>
  <c r="Y607" i="18" s="1"/>
  <c r="X608" i="18"/>
  <c r="Y608" i="18" s="1"/>
  <c r="X609" i="18"/>
  <c r="Y609" i="18" s="1"/>
  <c r="X610" i="18"/>
  <c r="Y610" i="18" s="1"/>
  <c r="X611" i="18"/>
  <c r="Y611" i="18" s="1"/>
  <c r="X612" i="18"/>
  <c r="Y612" i="18" s="1"/>
  <c r="X613" i="18"/>
  <c r="Y613" i="18" s="1"/>
  <c r="X614" i="18"/>
  <c r="Y614" i="18" s="1"/>
  <c r="X615" i="18"/>
  <c r="Y615" i="18" s="1"/>
  <c r="X616" i="18"/>
  <c r="Y616" i="18" s="1"/>
  <c r="X617" i="18"/>
  <c r="Y617" i="18" s="1"/>
  <c r="X618" i="18"/>
  <c r="Y618" i="18" s="1"/>
  <c r="X619" i="18"/>
  <c r="Y619" i="18" s="1"/>
  <c r="X620" i="18"/>
  <c r="Y620" i="18" s="1"/>
  <c r="X621" i="18"/>
  <c r="Y621" i="18" s="1"/>
  <c r="X622" i="18"/>
  <c r="Y622" i="18" s="1"/>
  <c r="X623" i="18"/>
  <c r="Y623" i="18" s="1"/>
  <c r="X624" i="18"/>
  <c r="Y624" i="18" s="1"/>
  <c r="X625" i="18"/>
  <c r="Y625" i="18" s="1"/>
  <c r="X626" i="18"/>
  <c r="Y626" i="18" s="1"/>
  <c r="X627" i="18"/>
  <c r="Y627" i="18" s="1"/>
  <c r="X628" i="18"/>
  <c r="Y628" i="18" s="1"/>
  <c r="X629" i="18"/>
  <c r="Y629" i="18" s="1"/>
  <c r="X630" i="18"/>
  <c r="Y630" i="18" s="1"/>
  <c r="X631" i="18"/>
  <c r="Y631" i="18" s="1"/>
  <c r="X632" i="18"/>
  <c r="Y632" i="18" s="1"/>
  <c r="X633" i="18"/>
  <c r="Y633" i="18" s="1"/>
  <c r="X634" i="18"/>
  <c r="Y634" i="18" s="1"/>
  <c r="X635" i="18"/>
  <c r="Y635" i="18" s="1"/>
  <c r="X636" i="18"/>
  <c r="Y636" i="18" s="1"/>
  <c r="X637" i="18"/>
  <c r="Y637" i="18" s="1"/>
  <c r="X638" i="18"/>
  <c r="Y638" i="18" s="1"/>
  <c r="X639" i="18"/>
  <c r="Y639" i="18" s="1"/>
  <c r="X640" i="18"/>
  <c r="Y640" i="18" s="1"/>
  <c r="X641" i="18"/>
  <c r="Y641" i="18" s="1"/>
  <c r="X642" i="18"/>
  <c r="Y642" i="18" s="1"/>
  <c r="X643" i="18"/>
  <c r="Y643" i="18" s="1"/>
  <c r="X644" i="18"/>
  <c r="Y644" i="18" s="1"/>
  <c r="X645" i="18"/>
  <c r="Y645" i="18" s="1"/>
  <c r="X646" i="18"/>
  <c r="Y646" i="18" s="1"/>
  <c r="X647" i="18"/>
  <c r="Y647" i="18" s="1"/>
  <c r="X648" i="18"/>
  <c r="Y648" i="18" s="1"/>
  <c r="X649" i="18"/>
  <c r="Y649" i="18" s="1"/>
  <c r="X650" i="18"/>
  <c r="Y650" i="18" s="1"/>
  <c r="X651" i="18"/>
  <c r="Y651" i="18" s="1"/>
  <c r="X652" i="18"/>
  <c r="Y652" i="18" s="1"/>
  <c r="X653" i="18"/>
  <c r="Y653" i="18" s="1"/>
  <c r="X654" i="18"/>
  <c r="Y654" i="18" s="1"/>
  <c r="X655" i="18"/>
  <c r="Y655" i="18" s="1"/>
  <c r="X656" i="18"/>
  <c r="Y656" i="18" s="1"/>
  <c r="X657" i="18"/>
  <c r="Y657" i="18" s="1"/>
  <c r="X658" i="18"/>
  <c r="Y658" i="18" s="1"/>
  <c r="X659" i="18"/>
  <c r="Y659" i="18" s="1"/>
  <c r="X660" i="18"/>
  <c r="Y660" i="18" s="1"/>
  <c r="X661" i="18"/>
  <c r="Y661" i="18" s="1"/>
  <c r="X662" i="18"/>
  <c r="Y662" i="18" s="1"/>
  <c r="X663" i="18"/>
  <c r="Y663" i="18" s="1"/>
  <c r="X664" i="18"/>
  <c r="Y664" i="18" s="1"/>
  <c r="X665" i="18"/>
  <c r="Y665" i="18" s="1"/>
  <c r="X666" i="18"/>
  <c r="Y666" i="18" s="1"/>
  <c r="X667" i="18"/>
  <c r="Y667" i="18" s="1"/>
  <c r="X668" i="18"/>
  <c r="Y668" i="18" s="1"/>
  <c r="X669" i="18"/>
  <c r="Y669" i="18" s="1"/>
  <c r="X670" i="18"/>
  <c r="Y670" i="18" s="1"/>
  <c r="X671" i="18"/>
  <c r="Y671" i="18" s="1"/>
  <c r="X672" i="18"/>
  <c r="Y672" i="18" s="1"/>
  <c r="X673" i="18"/>
  <c r="Y673" i="18" s="1"/>
  <c r="X674" i="18"/>
  <c r="Y674" i="18" s="1"/>
  <c r="X675" i="18"/>
  <c r="Y675" i="18" s="1"/>
  <c r="X676" i="18"/>
  <c r="Y676" i="18" s="1"/>
  <c r="X677" i="18"/>
  <c r="Y677" i="18" s="1"/>
  <c r="X678" i="18"/>
  <c r="Y678" i="18" s="1"/>
  <c r="X679" i="18"/>
  <c r="Y679" i="18" s="1"/>
  <c r="X680" i="18"/>
  <c r="Y680" i="18" s="1"/>
  <c r="X681" i="18"/>
  <c r="Y681" i="18" s="1"/>
  <c r="X682" i="18"/>
  <c r="Y682" i="18" s="1"/>
  <c r="X683" i="18"/>
  <c r="Y683" i="18" s="1"/>
  <c r="X684" i="18"/>
  <c r="Y684" i="18" s="1"/>
  <c r="X685" i="18"/>
  <c r="Y685" i="18" s="1"/>
  <c r="X686" i="18"/>
  <c r="Y686" i="18" s="1"/>
  <c r="X687" i="18"/>
  <c r="Y687" i="18" s="1"/>
  <c r="X688" i="18"/>
  <c r="Y688" i="18" s="1"/>
  <c r="X689" i="18"/>
  <c r="Y689" i="18" s="1"/>
  <c r="X690" i="18"/>
  <c r="Y690" i="18" s="1"/>
  <c r="X691" i="18"/>
  <c r="Y691" i="18" s="1"/>
  <c r="X692" i="18"/>
  <c r="Y692" i="18" s="1"/>
  <c r="X693" i="18"/>
  <c r="Y693" i="18" s="1"/>
  <c r="X694" i="18"/>
  <c r="Y694" i="18" s="1"/>
  <c r="X695" i="18"/>
  <c r="Y695" i="18" s="1"/>
  <c r="X696" i="18"/>
  <c r="Y696" i="18" s="1"/>
  <c r="X697" i="18"/>
  <c r="Y697" i="18" s="1"/>
  <c r="X698" i="18"/>
  <c r="Y698" i="18" s="1"/>
  <c r="X699" i="18"/>
  <c r="Y699" i="18" s="1"/>
  <c r="X700" i="18"/>
  <c r="Y700" i="18" s="1"/>
  <c r="X701" i="18"/>
  <c r="Y701" i="18" s="1"/>
  <c r="X702" i="18"/>
  <c r="Y702" i="18" s="1"/>
  <c r="X703" i="18"/>
  <c r="Y703" i="18" s="1"/>
  <c r="X704" i="18"/>
  <c r="Y704" i="18" s="1"/>
  <c r="X705" i="18"/>
  <c r="Y705" i="18" s="1"/>
  <c r="X706" i="18"/>
  <c r="Y706" i="18" s="1"/>
  <c r="X707" i="18"/>
  <c r="Y707" i="18" s="1"/>
  <c r="X708" i="18"/>
  <c r="Y708" i="18" s="1"/>
  <c r="X709" i="18"/>
  <c r="Y709" i="18" s="1"/>
  <c r="X710" i="18"/>
  <c r="Y710" i="18" s="1"/>
  <c r="X711" i="18"/>
  <c r="Y711" i="18" s="1"/>
  <c r="X712" i="18"/>
  <c r="Y712" i="18" s="1"/>
  <c r="X713" i="18"/>
  <c r="Y713" i="18" s="1"/>
  <c r="X714" i="18"/>
  <c r="Y714" i="18" s="1"/>
  <c r="X715" i="18"/>
  <c r="Y715" i="18" s="1"/>
  <c r="X716" i="18"/>
  <c r="Y716" i="18" s="1"/>
  <c r="X717" i="18"/>
  <c r="Y717" i="18" s="1"/>
  <c r="X718" i="18"/>
  <c r="Y718" i="18" s="1"/>
  <c r="X719" i="18"/>
  <c r="Y719" i="18" s="1"/>
  <c r="X720" i="18"/>
  <c r="Y720" i="18" s="1"/>
  <c r="X721" i="18"/>
  <c r="Y721" i="18" s="1"/>
  <c r="X722" i="18"/>
  <c r="Y722" i="18" s="1"/>
  <c r="X723" i="18"/>
  <c r="Y723" i="18" s="1"/>
  <c r="X724" i="18"/>
  <c r="Y724" i="18" s="1"/>
  <c r="X725" i="18"/>
  <c r="Y725" i="18" s="1"/>
  <c r="X726" i="18"/>
  <c r="Y726" i="18" s="1"/>
  <c r="X727" i="18"/>
  <c r="Y727" i="18" s="1"/>
  <c r="X728" i="18"/>
  <c r="Y728" i="18" s="1"/>
  <c r="X729" i="18"/>
  <c r="Y729" i="18" s="1"/>
  <c r="X730" i="18"/>
  <c r="Y730" i="18" s="1"/>
  <c r="X731" i="18"/>
  <c r="Y731" i="18" s="1"/>
  <c r="X732" i="18"/>
  <c r="Y732" i="18" s="1"/>
  <c r="X733" i="18"/>
  <c r="Y733" i="18" s="1"/>
  <c r="X734" i="18"/>
  <c r="Y734" i="18" s="1"/>
  <c r="X735" i="18"/>
  <c r="Y735" i="18" s="1"/>
  <c r="X736" i="18"/>
  <c r="Y736" i="18" s="1"/>
  <c r="X737" i="18"/>
  <c r="Y737" i="18" s="1"/>
  <c r="X738" i="18"/>
  <c r="Y738" i="18" s="1"/>
  <c r="X739" i="18"/>
  <c r="Y739" i="18" s="1"/>
  <c r="X740" i="18"/>
  <c r="Y740" i="18" s="1"/>
  <c r="X741" i="18"/>
  <c r="Y741" i="18" s="1"/>
  <c r="X742" i="18"/>
  <c r="Y742" i="18" s="1"/>
  <c r="X743" i="18"/>
  <c r="Y743" i="18" s="1"/>
  <c r="X744" i="18"/>
  <c r="Y744" i="18" s="1"/>
  <c r="X745" i="18"/>
  <c r="Y745" i="18" s="1"/>
  <c r="X746" i="18"/>
  <c r="Y746" i="18" s="1"/>
  <c r="X747" i="18"/>
  <c r="Y747" i="18" s="1"/>
  <c r="X748" i="18"/>
  <c r="Y748" i="18" s="1"/>
  <c r="X749" i="18"/>
  <c r="Y749" i="18" s="1"/>
  <c r="X750" i="18"/>
  <c r="Y750" i="18" s="1"/>
  <c r="X751" i="18"/>
  <c r="Y751" i="18" s="1"/>
  <c r="X752" i="18"/>
  <c r="Y752" i="18" s="1"/>
  <c r="X753" i="18"/>
  <c r="Y753" i="18" s="1"/>
  <c r="X754" i="18"/>
  <c r="Y754" i="18" s="1"/>
  <c r="X755" i="18"/>
  <c r="Y755" i="18" s="1"/>
  <c r="X756" i="18"/>
  <c r="Y756" i="18" s="1"/>
  <c r="X757" i="18"/>
  <c r="Y757" i="18" s="1"/>
  <c r="X758" i="18"/>
  <c r="Y758" i="18" s="1"/>
  <c r="X759" i="18"/>
  <c r="Y759" i="18" s="1"/>
  <c r="X760" i="18"/>
  <c r="Y760" i="18" s="1"/>
  <c r="X761" i="18"/>
  <c r="Y761" i="18" s="1"/>
  <c r="X762" i="18"/>
  <c r="Y762" i="18" s="1"/>
  <c r="X763" i="18"/>
  <c r="Y763" i="18" s="1"/>
  <c r="X764" i="18"/>
  <c r="Y764" i="18" s="1"/>
  <c r="X765" i="18"/>
  <c r="Y765" i="18" s="1"/>
  <c r="X766" i="18"/>
  <c r="Y766" i="18" s="1"/>
  <c r="X767" i="18"/>
  <c r="Y767" i="18" s="1"/>
  <c r="X768" i="18"/>
  <c r="Y768" i="18" s="1"/>
  <c r="X769" i="18"/>
  <c r="Y769" i="18" s="1"/>
  <c r="X770" i="18"/>
  <c r="Y770" i="18" s="1"/>
  <c r="X771" i="18"/>
  <c r="Y771" i="18" s="1"/>
  <c r="X772" i="18"/>
  <c r="Y772" i="18" s="1"/>
  <c r="X773" i="18"/>
  <c r="Y773" i="18" s="1"/>
  <c r="X774" i="18"/>
  <c r="Y774" i="18" s="1"/>
  <c r="X775" i="18"/>
  <c r="Y775" i="18" s="1"/>
  <c r="X776" i="18"/>
  <c r="Y776" i="18" s="1"/>
  <c r="X777" i="18"/>
  <c r="Y777" i="18" s="1"/>
  <c r="X778" i="18"/>
  <c r="Y778" i="18" s="1"/>
  <c r="X779" i="18"/>
  <c r="Y779" i="18" s="1"/>
  <c r="X780" i="18"/>
  <c r="Y780" i="18" s="1"/>
  <c r="X781" i="18"/>
  <c r="Y781" i="18" s="1"/>
  <c r="X782" i="18"/>
  <c r="Y782" i="18" s="1"/>
  <c r="X783" i="18"/>
  <c r="Y783" i="18" s="1"/>
  <c r="X784" i="18"/>
  <c r="Y784" i="18" s="1"/>
  <c r="X785" i="18"/>
  <c r="Y785" i="18" s="1"/>
  <c r="X786" i="18"/>
  <c r="Y786" i="18" s="1"/>
  <c r="X787" i="18"/>
  <c r="Y787" i="18" s="1"/>
  <c r="X788" i="18"/>
  <c r="Y788" i="18" s="1"/>
  <c r="X789" i="18"/>
  <c r="Y789" i="18" s="1"/>
  <c r="X790" i="18"/>
  <c r="Y790" i="18" s="1"/>
  <c r="X791" i="18"/>
  <c r="Y791" i="18" s="1"/>
  <c r="X792" i="18"/>
  <c r="Y792" i="18" s="1"/>
  <c r="X793" i="18"/>
  <c r="Y793" i="18" s="1"/>
  <c r="X794" i="18"/>
  <c r="Y794" i="18" s="1"/>
  <c r="X795" i="18"/>
  <c r="Y795" i="18" s="1"/>
  <c r="X796" i="18"/>
  <c r="Y796" i="18" s="1"/>
  <c r="X797" i="18"/>
  <c r="Y797" i="18" s="1"/>
  <c r="X798" i="18"/>
  <c r="Y798" i="18" s="1"/>
  <c r="X799" i="18"/>
  <c r="Y799" i="18" s="1"/>
  <c r="X800" i="18"/>
  <c r="Y800" i="18" s="1"/>
  <c r="X801" i="18"/>
  <c r="Y801" i="18" s="1"/>
  <c r="X802" i="18"/>
  <c r="Y802" i="18" s="1"/>
  <c r="X803" i="18"/>
  <c r="Y803" i="18" s="1"/>
  <c r="X804" i="18"/>
  <c r="Y804" i="18" s="1"/>
  <c r="X805" i="18"/>
  <c r="Y805" i="18" s="1"/>
  <c r="X806" i="18"/>
  <c r="Y806" i="18" s="1"/>
  <c r="X807" i="18"/>
  <c r="Y807" i="18" s="1"/>
  <c r="X808" i="18"/>
  <c r="Y808" i="18" s="1"/>
  <c r="X809" i="18"/>
  <c r="Y809" i="18" s="1"/>
  <c r="X810" i="18"/>
  <c r="Y810" i="18" s="1"/>
  <c r="X811" i="18"/>
  <c r="Y811" i="18" s="1"/>
  <c r="X812" i="18"/>
  <c r="Y812" i="18" s="1"/>
  <c r="X813" i="18"/>
  <c r="Y813" i="18" s="1"/>
  <c r="X814" i="18"/>
  <c r="Y814" i="18" s="1"/>
  <c r="X815" i="18"/>
  <c r="Y815" i="18" s="1"/>
  <c r="X816" i="18"/>
  <c r="Y816" i="18" s="1"/>
  <c r="X817" i="18"/>
  <c r="Y817" i="18" s="1"/>
  <c r="X818" i="18"/>
  <c r="Y818" i="18" s="1"/>
  <c r="X819" i="18"/>
  <c r="Y819" i="18" s="1"/>
  <c r="X820" i="18"/>
  <c r="Y820" i="18" s="1"/>
  <c r="X821" i="18"/>
  <c r="Y821" i="18" s="1"/>
  <c r="X822" i="18"/>
  <c r="Y822" i="18" s="1"/>
  <c r="X823" i="18"/>
  <c r="Y823" i="18" s="1"/>
  <c r="X824" i="18"/>
  <c r="Y824" i="18" s="1"/>
  <c r="X825" i="18"/>
  <c r="Y825" i="18" s="1"/>
  <c r="X826" i="18"/>
  <c r="Y826" i="18" s="1"/>
  <c r="X827" i="18"/>
  <c r="Y827" i="18" s="1"/>
  <c r="X828" i="18"/>
  <c r="Y828" i="18" s="1"/>
  <c r="X829" i="18"/>
  <c r="Y829" i="18" s="1"/>
  <c r="X830" i="18"/>
  <c r="Y830" i="18" s="1"/>
  <c r="X831" i="18"/>
  <c r="Y831" i="18" s="1"/>
  <c r="X832" i="18"/>
  <c r="Y832" i="18" s="1"/>
  <c r="X833" i="18"/>
  <c r="Y833" i="18" s="1"/>
  <c r="X834" i="18"/>
  <c r="Y834" i="18" s="1"/>
  <c r="X835" i="18"/>
  <c r="Y835" i="18" s="1"/>
  <c r="X836" i="18"/>
  <c r="Y836" i="18" s="1"/>
  <c r="X837" i="18"/>
  <c r="Y837" i="18" s="1"/>
  <c r="X838" i="18"/>
  <c r="Y838" i="18" s="1"/>
  <c r="X839" i="18"/>
  <c r="Y839" i="18" s="1"/>
  <c r="X840" i="18"/>
  <c r="Y840" i="18" s="1"/>
  <c r="X841" i="18"/>
  <c r="Y841" i="18" s="1"/>
  <c r="X842" i="18"/>
  <c r="Y842" i="18" s="1"/>
  <c r="X843" i="18"/>
  <c r="Y843" i="18" s="1"/>
  <c r="X844" i="18"/>
  <c r="Y844" i="18" s="1"/>
  <c r="X845" i="18"/>
  <c r="Y845" i="18" s="1"/>
  <c r="X846" i="18"/>
  <c r="Y846" i="18" s="1"/>
  <c r="X847" i="18"/>
  <c r="Y847" i="18" s="1"/>
  <c r="X848" i="18"/>
  <c r="Y848" i="18" s="1"/>
  <c r="X849" i="18"/>
  <c r="Y849" i="18" s="1"/>
  <c r="X850" i="18"/>
  <c r="Y850" i="18" s="1"/>
  <c r="X851" i="18"/>
  <c r="Y851" i="18" s="1"/>
  <c r="X852" i="18"/>
  <c r="Y852" i="18" s="1"/>
  <c r="X853" i="18"/>
  <c r="Y853" i="18" s="1"/>
  <c r="X854" i="18"/>
  <c r="Y854" i="18" s="1"/>
  <c r="X855" i="18"/>
  <c r="Y855" i="18" s="1"/>
  <c r="X856" i="18"/>
  <c r="Y856" i="18" s="1"/>
  <c r="X857" i="18"/>
  <c r="Y857" i="18" s="1"/>
  <c r="X858" i="18"/>
  <c r="Y858" i="18" s="1"/>
  <c r="X859" i="18"/>
  <c r="Y859" i="18" s="1"/>
  <c r="X860" i="18"/>
  <c r="Y860" i="18" s="1"/>
  <c r="X861" i="18"/>
  <c r="Y861" i="18" s="1"/>
  <c r="X862" i="18"/>
  <c r="Y862" i="18" s="1"/>
  <c r="X863" i="18"/>
  <c r="Y863" i="18" s="1"/>
  <c r="X864" i="18"/>
  <c r="Y864" i="18" s="1"/>
  <c r="X865" i="18"/>
  <c r="Y865" i="18" s="1"/>
  <c r="X866" i="18"/>
  <c r="Y866" i="18" s="1"/>
  <c r="X867" i="18"/>
  <c r="Y867" i="18" s="1"/>
  <c r="X868" i="18"/>
  <c r="Y868" i="18" s="1"/>
  <c r="X869" i="18"/>
  <c r="Y869" i="18" s="1"/>
  <c r="X870" i="18"/>
  <c r="Y870" i="18" s="1"/>
  <c r="X871" i="18"/>
  <c r="Y871" i="18" s="1"/>
  <c r="X872" i="18"/>
  <c r="Y872" i="18" s="1"/>
  <c r="X873" i="18"/>
  <c r="Y873" i="18" s="1"/>
  <c r="X874" i="18"/>
  <c r="Y874" i="18" s="1"/>
  <c r="X875" i="18"/>
  <c r="Y875" i="18" s="1"/>
  <c r="X876" i="18"/>
  <c r="Y876" i="18" s="1"/>
  <c r="X877" i="18"/>
  <c r="Y877" i="18" s="1"/>
  <c r="X878" i="18"/>
  <c r="Y878" i="18" s="1"/>
  <c r="X879" i="18"/>
  <c r="Y879" i="18" s="1"/>
  <c r="X880" i="18"/>
  <c r="Y880" i="18" s="1"/>
  <c r="X881" i="18"/>
  <c r="Y881" i="18" s="1"/>
  <c r="X882" i="18"/>
  <c r="Y882" i="18" s="1"/>
  <c r="X883" i="18"/>
  <c r="Y883" i="18" s="1"/>
  <c r="X884" i="18"/>
  <c r="Y884" i="18" s="1"/>
  <c r="X885" i="18"/>
  <c r="Y885" i="18" s="1"/>
  <c r="X886" i="18"/>
  <c r="Y886" i="18" s="1"/>
  <c r="X887" i="18"/>
  <c r="Y887" i="18" s="1"/>
  <c r="X888" i="18"/>
  <c r="Y888" i="18" s="1"/>
  <c r="X889" i="18"/>
  <c r="Y889" i="18" s="1"/>
  <c r="X890" i="18"/>
  <c r="Y890" i="18" s="1"/>
  <c r="X891" i="18"/>
  <c r="Y891" i="18" s="1"/>
  <c r="X892" i="18"/>
  <c r="Y892" i="18" s="1"/>
  <c r="X893" i="18"/>
  <c r="Y893" i="18" s="1"/>
  <c r="X894" i="18"/>
  <c r="Y894" i="18" s="1"/>
  <c r="X895" i="18"/>
  <c r="Y895" i="18" s="1"/>
  <c r="X896" i="18"/>
  <c r="Y896" i="18" s="1"/>
  <c r="X897" i="18"/>
  <c r="Y897" i="18" s="1"/>
  <c r="X898" i="18"/>
  <c r="Y898" i="18" s="1"/>
  <c r="X899" i="18"/>
  <c r="Y899" i="18" s="1"/>
  <c r="X900" i="18"/>
  <c r="Y900" i="18" s="1"/>
  <c r="X901" i="18"/>
  <c r="Y901" i="18" s="1"/>
  <c r="X902" i="18"/>
  <c r="Y902" i="18" s="1"/>
  <c r="X903" i="18"/>
  <c r="Y903" i="18" s="1"/>
  <c r="X904" i="18"/>
  <c r="Y904" i="18" s="1"/>
  <c r="X905" i="18"/>
  <c r="Y905" i="18" s="1"/>
  <c r="X906" i="18"/>
  <c r="Y906" i="18" s="1"/>
  <c r="X907" i="18"/>
  <c r="Y907" i="18" s="1"/>
  <c r="X908" i="18"/>
  <c r="Y908" i="18" s="1"/>
  <c r="X909" i="18"/>
  <c r="Y909" i="18" s="1"/>
  <c r="X910" i="18"/>
  <c r="Y910" i="18" s="1"/>
  <c r="X911" i="18"/>
  <c r="Y911" i="18" s="1"/>
  <c r="X912" i="18"/>
  <c r="Y912" i="18" s="1"/>
  <c r="X913" i="18"/>
  <c r="Y913" i="18" s="1"/>
  <c r="X914" i="18"/>
  <c r="Y914" i="18" s="1"/>
  <c r="X915" i="18"/>
  <c r="Y915" i="18" s="1"/>
  <c r="X916" i="18"/>
  <c r="Y916" i="18" s="1"/>
  <c r="X917" i="18"/>
  <c r="Y917" i="18" s="1"/>
  <c r="X918" i="18"/>
  <c r="Y918" i="18" s="1"/>
  <c r="X919" i="18"/>
  <c r="Y919" i="18" s="1"/>
  <c r="X920" i="18"/>
  <c r="Y920" i="18" s="1"/>
  <c r="X921" i="18"/>
  <c r="Y921" i="18" s="1"/>
  <c r="X922" i="18"/>
  <c r="Y922" i="18" s="1"/>
  <c r="X923" i="18"/>
  <c r="Y923" i="18" s="1"/>
  <c r="X924" i="18"/>
  <c r="Y924" i="18" s="1"/>
  <c r="X925" i="18"/>
  <c r="Y925" i="18" s="1"/>
  <c r="X926" i="18"/>
  <c r="Y926" i="18" s="1"/>
  <c r="X927" i="18"/>
  <c r="Y927" i="18" s="1"/>
  <c r="X928" i="18"/>
  <c r="Y928" i="18" s="1"/>
  <c r="X929" i="18"/>
  <c r="Y929" i="18" s="1"/>
  <c r="X930" i="18"/>
  <c r="Y930" i="18" s="1"/>
  <c r="X931" i="18"/>
  <c r="Y931" i="18" s="1"/>
  <c r="X932" i="18"/>
  <c r="Y932" i="18" s="1"/>
  <c r="X933" i="18"/>
  <c r="Y933" i="18" s="1"/>
  <c r="X934" i="18"/>
  <c r="Y934" i="18" s="1"/>
  <c r="X935" i="18"/>
  <c r="Y935" i="18" s="1"/>
  <c r="X936" i="18"/>
  <c r="Y936" i="18" s="1"/>
  <c r="X937" i="18"/>
  <c r="Y937" i="18" s="1"/>
  <c r="X938" i="18"/>
  <c r="Y938" i="18" s="1"/>
  <c r="X939" i="18"/>
  <c r="Y939" i="18" s="1"/>
  <c r="X940" i="18"/>
  <c r="Y940" i="18" s="1"/>
  <c r="X941" i="18"/>
  <c r="Y941" i="18" s="1"/>
  <c r="X942" i="18"/>
  <c r="Y942" i="18" s="1"/>
  <c r="X943" i="18"/>
  <c r="Y943" i="18" s="1"/>
  <c r="X944" i="18"/>
  <c r="Y944" i="18" s="1"/>
  <c r="X945" i="18"/>
  <c r="Y945" i="18" s="1"/>
  <c r="X946" i="18"/>
  <c r="Y946" i="18" s="1"/>
  <c r="X947" i="18"/>
  <c r="Y947" i="18" s="1"/>
  <c r="X948" i="18"/>
  <c r="Y948" i="18" s="1"/>
  <c r="X949" i="18"/>
  <c r="Y949" i="18" s="1"/>
  <c r="X950" i="18"/>
  <c r="Y950" i="18" s="1"/>
  <c r="X951" i="18"/>
  <c r="Y951" i="18" s="1"/>
  <c r="X952" i="18"/>
  <c r="Y952" i="18" s="1"/>
  <c r="X953" i="18"/>
  <c r="Y953" i="18" s="1"/>
  <c r="X954" i="18"/>
  <c r="Y954" i="18" s="1"/>
  <c r="X955" i="18"/>
  <c r="Y955" i="18" s="1"/>
  <c r="X956" i="18"/>
  <c r="Y956" i="18" s="1"/>
  <c r="X957" i="18"/>
  <c r="Y957" i="18" s="1"/>
  <c r="X958" i="18"/>
  <c r="Y958" i="18" s="1"/>
  <c r="X959" i="18"/>
  <c r="Y959" i="18" s="1"/>
  <c r="X960" i="18"/>
  <c r="Y960" i="18" s="1"/>
  <c r="X961" i="18"/>
  <c r="Y961" i="18" s="1"/>
  <c r="X962" i="18"/>
  <c r="Y962" i="18" s="1"/>
  <c r="X963" i="18"/>
  <c r="Y963" i="18" s="1"/>
  <c r="X964" i="18"/>
  <c r="Y964" i="18" s="1"/>
  <c r="X965" i="18"/>
  <c r="Y965" i="18" s="1"/>
  <c r="X966" i="18"/>
  <c r="Y966" i="18" s="1"/>
  <c r="X967" i="18"/>
  <c r="Y967" i="18" s="1"/>
  <c r="X968" i="18"/>
  <c r="Y968" i="18" s="1"/>
  <c r="X969" i="18"/>
  <c r="Y969" i="18" s="1"/>
  <c r="X970" i="18"/>
  <c r="Y970" i="18" s="1"/>
  <c r="X971" i="18"/>
  <c r="Y971" i="18" s="1"/>
  <c r="X972" i="18"/>
  <c r="Y972" i="18" s="1"/>
  <c r="X973" i="18"/>
  <c r="Y973" i="18" s="1"/>
  <c r="X974" i="18"/>
  <c r="Y974" i="18" s="1"/>
  <c r="X975" i="18"/>
  <c r="Y975" i="18" s="1"/>
  <c r="X976" i="18"/>
  <c r="Y976" i="18" s="1"/>
  <c r="X977" i="18"/>
  <c r="Y977" i="18" s="1"/>
  <c r="X978" i="18"/>
  <c r="Y978" i="18" s="1"/>
  <c r="X979" i="18"/>
  <c r="Y979" i="18" s="1"/>
  <c r="X980" i="18"/>
  <c r="Y980" i="18" s="1"/>
  <c r="X981" i="18"/>
  <c r="Y981" i="18" s="1"/>
  <c r="X982" i="18"/>
  <c r="Y982" i="18" s="1"/>
  <c r="X983" i="18"/>
  <c r="Y983" i="18" s="1"/>
  <c r="X984" i="18"/>
  <c r="Y984" i="18" s="1"/>
  <c r="X985" i="18"/>
  <c r="Y985" i="18" s="1"/>
  <c r="X986" i="18"/>
  <c r="Y986" i="18" s="1"/>
  <c r="X987" i="18"/>
  <c r="Y987" i="18" s="1"/>
  <c r="X988" i="18"/>
  <c r="Y988" i="18" s="1"/>
  <c r="X989" i="18"/>
  <c r="Y989" i="18" s="1"/>
  <c r="X990" i="18"/>
  <c r="Y990" i="18" s="1"/>
  <c r="X991" i="18"/>
  <c r="Y991" i="18" s="1"/>
  <c r="X992" i="18"/>
  <c r="Y992" i="18" s="1"/>
  <c r="X993" i="18"/>
  <c r="Y993" i="18" s="1"/>
  <c r="X994" i="18"/>
  <c r="Y994" i="18" s="1"/>
  <c r="X995" i="18"/>
  <c r="Y995" i="18" s="1"/>
  <c r="X996" i="18"/>
  <c r="Y996" i="18" s="1"/>
  <c r="X997" i="18"/>
  <c r="Y997" i="18" s="1"/>
  <c r="X998" i="18"/>
  <c r="Y998" i="18" s="1"/>
  <c r="X999" i="18"/>
  <c r="Y999" i="18" s="1"/>
  <c r="X1000" i="18"/>
  <c r="Y1000" i="18" s="1"/>
  <c r="X1001" i="18"/>
  <c r="Y1001" i="18" s="1"/>
  <c r="X1002" i="18"/>
  <c r="Y1002" i="18" s="1"/>
  <c r="X1003" i="18"/>
  <c r="Y1003" i="18" s="1"/>
  <c r="X1004" i="18"/>
  <c r="Y1004" i="18" s="1"/>
  <c r="X1005" i="18"/>
  <c r="Y1005" i="18" s="1"/>
  <c r="X1006" i="18"/>
  <c r="Y1006" i="18" s="1"/>
  <c r="X1007" i="18"/>
  <c r="Y1007" i="18" s="1"/>
  <c r="X1008" i="18"/>
  <c r="Y1008" i="18" s="1"/>
  <c r="X1009" i="18"/>
  <c r="Y1009" i="18" s="1"/>
  <c r="X1010" i="18"/>
  <c r="Y1010" i="18" s="1"/>
  <c r="X1011" i="18"/>
  <c r="Y1011" i="18" s="1"/>
  <c r="X1012" i="18"/>
  <c r="Y1012" i="18" s="1"/>
  <c r="X1013" i="18"/>
  <c r="Y1013" i="18" s="1"/>
  <c r="X1014" i="18"/>
  <c r="Y1014" i="18" s="1"/>
  <c r="X1015" i="18"/>
  <c r="Y1015" i="18" s="1"/>
  <c r="X1016" i="18"/>
  <c r="Y1016" i="18" s="1"/>
  <c r="X1017" i="18"/>
  <c r="Y1017" i="18" s="1"/>
  <c r="X1018" i="18"/>
  <c r="Y1018" i="18" s="1"/>
  <c r="X1019" i="18"/>
  <c r="Y1019" i="18" s="1"/>
  <c r="X1020" i="18"/>
  <c r="Y1020" i="18" s="1"/>
  <c r="X1021" i="18"/>
  <c r="Y1021" i="18" s="1"/>
  <c r="X1022" i="18"/>
  <c r="Y1022" i="18" s="1"/>
  <c r="X1023" i="18"/>
  <c r="Y1023" i="18" s="1"/>
  <c r="X1024" i="18"/>
  <c r="Y1024" i="18" s="1"/>
  <c r="X1025" i="18"/>
  <c r="Y1025" i="18" s="1"/>
  <c r="X1026" i="18"/>
  <c r="Y1026" i="18" s="1"/>
  <c r="X1027" i="18"/>
  <c r="Y1027" i="18" s="1"/>
  <c r="X1028" i="18"/>
  <c r="Y1028" i="18" s="1"/>
  <c r="X1029" i="18"/>
  <c r="Y1029" i="18" s="1"/>
  <c r="X1030" i="18"/>
  <c r="Y1030" i="18" s="1"/>
  <c r="X1031" i="18"/>
  <c r="Y1031" i="18" s="1"/>
  <c r="X1032" i="18"/>
  <c r="Y1032" i="18" s="1"/>
  <c r="X1033" i="18"/>
  <c r="Y1033" i="18" s="1"/>
  <c r="X1034" i="18"/>
  <c r="Y1034" i="18" s="1"/>
  <c r="X1035" i="18"/>
  <c r="Y1035" i="18" s="1"/>
  <c r="X1036" i="18"/>
  <c r="Y1036" i="18" s="1"/>
  <c r="X1037" i="18"/>
  <c r="Y1037" i="18" s="1"/>
  <c r="X1038" i="18"/>
  <c r="Y1038" i="18" s="1"/>
  <c r="X1039" i="18"/>
  <c r="Y1039" i="18" s="1"/>
  <c r="X1040" i="18"/>
  <c r="Y1040" i="18" s="1"/>
  <c r="X1041" i="18"/>
  <c r="Y1041" i="18" s="1"/>
  <c r="X1042" i="18"/>
  <c r="Y1042" i="18" s="1"/>
  <c r="X1043" i="18"/>
  <c r="Y1043" i="18" s="1"/>
  <c r="X1044" i="18"/>
  <c r="Y1044" i="18" s="1"/>
  <c r="X1045" i="18"/>
  <c r="Y1045" i="18" s="1"/>
  <c r="X1046" i="18"/>
  <c r="Y1046" i="18" s="1"/>
  <c r="X1047" i="18"/>
  <c r="Y1047" i="18" s="1"/>
  <c r="X1048" i="18"/>
  <c r="Y1048" i="18" s="1"/>
  <c r="X1049" i="18"/>
  <c r="Y1049" i="18" s="1"/>
  <c r="X1050" i="18"/>
  <c r="Y1050" i="18" s="1"/>
  <c r="X1051" i="18"/>
  <c r="Y1051" i="18" s="1"/>
  <c r="X1052" i="18"/>
  <c r="Y1052" i="18" s="1"/>
  <c r="X1053" i="18"/>
  <c r="Y1053" i="18" s="1"/>
  <c r="X1054" i="18"/>
  <c r="Y1054" i="18" s="1"/>
  <c r="X1055" i="18"/>
  <c r="Y1055" i="18" s="1"/>
  <c r="X1056" i="18"/>
  <c r="Y1056" i="18" s="1"/>
  <c r="X1057" i="18"/>
  <c r="Y1057" i="18" s="1"/>
  <c r="X1058" i="18"/>
  <c r="Y1058" i="18" s="1"/>
  <c r="X1059" i="18"/>
  <c r="Y1059" i="18" s="1"/>
  <c r="X1060" i="18"/>
  <c r="Y1060" i="18" s="1"/>
  <c r="X1061" i="18"/>
  <c r="Y1061" i="18" s="1"/>
  <c r="X1062" i="18"/>
  <c r="Y1062" i="18" s="1"/>
  <c r="X1063" i="18"/>
  <c r="Y1063" i="18" s="1"/>
  <c r="X1064" i="18"/>
  <c r="Y1064" i="18" s="1"/>
  <c r="X1065" i="18"/>
  <c r="Y1065" i="18" s="1"/>
  <c r="X1066" i="18"/>
  <c r="Y1066" i="18" s="1"/>
  <c r="X1067" i="18"/>
  <c r="Y1067" i="18" s="1"/>
  <c r="X1068" i="18"/>
  <c r="Y1068" i="18" s="1"/>
  <c r="X1069" i="18"/>
  <c r="Y1069" i="18" s="1"/>
  <c r="X1070" i="18"/>
  <c r="Y1070" i="18" s="1"/>
  <c r="X1071" i="18"/>
  <c r="Y1071" i="18" s="1"/>
  <c r="X1072" i="18"/>
  <c r="Y1072" i="18" s="1"/>
  <c r="X1073" i="18"/>
  <c r="Y1073" i="18" s="1"/>
  <c r="X1074" i="18"/>
  <c r="Y1074" i="18" s="1"/>
  <c r="X1075" i="18"/>
  <c r="Y1075" i="18" s="1"/>
  <c r="X1076" i="18"/>
  <c r="Y1076" i="18" s="1"/>
  <c r="X1077" i="18"/>
  <c r="Y1077" i="18" s="1"/>
  <c r="X1078" i="18"/>
  <c r="Y1078" i="18" s="1"/>
  <c r="X1079" i="18"/>
  <c r="Y1079" i="18" s="1"/>
  <c r="X1080" i="18"/>
  <c r="Y1080" i="18" s="1"/>
  <c r="X1081" i="18"/>
  <c r="Y1081" i="18" s="1"/>
  <c r="X1082" i="18"/>
  <c r="Y1082" i="18" s="1"/>
  <c r="X1083" i="18"/>
  <c r="Y1083" i="18" s="1"/>
  <c r="X1084" i="18"/>
  <c r="Y1084" i="18" s="1"/>
  <c r="X1085" i="18"/>
  <c r="Y1085" i="18" s="1"/>
  <c r="X1086" i="18"/>
  <c r="Y1086" i="18" s="1"/>
  <c r="X1087" i="18"/>
  <c r="Y1087" i="18" s="1"/>
  <c r="X1088" i="18"/>
  <c r="Y1088" i="18" s="1"/>
  <c r="X1089" i="18"/>
  <c r="Y1089" i="18" s="1"/>
  <c r="X1090" i="18"/>
  <c r="Y1090" i="18" s="1"/>
  <c r="X1091" i="18"/>
  <c r="Y1091" i="18" s="1"/>
  <c r="X1092" i="18"/>
  <c r="Y1092" i="18" s="1"/>
  <c r="X1093" i="18"/>
  <c r="Y1093" i="18" s="1"/>
  <c r="X1094" i="18"/>
  <c r="Y1094" i="18" s="1"/>
  <c r="X1095" i="18"/>
  <c r="Y1095" i="18" s="1"/>
  <c r="X1096" i="18"/>
  <c r="Y1096" i="18" s="1"/>
  <c r="X1097" i="18"/>
  <c r="Y1097" i="18" s="1"/>
  <c r="X1098" i="18"/>
  <c r="Y1098" i="18" s="1"/>
  <c r="X1099" i="18"/>
  <c r="Y1099" i="18" s="1"/>
  <c r="X1100" i="18"/>
  <c r="Y1100" i="18" s="1"/>
  <c r="X1101" i="18"/>
  <c r="Y1101" i="18" s="1"/>
  <c r="X1102" i="18"/>
  <c r="Y1102" i="18" s="1"/>
  <c r="X1103" i="18"/>
  <c r="Y1103" i="18" s="1"/>
  <c r="X1104" i="18"/>
  <c r="Y1104" i="18" s="1"/>
  <c r="X1105" i="18"/>
  <c r="Y1105" i="18" s="1"/>
  <c r="X1106" i="18"/>
  <c r="Y1106" i="18" s="1"/>
  <c r="X1107" i="18"/>
  <c r="Y1107" i="18" s="1"/>
  <c r="X1108" i="18"/>
  <c r="Y1108" i="18" s="1"/>
  <c r="X1109" i="18"/>
  <c r="Y1109" i="18" s="1"/>
  <c r="X1110" i="18"/>
  <c r="Y1110" i="18" s="1"/>
  <c r="X1111" i="18"/>
  <c r="Y1111" i="18" s="1"/>
  <c r="X1112" i="18"/>
  <c r="Y1112" i="18" s="1"/>
  <c r="X1113" i="18"/>
  <c r="Y1113" i="18" s="1"/>
  <c r="X1114" i="18"/>
  <c r="Y1114" i="18" s="1"/>
  <c r="X1115" i="18"/>
  <c r="Y1115" i="18" s="1"/>
  <c r="X1116" i="18"/>
  <c r="Y1116" i="18" s="1"/>
  <c r="X1117" i="18"/>
  <c r="Y1117" i="18" s="1"/>
  <c r="X1118" i="18"/>
  <c r="Y1118" i="18" s="1"/>
  <c r="X1119" i="18"/>
  <c r="Y1119" i="18" s="1"/>
  <c r="X1120" i="18"/>
  <c r="Y1120" i="18" s="1"/>
  <c r="X1121" i="18"/>
  <c r="Y1121" i="18" s="1"/>
  <c r="X1122" i="18"/>
  <c r="Y1122" i="18" s="1"/>
  <c r="X1123" i="18"/>
  <c r="Y1123" i="18" s="1"/>
  <c r="X1124" i="18"/>
  <c r="Y1124" i="18" s="1"/>
  <c r="X1125" i="18"/>
  <c r="Y1125" i="18" s="1"/>
  <c r="X1126" i="18"/>
  <c r="Y1126" i="18" s="1"/>
  <c r="X1127" i="18"/>
  <c r="Y1127" i="18" s="1"/>
  <c r="X1128" i="18"/>
  <c r="Y1128" i="18" s="1"/>
  <c r="X1129" i="18"/>
  <c r="Y1129" i="18" s="1"/>
  <c r="X1130" i="18"/>
  <c r="Y1130" i="18" s="1"/>
  <c r="X1131" i="18"/>
  <c r="Y1131" i="18" s="1"/>
  <c r="X1132" i="18"/>
  <c r="Y1132" i="18" s="1"/>
  <c r="X1133" i="18"/>
  <c r="Y1133" i="18" s="1"/>
  <c r="X1134" i="18"/>
  <c r="Y1134" i="18" s="1"/>
  <c r="X1135" i="18"/>
  <c r="Y1135" i="18" s="1"/>
  <c r="X1136" i="18"/>
  <c r="Y1136" i="18" s="1"/>
  <c r="X1137" i="18"/>
  <c r="Y1137" i="18" s="1"/>
  <c r="X1138" i="18"/>
  <c r="Y1138" i="18" s="1"/>
  <c r="X1139" i="18"/>
  <c r="Y1139" i="18" s="1"/>
  <c r="X1140" i="18"/>
  <c r="Y1140" i="18" s="1"/>
  <c r="X1141" i="18"/>
  <c r="Y1141" i="18" s="1"/>
  <c r="X1142" i="18"/>
  <c r="Y1142" i="18" s="1"/>
  <c r="X1143" i="18"/>
  <c r="Y1143" i="18" s="1"/>
  <c r="X1144" i="18"/>
  <c r="Y1144" i="18" s="1"/>
  <c r="X1145" i="18"/>
  <c r="Y1145" i="18" s="1"/>
  <c r="X1146" i="18"/>
  <c r="Y1146" i="18" s="1"/>
  <c r="X1147" i="18"/>
  <c r="Y1147" i="18" s="1"/>
  <c r="X1148" i="18"/>
  <c r="Y1148" i="18" s="1"/>
  <c r="X1149" i="18"/>
  <c r="Y1149" i="18" s="1"/>
  <c r="X1150" i="18"/>
  <c r="Y1150" i="18" s="1"/>
  <c r="X1151" i="18"/>
  <c r="Y1151" i="18" s="1"/>
  <c r="X1152" i="18"/>
  <c r="Y1152" i="18" s="1"/>
  <c r="X1153" i="18"/>
  <c r="Y1153" i="18" s="1"/>
  <c r="X1154" i="18"/>
  <c r="Y1154" i="18" s="1"/>
  <c r="X1155" i="18"/>
  <c r="Y1155" i="18" s="1"/>
  <c r="X1156" i="18"/>
  <c r="Y1156" i="18" s="1"/>
  <c r="X1157" i="18"/>
  <c r="Y1157" i="18" s="1"/>
  <c r="X1158" i="18"/>
  <c r="Y1158" i="18" s="1"/>
  <c r="X1159" i="18"/>
  <c r="Y1159" i="18" s="1"/>
  <c r="X1160" i="18"/>
  <c r="Y1160" i="18" s="1"/>
  <c r="X1161" i="18"/>
  <c r="Y1161" i="18" s="1"/>
  <c r="X1162" i="18"/>
  <c r="Y1162" i="18" s="1"/>
  <c r="X1163" i="18"/>
  <c r="Y1163" i="18" s="1"/>
  <c r="X1164" i="18"/>
  <c r="Y1164" i="18" s="1"/>
  <c r="X1165" i="18"/>
  <c r="Y1165" i="18" s="1"/>
  <c r="X1166" i="18"/>
  <c r="Y1166" i="18" s="1"/>
  <c r="X1167" i="18"/>
  <c r="Y1167" i="18" s="1"/>
  <c r="X1168" i="18"/>
  <c r="Y1168" i="18" s="1"/>
  <c r="X1169" i="18"/>
  <c r="Y1169" i="18" s="1"/>
  <c r="X1170" i="18"/>
  <c r="Y1170" i="18" s="1"/>
  <c r="X1171" i="18"/>
  <c r="Y1171" i="18" s="1"/>
  <c r="X1172" i="18"/>
  <c r="Y1172" i="18" s="1"/>
  <c r="X1173" i="18"/>
  <c r="Y1173" i="18" s="1"/>
  <c r="X1174" i="18"/>
  <c r="Y1174" i="18" s="1"/>
  <c r="X1175" i="18"/>
  <c r="Y1175" i="18" s="1"/>
  <c r="X1176" i="18"/>
  <c r="Y1176" i="18" s="1"/>
  <c r="X1177" i="18"/>
  <c r="Y1177" i="18" s="1"/>
  <c r="X1178" i="18"/>
  <c r="Y1178" i="18" s="1"/>
  <c r="X1179" i="18"/>
  <c r="Y1179" i="18" s="1"/>
  <c r="X1180" i="18"/>
  <c r="Y1180" i="18" s="1"/>
  <c r="X1181" i="18"/>
  <c r="Y1181" i="18" s="1"/>
  <c r="X1182" i="18"/>
  <c r="Y1182" i="18" s="1"/>
  <c r="X1183" i="18"/>
  <c r="Y1183" i="18" s="1"/>
  <c r="X1184" i="18"/>
  <c r="Y1184" i="18" s="1"/>
  <c r="X1185" i="18"/>
  <c r="Y1185" i="18" s="1"/>
  <c r="X1186" i="18"/>
  <c r="Y1186" i="18" s="1"/>
  <c r="X1187" i="18"/>
  <c r="Y1187" i="18" s="1"/>
  <c r="X1188" i="18"/>
  <c r="Y1188" i="18" s="1"/>
  <c r="X1189" i="18"/>
  <c r="Y1189" i="18" s="1"/>
  <c r="X1190" i="18"/>
  <c r="Y1190" i="18" s="1"/>
  <c r="X1191" i="18"/>
  <c r="Y1191" i="18" s="1"/>
  <c r="X1192" i="18"/>
  <c r="Y1192" i="18" s="1"/>
  <c r="X1193" i="18"/>
  <c r="Y1193" i="18" s="1"/>
  <c r="X1194" i="18"/>
  <c r="Y1194" i="18" s="1"/>
  <c r="X1195" i="18"/>
  <c r="Y1195" i="18" s="1"/>
  <c r="X1196" i="18"/>
  <c r="Y1196" i="18" s="1"/>
  <c r="X1197" i="18"/>
  <c r="Y1197" i="18" s="1"/>
  <c r="X1198" i="18"/>
  <c r="Y1198" i="18" s="1"/>
  <c r="X1199" i="18"/>
  <c r="Y1199" i="18" s="1"/>
  <c r="X1200" i="18"/>
  <c r="Y1200" i="18" s="1"/>
  <c r="X1201" i="18"/>
  <c r="Y1201" i="18" s="1"/>
  <c r="X1202" i="18"/>
  <c r="Y1202" i="18" s="1"/>
  <c r="X1203" i="18"/>
  <c r="Y1203" i="18" s="1"/>
  <c r="X1204" i="18"/>
  <c r="Y1204" i="18" s="1"/>
  <c r="X1205" i="18"/>
  <c r="Y1205" i="18" s="1"/>
  <c r="X1206" i="18"/>
  <c r="Y1206" i="18" s="1"/>
  <c r="X1207" i="18"/>
  <c r="Y1207" i="18" s="1"/>
  <c r="X1208" i="18"/>
  <c r="Y1208" i="18" s="1"/>
  <c r="X1209" i="18"/>
  <c r="Y1209" i="18" s="1"/>
  <c r="X1210" i="18"/>
  <c r="Y1210" i="18" s="1"/>
  <c r="X1211" i="18"/>
  <c r="Y1211" i="18" s="1"/>
  <c r="X1212" i="18"/>
  <c r="Y1212" i="18" s="1"/>
  <c r="X1213" i="18"/>
  <c r="Y1213" i="18" s="1"/>
  <c r="X1214" i="18"/>
  <c r="Y1214" i="18" s="1"/>
  <c r="X1215" i="18"/>
  <c r="Y1215" i="18" s="1"/>
  <c r="X1216" i="18"/>
  <c r="Y1216" i="18" s="1"/>
  <c r="X1217" i="18"/>
  <c r="Y1217" i="18" s="1"/>
  <c r="X1218" i="18"/>
  <c r="Y1218" i="18" s="1"/>
  <c r="X1219" i="18"/>
  <c r="Y1219" i="18" s="1"/>
  <c r="X1220" i="18"/>
  <c r="Y1220" i="18" s="1"/>
  <c r="X1221" i="18"/>
  <c r="Y1221" i="18" s="1"/>
  <c r="X1222" i="18"/>
  <c r="Y1222" i="18" s="1"/>
  <c r="X1223" i="18"/>
  <c r="Y1223" i="18" s="1"/>
  <c r="X1224" i="18"/>
  <c r="Y1224" i="18" s="1"/>
  <c r="X1225" i="18"/>
  <c r="Y1225" i="18" s="1"/>
  <c r="X1226" i="18"/>
  <c r="Y1226" i="18" s="1"/>
  <c r="X1227" i="18"/>
  <c r="Y1227" i="18" s="1"/>
  <c r="X1228" i="18"/>
  <c r="Y1228" i="18" s="1"/>
  <c r="X1229" i="18"/>
  <c r="Y1229" i="18" s="1"/>
  <c r="X1230" i="18"/>
  <c r="Y1230" i="18" s="1"/>
  <c r="X1231" i="18"/>
  <c r="Y1231" i="18" s="1"/>
  <c r="X1232" i="18"/>
  <c r="Y1232" i="18" s="1"/>
  <c r="X1233" i="18"/>
  <c r="Y1233" i="18" s="1"/>
  <c r="X1234" i="18"/>
  <c r="Y1234" i="18" s="1"/>
  <c r="X1235" i="18"/>
  <c r="Y1235" i="18" s="1"/>
  <c r="X1236" i="18"/>
  <c r="Y1236" i="18" s="1"/>
  <c r="X1237" i="18"/>
  <c r="Y1237" i="18" s="1"/>
  <c r="X1238" i="18"/>
  <c r="Y1238" i="18" s="1"/>
  <c r="X1239" i="18"/>
  <c r="Y1239" i="18" s="1"/>
  <c r="X1240" i="18"/>
  <c r="Y1240" i="18" s="1"/>
  <c r="X1241" i="18"/>
  <c r="Y1241" i="18" s="1"/>
  <c r="X1242" i="18"/>
  <c r="Y1242" i="18" s="1"/>
  <c r="X1243" i="18"/>
  <c r="Y1243" i="18" s="1"/>
  <c r="X1244" i="18"/>
  <c r="Y1244" i="18" s="1"/>
  <c r="X1245" i="18"/>
  <c r="Y1245" i="18" s="1"/>
  <c r="X1246" i="18"/>
  <c r="Y1246" i="18" s="1"/>
  <c r="X1247" i="18"/>
  <c r="Y1247" i="18" s="1"/>
  <c r="X1248" i="18"/>
  <c r="Y1248" i="18" s="1"/>
  <c r="X1249" i="18"/>
  <c r="Y1249" i="18" s="1"/>
  <c r="X1250" i="18"/>
  <c r="Y1250" i="18" s="1"/>
  <c r="X1251" i="18"/>
  <c r="Y1251" i="18" s="1"/>
  <c r="X1252" i="18"/>
  <c r="Y1252" i="18" s="1"/>
  <c r="X1253" i="18"/>
  <c r="Y1253" i="18" s="1"/>
  <c r="X1254" i="18"/>
  <c r="Y1254" i="18" s="1"/>
  <c r="X1255" i="18"/>
  <c r="Y1255" i="18" s="1"/>
  <c r="X1256" i="18"/>
  <c r="Y1256" i="18" s="1"/>
  <c r="X1257" i="18"/>
  <c r="Y1257" i="18" s="1"/>
  <c r="X1258" i="18"/>
  <c r="Y1258" i="18" s="1"/>
  <c r="X1259" i="18"/>
  <c r="Y1259" i="18" s="1"/>
  <c r="X1260" i="18"/>
  <c r="Y1260" i="18" s="1"/>
  <c r="X1261" i="18"/>
  <c r="Y1261" i="18" s="1"/>
  <c r="X1262" i="18"/>
  <c r="Y1262" i="18" s="1"/>
  <c r="X1263" i="18"/>
  <c r="Y1263" i="18" s="1"/>
  <c r="X1264" i="18"/>
  <c r="Y1264" i="18" s="1"/>
  <c r="X1265" i="18"/>
  <c r="Y1265" i="18" s="1"/>
  <c r="X1266" i="18"/>
  <c r="Y1266" i="18" s="1"/>
  <c r="X1267" i="18"/>
  <c r="Y1267" i="18" s="1"/>
  <c r="X1268" i="18"/>
  <c r="Y1268" i="18" s="1"/>
  <c r="X1269" i="18"/>
  <c r="Y1269" i="18" s="1"/>
  <c r="X1270" i="18"/>
  <c r="Y1270" i="18" s="1"/>
  <c r="X1271" i="18"/>
  <c r="Y1271" i="18" s="1"/>
  <c r="X1272" i="18"/>
  <c r="Y1272" i="18" s="1"/>
  <c r="X1273" i="18"/>
  <c r="Y1273" i="18" s="1"/>
  <c r="X1274" i="18"/>
  <c r="Y1274" i="18" s="1"/>
  <c r="X1275" i="18"/>
  <c r="Y1275" i="18" s="1"/>
  <c r="X1276" i="18"/>
  <c r="Y1276" i="18" s="1"/>
  <c r="X1277" i="18"/>
  <c r="Y1277" i="18" s="1"/>
  <c r="X1278" i="18"/>
  <c r="Y1278" i="18" s="1"/>
  <c r="X1279" i="18"/>
  <c r="Y1279" i="18" s="1"/>
  <c r="X1280" i="18"/>
  <c r="Y1280" i="18" s="1"/>
  <c r="X1281" i="18"/>
  <c r="Y1281" i="18" s="1"/>
  <c r="X1282" i="18"/>
  <c r="Y1282" i="18" s="1"/>
  <c r="X1283" i="18"/>
  <c r="Y1283" i="18" s="1"/>
  <c r="X1284" i="18"/>
  <c r="Y1284" i="18" s="1"/>
  <c r="X1285" i="18"/>
  <c r="Y1285" i="18" s="1"/>
  <c r="X1286" i="18"/>
  <c r="Y1286" i="18" s="1"/>
  <c r="X1287" i="18"/>
  <c r="Y1287" i="18" s="1"/>
  <c r="X1288" i="18"/>
  <c r="Y1288" i="18" s="1"/>
  <c r="X1289" i="18"/>
  <c r="Y1289" i="18" s="1"/>
  <c r="X1290" i="18"/>
  <c r="Y1290" i="18" s="1"/>
  <c r="X1291" i="18"/>
  <c r="Y1291" i="18" s="1"/>
  <c r="X1292" i="18"/>
  <c r="Y1292" i="18" s="1"/>
  <c r="X1293" i="18"/>
  <c r="Y1293" i="18" s="1"/>
  <c r="X1294" i="18"/>
  <c r="Y1294" i="18" s="1"/>
  <c r="X1295" i="18"/>
  <c r="Y1295" i="18" s="1"/>
  <c r="X1296" i="18"/>
  <c r="Y1296" i="18" s="1"/>
  <c r="X1297" i="18"/>
  <c r="Y1297" i="18" s="1"/>
  <c r="X1298" i="18"/>
  <c r="Y1298" i="18" s="1"/>
  <c r="X1299" i="18"/>
  <c r="Y1299" i="18" s="1"/>
  <c r="X1300" i="18"/>
  <c r="Y1300" i="18" s="1"/>
  <c r="X1301" i="18"/>
  <c r="Y1301" i="18" s="1"/>
  <c r="X1302" i="18"/>
  <c r="Y1302" i="18" s="1"/>
  <c r="X1303" i="18"/>
  <c r="Y1303" i="18" s="1"/>
  <c r="X1304" i="18"/>
  <c r="Y1304" i="18" s="1"/>
  <c r="X1305" i="18"/>
  <c r="Y1305" i="18" s="1"/>
  <c r="X1306" i="18"/>
  <c r="Y1306" i="18" s="1"/>
  <c r="X1307" i="18"/>
  <c r="Y1307" i="18" s="1"/>
  <c r="X1308" i="18"/>
  <c r="Y1308" i="18" s="1"/>
  <c r="X1309" i="18"/>
  <c r="Y1309" i="18" s="1"/>
  <c r="X1310" i="18"/>
  <c r="Y1310" i="18" s="1"/>
  <c r="X1311" i="18"/>
  <c r="Y1311" i="18" s="1"/>
  <c r="X1312" i="18"/>
  <c r="Y1312" i="18" s="1"/>
  <c r="X1313" i="18"/>
  <c r="Y1313" i="18" s="1"/>
  <c r="X1314" i="18"/>
  <c r="Y1314" i="18" s="1"/>
  <c r="X1315" i="18"/>
  <c r="Y1315" i="18" s="1"/>
  <c r="X1316" i="18"/>
  <c r="Y1316" i="18" s="1"/>
  <c r="X1317" i="18"/>
  <c r="Y1317" i="18" s="1"/>
  <c r="X1318" i="18"/>
  <c r="Y1318" i="18" s="1"/>
  <c r="X1319" i="18"/>
  <c r="Y1319" i="18" s="1"/>
  <c r="X1320" i="18"/>
  <c r="Y1320" i="18" s="1"/>
  <c r="X1321" i="18"/>
  <c r="Y1321" i="18" s="1"/>
  <c r="X1322" i="18"/>
  <c r="Y1322" i="18" s="1"/>
  <c r="X1323" i="18"/>
  <c r="Y1323" i="18" s="1"/>
  <c r="X1324" i="18"/>
  <c r="Y1324" i="18" s="1"/>
  <c r="X1325" i="18"/>
  <c r="Y1325" i="18" s="1"/>
  <c r="X1326" i="18"/>
  <c r="Y1326" i="18" s="1"/>
  <c r="X1327" i="18"/>
  <c r="Y1327" i="18" s="1"/>
  <c r="X1328" i="18"/>
  <c r="Y1328" i="18" s="1"/>
  <c r="X1329" i="18"/>
  <c r="Y1329" i="18" s="1"/>
  <c r="X1330" i="18"/>
  <c r="Y1330" i="18" s="1"/>
  <c r="X1331" i="18"/>
  <c r="Y1331" i="18" s="1"/>
  <c r="X1332" i="18"/>
  <c r="Y1332" i="18" s="1"/>
  <c r="X1333" i="18"/>
  <c r="Y1333" i="18" s="1"/>
  <c r="X1334" i="18"/>
  <c r="Y1334" i="18" s="1"/>
  <c r="X1335" i="18"/>
  <c r="Y1335" i="18" s="1"/>
  <c r="X1336" i="18"/>
  <c r="Y1336" i="18" s="1"/>
  <c r="X1337" i="18"/>
  <c r="Y1337" i="18" s="1"/>
  <c r="X1338" i="18"/>
  <c r="Y1338" i="18" s="1"/>
  <c r="X1339" i="18"/>
  <c r="Y1339" i="18" s="1"/>
  <c r="X1340" i="18"/>
  <c r="Y1340" i="18" s="1"/>
  <c r="X1341" i="18"/>
  <c r="Y1341" i="18" s="1"/>
  <c r="X1342" i="18"/>
  <c r="Y1342" i="18" s="1"/>
  <c r="X1343" i="18"/>
  <c r="Y1343" i="18" s="1"/>
  <c r="X1344" i="18"/>
  <c r="Y1344" i="18" s="1"/>
  <c r="X1345" i="18"/>
  <c r="Y1345" i="18" s="1"/>
  <c r="X1346" i="18"/>
  <c r="Y1346" i="18" s="1"/>
  <c r="X1347" i="18"/>
  <c r="Y1347" i="18" s="1"/>
  <c r="X1348" i="18"/>
  <c r="Y1348" i="18" s="1"/>
  <c r="X1349" i="18"/>
  <c r="Y1349" i="18" s="1"/>
  <c r="X1350" i="18"/>
  <c r="Y1350" i="18" s="1"/>
  <c r="X1351" i="18"/>
  <c r="Y1351" i="18" s="1"/>
  <c r="X1352" i="18"/>
  <c r="Y1352" i="18" s="1"/>
  <c r="X1353" i="18"/>
  <c r="Y1353" i="18" s="1"/>
  <c r="X1354" i="18"/>
  <c r="Y1354" i="18" s="1"/>
  <c r="X1355" i="18"/>
  <c r="Y1355" i="18" s="1"/>
  <c r="X1356" i="18"/>
  <c r="Y1356" i="18" s="1"/>
  <c r="X1357" i="18"/>
  <c r="Y1357" i="18" s="1"/>
  <c r="X1358" i="18"/>
  <c r="Y1358" i="18" s="1"/>
  <c r="X1359" i="18"/>
  <c r="Y1359" i="18" s="1"/>
  <c r="X1360" i="18"/>
  <c r="Y1360" i="18" s="1"/>
  <c r="X1361" i="18"/>
  <c r="Y1361" i="18" s="1"/>
  <c r="X1362" i="18"/>
  <c r="Y1362" i="18" s="1"/>
  <c r="X1363" i="18"/>
  <c r="Y1363" i="18" s="1"/>
  <c r="X1364" i="18"/>
  <c r="Y1364" i="18" s="1"/>
  <c r="X1365" i="18"/>
  <c r="Y1365" i="18" s="1"/>
  <c r="X1366" i="18"/>
  <c r="Y1366" i="18" s="1"/>
  <c r="X1367" i="18"/>
  <c r="Y1367" i="18" s="1"/>
  <c r="X1368" i="18"/>
  <c r="Y1368" i="18" s="1"/>
  <c r="X1369" i="18"/>
  <c r="Y1369" i="18" s="1"/>
  <c r="X1370" i="18"/>
  <c r="Y1370" i="18" s="1"/>
  <c r="X1371" i="18"/>
  <c r="Y1371" i="18" s="1"/>
  <c r="X1372" i="18"/>
  <c r="Y1372" i="18" s="1"/>
  <c r="X1373" i="18"/>
  <c r="Y1373" i="18" s="1"/>
  <c r="X1374" i="18"/>
  <c r="Y1374" i="18" s="1"/>
  <c r="X1375" i="18"/>
  <c r="Y1375" i="18" s="1"/>
  <c r="X1376" i="18"/>
  <c r="Y1376" i="18" s="1"/>
  <c r="X1377" i="18"/>
  <c r="Y1377" i="18" s="1"/>
  <c r="X1378" i="18"/>
  <c r="Y1378" i="18" s="1"/>
  <c r="X1379" i="18"/>
  <c r="Y1379" i="18" s="1"/>
  <c r="X1380" i="18"/>
  <c r="Y1380" i="18" s="1"/>
  <c r="X1381" i="18"/>
  <c r="Y1381" i="18" s="1"/>
  <c r="X1382" i="18"/>
  <c r="Y1382" i="18" s="1"/>
  <c r="X1383" i="18"/>
  <c r="Y1383" i="18" s="1"/>
  <c r="X1384" i="18"/>
  <c r="Y1384" i="18" s="1"/>
  <c r="X1385" i="18"/>
  <c r="Y1385" i="18" s="1"/>
  <c r="X1386" i="18"/>
  <c r="Y1386" i="18" s="1"/>
  <c r="X1387" i="18"/>
  <c r="Y1387" i="18" s="1"/>
  <c r="X1388" i="18"/>
  <c r="Y1388" i="18" s="1"/>
  <c r="X1389" i="18"/>
  <c r="Y1389" i="18" s="1"/>
  <c r="X1390" i="18"/>
  <c r="Y1390" i="18" s="1"/>
  <c r="X1391" i="18"/>
  <c r="Y1391" i="18" s="1"/>
  <c r="X1392" i="18"/>
  <c r="Y1392" i="18" s="1"/>
  <c r="X1393" i="18"/>
  <c r="Y1393" i="18" s="1"/>
  <c r="X1394" i="18"/>
  <c r="Y1394" i="18" s="1"/>
  <c r="X1395" i="18"/>
  <c r="Y1395" i="18" s="1"/>
  <c r="X1396" i="18"/>
  <c r="Y1396" i="18" s="1"/>
  <c r="X1397" i="18"/>
  <c r="Y1397" i="18" s="1"/>
  <c r="X1398" i="18"/>
  <c r="Y1398" i="18" s="1"/>
  <c r="X1399" i="18"/>
  <c r="Y1399" i="18" s="1"/>
  <c r="X1400" i="18"/>
  <c r="Y1400" i="18" s="1"/>
  <c r="X1401" i="18"/>
  <c r="Y1401" i="18" s="1"/>
  <c r="X1402" i="18"/>
  <c r="Y1402" i="18" s="1"/>
  <c r="X1403" i="18"/>
  <c r="Y1403" i="18" s="1"/>
  <c r="X1404" i="18"/>
  <c r="Y1404" i="18" s="1"/>
  <c r="X1405" i="18"/>
  <c r="Y1405" i="18" s="1"/>
  <c r="X1406" i="18"/>
  <c r="Y1406" i="18" s="1"/>
  <c r="X1407" i="18"/>
  <c r="Y1407" i="18" s="1"/>
  <c r="X1408" i="18"/>
  <c r="Y1408" i="18" s="1"/>
  <c r="X1409" i="18"/>
  <c r="Y1409" i="18" s="1"/>
  <c r="X1410" i="18"/>
  <c r="Y1410" i="18" s="1"/>
  <c r="X1411" i="18"/>
  <c r="Y1411" i="18" s="1"/>
  <c r="X1412" i="18"/>
  <c r="Y1412" i="18" s="1"/>
  <c r="X1413" i="18"/>
  <c r="Y1413" i="18" s="1"/>
  <c r="X1414" i="18"/>
  <c r="Y1414" i="18" s="1"/>
  <c r="X1415" i="18"/>
  <c r="Y1415" i="18" s="1"/>
  <c r="X1416" i="18"/>
  <c r="Y1416" i="18" s="1"/>
  <c r="X1417" i="18"/>
  <c r="Y1417" i="18" s="1"/>
  <c r="X1418" i="18"/>
  <c r="Y1418" i="18" s="1"/>
  <c r="X1419" i="18"/>
  <c r="Y1419" i="18" s="1"/>
  <c r="X1420" i="18"/>
  <c r="Y1420" i="18" s="1"/>
  <c r="X1421" i="18"/>
  <c r="Y1421" i="18" s="1"/>
  <c r="X1422" i="18"/>
  <c r="Y1422" i="18" s="1"/>
  <c r="X1423" i="18"/>
  <c r="Y1423" i="18" s="1"/>
  <c r="X1424" i="18"/>
  <c r="Y1424" i="18" s="1"/>
  <c r="X1425" i="18"/>
  <c r="Y1425" i="18" s="1"/>
  <c r="X1426" i="18"/>
  <c r="Y1426" i="18" s="1"/>
  <c r="X1427" i="18"/>
  <c r="Y1427" i="18" s="1"/>
  <c r="X1428" i="18"/>
  <c r="Y1428" i="18" s="1"/>
  <c r="X1429" i="18"/>
  <c r="Y1429" i="18" s="1"/>
  <c r="X1430" i="18"/>
  <c r="Y1430" i="18" s="1"/>
  <c r="X1431" i="18"/>
  <c r="Y1431" i="18" s="1"/>
  <c r="X1432" i="18"/>
  <c r="Y1432" i="18" s="1"/>
  <c r="X1433" i="18"/>
  <c r="Y1433" i="18" s="1"/>
  <c r="X1434" i="18"/>
  <c r="Y1434" i="18" s="1"/>
  <c r="X1435" i="18"/>
  <c r="Y1435" i="18" s="1"/>
  <c r="X1436" i="18"/>
  <c r="Y1436" i="18" s="1"/>
  <c r="X1437" i="18"/>
  <c r="Y1437" i="18" s="1"/>
  <c r="X1438" i="18"/>
  <c r="Y1438" i="18" s="1"/>
  <c r="X1439" i="18"/>
  <c r="Y1439" i="18" s="1"/>
  <c r="X1440" i="18"/>
  <c r="Y1440" i="18" s="1"/>
  <c r="X1441" i="18"/>
  <c r="Y1441" i="18" s="1"/>
  <c r="X1442" i="18"/>
  <c r="Y1442" i="18" s="1"/>
  <c r="X1443" i="18"/>
  <c r="Y1443" i="18" s="1"/>
  <c r="X1444" i="18"/>
  <c r="Y1444" i="18" s="1"/>
  <c r="X1445" i="18"/>
  <c r="Y1445" i="18" s="1"/>
  <c r="X1446" i="18"/>
  <c r="Y1446" i="18" s="1"/>
  <c r="X1447" i="18"/>
  <c r="Y1447" i="18" s="1"/>
  <c r="X1448" i="18"/>
  <c r="Y1448" i="18" s="1"/>
  <c r="X1449" i="18"/>
  <c r="Y1449" i="18" s="1"/>
  <c r="X1450" i="18"/>
  <c r="Y1450" i="18" s="1"/>
  <c r="X1451" i="18"/>
  <c r="Y1451" i="18" s="1"/>
  <c r="X1452" i="18"/>
  <c r="Y1452" i="18" s="1"/>
  <c r="X1453" i="18"/>
  <c r="Y1453" i="18" s="1"/>
  <c r="X1454" i="18"/>
  <c r="Y1454" i="18" s="1"/>
  <c r="X1455" i="18"/>
  <c r="Y1455" i="18" s="1"/>
  <c r="X1456" i="18"/>
  <c r="Y1456" i="18" s="1"/>
  <c r="X1457" i="18"/>
  <c r="Y1457" i="18" s="1"/>
  <c r="X1458" i="18"/>
  <c r="Y1458" i="18" s="1"/>
  <c r="X1459" i="18"/>
  <c r="Y1459" i="18" s="1"/>
  <c r="X1460" i="18"/>
  <c r="Y1460" i="18" s="1"/>
  <c r="X1461" i="18"/>
  <c r="Y1461" i="18" s="1"/>
  <c r="X1462" i="18"/>
  <c r="Y1462" i="18" s="1"/>
  <c r="X1463" i="18"/>
  <c r="Y1463" i="18" s="1"/>
  <c r="X1464" i="18"/>
  <c r="Y1464" i="18" s="1"/>
  <c r="X1465" i="18"/>
  <c r="Y1465" i="18" s="1"/>
  <c r="X1466" i="18"/>
  <c r="Y1466" i="18" s="1"/>
  <c r="X1467" i="18"/>
  <c r="Y1467" i="18" s="1"/>
  <c r="X1468" i="18"/>
  <c r="Y1468" i="18" s="1"/>
  <c r="X1469" i="18"/>
  <c r="Y1469" i="18" s="1"/>
  <c r="X1470" i="18"/>
  <c r="Y1470" i="18" s="1"/>
  <c r="X1471" i="18"/>
  <c r="Y1471" i="18" s="1"/>
  <c r="X1472" i="18"/>
  <c r="Y1472" i="18" s="1"/>
  <c r="X1473" i="18"/>
  <c r="Y1473" i="18" s="1"/>
  <c r="X1474" i="18"/>
  <c r="Y1474" i="18" s="1"/>
  <c r="X1475" i="18"/>
  <c r="Y1475" i="18" s="1"/>
  <c r="X1476" i="18"/>
  <c r="Y1476" i="18" s="1"/>
  <c r="X1477" i="18"/>
  <c r="Y1477" i="18" s="1"/>
  <c r="X1478" i="18"/>
  <c r="Y1478" i="18" s="1"/>
  <c r="X1479" i="18"/>
  <c r="Y1479" i="18" s="1"/>
  <c r="X1480" i="18"/>
  <c r="Y1480" i="18" s="1"/>
  <c r="X1481" i="18"/>
  <c r="Y1481" i="18" s="1"/>
  <c r="X1482" i="18"/>
  <c r="Y1482" i="18" s="1"/>
  <c r="X1483" i="18"/>
  <c r="Y1483" i="18" s="1"/>
  <c r="X1484" i="18"/>
  <c r="Y1484" i="18" s="1"/>
  <c r="X1485" i="18"/>
  <c r="Y1485" i="18" s="1"/>
  <c r="X1486" i="18"/>
  <c r="Y1486" i="18" s="1"/>
  <c r="X1487" i="18"/>
  <c r="Y1487" i="18" s="1"/>
  <c r="X1488" i="18"/>
  <c r="Y1488" i="18" s="1"/>
  <c r="X1489" i="18"/>
  <c r="Y1489" i="18" s="1"/>
  <c r="X1490" i="18"/>
  <c r="Y1490" i="18" s="1"/>
  <c r="X1491" i="18"/>
  <c r="Y1491" i="18" s="1"/>
  <c r="X1492" i="18"/>
  <c r="Y1492" i="18" s="1"/>
  <c r="X1493" i="18"/>
  <c r="Y1493" i="18" s="1"/>
  <c r="X1494" i="18"/>
  <c r="Y1494" i="18" s="1"/>
  <c r="X1495" i="18"/>
  <c r="Y1495" i="18" s="1"/>
  <c r="X1496" i="18"/>
  <c r="Y1496" i="18" s="1"/>
  <c r="X1497" i="18"/>
  <c r="Y1497" i="18" s="1"/>
  <c r="X1498" i="18"/>
  <c r="Y1498" i="18" s="1"/>
  <c r="X1499" i="18"/>
  <c r="Y1499" i="18" s="1"/>
  <c r="X1500" i="18"/>
  <c r="Y1500" i="18" s="1"/>
  <c r="X1501" i="18"/>
  <c r="Y1501" i="18" s="1"/>
  <c r="X1502" i="18"/>
  <c r="Y1502" i="18" s="1"/>
  <c r="X1503" i="18"/>
  <c r="Y1503" i="18" s="1"/>
  <c r="X1504" i="18"/>
  <c r="Y1504" i="18" s="1"/>
  <c r="X1505" i="18"/>
  <c r="Y1505" i="18" s="1"/>
  <c r="X1506" i="18"/>
  <c r="Y1506" i="18" s="1"/>
  <c r="X1507" i="18"/>
  <c r="Y1507" i="18" s="1"/>
  <c r="X1508" i="18"/>
  <c r="Y1508" i="18" s="1"/>
  <c r="X1509" i="18"/>
  <c r="Y1509" i="18" s="1"/>
  <c r="X1510" i="18"/>
  <c r="Y1510" i="18" s="1"/>
  <c r="X1511" i="18"/>
  <c r="Y1511" i="18" s="1"/>
  <c r="X1512" i="18"/>
  <c r="Y1512" i="18" s="1"/>
  <c r="X1513" i="18"/>
  <c r="Y1513" i="18" s="1"/>
  <c r="X1514" i="18"/>
  <c r="Y1514" i="18" s="1"/>
  <c r="X1515" i="18"/>
  <c r="Y1515" i="18" s="1"/>
  <c r="X1516" i="18"/>
  <c r="Y1516" i="18" s="1"/>
  <c r="X1517" i="18"/>
  <c r="Y1517" i="18" s="1"/>
  <c r="X1518" i="18"/>
  <c r="Y1518" i="18" s="1"/>
  <c r="X1519" i="18"/>
  <c r="Y1519" i="18" s="1"/>
  <c r="X1520" i="18"/>
  <c r="Y1520" i="18" s="1"/>
  <c r="X1521" i="18"/>
  <c r="Y1521" i="18" s="1"/>
  <c r="X1522" i="18"/>
  <c r="Y1522" i="18" s="1"/>
  <c r="X1523" i="18"/>
  <c r="Y1523" i="18" s="1"/>
  <c r="X1524" i="18"/>
  <c r="Y1524" i="18" s="1"/>
  <c r="X1525" i="18"/>
  <c r="Y1525" i="18" s="1"/>
  <c r="X1526" i="18"/>
  <c r="Y1526" i="18" s="1"/>
  <c r="X1527" i="18"/>
  <c r="Y1527" i="18" s="1"/>
  <c r="X1528" i="18"/>
  <c r="Y1528" i="18" s="1"/>
  <c r="X1529" i="18"/>
  <c r="Y1529" i="18" s="1"/>
  <c r="X1530" i="18"/>
  <c r="Y1530" i="18" s="1"/>
  <c r="X1531" i="18"/>
  <c r="Y1531" i="18" s="1"/>
  <c r="X1532" i="18"/>
  <c r="Y1532" i="18" s="1"/>
  <c r="X1533" i="18"/>
  <c r="Y1533" i="18" s="1"/>
  <c r="X1534" i="18"/>
  <c r="Y1534" i="18" s="1"/>
  <c r="X1535" i="18"/>
  <c r="Y1535" i="18" s="1"/>
  <c r="X1536" i="18"/>
  <c r="Y1536" i="18" s="1"/>
  <c r="X1537" i="18"/>
  <c r="Y1537" i="18" s="1"/>
  <c r="X1538" i="18"/>
  <c r="Y1538" i="18" s="1"/>
  <c r="X1539" i="18"/>
  <c r="Y1539" i="18" s="1"/>
  <c r="X1540" i="18"/>
  <c r="Y1540" i="18" s="1"/>
  <c r="X1541" i="18"/>
  <c r="Y1541" i="18" s="1"/>
  <c r="X1542" i="18"/>
  <c r="Y1542" i="18" s="1"/>
  <c r="X1543" i="18"/>
  <c r="Y1543" i="18" s="1"/>
  <c r="X1544" i="18"/>
  <c r="Y1544" i="18" s="1"/>
  <c r="X1545" i="18"/>
  <c r="Y1545" i="18" s="1"/>
  <c r="X1546" i="18"/>
  <c r="Y1546" i="18" s="1"/>
  <c r="X1547" i="18"/>
  <c r="Y1547" i="18" s="1"/>
  <c r="X1548" i="18"/>
  <c r="Y1548" i="18" s="1"/>
  <c r="X1549" i="18"/>
  <c r="Y1549" i="18" s="1"/>
  <c r="X1550" i="18"/>
  <c r="Y1550" i="18" s="1"/>
  <c r="X1551" i="18"/>
  <c r="Y1551" i="18" s="1"/>
  <c r="X1552" i="18"/>
  <c r="Y1552" i="18" s="1"/>
  <c r="X1553" i="18"/>
  <c r="Y1553" i="18" s="1"/>
  <c r="X1554" i="18"/>
  <c r="Y1554" i="18" s="1"/>
  <c r="X1555" i="18"/>
  <c r="Y1555" i="18" s="1"/>
  <c r="X1556" i="18"/>
  <c r="Y1556" i="18" s="1"/>
  <c r="X1557" i="18"/>
  <c r="Y1557" i="18" s="1"/>
  <c r="X1558" i="18"/>
  <c r="Y1558" i="18" s="1"/>
  <c r="X1559" i="18"/>
  <c r="Y1559" i="18" s="1"/>
  <c r="X1560" i="18"/>
  <c r="Y1560" i="18" s="1"/>
  <c r="X1561" i="18"/>
  <c r="Y1561" i="18" s="1"/>
  <c r="X1562" i="18"/>
  <c r="Y1562" i="18" s="1"/>
  <c r="X1563" i="18"/>
  <c r="Y1563" i="18" s="1"/>
  <c r="X1564" i="18"/>
  <c r="Y1564" i="18" s="1"/>
  <c r="X1565" i="18"/>
  <c r="Y1565" i="18" s="1"/>
  <c r="X1566" i="18"/>
  <c r="Y1566" i="18" s="1"/>
  <c r="X1567" i="18"/>
  <c r="Y1567" i="18" s="1"/>
  <c r="X1568" i="18"/>
  <c r="Y1568" i="18" s="1"/>
  <c r="X1569" i="18"/>
  <c r="Y1569" i="18" s="1"/>
  <c r="X1570" i="18"/>
  <c r="Y1570" i="18" s="1"/>
  <c r="X1571" i="18"/>
  <c r="Y1571" i="18" s="1"/>
  <c r="X1572" i="18"/>
  <c r="Y1572" i="18" s="1"/>
  <c r="X1573" i="18"/>
  <c r="Y1573" i="18" s="1"/>
  <c r="X1574" i="18"/>
  <c r="Y1574" i="18" s="1"/>
  <c r="X1575" i="18"/>
  <c r="Y1575" i="18" s="1"/>
  <c r="X1576" i="18"/>
  <c r="Y1576" i="18" s="1"/>
  <c r="X1577" i="18"/>
  <c r="Y1577" i="18" s="1"/>
  <c r="X1578" i="18"/>
  <c r="Y1578" i="18" s="1"/>
  <c r="X1579" i="18"/>
  <c r="Y1579" i="18" s="1"/>
  <c r="X1580" i="18"/>
  <c r="Y1580" i="18" s="1"/>
  <c r="X1581" i="18"/>
  <c r="Y1581" i="18" s="1"/>
  <c r="X1582" i="18"/>
  <c r="Y1582" i="18" s="1"/>
  <c r="X1583" i="18"/>
  <c r="Y1583" i="18" s="1"/>
  <c r="X1584" i="18"/>
  <c r="Y1584" i="18" s="1"/>
  <c r="X1585" i="18"/>
  <c r="Y1585" i="18" s="1"/>
  <c r="X1586" i="18"/>
  <c r="Y1586" i="18" s="1"/>
  <c r="X1587" i="18"/>
  <c r="Y1587" i="18" s="1"/>
  <c r="X1588" i="18"/>
  <c r="Y1588" i="18" s="1"/>
  <c r="X1589" i="18"/>
  <c r="Y1589" i="18" s="1"/>
  <c r="X1590" i="18"/>
  <c r="Y1590" i="18" s="1"/>
  <c r="X1591" i="18"/>
  <c r="Y1591" i="18" s="1"/>
  <c r="X1592" i="18"/>
  <c r="Y1592" i="18" s="1"/>
  <c r="X1593" i="18"/>
  <c r="Y1593" i="18" s="1"/>
  <c r="X1594" i="18"/>
  <c r="Y1594" i="18" s="1"/>
  <c r="X1595" i="18"/>
  <c r="Y1595" i="18" s="1"/>
  <c r="X1596" i="18"/>
  <c r="Y1596" i="18" s="1"/>
  <c r="X1597" i="18"/>
  <c r="Y1597" i="18" s="1"/>
  <c r="X1598" i="18"/>
  <c r="Y1598" i="18" s="1"/>
  <c r="X1599" i="18"/>
  <c r="Y1599" i="18" s="1"/>
  <c r="X1600" i="18"/>
  <c r="Y1600" i="18" s="1"/>
  <c r="X1601" i="18"/>
  <c r="Y1601" i="18" s="1"/>
  <c r="X1602" i="18"/>
  <c r="Y1602" i="18" s="1"/>
  <c r="X1603" i="18"/>
  <c r="Y1603" i="18" s="1"/>
  <c r="X1604" i="18"/>
  <c r="Y1604" i="18" s="1"/>
  <c r="X1605" i="18"/>
  <c r="Y1605" i="18" s="1"/>
  <c r="X1606" i="18"/>
  <c r="Y1606" i="18" s="1"/>
  <c r="X1607" i="18"/>
  <c r="Y1607" i="18" s="1"/>
  <c r="X1608" i="18"/>
  <c r="Y1608" i="18" s="1"/>
  <c r="X1609" i="18"/>
  <c r="Y1609" i="18" s="1"/>
  <c r="X1610" i="18"/>
  <c r="Y1610" i="18" s="1"/>
  <c r="X1611" i="18"/>
  <c r="Y1611" i="18" s="1"/>
  <c r="X1612" i="18"/>
  <c r="Y1612" i="18" s="1"/>
  <c r="X1613" i="18"/>
  <c r="Y1613" i="18" s="1"/>
  <c r="X1614" i="18"/>
  <c r="Y1614" i="18" s="1"/>
  <c r="X1615" i="18"/>
  <c r="Y1615" i="18" s="1"/>
  <c r="X1616" i="18"/>
  <c r="Y1616" i="18" s="1"/>
  <c r="X1617" i="18"/>
  <c r="Y1617" i="18" s="1"/>
  <c r="X1618" i="18"/>
  <c r="Y1618" i="18" s="1"/>
  <c r="X1619" i="18"/>
  <c r="Y1619" i="18" s="1"/>
  <c r="X1620" i="18"/>
  <c r="Y1620" i="18" s="1"/>
  <c r="X1621" i="18"/>
  <c r="Y1621" i="18" s="1"/>
  <c r="X1622" i="18"/>
  <c r="Y1622" i="18" s="1"/>
  <c r="X1623" i="18"/>
  <c r="Y1623" i="18" s="1"/>
  <c r="X1624" i="18"/>
  <c r="Y1624" i="18" s="1"/>
  <c r="X1625" i="18"/>
  <c r="Y1625" i="18" s="1"/>
  <c r="X1626" i="18"/>
  <c r="Y1626" i="18" s="1"/>
  <c r="X1627" i="18"/>
  <c r="Y1627" i="18" s="1"/>
  <c r="X1628" i="18"/>
  <c r="Y1628" i="18" s="1"/>
  <c r="X1629" i="18"/>
  <c r="Y1629" i="18" s="1"/>
  <c r="X1630" i="18"/>
  <c r="Y1630" i="18" s="1"/>
  <c r="X1631" i="18"/>
  <c r="Y1631" i="18" s="1"/>
  <c r="X1632" i="18"/>
  <c r="Y1632" i="18" s="1"/>
  <c r="X1633" i="18"/>
  <c r="Y1633" i="18" s="1"/>
  <c r="X1634" i="18"/>
  <c r="Y1634" i="18" s="1"/>
  <c r="X1635" i="18"/>
  <c r="Y1635" i="18" s="1"/>
  <c r="X1636" i="18"/>
  <c r="Y1636" i="18" s="1"/>
  <c r="X1637" i="18"/>
  <c r="Y1637" i="18" s="1"/>
  <c r="X1638" i="18"/>
  <c r="Y1638" i="18" s="1"/>
  <c r="X1639" i="18"/>
  <c r="Y1639" i="18" s="1"/>
  <c r="X1640" i="18"/>
  <c r="Y1640" i="18" s="1"/>
  <c r="X1641" i="18"/>
  <c r="Y1641" i="18" s="1"/>
  <c r="X1642" i="18"/>
  <c r="Y1642" i="18" s="1"/>
  <c r="X1643" i="18"/>
  <c r="Y1643" i="18" s="1"/>
  <c r="X1644" i="18"/>
  <c r="Y1644" i="18" s="1"/>
  <c r="X1645" i="18"/>
  <c r="Y1645" i="18" s="1"/>
  <c r="X1646" i="18"/>
  <c r="Y1646" i="18" s="1"/>
  <c r="X1647" i="18"/>
  <c r="Y1647" i="18" s="1"/>
  <c r="X1648" i="18"/>
  <c r="Y1648" i="18" s="1"/>
  <c r="X1649" i="18"/>
  <c r="Y1649" i="18" s="1"/>
  <c r="X1650" i="18"/>
  <c r="Y1650" i="18" s="1"/>
  <c r="X1651" i="18"/>
  <c r="Y1651" i="18" s="1"/>
  <c r="X1652" i="18"/>
  <c r="Y1652" i="18" s="1"/>
  <c r="X1653" i="18"/>
  <c r="Y1653" i="18" s="1"/>
  <c r="X1654" i="18"/>
  <c r="Y1654" i="18" s="1"/>
  <c r="X1655" i="18"/>
  <c r="Y1655" i="18" s="1"/>
  <c r="X1656" i="18"/>
  <c r="Y1656" i="18" s="1"/>
  <c r="X1657" i="18"/>
  <c r="Y1657" i="18" s="1"/>
  <c r="X1658" i="18"/>
  <c r="Y1658" i="18" s="1"/>
  <c r="X1659" i="18"/>
  <c r="Y1659" i="18" s="1"/>
  <c r="X1660" i="18"/>
  <c r="Y1660" i="18" s="1"/>
  <c r="X1661" i="18"/>
  <c r="Y1661" i="18" s="1"/>
  <c r="X1662" i="18"/>
  <c r="Y1662" i="18" s="1"/>
  <c r="X1663" i="18"/>
  <c r="Y1663" i="18" s="1"/>
  <c r="X1664" i="18"/>
  <c r="Y1664" i="18" s="1"/>
  <c r="X1665" i="18"/>
  <c r="Y1665" i="18" s="1"/>
  <c r="X1666" i="18"/>
  <c r="Y1666" i="18" s="1"/>
  <c r="X1667" i="18"/>
  <c r="Y1667" i="18" s="1"/>
  <c r="X1668" i="18"/>
  <c r="Y1668" i="18" s="1"/>
  <c r="X1669" i="18"/>
  <c r="Y1669" i="18" s="1"/>
  <c r="X1670" i="18"/>
  <c r="Y1670" i="18" s="1"/>
  <c r="X1671" i="18"/>
  <c r="Y1671" i="18" s="1"/>
  <c r="X1672" i="18"/>
  <c r="Y1672" i="18" s="1"/>
  <c r="X1673" i="18"/>
  <c r="Y1673" i="18" s="1"/>
  <c r="X1674" i="18"/>
  <c r="Y1674" i="18" s="1"/>
  <c r="X1675" i="18"/>
  <c r="Y1675" i="18" s="1"/>
  <c r="X1676" i="18"/>
  <c r="Y1676" i="18" s="1"/>
  <c r="X1677" i="18"/>
  <c r="Y1677" i="18" s="1"/>
  <c r="X1678" i="18"/>
  <c r="Y1678" i="18" s="1"/>
  <c r="X1679" i="18"/>
  <c r="Y1679" i="18" s="1"/>
  <c r="X1680" i="18"/>
  <c r="Y1680" i="18" s="1"/>
  <c r="X1681" i="18"/>
  <c r="Y1681" i="18" s="1"/>
  <c r="X1682" i="18"/>
  <c r="Y1682" i="18" s="1"/>
  <c r="X1683" i="18"/>
  <c r="Y1683" i="18" s="1"/>
  <c r="X1684" i="18"/>
  <c r="Y1684" i="18" s="1"/>
  <c r="X1685" i="18"/>
  <c r="Y1685" i="18" s="1"/>
  <c r="X1686" i="18"/>
  <c r="Y1686" i="18" s="1"/>
  <c r="X1687" i="18"/>
  <c r="Y1687" i="18" s="1"/>
  <c r="X1688" i="18"/>
  <c r="Y1688" i="18" s="1"/>
  <c r="X1689" i="18"/>
  <c r="Y1689" i="18" s="1"/>
  <c r="X1690" i="18"/>
  <c r="Y1690" i="18" s="1"/>
  <c r="X1691" i="18"/>
  <c r="Y1691" i="18" s="1"/>
  <c r="X1692" i="18"/>
  <c r="Y1692" i="18" s="1"/>
  <c r="X1693" i="18"/>
  <c r="Y1693" i="18" s="1"/>
  <c r="X1694" i="18"/>
  <c r="Y1694" i="18" s="1"/>
  <c r="X1695" i="18"/>
  <c r="Y1695" i="18" s="1"/>
  <c r="X1696" i="18"/>
  <c r="Y1696" i="18" s="1"/>
  <c r="X1697" i="18"/>
  <c r="Y1697" i="18" s="1"/>
  <c r="X1698" i="18"/>
  <c r="Y1698" i="18" s="1"/>
  <c r="X1699" i="18"/>
  <c r="Y1699" i="18" s="1"/>
  <c r="X1700" i="18"/>
  <c r="Y1700" i="18" s="1"/>
  <c r="X1701" i="18"/>
  <c r="Y1701" i="18" s="1"/>
  <c r="X1702" i="18"/>
  <c r="Y1702" i="18" s="1"/>
  <c r="X1703" i="18"/>
  <c r="Y1703" i="18" s="1"/>
  <c r="X1704" i="18"/>
  <c r="Y1704" i="18" s="1"/>
  <c r="X1705" i="18"/>
  <c r="Y1705" i="18" s="1"/>
  <c r="X1706" i="18"/>
  <c r="Y1706" i="18" s="1"/>
  <c r="X1707" i="18"/>
  <c r="Y1707" i="18" s="1"/>
  <c r="X1708" i="18"/>
  <c r="Y1708" i="18" s="1"/>
  <c r="X1709" i="18"/>
  <c r="Y1709" i="18" s="1"/>
  <c r="X1710" i="18"/>
  <c r="Y1710" i="18" s="1"/>
  <c r="X1711" i="18"/>
  <c r="Y1711" i="18" s="1"/>
  <c r="X1712" i="18"/>
  <c r="Y1712" i="18" s="1"/>
  <c r="X1713" i="18"/>
  <c r="Y1713" i="18" s="1"/>
  <c r="X1714" i="18"/>
  <c r="Y1714" i="18" s="1"/>
  <c r="X1715" i="18"/>
  <c r="Y1715" i="18" s="1"/>
  <c r="X1716" i="18"/>
  <c r="Y1716" i="18" s="1"/>
  <c r="X1717" i="18"/>
  <c r="Y1717" i="18" s="1"/>
  <c r="X1718" i="18"/>
  <c r="Y1718" i="18" s="1"/>
  <c r="X1719" i="18"/>
  <c r="Y1719" i="18" s="1"/>
  <c r="X1720" i="18"/>
  <c r="Y1720" i="18" s="1"/>
  <c r="X1721" i="18"/>
  <c r="Y1721" i="18" s="1"/>
  <c r="X1722" i="18"/>
  <c r="Y1722" i="18" s="1"/>
  <c r="X1723" i="18"/>
  <c r="Y1723" i="18" s="1"/>
  <c r="X1724" i="18"/>
  <c r="Y1724" i="18" s="1"/>
  <c r="X1725" i="18"/>
  <c r="Y1725" i="18" s="1"/>
  <c r="X1726" i="18"/>
  <c r="Y1726" i="18" s="1"/>
  <c r="X1727" i="18"/>
  <c r="Y1727" i="18" s="1"/>
  <c r="X1728" i="18"/>
  <c r="Y1728" i="18" s="1"/>
  <c r="X1729" i="18"/>
  <c r="Y1729" i="18" s="1"/>
  <c r="X1730" i="18"/>
  <c r="Y1730" i="18" s="1"/>
  <c r="X1731" i="18"/>
  <c r="Y1731" i="18" s="1"/>
  <c r="X1732" i="18"/>
  <c r="Y1732" i="18" s="1"/>
  <c r="X1733" i="18"/>
  <c r="Y1733" i="18" s="1"/>
  <c r="X1734" i="18"/>
  <c r="Y1734" i="18" s="1"/>
  <c r="X1735" i="18"/>
  <c r="Y1735" i="18" s="1"/>
  <c r="X1736" i="18"/>
  <c r="Y1736" i="18" s="1"/>
  <c r="X1737" i="18"/>
  <c r="Y1737" i="18" s="1"/>
  <c r="X1738" i="18"/>
  <c r="Y1738" i="18" s="1"/>
  <c r="X1739" i="18"/>
  <c r="Y1739" i="18" s="1"/>
  <c r="X1740" i="18"/>
  <c r="Y1740" i="18" s="1"/>
  <c r="X1741" i="18"/>
  <c r="Y1741" i="18" s="1"/>
  <c r="X1742" i="18"/>
  <c r="Y1742" i="18" s="1"/>
  <c r="X1743" i="18"/>
  <c r="Y1743" i="18" s="1"/>
  <c r="X1744" i="18"/>
  <c r="Y1744" i="18" s="1"/>
  <c r="X1745" i="18"/>
  <c r="Y1745" i="18" s="1"/>
  <c r="X1746" i="18"/>
  <c r="Y1746" i="18" s="1"/>
  <c r="X1747" i="18"/>
  <c r="Y1747" i="18" s="1"/>
  <c r="X1748" i="18"/>
  <c r="Y1748" i="18" s="1"/>
  <c r="X1749" i="18"/>
  <c r="Y1749" i="18" s="1"/>
  <c r="X1750" i="18"/>
  <c r="Y1750" i="18" s="1"/>
  <c r="X1751" i="18"/>
  <c r="Y1751" i="18" s="1"/>
  <c r="X1752" i="18"/>
  <c r="Y1752" i="18" s="1"/>
  <c r="X1753" i="18"/>
  <c r="Y1753" i="18" s="1"/>
  <c r="X1754" i="18"/>
  <c r="Y1754" i="18" s="1"/>
  <c r="X1755" i="18"/>
  <c r="Y1755" i="18" s="1"/>
  <c r="X1756" i="18"/>
  <c r="Y1756" i="18" s="1"/>
  <c r="X1757" i="18"/>
  <c r="Y1757" i="18" s="1"/>
  <c r="X1758" i="18"/>
  <c r="Y1758" i="18" s="1"/>
  <c r="X1759" i="18"/>
  <c r="Y1759" i="18" s="1"/>
  <c r="X1760" i="18"/>
  <c r="Y1760" i="18" s="1"/>
  <c r="X1761" i="18"/>
  <c r="Y1761" i="18" s="1"/>
  <c r="X1762" i="18"/>
  <c r="Y1762" i="18" s="1"/>
  <c r="X1763" i="18"/>
  <c r="Y1763" i="18" s="1"/>
  <c r="X1764" i="18"/>
  <c r="Y1764" i="18" s="1"/>
  <c r="X1765" i="18"/>
  <c r="Y1765" i="18" s="1"/>
  <c r="X1766" i="18"/>
  <c r="Y1766" i="18" s="1"/>
  <c r="X1767" i="18"/>
  <c r="Y1767" i="18" s="1"/>
  <c r="X1768" i="18"/>
  <c r="Y1768" i="18" s="1"/>
  <c r="X1769" i="18"/>
  <c r="Y1769" i="18" s="1"/>
  <c r="X1770" i="18"/>
  <c r="Y1770" i="18" s="1"/>
  <c r="X1771" i="18"/>
  <c r="Y1771" i="18" s="1"/>
  <c r="X1772" i="18"/>
  <c r="Y1772" i="18" s="1"/>
  <c r="X1773" i="18"/>
  <c r="Y1773" i="18" s="1"/>
  <c r="X1774" i="18"/>
  <c r="Y1774" i="18" s="1"/>
  <c r="X1775" i="18"/>
  <c r="Y1775" i="18" s="1"/>
  <c r="X1776" i="18"/>
  <c r="Y1776" i="18" s="1"/>
  <c r="X1777" i="18"/>
  <c r="Y1777" i="18" s="1"/>
  <c r="X1778" i="18"/>
  <c r="Y1778" i="18" s="1"/>
  <c r="X1779" i="18"/>
  <c r="Y1779" i="18" s="1"/>
  <c r="X1780" i="18"/>
  <c r="Y1780" i="18" s="1"/>
  <c r="X1781" i="18"/>
  <c r="Y1781" i="18" s="1"/>
  <c r="X1782" i="18"/>
  <c r="Y1782" i="18" s="1"/>
  <c r="X1783" i="18"/>
  <c r="Y1783" i="18" s="1"/>
  <c r="X1784" i="18"/>
  <c r="Y1784" i="18" s="1"/>
  <c r="X1785" i="18"/>
  <c r="Y1785" i="18" s="1"/>
  <c r="X1786" i="18"/>
  <c r="Y1786" i="18" s="1"/>
  <c r="X1787" i="18"/>
  <c r="Y1787" i="18" s="1"/>
  <c r="X1788" i="18"/>
  <c r="Y1788" i="18" s="1"/>
  <c r="X1789" i="18"/>
  <c r="Y1789" i="18" s="1"/>
  <c r="X1790" i="18"/>
  <c r="Y1790" i="18" s="1"/>
  <c r="X1791" i="18"/>
  <c r="Y1791" i="18" s="1"/>
  <c r="X1792" i="18"/>
  <c r="Y1792" i="18" s="1"/>
  <c r="X1793" i="18"/>
  <c r="Y1793" i="18" s="1"/>
  <c r="X1794" i="18"/>
  <c r="Y1794" i="18" s="1"/>
  <c r="X1795" i="18"/>
  <c r="Y1795" i="18" s="1"/>
  <c r="X1796" i="18"/>
  <c r="Y1796" i="18" s="1"/>
  <c r="X1797" i="18"/>
  <c r="Y1797" i="18" s="1"/>
  <c r="X1798" i="18"/>
  <c r="Y1798" i="18" s="1"/>
  <c r="X1799" i="18"/>
  <c r="Y1799" i="18" s="1"/>
  <c r="X1800" i="18"/>
  <c r="Y1800" i="18" s="1"/>
  <c r="X1801" i="18"/>
  <c r="Y1801" i="18" s="1"/>
  <c r="X1802" i="18"/>
  <c r="Y1802" i="18" s="1"/>
  <c r="X1803" i="18"/>
  <c r="Y1803" i="18" s="1"/>
  <c r="X1804" i="18"/>
  <c r="Y1804" i="18" s="1"/>
  <c r="X1805" i="18"/>
  <c r="Y1805" i="18" s="1"/>
  <c r="X1806" i="18"/>
  <c r="Y1806" i="18" s="1"/>
  <c r="X1807" i="18"/>
  <c r="Y1807" i="18" s="1"/>
  <c r="X1808" i="18"/>
  <c r="Y1808" i="18" s="1"/>
  <c r="X1809" i="18"/>
  <c r="Y1809" i="18" s="1"/>
  <c r="X1810" i="18"/>
  <c r="Y1810" i="18" s="1"/>
  <c r="X1811" i="18"/>
  <c r="Y1811" i="18" s="1"/>
  <c r="X1812" i="18"/>
  <c r="Y1812" i="18" s="1"/>
  <c r="X1813" i="18"/>
  <c r="Y1813" i="18" s="1"/>
  <c r="X1814" i="18"/>
  <c r="Y1814" i="18" s="1"/>
  <c r="X1815" i="18"/>
  <c r="Y1815" i="18" s="1"/>
  <c r="X1816" i="18"/>
  <c r="Y1816" i="18" s="1"/>
  <c r="X1817" i="18"/>
  <c r="Y1817" i="18" s="1"/>
  <c r="X1818" i="18"/>
  <c r="Y1818" i="18" s="1"/>
  <c r="X1819" i="18"/>
  <c r="Y1819" i="18" s="1"/>
  <c r="X1820" i="18"/>
  <c r="Y1820" i="18" s="1"/>
  <c r="X1821" i="18"/>
  <c r="Y1821" i="18" s="1"/>
  <c r="X1822" i="18"/>
  <c r="Y1822" i="18" s="1"/>
  <c r="X1823" i="18"/>
  <c r="Y1823" i="18" s="1"/>
  <c r="X1824" i="18"/>
  <c r="Y1824" i="18" s="1"/>
  <c r="X1825" i="18"/>
  <c r="Y1825" i="18" s="1"/>
  <c r="X1826" i="18"/>
  <c r="Y1826" i="18" s="1"/>
  <c r="X1827" i="18"/>
  <c r="Y1827" i="18" s="1"/>
  <c r="X1828" i="18"/>
  <c r="Y1828" i="18" s="1"/>
  <c r="X1829" i="18"/>
  <c r="Y1829" i="18" s="1"/>
  <c r="X1830" i="18"/>
  <c r="Y1830" i="18" s="1"/>
  <c r="X1831" i="18"/>
  <c r="Y1831" i="18" s="1"/>
  <c r="X1832" i="18"/>
  <c r="Y1832" i="18" s="1"/>
  <c r="X1833" i="18"/>
  <c r="Y1833" i="18" s="1"/>
  <c r="X1834" i="18"/>
  <c r="Y1834" i="18" s="1"/>
  <c r="X1835" i="18"/>
  <c r="Y1835" i="18" s="1"/>
  <c r="X1836" i="18"/>
  <c r="Y1836" i="18" s="1"/>
  <c r="X1837" i="18"/>
  <c r="Y1837" i="18" s="1"/>
  <c r="X1838" i="18"/>
  <c r="Y1838" i="18" s="1"/>
  <c r="X1839" i="18"/>
  <c r="Y1839" i="18" s="1"/>
  <c r="X1840" i="18"/>
  <c r="Y1840" i="18" s="1"/>
  <c r="X1841" i="18"/>
  <c r="Y1841" i="18" s="1"/>
  <c r="X1842" i="18"/>
  <c r="Y1842" i="18" s="1"/>
  <c r="X1843" i="18"/>
  <c r="Y1843" i="18" s="1"/>
  <c r="X1844" i="18"/>
  <c r="Y1844" i="18" s="1"/>
  <c r="X1845" i="18"/>
  <c r="Y1845" i="18" s="1"/>
  <c r="X1846" i="18"/>
  <c r="Y1846" i="18" s="1"/>
  <c r="X1847" i="18"/>
  <c r="Y1847" i="18" s="1"/>
  <c r="X1848" i="18"/>
  <c r="Y1848" i="18" s="1"/>
  <c r="X1849" i="18"/>
  <c r="Y1849" i="18" s="1"/>
  <c r="X1850" i="18"/>
  <c r="Y1850" i="18" s="1"/>
  <c r="X1851" i="18"/>
  <c r="Y1851" i="18" s="1"/>
  <c r="X1852" i="18"/>
  <c r="Y1852" i="18" s="1"/>
  <c r="X1853" i="18"/>
  <c r="Y1853" i="18" s="1"/>
  <c r="X1854" i="18"/>
  <c r="Y1854" i="18" s="1"/>
  <c r="X1855" i="18"/>
  <c r="Y1855" i="18" s="1"/>
  <c r="X1856" i="18"/>
  <c r="Y1856" i="18" s="1"/>
  <c r="X1857" i="18"/>
  <c r="Y1857" i="18" s="1"/>
  <c r="X1858" i="18"/>
  <c r="Y1858" i="18" s="1"/>
  <c r="X1859" i="18"/>
  <c r="Y1859" i="18" s="1"/>
  <c r="X1860" i="18"/>
  <c r="Y1860" i="18" s="1"/>
  <c r="X1861" i="18"/>
  <c r="Y1861" i="18" s="1"/>
  <c r="X1862" i="18"/>
  <c r="Y1862" i="18" s="1"/>
  <c r="X1863" i="18"/>
  <c r="Y1863" i="18" s="1"/>
  <c r="X1864" i="18"/>
  <c r="Y1864" i="18" s="1"/>
  <c r="X1865" i="18"/>
  <c r="Y1865" i="18" s="1"/>
  <c r="X1866" i="18"/>
  <c r="Y1866" i="18" s="1"/>
  <c r="X1867" i="18"/>
  <c r="Y1867" i="18" s="1"/>
  <c r="X1868" i="18"/>
  <c r="Y1868" i="18" s="1"/>
  <c r="X1869" i="18"/>
  <c r="Y1869" i="18" s="1"/>
  <c r="X1870" i="18"/>
  <c r="Y1870" i="18" s="1"/>
  <c r="X1871" i="18"/>
  <c r="Y1871" i="18" s="1"/>
  <c r="X1872" i="18"/>
  <c r="Y1872" i="18" s="1"/>
  <c r="X1873" i="18"/>
  <c r="Y1873" i="18" s="1"/>
  <c r="X1874" i="18"/>
  <c r="Y1874" i="18" s="1"/>
  <c r="X1875" i="18"/>
  <c r="Y1875" i="18" s="1"/>
  <c r="X1876" i="18"/>
  <c r="Y1876" i="18" s="1"/>
  <c r="X1877" i="18"/>
  <c r="Y1877" i="18" s="1"/>
  <c r="X1878" i="18"/>
  <c r="Y1878" i="18" s="1"/>
  <c r="X1879" i="18"/>
  <c r="Y1879" i="18" s="1"/>
  <c r="X1880" i="18"/>
  <c r="Y1880" i="18" s="1"/>
  <c r="X1881" i="18"/>
  <c r="Y1881" i="18" s="1"/>
  <c r="X1882" i="18"/>
  <c r="Y1882" i="18" s="1"/>
  <c r="X1883" i="18"/>
  <c r="Y1883" i="18" s="1"/>
  <c r="X1884" i="18"/>
  <c r="Y1884" i="18" s="1"/>
  <c r="X1885" i="18"/>
  <c r="Y1885" i="18" s="1"/>
  <c r="X1886" i="18"/>
  <c r="Y1886" i="18" s="1"/>
  <c r="X1887" i="18"/>
  <c r="Y1887" i="18" s="1"/>
  <c r="X1888" i="18"/>
  <c r="Y1888" i="18" s="1"/>
  <c r="X1889" i="18"/>
  <c r="Y1889" i="18" s="1"/>
  <c r="X1890" i="18"/>
  <c r="Y1890" i="18" s="1"/>
  <c r="X1891" i="18"/>
  <c r="Y1891" i="18" s="1"/>
  <c r="X1892" i="18"/>
  <c r="Y1892" i="18" s="1"/>
  <c r="X1893" i="18"/>
  <c r="Y1893" i="18" s="1"/>
  <c r="X1894" i="18"/>
  <c r="Y1894" i="18" s="1"/>
  <c r="X1895" i="18"/>
  <c r="Y1895" i="18" s="1"/>
  <c r="X1896" i="18"/>
  <c r="Y1896" i="18" s="1"/>
  <c r="X1897" i="18"/>
  <c r="Y1897" i="18" s="1"/>
  <c r="X1898" i="18"/>
  <c r="Y1898" i="18" s="1"/>
  <c r="X1899" i="18"/>
  <c r="Y1899" i="18" s="1"/>
  <c r="X1900" i="18"/>
  <c r="Y1900" i="18" s="1"/>
  <c r="X1901" i="18"/>
  <c r="Y1901" i="18" s="1"/>
  <c r="X1902" i="18"/>
  <c r="Y1902" i="18" s="1"/>
  <c r="X1903" i="18"/>
  <c r="Y1903" i="18" s="1"/>
  <c r="X1904" i="18"/>
  <c r="Y1904" i="18" s="1"/>
  <c r="X1905" i="18"/>
  <c r="Y1905" i="18" s="1"/>
  <c r="X1906" i="18"/>
  <c r="Y1906" i="18" s="1"/>
  <c r="X1907" i="18"/>
  <c r="Y1907" i="18" s="1"/>
  <c r="X1908" i="18"/>
  <c r="Y1908" i="18" s="1"/>
  <c r="X1909" i="18"/>
  <c r="Y1909" i="18" s="1"/>
  <c r="X1910" i="18"/>
  <c r="Y1910" i="18" s="1"/>
  <c r="X1911" i="18"/>
  <c r="Y1911" i="18" s="1"/>
  <c r="X1912" i="18"/>
  <c r="Y1912" i="18" s="1"/>
  <c r="X1913" i="18"/>
  <c r="Y1913" i="18" s="1"/>
  <c r="X1914" i="18"/>
  <c r="Y1914" i="18" s="1"/>
  <c r="X1915" i="18"/>
  <c r="Y1915" i="18" s="1"/>
  <c r="X1916" i="18"/>
  <c r="Y1916" i="18" s="1"/>
  <c r="X1917" i="18"/>
  <c r="Y1917" i="18" s="1"/>
  <c r="X1918" i="18"/>
  <c r="Y1918" i="18" s="1"/>
  <c r="X1919" i="18"/>
  <c r="Y1919" i="18" s="1"/>
  <c r="X1920" i="18"/>
  <c r="Y1920" i="18" s="1"/>
  <c r="X1921" i="18"/>
  <c r="Y1921" i="18" s="1"/>
  <c r="X1922" i="18"/>
  <c r="Y1922" i="18" s="1"/>
  <c r="X1923" i="18"/>
  <c r="Y1923" i="18" s="1"/>
  <c r="X1924" i="18"/>
  <c r="Y1924" i="18" s="1"/>
  <c r="X1925" i="18"/>
  <c r="Y1925" i="18" s="1"/>
  <c r="X1926" i="18"/>
  <c r="Y1926" i="18" s="1"/>
  <c r="X1927" i="18"/>
  <c r="Y1927" i="18" s="1"/>
  <c r="X1928" i="18"/>
  <c r="Y1928" i="18" s="1"/>
  <c r="X1929" i="18"/>
  <c r="Y1929" i="18" s="1"/>
  <c r="X1930" i="18"/>
  <c r="Y1930" i="18" s="1"/>
  <c r="X1931" i="18"/>
  <c r="Y1931" i="18" s="1"/>
  <c r="X1932" i="18"/>
  <c r="Y1932" i="18" s="1"/>
  <c r="X1933" i="18"/>
  <c r="Y1933" i="18" s="1"/>
  <c r="X1934" i="18"/>
  <c r="Y1934" i="18" s="1"/>
  <c r="X1935" i="18"/>
  <c r="Y1935" i="18" s="1"/>
  <c r="X1936" i="18"/>
  <c r="Y1936" i="18" s="1"/>
  <c r="X1937" i="18"/>
  <c r="Y1937" i="18" s="1"/>
  <c r="X1938" i="18"/>
  <c r="Y1938" i="18" s="1"/>
  <c r="X1939" i="18"/>
  <c r="Y1939" i="18" s="1"/>
  <c r="X1940" i="18"/>
  <c r="Y1940" i="18" s="1"/>
  <c r="X1941" i="18"/>
  <c r="Y1941" i="18" s="1"/>
  <c r="X1942" i="18"/>
  <c r="Y1942" i="18" s="1"/>
  <c r="X1943" i="18"/>
  <c r="Y1943" i="18" s="1"/>
  <c r="X1944" i="18"/>
  <c r="Y1944" i="18" s="1"/>
  <c r="X1945" i="18"/>
  <c r="Y1945" i="18" s="1"/>
  <c r="X1946" i="18"/>
  <c r="Y1946" i="18" s="1"/>
  <c r="X1947" i="18"/>
  <c r="Y1947" i="18" s="1"/>
  <c r="X1948" i="18"/>
  <c r="Y1948" i="18" s="1"/>
  <c r="X1949" i="18"/>
  <c r="Y1949" i="18" s="1"/>
  <c r="X1950" i="18"/>
  <c r="Y1950" i="18" s="1"/>
  <c r="X1951" i="18"/>
  <c r="Y1951" i="18" s="1"/>
  <c r="X1952" i="18"/>
  <c r="Y1952" i="18" s="1"/>
  <c r="X1953" i="18"/>
  <c r="Y1953" i="18" s="1"/>
  <c r="X1954" i="18"/>
  <c r="Y1954" i="18" s="1"/>
  <c r="X1955" i="18"/>
  <c r="Y1955" i="18" s="1"/>
  <c r="X1956" i="18"/>
  <c r="Y1956" i="18" s="1"/>
  <c r="X1957" i="18"/>
  <c r="Y1957" i="18" s="1"/>
  <c r="X1958" i="18"/>
  <c r="Y1958" i="18" s="1"/>
  <c r="X1959" i="18"/>
  <c r="Y1959" i="18" s="1"/>
  <c r="X1960" i="18"/>
  <c r="Y1960" i="18" s="1"/>
  <c r="X1961" i="18"/>
  <c r="Y1961" i="18" s="1"/>
  <c r="X1962" i="18"/>
  <c r="Y1962" i="18" s="1"/>
  <c r="X1963" i="18"/>
  <c r="Y1963" i="18" s="1"/>
  <c r="X1964" i="18"/>
  <c r="Y1964" i="18" s="1"/>
  <c r="X1965" i="18"/>
  <c r="Y1965" i="18" s="1"/>
  <c r="X1966" i="18"/>
  <c r="Y1966" i="18" s="1"/>
  <c r="X1967" i="18"/>
  <c r="Y1967" i="18" s="1"/>
  <c r="X1968" i="18"/>
  <c r="Y1968" i="18" s="1"/>
  <c r="X1969" i="18"/>
  <c r="Y1969" i="18" s="1"/>
  <c r="X1970" i="18"/>
  <c r="Y1970" i="18" s="1"/>
  <c r="X1971" i="18"/>
  <c r="Y1971" i="18" s="1"/>
  <c r="X1972" i="18"/>
  <c r="Y1972" i="18" s="1"/>
  <c r="X1973" i="18"/>
  <c r="Y1973" i="18" s="1"/>
  <c r="X1974" i="18"/>
  <c r="Y1974" i="18" s="1"/>
  <c r="X1975" i="18"/>
  <c r="Y1975" i="18" s="1"/>
  <c r="X1976" i="18"/>
  <c r="Y1976" i="18" s="1"/>
  <c r="X1977" i="18"/>
  <c r="Y1977" i="18" s="1"/>
  <c r="X1978" i="18"/>
  <c r="Y1978" i="18" s="1"/>
  <c r="X1979" i="18"/>
  <c r="Y1979" i="18" s="1"/>
  <c r="X1980" i="18"/>
  <c r="Y1980" i="18" s="1"/>
  <c r="X1981" i="18"/>
  <c r="Y1981" i="18" s="1"/>
  <c r="X1982" i="18"/>
  <c r="Y1982" i="18" s="1"/>
  <c r="X1983" i="18"/>
  <c r="Y1983" i="18" s="1"/>
  <c r="X1984" i="18"/>
  <c r="Y1984" i="18" s="1"/>
  <c r="X1985" i="18"/>
  <c r="Y1985" i="18" s="1"/>
  <c r="X1986" i="18"/>
  <c r="Y1986" i="18" s="1"/>
  <c r="X1987" i="18"/>
  <c r="Y1987" i="18" s="1"/>
  <c r="X1988" i="18"/>
  <c r="Y1988" i="18" s="1"/>
  <c r="X1989" i="18"/>
  <c r="Y1989" i="18" s="1"/>
  <c r="X1990" i="18"/>
  <c r="Y1990" i="18" s="1"/>
  <c r="X1991" i="18"/>
  <c r="Y1991" i="18" s="1"/>
  <c r="X1992" i="18"/>
  <c r="Y1992" i="18" s="1"/>
  <c r="X1993" i="18"/>
  <c r="Y1993" i="18" s="1"/>
  <c r="X1994" i="18"/>
  <c r="Y1994" i="18" s="1"/>
  <c r="X1995" i="18"/>
  <c r="Y1995" i="18" s="1"/>
  <c r="X1996" i="18"/>
  <c r="Y1996" i="18" s="1"/>
  <c r="X1997" i="18"/>
  <c r="Y1997" i="18" s="1"/>
  <c r="X1998" i="18"/>
  <c r="Y1998" i="18" s="1"/>
  <c r="X1999" i="18"/>
  <c r="Y1999" i="18" s="1"/>
  <c r="X2000" i="18"/>
  <c r="Y2000" i="18" s="1"/>
  <c r="X2001" i="18"/>
  <c r="Y2001" i="18" s="1"/>
  <c r="X2002" i="18"/>
  <c r="Y2002" i="18" s="1"/>
  <c r="X2003" i="18"/>
  <c r="Y2003" i="18" s="1"/>
  <c r="X2004" i="18"/>
  <c r="Y2004" i="18" s="1"/>
  <c r="X2005" i="18"/>
  <c r="Y2005" i="18" s="1"/>
  <c r="X2006" i="18"/>
  <c r="Y2006" i="18" s="1"/>
  <c r="X2007" i="18"/>
  <c r="Y2007" i="18" s="1"/>
  <c r="X2008" i="18"/>
  <c r="Y2008" i="18" s="1"/>
  <c r="X2009" i="18"/>
  <c r="Y2009" i="18" s="1"/>
  <c r="X2010" i="18"/>
  <c r="Y2010" i="18" s="1"/>
  <c r="X2011" i="18"/>
  <c r="Y2011" i="18" s="1"/>
  <c r="X2012" i="18"/>
  <c r="Y2012" i="18" s="1"/>
  <c r="X2013" i="18"/>
  <c r="Y2013" i="18" s="1"/>
  <c r="X2014" i="18"/>
  <c r="Y2014" i="18" s="1"/>
  <c r="X2015" i="18"/>
  <c r="Y2015" i="18" s="1"/>
  <c r="X2016" i="18"/>
  <c r="Y2016" i="18" s="1"/>
  <c r="X2017" i="18"/>
  <c r="Y2017" i="18" s="1"/>
  <c r="X2018" i="18"/>
  <c r="Y2018" i="18" s="1"/>
  <c r="X2019" i="18"/>
  <c r="Y2019" i="18" s="1"/>
  <c r="X2020" i="18"/>
  <c r="Y2020" i="18" s="1"/>
  <c r="X2021" i="18"/>
  <c r="Y2021" i="18" s="1"/>
  <c r="X2022" i="18"/>
  <c r="Y2022" i="18" s="1"/>
  <c r="X2023" i="18"/>
  <c r="Y2023" i="18" s="1"/>
  <c r="X2024" i="18"/>
  <c r="Y2024" i="18" s="1"/>
  <c r="X2025" i="18"/>
  <c r="Y2025" i="18" s="1"/>
  <c r="X2026" i="18"/>
  <c r="Y2026" i="18" s="1"/>
  <c r="X2027" i="18"/>
  <c r="Y2027" i="18" s="1"/>
  <c r="X2028" i="18"/>
  <c r="Y2028" i="18" s="1"/>
  <c r="X2029" i="18"/>
  <c r="Y2029" i="18" s="1"/>
  <c r="X2030" i="18"/>
  <c r="Y2030" i="18" s="1"/>
  <c r="X2031" i="18"/>
  <c r="Y2031" i="18" s="1"/>
  <c r="X2032" i="18"/>
  <c r="Y2032" i="18" s="1"/>
  <c r="X2033" i="18"/>
  <c r="Y2033" i="18" s="1"/>
  <c r="X2034" i="18"/>
  <c r="Y2034" i="18" s="1"/>
  <c r="X2035" i="18"/>
  <c r="Y2035" i="18" s="1"/>
  <c r="X2036" i="18"/>
  <c r="Y2036" i="18" s="1"/>
  <c r="X2037" i="18"/>
  <c r="Y2037" i="18" s="1"/>
  <c r="X2038" i="18"/>
  <c r="Y2038" i="18" s="1"/>
  <c r="X2039" i="18"/>
  <c r="Y2039" i="18" s="1"/>
  <c r="X2040" i="18"/>
  <c r="Y2040" i="18" s="1"/>
  <c r="X2041" i="18"/>
  <c r="Y2041" i="18" s="1"/>
  <c r="X2042" i="18"/>
  <c r="Y2042" i="18" s="1"/>
  <c r="X2043" i="18"/>
  <c r="Y2043" i="18" s="1"/>
  <c r="X2044" i="18"/>
  <c r="Y2044" i="18" s="1"/>
  <c r="X2045" i="18"/>
  <c r="Y2045" i="18" s="1"/>
  <c r="X2046" i="18"/>
  <c r="Y2046" i="18" s="1"/>
  <c r="X2047" i="18"/>
  <c r="Y2047" i="18" s="1"/>
  <c r="X2048" i="18"/>
  <c r="Y2048" i="18" s="1"/>
  <c r="X2049" i="18"/>
  <c r="Y2049" i="18" s="1"/>
  <c r="X2050" i="18"/>
  <c r="Y2050" i="18" s="1"/>
  <c r="X2051" i="18"/>
  <c r="Y2051" i="18" s="1"/>
  <c r="X2052" i="18"/>
  <c r="Y2052" i="18" s="1"/>
  <c r="X2053" i="18"/>
  <c r="Y2053" i="18" s="1"/>
  <c r="X2054" i="18"/>
  <c r="Y2054" i="18" s="1"/>
  <c r="X2055" i="18"/>
  <c r="Y2055" i="18" s="1"/>
  <c r="X2056" i="18"/>
  <c r="Y2056" i="18" s="1"/>
  <c r="X2057" i="18"/>
  <c r="Y2057" i="18" s="1"/>
  <c r="X2058" i="18"/>
  <c r="Y2058" i="18" s="1"/>
  <c r="X2059" i="18"/>
  <c r="Y2059" i="18" s="1"/>
  <c r="X2060" i="18"/>
  <c r="Y2060" i="18" s="1"/>
  <c r="X2061" i="18"/>
  <c r="Y2061" i="18" s="1"/>
  <c r="X2062" i="18"/>
  <c r="Y2062" i="18" s="1"/>
  <c r="X2063" i="18"/>
  <c r="Y2063" i="18" s="1"/>
  <c r="X2064" i="18"/>
  <c r="Y2064" i="18" s="1"/>
  <c r="X2065" i="18"/>
  <c r="Y2065" i="18" s="1"/>
  <c r="X2066" i="18"/>
  <c r="Y2066" i="18" s="1"/>
  <c r="X2067" i="18"/>
  <c r="Y2067" i="18" s="1"/>
  <c r="X2068" i="18"/>
  <c r="Y2068" i="18" s="1"/>
  <c r="X2069" i="18"/>
  <c r="Y2069" i="18" s="1"/>
  <c r="X2070" i="18"/>
  <c r="Y2070" i="18" s="1"/>
  <c r="X2071" i="18"/>
  <c r="Y2071" i="18" s="1"/>
  <c r="X2072" i="18"/>
  <c r="Y2072" i="18" s="1"/>
  <c r="X2073" i="18"/>
  <c r="Y2073" i="18" s="1"/>
  <c r="X2074" i="18"/>
  <c r="Y2074" i="18" s="1"/>
  <c r="X2075" i="18"/>
  <c r="Y2075" i="18" s="1"/>
  <c r="X2076" i="18"/>
  <c r="Y2076" i="18" s="1"/>
  <c r="X2077" i="18"/>
  <c r="Y2077" i="18" s="1"/>
  <c r="X2078" i="18"/>
  <c r="Y2078" i="18" s="1"/>
  <c r="X2079" i="18"/>
  <c r="Y2079" i="18" s="1"/>
  <c r="X2080" i="18"/>
  <c r="Y2080" i="18" s="1"/>
  <c r="X2081" i="18"/>
  <c r="Y2081" i="18" s="1"/>
  <c r="X2082" i="18"/>
  <c r="Y2082" i="18" s="1"/>
  <c r="X2083" i="18"/>
  <c r="Y2083" i="18" s="1"/>
  <c r="X2084" i="18"/>
  <c r="Y2084" i="18" s="1"/>
  <c r="X2085" i="18"/>
  <c r="Y2085" i="18" s="1"/>
  <c r="X2086" i="18"/>
  <c r="Y2086" i="18" s="1"/>
  <c r="X2087" i="18"/>
  <c r="Y2087" i="18" s="1"/>
  <c r="X2088" i="18"/>
  <c r="Y2088" i="18" s="1"/>
  <c r="X2089" i="18"/>
  <c r="Y2089" i="18" s="1"/>
  <c r="X2090" i="18"/>
  <c r="Y2090" i="18" s="1"/>
  <c r="X2091" i="18"/>
  <c r="Y2091" i="18" s="1"/>
  <c r="X2092" i="18"/>
  <c r="Y2092" i="18" s="1"/>
  <c r="X2093" i="18"/>
  <c r="Y2093" i="18" s="1"/>
  <c r="X2094" i="18"/>
  <c r="Y2094" i="18" s="1"/>
  <c r="X2095" i="18"/>
  <c r="Y2095" i="18" s="1"/>
  <c r="X2096" i="18"/>
  <c r="Y2096" i="18" s="1"/>
  <c r="X2097" i="18"/>
  <c r="Y2097" i="18" s="1"/>
  <c r="X2098" i="18"/>
  <c r="Y2098" i="18" s="1"/>
  <c r="X2099" i="18"/>
  <c r="Y2099" i="18" s="1"/>
  <c r="X2100" i="18"/>
  <c r="Y2100" i="18" s="1"/>
  <c r="X2101" i="18"/>
  <c r="Y2101" i="18" s="1"/>
  <c r="X2102" i="18"/>
  <c r="Y2102" i="18" s="1"/>
  <c r="X2103" i="18"/>
  <c r="Y2103" i="18" s="1"/>
  <c r="X2104" i="18"/>
  <c r="Y2104" i="18" s="1"/>
  <c r="X2105" i="18"/>
  <c r="Y2105" i="18" s="1"/>
  <c r="X2106" i="18"/>
  <c r="Y2106" i="18" s="1"/>
  <c r="X2107" i="18"/>
  <c r="Y2107" i="18" s="1"/>
  <c r="X2108" i="18"/>
  <c r="Y2108" i="18" s="1"/>
  <c r="X2109" i="18"/>
  <c r="Y2109" i="18" s="1"/>
  <c r="X2110" i="18"/>
  <c r="Y2110" i="18" s="1"/>
  <c r="X2111" i="18"/>
  <c r="Y2111" i="18" s="1"/>
  <c r="X2112" i="18"/>
  <c r="Y2112" i="18" s="1"/>
  <c r="X2113" i="18"/>
  <c r="Y2113" i="18" s="1"/>
  <c r="X2114" i="18"/>
  <c r="Y2114" i="18" s="1"/>
  <c r="X2115" i="18"/>
  <c r="Y2115" i="18" s="1"/>
  <c r="X2116" i="18"/>
  <c r="Y2116" i="18" s="1"/>
  <c r="X2117" i="18"/>
  <c r="Y2117" i="18" s="1"/>
  <c r="X2118" i="18"/>
  <c r="Y2118" i="18" s="1"/>
  <c r="X2119" i="18"/>
  <c r="Y2119" i="18" s="1"/>
  <c r="X2120" i="18"/>
  <c r="Y2120" i="18" s="1"/>
  <c r="X2121" i="18"/>
  <c r="Y2121" i="18" s="1"/>
  <c r="X2122" i="18"/>
  <c r="Y2122" i="18" s="1"/>
  <c r="X2123" i="18"/>
  <c r="Y2123" i="18" s="1"/>
  <c r="X2124" i="18"/>
  <c r="Y2124" i="18" s="1"/>
  <c r="X2125" i="18"/>
  <c r="Y2125" i="18" s="1"/>
  <c r="X2126" i="18"/>
  <c r="Y2126" i="18" s="1"/>
  <c r="X2127" i="18"/>
  <c r="Y2127" i="18" s="1"/>
  <c r="X2128" i="18"/>
  <c r="Y2128" i="18" s="1"/>
  <c r="X2129" i="18"/>
  <c r="Y2129" i="18" s="1"/>
  <c r="X2130" i="18"/>
  <c r="Y2130" i="18" s="1"/>
  <c r="X2131" i="18"/>
  <c r="Y2131" i="18" s="1"/>
  <c r="X2132" i="18"/>
  <c r="Y2132" i="18" s="1"/>
  <c r="X2133" i="18"/>
  <c r="Y2133" i="18" s="1"/>
  <c r="X2134" i="18"/>
  <c r="Y2134" i="18" s="1"/>
  <c r="X2135" i="18"/>
  <c r="Y2135" i="18" s="1"/>
  <c r="X2136" i="18"/>
  <c r="Y2136" i="18" s="1"/>
  <c r="X2137" i="18"/>
  <c r="Y2137" i="18" s="1"/>
  <c r="X2138" i="18"/>
  <c r="Y2138" i="18" s="1"/>
  <c r="X2139" i="18"/>
  <c r="Y2139" i="18" s="1"/>
  <c r="X2140" i="18"/>
  <c r="Y2140" i="18" s="1"/>
  <c r="X2141" i="18"/>
  <c r="Y2141" i="18" s="1"/>
  <c r="X2142" i="18"/>
  <c r="Y2142" i="18" s="1"/>
  <c r="X2143" i="18"/>
  <c r="Y2143" i="18" s="1"/>
  <c r="X2144" i="18"/>
  <c r="Y2144" i="18" s="1"/>
  <c r="X2145" i="18"/>
  <c r="Y2145" i="18" s="1"/>
  <c r="X2146" i="18"/>
  <c r="Y2146" i="18" s="1"/>
  <c r="X2147" i="18"/>
  <c r="Y2147" i="18" s="1"/>
  <c r="X2148" i="18"/>
  <c r="Y2148" i="18" s="1"/>
  <c r="X2149" i="18"/>
  <c r="Y2149" i="18" s="1"/>
  <c r="X2150" i="18"/>
  <c r="Y2150" i="18" s="1"/>
  <c r="X2151" i="18"/>
  <c r="Y2151" i="18" s="1"/>
  <c r="X2152" i="18"/>
  <c r="Y2152" i="18" s="1"/>
  <c r="X2153" i="18"/>
  <c r="Y2153" i="18" s="1"/>
  <c r="X2154" i="18"/>
  <c r="Y2154" i="18" s="1"/>
  <c r="X2155" i="18"/>
  <c r="Y2155" i="18" s="1"/>
  <c r="X2156" i="18"/>
  <c r="Y2156" i="18" s="1"/>
  <c r="X2157" i="18"/>
  <c r="Y2157" i="18" s="1"/>
  <c r="X2158" i="18"/>
  <c r="Y2158" i="18" s="1"/>
  <c r="X2159" i="18"/>
  <c r="Y2159" i="18" s="1"/>
  <c r="X2160" i="18"/>
  <c r="Y2160" i="18" s="1"/>
  <c r="X2161" i="18"/>
  <c r="Y2161" i="18" s="1"/>
  <c r="X2162" i="18"/>
  <c r="Y2162" i="18" s="1"/>
  <c r="X2163" i="18"/>
  <c r="Y2163" i="18" s="1"/>
  <c r="X2164" i="18"/>
  <c r="Y2164" i="18" s="1"/>
  <c r="X2165" i="18"/>
  <c r="Y2165" i="18" s="1"/>
  <c r="X2166" i="18"/>
  <c r="Y2166" i="18" s="1"/>
  <c r="X2167" i="18"/>
  <c r="Y2167" i="18" s="1"/>
  <c r="X2168" i="18"/>
  <c r="Y2168" i="18" s="1"/>
  <c r="X2169" i="18"/>
  <c r="Y2169" i="18" s="1"/>
  <c r="X2170" i="18"/>
  <c r="Y2170" i="18" s="1"/>
  <c r="X2171" i="18"/>
  <c r="Y2171" i="18" s="1"/>
  <c r="X2172" i="18"/>
  <c r="Y2172" i="18" s="1"/>
  <c r="X2173" i="18"/>
  <c r="Y2173" i="18" s="1"/>
  <c r="X2174" i="18"/>
  <c r="Y2174" i="18" s="1"/>
  <c r="X2175" i="18"/>
  <c r="Y2175" i="18" s="1"/>
  <c r="X2176" i="18"/>
  <c r="Y2176" i="18" s="1"/>
  <c r="X2177" i="18"/>
  <c r="Y2177" i="18" s="1"/>
  <c r="X2178" i="18"/>
  <c r="Y2178" i="18" s="1"/>
  <c r="X2179" i="18"/>
  <c r="Y2179" i="18" s="1"/>
  <c r="X2180" i="18"/>
  <c r="Y2180" i="18" s="1"/>
  <c r="X2181" i="18"/>
  <c r="Y2181" i="18" s="1"/>
  <c r="X2182" i="18"/>
  <c r="Y2182" i="18" s="1"/>
  <c r="X2183" i="18"/>
  <c r="Y2183" i="18" s="1"/>
  <c r="X2184" i="18"/>
  <c r="Y2184" i="18" s="1"/>
  <c r="X2185" i="18"/>
  <c r="Y2185" i="18" s="1"/>
  <c r="X2186" i="18"/>
  <c r="Y2186" i="18" s="1"/>
  <c r="X2187" i="18"/>
  <c r="Y2187" i="18" s="1"/>
  <c r="X2188" i="18"/>
  <c r="Y2188" i="18" s="1"/>
  <c r="X2189" i="18"/>
  <c r="Y2189" i="18" s="1"/>
  <c r="X2190" i="18"/>
  <c r="Y2190" i="18" s="1"/>
  <c r="X2191" i="18"/>
  <c r="Y2191" i="18" s="1"/>
  <c r="X2192" i="18"/>
  <c r="Y2192" i="18" s="1"/>
  <c r="X2193" i="18"/>
  <c r="Y2193" i="18" s="1"/>
  <c r="X2194" i="18"/>
  <c r="Y2194" i="18" s="1"/>
  <c r="X2195" i="18"/>
  <c r="Y2195" i="18" s="1"/>
  <c r="X2196" i="18"/>
  <c r="Y2196" i="18" s="1"/>
  <c r="X2197" i="18"/>
  <c r="Y2197" i="18" s="1"/>
  <c r="X2198" i="18"/>
  <c r="Y2198" i="18" s="1"/>
  <c r="X2199" i="18"/>
  <c r="Y2199" i="18" s="1"/>
  <c r="X2200" i="18"/>
  <c r="Y2200" i="18" s="1"/>
  <c r="X2201" i="18"/>
  <c r="Y2201" i="18" s="1"/>
  <c r="X2202" i="18"/>
  <c r="Y2202" i="18" s="1"/>
  <c r="X2203" i="18"/>
  <c r="Y2203" i="18" s="1"/>
  <c r="X2204" i="18"/>
  <c r="Y2204" i="18" s="1"/>
  <c r="X2205" i="18"/>
  <c r="Y2205" i="18" s="1"/>
  <c r="X2206" i="18"/>
  <c r="Y2206" i="18" s="1"/>
  <c r="X2207" i="18"/>
  <c r="Y2207" i="18" s="1"/>
  <c r="X2208" i="18"/>
  <c r="Y2208" i="18" s="1"/>
  <c r="X2209" i="18"/>
  <c r="Y2209" i="18" s="1"/>
  <c r="X2210" i="18"/>
  <c r="Y2210" i="18" s="1"/>
  <c r="X2211" i="18"/>
  <c r="Y2211" i="18" s="1"/>
  <c r="X2212" i="18"/>
  <c r="Y2212" i="18" s="1"/>
  <c r="X2213" i="18"/>
  <c r="Y2213" i="18" s="1"/>
  <c r="X2214" i="18"/>
  <c r="Y2214" i="18" s="1"/>
  <c r="X2215" i="18"/>
  <c r="Y2215" i="18" s="1"/>
  <c r="X2216" i="18"/>
  <c r="Y2216" i="18" s="1"/>
  <c r="X2217" i="18"/>
  <c r="Y2217" i="18" s="1"/>
  <c r="X2218" i="18"/>
  <c r="Y2218" i="18" s="1"/>
  <c r="X2219" i="18"/>
  <c r="Y2219" i="18" s="1"/>
  <c r="X2220" i="18"/>
  <c r="Y2220" i="18" s="1"/>
  <c r="X2221" i="18"/>
  <c r="Y2221" i="18" s="1"/>
  <c r="X2222" i="18"/>
  <c r="Y2222" i="18" s="1"/>
  <c r="X2223" i="18"/>
  <c r="Y2223" i="18" s="1"/>
  <c r="X2224" i="18"/>
  <c r="Y2224" i="18" s="1"/>
  <c r="X2225" i="18"/>
  <c r="Y2225" i="18" s="1"/>
  <c r="X2226" i="18"/>
  <c r="Y2226" i="18" s="1"/>
  <c r="X2227" i="18"/>
  <c r="Y2227" i="18" s="1"/>
  <c r="X2228" i="18"/>
  <c r="Y2228" i="18" s="1"/>
  <c r="X2229" i="18"/>
  <c r="Y2229" i="18" s="1"/>
  <c r="X2230" i="18"/>
  <c r="Y2230" i="18" s="1"/>
  <c r="X2231" i="18"/>
  <c r="Y2231" i="18" s="1"/>
  <c r="X2232" i="18"/>
  <c r="Y2232" i="18" s="1"/>
  <c r="X2233" i="18"/>
  <c r="Y2233" i="18" s="1"/>
  <c r="X2234" i="18"/>
  <c r="Y2234" i="18" s="1"/>
  <c r="X2235" i="18"/>
  <c r="Y2235" i="18" s="1"/>
  <c r="X2236" i="18"/>
  <c r="Y2236" i="18" s="1"/>
  <c r="X2237" i="18"/>
  <c r="Y2237" i="18" s="1"/>
  <c r="X2238" i="18"/>
  <c r="Y2238" i="18" s="1"/>
  <c r="X2239" i="18"/>
  <c r="Y2239" i="18" s="1"/>
  <c r="X2240" i="18"/>
  <c r="Y2240" i="18" s="1"/>
  <c r="X2241" i="18"/>
  <c r="Y2241" i="18" s="1"/>
  <c r="X2242" i="18"/>
  <c r="Y2242" i="18" s="1"/>
  <c r="X2243" i="18"/>
  <c r="Y2243" i="18" s="1"/>
  <c r="X2244" i="18"/>
  <c r="Y2244" i="18" s="1"/>
  <c r="X2245" i="18"/>
  <c r="Y2245" i="18" s="1"/>
  <c r="X2246" i="18"/>
  <c r="Y2246" i="18" s="1"/>
  <c r="X2247" i="18"/>
  <c r="Y2247" i="18" s="1"/>
  <c r="X2248" i="18"/>
  <c r="Y2248" i="18" s="1"/>
  <c r="X2249" i="18"/>
  <c r="Y2249" i="18" s="1"/>
  <c r="X2250" i="18"/>
  <c r="Y2250" i="18" s="1"/>
  <c r="X2251" i="18"/>
  <c r="Y2251" i="18" s="1"/>
  <c r="X2252" i="18"/>
  <c r="Y2252" i="18" s="1"/>
  <c r="X2253" i="18"/>
  <c r="Y2253" i="18" s="1"/>
  <c r="X2254" i="18"/>
  <c r="Y2254" i="18" s="1"/>
  <c r="X2255" i="18"/>
  <c r="Y2255" i="18" s="1"/>
  <c r="X2256" i="18"/>
  <c r="Y2256" i="18" s="1"/>
  <c r="X2257" i="18"/>
  <c r="Y2257" i="18" s="1"/>
  <c r="X2258" i="18"/>
  <c r="Y2258" i="18" s="1"/>
  <c r="X2259" i="18"/>
  <c r="Y2259" i="18" s="1"/>
  <c r="X2260" i="18"/>
  <c r="Y2260" i="18" s="1"/>
  <c r="X2261" i="18"/>
  <c r="Y2261" i="18" s="1"/>
  <c r="X2262" i="18"/>
  <c r="Y2262" i="18" s="1"/>
  <c r="X2263" i="18"/>
  <c r="Y2263" i="18" s="1"/>
  <c r="X2264" i="18"/>
  <c r="Y2264" i="18" s="1"/>
  <c r="X2265" i="18"/>
  <c r="Y2265" i="18" s="1"/>
  <c r="X2266" i="18"/>
  <c r="Y2266" i="18" s="1"/>
  <c r="X2267" i="18"/>
  <c r="Y2267" i="18" s="1"/>
  <c r="X2268" i="18"/>
  <c r="Y2268" i="18" s="1"/>
  <c r="X2269" i="18"/>
  <c r="Y2269" i="18" s="1"/>
  <c r="X2270" i="18"/>
  <c r="Y2270" i="18" s="1"/>
  <c r="X2271" i="18"/>
  <c r="Y2271" i="18" s="1"/>
  <c r="X2272" i="18"/>
  <c r="Y2272" i="18" s="1"/>
  <c r="X2273" i="18"/>
  <c r="Y2273" i="18" s="1"/>
  <c r="X2274" i="18"/>
  <c r="Y2274" i="18" s="1"/>
  <c r="X2275" i="18"/>
  <c r="Y2275" i="18" s="1"/>
  <c r="X2276" i="18"/>
  <c r="Y2276" i="18" s="1"/>
  <c r="X2277" i="18"/>
  <c r="Y2277" i="18" s="1"/>
  <c r="X2278" i="18"/>
  <c r="Y2278" i="18" s="1"/>
  <c r="X2279" i="18"/>
  <c r="Y2279" i="18" s="1"/>
  <c r="X2280" i="18"/>
  <c r="Y2280" i="18" s="1"/>
  <c r="X2281" i="18"/>
  <c r="Y2281" i="18" s="1"/>
  <c r="X2282" i="18"/>
  <c r="Y2282" i="18" s="1"/>
  <c r="X2283" i="18"/>
  <c r="Y2283" i="18" s="1"/>
  <c r="X2284" i="18"/>
  <c r="Y2284" i="18" s="1"/>
  <c r="X2285" i="18"/>
  <c r="Y2285" i="18" s="1"/>
  <c r="X2286" i="18"/>
  <c r="Y2286" i="18" s="1"/>
  <c r="X2287" i="18"/>
  <c r="Y2287" i="18" s="1"/>
  <c r="X2288" i="18"/>
  <c r="Y2288" i="18" s="1"/>
  <c r="X2289" i="18"/>
  <c r="Y2289" i="18" s="1"/>
  <c r="X2290" i="18"/>
  <c r="Y2290" i="18" s="1"/>
  <c r="X2291" i="18"/>
  <c r="Y2291" i="18" s="1"/>
  <c r="X2292" i="18"/>
  <c r="Y2292" i="18" s="1"/>
  <c r="X2293" i="18"/>
  <c r="Y2293" i="18" s="1"/>
  <c r="X2294" i="18"/>
  <c r="Y2294" i="18" s="1"/>
  <c r="X2295" i="18"/>
  <c r="Y2295" i="18" s="1"/>
  <c r="X2296" i="18"/>
  <c r="Y2296" i="18" s="1"/>
  <c r="X2297" i="18"/>
  <c r="Y2297" i="18" s="1"/>
  <c r="X2298" i="18"/>
  <c r="Y2298" i="18" s="1"/>
  <c r="X2299" i="18"/>
  <c r="Y2299" i="18" s="1"/>
  <c r="X2300" i="18"/>
  <c r="Y2300" i="18" s="1"/>
  <c r="X2301" i="18"/>
  <c r="Y2301" i="18" s="1"/>
  <c r="X2302" i="18"/>
  <c r="Y2302" i="18" s="1"/>
  <c r="X2303" i="18"/>
  <c r="Y2303" i="18" s="1"/>
  <c r="X2304" i="18"/>
  <c r="Y2304" i="18" s="1"/>
  <c r="X2305" i="18"/>
  <c r="Y2305" i="18" s="1"/>
  <c r="X2306" i="18"/>
  <c r="Y2306" i="18" s="1"/>
  <c r="X2307" i="18"/>
  <c r="Y2307" i="18" s="1"/>
  <c r="X2308" i="18"/>
  <c r="Y2308" i="18" s="1"/>
  <c r="X2309" i="18"/>
  <c r="Y2309" i="18" s="1"/>
  <c r="X2310" i="18"/>
  <c r="Y2310" i="18" s="1"/>
  <c r="X2311" i="18"/>
  <c r="Y2311" i="18" s="1"/>
  <c r="X2312" i="18"/>
  <c r="Y2312" i="18" s="1"/>
  <c r="X2313" i="18"/>
  <c r="Y2313" i="18" s="1"/>
  <c r="X2314" i="18"/>
  <c r="Y2314" i="18" s="1"/>
  <c r="X2315" i="18"/>
  <c r="Y2315" i="18" s="1"/>
  <c r="X2316" i="18"/>
  <c r="Y2316" i="18" s="1"/>
  <c r="X2317" i="18"/>
  <c r="Y2317" i="18" s="1"/>
  <c r="X2318" i="18"/>
  <c r="Y2318" i="18" s="1"/>
  <c r="X2319" i="18"/>
  <c r="Y2319" i="18" s="1"/>
  <c r="X2320" i="18"/>
  <c r="Y2320" i="18" s="1"/>
  <c r="X2321" i="18"/>
  <c r="Y2321" i="18" s="1"/>
  <c r="X2322" i="18"/>
  <c r="Y2322" i="18" s="1"/>
  <c r="X2323" i="18"/>
  <c r="Y2323" i="18" s="1"/>
  <c r="X2324" i="18"/>
  <c r="Y2324" i="18" s="1"/>
  <c r="X2325" i="18"/>
  <c r="Y2325" i="18" s="1"/>
  <c r="X2326" i="18"/>
  <c r="Y2326" i="18" s="1"/>
  <c r="X2327" i="18"/>
  <c r="Y2327" i="18" s="1"/>
  <c r="X2328" i="18"/>
  <c r="Y2328" i="18" s="1"/>
  <c r="X2329" i="18"/>
  <c r="Y2329" i="18" s="1"/>
  <c r="X2330" i="18"/>
  <c r="Y2330" i="18" s="1"/>
  <c r="X2331" i="18"/>
  <c r="Y2331" i="18" s="1"/>
  <c r="X2332" i="18"/>
  <c r="Y2332" i="18" s="1"/>
  <c r="X2333" i="18"/>
  <c r="Y2333" i="18" s="1"/>
  <c r="X2334" i="18"/>
  <c r="Y2334" i="18" s="1"/>
  <c r="X2335" i="18"/>
  <c r="Y2335" i="18" s="1"/>
  <c r="X2336" i="18"/>
  <c r="Y2336" i="18" s="1"/>
  <c r="X2337" i="18"/>
  <c r="Y2337" i="18" s="1"/>
  <c r="X2338" i="18"/>
  <c r="Y2338" i="18" s="1"/>
  <c r="X2339" i="18"/>
  <c r="Y2339" i="18" s="1"/>
  <c r="X2340" i="18"/>
  <c r="Y2340" i="18" s="1"/>
  <c r="X2341" i="18"/>
  <c r="Y2341" i="18" s="1"/>
  <c r="X2342" i="18"/>
  <c r="Y2342" i="18" s="1"/>
  <c r="X2343" i="18"/>
  <c r="Y2343" i="18" s="1"/>
  <c r="X2344" i="18"/>
  <c r="Y2344" i="18" s="1"/>
  <c r="X2345" i="18"/>
  <c r="Y2345" i="18" s="1"/>
  <c r="X2346" i="18"/>
  <c r="Y2346" i="18" s="1"/>
  <c r="X2347" i="18"/>
  <c r="Y2347" i="18" s="1"/>
  <c r="X2348" i="18"/>
  <c r="Y2348" i="18" s="1"/>
  <c r="X2349" i="18"/>
  <c r="Y2349" i="18" s="1"/>
  <c r="X2350" i="18"/>
  <c r="Y2350" i="18" s="1"/>
  <c r="X2351" i="18"/>
  <c r="Y2351" i="18" s="1"/>
  <c r="X2352" i="18"/>
  <c r="Y2352" i="18" s="1"/>
  <c r="X2353" i="18"/>
  <c r="Y2353" i="18" s="1"/>
  <c r="X2354" i="18"/>
  <c r="Y2354" i="18" s="1"/>
  <c r="X2355" i="18"/>
  <c r="Y2355" i="18" s="1"/>
  <c r="X2356" i="18"/>
  <c r="Y2356" i="18" s="1"/>
  <c r="X2357" i="18"/>
  <c r="Y2357" i="18" s="1"/>
  <c r="X2358" i="18"/>
  <c r="Y2358" i="18" s="1"/>
  <c r="X2359" i="18"/>
  <c r="Y2359" i="18" s="1"/>
  <c r="X2360" i="18"/>
  <c r="Y2360" i="18" s="1"/>
  <c r="X2361" i="18"/>
  <c r="Y2361" i="18" s="1"/>
  <c r="X2362" i="18"/>
  <c r="Y2362" i="18" s="1"/>
  <c r="X2363" i="18"/>
  <c r="Y2363" i="18" s="1"/>
  <c r="X2364" i="18"/>
  <c r="Y2364" i="18" s="1"/>
  <c r="X2365" i="18"/>
  <c r="Y2365" i="18" s="1"/>
  <c r="X2366" i="18"/>
  <c r="Y2366" i="18" s="1"/>
  <c r="X2367" i="18"/>
  <c r="Y2367" i="18" s="1"/>
  <c r="X2368" i="18"/>
  <c r="Y2368" i="18" s="1"/>
  <c r="X2369" i="18"/>
  <c r="Y2369" i="18" s="1"/>
  <c r="X2370" i="18"/>
  <c r="Y2370" i="18" s="1"/>
  <c r="X2371" i="18"/>
  <c r="Y2371" i="18" s="1"/>
  <c r="X2372" i="18"/>
  <c r="Y2372" i="18" s="1"/>
  <c r="X2373" i="18"/>
  <c r="Y2373" i="18" s="1"/>
  <c r="X2374" i="18"/>
  <c r="Y2374" i="18" s="1"/>
  <c r="X2375" i="18"/>
  <c r="Y2375" i="18" s="1"/>
  <c r="X2376" i="18"/>
  <c r="Y2376" i="18" s="1"/>
  <c r="X2377" i="18"/>
  <c r="Y2377" i="18" s="1"/>
  <c r="X2378" i="18"/>
  <c r="Y2378" i="18" s="1"/>
  <c r="X2379" i="18"/>
  <c r="Y2379" i="18" s="1"/>
  <c r="X2380" i="18"/>
  <c r="Y2380" i="18" s="1"/>
  <c r="X2381" i="18"/>
  <c r="Y2381" i="18" s="1"/>
  <c r="X2382" i="18"/>
  <c r="Y2382" i="18" s="1"/>
  <c r="X2383" i="18"/>
  <c r="Y2383" i="18" s="1"/>
  <c r="X2384" i="18"/>
  <c r="Y2384" i="18" s="1"/>
  <c r="X2385" i="18"/>
  <c r="Y2385" i="18" s="1"/>
  <c r="X2386" i="18"/>
  <c r="Y2386" i="18" s="1"/>
  <c r="X2387" i="18"/>
  <c r="Y2387" i="18" s="1"/>
  <c r="X2388" i="18"/>
  <c r="Y2388" i="18" s="1"/>
  <c r="X2389" i="18"/>
  <c r="Y2389" i="18" s="1"/>
  <c r="X2390" i="18"/>
  <c r="Y2390" i="18" s="1"/>
  <c r="X2391" i="18"/>
  <c r="Y2391" i="18" s="1"/>
  <c r="X2392" i="18"/>
  <c r="Y2392" i="18" s="1"/>
  <c r="X2393" i="18"/>
  <c r="Y2393" i="18" s="1"/>
  <c r="X2394" i="18"/>
  <c r="Y2394" i="18" s="1"/>
  <c r="X2395" i="18"/>
  <c r="Y2395" i="18" s="1"/>
  <c r="X2396" i="18"/>
  <c r="Y2396" i="18" s="1"/>
  <c r="X2397" i="18"/>
  <c r="Y2397" i="18" s="1"/>
  <c r="X2398" i="18"/>
  <c r="Y2398" i="18" s="1"/>
  <c r="X2399" i="18"/>
  <c r="Y2399" i="18" s="1"/>
  <c r="X2400" i="18"/>
  <c r="Y2400" i="18" s="1"/>
  <c r="X2401" i="18"/>
  <c r="Y2401" i="18" s="1"/>
  <c r="X2402" i="18"/>
  <c r="Y2402" i="18" s="1"/>
  <c r="X2403" i="18"/>
  <c r="Y2403" i="18" s="1"/>
  <c r="X2404" i="18"/>
  <c r="Y2404" i="18" s="1"/>
  <c r="X2405" i="18"/>
  <c r="Y2405" i="18" s="1"/>
  <c r="X2406" i="18"/>
  <c r="Y2406" i="18" s="1"/>
  <c r="X2407" i="18"/>
  <c r="Y2407" i="18" s="1"/>
  <c r="X2408" i="18"/>
  <c r="Y2408" i="18" s="1"/>
  <c r="X2409" i="18"/>
  <c r="Y2409" i="18" s="1"/>
  <c r="X2410" i="18"/>
  <c r="Y2410" i="18" s="1"/>
  <c r="X2411" i="18"/>
  <c r="Y2411" i="18" s="1"/>
  <c r="X2412" i="18"/>
  <c r="Y2412" i="18" s="1"/>
  <c r="X2413" i="18"/>
  <c r="Y2413" i="18" s="1"/>
  <c r="X2414" i="18"/>
  <c r="Y2414" i="18" s="1"/>
  <c r="X2415" i="18"/>
  <c r="Y2415" i="18" s="1"/>
  <c r="X2416" i="18"/>
  <c r="Y2416" i="18" s="1"/>
  <c r="X2417" i="18"/>
  <c r="Y2417" i="18" s="1"/>
  <c r="X2418" i="18"/>
  <c r="Y2418" i="18" s="1"/>
  <c r="X2419" i="18"/>
  <c r="Y2419" i="18" s="1"/>
  <c r="X2420" i="18"/>
  <c r="Y2420" i="18" s="1"/>
  <c r="X2421" i="18"/>
  <c r="Y2421" i="18" s="1"/>
  <c r="X2422" i="18"/>
  <c r="Y2422" i="18" s="1"/>
  <c r="X2423" i="18"/>
  <c r="Y2423" i="18" s="1"/>
  <c r="X2424" i="18"/>
  <c r="Y2424" i="18" s="1"/>
  <c r="X2425" i="18"/>
  <c r="Y2425" i="18" s="1"/>
  <c r="X2426" i="18"/>
  <c r="Y2426" i="18" s="1"/>
  <c r="X2427" i="18"/>
  <c r="Y2427" i="18" s="1"/>
  <c r="X2428" i="18"/>
  <c r="Y2428" i="18" s="1"/>
  <c r="X2429" i="18"/>
  <c r="Y2429" i="18" s="1"/>
  <c r="X2430" i="18"/>
  <c r="Y2430" i="18" s="1"/>
  <c r="X2431" i="18"/>
  <c r="Y2431" i="18" s="1"/>
  <c r="X2432" i="18"/>
  <c r="Y2432" i="18" s="1"/>
  <c r="X2433" i="18"/>
  <c r="Y2433" i="18" s="1"/>
  <c r="X2434" i="18"/>
  <c r="Y2434" i="18" s="1"/>
  <c r="X2435" i="18"/>
  <c r="Y2435" i="18" s="1"/>
  <c r="X2436" i="18"/>
  <c r="Y2436" i="18" s="1"/>
  <c r="X2437" i="18"/>
  <c r="Y2437" i="18" s="1"/>
  <c r="X2438" i="18"/>
  <c r="Y2438" i="18" s="1"/>
  <c r="X2439" i="18"/>
  <c r="Y2439" i="18" s="1"/>
  <c r="X2440" i="18"/>
  <c r="Y2440" i="18" s="1"/>
  <c r="X2441" i="18"/>
  <c r="Y2441" i="18" s="1"/>
  <c r="X2442" i="18"/>
  <c r="Y2442" i="18" s="1"/>
  <c r="X2443" i="18"/>
  <c r="Y2443" i="18" s="1"/>
  <c r="X2444" i="18"/>
  <c r="Y2444" i="18" s="1"/>
  <c r="X2445" i="18"/>
  <c r="Y2445" i="18" s="1"/>
  <c r="X2446" i="18"/>
  <c r="Y2446" i="18" s="1"/>
  <c r="X2447" i="18"/>
  <c r="Y2447" i="18" s="1"/>
  <c r="X2448" i="18"/>
  <c r="Y2448" i="18" s="1"/>
  <c r="X2449" i="18"/>
  <c r="Y2449" i="18" s="1"/>
  <c r="X2450" i="18"/>
  <c r="Y2450" i="18" s="1"/>
  <c r="X2451" i="18"/>
  <c r="Y2451" i="18" s="1"/>
  <c r="X2452" i="18"/>
  <c r="Y2452" i="18" s="1"/>
  <c r="X2453" i="18"/>
  <c r="Y2453" i="18" s="1"/>
  <c r="X2454" i="18"/>
  <c r="Y2454" i="18" s="1"/>
  <c r="X2455" i="18"/>
  <c r="Y2455" i="18" s="1"/>
  <c r="X2456" i="18"/>
  <c r="Y2456" i="18" s="1"/>
  <c r="X2457" i="18"/>
  <c r="Y2457" i="18" s="1"/>
  <c r="X2458" i="18"/>
  <c r="Y2458" i="18" s="1"/>
  <c r="X2459" i="18"/>
  <c r="Y2459" i="18" s="1"/>
  <c r="X2460" i="18"/>
  <c r="Y2460" i="18" s="1"/>
  <c r="X2461" i="18"/>
  <c r="Y2461" i="18" s="1"/>
  <c r="X2462" i="18"/>
  <c r="Y2462" i="18" s="1"/>
  <c r="X2463" i="18"/>
  <c r="Y2463" i="18" s="1"/>
  <c r="X2464" i="18"/>
  <c r="Y2464" i="18" s="1"/>
  <c r="X2465" i="18"/>
  <c r="Y2465" i="18" s="1"/>
  <c r="X2466" i="18"/>
  <c r="Y2466" i="18" s="1"/>
  <c r="X2467" i="18"/>
  <c r="Y2467" i="18" s="1"/>
  <c r="X2468" i="18"/>
  <c r="Y2468" i="18" s="1"/>
  <c r="X2469" i="18"/>
  <c r="Y2469" i="18" s="1"/>
  <c r="X2470" i="18"/>
  <c r="Y2470" i="18" s="1"/>
  <c r="X2471" i="18"/>
  <c r="Y2471" i="18" s="1"/>
  <c r="X2472" i="18"/>
  <c r="Y2472" i="18" s="1"/>
  <c r="X2473" i="18"/>
  <c r="Y2473" i="18" s="1"/>
  <c r="X2474" i="18"/>
  <c r="Y2474" i="18" s="1"/>
  <c r="X2475" i="18"/>
  <c r="Y2475" i="18" s="1"/>
  <c r="X2476" i="18"/>
  <c r="Y2476" i="18" s="1"/>
  <c r="X2477" i="18"/>
  <c r="Y2477" i="18" s="1"/>
  <c r="X2478" i="18"/>
  <c r="Y2478" i="18" s="1"/>
  <c r="X2479" i="18"/>
  <c r="Y2479" i="18" s="1"/>
  <c r="X2480" i="18"/>
  <c r="Y2480" i="18" s="1"/>
  <c r="X2481" i="18"/>
  <c r="Y2481" i="18" s="1"/>
  <c r="X2482" i="18"/>
  <c r="Y2482" i="18" s="1"/>
  <c r="X2483" i="18"/>
  <c r="Y2483" i="18" s="1"/>
  <c r="X2484" i="18"/>
  <c r="Y2484" i="18" s="1"/>
  <c r="X2485" i="18"/>
  <c r="Y2485" i="18" s="1"/>
  <c r="X2486" i="18"/>
  <c r="Y2486" i="18" s="1"/>
  <c r="X2487" i="18"/>
  <c r="Y2487" i="18" s="1"/>
  <c r="X2488" i="18"/>
  <c r="Y2488" i="18" s="1"/>
  <c r="X2489" i="18"/>
  <c r="Y2489" i="18" s="1"/>
  <c r="X2490" i="18"/>
  <c r="Y2490" i="18" s="1"/>
  <c r="X2491" i="18"/>
  <c r="Y2491" i="18" s="1"/>
  <c r="X2492" i="18"/>
  <c r="Y2492" i="18" s="1"/>
  <c r="X2493" i="18"/>
  <c r="Y2493" i="18" s="1"/>
  <c r="X2494" i="18"/>
  <c r="Y2494" i="18" s="1"/>
  <c r="X2495" i="18"/>
  <c r="Y2495" i="18" s="1"/>
  <c r="X2496" i="18"/>
  <c r="Y2496" i="18" s="1"/>
  <c r="X2497" i="18"/>
  <c r="Y2497" i="18" s="1"/>
  <c r="X2498" i="18"/>
  <c r="Y2498" i="18" s="1"/>
  <c r="X2499" i="18"/>
  <c r="Y2499" i="18" s="1"/>
  <c r="X2500" i="18"/>
  <c r="Y2500" i="18" s="1"/>
  <c r="X2501" i="18"/>
  <c r="Y2501" i="18" s="1"/>
  <c r="X2502" i="18"/>
  <c r="Y2502" i="18" s="1"/>
  <c r="X2503" i="18"/>
  <c r="Y2503" i="18" s="1"/>
  <c r="X2504" i="18"/>
  <c r="Y2504" i="18" s="1"/>
  <c r="X2505" i="18"/>
  <c r="Y2505" i="18" s="1"/>
  <c r="X2506" i="18"/>
  <c r="Y2506" i="18" s="1"/>
  <c r="X2507" i="18"/>
  <c r="Y2507" i="18" s="1"/>
  <c r="X2508" i="18"/>
  <c r="Y2508" i="18" s="1"/>
  <c r="X2509" i="18"/>
  <c r="Y2509" i="18" s="1"/>
  <c r="X2510" i="18"/>
  <c r="Y2510" i="18" s="1"/>
  <c r="X2511" i="18"/>
  <c r="Y2511" i="18" s="1"/>
  <c r="X2512" i="18"/>
  <c r="Y2512" i="18" s="1"/>
  <c r="X2513" i="18"/>
  <c r="Y2513" i="18" s="1"/>
  <c r="X2514" i="18"/>
  <c r="Y2514" i="18" s="1"/>
  <c r="X2515" i="18"/>
  <c r="Y2515" i="18" s="1"/>
  <c r="X2516" i="18"/>
  <c r="Y2516" i="18" s="1"/>
  <c r="X2517" i="18"/>
  <c r="Y2517" i="18" s="1"/>
  <c r="X2518" i="18"/>
  <c r="Y2518" i="18" s="1"/>
  <c r="X2519" i="18"/>
  <c r="Y2519" i="18" s="1"/>
  <c r="X2520" i="18"/>
  <c r="Y2520" i="18" s="1"/>
  <c r="X2521" i="18"/>
  <c r="Y2521" i="18" s="1"/>
  <c r="X2522" i="18"/>
  <c r="Y2522" i="18" s="1"/>
  <c r="X2523" i="18"/>
  <c r="Y2523" i="18" s="1"/>
  <c r="X2524" i="18"/>
  <c r="Y2524" i="18" s="1"/>
  <c r="X2525" i="18"/>
  <c r="Y2525" i="18" s="1"/>
  <c r="X2526" i="18"/>
  <c r="Y2526" i="18" s="1"/>
  <c r="X2527" i="18"/>
  <c r="Y2527" i="18" s="1"/>
  <c r="X2528" i="18"/>
  <c r="Y2528" i="18" s="1"/>
  <c r="X2529" i="18"/>
  <c r="Y2529" i="18" s="1"/>
  <c r="X2530" i="18"/>
  <c r="Y2530" i="18" s="1"/>
  <c r="X2531" i="18"/>
  <c r="Y2531" i="18" s="1"/>
  <c r="X2532" i="18"/>
  <c r="Y2532" i="18" s="1"/>
  <c r="X2533" i="18"/>
  <c r="Y2533" i="18" s="1"/>
  <c r="X2534" i="18"/>
  <c r="Y2534" i="18" s="1"/>
  <c r="X2535" i="18"/>
  <c r="Y2535" i="18" s="1"/>
  <c r="X2536" i="18"/>
  <c r="Y2536" i="18" s="1"/>
  <c r="X2537" i="18"/>
  <c r="Y2537" i="18" s="1"/>
  <c r="X2538" i="18"/>
  <c r="Y2538" i="18" s="1"/>
  <c r="X2539" i="18"/>
  <c r="Y2539" i="18" s="1"/>
  <c r="X2540" i="18"/>
  <c r="Y2540" i="18" s="1"/>
  <c r="X2541" i="18"/>
  <c r="Y2541" i="18" s="1"/>
  <c r="X2542" i="18"/>
  <c r="Y2542" i="18" s="1"/>
  <c r="X2543" i="18"/>
  <c r="Y2543" i="18" s="1"/>
  <c r="X2544" i="18"/>
  <c r="Y2544" i="18" s="1"/>
  <c r="X2545" i="18"/>
  <c r="Y2545" i="18" s="1"/>
  <c r="X2546" i="18"/>
  <c r="Y2546" i="18" s="1"/>
  <c r="X2547" i="18"/>
  <c r="Y2547" i="18" s="1"/>
  <c r="X2548" i="18"/>
  <c r="Y2548" i="18" s="1"/>
  <c r="X2549" i="18"/>
  <c r="Y2549" i="18" s="1"/>
  <c r="X2550" i="18"/>
  <c r="Y2550" i="18" s="1"/>
  <c r="X2551" i="18"/>
  <c r="Y2551" i="18" s="1"/>
  <c r="X2552" i="18"/>
  <c r="Y2552" i="18" s="1"/>
  <c r="X2553" i="18"/>
  <c r="Y2553" i="18" s="1"/>
  <c r="X2554" i="18"/>
  <c r="Y2554" i="18" s="1"/>
  <c r="X2555" i="18"/>
  <c r="Y2555" i="18" s="1"/>
  <c r="X2556" i="18"/>
  <c r="Y2556" i="18" s="1"/>
  <c r="X2557" i="18"/>
  <c r="Y2557" i="18" s="1"/>
  <c r="X2558" i="18"/>
  <c r="Y2558" i="18" s="1"/>
  <c r="X2559" i="18"/>
  <c r="Y2559" i="18" s="1"/>
  <c r="X2560" i="18"/>
  <c r="Y2560" i="18" s="1"/>
  <c r="X2561" i="18"/>
  <c r="Y2561" i="18" s="1"/>
  <c r="X2562" i="18"/>
  <c r="Y2562" i="18" s="1"/>
  <c r="X2563" i="18"/>
  <c r="Y2563" i="18" s="1"/>
  <c r="X2564" i="18"/>
  <c r="Y2564" i="18" s="1"/>
  <c r="X2565" i="18"/>
  <c r="Y2565" i="18" s="1"/>
  <c r="X2566" i="18"/>
  <c r="Y2566" i="18" s="1"/>
  <c r="X2567" i="18"/>
  <c r="Y2567" i="18" s="1"/>
  <c r="X2568" i="18"/>
  <c r="Y2568" i="18" s="1"/>
  <c r="X2569" i="18"/>
  <c r="Y2569" i="18" s="1"/>
  <c r="X2570" i="18"/>
  <c r="Y2570" i="18" s="1"/>
  <c r="X2571" i="18"/>
  <c r="Y2571" i="18" s="1"/>
  <c r="X2572" i="18"/>
  <c r="Y2572" i="18" s="1"/>
  <c r="X2573" i="18"/>
  <c r="Y2573" i="18" s="1"/>
  <c r="X2574" i="18"/>
  <c r="Y2574" i="18" s="1"/>
  <c r="X2575" i="18"/>
  <c r="Y2575" i="18" s="1"/>
  <c r="X2576" i="18"/>
  <c r="Y2576" i="18" s="1"/>
  <c r="X2577" i="18"/>
  <c r="Y2577" i="18" s="1"/>
  <c r="X2578" i="18"/>
  <c r="Y2578" i="18" s="1"/>
  <c r="X2579" i="18"/>
  <c r="Y2579" i="18" s="1"/>
  <c r="X2580" i="18"/>
  <c r="Y2580" i="18" s="1"/>
  <c r="X2581" i="18"/>
  <c r="Y2581" i="18" s="1"/>
  <c r="X2582" i="18"/>
  <c r="Y2582" i="18" s="1"/>
  <c r="X2583" i="18"/>
  <c r="Y2583" i="18" s="1"/>
  <c r="X2584" i="18"/>
  <c r="Y2584" i="18" s="1"/>
  <c r="X2585" i="18"/>
  <c r="Y2585" i="18" s="1"/>
  <c r="X2586" i="18"/>
  <c r="Y2586" i="18" s="1"/>
  <c r="X2587" i="18"/>
  <c r="Y2587" i="18" s="1"/>
  <c r="X2588" i="18"/>
  <c r="Y2588" i="18" s="1"/>
  <c r="X2589" i="18"/>
  <c r="Y2589" i="18" s="1"/>
  <c r="X2590" i="18"/>
  <c r="Y2590" i="18" s="1"/>
  <c r="X2591" i="18"/>
  <c r="Y2591" i="18" s="1"/>
  <c r="X2592" i="18"/>
  <c r="Y2592" i="18" s="1"/>
  <c r="X2593" i="18"/>
  <c r="Y2593" i="18" s="1"/>
  <c r="X2594" i="18"/>
  <c r="Y2594" i="18" s="1"/>
  <c r="X2595" i="18"/>
  <c r="Y2595" i="18" s="1"/>
  <c r="X2596" i="18"/>
  <c r="Y2596" i="18" s="1"/>
  <c r="X2597" i="18"/>
  <c r="Y2597" i="18" s="1"/>
  <c r="X2598" i="18"/>
  <c r="Y2598" i="18" s="1"/>
  <c r="X2599" i="18"/>
  <c r="Y2599" i="18" s="1"/>
  <c r="X2600" i="18"/>
  <c r="Y2600" i="18" s="1"/>
  <c r="X2601" i="18"/>
  <c r="Y2601" i="18" s="1"/>
  <c r="X2602" i="18"/>
  <c r="Y2602" i="18" s="1"/>
  <c r="X2603" i="18"/>
  <c r="Y2603" i="18" s="1"/>
  <c r="X2604" i="18"/>
  <c r="Y2604" i="18" s="1"/>
  <c r="X2605" i="18"/>
  <c r="Y2605" i="18" s="1"/>
  <c r="X2606" i="18"/>
  <c r="Y2606" i="18" s="1"/>
  <c r="X2607" i="18"/>
  <c r="Y2607" i="18" s="1"/>
  <c r="X2608" i="18"/>
  <c r="Y2608" i="18" s="1"/>
  <c r="X2609" i="18"/>
  <c r="Y2609" i="18" s="1"/>
  <c r="X2610" i="18"/>
  <c r="Y2610" i="18" s="1"/>
  <c r="X2611" i="18"/>
  <c r="Y2611" i="18" s="1"/>
  <c r="X2612" i="18"/>
  <c r="Y2612" i="18" s="1"/>
  <c r="X2613" i="18"/>
  <c r="Y2613" i="18" s="1"/>
  <c r="X2614" i="18"/>
  <c r="Y2614" i="18" s="1"/>
  <c r="X2615" i="18"/>
  <c r="Y2615" i="18" s="1"/>
  <c r="X2616" i="18"/>
  <c r="Y2616" i="18" s="1"/>
  <c r="X2617" i="18"/>
  <c r="Y2617" i="18" s="1"/>
  <c r="X2618" i="18"/>
  <c r="Y2618" i="18" s="1"/>
  <c r="X2619" i="18"/>
  <c r="Y2619" i="18" s="1"/>
  <c r="X2620" i="18"/>
  <c r="Y2620" i="18" s="1"/>
  <c r="X2621" i="18"/>
  <c r="Y2621" i="18" s="1"/>
  <c r="X2622" i="18"/>
  <c r="Y2622" i="18" s="1"/>
  <c r="X2623" i="18"/>
  <c r="Y2623" i="18" s="1"/>
  <c r="X2624" i="18"/>
  <c r="Y2624" i="18" s="1"/>
  <c r="X2625" i="18"/>
  <c r="Y2625" i="18" s="1"/>
  <c r="X2626" i="18"/>
  <c r="Y2626" i="18" s="1"/>
  <c r="X2627" i="18"/>
  <c r="Y2627" i="18" s="1"/>
  <c r="X2628" i="18"/>
  <c r="Y2628" i="18" s="1"/>
  <c r="X2629" i="18"/>
  <c r="Y2629" i="18" s="1"/>
  <c r="X2630" i="18"/>
  <c r="Y2630" i="18" s="1"/>
  <c r="X2631" i="18"/>
  <c r="Y2631" i="18" s="1"/>
  <c r="X2632" i="18"/>
  <c r="Y2632" i="18" s="1"/>
  <c r="X2633" i="18"/>
  <c r="Y2633" i="18" s="1"/>
  <c r="X2634" i="18"/>
  <c r="Y2634" i="18" s="1"/>
  <c r="X2635" i="18"/>
  <c r="Y2635" i="18" s="1"/>
  <c r="X2636" i="18"/>
  <c r="Y2636" i="18" s="1"/>
  <c r="X2637" i="18"/>
  <c r="Y2637" i="18" s="1"/>
  <c r="X2638" i="18"/>
  <c r="Y2638" i="18" s="1"/>
  <c r="X2639" i="18"/>
  <c r="Y2639" i="18" s="1"/>
  <c r="X2640" i="18"/>
  <c r="Y2640" i="18" s="1"/>
  <c r="X2641" i="18"/>
  <c r="Y2641" i="18" s="1"/>
  <c r="X2642" i="18"/>
  <c r="Y2642" i="18" s="1"/>
  <c r="X2643" i="18"/>
  <c r="Y2643" i="18" s="1"/>
  <c r="X2644" i="18"/>
  <c r="Y2644" i="18" s="1"/>
  <c r="X2645" i="18"/>
  <c r="Y2645" i="18" s="1"/>
  <c r="X2646" i="18"/>
  <c r="Y2646" i="18" s="1"/>
  <c r="X2647" i="18"/>
  <c r="Y2647" i="18" s="1"/>
  <c r="X2648" i="18"/>
  <c r="Y2648" i="18" s="1"/>
  <c r="X2649" i="18"/>
  <c r="Y2649" i="18" s="1"/>
  <c r="X2650" i="18"/>
  <c r="Y2650" i="18" s="1"/>
  <c r="X2651" i="18"/>
  <c r="Y2651" i="18" s="1"/>
  <c r="X2652" i="18"/>
  <c r="Y2652" i="18" s="1"/>
  <c r="X2653" i="18"/>
  <c r="Y2653" i="18" s="1"/>
  <c r="X2654" i="18"/>
  <c r="Y2654" i="18" s="1"/>
  <c r="X2655" i="18"/>
  <c r="Y2655" i="18" s="1"/>
  <c r="X2656" i="18"/>
  <c r="Y2656" i="18" s="1"/>
  <c r="X2657" i="18"/>
  <c r="Y2657" i="18" s="1"/>
  <c r="X2658" i="18"/>
  <c r="Y2658" i="18" s="1"/>
  <c r="X2659" i="18"/>
  <c r="Y2659" i="18" s="1"/>
  <c r="X2660" i="18"/>
  <c r="Y2660" i="18" s="1"/>
  <c r="X2661" i="18"/>
  <c r="Y2661" i="18" s="1"/>
  <c r="X2662" i="18"/>
  <c r="Y2662" i="18" s="1"/>
  <c r="X2663" i="18"/>
  <c r="Y2663" i="18" s="1"/>
  <c r="X2664" i="18"/>
  <c r="Y2664" i="18" s="1"/>
  <c r="X2665" i="18"/>
  <c r="Y2665" i="18" s="1"/>
  <c r="X2666" i="18"/>
  <c r="Y2666" i="18" s="1"/>
  <c r="X2667" i="18"/>
  <c r="Y2667" i="18" s="1"/>
  <c r="X2668" i="18"/>
  <c r="Y2668" i="18" s="1"/>
  <c r="X2669" i="18"/>
  <c r="Y2669" i="18" s="1"/>
  <c r="X2670" i="18"/>
  <c r="Y2670" i="18" s="1"/>
  <c r="X2671" i="18"/>
  <c r="Y2671" i="18" s="1"/>
  <c r="X2672" i="18"/>
  <c r="Y2672" i="18" s="1"/>
  <c r="X2673" i="18"/>
  <c r="Y2673" i="18" s="1"/>
  <c r="X2674" i="18"/>
  <c r="Y2674" i="18" s="1"/>
  <c r="X2675" i="18"/>
  <c r="Y2675" i="18" s="1"/>
  <c r="X2676" i="18"/>
  <c r="Y2676" i="18" s="1"/>
  <c r="X2677" i="18"/>
  <c r="Y2677" i="18" s="1"/>
  <c r="X2678" i="18"/>
  <c r="Y2678" i="18" s="1"/>
  <c r="X2679" i="18"/>
  <c r="Y2679" i="18" s="1"/>
  <c r="X2680" i="18"/>
  <c r="Y2680" i="18" s="1"/>
  <c r="X2681" i="18"/>
  <c r="Y2681" i="18" s="1"/>
  <c r="X2682" i="18"/>
  <c r="Y2682" i="18" s="1"/>
  <c r="X2683" i="18"/>
  <c r="Y2683" i="18" s="1"/>
  <c r="X2684" i="18"/>
  <c r="Y2684" i="18" s="1"/>
  <c r="X2685" i="18"/>
  <c r="Y2685" i="18" s="1"/>
  <c r="X2686" i="18"/>
  <c r="Y2686" i="18" s="1"/>
  <c r="X2687" i="18"/>
  <c r="Y2687" i="18" s="1"/>
  <c r="X2688" i="18"/>
  <c r="Y2688" i="18" s="1"/>
  <c r="X2689" i="18"/>
  <c r="Y2689" i="18" s="1"/>
  <c r="X2690" i="18"/>
  <c r="Y2690" i="18" s="1"/>
  <c r="X2691" i="18"/>
  <c r="Y2691" i="18" s="1"/>
  <c r="X2692" i="18"/>
  <c r="Y2692" i="18" s="1"/>
  <c r="X2693" i="18"/>
  <c r="Y2693" i="18" s="1"/>
  <c r="X2694" i="18"/>
  <c r="Y2694" i="18" s="1"/>
  <c r="X2695" i="18"/>
  <c r="Y2695" i="18" s="1"/>
  <c r="X2696" i="18"/>
  <c r="Y2696" i="18" s="1"/>
  <c r="X2697" i="18"/>
  <c r="Y2697" i="18" s="1"/>
  <c r="X2698" i="18"/>
  <c r="Y2698" i="18" s="1"/>
  <c r="X2699" i="18"/>
  <c r="Y2699" i="18" s="1"/>
  <c r="X2700" i="18"/>
  <c r="Y2700" i="18" s="1"/>
  <c r="X2701" i="18"/>
  <c r="Y2701" i="18" s="1"/>
  <c r="X2702" i="18"/>
  <c r="Y2702" i="18" s="1"/>
  <c r="X2703" i="18"/>
  <c r="Y2703" i="18" s="1"/>
  <c r="X2704" i="18"/>
  <c r="Y2704" i="18" s="1"/>
  <c r="X2705" i="18"/>
  <c r="Y2705" i="18" s="1"/>
  <c r="X2706" i="18"/>
  <c r="Y2706" i="18" s="1"/>
  <c r="X2707" i="18"/>
  <c r="Y2707" i="18" s="1"/>
  <c r="X2708" i="18"/>
  <c r="Y2708" i="18" s="1"/>
  <c r="X2709" i="18"/>
  <c r="Y2709" i="18" s="1"/>
  <c r="X2710" i="18"/>
  <c r="Y2710" i="18" s="1"/>
  <c r="X2711" i="18"/>
  <c r="Y2711" i="18" s="1"/>
  <c r="X2712" i="18"/>
  <c r="Y2712" i="18" s="1"/>
  <c r="X2713" i="18"/>
  <c r="Y2713" i="18" s="1"/>
  <c r="X2714" i="18"/>
  <c r="Y2714" i="18" s="1"/>
  <c r="X2715" i="18"/>
  <c r="Y2715" i="18" s="1"/>
  <c r="X2716" i="18"/>
  <c r="Y2716" i="18" s="1"/>
  <c r="X2717" i="18"/>
  <c r="Y2717" i="18" s="1"/>
  <c r="X2718" i="18"/>
  <c r="Y2718" i="18" s="1"/>
  <c r="X2719" i="18"/>
  <c r="Y2719" i="18" s="1"/>
  <c r="X2720" i="18"/>
  <c r="Y2720" i="18" s="1"/>
  <c r="X2721" i="18"/>
  <c r="Y2721" i="18" s="1"/>
  <c r="X2722" i="18"/>
  <c r="Y2722" i="18" s="1"/>
  <c r="X2723" i="18"/>
  <c r="Y2723" i="18" s="1"/>
  <c r="X2724" i="18"/>
  <c r="Y2724" i="18" s="1"/>
  <c r="X2725" i="18"/>
  <c r="Y2725" i="18" s="1"/>
  <c r="X2726" i="18"/>
  <c r="Y2726" i="18" s="1"/>
  <c r="X2727" i="18"/>
  <c r="Y2727" i="18" s="1"/>
  <c r="X2728" i="18"/>
  <c r="Y2728" i="18" s="1"/>
  <c r="X2729" i="18"/>
  <c r="Y2729" i="18" s="1"/>
  <c r="X2730" i="18"/>
  <c r="Y2730" i="18" s="1"/>
  <c r="X2731" i="18"/>
  <c r="Y2731" i="18" s="1"/>
  <c r="X2732" i="18"/>
  <c r="Y2732" i="18" s="1"/>
  <c r="X2733" i="18"/>
  <c r="Y2733" i="18" s="1"/>
  <c r="X2734" i="18"/>
  <c r="Y2734" i="18" s="1"/>
  <c r="X2735" i="18"/>
  <c r="Y2735" i="18" s="1"/>
  <c r="X2736" i="18"/>
  <c r="Y2736" i="18" s="1"/>
  <c r="X2737" i="18"/>
  <c r="Y2737" i="18" s="1"/>
  <c r="X2738" i="18"/>
  <c r="Y2738" i="18" s="1"/>
  <c r="X2739" i="18"/>
  <c r="Y2739" i="18" s="1"/>
  <c r="X2740" i="18"/>
  <c r="Y2740" i="18" s="1"/>
  <c r="X2741" i="18"/>
  <c r="Y2741" i="18" s="1"/>
  <c r="X2742" i="18"/>
  <c r="Y2742" i="18" s="1"/>
  <c r="X2743" i="18"/>
  <c r="Y2743" i="18" s="1"/>
  <c r="X2744" i="18"/>
  <c r="Y2744" i="18" s="1"/>
  <c r="X2745" i="18"/>
  <c r="Y2745" i="18" s="1"/>
  <c r="X2746" i="18"/>
  <c r="Y2746" i="18" s="1"/>
  <c r="X2747" i="18"/>
  <c r="Y2747" i="18" s="1"/>
  <c r="X2748" i="18"/>
  <c r="Y2748" i="18" s="1"/>
  <c r="X2749" i="18"/>
  <c r="Y2749" i="18" s="1"/>
  <c r="X2750" i="18"/>
  <c r="Y2750" i="18" s="1"/>
  <c r="X2751" i="18"/>
  <c r="Y2751" i="18" s="1"/>
  <c r="X2752" i="18"/>
  <c r="Y2752" i="18" s="1"/>
  <c r="X2753" i="18"/>
  <c r="Y2753" i="18" s="1"/>
  <c r="X2754" i="18"/>
  <c r="Y2754" i="18" s="1"/>
  <c r="X2755" i="18"/>
  <c r="Y2755" i="18" s="1"/>
  <c r="X2756" i="18"/>
  <c r="Y2756" i="18" s="1"/>
  <c r="X2757" i="18"/>
  <c r="Y2757" i="18" s="1"/>
  <c r="X2758" i="18"/>
  <c r="Y2758" i="18" s="1"/>
  <c r="X2759" i="18"/>
  <c r="Y2759" i="18" s="1"/>
  <c r="X2760" i="18"/>
  <c r="Y2760" i="18" s="1"/>
  <c r="X2761" i="18"/>
  <c r="Y2761" i="18" s="1"/>
  <c r="X2762" i="18"/>
  <c r="Y2762" i="18" s="1"/>
  <c r="X2763" i="18"/>
  <c r="Y2763" i="18" s="1"/>
  <c r="X2764" i="18"/>
  <c r="Y2764" i="18" s="1"/>
  <c r="X2765" i="18"/>
  <c r="Y2765" i="18" s="1"/>
  <c r="X2766" i="18"/>
  <c r="Y2766" i="18" s="1"/>
  <c r="X2767" i="18"/>
  <c r="Y2767" i="18" s="1"/>
  <c r="X2768" i="18"/>
  <c r="Y2768" i="18" s="1"/>
  <c r="X2769" i="18"/>
  <c r="Y2769" i="18" s="1"/>
  <c r="X2770" i="18"/>
  <c r="Y2770" i="18" s="1"/>
  <c r="X2771" i="18"/>
  <c r="Y2771" i="18" s="1"/>
  <c r="X2772" i="18"/>
  <c r="Y2772" i="18" s="1"/>
  <c r="X2773" i="18"/>
  <c r="Y2773" i="18" s="1"/>
  <c r="X2774" i="18"/>
  <c r="Y2774" i="18" s="1"/>
  <c r="X2775" i="18"/>
  <c r="Y2775" i="18" s="1"/>
  <c r="X2776" i="18"/>
  <c r="Y2776" i="18" s="1"/>
  <c r="X2777" i="18"/>
  <c r="Y2777" i="18" s="1"/>
  <c r="X2778" i="18"/>
  <c r="Y2778" i="18" s="1"/>
  <c r="X2779" i="18"/>
  <c r="Y2779" i="18" s="1"/>
  <c r="X2780" i="18"/>
  <c r="Y2780" i="18" s="1"/>
  <c r="X2781" i="18"/>
  <c r="Y2781" i="18" s="1"/>
  <c r="X2782" i="18"/>
  <c r="Y2782" i="18" s="1"/>
  <c r="X2783" i="18"/>
  <c r="Y2783" i="18" s="1"/>
  <c r="X2784" i="18"/>
  <c r="Y2784" i="18" s="1"/>
  <c r="X2785" i="18"/>
  <c r="Y2785" i="18" s="1"/>
  <c r="X2786" i="18"/>
  <c r="Y2786" i="18" s="1"/>
  <c r="X2787" i="18"/>
  <c r="Y2787" i="18" s="1"/>
  <c r="X2788" i="18"/>
  <c r="Y2788" i="18" s="1"/>
  <c r="X2789" i="18"/>
  <c r="Y2789" i="18" s="1"/>
  <c r="X2790" i="18"/>
  <c r="Y2790" i="18" s="1"/>
  <c r="X2791" i="18"/>
  <c r="Y2791" i="18" s="1"/>
  <c r="X2792" i="18"/>
  <c r="Y2792" i="18" s="1"/>
  <c r="X2793" i="18"/>
  <c r="Y2793" i="18" s="1"/>
  <c r="X2794" i="18"/>
  <c r="Y2794" i="18" s="1"/>
  <c r="X2795" i="18"/>
  <c r="Y2795" i="18" s="1"/>
  <c r="X2796" i="18"/>
  <c r="Y2796" i="18" s="1"/>
  <c r="X2797" i="18"/>
  <c r="Y2797" i="18" s="1"/>
  <c r="X2798" i="18"/>
  <c r="Y2798" i="18" s="1"/>
  <c r="X2799" i="18"/>
  <c r="Y2799" i="18" s="1"/>
  <c r="X2800" i="18"/>
  <c r="Y2800" i="18" s="1"/>
  <c r="X2801" i="18"/>
  <c r="Y2801" i="18" s="1"/>
  <c r="X2802" i="18"/>
  <c r="Y2802" i="18" s="1"/>
  <c r="X2803" i="18"/>
  <c r="Y2803" i="18" s="1"/>
  <c r="X2804" i="18"/>
  <c r="Y2804" i="18" s="1"/>
  <c r="X2805" i="18"/>
  <c r="Y2805" i="18" s="1"/>
  <c r="X2806" i="18"/>
  <c r="Y2806" i="18" s="1"/>
  <c r="X2807" i="18"/>
  <c r="Y2807" i="18" s="1"/>
  <c r="X2808" i="18"/>
  <c r="Y2808" i="18" s="1"/>
  <c r="X2809" i="18"/>
  <c r="Y2809" i="18" s="1"/>
  <c r="X2810" i="18"/>
  <c r="Y2810" i="18" s="1"/>
  <c r="X2811" i="18"/>
  <c r="Y2811" i="18" s="1"/>
  <c r="X2812" i="18"/>
  <c r="Y2812" i="18" s="1"/>
  <c r="X2813" i="18"/>
  <c r="Y2813" i="18" s="1"/>
  <c r="X2814" i="18"/>
  <c r="Y2814" i="18" s="1"/>
  <c r="X2815" i="18"/>
  <c r="Y2815" i="18" s="1"/>
  <c r="X2816" i="18"/>
  <c r="Y2816" i="18" s="1"/>
  <c r="X2817" i="18"/>
  <c r="Y2817" i="18" s="1"/>
  <c r="X2818" i="18"/>
  <c r="Y2818" i="18" s="1"/>
  <c r="X2819" i="18"/>
  <c r="Y2819" i="18" s="1"/>
  <c r="X2820" i="18"/>
  <c r="Y2820" i="18" s="1"/>
  <c r="X2821" i="18"/>
  <c r="Y2821" i="18" s="1"/>
  <c r="X2822" i="18"/>
  <c r="Y2822" i="18" s="1"/>
  <c r="X2823" i="18"/>
  <c r="Y2823" i="18" s="1"/>
  <c r="X2824" i="18"/>
  <c r="Y2824" i="18" s="1"/>
  <c r="X2825" i="18"/>
  <c r="Y2825" i="18" s="1"/>
  <c r="X2826" i="18"/>
  <c r="Y2826" i="18" s="1"/>
  <c r="X2827" i="18"/>
  <c r="Y2827" i="18" s="1"/>
  <c r="X2828" i="18"/>
  <c r="Y2828" i="18" s="1"/>
  <c r="X2829" i="18"/>
  <c r="Y2829" i="18" s="1"/>
  <c r="X2830" i="18"/>
  <c r="Y2830" i="18" s="1"/>
  <c r="X2831" i="18"/>
  <c r="Y2831" i="18" s="1"/>
  <c r="X2832" i="18"/>
  <c r="Y2832" i="18" s="1"/>
  <c r="X2833" i="18"/>
  <c r="Y2833" i="18" s="1"/>
  <c r="X2834" i="18"/>
  <c r="Y2834" i="18" s="1"/>
  <c r="X2835" i="18"/>
  <c r="Y2835" i="18" s="1"/>
  <c r="X2836" i="18"/>
  <c r="Y2836" i="18" s="1"/>
  <c r="X2837" i="18"/>
  <c r="Y2837" i="18" s="1"/>
  <c r="X2838" i="18"/>
  <c r="Y2838" i="18" s="1"/>
  <c r="X2839" i="18"/>
  <c r="Y2839" i="18" s="1"/>
  <c r="X2840" i="18"/>
  <c r="Y2840" i="18" s="1"/>
  <c r="X2841" i="18"/>
  <c r="Y2841" i="18" s="1"/>
  <c r="X2842" i="18"/>
  <c r="Y2842" i="18" s="1"/>
  <c r="X2843" i="18"/>
  <c r="Y2843" i="18" s="1"/>
  <c r="X2844" i="18"/>
  <c r="Y2844" i="18" s="1"/>
  <c r="X2845" i="18"/>
  <c r="Y2845" i="18" s="1"/>
  <c r="X2846" i="18"/>
  <c r="Y2846" i="18" s="1"/>
  <c r="X2847" i="18"/>
  <c r="Y2847" i="18" s="1"/>
  <c r="X2848" i="18"/>
  <c r="Y2848" i="18" s="1"/>
  <c r="X2849" i="18"/>
  <c r="Y2849" i="18" s="1"/>
  <c r="X2850" i="18"/>
  <c r="Y2850" i="18" s="1"/>
  <c r="X2851" i="18"/>
  <c r="Y2851" i="18" s="1"/>
  <c r="X2852" i="18"/>
  <c r="Y2852" i="18" s="1"/>
  <c r="X2853" i="18"/>
  <c r="Y2853" i="18" s="1"/>
  <c r="X2854" i="18"/>
  <c r="Y2854" i="18" s="1"/>
  <c r="X2855" i="18"/>
  <c r="Y2855" i="18" s="1"/>
  <c r="X2856" i="18"/>
  <c r="Y2856" i="18" s="1"/>
  <c r="X2857" i="18"/>
  <c r="Y2857" i="18" s="1"/>
  <c r="X2858" i="18"/>
  <c r="Y2858" i="18" s="1"/>
  <c r="X2859" i="18"/>
  <c r="Y2859" i="18" s="1"/>
  <c r="X2860" i="18"/>
  <c r="Y2860" i="18" s="1"/>
  <c r="X2861" i="18"/>
  <c r="Y2861" i="18" s="1"/>
  <c r="X2862" i="18"/>
  <c r="Y2862" i="18" s="1"/>
  <c r="X2863" i="18"/>
  <c r="Y2863" i="18" s="1"/>
  <c r="X2864" i="18"/>
  <c r="Y2864" i="18" s="1"/>
  <c r="X2865" i="18"/>
  <c r="Y2865" i="18" s="1"/>
  <c r="X2866" i="18"/>
  <c r="Y2866" i="18" s="1"/>
  <c r="X2867" i="18"/>
  <c r="Y2867" i="18" s="1"/>
  <c r="X2868" i="18"/>
  <c r="Y2868" i="18" s="1"/>
  <c r="X2869" i="18"/>
  <c r="Y2869" i="18" s="1"/>
  <c r="X2870" i="18"/>
  <c r="Y2870" i="18" s="1"/>
  <c r="X2871" i="18"/>
  <c r="Y2871" i="18" s="1"/>
  <c r="X2872" i="18"/>
  <c r="Y2872" i="18" s="1"/>
  <c r="X2873" i="18"/>
  <c r="Y2873" i="18" s="1"/>
  <c r="X2874" i="18"/>
  <c r="Y2874" i="18" s="1"/>
  <c r="X2875" i="18"/>
  <c r="Y2875" i="18" s="1"/>
  <c r="X2876" i="18"/>
  <c r="Y2876" i="18" s="1"/>
  <c r="X2877" i="18"/>
  <c r="Y2877" i="18" s="1"/>
  <c r="X2878" i="18"/>
  <c r="Y2878" i="18" s="1"/>
  <c r="X2879" i="18"/>
  <c r="Y2879" i="18" s="1"/>
  <c r="X2880" i="18"/>
  <c r="Y2880" i="18" s="1"/>
  <c r="X2881" i="18"/>
  <c r="Y2881" i="18" s="1"/>
  <c r="X2882" i="18"/>
  <c r="Y2882" i="18" s="1"/>
  <c r="X2883" i="18"/>
  <c r="Y2883" i="18" s="1"/>
  <c r="X2884" i="18"/>
  <c r="Y2884" i="18" s="1"/>
  <c r="X2885" i="18"/>
  <c r="Y2885" i="18" s="1"/>
  <c r="X2886" i="18"/>
  <c r="Y2886" i="18" s="1"/>
  <c r="X2887" i="18"/>
  <c r="Y2887" i="18" s="1"/>
  <c r="X2888" i="18"/>
  <c r="Y2888" i="18" s="1"/>
  <c r="X2889" i="18"/>
  <c r="Y2889" i="18" s="1"/>
  <c r="X2890" i="18"/>
  <c r="Y2890" i="18" s="1"/>
  <c r="X2891" i="18"/>
  <c r="Y2891" i="18" s="1"/>
  <c r="X2892" i="18"/>
  <c r="Y2892" i="18" s="1"/>
  <c r="X2893" i="18"/>
  <c r="Y2893" i="18" s="1"/>
  <c r="X2894" i="18"/>
  <c r="Y2894" i="18" s="1"/>
  <c r="X2895" i="18"/>
  <c r="Y2895" i="18" s="1"/>
  <c r="X2896" i="18"/>
  <c r="Y2896" i="18" s="1"/>
  <c r="X2897" i="18"/>
  <c r="Y2897" i="18" s="1"/>
  <c r="X2898" i="18"/>
  <c r="Y2898" i="18" s="1"/>
  <c r="X2899" i="18"/>
  <c r="Y2899" i="18" s="1"/>
  <c r="X2900" i="18"/>
  <c r="Y2900" i="18" s="1"/>
  <c r="X2901" i="18"/>
  <c r="Y2901" i="18" s="1"/>
  <c r="X2902" i="18"/>
  <c r="Y2902" i="18" s="1"/>
  <c r="X2903" i="18"/>
  <c r="Y2903" i="18" s="1"/>
  <c r="X2904" i="18"/>
  <c r="Y2904" i="18" s="1"/>
  <c r="X2905" i="18"/>
  <c r="Y2905" i="18" s="1"/>
  <c r="X2906" i="18"/>
  <c r="Y2906" i="18" s="1"/>
  <c r="X2907" i="18"/>
  <c r="Y2907" i="18" s="1"/>
  <c r="X2908" i="18"/>
  <c r="Y2908" i="18" s="1"/>
  <c r="X2909" i="18"/>
  <c r="Y2909" i="18" s="1"/>
  <c r="X2910" i="18"/>
  <c r="Y2910" i="18" s="1"/>
  <c r="X2911" i="18"/>
  <c r="Y2911" i="18" s="1"/>
  <c r="X2912" i="18"/>
  <c r="Y2912" i="18" s="1"/>
  <c r="X2913" i="18"/>
  <c r="Y2913" i="18" s="1"/>
  <c r="X2914" i="18"/>
  <c r="Y2914" i="18" s="1"/>
  <c r="X2915" i="18"/>
  <c r="Y2915" i="18" s="1"/>
  <c r="X2916" i="18"/>
  <c r="Y2916" i="18" s="1"/>
  <c r="X2917" i="18"/>
  <c r="Y2917" i="18" s="1"/>
  <c r="X2918" i="18"/>
  <c r="Y2918" i="18" s="1"/>
  <c r="X2919" i="18"/>
  <c r="Y2919" i="18" s="1"/>
  <c r="X2920" i="18"/>
  <c r="Y2920" i="18" s="1"/>
  <c r="X2921" i="18"/>
  <c r="Y2921" i="18" s="1"/>
  <c r="X2922" i="18"/>
  <c r="Y2922" i="18" s="1"/>
  <c r="X2923" i="18"/>
  <c r="Y2923" i="18" s="1"/>
  <c r="X2924" i="18"/>
  <c r="Y2924" i="18" s="1"/>
  <c r="X2925" i="18"/>
  <c r="Y2925" i="18" s="1"/>
  <c r="X2926" i="18"/>
  <c r="Y2926" i="18" s="1"/>
  <c r="X2927" i="18"/>
  <c r="Y2927" i="18" s="1"/>
  <c r="X2928" i="18"/>
  <c r="Y2928" i="18" s="1"/>
  <c r="X2929" i="18"/>
  <c r="Y2929" i="18" s="1"/>
  <c r="X2930" i="18"/>
  <c r="Y2930" i="18" s="1"/>
  <c r="X2931" i="18"/>
  <c r="Y2931" i="18" s="1"/>
  <c r="X2932" i="18"/>
  <c r="Y2932" i="18" s="1"/>
  <c r="X2933" i="18"/>
  <c r="Y2933" i="18" s="1"/>
  <c r="X2934" i="18"/>
  <c r="Y2934" i="18" s="1"/>
  <c r="X2935" i="18"/>
  <c r="Y2935" i="18" s="1"/>
  <c r="X2936" i="18"/>
  <c r="Y2936" i="18" s="1"/>
  <c r="X2937" i="18"/>
  <c r="Y2937" i="18" s="1"/>
  <c r="X2938" i="18"/>
  <c r="Y2938" i="18" s="1"/>
  <c r="X2939" i="18"/>
  <c r="Y2939" i="18" s="1"/>
  <c r="X2940" i="18"/>
  <c r="Y2940" i="18" s="1"/>
  <c r="X2941" i="18"/>
  <c r="Y2941" i="18" s="1"/>
  <c r="X2942" i="18"/>
  <c r="Y2942" i="18" s="1"/>
  <c r="X2943" i="18"/>
  <c r="Y2943" i="18" s="1"/>
  <c r="X2944" i="18"/>
  <c r="Y2944" i="18" s="1"/>
  <c r="X2945" i="18"/>
  <c r="Y2945" i="18" s="1"/>
  <c r="X2946" i="18"/>
  <c r="Y2946" i="18" s="1"/>
  <c r="X2947" i="18"/>
  <c r="Y2947" i="18" s="1"/>
  <c r="X2948" i="18"/>
  <c r="Y2948" i="18" s="1"/>
  <c r="X2949" i="18"/>
  <c r="Y2949" i="18" s="1"/>
  <c r="X2950" i="18"/>
  <c r="Y2950" i="18" s="1"/>
  <c r="X2951" i="18"/>
  <c r="Y2951" i="18" s="1"/>
  <c r="X2952" i="18"/>
  <c r="Y2952" i="18" s="1"/>
  <c r="X2953" i="18"/>
  <c r="Y2953" i="18" s="1"/>
  <c r="X2954" i="18"/>
  <c r="Y2954" i="18" s="1"/>
  <c r="X2955" i="18"/>
  <c r="Y2955" i="18" s="1"/>
  <c r="X2956" i="18"/>
  <c r="Y2956" i="18" s="1"/>
  <c r="X2957" i="18"/>
  <c r="Y2957" i="18" s="1"/>
  <c r="X2958" i="18"/>
  <c r="Y2958" i="18" s="1"/>
  <c r="X2959" i="18"/>
  <c r="Y2959" i="18" s="1"/>
  <c r="X2960" i="18"/>
  <c r="Y2960" i="18" s="1"/>
  <c r="X2961" i="18"/>
  <c r="Y2961" i="18" s="1"/>
  <c r="X2962" i="18"/>
  <c r="Y2962" i="18" s="1"/>
  <c r="X2963" i="18"/>
  <c r="Y2963" i="18" s="1"/>
  <c r="X2964" i="18"/>
  <c r="Y2964" i="18" s="1"/>
  <c r="X2965" i="18"/>
  <c r="Y2965" i="18" s="1"/>
  <c r="X2966" i="18"/>
  <c r="Y2966" i="18" s="1"/>
  <c r="X2967" i="18"/>
  <c r="Y2967" i="18" s="1"/>
  <c r="X2968" i="18"/>
  <c r="Y2968" i="18" s="1"/>
  <c r="X2969" i="18"/>
  <c r="Y2969" i="18" s="1"/>
  <c r="X2970" i="18"/>
  <c r="Y2970" i="18" s="1"/>
  <c r="X2971" i="18"/>
  <c r="Y2971" i="18" s="1"/>
  <c r="X2972" i="18"/>
  <c r="Y2972" i="18" s="1"/>
  <c r="X2973" i="18"/>
  <c r="Y2973" i="18" s="1"/>
  <c r="X2974" i="18"/>
  <c r="Y2974" i="18" s="1"/>
  <c r="X2975" i="18"/>
  <c r="Y2975" i="18" s="1"/>
  <c r="X2976" i="18"/>
  <c r="Y2976" i="18" s="1"/>
  <c r="X2977" i="18"/>
  <c r="Y2977" i="18" s="1"/>
  <c r="X2978" i="18"/>
  <c r="Y2978" i="18" s="1"/>
  <c r="X2979" i="18"/>
  <c r="Y2979" i="18" s="1"/>
  <c r="X2980" i="18"/>
  <c r="Y2980" i="18" s="1"/>
  <c r="X2981" i="18"/>
  <c r="Y2981" i="18" s="1"/>
  <c r="X2982" i="18"/>
  <c r="Y2982" i="18" s="1"/>
  <c r="X2983" i="18"/>
  <c r="Y2983" i="18" s="1"/>
  <c r="X2984" i="18"/>
  <c r="Y2984" i="18" s="1"/>
  <c r="X2985" i="18"/>
  <c r="Y2985" i="18" s="1"/>
  <c r="X2986" i="18"/>
  <c r="Y2986" i="18" s="1"/>
  <c r="X2987" i="18"/>
  <c r="Y2987" i="18" s="1"/>
  <c r="X2988" i="18"/>
  <c r="Y2988" i="18" s="1"/>
  <c r="X2989" i="18"/>
  <c r="Y2989" i="18" s="1"/>
  <c r="X2990" i="18"/>
  <c r="Y2990" i="18" s="1"/>
  <c r="X2991" i="18"/>
  <c r="Y2991" i="18" s="1"/>
  <c r="X2992" i="18"/>
  <c r="Y2992" i="18" s="1"/>
  <c r="X2993" i="18"/>
  <c r="Y2993" i="18" s="1"/>
  <c r="X2994" i="18"/>
  <c r="Y2994" i="18" s="1"/>
  <c r="X2995" i="18"/>
  <c r="Y2995" i="18" s="1"/>
  <c r="X2996" i="18"/>
  <c r="Y2996" i="18" s="1"/>
  <c r="X2997" i="18"/>
  <c r="Y2997" i="18" s="1"/>
  <c r="X2998" i="18"/>
  <c r="Y2998" i="18" s="1"/>
  <c r="X2999" i="18"/>
  <c r="Y2999" i="18" s="1"/>
  <c r="X3000" i="18"/>
  <c r="Y3000" i="18" s="1"/>
  <c r="X3001" i="18"/>
  <c r="Y3001" i="18" s="1"/>
  <c r="X3002" i="18"/>
  <c r="Y3002" i="18" s="1"/>
  <c r="X3003" i="18"/>
  <c r="Y3003" i="18" s="1"/>
  <c r="X3004" i="18"/>
  <c r="Y3004" i="18" s="1"/>
  <c r="X3005" i="18"/>
  <c r="Y3005" i="18" s="1"/>
  <c r="X3006" i="18"/>
  <c r="Y3006" i="18" s="1"/>
  <c r="X3007" i="18"/>
  <c r="Y3007" i="18" s="1"/>
  <c r="X3008" i="18"/>
  <c r="Y3008" i="18" s="1"/>
  <c r="X3009" i="18"/>
  <c r="Y3009" i="18" s="1"/>
  <c r="X3010" i="18"/>
  <c r="Y3010" i="18" s="1"/>
  <c r="X3011" i="18"/>
  <c r="Y3011" i="18" s="1"/>
  <c r="X3012" i="18"/>
  <c r="Y3012" i="18" s="1"/>
  <c r="X3013" i="18"/>
  <c r="Y3013" i="18" s="1"/>
  <c r="X3014" i="18"/>
  <c r="Y3014" i="18" s="1"/>
  <c r="X3015" i="18"/>
  <c r="Y3015" i="18" s="1"/>
  <c r="X3016" i="18"/>
  <c r="Y3016" i="18" s="1"/>
  <c r="X3017" i="18"/>
  <c r="Y3017" i="18" s="1"/>
  <c r="X3018" i="18"/>
  <c r="Y3018" i="18" s="1"/>
  <c r="X3019" i="18"/>
  <c r="Y3019" i="18" s="1"/>
  <c r="X3020" i="18"/>
  <c r="Y3020" i="18" s="1"/>
  <c r="X3021" i="18"/>
  <c r="Y3021" i="18" s="1"/>
  <c r="X3022" i="18"/>
  <c r="Y3022" i="18" s="1"/>
  <c r="X3023" i="18"/>
  <c r="Y3023" i="18" s="1"/>
  <c r="X3024" i="18"/>
  <c r="Y3024" i="18" s="1"/>
  <c r="X3025" i="18"/>
  <c r="Y3025" i="18" s="1"/>
  <c r="X3026" i="18"/>
  <c r="Y3026" i="18" s="1"/>
  <c r="X3027" i="18"/>
  <c r="Y3027" i="18" s="1"/>
  <c r="X3028" i="18"/>
  <c r="Y3028" i="18" s="1"/>
  <c r="X3029" i="18"/>
  <c r="Y3029" i="18" s="1"/>
  <c r="X3030" i="18"/>
  <c r="Y3030" i="18" s="1"/>
  <c r="X3031" i="18"/>
  <c r="Y3031" i="18" s="1"/>
  <c r="X3032" i="18"/>
  <c r="Y3032" i="18" s="1"/>
  <c r="X3033" i="18"/>
  <c r="Y3033" i="18" s="1"/>
  <c r="X3034" i="18"/>
  <c r="Y3034" i="18" s="1"/>
  <c r="X3035" i="18"/>
  <c r="Y3035" i="18" s="1"/>
  <c r="X3036" i="18"/>
  <c r="Y3036" i="18" s="1"/>
  <c r="X3037" i="18"/>
  <c r="Y3037" i="18" s="1"/>
  <c r="X3038" i="18"/>
  <c r="Y3038" i="18" s="1"/>
  <c r="X3039" i="18"/>
  <c r="Y3039" i="18" s="1"/>
  <c r="X3040" i="18"/>
  <c r="Y3040" i="18" s="1"/>
  <c r="X3041" i="18"/>
  <c r="Y3041" i="18" s="1"/>
  <c r="X3042" i="18"/>
  <c r="Y3042" i="18" s="1"/>
  <c r="X3043" i="18"/>
  <c r="Y3043" i="18" s="1"/>
  <c r="X3044" i="18"/>
  <c r="Y3044" i="18" s="1"/>
  <c r="X3045" i="18"/>
  <c r="Y3045" i="18" s="1"/>
  <c r="X3046" i="18"/>
  <c r="Y3046" i="18" s="1"/>
  <c r="X3047" i="18"/>
  <c r="Y3047" i="18" s="1"/>
  <c r="X3048" i="18"/>
  <c r="Y3048" i="18" s="1"/>
  <c r="X3049" i="18"/>
  <c r="Y3049" i="18" s="1"/>
  <c r="X3050" i="18"/>
  <c r="Y3050" i="18" s="1"/>
  <c r="X3051" i="18"/>
  <c r="Y3051" i="18" s="1"/>
  <c r="X3052" i="18"/>
  <c r="Y3052" i="18" s="1"/>
  <c r="X3053" i="18"/>
  <c r="Y3053" i="18" s="1"/>
  <c r="X3054" i="18"/>
  <c r="Y3054" i="18" s="1"/>
  <c r="X3055" i="18"/>
  <c r="Y3055" i="18" s="1"/>
  <c r="X3056" i="18"/>
  <c r="Y3056" i="18" s="1"/>
  <c r="X3057" i="18"/>
  <c r="Y3057" i="18" s="1"/>
  <c r="X3058" i="18"/>
  <c r="Y3058" i="18" s="1"/>
  <c r="X3059" i="18"/>
  <c r="Y3059" i="18" s="1"/>
  <c r="X3060" i="18"/>
  <c r="Y3060" i="18" s="1"/>
  <c r="X3061" i="18"/>
  <c r="Y3061" i="18" s="1"/>
  <c r="X3062" i="18"/>
  <c r="Y3062" i="18" s="1"/>
  <c r="X3063" i="18"/>
  <c r="Y3063" i="18" s="1"/>
  <c r="X3064" i="18"/>
  <c r="Y3064" i="18" s="1"/>
  <c r="X3065" i="18"/>
  <c r="Y3065" i="18" s="1"/>
  <c r="X3066" i="18"/>
  <c r="Y3066" i="18" s="1"/>
  <c r="X3067" i="18"/>
  <c r="Y3067" i="18" s="1"/>
  <c r="X3068" i="18"/>
  <c r="Y3068" i="18" s="1"/>
  <c r="X3069" i="18"/>
  <c r="Y3069" i="18" s="1"/>
  <c r="X3070" i="18"/>
  <c r="Y3070" i="18" s="1"/>
  <c r="X3071" i="18"/>
  <c r="Y3071" i="18" s="1"/>
  <c r="X3072" i="18"/>
  <c r="Y3072" i="18" s="1"/>
  <c r="X3073" i="18"/>
  <c r="Y3073" i="18" s="1"/>
  <c r="X3074" i="18"/>
  <c r="Y3074" i="18" s="1"/>
  <c r="X3075" i="18"/>
  <c r="Y3075" i="18" s="1"/>
  <c r="X3076" i="18"/>
  <c r="Y3076" i="18" s="1"/>
  <c r="X3077" i="18"/>
  <c r="Y3077" i="18" s="1"/>
  <c r="X3078" i="18"/>
  <c r="Y3078" i="18" s="1"/>
  <c r="X3079" i="18"/>
  <c r="Y3079" i="18" s="1"/>
  <c r="X3080" i="18"/>
  <c r="Y3080" i="18" s="1"/>
  <c r="X3081" i="18"/>
  <c r="Y3081" i="18" s="1"/>
  <c r="X3082" i="18"/>
  <c r="Y3082" i="18" s="1"/>
  <c r="X3083" i="18"/>
  <c r="Y3083" i="18" s="1"/>
  <c r="X3084" i="18"/>
  <c r="Y3084" i="18" s="1"/>
  <c r="X3085" i="18"/>
  <c r="Y3085" i="18" s="1"/>
  <c r="X3086" i="18"/>
  <c r="Y3086" i="18" s="1"/>
  <c r="X3087" i="18"/>
  <c r="Y3087" i="18" s="1"/>
  <c r="X3088" i="18"/>
  <c r="Y3088" i="18" s="1"/>
  <c r="X3089" i="18"/>
  <c r="Y3089" i="18" s="1"/>
  <c r="X3090" i="18"/>
  <c r="Y3090" i="18" s="1"/>
  <c r="X3091" i="18"/>
  <c r="Y3091" i="18" s="1"/>
  <c r="X3092" i="18"/>
  <c r="Y3092" i="18" s="1"/>
  <c r="X3093" i="18"/>
  <c r="Y3093" i="18" s="1"/>
  <c r="X3094" i="18"/>
  <c r="Y3094" i="18" s="1"/>
  <c r="X3095" i="18"/>
  <c r="Y3095" i="18" s="1"/>
  <c r="X3096" i="18"/>
  <c r="Y3096" i="18" s="1"/>
  <c r="X3097" i="18"/>
  <c r="Y3097" i="18" s="1"/>
  <c r="X3098" i="18"/>
  <c r="Y3098" i="18" s="1"/>
  <c r="X3099" i="18"/>
  <c r="Y3099" i="18" s="1"/>
  <c r="X3100" i="18"/>
  <c r="Y3100" i="18" s="1"/>
  <c r="X3101" i="18"/>
  <c r="Y3101" i="18" s="1"/>
  <c r="X3102" i="18"/>
  <c r="Y3102" i="18" s="1"/>
  <c r="X3103" i="18"/>
  <c r="Y3103" i="18" s="1"/>
  <c r="X3104" i="18"/>
  <c r="Y3104" i="18" s="1"/>
  <c r="X3105" i="18"/>
  <c r="Y3105" i="18" s="1"/>
  <c r="X3106" i="18"/>
  <c r="Y3106" i="18" s="1"/>
  <c r="X3107" i="18"/>
  <c r="Y3107" i="18" s="1"/>
  <c r="X3108" i="18"/>
  <c r="Y3108" i="18" s="1"/>
  <c r="X3109" i="18"/>
  <c r="Y3109" i="18" s="1"/>
  <c r="X3110" i="18"/>
  <c r="Y3110" i="18" s="1"/>
  <c r="X3111" i="18"/>
  <c r="Y3111" i="18" s="1"/>
  <c r="X3112" i="18"/>
  <c r="Y3112" i="18" s="1"/>
  <c r="X3113" i="18"/>
  <c r="Y3113" i="18" s="1"/>
  <c r="X3114" i="18"/>
  <c r="Y3114" i="18" s="1"/>
  <c r="X3115" i="18"/>
  <c r="Y3115" i="18" s="1"/>
  <c r="X3116" i="18"/>
  <c r="Y3116" i="18" s="1"/>
  <c r="X3117" i="18"/>
  <c r="Y3117" i="18" s="1"/>
  <c r="X3118" i="18"/>
  <c r="Y3118" i="18" s="1"/>
  <c r="X3119" i="18"/>
  <c r="Y3119" i="18" s="1"/>
  <c r="X3120" i="18"/>
  <c r="Y3120" i="18" s="1"/>
  <c r="X3121" i="18"/>
  <c r="Y3121" i="18" s="1"/>
  <c r="X3122" i="18"/>
  <c r="Y3122" i="18" s="1"/>
  <c r="X3123" i="18"/>
  <c r="Y3123" i="18" s="1"/>
  <c r="X3124" i="18"/>
  <c r="Y3124" i="18" s="1"/>
  <c r="X3125" i="18"/>
  <c r="Y3125" i="18" s="1"/>
  <c r="X3126" i="18"/>
  <c r="Y3126" i="18" s="1"/>
  <c r="X3127" i="18"/>
  <c r="Y3127" i="18" s="1"/>
  <c r="X3128" i="18"/>
  <c r="Y3128" i="18" s="1"/>
  <c r="X3129" i="18"/>
  <c r="Y3129" i="18" s="1"/>
  <c r="X3130" i="18"/>
  <c r="Y3130" i="18" s="1"/>
  <c r="X3131" i="18"/>
  <c r="Y3131" i="18" s="1"/>
  <c r="X3132" i="18"/>
  <c r="Y3132" i="18" s="1"/>
  <c r="X3133" i="18"/>
  <c r="Y3133" i="18" s="1"/>
  <c r="X3134" i="18"/>
  <c r="Y3134" i="18" s="1"/>
  <c r="X3135" i="18"/>
  <c r="Y3135" i="18" s="1"/>
  <c r="X3136" i="18"/>
  <c r="Y3136" i="18" s="1"/>
  <c r="X3137" i="18"/>
  <c r="Y3137" i="18" s="1"/>
  <c r="X3138" i="18"/>
  <c r="Y3138" i="18" s="1"/>
  <c r="X3139" i="18"/>
  <c r="Y3139" i="18" s="1"/>
  <c r="X3140" i="18"/>
  <c r="Y3140" i="18" s="1"/>
  <c r="X3141" i="18"/>
  <c r="Y3141" i="18" s="1"/>
  <c r="X3142" i="18"/>
  <c r="Y3142" i="18" s="1"/>
  <c r="X3143" i="18"/>
  <c r="Y3143" i="18" s="1"/>
  <c r="X3144" i="18"/>
  <c r="Y3144" i="18" s="1"/>
  <c r="X3145" i="18"/>
  <c r="Y3145" i="18" s="1"/>
  <c r="X3146" i="18"/>
  <c r="Y3146" i="18" s="1"/>
  <c r="X3147" i="18"/>
  <c r="Y3147" i="18" s="1"/>
  <c r="X3148" i="18"/>
  <c r="Y3148" i="18" s="1"/>
  <c r="X3149" i="18"/>
  <c r="Y3149" i="18" s="1"/>
  <c r="X3150" i="18"/>
  <c r="Y3150" i="18" s="1"/>
  <c r="X3151" i="18"/>
  <c r="Y3151" i="18" s="1"/>
  <c r="X3152" i="18"/>
  <c r="Y3152" i="18" s="1"/>
  <c r="X3153" i="18"/>
  <c r="Y3153" i="18" s="1"/>
  <c r="X3154" i="18"/>
  <c r="Y3154" i="18" s="1"/>
  <c r="X3155" i="18"/>
  <c r="Y3155" i="18" s="1"/>
  <c r="X3156" i="18"/>
  <c r="Y3156" i="18" s="1"/>
  <c r="X3157" i="18"/>
  <c r="Y3157" i="18" s="1"/>
  <c r="X3158" i="18"/>
  <c r="Y3158" i="18" s="1"/>
  <c r="X3159" i="18"/>
  <c r="Y3159" i="18" s="1"/>
  <c r="X3160" i="18"/>
  <c r="Y3160" i="18" s="1"/>
  <c r="X3161" i="18"/>
  <c r="Y3161" i="18" s="1"/>
  <c r="X3162" i="18"/>
  <c r="Y3162" i="18" s="1"/>
  <c r="X3163" i="18"/>
  <c r="Y3163" i="18" s="1"/>
  <c r="X3164" i="18"/>
  <c r="Y3164" i="18" s="1"/>
  <c r="X3165" i="18"/>
  <c r="Y3165" i="18" s="1"/>
  <c r="X3166" i="18"/>
  <c r="Y3166" i="18" s="1"/>
  <c r="X3167" i="18"/>
  <c r="Y3167" i="18" s="1"/>
  <c r="X3168" i="18"/>
  <c r="Y3168" i="18" s="1"/>
  <c r="X3169" i="18"/>
  <c r="Y3169" i="18" s="1"/>
  <c r="X3170" i="18"/>
  <c r="Y3170" i="18" s="1"/>
  <c r="X3171" i="18"/>
  <c r="Y3171" i="18" s="1"/>
  <c r="X3172" i="18"/>
  <c r="Y3172" i="18" s="1"/>
  <c r="X3173" i="18"/>
  <c r="Y3173" i="18" s="1"/>
  <c r="X3174" i="18"/>
  <c r="Y3174" i="18" s="1"/>
  <c r="X3175" i="18"/>
  <c r="Y3175" i="18" s="1"/>
  <c r="X3176" i="18"/>
  <c r="Y3176" i="18" s="1"/>
  <c r="X3177" i="18"/>
  <c r="Y3177" i="18" s="1"/>
  <c r="X3178" i="18"/>
  <c r="Y3178" i="18" s="1"/>
  <c r="X3179" i="18"/>
  <c r="Y3179" i="18" s="1"/>
  <c r="X3180" i="18"/>
  <c r="Y3180" i="18" s="1"/>
  <c r="X3181" i="18"/>
  <c r="Y3181" i="18" s="1"/>
  <c r="X3182" i="18"/>
  <c r="Y3182" i="18" s="1"/>
  <c r="X3183" i="18"/>
  <c r="Y3183" i="18" s="1"/>
  <c r="X3184" i="18"/>
  <c r="Y3184" i="18" s="1"/>
  <c r="X3185" i="18"/>
  <c r="Y3185" i="18" s="1"/>
  <c r="X3186" i="18"/>
  <c r="Y3186" i="18" s="1"/>
  <c r="X3187" i="18"/>
  <c r="Y3187" i="18" s="1"/>
  <c r="X3188" i="18"/>
  <c r="Y3188" i="18" s="1"/>
  <c r="X3189" i="18"/>
  <c r="Y3189" i="18" s="1"/>
  <c r="X3190" i="18"/>
  <c r="Y3190" i="18" s="1"/>
  <c r="X3191" i="18"/>
  <c r="Y3191" i="18" s="1"/>
  <c r="X3192" i="18"/>
  <c r="Y3192" i="18" s="1"/>
  <c r="X3193" i="18"/>
  <c r="Y3193" i="18" s="1"/>
  <c r="X3194" i="18"/>
  <c r="Y3194" i="18" s="1"/>
  <c r="X3195" i="18"/>
  <c r="Y3195" i="18" s="1"/>
  <c r="X3196" i="18"/>
  <c r="Y3196" i="18" s="1"/>
  <c r="X3197" i="18"/>
  <c r="Y3197" i="18" s="1"/>
  <c r="X3198" i="18"/>
  <c r="Y3198" i="18" s="1"/>
  <c r="X3199" i="18"/>
  <c r="Y3199" i="18" s="1"/>
  <c r="X3200" i="18"/>
  <c r="Y3200" i="18" s="1"/>
  <c r="X3201" i="18"/>
  <c r="Y3201" i="18" s="1"/>
  <c r="X3202" i="18"/>
  <c r="Y3202" i="18" s="1"/>
  <c r="X3203" i="18"/>
  <c r="Y3203" i="18" s="1"/>
  <c r="X3204" i="18"/>
  <c r="Y3204" i="18" s="1"/>
  <c r="X3205" i="18"/>
  <c r="Y3205" i="18" s="1"/>
  <c r="X3206" i="18"/>
  <c r="Y3206" i="18" s="1"/>
  <c r="X3207" i="18"/>
  <c r="Y3207" i="18" s="1"/>
  <c r="X3208" i="18"/>
  <c r="Y3208" i="18" s="1"/>
  <c r="X3209" i="18"/>
  <c r="Y3209" i="18" s="1"/>
  <c r="X3210" i="18"/>
  <c r="Y3210" i="18" s="1"/>
  <c r="X3211" i="18"/>
  <c r="Y3211" i="18" s="1"/>
  <c r="X3212" i="18"/>
  <c r="Y3212" i="18" s="1"/>
  <c r="X3213" i="18"/>
  <c r="Y3213" i="18" s="1"/>
  <c r="X3214" i="18"/>
  <c r="Y3214" i="18" s="1"/>
  <c r="X3215" i="18"/>
  <c r="Y3215" i="18" s="1"/>
  <c r="X3216" i="18"/>
  <c r="Y3216" i="18" s="1"/>
  <c r="X3217" i="18"/>
  <c r="Y3217" i="18" s="1"/>
  <c r="X3218" i="18"/>
  <c r="Y3218" i="18" s="1"/>
  <c r="X3219" i="18"/>
  <c r="Y3219" i="18" s="1"/>
  <c r="X3220" i="18"/>
  <c r="Y3220" i="18" s="1"/>
  <c r="X3221" i="18"/>
  <c r="Y3221" i="18" s="1"/>
  <c r="X3222" i="18"/>
  <c r="Y3222" i="18" s="1"/>
  <c r="X3223" i="18"/>
  <c r="Y3223" i="18" s="1"/>
  <c r="X3224" i="18"/>
  <c r="Y3224" i="18" s="1"/>
  <c r="X3225" i="18"/>
  <c r="Y3225" i="18" s="1"/>
  <c r="X3226" i="18"/>
  <c r="Y3226" i="18" s="1"/>
  <c r="X3227" i="18"/>
  <c r="Y3227" i="18" s="1"/>
  <c r="X3228" i="18"/>
  <c r="Y3228" i="18" s="1"/>
  <c r="X3229" i="18"/>
  <c r="Y3229" i="18" s="1"/>
  <c r="X3230" i="18"/>
  <c r="Y3230" i="18" s="1"/>
  <c r="X3231" i="18"/>
  <c r="Y3231" i="18" s="1"/>
  <c r="X3232" i="18"/>
  <c r="Y3232" i="18" s="1"/>
  <c r="X3233" i="18"/>
  <c r="Y3233" i="18" s="1"/>
  <c r="X3234" i="18"/>
  <c r="Y3234" i="18" s="1"/>
  <c r="X3235" i="18"/>
  <c r="Y3235" i="18" s="1"/>
  <c r="X3236" i="18"/>
  <c r="Y3236" i="18" s="1"/>
  <c r="X3237" i="18"/>
  <c r="Y3237" i="18" s="1"/>
  <c r="X3238" i="18"/>
  <c r="Y3238" i="18" s="1"/>
  <c r="X3239" i="18"/>
  <c r="Y3239" i="18" s="1"/>
  <c r="X3240" i="18"/>
  <c r="Y3240" i="18" s="1"/>
  <c r="X3241" i="18"/>
  <c r="Y3241" i="18" s="1"/>
  <c r="X3242" i="18"/>
  <c r="Y3242" i="18" s="1"/>
  <c r="X3243" i="18"/>
  <c r="Y3243" i="18" s="1"/>
  <c r="X3244" i="18"/>
  <c r="Y3244" i="18" s="1"/>
  <c r="X3245" i="18"/>
  <c r="Y3245" i="18" s="1"/>
  <c r="X3246" i="18"/>
  <c r="Y3246" i="18" s="1"/>
  <c r="X3247" i="18"/>
  <c r="Y3247" i="18" s="1"/>
  <c r="X3248" i="18"/>
  <c r="Y3248" i="18" s="1"/>
  <c r="X3249" i="18"/>
  <c r="Y3249" i="18" s="1"/>
  <c r="X3250" i="18"/>
  <c r="Y3250" i="18" s="1"/>
  <c r="X3251" i="18"/>
  <c r="Y3251" i="18" s="1"/>
  <c r="X3252" i="18"/>
  <c r="Y3252" i="18" s="1"/>
  <c r="X3253" i="18"/>
  <c r="Y3253" i="18" s="1"/>
  <c r="X3254" i="18"/>
  <c r="Y3254" i="18" s="1"/>
  <c r="X3255" i="18"/>
  <c r="Y3255" i="18" s="1"/>
  <c r="X3256" i="18"/>
  <c r="Y3256" i="18" s="1"/>
  <c r="X3257" i="18"/>
  <c r="Y3257" i="18" s="1"/>
  <c r="X3258" i="18"/>
  <c r="Y3258" i="18" s="1"/>
  <c r="X3259" i="18"/>
  <c r="Y3259" i="18" s="1"/>
  <c r="X3260" i="18"/>
  <c r="Y3260" i="18" s="1"/>
  <c r="X3261" i="18"/>
  <c r="Y3261" i="18" s="1"/>
  <c r="X3262" i="18"/>
  <c r="Y3262" i="18" s="1"/>
  <c r="X3263" i="18"/>
  <c r="Y3263" i="18" s="1"/>
  <c r="X3264" i="18"/>
  <c r="Y3264" i="18" s="1"/>
  <c r="X3265" i="18"/>
  <c r="Y3265" i="18" s="1"/>
  <c r="X3266" i="18"/>
  <c r="Y3266" i="18" s="1"/>
  <c r="X3267" i="18"/>
  <c r="Y3267" i="18" s="1"/>
  <c r="X3268" i="18"/>
  <c r="Y3268" i="18" s="1"/>
  <c r="X3269" i="18"/>
  <c r="Y3269" i="18" s="1"/>
  <c r="X3270" i="18"/>
  <c r="Y3270" i="18" s="1"/>
  <c r="X3271" i="18"/>
  <c r="Y3271" i="18" s="1"/>
  <c r="X3272" i="18"/>
  <c r="Y3272" i="18" s="1"/>
  <c r="X3273" i="18"/>
  <c r="Y3273" i="18" s="1"/>
  <c r="X3274" i="18"/>
  <c r="Y3274" i="18" s="1"/>
  <c r="X3275" i="18"/>
  <c r="Y3275" i="18" s="1"/>
  <c r="X3276" i="18"/>
  <c r="Y3276" i="18" s="1"/>
  <c r="X3277" i="18"/>
  <c r="Y3277" i="18" s="1"/>
  <c r="X3278" i="18"/>
  <c r="Y3278" i="18" s="1"/>
  <c r="X3279" i="18"/>
  <c r="Y3279" i="18" s="1"/>
  <c r="X3280" i="18"/>
  <c r="Y3280" i="18" s="1"/>
  <c r="X3281" i="18"/>
  <c r="Y3281" i="18" s="1"/>
  <c r="X3282" i="18"/>
  <c r="Y3282" i="18" s="1"/>
  <c r="X3283" i="18"/>
  <c r="Y3283" i="18" s="1"/>
  <c r="X3284" i="18"/>
  <c r="Y3284" i="18" s="1"/>
  <c r="X3285" i="18"/>
  <c r="Y3285" i="18" s="1"/>
  <c r="X3286" i="18"/>
  <c r="Y3286" i="18" s="1"/>
  <c r="X3287" i="18"/>
  <c r="Y3287" i="18" s="1"/>
  <c r="X3288" i="18"/>
  <c r="Y3288" i="18" s="1"/>
  <c r="X3289" i="18"/>
  <c r="Y3289" i="18" s="1"/>
  <c r="X3290" i="18"/>
  <c r="Y3290" i="18" s="1"/>
  <c r="X3291" i="18"/>
  <c r="Y3291" i="18" s="1"/>
  <c r="X3292" i="18"/>
  <c r="Y3292" i="18" s="1"/>
  <c r="X3293" i="18"/>
  <c r="Y3293" i="18" s="1"/>
  <c r="X3294" i="18"/>
  <c r="Y3294" i="18" s="1"/>
  <c r="X3295" i="18"/>
  <c r="Y3295" i="18" s="1"/>
  <c r="X3296" i="18"/>
  <c r="Y3296" i="18" s="1"/>
  <c r="X3297" i="18"/>
  <c r="Y3297" i="18" s="1"/>
  <c r="X3298" i="18"/>
  <c r="Y3298" i="18" s="1"/>
  <c r="X3299" i="18"/>
  <c r="Y3299" i="18" s="1"/>
  <c r="X3300" i="18"/>
  <c r="Y3300" i="18" s="1"/>
  <c r="X3301" i="18"/>
  <c r="Y3301" i="18" s="1"/>
  <c r="X3302" i="18"/>
  <c r="Y3302" i="18" s="1"/>
  <c r="X3303" i="18"/>
  <c r="Y3303" i="18" s="1"/>
  <c r="X3304" i="18"/>
  <c r="Y3304" i="18" s="1"/>
  <c r="X3305" i="18"/>
  <c r="Y3305" i="18" s="1"/>
  <c r="X3306" i="18"/>
  <c r="Y3306" i="18" s="1"/>
  <c r="X3307" i="18"/>
  <c r="Y3307" i="18" s="1"/>
  <c r="X3308" i="18"/>
  <c r="Y3308" i="18" s="1"/>
  <c r="X3309" i="18"/>
  <c r="Y3309" i="18" s="1"/>
  <c r="X3310" i="18"/>
  <c r="Y3310" i="18" s="1"/>
  <c r="X3311" i="18"/>
  <c r="Y3311" i="18" s="1"/>
  <c r="X3312" i="18"/>
  <c r="Y3312" i="18" s="1"/>
  <c r="X3313" i="18"/>
  <c r="Y3313" i="18" s="1"/>
  <c r="X3314" i="18"/>
  <c r="Y3314" i="18" s="1"/>
  <c r="X3315" i="18"/>
  <c r="Y3315" i="18" s="1"/>
  <c r="X3316" i="18"/>
  <c r="Y3316" i="18" s="1"/>
  <c r="X3317" i="18"/>
  <c r="Y3317" i="18" s="1"/>
  <c r="X3318" i="18"/>
  <c r="Y3318" i="18" s="1"/>
  <c r="X3319" i="18"/>
  <c r="Y3319" i="18" s="1"/>
  <c r="X3320" i="18"/>
  <c r="Y3320" i="18" s="1"/>
  <c r="X3321" i="18"/>
  <c r="Y3321" i="18" s="1"/>
  <c r="X3322" i="18"/>
  <c r="Y3322" i="18" s="1"/>
  <c r="X3323" i="18"/>
  <c r="Y3323" i="18" s="1"/>
  <c r="X3324" i="18"/>
  <c r="Y3324" i="18" s="1"/>
  <c r="X3325" i="18"/>
  <c r="Y3325" i="18" s="1"/>
  <c r="X3326" i="18"/>
  <c r="Y3326" i="18" s="1"/>
  <c r="X3327" i="18"/>
  <c r="Y3327" i="18" s="1"/>
  <c r="X3328" i="18"/>
  <c r="Y3328" i="18" s="1"/>
  <c r="X3329" i="18"/>
  <c r="Y3329" i="18" s="1"/>
  <c r="X3330" i="18"/>
  <c r="Y3330" i="18" s="1"/>
  <c r="X3331" i="18"/>
  <c r="Y3331" i="18" s="1"/>
  <c r="X3332" i="18"/>
  <c r="Y3332" i="18" s="1"/>
  <c r="X3333" i="18"/>
  <c r="Y3333" i="18" s="1"/>
  <c r="X3334" i="18"/>
  <c r="Y3334" i="18" s="1"/>
  <c r="X3335" i="18"/>
  <c r="Y3335" i="18" s="1"/>
  <c r="X3336" i="18"/>
  <c r="Y3336" i="18" s="1"/>
  <c r="X3337" i="18"/>
  <c r="Y3337" i="18" s="1"/>
  <c r="X3338" i="18"/>
  <c r="Y3338" i="18" s="1"/>
  <c r="X3339" i="18"/>
  <c r="Y3339" i="18" s="1"/>
  <c r="X3340" i="18"/>
  <c r="Y3340" i="18" s="1"/>
  <c r="X3341" i="18"/>
  <c r="Y3341" i="18" s="1"/>
  <c r="X3342" i="18"/>
  <c r="Y3342" i="18" s="1"/>
  <c r="X3343" i="18"/>
  <c r="Y3343" i="18" s="1"/>
  <c r="X3344" i="18"/>
  <c r="Y3344" i="18" s="1"/>
  <c r="X3345" i="18"/>
  <c r="Y3345" i="18" s="1"/>
  <c r="X3346" i="18"/>
  <c r="Y3346" i="18" s="1"/>
  <c r="X3347" i="18"/>
  <c r="Y3347" i="18" s="1"/>
  <c r="X3348" i="18"/>
  <c r="Y3348" i="18" s="1"/>
  <c r="X3349" i="18"/>
  <c r="Y3349" i="18" s="1"/>
  <c r="X3350" i="18"/>
  <c r="Y3350" i="18" s="1"/>
  <c r="X3351" i="18"/>
  <c r="Y3351" i="18" s="1"/>
  <c r="X3352" i="18"/>
  <c r="Y3352" i="18" s="1"/>
  <c r="X3353" i="18"/>
  <c r="Y3353" i="18" s="1"/>
  <c r="X3354" i="18"/>
  <c r="Y3354" i="18" s="1"/>
  <c r="X3355" i="18"/>
  <c r="Y3355" i="18" s="1"/>
  <c r="X3356" i="18"/>
  <c r="Y3356" i="18" s="1"/>
  <c r="X3357" i="18"/>
  <c r="Y3357" i="18" s="1"/>
  <c r="X3358" i="18"/>
  <c r="Y3358" i="18" s="1"/>
  <c r="X3359" i="18"/>
  <c r="Y3359" i="18" s="1"/>
  <c r="X3360" i="18"/>
  <c r="Y3360" i="18" s="1"/>
  <c r="X3361" i="18"/>
  <c r="Y3361" i="18" s="1"/>
  <c r="X3362" i="18"/>
  <c r="Y3362" i="18" s="1"/>
  <c r="X3363" i="18"/>
  <c r="Y3363" i="18" s="1"/>
  <c r="X3364" i="18"/>
  <c r="Y3364" i="18" s="1"/>
  <c r="X3365" i="18"/>
  <c r="Y3365" i="18" s="1"/>
  <c r="X3366" i="18"/>
  <c r="Y3366" i="18" s="1"/>
  <c r="X3367" i="18"/>
  <c r="Y3367" i="18" s="1"/>
  <c r="X3368" i="18"/>
  <c r="Y3368" i="18" s="1"/>
  <c r="X3369" i="18"/>
  <c r="Y3369" i="18" s="1"/>
  <c r="X3370" i="18"/>
  <c r="Y3370" i="18" s="1"/>
  <c r="X3371" i="18"/>
  <c r="Y3371" i="18" s="1"/>
  <c r="X3372" i="18"/>
  <c r="Y3372" i="18" s="1"/>
  <c r="X3373" i="18"/>
  <c r="Y3373" i="18" s="1"/>
  <c r="X3374" i="18"/>
  <c r="Y3374" i="18" s="1"/>
  <c r="X3375" i="18"/>
  <c r="Y3375" i="18" s="1"/>
  <c r="X3376" i="18"/>
  <c r="Y3376" i="18" s="1"/>
  <c r="X3377" i="18"/>
  <c r="Y3377" i="18" s="1"/>
  <c r="X3378" i="18"/>
  <c r="Y3378" i="18" s="1"/>
  <c r="X3379" i="18"/>
  <c r="Y3379" i="18" s="1"/>
  <c r="X3380" i="18"/>
  <c r="Y3380" i="18" s="1"/>
  <c r="X3381" i="18"/>
  <c r="Y3381" i="18" s="1"/>
  <c r="X3382" i="18"/>
  <c r="Y3382" i="18" s="1"/>
  <c r="X3383" i="18"/>
  <c r="Y3383" i="18" s="1"/>
  <c r="X3384" i="18"/>
  <c r="Y3384" i="18" s="1"/>
  <c r="X3385" i="18"/>
  <c r="Y3385" i="18" s="1"/>
  <c r="X3386" i="18"/>
  <c r="Y3386" i="18" s="1"/>
  <c r="X3387" i="18"/>
  <c r="Y3387" i="18" s="1"/>
  <c r="X3388" i="18"/>
  <c r="Y3388" i="18" s="1"/>
  <c r="X3389" i="18"/>
  <c r="Y3389" i="18" s="1"/>
  <c r="X3390" i="18"/>
  <c r="Y3390" i="18" s="1"/>
  <c r="X3391" i="18"/>
  <c r="Y3391" i="18" s="1"/>
  <c r="X3392" i="18"/>
  <c r="Y3392" i="18" s="1"/>
  <c r="X3393" i="18"/>
  <c r="Y3393" i="18" s="1"/>
  <c r="X3394" i="18"/>
  <c r="Y3394" i="18" s="1"/>
  <c r="X3395" i="18"/>
  <c r="Y3395" i="18" s="1"/>
  <c r="X3396" i="18"/>
  <c r="Y3396" i="18" s="1"/>
  <c r="X3397" i="18"/>
  <c r="Y3397" i="18" s="1"/>
  <c r="X3398" i="18"/>
  <c r="Y3398" i="18" s="1"/>
  <c r="X3399" i="18"/>
  <c r="Y3399" i="18" s="1"/>
  <c r="X3400" i="18"/>
  <c r="Y3400" i="18" s="1"/>
  <c r="X3401" i="18"/>
  <c r="Y3401" i="18" s="1"/>
  <c r="X3402" i="18"/>
  <c r="Y3402" i="18" s="1"/>
  <c r="X3403" i="18"/>
  <c r="Y3403" i="18" s="1"/>
  <c r="X3404" i="18"/>
  <c r="Y3404" i="18" s="1"/>
  <c r="X3405" i="18"/>
  <c r="Y3405" i="18" s="1"/>
  <c r="X3406" i="18"/>
  <c r="Y3406" i="18" s="1"/>
  <c r="X3407" i="18"/>
  <c r="Y3407" i="18" s="1"/>
  <c r="X3408" i="18"/>
  <c r="Y3408" i="18" s="1"/>
  <c r="X3409" i="18"/>
  <c r="Y3409" i="18" s="1"/>
  <c r="X3410" i="18"/>
  <c r="Y3410" i="18" s="1"/>
  <c r="X3411" i="18"/>
  <c r="Y3411" i="18" s="1"/>
  <c r="X3412" i="18"/>
  <c r="Y3412" i="18" s="1"/>
  <c r="X3413" i="18"/>
  <c r="Y3413" i="18" s="1"/>
  <c r="X3414" i="18"/>
  <c r="Y3414" i="18" s="1"/>
  <c r="X3415" i="18"/>
  <c r="Y3415" i="18" s="1"/>
  <c r="X3416" i="18"/>
  <c r="Y3416" i="18" s="1"/>
  <c r="X3417" i="18"/>
  <c r="Y3417" i="18" s="1"/>
  <c r="X3418" i="18"/>
  <c r="Y3418" i="18" s="1"/>
  <c r="X3419" i="18"/>
  <c r="Y3419" i="18" s="1"/>
  <c r="X3420" i="18"/>
  <c r="Y3420" i="18" s="1"/>
  <c r="X3421" i="18"/>
  <c r="Y3421" i="18" s="1"/>
  <c r="X3422" i="18"/>
  <c r="Y3422" i="18" s="1"/>
  <c r="X3423" i="18"/>
  <c r="Y3423" i="18" s="1"/>
  <c r="X3424" i="18"/>
  <c r="Y3424" i="18" s="1"/>
  <c r="X3425" i="18"/>
  <c r="Y3425" i="18" s="1"/>
  <c r="X3426" i="18"/>
  <c r="Y3426" i="18" s="1"/>
  <c r="X3427" i="18"/>
  <c r="Y3427" i="18" s="1"/>
  <c r="X3428" i="18"/>
  <c r="Y3428" i="18" s="1"/>
  <c r="X3429" i="18"/>
  <c r="Y3429" i="18" s="1"/>
  <c r="X3430" i="18"/>
  <c r="Y3430" i="18" s="1"/>
  <c r="X3431" i="18"/>
  <c r="Y3431" i="18" s="1"/>
  <c r="X3432" i="18"/>
  <c r="Y3432" i="18" s="1"/>
  <c r="X3433" i="18"/>
  <c r="Y3433" i="18" s="1"/>
  <c r="X3434" i="18"/>
  <c r="Y3434" i="18" s="1"/>
  <c r="X3435" i="18"/>
  <c r="Y3435" i="18" s="1"/>
  <c r="X3436" i="18"/>
  <c r="Y3436" i="18" s="1"/>
  <c r="X3437" i="18"/>
  <c r="Y3437" i="18" s="1"/>
  <c r="X3438" i="18"/>
  <c r="Y3438" i="18" s="1"/>
  <c r="X3439" i="18"/>
  <c r="Y3439" i="18" s="1"/>
  <c r="X3440" i="18"/>
  <c r="Y3440" i="18" s="1"/>
  <c r="X3441" i="18"/>
  <c r="Y3441" i="18" s="1"/>
  <c r="X3442" i="18"/>
  <c r="Y3442" i="18" s="1"/>
  <c r="X3443" i="18"/>
  <c r="Y3443" i="18" s="1"/>
  <c r="X3444" i="18"/>
  <c r="Y3444" i="18" s="1"/>
  <c r="X3445" i="18"/>
  <c r="Y3445" i="18" s="1"/>
  <c r="X3446" i="18"/>
  <c r="Y3446" i="18" s="1"/>
  <c r="X3447" i="18"/>
  <c r="Y3447" i="18" s="1"/>
  <c r="X3448" i="18"/>
  <c r="Y3448" i="18" s="1"/>
  <c r="X3449" i="18"/>
  <c r="Y3449" i="18" s="1"/>
  <c r="X3450" i="18"/>
  <c r="Y3450" i="18" s="1"/>
  <c r="X3451" i="18"/>
  <c r="Y3451" i="18" s="1"/>
  <c r="X3452" i="18"/>
  <c r="Y3452" i="18" s="1"/>
  <c r="X3453" i="18"/>
  <c r="Y3453" i="18" s="1"/>
  <c r="X3454" i="18"/>
  <c r="Y3454" i="18" s="1"/>
  <c r="X3455" i="18"/>
  <c r="Y3455" i="18" s="1"/>
  <c r="X3456" i="18"/>
  <c r="Y3456" i="18" s="1"/>
  <c r="X3457" i="18"/>
  <c r="Y3457" i="18" s="1"/>
  <c r="X3458" i="18"/>
  <c r="Y3458" i="18" s="1"/>
  <c r="X3459" i="18"/>
  <c r="Y3459" i="18" s="1"/>
  <c r="X3460" i="18"/>
  <c r="Y3460" i="18" s="1"/>
  <c r="X3461" i="18"/>
  <c r="Y3461" i="18" s="1"/>
  <c r="X3462" i="18"/>
  <c r="Y3462" i="18" s="1"/>
  <c r="X3463" i="18"/>
  <c r="Y3463" i="18" s="1"/>
  <c r="X3464" i="18"/>
  <c r="Y3464" i="18" s="1"/>
  <c r="X3465" i="18"/>
  <c r="Y3465" i="18" s="1"/>
  <c r="X3466" i="18"/>
  <c r="Y3466" i="18" s="1"/>
  <c r="X3467" i="18"/>
  <c r="Y3467" i="18" s="1"/>
  <c r="X3468" i="18"/>
  <c r="Y3468" i="18" s="1"/>
  <c r="X3469" i="18"/>
  <c r="Y3469" i="18" s="1"/>
  <c r="X3470" i="18"/>
  <c r="Y3470" i="18" s="1"/>
  <c r="X3471" i="18"/>
  <c r="Y3471" i="18" s="1"/>
  <c r="X3472" i="18"/>
  <c r="Y3472" i="18" s="1"/>
  <c r="X3473" i="18"/>
  <c r="Y3473" i="18" s="1"/>
  <c r="X3474" i="18"/>
  <c r="Y3474" i="18" s="1"/>
  <c r="X3475" i="18"/>
  <c r="Y3475" i="18" s="1"/>
  <c r="X3476" i="18"/>
  <c r="Y3476" i="18" s="1"/>
  <c r="X3477" i="18"/>
  <c r="Y3477" i="18" s="1"/>
  <c r="X3478" i="18"/>
  <c r="Y3478" i="18" s="1"/>
  <c r="X3479" i="18"/>
  <c r="Y3479" i="18" s="1"/>
  <c r="X3480" i="18"/>
  <c r="Y3480" i="18" s="1"/>
  <c r="X3481" i="18"/>
  <c r="Y3481" i="18" s="1"/>
  <c r="X3482" i="18"/>
  <c r="Y3482" i="18" s="1"/>
  <c r="X3483" i="18"/>
  <c r="Y3483" i="18" s="1"/>
  <c r="X3484" i="18"/>
  <c r="Y3484" i="18" s="1"/>
  <c r="X3485" i="18"/>
  <c r="Y3485" i="18" s="1"/>
  <c r="X3486" i="18"/>
  <c r="Y3486" i="18" s="1"/>
  <c r="X3487" i="18"/>
  <c r="Y3487" i="18" s="1"/>
  <c r="X3488" i="18"/>
  <c r="Y3488" i="18" s="1"/>
  <c r="X3489" i="18"/>
  <c r="Y3489" i="18" s="1"/>
  <c r="X3490" i="18"/>
  <c r="Y3490" i="18" s="1"/>
  <c r="X3491" i="18"/>
  <c r="Y3491" i="18" s="1"/>
  <c r="X3492" i="18"/>
  <c r="Y3492" i="18" s="1"/>
  <c r="X3493" i="18"/>
  <c r="Y3493" i="18" s="1"/>
  <c r="X3494" i="18"/>
  <c r="Y3494" i="18" s="1"/>
  <c r="X3495" i="18"/>
  <c r="Y3495" i="18" s="1"/>
  <c r="X3496" i="18"/>
  <c r="Y3496" i="18" s="1"/>
  <c r="X3497" i="18"/>
  <c r="Y3497" i="18" s="1"/>
  <c r="X3498" i="18"/>
  <c r="Y3498" i="18" s="1"/>
  <c r="X3499" i="18"/>
  <c r="Y3499" i="18" s="1"/>
  <c r="X3500" i="18"/>
  <c r="Y3500" i="18" s="1"/>
  <c r="X3501" i="18"/>
  <c r="Y3501" i="18" s="1"/>
  <c r="X3502" i="18"/>
  <c r="Y3502" i="18" s="1"/>
  <c r="X3503" i="18"/>
  <c r="Y3503" i="18" s="1"/>
  <c r="X3504" i="18"/>
  <c r="Y3504" i="18" s="1"/>
  <c r="X3505" i="18"/>
  <c r="Y3505" i="18" s="1"/>
  <c r="X3506" i="18"/>
  <c r="Y3506" i="18" s="1"/>
  <c r="X3507" i="18"/>
  <c r="Y3507" i="18" s="1"/>
  <c r="X3508" i="18"/>
  <c r="Y3508" i="18" s="1"/>
  <c r="X3509" i="18"/>
  <c r="Y3509" i="18" s="1"/>
  <c r="X3510" i="18"/>
  <c r="Y3510" i="18" s="1"/>
  <c r="X3511" i="18"/>
  <c r="Y3511" i="18" s="1"/>
  <c r="X3512" i="18"/>
  <c r="Y3512" i="18" s="1"/>
  <c r="X3513" i="18"/>
  <c r="Y3513" i="18" s="1"/>
  <c r="X3514" i="18"/>
  <c r="Y3514" i="18" s="1"/>
  <c r="X3515" i="18"/>
  <c r="Y3515" i="18" s="1"/>
  <c r="X3516" i="18"/>
  <c r="Y3516" i="18" s="1"/>
  <c r="X3517" i="18"/>
  <c r="Y3517" i="18" s="1"/>
  <c r="X3518" i="18"/>
  <c r="Y3518" i="18" s="1"/>
  <c r="X3519" i="18"/>
  <c r="Y3519" i="18" s="1"/>
  <c r="X3520" i="18"/>
  <c r="Y3520" i="18" s="1"/>
  <c r="X3521" i="18"/>
  <c r="Y3521" i="18" s="1"/>
  <c r="X3522" i="18"/>
  <c r="Y3522" i="18" s="1"/>
  <c r="X3523" i="18"/>
  <c r="Y3523" i="18" s="1"/>
  <c r="X3524" i="18"/>
  <c r="Y3524" i="18" s="1"/>
  <c r="X3525" i="18"/>
  <c r="Y3525" i="18" s="1"/>
  <c r="X3526" i="18"/>
  <c r="Y3526" i="18" s="1"/>
  <c r="X3527" i="18"/>
  <c r="Y3527" i="18" s="1"/>
  <c r="X3528" i="18"/>
  <c r="Y3528" i="18" s="1"/>
  <c r="X3529" i="18"/>
  <c r="Y3529" i="18" s="1"/>
  <c r="X3530" i="18"/>
  <c r="Y3530" i="18" s="1"/>
  <c r="X3531" i="18"/>
  <c r="Y3531" i="18" s="1"/>
  <c r="X3532" i="18"/>
  <c r="Y3532" i="18" s="1"/>
  <c r="X3533" i="18"/>
  <c r="Y3533" i="18" s="1"/>
  <c r="X3534" i="18"/>
  <c r="Y3534" i="18" s="1"/>
  <c r="X3535" i="18"/>
  <c r="Y3535" i="18" s="1"/>
  <c r="X3536" i="18"/>
  <c r="Y3536" i="18" s="1"/>
  <c r="X3537" i="18"/>
  <c r="Y3537" i="18" s="1"/>
  <c r="X3538" i="18"/>
  <c r="Y3538" i="18" s="1"/>
  <c r="X3539" i="18"/>
  <c r="Y3539" i="18" s="1"/>
  <c r="X3540" i="18"/>
  <c r="Y3540" i="18" s="1"/>
  <c r="X3541" i="18"/>
  <c r="Y3541" i="18" s="1"/>
  <c r="X3542" i="18"/>
  <c r="Y3542" i="18" s="1"/>
  <c r="X3543" i="18"/>
  <c r="Y3543" i="18" s="1"/>
  <c r="X3544" i="18"/>
  <c r="Y3544" i="18" s="1"/>
  <c r="X3545" i="18"/>
  <c r="Y3545" i="18" s="1"/>
  <c r="X3546" i="18"/>
  <c r="Y3546" i="18" s="1"/>
  <c r="X3547" i="18"/>
  <c r="Y3547" i="18" s="1"/>
  <c r="X3548" i="18"/>
  <c r="Y3548" i="18" s="1"/>
  <c r="X3549" i="18"/>
  <c r="Y3549" i="18" s="1"/>
  <c r="X3550" i="18"/>
  <c r="Y3550" i="18" s="1"/>
  <c r="X3551" i="18"/>
  <c r="Y3551" i="18" s="1"/>
  <c r="X3552" i="18"/>
  <c r="Y3552" i="18" s="1"/>
  <c r="X3553" i="18"/>
  <c r="Y3553" i="18" s="1"/>
  <c r="X3554" i="18"/>
  <c r="Y3554" i="18" s="1"/>
  <c r="X3555" i="18"/>
  <c r="Y3555" i="18" s="1"/>
  <c r="X3556" i="18"/>
  <c r="Y3556" i="18" s="1"/>
  <c r="X3557" i="18"/>
  <c r="Y3557" i="18" s="1"/>
  <c r="X3558" i="18"/>
  <c r="Y3558" i="18" s="1"/>
  <c r="X3559" i="18"/>
  <c r="Y3559" i="18" s="1"/>
  <c r="X3560" i="18"/>
  <c r="Y3560" i="18" s="1"/>
  <c r="X3561" i="18"/>
  <c r="Y3561" i="18" s="1"/>
  <c r="X3562" i="18"/>
  <c r="Y3562" i="18" s="1"/>
  <c r="X3563" i="18"/>
  <c r="Y3563" i="18" s="1"/>
  <c r="X3564" i="18"/>
  <c r="Y3564" i="18" s="1"/>
  <c r="X3565" i="18"/>
  <c r="Y3565" i="18" s="1"/>
  <c r="X3566" i="18"/>
  <c r="Y3566" i="18" s="1"/>
  <c r="X3567" i="18"/>
  <c r="Y3567" i="18" s="1"/>
  <c r="X3568" i="18"/>
  <c r="Y3568" i="18" s="1"/>
  <c r="X3569" i="18"/>
  <c r="Y3569" i="18" s="1"/>
  <c r="X3570" i="18"/>
  <c r="Y3570" i="18" s="1"/>
  <c r="X3571" i="18"/>
  <c r="Y3571" i="18" s="1"/>
  <c r="X3572" i="18"/>
  <c r="Y3572" i="18" s="1"/>
  <c r="X3573" i="18"/>
  <c r="Y3573" i="18" s="1"/>
  <c r="X3574" i="18"/>
  <c r="Y3574" i="18" s="1"/>
  <c r="X3575" i="18"/>
  <c r="Y3575" i="18" s="1"/>
  <c r="X3576" i="18"/>
  <c r="Y3576" i="18" s="1"/>
  <c r="X3577" i="18"/>
  <c r="Y3577" i="18" s="1"/>
  <c r="X3578" i="18"/>
  <c r="Y3578" i="18" s="1"/>
  <c r="X3579" i="18"/>
  <c r="Y3579" i="18" s="1"/>
  <c r="X3580" i="18"/>
  <c r="Y3580" i="18" s="1"/>
  <c r="X3581" i="18"/>
  <c r="Y3581" i="18" s="1"/>
  <c r="X3582" i="18"/>
  <c r="Y3582" i="18" s="1"/>
  <c r="X3583" i="18"/>
  <c r="Y3583" i="18" s="1"/>
  <c r="X3584" i="18"/>
  <c r="Y3584" i="18" s="1"/>
  <c r="X3585" i="18"/>
  <c r="Y3585" i="18" s="1"/>
  <c r="X3586" i="18"/>
  <c r="Y3586" i="18" s="1"/>
  <c r="X3587" i="18"/>
  <c r="Y3587" i="18" s="1"/>
  <c r="X3588" i="18"/>
  <c r="Y3588" i="18" s="1"/>
  <c r="X3589" i="18"/>
  <c r="Y3589" i="18" s="1"/>
  <c r="X3590" i="18"/>
  <c r="Y3590" i="18" s="1"/>
  <c r="X3591" i="18"/>
  <c r="Y3591" i="18" s="1"/>
  <c r="X3592" i="18"/>
  <c r="Y3592" i="18" s="1"/>
  <c r="X3593" i="18"/>
  <c r="Y3593" i="18" s="1"/>
  <c r="X3594" i="18"/>
  <c r="Y3594" i="18" s="1"/>
  <c r="X3595" i="18"/>
  <c r="Y3595" i="18" s="1"/>
  <c r="X3596" i="18"/>
  <c r="Y3596" i="18" s="1"/>
  <c r="X3597" i="18"/>
  <c r="Y3597" i="18" s="1"/>
  <c r="X3598" i="18"/>
  <c r="Y3598" i="18" s="1"/>
  <c r="X3599" i="18"/>
  <c r="Y3599" i="18" s="1"/>
  <c r="X3600" i="18"/>
  <c r="Y3600" i="18" s="1"/>
  <c r="X3601" i="18"/>
  <c r="Y3601" i="18" s="1"/>
  <c r="X3602" i="18"/>
  <c r="Y3602" i="18" s="1"/>
  <c r="X3603" i="18"/>
  <c r="Y3603" i="18" s="1"/>
  <c r="X3604" i="18"/>
  <c r="Y3604" i="18" s="1"/>
  <c r="X3605" i="18"/>
  <c r="Y3605" i="18" s="1"/>
  <c r="X3606" i="18"/>
  <c r="Y3606" i="18" s="1"/>
  <c r="X3607" i="18"/>
  <c r="Y3607" i="18" s="1"/>
  <c r="X3608" i="18"/>
  <c r="Y3608" i="18" s="1"/>
  <c r="X3609" i="18"/>
  <c r="Y3609" i="18" s="1"/>
  <c r="X3610" i="18"/>
  <c r="Y3610" i="18" s="1"/>
  <c r="X3611" i="18"/>
  <c r="Y3611" i="18" s="1"/>
  <c r="X3612" i="18"/>
  <c r="Y3612" i="18" s="1"/>
  <c r="X3613" i="18"/>
  <c r="Y3613" i="18" s="1"/>
  <c r="X3614" i="18"/>
  <c r="Y3614" i="18" s="1"/>
  <c r="X3615" i="18"/>
  <c r="Y3615" i="18" s="1"/>
  <c r="X3616" i="18"/>
  <c r="Y3616" i="18" s="1"/>
  <c r="X3617" i="18"/>
  <c r="Y3617" i="18" s="1"/>
  <c r="X3618" i="18"/>
  <c r="Y3618" i="18" s="1"/>
  <c r="X3619" i="18"/>
  <c r="Y3619" i="18" s="1"/>
  <c r="X3620" i="18"/>
  <c r="Y3620" i="18" s="1"/>
  <c r="X3621" i="18"/>
  <c r="Y3621" i="18" s="1"/>
  <c r="X3622" i="18"/>
  <c r="Y3622" i="18" s="1"/>
  <c r="X3623" i="18"/>
  <c r="Y3623" i="18" s="1"/>
  <c r="X3624" i="18"/>
  <c r="Y3624" i="18" s="1"/>
  <c r="X3625" i="18"/>
  <c r="Y3625" i="18" s="1"/>
  <c r="X3626" i="18"/>
  <c r="Y3626" i="18" s="1"/>
  <c r="X3627" i="18"/>
  <c r="Y3627" i="18" s="1"/>
  <c r="X3628" i="18"/>
  <c r="Y3628" i="18" s="1"/>
  <c r="X3629" i="18"/>
  <c r="Y3629" i="18" s="1"/>
  <c r="X3630" i="18"/>
  <c r="Y3630" i="18" s="1"/>
  <c r="X3631" i="18"/>
  <c r="Y3631" i="18" s="1"/>
  <c r="X3632" i="18"/>
  <c r="Y3632" i="18" s="1"/>
  <c r="X3633" i="18"/>
  <c r="Y3633" i="18" s="1"/>
  <c r="X3634" i="18"/>
  <c r="Y3634" i="18" s="1"/>
  <c r="X3635" i="18"/>
  <c r="Y3635" i="18" s="1"/>
  <c r="X3636" i="18"/>
  <c r="Y3636" i="18" s="1"/>
  <c r="X3637" i="18"/>
  <c r="Y3637" i="18" s="1"/>
  <c r="X3638" i="18"/>
  <c r="Y3638" i="18" s="1"/>
  <c r="X3639" i="18"/>
  <c r="Y3639" i="18" s="1"/>
  <c r="X3640" i="18"/>
  <c r="Y3640" i="18" s="1"/>
  <c r="X3641" i="18"/>
  <c r="Y3641" i="18" s="1"/>
  <c r="X3642" i="18"/>
  <c r="Y3642" i="18" s="1"/>
  <c r="X3643" i="18"/>
  <c r="Y3643" i="18" s="1"/>
  <c r="X3644" i="18"/>
  <c r="Y3644" i="18" s="1"/>
  <c r="X3645" i="18"/>
  <c r="Y3645" i="18" s="1"/>
  <c r="X3646" i="18"/>
  <c r="Y3646" i="18" s="1"/>
  <c r="X3647" i="18"/>
  <c r="Y3647" i="18" s="1"/>
  <c r="X3648" i="18"/>
  <c r="Y3648" i="18" s="1"/>
  <c r="X3649" i="18"/>
  <c r="Y3649" i="18" s="1"/>
  <c r="X3650" i="18"/>
  <c r="Y3650" i="18" s="1"/>
  <c r="X3651" i="18"/>
  <c r="Y3651" i="18" s="1"/>
  <c r="X3652" i="18"/>
  <c r="Y3652" i="18" s="1"/>
  <c r="X3653" i="18"/>
  <c r="Y3653" i="18" s="1"/>
  <c r="X3654" i="18"/>
  <c r="Y3654" i="18" s="1"/>
  <c r="X3655" i="18"/>
  <c r="Y3655" i="18" s="1"/>
  <c r="X3656" i="18"/>
  <c r="Y3656" i="18" s="1"/>
  <c r="X3657" i="18"/>
  <c r="Y3657" i="18" s="1"/>
  <c r="X3658" i="18"/>
  <c r="Y3658" i="18" s="1"/>
  <c r="X3659" i="18"/>
  <c r="Y3659" i="18" s="1"/>
  <c r="X3660" i="18"/>
  <c r="Y3660" i="18" s="1"/>
  <c r="X3661" i="18"/>
  <c r="Y3661" i="18" s="1"/>
  <c r="X3662" i="18"/>
  <c r="Y3662" i="18" s="1"/>
  <c r="X3663" i="18"/>
  <c r="Y3663" i="18" s="1"/>
  <c r="X3664" i="18"/>
  <c r="Y3664" i="18" s="1"/>
  <c r="X3665" i="18"/>
  <c r="Y3665" i="18" s="1"/>
  <c r="X3666" i="18"/>
  <c r="Y3666" i="18" s="1"/>
  <c r="X3667" i="18"/>
  <c r="Y3667" i="18" s="1"/>
  <c r="X3668" i="18"/>
  <c r="Y3668" i="18" s="1"/>
  <c r="X3669" i="18"/>
  <c r="Y3669" i="18" s="1"/>
  <c r="X3670" i="18"/>
  <c r="Y3670" i="18" s="1"/>
  <c r="X3671" i="18"/>
  <c r="Y3671" i="18" s="1"/>
  <c r="X3672" i="18"/>
  <c r="Y3672" i="18" s="1"/>
  <c r="X3673" i="18"/>
  <c r="Y3673" i="18" s="1"/>
  <c r="X3674" i="18"/>
  <c r="Y3674" i="18" s="1"/>
  <c r="X3675" i="18"/>
  <c r="Y3675" i="18" s="1"/>
  <c r="X3676" i="18"/>
  <c r="Y3676" i="18" s="1"/>
  <c r="X3677" i="18"/>
  <c r="Y3677" i="18" s="1"/>
  <c r="X3678" i="18"/>
  <c r="Y3678" i="18" s="1"/>
  <c r="X3679" i="18"/>
  <c r="Y3679" i="18" s="1"/>
  <c r="X3680" i="18"/>
  <c r="Y3680" i="18" s="1"/>
  <c r="X3681" i="18"/>
  <c r="Y3681" i="18" s="1"/>
  <c r="X3682" i="18"/>
  <c r="Y3682" i="18" s="1"/>
  <c r="X3683" i="18"/>
  <c r="Y3683" i="18" s="1"/>
  <c r="X3684" i="18"/>
  <c r="Y3684" i="18" s="1"/>
  <c r="X3685" i="18"/>
  <c r="Y3685" i="18" s="1"/>
  <c r="X3686" i="18"/>
  <c r="Y3686" i="18" s="1"/>
  <c r="X3687" i="18"/>
  <c r="Y3687" i="18" s="1"/>
  <c r="X3688" i="18"/>
  <c r="Y3688" i="18" s="1"/>
  <c r="X3689" i="18"/>
  <c r="Y3689" i="18" s="1"/>
  <c r="X3690" i="18"/>
  <c r="Y3690" i="18" s="1"/>
  <c r="X3691" i="18"/>
  <c r="Y3691" i="18" s="1"/>
  <c r="X3692" i="18"/>
  <c r="Y3692" i="18" s="1"/>
  <c r="X3693" i="18"/>
  <c r="Y3693" i="18" s="1"/>
  <c r="X3694" i="18"/>
  <c r="Y3694" i="18" s="1"/>
  <c r="X3695" i="18"/>
  <c r="Y3695" i="18" s="1"/>
  <c r="X3696" i="18"/>
  <c r="Y3696" i="18" s="1"/>
  <c r="X3697" i="18"/>
  <c r="Y3697" i="18" s="1"/>
  <c r="X3698" i="18"/>
  <c r="Y3698" i="18" s="1"/>
  <c r="X3699" i="18"/>
  <c r="Y3699" i="18" s="1"/>
  <c r="X3700" i="18"/>
  <c r="Y3700" i="18" s="1"/>
  <c r="X3701" i="18"/>
  <c r="Y3701" i="18" s="1"/>
  <c r="X3702" i="18"/>
  <c r="Y3702" i="18" s="1"/>
  <c r="X3703" i="18"/>
  <c r="Y3703" i="18" s="1"/>
  <c r="X3704" i="18"/>
  <c r="Y3704" i="18" s="1"/>
  <c r="X3705" i="18"/>
  <c r="Y3705" i="18" s="1"/>
  <c r="X3706" i="18"/>
  <c r="Y3706" i="18" s="1"/>
  <c r="X3707" i="18"/>
  <c r="Y3707" i="18" s="1"/>
  <c r="X3708" i="18"/>
  <c r="Y3708" i="18" s="1"/>
  <c r="X3709" i="18"/>
  <c r="Y3709" i="18" s="1"/>
  <c r="X3710" i="18"/>
  <c r="Y3710" i="18" s="1"/>
  <c r="X3711" i="18"/>
  <c r="Y3711" i="18" s="1"/>
  <c r="X3712" i="18"/>
  <c r="Y3712" i="18" s="1"/>
  <c r="X3713" i="18"/>
  <c r="Y3713" i="18" s="1"/>
  <c r="X3714" i="18"/>
  <c r="Y3714" i="18" s="1"/>
  <c r="X3715" i="18"/>
  <c r="Y3715" i="18" s="1"/>
  <c r="X3716" i="18"/>
  <c r="Y3716" i="18" s="1"/>
  <c r="X3717" i="18"/>
  <c r="Y3717" i="18" s="1"/>
  <c r="X3718" i="18"/>
  <c r="Y3718" i="18" s="1"/>
  <c r="X3719" i="18"/>
  <c r="Y3719" i="18" s="1"/>
  <c r="X3720" i="18"/>
  <c r="Y3720" i="18" s="1"/>
  <c r="X3721" i="18"/>
  <c r="Y3721" i="18" s="1"/>
  <c r="X3722" i="18"/>
  <c r="Y3722" i="18" s="1"/>
  <c r="X3723" i="18"/>
  <c r="Y3723" i="18" s="1"/>
  <c r="X3724" i="18"/>
  <c r="Y3724" i="18" s="1"/>
  <c r="X3725" i="18"/>
  <c r="Y3725" i="18" s="1"/>
  <c r="X3726" i="18"/>
  <c r="Y3726" i="18" s="1"/>
  <c r="X3727" i="18"/>
  <c r="Y3727" i="18" s="1"/>
  <c r="X3728" i="18"/>
  <c r="Y3728" i="18" s="1"/>
  <c r="X3729" i="18"/>
  <c r="Y3729" i="18" s="1"/>
  <c r="X3730" i="18"/>
  <c r="Y3730" i="18" s="1"/>
  <c r="X3731" i="18"/>
  <c r="Y3731" i="18" s="1"/>
  <c r="X3732" i="18"/>
  <c r="Y3732" i="18" s="1"/>
  <c r="X3733" i="18"/>
  <c r="Y3733" i="18" s="1"/>
  <c r="X3734" i="18"/>
  <c r="Y3734" i="18" s="1"/>
  <c r="X3735" i="18"/>
  <c r="Y3735" i="18" s="1"/>
  <c r="X3736" i="18"/>
  <c r="Y3736" i="18" s="1"/>
  <c r="X3737" i="18"/>
  <c r="Y3737" i="18" s="1"/>
  <c r="X3738" i="18"/>
  <c r="Y3738" i="18" s="1"/>
  <c r="X3739" i="18"/>
  <c r="Y3739" i="18" s="1"/>
  <c r="X3740" i="18"/>
  <c r="Y3740" i="18" s="1"/>
  <c r="X3741" i="18"/>
  <c r="Y3741" i="18" s="1"/>
  <c r="X3742" i="18"/>
  <c r="Y3742" i="18" s="1"/>
  <c r="X3743" i="18"/>
  <c r="Y3743" i="18" s="1"/>
  <c r="X3744" i="18"/>
  <c r="Y3744" i="18" s="1"/>
  <c r="X3745" i="18"/>
  <c r="Y3745" i="18" s="1"/>
  <c r="X3746" i="18"/>
  <c r="Y3746" i="18" s="1"/>
  <c r="X3747" i="18"/>
  <c r="Y3747" i="18" s="1"/>
  <c r="X3748" i="18"/>
  <c r="Y3748" i="18" s="1"/>
  <c r="X3749" i="18"/>
  <c r="Y3749" i="18" s="1"/>
  <c r="X3750" i="18"/>
  <c r="Y3750" i="18" s="1"/>
  <c r="X3751" i="18"/>
  <c r="Y3751" i="18" s="1"/>
  <c r="X3752" i="18"/>
  <c r="Y3752" i="18" s="1"/>
  <c r="X3753" i="18"/>
  <c r="Y3753" i="18" s="1"/>
  <c r="X3754" i="18"/>
  <c r="Y3754" i="18" s="1"/>
  <c r="X3755" i="18"/>
  <c r="Y3755" i="18" s="1"/>
  <c r="X3756" i="18"/>
  <c r="Y3756" i="18" s="1"/>
  <c r="X3757" i="18"/>
  <c r="Y3757" i="18" s="1"/>
  <c r="X3758" i="18"/>
  <c r="Y3758" i="18" s="1"/>
  <c r="X3759" i="18"/>
  <c r="Y3759" i="18" s="1"/>
  <c r="X3760" i="18"/>
  <c r="Y3760" i="18" s="1"/>
  <c r="X3761" i="18"/>
  <c r="Y3761" i="18" s="1"/>
  <c r="X3762" i="18"/>
  <c r="Y3762" i="18" s="1"/>
  <c r="X3763" i="18"/>
  <c r="Y3763" i="18" s="1"/>
  <c r="X3764" i="18"/>
  <c r="Y3764" i="18" s="1"/>
  <c r="X3765" i="18"/>
  <c r="Y3765" i="18" s="1"/>
  <c r="X3766" i="18"/>
  <c r="Y3766" i="18" s="1"/>
  <c r="X3767" i="18"/>
  <c r="Y3767" i="18" s="1"/>
  <c r="X3768" i="18"/>
  <c r="Y3768" i="18" s="1"/>
  <c r="X3769" i="18"/>
  <c r="Y3769" i="18" s="1"/>
  <c r="X3770" i="18"/>
  <c r="Y3770" i="18" s="1"/>
  <c r="X3771" i="18"/>
  <c r="Y3771" i="18" s="1"/>
  <c r="X3772" i="18"/>
  <c r="Y3772" i="18" s="1"/>
  <c r="X3773" i="18"/>
  <c r="Y3773" i="18" s="1"/>
  <c r="X3774" i="18"/>
  <c r="Y3774" i="18" s="1"/>
  <c r="X3775" i="18"/>
  <c r="Y3775" i="18" s="1"/>
  <c r="X3776" i="18"/>
  <c r="Y3776" i="18" s="1"/>
  <c r="X3777" i="18"/>
  <c r="Y3777" i="18" s="1"/>
  <c r="X3778" i="18"/>
  <c r="Y3778" i="18" s="1"/>
  <c r="X3779" i="18"/>
  <c r="Y3779" i="18" s="1"/>
  <c r="X3780" i="18"/>
  <c r="Y3780" i="18" s="1"/>
  <c r="X3781" i="18"/>
  <c r="Y3781" i="18" s="1"/>
  <c r="X3782" i="18"/>
  <c r="Y3782" i="18" s="1"/>
  <c r="X3783" i="18"/>
  <c r="Y3783" i="18" s="1"/>
  <c r="X3784" i="18"/>
  <c r="Y3784" i="18" s="1"/>
  <c r="X3785" i="18"/>
  <c r="Y3785" i="18" s="1"/>
  <c r="X3786" i="18"/>
  <c r="Y3786" i="18" s="1"/>
  <c r="X3787" i="18"/>
  <c r="Y3787" i="18" s="1"/>
  <c r="X3788" i="18"/>
  <c r="Y3788" i="18" s="1"/>
  <c r="X3789" i="18"/>
  <c r="Y3789" i="18" s="1"/>
  <c r="X3790" i="18"/>
  <c r="Y3790" i="18" s="1"/>
  <c r="X3791" i="18"/>
  <c r="Y3791" i="18" s="1"/>
  <c r="X3792" i="18"/>
  <c r="Y3792" i="18" s="1"/>
  <c r="X3793" i="18"/>
  <c r="Y3793" i="18" s="1"/>
  <c r="X3794" i="18"/>
  <c r="Y3794" i="18" s="1"/>
  <c r="X3795" i="18"/>
  <c r="Y3795" i="18" s="1"/>
  <c r="X3796" i="18"/>
  <c r="Y3796" i="18" s="1"/>
  <c r="X3797" i="18"/>
  <c r="Y3797" i="18" s="1"/>
  <c r="X3798" i="18"/>
  <c r="Y3798" i="18" s="1"/>
  <c r="X3799" i="18"/>
  <c r="Y3799" i="18" s="1"/>
  <c r="X3800" i="18"/>
  <c r="Y3800" i="18" s="1"/>
  <c r="X3801" i="18"/>
  <c r="Y3801" i="18" s="1"/>
  <c r="X3802" i="18"/>
  <c r="Y3802" i="18" s="1"/>
  <c r="X3803" i="18"/>
  <c r="Y3803" i="18" s="1"/>
  <c r="X3804" i="18"/>
  <c r="Y3804" i="18" s="1"/>
  <c r="X3805" i="18"/>
  <c r="Y3805" i="18" s="1"/>
  <c r="X3806" i="18"/>
  <c r="Y3806" i="18" s="1"/>
  <c r="X3807" i="18"/>
  <c r="Y3807" i="18" s="1"/>
  <c r="X3808" i="18"/>
  <c r="Y3808" i="18" s="1"/>
  <c r="X3809" i="18"/>
  <c r="Y3809" i="18" s="1"/>
  <c r="X3810" i="18"/>
  <c r="Y3810" i="18" s="1"/>
  <c r="X3811" i="18"/>
  <c r="Y3811" i="18" s="1"/>
  <c r="X3812" i="18"/>
  <c r="Y3812" i="18" s="1"/>
  <c r="X3813" i="18"/>
  <c r="Y3813" i="18" s="1"/>
  <c r="X3814" i="18"/>
  <c r="Y3814" i="18" s="1"/>
  <c r="X3815" i="18"/>
  <c r="Y3815" i="18" s="1"/>
  <c r="X3816" i="18"/>
  <c r="Y3816" i="18" s="1"/>
  <c r="X3817" i="18"/>
  <c r="Y3817" i="18" s="1"/>
  <c r="X3818" i="18"/>
  <c r="Y3818" i="18" s="1"/>
  <c r="X3819" i="18"/>
  <c r="Y3819" i="18" s="1"/>
  <c r="X3820" i="18"/>
  <c r="Y3820" i="18" s="1"/>
  <c r="X3821" i="18"/>
  <c r="Y3821" i="18" s="1"/>
  <c r="X3822" i="18"/>
  <c r="Y3822" i="18" s="1"/>
  <c r="X3823" i="18"/>
  <c r="Y3823" i="18" s="1"/>
  <c r="X3824" i="18"/>
  <c r="Y3824" i="18" s="1"/>
  <c r="X3825" i="18"/>
  <c r="Y3825" i="18" s="1"/>
  <c r="X3826" i="18"/>
  <c r="Y3826" i="18" s="1"/>
  <c r="X3827" i="18"/>
  <c r="Y3827" i="18" s="1"/>
  <c r="X3828" i="18"/>
  <c r="Y3828" i="18" s="1"/>
  <c r="X3829" i="18"/>
  <c r="Y3829" i="18" s="1"/>
  <c r="X3830" i="18"/>
  <c r="Y3830" i="18" s="1"/>
  <c r="X3831" i="18"/>
  <c r="Y3831" i="18" s="1"/>
  <c r="X3832" i="18"/>
  <c r="Y3832" i="18" s="1"/>
  <c r="X3833" i="18"/>
  <c r="Y3833" i="18" s="1"/>
  <c r="X3834" i="18"/>
  <c r="Y3834" i="18" s="1"/>
  <c r="X3835" i="18"/>
  <c r="Y3835" i="18" s="1"/>
  <c r="X3836" i="18"/>
  <c r="Y3836" i="18" s="1"/>
  <c r="X3837" i="18"/>
  <c r="Y3837" i="18" s="1"/>
  <c r="X3838" i="18"/>
  <c r="Y3838" i="18" s="1"/>
  <c r="X3839" i="18"/>
  <c r="Y3839" i="18" s="1"/>
  <c r="X3840" i="18"/>
  <c r="Y3840" i="18" s="1"/>
  <c r="X3841" i="18"/>
  <c r="Y3841" i="18" s="1"/>
  <c r="X3842" i="18"/>
  <c r="Y3842" i="18" s="1"/>
  <c r="X3843" i="18"/>
  <c r="Y3843" i="18" s="1"/>
  <c r="X3844" i="18"/>
  <c r="Y3844" i="18" s="1"/>
  <c r="X3845" i="18"/>
  <c r="Y3845" i="18" s="1"/>
  <c r="X3846" i="18"/>
  <c r="Y3846" i="18" s="1"/>
  <c r="X3847" i="18"/>
  <c r="Y3847" i="18" s="1"/>
  <c r="X3848" i="18"/>
  <c r="Y3848" i="18" s="1"/>
  <c r="X3849" i="18"/>
  <c r="Y3849" i="18" s="1"/>
  <c r="X3850" i="18"/>
  <c r="Y3850" i="18" s="1"/>
  <c r="X3851" i="18"/>
  <c r="Y3851" i="18" s="1"/>
  <c r="X3852" i="18"/>
  <c r="Y3852" i="18" s="1"/>
  <c r="X3853" i="18"/>
  <c r="Y3853" i="18" s="1"/>
  <c r="X3854" i="18"/>
  <c r="Y3854" i="18" s="1"/>
  <c r="X3855" i="18"/>
  <c r="Y3855" i="18" s="1"/>
  <c r="X3856" i="18"/>
  <c r="Y3856" i="18" s="1"/>
  <c r="X3857" i="18"/>
  <c r="Y3857" i="18" s="1"/>
  <c r="X3858" i="18"/>
  <c r="Y3858" i="18" s="1"/>
  <c r="X3859" i="18"/>
  <c r="Y3859" i="18" s="1"/>
  <c r="X3860" i="18"/>
  <c r="Y3860" i="18" s="1"/>
  <c r="X3861" i="18"/>
  <c r="Y3861" i="18" s="1"/>
  <c r="X3862" i="18"/>
  <c r="Y3862" i="18" s="1"/>
  <c r="X3863" i="18"/>
  <c r="Y3863" i="18" s="1"/>
  <c r="X3864" i="18"/>
  <c r="Y3864" i="18" s="1"/>
  <c r="X3865" i="18"/>
  <c r="Y3865" i="18" s="1"/>
  <c r="X3866" i="18"/>
  <c r="Y3866" i="18" s="1"/>
  <c r="X3867" i="18"/>
  <c r="Y3867" i="18" s="1"/>
  <c r="X3868" i="18"/>
  <c r="Y3868" i="18" s="1"/>
  <c r="X3869" i="18"/>
  <c r="Y3869" i="18" s="1"/>
  <c r="X3870" i="18"/>
  <c r="Y3870" i="18" s="1"/>
  <c r="X3871" i="18"/>
  <c r="Y3871" i="18" s="1"/>
  <c r="X3872" i="18"/>
  <c r="Y3872" i="18" s="1"/>
  <c r="X3873" i="18"/>
  <c r="Y3873" i="18" s="1"/>
  <c r="X3874" i="18"/>
  <c r="Y3874" i="18" s="1"/>
  <c r="X3875" i="18"/>
  <c r="Y3875" i="18" s="1"/>
  <c r="X3876" i="18"/>
  <c r="Y3876" i="18" s="1"/>
  <c r="X3877" i="18"/>
  <c r="Y3877" i="18" s="1"/>
  <c r="X3878" i="18"/>
  <c r="Y3878" i="18" s="1"/>
  <c r="X3879" i="18"/>
  <c r="Y3879" i="18" s="1"/>
  <c r="X3880" i="18"/>
  <c r="Y3880" i="18" s="1"/>
  <c r="X3881" i="18"/>
  <c r="Y3881" i="18" s="1"/>
  <c r="X3882" i="18"/>
  <c r="Y3882" i="18" s="1"/>
  <c r="X3883" i="18"/>
  <c r="Y3883" i="18" s="1"/>
  <c r="X3884" i="18"/>
  <c r="Y3884" i="18" s="1"/>
  <c r="X3885" i="18"/>
  <c r="Y3885" i="18" s="1"/>
  <c r="X3886" i="18"/>
  <c r="Y3886" i="18" s="1"/>
  <c r="X3887" i="18"/>
  <c r="Y3887" i="18" s="1"/>
  <c r="X3888" i="18"/>
  <c r="Y3888" i="18" s="1"/>
  <c r="X3889" i="18"/>
  <c r="Y3889" i="18" s="1"/>
  <c r="X3890" i="18"/>
  <c r="Y3890" i="18" s="1"/>
  <c r="X3891" i="18"/>
  <c r="Y3891" i="18" s="1"/>
  <c r="X3892" i="18"/>
  <c r="Y3892" i="18" s="1"/>
  <c r="X3893" i="18"/>
  <c r="Y3893" i="18" s="1"/>
  <c r="X3894" i="18"/>
  <c r="Y3894" i="18" s="1"/>
  <c r="X3895" i="18"/>
  <c r="Y3895" i="18" s="1"/>
  <c r="X3896" i="18"/>
  <c r="Y3896" i="18" s="1"/>
  <c r="X3897" i="18"/>
  <c r="Y3897" i="18" s="1"/>
  <c r="X3898" i="18"/>
  <c r="Y3898" i="18" s="1"/>
  <c r="X3899" i="18"/>
  <c r="Y3899" i="18" s="1"/>
  <c r="X3900" i="18"/>
  <c r="Y3900" i="18" s="1"/>
  <c r="X3901" i="18"/>
  <c r="Y3901" i="18" s="1"/>
  <c r="X3902" i="18"/>
  <c r="Y3902" i="18" s="1"/>
  <c r="X3903" i="18"/>
  <c r="Y3903" i="18" s="1"/>
  <c r="X3904" i="18"/>
  <c r="Y3904" i="18" s="1"/>
  <c r="X3905" i="18"/>
  <c r="Y3905" i="18" s="1"/>
  <c r="X3906" i="18"/>
  <c r="Y3906" i="18" s="1"/>
  <c r="X3907" i="18"/>
  <c r="Y3907" i="18" s="1"/>
  <c r="X3908" i="18"/>
  <c r="Y3908" i="18" s="1"/>
  <c r="X3909" i="18"/>
  <c r="Y3909" i="18" s="1"/>
  <c r="X3910" i="18"/>
  <c r="Y3910" i="18" s="1"/>
  <c r="X3911" i="18"/>
  <c r="Y3911" i="18" s="1"/>
  <c r="X3912" i="18"/>
  <c r="Y3912" i="18" s="1"/>
  <c r="X3913" i="18"/>
  <c r="Y3913" i="18" s="1"/>
  <c r="X3914" i="18"/>
  <c r="Y3914" i="18" s="1"/>
  <c r="X3915" i="18"/>
  <c r="Y3915" i="18" s="1"/>
  <c r="X3916" i="18"/>
  <c r="Y3916" i="18" s="1"/>
  <c r="X3917" i="18"/>
  <c r="Y3917" i="18" s="1"/>
  <c r="X3918" i="18"/>
  <c r="Y3918" i="18" s="1"/>
  <c r="X3919" i="18"/>
  <c r="Y3919" i="18" s="1"/>
  <c r="X3920" i="18"/>
  <c r="Y3920" i="18" s="1"/>
  <c r="X3921" i="18"/>
  <c r="Y3921" i="18" s="1"/>
  <c r="X3922" i="18"/>
  <c r="Y3922" i="18" s="1"/>
  <c r="X3923" i="18"/>
  <c r="Y3923" i="18" s="1"/>
  <c r="X3924" i="18"/>
  <c r="Y3924" i="18" s="1"/>
  <c r="X3925" i="18"/>
  <c r="Y3925" i="18" s="1"/>
  <c r="X3926" i="18"/>
  <c r="Y3926" i="18" s="1"/>
  <c r="X3927" i="18"/>
  <c r="Y3927" i="18" s="1"/>
  <c r="X3928" i="18"/>
  <c r="Y3928" i="18" s="1"/>
  <c r="X3929" i="18"/>
  <c r="Y3929" i="18" s="1"/>
  <c r="X3930" i="18"/>
  <c r="Y3930" i="18" s="1"/>
  <c r="X3931" i="18"/>
  <c r="Y3931" i="18" s="1"/>
  <c r="X3932" i="18"/>
  <c r="Y3932" i="18" s="1"/>
  <c r="X3933" i="18"/>
  <c r="Y3933" i="18" s="1"/>
  <c r="X3934" i="18"/>
  <c r="Y3934" i="18" s="1"/>
  <c r="X3935" i="18"/>
  <c r="Y3935" i="18" s="1"/>
  <c r="X3936" i="18"/>
  <c r="Y3936" i="18" s="1"/>
  <c r="X3937" i="18"/>
  <c r="Y3937" i="18" s="1"/>
  <c r="X3938" i="18"/>
  <c r="Y3938" i="18" s="1"/>
  <c r="X3939" i="18"/>
  <c r="Y3939" i="18" s="1"/>
  <c r="X3940" i="18"/>
  <c r="Y3940" i="18" s="1"/>
  <c r="X3941" i="18"/>
  <c r="Y3941" i="18" s="1"/>
  <c r="X3942" i="18"/>
  <c r="Y3942" i="18" s="1"/>
  <c r="X3943" i="18"/>
  <c r="Y3943" i="18" s="1"/>
  <c r="X3944" i="18"/>
  <c r="Y3944" i="18" s="1"/>
  <c r="X3945" i="18"/>
  <c r="Y3945" i="18" s="1"/>
  <c r="X3946" i="18"/>
  <c r="Y3946" i="18" s="1"/>
  <c r="X3947" i="18"/>
  <c r="Y3947" i="18" s="1"/>
  <c r="X3948" i="18"/>
  <c r="Y3948" i="18" s="1"/>
  <c r="X3949" i="18"/>
  <c r="Y3949" i="18" s="1"/>
  <c r="X3950" i="18"/>
  <c r="Y3950" i="18" s="1"/>
  <c r="X3951" i="18"/>
  <c r="Y3951" i="18" s="1"/>
  <c r="X3952" i="18"/>
  <c r="Y3952" i="18" s="1"/>
  <c r="X3953" i="18"/>
  <c r="Y3953" i="18" s="1"/>
  <c r="X3954" i="18"/>
  <c r="Y3954" i="18" s="1"/>
  <c r="X3955" i="18"/>
  <c r="Y3955" i="18" s="1"/>
  <c r="X3956" i="18"/>
  <c r="Y3956" i="18" s="1"/>
  <c r="X3957" i="18"/>
  <c r="Y3957" i="18" s="1"/>
  <c r="X3958" i="18"/>
  <c r="Y3958" i="18" s="1"/>
  <c r="X3959" i="18"/>
  <c r="Y3959" i="18" s="1"/>
  <c r="X3960" i="18"/>
  <c r="Y3960" i="18" s="1"/>
  <c r="X3961" i="18"/>
  <c r="Y3961" i="18" s="1"/>
  <c r="X3962" i="18"/>
  <c r="Y3962" i="18" s="1"/>
  <c r="X3963" i="18"/>
  <c r="Y3963" i="18" s="1"/>
  <c r="X3964" i="18"/>
  <c r="Y3964" i="18" s="1"/>
  <c r="X3965" i="18"/>
  <c r="Y3965" i="18" s="1"/>
  <c r="X3966" i="18"/>
  <c r="Y3966" i="18" s="1"/>
  <c r="X3967" i="18"/>
  <c r="Y3967" i="18" s="1"/>
  <c r="X3968" i="18"/>
  <c r="Y3968" i="18" s="1"/>
  <c r="X3969" i="18"/>
  <c r="Y3969" i="18" s="1"/>
  <c r="X3970" i="18"/>
  <c r="Y3970" i="18" s="1"/>
  <c r="X3971" i="18"/>
  <c r="Y3971" i="18" s="1"/>
  <c r="X3972" i="18"/>
  <c r="Y3972" i="18" s="1"/>
  <c r="X3973" i="18"/>
  <c r="Y3973" i="18" s="1"/>
  <c r="X3974" i="18"/>
  <c r="Y3974" i="18" s="1"/>
  <c r="X3975" i="18"/>
  <c r="Y3975" i="18" s="1"/>
  <c r="X3976" i="18"/>
  <c r="Y3976" i="18" s="1"/>
  <c r="X3977" i="18"/>
  <c r="Y3977" i="18" s="1"/>
  <c r="X3978" i="18"/>
  <c r="Y3978" i="18" s="1"/>
  <c r="X3979" i="18"/>
  <c r="Y3979" i="18" s="1"/>
  <c r="X3980" i="18"/>
  <c r="Y3980" i="18" s="1"/>
  <c r="X3981" i="18"/>
  <c r="Y3981" i="18" s="1"/>
  <c r="X3982" i="18"/>
  <c r="Y3982" i="18" s="1"/>
  <c r="X3983" i="18"/>
  <c r="Y3983" i="18" s="1"/>
  <c r="X3984" i="18"/>
  <c r="Y3984" i="18" s="1"/>
  <c r="X3985" i="18"/>
  <c r="Y3985" i="18" s="1"/>
  <c r="X3986" i="18"/>
  <c r="Y3986" i="18" s="1"/>
  <c r="X3987" i="18"/>
  <c r="Y3987" i="18" s="1"/>
  <c r="X3988" i="18"/>
  <c r="Y3988" i="18" s="1"/>
  <c r="X3989" i="18"/>
  <c r="Y3989" i="18" s="1"/>
  <c r="X3990" i="18"/>
  <c r="Y3990" i="18" s="1"/>
  <c r="X3991" i="18"/>
  <c r="Y3991" i="18" s="1"/>
  <c r="X3992" i="18"/>
  <c r="Y3992" i="18" s="1"/>
  <c r="X3993" i="18"/>
  <c r="Y3993" i="18" s="1"/>
  <c r="X3994" i="18"/>
  <c r="Y3994" i="18" s="1"/>
  <c r="X3995" i="18"/>
  <c r="Y3995" i="18" s="1"/>
  <c r="X3996" i="18"/>
  <c r="Y3996" i="18" s="1"/>
  <c r="X3997" i="18"/>
  <c r="Y3997" i="18" s="1"/>
  <c r="X3998" i="18"/>
  <c r="Y3998" i="18" s="1"/>
  <c r="X3999" i="18"/>
  <c r="Y3999" i="18" s="1"/>
  <c r="X4000" i="18"/>
  <c r="Y4000" i="18" s="1"/>
  <c r="X4001" i="18"/>
  <c r="Y4001" i="18" s="1"/>
  <c r="X4002" i="18"/>
  <c r="Y4002" i="18" s="1"/>
  <c r="X4003" i="18"/>
  <c r="Y4003" i="18" s="1"/>
  <c r="X4004" i="18"/>
  <c r="Y4004" i="18" s="1"/>
  <c r="X4005" i="18"/>
  <c r="Y4005" i="18" s="1"/>
  <c r="X4006" i="18"/>
  <c r="Y4006" i="18" s="1"/>
  <c r="X4007" i="18"/>
  <c r="Y4007" i="18" s="1"/>
  <c r="X4008" i="18"/>
  <c r="Y4008" i="18" s="1"/>
  <c r="X4009" i="18"/>
  <c r="Y4009" i="18" s="1"/>
  <c r="X4010" i="18"/>
  <c r="Y4010" i="18" s="1"/>
  <c r="X4011" i="18"/>
  <c r="Y4011" i="18" s="1"/>
  <c r="X4012" i="18"/>
  <c r="Y4012" i="18" s="1"/>
  <c r="X4013" i="18"/>
  <c r="Y4013" i="18" s="1"/>
  <c r="X4014" i="18"/>
  <c r="Y4014" i="18" s="1"/>
  <c r="X4015" i="18"/>
  <c r="Y4015" i="18" s="1"/>
  <c r="X4016" i="18"/>
  <c r="Y4016" i="18" s="1"/>
  <c r="X4017" i="18"/>
  <c r="Y4017" i="18" s="1"/>
  <c r="X4018" i="18"/>
  <c r="Y4018" i="18" s="1"/>
  <c r="X4019" i="18"/>
  <c r="Y4019" i="18" s="1"/>
  <c r="X4020" i="18"/>
  <c r="Y4020" i="18" s="1"/>
  <c r="X4021" i="18"/>
  <c r="Y4021" i="18" s="1"/>
  <c r="X4022" i="18"/>
  <c r="Y4022" i="18" s="1"/>
  <c r="X4023" i="18"/>
  <c r="Y4023" i="18" s="1"/>
  <c r="X4024" i="18"/>
  <c r="Y4024" i="18" s="1"/>
  <c r="X4025" i="18"/>
  <c r="Y4025" i="18" s="1"/>
  <c r="X4026" i="18"/>
  <c r="Y4026" i="18" s="1"/>
  <c r="X4027" i="18"/>
  <c r="Y4027" i="18" s="1"/>
  <c r="X4028" i="18"/>
  <c r="Y4028" i="18" s="1"/>
  <c r="X4029" i="18"/>
  <c r="Y4029" i="18" s="1"/>
  <c r="X4030" i="18"/>
  <c r="Y4030" i="18" s="1"/>
  <c r="X4031" i="18"/>
  <c r="Y4031" i="18" s="1"/>
  <c r="X4032" i="18"/>
  <c r="Y4032" i="18" s="1"/>
  <c r="X4033" i="18"/>
  <c r="Y4033" i="18" s="1"/>
  <c r="X4034" i="18"/>
  <c r="Y4034" i="18" s="1"/>
  <c r="X4035" i="18"/>
  <c r="Y4035" i="18" s="1"/>
  <c r="X4036" i="18"/>
  <c r="Y4036" i="18" s="1"/>
  <c r="X4037" i="18"/>
  <c r="Y4037" i="18" s="1"/>
  <c r="X4038" i="18"/>
  <c r="Y4038" i="18" s="1"/>
  <c r="X4039" i="18"/>
  <c r="Y4039" i="18" s="1"/>
  <c r="X4040" i="18"/>
  <c r="Y4040" i="18" s="1"/>
  <c r="X4041" i="18"/>
  <c r="Y4041" i="18" s="1"/>
  <c r="X4042" i="18"/>
  <c r="Y4042" i="18" s="1"/>
  <c r="X4043" i="18"/>
  <c r="Y4043" i="18" s="1"/>
  <c r="X4044" i="18"/>
  <c r="Y4044" i="18" s="1"/>
  <c r="X4045" i="18"/>
  <c r="Y4045" i="18" s="1"/>
  <c r="X4046" i="18"/>
  <c r="Y4046" i="18" s="1"/>
  <c r="X4047" i="18"/>
  <c r="Y4047" i="18" s="1"/>
  <c r="X4048" i="18"/>
  <c r="Y4048" i="18" s="1"/>
  <c r="X4049" i="18"/>
  <c r="Y4049" i="18" s="1"/>
  <c r="X4050" i="18"/>
  <c r="Y4050" i="18" s="1"/>
  <c r="X4051" i="18"/>
  <c r="Y4051" i="18" s="1"/>
  <c r="X4052" i="18"/>
  <c r="Y4052" i="18" s="1"/>
  <c r="X4053" i="18"/>
  <c r="Y4053" i="18" s="1"/>
  <c r="X4054" i="18"/>
  <c r="Y4054" i="18" s="1"/>
  <c r="X4055" i="18"/>
  <c r="Y4055" i="18" s="1"/>
  <c r="X4056" i="18"/>
  <c r="Y4056" i="18" s="1"/>
  <c r="X4057" i="18"/>
  <c r="Y4057" i="18" s="1"/>
  <c r="X4058" i="18"/>
  <c r="Y4058" i="18" s="1"/>
  <c r="X4059" i="18"/>
  <c r="Y4059" i="18" s="1"/>
  <c r="X4060" i="18"/>
  <c r="Y4060" i="18" s="1"/>
  <c r="X4061" i="18"/>
  <c r="Y4061" i="18" s="1"/>
  <c r="X4062" i="18"/>
  <c r="Y4062" i="18" s="1"/>
  <c r="X4063" i="18"/>
  <c r="Y4063" i="18" s="1"/>
  <c r="X4064" i="18"/>
  <c r="Y4064" i="18" s="1"/>
  <c r="X4065" i="18"/>
  <c r="Y4065" i="18" s="1"/>
  <c r="X4066" i="18"/>
  <c r="Y4066" i="18" s="1"/>
  <c r="X4067" i="18"/>
  <c r="Y4067" i="18" s="1"/>
  <c r="X4068" i="18"/>
  <c r="Y4068" i="18" s="1"/>
  <c r="X4069" i="18"/>
  <c r="Y4069" i="18" s="1"/>
  <c r="X4070" i="18"/>
  <c r="Y4070" i="18" s="1"/>
  <c r="X4071" i="18"/>
  <c r="Y4071" i="18" s="1"/>
  <c r="X4072" i="18"/>
  <c r="Y4072" i="18" s="1"/>
  <c r="X4073" i="18"/>
  <c r="Y4073" i="18" s="1"/>
  <c r="X4074" i="18"/>
  <c r="Y4074" i="18" s="1"/>
  <c r="X4075" i="18"/>
  <c r="Y4075" i="18" s="1"/>
  <c r="X4076" i="18"/>
  <c r="Y4076" i="18" s="1"/>
  <c r="X4077" i="18"/>
  <c r="Y4077" i="18" s="1"/>
  <c r="X4078" i="18"/>
  <c r="Y4078" i="18" s="1"/>
  <c r="X4079" i="18"/>
  <c r="Y4079" i="18" s="1"/>
  <c r="X4080" i="18"/>
  <c r="Y4080" i="18" s="1"/>
  <c r="X4081" i="18"/>
  <c r="Y4081" i="18" s="1"/>
  <c r="X4082" i="18"/>
  <c r="Y4082" i="18" s="1"/>
  <c r="X4083" i="18"/>
  <c r="Y4083" i="18" s="1"/>
  <c r="X4084" i="18"/>
  <c r="Y4084" i="18" s="1"/>
  <c r="X4085" i="18"/>
  <c r="Y4085" i="18" s="1"/>
  <c r="X4086" i="18"/>
  <c r="Y4086" i="18" s="1"/>
  <c r="X4087" i="18"/>
  <c r="Y4087" i="18" s="1"/>
  <c r="X4088" i="18"/>
  <c r="Y4088" i="18" s="1"/>
  <c r="X4089" i="18"/>
  <c r="Y4089" i="18" s="1"/>
  <c r="X4090" i="18"/>
  <c r="Y4090" i="18" s="1"/>
  <c r="X4091" i="18"/>
  <c r="Y4091" i="18" s="1"/>
  <c r="X4092" i="18"/>
  <c r="Y4092" i="18" s="1"/>
  <c r="X4093" i="18"/>
  <c r="Y4093" i="18" s="1"/>
  <c r="X4094" i="18"/>
  <c r="Y4094" i="18" s="1"/>
  <c r="X4095" i="18"/>
  <c r="Y4095" i="18" s="1"/>
  <c r="X4096" i="18"/>
  <c r="Y4096" i="18" s="1"/>
  <c r="X4097" i="18"/>
  <c r="Y4097" i="18" s="1"/>
  <c r="X4098" i="18"/>
  <c r="Y4098" i="18" s="1"/>
  <c r="X4099" i="18"/>
  <c r="Y4099" i="18" s="1"/>
  <c r="X4100" i="18"/>
  <c r="Y4100" i="18" s="1"/>
  <c r="X4101" i="18"/>
  <c r="Y4101" i="18" s="1"/>
  <c r="X4102" i="18"/>
  <c r="Y4102" i="18" s="1"/>
  <c r="X4103" i="18"/>
  <c r="Y4103" i="18" s="1"/>
  <c r="X4104" i="18"/>
  <c r="Y4104" i="18" s="1"/>
  <c r="X4105" i="18"/>
  <c r="Y4105" i="18" s="1"/>
  <c r="X4106" i="18"/>
  <c r="Y4106" i="18" s="1"/>
  <c r="X4107" i="18"/>
  <c r="Y4107" i="18" s="1"/>
  <c r="X4108" i="18"/>
  <c r="Y4108" i="18" s="1"/>
  <c r="X4109" i="18"/>
  <c r="Y4109" i="18" s="1"/>
  <c r="X4110" i="18"/>
  <c r="Y4110" i="18" s="1"/>
  <c r="X4111" i="18"/>
  <c r="Y4111" i="18" s="1"/>
  <c r="X4112" i="18"/>
  <c r="Y4112" i="18" s="1"/>
  <c r="X4113" i="18"/>
  <c r="Y4113" i="18" s="1"/>
  <c r="X4114" i="18"/>
  <c r="Y4114" i="18" s="1"/>
  <c r="X4115" i="18"/>
  <c r="Y4115" i="18" s="1"/>
  <c r="X4116" i="18"/>
  <c r="Y4116" i="18" s="1"/>
  <c r="X4117" i="18"/>
  <c r="Y4117" i="18" s="1"/>
  <c r="X4118" i="18"/>
  <c r="Y4118" i="18" s="1"/>
  <c r="X4119" i="18"/>
  <c r="Y4119" i="18" s="1"/>
  <c r="X4120" i="18"/>
  <c r="Y4120" i="18" s="1"/>
  <c r="X4121" i="18"/>
  <c r="Y4121" i="18" s="1"/>
  <c r="X4122" i="18"/>
  <c r="Y4122" i="18" s="1"/>
  <c r="X4123" i="18"/>
  <c r="Y4123" i="18" s="1"/>
  <c r="X4124" i="18"/>
  <c r="Y4124" i="18" s="1"/>
  <c r="X4125" i="18"/>
  <c r="Y4125" i="18" s="1"/>
  <c r="X4126" i="18"/>
  <c r="Y4126" i="18" s="1"/>
  <c r="X4127" i="18"/>
  <c r="Y4127" i="18" s="1"/>
  <c r="X4128" i="18"/>
  <c r="Y4128" i="18" s="1"/>
  <c r="X4129" i="18"/>
  <c r="Y4129" i="18" s="1"/>
  <c r="X4130" i="18"/>
  <c r="Y4130" i="18" s="1"/>
  <c r="X4131" i="18"/>
  <c r="Y4131" i="18" s="1"/>
  <c r="X4132" i="18"/>
  <c r="Y4132" i="18" s="1"/>
  <c r="X4133" i="18"/>
  <c r="Y4133" i="18" s="1"/>
  <c r="X4134" i="18"/>
  <c r="Y4134" i="18" s="1"/>
  <c r="X4135" i="18"/>
  <c r="Y4135" i="18" s="1"/>
  <c r="X4136" i="18"/>
  <c r="Y4136" i="18" s="1"/>
  <c r="X4137" i="18"/>
  <c r="Y4137" i="18" s="1"/>
  <c r="X4138" i="18"/>
  <c r="Y4138" i="18" s="1"/>
  <c r="X4139" i="18"/>
  <c r="Y4139" i="18" s="1"/>
  <c r="X4140" i="18"/>
  <c r="Y4140" i="18" s="1"/>
  <c r="X4141" i="18"/>
  <c r="Y4141" i="18" s="1"/>
  <c r="X4142" i="18"/>
  <c r="Y4142" i="18" s="1"/>
  <c r="X4143" i="18"/>
  <c r="Y4143" i="18" s="1"/>
  <c r="X4144" i="18"/>
  <c r="Y4144" i="18" s="1"/>
  <c r="X4145" i="18"/>
  <c r="Y4145" i="18" s="1"/>
  <c r="X4146" i="18"/>
  <c r="Y4146" i="18" s="1"/>
  <c r="X4147" i="18"/>
  <c r="Y4147" i="18" s="1"/>
  <c r="X4148" i="18"/>
  <c r="Y4148" i="18" s="1"/>
  <c r="X4149" i="18"/>
  <c r="Y4149" i="18" s="1"/>
  <c r="X4150" i="18"/>
  <c r="Y4150" i="18" s="1"/>
  <c r="X4151" i="18"/>
  <c r="Y4151" i="18" s="1"/>
  <c r="X4152" i="18"/>
  <c r="Y4152" i="18" s="1"/>
  <c r="X4153" i="18"/>
  <c r="Y4153" i="18" s="1"/>
  <c r="X4154" i="18"/>
  <c r="Y4154" i="18" s="1"/>
  <c r="X4155" i="18"/>
  <c r="Y4155" i="18" s="1"/>
  <c r="X4156" i="18"/>
  <c r="Y4156" i="18" s="1"/>
  <c r="X4157" i="18"/>
  <c r="Y4157" i="18" s="1"/>
  <c r="X4158" i="18"/>
  <c r="Y4158" i="18" s="1"/>
  <c r="X4159" i="18"/>
  <c r="Y4159" i="18" s="1"/>
  <c r="X4160" i="18"/>
  <c r="Y4160" i="18" s="1"/>
  <c r="X4161" i="18"/>
  <c r="Y4161" i="18" s="1"/>
  <c r="X4162" i="18"/>
  <c r="Y4162" i="18" s="1"/>
  <c r="X4163" i="18"/>
  <c r="Y4163" i="18" s="1"/>
  <c r="X4164" i="18"/>
  <c r="Y4164" i="18" s="1"/>
  <c r="X4165" i="18"/>
  <c r="Y4165" i="18" s="1"/>
  <c r="X4166" i="18"/>
  <c r="Y4166" i="18" s="1"/>
  <c r="X4167" i="18"/>
  <c r="Y4167" i="18" s="1"/>
  <c r="X4168" i="18"/>
  <c r="Y4168" i="18" s="1"/>
  <c r="X4169" i="18"/>
  <c r="Y4169" i="18" s="1"/>
  <c r="X4170" i="18"/>
  <c r="Y4170" i="18" s="1"/>
  <c r="X4171" i="18"/>
  <c r="Y4171" i="18" s="1"/>
  <c r="X4172" i="18"/>
  <c r="Y4172" i="18" s="1"/>
  <c r="X4173" i="18"/>
  <c r="Y4173" i="18" s="1"/>
  <c r="X4174" i="18"/>
  <c r="Y4174" i="18" s="1"/>
  <c r="X4175" i="18"/>
  <c r="Y4175" i="18" s="1"/>
  <c r="X4176" i="18"/>
  <c r="Y4176" i="18" s="1"/>
  <c r="X4177" i="18"/>
  <c r="Y4177" i="18" s="1"/>
  <c r="X4178" i="18"/>
  <c r="Y4178" i="18" s="1"/>
  <c r="X4179" i="18"/>
  <c r="Y4179" i="18" s="1"/>
  <c r="X4180" i="18"/>
  <c r="Y4180" i="18" s="1"/>
  <c r="X4181" i="18"/>
  <c r="Y4181" i="18" s="1"/>
  <c r="X4182" i="18"/>
  <c r="Y4182" i="18" s="1"/>
  <c r="X4183" i="18"/>
  <c r="Y4183" i="18" s="1"/>
  <c r="X4184" i="18"/>
  <c r="Y4184" i="18" s="1"/>
  <c r="X4185" i="18"/>
  <c r="Y4185" i="18" s="1"/>
  <c r="X4186" i="18"/>
  <c r="Y4186" i="18" s="1"/>
  <c r="X4187" i="18"/>
  <c r="Y4187" i="18" s="1"/>
  <c r="X4188" i="18"/>
  <c r="Y4188" i="18" s="1"/>
  <c r="X4189" i="18"/>
  <c r="Y4189" i="18" s="1"/>
  <c r="X4190" i="18"/>
  <c r="Y4190" i="18" s="1"/>
  <c r="X4191" i="18"/>
  <c r="Y4191" i="18" s="1"/>
  <c r="X4192" i="18"/>
  <c r="Y4192" i="18" s="1"/>
  <c r="X4193" i="18"/>
  <c r="Y4193" i="18" s="1"/>
  <c r="X4194" i="18"/>
  <c r="Y4194" i="18" s="1"/>
  <c r="X4195" i="18"/>
  <c r="Y4195" i="18" s="1"/>
  <c r="X4196" i="18"/>
  <c r="Y4196" i="18" s="1"/>
  <c r="X4197" i="18"/>
  <c r="Y4197" i="18" s="1"/>
  <c r="X4198" i="18"/>
  <c r="Y4198" i="18" s="1"/>
  <c r="X4199" i="18"/>
  <c r="Y4199" i="18" s="1"/>
  <c r="X4200" i="18"/>
  <c r="Y4200" i="18" s="1"/>
  <c r="X4201" i="18"/>
  <c r="Y4201" i="18" s="1"/>
  <c r="X4202" i="18"/>
  <c r="Y4202" i="18" s="1"/>
  <c r="X4203" i="18"/>
  <c r="Y4203" i="18" s="1"/>
  <c r="X4204" i="18"/>
  <c r="Y4204" i="18" s="1"/>
  <c r="X4205" i="18"/>
  <c r="Y4205" i="18" s="1"/>
  <c r="X4206" i="18"/>
  <c r="Y4206" i="18" s="1"/>
  <c r="X4207" i="18"/>
  <c r="Y4207" i="18" s="1"/>
  <c r="X4208" i="18"/>
  <c r="Y4208" i="18" s="1"/>
  <c r="X4209" i="18"/>
  <c r="Y4209" i="18" s="1"/>
  <c r="X4210" i="18"/>
  <c r="Y4210" i="18" s="1"/>
  <c r="X4211" i="18"/>
  <c r="Y4211" i="18" s="1"/>
  <c r="X4212" i="18"/>
  <c r="Y4212" i="18" s="1"/>
  <c r="X4213" i="18"/>
  <c r="Y4213" i="18" s="1"/>
  <c r="X4214" i="18"/>
  <c r="Y4214" i="18" s="1"/>
  <c r="X4215" i="18"/>
  <c r="Y4215" i="18" s="1"/>
  <c r="X4216" i="18"/>
  <c r="Y4216" i="18" s="1"/>
  <c r="X4217" i="18"/>
  <c r="Y4217" i="18" s="1"/>
  <c r="X4218" i="18"/>
  <c r="Y4218" i="18" s="1"/>
  <c r="X4219" i="18"/>
  <c r="Y4219" i="18" s="1"/>
  <c r="X4220" i="18"/>
  <c r="Y4220" i="18" s="1"/>
  <c r="X4221" i="18"/>
  <c r="Y4221" i="18" s="1"/>
  <c r="X4222" i="18"/>
  <c r="Y4222" i="18" s="1"/>
  <c r="X4223" i="18"/>
  <c r="Y4223" i="18" s="1"/>
  <c r="X4224" i="18"/>
  <c r="Y4224" i="18" s="1"/>
  <c r="X4225" i="18"/>
  <c r="Y4225" i="18" s="1"/>
  <c r="X4226" i="18"/>
  <c r="Y4226" i="18" s="1"/>
  <c r="X4227" i="18"/>
  <c r="Y4227" i="18" s="1"/>
  <c r="X4228" i="18"/>
  <c r="Y4228" i="18" s="1"/>
  <c r="X4229" i="18"/>
  <c r="Y4229" i="18" s="1"/>
  <c r="X4230" i="18"/>
  <c r="Y4230" i="18" s="1"/>
  <c r="X4231" i="18"/>
  <c r="Y4231" i="18" s="1"/>
  <c r="X4232" i="18"/>
  <c r="Y4232" i="18" s="1"/>
  <c r="X4233" i="18"/>
  <c r="Y4233" i="18" s="1"/>
  <c r="X4234" i="18"/>
  <c r="Y4234" i="18" s="1"/>
  <c r="X4235" i="18"/>
  <c r="Y4235" i="18" s="1"/>
  <c r="X4236" i="18"/>
  <c r="Y4236" i="18" s="1"/>
  <c r="X4237" i="18"/>
  <c r="Y4237" i="18" s="1"/>
  <c r="X4238" i="18"/>
  <c r="Y4238" i="18" s="1"/>
  <c r="X4239" i="18"/>
  <c r="Y4239" i="18" s="1"/>
  <c r="X4240" i="18"/>
  <c r="Y4240" i="18" s="1"/>
  <c r="X4241" i="18"/>
  <c r="Y4241" i="18" s="1"/>
  <c r="X4242" i="18"/>
  <c r="Y4242" i="18" s="1"/>
  <c r="X4243" i="18"/>
  <c r="Y4243" i="18" s="1"/>
  <c r="X4244" i="18"/>
  <c r="Y4244" i="18" s="1"/>
  <c r="X4245" i="18"/>
  <c r="Y4245" i="18" s="1"/>
  <c r="X4246" i="18"/>
  <c r="Y4246" i="18" s="1"/>
  <c r="X4247" i="18"/>
  <c r="Y4247" i="18" s="1"/>
  <c r="X4248" i="18"/>
  <c r="Y4248" i="18" s="1"/>
  <c r="X4249" i="18"/>
  <c r="Y4249" i="18" s="1"/>
  <c r="X4250" i="18"/>
  <c r="Y4250" i="18" s="1"/>
  <c r="X4251" i="18"/>
  <c r="Y4251" i="18" s="1"/>
  <c r="X4252" i="18"/>
  <c r="Y4252" i="18" s="1"/>
  <c r="X4253" i="18"/>
  <c r="Y4253" i="18" s="1"/>
  <c r="X4254" i="18"/>
  <c r="Y4254" i="18" s="1"/>
  <c r="X4255" i="18"/>
  <c r="Y4255" i="18" s="1"/>
  <c r="X4256" i="18"/>
  <c r="Y4256" i="18" s="1"/>
  <c r="X4257" i="18"/>
  <c r="Y4257" i="18" s="1"/>
  <c r="X4258" i="18"/>
  <c r="Y4258" i="18" s="1"/>
  <c r="X4259" i="18"/>
  <c r="Y4259" i="18" s="1"/>
  <c r="X4260" i="18"/>
  <c r="Y4260" i="18" s="1"/>
  <c r="X4261" i="18"/>
  <c r="Y4261" i="18" s="1"/>
  <c r="X4262" i="18"/>
  <c r="Y4262" i="18" s="1"/>
  <c r="X4263" i="18"/>
  <c r="Y4263" i="18" s="1"/>
  <c r="X4264" i="18"/>
  <c r="Y4264" i="18" s="1"/>
  <c r="X4265" i="18"/>
  <c r="Y4265" i="18" s="1"/>
  <c r="X4266" i="18"/>
  <c r="Y4266" i="18" s="1"/>
  <c r="X4267" i="18"/>
  <c r="Y4267" i="18" s="1"/>
  <c r="X4268" i="18"/>
  <c r="Y4268" i="18" s="1"/>
  <c r="X4269" i="18"/>
  <c r="Y4269" i="18" s="1"/>
  <c r="X4270" i="18"/>
  <c r="Y4270" i="18" s="1"/>
  <c r="X4271" i="18"/>
  <c r="Y4271" i="18" s="1"/>
  <c r="X4272" i="18"/>
  <c r="Y4272" i="18" s="1"/>
  <c r="X4273" i="18"/>
  <c r="Y4273" i="18" s="1"/>
  <c r="X4274" i="18"/>
  <c r="Y4274" i="18" s="1"/>
  <c r="X4275" i="18"/>
  <c r="Y4275" i="18" s="1"/>
  <c r="X4276" i="18"/>
  <c r="Y4276" i="18" s="1"/>
  <c r="X4277" i="18"/>
  <c r="Y4277" i="18" s="1"/>
  <c r="X4278" i="18"/>
  <c r="Y4278" i="18" s="1"/>
  <c r="X4279" i="18"/>
  <c r="Y4279" i="18" s="1"/>
  <c r="X4280" i="18"/>
  <c r="Y4280" i="18" s="1"/>
  <c r="X4281" i="18"/>
  <c r="Y4281" i="18" s="1"/>
  <c r="X4282" i="18"/>
  <c r="Y4282" i="18" s="1"/>
  <c r="X4283" i="18"/>
  <c r="Y4283" i="18" s="1"/>
  <c r="X4284" i="18"/>
  <c r="Y4284" i="18" s="1"/>
  <c r="X4285" i="18"/>
  <c r="Y4285" i="18" s="1"/>
  <c r="X4286" i="18"/>
  <c r="Y4286" i="18" s="1"/>
  <c r="X4287" i="18"/>
  <c r="Y4287" i="18" s="1"/>
  <c r="X4288" i="18"/>
  <c r="Y4288" i="18" s="1"/>
  <c r="X4289" i="18"/>
  <c r="Y4289" i="18" s="1"/>
  <c r="X4290" i="18"/>
  <c r="Y4290" i="18" s="1"/>
  <c r="X4291" i="18"/>
  <c r="Y4291" i="18" s="1"/>
  <c r="X4292" i="18"/>
  <c r="Y4292" i="18" s="1"/>
  <c r="X4293" i="18"/>
  <c r="Y4293" i="18" s="1"/>
  <c r="X4294" i="18"/>
  <c r="Y4294" i="18" s="1"/>
  <c r="X4295" i="18"/>
  <c r="Y4295" i="18" s="1"/>
  <c r="X4296" i="18"/>
  <c r="Y4296" i="18" s="1"/>
  <c r="X4297" i="18"/>
  <c r="Y4297" i="18" s="1"/>
  <c r="X4298" i="18"/>
  <c r="Y4298" i="18" s="1"/>
  <c r="X4299" i="18"/>
  <c r="Y4299" i="18" s="1"/>
  <c r="X4300" i="18"/>
  <c r="Y4300" i="18" s="1"/>
  <c r="X4301" i="18"/>
  <c r="Y4301" i="18" s="1"/>
  <c r="X4302" i="18"/>
  <c r="Y4302" i="18" s="1"/>
  <c r="X4303" i="18"/>
  <c r="Y4303" i="18" s="1"/>
  <c r="X4304" i="18"/>
  <c r="Y4304" i="18" s="1"/>
  <c r="X4305" i="18"/>
  <c r="Y4305" i="18" s="1"/>
  <c r="X4306" i="18"/>
  <c r="Y4306" i="18" s="1"/>
  <c r="X4307" i="18"/>
  <c r="Y4307" i="18" s="1"/>
  <c r="X4308" i="18"/>
  <c r="Y4308" i="18" s="1"/>
  <c r="X4309" i="18"/>
  <c r="Y4309" i="18" s="1"/>
  <c r="X4310" i="18"/>
  <c r="Y4310" i="18" s="1"/>
  <c r="X4311" i="18"/>
  <c r="Y4311" i="18" s="1"/>
  <c r="X4312" i="18"/>
  <c r="Y4312" i="18" s="1"/>
  <c r="X4313" i="18"/>
  <c r="Y4313" i="18" s="1"/>
  <c r="X4314" i="18"/>
  <c r="Y4314" i="18" s="1"/>
  <c r="X4315" i="18"/>
  <c r="Y4315" i="18" s="1"/>
  <c r="X4316" i="18"/>
  <c r="Y4316" i="18" s="1"/>
  <c r="X4317" i="18"/>
  <c r="Y4317" i="18" s="1"/>
  <c r="X4318" i="18"/>
  <c r="Y4318" i="18" s="1"/>
  <c r="X4319" i="18"/>
  <c r="Y4319" i="18" s="1"/>
  <c r="X4320" i="18"/>
  <c r="Y4320" i="18" s="1"/>
  <c r="X4321" i="18"/>
  <c r="Y4321" i="18" s="1"/>
  <c r="X4322" i="18"/>
  <c r="Y4322" i="18" s="1"/>
  <c r="X4323" i="18"/>
  <c r="Y4323" i="18" s="1"/>
  <c r="X4324" i="18"/>
  <c r="Y4324" i="18" s="1"/>
  <c r="X4325" i="18"/>
  <c r="Y4325" i="18" s="1"/>
  <c r="X4326" i="18"/>
  <c r="Y4326" i="18" s="1"/>
  <c r="X4327" i="18"/>
  <c r="Y4327" i="18" s="1"/>
  <c r="X4328" i="18"/>
  <c r="Y4328" i="18" s="1"/>
  <c r="X4329" i="18"/>
  <c r="Y4329" i="18" s="1"/>
  <c r="X4330" i="18"/>
  <c r="Y4330" i="18" s="1"/>
  <c r="X4331" i="18"/>
  <c r="Y4331" i="18" s="1"/>
  <c r="X4332" i="18"/>
  <c r="Y4332" i="18" s="1"/>
  <c r="X4333" i="18"/>
  <c r="Y4333" i="18" s="1"/>
  <c r="X4334" i="18"/>
  <c r="Y4334" i="18" s="1"/>
  <c r="X4335" i="18"/>
  <c r="Y4335" i="18" s="1"/>
  <c r="X4336" i="18"/>
  <c r="Y4336" i="18" s="1"/>
  <c r="X4337" i="18"/>
  <c r="Y4337" i="18" s="1"/>
  <c r="X4338" i="18"/>
  <c r="Y4338" i="18" s="1"/>
  <c r="X4339" i="18"/>
  <c r="Y4339" i="18" s="1"/>
  <c r="X4340" i="18"/>
  <c r="Y4340" i="18" s="1"/>
  <c r="X4341" i="18"/>
  <c r="Y4341" i="18" s="1"/>
  <c r="X4342" i="18"/>
  <c r="Y4342" i="18" s="1"/>
  <c r="X4343" i="18"/>
  <c r="Y4343" i="18" s="1"/>
  <c r="X4344" i="18"/>
  <c r="Y4344" i="18" s="1"/>
  <c r="X4345" i="18"/>
  <c r="Y4345" i="18" s="1"/>
  <c r="X4346" i="18"/>
  <c r="Y4346" i="18" s="1"/>
  <c r="X4347" i="18"/>
  <c r="Y4347" i="18" s="1"/>
  <c r="X4348" i="18"/>
  <c r="Y4348" i="18" s="1"/>
  <c r="X4349" i="18"/>
  <c r="Y4349" i="18" s="1"/>
  <c r="X4350" i="18"/>
  <c r="Y4350" i="18" s="1"/>
  <c r="X4351" i="18"/>
  <c r="Y4351" i="18" s="1"/>
  <c r="X4352" i="18"/>
  <c r="Y4352" i="18" s="1"/>
  <c r="X4353" i="18"/>
  <c r="Y4353" i="18" s="1"/>
  <c r="X4354" i="18"/>
  <c r="Y4354" i="18" s="1"/>
  <c r="X4355" i="18"/>
  <c r="Y4355" i="18" s="1"/>
  <c r="X4356" i="18"/>
  <c r="Y4356" i="18" s="1"/>
  <c r="X4357" i="18"/>
  <c r="Y4357" i="18" s="1"/>
  <c r="X4358" i="18"/>
  <c r="Y4358" i="18" s="1"/>
  <c r="X4359" i="18"/>
  <c r="Y4359" i="18" s="1"/>
  <c r="X4360" i="18"/>
  <c r="Y4360" i="18" s="1"/>
  <c r="X4361" i="18"/>
  <c r="Y4361" i="18" s="1"/>
  <c r="X4362" i="18"/>
  <c r="Y4362" i="18" s="1"/>
  <c r="X4363" i="18"/>
  <c r="Y4363" i="18" s="1"/>
  <c r="X4364" i="18"/>
  <c r="Y4364" i="18" s="1"/>
  <c r="X4365" i="18"/>
  <c r="Y4365" i="18" s="1"/>
  <c r="X4366" i="18"/>
  <c r="Y4366" i="18" s="1"/>
  <c r="X4367" i="18"/>
  <c r="Y4367" i="18" s="1"/>
  <c r="X4368" i="18"/>
  <c r="Y4368" i="18" s="1"/>
  <c r="X4369" i="18"/>
  <c r="Y4369" i="18" s="1"/>
  <c r="X4370" i="18"/>
  <c r="Y4370" i="18" s="1"/>
  <c r="X4371" i="18"/>
  <c r="Y4371" i="18" s="1"/>
  <c r="X4372" i="18"/>
  <c r="Y4372" i="18" s="1"/>
  <c r="X4373" i="18"/>
  <c r="Y4373" i="18" s="1"/>
  <c r="X4374" i="18"/>
  <c r="Y4374" i="18" s="1"/>
  <c r="X4375" i="18"/>
  <c r="Y4375" i="18" s="1"/>
  <c r="X4376" i="18"/>
  <c r="Y4376" i="18" s="1"/>
  <c r="X4377" i="18"/>
  <c r="Y4377" i="18" s="1"/>
  <c r="X4378" i="18"/>
  <c r="Y4378" i="18" s="1"/>
  <c r="X4379" i="18"/>
  <c r="Y4379" i="18" s="1"/>
  <c r="X4380" i="18"/>
  <c r="Y4380" i="18" s="1"/>
  <c r="X4381" i="18"/>
  <c r="Y4381" i="18" s="1"/>
  <c r="X4382" i="18"/>
  <c r="Y4382" i="18" s="1"/>
  <c r="X4383" i="18"/>
  <c r="Y4383" i="18" s="1"/>
  <c r="X4384" i="18"/>
  <c r="Y4384" i="18" s="1"/>
  <c r="X4385" i="18"/>
  <c r="Y4385" i="18" s="1"/>
  <c r="X4386" i="18"/>
  <c r="Y4386" i="18" s="1"/>
  <c r="X4387" i="18"/>
  <c r="Y4387" i="18" s="1"/>
  <c r="X4388" i="18"/>
  <c r="Y4388" i="18" s="1"/>
  <c r="X4389" i="18"/>
  <c r="Y4389" i="18" s="1"/>
  <c r="X4390" i="18"/>
  <c r="Y4390" i="18" s="1"/>
  <c r="X4391" i="18"/>
  <c r="Y4391" i="18" s="1"/>
  <c r="X4392" i="18"/>
  <c r="Y4392" i="18" s="1"/>
  <c r="X4393" i="18"/>
  <c r="Y4393" i="18" s="1"/>
  <c r="X4394" i="18"/>
  <c r="Y4394" i="18" s="1"/>
  <c r="X4395" i="18"/>
  <c r="Y4395" i="18" s="1"/>
  <c r="X4396" i="18"/>
  <c r="Y4396" i="18" s="1"/>
  <c r="X4397" i="18"/>
  <c r="Y4397" i="18" s="1"/>
  <c r="X4398" i="18"/>
  <c r="Y4398" i="18" s="1"/>
  <c r="X4399" i="18"/>
  <c r="Y4399" i="18" s="1"/>
  <c r="X4400" i="18"/>
  <c r="Y4400" i="18" s="1"/>
  <c r="X4401" i="18"/>
  <c r="Y4401" i="18" s="1"/>
  <c r="X4402" i="18"/>
  <c r="Y4402" i="18" s="1"/>
  <c r="X4403" i="18"/>
  <c r="Y4403" i="18" s="1"/>
  <c r="X4404" i="18"/>
  <c r="Y4404" i="18" s="1"/>
  <c r="X4405" i="18"/>
  <c r="Y4405" i="18" s="1"/>
  <c r="X4406" i="18"/>
  <c r="Y4406" i="18" s="1"/>
  <c r="X4407" i="18"/>
  <c r="Y4407" i="18" s="1"/>
  <c r="X4408" i="18"/>
  <c r="Y4408" i="18" s="1"/>
  <c r="X4409" i="18"/>
  <c r="Y4409" i="18" s="1"/>
  <c r="X4410" i="18"/>
  <c r="Y4410" i="18" s="1"/>
  <c r="X4411" i="18"/>
  <c r="Y4411" i="18" s="1"/>
  <c r="X4412" i="18"/>
  <c r="Y4412" i="18" s="1"/>
  <c r="X4413" i="18"/>
  <c r="Y4413" i="18" s="1"/>
  <c r="X4414" i="18"/>
  <c r="Y4414" i="18" s="1"/>
  <c r="X4415" i="18"/>
  <c r="Y4415" i="18" s="1"/>
  <c r="X4416" i="18"/>
  <c r="Y4416" i="18" s="1"/>
  <c r="X4417" i="18"/>
  <c r="Y4417" i="18" s="1"/>
  <c r="X4418" i="18"/>
  <c r="Y4418" i="18" s="1"/>
  <c r="X4419" i="18"/>
  <c r="Y4419" i="18" s="1"/>
  <c r="X4420" i="18"/>
  <c r="Y4420" i="18" s="1"/>
  <c r="X4421" i="18"/>
  <c r="Y4421" i="18" s="1"/>
  <c r="X4422" i="18"/>
  <c r="Y4422" i="18" s="1"/>
  <c r="X4423" i="18"/>
  <c r="Y4423" i="18" s="1"/>
  <c r="X4424" i="18"/>
  <c r="Y4424" i="18" s="1"/>
  <c r="X4425" i="18"/>
  <c r="Y4425" i="18" s="1"/>
  <c r="X4426" i="18"/>
  <c r="Y4426" i="18" s="1"/>
  <c r="X4427" i="18"/>
  <c r="Y4427" i="18" s="1"/>
  <c r="X4428" i="18"/>
  <c r="Y4428" i="18" s="1"/>
  <c r="X4429" i="18"/>
  <c r="Y4429" i="18" s="1"/>
  <c r="X4430" i="18"/>
  <c r="Y4430" i="18" s="1"/>
  <c r="X4431" i="18"/>
  <c r="Y4431" i="18" s="1"/>
  <c r="X4432" i="18"/>
  <c r="Y4432" i="18" s="1"/>
  <c r="X4433" i="18"/>
  <c r="Y4433" i="18" s="1"/>
  <c r="X4434" i="18"/>
  <c r="Y4434" i="18" s="1"/>
  <c r="X4435" i="18"/>
  <c r="Y4435" i="18" s="1"/>
  <c r="X4436" i="18"/>
  <c r="Y4436" i="18" s="1"/>
  <c r="X4437" i="18"/>
  <c r="Y4437" i="18" s="1"/>
  <c r="X4438" i="18"/>
  <c r="Y4438" i="18" s="1"/>
  <c r="X4439" i="18"/>
  <c r="Y4439" i="18" s="1"/>
  <c r="X4440" i="18"/>
  <c r="Y4440" i="18" s="1"/>
  <c r="X4441" i="18"/>
  <c r="Y4441" i="18" s="1"/>
  <c r="X4442" i="18"/>
  <c r="Y4442" i="18" s="1"/>
  <c r="X4443" i="18"/>
  <c r="Y4443" i="18" s="1"/>
  <c r="X4444" i="18"/>
  <c r="Y4444" i="18" s="1"/>
  <c r="X4445" i="18"/>
  <c r="Y4445" i="18" s="1"/>
  <c r="X4446" i="18"/>
  <c r="Y4446" i="18" s="1"/>
  <c r="X4447" i="18"/>
  <c r="Y4447" i="18" s="1"/>
  <c r="X4448" i="18"/>
  <c r="Y4448" i="18" s="1"/>
  <c r="X4449" i="18"/>
  <c r="Y4449" i="18" s="1"/>
  <c r="X4450" i="18"/>
  <c r="Y4450" i="18" s="1"/>
  <c r="X4451" i="18"/>
  <c r="Y4451" i="18" s="1"/>
  <c r="X4452" i="18"/>
  <c r="Y4452" i="18" s="1"/>
  <c r="X4453" i="18"/>
  <c r="Y4453" i="18" s="1"/>
  <c r="X4454" i="18"/>
  <c r="Y4454" i="18" s="1"/>
  <c r="X4455" i="18"/>
  <c r="Y4455" i="18" s="1"/>
  <c r="X4456" i="18"/>
  <c r="Y4456" i="18" s="1"/>
  <c r="X4457" i="18"/>
  <c r="Y4457" i="18" s="1"/>
  <c r="X4458" i="18"/>
  <c r="Y4458" i="18" s="1"/>
  <c r="X4459" i="18"/>
  <c r="Y4459" i="18" s="1"/>
  <c r="X4460" i="18"/>
  <c r="Y4460" i="18" s="1"/>
  <c r="X4461" i="18"/>
  <c r="Y4461" i="18" s="1"/>
  <c r="X4462" i="18"/>
  <c r="Y4462" i="18" s="1"/>
  <c r="X4463" i="18"/>
  <c r="Y4463" i="18" s="1"/>
  <c r="X4464" i="18"/>
  <c r="Y4464" i="18" s="1"/>
  <c r="X4465" i="18"/>
  <c r="Y4465" i="18" s="1"/>
  <c r="X4466" i="18"/>
  <c r="Y4466" i="18" s="1"/>
  <c r="X4467" i="18"/>
  <c r="Y4467" i="18" s="1"/>
  <c r="X4468" i="18"/>
  <c r="Y4468" i="18" s="1"/>
  <c r="X4469" i="18"/>
  <c r="Y4469" i="18" s="1"/>
  <c r="X4470" i="18"/>
  <c r="Y4470" i="18" s="1"/>
  <c r="X4471" i="18"/>
  <c r="Y4471" i="18" s="1"/>
  <c r="X4472" i="18"/>
  <c r="Y4472" i="18" s="1"/>
  <c r="X4473" i="18"/>
  <c r="Y4473" i="18" s="1"/>
  <c r="X4474" i="18"/>
  <c r="Y4474" i="18" s="1"/>
  <c r="X4475" i="18"/>
  <c r="Y4475" i="18" s="1"/>
  <c r="X4476" i="18"/>
  <c r="Y4476" i="18" s="1"/>
  <c r="X4477" i="18"/>
  <c r="Y4477" i="18" s="1"/>
  <c r="X4478" i="18"/>
  <c r="Y4478" i="18" s="1"/>
  <c r="X4479" i="18"/>
  <c r="Y4479" i="18" s="1"/>
  <c r="X4480" i="18"/>
  <c r="Y4480" i="18" s="1"/>
  <c r="X4481" i="18"/>
  <c r="Y4481" i="18" s="1"/>
  <c r="X4482" i="18"/>
  <c r="Y4482" i="18" s="1"/>
  <c r="X4483" i="18"/>
  <c r="Y4483" i="18" s="1"/>
  <c r="X4484" i="18"/>
  <c r="Y4484" i="18" s="1"/>
  <c r="X4485" i="18"/>
  <c r="Y4485" i="18" s="1"/>
  <c r="X4486" i="18"/>
  <c r="Y4486" i="18" s="1"/>
  <c r="X4487" i="18"/>
  <c r="Y4487" i="18" s="1"/>
  <c r="X4488" i="18"/>
  <c r="Y4488" i="18" s="1"/>
  <c r="X4489" i="18"/>
  <c r="Y4489" i="18" s="1"/>
  <c r="X4490" i="18"/>
  <c r="Y4490" i="18" s="1"/>
  <c r="X4491" i="18"/>
  <c r="Y4491" i="18" s="1"/>
  <c r="X4492" i="18"/>
  <c r="Y4492" i="18" s="1"/>
  <c r="X4493" i="18"/>
  <c r="Y4493" i="18" s="1"/>
  <c r="X4494" i="18"/>
  <c r="Y4494" i="18" s="1"/>
  <c r="X4495" i="18"/>
  <c r="Y4495" i="18" s="1"/>
  <c r="X4496" i="18"/>
  <c r="Y4496" i="18" s="1"/>
  <c r="X4497" i="18"/>
  <c r="Y4497" i="18" s="1"/>
  <c r="X4498" i="18"/>
  <c r="Y4498" i="18" s="1"/>
  <c r="X4499" i="18"/>
  <c r="Y4499" i="18" s="1"/>
  <c r="X4500" i="18"/>
  <c r="Y4500" i="18" s="1"/>
  <c r="X4501" i="18"/>
  <c r="Y4501" i="18" s="1"/>
  <c r="X4502" i="18"/>
  <c r="Y4502" i="18" s="1"/>
  <c r="X4503" i="18"/>
  <c r="Y4503" i="18" s="1"/>
  <c r="X4504" i="18"/>
  <c r="Y4504" i="18" s="1"/>
  <c r="X4505" i="18"/>
  <c r="Y4505" i="18" s="1"/>
  <c r="X4506" i="18"/>
  <c r="Y4506" i="18" s="1"/>
  <c r="X4507" i="18"/>
  <c r="Y4507" i="18" s="1"/>
  <c r="X4508" i="18"/>
  <c r="Y4508" i="18" s="1"/>
  <c r="X4509" i="18"/>
  <c r="Y4509" i="18" s="1"/>
  <c r="X4510" i="18"/>
  <c r="Y4510" i="18" s="1"/>
  <c r="X4511" i="18"/>
  <c r="Y4511" i="18" s="1"/>
  <c r="X4512" i="18"/>
  <c r="Y4512" i="18" s="1"/>
  <c r="X4513" i="18"/>
  <c r="Y4513" i="18" s="1"/>
  <c r="X4514" i="18"/>
  <c r="Y4514" i="18" s="1"/>
  <c r="X4515" i="18"/>
  <c r="Y4515" i="18" s="1"/>
  <c r="X4516" i="18"/>
  <c r="Y4516" i="18" s="1"/>
  <c r="X4517" i="18"/>
  <c r="Y4517" i="18" s="1"/>
  <c r="X4518" i="18"/>
  <c r="Y4518" i="18" s="1"/>
  <c r="X4519" i="18"/>
  <c r="Y4519" i="18" s="1"/>
  <c r="X4520" i="18"/>
  <c r="Y4520" i="18" s="1"/>
  <c r="X4521" i="18"/>
  <c r="Y4521" i="18" s="1"/>
  <c r="X4522" i="18"/>
  <c r="Y4522" i="18" s="1"/>
  <c r="X4523" i="18"/>
  <c r="Y4523" i="18" s="1"/>
  <c r="X4524" i="18"/>
  <c r="Y4524" i="18" s="1"/>
  <c r="X4525" i="18"/>
  <c r="Y4525" i="18" s="1"/>
  <c r="X4526" i="18"/>
  <c r="Y4526" i="18" s="1"/>
  <c r="X4527" i="18"/>
  <c r="Y4527" i="18" s="1"/>
  <c r="X4528" i="18"/>
  <c r="Y4528" i="18" s="1"/>
  <c r="X4529" i="18"/>
  <c r="Y4529" i="18" s="1"/>
  <c r="X4530" i="18"/>
  <c r="Y4530" i="18" s="1"/>
  <c r="X4531" i="18"/>
  <c r="Y4531" i="18" s="1"/>
  <c r="X4532" i="18"/>
  <c r="Y4532" i="18" s="1"/>
  <c r="X4533" i="18"/>
  <c r="Y4533" i="18" s="1"/>
  <c r="X4534" i="18"/>
  <c r="Y4534" i="18" s="1"/>
  <c r="X4535" i="18"/>
  <c r="Y4535" i="18" s="1"/>
  <c r="X4536" i="18"/>
  <c r="Y4536" i="18" s="1"/>
  <c r="X4537" i="18"/>
  <c r="Y4537" i="18" s="1"/>
  <c r="X4538" i="18"/>
  <c r="Y4538" i="18" s="1"/>
  <c r="X4539" i="18"/>
  <c r="Y4539" i="18" s="1"/>
  <c r="X4540" i="18"/>
  <c r="Y4540" i="18" s="1"/>
  <c r="X4541" i="18"/>
  <c r="Y4541" i="18" s="1"/>
  <c r="X4542" i="18"/>
  <c r="Y4542" i="18" s="1"/>
  <c r="X4543" i="18"/>
  <c r="Y4543" i="18" s="1"/>
  <c r="X4544" i="18"/>
  <c r="Y4544" i="18" s="1"/>
  <c r="X4545" i="18"/>
  <c r="Y4545" i="18" s="1"/>
  <c r="X4546" i="18"/>
  <c r="Y4546" i="18" s="1"/>
  <c r="X4547" i="18"/>
  <c r="Y4547" i="18" s="1"/>
  <c r="X4548" i="18"/>
  <c r="Y4548" i="18" s="1"/>
  <c r="X4549" i="18"/>
  <c r="Y4549" i="18" s="1"/>
  <c r="X4550" i="18"/>
  <c r="Y4550" i="18" s="1"/>
  <c r="X4551" i="18"/>
  <c r="Y4551" i="18" s="1"/>
  <c r="X4552" i="18"/>
  <c r="Y4552" i="18" s="1"/>
  <c r="X4553" i="18"/>
  <c r="Y4553" i="18" s="1"/>
  <c r="X4554" i="18"/>
  <c r="Y4554" i="18" s="1"/>
  <c r="X4555" i="18"/>
  <c r="Y4555" i="18" s="1"/>
  <c r="X4556" i="18"/>
  <c r="Y4556" i="18" s="1"/>
  <c r="X4557" i="18"/>
  <c r="Y4557" i="18" s="1"/>
  <c r="X4558" i="18"/>
  <c r="Y4558" i="18" s="1"/>
  <c r="X4559" i="18"/>
  <c r="Y4559" i="18" s="1"/>
  <c r="X4560" i="18"/>
  <c r="Y4560" i="18" s="1"/>
  <c r="X4561" i="18"/>
  <c r="Y4561" i="18" s="1"/>
  <c r="X4562" i="18"/>
  <c r="Y4562" i="18" s="1"/>
  <c r="X4563" i="18"/>
  <c r="Y4563" i="18" s="1"/>
  <c r="X4564" i="18"/>
  <c r="Y4564" i="18" s="1"/>
  <c r="X4565" i="18"/>
  <c r="Y4565" i="18" s="1"/>
  <c r="X4566" i="18"/>
  <c r="Y4566" i="18" s="1"/>
  <c r="X4567" i="18"/>
  <c r="Y4567" i="18" s="1"/>
  <c r="X4568" i="18"/>
  <c r="Y4568" i="18" s="1"/>
  <c r="X4569" i="18"/>
  <c r="Y4569" i="18" s="1"/>
  <c r="X4570" i="18"/>
  <c r="Y4570" i="18" s="1"/>
  <c r="X4571" i="18"/>
  <c r="Y4571" i="18" s="1"/>
  <c r="X4572" i="18"/>
  <c r="Y4572" i="18" s="1"/>
  <c r="X4573" i="18"/>
  <c r="Y4573" i="18" s="1"/>
  <c r="X4574" i="18"/>
  <c r="Y4574" i="18" s="1"/>
  <c r="X4575" i="18"/>
  <c r="Y4575" i="18" s="1"/>
  <c r="X4576" i="18"/>
  <c r="Y4576" i="18" s="1"/>
  <c r="X4577" i="18"/>
  <c r="Y4577" i="18" s="1"/>
  <c r="X4578" i="18"/>
  <c r="Y4578" i="18" s="1"/>
  <c r="X4579" i="18"/>
  <c r="Y4579" i="18" s="1"/>
  <c r="X4580" i="18"/>
  <c r="Y4580" i="18" s="1"/>
  <c r="X4581" i="18"/>
  <c r="Y4581" i="18" s="1"/>
  <c r="X4582" i="18"/>
  <c r="Y4582" i="18" s="1"/>
  <c r="X4583" i="18"/>
  <c r="Y4583" i="18" s="1"/>
  <c r="X4584" i="18"/>
  <c r="Y4584" i="18" s="1"/>
  <c r="X4585" i="18"/>
  <c r="Y4585" i="18" s="1"/>
  <c r="X4586" i="18"/>
  <c r="Y4586" i="18" s="1"/>
  <c r="X4587" i="18"/>
  <c r="Y4587" i="18" s="1"/>
  <c r="X4588" i="18"/>
  <c r="Y4588" i="18" s="1"/>
  <c r="X4589" i="18"/>
  <c r="Y4589" i="18" s="1"/>
  <c r="X4590" i="18"/>
  <c r="Y4590" i="18" s="1"/>
  <c r="X4591" i="18"/>
  <c r="Y4591" i="18" s="1"/>
  <c r="X4592" i="18"/>
  <c r="Y4592" i="18" s="1"/>
  <c r="X4593" i="18"/>
  <c r="Y4593" i="18" s="1"/>
  <c r="X4594" i="18"/>
  <c r="Y4594" i="18" s="1"/>
  <c r="X4595" i="18"/>
  <c r="Y4595" i="18" s="1"/>
  <c r="X4596" i="18"/>
  <c r="Y4596" i="18" s="1"/>
  <c r="X4597" i="18"/>
  <c r="Y4597" i="18" s="1"/>
  <c r="X4598" i="18"/>
  <c r="Y4598" i="18" s="1"/>
  <c r="X4599" i="18"/>
  <c r="Y4599" i="18" s="1"/>
  <c r="X4600" i="18"/>
  <c r="Y4600" i="18" s="1"/>
  <c r="X4601" i="18"/>
  <c r="Y4601" i="18" s="1"/>
  <c r="X4602" i="18"/>
  <c r="Y4602" i="18" s="1"/>
  <c r="X4603" i="18"/>
  <c r="Y4603" i="18" s="1"/>
  <c r="X4604" i="18"/>
  <c r="Y4604" i="18" s="1"/>
  <c r="X4605" i="18"/>
  <c r="Y4605" i="18" s="1"/>
  <c r="X4606" i="18"/>
  <c r="Y4606" i="18" s="1"/>
  <c r="X4607" i="18"/>
  <c r="Y4607" i="18" s="1"/>
  <c r="X4608" i="18"/>
  <c r="Y4608" i="18" s="1"/>
  <c r="X4609" i="18"/>
  <c r="Y4609" i="18" s="1"/>
  <c r="X4610" i="18"/>
  <c r="Y4610" i="18" s="1"/>
  <c r="X4611" i="18"/>
  <c r="Y4611" i="18" s="1"/>
  <c r="X4612" i="18"/>
  <c r="Y4612" i="18" s="1"/>
  <c r="X4613" i="18"/>
  <c r="Y4613" i="18" s="1"/>
  <c r="X4614" i="18"/>
  <c r="Y4614" i="18" s="1"/>
  <c r="X4615" i="18"/>
  <c r="Y4615" i="18" s="1"/>
  <c r="X4616" i="18"/>
  <c r="Y4616" i="18" s="1"/>
  <c r="X4617" i="18"/>
  <c r="Y4617" i="18" s="1"/>
  <c r="X4618" i="18"/>
  <c r="Y4618" i="18" s="1"/>
  <c r="X4619" i="18"/>
  <c r="Y4619" i="18" s="1"/>
  <c r="X4620" i="18"/>
  <c r="Y4620" i="18" s="1"/>
  <c r="X4621" i="18"/>
  <c r="Y4621" i="18" s="1"/>
  <c r="X4622" i="18"/>
  <c r="Y4622" i="18" s="1"/>
  <c r="X4623" i="18"/>
  <c r="Y4623" i="18" s="1"/>
  <c r="X4624" i="18"/>
  <c r="Y4624" i="18" s="1"/>
  <c r="X4625" i="18"/>
  <c r="Y4625" i="18" s="1"/>
  <c r="X4626" i="18"/>
  <c r="Y4626" i="18" s="1"/>
  <c r="X4627" i="18"/>
  <c r="Y4627" i="18" s="1"/>
  <c r="X4628" i="18"/>
  <c r="Y4628" i="18" s="1"/>
  <c r="X4629" i="18"/>
  <c r="Y4629" i="18" s="1"/>
  <c r="X4630" i="18"/>
  <c r="Y4630" i="18" s="1"/>
  <c r="X4631" i="18"/>
  <c r="Y4631" i="18" s="1"/>
  <c r="X4632" i="18"/>
  <c r="Y4632" i="18" s="1"/>
  <c r="X4633" i="18"/>
  <c r="Y4633" i="18" s="1"/>
  <c r="X4634" i="18"/>
  <c r="Y4634" i="18" s="1"/>
  <c r="X4635" i="18"/>
  <c r="Y4635" i="18" s="1"/>
  <c r="X4636" i="18"/>
  <c r="Y4636" i="18" s="1"/>
  <c r="X4637" i="18"/>
  <c r="Y4637" i="18" s="1"/>
  <c r="X4638" i="18"/>
  <c r="Y4638" i="18" s="1"/>
  <c r="X4639" i="18"/>
  <c r="Y4639" i="18" s="1"/>
  <c r="X4640" i="18"/>
  <c r="Y4640" i="18" s="1"/>
  <c r="X4641" i="18"/>
  <c r="Y4641" i="18" s="1"/>
  <c r="X4642" i="18"/>
  <c r="Y4642" i="18" s="1"/>
  <c r="X4643" i="18"/>
  <c r="Y4643" i="18" s="1"/>
  <c r="X4644" i="18"/>
  <c r="Y4644" i="18" s="1"/>
  <c r="X4645" i="18"/>
  <c r="Y4645" i="18" s="1"/>
  <c r="X4646" i="18"/>
  <c r="Y4646" i="18" s="1"/>
  <c r="X4647" i="18"/>
  <c r="Y4647" i="18" s="1"/>
  <c r="X4648" i="18"/>
  <c r="Y4648" i="18" s="1"/>
  <c r="X4649" i="18"/>
  <c r="Y4649" i="18" s="1"/>
  <c r="X4650" i="18"/>
  <c r="Y4650" i="18" s="1"/>
  <c r="X4651" i="18"/>
  <c r="Y4651" i="18" s="1"/>
  <c r="X4652" i="18"/>
  <c r="Y4652" i="18" s="1"/>
  <c r="X4653" i="18"/>
  <c r="Y4653" i="18" s="1"/>
  <c r="X4654" i="18"/>
  <c r="Y4654" i="18" s="1"/>
  <c r="X4655" i="18"/>
  <c r="Y4655" i="18" s="1"/>
  <c r="X4656" i="18"/>
  <c r="Y4656" i="18" s="1"/>
  <c r="X4657" i="18"/>
  <c r="Y4657" i="18" s="1"/>
  <c r="X4658" i="18"/>
  <c r="Y4658" i="18" s="1"/>
  <c r="X4659" i="18"/>
  <c r="Y4659" i="18" s="1"/>
  <c r="X4660" i="18"/>
  <c r="Y4660" i="18" s="1"/>
  <c r="X4661" i="18"/>
  <c r="Y4661" i="18" s="1"/>
  <c r="X4662" i="18"/>
  <c r="Y4662" i="18" s="1"/>
  <c r="X4663" i="18"/>
  <c r="Y4663" i="18" s="1"/>
  <c r="X4664" i="18"/>
  <c r="Y4664" i="18" s="1"/>
  <c r="X4665" i="18"/>
  <c r="Y4665" i="18" s="1"/>
  <c r="X4666" i="18"/>
  <c r="Y4666" i="18" s="1"/>
  <c r="X4667" i="18"/>
  <c r="Y4667" i="18" s="1"/>
  <c r="X4668" i="18"/>
  <c r="Y4668" i="18" s="1"/>
  <c r="X4669" i="18"/>
  <c r="Y4669" i="18" s="1"/>
  <c r="X4670" i="18"/>
  <c r="Y4670" i="18" s="1"/>
  <c r="X4671" i="18"/>
  <c r="Y4671" i="18" s="1"/>
  <c r="X4672" i="18"/>
  <c r="Y4672" i="18" s="1"/>
  <c r="X4673" i="18"/>
  <c r="Y4673" i="18" s="1"/>
  <c r="X4674" i="18"/>
  <c r="Y4674" i="18" s="1"/>
  <c r="X4675" i="18"/>
  <c r="Y4675" i="18" s="1"/>
  <c r="X4676" i="18"/>
  <c r="Y4676" i="18" s="1"/>
  <c r="X4677" i="18"/>
  <c r="Y4677" i="18" s="1"/>
  <c r="X4678" i="18"/>
  <c r="Y4678" i="18" s="1"/>
  <c r="X4679" i="18"/>
  <c r="Y4679" i="18" s="1"/>
  <c r="X4680" i="18"/>
  <c r="Y4680" i="18" s="1"/>
  <c r="X4681" i="18"/>
  <c r="Y4681" i="18" s="1"/>
  <c r="X4682" i="18"/>
  <c r="Y4682" i="18" s="1"/>
  <c r="X4683" i="18"/>
  <c r="Y4683" i="18" s="1"/>
  <c r="X4684" i="18"/>
  <c r="Y4684" i="18" s="1"/>
  <c r="X4685" i="18"/>
  <c r="Y4685" i="18" s="1"/>
  <c r="X4686" i="18"/>
  <c r="Y4686" i="18" s="1"/>
  <c r="X4687" i="18"/>
  <c r="Y4687" i="18" s="1"/>
  <c r="X4688" i="18"/>
  <c r="Y4688" i="18" s="1"/>
  <c r="X4689" i="18"/>
  <c r="Y4689" i="18" s="1"/>
  <c r="X4690" i="18"/>
  <c r="Y4690" i="18" s="1"/>
  <c r="X4691" i="18"/>
  <c r="Y4691" i="18" s="1"/>
  <c r="X4692" i="18"/>
  <c r="Y4692" i="18" s="1"/>
  <c r="X4693" i="18"/>
  <c r="Y4693" i="18" s="1"/>
  <c r="X4694" i="18"/>
  <c r="Y4694" i="18" s="1"/>
  <c r="X4695" i="18"/>
  <c r="Y4695" i="18" s="1"/>
  <c r="X4696" i="18"/>
  <c r="Y4696" i="18" s="1"/>
  <c r="X4697" i="18"/>
  <c r="Y4697" i="18" s="1"/>
  <c r="X4698" i="18"/>
  <c r="Y4698" i="18" s="1"/>
  <c r="X4699" i="18"/>
  <c r="Y4699" i="18" s="1"/>
  <c r="X4700" i="18"/>
  <c r="Y4700" i="18" s="1"/>
  <c r="X4701" i="18"/>
  <c r="Y4701" i="18" s="1"/>
  <c r="X4702" i="18"/>
  <c r="Y4702" i="18" s="1"/>
  <c r="X4703" i="18"/>
  <c r="Y4703" i="18" s="1"/>
  <c r="X4704" i="18"/>
  <c r="Y4704" i="18" s="1"/>
  <c r="X4705" i="18"/>
  <c r="Y4705" i="18" s="1"/>
  <c r="X4706" i="18"/>
  <c r="Y4706" i="18" s="1"/>
  <c r="X4707" i="18"/>
  <c r="Y4707" i="18" s="1"/>
  <c r="X4708" i="18"/>
  <c r="Y4708" i="18" s="1"/>
  <c r="X4709" i="18"/>
  <c r="Y4709" i="18" s="1"/>
  <c r="X4710" i="18"/>
  <c r="Y4710" i="18" s="1"/>
  <c r="X4711" i="18"/>
  <c r="Y4711" i="18" s="1"/>
  <c r="X4712" i="18"/>
  <c r="Y4712" i="18" s="1"/>
  <c r="X4713" i="18"/>
  <c r="Y4713" i="18" s="1"/>
  <c r="X4714" i="18"/>
  <c r="Y4714" i="18" s="1"/>
  <c r="X4715" i="18"/>
  <c r="Y4715" i="18" s="1"/>
  <c r="X4716" i="18"/>
  <c r="Y4716" i="18" s="1"/>
  <c r="X4717" i="18"/>
  <c r="Y4717" i="18" s="1"/>
  <c r="X4718" i="18"/>
  <c r="Y4718" i="18" s="1"/>
  <c r="X4719" i="18"/>
  <c r="Y4719" i="18" s="1"/>
  <c r="X4720" i="18"/>
  <c r="Y4720" i="18" s="1"/>
  <c r="X4721" i="18"/>
  <c r="Y4721" i="18" s="1"/>
  <c r="X4722" i="18"/>
  <c r="Y4722" i="18" s="1"/>
  <c r="X4723" i="18"/>
  <c r="Y4723" i="18" s="1"/>
  <c r="X4724" i="18"/>
  <c r="Y4724" i="18" s="1"/>
  <c r="X4725" i="18"/>
  <c r="Y4725" i="18" s="1"/>
  <c r="X4726" i="18"/>
  <c r="Y4726" i="18" s="1"/>
  <c r="X4727" i="18"/>
  <c r="Y4727" i="18" s="1"/>
  <c r="X4728" i="18"/>
  <c r="Y4728" i="18" s="1"/>
  <c r="X4729" i="18"/>
  <c r="Y4729" i="18" s="1"/>
  <c r="X4730" i="18"/>
  <c r="Y4730" i="18" s="1"/>
  <c r="X4731" i="18"/>
  <c r="Y4731" i="18" s="1"/>
  <c r="X4732" i="18"/>
  <c r="Y4732" i="18" s="1"/>
  <c r="X4733" i="18"/>
  <c r="Y4733" i="18" s="1"/>
  <c r="X4734" i="18"/>
  <c r="Y4734" i="18" s="1"/>
  <c r="X4735" i="18"/>
  <c r="Y4735" i="18" s="1"/>
  <c r="X4736" i="18"/>
  <c r="Y4736" i="18" s="1"/>
  <c r="X4737" i="18"/>
  <c r="Y4737" i="18" s="1"/>
  <c r="X4738" i="18"/>
  <c r="Y4738" i="18" s="1"/>
  <c r="X4739" i="18"/>
  <c r="Y4739" i="18" s="1"/>
  <c r="X4740" i="18"/>
  <c r="Y4740" i="18" s="1"/>
  <c r="X4741" i="18"/>
  <c r="Y4741" i="18" s="1"/>
  <c r="X4742" i="18"/>
  <c r="Y4742" i="18" s="1"/>
  <c r="X4743" i="18"/>
  <c r="Y4743" i="18" s="1"/>
  <c r="X4744" i="18"/>
  <c r="Y4744" i="18" s="1"/>
  <c r="X4745" i="18"/>
  <c r="Y4745" i="18" s="1"/>
  <c r="X4746" i="18"/>
  <c r="Y4746" i="18" s="1"/>
  <c r="X4747" i="18"/>
  <c r="Y4747" i="18" s="1"/>
  <c r="X4748" i="18"/>
  <c r="Y4748" i="18" s="1"/>
  <c r="X4749" i="18"/>
  <c r="Y4749" i="18" s="1"/>
  <c r="X4750" i="18"/>
  <c r="Y4750" i="18" s="1"/>
  <c r="X4751" i="18"/>
  <c r="Y4751" i="18" s="1"/>
  <c r="X4752" i="18"/>
  <c r="Y4752" i="18" s="1"/>
  <c r="X4753" i="18"/>
  <c r="Y4753" i="18" s="1"/>
  <c r="X4754" i="18"/>
  <c r="Y4754" i="18" s="1"/>
  <c r="X4755" i="18"/>
  <c r="Y4755" i="18" s="1"/>
  <c r="X4756" i="18"/>
  <c r="Y4756" i="18" s="1"/>
  <c r="X4757" i="18"/>
  <c r="Y4757" i="18" s="1"/>
  <c r="X4758" i="18"/>
  <c r="Y4758" i="18" s="1"/>
  <c r="X4759" i="18"/>
  <c r="Y4759" i="18" s="1"/>
  <c r="X4760" i="18"/>
  <c r="Y4760" i="18" s="1"/>
  <c r="X4761" i="18"/>
  <c r="Y4761" i="18" s="1"/>
  <c r="X4762" i="18"/>
  <c r="Y4762" i="18" s="1"/>
  <c r="X4763" i="18"/>
  <c r="Y4763" i="18" s="1"/>
  <c r="X4764" i="18"/>
  <c r="Y4764" i="18" s="1"/>
  <c r="X4765" i="18"/>
  <c r="Y4765" i="18" s="1"/>
  <c r="X4766" i="18"/>
  <c r="Y4766" i="18" s="1"/>
  <c r="X4767" i="18"/>
  <c r="Y4767" i="18" s="1"/>
  <c r="X4768" i="18"/>
  <c r="Y4768" i="18" s="1"/>
  <c r="X4769" i="18"/>
  <c r="Y4769" i="18" s="1"/>
  <c r="X4770" i="18"/>
  <c r="Y4770" i="18" s="1"/>
  <c r="X4771" i="18"/>
  <c r="Y4771" i="18" s="1"/>
  <c r="X4772" i="18"/>
  <c r="Y4772" i="18" s="1"/>
  <c r="X4773" i="18"/>
  <c r="Y4773" i="18" s="1"/>
  <c r="X4774" i="18"/>
  <c r="Y4774" i="18" s="1"/>
  <c r="X4775" i="18"/>
  <c r="Y4775" i="18" s="1"/>
  <c r="X4776" i="18"/>
  <c r="Y4776" i="18" s="1"/>
  <c r="X4777" i="18"/>
  <c r="Y4777" i="18" s="1"/>
  <c r="X4778" i="18"/>
  <c r="Y4778" i="18" s="1"/>
  <c r="X4779" i="18"/>
  <c r="Y4779" i="18" s="1"/>
  <c r="X4780" i="18"/>
  <c r="Y4780" i="18" s="1"/>
  <c r="X4781" i="18"/>
  <c r="Y4781" i="18" s="1"/>
  <c r="X4782" i="18"/>
  <c r="Y4782" i="18" s="1"/>
  <c r="X4783" i="18"/>
  <c r="Y4783" i="18" s="1"/>
  <c r="X4784" i="18"/>
  <c r="Y4784" i="18" s="1"/>
  <c r="X4785" i="18"/>
  <c r="Y4785" i="18" s="1"/>
  <c r="X4786" i="18"/>
  <c r="Y4786" i="18" s="1"/>
  <c r="X4787" i="18"/>
  <c r="Y4787" i="18" s="1"/>
  <c r="X4788" i="18"/>
  <c r="Y4788" i="18" s="1"/>
  <c r="X4789" i="18"/>
  <c r="Y4789" i="18" s="1"/>
  <c r="X4790" i="18"/>
  <c r="Y4790" i="18" s="1"/>
  <c r="X4791" i="18"/>
  <c r="Y4791" i="18" s="1"/>
  <c r="X4792" i="18"/>
  <c r="Y4792" i="18" s="1"/>
  <c r="X4793" i="18"/>
  <c r="Y4793" i="18" s="1"/>
  <c r="X4794" i="18"/>
  <c r="Y4794" i="18" s="1"/>
  <c r="X4795" i="18"/>
  <c r="Y4795" i="18" s="1"/>
  <c r="X4796" i="18"/>
  <c r="Y4796" i="18" s="1"/>
  <c r="X4797" i="18"/>
  <c r="Y4797" i="18" s="1"/>
  <c r="X4798" i="18"/>
  <c r="Y4798" i="18" s="1"/>
  <c r="X4799" i="18"/>
  <c r="Y4799" i="18" s="1"/>
  <c r="X4800" i="18"/>
  <c r="Y4800" i="18" s="1"/>
  <c r="X4801" i="18"/>
  <c r="Y4801" i="18" s="1"/>
  <c r="X4802" i="18"/>
  <c r="Y4802" i="18" s="1"/>
  <c r="X4803" i="18"/>
  <c r="Y4803" i="18" s="1"/>
  <c r="X4804" i="18"/>
  <c r="Y4804" i="18" s="1"/>
  <c r="X4805" i="18"/>
  <c r="Y4805" i="18" s="1"/>
  <c r="X4806" i="18"/>
  <c r="Y4806" i="18" s="1"/>
  <c r="X4807" i="18"/>
  <c r="Y4807" i="18" s="1"/>
  <c r="X4808" i="18"/>
  <c r="Y4808" i="18" s="1"/>
  <c r="X4809" i="18"/>
  <c r="Y4809" i="18" s="1"/>
  <c r="X4810" i="18"/>
  <c r="Y4810" i="18" s="1"/>
  <c r="X4811" i="18"/>
  <c r="Y4811" i="18" s="1"/>
  <c r="X4812" i="18"/>
  <c r="Y4812" i="18" s="1"/>
  <c r="X4813" i="18"/>
  <c r="Y4813" i="18" s="1"/>
  <c r="X4814" i="18"/>
  <c r="Y4814" i="18" s="1"/>
  <c r="X4815" i="18"/>
  <c r="Y4815" i="18" s="1"/>
  <c r="X4816" i="18"/>
  <c r="Y4816" i="18" s="1"/>
  <c r="X4817" i="18"/>
  <c r="Y4817" i="18" s="1"/>
  <c r="X4818" i="18"/>
  <c r="Y4818" i="18" s="1"/>
  <c r="X4819" i="18"/>
  <c r="Y4819" i="18" s="1"/>
  <c r="X4820" i="18"/>
  <c r="Y4820" i="18" s="1"/>
  <c r="X4821" i="18"/>
  <c r="Y4821" i="18" s="1"/>
  <c r="X4822" i="18"/>
  <c r="Y4822" i="18" s="1"/>
  <c r="X4823" i="18"/>
  <c r="Y4823" i="18" s="1"/>
  <c r="X4824" i="18"/>
  <c r="Y4824" i="18" s="1"/>
  <c r="X4825" i="18"/>
  <c r="Y4825" i="18" s="1"/>
  <c r="X4826" i="18"/>
  <c r="Y4826" i="18" s="1"/>
  <c r="X4827" i="18"/>
  <c r="Y4827" i="18" s="1"/>
  <c r="X4828" i="18"/>
  <c r="Y4828" i="18" s="1"/>
  <c r="X4829" i="18"/>
  <c r="Y4829" i="18" s="1"/>
  <c r="X4830" i="18"/>
  <c r="Y4830" i="18" s="1"/>
  <c r="X4831" i="18"/>
  <c r="Y4831" i="18" s="1"/>
  <c r="X4832" i="18"/>
  <c r="Y4832" i="18" s="1"/>
  <c r="X4833" i="18"/>
  <c r="Y4833" i="18" s="1"/>
  <c r="X4834" i="18"/>
  <c r="Y4834" i="18" s="1"/>
  <c r="X4835" i="18"/>
  <c r="Y4835" i="18" s="1"/>
  <c r="X4836" i="18"/>
  <c r="Y4836" i="18" s="1"/>
  <c r="X4837" i="18"/>
  <c r="Y4837" i="18" s="1"/>
  <c r="X4838" i="18"/>
  <c r="Y4838" i="18" s="1"/>
  <c r="X4839" i="18"/>
  <c r="Y4839" i="18" s="1"/>
  <c r="X4840" i="18"/>
  <c r="Y4840" i="18" s="1"/>
  <c r="X4841" i="18"/>
  <c r="Y4841" i="18" s="1"/>
  <c r="X4842" i="18"/>
  <c r="Y4842" i="18" s="1"/>
  <c r="X4843" i="18"/>
  <c r="Y4843" i="18" s="1"/>
  <c r="X4844" i="18"/>
  <c r="Y4844" i="18" s="1"/>
  <c r="X4845" i="18"/>
  <c r="Y4845" i="18" s="1"/>
  <c r="X4846" i="18"/>
  <c r="Y4846" i="18" s="1"/>
  <c r="X4847" i="18"/>
  <c r="Y4847" i="18" s="1"/>
  <c r="X4848" i="18"/>
  <c r="Y4848" i="18" s="1"/>
  <c r="X4849" i="18"/>
  <c r="Y4849" i="18" s="1"/>
  <c r="X4850" i="18"/>
  <c r="Y4850" i="18" s="1"/>
  <c r="X4851" i="18"/>
  <c r="Y4851" i="18" s="1"/>
  <c r="X4852" i="18"/>
  <c r="Y4852" i="18" s="1"/>
  <c r="X4853" i="18"/>
  <c r="Y4853" i="18" s="1"/>
  <c r="X4854" i="18"/>
  <c r="Y4854" i="18" s="1"/>
  <c r="X4855" i="18"/>
  <c r="Y4855" i="18" s="1"/>
  <c r="X4856" i="18"/>
  <c r="Y4856" i="18" s="1"/>
  <c r="X4857" i="18"/>
  <c r="Y4857" i="18" s="1"/>
  <c r="X4858" i="18"/>
  <c r="Y4858" i="18" s="1"/>
  <c r="X4859" i="18"/>
  <c r="Y4859" i="18" s="1"/>
  <c r="X4860" i="18"/>
  <c r="Y4860" i="18" s="1"/>
  <c r="X4861" i="18"/>
  <c r="Y4861" i="18" s="1"/>
  <c r="X4862" i="18"/>
  <c r="Y4862" i="18" s="1"/>
  <c r="X4863" i="18"/>
  <c r="Y4863" i="18" s="1"/>
  <c r="X4864" i="18"/>
  <c r="Y4864" i="18" s="1"/>
  <c r="X4865" i="18"/>
  <c r="Y4865" i="18" s="1"/>
  <c r="X4866" i="18"/>
  <c r="Y4866" i="18" s="1"/>
  <c r="X4867" i="18"/>
  <c r="Y4867" i="18" s="1"/>
  <c r="X4868" i="18"/>
  <c r="Y4868" i="18" s="1"/>
  <c r="X4869" i="18"/>
  <c r="Y4869" i="18" s="1"/>
  <c r="X4870" i="18"/>
  <c r="Y4870" i="18" s="1"/>
  <c r="X4871" i="18"/>
  <c r="Y4871" i="18" s="1"/>
  <c r="X4872" i="18"/>
  <c r="Y4872" i="18" s="1"/>
  <c r="X4873" i="18"/>
  <c r="Y4873" i="18" s="1"/>
  <c r="X4874" i="18"/>
  <c r="Y4874" i="18" s="1"/>
  <c r="X4875" i="18"/>
  <c r="Y4875" i="18" s="1"/>
  <c r="X4876" i="18"/>
  <c r="Y4876" i="18" s="1"/>
  <c r="X4877" i="18"/>
  <c r="Y4877" i="18" s="1"/>
  <c r="X4878" i="18"/>
  <c r="Y4878" i="18" s="1"/>
  <c r="X4879" i="18"/>
  <c r="Y4879" i="18" s="1"/>
  <c r="X4880" i="18"/>
  <c r="Y4880" i="18" s="1"/>
  <c r="X4881" i="18"/>
  <c r="Y4881" i="18" s="1"/>
  <c r="X4882" i="18"/>
  <c r="Y4882" i="18" s="1"/>
  <c r="X4883" i="18"/>
  <c r="Y4883" i="18" s="1"/>
  <c r="X4884" i="18"/>
  <c r="Y4884" i="18" s="1"/>
  <c r="X4885" i="18"/>
  <c r="Y4885" i="18" s="1"/>
  <c r="X4886" i="18"/>
  <c r="Y4886" i="18" s="1"/>
  <c r="X4887" i="18"/>
  <c r="Y4887" i="18" s="1"/>
  <c r="X4888" i="18"/>
  <c r="Y4888" i="18" s="1"/>
  <c r="X4889" i="18"/>
  <c r="Y4889" i="18" s="1"/>
  <c r="X4890" i="18"/>
  <c r="Y4890" i="18" s="1"/>
  <c r="X4891" i="18"/>
  <c r="Y4891" i="18" s="1"/>
  <c r="X4892" i="18"/>
  <c r="Y4892" i="18" s="1"/>
  <c r="X4893" i="18"/>
  <c r="Y4893" i="18" s="1"/>
  <c r="X4894" i="18"/>
  <c r="Y4894" i="18" s="1"/>
  <c r="X4895" i="18"/>
  <c r="Y4895" i="18" s="1"/>
  <c r="X4896" i="18"/>
  <c r="Y4896" i="18" s="1"/>
  <c r="X4897" i="18"/>
  <c r="Y4897" i="18" s="1"/>
  <c r="X4898" i="18"/>
  <c r="Y4898" i="18" s="1"/>
  <c r="X4899" i="18"/>
  <c r="Y4899" i="18" s="1"/>
  <c r="X4900" i="18"/>
  <c r="Y4900" i="18" s="1"/>
  <c r="X4901" i="18"/>
  <c r="Y4901" i="18" s="1"/>
  <c r="X4902" i="18"/>
  <c r="Y4902" i="18" s="1"/>
  <c r="X4903" i="18"/>
  <c r="Y4903" i="18" s="1"/>
  <c r="X4904" i="18"/>
  <c r="Y4904" i="18" s="1"/>
  <c r="X4905" i="18"/>
  <c r="Y4905" i="18" s="1"/>
  <c r="X4906" i="18"/>
  <c r="Y4906" i="18" s="1"/>
  <c r="X4907" i="18"/>
  <c r="Y4907" i="18" s="1"/>
  <c r="X4908" i="18"/>
  <c r="Y4908" i="18" s="1"/>
  <c r="X4909" i="18"/>
  <c r="Y4909" i="18" s="1"/>
  <c r="X4910" i="18"/>
  <c r="Y4910" i="18" s="1"/>
  <c r="X4911" i="18"/>
  <c r="Y4911" i="18" s="1"/>
  <c r="X4912" i="18"/>
  <c r="Y4912" i="18" s="1"/>
  <c r="X4913" i="18"/>
  <c r="Y4913" i="18" s="1"/>
  <c r="X4914" i="18"/>
  <c r="Y4914" i="18" s="1"/>
  <c r="X4915" i="18"/>
  <c r="Y4915" i="18" s="1"/>
  <c r="X4916" i="18"/>
  <c r="Y4916" i="18" s="1"/>
  <c r="X4917" i="18"/>
  <c r="Y4917" i="18" s="1"/>
  <c r="X4918" i="18"/>
  <c r="Y4918" i="18" s="1"/>
  <c r="X4919" i="18"/>
  <c r="Y4919" i="18" s="1"/>
  <c r="X4920" i="18"/>
  <c r="Y4920" i="18" s="1"/>
  <c r="X4921" i="18"/>
  <c r="Y4921" i="18" s="1"/>
  <c r="X4922" i="18"/>
  <c r="Y4922" i="18" s="1"/>
  <c r="X4923" i="18"/>
  <c r="Y4923" i="18" s="1"/>
  <c r="X4924" i="18"/>
  <c r="Y4924" i="18" s="1"/>
  <c r="X4925" i="18"/>
  <c r="Y4925" i="18" s="1"/>
  <c r="X4926" i="18"/>
  <c r="Y4926" i="18" s="1"/>
  <c r="X4927" i="18"/>
  <c r="Y4927" i="18" s="1"/>
  <c r="X4928" i="18"/>
  <c r="Y4928" i="18" s="1"/>
  <c r="X4929" i="18"/>
  <c r="Y4929" i="18" s="1"/>
  <c r="X4930" i="18"/>
  <c r="Y4930" i="18" s="1"/>
  <c r="X4931" i="18"/>
  <c r="Y4931" i="18" s="1"/>
  <c r="X4932" i="18"/>
  <c r="Y4932" i="18" s="1"/>
  <c r="X4933" i="18"/>
  <c r="Y4933" i="18" s="1"/>
  <c r="X4934" i="18"/>
  <c r="Y4934" i="18" s="1"/>
  <c r="X4935" i="18"/>
  <c r="Y4935" i="18" s="1"/>
  <c r="X4936" i="18"/>
  <c r="Y4936" i="18" s="1"/>
  <c r="X4937" i="18"/>
  <c r="Y4937" i="18" s="1"/>
  <c r="X4938" i="18"/>
  <c r="Y4938" i="18" s="1"/>
  <c r="X4939" i="18"/>
  <c r="Y4939" i="18" s="1"/>
  <c r="X4940" i="18"/>
  <c r="Y4940" i="18" s="1"/>
  <c r="X4941" i="18"/>
  <c r="Y4941" i="18" s="1"/>
  <c r="X4942" i="18"/>
  <c r="Y4942" i="18" s="1"/>
  <c r="X4943" i="18"/>
  <c r="Y4943" i="18" s="1"/>
  <c r="X4944" i="18"/>
  <c r="Y4944" i="18" s="1"/>
  <c r="X4945" i="18"/>
  <c r="Y4945" i="18" s="1"/>
  <c r="X4946" i="18"/>
  <c r="Y4946" i="18" s="1"/>
  <c r="X4947" i="18"/>
  <c r="Y4947" i="18" s="1"/>
  <c r="X4948" i="18"/>
  <c r="Y4948" i="18" s="1"/>
  <c r="X4949" i="18"/>
  <c r="Y4949" i="18" s="1"/>
  <c r="X4950" i="18"/>
  <c r="Y4950" i="18" s="1"/>
  <c r="X4951" i="18"/>
  <c r="Y4951" i="18" s="1"/>
  <c r="X4952" i="18"/>
  <c r="Y4952" i="18" s="1"/>
  <c r="X4953" i="18"/>
  <c r="Y4953" i="18" s="1"/>
  <c r="X4954" i="18"/>
  <c r="Y4954" i="18" s="1"/>
  <c r="X4955" i="18"/>
  <c r="Y4955" i="18" s="1"/>
  <c r="X4956" i="18"/>
  <c r="Y4956" i="18" s="1"/>
  <c r="X4957" i="18"/>
  <c r="Y4957" i="18" s="1"/>
  <c r="X4958" i="18"/>
  <c r="Y4958" i="18" s="1"/>
  <c r="X4959" i="18"/>
  <c r="Y4959" i="18" s="1"/>
  <c r="X4960" i="18"/>
  <c r="Y4960" i="18" s="1"/>
  <c r="X4961" i="18"/>
  <c r="Y4961" i="18" s="1"/>
  <c r="X4962" i="18"/>
  <c r="Y4962" i="18" s="1"/>
  <c r="X4963" i="18"/>
  <c r="Y4963" i="18" s="1"/>
  <c r="X4964" i="18"/>
  <c r="Y4964" i="18" s="1"/>
  <c r="X4965" i="18"/>
  <c r="Y4965" i="18" s="1"/>
  <c r="X4966" i="18"/>
  <c r="Y4966" i="18" s="1"/>
  <c r="X4967" i="18"/>
  <c r="Y4967" i="18" s="1"/>
  <c r="X4968" i="18"/>
  <c r="Y4968" i="18" s="1"/>
  <c r="X4969" i="18"/>
  <c r="Y4969" i="18" s="1"/>
  <c r="X4970" i="18"/>
  <c r="Y4970" i="18" s="1"/>
  <c r="X4971" i="18"/>
  <c r="Y4971" i="18" s="1"/>
  <c r="X4972" i="18"/>
  <c r="Y4972" i="18" s="1"/>
  <c r="X4973" i="18"/>
  <c r="Y4973" i="18" s="1"/>
  <c r="X4974" i="18"/>
  <c r="Y4974" i="18" s="1"/>
  <c r="X4975" i="18"/>
  <c r="Y4975" i="18" s="1"/>
  <c r="X4976" i="18"/>
  <c r="Y4976" i="18" s="1"/>
  <c r="X4977" i="18"/>
  <c r="Y4977" i="18" s="1"/>
  <c r="X4978" i="18"/>
  <c r="Y4978" i="18" s="1"/>
  <c r="X4979" i="18"/>
  <c r="Y4979" i="18" s="1"/>
  <c r="X4980" i="18"/>
  <c r="Y4980" i="18" s="1"/>
  <c r="X4981" i="18"/>
  <c r="Y4981" i="18" s="1"/>
  <c r="X4982" i="18"/>
  <c r="Y4982" i="18" s="1"/>
  <c r="X4983" i="18"/>
  <c r="Y4983" i="18" s="1"/>
  <c r="X4984" i="18"/>
  <c r="Y4984" i="18" s="1"/>
  <c r="X4985" i="18"/>
  <c r="Y4985" i="18" s="1"/>
  <c r="X4986" i="18"/>
  <c r="Y4986" i="18" s="1"/>
  <c r="X4987" i="18"/>
  <c r="Y4987" i="18" s="1"/>
  <c r="X4988" i="18"/>
  <c r="Y4988" i="18" s="1"/>
  <c r="X4989" i="18"/>
  <c r="Y4989" i="18" s="1"/>
  <c r="X4990" i="18"/>
  <c r="Y4990" i="18" s="1"/>
  <c r="X4991" i="18"/>
  <c r="Y4991" i="18" s="1"/>
  <c r="X4992" i="18"/>
  <c r="Y4992" i="18" s="1"/>
  <c r="X4993" i="18"/>
  <c r="Y4993" i="18" s="1"/>
  <c r="X4994" i="18"/>
  <c r="Y4994" i="18" s="1"/>
  <c r="X4995" i="18"/>
  <c r="Y4995" i="18" s="1"/>
  <c r="X4996" i="18"/>
  <c r="Y4996" i="18" s="1"/>
  <c r="X4997" i="18"/>
  <c r="Y4997" i="18" s="1"/>
  <c r="X4998" i="18"/>
  <c r="Y4998" i="18" s="1"/>
  <c r="X4999" i="18"/>
  <c r="Y4999" i="18" s="1"/>
  <c r="X5000" i="18"/>
  <c r="Y5000" i="18" s="1"/>
  <c r="X5001" i="18"/>
  <c r="Y5001" i="18" s="1"/>
  <c r="X5002" i="18"/>
  <c r="Y5002" i="18" s="1"/>
  <c r="X5003" i="18"/>
  <c r="Y5003" i="18" s="1"/>
  <c r="X5004" i="18"/>
  <c r="Y5004" i="18" s="1"/>
  <c r="X5005" i="18"/>
  <c r="Y5005" i="18" s="1"/>
  <c r="X5006" i="18"/>
  <c r="Y5006" i="18" s="1"/>
  <c r="X5007" i="18"/>
  <c r="Y5007" i="18" s="1"/>
  <c r="X5008" i="18"/>
  <c r="Y5008" i="18" s="1"/>
  <c r="X5009" i="18"/>
  <c r="Y5009" i="18" s="1"/>
  <c r="X5010" i="18"/>
  <c r="Y5010" i="18" s="1"/>
  <c r="X5011" i="18"/>
  <c r="Y5011" i="18" s="1"/>
  <c r="X5012" i="18"/>
  <c r="Y5012" i="18" s="1"/>
  <c r="X5013" i="18"/>
  <c r="Y5013" i="18" s="1"/>
  <c r="X5014" i="18"/>
  <c r="Y5014" i="18" s="1"/>
  <c r="X5015" i="18"/>
  <c r="Y5015" i="18" s="1"/>
  <c r="X5016" i="18"/>
  <c r="Y5016" i="18" s="1"/>
  <c r="X5017" i="18"/>
  <c r="Y5017" i="18" s="1"/>
  <c r="X5018" i="18"/>
  <c r="Y5018" i="18" s="1"/>
  <c r="X5019" i="18"/>
  <c r="Y5019" i="18" s="1"/>
  <c r="X5020" i="18"/>
  <c r="Y5020" i="18" s="1"/>
  <c r="X5021" i="18"/>
  <c r="Y5021" i="18" s="1"/>
  <c r="X5022" i="18"/>
  <c r="Y5022" i="18" s="1"/>
  <c r="X5023" i="18"/>
  <c r="Y5023" i="18" s="1"/>
  <c r="X5024" i="18"/>
  <c r="Y5024" i="18" s="1"/>
  <c r="X5025" i="18"/>
  <c r="Y5025" i="18" s="1"/>
  <c r="X5026" i="18"/>
  <c r="Y5026" i="18" s="1"/>
  <c r="X5027" i="18"/>
  <c r="Y5027" i="18" s="1"/>
  <c r="X5028" i="18"/>
  <c r="Y5028" i="18" s="1"/>
  <c r="X5029" i="18"/>
  <c r="Y5029" i="18" s="1"/>
  <c r="X5030" i="18"/>
  <c r="Y5030" i="18" s="1"/>
  <c r="X5031" i="18"/>
  <c r="Y5031" i="18" s="1"/>
  <c r="X5032" i="18"/>
  <c r="Y5032" i="18" s="1"/>
  <c r="X5033" i="18"/>
  <c r="Y5033" i="18" s="1"/>
  <c r="X5034" i="18"/>
  <c r="Y5034" i="18" s="1"/>
  <c r="X5035" i="18"/>
  <c r="Y5035" i="18" s="1"/>
  <c r="X5036" i="18"/>
  <c r="Y5036" i="18" s="1"/>
  <c r="X5037" i="18"/>
  <c r="Y5037" i="18" s="1"/>
  <c r="X5038" i="18"/>
  <c r="Y5038" i="18" s="1"/>
  <c r="X5039" i="18"/>
  <c r="Y5039" i="18" s="1"/>
  <c r="X5040" i="18"/>
  <c r="Y5040" i="18" s="1"/>
  <c r="X5041" i="18"/>
  <c r="Y5041" i="18" s="1"/>
  <c r="X5042" i="18"/>
  <c r="Y5042" i="18" s="1"/>
  <c r="X5043" i="18"/>
  <c r="Y5043" i="18" s="1"/>
  <c r="X5044" i="18"/>
  <c r="Y5044" i="18" s="1"/>
  <c r="X5045" i="18"/>
  <c r="Y5045" i="18" s="1"/>
  <c r="X5046" i="18"/>
  <c r="Y5046" i="18" s="1"/>
  <c r="X5047" i="18"/>
  <c r="Y5047" i="18" s="1"/>
  <c r="X5048" i="18"/>
  <c r="Y5048" i="18" s="1"/>
  <c r="X5049" i="18"/>
  <c r="Y5049" i="18" s="1"/>
  <c r="X5050" i="18"/>
  <c r="Y5050" i="18" s="1"/>
  <c r="X5051" i="18"/>
  <c r="Y5051" i="18" s="1"/>
  <c r="X5052" i="18"/>
  <c r="Y5052" i="18" s="1"/>
  <c r="X5053" i="18"/>
  <c r="Y5053" i="18" s="1"/>
  <c r="X5054" i="18"/>
  <c r="Y5054" i="18" s="1"/>
  <c r="X5055" i="18"/>
  <c r="Y5055" i="18" s="1"/>
  <c r="X5056" i="18"/>
  <c r="Y5056" i="18" s="1"/>
  <c r="X5057" i="18"/>
  <c r="Y5057" i="18" s="1"/>
  <c r="X5058" i="18"/>
  <c r="Y5058" i="18" s="1"/>
  <c r="X5059" i="18"/>
  <c r="Y5059" i="18" s="1"/>
  <c r="X5060" i="18"/>
  <c r="Y5060" i="18" s="1"/>
  <c r="X5061" i="18"/>
  <c r="Y5061" i="18" s="1"/>
  <c r="X5062" i="18"/>
  <c r="Y5062" i="18" s="1"/>
  <c r="X5063" i="18"/>
  <c r="Y5063" i="18" s="1"/>
  <c r="X5064" i="18"/>
  <c r="Y5064" i="18" s="1"/>
  <c r="X5065" i="18"/>
  <c r="Y5065" i="18" s="1"/>
  <c r="X5066" i="18"/>
  <c r="Y5066" i="18" s="1"/>
  <c r="X5067" i="18"/>
  <c r="Y5067" i="18" s="1"/>
  <c r="X5068" i="18"/>
  <c r="Y5068" i="18" s="1"/>
  <c r="X5069" i="18"/>
  <c r="Y5069" i="18" s="1"/>
  <c r="X5070" i="18"/>
  <c r="Y5070" i="18" s="1"/>
  <c r="X5071" i="18"/>
  <c r="Y5071" i="18" s="1"/>
  <c r="X5072" i="18"/>
  <c r="Y5072" i="18" s="1"/>
  <c r="X5073" i="18"/>
  <c r="Y5073" i="18" s="1"/>
  <c r="X5074" i="18"/>
  <c r="Y5074" i="18" s="1"/>
  <c r="X5075" i="18"/>
  <c r="Y5075" i="18" s="1"/>
  <c r="X5076" i="18"/>
  <c r="Y5076" i="18" s="1"/>
  <c r="X5077" i="18"/>
  <c r="Y5077" i="18" s="1"/>
  <c r="X5078" i="18"/>
  <c r="Y5078" i="18" s="1"/>
  <c r="X5079" i="18"/>
  <c r="Y5079" i="18" s="1"/>
  <c r="X5080" i="18"/>
  <c r="Y5080" i="18" s="1"/>
  <c r="X5081" i="18"/>
  <c r="Y5081" i="18" s="1"/>
  <c r="X5082" i="18"/>
  <c r="Y5082" i="18" s="1"/>
  <c r="X5083" i="18"/>
  <c r="Y5083" i="18" s="1"/>
  <c r="X5084" i="18"/>
  <c r="Y5084" i="18" s="1"/>
  <c r="X5085" i="18"/>
  <c r="Y5085" i="18" s="1"/>
  <c r="X5086" i="18"/>
  <c r="Y5086" i="18" s="1"/>
  <c r="X5087" i="18"/>
  <c r="Y5087" i="18" s="1"/>
  <c r="X5088" i="18"/>
  <c r="Y5088" i="18" s="1"/>
  <c r="X5089" i="18"/>
  <c r="Y5089" i="18" s="1"/>
  <c r="X5090" i="18"/>
  <c r="Y5090" i="18" s="1"/>
  <c r="X5091" i="18"/>
  <c r="Y5091" i="18" s="1"/>
  <c r="X5092" i="18"/>
  <c r="Y5092" i="18" s="1"/>
  <c r="X5093" i="18"/>
  <c r="Y5093" i="18" s="1"/>
  <c r="X5094" i="18"/>
  <c r="Y5094" i="18" s="1"/>
  <c r="X5095" i="18"/>
  <c r="Y5095" i="18" s="1"/>
  <c r="X5096" i="18"/>
  <c r="Y5096" i="18" s="1"/>
  <c r="X5097" i="18"/>
  <c r="Y5097" i="18" s="1"/>
  <c r="X5098" i="18"/>
  <c r="Y5098" i="18" s="1"/>
  <c r="X5099" i="18"/>
  <c r="Y5099" i="18" s="1"/>
  <c r="X5100" i="18"/>
  <c r="Y5100" i="18" s="1"/>
  <c r="X5101" i="18"/>
  <c r="Y5101" i="18" s="1"/>
  <c r="X5102" i="18"/>
  <c r="Y5102" i="18" s="1"/>
  <c r="X5103" i="18"/>
  <c r="Y5103" i="18" s="1"/>
  <c r="X5104" i="18"/>
  <c r="Y5104" i="18" s="1"/>
  <c r="X5105" i="18"/>
  <c r="Y5105" i="18" s="1"/>
  <c r="X5106" i="18"/>
  <c r="Y5106" i="18" s="1"/>
  <c r="X5107" i="18"/>
  <c r="Y5107" i="18" s="1"/>
  <c r="X5108" i="18"/>
  <c r="Y5108" i="18" s="1"/>
  <c r="X5109" i="18"/>
  <c r="Y5109" i="18" s="1"/>
  <c r="X5110" i="18"/>
  <c r="Y5110" i="18" s="1"/>
  <c r="X5111" i="18"/>
  <c r="Y5111" i="18" s="1"/>
  <c r="X5112" i="18"/>
  <c r="Y5112" i="18" s="1"/>
  <c r="X5113" i="18"/>
  <c r="Y5113" i="18" s="1"/>
  <c r="X5114" i="18"/>
  <c r="Y5114" i="18" s="1"/>
  <c r="X5115" i="18"/>
  <c r="Y5115" i="18" s="1"/>
  <c r="X5116" i="18"/>
  <c r="Y5116" i="18" s="1"/>
  <c r="X5117" i="18"/>
  <c r="Y5117" i="18" s="1"/>
  <c r="X5118" i="18"/>
  <c r="Y5118" i="18" s="1"/>
  <c r="X5119" i="18"/>
  <c r="Y5119" i="18" s="1"/>
  <c r="X5120" i="18"/>
  <c r="Y5120" i="18" s="1"/>
  <c r="X5121" i="18"/>
  <c r="Y5121" i="18" s="1"/>
  <c r="X5122" i="18"/>
  <c r="Y5122" i="18" s="1"/>
  <c r="X5123" i="18"/>
  <c r="Y5123" i="18" s="1"/>
  <c r="X5124" i="18"/>
  <c r="Y5124" i="18" s="1"/>
  <c r="X5125" i="18"/>
  <c r="Y5125" i="18" s="1"/>
  <c r="X5126" i="18"/>
  <c r="Y5126" i="18" s="1"/>
  <c r="X5127" i="18"/>
  <c r="Y5127" i="18" s="1"/>
  <c r="X5128" i="18"/>
  <c r="Y5128" i="18" s="1"/>
  <c r="X5129" i="18"/>
  <c r="Y5129" i="18" s="1"/>
  <c r="X5130" i="18"/>
  <c r="Y5130" i="18" s="1"/>
  <c r="X5131" i="18"/>
  <c r="Y5131" i="18" s="1"/>
  <c r="X5132" i="18"/>
  <c r="Y5132" i="18" s="1"/>
  <c r="X5133" i="18"/>
  <c r="Y5133" i="18" s="1"/>
  <c r="X5134" i="18"/>
  <c r="Y5134" i="18" s="1"/>
  <c r="X5135" i="18"/>
  <c r="Y5135" i="18" s="1"/>
  <c r="X5136" i="18"/>
  <c r="Y5136" i="18" s="1"/>
  <c r="X5137" i="18"/>
  <c r="Y5137" i="18" s="1"/>
  <c r="X5138" i="18"/>
  <c r="Y5138" i="18" s="1"/>
  <c r="X5139" i="18"/>
  <c r="Y5139" i="18" s="1"/>
  <c r="X5140" i="18"/>
  <c r="Y5140" i="18" s="1"/>
  <c r="X5141" i="18"/>
  <c r="Y5141" i="18" s="1"/>
  <c r="X5142" i="18"/>
  <c r="Y5142" i="18" s="1"/>
  <c r="X5143" i="18"/>
  <c r="Y5143" i="18" s="1"/>
  <c r="X5144" i="18"/>
  <c r="Y5144" i="18" s="1"/>
  <c r="X5145" i="18"/>
  <c r="Y5145" i="18" s="1"/>
  <c r="X5146" i="18"/>
  <c r="Y5146" i="18" s="1"/>
  <c r="X5147" i="18"/>
  <c r="Y5147" i="18" s="1"/>
  <c r="X5148" i="18"/>
  <c r="Y5148" i="18" s="1"/>
  <c r="X5149" i="18"/>
  <c r="Y5149" i="18" s="1"/>
  <c r="X5150" i="18"/>
  <c r="Y5150" i="18" s="1"/>
  <c r="X5151" i="18"/>
  <c r="Y5151" i="18" s="1"/>
  <c r="X5152" i="18"/>
  <c r="Y5152" i="18" s="1"/>
  <c r="X5153" i="18"/>
  <c r="Y5153" i="18" s="1"/>
  <c r="X5154" i="18"/>
  <c r="Y5154" i="18" s="1"/>
  <c r="X5155" i="18"/>
  <c r="Y5155" i="18" s="1"/>
  <c r="X5156" i="18"/>
  <c r="Y5156" i="18" s="1"/>
  <c r="X5157" i="18"/>
  <c r="Y5157" i="18" s="1"/>
  <c r="X5158" i="18"/>
  <c r="Y5158" i="18" s="1"/>
  <c r="X5159" i="18"/>
  <c r="Y5159" i="18" s="1"/>
  <c r="X5160" i="18"/>
  <c r="Y5160" i="18" s="1"/>
  <c r="X5161" i="18"/>
  <c r="Y5161" i="18" s="1"/>
  <c r="X5162" i="18"/>
  <c r="Y5162" i="18" s="1"/>
  <c r="X5163" i="18"/>
  <c r="Y5163" i="18" s="1"/>
  <c r="X5164" i="18"/>
  <c r="Y5164" i="18" s="1"/>
  <c r="X5165" i="18"/>
  <c r="Y5165" i="18" s="1"/>
  <c r="X5166" i="18"/>
  <c r="Y5166" i="18" s="1"/>
  <c r="X5167" i="18"/>
  <c r="Y5167" i="18" s="1"/>
  <c r="X5168" i="18"/>
  <c r="Y5168" i="18" s="1"/>
  <c r="X5169" i="18"/>
  <c r="Y5169" i="18" s="1"/>
  <c r="X5170" i="18"/>
  <c r="Y5170" i="18" s="1"/>
  <c r="X5171" i="18"/>
  <c r="Y5171" i="18" s="1"/>
  <c r="X5172" i="18"/>
  <c r="Y5172" i="18" s="1"/>
  <c r="X5173" i="18"/>
  <c r="Y5173" i="18" s="1"/>
  <c r="X5174" i="18"/>
  <c r="Y5174" i="18" s="1"/>
  <c r="X5175" i="18"/>
  <c r="Y5175" i="18" s="1"/>
  <c r="X5176" i="18"/>
  <c r="Y5176" i="18" s="1"/>
  <c r="X5177" i="18"/>
  <c r="Y5177" i="18" s="1"/>
  <c r="X5178" i="18"/>
  <c r="Y5178" i="18" s="1"/>
  <c r="X5179" i="18"/>
  <c r="Y5179" i="18" s="1"/>
  <c r="X5180" i="18"/>
  <c r="Y5180" i="18" s="1"/>
  <c r="X5181" i="18"/>
  <c r="Y5181" i="18" s="1"/>
  <c r="X5182" i="18"/>
  <c r="Y5182" i="18" s="1"/>
  <c r="X5183" i="18"/>
  <c r="Y5183" i="18" s="1"/>
  <c r="X5184" i="18"/>
  <c r="Y5184" i="18" s="1"/>
  <c r="X5185" i="18"/>
  <c r="Y5185" i="18" s="1"/>
  <c r="X5186" i="18"/>
  <c r="Y5186" i="18" s="1"/>
  <c r="X5187" i="18"/>
  <c r="Y5187" i="18" s="1"/>
  <c r="X5188" i="18"/>
  <c r="Y5188" i="18" s="1"/>
  <c r="X5189" i="18"/>
  <c r="Y5189" i="18" s="1"/>
  <c r="X5190" i="18"/>
  <c r="Y5190" i="18" s="1"/>
  <c r="X5191" i="18"/>
  <c r="Y5191" i="18" s="1"/>
  <c r="X5192" i="18"/>
  <c r="Y5192" i="18" s="1"/>
  <c r="X5193" i="18"/>
  <c r="Y5193" i="18" s="1"/>
  <c r="X5194" i="18"/>
  <c r="Y5194" i="18" s="1"/>
  <c r="X5195" i="18"/>
  <c r="Y5195" i="18" s="1"/>
  <c r="X5196" i="18"/>
  <c r="Y5196" i="18" s="1"/>
  <c r="X5197" i="18"/>
  <c r="Y5197" i="18" s="1"/>
  <c r="X5198" i="18"/>
  <c r="Y5198" i="18" s="1"/>
  <c r="X5199" i="18"/>
  <c r="Y5199" i="18" s="1"/>
  <c r="X5200" i="18"/>
  <c r="Y5200" i="18" s="1"/>
  <c r="X5201" i="18"/>
  <c r="Y5201" i="18" s="1"/>
  <c r="X5202" i="18"/>
  <c r="Y5202" i="18" s="1"/>
  <c r="X5203" i="18"/>
  <c r="Y5203" i="18" s="1"/>
  <c r="X5204" i="18"/>
  <c r="Y5204" i="18" s="1"/>
  <c r="X5205" i="18"/>
  <c r="Y5205" i="18" s="1"/>
  <c r="X5206" i="18"/>
  <c r="Y5206" i="18" s="1"/>
  <c r="X5207" i="18"/>
  <c r="Y5207" i="18" s="1"/>
  <c r="X5208" i="18"/>
  <c r="Y5208" i="18" s="1"/>
  <c r="X5209" i="18"/>
  <c r="Y5209" i="18" s="1"/>
  <c r="X5210" i="18"/>
  <c r="Y5210" i="18" s="1"/>
  <c r="X5211" i="18"/>
  <c r="Y5211" i="18" s="1"/>
  <c r="X5212" i="18"/>
  <c r="Y5212" i="18" s="1"/>
  <c r="X5213" i="18"/>
  <c r="Y5213" i="18" s="1"/>
  <c r="X5214" i="18"/>
  <c r="Y5214" i="18" s="1"/>
  <c r="X5215" i="18"/>
  <c r="Y5215" i="18" s="1"/>
  <c r="X5216" i="18"/>
  <c r="Y5216" i="18" s="1"/>
  <c r="X5217" i="18"/>
  <c r="Y5217" i="18" s="1"/>
  <c r="X5218" i="18"/>
  <c r="Y5218" i="18" s="1"/>
  <c r="X5219" i="18"/>
  <c r="Y5219" i="18" s="1"/>
  <c r="X5220" i="18"/>
  <c r="Y5220" i="18" s="1"/>
  <c r="X5221" i="18"/>
  <c r="Y5221" i="18" s="1"/>
  <c r="X5222" i="18"/>
  <c r="Y5222" i="18" s="1"/>
  <c r="X5223" i="18"/>
  <c r="Y5223" i="18" s="1"/>
  <c r="X5224" i="18"/>
  <c r="Y5224" i="18" s="1"/>
  <c r="X5225" i="18"/>
  <c r="Y5225" i="18" s="1"/>
  <c r="X5226" i="18"/>
  <c r="Y5226" i="18" s="1"/>
  <c r="X5227" i="18"/>
  <c r="Y5227" i="18" s="1"/>
  <c r="X5228" i="18"/>
  <c r="Y5228" i="18" s="1"/>
  <c r="X5229" i="18"/>
  <c r="Y5229" i="18" s="1"/>
  <c r="X5230" i="18"/>
  <c r="Y5230" i="18" s="1"/>
  <c r="X5231" i="18"/>
  <c r="Y5231" i="18" s="1"/>
  <c r="X5232" i="18"/>
  <c r="Y5232" i="18" s="1"/>
  <c r="X5233" i="18"/>
  <c r="Y5233" i="18" s="1"/>
  <c r="X5234" i="18"/>
  <c r="Y5234" i="18" s="1"/>
  <c r="X5235" i="18"/>
  <c r="Y5235" i="18" s="1"/>
  <c r="X5236" i="18"/>
  <c r="Y5236" i="18" s="1"/>
  <c r="X5237" i="18"/>
  <c r="Y5237" i="18" s="1"/>
  <c r="X5238" i="18"/>
  <c r="Y5238" i="18" s="1"/>
  <c r="X5239" i="18"/>
  <c r="Y5239" i="18" s="1"/>
  <c r="X5240" i="18"/>
  <c r="Y5240" i="18" s="1"/>
  <c r="X5241" i="18"/>
  <c r="Y5241" i="18" s="1"/>
  <c r="X5242" i="18"/>
  <c r="Y5242" i="18" s="1"/>
  <c r="X5243" i="18"/>
  <c r="Y5243" i="18" s="1"/>
  <c r="X5244" i="18"/>
  <c r="Y5244" i="18" s="1"/>
  <c r="X5245" i="18"/>
  <c r="Y5245" i="18" s="1"/>
  <c r="X5246" i="18"/>
  <c r="Y5246" i="18" s="1"/>
  <c r="X5247" i="18"/>
  <c r="Y5247" i="18" s="1"/>
  <c r="X5248" i="18"/>
  <c r="Y5248" i="18" s="1"/>
  <c r="X5249" i="18"/>
  <c r="Y5249" i="18" s="1"/>
  <c r="X5250" i="18"/>
  <c r="Y5250" i="18" s="1"/>
  <c r="X5251" i="18"/>
  <c r="Y5251" i="18" s="1"/>
  <c r="X5252" i="18"/>
  <c r="Y5252" i="18" s="1"/>
  <c r="X5253" i="18"/>
  <c r="Y5253" i="18" s="1"/>
  <c r="X5254" i="18"/>
  <c r="Y5254" i="18" s="1"/>
  <c r="X5255" i="18"/>
  <c r="Y5255" i="18" s="1"/>
  <c r="X5256" i="18"/>
  <c r="Y5256" i="18" s="1"/>
  <c r="X5257" i="18"/>
  <c r="Y5257" i="18" s="1"/>
  <c r="X5258" i="18"/>
  <c r="Y5258" i="18" s="1"/>
  <c r="X5259" i="18"/>
  <c r="Y5259" i="18" s="1"/>
  <c r="X5260" i="18"/>
  <c r="Y5260" i="18" s="1"/>
  <c r="X5261" i="18"/>
  <c r="Y5261" i="18" s="1"/>
  <c r="X5262" i="18"/>
  <c r="Y5262" i="18" s="1"/>
  <c r="X5263" i="18"/>
  <c r="Y5263" i="18" s="1"/>
  <c r="X5264" i="18"/>
  <c r="Y5264" i="18" s="1"/>
  <c r="X5265" i="18"/>
  <c r="Y5265" i="18" s="1"/>
  <c r="X5266" i="18"/>
  <c r="Y5266" i="18" s="1"/>
  <c r="X5267" i="18"/>
  <c r="Y5267" i="18" s="1"/>
  <c r="X5268" i="18"/>
  <c r="Y5268" i="18" s="1"/>
  <c r="X5269" i="18"/>
  <c r="Y5269" i="18" s="1"/>
  <c r="X5270" i="18"/>
  <c r="Y5270" i="18" s="1"/>
  <c r="X5271" i="18"/>
  <c r="Y5271" i="18" s="1"/>
  <c r="X5272" i="18"/>
  <c r="Y5272" i="18" s="1"/>
  <c r="X5273" i="18"/>
  <c r="Y5273" i="18" s="1"/>
  <c r="X5274" i="18"/>
  <c r="Y5274" i="18" s="1"/>
  <c r="X5275" i="18"/>
  <c r="Y5275" i="18" s="1"/>
  <c r="X5276" i="18"/>
  <c r="Y5276" i="18" s="1"/>
  <c r="X5277" i="18"/>
  <c r="Y5277" i="18" s="1"/>
  <c r="X5278" i="18"/>
  <c r="Y5278" i="18" s="1"/>
  <c r="X5279" i="18"/>
  <c r="Y5279" i="18" s="1"/>
  <c r="X5280" i="18"/>
  <c r="Y5280" i="18" s="1"/>
  <c r="X5281" i="18"/>
  <c r="Y5281" i="18" s="1"/>
  <c r="X5282" i="18"/>
  <c r="Y5282" i="18" s="1"/>
  <c r="X5283" i="18"/>
  <c r="Y5283" i="18" s="1"/>
  <c r="X5284" i="18"/>
  <c r="Y5284" i="18" s="1"/>
  <c r="X5285" i="18"/>
  <c r="Y5285" i="18" s="1"/>
  <c r="X5286" i="18"/>
  <c r="Y5286" i="18" s="1"/>
  <c r="X5287" i="18"/>
  <c r="Y5287" i="18" s="1"/>
  <c r="X5288" i="18"/>
  <c r="Y5288" i="18" s="1"/>
  <c r="X5289" i="18"/>
  <c r="Y5289" i="18" s="1"/>
  <c r="X5290" i="18"/>
  <c r="Y5290" i="18" s="1"/>
  <c r="X5291" i="18"/>
  <c r="Y5291" i="18" s="1"/>
  <c r="X5292" i="18"/>
  <c r="Y5292" i="18" s="1"/>
  <c r="X5293" i="18"/>
  <c r="Y5293" i="18" s="1"/>
  <c r="X5294" i="18"/>
  <c r="Y5294" i="18" s="1"/>
  <c r="X5295" i="18"/>
  <c r="Y5295" i="18" s="1"/>
  <c r="X5296" i="18"/>
  <c r="Y5296" i="18" s="1"/>
  <c r="X5297" i="18"/>
  <c r="Y5297" i="18" s="1"/>
  <c r="X5298" i="18"/>
  <c r="Y5298" i="18" s="1"/>
  <c r="X5299" i="18"/>
  <c r="Y5299" i="18" s="1"/>
  <c r="X5300" i="18"/>
  <c r="Y5300" i="18" s="1"/>
  <c r="X5301" i="18"/>
  <c r="Y5301" i="18" s="1"/>
  <c r="X5302" i="18"/>
  <c r="Y5302" i="18" s="1"/>
  <c r="X5303" i="18"/>
  <c r="Y5303" i="18" s="1"/>
  <c r="X5304" i="18"/>
  <c r="Y5304" i="18" s="1"/>
  <c r="X5305" i="18"/>
  <c r="Y5305" i="18" s="1"/>
  <c r="X5306" i="18"/>
  <c r="Y5306" i="18" s="1"/>
  <c r="X5307" i="18"/>
  <c r="Y5307" i="18" s="1"/>
  <c r="X5308" i="18"/>
  <c r="Y5308" i="18" s="1"/>
  <c r="X5309" i="18"/>
  <c r="Y5309" i="18" s="1"/>
  <c r="X5310" i="18"/>
  <c r="Y5310" i="18" s="1"/>
  <c r="X5311" i="18"/>
  <c r="Y5311" i="18" s="1"/>
  <c r="X5312" i="18"/>
  <c r="Y5312" i="18" s="1"/>
  <c r="X5313" i="18"/>
  <c r="Y5313" i="18" s="1"/>
  <c r="X5314" i="18"/>
  <c r="Y5314" i="18" s="1"/>
  <c r="X5315" i="18"/>
  <c r="Y5315" i="18" s="1"/>
  <c r="X5316" i="18"/>
  <c r="Y5316" i="18" s="1"/>
  <c r="X5317" i="18"/>
  <c r="Y5317" i="18" s="1"/>
  <c r="X5318" i="18"/>
  <c r="Y5318" i="18" s="1"/>
  <c r="X5319" i="18"/>
  <c r="Y5319" i="18" s="1"/>
  <c r="X5320" i="18"/>
  <c r="Y5320" i="18" s="1"/>
  <c r="X5321" i="18"/>
  <c r="Y5321" i="18" s="1"/>
  <c r="X5322" i="18"/>
  <c r="Y5322" i="18" s="1"/>
  <c r="X5323" i="18"/>
  <c r="Y5323" i="18" s="1"/>
  <c r="X5324" i="18"/>
  <c r="Y5324" i="18" s="1"/>
  <c r="X5325" i="18"/>
  <c r="Y5325" i="18" s="1"/>
  <c r="X5326" i="18"/>
  <c r="Y5326" i="18" s="1"/>
  <c r="X5327" i="18"/>
  <c r="Y5327" i="18" s="1"/>
  <c r="X5328" i="18"/>
  <c r="Y5328" i="18" s="1"/>
  <c r="X5329" i="18"/>
  <c r="Y5329" i="18" s="1"/>
  <c r="X5330" i="18"/>
  <c r="Y5330" i="18" s="1"/>
  <c r="X5331" i="18"/>
  <c r="Y5331" i="18" s="1"/>
  <c r="X5332" i="18"/>
  <c r="Y5332" i="18" s="1"/>
  <c r="X5333" i="18"/>
  <c r="Y5333" i="18" s="1"/>
  <c r="X5334" i="18"/>
  <c r="Y5334" i="18" s="1"/>
  <c r="X5335" i="18"/>
  <c r="Y5335" i="18" s="1"/>
  <c r="X5336" i="18"/>
  <c r="Y5336" i="18" s="1"/>
  <c r="X5337" i="18"/>
  <c r="Y5337" i="18" s="1"/>
  <c r="X5338" i="18"/>
  <c r="Y5338" i="18" s="1"/>
  <c r="X5339" i="18"/>
  <c r="Y5339" i="18" s="1"/>
  <c r="X5340" i="18"/>
  <c r="Y5340" i="18" s="1"/>
  <c r="X5341" i="18"/>
  <c r="Y5341" i="18" s="1"/>
  <c r="X5342" i="18"/>
  <c r="Y5342" i="18" s="1"/>
  <c r="X5343" i="18"/>
  <c r="Y5343" i="18" s="1"/>
  <c r="X5344" i="18"/>
  <c r="Y5344" i="18" s="1"/>
  <c r="X5345" i="18"/>
  <c r="Y5345" i="18" s="1"/>
  <c r="X5346" i="18"/>
  <c r="Y5346" i="18" s="1"/>
  <c r="X5347" i="18"/>
  <c r="Y5347" i="18" s="1"/>
  <c r="X5348" i="18"/>
  <c r="Y5348" i="18" s="1"/>
  <c r="X5349" i="18"/>
  <c r="Y5349" i="18" s="1"/>
  <c r="X5350" i="18"/>
  <c r="Y5350" i="18" s="1"/>
  <c r="X5351" i="18"/>
  <c r="Y5351" i="18" s="1"/>
  <c r="X5352" i="18"/>
  <c r="Y5352" i="18" s="1"/>
  <c r="X5353" i="18"/>
  <c r="Y5353" i="18" s="1"/>
  <c r="X5354" i="18"/>
  <c r="Y5354" i="18" s="1"/>
  <c r="X5355" i="18"/>
  <c r="Y5355" i="18" s="1"/>
  <c r="X5356" i="18"/>
  <c r="Y5356" i="18" s="1"/>
  <c r="X5357" i="18"/>
  <c r="Y5357" i="18" s="1"/>
  <c r="X5358" i="18"/>
  <c r="Y5358" i="18" s="1"/>
  <c r="X5359" i="18"/>
  <c r="Y5359" i="18" s="1"/>
  <c r="X5360" i="18"/>
  <c r="Y5360" i="18" s="1"/>
  <c r="X5361" i="18"/>
  <c r="Y5361" i="18" s="1"/>
  <c r="X5362" i="18"/>
  <c r="Y5362" i="18" s="1"/>
  <c r="X5363" i="18"/>
  <c r="Y5363" i="18" s="1"/>
  <c r="X5364" i="18"/>
  <c r="Y5364" i="18" s="1"/>
  <c r="X5365" i="18"/>
  <c r="Y5365" i="18" s="1"/>
  <c r="X5366" i="18"/>
  <c r="Y5366" i="18" s="1"/>
  <c r="X5367" i="18"/>
  <c r="Y5367" i="18" s="1"/>
  <c r="X5368" i="18"/>
  <c r="Y5368" i="18" s="1"/>
  <c r="X5369" i="18"/>
  <c r="Y5369" i="18" s="1"/>
  <c r="X5370" i="18"/>
  <c r="Y5370" i="18" s="1"/>
  <c r="X5371" i="18"/>
  <c r="Y5371" i="18" s="1"/>
  <c r="X5372" i="18"/>
  <c r="Y5372" i="18" s="1"/>
  <c r="X5373" i="18"/>
  <c r="Y5373" i="18" s="1"/>
  <c r="X5374" i="18"/>
  <c r="Y5374" i="18" s="1"/>
  <c r="X5375" i="18"/>
  <c r="Y5375" i="18" s="1"/>
  <c r="X5376" i="18"/>
  <c r="Y5376" i="18" s="1"/>
  <c r="X5377" i="18"/>
  <c r="Y5377" i="18" s="1"/>
  <c r="X5378" i="18"/>
  <c r="Y5378" i="18" s="1"/>
  <c r="X5379" i="18"/>
  <c r="Y5379" i="18" s="1"/>
  <c r="X5380" i="18"/>
  <c r="Y5380" i="18" s="1"/>
  <c r="X5381" i="18"/>
  <c r="Y5381" i="18" s="1"/>
  <c r="X5382" i="18"/>
  <c r="Y5382" i="18" s="1"/>
  <c r="X5383" i="18"/>
  <c r="Y5383" i="18" s="1"/>
  <c r="X5384" i="18"/>
  <c r="Y5384" i="18" s="1"/>
  <c r="X5385" i="18"/>
  <c r="Y5385" i="18" s="1"/>
  <c r="X5386" i="18"/>
  <c r="Y5386" i="18" s="1"/>
  <c r="X5387" i="18"/>
  <c r="Y5387" i="18" s="1"/>
  <c r="X5388" i="18"/>
  <c r="Y5388" i="18" s="1"/>
  <c r="X5389" i="18"/>
  <c r="Y5389" i="18" s="1"/>
  <c r="X5390" i="18"/>
  <c r="Y5390" i="18" s="1"/>
  <c r="X5391" i="18"/>
  <c r="Y5391" i="18" s="1"/>
  <c r="X5392" i="18"/>
  <c r="Y5392" i="18" s="1"/>
  <c r="X5393" i="18"/>
  <c r="Y5393" i="18" s="1"/>
  <c r="X5394" i="18"/>
  <c r="Y5394" i="18" s="1"/>
  <c r="X5395" i="18"/>
  <c r="Y5395" i="18" s="1"/>
  <c r="X5396" i="18"/>
  <c r="Y5396" i="18" s="1"/>
  <c r="X5397" i="18"/>
  <c r="Y5397" i="18" s="1"/>
  <c r="X5398" i="18"/>
  <c r="Y5398" i="18" s="1"/>
  <c r="X5399" i="18"/>
  <c r="Y5399" i="18" s="1"/>
  <c r="X5400" i="18"/>
  <c r="Y5400" i="18" s="1"/>
  <c r="X5401" i="18"/>
  <c r="Y5401" i="18" s="1"/>
  <c r="X5402" i="18"/>
  <c r="Y5402" i="18" s="1"/>
  <c r="X5403" i="18"/>
  <c r="Y5403" i="18" s="1"/>
  <c r="X5404" i="18"/>
  <c r="Y5404" i="18" s="1"/>
  <c r="X5405" i="18"/>
  <c r="Y5405" i="18" s="1"/>
  <c r="X5406" i="18"/>
  <c r="Y5406" i="18" s="1"/>
  <c r="X5407" i="18"/>
  <c r="Y5407" i="18" s="1"/>
  <c r="X5408" i="18"/>
  <c r="Y5408" i="18" s="1"/>
  <c r="X5409" i="18"/>
  <c r="Y5409" i="18" s="1"/>
  <c r="X5410" i="18"/>
  <c r="Y5410" i="18" s="1"/>
  <c r="X5411" i="18"/>
  <c r="Y5411" i="18" s="1"/>
  <c r="X5412" i="18"/>
  <c r="Y5412" i="18" s="1"/>
  <c r="X5413" i="18"/>
  <c r="Y5413" i="18" s="1"/>
  <c r="X5414" i="18"/>
  <c r="Y5414" i="18" s="1"/>
  <c r="X5415" i="18"/>
  <c r="Y5415" i="18" s="1"/>
  <c r="X5416" i="18"/>
  <c r="Y5416" i="18" s="1"/>
  <c r="X5417" i="18"/>
  <c r="Y5417" i="18" s="1"/>
  <c r="X5418" i="18"/>
  <c r="Y5418" i="18" s="1"/>
  <c r="X5419" i="18"/>
  <c r="Y5419" i="18" s="1"/>
  <c r="X5420" i="18"/>
  <c r="Y5420" i="18" s="1"/>
  <c r="X5421" i="18"/>
  <c r="Y5421" i="18" s="1"/>
  <c r="X5422" i="18"/>
  <c r="Y5422" i="18" s="1"/>
  <c r="X5423" i="18"/>
  <c r="Y5423" i="18" s="1"/>
  <c r="X5424" i="18"/>
  <c r="Y5424" i="18" s="1"/>
  <c r="X5425" i="18"/>
  <c r="Y5425" i="18" s="1"/>
  <c r="X5426" i="18"/>
  <c r="Y5426" i="18" s="1"/>
  <c r="X5427" i="18"/>
  <c r="Y5427" i="18" s="1"/>
  <c r="X5428" i="18"/>
  <c r="Y5428" i="18" s="1"/>
  <c r="X5429" i="18"/>
  <c r="Y5429" i="18" s="1"/>
  <c r="X5430" i="18"/>
  <c r="Y5430" i="18" s="1"/>
  <c r="X5431" i="18"/>
  <c r="Y5431" i="18" s="1"/>
  <c r="X5432" i="18"/>
  <c r="Y5432" i="18" s="1"/>
  <c r="X5433" i="18"/>
  <c r="Y5433" i="18" s="1"/>
  <c r="X5434" i="18"/>
  <c r="Y5434" i="18" s="1"/>
  <c r="X5435" i="18"/>
  <c r="Y5435" i="18" s="1"/>
  <c r="X5436" i="18"/>
  <c r="Y5436" i="18" s="1"/>
  <c r="X5437" i="18"/>
  <c r="Y5437" i="18" s="1"/>
  <c r="X5438" i="18"/>
  <c r="Y5438" i="18" s="1"/>
  <c r="X5439" i="18"/>
  <c r="Y5439" i="18" s="1"/>
  <c r="X5440" i="18"/>
  <c r="Y5440" i="18" s="1"/>
  <c r="X5441" i="18"/>
  <c r="Y5441" i="18" s="1"/>
  <c r="X5442" i="18"/>
  <c r="Y5442" i="18" s="1"/>
  <c r="X5443" i="18"/>
  <c r="Y5443" i="18" s="1"/>
  <c r="X5444" i="18"/>
  <c r="Y5444" i="18" s="1"/>
  <c r="X5445" i="18"/>
  <c r="Y5445" i="18" s="1"/>
  <c r="X5446" i="18"/>
  <c r="Y5446" i="18" s="1"/>
  <c r="X5447" i="18"/>
  <c r="Y5447" i="18" s="1"/>
  <c r="X5448" i="18"/>
  <c r="Y5448" i="18" s="1"/>
  <c r="X5449" i="18"/>
  <c r="Y5449" i="18" s="1"/>
  <c r="X5450" i="18"/>
  <c r="Y5450" i="18" s="1"/>
  <c r="X5451" i="18"/>
  <c r="Y5451" i="18" s="1"/>
  <c r="X5452" i="18"/>
  <c r="Y5452" i="18" s="1"/>
  <c r="X5453" i="18"/>
  <c r="Y5453" i="18" s="1"/>
  <c r="X5454" i="18"/>
  <c r="Y5454" i="18" s="1"/>
  <c r="X5455" i="18"/>
  <c r="Y5455" i="18" s="1"/>
  <c r="X5456" i="18"/>
  <c r="Y5456" i="18" s="1"/>
  <c r="X5457" i="18"/>
  <c r="Y5457" i="18" s="1"/>
  <c r="X5458" i="18"/>
  <c r="Y5458" i="18" s="1"/>
  <c r="X5459" i="18"/>
  <c r="Y5459" i="18" s="1"/>
  <c r="X5460" i="18"/>
  <c r="Y5460" i="18" s="1"/>
  <c r="X5461" i="18"/>
  <c r="Y5461" i="18" s="1"/>
  <c r="X5462" i="18"/>
  <c r="Y5462" i="18" s="1"/>
  <c r="X5463" i="18"/>
  <c r="Y5463" i="18" s="1"/>
  <c r="X5464" i="18"/>
  <c r="Y5464" i="18" s="1"/>
  <c r="X5465" i="18"/>
  <c r="Y5465" i="18" s="1"/>
  <c r="X5466" i="18"/>
  <c r="Y5466" i="18" s="1"/>
  <c r="X5467" i="18"/>
  <c r="Y5467" i="18" s="1"/>
  <c r="X5468" i="18"/>
  <c r="Y5468" i="18" s="1"/>
  <c r="X5469" i="18"/>
  <c r="Y5469" i="18" s="1"/>
  <c r="X5470" i="18"/>
  <c r="Y5470" i="18" s="1"/>
  <c r="X5471" i="18"/>
  <c r="Y5471" i="18" s="1"/>
  <c r="X5472" i="18"/>
  <c r="Y5472" i="18" s="1"/>
  <c r="X5473" i="18"/>
  <c r="Y5473" i="18" s="1"/>
  <c r="X5474" i="18"/>
  <c r="Y5474" i="18" s="1"/>
  <c r="X5475" i="18"/>
  <c r="Y5475" i="18" s="1"/>
  <c r="X5476" i="18"/>
  <c r="Y5476" i="18" s="1"/>
  <c r="X5477" i="18"/>
  <c r="Y5477" i="18" s="1"/>
  <c r="X5478" i="18"/>
  <c r="Y5478" i="18" s="1"/>
  <c r="X5479" i="18"/>
  <c r="Y5479" i="18" s="1"/>
  <c r="X5480" i="18"/>
  <c r="Y5480" i="18" s="1"/>
  <c r="X5481" i="18"/>
  <c r="Y5481" i="18" s="1"/>
  <c r="X5482" i="18"/>
  <c r="Y5482" i="18" s="1"/>
  <c r="X5483" i="18"/>
  <c r="Y5483" i="18" s="1"/>
  <c r="X5484" i="18"/>
  <c r="Y5484" i="18" s="1"/>
  <c r="X5485" i="18"/>
  <c r="Y5485" i="18" s="1"/>
  <c r="X5486" i="18"/>
  <c r="Y5486" i="18" s="1"/>
  <c r="X5487" i="18"/>
  <c r="Y5487" i="18" s="1"/>
  <c r="X5488" i="18"/>
  <c r="Y5488" i="18" s="1"/>
  <c r="X5489" i="18"/>
  <c r="Y5489" i="18" s="1"/>
  <c r="X5490" i="18"/>
  <c r="Y5490" i="18" s="1"/>
  <c r="X5491" i="18"/>
  <c r="Y5491" i="18" s="1"/>
  <c r="X5492" i="18"/>
  <c r="Y5492" i="18" s="1"/>
  <c r="X5493" i="18"/>
  <c r="Y5493" i="18" s="1"/>
  <c r="X5494" i="18"/>
  <c r="Y5494" i="18" s="1"/>
  <c r="X5495" i="18"/>
  <c r="Y5495" i="18" s="1"/>
  <c r="X5496" i="18"/>
  <c r="Y5496" i="18" s="1"/>
  <c r="X5497" i="18"/>
  <c r="Y5497" i="18" s="1"/>
  <c r="X5498" i="18"/>
  <c r="Y5498" i="18" s="1"/>
  <c r="X5499" i="18"/>
  <c r="Y5499" i="18" s="1"/>
  <c r="X5500" i="18"/>
  <c r="Y5500" i="18" s="1"/>
  <c r="X5501" i="18"/>
  <c r="Y5501" i="18" s="1"/>
  <c r="X5502" i="18"/>
  <c r="Y5502" i="18" s="1"/>
  <c r="X5503" i="18"/>
  <c r="Y5503" i="18" s="1"/>
  <c r="X5504" i="18"/>
  <c r="Y5504" i="18" s="1"/>
  <c r="X5505" i="18"/>
  <c r="Y5505" i="18" s="1"/>
  <c r="X5506" i="18"/>
  <c r="Y5506" i="18" s="1"/>
  <c r="X5507" i="18"/>
  <c r="Y5507" i="18" s="1"/>
  <c r="X5508" i="18"/>
  <c r="Y5508" i="18" s="1"/>
  <c r="X5509" i="18"/>
  <c r="Y5509" i="18" s="1"/>
  <c r="X5510" i="18"/>
  <c r="Y5510" i="18" s="1"/>
  <c r="X5511" i="18"/>
  <c r="Y5511" i="18" s="1"/>
  <c r="X5512" i="18"/>
  <c r="Y5512" i="18" s="1"/>
  <c r="X5513" i="18"/>
  <c r="Y5513" i="18" s="1"/>
  <c r="X5514" i="18"/>
  <c r="Y5514" i="18" s="1"/>
  <c r="X5515" i="18"/>
  <c r="Y5515" i="18" s="1"/>
  <c r="X5516" i="18"/>
  <c r="Y5516" i="18" s="1"/>
  <c r="X5517" i="18"/>
  <c r="Y5517" i="18" s="1"/>
  <c r="X5518" i="18"/>
  <c r="Y5518" i="18" s="1"/>
  <c r="X5519" i="18"/>
  <c r="Y5519" i="18" s="1"/>
  <c r="X5520" i="18"/>
  <c r="Y5520" i="18" s="1"/>
  <c r="X5521" i="18"/>
  <c r="Y5521" i="18" s="1"/>
  <c r="X5522" i="18"/>
  <c r="Y5522" i="18" s="1"/>
  <c r="X5523" i="18"/>
  <c r="Y5523" i="18" s="1"/>
  <c r="X5524" i="18"/>
  <c r="Y5524" i="18" s="1"/>
  <c r="X5525" i="18"/>
  <c r="Y5525" i="18" s="1"/>
  <c r="X5526" i="18"/>
  <c r="Y5526" i="18" s="1"/>
  <c r="X5527" i="18"/>
  <c r="Y5527" i="18" s="1"/>
  <c r="X5528" i="18"/>
  <c r="Y5528" i="18" s="1"/>
  <c r="X5529" i="18"/>
  <c r="Y5529" i="18" s="1"/>
  <c r="X5530" i="18"/>
  <c r="Y5530" i="18" s="1"/>
  <c r="X5531" i="18"/>
  <c r="Y5531" i="18" s="1"/>
  <c r="X5532" i="18"/>
  <c r="Y5532" i="18" s="1"/>
  <c r="X5533" i="18"/>
  <c r="Y5533" i="18" s="1"/>
  <c r="X5534" i="18"/>
  <c r="Y5534" i="18" s="1"/>
  <c r="X5535" i="18"/>
  <c r="Y5535" i="18" s="1"/>
  <c r="X5536" i="18"/>
  <c r="Y5536" i="18" s="1"/>
  <c r="X5537" i="18"/>
  <c r="Y5537" i="18" s="1"/>
  <c r="X5538" i="18"/>
  <c r="Y5538" i="18" s="1"/>
  <c r="X5539" i="18"/>
  <c r="Y5539" i="18" s="1"/>
  <c r="X5540" i="18"/>
  <c r="Y5540" i="18" s="1"/>
  <c r="X5541" i="18"/>
  <c r="Y5541" i="18" s="1"/>
  <c r="X5542" i="18"/>
  <c r="Y5542" i="18" s="1"/>
  <c r="X5543" i="18"/>
  <c r="Y5543" i="18" s="1"/>
  <c r="X5544" i="18"/>
  <c r="Y5544" i="18" s="1"/>
  <c r="X5545" i="18"/>
  <c r="Y5545" i="18" s="1"/>
  <c r="X5546" i="18"/>
  <c r="Y5546" i="18" s="1"/>
  <c r="X5547" i="18"/>
  <c r="Y5547" i="18" s="1"/>
  <c r="X5548" i="18"/>
  <c r="Y5548" i="18" s="1"/>
  <c r="X5549" i="18"/>
  <c r="Y5549" i="18" s="1"/>
  <c r="X5550" i="18"/>
  <c r="Y5550" i="18" s="1"/>
  <c r="X5551" i="18"/>
  <c r="Y5551" i="18" s="1"/>
  <c r="X5552" i="18"/>
  <c r="Y5552" i="18" s="1"/>
  <c r="X5553" i="18"/>
  <c r="Y5553" i="18" s="1"/>
  <c r="X5554" i="18"/>
  <c r="Y5554" i="18" s="1"/>
  <c r="X5555" i="18"/>
  <c r="Y5555" i="18" s="1"/>
  <c r="X5556" i="18"/>
  <c r="Y5556" i="18" s="1"/>
  <c r="X5557" i="18"/>
  <c r="Y5557" i="18" s="1"/>
  <c r="X5558" i="18"/>
  <c r="Y5558" i="18" s="1"/>
  <c r="X5559" i="18"/>
  <c r="Y5559" i="18" s="1"/>
  <c r="X5560" i="18"/>
  <c r="Y5560" i="18" s="1"/>
  <c r="X5561" i="18"/>
  <c r="Y5561" i="18" s="1"/>
  <c r="X5562" i="18"/>
  <c r="Y5562" i="18" s="1"/>
  <c r="X5563" i="18"/>
  <c r="Y5563" i="18" s="1"/>
  <c r="X5564" i="18"/>
  <c r="Y5564" i="18" s="1"/>
  <c r="X5565" i="18"/>
  <c r="Y5565" i="18" s="1"/>
  <c r="X5566" i="18"/>
  <c r="Y5566" i="18" s="1"/>
  <c r="X5567" i="18"/>
  <c r="Y5567" i="18" s="1"/>
  <c r="X5568" i="18"/>
  <c r="Y5568" i="18" s="1"/>
  <c r="X5569" i="18"/>
  <c r="Y5569" i="18" s="1"/>
  <c r="X5570" i="18"/>
  <c r="Y5570" i="18" s="1"/>
  <c r="X5571" i="18"/>
  <c r="Y5571" i="18" s="1"/>
  <c r="X5572" i="18"/>
  <c r="Y5572" i="18" s="1"/>
  <c r="X5573" i="18"/>
  <c r="Y5573" i="18" s="1"/>
  <c r="X5574" i="18"/>
  <c r="Y5574" i="18" s="1"/>
  <c r="X5575" i="18"/>
  <c r="Y5575" i="18" s="1"/>
  <c r="X5576" i="18"/>
  <c r="Y5576" i="18" s="1"/>
  <c r="X5577" i="18"/>
  <c r="Y5577" i="18" s="1"/>
  <c r="X5578" i="18"/>
  <c r="Y5578" i="18" s="1"/>
  <c r="X5579" i="18"/>
  <c r="Y5579" i="18" s="1"/>
  <c r="X5580" i="18"/>
  <c r="Y5580" i="18" s="1"/>
  <c r="X5581" i="18"/>
  <c r="Y5581" i="18" s="1"/>
  <c r="X5582" i="18"/>
  <c r="Y5582" i="18" s="1"/>
  <c r="X5583" i="18"/>
  <c r="Y5583" i="18" s="1"/>
  <c r="X5584" i="18"/>
  <c r="Y5584" i="18" s="1"/>
  <c r="X5585" i="18"/>
  <c r="Y5585" i="18" s="1"/>
  <c r="X5586" i="18"/>
  <c r="Y5586" i="18" s="1"/>
  <c r="X5587" i="18"/>
  <c r="Y5587" i="18" s="1"/>
  <c r="X5588" i="18"/>
  <c r="Y5588" i="18" s="1"/>
  <c r="X5589" i="18"/>
  <c r="Y5589" i="18" s="1"/>
  <c r="X5590" i="18"/>
  <c r="Y5590" i="18" s="1"/>
  <c r="X5591" i="18"/>
  <c r="Y5591" i="18" s="1"/>
  <c r="X5592" i="18"/>
  <c r="Y5592" i="18" s="1"/>
  <c r="X5593" i="18"/>
  <c r="Y5593" i="18" s="1"/>
  <c r="X5594" i="18"/>
  <c r="Y5594" i="18" s="1"/>
  <c r="X5595" i="18"/>
  <c r="Y5595" i="18" s="1"/>
  <c r="X5596" i="18"/>
  <c r="Y5596" i="18" s="1"/>
  <c r="X5597" i="18"/>
  <c r="Y5597" i="18" s="1"/>
  <c r="X5598" i="18"/>
  <c r="Y5598" i="18" s="1"/>
  <c r="X5599" i="18"/>
  <c r="Y5599" i="18" s="1"/>
  <c r="X5600" i="18"/>
  <c r="Y5600" i="18" s="1"/>
  <c r="X5601" i="18"/>
  <c r="Y5601" i="18" s="1"/>
  <c r="X5602" i="18"/>
  <c r="Y5602" i="18" s="1"/>
  <c r="X5603" i="18"/>
  <c r="Y5603" i="18" s="1"/>
  <c r="X5604" i="18"/>
  <c r="Y5604" i="18" s="1"/>
  <c r="X5605" i="18"/>
  <c r="Y5605" i="18" s="1"/>
  <c r="X5606" i="18"/>
  <c r="Y5606" i="18" s="1"/>
  <c r="X5607" i="18"/>
  <c r="Y5607" i="18" s="1"/>
  <c r="X5608" i="18"/>
  <c r="Y5608" i="18" s="1"/>
  <c r="X5609" i="18"/>
  <c r="Y5609" i="18" s="1"/>
  <c r="X5610" i="18"/>
  <c r="Y5610" i="18" s="1"/>
  <c r="X5611" i="18"/>
  <c r="Y5611" i="18" s="1"/>
  <c r="X5612" i="18"/>
  <c r="Y5612" i="18" s="1"/>
  <c r="X5613" i="18"/>
  <c r="Y5613" i="18" s="1"/>
  <c r="X5614" i="18"/>
  <c r="Y5614" i="18" s="1"/>
  <c r="X5615" i="18"/>
  <c r="Y5615" i="18" s="1"/>
  <c r="X5616" i="18"/>
  <c r="Y5616" i="18" s="1"/>
  <c r="X5617" i="18"/>
  <c r="Y5617" i="18" s="1"/>
  <c r="X5618" i="18"/>
  <c r="Y5618" i="18" s="1"/>
  <c r="X5619" i="18"/>
  <c r="Y5619" i="18" s="1"/>
  <c r="X5620" i="18"/>
  <c r="Y5620" i="18" s="1"/>
  <c r="X5621" i="18"/>
  <c r="Y5621" i="18" s="1"/>
  <c r="X5622" i="18"/>
  <c r="Y5622" i="18" s="1"/>
  <c r="X5623" i="18"/>
  <c r="Y5623" i="18" s="1"/>
  <c r="X5624" i="18"/>
  <c r="Y5624" i="18" s="1"/>
  <c r="X5625" i="18"/>
  <c r="Y5625" i="18" s="1"/>
  <c r="X5626" i="18"/>
  <c r="Y5626" i="18" s="1"/>
  <c r="X5627" i="18"/>
  <c r="Y5627" i="18" s="1"/>
  <c r="X5628" i="18"/>
  <c r="Y5628" i="18" s="1"/>
  <c r="X5629" i="18"/>
  <c r="Y5629" i="18" s="1"/>
  <c r="X5630" i="18"/>
  <c r="Y5630" i="18" s="1"/>
  <c r="X5631" i="18"/>
  <c r="Y5631" i="18" s="1"/>
  <c r="X5632" i="18"/>
  <c r="Y5632" i="18" s="1"/>
  <c r="X5633" i="18"/>
  <c r="Y5633" i="18" s="1"/>
  <c r="X5634" i="18"/>
  <c r="Y5634" i="18" s="1"/>
  <c r="X5635" i="18"/>
  <c r="Y5635" i="18" s="1"/>
  <c r="X5636" i="18"/>
  <c r="Y5636" i="18" s="1"/>
  <c r="X5637" i="18"/>
  <c r="Y5637" i="18" s="1"/>
  <c r="X5638" i="18"/>
  <c r="Y5638" i="18" s="1"/>
  <c r="X5639" i="18"/>
  <c r="Y5639" i="18" s="1"/>
  <c r="X5640" i="18"/>
  <c r="Y5640" i="18" s="1"/>
  <c r="X5641" i="18"/>
  <c r="Y5641" i="18" s="1"/>
  <c r="X5642" i="18"/>
  <c r="Y5642" i="18" s="1"/>
  <c r="X5643" i="18"/>
  <c r="Y5643" i="18" s="1"/>
  <c r="X5644" i="18"/>
  <c r="Y5644" i="18" s="1"/>
  <c r="X5645" i="18"/>
  <c r="Y5645" i="18" s="1"/>
  <c r="X5646" i="18"/>
  <c r="Y5646" i="18" s="1"/>
  <c r="X5647" i="18"/>
  <c r="Y5647" i="18" s="1"/>
  <c r="X5648" i="18"/>
  <c r="Y5648" i="18" s="1"/>
  <c r="X5649" i="18"/>
  <c r="Y5649" i="18" s="1"/>
  <c r="X5650" i="18"/>
  <c r="Y5650" i="18" s="1"/>
  <c r="X5651" i="18"/>
  <c r="Y5651" i="18" s="1"/>
  <c r="X5652" i="18"/>
  <c r="Y5652" i="18" s="1"/>
  <c r="X5653" i="18"/>
  <c r="Y5653" i="18" s="1"/>
  <c r="X5654" i="18"/>
  <c r="Y5654" i="18" s="1"/>
  <c r="X5655" i="18"/>
  <c r="Y5655" i="18" s="1"/>
  <c r="X5656" i="18"/>
  <c r="Y5656" i="18" s="1"/>
  <c r="X5657" i="18"/>
  <c r="Y5657" i="18" s="1"/>
  <c r="X5658" i="18"/>
  <c r="Y5658" i="18" s="1"/>
  <c r="X5659" i="18"/>
  <c r="Y5659" i="18" s="1"/>
  <c r="X5660" i="18"/>
  <c r="Y5660" i="18" s="1"/>
  <c r="X5661" i="18"/>
  <c r="Y5661" i="18" s="1"/>
  <c r="X5662" i="18"/>
  <c r="Y5662" i="18" s="1"/>
  <c r="X5663" i="18"/>
  <c r="Y5663" i="18" s="1"/>
  <c r="X5664" i="18"/>
  <c r="Y5664" i="18" s="1"/>
  <c r="X5665" i="18"/>
  <c r="Y5665" i="18" s="1"/>
  <c r="X5666" i="18"/>
  <c r="Y5666" i="18" s="1"/>
  <c r="X5667" i="18"/>
  <c r="Y5667" i="18" s="1"/>
  <c r="X5668" i="18"/>
  <c r="Y5668" i="18" s="1"/>
  <c r="X5669" i="18"/>
  <c r="Y5669" i="18" s="1"/>
  <c r="X5670" i="18"/>
  <c r="Y5670" i="18" s="1"/>
  <c r="X5671" i="18"/>
  <c r="Y5671" i="18" s="1"/>
  <c r="X5672" i="18"/>
  <c r="Y5672" i="18" s="1"/>
  <c r="X5673" i="18"/>
  <c r="Y5673" i="18" s="1"/>
  <c r="X5674" i="18"/>
  <c r="Y5674" i="18" s="1"/>
  <c r="X5675" i="18"/>
  <c r="Y5675" i="18" s="1"/>
  <c r="X5676" i="18"/>
  <c r="Y5676" i="18" s="1"/>
  <c r="X5677" i="18"/>
  <c r="Y5677" i="18" s="1"/>
  <c r="X5678" i="18"/>
  <c r="Y5678" i="18" s="1"/>
  <c r="X5679" i="18"/>
  <c r="Y5679" i="18" s="1"/>
  <c r="X5680" i="18"/>
  <c r="Y5680" i="18" s="1"/>
  <c r="X5681" i="18"/>
  <c r="Y5681" i="18" s="1"/>
  <c r="X5682" i="18"/>
  <c r="Y5682" i="18" s="1"/>
  <c r="X5683" i="18"/>
  <c r="Y5683" i="18" s="1"/>
  <c r="X5684" i="18"/>
  <c r="Y5684" i="18" s="1"/>
  <c r="X5685" i="18"/>
  <c r="Y5685" i="18" s="1"/>
  <c r="X5686" i="18"/>
  <c r="Y5686" i="18" s="1"/>
  <c r="X5687" i="18"/>
  <c r="Y5687" i="18" s="1"/>
  <c r="X5688" i="18"/>
  <c r="Y5688" i="18" s="1"/>
  <c r="X5689" i="18"/>
  <c r="Y5689" i="18" s="1"/>
  <c r="X5690" i="18"/>
  <c r="Y5690" i="18" s="1"/>
  <c r="X5691" i="18"/>
  <c r="Y5691" i="18" s="1"/>
  <c r="X5692" i="18"/>
  <c r="Y5692" i="18" s="1"/>
  <c r="X5693" i="18"/>
  <c r="Y5693" i="18" s="1"/>
  <c r="X5694" i="18"/>
  <c r="Y5694" i="18" s="1"/>
  <c r="X5695" i="18"/>
  <c r="Y5695" i="18" s="1"/>
  <c r="X5696" i="18"/>
  <c r="Y5696" i="18" s="1"/>
  <c r="X5697" i="18"/>
  <c r="Y5697" i="18" s="1"/>
  <c r="X5698" i="18"/>
  <c r="Y5698" i="18" s="1"/>
  <c r="X5699" i="18"/>
  <c r="Y5699" i="18" s="1"/>
  <c r="X5700" i="18"/>
  <c r="Y5700" i="18" s="1"/>
  <c r="X5701" i="18"/>
  <c r="Y5701" i="18" s="1"/>
  <c r="X5702" i="18"/>
  <c r="Y5702" i="18" s="1"/>
  <c r="X5703" i="18"/>
  <c r="Y5703" i="18" s="1"/>
  <c r="X5704" i="18"/>
  <c r="Y5704" i="18" s="1"/>
  <c r="X5705" i="18"/>
  <c r="Y5705" i="18" s="1"/>
  <c r="X5706" i="18"/>
  <c r="Y5706" i="18" s="1"/>
  <c r="X5707" i="18"/>
  <c r="Y5707" i="18" s="1"/>
  <c r="X5708" i="18"/>
  <c r="Y5708" i="18" s="1"/>
  <c r="X5709" i="18"/>
  <c r="Y5709" i="18" s="1"/>
  <c r="X5710" i="18"/>
  <c r="Y5710" i="18" s="1"/>
  <c r="X5711" i="18"/>
  <c r="Y5711" i="18" s="1"/>
  <c r="X5712" i="18"/>
  <c r="Y5712" i="18" s="1"/>
  <c r="X5713" i="18"/>
  <c r="Y5713" i="18" s="1"/>
  <c r="X5714" i="18"/>
  <c r="Y5714" i="18" s="1"/>
  <c r="X5715" i="18"/>
  <c r="Y5715" i="18" s="1"/>
  <c r="X5716" i="18"/>
  <c r="Y5716" i="18" s="1"/>
  <c r="X5717" i="18"/>
  <c r="Y5717" i="18" s="1"/>
  <c r="X5718" i="18"/>
  <c r="Y5718" i="18" s="1"/>
  <c r="X5719" i="18"/>
  <c r="Y5719" i="18" s="1"/>
  <c r="X5720" i="18"/>
  <c r="Y5720" i="18" s="1"/>
  <c r="X5721" i="18"/>
  <c r="Y5721" i="18" s="1"/>
  <c r="X5722" i="18"/>
  <c r="Y5722" i="18" s="1"/>
  <c r="X5723" i="18"/>
  <c r="Y5723" i="18" s="1"/>
  <c r="X5724" i="18"/>
  <c r="Y5724" i="18" s="1"/>
  <c r="X5725" i="18"/>
  <c r="Y5725" i="18" s="1"/>
  <c r="X5726" i="18"/>
  <c r="Y5726" i="18" s="1"/>
  <c r="X5727" i="18"/>
  <c r="Y5727" i="18" s="1"/>
  <c r="X5728" i="18"/>
  <c r="Y5728" i="18" s="1"/>
  <c r="X5729" i="18"/>
  <c r="Y5729" i="18" s="1"/>
  <c r="X5730" i="18"/>
  <c r="Y5730" i="18" s="1"/>
  <c r="X5731" i="18"/>
  <c r="Y5731" i="18" s="1"/>
  <c r="X5732" i="18"/>
  <c r="Y5732" i="18" s="1"/>
  <c r="X5733" i="18"/>
  <c r="Y5733" i="18" s="1"/>
  <c r="X5734" i="18"/>
  <c r="Y5734" i="18" s="1"/>
  <c r="X5735" i="18"/>
  <c r="Y5735" i="18" s="1"/>
  <c r="X5736" i="18"/>
  <c r="Y5736" i="18" s="1"/>
  <c r="X5737" i="18"/>
  <c r="Y5737" i="18" s="1"/>
  <c r="X5738" i="18"/>
  <c r="Y5738" i="18" s="1"/>
  <c r="X5739" i="18"/>
  <c r="Y5739" i="18" s="1"/>
  <c r="X5740" i="18"/>
  <c r="Y5740" i="18" s="1"/>
  <c r="X5741" i="18"/>
  <c r="Y5741" i="18" s="1"/>
  <c r="X5742" i="18"/>
  <c r="Y5742" i="18" s="1"/>
  <c r="X5743" i="18"/>
  <c r="Y5743" i="18" s="1"/>
  <c r="X5744" i="18"/>
  <c r="Y5744" i="18" s="1"/>
  <c r="X5745" i="18"/>
  <c r="Y5745" i="18" s="1"/>
  <c r="X5746" i="18"/>
  <c r="Y5746" i="18" s="1"/>
  <c r="X5747" i="18"/>
  <c r="Y5747" i="18" s="1"/>
  <c r="X5748" i="18"/>
  <c r="Y5748" i="18" s="1"/>
  <c r="X5749" i="18"/>
  <c r="Y5749" i="18" s="1"/>
  <c r="X5750" i="18"/>
  <c r="Y5750" i="18" s="1"/>
  <c r="X5751" i="18"/>
  <c r="Y5751" i="18" s="1"/>
  <c r="X5752" i="18"/>
  <c r="Y5752" i="18" s="1"/>
  <c r="X5753" i="18"/>
  <c r="Y5753" i="18" s="1"/>
  <c r="X5754" i="18"/>
  <c r="Y5754" i="18" s="1"/>
  <c r="X5755" i="18"/>
  <c r="Y5755" i="18" s="1"/>
  <c r="X5756" i="18"/>
  <c r="Y5756" i="18" s="1"/>
  <c r="X5757" i="18"/>
  <c r="Y5757" i="18" s="1"/>
  <c r="X5758" i="18"/>
  <c r="Y5758" i="18" s="1"/>
  <c r="X5759" i="18"/>
  <c r="Y5759" i="18" s="1"/>
  <c r="X5760" i="18"/>
  <c r="Y5760" i="18" s="1"/>
  <c r="X5761" i="18"/>
  <c r="Y5761" i="18" s="1"/>
  <c r="X5762" i="18"/>
  <c r="Y5762" i="18" s="1"/>
  <c r="X5763" i="18"/>
  <c r="Y5763" i="18" s="1"/>
  <c r="X5764" i="18"/>
  <c r="Y5764" i="18" s="1"/>
  <c r="X5765" i="18"/>
  <c r="Y5765" i="18" s="1"/>
  <c r="X5766" i="18"/>
  <c r="Y5766" i="18" s="1"/>
  <c r="X5767" i="18"/>
  <c r="Y5767" i="18" s="1"/>
  <c r="X5768" i="18"/>
  <c r="Y5768" i="18" s="1"/>
  <c r="X5769" i="18"/>
  <c r="Y5769" i="18" s="1"/>
  <c r="X5770" i="18"/>
  <c r="Y5770" i="18" s="1"/>
  <c r="X5771" i="18"/>
  <c r="Y5771" i="18" s="1"/>
  <c r="X5772" i="18"/>
  <c r="Y5772" i="18" s="1"/>
  <c r="X5773" i="18"/>
  <c r="Y5773" i="18" s="1"/>
  <c r="X5774" i="18"/>
  <c r="Y5774" i="18" s="1"/>
  <c r="X5775" i="18"/>
  <c r="Y5775" i="18" s="1"/>
  <c r="X5776" i="18"/>
  <c r="Y5776" i="18" s="1"/>
  <c r="X5777" i="18"/>
  <c r="Y5777" i="18" s="1"/>
  <c r="X5778" i="18"/>
  <c r="Y5778" i="18" s="1"/>
  <c r="X5779" i="18"/>
  <c r="Y5779" i="18" s="1"/>
  <c r="X5780" i="18"/>
  <c r="Y5780" i="18" s="1"/>
  <c r="X5781" i="18"/>
  <c r="Y5781" i="18" s="1"/>
  <c r="X5782" i="18"/>
  <c r="Y5782" i="18" s="1"/>
  <c r="X5783" i="18"/>
  <c r="Y5783" i="18" s="1"/>
  <c r="X5784" i="18"/>
  <c r="Y5784" i="18" s="1"/>
  <c r="X5785" i="18"/>
  <c r="Y5785" i="18" s="1"/>
  <c r="X5786" i="18"/>
  <c r="Y5786" i="18" s="1"/>
  <c r="X5787" i="18"/>
  <c r="Y5787" i="18" s="1"/>
  <c r="X5788" i="18"/>
  <c r="Y5788" i="18" s="1"/>
  <c r="X5789" i="18"/>
  <c r="Y5789" i="18" s="1"/>
  <c r="X5790" i="18"/>
  <c r="Y5790" i="18" s="1"/>
  <c r="X5791" i="18"/>
  <c r="Y5791" i="18" s="1"/>
  <c r="X5792" i="18"/>
  <c r="Y5792" i="18" s="1"/>
  <c r="X5793" i="18"/>
  <c r="Y5793" i="18" s="1"/>
  <c r="X5794" i="18"/>
  <c r="Y5794" i="18" s="1"/>
  <c r="X5795" i="18"/>
  <c r="Y5795" i="18" s="1"/>
  <c r="X5796" i="18"/>
  <c r="Y5796" i="18" s="1"/>
  <c r="X5797" i="18"/>
  <c r="Y5797" i="18" s="1"/>
  <c r="X5798" i="18"/>
  <c r="Y5798" i="18" s="1"/>
  <c r="X5799" i="18"/>
  <c r="Y5799" i="18" s="1"/>
  <c r="X5800" i="18"/>
  <c r="Y5800" i="18" s="1"/>
  <c r="X5801" i="18"/>
  <c r="Y5801" i="18" s="1"/>
  <c r="X5802" i="18"/>
  <c r="Y5802" i="18" s="1"/>
  <c r="X5803" i="18"/>
  <c r="Y5803" i="18" s="1"/>
  <c r="X5804" i="18"/>
  <c r="Y5804" i="18" s="1"/>
  <c r="X5805" i="18"/>
  <c r="Y5805" i="18" s="1"/>
  <c r="X5806" i="18"/>
  <c r="Y5806" i="18" s="1"/>
  <c r="X5807" i="18"/>
  <c r="Y5807" i="18" s="1"/>
  <c r="X5808" i="18"/>
  <c r="Y5808" i="18" s="1"/>
  <c r="X5809" i="18"/>
  <c r="Y5809" i="18" s="1"/>
  <c r="X5810" i="18"/>
  <c r="Y5810" i="18" s="1"/>
  <c r="X5811" i="18"/>
  <c r="Y5811" i="18" s="1"/>
  <c r="X5812" i="18"/>
  <c r="Y5812" i="18" s="1"/>
  <c r="X5813" i="18"/>
  <c r="Y5813" i="18" s="1"/>
  <c r="X5814" i="18"/>
  <c r="Y5814" i="18" s="1"/>
  <c r="X5815" i="18"/>
  <c r="Y5815" i="18" s="1"/>
  <c r="X5816" i="18"/>
  <c r="Y5816" i="18" s="1"/>
  <c r="X5817" i="18"/>
  <c r="Y5817" i="18" s="1"/>
  <c r="X5818" i="18"/>
  <c r="Y5818" i="18" s="1"/>
  <c r="X5819" i="18"/>
  <c r="Y5819" i="18" s="1"/>
  <c r="X5820" i="18"/>
  <c r="Y5820" i="18" s="1"/>
  <c r="X5821" i="18"/>
  <c r="Y5821" i="18" s="1"/>
  <c r="X5822" i="18"/>
  <c r="Y5822" i="18" s="1"/>
  <c r="X5823" i="18"/>
  <c r="Y5823" i="18" s="1"/>
  <c r="X5824" i="18"/>
  <c r="Y5824" i="18" s="1"/>
  <c r="X5825" i="18"/>
  <c r="Y5825" i="18" s="1"/>
  <c r="X5826" i="18"/>
  <c r="Y5826" i="18" s="1"/>
  <c r="X5827" i="18"/>
  <c r="Y5827" i="18" s="1"/>
  <c r="X5828" i="18"/>
  <c r="Y5828" i="18" s="1"/>
  <c r="X5829" i="18"/>
  <c r="Y5829" i="18" s="1"/>
  <c r="X5830" i="18"/>
  <c r="Y5830" i="18" s="1"/>
  <c r="X5831" i="18"/>
  <c r="Y5831" i="18" s="1"/>
  <c r="X5832" i="18"/>
  <c r="Y5832" i="18" s="1"/>
  <c r="X5833" i="18"/>
  <c r="Y5833" i="18" s="1"/>
  <c r="X5834" i="18"/>
  <c r="Y5834" i="18" s="1"/>
  <c r="X5835" i="18"/>
  <c r="Y5835" i="18" s="1"/>
  <c r="X5836" i="18"/>
  <c r="Y5836" i="18" s="1"/>
  <c r="X5837" i="18"/>
  <c r="Y5837" i="18" s="1"/>
  <c r="X5838" i="18"/>
  <c r="Y5838" i="18" s="1"/>
  <c r="X5839" i="18"/>
  <c r="Y5839" i="18" s="1"/>
  <c r="X5840" i="18"/>
  <c r="Y5840" i="18" s="1"/>
  <c r="X5841" i="18"/>
  <c r="Y5841" i="18" s="1"/>
  <c r="X5842" i="18"/>
  <c r="Y5842" i="18" s="1"/>
  <c r="X5843" i="18"/>
  <c r="Y5843" i="18" s="1"/>
  <c r="X5844" i="18"/>
  <c r="Y5844" i="18" s="1"/>
  <c r="X5845" i="18"/>
  <c r="Y5845" i="18" s="1"/>
  <c r="X5846" i="18"/>
  <c r="Y5846" i="18" s="1"/>
  <c r="X5847" i="18"/>
  <c r="Y5847" i="18" s="1"/>
  <c r="X5848" i="18"/>
  <c r="Y5848" i="18" s="1"/>
  <c r="X5849" i="18"/>
  <c r="Y5849" i="18" s="1"/>
  <c r="X5850" i="18"/>
  <c r="Y5850" i="18" s="1"/>
  <c r="X5851" i="18"/>
  <c r="Y5851" i="18" s="1"/>
  <c r="X5852" i="18"/>
  <c r="Y5852" i="18" s="1"/>
  <c r="X5853" i="18"/>
  <c r="Y5853" i="18" s="1"/>
  <c r="X5854" i="18"/>
  <c r="Y5854" i="18" s="1"/>
  <c r="X5855" i="18"/>
  <c r="Y5855" i="18" s="1"/>
  <c r="X5856" i="18"/>
  <c r="Y5856" i="18" s="1"/>
  <c r="X5857" i="18"/>
  <c r="Y5857" i="18" s="1"/>
  <c r="X5858" i="18"/>
  <c r="Y5858" i="18" s="1"/>
  <c r="X5859" i="18"/>
  <c r="Y5859" i="18" s="1"/>
  <c r="X5860" i="18"/>
  <c r="Y5860" i="18" s="1"/>
  <c r="X5861" i="18"/>
  <c r="Y5861" i="18" s="1"/>
  <c r="X5862" i="18"/>
  <c r="Y5862" i="18" s="1"/>
  <c r="X5863" i="18"/>
  <c r="Y5863" i="18" s="1"/>
  <c r="X5864" i="18"/>
  <c r="Y5864" i="18" s="1"/>
  <c r="X5865" i="18"/>
  <c r="Y5865" i="18" s="1"/>
  <c r="X5866" i="18"/>
  <c r="Y5866" i="18" s="1"/>
  <c r="X5867" i="18"/>
  <c r="Y5867" i="18" s="1"/>
  <c r="X5868" i="18"/>
  <c r="Y5868" i="18" s="1"/>
  <c r="X5869" i="18"/>
  <c r="Y5869" i="18" s="1"/>
  <c r="X5870" i="18"/>
  <c r="Y5870" i="18" s="1"/>
  <c r="X5871" i="18"/>
  <c r="Y5871" i="18" s="1"/>
  <c r="X5872" i="18"/>
  <c r="Y5872" i="18" s="1"/>
  <c r="X5873" i="18"/>
  <c r="Y5873" i="18" s="1"/>
  <c r="X5874" i="18"/>
  <c r="Y5874" i="18" s="1"/>
  <c r="X5875" i="18"/>
  <c r="Y5875" i="18" s="1"/>
  <c r="X5876" i="18"/>
  <c r="Y5876" i="18" s="1"/>
  <c r="X5877" i="18"/>
  <c r="Y5877" i="18" s="1"/>
  <c r="X5878" i="18"/>
  <c r="Y5878" i="18" s="1"/>
  <c r="X5879" i="18"/>
  <c r="Y5879" i="18" s="1"/>
  <c r="X5880" i="18"/>
  <c r="Y5880" i="18" s="1"/>
  <c r="X5881" i="18"/>
  <c r="Y5881" i="18" s="1"/>
  <c r="X5882" i="18"/>
  <c r="Y5882" i="18" s="1"/>
  <c r="X5883" i="18"/>
  <c r="Y5883" i="18" s="1"/>
  <c r="X5884" i="18"/>
  <c r="Y5884" i="18" s="1"/>
  <c r="X5885" i="18"/>
  <c r="Y5885" i="18" s="1"/>
  <c r="X5886" i="18"/>
  <c r="Y5886" i="18" s="1"/>
  <c r="X5887" i="18"/>
  <c r="Y5887" i="18" s="1"/>
  <c r="X5888" i="18"/>
  <c r="Y5888" i="18" s="1"/>
  <c r="X5889" i="18"/>
  <c r="Y5889" i="18" s="1"/>
  <c r="X5890" i="18"/>
  <c r="Y5890" i="18" s="1"/>
  <c r="X5891" i="18"/>
  <c r="Y5891" i="18" s="1"/>
  <c r="X5892" i="18"/>
  <c r="Y5892" i="18" s="1"/>
  <c r="X5893" i="18"/>
  <c r="Y5893" i="18" s="1"/>
  <c r="X5894" i="18"/>
  <c r="Y5894" i="18" s="1"/>
  <c r="X5895" i="18"/>
  <c r="Y5895" i="18" s="1"/>
  <c r="X5896" i="18"/>
  <c r="Y5896" i="18" s="1"/>
  <c r="X5897" i="18"/>
  <c r="Y5897" i="18" s="1"/>
  <c r="X5898" i="18"/>
  <c r="Y5898" i="18" s="1"/>
  <c r="X5899" i="18"/>
  <c r="Y5899" i="18" s="1"/>
  <c r="X5900" i="18"/>
  <c r="Y5900" i="18" s="1"/>
  <c r="X5901" i="18"/>
  <c r="Y5901" i="18" s="1"/>
  <c r="X5902" i="18"/>
  <c r="Y5902" i="18" s="1"/>
  <c r="X5903" i="18"/>
  <c r="Y5903" i="18" s="1"/>
  <c r="X5904" i="18"/>
  <c r="Y5904" i="18" s="1"/>
  <c r="X5905" i="18"/>
  <c r="Y5905" i="18" s="1"/>
  <c r="X5906" i="18"/>
  <c r="Y5906" i="18" s="1"/>
  <c r="X5907" i="18"/>
  <c r="Y5907" i="18" s="1"/>
  <c r="X5908" i="18"/>
  <c r="Y5908" i="18" s="1"/>
  <c r="X5909" i="18"/>
  <c r="Y5909" i="18" s="1"/>
  <c r="X5910" i="18"/>
  <c r="Y5910" i="18" s="1"/>
  <c r="X5911" i="18"/>
  <c r="Y5911" i="18" s="1"/>
  <c r="X5912" i="18"/>
  <c r="Y5912" i="18" s="1"/>
  <c r="X5913" i="18"/>
  <c r="Y5913" i="18" s="1"/>
  <c r="X5914" i="18"/>
  <c r="Y5914" i="18" s="1"/>
  <c r="X5915" i="18"/>
  <c r="Y5915" i="18" s="1"/>
  <c r="X5916" i="18"/>
  <c r="Y5916" i="18" s="1"/>
  <c r="X5917" i="18"/>
  <c r="Y5917" i="18" s="1"/>
  <c r="X5918" i="18"/>
  <c r="Y5918" i="18" s="1"/>
  <c r="X5919" i="18"/>
  <c r="Y5919" i="18" s="1"/>
  <c r="X5920" i="18"/>
  <c r="Y5920" i="18" s="1"/>
  <c r="X5921" i="18"/>
  <c r="Y5921" i="18" s="1"/>
  <c r="X5922" i="18"/>
  <c r="Y5922" i="18" s="1"/>
  <c r="X5923" i="18"/>
  <c r="Y5923" i="18" s="1"/>
  <c r="X5924" i="18"/>
  <c r="Y5924" i="18" s="1"/>
  <c r="X5925" i="18"/>
  <c r="Y5925" i="18" s="1"/>
  <c r="X5926" i="18"/>
  <c r="Y5926" i="18" s="1"/>
  <c r="X5927" i="18"/>
  <c r="Y5927" i="18" s="1"/>
  <c r="X5928" i="18"/>
  <c r="Y5928" i="18" s="1"/>
  <c r="X5929" i="18"/>
  <c r="Y5929" i="18" s="1"/>
  <c r="X5930" i="18"/>
  <c r="Y5930" i="18" s="1"/>
  <c r="X5931" i="18"/>
  <c r="Y5931" i="18" s="1"/>
  <c r="X5932" i="18"/>
  <c r="Y5932" i="18" s="1"/>
  <c r="X5933" i="18"/>
  <c r="Y5933" i="18" s="1"/>
  <c r="X5934" i="18"/>
  <c r="Y5934" i="18" s="1"/>
  <c r="X5935" i="18"/>
  <c r="Y5935" i="18" s="1"/>
  <c r="X5936" i="18"/>
  <c r="Y5936" i="18" s="1"/>
  <c r="X5937" i="18"/>
  <c r="Y5937" i="18" s="1"/>
  <c r="X5938" i="18"/>
  <c r="Y5938" i="18" s="1"/>
  <c r="X5939" i="18"/>
  <c r="Y5939" i="18" s="1"/>
  <c r="X5940" i="18"/>
  <c r="Y5940" i="18" s="1"/>
  <c r="X5941" i="18"/>
  <c r="Y5941" i="18" s="1"/>
  <c r="X5942" i="18"/>
  <c r="Y5942" i="18" s="1"/>
  <c r="X5943" i="18"/>
  <c r="Y5943" i="18" s="1"/>
  <c r="X5944" i="18"/>
  <c r="Y5944" i="18" s="1"/>
  <c r="X5945" i="18"/>
  <c r="Y5945" i="18" s="1"/>
  <c r="X5946" i="18"/>
  <c r="Y5946" i="18" s="1"/>
  <c r="X5947" i="18"/>
  <c r="Y5947" i="18" s="1"/>
  <c r="X5948" i="18"/>
  <c r="Y5948" i="18" s="1"/>
  <c r="X5949" i="18"/>
  <c r="Y5949" i="18" s="1"/>
  <c r="X5950" i="18"/>
  <c r="Y5950" i="18" s="1"/>
  <c r="X5951" i="18"/>
  <c r="Y5951" i="18" s="1"/>
  <c r="X5952" i="18"/>
  <c r="Y5952" i="18" s="1"/>
  <c r="X5953" i="18"/>
  <c r="Y5953" i="18" s="1"/>
  <c r="X5954" i="18"/>
  <c r="Y5954" i="18" s="1"/>
  <c r="X5955" i="18"/>
  <c r="Y5955" i="18" s="1"/>
  <c r="X5956" i="18"/>
  <c r="Y5956" i="18" s="1"/>
  <c r="X5957" i="18"/>
  <c r="Y5957" i="18" s="1"/>
  <c r="X5958" i="18"/>
  <c r="Y5958" i="18" s="1"/>
  <c r="X5959" i="18"/>
  <c r="Y5959" i="18" s="1"/>
  <c r="X5960" i="18"/>
  <c r="Y5960" i="18" s="1"/>
  <c r="X5961" i="18"/>
  <c r="Y5961" i="18" s="1"/>
  <c r="X5962" i="18"/>
  <c r="Y5962" i="18" s="1"/>
  <c r="X5963" i="18"/>
  <c r="Y5963" i="18" s="1"/>
  <c r="X5964" i="18"/>
  <c r="Y5964" i="18" s="1"/>
  <c r="X5965" i="18"/>
  <c r="Y5965" i="18" s="1"/>
  <c r="X5966" i="18"/>
  <c r="Y5966" i="18" s="1"/>
  <c r="X5967" i="18"/>
  <c r="Y5967" i="18" s="1"/>
  <c r="X5968" i="18"/>
  <c r="Y5968" i="18" s="1"/>
  <c r="X5969" i="18"/>
  <c r="Y5969" i="18" s="1"/>
  <c r="X5970" i="18"/>
  <c r="Y5970" i="18" s="1"/>
  <c r="X5971" i="18"/>
  <c r="Y5971" i="18" s="1"/>
  <c r="X5972" i="18"/>
  <c r="Y5972" i="18" s="1"/>
  <c r="X5973" i="18"/>
  <c r="Y5973" i="18" s="1"/>
  <c r="X5974" i="18"/>
  <c r="Y5974" i="18" s="1"/>
  <c r="X5975" i="18"/>
  <c r="Y5975" i="18" s="1"/>
  <c r="X5976" i="18"/>
  <c r="Y5976" i="18" s="1"/>
  <c r="X5977" i="18"/>
  <c r="Y5977" i="18" s="1"/>
  <c r="X5978" i="18"/>
  <c r="Y5978" i="18" s="1"/>
  <c r="X5979" i="18"/>
  <c r="Y5979" i="18" s="1"/>
  <c r="X5980" i="18"/>
  <c r="Y5980" i="18" s="1"/>
  <c r="X5981" i="18"/>
  <c r="Y5981" i="18" s="1"/>
  <c r="X5982" i="18"/>
  <c r="Y5982" i="18" s="1"/>
  <c r="X5983" i="18"/>
  <c r="Y5983" i="18" s="1"/>
  <c r="X5984" i="18"/>
  <c r="Y5984" i="18" s="1"/>
  <c r="X5985" i="18"/>
  <c r="Y5985" i="18" s="1"/>
  <c r="X5986" i="18"/>
  <c r="Y5986" i="18" s="1"/>
  <c r="X5987" i="18"/>
  <c r="Y5987" i="18" s="1"/>
  <c r="X5988" i="18"/>
  <c r="Y5988" i="18" s="1"/>
  <c r="X5989" i="18"/>
  <c r="Y5989" i="18" s="1"/>
  <c r="X5990" i="18"/>
  <c r="Y5990" i="18" s="1"/>
  <c r="X5991" i="18"/>
  <c r="Y5991" i="18" s="1"/>
  <c r="X5992" i="18"/>
  <c r="Y5992" i="18" s="1"/>
  <c r="X5993" i="18"/>
  <c r="Y5993" i="18" s="1"/>
  <c r="X5994" i="18"/>
  <c r="Y5994" i="18" s="1"/>
  <c r="X5995" i="18"/>
  <c r="Y5995" i="18" s="1"/>
  <c r="X5996" i="18"/>
  <c r="Y5996" i="18" s="1"/>
  <c r="X5997" i="18"/>
  <c r="Y5997" i="18" s="1"/>
  <c r="X5998" i="18"/>
  <c r="Y5998" i="18" s="1"/>
  <c r="X5999" i="18"/>
  <c r="Y5999" i="18" s="1"/>
  <c r="X6000" i="18"/>
  <c r="Y6000" i="18" s="1"/>
  <c r="X6001" i="18"/>
  <c r="Y6001" i="18" s="1"/>
  <c r="X6002" i="18"/>
  <c r="Y6002" i="18" s="1"/>
  <c r="X6003" i="18"/>
  <c r="Y6003" i="18" s="1"/>
  <c r="X6004" i="18"/>
  <c r="Y6004" i="18" s="1"/>
  <c r="X6005" i="18"/>
  <c r="Y6005" i="18" s="1"/>
  <c r="X6006" i="18"/>
  <c r="Y6006" i="18" s="1"/>
  <c r="X6007" i="18"/>
  <c r="Y6007" i="18" s="1"/>
  <c r="X6008" i="18"/>
  <c r="Y6008" i="18" s="1"/>
  <c r="X6009" i="18"/>
  <c r="Y6009" i="18" s="1"/>
  <c r="X6010" i="18"/>
  <c r="Y6010" i="18" s="1"/>
  <c r="X6011" i="18"/>
  <c r="Y6011" i="18" s="1"/>
  <c r="X6012" i="18"/>
  <c r="Y6012" i="18" s="1"/>
  <c r="X6013" i="18"/>
  <c r="Y6013" i="18" s="1"/>
  <c r="X6014" i="18"/>
  <c r="Y6014" i="18" s="1"/>
  <c r="X6015" i="18"/>
  <c r="Y6015" i="18" s="1"/>
  <c r="X6016" i="18"/>
  <c r="Y6016" i="18" s="1"/>
  <c r="X6017" i="18"/>
  <c r="Y6017" i="18" s="1"/>
  <c r="X6018" i="18"/>
  <c r="Y6018" i="18" s="1"/>
  <c r="X6019" i="18"/>
  <c r="Y6019" i="18" s="1"/>
  <c r="X6020" i="18"/>
  <c r="Y6020" i="18" s="1"/>
  <c r="X6021" i="18"/>
  <c r="Y6021" i="18" s="1"/>
  <c r="X6022" i="18"/>
  <c r="Y6022" i="18" s="1"/>
  <c r="X6023" i="18"/>
  <c r="Y6023" i="18" s="1"/>
  <c r="X6024" i="18"/>
  <c r="Y6024" i="18" s="1"/>
  <c r="X6025" i="18"/>
  <c r="Y6025" i="18" s="1"/>
  <c r="X6026" i="18"/>
  <c r="Y6026" i="18" s="1"/>
  <c r="X6027" i="18"/>
  <c r="Y6027" i="18" s="1"/>
  <c r="X6028" i="18"/>
  <c r="Y6028" i="18" s="1"/>
  <c r="X6029" i="18"/>
  <c r="Y6029" i="18" s="1"/>
  <c r="X6030" i="18"/>
  <c r="Y6030" i="18" s="1"/>
  <c r="X6031" i="18"/>
  <c r="Y6031" i="18" s="1"/>
  <c r="X6032" i="18"/>
  <c r="Y6032" i="18" s="1"/>
  <c r="X6033" i="18"/>
  <c r="Y6033" i="18" s="1"/>
  <c r="X6034" i="18"/>
  <c r="Y6034" i="18" s="1"/>
  <c r="X6035" i="18"/>
  <c r="Y6035" i="18" s="1"/>
  <c r="X6036" i="18"/>
  <c r="Y6036" i="18" s="1"/>
  <c r="X6037" i="18"/>
  <c r="Y6037" i="18" s="1"/>
  <c r="X6038" i="18"/>
  <c r="Y6038" i="18" s="1"/>
  <c r="X6039" i="18"/>
  <c r="Y6039" i="18" s="1"/>
  <c r="X6040" i="18"/>
  <c r="Y6040" i="18" s="1"/>
  <c r="X6041" i="18"/>
  <c r="Y6041" i="18" s="1"/>
  <c r="X6042" i="18"/>
  <c r="Y6042" i="18" s="1"/>
  <c r="X6043" i="18"/>
  <c r="Y6043" i="18" s="1"/>
  <c r="X6044" i="18"/>
  <c r="Y6044" i="18" s="1"/>
  <c r="X6045" i="18"/>
  <c r="Y6045" i="18" s="1"/>
  <c r="X6046" i="18"/>
  <c r="Y6046" i="18" s="1"/>
  <c r="X6047" i="18"/>
  <c r="Y6047" i="18" s="1"/>
  <c r="X6048" i="18"/>
  <c r="Y6048" i="18" s="1"/>
  <c r="X6049" i="18"/>
  <c r="Y6049" i="18" s="1"/>
  <c r="X6050" i="18"/>
  <c r="Y6050" i="18" s="1"/>
  <c r="X6051" i="18"/>
  <c r="Y6051" i="18" s="1"/>
  <c r="X6052" i="18"/>
  <c r="Y6052" i="18" s="1"/>
  <c r="X6053" i="18"/>
  <c r="Y6053" i="18" s="1"/>
  <c r="X6054" i="18"/>
  <c r="Y6054" i="18" s="1"/>
  <c r="X6055" i="18"/>
  <c r="Y6055" i="18" s="1"/>
  <c r="X6056" i="18"/>
  <c r="Y6056" i="18" s="1"/>
  <c r="X6057" i="18"/>
  <c r="Y6057" i="18" s="1"/>
  <c r="X6058" i="18"/>
  <c r="Y6058" i="18" s="1"/>
  <c r="X6059" i="18"/>
  <c r="Y6059" i="18" s="1"/>
  <c r="X6060" i="18"/>
  <c r="Y6060" i="18" s="1"/>
  <c r="X6061" i="18"/>
  <c r="Y6061" i="18" s="1"/>
  <c r="X6062" i="18"/>
  <c r="Y6062" i="18" s="1"/>
  <c r="X6063" i="18"/>
  <c r="Y6063" i="18" s="1"/>
  <c r="X6064" i="18"/>
  <c r="Y6064" i="18" s="1"/>
  <c r="X6065" i="18"/>
  <c r="Y6065" i="18" s="1"/>
  <c r="X6066" i="18"/>
  <c r="Y6066" i="18" s="1"/>
  <c r="X6067" i="18"/>
  <c r="Y6067" i="18" s="1"/>
  <c r="X6068" i="18"/>
  <c r="Y6068" i="18" s="1"/>
  <c r="X6069" i="18"/>
  <c r="Y6069" i="18" s="1"/>
  <c r="X6070" i="18"/>
  <c r="Y6070" i="18" s="1"/>
  <c r="X6071" i="18"/>
  <c r="Y6071" i="18" s="1"/>
  <c r="X6072" i="18"/>
  <c r="Y6072" i="18" s="1"/>
  <c r="X6073" i="18"/>
  <c r="Y6073" i="18" s="1"/>
  <c r="X6074" i="18"/>
  <c r="Y6074" i="18" s="1"/>
  <c r="X6075" i="18"/>
  <c r="Y6075" i="18" s="1"/>
  <c r="X6076" i="18"/>
  <c r="Y6076" i="18" s="1"/>
  <c r="X6077" i="18"/>
  <c r="Y6077" i="18" s="1"/>
  <c r="X6078" i="18"/>
  <c r="Y6078" i="18" s="1"/>
  <c r="X6079" i="18"/>
  <c r="Y6079" i="18" s="1"/>
  <c r="X6080" i="18"/>
  <c r="Y6080" i="18" s="1"/>
  <c r="X6081" i="18"/>
  <c r="Y6081" i="18" s="1"/>
  <c r="X6082" i="18"/>
  <c r="Y6082" i="18" s="1"/>
  <c r="X6083" i="18"/>
  <c r="Y6083" i="18" s="1"/>
  <c r="X6084" i="18"/>
  <c r="Y6084" i="18" s="1"/>
  <c r="X6085" i="18"/>
  <c r="Y6085" i="18" s="1"/>
  <c r="X6086" i="18"/>
  <c r="Y6086" i="18" s="1"/>
  <c r="X6087" i="18"/>
  <c r="Y6087" i="18" s="1"/>
  <c r="X6088" i="18"/>
  <c r="Y6088" i="18" s="1"/>
  <c r="X6089" i="18"/>
  <c r="Y6089" i="18" s="1"/>
  <c r="X6090" i="18"/>
  <c r="Y6090" i="18" s="1"/>
  <c r="X6091" i="18"/>
  <c r="Y6091" i="18" s="1"/>
  <c r="X6092" i="18"/>
  <c r="Y6092" i="18" s="1"/>
  <c r="X6093" i="18"/>
  <c r="Y6093" i="18" s="1"/>
  <c r="X6094" i="18"/>
  <c r="Y6094" i="18" s="1"/>
  <c r="X6095" i="18"/>
  <c r="Y6095" i="18" s="1"/>
  <c r="X6096" i="18"/>
  <c r="Y6096" i="18" s="1"/>
  <c r="X6097" i="18"/>
  <c r="Y6097" i="18" s="1"/>
  <c r="X6098" i="18"/>
  <c r="Y6098" i="18" s="1"/>
  <c r="X6099" i="18"/>
  <c r="Y6099" i="18" s="1"/>
  <c r="X6100" i="18"/>
  <c r="Y6100" i="18" s="1"/>
  <c r="X6101" i="18"/>
  <c r="Y6101" i="18" s="1"/>
  <c r="X6102" i="18"/>
  <c r="Y6102" i="18" s="1"/>
  <c r="X6103" i="18"/>
  <c r="Y6103" i="18" s="1"/>
  <c r="X6104" i="18"/>
  <c r="Y6104" i="18" s="1"/>
  <c r="X6105" i="18"/>
  <c r="Y6105" i="18" s="1"/>
  <c r="X6106" i="18"/>
  <c r="Y6106" i="18" s="1"/>
  <c r="X6107" i="18"/>
  <c r="Y6107" i="18" s="1"/>
  <c r="X6108" i="18"/>
  <c r="Y6108" i="18" s="1"/>
  <c r="X6109" i="18"/>
  <c r="Y6109" i="18" s="1"/>
  <c r="X6110" i="18"/>
  <c r="Y6110" i="18" s="1"/>
  <c r="X6111" i="18"/>
  <c r="Y6111" i="18" s="1"/>
  <c r="X6112" i="18"/>
  <c r="Y6112" i="18" s="1"/>
  <c r="X6113" i="18"/>
  <c r="Y6113" i="18" s="1"/>
  <c r="X6114" i="18"/>
  <c r="Y6114" i="18" s="1"/>
  <c r="X6115" i="18"/>
  <c r="Y6115" i="18" s="1"/>
  <c r="X6116" i="18"/>
  <c r="Y6116" i="18" s="1"/>
  <c r="X6117" i="18"/>
  <c r="Y6117" i="18" s="1"/>
  <c r="X6118" i="18"/>
  <c r="Y6118" i="18" s="1"/>
  <c r="X6119" i="18"/>
  <c r="Y6119" i="18" s="1"/>
  <c r="X6120" i="18"/>
  <c r="Y6120" i="18" s="1"/>
  <c r="X6121" i="18"/>
  <c r="Y6121" i="18" s="1"/>
  <c r="X6122" i="18"/>
  <c r="Y6122" i="18" s="1"/>
  <c r="X6123" i="18"/>
  <c r="Y6123" i="18" s="1"/>
  <c r="X6124" i="18"/>
  <c r="Y6124" i="18" s="1"/>
  <c r="X6125" i="18"/>
  <c r="Y6125" i="18" s="1"/>
  <c r="X6126" i="18"/>
  <c r="Y6126" i="18" s="1"/>
  <c r="X6127" i="18"/>
  <c r="Y6127" i="18" s="1"/>
  <c r="X6128" i="18"/>
  <c r="Y6128" i="18" s="1"/>
  <c r="X6129" i="18"/>
  <c r="Y6129" i="18" s="1"/>
  <c r="X6130" i="18"/>
  <c r="Y6130" i="18" s="1"/>
  <c r="X6131" i="18"/>
  <c r="Y6131" i="18" s="1"/>
  <c r="X6132" i="18"/>
  <c r="Y6132" i="18" s="1"/>
  <c r="X6133" i="18"/>
  <c r="Y6133" i="18" s="1"/>
  <c r="X6134" i="18"/>
  <c r="Y6134" i="18" s="1"/>
  <c r="X6135" i="18"/>
  <c r="Y6135" i="18" s="1"/>
  <c r="X6136" i="18"/>
  <c r="Y6136" i="18" s="1"/>
  <c r="X6137" i="18"/>
  <c r="Y6137" i="18" s="1"/>
  <c r="X6138" i="18"/>
  <c r="Y6138" i="18" s="1"/>
  <c r="X6139" i="18"/>
  <c r="Y6139" i="18" s="1"/>
  <c r="X6140" i="18"/>
  <c r="Y6140" i="18" s="1"/>
  <c r="X6141" i="18"/>
  <c r="Y6141" i="18" s="1"/>
  <c r="X6142" i="18"/>
  <c r="Y6142" i="18" s="1"/>
  <c r="X6143" i="18"/>
  <c r="Y6143" i="18" s="1"/>
  <c r="X6144" i="18"/>
  <c r="Y6144" i="18" s="1"/>
  <c r="X6145" i="18"/>
  <c r="Y6145" i="18" s="1"/>
  <c r="X6146" i="18"/>
  <c r="Y6146" i="18" s="1"/>
  <c r="X6147" i="18"/>
  <c r="Y6147" i="18" s="1"/>
  <c r="X6148" i="18"/>
  <c r="Y6148" i="18" s="1"/>
  <c r="X6149" i="18"/>
  <c r="Y6149" i="18" s="1"/>
  <c r="X6150" i="18"/>
  <c r="Y6150" i="18" s="1"/>
  <c r="X6151" i="18"/>
  <c r="Y6151" i="18" s="1"/>
  <c r="X6152" i="18"/>
  <c r="Y6152" i="18" s="1"/>
  <c r="X6153" i="18"/>
  <c r="Y6153" i="18" s="1"/>
  <c r="X6154" i="18"/>
  <c r="Y6154" i="18" s="1"/>
  <c r="X6155" i="18"/>
  <c r="Y6155" i="18" s="1"/>
  <c r="X6156" i="18"/>
  <c r="Y6156" i="18" s="1"/>
  <c r="X6157" i="18"/>
  <c r="Y6157" i="18" s="1"/>
  <c r="X6158" i="18"/>
  <c r="Y6158" i="18" s="1"/>
  <c r="X6159" i="18"/>
  <c r="Y6159" i="18" s="1"/>
  <c r="X6160" i="18"/>
  <c r="Y6160" i="18" s="1"/>
  <c r="X6161" i="18"/>
  <c r="Y6161" i="18" s="1"/>
  <c r="X6162" i="18"/>
  <c r="Y6162" i="18" s="1"/>
  <c r="X6163" i="18"/>
  <c r="Y6163" i="18" s="1"/>
  <c r="X6164" i="18"/>
  <c r="Y6164" i="18" s="1"/>
  <c r="X6165" i="18"/>
  <c r="Y6165" i="18" s="1"/>
  <c r="X6166" i="18"/>
  <c r="Y6166" i="18" s="1"/>
  <c r="X6167" i="18"/>
  <c r="Y6167" i="18" s="1"/>
  <c r="X6168" i="18"/>
  <c r="Y6168" i="18" s="1"/>
  <c r="X6169" i="18"/>
  <c r="Y6169" i="18" s="1"/>
  <c r="X6170" i="18"/>
  <c r="Y6170" i="18" s="1"/>
  <c r="X6171" i="18"/>
  <c r="Y6171" i="18" s="1"/>
  <c r="X6172" i="18"/>
  <c r="Y6172" i="18" s="1"/>
  <c r="X6173" i="18"/>
  <c r="Y6173" i="18" s="1"/>
  <c r="X6174" i="18"/>
  <c r="Y6174" i="18" s="1"/>
  <c r="X6175" i="18"/>
  <c r="Y6175" i="18" s="1"/>
  <c r="X6176" i="18"/>
  <c r="Y6176" i="18" s="1"/>
  <c r="X6177" i="18"/>
  <c r="Y6177" i="18" s="1"/>
  <c r="X6178" i="18"/>
  <c r="Y6178" i="18" s="1"/>
  <c r="X6179" i="18"/>
  <c r="Y6179" i="18" s="1"/>
  <c r="X6180" i="18"/>
  <c r="Y6180" i="18" s="1"/>
  <c r="X6181" i="18"/>
  <c r="Y6181" i="18" s="1"/>
  <c r="X6182" i="18"/>
  <c r="Y6182" i="18" s="1"/>
  <c r="X6183" i="18"/>
  <c r="Y6183" i="18" s="1"/>
  <c r="X6184" i="18"/>
  <c r="Y6184" i="18" s="1"/>
  <c r="X6185" i="18"/>
  <c r="Y6185" i="18" s="1"/>
  <c r="X6186" i="18"/>
  <c r="Y6186" i="18" s="1"/>
  <c r="X6187" i="18"/>
  <c r="Y6187" i="18" s="1"/>
  <c r="X6188" i="18"/>
  <c r="Y6188" i="18" s="1"/>
  <c r="X6189" i="18"/>
  <c r="Y6189" i="18" s="1"/>
  <c r="X6190" i="18"/>
  <c r="Y6190" i="18" s="1"/>
  <c r="X6191" i="18"/>
  <c r="Y6191" i="18" s="1"/>
  <c r="X6192" i="18"/>
  <c r="Y6192" i="18" s="1"/>
  <c r="X6193" i="18"/>
  <c r="Y6193" i="18" s="1"/>
  <c r="X6194" i="18"/>
  <c r="Y6194" i="18" s="1"/>
  <c r="X6195" i="18"/>
  <c r="Y6195" i="18" s="1"/>
  <c r="X6196" i="18"/>
  <c r="Y6196" i="18" s="1"/>
  <c r="X6197" i="18"/>
  <c r="Y6197" i="18" s="1"/>
  <c r="X6198" i="18"/>
  <c r="Y6198" i="18" s="1"/>
  <c r="X6199" i="18"/>
  <c r="Y6199" i="18" s="1"/>
  <c r="X6200" i="18"/>
  <c r="Y6200" i="18" s="1"/>
  <c r="X6201" i="18"/>
  <c r="Y6201" i="18" s="1"/>
  <c r="X6202" i="18"/>
  <c r="Y6202" i="18" s="1"/>
  <c r="X6203" i="18"/>
  <c r="Y6203" i="18" s="1"/>
  <c r="X6204" i="18"/>
  <c r="Y6204" i="18" s="1"/>
  <c r="X6205" i="18"/>
  <c r="Y6205" i="18" s="1"/>
  <c r="X6206" i="18"/>
  <c r="Y6206" i="18" s="1"/>
  <c r="X6207" i="18"/>
  <c r="Y6207" i="18" s="1"/>
  <c r="X6208" i="18"/>
  <c r="Y6208" i="18" s="1"/>
  <c r="X6209" i="18"/>
  <c r="Y6209" i="18" s="1"/>
  <c r="X6210" i="18"/>
  <c r="Y6210" i="18" s="1"/>
  <c r="X6211" i="18"/>
  <c r="Y6211" i="18" s="1"/>
  <c r="X6212" i="18"/>
  <c r="Y6212" i="18" s="1"/>
  <c r="X6213" i="18"/>
  <c r="Y6213" i="18" s="1"/>
  <c r="X6214" i="18"/>
  <c r="Y6214" i="18" s="1"/>
  <c r="X6215" i="18"/>
  <c r="Y6215" i="18" s="1"/>
  <c r="X6216" i="18"/>
  <c r="Y6216" i="18" s="1"/>
  <c r="X6217" i="18"/>
  <c r="Y6217" i="18" s="1"/>
  <c r="X6218" i="18"/>
  <c r="Y6218" i="18" s="1"/>
  <c r="X6219" i="18"/>
  <c r="Y6219" i="18" s="1"/>
  <c r="X6220" i="18"/>
  <c r="Y6220" i="18" s="1"/>
  <c r="X6221" i="18"/>
  <c r="Y6221" i="18" s="1"/>
  <c r="X6222" i="18"/>
  <c r="Y6222" i="18" s="1"/>
  <c r="X6223" i="18"/>
  <c r="Y6223" i="18" s="1"/>
  <c r="X6224" i="18"/>
  <c r="Y6224" i="18" s="1"/>
  <c r="X6225" i="18"/>
  <c r="Y6225" i="18" s="1"/>
  <c r="X6226" i="18"/>
  <c r="Y6226" i="18" s="1"/>
  <c r="X6227" i="18"/>
  <c r="Y6227" i="18" s="1"/>
  <c r="X6228" i="18"/>
  <c r="Y6228" i="18" s="1"/>
  <c r="X6229" i="18"/>
  <c r="Y6229" i="18" s="1"/>
  <c r="X6230" i="18"/>
  <c r="Y6230" i="18" s="1"/>
  <c r="X6231" i="18"/>
  <c r="Y6231" i="18" s="1"/>
  <c r="X6232" i="18"/>
  <c r="Y6232" i="18" s="1"/>
  <c r="X6233" i="18"/>
  <c r="Y6233" i="18" s="1"/>
  <c r="X6234" i="18"/>
  <c r="Y6234" i="18" s="1"/>
  <c r="X6235" i="18"/>
  <c r="Y6235" i="18" s="1"/>
  <c r="X6236" i="18"/>
  <c r="Y6236" i="18" s="1"/>
  <c r="X6237" i="18"/>
  <c r="Y6237" i="18" s="1"/>
  <c r="X6238" i="18"/>
  <c r="Y6238" i="18" s="1"/>
  <c r="X6239" i="18"/>
  <c r="Y6239" i="18" s="1"/>
  <c r="X6240" i="18"/>
  <c r="Y6240" i="18" s="1"/>
  <c r="X6241" i="18"/>
  <c r="Y6241" i="18" s="1"/>
  <c r="X6242" i="18"/>
  <c r="Y6242" i="18" s="1"/>
  <c r="X6243" i="18"/>
  <c r="Y6243" i="18" s="1"/>
  <c r="X6244" i="18"/>
  <c r="Y6244" i="18" s="1"/>
  <c r="X6245" i="18"/>
  <c r="Y6245" i="18" s="1"/>
  <c r="X6246" i="18"/>
  <c r="Y6246" i="18" s="1"/>
  <c r="X6247" i="18"/>
  <c r="Y6247" i="18" s="1"/>
  <c r="X6248" i="18"/>
  <c r="Y6248" i="18" s="1"/>
  <c r="X6249" i="18"/>
  <c r="Y6249" i="18" s="1"/>
  <c r="X6250" i="18"/>
  <c r="Y6250" i="18" s="1"/>
  <c r="X6251" i="18"/>
  <c r="Y6251" i="18" s="1"/>
  <c r="X6252" i="18"/>
  <c r="Y6252" i="18" s="1"/>
  <c r="X6253" i="18"/>
  <c r="Y6253" i="18" s="1"/>
  <c r="X6254" i="18"/>
  <c r="Y6254" i="18" s="1"/>
  <c r="X6255" i="18"/>
  <c r="Y6255" i="18" s="1"/>
  <c r="X6256" i="18"/>
  <c r="Y6256" i="18" s="1"/>
  <c r="X6257" i="18"/>
  <c r="Y6257" i="18" s="1"/>
  <c r="X6258" i="18"/>
  <c r="Y6258" i="18" s="1"/>
  <c r="X6259" i="18"/>
  <c r="Y6259" i="18" s="1"/>
  <c r="X6260" i="18"/>
  <c r="Y6260" i="18" s="1"/>
  <c r="X6261" i="18"/>
  <c r="Y6261" i="18" s="1"/>
  <c r="X6262" i="18"/>
  <c r="Y6262" i="18" s="1"/>
  <c r="X6263" i="18"/>
  <c r="Y6263" i="18" s="1"/>
  <c r="X6264" i="18"/>
  <c r="Y6264" i="18" s="1"/>
  <c r="X6265" i="18"/>
  <c r="Y6265" i="18" s="1"/>
  <c r="X6266" i="18"/>
  <c r="Y6266" i="18" s="1"/>
  <c r="X6267" i="18"/>
  <c r="Y6267" i="18" s="1"/>
  <c r="X6268" i="18"/>
  <c r="Y6268" i="18" s="1"/>
  <c r="X6269" i="18"/>
  <c r="Y6269" i="18" s="1"/>
  <c r="X6270" i="18"/>
  <c r="Y6270" i="18" s="1"/>
  <c r="X6271" i="18"/>
  <c r="Y6271" i="18" s="1"/>
  <c r="X6272" i="18"/>
  <c r="Y6272" i="18" s="1"/>
  <c r="X6273" i="18"/>
  <c r="Y6273" i="18" s="1"/>
  <c r="X6274" i="18"/>
  <c r="Y6274" i="18" s="1"/>
  <c r="X6275" i="18"/>
  <c r="Y6275" i="18" s="1"/>
  <c r="X6276" i="18"/>
  <c r="Y6276" i="18" s="1"/>
  <c r="X6277" i="18"/>
  <c r="Y6277" i="18" s="1"/>
  <c r="X6278" i="18"/>
  <c r="Y6278" i="18" s="1"/>
  <c r="X6279" i="18"/>
  <c r="Y6279" i="18" s="1"/>
  <c r="X6280" i="18"/>
  <c r="Y6280" i="18" s="1"/>
  <c r="X6281" i="18"/>
  <c r="Y6281" i="18" s="1"/>
  <c r="X6282" i="18"/>
  <c r="Y6282" i="18" s="1"/>
  <c r="X6283" i="18"/>
  <c r="Y6283" i="18" s="1"/>
  <c r="X6284" i="18"/>
  <c r="Y6284" i="18" s="1"/>
  <c r="X6285" i="18"/>
  <c r="Y6285" i="18" s="1"/>
  <c r="X6286" i="18"/>
  <c r="Y6286" i="18" s="1"/>
  <c r="X6287" i="18"/>
  <c r="Y6287" i="18" s="1"/>
  <c r="X6288" i="18"/>
  <c r="Y6288" i="18" s="1"/>
  <c r="X6289" i="18"/>
  <c r="Y6289" i="18" s="1"/>
  <c r="X6290" i="18"/>
  <c r="Y6290" i="18" s="1"/>
  <c r="X6291" i="18"/>
  <c r="Y6291" i="18" s="1"/>
  <c r="X6292" i="18"/>
  <c r="Y6292" i="18" s="1"/>
  <c r="X6293" i="18"/>
  <c r="Y6293" i="18" s="1"/>
  <c r="X6294" i="18"/>
  <c r="Y6294" i="18" s="1"/>
  <c r="X6295" i="18"/>
  <c r="Y6295" i="18" s="1"/>
  <c r="X6296" i="18"/>
  <c r="Y6296" i="18" s="1"/>
  <c r="X6297" i="18"/>
  <c r="Y6297" i="18" s="1"/>
  <c r="X6298" i="18"/>
  <c r="Y6298" i="18" s="1"/>
  <c r="X6299" i="18"/>
  <c r="Y6299" i="18" s="1"/>
  <c r="X6300" i="18"/>
  <c r="Y6300" i="18" s="1"/>
  <c r="X6301" i="18"/>
  <c r="Y6301" i="18" s="1"/>
  <c r="X6302" i="18"/>
  <c r="Y6302" i="18" s="1"/>
  <c r="X6303" i="18"/>
  <c r="Y6303" i="18" s="1"/>
  <c r="X6304" i="18"/>
  <c r="Y6304" i="18" s="1"/>
  <c r="X6305" i="18"/>
  <c r="Y6305" i="18" s="1"/>
  <c r="X6306" i="18"/>
  <c r="Y6306" i="18" s="1"/>
  <c r="X6307" i="18"/>
  <c r="Y6307" i="18" s="1"/>
  <c r="X6308" i="18"/>
  <c r="Y6308" i="18" s="1"/>
  <c r="X6309" i="18"/>
  <c r="Y6309" i="18" s="1"/>
  <c r="X6310" i="18"/>
  <c r="Y6310" i="18" s="1"/>
  <c r="X6311" i="18"/>
  <c r="Y6311" i="18" s="1"/>
  <c r="X6312" i="18"/>
  <c r="Y6312" i="18" s="1"/>
  <c r="X6313" i="18"/>
  <c r="Y6313" i="18" s="1"/>
  <c r="X6314" i="18"/>
  <c r="Y6314" i="18" s="1"/>
  <c r="X6315" i="18"/>
  <c r="Y6315" i="18" s="1"/>
  <c r="X6316" i="18"/>
  <c r="Y6316" i="18" s="1"/>
  <c r="X6317" i="18"/>
  <c r="Y6317" i="18" s="1"/>
  <c r="X6318" i="18"/>
  <c r="Y6318" i="18" s="1"/>
  <c r="X6319" i="18"/>
  <c r="Y6319" i="18" s="1"/>
  <c r="X6320" i="18"/>
  <c r="Y6320" i="18" s="1"/>
  <c r="X6321" i="18"/>
  <c r="Y6321" i="18" s="1"/>
  <c r="X6322" i="18"/>
  <c r="Y6322" i="18" s="1"/>
  <c r="X6323" i="18"/>
  <c r="Y6323" i="18" s="1"/>
  <c r="X6324" i="18"/>
  <c r="Y6324" i="18" s="1"/>
  <c r="X6325" i="18"/>
  <c r="Y6325" i="18" s="1"/>
  <c r="X6326" i="18"/>
  <c r="Y6326" i="18" s="1"/>
  <c r="X6327" i="18"/>
  <c r="Y6327" i="18" s="1"/>
  <c r="X6328" i="18"/>
  <c r="Y6328" i="18" s="1"/>
  <c r="X6329" i="18"/>
  <c r="Y6329" i="18" s="1"/>
  <c r="X6330" i="18"/>
  <c r="Y6330" i="18" s="1"/>
  <c r="X6331" i="18"/>
  <c r="Y6331" i="18" s="1"/>
  <c r="X6332" i="18"/>
  <c r="Y6332" i="18" s="1"/>
  <c r="X6333" i="18"/>
  <c r="Y6333" i="18" s="1"/>
  <c r="X6334" i="18"/>
  <c r="Y6334" i="18" s="1"/>
  <c r="X6335" i="18"/>
  <c r="Y6335" i="18" s="1"/>
  <c r="X6336" i="18"/>
  <c r="Y6336" i="18" s="1"/>
  <c r="X6337" i="18"/>
  <c r="Y6337" i="18" s="1"/>
  <c r="X6338" i="18"/>
  <c r="Y6338" i="18" s="1"/>
  <c r="X6339" i="18"/>
  <c r="Y6339" i="18" s="1"/>
  <c r="X6340" i="18"/>
  <c r="Y6340" i="18" s="1"/>
  <c r="X6341" i="18"/>
  <c r="Y6341" i="18" s="1"/>
  <c r="X6342" i="18"/>
  <c r="Y6342" i="18" s="1"/>
  <c r="X6343" i="18"/>
  <c r="Y6343" i="18" s="1"/>
  <c r="X6344" i="18"/>
  <c r="Y6344" i="18" s="1"/>
  <c r="X6345" i="18"/>
  <c r="Y6345" i="18" s="1"/>
  <c r="X6346" i="18"/>
  <c r="Y6346" i="18" s="1"/>
  <c r="X6347" i="18"/>
  <c r="Y6347" i="18" s="1"/>
  <c r="X6348" i="18"/>
  <c r="Y6348" i="18" s="1"/>
  <c r="X6349" i="18"/>
  <c r="Y6349" i="18" s="1"/>
  <c r="X6350" i="18"/>
  <c r="Y6350" i="18" s="1"/>
  <c r="X6351" i="18"/>
  <c r="Y6351" i="18" s="1"/>
  <c r="X6352" i="18"/>
  <c r="Y6352" i="18" s="1"/>
  <c r="X6353" i="18"/>
  <c r="Y6353" i="18" s="1"/>
  <c r="X6354" i="18"/>
  <c r="Y6354" i="18" s="1"/>
  <c r="X6355" i="18"/>
  <c r="Y6355" i="18" s="1"/>
  <c r="X6356" i="18"/>
  <c r="Y6356" i="18" s="1"/>
  <c r="X6357" i="18"/>
  <c r="Y6357" i="18" s="1"/>
  <c r="X6358" i="18"/>
  <c r="Y6358" i="18" s="1"/>
  <c r="X6359" i="18"/>
  <c r="Y6359" i="18" s="1"/>
  <c r="X6360" i="18"/>
  <c r="Y6360" i="18" s="1"/>
  <c r="X6361" i="18"/>
  <c r="Y6361" i="18" s="1"/>
  <c r="X6362" i="18"/>
  <c r="Y6362" i="18" s="1"/>
  <c r="X6363" i="18"/>
  <c r="Y6363" i="18" s="1"/>
  <c r="X6364" i="18"/>
  <c r="Y6364" i="18" s="1"/>
  <c r="X6365" i="18"/>
  <c r="Y6365" i="18" s="1"/>
  <c r="X6366" i="18"/>
  <c r="Y6366" i="18" s="1"/>
  <c r="X6367" i="18"/>
  <c r="Y6367" i="18" s="1"/>
  <c r="X6368" i="18"/>
  <c r="Y6368" i="18" s="1"/>
  <c r="X6369" i="18"/>
  <c r="Y6369" i="18" s="1"/>
  <c r="X6370" i="18"/>
  <c r="Y6370" i="18" s="1"/>
  <c r="X6371" i="18"/>
  <c r="Y6371" i="18" s="1"/>
  <c r="X6372" i="18"/>
  <c r="Y6372" i="18" s="1"/>
  <c r="X6373" i="18"/>
  <c r="Y6373" i="18" s="1"/>
  <c r="X6374" i="18"/>
  <c r="Y6374" i="18" s="1"/>
  <c r="X6375" i="18"/>
  <c r="Y6375" i="18" s="1"/>
  <c r="X6376" i="18"/>
  <c r="Y6376" i="18" s="1"/>
  <c r="X6377" i="18"/>
  <c r="Y6377" i="18" s="1"/>
  <c r="X6378" i="18"/>
  <c r="Y6378" i="18" s="1"/>
  <c r="X6379" i="18"/>
  <c r="Y6379" i="18" s="1"/>
  <c r="X6380" i="18"/>
  <c r="Y6380" i="18" s="1"/>
  <c r="X6381" i="18"/>
  <c r="Y6381" i="18" s="1"/>
  <c r="X6382" i="18"/>
  <c r="Y6382" i="18" s="1"/>
  <c r="X6383" i="18"/>
  <c r="Y6383" i="18" s="1"/>
  <c r="X6384" i="18"/>
  <c r="Y6384" i="18" s="1"/>
  <c r="X6385" i="18"/>
  <c r="Y6385" i="18" s="1"/>
  <c r="X6386" i="18"/>
  <c r="Y6386" i="18" s="1"/>
  <c r="X6387" i="18"/>
  <c r="Y6387" i="18" s="1"/>
  <c r="X6388" i="18"/>
  <c r="Y6388" i="18" s="1"/>
  <c r="X6389" i="18"/>
  <c r="Y6389" i="18" s="1"/>
  <c r="X6390" i="18"/>
  <c r="Y6390" i="18" s="1"/>
  <c r="X6391" i="18"/>
  <c r="Y6391" i="18" s="1"/>
  <c r="X6392" i="18"/>
  <c r="Y6392" i="18" s="1"/>
  <c r="X6393" i="18"/>
  <c r="Y6393" i="18" s="1"/>
  <c r="X6394" i="18"/>
  <c r="Y6394" i="18" s="1"/>
  <c r="X6395" i="18"/>
  <c r="Y6395" i="18" s="1"/>
  <c r="X6396" i="18"/>
  <c r="Y6396" i="18" s="1"/>
  <c r="X6397" i="18"/>
  <c r="Y6397" i="18" s="1"/>
  <c r="X6398" i="18"/>
  <c r="Y6398" i="18" s="1"/>
  <c r="X6399" i="18"/>
  <c r="Y6399" i="18" s="1"/>
  <c r="X6400" i="18"/>
  <c r="Y6400" i="18" s="1"/>
  <c r="X6401" i="18"/>
  <c r="Y6401" i="18" s="1"/>
  <c r="X6402" i="18"/>
  <c r="Y6402" i="18" s="1"/>
  <c r="X6403" i="18"/>
  <c r="Y6403" i="18" s="1"/>
  <c r="X6404" i="18"/>
  <c r="Y6404" i="18" s="1"/>
  <c r="X6405" i="18"/>
  <c r="Y6405" i="18" s="1"/>
  <c r="X6406" i="18"/>
  <c r="Y6406" i="18" s="1"/>
  <c r="X6407" i="18"/>
  <c r="Y6407" i="18" s="1"/>
  <c r="X6408" i="18"/>
  <c r="Y6408" i="18" s="1"/>
  <c r="X6409" i="18"/>
  <c r="Y6409" i="18" s="1"/>
  <c r="X6410" i="18"/>
  <c r="Y6410" i="18" s="1"/>
  <c r="X6411" i="18"/>
  <c r="Y6411" i="18" s="1"/>
  <c r="X6412" i="18"/>
  <c r="Y6412" i="18" s="1"/>
  <c r="X6413" i="18"/>
  <c r="Y6413" i="18" s="1"/>
  <c r="X6414" i="18"/>
  <c r="Y6414" i="18" s="1"/>
  <c r="X6415" i="18"/>
  <c r="Y6415" i="18" s="1"/>
  <c r="X6416" i="18"/>
  <c r="Y6416" i="18" s="1"/>
  <c r="X6417" i="18"/>
  <c r="Y6417" i="18" s="1"/>
  <c r="X6418" i="18"/>
  <c r="Y6418" i="18" s="1"/>
  <c r="X6419" i="18"/>
  <c r="Y6419" i="18" s="1"/>
  <c r="X6420" i="18"/>
  <c r="Y6420" i="18" s="1"/>
  <c r="X6421" i="18"/>
  <c r="Y6421" i="18" s="1"/>
  <c r="X6422" i="18"/>
  <c r="Y6422" i="18" s="1"/>
  <c r="X6423" i="18"/>
  <c r="Y6423" i="18" s="1"/>
  <c r="X6424" i="18"/>
  <c r="Y6424" i="18" s="1"/>
  <c r="X6425" i="18"/>
  <c r="Y6425" i="18" s="1"/>
  <c r="X6426" i="18"/>
  <c r="Y6426" i="18" s="1"/>
  <c r="X6427" i="18"/>
  <c r="Y6427" i="18" s="1"/>
  <c r="X6428" i="18"/>
  <c r="Y6428" i="18" s="1"/>
  <c r="X6429" i="18"/>
  <c r="Y6429" i="18" s="1"/>
  <c r="X6430" i="18"/>
  <c r="Y6430" i="18" s="1"/>
  <c r="X6431" i="18"/>
  <c r="Y6431" i="18" s="1"/>
  <c r="X6432" i="18"/>
  <c r="Y6432" i="18" s="1"/>
  <c r="X6433" i="18"/>
  <c r="Y6433" i="18" s="1"/>
  <c r="X6434" i="18"/>
  <c r="Y6434" i="18" s="1"/>
  <c r="X6435" i="18"/>
  <c r="Y6435" i="18" s="1"/>
  <c r="X6436" i="18"/>
  <c r="Y6436" i="18" s="1"/>
  <c r="X6437" i="18"/>
  <c r="Y6437" i="18" s="1"/>
  <c r="X6438" i="18"/>
  <c r="Y6438" i="18" s="1"/>
  <c r="X6439" i="18"/>
  <c r="Y6439" i="18" s="1"/>
  <c r="X6440" i="18"/>
  <c r="Y6440" i="18" s="1"/>
  <c r="X6441" i="18"/>
  <c r="Y6441" i="18" s="1"/>
  <c r="X6442" i="18"/>
  <c r="Y6442" i="18" s="1"/>
  <c r="X6443" i="18"/>
  <c r="Y6443" i="18" s="1"/>
  <c r="X6444" i="18"/>
  <c r="Y6444" i="18" s="1"/>
  <c r="X6445" i="18"/>
  <c r="Y6445" i="18" s="1"/>
  <c r="X6446" i="18"/>
  <c r="Y6446" i="18" s="1"/>
  <c r="X6447" i="18"/>
  <c r="Y6447" i="18" s="1"/>
  <c r="X6448" i="18"/>
  <c r="Y6448" i="18" s="1"/>
  <c r="X6449" i="18"/>
  <c r="Y6449" i="18" s="1"/>
  <c r="X6450" i="18"/>
  <c r="Y6450" i="18" s="1"/>
  <c r="X6451" i="18"/>
  <c r="Y6451" i="18" s="1"/>
  <c r="X6452" i="18"/>
  <c r="Y6452" i="18" s="1"/>
  <c r="X6453" i="18"/>
  <c r="Y6453" i="18" s="1"/>
  <c r="X6454" i="18"/>
  <c r="Y6454" i="18" s="1"/>
  <c r="X6455" i="18"/>
  <c r="Y6455" i="18" s="1"/>
  <c r="X6456" i="18"/>
  <c r="Y6456" i="18" s="1"/>
  <c r="X6457" i="18"/>
  <c r="Y6457" i="18" s="1"/>
  <c r="X6458" i="18"/>
  <c r="Y6458" i="18" s="1"/>
  <c r="X6459" i="18"/>
  <c r="Y6459" i="18" s="1"/>
  <c r="X6460" i="18"/>
  <c r="Y6460" i="18" s="1"/>
  <c r="X6461" i="18"/>
  <c r="Y6461" i="18" s="1"/>
  <c r="X6462" i="18"/>
  <c r="Y6462" i="18" s="1"/>
  <c r="X6463" i="18"/>
  <c r="Y6463" i="18" s="1"/>
  <c r="X6464" i="18"/>
  <c r="Y6464" i="18" s="1"/>
  <c r="X6465" i="18"/>
  <c r="Y6465" i="18" s="1"/>
  <c r="X6466" i="18"/>
  <c r="Y6466" i="18" s="1"/>
  <c r="X6467" i="18"/>
  <c r="Y6467" i="18" s="1"/>
  <c r="X6468" i="18"/>
  <c r="Y6468" i="18" s="1"/>
  <c r="X6469" i="18"/>
  <c r="Y6469" i="18" s="1"/>
  <c r="X6470" i="18"/>
  <c r="Y6470" i="18" s="1"/>
  <c r="X6471" i="18"/>
  <c r="Y6471" i="18" s="1"/>
  <c r="X6472" i="18"/>
  <c r="Y6472" i="18" s="1"/>
  <c r="X6473" i="18"/>
  <c r="Y6473" i="18" s="1"/>
  <c r="X6474" i="18"/>
  <c r="Y6474" i="18" s="1"/>
  <c r="X6475" i="18"/>
  <c r="Y6475" i="18" s="1"/>
  <c r="X6476" i="18"/>
  <c r="Y6476" i="18" s="1"/>
  <c r="X6477" i="18"/>
  <c r="Y6477" i="18" s="1"/>
  <c r="X6478" i="18"/>
  <c r="Y6478" i="18" s="1"/>
  <c r="X6479" i="18"/>
  <c r="Y6479" i="18" s="1"/>
  <c r="X6480" i="18"/>
  <c r="Y6480" i="18" s="1"/>
  <c r="X6481" i="18"/>
  <c r="Y6481" i="18" s="1"/>
  <c r="X6482" i="18"/>
  <c r="Y6482" i="18" s="1"/>
  <c r="X6483" i="18"/>
  <c r="Y6483" i="18" s="1"/>
  <c r="X6484" i="18"/>
  <c r="Y6484" i="18" s="1"/>
  <c r="X6485" i="18"/>
  <c r="Y6485" i="18" s="1"/>
  <c r="X6486" i="18"/>
  <c r="Y6486" i="18" s="1"/>
  <c r="X6487" i="18"/>
  <c r="Y6487" i="18" s="1"/>
  <c r="X6488" i="18"/>
  <c r="Y6488" i="18" s="1"/>
  <c r="X6489" i="18"/>
  <c r="Y6489" i="18" s="1"/>
  <c r="X6490" i="18"/>
  <c r="Y6490" i="18" s="1"/>
  <c r="X6491" i="18"/>
  <c r="Y6491" i="18" s="1"/>
  <c r="X6492" i="18"/>
  <c r="Y6492" i="18" s="1"/>
  <c r="X6493" i="18"/>
  <c r="Y6493" i="18" s="1"/>
  <c r="X6494" i="18"/>
  <c r="Y6494" i="18" s="1"/>
  <c r="X6495" i="18"/>
  <c r="Y6495" i="18" s="1"/>
  <c r="X6496" i="18"/>
  <c r="Y6496" i="18" s="1"/>
  <c r="X6497" i="18"/>
  <c r="Y6497" i="18" s="1"/>
  <c r="X6498" i="18"/>
  <c r="Y6498" i="18" s="1"/>
  <c r="X6499" i="18"/>
  <c r="Y6499" i="18" s="1"/>
  <c r="X6500" i="18"/>
  <c r="Y6500" i="18" s="1"/>
  <c r="X6501" i="18"/>
  <c r="Y6501" i="18" s="1"/>
  <c r="X6502" i="18"/>
  <c r="Y6502" i="18" s="1"/>
  <c r="X6503" i="18"/>
  <c r="Y6503" i="18" s="1"/>
  <c r="X6504" i="18"/>
  <c r="Y6504" i="18" s="1"/>
  <c r="X6505" i="18"/>
  <c r="Y6505" i="18" s="1"/>
  <c r="X6506" i="18"/>
  <c r="Y6506" i="18" s="1"/>
  <c r="X6507" i="18"/>
  <c r="Y6507" i="18" s="1"/>
  <c r="X6508" i="18"/>
  <c r="Y6508" i="18" s="1"/>
  <c r="X6509" i="18"/>
  <c r="Y6509" i="18" s="1"/>
  <c r="X6510" i="18"/>
  <c r="Y6510" i="18" s="1"/>
  <c r="X6511" i="18"/>
  <c r="Y6511" i="18" s="1"/>
  <c r="X6512" i="18"/>
  <c r="Y6512" i="18" s="1"/>
  <c r="X6513" i="18"/>
  <c r="Y6513" i="18" s="1"/>
  <c r="X6514" i="18"/>
  <c r="Y6514" i="18" s="1"/>
  <c r="X6515" i="18"/>
  <c r="Y6515" i="18" s="1"/>
  <c r="X6516" i="18"/>
  <c r="Y6516" i="18" s="1"/>
  <c r="X6517" i="18"/>
  <c r="Y6517" i="18" s="1"/>
  <c r="X6518" i="18"/>
  <c r="Y6518" i="18" s="1"/>
  <c r="X6519" i="18"/>
  <c r="Y6519" i="18" s="1"/>
  <c r="X6520" i="18"/>
  <c r="Y6520" i="18" s="1"/>
  <c r="X6521" i="18"/>
  <c r="Y6521" i="18" s="1"/>
  <c r="X6522" i="18"/>
  <c r="Y6522" i="18" s="1"/>
  <c r="X6523" i="18"/>
  <c r="Y6523" i="18" s="1"/>
  <c r="X6524" i="18"/>
  <c r="Y6524" i="18" s="1"/>
  <c r="X6525" i="18"/>
  <c r="Y6525" i="18" s="1"/>
  <c r="X6526" i="18"/>
  <c r="Y6526" i="18" s="1"/>
  <c r="X6527" i="18"/>
  <c r="Y6527" i="18" s="1"/>
  <c r="X6528" i="18"/>
  <c r="Y6528" i="18" s="1"/>
  <c r="X6529" i="18"/>
  <c r="Y6529" i="18" s="1"/>
  <c r="X6530" i="18"/>
  <c r="Y6530" i="18" s="1"/>
  <c r="X6531" i="18"/>
  <c r="Y6531" i="18" s="1"/>
  <c r="X6532" i="18"/>
  <c r="Y6532" i="18" s="1"/>
  <c r="X6533" i="18"/>
  <c r="Y6533" i="18" s="1"/>
  <c r="X6534" i="18"/>
  <c r="Y6534" i="18" s="1"/>
  <c r="X6535" i="18"/>
  <c r="Y6535" i="18" s="1"/>
  <c r="X6536" i="18"/>
  <c r="Y6536" i="18" s="1"/>
  <c r="X6537" i="18"/>
  <c r="Y6537" i="18" s="1"/>
  <c r="X6538" i="18"/>
  <c r="Y6538" i="18" s="1"/>
  <c r="X6539" i="18"/>
  <c r="Y6539" i="18" s="1"/>
  <c r="X6540" i="18"/>
  <c r="Y6540" i="18" s="1"/>
  <c r="X6541" i="18"/>
  <c r="Y6541" i="18" s="1"/>
  <c r="X6542" i="18"/>
  <c r="Y6542" i="18" s="1"/>
  <c r="X6543" i="18"/>
  <c r="Y6543" i="18" s="1"/>
  <c r="X6544" i="18"/>
  <c r="Y6544" i="18" s="1"/>
  <c r="X6545" i="18"/>
  <c r="Y6545" i="18" s="1"/>
  <c r="X6546" i="18"/>
  <c r="Y6546" i="18" s="1"/>
  <c r="X6547" i="18"/>
  <c r="Y6547" i="18" s="1"/>
  <c r="X6548" i="18"/>
  <c r="Y6548" i="18" s="1"/>
  <c r="X6549" i="18"/>
  <c r="Y6549" i="18" s="1"/>
  <c r="X6550" i="18"/>
  <c r="Y6550" i="18" s="1"/>
  <c r="X6551" i="18"/>
  <c r="Y6551" i="18" s="1"/>
  <c r="X6552" i="18"/>
  <c r="Y6552" i="18" s="1"/>
  <c r="X6553" i="18"/>
  <c r="Y6553" i="18" s="1"/>
  <c r="X6554" i="18"/>
  <c r="Y6554" i="18" s="1"/>
  <c r="X6555" i="18"/>
  <c r="Y6555" i="18" s="1"/>
  <c r="X6556" i="18"/>
  <c r="Y6556" i="18" s="1"/>
  <c r="X6557" i="18"/>
  <c r="Y6557" i="18" s="1"/>
  <c r="X6558" i="18"/>
  <c r="Y6558" i="18" s="1"/>
  <c r="X6559" i="18"/>
  <c r="Y6559" i="18" s="1"/>
  <c r="X6560" i="18"/>
  <c r="Y6560" i="18" s="1"/>
  <c r="X6561" i="18"/>
  <c r="Y6561" i="18" s="1"/>
  <c r="X6562" i="18"/>
  <c r="Y6562" i="18" s="1"/>
  <c r="X6563" i="18"/>
  <c r="Y6563" i="18" s="1"/>
  <c r="X6564" i="18"/>
  <c r="Y6564" i="18" s="1"/>
  <c r="X6565" i="18"/>
  <c r="Y6565" i="18" s="1"/>
  <c r="X6566" i="18"/>
  <c r="Y6566" i="18" s="1"/>
  <c r="X6567" i="18"/>
  <c r="Y6567" i="18" s="1"/>
  <c r="X6568" i="18"/>
  <c r="Y6568" i="18" s="1"/>
  <c r="X6569" i="18"/>
  <c r="Y6569" i="18" s="1"/>
  <c r="X6570" i="18"/>
  <c r="Y6570" i="18" s="1"/>
  <c r="X6571" i="18"/>
  <c r="Y6571" i="18" s="1"/>
  <c r="X6572" i="18"/>
  <c r="Y6572" i="18" s="1"/>
  <c r="X6573" i="18"/>
  <c r="Y6573" i="18" s="1"/>
  <c r="X6574" i="18"/>
  <c r="Y6574" i="18" s="1"/>
  <c r="X6575" i="18"/>
  <c r="Y6575" i="18" s="1"/>
  <c r="X6576" i="18"/>
  <c r="Y6576" i="18" s="1"/>
  <c r="X6577" i="18"/>
  <c r="Y6577" i="18" s="1"/>
  <c r="X6578" i="18"/>
  <c r="Y6578" i="18" s="1"/>
  <c r="X6579" i="18"/>
  <c r="Y6579" i="18" s="1"/>
  <c r="X6580" i="18"/>
  <c r="Y6580" i="18" s="1"/>
  <c r="X6581" i="18"/>
  <c r="Y6581" i="18" s="1"/>
  <c r="X6582" i="18"/>
  <c r="Y6582" i="18" s="1"/>
  <c r="X6583" i="18"/>
  <c r="Y6583" i="18" s="1"/>
  <c r="X6584" i="18"/>
  <c r="Y6584" i="18" s="1"/>
  <c r="X6585" i="18"/>
  <c r="Y6585" i="18" s="1"/>
  <c r="X6586" i="18"/>
  <c r="Y6586" i="18" s="1"/>
  <c r="X6587" i="18"/>
  <c r="Y6587" i="18" s="1"/>
  <c r="X6588" i="18"/>
  <c r="Y6588" i="18" s="1"/>
  <c r="X6589" i="18"/>
  <c r="Y6589" i="18" s="1"/>
  <c r="X6590" i="18"/>
  <c r="Y6590" i="18" s="1"/>
  <c r="X6591" i="18"/>
  <c r="Y6591" i="18" s="1"/>
  <c r="X6592" i="18"/>
  <c r="Y6592" i="18" s="1"/>
  <c r="X6593" i="18"/>
  <c r="Y6593" i="18" s="1"/>
  <c r="X6594" i="18"/>
  <c r="Y6594" i="18" s="1"/>
  <c r="X6595" i="18"/>
  <c r="Y6595" i="18" s="1"/>
  <c r="X6596" i="18"/>
  <c r="Y6596" i="18" s="1"/>
  <c r="X6597" i="18"/>
  <c r="Y6597" i="18" s="1"/>
  <c r="X6598" i="18"/>
  <c r="Y6598" i="18" s="1"/>
  <c r="X6599" i="18"/>
  <c r="Y6599" i="18" s="1"/>
  <c r="X6600" i="18"/>
  <c r="Y6600" i="18" s="1"/>
  <c r="X6601" i="18"/>
  <c r="Y6601" i="18" s="1"/>
  <c r="X6602" i="18"/>
  <c r="Y6602" i="18" s="1"/>
  <c r="X6603" i="18"/>
  <c r="Y6603" i="18" s="1"/>
  <c r="X6604" i="18"/>
  <c r="Y6604" i="18" s="1"/>
  <c r="X6605" i="18"/>
  <c r="Y6605" i="18" s="1"/>
  <c r="X6606" i="18"/>
  <c r="Y6606" i="18" s="1"/>
  <c r="X6607" i="18"/>
  <c r="Y6607" i="18" s="1"/>
  <c r="X6608" i="18"/>
  <c r="Y6608" i="18" s="1"/>
  <c r="X6609" i="18"/>
  <c r="Y6609" i="18" s="1"/>
  <c r="X6610" i="18"/>
  <c r="Y6610" i="18" s="1"/>
  <c r="X6611" i="18"/>
  <c r="Y6611" i="18" s="1"/>
  <c r="X6612" i="18"/>
  <c r="Y6612" i="18" s="1"/>
  <c r="X6613" i="18"/>
  <c r="Y6613" i="18" s="1"/>
  <c r="X6614" i="18"/>
  <c r="Y6614" i="18" s="1"/>
  <c r="X6615" i="18"/>
  <c r="Y6615" i="18" s="1"/>
  <c r="X6616" i="18"/>
  <c r="Y6616" i="18" s="1"/>
  <c r="X6617" i="18"/>
  <c r="Y6617" i="18" s="1"/>
  <c r="X6618" i="18"/>
  <c r="Y6618" i="18" s="1"/>
  <c r="X6619" i="18"/>
  <c r="Y6619" i="18" s="1"/>
  <c r="X6620" i="18"/>
  <c r="Y6620" i="18" s="1"/>
  <c r="X6621" i="18"/>
  <c r="Y6621" i="18" s="1"/>
  <c r="X6622" i="18"/>
  <c r="Y6622" i="18" s="1"/>
  <c r="X6623" i="18"/>
  <c r="Y6623" i="18" s="1"/>
  <c r="X6624" i="18"/>
  <c r="Y6624" i="18" s="1"/>
  <c r="X6625" i="18"/>
  <c r="Y6625" i="18" s="1"/>
  <c r="X6626" i="18"/>
  <c r="Y6626" i="18" s="1"/>
  <c r="X6627" i="18"/>
  <c r="Y6627" i="18" s="1"/>
  <c r="X6628" i="18"/>
  <c r="Y6628" i="18" s="1"/>
  <c r="X6629" i="18"/>
  <c r="Y6629" i="18" s="1"/>
  <c r="X6630" i="18"/>
  <c r="Y6630" i="18" s="1"/>
  <c r="X6631" i="18"/>
  <c r="Y6631" i="18" s="1"/>
  <c r="X6632" i="18"/>
  <c r="Y6632" i="18" s="1"/>
  <c r="X6633" i="18"/>
  <c r="Y6633" i="18" s="1"/>
  <c r="X6634" i="18"/>
  <c r="Y6634" i="18" s="1"/>
  <c r="X6635" i="18"/>
  <c r="Y6635" i="18" s="1"/>
  <c r="X6636" i="18"/>
  <c r="Y6636" i="18" s="1"/>
  <c r="X6637" i="18"/>
  <c r="Y6637" i="18" s="1"/>
  <c r="X6638" i="18"/>
  <c r="Y6638" i="18" s="1"/>
  <c r="X6639" i="18"/>
  <c r="Y6639" i="18" s="1"/>
  <c r="X6640" i="18"/>
  <c r="Y6640" i="18" s="1"/>
  <c r="X6641" i="18"/>
  <c r="Y6641" i="18" s="1"/>
  <c r="X6642" i="18"/>
  <c r="Y6642" i="18" s="1"/>
  <c r="X6643" i="18"/>
  <c r="Y6643" i="18" s="1"/>
  <c r="X6644" i="18"/>
  <c r="Y6644" i="18" s="1"/>
  <c r="X6645" i="18"/>
  <c r="Y6645" i="18" s="1"/>
  <c r="X6646" i="18"/>
  <c r="Y6646" i="18" s="1"/>
  <c r="X6647" i="18"/>
  <c r="Y6647" i="18" s="1"/>
  <c r="X6648" i="18"/>
  <c r="Y6648" i="18" s="1"/>
  <c r="X6649" i="18"/>
  <c r="Y6649" i="18" s="1"/>
  <c r="X6650" i="18"/>
  <c r="Y6650" i="18" s="1"/>
  <c r="X6651" i="18"/>
  <c r="Y6651" i="18" s="1"/>
  <c r="X6652" i="18"/>
  <c r="Y6652" i="18" s="1"/>
  <c r="X6653" i="18"/>
  <c r="Y6653" i="18" s="1"/>
  <c r="X6654" i="18"/>
  <c r="Y6654" i="18" s="1"/>
  <c r="X6655" i="18"/>
  <c r="Y6655" i="18" s="1"/>
  <c r="X6656" i="18"/>
  <c r="Y6656" i="18" s="1"/>
  <c r="X6657" i="18"/>
  <c r="Y6657" i="18" s="1"/>
  <c r="X6658" i="18"/>
  <c r="Y6658" i="18" s="1"/>
  <c r="X6659" i="18"/>
  <c r="Y6659" i="18" s="1"/>
  <c r="X6660" i="18"/>
  <c r="Y6660" i="18" s="1"/>
  <c r="X6661" i="18"/>
  <c r="Y6661" i="18" s="1"/>
  <c r="X6662" i="18"/>
  <c r="Y6662" i="18" s="1"/>
  <c r="X6663" i="18"/>
  <c r="Y6663" i="18" s="1"/>
  <c r="X6664" i="18"/>
  <c r="Y6664" i="18" s="1"/>
  <c r="X6665" i="18"/>
  <c r="Y6665" i="18" s="1"/>
  <c r="X6666" i="18"/>
  <c r="Y6666" i="18" s="1"/>
  <c r="X6667" i="18"/>
  <c r="Y6667" i="18" s="1"/>
  <c r="X6668" i="18"/>
  <c r="Y6668" i="18" s="1"/>
  <c r="X6669" i="18"/>
  <c r="Y6669" i="18" s="1"/>
  <c r="X6670" i="18"/>
  <c r="Y6670" i="18" s="1"/>
  <c r="X6671" i="18"/>
  <c r="Y6671" i="18" s="1"/>
  <c r="X6672" i="18"/>
  <c r="Y6672" i="18" s="1"/>
  <c r="X6673" i="18"/>
  <c r="Y6673" i="18" s="1"/>
  <c r="X6674" i="18"/>
  <c r="Y6674" i="18" s="1"/>
  <c r="X6675" i="18"/>
  <c r="Y6675" i="18" s="1"/>
  <c r="X6676" i="18"/>
  <c r="Y6676" i="18" s="1"/>
  <c r="X6677" i="18"/>
  <c r="Y6677" i="18" s="1"/>
  <c r="X6678" i="18"/>
  <c r="Y6678" i="18" s="1"/>
  <c r="X6679" i="18"/>
  <c r="Y6679" i="18" s="1"/>
  <c r="X6680" i="18"/>
  <c r="Y6680" i="18" s="1"/>
  <c r="X6681" i="18"/>
  <c r="Y6681" i="18" s="1"/>
  <c r="X6682" i="18"/>
  <c r="Y6682" i="18" s="1"/>
  <c r="X6683" i="18"/>
  <c r="Y6683" i="18" s="1"/>
  <c r="X6684" i="18"/>
  <c r="Y6684" i="18" s="1"/>
  <c r="X6685" i="18"/>
  <c r="Y6685" i="18" s="1"/>
  <c r="X6686" i="18"/>
  <c r="Y6686" i="18" s="1"/>
  <c r="X6687" i="18"/>
  <c r="Y6687" i="18" s="1"/>
  <c r="X6688" i="18"/>
  <c r="Y6688" i="18" s="1"/>
  <c r="X6689" i="18"/>
  <c r="Y6689" i="18" s="1"/>
  <c r="X6690" i="18"/>
  <c r="Y6690" i="18" s="1"/>
  <c r="X6691" i="18"/>
  <c r="Y6691" i="18" s="1"/>
  <c r="X6692" i="18"/>
  <c r="Y6692" i="18" s="1"/>
  <c r="X6693" i="18"/>
  <c r="Y6693" i="18" s="1"/>
  <c r="X6694" i="18"/>
  <c r="Y6694" i="18" s="1"/>
  <c r="X6695" i="18"/>
  <c r="Y6695" i="18" s="1"/>
  <c r="X6696" i="18"/>
  <c r="Y6696" i="18" s="1"/>
  <c r="X6697" i="18"/>
  <c r="Y6697" i="18" s="1"/>
  <c r="X6698" i="18"/>
  <c r="Y6698" i="18" s="1"/>
  <c r="X6699" i="18"/>
  <c r="Y6699" i="18" s="1"/>
  <c r="X6700" i="18"/>
  <c r="Y6700" i="18" s="1"/>
  <c r="X6701" i="18"/>
  <c r="Y6701" i="18" s="1"/>
  <c r="X6702" i="18"/>
  <c r="Y6702" i="18" s="1"/>
  <c r="X6703" i="18"/>
  <c r="Y6703" i="18" s="1"/>
  <c r="X6704" i="18"/>
  <c r="Y6704" i="18" s="1"/>
  <c r="X6705" i="18"/>
  <c r="Y6705" i="18" s="1"/>
  <c r="X6706" i="18"/>
  <c r="Y6706" i="18" s="1"/>
  <c r="X6707" i="18"/>
  <c r="Y6707" i="18" s="1"/>
  <c r="X6708" i="18"/>
  <c r="Y6708" i="18" s="1"/>
  <c r="X6709" i="18"/>
  <c r="Y6709" i="18" s="1"/>
  <c r="X6710" i="18"/>
  <c r="Y6710" i="18" s="1"/>
  <c r="X6711" i="18"/>
  <c r="Y6711" i="18" s="1"/>
  <c r="X6712" i="18"/>
  <c r="Y6712" i="18" s="1"/>
  <c r="X6713" i="18"/>
  <c r="Y6713" i="18" s="1"/>
  <c r="X6714" i="18"/>
  <c r="Y6714" i="18" s="1"/>
  <c r="X6715" i="18"/>
  <c r="Y6715" i="18" s="1"/>
  <c r="X6716" i="18"/>
  <c r="Y6716" i="18" s="1"/>
  <c r="X6717" i="18"/>
  <c r="Y6717" i="18" s="1"/>
  <c r="X6718" i="18"/>
  <c r="Y6718" i="18" s="1"/>
  <c r="X6719" i="18"/>
  <c r="Y6719" i="18" s="1"/>
  <c r="X6720" i="18"/>
  <c r="Y6720" i="18" s="1"/>
  <c r="X6721" i="18"/>
  <c r="Y6721" i="18" s="1"/>
  <c r="X6722" i="18"/>
  <c r="Y6722" i="18" s="1"/>
  <c r="X6723" i="18"/>
  <c r="Y6723" i="18" s="1"/>
  <c r="X6724" i="18"/>
  <c r="Y6724" i="18" s="1"/>
  <c r="X6725" i="18"/>
  <c r="Y6725" i="18" s="1"/>
  <c r="X6726" i="18"/>
  <c r="Y6726" i="18" s="1"/>
  <c r="X6727" i="18"/>
  <c r="Y6727" i="18" s="1"/>
  <c r="X6728" i="18"/>
  <c r="Y6728" i="18" s="1"/>
  <c r="X6729" i="18"/>
  <c r="Y6729" i="18" s="1"/>
  <c r="X6730" i="18"/>
  <c r="Y6730" i="18" s="1"/>
  <c r="X6731" i="18"/>
  <c r="Y6731" i="18" s="1"/>
  <c r="X6732" i="18"/>
  <c r="Y6732" i="18" s="1"/>
  <c r="X6733" i="18"/>
  <c r="Y6733" i="18" s="1"/>
  <c r="X6734" i="18"/>
  <c r="Y6734" i="18" s="1"/>
  <c r="X6735" i="18"/>
  <c r="Y6735" i="18" s="1"/>
  <c r="X6736" i="18"/>
  <c r="Y6736" i="18" s="1"/>
  <c r="X6737" i="18"/>
  <c r="Y6737" i="18" s="1"/>
  <c r="X6738" i="18"/>
  <c r="Y6738" i="18" s="1"/>
  <c r="X6739" i="18"/>
  <c r="Y6739" i="18" s="1"/>
  <c r="X6740" i="18"/>
  <c r="Y6740" i="18" s="1"/>
  <c r="X6741" i="18"/>
  <c r="Y6741" i="18" s="1"/>
  <c r="X6742" i="18"/>
  <c r="Y6742" i="18" s="1"/>
  <c r="X6743" i="18"/>
  <c r="Y6743" i="18" s="1"/>
  <c r="X6744" i="18"/>
  <c r="Y6744" i="18" s="1"/>
  <c r="X6745" i="18"/>
  <c r="Y6745" i="18" s="1"/>
  <c r="X6746" i="18"/>
  <c r="Y6746" i="18" s="1"/>
  <c r="X6747" i="18"/>
  <c r="Y6747" i="18" s="1"/>
  <c r="X6748" i="18"/>
  <c r="Y6748" i="18" s="1"/>
  <c r="X6749" i="18"/>
  <c r="Y6749" i="18" s="1"/>
  <c r="X6750" i="18"/>
  <c r="Y6750" i="18" s="1"/>
  <c r="X6751" i="18"/>
  <c r="Y6751" i="18" s="1"/>
  <c r="X6752" i="18"/>
  <c r="Y6752" i="18" s="1"/>
  <c r="X6753" i="18"/>
  <c r="Y6753" i="18" s="1"/>
  <c r="X6754" i="18"/>
  <c r="Y6754" i="18" s="1"/>
  <c r="X6755" i="18"/>
  <c r="Y6755" i="18" s="1"/>
  <c r="X6756" i="18"/>
  <c r="Y6756" i="18" s="1"/>
  <c r="X6757" i="18"/>
  <c r="Y6757" i="18" s="1"/>
  <c r="X6758" i="18"/>
  <c r="Y6758" i="18" s="1"/>
  <c r="X6759" i="18"/>
  <c r="Y6759" i="18" s="1"/>
  <c r="X6760" i="18"/>
  <c r="Y6760" i="18" s="1"/>
  <c r="X6761" i="18"/>
  <c r="Y6761" i="18" s="1"/>
  <c r="X6762" i="18"/>
  <c r="Y6762" i="18" s="1"/>
  <c r="X6763" i="18"/>
  <c r="Y6763" i="18" s="1"/>
  <c r="X6764" i="18"/>
  <c r="Y6764" i="18" s="1"/>
  <c r="X6765" i="18"/>
  <c r="Y6765" i="18" s="1"/>
  <c r="X6766" i="18"/>
  <c r="Y6766" i="18" s="1"/>
  <c r="X6767" i="18"/>
  <c r="Y6767" i="18" s="1"/>
  <c r="X6768" i="18"/>
  <c r="Y6768" i="18" s="1"/>
  <c r="X6769" i="18"/>
  <c r="Y6769" i="18" s="1"/>
  <c r="X6770" i="18"/>
  <c r="Y6770" i="18" s="1"/>
  <c r="X6771" i="18"/>
  <c r="Y6771" i="18" s="1"/>
  <c r="X6772" i="18"/>
  <c r="Y6772" i="18" s="1"/>
  <c r="X6773" i="18"/>
  <c r="Y6773" i="18" s="1"/>
  <c r="X6774" i="18"/>
  <c r="Y6774" i="18" s="1"/>
  <c r="X6775" i="18"/>
  <c r="Y6775" i="18" s="1"/>
  <c r="X6776" i="18"/>
  <c r="Y6776" i="18" s="1"/>
  <c r="X6777" i="18"/>
  <c r="Y6777" i="18" s="1"/>
  <c r="X6778" i="18"/>
  <c r="Y6778" i="18" s="1"/>
  <c r="X6779" i="18"/>
  <c r="Y6779" i="18" s="1"/>
  <c r="X6780" i="18"/>
  <c r="Y6780" i="18" s="1"/>
  <c r="X6781" i="18"/>
  <c r="Y6781" i="18" s="1"/>
  <c r="X6782" i="18"/>
  <c r="Y6782" i="18" s="1"/>
  <c r="X6783" i="18"/>
  <c r="Y6783" i="18" s="1"/>
  <c r="X6784" i="18"/>
  <c r="Y6784" i="18" s="1"/>
  <c r="X6785" i="18"/>
  <c r="Y6785" i="18" s="1"/>
  <c r="X6786" i="18"/>
  <c r="Y6786" i="18" s="1"/>
  <c r="X6787" i="18"/>
  <c r="Y6787" i="18" s="1"/>
  <c r="X6788" i="18"/>
  <c r="Y6788" i="18" s="1"/>
  <c r="X6789" i="18"/>
  <c r="Y6789" i="18" s="1"/>
  <c r="X6790" i="18"/>
  <c r="Y6790" i="18" s="1"/>
  <c r="X6791" i="18"/>
  <c r="Y6791" i="18" s="1"/>
  <c r="X6792" i="18"/>
  <c r="Y6792" i="18" s="1"/>
  <c r="X6793" i="18"/>
  <c r="Y6793" i="18" s="1"/>
  <c r="X6794" i="18"/>
  <c r="Y6794" i="18" s="1"/>
  <c r="X6795" i="18"/>
  <c r="Y6795" i="18" s="1"/>
  <c r="X6796" i="18"/>
  <c r="Y6796" i="18" s="1"/>
  <c r="X6797" i="18"/>
  <c r="Y6797" i="18" s="1"/>
  <c r="X6798" i="18"/>
  <c r="Y6798" i="18" s="1"/>
  <c r="X6799" i="18"/>
  <c r="Y6799" i="18" s="1"/>
  <c r="X6800" i="18"/>
  <c r="Y6800" i="18" s="1"/>
  <c r="X6801" i="18"/>
  <c r="Y6801" i="18" s="1"/>
  <c r="X6802" i="18"/>
  <c r="Y6802" i="18" s="1"/>
  <c r="X6803" i="18"/>
  <c r="Y6803" i="18" s="1"/>
  <c r="X6804" i="18"/>
  <c r="Y6804" i="18" s="1"/>
  <c r="X6805" i="18"/>
  <c r="Y6805" i="18" s="1"/>
  <c r="X6806" i="18"/>
  <c r="Y6806" i="18" s="1"/>
  <c r="X6807" i="18"/>
  <c r="Y6807" i="18" s="1"/>
  <c r="X6808" i="18"/>
  <c r="Y6808" i="18" s="1"/>
  <c r="X6809" i="18"/>
  <c r="Y6809" i="18" s="1"/>
  <c r="X6810" i="18"/>
  <c r="Y6810" i="18" s="1"/>
  <c r="X6811" i="18"/>
  <c r="Y6811" i="18" s="1"/>
  <c r="X6812" i="18"/>
  <c r="Y6812" i="18" s="1"/>
  <c r="X6813" i="18"/>
  <c r="Y6813" i="18" s="1"/>
  <c r="X6814" i="18"/>
  <c r="Y6814" i="18" s="1"/>
  <c r="X6815" i="18"/>
  <c r="Y6815" i="18" s="1"/>
  <c r="X6816" i="18"/>
  <c r="Y6816" i="18" s="1"/>
  <c r="X6817" i="18"/>
  <c r="Y6817" i="18" s="1"/>
  <c r="X6818" i="18"/>
  <c r="Y6818" i="18" s="1"/>
  <c r="X6819" i="18"/>
  <c r="Y6819" i="18" s="1"/>
  <c r="X6820" i="18"/>
  <c r="Y6820" i="18" s="1"/>
  <c r="X6821" i="18"/>
  <c r="Y6821" i="18" s="1"/>
  <c r="X6822" i="18"/>
  <c r="Y6822" i="18" s="1"/>
  <c r="X6823" i="18"/>
  <c r="Y6823" i="18" s="1"/>
  <c r="X6824" i="18"/>
  <c r="Y6824" i="18" s="1"/>
  <c r="X6825" i="18"/>
  <c r="Y6825" i="18" s="1"/>
  <c r="X6826" i="18"/>
  <c r="Y6826" i="18" s="1"/>
  <c r="X6827" i="18"/>
  <c r="Y6827" i="18" s="1"/>
  <c r="X6828" i="18"/>
  <c r="Y6828" i="18" s="1"/>
  <c r="X6829" i="18"/>
  <c r="Y6829" i="18" s="1"/>
  <c r="X6830" i="18"/>
  <c r="Y6830" i="18" s="1"/>
  <c r="X6831" i="18"/>
  <c r="Y6831" i="18" s="1"/>
  <c r="X6832" i="18"/>
  <c r="Y6832" i="18" s="1"/>
  <c r="X6833" i="18"/>
  <c r="Y6833" i="18" s="1"/>
  <c r="X6834" i="18"/>
  <c r="Y6834" i="18" s="1"/>
  <c r="X6835" i="18"/>
  <c r="Y6835" i="18" s="1"/>
  <c r="X6836" i="18"/>
  <c r="Y6836" i="18" s="1"/>
  <c r="X6837" i="18"/>
  <c r="Y6837" i="18" s="1"/>
  <c r="X6838" i="18"/>
  <c r="Y6838" i="18" s="1"/>
  <c r="X6839" i="18"/>
  <c r="Y6839" i="18" s="1"/>
  <c r="X6840" i="18"/>
  <c r="Y6840" i="18" s="1"/>
  <c r="X6841" i="18"/>
  <c r="Y6841" i="18" s="1"/>
  <c r="X6842" i="18"/>
  <c r="Y6842" i="18" s="1"/>
  <c r="X6843" i="18"/>
  <c r="Y6843" i="18" s="1"/>
  <c r="X6844" i="18"/>
  <c r="Y6844" i="18" s="1"/>
  <c r="X6845" i="18"/>
  <c r="Y6845" i="18" s="1"/>
  <c r="X6846" i="18"/>
  <c r="Y6846" i="18" s="1"/>
  <c r="X6847" i="18"/>
  <c r="Y6847" i="18" s="1"/>
  <c r="X6848" i="18"/>
  <c r="Y6848" i="18" s="1"/>
  <c r="X6849" i="18"/>
  <c r="Y6849" i="18" s="1"/>
  <c r="X6850" i="18"/>
  <c r="Y6850" i="18" s="1"/>
  <c r="X6851" i="18"/>
  <c r="Y6851" i="18" s="1"/>
  <c r="X6852" i="18"/>
  <c r="Y6852" i="18" s="1"/>
  <c r="X6853" i="18"/>
  <c r="Y6853" i="18" s="1"/>
  <c r="X6854" i="18"/>
  <c r="Y6854" i="18" s="1"/>
  <c r="X6855" i="18"/>
  <c r="Y6855" i="18" s="1"/>
  <c r="X6856" i="18"/>
  <c r="Y6856" i="18" s="1"/>
  <c r="X6857" i="18"/>
  <c r="Y6857" i="18" s="1"/>
  <c r="X6858" i="18"/>
  <c r="Y6858" i="18" s="1"/>
  <c r="X6859" i="18"/>
  <c r="Y6859" i="18" s="1"/>
  <c r="X6860" i="18"/>
  <c r="Y6860" i="18" s="1"/>
  <c r="X6861" i="18"/>
  <c r="Y6861" i="18" s="1"/>
  <c r="X6862" i="18"/>
  <c r="Y6862" i="18" s="1"/>
  <c r="X6863" i="18"/>
  <c r="Y6863" i="18" s="1"/>
  <c r="X6864" i="18"/>
  <c r="Y6864" i="18" s="1"/>
  <c r="X6865" i="18"/>
  <c r="Y6865" i="18" s="1"/>
  <c r="X6866" i="18"/>
  <c r="Y6866" i="18" s="1"/>
  <c r="X6867" i="18"/>
  <c r="Y6867" i="18" s="1"/>
  <c r="X6868" i="18"/>
  <c r="Y6868" i="18" s="1"/>
  <c r="X6869" i="18"/>
  <c r="Y6869" i="18" s="1"/>
  <c r="X6870" i="18"/>
  <c r="Y6870" i="18" s="1"/>
  <c r="X6871" i="18"/>
  <c r="Y6871" i="18" s="1"/>
  <c r="X6872" i="18"/>
  <c r="Y6872" i="18" s="1"/>
  <c r="X6873" i="18"/>
  <c r="Y6873" i="18" s="1"/>
  <c r="X6874" i="18"/>
  <c r="Y6874" i="18" s="1"/>
  <c r="X6875" i="18"/>
  <c r="Y6875" i="18" s="1"/>
  <c r="X6876" i="18"/>
  <c r="Y6876" i="18" s="1"/>
  <c r="X6877" i="18"/>
  <c r="Y6877" i="18" s="1"/>
  <c r="X6878" i="18"/>
  <c r="Y6878" i="18" s="1"/>
  <c r="X6879" i="18"/>
  <c r="Y6879" i="18" s="1"/>
  <c r="X6880" i="18"/>
  <c r="Y6880" i="18" s="1"/>
  <c r="X6881" i="18"/>
  <c r="Y6881" i="18" s="1"/>
  <c r="X6882" i="18"/>
  <c r="Y6882" i="18" s="1"/>
  <c r="X6883" i="18"/>
  <c r="Y6883" i="18" s="1"/>
  <c r="X6884" i="18"/>
  <c r="Y6884" i="18" s="1"/>
  <c r="X6885" i="18"/>
  <c r="Y6885" i="18" s="1"/>
  <c r="X6886" i="18"/>
  <c r="Y6886" i="18" s="1"/>
  <c r="X6887" i="18"/>
  <c r="Y6887" i="18" s="1"/>
  <c r="X6888" i="18"/>
  <c r="Y6888" i="18" s="1"/>
  <c r="X6889" i="18"/>
  <c r="Y6889" i="18" s="1"/>
  <c r="X6890" i="18"/>
  <c r="Y6890" i="18" s="1"/>
  <c r="X6891" i="18"/>
  <c r="Y6891" i="18" s="1"/>
  <c r="X6892" i="18"/>
  <c r="Y6892" i="18" s="1"/>
  <c r="X6893" i="18"/>
  <c r="Y6893" i="18" s="1"/>
  <c r="X6894" i="18"/>
  <c r="Y6894" i="18" s="1"/>
  <c r="X6895" i="18"/>
  <c r="Y6895" i="18" s="1"/>
  <c r="X6896" i="18"/>
  <c r="Y6896" i="18" s="1"/>
  <c r="X6897" i="18"/>
  <c r="Y6897" i="18" s="1"/>
  <c r="X6898" i="18"/>
  <c r="Y6898" i="18" s="1"/>
  <c r="X6899" i="18"/>
  <c r="Y6899" i="18" s="1"/>
  <c r="X6900" i="18"/>
  <c r="Y6900" i="18" s="1"/>
  <c r="X6901" i="18"/>
  <c r="Y6901" i="18" s="1"/>
  <c r="X6902" i="18"/>
  <c r="Y6902" i="18" s="1"/>
  <c r="X6903" i="18"/>
  <c r="Y6903" i="18" s="1"/>
  <c r="X6904" i="18"/>
  <c r="Y6904" i="18" s="1"/>
  <c r="X6905" i="18"/>
  <c r="Y6905" i="18" s="1"/>
  <c r="X6906" i="18"/>
  <c r="Y6906" i="18" s="1"/>
  <c r="X6907" i="18"/>
  <c r="Y6907" i="18" s="1"/>
  <c r="X6908" i="18"/>
  <c r="Y6908" i="18" s="1"/>
  <c r="X6909" i="18"/>
  <c r="Y6909" i="18" s="1"/>
  <c r="X6910" i="18"/>
  <c r="Y6910" i="18" s="1"/>
  <c r="X6911" i="18"/>
  <c r="Y6911" i="18" s="1"/>
  <c r="X6912" i="18"/>
  <c r="Y6912" i="18" s="1"/>
  <c r="X6913" i="18"/>
  <c r="Y6913" i="18" s="1"/>
  <c r="X6914" i="18"/>
  <c r="Y6914" i="18" s="1"/>
  <c r="X6915" i="18"/>
  <c r="Y6915" i="18" s="1"/>
  <c r="X6916" i="18"/>
  <c r="Y6916" i="18" s="1"/>
  <c r="X6917" i="18"/>
  <c r="Y6917" i="18" s="1"/>
  <c r="X6918" i="18"/>
  <c r="Y6918" i="18" s="1"/>
  <c r="X6919" i="18"/>
  <c r="Y6919" i="18" s="1"/>
  <c r="X6920" i="18"/>
  <c r="Y6920" i="18" s="1"/>
  <c r="X6921" i="18"/>
  <c r="Y6921" i="18" s="1"/>
  <c r="X6922" i="18"/>
  <c r="Y6922" i="18" s="1"/>
  <c r="X6923" i="18"/>
  <c r="Y6923" i="18" s="1"/>
  <c r="X6924" i="18"/>
  <c r="Y6924" i="18" s="1"/>
  <c r="X6925" i="18"/>
  <c r="Y6925" i="18" s="1"/>
  <c r="X6926" i="18"/>
  <c r="Y6926" i="18" s="1"/>
  <c r="X6927" i="18"/>
  <c r="Y6927" i="18" s="1"/>
  <c r="X6928" i="18"/>
  <c r="Y6928" i="18" s="1"/>
  <c r="X6929" i="18"/>
  <c r="Y6929" i="18" s="1"/>
  <c r="X6930" i="18"/>
  <c r="Y6930" i="18" s="1"/>
  <c r="X6931" i="18"/>
  <c r="Y6931" i="18" s="1"/>
  <c r="X6932" i="18"/>
  <c r="Y6932" i="18" s="1"/>
  <c r="X6933" i="18"/>
  <c r="Y6933" i="18" s="1"/>
  <c r="X6934" i="18"/>
  <c r="Y6934" i="18" s="1"/>
  <c r="X6935" i="18"/>
  <c r="Y6935" i="18" s="1"/>
  <c r="X6936" i="18"/>
  <c r="Y6936" i="18" s="1"/>
  <c r="X6937" i="18"/>
  <c r="Y6937" i="18" s="1"/>
  <c r="X6938" i="18"/>
  <c r="Y6938" i="18" s="1"/>
  <c r="X6939" i="18"/>
  <c r="Y6939" i="18" s="1"/>
  <c r="X6940" i="18"/>
  <c r="Y6940" i="18" s="1"/>
  <c r="X6941" i="18"/>
  <c r="Y6941" i="18" s="1"/>
  <c r="X6942" i="18"/>
  <c r="Y6942" i="18" s="1"/>
  <c r="X6943" i="18"/>
  <c r="Y6943" i="18" s="1"/>
  <c r="X6944" i="18"/>
  <c r="Y6944" i="18" s="1"/>
  <c r="X6945" i="18"/>
  <c r="Y6945" i="18" s="1"/>
  <c r="X6946" i="18"/>
  <c r="Y6946" i="18" s="1"/>
  <c r="X6947" i="18"/>
  <c r="Y6947" i="18" s="1"/>
  <c r="X6948" i="18"/>
  <c r="Y6948" i="18" s="1"/>
  <c r="X6949" i="18"/>
  <c r="Y6949" i="18" s="1"/>
  <c r="X6950" i="18"/>
  <c r="Y6950" i="18" s="1"/>
  <c r="X6951" i="18"/>
  <c r="Y6951" i="18" s="1"/>
  <c r="X6952" i="18"/>
  <c r="Y6952" i="18" s="1"/>
  <c r="X6953" i="18"/>
  <c r="Y6953" i="18" s="1"/>
  <c r="X6954" i="18"/>
  <c r="Y6954" i="18" s="1"/>
  <c r="X6955" i="18"/>
  <c r="Y6955" i="18" s="1"/>
  <c r="X6956" i="18"/>
  <c r="Y6956" i="18" s="1"/>
  <c r="X6957" i="18"/>
  <c r="Y6957" i="18" s="1"/>
  <c r="X6958" i="18"/>
  <c r="Y6958" i="18" s="1"/>
  <c r="X6959" i="18"/>
  <c r="Y6959" i="18" s="1"/>
  <c r="X6960" i="18"/>
  <c r="Y6960" i="18" s="1"/>
  <c r="X6961" i="18"/>
  <c r="Y6961" i="18" s="1"/>
  <c r="X6962" i="18"/>
  <c r="Y6962" i="18" s="1"/>
  <c r="X6963" i="18"/>
  <c r="Y6963" i="18" s="1"/>
  <c r="X6964" i="18"/>
  <c r="Y6964" i="18" s="1"/>
  <c r="X6965" i="18"/>
  <c r="Y6965" i="18" s="1"/>
  <c r="X6966" i="18"/>
  <c r="Y6966" i="18" s="1"/>
  <c r="X6967" i="18"/>
  <c r="Y6967" i="18" s="1"/>
  <c r="X6968" i="18"/>
  <c r="Y6968" i="18" s="1"/>
  <c r="X6969" i="18"/>
  <c r="Y6969" i="18" s="1"/>
  <c r="X6970" i="18"/>
  <c r="Y6970" i="18" s="1"/>
  <c r="X6971" i="18"/>
  <c r="Y6971" i="18" s="1"/>
  <c r="X6972" i="18"/>
  <c r="Y6972" i="18" s="1"/>
  <c r="X6973" i="18"/>
  <c r="Y6973" i="18" s="1"/>
  <c r="X6974" i="18"/>
  <c r="Y6974" i="18" s="1"/>
  <c r="X6975" i="18"/>
  <c r="Y6975" i="18" s="1"/>
  <c r="X6976" i="18"/>
  <c r="Y6976" i="18" s="1"/>
  <c r="X6977" i="18"/>
  <c r="Y6977" i="18" s="1"/>
  <c r="X6978" i="18"/>
  <c r="Y6978" i="18" s="1"/>
  <c r="X6979" i="18"/>
  <c r="Y6979" i="18" s="1"/>
  <c r="X6980" i="18"/>
  <c r="Y6980" i="18" s="1"/>
  <c r="X6981" i="18"/>
  <c r="Y6981" i="18" s="1"/>
  <c r="X6982" i="18"/>
  <c r="Y6982" i="18" s="1"/>
  <c r="X6983" i="18"/>
  <c r="Y6983" i="18" s="1"/>
  <c r="X6984" i="18"/>
  <c r="Y6984" i="18" s="1"/>
  <c r="X6985" i="18"/>
  <c r="Y6985" i="18" s="1"/>
  <c r="X6986" i="18"/>
  <c r="Y6986" i="18" s="1"/>
  <c r="X6987" i="18"/>
  <c r="Y6987" i="18" s="1"/>
  <c r="X6988" i="18"/>
  <c r="Y6988" i="18" s="1"/>
  <c r="X6989" i="18"/>
  <c r="Y6989" i="18" s="1"/>
  <c r="X6990" i="18"/>
  <c r="Y6990" i="18" s="1"/>
  <c r="X6991" i="18"/>
  <c r="Y6991" i="18" s="1"/>
  <c r="X6992" i="18"/>
  <c r="Y6992" i="18" s="1"/>
  <c r="X6993" i="18"/>
  <c r="Y6993" i="18" s="1"/>
  <c r="X6994" i="18"/>
  <c r="Y6994" i="18" s="1"/>
  <c r="X6995" i="18"/>
  <c r="Y6995" i="18" s="1"/>
  <c r="X6996" i="18"/>
  <c r="Y6996" i="18" s="1"/>
  <c r="X6997" i="18"/>
  <c r="Y6997" i="18" s="1"/>
  <c r="X6998" i="18"/>
  <c r="Y6998" i="18" s="1"/>
  <c r="X6999" i="18"/>
  <c r="Y6999" i="18" s="1"/>
  <c r="X7000" i="18"/>
  <c r="Y7000" i="18" s="1"/>
  <c r="X7001" i="18"/>
  <c r="Y7001" i="18" s="1"/>
  <c r="X7002" i="18"/>
  <c r="Y7002" i="18" s="1"/>
  <c r="X7003" i="18"/>
  <c r="Y7003" i="18" s="1"/>
  <c r="X7004" i="18"/>
  <c r="Y7004" i="18" s="1"/>
  <c r="X7005" i="18"/>
  <c r="Y7005" i="18" s="1"/>
  <c r="X7006" i="18"/>
  <c r="Y7006" i="18" s="1"/>
  <c r="X7007" i="18"/>
  <c r="Y7007" i="18" s="1"/>
  <c r="X7008" i="18"/>
  <c r="Y7008" i="18" s="1"/>
  <c r="X7009" i="18"/>
  <c r="Y7009" i="18" s="1"/>
  <c r="X7010" i="18"/>
  <c r="Y7010" i="18" s="1"/>
  <c r="X7011" i="18"/>
  <c r="Y7011" i="18" s="1"/>
  <c r="X7012" i="18"/>
  <c r="Y7012" i="18" s="1"/>
  <c r="X7013" i="18"/>
  <c r="Y7013" i="18" s="1"/>
  <c r="X7014" i="18"/>
  <c r="Y7014" i="18" s="1"/>
  <c r="X7015" i="18"/>
  <c r="Y7015" i="18" s="1"/>
  <c r="X7016" i="18"/>
  <c r="Y7016" i="18" s="1"/>
  <c r="X7017" i="18"/>
  <c r="Y7017" i="18" s="1"/>
  <c r="X7018" i="18"/>
  <c r="Y7018" i="18" s="1"/>
  <c r="X7019" i="18"/>
  <c r="Y7019" i="18" s="1"/>
  <c r="X7020" i="18"/>
  <c r="Y7020" i="18" s="1"/>
  <c r="X7021" i="18"/>
  <c r="Y7021" i="18" s="1"/>
  <c r="X7022" i="18"/>
  <c r="Y7022" i="18" s="1"/>
  <c r="X7023" i="18"/>
  <c r="Y7023" i="18" s="1"/>
  <c r="X7024" i="18"/>
  <c r="Y7024" i="18" s="1"/>
  <c r="X7025" i="18"/>
  <c r="Y7025" i="18" s="1"/>
  <c r="X7026" i="18"/>
  <c r="Y7026" i="18" s="1"/>
  <c r="X7027" i="18"/>
  <c r="Y7027" i="18" s="1"/>
  <c r="X7028" i="18"/>
  <c r="Y7028" i="18" s="1"/>
  <c r="X7029" i="18"/>
  <c r="Y7029" i="18" s="1"/>
  <c r="X7030" i="18"/>
  <c r="Y7030" i="18" s="1"/>
  <c r="X7031" i="18"/>
  <c r="Y7031" i="18" s="1"/>
  <c r="X7032" i="18"/>
  <c r="Y7032" i="18" s="1"/>
  <c r="X7033" i="18"/>
  <c r="Y7033" i="18" s="1"/>
  <c r="X7034" i="18"/>
  <c r="Y7034" i="18" s="1"/>
  <c r="X7035" i="18"/>
  <c r="Y7035" i="18" s="1"/>
  <c r="X7036" i="18"/>
  <c r="Y7036" i="18" s="1"/>
  <c r="X7037" i="18"/>
  <c r="Y7037" i="18" s="1"/>
  <c r="X7038" i="18"/>
  <c r="Y7038" i="18" s="1"/>
  <c r="X7039" i="18"/>
  <c r="Y7039" i="18" s="1"/>
  <c r="X7040" i="18"/>
  <c r="Y7040" i="18" s="1"/>
  <c r="X7041" i="18"/>
  <c r="Y7041" i="18" s="1"/>
  <c r="X7042" i="18"/>
  <c r="Y7042" i="18" s="1"/>
  <c r="X7043" i="18"/>
  <c r="Y7043" i="18" s="1"/>
  <c r="X7044" i="18"/>
  <c r="Y7044" i="18" s="1"/>
  <c r="X7045" i="18"/>
  <c r="Y7045" i="18" s="1"/>
  <c r="X7046" i="18"/>
  <c r="Y7046" i="18" s="1"/>
  <c r="X7047" i="18"/>
  <c r="Y7047" i="18" s="1"/>
  <c r="X7048" i="18"/>
  <c r="Y7048" i="18" s="1"/>
  <c r="X7049" i="18"/>
  <c r="Y7049" i="18" s="1"/>
  <c r="X7050" i="18"/>
  <c r="Y7050" i="18" s="1"/>
  <c r="X7051" i="18"/>
  <c r="Y7051" i="18" s="1"/>
  <c r="X7052" i="18"/>
  <c r="Y7052" i="18" s="1"/>
  <c r="X7053" i="18"/>
  <c r="Y7053" i="18" s="1"/>
  <c r="X7054" i="18"/>
  <c r="Y7054" i="18" s="1"/>
  <c r="X7055" i="18"/>
  <c r="Y7055" i="18" s="1"/>
  <c r="X7056" i="18"/>
  <c r="Y7056" i="18" s="1"/>
  <c r="X7057" i="18"/>
  <c r="Y7057" i="18" s="1"/>
  <c r="X7058" i="18"/>
  <c r="Y7058" i="18" s="1"/>
  <c r="X7059" i="18"/>
  <c r="Y7059" i="18" s="1"/>
  <c r="X7060" i="18"/>
  <c r="Y7060" i="18" s="1"/>
  <c r="X7061" i="18"/>
  <c r="Y7061" i="18" s="1"/>
  <c r="X7062" i="18"/>
  <c r="Y7062" i="18" s="1"/>
  <c r="X7063" i="18"/>
  <c r="Y7063" i="18" s="1"/>
  <c r="X7064" i="18"/>
  <c r="Y7064" i="18" s="1"/>
  <c r="X7065" i="18"/>
  <c r="Y7065" i="18" s="1"/>
  <c r="X7066" i="18"/>
  <c r="Y7066" i="18" s="1"/>
  <c r="X7067" i="18"/>
  <c r="Y7067" i="18" s="1"/>
  <c r="X7068" i="18"/>
  <c r="Y7068" i="18" s="1"/>
  <c r="X7069" i="18"/>
  <c r="Y7069" i="18" s="1"/>
  <c r="X7070" i="18"/>
  <c r="Y7070" i="18" s="1"/>
  <c r="X7071" i="18"/>
  <c r="Y7071" i="18" s="1"/>
  <c r="X7072" i="18"/>
  <c r="Y7072" i="18" s="1"/>
  <c r="X7073" i="18"/>
  <c r="Y7073" i="18" s="1"/>
  <c r="X7074" i="18"/>
  <c r="Y7074" i="18" s="1"/>
  <c r="X7075" i="18"/>
  <c r="Y7075" i="18" s="1"/>
  <c r="X7076" i="18"/>
  <c r="Y7076" i="18" s="1"/>
  <c r="X7077" i="18"/>
  <c r="Y7077" i="18" s="1"/>
  <c r="X7078" i="18"/>
  <c r="Y7078" i="18" s="1"/>
  <c r="X7079" i="18"/>
  <c r="Y7079" i="18" s="1"/>
  <c r="X7080" i="18"/>
  <c r="Y7080" i="18" s="1"/>
  <c r="X7081" i="18"/>
  <c r="Y7081" i="18" s="1"/>
  <c r="X7082" i="18"/>
  <c r="Y7082" i="18" s="1"/>
  <c r="X7083" i="18"/>
  <c r="Y7083" i="18" s="1"/>
  <c r="X7084" i="18"/>
  <c r="Y7084" i="18" s="1"/>
  <c r="X7085" i="18"/>
  <c r="Y7085" i="18" s="1"/>
  <c r="X7086" i="18"/>
  <c r="Y7086" i="18" s="1"/>
  <c r="X7087" i="18"/>
  <c r="Y7087" i="18" s="1"/>
  <c r="X7088" i="18"/>
  <c r="Y7088" i="18" s="1"/>
  <c r="X7089" i="18"/>
  <c r="Y7089" i="18" s="1"/>
  <c r="X7090" i="18"/>
  <c r="Y7090" i="18" s="1"/>
  <c r="X7091" i="18"/>
  <c r="Y7091" i="18" s="1"/>
  <c r="X7092" i="18"/>
  <c r="Y7092" i="18" s="1"/>
  <c r="X7093" i="18"/>
  <c r="Y7093" i="18" s="1"/>
  <c r="X7094" i="18"/>
  <c r="Y7094" i="18" s="1"/>
  <c r="X7095" i="18"/>
  <c r="Y7095" i="18" s="1"/>
  <c r="X7096" i="18"/>
  <c r="Y7096" i="18" s="1"/>
  <c r="X7097" i="18"/>
  <c r="Y7097" i="18" s="1"/>
  <c r="X7098" i="18"/>
  <c r="Y7098" i="18" s="1"/>
  <c r="X7099" i="18"/>
  <c r="Y7099" i="18" s="1"/>
  <c r="X7100" i="18"/>
  <c r="Y7100" i="18" s="1"/>
  <c r="X7101" i="18"/>
  <c r="Y7101" i="18" s="1"/>
  <c r="X7102" i="18"/>
  <c r="Y7102" i="18" s="1"/>
  <c r="X7103" i="18"/>
  <c r="Y7103" i="18" s="1"/>
  <c r="X7104" i="18"/>
  <c r="Y7104" i="18" s="1"/>
  <c r="X7105" i="18"/>
  <c r="Y7105" i="18" s="1"/>
  <c r="X7106" i="18"/>
  <c r="Y7106" i="18" s="1"/>
  <c r="X7107" i="18"/>
  <c r="Y7107" i="18" s="1"/>
  <c r="X7108" i="18"/>
  <c r="Y7108" i="18" s="1"/>
  <c r="X7109" i="18"/>
  <c r="Y7109" i="18" s="1"/>
  <c r="X7110" i="18"/>
  <c r="Y7110" i="18" s="1"/>
  <c r="X7111" i="18"/>
  <c r="Y7111" i="18" s="1"/>
  <c r="X7112" i="18"/>
  <c r="Y7112" i="18" s="1"/>
  <c r="X7113" i="18"/>
  <c r="Y7113" i="18" s="1"/>
  <c r="X7114" i="18"/>
  <c r="Y7114" i="18" s="1"/>
  <c r="X7115" i="18"/>
  <c r="Y7115" i="18" s="1"/>
  <c r="X7116" i="18"/>
  <c r="Y7116" i="18" s="1"/>
  <c r="X7117" i="18"/>
  <c r="Y7117" i="18" s="1"/>
  <c r="X7118" i="18"/>
  <c r="Y7118" i="18" s="1"/>
  <c r="X7119" i="18"/>
  <c r="Y7119" i="18" s="1"/>
  <c r="X7120" i="18"/>
  <c r="Y7120" i="18" s="1"/>
  <c r="X7121" i="18"/>
  <c r="Y7121" i="18" s="1"/>
  <c r="X7122" i="18"/>
  <c r="Y7122" i="18" s="1"/>
  <c r="X7123" i="18"/>
  <c r="Y7123" i="18" s="1"/>
  <c r="X7124" i="18"/>
  <c r="Y7124" i="18" s="1"/>
  <c r="X7125" i="18"/>
  <c r="Y7125" i="18" s="1"/>
  <c r="X7126" i="18"/>
  <c r="Y7126" i="18" s="1"/>
  <c r="X7127" i="18"/>
  <c r="Y7127" i="18" s="1"/>
  <c r="X7128" i="18"/>
  <c r="Y7128" i="18" s="1"/>
  <c r="X7129" i="18"/>
  <c r="Y7129" i="18" s="1"/>
  <c r="X7130" i="18"/>
  <c r="Y7130" i="18" s="1"/>
  <c r="X7131" i="18"/>
  <c r="Y7131" i="18" s="1"/>
  <c r="X7132" i="18"/>
  <c r="Y7132" i="18" s="1"/>
  <c r="X7133" i="18"/>
  <c r="Y7133" i="18" s="1"/>
  <c r="X7134" i="18"/>
  <c r="Y7134" i="18" s="1"/>
  <c r="X7135" i="18"/>
  <c r="Y7135" i="18" s="1"/>
  <c r="X7136" i="18"/>
  <c r="Y7136" i="18" s="1"/>
  <c r="X7137" i="18"/>
  <c r="Y7137" i="18" s="1"/>
  <c r="X7138" i="18"/>
  <c r="Y7138" i="18" s="1"/>
  <c r="X7139" i="18"/>
  <c r="Y7139" i="18" s="1"/>
  <c r="X7140" i="18"/>
  <c r="Y7140" i="18" s="1"/>
  <c r="X7141" i="18"/>
  <c r="Y7141" i="18" s="1"/>
  <c r="X7142" i="18"/>
  <c r="Y7142" i="18" s="1"/>
  <c r="X7143" i="18"/>
  <c r="Y7143" i="18" s="1"/>
  <c r="X7144" i="18"/>
  <c r="Y7144" i="18" s="1"/>
  <c r="X7145" i="18"/>
  <c r="Y7145" i="18" s="1"/>
  <c r="X7146" i="18"/>
  <c r="Y7146" i="18" s="1"/>
  <c r="X7147" i="18"/>
  <c r="Y7147" i="18" s="1"/>
  <c r="X7148" i="18"/>
  <c r="Y7148" i="18" s="1"/>
  <c r="X7149" i="18"/>
  <c r="Y7149" i="18" s="1"/>
  <c r="X7150" i="18"/>
  <c r="Y7150" i="18" s="1"/>
  <c r="X7151" i="18"/>
  <c r="Y7151" i="18" s="1"/>
  <c r="X7152" i="18"/>
  <c r="Y7152" i="18" s="1"/>
  <c r="X7153" i="18"/>
  <c r="Y7153" i="18" s="1"/>
  <c r="X7154" i="18"/>
  <c r="Y7154" i="18" s="1"/>
  <c r="X7155" i="18"/>
  <c r="Y7155" i="18" s="1"/>
  <c r="X7156" i="18"/>
  <c r="Y7156" i="18" s="1"/>
  <c r="X7157" i="18"/>
  <c r="Y7157" i="18" s="1"/>
  <c r="X7158" i="18"/>
  <c r="Y7158" i="18" s="1"/>
  <c r="X7159" i="18"/>
  <c r="Y7159" i="18" s="1"/>
  <c r="X7160" i="18"/>
  <c r="Y7160" i="18" s="1"/>
  <c r="X7161" i="18"/>
  <c r="Y7161" i="18" s="1"/>
  <c r="X7162" i="18"/>
  <c r="Y7162" i="18" s="1"/>
  <c r="X7163" i="18"/>
  <c r="Y7163" i="18" s="1"/>
  <c r="X7164" i="18"/>
  <c r="Y7164" i="18" s="1"/>
  <c r="X7165" i="18"/>
  <c r="Y7165" i="18" s="1"/>
  <c r="X7166" i="18"/>
  <c r="Y7166" i="18" s="1"/>
  <c r="X7167" i="18"/>
  <c r="Y7167" i="18" s="1"/>
  <c r="X7168" i="18"/>
  <c r="Y7168" i="18" s="1"/>
  <c r="X7169" i="18"/>
  <c r="Y7169" i="18" s="1"/>
  <c r="X7170" i="18"/>
  <c r="Y7170" i="18" s="1"/>
  <c r="X7171" i="18"/>
  <c r="Y7171" i="18" s="1"/>
  <c r="X7172" i="18"/>
  <c r="Y7172" i="18" s="1"/>
  <c r="X7173" i="18"/>
  <c r="Y7173" i="18" s="1"/>
  <c r="X7174" i="18"/>
  <c r="Y7174" i="18" s="1"/>
  <c r="X7175" i="18"/>
  <c r="Y7175" i="18" s="1"/>
  <c r="X7176" i="18"/>
  <c r="Y7176" i="18" s="1"/>
  <c r="X7177" i="18"/>
  <c r="Y7177" i="18" s="1"/>
  <c r="X7178" i="18"/>
  <c r="Y7178" i="18" s="1"/>
  <c r="X7179" i="18"/>
  <c r="Y7179" i="18" s="1"/>
  <c r="X7180" i="18"/>
  <c r="Y7180" i="18" s="1"/>
  <c r="X7181" i="18"/>
  <c r="Y7181" i="18" s="1"/>
  <c r="X7182" i="18"/>
  <c r="Y7182" i="18" s="1"/>
  <c r="X7183" i="18"/>
  <c r="Y7183" i="18" s="1"/>
  <c r="X7184" i="18"/>
  <c r="Y7184" i="18" s="1"/>
  <c r="X7185" i="18"/>
  <c r="Y7185" i="18" s="1"/>
  <c r="X7186" i="18"/>
  <c r="Y7186" i="18" s="1"/>
  <c r="X7187" i="18"/>
  <c r="Y7187" i="18" s="1"/>
  <c r="X7188" i="18"/>
  <c r="Y7188" i="18" s="1"/>
  <c r="X7189" i="18"/>
  <c r="Y7189" i="18" s="1"/>
  <c r="X7190" i="18"/>
  <c r="Y7190" i="18" s="1"/>
  <c r="X7191" i="18"/>
  <c r="Y7191" i="18" s="1"/>
  <c r="X7192" i="18"/>
  <c r="Y7192" i="18" s="1"/>
  <c r="X7193" i="18"/>
  <c r="Y7193" i="18" s="1"/>
  <c r="X7194" i="18"/>
  <c r="Y7194" i="18" s="1"/>
  <c r="X7195" i="18"/>
  <c r="Y7195" i="18" s="1"/>
  <c r="X7196" i="18"/>
  <c r="Y7196" i="18" s="1"/>
  <c r="X7197" i="18"/>
  <c r="Y7197" i="18" s="1"/>
  <c r="X7198" i="18"/>
  <c r="Y7198" i="18" s="1"/>
  <c r="X7199" i="18"/>
  <c r="Y7199" i="18" s="1"/>
  <c r="X7200" i="18"/>
  <c r="Y7200" i="18" s="1"/>
  <c r="X7201" i="18"/>
  <c r="Y7201" i="18" s="1"/>
  <c r="X7202" i="18"/>
  <c r="Y7202" i="18" s="1"/>
  <c r="X7203" i="18"/>
  <c r="Y7203" i="18" s="1"/>
  <c r="X7204" i="18"/>
  <c r="Y7204" i="18" s="1"/>
  <c r="X7205" i="18"/>
  <c r="Y7205" i="18" s="1"/>
  <c r="X7206" i="18"/>
  <c r="Y7206" i="18" s="1"/>
  <c r="X7207" i="18"/>
  <c r="Y7207" i="18" s="1"/>
  <c r="X7208" i="18"/>
  <c r="Y7208" i="18" s="1"/>
  <c r="X7209" i="18"/>
  <c r="Y7209" i="18" s="1"/>
  <c r="X7210" i="18"/>
  <c r="Y7210" i="18" s="1"/>
  <c r="X7211" i="18"/>
  <c r="Y7211" i="18" s="1"/>
  <c r="X7212" i="18"/>
  <c r="Y7212" i="18" s="1"/>
  <c r="X7213" i="18"/>
  <c r="Y7213" i="18" s="1"/>
  <c r="X7214" i="18"/>
  <c r="Y7214" i="18" s="1"/>
  <c r="X7215" i="18"/>
  <c r="Y7215" i="18" s="1"/>
  <c r="X7216" i="18"/>
  <c r="Y7216" i="18" s="1"/>
  <c r="X7217" i="18"/>
  <c r="Y7217" i="18" s="1"/>
  <c r="X7218" i="18"/>
  <c r="Y7218" i="18" s="1"/>
  <c r="X7219" i="18"/>
  <c r="Y7219" i="18" s="1"/>
  <c r="X7220" i="18"/>
  <c r="Y7220" i="18" s="1"/>
  <c r="X7221" i="18"/>
  <c r="Y7221" i="18" s="1"/>
  <c r="X7222" i="18"/>
  <c r="Y7222" i="18" s="1"/>
  <c r="X7223" i="18"/>
  <c r="Y7223" i="18" s="1"/>
  <c r="X7224" i="18"/>
  <c r="Y7224" i="18" s="1"/>
  <c r="X7225" i="18"/>
  <c r="Y7225" i="18" s="1"/>
  <c r="X7226" i="18"/>
  <c r="Y7226" i="18" s="1"/>
  <c r="X7227" i="18"/>
  <c r="Y7227" i="18" s="1"/>
  <c r="X7228" i="18"/>
  <c r="Y7228" i="18" s="1"/>
  <c r="X7229" i="18"/>
  <c r="Y7229" i="18" s="1"/>
  <c r="X7230" i="18"/>
  <c r="Y7230" i="18" s="1"/>
  <c r="X7231" i="18"/>
  <c r="Y7231" i="18" s="1"/>
  <c r="X7232" i="18"/>
  <c r="Y7232" i="18" s="1"/>
  <c r="X7233" i="18"/>
  <c r="Y7233" i="18" s="1"/>
  <c r="X7234" i="18"/>
  <c r="Y7234" i="18" s="1"/>
  <c r="X7235" i="18"/>
  <c r="Y7235" i="18" s="1"/>
  <c r="X7236" i="18"/>
  <c r="Y7236" i="18" s="1"/>
  <c r="X7237" i="18"/>
  <c r="Y7237" i="18" s="1"/>
  <c r="X7238" i="18"/>
  <c r="Y7238" i="18" s="1"/>
  <c r="X7239" i="18"/>
  <c r="Y7239" i="18" s="1"/>
  <c r="X7240" i="18"/>
  <c r="Y7240" i="18" s="1"/>
  <c r="X7241" i="18"/>
  <c r="Y7241" i="18" s="1"/>
  <c r="X7242" i="18"/>
  <c r="Y7242" i="18" s="1"/>
  <c r="X7243" i="18"/>
  <c r="Y7243" i="18" s="1"/>
  <c r="X7244" i="18"/>
  <c r="Y7244" i="18" s="1"/>
  <c r="X7245" i="18"/>
  <c r="Y7245" i="18" s="1"/>
  <c r="X7246" i="18"/>
  <c r="Y7246" i="18" s="1"/>
  <c r="X7247" i="18"/>
  <c r="Y7247" i="18" s="1"/>
  <c r="X7248" i="18"/>
  <c r="Y7248" i="18" s="1"/>
  <c r="X7249" i="18"/>
  <c r="Y7249" i="18" s="1"/>
  <c r="X7250" i="18"/>
  <c r="Y7250" i="18" s="1"/>
  <c r="X7251" i="18"/>
  <c r="Y7251" i="18" s="1"/>
  <c r="X7252" i="18"/>
  <c r="Y7252" i="18" s="1"/>
  <c r="X7253" i="18"/>
  <c r="Y7253" i="18" s="1"/>
  <c r="X7254" i="18"/>
  <c r="Y7254" i="18" s="1"/>
  <c r="X7255" i="18"/>
  <c r="Y7255" i="18" s="1"/>
  <c r="X7256" i="18"/>
  <c r="Y7256" i="18" s="1"/>
  <c r="X7257" i="18"/>
  <c r="Y7257" i="18" s="1"/>
  <c r="X7258" i="18"/>
  <c r="Y7258" i="18" s="1"/>
  <c r="X7259" i="18"/>
  <c r="Y7259" i="18" s="1"/>
  <c r="X7260" i="18"/>
  <c r="Y7260" i="18" s="1"/>
  <c r="X7261" i="18"/>
  <c r="Y7261" i="18" s="1"/>
  <c r="X7262" i="18"/>
  <c r="Y7262" i="18" s="1"/>
  <c r="X7263" i="18"/>
  <c r="Y7263" i="18" s="1"/>
  <c r="X7264" i="18"/>
  <c r="Y7264" i="18" s="1"/>
  <c r="X7265" i="18"/>
  <c r="Y7265" i="18" s="1"/>
  <c r="X7266" i="18"/>
  <c r="Y7266" i="18" s="1"/>
  <c r="X7267" i="18"/>
  <c r="Y7267" i="18" s="1"/>
  <c r="X7268" i="18"/>
  <c r="Y7268" i="18" s="1"/>
  <c r="X7269" i="18"/>
  <c r="Y7269" i="18" s="1"/>
  <c r="X7270" i="18"/>
  <c r="Y7270" i="18" s="1"/>
  <c r="X7271" i="18"/>
  <c r="Y7271" i="18" s="1"/>
  <c r="X7272" i="18"/>
  <c r="Y7272" i="18" s="1"/>
  <c r="X7273" i="18"/>
  <c r="Y7273" i="18" s="1"/>
  <c r="X7274" i="18"/>
  <c r="Y7274" i="18" s="1"/>
  <c r="X7275" i="18"/>
  <c r="Y7275" i="18" s="1"/>
  <c r="X7276" i="18"/>
  <c r="Y7276" i="18" s="1"/>
  <c r="X7277" i="18"/>
  <c r="Y7277" i="18" s="1"/>
  <c r="X7278" i="18"/>
  <c r="Y7278" i="18" s="1"/>
  <c r="X7279" i="18"/>
  <c r="Y7279" i="18" s="1"/>
  <c r="X7280" i="18"/>
  <c r="Y7280" i="18" s="1"/>
  <c r="X7281" i="18"/>
  <c r="Y7281" i="18" s="1"/>
  <c r="X7282" i="18"/>
  <c r="Y7282" i="18" s="1"/>
  <c r="X7283" i="18"/>
  <c r="Y7283" i="18" s="1"/>
  <c r="X7284" i="18"/>
  <c r="Y7284" i="18" s="1"/>
  <c r="X7285" i="18"/>
  <c r="Y7285" i="18" s="1"/>
  <c r="X7286" i="18"/>
  <c r="Y7286" i="18" s="1"/>
  <c r="X7287" i="18"/>
  <c r="Y7287" i="18" s="1"/>
  <c r="X7288" i="18"/>
  <c r="Y7288" i="18" s="1"/>
  <c r="X7289" i="18"/>
  <c r="Y7289" i="18" s="1"/>
  <c r="X7290" i="18"/>
  <c r="Y7290" i="18" s="1"/>
  <c r="X7291" i="18"/>
  <c r="Y7291" i="18" s="1"/>
  <c r="X7292" i="18"/>
  <c r="Y7292" i="18" s="1"/>
  <c r="X7293" i="18"/>
  <c r="Y7293" i="18" s="1"/>
  <c r="X7294" i="18"/>
  <c r="Y7294" i="18" s="1"/>
  <c r="X7295" i="18"/>
  <c r="Y7295" i="18" s="1"/>
  <c r="X7296" i="18"/>
  <c r="Y7296" i="18" s="1"/>
  <c r="X7297" i="18"/>
  <c r="Y7297" i="18" s="1"/>
  <c r="X7298" i="18"/>
  <c r="Y7298" i="18" s="1"/>
  <c r="X7299" i="18"/>
  <c r="Y7299" i="18" s="1"/>
  <c r="X7300" i="18"/>
  <c r="Y7300" i="18" s="1"/>
  <c r="X7301" i="18"/>
  <c r="Y7301" i="18" s="1"/>
  <c r="X7302" i="18"/>
  <c r="Y7302" i="18" s="1"/>
  <c r="X7303" i="18"/>
  <c r="Y7303" i="18" s="1"/>
  <c r="X7304" i="18"/>
  <c r="Y7304" i="18" s="1"/>
  <c r="X7305" i="18"/>
  <c r="Y7305" i="18" s="1"/>
  <c r="X7306" i="18"/>
  <c r="Y7306" i="18" s="1"/>
  <c r="X7307" i="18"/>
  <c r="Y7307" i="18" s="1"/>
  <c r="X7308" i="18"/>
  <c r="Y7308" i="18" s="1"/>
  <c r="X7309" i="18"/>
  <c r="Y7309" i="18" s="1"/>
  <c r="X7310" i="18"/>
  <c r="Y7310" i="18" s="1"/>
  <c r="X7311" i="18"/>
  <c r="Y7311" i="18" s="1"/>
  <c r="X7312" i="18"/>
  <c r="Y7312" i="18" s="1"/>
  <c r="X7313" i="18"/>
  <c r="Y7313" i="18" s="1"/>
  <c r="X7314" i="18"/>
  <c r="Y7314" i="18" s="1"/>
  <c r="X7315" i="18"/>
  <c r="Y7315" i="18" s="1"/>
  <c r="X7316" i="18"/>
  <c r="Y7316" i="18" s="1"/>
  <c r="X7317" i="18"/>
  <c r="Y7317" i="18" s="1"/>
  <c r="X7318" i="18"/>
  <c r="Y7318" i="18" s="1"/>
  <c r="X7319" i="18"/>
  <c r="Y7319" i="18" s="1"/>
  <c r="X7320" i="18"/>
  <c r="Y7320" i="18" s="1"/>
  <c r="X7321" i="18"/>
  <c r="Y7321" i="18" s="1"/>
  <c r="X7322" i="18"/>
  <c r="Y7322" i="18" s="1"/>
  <c r="X7323" i="18"/>
  <c r="Y7323" i="18" s="1"/>
  <c r="X7324" i="18"/>
  <c r="Y7324" i="18" s="1"/>
  <c r="X7325" i="18"/>
  <c r="Y7325" i="18" s="1"/>
  <c r="X7326" i="18"/>
  <c r="Y7326" i="18" s="1"/>
  <c r="X7327" i="18"/>
  <c r="Y7327" i="18" s="1"/>
  <c r="X7328" i="18"/>
  <c r="Y7328" i="18" s="1"/>
  <c r="X7329" i="18"/>
  <c r="Y7329" i="18" s="1"/>
  <c r="X7330" i="18"/>
  <c r="Y7330" i="18" s="1"/>
  <c r="X7331" i="18"/>
  <c r="Y7331" i="18" s="1"/>
  <c r="X7332" i="18"/>
  <c r="Y7332" i="18" s="1"/>
  <c r="X7333" i="18"/>
  <c r="Y7333" i="18" s="1"/>
  <c r="X7334" i="18"/>
  <c r="Y7334" i="18" s="1"/>
  <c r="X7335" i="18"/>
  <c r="Y7335" i="18" s="1"/>
  <c r="X7336" i="18"/>
  <c r="Y7336" i="18" s="1"/>
  <c r="X7337" i="18"/>
  <c r="Y7337" i="18" s="1"/>
  <c r="X7338" i="18"/>
  <c r="Y7338" i="18" s="1"/>
  <c r="X7339" i="18"/>
  <c r="Y7339" i="18" s="1"/>
  <c r="X7340" i="18"/>
  <c r="Y7340" i="18" s="1"/>
  <c r="X7341" i="18"/>
  <c r="Y7341" i="18" s="1"/>
  <c r="X7342" i="18"/>
  <c r="Y7342" i="18" s="1"/>
  <c r="X7343" i="18"/>
  <c r="Y7343" i="18" s="1"/>
  <c r="X7344" i="18"/>
  <c r="Y7344" i="18" s="1"/>
  <c r="X7345" i="18"/>
  <c r="Y7345" i="18" s="1"/>
  <c r="X7346" i="18"/>
  <c r="Y7346" i="18" s="1"/>
  <c r="X7347" i="18"/>
  <c r="Y7347" i="18" s="1"/>
  <c r="X7348" i="18"/>
  <c r="Y7348" i="18" s="1"/>
  <c r="X7349" i="18"/>
  <c r="Y7349" i="18" s="1"/>
  <c r="X7350" i="18"/>
  <c r="Y7350" i="18" s="1"/>
  <c r="X7351" i="18"/>
  <c r="Y7351" i="18" s="1"/>
  <c r="X7352" i="18"/>
  <c r="Y7352" i="18" s="1"/>
  <c r="X7353" i="18"/>
  <c r="Y7353" i="18" s="1"/>
  <c r="X7354" i="18"/>
  <c r="Y7354" i="18" s="1"/>
  <c r="X7355" i="18"/>
  <c r="Y7355" i="18" s="1"/>
  <c r="X7356" i="18"/>
  <c r="Y7356" i="18" s="1"/>
  <c r="X7357" i="18"/>
  <c r="Y7357" i="18" s="1"/>
  <c r="X7358" i="18"/>
  <c r="Y7358" i="18" s="1"/>
  <c r="X7359" i="18"/>
  <c r="Y7359" i="18" s="1"/>
  <c r="X7360" i="18"/>
  <c r="Y7360" i="18" s="1"/>
  <c r="X7361" i="18"/>
  <c r="Y7361" i="18" s="1"/>
  <c r="X7362" i="18"/>
  <c r="Y7362" i="18" s="1"/>
  <c r="X7363" i="18"/>
  <c r="Y7363" i="18" s="1"/>
  <c r="X7364" i="18"/>
  <c r="Y7364" i="18" s="1"/>
  <c r="X7365" i="18"/>
  <c r="Y7365" i="18" s="1"/>
  <c r="X7366" i="18"/>
  <c r="Y7366" i="18" s="1"/>
  <c r="X7367" i="18"/>
  <c r="Y7367" i="18" s="1"/>
  <c r="X7368" i="18"/>
  <c r="Y7368" i="18" s="1"/>
  <c r="X7369" i="18"/>
  <c r="Y7369" i="18" s="1"/>
  <c r="X7370" i="18"/>
  <c r="Y7370" i="18" s="1"/>
  <c r="X7371" i="18"/>
  <c r="Y7371" i="18" s="1"/>
  <c r="X7372" i="18"/>
  <c r="Y7372" i="18" s="1"/>
  <c r="X7373" i="18"/>
  <c r="Y7373" i="18" s="1"/>
  <c r="X7374" i="18"/>
  <c r="Y7374" i="18" s="1"/>
  <c r="X7375" i="18"/>
  <c r="Y7375" i="18" s="1"/>
  <c r="X7376" i="18"/>
  <c r="Y7376" i="18" s="1"/>
  <c r="X7377" i="18"/>
  <c r="Y7377" i="18" s="1"/>
  <c r="X7378" i="18"/>
  <c r="Y7378" i="18" s="1"/>
  <c r="X7379" i="18"/>
  <c r="Y7379" i="18" s="1"/>
  <c r="X7380" i="18"/>
  <c r="Y7380" i="18" s="1"/>
  <c r="X7381" i="18"/>
  <c r="Y7381" i="18" s="1"/>
  <c r="X7382" i="18"/>
  <c r="Y7382" i="18" s="1"/>
  <c r="X7383" i="18"/>
  <c r="Y7383" i="18" s="1"/>
  <c r="X7384" i="18"/>
  <c r="Y7384" i="18" s="1"/>
  <c r="X7385" i="18"/>
  <c r="Y7385" i="18" s="1"/>
  <c r="X7386" i="18"/>
  <c r="Y7386" i="18" s="1"/>
  <c r="X7387" i="18"/>
  <c r="Y7387" i="18" s="1"/>
  <c r="X7388" i="18"/>
  <c r="Y7388" i="18" s="1"/>
  <c r="X7389" i="18"/>
  <c r="Y7389" i="18" s="1"/>
  <c r="X7390" i="18"/>
  <c r="Y7390" i="18" s="1"/>
  <c r="X7391" i="18"/>
  <c r="Y7391" i="18" s="1"/>
  <c r="X7392" i="18"/>
  <c r="Y7392" i="18" s="1"/>
  <c r="X7393" i="18"/>
  <c r="Y7393" i="18" s="1"/>
  <c r="X7394" i="18"/>
  <c r="Y7394" i="18" s="1"/>
  <c r="X7395" i="18"/>
  <c r="Y7395" i="18" s="1"/>
  <c r="X7396" i="18"/>
  <c r="Y7396" i="18" s="1"/>
  <c r="X7397" i="18"/>
  <c r="Y7397" i="18" s="1"/>
  <c r="X7398" i="18"/>
  <c r="Y7398" i="18" s="1"/>
  <c r="X7399" i="18"/>
  <c r="Y7399" i="18" s="1"/>
  <c r="X7400" i="18"/>
  <c r="Y7400" i="18" s="1"/>
  <c r="X7401" i="18"/>
  <c r="Y7401" i="18" s="1"/>
  <c r="X7402" i="18"/>
  <c r="Y7402" i="18" s="1"/>
  <c r="X7403" i="18"/>
  <c r="Y7403" i="18" s="1"/>
  <c r="X7404" i="18"/>
  <c r="Y7404" i="18" s="1"/>
  <c r="X7405" i="18"/>
  <c r="Y7405" i="18" s="1"/>
  <c r="X7406" i="18"/>
  <c r="Y7406" i="18" s="1"/>
  <c r="X7407" i="18"/>
  <c r="Y7407" i="18" s="1"/>
  <c r="X7408" i="18"/>
  <c r="Y7408" i="18" s="1"/>
  <c r="X7409" i="18"/>
  <c r="Y7409" i="18" s="1"/>
  <c r="X7410" i="18"/>
  <c r="Y7410" i="18" s="1"/>
  <c r="X7411" i="18"/>
  <c r="Y7411" i="18" s="1"/>
  <c r="X7412" i="18"/>
  <c r="Y7412" i="18" s="1"/>
  <c r="X7413" i="18"/>
  <c r="Y7413" i="18" s="1"/>
  <c r="X7414" i="18"/>
  <c r="Y7414" i="18" s="1"/>
  <c r="X7415" i="18"/>
  <c r="Y7415" i="18" s="1"/>
  <c r="X7416" i="18"/>
  <c r="Y7416" i="18" s="1"/>
  <c r="X7417" i="18"/>
  <c r="Y7417" i="18" s="1"/>
  <c r="X7418" i="18"/>
  <c r="Y7418" i="18" s="1"/>
  <c r="X7419" i="18"/>
  <c r="Y7419" i="18" s="1"/>
  <c r="X7420" i="18"/>
  <c r="Y7420" i="18" s="1"/>
  <c r="X7421" i="18"/>
  <c r="Y7421" i="18" s="1"/>
  <c r="X7422" i="18"/>
  <c r="Y7422" i="18" s="1"/>
  <c r="X7423" i="18"/>
  <c r="Y7423" i="18" s="1"/>
  <c r="X7424" i="18"/>
  <c r="Y7424" i="18" s="1"/>
  <c r="X7425" i="18"/>
  <c r="Y7425" i="18" s="1"/>
  <c r="X7426" i="18"/>
  <c r="Y7426" i="18" s="1"/>
  <c r="X7427" i="18"/>
  <c r="Y7427" i="18" s="1"/>
  <c r="X7428" i="18"/>
  <c r="Y7428" i="18" s="1"/>
  <c r="X7429" i="18"/>
  <c r="Y7429" i="18" s="1"/>
  <c r="X7430" i="18"/>
  <c r="Y7430" i="18" s="1"/>
  <c r="X7431" i="18"/>
  <c r="Y7431" i="18" s="1"/>
  <c r="X7432" i="18"/>
  <c r="Y7432" i="18" s="1"/>
  <c r="X7433" i="18"/>
  <c r="Y7433" i="18" s="1"/>
  <c r="X7434" i="18"/>
  <c r="Y7434" i="18" s="1"/>
  <c r="X7435" i="18"/>
  <c r="Y7435" i="18" s="1"/>
  <c r="X7436" i="18"/>
  <c r="Y7436" i="18" s="1"/>
  <c r="X7437" i="18"/>
  <c r="Y7437" i="18" s="1"/>
  <c r="X7438" i="18"/>
  <c r="Y7438" i="18" s="1"/>
  <c r="X7439" i="18"/>
  <c r="Y7439" i="18" s="1"/>
  <c r="X7440" i="18"/>
  <c r="Y7440" i="18" s="1"/>
  <c r="X7441" i="18"/>
  <c r="Y7441" i="18" s="1"/>
  <c r="X7442" i="18"/>
  <c r="Y7442" i="18" s="1"/>
  <c r="X7443" i="18"/>
  <c r="Y7443" i="18" s="1"/>
  <c r="X7444" i="18"/>
  <c r="Y7444" i="18" s="1"/>
  <c r="X7445" i="18"/>
  <c r="Y7445" i="18" s="1"/>
  <c r="X7446" i="18"/>
  <c r="Y7446" i="18" s="1"/>
  <c r="X7447" i="18"/>
  <c r="Y7447" i="18" s="1"/>
  <c r="X7448" i="18"/>
  <c r="Y7448" i="18" s="1"/>
  <c r="X7449" i="18"/>
  <c r="Y7449" i="18" s="1"/>
  <c r="X7450" i="18"/>
  <c r="Y7450" i="18" s="1"/>
  <c r="X7451" i="18"/>
  <c r="Y7451" i="18" s="1"/>
  <c r="X7452" i="18"/>
  <c r="Y7452" i="18" s="1"/>
  <c r="X7453" i="18"/>
  <c r="Y7453" i="18" s="1"/>
  <c r="X7454" i="18"/>
  <c r="Y7454" i="18" s="1"/>
  <c r="X7455" i="18"/>
  <c r="Y7455" i="18" s="1"/>
  <c r="X7456" i="18"/>
  <c r="Y7456" i="18" s="1"/>
  <c r="X7457" i="18"/>
  <c r="Y7457" i="18" s="1"/>
  <c r="X7458" i="18"/>
  <c r="Y7458" i="18" s="1"/>
  <c r="X7459" i="18"/>
  <c r="Y7459" i="18" s="1"/>
  <c r="X7460" i="18"/>
  <c r="Y7460" i="18" s="1"/>
  <c r="X7461" i="18"/>
  <c r="Y7461" i="18" s="1"/>
  <c r="X7462" i="18"/>
  <c r="Y7462" i="18" s="1"/>
  <c r="X7463" i="18"/>
  <c r="Y7463" i="18" s="1"/>
  <c r="X7464" i="18"/>
  <c r="Y7464" i="18" s="1"/>
  <c r="X7465" i="18"/>
  <c r="Y7465" i="18" s="1"/>
  <c r="X7466" i="18"/>
  <c r="Y7466" i="18" s="1"/>
  <c r="X7467" i="18"/>
  <c r="Y7467" i="18" s="1"/>
  <c r="X7468" i="18"/>
  <c r="Y7468" i="18" s="1"/>
  <c r="X7469" i="18"/>
  <c r="Y7469" i="18" s="1"/>
  <c r="X7470" i="18"/>
  <c r="Y7470" i="18" s="1"/>
  <c r="X7471" i="18"/>
  <c r="Y7471" i="18" s="1"/>
  <c r="X7472" i="18"/>
  <c r="Y7472" i="18" s="1"/>
  <c r="X7473" i="18"/>
  <c r="Y7473" i="18" s="1"/>
  <c r="X7474" i="18"/>
  <c r="Y7474" i="18" s="1"/>
  <c r="X7475" i="18"/>
  <c r="Y7475" i="18" s="1"/>
  <c r="X7476" i="18"/>
  <c r="Y7476" i="18" s="1"/>
  <c r="X7477" i="18"/>
  <c r="Y7477" i="18" s="1"/>
  <c r="X7478" i="18"/>
  <c r="Y7478" i="18" s="1"/>
  <c r="X7479" i="18"/>
  <c r="Y7479" i="18" s="1"/>
  <c r="X7480" i="18"/>
  <c r="Y7480" i="18" s="1"/>
  <c r="X7481" i="18"/>
  <c r="Y7481" i="18" s="1"/>
  <c r="X7482" i="18"/>
  <c r="Y7482" i="18" s="1"/>
  <c r="X7483" i="18"/>
  <c r="Y7483" i="18" s="1"/>
  <c r="X7484" i="18"/>
  <c r="Y7484" i="18" s="1"/>
  <c r="X7485" i="18"/>
  <c r="Y7485" i="18" s="1"/>
  <c r="X7486" i="18"/>
  <c r="Y7486" i="18" s="1"/>
  <c r="X7487" i="18"/>
  <c r="Y7487" i="18" s="1"/>
  <c r="X7488" i="18"/>
  <c r="Y7488" i="18" s="1"/>
  <c r="X7489" i="18"/>
  <c r="Y7489" i="18" s="1"/>
  <c r="X7490" i="18"/>
  <c r="Y7490" i="18" s="1"/>
  <c r="X7491" i="18"/>
  <c r="Y7491" i="18" s="1"/>
  <c r="X7492" i="18"/>
  <c r="Y7492" i="18" s="1"/>
  <c r="X7493" i="18"/>
  <c r="Y7493" i="18" s="1"/>
  <c r="X7494" i="18"/>
  <c r="Y7494" i="18" s="1"/>
  <c r="X7495" i="18"/>
  <c r="Y7495" i="18" s="1"/>
  <c r="X7496" i="18"/>
  <c r="Y7496" i="18" s="1"/>
  <c r="X7497" i="18"/>
  <c r="Y7497" i="18" s="1"/>
  <c r="X7498" i="18"/>
  <c r="Y7498" i="18" s="1"/>
  <c r="X7499" i="18"/>
  <c r="Y7499" i="18" s="1"/>
  <c r="X7500" i="18"/>
  <c r="Y7500" i="18" s="1"/>
  <c r="X7501" i="18"/>
  <c r="Y7501" i="18" s="1"/>
  <c r="X7502" i="18"/>
  <c r="Y7502" i="18" s="1"/>
  <c r="X7503" i="18"/>
  <c r="Y7503" i="18" s="1"/>
  <c r="X7504" i="18"/>
  <c r="Y7504" i="18" s="1"/>
  <c r="X7505" i="18"/>
  <c r="Y7505" i="18" s="1"/>
  <c r="X7506" i="18"/>
  <c r="Y7506" i="18" s="1"/>
  <c r="X7507" i="18"/>
  <c r="Y7507" i="18" s="1"/>
  <c r="X7508" i="18"/>
  <c r="Y7508" i="18" s="1"/>
  <c r="X7509" i="18"/>
  <c r="Y7509" i="18" s="1"/>
  <c r="X7510" i="18"/>
  <c r="Y7510" i="18" s="1"/>
  <c r="X7511" i="18"/>
  <c r="Y7511" i="18" s="1"/>
  <c r="X7512" i="18"/>
  <c r="Y7512" i="18" s="1"/>
  <c r="X7513" i="18"/>
  <c r="Y7513" i="18" s="1"/>
  <c r="X7514" i="18"/>
  <c r="Y7514" i="18" s="1"/>
  <c r="X7515" i="18"/>
  <c r="Y7515" i="18" s="1"/>
  <c r="X7516" i="18"/>
  <c r="Y7516" i="18" s="1"/>
  <c r="X7517" i="18"/>
  <c r="Y7517" i="18" s="1"/>
  <c r="X7518" i="18"/>
  <c r="Y7518" i="18" s="1"/>
  <c r="X7519" i="18"/>
  <c r="Y7519" i="18" s="1"/>
  <c r="X7520" i="18"/>
  <c r="Y7520" i="18" s="1"/>
  <c r="X7521" i="18"/>
  <c r="Y7521" i="18" s="1"/>
  <c r="X7522" i="18"/>
  <c r="Y7522" i="18" s="1"/>
  <c r="X7523" i="18"/>
  <c r="Y7523" i="18" s="1"/>
  <c r="X7524" i="18"/>
  <c r="Y7524" i="18" s="1"/>
  <c r="X7525" i="18"/>
  <c r="Y7525" i="18" s="1"/>
  <c r="X7526" i="18"/>
  <c r="Y7526" i="18" s="1"/>
  <c r="X7527" i="18"/>
  <c r="Y7527" i="18" s="1"/>
  <c r="X7528" i="18"/>
  <c r="Y7528" i="18" s="1"/>
  <c r="X7529" i="18"/>
  <c r="Y7529" i="18" s="1"/>
  <c r="X7530" i="18"/>
  <c r="Y7530" i="18" s="1"/>
  <c r="X7531" i="18"/>
  <c r="Y7531" i="18" s="1"/>
  <c r="X7532" i="18"/>
  <c r="Y7532" i="18" s="1"/>
  <c r="X7533" i="18"/>
  <c r="Y7533" i="18" s="1"/>
  <c r="X7534" i="18"/>
  <c r="Y7534" i="18" s="1"/>
  <c r="X7535" i="18"/>
  <c r="Y7535" i="18" s="1"/>
  <c r="X7536" i="18"/>
  <c r="Y7536" i="18" s="1"/>
  <c r="X7537" i="18"/>
  <c r="Y7537" i="18" s="1"/>
  <c r="X7538" i="18"/>
  <c r="Y7538" i="18" s="1"/>
  <c r="X7539" i="18"/>
  <c r="Y7539" i="18" s="1"/>
  <c r="X7540" i="18"/>
  <c r="Y7540" i="18" s="1"/>
  <c r="X7541" i="18"/>
  <c r="Y7541" i="18" s="1"/>
  <c r="X7542" i="18"/>
  <c r="Y7542" i="18" s="1"/>
  <c r="X7543" i="18"/>
  <c r="Y7543" i="18" s="1"/>
  <c r="X7544" i="18"/>
  <c r="Y7544" i="18" s="1"/>
  <c r="X7545" i="18"/>
  <c r="Y7545" i="18" s="1"/>
  <c r="X7546" i="18"/>
  <c r="Y7546" i="18" s="1"/>
  <c r="X7547" i="18"/>
  <c r="Y7547" i="18" s="1"/>
  <c r="X7548" i="18"/>
  <c r="Y7548" i="18" s="1"/>
  <c r="X7549" i="18"/>
  <c r="Y7549" i="18" s="1"/>
  <c r="X7550" i="18"/>
  <c r="Y7550" i="18" s="1"/>
  <c r="X7551" i="18"/>
  <c r="Y7551" i="18" s="1"/>
  <c r="X7552" i="18"/>
  <c r="Y7552" i="18" s="1"/>
  <c r="X7553" i="18"/>
  <c r="Y7553" i="18" s="1"/>
  <c r="X7554" i="18"/>
  <c r="Y7554" i="18" s="1"/>
  <c r="X7555" i="18"/>
  <c r="Y7555" i="18" s="1"/>
  <c r="X7556" i="18"/>
  <c r="Y7556" i="18" s="1"/>
  <c r="X7557" i="18"/>
  <c r="Y7557" i="18" s="1"/>
  <c r="X7558" i="18"/>
  <c r="Y7558" i="18" s="1"/>
  <c r="X7559" i="18"/>
  <c r="Y7559" i="18" s="1"/>
  <c r="X7560" i="18"/>
  <c r="Y7560" i="18" s="1"/>
  <c r="X7561" i="18"/>
  <c r="Y7561" i="18" s="1"/>
  <c r="X7562" i="18"/>
  <c r="Y7562" i="18" s="1"/>
  <c r="X7563" i="18"/>
  <c r="Y7563" i="18" s="1"/>
  <c r="X7564" i="18"/>
  <c r="Y7564" i="18" s="1"/>
  <c r="X7565" i="18"/>
  <c r="Y7565" i="18" s="1"/>
  <c r="X7566" i="18"/>
  <c r="Y7566" i="18" s="1"/>
  <c r="X7567" i="18"/>
  <c r="Y7567" i="18" s="1"/>
  <c r="X7568" i="18"/>
  <c r="Y7568" i="18" s="1"/>
  <c r="X7569" i="18"/>
  <c r="Y7569" i="18" s="1"/>
  <c r="X7570" i="18"/>
  <c r="Y7570" i="18" s="1"/>
  <c r="X7571" i="18"/>
  <c r="Y7571" i="18" s="1"/>
  <c r="X7572" i="18"/>
  <c r="Y7572" i="18" s="1"/>
  <c r="X7573" i="18"/>
  <c r="Y7573" i="18" s="1"/>
  <c r="X7574" i="18"/>
  <c r="Y7574" i="18" s="1"/>
  <c r="X7575" i="18"/>
  <c r="Y7575" i="18" s="1"/>
  <c r="X7576" i="18"/>
  <c r="Y7576" i="18" s="1"/>
  <c r="X7577" i="18"/>
  <c r="Y7577" i="18" s="1"/>
  <c r="X7578" i="18"/>
  <c r="Y7578" i="18" s="1"/>
  <c r="X7579" i="18"/>
  <c r="Y7579" i="18" s="1"/>
  <c r="X7580" i="18"/>
  <c r="Y7580" i="18" s="1"/>
  <c r="X7581" i="18"/>
  <c r="Y7581" i="18" s="1"/>
  <c r="X7582" i="18"/>
  <c r="Y7582" i="18" s="1"/>
  <c r="X7583" i="18"/>
  <c r="Y7583" i="18" s="1"/>
  <c r="X7584" i="18"/>
  <c r="Y7584" i="18" s="1"/>
  <c r="X7585" i="18"/>
  <c r="Y7585" i="18" s="1"/>
  <c r="X7586" i="18"/>
  <c r="Y7586" i="18" s="1"/>
  <c r="X7587" i="18"/>
  <c r="Y7587" i="18" s="1"/>
  <c r="X7588" i="18"/>
  <c r="Y7588" i="18" s="1"/>
  <c r="X7589" i="18"/>
  <c r="Y7589" i="18" s="1"/>
  <c r="X7590" i="18"/>
  <c r="Y7590" i="18" s="1"/>
  <c r="X7591" i="18"/>
  <c r="Y7591" i="18" s="1"/>
  <c r="X7592" i="18"/>
  <c r="Y7592" i="18" s="1"/>
  <c r="X7593" i="18"/>
  <c r="Y7593" i="18" s="1"/>
  <c r="X7594" i="18"/>
  <c r="Y7594" i="18" s="1"/>
  <c r="X7595" i="18"/>
  <c r="Y7595" i="18" s="1"/>
  <c r="X7596" i="18"/>
  <c r="Y7596" i="18" s="1"/>
  <c r="X7597" i="18"/>
  <c r="Y7597" i="18" s="1"/>
  <c r="X7598" i="18"/>
  <c r="Y7598" i="18" s="1"/>
  <c r="X7599" i="18"/>
  <c r="Y7599" i="18" s="1"/>
  <c r="X7600" i="18"/>
  <c r="Y7600" i="18" s="1"/>
  <c r="X7601" i="18"/>
  <c r="Y7601" i="18" s="1"/>
  <c r="X7602" i="18"/>
  <c r="Y7602" i="18" s="1"/>
  <c r="X7603" i="18"/>
  <c r="Y7603" i="18" s="1"/>
  <c r="X7604" i="18"/>
  <c r="Y7604" i="18" s="1"/>
  <c r="X7605" i="18"/>
  <c r="Y7605" i="18" s="1"/>
  <c r="X7606" i="18"/>
  <c r="Y7606" i="18" s="1"/>
  <c r="X7607" i="18"/>
  <c r="Y7607" i="18" s="1"/>
  <c r="X7608" i="18"/>
  <c r="Y7608" i="18" s="1"/>
  <c r="X7609" i="18"/>
  <c r="Y7609" i="18" s="1"/>
  <c r="X7610" i="18"/>
  <c r="Y7610" i="18" s="1"/>
  <c r="X7611" i="18"/>
  <c r="Y7611" i="18" s="1"/>
  <c r="X7612" i="18"/>
  <c r="Y7612" i="18" s="1"/>
  <c r="X7613" i="18"/>
  <c r="Y7613" i="18" s="1"/>
  <c r="X7614" i="18"/>
  <c r="Y7614" i="18" s="1"/>
  <c r="X7615" i="18"/>
  <c r="Y7615" i="18" s="1"/>
  <c r="X7616" i="18"/>
  <c r="Y7616" i="18" s="1"/>
  <c r="X7617" i="18"/>
  <c r="Y7617" i="18" s="1"/>
  <c r="X7618" i="18"/>
  <c r="Y7618" i="18" s="1"/>
  <c r="X7619" i="18"/>
  <c r="Y7619" i="18" s="1"/>
  <c r="X7620" i="18"/>
  <c r="Y7620" i="18" s="1"/>
  <c r="X7621" i="18"/>
  <c r="Y7621" i="18" s="1"/>
  <c r="X7622" i="18"/>
  <c r="Y7622" i="18" s="1"/>
  <c r="X7623" i="18"/>
  <c r="Y7623" i="18" s="1"/>
  <c r="X7624" i="18"/>
  <c r="Y7624" i="18" s="1"/>
  <c r="X7625" i="18"/>
  <c r="Y7625" i="18" s="1"/>
  <c r="X7626" i="18"/>
  <c r="Y7626" i="18" s="1"/>
  <c r="X7627" i="18"/>
  <c r="Y7627" i="18" s="1"/>
  <c r="X7628" i="18"/>
  <c r="Y7628" i="18" s="1"/>
  <c r="X7629" i="18"/>
  <c r="Y7629" i="18" s="1"/>
  <c r="X7630" i="18"/>
  <c r="Y7630" i="18" s="1"/>
  <c r="X7631" i="18"/>
  <c r="Y7631" i="18" s="1"/>
  <c r="X7632" i="18"/>
  <c r="Y7632" i="18" s="1"/>
  <c r="X7633" i="18"/>
  <c r="Y7633" i="18" s="1"/>
  <c r="X7634" i="18"/>
  <c r="Y7634" i="18" s="1"/>
  <c r="X7635" i="18"/>
  <c r="Y7635" i="18" s="1"/>
  <c r="X7636" i="18"/>
  <c r="Y7636" i="18" s="1"/>
  <c r="X7637" i="18"/>
  <c r="Y7637" i="18" s="1"/>
  <c r="X7638" i="18"/>
  <c r="Y7638" i="18" s="1"/>
  <c r="X7639" i="18"/>
  <c r="Y7639" i="18" s="1"/>
  <c r="X7640" i="18"/>
  <c r="Y7640" i="18" s="1"/>
  <c r="X7641" i="18"/>
  <c r="Y7641" i="18" s="1"/>
  <c r="X7642" i="18"/>
  <c r="Y7642" i="18" s="1"/>
  <c r="X7643" i="18"/>
  <c r="Y7643" i="18" s="1"/>
  <c r="X7644" i="18"/>
  <c r="Y7644" i="18" s="1"/>
  <c r="X7645" i="18"/>
  <c r="Y7645" i="18" s="1"/>
  <c r="X7646" i="18"/>
  <c r="Y7646" i="18" s="1"/>
  <c r="X7647" i="18"/>
  <c r="Y7647" i="18" s="1"/>
  <c r="X7648" i="18"/>
  <c r="Y7648" i="18" s="1"/>
  <c r="X7649" i="18"/>
  <c r="Y7649" i="18" s="1"/>
  <c r="X7650" i="18"/>
  <c r="Y7650" i="18" s="1"/>
  <c r="X7651" i="18"/>
  <c r="Y7651" i="18" s="1"/>
  <c r="X7652" i="18"/>
  <c r="Y7652" i="18" s="1"/>
  <c r="X7653" i="18"/>
  <c r="Y7653" i="18" s="1"/>
  <c r="X7654" i="18"/>
  <c r="Y7654" i="18" s="1"/>
  <c r="X7655" i="18"/>
  <c r="Y7655" i="18" s="1"/>
  <c r="X7656" i="18"/>
  <c r="Y7656" i="18" s="1"/>
  <c r="X7657" i="18"/>
  <c r="Y7657" i="18" s="1"/>
  <c r="X7658" i="18"/>
  <c r="Y7658" i="18" s="1"/>
  <c r="X7659" i="18"/>
  <c r="Y7659" i="18" s="1"/>
  <c r="X7660" i="18"/>
  <c r="Y7660" i="18" s="1"/>
  <c r="X7661" i="18"/>
  <c r="Y7661" i="18" s="1"/>
  <c r="X7662" i="18"/>
  <c r="Y7662" i="18" s="1"/>
  <c r="X7663" i="18"/>
  <c r="Y7663" i="18" s="1"/>
  <c r="X7664" i="18"/>
  <c r="Y7664" i="18" s="1"/>
  <c r="X7665" i="18"/>
  <c r="Y7665" i="18" s="1"/>
  <c r="X7666" i="18"/>
  <c r="Y7666" i="18" s="1"/>
  <c r="X7667" i="18"/>
  <c r="Y7667" i="18" s="1"/>
  <c r="X7668" i="18"/>
  <c r="Y7668" i="18" s="1"/>
  <c r="X7669" i="18"/>
  <c r="Y7669" i="18" s="1"/>
  <c r="X7670" i="18"/>
  <c r="Y7670" i="18" s="1"/>
  <c r="X7671" i="18"/>
  <c r="Y7671" i="18" s="1"/>
  <c r="X7672" i="18"/>
  <c r="Y7672" i="18" s="1"/>
  <c r="X7673" i="18"/>
  <c r="Y7673" i="18" s="1"/>
  <c r="X7674" i="18"/>
  <c r="Y7674" i="18" s="1"/>
  <c r="X7675" i="18"/>
  <c r="Y7675" i="18" s="1"/>
  <c r="X7676" i="18"/>
  <c r="Y7676" i="18" s="1"/>
  <c r="X7677" i="18"/>
  <c r="Y7677" i="18" s="1"/>
  <c r="X7678" i="18"/>
  <c r="Y7678" i="18" s="1"/>
  <c r="X7679" i="18"/>
  <c r="Y7679" i="18" s="1"/>
  <c r="X7680" i="18"/>
  <c r="Y7680" i="18" s="1"/>
  <c r="X7681" i="18"/>
  <c r="Y7681" i="18" s="1"/>
  <c r="X7682" i="18"/>
  <c r="Y7682" i="18" s="1"/>
  <c r="X7683" i="18"/>
  <c r="Y7683" i="18" s="1"/>
  <c r="X7684" i="18"/>
  <c r="Y7684" i="18" s="1"/>
  <c r="X7685" i="18"/>
  <c r="Y7685" i="18" s="1"/>
  <c r="X7686" i="18"/>
  <c r="Y7686" i="18" s="1"/>
  <c r="X7687" i="18"/>
  <c r="Y7687" i="18" s="1"/>
  <c r="X7688" i="18"/>
  <c r="Y7688" i="18" s="1"/>
  <c r="X7689" i="18"/>
  <c r="Y7689" i="18" s="1"/>
  <c r="X7690" i="18"/>
  <c r="Y7690" i="18" s="1"/>
  <c r="X7691" i="18"/>
  <c r="Y7691" i="18" s="1"/>
  <c r="X7692" i="18"/>
  <c r="Y7692" i="18" s="1"/>
  <c r="X7693" i="18"/>
  <c r="Y7693" i="18" s="1"/>
  <c r="X7694" i="18"/>
  <c r="Y7694" i="18" s="1"/>
  <c r="X7695" i="18"/>
  <c r="Y7695" i="18" s="1"/>
  <c r="X7696" i="18"/>
  <c r="Y7696" i="18" s="1"/>
  <c r="X7697" i="18"/>
  <c r="Y7697" i="18" s="1"/>
  <c r="X7698" i="18"/>
  <c r="Y7698" i="18" s="1"/>
  <c r="X7699" i="18"/>
  <c r="Y7699" i="18" s="1"/>
  <c r="X7700" i="18"/>
  <c r="Y7700" i="18" s="1"/>
  <c r="X7701" i="18"/>
  <c r="Y7701" i="18" s="1"/>
  <c r="X7702" i="18"/>
  <c r="Y7702" i="18" s="1"/>
  <c r="X7703" i="18"/>
  <c r="Y7703" i="18" s="1"/>
  <c r="X7704" i="18"/>
  <c r="Y7704" i="18" s="1"/>
  <c r="X7705" i="18"/>
  <c r="Y7705" i="18" s="1"/>
  <c r="X7706" i="18"/>
  <c r="Y7706" i="18" s="1"/>
  <c r="X7707" i="18"/>
  <c r="Y7707" i="18" s="1"/>
  <c r="X7708" i="18"/>
  <c r="Y7708" i="18" s="1"/>
  <c r="X7709" i="18"/>
  <c r="Y7709" i="18" s="1"/>
  <c r="X7710" i="18"/>
  <c r="Y7710" i="18" s="1"/>
  <c r="X7711" i="18"/>
  <c r="Y7711" i="18" s="1"/>
  <c r="X7712" i="18"/>
  <c r="Y7712" i="18" s="1"/>
  <c r="X7713" i="18"/>
  <c r="Y7713" i="18" s="1"/>
  <c r="X7714" i="18"/>
  <c r="Y7714" i="18" s="1"/>
  <c r="X7715" i="18"/>
  <c r="Y7715" i="18" s="1"/>
  <c r="X7716" i="18"/>
  <c r="Y7716" i="18" s="1"/>
  <c r="X7717" i="18"/>
  <c r="Y7717" i="18" s="1"/>
  <c r="X7718" i="18"/>
  <c r="Y7718" i="18" s="1"/>
  <c r="X7719" i="18"/>
  <c r="Y7719" i="18" s="1"/>
  <c r="X7720" i="18"/>
  <c r="Y7720" i="18" s="1"/>
  <c r="X7721" i="18"/>
  <c r="Y7721" i="18" s="1"/>
  <c r="X7722" i="18"/>
  <c r="Y7722" i="18" s="1"/>
  <c r="X7723" i="18"/>
  <c r="Y7723" i="18" s="1"/>
  <c r="X7724" i="18"/>
  <c r="Y7724" i="18" s="1"/>
  <c r="X7725" i="18"/>
  <c r="Y7725" i="18" s="1"/>
  <c r="X7726" i="18"/>
  <c r="Y7726" i="18" s="1"/>
  <c r="X7727" i="18"/>
  <c r="Y7727" i="18" s="1"/>
  <c r="X7728" i="18"/>
  <c r="Y7728" i="18" s="1"/>
  <c r="X7729" i="18"/>
  <c r="Y7729" i="18" s="1"/>
  <c r="X7730" i="18"/>
  <c r="Y7730" i="18" s="1"/>
  <c r="X7731" i="18"/>
  <c r="Y7731" i="18" s="1"/>
  <c r="X7732" i="18"/>
  <c r="Y7732" i="18" s="1"/>
  <c r="X7733" i="18"/>
  <c r="Y7733" i="18" s="1"/>
  <c r="X7734" i="18"/>
  <c r="Y7734" i="18" s="1"/>
  <c r="X7735" i="18"/>
  <c r="Y7735" i="18" s="1"/>
  <c r="X7736" i="18"/>
  <c r="Y7736" i="18" s="1"/>
  <c r="X7737" i="18"/>
  <c r="Y7737" i="18" s="1"/>
  <c r="X7738" i="18"/>
  <c r="Y7738" i="18" s="1"/>
  <c r="X7739" i="18"/>
  <c r="Y7739" i="18" s="1"/>
  <c r="X7740" i="18"/>
  <c r="Y7740" i="18" s="1"/>
  <c r="X7741" i="18"/>
  <c r="Y7741" i="18" s="1"/>
  <c r="X7742" i="18"/>
  <c r="Y7742" i="18" s="1"/>
  <c r="X7743" i="18"/>
  <c r="Y7743" i="18" s="1"/>
  <c r="X7744" i="18"/>
  <c r="Y7744" i="18" s="1"/>
  <c r="X7745" i="18"/>
  <c r="Y7745" i="18" s="1"/>
  <c r="X7746" i="18"/>
  <c r="Y7746" i="18" s="1"/>
  <c r="X7747" i="18"/>
  <c r="Y7747" i="18" s="1"/>
  <c r="X7748" i="18"/>
  <c r="Y7748" i="18" s="1"/>
  <c r="X7749" i="18"/>
  <c r="Y7749" i="18" s="1"/>
  <c r="X7750" i="18"/>
  <c r="Y7750" i="18" s="1"/>
  <c r="X7751" i="18"/>
  <c r="Y7751" i="18" s="1"/>
  <c r="X7752" i="18"/>
  <c r="Y7752" i="18" s="1"/>
  <c r="X7753" i="18"/>
  <c r="Y7753" i="18" s="1"/>
  <c r="X7754" i="18"/>
  <c r="Y7754" i="18" s="1"/>
  <c r="X7755" i="18"/>
  <c r="Y7755" i="18" s="1"/>
  <c r="X7756" i="18"/>
  <c r="Y7756" i="18" s="1"/>
  <c r="X7757" i="18"/>
  <c r="Y7757" i="18" s="1"/>
  <c r="X7758" i="18"/>
  <c r="Y7758" i="18" s="1"/>
  <c r="X7759" i="18"/>
  <c r="Y7759" i="18" s="1"/>
  <c r="X7760" i="18"/>
  <c r="Y7760" i="18" s="1"/>
  <c r="X7761" i="18"/>
  <c r="Y7761" i="18" s="1"/>
  <c r="X7762" i="18"/>
  <c r="Y7762" i="18" s="1"/>
  <c r="X7763" i="18"/>
  <c r="Y7763" i="18" s="1"/>
  <c r="X7764" i="18"/>
  <c r="Y7764" i="18" s="1"/>
  <c r="X7765" i="18"/>
  <c r="Y7765" i="18" s="1"/>
  <c r="X7766" i="18"/>
  <c r="Y7766" i="18" s="1"/>
  <c r="X7767" i="18"/>
  <c r="Y7767" i="18" s="1"/>
  <c r="X7768" i="18"/>
  <c r="Y7768" i="18" s="1"/>
  <c r="X7769" i="18"/>
  <c r="Y7769" i="18" s="1"/>
  <c r="X7770" i="18"/>
  <c r="Y7770" i="18" s="1"/>
  <c r="X7771" i="18"/>
  <c r="Y7771" i="18" s="1"/>
  <c r="X7772" i="18"/>
  <c r="Y7772" i="18" s="1"/>
  <c r="X7773" i="18"/>
  <c r="Y7773" i="18" s="1"/>
  <c r="X7774" i="18"/>
  <c r="Y7774" i="18" s="1"/>
  <c r="X7775" i="18"/>
  <c r="Y7775" i="18" s="1"/>
  <c r="X7776" i="18"/>
  <c r="Y7776" i="18" s="1"/>
  <c r="X7777" i="18"/>
  <c r="Y7777" i="18" s="1"/>
  <c r="X7778" i="18"/>
  <c r="Y7778" i="18" s="1"/>
  <c r="X7779" i="18"/>
  <c r="Y7779" i="18" s="1"/>
  <c r="X7780" i="18"/>
  <c r="Y7780" i="18" s="1"/>
  <c r="X7781" i="18"/>
  <c r="Y7781" i="18" s="1"/>
  <c r="X7782" i="18"/>
  <c r="Y7782" i="18" s="1"/>
  <c r="X7783" i="18"/>
  <c r="Y7783" i="18" s="1"/>
  <c r="X7784" i="18"/>
  <c r="Y7784" i="18" s="1"/>
  <c r="X7785" i="18"/>
  <c r="Y7785" i="18" s="1"/>
  <c r="X7786" i="18"/>
  <c r="Y7786" i="18" s="1"/>
  <c r="X7787" i="18"/>
  <c r="Y7787" i="18" s="1"/>
  <c r="X7788" i="18"/>
  <c r="Y7788" i="18" s="1"/>
  <c r="X7789" i="18"/>
  <c r="Y7789" i="18" s="1"/>
  <c r="X7790" i="18"/>
  <c r="Y7790" i="18" s="1"/>
  <c r="X7791" i="18"/>
  <c r="Y7791" i="18" s="1"/>
  <c r="X7792" i="18"/>
  <c r="Y7792" i="18" s="1"/>
  <c r="X7793" i="18"/>
  <c r="Y7793" i="18" s="1"/>
  <c r="X7794" i="18"/>
  <c r="Y7794" i="18" s="1"/>
  <c r="X7795" i="18"/>
  <c r="Y7795" i="18" s="1"/>
  <c r="X7796" i="18"/>
  <c r="Y7796" i="18" s="1"/>
  <c r="X7797" i="18"/>
  <c r="Y7797" i="18" s="1"/>
  <c r="X7798" i="18"/>
  <c r="Y7798" i="18" s="1"/>
  <c r="X7799" i="18"/>
  <c r="Y7799" i="18" s="1"/>
  <c r="X7800" i="18"/>
  <c r="Y7800" i="18" s="1"/>
  <c r="X7801" i="18"/>
  <c r="Y7801" i="18" s="1"/>
  <c r="X7802" i="18"/>
  <c r="Y7802" i="18" s="1"/>
  <c r="X7803" i="18"/>
  <c r="Y7803" i="18" s="1"/>
  <c r="X7804" i="18"/>
  <c r="Y7804" i="18" s="1"/>
  <c r="X7805" i="18"/>
  <c r="Y7805" i="18" s="1"/>
  <c r="X7806" i="18"/>
  <c r="Y7806" i="18" s="1"/>
  <c r="X7807" i="18"/>
  <c r="Y7807" i="18" s="1"/>
  <c r="X7808" i="18"/>
  <c r="Y7808" i="18" s="1"/>
  <c r="X7809" i="18"/>
  <c r="Y7809" i="18" s="1"/>
  <c r="X7810" i="18"/>
  <c r="Y7810" i="18" s="1"/>
  <c r="X7811" i="18"/>
  <c r="Y7811" i="18" s="1"/>
  <c r="X7812" i="18"/>
  <c r="Y7812" i="18" s="1"/>
  <c r="X7813" i="18"/>
  <c r="Y7813" i="18" s="1"/>
  <c r="X7814" i="18"/>
  <c r="Y7814" i="18" s="1"/>
  <c r="X7815" i="18"/>
  <c r="Y7815" i="18" s="1"/>
  <c r="X7816" i="18"/>
  <c r="Y7816" i="18" s="1"/>
  <c r="X7817" i="18"/>
  <c r="Y7817" i="18" s="1"/>
  <c r="X7818" i="18"/>
  <c r="Y7818" i="18" s="1"/>
  <c r="X7819" i="18"/>
  <c r="Y7819" i="18" s="1"/>
  <c r="X7820" i="18"/>
  <c r="Y7820" i="18" s="1"/>
  <c r="X7821" i="18"/>
  <c r="Y7821" i="18" s="1"/>
  <c r="X7822" i="18"/>
  <c r="Y7822" i="18" s="1"/>
  <c r="X7823" i="18"/>
  <c r="Y7823" i="18" s="1"/>
  <c r="X7824" i="18"/>
  <c r="Y7824" i="18" s="1"/>
  <c r="X7825" i="18"/>
  <c r="Y7825" i="18" s="1"/>
  <c r="X7826" i="18"/>
  <c r="Y7826" i="18" s="1"/>
  <c r="X7827" i="18"/>
  <c r="Y7827" i="18" s="1"/>
  <c r="X7828" i="18"/>
  <c r="Y7828" i="18" s="1"/>
  <c r="X7829" i="18"/>
  <c r="Y7829" i="18" s="1"/>
  <c r="X7830" i="18"/>
  <c r="Y7830" i="18" s="1"/>
  <c r="X7831" i="18"/>
  <c r="Y7831" i="18" s="1"/>
  <c r="X7832" i="18"/>
  <c r="Y7832" i="18" s="1"/>
  <c r="X7833" i="18"/>
  <c r="Y7833" i="18" s="1"/>
  <c r="X7834" i="18"/>
  <c r="Y7834" i="18" s="1"/>
  <c r="X7835" i="18"/>
  <c r="Y7835" i="18" s="1"/>
  <c r="X7836" i="18"/>
  <c r="Y7836" i="18" s="1"/>
  <c r="X7837" i="18"/>
  <c r="Y7837" i="18" s="1"/>
  <c r="X7838" i="18"/>
  <c r="Y7838" i="18" s="1"/>
  <c r="X7839" i="18"/>
  <c r="Y7839" i="18" s="1"/>
  <c r="X7840" i="18"/>
  <c r="Y7840" i="18" s="1"/>
  <c r="X7841" i="18"/>
  <c r="Y7841" i="18" s="1"/>
  <c r="X7842" i="18"/>
  <c r="Y7842" i="18" s="1"/>
  <c r="X7843" i="18"/>
  <c r="Y7843" i="18" s="1"/>
  <c r="X7844" i="18"/>
  <c r="Y7844" i="18" s="1"/>
  <c r="X7845" i="18"/>
  <c r="Y7845" i="18" s="1"/>
  <c r="X7846" i="18"/>
  <c r="Y7846" i="18" s="1"/>
  <c r="X7847" i="18"/>
  <c r="Y7847" i="18" s="1"/>
  <c r="X7848" i="18"/>
  <c r="Y7848" i="18" s="1"/>
  <c r="X7849" i="18"/>
  <c r="Y7849" i="18" s="1"/>
  <c r="X7850" i="18"/>
  <c r="Y7850" i="18" s="1"/>
  <c r="X7851" i="18"/>
  <c r="Y7851" i="18" s="1"/>
  <c r="X7852" i="18"/>
  <c r="Y7852" i="18" s="1"/>
  <c r="X7853" i="18"/>
  <c r="Y7853" i="18" s="1"/>
  <c r="X7854" i="18"/>
  <c r="Y7854" i="18" s="1"/>
  <c r="X7855" i="18"/>
  <c r="Y7855" i="18" s="1"/>
  <c r="X7856" i="18"/>
  <c r="Y7856" i="18" s="1"/>
  <c r="X7857" i="18"/>
  <c r="Y7857" i="18" s="1"/>
  <c r="X7858" i="18"/>
  <c r="Y7858" i="18" s="1"/>
  <c r="X7859" i="18"/>
  <c r="Y7859" i="18" s="1"/>
  <c r="X7860" i="18"/>
  <c r="Y7860" i="18" s="1"/>
  <c r="X7861" i="18"/>
  <c r="Y7861" i="18" s="1"/>
  <c r="X7862" i="18"/>
  <c r="Y7862" i="18" s="1"/>
  <c r="X7863" i="18"/>
  <c r="Y7863" i="18" s="1"/>
  <c r="X7864" i="18"/>
  <c r="Y7864" i="18" s="1"/>
  <c r="X7865" i="18"/>
  <c r="Y7865" i="18" s="1"/>
  <c r="X7866" i="18"/>
  <c r="Y7866" i="18" s="1"/>
  <c r="X7867" i="18"/>
  <c r="Y7867" i="18" s="1"/>
  <c r="X7868" i="18"/>
  <c r="Y7868" i="18" s="1"/>
  <c r="X7869" i="18"/>
  <c r="Y7869" i="18" s="1"/>
  <c r="X7870" i="18"/>
  <c r="Y7870" i="18" s="1"/>
  <c r="X7871" i="18"/>
  <c r="Y7871" i="18" s="1"/>
  <c r="X7872" i="18"/>
  <c r="Y7872" i="18" s="1"/>
  <c r="X7873" i="18"/>
  <c r="Y7873" i="18" s="1"/>
  <c r="X7874" i="18"/>
  <c r="Y7874" i="18" s="1"/>
  <c r="X7875" i="18"/>
  <c r="Y7875" i="18" s="1"/>
  <c r="X7876" i="18"/>
  <c r="Y7876" i="18" s="1"/>
  <c r="X7877" i="18"/>
  <c r="Y7877" i="18" s="1"/>
  <c r="X7878" i="18"/>
  <c r="Y7878" i="18" s="1"/>
  <c r="X7879" i="18"/>
  <c r="Y7879" i="18" s="1"/>
  <c r="X7880" i="18"/>
  <c r="Y7880" i="18" s="1"/>
  <c r="X7881" i="18"/>
  <c r="Y7881" i="18" s="1"/>
  <c r="X7882" i="18"/>
  <c r="Y7882" i="18" s="1"/>
  <c r="X7883" i="18"/>
  <c r="Y7883" i="18" s="1"/>
  <c r="X7884" i="18"/>
  <c r="Y7884" i="18" s="1"/>
  <c r="X7885" i="18"/>
  <c r="Y7885" i="18" s="1"/>
  <c r="X7886" i="18"/>
  <c r="Y7886" i="18" s="1"/>
  <c r="X7887" i="18"/>
  <c r="Y7887" i="18" s="1"/>
  <c r="X7888" i="18"/>
  <c r="Y7888" i="18" s="1"/>
  <c r="X7889" i="18"/>
  <c r="Y7889" i="18" s="1"/>
  <c r="X7890" i="18"/>
  <c r="Y7890" i="18" s="1"/>
  <c r="X7891" i="18"/>
  <c r="Y7891" i="18" s="1"/>
  <c r="X7892" i="18"/>
  <c r="Y7892" i="18" s="1"/>
  <c r="X7893" i="18"/>
  <c r="Y7893" i="18" s="1"/>
  <c r="X7894" i="18"/>
  <c r="Y7894" i="18" s="1"/>
  <c r="X7895" i="18"/>
  <c r="Y7895" i="18" s="1"/>
  <c r="X7896" i="18"/>
  <c r="Y7896" i="18" s="1"/>
  <c r="X7897" i="18"/>
  <c r="Y7897" i="18" s="1"/>
  <c r="X7898" i="18"/>
  <c r="Y7898" i="18" s="1"/>
  <c r="X7899" i="18"/>
  <c r="Y7899" i="18" s="1"/>
  <c r="X7900" i="18"/>
  <c r="Y7900" i="18" s="1"/>
  <c r="X7901" i="18"/>
  <c r="Y7901" i="18" s="1"/>
  <c r="X7902" i="18"/>
  <c r="Y7902" i="18" s="1"/>
  <c r="X7903" i="18"/>
  <c r="Y7903" i="18" s="1"/>
  <c r="X7904" i="18"/>
  <c r="Y7904" i="18" s="1"/>
  <c r="X7905" i="18"/>
  <c r="Y7905" i="18" s="1"/>
  <c r="X7906" i="18"/>
  <c r="Y7906" i="18" s="1"/>
  <c r="X7907" i="18"/>
  <c r="Y7907" i="18" s="1"/>
  <c r="X7908" i="18"/>
  <c r="Y7908" i="18" s="1"/>
  <c r="X7909" i="18"/>
  <c r="Y7909" i="18" s="1"/>
  <c r="X7910" i="18"/>
  <c r="Y7910" i="18" s="1"/>
  <c r="X7911" i="18"/>
  <c r="Y7911" i="18" s="1"/>
  <c r="X7912" i="18"/>
  <c r="Y7912" i="18" s="1"/>
  <c r="X7913" i="18"/>
  <c r="Y7913" i="18" s="1"/>
  <c r="X7914" i="18"/>
  <c r="Y7914" i="18" s="1"/>
  <c r="X7915" i="18"/>
  <c r="Y7915" i="18" s="1"/>
  <c r="X7916" i="18"/>
  <c r="Y7916" i="18" s="1"/>
  <c r="X7917" i="18"/>
  <c r="Y7917" i="18" s="1"/>
  <c r="X7918" i="18"/>
  <c r="Y7918" i="18" s="1"/>
  <c r="X7919" i="18"/>
  <c r="Y7919" i="18" s="1"/>
  <c r="X7920" i="18"/>
  <c r="Y7920" i="18" s="1"/>
  <c r="X7921" i="18"/>
  <c r="Y7921" i="18" s="1"/>
  <c r="X7922" i="18"/>
  <c r="Y7922" i="18" s="1"/>
  <c r="X7923" i="18"/>
  <c r="Y7923" i="18" s="1"/>
  <c r="X7924" i="18"/>
  <c r="Y7924" i="18" s="1"/>
  <c r="X7925" i="18"/>
  <c r="Y7925" i="18" s="1"/>
  <c r="X7926" i="18"/>
  <c r="Y7926" i="18" s="1"/>
  <c r="X7927" i="18"/>
  <c r="Y7927" i="18" s="1"/>
  <c r="X7928" i="18"/>
  <c r="Y7928" i="18" s="1"/>
  <c r="X7929" i="18"/>
  <c r="Y7929" i="18" s="1"/>
  <c r="X7930" i="18"/>
  <c r="Y7930" i="18" s="1"/>
  <c r="X7931" i="18"/>
  <c r="Y7931" i="18" s="1"/>
  <c r="X7932" i="18"/>
  <c r="Y7932" i="18" s="1"/>
  <c r="X7933" i="18"/>
  <c r="Y7933" i="18" s="1"/>
  <c r="X7934" i="18"/>
  <c r="Y7934" i="18" s="1"/>
  <c r="X7935" i="18"/>
  <c r="Y7935" i="18" s="1"/>
  <c r="X7936" i="18"/>
  <c r="Y7936" i="18" s="1"/>
  <c r="X7937" i="18"/>
  <c r="Y7937" i="18" s="1"/>
  <c r="X7938" i="18"/>
  <c r="Y7938" i="18" s="1"/>
  <c r="X7939" i="18"/>
  <c r="Y7939" i="18" s="1"/>
  <c r="X7940" i="18"/>
  <c r="Y7940" i="18" s="1"/>
  <c r="X7941" i="18"/>
  <c r="Y7941" i="18" s="1"/>
  <c r="X7942" i="18"/>
  <c r="Y7942" i="18" s="1"/>
  <c r="X7943" i="18"/>
  <c r="Y7943" i="18" s="1"/>
  <c r="X7944" i="18"/>
  <c r="Y7944" i="18" s="1"/>
  <c r="X7945" i="18"/>
  <c r="Y7945" i="18" s="1"/>
  <c r="X7946" i="18"/>
  <c r="Y7946" i="18" s="1"/>
  <c r="X7947" i="18"/>
  <c r="Y7947" i="18" s="1"/>
  <c r="X7948" i="18"/>
  <c r="Y7948" i="18" s="1"/>
  <c r="X7949" i="18"/>
  <c r="Y7949" i="18" s="1"/>
  <c r="X7950" i="18"/>
  <c r="Y7950" i="18" s="1"/>
  <c r="X7951" i="18"/>
  <c r="Y7951" i="18" s="1"/>
  <c r="X7952" i="18"/>
  <c r="Y7952" i="18" s="1"/>
  <c r="X7953" i="18"/>
  <c r="Y7953" i="18" s="1"/>
  <c r="X7954" i="18"/>
  <c r="Y7954" i="18" s="1"/>
  <c r="X7955" i="18"/>
  <c r="Y7955" i="18" s="1"/>
  <c r="X7956" i="18"/>
  <c r="Y7956" i="18" s="1"/>
  <c r="X7957" i="18"/>
  <c r="Y7957" i="18" s="1"/>
  <c r="X7958" i="18"/>
  <c r="Y7958" i="18" s="1"/>
  <c r="X7959" i="18"/>
  <c r="Y7959" i="18" s="1"/>
  <c r="X7960" i="18"/>
  <c r="Y7960" i="18" s="1"/>
  <c r="X7961" i="18"/>
  <c r="Y7961" i="18" s="1"/>
  <c r="X7962" i="18"/>
  <c r="Y7962" i="18" s="1"/>
  <c r="X7963" i="18"/>
  <c r="Y7963" i="18" s="1"/>
  <c r="X7964" i="18"/>
  <c r="Y7964" i="18" s="1"/>
  <c r="X7965" i="18"/>
  <c r="Y7965" i="18" s="1"/>
  <c r="X7966" i="18"/>
  <c r="Y7966" i="18" s="1"/>
  <c r="X7967" i="18"/>
  <c r="Y7967" i="18" s="1"/>
  <c r="X7968" i="18"/>
  <c r="Y7968" i="18" s="1"/>
  <c r="X7969" i="18"/>
  <c r="Y7969" i="18" s="1"/>
  <c r="X7970" i="18"/>
  <c r="Y7970" i="18" s="1"/>
  <c r="X7971" i="18"/>
  <c r="Y7971" i="18" s="1"/>
  <c r="X7972" i="18"/>
  <c r="Y7972" i="18" s="1"/>
  <c r="X7973" i="18"/>
  <c r="Y7973" i="18" s="1"/>
  <c r="X7974" i="18"/>
  <c r="Y7974" i="18" s="1"/>
  <c r="X7975" i="18"/>
  <c r="Y7975" i="18" s="1"/>
  <c r="X7976" i="18"/>
  <c r="Y7976" i="18" s="1"/>
  <c r="X7977" i="18"/>
  <c r="Y7977" i="18" s="1"/>
  <c r="X7978" i="18"/>
  <c r="Y7978" i="18" s="1"/>
  <c r="X7979" i="18"/>
  <c r="Y7979" i="18" s="1"/>
  <c r="X7980" i="18"/>
  <c r="Y7980" i="18" s="1"/>
  <c r="X7981" i="18"/>
  <c r="Y7981" i="18" s="1"/>
  <c r="X7982" i="18"/>
  <c r="Y7982" i="18" s="1"/>
  <c r="X7983" i="18"/>
  <c r="Y7983" i="18" s="1"/>
  <c r="X7984" i="18"/>
  <c r="Y7984" i="18" s="1"/>
  <c r="X7985" i="18"/>
  <c r="Y7985" i="18" s="1"/>
  <c r="X7986" i="18"/>
  <c r="Y7986" i="18" s="1"/>
  <c r="X7987" i="18"/>
  <c r="Y7987" i="18" s="1"/>
  <c r="X7988" i="18"/>
  <c r="Y7988" i="18" s="1"/>
  <c r="X7989" i="18"/>
  <c r="Y7989" i="18" s="1"/>
  <c r="X7990" i="18"/>
  <c r="Y7990" i="18" s="1"/>
  <c r="X7991" i="18"/>
  <c r="Y7991" i="18" s="1"/>
  <c r="X7992" i="18"/>
  <c r="Y7992" i="18" s="1"/>
  <c r="X7993" i="18"/>
  <c r="Y7993" i="18" s="1"/>
  <c r="X7994" i="18"/>
  <c r="Y7994" i="18" s="1"/>
  <c r="X7995" i="18"/>
  <c r="Y7995" i="18" s="1"/>
  <c r="X7996" i="18"/>
  <c r="Y7996" i="18" s="1"/>
  <c r="X7997" i="18"/>
  <c r="Y7997" i="18" s="1"/>
  <c r="X7998" i="18"/>
  <c r="Y7998" i="18" s="1"/>
  <c r="X7999" i="18"/>
  <c r="Y7999" i="18" s="1"/>
  <c r="X8000" i="18"/>
  <c r="Y8000" i="18" s="1"/>
  <c r="X8001" i="18"/>
  <c r="Y8001" i="18" s="1"/>
  <c r="X8002" i="18"/>
  <c r="Y8002" i="18" s="1"/>
  <c r="X8003" i="18"/>
  <c r="Y8003" i="18" s="1"/>
  <c r="X8004" i="18"/>
  <c r="Y8004" i="18" s="1"/>
  <c r="X8005" i="18"/>
  <c r="Y8005" i="18" s="1"/>
  <c r="X8006" i="18"/>
  <c r="Y8006" i="18" s="1"/>
  <c r="X8007" i="18"/>
  <c r="Y8007" i="18" s="1"/>
  <c r="X8008" i="18"/>
  <c r="Y8008" i="18" s="1"/>
  <c r="X8009" i="18"/>
  <c r="Y8009" i="18" s="1"/>
  <c r="X8010" i="18"/>
  <c r="Y8010" i="18" s="1"/>
  <c r="X8011" i="18"/>
  <c r="Y8011" i="18" s="1"/>
  <c r="X8012" i="18"/>
  <c r="Y8012" i="18" s="1"/>
  <c r="X8013" i="18"/>
  <c r="Y8013" i="18" s="1"/>
  <c r="X8014" i="18"/>
  <c r="Y8014" i="18" s="1"/>
  <c r="X8015" i="18"/>
  <c r="Y8015" i="18" s="1"/>
  <c r="X8016" i="18"/>
  <c r="Y8016" i="18" s="1"/>
  <c r="X8017" i="18"/>
  <c r="Y8017" i="18" s="1"/>
  <c r="X8018" i="18"/>
  <c r="Y8018" i="18" s="1"/>
  <c r="X8019" i="18"/>
  <c r="Y8019" i="18" s="1"/>
  <c r="X8020" i="18"/>
  <c r="Y8020" i="18" s="1"/>
  <c r="X8021" i="18"/>
  <c r="Y8021" i="18" s="1"/>
  <c r="X8022" i="18"/>
  <c r="Y8022" i="18" s="1"/>
  <c r="X8023" i="18"/>
  <c r="Y8023" i="18" s="1"/>
  <c r="X8024" i="18"/>
  <c r="Y8024" i="18" s="1"/>
  <c r="X8025" i="18"/>
  <c r="Y8025" i="18" s="1"/>
  <c r="X8026" i="18"/>
  <c r="Y8026" i="18" s="1"/>
  <c r="X8027" i="18"/>
  <c r="Y8027" i="18" s="1"/>
  <c r="X8028" i="18"/>
  <c r="Y8028" i="18" s="1"/>
  <c r="X8029" i="18"/>
  <c r="Y8029" i="18" s="1"/>
  <c r="X8030" i="18"/>
  <c r="Y8030" i="18" s="1"/>
  <c r="X8031" i="18"/>
  <c r="Y8031" i="18" s="1"/>
  <c r="X8032" i="18"/>
  <c r="Y8032" i="18" s="1"/>
  <c r="X8033" i="18"/>
  <c r="Y8033" i="18" s="1"/>
  <c r="X8034" i="18"/>
  <c r="Y8034" i="18" s="1"/>
  <c r="X8035" i="18"/>
  <c r="Y8035" i="18" s="1"/>
  <c r="X8036" i="18"/>
  <c r="Y8036" i="18" s="1"/>
  <c r="X8037" i="18"/>
  <c r="Y8037" i="18" s="1"/>
  <c r="X8038" i="18"/>
  <c r="Y8038" i="18" s="1"/>
  <c r="X8039" i="18"/>
  <c r="Y8039" i="18" s="1"/>
  <c r="X8040" i="18"/>
  <c r="Y8040" i="18" s="1"/>
  <c r="X8041" i="18"/>
  <c r="Y8041" i="18" s="1"/>
  <c r="X8042" i="18"/>
  <c r="Y8042" i="18" s="1"/>
  <c r="X8043" i="18"/>
  <c r="Y8043" i="18" s="1"/>
  <c r="X8044" i="18"/>
  <c r="Y8044" i="18" s="1"/>
  <c r="X8045" i="18"/>
  <c r="Y8045" i="18" s="1"/>
  <c r="X8046" i="18"/>
  <c r="Y8046" i="18" s="1"/>
  <c r="X8047" i="18"/>
  <c r="Y8047" i="18" s="1"/>
  <c r="X8048" i="18"/>
  <c r="Y8048" i="18" s="1"/>
  <c r="X8049" i="18"/>
  <c r="Y8049" i="18" s="1"/>
  <c r="X8050" i="18"/>
  <c r="Y8050" i="18" s="1"/>
  <c r="X8051" i="18"/>
  <c r="Y8051" i="18" s="1"/>
  <c r="X8052" i="18"/>
  <c r="Y8052" i="18" s="1"/>
  <c r="X8053" i="18"/>
  <c r="Y8053" i="18" s="1"/>
  <c r="X8054" i="18"/>
  <c r="Y8054" i="18" s="1"/>
  <c r="X8055" i="18"/>
  <c r="Y8055" i="18" s="1"/>
  <c r="X8056" i="18"/>
  <c r="Y8056" i="18" s="1"/>
  <c r="X8057" i="18"/>
  <c r="Y8057" i="18" s="1"/>
  <c r="X8058" i="18"/>
  <c r="Y8058" i="18" s="1"/>
  <c r="X8059" i="18"/>
  <c r="Y8059" i="18" s="1"/>
  <c r="X8060" i="18"/>
  <c r="Y8060" i="18" s="1"/>
  <c r="X8061" i="18"/>
  <c r="Y8061" i="18" s="1"/>
  <c r="X8062" i="18"/>
  <c r="Y8062" i="18" s="1"/>
  <c r="X8063" i="18"/>
  <c r="Y8063" i="18" s="1"/>
  <c r="X8064" i="18"/>
  <c r="Y8064" i="18" s="1"/>
  <c r="X8065" i="18"/>
  <c r="Y8065" i="18" s="1"/>
  <c r="X8066" i="18"/>
  <c r="Y8066" i="18" s="1"/>
  <c r="X8067" i="18"/>
  <c r="Y8067" i="18" s="1"/>
  <c r="X8068" i="18"/>
  <c r="Y8068" i="18" s="1"/>
  <c r="X8069" i="18"/>
  <c r="Y8069" i="18" s="1"/>
  <c r="X8070" i="18"/>
  <c r="Y8070" i="18" s="1"/>
  <c r="X8071" i="18"/>
  <c r="Y8071" i="18" s="1"/>
  <c r="X8072" i="18"/>
  <c r="Y8072" i="18" s="1"/>
  <c r="X8073" i="18"/>
  <c r="Y8073" i="18" s="1"/>
  <c r="X8074" i="18"/>
  <c r="Y8074" i="18" s="1"/>
  <c r="X8075" i="18"/>
  <c r="Y8075" i="18" s="1"/>
  <c r="X8076" i="18"/>
  <c r="Y8076" i="18" s="1"/>
  <c r="X8077" i="18"/>
  <c r="Y8077" i="18" s="1"/>
  <c r="X8078" i="18"/>
  <c r="Y8078" i="18" s="1"/>
  <c r="X8079" i="18"/>
  <c r="Y8079" i="18" s="1"/>
  <c r="X8080" i="18"/>
  <c r="Y8080" i="18" s="1"/>
  <c r="X8081" i="18"/>
  <c r="Y8081" i="18" s="1"/>
  <c r="X8082" i="18"/>
  <c r="Y8082" i="18" s="1"/>
  <c r="X8083" i="18"/>
  <c r="Y8083" i="18" s="1"/>
  <c r="X8084" i="18"/>
  <c r="Y8084" i="18" s="1"/>
  <c r="X8085" i="18"/>
  <c r="Y8085" i="18" s="1"/>
  <c r="X8086" i="18"/>
  <c r="Y8086" i="18" s="1"/>
  <c r="X8087" i="18"/>
  <c r="Y8087" i="18" s="1"/>
  <c r="X8088" i="18"/>
  <c r="Y8088" i="18" s="1"/>
  <c r="X8089" i="18"/>
  <c r="Y8089" i="18" s="1"/>
  <c r="X8090" i="18"/>
  <c r="Y8090" i="18" s="1"/>
  <c r="X8091" i="18"/>
  <c r="Y8091" i="18" s="1"/>
  <c r="X8092" i="18"/>
  <c r="Y8092" i="18" s="1"/>
  <c r="X8093" i="18"/>
  <c r="Y8093" i="18" s="1"/>
  <c r="X8094" i="18"/>
  <c r="Y8094" i="18" s="1"/>
  <c r="X8095" i="18"/>
  <c r="Y8095" i="18" s="1"/>
  <c r="X8096" i="18"/>
  <c r="Y8096" i="18" s="1"/>
  <c r="X8097" i="18"/>
  <c r="Y8097" i="18" s="1"/>
  <c r="X8098" i="18"/>
  <c r="Y8098" i="18" s="1"/>
  <c r="X8099" i="18"/>
  <c r="Y8099" i="18" s="1"/>
  <c r="X8100" i="18"/>
  <c r="Y8100" i="18" s="1"/>
  <c r="X8101" i="18"/>
  <c r="Y8101" i="18" s="1"/>
  <c r="X8102" i="18"/>
  <c r="Y8102" i="18" s="1"/>
  <c r="X8103" i="18"/>
  <c r="Y8103" i="18" s="1"/>
  <c r="X8104" i="18"/>
  <c r="Y8104" i="18" s="1"/>
  <c r="X8105" i="18"/>
  <c r="Y8105" i="18" s="1"/>
  <c r="X8106" i="18"/>
  <c r="Y8106" i="18" s="1"/>
  <c r="X8107" i="18"/>
  <c r="Y8107" i="18" s="1"/>
  <c r="X8108" i="18"/>
  <c r="Y8108" i="18" s="1"/>
  <c r="X8109" i="18"/>
  <c r="Y8109" i="18" s="1"/>
  <c r="X8110" i="18"/>
  <c r="Y8110" i="18" s="1"/>
  <c r="X8111" i="18"/>
  <c r="Y8111" i="18" s="1"/>
  <c r="X8112" i="18"/>
  <c r="Y8112" i="18" s="1"/>
  <c r="X8113" i="18"/>
  <c r="Y8113" i="18" s="1"/>
  <c r="X8114" i="18"/>
  <c r="Y8114" i="18" s="1"/>
  <c r="X8115" i="18"/>
  <c r="Y8115" i="18" s="1"/>
  <c r="X8116" i="18"/>
  <c r="Y8116" i="18" s="1"/>
  <c r="X8117" i="18"/>
  <c r="Y8117" i="18" s="1"/>
  <c r="X8118" i="18"/>
  <c r="Y8118" i="18" s="1"/>
  <c r="X8119" i="18"/>
  <c r="Y8119" i="18" s="1"/>
  <c r="X8120" i="18"/>
  <c r="Y8120" i="18" s="1"/>
  <c r="X8121" i="18"/>
  <c r="Y8121" i="18" s="1"/>
  <c r="X8122" i="18"/>
  <c r="Y8122" i="18" s="1"/>
  <c r="X8123" i="18"/>
  <c r="Y8123" i="18" s="1"/>
  <c r="X8124" i="18"/>
  <c r="Y8124" i="18" s="1"/>
  <c r="X8125" i="18"/>
  <c r="Y8125" i="18" s="1"/>
  <c r="X8126" i="18"/>
  <c r="Y8126" i="18" s="1"/>
  <c r="X8127" i="18"/>
  <c r="Y8127" i="18" s="1"/>
  <c r="X8128" i="18"/>
  <c r="Y8128" i="18" s="1"/>
  <c r="X8129" i="18"/>
  <c r="Y8129" i="18" s="1"/>
  <c r="X8130" i="18"/>
  <c r="Y8130" i="18" s="1"/>
  <c r="X8131" i="18"/>
  <c r="Y8131" i="18" s="1"/>
  <c r="X8132" i="18"/>
  <c r="Y8132" i="18" s="1"/>
  <c r="X8133" i="18"/>
  <c r="Y8133" i="18" s="1"/>
  <c r="X8134" i="18"/>
  <c r="Y8134" i="18" s="1"/>
  <c r="X8135" i="18"/>
  <c r="Y8135" i="18" s="1"/>
  <c r="X8136" i="18"/>
  <c r="Y8136" i="18" s="1"/>
  <c r="X8137" i="18"/>
  <c r="Y8137" i="18" s="1"/>
  <c r="X8138" i="18"/>
  <c r="Y8138" i="18" s="1"/>
  <c r="X8139" i="18"/>
  <c r="Y8139" i="18" s="1"/>
  <c r="X8140" i="18"/>
  <c r="Y8140" i="18" s="1"/>
  <c r="X8141" i="18"/>
  <c r="Y8141" i="18" s="1"/>
  <c r="X8142" i="18"/>
  <c r="Y8142" i="18" s="1"/>
  <c r="X8143" i="18"/>
  <c r="Y8143" i="18" s="1"/>
  <c r="X8144" i="18"/>
  <c r="Y8144" i="18" s="1"/>
  <c r="X8145" i="18"/>
  <c r="Y8145" i="18" s="1"/>
  <c r="X8146" i="18"/>
  <c r="Y8146" i="18" s="1"/>
  <c r="X8147" i="18"/>
  <c r="Y8147" i="18" s="1"/>
  <c r="X8148" i="18"/>
  <c r="Y8148" i="18" s="1"/>
  <c r="X8149" i="18"/>
  <c r="Y8149" i="18" s="1"/>
  <c r="X8150" i="18"/>
  <c r="Y8150" i="18" s="1"/>
  <c r="X8151" i="18"/>
  <c r="Y8151" i="18" s="1"/>
  <c r="X8152" i="18"/>
  <c r="Y8152" i="18" s="1"/>
  <c r="X8153" i="18"/>
  <c r="Y8153" i="18" s="1"/>
  <c r="X8154" i="18"/>
  <c r="Y8154" i="18" s="1"/>
  <c r="X8155" i="18"/>
  <c r="Y8155" i="18" s="1"/>
  <c r="X8156" i="18"/>
  <c r="Y8156" i="18" s="1"/>
  <c r="X8157" i="18"/>
  <c r="Y8157" i="18" s="1"/>
  <c r="X8158" i="18"/>
  <c r="Y8158" i="18" s="1"/>
  <c r="X8159" i="18"/>
  <c r="Y8159" i="18" s="1"/>
  <c r="X8160" i="18"/>
  <c r="Y8160" i="18" s="1"/>
  <c r="X8161" i="18"/>
  <c r="Y8161" i="18" s="1"/>
  <c r="X8162" i="18"/>
  <c r="Y8162" i="18" s="1"/>
  <c r="X8163" i="18"/>
  <c r="Y8163" i="18" s="1"/>
  <c r="X8164" i="18"/>
  <c r="Y8164" i="18" s="1"/>
  <c r="X8165" i="18"/>
  <c r="Y8165" i="18" s="1"/>
  <c r="X8166" i="18"/>
  <c r="Y8166" i="18" s="1"/>
  <c r="X8167" i="18"/>
  <c r="Y8167" i="18" s="1"/>
  <c r="X8168" i="18"/>
  <c r="Y8168" i="18" s="1"/>
  <c r="X8169" i="18"/>
  <c r="Y8169" i="18" s="1"/>
  <c r="X8170" i="18"/>
  <c r="Y8170" i="18" s="1"/>
  <c r="X8171" i="18"/>
  <c r="Y8171" i="18" s="1"/>
  <c r="X8172" i="18"/>
  <c r="Y8172" i="18" s="1"/>
  <c r="X8173" i="18"/>
  <c r="Y8173" i="18" s="1"/>
  <c r="X8174" i="18"/>
  <c r="Y8174" i="18" s="1"/>
  <c r="X8175" i="18"/>
  <c r="Y8175" i="18" s="1"/>
  <c r="X8176" i="18"/>
  <c r="Y8176" i="18" s="1"/>
  <c r="X8177" i="18"/>
  <c r="Y8177" i="18" s="1"/>
  <c r="X8178" i="18"/>
  <c r="Y8178" i="18" s="1"/>
  <c r="X8179" i="18"/>
  <c r="Y8179" i="18" s="1"/>
  <c r="X8180" i="18"/>
  <c r="Y8180" i="18" s="1"/>
  <c r="X8181" i="18"/>
  <c r="Y8181" i="18" s="1"/>
  <c r="X8182" i="18"/>
  <c r="Y8182" i="18" s="1"/>
  <c r="X8183" i="18"/>
  <c r="Y8183" i="18" s="1"/>
  <c r="X8184" i="18"/>
  <c r="Y8184" i="18" s="1"/>
  <c r="X8185" i="18"/>
  <c r="Y8185" i="18" s="1"/>
  <c r="X8186" i="18"/>
  <c r="Y8186" i="18" s="1"/>
  <c r="X8187" i="18"/>
  <c r="Y8187" i="18" s="1"/>
  <c r="X8188" i="18"/>
  <c r="Y8188" i="18" s="1"/>
  <c r="X8189" i="18"/>
  <c r="Y8189" i="18" s="1"/>
  <c r="X8190" i="18"/>
  <c r="Y8190" i="18" s="1"/>
  <c r="X8191" i="18"/>
  <c r="Y8191" i="18" s="1"/>
  <c r="X8192" i="18"/>
  <c r="Y8192" i="18" s="1"/>
  <c r="X8193" i="18"/>
  <c r="Y8193" i="18" s="1"/>
  <c r="X8194" i="18"/>
  <c r="Y8194" i="18" s="1"/>
  <c r="X8195" i="18"/>
  <c r="Y8195" i="18" s="1"/>
  <c r="X8196" i="18"/>
  <c r="Y8196" i="18" s="1"/>
  <c r="X8197" i="18"/>
  <c r="Y8197" i="18" s="1"/>
  <c r="X8198" i="18"/>
  <c r="Y8198" i="18" s="1"/>
  <c r="X8199" i="18"/>
  <c r="Y8199" i="18" s="1"/>
  <c r="X8200" i="18"/>
  <c r="Y8200" i="18" s="1"/>
  <c r="X8201" i="18"/>
  <c r="Y8201" i="18" s="1"/>
  <c r="X8202" i="18"/>
  <c r="Y8202" i="18" s="1"/>
  <c r="X8203" i="18"/>
  <c r="Y8203" i="18" s="1"/>
  <c r="X8204" i="18"/>
  <c r="Y8204" i="18" s="1"/>
  <c r="X8205" i="18"/>
  <c r="Y8205" i="18" s="1"/>
  <c r="X8206" i="18"/>
  <c r="Y8206" i="18" s="1"/>
  <c r="X8207" i="18"/>
  <c r="Y8207" i="18" s="1"/>
  <c r="X8208" i="18"/>
  <c r="Y8208" i="18" s="1"/>
  <c r="X8209" i="18"/>
  <c r="Y8209" i="18" s="1"/>
  <c r="X8210" i="18"/>
  <c r="Y8210" i="18" s="1"/>
  <c r="X8211" i="18"/>
  <c r="Y8211" i="18" s="1"/>
  <c r="X8212" i="18"/>
  <c r="Y8212" i="18" s="1"/>
  <c r="X8213" i="18"/>
  <c r="Y8213" i="18" s="1"/>
  <c r="X8214" i="18"/>
  <c r="Y8214" i="18" s="1"/>
  <c r="X8215" i="18"/>
  <c r="Y8215" i="18" s="1"/>
  <c r="X8216" i="18"/>
  <c r="Y8216" i="18" s="1"/>
  <c r="X8217" i="18"/>
  <c r="Y8217" i="18" s="1"/>
  <c r="X8218" i="18"/>
  <c r="Y8218" i="18" s="1"/>
  <c r="X8219" i="18"/>
  <c r="Y8219" i="18" s="1"/>
  <c r="X8220" i="18"/>
  <c r="Y8220" i="18" s="1"/>
  <c r="X8221" i="18"/>
  <c r="Y8221" i="18" s="1"/>
  <c r="X8222" i="18"/>
  <c r="Y8222" i="18" s="1"/>
  <c r="X8223" i="18"/>
  <c r="Y8223" i="18" s="1"/>
  <c r="X8224" i="18"/>
  <c r="Y8224" i="18" s="1"/>
  <c r="X8225" i="18"/>
  <c r="Y8225" i="18" s="1"/>
  <c r="X8226" i="18"/>
  <c r="Y8226" i="18" s="1"/>
  <c r="X8227" i="18"/>
  <c r="Y8227" i="18" s="1"/>
  <c r="X8228" i="18"/>
  <c r="Y8228" i="18" s="1"/>
  <c r="X8229" i="18"/>
  <c r="Y8229" i="18" s="1"/>
  <c r="X8230" i="18"/>
  <c r="Y8230" i="18" s="1"/>
  <c r="X8231" i="18"/>
  <c r="Y8231" i="18" s="1"/>
  <c r="X8232" i="18"/>
  <c r="Y8232" i="18" s="1"/>
  <c r="X8233" i="18"/>
  <c r="Y8233" i="18" s="1"/>
  <c r="X8234" i="18"/>
  <c r="Y8234" i="18" s="1"/>
  <c r="X8235" i="18"/>
  <c r="Y8235" i="18" s="1"/>
  <c r="X8236" i="18"/>
  <c r="Y8236" i="18" s="1"/>
  <c r="X8237" i="18"/>
  <c r="Y8237" i="18" s="1"/>
  <c r="X8238" i="18"/>
  <c r="Y8238" i="18" s="1"/>
  <c r="X8239" i="18"/>
  <c r="Y8239" i="18" s="1"/>
  <c r="X8240" i="18"/>
  <c r="Y8240" i="18" s="1"/>
  <c r="X8241" i="18"/>
  <c r="Y8241" i="18" s="1"/>
  <c r="X8242" i="18"/>
  <c r="Y8242" i="18" s="1"/>
  <c r="X8243" i="18"/>
  <c r="Y8243" i="18" s="1"/>
  <c r="X8244" i="18"/>
  <c r="Y8244" i="18" s="1"/>
  <c r="X8245" i="18"/>
  <c r="Y8245" i="18" s="1"/>
  <c r="X8246" i="18"/>
  <c r="Y8246" i="18" s="1"/>
  <c r="X8247" i="18"/>
  <c r="Y8247" i="18" s="1"/>
  <c r="X8248" i="18"/>
  <c r="Y8248" i="18" s="1"/>
  <c r="X8249" i="18"/>
  <c r="Y8249" i="18" s="1"/>
  <c r="X8250" i="18"/>
  <c r="Y8250" i="18" s="1"/>
  <c r="X8251" i="18"/>
  <c r="Y8251" i="18" s="1"/>
  <c r="X8252" i="18"/>
  <c r="Y8252" i="18" s="1"/>
  <c r="X8253" i="18"/>
  <c r="Y8253" i="18" s="1"/>
  <c r="X8254" i="18"/>
  <c r="Y8254" i="18" s="1"/>
  <c r="X8255" i="18"/>
  <c r="Y8255" i="18" s="1"/>
  <c r="X8256" i="18"/>
  <c r="Y8256" i="18" s="1"/>
  <c r="X8257" i="18"/>
  <c r="Y8257" i="18" s="1"/>
  <c r="X8258" i="18"/>
  <c r="Y8258" i="18" s="1"/>
  <c r="X8259" i="18"/>
  <c r="Y8259" i="18" s="1"/>
  <c r="X8260" i="18"/>
  <c r="Y8260" i="18" s="1"/>
  <c r="X8261" i="18"/>
  <c r="Y8261" i="18" s="1"/>
  <c r="X8262" i="18"/>
  <c r="Y8262" i="18" s="1"/>
  <c r="X8263" i="18"/>
  <c r="Y8263" i="18" s="1"/>
  <c r="X8264" i="18"/>
  <c r="Y8264" i="18" s="1"/>
  <c r="X8265" i="18"/>
  <c r="Y8265" i="18" s="1"/>
  <c r="X8266" i="18"/>
  <c r="Y8266" i="18" s="1"/>
  <c r="X8267" i="18"/>
  <c r="Y8267" i="18" s="1"/>
  <c r="X8268" i="18"/>
  <c r="Y8268" i="18" s="1"/>
  <c r="X8269" i="18"/>
  <c r="Y8269" i="18" s="1"/>
  <c r="X8270" i="18"/>
  <c r="Y8270" i="18" s="1"/>
  <c r="X8271" i="18"/>
  <c r="Y8271" i="18" s="1"/>
  <c r="X8272" i="18"/>
  <c r="Y8272" i="18" s="1"/>
  <c r="X8273" i="18"/>
  <c r="Y8273" i="18" s="1"/>
  <c r="X8274" i="18"/>
  <c r="Y8274" i="18" s="1"/>
  <c r="X8275" i="18"/>
  <c r="Y8275" i="18" s="1"/>
  <c r="X8276" i="18"/>
  <c r="Y8276" i="18" s="1"/>
  <c r="X8277" i="18"/>
  <c r="Y8277" i="18" s="1"/>
  <c r="X8278" i="18"/>
  <c r="Y8278" i="18" s="1"/>
  <c r="X8279" i="18"/>
  <c r="Y8279" i="18" s="1"/>
  <c r="X8280" i="18"/>
  <c r="Y8280" i="18" s="1"/>
  <c r="X8281" i="18"/>
  <c r="Y8281" i="18" s="1"/>
  <c r="X8282" i="18"/>
  <c r="Y8282" i="18" s="1"/>
  <c r="X8283" i="18"/>
  <c r="Y8283" i="18" s="1"/>
  <c r="X8284" i="18"/>
  <c r="Y8284" i="18" s="1"/>
  <c r="X8285" i="18"/>
  <c r="Y8285" i="18" s="1"/>
  <c r="X8286" i="18"/>
  <c r="Y8286" i="18" s="1"/>
  <c r="X8287" i="18"/>
  <c r="Y8287" i="18" s="1"/>
  <c r="X8288" i="18"/>
  <c r="Y8288" i="18" s="1"/>
  <c r="X8289" i="18"/>
  <c r="Y8289" i="18" s="1"/>
  <c r="X8290" i="18"/>
  <c r="Y8290" i="18" s="1"/>
  <c r="X8291" i="18"/>
  <c r="Y8291" i="18" s="1"/>
  <c r="X8292" i="18"/>
  <c r="Y8292" i="18" s="1"/>
  <c r="X8293" i="18"/>
  <c r="Y8293" i="18" s="1"/>
  <c r="X8294" i="18"/>
  <c r="Y8294" i="18" s="1"/>
  <c r="X8295" i="18"/>
  <c r="Y8295" i="18" s="1"/>
  <c r="X8296" i="18"/>
  <c r="Y8296" i="18" s="1"/>
  <c r="X8297" i="18"/>
  <c r="Y8297" i="18" s="1"/>
  <c r="X8298" i="18"/>
  <c r="Y8298" i="18" s="1"/>
  <c r="X8299" i="18"/>
  <c r="Y8299" i="18" s="1"/>
  <c r="X8300" i="18"/>
  <c r="Y8300" i="18" s="1"/>
  <c r="X8301" i="18"/>
  <c r="Y8301" i="18" s="1"/>
  <c r="X8302" i="18"/>
  <c r="Y8302" i="18" s="1"/>
  <c r="X8303" i="18"/>
  <c r="Y8303" i="18" s="1"/>
  <c r="X8304" i="18"/>
  <c r="Y8304" i="18" s="1"/>
  <c r="X8305" i="18"/>
  <c r="Y8305" i="18" s="1"/>
  <c r="X8306" i="18"/>
  <c r="Y8306" i="18" s="1"/>
  <c r="X8307" i="18"/>
  <c r="Y8307" i="18" s="1"/>
  <c r="X8308" i="18"/>
  <c r="Y8308" i="18" s="1"/>
  <c r="X8309" i="18"/>
  <c r="Y8309" i="18" s="1"/>
  <c r="X8310" i="18"/>
  <c r="Y8310" i="18" s="1"/>
  <c r="X8311" i="18"/>
  <c r="Y8311" i="18" s="1"/>
  <c r="X8312" i="18"/>
  <c r="Y8312" i="18" s="1"/>
  <c r="X8313" i="18"/>
  <c r="Y8313" i="18" s="1"/>
  <c r="X8314" i="18"/>
  <c r="Y8314" i="18" s="1"/>
  <c r="X8315" i="18"/>
  <c r="Y8315" i="18" s="1"/>
  <c r="X8316" i="18"/>
  <c r="Y8316" i="18" s="1"/>
  <c r="X8317" i="18"/>
  <c r="Y8317" i="18" s="1"/>
  <c r="X8318" i="18"/>
  <c r="Y8318" i="18" s="1"/>
  <c r="X8319" i="18"/>
  <c r="Y8319" i="18" s="1"/>
  <c r="X8320" i="18"/>
  <c r="Y8320" i="18" s="1"/>
  <c r="X8321" i="18"/>
  <c r="Y8321" i="18" s="1"/>
  <c r="X8322" i="18"/>
  <c r="Y8322" i="18" s="1"/>
  <c r="X8323" i="18"/>
  <c r="Y8323" i="18" s="1"/>
  <c r="X8324" i="18"/>
  <c r="Y8324" i="18" s="1"/>
  <c r="X8325" i="18"/>
  <c r="Y8325" i="18" s="1"/>
  <c r="X8326" i="18"/>
  <c r="Y8326" i="18" s="1"/>
  <c r="X8327" i="18"/>
  <c r="Y8327" i="18" s="1"/>
  <c r="X8328" i="18"/>
  <c r="Y8328" i="18" s="1"/>
  <c r="X8329" i="18"/>
  <c r="Y8329" i="18" s="1"/>
  <c r="X8330" i="18"/>
  <c r="Y8330" i="18" s="1"/>
  <c r="X8331" i="18"/>
  <c r="Y8331" i="18" s="1"/>
  <c r="X8332" i="18"/>
  <c r="Y8332" i="18" s="1"/>
  <c r="X8333" i="18"/>
  <c r="Y8333" i="18" s="1"/>
  <c r="X8334" i="18"/>
  <c r="Y8334" i="18" s="1"/>
  <c r="X8335" i="18"/>
  <c r="Y8335" i="18" s="1"/>
  <c r="X8336" i="18"/>
  <c r="Y8336" i="18" s="1"/>
  <c r="X8337" i="18"/>
  <c r="Y8337" i="18" s="1"/>
  <c r="X8338" i="18"/>
  <c r="Y8338" i="18" s="1"/>
  <c r="X8339" i="18"/>
  <c r="Y8339" i="18" s="1"/>
  <c r="X8340" i="18"/>
  <c r="Y8340" i="18" s="1"/>
  <c r="X8341" i="18"/>
  <c r="Y8341" i="18" s="1"/>
  <c r="X8342" i="18"/>
  <c r="Y8342" i="18" s="1"/>
  <c r="X8343" i="18"/>
  <c r="Y8343" i="18" s="1"/>
  <c r="X8344" i="18"/>
  <c r="Y8344" i="18" s="1"/>
  <c r="X8345" i="18"/>
  <c r="Y8345" i="18" s="1"/>
  <c r="X8346" i="18"/>
  <c r="Y8346" i="18" s="1"/>
  <c r="X8347" i="18"/>
  <c r="Y8347" i="18" s="1"/>
  <c r="X8348" i="18"/>
  <c r="Y8348" i="18" s="1"/>
  <c r="X8349" i="18"/>
  <c r="Y8349" i="18" s="1"/>
  <c r="X8350" i="18"/>
  <c r="Y8350" i="18" s="1"/>
  <c r="X8351" i="18"/>
  <c r="Y8351" i="18" s="1"/>
  <c r="X8352" i="18"/>
  <c r="Y8352" i="18" s="1"/>
  <c r="X8353" i="18"/>
  <c r="Y8353" i="18" s="1"/>
  <c r="X8354" i="18"/>
  <c r="Y8354" i="18" s="1"/>
  <c r="X8355" i="18"/>
  <c r="Y8355" i="18" s="1"/>
  <c r="X8356" i="18"/>
  <c r="Y8356" i="18" s="1"/>
  <c r="X8357" i="18"/>
  <c r="Y8357" i="18" s="1"/>
  <c r="X8358" i="18"/>
  <c r="Y8358" i="18" s="1"/>
  <c r="X8359" i="18"/>
  <c r="Y8359" i="18" s="1"/>
  <c r="X8360" i="18"/>
  <c r="Y8360" i="18" s="1"/>
  <c r="X8361" i="18"/>
  <c r="Y8361" i="18" s="1"/>
  <c r="X8362" i="18"/>
  <c r="Y8362" i="18" s="1"/>
  <c r="X8363" i="18"/>
  <c r="Y8363" i="18" s="1"/>
  <c r="X8364" i="18"/>
  <c r="Y8364" i="18" s="1"/>
  <c r="X8365" i="18"/>
  <c r="Y8365" i="18" s="1"/>
  <c r="X8366" i="18"/>
  <c r="Y8366" i="18" s="1"/>
  <c r="X8367" i="18"/>
  <c r="Y8367" i="18" s="1"/>
  <c r="X8368" i="18"/>
  <c r="Y8368" i="18" s="1"/>
  <c r="X8369" i="18"/>
  <c r="Y8369" i="18" s="1"/>
  <c r="X8370" i="18"/>
  <c r="Y8370" i="18" s="1"/>
  <c r="X8371" i="18"/>
  <c r="Y8371" i="18" s="1"/>
  <c r="X8372" i="18"/>
  <c r="Y8372" i="18" s="1"/>
  <c r="X8373" i="18"/>
  <c r="Y8373" i="18" s="1"/>
  <c r="X8374" i="18"/>
  <c r="Y8374" i="18" s="1"/>
  <c r="X8375" i="18"/>
  <c r="Y8375" i="18" s="1"/>
  <c r="X8376" i="18"/>
  <c r="Y8376" i="18" s="1"/>
  <c r="X8377" i="18"/>
  <c r="Y8377" i="18" s="1"/>
  <c r="X8378" i="18"/>
  <c r="Y8378" i="18" s="1"/>
  <c r="X8379" i="18"/>
  <c r="Y8379" i="18" s="1"/>
  <c r="X8380" i="18"/>
  <c r="Y8380" i="18" s="1"/>
  <c r="X8381" i="18"/>
  <c r="Y8381" i="18" s="1"/>
  <c r="X8382" i="18"/>
  <c r="Y8382" i="18" s="1"/>
  <c r="X8383" i="18"/>
  <c r="Y8383" i="18" s="1"/>
  <c r="X8384" i="18"/>
  <c r="Y8384" i="18" s="1"/>
  <c r="X8385" i="18"/>
  <c r="Y8385" i="18" s="1"/>
  <c r="X8386" i="18"/>
  <c r="Y8386" i="18" s="1"/>
  <c r="X8387" i="18"/>
  <c r="Y8387" i="18" s="1"/>
  <c r="X8388" i="18"/>
  <c r="Y8388" i="18" s="1"/>
  <c r="X8389" i="18"/>
  <c r="Y8389" i="18" s="1"/>
  <c r="X8390" i="18"/>
  <c r="Y8390" i="18" s="1"/>
  <c r="X8391" i="18"/>
  <c r="Y8391" i="18" s="1"/>
  <c r="X8392" i="18"/>
  <c r="Y8392" i="18" s="1"/>
  <c r="X8393" i="18"/>
  <c r="Y8393" i="18" s="1"/>
  <c r="X8394" i="18"/>
  <c r="Y8394" i="18" s="1"/>
  <c r="X8395" i="18"/>
  <c r="Y8395" i="18" s="1"/>
  <c r="X8396" i="18"/>
  <c r="Y8396" i="18" s="1"/>
  <c r="X8397" i="18"/>
  <c r="Y8397" i="18" s="1"/>
  <c r="X8398" i="18"/>
  <c r="Y8398" i="18" s="1"/>
  <c r="X8399" i="18"/>
  <c r="Y8399" i="18" s="1"/>
  <c r="X8400" i="18"/>
  <c r="Y8400" i="18" s="1"/>
  <c r="X8401" i="18"/>
  <c r="Y8401" i="18" s="1"/>
  <c r="X8402" i="18"/>
  <c r="Y8402" i="18" s="1"/>
  <c r="X8403" i="18"/>
  <c r="Y8403" i="18" s="1"/>
  <c r="X8404" i="18"/>
  <c r="Y8404" i="18" s="1"/>
  <c r="X8405" i="18"/>
  <c r="Y8405" i="18" s="1"/>
  <c r="X8406" i="18"/>
  <c r="Y8406" i="18" s="1"/>
  <c r="X8407" i="18"/>
  <c r="Y8407" i="18" s="1"/>
  <c r="X8408" i="18"/>
  <c r="Y8408" i="18" s="1"/>
  <c r="X8409" i="18"/>
  <c r="Y8409" i="18" s="1"/>
  <c r="X8410" i="18"/>
  <c r="Y8410" i="18" s="1"/>
  <c r="X8411" i="18"/>
  <c r="Y8411" i="18" s="1"/>
  <c r="X8412" i="18"/>
  <c r="Y8412" i="18" s="1"/>
  <c r="X8413" i="18"/>
  <c r="Y8413" i="18" s="1"/>
  <c r="X8414" i="18"/>
  <c r="Y8414" i="18" s="1"/>
  <c r="X8415" i="18"/>
  <c r="Y8415" i="18" s="1"/>
  <c r="X8416" i="18"/>
  <c r="Y8416" i="18" s="1"/>
  <c r="X8417" i="18"/>
  <c r="Y8417" i="18" s="1"/>
  <c r="X8418" i="18"/>
  <c r="Y8418" i="18" s="1"/>
  <c r="X8419" i="18"/>
  <c r="Y8419" i="18" s="1"/>
  <c r="X8420" i="18"/>
  <c r="Y8420" i="18" s="1"/>
  <c r="X8421" i="18"/>
  <c r="Y8421" i="18" s="1"/>
  <c r="X8422" i="18"/>
  <c r="Y8422" i="18" s="1"/>
  <c r="X8423" i="18"/>
  <c r="Y8423" i="18" s="1"/>
  <c r="X8424" i="18"/>
  <c r="Y8424" i="18" s="1"/>
  <c r="X8425" i="18"/>
  <c r="Y8425" i="18" s="1"/>
  <c r="X8426" i="18"/>
  <c r="Y8426" i="18" s="1"/>
  <c r="X8427" i="18"/>
  <c r="Y8427" i="18" s="1"/>
  <c r="X8428" i="18"/>
  <c r="Y8428" i="18" s="1"/>
  <c r="X8429" i="18"/>
  <c r="Y8429" i="18" s="1"/>
  <c r="X8430" i="18"/>
  <c r="Y8430" i="18" s="1"/>
  <c r="X8431" i="18"/>
  <c r="Y8431" i="18" s="1"/>
  <c r="X8432" i="18"/>
  <c r="Y8432" i="18" s="1"/>
  <c r="X8433" i="18"/>
  <c r="Y8433" i="18" s="1"/>
  <c r="X8434" i="18"/>
  <c r="Y8434" i="18" s="1"/>
  <c r="X8435" i="18"/>
  <c r="Y8435" i="18" s="1"/>
  <c r="X8436" i="18"/>
  <c r="Y8436" i="18" s="1"/>
  <c r="X8437" i="18"/>
  <c r="Y8437" i="18" s="1"/>
  <c r="X8438" i="18"/>
  <c r="Y8438" i="18" s="1"/>
  <c r="X8439" i="18"/>
  <c r="Y8439" i="18" s="1"/>
  <c r="X8440" i="18"/>
  <c r="Y8440" i="18" s="1"/>
  <c r="X8441" i="18"/>
  <c r="Y8441" i="18" s="1"/>
  <c r="X8442" i="18"/>
  <c r="Y8442" i="18" s="1"/>
  <c r="X8443" i="18"/>
  <c r="Y8443" i="18" s="1"/>
  <c r="X8444" i="18"/>
  <c r="Y8444" i="18" s="1"/>
  <c r="X8445" i="18"/>
  <c r="Y8445" i="18" s="1"/>
  <c r="X8446" i="18"/>
  <c r="Y8446" i="18" s="1"/>
  <c r="X8447" i="18"/>
  <c r="Y8447" i="18" s="1"/>
  <c r="X8448" i="18"/>
  <c r="Y8448" i="18" s="1"/>
  <c r="X8449" i="18"/>
  <c r="Y8449" i="18" s="1"/>
  <c r="X8450" i="18"/>
  <c r="Y8450" i="18" s="1"/>
  <c r="X8451" i="18"/>
  <c r="Y8451" i="18" s="1"/>
  <c r="X8452" i="18"/>
  <c r="Y8452" i="18" s="1"/>
  <c r="X8453" i="18"/>
  <c r="Y8453" i="18" s="1"/>
  <c r="X8454" i="18"/>
  <c r="Y8454" i="18" s="1"/>
  <c r="X8455" i="18"/>
  <c r="Y8455" i="18" s="1"/>
  <c r="X8456" i="18"/>
  <c r="Y8456" i="18" s="1"/>
  <c r="X8457" i="18"/>
  <c r="Y8457" i="18" s="1"/>
  <c r="X8458" i="18"/>
  <c r="Y8458" i="18" s="1"/>
  <c r="X8459" i="18"/>
  <c r="Y8459" i="18" s="1"/>
  <c r="X8460" i="18"/>
  <c r="Y8460" i="18" s="1"/>
  <c r="X8461" i="18"/>
  <c r="Y8461" i="18" s="1"/>
  <c r="X8462" i="18"/>
  <c r="Y8462" i="18" s="1"/>
  <c r="X8463" i="18"/>
  <c r="Y8463" i="18" s="1"/>
  <c r="X8464" i="18"/>
  <c r="Y8464" i="18" s="1"/>
  <c r="X8465" i="18"/>
  <c r="Y8465" i="18" s="1"/>
  <c r="X8466" i="18"/>
  <c r="Y8466" i="18" s="1"/>
  <c r="X8467" i="18"/>
  <c r="Y8467" i="18" s="1"/>
  <c r="X8468" i="18"/>
  <c r="Y8468" i="18" s="1"/>
  <c r="X8469" i="18"/>
  <c r="Y8469" i="18" s="1"/>
  <c r="X8470" i="18"/>
  <c r="Y8470" i="18" s="1"/>
  <c r="X8471" i="18"/>
  <c r="Y8471" i="18" s="1"/>
  <c r="X8472" i="18"/>
  <c r="Y8472" i="18" s="1"/>
  <c r="X8473" i="18"/>
  <c r="Y8473" i="18" s="1"/>
  <c r="X8474" i="18"/>
  <c r="Y8474" i="18" s="1"/>
  <c r="X8475" i="18"/>
  <c r="Y8475" i="18" s="1"/>
  <c r="X8476" i="18"/>
  <c r="Y8476" i="18" s="1"/>
  <c r="X8477" i="18"/>
  <c r="Y8477" i="18" s="1"/>
  <c r="X8478" i="18"/>
  <c r="Y8478" i="18" s="1"/>
  <c r="X8479" i="18"/>
  <c r="Y8479" i="18" s="1"/>
  <c r="X8480" i="18"/>
  <c r="Y8480" i="18" s="1"/>
  <c r="X8481" i="18"/>
  <c r="Y8481" i="18" s="1"/>
  <c r="X8482" i="18"/>
  <c r="Y8482" i="18" s="1"/>
  <c r="X8483" i="18"/>
  <c r="Y8483" i="18" s="1"/>
  <c r="X8484" i="18"/>
  <c r="Y8484" i="18" s="1"/>
  <c r="X8485" i="18"/>
  <c r="Y8485" i="18" s="1"/>
  <c r="X8486" i="18"/>
  <c r="Y8486" i="18" s="1"/>
  <c r="X8487" i="18"/>
  <c r="Y8487" i="18" s="1"/>
  <c r="X8488" i="18"/>
  <c r="Y8488" i="18" s="1"/>
  <c r="X8489" i="18"/>
  <c r="Y8489" i="18" s="1"/>
  <c r="X8490" i="18"/>
  <c r="Y8490" i="18" s="1"/>
  <c r="X8491" i="18"/>
  <c r="Y8491" i="18" s="1"/>
  <c r="X8492" i="18"/>
  <c r="Y8492" i="18" s="1"/>
  <c r="X8493" i="18"/>
  <c r="Y8493" i="18" s="1"/>
  <c r="X8494" i="18"/>
  <c r="Y8494" i="18" s="1"/>
  <c r="X8495" i="18"/>
  <c r="Y8495" i="18" s="1"/>
  <c r="X8496" i="18"/>
  <c r="Y8496" i="18" s="1"/>
  <c r="X8497" i="18"/>
  <c r="Y8497" i="18" s="1"/>
  <c r="X8498" i="18"/>
  <c r="Y8498" i="18" s="1"/>
  <c r="X8499" i="18"/>
  <c r="Y8499" i="18" s="1"/>
  <c r="X8500" i="18"/>
  <c r="Y8500" i="18" s="1"/>
  <c r="X8501" i="18"/>
  <c r="Y8501" i="18" s="1"/>
  <c r="X8502" i="18"/>
  <c r="Y8502" i="18" s="1"/>
  <c r="X8503" i="18"/>
  <c r="Y8503" i="18" s="1"/>
  <c r="X8504" i="18"/>
  <c r="Y8504" i="18" s="1"/>
  <c r="X8505" i="18"/>
  <c r="Y8505" i="18" s="1"/>
  <c r="X8506" i="18"/>
  <c r="Y8506" i="18" s="1"/>
  <c r="X8507" i="18"/>
  <c r="Y8507" i="18" s="1"/>
  <c r="X8508" i="18"/>
  <c r="Y8508" i="18" s="1"/>
  <c r="X8509" i="18"/>
  <c r="Y8509" i="18" s="1"/>
  <c r="X8510" i="18"/>
  <c r="Y8510" i="18" s="1"/>
  <c r="X8511" i="18"/>
  <c r="Y8511" i="18" s="1"/>
  <c r="X8512" i="18"/>
  <c r="Y8512" i="18" s="1"/>
  <c r="X8513" i="18"/>
  <c r="Y8513" i="18" s="1"/>
  <c r="X8514" i="18"/>
  <c r="Y8514" i="18" s="1"/>
  <c r="X8515" i="18"/>
  <c r="Y8515" i="18" s="1"/>
  <c r="X8516" i="18"/>
  <c r="Y8516" i="18" s="1"/>
  <c r="X8517" i="18"/>
  <c r="Y8517" i="18" s="1"/>
  <c r="X8518" i="18"/>
  <c r="Y8518" i="18" s="1"/>
  <c r="X8519" i="18"/>
  <c r="Y8519" i="18" s="1"/>
  <c r="X8520" i="18"/>
  <c r="Y8520" i="18" s="1"/>
  <c r="X8521" i="18"/>
  <c r="Y8521" i="18" s="1"/>
  <c r="X8522" i="18"/>
  <c r="Y8522" i="18" s="1"/>
  <c r="X8523" i="18"/>
  <c r="Y8523" i="18" s="1"/>
  <c r="X8524" i="18"/>
  <c r="Y8524" i="18" s="1"/>
  <c r="X8525" i="18"/>
  <c r="Y8525" i="18" s="1"/>
  <c r="X8526" i="18"/>
  <c r="Y8526" i="18" s="1"/>
  <c r="X8527" i="18"/>
  <c r="Y8527" i="18" s="1"/>
  <c r="X8528" i="18"/>
  <c r="Y8528" i="18" s="1"/>
  <c r="X8529" i="18"/>
  <c r="Y8529" i="18" s="1"/>
  <c r="X8530" i="18"/>
  <c r="Y8530" i="18" s="1"/>
  <c r="X8531" i="18"/>
  <c r="Y8531" i="18" s="1"/>
  <c r="X8532" i="18"/>
  <c r="Y8532" i="18" s="1"/>
  <c r="X8533" i="18"/>
  <c r="Y8533" i="18" s="1"/>
  <c r="X8534" i="18"/>
  <c r="Y8534" i="18" s="1"/>
  <c r="X8535" i="18"/>
  <c r="Y8535" i="18" s="1"/>
  <c r="X8536" i="18"/>
  <c r="Y8536" i="18" s="1"/>
  <c r="X8537" i="18"/>
  <c r="Y8537" i="18" s="1"/>
  <c r="X8538" i="18"/>
  <c r="Y8538" i="18" s="1"/>
  <c r="X8539" i="18"/>
  <c r="Y8539" i="18" s="1"/>
  <c r="X8540" i="18"/>
  <c r="Y8540" i="18" s="1"/>
  <c r="X8541" i="18"/>
  <c r="Y8541" i="18" s="1"/>
  <c r="X8542" i="18"/>
  <c r="Y8542" i="18" s="1"/>
  <c r="X8543" i="18"/>
  <c r="Y8543" i="18" s="1"/>
  <c r="X8544" i="18"/>
  <c r="Y8544" i="18" s="1"/>
  <c r="X8545" i="18"/>
  <c r="Y8545" i="18" s="1"/>
  <c r="X8546" i="18"/>
  <c r="Y8546" i="18" s="1"/>
  <c r="X8547" i="18"/>
  <c r="Y8547" i="18" s="1"/>
  <c r="X8548" i="18"/>
  <c r="Y8548" i="18" s="1"/>
  <c r="X8549" i="18"/>
  <c r="Y8549" i="18" s="1"/>
  <c r="X8550" i="18"/>
  <c r="Y8550" i="18" s="1"/>
  <c r="X8551" i="18"/>
  <c r="Y8551" i="18" s="1"/>
  <c r="X8552" i="18"/>
  <c r="Y8552" i="18" s="1"/>
  <c r="X8553" i="18"/>
  <c r="Y8553" i="18" s="1"/>
  <c r="X8554" i="18"/>
  <c r="Y8554" i="18" s="1"/>
  <c r="X8555" i="18"/>
  <c r="Y8555" i="18" s="1"/>
  <c r="X8556" i="18"/>
  <c r="Y8556" i="18" s="1"/>
  <c r="X8557" i="18"/>
  <c r="Y8557" i="18" s="1"/>
  <c r="X8558" i="18"/>
  <c r="Y8558" i="18" s="1"/>
  <c r="X8559" i="18"/>
  <c r="Y8559" i="18" s="1"/>
  <c r="X8560" i="18"/>
  <c r="Y8560" i="18" s="1"/>
  <c r="X8561" i="18"/>
  <c r="Y8561" i="18" s="1"/>
  <c r="X8562" i="18"/>
  <c r="Y8562" i="18" s="1"/>
  <c r="X8563" i="18"/>
  <c r="Y8563" i="18" s="1"/>
  <c r="X8564" i="18"/>
  <c r="Y8564" i="18" s="1"/>
  <c r="X8565" i="18"/>
  <c r="Y8565" i="18" s="1"/>
  <c r="X8566" i="18"/>
  <c r="Y8566" i="18" s="1"/>
  <c r="X8567" i="18"/>
  <c r="Y8567" i="18" s="1"/>
  <c r="X8568" i="18"/>
  <c r="Y8568" i="18" s="1"/>
  <c r="X8569" i="18"/>
  <c r="Y8569" i="18" s="1"/>
  <c r="X8570" i="18"/>
  <c r="Y8570" i="18" s="1"/>
  <c r="X8571" i="18"/>
  <c r="Y8571" i="18" s="1"/>
  <c r="X8572" i="18"/>
  <c r="Y8572" i="18" s="1"/>
  <c r="X8573" i="18"/>
  <c r="Y8573" i="18" s="1"/>
  <c r="X8574" i="18"/>
  <c r="Y8574" i="18" s="1"/>
  <c r="X8575" i="18"/>
  <c r="Y8575" i="18" s="1"/>
  <c r="X8576" i="18"/>
  <c r="Y8576" i="18" s="1"/>
  <c r="X8577" i="18"/>
  <c r="Y8577" i="18" s="1"/>
  <c r="X8578" i="18"/>
  <c r="Y8578" i="18" s="1"/>
  <c r="X8579" i="18"/>
  <c r="Y8579" i="18" s="1"/>
  <c r="X8580" i="18"/>
  <c r="Y8580" i="18" s="1"/>
  <c r="X8581" i="18"/>
  <c r="Y8581" i="18" s="1"/>
  <c r="X8582" i="18"/>
  <c r="Y8582" i="18" s="1"/>
  <c r="X8583" i="18"/>
  <c r="Y8583" i="18" s="1"/>
  <c r="X8584" i="18"/>
  <c r="Y8584" i="18" s="1"/>
  <c r="X8585" i="18"/>
  <c r="Y8585" i="18" s="1"/>
  <c r="X8586" i="18"/>
  <c r="Y8586" i="18" s="1"/>
  <c r="X8587" i="18"/>
  <c r="Y8587" i="18" s="1"/>
  <c r="X8588" i="18"/>
  <c r="Y8588" i="18" s="1"/>
  <c r="X8589" i="18"/>
  <c r="Y8589" i="18" s="1"/>
  <c r="X8590" i="18"/>
  <c r="Y8590" i="18" s="1"/>
  <c r="X8591" i="18"/>
  <c r="Y8591" i="18" s="1"/>
  <c r="X8592" i="18"/>
  <c r="Y8592" i="18" s="1"/>
  <c r="X8593" i="18"/>
  <c r="Y8593" i="18" s="1"/>
  <c r="X8594" i="18"/>
  <c r="Y8594" i="18" s="1"/>
  <c r="X8595" i="18"/>
  <c r="Y8595" i="18" s="1"/>
  <c r="X8596" i="18"/>
  <c r="Y8596" i="18" s="1"/>
  <c r="X8597" i="18"/>
  <c r="Y8597" i="18" s="1"/>
  <c r="X8598" i="18"/>
  <c r="Y8598" i="18" s="1"/>
  <c r="X8599" i="18"/>
  <c r="Y8599" i="18" s="1"/>
  <c r="X8600" i="18"/>
  <c r="Y8600" i="18" s="1"/>
  <c r="X8601" i="18"/>
  <c r="Y8601" i="18" s="1"/>
  <c r="X8602" i="18"/>
  <c r="Y8602" i="18" s="1"/>
  <c r="X8603" i="18"/>
  <c r="Y8603" i="18" s="1"/>
  <c r="X8604" i="18"/>
  <c r="Y8604" i="18" s="1"/>
  <c r="X8605" i="18"/>
  <c r="Y8605" i="18" s="1"/>
  <c r="X8606" i="18"/>
  <c r="Y8606" i="18" s="1"/>
  <c r="X8607" i="18"/>
  <c r="Y8607" i="18" s="1"/>
  <c r="X8608" i="18"/>
  <c r="Y8608" i="18" s="1"/>
  <c r="X8609" i="18"/>
  <c r="Y8609" i="18" s="1"/>
  <c r="X8610" i="18"/>
  <c r="Y8610" i="18" s="1"/>
  <c r="X8611" i="18"/>
  <c r="Y8611" i="18" s="1"/>
  <c r="X8612" i="18"/>
  <c r="Y8612" i="18" s="1"/>
  <c r="X8613" i="18"/>
  <c r="Y8613" i="18" s="1"/>
  <c r="X8614" i="18"/>
  <c r="Y8614" i="18" s="1"/>
  <c r="X8615" i="18"/>
  <c r="Y8615" i="18" s="1"/>
  <c r="X8616" i="18"/>
  <c r="Y8616" i="18" s="1"/>
  <c r="X8617" i="18"/>
  <c r="Y8617" i="18" s="1"/>
  <c r="X8618" i="18"/>
  <c r="Y8618" i="18" s="1"/>
  <c r="X8619" i="18"/>
  <c r="Y8619" i="18" s="1"/>
  <c r="X8620" i="18"/>
  <c r="Y8620" i="18" s="1"/>
  <c r="X8621" i="18"/>
  <c r="Y8621" i="18" s="1"/>
  <c r="X8622" i="18"/>
  <c r="Y8622" i="18" s="1"/>
  <c r="X8623" i="18"/>
  <c r="Y8623" i="18" s="1"/>
  <c r="X8624" i="18"/>
  <c r="Y8624" i="18" s="1"/>
  <c r="X8625" i="18"/>
  <c r="Y8625" i="18" s="1"/>
  <c r="X8626" i="18"/>
  <c r="Y8626" i="18" s="1"/>
  <c r="X8627" i="18"/>
  <c r="Y8627" i="18" s="1"/>
  <c r="X8628" i="18"/>
  <c r="Y8628" i="18" s="1"/>
  <c r="X8629" i="18"/>
  <c r="Y8629" i="18" s="1"/>
  <c r="X8630" i="18"/>
  <c r="Y8630" i="18" s="1"/>
  <c r="X8631" i="18"/>
  <c r="Y8631" i="18" s="1"/>
  <c r="X8632" i="18"/>
  <c r="Y8632" i="18" s="1"/>
  <c r="X8633" i="18"/>
  <c r="Y8633" i="18" s="1"/>
  <c r="X8634" i="18"/>
  <c r="Y8634" i="18" s="1"/>
  <c r="X8635" i="18"/>
  <c r="Y8635" i="18" s="1"/>
  <c r="X8636" i="18"/>
  <c r="Y8636" i="18" s="1"/>
  <c r="X8637" i="18"/>
  <c r="Y8637" i="18" s="1"/>
  <c r="X8638" i="18"/>
  <c r="Y8638" i="18" s="1"/>
  <c r="X8639" i="18"/>
  <c r="Y8639" i="18" s="1"/>
  <c r="X8640" i="18"/>
  <c r="Y8640" i="18" s="1"/>
  <c r="X8641" i="18"/>
  <c r="Y8641" i="18" s="1"/>
  <c r="X8642" i="18"/>
  <c r="Y8642" i="18" s="1"/>
  <c r="X8643" i="18"/>
  <c r="Y8643" i="18" s="1"/>
  <c r="X8644" i="18"/>
  <c r="Y8644" i="18" s="1"/>
  <c r="X8645" i="18"/>
  <c r="Y8645" i="18" s="1"/>
  <c r="X8646" i="18"/>
  <c r="Y8646" i="18" s="1"/>
  <c r="X8647" i="18"/>
  <c r="Y8647" i="18" s="1"/>
  <c r="X8648" i="18"/>
  <c r="Y8648" i="18" s="1"/>
  <c r="X8649" i="18"/>
  <c r="Y8649" i="18" s="1"/>
  <c r="X8650" i="18"/>
  <c r="Y8650" i="18" s="1"/>
  <c r="X8651" i="18"/>
  <c r="Y8651" i="18" s="1"/>
  <c r="X8652" i="18"/>
  <c r="Y8652" i="18" s="1"/>
  <c r="X8653" i="18"/>
  <c r="Y8653" i="18" s="1"/>
  <c r="X8654" i="18"/>
  <c r="Y8654" i="18" s="1"/>
  <c r="X8655" i="18"/>
  <c r="Y8655" i="18" s="1"/>
  <c r="X8656" i="18"/>
  <c r="Y8656" i="18" s="1"/>
  <c r="X8657" i="18"/>
  <c r="Y8657" i="18" s="1"/>
  <c r="X8658" i="18"/>
  <c r="Y8658" i="18" s="1"/>
  <c r="X8659" i="18"/>
  <c r="Y8659" i="18" s="1"/>
  <c r="X8660" i="18"/>
  <c r="Y8660" i="18" s="1"/>
  <c r="X8661" i="18"/>
  <c r="Y8661" i="18" s="1"/>
  <c r="X8662" i="18"/>
  <c r="Y8662" i="18" s="1"/>
  <c r="X8663" i="18"/>
  <c r="Y8663" i="18" s="1"/>
  <c r="X8664" i="18"/>
  <c r="Y8664" i="18" s="1"/>
  <c r="X8665" i="18"/>
  <c r="Y8665" i="18" s="1"/>
  <c r="X8666" i="18"/>
  <c r="Y8666" i="18" s="1"/>
  <c r="X8667" i="18"/>
  <c r="Y8667" i="18" s="1"/>
  <c r="X8668" i="18"/>
  <c r="Y8668" i="18" s="1"/>
  <c r="X8669" i="18"/>
  <c r="Y8669" i="18" s="1"/>
  <c r="X8670" i="18"/>
  <c r="Y8670" i="18" s="1"/>
  <c r="X8671" i="18"/>
  <c r="Y8671" i="18" s="1"/>
  <c r="X8672" i="18"/>
  <c r="Y8672" i="18" s="1"/>
  <c r="X8673" i="18"/>
  <c r="Y8673" i="18" s="1"/>
  <c r="X8674" i="18"/>
  <c r="Y8674" i="18" s="1"/>
  <c r="X8675" i="18"/>
  <c r="Y8675" i="18" s="1"/>
  <c r="X8676" i="18"/>
  <c r="Y8676" i="18" s="1"/>
  <c r="X8677" i="18"/>
  <c r="Y8677" i="18" s="1"/>
  <c r="X8678" i="18"/>
  <c r="Y8678" i="18" s="1"/>
  <c r="X8679" i="18"/>
  <c r="Y8679" i="18" s="1"/>
  <c r="X8680" i="18"/>
  <c r="Y8680" i="18" s="1"/>
  <c r="X8681" i="18"/>
  <c r="Y8681" i="18" s="1"/>
  <c r="X8682" i="18"/>
  <c r="Y8682" i="18" s="1"/>
  <c r="X8683" i="18"/>
  <c r="Y8683" i="18" s="1"/>
  <c r="X8684" i="18"/>
  <c r="Y8684" i="18" s="1"/>
  <c r="X8685" i="18"/>
  <c r="Y8685" i="18" s="1"/>
  <c r="X8686" i="18"/>
  <c r="Y8686" i="18" s="1"/>
  <c r="X8687" i="18"/>
  <c r="Y8687" i="18" s="1"/>
  <c r="X8688" i="18"/>
  <c r="Y8688" i="18" s="1"/>
  <c r="X8689" i="18"/>
  <c r="Y8689" i="18" s="1"/>
  <c r="X8690" i="18"/>
  <c r="Y8690" i="18" s="1"/>
  <c r="X8691" i="18"/>
  <c r="Y8691" i="18" s="1"/>
  <c r="X8692" i="18"/>
  <c r="Y8692" i="18" s="1"/>
  <c r="X8693" i="18"/>
  <c r="Y8693" i="18" s="1"/>
  <c r="X8694" i="18"/>
  <c r="Y8694" i="18" s="1"/>
  <c r="X8695" i="18"/>
  <c r="Y8695" i="18" s="1"/>
  <c r="X8696" i="18"/>
  <c r="Y8696" i="18" s="1"/>
  <c r="X8697" i="18"/>
  <c r="Y8697" i="18" s="1"/>
  <c r="X8698" i="18"/>
  <c r="Y8698" i="18" s="1"/>
  <c r="X8699" i="18"/>
  <c r="Y8699" i="18" s="1"/>
  <c r="X8700" i="18"/>
  <c r="Y8700" i="18" s="1"/>
  <c r="X8701" i="18"/>
  <c r="Y8701" i="18" s="1"/>
  <c r="X8702" i="18"/>
  <c r="Y8702" i="18" s="1"/>
  <c r="X8703" i="18"/>
  <c r="Y8703" i="18" s="1"/>
  <c r="X8704" i="18"/>
  <c r="Y8704" i="18" s="1"/>
  <c r="X8705" i="18"/>
  <c r="Y8705" i="18" s="1"/>
  <c r="X8706" i="18"/>
  <c r="Y8706" i="18" s="1"/>
  <c r="X8707" i="18"/>
  <c r="Y8707" i="18" s="1"/>
  <c r="X8708" i="18"/>
  <c r="Y8708" i="18" s="1"/>
  <c r="X8709" i="18"/>
  <c r="Y8709" i="18" s="1"/>
  <c r="X8710" i="18"/>
  <c r="Y8710" i="18" s="1"/>
  <c r="X8711" i="18"/>
  <c r="Y8711" i="18" s="1"/>
  <c r="X8712" i="18"/>
  <c r="Y8712" i="18" s="1"/>
  <c r="X8713" i="18"/>
  <c r="Y8713" i="18" s="1"/>
  <c r="X8714" i="18"/>
  <c r="Y8714" i="18" s="1"/>
  <c r="X8715" i="18"/>
  <c r="Y8715" i="18" s="1"/>
  <c r="X8716" i="18"/>
  <c r="Y8716" i="18" s="1"/>
  <c r="X8717" i="18"/>
  <c r="Y8717" i="18" s="1"/>
  <c r="X8718" i="18"/>
  <c r="Y8718" i="18" s="1"/>
  <c r="X8719" i="18"/>
  <c r="Y8719" i="18" s="1"/>
  <c r="X8720" i="18"/>
  <c r="Y8720" i="18" s="1"/>
  <c r="X8721" i="18"/>
  <c r="Y8721" i="18" s="1"/>
  <c r="X8722" i="18"/>
  <c r="Y8722" i="18" s="1"/>
  <c r="X8723" i="18"/>
  <c r="Y8723" i="18" s="1"/>
  <c r="X8724" i="18"/>
  <c r="Y8724" i="18" s="1"/>
  <c r="X8725" i="18"/>
  <c r="Y8725" i="18" s="1"/>
  <c r="X8726" i="18"/>
  <c r="Y8726" i="18" s="1"/>
  <c r="X8727" i="18"/>
  <c r="Y8727" i="18" s="1"/>
  <c r="X8728" i="18"/>
  <c r="Y8728" i="18" s="1"/>
  <c r="X8729" i="18"/>
  <c r="Y8729" i="18" s="1"/>
  <c r="X8730" i="18"/>
  <c r="Y8730" i="18" s="1"/>
  <c r="X8731" i="18"/>
  <c r="Y8731" i="18" s="1"/>
  <c r="X8732" i="18"/>
  <c r="Y8732" i="18" s="1"/>
  <c r="X8733" i="18"/>
  <c r="Y8733" i="18" s="1"/>
  <c r="X8734" i="18"/>
  <c r="Y8734" i="18" s="1"/>
  <c r="X8735" i="18"/>
  <c r="Y8735" i="18" s="1"/>
  <c r="X8736" i="18"/>
  <c r="Y8736" i="18" s="1"/>
  <c r="X8737" i="18"/>
  <c r="Y8737" i="18" s="1"/>
  <c r="X8738" i="18"/>
  <c r="Y8738" i="18" s="1"/>
  <c r="X8739" i="18"/>
  <c r="Y8739" i="18" s="1"/>
  <c r="X8740" i="18"/>
  <c r="Y8740" i="18" s="1"/>
  <c r="X8741" i="18"/>
  <c r="Y8741" i="18" s="1"/>
  <c r="X8742" i="18"/>
  <c r="Y8742" i="18" s="1"/>
  <c r="X8743" i="18"/>
  <c r="Y8743" i="18" s="1"/>
  <c r="X8744" i="18"/>
  <c r="Y8744" i="18" s="1"/>
  <c r="X8745" i="18"/>
  <c r="Y8745" i="18" s="1"/>
  <c r="X8746" i="18"/>
  <c r="Y8746" i="18" s="1"/>
  <c r="X8747" i="18"/>
  <c r="Y8747" i="18" s="1"/>
  <c r="X8748" i="18"/>
  <c r="Y8748" i="18" s="1"/>
  <c r="X8749" i="18"/>
  <c r="Y8749" i="18" s="1"/>
  <c r="X8750" i="18"/>
  <c r="Y8750" i="18" s="1"/>
  <c r="X8751" i="18"/>
  <c r="Y8751" i="18" s="1"/>
  <c r="X8752" i="18"/>
  <c r="Y8752" i="18" s="1"/>
  <c r="X8753" i="18"/>
  <c r="Y8753" i="18" s="1"/>
  <c r="X8754" i="18"/>
  <c r="Y8754" i="18" s="1"/>
  <c r="X8755" i="18"/>
  <c r="Y8755" i="18" s="1"/>
  <c r="X8756" i="18"/>
  <c r="Y8756" i="18" s="1"/>
  <c r="X8757" i="18"/>
  <c r="Y8757" i="18" s="1"/>
  <c r="X8758" i="18"/>
  <c r="Y8758" i="18" s="1"/>
  <c r="X8759" i="18"/>
  <c r="Y8759" i="18" s="1"/>
  <c r="X8760" i="18"/>
  <c r="Y8760" i="18" s="1"/>
  <c r="X8761" i="18"/>
  <c r="Y8761" i="18" s="1"/>
  <c r="X8762" i="18"/>
  <c r="Y8762" i="18" s="1"/>
  <c r="X8763" i="18"/>
  <c r="Y8763" i="18" s="1"/>
  <c r="X8764" i="18"/>
  <c r="Y8764" i="18" s="1"/>
  <c r="X8765" i="18"/>
  <c r="Y8765" i="18" s="1"/>
  <c r="X8766" i="18"/>
  <c r="Y8766" i="18" s="1"/>
  <c r="X8767" i="18"/>
  <c r="Y8767" i="18" s="1"/>
  <c r="X8768" i="18"/>
  <c r="Y8768" i="18" s="1"/>
  <c r="X8769" i="18"/>
  <c r="Y8769" i="18" s="1"/>
  <c r="X8770" i="18"/>
  <c r="Y8770" i="18" s="1"/>
  <c r="X8771" i="18"/>
  <c r="Y8771" i="18" s="1"/>
  <c r="X8772" i="18"/>
  <c r="Y8772" i="18" s="1"/>
  <c r="X8773" i="18"/>
  <c r="Y8773" i="18" s="1"/>
  <c r="X8774" i="18"/>
  <c r="Y8774" i="18" s="1"/>
  <c r="X8775" i="18"/>
  <c r="Y8775" i="18" s="1"/>
  <c r="X8776" i="18"/>
  <c r="Y8776" i="18" s="1"/>
  <c r="X8777" i="18"/>
  <c r="Y8777" i="18" s="1"/>
  <c r="X8778" i="18"/>
  <c r="Y8778" i="18" s="1"/>
  <c r="X8779" i="18"/>
  <c r="Y8779" i="18" s="1"/>
  <c r="X8780" i="18"/>
  <c r="Y8780" i="18" s="1"/>
  <c r="X8781" i="18"/>
  <c r="Y8781" i="18" s="1"/>
  <c r="X8782" i="18"/>
  <c r="Y8782" i="18" s="1"/>
  <c r="X8783" i="18"/>
  <c r="Y8783" i="18" s="1"/>
  <c r="X8784" i="18"/>
  <c r="Y8784" i="18" s="1"/>
  <c r="X8785" i="18"/>
  <c r="Y8785" i="18" s="1"/>
  <c r="X8786" i="18"/>
  <c r="Y8786" i="18" s="1"/>
  <c r="X8787" i="18"/>
  <c r="Y8787" i="18" s="1"/>
  <c r="X8788" i="18"/>
  <c r="Y8788" i="18" s="1"/>
  <c r="X8789" i="18"/>
  <c r="Y8789" i="18" s="1"/>
  <c r="X8790" i="18"/>
  <c r="Y8790" i="18" s="1"/>
  <c r="X8791" i="18"/>
  <c r="Y8791" i="18" s="1"/>
  <c r="X8792" i="18"/>
  <c r="Y8792" i="18" s="1"/>
  <c r="X8793" i="18"/>
  <c r="Y8793" i="18" s="1"/>
  <c r="X8794" i="18"/>
  <c r="Y8794" i="18" s="1"/>
  <c r="X8795" i="18"/>
  <c r="Y8795" i="18" s="1"/>
  <c r="X8796" i="18"/>
  <c r="Y8796" i="18" s="1"/>
  <c r="X8797" i="18"/>
  <c r="Y8797" i="18" s="1"/>
  <c r="X8798" i="18"/>
  <c r="Y8798" i="18" s="1"/>
  <c r="X8799" i="18"/>
  <c r="Y8799" i="18" s="1"/>
  <c r="X8800" i="18"/>
  <c r="Y8800" i="18" s="1"/>
  <c r="X8801" i="18"/>
  <c r="Y8801" i="18" s="1"/>
  <c r="X8802" i="18"/>
  <c r="Y8802" i="18" s="1"/>
  <c r="X8803" i="18"/>
  <c r="Y8803" i="18" s="1"/>
  <c r="X8804" i="18"/>
  <c r="Y8804" i="18" s="1"/>
  <c r="X8805" i="18"/>
  <c r="Y8805" i="18" s="1"/>
  <c r="X8806" i="18"/>
  <c r="Y8806" i="18" s="1"/>
  <c r="X8807" i="18"/>
  <c r="Y8807" i="18" s="1"/>
  <c r="X8808" i="18"/>
  <c r="Y8808" i="18" s="1"/>
  <c r="X8809" i="18"/>
  <c r="Y8809" i="18" s="1"/>
  <c r="X8810" i="18"/>
  <c r="Y8810" i="18" s="1"/>
  <c r="X8811" i="18"/>
  <c r="Y8811" i="18" s="1"/>
  <c r="X8812" i="18"/>
  <c r="Y8812" i="18" s="1"/>
  <c r="X8813" i="18"/>
  <c r="Y8813" i="18" s="1"/>
  <c r="X8814" i="18"/>
  <c r="Y8814" i="18" s="1"/>
  <c r="X8815" i="18"/>
  <c r="Y8815" i="18" s="1"/>
  <c r="X8816" i="18"/>
  <c r="Y8816" i="18" s="1"/>
  <c r="X8817" i="18"/>
  <c r="Y8817" i="18" s="1"/>
  <c r="X8818" i="18"/>
  <c r="Y8818" i="18" s="1"/>
  <c r="X8819" i="18"/>
  <c r="Y8819" i="18" s="1"/>
  <c r="X8820" i="18"/>
  <c r="Y8820" i="18" s="1"/>
  <c r="X8821" i="18"/>
  <c r="Y8821" i="18" s="1"/>
  <c r="X8822" i="18"/>
  <c r="Y8822" i="18" s="1"/>
  <c r="X8823" i="18"/>
  <c r="Y8823" i="18" s="1"/>
  <c r="X8824" i="18"/>
  <c r="Y8824" i="18" s="1"/>
  <c r="X8825" i="18"/>
  <c r="Y8825" i="18" s="1"/>
  <c r="X8826" i="18"/>
  <c r="Y8826" i="18" s="1"/>
  <c r="X8827" i="18"/>
  <c r="Y8827" i="18" s="1"/>
  <c r="X8828" i="18"/>
  <c r="Y8828" i="18" s="1"/>
  <c r="X8829" i="18"/>
  <c r="Y8829" i="18" s="1"/>
  <c r="X8830" i="18"/>
  <c r="Y8830" i="18" s="1"/>
  <c r="X8831" i="18"/>
  <c r="Y8831" i="18" s="1"/>
  <c r="X8832" i="18"/>
  <c r="Y8832" i="18" s="1"/>
  <c r="X8833" i="18"/>
  <c r="Y8833" i="18" s="1"/>
  <c r="X8834" i="18"/>
  <c r="Y8834" i="18" s="1"/>
  <c r="X8835" i="18"/>
  <c r="Y8835" i="18" s="1"/>
  <c r="X8836" i="18"/>
  <c r="Y8836" i="18" s="1"/>
  <c r="X8837" i="18"/>
  <c r="Y8837" i="18" s="1"/>
  <c r="X8838" i="18"/>
  <c r="Y8838" i="18" s="1"/>
  <c r="X8839" i="18"/>
  <c r="Y8839" i="18" s="1"/>
  <c r="X8840" i="18"/>
  <c r="Y8840" i="18" s="1"/>
  <c r="X8841" i="18"/>
  <c r="Y8841" i="18" s="1"/>
  <c r="X8842" i="18"/>
  <c r="Y8842" i="18" s="1"/>
  <c r="X8843" i="18"/>
  <c r="Y8843" i="18" s="1"/>
  <c r="X8844" i="18"/>
  <c r="Y8844" i="18" s="1"/>
  <c r="X8845" i="18"/>
  <c r="Y8845" i="18" s="1"/>
  <c r="X8846" i="18"/>
  <c r="Y8846" i="18" s="1"/>
  <c r="X8847" i="18"/>
  <c r="Y8847" i="18" s="1"/>
  <c r="X8848" i="18"/>
  <c r="Y8848" i="18" s="1"/>
  <c r="X8849" i="18"/>
  <c r="Y8849" i="18" s="1"/>
  <c r="X8850" i="18"/>
  <c r="Y8850" i="18" s="1"/>
  <c r="X8851" i="18"/>
  <c r="Y8851" i="18" s="1"/>
  <c r="X8852" i="18"/>
  <c r="Y8852" i="18" s="1"/>
  <c r="X8853" i="18"/>
  <c r="Y8853" i="18" s="1"/>
  <c r="X8854" i="18"/>
  <c r="Y8854" i="18" s="1"/>
  <c r="X8855" i="18"/>
  <c r="Y8855" i="18" s="1"/>
  <c r="X8856" i="18"/>
  <c r="Y8856" i="18" s="1"/>
  <c r="X8857" i="18"/>
  <c r="Y8857" i="18" s="1"/>
  <c r="X8858" i="18"/>
  <c r="Y8858" i="18" s="1"/>
  <c r="X8859" i="18"/>
  <c r="Y8859" i="18" s="1"/>
  <c r="X8860" i="18"/>
  <c r="Y8860" i="18" s="1"/>
  <c r="X8861" i="18"/>
  <c r="Y8861" i="18" s="1"/>
  <c r="X8862" i="18"/>
  <c r="Y8862" i="18" s="1"/>
  <c r="X8863" i="18"/>
  <c r="Y8863" i="18" s="1"/>
  <c r="X8864" i="18"/>
  <c r="Y8864" i="18" s="1"/>
  <c r="X8865" i="18"/>
  <c r="Y8865" i="18" s="1"/>
  <c r="X8866" i="18"/>
  <c r="Y8866" i="18" s="1"/>
  <c r="X8867" i="18"/>
  <c r="Y8867" i="18" s="1"/>
  <c r="X8868" i="18"/>
  <c r="Y8868" i="18" s="1"/>
  <c r="X8869" i="18"/>
  <c r="Y8869" i="18" s="1"/>
  <c r="X8870" i="18"/>
  <c r="Y8870" i="18" s="1"/>
  <c r="X8871" i="18"/>
  <c r="Y8871" i="18" s="1"/>
  <c r="X8872" i="18"/>
  <c r="Y8872" i="18" s="1"/>
  <c r="X8873" i="18"/>
  <c r="Y8873" i="18" s="1"/>
  <c r="X8874" i="18"/>
  <c r="Y8874" i="18" s="1"/>
  <c r="X8875" i="18"/>
  <c r="Y8875" i="18" s="1"/>
  <c r="X8876" i="18"/>
  <c r="Y8876" i="18" s="1"/>
  <c r="X8877" i="18"/>
  <c r="Y8877" i="18" s="1"/>
  <c r="X8878" i="18"/>
  <c r="Y8878" i="18" s="1"/>
  <c r="X8879" i="18"/>
  <c r="Y8879" i="18" s="1"/>
  <c r="X8880" i="18"/>
  <c r="Y8880" i="18" s="1"/>
  <c r="X8881" i="18"/>
  <c r="Y8881" i="18" s="1"/>
  <c r="X8882" i="18"/>
  <c r="Y8882" i="18" s="1"/>
  <c r="X8883" i="18"/>
  <c r="Y8883" i="18" s="1"/>
  <c r="X8884" i="18"/>
  <c r="Y8884" i="18" s="1"/>
  <c r="X8885" i="18"/>
  <c r="Y8885" i="18" s="1"/>
  <c r="X8886" i="18"/>
  <c r="Y8886" i="18" s="1"/>
  <c r="X8887" i="18"/>
  <c r="Y8887" i="18" s="1"/>
  <c r="X8888" i="18"/>
  <c r="Y8888" i="18" s="1"/>
  <c r="X8889" i="18"/>
  <c r="Y8889" i="18" s="1"/>
  <c r="X8890" i="18"/>
  <c r="Y8890" i="18" s="1"/>
  <c r="X8891" i="18"/>
  <c r="Y8891" i="18" s="1"/>
  <c r="X8892" i="18"/>
  <c r="Y8892" i="18" s="1"/>
  <c r="X8893" i="18"/>
  <c r="Y8893" i="18" s="1"/>
  <c r="X8894" i="18"/>
  <c r="Y8894" i="18" s="1"/>
  <c r="X8895" i="18"/>
  <c r="Y8895" i="18" s="1"/>
  <c r="X8896" i="18"/>
  <c r="Y8896" i="18" s="1"/>
  <c r="X8897" i="18"/>
  <c r="Y8897" i="18" s="1"/>
  <c r="X8898" i="18"/>
  <c r="Y8898" i="18" s="1"/>
  <c r="X8899" i="18"/>
  <c r="Y8899" i="18" s="1"/>
  <c r="X8900" i="18"/>
  <c r="Y8900" i="18" s="1"/>
  <c r="X8901" i="18"/>
  <c r="Y8901" i="18" s="1"/>
  <c r="X8902" i="18"/>
  <c r="Y8902" i="18" s="1"/>
  <c r="X8903" i="18"/>
  <c r="Y8903" i="18" s="1"/>
  <c r="X8904" i="18"/>
  <c r="Y8904" i="18" s="1"/>
  <c r="X8905" i="18"/>
  <c r="Y8905" i="18" s="1"/>
  <c r="X8906" i="18"/>
  <c r="Y8906" i="18" s="1"/>
  <c r="X8907" i="18"/>
  <c r="Y8907" i="18" s="1"/>
  <c r="X8908" i="18"/>
  <c r="Y8908" i="18" s="1"/>
  <c r="X8909" i="18"/>
  <c r="Y8909" i="18" s="1"/>
  <c r="X8910" i="18"/>
  <c r="Y8910" i="18" s="1"/>
  <c r="X8911" i="18"/>
  <c r="Y8911" i="18" s="1"/>
  <c r="X8912" i="18"/>
  <c r="Y8912" i="18" s="1"/>
  <c r="X8913" i="18"/>
  <c r="Y8913" i="18" s="1"/>
  <c r="X8914" i="18"/>
  <c r="Y8914" i="18" s="1"/>
  <c r="X8915" i="18"/>
  <c r="Y8915" i="18" s="1"/>
  <c r="X8916" i="18"/>
  <c r="Y8916" i="18" s="1"/>
  <c r="X8917" i="18"/>
  <c r="Y8917" i="18" s="1"/>
  <c r="X8918" i="18"/>
  <c r="Y8918" i="18" s="1"/>
  <c r="X8919" i="18"/>
  <c r="Y8919" i="18" s="1"/>
  <c r="X8920" i="18"/>
  <c r="Y8920" i="18" s="1"/>
  <c r="X8921" i="18"/>
  <c r="Y8921" i="18" s="1"/>
  <c r="X8922" i="18"/>
  <c r="Y8922" i="18" s="1"/>
  <c r="X8923" i="18"/>
  <c r="Y8923" i="18" s="1"/>
  <c r="X8924" i="18"/>
  <c r="Y8924" i="18" s="1"/>
  <c r="X8925" i="18"/>
  <c r="Y8925" i="18" s="1"/>
  <c r="X8926" i="18"/>
  <c r="Y8926" i="18" s="1"/>
  <c r="X8927" i="18"/>
  <c r="Y8927" i="18" s="1"/>
  <c r="X8928" i="18"/>
  <c r="Y8928" i="18" s="1"/>
  <c r="X8929" i="18"/>
  <c r="Y8929" i="18" s="1"/>
  <c r="X8930" i="18"/>
  <c r="Y8930" i="18" s="1"/>
  <c r="X8931" i="18"/>
  <c r="Y8931" i="18" s="1"/>
  <c r="X8932" i="18"/>
  <c r="Y8932" i="18" s="1"/>
  <c r="X8933" i="18"/>
  <c r="Y8933" i="18" s="1"/>
  <c r="X8934" i="18"/>
  <c r="Y8934" i="18" s="1"/>
  <c r="X8935" i="18"/>
  <c r="Y8935" i="18" s="1"/>
  <c r="X8936" i="18"/>
  <c r="Y8936" i="18" s="1"/>
  <c r="X8937" i="18"/>
  <c r="Y8937" i="18" s="1"/>
  <c r="X8938" i="18"/>
  <c r="Y8938" i="18" s="1"/>
  <c r="X8939" i="18"/>
  <c r="Y8939" i="18" s="1"/>
  <c r="X8940" i="18"/>
  <c r="Y8940" i="18" s="1"/>
  <c r="X8941" i="18"/>
  <c r="Y8941" i="18" s="1"/>
  <c r="X8942" i="18"/>
  <c r="Y8942" i="18" s="1"/>
  <c r="X8943" i="18"/>
  <c r="Y8943" i="18" s="1"/>
  <c r="X8944" i="18"/>
  <c r="Y8944" i="18" s="1"/>
  <c r="X8945" i="18"/>
  <c r="Y8945" i="18" s="1"/>
  <c r="X8946" i="18"/>
  <c r="Y8946" i="18" s="1"/>
  <c r="X8947" i="18"/>
  <c r="Y8947" i="18" s="1"/>
  <c r="X8948" i="18"/>
  <c r="Y8948" i="18" s="1"/>
  <c r="X8949" i="18"/>
  <c r="Y8949" i="18" s="1"/>
  <c r="X8950" i="18"/>
  <c r="Y8950" i="18" s="1"/>
  <c r="X8951" i="18"/>
  <c r="Y8951" i="18" s="1"/>
  <c r="X8952" i="18"/>
  <c r="Y8952" i="18" s="1"/>
  <c r="X8953" i="18"/>
  <c r="Y8953" i="18" s="1"/>
  <c r="X8954" i="18"/>
  <c r="Y8954" i="18" s="1"/>
  <c r="X8955" i="18"/>
  <c r="Y8955" i="18" s="1"/>
  <c r="X8956" i="18"/>
  <c r="Y8956" i="18" s="1"/>
  <c r="X8957" i="18"/>
  <c r="Y8957" i="18" s="1"/>
  <c r="X8958" i="18"/>
  <c r="Y8958" i="18" s="1"/>
  <c r="X8959" i="18"/>
  <c r="Y8959" i="18" s="1"/>
  <c r="X8960" i="18"/>
  <c r="Y8960" i="18" s="1"/>
  <c r="X8961" i="18"/>
  <c r="Y8961" i="18" s="1"/>
  <c r="X8962" i="18"/>
  <c r="Y8962" i="18" s="1"/>
  <c r="X8963" i="18"/>
  <c r="Y8963" i="18" s="1"/>
  <c r="X8964" i="18"/>
  <c r="Y8964" i="18" s="1"/>
  <c r="X8965" i="18"/>
  <c r="Y8965" i="18" s="1"/>
  <c r="X8966" i="18"/>
  <c r="Y8966" i="18" s="1"/>
  <c r="X8967" i="18"/>
  <c r="Y8967" i="18" s="1"/>
  <c r="X8968" i="18"/>
  <c r="Y8968" i="18" s="1"/>
  <c r="X8969" i="18"/>
  <c r="Y8969" i="18" s="1"/>
  <c r="X8970" i="18"/>
  <c r="Y8970" i="18" s="1"/>
  <c r="X8971" i="18"/>
  <c r="Y8971" i="18" s="1"/>
  <c r="X8972" i="18"/>
  <c r="Y8972" i="18" s="1"/>
  <c r="X8973" i="18"/>
  <c r="Y8973" i="18" s="1"/>
  <c r="X8974" i="18"/>
  <c r="Y8974" i="18" s="1"/>
  <c r="X8975" i="18"/>
  <c r="Y8975" i="18" s="1"/>
  <c r="X8976" i="18"/>
  <c r="Y8976" i="18" s="1"/>
  <c r="X8977" i="18"/>
  <c r="Y8977" i="18" s="1"/>
  <c r="X8978" i="18"/>
  <c r="Y8978" i="18" s="1"/>
  <c r="X8979" i="18"/>
  <c r="Y8979" i="18" s="1"/>
  <c r="X8980" i="18"/>
  <c r="Y8980" i="18" s="1"/>
  <c r="X8981" i="18"/>
  <c r="Y8981" i="18" s="1"/>
  <c r="X8982" i="18"/>
  <c r="Y8982" i="18" s="1"/>
  <c r="X8983" i="18"/>
  <c r="Y8983" i="18" s="1"/>
  <c r="X8984" i="18"/>
  <c r="Y8984" i="18" s="1"/>
  <c r="X8985" i="18"/>
  <c r="Y8985" i="18" s="1"/>
  <c r="X8986" i="18"/>
  <c r="Y8986" i="18" s="1"/>
  <c r="X8987" i="18"/>
  <c r="Y8987" i="18" s="1"/>
  <c r="X8988" i="18"/>
  <c r="Y8988" i="18" s="1"/>
  <c r="X8989" i="18"/>
  <c r="Y8989" i="18" s="1"/>
  <c r="X8990" i="18"/>
  <c r="Y8990" i="18" s="1"/>
  <c r="X8991" i="18"/>
  <c r="Y8991" i="18" s="1"/>
  <c r="X8992" i="18"/>
  <c r="Y8992" i="18" s="1"/>
  <c r="X8993" i="18"/>
  <c r="Y8993" i="18" s="1"/>
  <c r="X8994" i="18"/>
  <c r="Y8994" i="18" s="1"/>
  <c r="X8995" i="18"/>
  <c r="Y8995" i="18" s="1"/>
  <c r="X8996" i="18"/>
  <c r="Y8996" i="18" s="1"/>
  <c r="X8997" i="18"/>
  <c r="Y8997" i="18" s="1"/>
  <c r="X8998" i="18"/>
  <c r="Y8998" i="18" s="1"/>
  <c r="X8999" i="18"/>
  <c r="Y8999" i="18" s="1"/>
  <c r="X9000" i="18"/>
  <c r="Y9000" i="18" s="1"/>
  <c r="X9001" i="18"/>
  <c r="Y9001" i="18" s="1"/>
  <c r="X9002" i="18"/>
  <c r="Y9002" i="18" s="1"/>
  <c r="X9003" i="18"/>
  <c r="Y9003" i="18" s="1"/>
  <c r="X9004" i="18"/>
  <c r="Y9004" i="18" s="1"/>
  <c r="X9005" i="18"/>
  <c r="Y9005" i="18" s="1"/>
  <c r="X9006" i="18"/>
  <c r="Y9006" i="18" s="1"/>
  <c r="X9007" i="18"/>
  <c r="Y9007" i="18" s="1"/>
  <c r="X9008" i="18"/>
  <c r="Y9008" i="18" s="1"/>
  <c r="X9009" i="18"/>
  <c r="Y9009" i="18" s="1"/>
  <c r="X9010" i="18"/>
  <c r="Y9010" i="18" s="1"/>
  <c r="X9011" i="18"/>
  <c r="Y9011" i="18" s="1"/>
  <c r="X9012" i="18"/>
  <c r="Y9012" i="18" s="1"/>
  <c r="X9013" i="18"/>
  <c r="Y9013" i="18" s="1"/>
  <c r="X9014" i="18"/>
  <c r="Y9014" i="18" s="1"/>
  <c r="X9015" i="18"/>
  <c r="Y9015" i="18" s="1"/>
  <c r="X9016" i="18"/>
  <c r="Y9016" i="18" s="1"/>
  <c r="X9017" i="18"/>
  <c r="Y9017" i="18" s="1"/>
  <c r="X9018" i="18"/>
  <c r="Y9018" i="18" s="1"/>
  <c r="X9019" i="18"/>
  <c r="Y9019" i="18" s="1"/>
  <c r="X9020" i="18"/>
  <c r="Y9020" i="18" s="1"/>
  <c r="X9021" i="18"/>
  <c r="Y9021" i="18" s="1"/>
  <c r="X9022" i="18"/>
  <c r="Y9022" i="18" s="1"/>
  <c r="X9023" i="18"/>
  <c r="Y9023" i="18" s="1"/>
  <c r="X9024" i="18"/>
  <c r="Y9024" i="18" s="1"/>
  <c r="X9025" i="18"/>
  <c r="Y9025" i="18" s="1"/>
  <c r="X9026" i="18"/>
  <c r="Y9026" i="18" s="1"/>
  <c r="X9027" i="18"/>
  <c r="Y9027" i="18" s="1"/>
  <c r="X9028" i="18"/>
  <c r="Y9028" i="18" s="1"/>
  <c r="X9029" i="18"/>
  <c r="Y9029" i="18" s="1"/>
  <c r="X9030" i="18"/>
  <c r="Y9030" i="18" s="1"/>
  <c r="X9031" i="18"/>
  <c r="Y9031" i="18" s="1"/>
  <c r="X9032" i="18"/>
  <c r="Y9032" i="18" s="1"/>
  <c r="X9033" i="18"/>
  <c r="Y9033" i="18" s="1"/>
  <c r="X9034" i="18"/>
  <c r="Y9034" i="18" s="1"/>
  <c r="X9035" i="18"/>
  <c r="Y9035" i="18" s="1"/>
  <c r="X9036" i="18"/>
  <c r="Y9036" i="18" s="1"/>
  <c r="X9037" i="18"/>
  <c r="Y9037" i="18" s="1"/>
  <c r="X9038" i="18"/>
  <c r="Y9038" i="18" s="1"/>
  <c r="X9039" i="18"/>
  <c r="Y9039" i="18" s="1"/>
  <c r="X9040" i="18"/>
  <c r="Y9040" i="18" s="1"/>
  <c r="X9041" i="18"/>
  <c r="Y9041" i="18" s="1"/>
  <c r="X9042" i="18"/>
  <c r="Y9042" i="18" s="1"/>
  <c r="X9043" i="18"/>
  <c r="Y9043" i="18" s="1"/>
  <c r="X9044" i="18"/>
  <c r="Y9044" i="18" s="1"/>
  <c r="X9045" i="18"/>
  <c r="Y9045" i="18" s="1"/>
  <c r="X9046" i="18"/>
  <c r="Y9046" i="18" s="1"/>
  <c r="X9047" i="18"/>
  <c r="Y9047" i="18" s="1"/>
  <c r="X9048" i="18"/>
  <c r="Y9048" i="18" s="1"/>
  <c r="X9049" i="18"/>
  <c r="Y9049" i="18" s="1"/>
  <c r="X9050" i="18"/>
  <c r="Y9050" i="18" s="1"/>
  <c r="X9051" i="18"/>
  <c r="Y9051" i="18" s="1"/>
  <c r="X9052" i="18"/>
  <c r="Y9052" i="18" s="1"/>
  <c r="X9053" i="18"/>
  <c r="Y9053" i="18" s="1"/>
  <c r="X9054" i="18"/>
  <c r="Y9054" i="18" s="1"/>
  <c r="X9055" i="18"/>
  <c r="Y9055" i="18" s="1"/>
  <c r="X9056" i="18"/>
  <c r="Y9056" i="18" s="1"/>
  <c r="X9057" i="18"/>
  <c r="Y9057" i="18" s="1"/>
  <c r="X9058" i="18"/>
  <c r="Y9058" i="18" s="1"/>
  <c r="X9059" i="18"/>
  <c r="Y9059" i="18" s="1"/>
  <c r="X9060" i="18"/>
  <c r="Y9060" i="18" s="1"/>
  <c r="X9061" i="18"/>
  <c r="Y9061" i="18" s="1"/>
  <c r="X9062" i="18"/>
  <c r="Y9062" i="18" s="1"/>
  <c r="X9063" i="18"/>
  <c r="Y9063" i="18" s="1"/>
  <c r="X9064" i="18"/>
  <c r="Y9064" i="18" s="1"/>
  <c r="X9065" i="18"/>
  <c r="Y9065" i="18" s="1"/>
  <c r="X9066" i="18"/>
  <c r="Y9066" i="18" s="1"/>
  <c r="X9067" i="18"/>
  <c r="Y9067" i="18" s="1"/>
  <c r="X9068" i="18"/>
  <c r="Y9068" i="18" s="1"/>
  <c r="X9069" i="18"/>
  <c r="Y9069" i="18" s="1"/>
  <c r="X9070" i="18"/>
  <c r="Y9070" i="18" s="1"/>
  <c r="X9071" i="18"/>
  <c r="Y9071" i="18" s="1"/>
  <c r="X9072" i="18"/>
  <c r="Y9072" i="18" s="1"/>
  <c r="X9073" i="18"/>
  <c r="Y9073" i="18" s="1"/>
  <c r="X9074" i="18"/>
  <c r="Y9074" i="18" s="1"/>
  <c r="X9075" i="18"/>
  <c r="Y9075" i="18" s="1"/>
  <c r="X9076" i="18"/>
  <c r="Y9076" i="18" s="1"/>
  <c r="X9077" i="18"/>
  <c r="Y9077" i="18" s="1"/>
  <c r="X9078" i="18"/>
  <c r="Y9078" i="18" s="1"/>
  <c r="X9079" i="18"/>
  <c r="Y9079" i="18" s="1"/>
  <c r="X9080" i="18"/>
  <c r="Y9080" i="18" s="1"/>
  <c r="X9081" i="18"/>
  <c r="Y9081" i="18" s="1"/>
  <c r="X9082" i="18"/>
  <c r="Y9082" i="18" s="1"/>
  <c r="X9083" i="18"/>
  <c r="Y9083" i="18" s="1"/>
  <c r="X9084" i="18"/>
  <c r="Y9084" i="18" s="1"/>
  <c r="X9085" i="18"/>
  <c r="Y9085" i="18" s="1"/>
  <c r="X9086" i="18"/>
  <c r="Y9086" i="18" s="1"/>
  <c r="X9087" i="18"/>
  <c r="Y9087" i="18" s="1"/>
  <c r="X9088" i="18"/>
  <c r="Y9088" i="18" s="1"/>
  <c r="X9089" i="18"/>
  <c r="Y9089" i="18" s="1"/>
  <c r="X9090" i="18"/>
  <c r="Y9090" i="18" s="1"/>
  <c r="X9091" i="18"/>
  <c r="Y9091" i="18" s="1"/>
  <c r="X9092" i="18"/>
  <c r="Y9092" i="18" s="1"/>
  <c r="X9093" i="18"/>
  <c r="Y9093" i="18" s="1"/>
  <c r="X9094" i="18"/>
  <c r="Y9094" i="18" s="1"/>
  <c r="X9095" i="18"/>
  <c r="Y9095" i="18" s="1"/>
  <c r="X9096" i="18"/>
  <c r="Y9096" i="18" s="1"/>
  <c r="X9097" i="18"/>
  <c r="Y9097" i="18" s="1"/>
  <c r="X9098" i="18"/>
  <c r="Y9098" i="18" s="1"/>
  <c r="X9099" i="18"/>
  <c r="Y9099" i="18" s="1"/>
  <c r="X9100" i="18"/>
  <c r="Y9100" i="18" s="1"/>
  <c r="X9101" i="18"/>
  <c r="Y9101" i="18" s="1"/>
  <c r="X9102" i="18"/>
  <c r="Y9102" i="18" s="1"/>
  <c r="X9103" i="18"/>
  <c r="Y9103" i="18" s="1"/>
  <c r="X9104" i="18"/>
  <c r="Y9104" i="18" s="1"/>
  <c r="X9105" i="18"/>
  <c r="Y9105" i="18" s="1"/>
  <c r="X9106" i="18"/>
  <c r="Y9106" i="18" s="1"/>
  <c r="X9107" i="18"/>
  <c r="Y9107" i="18" s="1"/>
  <c r="X9108" i="18"/>
  <c r="Y9108" i="18" s="1"/>
  <c r="X9109" i="18"/>
  <c r="Y9109" i="18" s="1"/>
  <c r="X9110" i="18"/>
  <c r="Y9110" i="18" s="1"/>
  <c r="X9111" i="18"/>
  <c r="Y9111" i="18" s="1"/>
  <c r="X9112" i="18"/>
  <c r="Y9112" i="18" s="1"/>
  <c r="X9113" i="18"/>
  <c r="Y9113" i="18" s="1"/>
  <c r="X9114" i="18"/>
  <c r="Y9114" i="18" s="1"/>
  <c r="X9115" i="18"/>
  <c r="Y9115" i="18" s="1"/>
  <c r="X9116" i="18"/>
  <c r="Y9116" i="18" s="1"/>
  <c r="X9117" i="18"/>
  <c r="Y9117" i="18" s="1"/>
  <c r="X9118" i="18"/>
  <c r="Y9118" i="18" s="1"/>
  <c r="X9119" i="18"/>
  <c r="Y9119" i="18" s="1"/>
  <c r="X9120" i="18"/>
  <c r="Y9120" i="18" s="1"/>
  <c r="X9121" i="18"/>
  <c r="Y9121" i="18" s="1"/>
  <c r="X9122" i="18"/>
  <c r="Y9122" i="18" s="1"/>
  <c r="X9123" i="18"/>
  <c r="Y9123" i="18" s="1"/>
  <c r="X9124" i="18"/>
  <c r="Y9124" i="18" s="1"/>
  <c r="X9125" i="18"/>
  <c r="Y9125" i="18" s="1"/>
  <c r="X9126" i="18"/>
  <c r="Y9126" i="18" s="1"/>
  <c r="X9127" i="18"/>
  <c r="Y9127" i="18" s="1"/>
  <c r="X9128" i="18"/>
  <c r="Y9128" i="18" s="1"/>
  <c r="X9129" i="18"/>
  <c r="Y9129" i="18" s="1"/>
  <c r="X9130" i="18"/>
  <c r="Y9130" i="18" s="1"/>
  <c r="X9131" i="18"/>
  <c r="Y9131" i="18" s="1"/>
  <c r="X9132" i="18"/>
  <c r="Y9132" i="18" s="1"/>
  <c r="X9133" i="18"/>
  <c r="Y9133" i="18" s="1"/>
  <c r="X9134" i="18"/>
  <c r="Y9134" i="18" s="1"/>
  <c r="X9135" i="18"/>
  <c r="Y9135" i="18" s="1"/>
  <c r="X9136" i="18"/>
  <c r="Y9136" i="18" s="1"/>
  <c r="X9137" i="18"/>
  <c r="Y9137" i="18" s="1"/>
  <c r="X9138" i="18"/>
  <c r="Y9138" i="18" s="1"/>
  <c r="X9139" i="18"/>
  <c r="Y9139" i="18" s="1"/>
  <c r="X9140" i="18"/>
  <c r="Y9140" i="18" s="1"/>
  <c r="X9141" i="18"/>
  <c r="Y9141" i="18" s="1"/>
  <c r="X9142" i="18"/>
  <c r="Y9142" i="18" s="1"/>
  <c r="X9143" i="18"/>
  <c r="Y9143" i="18" s="1"/>
  <c r="X9144" i="18"/>
  <c r="Y9144" i="18" s="1"/>
  <c r="X9145" i="18"/>
  <c r="Y9145" i="18" s="1"/>
  <c r="X9146" i="18"/>
  <c r="Y9146" i="18" s="1"/>
  <c r="X9147" i="18"/>
  <c r="Y9147" i="18" s="1"/>
  <c r="X9148" i="18"/>
  <c r="Y9148" i="18" s="1"/>
  <c r="X9149" i="18"/>
  <c r="Y9149" i="18" s="1"/>
  <c r="X9150" i="18"/>
  <c r="Y9150" i="18" s="1"/>
  <c r="X9151" i="18"/>
  <c r="Y9151" i="18" s="1"/>
  <c r="X9152" i="18"/>
  <c r="Y9152" i="18" s="1"/>
  <c r="X9153" i="18"/>
  <c r="Y9153" i="18" s="1"/>
  <c r="X9154" i="18"/>
  <c r="Y9154" i="18" s="1"/>
  <c r="X9155" i="18"/>
  <c r="Y9155" i="18" s="1"/>
  <c r="X9156" i="18"/>
  <c r="Y9156" i="18" s="1"/>
  <c r="X9157" i="18"/>
  <c r="Y9157" i="18" s="1"/>
  <c r="X9158" i="18"/>
  <c r="Y9158" i="18" s="1"/>
  <c r="X9159" i="18"/>
  <c r="Y9159" i="18" s="1"/>
  <c r="X9160" i="18"/>
  <c r="Y9160" i="18" s="1"/>
  <c r="X9161" i="18"/>
  <c r="Y9161" i="18" s="1"/>
  <c r="X9162" i="18"/>
  <c r="Y9162" i="18" s="1"/>
  <c r="X9163" i="18"/>
  <c r="Y9163" i="18" s="1"/>
  <c r="X9164" i="18"/>
  <c r="Y9164" i="18" s="1"/>
  <c r="X9165" i="18"/>
  <c r="Y9165" i="18" s="1"/>
  <c r="X9166" i="18"/>
  <c r="Y9166" i="18" s="1"/>
  <c r="X9167" i="18"/>
  <c r="Y9167" i="18" s="1"/>
  <c r="X9168" i="18"/>
  <c r="Y9168" i="18" s="1"/>
  <c r="X9169" i="18"/>
  <c r="Y9169" i="18" s="1"/>
  <c r="X9170" i="18"/>
  <c r="Y9170" i="18" s="1"/>
  <c r="X9171" i="18"/>
  <c r="Y9171" i="18" s="1"/>
  <c r="X9172" i="18"/>
  <c r="Y9172" i="18" s="1"/>
  <c r="X9173" i="18"/>
  <c r="Y9173" i="18" s="1"/>
  <c r="X9174" i="18"/>
  <c r="Y9174" i="18" s="1"/>
  <c r="X9175" i="18"/>
  <c r="Y9175" i="18" s="1"/>
  <c r="X9176" i="18"/>
  <c r="Y9176" i="18" s="1"/>
  <c r="X9177" i="18"/>
  <c r="Y9177" i="18" s="1"/>
  <c r="X9178" i="18"/>
  <c r="Y9178" i="18" s="1"/>
  <c r="X9179" i="18"/>
  <c r="Y9179" i="18" s="1"/>
  <c r="X9180" i="18"/>
  <c r="Y9180" i="18" s="1"/>
  <c r="X9181" i="18"/>
  <c r="Y9181" i="18" s="1"/>
  <c r="X9182" i="18"/>
  <c r="Y9182" i="18" s="1"/>
  <c r="X9183" i="18"/>
  <c r="Y9183" i="18" s="1"/>
  <c r="X9184" i="18"/>
  <c r="Y9184" i="18" s="1"/>
  <c r="X9185" i="18"/>
  <c r="Y9185" i="18" s="1"/>
  <c r="X9186" i="18"/>
  <c r="Y9186" i="18" s="1"/>
  <c r="X9187" i="18"/>
  <c r="Y9187" i="18" s="1"/>
  <c r="X9188" i="18"/>
  <c r="Y9188" i="18" s="1"/>
  <c r="X9189" i="18"/>
  <c r="Y9189" i="18" s="1"/>
  <c r="X9190" i="18"/>
  <c r="Y9190" i="18" s="1"/>
  <c r="X9191" i="18"/>
  <c r="Y9191" i="18" s="1"/>
  <c r="X9192" i="18"/>
  <c r="Y9192" i="18" s="1"/>
  <c r="X9193" i="18"/>
  <c r="Y9193" i="18" s="1"/>
  <c r="X9194" i="18"/>
  <c r="Y9194" i="18" s="1"/>
  <c r="X9195" i="18"/>
  <c r="Y9195" i="18" s="1"/>
  <c r="X9196" i="18"/>
  <c r="Y9196" i="18" s="1"/>
  <c r="X9197" i="18"/>
  <c r="Y9197" i="18" s="1"/>
  <c r="X9198" i="18"/>
  <c r="Y9198" i="18" s="1"/>
  <c r="X9199" i="18"/>
  <c r="Y9199" i="18" s="1"/>
  <c r="X9200" i="18"/>
  <c r="Y9200" i="18" s="1"/>
  <c r="X9201" i="18"/>
  <c r="Y9201" i="18" s="1"/>
  <c r="X9202" i="18"/>
  <c r="Y9202" i="18" s="1"/>
  <c r="X9203" i="18"/>
  <c r="Y9203" i="18" s="1"/>
  <c r="X9204" i="18"/>
  <c r="Y9204" i="18" s="1"/>
  <c r="X9205" i="18"/>
  <c r="Y9205" i="18" s="1"/>
  <c r="X9206" i="18"/>
  <c r="Y9206" i="18" s="1"/>
  <c r="X9207" i="18"/>
  <c r="Y9207" i="18" s="1"/>
  <c r="X9208" i="18"/>
  <c r="Y9208" i="18" s="1"/>
  <c r="X9209" i="18"/>
  <c r="Y9209" i="18" s="1"/>
  <c r="X9210" i="18"/>
  <c r="Y9210" i="18" s="1"/>
  <c r="X9211" i="18"/>
  <c r="Y9211" i="18" s="1"/>
  <c r="X9212" i="18"/>
  <c r="Y9212" i="18" s="1"/>
  <c r="X9213" i="18"/>
  <c r="Y9213" i="18" s="1"/>
  <c r="X9214" i="18"/>
  <c r="Y9214" i="18" s="1"/>
  <c r="X9215" i="18"/>
  <c r="Y9215" i="18" s="1"/>
  <c r="X9216" i="18"/>
  <c r="Y9216" i="18" s="1"/>
  <c r="X9217" i="18"/>
  <c r="Y9217" i="18" s="1"/>
  <c r="X9218" i="18"/>
  <c r="Y9218" i="18" s="1"/>
  <c r="X9219" i="18"/>
  <c r="Y9219" i="18" s="1"/>
  <c r="X9220" i="18"/>
  <c r="Y9220" i="18" s="1"/>
  <c r="X9221" i="18"/>
  <c r="Y9221" i="18" s="1"/>
  <c r="X9222" i="18"/>
  <c r="Y9222" i="18" s="1"/>
  <c r="X9223" i="18"/>
  <c r="Y9223" i="18" s="1"/>
  <c r="X9224" i="18"/>
  <c r="Y9224" i="18" s="1"/>
  <c r="X9225" i="18"/>
  <c r="Y9225" i="18" s="1"/>
  <c r="X9226" i="18"/>
  <c r="Y9226" i="18" s="1"/>
  <c r="X9227" i="18"/>
  <c r="Y9227" i="18" s="1"/>
  <c r="X9228" i="18"/>
  <c r="Y9228" i="18" s="1"/>
  <c r="X9229" i="18"/>
  <c r="Y9229" i="18" s="1"/>
  <c r="X9230" i="18"/>
  <c r="Y9230" i="18" s="1"/>
  <c r="X9231" i="18"/>
  <c r="Y9231" i="18" s="1"/>
  <c r="X9232" i="18"/>
  <c r="Y9232" i="18" s="1"/>
  <c r="X9233" i="18"/>
  <c r="Y9233" i="18" s="1"/>
  <c r="X9234" i="18"/>
  <c r="Y9234" i="18" s="1"/>
  <c r="X9235" i="18"/>
  <c r="Y9235" i="18" s="1"/>
  <c r="X9236" i="18"/>
  <c r="Y9236" i="18" s="1"/>
  <c r="X9237" i="18"/>
  <c r="Y9237" i="18" s="1"/>
  <c r="X9238" i="18"/>
  <c r="Y9238" i="18" s="1"/>
  <c r="X9239" i="18"/>
  <c r="Y9239" i="18" s="1"/>
  <c r="X9240" i="18"/>
  <c r="Y9240" i="18" s="1"/>
  <c r="X9241" i="18"/>
  <c r="Y9241" i="18" s="1"/>
  <c r="X9242" i="18"/>
  <c r="Y9242" i="18" s="1"/>
  <c r="X9243" i="18"/>
  <c r="Y9243" i="18" s="1"/>
  <c r="X9244" i="18"/>
  <c r="Y9244" i="18" s="1"/>
  <c r="X9245" i="18"/>
  <c r="Y9245" i="18" s="1"/>
  <c r="X9246" i="18"/>
  <c r="Y9246" i="18" s="1"/>
  <c r="X9247" i="18"/>
  <c r="Y9247" i="18" s="1"/>
  <c r="X9248" i="18"/>
  <c r="Y9248" i="18" s="1"/>
  <c r="X9249" i="18"/>
  <c r="Y9249" i="18" s="1"/>
  <c r="X9250" i="18"/>
  <c r="Y9250" i="18" s="1"/>
  <c r="X9251" i="18"/>
  <c r="Y9251" i="18" s="1"/>
  <c r="X9252" i="18"/>
  <c r="Y9252" i="18" s="1"/>
  <c r="X9253" i="18"/>
  <c r="Y9253" i="18" s="1"/>
  <c r="X9254" i="18"/>
  <c r="Y9254" i="18" s="1"/>
  <c r="X9255" i="18"/>
  <c r="Y9255" i="18" s="1"/>
  <c r="X9256" i="18"/>
  <c r="Y9256" i="18" s="1"/>
  <c r="X9257" i="18"/>
  <c r="Y9257" i="18" s="1"/>
  <c r="X9258" i="18"/>
  <c r="Y9258" i="18" s="1"/>
  <c r="X9259" i="18"/>
  <c r="Y9259" i="18" s="1"/>
  <c r="X9260" i="18"/>
  <c r="Y9260" i="18" s="1"/>
  <c r="X9261" i="18"/>
  <c r="Y9261" i="18" s="1"/>
  <c r="X9262" i="18"/>
  <c r="Y9262" i="18" s="1"/>
  <c r="X9263" i="18"/>
  <c r="Y9263" i="18" s="1"/>
  <c r="X9264" i="18"/>
  <c r="Y9264" i="18" s="1"/>
  <c r="X9265" i="18"/>
  <c r="Y9265" i="18" s="1"/>
  <c r="X9266" i="18"/>
  <c r="Y9266" i="18" s="1"/>
  <c r="X9267" i="18"/>
  <c r="Y9267" i="18" s="1"/>
  <c r="X9268" i="18"/>
  <c r="Y9268" i="18" s="1"/>
  <c r="X9269" i="18"/>
  <c r="Y9269" i="18" s="1"/>
  <c r="X9270" i="18"/>
  <c r="Y9270" i="18" s="1"/>
  <c r="X9271" i="18"/>
  <c r="Y9271" i="18" s="1"/>
  <c r="X9272" i="18"/>
  <c r="Y9272" i="18" s="1"/>
  <c r="X9273" i="18"/>
  <c r="Y9273" i="18" s="1"/>
  <c r="X9274" i="18"/>
  <c r="Y9274" i="18" s="1"/>
  <c r="X9275" i="18"/>
  <c r="Y9275" i="18" s="1"/>
  <c r="X9276" i="18"/>
  <c r="Y9276" i="18" s="1"/>
  <c r="X9277" i="18"/>
  <c r="Y9277" i="18" s="1"/>
  <c r="X9278" i="18"/>
  <c r="Y9278" i="18" s="1"/>
  <c r="X9279" i="18"/>
  <c r="Y9279" i="18" s="1"/>
  <c r="X9280" i="18"/>
  <c r="Y9280" i="18" s="1"/>
  <c r="X9281" i="18"/>
  <c r="Y9281" i="18" s="1"/>
  <c r="X9282" i="18"/>
  <c r="Y9282" i="18" s="1"/>
  <c r="X9283" i="18"/>
  <c r="Y9283" i="18" s="1"/>
  <c r="X9284" i="18"/>
  <c r="Y9284" i="18" s="1"/>
  <c r="X9285" i="18"/>
  <c r="Y9285" i="18" s="1"/>
  <c r="X9286" i="18"/>
  <c r="Y9286" i="18" s="1"/>
  <c r="X9287" i="18"/>
  <c r="Y9287" i="18" s="1"/>
  <c r="X9288" i="18"/>
  <c r="Y9288" i="18" s="1"/>
  <c r="X9289" i="18"/>
  <c r="Y9289" i="18" s="1"/>
  <c r="X9290" i="18"/>
  <c r="Y9290" i="18" s="1"/>
  <c r="X9291" i="18"/>
  <c r="Y9291" i="18" s="1"/>
  <c r="X9292" i="18"/>
  <c r="Y9292" i="18" s="1"/>
  <c r="X9293" i="18"/>
  <c r="Y9293" i="18" s="1"/>
  <c r="X9294" i="18"/>
  <c r="Y9294" i="18" s="1"/>
  <c r="X9295" i="18"/>
  <c r="Y9295" i="18" s="1"/>
  <c r="X9296" i="18"/>
  <c r="Y9296" i="18" s="1"/>
  <c r="X9297" i="18"/>
  <c r="Y9297" i="18" s="1"/>
  <c r="X9298" i="18"/>
  <c r="Y9298" i="18" s="1"/>
  <c r="X9299" i="18"/>
  <c r="Y9299" i="18" s="1"/>
  <c r="X9300" i="18"/>
  <c r="Y9300" i="18" s="1"/>
  <c r="X9301" i="18"/>
  <c r="Y9301" i="18" s="1"/>
  <c r="X9302" i="18"/>
  <c r="Y9302" i="18" s="1"/>
  <c r="X9303" i="18"/>
  <c r="Y9303" i="18" s="1"/>
  <c r="X9304" i="18"/>
  <c r="Y9304" i="18" s="1"/>
  <c r="X9305" i="18"/>
  <c r="Y9305" i="18" s="1"/>
  <c r="X9306" i="18"/>
  <c r="Y9306" i="18" s="1"/>
  <c r="X9307" i="18"/>
  <c r="Y9307" i="18" s="1"/>
  <c r="X9308" i="18"/>
  <c r="Y9308" i="18" s="1"/>
  <c r="X9309" i="18"/>
  <c r="Y9309" i="18" s="1"/>
  <c r="X9310" i="18"/>
  <c r="Y9310" i="18" s="1"/>
  <c r="X9311" i="18"/>
  <c r="Y9311" i="18" s="1"/>
  <c r="X9312" i="18"/>
  <c r="Y9312" i="18" s="1"/>
  <c r="X9313" i="18"/>
  <c r="Y9313" i="18" s="1"/>
  <c r="X9314" i="18"/>
  <c r="Y9314" i="18" s="1"/>
  <c r="X9315" i="18"/>
  <c r="Y9315" i="18" s="1"/>
  <c r="X9316" i="18"/>
  <c r="Y9316" i="18" s="1"/>
  <c r="X9317" i="18"/>
  <c r="Y9317" i="18" s="1"/>
  <c r="X9318" i="18"/>
  <c r="Y9318" i="18" s="1"/>
  <c r="X9319" i="18"/>
  <c r="Y9319" i="18" s="1"/>
  <c r="X9320" i="18"/>
  <c r="Y9320" i="18" s="1"/>
  <c r="X9321" i="18"/>
  <c r="Y9321" i="18" s="1"/>
  <c r="X9322" i="18"/>
  <c r="Y9322" i="18" s="1"/>
  <c r="X9323" i="18"/>
  <c r="Y9323" i="18" s="1"/>
  <c r="X9324" i="18"/>
  <c r="Y9324" i="18" s="1"/>
  <c r="X9325" i="18"/>
  <c r="Y9325" i="18" s="1"/>
  <c r="X9326" i="18"/>
  <c r="Y9326" i="18" s="1"/>
  <c r="X9327" i="18"/>
  <c r="Y9327" i="18" s="1"/>
  <c r="X9328" i="18"/>
  <c r="Y9328" i="18" s="1"/>
  <c r="X9329" i="18"/>
  <c r="Y9329" i="18" s="1"/>
  <c r="X9330" i="18"/>
  <c r="Y9330" i="18" s="1"/>
  <c r="X9331" i="18"/>
  <c r="Y9331" i="18" s="1"/>
  <c r="X9332" i="18"/>
  <c r="Y9332" i="18" s="1"/>
  <c r="X9333" i="18"/>
  <c r="Y9333" i="18" s="1"/>
  <c r="X9334" i="18"/>
  <c r="Y9334" i="18" s="1"/>
  <c r="X9335" i="18"/>
  <c r="Y9335" i="18" s="1"/>
  <c r="X9336" i="18"/>
  <c r="Y9336" i="18" s="1"/>
  <c r="X9337" i="18"/>
  <c r="Y9337" i="18" s="1"/>
  <c r="X9338" i="18"/>
  <c r="Y9338" i="18" s="1"/>
  <c r="X9339" i="18"/>
  <c r="Y9339" i="18" s="1"/>
  <c r="X9340" i="18"/>
  <c r="Y9340" i="18" s="1"/>
  <c r="X9341" i="18"/>
  <c r="Y9341" i="18" s="1"/>
  <c r="X9342" i="18"/>
  <c r="Y9342" i="18" s="1"/>
  <c r="X9343" i="18"/>
  <c r="Y9343" i="18" s="1"/>
  <c r="X9344" i="18"/>
  <c r="Y9344" i="18" s="1"/>
  <c r="X9345" i="18"/>
  <c r="Y9345" i="18" s="1"/>
  <c r="X9346" i="18"/>
  <c r="Y9346" i="18" s="1"/>
  <c r="X9347" i="18"/>
  <c r="Y9347" i="18" s="1"/>
  <c r="X9348" i="18"/>
  <c r="Y9348" i="18" s="1"/>
  <c r="X9349" i="18"/>
  <c r="Y9349" i="18" s="1"/>
  <c r="X9350" i="18"/>
  <c r="Y9350" i="18" s="1"/>
  <c r="X9351" i="18"/>
  <c r="Y9351" i="18" s="1"/>
  <c r="X9352" i="18"/>
  <c r="Y9352" i="18" s="1"/>
  <c r="X9353" i="18"/>
  <c r="Y9353" i="18" s="1"/>
  <c r="X9354" i="18"/>
  <c r="Y9354" i="18" s="1"/>
  <c r="X9355" i="18"/>
  <c r="Y9355" i="18" s="1"/>
  <c r="X9356" i="18"/>
  <c r="Y9356" i="18" s="1"/>
  <c r="X9357" i="18"/>
  <c r="Y9357" i="18" s="1"/>
  <c r="X9358" i="18"/>
  <c r="Y9358" i="18" s="1"/>
  <c r="X9359" i="18"/>
  <c r="Y9359" i="18" s="1"/>
  <c r="X9360" i="18"/>
  <c r="Y9360" i="18" s="1"/>
  <c r="X9361" i="18"/>
  <c r="Y9361" i="18" s="1"/>
  <c r="X9362" i="18"/>
  <c r="Y9362" i="18" s="1"/>
  <c r="X9363" i="18"/>
  <c r="Y9363" i="18" s="1"/>
  <c r="X9364" i="18"/>
  <c r="Y9364" i="18" s="1"/>
  <c r="X9365" i="18"/>
  <c r="Y9365" i="18" s="1"/>
  <c r="X9366" i="18"/>
  <c r="Y9366" i="18" s="1"/>
  <c r="X9367" i="18"/>
  <c r="Y9367" i="18" s="1"/>
  <c r="X9368" i="18"/>
  <c r="Y9368" i="18" s="1"/>
  <c r="X9369" i="18"/>
  <c r="Y9369" i="18" s="1"/>
  <c r="X9370" i="18"/>
  <c r="Y9370" i="18" s="1"/>
  <c r="X9371" i="18"/>
  <c r="Y9371" i="18" s="1"/>
  <c r="X9372" i="18"/>
  <c r="Y9372" i="18" s="1"/>
  <c r="X9373" i="18"/>
  <c r="Y9373" i="18" s="1"/>
  <c r="X9374" i="18"/>
  <c r="Y9374" i="18" s="1"/>
  <c r="X9375" i="18"/>
  <c r="Y9375" i="18" s="1"/>
  <c r="X9376" i="18"/>
  <c r="Y9376" i="18" s="1"/>
  <c r="X9377" i="18"/>
  <c r="Y9377" i="18" s="1"/>
  <c r="X9378" i="18"/>
  <c r="Y9378" i="18" s="1"/>
  <c r="X9379" i="18"/>
  <c r="Y9379" i="18" s="1"/>
  <c r="X9380" i="18"/>
  <c r="Y9380" i="18" s="1"/>
  <c r="X9381" i="18"/>
  <c r="Y9381" i="18" s="1"/>
  <c r="X9382" i="18"/>
  <c r="Y9382" i="18" s="1"/>
  <c r="X9383" i="18"/>
  <c r="Y9383" i="18" s="1"/>
  <c r="X9384" i="18"/>
  <c r="Y9384" i="18" s="1"/>
  <c r="X9385" i="18"/>
  <c r="Y9385" i="18" s="1"/>
  <c r="X9386" i="18"/>
  <c r="Y9386" i="18" s="1"/>
  <c r="X9387" i="18"/>
  <c r="Y9387" i="18" s="1"/>
  <c r="X9388" i="18"/>
  <c r="Y9388" i="18" s="1"/>
  <c r="X9389" i="18"/>
  <c r="Y9389" i="18" s="1"/>
  <c r="X9390" i="18"/>
  <c r="Y9390" i="18" s="1"/>
  <c r="X9391" i="18"/>
  <c r="Y9391" i="18" s="1"/>
  <c r="X9392" i="18"/>
  <c r="Y9392" i="18" s="1"/>
  <c r="X9393" i="18"/>
  <c r="Y9393" i="18" s="1"/>
  <c r="X9394" i="18"/>
  <c r="Y9394" i="18" s="1"/>
  <c r="X9395" i="18"/>
  <c r="Y9395" i="18" s="1"/>
  <c r="X9396" i="18"/>
  <c r="Y9396" i="18" s="1"/>
  <c r="X9397" i="18"/>
  <c r="Y9397" i="18" s="1"/>
  <c r="X9398" i="18"/>
  <c r="Y9398" i="18" s="1"/>
  <c r="X9399" i="18"/>
  <c r="Y9399" i="18" s="1"/>
  <c r="X9400" i="18"/>
  <c r="Y9400" i="18" s="1"/>
  <c r="X9401" i="18"/>
  <c r="Y9401" i="18" s="1"/>
  <c r="X9402" i="18"/>
  <c r="Y9402" i="18" s="1"/>
  <c r="X9403" i="18"/>
  <c r="Y9403" i="18" s="1"/>
  <c r="X9404" i="18"/>
  <c r="Y9404" i="18" s="1"/>
  <c r="X9405" i="18"/>
  <c r="Y9405" i="18" s="1"/>
  <c r="X9406" i="18"/>
  <c r="Y9406" i="18" s="1"/>
  <c r="X9407" i="18"/>
  <c r="Y9407" i="18" s="1"/>
  <c r="X9408" i="18"/>
  <c r="Y9408" i="18" s="1"/>
  <c r="X9409" i="18"/>
  <c r="Y9409" i="18" s="1"/>
  <c r="X9410" i="18"/>
  <c r="Y9410" i="18" s="1"/>
  <c r="X9411" i="18"/>
  <c r="Y9411" i="18" s="1"/>
  <c r="X9412" i="18"/>
  <c r="Y9412" i="18" s="1"/>
  <c r="X9413" i="18"/>
  <c r="Y9413" i="18" s="1"/>
  <c r="X9414" i="18"/>
  <c r="Y9414" i="18" s="1"/>
  <c r="X9415" i="18"/>
  <c r="Y9415" i="18" s="1"/>
  <c r="X9416" i="18"/>
  <c r="Y9416" i="18" s="1"/>
  <c r="X9417" i="18"/>
  <c r="Y9417" i="18" s="1"/>
  <c r="X9418" i="18"/>
  <c r="Y9418" i="18" s="1"/>
  <c r="X9419" i="18"/>
  <c r="Y9419" i="18" s="1"/>
  <c r="X9420" i="18"/>
  <c r="Y9420" i="18" s="1"/>
  <c r="X9421" i="18"/>
  <c r="Y9421" i="18" s="1"/>
  <c r="X9422" i="18"/>
  <c r="Y9422" i="18" s="1"/>
  <c r="X9423" i="18"/>
  <c r="Y9423" i="18" s="1"/>
  <c r="X9424" i="18"/>
  <c r="Y9424" i="18" s="1"/>
  <c r="X9425" i="18"/>
  <c r="Y9425" i="18" s="1"/>
  <c r="X9426" i="18"/>
  <c r="Y9426" i="18" s="1"/>
  <c r="X9427" i="18"/>
  <c r="Y9427" i="18" s="1"/>
  <c r="X9428" i="18"/>
  <c r="Y9428" i="18" s="1"/>
  <c r="X9429" i="18"/>
  <c r="Y9429" i="18" s="1"/>
  <c r="X9430" i="18"/>
  <c r="Y9430" i="18" s="1"/>
  <c r="X9431" i="18"/>
  <c r="Y9431" i="18" s="1"/>
  <c r="X9432" i="18"/>
  <c r="Y9432" i="18" s="1"/>
  <c r="X9433" i="18"/>
  <c r="Y9433" i="18" s="1"/>
  <c r="X9434" i="18"/>
  <c r="Y9434" i="18" s="1"/>
  <c r="X9435" i="18"/>
  <c r="Y9435" i="18" s="1"/>
  <c r="X9436" i="18"/>
  <c r="Y9436" i="18" s="1"/>
  <c r="X9437" i="18"/>
  <c r="Y9437" i="18" s="1"/>
  <c r="X9438" i="18"/>
  <c r="Y9438" i="18" s="1"/>
  <c r="X9439" i="18"/>
  <c r="Y9439" i="18" s="1"/>
  <c r="X9440" i="18"/>
  <c r="Y9440" i="18" s="1"/>
  <c r="X9441" i="18"/>
  <c r="Y9441" i="18" s="1"/>
  <c r="X9442" i="18"/>
  <c r="Y9442" i="18" s="1"/>
  <c r="X9443" i="18"/>
  <c r="Y9443" i="18" s="1"/>
  <c r="X9444" i="18"/>
  <c r="Y9444" i="18" s="1"/>
  <c r="X9445" i="18"/>
  <c r="Y9445" i="18" s="1"/>
  <c r="X9446" i="18"/>
  <c r="Y9446" i="18" s="1"/>
  <c r="X9447" i="18"/>
  <c r="Y9447" i="18" s="1"/>
  <c r="X9448" i="18"/>
  <c r="Y9448" i="18" s="1"/>
  <c r="X9449" i="18"/>
  <c r="Y9449" i="18" s="1"/>
  <c r="X9450" i="18"/>
  <c r="Y9450" i="18" s="1"/>
  <c r="X9451" i="18"/>
  <c r="Y9451" i="18" s="1"/>
  <c r="X9452" i="18"/>
  <c r="Y9452" i="18" s="1"/>
  <c r="X9453" i="18"/>
  <c r="Y9453" i="18" s="1"/>
  <c r="X9454" i="18"/>
  <c r="Y9454" i="18" s="1"/>
  <c r="X9455" i="18"/>
  <c r="Y9455" i="18" s="1"/>
  <c r="X9456" i="18"/>
  <c r="Y9456" i="18" s="1"/>
  <c r="X9457" i="18"/>
  <c r="Y9457" i="18" s="1"/>
  <c r="X9458" i="18"/>
  <c r="Y9458" i="18" s="1"/>
  <c r="X9459" i="18"/>
  <c r="Y9459" i="18" s="1"/>
  <c r="X9460" i="18"/>
  <c r="Y9460" i="18" s="1"/>
  <c r="X9461" i="18"/>
  <c r="Y9461" i="18" s="1"/>
  <c r="X9462" i="18"/>
  <c r="Y9462" i="18" s="1"/>
  <c r="X9463" i="18"/>
  <c r="Y9463" i="18" s="1"/>
  <c r="X9464" i="18"/>
  <c r="Y9464" i="18" s="1"/>
  <c r="X9465" i="18"/>
  <c r="Y9465" i="18" s="1"/>
  <c r="X9466" i="18"/>
  <c r="Y9466" i="18" s="1"/>
  <c r="X9467" i="18"/>
  <c r="Y9467" i="18" s="1"/>
  <c r="X9468" i="18"/>
  <c r="Y9468" i="18" s="1"/>
  <c r="X9469" i="18"/>
  <c r="Y9469" i="18" s="1"/>
  <c r="X9470" i="18"/>
  <c r="Y9470" i="18" s="1"/>
  <c r="X9471" i="18"/>
  <c r="Y9471" i="18" s="1"/>
  <c r="X9472" i="18"/>
  <c r="Y9472" i="18" s="1"/>
  <c r="X9473" i="18"/>
  <c r="Y9473" i="18" s="1"/>
  <c r="X9474" i="18"/>
  <c r="Y9474" i="18" s="1"/>
  <c r="X9475" i="18"/>
  <c r="Y9475" i="18" s="1"/>
  <c r="X9476" i="18"/>
  <c r="Y9476" i="18" s="1"/>
  <c r="X9477" i="18"/>
  <c r="Y9477" i="18" s="1"/>
  <c r="X9478" i="18"/>
  <c r="Y9478" i="18" s="1"/>
  <c r="X9479" i="18"/>
  <c r="Y9479" i="18" s="1"/>
  <c r="X9480" i="18"/>
  <c r="Y9480" i="18" s="1"/>
  <c r="X9481" i="18"/>
  <c r="Y9481" i="18" s="1"/>
  <c r="X9482" i="18"/>
  <c r="Y9482" i="18" s="1"/>
  <c r="X9483" i="18"/>
  <c r="Y9483" i="18" s="1"/>
  <c r="X9484" i="18"/>
  <c r="Y9484" i="18" s="1"/>
  <c r="X9485" i="18"/>
  <c r="Y9485" i="18" s="1"/>
  <c r="X9486" i="18"/>
  <c r="Y9486" i="18" s="1"/>
  <c r="X9487" i="18"/>
  <c r="Y9487" i="18" s="1"/>
  <c r="X9488" i="18"/>
  <c r="Y9488" i="18" s="1"/>
  <c r="X9489" i="18"/>
  <c r="Y9489" i="18" s="1"/>
  <c r="X9490" i="18"/>
  <c r="Y9490" i="18" s="1"/>
  <c r="X9491" i="18"/>
  <c r="Y9491" i="18" s="1"/>
  <c r="X9492" i="18"/>
  <c r="Y9492" i="18" s="1"/>
  <c r="X9493" i="18"/>
  <c r="Y9493" i="18" s="1"/>
  <c r="X9494" i="18"/>
  <c r="Y9494" i="18" s="1"/>
  <c r="X9495" i="18"/>
  <c r="Y9495" i="18" s="1"/>
  <c r="X9496" i="18"/>
  <c r="Y9496" i="18" s="1"/>
  <c r="X9497" i="18"/>
  <c r="Y9497" i="18" s="1"/>
  <c r="X9498" i="18"/>
  <c r="Y9498" i="18" s="1"/>
  <c r="X9499" i="18"/>
  <c r="Y9499" i="18" s="1"/>
  <c r="X9500" i="18"/>
  <c r="Y9500" i="18" s="1"/>
  <c r="X9501" i="18"/>
  <c r="Y9501" i="18" s="1"/>
  <c r="X9502" i="18"/>
  <c r="Y9502" i="18" s="1"/>
  <c r="X9503" i="18"/>
  <c r="Y9503" i="18" s="1"/>
  <c r="X9504" i="18"/>
  <c r="Y9504" i="18" s="1"/>
  <c r="X9505" i="18"/>
  <c r="Y9505" i="18" s="1"/>
  <c r="X9506" i="18"/>
  <c r="Y9506" i="18" s="1"/>
  <c r="X9507" i="18"/>
  <c r="Y9507" i="18" s="1"/>
  <c r="X9508" i="18"/>
  <c r="Y9508" i="18" s="1"/>
  <c r="X9509" i="18"/>
  <c r="Y9509" i="18" s="1"/>
  <c r="X9510" i="18"/>
  <c r="Y9510" i="18" s="1"/>
  <c r="X9511" i="18"/>
  <c r="Y9511" i="18" s="1"/>
  <c r="X9512" i="18"/>
  <c r="Y9512" i="18" s="1"/>
  <c r="X9513" i="18"/>
  <c r="Y9513" i="18" s="1"/>
  <c r="X9514" i="18"/>
  <c r="Y9514" i="18" s="1"/>
  <c r="X9515" i="18"/>
  <c r="Y9515" i="18" s="1"/>
  <c r="X9516" i="18"/>
  <c r="Y9516" i="18" s="1"/>
  <c r="X9517" i="18"/>
  <c r="Y9517" i="18" s="1"/>
  <c r="X9518" i="18"/>
  <c r="Y9518" i="18" s="1"/>
  <c r="X9519" i="18"/>
  <c r="Y9519" i="18" s="1"/>
  <c r="X9520" i="18"/>
  <c r="Y9520" i="18" s="1"/>
  <c r="X9521" i="18"/>
  <c r="Y9521" i="18" s="1"/>
  <c r="X9522" i="18"/>
  <c r="Y9522" i="18" s="1"/>
  <c r="X9523" i="18"/>
  <c r="Y9523" i="18" s="1"/>
  <c r="X9524" i="18"/>
  <c r="Y9524" i="18" s="1"/>
  <c r="X9525" i="18"/>
  <c r="Y9525" i="18" s="1"/>
  <c r="X9526" i="18"/>
  <c r="Y9526" i="18" s="1"/>
  <c r="X9527" i="18"/>
  <c r="Y9527" i="18" s="1"/>
  <c r="X9528" i="18"/>
  <c r="Y9528" i="18" s="1"/>
  <c r="X9529" i="18"/>
  <c r="Y9529" i="18" s="1"/>
  <c r="X9530" i="18"/>
  <c r="Y9530" i="18" s="1"/>
  <c r="X9531" i="18"/>
  <c r="Y9531" i="18" s="1"/>
  <c r="X9532" i="18"/>
  <c r="Y9532" i="18" s="1"/>
  <c r="X9533" i="18"/>
  <c r="Y9533" i="18" s="1"/>
  <c r="X9534" i="18"/>
  <c r="Y9534" i="18" s="1"/>
  <c r="X9535" i="18"/>
  <c r="Y9535" i="18" s="1"/>
  <c r="X9536" i="18"/>
  <c r="Y9536" i="18" s="1"/>
  <c r="X9537" i="18"/>
  <c r="Y9537" i="18" s="1"/>
  <c r="X9538" i="18"/>
  <c r="Y9538" i="18" s="1"/>
  <c r="X9539" i="18"/>
  <c r="Y9539" i="18" s="1"/>
  <c r="X9540" i="18"/>
  <c r="Y9540" i="18" s="1"/>
  <c r="X9541" i="18"/>
  <c r="Y9541" i="18" s="1"/>
  <c r="X9542" i="18"/>
  <c r="Y9542" i="18" s="1"/>
  <c r="X9543" i="18"/>
  <c r="Y9543" i="18" s="1"/>
  <c r="X9544" i="18"/>
  <c r="Y9544" i="18" s="1"/>
  <c r="X9545" i="18"/>
  <c r="Y9545" i="18" s="1"/>
  <c r="X9546" i="18"/>
  <c r="Y9546" i="18" s="1"/>
  <c r="X9547" i="18"/>
  <c r="Y9547" i="18" s="1"/>
  <c r="X9548" i="18"/>
  <c r="Y9548" i="18" s="1"/>
  <c r="X9549" i="18"/>
  <c r="Y9549" i="18" s="1"/>
  <c r="X9550" i="18"/>
  <c r="Y9550" i="18" s="1"/>
  <c r="X9551" i="18"/>
  <c r="Y9551" i="18" s="1"/>
  <c r="X9552" i="18"/>
  <c r="Y9552" i="18" s="1"/>
  <c r="X9553" i="18"/>
  <c r="Y9553" i="18" s="1"/>
  <c r="X9554" i="18"/>
  <c r="Y9554" i="18" s="1"/>
  <c r="X9555" i="18"/>
  <c r="Y9555" i="18" s="1"/>
  <c r="X9556" i="18"/>
  <c r="Y9556" i="18" s="1"/>
  <c r="X9557" i="18"/>
  <c r="Y9557" i="18" s="1"/>
  <c r="X9558" i="18"/>
  <c r="Y9558" i="18" s="1"/>
  <c r="X9559" i="18"/>
  <c r="Y9559" i="18" s="1"/>
  <c r="X9560" i="18"/>
  <c r="Y9560" i="18" s="1"/>
  <c r="X9561" i="18"/>
  <c r="Y9561" i="18" s="1"/>
  <c r="X9562" i="18"/>
  <c r="Y9562" i="18" s="1"/>
  <c r="X9563" i="18"/>
  <c r="Y9563" i="18" s="1"/>
  <c r="X9564" i="18"/>
  <c r="Y9564" i="18" s="1"/>
  <c r="X9565" i="18"/>
  <c r="Y9565" i="18" s="1"/>
  <c r="X9566" i="18"/>
  <c r="Y9566" i="18" s="1"/>
  <c r="X9567" i="18"/>
  <c r="Y9567" i="18" s="1"/>
  <c r="X9568" i="18"/>
  <c r="Y9568" i="18" s="1"/>
  <c r="X9569" i="18"/>
  <c r="Y9569" i="18" s="1"/>
  <c r="X9570" i="18"/>
  <c r="Y9570" i="18" s="1"/>
  <c r="X9571" i="18"/>
  <c r="Y9571" i="18" s="1"/>
  <c r="X9572" i="18"/>
  <c r="Y9572" i="18" s="1"/>
  <c r="X9573" i="18"/>
  <c r="Y9573" i="18" s="1"/>
  <c r="X9574" i="18"/>
  <c r="Y9574" i="18" s="1"/>
  <c r="X9575" i="18"/>
  <c r="Y9575" i="18" s="1"/>
  <c r="X9576" i="18"/>
  <c r="Y9576" i="18" s="1"/>
  <c r="X9577" i="18"/>
  <c r="Y9577" i="18" s="1"/>
  <c r="X9578" i="18"/>
  <c r="Y9578" i="18" s="1"/>
  <c r="X9579" i="18"/>
  <c r="Y9579" i="18" s="1"/>
  <c r="X9580" i="18"/>
  <c r="Y9580" i="18" s="1"/>
  <c r="X9581" i="18"/>
  <c r="Y9581" i="18" s="1"/>
  <c r="X9582" i="18"/>
  <c r="Y9582" i="18" s="1"/>
  <c r="X9583" i="18"/>
  <c r="Y9583" i="18" s="1"/>
  <c r="X9584" i="18"/>
  <c r="Y9584" i="18" s="1"/>
  <c r="X9585" i="18"/>
  <c r="Y9585" i="18" s="1"/>
  <c r="X9586" i="18"/>
  <c r="Y9586" i="18" s="1"/>
  <c r="X9587" i="18"/>
  <c r="Y9587" i="18" s="1"/>
  <c r="X9588" i="18"/>
  <c r="Y9588" i="18" s="1"/>
  <c r="X9589" i="18"/>
  <c r="Y9589" i="18" s="1"/>
  <c r="X9590" i="18"/>
  <c r="Y9590" i="18" s="1"/>
  <c r="X9591" i="18"/>
  <c r="Y9591" i="18" s="1"/>
  <c r="X9592" i="18"/>
  <c r="Y9592" i="18" s="1"/>
  <c r="X9593" i="18"/>
  <c r="Y9593" i="18" s="1"/>
  <c r="X9594" i="18"/>
  <c r="Y9594" i="18" s="1"/>
  <c r="X9595" i="18"/>
  <c r="Y9595" i="18" s="1"/>
  <c r="X9596" i="18"/>
  <c r="Y9596" i="18" s="1"/>
  <c r="X9597" i="18"/>
  <c r="Y9597" i="18" s="1"/>
  <c r="X9598" i="18"/>
  <c r="Y9598" i="18" s="1"/>
  <c r="X9599" i="18"/>
  <c r="Y9599" i="18" s="1"/>
  <c r="X9600" i="18"/>
  <c r="Y9600" i="18" s="1"/>
  <c r="X9601" i="18"/>
  <c r="Y9601" i="18" s="1"/>
  <c r="X9602" i="18"/>
  <c r="Y9602" i="18" s="1"/>
  <c r="X9603" i="18"/>
  <c r="Y9603" i="18" s="1"/>
  <c r="X9604" i="18"/>
  <c r="Y9604" i="18" s="1"/>
  <c r="X9605" i="18"/>
  <c r="Y9605" i="18" s="1"/>
  <c r="X9606" i="18"/>
  <c r="Y9606" i="18" s="1"/>
  <c r="X9607" i="18"/>
  <c r="Y9607" i="18" s="1"/>
  <c r="X9608" i="18"/>
  <c r="Y9608" i="18" s="1"/>
  <c r="X9609" i="18"/>
  <c r="Y9609" i="18" s="1"/>
  <c r="X9610" i="18"/>
  <c r="Y9610" i="18" s="1"/>
  <c r="X9611" i="18"/>
  <c r="Y9611" i="18" s="1"/>
  <c r="X9612" i="18"/>
  <c r="Y9612" i="18" s="1"/>
  <c r="X9613" i="18"/>
  <c r="Y9613" i="18" s="1"/>
  <c r="X9614" i="18"/>
  <c r="Y9614" i="18" s="1"/>
  <c r="X9615" i="18"/>
  <c r="Y9615" i="18" s="1"/>
  <c r="X9616" i="18"/>
  <c r="Y9616" i="18" s="1"/>
  <c r="X9617" i="18"/>
  <c r="Y9617" i="18" s="1"/>
  <c r="X9618" i="18"/>
  <c r="Y9618" i="18" s="1"/>
  <c r="X9619" i="18"/>
  <c r="Y9619" i="18" s="1"/>
  <c r="X9620" i="18"/>
  <c r="Y9620" i="18" s="1"/>
  <c r="X9621" i="18"/>
  <c r="Y9621" i="18" s="1"/>
  <c r="X9622" i="18"/>
  <c r="Y9622" i="18" s="1"/>
  <c r="X9623" i="18"/>
  <c r="Y9623" i="18" s="1"/>
  <c r="X9624" i="18"/>
  <c r="Y9624" i="18" s="1"/>
  <c r="X9625" i="18"/>
  <c r="Y9625" i="18" s="1"/>
  <c r="X9626" i="18"/>
  <c r="Y9626" i="18" s="1"/>
  <c r="X9627" i="18"/>
  <c r="Y9627" i="18" s="1"/>
  <c r="X9628" i="18"/>
  <c r="Y9628" i="18" s="1"/>
  <c r="X9629" i="18"/>
  <c r="Y9629" i="18" s="1"/>
  <c r="X9630" i="18"/>
  <c r="Y9630" i="18" s="1"/>
  <c r="X9631" i="18"/>
  <c r="Y9631" i="18" s="1"/>
  <c r="X9632" i="18"/>
  <c r="Y9632" i="18" s="1"/>
  <c r="X9633" i="18"/>
  <c r="Y9633" i="18" s="1"/>
  <c r="X9634" i="18"/>
  <c r="Y9634" i="18" s="1"/>
  <c r="X9635" i="18"/>
  <c r="Y9635" i="18" s="1"/>
  <c r="X9636" i="18"/>
  <c r="Y9636" i="18" s="1"/>
  <c r="X9637" i="18"/>
  <c r="Y9637" i="18" s="1"/>
  <c r="X9638" i="18"/>
  <c r="Y9638" i="18" s="1"/>
  <c r="X9639" i="18"/>
  <c r="Y9639" i="18" s="1"/>
  <c r="X9640" i="18"/>
  <c r="Y9640" i="18" s="1"/>
  <c r="X9641" i="18"/>
  <c r="Y9641" i="18" s="1"/>
  <c r="X9642" i="18"/>
  <c r="Y9642" i="18" s="1"/>
  <c r="X9643" i="18"/>
  <c r="Y9643" i="18" s="1"/>
  <c r="X9644" i="18"/>
  <c r="Y9644" i="18" s="1"/>
  <c r="X9645" i="18"/>
  <c r="Y9645" i="18" s="1"/>
  <c r="X9646" i="18"/>
  <c r="Y9646" i="18" s="1"/>
  <c r="X9647" i="18"/>
  <c r="Y9647" i="18" s="1"/>
  <c r="X9648" i="18"/>
  <c r="Y9648" i="18" s="1"/>
  <c r="X9649" i="18"/>
  <c r="Y9649" i="18" s="1"/>
  <c r="X9650" i="18"/>
  <c r="Y9650" i="18" s="1"/>
  <c r="X9651" i="18"/>
  <c r="Y9651" i="18" s="1"/>
  <c r="X9652" i="18"/>
  <c r="Y9652" i="18" s="1"/>
  <c r="X9653" i="18"/>
  <c r="Y9653" i="18" s="1"/>
  <c r="X9654" i="18"/>
  <c r="Y9654" i="18" s="1"/>
  <c r="X9655" i="18"/>
  <c r="Y9655" i="18" s="1"/>
  <c r="X9656" i="18"/>
  <c r="Y9656" i="18" s="1"/>
  <c r="X9657" i="18"/>
  <c r="Y9657" i="18" s="1"/>
  <c r="X9658" i="18"/>
  <c r="Y9658" i="18" s="1"/>
  <c r="X9659" i="18"/>
  <c r="Y9659" i="18" s="1"/>
  <c r="X9660" i="18"/>
  <c r="Y9660" i="18" s="1"/>
  <c r="X9661" i="18"/>
  <c r="Y9661" i="18" s="1"/>
  <c r="X9662" i="18"/>
  <c r="Y9662" i="18" s="1"/>
  <c r="X9663" i="18"/>
  <c r="Y9663" i="18" s="1"/>
  <c r="X9664" i="18"/>
  <c r="Y9664" i="18" s="1"/>
  <c r="X9665" i="18"/>
  <c r="Y9665" i="18" s="1"/>
  <c r="X9666" i="18"/>
  <c r="Y9666" i="18" s="1"/>
  <c r="X9667" i="18"/>
  <c r="Y9667" i="18" s="1"/>
  <c r="X9668" i="18"/>
  <c r="Y9668" i="18" s="1"/>
  <c r="X9669" i="18"/>
  <c r="Y9669" i="18" s="1"/>
  <c r="X9670" i="18"/>
  <c r="Y9670" i="18" s="1"/>
  <c r="X9671" i="18"/>
  <c r="Y9671" i="18" s="1"/>
  <c r="X9672" i="18"/>
  <c r="Y9672" i="18" s="1"/>
  <c r="X9673" i="18"/>
  <c r="Y9673" i="18" s="1"/>
  <c r="X9674" i="18"/>
  <c r="Y9674" i="18" s="1"/>
  <c r="X9675" i="18"/>
  <c r="Y9675" i="18" s="1"/>
  <c r="X9676" i="18"/>
  <c r="Y9676" i="18" s="1"/>
  <c r="X9677" i="18"/>
  <c r="Y9677" i="18" s="1"/>
  <c r="X9678" i="18"/>
  <c r="Y9678" i="18" s="1"/>
  <c r="X9679" i="18"/>
  <c r="Y9679" i="18" s="1"/>
  <c r="X9680" i="18"/>
  <c r="Y9680" i="18" s="1"/>
  <c r="X9681" i="18"/>
  <c r="Y9681" i="18" s="1"/>
  <c r="X9682" i="18"/>
  <c r="Y9682" i="18" s="1"/>
  <c r="X9683" i="18"/>
  <c r="Y9683" i="18" s="1"/>
  <c r="X9684" i="18"/>
  <c r="Y9684" i="18" s="1"/>
  <c r="X9685" i="18"/>
  <c r="Y9685" i="18" s="1"/>
  <c r="X9686" i="18"/>
  <c r="Y9686" i="18" s="1"/>
  <c r="X9687" i="18"/>
  <c r="Y9687" i="18" s="1"/>
  <c r="X9688" i="18"/>
  <c r="Y9688" i="18" s="1"/>
  <c r="X9689" i="18"/>
  <c r="Y9689" i="18" s="1"/>
  <c r="X9690" i="18"/>
  <c r="Y9690" i="18" s="1"/>
  <c r="X9691" i="18"/>
  <c r="Y9691" i="18" s="1"/>
  <c r="X9692" i="18"/>
  <c r="Y9692" i="18" s="1"/>
  <c r="X9693" i="18"/>
  <c r="Y9693" i="18" s="1"/>
  <c r="X9694" i="18"/>
  <c r="Y9694" i="18" s="1"/>
  <c r="X9695" i="18"/>
  <c r="Y9695" i="18" s="1"/>
  <c r="X9696" i="18"/>
  <c r="Y9696" i="18" s="1"/>
  <c r="X9697" i="18"/>
  <c r="Y9697" i="18" s="1"/>
  <c r="X9698" i="18"/>
  <c r="Y9698" i="18" s="1"/>
  <c r="X9699" i="18"/>
  <c r="Y9699" i="18" s="1"/>
  <c r="X9700" i="18"/>
  <c r="Y9700" i="18" s="1"/>
  <c r="X9701" i="18"/>
  <c r="Y9701" i="18" s="1"/>
  <c r="X9702" i="18"/>
  <c r="Y9702" i="18" s="1"/>
  <c r="X9703" i="18"/>
  <c r="Y9703" i="18" s="1"/>
  <c r="X9704" i="18"/>
  <c r="Y9704" i="18" s="1"/>
  <c r="X9705" i="18"/>
  <c r="Y9705" i="18" s="1"/>
  <c r="X9706" i="18"/>
  <c r="Y9706" i="18" s="1"/>
  <c r="X9707" i="18"/>
  <c r="Y9707" i="18" s="1"/>
  <c r="X9708" i="18"/>
  <c r="Y9708" i="18" s="1"/>
  <c r="X9709" i="18"/>
  <c r="Y9709" i="18" s="1"/>
  <c r="X9710" i="18"/>
  <c r="Y9710" i="18" s="1"/>
  <c r="X9711" i="18"/>
  <c r="Y9711" i="18" s="1"/>
  <c r="X9712" i="18"/>
  <c r="Y9712" i="18" s="1"/>
  <c r="X9713" i="18"/>
  <c r="Y9713" i="18" s="1"/>
  <c r="X9714" i="18"/>
  <c r="Y9714" i="18" s="1"/>
  <c r="X9715" i="18"/>
  <c r="Y9715" i="18" s="1"/>
  <c r="X9716" i="18"/>
  <c r="Y9716" i="18" s="1"/>
  <c r="X9717" i="18"/>
  <c r="Y9717" i="18" s="1"/>
  <c r="X9718" i="18"/>
  <c r="Y9718" i="18" s="1"/>
  <c r="X9719" i="18"/>
  <c r="Y9719" i="18" s="1"/>
  <c r="X9720" i="18"/>
  <c r="Y9720" i="18" s="1"/>
  <c r="X9721" i="18"/>
  <c r="Y9721" i="18" s="1"/>
  <c r="X9722" i="18"/>
  <c r="Y9722" i="18" s="1"/>
  <c r="X9723" i="18"/>
  <c r="Y9723" i="18" s="1"/>
  <c r="X9724" i="18"/>
  <c r="Y9724" i="18" s="1"/>
  <c r="X9725" i="18"/>
  <c r="Y9725" i="18" s="1"/>
  <c r="X9726" i="18"/>
  <c r="Y9726" i="18" s="1"/>
  <c r="X9727" i="18"/>
  <c r="Y9727" i="18" s="1"/>
  <c r="X9728" i="18"/>
  <c r="Y9728" i="18" s="1"/>
  <c r="X9729" i="18"/>
  <c r="Y9729" i="18" s="1"/>
  <c r="X9730" i="18"/>
  <c r="Y9730" i="18" s="1"/>
  <c r="X9731" i="18"/>
  <c r="Y9731" i="18" s="1"/>
  <c r="X9732" i="18"/>
  <c r="Y9732" i="18" s="1"/>
  <c r="X9733" i="18"/>
  <c r="Y9733" i="18" s="1"/>
  <c r="X9734" i="18"/>
  <c r="Y9734" i="18" s="1"/>
  <c r="X9735" i="18"/>
  <c r="Y9735" i="18" s="1"/>
  <c r="X9736" i="18"/>
  <c r="Y9736" i="18" s="1"/>
  <c r="X9737" i="18"/>
  <c r="Y9737" i="18" s="1"/>
  <c r="X9738" i="18"/>
  <c r="Y9738" i="18" s="1"/>
  <c r="X9739" i="18"/>
  <c r="Y9739" i="18" s="1"/>
  <c r="X9740" i="18"/>
  <c r="Y9740" i="18" s="1"/>
  <c r="X9741" i="18"/>
  <c r="Y9741" i="18" s="1"/>
  <c r="X9742" i="18"/>
  <c r="Y9742" i="18" s="1"/>
  <c r="X9743" i="18"/>
  <c r="Y9743" i="18" s="1"/>
  <c r="X9744" i="18"/>
  <c r="Y9744" i="18" s="1"/>
  <c r="X9745" i="18"/>
  <c r="Y9745" i="18" s="1"/>
  <c r="X9746" i="18"/>
  <c r="Y9746" i="18" s="1"/>
  <c r="X9747" i="18"/>
  <c r="Y9747" i="18" s="1"/>
  <c r="X9748" i="18"/>
  <c r="Y9748" i="18" s="1"/>
  <c r="X9749" i="18"/>
  <c r="Y9749" i="18" s="1"/>
  <c r="X9750" i="18"/>
  <c r="Y9750" i="18" s="1"/>
  <c r="X9751" i="18"/>
  <c r="Y9751" i="18" s="1"/>
  <c r="X9752" i="18"/>
  <c r="Y9752" i="18" s="1"/>
  <c r="X9753" i="18"/>
  <c r="Y9753" i="18" s="1"/>
  <c r="X9754" i="18"/>
  <c r="Y9754" i="18" s="1"/>
  <c r="X9755" i="18"/>
  <c r="Y9755" i="18" s="1"/>
  <c r="X9756" i="18"/>
  <c r="Y9756" i="18" s="1"/>
  <c r="X9757" i="18"/>
  <c r="Y9757" i="18" s="1"/>
  <c r="X9758" i="18"/>
  <c r="Y9758" i="18" s="1"/>
  <c r="X9759" i="18"/>
  <c r="Y9759" i="18" s="1"/>
  <c r="X9760" i="18"/>
  <c r="Y9760" i="18" s="1"/>
  <c r="X9761" i="18"/>
  <c r="Y9761" i="18" s="1"/>
  <c r="X9762" i="18"/>
  <c r="Y9762" i="18" s="1"/>
  <c r="X9763" i="18"/>
  <c r="Y9763" i="18" s="1"/>
  <c r="X9764" i="18"/>
  <c r="Y9764" i="18" s="1"/>
  <c r="X9765" i="18"/>
  <c r="Y9765" i="18" s="1"/>
  <c r="X9766" i="18"/>
  <c r="Y9766" i="18" s="1"/>
  <c r="X9767" i="18"/>
  <c r="Y9767" i="18" s="1"/>
  <c r="X9768" i="18"/>
  <c r="Y9768" i="18" s="1"/>
  <c r="X9769" i="18"/>
  <c r="Y9769" i="18" s="1"/>
  <c r="X9770" i="18"/>
  <c r="Y9770" i="18" s="1"/>
  <c r="X9771" i="18"/>
  <c r="Y9771" i="18" s="1"/>
  <c r="X9772" i="18"/>
  <c r="Y9772" i="18" s="1"/>
  <c r="X9773" i="18"/>
  <c r="Y9773" i="18" s="1"/>
  <c r="X9774" i="18"/>
  <c r="Y9774" i="18" s="1"/>
  <c r="X9775" i="18"/>
  <c r="Y9775" i="18" s="1"/>
  <c r="X9776" i="18"/>
  <c r="Y9776" i="18" s="1"/>
  <c r="X9777" i="18"/>
  <c r="Y9777" i="18" s="1"/>
  <c r="X9778" i="18"/>
  <c r="Y9778" i="18" s="1"/>
  <c r="X9779" i="18"/>
  <c r="Y9779" i="18" s="1"/>
  <c r="X9780" i="18"/>
  <c r="Y9780" i="18" s="1"/>
  <c r="X9781" i="18"/>
  <c r="Y9781" i="18" s="1"/>
  <c r="X9782" i="18"/>
  <c r="Y9782" i="18" s="1"/>
  <c r="X9783" i="18"/>
  <c r="Y9783" i="18" s="1"/>
  <c r="X9784" i="18"/>
  <c r="Y9784" i="18" s="1"/>
  <c r="X9785" i="18"/>
  <c r="Y9785" i="18" s="1"/>
  <c r="X9786" i="18"/>
  <c r="Y9786" i="18" s="1"/>
  <c r="X9787" i="18"/>
  <c r="Y9787" i="18" s="1"/>
  <c r="X9788" i="18"/>
  <c r="Y9788" i="18" s="1"/>
  <c r="X9789" i="18"/>
  <c r="Y9789" i="18" s="1"/>
  <c r="X9790" i="18"/>
  <c r="Y9790" i="18" s="1"/>
  <c r="X9791" i="18"/>
  <c r="Y9791" i="18" s="1"/>
  <c r="X9792" i="18"/>
  <c r="Y9792" i="18" s="1"/>
  <c r="X9793" i="18"/>
  <c r="Y9793" i="18" s="1"/>
  <c r="X9794" i="18"/>
  <c r="Y9794" i="18" s="1"/>
  <c r="X9795" i="18"/>
  <c r="Y9795" i="18" s="1"/>
  <c r="X9796" i="18"/>
  <c r="Y9796" i="18" s="1"/>
  <c r="X9797" i="18"/>
  <c r="Y9797" i="18" s="1"/>
  <c r="X9798" i="18"/>
  <c r="Y9798" i="18" s="1"/>
  <c r="X9799" i="18"/>
  <c r="Y9799" i="18" s="1"/>
  <c r="X9800" i="18"/>
  <c r="Y9800" i="18" s="1"/>
  <c r="X9801" i="18"/>
  <c r="Y9801" i="18" s="1"/>
  <c r="X9802" i="18"/>
  <c r="Y9802" i="18" s="1"/>
  <c r="X9803" i="18"/>
  <c r="Y9803" i="18" s="1"/>
  <c r="X9804" i="18"/>
  <c r="Y9804" i="18" s="1"/>
  <c r="X9805" i="18"/>
  <c r="Y9805" i="18" s="1"/>
  <c r="X9806" i="18"/>
  <c r="Y9806" i="18" s="1"/>
  <c r="X9807" i="18"/>
  <c r="Y9807" i="18" s="1"/>
  <c r="X9808" i="18"/>
  <c r="Y9808" i="18" s="1"/>
  <c r="X9809" i="18"/>
  <c r="Y9809" i="18" s="1"/>
  <c r="X9810" i="18"/>
  <c r="Y9810" i="18" s="1"/>
  <c r="X9811" i="18"/>
  <c r="Y9811" i="18" s="1"/>
  <c r="X9812" i="18"/>
  <c r="Y9812" i="18" s="1"/>
  <c r="X9813" i="18"/>
  <c r="Y9813" i="18" s="1"/>
  <c r="X9814" i="18"/>
  <c r="Y9814" i="18" s="1"/>
  <c r="X9815" i="18"/>
  <c r="Y9815" i="18" s="1"/>
  <c r="X9816" i="18"/>
  <c r="Y9816" i="18" s="1"/>
  <c r="X9817" i="18"/>
  <c r="Y9817" i="18" s="1"/>
  <c r="X9818" i="18"/>
  <c r="Y9818" i="18" s="1"/>
  <c r="X9819" i="18"/>
  <c r="Y9819" i="18" s="1"/>
  <c r="X9820" i="18"/>
  <c r="Y9820" i="18" s="1"/>
  <c r="X9821" i="18"/>
  <c r="Y9821" i="18" s="1"/>
  <c r="X9822" i="18"/>
  <c r="Y9822" i="18" s="1"/>
  <c r="X9823" i="18"/>
  <c r="Y9823" i="18" s="1"/>
  <c r="X9824" i="18"/>
  <c r="Y9824" i="18" s="1"/>
  <c r="X9825" i="18"/>
  <c r="Y9825" i="18" s="1"/>
  <c r="X9826" i="18"/>
  <c r="Y9826" i="18" s="1"/>
  <c r="X9827" i="18"/>
  <c r="Y9827" i="18" s="1"/>
  <c r="X9828" i="18"/>
  <c r="Y9828" i="18" s="1"/>
  <c r="X9829" i="18"/>
  <c r="Y9829" i="18" s="1"/>
  <c r="X9830" i="18"/>
  <c r="Y9830" i="18" s="1"/>
  <c r="X9831" i="18"/>
  <c r="Y9831" i="18" s="1"/>
  <c r="X9832" i="18"/>
  <c r="Y9832" i="18" s="1"/>
  <c r="X9833" i="18"/>
  <c r="Y9833" i="18" s="1"/>
  <c r="X9834" i="18"/>
  <c r="Y9834" i="18" s="1"/>
  <c r="X9835" i="18"/>
  <c r="Y9835" i="18" s="1"/>
  <c r="X9836" i="18"/>
  <c r="Y9836" i="18" s="1"/>
  <c r="X9837" i="18"/>
  <c r="Y9837" i="18" s="1"/>
  <c r="X9838" i="18"/>
  <c r="Y9838" i="18" s="1"/>
  <c r="X9839" i="18"/>
  <c r="Y9839" i="18" s="1"/>
  <c r="X9840" i="18"/>
  <c r="Y9840" i="18" s="1"/>
  <c r="X9841" i="18"/>
  <c r="Y9841" i="18" s="1"/>
  <c r="X9842" i="18"/>
  <c r="Y9842" i="18" s="1"/>
  <c r="X9843" i="18"/>
  <c r="Y9843" i="18" s="1"/>
  <c r="X9844" i="18"/>
  <c r="Y9844" i="18" s="1"/>
  <c r="X9845" i="18"/>
  <c r="Y9845" i="18" s="1"/>
  <c r="X9846" i="18"/>
  <c r="Y9846" i="18" s="1"/>
  <c r="X9847" i="18"/>
  <c r="Y9847" i="18" s="1"/>
  <c r="X9848" i="18"/>
  <c r="Y9848" i="18" s="1"/>
  <c r="X9849" i="18"/>
  <c r="Y9849" i="18" s="1"/>
  <c r="X9850" i="18"/>
  <c r="Y9850" i="18" s="1"/>
  <c r="X9851" i="18"/>
  <c r="Y9851" i="18" s="1"/>
  <c r="X9852" i="18"/>
  <c r="Y9852" i="18" s="1"/>
  <c r="X9853" i="18"/>
  <c r="Y9853" i="18" s="1"/>
  <c r="X9854" i="18"/>
  <c r="Y9854" i="18" s="1"/>
  <c r="X9855" i="18"/>
  <c r="Y9855" i="18" s="1"/>
  <c r="X9856" i="18"/>
  <c r="Y9856" i="18" s="1"/>
  <c r="X9857" i="18"/>
  <c r="Y9857" i="18" s="1"/>
  <c r="X9858" i="18"/>
  <c r="Y9858" i="18" s="1"/>
  <c r="X9859" i="18"/>
  <c r="Y9859" i="18" s="1"/>
  <c r="X9860" i="18"/>
  <c r="Y9860" i="18" s="1"/>
  <c r="X9861" i="18"/>
  <c r="Y9861" i="18" s="1"/>
  <c r="X9862" i="18"/>
  <c r="Y9862" i="18" s="1"/>
  <c r="X9863" i="18"/>
  <c r="Y9863" i="18" s="1"/>
  <c r="X9864" i="18"/>
  <c r="Y9864" i="18" s="1"/>
  <c r="X9865" i="18"/>
  <c r="Y9865" i="18" s="1"/>
  <c r="X9866" i="18"/>
  <c r="Y9866" i="18" s="1"/>
  <c r="X9867" i="18"/>
  <c r="Y9867" i="18" s="1"/>
  <c r="X9868" i="18"/>
  <c r="Y9868" i="18" s="1"/>
  <c r="X9869" i="18"/>
  <c r="Y9869" i="18" s="1"/>
  <c r="X9870" i="18"/>
  <c r="Y9870" i="18" s="1"/>
  <c r="X9871" i="18"/>
  <c r="Y9871" i="18" s="1"/>
  <c r="X9872" i="18"/>
  <c r="Y9872" i="18" s="1"/>
  <c r="X9873" i="18"/>
  <c r="Y9873" i="18" s="1"/>
  <c r="X9874" i="18"/>
  <c r="Y9874" i="18" s="1"/>
  <c r="X9875" i="18"/>
  <c r="Y9875" i="18" s="1"/>
  <c r="X9876" i="18"/>
  <c r="Y9876" i="18" s="1"/>
  <c r="X9877" i="18"/>
  <c r="Y9877" i="18" s="1"/>
  <c r="X9878" i="18"/>
  <c r="Y9878" i="18" s="1"/>
  <c r="X9879" i="18"/>
  <c r="Y9879" i="18" s="1"/>
  <c r="X9880" i="18"/>
  <c r="Y9880" i="18" s="1"/>
  <c r="X9881" i="18"/>
  <c r="Y9881" i="18" s="1"/>
  <c r="X9882" i="18"/>
  <c r="Y9882" i="18" s="1"/>
  <c r="X9883" i="18"/>
  <c r="Y9883" i="18" s="1"/>
  <c r="X9884" i="18"/>
  <c r="Y9884" i="18" s="1"/>
  <c r="X9885" i="18"/>
  <c r="Y9885" i="18" s="1"/>
  <c r="X9886" i="18"/>
  <c r="Y9886" i="18" s="1"/>
  <c r="X9887" i="18"/>
  <c r="Y9887" i="18" s="1"/>
  <c r="X9888" i="18"/>
  <c r="Y9888" i="18" s="1"/>
  <c r="X9889" i="18"/>
  <c r="Y9889" i="18" s="1"/>
  <c r="X9890" i="18"/>
  <c r="Y9890" i="18" s="1"/>
  <c r="X9891" i="18"/>
  <c r="Y9891" i="18" s="1"/>
  <c r="X9892" i="18"/>
  <c r="Y9892" i="18" s="1"/>
  <c r="X9893" i="18"/>
  <c r="Y9893" i="18" s="1"/>
  <c r="X9894" i="18"/>
  <c r="Y9894" i="18" s="1"/>
  <c r="X9895" i="18"/>
  <c r="Y9895" i="18" s="1"/>
  <c r="X9896" i="18"/>
  <c r="Y9896" i="18" s="1"/>
  <c r="X9897" i="18"/>
  <c r="Y9897" i="18" s="1"/>
  <c r="X9898" i="18"/>
  <c r="Y9898" i="18" s="1"/>
  <c r="X9899" i="18"/>
  <c r="Y9899" i="18" s="1"/>
  <c r="X9900" i="18"/>
  <c r="Y9900" i="18" s="1"/>
  <c r="X9901" i="18"/>
  <c r="Y9901" i="18" s="1"/>
  <c r="X9902" i="18"/>
  <c r="Y9902" i="18" s="1"/>
  <c r="X9903" i="18"/>
  <c r="Y9903" i="18" s="1"/>
  <c r="X9904" i="18"/>
  <c r="Y9904" i="18" s="1"/>
  <c r="X9905" i="18"/>
  <c r="Y9905" i="18" s="1"/>
  <c r="X9906" i="18"/>
  <c r="Y9906" i="18" s="1"/>
  <c r="X9907" i="18"/>
  <c r="Y9907" i="18" s="1"/>
  <c r="X9908" i="18"/>
  <c r="Y9908" i="18" s="1"/>
  <c r="X9909" i="18"/>
  <c r="Y9909" i="18" s="1"/>
  <c r="X9910" i="18"/>
  <c r="Y9910" i="18" s="1"/>
  <c r="X9911" i="18"/>
  <c r="Y9911" i="18" s="1"/>
  <c r="X9912" i="18"/>
  <c r="Y9912" i="18" s="1"/>
  <c r="X9913" i="18"/>
  <c r="Y9913" i="18" s="1"/>
  <c r="X9914" i="18"/>
  <c r="Y9914" i="18" s="1"/>
  <c r="X9915" i="18"/>
  <c r="Y9915" i="18" s="1"/>
  <c r="X9916" i="18"/>
  <c r="Y9916" i="18" s="1"/>
  <c r="X9917" i="18"/>
  <c r="Y9917" i="18" s="1"/>
  <c r="X9918" i="18"/>
  <c r="Y9918" i="18" s="1"/>
  <c r="X9919" i="18"/>
  <c r="Y9919" i="18" s="1"/>
  <c r="X9920" i="18"/>
  <c r="Y9920" i="18" s="1"/>
  <c r="X9921" i="18"/>
  <c r="Y9921" i="18" s="1"/>
  <c r="X9922" i="18"/>
  <c r="Y9922" i="18" s="1"/>
  <c r="X9923" i="18"/>
  <c r="Y9923" i="18" s="1"/>
  <c r="X9924" i="18"/>
  <c r="Y9924" i="18" s="1"/>
  <c r="X9925" i="18"/>
  <c r="Y9925" i="18" s="1"/>
  <c r="X9926" i="18"/>
  <c r="Y9926" i="18" s="1"/>
  <c r="X9927" i="18"/>
  <c r="Y9927" i="18" s="1"/>
  <c r="X9928" i="18"/>
  <c r="Y9928" i="18" s="1"/>
  <c r="X9929" i="18"/>
  <c r="Y9929" i="18" s="1"/>
  <c r="X9930" i="18"/>
  <c r="Y9930" i="18" s="1"/>
  <c r="X9931" i="18"/>
  <c r="Y9931" i="18" s="1"/>
  <c r="X9932" i="18"/>
  <c r="Y9932" i="18" s="1"/>
  <c r="X9933" i="18"/>
  <c r="Y9933" i="18" s="1"/>
  <c r="X9934" i="18"/>
  <c r="Y9934" i="18" s="1"/>
  <c r="X9935" i="18"/>
  <c r="Y9935" i="18" s="1"/>
  <c r="X9936" i="18"/>
  <c r="Y9936" i="18" s="1"/>
  <c r="X9937" i="18"/>
  <c r="Y9937" i="18" s="1"/>
  <c r="X9938" i="18"/>
  <c r="Y9938" i="18" s="1"/>
  <c r="X9939" i="18"/>
  <c r="Y9939" i="18" s="1"/>
  <c r="X9940" i="18"/>
  <c r="Y9940" i="18" s="1"/>
  <c r="X9941" i="18"/>
  <c r="Y9941" i="18" s="1"/>
  <c r="X9942" i="18"/>
  <c r="Y9942" i="18" s="1"/>
  <c r="X9943" i="18"/>
  <c r="Y9943" i="18" s="1"/>
  <c r="X9944" i="18"/>
  <c r="Y9944" i="18" s="1"/>
  <c r="X9945" i="18"/>
  <c r="Y9945" i="18" s="1"/>
  <c r="X9946" i="18"/>
  <c r="Y9946" i="18" s="1"/>
  <c r="X9947" i="18"/>
  <c r="Y9947" i="18" s="1"/>
  <c r="X9948" i="18"/>
  <c r="Y9948" i="18" s="1"/>
  <c r="X9949" i="18"/>
  <c r="Y9949" i="18" s="1"/>
  <c r="X9950" i="18"/>
  <c r="Y9950" i="18" s="1"/>
  <c r="X9951" i="18"/>
  <c r="Y9951" i="18" s="1"/>
  <c r="X9952" i="18"/>
  <c r="Y9952" i="18" s="1"/>
  <c r="X9953" i="18"/>
  <c r="Y9953" i="18" s="1"/>
  <c r="X9954" i="18"/>
  <c r="Y9954" i="18" s="1"/>
  <c r="X9955" i="18"/>
  <c r="Y9955" i="18" s="1"/>
  <c r="X9956" i="18"/>
  <c r="Y9956" i="18" s="1"/>
  <c r="X9957" i="18"/>
  <c r="Y9957" i="18" s="1"/>
  <c r="X9958" i="18"/>
  <c r="Y9958" i="18" s="1"/>
  <c r="X9959" i="18"/>
  <c r="Y9959" i="18" s="1"/>
  <c r="X9960" i="18"/>
  <c r="Y9960" i="18" s="1"/>
  <c r="X9961" i="18"/>
  <c r="Y9961" i="18" s="1"/>
  <c r="X9962" i="18"/>
  <c r="Y9962" i="18" s="1"/>
  <c r="X9963" i="18"/>
  <c r="Y9963" i="18" s="1"/>
  <c r="X9964" i="18"/>
  <c r="Y9964" i="18" s="1"/>
  <c r="X9965" i="18"/>
  <c r="Y9965" i="18" s="1"/>
  <c r="X9966" i="18"/>
  <c r="Y9966" i="18" s="1"/>
  <c r="X9967" i="18"/>
  <c r="Y9967" i="18" s="1"/>
  <c r="X9968" i="18"/>
  <c r="Y9968" i="18" s="1"/>
  <c r="X9969" i="18"/>
  <c r="Y9969" i="18" s="1"/>
  <c r="X9970" i="18"/>
  <c r="Y9970" i="18" s="1"/>
  <c r="X9971" i="18"/>
  <c r="Y9971" i="18" s="1"/>
  <c r="X9972" i="18"/>
  <c r="Y9972" i="18" s="1"/>
  <c r="X9973" i="18"/>
  <c r="Y9973" i="18" s="1"/>
  <c r="X9974" i="18"/>
  <c r="Y9974" i="18" s="1"/>
  <c r="X9975" i="18"/>
  <c r="Y9975" i="18" s="1"/>
  <c r="X9976" i="18"/>
  <c r="Y9976" i="18" s="1"/>
  <c r="X9977" i="18"/>
  <c r="Y9977" i="18" s="1"/>
  <c r="X9978" i="18"/>
  <c r="Y9978" i="18" s="1"/>
  <c r="X9979" i="18"/>
  <c r="Y9979" i="18" s="1"/>
  <c r="X9980" i="18"/>
  <c r="Y9980" i="18" s="1"/>
  <c r="X9981" i="18"/>
  <c r="Y9981" i="18" s="1"/>
  <c r="X9982" i="18"/>
  <c r="Y9982" i="18" s="1"/>
  <c r="X9983" i="18"/>
  <c r="Y9983" i="18" s="1"/>
  <c r="X9984" i="18"/>
  <c r="Y9984" i="18" s="1"/>
  <c r="X9985" i="18"/>
  <c r="Y9985" i="18" s="1"/>
  <c r="X9986" i="18"/>
  <c r="Y9986" i="18" s="1"/>
  <c r="X9987" i="18"/>
  <c r="Y9987" i="18" s="1"/>
  <c r="X9988" i="18"/>
  <c r="Y9988" i="18" s="1"/>
  <c r="X9989" i="18"/>
  <c r="Y9989" i="18" s="1"/>
  <c r="X9990" i="18"/>
  <c r="Y9990" i="18" s="1"/>
  <c r="X9991" i="18"/>
  <c r="Y9991" i="18" s="1"/>
  <c r="X9992" i="18"/>
  <c r="Y9992" i="18" s="1"/>
  <c r="X9993" i="18"/>
  <c r="Y9993" i="18" s="1"/>
  <c r="X9994" i="18"/>
  <c r="Y9994" i="18" s="1"/>
  <c r="X9995" i="18"/>
  <c r="Y9995" i="18" s="1"/>
  <c r="X9996" i="18"/>
  <c r="Y9996" i="18" s="1"/>
  <c r="X9997" i="18"/>
  <c r="Y9997" i="18" s="1"/>
  <c r="X9998" i="18"/>
  <c r="Y9998" i="18" s="1"/>
  <c r="X9999" i="18"/>
  <c r="Y9999" i="18" s="1"/>
  <c r="X10000" i="18"/>
  <c r="Y10000" i="18" s="1"/>
  <c r="X10001" i="18"/>
  <c r="Y10001" i="18" s="1"/>
  <c r="X10002" i="18"/>
  <c r="Y10002" i="18" s="1"/>
  <c r="X10003" i="18"/>
  <c r="Y10003" i="18" s="1"/>
  <c r="X10004" i="18"/>
  <c r="Y10004" i="18" s="1"/>
  <c r="X10005" i="18"/>
  <c r="Y10005" i="18" s="1"/>
  <c r="X10006" i="18"/>
  <c r="Y10006" i="18" s="1"/>
  <c r="X10007" i="18"/>
  <c r="Y10007" i="18" s="1"/>
  <c r="X10008" i="18"/>
  <c r="Y10008" i="18" s="1"/>
  <c r="X10009" i="18"/>
  <c r="Y10009" i="18" s="1"/>
  <c r="X10010" i="18"/>
  <c r="Y10010" i="18" s="1"/>
  <c r="X10011" i="18"/>
  <c r="Y10011" i="18" s="1"/>
  <c r="X10012" i="18"/>
  <c r="Y10012" i="18" s="1"/>
  <c r="X10013" i="18"/>
  <c r="Y10013" i="18" s="1"/>
  <c r="X10014" i="18"/>
  <c r="Y10014" i="18" s="1"/>
  <c r="X10015" i="18"/>
  <c r="Y10015" i="18" s="1"/>
  <c r="X10016" i="18"/>
  <c r="Y10016" i="18" s="1"/>
  <c r="X10017" i="18"/>
  <c r="Y10017" i="18" s="1"/>
  <c r="X10018" i="18"/>
  <c r="Y10018" i="18" s="1"/>
  <c r="X10019" i="18"/>
  <c r="Y10019" i="18" s="1"/>
  <c r="X10020" i="18"/>
  <c r="Y10020" i="18" s="1"/>
  <c r="X10021" i="18"/>
  <c r="Y10021" i="18" s="1"/>
  <c r="X10022" i="18"/>
  <c r="Y10022" i="18" s="1"/>
  <c r="X10023" i="18"/>
  <c r="Y10023" i="18" s="1"/>
  <c r="X10024" i="18"/>
  <c r="Y10024" i="18" s="1"/>
  <c r="X10025" i="18"/>
  <c r="Y10025" i="18" s="1"/>
  <c r="X10026" i="18"/>
  <c r="Y10026" i="18" s="1"/>
  <c r="X10027" i="18"/>
  <c r="Y10027" i="18" s="1"/>
  <c r="X10028" i="18"/>
  <c r="Y10028" i="18" s="1"/>
  <c r="X10029" i="18"/>
  <c r="Y10029" i="18" s="1"/>
  <c r="X10030" i="18"/>
  <c r="Y10030" i="18" s="1"/>
  <c r="X10031" i="18"/>
  <c r="Y10031" i="18" s="1"/>
  <c r="X10032" i="18"/>
  <c r="Y10032" i="18" s="1"/>
  <c r="X10033" i="18"/>
  <c r="Y10033" i="18" s="1"/>
  <c r="X10034" i="18"/>
  <c r="Y10034" i="18" s="1"/>
  <c r="X10035" i="18"/>
  <c r="Y10035" i="18" s="1"/>
  <c r="X10036" i="18"/>
  <c r="Y10036" i="18" s="1"/>
  <c r="X10037" i="18"/>
  <c r="Y10037" i="18" s="1"/>
  <c r="X10038" i="18"/>
  <c r="Y10038" i="18" s="1"/>
  <c r="X10039" i="18"/>
  <c r="Y10039" i="18" s="1"/>
  <c r="X10040" i="18"/>
  <c r="Y10040" i="18" s="1"/>
  <c r="X10041" i="18"/>
  <c r="Y10041" i="18" s="1"/>
  <c r="X10042" i="18"/>
  <c r="Y10042" i="18" s="1"/>
  <c r="X10043" i="18"/>
  <c r="Y10043" i="18" s="1"/>
  <c r="X10044" i="18"/>
  <c r="Y10044" i="18" s="1"/>
  <c r="X10045" i="18"/>
  <c r="Y10045" i="18" s="1"/>
  <c r="X10046" i="18"/>
  <c r="Y10046" i="18" s="1"/>
  <c r="X10047" i="18"/>
  <c r="Y10047" i="18" s="1"/>
  <c r="X10048" i="18"/>
  <c r="Y10048" i="18" s="1"/>
  <c r="X10049" i="18"/>
  <c r="Y10049" i="18" s="1"/>
  <c r="X10050" i="18"/>
  <c r="Y10050" i="18" s="1"/>
  <c r="X10051" i="18"/>
  <c r="Y10051" i="18" s="1"/>
  <c r="X10052" i="18"/>
  <c r="Y10052" i="18" s="1"/>
  <c r="X10053" i="18"/>
  <c r="Y10053" i="18" s="1"/>
  <c r="X10054" i="18"/>
  <c r="Y10054" i="18" s="1"/>
  <c r="X10055" i="18"/>
  <c r="Y10055" i="18" s="1"/>
  <c r="X10056" i="18"/>
  <c r="Y10056" i="18" s="1"/>
  <c r="X10057" i="18"/>
  <c r="Y10057" i="18" s="1"/>
  <c r="X10058" i="18"/>
  <c r="Y10058" i="18" s="1"/>
  <c r="X10059" i="18"/>
  <c r="Y10059" i="18" s="1"/>
  <c r="X10060" i="18"/>
  <c r="Y10060" i="18" s="1"/>
  <c r="X10061" i="18"/>
  <c r="Y10061" i="18" s="1"/>
  <c r="X10062" i="18"/>
  <c r="Y10062" i="18" s="1"/>
  <c r="X10063" i="18"/>
  <c r="Y10063" i="18" s="1"/>
  <c r="X10064" i="18"/>
  <c r="Y10064" i="18" s="1"/>
  <c r="X10065" i="18"/>
  <c r="Y10065" i="18" s="1"/>
  <c r="X10066" i="18"/>
  <c r="Y10066" i="18" s="1"/>
  <c r="X10067" i="18"/>
  <c r="Y10067" i="18" s="1"/>
  <c r="X10068" i="18"/>
  <c r="Y10068" i="18" s="1"/>
  <c r="X10069" i="18"/>
  <c r="Y10069" i="18" s="1"/>
  <c r="X10070" i="18"/>
  <c r="Y10070" i="18" s="1"/>
  <c r="X10071" i="18"/>
  <c r="Y10071" i="18" s="1"/>
  <c r="X10072" i="18"/>
  <c r="Y10072" i="18" s="1"/>
  <c r="X10073" i="18"/>
  <c r="Y10073" i="18" s="1"/>
  <c r="X10074" i="18"/>
  <c r="Y10074" i="18" s="1"/>
  <c r="X10075" i="18"/>
  <c r="Y10075" i="18" s="1"/>
  <c r="X10076" i="18"/>
  <c r="Y10076" i="18" s="1"/>
  <c r="X10077" i="18"/>
  <c r="Y10077" i="18" s="1"/>
  <c r="X10078" i="18"/>
  <c r="Y10078" i="18" s="1"/>
  <c r="X10079" i="18"/>
  <c r="Y10079" i="18" s="1"/>
  <c r="X10080" i="18"/>
  <c r="Y10080" i="18" s="1"/>
  <c r="X10081" i="18"/>
  <c r="Y10081" i="18" s="1"/>
  <c r="X10082" i="18"/>
  <c r="Y10082" i="18" s="1"/>
  <c r="X10083" i="18"/>
  <c r="Y10083" i="18" s="1"/>
  <c r="X10084" i="18"/>
  <c r="Y10084" i="18" s="1"/>
  <c r="X10085" i="18"/>
  <c r="Y10085" i="18" s="1"/>
  <c r="X10086" i="18"/>
  <c r="Y10086" i="18" s="1"/>
  <c r="X10087" i="18"/>
  <c r="Y10087" i="18" s="1"/>
  <c r="X10088" i="18"/>
  <c r="Y10088" i="18" s="1"/>
  <c r="X10089" i="18"/>
  <c r="Y10089" i="18" s="1"/>
  <c r="X10090" i="18"/>
  <c r="Y10090" i="18" s="1"/>
  <c r="X10091" i="18"/>
  <c r="Y10091" i="18" s="1"/>
  <c r="X10092" i="18"/>
  <c r="Y10092" i="18" s="1"/>
  <c r="X10093" i="18"/>
  <c r="Y10093" i="18" s="1"/>
  <c r="X10094" i="18"/>
  <c r="Y10094" i="18" s="1"/>
  <c r="X10095" i="18"/>
  <c r="Y10095" i="18" s="1"/>
  <c r="X10096" i="18"/>
  <c r="Y10096" i="18" s="1"/>
  <c r="X10097" i="18"/>
  <c r="Y10097" i="18" s="1"/>
  <c r="X10098" i="18"/>
  <c r="Y10098" i="18" s="1"/>
  <c r="X10099" i="18"/>
  <c r="Y10099" i="18" s="1"/>
  <c r="X10100" i="18"/>
  <c r="Y10100" i="18" s="1"/>
  <c r="X10101" i="18"/>
  <c r="Y10101" i="18" s="1"/>
  <c r="X10102" i="18"/>
  <c r="Y10102" i="18" s="1"/>
  <c r="X10103" i="18"/>
  <c r="Y10103" i="18" s="1"/>
  <c r="X10104" i="18"/>
  <c r="Y10104" i="18" s="1"/>
  <c r="X10105" i="18"/>
  <c r="Y10105" i="18" s="1"/>
  <c r="X10106" i="18"/>
  <c r="Y10106" i="18" s="1"/>
  <c r="X10107" i="18"/>
  <c r="Y10107" i="18" s="1"/>
  <c r="X10108" i="18"/>
  <c r="Y10108" i="18" s="1"/>
  <c r="X10109" i="18"/>
  <c r="Y10109" i="18" s="1"/>
  <c r="X10110" i="18"/>
  <c r="Y10110" i="18" s="1"/>
  <c r="X10111" i="18"/>
  <c r="Y10111" i="18" s="1"/>
  <c r="X10112" i="18"/>
  <c r="Y10112" i="18" s="1"/>
  <c r="X10113" i="18"/>
  <c r="Y10113" i="18" s="1"/>
  <c r="X10114" i="18"/>
  <c r="Y10114" i="18" s="1"/>
  <c r="X10115" i="18"/>
  <c r="Y10115" i="18" s="1"/>
  <c r="X10116" i="18"/>
  <c r="Y10116" i="18" s="1"/>
  <c r="X10117" i="18"/>
  <c r="Y10117" i="18" s="1"/>
  <c r="X10118" i="18"/>
  <c r="Y10118" i="18" s="1"/>
  <c r="X10119" i="18"/>
  <c r="Y10119" i="18" s="1"/>
  <c r="X10120" i="18"/>
  <c r="Y10120" i="18" s="1"/>
  <c r="X10121" i="18"/>
  <c r="Y10121" i="18" s="1"/>
  <c r="X10122" i="18"/>
  <c r="Y10122" i="18" s="1"/>
  <c r="X10123" i="18"/>
  <c r="Y10123" i="18" s="1"/>
  <c r="X10124" i="18"/>
  <c r="Y10124" i="18" s="1"/>
  <c r="X10125" i="18"/>
  <c r="Y10125" i="18" s="1"/>
  <c r="X10126" i="18"/>
  <c r="Y10126" i="18" s="1"/>
  <c r="X10127" i="18"/>
  <c r="Y10127" i="18" s="1"/>
  <c r="X10128" i="18"/>
  <c r="Y10128" i="18" s="1"/>
  <c r="X10129" i="18"/>
  <c r="Y10129" i="18" s="1"/>
  <c r="X10130" i="18"/>
  <c r="Y10130" i="18" s="1"/>
  <c r="X10131" i="18"/>
  <c r="Y10131" i="18" s="1"/>
  <c r="X10132" i="18"/>
  <c r="Y10132" i="18" s="1"/>
  <c r="X10133" i="18"/>
  <c r="Y10133" i="18" s="1"/>
  <c r="X10134" i="18"/>
  <c r="Y10134" i="18" s="1"/>
  <c r="X10135" i="18"/>
  <c r="Y10135" i="18" s="1"/>
  <c r="X10136" i="18"/>
  <c r="Y10136" i="18" s="1"/>
  <c r="X10137" i="18"/>
  <c r="Y10137" i="18" s="1"/>
  <c r="X10138" i="18"/>
  <c r="Y10138" i="18" s="1"/>
  <c r="X10139" i="18"/>
  <c r="Y10139" i="18" s="1"/>
  <c r="X10140" i="18"/>
  <c r="Y10140" i="18" s="1"/>
  <c r="X10141" i="18"/>
  <c r="Y10141" i="18" s="1"/>
  <c r="X10142" i="18"/>
  <c r="Y10142" i="18" s="1"/>
  <c r="X10143" i="18"/>
  <c r="Y10143" i="18" s="1"/>
  <c r="X10144" i="18"/>
  <c r="Y10144" i="18" s="1"/>
  <c r="X10145" i="18"/>
  <c r="Y10145" i="18" s="1"/>
  <c r="X10146" i="18"/>
  <c r="Y10146" i="18" s="1"/>
  <c r="X10147" i="18"/>
  <c r="Y10147" i="18" s="1"/>
  <c r="X10148" i="18"/>
  <c r="Y10148" i="18" s="1"/>
  <c r="X10149" i="18"/>
  <c r="Y10149" i="18" s="1"/>
  <c r="X10150" i="18"/>
  <c r="Y10150" i="18" s="1"/>
  <c r="X10151" i="18"/>
  <c r="Y10151" i="18" s="1"/>
  <c r="X10152" i="18"/>
  <c r="Y10152" i="18" s="1"/>
  <c r="X10153" i="18"/>
  <c r="Y10153" i="18" s="1"/>
  <c r="X10154" i="18"/>
  <c r="Y10154" i="18" s="1"/>
  <c r="X10155" i="18"/>
  <c r="Y10155" i="18" s="1"/>
  <c r="X10156" i="18"/>
  <c r="Y10156" i="18" s="1"/>
  <c r="X10157" i="18"/>
  <c r="Y10157" i="18" s="1"/>
  <c r="X10158" i="18"/>
  <c r="Y10158" i="18" s="1"/>
  <c r="X10159" i="18"/>
  <c r="Y10159" i="18" s="1"/>
  <c r="X10160" i="18"/>
  <c r="Y10160" i="18" s="1"/>
  <c r="X10161" i="18"/>
  <c r="Y10161" i="18" s="1"/>
  <c r="X10162" i="18"/>
  <c r="Y10162" i="18" s="1"/>
  <c r="X10163" i="18"/>
  <c r="Y10163" i="18" s="1"/>
  <c r="X10164" i="18"/>
  <c r="Y10164" i="18" s="1"/>
  <c r="X10165" i="18"/>
  <c r="Y10165" i="18" s="1"/>
  <c r="X10166" i="18"/>
  <c r="Y10166" i="18" s="1"/>
  <c r="X10167" i="18"/>
  <c r="Y10167" i="18" s="1"/>
  <c r="X10168" i="18"/>
  <c r="Y10168" i="18" s="1"/>
  <c r="X10169" i="18"/>
  <c r="Y10169" i="18" s="1"/>
  <c r="X10170" i="18"/>
  <c r="Y10170" i="18" s="1"/>
  <c r="X10171" i="18"/>
  <c r="Y10171" i="18" s="1"/>
  <c r="X10172" i="18"/>
  <c r="Y10172" i="18" s="1"/>
  <c r="X10173" i="18"/>
  <c r="Y10173" i="18" s="1"/>
  <c r="X10174" i="18"/>
  <c r="Y10174" i="18" s="1"/>
  <c r="X10175" i="18"/>
  <c r="Y10175" i="18" s="1"/>
  <c r="X10176" i="18"/>
  <c r="Y10176" i="18" s="1"/>
  <c r="X10177" i="18"/>
  <c r="Y10177" i="18" s="1"/>
  <c r="X10178" i="18"/>
  <c r="Y10178" i="18" s="1"/>
  <c r="X10179" i="18"/>
  <c r="Y10179" i="18" s="1"/>
  <c r="X10180" i="18"/>
  <c r="Y10180" i="18" s="1"/>
  <c r="X10181" i="18"/>
  <c r="Y10181" i="18" s="1"/>
  <c r="X10182" i="18"/>
  <c r="Y10182" i="18" s="1"/>
  <c r="X10183" i="18"/>
  <c r="Y10183" i="18" s="1"/>
  <c r="X10184" i="18"/>
  <c r="Y10184" i="18" s="1"/>
  <c r="X10185" i="18"/>
  <c r="Y10185" i="18" s="1"/>
  <c r="X10186" i="18"/>
  <c r="Y10186" i="18" s="1"/>
  <c r="X10187" i="18"/>
  <c r="Y10187" i="18" s="1"/>
  <c r="X10188" i="18"/>
  <c r="Y10188" i="18" s="1"/>
  <c r="X10189" i="18"/>
  <c r="Y10189" i="18" s="1"/>
  <c r="X10190" i="18"/>
  <c r="Y10190" i="18" s="1"/>
  <c r="X10191" i="18"/>
  <c r="Y10191" i="18" s="1"/>
  <c r="X10192" i="18"/>
  <c r="Y10192" i="18" s="1"/>
  <c r="X10193" i="18"/>
  <c r="Y10193" i="18" s="1"/>
  <c r="X10194" i="18"/>
  <c r="Y10194" i="18" s="1"/>
  <c r="X10195" i="18"/>
  <c r="Y10195" i="18" s="1"/>
  <c r="X10196" i="18"/>
  <c r="Y10196" i="18" s="1"/>
  <c r="X10197" i="18"/>
  <c r="Y10197" i="18" s="1"/>
  <c r="X10198" i="18"/>
  <c r="Y10198" i="18" s="1"/>
  <c r="X10199" i="18"/>
  <c r="Y10199" i="18" s="1"/>
  <c r="X10200" i="18"/>
  <c r="Y10200" i="18" s="1"/>
  <c r="X10201" i="18"/>
  <c r="Y10201" i="18" s="1"/>
  <c r="X10202" i="18"/>
  <c r="Y10202" i="18" s="1"/>
  <c r="X10203" i="18"/>
  <c r="Y10203" i="18" s="1"/>
  <c r="X10204" i="18"/>
  <c r="Y10204" i="18" s="1"/>
  <c r="X10205" i="18"/>
  <c r="Y10205" i="18" s="1"/>
  <c r="X10206" i="18"/>
  <c r="Y10206" i="18" s="1"/>
  <c r="X10207" i="18"/>
  <c r="Y10207" i="18" s="1"/>
  <c r="X10208" i="18"/>
  <c r="Y10208" i="18" s="1"/>
  <c r="X10209" i="18"/>
  <c r="Y10209" i="18" s="1"/>
  <c r="X10210" i="18"/>
  <c r="Y10210" i="18" s="1"/>
  <c r="X10211" i="18"/>
  <c r="Y10211" i="18" s="1"/>
  <c r="X10212" i="18"/>
  <c r="Y10212" i="18" s="1"/>
  <c r="X10213" i="18"/>
  <c r="Y10213" i="18" s="1"/>
  <c r="X10214" i="18"/>
  <c r="Y10214" i="18" s="1"/>
  <c r="X10215" i="18"/>
  <c r="Y10215" i="18" s="1"/>
  <c r="X10216" i="18"/>
  <c r="Y10216" i="18" s="1"/>
  <c r="X10217" i="18"/>
  <c r="Y10217" i="18" s="1"/>
  <c r="X10218" i="18"/>
  <c r="Y10218" i="18" s="1"/>
  <c r="X10219" i="18"/>
  <c r="Y10219" i="18" s="1"/>
  <c r="X10220" i="18"/>
  <c r="Y10220" i="18" s="1"/>
  <c r="X10221" i="18"/>
  <c r="Y10221" i="18" s="1"/>
  <c r="X10222" i="18"/>
  <c r="Y10222" i="18" s="1"/>
  <c r="X10223" i="18"/>
  <c r="Y10223" i="18" s="1"/>
  <c r="X10224" i="18"/>
  <c r="Y10224" i="18" s="1"/>
  <c r="X10225" i="18"/>
  <c r="Y10225" i="18" s="1"/>
  <c r="X10226" i="18"/>
  <c r="Y10226" i="18" s="1"/>
  <c r="X10227" i="18"/>
  <c r="Y10227" i="18" s="1"/>
  <c r="X10228" i="18"/>
  <c r="Y10228" i="18" s="1"/>
  <c r="X10229" i="18"/>
  <c r="Y10229" i="18" s="1"/>
  <c r="X10230" i="18"/>
  <c r="Y10230" i="18" s="1"/>
  <c r="X10231" i="18"/>
  <c r="Y10231" i="18" s="1"/>
  <c r="X10232" i="18"/>
  <c r="Y10232" i="18" s="1"/>
  <c r="X10233" i="18"/>
  <c r="Y10233" i="18" s="1"/>
  <c r="X10234" i="18"/>
  <c r="Y10234" i="18" s="1"/>
  <c r="X10235" i="18"/>
  <c r="Y10235" i="18" s="1"/>
  <c r="X10236" i="18"/>
  <c r="Y10236" i="18" s="1"/>
  <c r="X10237" i="18"/>
  <c r="Y10237" i="18" s="1"/>
  <c r="X10238" i="18"/>
  <c r="Y10238" i="18" s="1"/>
  <c r="X10239" i="18"/>
  <c r="Y10239" i="18" s="1"/>
  <c r="X10240" i="18"/>
  <c r="Y10240" i="18" s="1"/>
  <c r="X10241" i="18"/>
  <c r="Y10241" i="18" s="1"/>
  <c r="X10242" i="18"/>
  <c r="Y10242" i="18" s="1"/>
  <c r="X10243" i="18"/>
  <c r="Y10243" i="18" s="1"/>
  <c r="X10244" i="18"/>
  <c r="Y10244" i="18" s="1"/>
  <c r="X10245" i="18"/>
  <c r="Y10245" i="18" s="1"/>
  <c r="X10246" i="18"/>
  <c r="Y10246" i="18" s="1"/>
  <c r="X10247" i="18"/>
  <c r="Y10247" i="18" s="1"/>
  <c r="X10248" i="18"/>
  <c r="Y10248" i="18" s="1"/>
  <c r="X10249" i="18"/>
  <c r="Y10249" i="18" s="1"/>
  <c r="X10250" i="18"/>
  <c r="Y10250" i="18" s="1"/>
  <c r="X10251" i="18"/>
  <c r="Y10251" i="18" s="1"/>
  <c r="X10252" i="18"/>
  <c r="Y10252" i="18" s="1"/>
  <c r="X10253" i="18"/>
  <c r="Y10253" i="18" s="1"/>
  <c r="X10254" i="18"/>
  <c r="Y10254" i="18" s="1"/>
  <c r="X10255" i="18"/>
  <c r="Y10255" i="18" s="1"/>
  <c r="X10256" i="18"/>
  <c r="Y10256" i="18" s="1"/>
  <c r="X10257" i="18"/>
  <c r="Y10257" i="18" s="1"/>
  <c r="X10258" i="18"/>
  <c r="Y10258" i="18" s="1"/>
  <c r="X10259" i="18"/>
  <c r="Y10259" i="18" s="1"/>
  <c r="X10260" i="18"/>
  <c r="Y10260" i="18" s="1"/>
  <c r="X10261" i="18"/>
  <c r="Y10261" i="18" s="1"/>
  <c r="X10262" i="18"/>
  <c r="Y10262" i="18" s="1"/>
  <c r="X10263" i="18"/>
  <c r="Y10263" i="18" s="1"/>
  <c r="X10264" i="18"/>
  <c r="Y10264" i="18" s="1"/>
  <c r="X10265" i="18"/>
  <c r="Y10265" i="18" s="1"/>
  <c r="X10266" i="18"/>
  <c r="Y10266" i="18" s="1"/>
  <c r="X10267" i="18"/>
  <c r="Y10267" i="18" s="1"/>
  <c r="X10268" i="18"/>
  <c r="Y10268" i="18" s="1"/>
  <c r="X10269" i="18"/>
  <c r="Y10269" i="18" s="1"/>
  <c r="X10270" i="18"/>
  <c r="Y10270" i="18" s="1"/>
  <c r="X10271" i="18"/>
  <c r="Y10271" i="18" s="1"/>
  <c r="X10272" i="18"/>
  <c r="Y10272" i="18" s="1"/>
  <c r="X10273" i="18"/>
  <c r="Y10273" i="18" s="1"/>
  <c r="X10274" i="18"/>
  <c r="Y10274" i="18" s="1"/>
  <c r="X10275" i="18"/>
  <c r="Y10275" i="18" s="1"/>
  <c r="X10276" i="18"/>
  <c r="Y10276" i="18" s="1"/>
  <c r="X10277" i="18"/>
  <c r="Y10277" i="18" s="1"/>
  <c r="X10278" i="18"/>
  <c r="Y10278" i="18" s="1"/>
  <c r="X10279" i="18"/>
  <c r="Y10279" i="18" s="1"/>
  <c r="X10280" i="18"/>
  <c r="Y10280" i="18" s="1"/>
  <c r="X10281" i="18"/>
  <c r="Y10281" i="18" s="1"/>
  <c r="X10282" i="18"/>
  <c r="Y10282" i="18" s="1"/>
  <c r="X10283" i="18"/>
  <c r="Y10283" i="18" s="1"/>
  <c r="X10284" i="18"/>
  <c r="Y10284" i="18" s="1"/>
  <c r="X10285" i="18"/>
  <c r="Y10285" i="18" s="1"/>
  <c r="X10286" i="18"/>
  <c r="Y10286" i="18" s="1"/>
  <c r="X10287" i="18"/>
  <c r="Y10287" i="18" s="1"/>
  <c r="X10288" i="18"/>
  <c r="Y10288" i="18" s="1"/>
  <c r="X10289" i="18"/>
  <c r="Y10289" i="18" s="1"/>
  <c r="X10290" i="18"/>
  <c r="Y10290" i="18" s="1"/>
  <c r="X10291" i="18"/>
  <c r="Y10291" i="18" s="1"/>
  <c r="X10292" i="18"/>
  <c r="Y10292" i="18" s="1"/>
  <c r="X10293" i="18"/>
  <c r="Y10293" i="18" s="1"/>
  <c r="X10294" i="18"/>
  <c r="Y10294" i="18" s="1"/>
  <c r="X10295" i="18"/>
  <c r="Y10295" i="18" s="1"/>
  <c r="X10296" i="18"/>
  <c r="Y10296" i="18" s="1"/>
  <c r="X10297" i="18"/>
  <c r="Y10297" i="18" s="1"/>
  <c r="X10298" i="18"/>
  <c r="Y10298" i="18" s="1"/>
  <c r="X10299" i="18"/>
  <c r="Y10299" i="18" s="1"/>
  <c r="X10300" i="18"/>
  <c r="Y10300" i="18" s="1"/>
  <c r="X10301" i="18"/>
  <c r="Y10301" i="18" s="1"/>
  <c r="X10302" i="18"/>
  <c r="Y10302" i="18" s="1"/>
  <c r="X10303" i="18"/>
  <c r="Y10303" i="18" s="1"/>
  <c r="X10304" i="18"/>
  <c r="Y10304" i="18" s="1"/>
  <c r="X10305" i="18"/>
  <c r="Y10305" i="18" s="1"/>
  <c r="X10306" i="18"/>
  <c r="Y10306" i="18" s="1"/>
  <c r="X10307" i="18"/>
  <c r="Y10307" i="18" s="1"/>
  <c r="X10308" i="18"/>
  <c r="Y10308" i="18" s="1"/>
  <c r="X10309" i="18"/>
  <c r="Y10309" i="18" s="1"/>
  <c r="X10310" i="18"/>
  <c r="Y10310" i="18" s="1"/>
  <c r="X10311" i="18"/>
  <c r="Y10311" i="18" s="1"/>
  <c r="X10312" i="18"/>
  <c r="Y10312" i="18" s="1"/>
  <c r="X10313" i="18"/>
  <c r="Y10313" i="18" s="1"/>
  <c r="X10314" i="18"/>
  <c r="Y10314" i="18" s="1"/>
  <c r="X10315" i="18"/>
  <c r="Y10315" i="18" s="1"/>
  <c r="X10316" i="18"/>
  <c r="Y10316" i="18" s="1"/>
  <c r="X10317" i="18"/>
  <c r="Y10317" i="18" s="1"/>
  <c r="X10318" i="18"/>
  <c r="Y10318" i="18" s="1"/>
  <c r="X10319" i="18"/>
  <c r="Y10319" i="18" s="1"/>
  <c r="X10320" i="18"/>
  <c r="Y10320" i="18" s="1"/>
  <c r="X10321" i="18"/>
  <c r="Y10321" i="18" s="1"/>
  <c r="X10322" i="18"/>
  <c r="Y10322" i="18" s="1"/>
  <c r="X10323" i="18"/>
  <c r="Y10323" i="18" s="1"/>
  <c r="X10324" i="18"/>
  <c r="Y10324" i="18" s="1"/>
  <c r="X10325" i="18"/>
  <c r="Y10325" i="18" s="1"/>
  <c r="X10326" i="18"/>
  <c r="Y10326" i="18" s="1"/>
  <c r="X10327" i="18"/>
  <c r="Y10327" i="18" s="1"/>
  <c r="X10328" i="18"/>
  <c r="Y10328" i="18" s="1"/>
  <c r="X10329" i="18"/>
  <c r="Y10329" i="18" s="1"/>
  <c r="X10330" i="18"/>
  <c r="Y10330" i="18" s="1"/>
  <c r="X10331" i="18"/>
  <c r="Y10331" i="18" s="1"/>
  <c r="X10332" i="18"/>
  <c r="Y10332" i="18" s="1"/>
  <c r="X10333" i="18"/>
  <c r="Y10333" i="18" s="1"/>
  <c r="X10334" i="18"/>
  <c r="Y10334" i="18" s="1"/>
  <c r="X10335" i="18"/>
  <c r="Y10335" i="18" s="1"/>
  <c r="X10336" i="18"/>
  <c r="Y10336" i="18" s="1"/>
  <c r="X10337" i="18"/>
  <c r="Y10337" i="18" s="1"/>
  <c r="X10338" i="18"/>
  <c r="Y10338" i="18" s="1"/>
  <c r="X10339" i="18"/>
  <c r="Y10339" i="18" s="1"/>
  <c r="X10340" i="18"/>
  <c r="Y10340" i="18" s="1"/>
  <c r="X10341" i="18"/>
  <c r="Y10341" i="18" s="1"/>
  <c r="X10342" i="18"/>
  <c r="Y10342" i="18" s="1"/>
  <c r="X10343" i="18"/>
  <c r="Y10343" i="18" s="1"/>
  <c r="X10344" i="18"/>
  <c r="Y10344" i="18" s="1"/>
  <c r="X10345" i="18"/>
  <c r="Y10345" i="18" s="1"/>
  <c r="X10346" i="18"/>
  <c r="Y10346" i="18" s="1"/>
  <c r="X10347" i="18"/>
  <c r="Y10347" i="18" s="1"/>
  <c r="X10348" i="18"/>
  <c r="Y10348" i="18" s="1"/>
  <c r="X10349" i="18"/>
  <c r="Y10349" i="18" s="1"/>
  <c r="X10350" i="18"/>
  <c r="Y10350" i="18" s="1"/>
  <c r="X10351" i="18"/>
  <c r="Y10351" i="18" s="1"/>
  <c r="X10352" i="18"/>
  <c r="Y10352" i="18" s="1"/>
  <c r="X10353" i="18"/>
  <c r="Y10353" i="18" s="1"/>
  <c r="X10354" i="18"/>
  <c r="Y10354" i="18" s="1"/>
  <c r="X10355" i="18"/>
  <c r="Y10355" i="18" s="1"/>
  <c r="X10356" i="18"/>
  <c r="Y10356" i="18" s="1"/>
  <c r="X10357" i="18"/>
  <c r="Y10357" i="18" s="1"/>
  <c r="X10358" i="18"/>
  <c r="Y10358" i="18" s="1"/>
  <c r="X10359" i="18"/>
  <c r="Y10359" i="18" s="1"/>
  <c r="X10360" i="18"/>
  <c r="Y10360" i="18" s="1"/>
  <c r="X10361" i="18"/>
  <c r="Y10361" i="18" s="1"/>
  <c r="X10362" i="18"/>
  <c r="Y10362" i="18" s="1"/>
  <c r="X10363" i="18"/>
  <c r="Y10363" i="18" s="1"/>
  <c r="X10364" i="18"/>
  <c r="Y10364" i="18" s="1"/>
  <c r="X10365" i="18"/>
  <c r="Y10365" i="18" s="1"/>
  <c r="X10366" i="18"/>
  <c r="Y10366" i="18" s="1"/>
  <c r="X10367" i="18"/>
  <c r="Y10367" i="18" s="1"/>
  <c r="X10368" i="18"/>
  <c r="Y10368" i="18" s="1"/>
  <c r="X10369" i="18"/>
  <c r="Y10369" i="18" s="1"/>
  <c r="X10370" i="18"/>
  <c r="Y10370" i="18" s="1"/>
  <c r="X10371" i="18"/>
  <c r="Y10371" i="18" s="1"/>
  <c r="X10372" i="18"/>
  <c r="Y10372" i="18" s="1"/>
  <c r="X10373" i="18"/>
  <c r="Y10373" i="18" s="1"/>
  <c r="X10374" i="18"/>
  <c r="Y10374" i="18" s="1"/>
  <c r="X10375" i="18"/>
  <c r="Y10375" i="18" s="1"/>
  <c r="X10376" i="18"/>
  <c r="Y10376" i="18" s="1"/>
  <c r="X10377" i="18"/>
  <c r="Y10377" i="18" s="1"/>
  <c r="X10378" i="18"/>
  <c r="Y10378" i="18" s="1"/>
  <c r="X10379" i="18"/>
  <c r="Y10379" i="18" s="1"/>
  <c r="X10380" i="18"/>
  <c r="Y10380" i="18" s="1"/>
  <c r="X10381" i="18"/>
  <c r="Y10381" i="18" s="1"/>
  <c r="X10382" i="18"/>
  <c r="Y10382" i="18" s="1"/>
  <c r="X10383" i="18"/>
  <c r="Y10383" i="18" s="1"/>
  <c r="X10384" i="18"/>
  <c r="Y10384" i="18" s="1"/>
  <c r="X10385" i="18"/>
  <c r="Y10385" i="18" s="1"/>
  <c r="X10386" i="18"/>
  <c r="Y10386" i="18" s="1"/>
  <c r="X10387" i="18"/>
  <c r="Y10387" i="18" s="1"/>
  <c r="X10388" i="18"/>
  <c r="Y10388" i="18" s="1"/>
  <c r="X10389" i="18"/>
  <c r="Y10389" i="18" s="1"/>
  <c r="X10390" i="18"/>
  <c r="Y10390" i="18" s="1"/>
  <c r="X10391" i="18"/>
  <c r="Y10391" i="18" s="1"/>
  <c r="X10392" i="18"/>
  <c r="Y10392" i="18" s="1"/>
  <c r="X10393" i="18"/>
  <c r="Y10393" i="18" s="1"/>
  <c r="X10394" i="18"/>
  <c r="Y10394" i="18" s="1"/>
  <c r="X10395" i="18"/>
  <c r="Y10395" i="18" s="1"/>
  <c r="X10396" i="18"/>
  <c r="Y10396" i="18" s="1"/>
  <c r="X10397" i="18"/>
  <c r="Y10397" i="18" s="1"/>
  <c r="X10398" i="18"/>
  <c r="Y10398" i="18" s="1"/>
  <c r="X10399" i="18"/>
  <c r="Y10399" i="18" s="1"/>
  <c r="X10400" i="18"/>
  <c r="Y10400" i="18" s="1"/>
  <c r="X10401" i="18"/>
  <c r="Y10401" i="18" s="1"/>
  <c r="X10402" i="18"/>
  <c r="Y10402" i="18" s="1"/>
  <c r="X10403" i="18"/>
  <c r="Y10403" i="18" s="1"/>
  <c r="X10404" i="18"/>
  <c r="Y10404" i="18" s="1"/>
  <c r="X10405" i="18"/>
  <c r="Y10405" i="18" s="1"/>
  <c r="X10406" i="18"/>
  <c r="Y10406" i="18" s="1"/>
  <c r="X10407" i="18"/>
  <c r="Y10407" i="18" s="1"/>
  <c r="X10408" i="18"/>
  <c r="Y10408" i="18" s="1"/>
  <c r="X10409" i="18"/>
  <c r="Y10409" i="18" s="1"/>
  <c r="X10410" i="18"/>
  <c r="Y10410" i="18" s="1"/>
  <c r="X10411" i="18"/>
  <c r="Y10411" i="18" s="1"/>
  <c r="X10412" i="18"/>
  <c r="Y10412" i="18" s="1"/>
  <c r="X10413" i="18"/>
  <c r="Y10413" i="18" s="1"/>
  <c r="X10414" i="18"/>
  <c r="Y10414" i="18" s="1"/>
  <c r="X10415" i="18"/>
  <c r="Y10415" i="18" s="1"/>
  <c r="X10416" i="18"/>
  <c r="Y10416" i="18" s="1"/>
  <c r="X10417" i="18"/>
  <c r="Y10417" i="18" s="1"/>
  <c r="X10418" i="18"/>
  <c r="Y10418" i="18" s="1"/>
  <c r="X10419" i="18"/>
  <c r="Y10419" i="18" s="1"/>
  <c r="X10420" i="18"/>
  <c r="Y10420" i="18" s="1"/>
  <c r="X10421" i="18"/>
  <c r="Y10421" i="18" s="1"/>
  <c r="X10422" i="18"/>
  <c r="Y10422" i="18" s="1"/>
  <c r="X10423" i="18"/>
  <c r="Y10423" i="18" s="1"/>
  <c r="X10424" i="18"/>
  <c r="Y10424" i="18" s="1"/>
  <c r="X10425" i="18"/>
  <c r="Y10425" i="18" s="1"/>
  <c r="X10426" i="18"/>
  <c r="Y10426" i="18" s="1"/>
  <c r="X10427" i="18"/>
  <c r="Y10427" i="18" s="1"/>
  <c r="X10428" i="18"/>
  <c r="Y10428" i="18" s="1"/>
  <c r="X10429" i="18"/>
  <c r="Y10429" i="18" s="1"/>
  <c r="X10430" i="18"/>
  <c r="Y10430" i="18" s="1"/>
  <c r="X10431" i="18"/>
  <c r="Y10431" i="18" s="1"/>
  <c r="X10432" i="18"/>
  <c r="Y10432" i="18" s="1"/>
  <c r="X10433" i="18"/>
  <c r="Y10433" i="18" s="1"/>
  <c r="X10434" i="18"/>
  <c r="Y10434" i="18" s="1"/>
  <c r="X10435" i="18"/>
  <c r="Y10435" i="18" s="1"/>
  <c r="X10436" i="18"/>
  <c r="Y10436" i="18" s="1"/>
  <c r="X10437" i="18"/>
  <c r="Y10437" i="18" s="1"/>
  <c r="X10438" i="18"/>
  <c r="Y10438" i="18" s="1"/>
  <c r="X10439" i="18"/>
  <c r="Y10439" i="18" s="1"/>
  <c r="X10440" i="18"/>
  <c r="Y10440" i="18" s="1"/>
  <c r="X10441" i="18"/>
  <c r="Y10441" i="18" s="1"/>
  <c r="X10442" i="18"/>
  <c r="Y10442" i="18" s="1"/>
  <c r="X10443" i="18"/>
  <c r="Y10443" i="18" s="1"/>
  <c r="X10444" i="18"/>
  <c r="Y10444" i="18" s="1"/>
  <c r="X10445" i="18"/>
  <c r="Y10445" i="18" s="1"/>
  <c r="X10446" i="18"/>
  <c r="Y10446" i="18" s="1"/>
  <c r="X10447" i="18"/>
  <c r="Y10447" i="18" s="1"/>
  <c r="X10448" i="18"/>
  <c r="Y10448" i="18" s="1"/>
  <c r="X10449" i="18"/>
  <c r="Y10449" i="18" s="1"/>
  <c r="X10450" i="18"/>
  <c r="Y10450" i="18" s="1"/>
  <c r="X10451" i="18"/>
  <c r="Y10451" i="18" s="1"/>
  <c r="X10452" i="18"/>
  <c r="Y10452" i="18" s="1"/>
  <c r="X10453" i="18"/>
  <c r="Y10453" i="18" s="1"/>
  <c r="X10454" i="18"/>
  <c r="Y10454" i="18" s="1"/>
  <c r="X10455" i="18"/>
  <c r="Y10455" i="18" s="1"/>
  <c r="X10456" i="18"/>
  <c r="Y10456" i="18" s="1"/>
  <c r="X10457" i="18"/>
  <c r="Y10457" i="18" s="1"/>
  <c r="X10458" i="18"/>
  <c r="Y10458" i="18" s="1"/>
  <c r="X10459" i="18"/>
  <c r="Y10459" i="18" s="1"/>
  <c r="X10460" i="18"/>
  <c r="Y10460" i="18" s="1"/>
  <c r="X10461" i="18"/>
  <c r="Y10461" i="18" s="1"/>
  <c r="X10462" i="18"/>
  <c r="Y10462" i="18" s="1"/>
  <c r="X10463" i="18"/>
  <c r="Y10463" i="18" s="1"/>
  <c r="X10464" i="18"/>
  <c r="Y10464" i="18" s="1"/>
  <c r="X10465" i="18"/>
  <c r="Y10465" i="18" s="1"/>
  <c r="X10466" i="18"/>
  <c r="Y10466" i="18" s="1"/>
  <c r="X10467" i="18"/>
  <c r="Y10467" i="18" s="1"/>
  <c r="X10468" i="18"/>
  <c r="Y10468" i="18" s="1"/>
  <c r="X10469" i="18"/>
  <c r="Y10469" i="18" s="1"/>
  <c r="X10470" i="18"/>
  <c r="Y10470" i="18" s="1"/>
  <c r="X10471" i="18"/>
  <c r="Y10471" i="18" s="1"/>
  <c r="X10472" i="18"/>
  <c r="Y10472" i="18" s="1"/>
  <c r="X10473" i="18"/>
  <c r="Y10473" i="18" s="1"/>
  <c r="X10474" i="18"/>
  <c r="Y10474" i="18" s="1"/>
  <c r="X10475" i="18"/>
  <c r="Y10475" i="18" s="1"/>
  <c r="X10476" i="18"/>
  <c r="Y10476" i="18" s="1"/>
  <c r="X10477" i="18"/>
  <c r="Y10477" i="18" s="1"/>
  <c r="X10478" i="18"/>
  <c r="Y10478" i="18" s="1"/>
  <c r="X10479" i="18"/>
  <c r="Y10479" i="18" s="1"/>
  <c r="X10480" i="18"/>
  <c r="Y10480" i="18" s="1"/>
  <c r="X10481" i="18"/>
  <c r="Y10481" i="18" s="1"/>
  <c r="X10482" i="18"/>
  <c r="Y10482" i="18" s="1"/>
  <c r="X10483" i="18"/>
  <c r="Y10483" i="18" s="1"/>
  <c r="X10484" i="18"/>
  <c r="Y10484" i="18" s="1"/>
  <c r="X10485" i="18"/>
  <c r="Y10485" i="18" s="1"/>
  <c r="X10486" i="18"/>
  <c r="Y10486" i="18" s="1"/>
  <c r="X10487" i="18"/>
  <c r="Y10487" i="18" s="1"/>
  <c r="X10488" i="18"/>
  <c r="Y10488" i="18" s="1"/>
  <c r="X10489" i="18"/>
  <c r="Y10489" i="18" s="1"/>
  <c r="X10490" i="18"/>
  <c r="Y10490" i="18" s="1"/>
  <c r="X10491" i="18"/>
  <c r="Y10491" i="18" s="1"/>
  <c r="X10492" i="18"/>
  <c r="Y10492" i="18" s="1"/>
  <c r="X10493" i="18"/>
  <c r="Y10493" i="18" s="1"/>
  <c r="X10494" i="18"/>
  <c r="Y10494" i="18" s="1"/>
  <c r="X10495" i="18"/>
  <c r="Y10495" i="18" s="1"/>
  <c r="X10496" i="18"/>
  <c r="Y10496" i="18" s="1"/>
  <c r="X10497" i="18"/>
  <c r="Y10497" i="18" s="1"/>
  <c r="X10498" i="18"/>
  <c r="Y10498" i="18" s="1"/>
  <c r="X10499" i="18"/>
  <c r="Y10499" i="18" s="1"/>
  <c r="X10500" i="18"/>
  <c r="Y10500" i="18" s="1"/>
  <c r="X10501" i="18"/>
  <c r="Y10501" i="18" s="1"/>
  <c r="X10502" i="18"/>
  <c r="Y10502" i="18" s="1"/>
  <c r="X10503" i="18"/>
  <c r="Y10503" i="18" s="1"/>
  <c r="X10504" i="18"/>
  <c r="Y10504" i="18" s="1"/>
  <c r="X10505" i="18"/>
  <c r="Y10505" i="18" s="1"/>
  <c r="X10506" i="18"/>
  <c r="Y10506" i="18" s="1"/>
  <c r="X10507" i="18"/>
  <c r="Y10507" i="18" s="1"/>
  <c r="X10508" i="18"/>
  <c r="Y10508" i="18" s="1"/>
  <c r="X10509" i="18"/>
  <c r="Y10509" i="18" s="1"/>
  <c r="X10510" i="18"/>
  <c r="Y10510" i="18" s="1"/>
  <c r="X10511" i="18"/>
  <c r="Y10511" i="18" s="1"/>
  <c r="X10512" i="18"/>
  <c r="Y10512" i="18" s="1"/>
  <c r="X10513" i="18"/>
  <c r="Y10513" i="18" s="1"/>
  <c r="X10514" i="18"/>
  <c r="Y10514" i="18" s="1"/>
  <c r="X10515" i="18"/>
  <c r="Y10515" i="18" s="1"/>
  <c r="X10516" i="18"/>
  <c r="Y10516" i="18" s="1"/>
  <c r="X10517" i="18"/>
  <c r="Y10517" i="18" s="1"/>
  <c r="X10518" i="18"/>
  <c r="Y10518" i="18" s="1"/>
  <c r="X10519" i="18"/>
  <c r="Y10519" i="18" s="1"/>
  <c r="X10520" i="18"/>
  <c r="Y10520" i="18" s="1"/>
  <c r="X10521" i="18"/>
  <c r="Y10521" i="18" s="1"/>
  <c r="X10522" i="18"/>
  <c r="Y10522" i="18" s="1"/>
  <c r="X10523" i="18"/>
  <c r="Y10523" i="18" s="1"/>
  <c r="X10524" i="18"/>
  <c r="Y10524" i="18" s="1"/>
  <c r="X10525" i="18"/>
  <c r="Y10525" i="18" s="1"/>
  <c r="X10526" i="18"/>
  <c r="Y10526" i="18" s="1"/>
  <c r="X10527" i="18"/>
  <c r="Y10527" i="18" s="1"/>
  <c r="X10528" i="18"/>
  <c r="Y10528" i="18" s="1"/>
  <c r="X10529" i="18"/>
  <c r="Y10529" i="18" s="1"/>
  <c r="X10530" i="18"/>
  <c r="Y10530" i="18" s="1"/>
  <c r="X10531" i="18"/>
  <c r="Y10531" i="18" s="1"/>
  <c r="X10532" i="18"/>
  <c r="Y10532" i="18" s="1"/>
  <c r="X10533" i="18"/>
  <c r="Y10533" i="18" s="1"/>
  <c r="X10534" i="18"/>
  <c r="Y10534" i="18" s="1"/>
  <c r="X10535" i="18"/>
  <c r="Y10535" i="18" s="1"/>
  <c r="X10536" i="18"/>
  <c r="Y10536" i="18" s="1"/>
  <c r="X10537" i="18"/>
  <c r="Y10537" i="18" s="1"/>
  <c r="X10538" i="18"/>
  <c r="Y10538" i="18" s="1"/>
  <c r="X10539" i="18"/>
  <c r="Y10539" i="18" s="1"/>
  <c r="X10540" i="18"/>
  <c r="Y10540" i="18" s="1"/>
  <c r="X10541" i="18"/>
  <c r="Y10541" i="18" s="1"/>
  <c r="X10542" i="18"/>
  <c r="Y10542" i="18" s="1"/>
  <c r="X10543" i="18"/>
  <c r="Y10543" i="18" s="1"/>
  <c r="X10544" i="18"/>
  <c r="Y10544" i="18" s="1"/>
  <c r="X10545" i="18"/>
  <c r="Y10545" i="18" s="1"/>
  <c r="X10546" i="18"/>
  <c r="Y10546" i="18" s="1"/>
  <c r="X10547" i="18"/>
  <c r="Y10547" i="18" s="1"/>
  <c r="X10548" i="18"/>
  <c r="Y10548" i="18" s="1"/>
  <c r="X10549" i="18"/>
  <c r="Y10549" i="18" s="1"/>
  <c r="X10550" i="18"/>
  <c r="Y10550" i="18" s="1"/>
  <c r="X10551" i="18"/>
  <c r="Y10551" i="18" s="1"/>
  <c r="X10552" i="18"/>
  <c r="Y10552" i="18" s="1"/>
  <c r="X10553" i="18"/>
  <c r="Y10553" i="18" s="1"/>
  <c r="X10554" i="18"/>
  <c r="Y10554" i="18" s="1"/>
  <c r="X10555" i="18"/>
  <c r="Y10555" i="18" s="1"/>
  <c r="X10556" i="18"/>
  <c r="Y10556" i="18" s="1"/>
  <c r="X10557" i="18"/>
  <c r="Y10557" i="18" s="1"/>
  <c r="X10558" i="18"/>
  <c r="Y10558" i="18" s="1"/>
  <c r="X10559" i="18"/>
  <c r="Y10559" i="18" s="1"/>
  <c r="X10560" i="18"/>
  <c r="Y10560" i="18" s="1"/>
  <c r="X10561" i="18"/>
  <c r="Y10561" i="18" s="1"/>
  <c r="X10562" i="18"/>
  <c r="Y10562" i="18" s="1"/>
  <c r="X10563" i="18"/>
  <c r="Y10563" i="18" s="1"/>
  <c r="X10564" i="18"/>
  <c r="Y10564" i="18" s="1"/>
  <c r="X10565" i="18"/>
  <c r="Y10565" i="18" s="1"/>
  <c r="X10566" i="18"/>
  <c r="Y10566" i="18" s="1"/>
  <c r="X10567" i="18"/>
  <c r="Y10567" i="18" s="1"/>
  <c r="X10568" i="18"/>
  <c r="Y10568" i="18" s="1"/>
  <c r="X10569" i="18"/>
  <c r="Y10569" i="18" s="1"/>
  <c r="X10570" i="18"/>
  <c r="Y10570" i="18" s="1"/>
  <c r="X10571" i="18"/>
  <c r="Y10571" i="18" s="1"/>
  <c r="X10572" i="18"/>
  <c r="Y10572" i="18" s="1"/>
  <c r="X10573" i="18"/>
  <c r="Y10573" i="18" s="1"/>
  <c r="X10574" i="18"/>
  <c r="Y10574" i="18" s="1"/>
  <c r="X10575" i="18"/>
  <c r="Y10575" i="18" s="1"/>
  <c r="X10576" i="18"/>
  <c r="Y10576" i="18" s="1"/>
  <c r="X10577" i="18"/>
  <c r="Y10577" i="18" s="1"/>
  <c r="X10578" i="18"/>
  <c r="Y10578" i="18" s="1"/>
  <c r="X10579" i="18"/>
  <c r="Y10579" i="18" s="1"/>
  <c r="X10580" i="18"/>
  <c r="Y10580" i="18" s="1"/>
  <c r="X10581" i="18"/>
  <c r="Y10581" i="18" s="1"/>
  <c r="X10582" i="18"/>
  <c r="Y10582" i="18" s="1"/>
  <c r="X10583" i="18"/>
  <c r="Y10583" i="18" s="1"/>
  <c r="X10584" i="18"/>
  <c r="Y10584" i="18" s="1"/>
  <c r="X10585" i="18"/>
  <c r="Y10585" i="18" s="1"/>
  <c r="X10586" i="18"/>
  <c r="Y10586" i="18" s="1"/>
  <c r="X10587" i="18"/>
  <c r="Y10587" i="18" s="1"/>
  <c r="X10588" i="18"/>
  <c r="Y10588" i="18" s="1"/>
  <c r="X10589" i="18"/>
  <c r="Y10589" i="18" s="1"/>
  <c r="X10590" i="18"/>
  <c r="Y10590" i="18" s="1"/>
  <c r="X10591" i="18"/>
  <c r="Y10591" i="18" s="1"/>
  <c r="X10592" i="18"/>
  <c r="Y10592" i="18" s="1"/>
  <c r="X10593" i="18"/>
  <c r="Y10593" i="18" s="1"/>
  <c r="X10594" i="18"/>
  <c r="Y10594" i="18" s="1"/>
  <c r="X10595" i="18"/>
  <c r="Y10595" i="18" s="1"/>
  <c r="X10596" i="18"/>
  <c r="Y10596" i="18" s="1"/>
  <c r="X10597" i="18"/>
  <c r="Y10597" i="18" s="1"/>
  <c r="X10598" i="18"/>
  <c r="Y10598" i="18" s="1"/>
  <c r="X10599" i="18"/>
  <c r="Y10599" i="18" s="1"/>
  <c r="X10600" i="18"/>
  <c r="Y10600" i="18" s="1"/>
  <c r="X10601" i="18"/>
  <c r="Y10601" i="18" s="1"/>
  <c r="X10602" i="18"/>
  <c r="Y10602" i="18" s="1"/>
  <c r="X10603" i="18"/>
  <c r="Y10603" i="18" s="1"/>
  <c r="X10604" i="18"/>
  <c r="Y10604" i="18" s="1"/>
  <c r="X10605" i="18"/>
  <c r="Y10605" i="18" s="1"/>
  <c r="X10606" i="18"/>
  <c r="Y10606" i="18" s="1"/>
  <c r="X10607" i="18"/>
  <c r="Y10607" i="18" s="1"/>
  <c r="X10608" i="18"/>
  <c r="Y10608" i="18" s="1"/>
  <c r="X10609" i="18"/>
  <c r="Y10609" i="18" s="1"/>
  <c r="X10610" i="18"/>
  <c r="Y10610" i="18" s="1"/>
  <c r="X10611" i="18"/>
  <c r="Y10611" i="18" s="1"/>
  <c r="X10612" i="18"/>
  <c r="Y10612" i="18" s="1"/>
  <c r="X10613" i="18"/>
  <c r="Y10613" i="18" s="1"/>
  <c r="X10614" i="18"/>
  <c r="Y10614" i="18" s="1"/>
  <c r="X10615" i="18"/>
  <c r="Y10615" i="18" s="1"/>
  <c r="X10616" i="18"/>
  <c r="Y10616" i="18" s="1"/>
  <c r="X10617" i="18"/>
  <c r="Y10617" i="18" s="1"/>
  <c r="X10618" i="18"/>
  <c r="Y10618" i="18" s="1"/>
  <c r="X10619" i="18"/>
  <c r="Y10619" i="18" s="1"/>
  <c r="X10620" i="18"/>
  <c r="Y10620" i="18" s="1"/>
  <c r="X10621" i="18"/>
  <c r="Y10621" i="18" s="1"/>
  <c r="X10622" i="18"/>
  <c r="Y10622" i="18" s="1"/>
  <c r="X10623" i="18"/>
  <c r="Y10623" i="18" s="1"/>
  <c r="X10624" i="18"/>
  <c r="Y10624" i="18" s="1"/>
  <c r="X10625" i="18"/>
  <c r="Y10625" i="18" s="1"/>
  <c r="X10626" i="18"/>
  <c r="Y10626" i="18" s="1"/>
  <c r="X10627" i="18"/>
  <c r="Y10627" i="18" s="1"/>
  <c r="X10628" i="18"/>
  <c r="Y10628" i="18" s="1"/>
  <c r="X10629" i="18"/>
  <c r="Y10629" i="18" s="1"/>
  <c r="X10630" i="18"/>
  <c r="Y10630" i="18" s="1"/>
  <c r="X10631" i="18"/>
  <c r="Y10631" i="18" s="1"/>
  <c r="X10632" i="18"/>
  <c r="Y10632" i="18" s="1"/>
  <c r="X10633" i="18"/>
  <c r="Y10633" i="18" s="1"/>
  <c r="X10634" i="18"/>
  <c r="Y10634" i="18" s="1"/>
  <c r="X10635" i="18"/>
  <c r="Y10635" i="18" s="1"/>
  <c r="X10636" i="18"/>
  <c r="Y10636" i="18" s="1"/>
  <c r="X10637" i="18"/>
  <c r="Y10637" i="18" s="1"/>
  <c r="X10638" i="18"/>
  <c r="Y10638" i="18" s="1"/>
  <c r="X10639" i="18"/>
  <c r="Y10639" i="18" s="1"/>
  <c r="X10640" i="18"/>
  <c r="Y10640" i="18" s="1"/>
  <c r="X10641" i="18"/>
  <c r="Y10641" i="18" s="1"/>
  <c r="X10642" i="18"/>
  <c r="Y10642" i="18" s="1"/>
  <c r="X10643" i="18"/>
  <c r="Y10643" i="18" s="1"/>
  <c r="X10644" i="18"/>
  <c r="Y10644" i="18" s="1"/>
  <c r="X10645" i="18"/>
  <c r="Y10645" i="18" s="1"/>
  <c r="X10646" i="18"/>
  <c r="Y10646" i="18" s="1"/>
  <c r="X10647" i="18"/>
  <c r="Y10647" i="18" s="1"/>
  <c r="X10648" i="18"/>
  <c r="Y10648" i="18" s="1"/>
  <c r="X10649" i="18"/>
  <c r="Y10649" i="18" s="1"/>
  <c r="X10650" i="18"/>
  <c r="Y10650" i="18" s="1"/>
  <c r="X10651" i="18"/>
  <c r="Y10651" i="18" s="1"/>
  <c r="X10652" i="18"/>
  <c r="Y10652" i="18" s="1"/>
  <c r="X10653" i="18"/>
  <c r="Y10653" i="18" s="1"/>
  <c r="X10654" i="18"/>
  <c r="Y10654" i="18" s="1"/>
  <c r="X10655" i="18"/>
  <c r="Y10655" i="18" s="1"/>
  <c r="X10656" i="18"/>
  <c r="Y10656" i="18" s="1"/>
  <c r="X10657" i="18"/>
  <c r="Y10657" i="18" s="1"/>
  <c r="X10658" i="18"/>
  <c r="Y10658" i="18" s="1"/>
  <c r="X10659" i="18"/>
  <c r="Y10659" i="18" s="1"/>
  <c r="X10660" i="18"/>
  <c r="Y10660" i="18" s="1"/>
  <c r="X10661" i="18"/>
  <c r="Y10661" i="18" s="1"/>
  <c r="X10662" i="18"/>
  <c r="Y10662" i="18" s="1"/>
  <c r="X10663" i="18"/>
  <c r="Y10663" i="18" s="1"/>
  <c r="X10664" i="18"/>
  <c r="Y10664" i="18" s="1"/>
  <c r="X10665" i="18"/>
  <c r="Y10665" i="18" s="1"/>
  <c r="X10666" i="18"/>
  <c r="Y10666" i="18" s="1"/>
  <c r="X10667" i="18"/>
  <c r="Y10667" i="18" s="1"/>
  <c r="X10668" i="18"/>
  <c r="Y10668" i="18" s="1"/>
  <c r="X10669" i="18"/>
  <c r="Y10669" i="18" s="1"/>
  <c r="X10670" i="18"/>
  <c r="Y10670" i="18" s="1"/>
  <c r="X10671" i="18"/>
  <c r="Y10671" i="18" s="1"/>
  <c r="X10672" i="18"/>
  <c r="Y10672" i="18" s="1"/>
  <c r="X10673" i="18"/>
  <c r="Y10673" i="18" s="1"/>
  <c r="X10674" i="18"/>
  <c r="Y10674" i="18" s="1"/>
  <c r="X10675" i="18"/>
  <c r="Y10675" i="18" s="1"/>
  <c r="X10676" i="18"/>
  <c r="Y10676" i="18" s="1"/>
  <c r="X10677" i="18"/>
  <c r="Y10677" i="18" s="1"/>
  <c r="X10678" i="18"/>
  <c r="Y10678" i="18" s="1"/>
  <c r="X10679" i="18"/>
  <c r="Y10679" i="18" s="1"/>
  <c r="X10680" i="18"/>
  <c r="Y10680" i="18" s="1"/>
  <c r="X10681" i="18"/>
  <c r="Y10681" i="18" s="1"/>
  <c r="X10682" i="18"/>
  <c r="Y10682" i="18" s="1"/>
  <c r="X10683" i="18"/>
  <c r="Y10683" i="18" s="1"/>
  <c r="X10684" i="18"/>
  <c r="Y10684" i="18" s="1"/>
  <c r="X10685" i="18"/>
  <c r="Y10685" i="18" s="1"/>
  <c r="X10686" i="18"/>
  <c r="Y10686" i="18" s="1"/>
  <c r="X10687" i="18"/>
  <c r="Y10687" i="18" s="1"/>
  <c r="X10688" i="18"/>
  <c r="Y10688" i="18" s="1"/>
  <c r="X10689" i="18"/>
  <c r="Y10689" i="18" s="1"/>
  <c r="X10690" i="18"/>
  <c r="Y10690" i="18" s="1"/>
  <c r="X10691" i="18"/>
  <c r="Y10691" i="18" s="1"/>
  <c r="X10692" i="18"/>
  <c r="Y10692" i="18" s="1"/>
  <c r="X10693" i="18"/>
  <c r="Y10693" i="18" s="1"/>
  <c r="X10694" i="18"/>
  <c r="Y10694" i="18" s="1"/>
  <c r="X10695" i="18"/>
  <c r="Y10695" i="18" s="1"/>
  <c r="X10696" i="18"/>
  <c r="Y10696" i="18" s="1"/>
  <c r="X10697" i="18"/>
  <c r="Y10697" i="18" s="1"/>
  <c r="X10698" i="18"/>
  <c r="Y10698" i="18" s="1"/>
  <c r="X10699" i="18"/>
  <c r="Y10699" i="18" s="1"/>
  <c r="X10700" i="18"/>
  <c r="Y10700" i="18" s="1"/>
  <c r="X10701" i="18"/>
  <c r="Y10701" i="18" s="1"/>
  <c r="X10702" i="18"/>
  <c r="Y10702" i="18" s="1"/>
  <c r="X10703" i="18"/>
  <c r="Y10703" i="18" s="1"/>
  <c r="X10704" i="18"/>
  <c r="Y10704" i="18" s="1"/>
  <c r="X10705" i="18"/>
  <c r="Y10705" i="18" s="1"/>
  <c r="X10706" i="18"/>
  <c r="Y10706" i="18" s="1"/>
  <c r="X10707" i="18"/>
  <c r="Y10707" i="18" s="1"/>
  <c r="X10708" i="18"/>
  <c r="Y10708" i="18" s="1"/>
  <c r="X10709" i="18"/>
  <c r="Y10709" i="18" s="1"/>
  <c r="X10710" i="18"/>
  <c r="Y10710" i="18" s="1"/>
  <c r="X10711" i="18"/>
  <c r="Y10711" i="18" s="1"/>
  <c r="X10712" i="18"/>
  <c r="Y10712" i="18" s="1"/>
  <c r="X10713" i="18"/>
  <c r="Y10713" i="18" s="1"/>
  <c r="X10714" i="18"/>
  <c r="Y10714" i="18" s="1"/>
  <c r="X10715" i="18"/>
  <c r="Y10715" i="18" s="1"/>
  <c r="X10716" i="18"/>
  <c r="Y10716" i="18" s="1"/>
  <c r="X10717" i="18"/>
  <c r="Y10717" i="18" s="1"/>
  <c r="X10718" i="18"/>
  <c r="Y10718" i="18" s="1"/>
  <c r="X10719" i="18"/>
  <c r="Y10719" i="18" s="1"/>
  <c r="X10720" i="18"/>
  <c r="Y10720" i="18" s="1"/>
  <c r="X10721" i="18"/>
  <c r="Y10721" i="18" s="1"/>
  <c r="X10722" i="18"/>
  <c r="Y10722" i="18" s="1"/>
  <c r="X10723" i="18"/>
  <c r="Y10723" i="18" s="1"/>
  <c r="X10724" i="18"/>
  <c r="Y10724" i="18" s="1"/>
  <c r="X10725" i="18"/>
  <c r="Y10725" i="18" s="1"/>
  <c r="X10726" i="18"/>
  <c r="Y10726" i="18" s="1"/>
  <c r="X10727" i="18"/>
  <c r="Y10727" i="18" s="1"/>
  <c r="X10728" i="18"/>
  <c r="Y10728" i="18" s="1"/>
  <c r="X10729" i="18"/>
  <c r="Y10729" i="18" s="1"/>
  <c r="X10730" i="18"/>
  <c r="Y10730" i="18" s="1"/>
  <c r="X10731" i="18"/>
  <c r="Y10731" i="18" s="1"/>
  <c r="X10732" i="18"/>
  <c r="Y10732" i="18" s="1"/>
  <c r="X10733" i="18"/>
  <c r="Y10733" i="18" s="1"/>
  <c r="X10734" i="18"/>
  <c r="Y10734" i="18" s="1"/>
  <c r="X10735" i="18"/>
  <c r="Y10735" i="18" s="1"/>
  <c r="X10736" i="18"/>
  <c r="Y10736" i="18" s="1"/>
  <c r="X10737" i="18"/>
  <c r="Y10737" i="18" s="1"/>
  <c r="X10738" i="18"/>
  <c r="Y10738" i="18" s="1"/>
  <c r="X10739" i="18"/>
  <c r="Y10739" i="18" s="1"/>
  <c r="X10740" i="18"/>
  <c r="Y10740" i="18" s="1"/>
  <c r="X10741" i="18"/>
  <c r="Y10741" i="18" s="1"/>
  <c r="X10742" i="18"/>
  <c r="Y10742" i="18" s="1"/>
  <c r="X10743" i="18"/>
  <c r="Y10743" i="18" s="1"/>
  <c r="X10744" i="18"/>
  <c r="Y10744" i="18" s="1"/>
  <c r="X10745" i="18"/>
  <c r="Y10745" i="18" s="1"/>
  <c r="X10746" i="18"/>
  <c r="Y10746" i="18" s="1"/>
  <c r="X10747" i="18"/>
  <c r="Y10747" i="18" s="1"/>
  <c r="X10748" i="18"/>
  <c r="Y10748" i="18" s="1"/>
  <c r="X10749" i="18"/>
  <c r="Y10749" i="18" s="1"/>
  <c r="X10750" i="18"/>
  <c r="Y10750" i="18" s="1"/>
  <c r="X10751" i="18"/>
  <c r="Y10751" i="18" s="1"/>
  <c r="X10752" i="18"/>
  <c r="Y10752" i="18" s="1"/>
  <c r="X10753" i="18"/>
  <c r="Y10753" i="18" s="1"/>
  <c r="X10754" i="18"/>
  <c r="Y10754" i="18" s="1"/>
  <c r="X10755" i="18"/>
  <c r="Y10755" i="18" s="1"/>
  <c r="X10756" i="18"/>
  <c r="Y10756" i="18" s="1"/>
  <c r="X10757" i="18"/>
  <c r="Y10757" i="18" s="1"/>
  <c r="X10758" i="18"/>
  <c r="Y10758" i="18" s="1"/>
  <c r="X10759" i="18"/>
  <c r="Y10759" i="18" s="1"/>
  <c r="X10760" i="18"/>
  <c r="Y10760" i="18" s="1"/>
  <c r="X10761" i="18"/>
  <c r="Y10761" i="18" s="1"/>
  <c r="X10762" i="18"/>
  <c r="Y10762" i="18" s="1"/>
  <c r="X10763" i="18"/>
  <c r="Y10763" i="18" s="1"/>
  <c r="X10764" i="18"/>
  <c r="Y10764" i="18" s="1"/>
  <c r="X10765" i="18"/>
  <c r="Y10765" i="18" s="1"/>
  <c r="X10766" i="18"/>
  <c r="Y10766" i="18" s="1"/>
  <c r="X10767" i="18"/>
  <c r="Y10767" i="18" s="1"/>
  <c r="X10768" i="18"/>
  <c r="Y10768" i="18" s="1"/>
  <c r="X10769" i="18"/>
  <c r="Y10769" i="18" s="1"/>
  <c r="X10770" i="18"/>
  <c r="Y10770" i="18" s="1"/>
  <c r="X10771" i="18"/>
  <c r="Y10771" i="18" s="1"/>
  <c r="X10772" i="18"/>
  <c r="Y10772" i="18" s="1"/>
  <c r="X10773" i="18"/>
  <c r="Y10773" i="18" s="1"/>
  <c r="X10774" i="18"/>
  <c r="Y10774" i="18" s="1"/>
  <c r="X10775" i="18"/>
  <c r="Y10775" i="18" s="1"/>
  <c r="X10776" i="18"/>
  <c r="Y10776" i="18" s="1"/>
  <c r="X10777" i="18"/>
  <c r="Y10777" i="18" s="1"/>
  <c r="X10778" i="18"/>
  <c r="Y10778" i="18" s="1"/>
  <c r="X10779" i="18"/>
  <c r="Y10779" i="18" s="1"/>
  <c r="X10780" i="18"/>
  <c r="Y10780" i="18" s="1"/>
  <c r="X10781" i="18"/>
  <c r="Y10781" i="18" s="1"/>
  <c r="X10782" i="18"/>
  <c r="Y10782" i="18" s="1"/>
  <c r="X10783" i="18"/>
  <c r="Y10783" i="18" s="1"/>
  <c r="X10784" i="18"/>
  <c r="Y10784" i="18" s="1"/>
  <c r="X10785" i="18"/>
  <c r="Y10785" i="18" s="1"/>
  <c r="X10786" i="18"/>
  <c r="Y10786" i="18" s="1"/>
  <c r="X10787" i="18"/>
  <c r="Y10787" i="18" s="1"/>
  <c r="X10788" i="18"/>
  <c r="Y10788" i="18" s="1"/>
  <c r="X10789" i="18"/>
  <c r="Y10789" i="18" s="1"/>
  <c r="X10790" i="18"/>
  <c r="Y10790" i="18" s="1"/>
  <c r="X10791" i="18"/>
  <c r="Y10791" i="18" s="1"/>
  <c r="X10792" i="18"/>
  <c r="Y10792" i="18" s="1"/>
  <c r="X10793" i="18"/>
  <c r="Y10793" i="18" s="1"/>
  <c r="X10794" i="18"/>
  <c r="Y10794" i="18" s="1"/>
  <c r="X10795" i="18"/>
  <c r="Y10795" i="18" s="1"/>
  <c r="X10796" i="18"/>
  <c r="Y10796" i="18" s="1"/>
  <c r="X10797" i="18"/>
  <c r="Y10797" i="18" s="1"/>
  <c r="X10798" i="18"/>
  <c r="Y10798" i="18" s="1"/>
  <c r="X10799" i="18"/>
  <c r="Y10799" i="18" s="1"/>
  <c r="X10800" i="18"/>
  <c r="Y10800" i="18" s="1"/>
  <c r="X10801" i="18"/>
  <c r="Y10801" i="18" s="1"/>
  <c r="X10802" i="18"/>
  <c r="Y10802" i="18" s="1"/>
  <c r="X10803" i="18"/>
  <c r="Y10803" i="18" s="1"/>
  <c r="X10804" i="18"/>
  <c r="Y10804" i="18" s="1"/>
  <c r="X10805" i="18"/>
  <c r="Y10805" i="18" s="1"/>
  <c r="X10806" i="18"/>
  <c r="Y10806" i="18" s="1"/>
  <c r="X10807" i="18"/>
  <c r="Y10807" i="18" s="1"/>
  <c r="X10808" i="18"/>
  <c r="Y10808" i="18" s="1"/>
  <c r="X10809" i="18"/>
  <c r="Y10809" i="18" s="1"/>
  <c r="X10810" i="18"/>
  <c r="Y10810" i="18" s="1"/>
  <c r="X10811" i="18"/>
  <c r="Y10811" i="18" s="1"/>
  <c r="X10812" i="18"/>
  <c r="Y10812" i="18" s="1"/>
  <c r="X10813" i="18"/>
  <c r="Y10813" i="18" s="1"/>
  <c r="X10814" i="18"/>
  <c r="Y10814" i="18" s="1"/>
  <c r="X10815" i="18"/>
  <c r="Y10815" i="18" s="1"/>
  <c r="X10816" i="18"/>
  <c r="Y10816" i="18" s="1"/>
  <c r="X10817" i="18"/>
  <c r="Y10817" i="18" s="1"/>
  <c r="X10818" i="18"/>
  <c r="Y10818" i="18" s="1"/>
  <c r="X10819" i="18"/>
  <c r="Y10819" i="18" s="1"/>
  <c r="X10820" i="18"/>
  <c r="Y10820" i="18" s="1"/>
  <c r="X10821" i="18"/>
  <c r="Y10821" i="18" s="1"/>
  <c r="X10822" i="18"/>
  <c r="Y10822" i="18" s="1"/>
  <c r="X10823" i="18"/>
  <c r="Y10823" i="18" s="1"/>
  <c r="X10824" i="18"/>
  <c r="Y10824" i="18" s="1"/>
  <c r="X10825" i="18"/>
  <c r="Y10825" i="18" s="1"/>
  <c r="X10826" i="18"/>
  <c r="Y10826" i="18" s="1"/>
  <c r="X10827" i="18"/>
  <c r="Y10827" i="18" s="1"/>
  <c r="X10828" i="18"/>
  <c r="Y10828" i="18" s="1"/>
  <c r="X10829" i="18"/>
  <c r="Y10829" i="18" s="1"/>
  <c r="X10830" i="18"/>
  <c r="Y10830" i="18" s="1"/>
  <c r="X10831" i="18"/>
  <c r="Y10831" i="18" s="1"/>
  <c r="X10832" i="18"/>
  <c r="Y10832" i="18" s="1"/>
  <c r="X10833" i="18"/>
  <c r="Y10833" i="18" s="1"/>
  <c r="X10834" i="18"/>
  <c r="Y10834" i="18" s="1"/>
  <c r="X10835" i="18"/>
  <c r="Y10835" i="18" s="1"/>
  <c r="X10836" i="18"/>
  <c r="Y10836" i="18" s="1"/>
  <c r="X10837" i="18"/>
  <c r="Y10837" i="18" s="1"/>
  <c r="X10838" i="18"/>
  <c r="Y10838" i="18" s="1"/>
  <c r="X10839" i="18"/>
  <c r="Y10839" i="18" s="1"/>
  <c r="X10840" i="18"/>
  <c r="Y10840" i="18" s="1"/>
  <c r="X10841" i="18"/>
  <c r="Y10841" i="18" s="1"/>
  <c r="X10842" i="18"/>
  <c r="Y10842" i="18" s="1"/>
  <c r="X10843" i="18"/>
  <c r="Y10843" i="18" s="1"/>
  <c r="X10844" i="18"/>
  <c r="Y10844" i="18" s="1"/>
  <c r="X10845" i="18"/>
  <c r="Y10845" i="18" s="1"/>
  <c r="X10846" i="18"/>
  <c r="Y10846" i="18" s="1"/>
  <c r="X10847" i="18"/>
  <c r="Y10847" i="18" s="1"/>
  <c r="X10848" i="18"/>
  <c r="Y10848" i="18" s="1"/>
  <c r="X10849" i="18"/>
  <c r="Y10849" i="18" s="1"/>
  <c r="X10850" i="18"/>
  <c r="Y10850" i="18" s="1"/>
  <c r="X10851" i="18"/>
  <c r="Y10851" i="18" s="1"/>
  <c r="X10852" i="18"/>
  <c r="Y10852" i="18" s="1"/>
  <c r="X10853" i="18"/>
  <c r="Y10853" i="18" s="1"/>
  <c r="X10854" i="18"/>
  <c r="Y10854" i="18" s="1"/>
  <c r="X10855" i="18"/>
  <c r="Y10855" i="18" s="1"/>
  <c r="X10856" i="18"/>
  <c r="Y10856" i="18" s="1"/>
  <c r="X10857" i="18"/>
  <c r="Y10857" i="18" s="1"/>
  <c r="X10858" i="18"/>
  <c r="Y10858" i="18" s="1"/>
  <c r="X10859" i="18"/>
  <c r="Y10859" i="18" s="1"/>
  <c r="X10860" i="18"/>
  <c r="Y10860" i="18" s="1"/>
  <c r="X10861" i="18"/>
  <c r="Y10861" i="18" s="1"/>
  <c r="X10862" i="18"/>
  <c r="Y10862" i="18" s="1"/>
  <c r="X10863" i="18"/>
  <c r="Y10863" i="18" s="1"/>
  <c r="X10864" i="18"/>
  <c r="Y10864" i="18" s="1"/>
  <c r="X10865" i="18"/>
  <c r="Y10865" i="18" s="1"/>
  <c r="X10866" i="18"/>
  <c r="Y10866" i="18" s="1"/>
  <c r="X10867" i="18"/>
  <c r="Y10867" i="18" s="1"/>
  <c r="X10868" i="18"/>
  <c r="Y10868" i="18" s="1"/>
  <c r="X10869" i="18"/>
  <c r="Y10869" i="18" s="1"/>
  <c r="X10870" i="18"/>
  <c r="Y10870" i="18" s="1"/>
  <c r="X10871" i="18"/>
  <c r="Y10871" i="18" s="1"/>
  <c r="X10872" i="18"/>
  <c r="Y10872" i="18" s="1"/>
  <c r="X10873" i="18"/>
  <c r="Y10873" i="18" s="1"/>
  <c r="X10874" i="18"/>
  <c r="Y10874" i="18" s="1"/>
  <c r="X10875" i="18"/>
  <c r="Y10875" i="18" s="1"/>
  <c r="X10876" i="18"/>
  <c r="Y10876" i="18" s="1"/>
  <c r="X10877" i="18"/>
  <c r="Y10877" i="18" s="1"/>
  <c r="X10878" i="18"/>
  <c r="Y10878" i="18" s="1"/>
  <c r="X10879" i="18"/>
  <c r="Y10879" i="18" s="1"/>
  <c r="X10880" i="18"/>
  <c r="Y10880" i="18" s="1"/>
  <c r="X10881" i="18"/>
  <c r="Y10881" i="18" s="1"/>
  <c r="X10882" i="18"/>
  <c r="Y10882" i="18" s="1"/>
  <c r="X10883" i="18"/>
  <c r="Y10883" i="18" s="1"/>
  <c r="X10884" i="18"/>
  <c r="Y10884" i="18" s="1"/>
  <c r="X10885" i="18"/>
  <c r="Y10885" i="18" s="1"/>
  <c r="X10886" i="18"/>
  <c r="Y10886" i="18" s="1"/>
  <c r="X10887" i="18"/>
  <c r="Y10887" i="18" s="1"/>
  <c r="X10888" i="18"/>
  <c r="Y10888" i="18" s="1"/>
  <c r="X10889" i="18"/>
  <c r="Y10889" i="18" s="1"/>
  <c r="X10890" i="18"/>
  <c r="Y10890" i="18" s="1"/>
  <c r="X10891" i="18"/>
  <c r="Y10891" i="18" s="1"/>
  <c r="X10892" i="18"/>
  <c r="Y10892" i="18" s="1"/>
  <c r="X10893" i="18"/>
  <c r="Y10893" i="18" s="1"/>
  <c r="X10894" i="18"/>
  <c r="Y10894" i="18" s="1"/>
  <c r="X10895" i="18"/>
  <c r="Y10895" i="18" s="1"/>
  <c r="X10896" i="18"/>
  <c r="Y10896" i="18" s="1"/>
  <c r="X10897" i="18"/>
  <c r="Y10897" i="18" s="1"/>
  <c r="X10898" i="18"/>
  <c r="Y10898" i="18" s="1"/>
  <c r="X10899" i="18"/>
  <c r="Y10899" i="18" s="1"/>
  <c r="X10900" i="18"/>
  <c r="Y10900" i="18" s="1"/>
  <c r="X10901" i="18"/>
  <c r="Y10901" i="18" s="1"/>
  <c r="X10902" i="18"/>
  <c r="Y10902" i="18" s="1"/>
  <c r="X10903" i="18"/>
  <c r="Y10903" i="18" s="1"/>
  <c r="X10904" i="18"/>
  <c r="Y10904" i="18" s="1"/>
  <c r="X10905" i="18"/>
  <c r="Y10905" i="18" s="1"/>
  <c r="X10906" i="18"/>
  <c r="Y10906" i="18" s="1"/>
  <c r="X10907" i="18"/>
  <c r="Y10907" i="18" s="1"/>
  <c r="X10908" i="18"/>
  <c r="Y10908" i="18" s="1"/>
  <c r="X10909" i="18"/>
  <c r="Y10909" i="18" s="1"/>
  <c r="X10910" i="18"/>
  <c r="Y10910" i="18" s="1"/>
  <c r="X10911" i="18"/>
  <c r="Y10911" i="18" s="1"/>
  <c r="X10912" i="18"/>
  <c r="Y10912" i="18" s="1"/>
  <c r="X10913" i="18"/>
  <c r="Y10913" i="18" s="1"/>
  <c r="X10914" i="18"/>
  <c r="Y10914" i="18" s="1"/>
  <c r="X10915" i="18"/>
  <c r="Y10915" i="18" s="1"/>
  <c r="X10916" i="18"/>
  <c r="Y10916" i="18" s="1"/>
  <c r="X10917" i="18"/>
  <c r="Y10917" i="18" s="1"/>
  <c r="X10918" i="18"/>
  <c r="Y10918" i="18" s="1"/>
  <c r="X10919" i="18"/>
  <c r="Y10919" i="18" s="1"/>
  <c r="X10920" i="18"/>
  <c r="Y10920" i="18" s="1"/>
  <c r="X10921" i="18"/>
  <c r="Y10921" i="18" s="1"/>
  <c r="X10922" i="18"/>
  <c r="Y10922" i="18" s="1"/>
  <c r="X10923" i="18"/>
  <c r="Y10923" i="18" s="1"/>
  <c r="X10924" i="18"/>
  <c r="Y10924" i="18" s="1"/>
  <c r="X10925" i="18"/>
  <c r="Y10925" i="18" s="1"/>
  <c r="X10926" i="18"/>
  <c r="Y10926" i="18" s="1"/>
  <c r="X10927" i="18"/>
  <c r="Y10927" i="18" s="1"/>
  <c r="X10928" i="18"/>
  <c r="Y10928" i="18" s="1"/>
  <c r="X10929" i="18"/>
  <c r="Y10929" i="18" s="1"/>
  <c r="X10930" i="18"/>
  <c r="Y10930" i="18" s="1"/>
  <c r="X10931" i="18"/>
  <c r="Y10931" i="18" s="1"/>
  <c r="X10932" i="18"/>
  <c r="Y10932" i="18" s="1"/>
  <c r="X10933" i="18"/>
  <c r="Y10933" i="18" s="1"/>
  <c r="X10934" i="18"/>
  <c r="Y10934" i="18" s="1"/>
  <c r="X10935" i="18"/>
  <c r="Y10935" i="18" s="1"/>
  <c r="X10936" i="18"/>
  <c r="Y10936" i="18" s="1"/>
  <c r="X10937" i="18"/>
  <c r="Y10937" i="18" s="1"/>
  <c r="X10938" i="18"/>
  <c r="Y10938" i="18" s="1"/>
  <c r="X10939" i="18"/>
  <c r="Y10939" i="18" s="1"/>
  <c r="X10940" i="18"/>
  <c r="Y10940" i="18" s="1"/>
  <c r="X10941" i="18"/>
  <c r="Y10941" i="18" s="1"/>
  <c r="X10942" i="18"/>
  <c r="Y10942" i="18" s="1"/>
  <c r="X10943" i="18"/>
  <c r="Y10943" i="18" s="1"/>
  <c r="X10944" i="18"/>
  <c r="Y10944" i="18" s="1"/>
  <c r="X10945" i="18"/>
  <c r="Y10945" i="18" s="1"/>
  <c r="X10946" i="18"/>
  <c r="Y10946" i="18" s="1"/>
  <c r="X10947" i="18"/>
  <c r="Y10947" i="18" s="1"/>
  <c r="X10948" i="18"/>
  <c r="Y10948" i="18" s="1"/>
  <c r="X10949" i="18"/>
  <c r="Y10949" i="18" s="1"/>
  <c r="X10950" i="18"/>
  <c r="Y10950" i="18" s="1"/>
  <c r="X10951" i="18"/>
  <c r="Y10951" i="18" s="1"/>
  <c r="X10952" i="18"/>
  <c r="Y10952" i="18" s="1"/>
  <c r="X10953" i="18"/>
  <c r="Y10953" i="18" s="1"/>
  <c r="X10954" i="18"/>
  <c r="Y10954" i="18" s="1"/>
  <c r="X10955" i="18"/>
  <c r="Y10955" i="18" s="1"/>
  <c r="X10956" i="18"/>
  <c r="Y10956" i="18" s="1"/>
  <c r="X10957" i="18"/>
  <c r="Y10957" i="18" s="1"/>
  <c r="X10958" i="18"/>
  <c r="Y10958" i="18" s="1"/>
  <c r="X10959" i="18"/>
  <c r="Y10959" i="18" s="1"/>
  <c r="X10960" i="18"/>
  <c r="Y10960" i="18" s="1"/>
  <c r="X10961" i="18"/>
  <c r="Y10961" i="18" s="1"/>
  <c r="X10962" i="18"/>
  <c r="Y10962" i="18" s="1"/>
  <c r="X10963" i="18"/>
  <c r="Y10963" i="18" s="1"/>
  <c r="X10964" i="18"/>
  <c r="Y10964" i="18" s="1"/>
  <c r="X10965" i="18"/>
  <c r="Y10965" i="18" s="1"/>
  <c r="X10966" i="18"/>
  <c r="Y10966" i="18" s="1"/>
  <c r="X10967" i="18"/>
  <c r="Y10967" i="18" s="1"/>
  <c r="X10968" i="18"/>
  <c r="Y10968" i="18" s="1"/>
  <c r="X10969" i="18"/>
  <c r="Y10969" i="18" s="1"/>
  <c r="X10970" i="18"/>
  <c r="Y10970" i="18" s="1"/>
  <c r="X10971" i="18"/>
  <c r="Y10971" i="18" s="1"/>
  <c r="X10972" i="18"/>
  <c r="Y10972" i="18" s="1"/>
  <c r="X10973" i="18"/>
  <c r="Y10973" i="18" s="1"/>
  <c r="X10974" i="18"/>
  <c r="Y10974" i="18" s="1"/>
  <c r="X10975" i="18"/>
  <c r="Y10975" i="18" s="1"/>
  <c r="X10976" i="18"/>
  <c r="Y10976" i="18" s="1"/>
  <c r="X10977" i="18"/>
  <c r="Y10977" i="18" s="1"/>
  <c r="X10978" i="18"/>
  <c r="Y10978" i="18" s="1"/>
  <c r="X10979" i="18"/>
  <c r="Y10979" i="18" s="1"/>
  <c r="X10980" i="18"/>
  <c r="Y10980" i="18" s="1"/>
  <c r="X10981" i="18"/>
  <c r="Y10981" i="18" s="1"/>
  <c r="X10982" i="18"/>
  <c r="Y10982" i="18" s="1"/>
  <c r="X10983" i="18"/>
  <c r="Y10983" i="18" s="1"/>
  <c r="X10984" i="18"/>
  <c r="Y10984" i="18" s="1"/>
  <c r="X10985" i="18"/>
  <c r="Y10985" i="18" s="1"/>
  <c r="X10986" i="18"/>
  <c r="Y10986" i="18" s="1"/>
  <c r="X10987" i="18"/>
  <c r="Y10987" i="18" s="1"/>
  <c r="X10988" i="18"/>
  <c r="Y10988" i="18" s="1"/>
  <c r="X10989" i="18"/>
  <c r="Y10989" i="18" s="1"/>
  <c r="X10990" i="18"/>
  <c r="Y10990" i="18" s="1"/>
  <c r="X10991" i="18"/>
  <c r="Y10991" i="18" s="1"/>
  <c r="X10992" i="18"/>
  <c r="Y10992" i="18" s="1"/>
  <c r="X10993" i="18"/>
  <c r="Y10993" i="18" s="1"/>
  <c r="X10994" i="18"/>
  <c r="Y10994" i="18" s="1"/>
  <c r="X10995" i="18"/>
  <c r="Y10995" i="18" s="1"/>
  <c r="X10996" i="18"/>
  <c r="Y10996" i="18" s="1"/>
  <c r="X10997" i="18"/>
  <c r="Y10997" i="18" s="1"/>
  <c r="X10998" i="18"/>
  <c r="Y10998" i="18" s="1"/>
  <c r="X10999" i="18"/>
  <c r="Y10999" i="18" s="1"/>
  <c r="X11000" i="18"/>
  <c r="Y11000" i="18" s="1"/>
  <c r="X11001" i="18"/>
  <c r="Y11001" i="18" s="1"/>
  <c r="X11002" i="18"/>
  <c r="Y11002" i="18" s="1"/>
  <c r="X11003" i="18"/>
  <c r="Y11003" i="18" s="1"/>
  <c r="X11004" i="18"/>
  <c r="Y11004" i="18" s="1"/>
  <c r="X11005" i="18"/>
  <c r="Y11005" i="18" s="1"/>
  <c r="X11006" i="18"/>
  <c r="Y11006" i="18" s="1"/>
  <c r="X11007" i="18"/>
  <c r="Y11007" i="18" s="1"/>
  <c r="X11008" i="18"/>
  <c r="Y11008" i="18" s="1"/>
  <c r="X11009" i="18"/>
  <c r="Y11009" i="18" s="1"/>
  <c r="X11010" i="18"/>
  <c r="Y11010" i="18" s="1"/>
  <c r="X11011" i="18"/>
  <c r="Y11011" i="18" s="1"/>
  <c r="X11012" i="18"/>
  <c r="Y11012" i="18" s="1"/>
  <c r="X11013" i="18"/>
  <c r="Y11013" i="18" s="1"/>
  <c r="X11014" i="18"/>
  <c r="Y11014" i="18" s="1"/>
  <c r="X11015" i="18"/>
  <c r="Y11015" i="18" s="1"/>
  <c r="X11016" i="18"/>
  <c r="Y11016" i="18" s="1"/>
  <c r="X11017" i="18"/>
  <c r="Y11017" i="18" s="1"/>
  <c r="X11018" i="18"/>
  <c r="Y11018" i="18" s="1"/>
  <c r="X11019" i="18"/>
  <c r="Y11019" i="18" s="1"/>
  <c r="X11020" i="18"/>
  <c r="Y11020" i="18" s="1"/>
  <c r="X11021" i="18"/>
  <c r="Y11021" i="18" s="1"/>
  <c r="X11022" i="18"/>
  <c r="Y11022" i="18" s="1"/>
  <c r="X11023" i="18"/>
  <c r="Y11023" i="18" s="1"/>
  <c r="X11024" i="18"/>
  <c r="Y11024" i="18" s="1"/>
  <c r="X11025" i="18"/>
  <c r="Y11025" i="18" s="1"/>
  <c r="X11026" i="18"/>
  <c r="Y11026" i="18" s="1"/>
  <c r="X11027" i="18"/>
  <c r="Y11027" i="18" s="1"/>
  <c r="X11028" i="18"/>
  <c r="Y11028" i="18" s="1"/>
  <c r="X11029" i="18"/>
  <c r="Y11029" i="18" s="1"/>
  <c r="X11030" i="18"/>
  <c r="Y11030" i="18" s="1"/>
  <c r="X11031" i="18"/>
  <c r="Y11031" i="18" s="1"/>
  <c r="X11032" i="18"/>
  <c r="Y11032" i="18" s="1"/>
  <c r="X11033" i="18"/>
  <c r="Y11033" i="18" s="1"/>
  <c r="X11034" i="18"/>
  <c r="Y11034" i="18" s="1"/>
  <c r="X11035" i="18"/>
  <c r="Y11035" i="18" s="1"/>
  <c r="X11036" i="18"/>
  <c r="Y11036" i="18" s="1"/>
  <c r="X11037" i="18"/>
  <c r="Y11037" i="18" s="1"/>
  <c r="X11038" i="18"/>
  <c r="Y11038" i="18" s="1"/>
  <c r="X11039" i="18"/>
  <c r="Y11039" i="18" s="1"/>
  <c r="X11040" i="18"/>
  <c r="Y11040" i="18" s="1"/>
  <c r="X11041" i="18"/>
  <c r="Y11041" i="18" s="1"/>
  <c r="X11042" i="18"/>
  <c r="Y11042" i="18" s="1"/>
  <c r="X11043" i="18"/>
  <c r="Y11043" i="18" s="1"/>
  <c r="X11044" i="18"/>
  <c r="Y11044" i="18" s="1"/>
  <c r="X11045" i="18"/>
  <c r="Y11045" i="18" s="1"/>
  <c r="X11046" i="18"/>
  <c r="Y11046" i="18" s="1"/>
  <c r="X11047" i="18"/>
  <c r="Y11047" i="18" s="1"/>
  <c r="X11048" i="18"/>
  <c r="Y11048" i="18" s="1"/>
  <c r="X11049" i="18"/>
  <c r="Y11049" i="18" s="1"/>
  <c r="X11050" i="18"/>
  <c r="Y11050" i="18" s="1"/>
  <c r="X11051" i="18"/>
  <c r="Y11051" i="18" s="1"/>
  <c r="X11052" i="18"/>
  <c r="Y11052" i="18" s="1"/>
  <c r="X11053" i="18"/>
  <c r="Y11053" i="18" s="1"/>
  <c r="X11054" i="18"/>
  <c r="Y11054" i="18" s="1"/>
  <c r="X11055" i="18"/>
  <c r="Y11055" i="18" s="1"/>
  <c r="X11056" i="18"/>
  <c r="Y11056" i="18" s="1"/>
  <c r="X11057" i="18"/>
  <c r="Y11057" i="18" s="1"/>
  <c r="X11058" i="18"/>
  <c r="Y11058" i="18" s="1"/>
  <c r="X11059" i="18"/>
  <c r="Y11059" i="18" s="1"/>
  <c r="X11060" i="18"/>
  <c r="Y11060" i="18" s="1"/>
  <c r="X11061" i="18"/>
  <c r="Y11061" i="18" s="1"/>
  <c r="X11062" i="18"/>
  <c r="Y11062" i="18" s="1"/>
  <c r="X11063" i="18"/>
  <c r="Y11063" i="18" s="1"/>
  <c r="X11064" i="18"/>
  <c r="Y11064" i="18" s="1"/>
  <c r="X11065" i="18"/>
  <c r="Y11065" i="18" s="1"/>
  <c r="X11066" i="18"/>
  <c r="Y11066" i="18" s="1"/>
  <c r="X11067" i="18"/>
  <c r="Y11067" i="18" s="1"/>
  <c r="X11068" i="18"/>
  <c r="Y11068" i="18" s="1"/>
  <c r="X11069" i="18"/>
  <c r="Y11069" i="18" s="1"/>
  <c r="X11070" i="18"/>
  <c r="Y11070" i="18" s="1"/>
  <c r="X11071" i="18"/>
  <c r="Y11071" i="18" s="1"/>
  <c r="X11072" i="18"/>
  <c r="Y11072" i="18" s="1"/>
  <c r="X11073" i="18"/>
  <c r="Y11073" i="18" s="1"/>
  <c r="X11074" i="18"/>
  <c r="Y11074" i="18" s="1"/>
  <c r="X11075" i="18"/>
  <c r="Y11075" i="18" s="1"/>
  <c r="X11076" i="18"/>
  <c r="Y11076" i="18" s="1"/>
  <c r="X11077" i="18"/>
  <c r="Y11077" i="18" s="1"/>
  <c r="X11078" i="18"/>
  <c r="Y11078" i="18" s="1"/>
  <c r="X11079" i="18"/>
  <c r="Y11079" i="18" s="1"/>
  <c r="X11080" i="18"/>
  <c r="Y11080" i="18" s="1"/>
  <c r="X11081" i="18"/>
  <c r="Y11081" i="18" s="1"/>
  <c r="X11082" i="18"/>
  <c r="Y11082" i="18" s="1"/>
  <c r="X11083" i="18"/>
  <c r="Y11083" i="18" s="1"/>
  <c r="X11084" i="18"/>
  <c r="Y11084" i="18" s="1"/>
  <c r="X11085" i="18"/>
  <c r="Y11085" i="18" s="1"/>
  <c r="X11086" i="18"/>
  <c r="Y11086" i="18" s="1"/>
  <c r="X11087" i="18"/>
  <c r="Y11087" i="18" s="1"/>
  <c r="X11088" i="18"/>
  <c r="Y11088" i="18" s="1"/>
  <c r="X11089" i="18"/>
  <c r="Y11089" i="18" s="1"/>
  <c r="X11090" i="18"/>
  <c r="Y11090" i="18" s="1"/>
  <c r="X11091" i="18"/>
  <c r="Y11091" i="18" s="1"/>
  <c r="X11092" i="18"/>
  <c r="Y11092" i="18" s="1"/>
  <c r="X11093" i="18"/>
  <c r="Y11093" i="18" s="1"/>
  <c r="X11094" i="18"/>
  <c r="Y11094" i="18" s="1"/>
  <c r="X11095" i="18"/>
  <c r="Y11095" i="18" s="1"/>
  <c r="X11096" i="18"/>
  <c r="Y11096" i="18" s="1"/>
  <c r="X11097" i="18"/>
  <c r="Y11097" i="18" s="1"/>
  <c r="X11098" i="18"/>
  <c r="Y11098" i="18" s="1"/>
  <c r="X11099" i="18"/>
  <c r="Y11099" i="18" s="1"/>
  <c r="X11100" i="18"/>
  <c r="Y11100" i="18" s="1"/>
  <c r="X11101" i="18"/>
  <c r="Y11101" i="18" s="1"/>
  <c r="X11102" i="18"/>
  <c r="Y11102" i="18" s="1"/>
  <c r="X11103" i="18"/>
  <c r="Y11103" i="18" s="1"/>
  <c r="X11104" i="18"/>
  <c r="Y11104" i="18" s="1"/>
  <c r="X11105" i="18"/>
  <c r="Y11105" i="18" s="1"/>
  <c r="X11106" i="18"/>
  <c r="Y11106" i="18" s="1"/>
  <c r="X11107" i="18"/>
  <c r="Y11107" i="18" s="1"/>
  <c r="X11108" i="18"/>
  <c r="Y11108" i="18" s="1"/>
  <c r="X11109" i="18"/>
  <c r="Y11109" i="18" s="1"/>
  <c r="X11110" i="18"/>
  <c r="Y11110" i="18" s="1"/>
  <c r="X11111" i="18"/>
  <c r="Y11111" i="18" s="1"/>
  <c r="X11112" i="18"/>
  <c r="Y11112" i="18" s="1"/>
  <c r="X11113" i="18"/>
  <c r="Y11113" i="18" s="1"/>
  <c r="X11114" i="18"/>
  <c r="Y11114" i="18" s="1"/>
  <c r="X11115" i="18"/>
  <c r="Y11115" i="18" s="1"/>
  <c r="X11116" i="18"/>
  <c r="Y11116" i="18" s="1"/>
  <c r="X11117" i="18"/>
  <c r="Y11117" i="18" s="1"/>
  <c r="X11118" i="18"/>
  <c r="Y11118" i="18" s="1"/>
  <c r="X11119" i="18"/>
  <c r="Y11119" i="18" s="1"/>
  <c r="X11120" i="18"/>
  <c r="Y11120" i="18" s="1"/>
  <c r="X11121" i="18"/>
  <c r="Y11121" i="18" s="1"/>
  <c r="X11122" i="18"/>
  <c r="Y11122" i="18" s="1"/>
  <c r="X11123" i="18"/>
  <c r="Y11123" i="18" s="1"/>
  <c r="X11124" i="18"/>
  <c r="Y11124" i="18" s="1"/>
  <c r="X11125" i="18"/>
  <c r="Y11125" i="18" s="1"/>
  <c r="X11126" i="18"/>
  <c r="Y11126" i="18" s="1"/>
  <c r="X11127" i="18"/>
  <c r="Y11127" i="18" s="1"/>
  <c r="X11128" i="18"/>
  <c r="Y11128" i="18" s="1"/>
  <c r="X11129" i="18"/>
  <c r="Y11129" i="18" s="1"/>
  <c r="X11130" i="18"/>
  <c r="Y11130" i="18" s="1"/>
  <c r="X11131" i="18"/>
  <c r="Y11131" i="18" s="1"/>
  <c r="X11132" i="18"/>
  <c r="Y11132" i="18" s="1"/>
  <c r="X11133" i="18"/>
  <c r="Y11133" i="18" s="1"/>
  <c r="X11134" i="18"/>
  <c r="Y11134" i="18" s="1"/>
  <c r="X11135" i="18"/>
  <c r="Y11135" i="18" s="1"/>
  <c r="X11136" i="18"/>
  <c r="Y11136" i="18" s="1"/>
  <c r="X11137" i="18"/>
  <c r="Y11137" i="18" s="1"/>
  <c r="X11138" i="18"/>
  <c r="Y11138" i="18" s="1"/>
  <c r="X11139" i="18"/>
  <c r="Y11139" i="18" s="1"/>
  <c r="X11140" i="18"/>
  <c r="Y11140" i="18" s="1"/>
  <c r="X11141" i="18"/>
  <c r="Y11141" i="18" s="1"/>
  <c r="X11142" i="18"/>
  <c r="Y11142" i="18" s="1"/>
  <c r="X11143" i="18"/>
  <c r="Y11143" i="18" s="1"/>
  <c r="X11144" i="18"/>
  <c r="Y11144" i="18" s="1"/>
  <c r="X11145" i="18"/>
  <c r="Y11145" i="18" s="1"/>
  <c r="X11146" i="18"/>
  <c r="Y11146" i="18" s="1"/>
  <c r="X11147" i="18"/>
  <c r="Y11147" i="18" s="1"/>
  <c r="X11148" i="18"/>
  <c r="Y11148" i="18" s="1"/>
  <c r="X11149" i="18"/>
  <c r="Y11149" i="18" s="1"/>
  <c r="X11150" i="18"/>
  <c r="Y11150" i="18" s="1"/>
  <c r="X11151" i="18"/>
  <c r="Y11151" i="18" s="1"/>
  <c r="X11152" i="18"/>
  <c r="Y11152" i="18" s="1"/>
  <c r="X11153" i="18"/>
  <c r="Y11153" i="18" s="1"/>
  <c r="X11154" i="18"/>
  <c r="Y11154" i="18" s="1"/>
  <c r="X11155" i="18"/>
  <c r="Y11155" i="18" s="1"/>
  <c r="X11156" i="18"/>
  <c r="Y11156" i="18" s="1"/>
  <c r="X11157" i="18"/>
  <c r="Y11157" i="18" s="1"/>
  <c r="X11158" i="18"/>
  <c r="Y11158" i="18" s="1"/>
  <c r="X11159" i="18"/>
  <c r="Y11159" i="18" s="1"/>
  <c r="X11160" i="18"/>
  <c r="Y11160" i="18" s="1"/>
  <c r="X11161" i="18"/>
  <c r="Y11161" i="18" s="1"/>
  <c r="X11162" i="18"/>
  <c r="Y11162" i="18" s="1"/>
  <c r="X11163" i="18"/>
  <c r="Y11163" i="18" s="1"/>
  <c r="X11164" i="18"/>
  <c r="Y11164" i="18" s="1"/>
  <c r="X11165" i="18"/>
  <c r="Y11165" i="18" s="1"/>
  <c r="X11166" i="18"/>
  <c r="Y11166" i="18" s="1"/>
  <c r="X11167" i="18"/>
  <c r="Y11167" i="18" s="1"/>
  <c r="X11168" i="18"/>
  <c r="Y11168" i="18" s="1"/>
  <c r="X11169" i="18"/>
  <c r="Y11169" i="18" s="1"/>
  <c r="X11170" i="18"/>
  <c r="Y11170" i="18" s="1"/>
  <c r="X11171" i="18"/>
  <c r="Y11171" i="18" s="1"/>
  <c r="X11172" i="18"/>
  <c r="Y11172" i="18" s="1"/>
  <c r="X11173" i="18"/>
  <c r="Y11173" i="18" s="1"/>
  <c r="X11174" i="18"/>
  <c r="Y11174" i="18" s="1"/>
  <c r="X11175" i="18"/>
  <c r="Y11175" i="18" s="1"/>
  <c r="X11176" i="18"/>
  <c r="Y11176" i="18" s="1"/>
  <c r="X11177" i="18"/>
  <c r="Y11177" i="18" s="1"/>
  <c r="X11178" i="18"/>
  <c r="Y11178" i="18" s="1"/>
  <c r="X11179" i="18"/>
  <c r="Y11179" i="18" s="1"/>
  <c r="X11180" i="18"/>
  <c r="Y11180" i="18" s="1"/>
  <c r="X11181" i="18"/>
  <c r="Y11181" i="18" s="1"/>
  <c r="X11182" i="18"/>
  <c r="Y11182" i="18" s="1"/>
  <c r="X11183" i="18"/>
  <c r="Y11183" i="18" s="1"/>
  <c r="X11184" i="18"/>
  <c r="Y11184" i="18" s="1"/>
  <c r="X11185" i="18"/>
  <c r="Y11185" i="18" s="1"/>
  <c r="X11186" i="18"/>
  <c r="Y11186" i="18" s="1"/>
  <c r="X11187" i="18"/>
  <c r="Y11187" i="18" s="1"/>
  <c r="X11188" i="18"/>
  <c r="Y11188" i="18" s="1"/>
  <c r="X11189" i="18"/>
  <c r="Y11189" i="18" s="1"/>
  <c r="X11190" i="18"/>
  <c r="Y11190" i="18" s="1"/>
  <c r="X11191" i="18"/>
  <c r="Y11191" i="18" s="1"/>
  <c r="X11192" i="18"/>
  <c r="Y11192" i="18" s="1"/>
  <c r="X11193" i="18"/>
  <c r="Y11193" i="18" s="1"/>
  <c r="X11194" i="18"/>
  <c r="Y11194" i="18" s="1"/>
  <c r="X11195" i="18"/>
  <c r="Y11195" i="18" s="1"/>
  <c r="X11196" i="18"/>
  <c r="Y11196" i="18" s="1"/>
  <c r="X11197" i="18"/>
  <c r="Y11197" i="18" s="1"/>
  <c r="X11198" i="18"/>
  <c r="Y11198" i="18" s="1"/>
  <c r="X11199" i="18"/>
  <c r="Y11199" i="18" s="1"/>
  <c r="X11200" i="18"/>
  <c r="Y11200" i="18" s="1"/>
  <c r="X11201" i="18"/>
  <c r="Y11201" i="18" s="1"/>
  <c r="X11202" i="18"/>
  <c r="Y11202" i="18" s="1"/>
  <c r="X11203" i="18"/>
  <c r="Y11203" i="18" s="1"/>
  <c r="X11204" i="18"/>
  <c r="Y11204" i="18" s="1"/>
  <c r="X11205" i="18"/>
  <c r="Y11205" i="18" s="1"/>
  <c r="X11206" i="18"/>
  <c r="Y11206" i="18" s="1"/>
  <c r="X11207" i="18"/>
  <c r="Y11207" i="18" s="1"/>
  <c r="X11208" i="18"/>
  <c r="Y11208" i="18" s="1"/>
  <c r="X11209" i="18"/>
  <c r="Y11209" i="18" s="1"/>
  <c r="X11210" i="18"/>
  <c r="Y11210" i="18" s="1"/>
  <c r="X11211" i="18"/>
  <c r="Y11211" i="18" s="1"/>
  <c r="X11212" i="18"/>
  <c r="Y11212" i="18" s="1"/>
  <c r="X11213" i="18"/>
  <c r="Y11213" i="18" s="1"/>
  <c r="X11214" i="18"/>
  <c r="Y11214" i="18" s="1"/>
  <c r="X11215" i="18"/>
  <c r="Y11215" i="18" s="1"/>
  <c r="X11216" i="18"/>
  <c r="Y11216" i="18" s="1"/>
  <c r="X11217" i="18"/>
  <c r="Y11217" i="18" s="1"/>
  <c r="X11218" i="18"/>
  <c r="Y11218" i="18" s="1"/>
  <c r="X11219" i="18"/>
  <c r="Y11219" i="18" s="1"/>
  <c r="X11220" i="18"/>
  <c r="Y11220" i="18" s="1"/>
  <c r="X11221" i="18"/>
  <c r="Y11221" i="18" s="1"/>
  <c r="X11222" i="18"/>
  <c r="Y11222" i="18" s="1"/>
  <c r="X11223" i="18"/>
  <c r="Y11223" i="18" s="1"/>
  <c r="X11224" i="18"/>
  <c r="Y11224" i="18" s="1"/>
  <c r="X11225" i="18"/>
  <c r="Y11225" i="18" s="1"/>
  <c r="X11226" i="18"/>
  <c r="Y11226" i="18" s="1"/>
  <c r="X11227" i="18"/>
  <c r="Y11227" i="18" s="1"/>
  <c r="X11228" i="18"/>
  <c r="Y11228" i="18" s="1"/>
  <c r="X11229" i="18"/>
  <c r="Y11229" i="18" s="1"/>
  <c r="X11230" i="18"/>
  <c r="Y11230" i="18" s="1"/>
  <c r="X11231" i="18"/>
  <c r="Y11231" i="18" s="1"/>
  <c r="X11232" i="18"/>
  <c r="Y11232" i="18" s="1"/>
  <c r="X11233" i="18"/>
  <c r="Y11233" i="18" s="1"/>
  <c r="X11234" i="18"/>
  <c r="Y11234" i="18" s="1"/>
  <c r="X11235" i="18"/>
  <c r="Y11235" i="18" s="1"/>
  <c r="X11236" i="18"/>
  <c r="Y11236" i="18" s="1"/>
  <c r="X11237" i="18"/>
  <c r="Y11237" i="18" s="1"/>
  <c r="X11238" i="18"/>
  <c r="Y11238" i="18" s="1"/>
  <c r="X11239" i="18"/>
  <c r="Y11239" i="18" s="1"/>
  <c r="X11240" i="18"/>
  <c r="Y11240" i="18" s="1"/>
  <c r="X11241" i="18"/>
  <c r="Y11241" i="18" s="1"/>
  <c r="X11242" i="18"/>
  <c r="Y11242" i="18" s="1"/>
  <c r="X11243" i="18"/>
  <c r="Y11243" i="18" s="1"/>
  <c r="X11244" i="18"/>
  <c r="Y11244" i="18" s="1"/>
  <c r="X11245" i="18"/>
  <c r="Y11245" i="18" s="1"/>
  <c r="X11246" i="18"/>
  <c r="Y11246" i="18" s="1"/>
  <c r="X11247" i="18"/>
  <c r="Y11247" i="18" s="1"/>
  <c r="X11248" i="18"/>
  <c r="Y11248" i="18" s="1"/>
  <c r="X11249" i="18"/>
  <c r="Y11249" i="18" s="1"/>
  <c r="X11250" i="18"/>
  <c r="Y11250" i="18" s="1"/>
  <c r="X11251" i="18"/>
  <c r="Y11251" i="18" s="1"/>
  <c r="X11252" i="18"/>
  <c r="Y11252" i="18" s="1"/>
  <c r="X11253" i="18"/>
  <c r="Y11253" i="18" s="1"/>
  <c r="X11254" i="18"/>
  <c r="Y11254" i="18" s="1"/>
  <c r="X11255" i="18"/>
  <c r="Y11255" i="18" s="1"/>
  <c r="X11256" i="18"/>
  <c r="Y11256" i="18" s="1"/>
  <c r="X11257" i="18"/>
  <c r="Y11257" i="18" s="1"/>
  <c r="X11258" i="18"/>
  <c r="Y11258" i="18" s="1"/>
  <c r="X11259" i="18"/>
  <c r="Y11259" i="18" s="1"/>
  <c r="X11260" i="18"/>
  <c r="Y11260" i="18" s="1"/>
  <c r="X11261" i="18"/>
  <c r="Y11261" i="18" s="1"/>
  <c r="X11262" i="18"/>
  <c r="Y11262" i="18" s="1"/>
  <c r="X11263" i="18"/>
  <c r="Y11263" i="18" s="1"/>
  <c r="X11264" i="18"/>
  <c r="Y11264" i="18" s="1"/>
  <c r="X11265" i="18"/>
  <c r="Y11265" i="18" s="1"/>
  <c r="X11266" i="18"/>
  <c r="Y11266" i="18" s="1"/>
  <c r="X11267" i="18"/>
  <c r="Y11267" i="18" s="1"/>
  <c r="X11268" i="18"/>
  <c r="Y11268" i="18" s="1"/>
  <c r="X11269" i="18"/>
  <c r="Y11269" i="18" s="1"/>
  <c r="X11270" i="18"/>
  <c r="Y11270" i="18" s="1"/>
  <c r="X11271" i="18"/>
  <c r="Y11271" i="18" s="1"/>
  <c r="X11272" i="18"/>
  <c r="Y11272" i="18" s="1"/>
  <c r="X11273" i="18"/>
  <c r="Y11273" i="18" s="1"/>
  <c r="X11274" i="18"/>
  <c r="Y11274" i="18" s="1"/>
  <c r="X11275" i="18"/>
  <c r="Y11275" i="18" s="1"/>
  <c r="X11276" i="18"/>
  <c r="Y11276" i="18" s="1"/>
  <c r="X11277" i="18"/>
  <c r="Y11277" i="18" s="1"/>
  <c r="X11278" i="18"/>
  <c r="Y11278" i="18" s="1"/>
  <c r="X11279" i="18"/>
  <c r="Y11279" i="18" s="1"/>
  <c r="X11280" i="18"/>
  <c r="Y11280" i="18" s="1"/>
  <c r="X11281" i="18"/>
  <c r="Y11281" i="18" s="1"/>
  <c r="X11282" i="18"/>
  <c r="Y11282" i="18" s="1"/>
  <c r="X11283" i="18"/>
  <c r="Y11283" i="18" s="1"/>
  <c r="X11284" i="18"/>
  <c r="Y11284" i="18" s="1"/>
  <c r="X11285" i="18"/>
  <c r="Y11285" i="18" s="1"/>
  <c r="X11286" i="18"/>
  <c r="Y11286" i="18" s="1"/>
  <c r="X11287" i="18"/>
  <c r="Y11287" i="18" s="1"/>
  <c r="X11288" i="18"/>
  <c r="Y11288" i="18" s="1"/>
  <c r="X11289" i="18"/>
  <c r="Y11289" i="18" s="1"/>
  <c r="X11290" i="18"/>
  <c r="Y11290" i="18" s="1"/>
  <c r="X11291" i="18"/>
  <c r="Y11291" i="18" s="1"/>
  <c r="X11292" i="18"/>
  <c r="Y11292" i="18" s="1"/>
  <c r="X11293" i="18"/>
  <c r="Y11293" i="18" s="1"/>
  <c r="X11294" i="18"/>
  <c r="Y11294" i="18" s="1"/>
  <c r="X11295" i="18"/>
  <c r="Y11295" i="18" s="1"/>
  <c r="X11296" i="18"/>
  <c r="Y11296" i="18" s="1"/>
  <c r="X11297" i="18"/>
  <c r="Y11297" i="18" s="1"/>
  <c r="X11298" i="18"/>
  <c r="Y11298" i="18" s="1"/>
  <c r="X11299" i="18"/>
  <c r="Y11299" i="18" s="1"/>
  <c r="X11300" i="18"/>
  <c r="Y11300" i="18" s="1"/>
  <c r="X11301" i="18"/>
  <c r="Y11301" i="18" s="1"/>
  <c r="X11302" i="18"/>
  <c r="Y11302" i="18" s="1"/>
  <c r="X11303" i="18"/>
  <c r="Y11303" i="18" s="1"/>
  <c r="X11304" i="18"/>
  <c r="Y11304" i="18" s="1"/>
  <c r="X11305" i="18"/>
  <c r="Y11305" i="18" s="1"/>
  <c r="X11306" i="18"/>
  <c r="Y11306" i="18" s="1"/>
  <c r="X11307" i="18"/>
  <c r="Y11307" i="18" s="1"/>
  <c r="X11308" i="18"/>
  <c r="Y11308" i="18" s="1"/>
  <c r="X11309" i="18"/>
  <c r="Y11309" i="18" s="1"/>
  <c r="X11310" i="18"/>
  <c r="Y11310" i="18" s="1"/>
  <c r="X11311" i="18"/>
  <c r="Y11311" i="18" s="1"/>
  <c r="X11312" i="18"/>
  <c r="Y11312" i="18" s="1"/>
  <c r="X11313" i="18"/>
  <c r="Y11313" i="18" s="1"/>
  <c r="X11314" i="18"/>
  <c r="Y11314" i="18" s="1"/>
  <c r="X11315" i="18"/>
  <c r="Y11315" i="18" s="1"/>
  <c r="X11316" i="18"/>
  <c r="Y11316" i="18" s="1"/>
  <c r="X11317" i="18"/>
  <c r="Y11317" i="18" s="1"/>
  <c r="X11318" i="18"/>
  <c r="Y11318" i="18" s="1"/>
  <c r="X11319" i="18"/>
  <c r="Y11319" i="18" s="1"/>
  <c r="X11320" i="18"/>
  <c r="Y11320" i="18" s="1"/>
  <c r="X11321" i="18"/>
  <c r="Y11321" i="18" s="1"/>
  <c r="X11322" i="18"/>
  <c r="Y11322" i="18" s="1"/>
  <c r="X11323" i="18"/>
  <c r="Y11323" i="18" s="1"/>
  <c r="X11324" i="18"/>
  <c r="Y11324" i="18" s="1"/>
  <c r="X11325" i="18"/>
  <c r="Y11325" i="18" s="1"/>
  <c r="X11326" i="18"/>
  <c r="Y11326" i="18" s="1"/>
  <c r="X11327" i="18"/>
  <c r="Y11327" i="18" s="1"/>
  <c r="X11328" i="18"/>
  <c r="Y11328" i="18" s="1"/>
  <c r="X11329" i="18"/>
  <c r="Y11329" i="18" s="1"/>
  <c r="X11330" i="18"/>
  <c r="Y11330" i="18" s="1"/>
  <c r="X11331" i="18"/>
  <c r="Y11331" i="18" s="1"/>
  <c r="X11332" i="18"/>
  <c r="Y11332" i="18" s="1"/>
  <c r="X11333" i="18"/>
  <c r="Y11333" i="18" s="1"/>
  <c r="X11334" i="18"/>
  <c r="Y11334" i="18" s="1"/>
  <c r="X11335" i="18"/>
  <c r="Y11335" i="18" s="1"/>
  <c r="X11336" i="18"/>
  <c r="Y11336" i="18" s="1"/>
  <c r="X11337" i="18"/>
  <c r="Y11337" i="18" s="1"/>
  <c r="X11338" i="18"/>
  <c r="Y11338" i="18" s="1"/>
  <c r="X11339" i="18"/>
  <c r="Y11339" i="18" s="1"/>
  <c r="X11340" i="18"/>
  <c r="Y11340" i="18" s="1"/>
  <c r="X11341" i="18"/>
  <c r="Y11341" i="18" s="1"/>
  <c r="X11342" i="18"/>
  <c r="Y11342" i="18" s="1"/>
  <c r="X11343" i="18"/>
  <c r="Y11343" i="18" s="1"/>
  <c r="X11344" i="18"/>
  <c r="Y11344" i="18" s="1"/>
  <c r="X11345" i="18"/>
  <c r="Y11345" i="18" s="1"/>
  <c r="X11346" i="18"/>
  <c r="Y11346" i="18" s="1"/>
  <c r="X11347" i="18"/>
  <c r="Y11347" i="18" s="1"/>
  <c r="X11348" i="18"/>
  <c r="Y11348" i="18" s="1"/>
  <c r="X11349" i="18"/>
  <c r="Y11349" i="18" s="1"/>
  <c r="X11350" i="18"/>
  <c r="Y11350" i="18" s="1"/>
  <c r="X11351" i="18"/>
  <c r="Y11351" i="18" s="1"/>
  <c r="X11352" i="18"/>
  <c r="Y11352" i="18" s="1"/>
  <c r="X11353" i="18"/>
  <c r="Y11353" i="18" s="1"/>
  <c r="X11354" i="18"/>
  <c r="Y11354" i="18" s="1"/>
  <c r="X11355" i="18"/>
  <c r="Y11355" i="18" s="1"/>
  <c r="X11356" i="18"/>
  <c r="Y11356" i="18" s="1"/>
  <c r="X11357" i="18"/>
  <c r="Y11357" i="18" s="1"/>
  <c r="X11358" i="18"/>
  <c r="Y11358" i="18" s="1"/>
  <c r="X11359" i="18"/>
  <c r="Y11359" i="18" s="1"/>
  <c r="X11360" i="18"/>
  <c r="Y11360" i="18" s="1"/>
  <c r="X11361" i="18"/>
  <c r="Y11361" i="18" s="1"/>
  <c r="X11362" i="18"/>
  <c r="Y11362" i="18" s="1"/>
  <c r="X11363" i="18"/>
  <c r="Y11363" i="18" s="1"/>
  <c r="X11364" i="18"/>
  <c r="Y11364" i="18" s="1"/>
  <c r="X11365" i="18"/>
  <c r="Y11365" i="18" s="1"/>
  <c r="X11366" i="18"/>
  <c r="Y11366" i="18" s="1"/>
  <c r="X11367" i="18"/>
  <c r="Y11367" i="18" s="1"/>
  <c r="X11368" i="18"/>
  <c r="Y11368" i="18" s="1"/>
  <c r="X11369" i="18"/>
  <c r="Y11369" i="18" s="1"/>
  <c r="X11370" i="18"/>
  <c r="Y11370" i="18" s="1"/>
  <c r="X11371" i="18"/>
  <c r="Y11371" i="18" s="1"/>
  <c r="X11372" i="18"/>
  <c r="Y11372" i="18" s="1"/>
  <c r="X11373" i="18"/>
  <c r="Y11373" i="18" s="1"/>
  <c r="X11374" i="18"/>
  <c r="Y11374" i="18" s="1"/>
  <c r="X11375" i="18"/>
  <c r="Y11375" i="18" s="1"/>
  <c r="X11376" i="18"/>
  <c r="Y11376" i="18" s="1"/>
  <c r="X11377" i="18"/>
  <c r="Y11377" i="18" s="1"/>
  <c r="X11378" i="18"/>
  <c r="Y11378" i="18" s="1"/>
  <c r="X11379" i="18"/>
  <c r="Y11379" i="18" s="1"/>
  <c r="X11380" i="18"/>
  <c r="Y11380" i="18" s="1"/>
  <c r="X11381" i="18"/>
  <c r="Y11381" i="18" s="1"/>
  <c r="X11382" i="18"/>
  <c r="Y11382" i="18" s="1"/>
  <c r="X11383" i="18"/>
  <c r="Y11383" i="18" s="1"/>
  <c r="X11384" i="18"/>
  <c r="Y11384" i="18" s="1"/>
  <c r="X11385" i="18"/>
  <c r="Y11385" i="18" s="1"/>
  <c r="X11386" i="18"/>
  <c r="Y11386" i="18" s="1"/>
  <c r="X11387" i="18"/>
  <c r="Y11387" i="18" s="1"/>
  <c r="X11388" i="18"/>
  <c r="Y11388" i="18" s="1"/>
  <c r="X11389" i="18"/>
  <c r="Y11389" i="18" s="1"/>
  <c r="X11390" i="18"/>
  <c r="Y11390" i="18" s="1"/>
  <c r="X11391" i="18"/>
  <c r="Y11391" i="18" s="1"/>
  <c r="X11392" i="18"/>
  <c r="Y11392" i="18" s="1"/>
  <c r="X11393" i="18"/>
  <c r="Y11393" i="18" s="1"/>
  <c r="X11394" i="18"/>
  <c r="Y11394" i="18" s="1"/>
  <c r="X11395" i="18"/>
  <c r="Y11395" i="18" s="1"/>
  <c r="X11396" i="18"/>
  <c r="Y11396" i="18" s="1"/>
  <c r="X11397" i="18"/>
  <c r="Y11397" i="18" s="1"/>
  <c r="X11398" i="18"/>
  <c r="Y11398" i="18" s="1"/>
  <c r="X11399" i="18"/>
  <c r="Y11399" i="18" s="1"/>
  <c r="X11400" i="18"/>
  <c r="Y11400" i="18" s="1"/>
  <c r="X11401" i="18"/>
  <c r="Y11401" i="18" s="1"/>
  <c r="X11402" i="18"/>
  <c r="Y11402" i="18" s="1"/>
  <c r="X11403" i="18"/>
  <c r="Y11403" i="18" s="1"/>
  <c r="X11404" i="18"/>
  <c r="Y11404" i="18" s="1"/>
  <c r="X11405" i="18"/>
  <c r="Y11405" i="18" s="1"/>
  <c r="X11406" i="18"/>
  <c r="Y11406" i="18" s="1"/>
  <c r="X11407" i="18"/>
  <c r="Y11407" i="18" s="1"/>
  <c r="X11408" i="18"/>
  <c r="Y11408" i="18" s="1"/>
  <c r="X11409" i="18"/>
  <c r="Y11409" i="18" s="1"/>
  <c r="X11410" i="18"/>
  <c r="Y11410" i="18" s="1"/>
  <c r="X11411" i="18"/>
  <c r="Y11411" i="18" s="1"/>
  <c r="X11412" i="18"/>
  <c r="Y11412" i="18" s="1"/>
  <c r="X11413" i="18"/>
  <c r="Y11413" i="18" s="1"/>
  <c r="X11414" i="18"/>
  <c r="Y11414" i="18" s="1"/>
  <c r="X11415" i="18"/>
  <c r="Y11415" i="18" s="1"/>
  <c r="X11416" i="18"/>
  <c r="Y11416" i="18" s="1"/>
  <c r="X11417" i="18"/>
  <c r="Y11417" i="18" s="1"/>
  <c r="X11418" i="18"/>
  <c r="Y11418" i="18" s="1"/>
  <c r="X11419" i="18"/>
  <c r="Y11419" i="18" s="1"/>
  <c r="X11420" i="18"/>
  <c r="Y11420" i="18" s="1"/>
  <c r="X11421" i="18"/>
  <c r="Y11421" i="18" s="1"/>
  <c r="X11422" i="18"/>
  <c r="Y11422" i="18" s="1"/>
  <c r="X11423" i="18"/>
  <c r="Y11423" i="18" s="1"/>
  <c r="X11424" i="18"/>
  <c r="Y11424" i="18" s="1"/>
  <c r="X11425" i="18"/>
  <c r="Y11425" i="18" s="1"/>
  <c r="X11426" i="18"/>
  <c r="Y11426" i="18" s="1"/>
  <c r="X11427" i="18"/>
  <c r="Y11427" i="18" s="1"/>
  <c r="X11428" i="18"/>
  <c r="Y11428" i="18" s="1"/>
  <c r="X11429" i="18"/>
  <c r="Y11429" i="18" s="1"/>
  <c r="X11430" i="18"/>
  <c r="Y11430" i="18" s="1"/>
  <c r="X11431" i="18"/>
  <c r="Y11431" i="18" s="1"/>
  <c r="X11432" i="18"/>
  <c r="Y11432" i="18" s="1"/>
  <c r="X11433" i="18"/>
  <c r="Y11433" i="18" s="1"/>
  <c r="X11434" i="18"/>
  <c r="Y11434" i="18" s="1"/>
  <c r="X11435" i="18"/>
  <c r="Y11435" i="18" s="1"/>
  <c r="X11436" i="18"/>
  <c r="Y11436" i="18" s="1"/>
  <c r="X11437" i="18"/>
  <c r="Y11437" i="18" s="1"/>
  <c r="X11438" i="18"/>
  <c r="Y11438" i="18" s="1"/>
  <c r="X11439" i="18"/>
  <c r="Y11439" i="18" s="1"/>
  <c r="X11440" i="18"/>
  <c r="Y11440" i="18" s="1"/>
  <c r="X11441" i="18"/>
  <c r="Y11441" i="18" s="1"/>
  <c r="X11442" i="18"/>
  <c r="Y11442" i="18" s="1"/>
  <c r="X11443" i="18"/>
  <c r="Y11443" i="18" s="1"/>
  <c r="X11444" i="18"/>
  <c r="Y11444" i="18" s="1"/>
  <c r="X11445" i="18"/>
  <c r="Y11445" i="18" s="1"/>
  <c r="X11446" i="18"/>
  <c r="Y11446" i="18" s="1"/>
  <c r="X11447" i="18"/>
  <c r="Y11447" i="18" s="1"/>
  <c r="X11448" i="18"/>
  <c r="Y11448" i="18" s="1"/>
  <c r="X11449" i="18"/>
  <c r="Y11449" i="18" s="1"/>
  <c r="X11450" i="18"/>
  <c r="Y11450" i="18" s="1"/>
  <c r="X11451" i="18"/>
  <c r="Y11451" i="18" s="1"/>
  <c r="X11452" i="18"/>
  <c r="Y11452" i="18" s="1"/>
  <c r="X11453" i="18"/>
  <c r="Y11453" i="18" s="1"/>
  <c r="X11454" i="18"/>
  <c r="Y11454" i="18" s="1"/>
  <c r="X11455" i="18"/>
  <c r="Y11455" i="18" s="1"/>
  <c r="X11456" i="18"/>
  <c r="Y11456" i="18" s="1"/>
  <c r="X11457" i="18"/>
  <c r="Y11457" i="18" s="1"/>
  <c r="X11458" i="18"/>
  <c r="Y11458" i="18" s="1"/>
  <c r="X11459" i="18"/>
  <c r="Y11459" i="18" s="1"/>
  <c r="X11460" i="18"/>
  <c r="Y11460" i="18" s="1"/>
  <c r="X11461" i="18"/>
  <c r="Y11461" i="18" s="1"/>
  <c r="X11462" i="18"/>
  <c r="Y11462" i="18" s="1"/>
  <c r="X11463" i="18"/>
  <c r="Y11463" i="18" s="1"/>
  <c r="X11464" i="18"/>
  <c r="Y11464" i="18" s="1"/>
  <c r="X11465" i="18"/>
  <c r="Y11465" i="18" s="1"/>
  <c r="X11466" i="18"/>
  <c r="Y11466" i="18" s="1"/>
  <c r="X11467" i="18"/>
  <c r="Y11467" i="18" s="1"/>
  <c r="X11468" i="18"/>
  <c r="Y11468" i="18" s="1"/>
  <c r="X11469" i="18"/>
  <c r="Y11469" i="18" s="1"/>
  <c r="X11470" i="18"/>
  <c r="Y11470" i="18" s="1"/>
  <c r="X11471" i="18"/>
  <c r="Y11471" i="18" s="1"/>
  <c r="X11472" i="18"/>
  <c r="Y11472" i="18" s="1"/>
  <c r="X11473" i="18"/>
  <c r="Y11473" i="18" s="1"/>
  <c r="X11474" i="18"/>
  <c r="Y11474" i="18" s="1"/>
  <c r="X11475" i="18"/>
  <c r="Y11475" i="18" s="1"/>
  <c r="X11476" i="18"/>
  <c r="Y11476" i="18" s="1"/>
  <c r="X11477" i="18"/>
  <c r="Y11477" i="18" s="1"/>
  <c r="X11478" i="18"/>
  <c r="Y11478" i="18" s="1"/>
  <c r="X11479" i="18"/>
  <c r="Y11479" i="18" s="1"/>
  <c r="X11480" i="18"/>
  <c r="Y11480" i="18" s="1"/>
  <c r="X11481" i="18"/>
  <c r="Y11481" i="18" s="1"/>
  <c r="X11482" i="18"/>
  <c r="Y11482" i="18" s="1"/>
  <c r="X11483" i="18"/>
  <c r="Y11483" i="18" s="1"/>
  <c r="X11484" i="18"/>
  <c r="Y11484" i="18" s="1"/>
  <c r="X11485" i="18"/>
  <c r="Y11485" i="18" s="1"/>
  <c r="X11486" i="18"/>
  <c r="Y11486" i="18" s="1"/>
  <c r="X11487" i="18"/>
  <c r="Y11487" i="18" s="1"/>
  <c r="X11488" i="18"/>
  <c r="Y11488" i="18" s="1"/>
  <c r="X11489" i="18"/>
  <c r="Y11489" i="18" s="1"/>
  <c r="X11490" i="18"/>
  <c r="Y11490" i="18" s="1"/>
  <c r="X11491" i="18"/>
  <c r="Y11491" i="18" s="1"/>
  <c r="X11492" i="18"/>
  <c r="Y11492" i="18" s="1"/>
  <c r="X11493" i="18"/>
  <c r="Y11493" i="18" s="1"/>
  <c r="X11494" i="18"/>
  <c r="Y11494" i="18" s="1"/>
  <c r="X11495" i="18"/>
  <c r="Y11495" i="18" s="1"/>
  <c r="X11496" i="18"/>
  <c r="Y11496" i="18" s="1"/>
  <c r="X11497" i="18"/>
  <c r="Y11497" i="18" s="1"/>
  <c r="X11498" i="18"/>
  <c r="Y11498" i="18" s="1"/>
  <c r="X11499" i="18"/>
  <c r="Y11499" i="18" s="1"/>
  <c r="X11500" i="18"/>
  <c r="Y11500" i="18" s="1"/>
  <c r="X11501" i="18"/>
  <c r="Y11501" i="18" s="1"/>
  <c r="X11502" i="18"/>
  <c r="Y11502" i="18" s="1"/>
  <c r="X11503" i="18"/>
  <c r="Y11503" i="18" s="1"/>
  <c r="X11504" i="18"/>
  <c r="Y11504" i="18" s="1"/>
  <c r="X11505" i="18"/>
  <c r="Y11505" i="18" s="1"/>
  <c r="X11506" i="18"/>
  <c r="Y11506" i="18" s="1"/>
  <c r="X11507" i="18"/>
  <c r="Y11507" i="18" s="1"/>
  <c r="X11508" i="18"/>
  <c r="Y11508" i="18" s="1"/>
  <c r="X11509" i="18"/>
  <c r="Y11509" i="18" s="1"/>
  <c r="X11510" i="18"/>
  <c r="Y11510" i="18" s="1"/>
  <c r="X11511" i="18"/>
  <c r="Y11511" i="18" s="1"/>
  <c r="X11512" i="18"/>
  <c r="Y11512" i="18" s="1"/>
  <c r="X11513" i="18"/>
  <c r="Y11513" i="18" s="1"/>
  <c r="X11514" i="18"/>
  <c r="Y11514" i="18" s="1"/>
  <c r="X11515" i="18"/>
  <c r="Y11515" i="18" s="1"/>
  <c r="X11516" i="18"/>
  <c r="Y11516" i="18" s="1"/>
  <c r="X11517" i="18"/>
  <c r="Y11517" i="18" s="1"/>
  <c r="X11518" i="18"/>
  <c r="Y11518" i="18" s="1"/>
  <c r="X11519" i="18"/>
  <c r="Y11519" i="18" s="1"/>
  <c r="X11520" i="18"/>
  <c r="Y11520" i="18" s="1"/>
  <c r="X11521" i="18"/>
  <c r="Y11521" i="18" s="1"/>
  <c r="X11522" i="18"/>
  <c r="Y11522" i="18" s="1"/>
  <c r="X11523" i="18"/>
  <c r="Y11523" i="18" s="1"/>
  <c r="X11524" i="18"/>
  <c r="Y11524" i="18" s="1"/>
  <c r="X11525" i="18"/>
  <c r="Y11525" i="18" s="1"/>
  <c r="X11526" i="18"/>
  <c r="Y11526" i="18" s="1"/>
  <c r="X11527" i="18"/>
  <c r="Y11527" i="18" s="1"/>
  <c r="X11528" i="18"/>
  <c r="Y11528" i="18" s="1"/>
  <c r="X11529" i="18"/>
  <c r="Y11529" i="18" s="1"/>
  <c r="X11530" i="18"/>
  <c r="Y11530" i="18" s="1"/>
  <c r="X11531" i="18"/>
  <c r="Y11531" i="18" s="1"/>
  <c r="X11532" i="18"/>
  <c r="Y11532" i="18" s="1"/>
  <c r="X11533" i="18"/>
  <c r="Y11533" i="18" s="1"/>
  <c r="X11534" i="18"/>
  <c r="Y11534" i="18" s="1"/>
  <c r="X11535" i="18"/>
  <c r="Y11535" i="18" s="1"/>
  <c r="X11536" i="18"/>
  <c r="Y11536" i="18" s="1"/>
  <c r="X11537" i="18"/>
  <c r="Y11537" i="18" s="1"/>
  <c r="X11538" i="18"/>
  <c r="Y11538" i="18" s="1"/>
  <c r="X11539" i="18"/>
  <c r="Y11539" i="18" s="1"/>
  <c r="X11540" i="18"/>
  <c r="Y11540" i="18" s="1"/>
  <c r="X11541" i="18"/>
  <c r="Y11541" i="18" s="1"/>
  <c r="X11542" i="18"/>
  <c r="Y11542" i="18" s="1"/>
  <c r="X11543" i="18"/>
  <c r="Y11543" i="18" s="1"/>
  <c r="X11544" i="18"/>
  <c r="Y11544" i="18" s="1"/>
  <c r="X11545" i="18"/>
  <c r="Y11545" i="18" s="1"/>
  <c r="X11546" i="18"/>
  <c r="Y11546" i="18" s="1"/>
  <c r="X11547" i="18"/>
  <c r="Y11547" i="18" s="1"/>
  <c r="X11548" i="18"/>
  <c r="Y11548" i="18" s="1"/>
  <c r="X11549" i="18"/>
  <c r="Y11549" i="18" s="1"/>
  <c r="X11550" i="18"/>
  <c r="Y11550" i="18" s="1"/>
  <c r="X11551" i="18"/>
  <c r="Y11551" i="18" s="1"/>
  <c r="X11552" i="18"/>
  <c r="Y11552" i="18" s="1"/>
  <c r="X11553" i="18"/>
  <c r="Y11553" i="18" s="1"/>
  <c r="X11554" i="18"/>
  <c r="Y11554" i="18" s="1"/>
  <c r="X11555" i="18"/>
  <c r="Y11555" i="18" s="1"/>
  <c r="X11556" i="18"/>
  <c r="Y11556" i="18" s="1"/>
  <c r="X11557" i="18"/>
  <c r="Y11557" i="18" s="1"/>
  <c r="X11558" i="18"/>
  <c r="Y11558" i="18" s="1"/>
  <c r="X11559" i="18"/>
  <c r="Y11559" i="18" s="1"/>
  <c r="X11560" i="18"/>
  <c r="Y11560" i="18" s="1"/>
  <c r="X11561" i="18"/>
  <c r="Y11561" i="18" s="1"/>
  <c r="X11562" i="18"/>
  <c r="Y11562" i="18" s="1"/>
  <c r="X11563" i="18"/>
  <c r="Y11563" i="18" s="1"/>
  <c r="X11564" i="18"/>
  <c r="Y11564" i="18" s="1"/>
  <c r="X11565" i="18"/>
  <c r="Y11565" i="18" s="1"/>
  <c r="X11566" i="18"/>
  <c r="Y11566" i="18" s="1"/>
  <c r="X11567" i="18"/>
  <c r="Y11567" i="18" s="1"/>
  <c r="X11568" i="18"/>
  <c r="Y11568" i="18" s="1"/>
  <c r="X11569" i="18"/>
  <c r="Y11569" i="18" s="1"/>
  <c r="X11570" i="18"/>
  <c r="Y11570" i="18" s="1"/>
  <c r="X11571" i="18"/>
  <c r="Y11571" i="18" s="1"/>
  <c r="X11572" i="18"/>
  <c r="Y11572" i="18" s="1"/>
  <c r="X11573" i="18"/>
  <c r="Y11573" i="18" s="1"/>
  <c r="X11574" i="18"/>
  <c r="Y11574" i="18" s="1"/>
  <c r="X11575" i="18"/>
  <c r="Y11575" i="18" s="1"/>
  <c r="X11576" i="18"/>
  <c r="Y11576" i="18" s="1"/>
  <c r="X11577" i="18"/>
  <c r="Y11577" i="18" s="1"/>
  <c r="X11578" i="18"/>
  <c r="Y11578" i="18" s="1"/>
  <c r="X11579" i="18"/>
  <c r="Y11579" i="18" s="1"/>
  <c r="X11580" i="18"/>
  <c r="Y11580" i="18" s="1"/>
  <c r="X11581" i="18"/>
  <c r="Y11581" i="18" s="1"/>
  <c r="X11582" i="18"/>
  <c r="Y11582" i="18" s="1"/>
  <c r="X11583" i="18"/>
  <c r="Y11583" i="18" s="1"/>
  <c r="X11584" i="18"/>
  <c r="Y11584" i="18" s="1"/>
  <c r="X11585" i="18"/>
  <c r="Y11585" i="18" s="1"/>
  <c r="X11586" i="18"/>
  <c r="Y11586" i="18" s="1"/>
  <c r="X11587" i="18"/>
  <c r="Y11587" i="18" s="1"/>
  <c r="X11588" i="18"/>
  <c r="Y11588" i="18" s="1"/>
  <c r="X11589" i="18"/>
  <c r="Y11589" i="18" s="1"/>
  <c r="X11590" i="18"/>
  <c r="Y11590" i="18" s="1"/>
  <c r="X11591" i="18"/>
  <c r="Y11591" i="18" s="1"/>
  <c r="X11592" i="18"/>
  <c r="Y11592" i="18" s="1"/>
  <c r="X11593" i="18"/>
  <c r="Y11593" i="18" s="1"/>
  <c r="X11594" i="18"/>
  <c r="Y11594" i="18" s="1"/>
  <c r="X11595" i="18"/>
  <c r="Y11595" i="18" s="1"/>
  <c r="X11596" i="18"/>
  <c r="Y11596" i="18" s="1"/>
  <c r="X11597" i="18"/>
  <c r="Y11597" i="18" s="1"/>
  <c r="X11598" i="18"/>
  <c r="Y11598" i="18" s="1"/>
  <c r="X11599" i="18"/>
  <c r="Y11599" i="18" s="1"/>
  <c r="X11600" i="18"/>
  <c r="Y11600" i="18" s="1"/>
  <c r="X11601" i="18"/>
  <c r="Y11601" i="18" s="1"/>
  <c r="X11602" i="18"/>
  <c r="Y11602" i="18" s="1"/>
  <c r="X11603" i="18"/>
  <c r="Y11603" i="18" s="1"/>
  <c r="X11604" i="18"/>
  <c r="Y11604" i="18" s="1"/>
  <c r="X11605" i="18"/>
  <c r="Y11605" i="18" s="1"/>
  <c r="X11606" i="18"/>
  <c r="Y11606" i="18" s="1"/>
  <c r="X11607" i="18"/>
  <c r="Y11607" i="18" s="1"/>
  <c r="X11608" i="18"/>
  <c r="Y11608" i="18" s="1"/>
  <c r="X11609" i="18"/>
  <c r="Y11609" i="18" s="1"/>
  <c r="X11610" i="18"/>
  <c r="Y11610" i="18" s="1"/>
  <c r="X11611" i="18"/>
  <c r="Y11611" i="18" s="1"/>
  <c r="X11612" i="18"/>
  <c r="Y11612" i="18" s="1"/>
  <c r="X11613" i="18"/>
  <c r="Y11613" i="18" s="1"/>
  <c r="X11614" i="18"/>
  <c r="Y11614" i="18" s="1"/>
  <c r="X11615" i="18"/>
  <c r="Y11615" i="18" s="1"/>
  <c r="X11616" i="18"/>
  <c r="Y11616" i="18" s="1"/>
  <c r="X11617" i="18"/>
  <c r="Y11617" i="18" s="1"/>
  <c r="X11618" i="18"/>
  <c r="Y11618" i="18" s="1"/>
  <c r="X11619" i="18"/>
  <c r="Y11619" i="18" s="1"/>
  <c r="X11620" i="18"/>
  <c r="Y11620" i="18" s="1"/>
  <c r="X11621" i="18"/>
  <c r="Y11621" i="18" s="1"/>
  <c r="X11622" i="18"/>
  <c r="Y11622" i="18" s="1"/>
  <c r="X11623" i="18"/>
  <c r="Y11623" i="18" s="1"/>
  <c r="X11624" i="18"/>
  <c r="Y11624" i="18" s="1"/>
  <c r="X11625" i="18"/>
  <c r="Y11625" i="18" s="1"/>
  <c r="X11626" i="18"/>
  <c r="Y11626" i="18" s="1"/>
  <c r="X11627" i="18"/>
  <c r="Y11627" i="18" s="1"/>
  <c r="X11628" i="18"/>
  <c r="Y11628" i="18" s="1"/>
  <c r="X11629" i="18"/>
  <c r="Y11629" i="18" s="1"/>
  <c r="X11630" i="18"/>
  <c r="Y11630" i="18" s="1"/>
  <c r="X11631" i="18"/>
  <c r="Y11631" i="18" s="1"/>
  <c r="X11632" i="18"/>
  <c r="Y11632" i="18" s="1"/>
  <c r="X11633" i="18"/>
  <c r="Y11633" i="18" s="1"/>
  <c r="X11634" i="18"/>
  <c r="Y11634" i="18" s="1"/>
  <c r="X11635" i="18"/>
  <c r="Y11635" i="18" s="1"/>
  <c r="X11636" i="18"/>
  <c r="Y11636" i="18" s="1"/>
  <c r="X11637" i="18"/>
  <c r="Y11637" i="18" s="1"/>
  <c r="X11638" i="18"/>
  <c r="Y11638" i="18" s="1"/>
  <c r="X11639" i="18"/>
  <c r="Y11639" i="18" s="1"/>
  <c r="X11640" i="18"/>
  <c r="Y11640" i="18" s="1"/>
  <c r="X11641" i="18"/>
  <c r="Y11641" i="18" s="1"/>
  <c r="X11642" i="18"/>
  <c r="Y11642" i="18" s="1"/>
  <c r="X11643" i="18"/>
  <c r="Y11643" i="18" s="1"/>
  <c r="X11644" i="18"/>
  <c r="Y11644" i="18" s="1"/>
  <c r="X11645" i="18"/>
  <c r="Y11645" i="18" s="1"/>
  <c r="X11646" i="18"/>
  <c r="Y11646" i="18" s="1"/>
  <c r="X11647" i="18"/>
  <c r="Y11647" i="18" s="1"/>
  <c r="X11648" i="18"/>
  <c r="Y11648" i="18" s="1"/>
  <c r="X11649" i="18"/>
  <c r="Y11649" i="18" s="1"/>
  <c r="X11650" i="18"/>
  <c r="Y11650" i="18" s="1"/>
  <c r="X11651" i="18"/>
  <c r="Y11651" i="18" s="1"/>
  <c r="X11652" i="18"/>
  <c r="Y11652" i="18" s="1"/>
  <c r="X11653" i="18"/>
  <c r="Y11653" i="18" s="1"/>
  <c r="X11654" i="18"/>
  <c r="Y11654" i="18" s="1"/>
  <c r="X11655" i="18"/>
  <c r="Y11655" i="18" s="1"/>
  <c r="X11656" i="18"/>
  <c r="Y11656" i="18" s="1"/>
  <c r="X11657" i="18"/>
  <c r="Y11657" i="18" s="1"/>
  <c r="X11658" i="18"/>
  <c r="Y11658" i="18" s="1"/>
  <c r="X11659" i="18"/>
  <c r="Y11659" i="18" s="1"/>
  <c r="X11660" i="18"/>
  <c r="Y11660" i="18" s="1"/>
  <c r="X11661" i="18"/>
  <c r="Y11661" i="18" s="1"/>
  <c r="X11662" i="18"/>
  <c r="Y11662" i="18" s="1"/>
  <c r="X11663" i="18"/>
  <c r="Y11663" i="18" s="1"/>
  <c r="X11664" i="18"/>
  <c r="Y11664" i="18" s="1"/>
  <c r="X11665" i="18"/>
  <c r="Y11665" i="18" s="1"/>
  <c r="X11666" i="18"/>
  <c r="Y11666" i="18" s="1"/>
  <c r="X11667" i="18"/>
  <c r="Y11667" i="18" s="1"/>
  <c r="X11668" i="18"/>
  <c r="Y11668" i="18" s="1"/>
  <c r="X11669" i="18"/>
  <c r="Y11669" i="18" s="1"/>
  <c r="X11670" i="18"/>
  <c r="Y11670" i="18" s="1"/>
  <c r="X11671" i="18"/>
  <c r="Y11671" i="18" s="1"/>
  <c r="X11672" i="18"/>
  <c r="Y11672" i="18" s="1"/>
  <c r="X11673" i="18"/>
  <c r="Y11673" i="18" s="1"/>
  <c r="X11674" i="18"/>
  <c r="Y11674" i="18" s="1"/>
  <c r="X11675" i="18"/>
  <c r="Y11675" i="18" s="1"/>
  <c r="X11676" i="18"/>
  <c r="Y11676" i="18" s="1"/>
  <c r="X11677" i="18"/>
  <c r="Y11677" i="18" s="1"/>
  <c r="X11678" i="18"/>
  <c r="Y11678" i="18" s="1"/>
  <c r="X11679" i="18"/>
  <c r="Y11679" i="18" s="1"/>
  <c r="X11680" i="18"/>
  <c r="Y11680" i="18" s="1"/>
  <c r="X11681" i="18"/>
  <c r="Y11681" i="18" s="1"/>
  <c r="X11682" i="18"/>
  <c r="Y11682" i="18" s="1"/>
  <c r="X11683" i="18"/>
  <c r="Y11683" i="18" s="1"/>
  <c r="X11684" i="18"/>
  <c r="Y11684" i="18" s="1"/>
  <c r="X11685" i="18"/>
  <c r="Y11685" i="18" s="1"/>
  <c r="X11686" i="18"/>
  <c r="Y11686" i="18" s="1"/>
  <c r="X11687" i="18"/>
  <c r="Y11687" i="18" s="1"/>
  <c r="X11688" i="18"/>
  <c r="Y11688" i="18" s="1"/>
  <c r="X11689" i="18"/>
  <c r="Y11689" i="18" s="1"/>
  <c r="X11690" i="18"/>
  <c r="Y11690" i="18" s="1"/>
  <c r="X11691" i="18"/>
  <c r="Y11691" i="18" s="1"/>
  <c r="X11692" i="18"/>
  <c r="Y11692" i="18" s="1"/>
  <c r="X11693" i="18"/>
  <c r="Y11693" i="18" s="1"/>
  <c r="X11694" i="18"/>
  <c r="Y11694" i="18" s="1"/>
  <c r="X11695" i="18"/>
  <c r="Y11695" i="18" s="1"/>
  <c r="X11696" i="18"/>
  <c r="Y11696" i="18" s="1"/>
  <c r="X11697" i="18"/>
  <c r="Y11697" i="18" s="1"/>
  <c r="X11698" i="18"/>
  <c r="Y11698" i="18" s="1"/>
  <c r="X11699" i="18"/>
  <c r="Y11699" i="18" s="1"/>
  <c r="X11700" i="18"/>
  <c r="Y11700" i="18" s="1"/>
  <c r="X11701" i="18"/>
  <c r="Y11701" i="18" s="1"/>
  <c r="X11702" i="18"/>
  <c r="Y11702" i="18" s="1"/>
  <c r="X11703" i="18"/>
  <c r="Y11703" i="18" s="1"/>
  <c r="X11704" i="18"/>
  <c r="Y11704" i="18" s="1"/>
  <c r="X11705" i="18"/>
  <c r="Y11705" i="18" s="1"/>
  <c r="X11706" i="18"/>
  <c r="Y11706" i="18" s="1"/>
  <c r="X11707" i="18"/>
  <c r="Y11707" i="18" s="1"/>
  <c r="X11708" i="18"/>
  <c r="Y11708" i="18" s="1"/>
  <c r="X11709" i="18"/>
  <c r="Y11709" i="18" s="1"/>
  <c r="X11710" i="18"/>
  <c r="Y11710" i="18" s="1"/>
  <c r="X11711" i="18"/>
  <c r="Y11711" i="18" s="1"/>
  <c r="X11712" i="18"/>
  <c r="Y11712" i="18" s="1"/>
  <c r="X11713" i="18"/>
  <c r="Y11713" i="18" s="1"/>
  <c r="X11714" i="18"/>
  <c r="Y11714" i="18" s="1"/>
  <c r="X11715" i="18"/>
  <c r="Y11715" i="18" s="1"/>
  <c r="X11716" i="18"/>
  <c r="Y11716" i="18" s="1"/>
  <c r="X11717" i="18"/>
  <c r="Y11717" i="18" s="1"/>
  <c r="X11718" i="18"/>
  <c r="Y11718" i="18" s="1"/>
  <c r="X11719" i="18"/>
  <c r="Y11719" i="18" s="1"/>
  <c r="X11720" i="18"/>
  <c r="Y11720" i="18" s="1"/>
  <c r="X11721" i="18"/>
  <c r="Y11721" i="18" s="1"/>
  <c r="X11722" i="18"/>
  <c r="Y11722" i="18" s="1"/>
  <c r="X11723" i="18"/>
  <c r="Y11723" i="18" s="1"/>
  <c r="X11724" i="18"/>
  <c r="Y11724" i="18" s="1"/>
  <c r="X11725" i="18"/>
  <c r="Y11725" i="18" s="1"/>
  <c r="X11726" i="18"/>
  <c r="Y11726" i="18" s="1"/>
  <c r="X11727" i="18"/>
  <c r="Y11727" i="18" s="1"/>
  <c r="X11728" i="18"/>
  <c r="Y11728" i="18" s="1"/>
  <c r="X11729" i="18"/>
  <c r="Y11729" i="18" s="1"/>
  <c r="X11730" i="18"/>
  <c r="Y11730" i="18" s="1"/>
  <c r="X11731" i="18"/>
  <c r="Y11731" i="18" s="1"/>
  <c r="X11732" i="18"/>
  <c r="Y11732" i="18" s="1"/>
  <c r="X11733" i="18"/>
  <c r="Y11733" i="18" s="1"/>
  <c r="X11734" i="18"/>
  <c r="Y11734" i="18" s="1"/>
  <c r="X11735" i="18"/>
  <c r="Y11735" i="18" s="1"/>
  <c r="X11736" i="18"/>
  <c r="Y11736" i="18" s="1"/>
  <c r="X11737" i="18"/>
  <c r="Y11737" i="18" s="1"/>
  <c r="X11738" i="18"/>
  <c r="Y11738" i="18" s="1"/>
  <c r="X11739" i="18"/>
  <c r="Y11739" i="18" s="1"/>
  <c r="X11740" i="18"/>
  <c r="Y11740" i="18" s="1"/>
  <c r="X11741" i="18"/>
  <c r="Y11741" i="18" s="1"/>
  <c r="X11742" i="18"/>
  <c r="Y11742" i="18" s="1"/>
  <c r="X11743" i="18"/>
  <c r="Y11743" i="18" s="1"/>
  <c r="X11744" i="18"/>
  <c r="Y11744" i="18" s="1"/>
  <c r="X11745" i="18"/>
  <c r="Y11745" i="18" s="1"/>
  <c r="X11746" i="18"/>
  <c r="Y11746" i="18" s="1"/>
  <c r="X11747" i="18"/>
  <c r="Y11747" i="18" s="1"/>
  <c r="X11748" i="18"/>
  <c r="Y11748" i="18" s="1"/>
  <c r="X11749" i="18"/>
  <c r="Y11749" i="18" s="1"/>
  <c r="X11750" i="18"/>
  <c r="Y11750" i="18" s="1"/>
  <c r="X11751" i="18"/>
  <c r="Y11751" i="18" s="1"/>
  <c r="X11752" i="18"/>
  <c r="Y11752" i="18" s="1"/>
  <c r="X11753" i="18"/>
  <c r="Y11753" i="18" s="1"/>
  <c r="X11754" i="18"/>
  <c r="Y11754" i="18" s="1"/>
  <c r="X11755" i="18"/>
  <c r="Y11755" i="18" s="1"/>
  <c r="X11756" i="18"/>
  <c r="Y11756" i="18" s="1"/>
  <c r="X11757" i="18"/>
  <c r="Y11757" i="18" s="1"/>
  <c r="X11758" i="18"/>
  <c r="Y11758" i="18" s="1"/>
  <c r="X11759" i="18"/>
  <c r="Y11759" i="18" s="1"/>
  <c r="X11760" i="18"/>
  <c r="Y11760" i="18" s="1"/>
  <c r="X11761" i="18"/>
  <c r="Y11761" i="18" s="1"/>
  <c r="X11762" i="18"/>
  <c r="Y11762" i="18" s="1"/>
  <c r="X11763" i="18"/>
  <c r="Y11763" i="18" s="1"/>
  <c r="X11764" i="18"/>
  <c r="Y11764" i="18" s="1"/>
  <c r="X11765" i="18"/>
  <c r="Y11765" i="18" s="1"/>
  <c r="X11766" i="18"/>
  <c r="Y11766" i="18" s="1"/>
  <c r="X11767" i="18"/>
  <c r="Y11767" i="18" s="1"/>
  <c r="X11768" i="18"/>
  <c r="Y11768" i="18" s="1"/>
  <c r="X11769" i="18"/>
  <c r="Y11769" i="18" s="1"/>
  <c r="X11770" i="18"/>
  <c r="Y11770" i="18" s="1"/>
  <c r="X11771" i="18"/>
  <c r="Y11771" i="18" s="1"/>
  <c r="X11772" i="18"/>
  <c r="Y11772" i="18" s="1"/>
  <c r="X11773" i="18"/>
  <c r="Y11773" i="18" s="1"/>
  <c r="X11774" i="18"/>
  <c r="Y11774" i="18" s="1"/>
  <c r="X11775" i="18"/>
  <c r="Y11775" i="18" s="1"/>
  <c r="X11776" i="18"/>
  <c r="Y11776" i="18" s="1"/>
  <c r="X11777" i="18"/>
  <c r="Y11777" i="18" s="1"/>
  <c r="X11778" i="18"/>
  <c r="Y11778" i="18" s="1"/>
  <c r="X11779" i="18"/>
  <c r="Y11779" i="18" s="1"/>
  <c r="X11780" i="18"/>
  <c r="Y11780" i="18" s="1"/>
  <c r="X11781" i="18"/>
  <c r="Y11781" i="18" s="1"/>
  <c r="X11782" i="18"/>
  <c r="Y11782" i="18" s="1"/>
  <c r="X11783" i="18"/>
  <c r="Y11783" i="18" s="1"/>
  <c r="X11784" i="18"/>
  <c r="Y11784" i="18" s="1"/>
  <c r="X11785" i="18"/>
  <c r="Y11785" i="18" s="1"/>
  <c r="X11786" i="18"/>
  <c r="Y11786" i="18" s="1"/>
  <c r="X11787" i="18"/>
  <c r="Y11787" i="18" s="1"/>
  <c r="X11788" i="18"/>
  <c r="Y11788" i="18" s="1"/>
  <c r="X11789" i="18"/>
  <c r="Y11789" i="18" s="1"/>
  <c r="X11790" i="18"/>
  <c r="Y11790" i="18" s="1"/>
  <c r="X11791" i="18"/>
  <c r="Y11791" i="18" s="1"/>
  <c r="X11792" i="18"/>
  <c r="Y11792" i="18" s="1"/>
  <c r="X11793" i="18"/>
  <c r="Y11793" i="18" s="1"/>
  <c r="X11794" i="18"/>
  <c r="Y11794" i="18" s="1"/>
  <c r="X11795" i="18"/>
  <c r="Y11795" i="18" s="1"/>
  <c r="X11796" i="18"/>
  <c r="Y11796" i="18" s="1"/>
  <c r="X11797" i="18"/>
  <c r="Y11797" i="18" s="1"/>
  <c r="X11798" i="18"/>
  <c r="Y11798" i="18" s="1"/>
  <c r="X11799" i="18"/>
  <c r="Y11799" i="18" s="1"/>
  <c r="X11800" i="18"/>
  <c r="Y11800" i="18" s="1"/>
  <c r="X11801" i="18"/>
  <c r="Y11801" i="18" s="1"/>
  <c r="X11802" i="18"/>
  <c r="Y11802" i="18" s="1"/>
  <c r="X11803" i="18"/>
  <c r="Y11803" i="18" s="1"/>
  <c r="X11804" i="18"/>
  <c r="Y11804" i="18" s="1"/>
  <c r="X11805" i="18"/>
  <c r="Y11805" i="18" s="1"/>
  <c r="X11806" i="18"/>
  <c r="Y11806" i="18" s="1"/>
  <c r="X11807" i="18"/>
  <c r="Y11807" i="18" s="1"/>
  <c r="X11808" i="18"/>
  <c r="Y11808" i="18" s="1"/>
  <c r="X11809" i="18"/>
  <c r="Y11809" i="18" s="1"/>
  <c r="X11810" i="18"/>
  <c r="Y11810" i="18" s="1"/>
  <c r="X11811" i="18"/>
  <c r="Y11811" i="18" s="1"/>
  <c r="X11812" i="18"/>
  <c r="Y11812" i="18" s="1"/>
  <c r="X11813" i="18"/>
  <c r="Y11813" i="18" s="1"/>
  <c r="X11814" i="18"/>
  <c r="Y11814" i="18" s="1"/>
  <c r="X11815" i="18"/>
  <c r="Y11815" i="18" s="1"/>
  <c r="X11816" i="18"/>
  <c r="Y11816" i="18" s="1"/>
  <c r="X11817" i="18"/>
  <c r="Y11817" i="18" s="1"/>
  <c r="X11818" i="18"/>
  <c r="Y11818" i="18" s="1"/>
  <c r="X11819" i="18"/>
  <c r="Y11819" i="18" s="1"/>
  <c r="X11820" i="18"/>
  <c r="Y11820" i="18" s="1"/>
  <c r="X11821" i="18"/>
  <c r="Y11821" i="18" s="1"/>
  <c r="X11822" i="18"/>
  <c r="Y11822" i="18" s="1"/>
  <c r="X11823" i="18"/>
  <c r="Y11823" i="18" s="1"/>
  <c r="X11824" i="18"/>
  <c r="Y11824" i="18" s="1"/>
  <c r="X11825" i="18"/>
  <c r="Y11825" i="18" s="1"/>
  <c r="X11826" i="18"/>
  <c r="Y11826" i="18" s="1"/>
  <c r="X11827" i="18"/>
  <c r="Y11827" i="18" s="1"/>
  <c r="X11828" i="18"/>
  <c r="Y11828" i="18" s="1"/>
  <c r="X11829" i="18"/>
  <c r="Y11829" i="18" s="1"/>
  <c r="X11830" i="18"/>
  <c r="Y11830" i="18" s="1"/>
  <c r="X11831" i="18"/>
  <c r="Y11831" i="18" s="1"/>
  <c r="X11832" i="18"/>
  <c r="Y11832" i="18" s="1"/>
  <c r="X11833" i="18"/>
  <c r="Y11833" i="18" s="1"/>
  <c r="X11834" i="18"/>
  <c r="Y11834" i="18" s="1"/>
  <c r="X11835" i="18"/>
  <c r="Y11835" i="18" s="1"/>
  <c r="X11836" i="18"/>
  <c r="Y11836" i="18" s="1"/>
  <c r="X11837" i="18"/>
  <c r="Y11837" i="18" s="1"/>
  <c r="X11838" i="18"/>
  <c r="Y11838" i="18" s="1"/>
  <c r="X11839" i="18"/>
  <c r="Y11839" i="18" s="1"/>
  <c r="X11840" i="18"/>
  <c r="Y11840" i="18" s="1"/>
  <c r="X11841" i="18"/>
  <c r="Y11841" i="18" s="1"/>
  <c r="X11842" i="18"/>
  <c r="Y11842" i="18" s="1"/>
  <c r="X11843" i="18"/>
  <c r="Y11843" i="18" s="1"/>
  <c r="X11844" i="18"/>
  <c r="Y11844" i="18" s="1"/>
  <c r="X11845" i="18"/>
  <c r="Y11845" i="18" s="1"/>
  <c r="X11846" i="18"/>
  <c r="Y11846" i="18" s="1"/>
  <c r="X11847" i="18"/>
  <c r="Y11847" i="18" s="1"/>
  <c r="X11848" i="18"/>
  <c r="Y11848" i="18" s="1"/>
  <c r="X11849" i="18"/>
  <c r="Y11849" i="18" s="1"/>
  <c r="X11850" i="18"/>
  <c r="Y11850" i="18" s="1"/>
  <c r="X11851" i="18"/>
  <c r="Y11851" i="18" s="1"/>
  <c r="X11852" i="18"/>
  <c r="Y11852" i="18" s="1"/>
  <c r="X11853" i="18"/>
  <c r="Y11853" i="18" s="1"/>
  <c r="X11854" i="18"/>
  <c r="Y11854" i="18" s="1"/>
  <c r="X11855" i="18"/>
  <c r="Y11855" i="18" s="1"/>
  <c r="X11856" i="18"/>
  <c r="Y11856" i="18" s="1"/>
  <c r="X11857" i="18"/>
  <c r="Y11857" i="18" s="1"/>
  <c r="X11858" i="18"/>
  <c r="Y11858" i="18" s="1"/>
  <c r="X11859" i="18"/>
  <c r="Y11859" i="18" s="1"/>
  <c r="X11860" i="18"/>
  <c r="Y11860" i="18" s="1"/>
  <c r="X11861" i="18"/>
  <c r="Y11861" i="18" s="1"/>
  <c r="X11862" i="18"/>
  <c r="Y11862" i="18" s="1"/>
  <c r="X11863" i="18"/>
  <c r="Y11863" i="18" s="1"/>
  <c r="X11864" i="18"/>
  <c r="Y11864" i="18" s="1"/>
  <c r="X11865" i="18"/>
  <c r="Y11865" i="18" s="1"/>
  <c r="X11866" i="18"/>
  <c r="Y11866" i="18" s="1"/>
  <c r="X11867" i="18"/>
  <c r="Y11867" i="18" s="1"/>
  <c r="X11868" i="18"/>
  <c r="Y11868" i="18" s="1"/>
  <c r="X11869" i="18"/>
  <c r="Y11869" i="18" s="1"/>
  <c r="X11870" i="18"/>
  <c r="Y11870" i="18" s="1"/>
  <c r="X11871" i="18"/>
  <c r="Y11871" i="18" s="1"/>
  <c r="X11872" i="18"/>
  <c r="Y11872" i="18" s="1"/>
  <c r="X11873" i="18"/>
  <c r="Y11873" i="18" s="1"/>
  <c r="X11874" i="18"/>
  <c r="Y11874" i="18" s="1"/>
  <c r="X11875" i="18"/>
  <c r="Y11875" i="18" s="1"/>
  <c r="X11876" i="18"/>
  <c r="Y11876" i="18" s="1"/>
  <c r="X11877" i="18"/>
  <c r="Y11877" i="18" s="1"/>
  <c r="X11878" i="18"/>
  <c r="Y11878" i="18" s="1"/>
  <c r="X11879" i="18"/>
  <c r="Y11879" i="18" s="1"/>
  <c r="X11880" i="18"/>
  <c r="Y11880" i="18" s="1"/>
  <c r="X11881" i="18"/>
  <c r="Y11881" i="18" s="1"/>
  <c r="X11882" i="18"/>
  <c r="Y11882" i="18" s="1"/>
  <c r="X11883" i="18"/>
  <c r="Y11883" i="18" s="1"/>
  <c r="X11884" i="18"/>
  <c r="Y11884" i="18" s="1"/>
  <c r="X11885" i="18"/>
  <c r="Y11885" i="18" s="1"/>
  <c r="X11886" i="18"/>
  <c r="Y11886" i="18" s="1"/>
  <c r="X11887" i="18"/>
  <c r="Y11887" i="18" s="1"/>
  <c r="X11888" i="18"/>
  <c r="Y11888" i="18" s="1"/>
  <c r="X11889" i="18"/>
  <c r="Y11889" i="18" s="1"/>
  <c r="X11890" i="18"/>
  <c r="Y11890" i="18" s="1"/>
  <c r="X11891" i="18"/>
  <c r="Y11891" i="18" s="1"/>
  <c r="X11892" i="18"/>
  <c r="Y11892" i="18" s="1"/>
  <c r="X11893" i="18"/>
  <c r="Y11893" i="18" s="1"/>
  <c r="X11894" i="18"/>
  <c r="Y11894" i="18" s="1"/>
  <c r="X11895" i="18"/>
  <c r="Y11895" i="18" s="1"/>
  <c r="X11896" i="18"/>
  <c r="Y11896" i="18" s="1"/>
  <c r="X11897" i="18"/>
  <c r="Y11897" i="18" s="1"/>
  <c r="X11898" i="18"/>
  <c r="Y11898" i="18" s="1"/>
  <c r="X11899" i="18"/>
  <c r="Y11899" i="18" s="1"/>
  <c r="X11900" i="18"/>
  <c r="Y11900" i="18" s="1"/>
  <c r="X11901" i="18"/>
  <c r="Y11901" i="18" s="1"/>
  <c r="X11902" i="18"/>
  <c r="Y11902" i="18" s="1"/>
  <c r="X11903" i="18"/>
  <c r="Y11903" i="18" s="1"/>
  <c r="X11904" i="18"/>
  <c r="Y11904" i="18" s="1"/>
  <c r="X11905" i="18"/>
  <c r="Y11905" i="18" s="1"/>
  <c r="X11906" i="18"/>
  <c r="Y11906" i="18" s="1"/>
  <c r="X11907" i="18"/>
  <c r="Y11907" i="18" s="1"/>
  <c r="X11908" i="18"/>
  <c r="Y11908" i="18" s="1"/>
  <c r="X11909" i="18"/>
  <c r="Y11909" i="18" s="1"/>
  <c r="X11910" i="18"/>
  <c r="Y11910" i="18" s="1"/>
  <c r="X11911" i="18"/>
  <c r="Y11911" i="18" s="1"/>
  <c r="X11912" i="18"/>
  <c r="Y11912" i="18" s="1"/>
  <c r="X11913" i="18"/>
  <c r="Y11913" i="18" s="1"/>
  <c r="X11914" i="18"/>
  <c r="Y11914" i="18" s="1"/>
  <c r="X11915" i="18"/>
  <c r="Y11915" i="18" s="1"/>
  <c r="X11916" i="18"/>
  <c r="Y11916" i="18" s="1"/>
  <c r="X11917" i="18"/>
  <c r="Y11917" i="18" s="1"/>
  <c r="X11918" i="18"/>
  <c r="Y11918" i="18" s="1"/>
  <c r="X11919" i="18"/>
  <c r="Y11919" i="18" s="1"/>
  <c r="X11920" i="18"/>
  <c r="Y11920" i="18" s="1"/>
  <c r="X11921" i="18"/>
  <c r="Y11921" i="18" s="1"/>
  <c r="X11922" i="18"/>
  <c r="Y11922" i="18" s="1"/>
  <c r="X11923" i="18"/>
  <c r="Y11923" i="18" s="1"/>
  <c r="X11924" i="18"/>
  <c r="Y11924" i="18" s="1"/>
  <c r="X11925" i="18"/>
  <c r="Y11925" i="18" s="1"/>
  <c r="X11926" i="18"/>
  <c r="Y11926" i="18" s="1"/>
  <c r="X11927" i="18"/>
  <c r="Y11927" i="18" s="1"/>
  <c r="X11928" i="18"/>
  <c r="Y11928" i="18" s="1"/>
  <c r="X11929" i="18"/>
  <c r="Y11929" i="18" s="1"/>
  <c r="X11930" i="18"/>
  <c r="Y11930" i="18" s="1"/>
  <c r="X11931" i="18"/>
  <c r="Y11931" i="18" s="1"/>
  <c r="X11932" i="18"/>
  <c r="Y11932" i="18" s="1"/>
  <c r="X11933" i="18"/>
  <c r="Y11933" i="18" s="1"/>
  <c r="X11934" i="18"/>
  <c r="Y11934" i="18" s="1"/>
  <c r="X11935" i="18"/>
  <c r="Y11935" i="18" s="1"/>
  <c r="X11936" i="18"/>
  <c r="Y11936" i="18" s="1"/>
  <c r="X11937" i="18"/>
  <c r="Y11937" i="18" s="1"/>
  <c r="X11938" i="18"/>
  <c r="Y11938" i="18" s="1"/>
  <c r="X11939" i="18"/>
  <c r="Y11939" i="18" s="1"/>
  <c r="X11940" i="18"/>
  <c r="Y11940" i="18" s="1"/>
  <c r="X11941" i="18"/>
  <c r="Y11941" i="18" s="1"/>
  <c r="X11942" i="18"/>
  <c r="Y11942" i="18" s="1"/>
  <c r="X11943" i="18"/>
  <c r="Y11943" i="18" s="1"/>
  <c r="X11944" i="18"/>
  <c r="Y11944" i="18" s="1"/>
  <c r="X11945" i="18"/>
  <c r="Y11945" i="18" s="1"/>
  <c r="X11946" i="18"/>
  <c r="Y11946" i="18" s="1"/>
  <c r="X11947" i="18"/>
  <c r="Y11947" i="18" s="1"/>
  <c r="X11948" i="18"/>
  <c r="Y11948" i="18" s="1"/>
  <c r="X11949" i="18"/>
  <c r="Y11949" i="18" s="1"/>
  <c r="X11950" i="18"/>
  <c r="Y11950" i="18" s="1"/>
  <c r="X11951" i="18"/>
  <c r="Y11951" i="18" s="1"/>
  <c r="X11952" i="18"/>
  <c r="Y11952" i="18" s="1"/>
  <c r="X11953" i="18"/>
  <c r="Y11953" i="18" s="1"/>
  <c r="X11954" i="18"/>
  <c r="Y11954" i="18" s="1"/>
  <c r="X11955" i="18"/>
  <c r="Y11955" i="18" s="1"/>
  <c r="X11956" i="18"/>
  <c r="Y11956" i="18" s="1"/>
  <c r="X11957" i="18"/>
  <c r="Y11957" i="18" s="1"/>
  <c r="X11958" i="18"/>
  <c r="Y11958" i="18" s="1"/>
  <c r="X11959" i="18"/>
  <c r="Y11959" i="18" s="1"/>
  <c r="X11960" i="18"/>
  <c r="Y11960" i="18" s="1"/>
  <c r="X11961" i="18"/>
  <c r="Y11961" i="18" s="1"/>
  <c r="X11962" i="18"/>
  <c r="Y11962" i="18" s="1"/>
  <c r="X11963" i="18"/>
  <c r="Y11963" i="18" s="1"/>
  <c r="X11964" i="18"/>
  <c r="Y11964" i="18" s="1"/>
  <c r="X11965" i="18"/>
  <c r="Y11965" i="18" s="1"/>
  <c r="X11966" i="18"/>
  <c r="Y11966" i="18" s="1"/>
  <c r="X11967" i="18"/>
  <c r="Y11967" i="18" s="1"/>
  <c r="X11968" i="18"/>
  <c r="Y11968" i="18" s="1"/>
  <c r="X11969" i="18"/>
  <c r="Y11969" i="18" s="1"/>
  <c r="X11970" i="18"/>
  <c r="Y11970" i="18" s="1"/>
  <c r="X11971" i="18"/>
  <c r="Y11971" i="18" s="1"/>
  <c r="X11972" i="18"/>
  <c r="Y11972" i="18" s="1"/>
  <c r="X11973" i="18"/>
  <c r="Y11973" i="18" s="1"/>
  <c r="X11974" i="18"/>
  <c r="Y11974" i="18" s="1"/>
  <c r="X11975" i="18"/>
  <c r="Y11975" i="18" s="1"/>
  <c r="X11976" i="18"/>
  <c r="Y11976" i="18" s="1"/>
  <c r="X11977" i="18"/>
  <c r="Y11977" i="18" s="1"/>
  <c r="X11978" i="18"/>
  <c r="Y11978" i="18" s="1"/>
  <c r="X11979" i="18"/>
  <c r="Y11979" i="18" s="1"/>
  <c r="X11980" i="18"/>
  <c r="Y11980" i="18" s="1"/>
  <c r="X11981" i="18"/>
  <c r="Y11981" i="18" s="1"/>
  <c r="X11982" i="18"/>
  <c r="Y11982" i="18" s="1"/>
  <c r="X11983" i="18"/>
  <c r="Y11983" i="18" s="1"/>
  <c r="X11984" i="18"/>
  <c r="Y11984" i="18" s="1"/>
  <c r="X11985" i="18"/>
  <c r="Y11985" i="18" s="1"/>
  <c r="X11986" i="18"/>
  <c r="Y11986" i="18" s="1"/>
  <c r="X11987" i="18"/>
  <c r="Y11987" i="18" s="1"/>
  <c r="X11988" i="18"/>
  <c r="Y11988" i="18" s="1"/>
  <c r="X11989" i="18"/>
  <c r="Y11989" i="18" s="1"/>
  <c r="X11990" i="18"/>
  <c r="Y11990" i="18" s="1"/>
  <c r="X11991" i="18"/>
  <c r="Y11991" i="18" s="1"/>
  <c r="X11992" i="18"/>
  <c r="Y11992" i="18" s="1"/>
  <c r="X11993" i="18"/>
  <c r="Y11993" i="18" s="1"/>
  <c r="X11994" i="18"/>
  <c r="Y11994" i="18" s="1"/>
  <c r="X11995" i="18"/>
  <c r="Y11995" i="18" s="1"/>
  <c r="X11996" i="18"/>
  <c r="Y11996" i="18" s="1"/>
  <c r="X11997" i="18"/>
  <c r="Y11997" i="18" s="1"/>
  <c r="X11998" i="18"/>
  <c r="Y11998" i="18" s="1"/>
  <c r="X11999" i="18"/>
  <c r="Y11999" i="18" s="1"/>
  <c r="X12000" i="18"/>
  <c r="Y12000" i="18" s="1"/>
  <c r="X12001" i="18"/>
  <c r="Y12001" i="18" s="1"/>
  <c r="X12002" i="18"/>
  <c r="Y12002" i="18" s="1"/>
  <c r="X12003" i="18"/>
  <c r="Y12003" i="18" s="1"/>
  <c r="X12004" i="18"/>
  <c r="Y12004" i="18" s="1"/>
  <c r="X12005" i="18"/>
  <c r="Y12005" i="18" s="1"/>
  <c r="X12006" i="18"/>
  <c r="Y12006" i="18" s="1"/>
  <c r="X12007" i="18"/>
  <c r="Y12007" i="18" s="1"/>
  <c r="X12008" i="18"/>
  <c r="Y12008" i="18" s="1"/>
  <c r="X12009" i="18"/>
  <c r="Y12009" i="18" s="1"/>
  <c r="X12010" i="18"/>
  <c r="Y12010" i="18" s="1"/>
  <c r="X12011" i="18"/>
  <c r="Y12011" i="18" s="1"/>
  <c r="X12012" i="18"/>
  <c r="Y12012" i="18" s="1"/>
  <c r="X12013" i="18"/>
  <c r="Y12013" i="18" s="1"/>
  <c r="X12014" i="18"/>
  <c r="Y12014" i="18" s="1"/>
  <c r="X12015" i="18"/>
  <c r="Y12015" i="18" s="1"/>
  <c r="X12016" i="18"/>
  <c r="Y12016" i="18" s="1"/>
  <c r="X12017" i="18"/>
  <c r="Y12017" i="18" s="1"/>
  <c r="X12018" i="18"/>
  <c r="Y12018" i="18" s="1"/>
  <c r="X12019" i="18"/>
  <c r="Y12019" i="18" s="1"/>
  <c r="X12020" i="18"/>
  <c r="Y12020" i="18" s="1"/>
  <c r="X12021" i="18"/>
  <c r="Y12021" i="18" s="1"/>
  <c r="X12022" i="18"/>
  <c r="Y12022" i="18" s="1"/>
  <c r="X12023" i="18"/>
  <c r="Y12023" i="18" s="1"/>
  <c r="X12024" i="18"/>
  <c r="Y12024" i="18" s="1"/>
  <c r="X12025" i="18"/>
  <c r="Y12025" i="18" s="1"/>
  <c r="X12026" i="18"/>
  <c r="Y12026" i="18" s="1"/>
  <c r="X12027" i="18"/>
  <c r="Y12027" i="18" s="1"/>
  <c r="X12028" i="18"/>
  <c r="Y12028" i="18" s="1"/>
  <c r="X12029" i="18"/>
  <c r="Y12029" i="18" s="1"/>
  <c r="X12030" i="18"/>
  <c r="Y12030" i="18" s="1"/>
  <c r="X12031" i="18"/>
  <c r="Y12031" i="18" s="1"/>
  <c r="X12032" i="18"/>
  <c r="Y12032" i="18" s="1"/>
  <c r="X12033" i="18"/>
  <c r="Y12033" i="18" s="1"/>
  <c r="X12034" i="18"/>
  <c r="Y12034" i="18" s="1"/>
  <c r="X12035" i="18"/>
  <c r="Y12035" i="18" s="1"/>
  <c r="X12036" i="18"/>
  <c r="Y12036" i="18" s="1"/>
  <c r="X12037" i="18"/>
  <c r="Y12037" i="18" s="1"/>
  <c r="X12038" i="18"/>
  <c r="Y12038" i="18" s="1"/>
  <c r="X12039" i="18"/>
  <c r="Y12039" i="18" s="1"/>
  <c r="X12040" i="18"/>
  <c r="Y12040" i="18" s="1"/>
  <c r="X12041" i="18"/>
  <c r="Y12041" i="18" s="1"/>
  <c r="X12042" i="18"/>
  <c r="Y12042" i="18" s="1"/>
  <c r="X12043" i="18"/>
  <c r="Y12043" i="18" s="1"/>
  <c r="X12044" i="18"/>
  <c r="Y12044" i="18" s="1"/>
  <c r="X12045" i="18"/>
  <c r="Y12045" i="18" s="1"/>
  <c r="X12046" i="18"/>
  <c r="Y12046" i="18" s="1"/>
  <c r="X12047" i="18"/>
  <c r="Y12047" i="18" s="1"/>
  <c r="X12048" i="18"/>
  <c r="Y12048" i="18" s="1"/>
  <c r="X12049" i="18"/>
  <c r="Y12049" i="18" s="1"/>
  <c r="X12050" i="18"/>
  <c r="Y12050" i="18" s="1"/>
  <c r="X12051" i="18"/>
  <c r="Y12051" i="18" s="1"/>
  <c r="X12052" i="18"/>
  <c r="Y12052" i="18" s="1"/>
  <c r="X12053" i="18"/>
  <c r="Y12053" i="18" s="1"/>
  <c r="X12054" i="18"/>
  <c r="Y12054" i="18" s="1"/>
  <c r="X12055" i="18"/>
  <c r="Y12055" i="18" s="1"/>
  <c r="X12056" i="18"/>
  <c r="Y12056" i="18" s="1"/>
  <c r="X12057" i="18"/>
  <c r="Y12057" i="18" s="1"/>
  <c r="X12058" i="18"/>
  <c r="Y12058" i="18" s="1"/>
  <c r="X12059" i="18"/>
  <c r="Y12059" i="18" s="1"/>
  <c r="X12060" i="18"/>
  <c r="Y12060" i="18" s="1"/>
  <c r="X12061" i="18"/>
  <c r="Y12061" i="18" s="1"/>
  <c r="X12062" i="18"/>
  <c r="Y12062" i="18" s="1"/>
  <c r="X12063" i="18"/>
  <c r="Y12063" i="18" s="1"/>
  <c r="X12064" i="18"/>
  <c r="Y12064" i="18" s="1"/>
  <c r="X12065" i="18"/>
  <c r="Y12065" i="18" s="1"/>
  <c r="X12066" i="18"/>
  <c r="Y12066" i="18" s="1"/>
  <c r="X12067" i="18"/>
  <c r="Y12067" i="18" s="1"/>
  <c r="X12068" i="18"/>
  <c r="Y12068" i="18" s="1"/>
  <c r="X12069" i="18"/>
  <c r="Y12069" i="18" s="1"/>
  <c r="X12070" i="18"/>
  <c r="Y12070" i="18" s="1"/>
  <c r="X12071" i="18"/>
  <c r="Y12071" i="18" s="1"/>
  <c r="X12072" i="18"/>
  <c r="Y12072" i="18" s="1"/>
  <c r="X12073" i="18"/>
  <c r="Y12073" i="18" s="1"/>
  <c r="X12074" i="18"/>
  <c r="Y12074" i="18" s="1"/>
  <c r="X12075" i="18"/>
  <c r="Y12075" i="18" s="1"/>
  <c r="X12076" i="18"/>
  <c r="Y12076" i="18" s="1"/>
  <c r="X12077" i="18"/>
  <c r="Y12077" i="18" s="1"/>
  <c r="X12078" i="18"/>
  <c r="Y12078" i="18" s="1"/>
  <c r="X12079" i="18"/>
  <c r="Y12079" i="18" s="1"/>
  <c r="X12080" i="18"/>
  <c r="Y12080" i="18" s="1"/>
  <c r="X12081" i="18"/>
  <c r="Y12081" i="18" s="1"/>
  <c r="X12082" i="18"/>
  <c r="Y12082" i="18" s="1"/>
  <c r="X12083" i="18"/>
  <c r="Y12083" i="18" s="1"/>
  <c r="X12084" i="18"/>
  <c r="Y12084" i="18" s="1"/>
  <c r="X12085" i="18"/>
  <c r="Y12085" i="18" s="1"/>
  <c r="X12086" i="18"/>
  <c r="Y12086" i="18" s="1"/>
  <c r="X12087" i="18"/>
  <c r="Y12087" i="18" s="1"/>
  <c r="X12088" i="18"/>
  <c r="Y12088" i="18" s="1"/>
  <c r="X12089" i="18"/>
  <c r="Y12089" i="18" s="1"/>
  <c r="X12090" i="18"/>
  <c r="Y12090" i="18" s="1"/>
  <c r="X12091" i="18"/>
  <c r="Y12091" i="18" s="1"/>
  <c r="X12092" i="18"/>
  <c r="Y12092" i="18" s="1"/>
  <c r="X12093" i="18"/>
  <c r="Y12093" i="18" s="1"/>
  <c r="X12094" i="18"/>
  <c r="Y12094" i="18" s="1"/>
  <c r="X12095" i="18"/>
  <c r="Y12095" i="18" s="1"/>
  <c r="X12096" i="18"/>
  <c r="Y12096" i="18" s="1"/>
  <c r="X12097" i="18"/>
  <c r="Y12097" i="18" s="1"/>
  <c r="X12098" i="18"/>
  <c r="Y12098" i="18" s="1"/>
  <c r="X12099" i="18"/>
  <c r="Y12099" i="18" s="1"/>
  <c r="X12100" i="18"/>
  <c r="Y12100" i="18" s="1"/>
  <c r="X12101" i="18"/>
  <c r="Y12101" i="18" s="1"/>
  <c r="X12102" i="18"/>
  <c r="Y12102" i="18" s="1"/>
  <c r="X12103" i="18"/>
  <c r="Y12103" i="18" s="1"/>
  <c r="X12104" i="18"/>
  <c r="Y12104" i="18" s="1"/>
  <c r="X12105" i="18"/>
  <c r="Y12105" i="18" s="1"/>
  <c r="X12106" i="18"/>
  <c r="Y12106" i="18" s="1"/>
  <c r="X12107" i="18"/>
  <c r="Y12107" i="18" s="1"/>
  <c r="X12108" i="18"/>
  <c r="Y12108" i="18" s="1"/>
  <c r="X12109" i="18"/>
  <c r="Y12109" i="18" s="1"/>
  <c r="X12110" i="18"/>
  <c r="Y12110" i="18" s="1"/>
  <c r="X12111" i="18"/>
  <c r="Y12111" i="18" s="1"/>
  <c r="X12112" i="18"/>
  <c r="Y12112" i="18" s="1"/>
  <c r="X12113" i="18"/>
  <c r="Y12113" i="18" s="1"/>
  <c r="X12114" i="18"/>
  <c r="Y12114" i="18" s="1"/>
  <c r="X12115" i="18"/>
  <c r="Y12115" i="18" s="1"/>
  <c r="X12116" i="18"/>
  <c r="Y12116" i="18" s="1"/>
  <c r="X12117" i="18"/>
  <c r="Y12117" i="18" s="1"/>
  <c r="X12118" i="18"/>
  <c r="Y12118" i="18" s="1"/>
  <c r="X12119" i="18"/>
  <c r="Y12119" i="18" s="1"/>
  <c r="X12120" i="18"/>
  <c r="Y12120" i="18" s="1"/>
  <c r="X12121" i="18"/>
  <c r="Y12121" i="18" s="1"/>
  <c r="X12122" i="18"/>
  <c r="Y12122" i="18" s="1"/>
  <c r="X12123" i="18"/>
  <c r="Y12123" i="18" s="1"/>
  <c r="X12124" i="18"/>
  <c r="Y12124" i="18" s="1"/>
  <c r="X12125" i="18"/>
  <c r="Y12125" i="18" s="1"/>
  <c r="X12126" i="18"/>
  <c r="Y12126" i="18" s="1"/>
  <c r="X12127" i="18"/>
  <c r="Y12127" i="18" s="1"/>
  <c r="X12128" i="18"/>
  <c r="Y12128" i="18" s="1"/>
  <c r="X12129" i="18"/>
  <c r="Y12129" i="18" s="1"/>
  <c r="X12130" i="18"/>
  <c r="Y12130" i="18" s="1"/>
  <c r="X12131" i="18"/>
  <c r="Y12131" i="18" s="1"/>
  <c r="X12132" i="18"/>
  <c r="Y12132" i="18" s="1"/>
  <c r="X12133" i="18"/>
  <c r="Y12133" i="18" s="1"/>
  <c r="X12134" i="18"/>
  <c r="Y12134" i="18" s="1"/>
  <c r="X12135" i="18"/>
  <c r="Y12135" i="18" s="1"/>
  <c r="X12136" i="18"/>
  <c r="Y12136" i="18" s="1"/>
  <c r="X12137" i="18"/>
  <c r="Y12137" i="18" s="1"/>
  <c r="X12138" i="18"/>
  <c r="Y12138" i="18" s="1"/>
  <c r="X12139" i="18"/>
  <c r="Y12139" i="18" s="1"/>
  <c r="X12140" i="18"/>
  <c r="Y12140" i="18" s="1"/>
  <c r="X12141" i="18"/>
  <c r="Y12141" i="18" s="1"/>
  <c r="X12142" i="18"/>
  <c r="Y12142" i="18" s="1"/>
  <c r="X12143" i="18"/>
  <c r="Y12143" i="18" s="1"/>
  <c r="X12144" i="18"/>
  <c r="Y12144" i="18" s="1"/>
  <c r="X12145" i="18"/>
  <c r="Y12145" i="18" s="1"/>
  <c r="X12146" i="18"/>
  <c r="Y12146" i="18" s="1"/>
  <c r="X12147" i="18"/>
  <c r="Y12147" i="18" s="1"/>
  <c r="X12148" i="18"/>
  <c r="Y12148" i="18" s="1"/>
  <c r="X12149" i="18"/>
  <c r="Y12149" i="18" s="1"/>
  <c r="X12150" i="18"/>
  <c r="Y12150" i="18" s="1"/>
  <c r="X12151" i="18"/>
  <c r="Y12151" i="18" s="1"/>
  <c r="X12152" i="18"/>
  <c r="Y12152" i="18" s="1"/>
  <c r="X12153" i="18"/>
  <c r="Y12153" i="18" s="1"/>
  <c r="X12154" i="18"/>
  <c r="Y12154" i="18" s="1"/>
  <c r="X12155" i="18"/>
  <c r="Y12155" i="18" s="1"/>
  <c r="X12156" i="18"/>
  <c r="Y12156" i="18" s="1"/>
  <c r="X12157" i="18"/>
  <c r="Y12157" i="18" s="1"/>
  <c r="X12158" i="18"/>
  <c r="Y12158" i="18" s="1"/>
  <c r="X12159" i="18"/>
  <c r="Y12159" i="18" s="1"/>
  <c r="X12160" i="18"/>
  <c r="Y12160" i="18" s="1"/>
  <c r="X12161" i="18"/>
  <c r="Y12161" i="18" s="1"/>
  <c r="X12162" i="18"/>
  <c r="Y12162" i="18" s="1"/>
  <c r="X12163" i="18"/>
  <c r="Y12163" i="18" s="1"/>
  <c r="X12164" i="18"/>
  <c r="Y12164" i="18" s="1"/>
  <c r="X12165" i="18"/>
  <c r="Y12165" i="18" s="1"/>
  <c r="X12166" i="18"/>
  <c r="Y12166" i="18" s="1"/>
  <c r="X12167" i="18"/>
  <c r="Y12167" i="18" s="1"/>
  <c r="X12168" i="18"/>
  <c r="Y12168" i="18" s="1"/>
  <c r="X12169" i="18"/>
  <c r="Y12169" i="18" s="1"/>
  <c r="X12170" i="18"/>
  <c r="Y12170" i="18" s="1"/>
  <c r="X12171" i="18"/>
  <c r="Y12171" i="18" s="1"/>
  <c r="X12172" i="18"/>
  <c r="Y12172" i="18" s="1"/>
  <c r="X12173" i="18"/>
  <c r="Y12173" i="18" s="1"/>
  <c r="X12174" i="18"/>
  <c r="Y12174" i="18" s="1"/>
  <c r="X12175" i="18"/>
  <c r="Y12175" i="18" s="1"/>
  <c r="X12176" i="18"/>
  <c r="Y12176" i="18" s="1"/>
  <c r="X12177" i="18"/>
  <c r="Y12177" i="18" s="1"/>
  <c r="X12178" i="18"/>
  <c r="Y12178" i="18" s="1"/>
  <c r="X12179" i="18"/>
  <c r="Y12179" i="18" s="1"/>
  <c r="X12180" i="18"/>
  <c r="Y12180" i="18" s="1"/>
  <c r="X12181" i="18"/>
  <c r="Y12181" i="18" s="1"/>
  <c r="X12182" i="18"/>
  <c r="Y12182" i="18" s="1"/>
  <c r="X12183" i="18"/>
  <c r="Y12183" i="18" s="1"/>
  <c r="X12184" i="18"/>
  <c r="Y12184" i="18" s="1"/>
  <c r="X12185" i="18"/>
  <c r="Y12185" i="18" s="1"/>
  <c r="X12186" i="18"/>
  <c r="Y12186" i="18" s="1"/>
  <c r="X12187" i="18"/>
  <c r="Y12187" i="18" s="1"/>
  <c r="X12188" i="18"/>
  <c r="Y12188" i="18" s="1"/>
  <c r="X12189" i="18"/>
  <c r="Y12189" i="18" s="1"/>
  <c r="X12190" i="18"/>
  <c r="Y12190" i="18" s="1"/>
  <c r="X12191" i="18"/>
  <c r="Y12191" i="18" s="1"/>
  <c r="X12192" i="18"/>
  <c r="Y12192" i="18" s="1"/>
  <c r="X12193" i="18"/>
  <c r="Y12193" i="18" s="1"/>
  <c r="X12194" i="18"/>
  <c r="Y12194" i="18" s="1"/>
  <c r="X12195" i="18"/>
  <c r="Y12195" i="18" s="1"/>
  <c r="X12196" i="18"/>
  <c r="Y12196" i="18" s="1"/>
  <c r="X12197" i="18"/>
  <c r="Y12197" i="18" s="1"/>
  <c r="X12198" i="18"/>
  <c r="Y12198" i="18" s="1"/>
  <c r="X12199" i="18"/>
  <c r="Y12199" i="18" s="1"/>
  <c r="X12200" i="18"/>
  <c r="Y12200" i="18" s="1"/>
  <c r="X12201" i="18"/>
  <c r="Y12201" i="18" s="1"/>
  <c r="X12202" i="18"/>
  <c r="Y12202" i="18" s="1"/>
  <c r="X12203" i="18"/>
  <c r="Y12203" i="18" s="1"/>
  <c r="X12204" i="18"/>
  <c r="Y12204" i="18" s="1"/>
  <c r="X12205" i="18"/>
  <c r="Y12205" i="18" s="1"/>
  <c r="X12206" i="18"/>
  <c r="Y12206" i="18" s="1"/>
  <c r="X12207" i="18"/>
  <c r="Y12207" i="18" s="1"/>
  <c r="X12208" i="18"/>
  <c r="Y12208" i="18" s="1"/>
  <c r="X12209" i="18"/>
  <c r="Y12209" i="18" s="1"/>
  <c r="X12210" i="18"/>
  <c r="Y12210" i="18" s="1"/>
  <c r="X12211" i="18"/>
  <c r="Y12211" i="18" s="1"/>
  <c r="X12212" i="18"/>
  <c r="Y12212" i="18" s="1"/>
  <c r="X12213" i="18"/>
  <c r="Y12213" i="18" s="1"/>
  <c r="X12214" i="18"/>
  <c r="Y12214" i="18" s="1"/>
  <c r="X12215" i="18"/>
  <c r="Y12215" i="18" s="1"/>
  <c r="X12216" i="18"/>
  <c r="Y12216" i="18" s="1"/>
  <c r="X12217" i="18"/>
  <c r="Y12217" i="18" s="1"/>
  <c r="X12218" i="18"/>
  <c r="Y12218" i="18" s="1"/>
  <c r="X12219" i="18"/>
  <c r="Y12219" i="18" s="1"/>
  <c r="X12220" i="18"/>
  <c r="Y12220" i="18" s="1"/>
  <c r="X12221" i="18"/>
  <c r="Y12221" i="18" s="1"/>
  <c r="X12222" i="18"/>
  <c r="Y12222" i="18" s="1"/>
  <c r="X12223" i="18"/>
  <c r="Y12223" i="18" s="1"/>
  <c r="X12224" i="18"/>
  <c r="Y12224" i="18" s="1"/>
  <c r="X12225" i="18"/>
  <c r="Y12225" i="18" s="1"/>
  <c r="X12226" i="18"/>
  <c r="Y12226" i="18" s="1"/>
  <c r="X12227" i="18"/>
  <c r="Y12227" i="18" s="1"/>
  <c r="X12228" i="18"/>
  <c r="Y12228" i="18" s="1"/>
  <c r="X12229" i="18"/>
  <c r="Y12229" i="18" s="1"/>
  <c r="X12230" i="18"/>
  <c r="Y12230" i="18" s="1"/>
  <c r="X12231" i="18"/>
  <c r="Y12231" i="18" s="1"/>
  <c r="X12232" i="18"/>
  <c r="Y12232" i="18" s="1"/>
  <c r="X12233" i="18"/>
  <c r="Y12233" i="18" s="1"/>
  <c r="X12234" i="18"/>
  <c r="Y12234" i="18" s="1"/>
  <c r="X12235" i="18"/>
  <c r="Y12235" i="18" s="1"/>
  <c r="X12236" i="18"/>
  <c r="Y12236" i="18" s="1"/>
  <c r="X12237" i="18"/>
  <c r="Y12237" i="18" s="1"/>
  <c r="X12238" i="18"/>
  <c r="Y12238" i="18" s="1"/>
  <c r="X12239" i="18"/>
  <c r="Y12239" i="18" s="1"/>
  <c r="X12240" i="18"/>
  <c r="Y12240" i="18" s="1"/>
  <c r="X12241" i="18"/>
  <c r="Y12241" i="18" s="1"/>
  <c r="X12242" i="18"/>
  <c r="Y12242" i="18" s="1"/>
  <c r="X12243" i="18"/>
  <c r="Y12243" i="18" s="1"/>
  <c r="X12244" i="18"/>
  <c r="Y12244" i="18" s="1"/>
  <c r="X12245" i="18"/>
  <c r="Y12245" i="18" s="1"/>
  <c r="X12246" i="18"/>
  <c r="Y12246" i="18" s="1"/>
  <c r="X12247" i="18"/>
  <c r="Y12247" i="18" s="1"/>
  <c r="X12248" i="18"/>
  <c r="Y12248" i="18" s="1"/>
  <c r="X12249" i="18"/>
  <c r="Y12249" i="18" s="1"/>
  <c r="X12250" i="18"/>
  <c r="Y12250" i="18" s="1"/>
  <c r="X12251" i="18"/>
  <c r="Y12251" i="18" s="1"/>
  <c r="X12252" i="18"/>
  <c r="Y12252" i="18" s="1"/>
  <c r="X12253" i="18"/>
  <c r="Y12253" i="18" s="1"/>
  <c r="X12254" i="18"/>
  <c r="Y12254" i="18" s="1"/>
  <c r="X12255" i="18"/>
  <c r="Y12255" i="18" s="1"/>
  <c r="X12256" i="18"/>
  <c r="Y12256" i="18" s="1"/>
  <c r="X12257" i="18"/>
  <c r="Y12257" i="18" s="1"/>
  <c r="X12258" i="18"/>
  <c r="Y12258" i="18" s="1"/>
  <c r="X12259" i="18"/>
  <c r="Y12259" i="18" s="1"/>
  <c r="X12260" i="18"/>
  <c r="Y12260" i="18" s="1"/>
  <c r="X12261" i="18"/>
  <c r="Y12261" i="18" s="1"/>
  <c r="X12262" i="18"/>
  <c r="Y12262" i="18" s="1"/>
  <c r="X12263" i="18"/>
  <c r="Y12263" i="18" s="1"/>
  <c r="X12264" i="18"/>
  <c r="Y12264" i="18" s="1"/>
  <c r="X12265" i="18"/>
  <c r="Y12265" i="18" s="1"/>
  <c r="X12266" i="18"/>
  <c r="Y12266" i="18" s="1"/>
  <c r="X12267" i="18"/>
  <c r="Y12267" i="18" s="1"/>
  <c r="X12268" i="18"/>
  <c r="Y12268" i="18" s="1"/>
  <c r="X12269" i="18"/>
  <c r="Y12269" i="18" s="1"/>
  <c r="X12270" i="18"/>
  <c r="Y12270" i="18" s="1"/>
  <c r="X12271" i="18"/>
  <c r="Y12271" i="18" s="1"/>
  <c r="X12272" i="18"/>
  <c r="Y12272" i="18" s="1"/>
  <c r="X12273" i="18"/>
  <c r="Y12273" i="18" s="1"/>
  <c r="X12274" i="18"/>
  <c r="Y12274" i="18" s="1"/>
  <c r="X12275" i="18"/>
  <c r="Y12275" i="18" s="1"/>
  <c r="X12276" i="18"/>
  <c r="Y12276" i="18" s="1"/>
  <c r="X12277" i="18"/>
  <c r="Y12277" i="18" s="1"/>
  <c r="X12278" i="18"/>
  <c r="Y12278" i="18" s="1"/>
  <c r="X12279" i="18"/>
  <c r="Y12279" i="18" s="1"/>
  <c r="X12280" i="18"/>
  <c r="Y12280" i="18" s="1"/>
  <c r="X12281" i="18"/>
  <c r="Y12281" i="18" s="1"/>
  <c r="X12282" i="18"/>
  <c r="Y12282" i="18" s="1"/>
  <c r="X12283" i="18"/>
  <c r="Y12283" i="18" s="1"/>
  <c r="X12284" i="18"/>
  <c r="Y12284" i="18" s="1"/>
  <c r="X12285" i="18"/>
  <c r="Y12285" i="18" s="1"/>
  <c r="X12286" i="18"/>
  <c r="Y12286" i="18" s="1"/>
  <c r="X12287" i="18"/>
  <c r="Y12287" i="18" s="1"/>
  <c r="X12288" i="18"/>
  <c r="Y12288" i="18" s="1"/>
  <c r="X12289" i="18"/>
  <c r="Y12289" i="18" s="1"/>
  <c r="X12290" i="18"/>
  <c r="Y12290" i="18" s="1"/>
  <c r="X12291" i="18"/>
  <c r="Y12291" i="18" s="1"/>
  <c r="X12292" i="18"/>
  <c r="Y12292" i="18" s="1"/>
  <c r="X12293" i="18"/>
  <c r="Y12293" i="18" s="1"/>
  <c r="X12294" i="18"/>
  <c r="Y12294" i="18" s="1"/>
  <c r="X12295" i="18"/>
  <c r="Y12295" i="18" s="1"/>
  <c r="X12296" i="18"/>
  <c r="Y12296" i="18" s="1"/>
  <c r="X12297" i="18"/>
  <c r="Y12297" i="18" s="1"/>
  <c r="X12298" i="18"/>
  <c r="Y12298" i="18" s="1"/>
  <c r="X12299" i="18"/>
  <c r="Y12299" i="18" s="1"/>
  <c r="X12300" i="18"/>
  <c r="Y12300" i="18" s="1"/>
  <c r="X12301" i="18"/>
  <c r="Y12301" i="18" s="1"/>
  <c r="X12302" i="18"/>
  <c r="Y12302" i="18" s="1"/>
  <c r="X12303" i="18"/>
  <c r="Y12303" i="18" s="1"/>
  <c r="X12304" i="18"/>
  <c r="Y12304" i="18" s="1"/>
  <c r="X12305" i="18"/>
  <c r="Y12305" i="18" s="1"/>
  <c r="X12306" i="18"/>
  <c r="Y12306" i="18" s="1"/>
  <c r="X12307" i="18"/>
  <c r="Y12307" i="18" s="1"/>
  <c r="X12308" i="18"/>
  <c r="Y12308" i="18" s="1"/>
  <c r="X12309" i="18"/>
  <c r="Y12309" i="18" s="1"/>
  <c r="X12310" i="18"/>
  <c r="Y12310" i="18" s="1"/>
  <c r="X12311" i="18"/>
  <c r="Y12311" i="18" s="1"/>
  <c r="X12312" i="18"/>
  <c r="Y12312" i="18" s="1"/>
  <c r="X12313" i="18"/>
  <c r="Y12313" i="18" s="1"/>
  <c r="X12314" i="18"/>
  <c r="Y12314" i="18" s="1"/>
  <c r="X12315" i="18"/>
  <c r="Y12315" i="18" s="1"/>
  <c r="X12316" i="18"/>
  <c r="Y12316" i="18" s="1"/>
  <c r="X12317" i="18"/>
  <c r="Y12317" i="18" s="1"/>
  <c r="X12318" i="18"/>
  <c r="Y12318" i="18" s="1"/>
  <c r="X12319" i="18"/>
  <c r="Y12319" i="18" s="1"/>
  <c r="X12320" i="18"/>
  <c r="Y12320" i="18" s="1"/>
  <c r="X12321" i="18"/>
  <c r="Y12321" i="18" s="1"/>
  <c r="X12322" i="18"/>
  <c r="Y12322" i="18" s="1"/>
  <c r="X12323" i="18"/>
  <c r="Y12323" i="18" s="1"/>
  <c r="X12324" i="18"/>
  <c r="Y12324" i="18" s="1"/>
  <c r="X12325" i="18"/>
  <c r="Y12325" i="18" s="1"/>
  <c r="X12326" i="18"/>
  <c r="Y12326" i="18" s="1"/>
  <c r="X12327" i="18"/>
  <c r="Y12327" i="18" s="1"/>
  <c r="X12328" i="18"/>
  <c r="Y12328" i="18" s="1"/>
  <c r="X12329" i="18"/>
  <c r="Y12329" i="18" s="1"/>
  <c r="X12330" i="18"/>
  <c r="Y12330" i="18" s="1"/>
  <c r="X12331" i="18"/>
  <c r="Y12331" i="18" s="1"/>
  <c r="X12332" i="18"/>
  <c r="Y12332" i="18" s="1"/>
  <c r="X12333" i="18"/>
  <c r="Y12333" i="18" s="1"/>
  <c r="X12334" i="18"/>
  <c r="Y12334" i="18" s="1"/>
  <c r="X12335" i="18"/>
  <c r="Y12335" i="18" s="1"/>
  <c r="X12336" i="18"/>
  <c r="Y12336" i="18" s="1"/>
  <c r="X12337" i="18"/>
  <c r="Y12337" i="18" s="1"/>
  <c r="X12338" i="18"/>
  <c r="Y12338" i="18" s="1"/>
  <c r="X12339" i="18"/>
  <c r="Y12339" i="18" s="1"/>
  <c r="X12340" i="18"/>
  <c r="Y12340" i="18" s="1"/>
  <c r="X12341" i="18"/>
  <c r="Y12341" i="18" s="1"/>
  <c r="X12342" i="18"/>
  <c r="Y12342" i="18" s="1"/>
  <c r="X12343" i="18"/>
  <c r="Y12343" i="18" s="1"/>
  <c r="X12344" i="18"/>
  <c r="Y12344" i="18" s="1"/>
  <c r="X12345" i="18"/>
  <c r="Y12345" i="18" s="1"/>
  <c r="X12346" i="18"/>
  <c r="Y12346" i="18" s="1"/>
  <c r="X12347" i="18"/>
  <c r="Y12347" i="18" s="1"/>
  <c r="X12348" i="18"/>
  <c r="Y12348" i="18" s="1"/>
  <c r="X12349" i="18"/>
  <c r="Y12349" i="18" s="1"/>
  <c r="X12350" i="18"/>
  <c r="Y12350" i="18" s="1"/>
  <c r="X12351" i="18"/>
  <c r="Y12351" i="18" s="1"/>
  <c r="X12352" i="18"/>
  <c r="Y12352" i="18" s="1"/>
  <c r="X12353" i="18"/>
  <c r="Y12353" i="18" s="1"/>
  <c r="X12354" i="18"/>
  <c r="Y12354" i="18" s="1"/>
  <c r="X12355" i="18"/>
  <c r="Y12355" i="18" s="1"/>
  <c r="X12356" i="18"/>
  <c r="Y12356" i="18" s="1"/>
  <c r="X12357" i="18"/>
  <c r="Y12357" i="18" s="1"/>
  <c r="X12358" i="18"/>
  <c r="Y12358" i="18" s="1"/>
  <c r="X12359" i="18"/>
  <c r="Y12359" i="18" s="1"/>
  <c r="X12360" i="18"/>
  <c r="Y12360" i="18" s="1"/>
  <c r="X12361" i="18"/>
  <c r="Y12361" i="18" s="1"/>
  <c r="X12362" i="18"/>
  <c r="Y12362" i="18" s="1"/>
  <c r="X12363" i="18"/>
  <c r="Y12363" i="18" s="1"/>
  <c r="X12364" i="18"/>
  <c r="Y12364" i="18" s="1"/>
  <c r="X12365" i="18"/>
  <c r="Y12365" i="18" s="1"/>
  <c r="X12366" i="18"/>
  <c r="Y12366" i="18" s="1"/>
  <c r="X12367" i="18"/>
  <c r="Y12367" i="18" s="1"/>
  <c r="X12368" i="18"/>
  <c r="Y12368" i="18" s="1"/>
  <c r="X12369" i="18"/>
  <c r="Y12369" i="18" s="1"/>
  <c r="X12370" i="18"/>
  <c r="Y12370" i="18" s="1"/>
  <c r="X12371" i="18"/>
  <c r="Y12371" i="18" s="1"/>
  <c r="X12372" i="18"/>
  <c r="Y12372" i="18" s="1"/>
  <c r="X12373" i="18"/>
  <c r="Y12373" i="18" s="1"/>
  <c r="X12374" i="18"/>
  <c r="Y12374" i="18" s="1"/>
  <c r="X12375" i="18"/>
  <c r="Y12375" i="18" s="1"/>
  <c r="X12376" i="18"/>
  <c r="Y12376" i="18" s="1"/>
  <c r="X12377" i="18"/>
  <c r="Y12377" i="18" s="1"/>
  <c r="X12378" i="18"/>
  <c r="Y12378" i="18" s="1"/>
  <c r="X12379" i="18"/>
  <c r="Y12379" i="18" s="1"/>
  <c r="X12380" i="18"/>
  <c r="Y12380" i="18" s="1"/>
  <c r="X12381" i="18"/>
  <c r="Y12381" i="18" s="1"/>
  <c r="X12382" i="18"/>
  <c r="Y12382" i="18" s="1"/>
  <c r="X12383" i="18"/>
  <c r="Y12383" i="18" s="1"/>
  <c r="X12384" i="18"/>
  <c r="Y12384" i="18" s="1"/>
  <c r="X12385" i="18"/>
  <c r="Y12385" i="18" s="1"/>
  <c r="X12386" i="18"/>
  <c r="Y12386" i="18" s="1"/>
  <c r="X12387" i="18"/>
  <c r="Y12387" i="18" s="1"/>
  <c r="X12388" i="18"/>
  <c r="Y12388" i="18" s="1"/>
  <c r="X12389" i="18"/>
  <c r="Y12389" i="18" s="1"/>
  <c r="X12390" i="18"/>
  <c r="Y12390" i="18" s="1"/>
  <c r="X12391" i="18"/>
  <c r="Y12391" i="18" s="1"/>
  <c r="X12392" i="18"/>
  <c r="Y12392" i="18" s="1"/>
  <c r="X12393" i="18"/>
  <c r="Y12393" i="18" s="1"/>
  <c r="X12394" i="18"/>
  <c r="Y12394" i="18" s="1"/>
  <c r="X12395" i="18"/>
  <c r="Y12395" i="18" s="1"/>
  <c r="X12396" i="18"/>
  <c r="Y12396" i="18" s="1"/>
  <c r="X12397" i="18"/>
  <c r="Y12397" i="18" s="1"/>
  <c r="X12398" i="18"/>
  <c r="Y12398" i="18" s="1"/>
  <c r="X12399" i="18"/>
  <c r="Y12399" i="18" s="1"/>
  <c r="X12400" i="18"/>
  <c r="Y12400" i="18" s="1"/>
  <c r="X12401" i="18"/>
  <c r="Y12401" i="18" s="1"/>
  <c r="X12402" i="18"/>
  <c r="Y12402" i="18" s="1"/>
  <c r="X12403" i="18"/>
  <c r="Y12403" i="18" s="1"/>
  <c r="X12404" i="18"/>
  <c r="Y12404" i="18" s="1"/>
  <c r="X12405" i="18"/>
  <c r="Y12405" i="18" s="1"/>
  <c r="X12406" i="18"/>
  <c r="Y12406" i="18" s="1"/>
  <c r="X12407" i="18"/>
  <c r="Y12407" i="18" s="1"/>
  <c r="X12408" i="18"/>
  <c r="Y12408" i="18" s="1"/>
  <c r="X12409" i="18"/>
  <c r="Y12409" i="18" s="1"/>
  <c r="X12410" i="18"/>
  <c r="Y12410" i="18" s="1"/>
  <c r="X12411" i="18"/>
  <c r="Y12411" i="18" s="1"/>
  <c r="X12412" i="18"/>
  <c r="Y12412" i="18" s="1"/>
  <c r="X12413" i="18"/>
  <c r="Y12413" i="18" s="1"/>
  <c r="X12414" i="18"/>
  <c r="Y12414" i="18" s="1"/>
  <c r="X12415" i="18"/>
  <c r="Y12415" i="18" s="1"/>
  <c r="X12416" i="18"/>
  <c r="Y12416" i="18" s="1"/>
  <c r="X12417" i="18"/>
  <c r="Y12417" i="18" s="1"/>
  <c r="X12418" i="18"/>
  <c r="Y12418" i="18" s="1"/>
  <c r="X12419" i="18"/>
  <c r="Y12419" i="18" s="1"/>
  <c r="X12420" i="18"/>
  <c r="Y12420" i="18" s="1"/>
  <c r="X12421" i="18"/>
  <c r="Y12421" i="18" s="1"/>
  <c r="X12422" i="18"/>
  <c r="Y12422" i="18" s="1"/>
  <c r="X12423" i="18"/>
  <c r="Y12423" i="18" s="1"/>
  <c r="X12424" i="18"/>
  <c r="Y12424" i="18" s="1"/>
  <c r="X12425" i="18"/>
  <c r="Y12425" i="18" s="1"/>
  <c r="X12426" i="18"/>
  <c r="Y12426" i="18" s="1"/>
  <c r="X12427" i="18"/>
  <c r="Y12427" i="18" s="1"/>
  <c r="X12428" i="18"/>
  <c r="Y12428" i="18" s="1"/>
  <c r="X12429" i="18"/>
  <c r="Y12429" i="18" s="1"/>
  <c r="X12430" i="18"/>
  <c r="Y12430" i="18" s="1"/>
  <c r="X12431" i="18"/>
  <c r="Y12431" i="18" s="1"/>
  <c r="X12432" i="18"/>
  <c r="Y12432" i="18" s="1"/>
  <c r="X12433" i="18"/>
  <c r="Y12433" i="18" s="1"/>
  <c r="X12434" i="18"/>
  <c r="Y12434" i="18" s="1"/>
  <c r="X12435" i="18"/>
  <c r="Y12435" i="18" s="1"/>
  <c r="X12436" i="18"/>
  <c r="Y12436" i="18" s="1"/>
  <c r="X12437" i="18"/>
  <c r="Y12437" i="18" s="1"/>
  <c r="X12438" i="18"/>
  <c r="Y12438" i="18" s="1"/>
  <c r="X12439" i="18"/>
  <c r="Y12439" i="18" s="1"/>
  <c r="X12440" i="18"/>
  <c r="Y12440" i="18" s="1"/>
  <c r="X12441" i="18"/>
  <c r="Y12441" i="18" s="1"/>
  <c r="X12442" i="18"/>
  <c r="Y12442" i="18" s="1"/>
  <c r="X12443" i="18"/>
  <c r="Y12443" i="18" s="1"/>
  <c r="X12444" i="18"/>
  <c r="Y12444" i="18" s="1"/>
  <c r="X12445" i="18"/>
  <c r="Y12445" i="18" s="1"/>
  <c r="X12446" i="18"/>
  <c r="Y12446" i="18" s="1"/>
  <c r="X12447" i="18"/>
  <c r="Y12447" i="18" s="1"/>
  <c r="X12448" i="18"/>
  <c r="Y12448" i="18" s="1"/>
  <c r="X12449" i="18"/>
  <c r="Y12449" i="18" s="1"/>
  <c r="X12450" i="18"/>
  <c r="Y12450" i="18" s="1"/>
  <c r="X12451" i="18"/>
  <c r="Y12451" i="18" s="1"/>
  <c r="X12452" i="18"/>
  <c r="Y12452" i="18" s="1"/>
  <c r="X12453" i="18"/>
  <c r="Y12453" i="18" s="1"/>
  <c r="X12454" i="18"/>
  <c r="Y12454" i="18" s="1"/>
  <c r="X12455" i="18"/>
  <c r="Y12455" i="18" s="1"/>
  <c r="X12456" i="18"/>
  <c r="Y12456" i="18" s="1"/>
  <c r="X12457" i="18"/>
  <c r="Y12457" i="18" s="1"/>
  <c r="X12458" i="18"/>
  <c r="Y12458" i="18" s="1"/>
  <c r="X12459" i="18"/>
  <c r="Y12459" i="18" s="1"/>
  <c r="X12460" i="18"/>
  <c r="Y12460" i="18" s="1"/>
  <c r="X12461" i="18"/>
  <c r="Y12461" i="18" s="1"/>
  <c r="X12462" i="18"/>
  <c r="Y12462" i="18" s="1"/>
  <c r="X12463" i="18"/>
  <c r="Y12463" i="18" s="1"/>
  <c r="X12464" i="18"/>
  <c r="Y12464" i="18" s="1"/>
  <c r="X12465" i="18"/>
  <c r="Y12465" i="18" s="1"/>
  <c r="X12466" i="18"/>
  <c r="Y12466" i="18" s="1"/>
  <c r="X12467" i="18"/>
  <c r="Y12467" i="18" s="1"/>
  <c r="X12468" i="18"/>
  <c r="Y12468" i="18" s="1"/>
  <c r="X12469" i="18"/>
  <c r="Y12469" i="18" s="1"/>
  <c r="X12470" i="18"/>
  <c r="Y12470" i="18" s="1"/>
  <c r="X12471" i="18"/>
  <c r="Y12471" i="18" s="1"/>
  <c r="X12472" i="18"/>
  <c r="Y12472" i="18" s="1"/>
  <c r="X12473" i="18"/>
  <c r="Y12473" i="18" s="1"/>
  <c r="X12474" i="18"/>
  <c r="Y12474" i="18" s="1"/>
  <c r="X12475" i="18"/>
  <c r="Y12475" i="18" s="1"/>
  <c r="X12476" i="18"/>
  <c r="Y12476" i="18" s="1"/>
  <c r="X12477" i="18"/>
  <c r="Y12477" i="18" s="1"/>
  <c r="X12478" i="18"/>
  <c r="Y12478" i="18" s="1"/>
  <c r="X12479" i="18"/>
  <c r="Y12479" i="18" s="1"/>
  <c r="X12480" i="18"/>
  <c r="Y12480" i="18" s="1"/>
  <c r="X12481" i="18"/>
  <c r="Y12481" i="18" s="1"/>
  <c r="X12482" i="18"/>
  <c r="Y12482" i="18" s="1"/>
  <c r="X12483" i="18"/>
  <c r="Y12483" i="18" s="1"/>
  <c r="X12484" i="18"/>
  <c r="Y12484" i="18" s="1"/>
  <c r="X12485" i="18"/>
  <c r="Y12485" i="18" s="1"/>
  <c r="X12486" i="18"/>
  <c r="Y12486" i="18" s="1"/>
  <c r="X12487" i="18"/>
  <c r="Y12487" i="18" s="1"/>
  <c r="X12488" i="18"/>
  <c r="Y12488" i="18" s="1"/>
  <c r="X12489" i="18"/>
  <c r="Y12489" i="18" s="1"/>
  <c r="X12490" i="18"/>
  <c r="Y12490" i="18" s="1"/>
  <c r="X12491" i="18"/>
  <c r="Y12491" i="18" s="1"/>
  <c r="X12492" i="18"/>
  <c r="Y12492" i="18" s="1"/>
  <c r="X12493" i="18"/>
  <c r="Y12493" i="18" s="1"/>
  <c r="X12494" i="18"/>
  <c r="Y12494" i="18" s="1"/>
  <c r="X12495" i="18"/>
  <c r="Y12495" i="18" s="1"/>
  <c r="X12496" i="18"/>
  <c r="Y12496" i="18" s="1"/>
  <c r="X12497" i="18"/>
  <c r="Y12497" i="18" s="1"/>
  <c r="X12498" i="18"/>
  <c r="Y12498" i="18" s="1"/>
  <c r="X12499" i="18"/>
  <c r="Y12499" i="18" s="1"/>
  <c r="X12500" i="18"/>
  <c r="Y12500" i="18" s="1"/>
  <c r="X12501" i="18"/>
  <c r="Y12501" i="18" s="1"/>
  <c r="X12502" i="18"/>
  <c r="Y12502" i="18" s="1"/>
  <c r="X12503" i="18"/>
  <c r="Y12503" i="18" s="1"/>
  <c r="X12504" i="18"/>
  <c r="Y12504" i="18" s="1"/>
  <c r="X12505" i="18"/>
  <c r="Y12505" i="18" s="1"/>
  <c r="X12506" i="18"/>
  <c r="Y12506" i="18" s="1"/>
  <c r="X12507" i="18"/>
  <c r="Y12507" i="18" s="1"/>
  <c r="X12508" i="18"/>
  <c r="Y12508" i="18" s="1"/>
  <c r="X12509" i="18"/>
  <c r="Y12509" i="18" s="1"/>
  <c r="X12510" i="18"/>
  <c r="Y12510" i="18" s="1"/>
  <c r="X12511" i="18"/>
  <c r="Y12511" i="18" s="1"/>
  <c r="X12512" i="18"/>
  <c r="Y12512" i="18" s="1"/>
  <c r="X12513" i="18"/>
  <c r="Y12513" i="18" s="1"/>
  <c r="X12514" i="18"/>
  <c r="Y12514" i="18" s="1"/>
  <c r="X12515" i="18"/>
  <c r="Y12515" i="18" s="1"/>
  <c r="X12516" i="18"/>
  <c r="Y12516" i="18" s="1"/>
  <c r="X12517" i="18"/>
  <c r="Y12517" i="18" s="1"/>
  <c r="X12518" i="18"/>
  <c r="Y12518" i="18" s="1"/>
  <c r="X12519" i="18"/>
  <c r="Y12519" i="18" s="1"/>
  <c r="X12520" i="18"/>
  <c r="Y12520" i="18" s="1"/>
  <c r="X12521" i="18"/>
  <c r="Y12521" i="18" s="1"/>
  <c r="X12522" i="18"/>
  <c r="Y12522" i="18" s="1"/>
  <c r="X12523" i="18"/>
  <c r="Y12523" i="18" s="1"/>
  <c r="X12524" i="18"/>
  <c r="Y12524" i="18" s="1"/>
  <c r="X12525" i="18"/>
  <c r="Y12525" i="18" s="1"/>
  <c r="X12526" i="18"/>
  <c r="Y12526" i="18" s="1"/>
  <c r="X12527" i="18"/>
  <c r="Y12527" i="18" s="1"/>
  <c r="X12528" i="18"/>
  <c r="Y12528" i="18" s="1"/>
  <c r="X12529" i="18"/>
  <c r="Y12529" i="18" s="1"/>
  <c r="X12530" i="18"/>
  <c r="Y12530" i="18" s="1"/>
  <c r="X12531" i="18"/>
  <c r="Y12531" i="18" s="1"/>
  <c r="X12532" i="18"/>
  <c r="Y12532" i="18" s="1"/>
  <c r="X12533" i="18"/>
  <c r="Y12533" i="18" s="1"/>
  <c r="X12534" i="18"/>
  <c r="Y12534" i="18" s="1"/>
  <c r="X12535" i="18"/>
  <c r="Y12535" i="18" s="1"/>
  <c r="X12536" i="18"/>
  <c r="Y12536" i="18" s="1"/>
  <c r="X12537" i="18"/>
  <c r="Y12537" i="18" s="1"/>
  <c r="X12538" i="18"/>
  <c r="Y12538" i="18" s="1"/>
  <c r="X12539" i="18"/>
  <c r="Y12539" i="18" s="1"/>
  <c r="X12540" i="18"/>
  <c r="Y12540" i="18" s="1"/>
  <c r="X12541" i="18"/>
  <c r="Y12541" i="18" s="1"/>
  <c r="X12542" i="18"/>
  <c r="Y12542" i="18" s="1"/>
  <c r="X12543" i="18"/>
  <c r="Y12543" i="18" s="1"/>
  <c r="X12544" i="18"/>
  <c r="Y12544" i="18" s="1"/>
  <c r="X12545" i="18"/>
  <c r="Y12545" i="18" s="1"/>
  <c r="X12546" i="18"/>
  <c r="Y12546" i="18" s="1"/>
  <c r="X12547" i="18"/>
  <c r="Y12547" i="18" s="1"/>
  <c r="X12548" i="18"/>
  <c r="Y12548" i="18" s="1"/>
  <c r="X12549" i="18"/>
  <c r="Y12549" i="18" s="1"/>
  <c r="X12550" i="18"/>
  <c r="Y12550" i="18" s="1"/>
  <c r="X12551" i="18"/>
  <c r="Y12551" i="18" s="1"/>
  <c r="X12552" i="18"/>
  <c r="Y12552" i="18" s="1"/>
  <c r="X12553" i="18"/>
  <c r="Y12553" i="18" s="1"/>
  <c r="X12554" i="18"/>
  <c r="Y12554" i="18" s="1"/>
  <c r="X12555" i="18"/>
  <c r="Y12555" i="18" s="1"/>
  <c r="X12556" i="18"/>
  <c r="Y12556" i="18" s="1"/>
  <c r="X12557" i="18"/>
  <c r="Y12557" i="18" s="1"/>
  <c r="X12558" i="18"/>
  <c r="Y12558" i="18" s="1"/>
  <c r="X12559" i="18"/>
  <c r="Y12559" i="18" s="1"/>
  <c r="X12560" i="18"/>
  <c r="Y12560" i="18" s="1"/>
  <c r="X12561" i="18"/>
  <c r="Y12561" i="18" s="1"/>
  <c r="X12562" i="18"/>
  <c r="Y12562" i="18" s="1"/>
  <c r="X12563" i="18"/>
  <c r="Y12563" i="18" s="1"/>
  <c r="X12564" i="18"/>
  <c r="Y12564" i="18" s="1"/>
  <c r="X12565" i="18"/>
  <c r="Y12565" i="18" s="1"/>
  <c r="X12566" i="18"/>
  <c r="Y12566" i="18" s="1"/>
  <c r="X12567" i="18"/>
  <c r="Y12567" i="18" s="1"/>
  <c r="X12568" i="18"/>
  <c r="Y12568" i="18" s="1"/>
  <c r="X12569" i="18"/>
  <c r="Y12569" i="18" s="1"/>
  <c r="X12570" i="18"/>
  <c r="Y12570" i="18" s="1"/>
  <c r="X12571" i="18"/>
  <c r="Y12571" i="18" s="1"/>
  <c r="X12572" i="18"/>
  <c r="Y12572" i="18" s="1"/>
  <c r="X12573" i="18"/>
  <c r="Y12573" i="18" s="1"/>
  <c r="X12574" i="18"/>
  <c r="Y12574" i="18" s="1"/>
  <c r="X12575" i="18"/>
  <c r="Y12575" i="18" s="1"/>
  <c r="X12576" i="18"/>
  <c r="Y12576" i="18" s="1"/>
  <c r="X12577" i="18"/>
  <c r="Y12577" i="18" s="1"/>
  <c r="X12578" i="18"/>
  <c r="Y12578" i="18" s="1"/>
  <c r="X12579" i="18"/>
  <c r="Y12579" i="18" s="1"/>
  <c r="X12580" i="18"/>
  <c r="Y12580" i="18" s="1"/>
  <c r="X12581" i="18"/>
  <c r="Y12581" i="18" s="1"/>
  <c r="X12582" i="18"/>
  <c r="Y12582" i="18" s="1"/>
  <c r="X12583" i="18"/>
  <c r="Y12583" i="18" s="1"/>
  <c r="X12584" i="18"/>
  <c r="Y12584" i="18" s="1"/>
  <c r="X12585" i="18"/>
  <c r="Y12585" i="18" s="1"/>
  <c r="X12586" i="18"/>
  <c r="Y12586" i="18" s="1"/>
  <c r="X12587" i="18"/>
  <c r="Y12587" i="18" s="1"/>
  <c r="X12588" i="18"/>
  <c r="Y12588" i="18" s="1"/>
  <c r="X12589" i="18"/>
  <c r="Y12589" i="18" s="1"/>
  <c r="X12590" i="18"/>
  <c r="Y12590" i="18" s="1"/>
  <c r="X12591" i="18"/>
  <c r="Y12591" i="18" s="1"/>
  <c r="X12592" i="18"/>
  <c r="Y12592" i="18" s="1"/>
  <c r="X12593" i="18"/>
  <c r="Y12593" i="18" s="1"/>
  <c r="X12594" i="18"/>
  <c r="Y12594" i="18" s="1"/>
  <c r="X12595" i="18"/>
  <c r="Y12595" i="18" s="1"/>
  <c r="X12596" i="18"/>
  <c r="Y12596" i="18" s="1"/>
  <c r="X12597" i="18"/>
  <c r="Y12597" i="18" s="1"/>
  <c r="X12598" i="18"/>
  <c r="Y12598" i="18" s="1"/>
  <c r="X12599" i="18"/>
  <c r="Y12599" i="18" s="1"/>
  <c r="X12600" i="18"/>
  <c r="Y12600" i="18" s="1"/>
  <c r="X12601" i="18"/>
  <c r="Y12601" i="18" s="1"/>
  <c r="X12602" i="18"/>
  <c r="Y12602" i="18" s="1"/>
  <c r="X12603" i="18"/>
  <c r="Y12603" i="18" s="1"/>
  <c r="X12604" i="18"/>
  <c r="Y12604" i="18" s="1"/>
  <c r="X12605" i="18"/>
  <c r="Y12605" i="18" s="1"/>
  <c r="X12606" i="18"/>
  <c r="Y12606" i="18" s="1"/>
  <c r="X12607" i="18"/>
  <c r="Y12607" i="18" s="1"/>
  <c r="X12608" i="18"/>
  <c r="Y12608" i="18" s="1"/>
  <c r="X12609" i="18"/>
  <c r="Y12609" i="18" s="1"/>
  <c r="X12610" i="18"/>
  <c r="Y12610" i="18" s="1"/>
  <c r="X12611" i="18"/>
  <c r="Y12611" i="18" s="1"/>
  <c r="X12612" i="18"/>
  <c r="Y12612" i="18" s="1"/>
  <c r="X12613" i="18"/>
  <c r="Y12613" i="18" s="1"/>
  <c r="X12614" i="18"/>
  <c r="Y12614" i="18" s="1"/>
  <c r="X12615" i="18"/>
  <c r="Y12615" i="18" s="1"/>
  <c r="X12616" i="18"/>
  <c r="Y12616" i="18" s="1"/>
  <c r="X12617" i="18"/>
  <c r="Y12617" i="18" s="1"/>
  <c r="X12618" i="18"/>
  <c r="Y12618" i="18" s="1"/>
  <c r="X12619" i="18"/>
  <c r="Y12619" i="18" s="1"/>
  <c r="X12620" i="18"/>
  <c r="Y12620" i="18" s="1"/>
  <c r="X12621" i="18"/>
  <c r="Y12621" i="18" s="1"/>
  <c r="X12622" i="18"/>
  <c r="Y12622" i="18" s="1"/>
  <c r="X12623" i="18"/>
  <c r="Y12623" i="18" s="1"/>
  <c r="X12624" i="18"/>
  <c r="Y12624" i="18" s="1"/>
  <c r="X12625" i="18"/>
  <c r="Y12625" i="18" s="1"/>
  <c r="X12626" i="18"/>
  <c r="Y12626" i="18" s="1"/>
  <c r="X12627" i="18"/>
  <c r="Y12627" i="18" s="1"/>
  <c r="X12628" i="18"/>
  <c r="Y12628" i="18" s="1"/>
  <c r="X12629" i="18"/>
  <c r="Y12629" i="18" s="1"/>
  <c r="X12630" i="18"/>
  <c r="Y12630" i="18" s="1"/>
  <c r="X12631" i="18"/>
  <c r="Y12631" i="18" s="1"/>
  <c r="X12632" i="18"/>
  <c r="Y12632" i="18" s="1"/>
  <c r="X12633" i="18"/>
  <c r="Y12633" i="18" s="1"/>
  <c r="X12634" i="18"/>
  <c r="Y12634" i="18" s="1"/>
  <c r="X12635" i="18"/>
  <c r="Y12635" i="18" s="1"/>
  <c r="X12636" i="18"/>
  <c r="Y12636" i="18" s="1"/>
  <c r="X12637" i="18"/>
  <c r="Y12637" i="18" s="1"/>
  <c r="X12638" i="18"/>
  <c r="Y12638" i="18" s="1"/>
  <c r="X12639" i="18"/>
  <c r="Y12639" i="18" s="1"/>
  <c r="X12640" i="18"/>
  <c r="Y12640" i="18" s="1"/>
  <c r="X12641" i="18"/>
  <c r="Y12641" i="18" s="1"/>
  <c r="X12642" i="18"/>
  <c r="Y12642" i="18" s="1"/>
  <c r="X12643" i="18"/>
  <c r="Y12643" i="18" s="1"/>
  <c r="X12644" i="18"/>
  <c r="Y12644" i="18" s="1"/>
  <c r="X12645" i="18"/>
  <c r="Y12645" i="18" s="1"/>
  <c r="X12646" i="18"/>
  <c r="Y12646" i="18" s="1"/>
  <c r="X12647" i="18"/>
  <c r="Y12647" i="18" s="1"/>
  <c r="X12648" i="18"/>
  <c r="Y12648" i="18" s="1"/>
  <c r="X12649" i="18"/>
  <c r="Y12649" i="18" s="1"/>
  <c r="X12650" i="18"/>
  <c r="Y12650" i="18" s="1"/>
  <c r="X12651" i="18"/>
  <c r="Y12651" i="18" s="1"/>
  <c r="X12652" i="18"/>
  <c r="Y12652" i="18" s="1"/>
  <c r="X12653" i="18"/>
  <c r="Y12653" i="18" s="1"/>
  <c r="X12654" i="18"/>
  <c r="Y12654" i="18" s="1"/>
  <c r="X12655" i="18"/>
  <c r="Y12655" i="18" s="1"/>
  <c r="X12656" i="18"/>
  <c r="Y12656" i="18" s="1"/>
  <c r="X12657" i="18"/>
  <c r="Y12657" i="18" s="1"/>
  <c r="X12658" i="18"/>
  <c r="Y12658" i="18" s="1"/>
  <c r="X12659" i="18"/>
  <c r="Y12659" i="18" s="1"/>
  <c r="X12660" i="18"/>
  <c r="Y12660" i="18" s="1"/>
  <c r="X12661" i="18"/>
  <c r="Y12661" i="18" s="1"/>
  <c r="X12662" i="18"/>
  <c r="Y12662" i="18" s="1"/>
  <c r="X12663" i="18"/>
  <c r="Y12663" i="18" s="1"/>
  <c r="X12664" i="18"/>
  <c r="Y12664" i="18" s="1"/>
  <c r="X12665" i="18"/>
  <c r="Y12665" i="18" s="1"/>
  <c r="X12666" i="18"/>
  <c r="Y12666" i="18" s="1"/>
  <c r="X12667" i="18"/>
  <c r="Y12667" i="18" s="1"/>
  <c r="X12668" i="18"/>
  <c r="Y12668" i="18" s="1"/>
  <c r="X12669" i="18"/>
  <c r="Y12669" i="18" s="1"/>
  <c r="X12670" i="18"/>
  <c r="Y12670" i="18" s="1"/>
  <c r="X12671" i="18"/>
  <c r="Y12671" i="18" s="1"/>
  <c r="X12672" i="18"/>
  <c r="Y12672" i="18" s="1"/>
  <c r="X12673" i="18"/>
  <c r="Y12673" i="18" s="1"/>
  <c r="X12674" i="18"/>
  <c r="Y12674" i="18" s="1"/>
  <c r="X12675" i="18"/>
  <c r="Y12675" i="18" s="1"/>
  <c r="X12676" i="18"/>
  <c r="Y12676" i="18" s="1"/>
  <c r="X12677" i="18"/>
  <c r="Y12677" i="18" s="1"/>
  <c r="X12678" i="18"/>
  <c r="Y12678" i="18" s="1"/>
  <c r="X12679" i="18"/>
  <c r="Y12679" i="18" s="1"/>
  <c r="X12680" i="18"/>
  <c r="Y12680" i="18" s="1"/>
  <c r="X12681" i="18"/>
  <c r="Y12681" i="18" s="1"/>
  <c r="X12682" i="18"/>
  <c r="Y12682" i="18" s="1"/>
  <c r="X12683" i="18"/>
  <c r="Y12683" i="18" s="1"/>
  <c r="X12684" i="18"/>
  <c r="Y12684" i="18" s="1"/>
  <c r="X12685" i="18"/>
  <c r="Y12685" i="18" s="1"/>
  <c r="X12686" i="18"/>
  <c r="Y12686" i="18" s="1"/>
  <c r="X12687" i="18"/>
  <c r="Y12687" i="18" s="1"/>
  <c r="X12688" i="18"/>
  <c r="Y12688" i="18" s="1"/>
  <c r="X12689" i="18"/>
  <c r="Y12689" i="18" s="1"/>
  <c r="X12690" i="18"/>
  <c r="Y12690" i="18" s="1"/>
  <c r="X12691" i="18"/>
  <c r="Y12691" i="18" s="1"/>
  <c r="X12692" i="18"/>
  <c r="Y12692" i="18" s="1"/>
  <c r="X12693" i="18"/>
  <c r="Y12693" i="18" s="1"/>
  <c r="X12694" i="18"/>
  <c r="Y12694" i="18" s="1"/>
  <c r="X12695" i="18"/>
  <c r="Y12695" i="18" s="1"/>
  <c r="X12696" i="18"/>
  <c r="Y12696" i="18" s="1"/>
  <c r="X12697" i="18"/>
  <c r="Y12697" i="18" s="1"/>
  <c r="X12698" i="18"/>
  <c r="Y12698" i="18" s="1"/>
  <c r="X12699" i="18"/>
  <c r="Y12699" i="18" s="1"/>
  <c r="X12700" i="18"/>
  <c r="Y12700" i="18" s="1"/>
  <c r="X12701" i="18"/>
  <c r="Y12701" i="18" s="1"/>
  <c r="X12702" i="18"/>
  <c r="Y12702" i="18" s="1"/>
  <c r="X12703" i="18"/>
  <c r="Y12703" i="18" s="1"/>
  <c r="X12704" i="18"/>
  <c r="Y12704" i="18" s="1"/>
  <c r="X12705" i="18"/>
  <c r="Y12705" i="18" s="1"/>
  <c r="X12706" i="18"/>
  <c r="Y12706" i="18" s="1"/>
  <c r="X12707" i="18"/>
  <c r="Y12707" i="18" s="1"/>
  <c r="X12708" i="18"/>
  <c r="Y12708" i="18" s="1"/>
  <c r="X12709" i="18"/>
  <c r="Y12709" i="18" s="1"/>
  <c r="X12710" i="18"/>
  <c r="Y12710" i="18" s="1"/>
  <c r="X12711" i="18"/>
  <c r="Y12711" i="18" s="1"/>
  <c r="X12712" i="18"/>
  <c r="Y12712" i="18" s="1"/>
  <c r="X12713" i="18"/>
  <c r="Y12713" i="18" s="1"/>
  <c r="X12714" i="18"/>
  <c r="Y12714" i="18" s="1"/>
  <c r="X12715" i="18"/>
  <c r="Y12715" i="18" s="1"/>
  <c r="X12716" i="18"/>
  <c r="Y12716" i="18" s="1"/>
  <c r="X12717" i="18"/>
  <c r="Y12717" i="18" s="1"/>
  <c r="X12718" i="18"/>
  <c r="Y12718" i="18" s="1"/>
  <c r="X12719" i="18"/>
  <c r="Y12719" i="18" s="1"/>
  <c r="X12720" i="18"/>
  <c r="Y12720" i="18" s="1"/>
  <c r="X12721" i="18"/>
  <c r="Y12721" i="18" s="1"/>
  <c r="X12722" i="18"/>
  <c r="Y12722" i="18" s="1"/>
  <c r="X12723" i="18"/>
  <c r="Y12723" i="18" s="1"/>
  <c r="X12724" i="18"/>
  <c r="Y12724" i="18" s="1"/>
  <c r="X12725" i="18"/>
  <c r="Y12725" i="18" s="1"/>
  <c r="X12726" i="18"/>
  <c r="Y12726" i="18" s="1"/>
  <c r="X12727" i="18"/>
  <c r="Y12727" i="18" s="1"/>
  <c r="X12728" i="18"/>
  <c r="Y12728" i="18" s="1"/>
  <c r="X12729" i="18"/>
  <c r="Y12729" i="18" s="1"/>
  <c r="X12730" i="18"/>
  <c r="Y12730" i="18" s="1"/>
  <c r="X12731" i="18"/>
  <c r="Y12731" i="18" s="1"/>
  <c r="X12732" i="18"/>
  <c r="Y12732" i="18" s="1"/>
  <c r="X12733" i="18"/>
  <c r="Y12733" i="18" s="1"/>
  <c r="X12734" i="18"/>
  <c r="Y12734" i="18" s="1"/>
  <c r="X12735" i="18"/>
  <c r="Y12735" i="18" s="1"/>
  <c r="X12736" i="18"/>
  <c r="Y12736" i="18" s="1"/>
  <c r="X12737" i="18"/>
  <c r="Y12737" i="18" s="1"/>
  <c r="X12738" i="18"/>
  <c r="Y12738" i="18" s="1"/>
  <c r="X12739" i="18"/>
  <c r="Y12739" i="18" s="1"/>
  <c r="X12740" i="18"/>
  <c r="Y12740" i="18" s="1"/>
  <c r="X12741" i="18"/>
  <c r="Y12741" i="18" s="1"/>
  <c r="X12742" i="18"/>
  <c r="Y12742" i="18" s="1"/>
  <c r="X12743" i="18"/>
  <c r="Y12743" i="18" s="1"/>
  <c r="X12744" i="18"/>
  <c r="Y12744" i="18" s="1"/>
  <c r="X12745" i="18"/>
  <c r="Y12745" i="18" s="1"/>
  <c r="X12746" i="18"/>
  <c r="Y12746" i="18" s="1"/>
  <c r="X12747" i="18"/>
  <c r="Y12747" i="18" s="1"/>
  <c r="X12748" i="18"/>
  <c r="Y12748" i="18" s="1"/>
  <c r="X12749" i="18"/>
  <c r="Y12749" i="18" s="1"/>
  <c r="X12750" i="18"/>
  <c r="Y12750" i="18" s="1"/>
  <c r="X12751" i="18"/>
  <c r="Y12751" i="18" s="1"/>
  <c r="X12752" i="18"/>
  <c r="Y12752" i="18" s="1"/>
  <c r="X12753" i="18"/>
  <c r="Y12753" i="18" s="1"/>
  <c r="X12754" i="18"/>
  <c r="Y12754" i="18" s="1"/>
  <c r="X12755" i="18"/>
  <c r="Y12755" i="18" s="1"/>
  <c r="X12756" i="18"/>
  <c r="Y12756" i="18" s="1"/>
  <c r="X12757" i="18"/>
  <c r="Y12757" i="18" s="1"/>
  <c r="X12758" i="18"/>
  <c r="Y12758" i="18" s="1"/>
  <c r="X12759" i="18"/>
  <c r="Y12759" i="18" s="1"/>
  <c r="X12760" i="18"/>
  <c r="Y12760" i="18" s="1"/>
  <c r="X12761" i="18"/>
  <c r="Y12761" i="18" s="1"/>
  <c r="X12762" i="18"/>
  <c r="Y12762" i="18" s="1"/>
  <c r="X12763" i="18"/>
  <c r="Y12763" i="18" s="1"/>
  <c r="X12764" i="18"/>
  <c r="Y12764" i="18" s="1"/>
  <c r="X12765" i="18"/>
  <c r="Y12765" i="18" s="1"/>
  <c r="X12766" i="18"/>
  <c r="Y12766" i="18" s="1"/>
  <c r="X12767" i="18"/>
  <c r="Y12767" i="18" s="1"/>
  <c r="X12768" i="18"/>
  <c r="Y12768" i="18" s="1"/>
  <c r="X12769" i="18"/>
  <c r="Y12769" i="18" s="1"/>
  <c r="X12770" i="18"/>
  <c r="Y12770" i="18" s="1"/>
  <c r="X12771" i="18"/>
  <c r="Y12771" i="18" s="1"/>
  <c r="X12772" i="18"/>
  <c r="Y12772" i="18" s="1"/>
  <c r="X12773" i="18"/>
  <c r="Y12773" i="18" s="1"/>
  <c r="X12774" i="18"/>
  <c r="Y12774" i="18" s="1"/>
  <c r="X12775" i="18"/>
  <c r="Y12775" i="18" s="1"/>
  <c r="X12776" i="18"/>
  <c r="Y12776" i="18" s="1"/>
  <c r="X12777" i="18"/>
  <c r="Y12777" i="18" s="1"/>
  <c r="X12778" i="18"/>
  <c r="Y12778" i="18" s="1"/>
  <c r="X12779" i="18"/>
  <c r="Y12779" i="18" s="1"/>
  <c r="X12780" i="18"/>
  <c r="Y12780" i="18" s="1"/>
  <c r="X12781" i="18"/>
  <c r="Y12781" i="18" s="1"/>
  <c r="X12782" i="18"/>
  <c r="Y12782" i="18" s="1"/>
  <c r="X12783" i="18"/>
  <c r="Y12783" i="18" s="1"/>
  <c r="X12784" i="18"/>
  <c r="Y12784" i="18" s="1"/>
  <c r="X12785" i="18"/>
  <c r="Y12785" i="18" s="1"/>
  <c r="X12786" i="18"/>
  <c r="Y12786" i="18" s="1"/>
  <c r="X12787" i="18"/>
  <c r="Y12787" i="18" s="1"/>
  <c r="X12788" i="18"/>
  <c r="Y12788" i="18" s="1"/>
  <c r="X12789" i="18"/>
  <c r="Y12789" i="18" s="1"/>
  <c r="X12790" i="18"/>
  <c r="Y12790" i="18" s="1"/>
  <c r="X12791" i="18"/>
  <c r="Y12791" i="18" s="1"/>
  <c r="X12792" i="18"/>
  <c r="Y12792" i="18" s="1"/>
  <c r="X12793" i="18"/>
  <c r="Y12793" i="18" s="1"/>
  <c r="X12794" i="18"/>
  <c r="Y12794" i="18" s="1"/>
  <c r="X12795" i="18"/>
  <c r="Y12795" i="18" s="1"/>
  <c r="X12796" i="18"/>
  <c r="Y12796" i="18" s="1"/>
  <c r="X12797" i="18"/>
  <c r="Y12797" i="18" s="1"/>
  <c r="X12798" i="18"/>
  <c r="Y12798" i="18" s="1"/>
  <c r="X12799" i="18"/>
  <c r="Y12799" i="18" s="1"/>
  <c r="X12800" i="18"/>
  <c r="Y12800" i="18" s="1"/>
  <c r="X12801" i="18"/>
  <c r="Y12801" i="18" s="1"/>
  <c r="X12802" i="18"/>
  <c r="Y12802" i="18" s="1"/>
  <c r="X12803" i="18"/>
  <c r="Y12803" i="18" s="1"/>
  <c r="X12804" i="18"/>
  <c r="Y12804" i="18" s="1"/>
  <c r="X12805" i="18"/>
  <c r="Y12805" i="18" s="1"/>
  <c r="X12806" i="18"/>
  <c r="Y12806" i="18" s="1"/>
  <c r="X12807" i="18"/>
  <c r="Y12807" i="18" s="1"/>
  <c r="X12808" i="18"/>
  <c r="Y12808" i="18" s="1"/>
  <c r="X12809" i="18"/>
  <c r="Y12809" i="18" s="1"/>
  <c r="X12810" i="18"/>
  <c r="Y12810" i="18" s="1"/>
  <c r="X12811" i="18"/>
  <c r="Y12811" i="18" s="1"/>
  <c r="X12812" i="18"/>
  <c r="Y12812" i="18" s="1"/>
  <c r="X12813" i="18"/>
  <c r="Y12813" i="18" s="1"/>
  <c r="X12814" i="18"/>
  <c r="Y12814" i="18" s="1"/>
  <c r="X12815" i="18"/>
  <c r="Y12815" i="18" s="1"/>
  <c r="X12816" i="18"/>
  <c r="Y12816" i="18" s="1"/>
  <c r="X12817" i="18"/>
  <c r="Y12817" i="18" s="1"/>
  <c r="X12818" i="18"/>
  <c r="Y12818" i="18" s="1"/>
  <c r="X12819" i="18"/>
  <c r="Y12819" i="18" s="1"/>
  <c r="X12820" i="18"/>
  <c r="Y12820" i="18" s="1"/>
  <c r="X12821" i="18"/>
  <c r="Y12821" i="18" s="1"/>
  <c r="X12822" i="18"/>
  <c r="Y12822" i="18" s="1"/>
  <c r="X12823" i="18"/>
  <c r="Y12823" i="18" s="1"/>
  <c r="X12824" i="18"/>
  <c r="Y12824" i="18" s="1"/>
  <c r="X12825" i="18"/>
  <c r="Y12825" i="18" s="1"/>
  <c r="X12826" i="18"/>
  <c r="Y12826" i="18" s="1"/>
  <c r="X12827" i="18"/>
  <c r="Y12827" i="18" s="1"/>
  <c r="X12828" i="18"/>
  <c r="Y12828" i="18" s="1"/>
  <c r="X12829" i="18"/>
  <c r="Y12829" i="18" s="1"/>
  <c r="X12830" i="18"/>
  <c r="Y12830" i="18" s="1"/>
  <c r="X12831" i="18"/>
  <c r="Y12831" i="18" s="1"/>
  <c r="X12832" i="18"/>
  <c r="Y12832" i="18" s="1"/>
  <c r="X12833" i="18"/>
  <c r="Y12833" i="18" s="1"/>
  <c r="X12834" i="18"/>
  <c r="Y12834" i="18" s="1"/>
  <c r="X12835" i="18"/>
  <c r="Y12835" i="18" s="1"/>
  <c r="X12836" i="18"/>
  <c r="Y12836" i="18" s="1"/>
  <c r="X12837" i="18"/>
  <c r="Y12837" i="18" s="1"/>
  <c r="X12838" i="18"/>
  <c r="Y12838" i="18" s="1"/>
  <c r="X12839" i="18"/>
  <c r="Y12839" i="18" s="1"/>
  <c r="X12840" i="18"/>
  <c r="Y12840" i="18" s="1"/>
  <c r="X12841" i="18"/>
  <c r="Y12841" i="18" s="1"/>
  <c r="X12842" i="18"/>
  <c r="Y12842" i="18" s="1"/>
  <c r="X12843" i="18"/>
  <c r="Y12843" i="18" s="1"/>
  <c r="X12844" i="18"/>
  <c r="Y12844" i="18" s="1"/>
  <c r="X12845" i="18"/>
  <c r="Y12845" i="18" s="1"/>
  <c r="X12846" i="18"/>
  <c r="Y12846" i="18" s="1"/>
  <c r="X12847" i="18"/>
  <c r="Y12847" i="18" s="1"/>
  <c r="X12848" i="18"/>
  <c r="Y12848" i="18" s="1"/>
  <c r="X12849" i="18"/>
  <c r="Y12849" i="18" s="1"/>
  <c r="X12850" i="18"/>
  <c r="Y12850" i="18" s="1"/>
  <c r="X12851" i="18"/>
  <c r="Y12851" i="18" s="1"/>
  <c r="X12852" i="18"/>
  <c r="Y12852" i="18" s="1"/>
  <c r="X12853" i="18"/>
  <c r="Y12853" i="18" s="1"/>
  <c r="X12854" i="18"/>
  <c r="Y12854" i="18" s="1"/>
  <c r="X12855" i="18"/>
  <c r="Y12855" i="18" s="1"/>
  <c r="X12856" i="18"/>
  <c r="Y12856" i="18" s="1"/>
  <c r="X12857" i="18"/>
  <c r="Y12857" i="18" s="1"/>
  <c r="X12858" i="18"/>
  <c r="Y12858" i="18" s="1"/>
  <c r="X12859" i="18"/>
  <c r="Y12859" i="18" s="1"/>
  <c r="X12860" i="18"/>
  <c r="Y12860" i="18" s="1"/>
  <c r="X12861" i="18"/>
  <c r="Y12861" i="18" s="1"/>
  <c r="X12862" i="18"/>
  <c r="Y12862" i="18" s="1"/>
  <c r="X12863" i="18"/>
  <c r="Y12863" i="18" s="1"/>
  <c r="X12864" i="18"/>
  <c r="Y12864" i="18" s="1"/>
  <c r="X12865" i="18"/>
  <c r="Y12865" i="18" s="1"/>
  <c r="X12866" i="18"/>
  <c r="Y12866" i="18" s="1"/>
  <c r="X12867" i="18"/>
  <c r="Y12867" i="18" s="1"/>
  <c r="X12868" i="18"/>
  <c r="Y12868" i="18" s="1"/>
  <c r="X12869" i="18"/>
  <c r="Y12869" i="18" s="1"/>
  <c r="X12870" i="18"/>
  <c r="Y12870" i="18" s="1"/>
  <c r="X12871" i="18"/>
  <c r="Y12871" i="18" s="1"/>
  <c r="X12872" i="18"/>
  <c r="Y12872" i="18" s="1"/>
  <c r="X12873" i="18"/>
  <c r="Y12873" i="18" s="1"/>
  <c r="X12874" i="18"/>
  <c r="Y12874" i="18" s="1"/>
  <c r="X12875" i="18"/>
  <c r="Y12875" i="18" s="1"/>
  <c r="X12876" i="18"/>
  <c r="Y12876" i="18" s="1"/>
  <c r="X12877" i="18"/>
  <c r="Y12877" i="18" s="1"/>
  <c r="X12878" i="18"/>
  <c r="Y12878" i="18" s="1"/>
  <c r="X12879" i="18"/>
  <c r="Y12879" i="18" s="1"/>
  <c r="X12880" i="18"/>
  <c r="Y12880" i="18" s="1"/>
  <c r="X12881" i="18"/>
  <c r="Y12881" i="18" s="1"/>
  <c r="X12882" i="18"/>
  <c r="Y12882" i="18" s="1"/>
  <c r="X12883" i="18"/>
  <c r="Y12883" i="18" s="1"/>
  <c r="X12884" i="18"/>
  <c r="Y12884" i="18" s="1"/>
  <c r="X12885" i="18"/>
  <c r="Y12885" i="18" s="1"/>
  <c r="X12886" i="18"/>
  <c r="Y12886" i="18" s="1"/>
  <c r="X12887" i="18"/>
  <c r="Y12887" i="18" s="1"/>
  <c r="X12888" i="18"/>
  <c r="Y12888" i="18" s="1"/>
  <c r="X12889" i="18"/>
  <c r="Y12889" i="18" s="1"/>
  <c r="X12890" i="18"/>
  <c r="Y12890" i="18" s="1"/>
  <c r="X12891" i="18"/>
  <c r="Y12891" i="18" s="1"/>
  <c r="X12892" i="18"/>
  <c r="Y12892" i="18" s="1"/>
  <c r="X12893" i="18"/>
  <c r="Y12893" i="18" s="1"/>
  <c r="X12894" i="18"/>
  <c r="Y12894" i="18" s="1"/>
  <c r="X12895" i="18"/>
  <c r="Y12895" i="18" s="1"/>
  <c r="X12896" i="18"/>
  <c r="Y12896" i="18" s="1"/>
  <c r="X12897" i="18"/>
  <c r="Y12897" i="18" s="1"/>
  <c r="X12898" i="18"/>
  <c r="Y12898" i="18" s="1"/>
  <c r="X12899" i="18"/>
  <c r="Y12899" i="18" s="1"/>
  <c r="X12900" i="18"/>
  <c r="Y12900" i="18" s="1"/>
  <c r="X12901" i="18"/>
  <c r="Y12901" i="18" s="1"/>
  <c r="X12902" i="18"/>
  <c r="Y12902" i="18" s="1"/>
  <c r="X12903" i="18"/>
  <c r="Y12903" i="18" s="1"/>
  <c r="X12904" i="18"/>
  <c r="Y12904" i="18" s="1"/>
  <c r="X12905" i="18"/>
  <c r="Y12905" i="18" s="1"/>
  <c r="X12906" i="18"/>
  <c r="Y12906" i="18" s="1"/>
  <c r="X12907" i="18"/>
  <c r="Y12907" i="18" s="1"/>
  <c r="X12908" i="18"/>
  <c r="Y12908" i="18" s="1"/>
  <c r="X12909" i="18"/>
  <c r="Y12909" i="18" s="1"/>
  <c r="X12910" i="18"/>
  <c r="Y12910" i="18" s="1"/>
  <c r="X12911" i="18"/>
  <c r="Y12911" i="18" s="1"/>
  <c r="X12912" i="18"/>
  <c r="Y12912" i="18" s="1"/>
  <c r="X12913" i="18"/>
  <c r="Y12913" i="18" s="1"/>
  <c r="X12914" i="18"/>
  <c r="Y12914" i="18" s="1"/>
  <c r="X12915" i="18"/>
  <c r="Y12915" i="18" s="1"/>
  <c r="X12916" i="18"/>
  <c r="Y12916" i="18" s="1"/>
  <c r="X12917" i="18"/>
  <c r="Y12917" i="18" s="1"/>
  <c r="X12918" i="18"/>
  <c r="Y12918" i="18" s="1"/>
  <c r="X12919" i="18"/>
  <c r="Y12919" i="18" s="1"/>
  <c r="X12920" i="18"/>
  <c r="Y12920" i="18" s="1"/>
  <c r="X12921" i="18"/>
  <c r="Y12921" i="18" s="1"/>
  <c r="X12922" i="18"/>
  <c r="Y12922" i="18" s="1"/>
  <c r="X12923" i="18"/>
  <c r="Y12923" i="18" s="1"/>
  <c r="X12924" i="18"/>
  <c r="Y12924" i="18" s="1"/>
  <c r="X12925" i="18"/>
  <c r="Y12925" i="18" s="1"/>
  <c r="X12926" i="18"/>
  <c r="Y12926" i="18" s="1"/>
  <c r="X12927" i="18"/>
  <c r="Y12927" i="18" s="1"/>
  <c r="X12928" i="18"/>
  <c r="Y12928" i="18" s="1"/>
  <c r="X12929" i="18"/>
  <c r="Y12929" i="18" s="1"/>
  <c r="X12930" i="18"/>
  <c r="Y12930" i="18" s="1"/>
  <c r="X12931" i="18"/>
  <c r="Y12931" i="18" s="1"/>
  <c r="X12932" i="18"/>
  <c r="Y12932" i="18" s="1"/>
  <c r="X12933" i="18"/>
  <c r="Y12933" i="18" s="1"/>
  <c r="X12934" i="18"/>
  <c r="Y12934" i="18" s="1"/>
  <c r="X12935" i="18"/>
  <c r="Y12935" i="18" s="1"/>
  <c r="X12936" i="18"/>
  <c r="Y12936" i="18" s="1"/>
  <c r="X12937" i="18"/>
  <c r="Y12937" i="18" s="1"/>
  <c r="X12938" i="18"/>
  <c r="Y12938" i="18" s="1"/>
  <c r="X12939" i="18"/>
  <c r="Y12939" i="18" s="1"/>
  <c r="X12940" i="18"/>
  <c r="Y12940" i="18" s="1"/>
  <c r="X12941" i="18"/>
  <c r="Y12941" i="18" s="1"/>
  <c r="X12942" i="18"/>
  <c r="Y12942" i="18" s="1"/>
  <c r="X12943" i="18"/>
  <c r="Y12943" i="18" s="1"/>
  <c r="X12944" i="18"/>
  <c r="Y12944" i="18" s="1"/>
  <c r="X12945" i="18"/>
  <c r="Y12945" i="18" s="1"/>
  <c r="X12946" i="18"/>
  <c r="Y12946" i="18" s="1"/>
  <c r="X12947" i="18"/>
  <c r="Y12947" i="18" s="1"/>
  <c r="X12948" i="18"/>
  <c r="Y12948" i="18" s="1"/>
  <c r="X12949" i="18"/>
  <c r="Y12949" i="18" s="1"/>
  <c r="X12950" i="18"/>
  <c r="Y12950" i="18" s="1"/>
  <c r="X12951" i="18"/>
  <c r="Y12951" i="18" s="1"/>
  <c r="X12952" i="18"/>
  <c r="Y12952" i="18" s="1"/>
  <c r="X12953" i="18"/>
  <c r="Y12953" i="18" s="1"/>
  <c r="X12954" i="18"/>
  <c r="Y12954" i="18" s="1"/>
  <c r="X12955" i="18"/>
  <c r="Y12955" i="18" s="1"/>
  <c r="X12956" i="18"/>
  <c r="Y12956" i="18" s="1"/>
  <c r="X12957" i="18"/>
  <c r="Y12957" i="18" s="1"/>
  <c r="X12958" i="18"/>
  <c r="Y12958" i="18" s="1"/>
  <c r="X12959" i="18"/>
  <c r="Y12959" i="18" s="1"/>
  <c r="X12960" i="18"/>
  <c r="Y12960" i="18" s="1"/>
  <c r="X12961" i="18"/>
  <c r="Y12961" i="18" s="1"/>
  <c r="X12962" i="18"/>
  <c r="Y12962" i="18" s="1"/>
  <c r="X12963" i="18"/>
  <c r="Y12963" i="18" s="1"/>
  <c r="X12964" i="18"/>
  <c r="Y12964" i="18" s="1"/>
  <c r="X12965" i="18"/>
  <c r="Y12965" i="18" s="1"/>
  <c r="X12966" i="18"/>
  <c r="Y12966" i="18" s="1"/>
  <c r="X12967" i="18"/>
  <c r="Y12967" i="18" s="1"/>
  <c r="X12968" i="18"/>
  <c r="Y12968" i="18" s="1"/>
  <c r="X12969" i="18"/>
  <c r="Y12969" i="18" s="1"/>
  <c r="X12970" i="18"/>
  <c r="Y12970" i="18" s="1"/>
  <c r="X12971" i="18"/>
  <c r="Y12971" i="18" s="1"/>
  <c r="X12972" i="18"/>
  <c r="Y12972" i="18" s="1"/>
  <c r="X12973" i="18"/>
  <c r="Y12973" i="18" s="1"/>
  <c r="X12974" i="18"/>
  <c r="Y12974" i="18" s="1"/>
  <c r="X12975" i="18"/>
  <c r="Y12975" i="18" s="1"/>
  <c r="X12976" i="18"/>
  <c r="Y12976" i="18" s="1"/>
  <c r="X12977" i="18"/>
  <c r="Y12977" i="18" s="1"/>
  <c r="X12978" i="18"/>
  <c r="Y12978" i="18" s="1"/>
  <c r="X12979" i="18"/>
  <c r="Y12979" i="18" s="1"/>
  <c r="X12980" i="18"/>
  <c r="Y12980" i="18" s="1"/>
  <c r="X12981" i="18"/>
  <c r="Y12981" i="18" s="1"/>
  <c r="X12982" i="18"/>
  <c r="Y12982" i="18" s="1"/>
  <c r="X12983" i="18"/>
  <c r="Y12983" i="18" s="1"/>
  <c r="X12984" i="18"/>
  <c r="Y12984" i="18" s="1"/>
  <c r="X12985" i="18"/>
  <c r="Y12985" i="18" s="1"/>
  <c r="X12986" i="18"/>
  <c r="Y12986" i="18" s="1"/>
  <c r="X12987" i="18"/>
  <c r="Y12987" i="18" s="1"/>
  <c r="X12988" i="18"/>
  <c r="Y12988" i="18" s="1"/>
  <c r="X12989" i="18"/>
  <c r="Y12989" i="18" s="1"/>
  <c r="X12990" i="18"/>
  <c r="Y12990" i="18" s="1"/>
  <c r="X12991" i="18"/>
  <c r="Y12991" i="18" s="1"/>
  <c r="X12992" i="18"/>
  <c r="Y12992" i="18" s="1"/>
  <c r="X12993" i="18"/>
  <c r="Y12993" i="18" s="1"/>
  <c r="X12994" i="18"/>
  <c r="Y12994" i="18" s="1"/>
  <c r="X12995" i="18"/>
  <c r="Y12995" i="18" s="1"/>
  <c r="X12996" i="18"/>
  <c r="Y12996" i="18" s="1"/>
  <c r="X12997" i="18"/>
  <c r="Y12997" i="18" s="1"/>
  <c r="X12998" i="18"/>
  <c r="Y12998" i="18" s="1"/>
  <c r="X12999" i="18"/>
  <c r="Y12999" i="18" s="1"/>
  <c r="X13000" i="18"/>
  <c r="Y13000" i="18" s="1"/>
  <c r="X13001" i="18"/>
  <c r="Y13001" i="18" s="1"/>
  <c r="X13002" i="18"/>
  <c r="Y13002" i="18" s="1"/>
  <c r="X13003" i="18"/>
  <c r="Y13003" i="18" s="1"/>
  <c r="X13004" i="18"/>
  <c r="Y13004" i="18" s="1"/>
  <c r="X13005" i="18"/>
  <c r="Y13005" i="18" s="1"/>
  <c r="X13006" i="18"/>
  <c r="Y13006" i="18" s="1"/>
  <c r="X13007" i="18"/>
  <c r="Y13007" i="18" s="1"/>
  <c r="X13008" i="18"/>
  <c r="Y13008" i="18" s="1"/>
  <c r="X13009" i="18"/>
  <c r="Y13009" i="18" s="1"/>
  <c r="X13010" i="18"/>
  <c r="Y13010" i="18" s="1"/>
  <c r="X13011" i="18"/>
  <c r="Y13011" i="18" s="1"/>
  <c r="X13012" i="18"/>
  <c r="Y13012" i="18" s="1"/>
  <c r="X13013" i="18"/>
  <c r="Y13013" i="18" s="1"/>
  <c r="X13014" i="18"/>
  <c r="Y13014" i="18" s="1"/>
  <c r="X13015" i="18"/>
  <c r="Y13015" i="18" s="1"/>
  <c r="X13016" i="18"/>
  <c r="Y13016" i="18" s="1"/>
  <c r="X13017" i="18"/>
  <c r="Y13017" i="18" s="1"/>
  <c r="X13018" i="18"/>
  <c r="Y13018" i="18" s="1"/>
  <c r="X13019" i="18"/>
  <c r="Y13019" i="18" s="1"/>
  <c r="X13020" i="18"/>
  <c r="Y13020" i="18" s="1"/>
  <c r="X13021" i="18"/>
  <c r="Y13021" i="18" s="1"/>
  <c r="X13022" i="18"/>
  <c r="Y13022" i="18" s="1"/>
  <c r="X13023" i="18"/>
  <c r="Y13023" i="18" s="1"/>
  <c r="X13024" i="18"/>
  <c r="Y13024" i="18" s="1"/>
  <c r="X13025" i="18"/>
  <c r="Y13025" i="18" s="1"/>
  <c r="X13026" i="18"/>
  <c r="Y13026" i="18" s="1"/>
  <c r="X13027" i="18"/>
  <c r="Y13027" i="18" s="1"/>
  <c r="X13028" i="18"/>
  <c r="Y13028" i="18" s="1"/>
  <c r="X13029" i="18"/>
  <c r="Y13029" i="18" s="1"/>
  <c r="X13030" i="18"/>
  <c r="Y13030" i="18" s="1"/>
  <c r="X13031" i="18"/>
  <c r="Y13031" i="18" s="1"/>
  <c r="X13032" i="18"/>
  <c r="Y13032" i="18" s="1"/>
  <c r="X13033" i="18"/>
  <c r="Y13033" i="18" s="1"/>
  <c r="X13034" i="18"/>
  <c r="Y13034" i="18" s="1"/>
  <c r="X13035" i="18"/>
  <c r="Y13035" i="18" s="1"/>
  <c r="X13036" i="18"/>
  <c r="Y13036" i="18" s="1"/>
  <c r="X13037" i="18"/>
  <c r="Y13037" i="18" s="1"/>
  <c r="X13038" i="18"/>
  <c r="Y13038" i="18" s="1"/>
  <c r="X13039" i="18"/>
  <c r="Y13039" i="18" s="1"/>
  <c r="X13040" i="18"/>
  <c r="Y13040" i="18" s="1"/>
  <c r="X13041" i="18"/>
  <c r="Y13041" i="18" s="1"/>
  <c r="X13042" i="18"/>
  <c r="Y13042" i="18" s="1"/>
  <c r="X13043" i="18"/>
  <c r="Y13043" i="18" s="1"/>
  <c r="X13044" i="18"/>
  <c r="Y13044" i="18" s="1"/>
  <c r="X13045" i="18"/>
  <c r="Y13045" i="18" s="1"/>
  <c r="X13046" i="18"/>
  <c r="Y13046" i="18" s="1"/>
  <c r="X13047" i="18"/>
  <c r="Y13047" i="18" s="1"/>
  <c r="X13048" i="18"/>
  <c r="Y13048" i="18" s="1"/>
  <c r="X13049" i="18"/>
  <c r="Y13049" i="18" s="1"/>
  <c r="X13050" i="18"/>
  <c r="Y13050" i="18" s="1"/>
  <c r="X13051" i="18"/>
  <c r="Y13051" i="18" s="1"/>
  <c r="X13052" i="18"/>
  <c r="Y13052" i="18" s="1"/>
  <c r="X13053" i="18"/>
  <c r="Y13053" i="18" s="1"/>
  <c r="X13054" i="18"/>
  <c r="Y13054" i="18" s="1"/>
  <c r="X13055" i="18"/>
  <c r="Y13055" i="18" s="1"/>
  <c r="X13056" i="18"/>
  <c r="Y13056" i="18" s="1"/>
  <c r="X13057" i="18"/>
  <c r="Y13057" i="18" s="1"/>
  <c r="X13058" i="18"/>
  <c r="Y13058" i="18" s="1"/>
  <c r="X13059" i="18"/>
  <c r="Y13059" i="18" s="1"/>
  <c r="X13060" i="18"/>
  <c r="Y13060" i="18" s="1"/>
  <c r="X13061" i="18"/>
  <c r="Y13061" i="18" s="1"/>
  <c r="X13062" i="18"/>
  <c r="Y13062" i="18" s="1"/>
  <c r="X13063" i="18"/>
  <c r="Y13063" i="18" s="1"/>
  <c r="X13064" i="18"/>
  <c r="Y13064" i="18" s="1"/>
  <c r="X13065" i="18"/>
  <c r="Y13065" i="18" s="1"/>
  <c r="X13066" i="18"/>
  <c r="Y13066" i="18" s="1"/>
  <c r="X13067" i="18"/>
  <c r="Y13067" i="18" s="1"/>
  <c r="X13068" i="18"/>
  <c r="Y13068" i="18" s="1"/>
  <c r="X13069" i="18"/>
  <c r="Y13069" i="18" s="1"/>
  <c r="X13070" i="18"/>
  <c r="Y13070" i="18" s="1"/>
  <c r="X13071" i="18"/>
  <c r="Y13071" i="18" s="1"/>
  <c r="X13072" i="18"/>
  <c r="Y13072" i="18" s="1"/>
  <c r="X13073" i="18"/>
  <c r="Y13073" i="18" s="1"/>
  <c r="X13074" i="18"/>
  <c r="Y13074" i="18" s="1"/>
  <c r="X13075" i="18"/>
  <c r="Y13075" i="18" s="1"/>
  <c r="X13076" i="18"/>
  <c r="Y13076" i="18" s="1"/>
  <c r="X13077" i="18"/>
  <c r="Y13077" i="18" s="1"/>
  <c r="X13078" i="18"/>
  <c r="Y13078" i="18" s="1"/>
  <c r="X13079" i="18"/>
  <c r="Y13079" i="18" s="1"/>
  <c r="X13080" i="18"/>
  <c r="Y13080" i="18" s="1"/>
  <c r="X13081" i="18"/>
  <c r="Y13081" i="18" s="1"/>
  <c r="X13082" i="18"/>
  <c r="Y13082" i="18" s="1"/>
  <c r="X13083" i="18"/>
  <c r="Y13083" i="18" s="1"/>
  <c r="X13084" i="18"/>
  <c r="Y13084" i="18" s="1"/>
  <c r="X13085" i="18"/>
  <c r="Y13085" i="18" s="1"/>
  <c r="X13086" i="18"/>
  <c r="Y13086" i="18" s="1"/>
  <c r="X13087" i="18"/>
  <c r="Y13087" i="18" s="1"/>
  <c r="X13088" i="18"/>
  <c r="Y13088" i="18" s="1"/>
  <c r="X13089" i="18"/>
  <c r="Y13089" i="18" s="1"/>
  <c r="X13090" i="18"/>
  <c r="Y13090" i="18" s="1"/>
  <c r="X13091" i="18"/>
  <c r="Y13091" i="18" s="1"/>
  <c r="X13092" i="18"/>
  <c r="Y13092" i="18" s="1"/>
  <c r="X13093" i="18"/>
  <c r="Y13093" i="18" s="1"/>
  <c r="X13094" i="18"/>
  <c r="Y13094" i="18" s="1"/>
  <c r="X13095" i="18"/>
  <c r="Y13095" i="18" s="1"/>
  <c r="X13096" i="18"/>
  <c r="Y13096" i="18" s="1"/>
  <c r="X13097" i="18"/>
  <c r="Y13097" i="18" s="1"/>
  <c r="X13098" i="18"/>
  <c r="Y13098" i="18" s="1"/>
  <c r="X13099" i="18"/>
  <c r="Y13099" i="18" s="1"/>
  <c r="X13100" i="18"/>
  <c r="Y13100" i="18" s="1"/>
  <c r="X13101" i="18"/>
  <c r="Y13101" i="18" s="1"/>
  <c r="X13102" i="18"/>
  <c r="Y13102" i="18" s="1"/>
  <c r="X13103" i="18"/>
  <c r="Y13103" i="18" s="1"/>
  <c r="X13104" i="18"/>
  <c r="Y13104" i="18" s="1"/>
  <c r="X13105" i="18"/>
  <c r="Y13105" i="18" s="1"/>
  <c r="X13106" i="18"/>
  <c r="Y13106" i="18" s="1"/>
  <c r="X13107" i="18"/>
  <c r="Y13107" i="18" s="1"/>
  <c r="X13108" i="18"/>
  <c r="Y13108" i="18" s="1"/>
  <c r="X13109" i="18"/>
  <c r="Y13109" i="18" s="1"/>
  <c r="X13110" i="18"/>
  <c r="Y13110" i="18" s="1"/>
  <c r="X13111" i="18"/>
  <c r="Y13111" i="18" s="1"/>
  <c r="X13112" i="18"/>
  <c r="Y13112" i="18" s="1"/>
  <c r="X13113" i="18"/>
  <c r="Y13113" i="18" s="1"/>
  <c r="X13114" i="18"/>
  <c r="Y13114" i="18" s="1"/>
  <c r="X13115" i="18"/>
  <c r="Y13115" i="18" s="1"/>
  <c r="X13116" i="18"/>
  <c r="Y13116" i="18" s="1"/>
  <c r="X13117" i="18"/>
  <c r="Y13117" i="18" s="1"/>
  <c r="X13118" i="18"/>
  <c r="Y13118" i="18" s="1"/>
  <c r="X13119" i="18"/>
  <c r="Y13119" i="18" s="1"/>
  <c r="X13120" i="18"/>
  <c r="Y13120" i="18" s="1"/>
  <c r="X13121" i="18"/>
  <c r="Y13121" i="18" s="1"/>
  <c r="X13122" i="18"/>
  <c r="Y13122" i="18" s="1"/>
  <c r="X13123" i="18"/>
  <c r="Y13123" i="18" s="1"/>
  <c r="X13124" i="18"/>
  <c r="Y13124" i="18" s="1"/>
  <c r="X13125" i="18"/>
  <c r="Y13125" i="18" s="1"/>
  <c r="X13126" i="18"/>
  <c r="Y13126" i="18" s="1"/>
  <c r="X13127" i="18"/>
  <c r="Y13127" i="18" s="1"/>
  <c r="X13128" i="18"/>
  <c r="Y13128" i="18" s="1"/>
  <c r="X13129" i="18"/>
  <c r="Y13129" i="18" s="1"/>
  <c r="X13130" i="18"/>
  <c r="Y13130" i="18" s="1"/>
  <c r="X13131" i="18"/>
  <c r="Y13131" i="18" s="1"/>
  <c r="X13132" i="18"/>
  <c r="Y13132" i="18" s="1"/>
  <c r="X13133" i="18"/>
  <c r="Y13133" i="18" s="1"/>
  <c r="X13134" i="18"/>
  <c r="Y13134" i="18" s="1"/>
  <c r="X13135" i="18"/>
  <c r="Y13135" i="18" s="1"/>
  <c r="X13136" i="18"/>
  <c r="Y13136" i="18" s="1"/>
  <c r="X13137" i="18"/>
  <c r="Y13137" i="18" s="1"/>
  <c r="X13138" i="18"/>
  <c r="Y13138" i="18" s="1"/>
  <c r="X13139" i="18"/>
  <c r="Y13139" i="18" s="1"/>
  <c r="X13140" i="18"/>
  <c r="Y13140" i="18" s="1"/>
  <c r="X13141" i="18"/>
  <c r="Y13141" i="18" s="1"/>
  <c r="X13142" i="18"/>
  <c r="Y13142" i="18" s="1"/>
  <c r="X13143" i="18"/>
  <c r="Y13143" i="18" s="1"/>
  <c r="X13144" i="18"/>
  <c r="Y13144" i="18" s="1"/>
  <c r="X13145" i="18"/>
  <c r="Y13145" i="18" s="1"/>
  <c r="X13146" i="18"/>
  <c r="Y13146" i="18" s="1"/>
  <c r="X13147" i="18"/>
  <c r="Y13147" i="18" s="1"/>
  <c r="X13148" i="18"/>
  <c r="Y13148" i="18" s="1"/>
  <c r="X13149" i="18"/>
  <c r="Y13149" i="18" s="1"/>
  <c r="X13150" i="18"/>
  <c r="Y13150" i="18" s="1"/>
  <c r="X13151" i="18"/>
  <c r="Y13151" i="18" s="1"/>
  <c r="X13152" i="18"/>
  <c r="Y13152" i="18" s="1"/>
  <c r="X13153" i="18"/>
  <c r="Y13153" i="18" s="1"/>
  <c r="X13154" i="18"/>
  <c r="Y13154" i="18" s="1"/>
  <c r="X13155" i="18"/>
  <c r="Y13155" i="18" s="1"/>
  <c r="X13156" i="18"/>
  <c r="Y13156" i="18" s="1"/>
  <c r="X13157" i="18"/>
  <c r="Y13157" i="18" s="1"/>
  <c r="X13158" i="18"/>
  <c r="Y13158" i="18" s="1"/>
  <c r="X13159" i="18"/>
  <c r="Y13159" i="18" s="1"/>
  <c r="X13160" i="18"/>
  <c r="Y13160" i="18" s="1"/>
  <c r="X13161" i="18"/>
  <c r="Y13161" i="18" s="1"/>
  <c r="X13162" i="18"/>
  <c r="Y13162" i="18" s="1"/>
  <c r="X13163" i="18"/>
  <c r="Y13163" i="18" s="1"/>
  <c r="X13164" i="18"/>
  <c r="Y13164" i="18" s="1"/>
  <c r="X13165" i="18"/>
  <c r="Y13165" i="18" s="1"/>
  <c r="X13166" i="18"/>
  <c r="Y13166" i="18" s="1"/>
  <c r="X13167" i="18"/>
  <c r="Y13167" i="18" s="1"/>
  <c r="X13168" i="18"/>
  <c r="Y13168" i="18" s="1"/>
  <c r="X13169" i="18"/>
  <c r="Y13169" i="18" s="1"/>
  <c r="X13170" i="18"/>
  <c r="Y13170" i="18" s="1"/>
  <c r="X13171" i="18"/>
  <c r="Y13171" i="18" s="1"/>
  <c r="X13172" i="18"/>
  <c r="Y13172" i="18" s="1"/>
  <c r="X13173" i="18"/>
  <c r="Y13173" i="18" s="1"/>
  <c r="X13174" i="18"/>
  <c r="Y13174" i="18" s="1"/>
  <c r="X13175" i="18"/>
  <c r="Y13175" i="18" s="1"/>
  <c r="X13176" i="18"/>
  <c r="Y13176" i="18" s="1"/>
  <c r="X13177" i="18"/>
  <c r="Y13177" i="18" s="1"/>
  <c r="X13178" i="18"/>
  <c r="Y13178" i="18" s="1"/>
  <c r="X13179" i="18"/>
  <c r="Y13179" i="18" s="1"/>
  <c r="X13180" i="18"/>
  <c r="Y13180" i="18" s="1"/>
  <c r="X13181" i="18"/>
  <c r="Y13181" i="18" s="1"/>
  <c r="X13182" i="18"/>
  <c r="Y13182" i="18" s="1"/>
  <c r="X13183" i="18"/>
  <c r="Y13183" i="18" s="1"/>
  <c r="X13184" i="18"/>
  <c r="Y13184" i="18" s="1"/>
  <c r="X13185" i="18"/>
  <c r="Y13185" i="18" s="1"/>
  <c r="X13186" i="18"/>
  <c r="Y13186" i="18" s="1"/>
  <c r="X13187" i="18"/>
  <c r="Y13187" i="18" s="1"/>
  <c r="X13188" i="18"/>
  <c r="Y13188" i="18" s="1"/>
  <c r="X13189" i="18"/>
  <c r="Y13189" i="18" s="1"/>
  <c r="X13190" i="18"/>
  <c r="Y13190" i="18" s="1"/>
  <c r="X13191" i="18"/>
  <c r="Y13191" i="18" s="1"/>
  <c r="X13192" i="18"/>
  <c r="Y13192" i="18" s="1"/>
  <c r="X13193" i="18"/>
  <c r="Y13193" i="18" s="1"/>
  <c r="X13194" i="18"/>
  <c r="Y13194" i="18" s="1"/>
  <c r="X13195" i="18"/>
  <c r="Y13195" i="18" s="1"/>
  <c r="X13196" i="18"/>
  <c r="Y13196" i="18" s="1"/>
  <c r="X13197" i="18"/>
  <c r="Y13197" i="18" s="1"/>
  <c r="X13198" i="18"/>
  <c r="Y13198" i="18" s="1"/>
  <c r="X13199" i="18"/>
  <c r="Y13199" i="18" s="1"/>
  <c r="X13200" i="18"/>
  <c r="Y13200" i="18" s="1"/>
  <c r="X13201" i="18"/>
  <c r="Y13201" i="18" s="1"/>
  <c r="X13202" i="18"/>
  <c r="Y13202" i="18" s="1"/>
  <c r="X13203" i="18"/>
  <c r="Y13203" i="18" s="1"/>
  <c r="X13204" i="18"/>
  <c r="Y13204" i="18" s="1"/>
  <c r="X13205" i="18"/>
  <c r="Y13205" i="18" s="1"/>
  <c r="X13206" i="18"/>
  <c r="Y13206" i="18" s="1"/>
  <c r="X13207" i="18"/>
  <c r="Y13207" i="18" s="1"/>
  <c r="X13208" i="18"/>
  <c r="Y13208" i="18" s="1"/>
  <c r="X13209" i="18"/>
  <c r="Y13209" i="18" s="1"/>
  <c r="X13210" i="18"/>
  <c r="Y13210" i="18" s="1"/>
  <c r="X13211" i="18"/>
  <c r="Y13211" i="18" s="1"/>
  <c r="X13212" i="18"/>
  <c r="Y13212" i="18" s="1"/>
  <c r="X13213" i="18"/>
  <c r="Y13213" i="18" s="1"/>
  <c r="X13214" i="18"/>
  <c r="Y13214" i="18" s="1"/>
  <c r="X13215" i="18"/>
  <c r="Y13215" i="18" s="1"/>
  <c r="X13216" i="18"/>
  <c r="Y13216" i="18" s="1"/>
  <c r="X13217" i="18"/>
  <c r="Y13217" i="18" s="1"/>
  <c r="X13218" i="18"/>
  <c r="Y13218" i="18" s="1"/>
  <c r="X13219" i="18"/>
  <c r="Y13219" i="18" s="1"/>
  <c r="X13220" i="18"/>
  <c r="Y13220" i="18" s="1"/>
  <c r="X13221" i="18"/>
  <c r="Y13221" i="18" s="1"/>
  <c r="X13222" i="18"/>
  <c r="Y13222" i="18" s="1"/>
  <c r="X13223" i="18"/>
  <c r="Y13223" i="18" s="1"/>
  <c r="X13224" i="18"/>
  <c r="Y13224" i="18" s="1"/>
  <c r="X13225" i="18"/>
  <c r="Y13225" i="18" s="1"/>
  <c r="X13226" i="18"/>
  <c r="Y13226" i="18" s="1"/>
  <c r="X13227" i="18"/>
  <c r="Y13227" i="18" s="1"/>
  <c r="X13228" i="18"/>
  <c r="Y13228" i="18" s="1"/>
  <c r="X13229" i="18"/>
  <c r="Y13229" i="18" s="1"/>
  <c r="X13230" i="18"/>
  <c r="Y13230" i="18" s="1"/>
  <c r="X13231" i="18"/>
  <c r="Y13231" i="18" s="1"/>
  <c r="X13232" i="18"/>
  <c r="Y13232" i="18" s="1"/>
  <c r="X13233" i="18"/>
  <c r="Y13233" i="18" s="1"/>
  <c r="X13234" i="18"/>
  <c r="Y13234" i="18" s="1"/>
  <c r="X13235" i="18"/>
  <c r="Y13235" i="18" s="1"/>
  <c r="X13236" i="18"/>
  <c r="Y13236" i="18" s="1"/>
  <c r="X13237" i="18"/>
  <c r="Y13237" i="18" s="1"/>
  <c r="X13238" i="18"/>
  <c r="Y13238" i="18" s="1"/>
  <c r="X13239" i="18"/>
  <c r="Y13239" i="18" s="1"/>
  <c r="X13240" i="18"/>
  <c r="Y13240" i="18" s="1"/>
  <c r="X13241" i="18"/>
  <c r="Y13241" i="18" s="1"/>
  <c r="X13242" i="18"/>
  <c r="Y13242" i="18" s="1"/>
  <c r="X13243" i="18"/>
  <c r="Y13243" i="18" s="1"/>
  <c r="X13244" i="18"/>
  <c r="Y13244" i="18" s="1"/>
  <c r="X13245" i="18"/>
  <c r="Y13245" i="18" s="1"/>
  <c r="X13246" i="18"/>
  <c r="Y13246" i="18" s="1"/>
  <c r="X13247" i="18"/>
  <c r="Y13247" i="18" s="1"/>
  <c r="X13248" i="18"/>
  <c r="Y13248" i="18" s="1"/>
  <c r="X13249" i="18"/>
  <c r="Y13249" i="18" s="1"/>
  <c r="X13250" i="18"/>
  <c r="Y13250" i="18" s="1"/>
  <c r="X13251" i="18"/>
  <c r="Y13251" i="18" s="1"/>
  <c r="X13252" i="18"/>
  <c r="Y13252" i="18" s="1"/>
  <c r="X13253" i="18"/>
  <c r="Y13253" i="18" s="1"/>
  <c r="X13254" i="18"/>
  <c r="Y13254" i="18" s="1"/>
  <c r="X13255" i="18"/>
  <c r="Y13255" i="18" s="1"/>
  <c r="X13256" i="18"/>
  <c r="Y13256" i="18" s="1"/>
  <c r="X13257" i="18"/>
  <c r="Y13257" i="18" s="1"/>
  <c r="X13258" i="18"/>
  <c r="Y13258" i="18" s="1"/>
  <c r="X13259" i="18"/>
  <c r="Y13259" i="18" s="1"/>
  <c r="X13260" i="18"/>
  <c r="Y13260" i="18" s="1"/>
  <c r="X13261" i="18"/>
  <c r="Y13261" i="18" s="1"/>
  <c r="X13262" i="18"/>
  <c r="Y13262" i="18" s="1"/>
  <c r="X13263" i="18"/>
  <c r="Y13263" i="18" s="1"/>
  <c r="X13264" i="18"/>
  <c r="Y13264" i="18" s="1"/>
  <c r="X13265" i="18"/>
  <c r="Y13265" i="18" s="1"/>
  <c r="X13266" i="18"/>
  <c r="Y13266" i="18" s="1"/>
  <c r="X13267" i="18"/>
  <c r="Y13267" i="18" s="1"/>
  <c r="X13268" i="18"/>
  <c r="Y13268" i="18" s="1"/>
  <c r="X13269" i="18"/>
  <c r="Y13269" i="18" s="1"/>
  <c r="X13270" i="18"/>
  <c r="Y13270" i="18" s="1"/>
  <c r="X13271" i="18"/>
  <c r="Y13271" i="18" s="1"/>
  <c r="X13272" i="18"/>
  <c r="Y13272" i="18" s="1"/>
  <c r="X13273" i="18"/>
  <c r="Y13273" i="18" s="1"/>
  <c r="X13274" i="18"/>
  <c r="Y13274" i="18" s="1"/>
  <c r="X13275" i="18"/>
  <c r="Y13275" i="18" s="1"/>
  <c r="X13276" i="18"/>
  <c r="Y13276" i="18" s="1"/>
  <c r="X13277" i="18"/>
  <c r="Y13277" i="18" s="1"/>
  <c r="X13278" i="18"/>
  <c r="Y13278" i="18" s="1"/>
  <c r="X13279" i="18"/>
  <c r="Y13279" i="18" s="1"/>
  <c r="X13280" i="18"/>
  <c r="Y13280" i="18" s="1"/>
  <c r="X13281" i="18"/>
  <c r="Y13281" i="18" s="1"/>
  <c r="X13282" i="18"/>
  <c r="Y13282" i="18" s="1"/>
  <c r="X13283" i="18"/>
  <c r="Y13283" i="18" s="1"/>
  <c r="X13284" i="18"/>
  <c r="Y13284" i="18" s="1"/>
  <c r="X13285" i="18"/>
  <c r="Y13285" i="18" s="1"/>
  <c r="X13286" i="18"/>
  <c r="Y13286" i="18" s="1"/>
  <c r="X13287" i="18"/>
  <c r="Y13287" i="18" s="1"/>
  <c r="X13288" i="18"/>
  <c r="Y13288" i="18" s="1"/>
  <c r="X13289" i="18"/>
  <c r="Y13289" i="18" s="1"/>
  <c r="X13290" i="18"/>
  <c r="Y13290" i="18" s="1"/>
  <c r="X13291" i="18"/>
  <c r="Y13291" i="18" s="1"/>
  <c r="X13292" i="18"/>
  <c r="Y13292" i="18" s="1"/>
  <c r="X13293" i="18"/>
  <c r="Y13293" i="18" s="1"/>
  <c r="X13294" i="18"/>
  <c r="Y13294" i="18" s="1"/>
  <c r="X13295" i="18"/>
  <c r="Y13295" i="18" s="1"/>
  <c r="X13296" i="18"/>
  <c r="Y13296" i="18" s="1"/>
  <c r="X13297" i="18"/>
  <c r="Y13297" i="18" s="1"/>
  <c r="X13298" i="18"/>
  <c r="Y13298" i="18" s="1"/>
  <c r="X13299" i="18"/>
  <c r="Y13299" i="18" s="1"/>
  <c r="X13300" i="18"/>
  <c r="Y13300" i="18" s="1"/>
  <c r="X13301" i="18"/>
  <c r="Y13301" i="18" s="1"/>
  <c r="X13302" i="18"/>
  <c r="Y13302" i="18" s="1"/>
  <c r="X13303" i="18"/>
  <c r="Y13303" i="18" s="1"/>
  <c r="X13304" i="18"/>
  <c r="Y13304" i="18" s="1"/>
  <c r="X13305" i="18"/>
  <c r="Y13305" i="18" s="1"/>
  <c r="X13306" i="18"/>
  <c r="Y13306" i="18" s="1"/>
  <c r="X13307" i="18"/>
  <c r="Y13307" i="18" s="1"/>
  <c r="X13308" i="18"/>
  <c r="Y13308" i="18" s="1"/>
  <c r="X13309" i="18"/>
  <c r="Y13309" i="18" s="1"/>
  <c r="X13310" i="18"/>
  <c r="Y13310" i="18" s="1"/>
  <c r="X13311" i="18"/>
  <c r="Y13311" i="18" s="1"/>
  <c r="X13312" i="18"/>
  <c r="Y13312" i="18" s="1"/>
  <c r="X13313" i="18"/>
  <c r="Y13313" i="18" s="1"/>
  <c r="X13314" i="18"/>
  <c r="Y13314" i="18" s="1"/>
  <c r="X13315" i="18"/>
  <c r="Y13315" i="18" s="1"/>
  <c r="X13316" i="18"/>
  <c r="Y13316" i="18" s="1"/>
  <c r="X13317" i="18"/>
  <c r="Y13317" i="18" s="1"/>
  <c r="X13318" i="18"/>
  <c r="Y13318" i="18" s="1"/>
  <c r="X13319" i="18"/>
  <c r="Y13319" i="18" s="1"/>
  <c r="X13320" i="18"/>
  <c r="Y13320" i="18" s="1"/>
  <c r="X13321" i="18"/>
  <c r="Y13321" i="18" s="1"/>
  <c r="X13322" i="18"/>
  <c r="Y13322" i="18" s="1"/>
  <c r="X13323" i="18"/>
  <c r="Y13323" i="18" s="1"/>
  <c r="X13324" i="18"/>
  <c r="Y13324" i="18" s="1"/>
  <c r="X13325" i="18"/>
  <c r="Y13325" i="18" s="1"/>
  <c r="X13326" i="18"/>
  <c r="Y13326" i="18" s="1"/>
  <c r="X13327" i="18"/>
  <c r="Y13327" i="18" s="1"/>
  <c r="X13328" i="18"/>
  <c r="Y13328" i="18" s="1"/>
  <c r="X13329" i="18"/>
  <c r="Y13329" i="18" s="1"/>
  <c r="X13330" i="18"/>
  <c r="Y13330" i="18" s="1"/>
  <c r="X13331" i="18"/>
  <c r="Y13331" i="18" s="1"/>
  <c r="X13332" i="18"/>
  <c r="Y13332" i="18" s="1"/>
  <c r="X13333" i="18"/>
  <c r="Y13333" i="18" s="1"/>
  <c r="X13334" i="18"/>
  <c r="Y13334" i="18" s="1"/>
  <c r="X13335" i="18"/>
  <c r="Y13335" i="18" s="1"/>
  <c r="X13336" i="18"/>
  <c r="Y13336" i="18" s="1"/>
  <c r="X13337" i="18"/>
  <c r="Y13337" i="18" s="1"/>
  <c r="X13338" i="18"/>
  <c r="Y13338" i="18" s="1"/>
  <c r="X13339" i="18"/>
  <c r="Y13339" i="18" s="1"/>
  <c r="X13340" i="18"/>
  <c r="Y13340" i="18" s="1"/>
  <c r="X13341" i="18"/>
  <c r="Y13341" i="18" s="1"/>
  <c r="X13342" i="18"/>
  <c r="Y13342" i="18" s="1"/>
  <c r="X13343" i="18"/>
  <c r="Y13343" i="18" s="1"/>
  <c r="X13344" i="18"/>
  <c r="Y13344" i="18" s="1"/>
  <c r="X13345" i="18"/>
  <c r="Y13345" i="18" s="1"/>
  <c r="X13346" i="18"/>
  <c r="Y13346" i="18" s="1"/>
  <c r="X13347" i="18"/>
  <c r="Y13347" i="18" s="1"/>
  <c r="X13348" i="18"/>
  <c r="Y13348" i="18" s="1"/>
  <c r="X13349" i="18"/>
  <c r="Y13349" i="18" s="1"/>
  <c r="X13350" i="18"/>
  <c r="Y13350" i="18" s="1"/>
  <c r="X13351" i="18"/>
  <c r="Y13351" i="18" s="1"/>
  <c r="X13352" i="18"/>
  <c r="Y13352" i="18" s="1"/>
  <c r="X13353" i="18"/>
  <c r="Y13353" i="18" s="1"/>
  <c r="X13354" i="18"/>
  <c r="Y13354" i="18" s="1"/>
  <c r="X13355" i="18"/>
  <c r="Y13355" i="18" s="1"/>
  <c r="X13356" i="18"/>
  <c r="Y13356" i="18" s="1"/>
  <c r="X13357" i="18"/>
  <c r="Y13357" i="18" s="1"/>
  <c r="X13358" i="18"/>
  <c r="Y13358" i="18" s="1"/>
  <c r="X13359" i="18"/>
  <c r="Y13359" i="18" s="1"/>
  <c r="X13360" i="18"/>
  <c r="Y13360" i="18" s="1"/>
  <c r="X13361" i="18"/>
  <c r="Y13361" i="18" s="1"/>
  <c r="X13362" i="18"/>
  <c r="Y13362" i="18" s="1"/>
  <c r="X13363" i="18"/>
  <c r="Y13363" i="18" s="1"/>
  <c r="X13364" i="18"/>
  <c r="Y13364" i="18" s="1"/>
  <c r="X13365" i="18"/>
  <c r="Y13365" i="18" s="1"/>
  <c r="X13366" i="18"/>
  <c r="Y13366" i="18" s="1"/>
  <c r="X13367" i="18"/>
  <c r="Y13367" i="18" s="1"/>
  <c r="X13368" i="18"/>
  <c r="Y13368" i="18" s="1"/>
  <c r="X13369" i="18"/>
  <c r="Y13369" i="18" s="1"/>
  <c r="X13370" i="18"/>
  <c r="Y13370" i="18" s="1"/>
  <c r="X13371" i="18"/>
  <c r="Y13371" i="18" s="1"/>
  <c r="X13372" i="18"/>
  <c r="Y13372" i="18" s="1"/>
  <c r="X13373" i="18"/>
  <c r="Y13373" i="18" s="1"/>
  <c r="X13374" i="18"/>
  <c r="Y13374" i="18" s="1"/>
  <c r="X13375" i="18"/>
  <c r="Y13375" i="18" s="1"/>
  <c r="X13376" i="18"/>
  <c r="Y13376" i="18" s="1"/>
  <c r="X13377" i="18"/>
  <c r="Y13377" i="18" s="1"/>
  <c r="X13378" i="18"/>
  <c r="Y13378" i="18" s="1"/>
  <c r="X13379" i="18"/>
  <c r="Y13379" i="18" s="1"/>
  <c r="X13380" i="18"/>
  <c r="Y13380" i="18" s="1"/>
  <c r="X13381" i="18"/>
  <c r="Y13381" i="18" s="1"/>
  <c r="X13382" i="18"/>
  <c r="Y13382" i="18" s="1"/>
  <c r="X13383" i="18"/>
  <c r="Y13383" i="18" s="1"/>
  <c r="X13384" i="18"/>
  <c r="Y13384" i="18" s="1"/>
  <c r="X13385" i="18"/>
  <c r="Y13385" i="18" s="1"/>
  <c r="X13386" i="18"/>
  <c r="Y13386" i="18" s="1"/>
  <c r="X13387" i="18"/>
  <c r="Y13387" i="18" s="1"/>
  <c r="X13388" i="18"/>
  <c r="Y13388" i="18" s="1"/>
  <c r="X13389" i="18"/>
  <c r="Y13389" i="18" s="1"/>
  <c r="X13390" i="18"/>
  <c r="Y13390" i="18" s="1"/>
  <c r="X13391" i="18"/>
  <c r="Y13391" i="18" s="1"/>
  <c r="X13392" i="18"/>
  <c r="Y13392" i="18" s="1"/>
  <c r="X13393" i="18"/>
  <c r="Y13393" i="18" s="1"/>
  <c r="X13394" i="18"/>
  <c r="Y13394" i="18" s="1"/>
  <c r="X13395" i="18"/>
  <c r="Y13395" i="18" s="1"/>
  <c r="X13396" i="18"/>
  <c r="Y13396" i="18" s="1"/>
  <c r="X13397" i="18"/>
  <c r="Y13397" i="18" s="1"/>
  <c r="X13398" i="18"/>
  <c r="Y13398" i="18" s="1"/>
  <c r="X13399" i="18"/>
  <c r="Y13399" i="18" s="1"/>
  <c r="X13400" i="18"/>
  <c r="Y13400" i="18" s="1"/>
  <c r="X13401" i="18"/>
  <c r="Y13401" i="18" s="1"/>
  <c r="X13402" i="18"/>
  <c r="Y13402" i="18" s="1"/>
  <c r="X13403" i="18"/>
  <c r="Y13403" i="18" s="1"/>
  <c r="X13404" i="18"/>
  <c r="Y13404" i="18" s="1"/>
  <c r="X13405" i="18"/>
  <c r="Y13405" i="18" s="1"/>
  <c r="X13406" i="18"/>
  <c r="Y13406" i="18" s="1"/>
  <c r="X13407" i="18"/>
  <c r="Y13407" i="18" s="1"/>
  <c r="X13408" i="18"/>
  <c r="Y13408" i="18" s="1"/>
  <c r="X13409" i="18"/>
  <c r="Y13409" i="18" s="1"/>
  <c r="X13410" i="18"/>
  <c r="Y13410" i="18" s="1"/>
  <c r="X13411" i="18"/>
  <c r="Y13411" i="18" s="1"/>
  <c r="X13412" i="18"/>
  <c r="Y13412" i="18" s="1"/>
  <c r="X13413" i="18"/>
  <c r="Y13413" i="18" s="1"/>
  <c r="X13414" i="18"/>
  <c r="Y13414" i="18" s="1"/>
  <c r="X13415" i="18"/>
  <c r="Y13415" i="18" s="1"/>
  <c r="X13416" i="18"/>
  <c r="Y13416" i="18" s="1"/>
  <c r="X13417" i="18"/>
  <c r="Y13417" i="18" s="1"/>
  <c r="X13418" i="18"/>
  <c r="Y13418" i="18" s="1"/>
  <c r="X13419" i="18"/>
  <c r="Y13419" i="18" s="1"/>
  <c r="X13420" i="18"/>
  <c r="Y13420" i="18" s="1"/>
  <c r="X13421" i="18"/>
  <c r="Y13421" i="18" s="1"/>
  <c r="X13422" i="18"/>
  <c r="Y13422" i="18" s="1"/>
  <c r="X13423" i="18"/>
  <c r="Y13423" i="18" s="1"/>
  <c r="X13424" i="18"/>
  <c r="Y13424" i="18" s="1"/>
  <c r="X13425" i="18"/>
  <c r="Y13425" i="18" s="1"/>
  <c r="X13426" i="18"/>
  <c r="Y13426" i="18" s="1"/>
  <c r="X13427" i="18"/>
  <c r="Y13427" i="18" s="1"/>
  <c r="X13428" i="18"/>
  <c r="Y13428" i="18" s="1"/>
  <c r="X13429" i="18"/>
  <c r="Y13429" i="18" s="1"/>
  <c r="X13430" i="18"/>
  <c r="Y13430" i="18" s="1"/>
  <c r="X13431" i="18"/>
  <c r="Y13431" i="18" s="1"/>
  <c r="X13432" i="18"/>
  <c r="Y13432" i="18" s="1"/>
  <c r="X13433" i="18"/>
  <c r="Y13433" i="18" s="1"/>
  <c r="X13434" i="18"/>
  <c r="Y13434" i="18" s="1"/>
  <c r="X13435" i="18"/>
  <c r="Y13435" i="18" s="1"/>
  <c r="X13436" i="18"/>
  <c r="Y13436" i="18" s="1"/>
  <c r="X13437" i="18"/>
  <c r="Y13437" i="18" s="1"/>
  <c r="X13438" i="18"/>
  <c r="Y13438" i="18" s="1"/>
  <c r="X13439" i="18"/>
  <c r="Y13439" i="18" s="1"/>
  <c r="X13440" i="18"/>
  <c r="Y13440" i="18" s="1"/>
  <c r="X13441" i="18"/>
  <c r="Y13441" i="18" s="1"/>
  <c r="X13442" i="18"/>
  <c r="Y13442" i="18" s="1"/>
  <c r="X13443" i="18"/>
  <c r="Y13443" i="18" s="1"/>
  <c r="X13444" i="18"/>
  <c r="Y13444" i="18" s="1"/>
  <c r="X13445" i="18"/>
  <c r="Y13445" i="18" s="1"/>
  <c r="X13446" i="18"/>
  <c r="Y13446" i="18" s="1"/>
  <c r="X13447" i="18"/>
  <c r="Y13447" i="18" s="1"/>
  <c r="X13448" i="18"/>
  <c r="Y13448" i="18" s="1"/>
  <c r="X13449" i="18"/>
  <c r="Y13449" i="18" s="1"/>
  <c r="X13450" i="18"/>
  <c r="Y13450" i="18" s="1"/>
  <c r="X13451" i="18"/>
  <c r="Y13451" i="18" s="1"/>
  <c r="X13452" i="18"/>
  <c r="Y13452" i="18" s="1"/>
  <c r="X13453" i="18"/>
  <c r="Y13453" i="18" s="1"/>
  <c r="X13454" i="18"/>
  <c r="Y13454" i="18" s="1"/>
  <c r="X13455" i="18"/>
  <c r="Y13455" i="18" s="1"/>
  <c r="X13456" i="18"/>
  <c r="Y13456" i="18" s="1"/>
  <c r="X13457" i="18"/>
  <c r="Y13457" i="18" s="1"/>
  <c r="X13458" i="18"/>
  <c r="Y13458" i="18" s="1"/>
  <c r="X13459" i="18"/>
  <c r="Y13459" i="18" s="1"/>
  <c r="X13460" i="18"/>
  <c r="Y13460" i="18" s="1"/>
  <c r="X13461" i="18"/>
  <c r="Y13461" i="18" s="1"/>
  <c r="X13462" i="18"/>
  <c r="Y13462" i="18" s="1"/>
  <c r="X13463" i="18"/>
  <c r="Y13463" i="18" s="1"/>
  <c r="X13464" i="18"/>
  <c r="Y13464" i="18" s="1"/>
  <c r="X13465" i="18"/>
  <c r="Y13465" i="18" s="1"/>
  <c r="X13466" i="18"/>
  <c r="Y13466" i="18" s="1"/>
  <c r="X13467" i="18"/>
  <c r="Y13467" i="18" s="1"/>
  <c r="X13468" i="18"/>
  <c r="Y13468" i="18" s="1"/>
  <c r="X13469" i="18"/>
  <c r="Y13469" i="18" s="1"/>
  <c r="X13470" i="18"/>
  <c r="Y13470" i="18" s="1"/>
  <c r="X13471" i="18"/>
  <c r="Y13471" i="18" s="1"/>
  <c r="X13472" i="18"/>
  <c r="Y13472" i="18" s="1"/>
  <c r="X13473" i="18"/>
  <c r="Y13473" i="18" s="1"/>
  <c r="X13474" i="18"/>
  <c r="Y13474" i="18" s="1"/>
  <c r="X13475" i="18"/>
  <c r="Y13475" i="18" s="1"/>
  <c r="X13476" i="18"/>
  <c r="Y13476" i="18" s="1"/>
  <c r="X13477" i="18"/>
  <c r="Y13477" i="18" s="1"/>
  <c r="X13478" i="18"/>
  <c r="Y13478" i="18" s="1"/>
  <c r="X13479" i="18"/>
  <c r="Y13479" i="18" s="1"/>
  <c r="X13480" i="18"/>
  <c r="Y13480" i="18" s="1"/>
  <c r="X13481" i="18"/>
  <c r="Y13481" i="18" s="1"/>
  <c r="X13482" i="18"/>
  <c r="Y13482" i="18" s="1"/>
  <c r="X13483" i="18"/>
  <c r="Y13483" i="18" s="1"/>
  <c r="X13484" i="18"/>
  <c r="Y13484" i="18" s="1"/>
  <c r="X13485" i="18"/>
  <c r="Y13485" i="18" s="1"/>
  <c r="X13486" i="18"/>
  <c r="Y13486" i="18" s="1"/>
  <c r="X13487" i="18"/>
  <c r="Y13487" i="18" s="1"/>
  <c r="X13488" i="18"/>
  <c r="Y13488" i="18" s="1"/>
  <c r="X13489" i="18"/>
  <c r="Y13489" i="18" s="1"/>
  <c r="X13490" i="18"/>
  <c r="Y13490" i="18" s="1"/>
  <c r="X13491" i="18"/>
  <c r="Y13491" i="18" s="1"/>
  <c r="X13492" i="18"/>
  <c r="Y13492" i="18" s="1"/>
  <c r="X13493" i="18"/>
  <c r="Y13493" i="18" s="1"/>
  <c r="X13494" i="18"/>
  <c r="Y13494" i="18" s="1"/>
  <c r="X13495" i="18"/>
  <c r="Y13495" i="18" s="1"/>
  <c r="X13496" i="18"/>
  <c r="Y13496" i="18" s="1"/>
  <c r="X13497" i="18"/>
  <c r="Y13497" i="18" s="1"/>
  <c r="X13498" i="18"/>
  <c r="Y13498" i="18" s="1"/>
  <c r="X13499" i="18"/>
  <c r="Y13499" i="18" s="1"/>
  <c r="X13500" i="18"/>
  <c r="Y13500" i="18" s="1"/>
  <c r="X13501" i="18"/>
  <c r="Y13501" i="18" s="1"/>
  <c r="X13502" i="18"/>
  <c r="Y13502" i="18" s="1"/>
  <c r="X13503" i="18"/>
  <c r="Y13503" i="18" s="1"/>
  <c r="X13504" i="18"/>
  <c r="Y13504" i="18" s="1"/>
  <c r="X13505" i="18"/>
  <c r="Y13505" i="18" s="1"/>
  <c r="X13506" i="18"/>
  <c r="Y13506" i="18" s="1"/>
  <c r="X13507" i="18"/>
  <c r="Y13507" i="18" s="1"/>
  <c r="X13508" i="18"/>
  <c r="Y13508" i="18" s="1"/>
  <c r="X13509" i="18"/>
  <c r="Y13509" i="18" s="1"/>
  <c r="X13510" i="18"/>
  <c r="Y13510" i="18" s="1"/>
  <c r="X13511" i="18"/>
  <c r="Y13511" i="18" s="1"/>
  <c r="X13512" i="18"/>
  <c r="Y13512" i="18" s="1"/>
  <c r="X13513" i="18"/>
  <c r="Y13513" i="18" s="1"/>
  <c r="X13514" i="18"/>
  <c r="Y13514" i="18" s="1"/>
  <c r="X13515" i="18"/>
  <c r="Y13515" i="18" s="1"/>
  <c r="X13516" i="18"/>
  <c r="Y13516" i="18" s="1"/>
  <c r="X13517" i="18"/>
  <c r="Y13517" i="18" s="1"/>
  <c r="X13518" i="18"/>
  <c r="Y13518" i="18" s="1"/>
  <c r="X13519" i="18"/>
  <c r="Y13519" i="18" s="1"/>
  <c r="X13520" i="18"/>
  <c r="Y13520" i="18" s="1"/>
  <c r="X13521" i="18"/>
  <c r="Y13521" i="18" s="1"/>
  <c r="X13522" i="18"/>
  <c r="Y13522" i="18" s="1"/>
  <c r="X13523" i="18"/>
  <c r="Y13523" i="18" s="1"/>
  <c r="X13524" i="18"/>
  <c r="Y13524" i="18" s="1"/>
  <c r="X2" i="18"/>
  <c r="Y2" i="18" s="1"/>
  <c r="K8" i="24" l="1"/>
  <c r="K7" i="24"/>
  <c r="K6" i="24"/>
  <c r="K5" i="24"/>
  <c r="K4" i="24"/>
  <c r="K3" i="24"/>
  <c r="K2" i="24"/>
  <c r="K8" i="23"/>
  <c r="K7" i="23"/>
  <c r="K6" i="23"/>
  <c r="K5" i="23"/>
  <c r="K4" i="23"/>
  <c r="K3" i="23"/>
  <c r="K2" i="23"/>
  <c r="K3" i="22"/>
  <c r="K4" i="22"/>
  <c r="K5" i="22"/>
  <c r="K6" i="22"/>
  <c r="K7" i="22"/>
  <c r="K8" i="22"/>
  <c r="K2" i="22"/>
  <c r="H11" i="23" l="1"/>
  <c r="I11" i="23"/>
  <c r="I11" i="22"/>
  <c r="H11" i="22"/>
  <c r="I11" i="24"/>
  <c r="H11" i="24"/>
  <c r="C124" i="22"/>
  <c r="C124" i="23"/>
  <c r="C124" i="24"/>
  <c r="C124" i="9"/>
  <c r="C84" i="24"/>
  <c r="C44" i="24"/>
  <c r="C4" i="24"/>
  <c r="M2" i="24"/>
  <c r="C84" i="23"/>
  <c r="C44" i="23"/>
  <c r="C4" i="23"/>
  <c r="A1" i="23"/>
  <c r="M2" i="23" s="1"/>
  <c r="C84" i="22"/>
  <c r="C44" i="22"/>
  <c r="C4" i="22"/>
  <c r="A1" i="22"/>
  <c r="M2" i="22" s="1"/>
  <c r="C84" i="9"/>
  <c r="A1" i="9"/>
  <c r="M2" i="9" s="1"/>
  <c r="C44" i="9"/>
  <c r="C4" i="9"/>
  <c r="E128" i="9" l="1" a="1"/>
  <c r="E128" i="9" s="1"/>
  <c r="D88" i="9" a="1"/>
  <c r="D88" i="9" s="1"/>
  <c r="F88" i="9" a="1"/>
  <c r="F88" i="9" s="1"/>
  <c r="D128" i="22" a="1"/>
  <c r="D128" i="22" s="1"/>
  <c r="F128" i="22" a="1"/>
  <c r="F128" i="22" s="1"/>
  <c r="E88" i="22" a="1"/>
  <c r="E88" i="22" s="1"/>
  <c r="D48" i="22" a="1"/>
  <c r="D48" i="22" s="1"/>
  <c r="F48" i="22" a="1"/>
  <c r="F48" i="22" s="1"/>
  <c r="E48" i="9" a="1"/>
  <c r="E48" i="9" s="1"/>
  <c r="D128" i="23" a="1"/>
  <c r="D128" i="23" s="1"/>
  <c r="F128" i="23" a="1"/>
  <c r="F128" i="23" s="1"/>
  <c r="E88" i="23" a="1"/>
  <c r="E88" i="23" s="1"/>
  <c r="D48" i="23" a="1"/>
  <c r="D48" i="23" s="1"/>
  <c r="F48" i="23" a="1"/>
  <c r="F48" i="23" s="1"/>
  <c r="E48" i="24" a="1"/>
  <c r="E48" i="24" s="1"/>
  <c r="D128" i="24" a="1"/>
  <c r="D128" i="24" s="1"/>
  <c r="F128" i="24" a="1"/>
  <c r="F128" i="24" s="1"/>
  <c r="E88" i="24" a="1"/>
  <c r="E88" i="24" s="1"/>
  <c r="D48" i="24" a="1"/>
  <c r="D48" i="24" s="1"/>
  <c r="F48" i="24" a="1"/>
  <c r="F48" i="24" s="1"/>
  <c r="F88" i="24" a="1"/>
  <c r="F88" i="24" s="1"/>
  <c r="D128" i="9" a="1"/>
  <c r="D128" i="9" s="1"/>
  <c r="F128" i="9" a="1"/>
  <c r="F128" i="9" s="1"/>
  <c r="E88" i="9" a="1"/>
  <c r="E88" i="9" s="1"/>
  <c r="D48" i="9" a="1"/>
  <c r="D48" i="9" s="1"/>
  <c r="F48" i="9" a="1"/>
  <c r="F48" i="9" s="1"/>
  <c r="E128" i="22" a="1"/>
  <c r="E128" i="22" s="1"/>
  <c r="D88" i="22" a="1"/>
  <c r="D88" i="22" s="1"/>
  <c r="F88" i="22" a="1"/>
  <c r="F88" i="22" s="1"/>
  <c r="E48" i="22" a="1"/>
  <c r="E48" i="22" s="1"/>
  <c r="E128" i="24" a="1"/>
  <c r="E128" i="24" s="1"/>
  <c r="E128" i="23" a="1"/>
  <c r="E128" i="23" s="1"/>
  <c r="D88" i="23" a="1"/>
  <c r="D88" i="23" s="1"/>
  <c r="F88" i="23" a="1"/>
  <c r="F88" i="23" s="1"/>
  <c r="E48" i="23" a="1"/>
  <c r="E48" i="23" s="1"/>
  <c r="D88" i="24" a="1"/>
  <c r="D88" i="24" s="1"/>
  <c r="E8" i="9" a="1"/>
  <c r="E8" i="9" s="1"/>
  <c r="D8" i="9" a="1"/>
  <c r="D8" i="9" s="1"/>
  <c r="F8" i="22" a="1"/>
  <c r="F8" i="22" s="1"/>
  <c r="F8" i="23" a="1"/>
  <c r="F8" i="23" s="1"/>
  <c r="F8" i="24" a="1"/>
  <c r="F8" i="24" s="1"/>
  <c r="D8" i="23" a="1"/>
  <c r="D8" i="23" s="1"/>
  <c r="D8" i="24" a="1"/>
  <c r="D8" i="24" s="1"/>
  <c r="D8" i="22" a="1"/>
  <c r="D8" i="22" s="1"/>
  <c r="F8" i="9" a="1"/>
  <c r="F8" i="9" s="1"/>
  <c r="E8" i="22" a="1"/>
  <c r="E8" i="22" s="1"/>
  <c r="E8" i="23" a="1"/>
  <c r="E8" i="23" s="1"/>
  <c r="E8" i="24" a="1"/>
  <c r="E8" i="24" s="1"/>
  <c r="D32" i="18" l="1"/>
  <c r="A2" i="24" l="1"/>
  <c r="A2" i="9"/>
  <c r="A2" i="22"/>
  <c r="A2" i="23"/>
  <c r="D33" i="18"/>
  <c r="D34" i="18" l="1"/>
  <c r="D35" i="18" l="1"/>
  <c r="D36" i="18" l="1"/>
  <c r="D37" i="18" l="1"/>
  <c r="B20" i="18"/>
  <c r="B6" i="35"/>
  <c r="B5" i="33"/>
  <c r="F86" i="22"/>
  <c r="C85" i="22" s="1"/>
  <c r="E46" i="22" a="1"/>
  <c r="E46" i="22" s="1"/>
  <c r="D6" i="24" a="1"/>
  <c r="D6" i="24" s="1"/>
  <c r="E46" i="24" a="1"/>
  <c r="E46" i="24" s="1"/>
  <c r="E46" i="23" a="1"/>
  <c r="E46" i="23" s="1"/>
  <c r="D6" i="22" a="1"/>
  <c r="D6" i="22" s="1"/>
  <c r="J14" i="18"/>
  <c r="D6" i="23" a="1"/>
  <c r="D6" i="23" s="1"/>
  <c r="E46" i="9" a="1"/>
  <c r="E46" i="9" s="1"/>
  <c r="D6" i="9" a="1"/>
  <c r="D6" i="9" s="1"/>
  <c r="F86" i="9" a="1"/>
  <c r="F86" i="9" s="1"/>
  <c r="C85" i="9" s="1"/>
  <c r="J24" i="18"/>
  <c r="J7" i="18"/>
  <c r="J6" i="18"/>
  <c r="J12" i="18"/>
  <c r="J9" i="18"/>
  <c r="J23" i="18"/>
  <c r="J13" i="18"/>
  <c r="F86" i="23" a="1"/>
  <c r="F86" i="23" s="1"/>
  <c r="C85" i="23" s="1"/>
  <c r="J17" i="18"/>
  <c r="B24" i="18"/>
  <c r="J10" i="18"/>
  <c r="J8" i="18"/>
  <c r="J20" i="18"/>
  <c r="F86" i="22" a="1"/>
  <c r="F86" i="24" a="1"/>
  <c r="F86" i="24" s="1"/>
  <c r="C85" i="24" s="1"/>
  <c r="B9" i="33"/>
  <c r="J19" i="18"/>
  <c r="J15" i="18"/>
  <c r="J11" i="18"/>
  <c r="J25" i="18"/>
  <c r="J16" i="18"/>
  <c r="J21" i="18"/>
  <c r="B10" i="35"/>
  <c r="J18" i="18"/>
  <c r="J5" i="18"/>
  <c r="J22" i="18"/>
  <c r="D46" i="23" a="1"/>
  <c r="D46" i="23" s="1"/>
  <c r="D46" i="9" a="1"/>
  <c r="D46" i="9" s="1"/>
  <c r="E86" i="24" a="1"/>
  <c r="E86" i="24" s="1"/>
  <c r="D46" i="22" a="1"/>
  <c r="D46" i="22" s="1"/>
  <c r="D46" i="24" a="1"/>
  <c r="D46" i="24" s="1"/>
  <c r="E86" i="22" a="1"/>
  <c r="E86" i="22" s="1"/>
  <c r="E86" i="23" a="1"/>
  <c r="E86" i="23" s="1"/>
  <c r="E86" i="9" a="1"/>
  <c r="E86" i="9" s="1"/>
  <c r="F126" i="23" a="1"/>
  <c r="F126" i="23" s="1"/>
  <c r="C125" i="23" s="1"/>
  <c r="F126" i="24" a="1"/>
  <c r="F126" i="9" a="1"/>
  <c r="F126" i="9" s="1"/>
  <c r="C125" i="9" s="1"/>
  <c r="B8" i="33"/>
  <c r="D76" i="22"/>
  <c r="B9" i="35"/>
  <c r="B23" i="18"/>
  <c r="F126" i="22" a="1"/>
  <c r="F126" i="22" s="1"/>
  <c r="C125" i="22" s="1"/>
  <c r="F126" i="24"/>
  <c r="C125" i="24" s="1"/>
  <c r="B8" i="35"/>
  <c r="B22" i="18"/>
  <c r="E126" i="22" a="1"/>
  <c r="E126" i="22" s="1"/>
  <c r="I128" i="22" s="1" a="1"/>
  <c r="I128" i="22" s="1"/>
  <c r="D86" i="22" a="1"/>
  <c r="D86" i="22" s="1"/>
  <c r="E126" i="24" a="1"/>
  <c r="E126" i="24" s="1"/>
  <c r="D86" i="9" a="1"/>
  <c r="D86" i="9" s="1"/>
  <c r="D86" i="23" a="1"/>
  <c r="D86" i="23" s="1"/>
  <c r="D86" i="24" a="1"/>
  <c r="D86" i="24" s="1"/>
  <c r="E126" i="9" a="1"/>
  <c r="E126" i="9"/>
  <c r="F166" i="9" a="1"/>
  <c r="F166" i="9"/>
  <c r="C165" i="9" s="1"/>
  <c r="E126" i="23" a="1"/>
  <c r="E126" i="23" s="1"/>
  <c r="B7" i="33"/>
  <c r="I128" i="23" l="1" a="1"/>
  <c r="I128" i="23" s="1"/>
  <c r="I88" i="23" a="1"/>
  <c r="I88" i="23" s="1"/>
  <c r="I88" i="24" a="1"/>
  <c r="I88" i="24" s="1"/>
  <c r="H88" i="24" a="1"/>
  <c r="H88" i="24" s="1"/>
  <c r="H88" i="23" a="1"/>
  <c r="H88" i="23" s="1"/>
  <c r="I128" i="9" a="1"/>
  <c r="I128" i="9" s="1"/>
  <c r="I128" i="24" a="1"/>
  <c r="I128" i="24" s="1"/>
  <c r="H88" i="9" a="1"/>
  <c r="H88" i="9" s="1"/>
  <c r="I88" i="9" a="1"/>
  <c r="I88" i="9" s="1"/>
  <c r="I88" i="22" a="1"/>
  <c r="I88" i="22" s="1"/>
  <c r="H88" i="22" a="1"/>
  <c r="H88" i="22" s="1"/>
  <c r="D166" i="9" a="1"/>
  <c r="D126" i="9" a="1"/>
  <c r="B7" i="35"/>
  <c r="D126" i="22" a="1"/>
  <c r="D126" i="22" s="1"/>
  <c r="H128" i="22" s="1" a="1"/>
  <c r="H128" i="22" s="1"/>
  <c r="D126" i="24" a="1"/>
  <c r="D126" i="24" s="1"/>
  <c r="H128" i="24" s="1" a="1"/>
  <c r="H128" i="24" s="1"/>
  <c r="B21" i="18"/>
  <c r="D126" i="23" a="1"/>
  <c r="E166" i="9" a="1"/>
  <c r="E166" i="9" s="1"/>
  <c r="I168" i="9" s="1" a="1"/>
  <c r="I168" i="9" s="1"/>
  <c r="B6" i="33"/>
  <c r="D166" i="9"/>
  <c r="D126" i="9"/>
  <c r="H168" i="9" a="1"/>
  <c r="H168" i="9" s="1"/>
  <c r="H128" i="9" a="1"/>
  <c r="H128" i="9" s="1"/>
  <c r="D126" i="23"/>
  <c r="H128" i="23" s="1" a="1"/>
  <c r="H128" i="23" s="1"/>
  <c r="F33" i="23"/>
  <c r="B26" i="18"/>
  <c r="F6" i="9" a="1"/>
  <c r="F6" i="9"/>
  <c r="F6" i="24" a="1"/>
  <c r="F6" i="24"/>
  <c r="B11" i="33"/>
  <c r="F46" i="9" a="1"/>
  <c r="F46" i="9" s="1"/>
  <c r="J4" i="18"/>
  <c r="E6" i="9" a="1"/>
  <c r="E6" i="9" s="1"/>
  <c r="F46" i="23" a="1"/>
  <c r="F46" i="23" s="1"/>
  <c r="F46" i="22" a="1"/>
  <c r="F46" i="22" s="1"/>
  <c r="M6" i="9" a="1"/>
  <c r="M6" i="9" s="1"/>
  <c r="E6" i="22" a="1"/>
  <c r="E6" i="22" s="1"/>
  <c r="B11" i="35"/>
  <c r="E6" i="24" a="1"/>
  <c r="E6" i="24"/>
  <c r="I8" i="24" s="1" a="1"/>
  <c r="I8" i="24" s="1"/>
  <c r="J3" i="18"/>
  <c r="B25" i="18"/>
  <c r="B10" i="33"/>
  <c r="F46" i="24" a="1"/>
  <c r="F46" i="24" s="1"/>
  <c r="E6" i="23" a="1"/>
  <c r="E6" i="23" s="1"/>
  <c r="E71" i="22" a="1"/>
  <c r="E71" i="22" s="1"/>
  <c r="D73" i="23" a="1"/>
  <c r="D73" i="23" s="1"/>
  <c r="E113" i="22" a="1"/>
  <c r="E113" i="22" s="1"/>
  <c r="D7" i="33" a="1"/>
  <c r="D7" i="33" s="1"/>
  <c r="E109" i="9" a="1"/>
  <c r="E109" i="9" s="1"/>
  <c r="D151" i="22" a="1"/>
  <c r="D151" i="22" s="1"/>
  <c r="D104" i="9"/>
  <c r="D104" i="9" a="1"/>
  <c r="F53" i="9" a="1"/>
  <c r="F53" i="9" s="1"/>
  <c r="D26" i="9"/>
  <c r="E144" i="9" a="1"/>
  <c r="E144" i="9" s="1"/>
  <c r="D159" i="22"/>
  <c r="D26" i="9" a="1"/>
  <c r="E151" i="23" a="1"/>
  <c r="E151" i="23" s="1"/>
  <c r="J2" i="18"/>
  <c r="E57" i="22" s="1" a="1"/>
  <c r="E57" i="22" s="1"/>
  <c r="E153" i="9" a="1"/>
  <c r="E153" i="9" s="1"/>
  <c r="E151" i="24" l="1" a="1"/>
  <c r="E151" i="24" s="1"/>
  <c r="D9" i="33" a="1"/>
  <c r="D9" i="33" s="1"/>
  <c r="D149" i="9" a="1"/>
  <c r="D149" i="9" s="1"/>
  <c r="D66" i="24" a="1"/>
  <c r="D66" i="24" s="1"/>
  <c r="F151" i="22" a="1"/>
  <c r="F151" i="22" s="1"/>
  <c r="E137" i="22" a="1"/>
  <c r="E137" i="22" s="1"/>
  <c r="E159" i="9" a="1"/>
  <c r="E159" i="9" s="1"/>
  <c r="D71" i="23" a="1"/>
  <c r="D71" i="23" s="1"/>
  <c r="D57" i="22" a="1"/>
  <c r="D57" i="22" s="1"/>
  <c r="F106" i="23" a="1"/>
  <c r="F106" i="23" s="1"/>
  <c r="F155" i="22" a="1"/>
  <c r="F155" i="22" s="1"/>
  <c r="D93" i="9" a="1"/>
  <c r="D93" i="9" s="1"/>
  <c r="F93" i="9" a="1"/>
  <c r="F93" i="9" s="1"/>
  <c r="D31" i="23" a="1"/>
  <c r="D31" i="23" s="1"/>
  <c r="D94" i="24" a="1"/>
  <c r="D94" i="24" s="1"/>
  <c r="D79" i="9" a="1"/>
  <c r="D79" i="9" s="1"/>
  <c r="E144" i="23" a="1"/>
  <c r="E144" i="23" s="1"/>
  <c r="E152" i="23" s="1"/>
  <c r="E155" i="22" a="1"/>
  <c r="E155" i="22" s="1"/>
  <c r="D64" i="24" a="1"/>
  <c r="D64" i="24" s="1"/>
  <c r="E153" i="22" a="1"/>
  <c r="E153" i="22" s="1"/>
  <c r="D79" i="22"/>
  <c r="D75" i="9" a="1"/>
  <c r="D75" i="9" s="1"/>
  <c r="D36" i="23" a="1"/>
  <c r="D36" i="23" s="1"/>
  <c r="D53" i="24" a="1"/>
  <c r="D53" i="24" s="1"/>
  <c r="D116" i="9" a="1"/>
  <c r="D116" i="9" s="1"/>
  <c r="D75" i="24" a="1"/>
  <c r="D75" i="24" s="1"/>
  <c r="F97" i="24" a="1"/>
  <c r="F97" i="24" s="1"/>
  <c r="F115" i="24" a="1"/>
  <c r="F115" i="24" s="1"/>
  <c r="F97" i="22" a="1"/>
  <c r="F97" i="22" s="1"/>
  <c r="D17" i="24" a="1"/>
  <c r="D17" i="24" s="1"/>
  <c r="D59" i="24" a="1"/>
  <c r="D59" i="24" s="1"/>
  <c r="E53" i="23" a="1"/>
  <c r="E53" i="23" s="1"/>
  <c r="E179" i="9" a="1"/>
  <c r="E179" i="9" s="1"/>
  <c r="F106" i="22" a="1"/>
  <c r="F106" i="22" s="1"/>
  <c r="D119" i="22"/>
  <c r="D113" i="23" a="1"/>
  <c r="D113" i="23" s="1"/>
  <c r="E159" i="24"/>
  <c r="D109" i="9" a="1"/>
  <c r="D109" i="9" s="1"/>
  <c r="D108" i="9" s="1"/>
  <c r="D71" i="24" a="1"/>
  <c r="D71" i="24" s="1"/>
  <c r="D72" i="24" s="1"/>
  <c r="E111" i="9" a="1"/>
  <c r="E111" i="9" s="1"/>
  <c r="F137" i="24" a="1"/>
  <c r="F137" i="24" s="1"/>
  <c r="D156" i="22" a="1"/>
  <c r="D156" i="22" s="1"/>
  <c r="F94" i="23" a="1"/>
  <c r="F94" i="23" s="1"/>
  <c r="E93" i="22" a="1"/>
  <c r="E93" i="22" s="1"/>
  <c r="E94" i="24" a="1"/>
  <c r="E94" i="24" s="1"/>
  <c r="E53" i="22" a="1"/>
  <c r="E53" i="22" s="1"/>
  <c r="F159" i="23"/>
  <c r="D29" i="9" a="1"/>
  <c r="D29" i="9" s="1"/>
  <c r="E111" i="24" a="1"/>
  <c r="E111" i="24" s="1"/>
  <c r="E139" i="24" a="1"/>
  <c r="E139" i="24" s="1"/>
  <c r="F174" i="9" a="1"/>
  <c r="F174" i="9" s="1"/>
  <c r="D54" i="9" a="1"/>
  <c r="D54" i="9" s="1"/>
  <c r="D153" i="22" a="1"/>
  <c r="D153" i="22" s="1"/>
  <c r="D94" i="22" a="1"/>
  <c r="D94" i="22" s="1"/>
  <c r="D139" i="24" a="1"/>
  <c r="D139" i="24" s="1"/>
  <c r="F119" i="24"/>
  <c r="D36" i="24" a="1"/>
  <c r="D36" i="24" s="1"/>
  <c r="D156" i="24" a="1"/>
  <c r="D156" i="24" s="1"/>
  <c r="E196" i="9" a="1"/>
  <c r="E196" i="9" s="1"/>
  <c r="F106" i="24" a="1"/>
  <c r="F106" i="24" s="1"/>
  <c r="E155" i="24" a="1"/>
  <c r="E155" i="24" s="1"/>
  <c r="D184" i="9" a="1"/>
  <c r="D184" i="9" s="1"/>
  <c r="E64" i="23" a="1"/>
  <c r="E64" i="23" s="1"/>
  <c r="D139" i="23" a="1"/>
  <c r="D139" i="23" s="1"/>
  <c r="E156" i="23" a="1"/>
  <c r="E156" i="23" s="1"/>
  <c r="D134" i="24" a="1"/>
  <c r="D134" i="24" s="1"/>
  <c r="D155" i="9" a="1"/>
  <c r="D155" i="9" s="1"/>
  <c r="E79" i="9" a="1"/>
  <c r="E79" i="9" s="1"/>
  <c r="D33" i="9" a="1"/>
  <c r="D33" i="9" s="1"/>
  <c r="D34" i="9" s="1"/>
  <c r="E153" i="23" a="1"/>
  <c r="E153" i="23" s="1"/>
  <c r="E159" i="23"/>
  <c r="D53" i="22" a="1"/>
  <c r="D53" i="22" s="1"/>
  <c r="D113" i="22" a="1"/>
  <c r="D113" i="22" s="1"/>
  <c r="D104" i="22" a="1"/>
  <c r="D104" i="22" s="1"/>
  <c r="E97" i="23" a="1"/>
  <c r="E97" i="23" s="1"/>
  <c r="E66" i="24" a="1"/>
  <c r="E66" i="24" s="1"/>
  <c r="F153" i="22" a="1"/>
  <c r="F153" i="22" s="1"/>
  <c r="F99" i="24" a="1"/>
  <c r="F99" i="24" s="1"/>
  <c r="E76" i="22" a="1"/>
  <c r="E76" i="22" s="1"/>
  <c r="E73" i="23" a="1"/>
  <c r="E73" i="23" s="1"/>
  <c r="F116" i="24" a="1"/>
  <c r="F116" i="24" s="1"/>
  <c r="E115" i="23" a="1"/>
  <c r="E115" i="23" s="1"/>
  <c r="D151" i="23" a="1"/>
  <c r="D151" i="23" s="1"/>
  <c r="E146" i="9" a="1"/>
  <c r="E146" i="9" s="1"/>
  <c r="E147" i="9" s="1"/>
  <c r="D57" i="23" a="1"/>
  <c r="D57" i="23" s="1"/>
  <c r="E195" i="9" a="1"/>
  <c r="E195" i="9" s="1"/>
  <c r="E64" i="9" a="1"/>
  <c r="E64" i="9" s="1"/>
  <c r="D195" i="9" a="1"/>
  <c r="D195" i="9" s="1"/>
  <c r="E137" i="9" a="1"/>
  <c r="E137" i="9" s="1"/>
  <c r="E145" i="9" s="1"/>
  <c r="D17" i="9" a="1"/>
  <c r="D17" i="9" s="1"/>
  <c r="E94" i="23" a="1"/>
  <c r="E94" i="23" s="1"/>
  <c r="D54" i="24" a="1"/>
  <c r="D54" i="24" s="1"/>
  <c r="E93" i="9" a="1"/>
  <c r="E93" i="9" s="1"/>
  <c r="E139" i="22" a="1"/>
  <c r="E139" i="22" s="1"/>
  <c r="D137" i="22" a="1"/>
  <c r="D137" i="22" s="1"/>
  <c r="E59" i="23" a="1"/>
  <c r="E59" i="23" s="1"/>
  <c r="C5" i="33" a="1"/>
  <c r="C5" i="33" s="1"/>
  <c r="D19" i="22" a="1"/>
  <c r="D19" i="22" s="1"/>
  <c r="F184" i="9" a="1"/>
  <c r="F184" i="9" s="1"/>
  <c r="E76" i="23" a="1"/>
  <c r="E76" i="23" s="1"/>
  <c r="D113" i="24" a="1"/>
  <c r="D113" i="24" s="1"/>
  <c r="D26" i="22" a="1"/>
  <c r="D26" i="22" s="1"/>
  <c r="E106" i="24" a="1"/>
  <c r="E106" i="24" s="1"/>
  <c r="D26" i="24" a="1"/>
  <c r="D26" i="24" s="1"/>
  <c r="E119" i="23"/>
  <c r="E71" i="23" a="1"/>
  <c r="E71" i="23" s="1"/>
  <c r="E72" i="23" s="1"/>
  <c r="E113" i="23" a="1"/>
  <c r="E113" i="23" s="1"/>
  <c r="E151" i="9" a="1"/>
  <c r="E151" i="9" s="1"/>
  <c r="E152" i="9" s="1"/>
  <c r="F111" i="22" a="1"/>
  <c r="F111" i="22" s="1"/>
  <c r="D99" i="23" a="1"/>
  <c r="D99" i="23" s="1"/>
  <c r="D13" i="24" a="1"/>
  <c r="D13" i="24" s="1"/>
  <c r="F155" i="9" a="1"/>
  <c r="F155" i="9" s="1"/>
  <c r="D156" i="9" a="1"/>
  <c r="D156" i="9" s="1"/>
  <c r="D151" i="9" a="1"/>
  <c r="D151" i="9" s="1"/>
  <c r="C9" i="33" a="1"/>
  <c r="C9" i="33" s="1"/>
  <c r="D119" i="24"/>
  <c r="D39" i="23"/>
  <c r="D119" i="9" a="1"/>
  <c r="D119" i="9" s="1"/>
  <c r="D120" i="9" s="1"/>
  <c r="E57" i="23" a="1"/>
  <c r="E57" i="23" s="1"/>
  <c r="E155" i="9" a="1"/>
  <c r="E155" i="9" s="1"/>
  <c r="D196" i="9" a="1"/>
  <c r="D196" i="9" s="1"/>
  <c r="D156" i="23" a="1"/>
  <c r="D156" i="23" s="1"/>
  <c r="F134" i="9" a="1"/>
  <c r="F134" i="9" s="1"/>
  <c r="D35" i="22" a="1"/>
  <c r="D35" i="22" s="1"/>
  <c r="D24" i="24" a="1"/>
  <c r="D24" i="24" s="1"/>
  <c r="D115" i="24" a="1"/>
  <c r="D115" i="24" s="1"/>
  <c r="E144" i="24" a="1"/>
  <c r="E144" i="24" s="1"/>
  <c r="E97" i="22" a="1"/>
  <c r="E97" i="22" s="1"/>
  <c r="F99" i="9" a="1"/>
  <c r="F99" i="9" s="1"/>
  <c r="D97" i="24" a="1"/>
  <c r="D97" i="24" s="1"/>
  <c r="D177" i="9" a="1"/>
  <c r="D177" i="9" s="1"/>
  <c r="D59" i="23" a="1"/>
  <c r="D59" i="23" s="1"/>
  <c r="F97" i="23" a="1"/>
  <c r="F97" i="23" s="1"/>
  <c r="E137" i="24" a="1"/>
  <c r="E137" i="24" s="1"/>
  <c r="D35" i="9" a="1"/>
  <c r="D35" i="9" s="1"/>
  <c r="D191" i="9" a="1"/>
  <c r="D191" i="9" s="1"/>
  <c r="D192" i="9" s="1"/>
  <c r="E66" i="23" a="1"/>
  <c r="E66" i="23" s="1"/>
  <c r="E67" i="23" s="1"/>
  <c r="E66" i="22" a="1"/>
  <c r="E66" i="22" s="1"/>
  <c r="E79" i="24" a="1"/>
  <c r="E79" i="24" s="1"/>
  <c r="D111" i="22" a="1"/>
  <c r="D111" i="22" s="1"/>
  <c r="D112" i="22" s="1"/>
  <c r="E149" i="9" a="1"/>
  <c r="E149" i="9" s="1"/>
  <c r="E148" i="9" s="1"/>
  <c r="E73" i="9" a="1"/>
  <c r="E73" i="9" s="1"/>
  <c r="D133" i="24" a="1"/>
  <c r="D133" i="24" s="1"/>
  <c r="F115" i="23" a="1"/>
  <c r="F115" i="23" s="1"/>
  <c r="F177" i="9" a="1"/>
  <c r="F177" i="9" s="1"/>
  <c r="E54" i="23" a="1"/>
  <c r="E54" i="23" s="1"/>
  <c r="D13" i="9" a="1"/>
  <c r="D13" i="9" s="1"/>
  <c r="E104" i="23" a="1"/>
  <c r="E104" i="23" s="1"/>
  <c r="D73" i="22" a="1"/>
  <c r="D73" i="22" s="1"/>
  <c r="E99" i="24" a="1"/>
  <c r="E99" i="24" s="1"/>
  <c r="D54" i="23" a="1"/>
  <c r="D54" i="23" s="1"/>
  <c r="E111" i="23" a="1"/>
  <c r="E111" i="23" s="1"/>
  <c r="E112" i="23" s="1"/>
  <c r="D69" i="9" a="1"/>
  <c r="D69" i="9" s="1"/>
  <c r="E155" i="23" a="1"/>
  <c r="E155" i="23" s="1"/>
  <c r="D39" i="22"/>
  <c r="D33" i="24" a="1"/>
  <c r="D33" i="24" s="1"/>
  <c r="D34" i="24" s="1"/>
  <c r="D79" i="24"/>
  <c r="D80" i="24" s="1"/>
  <c r="D116" i="23" a="1"/>
  <c r="D116" i="23" s="1"/>
  <c r="D134" i="22" a="1"/>
  <c r="D134" i="22" s="1"/>
  <c r="F116" i="23" a="1"/>
  <c r="F116" i="23" s="1"/>
  <c r="F156" i="22" a="1"/>
  <c r="F156" i="22" s="1"/>
  <c r="D59" i="22" a="1"/>
  <c r="D59" i="22" s="1"/>
  <c r="D64" i="23" a="1"/>
  <c r="D64" i="23" s="1"/>
  <c r="D155" i="22" a="1"/>
  <c r="D155" i="22" s="1"/>
  <c r="E106" i="9" a="1"/>
  <c r="E106" i="9" s="1"/>
  <c r="F146" i="24" a="1"/>
  <c r="F146" i="24" s="1"/>
  <c r="E173" i="9" a="1"/>
  <c r="E173" i="9" s="1"/>
  <c r="D35" i="24" a="1"/>
  <c r="D35" i="24" s="1"/>
  <c r="E133" i="23" a="1"/>
  <c r="E133" i="23" s="1"/>
  <c r="D137" i="24" a="1"/>
  <c r="D137" i="24" s="1"/>
  <c r="I8" i="9" a="1"/>
  <c r="I8" i="9" s="1"/>
  <c r="D33" i="22" a="1"/>
  <c r="D33" i="22" s="1"/>
  <c r="D34" i="22" s="1"/>
  <c r="D146" i="23" a="1"/>
  <c r="D146" i="23" s="1"/>
  <c r="D111" i="24" a="1"/>
  <c r="D111" i="24" s="1"/>
  <c r="E66" i="9" a="1"/>
  <c r="E66" i="9" s="1"/>
  <c r="E67" i="9" s="1"/>
  <c r="D8" i="33" a="1"/>
  <c r="D8" i="33" s="1"/>
  <c r="E71" i="24" a="1"/>
  <c r="E71" i="24" s="1"/>
  <c r="D106" i="23" a="1"/>
  <c r="D106" i="23" s="1"/>
  <c r="D119" i="23"/>
  <c r="D146" i="9" a="1"/>
  <c r="D146" i="9" s="1"/>
  <c r="E73" i="24" a="1"/>
  <c r="E73" i="24" s="1"/>
  <c r="E74" i="24" s="1"/>
  <c r="F179" i="9" a="1"/>
  <c r="F179" i="9" s="1"/>
  <c r="D39" i="9" a="1"/>
  <c r="D39" i="9" s="1"/>
  <c r="D40" i="9" s="1"/>
  <c r="E79" i="23" a="1"/>
  <c r="E79" i="23" s="1"/>
  <c r="E80" i="23" s="1"/>
  <c r="D93" i="23" a="1"/>
  <c r="D93" i="23" s="1"/>
  <c r="E113" i="24" a="1"/>
  <c r="E113" i="24" s="1"/>
  <c r="E114" i="24" s="1"/>
  <c r="F137" i="23" a="1"/>
  <c r="F137" i="23" s="1"/>
  <c r="D33" i="23" a="1"/>
  <c r="D33" i="23" s="1"/>
  <c r="D13" i="22" a="1"/>
  <c r="D13" i="22" s="1"/>
  <c r="E57" i="24" a="1"/>
  <c r="E57" i="24" s="1"/>
  <c r="D155" i="24" a="1"/>
  <c r="D155" i="24" s="1"/>
  <c r="D66" i="22" a="1"/>
  <c r="D66" i="22" s="1"/>
  <c r="E146" i="23" a="1"/>
  <c r="E146" i="23" s="1"/>
  <c r="E147" i="23" s="1"/>
  <c r="E115" i="22" a="1"/>
  <c r="E115" i="22" s="1"/>
  <c r="F195" i="9" a="1"/>
  <c r="F195" i="9" s="1"/>
  <c r="E139" i="23" a="1"/>
  <c r="E139" i="23" s="1"/>
  <c r="D57" i="24" a="1"/>
  <c r="D57" i="24" s="1"/>
  <c r="D93" i="24" a="1"/>
  <c r="D93" i="24" s="1"/>
  <c r="E134" i="22" a="1"/>
  <c r="E134" i="22" s="1"/>
  <c r="E99" i="22" a="1"/>
  <c r="E99" i="22" s="1"/>
  <c r="D99" i="22" a="1"/>
  <c r="D99" i="22" s="1"/>
  <c r="E99" i="9" a="1"/>
  <c r="E99" i="9" s="1"/>
  <c r="E193" i="9" a="1"/>
  <c r="E193" i="9" s="1"/>
  <c r="F97" i="9" a="1"/>
  <c r="F97" i="9" s="1"/>
  <c r="E153" i="24" a="1"/>
  <c r="E153" i="24" s="1"/>
  <c r="D24" i="22" a="1"/>
  <c r="D24" i="22" s="1"/>
  <c r="D31" i="22" a="1"/>
  <c r="D31" i="22" s="1"/>
  <c r="D39" i="24"/>
  <c r="D40" i="24" s="1"/>
  <c r="D31" i="24" a="1"/>
  <c r="D31" i="24" s="1"/>
  <c r="D32" i="24" s="1"/>
  <c r="D66" i="23" a="1"/>
  <c r="D66" i="23" s="1"/>
  <c r="D67" i="23" s="1"/>
  <c r="D31" i="9" a="1"/>
  <c r="D31" i="9" s="1"/>
  <c r="E104" i="9" a="1"/>
  <c r="E104" i="9" s="1"/>
  <c r="E73" i="22" a="1"/>
  <c r="E73" i="22" s="1"/>
  <c r="E74" i="22" s="1"/>
  <c r="E146" i="22" a="1"/>
  <c r="E146" i="22" s="1"/>
  <c r="D106" i="9" a="1"/>
  <c r="D106" i="9" s="1"/>
  <c r="D107" i="9" s="1"/>
  <c r="D199" i="9" a="1"/>
  <c r="D199" i="9" s="1"/>
  <c r="E119" i="24"/>
  <c r="E64" i="22" a="1"/>
  <c r="E64" i="22" s="1"/>
  <c r="E72" i="22" s="1"/>
  <c r="D19" i="24" a="1"/>
  <c r="D19" i="24" s="1"/>
  <c r="D53" i="9" a="1"/>
  <c r="D53" i="9" s="1"/>
  <c r="D64" i="9" a="1"/>
  <c r="D64" i="9" s="1"/>
  <c r="D65" i="9" s="1"/>
  <c r="D53" i="23" a="1"/>
  <c r="D53" i="23" s="1"/>
  <c r="E116" i="22" a="1"/>
  <c r="E116" i="22" s="1"/>
  <c r="E93" i="24" a="1"/>
  <c r="E93" i="24" s="1"/>
  <c r="E156" i="9" a="1"/>
  <c r="E156" i="9" s="1"/>
  <c r="D54" i="22" a="1"/>
  <c r="D54" i="22" s="1"/>
  <c r="F106" i="9" a="1"/>
  <c r="F106" i="9" s="1"/>
  <c r="F155" i="23" a="1"/>
  <c r="F155" i="23" s="1"/>
  <c r="E174" i="9" a="1"/>
  <c r="E174" i="9" s="1"/>
  <c r="D115" i="22" a="1"/>
  <c r="D115" i="22" s="1"/>
  <c r="E116" i="24" a="1"/>
  <c r="E116" i="24" s="1"/>
  <c r="F191" i="9" a="1"/>
  <c r="F191" i="9" s="1"/>
  <c r="D36" i="22" a="1"/>
  <c r="D36" i="22" s="1"/>
  <c r="E115" i="9" a="1"/>
  <c r="E115" i="9" s="1"/>
  <c r="D57" i="9" a="1"/>
  <c r="D57" i="9" s="1"/>
  <c r="F144" i="9" a="1"/>
  <c r="F144" i="9" s="1"/>
  <c r="F139" i="23" a="1"/>
  <c r="F139" i="23" s="1"/>
  <c r="D99" i="24" a="1"/>
  <c r="D99" i="24" s="1"/>
  <c r="F113" i="9" a="1"/>
  <c r="F113" i="9" s="1"/>
  <c r="D106" i="24" a="1"/>
  <c r="D106" i="24" s="1"/>
  <c r="D104" i="23" a="1"/>
  <c r="D104" i="23" s="1"/>
  <c r="F144" i="22" a="1"/>
  <c r="F144" i="22" s="1"/>
  <c r="E79" i="22" a="1"/>
  <c r="E79" i="22" s="1"/>
  <c r="E80" i="22" s="1"/>
  <c r="D153" i="9" a="1"/>
  <c r="D153" i="9" s="1"/>
  <c r="D154" i="9" s="1"/>
  <c r="C6" i="33" a="1"/>
  <c r="C6" i="33" s="1"/>
  <c r="D73" i="9" a="1"/>
  <c r="D73" i="9" s="1"/>
  <c r="E69" i="9" a="1"/>
  <c r="E69" i="9" s="1"/>
  <c r="E68" i="9" s="1"/>
  <c r="D71" i="9" a="1"/>
  <c r="D71" i="9" s="1"/>
  <c r="D72" i="9" s="1"/>
  <c r="E71" i="9" a="1"/>
  <c r="E71" i="9" s="1"/>
  <c r="E72" i="9" s="1"/>
  <c r="E113" i="9" a="1"/>
  <c r="E113" i="9" s="1"/>
  <c r="E114" i="9" s="1"/>
  <c r="D26" i="23" a="1"/>
  <c r="D26" i="23" s="1"/>
  <c r="E151" i="22" a="1"/>
  <c r="E151" i="22" s="1"/>
  <c r="D113" i="9" a="1"/>
  <c r="D113" i="9" s="1"/>
  <c r="D114" i="9" s="1"/>
  <c r="D5" i="33" a="1"/>
  <c r="D5" i="33" s="1"/>
  <c r="E5" i="33" s="1"/>
  <c r="D24" i="23" a="1"/>
  <c r="D24" i="23" s="1"/>
  <c r="F134" i="23" a="1"/>
  <c r="F134" i="23" s="1"/>
  <c r="D73" i="24" a="1"/>
  <c r="D73" i="24" s="1"/>
  <c r="D74" i="24" s="1"/>
  <c r="E106" i="23" a="1"/>
  <c r="E106" i="23" s="1"/>
  <c r="E107" i="23" s="1"/>
  <c r="E75" i="24" a="1"/>
  <c r="E75" i="24" s="1"/>
  <c r="E106" i="22" a="1"/>
  <c r="E106" i="22" s="1"/>
  <c r="E114" i="22" s="1"/>
  <c r="E177" i="9" a="1"/>
  <c r="E177" i="9" s="1"/>
  <c r="E146" i="24" a="1"/>
  <c r="E146" i="24" s="1"/>
  <c r="E147" i="24" s="1"/>
  <c r="E97" i="9" a="1"/>
  <c r="E97" i="9" s="1"/>
  <c r="D14" i="24" a="1"/>
  <c r="D14" i="24" s="1"/>
  <c r="F93" i="22" a="1"/>
  <c r="F93" i="22" s="1"/>
  <c r="D106" i="22" a="1"/>
  <c r="D106" i="22" s="1"/>
  <c r="D107" i="22" s="1"/>
  <c r="F104" i="9" a="1"/>
  <c r="F104" i="9" s="1"/>
  <c r="D36" i="9" a="1"/>
  <c r="D36" i="9" s="1"/>
  <c r="D137" i="23" a="1"/>
  <c r="D137" i="23" s="1"/>
  <c r="D79" i="23"/>
  <c r="D80" i="23" s="1"/>
  <c r="D134" i="23" a="1"/>
  <c r="D134" i="23" s="1"/>
  <c r="D13" i="23" a="1"/>
  <c r="D13" i="23" s="1"/>
  <c r="E104" i="24" a="1"/>
  <c r="E104" i="24" s="1"/>
  <c r="E156" i="24" a="1"/>
  <c r="E156" i="24" s="1"/>
  <c r="E133" i="22" a="1"/>
  <c r="E133" i="22" s="1"/>
  <c r="D97" i="22" a="1"/>
  <c r="D97" i="22" s="1"/>
  <c r="E59" i="24" a="1"/>
  <c r="E59" i="24" s="1"/>
  <c r="F29" i="9" a="1"/>
  <c r="F29" i="9" s="1"/>
  <c r="F35" i="9" a="1"/>
  <c r="F35" i="9" s="1"/>
  <c r="F36" i="9" a="1"/>
  <c r="F36" i="9" s="1"/>
  <c r="F31" i="22" a="1"/>
  <c r="F31" i="22" s="1"/>
  <c r="F66" i="22" a="1"/>
  <c r="F66" i="22" s="1"/>
  <c r="E35" i="23" a="1"/>
  <c r="E35" i="23" s="1"/>
  <c r="F73" i="9" a="1"/>
  <c r="F73" i="9" s="1"/>
  <c r="F66" i="24" a="1"/>
  <c r="F66" i="24" s="1"/>
  <c r="E19" i="9" a="1"/>
  <c r="E19" i="9" s="1"/>
  <c r="F73" i="23" a="1"/>
  <c r="F73" i="23" s="1"/>
  <c r="F54" i="22" a="1"/>
  <c r="F54" i="22" s="1"/>
  <c r="E33" i="24" a="1"/>
  <c r="E33" i="24" s="1"/>
  <c r="E26" i="22" a="1"/>
  <c r="E26" i="22" s="1"/>
  <c r="E24" i="24" a="1"/>
  <c r="E24" i="24" s="1"/>
  <c r="E17" i="22" a="1"/>
  <c r="E17" i="22" s="1"/>
  <c r="F79" i="9" a="1"/>
  <c r="F79" i="9" s="1"/>
  <c r="E33" i="22" a="1"/>
  <c r="E33" i="22" s="1"/>
  <c r="E34" i="22" s="1"/>
  <c r="F71" i="22" a="1"/>
  <c r="F71" i="22" s="1"/>
  <c r="E36" i="23" a="1"/>
  <c r="E36" i="23" s="1"/>
  <c r="E19" i="22" a="1"/>
  <c r="E19" i="22" s="1"/>
  <c r="D146" i="22" a="1"/>
  <c r="D146" i="22" s="1"/>
  <c r="E99" i="23" a="1"/>
  <c r="E99" i="23" s="1"/>
  <c r="F113" i="24" a="1"/>
  <c r="F113" i="24" s="1"/>
  <c r="D133" i="9" a="1"/>
  <c r="D133" i="9" s="1"/>
  <c r="E97" i="24" a="1"/>
  <c r="E97" i="24" s="1"/>
  <c r="F151" i="23" a="1"/>
  <c r="F151" i="23" s="1"/>
  <c r="E53" i="24" a="1"/>
  <c r="E53" i="24" s="1"/>
  <c r="E80" i="24" s="1"/>
  <c r="F119" i="9" a="1"/>
  <c r="F119" i="9" s="1"/>
  <c r="F94" i="22" a="1"/>
  <c r="F94" i="22" s="1"/>
  <c r="E53" i="9" a="1"/>
  <c r="E53" i="9" s="1"/>
  <c r="E80" i="9" s="1"/>
  <c r="E57" i="9" a="1"/>
  <c r="E57" i="9" s="1"/>
  <c r="E65" i="9" s="1"/>
  <c r="E199" i="9" a="1"/>
  <c r="E199" i="9" s="1"/>
  <c r="E200" i="9" s="1"/>
  <c r="F156" i="9" a="1"/>
  <c r="F156" i="9" s="1"/>
  <c r="D133" i="22" a="1"/>
  <c r="D133" i="22" s="1"/>
  <c r="D160" i="22" s="1"/>
  <c r="E186" i="9" a="1"/>
  <c r="E186" i="9" s="1"/>
  <c r="E194" i="9" s="1"/>
  <c r="F36" i="23" a="1"/>
  <c r="F36" i="23" s="1"/>
  <c r="F24" i="24" a="1"/>
  <c r="F24" i="24" s="1"/>
  <c r="E36" i="9" a="1"/>
  <c r="E36" i="9" s="1"/>
  <c r="F73" i="24" a="1"/>
  <c r="F73" i="24" s="1"/>
  <c r="E35" i="24" a="1"/>
  <c r="E35" i="24" s="1"/>
  <c r="F53" i="24" a="1"/>
  <c r="F53" i="24" s="1"/>
  <c r="F71" i="9" a="1"/>
  <c r="F71" i="9" s="1"/>
  <c r="F64" i="22" a="1"/>
  <c r="F64" i="22" s="1"/>
  <c r="E36" i="22" a="1"/>
  <c r="E36" i="22" s="1"/>
  <c r="F66" i="23" a="1"/>
  <c r="F66" i="23" s="1"/>
  <c r="E39" i="9" a="1"/>
  <c r="E39" i="9" s="1"/>
  <c r="F79" i="22" a="1"/>
  <c r="F79" i="22" s="1"/>
  <c r="E31" i="22" a="1"/>
  <c r="E31" i="22" s="1"/>
  <c r="D159" i="9" a="1"/>
  <c r="D159" i="9" s="1"/>
  <c r="D160" i="9" s="1"/>
  <c r="D14" i="22" a="1"/>
  <c r="D14" i="22" s="1"/>
  <c r="E93" i="23" a="1"/>
  <c r="E93" i="23" s="1"/>
  <c r="E120" i="23" s="1"/>
  <c r="F104" i="23" a="1"/>
  <c r="F104" i="23" s="1"/>
  <c r="F156" i="23" a="1"/>
  <c r="F156" i="23" s="1"/>
  <c r="E54" i="22" a="1"/>
  <c r="E54" i="22" s="1"/>
  <c r="E137" i="23" a="1"/>
  <c r="E137" i="23" s="1"/>
  <c r="D75" i="22" a="1"/>
  <c r="D75" i="22" s="1"/>
  <c r="F99" i="22" a="1"/>
  <c r="F99" i="22" s="1"/>
  <c r="D144" i="24" a="1"/>
  <c r="D144" i="24" s="1"/>
  <c r="D17" i="22" a="1"/>
  <c r="D17" i="22" s="1"/>
  <c r="D94" i="23" a="1"/>
  <c r="D94" i="23" s="1"/>
  <c r="E59" i="9" a="1"/>
  <c r="E59" i="9" s="1"/>
  <c r="E159" i="22"/>
  <c r="E160" i="22" s="1"/>
  <c r="D193" i="9" a="1"/>
  <c r="D193" i="9" s="1"/>
  <c r="C8" i="33" a="1"/>
  <c r="C8" i="33" s="1"/>
  <c r="E8" i="33" s="1"/>
  <c r="E116" i="9" a="1"/>
  <c r="E116" i="9" s="1"/>
  <c r="D19" i="9" a="1"/>
  <c r="D19" i="9" s="1"/>
  <c r="D94" i="9" a="1"/>
  <c r="D94" i="9" s="1"/>
  <c r="D24" i="9" a="1"/>
  <c r="D24" i="9" s="1"/>
  <c r="D28" i="9" s="1"/>
  <c r="F39" i="23"/>
  <c r="F33" i="9" a="1"/>
  <c r="F33" i="9" s="1"/>
  <c r="F17" i="9" a="1"/>
  <c r="F17" i="9" s="1"/>
  <c r="E24" i="9" a="1"/>
  <c r="E24" i="9" s="1"/>
  <c r="F64" i="23" a="1"/>
  <c r="F64" i="23" s="1"/>
  <c r="F71" i="23" a="1"/>
  <c r="F71" i="23" s="1"/>
  <c r="F75" i="24" a="1"/>
  <c r="F75" i="24" s="1"/>
  <c r="F79" i="23" a="1"/>
  <c r="F79" i="23" s="1"/>
  <c r="F64" i="24" a="1"/>
  <c r="F64" i="24" s="1"/>
  <c r="E19" i="23" a="1"/>
  <c r="E19" i="23" s="1"/>
  <c r="F57" i="22" a="1"/>
  <c r="F57" i="22" s="1"/>
  <c r="F59" i="22" a="1"/>
  <c r="F59" i="22" s="1"/>
  <c r="E26" i="9" a="1"/>
  <c r="E26" i="9" s="1"/>
  <c r="E27" i="9" s="1"/>
  <c r="E24" i="22" a="1"/>
  <c r="E24" i="22" s="1"/>
  <c r="E14" i="9" a="1"/>
  <c r="E14" i="9" s="1"/>
  <c r="F75" i="22" a="1"/>
  <c r="F75" i="22" s="1"/>
  <c r="F104" i="24" a="1"/>
  <c r="F104" i="24" s="1"/>
  <c r="D93" i="22" a="1"/>
  <c r="D93" i="22" s="1"/>
  <c r="D120" i="22" s="1"/>
  <c r="E94" i="9" a="1"/>
  <c r="E94" i="9" s="1"/>
  <c r="D151" i="24" a="1"/>
  <c r="D151" i="24" s="1"/>
  <c r="D152" i="24" s="1"/>
  <c r="D155" i="23" a="1"/>
  <c r="D155" i="23" s="1"/>
  <c r="E133" i="9" a="1"/>
  <c r="E133" i="9" s="1"/>
  <c r="E160" i="9" s="1"/>
  <c r="D17" i="23" a="1"/>
  <c r="D17" i="23" s="1"/>
  <c r="F144" i="24" a="1"/>
  <c r="F144" i="24" s="1"/>
  <c r="F199" i="9" a="1"/>
  <c r="F199" i="9" s="1"/>
  <c r="D104" i="24" a="1"/>
  <c r="D104" i="24" s="1"/>
  <c r="D112" i="24" s="1"/>
  <c r="E134" i="9" a="1"/>
  <c r="E134" i="9" s="1"/>
  <c r="F139" i="24" a="1"/>
  <c r="F139" i="24" s="1"/>
  <c r="F119" i="22"/>
  <c r="D144" i="22" a="1"/>
  <c r="D144" i="22" s="1"/>
  <c r="D152" i="22" s="1"/>
  <c r="F133" i="9" a="1"/>
  <c r="F133" i="9" s="1"/>
  <c r="E156" i="22" a="1"/>
  <c r="E156" i="22" s="1"/>
  <c r="F13" i="24" a="1"/>
  <c r="F13" i="24" s="1"/>
  <c r="F17" i="23" a="1"/>
  <c r="F17" i="23" s="1"/>
  <c r="F33" i="22" a="1"/>
  <c r="F33" i="22" s="1"/>
  <c r="F26" i="24" a="1"/>
  <c r="F26" i="24" s="1"/>
  <c r="E33" i="23" a="1"/>
  <c r="E33" i="23" s="1"/>
  <c r="E31" i="23" a="1"/>
  <c r="E31" i="23" s="1"/>
  <c r="F53" i="23" a="1"/>
  <c r="F53" i="23" s="1"/>
  <c r="E14" i="24" a="1"/>
  <c r="E14" i="24" s="1"/>
  <c r="F76" i="9" a="1"/>
  <c r="F76" i="9" s="1"/>
  <c r="F54" i="24" a="1"/>
  <c r="F54" i="24" s="1"/>
  <c r="E13" i="24" a="1"/>
  <c r="E13" i="24" s="1"/>
  <c r="F54" i="9" a="1"/>
  <c r="F54" i="9" s="1"/>
  <c r="E17" i="9" a="1"/>
  <c r="E17" i="9" s="1"/>
  <c r="E36" i="24" a="1"/>
  <c r="E36" i="24" s="1"/>
  <c r="F151" i="24" a="1"/>
  <c r="F151" i="24" s="1"/>
  <c r="E75" i="22" a="1"/>
  <c r="E75" i="22" s="1"/>
  <c r="D153" i="24" a="1"/>
  <c r="D153" i="24" s="1"/>
  <c r="E115" i="24" a="1"/>
  <c r="E115" i="24" s="1"/>
  <c r="F139" i="9" a="1"/>
  <c r="F139" i="9" s="1"/>
  <c r="C7" i="33" a="1"/>
  <c r="C7" i="33" s="1"/>
  <c r="F93" i="23" a="1"/>
  <c r="F93" i="23" s="1"/>
  <c r="F104" i="22" a="1"/>
  <c r="F104" i="22" s="1"/>
  <c r="F107" i="22" s="1"/>
  <c r="F115" i="9" a="1"/>
  <c r="F115" i="9" s="1"/>
  <c r="F94" i="24" a="1"/>
  <c r="F94" i="24" s="1"/>
  <c r="D64" i="22" a="1"/>
  <c r="D64" i="22" s="1"/>
  <c r="D67" i="22" s="1"/>
  <c r="F156" i="24" a="1"/>
  <c r="F156" i="24" s="1"/>
  <c r="D66" i="9" a="1"/>
  <c r="D66" i="9" s="1"/>
  <c r="D137" i="9" a="1"/>
  <c r="D137" i="9" s="1"/>
  <c r="E75" i="9" a="1"/>
  <c r="E75" i="9" s="1"/>
  <c r="F116" i="22" a="1"/>
  <c r="F116" i="22" s="1"/>
  <c r="D179" i="9" a="1"/>
  <c r="D179" i="9" s="1"/>
  <c r="F137" i="9" a="1"/>
  <c r="F137" i="9" s="1"/>
  <c r="D115" i="23" a="1"/>
  <c r="D115" i="23" s="1"/>
  <c r="F133" i="24" a="1"/>
  <c r="F133" i="24" s="1"/>
  <c r="D111" i="9" a="1"/>
  <c r="D111" i="9" s="1"/>
  <c r="D112" i="9" s="1"/>
  <c r="E119" i="9" a="1"/>
  <c r="E119" i="9" s="1"/>
  <c r="E120" i="9" s="1"/>
  <c r="F26" i="23" a="1"/>
  <c r="F26" i="23" s="1"/>
  <c r="F66" i="9" a="1"/>
  <c r="F66" i="9" s="1"/>
  <c r="E13" i="22" a="1"/>
  <c r="E13" i="22" s="1"/>
  <c r="E14" i="22" a="1"/>
  <c r="E14" i="22" s="1"/>
  <c r="F76" i="22" a="1"/>
  <c r="F76" i="22" s="1"/>
  <c r="E13" i="23" a="1"/>
  <c r="E13" i="23" s="1"/>
  <c r="F53" i="22" a="1"/>
  <c r="F53" i="22" s="1"/>
  <c r="F73" i="22" a="1"/>
  <c r="F73" i="22" s="1"/>
  <c r="C10" i="33" a="1"/>
  <c r="C10" i="33" s="1"/>
  <c r="F54" i="23" a="1"/>
  <c r="F54" i="23" s="1"/>
  <c r="F79" i="24" a="1"/>
  <c r="F79" i="24" s="1"/>
  <c r="E17" i="24" a="1"/>
  <c r="E17" i="24" s="1"/>
  <c r="E24" i="23" a="1"/>
  <c r="E24" i="23" s="1"/>
  <c r="F76" i="24" a="1"/>
  <c r="F76" i="24" s="1"/>
  <c r="E184" i="9" a="1"/>
  <c r="E184" i="9" s="1"/>
  <c r="E185" i="9" s="1"/>
  <c r="D139" i="22" a="1"/>
  <c r="D139" i="22" s="1"/>
  <c r="F137" i="22" a="1"/>
  <c r="F137" i="22" s="1"/>
  <c r="D111" i="23" a="1"/>
  <c r="D111" i="23" s="1"/>
  <c r="D112" i="23" s="1"/>
  <c r="F146" i="23" a="1"/>
  <c r="F146" i="23" s="1"/>
  <c r="D76" i="9" a="1"/>
  <c r="D76" i="9" s="1"/>
  <c r="F115" i="22" a="1"/>
  <c r="F115" i="22" s="1"/>
  <c r="D116" i="22" a="1"/>
  <c r="D116" i="22" s="1"/>
  <c r="E54" i="24" a="1"/>
  <c r="E54" i="24" s="1"/>
  <c r="F111" i="24" a="1"/>
  <c r="F111" i="24" s="1"/>
  <c r="F146" i="22" a="1"/>
  <c r="F146" i="22" s="1"/>
  <c r="F144" i="23" a="1"/>
  <c r="F144" i="23" s="1"/>
  <c r="D115" i="9" a="1"/>
  <c r="D115" i="9" s="1"/>
  <c r="E64" i="24" a="1"/>
  <c r="E64" i="24" s="1"/>
  <c r="E72" i="24" s="1"/>
  <c r="F119" i="23"/>
  <c r="F134" i="22" a="1"/>
  <c r="F134" i="22" s="1"/>
  <c r="D76" i="24" a="1"/>
  <c r="D76" i="24" s="1"/>
  <c r="D35" i="23" a="1"/>
  <c r="D35" i="23" s="1"/>
  <c r="D173" i="9" a="1"/>
  <c r="D173" i="9" s="1"/>
  <c r="D200" i="9" s="1"/>
  <c r="D75" i="23" a="1"/>
  <c r="D75" i="23" s="1"/>
  <c r="F155" i="24" a="1"/>
  <c r="F155" i="24" s="1"/>
  <c r="F94" i="9" a="1"/>
  <c r="F94" i="9" s="1"/>
  <c r="F189" i="9" a="1"/>
  <c r="F189" i="9" s="1"/>
  <c r="F36" i="22" a="1"/>
  <c r="F36" i="22" s="1"/>
  <c r="D11" i="33" a="1"/>
  <c r="D11" i="33" s="1"/>
  <c r="F26" i="22" a="1"/>
  <c r="F26" i="22" s="1"/>
  <c r="F64" i="9" a="1"/>
  <c r="F64" i="9" s="1"/>
  <c r="F57" i="23" a="1"/>
  <c r="F57" i="23" s="1"/>
  <c r="D10" i="33" a="1"/>
  <c r="D10" i="33" s="1"/>
  <c r="F59" i="24" a="1"/>
  <c r="F59" i="24" s="1"/>
  <c r="F59" i="9" a="1"/>
  <c r="F59" i="9" s="1"/>
  <c r="E26" i="24" a="1"/>
  <c r="E26" i="24" s="1"/>
  <c r="E27" i="24" s="1"/>
  <c r="E31" i="24" a="1"/>
  <c r="E31" i="24" s="1"/>
  <c r="E32" i="24" s="1"/>
  <c r="E31" i="9" a="1"/>
  <c r="E31" i="9" s="1"/>
  <c r="E32" i="9" s="1"/>
  <c r="F76" i="23" a="1"/>
  <c r="F76" i="23" s="1"/>
  <c r="F153" i="24" a="1"/>
  <c r="F153" i="24" s="1"/>
  <c r="D139" i="9" a="1"/>
  <c r="D139" i="9" s="1"/>
  <c r="F109" i="9" a="1"/>
  <c r="F109" i="9" s="1"/>
  <c r="D144" i="9" a="1"/>
  <c r="D144" i="9" s="1"/>
  <c r="D152" i="9" s="1"/>
  <c r="D99" i="9" a="1"/>
  <c r="D99" i="9" s="1"/>
  <c r="F134" i="24" a="1"/>
  <c r="F134" i="24" s="1"/>
  <c r="E133" i="24" a="1"/>
  <c r="E133" i="24" s="1"/>
  <c r="E160" i="24" s="1"/>
  <c r="F196" i="9" a="1"/>
  <c r="F196" i="9" s="1"/>
  <c r="D14" i="23" a="1"/>
  <c r="D14" i="23" s="1"/>
  <c r="E119" i="22"/>
  <c r="E120" i="22" s="1"/>
  <c r="F159" i="22"/>
  <c r="D153" i="23" a="1"/>
  <c r="D153" i="23" s="1"/>
  <c r="D154" i="23" s="1"/>
  <c r="D159" i="24"/>
  <c r="D160" i="24" s="1"/>
  <c r="F133" i="22" a="1"/>
  <c r="F133" i="22" s="1"/>
  <c r="D144" i="23" a="1"/>
  <c r="D144" i="23" s="1"/>
  <c r="D147" i="23" s="1"/>
  <c r="F113" i="22" a="1"/>
  <c r="F113" i="22" s="1"/>
  <c r="E75" i="23" a="1"/>
  <c r="E75" i="23" s="1"/>
  <c r="E116" i="23" a="1"/>
  <c r="E116" i="23" s="1"/>
  <c r="F113" i="23" a="1"/>
  <c r="F113" i="23" s="1"/>
  <c r="F31" i="24" a="1"/>
  <c r="F31" i="24" s="1"/>
  <c r="F17" i="22" a="1"/>
  <c r="F17" i="22" s="1"/>
  <c r="C11" i="33" a="1"/>
  <c r="C11" i="33" s="1"/>
  <c r="E26" i="23" a="1"/>
  <c r="E26" i="23" s="1"/>
  <c r="E27" i="23" s="1"/>
  <c r="F59" i="23" a="1"/>
  <c r="F59" i="23" s="1"/>
  <c r="E35" i="9" a="1"/>
  <c r="E35" i="9" s="1"/>
  <c r="E14" i="23" a="1"/>
  <c r="E14" i="23" s="1"/>
  <c r="F75" i="9" a="1"/>
  <c r="F75" i="9" s="1"/>
  <c r="E19" i="24" a="1"/>
  <c r="E19" i="24" s="1"/>
  <c r="E29" i="9" a="1"/>
  <c r="E29" i="9" s="1"/>
  <c r="E28" i="9" s="1"/>
  <c r="E39" i="24"/>
  <c r="E40" i="24" s="1"/>
  <c r="E35" i="22" a="1"/>
  <c r="E35" i="22" s="1"/>
  <c r="E13" i="9" a="1"/>
  <c r="E13" i="9" s="1"/>
  <c r="E39" i="23"/>
  <c r="E40" i="23" s="1"/>
  <c r="F149" i="9" a="1"/>
  <c r="F149" i="9" s="1"/>
  <c r="D97" i="23" a="1"/>
  <c r="D97" i="23" s="1"/>
  <c r="F159" i="9" a="1"/>
  <c r="F159" i="9" s="1"/>
  <c r="F153" i="9" a="1"/>
  <c r="F153" i="9" s="1"/>
  <c r="F159" i="24"/>
  <c r="F193" i="9" a="1"/>
  <c r="F193" i="9" s="1"/>
  <c r="F153" i="23" a="1"/>
  <c r="F153" i="23" s="1"/>
  <c r="D59" i="9" a="1"/>
  <c r="D59" i="9" s="1"/>
  <c r="D133" i="23" a="1"/>
  <c r="D133" i="23" s="1"/>
  <c r="D6" i="33" a="1"/>
  <c r="D6" i="33" s="1"/>
  <c r="F173" i="9" a="1"/>
  <c r="F173" i="9" s="1"/>
  <c r="I173" i="9" s="1"/>
  <c r="E54" i="9" a="1"/>
  <c r="E54" i="9" s="1"/>
  <c r="F111" i="23" a="1"/>
  <c r="F111" i="23" s="1"/>
  <c r="D189" i="9" a="1"/>
  <c r="D189" i="9" s="1"/>
  <c r="D188" i="9" s="1"/>
  <c r="F151" i="9" a="1"/>
  <c r="F151" i="9" s="1"/>
  <c r="F152" i="9" s="1"/>
  <c r="D14" i="9" a="1"/>
  <c r="D14" i="9" s="1"/>
  <c r="D15" i="9" s="1"/>
  <c r="F139" i="22" a="1"/>
  <c r="F139" i="22" s="1"/>
  <c r="F116" i="9" a="1"/>
  <c r="F116" i="9" s="1"/>
  <c r="F146" i="9" a="1"/>
  <c r="F146" i="9" s="1"/>
  <c r="F147" i="9" s="1"/>
  <c r="E17" i="23" a="1"/>
  <c r="E17" i="23" s="1"/>
  <c r="F69" i="9" a="1"/>
  <c r="F69" i="9" s="1"/>
  <c r="F71" i="24" a="1"/>
  <c r="F71" i="24" s="1"/>
  <c r="E33" i="9" a="1"/>
  <c r="E33" i="9" s="1"/>
  <c r="E34" i="9" s="1"/>
  <c r="F57" i="9" a="1"/>
  <c r="F57" i="9" s="1"/>
  <c r="F58" i="9" s="1"/>
  <c r="F75" i="23" a="1"/>
  <c r="F75" i="23" s="1"/>
  <c r="F57" i="24" a="1"/>
  <c r="F57" i="24" s="1"/>
  <c r="E39" i="22"/>
  <c r="E40" i="22" s="1"/>
  <c r="F111" i="9" a="1"/>
  <c r="F111" i="9" s="1"/>
  <c r="F93" i="24" a="1"/>
  <c r="F93" i="24" s="1"/>
  <c r="E76" i="24" a="1"/>
  <c r="E76" i="24" s="1"/>
  <c r="D146" i="24" a="1"/>
  <c r="D146" i="24" s="1"/>
  <c r="D147" i="24" s="1"/>
  <c r="D134" i="9" a="1"/>
  <c r="D134" i="9" s="1"/>
  <c r="H134" i="9" s="1"/>
  <c r="E139" i="9" a="1"/>
  <c r="E139" i="9" s="1"/>
  <c r="E134" i="23" a="1"/>
  <c r="E134" i="23" s="1"/>
  <c r="I134" i="23" s="1"/>
  <c r="D19" i="23" a="1"/>
  <c r="D19" i="23" s="1"/>
  <c r="E189" i="9" a="1"/>
  <c r="E189" i="9" s="1"/>
  <c r="E188" i="9" s="1"/>
  <c r="E134" i="24" a="1"/>
  <c r="E134" i="24" s="1"/>
  <c r="E94" i="22" a="1"/>
  <c r="E94" i="22" s="1"/>
  <c r="E95" i="22" s="1"/>
  <c r="E76" i="9" a="1"/>
  <c r="E76" i="9" s="1"/>
  <c r="D76" i="23" a="1"/>
  <c r="D76" i="23" s="1"/>
  <c r="D71" i="22" a="1"/>
  <c r="D71" i="22" s="1"/>
  <c r="D72" i="22" s="1"/>
  <c r="D159" i="23"/>
  <c r="D160" i="23" s="1"/>
  <c r="D174" i="9" a="1"/>
  <c r="D174" i="9" s="1"/>
  <c r="H174" i="9" s="1"/>
  <c r="E144" i="22" a="1"/>
  <c r="E144" i="22" s="1"/>
  <c r="E149" i="22" s="1" a="1"/>
  <c r="E149" i="22" s="1"/>
  <c r="E148" i="22" s="1"/>
  <c r="F133" i="23" a="1"/>
  <c r="F133" i="23" s="1"/>
  <c r="D116" i="24" a="1"/>
  <c r="D116" i="24" s="1"/>
  <c r="E191" i="9" a="1"/>
  <c r="E191" i="9" s="1"/>
  <c r="E192" i="9" s="1"/>
  <c r="D97" i="9" a="1"/>
  <c r="D97" i="9" s="1"/>
  <c r="D105" i="9" s="1"/>
  <c r="E59" i="22" a="1"/>
  <c r="E59" i="22" s="1"/>
  <c r="D186" i="9" a="1"/>
  <c r="D186" i="9" s="1"/>
  <c r="D187" i="9" s="1"/>
  <c r="F99" i="23" a="1"/>
  <c r="F99" i="23" s="1"/>
  <c r="H99" i="23" s="1"/>
  <c r="E104" i="22" a="1"/>
  <c r="E104" i="22" s="1"/>
  <c r="E109" i="22" s="1" a="1"/>
  <c r="E109" i="22" s="1"/>
  <c r="E108" i="22" s="1"/>
  <c r="F186" i="9" a="1"/>
  <c r="F186" i="9" s="1"/>
  <c r="E111" i="22" a="1"/>
  <c r="E111" i="22" s="1"/>
  <c r="E112" i="22" s="1"/>
  <c r="F55" i="9"/>
  <c r="I53" i="9"/>
  <c r="H53" i="9"/>
  <c r="I106" i="22"/>
  <c r="H106" i="22"/>
  <c r="D55" i="22"/>
  <c r="D62" i="22"/>
  <c r="D58" i="22"/>
  <c r="D29" i="23" a="1"/>
  <c r="D29" i="23" s="1"/>
  <c r="D28" i="23" s="1"/>
  <c r="D25" i="23"/>
  <c r="H137" i="24"/>
  <c r="I137" i="24"/>
  <c r="H111" i="22"/>
  <c r="F112" i="22"/>
  <c r="I179" i="9"/>
  <c r="H179" i="9"/>
  <c r="H134" i="23"/>
  <c r="D142" i="24"/>
  <c r="D135" i="24"/>
  <c r="D138" i="24"/>
  <c r="E69" i="22" a="1"/>
  <c r="E69" i="22" s="1"/>
  <c r="E68" i="22" s="1"/>
  <c r="E65" i="22"/>
  <c r="I151" i="22"/>
  <c r="F152" i="22"/>
  <c r="H151" i="22"/>
  <c r="D105" i="22"/>
  <c r="D109" i="22" a="1"/>
  <c r="D109" i="22" s="1"/>
  <c r="D108" i="22" s="1"/>
  <c r="H115" i="23"/>
  <c r="I115" i="23"/>
  <c r="I177" i="9"/>
  <c r="H177" i="9"/>
  <c r="H94" i="23"/>
  <c r="I94" i="23"/>
  <c r="D15" i="24"/>
  <c r="D18" i="24"/>
  <c r="D22" i="24"/>
  <c r="E102" i="22"/>
  <c r="E98" i="22"/>
  <c r="F154" i="22"/>
  <c r="H153" i="22"/>
  <c r="I153" i="22"/>
  <c r="I155" i="9"/>
  <c r="H155" i="9"/>
  <c r="D18" i="9"/>
  <c r="D102" i="23"/>
  <c r="D98" i="23"/>
  <c r="D95" i="23"/>
  <c r="E105" i="23"/>
  <c r="E109" i="23" a="1"/>
  <c r="E109" i="23" s="1"/>
  <c r="E108" i="23" s="1"/>
  <c r="D58" i="9"/>
  <c r="D55" i="9"/>
  <c r="F107" i="23"/>
  <c r="H106" i="23"/>
  <c r="I106" i="23"/>
  <c r="E62" i="22"/>
  <c r="E55" i="22"/>
  <c r="E58" i="22"/>
  <c r="I99" i="24"/>
  <c r="H99" i="24"/>
  <c r="I137" i="23"/>
  <c r="H137" i="23"/>
  <c r="I155" i="22"/>
  <c r="H155" i="22"/>
  <c r="H159" i="23"/>
  <c r="F160" i="23"/>
  <c r="I159" i="23"/>
  <c r="D55" i="23"/>
  <c r="D58" i="23"/>
  <c r="D62" i="23"/>
  <c r="D95" i="9"/>
  <c r="H93" i="9"/>
  <c r="I93" i="9"/>
  <c r="F98" i="9"/>
  <c r="F95" i="9"/>
  <c r="I116" i="24"/>
  <c r="H116" i="24"/>
  <c r="E98" i="24"/>
  <c r="E95" i="24"/>
  <c r="E102" i="24"/>
  <c r="F187" i="9"/>
  <c r="I186" i="9"/>
  <c r="D15" i="22"/>
  <c r="D18" i="22"/>
  <c r="D22" i="22"/>
  <c r="E105" i="22"/>
  <c r="I174" i="9"/>
  <c r="I106" i="9"/>
  <c r="F107" i="9"/>
  <c r="H106" i="9"/>
  <c r="F95" i="22"/>
  <c r="H93" i="22"/>
  <c r="I93" i="22"/>
  <c r="F98" i="22"/>
  <c r="F102" i="22"/>
  <c r="E149" i="23" a="1"/>
  <c r="E149" i="23" s="1"/>
  <c r="E148" i="23" s="1"/>
  <c r="E145" i="23"/>
  <c r="I155" i="23"/>
  <c r="H155" i="23"/>
  <c r="I133" i="24"/>
  <c r="F142" i="24"/>
  <c r="F138" i="24"/>
  <c r="F135" i="24"/>
  <c r="H133" i="24"/>
  <c r="F105" i="9"/>
  <c r="I104" i="9"/>
  <c r="H104" i="9"/>
  <c r="D65" i="24"/>
  <c r="D69" i="24" a="1"/>
  <c r="D69" i="24" s="1"/>
  <c r="D68" i="24" s="1"/>
  <c r="I137" i="9"/>
  <c r="H137" i="9"/>
  <c r="H195" i="9"/>
  <c r="I195" i="9"/>
  <c r="H116" i="22"/>
  <c r="I116" i="22"/>
  <c r="F138" i="23"/>
  <c r="F135" i="23"/>
  <c r="F142" i="23"/>
  <c r="I133" i="23"/>
  <c r="H133" i="23"/>
  <c r="I134" i="9"/>
  <c r="H116" i="23"/>
  <c r="I116" i="23"/>
  <c r="E145" i="22"/>
  <c r="F120" i="24"/>
  <c r="H119" i="24"/>
  <c r="I119" i="24"/>
  <c r="H156" i="22"/>
  <c r="I156" i="22"/>
  <c r="H191" i="9"/>
  <c r="F192" i="9"/>
  <c r="D29" i="24" a="1"/>
  <c r="D29" i="24" s="1"/>
  <c r="D28" i="24" s="1"/>
  <c r="D25" i="24"/>
  <c r="D62" i="24"/>
  <c r="D58" i="24"/>
  <c r="D55" i="24"/>
  <c r="D102" i="24"/>
  <c r="D98" i="24"/>
  <c r="D95" i="24"/>
  <c r="I113" i="23"/>
  <c r="H113" i="23"/>
  <c r="F114" i="23"/>
  <c r="E149" i="24" a="1"/>
  <c r="E149" i="24" s="1"/>
  <c r="E148" i="24" s="1"/>
  <c r="E145" i="24"/>
  <c r="D69" i="23" a="1"/>
  <c r="D69" i="23" s="1"/>
  <c r="D68" i="23" s="1"/>
  <c r="D65" i="23"/>
  <c r="F107" i="24"/>
  <c r="I106" i="24"/>
  <c r="H106" i="24"/>
  <c r="E95" i="9"/>
  <c r="E98" i="9"/>
  <c r="F145" i="9"/>
  <c r="H144" i="9"/>
  <c r="I144" i="9"/>
  <c r="D18" i="23"/>
  <c r="D22" i="23"/>
  <c r="D15" i="23"/>
  <c r="I97" i="24"/>
  <c r="H97" i="24"/>
  <c r="H99" i="9"/>
  <c r="I99" i="9"/>
  <c r="I139" i="23"/>
  <c r="H139" i="23"/>
  <c r="E109" i="24" a="1"/>
  <c r="E109" i="24" s="1"/>
  <c r="E108" i="24" s="1"/>
  <c r="E105" i="24"/>
  <c r="I115" i="24"/>
  <c r="H115" i="24"/>
  <c r="F147" i="24"/>
  <c r="H146" i="24"/>
  <c r="I146" i="24"/>
  <c r="H97" i="22"/>
  <c r="I97" i="22"/>
  <c r="E69" i="23" a="1"/>
  <c r="E69" i="23" s="1"/>
  <c r="E68" i="23" s="1"/>
  <c r="E65" i="23"/>
  <c r="E178" i="9"/>
  <c r="E175" i="9"/>
  <c r="F114" i="9"/>
  <c r="H113" i="9"/>
  <c r="I113" i="9"/>
  <c r="E138" i="22"/>
  <c r="E135" i="22"/>
  <c r="E142" i="22"/>
  <c r="I97" i="9"/>
  <c r="F114" i="22"/>
  <c r="I113" i="22"/>
  <c r="H113" i="22"/>
  <c r="H189" i="9"/>
  <c r="F188" i="9"/>
  <c r="I189" i="9"/>
  <c r="H156" i="24"/>
  <c r="I156" i="24"/>
  <c r="I97" i="23"/>
  <c r="H97" i="23"/>
  <c r="D145" i="23"/>
  <c r="D149" i="23" a="1"/>
  <c r="D149" i="23" s="1"/>
  <c r="D148" i="23" s="1"/>
  <c r="I94" i="9"/>
  <c r="H94" i="9"/>
  <c r="D65" i="22"/>
  <c r="D69" i="22" a="1"/>
  <c r="D69" i="22" s="1"/>
  <c r="D68" i="22" s="1"/>
  <c r="E138" i="23"/>
  <c r="E135" i="23"/>
  <c r="E142" i="23"/>
  <c r="D105" i="23"/>
  <c r="D109" i="23" a="1"/>
  <c r="D109" i="23" s="1"/>
  <c r="D108" i="23" s="1"/>
  <c r="F135" i="22"/>
  <c r="H133" i="22"/>
  <c r="F142" i="22"/>
  <c r="I133" i="22"/>
  <c r="F138" i="22"/>
  <c r="H155" i="24"/>
  <c r="I155" i="24"/>
  <c r="H94" i="24"/>
  <c r="I94" i="24"/>
  <c r="E55" i="23"/>
  <c r="E58" i="23"/>
  <c r="E62" i="23"/>
  <c r="F185" i="9"/>
  <c r="I184" i="9"/>
  <c r="H184" i="9"/>
  <c r="D29" i="22" a="1"/>
  <c r="D29" i="22" s="1"/>
  <c r="D28" i="22" s="1"/>
  <c r="D25" i="22"/>
  <c r="D178" i="9"/>
  <c r="I144" i="22"/>
  <c r="F145" i="22"/>
  <c r="F149" i="22" a="1"/>
  <c r="F149" i="22" s="1"/>
  <c r="H144" i="22"/>
  <c r="D149" i="24" a="1"/>
  <c r="D149" i="24" s="1"/>
  <c r="D148" i="24" s="1"/>
  <c r="D145" i="24"/>
  <c r="H116" i="9"/>
  <c r="I116" i="9"/>
  <c r="I139" i="22"/>
  <c r="H139" i="22"/>
  <c r="I134" i="22"/>
  <c r="H134" i="22"/>
  <c r="F160" i="22"/>
  <c r="I159" i="22"/>
  <c r="H159" i="22"/>
  <c r="H115" i="9"/>
  <c r="I115" i="9"/>
  <c r="H99" i="22"/>
  <c r="I99" i="22"/>
  <c r="H151" i="9"/>
  <c r="I151" i="9"/>
  <c r="F105" i="22"/>
  <c r="F109" i="22" a="1"/>
  <c r="F109" i="22" s="1"/>
  <c r="I104" i="22"/>
  <c r="H104" i="22"/>
  <c r="F95" i="23"/>
  <c r="F102" i="23"/>
  <c r="I93" i="23"/>
  <c r="H93" i="23"/>
  <c r="F98" i="23"/>
  <c r="I196" i="9"/>
  <c r="H196" i="9"/>
  <c r="F120" i="23"/>
  <c r="I119" i="23"/>
  <c r="H119" i="23"/>
  <c r="F135" i="9"/>
  <c r="F138" i="9"/>
  <c r="H133" i="9"/>
  <c r="I133" i="9"/>
  <c r="D135" i="22"/>
  <c r="D138" i="22"/>
  <c r="D142" i="22"/>
  <c r="E65" i="24"/>
  <c r="E69" i="24" a="1"/>
  <c r="E69" i="24" s="1"/>
  <c r="E68" i="24" s="1"/>
  <c r="D149" i="22" a="1"/>
  <c r="D149" i="22" s="1"/>
  <c r="D148" i="22" s="1"/>
  <c r="D145" i="22"/>
  <c r="I156" i="9"/>
  <c r="H156" i="9"/>
  <c r="E138" i="24"/>
  <c r="E142" i="24"/>
  <c r="E135" i="24"/>
  <c r="I134" i="24"/>
  <c r="H134" i="24"/>
  <c r="I139" i="9"/>
  <c r="H139" i="9"/>
  <c r="H156" i="23"/>
  <c r="I156" i="23"/>
  <c r="I104" i="23"/>
  <c r="F105" i="23"/>
  <c r="H104" i="23"/>
  <c r="F109" i="23" a="1"/>
  <c r="F109" i="23" s="1"/>
  <c r="F120" i="22"/>
  <c r="I119" i="22"/>
  <c r="H119" i="22"/>
  <c r="F112" i="23"/>
  <c r="I111" i="23"/>
  <c r="H111" i="23"/>
  <c r="F108" i="9"/>
  <c r="I109" i="9"/>
  <c r="H109" i="9"/>
  <c r="H139" i="24"/>
  <c r="I139" i="24"/>
  <c r="H144" i="23"/>
  <c r="F145" i="23"/>
  <c r="F149" i="23" a="1"/>
  <c r="F149" i="23" s="1"/>
  <c r="I144" i="23"/>
  <c r="E58" i="9"/>
  <c r="E55" i="9"/>
  <c r="F178" i="9"/>
  <c r="F175" i="9"/>
  <c r="H173" i="9"/>
  <c r="H146" i="22"/>
  <c r="I146" i="22"/>
  <c r="F147" i="22"/>
  <c r="D109" i="24" a="1"/>
  <c r="D109" i="24" s="1"/>
  <c r="D108" i="24" s="1"/>
  <c r="D105" i="24"/>
  <c r="I94" i="22"/>
  <c r="H94" i="22"/>
  <c r="E6" i="33"/>
  <c r="D12" i="33"/>
  <c r="H111" i="24"/>
  <c r="F112" i="24"/>
  <c r="I111" i="24"/>
  <c r="F200" i="9"/>
  <c r="H199" i="9"/>
  <c r="I199" i="9"/>
  <c r="I119" i="9"/>
  <c r="H119" i="9"/>
  <c r="F120" i="9"/>
  <c r="D138" i="23"/>
  <c r="D142" i="23"/>
  <c r="D135" i="23"/>
  <c r="F145" i="24"/>
  <c r="F149" i="24" a="1"/>
  <c r="F149" i="24" s="1"/>
  <c r="H144" i="24"/>
  <c r="I144" i="24"/>
  <c r="E58" i="24"/>
  <c r="E55" i="24"/>
  <c r="E62" i="24"/>
  <c r="F152" i="23"/>
  <c r="H151" i="23"/>
  <c r="I151" i="23"/>
  <c r="F154" i="23"/>
  <c r="I153" i="23"/>
  <c r="H153" i="23"/>
  <c r="I115" i="22"/>
  <c r="H115" i="22"/>
  <c r="E138" i="9"/>
  <c r="E135" i="9"/>
  <c r="F194" i="9"/>
  <c r="I193" i="9"/>
  <c r="H193" i="9"/>
  <c r="E102" i="23"/>
  <c r="E98" i="23"/>
  <c r="E95" i="23"/>
  <c r="F98" i="24"/>
  <c r="F95" i="24"/>
  <c r="F102" i="24"/>
  <c r="H93" i="24"/>
  <c r="I93" i="24"/>
  <c r="H153" i="24"/>
  <c r="F154" i="24"/>
  <c r="I153" i="24"/>
  <c r="F152" i="24"/>
  <c r="I151" i="24"/>
  <c r="H151" i="24"/>
  <c r="F112" i="9"/>
  <c r="H111" i="9"/>
  <c r="I111" i="9"/>
  <c r="I159" i="24"/>
  <c r="H159" i="24"/>
  <c r="F160" i="24"/>
  <c r="F147" i="23"/>
  <c r="I146" i="23"/>
  <c r="H146" i="23"/>
  <c r="D138" i="9"/>
  <c r="F154" i="9"/>
  <c r="H153" i="9"/>
  <c r="I153" i="9"/>
  <c r="F114" i="24"/>
  <c r="H113" i="24"/>
  <c r="I113" i="24"/>
  <c r="H159" i="9"/>
  <c r="I159" i="9"/>
  <c r="F160" i="9"/>
  <c r="H137" i="22"/>
  <c r="I137" i="22"/>
  <c r="D95" i="22"/>
  <c r="D102" i="22"/>
  <c r="D98" i="22"/>
  <c r="F109" i="24" a="1"/>
  <c r="F109" i="24" s="1"/>
  <c r="F105" i="24"/>
  <c r="H104" i="24"/>
  <c r="I104" i="24"/>
  <c r="F148" i="9"/>
  <c r="I149" i="9"/>
  <c r="H149" i="9"/>
  <c r="H76" i="24"/>
  <c r="I76" i="24"/>
  <c r="H75" i="22"/>
  <c r="I75" i="22"/>
  <c r="E29" i="23" a="1"/>
  <c r="E29" i="23" s="1"/>
  <c r="E28" i="23" s="1"/>
  <c r="E25" i="23"/>
  <c r="E18" i="9"/>
  <c r="E15" i="9"/>
  <c r="H48" i="24" a="1"/>
  <c r="H48" i="24" s="1"/>
  <c r="I48" i="24" a="1"/>
  <c r="I48" i="24" s="1"/>
  <c r="C45" i="24"/>
  <c r="E25" i="22"/>
  <c r="E29" i="22" a="1"/>
  <c r="E29" i="22" s="1"/>
  <c r="E28" i="22" s="1"/>
  <c r="F72" i="22"/>
  <c r="I71" i="22"/>
  <c r="H71" i="22"/>
  <c r="H76" i="23"/>
  <c r="I76" i="23"/>
  <c r="F80" i="9"/>
  <c r="H79" i="9"/>
  <c r="I79" i="9"/>
  <c r="I79" i="24"/>
  <c r="F80" i="24"/>
  <c r="H79" i="24"/>
  <c r="H59" i="22"/>
  <c r="I59" i="22"/>
  <c r="I54" i="23"/>
  <c r="H54" i="23"/>
  <c r="H57" i="22"/>
  <c r="I57" i="22"/>
  <c r="E29" i="24" a="1"/>
  <c r="E29" i="24" s="1"/>
  <c r="E28" i="24" s="1"/>
  <c r="E25" i="24"/>
  <c r="H75" i="9"/>
  <c r="I75" i="9"/>
  <c r="I54" i="9"/>
  <c r="H54" i="9"/>
  <c r="H79" i="22"/>
  <c r="F80" i="22"/>
  <c r="I79" i="22"/>
  <c r="I57" i="24"/>
  <c r="H57" i="24"/>
  <c r="F74" i="22"/>
  <c r="I73" i="22"/>
  <c r="H73" i="22"/>
  <c r="H75" i="23"/>
  <c r="I75" i="23"/>
  <c r="F62" i="22"/>
  <c r="F55" i="22"/>
  <c r="I53" i="22"/>
  <c r="H53" i="22"/>
  <c r="F58" i="22"/>
  <c r="E18" i="24"/>
  <c r="E22" i="24"/>
  <c r="E15" i="24"/>
  <c r="H64" i="24"/>
  <c r="I64" i="24"/>
  <c r="F65" i="24"/>
  <c r="F69" i="24" a="1"/>
  <c r="F69" i="24" s="1"/>
  <c r="I66" i="23"/>
  <c r="H66" i="23"/>
  <c r="F67" i="23"/>
  <c r="H57" i="9"/>
  <c r="E15" i="23"/>
  <c r="E18" i="23"/>
  <c r="E22" i="23"/>
  <c r="I54" i="24"/>
  <c r="H54" i="24"/>
  <c r="I79" i="23"/>
  <c r="H79" i="23"/>
  <c r="F80" i="23"/>
  <c r="H54" i="22"/>
  <c r="I54" i="22"/>
  <c r="I59" i="9"/>
  <c r="H59" i="9"/>
  <c r="I76" i="22"/>
  <c r="H76" i="22"/>
  <c r="I76" i="9"/>
  <c r="H76" i="9"/>
  <c r="I64" i="22"/>
  <c r="F69" i="22" a="1"/>
  <c r="F69" i="22" s="1"/>
  <c r="H64" i="22"/>
  <c r="F65" i="22"/>
  <c r="H73" i="23"/>
  <c r="I73" i="23"/>
  <c r="F74" i="23"/>
  <c r="I71" i="24"/>
  <c r="H71" i="24"/>
  <c r="F72" i="24"/>
  <c r="H59" i="23"/>
  <c r="I59" i="23"/>
  <c r="I59" i="24"/>
  <c r="H59" i="24"/>
  <c r="I75" i="24"/>
  <c r="H75" i="24"/>
  <c r="I71" i="9"/>
  <c r="F72" i="9"/>
  <c r="H71" i="9"/>
  <c r="F68" i="9"/>
  <c r="H69" i="9"/>
  <c r="I69" i="9"/>
  <c r="F58" i="23"/>
  <c r="H53" i="23"/>
  <c r="F55" i="23"/>
  <c r="F62" i="23"/>
  <c r="I53" i="23"/>
  <c r="F72" i="23"/>
  <c r="H71" i="23"/>
  <c r="I71" i="23"/>
  <c r="F62" i="24"/>
  <c r="F58" i="24"/>
  <c r="I53" i="24"/>
  <c r="F55" i="24"/>
  <c r="H53" i="24"/>
  <c r="I66" i="24"/>
  <c r="F67" i="24"/>
  <c r="H66" i="24"/>
  <c r="C45" i="22"/>
  <c r="I48" i="22" a="1"/>
  <c r="I48" i="22" s="1"/>
  <c r="H48" i="22" a="1"/>
  <c r="H48" i="22" s="1"/>
  <c r="I57" i="23"/>
  <c r="H57" i="23"/>
  <c r="I48" i="23" a="1"/>
  <c r="I48" i="23" s="1"/>
  <c r="H48" i="23" a="1"/>
  <c r="H48" i="23" s="1"/>
  <c r="C45" i="23"/>
  <c r="H73" i="9"/>
  <c r="F74" i="9"/>
  <c r="I73" i="9"/>
  <c r="E15" i="22"/>
  <c r="E22" i="22"/>
  <c r="E18" i="22"/>
  <c r="I64" i="23"/>
  <c r="F69" i="23" a="1"/>
  <c r="F69" i="23" s="1"/>
  <c r="F65" i="23"/>
  <c r="H64" i="23"/>
  <c r="F74" i="24"/>
  <c r="H73" i="24"/>
  <c r="I73" i="24"/>
  <c r="C45" i="9"/>
  <c r="H48" i="9" a="1"/>
  <c r="H48" i="9" s="1"/>
  <c r="I48" i="9" a="1"/>
  <c r="I48" i="9" s="1"/>
  <c r="H64" i="9"/>
  <c r="I64" i="9"/>
  <c r="H66" i="9"/>
  <c r="F67" i="9"/>
  <c r="I66" i="9"/>
  <c r="F67" i="22"/>
  <c r="H66" i="22"/>
  <c r="I66" i="22"/>
  <c r="I26" i="23"/>
  <c r="H26" i="23"/>
  <c r="H17" i="9"/>
  <c r="I17" i="9"/>
  <c r="C5" i="24"/>
  <c r="H8" i="24" a="1"/>
  <c r="H8" i="24" s="1"/>
  <c r="C5" i="9"/>
  <c r="H8" i="9" a="1"/>
  <c r="H8" i="9" s="1"/>
  <c r="I26" i="24"/>
  <c r="F27" i="24"/>
  <c r="H26" i="24"/>
  <c r="H31" i="22"/>
  <c r="I31" i="22"/>
  <c r="H26" i="22"/>
  <c r="I26" i="22"/>
  <c r="F34" i="22"/>
  <c r="H33" i="22"/>
  <c r="I33" i="22"/>
  <c r="H24" i="24"/>
  <c r="F29" i="24" a="1"/>
  <c r="F29" i="24" s="1"/>
  <c r="I24" i="24"/>
  <c r="I17" i="23"/>
  <c r="H17" i="23"/>
  <c r="F34" i="23"/>
  <c r="H33" i="23"/>
  <c r="I33" i="23"/>
  <c r="I36" i="9"/>
  <c r="H36" i="9"/>
  <c r="I17" i="22"/>
  <c r="H17" i="22"/>
  <c r="H33" i="9"/>
  <c r="I33" i="9"/>
  <c r="H35" i="9"/>
  <c r="I35" i="9"/>
  <c r="I31" i="24"/>
  <c r="H31" i="24"/>
  <c r="F32" i="24"/>
  <c r="H36" i="22"/>
  <c r="I36" i="22"/>
  <c r="H13" i="24"/>
  <c r="F22" i="24"/>
  <c r="I13" i="24"/>
  <c r="I39" i="23"/>
  <c r="H39" i="23"/>
  <c r="I36" i="23"/>
  <c r="H36" i="23"/>
  <c r="H29" i="9"/>
  <c r="I29" i="9"/>
  <c r="H146" i="9" l="1"/>
  <c r="I146" i="9"/>
  <c r="E34" i="23"/>
  <c r="D107" i="24"/>
  <c r="E120" i="24"/>
  <c r="D68" i="9"/>
  <c r="D114" i="22"/>
  <c r="E112" i="24"/>
  <c r="I112" i="24" s="1"/>
  <c r="E152" i="24"/>
  <c r="I99" i="23"/>
  <c r="E25" i="9"/>
  <c r="E32" i="22"/>
  <c r="D152" i="23"/>
  <c r="E107" i="22"/>
  <c r="D27" i="24"/>
  <c r="H27" i="24" s="1"/>
  <c r="E74" i="23"/>
  <c r="E112" i="9"/>
  <c r="D80" i="9"/>
  <c r="H80" i="9" s="1"/>
  <c r="D72" i="23"/>
  <c r="D74" i="23"/>
  <c r="F65" i="9"/>
  <c r="I57" i="9"/>
  <c r="I191" i="9"/>
  <c r="H186" i="9"/>
  <c r="E11" i="33"/>
  <c r="D194" i="9"/>
  <c r="H194" i="9" s="1"/>
  <c r="D32" i="22"/>
  <c r="E107" i="24"/>
  <c r="E160" i="23"/>
  <c r="D175" i="9"/>
  <c r="I111" i="22"/>
  <c r="E40" i="9"/>
  <c r="E74" i="9"/>
  <c r="D27" i="22"/>
  <c r="E154" i="23"/>
  <c r="D185" i="9"/>
  <c r="D32" i="23"/>
  <c r="D154" i="24"/>
  <c r="D147" i="22"/>
  <c r="E27" i="22"/>
  <c r="D154" i="22"/>
  <c r="E154" i="24"/>
  <c r="I154" i="24" s="1"/>
  <c r="E107" i="9"/>
  <c r="D74" i="22"/>
  <c r="D40" i="23"/>
  <c r="D114" i="24"/>
  <c r="D80" i="22"/>
  <c r="H80" i="22" s="1"/>
  <c r="H97" i="9"/>
  <c r="E34" i="24"/>
  <c r="E67" i="24"/>
  <c r="I67" i="24" s="1"/>
  <c r="E105" i="9"/>
  <c r="D34" i="23"/>
  <c r="D120" i="24"/>
  <c r="D114" i="23"/>
  <c r="E154" i="22"/>
  <c r="D67" i="24"/>
  <c r="H67" i="24" s="1"/>
  <c r="E154" i="9"/>
  <c r="D135" i="9"/>
  <c r="H135" i="9" s="1"/>
  <c r="D98" i="9"/>
  <c r="E10" i="33"/>
  <c r="E187" i="9"/>
  <c r="D27" i="23"/>
  <c r="D120" i="23"/>
  <c r="D40" i="22"/>
  <c r="E114" i="23"/>
  <c r="E108" i="9"/>
  <c r="I108" i="9" s="1"/>
  <c r="E32" i="23"/>
  <c r="D107" i="23"/>
  <c r="E67" i="22"/>
  <c r="E9" i="33"/>
  <c r="E152" i="22"/>
  <c r="E147" i="22"/>
  <c r="I147" i="22" s="1"/>
  <c r="H58" i="9"/>
  <c r="I58" i="9"/>
  <c r="D145" i="9"/>
  <c r="D148" i="9"/>
  <c r="H148" i="9" s="1"/>
  <c r="D147" i="9"/>
  <c r="D67" i="9"/>
  <c r="D74" i="9"/>
  <c r="H74" i="9" s="1"/>
  <c r="I107" i="22"/>
  <c r="H107" i="22"/>
  <c r="E7" i="33"/>
  <c r="C12" i="33"/>
  <c r="E12" i="33" s="1"/>
  <c r="D25" i="9"/>
  <c r="D32" i="9"/>
  <c r="D27" i="9"/>
  <c r="I22" i="24"/>
  <c r="H22" i="24"/>
  <c r="H32" i="24"/>
  <c r="I32" i="24"/>
  <c r="I34" i="23"/>
  <c r="H34" i="23"/>
  <c r="F28" i="24"/>
  <c r="H29" i="24"/>
  <c r="I29" i="24"/>
  <c r="H34" i="22"/>
  <c r="I34" i="22"/>
  <c r="I27" i="24"/>
  <c r="I67" i="22"/>
  <c r="H67" i="22"/>
  <c r="I67" i="9"/>
  <c r="H67" i="9"/>
  <c r="I65" i="9"/>
  <c r="H65" i="9"/>
  <c r="H74" i="24"/>
  <c r="I74" i="24"/>
  <c r="H65" i="23"/>
  <c r="I65" i="23"/>
  <c r="F68" i="23"/>
  <c r="I69" i="23"/>
  <c r="H69" i="23"/>
  <c r="I74" i="9"/>
  <c r="I55" i="24"/>
  <c r="H55" i="24"/>
  <c r="I58" i="24"/>
  <c r="H58" i="24"/>
  <c r="H62" i="24"/>
  <c r="I62" i="24"/>
  <c r="I72" i="23"/>
  <c r="H72" i="23"/>
  <c r="I62" i="23"/>
  <c r="H62" i="23"/>
  <c r="I55" i="23"/>
  <c r="H55" i="23"/>
  <c r="H58" i="23"/>
  <c r="I58" i="23"/>
  <c r="H68" i="9"/>
  <c r="I68" i="9"/>
  <c r="I72" i="9"/>
  <c r="H72" i="9"/>
  <c r="I72" i="24"/>
  <c r="H72" i="24"/>
  <c r="I74" i="23"/>
  <c r="H74" i="23"/>
  <c r="I65" i="22"/>
  <c r="H65" i="22"/>
  <c r="H69" i="22"/>
  <c r="F68" i="22"/>
  <c r="I69" i="22"/>
  <c r="H80" i="23"/>
  <c r="I80" i="23"/>
  <c r="I67" i="23"/>
  <c r="H67" i="23"/>
  <c r="F68" i="24"/>
  <c r="H69" i="24"/>
  <c r="I69" i="24"/>
  <c r="I65" i="24"/>
  <c r="H65" i="24"/>
  <c r="I58" i="22"/>
  <c r="H58" i="22"/>
  <c r="H55" i="22"/>
  <c r="I55" i="22"/>
  <c r="I62" i="22"/>
  <c r="H62" i="22"/>
  <c r="H74" i="22"/>
  <c r="I74" i="22"/>
  <c r="I80" i="22"/>
  <c r="H80" i="24"/>
  <c r="I80" i="24"/>
  <c r="I80" i="9"/>
  <c r="I72" i="22"/>
  <c r="H72" i="22"/>
  <c r="I148" i="9"/>
  <c r="H105" i="24"/>
  <c r="I105" i="24"/>
  <c r="F108" i="24"/>
  <c r="H109" i="24"/>
  <c r="I109" i="24"/>
  <c r="I160" i="9"/>
  <c r="H160" i="9"/>
  <c r="H114" i="24"/>
  <c r="I114" i="24"/>
  <c r="H154" i="9"/>
  <c r="I154" i="9"/>
  <c r="I147" i="23"/>
  <c r="H147" i="23"/>
  <c r="I160" i="24"/>
  <c r="H160" i="24"/>
  <c r="I112" i="9"/>
  <c r="H112" i="9"/>
  <c r="H152" i="24"/>
  <c r="I152" i="24"/>
  <c r="H154" i="24"/>
  <c r="I102" i="24"/>
  <c r="H102" i="24"/>
  <c r="I95" i="24"/>
  <c r="H95" i="24"/>
  <c r="I98" i="24"/>
  <c r="H98" i="24"/>
  <c r="I194" i="9"/>
  <c r="H154" i="23"/>
  <c r="I154" i="23"/>
  <c r="I152" i="23"/>
  <c r="H152" i="23"/>
  <c r="I149" i="24"/>
  <c r="F148" i="24"/>
  <c r="H149" i="24"/>
  <c r="I145" i="24"/>
  <c r="H145" i="24"/>
  <c r="H120" i="9"/>
  <c r="I120" i="9"/>
  <c r="H200" i="9"/>
  <c r="I200" i="9"/>
  <c r="H112" i="24"/>
  <c r="H147" i="22"/>
  <c r="H175" i="9"/>
  <c r="I175" i="9"/>
  <c r="H178" i="9"/>
  <c r="I178" i="9"/>
  <c r="H149" i="23"/>
  <c r="I149" i="23"/>
  <c r="F148" i="23"/>
  <c r="H145" i="23"/>
  <c r="I145" i="23"/>
  <c r="H108" i="9"/>
  <c r="I112" i="23"/>
  <c r="H112" i="23"/>
  <c r="I120" i="22"/>
  <c r="H120" i="22"/>
  <c r="I109" i="23"/>
  <c r="F108" i="23"/>
  <c r="H109" i="23"/>
  <c r="H105" i="23"/>
  <c r="I105" i="23"/>
  <c r="I138" i="9"/>
  <c r="H138" i="9"/>
  <c r="I135" i="9"/>
  <c r="H120" i="23"/>
  <c r="I120" i="23"/>
  <c r="H98" i="23"/>
  <c r="I98" i="23"/>
  <c r="I102" i="23"/>
  <c r="H102" i="23"/>
  <c r="I95" i="23"/>
  <c r="H95" i="23"/>
  <c r="I109" i="22"/>
  <c r="H109" i="22"/>
  <c r="F108" i="22"/>
  <c r="I105" i="22"/>
  <c r="H105" i="22"/>
  <c r="H152" i="9"/>
  <c r="I152" i="9"/>
  <c r="I160" i="22"/>
  <c r="H160" i="22"/>
  <c r="F148" i="22"/>
  <c r="I149" i="22"/>
  <c r="H149" i="22"/>
  <c r="I145" i="22"/>
  <c r="H145" i="22"/>
  <c r="I147" i="9"/>
  <c r="H147" i="9"/>
  <c r="H185" i="9"/>
  <c r="I185" i="9"/>
  <c r="H138" i="22"/>
  <c r="I138" i="22"/>
  <c r="H142" i="22"/>
  <c r="I142" i="22"/>
  <c r="I135" i="22"/>
  <c r="H135" i="22"/>
  <c r="H188" i="9"/>
  <c r="I188" i="9"/>
  <c r="I114" i="22"/>
  <c r="H114" i="22"/>
  <c r="H114" i="9"/>
  <c r="I114" i="9"/>
  <c r="H147" i="24"/>
  <c r="I147" i="24"/>
  <c r="H145" i="9"/>
  <c r="I145" i="9"/>
  <c r="I107" i="24"/>
  <c r="H107" i="24"/>
  <c r="I114" i="23"/>
  <c r="H114" i="23"/>
  <c r="H192" i="9"/>
  <c r="I192" i="9"/>
  <c r="I120" i="24"/>
  <c r="H120" i="24"/>
  <c r="H142" i="23"/>
  <c r="I142" i="23"/>
  <c r="I135" i="23"/>
  <c r="H135" i="23"/>
  <c r="H138" i="23"/>
  <c r="I138" i="23"/>
  <c r="I105" i="9"/>
  <c r="H105" i="9"/>
  <c r="I135" i="24"/>
  <c r="H135" i="24"/>
  <c r="H138" i="24"/>
  <c r="I138" i="24"/>
  <c r="H142" i="24"/>
  <c r="I142" i="24"/>
  <c r="H102" i="22"/>
  <c r="I102" i="22"/>
  <c r="I98" i="22"/>
  <c r="H98" i="22"/>
  <c r="H95" i="22"/>
  <c r="I95" i="22"/>
  <c r="I107" i="9"/>
  <c r="H107" i="9"/>
  <c r="H187" i="9"/>
  <c r="I187" i="9"/>
  <c r="I95" i="9"/>
  <c r="H95" i="9"/>
  <c r="H98" i="9"/>
  <c r="I98" i="9"/>
  <c r="I160" i="23"/>
  <c r="H160" i="23"/>
  <c r="H107" i="23"/>
  <c r="I107" i="23"/>
  <c r="I154" i="22"/>
  <c r="H154" i="22"/>
  <c r="I152" i="22"/>
  <c r="H152" i="22"/>
  <c r="H112" i="22"/>
  <c r="I112" i="22"/>
  <c r="H55" i="9"/>
  <c r="I55" i="9"/>
  <c r="I148" i="22" l="1"/>
  <c r="H148" i="22"/>
  <c r="I108" i="22"/>
  <c r="H108" i="22"/>
  <c r="H108" i="23"/>
  <c r="I108" i="23"/>
  <c r="I148" i="23"/>
  <c r="H148" i="23"/>
  <c r="H148" i="24"/>
  <c r="I148" i="24"/>
  <c r="I108" i="24"/>
  <c r="H108" i="24"/>
  <c r="I68" i="24"/>
  <c r="H68" i="24"/>
  <c r="I68" i="22"/>
  <c r="H68" i="22"/>
  <c r="H68" i="23"/>
  <c r="I68" i="23"/>
  <c r="H28" i="24"/>
  <c r="I28" i="24"/>
  <c r="F13" i="9" a="1"/>
  <c r="F39" i="9" a="1"/>
  <c r="F31" i="9" a="1"/>
  <c r="F6" i="23" a="1"/>
  <c r="F14" i="9" a="1"/>
  <c r="F26" i="9" a="1"/>
  <c r="M5" i="9" a="1"/>
  <c r="F24" i="9" a="1"/>
  <c r="F13" i="22" a="1"/>
  <c r="F19" i="23" a="1"/>
  <c r="F24" i="22" a="1"/>
  <c r="F39" i="24"/>
  <c r="F19" i="9" a="1"/>
  <c r="F14" i="24" a="1"/>
  <c r="F31" i="23" a="1"/>
  <c r="F35" i="24" a="1"/>
  <c r="F33" i="24" a="1"/>
  <c r="F13" i="23" a="1"/>
  <c r="F13" i="23" s="1"/>
  <c r="F19" i="22" a="1"/>
  <c r="F19" i="22" s="1"/>
  <c r="F14" i="22" a="1"/>
  <c r="F14" i="22" s="1"/>
  <c r="I14" i="22" s="1"/>
  <c r="F14" i="23"/>
  <c r="F39" i="22"/>
  <c r="I39" i="22" s="1"/>
  <c r="F36" i="24" a="1"/>
  <c r="F36" i="24" s="1"/>
  <c r="B12" i="35"/>
  <c r="F35" i="22" a="1"/>
  <c r="F35" i="22" s="1"/>
  <c r="F24" i="23" a="1"/>
  <c r="F24" i="23" s="1"/>
  <c r="F6" i="22" a="1"/>
  <c r="F6" i="22" s="1"/>
  <c r="I8" i="22" s="1" a="1"/>
  <c r="I8" i="22" s="1"/>
  <c r="F17" i="24" a="1"/>
  <c r="F17" i="24" s="1"/>
  <c r="I17" i="24" s="1"/>
  <c r="F19" i="24" a="1"/>
  <c r="F19" i="24" s="1"/>
  <c r="H19" i="24" s="1"/>
  <c r="F35" i="23" a="1"/>
  <c r="F35" i="23" s="1"/>
  <c r="F91" i="9" a="1"/>
  <c r="F91" i="9" s="1"/>
  <c r="E181" i="9"/>
  <c r="E182" i="9" s="1"/>
  <c r="D181" i="9"/>
  <c r="D182" i="9" s="1"/>
  <c r="I13" i="22"/>
  <c r="F22" i="22"/>
  <c r="I22" i="22" s="1"/>
  <c r="H13" i="22"/>
  <c r="C5" i="23"/>
  <c r="F13" i="22"/>
  <c r="F13" i="9"/>
  <c r="H13" i="9" s="1"/>
  <c r="F19" i="9"/>
  <c r="I19" i="9" s="1"/>
  <c r="H39" i="24"/>
  <c r="I39" i="24"/>
  <c r="F40" i="24"/>
  <c r="I40" i="24" s="1"/>
  <c r="H14" i="23"/>
  <c r="I14" i="23"/>
  <c r="F14" i="9"/>
  <c r="I14" i="9" s="1"/>
  <c r="F39" i="9"/>
  <c r="I39" i="9" s="1"/>
  <c r="F26" i="9"/>
  <c r="F34" i="9" s="1"/>
  <c r="F33" i="24"/>
  <c r="I33" i="24" s="1"/>
  <c r="F35" i="24"/>
  <c r="I35" i="24" s="1"/>
  <c r="F19" i="23"/>
  <c r="H19" i="23" s="1"/>
  <c r="F24" i="22"/>
  <c r="F25" i="22" s="1"/>
  <c r="H25" i="22" s="1"/>
  <c r="F6" i="23"/>
  <c r="I8" i="23" s="1" a="1"/>
  <c r="I8" i="23" s="1"/>
  <c r="F14" i="24"/>
  <c r="F15" i="24" s="1"/>
  <c r="F31" i="23"/>
  <c r="I31" i="23" s="1"/>
  <c r="F24" i="9"/>
  <c r="F28" i="9" s="1"/>
  <c r="F31" i="9"/>
  <c r="I31" i="9" s="1"/>
  <c r="M5" i="9"/>
  <c r="E51" i="9" s="1" a="1"/>
  <c r="E51" i="9" s="1"/>
  <c r="H31" i="9" l="1"/>
  <c r="H31" i="23"/>
  <c r="F32" i="9"/>
  <c r="H33" i="24"/>
  <c r="H14" i="24"/>
  <c r="H24" i="9"/>
  <c r="F170" i="9" a="1"/>
  <c r="F170" i="9" s="1"/>
  <c r="F130" i="9"/>
  <c r="H26" i="9"/>
  <c r="F15" i="22"/>
  <c r="H15" i="22" s="1"/>
  <c r="F18" i="22"/>
  <c r="E131" i="9" a="1"/>
  <c r="E131" i="9" s="1"/>
  <c r="F27" i="9"/>
  <c r="H27" i="9" s="1"/>
  <c r="D91" i="9" a="1"/>
  <c r="D91" i="9" s="1"/>
  <c r="H91" i="9" s="1"/>
  <c r="D101" i="9"/>
  <c r="D102" i="9" s="1"/>
  <c r="H22" i="22"/>
  <c r="F27" i="23"/>
  <c r="F29" i="23" a="1"/>
  <c r="F29" i="23" s="1"/>
  <c r="H24" i="23"/>
  <c r="I24" i="23"/>
  <c r="F32" i="23"/>
  <c r="F25" i="23"/>
  <c r="F40" i="23"/>
  <c r="H13" i="23"/>
  <c r="I13" i="23"/>
  <c r="F15" i="23"/>
  <c r="F22" i="23"/>
  <c r="F18" i="23"/>
  <c r="H35" i="22"/>
  <c r="I35" i="22"/>
  <c r="H36" i="24"/>
  <c r="I36" i="24"/>
  <c r="I35" i="23"/>
  <c r="H35" i="23"/>
  <c r="I19" i="23"/>
  <c r="F15" i="9"/>
  <c r="I27" i="9"/>
  <c r="H39" i="9"/>
  <c r="F40" i="22"/>
  <c r="H35" i="24"/>
  <c r="E171" i="9" a="1"/>
  <c r="E171" i="9" s="1"/>
  <c r="F101" i="9"/>
  <c r="D141" i="9"/>
  <c r="D142" i="9" s="1"/>
  <c r="D90" i="9" a="1"/>
  <c r="D90" i="9" s="1"/>
  <c r="F131" i="9" a="1"/>
  <c r="F131" i="9" s="1"/>
  <c r="H15" i="24"/>
  <c r="I15" i="24"/>
  <c r="F27" i="22"/>
  <c r="F32" i="22"/>
  <c r="I19" i="24"/>
  <c r="I24" i="22"/>
  <c r="F18" i="9"/>
  <c r="H14" i="9"/>
  <c r="I25" i="22"/>
  <c r="H19" i="9"/>
  <c r="H39" i="22"/>
  <c r="D10" i="9" a="1"/>
  <c r="D10" i="9" s="1"/>
  <c r="E50" i="9" a="1"/>
  <c r="E50" i="9" s="1"/>
  <c r="E61" i="9"/>
  <c r="E62" i="9" s="1"/>
  <c r="D171" i="9" a="1"/>
  <c r="D171" i="9" s="1"/>
  <c r="D50" i="9" a="1"/>
  <c r="D50" i="9" s="1"/>
  <c r="F18" i="24"/>
  <c r="F25" i="24"/>
  <c r="I13" i="9"/>
  <c r="E130" i="9" a="1"/>
  <c r="E130" i="9" s="1"/>
  <c r="I130" i="9" s="1"/>
  <c r="D21" i="9"/>
  <c r="D22" i="9" s="1"/>
  <c r="F181" i="9"/>
  <c r="E141" i="9"/>
  <c r="E142" i="9" s="1"/>
  <c r="F141" i="9"/>
  <c r="F11" i="9" a="1"/>
  <c r="F11" i="9" s="1"/>
  <c r="I28" i="9"/>
  <c r="H28" i="9"/>
  <c r="I34" i="9"/>
  <c r="H34" i="9"/>
  <c r="H40" i="24"/>
  <c r="F40" i="9"/>
  <c r="F34" i="24"/>
  <c r="I24" i="9"/>
  <c r="H8" i="23" a="1"/>
  <c r="H8" i="23" s="1"/>
  <c r="H24" i="22"/>
  <c r="D11" i="9"/>
  <c r="D130" i="9" a="1"/>
  <c r="D130" i="9" s="1"/>
  <c r="H130" i="9" s="1"/>
  <c r="E91" i="9" a="1"/>
  <c r="E91" i="9" s="1"/>
  <c r="I91" i="9" s="1"/>
  <c r="F171" i="9" a="1"/>
  <c r="F171" i="9" s="1"/>
  <c r="I26" i="9"/>
  <c r="I14" i="24"/>
  <c r="F25" i="9"/>
  <c r="H17" i="24"/>
  <c r="F29" i="22" a="1"/>
  <c r="F29" i="22" s="1"/>
  <c r="D51" i="9" a="1"/>
  <c r="D51" i="9" s="1"/>
  <c r="D131" i="9" a="1"/>
  <c r="D131" i="9" s="1"/>
  <c r="F90" i="9" a="1"/>
  <c r="F90" i="9" s="1"/>
  <c r="E90" i="9" a="1"/>
  <c r="E90" i="9" s="1"/>
  <c r="H19" i="22"/>
  <c r="I19" i="22"/>
  <c r="H14" i="22"/>
  <c r="D61" i="9"/>
  <c r="D62" i="9" s="1"/>
  <c r="D170" i="9" a="1"/>
  <c r="D170" i="9" s="1"/>
  <c r="H170" i="9" s="1"/>
  <c r="E170" i="9" a="1"/>
  <c r="E170" i="9" s="1"/>
  <c r="I170" i="9" s="1"/>
  <c r="E101" i="9"/>
  <c r="E102" i="9" s="1"/>
  <c r="C5" i="22"/>
  <c r="H8" i="22" a="1"/>
  <c r="H8" i="22" s="1"/>
  <c r="F21" i="9"/>
  <c r="F50" i="9" a="1"/>
  <c r="F50" i="9" s="1"/>
  <c r="E11" i="9" a="1"/>
  <c r="E11" i="9" s="1"/>
  <c r="F10" i="9" a="1"/>
  <c r="F10" i="9" s="1"/>
  <c r="F51" i="9" a="1"/>
  <c r="F51" i="9" s="1"/>
  <c r="F61" i="9"/>
  <c r="E10" i="9"/>
  <c r="E21" i="9"/>
  <c r="E22" i="9" s="1"/>
  <c r="I15" i="22" l="1"/>
  <c r="I18" i="22"/>
  <c r="H18" i="22"/>
  <c r="H32" i="9"/>
  <c r="I32" i="9"/>
  <c r="I50" i="9"/>
  <c r="H50" i="9"/>
  <c r="H21" i="9"/>
  <c r="I21" i="9"/>
  <c r="H32" i="22"/>
  <c r="I32" i="22"/>
  <c r="I32" i="23"/>
  <c r="H32" i="23"/>
  <c r="I25" i="9"/>
  <c r="H25" i="9"/>
  <c r="I27" i="22"/>
  <c r="H27" i="22"/>
  <c r="H18" i="23"/>
  <c r="I18" i="23"/>
  <c r="F22" i="9"/>
  <c r="I25" i="24"/>
  <c r="H25" i="24"/>
  <c r="I40" i="22"/>
  <c r="H40" i="22"/>
  <c r="H22" i="23"/>
  <c r="I22" i="23"/>
  <c r="H29" i="23"/>
  <c r="F28" i="23"/>
  <c r="I29" i="23"/>
  <c r="H11" i="9"/>
  <c r="I11" i="9"/>
  <c r="H15" i="23"/>
  <c r="I15" i="23"/>
  <c r="H51" i="9"/>
  <c r="I51" i="9"/>
  <c r="H90" i="9"/>
  <c r="I90" i="9"/>
  <c r="H171" i="9"/>
  <c r="I171" i="9"/>
  <c r="I40" i="9"/>
  <c r="H40" i="9"/>
  <c r="F142" i="9"/>
  <c r="I141" i="9"/>
  <c r="H141" i="9"/>
  <c r="I131" i="9"/>
  <c r="H131" i="9"/>
  <c r="I27" i="23"/>
  <c r="H27" i="23"/>
  <c r="H61" i="9"/>
  <c r="I61" i="9"/>
  <c r="F62" i="9"/>
  <c r="I34" i="24"/>
  <c r="H34" i="24"/>
  <c r="H10" i="9"/>
  <c r="I10" i="9"/>
  <c r="I18" i="9"/>
  <c r="H18" i="9"/>
  <c r="I15" i="9"/>
  <c r="H15" i="9"/>
  <c r="I18" i="24"/>
  <c r="H18" i="24"/>
  <c r="F182" i="9"/>
  <c r="H181" i="9"/>
  <c r="I181" i="9"/>
  <c r="I40" i="23"/>
  <c r="H40" i="23"/>
  <c r="F28" i="22"/>
  <c r="H29" i="22"/>
  <c r="I29" i="22"/>
  <c r="F102" i="9"/>
  <c r="I101" i="9"/>
  <c r="H101" i="9"/>
  <c r="I25" i="23"/>
  <c r="H25" i="23"/>
  <c r="I182" i="9" l="1"/>
  <c r="H182" i="9"/>
  <c r="H28" i="23"/>
  <c r="I28" i="23"/>
  <c r="I22" i="9"/>
  <c r="H22" i="9"/>
  <c r="H28" i="22"/>
  <c r="I28" i="22"/>
  <c r="H62" i="9"/>
  <c r="I62" i="9"/>
  <c r="I102" i="9"/>
  <c r="H102" i="9"/>
  <c r="H142" i="9"/>
  <c r="I142" i="9"/>
</calcChain>
</file>

<file path=xl/sharedStrings.xml><?xml version="1.0" encoding="utf-8"?>
<sst xmlns="http://schemas.openxmlformats.org/spreadsheetml/2006/main" count="683" uniqueCount="155">
  <si>
    <t>Steps:</t>
  </si>
  <si>
    <t>Enter data on 'execute' page; see details below on pages</t>
  </si>
  <si>
    <t>If filtering scorecards, complete exposures on filtered scorecards 1-3</t>
  </si>
  <si>
    <t>Make sure notes on Total Scorecard page are accurate and comprehensive; they are fed to the other scorecard pages</t>
  </si>
  <si>
    <t>Pages:</t>
  </si>
  <si>
    <t>Execute</t>
  </si>
  <si>
    <t>Info on this page feeds the scorecard pages</t>
  </si>
  <si>
    <t>Enter metrics in tables</t>
  </si>
  <si>
    <t>Enter three valuations of loss run data in columns J+; Use month end valuations such as 4/30/19, 4/30/18, 4/30/17</t>
  </si>
  <si>
    <t>Dollar fields must be limited to retention</t>
  </si>
  <si>
    <t>Claim Status and Litigated must be on 0/1 format</t>
  </si>
  <si>
    <t>Claim Type should equal 1 if indemnity incurred is greater than $0;</t>
  </si>
  <si>
    <t>Claim Status should equal 1 if TPA claim status = Closed at time of valuation</t>
  </si>
  <si>
    <t>Litigated should equal 1 if TPA representation date or litigation date is ON OR BEFORE the valuation date; litigation flags (Y/N) are not sufficient to use since they are not usually valued as of the valuation dates</t>
  </si>
  <si>
    <t>Use the Filter field if scorecards are needed broken down, such as by state</t>
  </si>
  <si>
    <t>Total Scorecard</t>
  </si>
  <si>
    <t>Represents all data results</t>
  </si>
  <si>
    <t>Filtered Scorecards 1-3</t>
  </si>
  <si>
    <t xml:space="preserve">Are filtered to the values entered on Scorecard Names on the execute page; names must match the values in column U (Filters) on the execute page </t>
  </si>
  <si>
    <t>Complete the exposures table on each filtered scorecard</t>
  </si>
  <si>
    <t>Data</t>
  </si>
  <si>
    <t>Data sheet is not required, but is a place you can store all loss run data</t>
  </si>
  <si>
    <t>Validation table</t>
  </si>
  <si>
    <t xml:space="preserve">Refresh results </t>
  </si>
  <si>
    <t>Used to summarize results and to validate the report creator is accurate</t>
  </si>
  <si>
    <t>PY TREND REPORT CREATOR</t>
  </si>
  <si>
    <t>Claim Number</t>
  </si>
  <si>
    <t>Date of Loss</t>
  </si>
  <si>
    <t>Policy Inception</t>
  </si>
  <si>
    <t>Incurred Limited</t>
  </si>
  <si>
    <t>Paid Limited</t>
  </si>
  <si>
    <t>Outstanding Reserves</t>
  </si>
  <si>
    <t>Indemnity Incurred</t>
  </si>
  <si>
    <t>Claim Status C=1</t>
  </si>
  <si>
    <t>Date Closed</t>
  </si>
  <si>
    <t>Litigated =1</t>
  </si>
  <si>
    <t>Valuation</t>
  </si>
  <si>
    <t>Filter</t>
  </si>
  <si>
    <t>Months</t>
  </si>
  <si>
    <t>Incurred Buckets</t>
  </si>
  <si>
    <t>Duration</t>
  </si>
  <si>
    <t>Duration Buckets</t>
  </si>
  <si>
    <t>California</t>
  </si>
  <si>
    <t>Current Valuation</t>
  </si>
  <si>
    <t>Policy Year Inception</t>
  </si>
  <si>
    <t>Ultimate Incurred</t>
  </si>
  <si>
    <t>Ultimate Claim Count</t>
  </si>
  <si>
    <t>Payroll (actual)</t>
  </si>
  <si>
    <t>Severity</t>
  </si>
  <si>
    <t>Scorecard Names</t>
  </si>
  <si>
    <t>Company Total</t>
  </si>
  <si>
    <t>Filtered Scorecard 1</t>
  </si>
  <si>
    <t>Filtered Scorecard 2</t>
  </si>
  <si>
    <t>Filtered Scorecard 3</t>
  </si>
  <si>
    <t>Used to recode</t>
  </si>
  <si>
    <t>$</t>
  </si>
  <si>
    <t>Bin</t>
  </si>
  <si>
    <t>a. 0</t>
  </si>
  <si>
    <t>b. 1-100</t>
  </si>
  <si>
    <t>c. 100-10k</t>
  </si>
  <si>
    <t>d. 10k-25k</t>
  </si>
  <si>
    <t>d. 25k-50k</t>
  </si>
  <si>
    <t>e. 50k-75k</t>
  </si>
  <si>
    <t>f. 75k-100k</t>
  </si>
  <si>
    <t>g. 100k-200k</t>
  </si>
  <si>
    <t>h. 200k+</t>
  </si>
  <si>
    <t>Incurred</t>
  </si>
  <si>
    <t>Grand Total</t>
  </si>
  <si>
    <t>Total Incurred</t>
  </si>
  <si>
    <t>Notes</t>
  </si>
  <si>
    <t>$0 incurred claims excluded</t>
  </si>
  <si>
    <t>PY1</t>
  </si>
  <si>
    <t>financials limited to retention</t>
  </si>
  <si>
    <t>Policy Year Inception Date</t>
  </si>
  <si>
    <t>indemnity status defined by indemnity incurred &gt;$0</t>
  </si>
  <si>
    <t>closure status defined by TPA</t>
  </si>
  <si>
    <t>valued as of</t>
  </si>
  <si>
    <t>Trend</t>
  </si>
  <si>
    <t>Actuarial: Milliman as of 3/31/19</t>
  </si>
  <si>
    <t>PY 7/1/18 ultimates are prorated from actuarial report</t>
  </si>
  <si>
    <t>Ultimates</t>
  </si>
  <si>
    <t>Total Outstanding</t>
  </si>
  <si>
    <t>Total Claims &gt;$0</t>
  </si>
  <si>
    <t>Average Cost per Claim</t>
  </si>
  <si>
    <t>Median CPC</t>
  </si>
  <si>
    <t>Payroll per $100</t>
  </si>
  <si>
    <t xml:space="preserve"> </t>
  </si>
  <si>
    <t>Incurred Loss Rate</t>
  </si>
  <si>
    <t>Indemnity Claims</t>
  </si>
  <si>
    <t>Indemnity Rate</t>
  </si>
  <si>
    <t>Total Inc- Ind Claims</t>
  </si>
  <si>
    <t>ACPC- Ind Claims</t>
  </si>
  <si>
    <t>Indemnity Closure Rate</t>
  </si>
  <si>
    <t>Open Indemnity Claims</t>
  </si>
  <si>
    <t>Top 5 Claims</t>
  </si>
  <si>
    <t>Top 5 as % of Incurred</t>
  </si>
  <si>
    <t>PY2</t>
  </si>
  <si>
    <t>PY3</t>
  </si>
  <si>
    <t>PY4</t>
  </si>
  <si>
    <t>PY5</t>
  </si>
  <si>
    <t>Retention</t>
  </si>
  <si>
    <t>Total Paid</t>
  </si>
  <si>
    <t>Litigated Ind Claims</t>
  </si>
  <si>
    <t>Ind Litigation Rate</t>
  </si>
  <si>
    <t>Total Litigated Incurred</t>
  </si>
  <si>
    <t>Total Lit Ind Incurred</t>
  </si>
  <si>
    <t>Version 3.1</t>
  </si>
  <si>
    <t>Changed Month formula</t>
  </si>
  <si>
    <t>Reversed scorecard trend titles from "18 vs 17" format to "17 vs 18" format</t>
  </si>
  <si>
    <t>Claims</t>
  </si>
  <si>
    <t>Litigated</t>
  </si>
  <si>
    <t>% of claims</t>
  </si>
  <si>
    <t>% of incurred</t>
  </si>
  <si>
    <t>% of outstanding</t>
  </si>
  <si>
    <t>All claims open &amp; closed since 2015</t>
  </si>
  <si>
    <t>All claims currently open*</t>
  </si>
  <si>
    <t>Indemnity claims since 2015</t>
  </si>
  <si>
    <t>table used for graphic</t>
  </si>
  <si>
    <t>Not litigated</t>
  </si>
  <si>
    <t>Used as a vlookup in Policy Inception column to recode older years</t>
  </si>
  <si>
    <t>Ultimate</t>
  </si>
  <si>
    <t>Ultimate Severity</t>
  </si>
  <si>
    <t>Ultimate Claims</t>
  </si>
  <si>
    <t>Ind Litigated Claims</t>
  </si>
  <si>
    <t>Total Litigated Claims</t>
  </si>
  <si>
    <t>Change Records</t>
  </si>
  <si>
    <t>Moved Compay ultimates table from Execute to Total Scorecards sheet</t>
  </si>
  <si>
    <t>Created Indemnity Rate, Ultmiate Severity, and Litigation Analysis sheets</t>
  </si>
  <si>
    <t>NEED TO REVALIDATE INSTRUCTIONS</t>
  </si>
  <si>
    <t>Excludes $0 claims</t>
  </si>
  <si>
    <t>Current valuation</t>
  </si>
  <si>
    <t>total incurred</t>
  </si>
  <si>
    <t>total outstanding</t>
  </si>
  <si>
    <t># of litigated claims</t>
  </si>
  <si>
    <t># of total claims</t>
  </si>
  <si>
    <t>litigated total incurred</t>
  </si>
  <si>
    <t>litigated total outstanding</t>
  </si>
  <si>
    <t>Lit Ind Inc % of Tot Ind Inc</t>
  </si>
  <si>
    <t>Policy Effective Date</t>
  </si>
  <si>
    <t>All claims currently open</t>
  </si>
  <si>
    <t>USE OPEN INVENTORY LOSS RUN TO CALCULATE METRICS FOR All claims currently open</t>
  </si>
  <si>
    <t>Average Days to Litigation</t>
  </si>
  <si>
    <t>litigation defined as represented date before valuation</t>
  </si>
  <si>
    <t>Litigation Date</t>
  </si>
  <si>
    <t>Days to Litigation</t>
  </si>
  <si>
    <t>Calculate average and median days to litigation</t>
  </si>
  <si>
    <t>Litigation Lag (days from open to litigated)</t>
  </si>
  <si>
    <t>Mean</t>
  </si>
  <si>
    <t>Median</t>
  </si>
  <si>
    <t>#  Days</t>
  </si>
  <si>
    <t>Older</t>
  </si>
  <si>
    <t>Policy Year same as inception year? Y/N</t>
  </si>
  <si>
    <t>need iferror on more scorecard cells</t>
  </si>
  <si>
    <t>Y</t>
  </si>
  <si>
    <t>to-do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</si>
</sst>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&quot;$&quot;#,##0.00"/>
    <numFmt numFmtId="167" formatCode="[$-10409]&quot;$&quot;#,##0.00;\(&quot;$&quot;#,##0.00\)"/>
    <numFmt numFmtId="168" formatCode="0.0"/>
    <numFmt numFmtId="169" formatCode="0.0%"/>
    <numFmt numFmtId="170" formatCode="0.0000000000"/>
    <numFmt numFmtId="171" formatCode="[$-10409]mm/dd/yyyy"/>
  </numFmts>
  <fonts count="2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i/>
      <sz val="10"/>
      <color theme="1" tint="0.249977111117893"/>
      <name val="Calibri"/>
      <family val="2"/>
      <scheme val="minor"/>
    </font>
    <font>
      <b/>
      <sz val="18"/>
      <color theme="0"/>
      <name val="Calibri"/>
      <family val="2"/>
    </font>
    <font>
      <sz val="11"/>
      <color theme="0"/>
      <name val="Calibri"/>
      <family val="2"/>
    </font>
    <font>
      <i/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0" tint="-0.34998626667073579"/>
      <name val="Calibri"/>
      <family val="2"/>
    </font>
    <font>
      <sz val="11"/>
      <color theme="0" tint="-0.499984740745262"/>
      <name val="Calibri"/>
      <family val="2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1F497D"/>
      <name val="Calibri"/>
      <family val="2"/>
    </font>
    <font>
      <b/>
      <sz val="11"/>
      <color rgb="FFC00000"/>
      <name val="Calibri"/>
      <family val="2"/>
    </font>
    <font>
      <b/>
      <sz val="16"/>
      <color rgb="FFC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color rgb="FF000000"/>
      <name val="Times New Roman"/>
    </font>
    <font>
      <sz val="11"/>
      <name val="Calibri"/>
    </font>
    <font>
      <sz val="9"/>
      <color rgb="FF000000"/>
      <name val="times New Roman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F5E"/>
        <bgColor indexed="64"/>
      </patternFill>
    </fill>
    <fill>
      <patternFill patternType="solid">
        <fgColor rgb="FFCBCED2"/>
        <bgColor indexed="64"/>
      </patternFill>
    </fill>
    <fill>
      <patternFill patternType="solid">
        <fgColor rgb="FFE7E8EA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499984740745262"/>
      </right>
      <top/>
      <bottom style="thin">
        <color theme="0" tint="-0.499984740745262"/>
      </bottom>
      <diagonal/>
    </border>
    <border>
      <left style="medium">
        <color theme="1" tint="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1" tint="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499984740745262"/>
      </bottom>
      <diagonal/>
    </border>
    <border>
      <left style="thin">
        <color theme="0" tint="-0.499984740745262"/>
      </left>
      <right style="medium">
        <color theme="1" tint="0.499984740745262"/>
      </right>
      <top style="thin">
        <color theme="0" tint="-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medium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theme="1" tint="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68">
    <xf numFmtId="0" fontId="1" fillId="0" borderId="0" xfId="0" applyFont="1"/>
    <xf numFmtId="14" fontId="1" fillId="0" borderId="0" xfId="0" applyNumberFormat="1" applyFont="1"/>
    <xf numFmtId="0" fontId="0" fillId="0" borderId="0" xfId="0"/>
    <xf numFmtId="164" fontId="1" fillId="0" borderId="0" xfId="0" applyNumberFormat="1" applyFont="1"/>
    <xf numFmtId="165" fontId="1" fillId="0" borderId="0" xfId="2" applyNumberFormat="1" applyFont="1" applyFill="1" applyBorder="1"/>
    <xf numFmtId="0" fontId="1" fillId="2" borderId="0" xfId="0" applyFont="1" applyFill="1"/>
    <xf numFmtId="9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5" fillId="5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5" fillId="5" borderId="1" xfId="0" applyNumberFormat="1" applyFont="1" applyFill="1" applyBorder="1" applyAlignment="1">
      <alignment vertical="center" wrapText="1"/>
    </xf>
    <xf numFmtId="14" fontId="0" fillId="0" borderId="0" xfId="0" applyNumberFormat="1"/>
    <xf numFmtId="14" fontId="0" fillId="5" borderId="0" xfId="0" applyNumberFormat="1" applyFill="1"/>
    <xf numFmtId="14" fontId="0" fillId="7" borderId="0" xfId="0" applyNumberFormat="1" applyFill="1"/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4" fontId="8" fillId="0" borderId="28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7" fillId="4" borderId="16" xfId="0" applyFont="1" applyFill="1" applyBorder="1"/>
    <xf numFmtId="0" fontId="7" fillId="4" borderId="8" xfId="0" applyFont="1" applyFill="1" applyBorder="1"/>
    <xf numFmtId="0" fontId="7" fillId="4" borderId="9" xfId="0" applyFont="1" applyFill="1" applyBorder="1"/>
    <xf numFmtId="0" fontId="7" fillId="4" borderId="10" xfId="0" applyFont="1" applyFill="1" applyBorder="1"/>
    <xf numFmtId="9" fontId="7" fillId="4" borderId="8" xfId="1" applyFont="1" applyFill="1" applyBorder="1" applyAlignment="1">
      <alignment horizontal="center"/>
    </xf>
    <xf numFmtId="9" fontId="7" fillId="4" borderId="17" xfId="1" applyFont="1" applyFill="1" applyBorder="1" applyAlignment="1">
      <alignment horizontal="center"/>
    </xf>
    <xf numFmtId="0" fontId="7" fillId="0" borderId="18" xfId="0" applyFont="1" applyBorder="1"/>
    <xf numFmtId="0" fontId="7" fillId="4" borderId="18" xfId="0" applyFont="1" applyFill="1" applyBorder="1"/>
    <xf numFmtId="164" fontId="7" fillId="4" borderId="2" xfId="0" applyNumberFormat="1" applyFont="1" applyFill="1" applyBorder="1"/>
    <xf numFmtId="164" fontId="7" fillId="4" borderId="7" xfId="0" applyNumberFormat="1" applyFont="1" applyFill="1" applyBorder="1"/>
    <xf numFmtId="0" fontId="7" fillId="4" borderId="4" xfId="0" applyFont="1" applyFill="1" applyBorder="1"/>
    <xf numFmtId="9" fontId="7" fillId="4" borderId="2" xfId="1" applyFont="1" applyFill="1" applyBorder="1" applyAlignment="1">
      <alignment horizontal="center"/>
    </xf>
    <xf numFmtId="9" fontId="7" fillId="4" borderId="19" xfId="1" applyFont="1" applyFill="1" applyBorder="1" applyAlignment="1">
      <alignment horizontal="center"/>
    </xf>
    <xf numFmtId="0" fontId="7" fillId="0" borderId="20" xfId="0" applyFont="1" applyBorder="1"/>
    <xf numFmtId="165" fontId="7" fillId="4" borderId="2" xfId="2" applyNumberFormat="1" applyFont="1" applyFill="1" applyBorder="1"/>
    <xf numFmtId="165" fontId="7" fillId="4" borderId="7" xfId="2" applyNumberFormat="1" applyFont="1" applyFill="1" applyBorder="1"/>
    <xf numFmtId="0" fontId="7" fillId="0" borderId="22" xfId="0" applyFont="1" applyBorder="1"/>
    <xf numFmtId="0" fontId="7" fillId="0" borderId="0" xfId="0" applyFont="1" applyAlignment="1">
      <alignment horizontal="center"/>
    </xf>
    <xf numFmtId="14" fontId="1" fillId="0" borderId="0" xfId="0" applyNumberFormat="1" applyFont="1" applyAlignment="1">
      <alignment vertical="center" wrapText="1"/>
    </xf>
    <xf numFmtId="0" fontId="1" fillId="8" borderId="0" xfId="0" applyFont="1" applyFill="1"/>
    <xf numFmtId="0" fontId="1" fillId="6" borderId="0" xfId="0" applyFont="1" applyFill="1"/>
    <xf numFmtId="0" fontId="7" fillId="0" borderId="0" xfId="0" applyFont="1"/>
    <xf numFmtId="14" fontId="8" fillId="0" borderId="0" xfId="0" applyNumberFormat="1" applyFont="1" applyAlignment="1">
      <alignment horizontal="center"/>
    </xf>
    <xf numFmtId="14" fontId="8" fillId="0" borderId="28" xfId="0" applyNumberFormat="1" applyFont="1" applyBorder="1" applyAlignment="1">
      <alignment horizontal="center"/>
    </xf>
    <xf numFmtId="14" fontId="8" fillId="0" borderId="15" xfId="0" applyNumberFormat="1" applyFont="1" applyBorder="1" applyAlignment="1">
      <alignment horizontal="center"/>
    </xf>
    <xf numFmtId="14" fontId="6" fillId="0" borderId="28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wrapText="1"/>
    </xf>
    <xf numFmtId="0" fontId="7" fillId="3" borderId="30" xfId="0" applyFont="1" applyFill="1" applyBorder="1" applyAlignment="1">
      <alignment horizontal="center" wrapText="1"/>
    </xf>
    <xf numFmtId="0" fontId="0" fillId="0" borderId="1" xfId="0" applyBorder="1"/>
    <xf numFmtId="0" fontId="0" fillId="0" borderId="11" xfId="0" applyBorder="1"/>
    <xf numFmtId="0" fontId="9" fillId="4" borderId="0" xfId="0" applyFont="1" applyFill="1"/>
    <xf numFmtId="0" fontId="10" fillId="4" borderId="0" xfId="0" applyFont="1" applyFill="1"/>
    <xf numFmtId="0" fontId="1" fillId="0" borderId="0" xfId="0" applyFont="1" applyAlignment="1">
      <alignment horizontal="right"/>
    </xf>
    <xf numFmtId="0" fontId="3" fillId="9" borderId="0" xfId="0" applyFont="1" applyFill="1"/>
    <xf numFmtId="14" fontId="3" fillId="9" borderId="0" xfId="0" applyNumberFormat="1" applyFont="1" applyFill="1"/>
    <xf numFmtId="164" fontId="0" fillId="0" borderId="0" xfId="0" applyNumberFormat="1"/>
    <xf numFmtId="164" fontId="3" fillId="9" borderId="0" xfId="0" applyNumberFormat="1" applyFont="1" applyFill="1"/>
    <xf numFmtId="0" fontId="11" fillId="0" borderId="0" xfId="0" applyFont="1"/>
    <xf numFmtId="0" fontId="0" fillId="7" borderId="0" xfId="0" applyFill="1"/>
    <xf numFmtId="164" fontId="1" fillId="8" borderId="0" xfId="0" applyNumberFormat="1" applyFont="1" applyFill="1"/>
    <xf numFmtId="14" fontId="1" fillId="8" borderId="0" xfId="0" applyNumberFormat="1" applyFont="1" applyFill="1"/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 textRotation="90"/>
    </xf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 textRotation="90"/>
    </xf>
    <xf numFmtId="0" fontId="14" fillId="0" borderId="0" xfId="0" applyFont="1"/>
    <xf numFmtId="0" fontId="15" fillId="0" borderId="0" xfId="0" applyFont="1"/>
    <xf numFmtId="0" fontId="1" fillId="10" borderId="0" xfId="0" applyFont="1" applyFill="1"/>
    <xf numFmtId="14" fontId="1" fillId="10" borderId="0" xfId="0" applyNumberFormat="1" applyFont="1" applyFill="1"/>
    <xf numFmtId="0" fontId="5" fillId="0" borderId="0" xfId="0" applyFont="1"/>
    <xf numFmtId="0" fontId="5" fillId="0" borderId="0" xfId="0" applyFont="1" applyAlignment="1">
      <alignment horizontal="center"/>
    </xf>
    <xf numFmtId="14" fontId="1" fillId="6" borderId="0" xfId="0" applyNumberFormat="1" applyFont="1" applyFill="1"/>
    <xf numFmtId="0" fontId="13" fillId="0" borderId="0" xfId="0" applyFont="1" applyAlignment="1">
      <alignment horizontal="right"/>
    </xf>
    <xf numFmtId="14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 textRotation="90"/>
    </xf>
    <xf numFmtId="164" fontId="1" fillId="2" borderId="0" xfId="0" applyNumberFormat="1" applyFont="1" applyFill="1"/>
    <xf numFmtId="164" fontId="16" fillId="0" borderId="2" xfId="0" applyNumberFormat="1" applyFont="1" applyBorder="1"/>
    <xf numFmtId="164" fontId="16" fillId="0" borderId="7" xfId="0" applyNumberFormat="1" applyFont="1" applyBorder="1"/>
    <xf numFmtId="0" fontId="16" fillId="0" borderId="4" xfId="0" applyFont="1" applyBorder="1"/>
    <xf numFmtId="9" fontId="16" fillId="0" borderId="3" xfId="1" applyFont="1" applyFill="1" applyBorder="1" applyAlignment="1">
      <alignment horizontal="center"/>
    </xf>
    <xf numFmtId="9" fontId="16" fillId="0" borderId="19" xfId="1" applyFont="1" applyFill="1" applyBorder="1" applyAlignment="1">
      <alignment horizontal="center"/>
    </xf>
    <xf numFmtId="0" fontId="16" fillId="0" borderId="0" xfId="0" applyFont="1"/>
    <xf numFmtId="0" fontId="16" fillId="0" borderId="2" xfId="0" applyFont="1" applyBorder="1"/>
    <xf numFmtId="9" fontId="16" fillId="0" borderId="2" xfId="1" applyFont="1" applyFill="1" applyBorder="1" applyAlignment="1">
      <alignment horizontal="center"/>
    </xf>
    <xf numFmtId="165" fontId="16" fillId="0" borderId="2" xfId="2" applyNumberFormat="1" applyFont="1" applyFill="1" applyBorder="1"/>
    <xf numFmtId="165" fontId="16" fillId="0" borderId="7" xfId="2" applyNumberFormat="1" applyFont="1" applyFill="1" applyBorder="1"/>
    <xf numFmtId="9" fontId="16" fillId="0" borderId="8" xfId="1" applyFont="1" applyFill="1" applyBorder="1" applyAlignment="1">
      <alignment horizontal="center"/>
    </xf>
    <xf numFmtId="166" fontId="16" fillId="0" borderId="6" xfId="0" applyNumberFormat="1" applyFont="1" applyBorder="1"/>
    <xf numFmtId="0" fontId="16" fillId="0" borderId="5" xfId="0" applyFont="1" applyBorder="1"/>
    <xf numFmtId="9" fontId="16" fillId="0" borderId="6" xfId="1" applyFont="1" applyFill="1" applyBorder="1" applyAlignment="1">
      <alignment horizontal="center"/>
    </xf>
    <xf numFmtId="9" fontId="16" fillId="0" borderId="21" xfId="1" applyFont="1" applyFill="1" applyBorder="1" applyAlignment="1">
      <alignment horizontal="center"/>
    </xf>
    <xf numFmtId="0" fontId="16" fillId="0" borderId="7" xfId="0" applyFont="1" applyBorder="1"/>
    <xf numFmtId="169" fontId="16" fillId="0" borderId="2" xfId="1" applyNumberFormat="1" applyFont="1" applyFill="1" applyBorder="1"/>
    <xf numFmtId="170" fontId="16" fillId="0" borderId="2" xfId="1" applyNumberFormat="1" applyFont="1" applyFill="1" applyBorder="1" applyAlignment="1">
      <alignment horizontal="center"/>
    </xf>
    <xf numFmtId="168" fontId="16" fillId="0" borderId="19" xfId="1" applyNumberFormat="1" applyFont="1" applyFill="1" applyBorder="1" applyAlignment="1">
      <alignment horizontal="center"/>
    </xf>
    <xf numFmtId="168" fontId="16" fillId="0" borderId="2" xfId="1" applyNumberFormat="1" applyFont="1" applyFill="1" applyBorder="1" applyAlignment="1">
      <alignment horizontal="center"/>
    </xf>
    <xf numFmtId="164" fontId="16" fillId="0" borderId="2" xfId="2" applyNumberFormat="1" applyFont="1" applyFill="1" applyBorder="1"/>
    <xf numFmtId="164" fontId="16" fillId="0" borderId="7" xfId="2" applyNumberFormat="1" applyFont="1" applyFill="1" applyBorder="1"/>
    <xf numFmtId="0" fontId="16" fillId="0" borderId="24" xfId="0" applyFont="1" applyBorder="1"/>
    <xf numFmtId="168" fontId="16" fillId="0" borderId="23" xfId="1" applyNumberFormat="1" applyFont="1" applyFill="1" applyBorder="1" applyAlignment="1">
      <alignment horizontal="center"/>
    </xf>
    <xf numFmtId="168" fontId="16" fillId="0" borderId="25" xfId="1" applyNumberFormat="1" applyFont="1" applyFill="1" applyBorder="1" applyAlignment="1">
      <alignment horizontal="center"/>
    </xf>
    <xf numFmtId="164" fontId="16" fillId="0" borderId="2" xfId="0" applyNumberFormat="1" applyFont="1" applyBorder="1" applyAlignment="1">
      <alignment horizontal="right"/>
    </xf>
    <xf numFmtId="0" fontId="6" fillId="0" borderId="0" xfId="0" applyFont="1"/>
    <xf numFmtId="164" fontId="16" fillId="0" borderId="0" xfId="0" applyNumberFormat="1" applyFont="1"/>
    <xf numFmtId="164" fontId="1" fillId="5" borderId="0" xfId="0" applyNumberFormat="1" applyFont="1" applyFill="1"/>
    <xf numFmtId="0" fontId="1" fillId="5" borderId="0" xfId="0" applyFont="1" applyFill="1"/>
    <xf numFmtId="14" fontId="1" fillId="5" borderId="0" xfId="0" applyNumberFormat="1" applyFont="1" applyFill="1"/>
    <xf numFmtId="165" fontId="0" fillId="0" borderId="0" xfId="0" applyNumberFormat="1"/>
    <xf numFmtId="9" fontId="0" fillId="0" borderId="0" xfId="1" applyFont="1"/>
    <xf numFmtId="0" fontId="16" fillId="0" borderId="6" xfId="0" applyFont="1" applyBorder="1"/>
    <xf numFmtId="0" fontId="17" fillId="11" borderId="36" xfId="0" applyFont="1" applyFill="1" applyBorder="1" applyAlignment="1">
      <alignment horizontal="left" vertical="center" wrapText="1" indent="1"/>
    </xf>
    <xf numFmtId="0" fontId="17" fillId="11" borderId="37" xfId="0" applyFont="1" applyFill="1" applyBorder="1" applyAlignment="1">
      <alignment horizontal="left" vertical="center" wrapText="1" indent="1"/>
    </xf>
    <xf numFmtId="0" fontId="18" fillId="12" borderId="38" xfId="0" applyFont="1" applyFill="1" applyBorder="1" applyAlignment="1">
      <alignment horizontal="left" vertical="center" wrapText="1" indent="1"/>
    </xf>
    <xf numFmtId="0" fontId="18" fillId="13" borderId="38" xfId="0" applyFont="1" applyFill="1" applyBorder="1" applyAlignment="1">
      <alignment horizontal="left" vertical="center" wrapText="1" indent="1"/>
    </xf>
    <xf numFmtId="0" fontId="0" fillId="0" borderId="40" xfId="0" applyBorder="1"/>
    <xf numFmtId="9" fontId="0" fillId="0" borderId="40" xfId="0" applyNumberFormat="1" applyBorder="1"/>
    <xf numFmtId="0" fontId="18" fillId="12" borderId="39" xfId="0" applyFont="1" applyFill="1" applyBorder="1" applyAlignment="1">
      <alignment horizontal="right" vertical="center" wrapText="1" indent="1"/>
    </xf>
    <xf numFmtId="164" fontId="18" fillId="12" borderId="39" xfId="0" applyNumberFormat="1" applyFont="1" applyFill="1" applyBorder="1" applyAlignment="1">
      <alignment vertical="center" wrapText="1"/>
    </xf>
    <xf numFmtId="9" fontId="18" fillId="12" borderId="39" xfId="0" applyNumberFormat="1" applyFont="1" applyFill="1" applyBorder="1" applyAlignment="1">
      <alignment horizontal="right" vertical="center" wrapText="1" indent="1"/>
    </xf>
    <xf numFmtId="0" fontId="5" fillId="14" borderId="0" xfId="0" applyFont="1" applyFill="1"/>
    <xf numFmtId="0" fontId="1" fillId="14" borderId="0" xfId="0" applyFont="1" applyFill="1"/>
    <xf numFmtId="0" fontId="19" fillId="0" borderId="0" xfId="0" applyFont="1"/>
    <xf numFmtId="0" fontId="20" fillId="0" borderId="0" xfId="0" applyFont="1"/>
    <xf numFmtId="0" fontId="7" fillId="0" borderId="33" xfId="0" applyFont="1" applyBorder="1"/>
    <xf numFmtId="0" fontId="16" fillId="0" borderId="35" xfId="0" applyFont="1" applyBorder="1"/>
    <xf numFmtId="169" fontId="16" fillId="0" borderId="34" xfId="0" applyNumberFormat="1" applyFont="1" applyBorder="1"/>
    <xf numFmtId="168" fontId="7" fillId="0" borderId="0" xfId="0" applyNumberFormat="1" applyFont="1" applyAlignment="1">
      <alignment horizontal="center"/>
    </xf>
    <xf numFmtId="2" fontId="16" fillId="0" borderId="2" xfId="1" applyNumberFormat="1" applyFont="1" applyFill="1" applyBorder="1" applyAlignment="1">
      <alignment horizontal="center"/>
    </xf>
    <xf numFmtId="169" fontId="16" fillId="0" borderId="7" xfId="1" applyNumberFormat="1" applyFont="1" applyFill="1" applyBorder="1"/>
    <xf numFmtId="169" fontId="16" fillId="0" borderId="23" xfId="1" applyNumberFormat="1" applyFont="1" applyFill="1" applyBorder="1"/>
    <xf numFmtId="166" fontId="16" fillId="0" borderId="6" xfId="0" applyNumberFormat="1" applyFont="1" applyBorder="1" applyAlignment="1">
      <alignment horizontal="right"/>
    </xf>
    <xf numFmtId="14" fontId="18" fillId="12" borderId="38" xfId="0" applyNumberFormat="1" applyFont="1" applyFill="1" applyBorder="1" applyAlignment="1">
      <alignment horizontal="left" vertical="center" wrapText="1" indent="1"/>
    </xf>
    <xf numFmtId="0" fontId="17" fillId="11" borderId="37" xfId="0" applyFont="1" applyFill="1" applyBorder="1" applyAlignment="1">
      <alignment horizontal="right" vertical="center" wrapText="1" indent="1"/>
    </xf>
    <xf numFmtId="171" fontId="21" fillId="0" borderId="32" xfId="0" applyNumberFormat="1" applyFont="1" applyBorder="1" applyAlignment="1">
      <alignment horizontal="right" wrapText="1" readingOrder="1"/>
    </xf>
    <xf numFmtId="0" fontId="21" fillId="0" borderId="32" xfId="0" applyFont="1" applyBorder="1" applyAlignment="1">
      <alignment horizontal="left" wrapText="1" readingOrder="1"/>
    </xf>
    <xf numFmtId="9" fontId="17" fillId="11" borderId="37" xfId="1" applyFont="1" applyFill="1" applyBorder="1" applyAlignment="1">
      <alignment horizontal="right" vertical="center" wrapText="1" indent="1"/>
    </xf>
    <xf numFmtId="169" fontId="18" fillId="12" borderId="39" xfId="0" applyNumberFormat="1" applyFont="1" applyFill="1" applyBorder="1" applyAlignment="1">
      <alignment horizontal="center" vertical="center" wrapText="1"/>
    </xf>
    <xf numFmtId="169" fontId="18" fillId="13" borderId="39" xfId="0" applyNumberFormat="1" applyFont="1" applyFill="1" applyBorder="1" applyAlignment="1">
      <alignment horizontal="center" vertical="center" wrapText="1"/>
    </xf>
    <xf numFmtId="1" fontId="18" fillId="12" borderId="39" xfId="0" applyNumberFormat="1" applyFont="1" applyFill="1" applyBorder="1" applyAlignment="1">
      <alignment horizontal="center" vertical="center" wrapText="1"/>
    </xf>
    <xf numFmtId="164" fontId="18" fillId="12" borderId="39" xfId="0" applyNumberFormat="1" applyFont="1" applyFill="1" applyBorder="1" applyAlignment="1">
      <alignment horizontal="center" vertical="center" wrapText="1"/>
    </xf>
    <xf numFmtId="1" fontId="18" fillId="13" borderId="39" xfId="0" applyNumberFormat="1" applyFont="1" applyFill="1" applyBorder="1" applyAlignment="1">
      <alignment horizontal="center" vertical="center" wrapText="1"/>
    </xf>
    <xf numFmtId="164" fontId="18" fillId="13" borderId="39" xfId="0" applyNumberFormat="1" applyFont="1" applyFill="1" applyBorder="1" applyAlignment="1">
      <alignment horizontal="center" vertical="center" wrapText="1"/>
    </xf>
    <xf numFmtId="0" fontId="22" fillId="0" borderId="0" xfId="0" applyFont="1"/>
    <xf numFmtId="0" fontId="0" fillId="2" borderId="0" xfId="0" applyFill="1"/>
    <xf numFmtId="14" fontId="1" fillId="10" borderId="0" xfId="0" applyNumberFormat="1" applyFont="1" applyFill="1" applyAlignment="1">
      <alignment horizontal="center" vertical="center"/>
    </xf>
    <xf numFmtId="14" fontId="1" fillId="7" borderId="0" xfId="0" applyNumberFormat="1" applyFont="1" applyFill="1"/>
    <xf numFmtId="14" fontId="1" fillId="7" borderId="0" xfId="0" applyNumberFormat="1" applyFont="1" applyFill="1" applyAlignment="1">
      <alignment horizontal="center"/>
    </xf>
    <xf numFmtId="171" fontId="23" fillId="0" borderId="32" xfId="0" applyNumberFormat="1" applyFont="1" applyBorder="1" applyAlignment="1">
      <alignment horizontal="right" wrapText="1" readingOrder="1"/>
    </xf>
    <xf numFmtId="14" fontId="24" fillId="0" borderId="0" xfId="0" applyNumberFormat="1" applyFont="1"/>
    <xf numFmtId="0" fontId="24" fillId="0" borderId="0" xfId="0" applyFont="1"/>
    <xf numFmtId="0" fontId="25" fillId="0" borderId="32" xfId="0" applyFont="1" applyBorder="1" applyAlignment="1">
      <alignment horizontal="left" wrapText="1" readingOrder="1"/>
    </xf>
    <xf numFmtId="0" fontId="23" fillId="0" borderId="32" xfId="0" applyFont="1" applyBorder="1" applyAlignment="1">
      <alignment horizontal="left" wrapText="1" readingOrder="1"/>
    </xf>
    <xf numFmtId="167" fontId="24" fillId="0" borderId="0" xfId="0" applyNumberFormat="1" applyFont="1"/>
    <xf numFmtId="7" fontId="24" fillId="0" borderId="0" xfId="0" applyNumberFormat="1" applyFont="1"/>
    <xf numFmtId="167" fontId="23" fillId="0" borderId="32" xfId="0" applyNumberFormat="1" applyFont="1" applyBorder="1" applyAlignment="1">
      <alignment horizontal="right" wrapText="1" readingOrder="1"/>
    </xf>
    <xf numFmtId="14" fontId="24" fillId="14" borderId="0" xfId="0" applyNumberFormat="1" applyFont="1" applyFill="1"/>
    <xf numFmtId="0" fontId="5" fillId="5" borderId="1" xfId="0" applyFont="1" applyFill="1" applyBorder="1" applyAlignment="1">
      <alignment horizontal="left" vertical="center" wrapText="1"/>
    </xf>
    <xf numFmtId="0" fontId="7" fillId="0" borderId="27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333B8C"/>
      <rgbColor rgb="00F5F5F5"/>
      <rgbColor rgb="00FF0000"/>
      <rgbColor rgb="00D3D3D3"/>
      <rgbColor rgb="00DEDEDE"/>
      <rgbColor rgb="00FFFFFF"/>
      <rgbColor rgb="00EDEDED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Indemnity Rate as of x/xx/xxxx</a:t>
            </a:r>
            <a:endParaRPr lang="en-US" b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'Indemnity Rate'!$D$4</c:f>
              <c:strCache>
                <c:ptCount val="1"/>
                <c:pt idx="0">
                  <c:v>Indemnity Claims</c:v>
                </c:pt>
              </c:strCache>
            </c:strRef>
          </c:tx>
          <c:spPr>
            <a:solidFill>
              <a:srgbClr val="003F5E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'Indemnity Rate'!$B$5:$B$11</c:f>
              <c:numCache>
                <c:formatCode>m/d/yyyy</c:formatCode>
                <c:ptCount val="7"/>
                <c:pt idx="0">
                  <c:v>42005</c:v>
                </c:pt>
                <c:pt idx="1">
                  <c:v>42370</c:v>
                </c:pt>
                <c:pt idx="2">
                  <c:v>39083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</c:numCache>
            </c:numRef>
          </c:cat>
          <c:val>
            <c:numRef>
              <c:f>'Indemnity Rate'!$D$5:$D$11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0-47E7-A48C-C60DDFF22C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117056"/>
        <c:axId val="5118144"/>
      </c:barChart>
      <c:lineChart>
        <c:grouping val="standard"/>
        <c:varyColors val="0"/>
        <c:ser>
          <c:idx val="1"/>
          <c:order val="1"/>
          <c:tx>
            <c:strRef>
              <c:f>'Indemnity Rate'!$E$4</c:f>
              <c:strCache>
                <c:ptCount val="1"/>
                <c:pt idx="0">
                  <c:v>Indemnity Rate</c:v>
                </c:pt>
              </c:strCache>
            </c:strRef>
          </c:tx>
          <c:spPr>
            <a:ln w="28575" cap="rnd">
              <a:solidFill>
                <a:srgbClr val="F1B43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'Indemnity Rate'!$B$5:$B$11</c:f>
              <c:numCache>
                <c:formatCode>m/d/yyyy</c:formatCode>
                <c:ptCount val="7"/>
                <c:pt idx="0">
                  <c:v>42005</c:v>
                </c:pt>
                <c:pt idx="1">
                  <c:v>42370</c:v>
                </c:pt>
                <c:pt idx="2">
                  <c:v>39083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</c:numCache>
            </c:numRef>
          </c:cat>
          <c:val>
            <c:numRef>
              <c:f>'Indemnity Rate'!$E$5:$E$11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0-47E7-A48C-C60DDFF22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2496"/>
        <c:axId val="5121408"/>
      </c:lineChart>
      <c:catAx>
        <c:axId val="511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Policy Effective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8144"/>
        <c:crosses val="autoZero"/>
        <c:auto val="0"/>
        <c:lblAlgn val="ctr"/>
        <c:lblOffset val="100"/>
        <c:noMultiLvlLbl val="0"/>
      </c:catAx>
      <c:valAx>
        <c:axId val="5118144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7056"/>
        <c:crosses val="autoZero"/>
        <c:crossBetween val="between"/>
      </c:valAx>
      <c:valAx>
        <c:axId val="5121408"/>
        <c:scaling>
          <c:orientation val="minMax"/>
          <c:max val="0.5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496"/>
        <c:crosses val="max"/>
        <c:crossBetween val="between"/>
      </c:valAx>
      <c:catAx>
        <c:axId val="51224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121408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Ultimate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'Ultimate Severity'!$E$5</c:f>
              <c:strCache>
                <c:ptCount val="1"/>
                <c:pt idx="0">
                  <c:v>Ultimate Severity</c:v>
                </c:pt>
              </c:strCache>
            </c:strRef>
          </c:tx>
          <c:spPr>
            <a:solidFill>
              <a:srgbClr val="003F5E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1B434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'Ultimate Severity'!$B$6:$B$12</c:f>
              <c:numCache>
                <c:formatCode>m/d/yyyy</c:formatCode>
                <c:ptCount val="7"/>
                <c:pt idx="0">
                  <c:v>42005</c:v>
                </c:pt>
                <c:pt idx="1">
                  <c:v>42370</c:v>
                </c:pt>
                <c:pt idx="2">
                  <c:v>39083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</c:numCache>
            </c:numRef>
          </c:cat>
          <c:val>
            <c:numRef>
              <c:f>'Ultimate Severity'!$E$6:$E$12</c:f>
              <c:numCache>
                <c:formatCode>"$"#,##0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60-46DC-AA9D-E4A4FB43F9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73360864"/>
        <c:axId val="1973369024"/>
      </c:barChart>
      <c:catAx>
        <c:axId val="1973360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Policy Effective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369024"/>
        <c:crosses val="autoZero"/>
        <c:auto val="0"/>
        <c:lblAlgn val="ctr"/>
        <c:lblOffset val="100"/>
        <c:noMultiLvlLbl val="0"/>
      </c:catAx>
      <c:valAx>
        <c:axId val="1973369024"/>
        <c:scaling>
          <c:orientation val="minMax"/>
          <c:min val="0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97336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Litigated</a:t>
            </a:r>
            <a:r>
              <a:rPr lang="en-US" baseline="0"/>
              <a:t> Indemnity Claim Impact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'Litigation Analysis'!$B$13</c:f>
              <c:strCache>
                <c:ptCount val="1"/>
                <c:pt idx="0">
                  <c:v>Not litigated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'Litigation Analysis'!$C$12:$D$12</c:f>
              <c:strCache>
                <c:ptCount val="2"/>
                <c:pt idx="0">
                  <c:v>Claims</c:v>
                </c:pt>
                <c:pt idx="1">
                  <c:v>Incurred</c:v>
                </c:pt>
              </c:strCache>
            </c:strRef>
          </c:cat>
          <c:val>
            <c:numRef>
              <c:f>'Litigation Analysis'!$C$13:$D$13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4-4238-9C40-A0C6FE781959}"/>
            </c:ext>
          </c:extLst>
        </c:ser>
        <c:ser>
          <c:idx val="1"/>
          <c:order val="1"/>
          <c:tx>
            <c:strRef>
              <c:f>'Litigation Analysis'!$B$14</c:f>
              <c:strCache>
                <c:ptCount val="1"/>
                <c:pt idx="0">
                  <c:v>Litigated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A14-4238-9C40-A0C6FE781959}"/>
                </c:ext>
              </c:extLst>
            </c:dLbl>
            <c:dLbl>
              <c:idx val="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A14-4238-9C40-A0C6FE7819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'Litigation Analysis'!$C$12:$D$12</c:f>
              <c:strCache>
                <c:ptCount val="2"/>
                <c:pt idx="0">
                  <c:v>Claims</c:v>
                </c:pt>
                <c:pt idx="1">
                  <c:v>Incurred</c:v>
                </c:pt>
              </c:strCache>
            </c:strRef>
          </c:cat>
          <c:val>
            <c:numRef>
              <c:f>'Litigation Analysis'!$C$14:$D$14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14-4238-9C40-A0C6FE781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3363040"/>
        <c:axId val="1973358144"/>
      </c:barChart>
      <c:catAx>
        <c:axId val="197336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358144"/>
        <c:crosses val="autoZero"/>
        <c:auto val="1"/>
        <c:lblAlgn val="ctr"/>
        <c:lblOffset val="100"/>
        <c:noMultiLvlLbl val="0"/>
      </c:catAx>
      <c:valAx>
        <c:axId val="197335814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733630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145677</xdr:colOff>
      <xdr:row>8</xdr:row>
      <xdr:rowOff>67235</xdr:rowOff>
    </xdr:from>
    <xdr:to>
      <xdr:col>5</xdr:col>
      <xdr:colOff>470647</xdr:colOff>
      <xdr:row>11</xdr:row>
      <xdr:rowOff>168088</xdr:rowOff>
    </xdr:to>
    <xdr:sp macro="[1]!clear_execute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43618" y="1692088"/>
          <a:ext cx="2073088" cy="672353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2400"/>
            <a:t>Clear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2</xdr:row>
      <xdr:rowOff>190500</xdr:rowOff>
    </xdr:from>
    <xdr:to>
      <xdr:col>15</xdr:col>
      <xdr:colOff>400050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</xdr:row>
      <xdr:rowOff>95250</xdr:rowOff>
    </xdr:from>
    <xdr:to>
      <xdr:col>16</xdr:col>
      <xdr:colOff>95250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4</xdr:row>
      <xdr:rowOff>28575</xdr:rowOff>
    </xdr:from>
    <xdr:to>
      <xdr:col>9</xdr:col>
      <xdr:colOff>9525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ristopher.knight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clear_execut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D49"/>
  <sheetViews>
    <sheetView workbookViewId="0">
      <selection activeCell="L15" sqref="L15"/>
    </sheetView>
  </sheetViews>
  <sheetFormatPr defaultRowHeight="15" x14ac:dyDescent="0.25"/>
  <cols>
    <col min="1" max="1" width="8.42578125" style="73" customWidth="1"/>
    <col min="2" max="2" width="12.28515625" style="73" customWidth="1"/>
    <col min="3" max="3" width="9.7109375" bestFit="1" customWidth="1"/>
  </cols>
  <sheetData>
    <row r="1" spans="1:4" s="124" customFormat="1" x14ac:dyDescent="0.25">
      <c r="A1" s="123"/>
      <c r="B1" s="123"/>
    </row>
    <row r="2" spans="1:4" x14ac:dyDescent="0.25">
      <c r="A2" s="73" t="s">
        <v>125</v>
      </c>
    </row>
    <row r="4" spans="1:4" x14ac:dyDescent="0.25">
      <c r="B4" s="73" t="s">
        <v>106</v>
      </c>
      <c r="C4" s="1">
        <v>43773</v>
      </c>
      <c r="D4" t="s">
        <v>107</v>
      </c>
    </row>
    <row r="5" spans="1:4" x14ac:dyDescent="0.25">
      <c r="D5" t="s">
        <v>108</v>
      </c>
    </row>
    <row r="6" spans="1:4" x14ac:dyDescent="0.25">
      <c r="D6" t="s">
        <v>126</v>
      </c>
    </row>
    <row r="7" spans="1:4" x14ac:dyDescent="0.25">
      <c r="D7" t="s">
        <v>127</v>
      </c>
    </row>
    <row r="14" spans="1:4" s="124" customFormat="1" x14ac:dyDescent="0.25">
      <c r="A14" s="123"/>
      <c r="B14" s="123"/>
    </row>
    <row r="16" spans="1:4" x14ac:dyDescent="0.25">
      <c r="A16" s="125" t="s">
        <v>128</v>
      </c>
    </row>
    <row r="17" spans="1:4" x14ac:dyDescent="0.25">
      <c r="A17" s="73" t="s">
        <v>0</v>
      </c>
    </row>
    <row r="18" spans="1:4" x14ac:dyDescent="0.25">
      <c r="B18" s="74">
        <v>1</v>
      </c>
      <c r="C18" t="s">
        <v>1</v>
      </c>
    </row>
    <row r="19" spans="1:4" x14ac:dyDescent="0.25">
      <c r="B19" s="74">
        <v>2</v>
      </c>
      <c r="C19" t="s">
        <v>2</v>
      </c>
    </row>
    <row r="20" spans="1:4" x14ac:dyDescent="0.25">
      <c r="B20" s="74">
        <v>3</v>
      </c>
      <c r="C20" t="s">
        <v>3</v>
      </c>
    </row>
    <row r="25" spans="1:4" x14ac:dyDescent="0.25">
      <c r="A25" s="73" t="s">
        <v>4</v>
      </c>
    </row>
    <row r="26" spans="1:4" x14ac:dyDescent="0.25">
      <c r="B26" s="73" t="s">
        <v>5</v>
      </c>
    </row>
    <row r="27" spans="1:4" x14ac:dyDescent="0.25">
      <c r="C27" t="s">
        <v>6</v>
      </c>
    </row>
    <row r="28" spans="1:4" x14ac:dyDescent="0.25">
      <c r="C28" t="s">
        <v>7</v>
      </c>
    </row>
    <row r="29" spans="1:4" x14ac:dyDescent="0.25">
      <c r="C29" t="s">
        <v>8</v>
      </c>
    </row>
    <row r="30" spans="1:4" x14ac:dyDescent="0.25">
      <c r="C30" t="s">
        <v>9</v>
      </c>
    </row>
    <row r="31" spans="1:4" x14ac:dyDescent="0.25">
      <c r="C31" t="s">
        <v>10</v>
      </c>
    </row>
    <row r="32" spans="1:4" x14ac:dyDescent="0.25">
      <c r="D32" t="s">
        <v>11</v>
      </c>
    </row>
    <row r="33" spans="2:4" x14ac:dyDescent="0.25">
      <c r="D33" t="s">
        <v>12</v>
      </c>
    </row>
    <row r="34" spans="2:4" x14ac:dyDescent="0.25">
      <c r="D34" t="s">
        <v>13</v>
      </c>
    </row>
    <row r="35" spans="2:4" x14ac:dyDescent="0.25">
      <c r="C35" t="s">
        <v>14</v>
      </c>
    </row>
    <row r="37" spans="2:4" x14ac:dyDescent="0.25">
      <c r="B37" s="73" t="s">
        <v>15</v>
      </c>
    </row>
    <row r="38" spans="2:4" x14ac:dyDescent="0.25">
      <c r="C38" t="s">
        <v>16</v>
      </c>
    </row>
    <row r="40" spans="2:4" x14ac:dyDescent="0.25">
      <c r="B40" s="73" t="s">
        <v>17</v>
      </c>
    </row>
    <row r="41" spans="2:4" x14ac:dyDescent="0.25">
      <c r="C41" t="s">
        <v>18</v>
      </c>
    </row>
    <row r="42" spans="2:4" x14ac:dyDescent="0.25">
      <c r="C42" t="s">
        <v>19</v>
      </c>
    </row>
    <row r="44" spans="2:4" x14ac:dyDescent="0.25">
      <c r="B44" s="73" t="s">
        <v>20</v>
      </c>
    </row>
    <row r="45" spans="2:4" x14ac:dyDescent="0.25">
      <c r="C45" t="s">
        <v>21</v>
      </c>
    </row>
    <row r="47" spans="2:4" x14ac:dyDescent="0.25">
      <c r="B47" s="73" t="s">
        <v>22</v>
      </c>
    </row>
    <row r="48" spans="2:4" x14ac:dyDescent="0.25">
      <c r="C48" t="s">
        <v>23</v>
      </c>
    </row>
    <row r="49" spans="3:3" x14ac:dyDescent="0.25">
      <c r="C49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Y65847"/>
  <sheetViews>
    <sheetView tabSelected="1" topLeftCell="D1" zoomScale="85" zoomScaleNormal="85" workbookViewId="0">
      <selection activeCell="S6" sqref="S6"/>
    </sheetView>
  </sheetViews>
  <sheetFormatPr defaultRowHeight="15" x14ac:dyDescent="0.25"/>
  <cols>
    <col min="1" max="1" width="27" bestFit="1" customWidth="1"/>
    <col min="2" max="2" width="16.42578125" customWidth="1"/>
    <col min="3" max="3" width="12" customWidth="1"/>
    <col min="4" max="4" width="14.7109375" customWidth="1"/>
    <col min="5" max="5" width="11.42578125" customWidth="1"/>
    <col min="6" max="6" width="12.7109375" style="3" bestFit="1" customWidth="1"/>
    <col min="7" max="7" width="11.7109375" customWidth="1"/>
    <col min="8" max="8" width="19.42578125" bestFit="1" customWidth="1"/>
    <col min="9" max="9" width="11.5703125" bestFit="1" customWidth="1"/>
    <col min="10" max="10" width="16.28515625" style="109" bestFit="1" customWidth="1"/>
    <col min="11" max="11" width="15.7109375" style="3" bestFit="1" customWidth="1"/>
    <col min="12" max="12" width="14.85546875" style="3" customWidth="1"/>
    <col min="13" max="13" width="20.5703125" style="108" bestFit="1" customWidth="1"/>
    <col min="14" max="14" width="18.85546875" style="70" bestFit="1" customWidth="1"/>
    <col min="15" max="15" width="16.28515625" bestFit="1" customWidth="1"/>
    <col min="16" max="16" width="16.28515625" customWidth="1"/>
    <col min="17" max="17" width="11.5703125" style="109" customWidth="1"/>
    <col min="18" max="18" width="18.42578125" style="109" customWidth="1"/>
    <col min="19" max="19" width="9.5703125" style="1" bestFit="1" customWidth="1"/>
    <col min="20" max="20" width="11.42578125" customWidth="1"/>
    <col min="21" max="21" width="7.7109375" style="109" bestFit="1" customWidth="1"/>
    <col min="22" max="22" width="15.85546875" style="109" bestFit="1" customWidth="1"/>
    <col min="23" max="23" width="12.28515625" style="1" bestFit="1" customWidth="1"/>
    <col min="24" max="24" width="8.7109375" style="69" bestFit="1" customWidth="1"/>
    <col min="25" max="25" width="17" style="69" bestFit="1" customWidth="1"/>
  </cols>
  <sheetData>
    <row r="1" spans="1:25" ht="23.25" x14ac:dyDescent="0.35">
      <c r="A1" s="52" t="s">
        <v>25</v>
      </c>
      <c r="B1" s="53"/>
      <c r="H1" s="40" t="s">
        <v>26</v>
      </c>
      <c r="I1" s="40" t="s">
        <v>27</v>
      </c>
      <c r="J1" s="109" t="s">
        <v>28</v>
      </c>
      <c r="K1" s="61" t="s">
        <v>29</v>
      </c>
      <c r="L1" s="61" t="s">
        <v>30</v>
      </c>
      <c r="M1" s="108" t="s">
        <v>31</v>
      </c>
      <c r="N1" s="39" t="s">
        <v>32</v>
      </c>
      <c r="O1" s="39" t="s">
        <v>33</v>
      </c>
      <c r="P1" s="39" t="s">
        <v>143</v>
      </c>
      <c r="Q1" s="109" t="s">
        <v>35</v>
      </c>
      <c r="R1" s="109" t="s">
        <v>144</v>
      </c>
      <c r="S1" s="62" t="s">
        <v>36</v>
      </c>
      <c r="T1" s="40" t="s">
        <v>37</v>
      </c>
      <c r="U1" s="109" t="s">
        <v>38</v>
      </c>
      <c r="V1" s="109" t="s">
        <v>39</v>
      </c>
      <c r="W1" s="75" t="s">
        <v>34</v>
      </c>
      <c r="X1" s="5" t="s">
        <v>40</v>
      </c>
      <c r="Y1" s="5" t="s">
        <v>41</v>
      </c>
    </row>
    <row r="2" spans="1:25" x14ac:dyDescent="0.25">
      <c r="F2"/>
      <c r="H2" s="155"/>
      <c r="I2" s="151">
        <v>44197</v>
      </c>
      <c r="J2" s="159">
        <f>IFERROR(VLOOKUP(I2,$A$19:$B$29,2,TRUE),"")</f>
        <v>44197</v>
      </c>
      <c r="K2" s="153"/>
      <c r="L2" s="153"/>
      <c r="M2" s="159" t="str">
        <f>IF(K2&lt;&gt;"",K2-L2,"")</f>
        <v/>
      </c>
      <c r="N2" s="153"/>
      <c r="O2" s="153"/>
      <c r="P2" s="153"/>
      <c r="Q2" s="159" t="str">
        <f>IF(AND(P2&lt;&gt;"",P2&lt;=S2),P2=I2,"")</f>
        <v/>
      </c>
      <c r="R2" s="153"/>
      <c r="S2" s="152">
        <v>44255</v>
      </c>
      <c r="T2" s="153"/>
      <c r="U2" s="124">
        <f>(12*(YEAR(S2)-YEAR(J2)))+((MONTH(S2)-MONTH(J2))+1)</f>
        <v>2</v>
      </c>
      <c r="V2" s="124" t="str">
        <f>VLOOKUP(K2,execute!$D$19:$E$27,2,TRUE)</f>
        <v>a. 0</v>
      </c>
      <c r="X2" s="69" t="str">
        <f t="shared" ref="X2:X65" si="0">IF(W2&lt;&gt;"",W2-I2,"")</f>
        <v/>
      </c>
      <c r="Y2" s="69" t="str">
        <f>IF(X2&lt;&gt;"",IF(X2&lt;365,"&lt; 1 year",IF(X2&lt;730,"1-2",IF(X2&lt;1095,"2-3",IF(X2&lt;1460,"3-4",IF(X2&lt;1825,"4-5","5+"))))),"")</f>
        <v/>
      </c>
    </row>
    <row r="3" spans="1:25" x14ac:dyDescent="0.25">
      <c r="D3" s="5"/>
      <c r="E3" s="5"/>
      <c r="F3" s="79"/>
      <c r="H3" s="155"/>
      <c r="I3" s="151">
        <v>43586</v>
      </c>
      <c r="J3" s="159">
        <f t="shared" ref="J3:J25" si="1">IFERROR(VLOOKUP(I3,$A$19:$B$29,2,TRUE),"")</f>
        <v>43466</v>
      </c>
      <c r="K3" s="153"/>
      <c r="L3" s="153"/>
      <c r="M3" s="159" t="str">
        <f t="shared" ref="M3:M25" si="2">IF(K3&lt;&gt;"",K3-L3,"")</f>
        <v/>
      </c>
      <c r="N3" s="153"/>
      <c r="O3" s="153"/>
      <c r="P3" s="153"/>
      <c r="Q3" s="159" t="str">
        <f t="shared" ref="Q3:Q25" si="3">IF(AND(P3&lt;&gt;"",P3&lt;=S3),P3=I3,"")</f>
        <v/>
      </c>
      <c r="R3" s="153"/>
      <c r="S3" s="152"/>
      <c r="T3" s="153"/>
      <c r="U3" s="124"/>
      <c r="V3" s="124" t="str">
        <f>VLOOKUP(K3,execute!$D$19:$E$27,2,TRUE)</f>
        <v>a. 0</v>
      </c>
      <c r="X3" s="69" t="str">
        <f t="shared" si="0"/>
        <v/>
      </c>
      <c r="Y3" s="69" t="str">
        <f t="shared" ref="Y3:Y66" si="4">IF(X3&lt;&gt;"",IF(X3&lt;365,"&lt; 1 year",IF(X3&lt;730,"1-2",IF(X3&lt;1095,"2-3",IF(X3&lt;1460,"3-4",IF(X3&lt;1825,"4-5","5+"))))),"")</f>
        <v/>
      </c>
    </row>
    <row r="4" spans="1:25" s="10" customFormat="1" x14ac:dyDescent="0.25">
      <c r="A4" s="160" t="s">
        <v>43</v>
      </c>
      <c r="B4" s="160"/>
      <c r="D4" s="5" t="s">
        <v>154</v>
      </c>
      <c r="E4" s="5"/>
      <c r="F4" s="79"/>
      <c r="H4" s="155"/>
      <c r="I4" s="151">
        <v>44105</v>
      </c>
      <c r="J4" s="159">
        <f t="shared" si="1"/>
        <v>43831</v>
      </c>
      <c r="K4" s="153"/>
      <c r="L4" s="153"/>
      <c r="M4" s="159" t="str">
        <f t="shared" si="2"/>
        <v/>
      </c>
      <c r="N4" s="153"/>
      <c r="O4" s="153"/>
      <c r="P4" s="153"/>
      <c r="Q4" s="159" t="str">
        <f t="shared" si="3"/>
        <v/>
      </c>
      <c r="R4" s="153"/>
      <c r="S4" s="152"/>
      <c r="T4" s="153"/>
      <c r="U4" s="124"/>
      <c r="V4" s="124" t="str">
        <f>VLOOKUP(K4,execute!$D$19:$E$27,2,TRUE)</f>
        <v>a. 0</v>
      </c>
      <c r="W4" s="38"/>
      <c r="X4" s="69" t="str">
        <f t="shared" si="0"/>
        <v/>
      </c>
      <c r="Y4" s="69" t="str">
        <f t="shared" si="4"/>
        <v/>
      </c>
    </row>
    <row r="5" spans="1:25" x14ac:dyDescent="0.25">
      <c r="A5" s="148">
        <f t="array" ref="A5">MAX(Valuation)</f>
        <v>44255</v>
      </c>
      <c r="D5" s="5" t="s">
        <v>152</v>
      </c>
      <c r="E5" s="5"/>
      <c r="F5" s="79"/>
      <c r="G5" s="3"/>
      <c r="H5" s="155"/>
      <c r="I5" s="151"/>
      <c r="J5" s="159" t="str">
        <f t="shared" si="1"/>
        <v/>
      </c>
      <c r="K5" s="153"/>
      <c r="L5" s="153"/>
      <c r="M5" s="159" t="str">
        <f t="shared" si="2"/>
        <v/>
      </c>
      <c r="N5" s="153"/>
      <c r="O5" s="153"/>
      <c r="P5" s="153"/>
      <c r="Q5" s="159" t="str">
        <f t="shared" si="3"/>
        <v/>
      </c>
      <c r="R5" s="153"/>
      <c r="S5" s="152"/>
      <c r="T5" s="153"/>
      <c r="U5" s="124"/>
      <c r="V5" s="124" t="str">
        <f>VLOOKUP(K5,execute!$D$19:$E$27,2,TRUE)</f>
        <v>a. 0</v>
      </c>
      <c r="X5" s="69" t="str">
        <f t="shared" si="0"/>
        <v/>
      </c>
      <c r="Y5" s="69" t="str">
        <f t="shared" si="4"/>
        <v/>
      </c>
    </row>
    <row r="6" spans="1:25" x14ac:dyDescent="0.25">
      <c r="C6" s="54"/>
      <c r="D6" s="5"/>
      <c r="E6" s="5"/>
      <c r="F6" s="79"/>
      <c r="G6" s="3"/>
      <c r="H6" s="155"/>
      <c r="I6" s="151"/>
      <c r="J6" s="159" t="str">
        <f t="shared" si="1"/>
        <v/>
      </c>
      <c r="K6" s="153"/>
      <c r="L6" s="153"/>
      <c r="M6" s="159" t="str">
        <f t="shared" si="2"/>
        <v/>
      </c>
      <c r="N6" s="153"/>
      <c r="O6" s="153"/>
      <c r="P6" s="153"/>
      <c r="Q6" s="159" t="str">
        <f t="shared" si="3"/>
        <v/>
      </c>
      <c r="R6" s="153"/>
      <c r="S6" s="152"/>
      <c r="T6" s="153"/>
      <c r="U6" s="124"/>
      <c r="V6" s="124" t="str">
        <f>VLOOKUP(K6,execute!$D$19:$E$27,2,TRUE)</f>
        <v>a. 0</v>
      </c>
      <c r="X6" s="69" t="str">
        <f t="shared" si="0"/>
        <v/>
      </c>
      <c r="Y6" s="69" t="str">
        <f t="shared" si="4"/>
        <v/>
      </c>
    </row>
    <row r="7" spans="1:25" x14ac:dyDescent="0.25">
      <c r="A7" s="160" t="s">
        <v>49</v>
      </c>
      <c r="B7" s="160"/>
      <c r="D7" s="5"/>
      <c r="E7" s="5"/>
      <c r="F7" s="79"/>
      <c r="G7" s="3"/>
      <c r="H7" s="155"/>
      <c r="I7" s="151"/>
      <c r="J7" s="159" t="str">
        <f t="shared" si="1"/>
        <v/>
      </c>
      <c r="K7" s="153"/>
      <c r="L7" s="153"/>
      <c r="M7" s="159" t="str">
        <f t="shared" si="2"/>
        <v/>
      </c>
      <c r="N7" s="153"/>
      <c r="O7" s="153"/>
      <c r="P7" s="153"/>
      <c r="Q7" s="159" t="str">
        <f t="shared" si="3"/>
        <v/>
      </c>
      <c r="R7" s="153"/>
      <c r="S7" s="152"/>
      <c r="T7" s="153"/>
      <c r="U7" s="124"/>
      <c r="V7" s="124" t="str">
        <f>VLOOKUP(K7,execute!$D$19:$E$27,2,TRUE)</f>
        <v>a. 0</v>
      </c>
      <c r="X7" s="69" t="str">
        <f t="shared" si="0"/>
        <v/>
      </c>
      <c r="Y7" s="69" t="str">
        <f t="shared" si="4"/>
        <v/>
      </c>
    </row>
    <row r="8" spans="1:25" x14ac:dyDescent="0.25">
      <c r="A8" s="2" t="s">
        <v>15</v>
      </c>
      <c r="B8" s="60" t="s">
        <v>50</v>
      </c>
      <c r="F8"/>
      <c r="G8" s="3"/>
      <c r="H8" s="155"/>
      <c r="I8" s="151"/>
      <c r="J8" s="159" t="str">
        <f t="shared" si="1"/>
        <v/>
      </c>
      <c r="K8" s="153"/>
      <c r="L8" s="153"/>
      <c r="M8" s="159" t="str">
        <f t="shared" si="2"/>
        <v/>
      </c>
      <c r="N8" s="153"/>
      <c r="O8" s="153"/>
      <c r="P8" s="153"/>
      <c r="Q8" s="159" t="str">
        <f t="shared" si="3"/>
        <v/>
      </c>
      <c r="R8" s="153"/>
      <c r="S8" s="152"/>
      <c r="T8" s="153"/>
      <c r="U8" s="124"/>
      <c r="V8" s="124" t="str">
        <f>VLOOKUP(K8,execute!$D$19:$E$27,2,TRUE)</f>
        <v>a. 0</v>
      </c>
      <c r="X8" s="69" t="str">
        <f t="shared" si="0"/>
        <v/>
      </c>
      <c r="Y8" s="69" t="str">
        <f t="shared" si="4"/>
        <v/>
      </c>
    </row>
    <row r="9" spans="1:25" x14ac:dyDescent="0.25">
      <c r="A9" t="s">
        <v>51</v>
      </c>
      <c r="B9" s="60" t="s">
        <v>42</v>
      </c>
      <c r="D9" s="1"/>
      <c r="G9" s="3"/>
      <c r="H9" s="155"/>
      <c r="I9" s="151"/>
      <c r="J9" s="159" t="str">
        <f t="shared" si="1"/>
        <v/>
      </c>
      <c r="K9" s="153"/>
      <c r="L9" s="153"/>
      <c r="M9" s="159" t="str">
        <f t="shared" si="2"/>
        <v/>
      </c>
      <c r="N9" s="153"/>
      <c r="O9" s="153"/>
      <c r="P9" s="153"/>
      <c r="Q9" s="159" t="str">
        <f t="shared" si="3"/>
        <v/>
      </c>
      <c r="R9" s="153"/>
      <c r="S9" s="152"/>
      <c r="T9" s="153"/>
      <c r="U9" s="124"/>
      <c r="V9" s="124" t="str">
        <f>VLOOKUP(K9,execute!$D$19:$E$27,2,TRUE)</f>
        <v>a. 0</v>
      </c>
      <c r="X9" s="69" t="str">
        <f t="shared" si="0"/>
        <v/>
      </c>
      <c r="Y9" s="69" t="str">
        <f t="shared" si="4"/>
        <v/>
      </c>
    </row>
    <row r="10" spans="1:25" x14ac:dyDescent="0.25">
      <c r="A10" t="s">
        <v>52</v>
      </c>
      <c r="B10" s="60"/>
      <c r="G10" s="3"/>
      <c r="H10" s="155"/>
      <c r="I10" s="151"/>
      <c r="J10" s="159" t="str">
        <f t="shared" si="1"/>
        <v/>
      </c>
      <c r="K10" s="153"/>
      <c r="L10" s="153"/>
      <c r="M10" s="159" t="str">
        <f t="shared" si="2"/>
        <v/>
      </c>
      <c r="N10" s="153"/>
      <c r="O10" s="153"/>
      <c r="P10" s="153"/>
      <c r="Q10" s="159" t="str">
        <f t="shared" si="3"/>
        <v/>
      </c>
      <c r="R10" s="153"/>
      <c r="S10" s="152"/>
      <c r="T10" s="153"/>
      <c r="U10" s="124"/>
      <c r="V10" s="124" t="str">
        <f>VLOOKUP(K10,execute!$D$19:$E$27,2,TRUE)</f>
        <v>a. 0</v>
      </c>
      <c r="X10" s="69" t="str">
        <f t="shared" si="0"/>
        <v/>
      </c>
      <c r="Y10" s="69" t="str">
        <f t="shared" si="4"/>
        <v/>
      </c>
    </row>
    <row r="11" spans="1:25" x14ac:dyDescent="0.25">
      <c r="A11" t="s">
        <v>53</v>
      </c>
      <c r="B11" s="60"/>
      <c r="G11" s="3"/>
      <c r="H11" s="155"/>
      <c r="I11" s="151"/>
      <c r="J11" s="159" t="str">
        <f t="shared" si="1"/>
        <v/>
      </c>
      <c r="K11" s="153"/>
      <c r="L11" s="153"/>
      <c r="M11" s="159" t="str">
        <f t="shared" si="2"/>
        <v/>
      </c>
      <c r="N11" s="153"/>
      <c r="O11" s="153"/>
      <c r="P11" s="153"/>
      <c r="Q11" s="159" t="str">
        <f t="shared" si="3"/>
        <v/>
      </c>
      <c r="R11" s="153"/>
      <c r="S11" s="152"/>
      <c r="T11" s="153"/>
      <c r="U11" s="124"/>
      <c r="V11" s="124" t="str">
        <f>VLOOKUP(K11,execute!$D$19:$E$27,2,TRUE)</f>
        <v>a. 0</v>
      </c>
      <c r="X11" s="69" t="str">
        <f t="shared" si="0"/>
        <v/>
      </c>
      <c r="Y11" s="69" t="str">
        <f t="shared" si="4"/>
        <v/>
      </c>
    </row>
    <row r="12" spans="1:25" x14ac:dyDescent="0.25">
      <c r="G12" s="3"/>
      <c r="H12" s="155"/>
      <c r="I12" s="151"/>
      <c r="J12" s="159" t="str">
        <f t="shared" si="1"/>
        <v/>
      </c>
      <c r="K12" s="153"/>
      <c r="L12" s="153"/>
      <c r="M12" s="159" t="str">
        <f t="shared" si="2"/>
        <v/>
      </c>
      <c r="N12" s="153"/>
      <c r="O12" s="153"/>
      <c r="P12" s="153"/>
      <c r="Q12" s="159" t="str">
        <f t="shared" si="3"/>
        <v/>
      </c>
      <c r="R12" s="153"/>
      <c r="S12" s="152"/>
      <c r="T12" s="153"/>
      <c r="U12" s="124"/>
      <c r="V12" s="124" t="str">
        <f>VLOOKUP(K12,execute!$D$19:$E$27,2,TRUE)</f>
        <v>a. 0</v>
      </c>
      <c r="X12" s="69" t="str">
        <f t="shared" si="0"/>
        <v/>
      </c>
      <c r="Y12" s="69" t="str">
        <f t="shared" si="4"/>
        <v/>
      </c>
    </row>
    <row r="13" spans="1:25" x14ac:dyDescent="0.25">
      <c r="D13" s="59"/>
      <c r="G13" s="4"/>
      <c r="H13" s="155"/>
      <c r="I13" s="151"/>
      <c r="J13" s="159" t="str">
        <f t="shared" si="1"/>
        <v/>
      </c>
      <c r="K13" s="153"/>
      <c r="L13" s="153"/>
      <c r="M13" s="159" t="str">
        <f t="shared" si="2"/>
        <v/>
      </c>
      <c r="N13" s="153"/>
      <c r="O13" s="153"/>
      <c r="P13" s="153"/>
      <c r="Q13" s="159" t="str">
        <f t="shared" si="3"/>
        <v/>
      </c>
      <c r="R13" s="153"/>
      <c r="S13" s="152"/>
      <c r="T13" s="153"/>
      <c r="U13" s="124"/>
      <c r="V13" s="124" t="str">
        <f>VLOOKUP(K13,execute!$D$19:$E$27,2,TRUE)</f>
        <v>a. 0</v>
      </c>
      <c r="X13" s="69" t="str">
        <f t="shared" si="0"/>
        <v/>
      </c>
      <c r="Y13" s="69" t="str">
        <f t="shared" si="4"/>
        <v/>
      </c>
    </row>
    <row r="14" spans="1:25" x14ac:dyDescent="0.25">
      <c r="G14" s="4"/>
      <c r="H14" s="155"/>
      <c r="I14" s="151"/>
      <c r="J14" s="159" t="str">
        <f t="shared" si="1"/>
        <v/>
      </c>
      <c r="K14" s="153"/>
      <c r="L14" s="153"/>
      <c r="M14" s="159" t="str">
        <f t="shared" si="2"/>
        <v/>
      </c>
      <c r="N14" s="153"/>
      <c r="O14" s="153"/>
      <c r="P14" s="153"/>
      <c r="Q14" s="159" t="str">
        <f t="shared" si="3"/>
        <v/>
      </c>
      <c r="R14" s="153"/>
      <c r="S14" s="152"/>
      <c r="T14" s="153"/>
      <c r="U14" s="124"/>
      <c r="V14" s="124" t="str">
        <f>VLOOKUP(K14,execute!$D$19:$E$27,2,TRUE)</f>
        <v>a. 0</v>
      </c>
      <c r="X14" s="69" t="str">
        <f t="shared" si="0"/>
        <v/>
      </c>
      <c r="Y14" s="69" t="str">
        <f t="shared" si="4"/>
        <v/>
      </c>
    </row>
    <row r="15" spans="1:25" x14ac:dyDescent="0.25">
      <c r="G15" s="4"/>
      <c r="H15" s="155"/>
      <c r="I15" s="151"/>
      <c r="J15" s="159" t="str">
        <f t="shared" si="1"/>
        <v/>
      </c>
      <c r="K15" s="153"/>
      <c r="L15" s="153"/>
      <c r="M15" s="159" t="str">
        <f t="shared" si="2"/>
        <v/>
      </c>
      <c r="N15" s="153"/>
      <c r="O15" s="153"/>
      <c r="P15" s="153"/>
      <c r="Q15" s="159" t="str">
        <f t="shared" si="3"/>
        <v/>
      </c>
      <c r="R15" s="153"/>
      <c r="S15" s="152"/>
      <c r="T15" s="153"/>
      <c r="U15" s="124"/>
      <c r="V15" s="124" t="str">
        <f>VLOOKUP(K15,execute!$D$19:$E$27,2,TRUE)</f>
        <v>a. 0</v>
      </c>
      <c r="X15" s="69" t="str">
        <f t="shared" si="0"/>
        <v/>
      </c>
      <c r="Y15" s="69" t="str">
        <f t="shared" si="4"/>
        <v/>
      </c>
    </row>
    <row r="16" spans="1:25" x14ac:dyDescent="0.25">
      <c r="F16"/>
      <c r="G16" s="4"/>
      <c r="H16" s="155"/>
      <c r="I16" s="151"/>
      <c r="J16" s="159" t="str">
        <f t="shared" si="1"/>
        <v/>
      </c>
      <c r="K16" s="153"/>
      <c r="L16" s="153"/>
      <c r="M16" s="159" t="str">
        <f t="shared" si="2"/>
        <v/>
      </c>
      <c r="N16" s="153"/>
      <c r="O16" s="153"/>
      <c r="P16" s="153"/>
      <c r="Q16" s="159" t="str">
        <f t="shared" si="3"/>
        <v/>
      </c>
      <c r="R16" s="153"/>
      <c r="S16" s="152"/>
      <c r="T16" s="153"/>
      <c r="U16" s="124"/>
      <c r="V16" s="124" t="str">
        <f>VLOOKUP(K16,execute!$D$19:$E$27,2,TRUE)</f>
        <v>a. 0</v>
      </c>
      <c r="X16" s="69" t="str">
        <f t="shared" si="0"/>
        <v/>
      </c>
      <c r="Y16" s="69" t="str">
        <f t="shared" si="4"/>
        <v/>
      </c>
    </row>
    <row r="17" spans="1:25" x14ac:dyDescent="0.25">
      <c r="A17" s="59" t="s">
        <v>119</v>
      </c>
      <c r="B17" s="59"/>
      <c r="D17" s="59" t="s">
        <v>54</v>
      </c>
      <c r="E17" s="3"/>
      <c r="G17" s="4"/>
      <c r="H17" s="155"/>
      <c r="I17" s="151"/>
      <c r="J17" s="159" t="str">
        <f t="shared" si="1"/>
        <v/>
      </c>
      <c r="K17" s="153"/>
      <c r="L17" s="153"/>
      <c r="M17" s="159" t="str">
        <f t="shared" si="2"/>
        <v/>
      </c>
      <c r="N17" s="153"/>
      <c r="O17" s="153"/>
      <c r="P17" s="153"/>
      <c r="Q17" s="159" t="str">
        <f t="shared" si="3"/>
        <v/>
      </c>
      <c r="R17" s="153"/>
      <c r="S17" s="152"/>
      <c r="T17" s="153"/>
      <c r="U17" s="124"/>
      <c r="V17" s="124" t="str">
        <f>VLOOKUP(K17,execute!$D$19:$E$27,2,TRUE)</f>
        <v>a. 0</v>
      </c>
      <c r="X17" s="69" t="str">
        <f t="shared" si="0"/>
        <v/>
      </c>
      <c r="Y17" s="69" t="str">
        <f t="shared" si="4"/>
        <v/>
      </c>
    </row>
    <row r="18" spans="1:25" x14ac:dyDescent="0.25">
      <c r="A18" s="160" t="s">
        <v>44</v>
      </c>
      <c r="B18" s="160" t="s">
        <v>28</v>
      </c>
      <c r="D18" s="9" t="s">
        <v>55</v>
      </c>
      <c r="E18" s="9" t="s">
        <v>56</v>
      </c>
      <c r="G18" s="4"/>
      <c r="H18" s="155"/>
      <c r="I18" s="151"/>
      <c r="J18" s="159" t="str">
        <f t="shared" si="1"/>
        <v/>
      </c>
      <c r="K18" s="153"/>
      <c r="L18" s="153"/>
      <c r="M18" s="159" t="str">
        <f t="shared" si="2"/>
        <v/>
      </c>
      <c r="N18" s="153"/>
      <c r="O18" s="153"/>
      <c r="P18" s="153"/>
      <c r="Q18" s="159" t="str">
        <f t="shared" si="3"/>
        <v/>
      </c>
      <c r="R18" s="153"/>
      <c r="S18" s="152"/>
      <c r="T18" s="153"/>
      <c r="U18" s="124"/>
      <c r="V18" s="124" t="str">
        <f>VLOOKUP(K18,execute!$D$19:$E$27,2,TRUE)</f>
        <v>a. 0</v>
      </c>
      <c r="X18" s="69" t="str">
        <f t="shared" si="0"/>
        <v/>
      </c>
      <c r="Y18" s="69" t="str">
        <f t="shared" si="4"/>
        <v/>
      </c>
    </row>
    <row r="19" spans="1:25" x14ac:dyDescent="0.25">
      <c r="A19" s="72">
        <v>1</v>
      </c>
      <c r="B19" s="72" t="s">
        <v>150</v>
      </c>
      <c r="D19" s="71">
        <v>0</v>
      </c>
      <c r="E19" t="s">
        <v>57</v>
      </c>
      <c r="G19" s="4"/>
      <c r="H19" s="155"/>
      <c r="I19" s="151"/>
      <c r="J19" s="159" t="str">
        <f t="shared" si="1"/>
        <v/>
      </c>
      <c r="K19" s="153"/>
      <c r="L19" s="153"/>
      <c r="M19" s="159" t="str">
        <f t="shared" si="2"/>
        <v/>
      </c>
      <c r="N19" s="153"/>
      <c r="O19" s="153"/>
      <c r="P19" s="153"/>
      <c r="Q19" s="159" t="str">
        <f t="shared" si="3"/>
        <v/>
      </c>
      <c r="R19" s="153"/>
      <c r="S19" s="152"/>
      <c r="T19" s="153"/>
      <c r="U19" s="124"/>
      <c r="V19" s="124" t="str">
        <f>VLOOKUP(K19,execute!$D$19:$E$27,2,TRUE)</f>
        <v>a. 0</v>
      </c>
      <c r="X19" s="69" t="str">
        <f t="shared" si="0"/>
        <v/>
      </c>
      <c r="Y19" s="69" t="str">
        <f t="shared" si="4"/>
        <v/>
      </c>
    </row>
    <row r="20" spans="1:25" x14ac:dyDescent="0.25">
      <c r="A20" s="149">
        <v>42005</v>
      </c>
      <c r="B20" s="72">
        <f t="shared" ref="B20:B26" si="5">A20</f>
        <v>42005</v>
      </c>
      <c r="D20" s="71">
        <v>1</v>
      </c>
      <c r="E20" t="s">
        <v>58</v>
      </c>
      <c r="G20" s="4"/>
      <c r="H20" s="155"/>
      <c r="I20" s="151"/>
      <c r="J20" s="159" t="str">
        <f t="shared" si="1"/>
        <v/>
      </c>
      <c r="K20" s="153"/>
      <c r="L20" s="153"/>
      <c r="M20" s="159" t="str">
        <f t="shared" si="2"/>
        <v/>
      </c>
      <c r="N20" s="153"/>
      <c r="O20" s="153"/>
      <c r="P20" s="153"/>
      <c r="Q20" s="159" t="str">
        <f t="shared" si="3"/>
        <v/>
      </c>
      <c r="R20" s="153"/>
      <c r="S20" s="152"/>
      <c r="T20" s="153"/>
      <c r="U20" s="124"/>
      <c r="V20" s="124" t="str">
        <f>VLOOKUP(K20,execute!$D$19:$E$27,2,TRUE)</f>
        <v>a. 0</v>
      </c>
      <c r="X20" s="69" t="str">
        <f t="shared" si="0"/>
        <v/>
      </c>
      <c r="Y20" s="69" t="str">
        <f t="shared" si="4"/>
        <v/>
      </c>
    </row>
    <row r="21" spans="1:25" x14ac:dyDescent="0.25">
      <c r="A21" s="149">
        <v>42370</v>
      </c>
      <c r="B21" s="72">
        <f t="shared" si="5"/>
        <v>42370</v>
      </c>
      <c r="D21" s="71">
        <v>100</v>
      </c>
      <c r="E21" t="s">
        <v>59</v>
      </c>
      <c r="G21" s="4"/>
      <c r="H21" s="155"/>
      <c r="I21" s="151"/>
      <c r="J21" s="159" t="str">
        <f t="shared" si="1"/>
        <v/>
      </c>
      <c r="K21" s="153"/>
      <c r="L21" s="153"/>
      <c r="M21" s="159" t="str">
        <f t="shared" si="2"/>
        <v/>
      </c>
      <c r="N21" s="153"/>
      <c r="O21" s="153"/>
      <c r="P21" s="153"/>
      <c r="Q21" s="159" t="str">
        <f t="shared" si="3"/>
        <v/>
      </c>
      <c r="R21" s="153"/>
      <c r="S21" s="152"/>
      <c r="T21" s="153"/>
      <c r="U21" s="124"/>
      <c r="V21" s="124" t="str">
        <f>VLOOKUP(K21,execute!$D$19:$E$27,2,TRUE)</f>
        <v>a. 0</v>
      </c>
      <c r="X21" s="69" t="str">
        <f t="shared" si="0"/>
        <v/>
      </c>
      <c r="Y21" s="69" t="str">
        <f t="shared" si="4"/>
        <v/>
      </c>
    </row>
    <row r="22" spans="1:25" x14ac:dyDescent="0.25">
      <c r="A22" s="149">
        <v>39083</v>
      </c>
      <c r="B22" s="72">
        <f t="shared" si="5"/>
        <v>39083</v>
      </c>
      <c r="D22" s="71">
        <v>10000</v>
      </c>
      <c r="E22" t="s">
        <v>60</v>
      </c>
      <c r="H22" s="155"/>
      <c r="I22" s="151"/>
      <c r="J22" s="159" t="str">
        <f t="shared" si="1"/>
        <v/>
      </c>
      <c r="K22" s="153"/>
      <c r="L22" s="153"/>
      <c r="M22" s="159" t="str">
        <f t="shared" si="2"/>
        <v/>
      </c>
      <c r="N22" s="153"/>
      <c r="O22" s="153"/>
      <c r="P22" s="153"/>
      <c r="Q22" s="159" t="str">
        <f t="shared" si="3"/>
        <v/>
      </c>
      <c r="R22" s="153"/>
      <c r="S22" s="152"/>
      <c r="T22" s="153"/>
      <c r="U22" s="124"/>
      <c r="V22" s="124" t="str">
        <f>VLOOKUP(K22,execute!$D$19:$E$27,2,TRUE)</f>
        <v>a. 0</v>
      </c>
      <c r="X22" s="69" t="str">
        <f t="shared" si="0"/>
        <v/>
      </c>
      <c r="Y22" s="69" t="str">
        <f t="shared" si="4"/>
        <v/>
      </c>
    </row>
    <row r="23" spans="1:25" x14ac:dyDescent="0.25">
      <c r="A23" s="149">
        <v>43101</v>
      </c>
      <c r="B23" s="72">
        <f t="shared" si="5"/>
        <v>43101</v>
      </c>
      <c r="D23" s="71">
        <v>25000</v>
      </c>
      <c r="E23" t="s">
        <v>61</v>
      </c>
      <c r="H23" s="155"/>
      <c r="I23" s="151"/>
      <c r="J23" s="159" t="str">
        <f t="shared" si="1"/>
        <v/>
      </c>
      <c r="K23" s="153"/>
      <c r="L23" s="153"/>
      <c r="M23" s="159" t="str">
        <f t="shared" si="2"/>
        <v/>
      </c>
      <c r="N23" s="153"/>
      <c r="O23" s="153"/>
      <c r="P23" s="153"/>
      <c r="Q23" s="159" t="str">
        <f t="shared" si="3"/>
        <v/>
      </c>
      <c r="R23" s="153"/>
      <c r="S23" s="152"/>
      <c r="T23" s="153"/>
      <c r="U23" s="124"/>
      <c r="V23" s="124" t="str">
        <f>VLOOKUP(K23,execute!$D$19:$E$27,2,TRUE)</f>
        <v>a. 0</v>
      </c>
      <c r="X23" s="69" t="str">
        <f t="shared" si="0"/>
        <v/>
      </c>
      <c r="Y23" s="69" t="str">
        <f t="shared" si="4"/>
        <v/>
      </c>
    </row>
    <row r="24" spans="1:25" x14ac:dyDescent="0.25">
      <c r="A24" s="149">
        <v>43466</v>
      </c>
      <c r="B24" s="72">
        <f t="shared" si="5"/>
        <v>43466</v>
      </c>
      <c r="D24" s="71">
        <v>50000</v>
      </c>
      <c r="E24" t="s">
        <v>62</v>
      </c>
      <c r="H24" s="155"/>
      <c r="I24" s="151"/>
      <c r="J24" s="159" t="str">
        <f t="shared" si="1"/>
        <v/>
      </c>
      <c r="K24" s="153"/>
      <c r="L24" s="153"/>
      <c r="M24" s="159" t="str">
        <f t="shared" si="2"/>
        <v/>
      </c>
      <c r="N24" s="153"/>
      <c r="O24" s="153"/>
      <c r="P24" s="153"/>
      <c r="Q24" s="159" t="str">
        <f t="shared" si="3"/>
        <v/>
      </c>
      <c r="R24" s="153"/>
      <c r="S24" s="152"/>
      <c r="T24" s="153"/>
      <c r="U24" s="124"/>
      <c r="V24" s="124" t="str">
        <f>VLOOKUP(K24,execute!$D$19:$E$27,2,TRUE)</f>
        <v>a. 0</v>
      </c>
      <c r="X24" s="69" t="str">
        <f t="shared" si="0"/>
        <v/>
      </c>
      <c r="Y24" s="69" t="str">
        <f t="shared" si="4"/>
        <v/>
      </c>
    </row>
    <row r="25" spans="1:25" x14ac:dyDescent="0.25">
      <c r="A25" s="149">
        <v>43831</v>
      </c>
      <c r="B25" s="72">
        <f t="shared" si="5"/>
        <v>43831</v>
      </c>
      <c r="D25" s="71">
        <v>75000</v>
      </c>
      <c r="E25" t="s">
        <v>63</v>
      </c>
      <c r="H25" s="155"/>
      <c r="I25" s="151"/>
      <c r="J25" s="159" t="str">
        <f t="shared" si="1"/>
        <v/>
      </c>
      <c r="K25" s="153"/>
      <c r="L25" s="153"/>
      <c r="M25" s="159" t="str">
        <f t="shared" si="2"/>
        <v/>
      </c>
      <c r="N25" s="153"/>
      <c r="O25" s="153"/>
      <c r="P25" s="153"/>
      <c r="Q25" s="159" t="str">
        <f t="shared" si="3"/>
        <v/>
      </c>
      <c r="R25" s="153"/>
      <c r="S25" s="152"/>
      <c r="T25" s="153"/>
      <c r="U25" s="124"/>
      <c r="V25" s="124" t="str">
        <f>VLOOKUP(K25,execute!$D$19:$E$27,2,TRUE)</f>
        <v>a. 0</v>
      </c>
      <c r="X25" s="69" t="str">
        <f t="shared" si="0"/>
        <v/>
      </c>
      <c r="Y25" s="69" t="str">
        <f t="shared" si="4"/>
        <v/>
      </c>
    </row>
    <row r="26" spans="1:25" x14ac:dyDescent="0.25">
      <c r="A26" s="149">
        <v>44197</v>
      </c>
      <c r="B26" s="72">
        <f t="shared" si="5"/>
        <v>44197</v>
      </c>
      <c r="D26" s="71">
        <v>100000</v>
      </c>
      <c r="E26" t="s">
        <v>64</v>
      </c>
      <c r="H26" s="155"/>
      <c r="I26" s="151"/>
      <c r="J26" s="152"/>
      <c r="K26" s="153"/>
      <c r="L26" s="153"/>
      <c r="M26" s="153"/>
      <c r="N26" s="153"/>
      <c r="O26" s="153"/>
      <c r="P26" s="153"/>
      <c r="Q26" s="153"/>
      <c r="R26" s="153"/>
      <c r="S26" s="152"/>
      <c r="T26" s="153"/>
      <c r="X26" s="69" t="str">
        <f t="shared" si="0"/>
        <v/>
      </c>
      <c r="Y26" s="69" t="str">
        <f t="shared" si="4"/>
        <v/>
      </c>
    </row>
    <row r="27" spans="1:25" x14ac:dyDescent="0.25">
      <c r="D27" s="71">
        <v>200000</v>
      </c>
      <c r="E27" t="s">
        <v>65</v>
      </c>
      <c r="H27" s="155"/>
      <c r="I27" s="151"/>
      <c r="J27" s="152"/>
      <c r="K27" s="153"/>
      <c r="L27" s="153"/>
      <c r="M27" s="153"/>
      <c r="N27" s="153"/>
      <c r="O27" s="153"/>
      <c r="P27" s="153"/>
      <c r="Q27" s="153"/>
      <c r="R27" s="153"/>
      <c r="S27" s="152"/>
      <c r="T27" s="153"/>
      <c r="X27" s="69" t="str">
        <f t="shared" si="0"/>
        <v/>
      </c>
      <c r="Y27" s="69" t="str">
        <f t="shared" si="4"/>
        <v/>
      </c>
    </row>
    <row r="28" spans="1:25" x14ac:dyDescent="0.25">
      <c r="E28" s="3"/>
      <c r="H28" s="155"/>
      <c r="I28" s="151"/>
      <c r="J28" s="152"/>
      <c r="K28" s="153"/>
      <c r="L28" s="153"/>
      <c r="M28" s="153"/>
      <c r="N28" s="153"/>
      <c r="O28" s="153"/>
      <c r="P28" s="153"/>
      <c r="Q28" s="153"/>
      <c r="R28" s="153"/>
      <c r="S28" s="152"/>
      <c r="T28" s="153"/>
      <c r="X28" s="69" t="str">
        <f t="shared" si="0"/>
        <v/>
      </c>
      <c r="Y28" s="69" t="str">
        <f t="shared" si="4"/>
        <v/>
      </c>
    </row>
    <row r="29" spans="1:25" x14ac:dyDescent="0.25">
      <c r="E29" s="3"/>
      <c r="H29" s="155"/>
      <c r="I29" s="151"/>
      <c r="J29" s="152"/>
      <c r="K29" s="153"/>
      <c r="L29" s="153"/>
      <c r="M29" s="153"/>
      <c r="N29" s="153"/>
      <c r="O29" s="153"/>
      <c r="P29" s="153"/>
      <c r="Q29" s="153"/>
      <c r="R29" s="153"/>
      <c r="S29" s="152"/>
      <c r="T29" s="153"/>
      <c r="X29" s="69" t="str">
        <f t="shared" si="0"/>
        <v/>
      </c>
      <c r="Y29" s="69" t="str">
        <f t="shared" si="4"/>
        <v/>
      </c>
    </row>
    <row r="30" spans="1:25" x14ac:dyDescent="0.25">
      <c r="E30" s="3"/>
      <c r="H30" s="155"/>
      <c r="I30" s="151"/>
      <c r="J30" s="152"/>
      <c r="K30" s="153"/>
      <c r="L30" s="153"/>
      <c r="M30" s="153"/>
      <c r="N30" s="153"/>
      <c r="O30" s="153"/>
      <c r="P30" s="153"/>
      <c r="Q30" s="153"/>
      <c r="R30" s="153"/>
      <c r="S30" s="152"/>
      <c r="T30" s="153"/>
      <c r="X30" s="69" t="str">
        <f t="shared" si="0"/>
        <v/>
      </c>
      <c r="Y30" s="69" t="str">
        <f t="shared" si="4"/>
        <v/>
      </c>
    </row>
    <row r="31" spans="1:25" x14ac:dyDescent="0.25">
      <c r="A31" s="160" t="s">
        <v>151</v>
      </c>
      <c r="B31" s="160" t="s">
        <v>28</v>
      </c>
      <c r="D31" s="9" t="s">
        <v>38</v>
      </c>
      <c r="E31" s="3"/>
      <c r="H31" s="155"/>
      <c r="I31" s="151"/>
      <c r="J31" s="152"/>
      <c r="K31" s="153"/>
      <c r="L31" s="153"/>
      <c r="M31" s="153"/>
      <c r="N31" s="153"/>
      <c r="O31" s="153"/>
      <c r="P31" s="153"/>
      <c r="Q31" s="153"/>
      <c r="R31" s="153"/>
      <c r="S31" s="152"/>
      <c r="T31" s="153"/>
      <c r="X31" s="69" t="str">
        <f t="shared" si="0"/>
        <v/>
      </c>
      <c r="Y31" s="69" t="str">
        <f t="shared" si="4"/>
        <v/>
      </c>
    </row>
    <row r="32" spans="1:25" x14ac:dyDescent="0.25">
      <c r="A32" s="150" t="s">
        <v>153</v>
      </c>
      <c r="D32" s="71">
        <f>MIN(U:U)</f>
        <v>2</v>
      </c>
      <c r="E32" s="3"/>
      <c r="H32" s="155"/>
      <c r="I32" s="151"/>
      <c r="J32" s="152"/>
      <c r="K32" s="153"/>
      <c r="L32" s="153"/>
      <c r="M32" s="153"/>
      <c r="N32" s="153"/>
      <c r="O32" s="153"/>
      <c r="P32" s="153"/>
      <c r="Q32" s="153"/>
      <c r="R32" s="153"/>
      <c r="S32" s="152"/>
      <c r="T32" s="153"/>
      <c r="X32" s="69" t="str">
        <f t="shared" si="0"/>
        <v/>
      </c>
      <c r="Y32" s="69" t="str">
        <f t="shared" si="4"/>
        <v/>
      </c>
    </row>
    <row r="33" spans="4:25" x14ac:dyDescent="0.25">
      <c r="D33" s="71">
        <f>months1+12</f>
        <v>14</v>
      </c>
      <c r="E33" s="3"/>
      <c r="H33" s="155"/>
      <c r="I33" s="151"/>
      <c r="J33" s="152"/>
      <c r="K33" s="153"/>
      <c r="L33" s="153"/>
      <c r="M33" s="153"/>
      <c r="N33" s="153"/>
      <c r="O33" s="153"/>
      <c r="P33" s="153"/>
      <c r="Q33" s="153"/>
      <c r="R33" s="153"/>
      <c r="S33" s="152"/>
      <c r="T33" s="153"/>
      <c r="X33" s="69" t="str">
        <f t="shared" si="0"/>
        <v/>
      </c>
      <c r="Y33" s="69" t="str">
        <f t="shared" si="4"/>
        <v/>
      </c>
    </row>
    <row r="34" spans="4:25" x14ac:dyDescent="0.25">
      <c r="D34" s="71">
        <f>months2+12</f>
        <v>26</v>
      </c>
      <c r="E34" s="3"/>
      <c r="H34" s="155"/>
      <c r="I34" s="151"/>
      <c r="J34" s="152"/>
      <c r="K34" s="153"/>
      <c r="L34" s="153"/>
      <c r="M34" s="153"/>
      <c r="N34" s="153"/>
      <c r="O34" s="153"/>
      <c r="P34" s="153"/>
      <c r="Q34" s="153"/>
      <c r="R34" s="153"/>
      <c r="S34" s="152"/>
      <c r="T34" s="153"/>
      <c r="X34" s="69" t="str">
        <f t="shared" si="0"/>
        <v/>
      </c>
      <c r="Y34" s="69" t="str">
        <f t="shared" si="4"/>
        <v/>
      </c>
    </row>
    <row r="35" spans="4:25" x14ac:dyDescent="0.25">
      <c r="D35" s="71">
        <f>months3+12</f>
        <v>38</v>
      </c>
      <c r="E35" s="3"/>
      <c r="H35" s="155"/>
      <c r="I35" s="151"/>
      <c r="J35" s="152"/>
      <c r="K35" s="153"/>
      <c r="L35" s="153"/>
      <c r="M35" s="153"/>
      <c r="N35" s="153"/>
      <c r="O35" s="153"/>
      <c r="P35" s="153"/>
      <c r="Q35" s="153"/>
      <c r="R35" s="153"/>
      <c r="S35" s="152"/>
      <c r="T35" s="153"/>
      <c r="X35" s="69" t="str">
        <f t="shared" si="0"/>
        <v/>
      </c>
      <c r="Y35" s="69" t="str">
        <f t="shared" si="4"/>
        <v/>
      </c>
    </row>
    <row r="36" spans="4:25" x14ac:dyDescent="0.25">
      <c r="D36" s="71">
        <f>D35+12</f>
        <v>50</v>
      </c>
      <c r="E36" s="3"/>
      <c r="H36" s="155"/>
      <c r="I36" s="151"/>
      <c r="J36" s="152"/>
      <c r="K36" s="153"/>
      <c r="L36" s="153"/>
      <c r="M36" s="153"/>
      <c r="N36" s="153"/>
      <c r="O36" s="153"/>
      <c r="P36" s="153"/>
      <c r="Q36" s="153"/>
      <c r="R36" s="153"/>
      <c r="S36" s="152"/>
      <c r="T36" s="153"/>
      <c r="X36" s="69" t="str">
        <f t="shared" si="0"/>
        <v/>
      </c>
      <c r="Y36" s="69" t="str">
        <f t="shared" si="4"/>
        <v/>
      </c>
    </row>
    <row r="37" spans="4:25" x14ac:dyDescent="0.25">
      <c r="D37" s="71">
        <f>D36+12</f>
        <v>62</v>
      </c>
      <c r="H37" s="155"/>
      <c r="I37" s="151"/>
      <c r="J37" s="152"/>
      <c r="K37" s="153"/>
      <c r="L37" s="153"/>
      <c r="M37" s="153"/>
      <c r="N37" s="153"/>
      <c r="O37" s="153"/>
      <c r="P37" s="153"/>
      <c r="Q37" s="153"/>
      <c r="R37" s="153"/>
      <c r="S37" s="152"/>
      <c r="T37" s="153"/>
      <c r="X37" s="69" t="str">
        <f t="shared" si="0"/>
        <v/>
      </c>
      <c r="Y37" s="69" t="str">
        <f t="shared" si="4"/>
        <v/>
      </c>
    </row>
    <row r="38" spans="4:25" x14ac:dyDescent="0.25">
      <c r="H38" s="155"/>
      <c r="I38" s="151"/>
      <c r="J38" s="152"/>
      <c r="K38" s="153"/>
      <c r="L38" s="153"/>
      <c r="M38" s="153"/>
      <c r="N38" s="153"/>
      <c r="O38" s="153"/>
      <c r="P38" s="153"/>
      <c r="Q38" s="153"/>
      <c r="R38" s="153"/>
      <c r="S38" s="152"/>
      <c r="T38" s="153"/>
      <c r="X38" s="69" t="str">
        <f t="shared" si="0"/>
        <v/>
      </c>
      <c r="Y38" s="69" t="str">
        <f t="shared" si="4"/>
        <v/>
      </c>
    </row>
    <row r="39" spans="4:25" x14ac:dyDescent="0.25">
      <c r="H39" s="155"/>
      <c r="I39" s="151"/>
      <c r="J39" s="152"/>
      <c r="K39" s="153"/>
      <c r="L39" s="153"/>
      <c r="M39" s="153"/>
      <c r="N39" s="153"/>
      <c r="O39" s="153"/>
      <c r="P39" s="153"/>
      <c r="Q39" s="153"/>
      <c r="R39" s="153"/>
      <c r="S39" s="152"/>
      <c r="T39" s="153"/>
      <c r="X39" s="69" t="str">
        <f t="shared" si="0"/>
        <v/>
      </c>
      <c r="Y39" s="69" t="str">
        <f t="shared" si="4"/>
        <v/>
      </c>
    </row>
    <row r="40" spans="4:25" x14ac:dyDescent="0.25">
      <c r="H40" s="155"/>
      <c r="I40" s="151"/>
      <c r="J40" s="152"/>
      <c r="K40" s="153"/>
      <c r="L40" s="153"/>
      <c r="M40" s="153"/>
      <c r="N40" s="153"/>
      <c r="O40" s="153"/>
      <c r="P40" s="153"/>
      <c r="Q40" s="153"/>
      <c r="R40" s="153"/>
      <c r="S40" s="152"/>
      <c r="T40" s="153"/>
      <c r="X40" s="69" t="str">
        <f t="shared" si="0"/>
        <v/>
      </c>
      <c r="Y40" s="69" t="str">
        <f t="shared" si="4"/>
        <v/>
      </c>
    </row>
    <row r="41" spans="4:25" x14ac:dyDescent="0.25">
      <c r="H41" s="155"/>
      <c r="I41" s="151"/>
      <c r="J41" s="152"/>
      <c r="K41" s="153"/>
      <c r="L41" s="153"/>
      <c r="M41" s="153"/>
      <c r="N41" s="153"/>
      <c r="O41" s="153"/>
      <c r="P41" s="153"/>
      <c r="Q41" s="153"/>
      <c r="R41" s="153"/>
      <c r="S41" s="152"/>
      <c r="T41" s="153"/>
      <c r="X41" s="69" t="str">
        <f t="shared" si="0"/>
        <v/>
      </c>
      <c r="Y41" s="69" t="str">
        <f t="shared" si="4"/>
        <v/>
      </c>
    </row>
    <row r="42" spans="4:25" x14ac:dyDescent="0.25">
      <c r="H42" s="155"/>
      <c r="I42" s="151"/>
      <c r="J42" s="152"/>
      <c r="K42" s="153"/>
      <c r="L42" s="153"/>
      <c r="M42" s="153"/>
      <c r="N42" s="153"/>
      <c r="O42" s="153"/>
      <c r="P42" s="153"/>
      <c r="Q42" s="153"/>
      <c r="R42" s="153"/>
      <c r="S42" s="152"/>
      <c r="T42" s="153"/>
      <c r="X42" s="69" t="str">
        <f t="shared" si="0"/>
        <v/>
      </c>
      <c r="Y42" s="69" t="str">
        <f t="shared" si="4"/>
        <v/>
      </c>
    </row>
    <row r="43" spans="4:25" x14ac:dyDescent="0.25">
      <c r="H43" s="155"/>
      <c r="I43" s="151"/>
      <c r="J43" s="152"/>
      <c r="K43" s="153"/>
      <c r="L43" s="153"/>
      <c r="M43" s="153"/>
      <c r="N43" s="153"/>
      <c r="O43" s="153"/>
      <c r="P43" s="153"/>
      <c r="Q43" s="153"/>
      <c r="R43" s="153"/>
      <c r="S43" s="152"/>
      <c r="T43" s="153"/>
      <c r="X43" s="69" t="str">
        <f t="shared" si="0"/>
        <v/>
      </c>
      <c r="Y43" s="69" t="str">
        <f t="shared" si="4"/>
        <v/>
      </c>
    </row>
    <row r="44" spans="4:25" x14ac:dyDescent="0.25">
      <c r="F44"/>
      <c r="H44" s="155"/>
      <c r="I44" s="151"/>
      <c r="J44" s="152"/>
      <c r="K44" s="153"/>
      <c r="L44" s="153"/>
      <c r="M44" s="153"/>
      <c r="N44" s="153"/>
      <c r="O44" s="153"/>
      <c r="P44" s="153"/>
      <c r="Q44" s="153"/>
      <c r="R44" s="153"/>
      <c r="S44" s="152"/>
      <c r="T44" s="153"/>
      <c r="X44" s="69" t="str">
        <f t="shared" si="0"/>
        <v/>
      </c>
      <c r="Y44" s="69" t="str">
        <f t="shared" si="4"/>
        <v/>
      </c>
    </row>
    <row r="45" spans="4:25" x14ac:dyDescent="0.25">
      <c r="F45"/>
      <c r="H45" s="155"/>
      <c r="I45" s="151"/>
      <c r="J45" s="152"/>
      <c r="K45" s="153"/>
      <c r="L45" s="153"/>
      <c r="M45" s="153"/>
      <c r="N45" s="153"/>
      <c r="O45" s="153"/>
      <c r="P45" s="153"/>
      <c r="Q45" s="153"/>
      <c r="R45" s="153"/>
      <c r="S45" s="152"/>
      <c r="T45" s="153"/>
      <c r="X45" s="69" t="str">
        <f t="shared" si="0"/>
        <v/>
      </c>
      <c r="Y45" s="69" t="str">
        <f t="shared" si="4"/>
        <v/>
      </c>
    </row>
    <row r="46" spans="4:25" x14ac:dyDescent="0.25">
      <c r="F46"/>
      <c r="H46" s="155"/>
      <c r="I46" s="151"/>
      <c r="J46" s="152"/>
      <c r="K46" s="153"/>
      <c r="L46" s="153"/>
      <c r="M46" s="153"/>
      <c r="N46" s="153"/>
      <c r="O46" s="153"/>
      <c r="P46" s="153"/>
      <c r="Q46" s="153"/>
      <c r="R46" s="153"/>
      <c r="S46" s="152"/>
      <c r="T46" s="153"/>
      <c r="X46" s="69" t="str">
        <f t="shared" si="0"/>
        <v/>
      </c>
      <c r="Y46" s="69" t="str">
        <f t="shared" si="4"/>
        <v/>
      </c>
    </row>
    <row r="47" spans="4:25" x14ac:dyDescent="0.25">
      <c r="F47"/>
      <c r="H47" s="155"/>
      <c r="I47" s="151"/>
      <c r="J47" s="152"/>
      <c r="K47" s="153"/>
      <c r="L47" s="153"/>
      <c r="M47" s="153"/>
      <c r="N47" s="153"/>
      <c r="O47" s="153"/>
      <c r="P47" s="153"/>
      <c r="Q47" s="153"/>
      <c r="R47" s="153"/>
      <c r="S47" s="152"/>
      <c r="T47" s="153"/>
      <c r="X47" s="69" t="str">
        <f t="shared" si="0"/>
        <v/>
      </c>
      <c r="Y47" s="69" t="str">
        <f t="shared" si="4"/>
        <v/>
      </c>
    </row>
    <row r="48" spans="4:25" x14ac:dyDescent="0.25">
      <c r="F48"/>
      <c r="H48" s="155"/>
      <c r="I48" s="151"/>
      <c r="J48" s="152"/>
      <c r="K48" s="153"/>
      <c r="L48" s="153"/>
      <c r="M48" s="153"/>
      <c r="N48" s="153"/>
      <c r="O48" s="153"/>
      <c r="P48" s="153"/>
      <c r="Q48" s="153"/>
      <c r="R48" s="153"/>
      <c r="S48" s="152"/>
      <c r="T48" s="153"/>
      <c r="X48" s="69" t="str">
        <f t="shared" si="0"/>
        <v/>
      </c>
      <c r="Y48" s="69" t="str">
        <f t="shared" si="4"/>
        <v/>
      </c>
    </row>
    <row r="49" spans="6:25" x14ac:dyDescent="0.25">
      <c r="F49"/>
      <c r="H49" s="155"/>
      <c r="I49" s="151"/>
      <c r="J49" s="152"/>
      <c r="K49" s="153"/>
      <c r="L49" s="153"/>
      <c r="M49" s="153"/>
      <c r="N49" s="153"/>
      <c r="O49" s="153"/>
      <c r="P49" s="153"/>
      <c r="Q49" s="153"/>
      <c r="R49" s="153"/>
      <c r="S49" s="152"/>
      <c r="T49" s="153"/>
      <c r="X49" s="69" t="str">
        <f t="shared" si="0"/>
        <v/>
      </c>
      <c r="Y49" s="69" t="str">
        <f t="shared" si="4"/>
        <v/>
      </c>
    </row>
    <row r="50" spans="6:25" x14ac:dyDescent="0.25">
      <c r="F50"/>
      <c r="H50" s="155"/>
      <c r="I50" s="151"/>
      <c r="J50" s="152"/>
      <c r="K50" s="153"/>
      <c r="L50" s="153"/>
      <c r="M50" s="153"/>
      <c r="N50" s="153"/>
      <c r="O50" s="153"/>
      <c r="P50" s="153"/>
      <c r="Q50" s="153"/>
      <c r="R50" s="153"/>
      <c r="S50" s="152"/>
      <c r="T50" s="153"/>
      <c r="X50" s="69" t="str">
        <f t="shared" si="0"/>
        <v/>
      </c>
      <c r="Y50" s="69" t="str">
        <f t="shared" si="4"/>
        <v/>
      </c>
    </row>
    <row r="51" spans="6:25" x14ac:dyDescent="0.25">
      <c r="F51"/>
      <c r="H51" s="155"/>
      <c r="I51" s="151"/>
      <c r="J51" s="152"/>
      <c r="K51" s="153"/>
      <c r="L51" s="153"/>
      <c r="M51" s="153"/>
      <c r="N51" s="153"/>
      <c r="O51" s="153"/>
      <c r="P51" s="153"/>
      <c r="Q51" s="153"/>
      <c r="R51" s="153"/>
      <c r="S51" s="152"/>
      <c r="T51" s="153"/>
      <c r="X51" s="69" t="str">
        <f t="shared" si="0"/>
        <v/>
      </c>
      <c r="Y51" s="69" t="str">
        <f t="shared" si="4"/>
        <v/>
      </c>
    </row>
    <row r="52" spans="6:25" x14ac:dyDescent="0.25">
      <c r="F52"/>
      <c r="H52" s="155"/>
      <c r="I52" s="151"/>
      <c r="J52" s="152"/>
      <c r="K52" s="153"/>
      <c r="L52" s="153"/>
      <c r="M52" s="153"/>
      <c r="N52" s="153"/>
      <c r="O52" s="153"/>
      <c r="P52" s="153"/>
      <c r="Q52" s="153"/>
      <c r="R52" s="153"/>
      <c r="S52" s="152"/>
      <c r="T52" s="153"/>
      <c r="X52" s="69" t="str">
        <f t="shared" si="0"/>
        <v/>
      </c>
      <c r="Y52" s="69" t="str">
        <f t="shared" si="4"/>
        <v/>
      </c>
    </row>
    <row r="53" spans="6:25" x14ac:dyDescent="0.25">
      <c r="F53"/>
      <c r="H53" s="155"/>
      <c r="I53" s="151"/>
      <c r="J53" s="152"/>
      <c r="K53" s="153"/>
      <c r="L53" s="153"/>
      <c r="M53" s="153"/>
      <c r="N53" s="153"/>
      <c r="O53" s="153"/>
      <c r="P53" s="153"/>
      <c r="Q53" s="153"/>
      <c r="R53" s="153"/>
      <c r="S53" s="152"/>
      <c r="T53" s="153"/>
      <c r="X53" s="69" t="str">
        <f t="shared" si="0"/>
        <v/>
      </c>
      <c r="Y53" s="69" t="str">
        <f t="shared" si="4"/>
        <v/>
      </c>
    </row>
    <row r="54" spans="6:25" x14ac:dyDescent="0.25">
      <c r="F54"/>
      <c r="H54" s="155"/>
      <c r="I54" s="151"/>
      <c r="J54" s="152"/>
      <c r="K54" s="153"/>
      <c r="L54" s="153"/>
      <c r="M54" s="153"/>
      <c r="N54" s="153"/>
      <c r="O54" s="153"/>
      <c r="P54" s="153"/>
      <c r="Q54" s="153"/>
      <c r="R54" s="153"/>
      <c r="S54" s="152"/>
      <c r="T54" s="153"/>
      <c r="X54" s="69" t="str">
        <f t="shared" si="0"/>
        <v/>
      </c>
      <c r="Y54" s="69" t="str">
        <f t="shared" si="4"/>
        <v/>
      </c>
    </row>
    <row r="55" spans="6:25" x14ac:dyDescent="0.25">
      <c r="F55"/>
      <c r="H55" s="155"/>
      <c r="I55" s="151"/>
      <c r="J55" s="152"/>
      <c r="K55" s="153"/>
      <c r="L55" s="153"/>
      <c r="M55" s="153"/>
      <c r="N55" s="153"/>
      <c r="O55" s="153"/>
      <c r="P55" s="153"/>
      <c r="Q55" s="153"/>
      <c r="R55" s="153"/>
      <c r="S55" s="152"/>
      <c r="T55" s="153"/>
      <c r="X55" s="69" t="str">
        <f t="shared" si="0"/>
        <v/>
      </c>
      <c r="Y55" s="69" t="str">
        <f t="shared" si="4"/>
        <v/>
      </c>
    </row>
    <row r="56" spans="6:25" x14ac:dyDescent="0.25">
      <c r="F56"/>
      <c r="H56" s="155"/>
      <c r="I56" s="151"/>
      <c r="J56" s="152"/>
      <c r="K56" s="153"/>
      <c r="L56" s="153"/>
      <c r="M56" s="153"/>
      <c r="N56" s="153"/>
      <c r="O56" s="153"/>
      <c r="P56" s="153"/>
      <c r="Q56" s="153"/>
      <c r="R56" s="153"/>
      <c r="S56" s="152"/>
      <c r="T56" s="153"/>
      <c r="X56" s="69" t="str">
        <f t="shared" si="0"/>
        <v/>
      </c>
      <c r="Y56" s="69" t="str">
        <f t="shared" si="4"/>
        <v/>
      </c>
    </row>
    <row r="57" spans="6:25" x14ac:dyDescent="0.25">
      <c r="F57"/>
      <c r="H57" s="155"/>
      <c r="I57" s="151"/>
      <c r="J57" s="152"/>
      <c r="K57" s="153"/>
      <c r="L57" s="153"/>
      <c r="M57" s="153"/>
      <c r="N57" s="153"/>
      <c r="O57" s="153"/>
      <c r="P57" s="153"/>
      <c r="Q57" s="153"/>
      <c r="R57" s="153"/>
      <c r="S57" s="152"/>
      <c r="T57" s="153"/>
      <c r="X57" s="69" t="str">
        <f t="shared" si="0"/>
        <v/>
      </c>
      <c r="Y57" s="69" t="str">
        <f t="shared" si="4"/>
        <v/>
      </c>
    </row>
    <row r="58" spans="6:25" x14ac:dyDescent="0.25">
      <c r="F58"/>
      <c r="H58" s="155"/>
      <c r="I58" s="151"/>
      <c r="J58" s="152"/>
      <c r="K58" s="153"/>
      <c r="L58" s="153"/>
      <c r="M58" s="153"/>
      <c r="N58" s="153"/>
      <c r="O58" s="153"/>
      <c r="P58" s="153"/>
      <c r="Q58" s="153"/>
      <c r="R58" s="153"/>
      <c r="S58" s="152"/>
      <c r="T58" s="153"/>
      <c r="X58" s="69" t="str">
        <f t="shared" si="0"/>
        <v/>
      </c>
      <c r="Y58" s="69" t="str">
        <f t="shared" si="4"/>
        <v/>
      </c>
    </row>
    <row r="59" spans="6:25" x14ac:dyDescent="0.25">
      <c r="F59"/>
      <c r="H59" s="155"/>
      <c r="I59" s="151"/>
      <c r="J59" s="152"/>
      <c r="K59" s="153"/>
      <c r="L59" s="153"/>
      <c r="M59" s="153"/>
      <c r="N59" s="153"/>
      <c r="O59" s="153"/>
      <c r="P59" s="153"/>
      <c r="Q59" s="153"/>
      <c r="R59" s="153"/>
      <c r="S59" s="152"/>
      <c r="T59" s="153"/>
      <c r="X59" s="69" t="str">
        <f t="shared" si="0"/>
        <v/>
      </c>
      <c r="Y59" s="69" t="str">
        <f t="shared" si="4"/>
        <v/>
      </c>
    </row>
    <row r="60" spans="6:25" x14ac:dyDescent="0.25">
      <c r="F60"/>
      <c r="H60" s="155"/>
      <c r="I60" s="151"/>
      <c r="J60" s="152"/>
      <c r="K60" s="153"/>
      <c r="L60" s="153"/>
      <c r="M60" s="153"/>
      <c r="N60" s="153"/>
      <c r="O60" s="153"/>
      <c r="P60" s="153"/>
      <c r="Q60" s="153"/>
      <c r="R60" s="153"/>
      <c r="S60" s="152"/>
      <c r="T60" s="153"/>
      <c r="X60" s="69" t="str">
        <f t="shared" si="0"/>
        <v/>
      </c>
      <c r="Y60" s="69" t="str">
        <f t="shared" si="4"/>
        <v/>
      </c>
    </row>
    <row r="61" spans="6:25" x14ac:dyDescent="0.25">
      <c r="F61"/>
      <c r="H61" s="155"/>
      <c r="I61" s="151"/>
      <c r="J61" s="152"/>
      <c r="K61" s="153"/>
      <c r="L61" s="153"/>
      <c r="M61" s="153"/>
      <c r="N61" s="153"/>
      <c r="O61" s="153"/>
      <c r="P61" s="153"/>
      <c r="Q61" s="153"/>
      <c r="R61" s="153"/>
      <c r="S61" s="152"/>
      <c r="T61" s="153"/>
      <c r="X61" s="69" t="str">
        <f t="shared" si="0"/>
        <v/>
      </c>
      <c r="Y61" s="69" t="str">
        <f t="shared" si="4"/>
        <v/>
      </c>
    </row>
    <row r="62" spans="6:25" x14ac:dyDescent="0.25">
      <c r="F62"/>
      <c r="H62" s="155"/>
      <c r="I62" s="151"/>
      <c r="J62" s="152"/>
      <c r="K62" s="153"/>
      <c r="L62" s="153"/>
      <c r="M62" s="153"/>
      <c r="N62" s="153"/>
      <c r="O62" s="153"/>
      <c r="P62" s="153"/>
      <c r="Q62" s="153"/>
      <c r="R62" s="153"/>
      <c r="S62" s="152"/>
      <c r="T62" s="153"/>
      <c r="X62" s="69" t="str">
        <f t="shared" si="0"/>
        <v/>
      </c>
      <c r="Y62" s="69" t="str">
        <f t="shared" si="4"/>
        <v/>
      </c>
    </row>
    <row r="63" spans="6:25" x14ac:dyDescent="0.25">
      <c r="F63"/>
      <c r="H63" s="155"/>
      <c r="I63" s="151"/>
      <c r="J63" s="152"/>
      <c r="K63" s="153"/>
      <c r="L63" s="153"/>
      <c r="M63" s="153"/>
      <c r="N63" s="153"/>
      <c r="O63" s="153"/>
      <c r="P63" s="153"/>
      <c r="Q63" s="153"/>
      <c r="R63" s="153"/>
      <c r="S63" s="152"/>
      <c r="T63" s="153"/>
      <c r="X63" s="69" t="str">
        <f t="shared" si="0"/>
        <v/>
      </c>
      <c r="Y63" s="69" t="str">
        <f t="shared" si="4"/>
        <v/>
      </c>
    </row>
    <row r="64" spans="6:25" x14ac:dyDescent="0.25">
      <c r="F64"/>
      <c r="H64" s="155"/>
      <c r="I64" s="151"/>
      <c r="J64" s="152"/>
      <c r="K64" s="153"/>
      <c r="L64" s="153"/>
      <c r="M64" s="153"/>
      <c r="N64" s="153"/>
      <c r="O64" s="153"/>
      <c r="P64" s="153"/>
      <c r="Q64" s="153"/>
      <c r="R64" s="153"/>
      <c r="S64" s="152"/>
      <c r="T64" s="153"/>
      <c r="X64" s="69" t="str">
        <f t="shared" si="0"/>
        <v/>
      </c>
      <c r="Y64" s="69" t="str">
        <f t="shared" si="4"/>
        <v/>
      </c>
    </row>
    <row r="65" spans="6:25" x14ac:dyDescent="0.25">
      <c r="F65"/>
      <c r="H65" s="155"/>
      <c r="I65" s="151"/>
      <c r="J65" s="152"/>
      <c r="K65" s="153"/>
      <c r="L65" s="153"/>
      <c r="M65" s="153"/>
      <c r="N65" s="153"/>
      <c r="O65" s="153"/>
      <c r="P65" s="153"/>
      <c r="Q65" s="153"/>
      <c r="R65" s="153"/>
      <c r="S65" s="152"/>
      <c r="T65" s="153"/>
      <c r="X65" s="69" t="str">
        <f t="shared" si="0"/>
        <v/>
      </c>
      <c r="Y65" s="69" t="str">
        <f t="shared" si="4"/>
        <v/>
      </c>
    </row>
    <row r="66" spans="6:25" x14ac:dyDescent="0.25">
      <c r="F66"/>
      <c r="H66" s="155"/>
      <c r="I66" s="151"/>
      <c r="J66" s="152"/>
      <c r="K66" s="153"/>
      <c r="L66" s="153"/>
      <c r="M66" s="153"/>
      <c r="N66" s="153"/>
      <c r="O66" s="153"/>
      <c r="P66" s="153"/>
      <c r="Q66" s="153"/>
      <c r="R66" s="153"/>
      <c r="S66" s="152"/>
      <c r="T66" s="153"/>
      <c r="X66" s="69" t="str">
        <f t="shared" ref="X66:X129" si="6">IF(W66&lt;&gt;"",W66-I66,"")</f>
        <v/>
      </c>
      <c r="Y66" s="69" t="str">
        <f t="shared" si="4"/>
        <v/>
      </c>
    </row>
    <row r="67" spans="6:25" x14ac:dyDescent="0.25">
      <c r="F67"/>
      <c r="H67" s="155"/>
      <c r="I67" s="151"/>
      <c r="J67" s="152"/>
      <c r="K67" s="153"/>
      <c r="L67" s="153"/>
      <c r="M67" s="153"/>
      <c r="N67" s="153"/>
      <c r="O67" s="153"/>
      <c r="P67" s="153"/>
      <c r="Q67" s="153"/>
      <c r="R67" s="153"/>
      <c r="S67" s="152"/>
      <c r="T67" s="153"/>
      <c r="X67" s="69" t="str">
        <f t="shared" si="6"/>
        <v/>
      </c>
      <c r="Y67" s="69" t="str">
        <f t="shared" ref="Y67:Y130" si="7">IF(X67&lt;&gt;"",IF(X67&lt;365,"&lt; 1 year",IF(X67&lt;730,"1-2",IF(X67&lt;1095,"2-3",IF(X67&lt;1460,"3-4",IF(X67&lt;1825,"4-5","5+"))))),"")</f>
        <v/>
      </c>
    </row>
    <row r="68" spans="6:25" x14ac:dyDescent="0.25">
      <c r="F68"/>
      <c r="H68" s="155"/>
      <c r="I68" s="151"/>
      <c r="J68" s="152"/>
      <c r="K68" s="153"/>
      <c r="L68" s="153"/>
      <c r="M68" s="153"/>
      <c r="N68" s="153"/>
      <c r="O68" s="153"/>
      <c r="P68" s="153"/>
      <c r="Q68" s="153"/>
      <c r="R68" s="153"/>
      <c r="S68" s="152"/>
      <c r="T68" s="153"/>
      <c r="X68" s="69" t="str">
        <f t="shared" si="6"/>
        <v/>
      </c>
      <c r="Y68" s="69" t="str">
        <f t="shared" si="7"/>
        <v/>
      </c>
    </row>
    <row r="69" spans="6:25" x14ac:dyDescent="0.25">
      <c r="F69"/>
      <c r="H69" s="155"/>
      <c r="I69" s="151"/>
      <c r="J69" s="152"/>
      <c r="K69" s="153"/>
      <c r="L69" s="153"/>
      <c r="M69" s="153"/>
      <c r="N69" s="153"/>
      <c r="O69" s="153"/>
      <c r="P69" s="153"/>
      <c r="Q69" s="153"/>
      <c r="R69" s="153"/>
      <c r="S69" s="152"/>
      <c r="T69" s="153"/>
      <c r="X69" s="69" t="str">
        <f t="shared" si="6"/>
        <v/>
      </c>
      <c r="Y69" s="69" t="str">
        <f t="shared" si="7"/>
        <v/>
      </c>
    </row>
    <row r="70" spans="6:25" x14ac:dyDescent="0.25">
      <c r="F70"/>
      <c r="H70" s="155"/>
      <c r="I70" s="151"/>
      <c r="J70" s="152"/>
      <c r="K70" s="153"/>
      <c r="L70" s="153"/>
      <c r="M70" s="153"/>
      <c r="N70" s="153"/>
      <c r="O70" s="153"/>
      <c r="P70" s="153"/>
      <c r="Q70" s="153"/>
      <c r="R70" s="153"/>
      <c r="S70" s="152"/>
      <c r="T70" s="153"/>
      <c r="X70" s="69" t="str">
        <f t="shared" si="6"/>
        <v/>
      </c>
      <c r="Y70" s="69" t="str">
        <f t="shared" si="7"/>
        <v/>
      </c>
    </row>
    <row r="71" spans="6:25" x14ac:dyDescent="0.25">
      <c r="F71"/>
      <c r="H71" s="155"/>
      <c r="I71" s="151"/>
      <c r="J71" s="152"/>
      <c r="K71" s="153"/>
      <c r="L71" s="153"/>
      <c r="M71" s="153"/>
      <c r="N71" s="153"/>
      <c r="O71" s="153"/>
      <c r="P71" s="153"/>
      <c r="Q71" s="153"/>
      <c r="R71" s="153"/>
      <c r="S71" s="152"/>
      <c r="T71" s="153"/>
      <c r="X71" s="69" t="str">
        <f t="shared" si="6"/>
        <v/>
      </c>
      <c r="Y71" s="69" t="str">
        <f t="shared" si="7"/>
        <v/>
      </c>
    </row>
    <row r="72" spans="6:25" x14ac:dyDescent="0.25">
      <c r="F72"/>
      <c r="H72" s="155"/>
      <c r="I72" s="151"/>
      <c r="J72" s="152"/>
      <c r="K72" s="153"/>
      <c r="L72" s="153"/>
      <c r="M72" s="153"/>
      <c r="N72" s="153"/>
      <c r="O72" s="153"/>
      <c r="P72" s="153"/>
      <c r="Q72" s="153"/>
      <c r="R72" s="153"/>
      <c r="S72" s="152"/>
      <c r="T72" s="153"/>
      <c r="X72" s="69" t="str">
        <f t="shared" si="6"/>
        <v/>
      </c>
      <c r="Y72" s="69" t="str">
        <f t="shared" si="7"/>
        <v/>
      </c>
    </row>
    <row r="73" spans="6:25" x14ac:dyDescent="0.25">
      <c r="F73"/>
      <c r="H73" s="155"/>
      <c r="I73" s="151"/>
      <c r="J73" s="152"/>
      <c r="K73" s="153"/>
      <c r="L73" s="153"/>
      <c r="M73" s="153"/>
      <c r="N73" s="153"/>
      <c r="O73" s="153"/>
      <c r="P73" s="153"/>
      <c r="Q73" s="153"/>
      <c r="R73" s="153"/>
      <c r="S73" s="152"/>
      <c r="T73" s="153"/>
      <c r="X73" s="69" t="str">
        <f t="shared" si="6"/>
        <v/>
      </c>
      <c r="Y73" s="69" t="str">
        <f t="shared" si="7"/>
        <v/>
      </c>
    </row>
    <row r="74" spans="6:25" x14ac:dyDescent="0.25">
      <c r="F74"/>
      <c r="H74" s="155"/>
      <c r="I74" s="151"/>
      <c r="J74" s="152"/>
      <c r="K74" s="153"/>
      <c r="L74" s="153"/>
      <c r="M74" s="153"/>
      <c r="N74" s="153"/>
      <c r="O74" s="153"/>
      <c r="P74" s="153"/>
      <c r="Q74" s="153"/>
      <c r="R74" s="153"/>
      <c r="S74" s="152"/>
      <c r="T74" s="153"/>
      <c r="X74" s="69" t="str">
        <f t="shared" si="6"/>
        <v/>
      </c>
      <c r="Y74" s="69" t="str">
        <f t="shared" si="7"/>
        <v/>
      </c>
    </row>
    <row r="75" spans="6:25" x14ac:dyDescent="0.25">
      <c r="F75"/>
      <c r="H75" s="155"/>
      <c r="I75" s="151"/>
      <c r="J75" s="152"/>
      <c r="K75" s="153"/>
      <c r="L75" s="153"/>
      <c r="M75" s="153"/>
      <c r="N75" s="153"/>
      <c r="O75" s="153"/>
      <c r="P75" s="153"/>
      <c r="Q75" s="153"/>
      <c r="R75" s="153"/>
      <c r="S75" s="152"/>
      <c r="T75" s="153"/>
      <c r="X75" s="69" t="str">
        <f t="shared" si="6"/>
        <v/>
      </c>
      <c r="Y75" s="69" t="str">
        <f t="shared" si="7"/>
        <v/>
      </c>
    </row>
    <row r="76" spans="6:25" x14ac:dyDescent="0.25">
      <c r="F76"/>
      <c r="H76" s="155"/>
      <c r="I76" s="151"/>
      <c r="J76" s="152"/>
      <c r="K76" s="153"/>
      <c r="L76" s="153"/>
      <c r="M76" s="153"/>
      <c r="N76" s="153"/>
      <c r="O76" s="153"/>
      <c r="P76" s="153"/>
      <c r="Q76" s="153"/>
      <c r="R76" s="153"/>
      <c r="S76" s="152"/>
      <c r="T76" s="153"/>
      <c r="X76" s="69" t="str">
        <f t="shared" si="6"/>
        <v/>
      </c>
      <c r="Y76" s="69" t="str">
        <f t="shared" si="7"/>
        <v/>
      </c>
    </row>
    <row r="77" spans="6:25" x14ac:dyDescent="0.25">
      <c r="F77"/>
      <c r="H77" s="155"/>
      <c r="I77" s="151"/>
      <c r="J77" s="152"/>
      <c r="K77" s="153"/>
      <c r="L77" s="153"/>
      <c r="M77" s="153"/>
      <c r="N77" s="153"/>
      <c r="O77" s="153"/>
      <c r="P77" s="153"/>
      <c r="Q77" s="153"/>
      <c r="R77" s="153"/>
      <c r="S77" s="152"/>
      <c r="T77" s="153"/>
      <c r="X77" s="69" t="str">
        <f t="shared" si="6"/>
        <v/>
      </c>
      <c r="Y77" s="69" t="str">
        <f t="shared" si="7"/>
        <v/>
      </c>
    </row>
    <row r="78" spans="6:25" x14ac:dyDescent="0.25">
      <c r="F78"/>
      <c r="H78" s="155"/>
      <c r="I78" s="151"/>
      <c r="J78" s="152"/>
      <c r="K78" s="153"/>
      <c r="L78" s="153"/>
      <c r="M78" s="153"/>
      <c r="N78" s="153"/>
      <c r="O78" s="153"/>
      <c r="P78" s="153"/>
      <c r="Q78" s="153"/>
      <c r="R78" s="153"/>
      <c r="S78" s="152"/>
      <c r="T78" s="153"/>
      <c r="X78" s="69" t="str">
        <f t="shared" si="6"/>
        <v/>
      </c>
      <c r="Y78" s="69" t="str">
        <f t="shared" si="7"/>
        <v/>
      </c>
    </row>
    <row r="79" spans="6:25" x14ac:dyDescent="0.25">
      <c r="F79"/>
      <c r="H79" s="155"/>
      <c r="I79" s="151"/>
      <c r="J79" s="152"/>
      <c r="K79" s="153"/>
      <c r="L79" s="153"/>
      <c r="M79" s="153"/>
      <c r="N79" s="153"/>
      <c r="O79" s="153"/>
      <c r="P79" s="153"/>
      <c r="Q79" s="153"/>
      <c r="R79" s="153"/>
      <c r="S79" s="152"/>
      <c r="T79" s="153"/>
      <c r="X79" s="69" t="str">
        <f t="shared" si="6"/>
        <v/>
      </c>
      <c r="Y79" s="69" t="str">
        <f t="shared" si="7"/>
        <v/>
      </c>
    </row>
    <row r="80" spans="6:25" x14ac:dyDescent="0.25">
      <c r="F80"/>
      <c r="H80" s="155"/>
      <c r="I80" s="151"/>
      <c r="J80" s="152"/>
      <c r="K80" s="153"/>
      <c r="L80" s="153"/>
      <c r="M80" s="153"/>
      <c r="N80" s="153"/>
      <c r="O80" s="153"/>
      <c r="P80" s="153"/>
      <c r="Q80" s="153"/>
      <c r="R80" s="153"/>
      <c r="S80" s="152"/>
      <c r="T80" s="153"/>
      <c r="X80" s="69" t="str">
        <f t="shared" si="6"/>
        <v/>
      </c>
      <c r="Y80" s="69" t="str">
        <f t="shared" si="7"/>
        <v/>
      </c>
    </row>
    <row r="81" spans="6:25" x14ac:dyDescent="0.25">
      <c r="F81"/>
      <c r="H81" s="155"/>
      <c r="I81" s="151"/>
      <c r="J81" s="152"/>
      <c r="K81" s="153"/>
      <c r="L81" s="153"/>
      <c r="M81" s="153"/>
      <c r="N81" s="153"/>
      <c r="O81" s="153"/>
      <c r="P81" s="153"/>
      <c r="Q81" s="153"/>
      <c r="R81" s="153"/>
      <c r="S81" s="152"/>
      <c r="T81" s="153"/>
      <c r="X81" s="69" t="str">
        <f t="shared" si="6"/>
        <v/>
      </c>
      <c r="Y81" s="69" t="str">
        <f t="shared" si="7"/>
        <v/>
      </c>
    </row>
    <row r="82" spans="6:25" x14ac:dyDescent="0.25">
      <c r="F82"/>
      <c r="H82" s="155"/>
      <c r="I82" s="151"/>
      <c r="J82" s="152"/>
      <c r="K82" s="153"/>
      <c r="L82" s="153"/>
      <c r="M82" s="153"/>
      <c r="N82" s="153"/>
      <c r="O82" s="153"/>
      <c r="P82" s="153"/>
      <c r="Q82" s="153"/>
      <c r="R82" s="153"/>
      <c r="S82" s="152"/>
      <c r="T82" s="153"/>
      <c r="X82" s="69" t="str">
        <f t="shared" si="6"/>
        <v/>
      </c>
      <c r="Y82" s="69" t="str">
        <f t="shared" si="7"/>
        <v/>
      </c>
    </row>
    <row r="83" spans="6:25" x14ac:dyDescent="0.25">
      <c r="F83"/>
      <c r="H83" s="155"/>
      <c r="I83" s="151"/>
      <c r="J83" s="152"/>
      <c r="K83" s="153"/>
      <c r="L83" s="153"/>
      <c r="M83" s="153"/>
      <c r="N83" s="153"/>
      <c r="O83" s="153"/>
      <c r="P83" s="153"/>
      <c r="Q83" s="153"/>
      <c r="R83" s="153"/>
      <c r="S83" s="152"/>
      <c r="T83" s="153"/>
      <c r="X83" s="69" t="str">
        <f t="shared" si="6"/>
        <v/>
      </c>
      <c r="Y83" s="69" t="str">
        <f t="shared" si="7"/>
        <v/>
      </c>
    </row>
    <row r="84" spans="6:25" x14ac:dyDescent="0.25">
      <c r="F84"/>
      <c r="H84" s="155"/>
      <c r="I84" s="151"/>
      <c r="J84" s="152"/>
      <c r="K84" s="153"/>
      <c r="L84" s="153"/>
      <c r="M84" s="153"/>
      <c r="N84" s="153"/>
      <c r="O84" s="153"/>
      <c r="P84" s="153"/>
      <c r="Q84" s="153"/>
      <c r="R84" s="153"/>
      <c r="S84" s="152"/>
      <c r="T84" s="153"/>
      <c r="X84" s="69" t="str">
        <f t="shared" si="6"/>
        <v/>
      </c>
      <c r="Y84" s="69" t="str">
        <f t="shared" si="7"/>
        <v/>
      </c>
    </row>
    <row r="85" spans="6:25" x14ac:dyDescent="0.25">
      <c r="F85"/>
      <c r="H85" s="155"/>
      <c r="I85" s="151"/>
      <c r="J85" s="152"/>
      <c r="K85" s="153"/>
      <c r="L85" s="153"/>
      <c r="M85" s="153"/>
      <c r="N85" s="153"/>
      <c r="O85" s="153"/>
      <c r="P85" s="153"/>
      <c r="Q85" s="153"/>
      <c r="R85" s="153"/>
      <c r="S85" s="152"/>
      <c r="T85" s="153"/>
      <c r="X85" s="69" t="str">
        <f t="shared" si="6"/>
        <v/>
      </c>
      <c r="Y85" s="69" t="str">
        <f t="shared" si="7"/>
        <v/>
      </c>
    </row>
    <row r="86" spans="6:25" x14ac:dyDescent="0.25">
      <c r="F86"/>
      <c r="H86" s="155"/>
      <c r="I86" s="151"/>
      <c r="J86" s="152"/>
      <c r="K86" s="153"/>
      <c r="L86" s="153"/>
      <c r="M86" s="153"/>
      <c r="N86" s="153"/>
      <c r="O86" s="153"/>
      <c r="P86" s="153"/>
      <c r="Q86" s="153"/>
      <c r="R86" s="153"/>
      <c r="S86" s="152"/>
      <c r="T86" s="153"/>
      <c r="X86" s="69" t="str">
        <f t="shared" si="6"/>
        <v/>
      </c>
      <c r="Y86" s="69" t="str">
        <f t="shared" si="7"/>
        <v/>
      </c>
    </row>
    <row r="87" spans="6:25" x14ac:dyDescent="0.25">
      <c r="F87"/>
      <c r="H87" s="155"/>
      <c r="I87" s="151"/>
      <c r="J87" s="152"/>
      <c r="K87" s="153"/>
      <c r="L87" s="153"/>
      <c r="M87" s="153"/>
      <c r="N87" s="153"/>
      <c r="O87" s="153"/>
      <c r="P87" s="153"/>
      <c r="Q87" s="153"/>
      <c r="R87" s="153"/>
      <c r="S87" s="152"/>
      <c r="T87" s="153"/>
      <c r="X87" s="69" t="str">
        <f t="shared" si="6"/>
        <v/>
      </c>
      <c r="Y87" s="69" t="str">
        <f t="shared" si="7"/>
        <v/>
      </c>
    </row>
    <row r="88" spans="6:25" x14ac:dyDescent="0.25">
      <c r="F88"/>
      <c r="H88" s="155"/>
      <c r="I88" s="151"/>
      <c r="J88" s="152"/>
      <c r="K88" s="153"/>
      <c r="L88" s="153"/>
      <c r="M88" s="153"/>
      <c r="N88" s="153"/>
      <c r="O88" s="153"/>
      <c r="P88" s="153"/>
      <c r="Q88" s="153"/>
      <c r="R88" s="153"/>
      <c r="S88" s="152"/>
      <c r="T88" s="153"/>
      <c r="X88" s="69" t="str">
        <f t="shared" si="6"/>
        <v/>
      </c>
      <c r="Y88" s="69" t="str">
        <f t="shared" si="7"/>
        <v/>
      </c>
    </row>
    <row r="89" spans="6:25" x14ac:dyDescent="0.25">
      <c r="F89"/>
      <c r="H89" s="155"/>
      <c r="I89" s="151"/>
      <c r="J89" s="152"/>
      <c r="K89" s="153"/>
      <c r="L89" s="153"/>
      <c r="M89" s="153"/>
      <c r="N89" s="153"/>
      <c r="O89" s="153"/>
      <c r="P89" s="153"/>
      <c r="Q89" s="153"/>
      <c r="R89" s="153"/>
      <c r="S89" s="152"/>
      <c r="T89" s="153"/>
      <c r="X89" s="69" t="str">
        <f t="shared" si="6"/>
        <v/>
      </c>
      <c r="Y89" s="69" t="str">
        <f t="shared" si="7"/>
        <v/>
      </c>
    </row>
    <row r="90" spans="6:25" x14ac:dyDescent="0.25">
      <c r="F90"/>
      <c r="H90" s="155"/>
      <c r="I90" s="151"/>
      <c r="J90" s="152"/>
      <c r="K90" s="153"/>
      <c r="L90" s="153"/>
      <c r="M90" s="153"/>
      <c r="N90" s="153"/>
      <c r="O90" s="153"/>
      <c r="P90" s="153"/>
      <c r="Q90" s="153"/>
      <c r="R90" s="153"/>
      <c r="S90" s="152"/>
      <c r="T90" s="153"/>
      <c r="X90" s="69" t="str">
        <f t="shared" si="6"/>
        <v/>
      </c>
      <c r="Y90" s="69" t="str">
        <f t="shared" si="7"/>
        <v/>
      </c>
    </row>
    <row r="91" spans="6:25" x14ac:dyDescent="0.25">
      <c r="F91"/>
      <c r="H91" s="155"/>
      <c r="I91" s="151"/>
      <c r="J91" s="152"/>
      <c r="K91" s="153"/>
      <c r="L91" s="153"/>
      <c r="M91" s="153"/>
      <c r="N91" s="153"/>
      <c r="O91" s="153"/>
      <c r="P91" s="153"/>
      <c r="Q91" s="153"/>
      <c r="R91" s="153"/>
      <c r="S91" s="152"/>
      <c r="T91" s="153"/>
      <c r="X91" s="69" t="str">
        <f t="shared" si="6"/>
        <v/>
      </c>
      <c r="Y91" s="69" t="str">
        <f t="shared" si="7"/>
        <v/>
      </c>
    </row>
    <row r="92" spans="6:25" x14ac:dyDescent="0.25">
      <c r="F92"/>
      <c r="H92" s="155"/>
      <c r="I92" s="151"/>
      <c r="J92" s="152"/>
      <c r="K92" s="153"/>
      <c r="L92" s="153"/>
      <c r="M92" s="153"/>
      <c r="N92" s="153"/>
      <c r="O92" s="153"/>
      <c r="P92" s="153"/>
      <c r="Q92" s="153"/>
      <c r="R92" s="153"/>
      <c r="S92" s="152"/>
      <c r="T92" s="153"/>
      <c r="X92" s="69" t="str">
        <f t="shared" si="6"/>
        <v/>
      </c>
      <c r="Y92" s="69" t="str">
        <f t="shared" si="7"/>
        <v/>
      </c>
    </row>
    <row r="93" spans="6:25" x14ac:dyDescent="0.25">
      <c r="F93"/>
      <c r="H93" s="155"/>
      <c r="I93" s="151"/>
      <c r="J93" s="152"/>
      <c r="K93" s="153"/>
      <c r="L93" s="153"/>
      <c r="M93" s="153"/>
      <c r="N93" s="153"/>
      <c r="O93" s="153"/>
      <c r="P93" s="153"/>
      <c r="Q93" s="153"/>
      <c r="R93" s="153"/>
      <c r="S93" s="152"/>
      <c r="T93" s="153"/>
      <c r="X93" s="69" t="str">
        <f t="shared" si="6"/>
        <v/>
      </c>
      <c r="Y93" s="69" t="str">
        <f t="shared" si="7"/>
        <v/>
      </c>
    </row>
    <row r="94" spans="6:25" x14ac:dyDescent="0.25">
      <c r="F94"/>
      <c r="H94" s="155"/>
      <c r="I94" s="151"/>
      <c r="J94" s="152"/>
      <c r="K94" s="153"/>
      <c r="L94" s="153"/>
      <c r="M94" s="153"/>
      <c r="N94" s="153"/>
      <c r="O94" s="153"/>
      <c r="P94" s="153"/>
      <c r="Q94" s="153"/>
      <c r="R94" s="153"/>
      <c r="S94" s="152"/>
      <c r="T94" s="153"/>
      <c r="X94" s="69" t="str">
        <f t="shared" si="6"/>
        <v/>
      </c>
      <c r="Y94" s="69" t="str">
        <f t="shared" si="7"/>
        <v/>
      </c>
    </row>
    <row r="95" spans="6:25" x14ac:dyDescent="0.25">
      <c r="F95"/>
      <c r="H95" s="155"/>
      <c r="I95" s="151"/>
      <c r="J95" s="152"/>
      <c r="K95" s="153"/>
      <c r="L95" s="153"/>
      <c r="M95" s="153"/>
      <c r="N95" s="153"/>
      <c r="O95" s="153"/>
      <c r="P95" s="153"/>
      <c r="Q95" s="153"/>
      <c r="R95" s="153"/>
      <c r="S95" s="152"/>
      <c r="T95" s="153"/>
      <c r="X95" s="69" t="str">
        <f t="shared" si="6"/>
        <v/>
      </c>
      <c r="Y95" s="69" t="str">
        <f t="shared" si="7"/>
        <v/>
      </c>
    </row>
    <row r="96" spans="6:25" x14ac:dyDescent="0.25">
      <c r="F96"/>
      <c r="H96" s="155"/>
      <c r="I96" s="151"/>
      <c r="J96" s="152"/>
      <c r="K96" s="153"/>
      <c r="L96" s="153"/>
      <c r="M96" s="153"/>
      <c r="N96" s="153"/>
      <c r="O96" s="153"/>
      <c r="P96" s="153"/>
      <c r="Q96" s="153"/>
      <c r="R96" s="153"/>
      <c r="S96" s="152"/>
      <c r="T96" s="153"/>
      <c r="X96" s="69" t="str">
        <f t="shared" si="6"/>
        <v/>
      </c>
      <c r="Y96" s="69" t="str">
        <f t="shared" si="7"/>
        <v/>
      </c>
    </row>
    <row r="97" spans="6:25" x14ac:dyDescent="0.25">
      <c r="F97"/>
      <c r="H97" s="155"/>
      <c r="I97" s="151"/>
      <c r="J97" s="152"/>
      <c r="K97" s="153"/>
      <c r="L97" s="153"/>
      <c r="M97" s="153"/>
      <c r="N97" s="153"/>
      <c r="O97" s="153"/>
      <c r="P97" s="153"/>
      <c r="Q97" s="153"/>
      <c r="R97" s="153"/>
      <c r="S97" s="152"/>
      <c r="T97" s="153"/>
      <c r="X97" s="69" t="str">
        <f t="shared" si="6"/>
        <v/>
      </c>
      <c r="Y97" s="69" t="str">
        <f t="shared" si="7"/>
        <v/>
      </c>
    </row>
    <row r="98" spans="6:25" x14ac:dyDescent="0.25">
      <c r="F98"/>
      <c r="H98" s="155"/>
      <c r="I98" s="151"/>
      <c r="J98" s="152"/>
      <c r="K98" s="153"/>
      <c r="L98" s="153"/>
      <c r="M98" s="153"/>
      <c r="N98" s="153"/>
      <c r="O98" s="153"/>
      <c r="P98" s="153"/>
      <c r="Q98" s="153"/>
      <c r="R98" s="153"/>
      <c r="S98" s="152"/>
      <c r="T98" s="153"/>
      <c r="X98" s="69" t="str">
        <f t="shared" si="6"/>
        <v/>
      </c>
      <c r="Y98" s="69" t="str">
        <f t="shared" si="7"/>
        <v/>
      </c>
    </row>
    <row r="99" spans="6:25" x14ac:dyDescent="0.25">
      <c r="F99"/>
      <c r="H99" s="155"/>
      <c r="I99" s="151"/>
      <c r="J99" s="152"/>
      <c r="K99" s="153"/>
      <c r="L99" s="153"/>
      <c r="M99" s="153"/>
      <c r="N99" s="153"/>
      <c r="O99" s="153"/>
      <c r="P99" s="153"/>
      <c r="Q99" s="153"/>
      <c r="R99" s="153"/>
      <c r="S99" s="152"/>
      <c r="T99" s="153"/>
      <c r="X99" s="69" t="str">
        <f t="shared" si="6"/>
        <v/>
      </c>
      <c r="Y99" s="69" t="str">
        <f t="shared" si="7"/>
        <v/>
      </c>
    </row>
    <row r="100" spans="6:25" x14ac:dyDescent="0.25">
      <c r="F100"/>
      <c r="H100" s="155"/>
      <c r="I100" s="151"/>
      <c r="J100" s="152"/>
      <c r="K100" s="153"/>
      <c r="L100" s="153"/>
      <c r="M100" s="153"/>
      <c r="N100" s="153"/>
      <c r="O100" s="153"/>
      <c r="P100" s="153"/>
      <c r="Q100" s="153"/>
      <c r="R100" s="153"/>
      <c r="S100" s="152"/>
      <c r="T100" s="153"/>
      <c r="X100" s="69" t="str">
        <f t="shared" si="6"/>
        <v/>
      </c>
      <c r="Y100" s="69" t="str">
        <f t="shared" si="7"/>
        <v/>
      </c>
    </row>
    <row r="101" spans="6:25" x14ac:dyDescent="0.25">
      <c r="F101"/>
      <c r="H101" s="155"/>
      <c r="I101" s="151"/>
      <c r="J101" s="152"/>
      <c r="K101" s="153"/>
      <c r="L101" s="153"/>
      <c r="M101" s="153"/>
      <c r="N101" s="153"/>
      <c r="O101" s="153"/>
      <c r="P101" s="153"/>
      <c r="Q101" s="153"/>
      <c r="R101" s="153"/>
      <c r="S101" s="152"/>
      <c r="T101" s="153"/>
      <c r="X101" s="69" t="str">
        <f t="shared" si="6"/>
        <v/>
      </c>
      <c r="Y101" s="69" t="str">
        <f t="shared" si="7"/>
        <v/>
      </c>
    </row>
    <row r="102" spans="6:25" x14ac:dyDescent="0.25">
      <c r="F102"/>
      <c r="H102" s="155"/>
      <c r="I102" s="151"/>
      <c r="J102" s="152"/>
      <c r="K102" s="153"/>
      <c r="L102" s="153"/>
      <c r="M102" s="153"/>
      <c r="N102" s="153"/>
      <c r="O102" s="153"/>
      <c r="P102" s="153"/>
      <c r="Q102" s="153"/>
      <c r="R102" s="153"/>
      <c r="S102" s="152"/>
      <c r="T102" s="153"/>
      <c r="X102" s="69" t="str">
        <f t="shared" si="6"/>
        <v/>
      </c>
      <c r="Y102" s="69" t="str">
        <f t="shared" si="7"/>
        <v/>
      </c>
    </row>
    <row r="103" spans="6:25" x14ac:dyDescent="0.25">
      <c r="F103"/>
      <c r="H103" s="155"/>
      <c r="I103" s="151"/>
      <c r="J103" s="152"/>
      <c r="K103" s="153"/>
      <c r="L103" s="153"/>
      <c r="M103" s="153"/>
      <c r="N103" s="153"/>
      <c r="O103" s="153"/>
      <c r="P103" s="153"/>
      <c r="Q103" s="153"/>
      <c r="R103" s="153"/>
      <c r="S103" s="152"/>
      <c r="T103" s="153"/>
      <c r="X103" s="69" t="str">
        <f t="shared" si="6"/>
        <v/>
      </c>
      <c r="Y103" s="69" t="str">
        <f t="shared" si="7"/>
        <v/>
      </c>
    </row>
    <row r="104" spans="6:25" x14ac:dyDescent="0.25">
      <c r="F104"/>
      <c r="H104" s="155"/>
      <c r="I104" s="151"/>
      <c r="J104" s="152"/>
      <c r="K104" s="153"/>
      <c r="L104" s="153"/>
      <c r="M104" s="153"/>
      <c r="N104" s="153"/>
      <c r="O104" s="153"/>
      <c r="P104" s="153"/>
      <c r="Q104" s="153"/>
      <c r="R104" s="153"/>
      <c r="S104" s="152"/>
      <c r="T104" s="153"/>
      <c r="X104" s="69" t="str">
        <f t="shared" si="6"/>
        <v/>
      </c>
      <c r="Y104" s="69" t="str">
        <f t="shared" si="7"/>
        <v/>
      </c>
    </row>
    <row r="105" spans="6:25" x14ac:dyDescent="0.25">
      <c r="F105"/>
      <c r="H105" s="155"/>
      <c r="I105" s="151"/>
      <c r="J105" s="152"/>
      <c r="K105" s="153"/>
      <c r="L105" s="153"/>
      <c r="M105" s="153"/>
      <c r="N105" s="153"/>
      <c r="O105" s="153"/>
      <c r="P105" s="153"/>
      <c r="Q105" s="153"/>
      <c r="R105" s="153"/>
      <c r="S105" s="152"/>
      <c r="T105" s="153"/>
      <c r="X105" s="69" t="str">
        <f t="shared" si="6"/>
        <v/>
      </c>
      <c r="Y105" s="69" t="str">
        <f t="shared" si="7"/>
        <v/>
      </c>
    </row>
    <row r="106" spans="6:25" x14ac:dyDescent="0.25">
      <c r="F106"/>
      <c r="H106" s="155"/>
      <c r="I106" s="151"/>
      <c r="J106" s="152"/>
      <c r="K106" s="153"/>
      <c r="L106" s="153"/>
      <c r="M106" s="153"/>
      <c r="N106" s="153"/>
      <c r="O106" s="153"/>
      <c r="P106" s="153"/>
      <c r="Q106" s="153"/>
      <c r="R106" s="153"/>
      <c r="S106" s="152"/>
      <c r="T106" s="153"/>
      <c r="X106" s="69" t="str">
        <f t="shared" si="6"/>
        <v/>
      </c>
      <c r="Y106" s="69" t="str">
        <f t="shared" si="7"/>
        <v/>
      </c>
    </row>
    <row r="107" spans="6:25" x14ac:dyDescent="0.25">
      <c r="F107"/>
      <c r="H107" s="155"/>
      <c r="I107" s="151"/>
      <c r="J107" s="152"/>
      <c r="K107" s="153"/>
      <c r="L107" s="153"/>
      <c r="M107" s="153"/>
      <c r="N107" s="153"/>
      <c r="O107" s="153"/>
      <c r="P107" s="153"/>
      <c r="Q107" s="153"/>
      <c r="R107" s="153"/>
      <c r="S107" s="152"/>
      <c r="T107" s="153"/>
      <c r="X107" s="69" t="str">
        <f t="shared" si="6"/>
        <v/>
      </c>
      <c r="Y107" s="69" t="str">
        <f t="shared" si="7"/>
        <v/>
      </c>
    </row>
    <row r="108" spans="6:25" x14ac:dyDescent="0.25">
      <c r="F108"/>
      <c r="H108" s="155"/>
      <c r="I108" s="151"/>
      <c r="J108" s="152"/>
      <c r="K108" s="153"/>
      <c r="L108" s="153"/>
      <c r="M108" s="153"/>
      <c r="N108" s="153"/>
      <c r="O108" s="153"/>
      <c r="P108" s="153"/>
      <c r="Q108" s="153"/>
      <c r="R108" s="153"/>
      <c r="S108" s="152"/>
      <c r="T108" s="153"/>
      <c r="X108" s="69" t="str">
        <f t="shared" si="6"/>
        <v/>
      </c>
      <c r="Y108" s="69" t="str">
        <f t="shared" si="7"/>
        <v/>
      </c>
    </row>
    <row r="109" spans="6:25" x14ac:dyDescent="0.25">
      <c r="F109"/>
      <c r="H109" s="155"/>
      <c r="I109" s="151"/>
      <c r="J109" s="152"/>
      <c r="K109" s="153"/>
      <c r="L109" s="153"/>
      <c r="M109" s="153"/>
      <c r="N109" s="153"/>
      <c r="O109" s="153"/>
      <c r="P109" s="153"/>
      <c r="Q109" s="153"/>
      <c r="R109" s="153"/>
      <c r="S109" s="152"/>
      <c r="T109" s="153"/>
      <c r="X109" s="69" t="str">
        <f t="shared" si="6"/>
        <v/>
      </c>
      <c r="Y109" s="69" t="str">
        <f t="shared" si="7"/>
        <v/>
      </c>
    </row>
    <row r="110" spans="6:25" x14ac:dyDescent="0.25">
      <c r="F110"/>
      <c r="H110" s="155"/>
      <c r="I110" s="151"/>
      <c r="J110" s="152"/>
      <c r="K110" s="153"/>
      <c r="L110" s="153"/>
      <c r="M110" s="153"/>
      <c r="N110" s="153"/>
      <c r="O110" s="153"/>
      <c r="P110" s="153"/>
      <c r="Q110" s="153"/>
      <c r="R110" s="153"/>
      <c r="S110" s="152"/>
      <c r="T110" s="153"/>
      <c r="X110" s="69" t="str">
        <f t="shared" si="6"/>
        <v/>
      </c>
      <c r="Y110" s="69" t="str">
        <f t="shared" si="7"/>
        <v/>
      </c>
    </row>
    <row r="111" spans="6:25" x14ac:dyDescent="0.25">
      <c r="F111"/>
      <c r="H111" s="155"/>
      <c r="I111" s="151"/>
      <c r="J111" s="152"/>
      <c r="K111" s="153"/>
      <c r="L111" s="153"/>
      <c r="M111" s="153"/>
      <c r="N111" s="153"/>
      <c r="O111" s="153"/>
      <c r="P111" s="153"/>
      <c r="Q111" s="153"/>
      <c r="R111" s="153"/>
      <c r="S111" s="152"/>
      <c r="T111" s="153"/>
      <c r="X111" s="69" t="str">
        <f t="shared" si="6"/>
        <v/>
      </c>
      <c r="Y111" s="69" t="str">
        <f t="shared" si="7"/>
        <v/>
      </c>
    </row>
    <row r="112" spans="6:25" x14ac:dyDescent="0.25">
      <c r="F112"/>
      <c r="H112" s="155"/>
      <c r="I112" s="151"/>
      <c r="J112" s="152"/>
      <c r="K112" s="153"/>
      <c r="L112" s="153"/>
      <c r="M112" s="153"/>
      <c r="N112" s="153"/>
      <c r="O112" s="153"/>
      <c r="P112" s="153"/>
      <c r="Q112" s="153"/>
      <c r="R112" s="153"/>
      <c r="S112" s="152"/>
      <c r="T112" s="153"/>
      <c r="X112" s="69" t="str">
        <f t="shared" si="6"/>
        <v/>
      </c>
      <c r="Y112" s="69" t="str">
        <f t="shared" si="7"/>
        <v/>
      </c>
    </row>
    <row r="113" spans="6:25" x14ac:dyDescent="0.25">
      <c r="F113"/>
      <c r="H113" s="155"/>
      <c r="I113" s="151"/>
      <c r="J113" s="152"/>
      <c r="K113" s="153"/>
      <c r="L113" s="153"/>
      <c r="M113" s="153"/>
      <c r="N113" s="153"/>
      <c r="O113" s="153"/>
      <c r="P113" s="153"/>
      <c r="Q113" s="153"/>
      <c r="R113" s="153"/>
      <c r="S113" s="152"/>
      <c r="T113" s="153"/>
      <c r="X113" s="69" t="str">
        <f t="shared" si="6"/>
        <v/>
      </c>
      <c r="Y113" s="69" t="str">
        <f t="shared" si="7"/>
        <v/>
      </c>
    </row>
    <row r="114" spans="6:25" x14ac:dyDescent="0.25">
      <c r="F114"/>
      <c r="H114" s="155"/>
      <c r="I114" s="151"/>
      <c r="J114" s="152"/>
      <c r="K114" s="153"/>
      <c r="L114" s="153"/>
      <c r="M114" s="153"/>
      <c r="N114" s="153"/>
      <c r="O114" s="153"/>
      <c r="P114" s="153"/>
      <c r="Q114" s="153"/>
      <c r="R114" s="153"/>
      <c r="S114" s="152"/>
      <c r="T114" s="153"/>
      <c r="X114" s="69" t="str">
        <f t="shared" si="6"/>
        <v/>
      </c>
      <c r="Y114" s="69" t="str">
        <f t="shared" si="7"/>
        <v/>
      </c>
    </row>
    <row r="115" spans="6:25" x14ac:dyDescent="0.25">
      <c r="F115"/>
      <c r="H115" s="155"/>
      <c r="I115" s="151"/>
      <c r="J115" s="152"/>
      <c r="K115" s="153"/>
      <c r="L115" s="153"/>
      <c r="M115" s="153"/>
      <c r="N115" s="153"/>
      <c r="O115" s="153"/>
      <c r="P115" s="153"/>
      <c r="Q115" s="153"/>
      <c r="R115" s="153"/>
      <c r="S115" s="152"/>
      <c r="T115" s="153"/>
      <c r="X115" s="69" t="str">
        <f t="shared" si="6"/>
        <v/>
      </c>
      <c r="Y115" s="69" t="str">
        <f t="shared" si="7"/>
        <v/>
      </c>
    </row>
    <row r="116" spans="6:25" x14ac:dyDescent="0.25">
      <c r="F116"/>
      <c r="H116" s="155"/>
      <c r="I116" s="151"/>
      <c r="J116" s="152"/>
      <c r="K116" s="153"/>
      <c r="L116" s="153"/>
      <c r="M116" s="153"/>
      <c r="N116" s="153"/>
      <c r="O116" s="153"/>
      <c r="P116" s="153"/>
      <c r="Q116" s="153"/>
      <c r="R116" s="153"/>
      <c r="S116" s="152"/>
      <c r="T116" s="153"/>
      <c r="X116" s="69" t="str">
        <f t="shared" si="6"/>
        <v/>
      </c>
      <c r="Y116" s="69" t="str">
        <f t="shared" si="7"/>
        <v/>
      </c>
    </row>
    <row r="117" spans="6:25" x14ac:dyDescent="0.25">
      <c r="F117"/>
      <c r="H117" s="155"/>
      <c r="I117" s="151"/>
      <c r="J117" s="152"/>
      <c r="K117" s="153"/>
      <c r="L117" s="153"/>
      <c r="M117" s="153"/>
      <c r="N117" s="153"/>
      <c r="O117" s="153"/>
      <c r="P117" s="153"/>
      <c r="Q117" s="153"/>
      <c r="R117" s="153"/>
      <c r="S117" s="152"/>
      <c r="T117" s="153"/>
      <c r="X117" s="69" t="str">
        <f t="shared" si="6"/>
        <v/>
      </c>
      <c r="Y117" s="69" t="str">
        <f t="shared" si="7"/>
        <v/>
      </c>
    </row>
    <row r="118" spans="6:25" x14ac:dyDescent="0.25">
      <c r="F118"/>
      <c r="H118" s="155"/>
      <c r="I118" s="151"/>
      <c r="J118" s="152"/>
      <c r="K118" s="153"/>
      <c r="L118" s="153"/>
      <c r="M118" s="153"/>
      <c r="N118" s="153"/>
      <c r="O118" s="153"/>
      <c r="P118" s="153"/>
      <c r="Q118" s="153"/>
      <c r="R118" s="153"/>
      <c r="S118" s="152"/>
      <c r="T118" s="153"/>
      <c r="X118" s="69" t="str">
        <f t="shared" si="6"/>
        <v/>
      </c>
      <c r="Y118" s="69" t="str">
        <f t="shared" si="7"/>
        <v/>
      </c>
    </row>
    <row r="119" spans="6:25" x14ac:dyDescent="0.25">
      <c r="F119"/>
      <c r="H119" s="155"/>
      <c r="I119" s="151"/>
      <c r="J119" s="152"/>
      <c r="K119" s="153"/>
      <c r="L119" s="153"/>
      <c r="M119" s="153"/>
      <c r="N119" s="153"/>
      <c r="O119" s="153"/>
      <c r="P119" s="153"/>
      <c r="Q119" s="153"/>
      <c r="R119" s="153"/>
      <c r="S119" s="152"/>
      <c r="T119" s="153"/>
      <c r="X119" s="69" t="str">
        <f t="shared" si="6"/>
        <v/>
      </c>
      <c r="Y119" s="69" t="str">
        <f t="shared" si="7"/>
        <v/>
      </c>
    </row>
    <row r="120" spans="6:25" x14ac:dyDescent="0.25">
      <c r="F120"/>
      <c r="H120" s="155"/>
      <c r="I120" s="151"/>
      <c r="J120" s="152"/>
      <c r="K120" s="153"/>
      <c r="L120" s="153"/>
      <c r="M120" s="153"/>
      <c r="N120" s="153"/>
      <c r="O120" s="153"/>
      <c r="P120" s="153"/>
      <c r="Q120" s="153"/>
      <c r="R120" s="153"/>
      <c r="S120" s="152"/>
      <c r="T120" s="153"/>
      <c r="X120" s="69" t="str">
        <f t="shared" si="6"/>
        <v/>
      </c>
      <c r="Y120" s="69" t="str">
        <f t="shared" si="7"/>
        <v/>
      </c>
    </row>
    <row r="121" spans="6:25" x14ac:dyDescent="0.25">
      <c r="F121"/>
      <c r="H121" s="155"/>
      <c r="I121" s="151"/>
      <c r="J121" s="152"/>
      <c r="K121" s="153"/>
      <c r="L121" s="153"/>
      <c r="M121" s="153"/>
      <c r="N121" s="153"/>
      <c r="O121" s="153"/>
      <c r="P121" s="153"/>
      <c r="Q121" s="153"/>
      <c r="R121" s="153"/>
      <c r="S121" s="152"/>
      <c r="T121" s="153"/>
      <c r="X121" s="69" t="str">
        <f t="shared" si="6"/>
        <v/>
      </c>
      <c r="Y121" s="69" t="str">
        <f t="shared" si="7"/>
        <v/>
      </c>
    </row>
    <row r="122" spans="6:25" x14ac:dyDescent="0.25">
      <c r="F122"/>
      <c r="H122" s="155"/>
      <c r="I122" s="151"/>
      <c r="J122" s="152"/>
      <c r="K122" s="153"/>
      <c r="L122" s="153"/>
      <c r="M122" s="153"/>
      <c r="N122" s="153"/>
      <c r="O122" s="153"/>
      <c r="P122" s="153"/>
      <c r="Q122" s="153"/>
      <c r="R122" s="153"/>
      <c r="S122" s="152"/>
      <c r="T122" s="153"/>
      <c r="X122" s="69" t="str">
        <f t="shared" si="6"/>
        <v/>
      </c>
      <c r="Y122" s="69" t="str">
        <f t="shared" si="7"/>
        <v/>
      </c>
    </row>
    <row r="123" spans="6:25" x14ac:dyDescent="0.25">
      <c r="F123"/>
      <c r="H123" s="155"/>
      <c r="I123" s="151"/>
      <c r="J123" s="152"/>
      <c r="K123" s="153"/>
      <c r="L123" s="153"/>
      <c r="M123" s="153"/>
      <c r="N123" s="153"/>
      <c r="O123" s="153"/>
      <c r="P123" s="153"/>
      <c r="Q123" s="153"/>
      <c r="R123" s="153"/>
      <c r="S123" s="152"/>
      <c r="T123" s="153"/>
      <c r="X123" s="69" t="str">
        <f t="shared" si="6"/>
        <v/>
      </c>
      <c r="Y123" s="69" t="str">
        <f t="shared" si="7"/>
        <v/>
      </c>
    </row>
    <row r="124" spans="6:25" x14ac:dyDescent="0.25">
      <c r="F124"/>
      <c r="H124" s="155"/>
      <c r="I124" s="151"/>
      <c r="J124" s="152"/>
      <c r="K124" s="153"/>
      <c r="L124" s="153"/>
      <c r="M124" s="153"/>
      <c r="N124" s="153"/>
      <c r="O124" s="153"/>
      <c r="P124" s="153"/>
      <c r="Q124" s="153"/>
      <c r="R124" s="153"/>
      <c r="S124" s="152"/>
      <c r="T124" s="153"/>
      <c r="X124" s="69" t="str">
        <f t="shared" si="6"/>
        <v/>
      </c>
      <c r="Y124" s="69" t="str">
        <f t="shared" si="7"/>
        <v/>
      </c>
    </row>
    <row r="125" spans="6:25" x14ac:dyDescent="0.25">
      <c r="F125"/>
      <c r="H125" s="155"/>
      <c r="I125" s="151"/>
      <c r="J125" s="152"/>
      <c r="K125" s="153"/>
      <c r="L125" s="153"/>
      <c r="M125" s="153"/>
      <c r="N125" s="153"/>
      <c r="O125" s="153"/>
      <c r="P125" s="153"/>
      <c r="Q125" s="153"/>
      <c r="R125" s="153"/>
      <c r="S125" s="152"/>
      <c r="T125" s="153"/>
      <c r="X125" s="69" t="str">
        <f t="shared" si="6"/>
        <v/>
      </c>
      <c r="Y125" s="69" t="str">
        <f t="shared" si="7"/>
        <v/>
      </c>
    </row>
    <row r="126" spans="6:25" x14ac:dyDescent="0.25">
      <c r="F126"/>
      <c r="H126" s="155"/>
      <c r="I126" s="151"/>
      <c r="J126" s="152"/>
      <c r="K126" s="153"/>
      <c r="L126" s="153"/>
      <c r="M126" s="153"/>
      <c r="N126" s="153"/>
      <c r="O126" s="153"/>
      <c r="P126" s="153"/>
      <c r="Q126" s="153"/>
      <c r="R126" s="153"/>
      <c r="S126" s="152"/>
      <c r="T126" s="153"/>
      <c r="X126" s="69" t="str">
        <f t="shared" si="6"/>
        <v/>
      </c>
      <c r="Y126" s="69" t="str">
        <f t="shared" si="7"/>
        <v/>
      </c>
    </row>
    <row r="127" spans="6:25" x14ac:dyDescent="0.25">
      <c r="F127"/>
      <c r="H127" s="155"/>
      <c r="I127" s="151"/>
      <c r="J127" s="152"/>
      <c r="K127" s="153"/>
      <c r="L127" s="153"/>
      <c r="M127" s="153"/>
      <c r="N127" s="153"/>
      <c r="O127" s="153"/>
      <c r="P127" s="153"/>
      <c r="Q127" s="153"/>
      <c r="R127" s="153"/>
      <c r="S127" s="152"/>
      <c r="T127" s="153"/>
      <c r="X127" s="69" t="str">
        <f t="shared" si="6"/>
        <v/>
      </c>
      <c r="Y127" s="69" t="str">
        <f t="shared" si="7"/>
        <v/>
      </c>
    </row>
    <row r="128" spans="6:25" x14ac:dyDescent="0.25">
      <c r="F128"/>
      <c r="H128" s="155"/>
      <c r="I128" s="151"/>
      <c r="J128" s="152"/>
      <c r="K128" s="153"/>
      <c r="L128" s="153"/>
      <c r="M128" s="153"/>
      <c r="N128" s="153"/>
      <c r="O128" s="153"/>
      <c r="P128" s="153"/>
      <c r="Q128" s="153"/>
      <c r="R128" s="153"/>
      <c r="S128" s="152"/>
      <c r="T128" s="153"/>
      <c r="X128" s="69" t="str">
        <f t="shared" si="6"/>
        <v/>
      </c>
      <c r="Y128" s="69" t="str">
        <f t="shared" si="7"/>
        <v/>
      </c>
    </row>
    <row r="129" spans="6:25" x14ac:dyDescent="0.25">
      <c r="F129"/>
      <c r="H129" s="155"/>
      <c r="I129" s="151"/>
      <c r="J129" s="152"/>
      <c r="K129" s="153"/>
      <c r="L129" s="153"/>
      <c r="M129" s="153"/>
      <c r="N129" s="153"/>
      <c r="O129" s="153"/>
      <c r="P129" s="153"/>
      <c r="Q129" s="153"/>
      <c r="R129" s="153"/>
      <c r="S129" s="152"/>
      <c r="T129" s="153"/>
      <c r="X129" s="69" t="str">
        <f t="shared" si="6"/>
        <v/>
      </c>
      <c r="Y129" s="69" t="str">
        <f t="shared" si="7"/>
        <v/>
      </c>
    </row>
    <row r="130" spans="6:25" x14ac:dyDescent="0.25">
      <c r="F130"/>
      <c r="H130" s="155"/>
      <c r="I130" s="151"/>
      <c r="J130" s="152"/>
      <c r="K130" s="153"/>
      <c r="L130" s="153"/>
      <c r="M130" s="153"/>
      <c r="N130" s="153"/>
      <c r="O130" s="153"/>
      <c r="P130" s="153"/>
      <c r="Q130" s="153"/>
      <c r="R130" s="153"/>
      <c r="S130" s="152"/>
      <c r="T130" s="153"/>
      <c r="X130" s="69" t="str">
        <f t="shared" ref="X130:X193" si="8">IF(W130&lt;&gt;"",W130-I130,"")</f>
        <v/>
      </c>
      <c r="Y130" s="69" t="str">
        <f t="shared" si="7"/>
        <v/>
      </c>
    </row>
    <row r="131" spans="6:25" x14ac:dyDescent="0.25">
      <c r="F131"/>
      <c r="H131" s="155"/>
      <c r="I131" s="151"/>
      <c r="J131" s="152"/>
      <c r="K131" s="153"/>
      <c r="L131" s="153"/>
      <c r="M131" s="153"/>
      <c r="N131" s="153"/>
      <c r="O131" s="153"/>
      <c r="P131" s="153"/>
      <c r="Q131" s="153"/>
      <c r="R131" s="153"/>
      <c r="S131" s="152"/>
      <c r="T131" s="153"/>
      <c r="X131" s="69" t="str">
        <f t="shared" si="8"/>
        <v/>
      </c>
      <c r="Y131" s="69" t="str">
        <f t="shared" ref="Y131:Y194" si="9">IF(X131&lt;&gt;"",IF(X131&lt;365,"&lt; 1 year",IF(X131&lt;730,"1-2",IF(X131&lt;1095,"2-3",IF(X131&lt;1460,"3-4",IF(X131&lt;1825,"4-5","5+"))))),"")</f>
        <v/>
      </c>
    </row>
    <row r="132" spans="6:25" x14ac:dyDescent="0.25">
      <c r="F132"/>
      <c r="H132" s="155"/>
      <c r="I132" s="151"/>
      <c r="J132" s="152"/>
      <c r="K132" s="153"/>
      <c r="L132" s="153"/>
      <c r="M132" s="153"/>
      <c r="N132" s="153"/>
      <c r="O132" s="153"/>
      <c r="P132" s="153"/>
      <c r="Q132" s="153"/>
      <c r="R132" s="153"/>
      <c r="S132" s="152"/>
      <c r="T132" s="153"/>
      <c r="X132" s="69" t="str">
        <f t="shared" si="8"/>
        <v/>
      </c>
      <c r="Y132" s="69" t="str">
        <f t="shared" si="9"/>
        <v/>
      </c>
    </row>
    <row r="133" spans="6:25" x14ac:dyDescent="0.25">
      <c r="F133"/>
      <c r="H133" s="155"/>
      <c r="I133" s="151"/>
      <c r="J133" s="152"/>
      <c r="K133" s="153"/>
      <c r="L133" s="153"/>
      <c r="M133" s="153"/>
      <c r="N133" s="153"/>
      <c r="O133" s="153"/>
      <c r="P133" s="153"/>
      <c r="Q133" s="153"/>
      <c r="R133" s="153"/>
      <c r="S133" s="152"/>
      <c r="T133" s="153"/>
      <c r="X133" s="69" t="str">
        <f t="shared" si="8"/>
        <v/>
      </c>
      <c r="Y133" s="69" t="str">
        <f t="shared" si="9"/>
        <v/>
      </c>
    </row>
    <row r="134" spans="6:25" x14ac:dyDescent="0.25">
      <c r="F134"/>
      <c r="H134" s="155"/>
      <c r="I134" s="151"/>
      <c r="J134" s="152"/>
      <c r="K134" s="153"/>
      <c r="L134" s="153"/>
      <c r="M134" s="153"/>
      <c r="N134" s="153"/>
      <c r="O134" s="153"/>
      <c r="P134" s="153"/>
      <c r="Q134" s="153"/>
      <c r="R134" s="153"/>
      <c r="S134" s="152"/>
      <c r="T134" s="153"/>
      <c r="X134" s="69" t="str">
        <f t="shared" si="8"/>
        <v/>
      </c>
      <c r="Y134" s="69" t="str">
        <f t="shared" si="9"/>
        <v/>
      </c>
    </row>
    <row r="135" spans="6:25" x14ac:dyDescent="0.25">
      <c r="F135"/>
      <c r="H135" s="155"/>
      <c r="I135" s="151"/>
      <c r="J135" s="152"/>
      <c r="K135" s="153"/>
      <c r="L135" s="153"/>
      <c r="M135" s="153"/>
      <c r="N135" s="153"/>
      <c r="O135" s="153"/>
      <c r="P135" s="153"/>
      <c r="Q135" s="153"/>
      <c r="R135" s="153"/>
      <c r="S135" s="152"/>
      <c r="T135" s="153"/>
      <c r="X135" s="69" t="str">
        <f t="shared" si="8"/>
        <v/>
      </c>
      <c r="Y135" s="69" t="str">
        <f t="shared" si="9"/>
        <v/>
      </c>
    </row>
    <row r="136" spans="6:25" x14ac:dyDescent="0.25">
      <c r="F136"/>
      <c r="H136" s="155"/>
      <c r="I136" s="151"/>
      <c r="J136" s="152"/>
      <c r="K136" s="153"/>
      <c r="L136" s="153"/>
      <c r="M136" s="153"/>
      <c r="N136" s="153"/>
      <c r="O136" s="153"/>
      <c r="P136" s="153"/>
      <c r="Q136" s="153"/>
      <c r="R136" s="153"/>
      <c r="S136" s="152"/>
      <c r="T136" s="153"/>
      <c r="X136" s="69" t="str">
        <f t="shared" si="8"/>
        <v/>
      </c>
      <c r="Y136" s="69" t="str">
        <f t="shared" si="9"/>
        <v/>
      </c>
    </row>
    <row r="137" spans="6:25" x14ac:dyDescent="0.25">
      <c r="F137"/>
      <c r="H137" s="155"/>
      <c r="I137" s="151"/>
      <c r="J137" s="152"/>
      <c r="K137" s="153"/>
      <c r="L137" s="153"/>
      <c r="M137" s="153"/>
      <c r="N137" s="153"/>
      <c r="O137" s="153"/>
      <c r="P137" s="153"/>
      <c r="Q137" s="153"/>
      <c r="R137" s="153"/>
      <c r="S137" s="152"/>
      <c r="T137" s="153"/>
      <c r="X137" s="69" t="str">
        <f t="shared" si="8"/>
        <v/>
      </c>
      <c r="Y137" s="69" t="str">
        <f t="shared" si="9"/>
        <v/>
      </c>
    </row>
    <row r="138" spans="6:25" x14ac:dyDescent="0.25">
      <c r="F138"/>
      <c r="H138" s="155"/>
      <c r="I138" s="151"/>
      <c r="J138" s="152"/>
      <c r="K138" s="153"/>
      <c r="L138" s="153"/>
      <c r="M138" s="153"/>
      <c r="N138" s="153"/>
      <c r="O138" s="153"/>
      <c r="P138" s="153"/>
      <c r="Q138" s="153"/>
      <c r="R138" s="153"/>
      <c r="S138" s="152"/>
      <c r="T138" s="153"/>
      <c r="X138" s="69" t="str">
        <f t="shared" si="8"/>
        <v/>
      </c>
      <c r="Y138" s="69" t="str">
        <f t="shared" si="9"/>
        <v/>
      </c>
    </row>
    <row r="139" spans="6:25" x14ac:dyDescent="0.25">
      <c r="F139"/>
      <c r="H139" s="155"/>
      <c r="I139" s="151"/>
      <c r="J139" s="152"/>
      <c r="K139" s="153"/>
      <c r="L139" s="153"/>
      <c r="M139" s="153"/>
      <c r="N139" s="153"/>
      <c r="O139" s="153"/>
      <c r="P139" s="153"/>
      <c r="Q139" s="153"/>
      <c r="R139" s="153"/>
      <c r="S139" s="152"/>
      <c r="T139" s="153"/>
      <c r="X139" s="69" t="str">
        <f t="shared" si="8"/>
        <v/>
      </c>
      <c r="Y139" s="69" t="str">
        <f t="shared" si="9"/>
        <v/>
      </c>
    </row>
    <row r="140" spans="6:25" x14ac:dyDescent="0.25">
      <c r="F140"/>
      <c r="H140" s="155"/>
      <c r="I140" s="151"/>
      <c r="J140" s="152"/>
      <c r="K140" s="153"/>
      <c r="L140" s="153"/>
      <c r="M140" s="153"/>
      <c r="N140" s="153"/>
      <c r="O140" s="153"/>
      <c r="P140" s="153"/>
      <c r="Q140" s="153"/>
      <c r="R140" s="153"/>
      <c r="S140" s="152"/>
      <c r="T140" s="153"/>
      <c r="X140" s="69" t="str">
        <f t="shared" si="8"/>
        <v/>
      </c>
      <c r="Y140" s="69" t="str">
        <f t="shared" si="9"/>
        <v/>
      </c>
    </row>
    <row r="141" spans="6:25" x14ac:dyDescent="0.25">
      <c r="F141"/>
      <c r="H141" s="155"/>
      <c r="I141" s="151"/>
      <c r="J141" s="152"/>
      <c r="K141" s="153"/>
      <c r="L141" s="153"/>
      <c r="M141" s="153"/>
      <c r="N141" s="153"/>
      <c r="O141" s="153"/>
      <c r="P141" s="153"/>
      <c r="Q141" s="153"/>
      <c r="R141" s="153"/>
      <c r="S141" s="152"/>
      <c r="T141" s="153"/>
      <c r="X141" s="69" t="str">
        <f t="shared" si="8"/>
        <v/>
      </c>
      <c r="Y141" s="69" t="str">
        <f t="shared" si="9"/>
        <v/>
      </c>
    </row>
    <row r="142" spans="6:25" x14ac:dyDescent="0.25">
      <c r="F142"/>
      <c r="H142" s="155"/>
      <c r="I142" s="151"/>
      <c r="J142" s="152"/>
      <c r="K142" s="153"/>
      <c r="L142" s="153"/>
      <c r="M142" s="153"/>
      <c r="N142" s="153"/>
      <c r="O142" s="153"/>
      <c r="P142" s="153"/>
      <c r="Q142" s="153"/>
      <c r="R142" s="153"/>
      <c r="S142" s="152"/>
      <c r="T142" s="153"/>
      <c r="X142" s="69" t="str">
        <f t="shared" si="8"/>
        <v/>
      </c>
      <c r="Y142" s="69" t="str">
        <f t="shared" si="9"/>
        <v/>
      </c>
    </row>
    <row r="143" spans="6:25" x14ac:dyDescent="0.25">
      <c r="F143"/>
      <c r="H143" s="155"/>
      <c r="I143" s="151"/>
      <c r="J143" s="152"/>
      <c r="K143" s="153"/>
      <c r="L143" s="153"/>
      <c r="M143" s="153"/>
      <c r="N143" s="153"/>
      <c r="O143" s="153"/>
      <c r="P143" s="153"/>
      <c r="Q143" s="153"/>
      <c r="R143" s="153"/>
      <c r="S143" s="152"/>
      <c r="T143" s="153"/>
      <c r="X143" s="69" t="str">
        <f t="shared" si="8"/>
        <v/>
      </c>
      <c r="Y143" s="69" t="str">
        <f t="shared" si="9"/>
        <v/>
      </c>
    </row>
    <row r="144" spans="6:25" x14ac:dyDescent="0.25">
      <c r="F144"/>
      <c r="H144" s="155"/>
      <c r="I144" s="151"/>
      <c r="J144" s="152"/>
      <c r="K144" s="153"/>
      <c r="L144" s="153"/>
      <c r="M144" s="153"/>
      <c r="N144" s="153"/>
      <c r="O144" s="153"/>
      <c r="P144" s="153"/>
      <c r="Q144" s="153"/>
      <c r="R144" s="153"/>
      <c r="S144" s="152"/>
      <c r="T144" s="153"/>
      <c r="X144" s="69" t="str">
        <f t="shared" si="8"/>
        <v/>
      </c>
      <c r="Y144" s="69" t="str">
        <f t="shared" si="9"/>
        <v/>
      </c>
    </row>
    <row r="145" spans="6:25" x14ac:dyDescent="0.25">
      <c r="F145"/>
      <c r="H145" s="155"/>
      <c r="I145" s="151"/>
      <c r="J145" s="152"/>
      <c r="K145" s="153"/>
      <c r="L145" s="153"/>
      <c r="M145" s="153"/>
      <c r="N145" s="153"/>
      <c r="O145" s="153"/>
      <c r="P145" s="153"/>
      <c r="Q145" s="153"/>
      <c r="R145" s="153"/>
      <c r="S145" s="152"/>
      <c r="T145" s="153"/>
      <c r="X145" s="69" t="str">
        <f t="shared" si="8"/>
        <v/>
      </c>
      <c r="Y145" s="69" t="str">
        <f t="shared" si="9"/>
        <v/>
      </c>
    </row>
    <row r="146" spans="6:25" x14ac:dyDescent="0.25">
      <c r="F146"/>
      <c r="H146" s="155"/>
      <c r="I146" s="151"/>
      <c r="J146" s="152"/>
      <c r="K146" s="153"/>
      <c r="L146" s="153"/>
      <c r="M146" s="153"/>
      <c r="N146" s="153"/>
      <c r="O146" s="153"/>
      <c r="P146" s="153"/>
      <c r="Q146" s="153"/>
      <c r="R146" s="153"/>
      <c r="S146" s="152"/>
      <c r="T146" s="153"/>
      <c r="X146" s="69" t="str">
        <f t="shared" si="8"/>
        <v/>
      </c>
      <c r="Y146" s="69" t="str">
        <f t="shared" si="9"/>
        <v/>
      </c>
    </row>
    <row r="147" spans="6:25" x14ac:dyDescent="0.25">
      <c r="F147"/>
      <c r="H147" s="155"/>
      <c r="I147" s="151"/>
      <c r="J147" s="152"/>
      <c r="K147" s="153"/>
      <c r="L147" s="153"/>
      <c r="M147" s="153"/>
      <c r="N147" s="153"/>
      <c r="O147" s="153"/>
      <c r="P147" s="153"/>
      <c r="Q147" s="153"/>
      <c r="R147" s="153"/>
      <c r="S147" s="152"/>
      <c r="T147" s="153"/>
      <c r="X147" s="69" t="str">
        <f t="shared" si="8"/>
        <v/>
      </c>
      <c r="Y147" s="69" t="str">
        <f t="shared" si="9"/>
        <v/>
      </c>
    </row>
    <row r="148" spans="6:25" x14ac:dyDescent="0.25">
      <c r="F148"/>
      <c r="H148" s="155"/>
      <c r="I148" s="151"/>
      <c r="J148" s="152"/>
      <c r="K148" s="153"/>
      <c r="L148" s="153"/>
      <c r="M148" s="153"/>
      <c r="N148" s="153"/>
      <c r="O148" s="153"/>
      <c r="P148" s="153"/>
      <c r="Q148" s="153"/>
      <c r="R148" s="153"/>
      <c r="S148" s="152"/>
      <c r="T148" s="153"/>
      <c r="X148" s="69" t="str">
        <f t="shared" si="8"/>
        <v/>
      </c>
      <c r="Y148" s="69" t="str">
        <f t="shared" si="9"/>
        <v/>
      </c>
    </row>
    <row r="149" spans="6:25" x14ac:dyDescent="0.25">
      <c r="F149"/>
      <c r="H149" s="155"/>
      <c r="I149" s="151"/>
      <c r="J149" s="152"/>
      <c r="K149" s="153"/>
      <c r="L149" s="153"/>
      <c r="M149" s="153"/>
      <c r="N149" s="153"/>
      <c r="O149" s="153"/>
      <c r="P149" s="153"/>
      <c r="Q149" s="153"/>
      <c r="R149" s="153"/>
      <c r="S149" s="152"/>
      <c r="T149" s="153"/>
      <c r="X149" s="69" t="str">
        <f t="shared" si="8"/>
        <v/>
      </c>
      <c r="Y149" s="69" t="str">
        <f t="shared" si="9"/>
        <v/>
      </c>
    </row>
    <row r="150" spans="6:25" x14ac:dyDescent="0.25">
      <c r="F150"/>
      <c r="H150" s="155"/>
      <c r="I150" s="151"/>
      <c r="J150" s="152"/>
      <c r="K150" s="153"/>
      <c r="L150" s="153"/>
      <c r="M150" s="153"/>
      <c r="N150" s="153"/>
      <c r="O150" s="153"/>
      <c r="P150" s="153"/>
      <c r="Q150" s="153"/>
      <c r="R150" s="153"/>
      <c r="S150" s="152"/>
      <c r="T150" s="153"/>
      <c r="X150" s="69" t="str">
        <f t="shared" si="8"/>
        <v/>
      </c>
      <c r="Y150" s="69" t="str">
        <f t="shared" si="9"/>
        <v/>
      </c>
    </row>
    <row r="151" spans="6:25" x14ac:dyDescent="0.25">
      <c r="F151"/>
      <c r="H151" s="155"/>
      <c r="I151" s="151"/>
      <c r="J151" s="152"/>
      <c r="K151" s="153"/>
      <c r="L151" s="153"/>
      <c r="M151" s="153"/>
      <c r="N151" s="153"/>
      <c r="O151" s="153"/>
      <c r="P151" s="153"/>
      <c r="Q151" s="153"/>
      <c r="R151" s="153"/>
      <c r="S151" s="152"/>
      <c r="T151" s="153"/>
      <c r="X151" s="69" t="str">
        <f t="shared" si="8"/>
        <v/>
      </c>
      <c r="Y151" s="69" t="str">
        <f t="shared" si="9"/>
        <v/>
      </c>
    </row>
    <row r="152" spans="6:25" x14ac:dyDescent="0.25">
      <c r="F152"/>
      <c r="H152" s="155"/>
      <c r="I152" s="151"/>
      <c r="J152" s="152"/>
      <c r="K152" s="153"/>
      <c r="L152" s="153"/>
      <c r="M152" s="153"/>
      <c r="N152" s="153"/>
      <c r="O152" s="153"/>
      <c r="P152" s="153"/>
      <c r="Q152" s="153"/>
      <c r="R152" s="153"/>
      <c r="S152" s="152"/>
      <c r="T152" s="153"/>
      <c r="X152" s="69" t="str">
        <f t="shared" si="8"/>
        <v/>
      </c>
      <c r="Y152" s="69" t="str">
        <f t="shared" si="9"/>
        <v/>
      </c>
    </row>
    <row r="153" spans="6:25" x14ac:dyDescent="0.25">
      <c r="F153"/>
      <c r="H153" s="155"/>
      <c r="I153" s="151"/>
      <c r="J153" s="152"/>
      <c r="K153" s="153"/>
      <c r="L153" s="153"/>
      <c r="M153" s="153"/>
      <c r="N153" s="153"/>
      <c r="O153" s="153"/>
      <c r="P153" s="153"/>
      <c r="Q153" s="153"/>
      <c r="R153" s="153"/>
      <c r="S153" s="152"/>
      <c r="T153" s="153"/>
      <c r="X153" s="69" t="str">
        <f t="shared" si="8"/>
        <v/>
      </c>
      <c r="Y153" s="69" t="str">
        <f t="shared" si="9"/>
        <v/>
      </c>
    </row>
    <row r="154" spans="6:25" x14ac:dyDescent="0.25">
      <c r="F154"/>
      <c r="H154" s="155"/>
      <c r="I154" s="151"/>
      <c r="J154" s="152"/>
      <c r="K154" s="153"/>
      <c r="L154" s="153"/>
      <c r="M154" s="153"/>
      <c r="N154" s="153"/>
      <c r="O154" s="153"/>
      <c r="P154" s="153"/>
      <c r="Q154" s="153"/>
      <c r="R154" s="153"/>
      <c r="S154" s="152"/>
      <c r="T154" s="153"/>
      <c r="X154" s="69" t="str">
        <f t="shared" si="8"/>
        <v/>
      </c>
      <c r="Y154" s="69" t="str">
        <f t="shared" si="9"/>
        <v/>
      </c>
    </row>
    <row r="155" spans="6:25" x14ac:dyDescent="0.25">
      <c r="F155"/>
      <c r="H155" s="155"/>
      <c r="I155" s="151"/>
      <c r="J155" s="152"/>
      <c r="K155" s="153"/>
      <c r="L155" s="153"/>
      <c r="M155" s="153"/>
      <c r="N155" s="153"/>
      <c r="O155" s="153"/>
      <c r="P155" s="153"/>
      <c r="Q155" s="153"/>
      <c r="R155" s="153"/>
      <c r="S155" s="152"/>
      <c r="T155" s="153"/>
      <c r="X155" s="69" t="str">
        <f t="shared" si="8"/>
        <v/>
      </c>
      <c r="Y155" s="69" t="str">
        <f t="shared" si="9"/>
        <v/>
      </c>
    </row>
    <row r="156" spans="6:25" x14ac:dyDescent="0.25">
      <c r="F156"/>
      <c r="H156" s="155"/>
      <c r="I156" s="151"/>
      <c r="J156" s="152"/>
      <c r="K156" s="153"/>
      <c r="L156" s="153"/>
      <c r="M156" s="153"/>
      <c r="N156" s="153"/>
      <c r="O156" s="153"/>
      <c r="P156" s="153"/>
      <c r="Q156" s="153"/>
      <c r="R156" s="153"/>
      <c r="S156" s="152"/>
      <c r="T156" s="153"/>
      <c r="X156" s="69" t="str">
        <f t="shared" si="8"/>
        <v/>
      </c>
      <c r="Y156" s="69" t="str">
        <f t="shared" si="9"/>
        <v/>
      </c>
    </row>
    <row r="157" spans="6:25" x14ac:dyDescent="0.25">
      <c r="F157"/>
      <c r="H157" s="155"/>
      <c r="I157" s="151"/>
      <c r="J157" s="152"/>
      <c r="K157" s="153"/>
      <c r="L157" s="153"/>
      <c r="M157" s="153"/>
      <c r="N157" s="153"/>
      <c r="O157" s="153"/>
      <c r="P157" s="153"/>
      <c r="Q157" s="153"/>
      <c r="R157" s="153"/>
      <c r="S157" s="152"/>
      <c r="T157" s="153"/>
      <c r="X157" s="69" t="str">
        <f t="shared" si="8"/>
        <v/>
      </c>
      <c r="Y157" s="69" t="str">
        <f t="shared" si="9"/>
        <v/>
      </c>
    </row>
    <row r="158" spans="6:25" x14ac:dyDescent="0.25">
      <c r="F158"/>
      <c r="H158" s="155"/>
      <c r="I158" s="151"/>
      <c r="J158" s="152"/>
      <c r="K158" s="153"/>
      <c r="L158" s="153"/>
      <c r="M158" s="153"/>
      <c r="N158" s="153"/>
      <c r="O158" s="153"/>
      <c r="P158" s="153"/>
      <c r="Q158" s="153"/>
      <c r="R158" s="153"/>
      <c r="S158" s="152"/>
      <c r="T158" s="153"/>
      <c r="X158" s="69" t="str">
        <f t="shared" si="8"/>
        <v/>
      </c>
      <c r="Y158" s="69" t="str">
        <f t="shared" si="9"/>
        <v/>
      </c>
    </row>
    <row r="159" spans="6:25" x14ac:dyDescent="0.25">
      <c r="F159"/>
      <c r="H159" s="155"/>
      <c r="I159" s="151"/>
      <c r="J159" s="152"/>
      <c r="K159" s="153"/>
      <c r="L159" s="153"/>
      <c r="M159" s="153"/>
      <c r="N159" s="153"/>
      <c r="O159" s="153"/>
      <c r="P159" s="153"/>
      <c r="Q159" s="153"/>
      <c r="R159" s="153"/>
      <c r="S159" s="152"/>
      <c r="T159" s="153"/>
      <c r="X159" s="69" t="str">
        <f t="shared" si="8"/>
        <v/>
      </c>
      <c r="Y159" s="69" t="str">
        <f t="shared" si="9"/>
        <v/>
      </c>
    </row>
    <row r="160" spans="6:25" x14ac:dyDescent="0.25">
      <c r="F160"/>
      <c r="H160" s="155"/>
      <c r="I160" s="151"/>
      <c r="J160" s="152"/>
      <c r="K160" s="153"/>
      <c r="L160" s="153"/>
      <c r="M160" s="153"/>
      <c r="N160" s="153"/>
      <c r="O160" s="153"/>
      <c r="P160" s="153"/>
      <c r="Q160" s="153"/>
      <c r="R160" s="153"/>
      <c r="S160" s="152"/>
      <c r="T160" s="153"/>
      <c r="X160" s="69" t="str">
        <f t="shared" si="8"/>
        <v/>
      </c>
      <c r="Y160" s="69" t="str">
        <f t="shared" si="9"/>
        <v/>
      </c>
    </row>
    <row r="161" spans="6:25" x14ac:dyDescent="0.25">
      <c r="F161"/>
      <c r="H161" s="155"/>
      <c r="I161" s="151"/>
      <c r="J161" s="152"/>
      <c r="K161" s="153"/>
      <c r="L161" s="153"/>
      <c r="M161" s="153"/>
      <c r="N161" s="153"/>
      <c r="O161" s="153"/>
      <c r="P161" s="153"/>
      <c r="Q161" s="153"/>
      <c r="R161" s="153"/>
      <c r="S161" s="152"/>
      <c r="T161" s="153"/>
      <c r="X161" s="69" t="str">
        <f t="shared" si="8"/>
        <v/>
      </c>
      <c r="Y161" s="69" t="str">
        <f t="shared" si="9"/>
        <v/>
      </c>
    </row>
    <row r="162" spans="6:25" x14ac:dyDescent="0.25">
      <c r="F162"/>
      <c r="H162" s="155"/>
      <c r="I162" s="151"/>
      <c r="J162" s="152"/>
      <c r="K162" s="153"/>
      <c r="L162" s="153"/>
      <c r="M162" s="153"/>
      <c r="N162" s="153"/>
      <c r="O162" s="153"/>
      <c r="P162" s="153"/>
      <c r="Q162" s="153"/>
      <c r="R162" s="153"/>
      <c r="S162" s="152"/>
      <c r="T162" s="153"/>
      <c r="X162" s="69" t="str">
        <f t="shared" si="8"/>
        <v/>
      </c>
      <c r="Y162" s="69" t="str">
        <f t="shared" si="9"/>
        <v/>
      </c>
    </row>
    <row r="163" spans="6:25" x14ac:dyDescent="0.25">
      <c r="F163"/>
      <c r="H163" s="155"/>
      <c r="I163" s="151"/>
      <c r="J163" s="152"/>
      <c r="K163" s="153"/>
      <c r="L163" s="153"/>
      <c r="M163" s="153"/>
      <c r="N163" s="153"/>
      <c r="O163" s="153"/>
      <c r="P163" s="153"/>
      <c r="Q163" s="153"/>
      <c r="R163" s="153"/>
      <c r="S163" s="152"/>
      <c r="T163" s="153"/>
      <c r="X163" s="69" t="str">
        <f t="shared" si="8"/>
        <v/>
      </c>
      <c r="Y163" s="69" t="str">
        <f t="shared" si="9"/>
        <v/>
      </c>
    </row>
    <row r="164" spans="6:25" x14ac:dyDescent="0.25">
      <c r="F164"/>
      <c r="H164" s="155"/>
      <c r="I164" s="151"/>
      <c r="J164" s="152"/>
      <c r="K164" s="153"/>
      <c r="L164" s="153"/>
      <c r="M164" s="153"/>
      <c r="N164" s="153"/>
      <c r="O164" s="153"/>
      <c r="P164" s="153"/>
      <c r="Q164" s="153"/>
      <c r="R164" s="153"/>
      <c r="S164" s="152"/>
      <c r="T164" s="153"/>
      <c r="X164" s="69" t="str">
        <f t="shared" si="8"/>
        <v/>
      </c>
      <c r="Y164" s="69" t="str">
        <f t="shared" si="9"/>
        <v/>
      </c>
    </row>
    <row r="165" spans="6:25" x14ac:dyDescent="0.25">
      <c r="F165"/>
      <c r="H165" s="155"/>
      <c r="I165" s="151"/>
      <c r="J165" s="152"/>
      <c r="K165" s="153"/>
      <c r="L165" s="153"/>
      <c r="M165" s="153"/>
      <c r="N165" s="153"/>
      <c r="O165" s="153"/>
      <c r="P165" s="153"/>
      <c r="Q165" s="153"/>
      <c r="R165" s="153"/>
      <c r="S165" s="152"/>
      <c r="T165" s="153"/>
      <c r="X165" s="69" t="str">
        <f t="shared" si="8"/>
        <v/>
      </c>
      <c r="Y165" s="69" t="str">
        <f t="shared" si="9"/>
        <v/>
      </c>
    </row>
    <row r="166" spans="6:25" x14ac:dyDescent="0.25">
      <c r="F166"/>
      <c r="H166" s="155"/>
      <c r="I166" s="151"/>
      <c r="J166" s="152"/>
      <c r="K166" s="153"/>
      <c r="L166" s="153"/>
      <c r="M166" s="153"/>
      <c r="N166" s="153"/>
      <c r="O166" s="153"/>
      <c r="P166" s="153"/>
      <c r="Q166" s="153"/>
      <c r="R166" s="153"/>
      <c r="S166" s="152"/>
      <c r="T166" s="153"/>
      <c r="X166" s="69" t="str">
        <f t="shared" si="8"/>
        <v/>
      </c>
      <c r="Y166" s="69" t="str">
        <f t="shared" si="9"/>
        <v/>
      </c>
    </row>
    <row r="167" spans="6:25" x14ac:dyDescent="0.25">
      <c r="F167"/>
      <c r="H167" s="155"/>
      <c r="I167" s="151"/>
      <c r="J167" s="152"/>
      <c r="K167" s="153"/>
      <c r="L167" s="153"/>
      <c r="M167" s="153"/>
      <c r="N167" s="153"/>
      <c r="O167" s="153"/>
      <c r="P167" s="153"/>
      <c r="Q167" s="153"/>
      <c r="R167" s="153"/>
      <c r="S167" s="152"/>
      <c r="T167" s="153"/>
      <c r="X167" s="69" t="str">
        <f t="shared" si="8"/>
        <v/>
      </c>
      <c r="Y167" s="69" t="str">
        <f t="shared" si="9"/>
        <v/>
      </c>
    </row>
    <row r="168" spans="6:25" x14ac:dyDescent="0.25">
      <c r="F168"/>
      <c r="H168" s="155"/>
      <c r="I168" s="151"/>
      <c r="J168" s="152"/>
      <c r="K168" s="153"/>
      <c r="L168" s="153"/>
      <c r="M168" s="153"/>
      <c r="N168" s="153"/>
      <c r="O168" s="153"/>
      <c r="P168" s="153"/>
      <c r="Q168" s="153"/>
      <c r="R168" s="153"/>
      <c r="S168" s="152"/>
      <c r="T168" s="153"/>
      <c r="X168" s="69" t="str">
        <f t="shared" si="8"/>
        <v/>
      </c>
      <c r="Y168" s="69" t="str">
        <f t="shared" si="9"/>
        <v/>
      </c>
    </row>
    <row r="169" spans="6:25" x14ac:dyDescent="0.25">
      <c r="H169" s="155"/>
      <c r="I169" s="151"/>
      <c r="J169" s="152"/>
      <c r="K169" s="153"/>
      <c r="L169" s="153"/>
      <c r="M169" s="153"/>
      <c r="N169" s="153"/>
      <c r="O169" s="153"/>
      <c r="P169" s="153"/>
      <c r="Q169" s="153"/>
      <c r="R169" s="153"/>
      <c r="S169" s="152"/>
      <c r="T169" s="153"/>
      <c r="X169" s="69" t="str">
        <f t="shared" si="8"/>
        <v/>
      </c>
      <c r="Y169" s="69" t="str">
        <f t="shared" si="9"/>
        <v/>
      </c>
    </row>
    <row r="170" spans="6:25" x14ac:dyDescent="0.25">
      <c r="H170" s="155"/>
      <c r="I170" s="151"/>
      <c r="J170" s="152"/>
      <c r="K170" s="153"/>
      <c r="L170" s="153"/>
      <c r="M170" s="153"/>
      <c r="N170" s="153"/>
      <c r="O170" s="153"/>
      <c r="P170" s="153"/>
      <c r="Q170" s="153"/>
      <c r="R170" s="153"/>
      <c r="S170" s="152"/>
      <c r="T170" s="153"/>
      <c r="X170" s="69" t="str">
        <f t="shared" si="8"/>
        <v/>
      </c>
      <c r="Y170" s="69" t="str">
        <f t="shared" si="9"/>
        <v/>
      </c>
    </row>
    <row r="171" spans="6:25" x14ac:dyDescent="0.25">
      <c r="H171" s="155"/>
      <c r="I171" s="151"/>
      <c r="J171" s="152"/>
      <c r="K171" s="153"/>
      <c r="L171" s="153"/>
      <c r="M171" s="153"/>
      <c r="N171" s="153"/>
      <c r="O171" s="153"/>
      <c r="P171" s="153"/>
      <c r="Q171" s="153"/>
      <c r="R171" s="153"/>
      <c r="S171" s="152"/>
      <c r="T171" s="153"/>
      <c r="X171" s="69" t="str">
        <f t="shared" si="8"/>
        <v/>
      </c>
      <c r="Y171" s="69" t="str">
        <f t="shared" si="9"/>
        <v/>
      </c>
    </row>
    <row r="172" spans="6:25" x14ac:dyDescent="0.25">
      <c r="H172" s="155"/>
      <c r="I172" s="151"/>
      <c r="J172" s="152"/>
      <c r="K172" s="153"/>
      <c r="L172" s="153"/>
      <c r="M172" s="153"/>
      <c r="N172" s="153"/>
      <c r="O172" s="153"/>
      <c r="P172" s="153"/>
      <c r="Q172" s="153"/>
      <c r="R172" s="153"/>
      <c r="S172" s="152"/>
      <c r="T172" s="153"/>
      <c r="X172" s="69" t="str">
        <f t="shared" si="8"/>
        <v/>
      </c>
      <c r="Y172" s="69" t="str">
        <f t="shared" si="9"/>
        <v/>
      </c>
    </row>
    <row r="173" spans="6:25" x14ac:dyDescent="0.25">
      <c r="H173" s="155"/>
      <c r="I173" s="151"/>
      <c r="J173" s="152"/>
      <c r="K173" s="153"/>
      <c r="L173" s="153"/>
      <c r="M173" s="153"/>
      <c r="N173" s="153"/>
      <c r="O173" s="153"/>
      <c r="P173" s="153"/>
      <c r="Q173" s="153"/>
      <c r="R173" s="153"/>
      <c r="S173" s="152"/>
      <c r="T173" s="153"/>
      <c r="X173" s="69" t="str">
        <f t="shared" si="8"/>
        <v/>
      </c>
      <c r="Y173" s="69" t="str">
        <f t="shared" si="9"/>
        <v/>
      </c>
    </row>
    <row r="174" spans="6:25" x14ac:dyDescent="0.25">
      <c r="H174" s="155"/>
      <c r="I174" s="151"/>
      <c r="J174" s="152"/>
      <c r="K174" s="153"/>
      <c r="L174" s="153"/>
      <c r="M174" s="153"/>
      <c r="N174" s="153"/>
      <c r="O174" s="153"/>
      <c r="P174" s="153"/>
      <c r="Q174" s="153"/>
      <c r="R174" s="153"/>
      <c r="S174" s="152"/>
      <c r="T174" s="153"/>
      <c r="X174" s="69" t="str">
        <f t="shared" si="8"/>
        <v/>
      </c>
      <c r="Y174" s="69" t="str">
        <f t="shared" si="9"/>
        <v/>
      </c>
    </row>
    <row r="175" spans="6:25" x14ac:dyDescent="0.25">
      <c r="H175" s="155"/>
      <c r="I175" s="151"/>
      <c r="J175" s="152"/>
      <c r="K175" s="153"/>
      <c r="L175" s="153"/>
      <c r="M175" s="153"/>
      <c r="N175" s="153"/>
      <c r="O175" s="153"/>
      <c r="P175" s="153"/>
      <c r="Q175" s="153"/>
      <c r="R175" s="153"/>
      <c r="S175" s="152"/>
      <c r="T175" s="153"/>
      <c r="X175" s="69" t="str">
        <f t="shared" si="8"/>
        <v/>
      </c>
      <c r="Y175" s="69" t="str">
        <f t="shared" si="9"/>
        <v/>
      </c>
    </row>
    <row r="176" spans="6:25" x14ac:dyDescent="0.25">
      <c r="H176" s="155"/>
      <c r="I176" s="151"/>
      <c r="J176" s="152"/>
      <c r="K176" s="153"/>
      <c r="L176" s="153"/>
      <c r="M176" s="153"/>
      <c r="N176" s="153"/>
      <c r="O176" s="153"/>
      <c r="P176" s="153"/>
      <c r="Q176" s="153"/>
      <c r="R176" s="153"/>
      <c r="S176" s="152"/>
      <c r="T176" s="153"/>
      <c r="X176" s="69" t="str">
        <f t="shared" si="8"/>
        <v/>
      </c>
      <c r="Y176" s="69" t="str">
        <f t="shared" si="9"/>
        <v/>
      </c>
    </row>
    <row r="177" spans="8:25" x14ac:dyDescent="0.25">
      <c r="H177" s="155"/>
      <c r="I177" s="151"/>
      <c r="J177" s="152"/>
      <c r="K177" s="153"/>
      <c r="L177" s="153"/>
      <c r="M177" s="153"/>
      <c r="N177" s="153"/>
      <c r="O177" s="153"/>
      <c r="P177" s="153"/>
      <c r="Q177" s="153"/>
      <c r="R177" s="153"/>
      <c r="S177" s="152"/>
      <c r="T177" s="153"/>
      <c r="X177" s="69" t="str">
        <f t="shared" si="8"/>
        <v/>
      </c>
      <c r="Y177" s="69" t="str">
        <f t="shared" si="9"/>
        <v/>
      </c>
    </row>
    <row r="178" spans="8:25" x14ac:dyDescent="0.25">
      <c r="H178" s="155"/>
      <c r="I178" s="151"/>
      <c r="J178" s="152"/>
      <c r="K178" s="153"/>
      <c r="L178" s="153"/>
      <c r="M178" s="153"/>
      <c r="N178" s="153"/>
      <c r="O178" s="153"/>
      <c r="P178" s="153"/>
      <c r="Q178" s="153"/>
      <c r="R178" s="153"/>
      <c r="S178" s="152"/>
      <c r="T178" s="153"/>
      <c r="X178" s="69" t="str">
        <f t="shared" si="8"/>
        <v/>
      </c>
      <c r="Y178" s="69" t="str">
        <f t="shared" si="9"/>
        <v/>
      </c>
    </row>
    <row r="179" spans="8:25" x14ac:dyDescent="0.25">
      <c r="H179" s="155"/>
      <c r="I179" s="151"/>
      <c r="J179" s="152"/>
      <c r="K179" s="153"/>
      <c r="L179" s="153"/>
      <c r="M179" s="153"/>
      <c r="N179" s="153"/>
      <c r="O179" s="153"/>
      <c r="P179" s="153"/>
      <c r="Q179" s="153"/>
      <c r="R179" s="153"/>
      <c r="S179" s="152"/>
      <c r="T179" s="153"/>
      <c r="X179" s="69" t="str">
        <f t="shared" si="8"/>
        <v/>
      </c>
      <c r="Y179" s="69" t="str">
        <f t="shared" si="9"/>
        <v/>
      </c>
    </row>
    <row r="180" spans="8:25" x14ac:dyDescent="0.25">
      <c r="H180" s="155"/>
      <c r="I180" s="151"/>
      <c r="J180" s="152"/>
      <c r="K180" s="153"/>
      <c r="L180" s="153"/>
      <c r="M180" s="153"/>
      <c r="N180" s="153"/>
      <c r="O180" s="153"/>
      <c r="P180" s="153"/>
      <c r="Q180" s="153"/>
      <c r="R180" s="153"/>
      <c r="S180" s="152"/>
      <c r="T180" s="153"/>
      <c r="X180" s="69" t="str">
        <f t="shared" si="8"/>
        <v/>
      </c>
      <c r="Y180" s="69" t="str">
        <f t="shared" si="9"/>
        <v/>
      </c>
    </row>
    <row r="181" spans="8:25" x14ac:dyDescent="0.25">
      <c r="H181" s="155"/>
      <c r="I181" s="151"/>
      <c r="J181" s="152"/>
      <c r="K181" s="153"/>
      <c r="L181" s="153"/>
      <c r="M181" s="153"/>
      <c r="N181" s="153"/>
      <c r="O181" s="153"/>
      <c r="P181" s="153"/>
      <c r="Q181" s="153"/>
      <c r="R181" s="153"/>
      <c r="S181" s="152"/>
      <c r="T181" s="153"/>
      <c r="X181" s="69" t="str">
        <f t="shared" si="8"/>
        <v/>
      </c>
      <c r="Y181" s="69" t="str">
        <f t="shared" si="9"/>
        <v/>
      </c>
    </row>
    <row r="182" spans="8:25" x14ac:dyDescent="0.25">
      <c r="H182" s="155"/>
      <c r="I182" s="151"/>
      <c r="J182" s="152"/>
      <c r="K182" s="153"/>
      <c r="L182" s="153"/>
      <c r="M182" s="153"/>
      <c r="N182" s="153"/>
      <c r="O182" s="153"/>
      <c r="P182" s="153"/>
      <c r="Q182" s="153"/>
      <c r="R182" s="153"/>
      <c r="S182" s="152"/>
      <c r="T182" s="153"/>
      <c r="X182" s="69" t="str">
        <f t="shared" si="8"/>
        <v/>
      </c>
      <c r="Y182" s="69" t="str">
        <f t="shared" si="9"/>
        <v/>
      </c>
    </row>
    <row r="183" spans="8:25" x14ac:dyDescent="0.25">
      <c r="H183" s="155"/>
      <c r="I183" s="151"/>
      <c r="J183" s="152"/>
      <c r="K183" s="153"/>
      <c r="L183" s="153"/>
      <c r="M183" s="153"/>
      <c r="N183" s="153"/>
      <c r="O183" s="153"/>
      <c r="P183" s="153"/>
      <c r="Q183" s="153"/>
      <c r="R183" s="153"/>
      <c r="S183" s="152"/>
      <c r="T183" s="153"/>
      <c r="X183" s="69" t="str">
        <f t="shared" si="8"/>
        <v/>
      </c>
      <c r="Y183" s="69" t="str">
        <f t="shared" si="9"/>
        <v/>
      </c>
    </row>
    <row r="184" spans="8:25" x14ac:dyDescent="0.25">
      <c r="H184" s="155"/>
      <c r="I184" s="151"/>
      <c r="J184" s="152"/>
      <c r="K184" s="153"/>
      <c r="L184" s="153"/>
      <c r="M184" s="153"/>
      <c r="N184" s="153"/>
      <c r="O184" s="153"/>
      <c r="P184" s="153"/>
      <c r="Q184" s="153"/>
      <c r="R184" s="153"/>
      <c r="S184" s="152"/>
      <c r="T184" s="153"/>
      <c r="X184" s="69" t="str">
        <f t="shared" si="8"/>
        <v/>
      </c>
      <c r="Y184" s="69" t="str">
        <f t="shared" si="9"/>
        <v/>
      </c>
    </row>
    <row r="185" spans="8:25" x14ac:dyDescent="0.25">
      <c r="H185" s="155"/>
      <c r="I185" s="151"/>
      <c r="J185" s="152"/>
      <c r="K185" s="153"/>
      <c r="L185" s="153"/>
      <c r="M185" s="153"/>
      <c r="N185" s="153"/>
      <c r="O185" s="153"/>
      <c r="P185" s="153"/>
      <c r="Q185" s="153"/>
      <c r="R185" s="153"/>
      <c r="S185" s="152"/>
      <c r="T185" s="153"/>
      <c r="X185" s="69" t="str">
        <f t="shared" si="8"/>
        <v/>
      </c>
      <c r="Y185" s="69" t="str">
        <f t="shared" si="9"/>
        <v/>
      </c>
    </row>
    <row r="186" spans="8:25" x14ac:dyDescent="0.25">
      <c r="H186" s="155"/>
      <c r="I186" s="151"/>
      <c r="J186" s="152"/>
      <c r="K186" s="153"/>
      <c r="L186" s="153"/>
      <c r="M186" s="153"/>
      <c r="N186" s="153"/>
      <c r="O186" s="153"/>
      <c r="P186" s="153"/>
      <c r="Q186" s="153"/>
      <c r="R186" s="153"/>
      <c r="S186" s="152"/>
      <c r="T186" s="153"/>
      <c r="X186" s="69" t="str">
        <f t="shared" si="8"/>
        <v/>
      </c>
      <c r="Y186" s="69" t="str">
        <f t="shared" si="9"/>
        <v/>
      </c>
    </row>
    <row r="187" spans="8:25" x14ac:dyDescent="0.25">
      <c r="H187" s="155"/>
      <c r="I187" s="151"/>
      <c r="J187" s="152"/>
      <c r="K187" s="153"/>
      <c r="L187" s="153"/>
      <c r="M187" s="153"/>
      <c r="N187" s="153"/>
      <c r="O187" s="153"/>
      <c r="P187" s="153"/>
      <c r="Q187" s="153"/>
      <c r="R187" s="153"/>
      <c r="S187" s="152"/>
      <c r="T187" s="153"/>
      <c r="X187" s="69" t="str">
        <f t="shared" si="8"/>
        <v/>
      </c>
      <c r="Y187" s="69" t="str">
        <f t="shared" si="9"/>
        <v/>
      </c>
    </row>
    <row r="188" spans="8:25" x14ac:dyDescent="0.25">
      <c r="H188" s="155"/>
      <c r="I188" s="151"/>
      <c r="J188" s="152"/>
      <c r="K188" s="153"/>
      <c r="L188" s="153"/>
      <c r="M188" s="153"/>
      <c r="N188" s="153"/>
      <c r="O188" s="153"/>
      <c r="P188" s="153"/>
      <c r="Q188" s="153"/>
      <c r="R188" s="153"/>
      <c r="S188" s="152"/>
      <c r="T188" s="153"/>
      <c r="X188" s="69" t="str">
        <f t="shared" si="8"/>
        <v/>
      </c>
      <c r="Y188" s="69" t="str">
        <f t="shared" si="9"/>
        <v/>
      </c>
    </row>
    <row r="189" spans="8:25" x14ac:dyDescent="0.25">
      <c r="H189" s="155"/>
      <c r="I189" s="151"/>
      <c r="J189" s="152"/>
      <c r="K189" s="153"/>
      <c r="L189" s="153"/>
      <c r="M189" s="153"/>
      <c r="N189" s="153"/>
      <c r="O189" s="153"/>
      <c r="P189" s="153"/>
      <c r="Q189" s="153"/>
      <c r="R189" s="153"/>
      <c r="S189" s="152"/>
      <c r="T189" s="153"/>
      <c r="X189" s="69" t="str">
        <f t="shared" si="8"/>
        <v/>
      </c>
      <c r="Y189" s="69" t="str">
        <f t="shared" si="9"/>
        <v/>
      </c>
    </row>
    <row r="190" spans="8:25" x14ac:dyDescent="0.25">
      <c r="H190" s="155"/>
      <c r="I190" s="151"/>
      <c r="J190" s="152"/>
      <c r="K190" s="153"/>
      <c r="L190" s="153"/>
      <c r="M190" s="153"/>
      <c r="N190" s="153"/>
      <c r="O190" s="153"/>
      <c r="P190" s="153"/>
      <c r="Q190" s="153"/>
      <c r="R190" s="153"/>
      <c r="S190" s="152"/>
      <c r="T190" s="153"/>
      <c r="X190" s="69" t="str">
        <f t="shared" si="8"/>
        <v/>
      </c>
      <c r="Y190" s="69" t="str">
        <f t="shared" si="9"/>
        <v/>
      </c>
    </row>
    <row r="191" spans="8:25" x14ac:dyDescent="0.25">
      <c r="H191" s="155"/>
      <c r="I191" s="151"/>
      <c r="J191" s="152"/>
      <c r="K191" s="153"/>
      <c r="L191" s="153"/>
      <c r="M191" s="153"/>
      <c r="N191" s="153"/>
      <c r="O191" s="153"/>
      <c r="P191" s="153"/>
      <c r="Q191" s="153"/>
      <c r="R191" s="153"/>
      <c r="S191" s="152"/>
      <c r="T191" s="153"/>
      <c r="X191" s="69" t="str">
        <f t="shared" si="8"/>
        <v/>
      </c>
      <c r="Y191" s="69" t="str">
        <f t="shared" si="9"/>
        <v/>
      </c>
    </row>
    <row r="192" spans="8:25" x14ac:dyDescent="0.25">
      <c r="H192" s="155"/>
      <c r="I192" s="151"/>
      <c r="J192" s="152"/>
      <c r="K192" s="153"/>
      <c r="L192" s="153"/>
      <c r="M192" s="153"/>
      <c r="N192" s="153"/>
      <c r="O192" s="153"/>
      <c r="P192" s="153"/>
      <c r="Q192" s="153"/>
      <c r="R192" s="153"/>
      <c r="S192" s="152"/>
      <c r="T192" s="153"/>
      <c r="X192" s="69" t="str">
        <f t="shared" si="8"/>
        <v/>
      </c>
      <c r="Y192" s="69" t="str">
        <f t="shared" si="9"/>
        <v/>
      </c>
    </row>
    <row r="193" spans="8:25" x14ac:dyDescent="0.25">
      <c r="H193" s="155"/>
      <c r="I193" s="151"/>
      <c r="J193" s="152"/>
      <c r="K193" s="153"/>
      <c r="L193" s="153"/>
      <c r="M193" s="153"/>
      <c r="N193" s="153"/>
      <c r="O193" s="153"/>
      <c r="P193" s="153"/>
      <c r="Q193" s="153"/>
      <c r="R193" s="153"/>
      <c r="S193" s="152"/>
      <c r="T193" s="153"/>
      <c r="X193" s="69" t="str">
        <f t="shared" si="8"/>
        <v/>
      </c>
      <c r="Y193" s="69" t="str">
        <f t="shared" si="9"/>
        <v/>
      </c>
    </row>
    <row r="194" spans="8:25" x14ac:dyDescent="0.25">
      <c r="H194" s="155"/>
      <c r="I194" s="151"/>
      <c r="J194" s="152"/>
      <c r="K194" s="153"/>
      <c r="L194" s="153"/>
      <c r="M194" s="153"/>
      <c r="N194" s="153"/>
      <c r="O194" s="153"/>
      <c r="P194" s="153"/>
      <c r="Q194" s="153"/>
      <c r="R194" s="153"/>
      <c r="S194" s="152"/>
      <c r="T194" s="153"/>
      <c r="X194" s="69" t="str">
        <f t="shared" ref="X194:X257" si="10">IF(W194&lt;&gt;"",W194-I194,"")</f>
        <v/>
      </c>
      <c r="Y194" s="69" t="str">
        <f t="shared" si="9"/>
        <v/>
      </c>
    </row>
    <row r="195" spans="8:25" x14ac:dyDescent="0.25">
      <c r="H195" s="155"/>
      <c r="I195" s="151"/>
      <c r="J195" s="152"/>
      <c r="K195" s="153"/>
      <c r="L195" s="153"/>
      <c r="M195" s="153"/>
      <c r="N195" s="153"/>
      <c r="O195" s="153"/>
      <c r="P195" s="153"/>
      <c r="Q195" s="153"/>
      <c r="R195" s="153"/>
      <c r="S195" s="152"/>
      <c r="T195" s="153"/>
      <c r="X195" s="69" t="str">
        <f t="shared" si="10"/>
        <v/>
      </c>
      <c r="Y195" s="69" t="str">
        <f t="shared" ref="Y195:Y258" si="11">IF(X195&lt;&gt;"",IF(X195&lt;365,"&lt; 1 year",IF(X195&lt;730,"1-2",IF(X195&lt;1095,"2-3",IF(X195&lt;1460,"3-4",IF(X195&lt;1825,"4-5","5+"))))),"")</f>
        <v/>
      </c>
    </row>
    <row r="196" spans="8:25" x14ac:dyDescent="0.25">
      <c r="H196" s="155"/>
      <c r="I196" s="151"/>
      <c r="J196" s="152"/>
      <c r="K196" s="153"/>
      <c r="L196" s="153"/>
      <c r="M196" s="153"/>
      <c r="N196" s="153"/>
      <c r="O196" s="153"/>
      <c r="P196" s="153"/>
      <c r="Q196" s="153"/>
      <c r="R196" s="153"/>
      <c r="S196" s="152"/>
      <c r="T196" s="153"/>
      <c r="X196" s="69" t="str">
        <f t="shared" si="10"/>
        <v/>
      </c>
      <c r="Y196" s="69" t="str">
        <f t="shared" si="11"/>
        <v/>
      </c>
    </row>
    <row r="197" spans="8:25" x14ac:dyDescent="0.25">
      <c r="H197" s="155"/>
      <c r="I197" s="151"/>
      <c r="J197" s="152"/>
      <c r="K197" s="153"/>
      <c r="L197" s="153"/>
      <c r="M197" s="153"/>
      <c r="N197" s="153"/>
      <c r="O197" s="153"/>
      <c r="P197" s="153"/>
      <c r="Q197" s="153"/>
      <c r="R197" s="153"/>
      <c r="S197" s="152"/>
      <c r="T197" s="153"/>
      <c r="X197" s="69" t="str">
        <f t="shared" si="10"/>
        <v/>
      </c>
      <c r="Y197" s="69" t="str">
        <f t="shared" si="11"/>
        <v/>
      </c>
    </row>
    <row r="198" spans="8:25" x14ac:dyDescent="0.25">
      <c r="H198" s="155"/>
      <c r="I198" s="151"/>
      <c r="J198" s="152"/>
      <c r="K198" s="153"/>
      <c r="L198" s="153"/>
      <c r="M198" s="153"/>
      <c r="N198" s="153"/>
      <c r="O198" s="153"/>
      <c r="P198" s="153"/>
      <c r="Q198" s="153"/>
      <c r="R198" s="153"/>
      <c r="S198" s="152"/>
      <c r="T198" s="153"/>
      <c r="X198" s="69" t="str">
        <f t="shared" si="10"/>
        <v/>
      </c>
      <c r="Y198" s="69" t="str">
        <f t="shared" si="11"/>
        <v/>
      </c>
    </row>
    <row r="199" spans="8:25" x14ac:dyDescent="0.25">
      <c r="H199" s="155"/>
      <c r="I199" s="151"/>
      <c r="J199" s="152"/>
      <c r="K199" s="153"/>
      <c r="L199" s="153"/>
      <c r="M199" s="153"/>
      <c r="N199" s="153"/>
      <c r="O199" s="153"/>
      <c r="P199" s="153"/>
      <c r="Q199" s="153"/>
      <c r="R199" s="153"/>
      <c r="S199" s="152"/>
      <c r="T199" s="153"/>
      <c r="X199" s="69" t="str">
        <f t="shared" si="10"/>
        <v/>
      </c>
      <c r="Y199" s="69" t="str">
        <f t="shared" si="11"/>
        <v/>
      </c>
    </row>
    <row r="200" spans="8:25" x14ac:dyDescent="0.25">
      <c r="H200" s="155"/>
      <c r="I200" s="151"/>
      <c r="J200" s="152"/>
      <c r="K200" s="153"/>
      <c r="L200" s="153"/>
      <c r="M200" s="153"/>
      <c r="N200" s="153"/>
      <c r="O200" s="153"/>
      <c r="P200" s="153"/>
      <c r="Q200" s="153"/>
      <c r="R200" s="153"/>
      <c r="S200" s="152"/>
      <c r="T200" s="153"/>
      <c r="X200" s="69" t="str">
        <f t="shared" si="10"/>
        <v/>
      </c>
      <c r="Y200" s="69" t="str">
        <f t="shared" si="11"/>
        <v/>
      </c>
    </row>
    <row r="201" spans="8:25" x14ac:dyDescent="0.25">
      <c r="H201" s="155"/>
      <c r="I201" s="151"/>
      <c r="J201" s="152"/>
      <c r="K201" s="153"/>
      <c r="L201" s="153"/>
      <c r="M201" s="153"/>
      <c r="N201" s="153"/>
      <c r="O201" s="153"/>
      <c r="P201" s="153"/>
      <c r="Q201" s="153"/>
      <c r="R201" s="153"/>
      <c r="S201" s="152"/>
      <c r="T201" s="153"/>
      <c r="X201" s="69" t="str">
        <f t="shared" si="10"/>
        <v/>
      </c>
      <c r="Y201" s="69" t="str">
        <f t="shared" si="11"/>
        <v/>
      </c>
    </row>
    <row r="202" spans="8:25" x14ac:dyDescent="0.25">
      <c r="H202" s="155"/>
      <c r="I202" s="151"/>
      <c r="J202" s="152"/>
      <c r="K202" s="153"/>
      <c r="L202" s="153"/>
      <c r="M202" s="153"/>
      <c r="N202" s="153"/>
      <c r="O202" s="153"/>
      <c r="P202" s="153"/>
      <c r="Q202" s="153"/>
      <c r="R202" s="153"/>
      <c r="S202" s="152"/>
      <c r="T202" s="153"/>
      <c r="X202" s="69" t="str">
        <f t="shared" si="10"/>
        <v/>
      </c>
      <c r="Y202" s="69" t="str">
        <f t="shared" si="11"/>
        <v/>
      </c>
    </row>
    <row r="203" spans="8:25" x14ac:dyDescent="0.25">
      <c r="H203" s="155"/>
      <c r="I203" s="151"/>
      <c r="J203" s="152"/>
      <c r="K203" s="153"/>
      <c r="L203" s="153"/>
      <c r="M203" s="153"/>
      <c r="N203" s="153"/>
      <c r="O203" s="153"/>
      <c r="P203" s="153"/>
      <c r="Q203" s="153"/>
      <c r="R203" s="153"/>
      <c r="S203" s="152"/>
      <c r="T203" s="153"/>
      <c r="X203" s="69" t="str">
        <f t="shared" si="10"/>
        <v/>
      </c>
      <c r="Y203" s="69" t="str">
        <f t="shared" si="11"/>
        <v/>
      </c>
    </row>
    <row r="204" spans="8:25" x14ac:dyDescent="0.25">
      <c r="H204" s="155"/>
      <c r="I204" s="151"/>
      <c r="J204" s="152"/>
      <c r="K204" s="153"/>
      <c r="L204" s="153"/>
      <c r="M204" s="153"/>
      <c r="N204" s="153"/>
      <c r="O204" s="153"/>
      <c r="P204" s="153"/>
      <c r="Q204" s="153"/>
      <c r="R204" s="153"/>
      <c r="S204" s="152"/>
      <c r="T204" s="153"/>
      <c r="X204" s="69" t="str">
        <f t="shared" si="10"/>
        <v/>
      </c>
      <c r="Y204" s="69" t="str">
        <f t="shared" si="11"/>
        <v/>
      </c>
    </row>
    <row r="205" spans="8:25" x14ac:dyDescent="0.25">
      <c r="H205" s="155"/>
      <c r="I205" s="151"/>
      <c r="J205" s="152"/>
      <c r="K205" s="153"/>
      <c r="L205" s="153"/>
      <c r="M205" s="153"/>
      <c r="N205" s="153"/>
      <c r="O205" s="153"/>
      <c r="P205" s="153"/>
      <c r="Q205" s="153"/>
      <c r="R205" s="153"/>
      <c r="S205" s="152"/>
      <c r="T205" s="153"/>
      <c r="X205" s="69" t="str">
        <f t="shared" si="10"/>
        <v/>
      </c>
      <c r="Y205" s="69" t="str">
        <f t="shared" si="11"/>
        <v/>
      </c>
    </row>
    <row r="206" spans="8:25" x14ac:dyDescent="0.25">
      <c r="H206" s="155"/>
      <c r="I206" s="151"/>
      <c r="J206" s="152"/>
      <c r="K206" s="153"/>
      <c r="L206" s="153"/>
      <c r="M206" s="153"/>
      <c r="N206" s="153"/>
      <c r="O206" s="153"/>
      <c r="P206" s="153"/>
      <c r="Q206" s="153"/>
      <c r="R206" s="153"/>
      <c r="S206" s="152"/>
      <c r="T206" s="153"/>
      <c r="X206" s="69" t="str">
        <f t="shared" si="10"/>
        <v/>
      </c>
      <c r="Y206" s="69" t="str">
        <f t="shared" si="11"/>
        <v/>
      </c>
    </row>
    <row r="207" spans="8:25" x14ac:dyDescent="0.25">
      <c r="H207" s="155"/>
      <c r="I207" s="151"/>
      <c r="J207" s="152"/>
      <c r="K207" s="153"/>
      <c r="L207" s="153"/>
      <c r="M207" s="153"/>
      <c r="N207" s="153"/>
      <c r="O207" s="153"/>
      <c r="P207" s="153"/>
      <c r="Q207" s="153"/>
      <c r="R207" s="153"/>
      <c r="S207" s="152"/>
      <c r="T207" s="153"/>
      <c r="X207" s="69" t="str">
        <f t="shared" si="10"/>
        <v/>
      </c>
      <c r="Y207" s="69" t="str">
        <f t="shared" si="11"/>
        <v/>
      </c>
    </row>
    <row r="208" spans="8:25" x14ac:dyDescent="0.25">
      <c r="H208" s="155"/>
      <c r="I208" s="151"/>
      <c r="J208" s="152"/>
      <c r="K208" s="153"/>
      <c r="L208" s="153"/>
      <c r="M208" s="153"/>
      <c r="N208" s="153"/>
      <c r="O208" s="153"/>
      <c r="P208" s="153"/>
      <c r="Q208" s="153"/>
      <c r="R208" s="153"/>
      <c r="S208" s="152"/>
      <c r="T208" s="153"/>
      <c r="X208" s="69" t="str">
        <f t="shared" si="10"/>
        <v/>
      </c>
      <c r="Y208" s="69" t="str">
        <f t="shared" si="11"/>
        <v/>
      </c>
    </row>
    <row r="209" spans="8:25" x14ac:dyDescent="0.25">
      <c r="H209" s="155"/>
      <c r="I209" s="151"/>
      <c r="J209" s="152"/>
      <c r="K209" s="153"/>
      <c r="L209" s="153"/>
      <c r="M209" s="153"/>
      <c r="N209" s="153"/>
      <c r="O209" s="153"/>
      <c r="P209" s="153"/>
      <c r="Q209" s="153"/>
      <c r="R209" s="153"/>
      <c r="S209" s="152"/>
      <c r="T209" s="153"/>
      <c r="X209" s="69" t="str">
        <f t="shared" si="10"/>
        <v/>
      </c>
      <c r="Y209" s="69" t="str">
        <f t="shared" si="11"/>
        <v/>
      </c>
    </row>
    <row r="210" spans="8:25" x14ac:dyDescent="0.25">
      <c r="H210" s="155"/>
      <c r="I210" s="151"/>
      <c r="J210" s="152"/>
      <c r="K210" s="153"/>
      <c r="L210" s="153"/>
      <c r="M210" s="153"/>
      <c r="N210" s="153"/>
      <c r="O210" s="153"/>
      <c r="P210" s="153"/>
      <c r="Q210" s="153"/>
      <c r="R210" s="153"/>
      <c r="S210" s="152"/>
      <c r="T210" s="153"/>
      <c r="X210" s="69" t="str">
        <f t="shared" si="10"/>
        <v/>
      </c>
      <c r="Y210" s="69" t="str">
        <f t="shared" si="11"/>
        <v/>
      </c>
    </row>
    <row r="211" spans="8:25" x14ac:dyDescent="0.25">
      <c r="H211" s="155"/>
      <c r="I211" s="151"/>
      <c r="J211" s="152"/>
      <c r="K211" s="153"/>
      <c r="L211" s="153"/>
      <c r="M211" s="153"/>
      <c r="N211" s="153"/>
      <c r="O211" s="153"/>
      <c r="P211" s="153"/>
      <c r="Q211" s="153"/>
      <c r="R211" s="153"/>
      <c r="S211" s="152"/>
      <c r="T211" s="153"/>
      <c r="X211" s="69" t="str">
        <f t="shared" si="10"/>
        <v/>
      </c>
      <c r="Y211" s="69" t="str">
        <f t="shared" si="11"/>
        <v/>
      </c>
    </row>
    <row r="212" spans="8:25" x14ac:dyDescent="0.25">
      <c r="H212" s="155"/>
      <c r="I212" s="151"/>
      <c r="J212" s="152"/>
      <c r="K212" s="153"/>
      <c r="L212" s="153"/>
      <c r="M212" s="153"/>
      <c r="N212" s="153"/>
      <c r="O212" s="153"/>
      <c r="P212" s="153"/>
      <c r="Q212" s="153"/>
      <c r="R212" s="153"/>
      <c r="S212" s="152"/>
      <c r="T212" s="153"/>
      <c r="X212" s="69" t="str">
        <f t="shared" si="10"/>
        <v/>
      </c>
      <c r="Y212" s="69" t="str">
        <f t="shared" si="11"/>
        <v/>
      </c>
    </row>
    <row r="213" spans="8:25" x14ac:dyDescent="0.25">
      <c r="H213" s="155"/>
      <c r="I213" s="151"/>
      <c r="J213" s="152"/>
      <c r="K213" s="153"/>
      <c r="L213" s="153"/>
      <c r="M213" s="153"/>
      <c r="N213" s="153"/>
      <c r="O213" s="153"/>
      <c r="P213" s="153"/>
      <c r="Q213" s="153"/>
      <c r="R213" s="153"/>
      <c r="S213" s="152"/>
      <c r="T213" s="153"/>
      <c r="X213" s="69" t="str">
        <f t="shared" si="10"/>
        <v/>
      </c>
      <c r="Y213" s="69" t="str">
        <f t="shared" si="11"/>
        <v/>
      </c>
    </row>
    <row r="214" spans="8:25" x14ac:dyDescent="0.25">
      <c r="H214" s="155"/>
      <c r="I214" s="151"/>
      <c r="J214" s="152"/>
      <c r="K214" s="153"/>
      <c r="L214" s="153"/>
      <c r="M214" s="153"/>
      <c r="N214" s="153"/>
      <c r="O214" s="153"/>
      <c r="P214" s="153"/>
      <c r="Q214" s="153"/>
      <c r="R214" s="153"/>
      <c r="S214" s="152"/>
      <c r="T214" s="153"/>
      <c r="X214" s="69" t="str">
        <f t="shared" si="10"/>
        <v/>
      </c>
      <c r="Y214" s="69" t="str">
        <f t="shared" si="11"/>
        <v/>
      </c>
    </row>
    <row r="215" spans="8:25" x14ac:dyDescent="0.25">
      <c r="H215" s="155"/>
      <c r="I215" s="151"/>
      <c r="J215" s="152"/>
      <c r="K215" s="153"/>
      <c r="L215" s="153"/>
      <c r="M215" s="153"/>
      <c r="N215" s="153"/>
      <c r="O215" s="153"/>
      <c r="P215" s="153"/>
      <c r="Q215" s="153"/>
      <c r="R215" s="153"/>
      <c r="S215" s="152"/>
      <c r="T215" s="153"/>
      <c r="X215" s="69" t="str">
        <f t="shared" si="10"/>
        <v/>
      </c>
      <c r="Y215" s="69" t="str">
        <f t="shared" si="11"/>
        <v/>
      </c>
    </row>
    <row r="216" spans="8:25" x14ac:dyDescent="0.25">
      <c r="H216" s="155"/>
      <c r="I216" s="151"/>
      <c r="J216" s="152"/>
      <c r="K216" s="153"/>
      <c r="L216" s="153"/>
      <c r="M216" s="153"/>
      <c r="N216" s="153"/>
      <c r="O216" s="153"/>
      <c r="P216" s="153"/>
      <c r="Q216" s="153"/>
      <c r="R216" s="153"/>
      <c r="S216" s="152"/>
      <c r="T216" s="153"/>
      <c r="X216" s="69" t="str">
        <f t="shared" si="10"/>
        <v/>
      </c>
      <c r="Y216" s="69" t="str">
        <f t="shared" si="11"/>
        <v/>
      </c>
    </row>
    <row r="217" spans="8:25" x14ac:dyDescent="0.25">
      <c r="H217" s="155"/>
      <c r="I217" s="151"/>
      <c r="J217" s="152"/>
      <c r="K217" s="153"/>
      <c r="L217" s="153"/>
      <c r="M217" s="153"/>
      <c r="N217" s="153"/>
      <c r="O217" s="153"/>
      <c r="P217" s="153"/>
      <c r="Q217" s="153"/>
      <c r="R217" s="153"/>
      <c r="S217" s="152"/>
      <c r="T217" s="153"/>
      <c r="X217" s="69" t="str">
        <f t="shared" si="10"/>
        <v/>
      </c>
      <c r="Y217" s="69" t="str">
        <f t="shared" si="11"/>
        <v/>
      </c>
    </row>
    <row r="218" spans="8:25" x14ac:dyDescent="0.25">
      <c r="H218" s="155"/>
      <c r="I218" s="151"/>
      <c r="J218" s="152"/>
      <c r="K218" s="153"/>
      <c r="L218" s="153"/>
      <c r="M218" s="153"/>
      <c r="N218" s="153"/>
      <c r="O218" s="153"/>
      <c r="P218" s="153"/>
      <c r="Q218" s="153"/>
      <c r="R218" s="153"/>
      <c r="S218" s="152"/>
      <c r="T218" s="153"/>
      <c r="X218" s="69" t="str">
        <f t="shared" si="10"/>
        <v/>
      </c>
      <c r="Y218" s="69" t="str">
        <f t="shared" si="11"/>
        <v/>
      </c>
    </row>
    <row r="219" spans="8:25" x14ac:dyDescent="0.25">
      <c r="H219" s="155"/>
      <c r="I219" s="151"/>
      <c r="J219" s="152"/>
      <c r="K219" s="153"/>
      <c r="L219" s="153"/>
      <c r="M219" s="153"/>
      <c r="N219" s="153"/>
      <c r="O219" s="153"/>
      <c r="P219" s="153"/>
      <c r="Q219" s="153"/>
      <c r="R219" s="153"/>
      <c r="S219" s="152"/>
      <c r="T219" s="153"/>
      <c r="X219" s="69" t="str">
        <f t="shared" si="10"/>
        <v/>
      </c>
      <c r="Y219" s="69" t="str">
        <f t="shared" si="11"/>
        <v/>
      </c>
    </row>
    <row r="220" spans="8:25" x14ac:dyDescent="0.25">
      <c r="H220" s="155"/>
      <c r="I220" s="151"/>
      <c r="J220" s="152"/>
      <c r="K220" s="153"/>
      <c r="L220" s="153"/>
      <c r="M220" s="153"/>
      <c r="N220" s="153"/>
      <c r="O220" s="153"/>
      <c r="P220" s="153"/>
      <c r="Q220" s="153"/>
      <c r="R220" s="153"/>
      <c r="S220" s="152"/>
      <c r="T220" s="153"/>
      <c r="X220" s="69" t="str">
        <f t="shared" si="10"/>
        <v/>
      </c>
      <c r="Y220" s="69" t="str">
        <f t="shared" si="11"/>
        <v/>
      </c>
    </row>
    <row r="221" spans="8:25" x14ac:dyDescent="0.25">
      <c r="H221" s="155"/>
      <c r="I221" s="151"/>
      <c r="J221" s="152"/>
      <c r="K221" s="153"/>
      <c r="L221" s="153"/>
      <c r="M221" s="153"/>
      <c r="N221" s="153"/>
      <c r="O221" s="153"/>
      <c r="P221" s="153"/>
      <c r="Q221" s="153"/>
      <c r="R221" s="153"/>
      <c r="S221" s="152"/>
      <c r="T221" s="153"/>
      <c r="X221" s="69" t="str">
        <f t="shared" si="10"/>
        <v/>
      </c>
      <c r="Y221" s="69" t="str">
        <f t="shared" si="11"/>
        <v/>
      </c>
    </row>
    <row r="222" spans="8:25" x14ac:dyDescent="0.25">
      <c r="H222" s="155"/>
      <c r="I222" s="151"/>
      <c r="J222" s="152"/>
      <c r="K222" s="153"/>
      <c r="L222" s="153"/>
      <c r="M222" s="153"/>
      <c r="N222" s="153"/>
      <c r="O222" s="153"/>
      <c r="P222" s="153"/>
      <c r="Q222" s="153"/>
      <c r="R222" s="153"/>
      <c r="S222" s="152"/>
      <c r="T222" s="153"/>
      <c r="X222" s="69" t="str">
        <f t="shared" si="10"/>
        <v/>
      </c>
      <c r="Y222" s="69" t="str">
        <f t="shared" si="11"/>
        <v/>
      </c>
    </row>
    <row r="223" spans="8:25" x14ac:dyDescent="0.25">
      <c r="H223" s="155"/>
      <c r="I223" s="151"/>
      <c r="J223" s="152"/>
      <c r="K223" s="153"/>
      <c r="L223" s="153"/>
      <c r="M223" s="153"/>
      <c r="N223" s="153"/>
      <c r="O223" s="153"/>
      <c r="P223" s="153"/>
      <c r="Q223" s="153"/>
      <c r="R223" s="153"/>
      <c r="S223" s="152"/>
      <c r="T223" s="153"/>
      <c r="X223" s="69" t="str">
        <f t="shared" si="10"/>
        <v/>
      </c>
      <c r="Y223" s="69" t="str">
        <f t="shared" si="11"/>
        <v/>
      </c>
    </row>
    <row r="224" spans="8:25" x14ac:dyDescent="0.25">
      <c r="H224" s="155"/>
      <c r="I224" s="151"/>
      <c r="J224" s="152"/>
      <c r="K224" s="153"/>
      <c r="L224" s="153"/>
      <c r="M224" s="153"/>
      <c r="N224" s="153"/>
      <c r="O224" s="153"/>
      <c r="P224" s="153"/>
      <c r="Q224" s="153"/>
      <c r="R224" s="153"/>
      <c r="S224" s="152"/>
      <c r="T224" s="153"/>
      <c r="X224" s="69" t="str">
        <f t="shared" si="10"/>
        <v/>
      </c>
      <c r="Y224" s="69" t="str">
        <f t="shared" si="11"/>
        <v/>
      </c>
    </row>
    <row r="225" spans="8:25" x14ac:dyDescent="0.25">
      <c r="H225" s="155"/>
      <c r="I225" s="151"/>
      <c r="J225" s="152"/>
      <c r="K225" s="153"/>
      <c r="L225" s="153"/>
      <c r="M225" s="153"/>
      <c r="N225" s="153"/>
      <c r="O225" s="153"/>
      <c r="P225" s="153"/>
      <c r="Q225" s="153"/>
      <c r="R225" s="153"/>
      <c r="S225" s="152"/>
      <c r="T225" s="153"/>
      <c r="X225" s="69" t="str">
        <f t="shared" si="10"/>
        <v/>
      </c>
      <c r="Y225" s="69" t="str">
        <f t="shared" si="11"/>
        <v/>
      </c>
    </row>
    <row r="226" spans="8:25" x14ac:dyDescent="0.25">
      <c r="H226" s="155"/>
      <c r="I226" s="151"/>
      <c r="J226" s="152"/>
      <c r="K226" s="153"/>
      <c r="L226" s="153"/>
      <c r="M226" s="153"/>
      <c r="N226" s="153"/>
      <c r="O226" s="153"/>
      <c r="P226" s="153"/>
      <c r="Q226" s="153"/>
      <c r="R226" s="153"/>
      <c r="S226" s="152"/>
      <c r="T226" s="153"/>
      <c r="X226" s="69" t="str">
        <f t="shared" si="10"/>
        <v/>
      </c>
      <c r="Y226" s="69" t="str">
        <f t="shared" si="11"/>
        <v/>
      </c>
    </row>
    <row r="227" spans="8:25" x14ac:dyDescent="0.25">
      <c r="H227" s="155"/>
      <c r="I227" s="151"/>
      <c r="J227" s="152"/>
      <c r="K227" s="153"/>
      <c r="L227" s="153"/>
      <c r="M227" s="153"/>
      <c r="N227" s="153"/>
      <c r="O227" s="153"/>
      <c r="P227" s="153"/>
      <c r="Q227" s="153"/>
      <c r="R227" s="153"/>
      <c r="S227" s="152"/>
      <c r="T227" s="153"/>
      <c r="X227" s="69" t="str">
        <f t="shared" si="10"/>
        <v/>
      </c>
      <c r="Y227" s="69" t="str">
        <f t="shared" si="11"/>
        <v/>
      </c>
    </row>
    <row r="228" spans="8:25" x14ac:dyDescent="0.25">
      <c r="H228" s="155"/>
      <c r="I228" s="151"/>
      <c r="J228" s="152"/>
      <c r="K228" s="153"/>
      <c r="L228" s="153"/>
      <c r="M228" s="153"/>
      <c r="N228" s="153"/>
      <c r="O228" s="153"/>
      <c r="P228" s="153"/>
      <c r="Q228" s="153"/>
      <c r="R228" s="153"/>
      <c r="S228" s="152"/>
      <c r="T228" s="153"/>
      <c r="X228" s="69" t="str">
        <f t="shared" si="10"/>
        <v/>
      </c>
      <c r="Y228" s="69" t="str">
        <f t="shared" si="11"/>
        <v/>
      </c>
    </row>
    <row r="229" spans="8:25" x14ac:dyDescent="0.25">
      <c r="H229" s="155"/>
      <c r="I229" s="151"/>
      <c r="J229" s="152"/>
      <c r="K229" s="153"/>
      <c r="L229" s="153"/>
      <c r="M229" s="153"/>
      <c r="N229" s="153"/>
      <c r="O229" s="153"/>
      <c r="P229" s="153"/>
      <c r="Q229" s="153"/>
      <c r="R229" s="153"/>
      <c r="S229" s="152"/>
      <c r="T229" s="153"/>
      <c r="X229" s="69" t="str">
        <f t="shared" si="10"/>
        <v/>
      </c>
      <c r="Y229" s="69" t="str">
        <f t="shared" si="11"/>
        <v/>
      </c>
    </row>
    <row r="230" spans="8:25" x14ac:dyDescent="0.25">
      <c r="H230" s="155"/>
      <c r="I230" s="151"/>
      <c r="J230" s="152"/>
      <c r="K230" s="153"/>
      <c r="L230" s="153"/>
      <c r="M230" s="153"/>
      <c r="N230" s="153"/>
      <c r="O230" s="153"/>
      <c r="P230" s="153"/>
      <c r="Q230" s="153"/>
      <c r="R230" s="153"/>
      <c r="S230" s="152"/>
      <c r="T230" s="153"/>
      <c r="X230" s="69" t="str">
        <f t="shared" si="10"/>
        <v/>
      </c>
      <c r="Y230" s="69" t="str">
        <f t="shared" si="11"/>
        <v/>
      </c>
    </row>
    <row r="231" spans="8:25" x14ac:dyDescent="0.25">
      <c r="H231" s="155"/>
      <c r="I231" s="151"/>
      <c r="J231" s="152"/>
      <c r="K231" s="153"/>
      <c r="L231" s="153"/>
      <c r="M231" s="153"/>
      <c r="N231" s="153"/>
      <c r="O231" s="153"/>
      <c r="P231" s="153"/>
      <c r="Q231" s="153"/>
      <c r="R231" s="153"/>
      <c r="S231" s="152"/>
      <c r="T231" s="153"/>
      <c r="X231" s="69" t="str">
        <f t="shared" si="10"/>
        <v/>
      </c>
      <c r="Y231" s="69" t="str">
        <f t="shared" si="11"/>
        <v/>
      </c>
    </row>
    <row r="232" spans="8:25" x14ac:dyDescent="0.25">
      <c r="H232" s="155"/>
      <c r="I232" s="151"/>
      <c r="J232" s="152"/>
      <c r="K232" s="153"/>
      <c r="L232" s="153"/>
      <c r="M232" s="153"/>
      <c r="N232" s="153"/>
      <c r="O232" s="153"/>
      <c r="P232" s="153"/>
      <c r="Q232" s="153"/>
      <c r="R232" s="153"/>
      <c r="S232" s="152"/>
      <c r="T232" s="153"/>
      <c r="X232" s="69" t="str">
        <f t="shared" si="10"/>
        <v/>
      </c>
      <c r="Y232" s="69" t="str">
        <f t="shared" si="11"/>
        <v/>
      </c>
    </row>
    <row r="233" spans="8:25" x14ac:dyDescent="0.25">
      <c r="H233" s="155"/>
      <c r="I233" s="151"/>
      <c r="J233" s="152"/>
      <c r="K233" s="153"/>
      <c r="L233" s="153"/>
      <c r="M233" s="153"/>
      <c r="N233" s="153"/>
      <c r="O233" s="153"/>
      <c r="P233" s="153"/>
      <c r="Q233" s="153"/>
      <c r="R233" s="153"/>
      <c r="S233" s="152"/>
      <c r="T233" s="153"/>
      <c r="X233" s="69" t="str">
        <f t="shared" si="10"/>
        <v/>
      </c>
      <c r="Y233" s="69" t="str">
        <f t="shared" si="11"/>
        <v/>
      </c>
    </row>
    <row r="234" spans="8:25" x14ac:dyDescent="0.25">
      <c r="H234" s="155"/>
      <c r="I234" s="151"/>
      <c r="J234" s="152"/>
      <c r="K234" s="153"/>
      <c r="L234" s="153"/>
      <c r="M234" s="153"/>
      <c r="N234" s="153"/>
      <c r="O234" s="153"/>
      <c r="P234" s="153"/>
      <c r="Q234" s="153"/>
      <c r="R234" s="153"/>
      <c r="S234" s="152"/>
      <c r="T234" s="153"/>
      <c r="X234" s="69" t="str">
        <f t="shared" si="10"/>
        <v/>
      </c>
      <c r="Y234" s="69" t="str">
        <f t="shared" si="11"/>
        <v/>
      </c>
    </row>
    <row r="235" spans="8:25" x14ac:dyDescent="0.25">
      <c r="H235" s="155"/>
      <c r="I235" s="151"/>
      <c r="J235" s="152"/>
      <c r="K235" s="153"/>
      <c r="L235" s="153"/>
      <c r="M235" s="153"/>
      <c r="N235" s="153"/>
      <c r="O235" s="153"/>
      <c r="P235" s="153"/>
      <c r="Q235" s="153"/>
      <c r="R235" s="153"/>
      <c r="S235" s="152"/>
      <c r="T235" s="153"/>
      <c r="X235" s="69" t="str">
        <f t="shared" si="10"/>
        <v/>
      </c>
      <c r="Y235" s="69" t="str">
        <f t="shared" si="11"/>
        <v/>
      </c>
    </row>
    <row r="236" spans="8:25" x14ac:dyDescent="0.25">
      <c r="H236" s="155"/>
      <c r="I236" s="151"/>
      <c r="J236" s="152"/>
      <c r="K236" s="153"/>
      <c r="L236" s="153"/>
      <c r="M236" s="153"/>
      <c r="N236" s="153"/>
      <c r="O236" s="153"/>
      <c r="P236" s="153"/>
      <c r="Q236" s="153"/>
      <c r="R236" s="153"/>
      <c r="S236" s="152"/>
      <c r="T236" s="153"/>
      <c r="X236" s="69" t="str">
        <f t="shared" si="10"/>
        <v/>
      </c>
      <c r="Y236" s="69" t="str">
        <f t="shared" si="11"/>
        <v/>
      </c>
    </row>
    <row r="237" spans="8:25" x14ac:dyDescent="0.25">
      <c r="H237" s="155"/>
      <c r="I237" s="151"/>
      <c r="J237" s="152"/>
      <c r="K237" s="153"/>
      <c r="L237" s="153"/>
      <c r="M237" s="153"/>
      <c r="N237" s="153"/>
      <c r="O237" s="153"/>
      <c r="P237" s="153"/>
      <c r="Q237" s="153"/>
      <c r="R237" s="153"/>
      <c r="S237" s="152"/>
      <c r="T237" s="153"/>
      <c r="X237" s="69" t="str">
        <f t="shared" si="10"/>
        <v/>
      </c>
      <c r="Y237" s="69" t="str">
        <f t="shared" si="11"/>
        <v/>
      </c>
    </row>
    <row r="238" spans="8:25" x14ac:dyDescent="0.25">
      <c r="H238" s="155"/>
      <c r="I238" s="151"/>
      <c r="J238" s="152"/>
      <c r="K238" s="153"/>
      <c r="L238" s="153"/>
      <c r="M238" s="153"/>
      <c r="N238" s="153"/>
      <c r="O238" s="153"/>
      <c r="P238" s="153"/>
      <c r="Q238" s="153"/>
      <c r="R238" s="153"/>
      <c r="S238" s="152"/>
      <c r="T238" s="153"/>
      <c r="X238" s="69" t="str">
        <f t="shared" si="10"/>
        <v/>
      </c>
      <c r="Y238" s="69" t="str">
        <f t="shared" si="11"/>
        <v/>
      </c>
    </row>
    <row r="239" spans="8:25" x14ac:dyDescent="0.25">
      <c r="H239" s="155"/>
      <c r="I239" s="151"/>
      <c r="J239" s="152"/>
      <c r="K239" s="153"/>
      <c r="L239" s="153"/>
      <c r="M239" s="153"/>
      <c r="N239" s="153"/>
      <c r="O239" s="153"/>
      <c r="P239" s="153"/>
      <c r="Q239" s="153"/>
      <c r="R239" s="153"/>
      <c r="S239" s="152"/>
      <c r="T239" s="153"/>
      <c r="X239" s="69" t="str">
        <f t="shared" si="10"/>
        <v/>
      </c>
      <c r="Y239" s="69" t="str">
        <f t="shared" si="11"/>
        <v/>
      </c>
    </row>
    <row r="240" spans="8:25" x14ac:dyDescent="0.25">
      <c r="H240" s="155"/>
      <c r="I240" s="151"/>
      <c r="J240" s="152"/>
      <c r="K240" s="153"/>
      <c r="L240" s="153"/>
      <c r="M240" s="153"/>
      <c r="N240" s="153"/>
      <c r="O240" s="153"/>
      <c r="P240" s="153"/>
      <c r="Q240" s="153"/>
      <c r="R240" s="153"/>
      <c r="S240" s="152"/>
      <c r="T240" s="153"/>
      <c r="X240" s="69" t="str">
        <f t="shared" si="10"/>
        <v/>
      </c>
      <c r="Y240" s="69" t="str">
        <f t="shared" si="11"/>
        <v/>
      </c>
    </row>
    <row r="241" spans="8:25" x14ac:dyDescent="0.25">
      <c r="H241" s="155"/>
      <c r="I241" s="151"/>
      <c r="J241" s="152"/>
      <c r="K241" s="153"/>
      <c r="L241" s="153"/>
      <c r="M241" s="153"/>
      <c r="N241" s="153"/>
      <c r="O241" s="153"/>
      <c r="P241" s="153"/>
      <c r="Q241" s="153"/>
      <c r="R241" s="153"/>
      <c r="S241" s="152"/>
      <c r="T241" s="153"/>
      <c r="X241" s="69" t="str">
        <f t="shared" si="10"/>
        <v/>
      </c>
      <c r="Y241" s="69" t="str">
        <f t="shared" si="11"/>
        <v/>
      </c>
    </row>
    <row r="242" spans="8:25" x14ac:dyDescent="0.25">
      <c r="H242" s="155"/>
      <c r="I242" s="151"/>
      <c r="J242" s="152"/>
      <c r="K242" s="153"/>
      <c r="L242" s="153"/>
      <c r="M242" s="153"/>
      <c r="N242" s="153"/>
      <c r="O242" s="153"/>
      <c r="P242" s="153"/>
      <c r="Q242" s="153"/>
      <c r="R242" s="153"/>
      <c r="S242" s="152"/>
      <c r="T242" s="153"/>
      <c r="X242" s="69" t="str">
        <f t="shared" si="10"/>
        <v/>
      </c>
      <c r="Y242" s="69" t="str">
        <f t="shared" si="11"/>
        <v/>
      </c>
    </row>
    <row r="243" spans="8:25" x14ac:dyDescent="0.25">
      <c r="H243" s="155"/>
      <c r="I243" s="151"/>
      <c r="J243" s="152"/>
      <c r="K243" s="153"/>
      <c r="L243" s="153"/>
      <c r="M243" s="153"/>
      <c r="N243" s="153"/>
      <c r="O243" s="153"/>
      <c r="P243" s="153"/>
      <c r="Q243" s="153"/>
      <c r="R243" s="153"/>
      <c r="S243" s="152"/>
      <c r="T243" s="153"/>
      <c r="X243" s="69" t="str">
        <f t="shared" si="10"/>
        <v/>
      </c>
      <c r="Y243" s="69" t="str">
        <f t="shared" si="11"/>
        <v/>
      </c>
    </row>
    <row r="244" spans="8:25" x14ac:dyDescent="0.25">
      <c r="H244" s="155"/>
      <c r="I244" s="151"/>
      <c r="J244" s="152"/>
      <c r="K244" s="153"/>
      <c r="L244" s="153"/>
      <c r="M244" s="153"/>
      <c r="N244" s="153"/>
      <c r="O244" s="153"/>
      <c r="P244" s="153"/>
      <c r="Q244" s="153"/>
      <c r="R244" s="153"/>
      <c r="S244" s="152"/>
      <c r="T244" s="153"/>
      <c r="X244" s="69" t="str">
        <f t="shared" si="10"/>
        <v/>
      </c>
      <c r="Y244" s="69" t="str">
        <f t="shared" si="11"/>
        <v/>
      </c>
    </row>
    <row r="245" spans="8:25" x14ac:dyDescent="0.25">
      <c r="H245" s="155"/>
      <c r="I245" s="151"/>
      <c r="J245" s="152"/>
      <c r="K245" s="153"/>
      <c r="L245" s="153"/>
      <c r="M245" s="153"/>
      <c r="N245" s="153"/>
      <c r="O245" s="153"/>
      <c r="P245" s="153"/>
      <c r="Q245" s="153"/>
      <c r="R245" s="153"/>
      <c r="S245" s="152"/>
      <c r="T245" s="153"/>
      <c r="X245" s="69" t="str">
        <f t="shared" si="10"/>
        <v/>
      </c>
      <c r="Y245" s="69" t="str">
        <f t="shared" si="11"/>
        <v/>
      </c>
    </row>
    <row r="246" spans="8:25" x14ac:dyDescent="0.25">
      <c r="H246" s="155"/>
      <c r="I246" s="151"/>
      <c r="J246" s="152"/>
      <c r="K246" s="153"/>
      <c r="L246" s="153"/>
      <c r="M246" s="153"/>
      <c r="N246" s="153"/>
      <c r="O246" s="153"/>
      <c r="P246" s="153"/>
      <c r="Q246" s="153"/>
      <c r="R246" s="153"/>
      <c r="S246" s="152"/>
      <c r="T246" s="153"/>
      <c r="X246" s="69" t="str">
        <f t="shared" si="10"/>
        <v/>
      </c>
      <c r="Y246" s="69" t="str">
        <f t="shared" si="11"/>
        <v/>
      </c>
    </row>
    <row r="247" spans="8:25" x14ac:dyDescent="0.25">
      <c r="H247" s="155"/>
      <c r="I247" s="151"/>
      <c r="J247" s="152"/>
      <c r="K247" s="153"/>
      <c r="L247" s="153"/>
      <c r="M247" s="153"/>
      <c r="N247" s="153"/>
      <c r="O247" s="153"/>
      <c r="P247" s="153"/>
      <c r="Q247" s="153"/>
      <c r="R247" s="153"/>
      <c r="S247" s="152"/>
      <c r="T247" s="153"/>
      <c r="X247" s="69" t="str">
        <f t="shared" si="10"/>
        <v/>
      </c>
      <c r="Y247" s="69" t="str">
        <f t="shared" si="11"/>
        <v/>
      </c>
    </row>
    <row r="248" spans="8:25" x14ac:dyDescent="0.25">
      <c r="H248" s="155"/>
      <c r="I248" s="151"/>
      <c r="J248" s="152"/>
      <c r="K248" s="153"/>
      <c r="L248" s="153"/>
      <c r="M248" s="153"/>
      <c r="N248" s="153"/>
      <c r="O248" s="153"/>
      <c r="P248" s="153"/>
      <c r="Q248" s="153"/>
      <c r="R248" s="153"/>
      <c r="S248" s="152"/>
      <c r="T248" s="153"/>
      <c r="X248" s="69" t="str">
        <f t="shared" si="10"/>
        <v/>
      </c>
      <c r="Y248" s="69" t="str">
        <f t="shared" si="11"/>
        <v/>
      </c>
    </row>
    <row r="249" spans="8:25" x14ac:dyDescent="0.25">
      <c r="H249" s="155"/>
      <c r="I249" s="151"/>
      <c r="J249" s="152"/>
      <c r="K249" s="153"/>
      <c r="L249" s="153"/>
      <c r="M249" s="153"/>
      <c r="N249" s="153"/>
      <c r="O249" s="153"/>
      <c r="P249" s="153"/>
      <c r="Q249" s="153"/>
      <c r="R249" s="153"/>
      <c r="S249" s="152"/>
      <c r="T249" s="153"/>
      <c r="X249" s="69" t="str">
        <f t="shared" si="10"/>
        <v/>
      </c>
      <c r="Y249" s="69" t="str">
        <f t="shared" si="11"/>
        <v/>
      </c>
    </row>
    <row r="250" spans="8:25" x14ac:dyDescent="0.25">
      <c r="H250" s="155"/>
      <c r="I250" s="151"/>
      <c r="J250" s="152"/>
      <c r="K250" s="153"/>
      <c r="L250" s="153"/>
      <c r="M250" s="153"/>
      <c r="N250" s="153"/>
      <c r="O250" s="153"/>
      <c r="P250" s="153"/>
      <c r="Q250" s="153"/>
      <c r="R250" s="153"/>
      <c r="S250" s="152"/>
      <c r="T250" s="153"/>
      <c r="X250" s="69" t="str">
        <f t="shared" si="10"/>
        <v/>
      </c>
      <c r="Y250" s="69" t="str">
        <f t="shared" si="11"/>
        <v/>
      </c>
    </row>
    <row r="251" spans="8:25" x14ac:dyDescent="0.25">
      <c r="H251" s="155"/>
      <c r="I251" s="151"/>
      <c r="J251" s="152"/>
      <c r="K251" s="153"/>
      <c r="L251" s="153"/>
      <c r="M251" s="153"/>
      <c r="N251" s="153"/>
      <c r="O251" s="153"/>
      <c r="P251" s="153"/>
      <c r="Q251" s="153"/>
      <c r="R251" s="153"/>
      <c r="S251" s="152"/>
      <c r="T251" s="153"/>
      <c r="X251" s="69" t="str">
        <f t="shared" si="10"/>
        <v/>
      </c>
      <c r="Y251" s="69" t="str">
        <f t="shared" si="11"/>
        <v/>
      </c>
    </row>
    <row r="252" spans="8:25" x14ac:dyDescent="0.25">
      <c r="H252" s="155"/>
      <c r="I252" s="151"/>
      <c r="J252" s="152"/>
      <c r="K252" s="153"/>
      <c r="L252" s="153"/>
      <c r="M252" s="153"/>
      <c r="N252" s="153"/>
      <c r="O252" s="153"/>
      <c r="P252" s="153"/>
      <c r="Q252" s="153"/>
      <c r="R252" s="153"/>
      <c r="S252" s="152"/>
      <c r="T252" s="153"/>
      <c r="X252" s="69" t="str">
        <f t="shared" si="10"/>
        <v/>
      </c>
      <c r="Y252" s="69" t="str">
        <f t="shared" si="11"/>
        <v/>
      </c>
    </row>
    <row r="253" spans="8:25" x14ac:dyDescent="0.25">
      <c r="H253" s="155"/>
      <c r="I253" s="151"/>
      <c r="J253" s="152"/>
      <c r="K253" s="153"/>
      <c r="L253" s="153"/>
      <c r="M253" s="153"/>
      <c r="N253" s="153"/>
      <c r="O253" s="153"/>
      <c r="P253" s="153"/>
      <c r="Q253" s="153"/>
      <c r="R253" s="153"/>
      <c r="S253" s="152"/>
      <c r="T253" s="153"/>
      <c r="X253" s="69" t="str">
        <f t="shared" si="10"/>
        <v/>
      </c>
      <c r="Y253" s="69" t="str">
        <f t="shared" si="11"/>
        <v/>
      </c>
    </row>
    <row r="254" spans="8:25" x14ac:dyDescent="0.25">
      <c r="H254" s="155"/>
      <c r="I254" s="151"/>
      <c r="J254" s="152"/>
      <c r="K254" s="153"/>
      <c r="L254" s="153"/>
      <c r="M254" s="153"/>
      <c r="N254" s="153"/>
      <c r="O254" s="153"/>
      <c r="P254" s="153"/>
      <c r="Q254" s="153"/>
      <c r="R254" s="153"/>
      <c r="S254" s="152"/>
      <c r="T254" s="153"/>
      <c r="X254" s="69" t="str">
        <f t="shared" si="10"/>
        <v/>
      </c>
      <c r="Y254" s="69" t="str">
        <f t="shared" si="11"/>
        <v/>
      </c>
    </row>
    <row r="255" spans="8:25" x14ac:dyDescent="0.25">
      <c r="H255" s="155"/>
      <c r="I255" s="151"/>
      <c r="J255" s="152"/>
      <c r="K255" s="153"/>
      <c r="L255" s="153"/>
      <c r="M255" s="153"/>
      <c r="N255" s="153"/>
      <c r="O255" s="153"/>
      <c r="P255" s="153"/>
      <c r="Q255" s="153"/>
      <c r="R255" s="153"/>
      <c r="S255" s="152"/>
      <c r="T255" s="153"/>
      <c r="X255" s="69" t="str">
        <f t="shared" si="10"/>
        <v/>
      </c>
      <c r="Y255" s="69" t="str">
        <f t="shared" si="11"/>
        <v/>
      </c>
    </row>
    <row r="256" spans="8:25" x14ac:dyDescent="0.25">
      <c r="H256" s="155"/>
      <c r="I256" s="151"/>
      <c r="J256" s="152"/>
      <c r="K256" s="153"/>
      <c r="L256" s="153"/>
      <c r="M256" s="153"/>
      <c r="N256" s="153"/>
      <c r="O256" s="153"/>
      <c r="P256" s="153"/>
      <c r="Q256" s="153"/>
      <c r="R256" s="153"/>
      <c r="S256" s="152"/>
      <c r="T256" s="153"/>
      <c r="X256" s="69" t="str">
        <f t="shared" si="10"/>
        <v/>
      </c>
      <c r="Y256" s="69" t="str">
        <f t="shared" si="11"/>
        <v/>
      </c>
    </row>
    <row r="257" spans="8:25" x14ac:dyDescent="0.25">
      <c r="H257" s="155"/>
      <c r="I257" s="151"/>
      <c r="J257" s="152"/>
      <c r="K257" s="153"/>
      <c r="L257" s="153"/>
      <c r="M257" s="153"/>
      <c r="N257" s="153"/>
      <c r="O257" s="153"/>
      <c r="P257" s="153"/>
      <c r="Q257" s="153"/>
      <c r="R257" s="153"/>
      <c r="S257" s="152"/>
      <c r="T257" s="153"/>
      <c r="X257" s="69" t="str">
        <f t="shared" si="10"/>
        <v/>
      </c>
      <c r="Y257" s="69" t="str">
        <f t="shared" si="11"/>
        <v/>
      </c>
    </row>
    <row r="258" spans="8:25" x14ac:dyDescent="0.25">
      <c r="H258" s="155"/>
      <c r="I258" s="151"/>
      <c r="J258" s="152"/>
      <c r="K258" s="153"/>
      <c r="L258" s="153"/>
      <c r="M258" s="153"/>
      <c r="N258" s="153"/>
      <c r="O258" s="153"/>
      <c r="P258" s="153"/>
      <c r="Q258" s="153"/>
      <c r="R258" s="153"/>
      <c r="S258" s="152"/>
      <c r="T258" s="153"/>
      <c r="X258" s="69" t="str">
        <f t="shared" ref="X258:X321" si="12">IF(W258&lt;&gt;"",W258-I258,"")</f>
        <v/>
      </c>
      <c r="Y258" s="69" t="str">
        <f t="shared" si="11"/>
        <v/>
      </c>
    </row>
    <row r="259" spans="8:25" x14ac:dyDescent="0.25">
      <c r="H259" s="155"/>
      <c r="I259" s="151"/>
      <c r="J259" s="152"/>
      <c r="K259" s="153"/>
      <c r="L259" s="153"/>
      <c r="M259" s="153"/>
      <c r="N259" s="153"/>
      <c r="O259" s="153"/>
      <c r="P259" s="153"/>
      <c r="Q259" s="153"/>
      <c r="R259" s="153"/>
      <c r="S259" s="152"/>
      <c r="T259" s="153"/>
      <c r="X259" s="69" t="str">
        <f t="shared" si="12"/>
        <v/>
      </c>
      <c r="Y259" s="69" t="str">
        <f t="shared" ref="Y259:Y322" si="13">IF(X259&lt;&gt;"",IF(X259&lt;365,"&lt; 1 year",IF(X259&lt;730,"1-2",IF(X259&lt;1095,"2-3",IF(X259&lt;1460,"3-4",IF(X259&lt;1825,"4-5","5+"))))),"")</f>
        <v/>
      </c>
    </row>
    <row r="260" spans="8:25" x14ac:dyDescent="0.25">
      <c r="H260" s="155"/>
      <c r="I260" s="151"/>
      <c r="J260" s="152"/>
      <c r="K260" s="153"/>
      <c r="L260" s="153"/>
      <c r="M260" s="153"/>
      <c r="N260" s="153"/>
      <c r="O260" s="153"/>
      <c r="P260" s="153"/>
      <c r="Q260" s="153"/>
      <c r="R260" s="153"/>
      <c r="S260" s="152"/>
      <c r="T260" s="153"/>
      <c r="X260" s="69" t="str">
        <f t="shared" si="12"/>
        <v/>
      </c>
      <c r="Y260" s="69" t="str">
        <f t="shared" si="13"/>
        <v/>
      </c>
    </row>
    <row r="261" spans="8:25" x14ac:dyDescent="0.25">
      <c r="H261" s="155"/>
      <c r="I261" s="151"/>
      <c r="J261" s="152"/>
      <c r="K261" s="153"/>
      <c r="L261" s="153"/>
      <c r="M261" s="153"/>
      <c r="N261" s="153"/>
      <c r="O261" s="153"/>
      <c r="P261" s="153"/>
      <c r="Q261" s="153"/>
      <c r="R261" s="153"/>
      <c r="S261" s="152"/>
      <c r="T261" s="153"/>
      <c r="X261" s="69" t="str">
        <f t="shared" si="12"/>
        <v/>
      </c>
      <c r="Y261" s="69" t="str">
        <f t="shared" si="13"/>
        <v/>
      </c>
    </row>
    <row r="262" spans="8:25" x14ac:dyDescent="0.25">
      <c r="H262" s="155"/>
      <c r="I262" s="151"/>
      <c r="J262" s="152"/>
      <c r="K262" s="153"/>
      <c r="L262" s="153"/>
      <c r="M262" s="153"/>
      <c r="N262" s="153"/>
      <c r="O262" s="153"/>
      <c r="P262" s="153"/>
      <c r="Q262" s="153"/>
      <c r="R262" s="153"/>
      <c r="S262" s="152"/>
      <c r="T262" s="153"/>
      <c r="X262" s="69" t="str">
        <f t="shared" si="12"/>
        <v/>
      </c>
      <c r="Y262" s="69" t="str">
        <f t="shared" si="13"/>
        <v/>
      </c>
    </row>
    <row r="263" spans="8:25" x14ac:dyDescent="0.25">
      <c r="H263" s="155"/>
      <c r="I263" s="151"/>
      <c r="J263" s="152"/>
      <c r="K263" s="153"/>
      <c r="L263" s="153"/>
      <c r="M263" s="153"/>
      <c r="N263" s="153"/>
      <c r="O263" s="153"/>
      <c r="P263" s="153"/>
      <c r="Q263" s="153"/>
      <c r="R263" s="153"/>
      <c r="S263" s="152"/>
      <c r="T263" s="153"/>
      <c r="X263" s="69" t="str">
        <f t="shared" si="12"/>
        <v/>
      </c>
      <c r="Y263" s="69" t="str">
        <f t="shared" si="13"/>
        <v/>
      </c>
    </row>
    <row r="264" spans="8:25" x14ac:dyDescent="0.25">
      <c r="H264" s="155"/>
      <c r="I264" s="151"/>
      <c r="J264" s="152"/>
      <c r="K264" s="153"/>
      <c r="L264" s="153"/>
      <c r="M264" s="153"/>
      <c r="N264" s="153"/>
      <c r="O264" s="153"/>
      <c r="P264" s="153"/>
      <c r="Q264" s="153"/>
      <c r="R264" s="153"/>
      <c r="S264" s="152"/>
      <c r="T264" s="153"/>
      <c r="X264" s="69" t="str">
        <f t="shared" si="12"/>
        <v/>
      </c>
      <c r="Y264" s="69" t="str">
        <f t="shared" si="13"/>
        <v/>
      </c>
    </row>
    <row r="265" spans="8:25" x14ac:dyDescent="0.25">
      <c r="H265" s="155"/>
      <c r="I265" s="151"/>
      <c r="J265" s="152"/>
      <c r="K265" s="153"/>
      <c r="L265" s="153"/>
      <c r="M265" s="153"/>
      <c r="N265" s="153"/>
      <c r="O265" s="153"/>
      <c r="P265" s="153"/>
      <c r="Q265" s="153"/>
      <c r="R265" s="153"/>
      <c r="S265" s="152"/>
      <c r="T265" s="153"/>
      <c r="X265" s="69" t="str">
        <f t="shared" si="12"/>
        <v/>
      </c>
      <c r="Y265" s="69" t="str">
        <f t="shared" si="13"/>
        <v/>
      </c>
    </row>
    <row r="266" spans="8:25" x14ac:dyDescent="0.25">
      <c r="H266" s="155"/>
      <c r="I266" s="151"/>
      <c r="J266" s="152"/>
      <c r="K266" s="153"/>
      <c r="L266" s="153"/>
      <c r="M266" s="153"/>
      <c r="N266" s="153"/>
      <c r="O266" s="153"/>
      <c r="P266" s="153"/>
      <c r="Q266" s="153"/>
      <c r="R266" s="153"/>
      <c r="S266" s="152"/>
      <c r="T266" s="153"/>
      <c r="X266" s="69" t="str">
        <f t="shared" si="12"/>
        <v/>
      </c>
      <c r="Y266" s="69" t="str">
        <f t="shared" si="13"/>
        <v/>
      </c>
    </row>
    <row r="267" spans="8:25" x14ac:dyDescent="0.25">
      <c r="H267" s="155"/>
      <c r="I267" s="151"/>
      <c r="J267" s="152"/>
      <c r="K267" s="153"/>
      <c r="L267" s="153"/>
      <c r="M267" s="153"/>
      <c r="N267" s="153"/>
      <c r="O267" s="153"/>
      <c r="P267" s="153"/>
      <c r="Q267" s="153"/>
      <c r="R267" s="153"/>
      <c r="S267" s="152"/>
      <c r="T267" s="153"/>
      <c r="X267" s="69" t="str">
        <f t="shared" si="12"/>
        <v/>
      </c>
      <c r="Y267" s="69" t="str">
        <f t="shared" si="13"/>
        <v/>
      </c>
    </row>
    <row r="268" spans="8:25" x14ac:dyDescent="0.25">
      <c r="H268" s="155"/>
      <c r="I268" s="151"/>
      <c r="J268" s="152"/>
      <c r="K268" s="153"/>
      <c r="L268" s="153"/>
      <c r="M268" s="153"/>
      <c r="N268" s="153"/>
      <c r="O268" s="153"/>
      <c r="P268" s="153"/>
      <c r="Q268" s="153"/>
      <c r="R268" s="153"/>
      <c r="S268" s="152"/>
      <c r="T268" s="153"/>
      <c r="X268" s="69" t="str">
        <f t="shared" si="12"/>
        <v/>
      </c>
      <c r="Y268" s="69" t="str">
        <f t="shared" si="13"/>
        <v/>
      </c>
    </row>
    <row r="269" spans="8:25" x14ac:dyDescent="0.25">
      <c r="H269" s="155"/>
      <c r="I269" s="151"/>
      <c r="J269" s="152"/>
      <c r="K269" s="153"/>
      <c r="L269" s="153"/>
      <c r="M269" s="153"/>
      <c r="N269" s="153"/>
      <c r="O269" s="153"/>
      <c r="P269" s="153"/>
      <c r="Q269" s="153"/>
      <c r="R269" s="153"/>
      <c r="S269" s="152"/>
      <c r="T269" s="153"/>
      <c r="X269" s="69" t="str">
        <f t="shared" si="12"/>
        <v/>
      </c>
      <c r="Y269" s="69" t="str">
        <f t="shared" si="13"/>
        <v/>
      </c>
    </row>
    <row r="270" spans="8:25" x14ac:dyDescent="0.25">
      <c r="H270" s="155"/>
      <c r="I270" s="151"/>
      <c r="J270" s="152"/>
      <c r="K270" s="153"/>
      <c r="L270" s="153"/>
      <c r="M270" s="153"/>
      <c r="N270" s="153"/>
      <c r="O270" s="153"/>
      <c r="P270" s="153"/>
      <c r="Q270" s="153"/>
      <c r="R270" s="153"/>
      <c r="S270" s="152"/>
      <c r="T270" s="153"/>
      <c r="X270" s="69" t="str">
        <f t="shared" si="12"/>
        <v/>
      </c>
      <c r="Y270" s="69" t="str">
        <f t="shared" si="13"/>
        <v/>
      </c>
    </row>
    <row r="271" spans="8:25" x14ac:dyDescent="0.25">
      <c r="H271" s="155"/>
      <c r="I271" s="151"/>
      <c r="J271" s="152"/>
      <c r="K271" s="153"/>
      <c r="L271" s="153"/>
      <c r="M271" s="153"/>
      <c r="N271" s="153"/>
      <c r="O271" s="153"/>
      <c r="P271" s="153"/>
      <c r="Q271" s="153"/>
      <c r="R271" s="153"/>
      <c r="S271" s="152"/>
      <c r="T271" s="153"/>
      <c r="X271" s="69" t="str">
        <f t="shared" si="12"/>
        <v/>
      </c>
      <c r="Y271" s="69" t="str">
        <f t="shared" si="13"/>
        <v/>
      </c>
    </row>
    <row r="272" spans="8:25" x14ac:dyDescent="0.25">
      <c r="H272" s="155"/>
      <c r="I272" s="151"/>
      <c r="J272" s="152"/>
      <c r="K272" s="153"/>
      <c r="L272" s="153"/>
      <c r="M272" s="153"/>
      <c r="N272" s="153"/>
      <c r="O272" s="153"/>
      <c r="P272" s="153"/>
      <c r="Q272" s="153"/>
      <c r="R272" s="153"/>
      <c r="S272" s="152"/>
      <c r="T272" s="153"/>
      <c r="X272" s="69" t="str">
        <f t="shared" si="12"/>
        <v/>
      </c>
      <c r="Y272" s="69" t="str">
        <f t="shared" si="13"/>
        <v/>
      </c>
    </row>
    <row r="273" spans="8:25" x14ac:dyDescent="0.25">
      <c r="H273" s="155"/>
      <c r="I273" s="151"/>
      <c r="J273" s="152"/>
      <c r="K273" s="153"/>
      <c r="L273" s="153"/>
      <c r="M273" s="153"/>
      <c r="N273" s="153"/>
      <c r="O273" s="153"/>
      <c r="P273" s="153"/>
      <c r="Q273" s="153"/>
      <c r="R273" s="153"/>
      <c r="S273" s="152"/>
      <c r="T273" s="153"/>
      <c r="X273" s="69" t="str">
        <f t="shared" si="12"/>
        <v/>
      </c>
      <c r="Y273" s="69" t="str">
        <f t="shared" si="13"/>
        <v/>
      </c>
    </row>
    <row r="274" spans="8:25" x14ac:dyDescent="0.25">
      <c r="H274" s="155"/>
      <c r="I274" s="151"/>
      <c r="J274" s="152"/>
      <c r="K274" s="153"/>
      <c r="L274" s="153"/>
      <c r="M274" s="153"/>
      <c r="N274" s="153"/>
      <c r="O274" s="153"/>
      <c r="P274" s="153"/>
      <c r="Q274" s="153"/>
      <c r="R274" s="153"/>
      <c r="S274" s="152"/>
      <c r="T274" s="153"/>
      <c r="X274" s="69" t="str">
        <f t="shared" si="12"/>
        <v/>
      </c>
      <c r="Y274" s="69" t="str">
        <f t="shared" si="13"/>
        <v/>
      </c>
    </row>
    <row r="275" spans="8:25" x14ac:dyDescent="0.25">
      <c r="H275" s="155"/>
      <c r="I275" s="151"/>
      <c r="J275" s="152"/>
      <c r="K275" s="153"/>
      <c r="L275" s="153"/>
      <c r="M275" s="153"/>
      <c r="N275" s="153"/>
      <c r="O275" s="153"/>
      <c r="P275" s="153"/>
      <c r="Q275" s="153"/>
      <c r="R275" s="153"/>
      <c r="S275" s="152"/>
      <c r="T275" s="153"/>
      <c r="X275" s="69" t="str">
        <f t="shared" si="12"/>
        <v/>
      </c>
      <c r="Y275" s="69" t="str">
        <f t="shared" si="13"/>
        <v/>
      </c>
    </row>
    <row r="276" spans="8:25" x14ac:dyDescent="0.25">
      <c r="H276" s="155"/>
      <c r="I276" s="151"/>
      <c r="J276" s="152"/>
      <c r="K276" s="153"/>
      <c r="L276" s="153"/>
      <c r="M276" s="153"/>
      <c r="N276" s="153"/>
      <c r="O276" s="153"/>
      <c r="P276" s="153"/>
      <c r="Q276" s="153"/>
      <c r="R276" s="153"/>
      <c r="S276" s="152"/>
      <c r="T276" s="153"/>
      <c r="X276" s="69" t="str">
        <f t="shared" si="12"/>
        <v/>
      </c>
      <c r="Y276" s="69" t="str">
        <f t="shared" si="13"/>
        <v/>
      </c>
    </row>
    <row r="277" spans="8:25" x14ac:dyDescent="0.25">
      <c r="H277" s="155"/>
      <c r="I277" s="151"/>
      <c r="J277" s="152"/>
      <c r="K277" s="153"/>
      <c r="L277" s="153"/>
      <c r="M277" s="153"/>
      <c r="N277" s="153"/>
      <c r="O277" s="153"/>
      <c r="P277" s="153"/>
      <c r="Q277" s="153"/>
      <c r="R277" s="153"/>
      <c r="S277" s="152"/>
      <c r="T277" s="153"/>
      <c r="X277" s="69" t="str">
        <f t="shared" si="12"/>
        <v/>
      </c>
      <c r="Y277" s="69" t="str">
        <f t="shared" si="13"/>
        <v/>
      </c>
    </row>
    <row r="278" spans="8:25" x14ac:dyDescent="0.25">
      <c r="H278" s="155"/>
      <c r="I278" s="151"/>
      <c r="J278" s="152"/>
      <c r="K278" s="153"/>
      <c r="L278" s="153"/>
      <c r="M278" s="153"/>
      <c r="N278" s="153"/>
      <c r="O278" s="153"/>
      <c r="P278" s="153"/>
      <c r="Q278" s="153"/>
      <c r="R278" s="153"/>
      <c r="S278" s="152"/>
      <c r="T278" s="153"/>
      <c r="X278" s="69" t="str">
        <f t="shared" si="12"/>
        <v/>
      </c>
      <c r="Y278" s="69" t="str">
        <f t="shared" si="13"/>
        <v/>
      </c>
    </row>
    <row r="279" spans="8:25" x14ac:dyDescent="0.25">
      <c r="H279" s="155"/>
      <c r="I279" s="151"/>
      <c r="J279" s="152"/>
      <c r="K279" s="153"/>
      <c r="L279" s="153"/>
      <c r="M279" s="153"/>
      <c r="N279" s="153"/>
      <c r="O279" s="153"/>
      <c r="P279" s="153"/>
      <c r="Q279" s="153"/>
      <c r="R279" s="153"/>
      <c r="S279" s="152"/>
      <c r="T279" s="153"/>
      <c r="X279" s="69" t="str">
        <f t="shared" si="12"/>
        <v/>
      </c>
      <c r="Y279" s="69" t="str">
        <f t="shared" si="13"/>
        <v/>
      </c>
    </row>
    <row r="280" spans="8:25" x14ac:dyDescent="0.25">
      <c r="H280" s="155"/>
      <c r="I280" s="151"/>
      <c r="J280" s="152"/>
      <c r="K280" s="153"/>
      <c r="L280" s="153"/>
      <c r="M280" s="153"/>
      <c r="N280" s="153"/>
      <c r="O280" s="153"/>
      <c r="P280" s="153"/>
      <c r="Q280" s="153"/>
      <c r="R280" s="153"/>
      <c r="S280" s="152"/>
      <c r="T280" s="153"/>
      <c r="X280" s="69" t="str">
        <f t="shared" si="12"/>
        <v/>
      </c>
      <c r="Y280" s="69" t="str">
        <f t="shared" si="13"/>
        <v/>
      </c>
    </row>
    <row r="281" spans="8:25" x14ac:dyDescent="0.25">
      <c r="H281" s="155"/>
      <c r="I281" s="151"/>
      <c r="J281" s="152"/>
      <c r="K281" s="153"/>
      <c r="L281" s="153"/>
      <c r="M281" s="153"/>
      <c r="N281" s="153"/>
      <c r="O281" s="153"/>
      <c r="P281" s="153"/>
      <c r="Q281" s="153"/>
      <c r="R281" s="153"/>
      <c r="S281" s="152"/>
      <c r="T281" s="153"/>
      <c r="X281" s="69" t="str">
        <f t="shared" si="12"/>
        <v/>
      </c>
      <c r="Y281" s="69" t="str">
        <f t="shared" si="13"/>
        <v/>
      </c>
    </row>
    <row r="282" spans="8:25" x14ac:dyDescent="0.25">
      <c r="H282" s="155"/>
      <c r="I282" s="151"/>
      <c r="J282" s="152"/>
      <c r="K282" s="153"/>
      <c r="L282" s="153"/>
      <c r="M282" s="153"/>
      <c r="N282" s="153"/>
      <c r="O282" s="153"/>
      <c r="P282" s="153"/>
      <c r="Q282" s="153"/>
      <c r="R282" s="153"/>
      <c r="S282" s="152"/>
      <c r="T282" s="153"/>
      <c r="X282" s="69" t="str">
        <f t="shared" si="12"/>
        <v/>
      </c>
      <c r="Y282" s="69" t="str">
        <f t="shared" si="13"/>
        <v/>
      </c>
    </row>
    <row r="283" spans="8:25" x14ac:dyDescent="0.25">
      <c r="H283" s="155"/>
      <c r="I283" s="151"/>
      <c r="J283" s="152"/>
      <c r="K283" s="153"/>
      <c r="L283" s="153"/>
      <c r="M283" s="153"/>
      <c r="N283" s="153"/>
      <c r="O283" s="153"/>
      <c r="P283" s="153"/>
      <c r="Q283" s="153"/>
      <c r="R283" s="153"/>
      <c r="S283" s="152"/>
      <c r="T283" s="153"/>
      <c r="X283" s="69" t="str">
        <f t="shared" si="12"/>
        <v/>
      </c>
      <c r="Y283" s="69" t="str">
        <f t="shared" si="13"/>
        <v/>
      </c>
    </row>
    <row r="284" spans="8:25" x14ac:dyDescent="0.25">
      <c r="H284" s="155"/>
      <c r="I284" s="151"/>
      <c r="J284" s="152"/>
      <c r="K284" s="153"/>
      <c r="L284" s="153"/>
      <c r="M284" s="153"/>
      <c r="N284" s="153"/>
      <c r="O284" s="153"/>
      <c r="P284" s="153"/>
      <c r="Q284" s="153"/>
      <c r="R284" s="153"/>
      <c r="S284" s="152"/>
      <c r="T284" s="153"/>
      <c r="X284" s="69" t="str">
        <f t="shared" si="12"/>
        <v/>
      </c>
      <c r="Y284" s="69" t="str">
        <f t="shared" si="13"/>
        <v/>
      </c>
    </row>
    <row r="285" spans="8:25" x14ac:dyDescent="0.25">
      <c r="H285" s="155"/>
      <c r="I285" s="151"/>
      <c r="J285" s="152"/>
      <c r="K285" s="153"/>
      <c r="L285" s="153"/>
      <c r="M285" s="153"/>
      <c r="N285" s="153"/>
      <c r="O285" s="153"/>
      <c r="P285" s="153"/>
      <c r="Q285" s="153"/>
      <c r="R285" s="153"/>
      <c r="S285" s="152"/>
      <c r="T285" s="153"/>
      <c r="X285" s="69" t="str">
        <f t="shared" si="12"/>
        <v/>
      </c>
      <c r="Y285" s="69" t="str">
        <f t="shared" si="13"/>
        <v/>
      </c>
    </row>
    <row r="286" spans="8:25" x14ac:dyDescent="0.25">
      <c r="H286" s="155"/>
      <c r="I286" s="151"/>
      <c r="J286" s="152"/>
      <c r="K286" s="153"/>
      <c r="L286" s="153"/>
      <c r="M286" s="153"/>
      <c r="N286" s="153"/>
      <c r="O286" s="153"/>
      <c r="P286" s="153"/>
      <c r="Q286" s="153"/>
      <c r="R286" s="153"/>
      <c r="S286" s="152"/>
      <c r="T286" s="153"/>
      <c r="X286" s="69" t="str">
        <f t="shared" si="12"/>
        <v/>
      </c>
      <c r="Y286" s="69" t="str">
        <f t="shared" si="13"/>
        <v/>
      </c>
    </row>
    <row r="287" spans="8:25" x14ac:dyDescent="0.25">
      <c r="H287" s="155"/>
      <c r="I287" s="151"/>
      <c r="J287" s="152"/>
      <c r="K287" s="153"/>
      <c r="L287" s="153"/>
      <c r="M287" s="153"/>
      <c r="N287" s="153"/>
      <c r="O287" s="153"/>
      <c r="P287" s="153"/>
      <c r="Q287" s="153"/>
      <c r="R287" s="153"/>
      <c r="S287" s="152"/>
      <c r="T287" s="153"/>
      <c r="X287" s="69" t="str">
        <f t="shared" si="12"/>
        <v/>
      </c>
      <c r="Y287" s="69" t="str">
        <f t="shared" si="13"/>
        <v/>
      </c>
    </row>
    <row r="288" spans="8:25" x14ac:dyDescent="0.25">
      <c r="H288" s="155"/>
      <c r="I288" s="151"/>
      <c r="J288" s="152"/>
      <c r="K288" s="153"/>
      <c r="L288" s="153"/>
      <c r="M288" s="153"/>
      <c r="N288" s="153"/>
      <c r="O288" s="153"/>
      <c r="P288" s="153"/>
      <c r="Q288" s="153"/>
      <c r="R288" s="153"/>
      <c r="S288" s="152"/>
      <c r="T288" s="153"/>
      <c r="X288" s="69" t="str">
        <f t="shared" si="12"/>
        <v/>
      </c>
      <c r="Y288" s="69" t="str">
        <f t="shared" si="13"/>
        <v/>
      </c>
    </row>
    <row r="289" spans="8:25" x14ac:dyDescent="0.25">
      <c r="H289" s="155"/>
      <c r="I289" s="151"/>
      <c r="J289" s="152"/>
      <c r="K289" s="153"/>
      <c r="L289" s="153"/>
      <c r="M289" s="153"/>
      <c r="N289" s="153"/>
      <c r="O289" s="153"/>
      <c r="P289" s="153"/>
      <c r="Q289" s="153"/>
      <c r="R289" s="153"/>
      <c r="S289" s="152"/>
      <c r="T289" s="153"/>
      <c r="X289" s="69" t="str">
        <f t="shared" si="12"/>
        <v/>
      </c>
      <c r="Y289" s="69" t="str">
        <f t="shared" si="13"/>
        <v/>
      </c>
    </row>
    <row r="290" spans="8:25" x14ac:dyDescent="0.25">
      <c r="H290" s="155"/>
      <c r="I290" s="151"/>
      <c r="J290" s="152"/>
      <c r="K290" s="153"/>
      <c r="L290" s="153"/>
      <c r="M290" s="153"/>
      <c r="N290" s="153"/>
      <c r="O290" s="153"/>
      <c r="P290" s="153"/>
      <c r="Q290" s="153"/>
      <c r="R290" s="153"/>
      <c r="S290" s="152"/>
      <c r="T290" s="153"/>
      <c r="X290" s="69" t="str">
        <f t="shared" si="12"/>
        <v/>
      </c>
      <c r="Y290" s="69" t="str">
        <f t="shared" si="13"/>
        <v/>
      </c>
    </row>
    <row r="291" spans="8:25" x14ac:dyDescent="0.25">
      <c r="H291" s="155"/>
      <c r="I291" s="151"/>
      <c r="J291" s="152"/>
      <c r="K291" s="153"/>
      <c r="L291" s="153"/>
      <c r="M291" s="153"/>
      <c r="N291" s="153"/>
      <c r="O291" s="153"/>
      <c r="P291" s="153"/>
      <c r="Q291" s="153"/>
      <c r="R291" s="153"/>
      <c r="S291" s="152"/>
      <c r="T291" s="153"/>
      <c r="X291" s="69" t="str">
        <f t="shared" si="12"/>
        <v/>
      </c>
      <c r="Y291" s="69" t="str">
        <f t="shared" si="13"/>
        <v/>
      </c>
    </row>
    <row r="292" spans="8:25" x14ac:dyDescent="0.25">
      <c r="H292" s="155"/>
      <c r="I292" s="151"/>
      <c r="J292" s="152"/>
      <c r="K292" s="153"/>
      <c r="L292" s="153"/>
      <c r="M292" s="153"/>
      <c r="N292" s="153"/>
      <c r="O292" s="153"/>
      <c r="P292" s="153"/>
      <c r="Q292" s="153"/>
      <c r="R292" s="153"/>
      <c r="S292" s="152"/>
      <c r="T292" s="153"/>
      <c r="X292" s="69" t="str">
        <f t="shared" si="12"/>
        <v/>
      </c>
      <c r="Y292" s="69" t="str">
        <f t="shared" si="13"/>
        <v/>
      </c>
    </row>
    <row r="293" spans="8:25" x14ac:dyDescent="0.25">
      <c r="H293" s="155"/>
      <c r="I293" s="151"/>
      <c r="J293" s="152"/>
      <c r="K293" s="153"/>
      <c r="L293" s="153"/>
      <c r="M293" s="153"/>
      <c r="N293" s="153"/>
      <c r="O293" s="153"/>
      <c r="P293" s="153"/>
      <c r="Q293" s="153"/>
      <c r="R293" s="153"/>
      <c r="S293" s="152"/>
      <c r="T293" s="153"/>
      <c r="X293" s="69" t="str">
        <f t="shared" si="12"/>
        <v/>
      </c>
      <c r="Y293" s="69" t="str">
        <f t="shared" si="13"/>
        <v/>
      </c>
    </row>
    <row r="294" spans="8:25" x14ac:dyDescent="0.25">
      <c r="H294" s="155"/>
      <c r="I294" s="151"/>
      <c r="J294" s="152"/>
      <c r="K294" s="153"/>
      <c r="L294" s="153"/>
      <c r="M294" s="153"/>
      <c r="N294" s="153"/>
      <c r="O294" s="153"/>
      <c r="P294" s="153"/>
      <c r="Q294" s="153"/>
      <c r="R294" s="153"/>
      <c r="S294" s="152"/>
      <c r="T294" s="153"/>
      <c r="X294" s="69" t="str">
        <f t="shared" si="12"/>
        <v/>
      </c>
      <c r="Y294" s="69" t="str">
        <f t="shared" si="13"/>
        <v/>
      </c>
    </row>
    <row r="295" spans="8:25" x14ac:dyDescent="0.25">
      <c r="H295" s="155"/>
      <c r="I295" s="151"/>
      <c r="J295" s="152"/>
      <c r="K295" s="153"/>
      <c r="L295" s="153"/>
      <c r="M295" s="153"/>
      <c r="N295" s="153"/>
      <c r="O295" s="153"/>
      <c r="P295" s="153"/>
      <c r="Q295" s="153"/>
      <c r="R295" s="153"/>
      <c r="S295" s="152"/>
      <c r="T295" s="153"/>
      <c r="X295" s="69" t="str">
        <f t="shared" si="12"/>
        <v/>
      </c>
      <c r="Y295" s="69" t="str">
        <f t="shared" si="13"/>
        <v/>
      </c>
    </row>
    <row r="296" spans="8:25" x14ac:dyDescent="0.25">
      <c r="H296" s="155"/>
      <c r="I296" s="151"/>
      <c r="J296" s="152"/>
      <c r="K296" s="153"/>
      <c r="L296" s="153"/>
      <c r="M296" s="153"/>
      <c r="N296" s="153"/>
      <c r="O296" s="153"/>
      <c r="P296" s="153"/>
      <c r="Q296" s="153"/>
      <c r="R296" s="153"/>
      <c r="S296" s="152"/>
      <c r="T296" s="153"/>
      <c r="X296" s="69" t="str">
        <f t="shared" si="12"/>
        <v/>
      </c>
      <c r="Y296" s="69" t="str">
        <f t="shared" si="13"/>
        <v/>
      </c>
    </row>
    <row r="297" spans="8:25" x14ac:dyDescent="0.25">
      <c r="H297" s="155"/>
      <c r="I297" s="151"/>
      <c r="J297" s="152"/>
      <c r="K297" s="153"/>
      <c r="L297" s="153"/>
      <c r="M297" s="153"/>
      <c r="N297" s="153"/>
      <c r="O297" s="153"/>
      <c r="P297" s="153"/>
      <c r="Q297" s="153"/>
      <c r="R297" s="153"/>
      <c r="S297" s="152"/>
      <c r="T297" s="153"/>
      <c r="X297" s="69" t="str">
        <f t="shared" si="12"/>
        <v/>
      </c>
      <c r="Y297" s="69" t="str">
        <f t="shared" si="13"/>
        <v/>
      </c>
    </row>
    <row r="298" spans="8:25" x14ac:dyDescent="0.25">
      <c r="H298" s="155"/>
      <c r="I298" s="151"/>
      <c r="J298" s="152"/>
      <c r="K298" s="153"/>
      <c r="L298" s="153"/>
      <c r="M298" s="153"/>
      <c r="N298" s="153"/>
      <c r="O298" s="153"/>
      <c r="P298" s="153"/>
      <c r="Q298" s="153"/>
      <c r="R298" s="153"/>
      <c r="S298" s="152"/>
      <c r="T298" s="153"/>
      <c r="X298" s="69" t="str">
        <f t="shared" si="12"/>
        <v/>
      </c>
      <c r="Y298" s="69" t="str">
        <f t="shared" si="13"/>
        <v/>
      </c>
    </row>
    <row r="299" spans="8:25" x14ac:dyDescent="0.25">
      <c r="H299" s="155"/>
      <c r="I299" s="151"/>
      <c r="J299" s="152"/>
      <c r="K299" s="153"/>
      <c r="L299" s="153"/>
      <c r="M299" s="153"/>
      <c r="N299" s="153"/>
      <c r="O299" s="153"/>
      <c r="P299" s="153"/>
      <c r="Q299" s="153"/>
      <c r="R299" s="153"/>
      <c r="S299" s="152"/>
      <c r="T299" s="153"/>
      <c r="X299" s="69" t="str">
        <f t="shared" si="12"/>
        <v/>
      </c>
      <c r="Y299" s="69" t="str">
        <f t="shared" si="13"/>
        <v/>
      </c>
    </row>
    <row r="300" spans="8:25" x14ac:dyDescent="0.25">
      <c r="H300" s="155"/>
      <c r="I300" s="151"/>
      <c r="J300" s="152"/>
      <c r="K300" s="153"/>
      <c r="L300" s="153"/>
      <c r="M300" s="153"/>
      <c r="N300" s="153"/>
      <c r="O300" s="153"/>
      <c r="P300" s="153"/>
      <c r="Q300" s="153"/>
      <c r="R300" s="153"/>
      <c r="S300" s="152"/>
      <c r="T300" s="153"/>
      <c r="X300" s="69" t="str">
        <f t="shared" si="12"/>
        <v/>
      </c>
      <c r="Y300" s="69" t="str">
        <f t="shared" si="13"/>
        <v/>
      </c>
    </row>
    <row r="301" spans="8:25" x14ac:dyDescent="0.25">
      <c r="H301" s="155"/>
      <c r="I301" s="151"/>
      <c r="J301" s="152"/>
      <c r="K301" s="153"/>
      <c r="L301" s="153"/>
      <c r="M301" s="153"/>
      <c r="N301" s="153"/>
      <c r="O301" s="153"/>
      <c r="P301" s="153"/>
      <c r="Q301" s="153"/>
      <c r="R301" s="153"/>
      <c r="S301" s="152"/>
      <c r="T301" s="153"/>
      <c r="X301" s="69" t="str">
        <f t="shared" si="12"/>
        <v/>
      </c>
      <c r="Y301" s="69" t="str">
        <f t="shared" si="13"/>
        <v/>
      </c>
    </row>
    <row r="302" spans="8:25" x14ac:dyDescent="0.25">
      <c r="H302" s="155"/>
      <c r="I302" s="151"/>
      <c r="J302" s="152"/>
      <c r="K302" s="153"/>
      <c r="L302" s="153"/>
      <c r="M302" s="153"/>
      <c r="N302" s="153"/>
      <c r="O302" s="153"/>
      <c r="P302" s="153"/>
      <c r="Q302" s="153"/>
      <c r="R302" s="153"/>
      <c r="S302" s="152"/>
      <c r="T302" s="153"/>
      <c r="X302" s="69" t="str">
        <f t="shared" si="12"/>
        <v/>
      </c>
      <c r="Y302" s="69" t="str">
        <f t="shared" si="13"/>
        <v/>
      </c>
    </row>
    <row r="303" spans="8:25" x14ac:dyDescent="0.25">
      <c r="H303" s="155"/>
      <c r="I303" s="151"/>
      <c r="J303" s="152"/>
      <c r="K303" s="153"/>
      <c r="L303" s="153"/>
      <c r="M303" s="153"/>
      <c r="N303" s="153"/>
      <c r="O303" s="153"/>
      <c r="P303" s="153"/>
      <c r="Q303" s="153"/>
      <c r="R303" s="153"/>
      <c r="S303" s="152"/>
      <c r="T303" s="153"/>
      <c r="X303" s="69" t="str">
        <f t="shared" si="12"/>
        <v/>
      </c>
      <c r="Y303" s="69" t="str">
        <f t="shared" si="13"/>
        <v/>
      </c>
    </row>
    <row r="304" spans="8:25" x14ac:dyDescent="0.25">
      <c r="H304" s="155"/>
      <c r="I304" s="151"/>
      <c r="J304" s="152"/>
      <c r="K304" s="153"/>
      <c r="L304" s="153"/>
      <c r="M304" s="153"/>
      <c r="N304" s="153"/>
      <c r="O304" s="153"/>
      <c r="P304" s="153"/>
      <c r="Q304" s="153"/>
      <c r="R304" s="153"/>
      <c r="S304" s="152"/>
      <c r="T304" s="153"/>
      <c r="X304" s="69" t="str">
        <f t="shared" si="12"/>
        <v/>
      </c>
      <c r="Y304" s="69" t="str">
        <f t="shared" si="13"/>
        <v/>
      </c>
    </row>
    <row r="305" spans="8:25" x14ac:dyDescent="0.25">
      <c r="H305" s="155"/>
      <c r="I305" s="151"/>
      <c r="J305" s="152"/>
      <c r="K305" s="153"/>
      <c r="L305" s="153"/>
      <c r="M305" s="153"/>
      <c r="N305" s="153"/>
      <c r="O305" s="153"/>
      <c r="P305" s="153"/>
      <c r="Q305" s="153"/>
      <c r="R305" s="153"/>
      <c r="S305" s="152"/>
      <c r="T305" s="153"/>
      <c r="X305" s="69" t="str">
        <f t="shared" si="12"/>
        <v/>
      </c>
      <c r="Y305" s="69" t="str">
        <f t="shared" si="13"/>
        <v/>
      </c>
    </row>
    <row r="306" spans="8:25" x14ac:dyDescent="0.25">
      <c r="H306" s="155"/>
      <c r="I306" s="151"/>
      <c r="J306" s="152"/>
      <c r="K306" s="153"/>
      <c r="L306" s="153"/>
      <c r="M306" s="153"/>
      <c r="N306" s="153"/>
      <c r="O306" s="153"/>
      <c r="P306" s="153"/>
      <c r="Q306" s="153"/>
      <c r="R306" s="153"/>
      <c r="S306" s="152"/>
      <c r="T306" s="153"/>
      <c r="X306" s="69" t="str">
        <f t="shared" si="12"/>
        <v/>
      </c>
      <c r="Y306" s="69" t="str">
        <f t="shared" si="13"/>
        <v/>
      </c>
    </row>
    <row r="307" spans="8:25" x14ac:dyDescent="0.25">
      <c r="H307" s="155"/>
      <c r="I307" s="151"/>
      <c r="J307" s="152"/>
      <c r="K307" s="153"/>
      <c r="L307" s="153"/>
      <c r="M307" s="153"/>
      <c r="N307" s="153"/>
      <c r="O307" s="153"/>
      <c r="P307" s="153"/>
      <c r="Q307" s="153"/>
      <c r="R307" s="153"/>
      <c r="S307" s="152"/>
      <c r="T307" s="153"/>
      <c r="X307" s="69" t="str">
        <f t="shared" si="12"/>
        <v/>
      </c>
      <c r="Y307" s="69" t="str">
        <f t="shared" si="13"/>
        <v/>
      </c>
    </row>
    <row r="308" spans="8:25" x14ac:dyDescent="0.25">
      <c r="H308" s="155"/>
      <c r="I308" s="151"/>
      <c r="J308" s="152"/>
      <c r="K308" s="153"/>
      <c r="L308" s="153"/>
      <c r="M308" s="153"/>
      <c r="N308" s="153"/>
      <c r="O308" s="153"/>
      <c r="P308" s="153"/>
      <c r="Q308" s="153"/>
      <c r="R308" s="153"/>
      <c r="S308" s="152"/>
      <c r="T308" s="153"/>
      <c r="X308" s="69" t="str">
        <f t="shared" si="12"/>
        <v/>
      </c>
      <c r="Y308" s="69" t="str">
        <f t="shared" si="13"/>
        <v/>
      </c>
    </row>
    <row r="309" spans="8:25" x14ac:dyDescent="0.25">
      <c r="H309" s="155"/>
      <c r="I309" s="151"/>
      <c r="J309" s="152"/>
      <c r="K309" s="153"/>
      <c r="L309" s="153"/>
      <c r="M309" s="153"/>
      <c r="N309" s="153"/>
      <c r="O309" s="153"/>
      <c r="P309" s="153"/>
      <c r="Q309" s="153"/>
      <c r="R309" s="153"/>
      <c r="S309" s="152"/>
      <c r="T309" s="153"/>
      <c r="X309" s="69" t="str">
        <f t="shared" si="12"/>
        <v/>
      </c>
      <c r="Y309" s="69" t="str">
        <f t="shared" si="13"/>
        <v/>
      </c>
    </row>
    <row r="310" spans="8:25" x14ac:dyDescent="0.25">
      <c r="H310" s="155"/>
      <c r="I310" s="151"/>
      <c r="J310" s="152"/>
      <c r="K310" s="153"/>
      <c r="L310" s="153"/>
      <c r="M310" s="153"/>
      <c r="N310" s="153"/>
      <c r="O310" s="153"/>
      <c r="P310" s="153"/>
      <c r="Q310" s="153"/>
      <c r="R310" s="153"/>
      <c r="S310" s="152"/>
      <c r="T310" s="153"/>
      <c r="X310" s="69" t="str">
        <f t="shared" si="12"/>
        <v/>
      </c>
      <c r="Y310" s="69" t="str">
        <f t="shared" si="13"/>
        <v/>
      </c>
    </row>
    <row r="311" spans="8:25" x14ac:dyDescent="0.25">
      <c r="H311" s="155"/>
      <c r="I311" s="151"/>
      <c r="J311" s="152"/>
      <c r="K311" s="153"/>
      <c r="L311" s="153"/>
      <c r="M311" s="153"/>
      <c r="N311" s="153"/>
      <c r="O311" s="153"/>
      <c r="P311" s="153"/>
      <c r="Q311" s="153"/>
      <c r="R311" s="153"/>
      <c r="S311" s="152"/>
      <c r="T311" s="153"/>
      <c r="X311" s="69" t="str">
        <f t="shared" si="12"/>
        <v/>
      </c>
      <c r="Y311" s="69" t="str">
        <f t="shared" si="13"/>
        <v/>
      </c>
    </row>
    <row r="312" spans="8:25" x14ac:dyDescent="0.25">
      <c r="H312" s="155"/>
      <c r="I312" s="151"/>
      <c r="J312" s="152"/>
      <c r="K312" s="153"/>
      <c r="L312" s="153"/>
      <c r="M312" s="153"/>
      <c r="N312" s="153"/>
      <c r="O312" s="153"/>
      <c r="P312" s="153"/>
      <c r="Q312" s="153"/>
      <c r="R312" s="153"/>
      <c r="S312" s="152"/>
      <c r="T312" s="153"/>
      <c r="X312" s="69" t="str">
        <f t="shared" si="12"/>
        <v/>
      </c>
      <c r="Y312" s="69" t="str">
        <f t="shared" si="13"/>
        <v/>
      </c>
    </row>
    <row r="313" spans="8:25" x14ac:dyDescent="0.25">
      <c r="H313" s="155"/>
      <c r="I313" s="151"/>
      <c r="J313" s="152"/>
      <c r="K313" s="153"/>
      <c r="L313" s="153"/>
      <c r="M313" s="153"/>
      <c r="N313" s="153"/>
      <c r="O313" s="153"/>
      <c r="P313" s="153"/>
      <c r="Q313" s="153"/>
      <c r="R313" s="153"/>
      <c r="S313" s="152"/>
      <c r="T313" s="153"/>
      <c r="X313" s="69" t="str">
        <f t="shared" si="12"/>
        <v/>
      </c>
      <c r="Y313" s="69" t="str">
        <f t="shared" si="13"/>
        <v/>
      </c>
    </row>
    <row r="314" spans="8:25" x14ac:dyDescent="0.25">
      <c r="H314" s="155"/>
      <c r="I314" s="151"/>
      <c r="J314" s="152"/>
      <c r="K314" s="153"/>
      <c r="L314" s="153"/>
      <c r="M314" s="153"/>
      <c r="N314" s="153"/>
      <c r="O314" s="153"/>
      <c r="P314" s="153"/>
      <c r="Q314" s="153"/>
      <c r="R314" s="153"/>
      <c r="S314" s="152"/>
      <c r="T314" s="153"/>
      <c r="X314" s="69" t="str">
        <f t="shared" si="12"/>
        <v/>
      </c>
      <c r="Y314" s="69" t="str">
        <f t="shared" si="13"/>
        <v/>
      </c>
    </row>
    <row r="315" spans="8:25" x14ac:dyDescent="0.25">
      <c r="H315" s="155"/>
      <c r="I315" s="151"/>
      <c r="J315" s="152"/>
      <c r="K315" s="153"/>
      <c r="L315" s="153"/>
      <c r="M315" s="153"/>
      <c r="N315" s="153"/>
      <c r="O315" s="153"/>
      <c r="P315" s="153"/>
      <c r="Q315" s="153"/>
      <c r="R315" s="153"/>
      <c r="S315" s="152"/>
      <c r="T315" s="153"/>
      <c r="X315" s="69" t="str">
        <f t="shared" si="12"/>
        <v/>
      </c>
      <c r="Y315" s="69" t="str">
        <f t="shared" si="13"/>
        <v/>
      </c>
    </row>
    <row r="316" spans="8:25" x14ac:dyDescent="0.25">
      <c r="H316" s="155"/>
      <c r="I316" s="151"/>
      <c r="J316" s="152"/>
      <c r="K316" s="153"/>
      <c r="L316" s="153"/>
      <c r="M316" s="153"/>
      <c r="N316" s="153"/>
      <c r="O316" s="153"/>
      <c r="P316" s="153"/>
      <c r="Q316" s="153"/>
      <c r="R316" s="153"/>
      <c r="S316" s="152"/>
      <c r="T316" s="153"/>
      <c r="X316" s="69" t="str">
        <f t="shared" si="12"/>
        <v/>
      </c>
      <c r="Y316" s="69" t="str">
        <f t="shared" si="13"/>
        <v/>
      </c>
    </row>
    <row r="317" spans="8:25" x14ac:dyDescent="0.25">
      <c r="H317" s="155"/>
      <c r="I317" s="151"/>
      <c r="J317" s="152"/>
      <c r="K317" s="153"/>
      <c r="L317" s="153"/>
      <c r="M317" s="153"/>
      <c r="N317" s="153"/>
      <c r="O317" s="153"/>
      <c r="P317" s="153"/>
      <c r="Q317" s="153"/>
      <c r="R317" s="153"/>
      <c r="S317" s="152"/>
      <c r="T317" s="153"/>
      <c r="X317" s="69" t="str">
        <f t="shared" si="12"/>
        <v/>
      </c>
      <c r="Y317" s="69" t="str">
        <f t="shared" si="13"/>
        <v/>
      </c>
    </row>
    <row r="318" spans="8:25" x14ac:dyDescent="0.25">
      <c r="H318" s="155"/>
      <c r="I318" s="151"/>
      <c r="J318" s="152"/>
      <c r="K318" s="153"/>
      <c r="L318" s="153"/>
      <c r="M318" s="153"/>
      <c r="N318" s="153"/>
      <c r="O318" s="153"/>
      <c r="P318" s="153"/>
      <c r="Q318" s="153"/>
      <c r="R318" s="153"/>
      <c r="S318" s="152"/>
      <c r="T318" s="153"/>
      <c r="X318" s="69" t="str">
        <f t="shared" si="12"/>
        <v/>
      </c>
      <c r="Y318" s="69" t="str">
        <f t="shared" si="13"/>
        <v/>
      </c>
    </row>
    <row r="319" spans="8:25" x14ac:dyDescent="0.25">
      <c r="H319" s="155"/>
      <c r="I319" s="151"/>
      <c r="J319" s="152"/>
      <c r="K319" s="153"/>
      <c r="L319" s="153"/>
      <c r="M319" s="153"/>
      <c r="N319" s="153"/>
      <c r="O319" s="153"/>
      <c r="P319" s="153"/>
      <c r="Q319" s="153"/>
      <c r="R319" s="153"/>
      <c r="S319" s="152"/>
      <c r="T319" s="153"/>
      <c r="X319" s="69" t="str">
        <f t="shared" si="12"/>
        <v/>
      </c>
      <c r="Y319" s="69" t="str">
        <f t="shared" si="13"/>
        <v/>
      </c>
    </row>
    <row r="320" spans="8:25" x14ac:dyDescent="0.25">
      <c r="H320" s="155"/>
      <c r="I320" s="151"/>
      <c r="J320" s="152"/>
      <c r="K320" s="153"/>
      <c r="L320" s="153"/>
      <c r="M320" s="153"/>
      <c r="N320" s="153"/>
      <c r="O320" s="153"/>
      <c r="P320" s="153"/>
      <c r="Q320" s="153"/>
      <c r="R320" s="153"/>
      <c r="S320" s="152"/>
      <c r="T320" s="153"/>
      <c r="X320" s="69" t="str">
        <f t="shared" si="12"/>
        <v/>
      </c>
      <c r="Y320" s="69" t="str">
        <f t="shared" si="13"/>
        <v/>
      </c>
    </row>
    <row r="321" spans="8:25" x14ac:dyDescent="0.25">
      <c r="H321" s="155"/>
      <c r="I321" s="151"/>
      <c r="J321" s="152"/>
      <c r="K321" s="153"/>
      <c r="L321" s="153"/>
      <c r="M321" s="153"/>
      <c r="N321" s="153"/>
      <c r="O321" s="153"/>
      <c r="P321" s="153"/>
      <c r="Q321" s="153"/>
      <c r="R321" s="153"/>
      <c r="S321" s="152"/>
      <c r="T321" s="153"/>
      <c r="X321" s="69" t="str">
        <f t="shared" si="12"/>
        <v/>
      </c>
      <c r="Y321" s="69" t="str">
        <f t="shared" si="13"/>
        <v/>
      </c>
    </row>
    <row r="322" spans="8:25" x14ac:dyDescent="0.25">
      <c r="H322" s="155"/>
      <c r="I322" s="151"/>
      <c r="J322" s="152"/>
      <c r="K322" s="153"/>
      <c r="L322" s="153"/>
      <c r="M322" s="153"/>
      <c r="N322" s="153"/>
      <c r="O322" s="153"/>
      <c r="P322" s="153"/>
      <c r="Q322" s="153"/>
      <c r="R322" s="153"/>
      <c r="S322" s="152"/>
      <c r="T322" s="153"/>
      <c r="X322" s="69" t="str">
        <f t="shared" ref="X322:X385" si="14">IF(W322&lt;&gt;"",W322-I322,"")</f>
        <v/>
      </c>
      <c r="Y322" s="69" t="str">
        <f t="shared" si="13"/>
        <v/>
      </c>
    </row>
    <row r="323" spans="8:25" x14ac:dyDescent="0.25">
      <c r="H323" s="155"/>
      <c r="I323" s="151"/>
      <c r="J323" s="152"/>
      <c r="K323" s="153"/>
      <c r="L323" s="153"/>
      <c r="M323" s="153"/>
      <c r="N323" s="153"/>
      <c r="O323" s="153"/>
      <c r="P323" s="153"/>
      <c r="Q323" s="153"/>
      <c r="R323" s="153"/>
      <c r="S323" s="152"/>
      <c r="T323" s="153"/>
      <c r="X323" s="69" t="str">
        <f t="shared" si="14"/>
        <v/>
      </c>
      <c r="Y323" s="69" t="str">
        <f t="shared" ref="Y323:Y386" si="15">IF(X323&lt;&gt;"",IF(X323&lt;365,"&lt; 1 year",IF(X323&lt;730,"1-2",IF(X323&lt;1095,"2-3",IF(X323&lt;1460,"3-4",IF(X323&lt;1825,"4-5","5+"))))),"")</f>
        <v/>
      </c>
    </row>
    <row r="324" spans="8:25" x14ac:dyDescent="0.25">
      <c r="H324" s="155"/>
      <c r="I324" s="151"/>
      <c r="J324" s="152"/>
      <c r="K324" s="153"/>
      <c r="L324" s="153"/>
      <c r="M324" s="153"/>
      <c r="N324" s="153"/>
      <c r="O324" s="153"/>
      <c r="P324" s="153"/>
      <c r="Q324" s="153"/>
      <c r="R324" s="153"/>
      <c r="S324" s="152"/>
      <c r="T324" s="153"/>
      <c r="X324" s="69" t="str">
        <f t="shared" si="14"/>
        <v/>
      </c>
      <c r="Y324" s="69" t="str">
        <f t="shared" si="15"/>
        <v/>
      </c>
    </row>
    <row r="325" spans="8:25" x14ac:dyDescent="0.25">
      <c r="H325" s="155"/>
      <c r="I325" s="151"/>
      <c r="J325" s="152"/>
      <c r="K325" s="153"/>
      <c r="L325" s="153"/>
      <c r="M325" s="153"/>
      <c r="N325" s="153"/>
      <c r="O325" s="153"/>
      <c r="P325" s="153"/>
      <c r="Q325" s="153"/>
      <c r="R325" s="153"/>
      <c r="S325" s="152"/>
      <c r="T325" s="153"/>
      <c r="X325" s="69" t="str">
        <f t="shared" si="14"/>
        <v/>
      </c>
      <c r="Y325" s="69" t="str">
        <f t="shared" si="15"/>
        <v/>
      </c>
    </row>
    <row r="326" spans="8:25" x14ac:dyDescent="0.25">
      <c r="H326" s="155"/>
      <c r="I326" s="151"/>
      <c r="J326" s="152"/>
      <c r="K326" s="153"/>
      <c r="L326" s="153"/>
      <c r="M326" s="153"/>
      <c r="N326" s="153"/>
      <c r="O326" s="153"/>
      <c r="P326" s="153"/>
      <c r="Q326" s="153"/>
      <c r="R326" s="153"/>
      <c r="S326" s="152"/>
      <c r="T326" s="153"/>
      <c r="X326" s="69" t="str">
        <f t="shared" si="14"/>
        <v/>
      </c>
      <c r="Y326" s="69" t="str">
        <f t="shared" si="15"/>
        <v/>
      </c>
    </row>
    <row r="327" spans="8:25" x14ac:dyDescent="0.25">
      <c r="H327" s="155"/>
      <c r="I327" s="151"/>
      <c r="J327" s="152"/>
      <c r="K327" s="153"/>
      <c r="L327" s="153"/>
      <c r="M327" s="153"/>
      <c r="N327" s="153"/>
      <c r="O327" s="153"/>
      <c r="P327" s="153"/>
      <c r="Q327" s="153"/>
      <c r="R327" s="153"/>
      <c r="S327" s="152"/>
      <c r="T327" s="153"/>
      <c r="X327" s="69" t="str">
        <f t="shared" si="14"/>
        <v/>
      </c>
      <c r="Y327" s="69" t="str">
        <f t="shared" si="15"/>
        <v/>
      </c>
    </row>
    <row r="328" spans="8:25" x14ac:dyDescent="0.25">
      <c r="H328" s="155"/>
      <c r="I328" s="151"/>
      <c r="J328" s="152"/>
      <c r="K328" s="153"/>
      <c r="L328" s="153"/>
      <c r="M328" s="153"/>
      <c r="N328" s="153"/>
      <c r="O328" s="153"/>
      <c r="P328" s="153"/>
      <c r="Q328" s="153"/>
      <c r="R328" s="153"/>
      <c r="S328" s="152"/>
      <c r="T328" s="153"/>
      <c r="X328" s="69" t="str">
        <f t="shared" si="14"/>
        <v/>
      </c>
      <c r="Y328" s="69" t="str">
        <f t="shared" si="15"/>
        <v/>
      </c>
    </row>
    <row r="329" spans="8:25" x14ac:dyDescent="0.25">
      <c r="H329" s="155"/>
      <c r="I329" s="151"/>
      <c r="J329" s="152"/>
      <c r="K329" s="153"/>
      <c r="L329" s="153"/>
      <c r="M329" s="153"/>
      <c r="N329" s="153"/>
      <c r="O329" s="153"/>
      <c r="P329" s="153"/>
      <c r="Q329" s="153"/>
      <c r="R329" s="153"/>
      <c r="S329" s="152"/>
      <c r="T329" s="153"/>
      <c r="X329" s="69" t="str">
        <f t="shared" si="14"/>
        <v/>
      </c>
      <c r="Y329" s="69" t="str">
        <f t="shared" si="15"/>
        <v/>
      </c>
    </row>
    <row r="330" spans="8:25" x14ac:dyDescent="0.25">
      <c r="H330" s="155"/>
      <c r="I330" s="151"/>
      <c r="J330" s="152"/>
      <c r="K330" s="153"/>
      <c r="L330" s="153"/>
      <c r="M330" s="153"/>
      <c r="N330" s="153"/>
      <c r="O330" s="153"/>
      <c r="P330" s="153"/>
      <c r="Q330" s="153"/>
      <c r="R330" s="153"/>
      <c r="S330" s="152"/>
      <c r="T330" s="153"/>
      <c r="X330" s="69" t="str">
        <f t="shared" si="14"/>
        <v/>
      </c>
      <c r="Y330" s="69" t="str">
        <f t="shared" si="15"/>
        <v/>
      </c>
    </row>
    <row r="331" spans="8:25" x14ac:dyDescent="0.25">
      <c r="H331" s="155"/>
      <c r="I331" s="151"/>
      <c r="J331" s="152"/>
      <c r="K331" s="153"/>
      <c r="L331" s="153"/>
      <c r="M331" s="153"/>
      <c r="N331" s="153"/>
      <c r="O331" s="153"/>
      <c r="P331" s="153"/>
      <c r="Q331" s="153"/>
      <c r="R331" s="153"/>
      <c r="S331" s="152"/>
      <c r="T331" s="153"/>
      <c r="X331" s="69" t="str">
        <f t="shared" si="14"/>
        <v/>
      </c>
      <c r="Y331" s="69" t="str">
        <f t="shared" si="15"/>
        <v/>
      </c>
    </row>
    <row r="332" spans="8:25" x14ac:dyDescent="0.25">
      <c r="H332" s="155"/>
      <c r="I332" s="151"/>
      <c r="J332" s="152"/>
      <c r="K332" s="153"/>
      <c r="L332" s="153"/>
      <c r="M332" s="153"/>
      <c r="N332" s="153"/>
      <c r="O332" s="153"/>
      <c r="P332" s="153"/>
      <c r="Q332" s="153"/>
      <c r="R332" s="153"/>
      <c r="S332" s="152"/>
      <c r="T332" s="153"/>
      <c r="X332" s="69" t="str">
        <f t="shared" si="14"/>
        <v/>
      </c>
      <c r="Y332" s="69" t="str">
        <f t="shared" si="15"/>
        <v/>
      </c>
    </row>
    <row r="333" spans="8:25" x14ac:dyDescent="0.25">
      <c r="H333" s="155"/>
      <c r="I333" s="151"/>
      <c r="J333" s="152"/>
      <c r="K333" s="153"/>
      <c r="L333" s="153"/>
      <c r="M333" s="153"/>
      <c r="N333" s="153"/>
      <c r="O333" s="153"/>
      <c r="P333" s="153"/>
      <c r="Q333" s="153"/>
      <c r="R333" s="153"/>
      <c r="S333" s="152"/>
      <c r="T333" s="153"/>
      <c r="X333" s="69" t="str">
        <f t="shared" si="14"/>
        <v/>
      </c>
      <c r="Y333" s="69" t="str">
        <f t="shared" si="15"/>
        <v/>
      </c>
    </row>
    <row r="334" spans="8:25" x14ac:dyDescent="0.25">
      <c r="H334" s="155"/>
      <c r="I334" s="151"/>
      <c r="J334" s="152"/>
      <c r="K334" s="153"/>
      <c r="L334" s="153"/>
      <c r="M334" s="153"/>
      <c r="N334" s="153"/>
      <c r="O334" s="153"/>
      <c r="P334" s="153"/>
      <c r="Q334" s="153"/>
      <c r="R334" s="153"/>
      <c r="S334" s="152"/>
      <c r="T334" s="153"/>
      <c r="X334" s="69" t="str">
        <f t="shared" si="14"/>
        <v/>
      </c>
      <c r="Y334" s="69" t="str">
        <f t="shared" si="15"/>
        <v/>
      </c>
    </row>
    <row r="335" spans="8:25" x14ac:dyDescent="0.25">
      <c r="H335" s="155"/>
      <c r="I335" s="151"/>
      <c r="J335" s="152"/>
      <c r="K335" s="153"/>
      <c r="L335" s="153"/>
      <c r="M335" s="153"/>
      <c r="N335" s="153"/>
      <c r="O335" s="153"/>
      <c r="P335" s="153"/>
      <c r="Q335" s="153"/>
      <c r="R335" s="153"/>
      <c r="S335" s="152"/>
      <c r="T335" s="153"/>
      <c r="X335" s="69" t="str">
        <f t="shared" si="14"/>
        <v/>
      </c>
      <c r="Y335" s="69" t="str">
        <f t="shared" si="15"/>
        <v/>
      </c>
    </row>
    <row r="336" spans="8:25" x14ac:dyDescent="0.25">
      <c r="H336" s="155"/>
      <c r="I336" s="151"/>
      <c r="J336" s="152"/>
      <c r="K336" s="153"/>
      <c r="L336" s="153"/>
      <c r="M336" s="153"/>
      <c r="N336" s="153"/>
      <c r="O336" s="153"/>
      <c r="P336" s="153"/>
      <c r="Q336" s="153"/>
      <c r="R336" s="153"/>
      <c r="S336" s="152"/>
      <c r="T336" s="153"/>
      <c r="X336" s="69" t="str">
        <f t="shared" si="14"/>
        <v/>
      </c>
      <c r="Y336" s="69" t="str">
        <f t="shared" si="15"/>
        <v/>
      </c>
    </row>
    <row r="337" spans="8:25" x14ac:dyDescent="0.25">
      <c r="H337" s="155"/>
      <c r="I337" s="151"/>
      <c r="J337" s="152"/>
      <c r="K337" s="153"/>
      <c r="L337" s="153"/>
      <c r="M337" s="153"/>
      <c r="N337" s="153"/>
      <c r="O337" s="153"/>
      <c r="P337" s="153"/>
      <c r="Q337" s="153"/>
      <c r="R337" s="153"/>
      <c r="S337" s="152"/>
      <c r="T337" s="153"/>
      <c r="X337" s="69" t="str">
        <f t="shared" si="14"/>
        <v/>
      </c>
      <c r="Y337" s="69" t="str">
        <f t="shared" si="15"/>
        <v/>
      </c>
    </row>
    <row r="338" spans="8:25" x14ac:dyDescent="0.25">
      <c r="H338" s="155"/>
      <c r="I338" s="151"/>
      <c r="J338" s="152"/>
      <c r="K338" s="153"/>
      <c r="L338" s="153"/>
      <c r="M338" s="153"/>
      <c r="N338" s="153"/>
      <c r="O338" s="153"/>
      <c r="P338" s="153"/>
      <c r="Q338" s="153"/>
      <c r="R338" s="153"/>
      <c r="S338" s="152"/>
      <c r="T338" s="153"/>
      <c r="X338" s="69" t="str">
        <f t="shared" si="14"/>
        <v/>
      </c>
      <c r="Y338" s="69" t="str">
        <f t="shared" si="15"/>
        <v/>
      </c>
    </row>
    <row r="339" spans="8:25" x14ac:dyDescent="0.25">
      <c r="H339" s="155"/>
      <c r="I339" s="151"/>
      <c r="J339" s="152"/>
      <c r="K339" s="153"/>
      <c r="L339" s="153"/>
      <c r="M339" s="153"/>
      <c r="N339" s="153"/>
      <c r="O339" s="153"/>
      <c r="P339" s="153"/>
      <c r="Q339" s="153"/>
      <c r="R339" s="153"/>
      <c r="S339" s="152"/>
      <c r="T339" s="153"/>
      <c r="X339" s="69" t="str">
        <f t="shared" si="14"/>
        <v/>
      </c>
      <c r="Y339" s="69" t="str">
        <f t="shared" si="15"/>
        <v/>
      </c>
    </row>
    <row r="340" spans="8:25" x14ac:dyDescent="0.25">
      <c r="H340" s="155"/>
      <c r="I340" s="151"/>
      <c r="J340" s="152"/>
      <c r="K340" s="153"/>
      <c r="L340" s="153"/>
      <c r="M340" s="153"/>
      <c r="N340" s="153"/>
      <c r="O340" s="153"/>
      <c r="P340" s="153"/>
      <c r="Q340" s="153"/>
      <c r="R340" s="153"/>
      <c r="S340" s="152"/>
      <c r="T340" s="153"/>
      <c r="X340" s="69" t="str">
        <f t="shared" si="14"/>
        <v/>
      </c>
      <c r="Y340" s="69" t="str">
        <f t="shared" si="15"/>
        <v/>
      </c>
    </row>
    <row r="341" spans="8:25" x14ac:dyDescent="0.25">
      <c r="H341" s="155"/>
      <c r="I341" s="151"/>
      <c r="J341" s="152"/>
      <c r="K341" s="153"/>
      <c r="L341" s="153"/>
      <c r="M341" s="153"/>
      <c r="N341" s="153"/>
      <c r="O341" s="153"/>
      <c r="P341" s="153"/>
      <c r="Q341" s="153"/>
      <c r="R341" s="153"/>
      <c r="S341" s="152"/>
      <c r="T341" s="153"/>
      <c r="X341" s="69" t="str">
        <f t="shared" si="14"/>
        <v/>
      </c>
      <c r="Y341" s="69" t="str">
        <f t="shared" si="15"/>
        <v/>
      </c>
    </row>
    <row r="342" spans="8:25" x14ac:dyDescent="0.25">
      <c r="H342" s="155"/>
      <c r="I342" s="151"/>
      <c r="J342" s="152"/>
      <c r="K342" s="153"/>
      <c r="L342" s="153"/>
      <c r="M342" s="153"/>
      <c r="N342" s="153"/>
      <c r="O342" s="153"/>
      <c r="P342" s="153"/>
      <c r="Q342" s="153"/>
      <c r="R342" s="153"/>
      <c r="S342" s="152"/>
      <c r="T342" s="153"/>
      <c r="X342" s="69" t="str">
        <f t="shared" si="14"/>
        <v/>
      </c>
      <c r="Y342" s="69" t="str">
        <f t="shared" si="15"/>
        <v/>
      </c>
    </row>
    <row r="343" spans="8:25" x14ac:dyDescent="0.25">
      <c r="H343" s="155"/>
      <c r="I343" s="151"/>
      <c r="J343" s="152"/>
      <c r="K343" s="153"/>
      <c r="L343" s="153"/>
      <c r="M343" s="153"/>
      <c r="N343" s="153"/>
      <c r="O343" s="153"/>
      <c r="P343" s="153"/>
      <c r="Q343" s="153"/>
      <c r="R343" s="153"/>
      <c r="S343" s="152"/>
      <c r="T343" s="153"/>
      <c r="X343" s="69" t="str">
        <f t="shared" si="14"/>
        <v/>
      </c>
      <c r="Y343" s="69" t="str">
        <f t="shared" si="15"/>
        <v/>
      </c>
    </row>
    <row r="344" spans="8:25" x14ac:dyDescent="0.25">
      <c r="H344" s="155"/>
      <c r="I344" s="151"/>
      <c r="J344" s="152"/>
      <c r="K344" s="153"/>
      <c r="L344" s="153"/>
      <c r="M344" s="153"/>
      <c r="N344" s="153"/>
      <c r="O344" s="153"/>
      <c r="P344" s="153"/>
      <c r="Q344" s="153"/>
      <c r="R344" s="153"/>
      <c r="S344" s="152"/>
      <c r="T344" s="153"/>
      <c r="X344" s="69" t="str">
        <f t="shared" si="14"/>
        <v/>
      </c>
      <c r="Y344" s="69" t="str">
        <f t="shared" si="15"/>
        <v/>
      </c>
    </row>
    <row r="345" spans="8:25" x14ac:dyDescent="0.25">
      <c r="H345" s="155"/>
      <c r="I345" s="151"/>
      <c r="J345" s="152"/>
      <c r="K345" s="153"/>
      <c r="L345" s="153"/>
      <c r="M345" s="153"/>
      <c r="N345" s="153"/>
      <c r="O345" s="153"/>
      <c r="P345" s="153"/>
      <c r="Q345" s="153"/>
      <c r="R345" s="153"/>
      <c r="S345" s="152"/>
      <c r="T345" s="153"/>
      <c r="X345" s="69" t="str">
        <f t="shared" si="14"/>
        <v/>
      </c>
      <c r="Y345" s="69" t="str">
        <f t="shared" si="15"/>
        <v/>
      </c>
    </row>
    <row r="346" spans="8:25" x14ac:dyDescent="0.25">
      <c r="H346" s="155"/>
      <c r="I346" s="151"/>
      <c r="J346" s="152"/>
      <c r="K346" s="153"/>
      <c r="L346" s="153"/>
      <c r="M346" s="153"/>
      <c r="N346" s="153"/>
      <c r="O346" s="153"/>
      <c r="P346" s="153"/>
      <c r="Q346" s="153"/>
      <c r="R346" s="153"/>
      <c r="S346" s="152"/>
      <c r="T346" s="153"/>
      <c r="X346" s="69" t="str">
        <f t="shared" si="14"/>
        <v/>
      </c>
      <c r="Y346" s="69" t="str">
        <f t="shared" si="15"/>
        <v/>
      </c>
    </row>
    <row r="347" spans="8:25" x14ac:dyDescent="0.25">
      <c r="H347" s="155"/>
      <c r="I347" s="151"/>
      <c r="J347" s="152"/>
      <c r="K347" s="153"/>
      <c r="L347" s="153"/>
      <c r="M347" s="153"/>
      <c r="N347" s="153"/>
      <c r="O347" s="153"/>
      <c r="P347" s="153"/>
      <c r="Q347" s="153"/>
      <c r="R347" s="153"/>
      <c r="S347" s="152"/>
      <c r="T347" s="153"/>
      <c r="X347" s="69" t="str">
        <f t="shared" si="14"/>
        <v/>
      </c>
      <c r="Y347" s="69" t="str">
        <f t="shared" si="15"/>
        <v/>
      </c>
    </row>
    <row r="348" spans="8:25" x14ac:dyDescent="0.25">
      <c r="H348" s="155"/>
      <c r="I348" s="151"/>
      <c r="J348" s="152"/>
      <c r="K348" s="153"/>
      <c r="L348" s="153"/>
      <c r="M348" s="153"/>
      <c r="N348" s="153"/>
      <c r="O348" s="153"/>
      <c r="P348" s="153"/>
      <c r="Q348" s="153"/>
      <c r="R348" s="153"/>
      <c r="S348" s="152"/>
      <c r="T348" s="153"/>
      <c r="X348" s="69" t="str">
        <f t="shared" si="14"/>
        <v/>
      </c>
      <c r="Y348" s="69" t="str">
        <f t="shared" si="15"/>
        <v/>
      </c>
    </row>
    <row r="349" spans="8:25" x14ac:dyDescent="0.25">
      <c r="H349" s="155"/>
      <c r="I349" s="151"/>
      <c r="J349" s="152"/>
      <c r="K349" s="153"/>
      <c r="L349" s="153"/>
      <c r="M349" s="153"/>
      <c r="N349" s="153"/>
      <c r="O349" s="153"/>
      <c r="P349" s="153"/>
      <c r="Q349" s="153"/>
      <c r="R349" s="153"/>
      <c r="S349" s="152"/>
      <c r="T349" s="153"/>
      <c r="X349" s="69" t="str">
        <f t="shared" si="14"/>
        <v/>
      </c>
      <c r="Y349" s="69" t="str">
        <f t="shared" si="15"/>
        <v/>
      </c>
    </row>
    <row r="350" spans="8:25" x14ac:dyDescent="0.25">
      <c r="H350" s="155"/>
      <c r="I350" s="151"/>
      <c r="J350" s="152"/>
      <c r="K350" s="153"/>
      <c r="L350" s="153"/>
      <c r="M350" s="153"/>
      <c r="N350" s="153"/>
      <c r="O350" s="153"/>
      <c r="P350" s="153"/>
      <c r="Q350" s="153"/>
      <c r="R350" s="153"/>
      <c r="S350" s="152"/>
      <c r="T350" s="153"/>
      <c r="X350" s="69" t="str">
        <f t="shared" si="14"/>
        <v/>
      </c>
      <c r="Y350" s="69" t="str">
        <f t="shared" si="15"/>
        <v/>
      </c>
    </row>
    <row r="351" spans="8:25" x14ac:dyDescent="0.25">
      <c r="H351" s="155"/>
      <c r="I351" s="151"/>
      <c r="J351" s="152"/>
      <c r="K351" s="153"/>
      <c r="L351" s="153"/>
      <c r="M351" s="153"/>
      <c r="N351" s="153"/>
      <c r="O351" s="153"/>
      <c r="P351" s="153"/>
      <c r="Q351" s="153"/>
      <c r="R351" s="153"/>
      <c r="S351" s="152"/>
      <c r="T351" s="153"/>
      <c r="X351" s="69" t="str">
        <f t="shared" si="14"/>
        <v/>
      </c>
      <c r="Y351" s="69" t="str">
        <f t="shared" si="15"/>
        <v/>
      </c>
    </row>
    <row r="352" spans="8:25" x14ac:dyDescent="0.25">
      <c r="H352" s="155"/>
      <c r="I352" s="151"/>
      <c r="J352" s="152"/>
      <c r="K352" s="153"/>
      <c r="L352" s="153"/>
      <c r="M352" s="153"/>
      <c r="N352" s="153"/>
      <c r="O352" s="153"/>
      <c r="P352" s="153"/>
      <c r="Q352" s="153"/>
      <c r="R352" s="153"/>
      <c r="S352" s="152"/>
      <c r="T352" s="153"/>
      <c r="X352" s="69" t="str">
        <f t="shared" si="14"/>
        <v/>
      </c>
      <c r="Y352" s="69" t="str">
        <f t="shared" si="15"/>
        <v/>
      </c>
    </row>
    <row r="353" spans="8:25" x14ac:dyDescent="0.25">
      <c r="H353" s="155"/>
      <c r="I353" s="151"/>
      <c r="J353" s="152"/>
      <c r="K353" s="153"/>
      <c r="L353" s="153"/>
      <c r="M353" s="153"/>
      <c r="N353" s="153"/>
      <c r="O353" s="153"/>
      <c r="P353" s="153"/>
      <c r="Q353" s="153"/>
      <c r="R353" s="153"/>
      <c r="S353" s="152"/>
      <c r="T353" s="153"/>
      <c r="X353" s="69" t="str">
        <f t="shared" si="14"/>
        <v/>
      </c>
      <c r="Y353" s="69" t="str">
        <f t="shared" si="15"/>
        <v/>
      </c>
    </row>
    <row r="354" spans="8:25" x14ac:dyDescent="0.25">
      <c r="H354" s="155"/>
      <c r="I354" s="151"/>
      <c r="J354" s="152"/>
      <c r="K354" s="153"/>
      <c r="L354" s="153"/>
      <c r="M354" s="153"/>
      <c r="N354" s="153"/>
      <c r="O354" s="153"/>
      <c r="P354" s="153"/>
      <c r="Q354" s="153"/>
      <c r="R354" s="153"/>
      <c r="S354" s="152"/>
      <c r="T354" s="153"/>
      <c r="X354" s="69" t="str">
        <f t="shared" si="14"/>
        <v/>
      </c>
      <c r="Y354" s="69" t="str">
        <f t="shared" si="15"/>
        <v/>
      </c>
    </row>
    <row r="355" spans="8:25" x14ac:dyDescent="0.25">
      <c r="H355" s="155"/>
      <c r="I355" s="151"/>
      <c r="J355" s="152"/>
      <c r="K355" s="153"/>
      <c r="L355" s="153"/>
      <c r="M355" s="153"/>
      <c r="N355" s="153"/>
      <c r="O355" s="153"/>
      <c r="P355" s="153"/>
      <c r="Q355" s="153"/>
      <c r="R355" s="153"/>
      <c r="S355" s="152"/>
      <c r="T355" s="153"/>
      <c r="X355" s="69" t="str">
        <f t="shared" si="14"/>
        <v/>
      </c>
      <c r="Y355" s="69" t="str">
        <f t="shared" si="15"/>
        <v/>
      </c>
    </row>
    <row r="356" spans="8:25" x14ac:dyDescent="0.25">
      <c r="H356" s="155"/>
      <c r="I356" s="151"/>
      <c r="J356" s="152"/>
      <c r="K356" s="153"/>
      <c r="L356" s="153"/>
      <c r="M356" s="153"/>
      <c r="N356" s="153"/>
      <c r="O356" s="153"/>
      <c r="P356" s="153"/>
      <c r="Q356" s="153"/>
      <c r="R356" s="153"/>
      <c r="S356" s="152"/>
      <c r="T356" s="153"/>
      <c r="X356" s="69" t="str">
        <f t="shared" si="14"/>
        <v/>
      </c>
      <c r="Y356" s="69" t="str">
        <f t="shared" si="15"/>
        <v/>
      </c>
    </row>
    <row r="357" spans="8:25" x14ac:dyDescent="0.25">
      <c r="H357" s="155"/>
      <c r="I357" s="151"/>
      <c r="J357" s="152"/>
      <c r="K357" s="153"/>
      <c r="L357" s="153"/>
      <c r="M357" s="153"/>
      <c r="N357" s="153"/>
      <c r="O357" s="153"/>
      <c r="P357" s="153"/>
      <c r="Q357" s="153"/>
      <c r="R357" s="153"/>
      <c r="S357" s="152"/>
      <c r="T357" s="153"/>
      <c r="X357" s="69" t="str">
        <f t="shared" si="14"/>
        <v/>
      </c>
      <c r="Y357" s="69" t="str">
        <f t="shared" si="15"/>
        <v/>
      </c>
    </row>
    <row r="358" spans="8:25" x14ac:dyDescent="0.25">
      <c r="H358" s="155"/>
      <c r="I358" s="151"/>
      <c r="J358" s="152"/>
      <c r="K358" s="153"/>
      <c r="L358" s="153"/>
      <c r="M358" s="153"/>
      <c r="N358" s="153"/>
      <c r="O358" s="153"/>
      <c r="P358" s="153"/>
      <c r="Q358" s="153"/>
      <c r="R358" s="153"/>
      <c r="S358" s="152"/>
      <c r="T358" s="153"/>
      <c r="X358" s="69" t="str">
        <f t="shared" si="14"/>
        <v/>
      </c>
      <c r="Y358" s="69" t="str">
        <f t="shared" si="15"/>
        <v/>
      </c>
    </row>
    <row r="359" spans="8:25" x14ac:dyDescent="0.25">
      <c r="H359" s="155"/>
      <c r="I359" s="151"/>
      <c r="J359" s="152"/>
      <c r="K359" s="153"/>
      <c r="L359" s="153"/>
      <c r="M359" s="153"/>
      <c r="N359" s="153"/>
      <c r="O359" s="153"/>
      <c r="P359" s="153"/>
      <c r="Q359" s="153"/>
      <c r="R359" s="153"/>
      <c r="S359" s="152"/>
      <c r="T359" s="153"/>
      <c r="X359" s="69" t="str">
        <f t="shared" si="14"/>
        <v/>
      </c>
      <c r="Y359" s="69" t="str">
        <f t="shared" si="15"/>
        <v/>
      </c>
    </row>
    <row r="360" spans="8:25" x14ac:dyDescent="0.25">
      <c r="H360" s="155"/>
      <c r="I360" s="151"/>
      <c r="J360" s="152"/>
      <c r="K360" s="153"/>
      <c r="L360" s="153"/>
      <c r="M360" s="153"/>
      <c r="N360" s="153"/>
      <c r="O360" s="153"/>
      <c r="P360" s="153"/>
      <c r="Q360" s="153"/>
      <c r="R360" s="153"/>
      <c r="S360" s="152"/>
      <c r="T360" s="153"/>
      <c r="X360" s="69" t="str">
        <f t="shared" si="14"/>
        <v/>
      </c>
      <c r="Y360" s="69" t="str">
        <f t="shared" si="15"/>
        <v/>
      </c>
    </row>
    <row r="361" spans="8:25" x14ac:dyDescent="0.25">
      <c r="H361" s="155"/>
      <c r="I361" s="151"/>
      <c r="J361" s="152"/>
      <c r="K361" s="153"/>
      <c r="L361" s="153"/>
      <c r="M361" s="153"/>
      <c r="N361" s="153"/>
      <c r="O361" s="153"/>
      <c r="P361" s="153"/>
      <c r="Q361" s="153"/>
      <c r="R361" s="153"/>
      <c r="S361" s="152"/>
      <c r="T361" s="153"/>
      <c r="X361" s="69" t="str">
        <f t="shared" si="14"/>
        <v/>
      </c>
      <c r="Y361" s="69" t="str">
        <f t="shared" si="15"/>
        <v/>
      </c>
    </row>
    <row r="362" spans="8:25" x14ac:dyDescent="0.25">
      <c r="H362" s="155"/>
      <c r="I362" s="151"/>
      <c r="J362" s="152"/>
      <c r="K362" s="153"/>
      <c r="L362" s="153"/>
      <c r="M362" s="153"/>
      <c r="N362" s="153"/>
      <c r="O362" s="153"/>
      <c r="P362" s="153"/>
      <c r="Q362" s="153"/>
      <c r="R362" s="153"/>
      <c r="S362" s="152"/>
      <c r="T362" s="153"/>
      <c r="X362" s="69" t="str">
        <f t="shared" si="14"/>
        <v/>
      </c>
      <c r="Y362" s="69" t="str">
        <f t="shared" si="15"/>
        <v/>
      </c>
    </row>
    <row r="363" spans="8:25" x14ac:dyDescent="0.25">
      <c r="H363" s="155"/>
      <c r="I363" s="151"/>
      <c r="J363" s="152"/>
      <c r="K363" s="153"/>
      <c r="L363" s="153"/>
      <c r="M363" s="153"/>
      <c r="N363" s="153"/>
      <c r="O363" s="153"/>
      <c r="P363" s="153"/>
      <c r="Q363" s="153"/>
      <c r="R363" s="153"/>
      <c r="S363" s="152"/>
      <c r="T363" s="153"/>
      <c r="X363" s="69" t="str">
        <f t="shared" si="14"/>
        <v/>
      </c>
      <c r="Y363" s="69" t="str">
        <f t="shared" si="15"/>
        <v/>
      </c>
    </row>
    <row r="364" spans="8:25" x14ac:dyDescent="0.25">
      <c r="H364" s="155"/>
      <c r="I364" s="151"/>
      <c r="J364" s="152"/>
      <c r="K364" s="153"/>
      <c r="L364" s="153"/>
      <c r="M364" s="153"/>
      <c r="N364" s="153"/>
      <c r="O364" s="153"/>
      <c r="P364" s="153"/>
      <c r="Q364" s="153"/>
      <c r="R364" s="153"/>
      <c r="S364" s="152"/>
      <c r="T364" s="153"/>
      <c r="X364" s="69" t="str">
        <f t="shared" si="14"/>
        <v/>
      </c>
      <c r="Y364" s="69" t="str">
        <f t="shared" si="15"/>
        <v/>
      </c>
    </row>
    <row r="365" spans="8:25" x14ac:dyDescent="0.25">
      <c r="H365" s="155"/>
      <c r="I365" s="151"/>
      <c r="J365" s="152"/>
      <c r="K365" s="153"/>
      <c r="L365" s="153"/>
      <c r="M365" s="153"/>
      <c r="N365" s="153"/>
      <c r="O365" s="153"/>
      <c r="P365" s="153"/>
      <c r="Q365" s="153"/>
      <c r="R365" s="153"/>
      <c r="S365" s="152"/>
      <c r="T365" s="153"/>
      <c r="X365" s="69" t="str">
        <f t="shared" si="14"/>
        <v/>
      </c>
      <c r="Y365" s="69" t="str">
        <f t="shared" si="15"/>
        <v/>
      </c>
    </row>
    <row r="366" spans="8:25" x14ac:dyDescent="0.25">
      <c r="H366" s="155"/>
      <c r="I366" s="151"/>
      <c r="J366" s="152"/>
      <c r="K366" s="153"/>
      <c r="L366" s="153"/>
      <c r="M366" s="153"/>
      <c r="N366" s="153"/>
      <c r="O366" s="153"/>
      <c r="P366" s="153"/>
      <c r="Q366" s="153"/>
      <c r="R366" s="153"/>
      <c r="S366" s="152"/>
      <c r="T366" s="153"/>
      <c r="X366" s="69" t="str">
        <f t="shared" si="14"/>
        <v/>
      </c>
      <c r="Y366" s="69" t="str">
        <f t="shared" si="15"/>
        <v/>
      </c>
    </row>
    <row r="367" spans="8:25" x14ac:dyDescent="0.25">
      <c r="H367" s="155"/>
      <c r="I367" s="151"/>
      <c r="J367" s="152"/>
      <c r="K367" s="153"/>
      <c r="L367" s="153"/>
      <c r="M367" s="153"/>
      <c r="N367" s="153"/>
      <c r="O367" s="153"/>
      <c r="P367" s="153"/>
      <c r="Q367" s="153"/>
      <c r="R367" s="153"/>
      <c r="S367" s="152"/>
      <c r="T367" s="153"/>
      <c r="X367" s="69" t="str">
        <f t="shared" si="14"/>
        <v/>
      </c>
      <c r="Y367" s="69" t="str">
        <f t="shared" si="15"/>
        <v/>
      </c>
    </row>
    <row r="368" spans="8:25" x14ac:dyDescent="0.25">
      <c r="H368" s="155"/>
      <c r="I368" s="151"/>
      <c r="J368" s="152"/>
      <c r="K368" s="153"/>
      <c r="L368" s="153"/>
      <c r="M368" s="153"/>
      <c r="N368" s="153"/>
      <c r="O368" s="153"/>
      <c r="P368" s="153"/>
      <c r="Q368" s="153"/>
      <c r="R368" s="153"/>
      <c r="S368" s="152"/>
      <c r="T368" s="153"/>
      <c r="X368" s="69" t="str">
        <f t="shared" si="14"/>
        <v/>
      </c>
      <c r="Y368" s="69" t="str">
        <f t="shared" si="15"/>
        <v/>
      </c>
    </row>
    <row r="369" spans="8:25" x14ac:dyDescent="0.25">
      <c r="H369" s="155"/>
      <c r="I369" s="151"/>
      <c r="J369" s="152"/>
      <c r="K369" s="153"/>
      <c r="L369" s="153"/>
      <c r="M369" s="153"/>
      <c r="N369" s="153"/>
      <c r="O369" s="153"/>
      <c r="P369" s="153"/>
      <c r="Q369" s="153"/>
      <c r="R369" s="153"/>
      <c r="S369" s="152"/>
      <c r="T369" s="153"/>
      <c r="X369" s="69" t="str">
        <f t="shared" si="14"/>
        <v/>
      </c>
      <c r="Y369" s="69" t="str">
        <f t="shared" si="15"/>
        <v/>
      </c>
    </row>
    <row r="370" spans="8:25" x14ac:dyDescent="0.25">
      <c r="H370" s="155"/>
      <c r="I370" s="151"/>
      <c r="J370" s="152"/>
      <c r="K370" s="153"/>
      <c r="L370" s="153"/>
      <c r="M370" s="153"/>
      <c r="N370" s="153"/>
      <c r="O370" s="153"/>
      <c r="P370" s="153"/>
      <c r="Q370" s="153"/>
      <c r="R370" s="153"/>
      <c r="S370" s="152"/>
      <c r="T370" s="153"/>
      <c r="X370" s="69" t="str">
        <f t="shared" si="14"/>
        <v/>
      </c>
      <c r="Y370" s="69" t="str">
        <f t="shared" si="15"/>
        <v/>
      </c>
    </row>
    <row r="371" spans="8:25" x14ac:dyDescent="0.25">
      <c r="H371" s="155"/>
      <c r="I371" s="151"/>
      <c r="J371" s="152"/>
      <c r="K371" s="153"/>
      <c r="L371" s="153"/>
      <c r="M371" s="153"/>
      <c r="N371" s="153"/>
      <c r="O371" s="153"/>
      <c r="P371" s="153"/>
      <c r="Q371" s="153"/>
      <c r="R371" s="153"/>
      <c r="S371" s="152"/>
      <c r="T371" s="153"/>
      <c r="X371" s="69" t="str">
        <f t="shared" si="14"/>
        <v/>
      </c>
      <c r="Y371" s="69" t="str">
        <f t="shared" si="15"/>
        <v/>
      </c>
    </row>
    <row r="372" spans="8:25" x14ac:dyDescent="0.25">
      <c r="H372" s="155"/>
      <c r="I372" s="151"/>
      <c r="J372" s="152"/>
      <c r="K372" s="153"/>
      <c r="L372" s="153"/>
      <c r="M372" s="153"/>
      <c r="N372" s="153"/>
      <c r="O372" s="153"/>
      <c r="P372" s="153"/>
      <c r="Q372" s="153"/>
      <c r="R372" s="153"/>
      <c r="S372" s="152"/>
      <c r="T372" s="153"/>
      <c r="X372" s="69" t="str">
        <f t="shared" si="14"/>
        <v/>
      </c>
      <c r="Y372" s="69" t="str">
        <f t="shared" si="15"/>
        <v/>
      </c>
    </row>
    <row r="373" spans="8:25" x14ac:dyDescent="0.25">
      <c r="H373" s="155"/>
      <c r="I373" s="151"/>
      <c r="J373" s="152"/>
      <c r="K373" s="153"/>
      <c r="L373" s="153"/>
      <c r="M373" s="153"/>
      <c r="N373" s="153"/>
      <c r="O373" s="153"/>
      <c r="P373" s="153"/>
      <c r="Q373" s="153"/>
      <c r="R373" s="153"/>
      <c r="S373" s="152"/>
      <c r="T373" s="153"/>
      <c r="X373" s="69" t="str">
        <f t="shared" si="14"/>
        <v/>
      </c>
      <c r="Y373" s="69" t="str">
        <f t="shared" si="15"/>
        <v/>
      </c>
    </row>
    <row r="374" spans="8:25" x14ac:dyDescent="0.25">
      <c r="H374" s="155"/>
      <c r="I374" s="151"/>
      <c r="J374" s="152"/>
      <c r="K374" s="153"/>
      <c r="L374" s="153"/>
      <c r="M374" s="153"/>
      <c r="N374" s="153"/>
      <c r="O374" s="153"/>
      <c r="P374" s="153"/>
      <c r="Q374" s="153"/>
      <c r="R374" s="153"/>
      <c r="S374" s="152"/>
      <c r="T374" s="153"/>
      <c r="X374" s="69" t="str">
        <f t="shared" si="14"/>
        <v/>
      </c>
      <c r="Y374" s="69" t="str">
        <f t="shared" si="15"/>
        <v/>
      </c>
    </row>
    <row r="375" spans="8:25" x14ac:dyDescent="0.25">
      <c r="H375" s="155"/>
      <c r="I375" s="151"/>
      <c r="J375" s="152"/>
      <c r="K375" s="153"/>
      <c r="L375" s="153"/>
      <c r="M375" s="153"/>
      <c r="N375" s="153"/>
      <c r="O375" s="153"/>
      <c r="P375" s="153"/>
      <c r="Q375" s="153"/>
      <c r="R375" s="153"/>
      <c r="S375" s="152"/>
      <c r="T375" s="153"/>
      <c r="X375" s="69" t="str">
        <f t="shared" si="14"/>
        <v/>
      </c>
      <c r="Y375" s="69" t="str">
        <f t="shared" si="15"/>
        <v/>
      </c>
    </row>
    <row r="376" spans="8:25" x14ac:dyDescent="0.25">
      <c r="H376" s="155"/>
      <c r="I376" s="151"/>
      <c r="J376" s="152"/>
      <c r="K376" s="153"/>
      <c r="L376" s="153"/>
      <c r="M376" s="153"/>
      <c r="N376" s="153"/>
      <c r="O376" s="153"/>
      <c r="P376" s="153"/>
      <c r="Q376" s="153"/>
      <c r="R376" s="153"/>
      <c r="S376" s="152"/>
      <c r="T376" s="153"/>
      <c r="X376" s="69" t="str">
        <f t="shared" si="14"/>
        <v/>
      </c>
      <c r="Y376" s="69" t="str">
        <f t="shared" si="15"/>
        <v/>
      </c>
    </row>
    <row r="377" spans="8:25" x14ac:dyDescent="0.25">
      <c r="H377" s="155"/>
      <c r="I377" s="151"/>
      <c r="J377" s="152"/>
      <c r="K377" s="153"/>
      <c r="L377" s="153"/>
      <c r="M377" s="153"/>
      <c r="N377" s="153"/>
      <c r="O377" s="153"/>
      <c r="P377" s="153"/>
      <c r="Q377" s="153"/>
      <c r="R377" s="153"/>
      <c r="S377" s="152"/>
      <c r="T377" s="153"/>
      <c r="X377" s="69" t="str">
        <f t="shared" si="14"/>
        <v/>
      </c>
      <c r="Y377" s="69" t="str">
        <f t="shared" si="15"/>
        <v/>
      </c>
    </row>
    <row r="378" spans="8:25" x14ac:dyDescent="0.25">
      <c r="H378" s="155"/>
      <c r="I378" s="151"/>
      <c r="J378" s="152"/>
      <c r="K378" s="153"/>
      <c r="L378" s="153"/>
      <c r="M378" s="153"/>
      <c r="N378" s="153"/>
      <c r="O378" s="153"/>
      <c r="P378" s="153"/>
      <c r="Q378" s="153"/>
      <c r="R378" s="153"/>
      <c r="S378" s="152"/>
      <c r="T378" s="153"/>
      <c r="X378" s="69" t="str">
        <f t="shared" si="14"/>
        <v/>
      </c>
      <c r="Y378" s="69" t="str">
        <f t="shared" si="15"/>
        <v/>
      </c>
    </row>
    <row r="379" spans="8:25" x14ac:dyDescent="0.25">
      <c r="H379" s="155"/>
      <c r="I379" s="151"/>
      <c r="J379" s="152"/>
      <c r="K379" s="153"/>
      <c r="L379" s="153"/>
      <c r="M379" s="153"/>
      <c r="N379" s="153"/>
      <c r="O379" s="153"/>
      <c r="P379" s="153"/>
      <c r="Q379" s="153"/>
      <c r="R379" s="153"/>
      <c r="S379" s="152"/>
      <c r="T379" s="153"/>
      <c r="X379" s="69" t="str">
        <f t="shared" si="14"/>
        <v/>
      </c>
      <c r="Y379" s="69" t="str">
        <f t="shared" si="15"/>
        <v/>
      </c>
    </row>
    <row r="380" spans="8:25" x14ac:dyDescent="0.25">
      <c r="H380" s="155"/>
      <c r="I380" s="151"/>
      <c r="J380" s="152"/>
      <c r="K380" s="153"/>
      <c r="L380" s="153"/>
      <c r="M380" s="153"/>
      <c r="N380" s="153"/>
      <c r="O380" s="153"/>
      <c r="P380" s="153"/>
      <c r="Q380" s="153"/>
      <c r="R380" s="153"/>
      <c r="S380" s="152"/>
      <c r="T380" s="153"/>
      <c r="X380" s="69" t="str">
        <f t="shared" si="14"/>
        <v/>
      </c>
      <c r="Y380" s="69" t="str">
        <f t="shared" si="15"/>
        <v/>
      </c>
    </row>
    <row r="381" spans="8:25" x14ac:dyDescent="0.25">
      <c r="H381" s="155"/>
      <c r="I381" s="151"/>
      <c r="J381" s="152"/>
      <c r="K381" s="153"/>
      <c r="L381" s="153"/>
      <c r="M381" s="153"/>
      <c r="N381" s="153"/>
      <c r="O381" s="153"/>
      <c r="P381" s="153"/>
      <c r="Q381" s="153"/>
      <c r="R381" s="153"/>
      <c r="S381" s="152"/>
      <c r="T381" s="153"/>
      <c r="X381" s="69" t="str">
        <f t="shared" si="14"/>
        <v/>
      </c>
      <c r="Y381" s="69" t="str">
        <f t="shared" si="15"/>
        <v/>
      </c>
    </row>
    <row r="382" spans="8:25" x14ac:dyDescent="0.25">
      <c r="H382" s="155"/>
      <c r="I382" s="151"/>
      <c r="J382" s="152"/>
      <c r="K382" s="153"/>
      <c r="L382" s="153"/>
      <c r="M382" s="153"/>
      <c r="N382" s="153"/>
      <c r="O382" s="153"/>
      <c r="P382" s="153"/>
      <c r="Q382" s="153"/>
      <c r="R382" s="153"/>
      <c r="S382" s="152"/>
      <c r="T382" s="153"/>
      <c r="X382" s="69" t="str">
        <f t="shared" si="14"/>
        <v/>
      </c>
      <c r="Y382" s="69" t="str">
        <f t="shared" si="15"/>
        <v/>
      </c>
    </row>
    <row r="383" spans="8:25" x14ac:dyDescent="0.25">
      <c r="H383" s="155"/>
      <c r="I383" s="151"/>
      <c r="J383" s="152"/>
      <c r="K383" s="153"/>
      <c r="L383" s="153"/>
      <c r="M383" s="153"/>
      <c r="N383" s="153"/>
      <c r="O383" s="153"/>
      <c r="P383" s="153"/>
      <c r="Q383" s="153"/>
      <c r="R383" s="153"/>
      <c r="S383" s="152"/>
      <c r="T383" s="153"/>
      <c r="X383" s="69" t="str">
        <f t="shared" si="14"/>
        <v/>
      </c>
      <c r="Y383" s="69" t="str">
        <f t="shared" si="15"/>
        <v/>
      </c>
    </row>
    <row r="384" spans="8:25" x14ac:dyDescent="0.25">
      <c r="H384" s="155"/>
      <c r="I384" s="151"/>
      <c r="J384" s="152"/>
      <c r="K384" s="153"/>
      <c r="L384" s="153"/>
      <c r="M384" s="153"/>
      <c r="N384" s="153"/>
      <c r="O384" s="153"/>
      <c r="P384" s="153"/>
      <c r="Q384" s="153"/>
      <c r="R384" s="153"/>
      <c r="S384" s="152"/>
      <c r="T384" s="153"/>
      <c r="X384" s="69" t="str">
        <f t="shared" si="14"/>
        <v/>
      </c>
      <c r="Y384" s="69" t="str">
        <f t="shared" si="15"/>
        <v/>
      </c>
    </row>
    <row r="385" spans="8:25" x14ac:dyDescent="0.25">
      <c r="H385" s="155"/>
      <c r="I385" s="151"/>
      <c r="J385" s="152"/>
      <c r="K385" s="153"/>
      <c r="L385" s="153"/>
      <c r="M385" s="153"/>
      <c r="N385" s="153"/>
      <c r="O385" s="153"/>
      <c r="P385" s="153"/>
      <c r="Q385" s="153"/>
      <c r="R385" s="153"/>
      <c r="S385" s="152"/>
      <c r="T385" s="153"/>
      <c r="X385" s="69" t="str">
        <f t="shared" si="14"/>
        <v/>
      </c>
      <c r="Y385" s="69" t="str">
        <f t="shared" si="15"/>
        <v/>
      </c>
    </row>
    <row r="386" spans="8:25" x14ac:dyDescent="0.25">
      <c r="H386" s="155"/>
      <c r="I386" s="151"/>
      <c r="J386" s="152"/>
      <c r="K386" s="153"/>
      <c r="L386" s="153"/>
      <c r="M386" s="153"/>
      <c r="N386" s="153"/>
      <c r="O386" s="153"/>
      <c r="P386" s="153"/>
      <c r="Q386" s="153"/>
      <c r="R386" s="153"/>
      <c r="S386" s="152"/>
      <c r="T386" s="153"/>
      <c r="X386" s="69" t="str">
        <f t="shared" ref="X386:X449" si="16">IF(W386&lt;&gt;"",W386-I386,"")</f>
        <v/>
      </c>
      <c r="Y386" s="69" t="str">
        <f t="shared" si="15"/>
        <v/>
      </c>
    </row>
    <row r="387" spans="8:25" x14ac:dyDescent="0.25">
      <c r="H387" s="155"/>
      <c r="I387" s="151"/>
      <c r="J387" s="152"/>
      <c r="K387" s="153"/>
      <c r="L387" s="153"/>
      <c r="M387" s="153"/>
      <c r="N387" s="153"/>
      <c r="O387" s="153"/>
      <c r="P387" s="153"/>
      <c r="Q387" s="153"/>
      <c r="R387" s="153"/>
      <c r="S387" s="152"/>
      <c r="T387" s="153"/>
      <c r="X387" s="69" t="str">
        <f t="shared" si="16"/>
        <v/>
      </c>
      <c r="Y387" s="69" t="str">
        <f t="shared" ref="Y387:Y450" si="17">IF(X387&lt;&gt;"",IF(X387&lt;365,"&lt; 1 year",IF(X387&lt;730,"1-2",IF(X387&lt;1095,"2-3",IF(X387&lt;1460,"3-4",IF(X387&lt;1825,"4-5","5+"))))),"")</f>
        <v/>
      </c>
    </row>
    <row r="388" spans="8:25" x14ac:dyDescent="0.25">
      <c r="H388" s="155"/>
      <c r="I388" s="151"/>
      <c r="J388" s="152"/>
      <c r="K388" s="153"/>
      <c r="L388" s="153"/>
      <c r="M388" s="153"/>
      <c r="N388" s="153"/>
      <c r="O388" s="153"/>
      <c r="P388" s="153"/>
      <c r="Q388" s="153"/>
      <c r="R388" s="153"/>
      <c r="S388" s="152"/>
      <c r="T388" s="153"/>
      <c r="X388" s="69" t="str">
        <f t="shared" si="16"/>
        <v/>
      </c>
      <c r="Y388" s="69" t="str">
        <f t="shared" si="17"/>
        <v/>
      </c>
    </row>
    <row r="389" spans="8:25" x14ac:dyDescent="0.25">
      <c r="H389" s="155"/>
      <c r="I389" s="151"/>
      <c r="J389" s="152"/>
      <c r="K389" s="153"/>
      <c r="L389" s="153"/>
      <c r="M389" s="153"/>
      <c r="N389" s="153"/>
      <c r="O389" s="153"/>
      <c r="P389" s="153"/>
      <c r="Q389" s="153"/>
      <c r="R389" s="153"/>
      <c r="S389" s="152"/>
      <c r="T389" s="153"/>
      <c r="X389" s="69" t="str">
        <f t="shared" si="16"/>
        <v/>
      </c>
      <c r="Y389" s="69" t="str">
        <f t="shared" si="17"/>
        <v/>
      </c>
    </row>
    <row r="390" spans="8:25" x14ac:dyDescent="0.25">
      <c r="H390" s="155"/>
      <c r="I390" s="151"/>
      <c r="J390" s="152"/>
      <c r="K390" s="153"/>
      <c r="L390" s="153"/>
      <c r="M390" s="153"/>
      <c r="N390" s="153"/>
      <c r="O390" s="153"/>
      <c r="P390" s="153"/>
      <c r="Q390" s="153"/>
      <c r="R390" s="153"/>
      <c r="S390" s="152"/>
      <c r="T390" s="153"/>
      <c r="X390" s="69" t="str">
        <f t="shared" si="16"/>
        <v/>
      </c>
      <c r="Y390" s="69" t="str">
        <f t="shared" si="17"/>
        <v/>
      </c>
    </row>
    <row r="391" spans="8:25" x14ac:dyDescent="0.25">
      <c r="H391" s="155"/>
      <c r="I391" s="151"/>
      <c r="J391" s="152"/>
      <c r="K391" s="153"/>
      <c r="L391" s="153"/>
      <c r="M391" s="153"/>
      <c r="N391" s="153"/>
      <c r="O391" s="153"/>
      <c r="P391" s="153"/>
      <c r="Q391" s="153"/>
      <c r="R391" s="153"/>
      <c r="S391" s="152"/>
      <c r="T391" s="153"/>
      <c r="X391" s="69" t="str">
        <f t="shared" si="16"/>
        <v/>
      </c>
      <c r="Y391" s="69" t="str">
        <f t="shared" si="17"/>
        <v/>
      </c>
    </row>
    <row r="392" spans="8:25" x14ac:dyDescent="0.25">
      <c r="H392" s="155"/>
      <c r="I392" s="151"/>
      <c r="J392" s="152"/>
      <c r="K392" s="153"/>
      <c r="L392" s="153"/>
      <c r="M392" s="153"/>
      <c r="N392" s="153"/>
      <c r="O392" s="153"/>
      <c r="P392" s="153"/>
      <c r="Q392" s="153"/>
      <c r="R392" s="153"/>
      <c r="S392" s="152"/>
      <c r="T392" s="153"/>
      <c r="X392" s="69" t="str">
        <f t="shared" si="16"/>
        <v/>
      </c>
      <c r="Y392" s="69" t="str">
        <f t="shared" si="17"/>
        <v/>
      </c>
    </row>
    <row r="393" spans="8:25" x14ac:dyDescent="0.25">
      <c r="H393" s="155"/>
      <c r="I393" s="151"/>
      <c r="J393" s="152"/>
      <c r="K393" s="153"/>
      <c r="L393" s="153"/>
      <c r="M393" s="153"/>
      <c r="N393" s="153"/>
      <c r="O393" s="153"/>
      <c r="P393" s="153"/>
      <c r="Q393" s="153"/>
      <c r="R393" s="153"/>
      <c r="S393" s="152"/>
      <c r="T393" s="153"/>
      <c r="X393" s="69" t="str">
        <f t="shared" si="16"/>
        <v/>
      </c>
      <c r="Y393" s="69" t="str">
        <f t="shared" si="17"/>
        <v/>
      </c>
    </row>
    <row r="394" spans="8:25" x14ac:dyDescent="0.25">
      <c r="H394" s="155"/>
      <c r="I394" s="151"/>
      <c r="J394" s="152"/>
      <c r="K394" s="153"/>
      <c r="L394" s="153"/>
      <c r="M394" s="153"/>
      <c r="N394" s="153"/>
      <c r="O394" s="153"/>
      <c r="P394" s="153"/>
      <c r="Q394" s="153"/>
      <c r="R394" s="153"/>
      <c r="S394" s="152"/>
      <c r="T394" s="153"/>
      <c r="X394" s="69" t="str">
        <f t="shared" si="16"/>
        <v/>
      </c>
      <c r="Y394" s="69" t="str">
        <f t="shared" si="17"/>
        <v/>
      </c>
    </row>
    <row r="395" spans="8:25" x14ac:dyDescent="0.25">
      <c r="H395" s="155"/>
      <c r="I395" s="151"/>
      <c r="J395" s="152"/>
      <c r="K395" s="153"/>
      <c r="L395" s="153"/>
      <c r="M395" s="153"/>
      <c r="N395" s="153"/>
      <c r="O395" s="153"/>
      <c r="P395" s="153"/>
      <c r="Q395" s="153"/>
      <c r="R395" s="153"/>
      <c r="S395" s="152"/>
      <c r="T395" s="153"/>
      <c r="X395" s="69" t="str">
        <f t="shared" si="16"/>
        <v/>
      </c>
      <c r="Y395" s="69" t="str">
        <f t="shared" si="17"/>
        <v/>
      </c>
    </row>
    <row r="396" spans="8:25" x14ac:dyDescent="0.25">
      <c r="H396" s="155"/>
      <c r="I396" s="151"/>
      <c r="J396" s="152"/>
      <c r="K396" s="153"/>
      <c r="L396" s="153"/>
      <c r="M396" s="153"/>
      <c r="N396" s="153"/>
      <c r="O396" s="153"/>
      <c r="P396" s="153"/>
      <c r="Q396" s="153"/>
      <c r="R396" s="153"/>
      <c r="S396" s="152"/>
      <c r="T396" s="153"/>
      <c r="X396" s="69" t="str">
        <f t="shared" si="16"/>
        <v/>
      </c>
      <c r="Y396" s="69" t="str">
        <f t="shared" si="17"/>
        <v/>
      </c>
    </row>
    <row r="397" spans="8:25" x14ac:dyDescent="0.25">
      <c r="H397" s="155"/>
      <c r="I397" s="151"/>
      <c r="J397" s="152"/>
      <c r="K397" s="153"/>
      <c r="L397" s="153"/>
      <c r="M397" s="153"/>
      <c r="N397" s="153"/>
      <c r="O397" s="153"/>
      <c r="P397" s="153"/>
      <c r="Q397" s="153"/>
      <c r="R397" s="153"/>
      <c r="S397" s="152"/>
      <c r="T397" s="153"/>
      <c r="X397" s="69" t="str">
        <f t="shared" si="16"/>
        <v/>
      </c>
      <c r="Y397" s="69" t="str">
        <f t="shared" si="17"/>
        <v/>
      </c>
    </row>
    <row r="398" spans="8:25" x14ac:dyDescent="0.25">
      <c r="H398" s="155"/>
      <c r="I398" s="151"/>
      <c r="J398" s="152"/>
      <c r="K398" s="153"/>
      <c r="L398" s="153"/>
      <c r="M398" s="153"/>
      <c r="N398" s="153"/>
      <c r="O398" s="153"/>
      <c r="P398" s="153"/>
      <c r="Q398" s="153"/>
      <c r="R398" s="153"/>
      <c r="S398" s="152"/>
      <c r="T398" s="153"/>
      <c r="X398" s="69" t="str">
        <f t="shared" si="16"/>
        <v/>
      </c>
      <c r="Y398" s="69" t="str">
        <f t="shared" si="17"/>
        <v/>
      </c>
    </row>
    <row r="399" spans="8:25" x14ac:dyDescent="0.25">
      <c r="H399" s="155"/>
      <c r="I399" s="151"/>
      <c r="J399" s="152"/>
      <c r="K399" s="153"/>
      <c r="L399" s="153"/>
      <c r="M399" s="153"/>
      <c r="N399" s="153"/>
      <c r="O399" s="153"/>
      <c r="P399" s="153"/>
      <c r="Q399" s="153"/>
      <c r="R399" s="153"/>
      <c r="S399" s="152"/>
      <c r="T399" s="153"/>
      <c r="X399" s="69" t="str">
        <f t="shared" si="16"/>
        <v/>
      </c>
      <c r="Y399" s="69" t="str">
        <f t="shared" si="17"/>
        <v/>
      </c>
    </row>
    <row r="400" spans="8:25" x14ac:dyDescent="0.25">
      <c r="H400" s="155"/>
      <c r="I400" s="151"/>
      <c r="J400" s="152"/>
      <c r="K400" s="153"/>
      <c r="L400" s="153"/>
      <c r="M400" s="153"/>
      <c r="N400" s="153"/>
      <c r="O400" s="153"/>
      <c r="P400" s="153"/>
      <c r="Q400" s="153"/>
      <c r="R400" s="153"/>
      <c r="S400" s="152"/>
      <c r="T400" s="153"/>
      <c r="X400" s="69" t="str">
        <f t="shared" si="16"/>
        <v/>
      </c>
      <c r="Y400" s="69" t="str">
        <f t="shared" si="17"/>
        <v/>
      </c>
    </row>
    <row r="401" spans="8:25" x14ac:dyDescent="0.25">
      <c r="H401" s="155"/>
      <c r="I401" s="151"/>
      <c r="J401" s="152"/>
      <c r="K401" s="153"/>
      <c r="L401" s="153"/>
      <c r="M401" s="153"/>
      <c r="N401" s="153"/>
      <c r="O401" s="153"/>
      <c r="P401" s="153"/>
      <c r="Q401" s="153"/>
      <c r="R401" s="153"/>
      <c r="S401" s="152"/>
      <c r="T401" s="153"/>
      <c r="X401" s="69" t="str">
        <f t="shared" si="16"/>
        <v/>
      </c>
      <c r="Y401" s="69" t="str">
        <f t="shared" si="17"/>
        <v/>
      </c>
    </row>
    <row r="402" spans="8:25" x14ac:dyDescent="0.25">
      <c r="H402" s="155"/>
      <c r="I402" s="151"/>
      <c r="J402" s="152"/>
      <c r="K402" s="153"/>
      <c r="L402" s="153"/>
      <c r="M402" s="153"/>
      <c r="N402" s="153"/>
      <c r="O402" s="153"/>
      <c r="P402" s="153"/>
      <c r="Q402" s="153"/>
      <c r="R402" s="153"/>
      <c r="S402" s="152"/>
      <c r="T402" s="153"/>
      <c r="X402" s="69" t="str">
        <f t="shared" si="16"/>
        <v/>
      </c>
      <c r="Y402" s="69" t="str">
        <f t="shared" si="17"/>
        <v/>
      </c>
    </row>
    <row r="403" spans="8:25" x14ac:dyDescent="0.25">
      <c r="H403" s="155"/>
      <c r="I403" s="151"/>
      <c r="J403" s="152"/>
      <c r="K403" s="153"/>
      <c r="L403" s="153"/>
      <c r="M403" s="153"/>
      <c r="N403" s="153"/>
      <c r="O403" s="153"/>
      <c r="P403" s="153"/>
      <c r="Q403" s="153"/>
      <c r="R403" s="153"/>
      <c r="S403" s="152"/>
      <c r="T403" s="153"/>
      <c r="X403" s="69" t="str">
        <f t="shared" si="16"/>
        <v/>
      </c>
      <c r="Y403" s="69" t="str">
        <f t="shared" si="17"/>
        <v/>
      </c>
    </row>
    <row r="404" spans="8:25" x14ac:dyDescent="0.25">
      <c r="H404" s="155"/>
      <c r="I404" s="151"/>
      <c r="J404" s="152"/>
      <c r="K404" s="153"/>
      <c r="L404" s="153"/>
      <c r="M404" s="153"/>
      <c r="N404" s="153"/>
      <c r="O404" s="153"/>
      <c r="P404" s="153"/>
      <c r="Q404" s="153"/>
      <c r="R404" s="153"/>
      <c r="S404" s="152"/>
      <c r="T404" s="153"/>
      <c r="X404" s="69" t="str">
        <f t="shared" si="16"/>
        <v/>
      </c>
      <c r="Y404" s="69" t="str">
        <f t="shared" si="17"/>
        <v/>
      </c>
    </row>
    <row r="405" spans="8:25" x14ac:dyDescent="0.25">
      <c r="H405" s="155"/>
      <c r="I405" s="151"/>
      <c r="J405" s="152"/>
      <c r="K405" s="153"/>
      <c r="L405" s="153"/>
      <c r="M405" s="153"/>
      <c r="N405" s="153"/>
      <c r="O405" s="153"/>
      <c r="P405" s="153"/>
      <c r="Q405" s="153"/>
      <c r="R405" s="153"/>
      <c r="S405" s="152"/>
      <c r="T405" s="153"/>
      <c r="X405" s="69" t="str">
        <f t="shared" si="16"/>
        <v/>
      </c>
      <c r="Y405" s="69" t="str">
        <f t="shared" si="17"/>
        <v/>
      </c>
    </row>
    <row r="406" spans="8:25" x14ac:dyDescent="0.25">
      <c r="H406" s="155"/>
      <c r="I406" s="151"/>
      <c r="J406" s="152"/>
      <c r="K406" s="153"/>
      <c r="L406" s="153"/>
      <c r="M406" s="153"/>
      <c r="N406" s="153"/>
      <c r="O406" s="153"/>
      <c r="P406" s="153"/>
      <c r="Q406" s="153"/>
      <c r="R406" s="153"/>
      <c r="S406" s="152"/>
      <c r="T406" s="153"/>
      <c r="X406" s="69" t="str">
        <f t="shared" si="16"/>
        <v/>
      </c>
      <c r="Y406" s="69" t="str">
        <f t="shared" si="17"/>
        <v/>
      </c>
    </row>
    <row r="407" spans="8:25" x14ac:dyDescent="0.25">
      <c r="H407" s="155"/>
      <c r="I407" s="151"/>
      <c r="J407" s="152"/>
      <c r="K407" s="153"/>
      <c r="L407" s="153"/>
      <c r="M407" s="153"/>
      <c r="N407" s="153"/>
      <c r="O407" s="153"/>
      <c r="P407" s="153"/>
      <c r="Q407" s="153"/>
      <c r="R407" s="153"/>
      <c r="S407" s="152"/>
      <c r="T407" s="153"/>
      <c r="X407" s="69" t="str">
        <f t="shared" si="16"/>
        <v/>
      </c>
      <c r="Y407" s="69" t="str">
        <f t="shared" si="17"/>
        <v/>
      </c>
    </row>
    <row r="408" spans="8:25" x14ac:dyDescent="0.25">
      <c r="H408" s="155"/>
      <c r="I408" s="151"/>
      <c r="J408" s="152"/>
      <c r="K408" s="153"/>
      <c r="L408" s="153"/>
      <c r="M408" s="153"/>
      <c r="N408" s="153"/>
      <c r="O408" s="153"/>
      <c r="P408" s="153"/>
      <c r="Q408" s="153"/>
      <c r="R408" s="153"/>
      <c r="S408" s="152"/>
      <c r="T408" s="153"/>
      <c r="X408" s="69" t="str">
        <f t="shared" si="16"/>
        <v/>
      </c>
      <c r="Y408" s="69" t="str">
        <f t="shared" si="17"/>
        <v/>
      </c>
    </row>
    <row r="409" spans="8:25" x14ac:dyDescent="0.25">
      <c r="H409" s="155"/>
      <c r="I409" s="151"/>
      <c r="J409" s="152"/>
      <c r="K409" s="153"/>
      <c r="L409" s="153"/>
      <c r="M409" s="153"/>
      <c r="N409" s="153"/>
      <c r="O409" s="153"/>
      <c r="P409" s="153"/>
      <c r="Q409" s="153"/>
      <c r="R409" s="153"/>
      <c r="S409" s="152"/>
      <c r="T409" s="153"/>
      <c r="X409" s="69" t="str">
        <f t="shared" si="16"/>
        <v/>
      </c>
      <c r="Y409" s="69" t="str">
        <f t="shared" si="17"/>
        <v/>
      </c>
    </row>
    <row r="410" spans="8:25" x14ac:dyDescent="0.25">
      <c r="H410" s="155"/>
      <c r="I410" s="151"/>
      <c r="J410" s="152"/>
      <c r="K410" s="153"/>
      <c r="L410" s="153"/>
      <c r="M410" s="153"/>
      <c r="N410" s="153"/>
      <c r="O410" s="153"/>
      <c r="P410" s="153"/>
      <c r="Q410" s="153"/>
      <c r="R410" s="153"/>
      <c r="S410" s="152"/>
      <c r="T410" s="153"/>
      <c r="X410" s="69" t="str">
        <f t="shared" si="16"/>
        <v/>
      </c>
      <c r="Y410" s="69" t="str">
        <f t="shared" si="17"/>
        <v/>
      </c>
    </row>
    <row r="411" spans="8:25" x14ac:dyDescent="0.25">
      <c r="H411" s="155"/>
      <c r="I411" s="151"/>
      <c r="J411" s="152"/>
      <c r="K411" s="153"/>
      <c r="L411" s="153"/>
      <c r="M411" s="153"/>
      <c r="N411" s="153"/>
      <c r="O411" s="153"/>
      <c r="P411" s="153"/>
      <c r="Q411" s="153"/>
      <c r="R411" s="153"/>
      <c r="S411" s="152"/>
      <c r="T411" s="153"/>
      <c r="X411" s="69" t="str">
        <f t="shared" si="16"/>
        <v/>
      </c>
      <c r="Y411" s="69" t="str">
        <f t="shared" si="17"/>
        <v/>
      </c>
    </row>
    <row r="412" spans="8:25" x14ac:dyDescent="0.25">
      <c r="H412" s="155"/>
      <c r="I412" s="151"/>
      <c r="J412" s="152"/>
      <c r="K412" s="153"/>
      <c r="L412" s="153"/>
      <c r="M412" s="153"/>
      <c r="N412" s="153"/>
      <c r="O412" s="153"/>
      <c r="P412" s="153"/>
      <c r="Q412" s="153"/>
      <c r="R412" s="153"/>
      <c r="S412" s="152"/>
      <c r="T412" s="153"/>
      <c r="X412" s="69" t="str">
        <f t="shared" si="16"/>
        <v/>
      </c>
      <c r="Y412" s="69" t="str">
        <f t="shared" si="17"/>
        <v/>
      </c>
    </row>
    <row r="413" spans="8:25" x14ac:dyDescent="0.25">
      <c r="H413" s="155"/>
      <c r="I413" s="151"/>
      <c r="J413" s="152"/>
      <c r="K413" s="153"/>
      <c r="L413" s="153"/>
      <c r="M413" s="153"/>
      <c r="N413" s="153"/>
      <c r="O413" s="153"/>
      <c r="P413" s="153"/>
      <c r="Q413" s="153"/>
      <c r="R413" s="153"/>
      <c r="S413" s="152"/>
      <c r="T413" s="153"/>
      <c r="X413" s="69" t="str">
        <f t="shared" si="16"/>
        <v/>
      </c>
      <c r="Y413" s="69" t="str">
        <f t="shared" si="17"/>
        <v/>
      </c>
    </row>
    <row r="414" spans="8:25" x14ac:dyDescent="0.25">
      <c r="H414" s="155"/>
      <c r="I414" s="151"/>
      <c r="J414" s="152"/>
      <c r="K414" s="153"/>
      <c r="L414" s="153"/>
      <c r="M414" s="153"/>
      <c r="N414" s="153"/>
      <c r="O414" s="153"/>
      <c r="P414" s="153"/>
      <c r="Q414" s="153"/>
      <c r="R414" s="153"/>
      <c r="S414" s="152"/>
      <c r="T414" s="153"/>
      <c r="X414" s="69" t="str">
        <f t="shared" si="16"/>
        <v/>
      </c>
      <c r="Y414" s="69" t="str">
        <f t="shared" si="17"/>
        <v/>
      </c>
    </row>
    <row r="415" spans="8:25" x14ac:dyDescent="0.25">
      <c r="H415" s="155"/>
      <c r="I415" s="151"/>
      <c r="J415" s="152"/>
      <c r="K415" s="153"/>
      <c r="L415" s="153"/>
      <c r="M415" s="153"/>
      <c r="N415" s="153"/>
      <c r="O415" s="153"/>
      <c r="P415" s="153"/>
      <c r="Q415" s="153"/>
      <c r="R415" s="153"/>
      <c r="S415" s="152"/>
      <c r="T415" s="153"/>
      <c r="X415" s="69" t="str">
        <f t="shared" si="16"/>
        <v/>
      </c>
      <c r="Y415" s="69" t="str">
        <f t="shared" si="17"/>
        <v/>
      </c>
    </row>
    <row r="416" spans="8:25" x14ac:dyDescent="0.25">
      <c r="H416" s="155"/>
      <c r="I416" s="151"/>
      <c r="J416" s="152"/>
      <c r="K416" s="153"/>
      <c r="L416" s="153"/>
      <c r="M416" s="153"/>
      <c r="N416" s="153"/>
      <c r="O416" s="153"/>
      <c r="P416" s="153"/>
      <c r="Q416" s="153"/>
      <c r="R416" s="153"/>
      <c r="S416" s="152"/>
      <c r="T416" s="153"/>
      <c r="X416" s="69" t="str">
        <f t="shared" si="16"/>
        <v/>
      </c>
      <c r="Y416" s="69" t="str">
        <f t="shared" si="17"/>
        <v/>
      </c>
    </row>
    <row r="417" spans="8:25" x14ac:dyDescent="0.25">
      <c r="H417" s="155"/>
      <c r="I417" s="151"/>
      <c r="J417" s="152"/>
      <c r="K417" s="153"/>
      <c r="L417" s="153"/>
      <c r="M417" s="153"/>
      <c r="N417" s="153"/>
      <c r="O417" s="153"/>
      <c r="P417" s="153"/>
      <c r="Q417" s="153"/>
      <c r="R417" s="153"/>
      <c r="S417" s="152"/>
      <c r="T417" s="153"/>
      <c r="X417" s="69" t="str">
        <f t="shared" si="16"/>
        <v/>
      </c>
      <c r="Y417" s="69" t="str">
        <f t="shared" si="17"/>
        <v/>
      </c>
    </row>
    <row r="418" spans="8:25" x14ac:dyDescent="0.25">
      <c r="H418" s="155"/>
      <c r="I418" s="151"/>
      <c r="J418" s="152"/>
      <c r="K418" s="153"/>
      <c r="L418" s="153"/>
      <c r="M418" s="153"/>
      <c r="N418" s="153"/>
      <c r="O418" s="153"/>
      <c r="P418" s="153"/>
      <c r="Q418" s="153"/>
      <c r="R418" s="153"/>
      <c r="S418" s="152"/>
      <c r="T418" s="153"/>
      <c r="X418" s="69" t="str">
        <f t="shared" si="16"/>
        <v/>
      </c>
      <c r="Y418" s="69" t="str">
        <f t="shared" si="17"/>
        <v/>
      </c>
    </row>
    <row r="419" spans="8:25" x14ac:dyDescent="0.25">
      <c r="H419" s="155"/>
      <c r="I419" s="151"/>
      <c r="J419" s="152"/>
      <c r="K419" s="153"/>
      <c r="L419" s="153"/>
      <c r="M419" s="153"/>
      <c r="N419" s="153"/>
      <c r="O419" s="153"/>
      <c r="P419" s="153"/>
      <c r="Q419" s="153"/>
      <c r="R419" s="153"/>
      <c r="S419" s="152"/>
      <c r="T419" s="153"/>
      <c r="X419" s="69" t="str">
        <f t="shared" si="16"/>
        <v/>
      </c>
      <c r="Y419" s="69" t="str">
        <f t="shared" si="17"/>
        <v/>
      </c>
    </row>
    <row r="420" spans="8:25" x14ac:dyDescent="0.25">
      <c r="H420" s="155"/>
      <c r="I420" s="151"/>
      <c r="J420" s="152"/>
      <c r="K420" s="153"/>
      <c r="L420" s="153"/>
      <c r="M420" s="153"/>
      <c r="N420" s="153"/>
      <c r="O420" s="153"/>
      <c r="P420" s="153"/>
      <c r="Q420" s="153"/>
      <c r="R420" s="153"/>
      <c r="S420" s="152"/>
      <c r="T420" s="153"/>
      <c r="X420" s="69" t="str">
        <f t="shared" si="16"/>
        <v/>
      </c>
      <c r="Y420" s="69" t="str">
        <f t="shared" si="17"/>
        <v/>
      </c>
    </row>
    <row r="421" spans="8:25" x14ac:dyDescent="0.25">
      <c r="H421" s="155"/>
      <c r="I421" s="151"/>
      <c r="J421" s="152"/>
      <c r="K421" s="153"/>
      <c r="L421" s="153"/>
      <c r="M421" s="153"/>
      <c r="N421" s="153"/>
      <c r="O421" s="153"/>
      <c r="P421" s="153"/>
      <c r="Q421" s="153"/>
      <c r="R421" s="153"/>
      <c r="S421" s="152"/>
      <c r="T421" s="153"/>
      <c r="X421" s="69" t="str">
        <f t="shared" si="16"/>
        <v/>
      </c>
      <c r="Y421" s="69" t="str">
        <f t="shared" si="17"/>
        <v/>
      </c>
    </row>
    <row r="422" spans="8:25" x14ac:dyDescent="0.25">
      <c r="H422" s="155"/>
      <c r="I422" s="151"/>
      <c r="J422" s="152"/>
      <c r="K422" s="153"/>
      <c r="L422" s="153"/>
      <c r="M422" s="153"/>
      <c r="N422" s="153"/>
      <c r="O422" s="153"/>
      <c r="P422" s="153"/>
      <c r="Q422" s="153"/>
      <c r="R422" s="153"/>
      <c r="S422" s="152"/>
      <c r="T422" s="153"/>
      <c r="X422" s="69" t="str">
        <f t="shared" si="16"/>
        <v/>
      </c>
      <c r="Y422" s="69" t="str">
        <f t="shared" si="17"/>
        <v/>
      </c>
    </row>
    <row r="423" spans="8:25" x14ac:dyDescent="0.25">
      <c r="H423" s="155"/>
      <c r="I423" s="151"/>
      <c r="J423" s="152"/>
      <c r="K423" s="153"/>
      <c r="L423" s="153"/>
      <c r="M423" s="153"/>
      <c r="N423" s="153"/>
      <c r="O423" s="153"/>
      <c r="P423" s="153"/>
      <c r="Q423" s="153"/>
      <c r="R423" s="153"/>
      <c r="S423" s="152"/>
      <c r="T423" s="153"/>
      <c r="X423" s="69" t="str">
        <f t="shared" si="16"/>
        <v/>
      </c>
      <c r="Y423" s="69" t="str">
        <f t="shared" si="17"/>
        <v/>
      </c>
    </row>
    <row r="424" spans="8:25" x14ac:dyDescent="0.25">
      <c r="H424" s="155"/>
      <c r="I424" s="151"/>
      <c r="J424" s="152"/>
      <c r="K424" s="153"/>
      <c r="L424" s="153"/>
      <c r="M424" s="153"/>
      <c r="N424" s="153"/>
      <c r="O424" s="153"/>
      <c r="P424" s="153"/>
      <c r="Q424" s="153"/>
      <c r="R424" s="153"/>
      <c r="S424" s="152"/>
      <c r="T424" s="153"/>
      <c r="X424" s="69" t="str">
        <f t="shared" si="16"/>
        <v/>
      </c>
      <c r="Y424" s="69" t="str">
        <f t="shared" si="17"/>
        <v/>
      </c>
    </row>
    <row r="425" spans="8:25" x14ac:dyDescent="0.25">
      <c r="H425" s="155"/>
      <c r="I425" s="151"/>
      <c r="J425" s="152"/>
      <c r="K425" s="153"/>
      <c r="L425" s="153"/>
      <c r="M425" s="153"/>
      <c r="N425" s="153"/>
      <c r="O425" s="153"/>
      <c r="P425" s="153"/>
      <c r="Q425" s="153"/>
      <c r="R425" s="153"/>
      <c r="S425" s="152"/>
      <c r="T425" s="153"/>
      <c r="X425" s="69" t="str">
        <f t="shared" si="16"/>
        <v/>
      </c>
      <c r="Y425" s="69" t="str">
        <f t="shared" si="17"/>
        <v/>
      </c>
    </row>
    <row r="426" spans="8:25" x14ac:dyDescent="0.25">
      <c r="H426" s="155"/>
      <c r="I426" s="151"/>
      <c r="J426" s="152"/>
      <c r="K426" s="153"/>
      <c r="L426" s="153"/>
      <c r="M426" s="153"/>
      <c r="N426" s="153"/>
      <c r="O426" s="153"/>
      <c r="P426" s="153"/>
      <c r="Q426" s="153"/>
      <c r="R426" s="153"/>
      <c r="S426" s="152"/>
      <c r="T426" s="153"/>
      <c r="X426" s="69" t="str">
        <f t="shared" si="16"/>
        <v/>
      </c>
      <c r="Y426" s="69" t="str">
        <f t="shared" si="17"/>
        <v/>
      </c>
    </row>
    <row r="427" spans="8:25" x14ac:dyDescent="0.25">
      <c r="H427" s="155"/>
      <c r="I427" s="151"/>
      <c r="J427" s="152"/>
      <c r="K427" s="153"/>
      <c r="L427" s="153"/>
      <c r="M427" s="153"/>
      <c r="N427" s="153"/>
      <c r="O427" s="153"/>
      <c r="P427" s="153"/>
      <c r="Q427" s="153"/>
      <c r="R427" s="153"/>
      <c r="S427" s="152"/>
      <c r="T427" s="153"/>
      <c r="X427" s="69" t="str">
        <f t="shared" si="16"/>
        <v/>
      </c>
      <c r="Y427" s="69" t="str">
        <f t="shared" si="17"/>
        <v/>
      </c>
    </row>
    <row r="428" spans="8:25" x14ac:dyDescent="0.25">
      <c r="H428" s="155"/>
      <c r="I428" s="151"/>
      <c r="J428" s="152"/>
      <c r="K428" s="153"/>
      <c r="L428" s="153"/>
      <c r="M428" s="153"/>
      <c r="N428" s="153"/>
      <c r="O428" s="153"/>
      <c r="P428" s="153"/>
      <c r="Q428" s="153"/>
      <c r="R428" s="153"/>
      <c r="S428" s="152"/>
      <c r="T428" s="153"/>
      <c r="X428" s="69" t="str">
        <f t="shared" si="16"/>
        <v/>
      </c>
      <c r="Y428" s="69" t="str">
        <f t="shared" si="17"/>
        <v/>
      </c>
    </row>
    <row r="429" spans="8:25" x14ac:dyDescent="0.25">
      <c r="H429" s="155"/>
      <c r="I429" s="151"/>
      <c r="J429" s="152"/>
      <c r="K429" s="153"/>
      <c r="L429" s="153"/>
      <c r="M429" s="153"/>
      <c r="N429" s="153"/>
      <c r="O429" s="153"/>
      <c r="P429" s="153"/>
      <c r="Q429" s="153"/>
      <c r="R429" s="153"/>
      <c r="S429" s="152"/>
      <c r="T429" s="153"/>
      <c r="X429" s="69" t="str">
        <f t="shared" si="16"/>
        <v/>
      </c>
      <c r="Y429" s="69" t="str">
        <f t="shared" si="17"/>
        <v/>
      </c>
    </row>
    <row r="430" spans="8:25" x14ac:dyDescent="0.25">
      <c r="H430" s="155"/>
      <c r="I430" s="151"/>
      <c r="J430" s="152"/>
      <c r="K430" s="153"/>
      <c r="L430" s="153"/>
      <c r="M430" s="153"/>
      <c r="N430" s="153"/>
      <c r="O430" s="153"/>
      <c r="P430" s="153"/>
      <c r="Q430" s="153"/>
      <c r="R430" s="153"/>
      <c r="S430" s="152"/>
      <c r="T430" s="153"/>
      <c r="X430" s="69" t="str">
        <f t="shared" si="16"/>
        <v/>
      </c>
      <c r="Y430" s="69" t="str">
        <f t="shared" si="17"/>
        <v/>
      </c>
    </row>
    <row r="431" spans="8:25" x14ac:dyDescent="0.25">
      <c r="H431" s="155"/>
      <c r="I431" s="151"/>
      <c r="J431" s="152"/>
      <c r="K431" s="153"/>
      <c r="L431" s="153"/>
      <c r="M431" s="153"/>
      <c r="N431" s="153"/>
      <c r="O431" s="153"/>
      <c r="P431" s="153"/>
      <c r="Q431" s="153"/>
      <c r="R431" s="153"/>
      <c r="S431" s="152"/>
      <c r="T431" s="153"/>
      <c r="X431" s="69" t="str">
        <f t="shared" si="16"/>
        <v/>
      </c>
      <c r="Y431" s="69" t="str">
        <f t="shared" si="17"/>
        <v/>
      </c>
    </row>
    <row r="432" spans="8:25" x14ac:dyDescent="0.25">
      <c r="H432" s="155"/>
      <c r="I432" s="151"/>
      <c r="J432" s="152"/>
      <c r="K432" s="153"/>
      <c r="L432" s="153"/>
      <c r="M432" s="153"/>
      <c r="N432" s="153"/>
      <c r="O432" s="153"/>
      <c r="P432" s="153"/>
      <c r="Q432" s="153"/>
      <c r="R432" s="153"/>
      <c r="S432" s="152"/>
      <c r="T432" s="153"/>
      <c r="X432" s="69" t="str">
        <f t="shared" si="16"/>
        <v/>
      </c>
      <c r="Y432" s="69" t="str">
        <f t="shared" si="17"/>
        <v/>
      </c>
    </row>
    <row r="433" spans="8:25" x14ac:dyDescent="0.25">
      <c r="H433" s="155"/>
      <c r="I433" s="151"/>
      <c r="J433" s="152"/>
      <c r="K433" s="153"/>
      <c r="L433" s="153"/>
      <c r="M433" s="153"/>
      <c r="N433" s="153"/>
      <c r="O433" s="153"/>
      <c r="P433" s="153"/>
      <c r="Q433" s="153"/>
      <c r="R433" s="153"/>
      <c r="S433" s="152"/>
      <c r="T433" s="153"/>
      <c r="X433" s="69" t="str">
        <f t="shared" si="16"/>
        <v/>
      </c>
      <c r="Y433" s="69" t="str">
        <f t="shared" si="17"/>
        <v/>
      </c>
    </row>
    <row r="434" spans="8:25" x14ac:dyDescent="0.25">
      <c r="H434" s="155"/>
      <c r="I434" s="151"/>
      <c r="J434" s="152"/>
      <c r="K434" s="153"/>
      <c r="L434" s="153"/>
      <c r="M434" s="153"/>
      <c r="N434" s="153"/>
      <c r="O434" s="153"/>
      <c r="P434" s="153"/>
      <c r="Q434" s="153"/>
      <c r="R434" s="153"/>
      <c r="S434" s="152"/>
      <c r="T434" s="153"/>
      <c r="X434" s="69" t="str">
        <f t="shared" si="16"/>
        <v/>
      </c>
      <c r="Y434" s="69" t="str">
        <f t="shared" si="17"/>
        <v/>
      </c>
    </row>
    <row r="435" spans="8:25" x14ac:dyDescent="0.25">
      <c r="H435" s="155"/>
      <c r="I435" s="151"/>
      <c r="J435" s="152"/>
      <c r="K435" s="153"/>
      <c r="L435" s="153"/>
      <c r="M435" s="153"/>
      <c r="N435" s="153"/>
      <c r="O435" s="153"/>
      <c r="P435" s="153"/>
      <c r="Q435" s="153"/>
      <c r="R435" s="153"/>
      <c r="S435" s="152"/>
      <c r="T435" s="153"/>
      <c r="X435" s="69" t="str">
        <f t="shared" si="16"/>
        <v/>
      </c>
      <c r="Y435" s="69" t="str">
        <f t="shared" si="17"/>
        <v/>
      </c>
    </row>
    <row r="436" spans="8:25" x14ac:dyDescent="0.25">
      <c r="H436" s="155"/>
      <c r="I436" s="151"/>
      <c r="J436" s="152"/>
      <c r="K436" s="153"/>
      <c r="L436" s="153"/>
      <c r="M436" s="153"/>
      <c r="N436" s="153"/>
      <c r="O436" s="153"/>
      <c r="P436" s="153"/>
      <c r="Q436" s="153"/>
      <c r="R436" s="153"/>
      <c r="S436" s="152"/>
      <c r="T436" s="153"/>
      <c r="X436" s="69" t="str">
        <f t="shared" si="16"/>
        <v/>
      </c>
      <c r="Y436" s="69" t="str">
        <f t="shared" si="17"/>
        <v/>
      </c>
    </row>
    <row r="437" spans="8:25" x14ac:dyDescent="0.25">
      <c r="H437" s="155"/>
      <c r="I437" s="151"/>
      <c r="J437" s="152"/>
      <c r="K437" s="153"/>
      <c r="L437" s="153"/>
      <c r="M437" s="153"/>
      <c r="N437" s="153"/>
      <c r="O437" s="153"/>
      <c r="P437" s="153"/>
      <c r="Q437" s="153"/>
      <c r="R437" s="153"/>
      <c r="S437" s="152"/>
      <c r="T437" s="153"/>
      <c r="X437" s="69" t="str">
        <f t="shared" si="16"/>
        <v/>
      </c>
      <c r="Y437" s="69" t="str">
        <f t="shared" si="17"/>
        <v/>
      </c>
    </row>
    <row r="438" spans="8:25" x14ac:dyDescent="0.25">
      <c r="H438" s="155"/>
      <c r="I438" s="151"/>
      <c r="J438" s="152"/>
      <c r="K438" s="153"/>
      <c r="L438" s="153"/>
      <c r="M438" s="153"/>
      <c r="N438" s="153"/>
      <c r="O438" s="153"/>
      <c r="P438" s="153"/>
      <c r="Q438" s="153"/>
      <c r="R438" s="153"/>
      <c r="S438" s="152"/>
      <c r="T438" s="153"/>
      <c r="X438" s="69" t="str">
        <f t="shared" si="16"/>
        <v/>
      </c>
      <c r="Y438" s="69" t="str">
        <f t="shared" si="17"/>
        <v/>
      </c>
    </row>
    <row r="439" spans="8:25" x14ac:dyDescent="0.25">
      <c r="H439" s="155"/>
      <c r="I439" s="151"/>
      <c r="J439" s="152"/>
      <c r="K439" s="153"/>
      <c r="L439" s="153"/>
      <c r="M439" s="153"/>
      <c r="N439" s="153"/>
      <c r="O439" s="153"/>
      <c r="P439" s="153"/>
      <c r="Q439" s="153"/>
      <c r="R439" s="153"/>
      <c r="S439" s="152"/>
      <c r="T439" s="153"/>
      <c r="X439" s="69" t="str">
        <f t="shared" si="16"/>
        <v/>
      </c>
      <c r="Y439" s="69" t="str">
        <f t="shared" si="17"/>
        <v/>
      </c>
    </row>
    <row r="440" spans="8:25" x14ac:dyDescent="0.25">
      <c r="H440" s="155"/>
      <c r="I440" s="151"/>
      <c r="J440" s="152"/>
      <c r="K440" s="153"/>
      <c r="L440" s="153"/>
      <c r="M440" s="153"/>
      <c r="N440" s="153"/>
      <c r="O440" s="153"/>
      <c r="P440" s="153"/>
      <c r="Q440" s="153"/>
      <c r="R440" s="153"/>
      <c r="S440" s="152"/>
      <c r="T440" s="153"/>
      <c r="X440" s="69" t="str">
        <f t="shared" si="16"/>
        <v/>
      </c>
      <c r="Y440" s="69" t="str">
        <f t="shared" si="17"/>
        <v/>
      </c>
    </row>
    <row r="441" spans="8:25" x14ac:dyDescent="0.25">
      <c r="H441" s="155"/>
      <c r="I441" s="151"/>
      <c r="J441" s="152"/>
      <c r="K441" s="153"/>
      <c r="L441" s="153"/>
      <c r="M441" s="153"/>
      <c r="N441" s="153"/>
      <c r="O441" s="153"/>
      <c r="P441" s="153"/>
      <c r="Q441" s="153"/>
      <c r="R441" s="153"/>
      <c r="S441" s="152"/>
      <c r="T441" s="153"/>
      <c r="X441" s="69" t="str">
        <f t="shared" si="16"/>
        <v/>
      </c>
      <c r="Y441" s="69" t="str">
        <f t="shared" si="17"/>
        <v/>
      </c>
    </row>
    <row r="442" spans="8:25" x14ac:dyDescent="0.25">
      <c r="H442" s="155"/>
      <c r="I442" s="151"/>
      <c r="J442" s="152"/>
      <c r="K442" s="153"/>
      <c r="L442" s="153"/>
      <c r="M442" s="153"/>
      <c r="N442" s="153"/>
      <c r="O442" s="153"/>
      <c r="P442" s="153"/>
      <c r="Q442" s="153"/>
      <c r="R442" s="153"/>
      <c r="S442" s="152"/>
      <c r="T442" s="153"/>
      <c r="X442" s="69" t="str">
        <f t="shared" si="16"/>
        <v/>
      </c>
      <c r="Y442" s="69" t="str">
        <f t="shared" si="17"/>
        <v/>
      </c>
    </row>
    <row r="443" spans="8:25" x14ac:dyDescent="0.25">
      <c r="H443" s="155"/>
      <c r="I443" s="151"/>
      <c r="J443" s="152"/>
      <c r="K443" s="153"/>
      <c r="L443" s="153"/>
      <c r="M443" s="153"/>
      <c r="N443" s="153"/>
      <c r="O443" s="153"/>
      <c r="P443" s="153"/>
      <c r="Q443" s="153"/>
      <c r="R443" s="153"/>
      <c r="S443" s="152"/>
      <c r="T443" s="153"/>
      <c r="X443" s="69" t="str">
        <f t="shared" si="16"/>
        <v/>
      </c>
      <c r="Y443" s="69" t="str">
        <f t="shared" si="17"/>
        <v/>
      </c>
    </row>
    <row r="444" spans="8:25" x14ac:dyDescent="0.25">
      <c r="H444" s="155"/>
      <c r="I444" s="151"/>
      <c r="J444" s="152"/>
      <c r="K444" s="153"/>
      <c r="L444" s="153"/>
      <c r="M444" s="153"/>
      <c r="N444" s="153"/>
      <c r="O444" s="153"/>
      <c r="P444" s="153"/>
      <c r="Q444" s="153"/>
      <c r="R444" s="153"/>
      <c r="S444" s="152"/>
      <c r="T444" s="153"/>
      <c r="X444" s="69" t="str">
        <f t="shared" si="16"/>
        <v/>
      </c>
      <c r="Y444" s="69" t="str">
        <f t="shared" si="17"/>
        <v/>
      </c>
    </row>
    <row r="445" spans="8:25" x14ac:dyDescent="0.25">
      <c r="H445" s="155"/>
      <c r="I445" s="151"/>
      <c r="J445" s="152"/>
      <c r="K445" s="153"/>
      <c r="L445" s="153"/>
      <c r="M445" s="153"/>
      <c r="N445" s="153"/>
      <c r="O445" s="153"/>
      <c r="P445" s="153"/>
      <c r="Q445" s="153"/>
      <c r="R445" s="153"/>
      <c r="S445" s="152"/>
      <c r="T445" s="153"/>
      <c r="X445" s="69" t="str">
        <f t="shared" si="16"/>
        <v/>
      </c>
      <c r="Y445" s="69" t="str">
        <f t="shared" si="17"/>
        <v/>
      </c>
    </row>
    <row r="446" spans="8:25" x14ac:dyDescent="0.25">
      <c r="H446" s="155"/>
      <c r="I446" s="151"/>
      <c r="J446" s="152"/>
      <c r="K446" s="153"/>
      <c r="L446" s="153"/>
      <c r="M446" s="153"/>
      <c r="N446" s="153"/>
      <c r="O446" s="153"/>
      <c r="P446" s="153"/>
      <c r="Q446" s="153"/>
      <c r="R446" s="153"/>
      <c r="S446" s="152"/>
      <c r="T446" s="153"/>
      <c r="X446" s="69" t="str">
        <f t="shared" si="16"/>
        <v/>
      </c>
      <c r="Y446" s="69" t="str">
        <f t="shared" si="17"/>
        <v/>
      </c>
    </row>
    <row r="447" spans="8:25" x14ac:dyDescent="0.25">
      <c r="H447" s="155"/>
      <c r="I447" s="151"/>
      <c r="J447" s="152"/>
      <c r="K447" s="153"/>
      <c r="L447" s="153"/>
      <c r="M447" s="153"/>
      <c r="N447" s="153"/>
      <c r="O447" s="153"/>
      <c r="P447" s="153"/>
      <c r="Q447" s="153"/>
      <c r="R447" s="153"/>
      <c r="S447" s="152"/>
      <c r="T447" s="153"/>
      <c r="X447" s="69" t="str">
        <f t="shared" si="16"/>
        <v/>
      </c>
      <c r="Y447" s="69" t="str">
        <f t="shared" si="17"/>
        <v/>
      </c>
    </row>
    <row r="448" spans="8:25" x14ac:dyDescent="0.25">
      <c r="H448" s="155"/>
      <c r="I448" s="151"/>
      <c r="J448" s="152"/>
      <c r="K448" s="153"/>
      <c r="L448" s="153"/>
      <c r="M448" s="153"/>
      <c r="N448" s="153"/>
      <c r="O448" s="153"/>
      <c r="P448" s="153"/>
      <c r="Q448" s="153"/>
      <c r="R448" s="153"/>
      <c r="S448" s="152"/>
      <c r="T448" s="153"/>
      <c r="X448" s="69" t="str">
        <f t="shared" si="16"/>
        <v/>
      </c>
      <c r="Y448" s="69" t="str">
        <f t="shared" si="17"/>
        <v/>
      </c>
    </row>
    <row r="449" spans="8:25" x14ac:dyDescent="0.25">
      <c r="H449" s="155"/>
      <c r="I449" s="151"/>
      <c r="J449" s="152"/>
      <c r="K449" s="153"/>
      <c r="L449" s="153"/>
      <c r="M449" s="153"/>
      <c r="N449" s="153"/>
      <c r="O449" s="153"/>
      <c r="P449" s="153"/>
      <c r="Q449" s="153"/>
      <c r="R449" s="153"/>
      <c r="S449" s="152"/>
      <c r="T449" s="153"/>
      <c r="X449" s="69" t="str">
        <f t="shared" si="16"/>
        <v/>
      </c>
      <c r="Y449" s="69" t="str">
        <f t="shared" si="17"/>
        <v/>
      </c>
    </row>
    <row r="450" spans="8:25" x14ac:dyDescent="0.25">
      <c r="H450" s="155"/>
      <c r="I450" s="151"/>
      <c r="J450" s="152"/>
      <c r="K450" s="153"/>
      <c r="L450" s="153"/>
      <c r="M450" s="153"/>
      <c r="N450" s="153"/>
      <c r="O450" s="153"/>
      <c r="P450" s="153"/>
      <c r="Q450" s="153"/>
      <c r="R450" s="153"/>
      <c r="S450" s="152"/>
      <c r="T450" s="153"/>
      <c r="X450" s="69" t="str">
        <f t="shared" ref="X450:X513" si="18">IF(W450&lt;&gt;"",W450-I450,"")</f>
        <v/>
      </c>
      <c r="Y450" s="69" t="str">
        <f t="shared" si="17"/>
        <v/>
      </c>
    </row>
    <row r="451" spans="8:25" x14ac:dyDescent="0.25">
      <c r="H451" s="155"/>
      <c r="I451" s="151"/>
      <c r="J451" s="152"/>
      <c r="K451" s="153"/>
      <c r="L451" s="153"/>
      <c r="M451" s="153"/>
      <c r="N451" s="153"/>
      <c r="O451" s="153"/>
      <c r="P451" s="153"/>
      <c r="Q451" s="153"/>
      <c r="R451" s="153"/>
      <c r="S451" s="152"/>
      <c r="T451" s="153"/>
      <c r="X451" s="69" t="str">
        <f t="shared" si="18"/>
        <v/>
      </c>
      <c r="Y451" s="69" t="str">
        <f t="shared" ref="Y451:Y514" si="19">IF(X451&lt;&gt;"",IF(X451&lt;365,"&lt; 1 year",IF(X451&lt;730,"1-2",IF(X451&lt;1095,"2-3",IF(X451&lt;1460,"3-4",IF(X451&lt;1825,"4-5","5+"))))),"")</f>
        <v/>
      </c>
    </row>
    <row r="452" spans="8:25" x14ac:dyDescent="0.25">
      <c r="H452" s="155"/>
      <c r="I452" s="151"/>
      <c r="J452" s="152"/>
      <c r="K452" s="153"/>
      <c r="L452" s="153"/>
      <c r="M452" s="153"/>
      <c r="N452" s="153"/>
      <c r="O452" s="153"/>
      <c r="P452" s="153"/>
      <c r="Q452" s="153"/>
      <c r="R452" s="153"/>
      <c r="S452" s="152"/>
      <c r="T452" s="153"/>
      <c r="X452" s="69" t="str">
        <f t="shared" si="18"/>
        <v/>
      </c>
      <c r="Y452" s="69" t="str">
        <f t="shared" si="19"/>
        <v/>
      </c>
    </row>
    <row r="453" spans="8:25" x14ac:dyDescent="0.25">
      <c r="H453" s="155"/>
      <c r="I453" s="151"/>
      <c r="J453" s="152"/>
      <c r="K453" s="153"/>
      <c r="L453" s="153"/>
      <c r="M453" s="153"/>
      <c r="N453" s="153"/>
      <c r="O453" s="153"/>
      <c r="P453" s="153"/>
      <c r="Q453" s="153"/>
      <c r="R453" s="153"/>
      <c r="S453" s="152"/>
      <c r="T453" s="153"/>
      <c r="X453" s="69" t="str">
        <f t="shared" si="18"/>
        <v/>
      </c>
      <c r="Y453" s="69" t="str">
        <f t="shared" si="19"/>
        <v/>
      </c>
    </row>
    <row r="454" spans="8:25" x14ac:dyDescent="0.25">
      <c r="H454" s="155"/>
      <c r="I454" s="151"/>
      <c r="J454" s="152"/>
      <c r="K454" s="153"/>
      <c r="L454" s="153"/>
      <c r="M454" s="153"/>
      <c r="N454" s="153"/>
      <c r="O454" s="153"/>
      <c r="P454" s="153"/>
      <c r="Q454" s="153"/>
      <c r="R454" s="153"/>
      <c r="S454" s="152"/>
      <c r="T454" s="153"/>
      <c r="X454" s="69" t="str">
        <f t="shared" si="18"/>
        <v/>
      </c>
      <c r="Y454" s="69" t="str">
        <f t="shared" si="19"/>
        <v/>
      </c>
    </row>
    <row r="455" spans="8:25" x14ac:dyDescent="0.25">
      <c r="H455" s="155"/>
      <c r="I455" s="151"/>
      <c r="J455" s="152"/>
      <c r="K455" s="153"/>
      <c r="L455" s="153"/>
      <c r="M455" s="153"/>
      <c r="N455" s="153"/>
      <c r="O455" s="153"/>
      <c r="P455" s="153"/>
      <c r="Q455" s="153"/>
      <c r="R455" s="153"/>
      <c r="S455" s="152"/>
      <c r="T455" s="153"/>
      <c r="X455" s="69" t="str">
        <f t="shared" si="18"/>
        <v/>
      </c>
      <c r="Y455" s="69" t="str">
        <f t="shared" si="19"/>
        <v/>
      </c>
    </row>
    <row r="456" spans="8:25" x14ac:dyDescent="0.25">
      <c r="H456" s="155"/>
      <c r="I456" s="151"/>
      <c r="J456" s="152"/>
      <c r="K456" s="153"/>
      <c r="L456" s="153"/>
      <c r="M456" s="153"/>
      <c r="N456" s="153"/>
      <c r="O456" s="153"/>
      <c r="P456" s="153"/>
      <c r="Q456" s="153"/>
      <c r="R456" s="153"/>
      <c r="S456" s="152"/>
      <c r="T456" s="153"/>
      <c r="X456" s="69" t="str">
        <f t="shared" si="18"/>
        <v/>
      </c>
      <c r="Y456" s="69" t="str">
        <f t="shared" si="19"/>
        <v/>
      </c>
    </row>
    <row r="457" spans="8:25" x14ac:dyDescent="0.25">
      <c r="H457" s="155"/>
      <c r="I457" s="151"/>
      <c r="J457" s="152"/>
      <c r="K457" s="153"/>
      <c r="L457" s="153"/>
      <c r="M457" s="153"/>
      <c r="N457" s="153"/>
      <c r="O457" s="153"/>
      <c r="P457" s="153"/>
      <c r="Q457" s="153"/>
      <c r="R457" s="153"/>
      <c r="S457" s="152"/>
      <c r="T457" s="153"/>
      <c r="X457" s="69" t="str">
        <f t="shared" si="18"/>
        <v/>
      </c>
      <c r="Y457" s="69" t="str">
        <f t="shared" si="19"/>
        <v/>
      </c>
    </row>
    <row r="458" spans="8:25" x14ac:dyDescent="0.25">
      <c r="H458" s="155"/>
      <c r="I458" s="151"/>
      <c r="J458" s="152"/>
      <c r="K458" s="153"/>
      <c r="L458" s="153"/>
      <c r="M458" s="153"/>
      <c r="N458" s="153"/>
      <c r="O458" s="153"/>
      <c r="P458" s="153"/>
      <c r="Q458" s="153"/>
      <c r="R458" s="153"/>
      <c r="S458" s="152"/>
      <c r="T458" s="153"/>
      <c r="X458" s="69" t="str">
        <f t="shared" si="18"/>
        <v/>
      </c>
      <c r="Y458" s="69" t="str">
        <f t="shared" si="19"/>
        <v/>
      </c>
    </row>
    <row r="459" spans="8:25" x14ac:dyDescent="0.25">
      <c r="H459" s="155"/>
      <c r="I459" s="151"/>
      <c r="J459" s="152"/>
      <c r="K459" s="153"/>
      <c r="L459" s="153"/>
      <c r="M459" s="153"/>
      <c r="N459" s="153"/>
      <c r="O459" s="153"/>
      <c r="P459" s="153"/>
      <c r="Q459" s="153"/>
      <c r="R459" s="153"/>
      <c r="S459" s="152"/>
      <c r="T459" s="153"/>
      <c r="X459" s="69" t="str">
        <f t="shared" si="18"/>
        <v/>
      </c>
      <c r="Y459" s="69" t="str">
        <f t="shared" si="19"/>
        <v/>
      </c>
    </row>
    <row r="460" spans="8:25" x14ac:dyDescent="0.25">
      <c r="H460" s="155"/>
      <c r="I460" s="151"/>
      <c r="J460" s="152"/>
      <c r="K460" s="153"/>
      <c r="L460" s="153"/>
      <c r="M460" s="153"/>
      <c r="N460" s="153"/>
      <c r="O460" s="153"/>
      <c r="P460" s="153"/>
      <c r="Q460" s="153"/>
      <c r="R460" s="153"/>
      <c r="S460" s="152"/>
      <c r="T460" s="153"/>
      <c r="X460" s="69" t="str">
        <f t="shared" si="18"/>
        <v/>
      </c>
      <c r="Y460" s="69" t="str">
        <f t="shared" si="19"/>
        <v/>
      </c>
    </row>
    <row r="461" spans="8:25" x14ac:dyDescent="0.25">
      <c r="H461" s="155"/>
      <c r="I461" s="151"/>
      <c r="J461" s="152"/>
      <c r="K461" s="153"/>
      <c r="L461" s="153"/>
      <c r="M461" s="153"/>
      <c r="N461" s="153"/>
      <c r="O461" s="153"/>
      <c r="P461" s="153"/>
      <c r="Q461" s="153"/>
      <c r="R461" s="153"/>
      <c r="S461" s="152"/>
      <c r="T461" s="153"/>
      <c r="X461" s="69" t="str">
        <f t="shared" si="18"/>
        <v/>
      </c>
      <c r="Y461" s="69" t="str">
        <f t="shared" si="19"/>
        <v/>
      </c>
    </row>
    <row r="462" spans="8:25" x14ac:dyDescent="0.25">
      <c r="H462" s="155"/>
      <c r="I462" s="151"/>
      <c r="J462" s="152"/>
      <c r="K462" s="153"/>
      <c r="L462" s="153"/>
      <c r="M462" s="153"/>
      <c r="N462" s="153"/>
      <c r="O462" s="153"/>
      <c r="P462" s="153"/>
      <c r="Q462" s="153"/>
      <c r="R462" s="153"/>
      <c r="S462" s="152"/>
      <c r="T462" s="153"/>
      <c r="X462" s="69" t="str">
        <f t="shared" si="18"/>
        <v/>
      </c>
      <c r="Y462" s="69" t="str">
        <f t="shared" si="19"/>
        <v/>
      </c>
    </row>
    <row r="463" spans="8:25" x14ac:dyDescent="0.25">
      <c r="H463" s="155"/>
      <c r="I463" s="151"/>
      <c r="J463" s="152"/>
      <c r="K463" s="153"/>
      <c r="L463" s="153"/>
      <c r="M463" s="153"/>
      <c r="N463" s="153"/>
      <c r="O463" s="153"/>
      <c r="P463" s="153"/>
      <c r="Q463" s="153"/>
      <c r="R463" s="153"/>
      <c r="S463" s="152"/>
      <c r="T463" s="153"/>
      <c r="X463" s="69" t="str">
        <f t="shared" si="18"/>
        <v/>
      </c>
      <c r="Y463" s="69" t="str">
        <f t="shared" si="19"/>
        <v/>
      </c>
    </row>
    <row r="464" spans="8:25" x14ac:dyDescent="0.25">
      <c r="H464" s="155"/>
      <c r="I464" s="151"/>
      <c r="J464" s="152"/>
      <c r="K464" s="153"/>
      <c r="L464" s="153"/>
      <c r="M464" s="153"/>
      <c r="N464" s="153"/>
      <c r="O464" s="153"/>
      <c r="P464" s="153"/>
      <c r="Q464" s="153"/>
      <c r="R464" s="153"/>
      <c r="S464" s="152"/>
      <c r="T464" s="153"/>
      <c r="X464" s="69" t="str">
        <f t="shared" si="18"/>
        <v/>
      </c>
      <c r="Y464" s="69" t="str">
        <f t="shared" si="19"/>
        <v/>
      </c>
    </row>
    <row r="465" spans="8:25" x14ac:dyDescent="0.25">
      <c r="H465" s="155"/>
      <c r="I465" s="151"/>
      <c r="J465" s="152"/>
      <c r="K465" s="153"/>
      <c r="L465" s="153"/>
      <c r="M465" s="153"/>
      <c r="N465" s="153"/>
      <c r="O465" s="153"/>
      <c r="P465" s="153"/>
      <c r="Q465" s="153"/>
      <c r="R465" s="153"/>
      <c r="S465" s="152"/>
      <c r="T465" s="153"/>
      <c r="X465" s="69" t="str">
        <f t="shared" si="18"/>
        <v/>
      </c>
      <c r="Y465" s="69" t="str">
        <f t="shared" si="19"/>
        <v/>
      </c>
    </row>
    <row r="466" spans="8:25" x14ac:dyDescent="0.25">
      <c r="H466" s="155"/>
      <c r="I466" s="151"/>
      <c r="J466" s="152"/>
      <c r="K466" s="153"/>
      <c r="L466" s="153"/>
      <c r="M466" s="153"/>
      <c r="N466" s="153"/>
      <c r="O466" s="153"/>
      <c r="P466" s="153"/>
      <c r="Q466" s="153"/>
      <c r="R466" s="153"/>
      <c r="S466" s="152"/>
      <c r="T466" s="153"/>
      <c r="X466" s="69" t="str">
        <f t="shared" si="18"/>
        <v/>
      </c>
      <c r="Y466" s="69" t="str">
        <f t="shared" si="19"/>
        <v/>
      </c>
    </row>
    <row r="467" spans="8:25" x14ac:dyDescent="0.25">
      <c r="H467" s="155"/>
      <c r="I467" s="151"/>
      <c r="J467" s="152"/>
      <c r="K467" s="153"/>
      <c r="L467" s="153"/>
      <c r="M467" s="153"/>
      <c r="N467" s="153"/>
      <c r="O467" s="153"/>
      <c r="P467" s="153"/>
      <c r="Q467" s="153"/>
      <c r="R467" s="153"/>
      <c r="S467" s="152"/>
      <c r="T467" s="153"/>
      <c r="X467" s="69" t="str">
        <f t="shared" si="18"/>
        <v/>
      </c>
      <c r="Y467" s="69" t="str">
        <f t="shared" si="19"/>
        <v/>
      </c>
    </row>
    <row r="468" spans="8:25" x14ac:dyDescent="0.25">
      <c r="H468" s="155"/>
      <c r="I468" s="151"/>
      <c r="J468" s="152"/>
      <c r="K468" s="153"/>
      <c r="L468" s="153"/>
      <c r="M468" s="153"/>
      <c r="N468" s="153"/>
      <c r="O468" s="153"/>
      <c r="P468" s="153"/>
      <c r="Q468" s="153"/>
      <c r="R468" s="153"/>
      <c r="S468" s="152"/>
      <c r="T468" s="153"/>
      <c r="X468" s="69" t="str">
        <f t="shared" si="18"/>
        <v/>
      </c>
      <c r="Y468" s="69" t="str">
        <f t="shared" si="19"/>
        <v/>
      </c>
    </row>
    <row r="469" spans="8:25" x14ac:dyDescent="0.25">
      <c r="H469" s="155"/>
      <c r="I469" s="151"/>
      <c r="J469" s="152"/>
      <c r="K469" s="153"/>
      <c r="L469" s="153"/>
      <c r="M469" s="153"/>
      <c r="N469" s="153"/>
      <c r="O469" s="153"/>
      <c r="P469" s="153"/>
      <c r="Q469" s="153"/>
      <c r="R469" s="153"/>
      <c r="S469" s="152"/>
      <c r="T469" s="153"/>
      <c r="X469" s="69" t="str">
        <f t="shared" si="18"/>
        <v/>
      </c>
      <c r="Y469" s="69" t="str">
        <f t="shared" si="19"/>
        <v/>
      </c>
    </row>
    <row r="470" spans="8:25" x14ac:dyDescent="0.25">
      <c r="H470" s="155"/>
      <c r="I470" s="151"/>
      <c r="J470" s="152"/>
      <c r="K470" s="153"/>
      <c r="L470" s="153"/>
      <c r="M470" s="153"/>
      <c r="N470" s="153"/>
      <c r="O470" s="153"/>
      <c r="P470" s="153"/>
      <c r="Q470" s="153"/>
      <c r="R470" s="153"/>
      <c r="S470" s="152"/>
      <c r="T470" s="153"/>
      <c r="X470" s="69" t="str">
        <f t="shared" si="18"/>
        <v/>
      </c>
      <c r="Y470" s="69" t="str">
        <f t="shared" si="19"/>
        <v/>
      </c>
    </row>
    <row r="471" spans="8:25" x14ac:dyDescent="0.25">
      <c r="H471" s="155"/>
      <c r="I471" s="151"/>
      <c r="J471" s="152"/>
      <c r="K471" s="153"/>
      <c r="L471" s="153"/>
      <c r="M471" s="153"/>
      <c r="N471" s="153"/>
      <c r="O471" s="153"/>
      <c r="P471" s="153"/>
      <c r="Q471" s="153"/>
      <c r="R471" s="153"/>
      <c r="S471" s="152"/>
      <c r="T471" s="153"/>
      <c r="X471" s="69" t="str">
        <f t="shared" si="18"/>
        <v/>
      </c>
      <c r="Y471" s="69" t="str">
        <f t="shared" si="19"/>
        <v/>
      </c>
    </row>
    <row r="472" spans="8:25" x14ac:dyDescent="0.25">
      <c r="H472" s="155"/>
      <c r="I472" s="151"/>
      <c r="J472" s="152"/>
      <c r="K472" s="153"/>
      <c r="L472" s="153"/>
      <c r="M472" s="153"/>
      <c r="N472" s="153"/>
      <c r="O472" s="153"/>
      <c r="P472" s="153"/>
      <c r="Q472" s="153"/>
      <c r="R472" s="153"/>
      <c r="S472" s="152"/>
      <c r="T472" s="153"/>
      <c r="X472" s="69" t="str">
        <f t="shared" si="18"/>
        <v/>
      </c>
      <c r="Y472" s="69" t="str">
        <f t="shared" si="19"/>
        <v/>
      </c>
    </row>
    <row r="473" spans="8:25" x14ac:dyDescent="0.25">
      <c r="H473" s="155"/>
      <c r="I473" s="151"/>
      <c r="J473" s="152"/>
      <c r="K473" s="153"/>
      <c r="L473" s="153"/>
      <c r="M473" s="153"/>
      <c r="N473" s="153"/>
      <c r="O473" s="153"/>
      <c r="P473" s="153"/>
      <c r="Q473" s="153"/>
      <c r="R473" s="153"/>
      <c r="S473" s="152"/>
      <c r="T473" s="153"/>
      <c r="X473" s="69" t="str">
        <f t="shared" si="18"/>
        <v/>
      </c>
      <c r="Y473" s="69" t="str">
        <f t="shared" si="19"/>
        <v/>
      </c>
    </row>
    <row r="474" spans="8:25" x14ac:dyDescent="0.25">
      <c r="H474" s="155"/>
      <c r="I474" s="151"/>
      <c r="J474" s="152"/>
      <c r="K474" s="153"/>
      <c r="L474" s="153"/>
      <c r="M474" s="153"/>
      <c r="N474" s="153"/>
      <c r="O474" s="153"/>
      <c r="P474" s="153"/>
      <c r="Q474" s="153"/>
      <c r="R474" s="153"/>
      <c r="S474" s="152"/>
      <c r="T474" s="153"/>
      <c r="X474" s="69" t="str">
        <f t="shared" si="18"/>
        <v/>
      </c>
      <c r="Y474" s="69" t="str">
        <f t="shared" si="19"/>
        <v/>
      </c>
    </row>
    <row r="475" spans="8:25" x14ac:dyDescent="0.25">
      <c r="H475" s="155"/>
      <c r="I475" s="151"/>
      <c r="J475" s="152"/>
      <c r="K475" s="153"/>
      <c r="L475" s="153"/>
      <c r="M475" s="153"/>
      <c r="N475" s="153"/>
      <c r="O475" s="153"/>
      <c r="P475" s="153"/>
      <c r="Q475" s="153"/>
      <c r="R475" s="153"/>
      <c r="S475" s="152"/>
      <c r="T475" s="153"/>
      <c r="X475" s="69" t="str">
        <f t="shared" si="18"/>
        <v/>
      </c>
      <c r="Y475" s="69" t="str">
        <f t="shared" si="19"/>
        <v/>
      </c>
    </row>
    <row r="476" spans="8:25" x14ac:dyDescent="0.25">
      <c r="H476" s="155"/>
      <c r="I476" s="151"/>
      <c r="J476" s="152"/>
      <c r="K476" s="153"/>
      <c r="L476" s="153"/>
      <c r="M476" s="153"/>
      <c r="N476" s="153"/>
      <c r="O476" s="153"/>
      <c r="P476" s="153"/>
      <c r="Q476" s="153"/>
      <c r="R476" s="153"/>
      <c r="S476" s="152"/>
      <c r="T476" s="153"/>
      <c r="X476" s="69" t="str">
        <f t="shared" si="18"/>
        <v/>
      </c>
      <c r="Y476" s="69" t="str">
        <f t="shared" si="19"/>
        <v/>
      </c>
    </row>
    <row r="477" spans="8:25" x14ac:dyDescent="0.25">
      <c r="H477" s="155"/>
      <c r="I477" s="151"/>
      <c r="J477" s="152"/>
      <c r="K477" s="153"/>
      <c r="L477" s="153"/>
      <c r="M477" s="153"/>
      <c r="N477" s="153"/>
      <c r="O477" s="153"/>
      <c r="P477" s="153"/>
      <c r="Q477" s="153"/>
      <c r="R477" s="153"/>
      <c r="S477" s="152"/>
      <c r="T477" s="153"/>
      <c r="X477" s="69" t="str">
        <f t="shared" si="18"/>
        <v/>
      </c>
      <c r="Y477" s="69" t="str">
        <f t="shared" si="19"/>
        <v/>
      </c>
    </row>
    <row r="478" spans="8:25" x14ac:dyDescent="0.25">
      <c r="H478" s="155"/>
      <c r="I478" s="151"/>
      <c r="J478" s="152"/>
      <c r="K478" s="153"/>
      <c r="L478" s="153"/>
      <c r="M478" s="153"/>
      <c r="N478" s="153"/>
      <c r="O478" s="153"/>
      <c r="P478" s="153"/>
      <c r="Q478" s="153"/>
      <c r="R478" s="153"/>
      <c r="S478" s="152"/>
      <c r="T478" s="153"/>
      <c r="X478" s="69" t="str">
        <f t="shared" si="18"/>
        <v/>
      </c>
      <c r="Y478" s="69" t="str">
        <f t="shared" si="19"/>
        <v/>
      </c>
    </row>
    <row r="479" spans="8:25" x14ac:dyDescent="0.25">
      <c r="H479" s="155"/>
      <c r="I479" s="151"/>
      <c r="J479" s="152"/>
      <c r="K479" s="153"/>
      <c r="L479" s="153"/>
      <c r="M479" s="153"/>
      <c r="N479" s="153"/>
      <c r="O479" s="153"/>
      <c r="P479" s="153"/>
      <c r="Q479" s="153"/>
      <c r="R479" s="153"/>
      <c r="S479" s="152"/>
      <c r="T479" s="153"/>
      <c r="X479" s="69" t="str">
        <f t="shared" si="18"/>
        <v/>
      </c>
      <c r="Y479" s="69" t="str">
        <f t="shared" si="19"/>
        <v/>
      </c>
    </row>
    <row r="480" spans="8:25" x14ac:dyDescent="0.25">
      <c r="H480" s="155"/>
      <c r="I480" s="151"/>
      <c r="J480" s="152"/>
      <c r="K480" s="153"/>
      <c r="L480" s="153"/>
      <c r="M480" s="153"/>
      <c r="N480" s="153"/>
      <c r="O480" s="153"/>
      <c r="P480" s="153"/>
      <c r="Q480" s="153"/>
      <c r="R480" s="153"/>
      <c r="S480" s="152"/>
      <c r="T480" s="153"/>
      <c r="X480" s="69" t="str">
        <f t="shared" si="18"/>
        <v/>
      </c>
      <c r="Y480" s="69" t="str">
        <f t="shared" si="19"/>
        <v/>
      </c>
    </row>
    <row r="481" spans="8:25" x14ac:dyDescent="0.25">
      <c r="H481" s="155"/>
      <c r="I481" s="151"/>
      <c r="J481" s="152"/>
      <c r="K481" s="153"/>
      <c r="L481" s="153"/>
      <c r="M481" s="153"/>
      <c r="N481" s="153"/>
      <c r="O481" s="153"/>
      <c r="P481" s="153"/>
      <c r="Q481" s="153"/>
      <c r="R481" s="153"/>
      <c r="S481" s="152"/>
      <c r="T481" s="153"/>
      <c r="X481" s="69" t="str">
        <f t="shared" si="18"/>
        <v/>
      </c>
      <c r="Y481" s="69" t="str">
        <f t="shared" si="19"/>
        <v/>
      </c>
    </row>
    <row r="482" spans="8:25" x14ac:dyDescent="0.25">
      <c r="H482" s="155"/>
      <c r="I482" s="151"/>
      <c r="J482" s="152"/>
      <c r="K482" s="153"/>
      <c r="L482" s="153"/>
      <c r="M482" s="153"/>
      <c r="N482" s="153"/>
      <c r="O482" s="153"/>
      <c r="P482" s="153"/>
      <c r="Q482" s="153"/>
      <c r="R482" s="153"/>
      <c r="S482" s="152"/>
      <c r="T482" s="153"/>
      <c r="X482" s="69" t="str">
        <f t="shared" si="18"/>
        <v/>
      </c>
      <c r="Y482" s="69" t="str">
        <f t="shared" si="19"/>
        <v/>
      </c>
    </row>
    <row r="483" spans="8:25" x14ac:dyDescent="0.25">
      <c r="H483" s="155"/>
      <c r="I483" s="151"/>
      <c r="J483" s="152"/>
      <c r="K483" s="153"/>
      <c r="L483" s="153"/>
      <c r="M483" s="153"/>
      <c r="N483" s="153"/>
      <c r="O483" s="153"/>
      <c r="P483" s="153"/>
      <c r="Q483" s="153"/>
      <c r="R483" s="153"/>
      <c r="S483" s="152"/>
      <c r="T483" s="153"/>
      <c r="X483" s="69" t="str">
        <f t="shared" si="18"/>
        <v/>
      </c>
      <c r="Y483" s="69" t="str">
        <f t="shared" si="19"/>
        <v/>
      </c>
    </row>
    <row r="484" spans="8:25" x14ac:dyDescent="0.25">
      <c r="H484" s="155"/>
      <c r="I484" s="151"/>
      <c r="J484" s="152"/>
      <c r="K484" s="153"/>
      <c r="L484" s="153"/>
      <c r="M484" s="153"/>
      <c r="N484" s="153"/>
      <c r="O484" s="153"/>
      <c r="P484" s="153"/>
      <c r="Q484" s="153"/>
      <c r="R484" s="153"/>
      <c r="S484" s="152"/>
      <c r="T484" s="153"/>
      <c r="X484" s="69" t="str">
        <f t="shared" si="18"/>
        <v/>
      </c>
      <c r="Y484" s="69" t="str">
        <f t="shared" si="19"/>
        <v/>
      </c>
    </row>
    <row r="485" spans="8:25" x14ac:dyDescent="0.25">
      <c r="H485" s="155"/>
      <c r="I485" s="151"/>
      <c r="J485" s="152"/>
      <c r="K485" s="153"/>
      <c r="L485" s="153"/>
      <c r="M485" s="153"/>
      <c r="N485" s="153"/>
      <c r="O485" s="153"/>
      <c r="P485" s="153"/>
      <c r="Q485" s="153"/>
      <c r="R485" s="153"/>
      <c r="S485" s="152"/>
      <c r="T485" s="153"/>
      <c r="X485" s="69" t="str">
        <f t="shared" si="18"/>
        <v/>
      </c>
      <c r="Y485" s="69" t="str">
        <f t="shared" si="19"/>
        <v/>
      </c>
    </row>
    <row r="486" spans="8:25" x14ac:dyDescent="0.25">
      <c r="H486" s="155"/>
      <c r="I486" s="151"/>
      <c r="J486" s="152"/>
      <c r="K486" s="153"/>
      <c r="L486" s="153"/>
      <c r="M486" s="153"/>
      <c r="N486" s="153"/>
      <c r="O486" s="153"/>
      <c r="P486" s="153"/>
      <c r="Q486" s="153"/>
      <c r="R486" s="153"/>
      <c r="S486" s="152"/>
      <c r="T486" s="153"/>
      <c r="X486" s="69" t="str">
        <f t="shared" si="18"/>
        <v/>
      </c>
      <c r="Y486" s="69" t="str">
        <f t="shared" si="19"/>
        <v/>
      </c>
    </row>
    <row r="487" spans="8:25" x14ac:dyDescent="0.25">
      <c r="H487" s="155"/>
      <c r="I487" s="151"/>
      <c r="J487" s="152"/>
      <c r="K487" s="153"/>
      <c r="L487" s="153"/>
      <c r="M487" s="153"/>
      <c r="N487" s="153"/>
      <c r="O487" s="153"/>
      <c r="P487" s="153"/>
      <c r="Q487" s="153"/>
      <c r="R487" s="153"/>
      <c r="S487" s="152"/>
      <c r="T487" s="153"/>
      <c r="X487" s="69" t="str">
        <f t="shared" si="18"/>
        <v/>
      </c>
      <c r="Y487" s="69" t="str">
        <f t="shared" si="19"/>
        <v/>
      </c>
    </row>
    <row r="488" spans="8:25" x14ac:dyDescent="0.25">
      <c r="H488" s="155"/>
      <c r="I488" s="151"/>
      <c r="J488" s="152"/>
      <c r="K488" s="153"/>
      <c r="L488" s="153"/>
      <c r="M488" s="153"/>
      <c r="N488" s="153"/>
      <c r="O488" s="153"/>
      <c r="P488" s="153"/>
      <c r="Q488" s="153"/>
      <c r="R488" s="153"/>
      <c r="S488" s="152"/>
      <c r="T488" s="153"/>
      <c r="X488" s="69" t="str">
        <f t="shared" si="18"/>
        <v/>
      </c>
      <c r="Y488" s="69" t="str">
        <f t="shared" si="19"/>
        <v/>
      </c>
    </row>
    <row r="489" spans="8:25" x14ac:dyDescent="0.25">
      <c r="H489" s="155"/>
      <c r="I489" s="151"/>
      <c r="J489" s="152"/>
      <c r="K489" s="153"/>
      <c r="L489" s="153"/>
      <c r="M489" s="153"/>
      <c r="N489" s="153"/>
      <c r="O489" s="153"/>
      <c r="P489" s="153"/>
      <c r="Q489" s="153"/>
      <c r="R489" s="153"/>
      <c r="S489" s="152"/>
      <c r="T489" s="153"/>
      <c r="X489" s="69" t="str">
        <f t="shared" si="18"/>
        <v/>
      </c>
      <c r="Y489" s="69" t="str">
        <f t="shared" si="19"/>
        <v/>
      </c>
    </row>
    <row r="490" spans="8:25" x14ac:dyDescent="0.25">
      <c r="H490" s="155"/>
      <c r="I490" s="151"/>
      <c r="J490" s="152"/>
      <c r="K490" s="153"/>
      <c r="L490" s="153"/>
      <c r="M490" s="153"/>
      <c r="N490" s="153"/>
      <c r="O490" s="153"/>
      <c r="P490" s="153"/>
      <c r="Q490" s="153"/>
      <c r="R490" s="153"/>
      <c r="S490" s="152"/>
      <c r="T490" s="153"/>
      <c r="X490" s="69" t="str">
        <f t="shared" si="18"/>
        <v/>
      </c>
      <c r="Y490" s="69" t="str">
        <f t="shared" si="19"/>
        <v/>
      </c>
    </row>
    <row r="491" spans="8:25" x14ac:dyDescent="0.25">
      <c r="H491" s="155"/>
      <c r="I491" s="151"/>
      <c r="J491" s="152"/>
      <c r="K491" s="153"/>
      <c r="L491" s="153"/>
      <c r="M491" s="153"/>
      <c r="N491" s="153"/>
      <c r="O491" s="153"/>
      <c r="P491" s="153"/>
      <c r="Q491" s="153"/>
      <c r="R491" s="153"/>
      <c r="S491" s="152"/>
      <c r="T491" s="153"/>
      <c r="X491" s="69" t="str">
        <f t="shared" si="18"/>
        <v/>
      </c>
      <c r="Y491" s="69" t="str">
        <f t="shared" si="19"/>
        <v/>
      </c>
    </row>
    <row r="492" spans="8:25" x14ac:dyDescent="0.25">
      <c r="H492" s="155"/>
      <c r="I492" s="151"/>
      <c r="J492" s="152"/>
      <c r="K492" s="153"/>
      <c r="L492" s="153"/>
      <c r="M492" s="153"/>
      <c r="N492" s="153"/>
      <c r="O492" s="153"/>
      <c r="P492" s="153"/>
      <c r="Q492" s="153"/>
      <c r="R492" s="153"/>
      <c r="S492" s="152"/>
      <c r="T492" s="153"/>
      <c r="X492" s="69" t="str">
        <f t="shared" si="18"/>
        <v/>
      </c>
      <c r="Y492" s="69" t="str">
        <f t="shared" si="19"/>
        <v/>
      </c>
    </row>
    <row r="493" spans="8:25" x14ac:dyDescent="0.25">
      <c r="H493" s="155"/>
      <c r="I493" s="151"/>
      <c r="J493" s="152"/>
      <c r="K493" s="153"/>
      <c r="L493" s="153"/>
      <c r="M493" s="153"/>
      <c r="N493" s="153"/>
      <c r="O493" s="153"/>
      <c r="P493" s="153"/>
      <c r="Q493" s="153"/>
      <c r="R493" s="153"/>
      <c r="S493" s="152"/>
      <c r="T493" s="153"/>
      <c r="X493" s="69" t="str">
        <f t="shared" si="18"/>
        <v/>
      </c>
      <c r="Y493" s="69" t="str">
        <f t="shared" si="19"/>
        <v/>
      </c>
    </row>
    <row r="494" spans="8:25" x14ac:dyDescent="0.25">
      <c r="H494" s="155"/>
      <c r="I494" s="151"/>
      <c r="J494" s="152"/>
      <c r="K494" s="153"/>
      <c r="L494" s="153"/>
      <c r="M494" s="153"/>
      <c r="N494" s="153"/>
      <c r="O494" s="153"/>
      <c r="P494" s="153"/>
      <c r="Q494" s="153"/>
      <c r="R494" s="153"/>
      <c r="S494" s="152"/>
      <c r="T494" s="153"/>
      <c r="X494" s="69" t="str">
        <f t="shared" si="18"/>
        <v/>
      </c>
      <c r="Y494" s="69" t="str">
        <f t="shared" si="19"/>
        <v/>
      </c>
    </row>
    <row r="495" spans="8:25" x14ac:dyDescent="0.25">
      <c r="H495" s="155"/>
      <c r="I495" s="151"/>
      <c r="J495" s="152"/>
      <c r="K495" s="153"/>
      <c r="L495" s="153"/>
      <c r="M495" s="153"/>
      <c r="N495" s="153"/>
      <c r="O495" s="153"/>
      <c r="P495" s="153"/>
      <c r="Q495" s="153"/>
      <c r="R495" s="153"/>
      <c r="S495" s="152"/>
      <c r="T495" s="153"/>
      <c r="X495" s="69" t="str">
        <f t="shared" si="18"/>
        <v/>
      </c>
      <c r="Y495" s="69" t="str">
        <f t="shared" si="19"/>
        <v/>
      </c>
    </row>
    <row r="496" spans="8:25" x14ac:dyDescent="0.25">
      <c r="H496" s="155"/>
      <c r="I496" s="151"/>
      <c r="J496" s="152"/>
      <c r="K496" s="153"/>
      <c r="L496" s="153"/>
      <c r="M496" s="153"/>
      <c r="N496" s="153"/>
      <c r="O496" s="153"/>
      <c r="P496" s="153"/>
      <c r="Q496" s="153"/>
      <c r="R496" s="153"/>
      <c r="S496" s="152"/>
      <c r="T496" s="153"/>
      <c r="X496" s="69" t="str">
        <f t="shared" si="18"/>
        <v/>
      </c>
      <c r="Y496" s="69" t="str">
        <f t="shared" si="19"/>
        <v/>
      </c>
    </row>
    <row r="497" spans="8:25" x14ac:dyDescent="0.25">
      <c r="H497" s="155"/>
      <c r="I497" s="151"/>
      <c r="J497" s="152"/>
      <c r="K497" s="153"/>
      <c r="L497" s="153"/>
      <c r="M497" s="153"/>
      <c r="N497" s="153"/>
      <c r="O497" s="153"/>
      <c r="P497" s="153"/>
      <c r="Q497" s="153"/>
      <c r="R497" s="153"/>
      <c r="S497" s="152"/>
      <c r="T497" s="153"/>
      <c r="X497" s="69" t="str">
        <f t="shared" si="18"/>
        <v/>
      </c>
      <c r="Y497" s="69" t="str">
        <f t="shared" si="19"/>
        <v/>
      </c>
    </row>
    <row r="498" spans="8:25" x14ac:dyDescent="0.25">
      <c r="H498" s="155"/>
      <c r="I498" s="151"/>
      <c r="J498" s="152"/>
      <c r="K498" s="153"/>
      <c r="L498" s="153"/>
      <c r="M498" s="153"/>
      <c r="N498" s="153"/>
      <c r="O498" s="153"/>
      <c r="P498" s="153"/>
      <c r="Q498" s="153"/>
      <c r="R498" s="153"/>
      <c r="S498" s="152"/>
      <c r="T498" s="153"/>
      <c r="X498" s="69" t="str">
        <f t="shared" si="18"/>
        <v/>
      </c>
      <c r="Y498" s="69" t="str">
        <f t="shared" si="19"/>
        <v/>
      </c>
    </row>
    <row r="499" spans="8:25" x14ac:dyDescent="0.25">
      <c r="H499" s="155"/>
      <c r="I499" s="151"/>
      <c r="J499" s="152"/>
      <c r="K499" s="153"/>
      <c r="L499" s="153"/>
      <c r="M499" s="153"/>
      <c r="N499" s="153"/>
      <c r="O499" s="153"/>
      <c r="P499" s="153"/>
      <c r="Q499" s="153"/>
      <c r="R499" s="153"/>
      <c r="S499" s="152"/>
      <c r="T499" s="153"/>
      <c r="X499" s="69" t="str">
        <f t="shared" si="18"/>
        <v/>
      </c>
      <c r="Y499" s="69" t="str">
        <f t="shared" si="19"/>
        <v/>
      </c>
    </row>
    <row r="500" spans="8:25" x14ac:dyDescent="0.25">
      <c r="H500" s="155"/>
      <c r="I500" s="151"/>
      <c r="J500" s="152"/>
      <c r="K500" s="153"/>
      <c r="L500" s="153"/>
      <c r="M500" s="153"/>
      <c r="N500" s="153"/>
      <c r="O500" s="153"/>
      <c r="P500" s="153"/>
      <c r="Q500" s="153"/>
      <c r="R500" s="153"/>
      <c r="S500" s="152"/>
      <c r="T500" s="153"/>
      <c r="X500" s="69" t="str">
        <f t="shared" si="18"/>
        <v/>
      </c>
      <c r="Y500" s="69" t="str">
        <f t="shared" si="19"/>
        <v/>
      </c>
    </row>
    <row r="501" spans="8:25" x14ac:dyDescent="0.25">
      <c r="H501" s="155"/>
      <c r="I501" s="151"/>
      <c r="J501" s="152"/>
      <c r="K501" s="153"/>
      <c r="L501" s="153"/>
      <c r="M501" s="153"/>
      <c r="N501" s="153"/>
      <c r="O501" s="153"/>
      <c r="P501" s="153"/>
      <c r="Q501" s="153"/>
      <c r="R501" s="153"/>
      <c r="S501" s="152"/>
      <c r="T501" s="153"/>
      <c r="X501" s="69" t="str">
        <f t="shared" si="18"/>
        <v/>
      </c>
      <c r="Y501" s="69" t="str">
        <f t="shared" si="19"/>
        <v/>
      </c>
    </row>
    <row r="502" spans="8:25" x14ac:dyDescent="0.25">
      <c r="H502" s="155"/>
      <c r="I502" s="151"/>
      <c r="J502" s="152"/>
      <c r="K502" s="153"/>
      <c r="L502" s="153"/>
      <c r="M502" s="153"/>
      <c r="N502" s="153"/>
      <c r="O502" s="153"/>
      <c r="P502" s="153"/>
      <c r="Q502" s="153"/>
      <c r="R502" s="153"/>
      <c r="S502" s="152"/>
      <c r="T502" s="153"/>
      <c r="X502" s="69" t="str">
        <f t="shared" si="18"/>
        <v/>
      </c>
      <c r="Y502" s="69" t="str">
        <f t="shared" si="19"/>
        <v/>
      </c>
    </row>
    <row r="503" spans="8:25" x14ac:dyDescent="0.25">
      <c r="H503" s="155"/>
      <c r="I503" s="151"/>
      <c r="J503" s="152"/>
      <c r="K503" s="153"/>
      <c r="L503" s="153"/>
      <c r="M503" s="153"/>
      <c r="N503" s="153"/>
      <c r="O503" s="153"/>
      <c r="P503" s="153"/>
      <c r="Q503" s="153"/>
      <c r="R503" s="153"/>
      <c r="S503" s="152"/>
      <c r="T503" s="153"/>
      <c r="X503" s="69" t="str">
        <f t="shared" si="18"/>
        <v/>
      </c>
      <c r="Y503" s="69" t="str">
        <f t="shared" si="19"/>
        <v/>
      </c>
    </row>
    <row r="504" spans="8:25" x14ac:dyDescent="0.25">
      <c r="H504" s="155"/>
      <c r="I504" s="151"/>
      <c r="J504" s="152"/>
      <c r="K504" s="153"/>
      <c r="L504" s="153"/>
      <c r="M504" s="153"/>
      <c r="N504" s="153"/>
      <c r="O504" s="153"/>
      <c r="P504" s="153"/>
      <c r="Q504" s="153"/>
      <c r="R504" s="153"/>
      <c r="S504" s="152"/>
      <c r="T504" s="153"/>
      <c r="X504" s="69" t="str">
        <f t="shared" si="18"/>
        <v/>
      </c>
      <c r="Y504" s="69" t="str">
        <f t="shared" si="19"/>
        <v/>
      </c>
    </row>
    <row r="505" spans="8:25" x14ac:dyDescent="0.25">
      <c r="H505" s="155"/>
      <c r="I505" s="151"/>
      <c r="J505" s="152"/>
      <c r="K505" s="153"/>
      <c r="L505" s="153"/>
      <c r="M505" s="153"/>
      <c r="N505" s="153"/>
      <c r="O505" s="153"/>
      <c r="P505" s="153"/>
      <c r="Q505" s="153"/>
      <c r="R505" s="153"/>
      <c r="S505" s="152"/>
      <c r="T505" s="153"/>
      <c r="X505" s="69" t="str">
        <f t="shared" si="18"/>
        <v/>
      </c>
      <c r="Y505" s="69" t="str">
        <f t="shared" si="19"/>
        <v/>
      </c>
    </row>
    <row r="506" spans="8:25" x14ac:dyDescent="0.25">
      <c r="H506" s="155"/>
      <c r="I506" s="151"/>
      <c r="J506" s="152"/>
      <c r="K506" s="153"/>
      <c r="L506" s="153"/>
      <c r="M506" s="153"/>
      <c r="N506" s="153"/>
      <c r="O506" s="153"/>
      <c r="P506" s="153"/>
      <c r="Q506" s="153"/>
      <c r="R506" s="153"/>
      <c r="S506" s="152"/>
      <c r="T506" s="153"/>
      <c r="X506" s="69" t="str">
        <f t="shared" si="18"/>
        <v/>
      </c>
      <c r="Y506" s="69" t="str">
        <f t="shared" si="19"/>
        <v/>
      </c>
    </row>
    <row r="507" spans="8:25" x14ac:dyDescent="0.25">
      <c r="H507" s="155"/>
      <c r="I507" s="151"/>
      <c r="J507" s="152"/>
      <c r="K507" s="153"/>
      <c r="L507" s="153"/>
      <c r="M507" s="153"/>
      <c r="N507" s="153"/>
      <c r="O507" s="153"/>
      <c r="P507" s="153"/>
      <c r="Q507" s="153"/>
      <c r="R507" s="153"/>
      <c r="S507" s="152"/>
      <c r="T507" s="153"/>
      <c r="X507" s="69" t="str">
        <f t="shared" si="18"/>
        <v/>
      </c>
      <c r="Y507" s="69" t="str">
        <f t="shared" si="19"/>
        <v/>
      </c>
    </row>
    <row r="508" spans="8:25" x14ac:dyDescent="0.25">
      <c r="H508" s="155"/>
      <c r="I508" s="151"/>
      <c r="J508" s="152"/>
      <c r="K508" s="153"/>
      <c r="L508" s="153"/>
      <c r="M508" s="153"/>
      <c r="N508" s="153"/>
      <c r="O508" s="153"/>
      <c r="P508" s="153"/>
      <c r="Q508" s="153"/>
      <c r="R508" s="153"/>
      <c r="S508" s="152"/>
      <c r="T508" s="153"/>
      <c r="X508" s="69" t="str">
        <f t="shared" si="18"/>
        <v/>
      </c>
      <c r="Y508" s="69" t="str">
        <f t="shared" si="19"/>
        <v/>
      </c>
    </row>
    <row r="509" spans="8:25" x14ac:dyDescent="0.25">
      <c r="H509" s="155"/>
      <c r="I509" s="151"/>
      <c r="J509" s="152"/>
      <c r="K509" s="153"/>
      <c r="L509" s="153"/>
      <c r="M509" s="153"/>
      <c r="N509" s="153"/>
      <c r="O509" s="153"/>
      <c r="P509" s="153"/>
      <c r="Q509" s="153"/>
      <c r="R509" s="153"/>
      <c r="S509" s="152"/>
      <c r="T509" s="153"/>
      <c r="X509" s="69" t="str">
        <f t="shared" si="18"/>
        <v/>
      </c>
      <c r="Y509" s="69" t="str">
        <f t="shared" si="19"/>
        <v/>
      </c>
    </row>
    <row r="510" spans="8:25" x14ac:dyDescent="0.25">
      <c r="H510" s="155"/>
      <c r="I510" s="151"/>
      <c r="J510" s="152"/>
      <c r="K510" s="153"/>
      <c r="L510" s="153"/>
      <c r="M510" s="153"/>
      <c r="N510" s="153"/>
      <c r="O510" s="153"/>
      <c r="P510" s="153"/>
      <c r="Q510" s="153"/>
      <c r="R510" s="153"/>
      <c r="S510" s="152"/>
      <c r="T510" s="153"/>
      <c r="X510" s="69" t="str">
        <f t="shared" si="18"/>
        <v/>
      </c>
      <c r="Y510" s="69" t="str">
        <f t="shared" si="19"/>
        <v/>
      </c>
    </row>
    <row r="511" spans="8:25" x14ac:dyDescent="0.25">
      <c r="H511" s="155"/>
      <c r="I511" s="151"/>
      <c r="J511" s="152"/>
      <c r="K511" s="153"/>
      <c r="L511" s="153"/>
      <c r="M511" s="153"/>
      <c r="N511" s="153"/>
      <c r="O511" s="153"/>
      <c r="P511" s="153"/>
      <c r="Q511" s="153"/>
      <c r="R511" s="153"/>
      <c r="S511" s="152"/>
      <c r="T511" s="153"/>
      <c r="X511" s="69" t="str">
        <f t="shared" si="18"/>
        <v/>
      </c>
      <c r="Y511" s="69" t="str">
        <f t="shared" si="19"/>
        <v/>
      </c>
    </row>
    <row r="512" spans="8:25" x14ac:dyDescent="0.25">
      <c r="H512" s="155"/>
      <c r="I512" s="151"/>
      <c r="J512" s="152"/>
      <c r="K512" s="153"/>
      <c r="L512" s="153"/>
      <c r="M512" s="153"/>
      <c r="N512" s="153"/>
      <c r="O512" s="153"/>
      <c r="P512" s="153"/>
      <c r="Q512" s="153"/>
      <c r="R512" s="153"/>
      <c r="S512" s="152"/>
      <c r="T512" s="153"/>
      <c r="X512" s="69" t="str">
        <f t="shared" si="18"/>
        <v/>
      </c>
      <c r="Y512" s="69" t="str">
        <f t="shared" si="19"/>
        <v/>
      </c>
    </row>
    <row r="513" spans="8:25" x14ac:dyDescent="0.25">
      <c r="H513" s="155"/>
      <c r="I513" s="151"/>
      <c r="J513" s="152"/>
      <c r="K513" s="153"/>
      <c r="L513" s="153"/>
      <c r="M513" s="153"/>
      <c r="N513" s="153"/>
      <c r="O513" s="153"/>
      <c r="P513" s="153"/>
      <c r="Q513" s="153"/>
      <c r="R513" s="153"/>
      <c r="S513" s="152"/>
      <c r="T513" s="153"/>
      <c r="X513" s="69" t="str">
        <f t="shared" si="18"/>
        <v/>
      </c>
      <c r="Y513" s="69" t="str">
        <f t="shared" si="19"/>
        <v/>
      </c>
    </row>
    <row r="514" spans="8:25" x14ac:dyDescent="0.25">
      <c r="H514" s="155"/>
      <c r="I514" s="151"/>
      <c r="J514" s="152"/>
      <c r="K514" s="153"/>
      <c r="L514" s="153"/>
      <c r="M514" s="153"/>
      <c r="N514" s="153"/>
      <c r="O514" s="153"/>
      <c r="P514" s="153"/>
      <c r="Q514" s="153"/>
      <c r="R514" s="153"/>
      <c r="S514" s="152"/>
      <c r="T514" s="153"/>
      <c r="X514" s="69" t="str">
        <f t="shared" ref="X514:X577" si="20">IF(W514&lt;&gt;"",W514-I514,"")</f>
        <v/>
      </c>
      <c r="Y514" s="69" t="str">
        <f t="shared" si="19"/>
        <v/>
      </c>
    </row>
    <row r="515" spans="8:25" x14ac:dyDescent="0.25">
      <c r="H515" s="155"/>
      <c r="I515" s="151"/>
      <c r="J515" s="152"/>
      <c r="K515" s="153"/>
      <c r="L515" s="153"/>
      <c r="M515" s="153"/>
      <c r="N515" s="153"/>
      <c r="O515" s="153"/>
      <c r="P515" s="153"/>
      <c r="Q515" s="153"/>
      <c r="R515" s="153"/>
      <c r="S515" s="152"/>
      <c r="T515" s="153"/>
      <c r="X515" s="69" t="str">
        <f t="shared" si="20"/>
        <v/>
      </c>
      <c r="Y515" s="69" t="str">
        <f t="shared" ref="Y515:Y578" si="21">IF(X515&lt;&gt;"",IF(X515&lt;365,"&lt; 1 year",IF(X515&lt;730,"1-2",IF(X515&lt;1095,"2-3",IF(X515&lt;1460,"3-4",IF(X515&lt;1825,"4-5","5+"))))),"")</f>
        <v/>
      </c>
    </row>
    <row r="516" spans="8:25" x14ac:dyDescent="0.25">
      <c r="H516" s="155"/>
      <c r="I516" s="151"/>
      <c r="J516" s="152"/>
      <c r="K516" s="153"/>
      <c r="L516" s="153"/>
      <c r="M516" s="153"/>
      <c r="N516" s="153"/>
      <c r="O516" s="153"/>
      <c r="P516" s="153"/>
      <c r="Q516" s="153"/>
      <c r="R516" s="153"/>
      <c r="S516" s="152"/>
      <c r="T516" s="153"/>
      <c r="X516" s="69" t="str">
        <f t="shared" si="20"/>
        <v/>
      </c>
      <c r="Y516" s="69" t="str">
        <f t="shared" si="21"/>
        <v/>
      </c>
    </row>
    <row r="517" spans="8:25" x14ac:dyDescent="0.25">
      <c r="H517" s="155"/>
      <c r="I517" s="151"/>
      <c r="J517" s="152"/>
      <c r="K517" s="153"/>
      <c r="L517" s="153"/>
      <c r="M517" s="153"/>
      <c r="N517" s="153"/>
      <c r="O517" s="153"/>
      <c r="P517" s="153"/>
      <c r="Q517" s="153"/>
      <c r="R517" s="153"/>
      <c r="S517" s="152"/>
      <c r="T517" s="153"/>
      <c r="X517" s="69" t="str">
        <f t="shared" si="20"/>
        <v/>
      </c>
      <c r="Y517" s="69" t="str">
        <f t="shared" si="21"/>
        <v/>
      </c>
    </row>
    <row r="518" spans="8:25" x14ac:dyDescent="0.25">
      <c r="H518" s="155"/>
      <c r="I518" s="151"/>
      <c r="J518" s="152"/>
      <c r="K518" s="153"/>
      <c r="L518" s="153"/>
      <c r="M518" s="153"/>
      <c r="N518" s="153"/>
      <c r="O518" s="153"/>
      <c r="P518" s="153"/>
      <c r="Q518" s="153"/>
      <c r="R518" s="153"/>
      <c r="S518" s="152"/>
      <c r="T518" s="153"/>
      <c r="X518" s="69" t="str">
        <f t="shared" si="20"/>
        <v/>
      </c>
      <c r="Y518" s="69" t="str">
        <f t="shared" si="21"/>
        <v/>
      </c>
    </row>
    <row r="519" spans="8:25" x14ac:dyDescent="0.25">
      <c r="H519" s="155"/>
      <c r="I519" s="151"/>
      <c r="J519" s="152"/>
      <c r="K519" s="153"/>
      <c r="L519" s="153"/>
      <c r="M519" s="153"/>
      <c r="N519" s="153"/>
      <c r="O519" s="153"/>
      <c r="P519" s="153"/>
      <c r="Q519" s="153"/>
      <c r="R519" s="153"/>
      <c r="S519" s="152"/>
      <c r="T519" s="153"/>
      <c r="X519" s="69" t="str">
        <f t="shared" si="20"/>
        <v/>
      </c>
      <c r="Y519" s="69" t="str">
        <f t="shared" si="21"/>
        <v/>
      </c>
    </row>
    <row r="520" spans="8:25" x14ac:dyDescent="0.25">
      <c r="H520" s="155"/>
      <c r="I520" s="151"/>
      <c r="J520" s="152"/>
      <c r="K520" s="153"/>
      <c r="L520" s="153"/>
      <c r="M520" s="153"/>
      <c r="N520" s="153"/>
      <c r="O520" s="153"/>
      <c r="P520" s="153"/>
      <c r="Q520" s="153"/>
      <c r="R520" s="153"/>
      <c r="S520" s="152"/>
      <c r="T520" s="153"/>
      <c r="X520" s="69" t="str">
        <f t="shared" si="20"/>
        <v/>
      </c>
      <c r="Y520" s="69" t="str">
        <f t="shared" si="21"/>
        <v/>
      </c>
    </row>
    <row r="521" spans="8:25" x14ac:dyDescent="0.25">
      <c r="H521" s="155"/>
      <c r="I521" s="151"/>
      <c r="J521" s="152"/>
      <c r="K521" s="153"/>
      <c r="L521" s="153"/>
      <c r="M521" s="153"/>
      <c r="N521" s="153"/>
      <c r="O521" s="153"/>
      <c r="P521" s="153"/>
      <c r="Q521" s="153"/>
      <c r="R521" s="153"/>
      <c r="S521" s="152"/>
      <c r="T521" s="153"/>
      <c r="X521" s="69" t="str">
        <f t="shared" si="20"/>
        <v/>
      </c>
      <c r="Y521" s="69" t="str">
        <f t="shared" si="21"/>
        <v/>
      </c>
    </row>
    <row r="522" spans="8:25" x14ac:dyDescent="0.25">
      <c r="H522" s="155"/>
      <c r="I522" s="151"/>
      <c r="J522" s="152"/>
      <c r="K522" s="153"/>
      <c r="L522" s="153"/>
      <c r="M522" s="153"/>
      <c r="N522" s="153"/>
      <c r="O522" s="153"/>
      <c r="P522" s="153"/>
      <c r="Q522" s="153"/>
      <c r="R522" s="153"/>
      <c r="S522" s="152"/>
      <c r="T522" s="153"/>
      <c r="X522" s="69" t="str">
        <f t="shared" si="20"/>
        <v/>
      </c>
      <c r="Y522" s="69" t="str">
        <f t="shared" si="21"/>
        <v/>
      </c>
    </row>
    <row r="523" spans="8:25" x14ac:dyDescent="0.25">
      <c r="H523" s="155"/>
      <c r="I523" s="151"/>
      <c r="J523" s="152"/>
      <c r="K523" s="153"/>
      <c r="L523" s="153"/>
      <c r="M523" s="153"/>
      <c r="N523" s="153"/>
      <c r="O523" s="153"/>
      <c r="P523" s="153"/>
      <c r="Q523" s="153"/>
      <c r="R523" s="153"/>
      <c r="S523" s="152"/>
      <c r="T523" s="153"/>
      <c r="X523" s="69" t="str">
        <f t="shared" si="20"/>
        <v/>
      </c>
      <c r="Y523" s="69" t="str">
        <f t="shared" si="21"/>
        <v/>
      </c>
    </row>
    <row r="524" spans="8:25" x14ac:dyDescent="0.25">
      <c r="H524" s="155"/>
      <c r="I524" s="151"/>
      <c r="J524" s="152"/>
      <c r="K524" s="153"/>
      <c r="L524" s="153"/>
      <c r="M524" s="153"/>
      <c r="N524" s="153"/>
      <c r="O524" s="153"/>
      <c r="P524" s="153"/>
      <c r="Q524" s="153"/>
      <c r="R524" s="153"/>
      <c r="S524" s="152"/>
      <c r="T524" s="153"/>
      <c r="X524" s="69" t="str">
        <f t="shared" si="20"/>
        <v/>
      </c>
      <c r="Y524" s="69" t="str">
        <f t="shared" si="21"/>
        <v/>
      </c>
    </row>
    <row r="525" spans="8:25" x14ac:dyDescent="0.25">
      <c r="H525" s="155"/>
      <c r="I525" s="151"/>
      <c r="J525" s="152"/>
      <c r="K525" s="153"/>
      <c r="L525" s="153"/>
      <c r="M525" s="153"/>
      <c r="N525" s="153"/>
      <c r="O525" s="153"/>
      <c r="P525" s="153"/>
      <c r="Q525" s="153"/>
      <c r="R525" s="153"/>
      <c r="S525" s="152"/>
      <c r="T525" s="153"/>
      <c r="X525" s="69" t="str">
        <f t="shared" si="20"/>
        <v/>
      </c>
      <c r="Y525" s="69" t="str">
        <f t="shared" si="21"/>
        <v/>
      </c>
    </row>
    <row r="526" spans="8:25" x14ac:dyDescent="0.25">
      <c r="H526" s="155"/>
      <c r="I526" s="151"/>
      <c r="J526" s="152"/>
      <c r="K526" s="153"/>
      <c r="L526" s="153"/>
      <c r="M526" s="153"/>
      <c r="N526" s="153"/>
      <c r="O526" s="153"/>
      <c r="P526" s="153"/>
      <c r="Q526" s="153"/>
      <c r="R526" s="153"/>
      <c r="S526" s="152"/>
      <c r="T526" s="153"/>
      <c r="X526" s="69" t="str">
        <f t="shared" si="20"/>
        <v/>
      </c>
      <c r="Y526" s="69" t="str">
        <f t="shared" si="21"/>
        <v/>
      </c>
    </row>
    <row r="527" spans="8:25" x14ac:dyDescent="0.25">
      <c r="H527" s="155"/>
      <c r="I527" s="151"/>
      <c r="J527" s="152"/>
      <c r="K527" s="153"/>
      <c r="L527" s="153"/>
      <c r="M527" s="153"/>
      <c r="N527" s="153"/>
      <c r="O527" s="153"/>
      <c r="P527" s="153"/>
      <c r="Q527" s="153"/>
      <c r="R527" s="153"/>
      <c r="S527" s="152"/>
      <c r="T527" s="153"/>
      <c r="X527" s="69" t="str">
        <f t="shared" si="20"/>
        <v/>
      </c>
      <c r="Y527" s="69" t="str">
        <f t="shared" si="21"/>
        <v/>
      </c>
    </row>
    <row r="528" spans="8:25" x14ac:dyDescent="0.25">
      <c r="H528" s="155"/>
      <c r="I528" s="151"/>
      <c r="J528" s="152"/>
      <c r="K528" s="153"/>
      <c r="L528" s="153"/>
      <c r="M528" s="153"/>
      <c r="N528" s="153"/>
      <c r="O528" s="153"/>
      <c r="P528" s="153"/>
      <c r="Q528" s="153"/>
      <c r="R528" s="153"/>
      <c r="S528" s="152"/>
      <c r="T528" s="153"/>
      <c r="X528" s="69" t="str">
        <f t="shared" si="20"/>
        <v/>
      </c>
      <c r="Y528" s="69" t="str">
        <f t="shared" si="21"/>
        <v/>
      </c>
    </row>
    <row r="529" spans="8:25" x14ac:dyDescent="0.25">
      <c r="H529" s="155"/>
      <c r="I529" s="151"/>
      <c r="J529" s="152"/>
      <c r="K529" s="153"/>
      <c r="L529" s="153"/>
      <c r="M529" s="153"/>
      <c r="N529" s="153"/>
      <c r="O529" s="153"/>
      <c r="P529" s="153"/>
      <c r="Q529" s="153"/>
      <c r="R529" s="153"/>
      <c r="S529" s="152"/>
      <c r="T529" s="153"/>
      <c r="X529" s="69" t="str">
        <f t="shared" si="20"/>
        <v/>
      </c>
      <c r="Y529" s="69" t="str">
        <f t="shared" si="21"/>
        <v/>
      </c>
    </row>
    <row r="530" spans="8:25" x14ac:dyDescent="0.25">
      <c r="H530" s="155"/>
      <c r="I530" s="151"/>
      <c r="J530" s="152"/>
      <c r="K530" s="153"/>
      <c r="L530" s="153"/>
      <c r="M530" s="153"/>
      <c r="N530" s="153"/>
      <c r="O530" s="153"/>
      <c r="P530" s="153"/>
      <c r="Q530" s="153"/>
      <c r="R530" s="153"/>
      <c r="S530" s="152"/>
      <c r="T530" s="153"/>
      <c r="X530" s="69" t="str">
        <f t="shared" si="20"/>
        <v/>
      </c>
      <c r="Y530" s="69" t="str">
        <f t="shared" si="21"/>
        <v/>
      </c>
    </row>
    <row r="531" spans="8:25" x14ac:dyDescent="0.25">
      <c r="H531" s="155"/>
      <c r="I531" s="151"/>
      <c r="J531" s="152"/>
      <c r="K531" s="153"/>
      <c r="L531" s="153"/>
      <c r="M531" s="153"/>
      <c r="N531" s="153"/>
      <c r="O531" s="153"/>
      <c r="P531" s="153"/>
      <c r="Q531" s="153"/>
      <c r="R531" s="153"/>
      <c r="S531" s="152"/>
      <c r="T531" s="153"/>
      <c r="X531" s="69" t="str">
        <f t="shared" si="20"/>
        <v/>
      </c>
      <c r="Y531" s="69" t="str">
        <f t="shared" si="21"/>
        <v/>
      </c>
    </row>
    <row r="532" spans="8:25" x14ac:dyDescent="0.25">
      <c r="H532" s="155"/>
      <c r="I532" s="151"/>
      <c r="J532" s="152"/>
      <c r="K532" s="153"/>
      <c r="L532" s="153"/>
      <c r="M532" s="153"/>
      <c r="N532" s="153"/>
      <c r="O532" s="153"/>
      <c r="P532" s="153"/>
      <c r="Q532" s="153"/>
      <c r="R532" s="153"/>
      <c r="S532" s="152"/>
      <c r="T532" s="153"/>
      <c r="X532" s="69" t="str">
        <f t="shared" si="20"/>
        <v/>
      </c>
      <c r="Y532" s="69" t="str">
        <f t="shared" si="21"/>
        <v/>
      </c>
    </row>
    <row r="533" spans="8:25" x14ac:dyDescent="0.25">
      <c r="H533" s="155"/>
      <c r="I533" s="151"/>
      <c r="J533" s="152"/>
      <c r="K533" s="153"/>
      <c r="L533" s="153"/>
      <c r="M533" s="153"/>
      <c r="N533" s="153"/>
      <c r="O533" s="153"/>
      <c r="P533" s="153"/>
      <c r="Q533" s="153"/>
      <c r="R533" s="153"/>
      <c r="S533" s="152"/>
      <c r="T533" s="153"/>
      <c r="X533" s="69" t="str">
        <f t="shared" si="20"/>
        <v/>
      </c>
      <c r="Y533" s="69" t="str">
        <f t="shared" si="21"/>
        <v/>
      </c>
    </row>
    <row r="534" spans="8:25" x14ac:dyDescent="0.25">
      <c r="H534" s="155"/>
      <c r="I534" s="151"/>
      <c r="J534" s="152"/>
      <c r="K534" s="153"/>
      <c r="L534" s="153"/>
      <c r="M534" s="153"/>
      <c r="N534" s="153"/>
      <c r="O534" s="153"/>
      <c r="P534" s="153"/>
      <c r="Q534" s="153"/>
      <c r="R534" s="153"/>
      <c r="S534" s="152"/>
      <c r="T534" s="153"/>
      <c r="X534" s="69" t="str">
        <f t="shared" si="20"/>
        <v/>
      </c>
      <c r="Y534" s="69" t="str">
        <f t="shared" si="21"/>
        <v/>
      </c>
    </row>
    <row r="535" spans="8:25" x14ac:dyDescent="0.25">
      <c r="H535" s="155"/>
      <c r="I535" s="151"/>
      <c r="J535" s="152"/>
      <c r="K535" s="153"/>
      <c r="L535" s="153"/>
      <c r="M535" s="153"/>
      <c r="N535" s="153"/>
      <c r="O535" s="153"/>
      <c r="P535" s="153"/>
      <c r="Q535" s="153"/>
      <c r="R535" s="153"/>
      <c r="S535" s="152"/>
      <c r="T535" s="153"/>
      <c r="X535" s="69" t="str">
        <f t="shared" si="20"/>
        <v/>
      </c>
      <c r="Y535" s="69" t="str">
        <f t="shared" si="21"/>
        <v/>
      </c>
    </row>
    <row r="536" spans="8:25" x14ac:dyDescent="0.25">
      <c r="H536" s="155"/>
      <c r="I536" s="151"/>
      <c r="J536" s="152"/>
      <c r="K536" s="153"/>
      <c r="L536" s="153"/>
      <c r="M536" s="153"/>
      <c r="N536" s="153"/>
      <c r="O536" s="153"/>
      <c r="P536" s="153"/>
      <c r="Q536" s="153"/>
      <c r="R536" s="153"/>
      <c r="S536" s="152"/>
      <c r="T536" s="153"/>
      <c r="X536" s="69" t="str">
        <f t="shared" si="20"/>
        <v/>
      </c>
      <c r="Y536" s="69" t="str">
        <f t="shared" si="21"/>
        <v/>
      </c>
    </row>
    <row r="537" spans="8:25" x14ac:dyDescent="0.25">
      <c r="H537" s="155"/>
      <c r="I537" s="151"/>
      <c r="J537" s="152"/>
      <c r="K537" s="153"/>
      <c r="L537" s="153"/>
      <c r="M537" s="153"/>
      <c r="N537" s="153"/>
      <c r="O537" s="153"/>
      <c r="P537" s="153"/>
      <c r="Q537" s="153"/>
      <c r="R537" s="153"/>
      <c r="S537" s="152"/>
      <c r="T537" s="153"/>
      <c r="X537" s="69" t="str">
        <f t="shared" si="20"/>
        <v/>
      </c>
      <c r="Y537" s="69" t="str">
        <f t="shared" si="21"/>
        <v/>
      </c>
    </row>
    <row r="538" spans="8:25" x14ac:dyDescent="0.25">
      <c r="H538" s="155"/>
      <c r="I538" s="151"/>
      <c r="J538" s="152"/>
      <c r="K538" s="153"/>
      <c r="L538" s="153"/>
      <c r="M538" s="153"/>
      <c r="N538" s="153"/>
      <c r="O538" s="153"/>
      <c r="P538" s="153"/>
      <c r="Q538" s="153"/>
      <c r="R538" s="153"/>
      <c r="S538" s="152"/>
      <c r="T538" s="153"/>
      <c r="X538" s="69" t="str">
        <f t="shared" si="20"/>
        <v/>
      </c>
      <c r="Y538" s="69" t="str">
        <f t="shared" si="21"/>
        <v/>
      </c>
    </row>
    <row r="539" spans="8:25" x14ac:dyDescent="0.25">
      <c r="H539" s="155"/>
      <c r="I539" s="151"/>
      <c r="J539" s="152"/>
      <c r="K539" s="153"/>
      <c r="L539" s="153"/>
      <c r="M539" s="153"/>
      <c r="N539" s="153"/>
      <c r="O539" s="153"/>
      <c r="P539" s="153"/>
      <c r="Q539" s="153"/>
      <c r="R539" s="153"/>
      <c r="S539" s="152"/>
      <c r="T539" s="153"/>
      <c r="X539" s="69" t="str">
        <f t="shared" si="20"/>
        <v/>
      </c>
      <c r="Y539" s="69" t="str">
        <f t="shared" si="21"/>
        <v/>
      </c>
    </row>
    <row r="540" spans="8:25" x14ac:dyDescent="0.25">
      <c r="H540" s="155"/>
      <c r="I540" s="151"/>
      <c r="J540" s="152"/>
      <c r="K540" s="153"/>
      <c r="L540" s="153"/>
      <c r="M540" s="153"/>
      <c r="N540" s="153"/>
      <c r="O540" s="153"/>
      <c r="P540" s="153"/>
      <c r="Q540" s="153"/>
      <c r="R540" s="153"/>
      <c r="S540" s="152"/>
      <c r="T540" s="153"/>
      <c r="X540" s="69" t="str">
        <f t="shared" si="20"/>
        <v/>
      </c>
      <c r="Y540" s="69" t="str">
        <f t="shared" si="21"/>
        <v/>
      </c>
    </row>
    <row r="541" spans="8:25" x14ac:dyDescent="0.25">
      <c r="H541" s="155"/>
      <c r="I541" s="151"/>
      <c r="J541" s="152"/>
      <c r="K541" s="153"/>
      <c r="L541" s="153"/>
      <c r="M541" s="153"/>
      <c r="N541" s="153"/>
      <c r="O541" s="153"/>
      <c r="P541" s="153"/>
      <c r="Q541" s="153"/>
      <c r="R541" s="153"/>
      <c r="S541" s="152"/>
      <c r="T541" s="153"/>
      <c r="X541" s="69" t="str">
        <f t="shared" si="20"/>
        <v/>
      </c>
      <c r="Y541" s="69" t="str">
        <f t="shared" si="21"/>
        <v/>
      </c>
    </row>
    <row r="542" spans="8:25" x14ac:dyDescent="0.25">
      <c r="H542" s="155"/>
      <c r="I542" s="151"/>
      <c r="J542" s="152"/>
      <c r="K542" s="153"/>
      <c r="L542" s="153"/>
      <c r="M542" s="153"/>
      <c r="N542" s="153"/>
      <c r="O542" s="153"/>
      <c r="P542" s="153"/>
      <c r="Q542" s="153"/>
      <c r="R542" s="153"/>
      <c r="S542" s="152"/>
      <c r="T542" s="153"/>
      <c r="X542" s="69" t="str">
        <f t="shared" si="20"/>
        <v/>
      </c>
      <c r="Y542" s="69" t="str">
        <f t="shared" si="21"/>
        <v/>
      </c>
    </row>
    <row r="543" spans="8:25" x14ac:dyDescent="0.25">
      <c r="H543" s="155"/>
      <c r="I543" s="151"/>
      <c r="J543" s="152"/>
      <c r="K543" s="153"/>
      <c r="L543" s="153"/>
      <c r="M543" s="153"/>
      <c r="N543" s="153"/>
      <c r="O543" s="153"/>
      <c r="P543" s="153"/>
      <c r="Q543" s="153"/>
      <c r="R543" s="153"/>
      <c r="S543" s="152"/>
      <c r="T543" s="153"/>
      <c r="X543" s="69" t="str">
        <f t="shared" si="20"/>
        <v/>
      </c>
      <c r="Y543" s="69" t="str">
        <f t="shared" si="21"/>
        <v/>
      </c>
    </row>
    <row r="544" spans="8:25" x14ac:dyDescent="0.25">
      <c r="H544" s="155"/>
      <c r="I544" s="151"/>
      <c r="J544" s="152"/>
      <c r="K544" s="153"/>
      <c r="L544" s="153"/>
      <c r="M544" s="153"/>
      <c r="N544" s="153"/>
      <c r="O544" s="153"/>
      <c r="P544" s="153"/>
      <c r="Q544" s="153"/>
      <c r="R544" s="153"/>
      <c r="S544" s="152"/>
      <c r="T544" s="153"/>
      <c r="X544" s="69" t="str">
        <f t="shared" si="20"/>
        <v/>
      </c>
      <c r="Y544" s="69" t="str">
        <f t="shared" si="21"/>
        <v/>
      </c>
    </row>
    <row r="545" spans="8:25" x14ac:dyDescent="0.25">
      <c r="H545" s="155"/>
      <c r="I545" s="151"/>
      <c r="J545" s="152"/>
      <c r="K545" s="153"/>
      <c r="L545" s="153"/>
      <c r="M545" s="153"/>
      <c r="N545" s="153"/>
      <c r="O545" s="153"/>
      <c r="P545" s="153"/>
      <c r="Q545" s="153"/>
      <c r="R545" s="153"/>
      <c r="S545" s="152"/>
      <c r="T545" s="153"/>
      <c r="X545" s="69" t="str">
        <f t="shared" si="20"/>
        <v/>
      </c>
      <c r="Y545" s="69" t="str">
        <f t="shared" si="21"/>
        <v/>
      </c>
    </row>
    <row r="546" spans="8:25" x14ac:dyDescent="0.25">
      <c r="H546" s="155"/>
      <c r="I546" s="151"/>
      <c r="J546" s="152"/>
      <c r="K546" s="153"/>
      <c r="L546" s="153"/>
      <c r="M546" s="153"/>
      <c r="N546" s="153"/>
      <c r="O546" s="153"/>
      <c r="P546" s="153"/>
      <c r="Q546" s="153"/>
      <c r="R546" s="153"/>
      <c r="S546" s="152"/>
      <c r="T546" s="153"/>
      <c r="X546" s="69" t="str">
        <f t="shared" si="20"/>
        <v/>
      </c>
      <c r="Y546" s="69" t="str">
        <f t="shared" si="21"/>
        <v/>
      </c>
    </row>
    <row r="547" spans="8:25" x14ac:dyDescent="0.25">
      <c r="H547" s="155"/>
      <c r="I547" s="151"/>
      <c r="J547" s="152"/>
      <c r="K547" s="153"/>
      <c r="L547" s="153"/>
      <c r="M547" s="153"/>
      <c r="N547" s="153"/>
      <c r="O547" s="153"/>
      <c r="P547" s="153"/>
      <c r="Q547" s="153"/>
      <c r="R547" s="153"/>
      <c r="S547" s="152"/>
      <c r="T547" s="153"/>
      <c r="X547" s="69" t="str">
        <f t="shared" si="20"/>
        <v/>
      </c>
      <c r="Y547" s="69" t="str">
        <f t="shared" si="21"/>
        <v/>
      </c>
    </row>
    <row r="548" spans="8:25" x14ac:dyDescent="0.25">
      <c r="H548" s="155"/>
      <c r="I548" s="151"/>
      <c r="J548" s="152"/>
      <c r="K548" s="153"/>
      <c r="L548" s="153"/>
      <c r="M548" s="153"/>
      <c r="N548" s="153"/>
      <c r="O548" s="153"/>
      <c r="P548" s="153"/>
      <c r="Q548" s="153"/>
      <c r="R548" s="153"/>
      <c r="S548" s="152"/>
      <c r="T548" s="153"/>
      <c r="X548" s="69" t="str">
        <f t="shared" si="20"/>
        <v/>
      </c>
      <c r="Y548" s="69" t="str">
        <f t="shared" si="21"/>
        <v/>
      </c>
    </row>
    <row r="549" spans="8:25" x14ac:dyDescent="0.25">
      <c r="H549" s="155"/>
      <c r="I549" s="151"/>
      <c r="J549" s="152"/>
      <c r="K549" s="153"/>
      <c r="L549" s="153"/>
      <c r="M549" s="153"/>
      <c r="N549" s="153"/>
      <c r="O549" s="153"/>
      <c r="P549" s="153"/>
      <c r="Q549" s="153"/>
      <c r="R549" s="153"/>
      <c r="S549" s="152"/>
      <c r="T549" s="153"/>
      <c r="X549" s="69" t="str">
        <f t="shared" si="20"/>
        <v/>
      </c>
      <c r="Y549" s="69" t="str">
        <f t="shared" si="21"/>
        <v/>
      </c>
    </row>
    <row r="550" spans="8:25" x14ac:dyDescent="0.25">
      <c r="H550" s="155"/>
      <c r="I550" s="151"/>
      <c r="J550" s="152"/>
      <c r="K550" s="153"/>
      <c r="L550" s="153"/>
      <c r="M550" s="153"/>
      <c r="N550" s="153"/>
      <c r="O550" s="153"/>
      <c r="P550" s="153"/>
      <c r="Q550" s="153"/>
      <c r="R550" s="153"/>
      <c r="S550" s="152"/>
      <c r="T550" s="153"/>
      <c r="X550" s="69" t="str">
        <f t="shared" si="20"/>
        <v/>
      </c>
      <c r="Y550" s="69" t="str">
        <f t="shared" si="21"/>
        <v/>
      </c>
    </row>
    <row r="551" spans="8:25" x14ac:dyDescent="0.25">
      <c r="H551" s="155"/>
      <c r="I551" s="151"/>
      <c r="J551" s="152"/>
      <c r="K551" s="153"/>
      <c r="L551" s="153"/>
      <c r="M551" s="153"/>
      <c r="N551" s="153"/>
      <c r="O551" s="153"/>
      <c r="P551" s="153"/>
      <c r="Q551" s="153"/>
      <c r="R551" s="153"/>
      <c r="S551" s="152"/>
      <c r="T551" s="153"/>
      <c r="X551" s="69" t="str">
        <f t="shared" si="20"/>
        <v/>
      </c>
      <c r="Y551" s="69" t="str">
        <f t="shared" si="21"/>
        <v/>
      </c>
    </row>
    <row r="552" spans="8:25" x14ac:dyDescent="0.25">
      <c r="H552" s="155"/>
      <c r="I552" s="151"/>
      <c r="J552" s="152"/>
      <c r="K552" s="153"/>
      <c r="L552" s="153"/>
      <c r="M552" s="153"/>
      <c r="N552" s="153"/>
      <c r="O552" s="153"/>
      <c r="P552" s="153"/>
      <c r="Q552" s="153"/>
      <c r="R552" s="153"/>
      <c r="S552" s="152"/>
      <c r="T552" s="153"/>
      <c r="X552" s="69" t="str">
        <f t="shared" si="20"/>
        <v/>
      </c>
      <c r="Y552" s="69" t="str">
        <f t="shared" si="21"/>
        <v/>
      </c>
    </row>
    <row r="553" spans="8:25" x14ac:dyDescent="0.25">
      <c r="H553" s="155"/>
      <c r="I553" s="151"/>
      <c r="J553" s="152"/>
      <c r="K553" s="153"/>
      <c r="L553" s="153"/>
      <c r="M553" s="153"/>
      <c r="N553" s="153"/>
      <c r="O553" s="153"/>
      <c r="P553" s="153"/>
      <c r="Q553" s="153"/>
      <c r="R553" s="153"/>
      <c r="S553" s="152"/>
      <c r="T553" s="153"/>
      <c r="X553" s="69" t="str">
        <f t="shared" si="20"/>
        <v/>
      </c>
      <c r="Y553" s="69" t="str">
        <f t="shared" si="21"/>
        <v/>
      </c>
    </row>
    <row r="554" spans="8:25" x14ac:dyDescent="0.25">
      <c r="H554" s="155"/>
      <c r="I554" s="151"/>
      <c r="J554" s="152"/>
      <c r="K554" s="153"/>
      <c r="L554" s="153"/>
      <c r="M554" s="153"/>
      <c r="N554" s="153"/>
      <c r="O554" s="153"/>
      <c r="P554" s="153"/>
      <c r="Q554" s="153"/>
      <c r="R554" s="153"/>
      <c r="S554" s="152"/>
      <c r="T554" s="153"/>
      <c r="X554" s="69" t="str">
        <f t="shared" si="20"/>
        <v/>
      </c>
      <c r="Y554" s="69" t="str">
        <f t="shared" si="21"/>
        <v/>
      </c>
    </row>
    <row r="555" spans="8:25" x14ac:dyDescent="0.25">
      <c r="H555" s="155"/>
      <c r="I555" s="151"/>
      <c r="J555" s="152"/>
      <c r="K555" s="153"/>
      <c r="L555" s="153"/>
      <c r="M555" s="153"/>
      <c r="N555" s="153"/>
      <c r="O555" s="153"/>
      <c r="P555" s="153"/>
      <c r="Q555" s="153"/>
      <c r="R555" s="153"/>
      <c r="S555" s="152"/>
      <c r="T555" s="153"/>
      <c r="X555" s="69" t="str">
        <f t="shared" si="20"/>
        <v/>
      </c>
      <c r="Y555" s="69" t="str">
        <f t="shared" si="21"/>
        <v/>
      </c>
    </row>
    <row r="556" spans="8:25" x14ac:dyDescent="0.25">
      <c r="H556" s="155"/>
      <c r="I556" s="151"/>
      <c r="J556" s="152"/>
      <c r="K556" s="153"/>
      <c r="L556" s="153"/>
      <c r="M556" s="153"/>
      <c r="N556" s="153"/>
      <c r="O556" s="153"/>
      <c r="P556" s="153"/>
      <c r="Q556" s="153"/>
      <c r="R556" s="153"/>
      <c r="S556" s="152"/>
      <c r="T556" s="153"/>
      <c r="X556" s="69" t="str">
        <f t="shared" si="20"/>
        <v/>
      </c>
      <c r="Y556" s="69" t="str">
        <f t="shared" si="21"/>
        <v/>
      </c>
    </row>
    <row r="557" spans="8:25" x14ac:dyDescent="0.25">
      <c r="H557" s="155"/>
      <c r="I557" s="151"/>
      <c r="J557" s="152"/>
      <c r="K557" s="153"/>
      <c r="L557" s="153"/>
      <c r="M557" s="153"/>
      <c r="N557" s="153"/>
      <c r="O557" s="153"/>
      <c r="P557" s="153"/>
      <c r="Q557" s="153"/>
      <c r="R557" s="153"/>
      <c r="S557" s="152"/>
      <c r="T557" s="153"/>
      <c r="X557" s="69" t="str">
        <f t="shared" si="20"/>
        <v/>
      </c>
      <c r="Y557" s="69" t="str">
        <f t="shared" si="21"/>
        <v/>
      </c>
    </row>
    <row r="558" spans="8:25" x14ac:dyDescent="0.25">
      <c r="H558" s="155"/>
      <c r="I558" s="151"/>
      <c r="J558" s="152"/>
      <c r="K558" s="153"/>
      <c r="L558" s="153"/>
      <c r="M558" s="153"/>
      <c r="N558" s="153"/>
      <c r="O558" s="153"/>
      <c r="P558" s="153"/>
      <c r="Q558" s="153"/>
      <c r="R558" s="153"/>
      <c r="S558" s="152"/>
      <c r="T558" s="153"/>
      <c r="X558" s="69" t="str">
        <f t="shared" si="20"/>
        <v/>
      </c>
      <c r="Y558" s="69" t="str">
        <f t="shared" si="21"/>
        <v/>
      </c>
    </row>
    <row r="559" spans="8:25" x14ac:dyDescent="0.25">
      <c r="H559" s="155"/>
      <c r="I559" s="151"/>
      <c r="J559" s="152"/>
      <c r="K559" s="153"/>
      <c r="L559" s="153"/>
      <c r="M559" s="153"/>
      <c r="N559" s="153"/>
      <c r="O559" s="153"/>
      <c r="P559" s="153"/>
      <c r="Q559" s="153"/>
      <c r="R559" s="153"/>
      <c r="S559" s="152"/>
      <c r="T559" s="153"/>
      <c r="X559" s="69" t="str">
        <f t="shared" si="20"/>
        <v/>
      </c>
      <c r="Y559" s="69" t="str">
        <f t="shared" si="21"/>
        <v/>
      </c>
    </row>
    <row r="560" spans="8:25" x14ac:dyDescent="0.25">
      <c r="H560" s="155"/>
      <c r="I560" s="151"/>
      <c r="J560" s="152"/>
      <c r="K560" s="153"/>
      <c r="L560" s="153"/>
      <c r="M560" s="153"/>
      <c r="N560" s="153"/>
      <c r="O560" s="153"/>
      <c r="P560" s="153"/>
      <c r="Q560" s="153"/>
      <c r="R560" s="153"/>
      <c r="S560" s="152"/>
      <c r="T560" s="153"/>
      <c r="X560" s="69" t="str">
        <f t="shared" si="20"/>
        <v/>
      </c>
      <c r="Y560" s="69" t="str">
        <f t="shared" si="21"/>
        <v/>
      </c>
    </row>
    <row r="561" spans="8:25" x14ac:dyDescent="0.25">
      <c r="H561" s="155"/>
      <c r="I561" s="151"/>
      <c r="J561" s="152"/>
      <c r="K561" s="153"/>
      <c r="L561" s="153"/>
      <c r="M561" s="153"/>
      <c r="N561" s="153"/>
      <c r="O561" s="153"/>
      <c r="P561" s="153"/>
      <c r="Q561" s="153"/>
      <c r="R561" s="153"/>
      <c r="S561" s="152"/>
      <c r="T561" s="153"/>
      <c r="X561" s="69" t="str">
        <f t="shared" si="20"/>
        <v/>
      </c>
      <c r="Y561" s="69" t="str">
        <f t="shared" si="21"/>
        <v/>
      </c>
    </row>
    <row r="562" spans="8:25" x14ac:dyDescent="0.25">
      <c r="H562" s="155"/>
      <c r="I562" s="151"/>
      <c r="J562" s="152"/>
      <c r="K562" s="153"/>
      <c r="L562" s="153"/>
      <c r="M562" s="153"/>
      <c r="N562" s="153"/>
      <c r="O562" s="153"/>
      <c r="P562" s="153"/>
      <c r="Q562" s="153"/>
      <c r="R562" s="153"/>
      <c r="S562" s="152"/>
      <c r="T562" s="153"/>
      <c r="X562" s="69" t="str">
        <f t="shared" si="20"/>
        <v/>
      </c>
      <c r="Y562" s="69" t="str">
        <f t="shared" si="21"/>
        <v/>
      </c>
    </row>
    <row r="563" spans="8:25" x14ac:dyDescent="0.25">
      <c r="H563" s="155"/>
      <c r="I563" s="151"/>
      <c r="J563" s="152"/>
      <c r="K563" s="153"/>
      <c r="L563" s="153"/>
      <c r="M563" s="153"/>
      <c r="N563" s="153"/>
      <c r="O563" s="153"/>
      <c r="P563" s="153"/>
      <c r="Q563" s="153"/>
      <c r="R563" s="153"/>
      <c r="S563" s="152"/>
      <c r="T563" s="153"/>
      <c r="X563" s="69" t="str">
        <f t="shared" si="20"/>
        <v/>
      </c>
      <c r="Y563" s="69" t="str">
        <f t="shared" si="21"/>
        <v/>
      </c>
    </row>
    <row r="564" spans="8:25" x14ac:dyDescent="0.25">
      <c r="H564" s="155"/>
      <c r="I564" s="151"/>
      <c r="J564" s="152"/>
      <c r="K564" s="153"/>
      <c r="L564" s="153"/>
      <c r="M564" s="153"/>
      <c r="N564" s="153"/>
      <c r="O564" s="153"/>
      <c r="P564" s="153"/>
      <c r="Q564" s="153"/>
      <c r="R564" s="153"/>
      <c r="S564" s="152"/>
      <c r="T564" s="153"/>
      <c r="X564" s="69" t="str">
        <f t="shared" si="20"/>
        <v/>
      </c>
      <c r="Y564" s="69" t="str">
        <f t="shared" si="21"/>
        <v/>
      </c>
    </row>
    <row r="565" spans="8:25" x14ac:dyDescent="0.25">
      <c r="H565" s="155"/>
      <c r="I565" s="151"/>
      <c r="J565" s="152"/>
      <c r="K565" s="153"/>
      <c r="L565" s="153"/>
      <c r="M565" s="153"/>
      <c r="N565" s="153"/>
      <c r="O565" s="153"/>
      <c r="P565" s="153"/>
      <c r="Q565" s="153"/>
      <c r="R565" s="153"/>
      <c r="S565" s="152"/>
      <c r="T565" s="153"/>
      <c r="X565" s="69" t="str">
        <f t="shared" si="20"/>
        <v/>
      </c>
      <c r="Y565" s="69" t="str">
        <f t="shared" si="21"/>
        <v/>
      </c>
    </row>
    <row r="566" spans="8:25" x14ac:dyDescent="0.25">
      <c r="H566" s="155"/>
      <c r="I566" s="151"/>
      <c r="J566" s="152"/>
      <c r="K566" s="153"/>
      <c r="L566" s="153"/>
      <c r="M566" s="153"/>
      <c r="N566" s="153"/>
      <c r="O566" s="153"/>
      <c r="P566" s="153"/>
      <c r="Q566" s="153"/>
      <c r="R566" s="153"/>
      <c r="S566" s="152"/>
      <c r="T566" s="153"/>
      <c r="X566" s="69" t="str">
        <f t="shared" si="20"/>
        <v/>
      </c>
      <c r="Y566" s="69" t="str">
        <f t="shared" si="21"/>
        <v/>
      </c>
    </row>
    <row r="567" spans="8:25" x14ac:dyDescent="0.25">
      <c r="H567" s="155"/>
      <c r="I567" s="151"/>
      <c r="J567" s="152"/>
      <c r="K567" s="153"/>
      <c r="L567" s="153"/>
      <c r="M567" s="153"/>
      <c r="N567" s="153"/>
      <c r="O567" s="153"/>
      <c r="P567" s="153"/>
      <c r="Q567" s="153"/>
      <c r="R567" s="153"/>
      <c r="S567" s="152"/>
      <c r="T567" s="153"/>
      <c r="X567" s="69" t="str">
        <f t="shared" si="20"/>
        <v/>
      </c>
      <c r="Y567" s="69" t="str">
        <f t="shared" si="21"/>
        <v/>
      </c>
    </row>
    <row r="568" spans="8:25" x14ac:dyDescent="0.25">
      <c r="H568" s="155"/>
      <c r="I568" s="151"/>
      <c r="J568" s="152"/>
      <c r="K568" s="153"/>
      <c r="L568" s="153"/>
      <c r="M568" s="153"/>
      <c r="N568" s="153"/>
      <c r="O568" s="153"/>
      <c r="P568" s="153"/>
      <c r="Q568" s="153"/>
      <c r="R568" s="153"/>
      <c r="S568" s="152"/>
      <c r="T568" s="153"/>
      <c r="X568" s="69" t="str">
        <f t="shared" si="20"/>
        <v/>
      </c>
      <c r="Y568" s="69" t="str">
        <f t="shared" si="21"/>
        <v/>
      </c>
    </row>
    <row r="569" spans="8:25" x14ac:dyDescent="0.25">
      <c r="H569" s="155"/>
      <c r="I569" s="151"/>
      <c r="J569" s="152"/>
      <c r="K569" s="153"/>
      <c r="L569" s="153"/>
      <c r="M569" s="153"/>
      <c r="N569" s="153"/>
      <c r="O569" s="153"/>
      <c r="P569" s="153"/>
      <c r="Q569" s="153"/>
      <c r="R569" s="153"/>
      <c r="S569" s="152"/>
      <c r="T569" s="153"/>
      <c r="X569" s="69" t="str">
        <f t="shared" si="20"/>
        <v/>
      </c>
      <c r="Y569" s="69" t="str">
        <f t="shared" si="21"/>
        <v/>
      </c>
    </row>
    <row r="570" spans="8:25" x14ac:dyDescent="0.25">
      <c r="H570" s="155"/>
      <c r="I570" s="151"/>
      <c r="J570" s="152"/>
      <c r="K570" s="153"/>
      <c r="L570" s="153"/>
      <c r="M570" s="153"/>
      <c r="N570" s="153"/>
      <c r="O570" s="153"/>
      <c r="P570" s="153"/>
      <c r="Q570" s="153"/>
      <c r="R570" s="153"/>
      <c r="S570" s="152"/>
      <c r="T570" s="153"/>
      <c r="X570" s="69" t="str">
        <f t="shared" si="20"/>
        <v/>
      </c>
      <c r="Y570" s="69" t="str">
        <f t="shared" si="21"/>
        <v/>
      </c>
    </row>
    <row r="571" spans="8:25" x14ac:dyDescent="0.25">
      <c r="H571" s="155"/>
      <c r="I571" s="151"/>
      <c r="J571" s="152"/>
      <c r="K571" s="153"/>
      <c r="L571" s="153"/>
      <c r="M571" s="153"/>
      <c r="N571" s="153"/>
      <c r="O571" s="153"/>
      <c r="P571" s="153"/>
      <c r="Q571" s="153"/>
      <c r="R571" s="153"/>
      <c r="S571" s="152"/>
      <c r="T571" s="153"/>
      <c r="X571" s="69" t="str">
        <f t="shared" si="20"/>
        <v/>
      </c>
      <c r="Y571" s="69" t="str">
        <f t="shared" si="21"/>
        <v/>
      </c>
    </row>
    <row r="572" spans="8:25" x14ac:dyDescent="0.25">
      <c r="H572" s="155"/>
      <c r="I572" s="151"/>
      <c r="J572" s="152"/>
      <c r="K572" s="153"/>
      <c r="L572" s="153"/>
      <c r="M572" s="153"/>
      <c r="N572" s="153"/>
      <c r="O572" s="153"/>
      <c r="P572" s="153"/>
      <c r="Q572" s="153"/>
      <c r="R572" s="153"/>
      <c r="S572" s="152"/>
      <c r="T572" s="153"/>
      <c r="X572" s="69" t="str">
        <f t="shared" si="20"/>
        <v/>
      </c>
      <c r="Y572" s="69" t="str">
        <f t="shared" si="21"/>
        <v/>
      </c>
    </row>
    <row r="573" spans="8:25" x14ac:dyDescent="0.25">
      <c r="H573" s="155"/>
      <c r="I573" s="151"/>
      <c r="J573" s="152"/>
      <c r="K573" s="153"/>
      <c r="L573" s="153"/>
      <c r="M573" s="153"/>
      <c r="N573" s="153"/>
      <c r="O573" s="153"/>
      <c r="P573" s="153"/>
      <c r="Q573" s="153"/>
      <c r="R573" s="153"/>
      <c r="S573" s="152"/>
      <c r="T573" s="153"/>
      <c r="X573" s="69" t="str">
        <f t="shared" si="20"/>
        <v/>
      </c>
      <c r="Y573" s="69" t="str">
        <f t="shared" si="21"/>
        <v/>
      </c>
    </row>
    <row r="574" spans="8:25" x14ac:dyDescent="0.25">
      <c r="H574" s="155"/>
      <c r="I574" s="151"/>
      <c r="J574" s="152"/>
      <c r="K574" s="153"/>
      <c r="L574" s="153"/>
      <c r="M574" s="153"/>
      <c r="N574" s="153"/>
      <c r="O574" s="153"/>
      <c r="P574" s="153"/>
      <c r="Q574" s="153"/>
      <c r="R574" s="153"/>
      <c r="S574" s="152"/>
      <c r="T574" s="153"/>
      <c r="X574" s="69" t="str">
        <f t="shared" si="20"/>
        <v/>
      </c>
      <c r="Y574" s="69" t="str">
        <f t="shared" si="21"/>
        <v/>
      </c>
    </row>
    <row r="575" spans="8:25" x14ac:dyDescent="0.25">
      <c r="H575" s="155"/>
      <c r="I575" s="151"/>
      <c r="J575" s="152"/>
      <c r="K575" s="153"/>
      <c r="L575" s="153"/>
      <c r="M575" s="153"/>
      <c r="N575" s="153"/>
      <c r="O575" s="153"/>
      <c r="P575" s="153"/>
      <c r="Q575" s="153"/>
      <c r="R575" s="153"/>
      <c r="S575" s="152"/>
      <c r="T575" s="153"/>
      <c r="X575" s="69" t="str">
        <f t="shared" si="20"/>
        <v/>
      </c>
      <c r="Y575" s="69" t="str">
        <f t="shared" si="21"/>
        <v/>
      </c>
    </row>
    <row r="576" spans="8:25" x14ac:dyDescent="0.25">
      <c r="H576" s="155"/>
      <c r="I576" s="151"/>
      <c r="J576" s="152"/>
      <c r="K576" s="153"/>
      <c r="L576" s="153"/>
      <c r="M576" s="153"/>
      <c r="N576" s="153"/>
      <c r="O576" s="153"/>
      <c r="P576" s="153"/>
      <c r="Q576" s="153"/>
      <c r="R576" s="153"/>
      <c r="S576" s="152"/>
      <c r="T576" s="153"/>
      <c r="X576" s="69" t="str">
        <f t="shared" si="20"/>
        <v/>
      </c>
      <c r="Y576" s="69" t="str">
        <f t="shared" si="21"/>
        <v/>
      </c>
    </row>
    <row r="577" spans="8:25" x14ac:dyDescent="0.25">
      <c r="H577" s="155"/>
      <c r="I577" s="151"/>
      <c r="J577" s="152"/>
      <c r="K577" s="153"/>
      <c r="L577" s="153"/>
      <c r="M577" s="153"/>
      <c r="N577" s="153"/>
      <c r="O577" s="153"/>
      <c r="P577" s="153"/>
      <c r="Q577" s="153"/>
      <c r="R577" s="153"/>
      <c r="S577" s="152"/>
      <c r="T577" s="153"/>
      <c r="X577" s="69" t="str">
        <f t="shared" si="20"/>
        <v/>
      </c>
      <c r="Y577" s="69" t="str">
        <f t="shared" si="21"/>
        <v/>
      </c>
    </row>
    <row r="578" spans="8:25" x14ac:dyDescent="0.25">
      <c r="H578" s="155"/>
      <c r="I578" s="151"/>
      <c r="J578" s="152"/>
      <c r="K578" s="153"/>
      <c r="L578" s="153"/>
      <c r="M578" s="153"/>
      <c r="N578" s="153"/>
      <c r="O578" s="153"/>
      <c r="P578" s="153"/>
      <c r="Q578" s="153"/>
      <c r="R578" s="153"/>
      <c r="S578" s="152"/>
      <c r="T578" s="153"/>
      <c r="X578" s="69" t="str">
        <f t="shared" ref="X578:X641" si="22">IF(W578&lt;&gt;"",W578-I578,"")</f>
        <v/>
      </c>
      <c r="Y578" s="69" t="str">
        <f t="shared" si="21"/>
        <v/>
      </c>
    </row>
    <row r="579" spans="8:25" x14ac:dyDescent="0.25">
      <c r="H579" s="155"/>
      <c r="I579" s="151"/>
      <c r="J579" s="152"/>
      <c r="K579" s="153"/>
      <c r="L579" s="153"/>
      <c r="M579" s="153"/>
      <c r="N579" s="153"/>
      <c r="O579" s="153"/>
      <c r="P579" s="153"/>
      <c r="Q579" s="153"/>
      <c r="R579" s="153"/>
      <c r="S579" s="152"/>
      <c r="T579" s="153"/>
      <c r="X579" s="69" t="str">
        <f t="shared" si="22"/>
        <v/>
      </c>
      <c r="Y579" s="69" t="str">
        <f t="shared" ref="Y579:Y642" si="23">IF(X579&lt;&gt;"",IF(X579&lt;365,"&lt; 1 year",IF(X579&lt;730,"1-2",IF(X579&lt;1095,"2-3",IF(X579&lt;1460,"3-4",IF(X579&lt;1825,"4-5","5+"))))),"")</f>
        <v/>
      </c>
    </row>
    <row r="580" spans="8:25" x14ac:dyDescent="0.25">
      <c r="H580" s="155"/>
      <c r="I580" s="151"/>
      <c r="J580" s="152"/>
      <c r="K580" s="153"/>
      <c r="L580" s="153"/>
      <c r="M580" s="153"/>
      <c r="N580" s="153"/>
      <c r="O580" s="153"/>
      <c r="P580" s="153"/>
      <c r="Q580" s="153"/>
      <c r="R580" s="153"/>
      <c r="S580" s="152"/>
      <c r="T580" s="153"/>
      <c r="X580" s="69" t="str">
        <f t="shared" si="22"/>
        <v/>
      </c>
      <c r="Y580" s="69" t="str">
        <f t="shared" si="23"/>
        <v/>
      </c>
    </row>
    <row r="581" spans="8:25" x14ac:dyDescent="0.25">
      <c r="H581" s="155"/>
      <c r="I581" s="151"/>
      <c r="J581" s="152"/>
      <c r="K581" s="153"/>
      <c r="L581" s="153"/>
      <c r="M581" s="153"/>
      <c r="N581" s="153"/>
      <c r="O581" s="153"/>
      <c r="P581" s="153"/>
      <c r="Q581" s="153"/>
      <c r="R581" s="153"/>
      <c r="S581" s="152"/>
      <c r="T581" s="153"/>
      <c r="X581" s="69" t="str">
        <f t="shared" si="22"/>
        <v/>
      </c>
      <c r="Y581" s="69" t="str">
        <f t="shared" si="23"/>
        <v/>
      </c>
    </row>
    <row r="582" spans="8:25" x14ac:dyDescent="0.25">
      <c r="H582" s="155"/>
      <c r="I582" s="151"/>
      <c r="J582" s="152"/>
      <c r="K582" s="153"/>
      <c r="L582" s="153"/>
      <c r="M582" s="153"/>
      <c r="N582" s="153"/>
      <c r="O582" s="153"/>
      <c r="P582" s="153"/>
      <c r="Q582" s="153"/>
      <c r="R582" s="153"/>
      <c r="S582" s="152"/>
      <c r="T582" s="153"/>
      <c r="X582" s="69" t="str">
        <f t="shared" si="22"/>
        <v/>
      </c>
      <c r="Y582" s="69" t="str">
        <f t="shared" si="23"/>
        <v/>
      </c>
    </row>
    <row r="583" spans="8:25" x14ac:dyDescent="0.25">
      <c r="H583" s="155"/>
      <c r="I583" s="151"/>
      <c r="J583" s="152"/>
      <c r="K583" s="153"/>
      <c r="L583" s="153"/>
      <c r="M583" s="153"/>
      <c r="N583" s="153"/>
      <c r="O583" s="153"/>
      <c r="P583" s="153"/>
      <c r="Q583" s="153"/>
      <c r="R583" s="153"/>
      <c r="S583" s="152"/>
      <c r="T583" s="153"/>
      <c r="X583" s="69" t="str">
        <f t="shared" si="22"/>
        <v/>
      </c>
      <c r="Y583" s="69" t="str">
        <f t="shared" si="23"/>
        <v/>
      </c>
    </row>
    <row r="584" spans="8:25" x14ac:dyDescent="0.25">
      <c r="H584" s="155"/>
      <c r="I584" s="151"/>
      <c r="J584" s="152"/>
      <c r="K584" s="153"/>
      <c r="L584" s="153"/>
      <c r="M584" s="153"/>
      <c r="N584" s="153"/>
      <c r="O584" s="153"/>
      <c r="P584" s="153"/>
      <c r="Q584" s="153"/>
      <c r="R584" s="153"/>
      <c r="S584" s="152"/>
      <c r="T584" s="153"/>
      <c r="X584" s="69" t="str">
        <f t="shared" si="22"/>
        <v/>
      </c>
      <c r="Y584" s="69" t="str">
        <f t="shared" si="23"/>
        <v/>
      </c>
    </row>
    <row r="585" spans="8:25" x14ac:dyDescent="0.25">
      <c r="H585" s="155"/>
      <c r="I585" s="151"/>
      <c r="J585" s="152"/>
      <c r="K585" s="153"/>
      <c r="L585" s="153"/>
      <c r="M585" s="153"/>
      <c r="N585" s="153"/>
      <c r="O585" s="153"/>
      <c r="P585" s="153"/>
      <c r="Q585" s="153"/>
      <c r="R585" s="153"/>
      <c r="S585" s="152"/>
      <c r="T585" s="153"/>
      <c r="X585" s="69" t="str">
        <f t="shared" si="22"/>
        <v/>
      </c>
      <c r="Y585" s="69" t="str">
        <f t="shared" si="23"/>
        <v/>
      </c>
    </row>
    <row r="586" spans="8:25" x14ac:dyDescent="0.25">
      <c r="H586" s="155"/>
      <c r="I586" s="151"/>
      <c r="J586" s="152"/>
      <c r="K586" s="153"/>
      <c r="L586" s="153"/>
      <c r="M586" s="153"/>
      <c r="N586" s="153"/>
      <c r="O586" s="153"/>
      <c r="P586" s="153"/>
      <c r="Q586" s="153"/>
      <c r="R586" s="153"/>
      <c r="S586" s="152"/>
      <c r="T586" s="153"/>
      <c r="X586" s="69" t="str">
        <f t="shared" si="22"/>
        <v/>
      </c>
      <c r="Y586" s="69" t="str">
        <f t="shared" si="23"/>
        <v/>
      </c>
    </row>
    <row r="587" spans="8:25" x14ac:dyDescent="0.25">
      <c r="H587" s="155"/>
      <c r="I587" s="151"/>
      <c r="J587" s="152"/>
      <c r="K587" s="153"/>
      <c r="L587" s="153"/>
      <c r="M587" s="153"/>
      <c r="N587" s="153"/>
      <c r="O587" s="153"/>
      <c r="P587" s="153"/>
      <c r="Q587" s="153"/>
      <c r="R587" s="153"/>
      <c r="S587" s="152"/>
      <c r="T587" s="153"/>
      <c r="X587" s="69" t="str">
        <f t="shared" si="22"/>
        <v/>
      </c>
      <c r="Y587" s="69" t="str">
        <f t="shared" si="23"/>
        <v/>
      </c>
    </row>
    <row r="588" spans="8:25" x14ac:dyDescent="0.25">
      <c r="H588" s="155"/>
      <c r="I588" s="151"/>
      <c r="J588" s="152"/>
      <c r="K588" s="153"/>
      <c r="L588" s="153"/>
      <c r="M588" s="153"/>
      <c r="N588" s="153"/>
      <c r="O588" s="153"/>
      <c r="P588" s="153"/>
      <c r="Q588" s="153"/>
      <c r="R588" s="153"/>
      <c r="S588" s="152"/>
      <c r="T588" s="153"/>
      <c r="X588" s="69" t="str">
        <f t="shared" si="22"/>
        <v/>
      </c>
      <c r="Y588" s="69" t="str">
        <f t="shared" si="23"/>
        <v/>
      </c>
    </row>
    <row r="589" spans="8:25" x14ac:dyDescent="0.25">
      <c r="H589" s="155"/>
      <c r="I589" s="151"/>
      <c r="J589" s="152"/>
      <c r="K589" s="153"/>
      <c r="L589" s="153"/>
      <c r="M589" s="153"/>
      <c r="N589" s="153"/>
      <c r="O589" s="153"/>
      <c r="P589" s="153"/>
      <c r="Q589" s="153"/>
      <c r="R589" s="153"/>
      <c r="S589" s="152"/>
      <c r="T589" s="153"/>
      <c r="X589" s="69" t="str">
        <f t="shared" si="22"/>
        <v/>
      </c>
      <c r="Y589" s="69" t="str">
        <f t="shared" si="23"/>
        <v/>
      </c>
    </row>
    <row r="590" spans="8:25" x14ac:dyDescent="0.25">
      <c r="H590" s="155"/>
      <c r="I590" s="151"/>
      <c r="J590" s="152"/>
      <c r="K590" s="153"/>
      <c r="L590" s="153"/>
      <c r="M590" s="153"/>
      <c r="N590" s="153"/>
      <c r="O590" s="153"/>
      <c r="P590" s="153"/>
      <c r="Q590" s="153"/>
      <c r="R590" s="153"/>
      <c r="S590" s="152"/>
      <c r="T590" s="153"/>
      <c r="X590" s="69" t="str">
        <f t="shared" si="22"/>
        <v/>
      </c>
      <c r="Y590" s="69" t="str">
        <f t="shared" si="23"/>
        <v/>
      </c>
    </row>
    <row r="591" spans="8:25" x14ac:dyDescent="0.25">
      <c r="H591" s="155"/>
      <c r="I591" s="151"/>
      <c r="J591" s="152"/>
      <c r="K591" s="153"/>
      <c r="L591" s="153"/>
      <c r="M591" s="153"/>
      <c r="N591" s="153"/>
      <c r="O591" s="153"/>
      <c r="P591" s="153"/>
      <c r="Q591" s="153"/>
      <c r="R591" s="153"/>
      <c r="S591" s="152"/>
      <c r="T591" s="153"/>
      <c r="X591" s="69" t="str">
        <f t="shared" si="22"/>
        <v/>
      </c>
      <c r="Y591" s="69" t="str">
        <f t="shared" si="23"/>
        <v/>
      </c>
    </row>
    <row r="592" spans="8:25" x14ac:dyDescent="0.25">
      <c r="H592" s="155"/>
      <c r="I592" s="151"/>
      <c r="J592" s="152"/>
      <c r="K592" s="153"/>
      <c r="L592" s="153"/>
      <c r="M592" s="153"/>
      <c r="N592" s="153"/>
      <c r="O592" s="153"/>
      <c r="P592" s="153"/>
      <c r="Q592" s="153"/>
      <c r="R592" s="153"/>
      <c r="S592" s="152"/>
      <c r="T592" s="153"/>
      <c r="X592" s="69" t="str">
        <f t="shared" si="22"/>
        <v/>
      </c>
      <c r="Y592" s="69" t="str">
        <f t="shared" si="23"/>
        <v/>
      </c>
    </row>
    <row r="593" spans="8:25" x14ac:dyDescent="0.25">
      <c r="H593" s="155"/>
      <c r="I593" s="151"/>
      <c r="J593" s="152"/>
      <c r="K593" s="153"/>
      <c r="L593" s="153"/>
      <c r="M593" s="153"/>
      <c r="N593" s="153"/>
      <c r="O593" s="153"/>
      <c r="P593" s="153"/>
      <c r="Q593" s="153"/>
      <c r="R593" s="153"/>
      <c r="S593" s="152"/>
      <c r="T593" s="153"/>
      <c r="X593" s="69" t="str">
        <f t="shared" si="22"/>
        <v/>
      </c>
      <c r="Y593" s="69" t="str">
        <f t="shared" si="23"/>
        <v/>
      </c>
    </row>
    <row r="594" spans="8:25" x14ac:dyDescent="0.25">
      <c r="H594" s="155"/>
      <c r="I594" s="151"/>
      <c r="J594" s="152"/>
      <c r="K594" s="153"/>
      <c r="L594" s="153"/>
      <c r="M594" s="153"/>
      <c r="N594" s="153"/>
      <c r="O594" s="153"/>
      <c r="P594" s="153"/>
      <c r="Q594" s="153"/>
      <c r="R594" s="153"/>
      <c r="S594" s="152"/>
      <c r="T594" s="153"/>
      <c r="X594" s="69" t="str">
        <f t="shared" si="22"/>
        <v/>
      </c>
      <c r="Y594" s="69" t="str">
        <f t="shared" si="23"/>
        <v/>
      </c>
    </row>
    <row r="595" spans="8:25" x14ac:dyDescent="0.25">
      <c r="H595" s="155"/>
      <c r="I595" s="151"/>
      <c r="J595" s="152"/>
      <c r="K595" s="153"/>
      <c r="L595" s="153"/>
      <c r="M595" s="153"/>
      <c r="N595" s="153"/>
      <c r="O595" s="153"/>
      <c r="P595" s="153"/>
      <c r="Q595" s="153"/>
      <c r="R595" s="153"/>
      <c r="S595" s="152"/>
      <c r="T595" s="153"/>
      <c r="X595" s="69" t="str">
        <f t="shared" si="22"/>
        <v/>
      </c>
      <c r="Y595" s="69" t="str">
        <f t="shared" si="23"/>
        <v/>
      </c>
    </row>
    <row r="596" spans="8:25" x14ac:dyDescent="0.25">
      <c r="H596" s="155"/>
      <c r="I596" s="151"/>
      <c r="J596" s="152"/>
      <c r="K596" s="153"/>
      <c r="L596" s="153"/>
      <c r="M596" s="153"/>
      <c r="N596" s="153"/>
      <c r="O596" s="153"/>
      <c r="P596" s="153"/>
      <c r="Q596" s="153"/>
      <c r="R596" s="153"/>
      <c r="S596" s="152"/>
      <c r="T596" s="153"/>
      <c r="X596" s="69" t="str">
        <f t="shared" si="22"/>
        <v/>
      </c>
      <c r="Y596" s="69" t="str">
        <f t="shared" si="23"/>
        <v/>
      </c>
    </row>
    <row r="597" spans="8:25" x14ac:dyDescent="0.25">
      <c r="H597" s="155"/>
      <c r="I597" s="151"/>
      <c r="J597" s="152"/>
      <c r="K597" s="153"/>
      <c r="L597" s="153"/>
      <c r="M597" s="153"/>
      <c r="N597" s="153"/>
      <c r="O597" s="153"/>
      <c r="P597" s="153"/>
      <c r="Q597" s="153"/>
      <c r="R597" s="153"/>
      <c r="S597" s="152"/>
      <c r="T597" s="153"/>
      <c r="X597" s="69" t="str">
        <f t="shared" si="22"/>
        <v/>
      </c>
      <c r="Y597" s="69" t="str">
        <f t="shared" si="23"/>
        <v/>
      </c>
    </row>
    <row r="598" spans="8:25" x14ac:dyDescent="0.25">
      <c r="H598" s="155"/>
      <c r="I598" s="151"/>
      <c r="J598" s="152"/>
      <c r="K598" s="153"/>
      <c r="L598" s="153"/>
      <c r="M598" s="153"/>
      <c r="N598" s="153"/>
      <c r="O598" s="153"/>
      <c r="P598" s="153"/>
      <c r="Q598" s="153"/>
      <c r="R598" s="153"/>
      <c r="S598" s="152"/>
      <c r="T598" s="153"/>
      <c r="X598" s="69" t="str">
        <f t="shared" si="22"/>
        <v/>
      </c>
      <c r="Y598" s="69" t="str">
        <f t="shared" si="23"/>
        <v/>
      </c>
    </row>
    <row r="599" spans="8:25" x14ac:dyDescent="0.25">
      <c r="H599" s="155"/>
      <c r="I599" s="151"/>
      <c r="J599" s="152"/>
      <c r="K599" s="153"/>
      <c r="L599" s="153"/>
      <c r="M599" s="153"/>
      <c r="N599" s="153"/>
      <c r="O599" s="153"/>
      <c r="P599" s="153"/>
      <c r="Q599" s="153"/>
      <c r="R599" s="153"/>
      <c r="S599" s="152"/>
      <c r="T599" s="153"/>
      <c r="X599" s="69" t="str">
        <f t="shared" si="22"/>
        <v/>
      </c>
      <c r="Y599" s="69" t="str">
        <f t="shared" si="23"/>
        <v/>
      </c>
    </row>
    <row r="600" spans="8:25" x14ac:dyDescent="0.25">
      <c r="H600" s="155"/>
      <c r="I600" s="151"/>
      <c r="J600" s="152"/>
      <c r="K600" s="153"/>
      <c r="L600" s="153"/>
      <c r="M600" s="153"/>
      <c r="N600" s="153"/>
      <c r="O600" s="153"/>
      <c r="P600" s="153"/>
      <c r="Q600" s="153"/>
      <c r="R600" s="153"/>
      <c r="S600" s="152"/>
      <c r="T600" s="153"/>
      <c r="X600" s="69" t="str">
        <f t="shared" si="22"/>
        <v/>
      </c>
      <c r="Y600" s="69" t="str">
        <f t="shared" si="23"/>
        <v/>
      </c>
    </row>
    <row r="601" spans="8:25" x14ac:dyDescent="0.25">
      <c r="H601" s="155"/>
      <c r="I601" s="151"/>
      <c r="J601" s="152"/>
      <c r="K601" s="153"/>
      <c r="L601" s="153"/>
      <c r="M601" s="153"/>
      <c r="N601" s="153"/>
      <c r="O601" s="153"/>
      <c r="P601" s="153"/>
      <c r="Q601" s="153"/>
      <c r="R601" s="153"/>
      <c r="S601" s="152"/>
      <c r="T601" s="153"/>
      <c r="X601" s="69" t="str">
        <f t="shared" si="22"/>
        <v/>
      </c>
      <c r="Y601" s="69" t="str">
        <f t="shared" si="23"/>
        <v/>
      </c>
    </row>
    <row r="602" spans="8:25" x14ac:dyDescent="0.25">
      <c r="H602" s="155"/>
      <c r="I602" s="151"/>
      <c r="J602" s="152"/>
      <c r="K602" s="153"/>
      <c r="L602" s="153"/>
      <c r="M602" s="153"/>
      <c r="N602" s="153"/>
      <c r="O602" s="153"/>
      <c r="P602" s="153"/>
      <c r="Q602" s="153"/>
      <c r="R602" s="153"/>
      <c r="S602" s="152"/>
      <c r="T602" s="153"/>
      <c r="X602" s="69" t="str">
        <f t="shared" si="22"/>
        <v/>
      </c>
      <c r="Y602" s="69" t="str">
        <f t="shared" si="23"/>
        <v/>
      </c>
    </row>
    <row r="603" spans="8:25" x14ac:dyDescent="0.25">
      <c r="H603" s="155"/>
      <c r="I603" s="151"/>
      <c r="J603" s="152"/>
      <c r="K603" s="153"/>
      <c r="L603" s="153"/>
      <c r="M603" s="153"/>
      <c r="N603" s="153"/>
      <c r="O603" s="153"/>
      <c r="P603" s="153"/>
      <c r="Q603" s="153"/>
      <c r="R603" s="153"/>
      <c r="S603" s="152"/>
      <c r="T603" s="153"/>
      <c r="X603" s="69" t="str">
        <f t="shared" si="22"/>
        <v/>
      </c>
      <c r="Y603" s="69" t="str">
        <f t="shared" si="23"/>
        <v/>
      </c>
    </row>
    <row r="604" spans="8:25" x14ac:dyDescent="0.25">
      <c r="H604" s="155"/>
      <c r="I604" s="151"/>
      <c r="J604" s="152"/>
      <c r="K604" s="153"/>
      <c r="L604" s="153"/>
      <c r="M604" s="153"/>
      <c r="N604" s="153"/>
      <c r="O604" s="153"/>
      <c r="P604" s="153"/>
      <c r="Q604" s="153"/>
      <c r="R604" s="153"/>
      <c r="S604" s="152"/>
      <c r="T604" s="153"/>
      <c r="X604" s="69" t="str">
        <f t="shared" si="22"/>
        <v/>
      </c>
      <c r="Y604" s="69" t="str">
        <f t="shared" si="23"/>
        <v/>
      </c>
    </row>
    <row r="605" spans="8:25" x14ac:dyDescent="0.25">
      <c r="H605" s="155"/>
      <c r="I605" s="151"/>
      <c r="J605" s="152"/>
      <c r="K605" s="153"/>
      <c r="L605" s="153"/>
      <c r="M605" s="153"/>
      <c r="N605" s="153"/>
      <c r="O605" s="153"/>
      <c r="P605" s="153"/>
      <c r="Q605" s="153"/>
      <c r="R605" s="153"/>
      <c r="S605" s="152"/>
      <c r="T605" s="153"/>
      <c r="X605" s="69" t="str">
        <f t="shared" si="22"/>
        <v/>
      </c>
      <c r="Y605" s="69" t="str">
        <f t="shared" si="23"/>
        <v/>
      </c>
    </row>
    <row r="606" spans="8:25" x14ac:dyDescent="0.25">
      <c r="H606" s="155"/>
      <c r="I606" s="151"/>
      <c r="J606" s="152"/>
      <c r="K606" s="153"/>
      <c r="L606" s="153"/>
      <c r="M606" s="153"/>
      <c r="N606" s="153"/>
      <c r="O606" s="153"/>
      <c r="P606" s="153"/>
      <c r="Q606" s="153"/>
      <c r="R606" s="153"/>
      <c r="S606" s="152"/>
      <c r="T606" s="153"/>
      <c r="X606" s="69" t="str">
        <f t="shared" si="22"/>
        <v/>
      </c>
      <c r="Y606" s="69" t="str">
        <f t="shared" si="23"/>
        <v/>
      </c>
    </row>
    <row r="607" spans="8:25" x14ac:dyDescent="0.25">
      <c r="H607" s="155"/>
      <c r="I607" s="151"/>
      <c r="J607" s="152"/>
      <c r="K607" s="153"/>
      <c r="L607" s="153"/>
      <c r="M607" s="153"/>
      <c r="N607" s="153"/>
      <c r="O607" s="153"/>
      <c r="P607" s="153"/>
      <c r="Q607" s="153"/>
      <c r="R607" s="153"/>
      <c r="S607" s="152"/>
      <c r="T607" s="153"/>
      <c r="X607" s="69" t="str">
        <f t="shared" si="22"/>
        <v/>
      </c>
      <c r="Y607" s="69" t="str">
        <f t="shared" si="23"/>
        <v/>
      </c>
    </row>
    <row r="608" spans="8:25" x14ac:dyDescent="0.25">
      <c r="H608" s="155"/>
      <c r="I608" s="151"/>
      <c r="J608" s="152"/>
      <c r="K608" s="153"/>
      <c r="L608" s="153"/>
      <c r="M608" s="153"/>
      <c r="N608" s="153"/>
      <c r="O608" s="153"/>
      <c r="P608" s="153"/>
      <c r="Q608" s="153"/>
      <c r="R608" s="153"/>
      <c r="S608" s="152"/>
      <c r="T608" s="153"/>
      <c r="X608" s="69" t="str">
        <f t="shared" si="22"/>
        <v/>
      </c>
      <c r="Y608" s="69" t="str">
        <f t="shared" si="23"/>
        <v/>
      </c>
    </row>
    <row r="609" spans="8:25" x14ac:dyDescent="0.25">
      <c r="H609" s="155"/>
      <c r="I609" s="151"/>
      <c r="J609" s="152"/>
      <c r="K609" s="153"/>
      <c r="L609" s="153"/>
      <c r="M609" s="153"/>
      <c r="N609" s="153"/>
      <c r="O609" s="153"/>
      <c r="P609" s="153"/>
      <c r="Q609" s="153"/>
      <c r="R609" s="153"/>
      <c r="S609" s="152"/>
      <c r="T609" s="153"/>
      <c r="X609" s="69" t="str">
        <f t="shared" si="22"/>
        <v/>
      </c>
      <c r="Y609" s="69" t="str">
        <f t="shared" si="23"/>
        <v/>
      </c>
    </row>
    <row r="610" spans="8:25" x14ac:dyDescent="0.25">
      <c r="H610" s="155"/>
      <c r="I610" s="151"/>
      <c r="J610" s="152"/>
      <c r="K610" s="153"/>
      <c r="L610" s="153"/>
      <c r="M610" s="153"/>
      <c r="N610" s="153"/>
      <c r="O610" s="153"/>
      <c r="P610" s="153"/>
      <c r="Q610" s="153"/>
      <c r="R610" s="153"/>
      <c r="S610" s="152"/>
      <c r="T610" s="153"/>
      <c r="X610" s="69" t="str">
        <f t="shared" si="22"/>
        <v/>
      </c>
      <c r="Y610" s="69" t="str">
        <f t="shared" si="23"/>
        <v/>
      </c>
    </row>
    <row r="611" spans="8:25" x14ac:dyDescent="0.25">
      <c r="H611" s="155"/>
      <c r="I611" s="151"/>
      <c r="J611" s="152"/>
      <c r="K611" s="153"/>
      <c r="L611" s="153"/>
      <c r="M611" s="153"/>
      <c r="N611" s="153"/>
      <c r="O611" s="153"/>
      <c r="P611" s="153"/>
      <c r="Q611" s="153"/>
      <c r="R611" s="153"/>
      <c r="S611" s="152"/>
      <c r="T611" s="153"/>
      <c r="X611" s="69" t="str">
        <f t="shared" si="22"/>
        <v/>
      </c>
      <c r="Y611" s="69" t="str">
        <f t="shared" si="23"/>
        <v/>
      </c>
    </row>
    <row r="612" spans="8:25" x14ac:dyDescent="0.25">
      <c r="H612" s="155"/>
      <c r="I612" s="151"/>
      <c r="J612" s="152"/>
      <c r="K612" s="153"/>
      <c r="L612" s="153"/>
      <c r="M612" s="153"/>
      <c r="N612" s="153"/>
      <c r="O612" s="153"/>
      <c r="P612" s="153"/>
      <c r="Q612" s="153"/>
      <c r="R612" s="153"/>
      <c r="S612" s="152"/>
      <c r="T612" s="153"/>
      <c r="X612" s="69" t="str">
        <f t="shared" si="22"/>
        <v/>
      </c>
      <c r="Y612" s="69" t="str">
        <f t="shared" si="23"/>
        <v/>
      </c>
    </row>
    <row r="613" spans="8:25" x14ac:dyDescent="0.25">
      <c r="H613" s="155"/>
      <c r="I613" s="151"/>
      <c r="J613" s="152"/>
      <c r="K613" s="153"/>
      <c r="L613" s="153"/>
      <c r="M613" s="153"/>
      <c r="N613" s="153"/>
      <c r="O613" s="153"/>
      <c r="P613" s="153"/>
      <c r="Q613" s="153"/>
      <c r="R613" s="153"/>
      <c r="S613" s="152"/>
      <c r="T613" s="153"/>
      <c r="X613" s="69" t="str">
        <f t="shared" si="22"/>
        <v/>
      </c>
      <c r="Y613" s="69" t="str">
        <f t="shared" si="23"/>
        <v/>
      </c>
    </row>
    <row r="614" spans="8:25" x14ac:dyDescent="0.25">
      <c r="H614" s="155"/>
      <c r="I614" s="151"/>
      <c r="J614" s="152"/>
      <c r="K614" s="153"/>
      <c r="L614" s="153"/>
      <c r="M614" s="153"/>
      <c r="N614" s="153"/>
      <c r="O614" s="153"/>
      <c r="P614" s="153"/>
      <c r="Q614" s="153"/>
      <c r="R614" s="153"/>
      <c r="S614" s="152"/>
      <c r="T614" s="153"/>
      <c r="X614" s="69" t="str">
        <f t="shared" si="22"/>
        <v/>
      </c>
      <c r="Y614" s="69" t="str">
        <f t="shared" si="23"/>
        <v/>
      </c>
    </row>
    <row r="615" spans="8:25" x14ac:dyDescent="0.25">
      <c r="H615" s="155"/>
      <c r="I615" s="151"/>
      <c r="J615" s="152"/>
      <c r="K615" s="153"/>
      <c r="L615" s="153"/>
      <c r="M615" s="153"/>
      <c r="N615" s="153"/>
      <c r="O615" s="153"/>
      <c r="P615" s="153"/>
      <c r="Q615" s="153"/>
      <c r="R615" s="153"/>
      <c r="S615" s="152"/>
      <c r="T615" s="153"/>
      <c r="X615" s="69" t="str">
        <f t="shared" si="22"/>
        <v/>
      </c>
      <c r="Y615" s="69" t="str">
        <f t="shared" si="23"/>
        <v/>
      </c>
    </row>
    <row r="616" spans="8:25" x14ac:dyDescent="0.25">
      <c r="H616" s="155"/>
      <c r="I616" s="151"/>
      <c r="J616" s="152"/>
      <c r="K616" s="153"/>
      <c r="L616" s="153"/>
      <c r="M616" s="153"/>
      <c r="N616" s="153"/>
      <c r="O616" s="153"/>
      <c r="P616" s="153"/>
      <c r="Q616" s="153"/>
      <c r="R616" s="153"/>
      <c r="S616" s="152"/>
      <c r="T616" s="153"/>
      <c r="X616" s="69" t="str">
        <f t="shared" si="22"/>
        <v/>
      </c>
      <c r="Y616" s="69" t="str">
        <f t="shared" si="23"/>
        <v/>
      </c>
    </row>
    <row r="617" spans="8:25" x14ac:dyDescent="0.25">
      <c r="H617" s="155"/>
      <c r="I617" s="151"/>
      <c r="J617" s="152"/>
      <c r="K617" s="153"/>
      <c r="L617" s="153"/>
      <c r="M617" s="153"/>
      <c r="N617" s="153"/>
      <c r="O617" s="153"/>
      <c r="P617" s="153"/>
      <c r="Q617" s="153"/>
      <c r="R617" s="153"/>
      <c r="S617" s="152"/>
      <c r="T617" s="153"/>
      <c r="X617" s="69" t="str">
        <f t="shared" si="22"/>
        <v/>
      </c>
      <c r="Y617" s="69" t="str">
        <f t="shared" si="23"/>
        <v/>
      </c>
    </row>
    <row r="618" spans="8:25" x14ac:dyDescent="0.25">
      <c r="H618" s="155"/>
      <c r="I618" s="151"/>
      <c r="J618" s="152"/>
      <c r="K618" s="153"/>
      <c r="L618" s="153"/>
      <c r="M618" s="153"/>
      <c r="N618" s="153"/>
      <c r="O618" s="153"/>
      <c r="P618" s="153"/>
      <c r="Q618" s="153"/>
      <c r="R618" s="153"/>
      <c r="S618" s="152"/>
      <c r="T618" s="153"/>
      <c r="X618" s="69" t="str">
        <f t="shared" si="22"/>
        <v/>
      </c>
      <c r="Y618" s="69" t="str">
        <f t="shared" si="23"/>
        <v/>
      </c>
    </row>
    <row r="619" spans="8:25" x14ac:dyDescent="0.25">
      <c r="H619" s="155"/>
      <c r="I619" s="151"/>
      <c r="J619" s="152"/>
      <c r="K619" s="153"/>
      <c r="L619" s="153"/>
      <c r="M619" s="153"/>
      <c r="N619" s="153"/>
      <c r="O619" s="153"/>
      <c r="P619" s="153"/>
      <c r="Q619" s="153"/>
      <c r="R619" s="153"/>
      <c r="S619" s="152"/>
      <c r="T619" s="153"/>
      <c r="X619" s="69" t="str">
        <f t="shared" si="22"/>
        <v/>
      </c>
      <c r="Y619" s="69" t="str">
        <f t="shared" si="23"/>
        <v/>
      </c>
    </row>
    <row r="620" spans="8:25" x14ac:dyDescent="0.25">
      <c r="H620" s="155"/>
      <c r="I620" s="151"/>
      <c r="J620" s="152"/>
      <c r="K620" s="153"/>
      <c r="L620" s="153"/>
      <c r="M620" s="153"/>
      <c r="N620" s="153"/>
      <c r="O620" s="153"/>
      <c r="P620" s="153"/>
      <c r="Q620" s="153"/>
      <c r="R620" s="153"/>
      <c r="S620" s="152"/>
      <c r="T620" s="153"/>
      <c r="X620" s="69" t="str">
        <f t="shared" si="22"/>
        <v/>
      </c>
      <c r="Y620" s="69" t="str">
        <f t="shared" si="23"/>
        <v/>
      </c>
    </row>
    <row r="621" spans="8:25" x14ac:dyDescent="0.25">
      <c r="H621" s="155"/>
      <c r="I621" s="151"/>
      <c r="J621" s="152"/>
      <c r="K621" s="153"/>
      <c r="L621" s="153"/>
      <c r="M621" s="153"/>
      <c r="N621" s="153"/>
      <c r="O621" s="153"/>
      <c r="P621" s="153"/>
      <c r="Q621" s="153"/>
      <c r="R621" s="153"/>
      <c r="S621" s="152"/>
      <c r="T621" s="153"/>
      <c r="X621" s="69" t="str">
        <f t="shared" si="22"/>
        <v/>
      </c>
      <c r="Y621" s="69" t="str">
        <f t="shared" si="23"/>
        <v/>
      </c>
    </row>
    <row r="622" spans="8:25" x14ac:dyDescent="0.25">
      <c r="H622" s="155"/>
      <c r="I622" s="151"/>
      <c r="J622" s="152"/>
      <c r="K622" s="153"/>
      <c r="L622" s="153"/>
      <c r="M622" s="153"/>
      <c r="N622" s="153"/>
      <c r="O622" s="153"/>
      <c r="P622" s="153"/>
      <c r="Q622" s="153"/>
      <c r="R622" s="153"/>
      <c r="S622" s="152"/>
      <c r="T622" s="153"/>
      <c r="X622" s="69" t="str">
        <f t="shared" si="22"/>
        <v/>
      </c>
      <c r="Y622" s="69" t="str">
        <f t="shared" si="23"/>
        <v/>
      </c>
    </row>
    <row r="623" spans="8:25" x14ac:dyDescent="0.25">
      <c r="H623" s="155"/>
      <c r="I623" s="151"/>
      <c r="J623" s="152"/>
      <c r="K623" s="153"/>
      <c r="L623" s="153"/>
      <c r="M623" s="153"/>
      <c r="N623" s="153"/>
      <c r="O623" s="153"/>
      <c r="P623" s="153"/>
      <c r="Q623" s="153"/>
      <c r="R623" s="153"/>
      <c r="S623" s="152"/>
      <c r="T623" s="153"/>
      <c r="X623" s="69" t="str">
        <f t="shared" si="22"/>
        <v/>
      </c>
      <c r="Y623" s="69" t="str">
        <f t="shared" si="23"/>
        <v/>
      </c>
    </row>
    <row r="624" spans="8:25" x14ac:dyDescent="0.25">
      <c r="H624" s="155"/>
      <c r="I624" s="151"/>
      <c r="J624" s="152"/>
      <c r="K624" s="153"/>
      <c r="L624" s="153"/>
      <c r="M624" s="153"/>
      <c r="N624" s="153"/>
      <c r="O624" s="153"/>
      <c r="P624" s="153"/>
      <c r="Q624" s="153"/>
      <c r="R624" s="153"/>
      <c r="S624" s="152"/>
      <c r="T624" s="153"/>
      <c r="X624" s="69" t="str">
        <f t="shared" si="22"/>
        <v/>
      </c>
      <c r="Y624" s="69" t="str">
        <f t="shared" si="23"/>
        <v/>
      </c>
    </row>
    <row r="625" spans="8:25" x14ac:dyDescent="0.25">
      <c r="H625" s="155"/>
      <c r="I625" s="151"/>
      <c r="J625" s="152"/>
      <c r="K625" s="153"/>
      <c r="L625" s="153"/>
      <c r="M625" s="153"/>
      <c r="N625" s="153"/>
      <c r="O625" s="153"/>
      <c r="P625" s="153"/>
      <c r="Q625" s="153"/>
      <c r="R625" s="153"/>
      <c r="S625" s="152"/>
      <c r="T625" s="153"/>
      <c r="X625" s="69" t="str">
        <f t="shared" si="22"/>
        <v/>
      </c>
      <c r="Y625" s="69" t="str">
        <f t="shared" si="23"/>
        <v/>
      </c>
    </row>
    <row r="626" spans="8:25" x14ac:dyDescent="0.25">
      <c r="H626" s="155"/>
      <c r="I626" s="151"/>
      <c r="J626" s="152"/>
      <c r="K626" s="153"/>
      <c r="L626" s="153"/>
      <c r="M626" s="153"/>
      <c r="N626" s="153"/>
      <c r="O626" s="153"/>
      <c r="P626" s="153"/>
      <c r="Q626" s="153"/>
      <c r="R626" s="153"/>
      <c r="S626" s="152"/>
      <c r="T626" s="153"/>
      <c r="X626" s="69" t="str">
        <f t="shared" si="22"/>
        <v/>
      </c>
      <c r="Y626" s="69" t="str">
        <f t="shared" si="23"/>
        <v/>
      </c>
    </row>
    <row r="627" spans="8:25" x14ac:dyDescent="0.25">
      <c r="H627" s="155"/>
      <c r="I627" s="151"/>
      <c r="J627" s="152"/>
      <c r="K627" s="153"/>
      <c r="L627" s="153"/>
      <c r="M627" s="153"/>
      <c r="N627" s="153"/>
      <c r="O627" s="153"/>
      <c r="P627" s="153"/>
      <c r="Q627" s="153"/>
      <c r="R627" s="153"/>
      <c r="S627" s="152"/>
      <c r="T627" s="153"/>
      <c r="X627" s="69" t="str">
        <f t="shared" si="22"/>
        <v/>
      </c>
      <c r="Y627" s="69" t="str">
        <f t="shared" si="23"/>
        <v/>
      </c>
    </row>
    <row r="628" spans="8:25" x14ac:dyDescent="0.25">
      <c r="H628" s="155"/>
      <c r="I628" s="151"/>
      <c r="J628" s="152"/>
      <c r="K628" s="153"/>
      <c r="L628" s="153"/>
      <c r="M628" s="153"/>
      <c r="N628" s="153"/>
      <c r="O628" s="153"/>
      <c r="P628" s="153"/>
      <c r="Q628" s="153"/>
      <c r="R628" s="153"/>
      <c r="S628" s="152"/>
      <c r="T628" s="153"/>
      <c r="X628" s="69" t="str">
        <f t="shared" si="22"/>
        <v/>
      </c>
      <c r="Y628" s="69" t="str">
        <f t="shared" si="23"/>
        <v/>
      </c>
    </row>
    <row r="629" spans="8:25" x14ac:dyDescent="0.25">
      <c r="H629" s="155"/>
      <c r="I629" s="151"/>
      <c r="J629" s="152"/>
      <c r="K629" s="153"/>
      <c r="L629" s="153"/>
      <c r="M629" s="153"/>
      <c r="N629" s="153"/>
      <c r="O629" s="153"/>
      <c r="P629" s="153"/>
      <c r="Q629" s="153"/>
      <c r="R629" s="153"/>
      <c r="S629" s="152"/>
      <c r="T629" s="153"/>
      <c r="X629" s="69" t="str">
        <f t="shared" si="22"/>
        <v/>
      </c>
      <c r="Y629" s="69" t="str">
        <f t="shared" si="23"/>
        <v/>
      </c>
    </row>
    <row r="630" spans="8:25" x14ac:dyDescent="0.25">
      <c r="H630" s="155"/>
      <c r="I630" s="151"/>
      <c r="J630" s="152"/>
      <c r="K630" s="153"/>
      <c r="L630" s="153"/>
      <c r="M630" s="153"/>
      <c r="N630" s="153"/>
      <c r="O630" s="153"/>
      <c r="P630" s="153"/>
      <c r="Q630" s="153"/>
      <c r="R630" s="153"/>
      <c r="S630" s="152"/>
      <c r="T630" s="153"/>
      <c r="X630" s="69" t="str">
        <f t="shared" si="22"/>
        <v/>
      </c>
      <c r="Y630" s="69" t="str">
        <f t="shared" si="23"/>
        <v/>
      </c>
    </row>
    <row r="631" spans="8:25" x14ac:dyDescent="0.25">
      <c r="H631" s="155"/>
      <c r="I631" s="151"/>
      <c r="J631" s="152"/>
      <c r="K631" s="153"/>
      <c r="L631" s="153"/>
      <c r="M631" s="153"/>
      <c r="N631" s="153"/>
      <c r="O631" s="153"/>
      <c r="P631" s="153"/>
      <c r="Q631" s="153"/>
      <c r="R631" s="153"/>
      <c r="S631" s="152"/>
      <c r="T631" s="153"/>
      <c r="X631" s="69" t="str">
        <f t="shared" si="22"/>
        <v/>
      </c>
      <c r="Y631" s="69" t="str">
        <f t="shared" si="23"/>
        <v/>
      </c>
    </row>
    <row r="632" spans="8:25" x14ac:dyDescent="0.25">
      <c r="H632" s="155"/>
      <c r="I632" s="151"/>
      <c r="J632" s="152"/>
      <c r="K632" s="153"/>
      <c r="L632" s="153"/>
      <c r="M632" s="153"/>
      <c r="N632" s="153"/>
      <c r="O632" s="153"/>
      <c r="P632" s="153"/>
      <c r="Q632" s="153"/>
      <c r="R632" s="153"/>
      <c r="S632" s="152"/>
      <c r="T632" s="153"/>
      <c r="X632" s="69" t="str">
        <f t="shared" si="22"/>
        <v/>
      </c>
      <c r="Y632" s="69" t="str">
        <f t="shared" si="23"/>
        <v/>
      </c>
    </row>
    <row r="633" spans="8:25" x14ac:dyDescent="0.25">
      <c r="H633" s="155"/>
      <c r="I633" s="151"/>
      <c r="J633" s="152"/>
      <c r="K633" s="153"/>
      <c r="L633" s="153"/>
      <c r="M633" s="153"/>
      <c r="N633" s="153"/>
      <c r="O633" s="153"/>
      <c r="P633" s="153"/>
      <c r="Q633" s="153"/>
      <c r="R633" s="153"/>
      <c r="S633" s="152"/>
      <c r="T633" s="153"/>
      <c r="X633" s="69" t="str">
        <f t="shared" si="22"/>
        <v/>
      </c>
      <c r="Y633" s="69" t="str">
        <f t="shared" si="23"/>
        <v/>
      </c>
    </row>
    <row r="634" spans="8:25" x14ac:dyDescent="0.25">
      <c r="H634" s="155"/>
      <c r="I634" s="151"/>
      <c r="J634" s="152"/>
      <c r="K634" s="153"/>
      <c r="L634" s="153"/>
      <c r="M634" s="153"/>
      <c r="N634" s="153"/>
      <c r="O634" s="153"/>
      <c r="P634" s="153"/>
      <c r="Q634" s="153"/>
      <c r="R634" s="153"/>
      <c r="S634" s="152"/>
      <c r="T634" s="153"/>
      <c r="X634" s="69" t="str">
        <f t="shared" si="22"/>
        <v/>
      </c>
      <c r="Y634" s="69" t="str">
        <f t="shared" si="23"/>
        <v/>
      </c>
    </row>
    <row r="635" spans="8:25" x14ac:dyDescent="0.25">
      <c r="H635" s="155"/>
      <c r="I635" s="151"/>
      <c r="J635" s="152"/>
      <c r="K635" s="153"/>
      <c r="L635" s="153"/>
      <c r="M635" s="153"/>
      <c r="N635" s="153"/>
      <c r="O635" s="153"/>
      <c r="P635" s="153"/>
      <c r="Q635" s="153"/>
      <c r="R635" s="153"/>
      <c r="S635" s="152"/>
      <c r="T635" s="153"/>
      <c r="X635" s="69" t="str">
        <f t="shared" si="22"/>
        <v/>
      </c>
      <c r="Y635" s="69" t="str">
        <f t="shared" si="23"/>
        <v/>
      </c>
    </row>
    <row r="636" spans="8:25" x14ac:dyDescent="0.25">
      <c r="H636" s="155"/>
      <c r="I636" s="151"/>
      <c r="J636" s="152"/>
      <c r="K636" s="153"/>
      <c r="L636" s="153"/>
      <c r="M636" s="153"/>
      <c r="N636" s="153"/>
      <c r="O636" s="153"/>
      <c r="P636" s="153"/>
      <c r="Q636" s="153"/>
      <c r="R636" s="153"/>
      <c r="S636" s="152"/>
      <c r="T636" s="153"/>
      <c r="X636" s="69" t="str">
        <f t="shared" si="22"/>
        <v/>
      </c>
      <c r="Y636" s="69" t="str">
        <f t="shared" si="23"/>
        <v/>
      </c>
    </row>
    <row r="637" spans="8:25" x14ac:dyDescent="0.25">
      <c r="H637" s="155"/>
      <c r="I637" s="151"/>
      <c r="J637" s="152"/>
      <c r="K637" s="153"/>
      <c r="L637" s="153"/>
      <c r="M637" s="153"/>
      <c r="N637" s="153"/>
      <c r="O637" s="153"/>
      <c r="P637" s="153"/>
      <c r="Q637" s="153"/>
      <c r="R637" s="153"/>
      <c r="S637" s="152"/>
      <c r="T637" s="153"/>
      <c r="X637" s="69" t="str">
        <f t="shared" si="22"/>
        <v/>
      </c>
      <c r="Y637" s="69" t="str">
        <f t="shared" si="23"/>
        <v/>
      </c>
    </row>
    <row r="638" spans="8:25" x14ac:dyDescent="0.25">
      <c r="H638" s="155"/>
      <c r="I638" s="151"/>
      <c r="J638" s="152"/>
      <c r="K638" s="153"/>
      <c r="L638" s="153"/>
      <c r="M638" s="153"/>
      <c r="N638" s="153"/>
      <c r="O638" s="153"/>
      <c r="P638" s="153"/>
      <c r="Q638" s="153"/>
      <c r="R638" s="153"/>
      <c r="S638" s="152"/>
      <c r="T638" s="153"/>
      <c r="X638" s="69" t="str">
        <f t="shared" si="22"/>
        <v/>
      </c>
      <c r="Y638" s="69" t="str">
        <f t="shared" si="23"/>
        <v/>
      </c>
    </row>
    <row r="639" spans="8:25" x14ac:dyDescent="0.25">
      <c r="H639" s="155"/>
      <c r="I639" s="151"/>
      <c r="J639" s="152"/>
      <c r="K639" s="153"/>
      <c r="L639" s="153"/>
      <c r="M639" s="153"/>
      <c r="N639" s="153"/>
      <c r="O639" s="153"/>
      <c r="P639" s="153"/>
      <c r="Q639" s="153"/>
      <c r="R639" s="153"/>
      <c r="S639" s="152"/>
      <c r="T639" s="153"/>
      <c r="X639" s="69" t="str">
        <f t="shared" si="22"/>
        <v/>
      </c>
      <c r="Y639" s="69" t="str">
        <f t="shared" si="23"/>
        <v/>
      </c>
    </row>
    <row r="640" spans="8:25" x14ac:dyDescent="0.25">
      <c r="H640" s="155"/>
      <c r="I640" s="151"/>
      <c r="J640" s="152"/>
      <c r="K640" s="153"/>
      <c r="L640" s="153"/>
      <c r="M640" s="153"/>
      <c r="N640" s="153"/>
      <c r="O640" s="153"/>
      <c r="P640" s="153"/>
      <c r="Q640" s="153"/>
      <c r="R640" s="153"/>
      <c r="S640" s="152"/>
      <c r="T640" s="153"/>
      <c r="X640" s="69" t="str">
        <f t="shared" si="22"/>
        <v/>
      </c>
      <c r="Y640" s="69" t="str">
        <f t="shared" si="23"/>
        <v/>
      </c>
    </row>
    <row r="641" spans="8:25" x14ac:dyDescent="0.25">
      <c r="H641" s="155"/>
      <c r="I641" s="151"/>
      <c r="J641" s="152"/>
      <c r="K641" s="153"/>
      <c r="L641" s="153"/>
      <c r="M641" s="153"/>
      <c r="N641" s="153"/>
      <c r="O641" s="153"/>
      <c r="P641" s="153"/>
      <c r="Q641" s="153"/>
      <c r="R641" s="153"/>
      <c r="S641" s="152"/>
      <c r="T641" s="153"/>
      <c r="X641" s="69" t="str">
        <f t="shared" si="22"/>
        <v/>
      </c>
      <c r="Y641" s="69" t="str">
        <f t="shared" si="23"/>
        <v/>
      </c>
    </row>
    <row r="642" spans="8:25" x14ac:dyDescent="0.25">
      <c r="H642" s="155"/>
      <c r="I642" s="151"/>
      <c r="J642" s="152"/>
      <c r="K642" s="153"/>
      <c r="L642" s="153"/>
      <c r="M642" s="153"/>
      <c r="N642" s="153"/>
      <c r="O642" s="153"/>
      <c r="P642" s="153"/>
      <c r="Q642" s="153"/>
      <c r="R642" s="153"/>
      <c r="S642" s="152"/>
      <c r="T642" s="153"/>
      <c r="X642" s="69" t="str">
        <f t="shared" ref="X642:X705" si="24">IF(W642&lt;&gt;"",W642-I642,"")</f>
        <v/>
      </c>
      <c r="Y642" s="69" t="str">
        <f t="shared" si="23"/>
        <v/>
      </c>
    </row>
    <row r="643" spans="8:25" x14ac:dyDescent="0.25">
      <c r="H643" s="155"/>
      <c r="I643" s="151"/>
      <c r="J643" s="152"/>
      <c r="K643" s="153"/>
      <c r="L643" s="153"/>
      <c r="M643" s="153"/>
      <c r="N643" s="153"/>
      <c r="O643" s="153"/>
      <c r="P643" s="153"/>
      <c r="Q643" s="153"/>
      <c r="R643" s="153"/>
      <c r="S643" s="152"/>
      <c r="T643" s="153"/>
      <c r="X643" s="69" t="str">
        <f t="shared" si="24"/>
        <v/>
      </c>
      <c r="Y643" s="69" t="str">
        <f t="shared" ref="Y643:Y706" si="25">IF(X643&lt;&gt;"",IF(X643&lt;365,"&lt; 1 year",IF(X643&lt;730,"1-2",IF(X643&lt;1095,"2-3",IF(X643&lt;1460,"3-4",IF(X643&lt;1825,"4-5","5+"))))),"")</f>
        <v/>
      </c>
    </row>
    <row r="644" spans="8:25" x14ac:dyDescent="0.25">
      <c r="H644" s="155"/>
      <c r="I644" s="151"/>
      <c r="J644" s="152"/>
      <c r="K644" s="153"/>
      <c r="L644" s="153"/>
      <c r="M644" s="153"/>
      <c r="N644" s="153"/>
      <c r="O644" s="153"/>
      <c r="P644" s="153"/>
      <c r="Q644" s="153"/>
      <c r="R644" s="153"/>
      <c r="S644" s="152"/>
      <c r="T644" s="153"/>
      <c r="X644" s="69" t="str">
        <f t="shared" si="24"/>
        <v/>
      </c>
      <c r="Y644" s="69" t="str">
        <f t="shared" si="25"/>
        <v/>
      </c>
    </row>
    <row r="645" spans="8:25" x14ac:dyDescent="0.25">
      <c r="H645" s="155"/>
      <c r="I645" s="151"/>
      <c r="J645" s="152"/>
      <c r="K645" s="153"/>
      <c r="L645" s="153"/>
      <c r="M645" s="153"/>
      <c r="N645" s="153"/>
      <c r="O645" s="153"/>
      <c r="P645" s="153"/>
      <c r="Q645" s="153"/>
      <c r="R645" s="153"/>
      <c r="S645" s="152"/>
      <c r="T645" s="153"/>
      <c r="X645" s="69" t="str">
        <f t="shared" si="24"/>
        <v/>
      </c>
      <c r="Y645" s="69" t="str">
        <f t="shared" si="25"/>
        <v/>
      </c>
    </row>
    <row r="646" spans="8:25" x14ac:dyDescent="0.25">
      <c r="H646" s="155"/>
      <c r="I646" s="151"/>
      <c r="J646" s="152"/>
      <c r="K646" s="153"/>
      <c r="L646" s="153"/>
      <c r="M646" s="153"/>
      <c r="N646" s="153"/>
      <c r="O646" s="153"/>
      <c r="P646" s="153"/>
      <c r="Q646" s="153"/>
      <c r="R646" s="153"/>
      <c r="S646" s="152"/>
      <c r="T646" s="153"/>
      <c r="X646" s="69" t="str">
        <f t="shared" si="24"/>
        <v/>
      </c>
      <c r="Y646" s="69" t="str">
        <f t="shared" si="25"/>
        <v/>
      </c>
    </row>
    <row r="647" spans="8:25" x14ac:dyDescent="0.25">
      <c r="H647" s="155"/>
      <c r="I647" s="151"/>
      <c r="J647" s="152"/>
      <c r="K647" s="153"/>
      <c r="L647" s="153"/>
      <c r="M647" s="153"/>
      <c r="N647" s="153"/>
      <c r="O647" s="153"/>
      <c r="P647" s="153"/>
      <c r="Q647" s="153"/>
      <c r="R647" s="153"/>
      <c r="S647" s="152"/>
      <c r="T647" s="153"/>
      <c r="X647" s="69" t="str">
        <f t="shared" si="24"/>
        <v/>
      </c>
      <c r="Y647" s="69" t="str">
        <f t="shared" si="25"/>
        <v/>
      </c>
    </row>
    <row r="648" spans="8:25" x14ac:dyDescent="0.25">
      <c r="H648" s="155"/>
      <c r="I648" s="151"/>
      <c r="J648" s="152"/>
      <c r="K648" s="153"/>
      <c r="L648" s="153"/>
      <c r="M648" s="153"/>
      <c r="N648" s="153"/>
      <c r="O648" s="153"/>
      <c r="P648" s="153"/>
      <c r="Q648" s="153"/>
      <c r="R648" s="153"/>
      <c r="S648" s="152"/>
      <c r="T648" s="153"/>
      <c r="X648" s="69" t="str">
        <f t="shared" si="24"/>
        <v/>
      </c>
      <c r="Y648" s="69" t="str">
        <f t="shared" si="25"/>
        <v/>
      </c>
    </row>
    <row r="649" spans="8:25" x14ac:dyDescent="0.25">
      <c r="H649" s="155"/>
      <c r="I649" s="151"/>
      <c r="J649" s="152"/>
      <c r="K649" s="153"/>
      <c r="L649" s="153"/>
      <c r="M649" s="153"/>
      <c r="N649" s="153"/>
      <c r="O649" s="153"/>
      <c r="P649" s="153"/>
      <c r="Q649" s="153"/>
      <c r="R649" s="153"/>
      <c r="S649" s="152"/>
      <c r="T649" s="153"/>
      <c r="X649" s="69" t="str">
        <f t="shared" si="24"/>
        <v/>
      </c>
      <c r="Y649" s="69" t="str">
        <f t="shared" si="25"/>
        <v/>
      </c>
    </row>
    <row r="650" spans="8:25" x14ac:dyDescent="0.25">
      <c r="H650" s="155"/>
      <c r="I650" s="151"/>
      <c r="J650" s="152"/>
      <c r="K650" s="153"/>
      <c r="L650" s="153"/>
      <c r="M650" s="153"/>
      <c r="N650" s="153"/>
      <c r="O650" s="153"/>
      <c r="P650" s="153"/>
      <c r="Q650" s="153"/>
      <c r="R650" s="153"/>
      <c r="S650" s="152"/>
      <c r="T650" s="153"/>
      <c r="X650" s="69" t="str">
        <f t="shared" si="24"/>
        <v/>
      </c>
      <c r="Y650" s="69" t="str">
        <f t="shared" si="25"/>
        <v/>
      </c>
    </row>
    <row r="651" spans="8:25" x14ac:dyDescent="0.25">
      <c r="H651" s="155"/>
      <c r="I651" s="151"/>
      <c r="J651" s="152"/>
      <c r="K651" s="153"/>
      <c r="L651" s="153"/>
      <c r="M651" s="153"/>
      <c r="N651" s="153"/>
      <c r="O651" s="153"/>
      <c r="P651" s="153"/>
      <c r="Q651" s="153"/>
      <c r="R651" s="153"/>
      <c r="S651" s="152"/>
      <c r="T651" s="153"/>
      <c r="X651" s="69" t="str">
        <f t="shared" si="24"/>
        <v/>
      </c>
      <c r="Y651" s="69" t="str">
        <f t="shared" si="25"/>
        <v/>
      </c>
    </row>
    <row r="652" spans="8:25" x14ac:dyDescent="0.25">
      <c r="H652" s="155"/>
      <c r="I652" s="151"/>
      <c r="J652" s="152"/>
      <c r="K652" s="153"/>
      <c r="L652" s="153"/>
      <c r="M652" s="153"/>
      <c r="N652" s="153"/>
      <c r="O652" s="153"/>
      <c r="P652" s="153"/>
      <c r="Q652" s="153"/>
      <c r="R652" s="153"/>
      <c r="S652" s="152"/>
      <c r="T652" s="153"/>
      <c r="X652" s="69" t="str">
        <f t="shared" si="24"/>
        <v/>
      </c>
      <c r="Y652" s="69" t="str">
        <f t="shared" si="25"/>
        <v/>
      </c>
    </row>
    <row r="653" spans="8:25" x14ac:dyDescent="0.25">
      <c r="H653" s="155"/>
      <c r="I653" s="151"/>
      <c r="J653" s="152"/>
      <c r="K653" s="153"/>
      <c r="L653" s="153"/>
      <c r="M653" s="153"/>
      <c r="N653" s="153"/>
      <c r="O653" s="153"/>
      <c r="P653" s="153"/>
      <c r="Q653" s="153"/>
      <c r="R653" s="153"/>
      <c r="S653" s="152"/>
      <c r="T653" s="153"/>
      <c r="X653" s="69" t="str">
        <f t="shared" si="24"/>
        <v/>
      </c>
      <c r="Y653" s="69" t="str">
        <f t="shared" si="25"/>
        <v/>
      </c>
    </row>
    <row r="654" spans="8:25" x14ac:dyDescent="0.25">
      <c r="H654" s="155"/>
      <c r="I654" s="151"/>
      <c r="J654" s="152"/>
      <c r="K654" s="153"/>
      <c r="L654" s="153"/>
      <c r="M654" s="153"/>
      <c r="N654" s="153"/>
      <c r="O654" s="153"/>
      <c r="P654" s="153"/>
      <c r="Q654" s="153"/>
      <c r="R654" s="153"/>
      <c r="S654" s="152"/>
      <c r="T654" s="153"/>
      <c r="X654" s="69" t="str">
        <f t="shared" si="24"/>
        <v/>
      </c>
      <c r="Y654" s="69" t="str">
        <f t="shared" si="25"/>
        <v/>
      </c>
    </row>
    <row r="655" spans="8:25" x14ac:dyDescent="0.25">
      <c r="H655" s="155"/>
      <c r="I655" s="151"/>
      <c r="J655" s="152"/>
      <c r="K655" s="153"/>
      <c r="L655" s="153"/>
      <c r="M655" s="153"/>
      <c r="N655" s="153"/>
      <c r="O655" s="153"/>
      <c r="P655" s="153"/>
      <c r="Q655" s="153"/>
      <c r="R655" s="153"/>
      <c r="S655" s="152"/>
      <c r="T655" s="153"/>
      <c r="X655" s="69" t="str">
        <f t="shared" si="24"/>
        <v/>
      </c>
      <c r="Y655" s="69" t="str">
        <f t="shared" si="25"/>
        <v/>
      </c>
    </row>
    <row r="656" spans="8:25" x14ac:dyDescent="0.25">
      <c r="H656" s="155"/>
      <c r="I656" s="151"/>
      <c r="J656" s="152"/>
      <c r="K656" s="153"/>
      <c r="L656" s="153"/>
      <c r="M656" s="153"/>
      <c r="N656" s="153"/>
      <c r="O656" s="153"/>
      <c r="P656" s="153"/>
      <c r="Q656" s="153"/>
      <c r="R656" s="153"/>
      <c r="S656" s="152"/>
      <c r="T656" s="153"/>
      <c r="X656" s="69" t="str">
        <f t="shared" si="24"/>
        <v/>
      </c>
      <c r="Y656" s="69" t="str">
        <f t="shared" si="25"/>
        <v/>
      </c>
    </row>
    <row r="657" spans="8:25" x14ac:dyDescent="0.25">
      <c r="H657" s="155"/>
      <c r="I657" s="151"/>
      <c r="J657" s="152"/>
      <c r="K657" s="153"/>
      <c r="L657" s="153"/>
      <c r="M657" s="153"/>
      <c r="N657" s="153"/>
      <c r="O657" s="153"/>
      <c r="P657" s="153"/>
      <c r="Q657" s="153"/>
      <c r="R657" s="153"/>
      <c r="S657" s="152"/>
      <c r="T657" s="153"/>
      <c r="X657" s="69" t="str">
        <f t="shared" si="24"/>
        <v/>
      </c>
      <c r="Y657" s="69" t="str">
        <f t="shared" si="25"/>
        <v/>
      </c>
    </row>
    <row r="658" spans="8:25" x14ac:dyDescent="0.25">
      <c r="H658" s="155"/>
      <c r="I658" s="151"/>
      <c r="J658" s="152"/>
      <c r="K658" s="153"/>
      <c r="L658" s="153"/>
      <c r="M658" s="153"/>
      <c r="N658" s="153"/>
      <c r="O658" s="153"/>
      <c r="P658" s="153"/>
      <c r="Q658" s="153"/>
      <c r="R658" s="153"/>
      <c r="S658" s="152"/>
      <c r="T658" s="153"/>
      <c r="X658" s="69" t="str">
        <f t="shared" si="24"/>
        <v/>
      </c>
      <c r="Y658" s="69" t="str">
        <f t="shared" si="25"/>
        <v/>
      </c>
    </row>
    <row r="659" spans="8:25" x14ac:dyDescent="0.25">
      <c r="H659" s="155"/>
      <c r="I659" s="151"/>
      <c r="J659" s="152"/>
      <c r="K659" s="153"/>
      <c r="L659" s="153"/>
      <c r="M659" s="153"/>
      <c r="N659" s="153"/>
      <c r="O659" s="153"/>
      <c r="P659" s="153"/>
      <c r="Q659" s="153"/>
      <c r="R659" s="153"/>
      <c r="S659" s="152"/>
      <c r="T659" s="153"/>
      <c r="X659" s="69" t="str">
        <f t="shared" si="24"/>
        <v/>
      </c>
      <c r="Y659" s="69" t="str">
        <f t="shared" si="25"/>
        <v/>
      </c>
    </row>
    <row r="660" spans="8:25" x14ac:dyDescent="0.25">
      <c r="H660" s="155"/>
      <c r="I660" s="151"/>
      <c r="J660" s="152"/>
      <c r="K660" s="153"/>
      <c r="L660" s="153"/>
      <c r="M660" s="153"/>
      <c r="N660" s="153"/>
      <c r="O660" s="153"/>
      <c r="P660" s="153"/>
      <c r="Q660" s="153"/>
      <c r="R660" s="153"/>
      <c r="S660" s="152"/>
      <c r="T660" s="153"/>
      <c r="X660" s="69" t="str">
        <f t="shared" si="24"/>
        <v/>
      </c>
      <c r="Y660" s="69" t="str">
        <f t="shared" si="25"/>
        <v/>
      </c>
    </row>
    <row r="661" spans="8:25" x14ac:dyDescent="0.25">
      <c r="H661" s="155"/>
      <c r="I661" s="151"/>
      <c r="J661" s="152"/>
      <c r="K661" s="153"/>
      <c r="L661" s="153"/>
      <c r="M661" s="153"/>
      <c r="N661" s="153"/>
      <c r="O661" s="153"/>
      <c r="P661" s="153"/>
      <c r="Q661" s="153"/>
      <c r="R661" s="153"/>
      <c r="S661" s="152"/>
      <c r="T661" s="153"/>
      <c r="X661" s="69" t="str">
        <f t="shared" si="24"/>
        <v/>
      </c>
      <c r="Y661" s="69" t="str">
        <f t="shared" si="25"/>
        <v/>
      </c>
    </row>
    <row r="662" spans="8:25" x14ac:dyDescent="0.25">
      <c r="H662" s="155"/>
      <c r="I662" s="151"/>
      <c r="J662" s="152"/>
      <c r="K662" s="153"/>
      <c r="L662" s="153"/>
      <c r="M662" s="153"/>
      <c r="N662" s="153"/>
      <c r="O662" s="153"/>
      <c r="P662" s="153"/>
      <c r="Q662" s="153"/>
      <c r="R662" s="153"/>
      <c r="S662" s="152"/>
      <c r="T662" s="153"/>
      <c r="X662" s="69" t="str">
        <f t="shared" si="24"/>
        <v/>
      </c>
      <c r="Y662" s="69" t="str">
        <f t="shared" si="25"/>
        <v/>
      </c>
    </row>
    <row r="663" spans="8:25" x14ac:dyDescent="0.25">
      <c r="H663" s="155"/>
      <c r="I663" s="151"/>
      <c r="J663" s="152"/>
      <c r="K663" s="153"/>
      <c r="L663" s="153"/>
      <c r="M663" s="153"/>
      <c r="N663" s="153"/>
      <c r="O663" s="153"/>
      <c r="P663" s="153"/>
      <c r="Q663" s="153"/>
      <c r="R663" s="153"/>
      <c r="S663" s="152"/>
      <c r="T663" s="153"/>
      <c r="X663" s="69" t="str">
        <f t="shared" si="24"/>
        <v/>
      </c>
      <c r="Y663" s="69" t="str">
        <f t="shared" si="25"/>
        <v/>
      </c>
    </row>
    <row r="664" spans="8:25" x14ac:dyDescent="0.25">
      <c r="H664" s="155"/>
      <c r="I664" s="151"/>
      <c r="J664" s="152"/>
      <c r="K664" s="153"/>
      <c r="L664" s="153"/>
      <c r="M664" s="153"/>
      <c r="N664" s="153"/>
      <c r="O664" s="153"/>
      <c r="P664" s="153"/>
      <c r="Q664" s="153"/>
      <c r="R664" s="153"/>
      <c r="S664" s="152"/>
      <c r="T664" s="153"/>
      <c r="X664" s="69" t="str">
        <f t="shared" si="24"/>
        <v/>
      </c>
      <c r="Y664" s="69" t="str">
        <f t="shared" si="25"/>
        <v/>
      </c>
    </row>
    <row r="665" spans="8:25" x14ac:dyDescent="0.25">
      <c r="H665" s="155"/>
      <c r="I665" s="151"/>
      <c r="J665" s="152"/>
      <c r="K665" s="153"/>
      <c r="L665" s="153"/>
      <c r="M665" s="153"/>
      <c r="N665" s="153"/>
      <c r="O665" s="153"/>
      <c r="P665" s="153"/>
      <c r="Q665" s="153"/>
      <c r="R665" s="153"/>
      <c r="S665" s="152"/>
      <c r="T665" s="153"/>
      <c r="X665" s="69" t="str">
        <f t="shared" si="24"/>
        <v/>
      </c>
      <c r="Y665" s="69" t="str">
        <f t="shared" si="25"/>
        <v/>
      </c>
    </row>
    <row r="666" spans="8:25" x14ac:dyDescent="0.25">
      <c r="H666" s="155"/>
      <c r="I666" s="151"/>
      <c r="J666" s="152"/>
      <c r="K666" s="153"/>
      <c r="L666" s="153"/>
      <c r="M666" s="153"/>
      <c r="N666" s="153"/>
      <c r="O666" s="153"/>
      <c r="P666" s="153"/>
      <c r="Q666" s="153"/>
      <c r="R666" s="153"/>
      <c r="S666" s="152"/>
      <c r="T666" s="153"/>
      <c r="X666" s="69" t="str">
        <f t="shared" si="24"/>
        <v/>
      </c>
      <c r="Y666" s="69" t="str">
        <f t="shared" si="25"/>
        <v/>
      </c>
    </row>
    <row r="667" spans="8:25" x14ac:dyDescent="0.25">
      <c r="H667" s="155"/>
      <c r="I667" s="151"/>
      <c r="J667" s="152"/>
      <c r="K667" s="153"/>
      <c r="L667" s="153"/>
      <c r="M667" s="153"/>
      <c r="N667" s="153"/>
      <c r="O667" s="153"/>
      <c r="P667" s="153"/>
      <c r="Q667" s="153"/>
      <c r="R667" s="153"/>
      <c r="S667" s="152"/>
      <c r="T667" s="153"/>
      <c r="X667" s="69" t="str">
        <f t="shared" si="24"/>
        <v/>
      </c>
      <c r="Y667" s="69" t="str">
        <f t="shared" si="25"/>
        <v/>
      </c>
    </row>
    <row r="668" spans="8:25" x14ac:dyDescent="0.25">
      <c r="H668" s="155"/>
      <c r="I668" s="151"/>
      <c r="J668" s="152"/>
      <c r="K668" s="153"/>
      <c r="L668" s="153"/>
      <c r="M668" s="153"/>
      <c r="N668" s="153"/>
      <c r="O668" s="153"/>
      <c r="P668" s="153"/>
      <c r="Q668" s="153"/>
      <c r="R668" s="153"/>
      <c r="S668" s="152"/>
      <c r="T668" s="153"/>
      <c r="X668" s="69" t="str">
        <f t="shared" si="24"/>
        <v/>
      </c>
      <c r="Y668" s="69" t="str">
        <f t="shared" si="25"/>
        <v/>
      </c>
    </row>
    <row r="669" spans="8:25" x14ac:dyDescent="0.25">
      <c r="H669" s="155"/>
      <c r="I669" s="151"/>
      <c r="J669" s="152"/>
      <c r="K669" s="153"/>
      <c r="L669" s="153"/>
      <c r="M669" s="153"/>
      <c r="N669" s="153"/>
      <c r="O669" s="153"/>
      <c r="P669" s="153"/>
      <c r="Q669" s="153"/>
      <c r="R669" s="153"/>
      <c r="S669" s="152"/>
      <c r="T669" s="153"/>
      <c r="X669" s="69" t="str">
        <f t="shared" si="24"/>
        <v/>
      </c>
      <c r="Y669" s="69" t="str">
        <f t="shared" si="25"/>
        <v/>
      </c>
    </row>
    <row r="670" spans="8:25" x14ac:dyDescent="0.25">
      <c r="H670" s="155"/>
      <c r="I670" s="151"/>
      <c r="J670" s="152"/>
      <c r="K670" s="153"/>
      <c r="L670" s="153"/>
      <c r="M670" s="153"/>
      <c r="N670" s="153"/>
      <c r="O670" s="153"/>
      <c r="P670" s="153"/>
      <c r="Q670" s="153"/>
      <c r="R670" s="153"/>
      <c r="S670" s="152"/>
      <c r="T670" s="153"/>
      <c r="X670" s="69" t="str">
        <f t="shared" si="24"/>
        <v/>
      </c>
      <c r="Y670" s="69" t="str">
        <f t="shared" si="25"/>
        <v/>
      </c>
    </row>
    <row r="671" spans="8:25" x14ac:dyDescent="0.25">
      <c r="H671" s="155"/>
      <c r="I671" s="151"/>
      <c r="J671" s="152"/>
      <c r="K671" s="153"/>
      <c r="L671" s="153"/>
      <c r="M671" s="153"/>
      <c r="N671" s="153"/>
      <c r="O671" s="153"/>
      <c r="P671" s="153"/>
      <c r="Q671" s="153"/>
      <c r="R671" s="153"/>
      <c r="S671" s="152"/>
      <c r="T671" s="153"/>
      <c r="X671" s="69" t="str">
        <f t="shared" si="24"/>
        <v/>
      </c>
      <c r="Y671" s="69" t="str">
        <f t="shared" si="25"/>
        <v/>
      </c>
    </row>
    <row r="672" spans="8:25" x14ac:dyDescent="0.25">
      <c r="H672" s="155"/>
      <c r="I672" s="151"/>
      <c r="J672" s="152"/>
      <c r="K672" s="153"/>
      <c r="L672" s="153"/>
      <c r="M672" s="153"/>
      <c r="N672" s="153"/>
      <c r="O672" s="153"/>
      <c r="P672" s="153"/>
      <c r="Q672" s="153"/>
      <c r="R672" s="153"/>
      <c r="S672" s="152"/>
      <c r="T672" s="153"/>
      <c r="X672" s="69" t="str">
        <f t="shared" si="24"/>
        <v/>
      </c>
      <c r="Y672" s="69" t="str">
        <f t="shared" si="25"/>
        <v/>
      </c>
    </row>
    <row r="673" spans="8:25" x14ac:dyDescent="0.25">
      <c r="H673" s="155"/>
      <c r="I673" s="151"/>
      <c r="J673" s="152"/>
      <c r="K673" s="153"/>
      <c r="L673" s="153"/>
      <c r="M673" s="153"/>
      <c r="N673" s="153"/>
      <c r="O673" s="153"/>
      <c r="P673" s="153"/>
      <c r="Q673" s="153"/>
      <c r="R673" s="153"/>
      <c r="S673" s="152"/>
      <c r="T673" s="153"/>
      <c r="X673" s="69" t="str">
        <f t="shared" si="24"/>
        <v/>
      </c>
      <c r="Y673" s="69" t="str">
        <f t="shared" si="25"/>
        <v/>
      </c>
    </row>
    <row r="674" spans="8:25" x14ac:dyDescent="0.25">
      <c r="H674" s="155"/>
      <c r="I674" s="151"/>
      <c r="J674" s="152"/>
      <c r="K674" s="153"/>
      <c r="L674" s="153"/>
      <c r="M674" s="153"/>
      <c r="N674" s="153"/>
      <c r="O674" s="153"/>
      <c r="P674" s="153"/>
      <c r="Q674" s="153"/>
      <c r="R674" s="153"/>
      <c r="S674" s="152"/>
      <c r="T674" s="153"/>
      <c r="X674" s="69" t="str">
        <f t="shared" si="24"/>
        <v/>
      </c>
      <c r="Y674" s="69" t="str">
        <f t="shared" si="25"/>
        <v/>
      </c>
    </row>
    <row r="675" spans="8:25" x14ac:dyDescent="0.25">
      <c r="H675" s="155"/>
      <c r="I675" s="151"/>
      <c r="J675" s="152"/>
      <c r="K675" s="153"/>
      <c r="L675" s="153"/>
      <c r="M675" s="153"/>
      <c r="N675" s="153"/>
      <c r="O675" s="153"/>
      <c r="P675" s="153"/>
      <c r="Q675" s="153"/>
      <c r="R675" s="153"/>
      <c r="S675" s="152"/>
      <c r="T675" s="153"/>
      <c r="X675" s="69" t="str">
        <f t="shared" si="24"/>
        <v/>
      </c>
      <c r="Y675" s="69" t="str">
        <f t="shared" si="25"/>
        <v/>
      </c>
    </row>
    <row r="676" spans="8:25" x14ac:dyDescent="0.25">
      <c r="H676" s="155"/>
      <c r="I676" s="151"/>
      <c r="J676" s="152"/>
      <c r="K676" s="153"/>
      <c r="L676" s="153"/>
      <c r="M676" s="153"/>
      <c r="N676" s="153"/>
      <c r="O676" s="153"/>
      <c r="P676" s="153"/>
      <c r="Q676" s="153"/>
      <c r="R676" s="153"/>
      <c r="S676" s="152"/>
      <c r="T676" s="153"/>
      <c r="X676" s="69" t="str">
        <f t="shared" si="24"/>
        <v/>
      </c>
      <c r="Y676" s="69" t="str">
        <f t="shared" si="25"/>
        <v/>
      </c>
    </row>
    <row r="677" spans="8:25" x14ac:dyDescent="0.25">
      <c r="H677" s="155"/>
      <c r="I677" s="151"/>
      <c r="J677" s="152"/>
      <c r="K677" s="153"/>
      <c r="L677" s="153"/>
      <c r="M677" s="153"/>
      <c r="N677" s="153"/>
      <c r="O677" s="153"/>
      <c r="P677" s="153"/>
      <c r="Q677" s="153"/>
      <c r="R677" s="153"/>
      <c r="S677" s="152"/>
      <c r="T677" s="153"/>
      <c r="X677" s="69" t="str">
        <f t="shared" si="24"/>
        <v/>
      </c>
      <c r="Y677" s="69" t="str">
        <f t="shared" si="25"/>
        <v/>
      </c>
    </row>
    <row r="678" spans="8:25" x14ac:dyDescent="0.25">
      <c r="H678" s="155"/>
      <c r="I678" s="151"/>
      <c r="J678" s="152"/>
      <c r="K678" s="153"/>
      <c r="L678" s="153"/>
      <c r="M678" s="153"/>
      <c r="N678" s="153"/>
      <c r="O678" s="153"/>
      <c r="P678" s="153"/>
      <c r="Q678" s="153"/>
      <c r="R678" s="153"/>
      <c r="S678" s="152"/>
      <c r="T678" s="153"/>
      <c r="X678" s="69" t="str">
        <f t="shared" si="24"/>
        <v/>
      </c>
      <c r="Y678" s="69" t="str">
        <f t="shared" si="25"/>
        <v/>
      </c>
    </row>
    <row r="679" spans="8:25" x14ac:dyDescent="0.25">
      <c r="H679" s="155"/>
      <c r="I679" s="151"/>
      <c r="J679" s="152"/>
      <c r="K679" s="153"/>
      <c r="L679" s="153"/>
      <c r="M679" s="153"/>
      <c r="N679" s="153"/>
      <c r="O679" s="153"/>
      <c r="P679" s="153"/>
      <c r="Q679" s="153"/>
      <c r="R679" s="153"/>
      <c r="S679" s="152"/>
      <c r="T679" s="153"/>
      <c r="X679" s="69" t="str">
        <f t="shared" si="24"/>
        <v/>
      </c>
      <c r="Y679" s="69" t="str">
        <f t="shared" si="25"/>
        <v/>
      </c>
    </row>
    <row r="680" spans="8:25" x14ac:dyDescent="0.25">
      <c r="H680" s="155"/>
      <c r="I680" s="151"/>
      <c r="J680" s="152"/>
      <c r="K680" s="153"/>
      <c r="L680" s="153"/>
      <c r="M680" s="153"/>
      <c r="N680" s="153"/>
      <c r="O680" s="153"/>
      <c r="P680" s="153"/>
      <c r="Q680" s="153"/>
      <c r="R680" s="153"/>
      <c r="S680" s="152"/>
      <c r="T680" s="153"/>
      <c r="X680" s="69" t="str">
        <f t="shared" si="24"/>
        <v/>
      </c>
      <c r="Y680" s="69" t="str">
        <f t="shared" si="25"/>
        <v/>
      </c>
    </row>
    <row r="681" spans="8:25" x14ac:dyDescent="0.25">
      <c r="H681" s="155"/>
      <c r="I681" s="151"/>
      <c r="J681" s="152"/>
      <c r="K681" s="153"/>
      <c r="L681" s="153"/>
      <c r="M681" s="153"/>
      <c r="N681" s="153"/>
      <c r="O681" s="153"/>
      <c r="P681" s="153"/>
      <c r="Q681" s="153"/>
      <c r="R681" s="153"/>
      <c r="S681" s="152"/>
      <c r="T681" s="153"/>
      <c r="X681" s="69" t="str">
        <f t="shared" si="24"/>
        <v/>
      </c>
      <c r="Y681" s="69" t="str">
        <f t="shared" si="25"/>
        <v/>
      </c>
    </row>
    <row r="682" spans="8:25" x14ac:dyDescent="0.25">
      <c r="H682" s="155"/>
      <c r="I682" s="151"/>
      <c r="J682" s="152"/>
      <c r="K682" s="153"/>
      <c r="L682" s="153"/>
      <c r="M682" s="153"/>
      <c r="N682" s="153"/>
      <c r="O682" s="153"/>
      <c r="P682" s="153"/>
      <c r="Q682" s="153"/>
      <c r="R682" s="153"/>
      <c r="S682" s="152"/>
      <c r="T682" s="153"/>
      <c r="X682" s="69" t="str">
        <f t="shared" si="24"/>
        <v/>
      </c>
      <c r="Y682" s="69" t="str">
        <f t="shared" si="25"/>
        <v/>
      </c>
    </row>
    <row r="683" spans="8:25" x14ac:dyDescent="0.25">
      <c r="H683" s="155"/>
      <c r="I683" s="151"/>
      <c r="J683" s="152"/>
      <c r="K683" s="153"/>
      <c r="L683" s="153"/>
      <c r="M683" s="153"/>
      <c r="N683" s="153"/>
      <c r="O683" s="153"/>
      <c r="P683" s="153"/>
      <c r="Q683" s="153"/>
      <c r="R683" s="153"/>
      <c r="S683" s="152"/>
      <c r="T683" s="153"/>
      <c r="X683" s="69" t="str">
        <f t="shared" si="24"/>
        <v/>
      </c>
      <c r="Y683" s="69" t="str">
        <f t="shared" si="25"/>
        <v/>
      </c>
    </row>
    <row r="684" spans="8:25" x14ac:dyDescent="0.25">
      <c r="H684" s="155"/>
      <c r="I684" s="151"/>
      <c r="J684" s="152"/>
      <c r="K684" s="153"/>
      <c r="L684" s="153"/>
      <c r="M684" s="153"/>
      <c r="N684" s="153"/>
      <c r="O684" s="153"/>
      <c r="P684" s="153"/>
      <c r="Q684" s="153"/>
      <c r="R684" s="153"/>
      <c r="S684" s="152"/>
      <c r="T684" s="153"/>
      <c r="X684" s="69" t="str">
        <f t="shared" si="24"/>
        <v/>
      </c>
      <c r="Y684" s="69" t="str">
        <f t="shared" si="25"/>
        <v/>
      </c>
    </row>
    <row r="685" spans="8:25" x14ac:dyDescent="0.25">
      <c r="H685" s="155"/>
      <c r="I685" s="151"/>
      <c r="J685" s="152"/>
      <c r="K685" s="153"/>
      <c r="L685" s="153"/>
      <c r="M685" s="153"/>
      <c r="N685" s="153"/>
      <c r="O685" s="153"/>
      <c r="P685" s="153"/>
      <c r="Q685" s="153"/>
      <c r="R685" s="153"/>
      <c r="S685" s="152"/>
      <c r="T685" s="153"/>
      <c r="X685" s="69" t="str">
        <f t="shared" si="24"/>
        <v/>
      </c>
      <c r="Y685" s="69" t="str">
        <f t="shared" si="25"/>
        <v/>
      </c>
    </row>
    <row r="686" spans="8:25" x14ac:dyDescent="0.25">
      <c r="H686" s="155"/>
      <c r="I686" s="151"/>
      <c r="J686" s="152"/>
      <c r="K686" s="153"/>
      <c r="L686" s="153"/>
      <c r="M686" s="153"/>
      <c r="N686" s="153"/>
      <c r="O686" s="153"/>
      <c r="P686" s="153"/>
      <c r="Q686" s="153"/>
      <c r="R686" s="153"/>
      <c r="S686" s="152"/>
      <c r="T686" s="153"/>
      <c r="X686" s="69" t="str">
        <f t="shared" si="24"/>
        <v/>
      </c>
      <c r="Y686" s="69" t="str">
        <f t="shared" si="25"/>
        <v/>
      </c>
    </row>
    <row r="687" spans="8:25" x14ac:dyDescent="0.25">
      <c r="H687" s="155"/>
      <c r="I687" s="151"/>
      <c r="J687" s="152"/>
      <c r="K687" s="153"/>
      <c r="L687" s="153"/>
      <c r="M687" s="153"/>
      <c r="N687" s="153"/>
      <c r="O687" s="153"/>
      <c r="P687" s="153"/>
      <c r="Q687" s="153"/>
      <c r="R687" s="153"/>
      <c r="S687" s="152"/>
      <c r="T687" s="153"/>
      <c r="X687" s="69" t="str">
        <f t="shared" si="24"/>
        <v/>
      </c>
      <c r="Y687" s="69" t="str">
        <f t="shared" si="25"/>
        <v/>
      </c>
    </row>
    <row r="688" spans="8:25" x14ac:dyDescent="0.25">
      <c r="H688" s="155"/>
      <c r="I688" s="151"/>
      <c r="J688" s="152"/>
      <c r="K688" s="153"/>
      <c r="L688" s="153"/>
      <c r="M688" s="153"/>
      <c r="N688" s="153"/>
      <c r="O688" s="153"/>
      <c r="P688" s="153"/>
      <c r="Q688" s="153"/>
      <c r="R688" s="153"/>
      <c r="S688" s="152"/>
      <c r="T688" s="153"/>
      <c r="X688" s="69" t="str">
        <f t="shared" si="24"/>
        <v/>
      </c>
      <c r="Y688" s="69" t="str">
        <f t="shared" si="25"/>
        <v/>
      </c>
    </row>
    <row r="689" spans="8:25" x14ac:dyDescent="0.25">
      <c r="H689" s="155"/>
      <c r="I689" s="151"/>
      <c r="J689" s="152"/>
      <c r="K689" s="153"/>
      <c r="L689" s="153"/>
      <c r="M689" s="153"/>
      <c r="N689" s="153"/>
      <c r="O689" s="153"/>
      <c r="P689" s="153"/>
      <c r="Q689" s="153"/>
      <c r="R689" s="153"/>
      <c r="S689" s="152"/>
      <c r="T689" s="153"/>
      <c r="X689" s="69" t="str">
        <f t="shared" si="24"/>
        <v/>
      </c>
      <c r="Y689" s="69" t="str">
        <f t="shared" si="25"/>
        <v/>
      </c>
    </row>
    <row r="690" spans="8:25" x14ac:dyDescent="0.25">
      <c r="H690" s="155"/>
      <c r="I690" s="151"/>
      <c r="J690" s="152"/>
      <c r="K690" s="153"/>
      <c r="L690" s="153"/>
      <c r="M690" s="153"/>
      <c r="N690" s="153"/>
      <c r="O690" s="153"/>
      <c r="P690" s="153"/>
      <c r="Q690" s="153"/>
      <c r="R690" s="153"/>
      <c r="S690" s="152"/>
      <c r="T690" s="153"/>
      <c r="X690" s="69" t="str">
        <f t="shared" si="24"/>
        <v/>
      </c>
      <c r="Y690" s="69" t="str">
        <f t="shared" si="25"/>
        <v/>
      </c>
    </row>
    <row r="691" spans="8:25" x14ac:dyDescent="0.25">
      <c r="H691" s="155"/>
      <c r="I691" s="151"/>
      <c r="J691" s="152"/>
      <c r="K691" s="153"/>
      <c r="L691" s="153"/>
      <c r="M691" s="153"/>
      <c r="N691" s="153"/>
      <c r="O691" s="153"/>
      <c r="P691" s="153"/>
      <c r="Q691" s="153"/>
      <c r="R691" s="153"/>
      <c r="S691" s="152"/>
      <c r="T691" s="153"/>
      <c r="X691" s="69" t="str">
        <f t="shared" si="24"/>
        <v/>
      </c>
      <c r="Y691" s="69" t="str">
        <f t="shared" si="25"/>
        <v/>
      </c>
    </row>
    <row r="692" spans="8:25" x14ac:dyDescent="0.25">
      <c r="H692" s="155"/>
      <c r="I692" s="151"/>
      <c r="J692" s="152"/>
      <c r="K692" s="153"/>
      <c r="L692" s="153"/>
      <c r="M692" s="153"/>
      <c r="N692" s="153"/>
      <c r="O692" s="153"/>
      <c r="P692" s="153"/>
      <c r="Q692" s="153"/>
      <c r="R692" s="153"/>
      <c r="S692" s="152"/>
      <c r="T692" s="153"/>
      <c r="X692" s="69" t="str">
        <f t="shared" si="24"/>
        <v/>
      </c>
      <c r="Y692" s="69" t="str">
        <f t="shared" si="25"/>
        <v/>
      </c>
    </row>
    <row r="693" spans="8:25" x14ac:dyDescent="0.25">
      <c r="H693" s="155"/>
      <c r="I693" s="151"/>
      <c r="J693" s="152"/>
      <c r="K693" s="153"/>
      <c r="L693" s="153"/>
      <c r="M693" s="153"/>
      <c r="N693" s="153"/>
      <c r="O693" s="153"/>
      <c r="P693" s="153"/>
      <c r="Q693" s="153"/>
      <c r="R693" s="153"/>
      <c r="S693" s="152"/>
      <c r="T693" s="153"/>
      <c r="X693" s="69" t="str">
        <f t="shared" si="24"/>
        <v/>
      </c>
      <c r="Y693" s="69" t="str">
        <f t="shared" si="25"/>
        <v/>
      </c>
    </row>
    <row r="694" spans="8:25" x14ac:dyDescent="0.25">
      <c r="H694" s="155"/>
      <c r="I694" s="151"/>
      <c r="J694" s="152"/>
      <c r="K694" s="153"/>
      <c r="L694" s="153"/>
      <c r="M694" s="153"/>
      <c r="N694" s="153"/>
      <c r="O694" s="153"/>
      <c r="P694" s="153"/>
      <c r="Q694" s="153"/>
      <c r="R694" s="153"/>
      <c r="S694" s="152"/>
      <c r="T694" s="153"/>
      <c r="X694" s="69" t="str">
        <f t="shared" si="24"/>
        <v/>
      </c>
      <c r="Y694" s="69" t="str">
        <f t="shared" si="25"/>
        <v/>
      </c>
    </row>
    <row r="695" spans="8:25" x14ac:dyDescent="0.25">
      <c r="H695" s="155"/>
      <c r="I695" s="151"/>
      <c r="J695" s="152"/>
      <c r="K695" s="153"/>
      <c r="L695" s="153"/>
      <c r="M695" s="153"/>
      <c r="N695" s="153"/>
      <c r="O695" s="153"/>
      <c r="P695" s="153"/>
      <c r="Q695" s="153"/>
      <c r="R695" s="153"/>
      <c r="S695" s="152"/>
      <c r="T695" s="153"/>
      <c r="X695" s="69" t="str">
        <f t="shared" si="24"/>
        <v/>
      </c>
      <c r="Y695" s="69" t="str">
        <f t="shared" si="25"/>
        <v/>
      </c>
    </row>
    <row r="696" spans="8:25" x14ac:dyDescent="0.25">
      <c r="H696" s="155"/>
      <c r="I696" s="151"/>
      <c r="J696" s="152"/>
      <c r="K696" s="153"/>
      <c r="L696" s="153"/>
      <c r="M696" s="153"/>
      <c r="N696" s="153"/>
      <c r="O696" s="153"/>
      <c r="P696" s="153"/>
      <c r="Q696" s="153"/>
      <c r="R696" s="153"/>
      <c r="S696" s="152"/>
      <c r="T696" s="153"/>
      <c r="X696" s="69" t="str">
        <f t="shared" si="24"/>
        <v/>
      </c>
      <c r="Y696" s="69" t="str">
        <f t="shared" si="25"/>
        <v/>
      </c>
    </row>
    <row r="697" spans="8:25" x14ac:dyDescent="0.25">
      <c r="H697" s="155"/>
      <c r="I697" s="151"/>
      <c r="J697" s="152"/>
      <c r="K697" s="153"/>
      <c r="L697" s="153"/>
      <c r="M697" s="153"/>
      <c r="N697" s="153"/>
      <c r="O697" s="153"/>
      <c r="P697" s="153"/>
      <c r="Q697" s="153"/>
      <c r="R697" s="153"/>
      <c r="S697" s="152"/>
      <c r="T697" s="153"/>
      <c r="X697" s="69" t="str">
        <f t="shared" si="24"/>
        <v/>
      </c>
      <c r="Y697" s="69" t="str">
        <f t="shared" si="25"/>
        <v/>
      </c>
    </row>
    <row r="698" spans="8:25" x14ac:dyDescent="0.25">
      <c r="H698" s="155"/>
      <c r="I698" s="151"/>
      <c r="J698" s="152"/>
      <c r="K698" s="153"/>
      <c r="L698" s="153"/>
      <c r="M698" s="153"/>
      <c r="N698" s="153"/>
      <c r="O698" s="153"/>
      <c r="P698" s="153"/>
      <c r="Q698" s="153"/>
      <c r="R698" s="153"/>
      <c r="S698" s="152"/>
      <c r="T698" s="153"/>
      <c r="X698" s="69" t="str">
        <f t="shared" si="24"/>
        <v/>
      </c>
      <c r="Y698" s="69" t="str">
        <f t="shared" si="25"/>
        <v/>
      </c>
    </row>
    <row r="699" spans="8:25" x14ac:dyDescent="0.25">
      <c r="H699" s="155"/>
      <c r="I699" s="151"/>
      <c r="J699" s="152"/>
      <c r="K699" s="153"/>
      <c r="L699" s="153"/>
      <c r="M699" s="153"/>
      <c r="N699" s="153"/>
      <c r="O699" s="153"/>
      <c r="P699" s="153"/>
      <c r="Q699" s="153"/>
      <c r="R699" s="153"/>
      <c r="S699" s="152"/>
      <c r="T699" s="153"/>
      <c r="X699" s="69" t="str">
        <f t="shared" si="24"/>
        <v/>
      </c>
      <c r="Y699" s="69" t="str">
        <f t="shared" si="25"/>
        <v/>
      </c>
    </row>
    <row r="700" spans="8:25" x14ac:dyDescent="0.25">
      <c r="H700" s="155"/>
      <c r="I700" s="151"/>
      <c r="J700" s="152"/>
      <c r="K700" s="153"/>
      <c r="L700" s="153"/>
      <c r="M700" s="153"/>
      <c r="N700" s="153"/>
      <c r="O700" s="153"/>
      <c r="P700" s="153"/>
      <c r="Q700" s="153"/>
      <c r="R700" s="153"/>
      <c r="S700" s="152"/>
      <c r="T700" s="153"/>
      <c r="X700" s="69" t="str">
        <f t="shared" si="24"/>
        <v/>
      </c>
      <c r="Y700" s="69" t="str">
        <f t="shared" si="25"/>
        <v/>
      </c>
    </row>
    <row r="701" spans="8:25" x14ac:dyDescent="0.25">
      <c r="H701" s="155"/>
      <c r="I701" s="151"/>
      <c r="J701" s="152"/>
      <c r="K701" s="153"/>
      <c r="L701" s="153"/>
      <c r="M701" s="153"/>
      <c r="N701" s="153"/>
      <c r="O701" s="153"/>
      <c r="P701" s="153"/>
      <c r="Q701" s="153"/>
      <c r="R701" s="153"/>
      <c r="S701" s="152"/>
      <c r="T701" s="153"/>
      <c r="X701" s="69" t="str">
        <f t="shared" si="24"/>
        <v/>
      </c>
      <c r="Y701" s="69" t="str">
        <f t="shared" si="25"/>
        <v/>
      </c>
    </row>
    <row r="702" spans="8:25" x14ac:dyDescent="0.25">
      <c r="H702" s="155"/>
      <c r="I702" s="151"/>
      <c r="J702" s="152"/>
      <c r="K702" s="153"/>
      <c r="L702" s="153"/>
      <c r="M702" s="153"/>
      <c r="N702" s="153"/>
      <c r="O702" s="153"/>
      <c r="P702" s="153"/>
      <c r="Q702" s="153"/>
      <c r="R702" s="153"/>
      <c r="S702" s="152"/>
      <c r="T702" s="153"/>
      <c r="X702" s="69" t="str">
        <f t="shared" si="24"/>
        <v/>
      </c>
      <c r="Y702" s="69" t="str">
        <f t="shared" si="25"/>
        <v/>
      </c>
    </row>
    <row r="703" spans="8:25" x14ac:dyDescent="0.25">
      <c r="H703" s="155"/>
      <c r="I703" s="151"/>
      <c r="J703" s="152"/>
      <c r="K703" s="153"/>
      <c r="L703" s="153"/>
      <c r="M703" s="153"/>
      <c r="N703" s="153"/>
      <c r="O703" s="153"/>
      <c r="P703" s="153"/>
      <c r="Q703" s="153"/>
      <c r="R703" s="153"/>
      <c r="S703" s="152"/>
      <c r="T703" s="153"/>
      <c r="X703" s="69" t="str">
        <f t="shared" si="24"/>
        <v/>
      </c>
      <c r="Y703" s="69" t="str">
        <f t="shared" si="25"/>
        <v/>
      </c>
    </row>
    <row r="704" spans="8:25" x14ac:dyDescent="0.25">
      <c r="H704" s="155"/>
      <c r="I704" s="151"/>
      <c r="J704" s="152"/>
      <c r="K704" s="153"/>
      <c r="L704" s="153"/>
      <c r="M704" s="153"/>
      <c r="N704" s="153"/>
      <c r="O704" s="153"/>
      <c r="P704" s="153"/>
      <c r="Q704" s="153"/>
      <c r="R704" s="153"/>
      <c r="S704" s="152"/>
      <c r="T704" s="153"/>
      <c r="X704" s="69" t="str">
        <f t="shared" si="24"/>
        <v/>
      </c>
      <c r="Y704" s="69" t="str">
        <f t="shared" si="25"/>
        <v/>
      </c>
    </row>
    <row r="705" spans="8:25" x14ac:dyDescent="0.25">
      <c r="H705" s="155"/>
      <c r="I705" s="151"/>
      <c r="J705" s="152"/>
      <c r="K705" s="153"/>
      <c r="L705" s="153"/>
      <c r="M705" s="153"/>
      <c r="N705" s="153"/>
      <c r="O705" s="153"/>
      <c r="P705" s="153"/>
      <c r="Q705" s="153"/>
      <c r="R705" s="153"/>
      <c r="S705" s="152"/>
      <c r="T705" s="153"/>
      <c r="X705" s="69" t="str">
        <f t="shared" si="24"/>
        <v/>
      </c>
      <c r="Y705" s="69" t="str">
        <f t="shared" si="25"/>
        <v/>
      </c>
    </row>
    <row r="706" spans="8:25" x14ac:dyDescent="0.25">
      <c r="H706" s="155"/>
      <c r="I706" s="151"/>
      <c r="J706" s="152"/>
      <c r="K706" s="153"/>
      <c r="L706" s="153"/>
      <c r="M706" s="153"/>
      <c r="N706" s="153"/>
      <c r="O706" s="153"/>
      <c r="P706" s="153"/>
      <c r="Q706" s="153"/>
      <c r="R706" s="153"/>
      <c r="S706" s="152"/>
      <c r="T706" s="153"/>
      <c r="X706" s="69" t="str">
        <f t="shared" ref="X706:X769" si="26">IF(W706&lt;&gt;"",W706-I706,"")</f>
        <v/>
      </c>
      <c r="Y706" s="69" t="str">
        <f t="shared" si="25"/>
        <v/>
      </c>
    </row>
    <row r="707" spans="8:25" x14ac:dyDescent="0.25">
      <c r="H707" s="155"/>
      <c r="I707" s="151"/>
      <c r="J707" s="152"/>
      <c r="K707" s="153"/>
      <c r="L707" s="153"/>
      <c r="M707" s="153"/>
      <c r="N707" s="153"/>
      <c r="O707" s="153"/>
      <c r="P707" s="153"/>
      <c r="Q707" s="153"/>
      <c r="R707" s="153"/>
      <c r="S707" s="152"/>
      <c r="T707" s="153"/>
      <c r="X707" s="69" t="str">
        <f t="shared" si="26"/>
        <v/>
      </c>
      <c r="Y707" s="69" t="str">
        <f t="shared" ref="Y707:Y770" si="27">IF(X707&lt;&gt;"",IF(X707&lt;365,"&lt; 1 year",IF(X707&lt;730,"1-2",IF(X707&lt;1095,"2-3",IF(X707&lt;1460,"3-4",IF(X707&lt;1825,"4-5","5+"))))),"")</f>
        <v/>
      </c>
    </row>
    <row r="708" spans="8:25" x14ac:dyDescent="0.25">
      <c r="H708" s="155"/>
      <c r="I708" s="151"/>
      <c r="J708" s="152"/>
      <c r="K708" s="153"/>
      <c r="L708" s="153"/>
      <c r="M708" s="153"/>
      <c r="N708" s="153"/>
      <c r="O708" s="153"/>
      <c r="P708" s="153"/>
      <c r="Q708" s="153"/>
      <c r="R708" s="153"/>
      <c r="S708" s="152"/>
      <c r="T708" s="153"/>
      <c r="X708" s="69" t="str">
        <f t="shared" si="26"/>
        <v/>
      </c>
      <c r="Y708" s="69" t="str">
        <f t="shared" si="27"/>
        <v/>
      </c>
    </row>
    <row r="709" spans="8:25" x14ac:dyDescent="0.25">
      <c r="H709" s="155"/>
      <c r="I709" s="151"/>
      <c r="J709" s="152"/>
      <c r="K709" s="153"/>
      <c r="L709" s="153"/>
      <c r="M709" s="153"/>
      <c r="N709" s="153"/>
      <c r="O709" s="153"/>
      <c r="P709" s="153"/>
      <c r="Q709" s="153"/>
      <c r="R709" s="153"/>
      <c r="S709" s="152"/>
      <c r="T709" s="153"/>
      <c r="X709" s="69" t="str">
        <f t="shared" si="26"/>
        <v/>
      </c>
      <c r="Y709" s="69" t="str">
        <f t="shared" si="27"/>
        <v/>
      </c>
    </row>
    <row r="710" spans="8:25" x14ac:dyDescent="0.25">
      <c r="H710" s="155"/>
      <c r="I710" s="151"/>
      <c r="J710" s="152"/>
      <c r="K710" s="153"/>
      <c r="L710" s="153"/>
      <c r="M710" s="153"/>
      <c r="N710" s="153"/>
      <c r="O710" s="153"/>
      <c r="P710" s="153"/>
      <c r="Q710" s="153"/>
      <c r="R710" s="153"/>
      <c r="S710" s="152"/>
      <c r="T710" s="153"/>
      <c r="X710" s="69" t="str">
        <f t="shared" si="26"/>
        <v/>
      </c>
      <c r="Y710" s="69" t="str">
        <f t="shared" si="27"/>
        <v/>
      </c>
    </row>
    <row r="711" spans="8:25" x14ac:dyDescent="0.25">
      <c r="H711" s="155"/>
      <c r="I711" s="151"/>
      <c r="J711" s="152"/>
      <c r="K711" s="153"/>
      <c r="L711" s="153"/>
      <c r="M711" s="153"/>
      <c r="N711" s="153"/>
      <c r="O711" s="153"/>
      <c r="P711" s="153"/>
      <c r="Q711" s="153"/>
      <c r="R711" s="153"/>
      <c r="S711" s="152"/>
      <c r="T711" s="153"/>
      <c r="X711" s="69" t="str">
        <f t="shared" si="26"/>
        <v/>
      </c>
      <c r="Y711" s="69" t="str">
        <f t="shared" si="27"/>
        <v/>
      </c>
    </row>
    <row r="712" spans="8:25" x14ac:dyDescent="0.25">
      <c r="H712" s="155"/>
      <c r="I712" s="151"/>
      <c r="J712" s="152"/>
      <c r="K712" s="153"/>
      <c r="L712" s="153"/>
      <c r="M712" s="153"/>
      <c r="N712" s="153"/>
      <c r="O712" s="153"/>
      <c r="P712" s="153"/>
      <c r="Q712" s="153"/>
      <c r="R712" s="153"/>
      <c r="S712" s="152"/>
      <c r="T712" s="153"/>
      <c r="X712" s="69" t="str">
        <f t="shared" si="26"/>
        <v/>
      </c>
      <c r="Y712" s="69" t="str">
        <f t="shared" si="27"/>
        <v/>
      </c>
    </row>
    <row r="713" spans="8:25" x14ac:dyDescent="0.25">
      <c r="H713" s="155"/>
      <c r="I713" s="151"/>
      <c r="J713" s="152"/>
      <c r="K713" s="153"/>
      <c r="L713" s="153"/>
      <c r="M713" s="153"/>
      <c r="N713" s="153"/>
      <c r="O713" s="153"/>
      <c r="P713" s="153"/>
      <c r="Q713" s="153"/>
      <c r="R713" s="153"/>
      <c r="S713" s="152"/>
      <c r="T713" s="153"/>
      <c r="X713" s="69" t="str">
        <f t="shared" si="26"/>
        <v/>
      </c>
      <c r="Y713" s="69" t="str">
        <f t="shared" si="27"/>
        <v/>
      </c>
    </row>
    <row r="714" spans="8:25" x14ac:dyDescent="0.25">
      <c r="H714" s="155"/>
      <c r="I714" s="151"/>
      <c r="J714" s="152"/>
      <c r="K714" s="153"/>
      <c r="L714" s="153"/>
      <c r="M714" s="153"/>
      <c r="N714" s="153"/>
      <c r="O714" s="153"/>
      <c r="P714" s="153"/>
      <c r="Q714" s="153"/>
      <c r="R714" s="153"/>
      <c r="S714" s="152"/>
      <c r="T714" s="153"/>
      <c r="X714" s="69" t="str">
        <f t="shared" si="26"/>
        <v/>
      </c>
      <c r="Y714" s="69" t="str">
        <f t="shared" si="27"/>
        <v/>
      </c>
    </row>
    <row r="715" spans="8:25" x14ac:dyDescent="0.25">
      <c r="H715" s="155"/>
      <c r="I715" s="151"/>
      <c r="J715" s="152"/>
      <c r="K715" s="153"/>
      <c r="L715" s="153"/>
      <c r="M715" s="153"/>
      <c r="N715" s="153"/>
      <c r="O715" s="153"/>
      <c r="P715" s="153"/>
      <c r="Q715" s="153"/>
      <c r="R715" s="153"/>
      <c r="S715" s="152"/>
      <c r="T715" s="153"/>
      <c r="X715" s="69" t="str">
        <f t="shared" si="26"/>
        <v/>
      </c>
      <c r="Y715" s="69" t="str">
        <f t="shared" si="27"/>
        <v/>
      </c>
    </row>
    <row r="716" spans="8:25" x14ac:dyDescent="0.25">
      <c r="H716" s="155"/>
      <c r="I716" s="151"/>
      <c r="J716" s="152"/>
      <c r="K716" s="153"/>
      <c r="L716" s="153"/>
      <c r="M716" s="153"/>
      <c r="N716" s="153"/>
      <c r="O716" s="153"/>
      <c r="P716" s="153"/>
      <c r="Q716" s="153"/>
      <c r="R716" s="153"/>
      <c r="S716" s="152"/>
      <c r="T716" s="153"/>
      <c r="X716" s="69" t="str">
        <f t="shared" si="26"/>
        <v/>
      </c>
      <c r="Y716" s="69" t="str">
        <f t="shared" si="27"/>
        <v/>
      </c>
    </row>
    <row r="717" spans="8:25" x14ac:dyDescent="0.25">
      <c r="H717" s="155"/>
      <c r="I717" s="151"/>
      <c r="J717" s="152"/>
      <c r="K717" s="153"/>
      <c r="L717" s="153"/>
      <c r="M717" s="153"/>
      <c r="N717" s="153"/>
      <c r="O717" s="153"/>
      <c r="P717" s="153"/>
      <c r="Q717" s="153"/>
      <c r="R717" s="153"/>
      <c r="S717" s="152"/>
      <c r="T717" s="153"/>
      <c r="X717" s="69" t="str">
        <f t="shared" si="26"/>
        <v/>
      </c>
      <c r="Y717" s="69" t="str">
        <f t="shared" si="27"/>
        <v/>
      </c>
    </row>
    <row r="718" spans="8:25" x14ac:dyDescent="0.25">
      <c r="H718" s="155"/>
      <c r="I718" s="151"/>
      <c r="J718" s="152"/>
      <c r="K718" s="153"/>
      <c r="L718" s="153"/>
      <c r="M718" s="153"/>
      <c r="N718" s="153"/>
      <c r="O718" s="153"/>
      <c r="P718" s="153"/>
      <c r="Q718" s="153"/>
      <c r="R718" s="153"/>
      <c r="S718" s="152"/>
      <c r="T718" s="153"/>
      <c r="X718" s="69" t="str">
        <f t="shared" si="26"/>
        <v/>
      </c>
      <c r="Y718" s="69" t="str">
        <f t="shared" si="27"/>
        <v/>
      </c>
    </row>
    <row r="719" spans="8:25" x14ac:dyDescent="0.25">
      <c r="H719" s="155"/>
      <c r="I719" s="151"/>
      <c r="J719" s="152"/>
      <c r="K719" s="153"/>
      <c r="L719" s="153"/>
      <c r="M719" s="153"/>
      <c r="N719" s="153"/>
      <c r="O719" s="153"/>
      <c r="P719" s="153"/>
      <c r="Q719" s="153"/>
      <c r="R719" s="153"/>
      <c r="S719" s="152"/>
      <c r="T719" s="153"/>
      <c r="X719" s="69" t="str">
        <f t="shared" si="26"/>
        <v/>
      </c>
      <c r="Y719" s="69" t="str">
        <f t="shared" si="27"/>
        <v/>
      </c>
    </row>
    <row r="720" spans="8:25" x14ac:dyDescent="0.25">
      <c r="H720" s="155"/>
      <c r="I720" s="151"/>
      <c r="J720" s="152"/>
      <c r="K720" s="153"/>
      <c r="L720" s="153"/>
      <c r="M720" s="153"/>
      <c r="N720" s="153"/>
      <c r="O720" s="153"/>
      <c r="P720" s="153"/>
      <c r="Q720" s="153"/>
      <c r="R720" s="153"/>
      <c r="S720" s="152"/>
      <c r="T720" s="153"/>
      <c r="X720" s="69" t="str">
        <f t="shared" si="26"/>
        <v/>
      </c>
      <c r="Y720" s="69" t="str">
        <f t="shared" si="27"/>
        <v/>
      </c>
    </row>
    <row r="721" spans="8:25" x14ac:dyDescent="0.25">
      <c r="H721" s="155"/>
      <c r="I721" s="151"/>
      <c r="J721" s="152"/>
      <c r="K721" s="153"/>
      <c r="L721" s="153"/>
      <c r="M721" s="153"/>
      <c r="N721" s="153"/>
      <c r="O721" s="153"/>
      <c r="P721" s="153"/>
      <c r="Q721" s="153"/>
      <c r="R721" s="153"/>
      <c r="S721" s="152"/>
      <c r="T721" s="153"/>
      <c r="X721" s="69" t="str">
        <f t="shared" si="26"/>
        <v/>
      </c>
      <c r="Y721" s="69" t="str">
        <f t="shared" si="27"/>
        <v/>
      </c>
    </row>
    <row r="722" spans="8:25" x14ac:dyDescent="0.25">
      <c r="H722" s="155"/>
      <c r="I722" s="151"/>
      <c r="J722" s="152"/>
      <c r="K722" s="153"/>
      <c r="L722" s="153"/>
      <c r="M722" s="153"/>
      <c r="N722" s="153"/>
      <c r="O722" s="153"/>
      <c r="P722" s="153"/>
      <c r="Q722" s="153"/>
      <c r="R722" s="153"/>
      <c r="S722" s="152"/>
      <c r="T722" s="153"/>
      <c r="X722" s="69" t="str">
        <f t="shared" si="26"/>
        <v/>
      </c>
      <c r="Y722" s="69" t="str">
        <f t="shared" si="27"/>
        <v/>
      </c>
    </row>
    <row r="723" spans="8:25" x14ac:dyDescent="0.25">
      <c r="H723" s="155"/>
      <c r="I723" s="151"/>
      <c r="J723" s="152"/>
      <c r="K723" s="153"/>
      <c r="L723" s="153"/>
      <c r="M723" s="153"/>
      <c r="N723" s="153"/>
      <c r="O723" s="153"/>
      <c r="P723" s="153"/>
      <c r="Q723" s="153"/>
      <c r="R723" s="153"/>
      <c r="S723" s="152"/>
      <c r="T723" s="153"/>
      <c r="X723" s="69" t="str">
        <f t="shared" si="26"/>
        <v/>
      </c>
      <c r="Y723" s="69" t="str">
        <f t="shared" si="27"/>
        <v/>
      </c>
    </row>
    <row r="724" spans="8:25" x14ac:dyDescent="0.25">
      <c r="H724" s="155"/>
      <c r="I724" s="151"/>
      <c r="J724" s="152"/>
      <c r="K724" s="153"/>
      <c r="L724" s="153"/>
      <c r="M724" s="153"/>
      <c r="N724" s="153"/>
      <c r="O724" s="153"/>
      <c r="P724" s="153"/>
      <c r="Q724" s="153"/>
      <c r="R724" s="153"/>
      <c r="S724" s="152"/>
      <c r="T724" s="153"/>
      <c r="X724" s="69" t="str">
        <f t="shared" si="26"/>
        <v/>
      </c>
      <c r="Y724" s="69" t="str">
        <f t="shared" si="27"/>
        <v/>
      </c>
    </row>
    <row r="725" spans="8:25" x14ac:dyDescent="0.25">
      <c r="H725" s="155"/>
      <c r="I725" s="151"/>
      <c r="J725" s="152"/>
      <c r="K725" s="153"/>
      <c r="L725" s="153"/>
      <c r="M725" s="153"/>
      <c r="N725" s="153"/>
      <c r="O725" s="153"/>
      <c r="P725" s="153"/>
      <c r="Q725" s="153"/>
      <c r="R725" s="153"/>
      <c r="S725" s="152"/>
      <c r="T725" s="153"/>
      <c r="X725" s="69" t="str">
        <f t="shared" si="26"/>
        <v/>
      </c>
      <c r="Y725" s="69" t="str">
        <f t="shared" si="27"/>
        <v/>
      </c>
    </row>
    <row r="726" spans="8:25" x14ac:dyDescent="0.25">
      <c r="H726" s="155"/>
      <c r="I726" s="151"/>
      <c r="J726" s="152"/>
      <c r="K726" s="153"/>
      <c r="L726" s="153"/>
      <c r="M726" s="153"/>
      <c r="N726" s="153"/>
      <c r="O726" s="153"/>
      <c r="P726" s="153"/>
      <c r="Q726" s="153"/>
      <c r="R726" s="153"/>
      <c r="S726" s="152"/>
      <c r="T726" s="153"/>
      <c r="X726" s="69" t="str">
        <f t="shared" si="26"/>
        <v/>
      </c>
      <c r="Y726" s="69" t="str">
        <f t="shared" si="27"/>
        <v/>
      </c>
    </row>
    <row r="727" spans="8:25" x14ac:dyDescent="0.25">
      <c r="H727" s="155"/>
      <c r="I727" s="151"/>
      <c r="J727" s="152"/>
      <c r="K727" s="153"/>
      <c r="L727" s="153"/>
      <c r="M727" s="153"/>
      <c r="N727" s="153"/>
      <c r="O727" s="153"/>
      <c r="P727" s="153"/>
      <c r="Q727" s="153"/>
      <c r="R727" s="153"/>
      <c r="S727" s="152"/>
      <c r="T727" s="153"/>
      <c r="X727" s="69" t="str">
        <f t="shared" si="26"/>
        <v/>
      </c>
      <c r="Y727" s="69" t="str">
        <f t="shared" si="27"/>
        <v/>
      </c>
    </row>
    <row r="728" spans="8:25" x14ac:dyDescent="0.25">
      <c r="H728" s="155"/>
      <c r="I728" s="151"/>
      <c r="J728" s="152"/>
      <c r="K728" s="153"/>
      <c r="L728" s="153"/>
      <c r="M728" s="153"/>
      <c r="N728" s="153"/>
      <c r="O728" s="153"/>
      <c r="P728" s="153"/>
      <c r="Q728" s="153"/>
      <c r="R728" s="153"/>
      <c r="S728" s="152"/>
      <c r="T728" s="153"/>
      <c r="X728" s="69" t="str">
        <f t="shared" si="26"/>
        <v/>
      </c>
      <c r="Y728" s="69" t="str">
        <f t="shared" si="27"/>
        <v/>
      </c>
    </row>
    <row r="729" spans="8:25" x14ac:dyDescent="0.25">
      <c r="H729" s="155"/>
      <c r="I729" s="151"/>
      <c r="J729" s="152"/>
      <c r="K729" s="153"/>
      <c r="L729" s="153"/>
      <c r="M729" s="153"/>
      <c r="N729" s="153"/>
      <c r="O729" s="153"/>
      <c r="P729" s="153"/>
      <c r="Q729" s="153"/>
      <c r="R729" s="153"/>
      <c r="S729" s="152"/>
      <c r="T729" s="153"/>
      <c r="X729" s="69" t="str">
        <f t="shared" si="26"/>
        <v/>
      </c>
      <c r="Y729" s="69" t="str">
        <f t="shared" si="27"/>
        <v/>
      </c>
    </row>
    <row r="730" spans="8:25" x14ac:dyDescent="0.25">
      <c r="H730" s="155"/>
      <c r="I730" s="151"/>
      <c r="J730" s="152"/>
      <c r="K730" s="153"/>
      <c r="L730" s="153"/>
      <c r="M730" s="153"/>
      <c r="N730" s="153"/>
      <c r="O730" s="153"/>
      <c r="P730" s="153"/>
      <c r="Q730" s="153"/>
      <c r="R730" s="153"/>
      <c r="S730" s="152"/>
      <c r="T730" s="153"/>
      <c r="X730" s="69" t="str">
        <f t="shared" si="26"/>
        <v/>
      </c>
      <c r="Y730" s="69" t="str">
        <f t="shared" si="27"/>
        <v/>
      </c>
    </row>
    <row r="731" spans="8:25" x14ac:dyDescent="0.25">
      <c r="H731" s="155"/>
      <c r="I731" s="151"/>
      <c r="J731" s="152"/>
      <c r="K731" s="153"/>
      <c r="L731" s="153"/>
      <c r="M731" s="153"/>
      <c r="N731" s="153"/>
      <c r="O731" s="153"/>
      <c r="P731" s="153"/>
      <c r="Q731" s="153"/>
      <c r="R731" s="153"/>
      <c r="S731" s="152"/>
      <c r="T731" s="153"/>
      <c r="X731" s="69" t="str">
        <f t="shared" si="26"/>
        <v/>
      </c>
      <c r="Y731" s="69" t="str">
        <f t="shared" si="27"/>
        <v/>
      </c>
    </row>
    <row r="732" spans="8:25" x14ac:dyDescent="0.25">
      <c r="H732" s="155"/>
      <c r="I732" s="151"/>
      <c r="J732" s="152"/>
      <c r="K732" s="153"/>
      <c r="L732" s="153"/>
      <c r="M732" s="153"/>
      <c r="N732" s="153"/>
      <c r="O732" s="153"/>
      <c r="P732" s="153"/>
      <c r="Q732" s="153"/>
      <c r="R732" s="153"/>
      <c r="S732" s="152"/>
      <c r="T732" s="153"/>
      <c r="X732" s="69" t="str">
        <f t="shared" si="26"/>
        <v/>
      </c>
      <c r="Y732" s="69" t="str">
        <f t="shared" si="27"/>
        <v/>
      </c>
    </row>
    <row r="733" spans="8:25" x14ac:dyDescent="0.25">
      <c r="H733" s="155"/>
      <c r="I733" s="151"/>
      <c r="J733" s="152"/>
      <c r="K733" s="153"/>
      <c r="L733" s="153"/>
      <c r="M733" s="153"/>
      <c r="N733" s="153"/>
      <c r="O733" s="153"/>
      <c r="P733" s="153"/>
      <c r="Q733" s="153"/>
      <c r="R733" s="153"/>
      <c r="S733" s="152"/>
      <c r="T733" s="153"/>
      <c r="X733" s="69" t="str">
        <f t="shared" si="26"/>
        <v/>
      </c>
      <c r="Y733" s="69" t="str">
        <f t="shared" si="27"/>
        <v/>
      </c>
    </row>
    <row r="734" spans="8:25" x14ac:dyDescent="0.25">
      <c r="H734" s="155"/>
      <c r="I734" s="151"/>
      <c r="J734" s="152"/>
      <c r="K734" s="153"/>
      <c r="L734" s="153"/>
      <c r="M734" s="153"/>
      <c r="N734" s="153"/>
      <c r="O734" s="153"/>
      <c r="P734" s="153"/>
      <c r="Q734" s="153"/>
      <c r="R734" s="153"/>
      <c r="S734" s="152"/>
      <c r="T734" s="153"/>
      <c r="X734" s="69" t="str">
        <f t="shared" si="26"/>
        <v/>
      </c>
      <c r="Y734" s="69" t="str">
        <f t="shared" si="27"/>
        <v/>
      </c>
    </row>
    <row r="735" spans="8:25" x14ac:dyDescent="0.25">
      <c r="H735" s="155"/>
      <c r="I735" s="151"/>
      <c r="J735" s="152"/>
      <c r="K735" s="153"/>
      <c r="L735" s="153"/>
      <c r="M735" s="153"/>
      <c r="N735" s="153"/>
      <c r="O735" s="153"/>
      <c r="P735" s="153"/>
      <c r="Q735" s="153"/>
      <c r="R735" s="153"/>
      <c r="S735" s="152"/>
      <c r="T735" s="153"/>
      <c r="X735" s="69" t="str">
        <f t="shared" si="26"/>
        <v/>
      </c>
      <c r="Y735" s="69" t="str">
        <f t="shared" si="27"/>
        <v/>
      </c>
    </row>
    <row r="736" spans="8:25" x14ac:dyDescent="0.25">
      <c r="H736" s="155"/>
      <c r="I736" s="151"/>
      <c r="J736" s="152"/>
      <c r="K736" s="153"/>
      <c r="L736" s="153"/>
      <c r="M736" s="153"/>
      <c r="N736" s="153"/>
      <c r="O736" s="153"/>
      <c r="P736" s="153"/>
      <c r="Q736" s="153"/>
      <c r="R736" s="153"/>
      <c r="S736" s="152"/>
      <c r="T736" s="153"/>
      <c r="X736" s="69" t="str">
        <f t="shared" si="26"/>
        <v/>
      </c>
      <c r="Y736" s="69" t="str">
        <f t="shared" si="27"/>
        <v/>
      </c>
    </row>
    <row r="737" spans="8:25" x14ac:dyDescent="0.25">
      <c r="H737" s="155"/>
      <c r="I737" s="151"/>
      <c r="J737" s="152"/>
      <c r="K737" s="153"/>
      <c r="L737" s="153"/>
      <c r="M737" s="153"/>
      <c r="N737" s="153"/>
      <c r="O737" s="153"/>
      <c r="P737" s="153"/>
      <c r="Q737" s="153"/>
      <c r="R737" s="153"/>
      <c r="S737" s="152"/>
      <c r="T737" s="153"/>
      <c r="X737" s="69" t="str">
        <f t="shared" si="26"/>
        <v/>
      </c>
      <c r="Y737" s="69" t="str">
        <f t="shared" si="27"/>
        <v/>
      </c>
    </row>
    <row r="738" spans="8:25" x14ac:dyDescent="0.25">
      <c r="H738" s="155"/>
      <c r="I738" s="151"/>
      <c r="J738" s="152"/>
      <c r="K738" s="153"/>
      <c r="L738" s="153"/>
      <c r="M738" s="153"/>
      <c r="N738" s="153"/>
      <c r="O738" s="153"/>
      <c r="P738" s="153"/>
      <c r="Q738" s="153"/>
      <c r="R738" s="153"/>
      <c r="S738" s="152"/>
      <c r="T738" s="153"/>
      <c r="X738" s="69" t="str">
        <f t="shared" si="26"/>
        <v/>
      </c>
      <c r="Y738" s="69" t="str">
        <f t="shared" si="27"/>
        <v/>
      </c>
    </row>
    <row r="739" spans="8:25" x14ac:dyDescent="0.25">
      <c r="H739" s="155"/>
      <c r="I739" s="151"/>
      <c r="J739" s="152"/>
      <c r="K739" s="153"/>
      <c r="L739" s="153"/>
      <c r="M739" s="153"/>
      <c r="N739" s="153"/>
      <c r="O739" s="153"/>
      <c r="P739" s="153"/>
      <c r="Q739" s="153"/>
      <c r="R739" s="153"/>
      <c r="S739" s="152"/>
      <c r="T739" s="153"/>
      <c r="X739" s="69" t="str">
        <f t="shared" si="26"/>
        <v/>
      </c>
      <c r="Y739" s="69" t="str">
        <f t="shared" si="27"/>
        <v/>
      </c>
    </row>
    <row r="740" spans="8:25" x14ac:dyDescent="0.25">
      <c r="H740" s="155"/>
      <c r="I740" s="151"/>
      <c r="J740" s="152"/>
      <c r="K740" s="153"/>
      <c r="L740" s="153"/>
      <c r="M740" s="153"/>
      <c r="N740" s="153"/>
      <c r="O740" s="153"/>
      <c r="P740" s="153"/>
      <c r="Q740" s="153"/>
      <c r="R740" s="153"/>
      <c r="S740" s="152"/>
      <c r="T740" s="153"/>
      <c r="X740" s="69" t="str">
        <f t="shared" si="26"/>
        <v/>
      </c>
      <c r="Y740" s="69" t="str">
        <f t="shared" si="27"/>
        <v/>
      </c>
    </row>
    <row r="741" spans="8:25" x14ac:dyDescent="0.25">
      <c r="H741" s="155"/>
      <c r="I741" s="151"/>
      <c r="J741" s="152"/>
      <c r="K741" s="153"/>
      <c r="L741" s="153"/>
      <c r="M741" s="153"/>
      <c r="N741" s="153"/>
      <c r="O741" s="153"/>
      <c r="P741" s="153"/>
      <c r="Q741" s="153"/>
      <c r="R741" s="153"/>
      <c r="S741" s="152"/>
      <c r="T741" s="153"/>
      <c r="X741" s="69" t="str">
        <f t="shared" si="26"/>
        <v/>
      </c>
      <c r="Y741" s="69" t="str">
        <f t="shared" si="27"/>
        <v/>
      </c>
    </row>
    <row r="742" spans="8:25" x14ac:dyDescent="0.25">
      <c r="H742" s="155"/>
      <c r="I742" s="151"/>
      <c r="J742" s="152"/>
      <c r="K742" s="153"/>
      <c r="L742" s="153"/>
      <c r="M742" s="153"/>
      <c r="N742" s="153"/>
      <c r="O742" s="153"/>
      <c r="P742" s="153"/>
      <c r="Q742" s="153"/>
      <c r="R742" s="153"/>
      <c r="S742" s="152"/>
      <c r="T742" s="153"/>
      <c r="X742" s="69" t="str">
        <f t="shared" si="26"/>
        <v/>
      </c>
      <c r="Y742" s="69" t="str">
        <f t="shared" si="27"/>
        <v/>
      </c>
    </row>
    <row r="743" spans="8:25" x14ac:dyDescent="0.25">
      <c r="H743" s="155"/>
      <c r="I743" s="151"/>
      <c r="J743" s="152"/>
      <c r="K743" s="153"/>
      <c r="L743" s="153"/>
      <c r="M743" s="153"/>
      <c r="N743" s="153"/>
      <c r="O743" s="153"/>
      <c r="P743" s="153"/>
      <c r="Q743" s="153"/>
      <c r="R743" s="153"/>
      <c r="S743" s="152"/>
      <c r="T743" s="153"/>
      <c r="X743" s="69" t="str">
        <f t="shared" si="26"/>
        <v/>
      </c>
      <c r="Y743" s="69" t="str">
        <f t="shared" si="27"/>
        <v/>
      </c>
    </row>
    <row r="744" spans="8:25" x14ac:dyDescent="0.25">
      <c r="H744" s="155"/>
      <c r="I744" s="151"/>
      <c r="J744" s="152"/>
      <c r="K744" s="153"/>
      <c r="L744" s="153"/>
      <c r="M744" s="153"/>
      <c r="N744" s="153"/>
      <c r="O744" s="153"/>
      <c r="P744" s="153"/>
      <c r="Q744" s="153"/>
      <c r="R744" s="153"/>
      <c r="S744" s="152"/>
      <c r="T744" s="153"/>
      <c r="X744" s="69" t="str">
        <f t="shared" si="26"/>
        <v/>
      </c>
      <c r="Y744" s="69" t="str">
        <f t="shared" si="27"/>
        <v/>
      </c>
    </row>
    <row r="745" spans="8:25" x14ac:dyDescent="0.25">
      <c r="H745" s="155"/>
      <c r="I745" s="151"/>
      <c r="J745" s="152"/>
      <c r="K745" s="153"/>
      <c r="L745" s="153"/>
      <c r="M745" s="153"/>
      <c r="N745" s="153"/>
      <c r="O745" s="153"/>
      <c r="P745" s="153"/>
      <c r="Q745" s="153"/>
      <c r="R745" s="153"/>
      <c r="S745" s="152"/>
      <c r="T745" s="153"/>
      <c r="X745" s="69" t="str">
        <f t="shared" si="26"/>
        <v/>
      </c>
      <c r="Y745" s="69" t="str">
        <f t="shared" si="27"/>
        <v/>
      </c>
    </row>
    <row r="746" spans="8:25" x14ac:dyDescent="0.25">
      <c r="H746" s="155"/>
      <c r="I746" s="151"/>
      <c r="J746" s="152"/>
      <c r="K746" s="153"/>
      <c r="L746" s="153"/>
      <c r="M746" s="153"/>
      <c r="N746" s="153"/>
      <c r="O746" s="153"/>
      <c r="P746" s="153"/>
      <c r="Q746" s="153"/>
      <c r="R746" s="153"/>
      <c r="S746" s="152"/>
      <c r="T746" s="153"/>
      <c r="X746" s="69" t="str">
        <f t="shared" si="26"/>
        <v/>
      </c>
      <c r="Y746" s="69" t="str">
        <f t="shared" si="27"/>
        <v/>
      </c>
    </row>
    <row r="747" spans="8:25" x14ac:dyDescent="0.25">
      <c r="H747" s="155"/>
      <c r="I747" s="151"/>
      <c r="J747" s="152"/>
      <c r="K747" s="153"/>
      <c r="L747" s="153"/>
      <c r="M747" s="153"/>
      <c r="N747" s="153"/>
      <c r="O747" s="153"/>
      <c r="P747" s="153"/>
      <c r="Q747" s="153"/>
      <c r="R747" s="153"/>
      <c r="S747" s="152"/>
      <c r="T747" s="153"/>
      <c r="X747" s="69" t="str">
        <f t="shared" si="26"/>
        <v/>
      </c>
      <c r="Y747" s="69" t="str">
        <f t="shared" si="27"/>
        <v/>
      </c>
    </row>
    <row r="748" spans="8:25" x14ac:dyDescent="0.25">
      <c r="H748" s="155"/>
      <c r="I748" s="151"/>
      <c r="J748" s="152"/>
      <c r="K748" s="153"/>
      <c r="L748" s="153"/>
      <c r="M748" s="153"/>
      <c r="N748" s="153"/>
      <c r="O748" s="153"/>
      <c r="P748" s="153"/>
      <c r="Q748" s="153"/>
      <c r="R748" s="153"/>
      <c r="S748" s="152"/>
      <c r="T748" s="153"/>
      <c r="X748" s="69" t="str">
        <f t="shared" si="26"/>
        <v/>
      </c>
      <c r="Y748" s="69" t="str">
        <f t="shared" si="27"/>
        <v/>
      </c>
    </row>
    <row r="749" spans="8:25" x14ac:dyDescent="0.25">
      <c r="H749" s="155"/>
      <c r="I749" s="151"/>
      <c r="J749" s="152"/>
      <c r="K749" s="153"/>
      <c r="L749" s="153"/>
      <c r="M749" s="153"/>
      <c r="N749" s="153"/>
      <c r="O749" s="153"/>
      <c r="P749" s="153"/>
      <c r="Q749" s="153"/>
      <c r="R749" s="153"/>
      <c r="S749" s="152"/>
      <c r="T749" s="153"/>
      <c r="X749" s="69" t="str">
        <f t="shared" si="26"/>
        <v/>
      </c>
      <c r="Y749" s="69" t="str">
        <f t="shared" si="27"/>
        <v/>
      </c>
    </row>
    <row r="750" spans="8:25" x14ac:dyDescent="0.25">
      <c r="H750" s="155"/>
      <c r="I750" s="151"/>
      <c r="J750" s="152"/>
      <c r="K750" s="153"/>
      <c r="L750" s="153"/>
      <c r="M750" s="153"/>
      <c r="N750" s="153"/>
      <c r="O750" s="153"/>
      <c r="P750" s="153"/>
      <c r="Q750" s="153"/>
      <c r="R750" s="153"/>
      <c r="S750" s="152"/>
      <c r="T750" s="153"/>
      <c r="X750" s="69" t="str">
        <f t="shared" si="26"/>
        <v/>
      </c>
      <c r="Y750" s="69" t="str">
        <f t="shared" si="27"/>
        <v/>
      </c>
    </row>
    <row r="751" spans="8:25" x14ac:dyDescent="0.25">
      <c r="H751" s="155"/>
      <c r="I751" s="151"/>
      <c r="J751" s="152"/>
      <c r="K751" s="153"/>
      <c r="L751" s="153"/>
      <c r="M751" s="153"/>
      <c r="N751" s="153"/>
      <c r="O751" s="153"/>
      <c r="P751" s="153"/>
      <c r="Q751" s="153"/>
      <c r="R751" s="153"/>
      <c r="S751" s="152"/>
      <c r="T751" s="153"/>
      <c r="X751" s="69" t="str">
        <f t="shared" si="26"/>
        <v/>
      </c>
      <c r="Y751" s="69" t="str">
        <f t="shared" si="27"/>
        <v/>
      </c>
    </row>
    <row r="752" spans="8:25" x14ac:dyDescent="0.25">
      <c r="H752" s="155"/>
      <c r="I752" s="151"/>
      <c r="J752" s="152"/>
      <c r="K752" s="153"/>
      <c r="L752" s="153"/>
      <c r="M752" s="153"/>
      <c r="N752" s="153"/>
      <c r="O752" s="153"/>
      <c r="P752" s="153"/>
      <c r="Q752" s="153"/>
      <c r="R752" s="153"/>
      <c r="S752" s="152"/>
      <c r="T752" s="153"/>
      <c r="X752" s="69" t="str">
        <f t="shared" si="26"/>
        <v/>
      </c>
      <c r="Y752" s="69" t="str">
        <f t="shared" si="27"/>
        <v/>
      </c>
    </row>
    <row r="753" spans="8:25" x14ac:dyDescent="0.25">
      <c r="H753" s="155"/>
      <c r="I753" s="151"/>
      <c r="J753" s="152"/>
      <c r="K753" s="153"/>
      <c r="L753" s="153"/>
      <c r="M753" s="153"/>
      <c r="N753" s="153"/>
      <c r="O753" s="153"/>
      <c r="P753" s="153"/>
      <c r="Q753" s="153"/>
      <c r="R753" s="153"/>
      <c r="S753" s="152"/>
      <c r="T753" s="153"/>
      <c r="X753" s="69" t="str">
        <f t="shared" si="26"/>
        <v/>
      </c>
      <c r="Y753" s="69" t="str">
        <f t="shared" si="27"/>
        <v/>
      </c>
    </row>
    <row r="754" spans="8:25" x14ac:dyDescent="0.25">
      <c r="H754" s="155"/>
      <c r="I754" s="151"/>
      <c r="J754" s="152"/>
      <c r="K754" s="153"/>
      <c r="L754" s="153"/>
      <c r="M754" s="153"/>
      <c r="N754" s="153"/>
      <c r="O754" s="153"/>
      <c r="P754" s="153"/>
      <c r="Q754" s="153"/>
      <c r="R754" s="153"/>
      <c r="S754" s="152"/>
      <c r="T754" s="153"/>
      <c r="X754" s="69" t="str">
        <f t="shared" si="26"/>
        <v/>
      </c>
      <c r="Y754" s="69" t="str">
        <f t="shared" si="27"/>
        <v/>
      </c>
    </row>
    <row r="755" spans="8:25" x14ac:dyDescent="0.25">
      <c r="H755" s="155"/>
      <c r="I755" s="151"/>
      <c r="J755" s="152"/>
      <c r="K755" s="153"/>
      <c r="L755" s="153"/>
      <c r="M755" s="153"/>
      <c r="N755" s="153"/>
      <c r="O755" s="153"/>
      <c r="P755" s="153"/>
      <c r="Q755" s="153"/>
      <c r="R755" s="153"/>
      <c r="S755" s="152"/>
      <c r="T755" s="153"/>
      <c r="X755" s="69" t="str">
        <f t="shared" si="26"/>
        <v/>
      </c>
      <c r="Y755" s="69" t="str">
        <f t="shared" si="27"/>
        <v/>
      </c>
    </row>
    <row r="756" spans="8:25" x14ac:dyDescent="0.25">
      <c r="H756" s="155"/>
      <c r="I756" s="151"/>
      <c r="J756" s="152"/>
      <c r="K756" s="153"/>
      <c r="L756" s="153"/>
      <c r="M756" s="153"/>
      <c r="N756" s="153"/>
      <c r="O756" s="153"/>
      <c r="P756" s="153"/>
      <c r="Q756" s="153"/>
      <c r="R756" s="153"/>
      <c r="S756" s="152"/>
      <c r="T756" s="153"/>
      <c r="X756" s="69" t="str">
        <f t="shared" si="26"/>
        <v/>
      </c>
      <c r="Y756" s="69" t="str">
        <f t="shared" si="27"/>
        <v/>
      </c>
    </row>
    <row r="757" spans="8:25" x14ac:dyDescent="0.25">
      <c r="H757" s="155"/>
      <c r="I757" s="151"/>
      <c r="J757" s="152"/>
      <c r="K757" s="153"/>
      <c r="L757" s="153"/>
      <c r="M757" s="153"/>
      <c r="N757" s="153"/>
      <c r="O757" s="153"/>
      <c r="P757" s="153"/>
      <c r="Q757" s="153"/>
      <c r="R757" s="153"/>
      <c r="S757" s="152"/>
      <c r="T757" s="153"/>
      <c r="X757" s="69" t="str">
        <f t="shared" si="26"/>
        <v/>
      </c>
      <c r="Y757" s="69" t="str">
        <f t="shared" si="27"/>
        <v/>
      </c>
    </row>
    <row r="758" spans="8:25" x14ac:dyDescent="0.25">
      <c r="H758" s="155"/>
      <c r="I758" s="151"/>
      <c r="J758" s="152"/>
      <c r="K758" s="153"/>
      <c r="L758" s="153"/>
      <c r="M758" s="153"/>
      <c r="N758" s="153"/>
      <c r="O758" s="153"/>
      <c r="P758" s="153"/>
      <c r="Q758" s="153"/>
      <c r="R758" s="153"/>
      <c r="S758" s="152"/>
      <c r="T758" s="153"/>
      <c r="X758" s="69" t="str">
        <f t="shared" si="26"/>
        <v/>
      </c>
      <c r="Y758" s="69" t="str">
        <f t="shared" si="27"/>
        <v/>
      </c>
    </row>
    <row r="759" spans="8:25" x14ac:dyDescent="0.25">
      <c r="H759" s="155"/>
      <c r="I759" s="151"/>
      <c r="J759" s="152"/>
      <c r="K759" s="153"/>
      <c r="L759" s="153"/>
      <c r="M759" s="153"/>
      <c r="N759" s="153"/>
      <c r="O759" s="153"/>
      <c r="P759" s="153"/>
      <c r="Q759" s="153"/>
      <c r="R759" s="153"/>
      <c r="S759" s="152"/>
      <c r="T759" s="153"/>
      <c r="X759" s="69" t="str">
        <f t="shared" si="26"/>
        <v/>
      </c>
      <c r="Y759" s="69" t="str">
        <f t="shared" si="27"/>
        <v/>
      </c>
    </row>
    <row r="760" spans="8:25" x14ac:dyDescent="0.25">
      <c r="H760" s="155"/>
      <c r="I760" s="151"/>
      <c r="J760" s="152"/>
      <c r="K760" s="153"/>
      <c r="L760" s="153"/>
      <c r="M760" s="153"/>
      <c r="N760" s="153"/>
      <c r="O760" s="153"/>
      <c r="P760" s="153"/>
      <c r="Q760" s="153"/>
      <c r="R760" s="153"/>
      <c r="S760" s="152"/>
      <c r="T760" s="153"/>
      <c r="X760" s="69" t="str">
        <f t="shared" si="26"/>
        <v/>
      </c>
      <c r="Y760" s="69" t="str">
        <f t="shared" si="27"/>
        <v/>
      </c>
    </row>
    <row r="761" spans="8:25" x14ac:dyDescent="0.25">
      <c r="H761" s="155"/>
      <c r="I761" s="151"/>
      <c r="J761" s="152"/>
      <c r="K761" s="153"/>
      <c r="L761" s="153"/>
      <c r="M761" s="153"/>
      <c r="N761" s="153"/>
      <c r="O761" s="153"/>
      <c r="P761" s="153"/>
      <c r="Q761" s="153"/>
      <c r="R761" s="153"/>
      <c r="S761" s="152"/>
      <c r="T761" s="153"/>
      <c r="X761" s="69" t="str">
        <f t="shared" si="26"/>
        <v/>
      </c>
      <c r="Y761" s="69" t="str">
        <f t="shared" si="27"/>
        <v/>
      </c>
    </row>
    <row r="762" spans="8:25" x14ac:dyDescent="0.25">
      <c r="H762" s="155"/>
      <c r="I762" s="151"/>
      <c r="J762" s="152"/>
      <c r="K762" s="153"/>
      <c r="L762" s="153"/>
      <c r="M762" s="153"/>
      <c r="N762" s="153"/>
      <c r="O762" s="153"/>
      <c r="P762" s="153"/>
      <c r="Q762" s="153"/>
      <c r="R762" s="153"/>
      <c r="S762" s="152"/>
      <c r="T762" s="153"/>
      <c r="X762" s="69" t="str">
        <f t="shared" si="26"/>
        <v/>
      </c>
      <c r="Y762" s="69" t="str">
        <f t="shared" si="27"/>
        <v/>
      </c>
    </row>
    <row r="763" spans="8:25" x14ac:dyDescent="0.25">
      <c r="H763" s="155"/>
      <c r="I763" s="151"/>
      <c r="J763" s="152"/>
      <c r="K763" s="153"/>
      <c r="L763" s="153"/>
      <c r="M763" s="153"/>
      <c r="N763" s="153"/>
      <c r="O763" s="153"/>
      <c r="P763" s="153"/>
      <c r="Q763" s="153"/>
      <c r="R763" s="153"/>
      <c r="S763" s="152"/>
      <c r="T763" s="153"/>
      <c r="X763" s="69" t="str">
        <f t="shared" si="26"/>
        <v/>
      </c>
      <c r="Y763" s="69" t="str">
        <f t="shared" si="27"/>
        <v/>
      </c>
    </row>
    <row r="764" spans="8:25" x14ac:dyDescent="0.25">
      <c r="H764" s="155"/>
      <c r="I764" s="151"/>
      <c r="J764" s="152"/>
      <c r="K764" s="153"/>
      <c r="L764" s="153"/>
      <c r="M764" s="153"/>
      <c r="N764" s="153"/>
      <c r="O764" s="153"/>
      <c r="P764" s="153"/>
      <c r="Q764" s="153"/>
      <c r="R764" s="153"/>
      <c r="S764" s="152"/>
      <c r="T764" s="153"/>
      <c r="X764" s="69" t="str">
        <f t="shared" si="26"/>
        <v/>
      </c>
      <c r="Y764" s="69" t="str">
        <f t="shared" si="27"/>
        <v/>
      </c>
    </row>
    <row r="765" spans="8:25" x14ac:dyDescent="0.25">
      <c r="H765" s="155"/>
      <c r="I765" s="151"/>
      <c r="J765" s="152"/>
      <c r="K765" s="153"/>
      <c r="L765" s="153"/>
      <c r="M765" s="153"/>
      <c r="N765" s="153"/>
      <c r="O765" s="153"/>
      <c r="P765" s="153"/>
      <c r="Q765" s="153"/>
      <c r="R765" s="153"/>
      <c r="S765" s="152"/>
      <c r="T765" s="153"/>
      <c r="X765" s="69" t="str">
        <f t="shared" si="26"/>
        <v/>
      </c>
      <c r="Y765" s="69" t="str">
        <f t="shared" si="27"/>
        <v/>
      </c>
    </row>
    <row r="766" spans="8:25" x14ac:dyDescent="0.25">
      <c r="H766" s="155"/>
      <c r="I766" s="151"/>
      <c r="J766" s="152"/>
      <c r="K766" s="153"/>
      <c r="L766" s="153"/>
      <c r="M766" s="153"/>
      <c r="N766" s="153"/>
      <c r="O766" s="153"/>
      <c r="P766" s="153"/>
      <c r="Q766" s="153"/>
      <c r="R766" s="153"/>
      <c r="S766" s="152"/>
      <c r="T766" s="153"/>
      <c r="X766" s="69" t="str">
        <f t="shared" si="26"/>
        <v/>
      </c>
      <c r="Y766" s="69" t="str">
        <f t="shared" si="27"/>
        <v/>
      </c>
    </row>
    <row r="767" spans="8:25" x14ac:dyDescent="0.25">
      <c r="H767" s="155"/>
      <c r="I767" s="151"/>
      <c r="J767" s="152"/>
      <c r="K767" s="153"/>
      <c r="L767" s="153"/>
      <c r="M767" s="153"/>
      <c r="N767" s="153"/>
      <c r="O767" s="153"/>
      <c r="P767" s="153"/>
      <c r="Q767" s="153"/>
      <c r="R767" s="153"/>
      <c r="S767" s="152"/>
      <c r="T767" s="153"/>
      <c r="X767" s="69" t="str">
        <f t="shared" si="26"/>
        <v/>
      </c>
      <c r="Y767" s="69" t="str">
        <f t="shared" si="27"/>
        <v/>
      </c>
    </row>
    <row r="768" spans="8:25" x14ac:dyDescent="0.25">
      <c r="H768" s="155"/>
      <c r="I768" s="151"/>
      <c r="J768" s="152"/>
      <c r="K768" s="153"/>
      <c r="L768" s="153"/>
      <c r="M768" s="153"/>
      <c r="N768" s="153"/>
      <c r="O768" s="153"/>
      <c r="P768" s="153"/>
      <c r="Q768" s="153"/>
      <c r="R768" s="153"/>
      <c r="S768" s="152"/>
      <c r="T768" s="153"/>
      <c r="X768" s="69" t="str">
        <f t="shared" si="26"/>
        <v/>
      </c>
      <c r="Y768" s="69" t="str">
        <f t="shared" si="27"/>
        <v/>
      </c>
    </row>
    <row r="769" spans="8:25" x14ac:dyDescent="0.25">
      <c r="H769" s="155"/>
      <c r="I769" s="151"/>
      <c r="J769" s="152"/>
      <c r="K769" s="153"/>
      <c r="L769" s="153"/>
      <c r="M769" s="153"/>
      <c r="N769" s="153"/>
      <c r="O769" s="153"/>
      <c r="P769" s="153"/>
      <c r="Q769" s="153"/>
      <c r="R769" s="153"/>
      <c r="S769" s="152"/>
      <c r="T769" s="153"/>
      <c r="X769" s="69" t="str">
        <f t="shared" si="26"/>
        <v/>
      </c>
      <c r="Y769" s="69" t="str">
        <f t="shared" si="27"/>
        <v/>
      </c>
    </row>
    <row r="770" spans="8:25" x14ac:dyDescent="0.25">
      <c r="H770" s="155"/>
      <c r="I770" s="151"/>
      <c r="J770" s="152"/>
      <c r="K770" s="153"/>
      <c r="L770" s="153"/>
      <c r="M770" s="153"/>
      <c r="N770" s="153"/>
      <c r="O770" s="153"/>
      <c r="P770" s="153"/>
      <c r="Q770" s="153"/>
      <c r="R770" s="153"/>
      <c r="S770" s="152"/>
      <c r="T770" s="153"/>
      <c r="X770" s="69" t="str">
        <f t="shared" ref="X770:X833" si="28">IF(W770&lt;&gt;"",W770-I770,"")</f>
        <v/>
      </c>
      <c r="Y770" s="69" t="str">
        <f t="shared" si="27"/>
        <v/>
      </c>
    </row>
    <row r="771" spans="8:25" x14ac:dyDescent="0.25">
      <c r="H771" s="155"/>
      <c r="I771" s="151"/>
      <c r="J771" s="152"/>
      <c r="K771" s="153"/>
      <c r="L771" s="153"/>
      <c r="M771" s="153"/>
      <c r="N771" s="153"/>
      <c r="O771" s="153"/>
      <c r="P771" s="153"/>
      <c r="Q771" s="153"/>
      <c r="R771" s="153"/>
      <c r="S771" s="152"/>
      <c r="T771" s="153"/>
      <c r="X771" s="69" t="str">
        <f t="shared" si="28"/>
        <v/>
      </c>
      <c r="Y771" s="69" t="str">
        <f t="shared" ref="Y771:Y834" si="29">IF(X771&lt;&gt;"",IF(X771&lt;365,"&lt; 1 year",IF(X771&lt;730,"1-2",IF(X771&lt;1095,"2-3",IF(X771&lt;1460,"3-4",IF(X771&lt;1825,"4-5","5+"))))),"")</f>
        <v/>
      </c>
    </row>
    <row r="772" spans="8:25" x14ac:dyDescent="0.25">
      <c r="H772" s="155"/>
      <c r="I772" s="151"/>
      <c r="J772" s="152"/>
      <c r="K772" s="153"/>
      <c r="L772" s="153"/>
      <c r="M772" s="153"/>
      <c r="N772" s="153"/>
      <c r="O772" s="153"/>
      <c r="P772" s="153"/>
      <c r="Q772" s="153"/>
      <c r="R772" s="153"/>
      <c r="S772" s="152"/>
      <c r="T772" s="153"/>
      <c r="X772" s="69" t="str">
        <f t="shared" si="28"/>
        <v/>
      </c>
      <c r="Y772" s="69" t="str">
        <f t="shared" si="29"/>
        <v/>
      </c>
    </row>
    <row r="773" spans="8:25" x14ac:dyDescent="0.25">
      <c r="H773" s="155"/>
      <c r="I773" s="151"/>
      <c r="J773" s="152"/>
      <c r="K773" s="153"/>
      <c r="L773" s="153"/>
      <c r="M773" s="153"/>
      <c r="N773" s="153"/>
      <c r="O773" s="153"/>
      <c r="P773" s="153"/>
      <c r="Q773" s="153"/>
      <c r="R773" s="153"/>
      <c r="S773" s="152"/>
      <c r="T773" s="153"/>
      <c r="X773" s="69" t="str">
        <f t="shared" si="28"/>
        <v/>
      </c>
      <c r="Y773" s="69" t="str">
        <f t="shared" si="29"/>
        <v/>
      </c>
    </row>
    <row r="774" spans="8:25" x14ac:dyDescent="0.25">
      <c r="H774" s="155"/>
      <c r="I774" s="151"/>
      <c r="J774" s="152"/>
      <c r="K774" s="153"/>
      <c r="L774" s="153"/>
      <c r="M774" s="153"/>
      <c r="N774" s="153"/>
      <c r="O774" s="153"/>
      <c r="P774" s="153"/>
      <c r="Q774" s="153"/>
      <c r="R774" s="153"/>
      <c r="S774" s="152"/>
      <c r="T774" s="153"/>
      <c r="X774" s="69" t="str">
        <f t="shared" si="28"/>
        <v/>
      </c>
      <c r="Y774" s="69" t="str">
        <f t="shared" si="29"/>
        <v/>
      </c>
    </row>
    <row r="775" spans="8:25" x14ac:dyDescent="0.25">
      <c r="H775" s="155"/>
      <c r="I775" s="151"/>
      <c r="J775" s="152"/>
      <c r="K775" s="153"/>
      <c r="L775" s="153"/>
      <c r="M775" s="153"/>
      <c r="N775" s="153"/>
      <c r="O775" s="153"/>
      <c r="P775" s="153"/>
      <c r="Q775" s="153"/>
      <c r="R775" s="153"/>
      <c r="S775" s="152"/>
      <c r="T775" s="153"/>
      <c r="X775" s="69" t="str">
        <f t="shared" si="28"/>
        <v/>
      </c>
      <c r="Y775" s="69" t="str">
        <f t="shared" si="29"/>
        <v/>
      </c>
    </row>
    <row r="776" spans="8:25" x14ac:dyDescent="0.25">
      <c r="H776" s="155"/>
      <c r="I776" s="151"/>
      <c r="J776" s="152"/>
      <c r="K776" s="153"/>
      <c r="L776" s="153"/>
      <c r="M776" s="153"/>
      <c r="N776" s="153"/>
      <c r="O776" s="153"/>
      <c r="P776" s="153"/>
      <c r="Q776" s="153"/>
      <c r="R776" s="153"/>
      <c r="S776" s="152"/>
      <c r="T776" s="153"/>
      <c r="X776" s="69" t="str">
        <f t="shared" si="28"/>
        <v/>
      </c>
      <c r="Y776" s="69" t="str">
        <f t="shared" si="29"/>
        <v/>
      </c>
    </row>
    <row r="777" spans="8:25" x14ac:dyDescent="0.25">
      <c r="H777" s="155"/>
      <c r="I777" s="151"/>
      <c r="J777" s="152"/>
      <c r="K777" s="153"/>
      <c r="L777" s="153"/>
      <c r="M777" s="153"/>
      <c r="N777" s="153"/>
      <c r="O777" s="153"/>
      <c r="P777" s="153"/>
      <c r="Q777" s="153"/>
      <c r="R777" s="153"/>
      <c r="S777" s="152"/>
      <c r="T777" s="153"/>
      <c r="X777" s="69" t="str">
        <f t="shared" si="28"/>
        <v/>
      </c>
      <c r="Y777" s="69" t="str">
        <f t="shared" si="29"/>
        <v/>
      </c>
    </row>
    <row r="778" spans="8:25" x14ac:dyDescent="0.25">
      <c r="H778" s="155"/>
      <c r="I778" s="151"/>
      <c r="J778" s="152"/>
      <c r="K778" s="153"/>
      <c r="L778" s="153"/>
      <c r="M778" s="153"/>
      <c r="N778" s="153"/>
      <c r="O778" s="153"/>
      <c r="P778" s="153"/>
      <c r="Q778" s="153"/>
      <c r="R778" s="153"/>
      <c r="S778" s="152"/>
      <c r="T778" s="153"/>
      <c r="X778" s="69" t="str">
        <f t="shared" si="28"/>
        <v/>
      </c>
      <c r="Y778" s="69" t="str">
        <f t="shared" si="29"/>
        <v/>
      </c>
    </row>
    <row r="779" spans="8:25" x14ac:dyDescent="0.25">
      <c r="H779" s="155"/>
      <c r="I779" s="151"/>
      <c r="J779" s="152"/>
      <c r="K779" s="153"/>
      <c r="L779" s="153"/>
      <c r="M779" s="153"/>
      <c r="N779" s="153"/>
      <c r="O779" s="153"/>
      <c r="P779" s="153"/>
      <c r="Q779" s="153"/>
      <c r="R779" s="153"/>
      <c r="S779" s="152"/>
      <c r="T779" s="153"/>
      <c r="X779" s="69" t="str">
        <f t="shared" si="28"/>
        <v/>
      </c>
      <c r="Y779" s="69" t="str">
        <f t="shared" si="29"/>
        <v/>
      </c>
    </row>
    <row r="780" spans="8:25" x14ac:dyDescent="0.25">
      <c r="H780" s="155"/>
      <c r="I780" s="151"/>
      <c r="J780" s="152"/>
      <c r="K780" s="153"/>
      <c r="L780" s="153"/>
      <c r="M780" s="153"/>
      <c r="N780" s="153"/>
      <c r="O780" s="153"/>
      <c r="P780" s="153"/>
      <c r="Q780" s="153"/>
      <c r="R780" s="153"/>
      <c r="S780" s="152"/>
      <c r="T780" s="153"/>
      <c r="X780" s="69" t="str">
        <f t="shared" si="28"/>
        <v/>
      </c>
      <c r="Y780" s="69" t="str">
        <f t="shared" si="29"/>
        <v/>
      </c>
    </row>
    <row r="781" spans="8:25" x14ac:dyDescent="0.25">
      <c r="H781" s="155"/>
      <c r="I781" s="151"/>
      <c r="J781" s="152"/>
      <c r="K781" s="153"/>
      <c r="L781" s="153"/>
      <c r="M781" s="153"/>
      <c r="N781" s="153"/>
      <c r="O781" s="153"/>
      <c r="P781" s="153"/>
      <c r="Q781" s="153"/>
      <c r="R781" s="153"/>
      <c r="S781" s="152"/>
      <c r="T781" s="153"/>
      <c r="X781" s="69" t="str">
        <f t="shared" si="28"/>
        <v/>
      </c>
      <c r="Y781" s="69" t="str">
        <f t="shared" si="29"/>
        <v/>
      </c>
    </row>
    <row r="782" spans="8:25" x14ac:dyDescent="0.25">
      <c r="H782" s="155"/>
      <c r="I782" s="151"/>
      <c r="J782" s="152"/>
      <c r="K782" s="153"/>
      <c r="L782" s="153"/>
      <c r="M782" s="153"/>
      <c r="N782" s="153"/>
      <c r="O782" s="153"/>
      <c r="P782" s="153"/>
      <c r="Q782" s="153"/>
      <c r="R782" s="153"/>
      <c r="S782" s="152"/>
      <c r="T782" s="153"/>
      <c r="X782" s="69" t="str">
        <f t="shared" si="28"/>
        <v/>
      </c>
      <c r="Y782" s="69" t="str">
        <f t="shared" si="29"/>
        <v/>
      </c>
    </row>
    <row r="783" spans="8:25" x14ac:dyDescent="0.25">
      <c r="H783" s="155"/>
      <c r="I783" s="151"/>
      <c r="J783" s="152"/>
      <c r="K783" s="153"/>
      <c r="L783" s="153"/>
      <c r="M783" s="153"/>
      <c r="N783" s="153"/>
      <c r="O783" s="153"/>
      <c r="P783" s="153"/>
      <c r="Q783" s="153"/>
      <c r="R783" s="153"/>
      <c r="S783" s="152"/>
      <c r="T783" s="153"/>
      <c r="X783" s="69" t="str">
        <f t="shared" si="28"/>
        <v/>
      </c>
      <c r="Y783" s="69" t="str">
        <f t="shared" si="29"/>
        <v/>
      </c>
    </row>
    <row r="784" spans="8:25" x14ac:dyDescent="0.25">
      <c r="H784" s="155"/>
      <c r="I784" s="151"/>
      <c r="J784" s="152"/>
      <c r="K784" s="153"/>
      <c r="L784" s="153"/>
      <c r="M784" s="153"/>
      <c r="N784" s="153"/>
      <c r="O784" s="153"/>
      <c r="P784" s="153"/>
      <c r="Q784" s="153"/>
      <c r="R784" s="153"/>
      <c r="S784" s="152"/>
      <c r="T784" s="153"/>
      <c r="X784" s="69" t="str">
        <f t="shared" si="28"/>
        <v/>
      </c>
      <c r="Y784" s="69" t="str">
        <f t="shared" si="29"/>
        <v/>
      </c>
    </row>
    <row r="785" spans="8:25" x14ac:dyDescent="0.25">
      <c r="H785" s="155"/>
      <c r="I785" s="151"/>
      <c r="J785" s="152"/>
      <c r="K785" s="153"/>
      <c r="L785" s="153"/>
      <c r="M785" s="153"/>
      <c r="N785" s="153"/>
      <c r="O785" s="153"/>
      <c r="P785" s="153"/>
      <c r="Q785" s="153"/>
      <c r="R785" s="153"/>
      <c r="S785" s="152"/>
      <c r="T785" s="153"/>
      <c r="X785" s="69" t="str">
        <f t="shared" si="28"/>
        <v/>
      </c>
      <c r="Y785" s="69" t="str">
        <f t="shared" si="29"/>
        <v/>
      </c>
    </row>
    <row r="786" spans="8:25" x14ac:dyDescent="0.25">
      <c r="H786" s="155"/>
      <c r="I786" s="151"/>
      <c r="J786" s="152"/>
      <c r="K786" s="153"/>
      <c r="L786" s="153"/>
      <c r="M786" s="153"/>
      <c r="N786" s="153"/>
      <c r="O786" s="153"/>
      <c r="P786" s="153"/>
      <c r="Q786" s="153"/>
      <c r="R786" s="153"/>
      <c r="S786" s="152"/>
      <c r="T786" s="153"/>
      <c r="X786" s="69" t="str">
        <f t="shared" si="28"/>
        <v/>
      </c>
      <c r="Y786" s="69" t="str">
        <f t="shared" si="29"/>
        <v/>
      </c>
    </row>
    <row r="787" spans="8:25" x14ac:dyDescent="0.25">
      <c r="H787" s="155"/>
      <c r="I787" s="151"/>
      <c r="J787" s="152"/>
      <c r="K787" s="153"/>
      <c r="L787" s="153"/>
      <c r="M787" s="153"/>
      <c r="N787" s="153"/>
      <c r="O787" s="153"/>
      <c r="P787" s="153"/>
      <c r="Q787" s="153"/>
      <c r="R787" s="153"/>
      <c r="S787" s="152"/>
      <c r="T787" s="153"/>
      <c r="X787" s="69" t="str">
        <f t="shared" si="28"/>
        <v/>
      </c>
      <c r="Y787" s="69" t="str">
        <f t="shared" si="29"/>
        <v/>
      </c>
    </row>
    <row r="788" spans="8:25" x14ac:dyDescent="0.25">
      <c r="H788" s="155"/>
      <c r="I788" s="151"/>
      <c r="J788" s="152"/>
      <c r="K788" s="153"/>
      <c r="L788" s="153"/>
      <c r="M788" s="153"/>
      <c r="N788" s="153"/>
      <c r="O788" s="153"/>
      <c r="P788" s="153"/>
      <c r="Q788" s="153"/>
      <c r="R788" s="153"/>
      <c r="S788" s="152"/>
      <c r="T788" s="153"/>
      <c r="X788" s="69" t="str">
        <f t="shared" si="28"/>
        <v/>
      </c>
      <c r="Y788" s="69" t="str">
        <f t="shared" si="29"/>
        <v/>
      </c>
    </row>
    <row r="789" spans="8:25" x14ac:dyDescent="0.25">
      <c r="H789" s="155"/>
      <c r="I789" s="151"/>
      <c r="J789" s="152"/>
      <c r="K789" s="153"/>
      <c r="L789" s="153"/>
      <c r="M789" s="153"/>
      <c r="N789" s="153"/>
      <c r="O789" s="153"/>
      <c r="P789" s="153"/>
      <c r="Q789" s="153"/>
      <c r="R789" s="153"/>
      <c r="S789" s="152"/>
      <c r="T789" s="153"/>
      <c r="X789" s="69" t="str">
        <f t="shared" si="28"/>
        <v/>
      </c>
      <c r="Y789" s="69" t="str">
        <f t="shared" si="29"/>
        <v/>
      </c>
    </row>
    <row r="790" spans="8:25" x14ac:dyDescent="0.25">
      <c r="H790" s="155"/>
      <c r="I790" s="151"/>
      <c r="J790" s="152"/>
      <c r="K790" s="153"/>
      <c r="L790" s="153"/>
      <c r="M790" s="153"/>
      <c r="N790" s="153"/>
      <c r="O790" s="153"/>
      <c r="P790" s="153"/>
      <c r="Q790" s="153"/>
      <c r="R790" s="153"/>
      <c r="S790" s="152"/>
      <c r="T790" s="153"/>
      <c r="X790" s="69" t="str">
        <f t="shared" si="28"/>
        <v/>
      </c>
      <c r="Y790" s="69" t="str">
        <f t="shared" si="29"/>
        <v/>
      </c>
    </row>
    <row r="791" spans="8:25" x14ac:dyDescent="0.25">
      <c r="H791" s="155"/>
      <c r="I791" s="151"/>
      <c r="J791" s="152"/>
      <c r="K791" s="153"/>
      <c r="L791" s="153"/>
      <c r="M791" s="153"/>
      <c r="N791" s="153"/>
      <c r="O791" s="153"/>
      <c r="P791" s="153"/>
      <c r="Q791" s="153"/>
      <c r="R791" s="153"/>
      <c r="S791" s="152"/>
      <c r="T791" s="153"/>
      <c r="X791" s="69" t="str">
        <f t="shared" si="28"/>
        <v/>
      </c>
      <c r="Y791" s="69" t="str">
        <f t="shared" si="29"/>
        <v/>
      </c>
    </row>
    <row r="792" spans="8:25" x14ac:dyDescent="0.25">
      <c r="H792" s="155"/>
      <c r="I792" s="151"/>
      <c r="J792" s="152"/>
      <c r="K792" s="153"/>
      <c r="L792" s="153"/>
      <c r="M792" s="153"/>
      <c r="N792" s="153"/>
      <c r="O792" s="153"/>
      <c r="P792" s="153"/>
      <c r="Q792" s="153"/>
      <c r="R792" s="153"/>
      <c r="S792" s="152"/>
      <c r="T792" s="153"/>
      <c r="X792" s="69" t="str">
        <f t="shared" si="28"/>
        <v/>
      </c>
      <c r="Y792" s="69" t="str">
        <f t="shared" si="29"/>
        <v/>
      </c>
    </row>
    <row r="793" spans="8:25" x14ac:dyDescent="0.25">
      <c r="H793" s="155"/>
      <c r="I793" s="151"/>
      <c r="J793" s="152"/>
      <c r="K793" s="153"/>
      <c r="L793" s="153"/>
      <c r="M793" s="153"/>
      <c r="N793" s="153"/>
      <c r="O793" s="153"/>
      <c r="P793" s="153"/>
      <c r="Q793" s="153"/>
      <c r="R793" s="153"/>
      <c r="S793" s="152"/>
      <c r="T793" s="153"/>
      <c r="X793" s="69" t="str">
        <f t="shared" si="28"/>
        <v/>
      </c>
      <c r="Y793" s="69" t="str">
        <f t="shared" si="29"/>
        <v/>
      </c>
    </row>
    <row r="794" spans="8:25" x14ac:dyDescent="0.25">
      <c r="H794" s="155"/>
      <c r="I794" s="151"/>
      <c r="J794" s="152"/>
      <c r="K794" s="153"/>
      <c r="L794" s="153"/>
      <c r="M794" s="153"/>
      <c r="N794" s="153"/>
      <c r="O794" s="153"/>
      <c r="P794" s="153"/>
      <c r="Q794" s="153"/>
      <c r="R794" s="153"/>
      <c r="S794" s="152"/>
      <c r="T794" s="153"/>
      <c r="X794" s="69" t="str">
        <f t="shared" si="28"/>
        <v/>
      </c>
      <c r="Y794" s="69" t="str">
        <f t="shared" si="29"/>
        <v/>
      </c>
    </row>
    <row r="795" spans="8:25" x14ac:dyDescent="0.25">
      <c r="H795" s="155"/>
      <c r="I795" s="151"/>
      <c r="J795" s="152"/>
      <c r="K795" s="153"/>
      <c r="L795" s="153"/>
      <c r="M795" s="153"/>
      <c r="N795" s="153"/>
      <c r="O795" s="153"/>
      <c r="P795" s="153"/>
      <c r="Q795" s="153"/>
      <c r="R795" s="153"/>
      <c r="S795" s="152"/>
      <c r="T795" s="153"/>
      <c r="X795" s="69" t="str">
        <f t="shared" si="28"/>
        <v/>
      </c>
      <c r="Y795" s="69" t="str">
        <f t="shared" si="29"/>
        <v/>
      </c>
    </row>
    <row r="796" spans="8:25" x14ac:dyDescent="0.25">
      <c r="H796" s="155"/>
      <c r="I796" s="151"/>
      <c r="J796" s="152"/>
      <c r="K796" s="153"/>
      <c r="L796" s="153"/>
      <c r="M796" s="153"/>
      <c r="N796" s="153"/>
      <c r="O796" s="153"/>
      <c r="P796" s="153"/>
      <c r="Q796" s="153"/>
      <c r="R796" s="153"/>
      <c r="S796" s="152"/>
      <c r="T796" s="153"/>
      <c r="X796" s="69" t="str">
        <f t="shared" si="28"/>
        <v/>
      </c>
      <c r="Y796" s="69" t="str">
        <f t="shared" si="29"/>
        <v/>
      </c>
    </row>
    <row r="797" spans="8:25" x14ac:dyDescent="0.25">
      <c r="H797" s="155"/>
      <c r="I797" s="151"/>
      <c r="J797" s="152"/>
      <c r="K797" s="153"/>
      <c r="L797" s="153"/>
      <c r="M797" s="153"/>
      <c r="N797" s="153"/>
      <c r="O797" s="153"/>
      <c r="P797" s="153"/>
      <c r="Q797" s="153"/>
      <c r="R797" s="153"/>
      <c r="S797" s="152"/>
      <c r="T797" s="153"/>
      <c r="X797" s="69" t="str">
        <f t="shared" si="28"/>
        <v/>
      </c>
      <c r="Y797" s="69" t="str">
        <f t="shared" si="29"/>
        <v/>
      </c>
    </row>
    <row r="798" spans="8:25" x14ac:dyDescent="0.25">
      <c r="H798" s="155"/>
      <c r="I798" s="151"/>
      <c r="J798" s="152"/>
      <c r="K798" s="153"/>
      <c r="L798" s="153"/>
      <c r="M798" s="153"/>
      <c r="N798" s="153"/>
      <c r="O798" s="153"/>
      <c r="P798" s="153"/>
      <c r="Q798" s="153"/>
      <c r="R798" s="153"/>
      <c r="S798" s="152"/>
      <c r="T798" s="153"/>
      <c r="X798" s="69" t="str">
        <f t="shared" si="28"/>
        <v/>
      </c>
      <c r="Y798" s="69" t="str">
        <f t="shared" si="29"/>
        <v/>
      </c>
    </row>
    <row r="799" spans="8:25" x14ac:dyDescent="0.25">
      <c r="H799" s="155"/>
      <c r="I799" s="151"/>
      <c r="J799" s="152"/>
      <c r="K799" s="153"/>
      <c r="L799" s="153"/>
      <c r="M799" s="153"/>
      <c r="N799" s="153"/>
      <c r="O799" s="153"/>
      <c r="P799" s="153"/>
      <c r="Q799" s="153"/>
      <c r="R799" s="153"/>
      <c r="S799" s="152"/>
      <c r="T799" s="153"/>
      <c r="X799" s="69" t="str">
        <f t="shared" si="28"/>
        <v/>
      </c>
      <c r="Y799" s="69" t="str">
        <f t="shared" si="29"/>
        <v/>
      </c>
    </row>
    <row r="800" spans="8:25" x14ac:dyDescent="0.25">
      <c r="H800" s="155"/>
      <c r="I800" s="151"/>
      <c r="J800" s="152"/>
      <c r="K800" s="153"/>
      <c r="L800" s="153"/>
      <c r="M800" s="153"/>
      <c r="N800" s="153"/>
      <c r="O800" s="153"/>
      <c r="P800" s="153"/>
      <c r="Q800" s="153"/>
      <c r="R800" s="153"/>
      <c r="S800" s="152"/>
      <c r="T800" s="153"/>
      <c r="X800" s="69" t="str">
        <f t="shared" si="28"/>
        <v/>
      </c>
      <c r="Y800" s="69" t="str">
        <f t="shared" si="29"/>
        <v/>
      </c>
    </row>
    <row r="801" spans="8:25" x14ac:dyDescent="0.25">
      <c r="H801" s="155"/>
      <c r="I801" s="151"/>
      <c r="J801" s="152"/>
      <c r="K801" s="153"/>
      <c r="L801" s="153"/>
      <c r="M801" s="153"/>
      <c r="N801" s="153"/>
      <c r="O801" s="153"/>
      <c r="P801" s="153"/>
      <c r="Q801" s="153"/>
      <c r="R801" s="153"/>
      <c r="S801" s="152"/>
      <c r="T801" s="153"/>
      <c r="X801" s="69" t="str">
        <f t="shared" si="28"/>
        <v/>
      </c>
      <c r="Y801" s="69" t="str">
        <f t="shared" si="29"/>
        <v/>
      </c>
    </row>
    <row r="802" spans="8:25" x14ac:dyDescent="0.25">
      <c r="H802" s="155"/>
      <c r="I802" s="151"/>
      <c r="J802" s="152"/>
      <c r="K802" s="153"/>
      <c r="L802" s="153"/>
      <c r="M802" s="153"/>
      <c r="N802" s="153"/>
      <c r="O802" s="153"/>
      <c r="P802" s="153"/>
      <c r="Q802" s="153"/>
      <c r="R802" s="153"/>
      <c r="S802" s="152"/>
      <c r="T802" s="153"/>
      <c r="X802" s="69" t="str">
        <f t="shared" si="28"/>
        <v/>
      </c>
      <c r="Y802" s="69" t="str">
        <f t="shared" si="29"/>
        <v/>
      </c>
    </row>
    <row r="803" spans="8:25" x14ac:dyDescent="0.25">
      <c r="H803" s="155"/>
      <c r="I803" s="151"/>
      <c r="J803" s="152"/>
      <c r="K803" s="153"/>
      <c r="L803" s="153"/>
      <c r="M803" s="153"/>
      <c r="N803" s="153"/>
      <c r="O803" s="153"/>
      <c r="P803" s="153"/>
      <c r="Q803" s="153"/>
      <c r="R803" s="153"/>
      <c r="S803" s="152"/>
      <c r="T803" s="153"/>
      <c r="X803" s="69" t="str">
        <f t="shared" si="28"/>
        <v/>
      </c>
      <c r="Y803" s="69" t="str">
        <f t="shared" si="29"/>
        <v/>
      </c>
    </row>
    <row r="804" spans="8:25" x14ac:dyDescent="0.25">
      <c r="H804" s="155"/>
      <c r="I804" s="151"/>
      <c r="J804" s="152"/>
      <c r="K804" s="153"/>
      <c r="L804" s="153"/>
      <c r="M804" s="153"/>
      <c r="N804" s="153"/>
      <c r="O804" s="153"/>
      <c r="P804" s="153"/>
      <c r="Q804" s="153"/>
      <c r="R804" s="153"/>
      <c r="S804" s="152"/>
      <c r="T804" s="153"/>
      <c r="X804" s="69" t="str">
        <f t="shared" si="28"/>
        <v/>
      </c>
      <c r="Y804" s="69" t="str">
        <f t="shared" si="29"/>
        <v/>
      </c>
    </row>
    <row r="805" spans="8:25" x14ac:dyDescent="0.25">
      <c r="H805" s="155"/>
      <c r="I805" s="151"/>
      <c r="J805" s="152"/>
      <c r="K805" s="153"/>
      <c r="L805" s="153"/>
      <c r="M805" s="153"/>
      <c r="N805" s="153"/>
      <c r="O805" s="153"/>
      <c r="P805" s="153"/>
      <c r="Q805" s="153"/>
      <c r="R805" s="153"/>
      <c r="S805" s="152"/>
      <c r="T805" s="153"/>
      <c r="X805" s="69" t="str">
        <f t="shared" si="28"/>
        <v/>
      </c>
      <c r="Y805" s="69" t="str">
        <f t="shared" si="29"/>
        <v/>
      </c>
    </row>
    <row r="806" spans="8:25" x14ac:dyDescent="0.25">
      <c r="H806" s="155"/>
      <c r="I806" s="151"/>
      <c r="J806" s="152"/>
      <c r="K806" s="153"/>
      <c r="L806" s="153"/>
      <c r="M806" s="153"/>
      <c r="N806" s="153"/>
      <c r="O806" s="153"/>
      <c r="P806" s="153"/>
      <c r="Q806" s="153"/>
      <c r="R806" s="153"/>
      <c r="S806" s="152"/>
      <c r="T806" s="153"/>
      <c r="X806" s="69" t="str">
        <f t="shared" si="28"/>
        <v/>
      </c>
      <c r="Y806" s="69" t="str">
        <f t="shared" si="29"/>
        <v/>
      </c>
    </row>
    <row r="807" spans="8:25" x14ac:dyDescent="0.25">
      <c r="H807" s="155"/>
      <c r="I807" s="151"/>
      <c r="J807" s="152"/>
      <c r="K807" s="153"/>
      <c r="L807" s="153"/>
      <c r="M807" s="153"/>
      <c r="N807" s="153"/>
      <c r="O807" s="153"/>
      <c r="P807" s="153"/>
      <c r="Q807" s="153"/>
      <c r="R807" s="153"/>
      <c r="S807" s="152"/>
      <c r="T807" s="153"/>
      <c r="X807" s="69" t="str">
        <f t="shared" si="28"/>
        <v/>
      </c>
      <c r="Y807" s="69" t="str">
        <f t="shared" si="29"/>
        <v/>
      </c>
    </row>
    <row r="808" spans="8:25" x14ac:dyDescent="0.25">
      <c r="H808" s="155"/>
      <c r="I808" s="151"/>
      <c r="J808" s="152"/>
      <c r="K808" s="153"/>
      <c r="L808" s="153"/>
      <c r="M808" s="153"/>
      <c r="N808" s="153"/>
      <c r="O808" s="153"/>
      <c r="P808" s="153"/>
      <c r="Q808" s="153"/>
      <c r="R808" s="153"/>
      <c r="S808" s="152"/>
      <c r="T808" s="153"/>
      <c r="X808" s="69" t="str">
        <f t="shared" si="28"/>
        <v/>
      </c>
      <c r="Y808" s="69" t="str">
        <f t="shared" si="29"/>
        <v/>
      </c>
    </row>
    <row r="809" spans="8:25" x14ac:dyDescent="0.25">
      <c r="H809" s="155"/>
      <c r="I809" s="151"/>
      <c r="J809" s="152"/>
      <c r="K809" s="153"/>
      <c r="L809" s="153"/>
      <c r="M809" s="153"/>
      <c r="N809" s="153"/>
      <c r="O809" s="153"/>
      <c r="P809" s="153"/>
      <c r="Q809" s="153"/>
      <c r="R809" s="153"/>
      <c r="S809" s="152"/>
      <c r="T809" s="153"/>
      <c r="X809" s="69" t="str">
        <f t="shared" si="28"/>
        <v/>
      </c>
      <c r="Y809" s="69" t="str">
        <f t="shared" si="29"/>
        <v/>
      </c>
    </row>
    <row r="810" spans="8:25" x14ac:dyDescent="0.25">
      <c r="H810" s="155"/>
      <c r="I810" s="151"/>
      <c r="J810" s="152"/>
      <c r="K810" s="153"/>
      <c r="L810" s="153"/>
      <c r="M810" s="153"/>
      <c r="N810" s="153"/>
      <c r="O810" s="153"/>
      <c r="P810" s="153"/>
      <c r="Q810" s="153"/>
      <c r="R810" s="153"/>
      <c r="S810" s="152"/>
      <c r="T810" s="153"/>
      <c r="X810" s="69" t="str">
        <f t="shared" si="28"/>
        <v/>
      </c>
      <c r="Y810" s="69" t="str">
        <f t="shared" si="29"/>
        <v/>
      </c>
    </row>
    <row r="811" spans="8:25" x14ac:dyDescent="0.25">
      <c r="H811" s="155"/>
      <c r="I811" s="151"/>
      <c r="J811" s="152"/>
      <c r="K811" s="153"/>
      <c r="L811" s="153"/>
      <c r="M811" s="153"/>
      <c r="N811" s="153"/>
      <c r="O811" s="153"/>
      <c r="P811" s="153"/>
      <c r="Q811" s="153"/>
      <c r="R811" s="153"/>
      <c r="S811" s="152"/>
      <c r="T811" s="153"/>
      <c r="X811" s="69" t="str">
        <f t="shared" si="28"/>
        <v/>
      </c>
      <c r="Y811" s="69" t="str">
        <f t="shared" si="29"/>
        <v/>
      </c>
    </row>
    <row r="812" spans="8:25" x14ac:dyDescent="0.25">
      <c r="H812" s="155"/>
      <c r="I812" s="151"/>
      <c r="J812" s="152"/>
      <c r="K812" s="153"/>
      <c r="L812" s="153"/>
      <c r="M812" s="153"/>
      <c r="N812" s="153"/>
      <c r="O812" s="153"/>
      <c r="P812" s="153"/>
      <c r="Q812" s="153"/>
      <c r="R812" s="153"/>
      <c r="S812" s="152"/>
      <c r="T812" s="153"/>
      <c r="X812" s="69" t="str">
        <f t="shared" si="28"/>
        <v/>
      </c>
      <c r="Y812" s="69" t="str">
        <f t="shared" si="29"/>
        <v/>
      </c>
    </row>
    <row r="813" spans="8:25" x14ac:dyDescent="0.25">
      <c r="H813" s="155"/>
      <c r="I813" s="151"/>
      <c r="J813" s="152"/>
      <c r="K813" s="153"/>
      <c r="L813" s="153"/>
      <c r="M813" s="153"/>
      <c r="N813" s="153"/>
      <c r="O813" s="153"/>
      <c r="P813" s="153"/>
      <c r="Q813" s="153"/>
      <c r="R813" s="153"/>
      <c r="S813" s="152"/>
      <c r="T813" s="153"/>
      <c r="X813" s="69" t="str">
        <f t="shared" si="28"/>
        <v/>
      </c>
      <c r="Y813" s="69" t="str">
        <f t="shared" si="29"/>
        <v/>
      </c>
    </row>
    <row r="814" spans="8:25" x14ac:dyDescent="0.25">
      <c r="H814" s="155"/>
      <c r="I814" s="151"/>
      <c r="J814" s="152"/>
      <c r="K814" s="153"/>
      <c r="L814" s="153"/>
      <c r="M814" s="153"/>
      <c r="N814" s="153"/>
      <c r="O814" s="153"/>
      <c r="P814" s="153"/>
      <c r="Q814" s="153"/>
      <c r="R814" s="153"/>
      <c r="S814" s="152"/>
      <c r="T814" s="153"/>
      <c r="X814" s="69" t="str">
        <f t="shared" si="28"/>
        <v/>
      </c>
      <c r="Y814" s="69" t="str">
        <f t="shared" si="29"/>
        <v/>
      </c>
    </row>
    <row r="815" spans="8:25" x14ac:dyDescent="0.25">
      <c r="H815" s="155"/>
      <c r="I815" s="151"/>
      <c r="J815" s="152"/>
      <c r="K815" s="153"/>
      <c r="L815" s="153"/>
      <c r="M815" s="153"/>
      <c r="N815" s="153"/>
      <c r="O815" s="153"/>
      <c r="P815" s="153"/>
      <c r="Q815" s="153"/>
      <c r="R815" s="153"/>
      <c r="S815" s="152"/>
      <c r="T815" s="153"/>
      <c r="X815" s="69" t="str">
        <f t="shared" si="28"/>
        <v/>
      </c>
      <c r="Y815" s="69" t="str">
        <f t="shared" si="29"/>
        <v/>
      </c>
    </row>
    <row r="816" spans="8:25" x14ac:dyDescent="0.25">
      <c r="H816" s="155"/>
      <c r="I816" s="151"/>
      <c r="J816" s="152"/>
      <c r="K816" s="153"/>
      <c r="L816" s="153"/>
      <c r="M816" s="153"/>
      <c r="N816" s="153"/>
      <c r="O816" s="153"/>
      <c r="P816" s="153"/>
      <c r="Q816" s="153"/>
      <c r="R816" s="153"/>
      <c r="S816" s="152"/>
      <c r="T816" s="153"/>
      <c r="X816" s="69" t="str">
        <f t="shared" si="28"/>
        <v/>
      </c>
      <c r="Y816" s="69" t="str">
        <f t="shared" si="29"/>
        <v/>
      </c>
    </row>
    <row r="817" spans="8:25" x14ac:dyDescent="0.25">
      <c r="H817" s="155"/>
      <c r="I817" s="151"/>
      <c r="J817" s="152"/>
      <c r="K817" s="153"/>
      <c r="L817" s="153"/>
      <c r="M817" s="153"/>
      <c r="N817" s="153"/>
      <c r="O817" s="153"/>
      <c r="P817" s="153"/>
      <c r="Q817" s="153"/>
      <c r="R817" s="153"/>
      <c r="S817" s="152"/>
      <c r="T817" s="153"/>
      <c r="X817" s="69" t="str">
        <f t="shared" si="28"/>
        <v/>
      </c>
      <c r="Y817" s="69" t="str">
        <f t="shared" si="29"/>
        <v/>
      </c>
    </row>
    <row r="818" spans="8:25" x14ac:dyDescent="0.25">
      <c r="H818" s="155"/>
      <c r="I818" s="151"/>
      <c r="J818" s="152"/>
      <c r="K818" s="153"/>
      <c r="L818" s="153"/>
      <c r="M818" s="153"/>
      <c r="N818" s="153"/>
      <c r="O818" s="153"/>
      <c r="P818" s="153"/>
      <c r="Q818" s="153"/>
      <c r="R818" s="153"/>
      <c r="S818" s="152"/>
      <c r="T818" s="153"/>
      <c r="X818" s="69" t="str">
        <f t="shared" si="28"/>
        <v/>
      </c>
      <c r="Y818" s="69" t="str">
        <f t="shared" si="29"/>
        <v/>
      </c>
    </row>
    <row r="819" spans="8:25" x14ac:dyDescent="0.25">
      <c r="H819" s="155"/>
      <c r="I819" s="151"/>
      <c r="J819" s="152"/>
      <c r="K819" s="153"/>
      <c r="L819" s="153"/>
      <c r="M819" s="153"/>
      <c r="N819" s="153"/>
      <c r="O819" s="153"/>
      <c r="P819" s="153"/>
      <c r="Q819" s="153"/>
      <c r="R819" s="153"/>
      <c r="S819" s="152"/>
      <c r="T819" s="153"/>
      <c r="X819" s="69" t="str">
        <f t="shared" si="28"/>
        <v/>
      </c>
      <c r="Y819" s="69" t="str">
        <f t="shared" si="29"/>
        <v/>
      </c>
    </row>
    <row r="820" spans="8:25" x14ac:dyDescent="0.25">
      <c r="H820" s="155"/>
      <c r="I820" s="151"/>
      <c r="J820" s="152"/>
      <c r="K820" s="153"/>
      <c r="L820" s="153"/>
      <c r="M820" s="153"/>
      <c r="N820" s="153"/>
      <c r="O820" s="153"/>
      <c r="P820" s="153"/>
      <c r="Q820" s="153"/>
      <c r="R820" s="153"/>
      <c r="S820" s="152"/>
      <c r="T820" s="153"/>
      <c r="X820" s="69" t="str">
        <f t="shared" si="28"/>
        <v/>
      </c>
      <c r="Y820" s="69" t="str">
        <f t="shared" si="29"/>
        <v/>
      </c>
    </row>
    <row r="821" spans="8:25" x14ac:dyDescent="0.25">
      <c r="H821" s="155"/>
      <c r="I821" s="151"/>
      <c r="J821" s="152"/>
      <c r="K821" s="153"/>
      <c r="L821" s="153"/>
      <c r="M821" s="153"/>
      <c r="N821" s="153"/>
      <c r="O821" s="153"/>
      <c r="P821" s="153"/>
      <c r="Q821" s="153"/>
      <c r="R821" s="153"/>
      <c r="S821" s="152"/>
      <c r="T821" s="153"/>
      <c r="X821" s="69" t="str">
        <f t="shared" si="28"/>
        <v/>
      </c>
      <c r="Y821" s="69" t="str">
        <f t="shared" si="29"/>
        <v/>
      </c>
    </row>
    <row r="822" spans="8:25" x14ac:dyDescent="0.25">
      <c r="H822" s="155"/>
      <c r="I822" s="151"/>
      <c r="J822" s="152"/>
      <c r="K822" s="153"/>
      <c r="L822" s="153"/>
      <c r="M822" s="153"/>
      <c r="N822" s="153"/>
      <c r="O822" s="153"/>
      <c r="P822" s="153"/>
      <c r="Q822" s="153"/>
      <c r="R822" s="153"/>
      <c r="S822" s="152"/>
      <c r="T822" s="153"/>
      <c r="X822" s="69" t="str">
        <f t="shared" si="28"/>
        <v/>
      </c>
      <c r="Y822" s="69" t="str">
        <f t="shared" si="29"/>
        <v/>
      </c>
    </row>
    <row r="823" spans="8:25" x14ac:dyDescent="0.25">
      <c r="H823" s="155"/>
      <c r="I823" s="151"/>
      <c r="J823" s="152"/>
      <c r="K823" s="153"/>
      <c r="L823" s="153"/>
      <c r="M823" s="153"/>
      <c r="N823" s="153"/>
      <c r="O823" s="153"/>
      <c r="P823" s="153"/>
      <c r="Q823" s="153"/>
      <c r="R823" s="153"/>
      <c r="S823" s="152"/>
      <c r="T823" s="153"/>
      <c r="X823" s="69" t="str">
        <f t="shared" si="28"/>
        <v/>
      </c>
      <c r="Y823" s="69" t="str">
        <f t="shared" si="29"/>
        <v/>
      </c>
    </row>
    <row r="824" spans="8:25" x14ac:dyDescent="0.25">
      <c r="H824" s="155"/>
      <c r="I824" s="151"/>
      <c r="J824" s="152"/>
      <c r="K824" s="153"/>
      <c r="L824" s="153"/>
      <c r="M824" s="153"/>
      <c r="N824" s="153"/>
      <c r="O824" s="153"/>
      <c r="P824" s="153"/>
      <c r="Q824" s="153"/>
      <c r="R824" s="153"/>
      <c r="S824" s="152"/>
      <c r="T824" s="153"/>
      <c r="X824" s="69" t="str">
        <f t="shared" si="28"/>
        <v/>
      </c>
      <c r="Y824" s="69" t="str">
        <f t="shared" si="29"/>
        <v/>
      </c>
    </row>
    <row r="825" spans="8:25" x14ac:dyDescent="0.25">
      <c r="H825" s="155"/>
      <c r="I825" s="151"/>
      <c r="J825" s="152"/>
      <c r="K825" s="153"/>
      <c r="L825" s="153"/>
      <c r="M825" s="153"/>
      <c r="N825" s="153"/>
      <c r="O825" s="153"/>
      <c r="P825" s="153"/>
      <c r="Q825" s="153"/>
      <c r="R825" s="153"/>
      <c r="S825" s="152"/>
      <c r="T825" s="153"/>
      <c r="X825" s="69" t="str">
        <f t="shared" si="28"/>
        <v/>
      </c>
      <c r="Y825" s="69" t="str">
        <f t="shared" si="29"/>
        <v/>
      </c>
    </row>
    <row r="826" spans="8:25" x14ac:dyDescent="0.25">
      <c r="H826" s="155"/>
      <c r="I826" s="151"/>
      <c r="J826" s="152"/>
      <c r="K826" s="153"/>
      <c r="L826" s="153"/>
      <c r="M826" s="153"/>
      <c r="N826" s="153"/>
      <c r="O826" s="153"/>
      <c r="P826" s="153"/>
      <c r="Q826" s="153"/>
      <c r="R826" s="153"/>
      <c r="S826" s="152"/>
      <c r="T826" s="153"/>
      <c r="X826" s="69" t="str">
        <f t="shared" si="28"/>
        <v/>
      </c>
      <c r="Y826" s="69" t="str">
        <f t="shared" si="29"/>
        <v/>
      </c>
    </row>
    <row r="827" spans="8:25" x14ac:dyDescent="0.25">
      <c r="H827" s="155"/>
      <c r="I827" s="151"/>
      <c r="J827" s="152"/>
      <c r="K827" s="153"/>
      <c r="L827" s="153"/>
      <c r="M827" s="153"/>
      <c r="N827" s="153"/>
      <c r="O827" s="153"/>
      <c r="P827" s="153"/>
      <c r="Q827" s="153"/>
      <c r="R827" s="153"/>
      <c r="S827" s="152"/>
      <c r="T827" s="153"/>
      <c r="X827" s="69" t="str">
        <f t="shared" si="28"/>
        <v/>
      </c>
      <c r="Y827" s="69" t="str">
        <f t="shared" si="29"/>
        <v/>
      </c>
    </row>
    <row r="828" spans="8:25" x14ac:dyDescent="0.25">
      <c r="H828" s="155"/>
      <c r="I828" s="151"/>
      <c r="J828" s="152"/>
      <c r="K828" s="153"/>
      <c r="L828" s="153"/>
      <c r="M828" s="153"/>
      <c r="N828" s="153"/>
      <c r="O828" s="153"/>
      <c r="P828" s="153"/>
      <c r="Q828" s="153"/>
      <c r="R828" s="153"/>
      <c r="S828" s="152"/>
      <c r="T828" s="153"/>
      <c r="X828" s="69" t="str">
        <f t="shared" si="28"/>
        <v/>
      </c>
      <c r="Y828" s="69" t="str">
        <f t="shared" si="29"/>
        <v/>
      </c>
    </row>
    <row r="829" spans="8:25" x14ac:dyDescent="0.25">
      <c r="H829" s="155"/>
      <c r="I829" s="151"/>
      <c r="J829" s="152"/>
      <c r="K829" s="153"/>
      <c r="L829" s="153"/>
      <c r="M829" s="153"/>
      <c r="N829" s="153"/>
      <c r="O829" s="153"/>
      <c r="P829" s="153"/>
      <c r="Q829" s="153"/>
      <c r="R829" s="153"/>
      <c r="S829" s="152"/>
      <c r="T829" s="153"/>
      <c r="X829" s="69" t="str">
        <f t="shared" si="28"/>
        <v/>
      </c>
      <c r="Y829" s="69" t="str">
        <f t="shared" si="29"/>
        <v/>
      </c>
    </row>
    <row r="830" spans="8:25" x14ac:dyDescent="0.25">
      <c r="H830" s="155"/>
      <c r="I830" s="151"/>
      <c r="J830" s="152"/>
      <c r="K830" s="153"/>
      <c r="L830" s="153"/>
      <c r="M830" s="153"/>
      <c r="N830" s="153"/>
      <c r="O830" s="153"/>
      <c r="P830" s="153"/>
      <c r="Q830" s="153"/>
      <c r="R830" s="153"/>
      <c r="S830" s="152"/>
      <c r="T830" s="153"/>
      <c r="X830" s="69" t="str">
        <f t="shared" si="28"/>
        <v/>
      </c>
      <c r="Y830" s="69" t="str">
        <f t="shared" si="29"/>
        <v/>
      </c>
    </row>
    <row r="831" spans="8:25" x14ac:dyDescent="0.25">
      <c r="H831" s="155"/>
      <c r="I831" s="151"/>
      <c r="J831" s="152"/>
      <c r="K831" s="153"/>
      <c r="L831" s="153"/>
      <c r="M831" s="153"/>
      <c r="N831" s="153"/>
      <c r="O831" s="153"/>
      <c r="P831" s="153"/>
      <c r="Q831" s="153"/>
      <c r="R831" s="153"/>
      <c r="S831" s="152"/>
      <c r="T831" s="153"/>
      <c r="X831" s="69" t="str">
        <f t="shared" si="28"/>
        <v/>
      </c>
      <c r="Y831" s="69" t="str">
        <f t="shared" si="29"/>
        <v/>
      </c>
    </row>
    <row r="832" spans="8:25" x14ac:dyDescent="0.25">
      <c r="H832" s="155"/>
      <c r="I832" s="151"/>
      <c r="J832" s="152"/>
      <c r="K832" s="153"/>
      <c r="L832" s="153"/>
      <c r="M832" s="153"/>
      <c r="N832" s="153"/>
      <c r="O832" s="153"/>
      <c r="P832" s="153"/>
      <c r="Q832" s="153"/>
      <c r="R832" s="153"/>
      <c r="S832" s="152"/>
      <c r="T832" s="153"/>
      <c r="X832" s="69" t="str">
        <f t="shared" si="28"/>
        <v/>
      </c>
      <c r="Y832" s="69" t="str">
        <f t="shared" si="29"/>
        <v/>
      </c>
    </row>
    <row r="833" spans="8:25" x14ac:dyDescent="0.25">
      <c r="H833" s="155"/>
      <c r="I833" s="151"/>
      <c r="J833" s="152"/>
      <c r="K833" s="153"/>
      <c r="L833" s="153"/>
      <c r="M833" s="153"/>
      <c r="N833" s="153"/>
      <c r="O833" s="153"/>
      <c r="P833" s="153"/>
      <c r="Q833" s="153"/>
      <c r="R833" s="153"/>
      <c r="S833" s="152"/>
      <c r="T833" s="153"/>
      <c r="X833" s="69" t="str">
        <f t="shared" si="28"/>
        <v/>
      </c>
      <c r="Y833" s="69" t="str">
        <f t="shared" si="29"/>
        <v/>
      </c>
    </row>
    <row r="834" spans="8:25" x14ac:dyDescent="0.25">
      <c r="H834" s="155"/>
      <c r="I834" s="151"/>
      <c r="J834" s="152"/>
      <c r="K834" s="153"/>
      <c r="L834" s="153"/>
      <c r="M834" s="153"/>
      <c r="N834" s="153"/>
      <c r="O834" s="153"/>
      <c r="P834" s="153"/>
      <c r="Q834" s="153"/>
      <c r="R834" s="153"/>
      <c r="S834" s="152"/>
      <c r="T834" s="153"/>
      <c r="X834" s="69" t="str">
        <f t="shared" ref="X834:X897" si="30">IF(W834&lt;&gt;"",W834-I834,"")</f>
        <v/>
      </c>
      <c r="Y834" s="69" t="str">
        <f t="shared" si="29"/>
        <v/>
      </c>
    </row>
    <row r="835" spans="8:25" x14ac:dyDescent="0.25">
      <c r="H835" s="155"/>
      <c r="I835" s="151"/>
      <c r="J835" s="152"/>
      <c r="K835" s="153"/>
      <c r="L835" s="153"/>
      <c r="M835" s="153"/>
      <c r="N835" s="153"/>
      <c r="O835" s="153"/>
      <c r="P835" s="153"/>
      <c r="Q835" s="153"/>
      <c r="R835" s="153"/>
      <c r="S835" s="152"/>
      <c r="T835" s="153"/>
      <c r="X835" s="69" t="str">
        <f t="shared" si="30"/>
        <v/>
      </c>
      <c r="Y835" s="69" t="str">
        <f t="shared" ref="Y835:Y898" si="31">IF(X835&lt;&gt;"",IF(X835&lt;365,"&lt; 1 year",IF(X835&lt;730,"1-2",IF(X835&lt;1095,"2-3",IF(X835&lt;1460,"3-4",IF(X835&lt;1825,"4-5","5+"))))),"")</f>
        <v/>
      </c>
    </row>
    <row r="836" spans="8:25" x14ac:dyDescent="0.25">
      <c r="H836" s="155"/>
      <c r="I836" s="151"/>
      <c r="J836" s="152"/>
      <c r="K836" s="153"/>
      <c r="L836" s="153"/>
      <c r="M836" s="153"/>
      <c r="N836" s="153"/>
      <c r="O836" s="153"/>
      <c r="P836" s="153"/>
      <c r="Q836" s="153"/>
      <c r="R836" s="153"/>
      <c r="S836" s="152"/>
      <c r="T836" s="153"/>
      <c r="X836" s="69" t="str">
        <f t="shared" si="30"/>
        <v/>
      </c>
      <c r="Y836" s="69" t="str">
        <f t="shared" si="31"/>
        <v/>
      </c>
    </row>
    <row r="837" spans="8:25" x14ac:dyDescent="0.25">
      <c r="H837" s="155"/>
      <c r="I837" s="151"/>
      <c r="J837" s="152"/>
      <c r="K837" s="153"/>
      <c r="L837" s="153"/>
      <c r="M837" s="153"/>
      <c r="N837" s="153"/>
      <c r="O837" s="153"/>
      <c r="P837" s="153"/>
      <c r="Q837" s="153"/>
      <c r="R837" s="153"/>
      <c r="S837" s="152"/>
      <c r="T837" s="153"/>
      <c r="X837" s="69" t="str">
        <f t="shared" si="30"/>
        <v/>
      </c>
      <c r="Y837" s="69" t="str">
        <f t="shared" si="31"/>
        <v/>
      </c>
    </row>
    <row r="838" spans="8:25" x14ac:dyDescent="0.25">
      <c r="H838" s="155"/>
      <c r="I838" s="151"/>
      <c r="J838" s="152"/>
      <c r="K838" s="153"/>
      <c r="L838" s="153"/>
      <c r="M838" s="153"/>
      <c r="N838" s="153"/>
      <c r="O838" s="153"/>
      <c r="P838" s="153"/>
      <c r="Q838" s="153"/>
      <c r="R838" s="153"/>
      <c r="S838" s="152"/>
      <c r="T838" s="153"/>
      <c r="X838" s="69" t="str">
        <f t="shared" si="30"/>
        <v/>
      </c>
      <c r="Y838" s="69" t="str">
        <f t="shared" si="31"/>
        <v/>
      </c>
    </row>
    <row r="839" spans="8:25" x14ac:dyDescent="0.25">
      <c r="H839" s="155"/>
      <c r="I839" s="151"/>
      <c r="J839" s="152"/>
      <c r="K839" s="153"/>
      <c r="L839" s="153"/>
      <c r="M839" s="153"/>
      <c r="N839" s="153"/>
      <c r="O839" s="153"/>
      <c r="P839" s="153"/>
      <c r="Q839" s="153"/>
      <c r="R839" s="153"/>
      <c r="S839" s="152"/>
      <c r="T839" s="153"/>
      <c r="X839" s="69" t="str">
        <f t="shared" si="30"/>
        <v/>
      </c>
      <c r="Y839" s="69" t="str">
        <f t="shared" si="31"/>
        <v/>
      </c>
    </row>
    <row r="840" spans="8:25" x14ac:dyDescent="0.25">
      <c r="H840" s="155"/>
      <c r="I840" s="151"/>
      <c r="J840" s="152"/>
      <c r="K840" s="153"/>
      <c r="L840" s="153"/>
      <c r="M840" s="153"/>
      <c r="N840" s="153"/>
      <c r="O840" s="153"/>
      <c r="P840" s="153"/>
      <c r="Q840" s="153"/>
      <c r="R840" s="153"/>
      <c r="S840" s="152"/>
      <c r="T840" s="153"/>
      <c r="X840" s="69" t="str">
        <f t="shared" si="30"/>
        <v/>
      </c>
      <c r="Y840" s="69" t="str">
        <f t="shared" si="31"/>
        <v/>
      </c>
    </row>
    <row r="841" spans="8:25" x14ac:dyDescent="0.25">
      <c r="H841" s="155"/>
      <c r="I841" s="151"/>
      <c r="J841" s="152"/>
      <c r="K841" s="153"/>
      <c r="L841" s="153"/>
      <c r="M841" s="153"/>
      <c r="N841" s="153"/>
      <c r="O841" s="153"/>
      <c r="P841" s="153"/>
      <c r="Q841" s="153"/>
      <c r="R841" s="153"/>
      <c r="S841" s="152"/>
      <c r="T841" s="153"/>
      <c r="X841" s="69" t="str">
        <f t="shared" si="30"/>
        <v/>
      </c>
      <c r="Y841" s="69" t="str">
        <f t="shared" si="31"/>
        <v/>
      </c>
    </row>
    <row r="842" spans="8:25" x14ac:dyDescent="0.25">
      <c r="H842" s="155"/>
      <c r="I842" s="151"/>
      <c r="J842" s="152"/>
      <c r="K842" s="153"/>
      <c r="L842" s="153"/>
      <c r="M842" s="153"/>
      <c r="N842" s="153"/>
      <c r="O842" s="153"/>
      <c r="P842" s="153"/>
      <c r="Q842" s="153"/>
      <c r="R842" s="153"/>
      <c r="S842" s="152"/>
      <c r="T842" s="153"/>
      <c r="X842" s="69" t="str">
        <f t="shared" si="30"/>
        <v/>
      </c>
      <c r="Y842" s="69" t="str">
        <f t="shared" si="31"/>
        <v/>
      </c>
    </row>
    <row r="843" spans="8:25" x14ac:dyDescent="0.25">
      <c r="H843" s="155"/>
      <c r="I843" s="151"/>
      <c r="J843" s="152"/>
      <c r="K843" s="153"/>
      <c r="L843" s="153"/>
      <c r="M843" s="153"/>
      <c r="N843" s="153"/>
      <c r="O843" s="153"/>
      <c r="P843" s="153"/>
      <c r="Q843" s="153"/>
      <c r="R843" s="153"/>
      <c r="S843" s="152"/>
      <c r="T843" s="153"/>
      <c r="X843" s="69" t="str">
        <f t="shared" si="30"/>
        <v/>
      </c>
      <c r="Y843" s="69" t="str">
        <f t="shared" si="31"/>
        <v/>
      </c>
    </row>
    <row r="844" spans="8:25" x14ac:dyDescent="0.25">
      <c r="H844" s="155"/>
      <c r="I844" s="151"/>
      <c r="J844" s="152"/>
      <c r="K844" s="153"/>
      <c r="L844" s="153"/>
      <c r="M844" s="153"/>
      <c r="N844" s="153"/>
      <c r="O844" s="153"/>
      <c r="P844" s="153"/>
      <c r="Q844" s="153"/>
      <c r="R844" s="153"/>
      <c r="S844" s="152"/>
      <c r="T844" s="153"/>
      <c r="X844" s="69" t="str">
        <f t="shared" si="30"/>
        <v/>
      </c>
      <c r="Y844" s="69" t="str">
        <f t="shared" si="31"/>
        <v/>
      </c>
    </row>
    <row r="845" spans="8:25" x14ac:dyDescent="0.25">
      <c r="H845" s="155"/>
      <c r="I845" s="151"/>
      <c r="J845" s="152"/>
      <c r="K845" s="153"/>
      <c r="L845" s="153"/>
      <c r="M845" s="153"/>
      <c r="N845" s="153"/>
      <c r="O845" s="153"/>
      <c r="P845" s="153"/>
      <c r="Q845" s="153"/>
      <c r="R845" s="153"/>
      <c r="S845" s="152"/>
      <c r="T845" s="153"/>
      <c r="X845" s="69" t="str">
        <f t="shared" si="30"/>
        <v/>
      </c>
      <c r="Y845" s="69" t="str">
        <f t="shared" si="31"/>
        <v/>
      </c>
    </row>
    <row r="846" spans="8:25" x14ac:dyDescent="0.25">
      <c r="H846" s="155"/>
      <c r="I846" s="151"/>
      <c r="J846" s="152"/>
      <c r="K846" s="153"/>
      <c r="L846" s="153"/>
      <c r="M846" s="153"/>
      <c r="N846" s="153"/>
      <c r="O846" s="153"/>
      <c r="P846" s="153"/>
      <c r="Q846" s="153"/>
      <c r="R846" s="153"/>
      <c r="S846" s="152"/>
      <c r="T846" s="153"/>
      <c r="X846" s="69" t="str">
        <f t="shared" si="30"/>
        <v/>
      </c>
      <c r="Y846" s="69" t="str">
        <f t="shared" si="31"/>
        <v/>
      </c>
    </row>
    <row r="847" spans="8:25" x14ac:dyDescent="0.25">
      <c r="H847" s="155"/>
      <c r="I847" s="151"/>
      <c r="J847" s="152"/>
      <c r="K847" s="153"/>
      <c r="L847" s="153"/>
      <c r="M847" s="153"/>
      <c r="N847" s="153"/>
      <c r="O847" s="153"/>
      <c r="P847" s="153"/>
      <c r="Q847" s="153"/>
      <c r="R847" s="153"/>
      <c r="S847" s="152"/>
      <c r="T847" s="153"/>
      <c r="X847" s="69" t="str">
        <f t="shared" si="30"/>
        <v/>
      </c>
      <c r="Y847" s="69" t="str">
        <f t="shared" si="31"/>
        <v/>
      </c>
    </row>
    <row r="848" spans="8:25" x14ac:dyDescent="0.25">
      <c r="H848" s="155"/>
      <c r="I848" s="151"/>
      <c r="J848" s="152"/>
      <c r="K848" s="153"/>
      <c r="L848" s="153"/>
      <c r="M848" s="153"/>
      <c r="N848" s="153"/>
      <c r="O848" s="153"/>
      <c r="P848" s="153"/>
      <c r="Q848" s="153"/>
      <c r="R848" s="153"/>
      <c r="S848" s="152"/>
      <c r="T848" s="153"/>
      <c r="X848" s="69" t="str">
        <f t="shared" si="30"/>
        <v/>
      </c>
      <c r="Y848" s="69" t="str">
        <f t="shared" si="31"/>
        <v/>
      </c>
    </row>
    <row r="849" spans="8:25" x14ac:dyDescent="0.25">
      <c r="H849" s="155"/>
      <c r="I849" s="151"/>
      <c r="J849" s="152"/>
      <c r="K849" s="153"/>
      <c r="L849" s="153"/>
      <c r="M849" s="153"/>
      <c r="N849" s="153"/>
      <c r="O849" s="153"/>
      <c r="P849" s="153"/>
      <c r="Q849" s="153"/>
      <c r="R849" s="153"/>
      <c r="S849" s="152"/>
      <c r="T849" s="153"/>
      <c r="X849" s="69" t="str">
        <f t="shared" si="30"/>
        <v/>
      </c>
      <c r="Y849" s="69" t="str">
        <f t="shared" si="31"/>
        <v/>
      </c>
    </row>
    <row r="850" spans="8:25" x14ac:dyDescent="0.25">
      <c r="H850" s="155"/>
      <c r="I850" s="151"/>
      <c r="J850" s="152"/>
      <c r="K850" s="153"/>
      <c r="L850" s="153"/>
      <c r="M850" s="153"/>
      <c r="N850" s="153"/>
      <c r="O850" s="153"/>
      <c r="P850" s="153"/>
      <c r="Q850" s="153"/>
      <c r="R850" s="153"/>
      <c r="S850" s="152"/>
      <c r="T850" s="153"/>
      <c r="X850" s="69" t="str">
        <f t="shared" si="30"/>
        <v/>
      </c>
      <c r="Y850" s="69" t="str">
        <f t="shared" si="31"/>
        <v/>
      </c>
    </row>
    <row r="851" spans="8:25" x14ac:dyDescent="0.25">
      <c r="H851" s="155"/>
      <c r="I851" s="151"/>
      <c r="J851" s="152"/>
      <c r="K851" s="153"/>
      <c r="L851" s="153"/>
      <c r="M851" s="153"/>
      <c r="N851" s="153"/>
      <c r="O851" s="153"/>
      <c r="P851" s="153"/>
      <c r="Q851" s="153"/>
      <c r="R851" s="153"/>
      <c r="S851" s="152"/>
      <c r="T851" s="153"/>
      <c r="X851" s="69" t="str">
        <f t="shared" si="30"/>
        <v/>
      </c>
      <c r="Y851" s="69" t="str">
        <f t="shared" si="31"/>
        <v/>
      </c>
    </row>
    <row r="852" spans="8:25" x14ac:dyDescent="0.25">
      <c r="H852" s="155"/>
      <c r="I852" s="151"/>
      <c r="J852" s="152"/>
      <c r="K852" s="153"/>
      <c r="L852" s="153"/>
      <c r="M852" s="153"/>
      <c r="N852" s="153"/>
      <c r="O852" s="153"/>
      <c r="P852" s="153"/>
      <c r="Q852" s="153"/>
      <c r="R852" s="153"/>
      <c r="S852" s="152"/>
      <c r="T852" s="153"/>
      <c r="X852" s="69" t="str">
        <f t="shared" si="30"/>
        <v/>
      </c>
      <c r="Y852" s="69" t="str">
        <f t="shared" si="31"/>
        <v/>
      </c>
    </row>
    <row r="853" spans="8:25" x14ac:dyDescent="0.25">
      <c r="H853" s="155"/>
      <c r="I853" s="151"/>
      <c r="J853" s="152"/>
      <c r="K853" s="153"/>
      <c r="L853" s="153"/>
      <c r="M853" s="153"/>
      <c r="N853" s="153"/>
      <c r="O853" s="153"/>
      <c r="P853" s="153"/>
      <c r="Q853" s="153"/>
      <c r="R853" s="153"/>
      <c r="S853" s="152"/>
      <c r="T853" s="153"/>
      <c r="X853" s="69" t="str">
        <f t="shared" si="30"/>
        <v/>
      </c>
      <c r="Y853" s="69" t="str">
        <f t="shared" si="31"/>
        <v/>
      </c>
    </row>
    <row r="854" spans="8:25" x14ac:dyDescent="0.25">
      <c r="H854" s="155"/>
      <c r="I854" s="151"/>
      <c r="J854" s="152"/>
      <c r="K854" s="153"/>
      <c r="L854" s="153"/>
      <c r="M854" s="153"/>
      <c r="N854" s="153"/>
      <c r="O854" s="153"/>
      <c r="P854" s="153"/>
      <c r="Q854" s="153"/>
      <c r="R854" s="153"/>
      <c r="S854" s="152"/>
      <c r="T854" s="153"/>
      <c r="X854" s="69" t="str">
        <f t="shared" si="30"/>
        <v/>
      </c>
      <c r="Y854" s="69" t="str">
        <f t="shared" si="31"/>
        <v/>
      </c>
    </row>
    <row r="855" spans="8:25" x14ac:dyDescent="0.25">
      <c r="H855" s="155"/>
      <c r="I855" s="151"/>
      <c r="J855" s="152"/>
      <c r="K855" s="153"/>
      <c r="L855" s="153"/>
      <c r="M855" s="153"/>
      <c r="N855" s="153"/>
      <c r="O855" s="153"/>
      <c r="P855" s="153"/>
      <c r="Q855" s="153"/>
      <c r="R855" s="153"/>
      <c r="S855" s="152"/>
      <c r="T855" s="153"/>
      <c r="X855" s="69" t="str">
        <f t="shared" si="30"/>
        <v/>
      </c>
      <c r="Y855" s="69" t="str">
        <f t="shared" si="31"/>
        <v/>
      </c>
    </row>
    <row r="856" spans="8:25" x14ac:dyDescent="0.25">
      <c r="H856" s="155"/>
      <c r="I856" s="151"/>
      <c r="J856" s="152"/>
      <c r="K856" s="153"/>
      <c r="L856" s="153"/>
      <c r="M856" s="153"/>
      <c r="N856" s="153"/>
      <c r="O856" s="153"/>
      <c r="P856" s="153"/>
      <c r="Q856" s="153"/>
      <c r="R856" s="153"/>
      <c r="S856" s="152"/>
      <c r="T856" s="153"/>
      <c r="X856" s="69" t="str">
        <f t="shared" si="30"/>
        <v/>
      </c>
      <c r="Y856" s="69" t="str">
        <f t="shared" si="31"/>
        <v/>
      </c>
    </row>
    <row r="857" spans="8:25" x14ac:dyDescent="0.25">
      <c r="H857" s="155"/>
      <c r="I857" s="151"/>
      <c r="J857" s="152"/>
      <c r="K857" s="153"/>
      <c r="L857" s="153"/>
      <c r="M857" s="153"/>
      <c r="N857" s="153"/>
      <c r="O857" s="153"/>
      <c r="P857" s="153"/>
      <c r="Q857" s="153"/>
      <c r="R857" s="153"/>
      <c r="S857" s="152"/>
      <c r="T857" s="153"/>
      <c r="X857" s="69" t="str">
        <f t="shared" si="30"/>
        <v/>
      </c>
      <c r="Y857" s="69" t="str">
        <f t="shared" si="31"/>
        <v/>
      </c>
    </row>
    <row r="858" spans="8:25" x14ac:dyDescent="0.25">
      <c r="H858" s="155"/>
      <c r="I858" s="151"/>
      <c r="J858" s="152"/>
      <c r="K858" s="153"/>
      <c r="L858" s="153"/>
      <c r="M858" s="153"/>
      <c r="N858" s="153"/>
      <c r="O858" s="153"/>
      <c r="P858" s="153"/>
      <c r="Q858" s="153"/>
      <c r="R858" s="153"/>
      <c r="S858" s="152"/>
      <c r="T858" s="153"/>
      <c r="X858" s="69" t="str">
        <f t="shared" si="30"/>
        <v/>
      </c>
      <c r="Y858" s="69" t="str">
        <f t="shared" si="31"/>
        <v/>
      </c>
    </row>
    <row r="859" spans="8:25" x14ac:dyDescent="0.25">
      <c r="H859" s="155"/>
      <c r="I859" s="151"/>
      <c r="J859" s="152"/>
      <c r="K859" s="153"/>
      <c r="L859" s="153"/>
      <c r="M859" s="153"/>
      <c r="N859" s="153"/>
      <c r="O859" s="153"/>
      <c r="P859" s="153"/>
      <c r="Q859" s="153"/>
      <c r="R859" s="153"/>
      <c r="S859" s="152"/>
      <c r="T859" s="153"/>
      <c r="X859" s="69" t="str">
        <f t="shared" si="30"/>
        <v/>
      </c>
      <c r="Y859" s="69" t="str">
        <f t="shared" si="31"/>
        <v/>
      </c>
    </row>
    <row r="860" spans="8:25" x14ac:dyDescent="0.25">
      <c r="H860" s="155"/>
      <c r="I860" s="151"/>
      <c r="J860" s="152"/>
      <c r="K860" s="153"/>
      <c r="L860" s="153"/>
      <c r="M860" s="153"/>
      <c r="N860" s="153"/>
      <c r="O860" s="153"/>
      <c r="P860" s="153"/>
      <c r="Q860" s="153"/>
      <c r="R860" s="153"/>
      <c r="S860" s="152"/>
      <c r="T860" s="153"/>
      <c r="X860" s="69" t="str">
        <f t="shared" si="30"/>
        <v/>
      </c>
      <c r="Y860" s="69" t="str">
        <f t="shared" si="31"/>
        <v/>
      </c>
    </row>
    <row r="861" spans="8:25" x14ac:dyDescent="0.25">
      <c r="H861" s="155"/>
      <c r="I861" s="151"/>
      <c r="J861" s="152"/>
      <c r="K861" s="153"/>
      <c r="L861" s="153"/>
      <c r="M861" s="153"/>
      <c r="N861" s="153"/>
      <c r="O861" s="153"/>
      <c r="P861" s="153"/>
      <c r="Q861" s="153"/>
      <c r="R861" s="153"/>
      <c r="S861" s="152"/>
      <c r="T861" s="153"/>
      <c r="X861" s="69" t="str">
        <f t="shared" si="30"/>
        <v/>
      </c>
      <c r="Y861" s="69" t="str">
        <f t="shared" si="31"/>
        <v/>
      </c>
    </row>
    <row r="862" spans="8:25" x14ac:dyDescent="0.25">
      <c r="H862" s="155"/>
      <c r="I862" s="151"/>
      <c r="J862" s="152"/>
      <c r="K862" s="153"/>
      <c r="L862" s="153"/>
      <c r="M862" s="153"/>
      <c r="N862" s="153"/>
      <c r="O862" s="153"/>
      <c r="P862" s="153"/>
      <c r="Q862" s="153"/>
      <c r="R862" s="153"/>
      <c r="S862" s="152"/>
      <c r="T862" s="153"/>
      <c r="X862" s="69" t="str">
        <f t="shared" si="30"/>
        <v/>
      </c>
      <c r="Y862" s="69" t="str">
        <f t="shared" si="31"/>
        <v/>
      </c>
    </row>
    <row r="863" spans="8:25" x14ac:dyDescent="0.25">
      <c r="H863" s="155"/>
      <c r="I863" s="151"/>
      <c r="J863" s="152"/>
      <c r="K863" s="153"/>
      <c r="L863" s="153"/>
      <c r="M863" s="153"/>
      <c r="N863" s="153"/>
      <c r="O863" s="153"/>
      <c r="P863" s="153"/>
      <c r="Q863" s="153"/>
      <c r="R863" s="153"/>
      <c r="S863" s="152"/>
      <c r="T863" s="153"/>
      <c r="X863" s="69" t="str">
        <f t="shared" si="30"/>
        <v/>
      </c>
      <c r="Y863" s="69" t="str">
        <f t="shared" si="31"/>
        <v/>
      </c>
    </row>
    <row r="864" spans="8:25" x14ac:dyDescent="0.25">
      <c r="H864" s="155"/>
      <c r="I864" s="151"/>
      <c r="J864" s="152"/>
      <c r="K864" s="153"/>
      <c r="L864" s="153"/>
      <c r="M864" s="153"/>
      <c r="N864" s="153"/>
      <c r="O864" s="153"/>
      <c r="P864" s="153"/>
      <c r="Q864" s="153"/>
      <c r="R864" s="153"/>
      <c r="S864" s="152"/>
      <c r="T864" s="153"/>
      <c r="X864" s="69" t="str">
        <f t="shared" si="30"/>
        <v/>
      </c>
      <c r="Y864" s="69" t="str">
        <f t="shared" si="31"/>
        <v/>
      </c>
    </row>
    <row r="865" spans="8:25" x14ac:dyDescent="0.25">
      <c r="H865" s="155"/>
      <c r="I865" s="151"/>
      <c r="J865" s="152"/>
      <c r="K865" s="153"/>
      <c r="L865" s="153"/>
      <c r="M865" s="153"/>
      <c r="N865" s="153"/>
      <c r="O865" s="153"/>
      <c r="P865" s="153"/>
      <c r="Q865" s="153"/>
      <c r="R865" s="153"/>
      <c r="S865" s="152"/>
      <c r="T865" s="153"/>
      <c r="X865" s="69" t="str">
        <f t="shared" si="30"/>
        <v/>
      </c>
      <c r="Y865" s="69" t="str">
        <f t="shared" si="31"/>
        <v/>
      </c>
    </row>
    <row r="866" spans="8:25" x14ac:dyDescent="0.25">
      <c r="H866" s="155"/>
      <c r="I866" s="151"/>
      <c r="J866" s="152"/>
      <c r="K866" s="153"/>
      <c r="L866" s="153"/>
      <c r="M866" s="153"/>
      <c r="N866" s="153"/>
      <c r="O866" s="153"/>
      <c r="P866" s="153"/>
      <c r="Q866" s="153"/>
      <c r="R866" s="153"/>
      <c r="S866" s="152"/>
      <c r="T866" s="153"/>
      <c r="X866" s="69" t="str">
        <f t="shared" si="30"/>
        <v/>
      </c>
      <c r="Y866" s="69" t="str">
        <f t="shared" si="31"/>
        <v/>
      </c>
    </row>
    <row r="867" spans="8:25" x14ac:dyDescent="0.25">
      <c r="H867" s="155"/>
      <c r="I867" s="151"/>
      <c r="J867" s="152"/>
      <c r="K867" s="153"/>
      <c r="L867" s="153"/>
      <c r="M867" s="153"/>
      <c r="N867" s="153"/>
      <c r="O867" s="153"/>
      <c r="P867" s="153"/>
      <c r="Q867" s="153"/>
      <c r="R867" s="153"/>
      <c r="S867" s="152"/>
      <c r="T867" s="153"/>
      <c r="X867" s="69" t="str">
        <f t="shared" si="30"/>
        <v/>
      </c>
      <c r="Y867" s="69" t="str">
        <f t="shared" si="31"/>
        <v/>
      </c>
    </row>
    <row r="868" spans="8:25" x14ac:dyDescent="0.25">
      <c r="H868" s="155"/>
      <c r="I868" s="151"/>
      <c r="J868" s="152"/>
      <c r="K868" s="153"/>
      <c r="L868" s="153"/>
      <c r="M868" s="153"/>
      <c r="N868" s="153"/>
      <c r="O868" s="153"/>
      <c r="P868" s="153"/>
      <c r="Q868" s="153"/>
      <c r="R868" s="153"/>
      <c r="S868" s="152"/>
      <c r="T868" s="153"/>
      <c r="X868" s="69" t="str">
        <f t="shared" si="30"/>
        <v/>
      </c>
      <c r="Y868" s="69" t="str">
        <f t="shared" si="31"/>
        <v/>
      </c>
    </row>
    <row r="869" spans="8:25" x14ac:dyDescent="0.25">
      <c r="H869" s="155"/>
      <c r="I869" s="151"/>
      <c r="J869" s="152"/>
      <c r="K869" s="153"/>
      <c r="L869" s="153"/>
      <c r="M869" s="153"/>
      <c r="N869" s="153"/>
      <c r="O869" s="153"/>
      <c r="P869" s="153"/>
      <c r="Q869" s="153"/>
      <c r="R869" s="153"/>
      <c r="S869" s="152"/>
      <c r="T869" s="153"/>
      <c r="X869" s="69" t="str">
        <f t="shared" si="30"/>
        <v/>
      </c>
      <c r="Y869" s="69" t="str">
        <f t="shared" si="31"/>
        <v/>
      </c>
    </row>
    <row r="870" spans="8:25" x14ac:dyDescent="0.25">
      <c r="H870" s="155"/>
      <c r="I870" s="151"/>
      <c r="J870" s="152"/>
      <c r="K870" s="153"/>
      <c r="L870" s="153"/>
      <c r="M870" s="153"/>
      <c r="N870" s="153"/>
      <c r="O870" s="153"/>
      <c r="P870" s="153"/>
      <c r="Q870" s="153"/>
      <c r="R870" s="153"/>
      <c r="S870" s="152"/>
      <c r="T870" s="153"/>
      <c r="X870" s="69" t="str">
        <f t="shared" si="30"/>
        <v/>
      </c>
      <c r="Y870" s="69" t="str">
        <f t="shared" si="31"/>
        <v/>
      </c>
    </row>
    <row r="871" spans="8:25" x14ac:dyDescent="0.25">
      <c r="H871" s="155"/>
      <c r="I871" s="151"/>
      <c r="J871" s="152"/>
      <c r="K871" s="153"/>
      <c r="L871" s="153"/>
      <c r="M871" s="153"/>
      <c r="N871" s="153"/>
      <c r="O871" s="153"/>
      <c r="P871" s="153"/>
      <c r="Q871" s="153"/>
      <c r="R871" s="153"/>
      <c r="S871" s="152"/>
      <c r="T871" s="153"/>
      <c r="X871" s="69" t="str">
        <f t="shared" si="30"/>
        <v/>
      </c>
      <c r="Y871" s="69" t="str">
        <f t="shared" si="31"/>
        <v/>
      </c>
    </row>
    <row r="872" spans="8:25" x14ac:dyDescent="0.25">
      <c r="H872" s="155"/>
      <c r="I872" s="151"/>
      <c r="J872" s="152"/>
      <c r="K872" s="153"/>
      <c r="L872" s="153"/>
      <c r="M872" s="153"/>
      <c r="N872" s="153"/>
      <c r="O872" s="153"/>
      <c r="P872" s="153"/>
      <c r="Q872" s="153"/>
      <c r="R872" s="153"/>
      <c r="S872" s="152"/>
      <c r="T872" s="153"/>
      <c r="X872" s="69" t="str">
        <f t="shared" si="30"/>
        <v/>
      </c>
      <c r="Y872" s="69" t="str">
        <f t="shared" si="31"/>
        <v/>
      </c>
    </row>
    <row r="873" spans="8:25" x14ac:dyDescent="0.25">
      <c r="H873" s="155"/>
      <c r="I873" s="151"/>
      <c r="J873" s="152"/>
      <c r="K873" s="153"/>
      <c r="L873" s="153"/>
      <c r="M873" s="153"/>
      <c r="N873" s="153"/>
      <c r="O873" s="153"/>
      <c r="P873" s="153"/>
      <c r="Q873" s="153"/>
      <c r="R873" s="153"/>
      <c r="S873" s="152"/>
      <c r="T873" s="153"/>
      <c r="X873" s="69" t="str">
        <f t="shared" si="30"/>
        <v/>
      </c>
      <c r="Y873" s="69" t="str">
        <f t="shared" si="31"/>
        <v/>
      </c>
    </row>
    <row r="874" spans="8:25" x14ac:dyDescent="0.25">
      <c r="H874" s="155"/>
      <c r="I874" s="151"/>
      <c r="J874" s="152"/>
      <c r="K874" s="153"/>
      <c r="L874" s="153"/>
      <c r="M874" s="153"/>
      <c r="N874" s="153"/>
      <c r="O874" s="153"/>
      <c r="P874" s="153"/>
      <c r="Q874" s="153"/>
      <c r="R874" s="153"/>
      <c r="S874" s="152"/>
      <c r="T874" s="153"/>
      <c r="X874" s="69" t="str">
        <f t="shared" si="30"/>
        <v/>
      </c>
      <c r="Y874" s="69" t="str">
        <f t="shared" si="31"/>
        <v/>
      </c>
    </row>
    <row r="875" spans="8:25" x14ac:dyDescent="0.25">
      <c r="H875" s="155"/>
      <c r="I875" s="151"/>
      <c r="J875" s="152"/>
      <c r="K875" s="153"/>
      <c r="L875" s="153"/>
      <c r="M875" s="153"/>
      <c r="N875" s="153"/>
      <c r="O875" s="153"/>
      <c r="P875" s="153"/>
      <c r="Q875" s="153"/>
      <c r="R875" s="153"/>
      <c r="S875" s="152"/>
      <c r="T875" s="153"/>
      <c r="X875" s="69" t="str">
        <f t="shared" si="30"/>
        <v/>
      </c>
      <c r="Y875" s="69" t="str">
        <f t="shared" si="31"/>
        <v/>
      </c>
    </row>
    <row r="876" spans="8:25" x14ac:dyDescent="0.25">
      <c r="H876" s="155"/>
      <c r="I876" s="151"/>
      <c r="J876" s="152"/>
      <c r="K876" s="153"/>
      <c r="L876" s="153"/>
      <c r="M876" s="153"/>
      <c r="N876" s="153"/>
      <c r="O876" s="153"/>
      <c r="P876" s="153"/>
      <c r="Q876" s="153"/>
      <c r="R876" s="153"/>
      <c r="S876" s="152"/>
      <c r="T876" s="153"/>
      <c r="X876" s="69" t="str">
        <f t="shared" si="30"/>
        <v/>
      </c>
      <c r="Y876" s="69" t="str">
        <f t="shared" si="31"/>
        <v/>
      </c>
    </row>
    <row r="877" spans="8:25" x14ac:dyDescent="0.25">
      <c r="H877" s="155"/>
      <c r="I877" s="151"/>
      <c r="J877" s="152"/>
      <c r="K877" s="153"/>
      <c r="L877" s="153"/>
      <c r="M877" s="153"/>
      <c r="N877" s="153"/>
      <c r="O877" s="153"/>
      <c r="P877" s="153"/>
      <c r="Q877" s="153"/>
      <c r="R877" s="153"/>
      <c r="S877" s="152"/>
      <c r="T877" s="153"/>
      <c r="X877" s="69" t="str">
        <f t="shared" si="30"/>
        <v/>
      </c>
      <c r="Y877" s="69" t="str">
        <f t="shared" si="31"/>
        <v/>
      </c>
    </row>
    <row r="878" spans="8:25" x14ac:dyDescent="0.25">
      <c r="H878" s="155"/>
      <c r="I878" s="151"/>
      <c r="J878" s="152"/>
      <c r="K878" s="153"/>
      <c r="L878" s="153"/>
      <c r="M878" s="153"/>
      <c r="N878" s="153"/>
      <c r="O878" s="153"/>
      <c r="P878" s="153"/>
      <c r="Q878" s="153"/>
      <c r="R878" s="153"/>
      <c r="S878" s="152"/>
      <c r="T878" s="153"/>
      <c r="X878" s="69" t="str">
        <f t="shared" si="30"/>
        <v/>
      </c>
      <c r="Y878" s="69" t="str">
        <f t="shared" si="31"/>
        <v/>
      </c>
    </row>
    <row r="879" spans="8:25" x14ac:dyDescent="0.25">
      <c r="H879" s="155"/>
      <c r="I879" s="151"/>
      <c r="J879" s="152"/>
      <c r="K879" s="153"/>
      <c r="L879" s="153"/>
      <c r="M879" s="153"/>
      <c r="N879" s="153"/>
      <c r="O879" s="153"/>
      <c r="P879" s="153"/>
      <c r="Q879" s="153"/>
      <c r="R879" s="153"/>
      <c r="S879" s="152"/>
      <c r="T879" s="153"/>
      <c r="X879" s="69" t="str">
        <f t="shared" si="30"/>
        <v/>
      </c>
      <c r="Y879" s="69" t="str">
        <f t="shared" si="31"/>
        <v/>
      </c>
    </row>
    <row r="880" spans="8:25" x14ac:dyDescent="0.25">
      <c r="H880" s="155"/>
      <c r="I880" s="151"/>
      <c r="J880" s="152"/>
      <c r="K880" s="153"/>
      <c r="L880" s="153"/>
      <c r="M880" s="153"/>
      <c r="N880" s="153"/>
      <c r="O880" s="153"/>
      <c r="P880" s="153"/>
      <c r="Q880" s="153"/>
      <c r="R880" s="153"/>
      <c r="S880" s="152"/>
      <c r="T880" s="153"/>
      <c r="X880" s="69" t="str">
        <f t="shared" si="30"/>
        <v/>
      </c>
      <c r="Y880" s="69" t="str">
        <f t="shared" si="31"/>
        <v/>
      </c>
    </row>
    <row r="881" spans="8:25" x14ac:dyDescent="0.25">
      <c r="H881" s="155"/>
      <c r="I881" s="151"/>
      <c r="J881" s="152"/>
      <c r="K881" s="153"/>
      <c r="L881" s="153"/>
      <c r="M881" s="153"/>
      <c r="N881" s="153"/>
      <c r="O881" s="153"/>
      <c r="P881" s="153"/>
      <c r="Q881" s="153"/>
      <c r="R881" s="153"/>
      <c r="S881" s="152"/>
      <c r="T881" s="153"/>
      <c r="X881" s="69" t="str">
        <f t="shared" si="30"/>
        <v/>
      </c>
      <c r="Y881" s="69" t="str">
        <f t="shared" si="31"/>
        <v/>
      </c>
    </row>
    <row r="882" spans="8:25" x14ac:dyDescent="0.25">
      <c r="H882" s="155"/>
      <c r="I882" s="151"/>
      <c r="J882" s="152"/>
      <c r="K882" s="153"/>
      <c r="L882" s="153"/>
      <c r="M882" s="153"/>
      <c r="N882" s="153"/>
      <c r="O882" s="153"/>
      <c r="P882" s="153"/>
      <c r="Q882" s="153"/>
      <c r="R882" s="153"/>
      <c r="S882" s="152"/>
      <c r="T882" s="153"/>
      <c r="X882" s="69" t="str">
        <f t="shared" si="30"/>
        <v/>
      </c>
      <c r="Y882" s="69" t="str">
        <f t="shared" si="31"/>
        <v/>
      </c>
    </row>
    <row r="883" spans="8:25" x14ac:dyDescent="0.25">
      <c r="H883" s="155"/>
      <c r="I883" s="151"/>
      <c r="J883" s="152"/>
      <c r="K883" s="153"/>
      <c r="L883" s="153"/>
      <c r="M883" s="153"/>
      <c r="N883" s="153"/>
      <c r="O883" s="153"/>
      <c r="P883" s="153"/>
      <c r="Q883" s="153"/>
      <c r="R883" s="153"/>
      <c r="S883" s="152"/>
      <c r="T883" s="153"/>
      <c r="X883" s="69" t="str">
        <f t="shared" si="30"/>
        <v/>
      </c>
      <c r="Y883" s="69" t="str">
        <f t="shared" si="31"/>
        <v/>
      </c>
    </row>
    <row r="884" spans="8:25" x14ac:dyDescent="0.25">
      <c r="H884" s="155"/>
      <c r="I884" s="151"/>
      <c r="J884" s="152"/>
      <c r="K884" s="153"/>
      <c r="L884" s="153"/>
      <c r="M884" s="153"/>
      <c r="N884" s="153"/>
      <c r="O884" s="153"/>
      <c r="P884" s="153"/>
      <c r="Q884" s="153"/>
      <c r="R884" s="153"/>
      <c r="S884" s="152"/>
      <c r="T884" s="153"/>
      <c r="X884" s="69" t="str">
        <f t="shared" si="30"/>
        <v/>
      </c>
      <c r="Y884" s="69" t="str">
        <f t="shared" si="31"/>
        <v/>
      </c>
    </row>
    <row r="885" spans="8:25" x14ac:dyDescent="0.25">
      <c r="H885" s="155"/>
      <c r="I885" s="151"/>
      <c r="J885" s="152"/>
      <c r="K885" s="153"/>
      <c r="L885" s="153"/>
      <c r="M885" s="153"/>
      <c r="N885" s="153"/>
      <c r="O885" s="153"/>
      <c r="P885" s="153"/>
      <c r="Q885" s="153"/>
      <c r="R885" s="153"/>
      <c r="S885" s="152"/>
      <c r="T885" s="153"/>
      <c r="X885" s="69" t="str">
        <f t="shared" si="30"/>
        <v/>
      </c>
      <c r="Y885" s="69" t="str">
        <f t="shared" si="31"/>
        <v/>
      </c>
    </row>
    <row r="886" spans="8:25" x14ac:dyDescent="0.25">
      <c r="H886" s="155"/>
      <c r="I886" s="151"/>
      <c r="J886" s="152"/>
      <c r="K886" s="153"/>
      <c r="L886" s="153"/>
      <c r="M886" s="153"/>
      <c r="N886" s="153"/>
      <c r="O886" s="153"/>
      <c r="P886" s="153"/>
      <c r="Q886" s="153"/>
      <c r="R886" s="153"/>
      <c r="S886" s="152"/>
      <c r="T886" s="153"/>
      <c r="X886" s="69" t="str">
        <f t="shared" si="30"/>
        <v/>
      </c>
      <c r="Y886" s="69" t="str">
        <f t="shared" si="31"/>
        <v/>
      </c>
    </row>
    <row r="887" spans="8:25" x14ac:dyDescent="0.25">
      <c r="H887" s="155"/>
      <c r="I887" s="151"/>
      <c r="J887" s="152"/>
      <c r="K887" s="153"/>
      <c r="L887" s="153"/>
      <c r="M887" s="153"/>
      <c r="N887" s="153"/>
      <c r="O887" s="153"/>
      <c r="P887" s="153"/>
      <c r="Q887" s="153"/>
      <c r="R887" s="153"/>
      <c r="S887" s="152"/>
      <c r="T887" s="153"/>
      <c r="X887" s="69" t="str">
        <f t="shared" si="30"/>
        <v/>
      </c>
      <c r="Y887" s="69" t="str">
        <f t="shared" si="31"/>
        <v/>
      </c>
    </row>
    <row r="888" spans="8:25" x14ac:dyDescent="0.25">
      <c r="H888" s="155"/>
      <c r="I888" s="151"/>
      <c r="J888" s="152"/>
      <c r="K888" s="153"/>
      <c r="L888" s="153"/>
      <c r="M888" s="153"/>
      <c r="N888" s="153"/>
      <c r="O888" s="153"/>
      <c r="P888" s="153"/>
      <c r="Q888" s="153"/>
      <c r="R888" s="153"/>
      <c r="S888" s="152"/>
      <c r="T888" s="153"/>
      <c r="X888" s="69" t="str">
        <f t="shared" si="30"/>
        <v/>
      </c>
      <c r="Y888" s="69" t="str">
        <f t="shared" si="31"/>
        <v/>
      </c>
    </row>
    <row r="889" spans="8:25" x14ac:dyDescent="0.25">
      <c r="H889" s="155"/>
      <c r="I889" s="151"/>
      <c r="J889" s="152"/>
      <c r="K889" s="153"/>
      <c r="L889" s="153"/>
      <c r="M889" s="153"/>
      <c r="N889" s="153"/>
      <c r="O889" s="153"/>
      <c r="P889" s="153"/>
      <c r="Q889" s="153"/>
      <c r="R889" s="153"/>
      <c r="S889" s="152"/>
      <c r="T889" s="153"/>
      <c r="X889" s="69" t="str">
        <f t="shared" si="30"/>
        <v/>
      </c>
      <c r="Y889" s="69" t="str">
        <f t="shared" si="31"/>
        <v/>
      </c>
    </row>
    <row r="890" spans="8:25" x14ac:dyDescent="0.25">
      <c r="H890" s="155"/>
      <c r="I890" s="151"/>
      <c r="J890" s="152"/>
      <c r="K890" s="153"/>
      <c r="L890" s="153"/>
      <c r="M890" s="153"/>
      <c r="N890" s="153"/>
      <c r="O890" s="153"/>
      <c r="P890" s="153"/>
      <c r="Q890" s="153"/>
      <c r="R890" s="153"/>
      <c r="S890" s="152"/>
      <c r="T890" s="153"/>
      <c r="X890" s="69" t="str">
        <f t="shared" si="30"/>
        <v/>
      </c>
      <c r="Y890" s="69" t="str">
        <f t="shared" si="31"/>
        <v/>
      </c>
    </row>
    <row r="891" spans="8:25" x14ac:dyDescent="0.25">
      <c r="H891" s="155"/>
      <c r="I891" s="151"/>
      <c r="J891" s="152"/>
      <c r="K891" s="153"/>
      <c r="L891" s="153"/>
      <c r="M891" s="153"/>
      <c r="N891" s="153"/>
      <c r="O891" s="153"/>
      <c r="P891" s="153"/>
      <c r="Q891" s="153"/>
      <c r="R891" s="153"/>
      <c r="S891" s="152"/>
      <c r="T891" s="153"/>
      <c r="X891" s="69" t="str">
        <f t="shared" si="30"/>
        <v/>
      </c>
      <c r="Y891" s="69" t="str">
        <f t="shared" si="31"/>
        <v/>
      </c>
    </row>
    <row r="892" spans="8:25" x14ac:dyDescent="0.25">
      <c r="H892" s="155"/>
      <c r="I892" s="151"/>
      <c r="J892" s="152"/>
      <c r="K892" s="153"/>
      <c r="L892" s="153"/>
      <c r="M892" s="153"/>
      <c r="N892" s="153"/>
      <c r="O892" s="153"/>
      <c r="P892" s="153"/>
      <c r="Q892" s="153"/>
      <c r="R892" s="153"/>
      <c r="S892" s="152"/>
      <c r="T892" s="153"/>
      <c r="X892" s="69" t="str">
        <f t="shared" si="30"/>
        <v/>
      </c>
      <c r="Y892" s="69" t="str">
        <f t="shared" si="31"/>
        <v/>
      </c>
    </row>
    <row r="893" spans="8:25" x14ac:dyDescent="0.25">
      <c r="H893" s="155"/>
      <c r="I893" s="151"/>
      <c r="J893" s="152"/>
      <c r="K893" s="153"/>
      <c r="L893" s="153"/>
      <c r="M893" s="153"/>
      <c r="N893" s="153"/>
      <c r="O893" s="153"/>
      <c r="P893" s="153"/>
      <c r="Q893" s="153"/>
      <c r="R893" s="153"/>
      <c r="S893" s="152"/>
      <c r="T893" s="153"/>
      <c r="X893" s="69" t="str">
        <f t="shared" si="30"/>
        <v/>
      </c>
      <c r="Y893" s="69" t="str">
        <f t="shared" si="31"/>
        <v/>
      </c>
    </row>
    <row r="894" spans="8:25" x14ac:dyDescent="0.25">
      <c r="H894" s="155"/>
      <c r="I894" s="151"/>
      <c r="J894" s="152"/>
      <c r="K894" s="153"/>
      <c r="L894" s="153"/>
      <c r="M894" s="153"/>
      <c r="N894" s="153"/>
      <c r="O894" s="153"/>
      <c r="P894" s="153"/>
      <c r="Q894" s="153"/>
      <c r="R894" s="153"/>
      <c r="S894" s="152"/>
      <c r="T894" s="153"/>
      <c r="X894" s="69" t="str">
        <f t="shared" si="30"/>
        <v/>
      </c>
      <c r="Y894" s="69" t="str">
        <f t="shared" si="31"/>
        <v/>
      </c>
    </row>
    <row r="895" spans="8:25" x14ac:dyDescent="0.25">
      <c r="H895" s="155"/>
      <c r="I895" s="151"/>
      <c r="J895" s="152"/>
      <c r="K895" s="153"/>
      <c r="L895" s="153"/>
      <c r="M895" s="153"/>
      <c r="N895" s="153"/>
      <c r="O895" s="153"/>
      <c r="P895" s="153"/>
      <c r="Q895" s="153"/>
      <c r="R895" s="153"/>
      <c r="S895" s="152"/>
      <c r="T895" s="153"/>
      <c r="X895" s="69" t="str">
        <f t="shared" si="30"/>
        <v/>
      </c>
      <c r="Y895" s="69" t="str">
        <f t="shared" si="31"/>
        <v/>
      </c>
    </row>
    <row r="896" spans="8:25" x14ac:dyDescent="0.25">
      <c r="H896" s="155"/>
      <c r="I896" s="151"/>
      <c r="J896" s="152"/>
      <c r="K896" s="153"/>
      <c r="L896" s="153"/>
      <c r="M896" s="153"/>
      <c r="N896" s="153"/>
      <c r="O896" s="153"/>
      <c r="P896" s="153"/>
      <c r="Q896" s="153"/>
      <c r="R896" s="153"/>
      <c r="S896" s="152"/>
      <c r="T896" s="153"/>
      <c r="X896" s="69" t="str">
        <f t="shared" si="30"/>
        <v/>
      </c>
      <c r="Y896" s="69" t="str">
        <f t="shared" si="31"/>
        <v/>
      </c>
    </row>
    <row r="897" spans="8:25" x14ac:dyDescent="0.25">
      <c r="H897" s="155"/>
      <c r="I897" s="151"/>
      <c r="J897" s="152"/>
      <c r="K897" s="153"/>
      <c r="L897" s="153"/>
      <c r="M897" s="153"/>
      <c r="N897" s="153"/>
      <c r="O897" s="153"/>
      <c r="P897" s="153"/>
      <c r="Q897" s="153"/>
      <c r="R897" s="153"/>
      <c r="S897" s="152"/>
      <c r="T897" s="153"/>
      <c r="X897" s="69" t="str">
        <f t="shared" si="30"/>
        <v/>
      </c>
      <c r="Y897" s="69" t="str">
        <f t="shared" si="31"/>
        <v/>
      </c>
    </row>
    <row r="898" spans="8:25" x14ac:dyDescent="0.25">
      <c r="H898" s="155"/>
      <c r="I898" s="151"/>
      <c r="J898" s="152"/>
      <c r="K898" s="153"/>
      <c r="L898" s="153"/>
      <c r="M898" s="153"/>
      <c r="N898" s="153"/>
      <c r="O898" s="153"/>
      <c r="P898" s="153"/>
      <c r="Q898" s="153"/>
      <c r="R898" s="153"/>
      <c r="S898" s="152"/>
      <c r="T898" s="153"/>
      <c r="X898" s="69" t="str">
        <f t="shared" ref="X898:X961" si="32">IF(W898&lt;&gt;"",W898-I898,"")</f>
        <v/>
      </c>
      <c r="Y898" s="69" t="str">
        <f t="shared" si="31"/>
        <v/>
      </c>
    </row>
    <row r="899" spans="8:25" x14ac:dyDescent="0.25">
      <c r="H899" s="155"/>
      <c r="I899" s="151"/>
      <c r="J899" s="152"/>
      <c r="K899" s="153"/>
      <c r="L899" s="153"/>
      <c r="M899" s="153"/>
      <c r="N899" s="153"/>
      <c r="O899" s="153"/>
      <c r="P899" s="153"/>
      <c r="Q899" s="153"/>
      <c r="R899" s="153"/>
      <c r="S899" s="152"/>
      <c r="T899" s="153"/>
      <c r="X899" s="69" t="str">
        <f t="shared" si="32"/>
        <v/>
      </c>
      <c r="Y899" s="69" t="str">
        <f t="shared" ref="Y899:Y962" si="33">IF(X899&lt;&gt;"",IF(X899&lt;365,"&lt; 1 year",IF(X899&lt;730,"1-2",IF(X899&lt;1095,"2-3",IF(X899&lt;1460,"3-4",IF(X899&lt;1825,"4-5","5+"))))),"")</f>
        <v/>
      </c>
    </row>
    <row r="900" spans="8:25" x14ac:dyDescent="0.25">
      <c r="H900" s="155"/>
      <c r="I900" s="151"/>
      <c r="J900" s="152"/>
      <c r="K900" s="153"/>
      <c r="L900" s="153"/>
      <c r="M900" s="153"/>
      <c r="N900" s="153"/>
      <c r="O900" s="153"/>
      <c r="P900" s="153"/>
      <c r="Q900" s="153"/>
      <c r="R900" s="153"/>
      <c r="S900" s="152"/>
      <c r="T900" s="153"/>
      <c r="X900" s="69" t="str">
        <f t="shared" si="32"/>
        <v/>
      </c>
      <c r="Y900" s="69" t="str">
        <f t="shared" si="33"/>
        <v/>
      </c>
    </row>
    <row r="901" spans="8:25" x14ac:dyDescent="0.25">
      <c r="H901" s="155"/>
      <c r="I901" s="151"/>
      <c r="J901" s="152"/>
      <c r="K901" s="153"/>
      <c r="L901" s="153"/>
      <c r="M901" s="153"/>
      <c r="N901" s="153"/>
      <c r="O901" s="153"/>
      <c r="P901" s="153"/>
      <c r="Q901" s="153"/>
      <c r="R901" s="153"/>
      <c r="S901" s="152"/>
      <c r="T901" s="153"/>
      <c r="X901" s="69" t="str">
        <f t="shared" si="32"/>
        <v/>
      </c>
      <c r="Y901" s="69" t="str">
        <f t="shared" si="33"/>
        <v/>
      </c>
    </row>
    <row r="902" spans="8:25" x14ac:dyDescent="0.25">
      <c r="H902" s="155"/>
      <c r="I902" s="151"/>
      <c r="J902" s="152"/>
      <c r="K902" s="153"/>
      <c r="L902" s="153"/>
      <c r="M902" s="153"/>
      <c r="N902" s="153"/>
      <c r="O902" s="153"/>
      <c r="P902" s="153"/>
      <c r="Q902" s="153"/>
      <c r="R902" s="153"/>
      <c r="S902" s="152"/>
      <c r="T902" s="153"/>
      <c r="X902" s="69" t="str">
        <f t="shared" si="32"/>
        <v/>
      </c>
      <c r="Y902" s="69" t="str">
        <f t="shared" si="33"/>
        <v/>
      </c>
    </row>
    <row r="903" spans="8:25" x14ac:dyDescent="0.25">
      <c r="H903" s="155"/>
      <c r="I903" s="151"/>
      <c r="J903" s="152"/>
      <c r="K903" s="153"/>
      <c r="L903" s="153"/>
      <c r="M903" s="153"/>
      <c r="N903" s="153"/>
      <c r="O903" s="153"/>
      <c r="P903" s="153"/>
      <c r="Q903" s="153"/>
      <c r="R903" s="153"/>
      <c r="S903" s="152"/>
      <c r="T903" s="153"/>
      <c r="X903" s="69" t="str">
        <f t="shared" si="32"/>
        <v/>
      </c>
      <c r="Y903" s="69" t="str">
        <f t="shared" si="33"/>
        <v/>
      </c>
    </row>
    <row r="904" spans="8:25" x14ac:dyDescent="0.25">
      <c r="H904" s="155"/>
      <c r="I904" s="151"/>
      <c r="J904" s="152"/>
      <c r="K904" s="153"/>
      <c r="L904" s="153"/>
      <c r="M904" s="153"/>
      <c r="N904" s="153"/>
      <c r="O904" s="153"/>
      <c r="P904" s="153"/>
      <c r="Q904" s="153"/>
      <c r="R904" s="153"/>
      <c r="S904" s="152"/>
      <c r="T904" s="153"/>
      <c r="X904" s="69" t="str">
        <f t="shared" si="32"/>
        <v/>
      </c>
      <c r="Y904" s="69" t="str">
        <f t="shared" si="33"/>
        <v/>
      </c>
    </row>
    <row r="905" spans="8:25" x14ac:dyDescent="0.25">
      <c r="H905" s="155"/>
      <c r="I905" s="151"/>
      <c r="J905" s="152"/>
      <c r="K905" s="153"/>
      <c r="L905" s="153"/>
      <c r="M905" s="153"/>
      <c r="N905" s="153"/>
      <c r="O905" s="153"/>
      <c r="P905" s="153"/>
      <c r="Q905" s="153"/>
      <c r="R905" s="153"/>
      <c r="S905" s="152"/>
      <c r="T905" s="153"/>
      <c r="X905" s="69" t="str">
        <f t="shared" si="32"/>
        <v/>
      </c>
      <c r="Y905" s="69" t="str">
        <f t="shared" si="33"/>
        <v/>
      </c>
    </row>
    <row r="906" spans="8:25" x14ac:dyDescent="0.25">
      <c r="H906" s="155"/>
      <c r="I906" s="151"/>
      <c r="J906" s="152"/>
      <c r="K906" s="153"/>
      <c r="L906" s="153"/>
      <c r="M906" s="153"/>
      <c r="N906" s="153"/>
      <c r="O906" s="153"/>
      <c r="P906" s="153"/>
      <c r="Q906" s="153"/>
      <c r="R906" s="153"/>
      <c r="S906" s="152"/>
      <c r="T906" s="153"/>
      <c r="X906" s="69" t="str">
        <f t="shared" si="32"/>
        <v/>
      </c>
      <c r="Y906" s="69" t="str">
        <f t="shared" si="33"/>
        <v/>
      </c>
    </row>
    <row r="907" spans="8:25" x14ac:dyDescent="0.25">
      <c r="H907" s="155"/>
      <c r="I907" s="151"/>
      <c r="J907" s="152"/>
      <c r="K907" s="153"/>
      <c r="L907" s="153"/>
      <c r="M907" s="153"/>
      <c r="N907" s="153"/>
      <c r="O907" s="153"/>
      <c r="P907" s="153"/>
      <c r="Q907" s="153"/>
      <c r="R907" s="153"/>
      <c r="S907" s="152"/>
      <c r="T907" s="153"/>
      <c r="X907" s="69" t="str">
        <f t="shared" si="32"/>
        <v/>
      </c>
      <c r="Y907" s="69" t="str">
        <f t="shared" si="33"/>
        <v/>
      </c>
    </row>
    <row r="908" spans="8:25" x14ac:dyDescent="0.25">
      <c r="H908" s="155"/>
      <c r="I908" s="151"/>
      <c r="J908" s="152"/>
      <c r="K908" s="153"/>
      <c r="L908" s="153"/>
      <c r="M908" s="153"/>
      <c r="N908" s="153"/>
      <c r="O908" s="153"/>
      <c r="P908" s="153"/>
      <c r="Q908" s="153"/>
      <c r="R908" s="153"/>
      <c r="S908" s="152"/>
      <c r="T908" s="153"/>
      <c r="X908" s="69" t="str">
        <f t="shared" si="32"/>
        <v/>
      </c>
      <c r="Y908" s="69" t="str">
        <f t="shared" si="33"/>
        <v/>
      </c>
    </row>
    <row r="909" spans="8:25" x14ac:dyDescent="0.25">
      <c r="H909" s="155"/>
      <c r="I909" s="151"/>
      <c r="J909" s="152"/>
      <c r="K909" s="153"/>
      <c r="L909" s="153"/>
      <c r="M909" s="153"/>
      <c r="N909" s="153"/>
      <c r="O909" s="153"/>
      <c r="P909" s="153"/>
      <c r="Q909" s="153"/>
      <c r="R909" s="153"/>
      <c r="S909" s="152"/>
      <c r="T909" s="153"/>
      <c r="X909" s="69" t="str">
        <f t="shared" si="32"/>
        <v/>
      </c>
      <c r="Y909" s="69" t="str">
        <f t="shared" si="33"/>
        <v/>
      </c>
    </row>
    <row r="910" spans="8:25" x14ac:dyDescent="0.25">
      <c r="H910" s="155"/>
      <c r="I910" s="151"/>
      <c r="J910" s="152"/>
      <c r="K910" s="153"/>
      <c r="L910" s="153"/>
      <c r="M910" s="153"/>
      <c r="N910" s="153"/>
      <c r="O910" s="153"/>
      <c r="P910" s="153"/>
      <c r="Q910" s="153"/>
      <c r="R910" s="153"/>
      <c r="S910" s="152"/>
      <c r="T910" s="153"/>
      <c r="X910" s="69" t="str">
        <f t="shared" si="32"/>
        <v/>
      </c>
      <c r="Y910" s="69" t="str">
        <f t="shared" si="33"/>
        <v/>
      </c>
    </row>
    <row r="911" spans="8:25" x14ac:dyDescent="0.25">
      <c r="H911" s="155"/>
      <c r="I911" s="151"/>
      <c r="J911" s="152"/>
      <c r="K911" s="153"/>
      <c r="L911" s="153"/>
      <c r="M911" s="153"/>
      <c r="N911" s="153"/>
      <c r="O911" s="153"/>
      <c r="P911" s="153"/>
      <c r="Q911" s="153"/>
      <c r="R911" s="153"/>
      <c r="S911" s="152"/>
      <c r="T911" s="153"/>
      <c r="X911" s="69" t="str">
        <f t="shared" si="32"/>
        <v/>
      </c>
      <c r="Y911" s="69" t="str">
        <f t="shared" si="33"/>
        <v/>
      </c>
    </row>
    <row r="912" spans="8:25" x14ac:dyDescent="0.25">
      <c r="H912" s="155"/>
      <c r="I912" s="151"/>
      <c r="J912" s="152"/>
      <c r="K912" s="153"/>
      <c r="L912" s="153"/>
      <c r="M912" s="153"/>
      <c r="N912" s="153"/>
      <c r="O912" s="153"/>
      <c r="P912" s="153"/>
      <c r="Q912" s="153"/>
      <c r="R912" s="153"/>
      <c r="S912" s="152"/>
      <c r="T912" s="153"/>
      <c r="X912" s="69" t="str">
        <f t="shared" si="32"/>
        <v/>
      </c>
      <c r="Y912" s="69" t="str">
        <f t="shared" si="33"/>
        <v/>
      </c>
    </row>
    <row r="913" spans="8:25" x14ac:dyDescent="0.25">
      <c r="H913" s="155"/>
      <c r="I913" s="151"/>
      <c r="J913" s="152"/>
      <c r="K913" s="153"/>
      <c r="L913" s="153"/>
      <c r="M913" s="153"/>
      <c r="N913" s="153"/>
      <c r="O913" s="153"/>
      <c r="P913" s="153"/>
      <c r="Q913" s="153"/>
      <c r="R913" s="153"/>
      <c r="S913" s="152"/>
      <c r="T913" s="153"/>
      <c r="X913" s="69" t="str">
        <f t="shared" si="32"/>
        <v/>
      </c>
      <c r="Y913" s="69" t="str">
        <f t="shared" si="33"/>
        <v/>
      </c>
    </row>
    <row r="914" spans="8:25" x14ac:dyDescent="0.25">
      <c r="H914" s="155"/>
      <c r="I914" s="151"/>
      <c r="J914" s="152"/>
      <c r="K914" s="153"/>
      <c r="L914" s="153"/>
      <c r="M914" s="153"/>
      <c r="N914" s="153"/>
      <c r="O914" s="153"/>
      <c r="P914" s="153"/>
      <c r="Q914" s="153"/>
      <c r="R914" s="153"/>
      <c r="S914" s="152"/>
      <c r="T914" s="153"/>
      <c r="X914" s="69" t="str">
        <f t="shared" si="32"/>
        <v/>
      </c>
      <c r="Y914" s="69" t="str">
        <f t="shared" si="33"/>
        <v/>
      </c>
    </row>
    <row r="915" spans="8:25" x14ac:dyDescent="0.25">
      <c r="H915" s="155"/>
      <c r="I915" s="151"/>
      <c r="J915" s="152"/>
      <c r="K915" s="153"/>
      <c r="L915" s="153"/>
      <c r="M915" s="153"/>
      <c r="N915" s="153"/>
      <c r="O915" s="153"/>
      <c r="P915" s="153"/>
      <c r="Q915" s="153"/>
      <c r="R915" s="153"/>
      <c r="S915" s="152"/>
      <c r="T915" s="153"/>
      <c r="X915" s="69" t="str">
        <f t="shared" si="32"/>
        <v/>
      </c>
      <c r="Y915" s="69" t="str">
        <f t="shared" si="33"/>
        <v/>
      </c>
    </row>
    <row r="916" spans="8:25" x14ac:dyDescent="0.25">
      <c r="H916" s="155"/>
      <c r="I916" s="151"/>
      <c r="J916" s="152"/>
      <c r="K916" s="153"/>
      <c r="L916" s="153"/>
      <c r="M916" s="153"/>
      <c r="N916" s="153"/>
      <c r="O916" s="153"/>
      <c r="P916" s="153"/>
      <c r="Q916" s="153"/>
      <c r="R916" s="153"/>
      <c r="S916" s="152"/>
      <c r="T916" s="153"/>
      <c r="X916" s="69" t="str">
        <f t="shared" si="32"/>
        <v/>
      </c>
      <c r="Y916" s="69" t="str">
        <f t="shared" si="33"/>
        <v/>
      </c>
    </row>
    <row r="917" spans="8:25" x14ac:dyDescent="0.25">
      <c r="H917" s="155"/>
      <c r="I917" s="151"/>
      <c r="J917" s="152"/>
      <c r="K917" s="153"/>
      <c r="L917" s="153"/>
      <c r="M917" s="153"/>
      <c r="N917" s="153"/>
      <c r="O917" s="153"/>
      <c r="P917" s="153"/>
      <c r="Q917" s="153"/>
      <c r="R917" s="153"/>
      <c r="S917" s="152"/>
      <c r="T917" s="153"/>
      <c r="X917" s="69" t="str">
        <f t="shared" si="32"/>
        <v/>
      </c>
      <c r="Y917" s="69" t="str">
        <f t="shared" si="33"/>
        <v/>
      </c>
    </row>
    <row r="918" spans="8:25" x14ac:dyDescent="0.25">
      <c r="H918" s="155"/>
      <c r="I918" s="151"/>
      <c r="J918" s="152"/>
      <c r="K918" s="153"/>
      <c r="L918" s="153"/>
      <c r="M918" s="153"/>
      <c r="N918" s="153"/>
      <c r="O918" s="153"/>
      <c r="P918" s="153"/>
      <c r="Q918" s="153"/>
      <c r="R918" s="153"/>
      <c r="S918" s="152"/>
      <c r="T918" s="153"/>
      <c r="X918" s="69" t="str">
        <f t="shared" si="32"/>
        <v/>
      </c>
      <c r="Y918" s="69" t="str">
        <f t="shared" si="33"/>
        <v/>
      </c>
    </row>
    <row r="919" spans="8:25" x14ac:dyDescent="0.25">
      <c r="H919" s="155"/>
      <c r="I919" s="151"/>
      <c r="J919" s="152"/>
      <c r="K919" s="153"/>
      <c r="L919" s="153"/>
      <c r="M919" s="153"/>
      <c r="N919" s="153"/>
      <c r="O919" s="153"/>
      <c r="P919" s="153"/>
      <c r="Q919" s="153"/>
      <c r="R919" s="153"/>
      <c r="S919" s="152"/>
      <c r="T919" s="153"/>
      <c r="X919" s="69" t="str">
        <f t="shared" si="32"/>
        <v/>
      </c>
      <c r="Y919" s="69" t="str">
        <f t="shared" si="33"/>
        <v/>
      </c>
    </row>
    <row r="920" spans="8:25" x14ac:dyDescent="0.25">
      <c r="H920" s="155"/>
      <c r="I920" s="151"/>
      <c r="J920" s="152"/>
      <c r="K920" s="153"/>
      <c r="L920" s="153"/>
      <c r="M920" s="153"/>
      <c r="N920" s="153"/>
      <c r="O920" s="153"/>
      <c r="P920" s="153"/>
      <c r="Q920" s="153"/>
      <c r="R920" s="153"/>
      <c r="S920" s="152"/>
      <c r="T920" s="153"/>
      <c r="X920" s="69" t="str">
        <f t="shared" si="32"/>
        <v/>
      </c>
      <c r="Y920" s="69" t="str">
        <f t="shared" si="33"/>
        <v/>
      </c>
    </row>
    <row r="921" spans="8:25" x14ac:dyDescent="0.25">
      <c r="H921" s="155"/>
      <c r="I921" s="151"/>
      <c r="J921" s="152"/>
      <c r="K921" s="153"/>
      <c r="L921" s="153"/>
      <c r="M921" s="153"/>
      <c r="N921" s="153"/>
      <c r="O921" s="153"/>
      <c r="P921" s="153"/>
      <c r="Q921" s="153"/>
      <c r="R921" s="153"/>
      <c r="S921" s="152"/>
      <c r="T921" s="153"/>
      <c r="X921" s="69" t="str">
        <f t="shared" si="32"/>
        <v/>
      </c>
      <c r="Y921" s="69" t="str">
        <f t="shared" si="33"/>
        <v/>
      </c>
    </row>
    <row r="922" spans="8:25" x14ac:dyDescent="0.25">
      <c r="H922" s="155"/>
      <c r="I922" s="151"/>
      <c r="J922" s="152"/>
      <c r="K922" s="153"/>
      <c r="L922" s="153"/>
      <c r="M922" s="153"/>
      <c r="N922" s="153"/>
      <c r="O922" s="153"/>
      <c r="P922" s="153"/>
      <c r="Q922" s="153"/>
      <c r="R922" s="153"/>
      <c r="S922" s="152"/>
      <c r="T922" s="153"/>
      <c r="X922" s="69" t="str">
        <f t="shared" si="32"/>
        <v/>
      </c>
      <c r="Y922" s="69" t="str">
        <f t="shared" si="33"/>
        <v/>
      </c>
    </row>
    <row r="923" spans="8:25" x14ac:dyDescent="0.25">
      <c r="H923" s="155"/>
      <c r="I923" s="151"/>
      <c r="J923" s="152"/>
      <c r="K923" s="153"/>
      <c r="L923" s="153"/>
      <c r="M923" s="153"/>
      <c r="N923" s="153"/>
      <c r="O923" s="153"/>
      <c r="P923" s="153"/>
      <c r="Q923" s="153"/>
      <c r="R923" s="153"/>
      <c r="S923" s="152"/>
      <c r="T923" s="153"/>
      <c r="X923" s="69" t="str">
        <f t="shared" si="32"/>
        <v/>
      </c>
      <c r="Y923" s="69" t="str">
        <f t="shared" si="33"/>
        <v/>
      </c>
    </row>
    <row r="924" spans="8:25" x14ac:dyDescent="0.25">
      <c r="H924" s="155"/>
      <c r="I924" s="151"/>
      <c r="J924" s="152"/>
      <c r="K924" s="153"/>
      <c r="L924" s="153"/>
      <c r="M924" s="153"/>
      <c r="N924" s="153"/>
      <c r="O924" s="153"/>
      <c r="P924" s="153"/>
      <c r="Q924" s="153"/>
      <c r="R924" s="153"/>
      <c r="S924" s="152"/>
      <c r="T924" s="153"/>
      <c r="X924" s="69" t="str">
        <f t="shared" si="32"/>
        <v/>
      </c>
      <c r="Y924" s="69" t="str">
        <f t="shared" si="33"/>
        <v/>
      </c>
    </row>
    <row r="925" spans="8:25" x14ac:dyDescent="0.25">
      <c r="H925" s="155"/>
      <c r="I925" s="151"/>
      <c r="J925" s="152"/>
      <c r="K925" s="153"/>
      <c r="L925" s="153"/>
      <c r="M925" s="153"/>
      <c r="N925" s="153"/>
      <c r="O925" s="153"/>
      <c r="P925" s="153"/>
      <c r="Q925" s="153"/>
      <c r="R925" s="153"/>
      <c r="S925" s="152"/>
      <c r="T925" s="153"/>
      <c r="X925" s="69" t="str">
        <f t="shared" si="32"/>
        <v/>
      </c>
      <c r="Y925" s="69" t="str">
        <f t="shared" si="33"/>
        <v/>
      </c>
    </row>
    <row r="926" spans="8:25" x14ac:dyDescent="0.25">
      <c r="H926" s="155"/>
      <c r="I926" s="151"/>
      <c r="J926" s="152"/>
      <c r="K926" s="153"/>
      <c r="L926" s="153"/>
      <c r="M926" s="153"/>
      <c r="N926" s="153"/>
      <c r="O926" s="153"/>
      <c r="P926" s="153"/>
      <c r="Q926" s="153"/>
      <c r="R926" s="153"/>
      <c r="S926" s="152"/>
      <c r="T926" s="153"/>
      <c r="X926" s="69" t="str">
        <f t="shared" si="32"/>
        <v/>
      </c>
      <c r="Y926" s="69" t="str">
        <f t="shared" si="33"/>
        <v/>
      </c>
    </row>
    <row r="927" spans="8:25" x14ac:dyDescent="0.25">
      <c r="H927" s="155"/>
      <c r="I927" s="151"/>
      <c r="J927" s="152"/>
      <c r="K927" s="153"/>
      <c r="L927" s="153"/>
      <c r="M927" s="153"/>
      <c r="N927" s="153"/>
      <c r="O927" s="153"/>
      <c r="P927" s="153"/>
      <c r="Q927" s="153"/>
      <c r="R927" s="153"/>
      <c r="S927" s="152"/>
      <c r="T927" s="153"/>
      <c r="X927" s="69" t="str">
        <f t="shared" si="32"/>
        <v/>
      </c>
      <c r="Y927" s="69" t="str">
        <f t="shared" si="33"/>
        <v/>
      </c>
    </row>
    <row r="928" spans="8:25" x14ac:dyDescent="0.25">
      <c r="H928" s="155"/>
      <c r="I928" s="151"/>
      <c r="J928" s="152"/>
      <c r="K928" s="153"/>
      <c r="L928" s="153"/>
      <c r="M928" s="153"/>
      <c r="N928" s="153"/>
      <c r="O928" s="153"/>
      <c r="P928" s="153"/>
      <c r="Q928" s="153"/>
      <c r="R928" s="153"/>
      <c r="S928" s="152"/>
      <c r="T928" s="153"/>
      <c r="X928" s="69" t="str">
        <f t="shared" si="32"/>
        <v/>
      </c>
      <c r="Y928" s="69" t="str">
        <f t="shared" si="33"/>
        <v/>
      </c>
    </row>
    <row r="929" spans="8:25" x14ac:dyDescent="0.25">
      <c r="H929" s="155"/>
      <c r="I929" s="151"/>
      <c r="J929" s="152"/>
      <c r="K929" s="153"/>
      <c r="L929" s="153"/>
      <c r="M929" s="153"/>
      <c r="N929" s="153"/>
      <c r="O929" s="153"/>
      <c r="P929" s="153"/>
      <c r="Q929" s="153"/>
      <c r="R929" s="153"/>
      <c r="S929" s="152"/>
      <c r="T929" s="153"/>
      <c r="X929" s="69" t="str">
        <f t="shared" si="32"/>
        <v/>
      </c>
      <c r="Y929" s="69" t="str">
        <f t="shared" si="33"/>
        <v/>
      </c>
    </row>
    <row r="930" spans="8:25" x14ac:dyDescent="0.25">
      <c r="H930" s="155"/>
      <c r="I930" s="151"/>
      <c r="J930" s="152"/>
      <c r="K930" s="153"/>
      <c r="L930" s="153"/>
      <c r="M930" s="153"/>
      <c r="N930" s="153"/>
      <c r="O930" s="153"/>
      <c r="P930" s="153"/>
      <c r="Q930" s="153"/>
      <c r="R930" s="153"/>
      <c r="S930" s="152"/>
      <c r="T930" s="153"/>
      <c r="X930" s="69" t="str">
        <f t="shared" si="32"/>
        <v/>
      </c>
      <c r="Y930" s="69" t="str">
        <f t="shared" si="33"/>
        <v/>
      </c>
    </row>
    <row r="931" spans="8:25" x14ac:dyDescent="0.25">
      <c r="H931" s="155"/>
      <c r="I931" s="151"/>
      <c r="J931" s="152"/>
      <c r="K931" s="153"/>
      <c r="L931" s="153"/>
      <c r="M931" s="153"/>
      <c r="N931" s="153"/>
      <c r="O931" s="153"/>
      <c r="P931" s="153"/>
      <c r="Q931" s="153"/>
      <c r="R931" s="153"/>
      <c r="S931" s="152"/>
      <c r="T931" s="153"/>
      <c r="X931" s="69" t="str">
        <f t="shared" si="32"/>
        <v/>
      </c>
      <c r="Y931" s="69" t="str">
        <f t="shared" si="33"/>
        <v/>
      </c>
    </row>
    <row r="932" spans="8:25" x14ac:dyDescent="0.25">
      <c r="H932" s="155"/>
      <c r="I932" s="151"/>
      <c r="J932" s="152"/>
      <c r="K932" s="153"/>
      <c r="L932" s="153"/>
      <c r="M932" s="153"/>
      <c r="N932" s="153"/>
      <c r="O932" s="153"/>
      <c r="P932" s="153"/>
      <c r="Q932" s="153"/>
      <c r="R932" s="153"/>
      <c r="S932" s="152"/>
      <c r="T932" s="153"/>
      <c r="X932" s="69" t="str">
        <f t="shared" si="32"/>
        <v/>
      </c>
      <c r="Y932" s="69" t="str">
        <f t="shared" si="33"/>
        <v/>
      </c>
    </row>
    <row r="933" spans="8:25" x14ac:dyDescent="0.25">
      <c r="H933" s="155"/>
      <c r="I933" s="151"/>
      <c r="J933" s="152"/>
      <c r="K933" s="153"/>
      <c r="L933" s="153"/>
      <c r="M933" s="153"/>
      <c r="N933" s="153"/>
      <c r="O933" s="153"/>
      <c r="P933" s="153"/>
      <c r="Q933" s="153"/>
      <c r="R933" s="153"/>
      <c r="S933" s="152"/>
      <c r="T933" s="153"/>
      <c r="X933" s="69" t="str">
        <f t="shared" si="32"/>
        <v/>
      </c>
      <c r="Y933" s="69" t="str">
        <f t="shared" si="33"/>
        <v/>
      </c>
    </row>
    <row r="934" spans="8:25" x14ac:dyDescent="0.25">
      <c r="H934" s="155"/>
      <c r="I934" s="151"/>
      <c r="J934" s="152"/>
      <c r="K934" s="153"/>
      <c r="L934" s="153"/>
      <c r="M934" s="153"/>
      <c r="N934" s="153"/>
      <c r="O934" s="153"/>
      <c r="P934" s="153"/>
      <c r="Q934" s="153"/>
      <c r="R934" s="153"/>
      <c r="S934" s="152"/>
      <c r="T934" s="153"/>
      <c r="X934" s="69" t="str">
        <f t="shared" si="32"/>
        <v/>
      </c>
      <c r="Y934" s="69" t="str">
        <f t="shared" si="33"/>
        <v/>
      </c>
    </row>
    <row r="935" spans="8:25" x14ac:dyDescent="0.25">
      <c r="H935" s="155"/>
      <c r="I935" s="151"/>
      <c r="J935" s="152"/>
      <c r="K935" s="153"/>
      <c r="L935" s="153"/>
      <c r="M935" s="153"/>
      <c r="N935" s="153"/>
      <c r="O935" s="153"/>
      <c r="P935" s="153"/>
      <c r="Q935" s="153"/>
      <c r="R935" s="153"/>
      <c r="S935" s="152"/>
      <c r="T935" s="153"/>
      <c r="X935" s="69" t="str">
        <f t="shared" si="32"/>
        <v/>
      </c>
      <c r="Y935" s="69" t="str">
        <f t="shared" si="33"/>
        <v/>
      </c>
    </row>
    <row r="936" spans="8:25" x14ac:dyDescent="0.25">
      <c r="H936" s="155"/>
      <c r="I936" s="151"/>
      <c r="J936" s="152"/>
      <c r="K936" s="153"/>
      <c r="L936" s="153"/>
      <c r="M936" s="153"/>
      <c r="N936" s="153"/>
      <c r="O936" s="153"/>
      <c r="P936" s="153"/>
      <c r="Q936" s="153"/>
      <c r="R936" s="153"/>
      <c r="S936" s="152"/>
      <c r="T936" s="153"/>
      <c r="X936" s="69" t="str">
        <f t="shared" si="32"/>
        <v/>
      </c>
      <c r="Y936" s="69" t="str">
        <f t="shared" si="33"/>
        <v/>
      </c>
    </row>
    <row r="937" spans="8:25" x14ac:dyDescent="0.25">
      <c r="H937" s="155"/>
      <c r="I937" s="151"/>
      <c r="J937" s="152"/>
      <c r="K937" s="153"/>
      <c r="L937" s="153"/>
      <c r="M937" s="153"/>
      <c r="N937" s="153"/>
      <c r="O937" s="153"/>
      <c r="P937" s="153"/>
      <c r="Q937" s="153"/>
      <c r="R937" s="153"/>
      <c r="S937" s="152"/>
      <c r="T937" s="153"/>
      <c r="X937" s="69" t="str">
        <f t="shared" si="32"/>
        <v/>
      </c>
      <c r="Y937" s="69" t="str">
        <f t="shared" si="33"/>
        <v/>
      </c>
    </row>
    <row r="938" spans="8:25" x14ac:dyDescent="0.25">
      <c r="H938" s="155"/>
      <c r="I938" s="151"/>
      <c r="J938" s="152"/>
      <c r="K938" s="153"/>
      <c r="L938" s="153"/>
      <c r="M938" s="153"/>
      <c r="N938" s="153"/>
      <c r="O938" s="153"/>
      <c r="P938" s="153"/>
      <c r="Q938" s="153"/>
      <c r="R938" s="153"/>
      <c r="S938" s="152"/>
      <c r="T938" s="153"/>
      <c r="X938" s="69" t="str">
        <f t="shared" si="32"/>
        <v/>
      </c>
      <c r="Y938" s="69" t="str">
        <f t="shared" si="33"/>
        <v/>
      </c>
    </row>
    <row r="939" spans="8:25" x14ac:dyDescent="0.25">
      <c r="H939" s="155"/>
      <c r="I939" s="151"/>
      <c r="J939" s="152"/>
      <c r="K939" s="153"/>
      <c r="L939" s="153"/>
      <c r="M939" s="153"/>
      <c r="N939" s="153"/>
      <c r="O939" s="153"/>
      <c r="P939" s="153"/>
      <c r="Q939" s="153"/>
      <c r="R939" s="153"/>
      <c r="S939" s="152"/>
      <c r="T939" s="153"/>
      <c r="X939" s="69" t="str">
        <f t="shared" si="32"/>
        <v/>
      </c>
      <c r="Y939" s="69" t="str">
        <f t="shared" si="33"/>
        <v/>
      </c>
    </row>
    <row r="940" spans="8:25" x14ac:dyDescent="0.25">
      <c r="H940" s="155"/>
      <c r="I940" s="151"/>
      <c r="J940" s="152"/>
      <c r="K940" s="153"/>
      <c r="L940" s="153"/>
      <c r="M940" s="153"/>
      <c r="N940" s="153"/>
      <c r="O940" s="153"/>
      <c r="P940" s="153"/>
      <c r="Q940" s="153"/>
      <c r="R940" s="153"/>
      <c r="S940" s="152"/>
      <c r="T940" s="153"/>
      <c r="X940" s="69" t="str">
        <f t="shared" si="32"/>
        <v/>
      </c>
      <c r="Y940" s="69" t="str">
        <f t="shared" si="33"/>
        <v/>
      </c>
    </row>
    <row r="941" spans="8:25" x14ac:dyDescent="0.25">
      <c r="H941" s="155"/>
      <c r="I941" s="151"/>
      <c r="J941" s="152"/>
      <c r="K941" s="153"/>
      <c r="L941" s="153"/>
      <c r="M941" s="153"/>
      <c r="N941" s="153"/>
      <c r="O941" s="153"/>
      <c r="P941" s="153"/>
      <c r="Q941" s="153"/>
      <c r="R941" s="153"/>
      <c r="S941" s="152"/>
      <c r="T941" s="153"/>
      <c r="X941" s="69" t="str">
        <f t="shared" si="32"/>
        <v/>
      </c>
      <c r="Y941" s="69" t="str">
        <f t="shared" si="33"/>
        <v/>
      </c>
    </row>
    <row r="942" spans="8:25" x14ac:dyDescent="0.25">
      <c r="H942" s="155"/>
      <c r="I942" s="151"/>
      <c r="J942" s="152"/>
      <c r="K942" s="153"/>
      <c r="L942" s="153"/>
      <c r="M942" s="153"/>
      <c r="N942" s="153"/>
      <c r="O942" s="153"/>
      <c r="P942" s="153"/>
      <c r="Q942" s="153"/>
      <c r="R942" s="153"/>
      <c r="S942" s="152"/>
      <c r="T942" s="153"/>
      <c r="X942" s="69" t="str">
        <f t="shared" si="32"/>
        <v/>
      </c>
      <c r="Y942" s="69" t="str">
        <f t="shared" si="33"/>
        <v/>
      </c>
    </row>
    <row r="943" spans="8:25" x14ac:dyDescent="0.25">
      <c r="H943" s="155"/>
      <c r="I943" s="151"/>
      <c r="J943" s="152"/>
      <c r="K943" s="153"/>
      <c r="L943" s="153"/>
      <c r="M943" s="153"/>
      <c r="N943" s="153"/>
      <c r="O943" s="153"/>
      <c r="P943" s="153"/>
      <c r="Q943" s="153"/>
      <c r="R943" s="153"/>
      <c r="S943" s="152"/>
      <c r="T943" s="153"/>
      <c r="X943" s="69" t="str">
        <f t="shared" si="32"/>
        <v/>
      </c>
      <c r="Y943" s="69" t="str">
        <f t="shared" si="33"/>
        <v/>
      </c>
    </row>
    <row r="944" spans="8:25" x14ac:dyDescent="0.25">
      <c r="H944" s="155"/>
      <c r="I944" s="151"/>
      <c r="J944" s="152"/>
      <c r="K944" s="153"/>
      <c r="L944" s="153"/>
      <c r="M944" s="153"/>
      <c r="N944" s="153"/>
      <c r="O944" s="153"/>
      <c r="P944" s="153"/>
      <c r="Q944" s="153"/>
      <c r="R944" s="153"/>
      <c r="S944" s="152"/>
      <c r="T944" s="153"/>
      <c r="X944" s="69" t="str">
        <f t="shared" si="32"/>
        <v/>
      </c>
      <c r="Y944" s="69" t="str">
        <f t="shared" si="33"/>
        <v/>
      </c>
    </row>
    <row r="945" spans="8:25" x14ac:dyDescent="0.25">
      <c r="H945" s="155"/>
      <c r="I945" s="151"/>
      <c r="J945" s="152"/>
      <c r="K945" s="153"/>
      <c r="L945" s="153"/>
      <c r="M945" s="153"/>
      <c r="N945" s="153"/>
      <c r="O945" s="153"/>
      <c r="P945" s="153"/>
      <c r="Q945" s="153"/>
      <c r="R945" s="153"/>
      <c r="S945" s="152"/>
      <c r="T945" s="153"/>
      <c r="X945" s="69" t="str">
        <f t="shared" si="32"/>
        <v/>
      </c>
      <c r="Y945" s="69" t="str">
        <f t="shared" si="33"/>
        <v/>
      </c>
    </row>
    <row r="946" spans="8:25" x14ac:dyDescent="0.25">
      <c r="H946" s="155"/>
      <c r="I946" s="151"/>
      <c r="J946" s="152"/>
      <c r="K946" s="153"/>
      <c r="L946" s="153"/>
      <c r="M946" s="153"/>
      <c r="N946" s="153"/>
      <c r="O946" s="153"/>
      <c r="P946" s="153"/>
      <c r="Q946" s="153"/>
      <c r="R946" s="153"/>
      <c r="S946" s="152"/>
      <c r="T946" s="153"/>
      <c r="X946" s="69" t="str">
        <f t="shared" si="32"/>
        <v/>
      </c>
      <c r="Y946" s="69" t="str">
        <f t="shared" si="33"/>
        <v/>
      </c>
    </row>
    <row r="947" spans="8:25" x14ac:dyDescent="0.25">
      <c r="H947" s="155"/>
      <c r="I947" s="151"/>
      <c r="J947" s="152"/>
      <c r="K947" s="153"/>
      <c r="L947" s="153"/>
      <c r="M947" s="153"/>
      <c r="N947" s="153"/>
      <c r="O947" s="153"/>
      <c r="P947" s="153"/>
      <c r="Q947" s="153"/>
      <c r="R947" s="153"/>
      <c r="S947" s="152"/>
      <c r="T947" s="153"/>
      <c r="X947" s="69" t="str">
        <f t="shared" si="32"/>
        <v/>
      </c>
      <c r="Y947" s="69" t="str">
        <f t="shared" si="33"/>
        <v/>
      </c>
    </row>
    <row r="948" spans="8:25" x14ac:dyDescent="0.25">
      <c r="H948" s="155"/>
      <c r="I948" s="151"/>
      <c r="J948" s="152"/>
      <c r="K948" s="153"/>
      <c r="L948" s="153"/>
      <c r="M948" s="153"/>
      <c r="N948" s="153"/>
      <c r="O948" s="153"/>
      <c r="P948" s="153"/>
      <c r="Q948" s="153"/>
      <c r="R948" s="153"/>
      <c r="S948" s="152"/>
      <c r="T948" s="153"/>
      <c r="X948" s="69" t="str">
        <f t="shared" si="32"/>
        <v/>
      </c>
      <c r="Y948" s="69" t="str">
        <f t="shared" si="33"/>
        <v/>
      </c>
    </row>
    <row r="949" spans="8:25" x14ac:dyDescent="0.25">
      <c r="H949" s="155"/>
      <c r="I949" s="151"/>
      <c r="J949" s="152"/>
      <c r="K949" s="153"/>
      <c r="L949" s="153"/>
      <c r="M949" s="153"/>
      <c r="N949" s="153"/>
      <c r="O949" s="153"/>
      <c r="P949" s="153"/>
      <c r="Q949" s="153"/>
      <c r="R949" s="153"/>
      <c r="S949" s="152"/>
      <c r="T949" s="153"/>
      <c r="X949" s="69" t="str">
        <f t="shared" si="32"/>
        <v/>
      </c>
      <c r="Y949" s="69" t="str">
        <f t="shared" si="33"/>
        <v/>
      </c>
    </row>
    <row r="950" spans="8:25" x14ac:dyDescent="0.25">
      <c r="H950" s="155"/>
      <c r="I950" s="151"/>
      <c r="J950" s="152"/>
      <c r="K950" s="153"/>
      <c r="L950" s="153"/>
      <c r="M950" s="153"/>
      <c r="N950" s="153"/>
      <c r="O950" s="153"/>
      <c r="P950" s="153"/>
      <c r="Q950" s="153"/>
      <c r="R950" s="153"/>
      <c r="S950" s="152"/>
      <c r="T950" s="153"/>
      <c r="X950" s="69" t="str">
        <f t="shared" si="32"/>
        <v/>
      </c>
      <c r="Y950" s="69" t="str">
        <f t="shared" si="33"/>
        <v/>
      </c>
    </row>
    <row r="951" spans="8:25" x14ac:dyDescent="0.25">
      <c r="H951" s="155"/>
      <c r="I951" s="151"/>
      <c r="J951" s="152"/>
      <c r="K951" s="153"/>
      <c r="L951" s="153"/>
      <c r="M951" s="153"/>
      <c r="N951" s="153"/>
      <c r="O951" s="153"/>
      <c r="P951" s="153"/>
      <c r="Q951" s="153"/>
      <c r="R951" s="153"/>
      <c r="S951" s="152"/>
      <c r="T951" s="153"/>
      <c r="X951" s="69" t="str">
        <f t="shared" si="32"/>
        <v/>
      </c>
      <c r="Y951" s="69" t="str">
        <f t="shared" si="33"/>
        <v/>
      </c>
    </row>
    <row r="952" spans="8:25" x14ac:dyDescent="0.25">
      <c r="H952" s="155"/>
      <c r="I952" s="151"/>
      <c r="J952" s="152"/>
      <c r="K952" s="153"/>
      <c r="L952" s="153"/>
      <c r="M952" s="153"/>
      <c r="N952" s="153"/>
      <c r="O952" s="153"/>
      <c r="P952" s="153"/>
      <c r="Q952" s="153"/>
      <c r="R952" s="153"/>
      <c r="S952" s="152"/>
      <c r="T952" s="153"/>
      <c r="X952" s="69" t="str">
        <f t="shared" si="32"/>
        <v/>
      </c>
      <c r="Y952" s="69" t="str">
        <f t="shared" si="33"/>
        <v/>
      </c>
    </row>
    <row r="953" spans="8:25" x14ac:dyDescent="0.25">
      <c r="H953" s="155"/>
      <c r="I953" s="151"/>
      <c r="J953" s="152"/>
      <c r="K953" s="153"/>
      <c r="L953" s="153"/>
      <c r="M953" s="153"/>
      <c r="N953" s="153"/>
      <c r="O953" s="153"/>
      <c r="P953" s="153"/>
      <c r="Q953" s="153"/>
      <c r="R953" s="153"/>
      <c r="S953" s="152"/>
      <c r="T953" s="153"/>
      <c r="X953" s="69" t="str">
        <f t="shared" si="32"/>
        <v/>
      </c>
      <c r="Y953" s="69" t="str">
        <f t="shared" si="33"/>
        <v/>
      </c>
    </row>
    <row r="954" spans="8:25" x14ac:dyDescent="0.25">
      <c r="H954" s="155"/>
      <c r="I954" s="151"/>
      <c r="J954" s="152"/>
      <c r="K954" s="153"/>
      <c r="L954" s="153"/>
      <c r="M954" s="153"/>
      <c r="N954" s="153"/>
      <c r="O954" s="153"/>
      <c r="P954" s="153"/>
      <c r="Q954" s="153"/>
      <c r="R954" s="153"/>
      <c r="S954" s="152"/>
      <c r="T954" s="153"/>
      <c r="X954" s="69" t="str">
        <f t="shared" si="32"/>
        <v/>
      </c>
      <c r="Y954" s="69" t="str">
        <f t="shared" si="33"/>
        <v/>
      </c>
    </row>
    <row r="955" spans="8:25" x14ac:dyDescent="0.25">
      <c r="H955" s="155"/>
      <c r="I955" s="151"/>
      <c r="J955" s="152"/>
      <c r="K955" s="153"/>
      <c r="L955" s="153"/>
      <c r="M955" s="153"/>
      <c r="N955" s="153"/>
      <c r="O955" s="153"/>
      <c r="P955" s="153"/>
      <c r="Q955" s="153"/>
      <c r="R955" s="153"/>
      <c r="S955" s="152"/>
      <c r="T955" s="153"/>
      <c r="X955" s="69" t="str">
        <f t="shared" si="32"/>
        <v/>
      </c>
      <c r="Y955" s="69" t="str">
        <f t="shared" si="33"/>
        <v/>
      </c>
    </row>
    <row r="956" spans="8:25" x14ac:dyDescent="0.25">
      <c r="H956" s="155"/>
      <c r="I956" s="151"/>
      <c r="J956" s="152"/>
      <c r="K956" s="153"/>
      <c r="L956" s="153"/>
      <c r="M956" s="153"/>
      <c r="N956" s="153"/>
      <c r="O956" s="153"/>
      <c r="P956" s="153"/>
      <c r="Q956" s="153"/>
      <c r="R956" s="153"/>
      <c r="S956" s="152"/>
      <c r="T956" s="153"/>
      <c r="X956" s="69" t="str">
        <f t="shared" si="32"/>
        <v/>
      </c>
      <c r="Y956" s="69" t="str">
        <f t="shared" si="33"/>
        <v/>
      </c>
    </row>
    <row r="957" spans="8:25" x14ac:dyDescent="0.25">
      <c r="H957" s="155"/>
      <c r="I957" s="151"/>
      <c r="J957" s="152"/>
      <c r="K957" s="153"/>
      <c r="L957" s="153"/>
      <c r="M957" s="153"/>
      <c r="N957" s="153"/>
      <c r="O957" s="153"/>
      <c r="P957" s="153"/>
      <c r="Q957" s="153"/>
      <c r="R957" s="153"/>
      <c r="S957" s="152"/>
      <c r="T957" s="153"/>
      <c r="X957" s="69" t="str">
        <f t="shared" si="32"/>
        <v/>
      </c>
      <c r="Y957" s="69" t="str">
        <f t="shared" si="33"/>
        <v/>
      </c>
    </row>
    <row r="958" spans="8:25" x14ac:dyDescent="0.25">
      <c r="H958" s="155"/>
      <c r="I958" s="151"/>
      <c r="J958" s="152"/>
      <c r="K958" s="153"/>
      <c r="L958" s="153"/>
      <c r="M958" s="153"/>
      <c r="N958" s="153"/>
      <c r="O958" s="153"/>
      <c r="P958" s="153"/>
      <c r="Q958" s="153"/>
      <c r="R958" s="153"/>
      <c r="S958" s="152"/>
      <c r="T958" s="153"/>
      <c r="X958" s="69" t="str">
        <f t="shared" si="32"/>
        <v/>
      </c>
      <c r="Y958" s="69" t="str">
        <f t="shared" si="33"/>
        <v/>
      </c>
    </row>
    <row r="959" spans="8:25" x14ac:dyDescent="0.25">
      <c r="H959" s="155"/>
      <c r="I959" s="151"/>
      <c r="J959" s="152"/>
      <c r="K959" s="153"/>
      <c r="L959" s="153"/>
      <c r="M959" s="153"/>
      <c r="N959" s="153"/>
      <c r="O959" s="153"/>
      <c r="P959" s="153"/>
      <c r="Q959" s="153"/>
      <c r="R959" s="153"/>
      <c r="S959" s="152"/>
      <c r="T959" s="153"/>
      <c r="X959" s="69" t="str">
        <f t="shared" si="32"/>
        <v/>
      </c>
      <c r="Y959" s="69" t="str">
        <f t="shared" si="33"/>
        <v/>
      </c>
    </row>
    <row r="960" spans="8:25" x14ac:dyDescent="0.25">
      <c r="H960" s="155"/>
      <c r="I960" s="151"/>
      <c r="J960" s="152"/>
      <c r="K960" s="153"/>
      <c r="L960" s="153"/>
      <c r="M960" s="153"/>
      <c r="N960" s="153"/>
      <c r="O960" s="153"/>
      <c r="P960" s="153"/>
      <c r="Q960" s="153"/>
      <c r="R960" s="153"/>
      <c r="S960" s="152"/>
      <c r="T960" s="153"/>
      <c r="X960" s="69" t="str">
        <f t="shared" si="32"/>
        <v/>
      </c>
      <c r="Y960" s="69" t="str">
        <f t="shared" si="33"/>
        <v/>
      </c>
    </row>
    <row r="961" spans="8:25" x14ac:dyDescent="0.25">
      <c r="H961" s="155"/>
      <c r="I961" s="151"/>
      <c r="J961" s="152"/>
      <c r="K961" s="153"/>
      <c r="L961" s="153"/>
      <c r="M961" s="153"/>
      <c r="N961" s="153"/>
      <c r="O961" s="153"/>
      <c r="P961" s="153"/>
      <c r="Q961" s="153"/>
      <c r="R961" s="153"/>
      <c r="S961" s="152"/>
      <c r="T961" s="153"/>
      <c r="X961" s="69" t="str">
        <f t="shared" si="32"/>
        <v/>
      </c>
      <c r="Y961" s="69" t="str">
        <f t="shared" si="33"/>
        <v/>
      </c>
    </row>
    <row r="962" spans="8:25" x14ac:dyDescent="0.25">
      <c r="H962" s="155"/>
      <c r="I962" s="151"/>
      <c r="J962" s="152"/>
      <c r="K962" s="153"/>
      <c r="L962" s="153"/>
      <c r="M962" s="153"/>
      <c r="N962" s="153"/>
      <c r="O962" s="153"/>
      <c r="P962" s="153"/>
      <c r="Q962" s="153"/>
      <c r="R962" s="153"/>
      <c r="S962" s="152"/>
      <c r="T962" s="153"/>
      <c r="X962" s="69" t="str">
        <f t="shared" ref="X962:X1025" si="34">IF(W962&lt;&gt;"",W962-I962,"")</f>
        <v/>
      </c>
      <c r="Y962" s="69" t="str">
        <f t="shared" si="33"/>
        <v/>
      </c>
    </row>
    <row r="963" spans="8:25" x14ac:dyDescent="0.25">
      <c r="H963" s="155"/>
      <c r="I963" s="151"/>
      <c r="J963" s="152"/>
      <c r="K963" s="153"/>
      <c r="L963" s="153"/>
      <c r="M963" s="153"/>
      <c r="N963" s="153"/>
      <c r="O963" s="153"/>
      <c r="P963" s="153"/>
      <c r="Q963" s="153"/>
      <c r="R963" s="153"/>
      <c r="S963" s="152"/>
      <c r="T963" s="153"/>
      <c r="X963" s="69" t="str">
        <f t="shared" si="34"/>
        <v/>
      </c>
      <c r="Y963" s="69" t="str">
        <f t="shared" ref="Y963:Y1026" si="35">IF(X963&lt;&gt;"",IF(X963&lt;365,"&lt; 1 year",IF(X963&lt;730,"1-2",IF(X963&lt;1095,"2-3",IF(X963&lt;1460,"3-4",IF(X963&lt;1825,"4-5","5+"))))),"")</f>
        <v/>
      </c>
    </row>
    <row r="964" spans="8:25" x14ac:dyDescent="0.25">
      <c r="H964" s="155"/>
      <c r="I964" s="151"/>
      <c r="J964" s="152"/>
      <c r="K964" s="153"/>
      <c r="L964" s="153"/>
      <c r="M964" s="153"/>
      <c r="N964" s="153"/>
      <c r="O964" s="153"/>
      <c r="P964" s="153"/>
      <c r="Q964" s="153"/>
      <c r="R964" s="153"/>
      <c r="S964" s="152"/>
      <c r="T964" s="153"/>
      <c r="X964" s="69" t="str">
        <f t="shared" si="34"/>
        <v/>
      </c>
      <c r="Y964" s="69" t="str">
        <f t="shared" si="35"/>
        <v/>
      </c>
    </row>
    <row r="965" spans="8:25" x14ac:dyDescent="0.25">
      <c r="H965" s="155"/>
      <c r="I965" s="151"/>
      <c r="J965" s="152"/>
      <c r="K965" s="153"/>
      <c r="L965" s="153"/>
      <c r="M965" s="153"/>
      <c r="N965" s="153"/>
      <c r="O965" s="153"/>
      <c r="P965" s="153"/>
      <c r="Q965" s="153"/>
      <c r="R965" s="153"/>
      <c r="S965" s="152"/>
      <c r="T965" s="153"/>
      <c r="X965" s="69" t="str">
        <f t="shared" si="34"/>
        <v/>
      </c>
      <c r="Y965" s="69" t="str">
        <f t="shared" si="35"/>
        <v/>
      </c>
    </row>
    <row r="966" spans="8:25" x14ac:dyDescent="0.25">
      <c r="H966" s="155"/>
      <c r="I966" s="151"/>
      <c r="J966" s="152"/>
      <c r="K966" s="153"/>
      <c r="L966" s="153"/>
      <c r="M966" s="153"/>
      <c r="N966" s="153"/>
      <c r="O966" s="153"/>
      <c r="P966" s="153"/>
      <c r="Q966" s="153"/>
      <c r="R966" s="153"/>
      <c r="S966" s="152"/>
      <c r="T966" s="153"/>
      <c r="X966" s="69" t="str">
        <f t="shared" si="34"/>
        <v/>
      </c>
      <c r="Y966" s="69" t="str">
        <f t="shared" si="35"/>
        <v/>
      </c>
    </row>
    <row r="967" spans="8:25" x14ac:dyDescent="0.25">
      <c r="H967" s="155"/>
      <c r="I967" s="151"/>
      <c r="J967" s="152"/>
      <c r="K967" s="153"/>
      <c r="L967" s="153"/>
      <c r="M967" s="153"/>
      <c r="N967" s="153"/>
      <c r="O967" s="153"/>
      <c r="P967" s="153"/>
      <c r="Q967" s="153"/>
      <c r="R967" s="153"/>
      <c r="S967" s="152"/>
      <c r="T967" s="153"/>
      <c r="X967" s="69" t="str">
        <f t="shared" si="34"/>
        <v/>
      </c>
      <c r="Y967" s="69" t="str">
        <f t="shared" si="35"/>
        <v/>
      </c>
    </row>
    <row r="968" spans="8:25" x14ac:dyDescent="0.25">
      <c r="H968" s="155"/>
      <c r="I968" s="151"/>
      <c r="J968" s="152"/>
      <c r="K968" s="153"/>
      <c r="L968" s="153"/>
      <c r="M968" s="153"/>
      <c r="N968" s="153"/>
      <c r="O968" s="153"/>
      <c r="P968" s="153"/>
      <c r="Q968" s="153"/>
      <c r="R968" s="153"/>
      <c r="S968" s="152"/>
      <c r="T968" s="153"/>
      <c r="X968" s="69" t="str">
        <f t="shared" si="34"/>
        <v/>
      </c>
      <c r="Y968" s="69" t="str">
        <f t="shared" si="35"/>
        <v/>
      </c>
    </row>
    <row r="969" spans="8:25" x14ac:dyDescent="0.25">
      <c r="H969" s="155"/>
      <c r="I969" s="151"/>
      <c r="J969" s="152"/>
      <c r="K969" s="153"/>
      <c r="L969" s="153"/>
      <c r="M969" s="153"/>
      <c r="N969" s="153"/>
      <c r="O969" s="153"/>
      <c r="P969" s="153"/>
      <c r="Q969" s="153"/>
      <c r="R969" s="153"/>
      <c r="S969" s="152"/>
      <c r="T969" s="153"/>
      <c r="X969" s="69" t="str">
        <f t="shared" si="34"/>
        <v/>
      </c>
      <c r="Y969" s="69" t="str">
        <f t="shared" si="35"/>
        <v/>
      </c>
    </row>
    <row r="970" spans="8:25" x14ac:dyDescent="0.25">
      <c r="H970" s="155"/>
      <c r="I970" s="151"/>
      <c r="J970" s="152"/>
      <c r="K970" s="153"/>
      <c r="L970" s="153"/>
      <c r="M970" s="153"/>
      <c r="N970" s="153"/>
      <c r="O970" s="153"/>
      <c r="P970" s="153"/>
      <c r="Q970" s="153"/>
      <c r="R970" s="153"/>
      <c r="S970" s="152"/>
      <c r="T970" s="153"/>
      <c r="X970" s="69" t="str">
        <f t="shared" si="34"/>
        <v/>
      </c>
      <c r="Y970" s="69" t="str">
        <f t="shared" si="35"/>
        <v/>
      </c>
    </row>
    <row r="971" spans="8:25" x14ac:dyDescent="0.25">
      <c r="H971" s="155"/>
      <c r="I971" s="151"/>
      <c r="J971" s="152"/>
      <c r="K971" s="153"/>
      <c r="L971" s="153"/>
      <c r="M971" s="153"/>
      <c r="N971" s="153"/>
      <c r="O971" s="153"/>
      <c r="P971" s="153"/>
      <c r="Q971" s="153"/>
      <c r="R971" s="153"/>
      <c r="S971" s="152"/>
      <c r="T971" s="153"/>
      <c r="X971" s="69" t="str">
        <f t="shared" si="34"/>
        <v/>
      </c>
      <c r="Y971" s="69" t="str">
        <f t="shared" si="35"/>
        <v/>
      </c>
    </row>
    <row r="972" spans="8:25" x14ac:dyDescent="0.25">
      <c r="H972" s="155"/>
      <c r="I972" s="151"/>
      <c r="J972" s="152"/>
      <c r="K972" s="153"/>
      <c r="L972" s="153"/>
      <c r="M972" s="153"/>
      <c r="N972" s="153"/>
      <c r="O972" s="153"/>
      <c r="P972" s="153"/>
      <c r="Q972" s="153"/>
      <c r="R972" s="153"/>
      <c r="S972" s="152"/>
      <c r="T972" s="153"/>
      <c r="X972" s="69" t="str">
        <f t="shared" si="34"/>
        <v/>
      </c>
      <c r="Y972" s="69" t="str">
        <f t="shared" si="35"/>
        <v/>
      </c>
    </row>
    <row r="973" spans="8:25" x14ac:dyDescent="0.25">
      <c r="H973" s="155"/>
      <c r="I973" s="151"/>
      <c r="J973" s="152"/>
      <c r="K973" s="153"/>
      <c r="L973" s="153"/>
      <c r="M973" s="153"/>
      <c r="N973" s="153"/>
      <c r="O973" s="153"/>
      <c r="P973" s="153"/>
      <c r="Q973" s="153"/>
      <c r="R973" s="153"/>
      <c r="S973" s="152"/>
      <c r="T973" s="153"/>
      <c r="X973" s="69" t="str">
        <f t="shared" si="34"/>
        <v/>
      </c>
      <c r="Y973" s="69" t="str">
        <f t="shared" si="35"/>
        <v/>
      </c>
    </row>
    <row r="974" spans="8:25" x14ac:dyDescent="0.25">
      <c r="H974" s="155"/>
      <c r="I974" s="151"/>
      <c r="J974" s="152"/>
      <c r="K974" s="153"/>
      <c r="L974" s="153"/>
      <c r="M974" s="153"/>
      <c r="N974" s="153"/>
      <c r="O974" s="153"/>
      <c r="P974" s="153"/>
      <c r="Q974" s="153"/>
      <c r="R974" s="153"/>
      <c r="S974" s="152"/>
      <c r="T974" s="153"/>
      <c r="X974" s="69" t="str">
        <f t="shared" si="34"/>
        <v/>
      </c>
      <c r="Y974" s="69" t="str">
        <f t="shared" si="35"/>
        <v/>
      </c>
    </row>
    <row r="975" spans="8:25" x14ac:dyDescent="0.25">
      <c r="H975" s="155"/>
      <c r="I975" s="151"/>
      <c r="J975" s="152"/>
      <c r="K975" s="153"/>
      <c r="L975" s="153"/>
      <c r="M975" s="153"/>
      <c r="N975" s="153"/>
      <c r="O975" s="153"/>
      <c r="P975" s="153"/>
      <c r="Q975" s="153"/>
      <c r="R975" s="153"/>
      <c r="S975" s="152"/>
      <c r="T975" s="153"/>
      <c r="X975" s="69" t="str">
        <f t="shared" si="34"/>
        <v/>
      </c>
      <c r="Y975" s="69" t="str">
        <f t="shared" si="35"/>
        <v/>
      </c>
    </row>
    <row r="976" spans="8:25" x14ac:dyDescent="0.25">
      <c r="H976" s="155"/>
      <c r="I976" s="151"/>
      <c r="J976" s="152"/>
      <c r="K976" s="153"/>
      <c r="L976" s="153"/>
      <c r="M976" s="153"/>
      <c r="N976" s="153"/>
      <c r="O976" s="153"/>
      <c r="P976" s="153"/>
      <c r="Q976" s="153"/>
      <c r="R976" s="153"/>
      <c r="S976" s="152"/>
      <c r="T976" s="153"/>
      <c r="X976" s="69" t="str">
        <f t="shared" si="34"/>
        <v/>
      </c>
      <c r="Y976" s="69" t="str">
        <f t="shared" si="35"/>
        <v/>
      </c>
    </row>
    <row r="977" spans="8:25" x14ac:dyDescent="0.25">
      <c r="H977" s="155"/>
      <c r="I977" s="151"/>
      <c r="J977" s="152"/>
      <c r="K977" s="153"/>
      <c r="L977" s="153"/>
      <c r="M977" s="153"/>
      <c r="N977" s="153"/>
      <c r="O977" s="153"/>
      <c r="P977" s="153"/>
      <c r="Q977" s="153"/>
      <c r="R977" s="153"/>
      <c r="S977" s="152"/>
      <c r="T977" s="153"/>
      <c r="X977" s="69" t="str">
        <f t="shared" si="34"/>
        <v/>
      </c>
      <c r="Y977" s="69" t="str">
        <f t="shared" si="35"/>
        <v/>
      </c>
    </row>
    <row r="978" spans="8:25" x14ac:dyDescent="0.25">
      <c r="H978" s="155"/>
      <c r="I978" s="151"/>
      <c r="J978" s="152"/>
      <c r="K978" s="153"/>
      <c r="L978" s="153"/>
      <c r="M978" s="153"/>
      <c r="N978" s="153"/>
      <c r="O978" s="153"/>
      <c r="P978" s="153"/>
      <c r="Q978" s="153"/>
      <c r="R978" s="153"/>
      <c r="S978" s="152"/>
      <c r="T978" s="153"/>
      <c r="X978" s="69" t="str">
        <f t="shared" si="34"/>
        <v/>
      </c>
      <c r="Y978" s="69" t="str">
        <f t="shared" si="35"/>
        <v/>
      </c>
    </row>
    <row r="979" spans="8:25" x14ac:dyDescent="0.25">
      <c r="H979" s="155"/>
      <c r="I979" s="151"/>
      <c r="J979" s="152"/>
      <c r="K979" s="153"/>
      <c r="L979" s="153"/>
      <c r="M979" s="153"/>
      <c r="N979" s="153"/>
      <c r="O979" s="153"/>
      <c r="P979" s="153"/>
      <c r="Q979" s="153"/>
      <c r="R979" s="153"/>
      <c r="S979" s="152"/>
      <c r="T979" s="153"/>
      <c r="X979" s="69" t="str">
        <f t="shared" si="34"/>
        <v/>
      </c>
      <c r="Y979" s="69" t="str">
        <f t="shared" si="35"/>
        <v/>
      </c>
    </row>
    <row r="980" spans="8:25" x14ac:dyDescent="0.25">
      <c r="H980" s="155"/>
      <c r="I980" s="151"/>
      <c r="J980" s="152"/>
      <c r="K980" s="153"/>
      <c r="L980" s="153"/>
      <c r="M980" s="153"/>
      <c r="N980" s="153"/>
      <c r="O980" s="153"/>
      <c r="P980" s="153"/>
      <c r="Q980" s="153"/>
      <c r="R980" s="153"/>
      <c r="S980" s="152"/>
      <c r="T980" s="153"/>
      <c r="X980" s="69" t="str">
        <f t="shared" si="34"/>
        <v/>
      </c>
      <c r="Y980" s="69" t="str">
        <f t="shared" si="35"/>
        <v/>
      </c>
    </row>
    <row r="981" spans="8:25" x14ac:dyDescent="0.25">
      <c r="H981" s="155"/>
      <c r="I981" s="151"/>
      <c r="J981" s="152"/>
      <c r="K981" s="153"/>
      <c r="L981" s="153"/>
      <c r="M981" s="153"/>
      <c r="N981" s="153"/>
      <c r="O981" s="153"/>
      <c r="P981" s="153"/>
      <c r="Q981" s="153"/>
      <c r="R981" s="153"/>
      <c r="S981" s="152"/>
      <c r="T981" s="153"/>
      <c r="X981" s="69" t="str">
        <f t="shared" si="34"/>
        <v/>
      </c>
      <c r="Y981" s="69" t="str">
        <f t="shared" si="35"/>
        <v/>
      </c>
    </row>
    <row r="982" spans="8:25" x14ac:dyDescent="0.25">
      <c r="H982" s="155"/>
      <c r="I982" s="151"/>
      <c r="J982" s="152"/>
      <c r="K982" s="153"/>
      <c r="L982" s="153"/>
      <c r="M982" s="153"/>
      <c r="N982" s="153"/>
      <c r="O982" s="153"/>
      <c r="P982" s="153"/>
      <c r="Q982" s="153"/>
      <c r="R982" s="153"/>
      <c r="S982" s="152"/>
      <c r="T982" s="153"/>
      <c r="X982" s="69" t="str">
        <f t="shared" si="34"/>
        <v/>
      </c>
      <c r="Y982" s="69" t="str">
        <f t="shared" si="35"/>
        <v/>
      </c>
    </row>
    <row r="983" spans="8:25" x14ac:dyDescent="0.25">
      <c r="H983" s="155"/>
      <c r="I983" s="151"/>
      <c r="J983" s="152"/>
      <c r="K983" s="153"/>
      <c r="L983" s="153"/>
      <c r="M983" s="153"/>
      <c r="N983" s="153"/>
      <c r="O983" s="153"/>
      <c r="P983" s="153"/>
      <c r="Q983" s="153"/>
      <c r="R983" s="153"/>
      <c r="S983" s="152"/>
      <c r="T983" s="153"/>
      <c r="X983" s="69" t="str">
        <f t="shared" si="34"/>
        <v/>
      </c>
      <c r="Y983" s="69" t="str">
        <f t="shared" si="35"/>
        <v/>
      </c>
    </row>
    <row r="984" spans="8:25" x14ac:dyDescent="0.25">
      <c r="H984" s="155"/>
      <c r="I984" s="151"/>
      <c r="J984" s="152"/>
      <c r="K984" s="153"/>
      <c r="L984" s="153"/>
      <c r="M984" s="153"/>
      <c r="N984" s="153"/>
      <c r="O984" s="153"/>
      <c r="P984" s="153"/>
      <c r="Q984" s="153"/>
      <c r="R984" s="153"/>
      <c r="S984" s="152"/>
      <c r="T984" s="153"/>
      <c r="X984" s="69" t="str">
        <f t="shared" si="34"/>
        <v/>
      </c>
      <c r="Y984" s="69" t="str">
        <f t="shared" si="35"/>
        <v/>
      </c>
    </row>
    <row r="985" spans="8:25" x14ac:dyDescent="0.25">
      <c r="H985" s="155"/>
      <c r="I985" s="151"/>
      <c r="J985" s="152"/>
      <c r="K985" s="153"/>
      <c r="L985" s="153"/>
      <c r="M985" s="153"/>
      <c r="N985" s="153"/>
      <c r="O985" s="153"/>
      <c r="P985" s="153"/>
      <c r="Q985" s="153"/>
      <c r="R985" s="153"/>
      <c r="S985" s="152"/>
      <c r="T985" s="153"/>
      <c r="X985" s="69" t="str">
        <f t="shared" si="34"/>
        <v/>
      </c>
      <c r="Y985" s="69" t="str">
        <f t="shared" si="35"/>
        <v/>
      </c>
    </row>
    <row r="986" spans="8:25" x14ac:dyDescent="0.25">
      <c r="H986" s="155"/>
      <c r="I986" s="151"/>
      <c r="J986" s="152"/>
      <c r="K986" s="153"/>
      <c r="L986" s="153"/>
      <c r="M986" s="153"/>
      <c r="N986" s="153"/>
      <c r="O986" s="153"/>
      <c r="P986" s="153"/>
      <c r="Q986" s="153"/>
      <c r="R986" s="153"/>
      <c r="S986" s="152"/>
      <c r="T986" s="153"/>
      <c r="X986" s="69" t="str">
        <f t="shared" si="34"/>
        <v/>
      </c>
      <c r="Y986" s="69" t="str">
        <f t="shared" si="35"/>
        <v/>
      </c>
    </row>
    <row r="987" spans="8:25" x14ac:dyDescent="0.25">
      <c r="H987" s="155"/>
      <c r="I987" s="151"/>
      <c r="J987" s="152"/>
      <c r="K987" s="153"/>
      <c r="L987" s="153"/>
      <c r="M987" s="153"/>
      <c r="N987" s="153"/>
      <c r="O987" s="153"/>
      <c r="P987" s="153"/>
      <c r="Q987" s="153"/>
      <c r="R987" s="153"/>
      <c r="S987" s="152"/>
      <c r="T987" s="153"/>
      <c r="X987" s="69" t="str">
        <f t="shared" si="34"/>
        <v/>
      </c>
      <c r="Y987" s="69" t="str">
        <f t="shared" si="35"/>
        <v/>
      </c>
    </row>
    <row r="988" spans="8:25" x14ac:dyDescent="0.25">
      <c r="H988" s="155"/>
      <c r="I988" s="151"/>
      <c r="J988" s="152"/>
      <c r="K988" s="153"/>
      <c r="L988" s="153"/>
      <c r="M988" s="153"/>
      <c r="N988" s="153"/>
      <c r="O988" s="153"/>
      <c r="P988" s="153"/>
      <c r="Q988" s="153"/>
      <c r="R988" s="153"/>
      <c r="S988" s="152"/>
      <c r="T988" s="153"/>
      <c r="X988" s="69" t="str">
        <f t="shared" si="34"/>
        <v/>
      </c>
      <c r="Y988" s="69" t="str">
        <f t="shared" si="35"/>
        <v/>
      </c>
    </row>
    <row r="989" spans="8:25" x14ac:dyDescent="0.25">
      <c r="H989" s="155"/>
      <c r="I989" s="151"/>
      <c r="J989" s="152"/>
      <c r="K989" s="153"/>
      <c r="L989" s="153"/>
      <c r="M989" s="153"/>
      <c r="N989" s="153"/>
      <c r="O989" s="153"/>
      <c r="P989" s="153"/>
      <c r="Q989" s="153"/>
      <c r="R989" s="153"/>
      <c r="S989" s="152"/>
      <c r="T989" s="153"/>
      <c r="X989" s="69" t="str">
        <f t="shared" si="34"/>
        <v/>
      </c>
      <c r="Y989" s="69" t="str">
        <f t="shared" si="35"/>
        <v/>
      </c>
    </row>
    <row r="990" spans="8:25" x14ac:dyDescent="0.25">
      <c r="H990" s="155"/>
      <c r="I990" s="151"/>
      <c r="J990" s="152"/>
      <c r="K990" s="153"/>
      <c r="L990" s="153"/>
      <c r="M990" s="153"/>
      <c r="N990" s="153"/>
      <c r="O990" s="153"/>
      <c r="P990" s="153"/>
      <c r="Q990" s="153"/>
      <c r="R990" s="153"/>
      <c r="S990" s="152"/>
      <c r="T990" s="153"/>
      <c r="X990" s="69" t="str">
        <f t="shared" si="34"/>
        <v/>
      </c>
      <c r="Y990" s="69" t="str">
        <f t="shared" si="35"/>
        <v/>
      </c>
    </row>
    <row r="991" spans="8:25" x14ac:dyDescent="0.25">
      <c r="H991" s="155"/>
      <c r="I991" s="151"/>
      <c r="J991" s="152"/>
      <c r="K991" s="153"/>
      <c r="L991" s="153"/>
      <c r="M991" s="153"/>
      <c r="N991" s="153"/>
      <c r="O991" s="153"/>
      <c r="P991" s="153"/>
      <c r="Q991" s="153"/>
      <c r="R991" s="153"/>
      <c r="S991" s="152"/>
      <c r="T991" s="153"/>
      <c r="X991" s="69" t="str">
        <f t="shared" si="34"/>
        <v/>
      </c>
      <c r="Y991" s="69" t="str">
        <f t="shared" si="35"/>
        <v/>
      </c>
    </row>
    <row r="992" spans="8:25" x14ac:dyDescent="0.25">
      <c r="H992" s="155"/>
      <c r="I992" s="151"/>
      <c r="J992" s="152"/>
      <c r="K992" s="153"/>
      <c r="L992" s="153"/>
      <c r="M992" s="153"/>
      <c r="N992" s="153"/>
      <c r="O992" s="153"/>
      <c r="P992" s="153"/>
      <c r="Q992" s="153"/>
      <c r="R992" s="153"/>
      <c r="S992" s="152"/>
      <c r="T992" s="153"/>
      <c r="X992" s="69" t="str">
        <f t="shared" si="34"/>
        <v/>
      </c>
      <c r="Y992" s="69" t="str">
        <f t="shared" si="35"/>
        <v/>
      </c>
    </row>
    <row r="993" spans="8:25" x14ac:dyDescent="0.25">
      <c r="H993" s="155"/>
      <c r="I993" s="151"/>
      <c r="J993" s="152"/>
      <c r="K993" s="153"/>
      <c r="L993" s="153"/>
      <c r="M993" s="153"/>
      <c r="N993" s="153"/>
      <c r="O993" s="153"/>
      <c r="P993" s="153"/>
      <c r="Q993" s="153"/>
      <c r="R993" s="153"/>
      <c r="S993" s="152"/>
      <c r="T993" s="153"/>
      <c r="X993" s="69" t="str">
        <f t="shared" si="34"/>
        <v/>
      </c>
      <c r="Y993" s="69" t="str">
        <f t="shared" si="35"/>
        <v/>
      </c>
    </row>
    <row r="994" spans="8:25" x14ac:dyDescent="0.25">
      <c r="H994" s="155"/>
      <c r="I994" s="151"/>
      <c r="J994" s="152"/>
      <c r="K994" s="153"/>
      <c r="L994" s="153"/>
      <c r="M994" s="153"/>
      <c r="N994" s="153"/>
      <c r="O994" s="153"/>
      <c r="P994" s="153"/>
      <c r="Q994" s="153"/>
      <c r="R994" s="153"/>
      <c r="S994" s="152"/>
      <c r="T994" s="153"/>
      <c r="X994" s="69" t="str">
        <f t="shared" si="34"/>
        <v/>
      </c>
      <c r="Y994" s="69" t="str">
        <f t="shared" si="35"/>
        <v/>
      </c>
    </row>
    <row r="995" spans="8:25" x14ac:dyDescent="0.25">
      <c r="H995" s="155"/>
      <c r="I995" s="151"/>
      <c r="J995" s="152"/>
      <c r="K995" s="153"/>
      <c r="L995" s="153"/>
      <c r="M995" s="153"/>
      <c r="N995" s="153"/>
      <c r="O995" s="153"/>
      <c r="P995" s="153"/>
      <c r="Q995" s="153"/>
      <c r="R995" s="153"/>
      <c r="S995" s="152"/>
      <c r="T995" s="153"/>
      <c r="X995" s="69" t="str">
        <f t="shared" si="34"/>
        <v/>
      </c>
      <c r="Y995" s="69" t="str">
        <f t="shared" si="35"/>
        <v/>
      </c>
    </row>
    <row r="996" spans="8:25" x14ac:dyDescent="0.25">
      <c r="H996" s="155"/>
      <c r="I996" s="151"/>
      <c r="J996" s="152"/>
      <c r="K996" s="153"/>
      <c r="L996" s="153"/>
      <c r="M996" s="153"/>
      <c r="N996" s="153"/>
      <c r="O996" s="153"/>
      <c r="P996" s="153"/>
      <c r="Q996" s="153"/>
      <c r="R996" s="153"/>
      <c r="S996" s="152"/>
      <c r="T996" s="153"/>
      <c r="X996" s="69" t="str">
        <f t="shared" si="34"/>
        <v/>
      </c>
      <c r="Y996" s="69" t="str">
        <f t="shared" si="35"/>
        <v/>
      </c>
    </row>
    <row r="997" spans="8:25" x14ac:dyDescent="0.25">
      <c r="H997" s="155"/>
      <c r="I997" s="151"/>
      <c r="J997" s="152"/>
      <c r="K997" s="153"/>
      <c r="L997" s="153"/>
      <c r="M997" s="153"/>
      <c r="N997" s="153"/>
      <c r="O997" s="153"/>
      <c r="P997" s="153"/>
      <c r="Q997" s="153"/>
      <c r="R997" s="153"/>
      <c r="S997" s="152"/>
      <c r="T997" s="153"/>
      <c r="X997" s="69" t="str">
        <f t="shared" si="34"/>
        <v/>
      </c>
      <c r="Y997" s="69" t="str">
        <f t="shared" si="35"/>
        <v/>
      </c>
    </row>
    <row r="998" spans="8:25" x14ac:dyDescent="0.25">
      <c r="H998" s="155"/>
      <c r="I998" s="151"/>
      <c r="J998" s="152"/>
      <c r="K998" s="153"/>
      <c r="L998" s="153"/>
      <c r="M998" s="153"/>
      <c r="N998" s="153"/>
      <c r="O998" s="153"/>
      <c r="P998" s="153"/>
      <c r="Q998" s="153"/>
      <c r="R998" s="153"/>
      <c r="S998" s="152"/>
      <c r="T998" s="153"/>
      <c r="X998" s="69" t="str">
        <f t="shared" si="34"/>
        <v/>
      </c>
      <c r="Y998" s="69" t="str">
        <f t="shared" si="35"/>
        <v/>
      </c>
    </row>
    <row r="999" spans="8:25" x14ac:dyDescent="0.25">
      <c r="H999" s="155"/>
      <c r="I999" s="151"/>
      <c r="J999" s="152"/>
      <c r="K999" s="153"/>
      <c r="L999" s="153"/>
      <c r="M999" s="153"/>
      <c r="N999" s="153"/>
      <c r="O999" s="153"/>
      <c r="P999" s="153"/>
      <c r="Q999" s="153"/>
      <c r="R999" s="153"/>
      <c r="S999" s="152"/>
      <c r="T999" s="153"/>
      <c r="X999" s="69" t="str">
        <f t="shared" si="34"/>
        <v/>
      </c>
      <c r="Y999" s="69" t="str">
        <f t="shared" si="35"/>
        <v/>
      </c>
    </row>
    <row r="1000" spans="8:25" x14ac:dyDescent="0.25">
      <c r="H1000" s="155"/>
      <c r="I1000" s="151"/>
      <c r="J1000" s="152"/>
      <c r="K1000" s="153"/>
      <c r="L1000" s="153"/>
      <c r="M1000" s="153"/>
      <c r="N1000" s="153"/>
      <c r="O1000" s="153"/>
      <c r="P1000" s="153"/>
      <c r="Q1000" s="153"/>
      <c r="R1000" s="153"/>
      <c r="S1000" s="152"/>
      <c r="T1000" s="153"/>
      <c r="X1000" s="69" t="str">
        <f t="shared" si="34"/>
        <v/>
      </c>
      <c r="Y1000" s="69" t="str">
        <f t="shared" si="35"/>
        <v/>
      </c>
    </row>
    <row r="1001" spans="8:25" x14ac:dyDescent="0.25">
      <c r="H1001" s="155"/>
      <c r="I1001" s="151"/>
      <c r="J1001" s="152"/>
      <c r="K1001" s="153"/>
      <c r="L1001" s="153"/>
      <c r="M1001" s="153"/>
      <c r="N1001" s="153"/>
      <c r="O1001" s="153"/>
      <c r="P1001" s="153"/>
      <c r="Q1001" s="153"/>
      <c r="R1001" s="153"/>
      <c r="S1001" s="152"/>
      <c r="T1001" s="153"/>
      <c r="X1001" s="69" t="str">
        <f t="shared" si="34"/>
        <v/>
      </c>
      <c r="Y1001" s="69" t="str">
        <f t="shared" si="35"/>
        <v/>
      </c>
    </row>
    <row r="1002" spans="8:25" x14ac:dyDescent="0.25">
      <c r="H1002" s="155"/>
      <c r="I1002" s="151"/>
      <c r="J1002" s="152"/>
      <c r="K1002" s="153"/>
      <c r="L1002" s="153"/>
      <c r="M1002" s="153"/>
      <c r="N1002" s="153"/>
      <c r="O1002" s="153"/>
      <c r="P1002" s="153"/>
      <c r="Q1002" s="153"/>
      <c r="R1002" s="153"/>
      <c r="S1002" s="152"/>
      <c r="T1002" s="153"/>
      <c r="X1002" s="69" t="str">
        <f t="shared" si="34"/>
        <v/>
      </c>
      <c r="Y1002" s="69" t="str">
        <f t="shared" si="35"/>
        <v/>
      </c>
    </row>
    <row r="1003" spans="8:25" x14ac:dyDescent="0.25">
      <c r="H1003" s="155"/>
      <c r="I1003" s="151"/>
      <c r="J1003" s="152"/>
      <c r="K1003" s="153"/>
      <c r="L1003" s="153"/>
      <c r="M1003" s="153"/>
      <c r="N1003" s="153"/>
      <c r="O1003" s="153"/>
      <c r="P1003" s="153"/>
      <c r="Q1003" s="153"/>
      <c r="R1003" s="153"/>
      <c r="S1003" s="152"/>
      <c r="T1003" s="153"/>
      <c r="X1003" s="69" t="str">
        <f t="shared" si="34"/>
        <v/>
      </c>
      <c r="Y1003" s="69" t="str">
        <f t="shared" si="35"/>
        <v/>
      </c>
    </row>
    <row r="1004" spans="8:25" x14ac:dyDescent="0.25">
      <c r="H1004" s="155"/>
      <c r="I1004" s="151"/>
      <c r="J1004" s="152"/>
      <c r="K1004" s="153"/>
      <c r="L1004" s="153"/>
      <c r="M1004" s="153"/>
      <c r="N1004" s="153"/>
      <c r="O1004" s="153"/>
      <c r="P1004" s="153"/>
      <c r="Q1004" s="153"/>
      <c r="R1004" s="153"/>
      <c r="S1004" s="152"/>
      <c r="T1004" s="153"/>
      <c r="X1004" s="69" t="str">
        <f t="shared" si="34"/>
        <v/>
      </c>
      <c r="Y1004" s="69" t="str">
        <f t="shared" si="35"/>
        <v/>
      </c>
    </row>
    <row r="1005" spans="8:25" x14ac:dyDescent="0.25">
      <c r="H1005" s="155"/>
      <c r="I1005" s="151"/>
      <c r="J1005" s="152"/>
      <c r="K1005" s="153"/>
      <c r="L1005" s="153"/>
      <c r="M1005" s="153"/>
      <c r="N1005" s="153"/>
      <c r="O1005" s="153"/>
      <c r="P1005" s="153"/>
      <c r="Q1005" s="153"/>
      <c r="R1005" s="153"/>
      <c r="S1005" s="152"/>
      <c r="T1005" s="153"/>
      <c r="X1005" s="69" t="str">
        <f t="shared" si="34"/>
        <v/>
      </c>
      <c r="Y1005" s="69" t="str">
        <f t="shared" si="35"/>
        <v/>
      </c>
    </row>
    <row r="1006" spans="8:25" x14ac:dyDescent="0.25">
      <c r="H1006" s="155"/>
      <c r="I1006" s="151"/>
      <c r="J1006" s="152"/>
      <c r="K1006" s="153"/>
      <c r="L1006" s="153"/>
      <c r="M1006" s="153"/>
      <c r="N1006" s="153"/>
      <c r="O1006" s="153"/>
      <c r="P1006" s="153"/>
      <c r="Q1006" s="153"/>
      <c r="R1006" s="153"/>
      <c r="S1006" s="152"/>
      <c r="T1006" s="153"/>
      <c r="X1006" s="69" t="str">
        <f t="shared" si="34"/>
        <v/>
      </c>
      <c r="Y1006" s="69" t="str">
        <f t="shared" si="35"/>
        <v/>
      </c>
    </row>
    <row r="1007" spans="8:25" x14ac:dyDescent="0.25">
      <c r="H1007" s="155"/>
      <c r="I1007" s="151"/>
      <c r="J1007" s="152"/>
      <c r="K1007" s="153"/>
      <c r="L1007" s="153"/>
      <c r="M1007" s="153"/>
      <c r="N1007" s="153"/>
      <c r="O1007" s="153"/>
      <c r="P1007" s="153"/>
      <c r="Q1007" s="153"/>
      <c r="R1007" s="153"/>
      <c r="S1007" s="152"/>
      <c r="T1007" s="153"/>
      <c r="X1007" s="69" t="str">
        <f t="shared" si="34"/>
        <v/>
      </c>
      <c r="Y1007" s="69" t="str">
        <f t="shared" si="35"/>
        <v/>
      </c>
    </row>
    <row r="1008" spans="8:25" x14ac:dyDescent="0.25">
      <c r="H1008" s="155"/>
      <c r="I1008" s="151"/>
      <c r="J1008" s="152"/>
      <c r="K1008" s="153"/>
      <c r="L1008" s="153"/>
      <c r="M1008" s="153"/>
      <c r="N1008" s="153"/>
      <c r="O1008" s="153"/>
      <c r="P1008" s="153"/>
      <c r="Q1008" s="153"/>
      <c r="R1008" s="153"/>
      <c r="S1008" s="152"/>
      <c r="T1008" s="153"/>
      <c r="X1008" s="69" t="str">
        <f t="shared" si="34"/>
        <v/>
      </c>
      <c r="Y1008" s="69" t="str">
        <f t="shared" si="35"/>
        <v/>
      </c>
    </row>
    <row r="1009" spans="8:25" x14ac:dyDescent="0.25">
      <c r="H1009" s="155"/>
      <c r="I1009" s="151"/>
      <c r="J1009" s="152"/>
      <c r="K1009" s="153"/>
      <c r="L1009" s="153"/>
      <c r="M1009" s="153"/>
      <c r="N1009" s="153"/>
      <c r="O1009" s="153"/>
      <c r="P1009" s="153"/>
      <c r="Q1009" s="153"/>
      <c r="R1009" s="153"/>
      <c r="S1009" s="152"/>
      <c r="T1009" s="153"/>
      <c r="X1009" s="69" t="str">
        <f t="shared" si="34"/>
        <v/>
      </c>
      <c r="Y1009" s="69" t="str">
        <f t="shared" si="35"/>
        <v/>
      </c>
    </row>
    <row r="1010" spans="8:25" x14ac:dyDescent="0.25">
      <c r="H1010" s="155"/>
      <c r="I1010" s="151"/>
      <c r="J1010" s="152"/>
      <c r="K1010" s="153"/>
      <c r="L1010" s="153"/>
      <c r="M1010" s="153"/>
      <c r="N1010" s="153"/>
      <c r="O1010" s="153"/>
      <c r="P1010" s="153"/>
      <c r="Q1010" s="153"/>
      <c r="R1010" s="153"/>
      <c r="S1010" s="152"/>
      <c r="T1010" s="153"/>
      <c r="X1010" s="69" t="str">
        <f t="shared" si="34"/>
        <v/>
      </c>
      <c r="Y1010" s="69" t="str">
        <f t="shared" si="35"/>
        <v/>
      </c>
    </row>
    <row r="1011" spans="8:25" x14ac:dyDescent="0.25">
      <c r="H1011" s="155"/>
      <c r="I1011" s="151"/>
      <c r="J1011" s="152"/>
      <c r="K1011" s="153"/>
      <c r="L1011" s="153"/>
      <c r="M1011" s="153"/>
      <c r="N1011" s="153"/>
      <c r="O1011" s="153"/>
      <c r="P1011" s="153"/>
      <c r="Q1011" s="153"/>
      <c r="R1011" s="153"/>
      <c r="S1011" s="152"/>
      <c r="T1011" s="153"/>
      <c r="X1011" s="69" t="str">
        <f t="shared" si="34"/>
        <v/>
      </c>
      <c r="Y1011" s="69" t="str">
        <f t="shared" si="35"/>
        <v/>
      </c>
    </row>
    <row r="1012" spans="8:25" x14ac:dyDescent="0.25">
      <c r="H1012" s="155"/>
      <c r="I1012" s="151"/>
      <c r="J1012" s="152"/>
      <c r="K1012" s="153"/>
      <c r="L1012" s="153"/>
      <c r="M1012" s="153"/>
      <c r="N1012" s="153"/>
      <c r="O1012" s="153"/>
      <c r="P1012" s="153"/>
      <c r="Q1012" s="153"/>
      <c r="R1012" s="153"/>
      <c r="S1012" s="152"/>
      <c r="T1012" s="153"/>
      <c r="X1012" s="69" t="str">
        <f t="shared" si="34"/>
        <v/>
      </c>
      <c r="Y1012" s="69" t="str">
        <f t="shared" si="35"/>
        <v/>
      </c>
    </row>
    <row r="1013" spans="8:25" x14ac:dyDescent="0.25">
      <c r="H1013" s="155"/>
      <c r="I1013" s="151"/>
      <c r="J1013" s="152"/>
      <c r="K1013" s="153"/>
      <c r="L1013" s="153"/>
      <c r="M1013" s="153"/>
      <c r="N1013" s="153"/>
      <c r="O1013" s="153"/>
      <c r="P1013" s="153"/>
      <c r="Q1013" s="153"/>
      <c r="R1013" s="153"/>
      <c r="S1013" s="152"/>
      <c r="T1013" s="153"/>
      <c r="X1013" s="69" t="str">
        <f t="shared" si="34"/>
        <v/>
      </c>
      <c r="Y1013" s="69" t="str">
        <f t="shared" si="35"/>
        <v/>
      </c>
    </row>
    <row r="1014" spans="8:25" x14ac:dyDescent="0.25">
      <c r="H1014" s="155"/>
      <c r="I1014" s="151"/>
      <c r="J1014" s="152"/>
      <c r="K1014" s="153"/>
      <c r="L1014" s="153"/>
      <c r="M1014" s="153"/>
      <c r="N1014" s="153"/>
      <c r="O1014" s="153"/>
      <c r="P1014" s="153"/>
      <c r="Q1014" s="153"/>
      <c r="R1014" s="153"/>
      <c r="S1014" s="152"/>
      <c r="T1014" s="153"/>
      <c r="X1014" s="69" t="str">
        <f t="shared" si="34"/>
        <v/>
      </c>
      <c r="Y1014" s="69" t="str">
        <f t="shared" si="35"/>
        <v/>
      </c>
    </row>
    <row r="1015" spans="8:25" x14ac:dyDescent="0.25">
      <c r="H1015" s="155"/>
      <c r="I1015" s="151"/>
      <c r="J1015" s="152"/>
      <c r="K1015" s="153"/>
      <c r="L1015" s="153"/>
      <c r="M1015" s="153"/>
      <c r="N1015" s="153"/>
      <c r="O1015" s="153"/>
      <c r="P1015" s="153"/>
      <c r="Q1015" s="153"/>
      <c r="R1015" s="153"/>
      <c r="S1015" s="152"/>
      <c r="T1015" s="153"/>
      <c r="X1015" s="69" t="str">
        <f t="shared" si="34"/>
        <v/>
      </c>
      <c r="Y1015" s="69" t="str">
        <f t="shared" si="35"/>
        <v/>
      </c>
    </row>
    <row r="1016" spans="8:25" x14ac:dyDescent="0.25">
      <c r="H1016" s="155"/>
      <c r="I1016" s="151"/>
      <c r="J1016" s="152"/>
      <c r="K1016" s="153"/>
      <c r="L1016" s="153"/>
      <c r="M1016" s="153"/>
      <c r="N1016" s="153"/>
      <c r="O1016" s="153"/>
      <c r="P1016" s="153"/>
      <c r="Q1016" s="153"/>
      <c r="R1016" s="153"/>
      <c r="S1016" s="152"/>
      <c r="T1016" s="153"/>
      <c r="X1016" s="69" t="str">
        <f t="shared" si="34"/>
        <v/>
      </c>
      <c r="Y1016" s="69" t="str">
        <f t="shared" si="35"/>
        <v/>
      </c>
    </row>
    <row r="1017" spans="8:25" x14ac:dyDescent="0.25">
      <c r="H1017" s="155"/>
      <c r="I1017" s="151"/>
      <c r="J1017" s="152"/>
      <c r="K1017" s="153"/>
      <c r="L1017" s="153"/>
      <c r="M1017" s="153"/>
      <c r="N1017" s="153"/>
      <c r="O1017" s="153"/>
      <c r="P1017" s="153"/>
      <c r="Q1017" s="153"/>
      <c r="R1017" s="153"/>
      <c r="S1017" s="152"/>
      <c r="T1017" s="153"/>
      <c r="X1017" s="69" t="str">
        <f t="shared" si="34"/>
        <v/>
      </c>
      <c r="Y1017" s="69" t="str">
        <f t="shared" si="35"/>
        <v/>
      </c>
    </row>
    <row r="1018" spans="8:25" x14ac:dyDescent="0.25">
      <c r="H1018" s="155"/>
      <c r="I1018" s="151"/>
      <c r="J1018" s="152"/>
      <c r="K1018" s="153"/>
      <c r="L1018" s="153"/>
      <c r="M1018" s="153"/>
      <c r="N1018" s="153"/>
      <c r="O1018" s="153"/>
      <c r="P1018" s="153"/>
      <c r="Q1018" s="153"/>
      <c r="R1018" s="153"/>
      <c r="S1018" s="152"/>
      <c r="T1018" s="153"/>
      <c r="X1018" s="69" t="str">
        <f t="shared" si="34"/>
        <v/>
      </c>
      <c r="Y1018" s="69" t="str">
        <f t="shared" si="35"/>
        <v/>
      </c>
    </row>
    <row r="1019" spans="8:25" x14ac:dyDescent="0.25">
      <c r="H1019" s="155"/>
      <c r="I1019" s="151"/>
      <c r="J1019" s="152"/>
      <c r="K1019" s="153"/>
      <c r="L1019" s="153"/>
      <c r="M1019" s="153"/>
      <c r="N1019" s="153"/>
      <c r="O1019" s="153"/>
      <c r="P1019" s="153"/>
      <c r="Q1019" s="153"/>
      <c r="R1019" s="153"/>
      <c r="S1019" s="152"/>
      <c r="T1019" s="153"/>
      <c r="X1019" s="69" t="str">
        <f t="shared" si="34"/>
        <v/>
      </c>
      <c r="Y1019" s="69" t="str">
        <f t="shared" si="35"/>
        <v/>
      </c>
    </row>
    <row r="1020" spans="8:25" x14ac:dyDescent="0.25">
      <c r="H1020" s="155"/>
      <c r="I1020" s="151"/>
      <c r="J1020" s="152"/>
      <c r="K1020" s="153"/>
      <c r="L1020" s="153"/>
      <c r="M1020" s="153"/>
      <c r="N1020" s="153"/>
      <c r="O1020" s="153"/>
      <c r="P1020" s="153"/>
      <c r="Q1020" s="153"/>
      <c r="R1020" s="153"/>
      <c r="S1020" s="152"/>
      <c r="T1020" s="153"/>
      <c r="X1020" s="69" t="str">
        <f t="shared" si="34"/>
        <v/>
      </c>
      <c r="Y1020" s="69" t="str">
        <f t="shared" si="35"/>
        <v/>
      </c>
    </row>
    <row r="1021" spans="8:25" x14ac:dyDescent="0.25">
      <c r="H1021" s="155"/>
      <c r="I1021" s="151"/>
      <c r="J1021" s="152"/>
      <c r="K1021" s="153"/>
      <c r="L1021" s="153"/>
      <c r="M1021" s="153"/>
      <c r="N1021" s="153"/>
      <c r="O1021" s="153"/>
      <c r="P1021" s="153"/>
      <c r="Q1021" s="153"/>
      <c r="R1021" s="153"/>
      <c r="S1021" s="152"/>
      <c r="T1021" s="153"/>
      <c r="X1021" s="69" t="str">
        <f t="shared" si="34"/>
        <v/>
      </c>
      <c r="Y1021" s="69" t="str">
        <f t="shared" si="35"/>
        <v/>
      </c>
    </row>
    <row r="1022" spans="8:25" x14ac:dyDescent="0.25">
      <c r="H1022" s="155"/>
      <c r="I1022" s="151"/>
      <c r="J1022" s="152"/>
      <c r="K1022" s="153"/>
      <c r="L1022" s="153"/>
      <c r="M1022" s="153"/>
      <c r="N1022" s="153"/>
      <c r="O1022" s="153"/>
      <c r="P1022" s="153"/>
      <c r="Q1022" s="153"/>
      <c r="R1022" s="153"/>
      <c r="S1022" s="152"/>
      <c r="T1022" s="153"/>
      <c r="X1022" s="69" t="str">
        <f t="shared" si="34"/>
        <v/>
      </c>
      <c r="Y1022" s="69" t="str">
        <f t="shared" si="35"/>
        <v/>
      </c>
    </row>
    <row r="1023" spans="8:25" x14ac:dyDescent="0.25">
      <c r="H1023" s="155"/>
      <c r="I1023" s="151"/>
      <c r="J1023" s="152"/>
      <c r="K1023" s="153"/>
      <c r="L1023" s="153"/>
      <c r="M1023" s="153"/>
      <c r="N1023" s="153"/>
      <c r="O1023" s="153"/>
      <c r="P1023" s="153"/>
      <c r="Q1023" s="153"/>
      <c r="R1023" s="153"/>
      <c r="S1023" s="152"/>
      <c r="T1023" s="153"/>
      <c r="X1023" s="69" t="str">
        <f t="shared" si="34"/>
        <v/>
      </c>
      <c r="Y1023" s="69" t="str">
        <f t="shared" si="35"/>
        <v/>
      </c>
    </row>
    <row r="1024" spans="8:25" x14ac:dyDescent="0.25">
      <c r="H1024" s="155"/>
      <c r="I1024" s="151"/>
      <c r="J1024" s="152"/>
      <c r="K1024" s="153"/>
      <c r="L1024" s="153"/>
      <c r="M1024" s="153"/>
      <c r="N1024" s="153"/>
      <c r="O1024" s="153"/>
      <c r="P1024" s="153"/>
      <c r="Q1024" s="153"/>
      <c r="R1024" s="153"/>
      <c r="S1024" s="152"/>
      <c r="T1024" s="153"/>
      <c r="X1024" s="69" t="str">
        <f t="shared" si="34"/>
        <v/>
      </c>
      <c r="Y1024" s="69" t="str">
        <f t="shared" si="35"/>
        <v/>
      </c>
    </row>
    <row r="1025" spans="8:25" x14ac:dyDescent="0.25">
      <c r="H1025" s="155"/>
      <c r="I1025" s="151"/>
      <c r="J1025" s="152"/>
      <c r="K1025" s="153"/>
      <c r="L1025" s="153"/>
      <c r="M1025" s="153"/>
      <c r="N1025" s="153"/>
      <c r="O1025" s="153"/>
      <c r="P1025" s="153"/>
      <c r="Q1025" s="153"/>
      <c r="R1025" s="153"/>
      <c r="S1025" s="152"/>
      <c r="T1025" s="153"/>
      <c r="X1025" s="69" t="str">
        <f t="shared" si="34"/>
        <v/>
      </c>
      <c r="Y1025" s="69" t="str">
        <f t="shared" si="35"/>
        <v/>
      </c>
    </row>
    <row r="1026" spans="8:25" x14ac:dyDescent="0.25">
      <c r="H1026" s="155"/>
      <c r="I1026" s="151"/>
      <c r="J1026" s="152"/>
      <c r="K1026" s="153"/>
      <c r="L1026" s="153"/>
      <c r="M1026" s="153"/>
      <c r="N1026" s="153"/>
      <c r="O1026" s="153"/>
      <c r="P1026" s="153"/>
      <c r="Q1026" s="153"/>
      <c r="R1026" s="153"/>
      <c r="S1026" s="152"/>
      <c r="T1026" s="153"/>
      <c r="X1026" s="69" t="str">
        <f t="shared" ref="X1026:X1089" si="36">IF(W1026&lt;&gt;"",W1026-I1026,"")</f>
        <v/>
      </c>
      <c r="Y1026" s="69" t="str">
        <f t="shared" si="35"/>
        <v/>
      </c>
    </row>
    <row r="1027" spans="8:25" x14ac:dyDescent="0.25">
      <c r="H1027" s="155"/>
      <c r="I1027" s="151"/>
      <c r="J1027" s="152"/>
      <c r="K1027" s="153"/>
      <c r="L1027" s="153"/>
      <c r="M1027" s="153"/>
      <c r="N1027" s="153"/>
      <c r="O1027" s="153"/>
      <c r="P1027" s="153"/>
      <c r="Q1027" s="153"/>
      <c r="R1027" s="153"/>
      <c r="S1027" s="152"/>
      <c r="T1027" s="153"/>
      <c r="X1027" s="69" t="str">
        <f t="shared" si="36"/>
        <v/>
      </c>
      <c r="Y1027" s="69" t="str">
        <f t="shared" ref="Y1027:Y1090" si="37">IF(X1027&lt;&gt;"",IF(X1027&lt;365,"&lt; 1 year",IF(X1027&lt;730,"1-2",IF(X1027&lt;1095,"2-3",IF(X1027&lt;1460,"3-4",IF(X1027&lt;1825,"4-5","5+"))))),"")</f>
        <v/>
      </c>
    </row>
    <row r="1028" spans="8:25" x14ac:dyDescent="0.25">
      <c r="H1028" s="155"/>
      <c r="I1028" s="151"/>
      <c r="J1028" s="152"/>
      <c r="K1028" s="153"/>
      <c r="L1028" s="153"/>
      <c r="M1028" s="153"/>
      <c r="N1028" s="153"/>
      <c r="O1028" s="153"/>
      <c r="P1028" s="153"/>
      <c r="Q1028" s="153"/>
      <c r="R1028" s="153"/>
      <c r="S1028" s="152"/>
      <c r="T1028" s="153"/>
      <c r="X1028" s="69" t="str">
        <f t="shared" si="36"/>
        <v/>
      </c>
      <c r="Y1028" s="69" t="str">
        <f t="shared" si="37"/>
        <v/>
      </c>
    </row>
    <row r="1029" spans="8:25" x14ac:dyDescent="0.25">
      <c r="H1029" s="155"/>
      <c r="I1029" s="151"/>
      <c r="J1029" s="152"/>
      <c r="K1029" s="153"/>
      <c r="L1029" s="153"/>
      <c r="M1029" s="153"/>
      <c r="N1029" s="153"/>
      <c r="O1029" s="153"/>
      <c r="P1029" s="153"/>
      <c r="Q1029" s="153"/>
      <c r="R1029" s="153"/>
      <c r="S1029" s="152"/>
      <c r="T1029" s="153"/>
      <c r="X1029" s="69" t="str">
        <f t="shared" si="36"/>
        <v/>
      </c>
      <c r="Y1029" s="69" t="str">
        <f t="shared" si="37"/>
        <v/>
      </c>
    </row>
    <row r="1030" spans="8:25" x14ac:dyDescent="0.25">
      <c r="H1030" s="155"/>
      <c r="I1030" s="151"/>
      <c r="J1030" s="152"/>
      <c r="K1030" s="153"/>
      <c r="L1030" s="153"/>
      <c r="M1030" s="153"/>
      <c r="N1030" s="153"/>
      <c r="O1030" s="153"/>
      <c r="P1030" s="153"/>
      <c r="Q1030" s="153"/>
      <c r="R1030" s="153"/>
      <c r="S1030" s="152"/>
      <c r="T1030" s="153"/>
      <c r="X1030" s="69" t="str">
        <f t="shared" si="36"/>
        <v/>
      </c>
      <c r="Y1030" s="69" t="str">
        <f t="shared" si="37"/>
        <v/>
      </c>
    </row>
    <row r="1031" spans="8:25" x14ac:dyDescent="0.25">
      <c r="H1031" s="155"/>
      <c r="I1031" s="151"/>
      <c r="J1031" s="152"/>
      <c r="K1031" s="153"/>
      <c r="L1031" s="153"/>
      <c r="M1031" s="153"/>
      <c r="N1031" s="153"/>
      <c r="O1031" s="153"/>
      <c r="P1031" s="153"/>
      <c r="Q1031" s="153"/>
      <c r="R1031" s="153"/>
      <c r="S1031" s="152"/>
      <c r="T1031" s="153"/>
      <c r="X1031" s="69" t="str">
        <f t="shared" si="36"/>
        <v/>
      </c>
      <c r="Y1031" s="69" t="str">
        <f t="shared" si="37"/>
        <v/>
      </c>
    </row>
    <row r="1032" spans="8:25" x14ac:dyDescent="0.25">
      <c r="H1032" s="155"/>
      <c r="I1032" s="151"/>
      <c r="J1032" s="152"/>
      <c r="K1032" s="153"/>
      <c r="L1032" s="153"/>
      <c r="M1032" s="153"/>
      <c r="N1032" s="153"/>
      <c r="O1032" s="153"/>
      <c r="P1032" s="153"/>
      <c r="Q1032" s="153"/>
      <c r="R1032" s="153"/>
      <c r="S1032" s="152"/>
      <c r="T1032" s="153"/>
      <c r="X1032" s="69" t="str">
        <f t="shared" si="36"/>
        <v/>
      </c>
      <c r="Y1032" s="69" t="str">
        <f t="shared" si="37"/>
        <v/>
      </c>
    </row>
    <row r="1033" spans="8:25" x14ac:dyDescent="0.25">
      <c r="H1033" s="155"/>
      <c r="I1033" s="151"/>
      <c r="J1033" s="152"/>
      <c r="K1033" s="153"/>
      <c r="L1033" s="153"/>
      <c r="M1033" s="153"/>
      <c r="N1033" s="153"/>
      <c r="O1033" s="153"/>
      <c r="P1033" s="153"/>
      <c r="Q1033" s="153"/>
      <c r="R1033" s="153"/>
      <c r="S1033" s="152"/>
      <c r="T1033" s="153"/>
      <c r="X1033" s="69" t="str">
        <f t="shared" si="36"/>
        <v/>
      </c>
      <c r="Y1033" s="69" t="str">
        <f t="shared" si="37"/>
        <v/>
      </c>
    </row>
    <row r="1034" spans="8:25" x14ac:dyDescent="0.25">
      <c r="H1034" s="155"/>
      <c r="I1034" s="151"/>
      <c r="J1034" s="152"/>
      <c r="K1034" s="153"/>
      <c r="L1034" s="153"/>
      <c r="M1034" s="153"/>
      <c r="N1034" s="153"/>
      <c r="O1034" s="153"/>
      <c r="P1034" s="153"/>
      <c r="Q1034" s="153"/>
      <c r="R1034" s="153"/>
      <c r="S1034" s="152"/>
      <c r="T1034" s="153"/>
      <c r="X1034" s="69" t="str">
        <f t="shared" si="36"/>
        <v/>
      </c>
      <c r="Y1034" s="69" t="str">
        <f t="shared" si="37"/>
        <v/>
      </c>
    </row>
    <row r="1035" spans="8:25" x14ac:dyDescent="0.25">
      <c r="H1035" s="155"/>
      <c r="I1035" s="151"/>
      <c r="J1035" s="152"/>
      <c r="K1035" s="153"/>
      <c r="L1035" s="153"/>
      <c r="M1035" s="153"/>
      <c r="N1035" s="153"/>
      <c r="O1035" s="153"/>
      <c r="P1035" s="153"/>
      <c r="Q1035" s="153"/>
      <c r="R1035" s="153"/>
      <c r="S1035" s="152"/>
      <c r="T1035" s="153"/>
      <c r="X1035" s="69" t="str">
        <f t="shared" si="36"/>
        <v/>
      </c>
      <c r="Y1035" s="69" t="str">
        <f t="shared" si="37"/>
        <v/>
      </c>
    </row>
    <row r="1036" spans="8:25" x14ac:dyDescent="0.25">
      <c r="H1036" s="155"/>
      <c r="I1036" s="151"/>
      <c r="J1036" s="152"/>
      <c r="K1036" s="153"/>
      <c r="L1036" s="153"/>
      <c r="M1036" s="153"/>
      <c r="N1036" s="153"/>
      <c r="O1036" s="153"/>
      <c r="P1036" s="153"/>
      <c r="Q1036" s="153"/>
      <c r="R1036" s="153"/>
      <c r="S1036" s="152"/>
      <c r="T1036" s="153"/>
      <c r="X1036" s="69" t="str">
        <f t="shared" si="36"/>
        <v/>
      </c>
      <c r="Y1036" s="69" t="str">
        <f t="shared" si="37"/>
        <v/>
      </c>
    </row>
    <row r="1037" spans="8:25" x14ac:dyDescent="0.25">
      <c r="H1037" s="155"/>
      <c r="I1037" s="151"/>
      <c r="J1037" s="152"/>
      <c r="K1037" s="153"/>
      <c r="L1037" s="153"/>
      <c r="M1037" s="153"/>
      <c r="N1037" s="153"/>
      <c r="O1037" s="153"/>
      <c r="P1037" s="153"/>
      <c r="Q1037" s="153"/>
      <c r="R1037" s="153"/>
      <c r="S1037" s="152"/>
      <c r="T1037" s="153"/>
      <c r="X1037" s="69" t="str">
        <f t="shared" si="36"/>
        <v/>
      </c>
      <c r="Y1037" s="69" t="str">
        <f t="shared" si="37"/>
        <v/>
      </c>
    </row>
    <row r="1038" spans="8:25" x14ac:dyDescent="0.25">
      <c r="H1038" s="155"/>
      <c r="I1038" s="151"/>
      <c r="J1038" s="152"/>
      <c r="K1038" s="153"/>
      <c r="L1038" s="153"/>
      <c r="M1038" s="153"/>
      <c r="N1038" s="153"/>
      <c r="O1038" s="153"/>
      <c r="P1038" s="153"/>
      <c r="Q1038" s="153"/>
      <c r="R1038" s="153"/>
      <c r="S1038" s="152"/>
      <c r="T1038" s="153"/>
      <c r="X1038" s="69" t="str">
        <f t="shared" si="36"/>
        <v/>
      </c>
      <c r="Y1038" s="69" t="str">
        <f t="shared" si="37"/>
        <v/>
      </c>
    </row>
    <row r="1039" spans="8:25" x14ac:dyDescent="0.25">
      <c r="H1039" s="155"/>
      <c r="I1039" s="151"/>
      <c r="J1039" s="152"/>
      <c r="K1039" s="153"/>
      <c r="L1039" s="153"/>
      <c r="M1039" s="153"/>
      <c r="N1039" s="153"/>
      <c r="O1039" s="153"/>
      <c r="P1039" s="153"/>
      <c r="Q1039" s="153"/>
      <c r="R1039" s="153"/>
      <c r="S1039" s="152"/>
      <c r="T1039" s="153"/>
      <c r="X1039" s="69" t="str">
        <f t="shared" si="36"/>
        <v/>
      </c>
      <c r="Y1039" s="69" t="str">
        <f t="shared" si="37"/>
        <v/>
      </c>
    </row>
    <row r="1040" spans="8:25" x14ac:dyDescent="0.25">
      <c r="H1040" s="155"/>
      <c r="I1040" s="151"/>
      <c r="J1040" s="152"/>
      <c r="K1040" s="153"/>
      <c r="L1040" s="153"/>
      <c r="M1040" s="153"/>
      <c r="N1040" s="153"/>
      <c r="O1040" s="153"/>
      <c r="P1040" s="153"/>
      <c r="Q1040" s="153"/>
      <c r="R1040" s="153"/>
      <c r="S1040" s="152"/>
      <c r="T1040" s="153"/>
      <c r="X1040" s="69" t="str">
        <f t="shared" si="36"/>
        <v/>
      </c>
      <c r="Y1040" s="69" t="str">
        <f t="shared" si="37"/>
        <v/>
      </c>
    </row>
    <row r="1041" spans="8:25" x14ac:dyDescent="0.25">
      <c r="H1041" s="155"/>
      <c r="I1041" s="151"/>
      <c r="J1041" s="152"/>
      <c r="K1041" s="153"/>
      <c r="L1041" s="153"/>
      <c r="M1041" s="153"/>
      <c r="N1041" s="153"/>
      <c r="O1041" s="153"/>
      <c r="P1041" s="153"/>
      <c r="Q1041" s="153"/>
      <c r="R1041" s="153"/>
      <c r="S1041" s="152"/>
      <c r="T1041" s="153"/>
      <c r="X1041" s="69" t="str">
        <f t="shared" si="36"/>
        <v/>
      </c>
      <c r="Y1041" s="69" t="str">
        <f t="shared" si="37"/>
        <v/>
      </c>
    </row>
    <row r="1042" spans="8:25" x14ac:dyDescent="0.25">
      <c r="H1042" s="155"/>
      <c r="I1042" s="151"/>
      <c r="J1042" s="152"/>
      <c r="K1042" s="153"/>
      <c r="L1042" s="153"/>
      <c r="M1042" s="153"/>
      <c r="N1042" s="153"/>
      <c r="O1042" s="153"/>
      <c r="P1042" s="153"/>
      <c r="Q1042" s="153"/>
      <c r="R1042" s="153"/>
      <c r="S1042" s="152"/>
      <c r="T1042" s="153"/>
      <c r="X1042" s="69" t="str">
        <f t="shared" si="36"/>
        <v/>
      </c>
      <c r="Y1042" s="69" t="str">
        <f t="shared" si="37"/>
        <v/>
      </c>
    </row>
    <row r="1043" spans="8:25" x14ac:dyDescent="0.25">
      <c r="H1043" s="155"/>
      <c r="I1043" s="151"/>
      <c r="J1043" s="152"/>
      <c r="K1043" s="153"/>
      <c r="L1043" s="153"/>
      <c r="M1043" s="153"/>
      <c r="N1043" s="153"/>
      <c r="O1043" s="153"/>
      <c r="P1043" s="153"/>
      <c r="Q1043" s="153"/>
      <c r="R1043" s="153"/>
      <c r="S1043" s="152"/>
      <c r="T1043" s="153"/>
      <c r="X1043" s="69" t="str">
        <f t="shared" si="36"/>
        <v/>
      </c>
      <c r="Y1043" s="69" t="str">
        <f t="shared" si="37"/>
        <v/>
      </c>
    </row>
    <row r="1044" spans="8:25" x14ac:dyDescent="0.25">
      <c r="H1044" s="155"/>
      <c r="I1044" s="151"/>
      <c r="J1044" s="152"/>
      <c r="K1044" s="153"/>
      <c r="L1044" s="153"/>
      <c r="M1044" s="153"/>
      <c r="N1044" s="153"/>
      <c r="O1044" s="153"/>
      <c r="P1044" s="153"/>
      <c r="Q1044" s="153"/>
      <c r="R1044" s="153"/>
      <c r="S1044" s="152"/>
      <c r="T1044" s="153"/>
      <c r="X1044" s="69" t="str">
        <f t="shared" si="36"/>
        <v/>
      </c>
      <c r="Y1044" s="69" t="str">
        <f t="shared" si="37"/>
        <v/>
      </c>
    </row>
    <row r="1045" spans="8:25" x14ac:dyDescent="0.25">
      <c r="H1045" s="155"/>
      <c r="I1045" s="151"/>
      <c r="J1045" s="152"/>
      <c r="K1045" s="153"/>
      <c r="L1045" s="153"/>
      <c r="M1045" s="153"/>
      <c r="N1045" s="153"/>
      <c r="O1045" s="153"/>
      <c r="P1045" s="153"/>
      <c r="Q1045" s="153"/>
      <c r="R1045" s="153"/>
      <c r="S1045" s="152"/>
      <c r="T1045" s="153"/>
      <c r="X1045" s="69" t="str">
        <f t="shared" si="36"/>
        <v/>
      </c>
      <c r="Y1045" s="69" t="str">
        <f t="shared" si="37"/>
        <v/>
      </c>
    </row>
    <row r="1046" spans="8:25" x14ac:dyDescent="0.25">
      <c r="H1046" s="155"/>
      <c r="I1046" s="151"/>
      <c r="J1046" s="152"/>
      <c r="K1046" s="153"/>
      <c r="L1046" s="153"/>
      <c r="M1046" s="153"/>
      <c r="N1046" s="153"/>
      <c r="O1046" s="153"/>
      <c r="P1046" s="153"/>
      <c r="Q1046" s="153"/>
      <c r="R1046" s="153"/>
      <c r="S1046" s="152"/>
      <c r="T1046" s="153"/>
      <c r="X1046" s="69" t="str">
        <f t="shared" si="36"/>
        <v/>
      </c>
      <c r="Y1046" s="69" t="str">
        <f t="shared" si="37"/>
        <v/>
      </c>
    </row>
    <row r="1047" spans="8:25" x14ac:dyDescent="0.25">
      <c r="H1047" s="155"/>
      <c r="I1047" s="151"/>
      <c r="J1047" s="152"/>
      <c r="K1047" s="153"/>
      <c r="L1047" s="153"/>
      <c r="M1047" s="153"/>
      <c r="N1047" s="153"/>
      <c r="O1047" s="153"/>
      <c r="P1047" s="153"/>
      <c r="Q1047" s="153"/>
      <c r="R1047" s="153"/>
      <c r="S1047" s="152"/>
      <c r="T1047" s="153"/>
      <c r="X1047" s="69" t="str">
        <f t="shared" si="36"/>
        <v/>
      </c>
      <c r="Y1047" s="69" t="str">
        <f t="shared" si="37"/>
        <v/>
      </c>
    </row>
    <row r="1048" spans="8:25" x14ac:dyDescent="0.25">
      <c r="H1048" s="155"/>
      <c r="I1048" s="151"/>
      <c r="J1048" s="152"/>
      <c r="K1048" s="153"/>
      <c r="L1048" s="153"/>
      <c r="M1048" s="153"/>
      <c r="N1048" s="153"/>
      <c r="O1048" s="153"/>
      <c r="P1048" s="153"/>
      <c r="Q1048" s="153"/>
      <c r="R1048" s="153"/>
      <c r="S1048" s="152"/>
      <c r="T1048" s="153"/>
      <c r="X1048" s="69" t="str">
        <f t="shared" si="36"/>
        <v/>
      </c>
      <c r="Y1048" s="69" t="str">
        <f t="shared" si="37"/>
        <v/>
      </c>
    </row>
    <row r="1049" spans="8:25" x14ac:dyDescent="0.25">
      <c r="H1049" s="155"/>
      <c r="I1049" s="151"/>
      <c r="J1049" s="152"/>
      <c r="K1049" s="153"/>
      <c r="L1049" s="153"/>
      <c r="M1049" s="153"/>
      <c r="N1049" s="153"/>
      <c r="O1049" s="153"/>
      <c r="P1049" s="153"/>
      <c r="Q1049" s="153"/>
      <c r="R1049" s="153"/>
      <c r="S1049" s="152"/>
      <c r="T1049" s="153"/>
      <c r="X1049" s="69" t="str">
        <f t="shared" si="36"/>
        <v/>
      </c>
      <c r="Y1049" s="69" t="str">
        <f t="shared" si="37"/>
        <v/>
      </c>
    </row>
    <row r="1050" spans="8:25" x14ac:dyDescent="0.25">
      <c r="H1050" s="155"/>
      <c r="I1050" s="151"/>
      <c r="J1050" s="152"/>
      <c r="K1050" s="153"/>
      <c r="L1050" s="153"/>
      <c r="M1050" s="153"/>
      <c r="N1050" s="153"/>
      <c r="O1050" s="153"/>
      <c r="P1050" s="153"/>
      <c r="Q1050" s="153"/>
      <c r="R1050" s="153"/>
      <c r="S1050" s="152"/>
      <c r="T1050" s="153"/>
      <c r="X1050" s="69" t="str">
        <f t="shared" si="36"/>
        <v/>
      </c>
      <c r="Y1050" s="69" t="str">
        <f t="shared" si="37"/>
        <v/>
      </c>
    </row>
    <row r="1051" spans="8:25" x14ac:dyDescent="0.25">
      <c r="H1051" s="155"/>
      <c r="I1051" s="151"/>
      <c r="J1051" s="152"/>
      <c r="K1051" s="153"/>
      <c r="L1051" s="153"/>
      <c r="M1051" s="153"/>
      <c r="N1051" s="153"/>
      <c r="O1051" s="153"/>
      <c r="P1051" s="153"/>
      <c r="Q1051" s="153"/>
      <c r="R1051" s="153"/>
      <c r="S1051" s="152"/>
      <c r="T1051" s="153"/>
      <c r="X1051" s="69" t="str">
        <f t="shared" si="36"/>
        <v/>
      </c>
      <c r="Y1051" s="69" t="str">
        <f t="shared" si="37"/>
        <v/>
      </c>
    </row>
    <row r="1052" spans="8:25" x14ac:dyDescent="0.25">
      <c r="H1052" s="155"/>
      <c r="I1052" s="151"/>
      <c r="J1052" s="152"/>
      <c r="K1052" s="153"/>
      <c r="L1052" s="153"/>
      <c r="M1052" s="153"/>
      <c r="N1052" s="153"/>
      <c r="O1052" s="153"/>
      <c r="P1052" s="153"/>
      <c r="Q1052" s="153"/>
      <c r="R1052" s="153"/>
      <c r="S1052" s="152"/>
      <c r="T1052" s="153"/>
      <c r="X1052" s="69" t="str">
        <f t="shared" si="36"/>
        <v/>
      </c>
      <c r="Y1052" s="69" t="str">
        <f t="shared" si="37"/>
        <v/>
      </c>
    </row>
    <row r="1053" spans="8:25" x14ac:dyDescent="0.25">
      <c r="H1053" s="155"/>
      <c r="I1053" s="151"/>
      <c r="J1053" s="152"/>
      <c r="K1053" s="153"/>
      <c r="L1053" s="153"/>
      <c r="M1053" s="153"/>
      <c r="N1053" s="153"/>
      <c r="O1053" s="153"/>
      <c r="P1053" s="153"/>
      <c r="Q1053" s="153"/>
      <c r="R1053" s="153"/>
      <c r="S1053" s="152"/>
      <c r="T1053" s="153"/>
      <c r="X1053" s="69" t="str">
        <f t="shared" si="36"/>
        <v/>
      </c>
      <c r="Y1053" s="69" t="str">
        <f t="shared" si="37"/>
        <v/>
      </c>
    </row>
    <row r="1054" spans="8:25" x14ac:dyDescent="0.25">
      <c r="H1054" s="155"/>
      <c r="I1054" s="151"/>
      <c r="J1054" s="152"/>
      <c r="K1054" s="153"/>
      <c r="L1054" s="153"/>
      <c r="M1054" s="153"/>
      <c r="N1054" s="153"/>
      <c r="O1054" s="153"/>
      <c r="P1054" s="153"/>
      <c r="Q1054" s="153"/>
      <c r="R1054" s="153"/>
      <c r="S1054" s="152"/>
      <c r="T1054" s="153"/>
      <c r="X1054" s="69" t="str">
        <f t="shared" si="36"/>
        <v/>
      </c>
      <c r="Y1054" s="69" t="str">
        <f t="shared" si="37"/>
        <v/>
      </c>
    </row>
    <row r="1055" spans="8:25" x14ac:dyDescent="0.25">
      <c r="H1055" s="155"/>
      <c r="I1055" s="151"/>
      <c r="J1055" s="152"/>
      <c r="K1055" s="153"/>
      <c r="L1055" s="153"/>
      <c r="M1055" s="153"/>
      <c r="N1055" s="153"/>
      <c r="O1055" s="153"/>
      <c r="P1055" s="153"/>
      <c r="Q1055" s="153"/>
      <c r="R1055" s="153"/>
      <c r="S1055" s="152"/>
      <c r="T1055" s="153"/>
      <c r="X1055" s="69" t="str">
        <f t="shared" si="36"/>
        <v/>
      </c>
      <c r="Y1055" s="69" t="str">
        <f t="shared" si="37"/>
        <v/>
      </c>
    </row>
    <row r="1056" spans="8:25" x14ac:dyDescent="0.25">
      <c r="H1056" s="155"/>
      <c r="I1056" s="151"/>
      <c r="J1056" s="152"/>
      <c r="K1056" s="153"/>
      <c r="L1056" s="153"/>
      <c r="M1056" s="153"/>
      <c r="N1056" s="153"/>
      <c r="O1056" s="153"/>
      <c r="P1056" s="153"/>
      <c r="Q1056" s="153"/>
      <c r="R1056" s="153"/>
      <c r="S1056" s="152"/>
      <c r="T1056" s="153"/>
      <c r="X1056" s="69" t="str">
        <f t="shared" si="36"/>
        <v/>
      </c>
      <c r="Y1056" s="69" t="str">
        <f t="shared" si="37"/>
        <v/>
      </c>
    </row>
    <row r="1057" spans="8:25" x14ac:dyDescent="0.25">
      <c r="H1057" s="155"/>
      <c r="I1057" s="151"/>
      <c r="J1057" s="152"/>
      <c r="K1057" s="153"/>
      <c r="L1057" s="153"/>
      <c r="M1057" s="153"/>
      <c r="N1057" s="153"/>
      <c r="O1057" s="153"/>
      <c r="P1057" s="153"/>
      <c r="Q1057" s="153"/>
      <c r="R1057" s="153"/>
      <c r="S1057" s="152"/>
      <c r="T1057" s="153"/>
      <c r="X1057" s="69" t="str">
        <f t="shared" si="36"/>
        <v/>
      </c>
      <c r="Y1057" s="69" t="str">
        <f t="shared" si="37"/>
        <v/>
      </c>
    </row>
    <row r="1058" spans="8:25" x14ac:dyDescent="0.25">
      <c r="H1058" s="155"/>
      <c r="I1058" s="151"/>
      <c r="J1058" s="152"/>
      <c r="K1058" s="153"/>
      <c r="L1058" s="153"/>
      <c r="M1058" s="153"/>
      <c r="N1058" s="153"/>
      <c r="O1058" s="153"/>
      <c r="P1058" s="153"/>
      <c r="Q1058" s="153"/>
      <c r="R1058" s="153"/>
      <c r="S1058" s="152"/>
      <c r="T1058" s="153"/>
      <c r="X1058" s="69" t="str">
        <f t="shared" si="36"/>
        <v/>
      </c>
      <c r="Y1058" s="69" t="str">
        <f t="shared" si="37"/>
        <v/>
      </c>
    </row>
    <row r="1059" spans="8:25" x14ac:dyDescent="0.25">
      <c r="H1059" s="155"/>
      <c r="I1059" s="151"/>
      <c r="J1059" s="152"/>
      <c r="K1059" s="153"/>
      <c r="L1059" s="153"/>
      <c r="M1059" s="153"/>
      <c r="N1059" s="153"/>
      <c r="O1059" s="153"/>
      <c r="P1059" s="153"/>
      <c r="Q1059" s="153"/>
      <c r="R1059" s="153"/>
      <c r="S1059" s="152"/>
      <c r="T1059" s="153"/>
      <c r="X1059" s="69" t="str">
        <f t="shared" si="36"/>
        <v/>
      </c>
      <c r="Y1059" s="69" t="str">
        <f t="shared" si="37"/>
        <v/>
      </c>
    </row>
    <row r="1060" spans="8:25" x14ac:dyDescent="0.25">
      <c r="H1060" s="155"/>
      <c r="I1060" s="151"/>
      <c r="J1060" s="152"/>
      <c r="K1060" s="153"/>
      <c r="L1060" s="153"/>
      <c r="M1060" s="153"/>
      <c r="N1060" s="153"/>
      <c r="O1060" s="153"/>
      <c r="P1060" s="153"/>
      <c r="Q1060" s="153"/>
      <c r="R1060" s="153"/>
      <c r="S1060" s="152"/>
      <c r="T1060" s="153"/>
      <c r="X1060" s="69" t="str">
        <f t="shared" si="36"/>
        <v/>
      </c>
      <c r="Y1060" s="69" t="str">
        <f t="shared" si="37"/>
        <v/>
      </c>
    </row>
    <row r="1061" spans="8:25" x14ac:dyDescent="0.25">
      <c r="H1061" s="155"/>
      <c r="I1061" s="151"/>
      <c r="J1061" s="152"/>
      <c r="K1061" s="153"/>
      <c r="L1061" s="153"/>
      <c r="M1061" s="153"/>
      <c r="N1061" s="153"/>
      <c r="O1061" s="153"/>
      <c r="P1061" s="153"/>
      <c r="Q1061" s="153"/>
      <c r="R1061" s="153"/>
      <c r="S1061" s="152"/>
      <c r="T1061" s="153"/>
      <c r="X1061" s="69" t="str">
        <f t="shared" si="36"/>
        <v/>
      </c>
      <c r="Y1061" s="69" t="str">
        <f t="shared" si="37"/>
        <v/>
      </c>
    </row>
    <row r="1062" spans="8:25" x14ac:dyDescent="0.25">
      <c r="H1062" s="155"/>
      <c r="I1062" s="151"/>
      <c r="J1062" s="152"/>
      <c r="K1062" s="153"/>
      <c r="L1062" s="153"/>
      <c r="M1062" s="153"/>
      <c r="N1062" s="153"/>
      <c r="O1062" s="153"/>
      <c r="P1062" s="153"/>
      <c r="Q1062" s="153"/>
      <c r="R1062" s="153"/>
      <c r="S1062" s="152"/>
      <c r="T1062" s="153"/>
      <c r="X1062" s="69" t="str">
        <f t="shared" si="36"/>
        <v/>
      </c>
      <c r="Y1062" s="69" t="str">
        <f t="shared" si="37"/>
        <v/>
      </c>
    </row>
    <row r="1063" spans="8:25" x14ac:dyDescent="0.25">
      <c r="H1063" s="155"/>
      <c r="I1063" s="151"/>
      <c r="J1063" s="152"/>
      <c r="K1063" s="153"/>
      <c r="L1063" s="153"/>
      <c r="M1063" s="153"/>
      <c r="N1063" s="153"/>
      <c r="O1063" s="153"/>
      <c r="P1063" s="153"/>
      <c r="Q1063" s="153"/>
      <c r="R1063" s="153"/>
      <c r="S1063" s="152"/>
      <c r="T1063" s="153"/>
      <c r="X1063" s="69" t="str">
        <f t="shared" si="36"/>
        <v/>
      </c>
      <c r="Y1063" s="69" t="str">
        <f t="shared" si="37"/>
        <v/>
      </c>
    </row>
    <row r="1064" spans="8:25" x14ac:dyDescent="0.25">
      <c r="H1064" s="155"/>
      <c r="I1064" s="151"/>
      <c r="J1064" s="152"/>
      <c r="K1064" s="153"/>
      <c r="L1064" s="153"/>
      <c r="M1064" s="153"/>
      <c r="N1064" s="153"/>
      <c r="O1064" s="153"/>
      <c r="P1064" s="153"/>
      <c r="Q1064" s="153"/>
      <c r="R1064" s="153"/>
      <c r="S1064" s="152"/>
      <c r="T1064" s="153"/>
      <c r="X1064" s="69" t="str">
        <f t="shared" si="36"/>
        <v/>
      </c>
      <c r="Y1064" s="69" t="str">
        <f t="shared" si="37"/>
        <v/>
      </c>
    </row>
    <row r="1065" spans="8:25" x14ac:dyDescent="0.25">
      <c r="H1065" s="155"/>
      <c r="I1065" s="151"/>
      <c r="J1065" s="152"/>
      <c r="K1065" s="153"/>
      <c r="L1065" s="153"/>
      <c r="M1065" s="153"/>
      <c r="N1065" s="153"/>
      <c r="O1065" s="153"/>
      <c r="P1065" s="153"/>
      <c r="Q1065" s="153"/>
      <c r="R1065" s="153"/>
      <c r="S1065" s="152"/>
      <c r="T1065" s="153"/>
      <c r="X1065" s="69" t="str">
        <f t="shared" si="36"/>
        <v/>
      </c>
      <c r="Y1065" s="69" t="str">
        <f t="shared" si="37"/>
        <v/>
      </c>
    </row>
    <row r="1066" spans="8:25" x14ac:dyDescent="0.25">
      <c r="H1066" s="155"/>
      <c r="I1066" s="151"/>
      <c r="J1066" s="152"/>
      <c r="K1066" s="153"/>
      <c r="L1066" s="153"/>
      <c r="M1066" s="153"/>
      <c r="N1066" s="153"/>
      <c r="O1066" s="153"/>
      <c r="P1066" s="153"/>
      <c r="Q1066" s="153"/>
      <c r="R1066" s="153"/>
      <c r="S1066" s="152"/>
      <c r="T1066" s="153"/>
      <c r="X1066" s="69" t="str">
        <f t="shared" si="36"/>
        <v/>
      </c>
      <c r="Y1066" s="69" t="str">
        <f t="shared" si="37"/>
        <v/>
      </c>
    </row>
    <row r="1067" spans="8:25" x14ac:dyDescent="0.25">
      <c r="H1067" s="155"/>
      <c r="I1067" s="151"/>
      <c r="J1067" s="152"/>
      <c r="K1067" s="153"/>
      <c r="L1067" s="153"/>
      <c r="M1067" s="153"/>
      <c r="N1067" s="153"/>
      <c r="O1067" s="153"/>
      <c r="P1067" s="153"/>
      <c r="Q1067" s="153"/>
      <c r="R1067" s="153"/>
      <c r="S1067" s="152"/>
      <c r="T1067" s="153"/>
      <c r="X1067" s="69" t="str">
        <f t="shared" si="36"/>
        <v/>
      </c>
      <c r="Y1067" s="69" t="str">
        <f t="shared" si="37"/>
        <v/>
      </c>
    </row>
    <row r="1068" spans="8:25" x14ac:dyDescent="0.25">
      <c r="H1068" s="155"/>
      <c r="I1068" s="151"/>
      <c r="J1068" s="152"/>
      <c r="K1068" s="153"/>
      <c r="L1068" s="153"/>
      <c r="M1068" s="153"/>
      <c r="N1068" s="153"/>
      <c r="O1068" s="153"/>
      <c r="P1068" s="153"/>
      <c r="Q1068" s="153"/>
      <c r="R1068" s="153"/>
      <c r="S1068" s="152"/>
      <c r="T1068" s="153"/>
      <c r="X1068" s="69" t="str">
        <f t="shared" si="36"/>
        <v/>
      </c>
      <c r="Y1068" s="69" t="str">
        <f t="shared" si="37"/>
        <v/>
      </c>
    </row>
    <row r="1069" spans="8:25" x14ac:dyDescent="0.25">
      <c r="H1069" s="155"/>
      <c r="I1069" s="151"/>
      <c r="J1069" s="152"/>
      <c r="K1069" s="153"/>
      <c r="L1069" s="153"/>
      <c r="M1069" s="153"/>
      <c r="N1069" s="153"/>
      <c r="O1069" s="153"/>
      <c r="P1069" s="153"/>
      <c r="Q1069" s="153"/>
      <c r="R1069" s="153"/>
      <c r="S1069" s="152"/>
      <c r="T1069" s="153"/>
      <c r="X1069" s="69" t="str">
        <f t="shared" si="36"/>
        <v/>
      </c>
      <c r="Y1069" s="69" t="str">
        <f t="shared" si="37"/>
        <v/>
      </c>
    </row>
    <row r="1070" spans="8:25" x14ac:dyDescent="0.25">
      <c r="H1070" s="155"/>
      <c r="I1070" s="151"/>
      <c r="J1070" s="152"/>
      <c r="K1070" s="153"/>
      <c r="L1070" s="153"/>
      <c r="M1070" s="153"/>
      <c r="N1070" s="153"/>
      <c r="O1070" s="153"/>
      <c r="P1070" s="153"/>
      <c r="Q1070" s="153"/>
      <c r="R1070" s="153"/>
      <c r="S1070" s="152"/>
      <c r="T1070" s="153"/>
      <c r="X1070" s="69" t="str">
        <f t="shared" si="36"/>
        <v/>
      </c>
      <c r="Y1070" s="69" t="str">
        <f t="shared" si="37"/>
        <v/>
      </c>
    </row>
    <row r="1071" spans="8:25" x14ac:dyDescent="0.25">
      <c r="H1071" s="155"/>
      <c r="I1071" s="151"/>
      <c r="J1071" s="152"/>
      <c r="K1071" s="153"/>
      <c r="L1071" s="153"/>
      <c r="M1071" s="153"/>
      <c r="N1071" s="153"/>
      <c r="O1071" s="153"/>
      <c r="P1071" s="153"/>
      <c r="Q1071" s="153"/>
      <c r="R1071" s="153"/>
      <c r="S1071" s="152"/>
      <c r="T1071" s="153"/>
      <c r="X1071" s="69" t="str">
        <f t="shared" si="36"/>
        <v/>
      </c>
      <c r="Y1071" s="69" t="str">
        <f t="shared" si="37"/>
        <v/>
      </c>
    </row>
    <row r="1072" spans="8:25" x14ac:dyDescent="0.25">
      <c r="H1072" s="155"/>
      <c r="I1072" s="151"/>
      <c r="J1072" s="152"/>
      <c r="K1072" s="153"/>
      <c r="L1072" s="153"/>
      <c r="M1072" s="153"/>
      <c r="N1072" s="153"/>
      <c r="O1072" s="153"/>
      <c r="P1072" s="153"/>
      <c r="Q1072" s="153"/>
      <c r="R1072" s="153"/>
      <c r="S1072" s="152"/>
      <c r="T1072" s="153"/>
      <c r="X1072" s="69" t="str">
        <f t="shared" si="36"/>
        <v/>
      </c>
      <c r="Y1072" s="69" t="str">
        <f t="shared" si="37"/>
        <v/>
      </c>
    </row>
    <row r="1073" spans="8:25" x14ac:dyDescent="0.25">
      <c r="H1073" s="155"/>
      <c r="I1073" s="151"/>
      <c r="J1073" s="152"/>
      <c r="K1073" s="153"/>
      <c r="L1073" s="153"/>
      <c r="M1073" s="153"/>
      <c r="N1073" s="153"/>
      <c r="O1073" s="153"/>
      <c r="P1073" s="153"/>
      <c r="Q1073" s="153"/>
      <c r="R1073" s="153"/>
      <c r="S1073" s="152"/>
      <c r="T1073" s="153"/>
      <c r="X1073" s="69" t="str">
        <f t="shared" si="36"/>
        <v/>
      </c>
      <c r="Y1073" s="69" t="str">
        <f t="shared" si="37"/>
        <v/>
      </c>
    </row>
    <row r="1074" spans="8:25" x14ac:dyDescent="0.25">
      <c r="H1074" s="155"/>
      <c r="I1074" s="151"/>
      <c r="J1074" s="152"/>
      <c r="K1074" s="153"/>
      <c r="L1074" s="153"/>
      <c r="M1074" s="153"/>
      <c r="N1074" s="153"/>
      <c r="O1074" s="153"/>
      <c r="P1074" s="153"/>
      <c r="Q1074" s="153"/>
      <c r="R1074" s="153"/>
      <c r="S1074" s="152"/>
      <c r="T1074" s="153"/>
      <c r="X1074" s="69" t="str">
        <f t="shared" si="36"/>
        <v/>
      </c>
      <c r="Y1074" s="69" t="str">
        <f t="shared" si="37"/>
        <v/>
      </c>
    </row>
    <row r="1075" spans="8:25" x14ac:dyDescent="0.25">
      <c r="H1075" s="155"/>
      <c r="I1075" s="151"/>
      <c r="J1075" s="152"/>
      <c r="K1075" s="153"/>
      <c r="L1075" s="153"/>
      <c r="M1075" s="153"/>
      <c r="N1075" s="153"/>
      <c r="O1075" s="153"/>
      <c r="P1075" s="153"/>
      <c r="Q1075" s="153"/>
      <c r="R1075" s="153"/>
      <c r="S1075" s="152"/>
      <c r="T1075" s="153"/>
      <c r="X1075" s="69" t="str">
        <f t="shared" si="36"/>
        <v/>
      </c>
      <c r="Y1075" s="69" t="str">
        <f t="shared" si="37"/>
        <v/>
      </c>
    </row>
    <row r="1076" spans="8:25" x14ac:dyDescent="0.25">
      <c r="H1076" s="155"/>
      <c r="I1076" s="151"/>
      <c r="J1076" s="152"/>
      <c r="K1076" s="153"/>
      <c r="L1076" s="153"/>
      <c r="M1076" s="153"/>
      <c r="N1076" s="153"/>
      <c r="O1076" s="153"/>
      <c r="P1076" s="153"/>
      <c r="Q1076" s="153"/>
      <c r="R1076" s="153"/>
      <c r="S1076" s="152"/>
      <c r="T1076" s="153"/>
      <c r="X1076" s="69" t="str">
        <f t="shared" si="36"/>
        <v/>
      </c>
      <c r="Y1076" s="69" t="str">
        <f t="shared" si="37"/>
        <v/>
      </c>
    </row>
    <row r="1077" spans="8:25" x14ac:dyDescent="0.25">
      <c r="H1077" s="155"/>
      <c r="I1077" s="151"/>
      <c r="J1077" s="152"/>
      <c r="K1077" s="153"/>
      <c r="L1077" s="153"/>
      <c r="M1077" s="153"/>
      <c r="N1077" s="153"/>
      <c r="O1077" s="153"/>
      <c r="P1077" s="153"/>
      <c r="Q1077" s="153"/>
      <c r="R1077" s="153"/>
      <c r="S1077" s="152"/>
      <c r="T1077" s="153"/>
      <c r="X1077" s="69" t="str">
        <f t="shared" si="36"/>
        <v/>
      </c>
      <c r="Y1077" s="69" t="str">
        <f t="shared" si="37"/>
        <v/>
      </c>
    </row>
    <row r="1078" spans="8:25" x14ac:dyDescent="0.25">
      <c r="H1078" s="155"/>
      <c r="I1078" s="151"/>
      <c r="J1078" s="152"/>
      <c r="K1078" s="153"/>
      <c r="L1078" s="153"/>
      <c r="M1078" s="153"/>
      <c r="N1078" s="153"/>
      <c r="O1078" s="153"/>
      <c r="P1078" s="153"/>
      <c r="Q1078" s="153"/>
      <c r="R1078" s="153"/>
      <c r="S1078" s="152"/>
      <c r="T1078" s="153"/>
      <c r="X1078" s="69" t="str">
        <f t="shared" si="36"/>
        <v/>
      </c>
      <c r="Y1078" s="69" t="str">
        <f t="shared" si="37"/>
        <v/>
      </c>
    </row>
    <row r="1079" spans="8:25" x14ac:dyDescent="0.25">
      <c r="H1079" s="155"/>
      <c r="I1079" s="151"/>
      <c r="J1079" s="152"/>
      <c r="K1079" s="153"/>
      <c r="L1079" s="153"/>
      <c r="M1079" s="153"/>
      <c r="N1079" s="153"/>
      <c r="O1079" s="153"/>
      <c r="P1079" s="153"/>
      <c r="Q1079" s="153"/>
      <c r="R1079" s="153"/>
      <c r="S1079" s="152"/>
      <c r="T1079" s="153"/>
      <c r="X1079" s="69" t="str">
        <f t="shared" si="36"/>
        <v/>
      </c>
      <c r="Y1079" s="69" t="str">
        <f t="shared" si="37"/>
        <v/>
      </c>
    </row>
    <row r="1080" spans="8:25" x14ac:dyDescent="0.25">
      <c r="H1080" s="155"/>
      <c r="I1080" s="151"/>
      <c r="J1080" s="152"/>
      <c r="K1080" s="153"/>
      <c r="L1080" s="153"/>
      <c r="M1080" s="153"/>
      <c r="N1080" s="153"/>
      <c r="O1080" s="153"/>
      <c r="P1080" s="153"/>
      <c r="Q1080" s="153"/>
      <c r="R1080" s="153"/>
      <c r="S1080" s="152"/>
      <c r="T1080" s="153"/>
      <c r="X1080" s="69" t="str">
        <f t="shared" si="36"/>
        <v/>
      </c>
      <c r="Y1080" s="69" t="str">
        <f t="shared" si="37"/>
        <v/>
      </c>
    </row>
    <row r="1081" spans="8:25" x14ac:dyDescent="0.25">
      <c r="H1081" s="155"/>
      <c r="I1081" s="151"/>
      <c r="J1081" s="152"/>
      <c r="K1081" s="153"/>
      <c r="L1081" s="153"/>
      <c r="M1081" s="153"/>
      <c r="N1081" s="153"/>
      <c r="O1081" s="153"/>
      <c r="P1081" s="153"/>
      <c r="Q1081" s="153"/>
      <c r="R1081" s="153"/>
      <c r="S1081" s="152"/>
      <c r="T1081" s="153"/>
      <c r="X1081" s="69" t="str">
        <f t="shared" si="36"/>
        <v/>
      </c>
      <c r="Y1081" s="69" t="str">
        <f t="shared" si="37"/>
        <v/>
      </c>
    </row>
    <row r="1082" spans="8:25" x14ac:dyDescent="0.25">
      <c r="H1082" s="155"/>
      <c r="I1082" s="151"/>
      <c r="J1082" s="152"/>
      <c r="K1082" s="153"/>
      <c r="L1082" s="153"/>
      <c r="M1082" s="153"/>
      <c r="N1082" s="153"/>
      <c r="O1082" s="153"/>
      <c r="P1082" s="153"/>
      <c r="Q1082" s="153"/>
      <c r="R1082" s="153"/>
      <c r="S1082" s="152"/>
      <c r="T1082" s="153"/>
      <c r="X1082" s="69" t="str">
        <f t="shared" si="36"/>
        <v/>
      </c>
      <c r="Y1082" s="69" t="str">
        <f t="shared" si="37"/>
        <v/>
      </c>
    </row>
    <row r="1083" spans="8:25" x14ac:dyDescent="0.25">
      <c r="H1083" s="155"/>
      <c r="I1083" s="151"/>
      <c r="J1083" s="152"/>
      <c r="K1083" s="153"/>
      <c r="L1083" s="153"/>
      <c r="M1083" s="153"/>
      <c r="N1083" s="153"/>
      <c r="O1083" s="153"/>
      <c r="P1083" s="153"/>
      <c r="Q1083" s="153"/>
      <c r="R1083" s="153"/>
      <c r="S1083" s="152"/>
      <c r="T1083" s="153"/>
      <c r="X1083" s="69" t="str">
        <f t="shared" si="36"/>
        <v/>
      </c>
      <c r="Y1083" s="69" t="str">
        <f t="shared" si="37"/>
        <v/>
      </c>
    </row>
    <row r="1084" spans="8:25" x14ac:dyDescent="0.25">
      <c r="H1084" s="155"/>
      <c r="I1084" s="151"/>
      <c r="J1084" s="152"/>
      <c r="K1084" s="153"/>
      <c r="L1084" s="153"/>
      <c r="M1084" s="153"/>
      <c r="N1084" s="153"/>
      <c r="O1084" s="153"/>
      <c r="P1084" s="153"/>
      <c r="Q1084" s="153"/>
      <c r="R1084" s="153"/>
      <c r="S1084" s="152"/>
      <c r="T1084" s="153"/>
      <c r="X1084" s="69" t="str">
        <f t="shared" si="36"/>
        <v/>
      </c>
      <c r="Y1084" s="69" t="str">
        <f t="shared" si="37"/>
        <v/>
      </c>
    </row>
    <row r="1085" spans="8:25" x14ac:dyDescent="0.25">
      <c r="H1085" s="155"/>
      <c r="I1085" s="151"/>
      <c r="J1085" s="152"/>
      <c r="K1085" s="153"/>
      <c r="L1085" s="153"/>
      <c r="M1085" s="153"/>
      <c r="N1085" s="153"/>
      <c r="O1085" s="153"/>
      <c r="P1085" s="153"/>
      <c r="Q1085" s="153"/>
      <c r="R1085" s="153"/>
      <c r="S1085" s="152"/>
      <c r="T1085" s="153"/>
      <c r="X1085" s="69" t="str">
        <f t="shared" si="36"/>
        <v/>
      </c>
      <c r="Y1085" s="69" t="str">
        <f t="shared" si="37"/>
        <v/>
      </c>
    </row>
    <row r="1086" spans="8:25" x14ac:dyDescent="0.25">
      <c r="H1086" s="155"/>
      <c r="I1086" s="151"/>
      <c r="J1086" s="152"/>
      <c r="K1086" s="153"/>
      <c r="L1086" s="153"/>
      <c r="M1086" s="153"/>
      <c r="N1086" s="153"/>
      <c r="O1086" s="153"/>
      <c r="P1086" s="153"/>
      <c r="Q1086" s="153"/>
      <c r="R1086" s="153"/>
      <c r="S1086" s="152"/>
      <c r="T1086" s="153"/>
      <c r="X1086" s="69" t="str">
        <f t="shared" si="36"/>
        <v/>
      </c>
      <c r="Y1086" s="69" t="str">
        <f t="shared" si="37"/>
        <v/>
      </c>
    </row>
    <row r="1087" spans="8:25" x14ac:dyDescent="0.25">
      <c r="H1087" s="155"/>
      <c r="I1087" s="151"/>
      <c r="J1087" s="152"/>
      <c r="K1087" s="153"/>
      <c r="L1087" s="153"/>
      <c r="M1087" s="153"/>
      <c r="N1087" s="153"/>
      <c r="O1087" s="153"/>
      <c r="P1087" s="153"/>
      <c r="Q1087" s="153"/>
      <c r="R1087" s="153"/>
      <c r="S1087" s="152"/>
      <c r="T1087" s="153"/>
      <c r="X1087" s="69" t="str">
        <f t="shared" si="36"/>
        <v/>
      </c>
      <c r="Y1087" s="69" t="str">
        <f t="shared" si="37"/>
        <v/>
      </c>
    </row>
    <row r="1088" spans="8:25" x14ac:dyDescent="0.25">
      <c r="H1088" s="155"/>
      <c r="I1088" s="151"/>
      <c r="J1088" s="152"/>
      <c r="K1088" s="153"/>
      <c r="L1088" s="153"/>
      <c r="M1088" s="153"/>
      <c r="N1088" s="153"/>
      <c r="O1088" s="153"/>
      <c r="P1088" s="153"/>
      <c r="Q1088" s="153"/>
      <c r="R1088" s="153"/>
      <c r="S1088" s="152"/>
      <c r="T1088" s="153"/>
      <c r="X1088" s="69" t="str">
        <f t="shared" si="36"/>
        <v/>
      </c>
      <c r="Y1088" s="69" t="str">
        <f t="shared" si="37"/>
        <v/>
      </c>
    </row>
    <row r="1089" spans="8:25" x14ac:dyDescent="0.25">
      <c r="H1089" s="155"/>
      <c r="I1089" s="151"/>
      <c r="J1089" s="152"/>
      <c r="K1089" s="153"/>
      <c r="L1089" s="153"/>
      <c r="M1089" s="153"/>
      <c r="N1089" s="153"/>
      <c r="O1089" s="153"/>
      <c r="P1089" s="153"/>
      <c r="Q1089" s="153"/>
      <c r="R1089" s="153"/>
      <c r="S1089" s="152"/>
      <c r="T1089" s="153"/>
      <c r="X1089" s="69" t="str">
        <f t="shared" si="36"/>
        <v/>
      </c>
      <c r="Y1089" s="69" t="str">
        <f t="shared" si="37"/>
        <v/>
      </c>
    </row>
    <row r="1090" spans="8:25" x14ac:dyDescent="0.25">
      <c r="H1090" s="155"/>
      <c r="I1090" s="151"/>
      <c r="J1090" s="152"/>
      <c r="K1090" s="153"/>
      <c r="L1090" s="153"/>
      <c r="M1090" s="153"/>
      <c r="N1090" s="153"/>
      <c r="O1090" s="153"/>
      <c r="P1090" s="153"/>
      <c r="Q1090" s="153"/>
      <c r="R1090" s="153"/>
      <c r="S1090" s="152"/>
      <c r="T1090" s="153"/>
      <c r="X1090" s="69" t="str">
        <f t="shared" ref="X1090:X1153" si="38">IF(W1090&lt;&gt;"",W1090-I1090,"")</f>
        <v/>
      </c>
      <c r="Y1090" s="69" t="str">
        <f t="shared" si="37"/>
        <v/>
      </c>
    </row>
    <row r="1091" spans="8:25" x14ac:dyDescent="0.25">
      <c r="H1091" s="155"/>
      <c r="I1091" s="151"/>
      <c r="J1091" s="152"/>
      <c r="K1091" s="153"/>
      <c r="L1091" s="153"/>
      <c r="M1091" s="153"/>
      <c r="N1091" s="153"/>
      <c r="O1091" s="153"/>
      <c r="P1091" s="153"/>
      <c r="Q1091" s="153"/>
      <c r="R1091" s="153"/>
      <c r="S1091" s="152"/>
      <c r="T1091" s="153"/>
      <c r="X1091" s="69" t="str">
        <f t="shared" si="38"/>
        <v/>
      </c>
      <c r="Y1091" s="69" t="str">
        <f t="shared" ref="Y1091:Y1154" si="39">IF(X1091&lt;&gt;"",IF(X1091&lt;365,"&lt; 1 year",IF(X1091&lt;730,"1-2",IF(X1091&lt;1095,"2-3",IF(X1091&lt;1460,"3-4",IF(X1091&lt;1825,"4-5","5+"))))),"")</f>
        <v/>
      </c>
    </row>
    <row r="1092" spans="8:25" x14ac:dyDescent="0.25">
      <c r="H1092" s="155"/>
      <c r="I1092" s="151"/>
      <c r="J1092" s="152"/>
      <c r="K1092" s="153"/>
      <c r="L1092" s="153"/>
      <c r="M1092" s="153"/>
      <c r="N1092" s="153"/>
      <c r="O1092" s="153"/>
      <c r="P1092" s="153"/>
      <c r="Q1092" s="153"/>
      <c r="R1092" s="153"/>
      <c r="S1092" s="152"/>
      <c r="T1092" s="153"/>
      <c r="X1092" s="69" t="str">
        <f t="shared" si="38"/>
        <v/>
      </c>
      <c r="Y1092" s="69" t="str">
        <f t="shared" si="39"/>
        <v/>
      </c>
    </row>
    <row r="1093" spans="8:25" x14ac:dyDescent="0.25">
      <c r="H1093" s="155"/>
      <c r="I1093" s="151"/>
      <c r="J1093" s="152"/>
      <c r="K1093" s="153"/>
      <c r="L1093" s="153"/>
      <c r="M1093" s="153"/>
      <c r="N1093" s="153"/>
      <c r="O1093" s="153"/>
      <c r="P1093" s="153"/>
      <c r="Q1093" s="153"/>
      <c r="R1093" s="153"/>
      <c r="S1093" s="152"/>
      <c r="T1093" s="153"/>
      <c r="X1093" s="69" t="str">
        <f t="shared" si="38"/>
        <v/>
      </c>
      <c r="Y1093" s="69" t="str">
        <f t="shared" si="39"/>
        <v/>
      </c>
    </row>
    <row r="1094" spans="8:25" x14ac:dyDescent="0.25">
      <c r="H1094" s="155"/>
      <c r="I1094" s="151"/>
      <c r="J1094" s="152"/>
      <c r="K1094" s="153"/>
      <c r="L1094" s="153"/>
      <c r="M1094" s="153"/>
      <c r="N1094" s="153"/>
      <c r="O1094" s="153"/>
      <c r="P1094" s="153"/>
      <c r="Q1094" s="153"/>
      <c r="R1094" s="153"/>
      <c r="S1094" s="152"/>
      <c r="T1094" s="153"/>
      <c r="X1094" s="69" t="str">
        <f t="shared" si="38"/>
        <v/>
      </c>
      <c r="Y1094" s="69" t="str">
        <f t="shared" si="39"/>
        <v/>
      </c>
    </row>
    <row r="1095" spans="8:25" x14ac:dyDescent="0.25">
      <c r="H1095" s="155"/>
      <c r="I1095" s="151"/>
      <c r="J1095" s="152"/>
      <c r="K1095" s="153"/>
      <c r="L1095" s="153"/>
      <c r="M1095" s="153"/>
      <c r="N1095" s="153"/>
      <c r="O1095" s="153"/>
      <c r="P1095" s="153"/>
      <c r="Q1095" s="153"/>
      <c r="R1095" s="153"/>
      <c r="S1095" s="152"/>
      <c r="T1095" s="153"/>
      <c r="X1095" s="69" t="str">
        <f t="shared" si="38"/>
        <v/>
      </c>
      <c r="Y1095" s="69" t="str">
        <f t="shared" si="39"/>
        <v/>
      </c>
    </row>
    <row r="1096" spans="8:25" x14ac:dyDescent="0.25">
      <c r="H1096" s="155"/>
      <c r="I1096" s="151"/>
      <c r="J1096" s="152"/>
      <c r="K1096" s="153"/>
      <c r="L1096" s="153"/>
      <c r="M1096" s="153"/>
      <c r="N1096" s="153"/>
      <c r="O1096" s="153"/>
      <c r="P1096" s="153"/>
      <c r="Q1096" s="153"/>
      <c r="R1096" s="153"/>
      <c r="S1096" s="152"/>
      <c r="T1096" s="153"/>
      <c r="X1096" s="69" t="str">
        <f t="shared" si="38"/>
        <v/>
      </c>
      <c r="Y1096" s="69" t="str">
        <f t="shared" si="39"/>
        <v/>
      </c>
    </row>
    <row r="1097" spans="8:25" x14ac:dyDescent="0.25">
      <c r="H1097" s="155"/>
      <c r="I1097" s="151"/>
      <c r="J1097" s="152"/>
      <c r="K1097" s="153"/>
      <c r="L1097" s="153"/>
      <c r="M1097" s="153"/>
      <c r="N1097" s="153"/>
      <c r="O1097" s="153"/>
      <c r="P1097" s="153"/>
      <c r="Q1097" s="153"/>
      <c r="R1097" s="153"/>
      <c r="S1097" s="152"/>
      <c r="T1097" s="153"/>
      <c r="X1097" s="69" t="str">
        <f t="shared" si="38"/>
        <v/>
      </c>
      <c r="Y1097" s="69" t="str">
        <f t="shared" si="39"/>
        <v/>
      </c>
    </row>
    <row r="1098" spans="8:25" x14ac:dyDescent="0.25">
      <c r="H1098" s="155"/>
      <c r="I1098" s="151"/>
      <c r="J1098" s="152"/>
      <c r="K1098" s="153"/>
      <c r="L1098" s="153"/>
      <c r="M1098" s="153"/>
      <c r="N1098" s="153"/>
      <c r="O1098" s="153"/>
      <c r="P1098" s="153"/>
      <c r="Q1098" s="153"/>
      <c r="R1098" s="153"/>
      <c r="S1098" s="152"/>
      <c r="T1098" s="153"/>
      <c r="X1098" s="69" t="str">
        <f t="shared" si="38"/>
        <v/>
      </c>
      <c r="Y1098" s="69" t="str">
        <f t="shared" si="39"/>
        <v/>
      </c>
    </row>
    <row r="1099" spans="8:25" x14ac:dyDescent="0.25">
      <c r="H1099" s="155"/>
      <c r="I1099" s="151"/>
      <c r="J1099" s="152"/>
      <c r="K1099" s="153"/>
      <c r="L1099" s="153"/>
      <c r="M1099" s="153"/>
      <c r="N1099" s="153"/>
      <c r="O1099" s="153"/>
      <c r="P1099" s="153"/>
      <c r="Q1099" s="153"/>
      <c r="R1099" s="153"/>
      <c r="S1099" s="152"/>
      <c r="T1099" s="153"/>
      <c r="X1099" s="69" t="str">
        <f t="shared" si="38"/>
        <v/>
      </c>
      <c r="Y1099" s="69" t="str">
        <f t="shared" si="39"/>
        <v/>
      </c>
    </row>
    <row r="1100" spans="8:25" x14ac:dyDescent="0.25">
      <c r="H1100" s="155"/>
      <c r="I1100" s="151"/>
      <c r="J1100" s="152"/>
      <c r="K1100" s="153"/>
      <c r="L1100" s="153"/>
      <c r="M1100" s="153"/>
      <c r="N1100" s="153"/>
      <c r="O1100" s="153"/>
      <c r="P1100" s="153"/>
      <c r="Q1100" s="153"/>
      <c r="R1100" s="153"/>
      <c r="S1100" s="152"/>
      <c r="T1100" s="153"/>
      <c r="X1100" s="69" t="str">
        <f t="shared" si="38"/>
        <v/>
      </c>
      <c r="Y1100" s="69" t="str">
        <f t="shared" si="39"/>
        <v/>
      </c>
    </row>
    <row r="1101" spans="8:25" x14ac:dyDescent="0.25">
      <c r="H1101" s="155"/>
      <c r="I1101" s="151"/>
      <c r="J1101" s="152"/>
      <c r="K1101" s="153"/>
      <c r="L1101" s="153"/>
      <c r="M1101" s="153"/>
      <c r="N1101" s="153"/>
      <c r="O1101" s="153"/>
      <c r="P1101" s="153"/>
      <c r="Q1101" s="153"/>
      <c r="R1101" s="153"/>
      <c r="S1101" s="152"/>
      <c r="T1101" s="153"/>
      <c r="X1101" s="69" t="str">
        <f t="shared" si="38"/>
        <v/>
      </c>
      <c r="Y1101" s="69" t="str">
        <f t="shared" si="39"/>
        <v/>
      </c>
    </row>
    <row r="1102" spans="8:25" x14ac:dyDescent="0.25">
      <c r="H1102" s="155"/>
      <c r="I1102" s="151"/>
      <c r="J1102" s="152"/>
      <c r="K1102" s="153"/>
      <c r="L1102" s="153"/>
      <c r="M1102" s="153"/>
      <c r="N1102" s="153"/>
      <c r="O1102" s="153"/>
      <c r="P1102" s="153"/>
      <c r="Q1102" s="153"/>
      <c r="R1102" s="153"/>
      <c r="S1102" s="152"/>
      <c r="T1102" s="153"/>
      <c r="X1102" s="69" t="str">
        <f t="shared" si="38"/>
        <v/>
      </c>
      <c r="Y1102" s="69" t="str">
        <f t="shared" si="39"/>
        <v/>
      </c>
    </row>
    <row r="1103" spans="8:25" x14ac:dyDescent="0.25">
      <c r="H1103" s="155"/>
      <c r="I1103" s="151"/>
      <c r="J1103" s="152"/>
      <c r="K1103" s="153"/>
      <c r="L1103" s="153"/>
      <c r="M1103" s="153"/>
      <c r="N1103" s="153"/>
      <c r="O1103" s="153"/>
      <c r="P1103" s="153"/>
      <c r="Q1103" s="153"/>
      <c r="R1103" s="153"/>
      <c r="S1103" s="152"/>
      <c r="T1103" s="153"/>
      <c r="X1103" s="69" t="str">
        <f t="shared" si="38"/>
        <v/>
      </c>
      <c r="Y1103" s="69" t="str">
        <f t="shared" si="39"/>
        <v/>
      </c>
    </row>
    <row r="1104" spans="8:25" x14ac:dyDescent="0.25">
      <c r="H1104" s="155"/>
      <c r="I1104" s="151"/>
      <c r="J1104" s="152"/>
      <c r="K1104" s="153"/>
      <c r="L1104" s="153"/>
      <c r="M1104" s="153"/>
      <c r="N1104" s="153"/>
      <c r="O1104" s="153"/>
      <c r="P1104" s="153"/>
      <c r="Q1104" s="153"/>
      <c r="R1104" s="153"/>
      <c r="S1104" s="152"/>
      <c r="T1104" s="153"/>
      <c r="X1104" s="69" t="str">
        <f t="shared" si="38"/>
        <v/>
      </c>
      <c r="Y1104" s="69" t="str">
        <f t="shared" si="39"/>
        <v/>
      </c>
    </row>
    <row r="1105" spans="8:25" x14ac:dyDescent="0.25">
      <c r="H1105" s="155"/>
      <c r="I1105" s="151"/>
      <c r="J1105" s="152"/>
      <c r="K1105" s="153"/>
      <c r="L1105" s="153"/>
      <c r="M1105" s="153"/>
      <c r="N1105" s="153"/>
      <c r="O1105" s="153"/>
      <c r="P1105" s="153"/>
      <c r="Q1105" s="153"/>
      <c r="R1105" s="153"/>
      <c r="S1105" s="152"/>
      <c r="T1105" s="153"/>
      <c r="X1105" s="69" t="str">
        <f t="shared" si="38"/>
        <v/>
      </c>
      <c r="Y1105" s="69" t="str">
        <f t="shared" si="39"/>
        <v/>
      </c>
    </row>
    <row r="1106" spans="8:25" x14ac:dyDescent="0.25">
      <c r="H1106" s="155"/>
      <c r="I1106" s="151"/>
      <c r="J1106" s="152"/>
      <c r="K1106" s="153"/>
      <c r="L1106" s="153"/>
      <c r="M1106" s="153"/>
      <c r="N1106" s="153"/>
      <c r="O1106" s="153"/>
      <c r="P1106" s="153"/>
      <c r="Q1106" s="153"/>
      <c r="R1106" s="153"/>
      <c r="S1106" s="152"/>
      <c r="T1106" s="153"/>
      <c r="X1106" s="69" t="str">
        <f t="shared" si="38"/>
        <v/>
      </c>
      <c r="Y1106" s="69" t="str">
        <f t="shared" si="39"/>
        <v/>
      </c>
    </row>
    <row r="1107" spans="8:25" x14ac:dyDescent="0.25">
      <c r="H1107" s="155"/>
      <c r="I1107" s="151"/>
      <c r="J1107" s="152"/>
      <c r="K1107" s="153"/>
      <c r="L1107" s="153"/>
      <c r="M1107" s="153"/>
      <c r="N1107" s="153"/>
      <c r="O1107" s="153"/>
      <c r="P1107" s="153"/>
      <c r="Q1107" s="153"/>
      <c r="R1107" s="153"/>
      <c r="S1107" s="152"/>
      <c r="T1107" s="153"/>
      <c r="X1107" s="69" t="str">
        <f t="shared" si="38"/>
        <v/>
      </c>
      <c r="Y1107" s="69" t="str">
        <f t="shared" si="39"/>
        <v/>
      </c>
    </row>
    <row r="1108" spans="8:25" x14ac:dyDescent="0.25">
      <c r="H1108" s="155"/>
      <c r="I1108" s="151"/>
      <c r="J1108" s="152"/>
      <c r="K1108" s="153"/>
      <c r="L1108" s="153"/>
      <c r="M1108" s="153"/>
      <c r="N1108" s="153"/>
      <c r="O1108" s="153"/>
      <c r="P1108" s="153"/>
      <c r="Q1108" s="153"/>
      <c r="R1108" s="153"/>
      <c r="S1108" s="152"/>
      <c r="T1108" s="153"/>
      <c r="X1108" s="69" t="str">
        <f t="shared" si="38"/>
        <v/>
      </c>
      <c r="Y1108" s="69" t="str">
        <f t="shared" si="39"/>
        <v/>
      </c>
    </row>
    <row r="1109" spans="8:25" x14ac:dyDescent="0.25">
      <c r="H1109" s="155"/>
      <c r="I1109" s="151"/>
      <c r="J1109" s="152"/>
      <c r="K1109" s="153"/>
      <c r="L1109" s="153"/>
      <c r="M1109" s="153"/>
      <c r="N1109" s="153"/>
      <c r="O1109" s="153"/>
      <c r="P1109" s="153"/>
      <c r="Q1109" s="153"/>
      <c r="R1109" s="153"/>
      <c r="S1109" s="152"/>
      <c r="T1109" s="153"/>
      <c r="X1109" s="69" t="str">
        <f t="shared" si="38"/>
        <v/>
      </c>
      <c r="Y1109" s="69" t="str">
        <f t="shared" si="39"/>
        <v/>
      </c>
    </row>
    <row r="1110" spans="8:25" x14ac:dyDescent="0.25">
      <c r="H1110" s="155"/>
      <c r="I1110" s="151"/>
      <c r="J1110" s="152"/>
      <c r="K1110" s="153"/>
      <c r="L1110" s="153"/>
      <c r="M1110" s="153"/>
      <c r="N1110" s="153"/>
      <c r="O1110" s="153"/>
      <c r="P1110" s="153"/>
      <c r="Q1110" s="153"/>
      <c r="R1110" s="153"/>
      <c r="S1110" s="152"/>
      <c r="T1110" s="153"/>
      <c r="X1110" s="69" t="str">
        <f t="shared" si="38"/>
        <v/>
      </c>
      <c r="Y1110" s="69" t="str">
        <f t="shared" si="39"/>
        <v/>
      </c>
    </row>
    <row r="1111" spans="8:25" x14ac:dyDescent="0.25">
      <c r="H1111" s="155"/>
      <c r="I1111" s="151"/>
      <c r="J1111" s="152"/>
      <c r="K1111" s="153"/>
      <c r="L1111" s="153"/>
      <c r="M1111" s="153"/>
      <c r="N1111" s="153"/>
      <c r="O1111" s="153"/>
      <c r="P1111" s="153"/>
      <c r="Q1111" s="153"/>
      <c r="R1111" s="153"/>
      <c r="S1111" s="152"/>
      <c r="T1111" s="153"/>
      <c r="X1111" s="69" t="str">
        <f t="shared" si="38"/>
        <v/>
      </c>
      <c r="Y1111" s="69" t="str">
        <f t="shared" si="39"/>
        <v/>
      </c>
    </row>
    <row r="1112" spans="8:25" x14ac:dyDescent="0.25">
      <c r="H1112" s="155"/>
      <c r="I1112" s="151"/>
      <c r="J1112" s="152"/>
      <c r="K1112" s="153"/>
      <c r="L1112" s="153"/>
      <c r="M1112" s="153"/>
      <c r="N1112" s="153"/>
      <c r="O1112" s="153"/>
      <c r="P1112" s="153"/>
      <c r="Q1112" s="153"/>
      <c r="R1112" s="153"/>
      <c r="S1112" s="152"/>
      <c r="T1112" s="153"/>
      <c r="X1112" s="69" t="str">
        <f t="shared" si="38"/>
        <v/>
      </c>
      <c r="Y1112" s="69" t="str">
        <f t="shared" si="39"/>
        <v/>
      </c>
    </row>
    <row r="1113" spans="8:25" x14ac:dyDescent="0.25">
      <c r="H1113" s="155"/>
      <c r="I1113" s="151"/>
      <c r="J1113" s="152"/>
      <c r="K1113" s="153"/>
      <c r="L1113" s="153"/>
      <c r="M1113" s="153"/>
      <c r="N1113" s="153"/>
      <c r="O1113" s="153"/>
      <c r="P1113" s="153"/>
      <c r="Q1113" s="153"/>
      <c r="R1113" s="153"/>
      <c r="S1113" s="152"/>
      <c r="T1113" s="153"/>
      <c r="X1113" s="69" t="str">
        <f t="shared" si="38"/>
        <v/>
      </c>
      <c r="Y1113" s="69" t="str">
        <f t="shared" si="39"/>
        <v/>
      </c>
    </row>
    <row r="1114" spans="8:25" x14ac:dyDescent="0.25">
      <c r="H1114" s="155"/>
      <c r="I1114" s="151"/>
      <c r="J1114" s="152"/>
      <c r="K1114" s="153"/>
      <c r="L1114" s="153"/>
      <c r="M1114" s="153"/>
      <c r="N1114" s="153"/>
      <c r="O1114" s="153"/>
      <c r="P1114" s="153"/>
      <c r="Q1114" s="153"/>
      <c r="R1114" s="153"/>
      <c r="S1114" s="152"/>
      <c r="T1114" s="153"/>
      <c r="X1114" s="69" t="str">
        <f t="shared" si="38"/>
        <v/>
      </c>
      <c r="Y1114" s="69" t="str">
        <f t="shared" si="39"/>
        <v/>
      </c>
    </row>
    <row r="1115" spans="8:25" x14ac:dyDescent="0.25">
      <c r="H1115" s="155"/>
      <c r="I1115" s="151"/>
      <c r="J1115" s="152"/>
      <c r="K1115" s="153"/>
      <c r="L1115" s="153"/>
      <c r="M1115" s="153"/>
      <c r="N1115" s="153"/>
      <c r="O1115" s="153"/>
      <c r="P1115" s="153"/>
      <c r="Q1115" s="153"/>
      <c r="R1115" s="153"/>
      <c r="S1115" s="152"/>
      <c r="T1115" s="153"/>
      <c r="X1115" s="69" t="str">
        <f t="shared" si="38"/>
        <v/>
      </c>
      <c r="Y1115" s="69" t="str">
        <f t="shared" si="39"/>
        <v/>
      </c>
    </row>
    <row r="1116" spans="8:25" x14ac:dyDescent="0.25">
      <c r="H1116" s="155"/>
      <c r="I1116" s="151"/>
      <c r="J1116" s="152"/>
      <c r="K1116" s="153"/>
      <c r="L1116" s="153"/>
      <c r="M1116" s="153"/>
      <c r="N1116" s="153"/>
      <c r="O1116" s="153"/>
      <c r="P1116" s="153"/>
      <c r="Q1116" s="153"/>
      <c r="R1116" s="153"/>
      <c r="S1116" s="152"/>
      <c r="T1116" s="153"/>
      <c r="X1116" s="69" t="str">
        <f t="shared" si="38"/>
        <v/>
      </c>
      <c r="Y1116" s="69" t="str">
        <f t="shared" si="39"/>
        <v/>
      </c>
    </row>
    <row r="1117" spans="8:25" x14ac:dyDescent="0.25">
      <c r="H1117" s="155"/>
      <c r="I1117" s="151"/>
      <c r="J1117" s="152"/>
      <c r="K1117" s="153"/>
      <c r="L1117" s="153"/>
      <c r="M1117" s="153"/>
      <c r="N1117" s="153"/>
      <c r="O1117" s="153"/>
      <c r="P1117" s="153"/>
      <c r="Q1117" s="153"/>
      <c r="R1117" s="153"/>
      <c r="S1117" s="152"/>
      <c r="T1117" s="153"/>
      <c r="X1117" s="69" t="str">
        <f t="shared" si="38"/>
        <v/>
      </c>
      <c r="Y1117" s="69" t="str">
        <f t="shared" si="39"/>
        <v/>
      </c>
    </row>
    <row r="1118" spans="8:25" x14ac:dyDescent="0.25">
      <c r="H1118" s="155"/>
      <c r="I1118" s="151"/>
      <c r="J1118" s="152"/>
      <c r="K1118" s="153"/>
      <c r="L1118" s="153"/>
      <c r="M1118" s="153"/>
      <c r="N1118" s="153"/>
      <c r="O1118" s="153"/>
      <c r="P1118" s="153"/>
      <c r="Q1118" s="153"/>
      <c r="R1118" s="153"/>
      <c r="S1118" s="152"/>
      <c r="T1118" s="153"/>
      <c r="X1118" s="69" t="str">
        <f t="shared" si="38"/>
        <v/>
      </c>
      <c r="Y1118" s="69" t="str">
        <f t="shared" si="39"/>
        <v/>
      </c>
    </row>
    <row r="1119" spans="8:25" x14ac:dyDescent="0.25">
      <c r="H1119" s="155"/>
      <c r="I1119" s="151"/>
      <c r="J1119" s="152"/>
      <c r="K1119" s="153"/>
      <c r="L1119" s="153"/>
      <c r="M1119" s="153"/>
      <c r="N1119" s="153"/>
      <c r="O1119" s="153"/>
      <c r="P1119" s="153"/>
      <c r="Q1119" s="153"/>
      <c r="R1119" s="153"/>
      <c r="S1119" s="152"/>
      <c r="T1119" s="153"/>
      <c r="X1119" s="69" t="str">
        <f t="shared" si="38"/>
        <v/>
      </c>
      <c r="Y1119" s="69" t="str">
        <f t="shared" si="39"/>
        <v/>
      </c>
    </row>
    <row r="1120" spans="8:25" x14ac:dyDescent="0.25">
      <c r="H1120" s="155"/>
      <c r="I1120" s="151"/>
      <c r="J1120" s="152"/>
      <c r="K1120" s="153"/>
      <c r="L1120" s="153"/>
      <c r="M1120" s="153"/>
      <c r="N1120" s="153"/>
      <c r="O1120" s="153"/>
      <c r="P1120" s="153"/>
      <c r="Q1120" s="153"/>
      <c r="R1120" s="153"/>
      <c r="S1120" s="152"/>
      <c r="T1120" s="153"/>
      <c r="X1120" s="69" t="str">
        <f t="shared" si="38"/>
        <v/>
      </c>
      <c r="Y1120" s="69" t="str">
        <f t="shared" si="39"/>
        <v/>
      </c>
    </row>
    <row r="1121" spans="8:25" x14ac:dyDescent="0.25">
      <c r="H1121" s="155"/>
      <c r="I1121" s="151"/>
      <c r="J1121" s="152"/>
      <c r="K1121" s="153"/>
      <c r="L1121" s="153"/>
      <c r="M1121" s="153"/>
      <c r="N1121" s="153"/>
      <c r="O1121" s="153"/>
      <c r="P1121" s="153"/>
      <c r="Q1121" s="153"/>
      <c r="R1121" s="153"/>
      <c r="S1121" s="152"/>
      <c r="T1121" s="153"/>
      <c r="X1121" s="69" t="str">
        <f t="shared" si="38"/>
        <v/>
      </c>
      <c r="Y1121" s="69" t="str">
        <f t="shared" si="39"/>
        <v/>
      </c>
    </row>
    <row r="1122" spans="8:25" x14ac:dyDescent="0.25">
      <c r="H1122" s="155"/>
      <c r="I1122" s="151"/>
      <c r="J1122" s="152"/>
      <c r="K1122" s="153"/>
      <c r="L1122" s="153"/>
      <c r="M1122" s="153"/>
      <c r="N1122" s="153"/>
      <c r="O1122" s="153"/>
      <c r="P1122" s="153"/>
      <c r="Q1122" s="153"/>
      <c r="R1122" s="153"/>
      <c r="S1122" s="152"/>
      <c r="T1122" s="153"/>
      <c r="X1122" s="69" t="str">
        <f t="shared" si="38"/>
        <v/>
      </c>
      <c r="Y1122" s="69" t="str">
        <f t="shared" si="39"/>
        <v/>
      </c>
    </row>
    <row r="1123" spans="8:25" x14ac:dyDescent="0.25">
      <c r="H1123" s="155"/>
      <c r="I1123" s="151"/>
      <c r="J1123" s="152"/>
      <c r="K1123" s="153"/>
      <c r="L1123" s="153"/>
      <c r="M1123" s="153"/>
      <c r="N1123" s="153"/>
      <c r="O1123" s="153"/>
      <c r="P1123" s="153"/>
      <c r="Q1123" s="153"/>
      <c r="R1123" s="153"/>
      <c r="S1123" s="152"/>
      <c r="T1123" s="153"/>
      <c r="X1123" s="69" t="str">
        <f t="shared" si="38"/>
        <v/>
      </c>
      <c r="Y1123" s="69" t="str">
        <f t="shared" si="39"/>
        <v/>
      </c>
    </row>
    <row r="1124" spans="8:25" x14ac:dyDescent="0.25">
      <c r="H1124" s="155"/>
      <c r="I1124" s="151"/>
      <c r="J1124" s="152"/>
      <c r="K1124" s="153"/>
      <c r="L1124" s="153"/>
      <c r="M1124" s="153"/>
      <c r="N1124" s="153"/>
      <c r="O1124" s="153"/>
      <c r="P1124" s="153"/>
      <c r="Q1124" s="153"/>
      <c r="R1124" s="153"/>
      <c r="S1124" s="152"/>
      <c r="T1124" s="153"/>
      <c r="X1124" s="69" t="str">
        <f t="shared" si="38"/>
        <v/>
      </c>
      <c r="Y1124" s="69" t="str">
        <f t="shared" si="39"/>
        <v/>
      </c>
    </row>
    <row r="1125" spans="8:25" x14ac:dyDescent="0.25">
      <c r="H1125" s="155"/>
      <c r="I1125" s="151"/>
      <c r="J1125" s="152"/>
      <c r="K1125" s="153"/>
      <c r="L1125" s="153"/>
      <c r="M1125" s="153"/>
      <c r="N1125" s="153"/>
      <c r="O1125" s="153"/>
      <c r="P1125" s="153"/>
      <c r="Q1125" s="153"/>
      <c r="R1125" s="153"/>
      <c r="S1125" s="152"/>
      <c r="T1125" s="153"/>
      <c r="X1125" s="69" t="str">
        <f t="shared" si="38"/>
        <v/>
      </c>
      <c r="Y1125" s="69" t="str">
        <f t="shared" si="39"/>
        <v/>
      </c>
    </row>
    <row r="1126" spans="8:25" x14ac:dyDescent="0.25">
      <c r="H1126" s="155"/>
      <c r="I1126" s="151"/>
      <c r="J1126" s="152"/>
      <c r="K1126" s="153"/>
      <c r="L1126" s="153"/>
      <c r="M1126" s="153"/>
      <c r="N1126" s="153"/>
      <c r="O1126" s="153"/>
      <c r="P1126" s="153"/>
      <c r="Q1126" s="153"/>
      <c r="R1126" s="153"/>
      <c r="S1126" s="152"/>
      <c r="T1126" s="153"/>
      <c r="X1126" s="69" t="str">
        <f t="shared" si="38"/>
        <v/>
      </c>
      <c r="Y1126" s="69" t="str">
        <f t="shared" si="39"/>
        <v/>
      </c>
    </row>
    <row r="1127" spans="8:25" x14ac:dyDescent="0.25">
      <c r="H1127" s="155"/>
      <c r="I1127" s="151"/>
      <c r="J1127" s="152"/>
      <c r="K1127" s="153"/>
      <c r="L1127" s="153"/>
      <c r="M1127" s="153"/>
      <c r="N1127" s="153"/>
      <c r="O1127" s="153"/>
      <c r="P1127" s="153"/>
      <c r="Q1127" s="153"/>
      <c r="R1127" s="153"/>
      <c r="S1127" s="152"/>
      <c r="T1127" s="153"/>
      <c r="X1127" s="69" t="str">
        <f t="shared" si="38"/>
        <v/>
      </c>
      <c r="Y1127" s="69" t="str">
        <f t="shared" si="39"/>
        <v/>
      </c>
    </row>
    <row r="1128" spans="8:25" x14ac:dyDescent="0.25">
      <c r="H1128" s="155"/>
      <c r="I1128" s="151"/>
      <c r="J1128" s="152"/>
      <c r="K1128" s="153"/>
      <c r="L1128" s="153"/>
      <c r="M1128" s="153"/>
      <c r="N1128" s="153"/>
      <c r="O1128" s="153"/>
      <c r="P1128" s="153"/>
      <c r="Q1128" s="153"/>
      <c r="R1128" s="153"/>
      <c r="S1128" s="152"/>
      <c r="T1128" s="153"/>
      <c r="X1128" s="69" t="str">
        <f t="shared" si="38"/>
        <v/>
      </c>
      <c r="Y1128" s="69" t="str">
        <f t="shared" si="39"/>
        <v/>
      </c>
    </row>
    <row r="1129" spans="8:25" x14ac:dyDescent="0.25">
      <c r="H1129" s="155"/>
      <c r="I1129" s="151"/>
      <c r="J1129" s="152"/>
      <c r="K1129" s="153"/>
      <c r="L1129" s="153"/>
      <c r="M1129" s="153"/>
      <c r="N1129" s="153"/>
      <c r="O1129" s="153"/>
      <c r="P1129" s="153"/>
      <c r="Q1129" s="153"/>
      <c r="R1129" s="153"/>
      <c r="S1129" s="152"/>
      <c r="T1129" s="153"/>
      <c r="X1129" s="69" t="str">
        <f t="shared" si="38"/>
        <v/>
      </c>
      <c r="Y1129" s="69" t="str">
        <f t="shared" si="39"/>
        <v/>
      </c>
    </row>
    <row r="1130" spans="8:25" x14ac:dyDescent="0.25">
      <c r="H1130" s="155"/>
      <c r="I1130" s="151"/>
      <c r="J1130" s="152"/>
      <c r="K1130" s="153"/>
      <c r="L1130" s="153"/>
      <c r="M1130" s="153"/>
      <c r="N1130" s="153"/>
      <c r="O1130" s="153"/>
      <c r="P1130" s="153"/>
      <c r="Q1130" s="153"/>
      <c r="R1130" s="153"/>
      <c r="S1130" s="152"/>
      <c r="T1130" s="153"/>
      <c r="X1130" s="69" t="str">
        <f t="shared" si="38"/>
        <v/>
      </c>
      <c r="Y1130" s="69" t="str">
        <f t="shared" si="39"/>
        <v/>
      </c>
    </row>
    <row r="1131" spans="8:25" x14ac:dyDescent="0.25">
      <c r="H1131" s="155"/>
      <c r="I1131" s="151"/>
      <c r="J1131" s="152"/>
      <c r="K1131" s="153"/>
      <c r="L1131" s="153"/>
      <c r="M1131" s="153"/>
      <c r="N1131" s="153"/>
      <c r="O1131" s="153"/>
      <c r="P1131" s="153"/>
      <c r="Q1131" s="153"/>
      <c r="R1131" s="153"/>
      <c r="S1131" s="152"/>
      <c r="T1131" s="153"/>
      <c r="X1131" s="69" t="str">
        <f t="shared" si="38"/>
        <v/>
      </c>
      <c r="Y1131" s="69" t="str">
        <f t="shared" si="39"/>
        <v/>
      </c>
    </row>
    <row r="1132" spans="8:25" x14ac:dyDescent="0.25">
      <c r="H1132" s="155"/>
      <c r="I1132" s="151"/>
      <c r="J1132" s="152"/>
      <c r="K1132" s="153"/>
      <c r="L1132" s="153"/>
      <c r="M1132" s="153"/>
      <c r="N1132" s="153"/>
      <c r="O1132" s="153"/>
      <c r="P1132" s="153"/>
      <c r="Q1132" s="153"/>
      <c r="R1132" s="153"/>
      <c r="S1132" s="152"/>
      <c r="T1132" s="153"/>
      <c r="X1132" s="69" t="str">
        <f t="shared" si="38"/>
        <v/>
      </c>
      <c r="Y1132" s="69" t="str">
        <f t="shared" si="39"/>
        <v/>
      </c>
    </row>
    <row r="1133" spans="8:25" x14ac:dyDescent="0.25">
      <c r="H1133" s="155"/>
      <c r="I1133" s="151"/>
      <c r="J1133" s="152"/>
      <c r="K1133" s="153"/>
      <c r="L1133" s="153"/>
      <c r="M1133" s="153"/>
      <c r="N1133" s="153"/>
      <c r="O1133" s="153"/>
      <c r="P1133" s="153"/>
      <c r="Q1133" s="153"/>
      <c r="R1133" s="153"/>
      <c r="S1133" s="152"/>
      <c r="T1133" s="153"/>
      <c r="X1133" s="69" t="str">
        <f t="shared" si="38"/>
        <v/>
      </c>
      <c r="Y1133" s="69" t="str">
        <f t="shared" si="39"/>
        <v/>
      </c>
    </row>
    <row r="1134" spans="8:25" x14ac:dyDescent="0.25">
      <c r="H1134" s="155"/>
      <c r="I1134" s="151"/>
      <c r="J1134" s="152"/>
      <c r="K1134" s="153"/>
      <c r="L1134" s="153"/>
      <c r="M1134" s="153"/>
      <c r="N1134" s="153"/>
      <c r="O1134" s="153"/>
      <c r="P1134" s="153"/>
      <c r="Q1134" s="153"/>
      <c r="R1134" s="153"/>
      <c r="S1134" s="152"/>
      <c r="T1134" s="153"/>
      <c r="X1134" s="69" t="str">
        <f t="shared" si="38"/>
        <v/>
      </c>
      <c r="Y1134" s="69" t="str">
        <f t="shared" si="39"/>
        <v/>
      </c>
    </row>
    <row r="1135" spans="8:25" x14ac:dyDescent="0.25">
      <c r="H1135" s="155"/>
      <c r="I1135" s="151"/>
      <c r="J1135" s="152"/>
      <c r="K1135" s="153"/>
      <c r="L1135" s="153"/>
      <c r="M1135" s="153"/>
      <c r="N1135" s="153"/>
      <c r="O1135" s="153"/>
      <c r="P1135" s="153"/>
      <c r="Q1135" s="153"/>
      <c r="R1135" s="153"/>
      <c r="S1135" s="152"/>
      <c r="T1135" s="153"/>
      <c r="X1135" s="69" t="str">
        <f t="shared" si="38"/>
        <v/>
      </c>
      <c r="Y1135" s="69" t="str">
        <f t="shared" si="39"/>
        <v/>
      </c>
    </row>
    <row r="1136" spans="8:25" x14ac:dyDescent="0.25">
      <c r="H1136" s="155"/>
      <c r="I1136" s="151"/>
      <c r="J1136" s="152"/>
      <c r="K1136" s="153"/>
      <c r="L1136" s="153"/>
      <c r="M1136" s="153"/>
      <c r="N1136" s="153"/>
      <c r="O1136" s="153"/>
      <c r="P1136" s="153"/>
      <c r="Q1136" s="153"/>
      <c r="R1136" s="153"/>
      <c r="S1136" s="152"/>
      <c r="T1136" s="153"/>
      <c r="X1136" s="69" t="str">
        <f t="shared" si="38"/>
        <v/>
      </c>
      <c r="Y1136" s="69" t="str">
        <f t="shared" si="39"/>
        <v/>
      </c>
    </row>
    <row r="1137" spans="8:25" x14ac:dyDescent="0.25">
      <c r="H1137" s="155"/>
      <c r="I1137" s="151"/>
      <c r="J1137" s="152"/>
      <c r="K1137" s="153"/>
      <c r="L1137" s="153"/>
      <c r="M1137" s="153"/>
      <c r="N1137" s="153"/>
      <c r="O1137" s="153"/>
      <c r="P1137" s="153"/>
      <c r="Q1137" s="153"/>
      <c r="R1137" s="153"/>
      <c r="S1137" s="152"/>
      <c r="T1137" s="153"/>
      <c r="X1137" s="69" t="str">
        <f t="shared" si="38"/>
        <v/>
      </c>
      <c r="Y1137" s="69" t="str">
        <f t="shared" si="39"/>
        <v/>
      </c>
    </row>
    <row r="1138" spans="8:25" x14ac:dyDescent="0.25">
      <c r="H1138" s="155"/>
      <c r="I1138" s="151"/>
      <c r="J1138" s="152"/>
      <c r="K1138" s="153"/>
      <c r="L1138" s="153"/>
      <c r="M1138" s="153"/>
      <c r="N1138" s="153"/>
      <c r="O1138" s="153"/>
      <c r="P1138" s="153"/>
      <c r="Q1138" s="153"/>
      <c r="R1138" s="153"/>
      <c r="S1138" s="152"/>
      <c r="T1138" s="153"/>
      <c r="X1138" s="69" t="str">
        <f t="shared" si="38"/>
        <v/>
      </c>
      <c r="Y1138" s="69" t="str">
        <f t="shared" si="39"/>
        <v/>
      </c>
    </row>
    <row r="1139" spans="8:25" x14ac:dyDescent="0.25">
      <c r="H1139" s="155"/>
      <c r="I1139" s="151"/>
      <c r="J1139" s="152"/>
      <c r="K1139" s="153"/>
      <c r="L1139" s="153"/>
      <c r="M1139" s="153"/>
      <c r="N1139" s="153"/>
      <c r="O1139" s="153"/>
      <c r="P1139" s="153"/>
      <c r="Q1139" s="153"/>
      <c r="R1139" s="153"/>
      <c r="S1139" s="152"/>
      <c r="T1139" s="153"/>
      <c r="X1139" s="69" t="str">
        <f t="shared" si="38"/>
        <v/>
      </c>
      <c r="Y1139" s="69" t="str">
        <f t="shared" si="39"/>
        <v/>
      </c>
    </row>
    <row r="1140" spans="8:25" x14ac:dyDescent="0.25">
      <c r="H1140" s="155"/>
      <c r="I1140" s="151"/>
      <c r="J1140" s="152"/>
      <c r="K1140" s="153"/>
      <c r="L1140" s="153"/>
      <c r="M1140" s="153"/>
      <c r="N1140" s="153"/>
      <c r="O1140" s="153"/>
      <c r="P1140" s="153"/>
      <c r="Q1140" s="153"/>
      <c r="R1140" s="153"/>
      <c r="S1140" s="152"/>
      <c r="T1140" s="153"/>
      <c r="X1140" s="69" t="str">
        <f t="shared" si="38"/>
        <v/>
      </c>
      <c r="Y1140" s="69" t="str">
        <f t="shared" si="39"/>
        <v/>
      </c>
    </row>
    <row r="1141" spans="8:25" x14ac:dyDescent="0.25">
      <c r="H1141" s="155"/>
      <c r="I1141" s="151"/>
      <c r="J1141" s="152"/>
      <c r="K1141" s="153"/>
      <c r="L1141" s="153"/>
      <c r="M1141" s="153"/>
      <c r="N1141" s="153"/>
      <c r="O1141" s="153"/>
      <c r="P1141" s="153"/>
      <c r="Q1141" s="153"/>
      <c r="R1141" s="153"/>
      <c r="S1141" s="152"/>
      <c r="T1141" s="153"/>
      <c r="X1141" s="69" t="str">
        <f t="shared" si="38"/>
        <v/>
      </c>
      <c r="Y1141" s="69" t="str">
        <f t="shared" si="39"/>
        <v/>
      </c>
    </row>
    <row r="1142" spans="8:25" x14ac:dyDescent="0.25">
      <c r="H1142" s="155"/>
      <c r="I1142" s="151"/>
      <c r="J1142" s="152"/>
      <c r="K1142" s="153"/>
      <c r="L1142" s="153"/>
      <c r="M1142" s="153"/>
      <c r="N1142" s="153"/>
      <c r="O1142" s="153"/>
      <c r="P1142" s="153"/>
      <c r="Q1142" s="153"/>
      <c r="R1142" s="153"/>
      <c r="S1142" s="152"/>
      <c r="T1142" s="153"/>
      <c r="X1142" s="69" t="str">
        <f t="shared" si="38"/>
        <v/>
      </c>
      <c r="Y1142" s="69" t="str">
        <f t="shared" si="39"/>
        <v/>
      </c>
    </row>
    <row r="1143" spans="8:25" x14ac:dyDescent="0.25">
      <c r="H1143" s="155"/>
      <c r="I1143" s="151"/>
      <c r="J1143" s="152"/>
      <c r="K1143" s="153"/>
      <c r="L1143" s="153"/>
      <c r="M1143" s="153"/>
      <c r="N1143" s="153"/>
      <c r="O1143" s="153"/>
      <c r="P1143" s="153"/>
      <c r="Q1143" s="153"/>
      <c r="R1143" s="153"/>
      <c r="S1143" s="152"/>
      <c r="T1143" s="153"/>
      <c r="X1143" s="69" t="str">
        <f t="shared" si="38"/>
        <v/>
      </c>
      <c r="Y1143" s="69" t="str">
        <f t="shared" si="39"/>
        <v/>
      </c>
    </row>
    <row r="1144" spans="8:25" x14ac:dyDescent="0.25">
      <c r="H1144" s="155"/>
      <c r="I1144" s="151"/>
      <c r="J1144" s="152"/>
      <c r="K1144" s="153"/>
      <c r="L1144" s="153"/>
      <c r="M1144" s="153"/>
      <c r="N1144" s="153"/>
      <c r="O1144" s="153"/>
      <c r="P1144" s="153"/>
      <c r="Q1144" s="153"/>
      <c r="R1144" s="153"/>
      <c r="S1144" s="152"/>
      <c r="T1144" s="153"/>
      <c r="X1144" s="69" t="str">
        <f t="shared" si="38"/>
        <v/>
      </c>
      <c r="Y1144" s="69" t="str">
        <f t="shared" si="39"/>
        <v/>
      </c>
    </row>
    <row r="1145" spans="8:25" x14ac:dyDescent="0.25">
      <c r="H1145" s="155"/>
      <c r="I1145" s="151"/>
      <c r="J1145" s="152"/>
      <c r="K1145" s="153"/>
      <c r="L1145" s="153"/>
      <c r="M1145" s="153"/>
      <c r="N1145" s="153"/>
      <c r="O1145" s="153"/>
      <c r="P1145" s="153"/>
      <c r="Q1145" s="153"/>
      <c r="R1145" s="153"/>
      <c r="S1145" s="152"/>
      <c r="T1145" s="153"/>
      <c r="X1145" s="69" t="str">
        <f t="shared" si="38"/>
        <v/>
      </c>
      <c r="Y1145" s="69" t="str">
        <f t="shared" si="39"/>
        <v/>
      </c>
    </row>
    <row r="1146" spans="8:25" x14ac:dyDescent="0.25">
      <c r="H1146" s="155"/>
      <c r="I1146" s="151"/>
      <c r="J1146" s="152"/>
      <c r="K1146" s="153"/>
      <c r="L1146" s="153"/>
      <c r="M1146" s="153"/>
      <c r="N1146" s="153"/>
      <c r="O1146" s="153"/>
      <c r="P1146" s="153"/>
      <c r="Q1146" s="153"/>
      <c r="R1146" s="153"/>
      <c r="S1146" s="152"/>
      <c r="T1146" s="153"/>
      <c r="X1146" s="69" t="str">
        <f t="shared" si="38"/>
        <v/>
      </c>
      <c r="Y1146" s="69" t="str">
        <f t="shared" si="39"/>
        <v/>
      </c>
    </row>
    <row r="1147" spans="8:25" x14ac:dyDescent="0.25">
      <c r="H1147" s="155"/>
      <c r="I1147" s="151"/>
      <c r="J1147" s="152"/>
      <c r="K1147" s="153"/>
      <c r="L1147" s="153"/>
      <c r="M1147" s="153"/>
      <c r="N1147" s="153"/>
      <c r="O1147" s="153"/>
      <c r="P1147" s="153"/>
      <c r="Q1147" s="153"/>
      <c r="R1147" s="153"/>
      <c r="S1147" s="152"/>
      <c r="T1147" s="153"/>
      <c r="X1147" s="69" t="str">
        <f t="shared" si="38"/>
        <v/>
      </c>
      <c r="Y1147" s="69" t="str">
        <f t="shared" si="39"/>
        <v/>
      </c>
    </row>
    <row r="1148" spans="8:25" x14ac:dyDescent="0.25">
      <c r="H1148" s="155"/>
      <c r="I1148" s="151"/>
      <c r="J1148" s="152"/>
      <c r="K1148" s="153"/>
      <c r="L1148" s="153"/>
      <c r="M1148" s="153"/>
      <c r="N1148" s="153"/>
      <c r="O1148" s="153"/>
      <c r="P1148" s="153"/>
      <c r="Q1148" s="153"/>
      <c r="R1148" s="153"/>
      <c r="S1148" s="152"/>
      <c r="T1148" s="153"/>
      <c r="X1148" s="69" t="str">
        <f t="shared" si="38"/>
        <v/>
      </c>
      <c r="Y1148" s="69" t="str">
        <f t="shared" si="39"/>
        <v/>
      </c>
    </row>
    <row r="1149" spans="8:25" x14ac:dyDescent="0.25">
      <c r="H1149" s="155"/>
      <c r="I1149" s="151"/>
      <c r="J1149" s="152"/>
      <c r="K1149" s="153"/>
      <c r="L1149" s="153"/>
      <c r="M1149" s="153"/>
      <c r="N1149" s="153"/>
      <c r="O1149" s="153"/>
      <c r="P1149" s="153"/>
      <c r="Q1149" s="153"/>
      <c r="R1149" s="153"/>
      <c r="S1149" s="152"/>
      <c r="T1149" s="153"/>
      <c r="X1149" s="69" t="str">
        <f t="shared" si="38"/>
        <v/>
      </c>
      <c r="Y1149" s="69" t="str">
        <f t="shared" si="39"/>
        <v/>
      </c>
    </row>
    <row r="1150" spans="8:25" x14ac:dyDescent="0.25">
      <c r="H1150" s="155"/>
      <c r="I1150" s="151"/>
      <c r="J1150" s="152"/>
      <c r="K1150" s="153"/>
      <c r="L1150" s="153"/>
      <c r="M1150" s="153"/>
      <c r="N1150" s="153"/>
      <c r="O1150" s="153"/>
      <c r="P1150" s="153"/>
      <c r="Q1150" s="153"/>
      <c r="R1150" s="153"/>
      <c r="S1150" s="152"/>
      <c r="T1150" s="153"/>
      <c r="X1150" s="69" t="str">
        <f t="shared" si="38"/>
        <v/>
      </c>
      <c r="Y1150" s="69" t="str">
        <f t="shared" si="39"/>
        <v/>
      </c>
    </row>
    <row r="1151" spans="8:25" x14ac:dyDescent="0.25">
      <c r="H1151" s="155"/>
      <c r="I1151" s="151"/>
      <c r="J1151" s="152"/>
      <c r="K1151" s="153"/>
      <c r="L1151" s="153"/>
      <c r="M1151" s="153"/>
      <c r="N1151" s="153"/>
      <c r="O1151" s="153"/>
      <c r="P1151" s="153"/>
      <c r="Q1151" s="153"/>
      <c r="R1151" s="153"/>
      <c r="S1151" s="152"/>
      <c r="T1151" s="153"/>
      <c r="X1151" s="69" t="str">
        <f t="shared" si="38"/>
        <v/>
      </c>
      <c r="Y1151" s="69" t="str">
        <f t="shared" si="39"/>
        <v/>
      </c>
    </row>
    <row r="1152" spans="8:25" x14ac:dyDescent="0.25">
      <c r="H1152" s="155"/>
      <c r="I1152" s="151"/>
      <c r="J1152" s="152"/>
      <c r="K1152" s="153"/>
      <c r="L1152" s="153"/>
      <c r="M1152" s="153"/>
      <c r="N1152" s="153"/>
      <c r="O1152" s="153"/>
      <c r="P1152" s="153"/>
      <c r="Q1152" s="153"/>
      <c r="R1152" s="153"/>
      <c r="S1152" s="152"/>
      <c r="T1152" s="153"/>
      <c r="X1152" s="69" t="str">
        <f t="shared" si="38"/>
        <v/>
      </c>
      <c r="Y1152" s="69" t="str">
        <f t="shared" si="39"/>
        <v/>
      </c>
    </row>
    <row r="1153" spans="8:25" x14ac:dyDescent="0.25">
      <c r="H1153" s="155"/>
      <c r="I1153" s="151"/>
      <c r="J1153" s="152"/>
      <c r="K1153" s="153"/>
      <c r="L1153" s="153"/>
      <c r="M1153" s="153"/>
      <c r="N1153" s="153"/>
      <c r="O1153" s="153"/>
      <c r="P1153" s="153"/>
      <c r="Q1153" s="153"/>
      <c r="R1153" s="153"/>
      <c r="S1153" s="152"/>
      <c r="T1153" s="153"/>
      <c r="X1153" s="69" t="str">
        <f t="shared" si="38"/>
        <v/>
      </c>
      <c r="Y1153" s="69" t="str">
        <f t="shared" si="39"/>
        <v/>
      </c>
    </row>
    <row r="1154" spans="8:25" x14ac:dyDescent="0.25">
      <c r="H1154" s="155"/>
      <c r="I1154" s="151"/>
      <c r="J1154" s="152"/>
      <c r="K1154" s="153"/>
      <c r="L1154" s="153"/>
      <c r="M1154" s="153"/>
      <c r="N1154" s="153"/>
      <c r="O1154" s="153"/>
      <c r="P1154" s="153"/>
      <c r="Q1154" s="153"/>
      <c r="R1154" s="153"/>
      <c r="S1154" s="152"/>
      <c r="T1154" s="153"/>
      <c r="X1154" s="69" t="str">
        <f t="shared" ref="X1154:X1217" si="40">IF(W1154&lt;&gt;"",W1154-I1154,"")</f>
        <v/>
      </c>
      <c r="Y1154" s="69" t="str">
        <f t="shared" si="39"/>
        <v/>
      </c>
    </row>
    <row r="1155" spans="8:25" x14ac:dyDescent="0.25">
      <c r="H1155" s="155"/>
      <c r="I1155" s="151"/>
      <c r="J1155" s="152"/>
      <c r="K1155" s="153"/>
      <c r="L1155" s="153"/>
      <c r="M1155" s="153"/>
      <c r="N1155" s="153"/>
      <c r="O1155" s="153"/>
      <c r="P1155" s="153"/>
      <c r="Q1155" s="153"/>
      <c r="R1155" s="153"/>
      <c r="S1155" s="152"/>
      <c r="T1155" s="153"/>
      <c r="X1155" s="69" t="str">
        <f t="shared" si="40"/>
        <v/>
      </c>
      <c r="Y1155" s="69" t="str">
        <f t="shared" ref="Y1155:Y1218" si="41">IF(X1155&lt;&gt;"",IF(X1155&lt;365,"&lt; 1 year",IF(X1155&lt;730,"1-2",IF(X1155&lt;1095,"2-3",IF(X1155&lt;1460,"3-4",IF(X1155&lt;1825,"4-5","5+"))))),"")</f>
        <v/>
      </c>
    </row>
    <row r="1156" spans="8:25" x14ac:dyDescent="0.25">
      <c r="H1156" s="155"/>
      <c r="I1156" s="151"/>
      <c r="J1156" s="152"/>
      <c r="K1156" s="153"/>
      <c r="L1156" s="153"/>
      <c r="M1156" s="153"/>
      <c r="N1156" s="153"/>
      <c r="O1156" s="153"/>
      <c r="P1156" s="153"/>
      <c r="Q1156" s="153"/>
      <c r="R1156" s="153"/>
      <c r="S1156" s="152"/>
      <c r="T1156" s="153"/>
      <c r="X1156" s="69" t="str">
        <f t="shared" si="40"/>
        <v/>
      </c>
      <c r="Y1156" s="69" t="str">
        <f t="shared" si="41"/>
        <v/>
      </c>
    </row>
    <row r="1157" spans="8:25" x14ac:dyDescent="0.25">
      <c r="H1157" s="155"/>
      <c r="I1157" s="151"/>
      <c r="J1157" s="152"/>
      <c r="K1157" s="153"/>
      <c r="L1157" s="153"/>
      <c r="M1157" s="153"/>
      <c r="N1157" s="153"/>
      <c r="O1157" s="153"/>
      <c r="P1157" s="153"/>
      <c r="Q1157" s="153"/>
      <c r="R1157" s="153"/>
      <c r="S1157" s="152"/>
      <c r="T1157" s="153"/>
      <c r="X1157" s="69" t="str">
        <f t="shared" si="40"/>
        <v/>
      </c>
      <c r="Y1157" s="69" t="str">
        <f t="shared" si="41"/>
        <v/>
      </c>
    </row>
    <row r="1158" spans="8:25" x14ac:dyDescent="0.25">
      <c r="H1158" s="155"/>
      <c r="I1158" s="151"/>
      <c r="J1158" s="152"/>
      <c r="K1158" s="153"/>
      <c r="L1158" s="153"/>
      <c r="M1158" s="153"/>
      <c r="N1158" s="153"/>
      <c r="O1158" s="153"/>
      <c r="P1158" s="153"/>
      <c r="Q1158" s="153"/>
      <c r="R1158" s="153"/>
      <c r="S1158" s="152"/>
      <c r="T1158" s="153"/>
      <c r="X1158" s="69" t="str">
        <f t="shared" si="40"/>
        <v/>
      </c>
      <c r="Y1158" s="69" t="str">
        <f t="shared" si="41"/>
        <v/>
      </c>
    </row>
    <row r="1159" spans="8:25" x14ac:dyDescent="0.25">
      <c r="H1159" s="155"/>
      <c r="I1159" s="151"/>
      <c r="J1159" s="152"/>
      <c r="K1159" s="153"/>
      <c r="L1159" s="153"/>
      <c r="M1159" s="153"/>
      <c r="N1159" s="153"/>
      <c r="O1159" s="153"/>
      <c r="P1159" s="153"/>
      <c r="Q1159" s="153"/>
      <c r="R1159" s="153"/>
      <c r="S1159" s="152"/>
      <c r="T1159" s="153"/>
      <c r="X1159" s="69" t="str">
        <f t="shared" si="40"/>
        <v/>
      </c>
      <c r="Y1159" s="69" t="str">
        <f t="shared" si="41"/>
        <v/>
      </c>
    </row>
    <row r="1160" spans="8:25" x14ac:dyDescent="0.25">
      <c r="H1160" s="155"/>
      <c r="I1160" s="151"/>
      <c r="J1160" s="152"/>
      <c r="K1160" s="153"/>
      <c r="L1160" s="153"/>
      <c r="M1160" s="153"/>
      <c r="N1160" s="153"/>
      <c r="O1160" s="153"/>
      <c r="P1160" s="153"/>
      <c r="Q1160" s="153"/>
      <c r="R1160" s="153"/>
      <c r="S1160" s="152"/>
      <c r="T1160" s="153"/>
      <c r="X1160" s="69" t="str">
        <f t="shared" si="40"/>
        <v/>
      </c>
      <c r="Y1160" s="69" t="str">
        <f t="shared" si="41"/>
        <v/>
      </c>
    </row>
    <row r="1161" spans="8:25" x14ac:dyDescent="0.25">
      <c r="H1161" s="155"/>
      <c r="I1161" s="151"/>
      <c r="J1161" s="152"/>
      <c r="K1161" s="153"/>
      <c r="L1161" s="153"/>
      <c r="M1161" s="153"/>
      <c r="N1161" s="153"/>
      <c r="O1161" s="153"/>
      <c r="P1161" s="153"/>
      <c r="Q1161" s="153"/>
      <c r="R1161" s="153"/>
      <c r="S1161" s="152"/>
      <c r="T1161" s="153"/>
      <c r="X1161" s="69" t="str">
        <f t="shared" si="40"/>
        <v/>
      </c>
      <c r="Y1161" s="69" t="str">
        <f t="shared" si="41"/>
        <v/>
      </c>
    </row>
    <row r="1162" spans="8:25" x14ac:dyDescent="0.25">
      <c r="H1162" s="155"/>
      <c r="I1162" s="151"/>
      <c r="J1162" s="152"/>
      <c r="K1162" s="153"/>
      <c r="L1162" s="153"/>
      <c r="M1162" s="153"/>
      <c r="N1162" s="153"/>
      <c r="O1162" s="153"/>
      <c r="P1162" s="153"/>
      <c r="Q1162" s="153"/>
      <c r="R1162" s="153"/>
      <c r="S1162" s="152"/>
      <c r="T1162" s="153"/>
      <c r="X1162" s="69" t="str">
        <f t="shared" si="40"/>
        <v/>
      </c>
      <c r="Y1162" s="69" t="str">
        <f t="shared" si="41"/>
        <v/>
      </c>
    </row>
    <row r="1163" spans="8:25" x14ac:dyDescent="0.25">
      <c r="H1163" s="155"/>
      <c r="I1163" s="151"/>
      <c r="J1163" s="152"/>
      <c r="K1163" s="153"/>
      <c r="L1163" s="153"/>
      <c r="M1163" s="153"/>
      <c r="N1163" s="153"/>
      <c r="O1163" s="153"/>
      <c r="P1163" s="153"/>
      <c r="Q1163" s="153"/>
      <c r="R1163" s="153"/>
      <c r="S1163" s="152"/>
      <c r="T1163" s="153"/>
      <c r="X1163" s="69" t="str">
        <f t="shared" si="40"/>
        <v/>
      </c>
      <c r="Y1163" s="69" t="str">
        <f t="shared" si="41"/>
        <v/>
      </c>
    </row>
    <row r="1164" spans="8:25" x14ac:dyDescent="0.25">
      <c r="H1164" s="155"/>
      <c r="I1164" s="151"/>
      <c r="J1164" s="152"/>
      <c r="K1164" s="153"/>
      <c r="L1164" s="153"/>
      <c r="M1164" s="153"/>
      <c r="N1164" s="153"/>
      <c r="O1164" s="153"/>
      <c r="P1164" s="153"/>
      <c r="Q1164" s="153"/>
      <c r="R1164" s="153"/>
      <c r="S1164" s="152"/>
      <c r="T1164" s="153"/>
      <c r="X1164" s="69" t="str">
        <f t="shared" si="40"/>
        <v/>
      </c>
      <c r="Y1164" s="69" t="str">
        <f t="shared" si="41"/>
        <v/>
      </c>
    </row>
    <row r="1165" spans="8:25" x14ac:dyDescent="0.25">
      <c r="H1165" s="155"/>
      <c r="I1165" s="151"/>
      <c r="J1165" s="152"/>
      <c r="K1165" s="153"/>
      <c r="L1165" s="153"/>
      <c r="M1165" s="153"/>
      <c r="N1165" s="153"/>
      <c r="O1165" s="153"/>
      <c r="P1165" s="153"/>
      <c r="Q1165" s="153"/>
      <c r="R1165" s="153"/>
      <c r="S1165" s="152"/>
      <c r="T1165" s="153"/>
      <c r="X1165" s="69" t="str">
        <f t="shared" si="40"/>
        <v/>
      </c>
      <c r="Y1165" s="69" t="str">
        <f t="shared" si="41"/>
        <v/>
      </c>
    </row>
    <row r="1166" spans="8:25" x14ac:dyDescent="0.25">
      <c r="H1166" s="155"/>
      <c r="I1166" s="151"/>
      <c r="J1166" s="152"/>
      <c r="K1166" s="153"/>
      <c r="L1166" s="153"/>
      <c r="M1166" s="153"/>
      <c r="N1166" s="153"/>
      <c r="O1166" s="153"/>
      <c r="P1166" s="153"/>
      <c r="Q1166" s="153"/>
      <c r="R1166" s="153"/>
      <c r="S1166" s="152"/>
      <c r="T1166" s="153"/>
      <c r="X1166" s="69" t="str">
        <f t="shared" si="40"/>
        <v/>
      </c>
      <c r="Y1166" s="69" t="str">
        <f t="shared" si="41"/>
        <v/>
      </c>
    </row>
    <row r="1167" spans="8:25" x14ac:dyDescent="0.25">
      <c r="H1167" s="155"/>
      <c r="I1167" s="151"/>
      <c r="J1167" s="152"/>
      <c r="K1167" s="153"/>
      <c r="L1167" s="153"/>
      <c r="M1167" s="153"/>
      <c r="N1167" s="153"/>
      <c r="O1167" s="153"/>
      <c r="P1167" s="153"/>
      <c r="Q1167" s="153"/>
      <c r="R1167" s="153"/>
      <c r="S1167" s="152"/>
      <c r="T1167" s="153"/>
      <c r="X1167" s="69" t="str">
        <f t="shared" si="40"/>
        <v/>
      </c>
      <c r="Y1167" s="69" t="str">
        <f t="shared" si="41"/>
        <v/>
      </c>
    </row>
    <row r="1168" spans="8:25" x14ac:dyDescent="0.25">
      <c r="H1168" s="155"/>
      <c r="I1168" s="151"/>
      <c r="J1168" s="152"/>
      <c r="K1168" s="153"/>
      <c r="L1168" s="153"/>
      <c r="M1168" s="153"/>
      <c r="N1168" s="153"/>
      <c r="O1168" s="153"/>
      <c r="P1168" s="153"/>
      <c r="Q1168" s="153"/>
      <c r="R1168" s="153"/>
      <c r="S1168" s="152"/>
      <c r="T1168" s="153"/>
      <c r="X1168" s="69" t="str">
        <f t="shared" si="40"/>
        <v/>
      </c>
      <c r="Y1168" s="69" t="str">
        <f t="shared" si="41"/>
        <v/>
      </c>
    </row>
    <row r="1169" spans="8:25" x14ac:dyDescent="0.25">
      <c r="H1169" s="155"/>
      <c r="I1169" s="151"/>
      <c r="J1169" s="152"/>
      <c r="K1169" s="153"/>
      <c r="L1169" s="153"/>
      <c r="M1169" s="153"/>
      <c r="N1169" s="153"/>
      <c r="O1169" s="153"/>
      <c r="P1169" s="153"/>
      <c r="Q1169" s="153"/>
      <c r="R1169" s="153"/>
      <c r="S1169" s="152"/>
      <c r="T1169" s="153"/>
      <c r="X1169" s="69" t="str">
        <f t="shared" si="40"/>
        <v/>
      </c>
      <c r="Y1169" s="69" t="str">
        <f t="shared" si="41"/>
        <v/>
      </c>
    </row>
    <row r="1170" spans="8:25" x14ac:dyDescent="0.25">
      <c r="H1170" s="155"/>
      <c r="I1170" s="151"/>
      <c r="J1170" s="152"/>
      <c r="K1170" s="153"/>
      <c r="L1170" s="153"/>
      <c r="M1170" s="153"/>
      <c r="N1170" s="153"/>
      <c r="O1170" s="153"/>
      <c r="P1170" s="153"/>
      <c r="Q1170" s="153"/>
      <c r="R1170" s="153"/>
      <c r="S1170" s="152"/>
      <c r="T1170" s="153"/>
      <c r="X1170" s="69" t="str">
        <f t="shared" si="40"/>
        <v/>
      </c>
      <c r="Y1170" s="69" t="str">
        <f t="shared" si="41"/>
        <v/>
      </c>
    </row>
    <row r="1171" spans="8:25" x14ac:dyDescent="0.25">
      <c r="H1171" s="155"/>
      <c r="I1171" s="151"/>
      <c r="J1171" s="152"/>
      <c r="K1171" s="153"/>
      <c r="L1171" s="153"/>
      <c r="M1171" s="153"/>
      <c r="N1171" s="153"/>
      <c r="O1171" s="153"/>
      <c r="P1171" s="153"/>
      <c r="Q1171" s="153"/>
      <c r="R1171" s="153"/>
      <c r="S1171" s="152"/>
      <c r="T1171" s="153"/>
      <c r="X1171" s="69" t="str">
        <f t="shared" si="40"/>
        <v/>
      </c>
      <c r="Y1171" s="69" t="str">
        <f t="shared" si="41"/>
        <v/>
      </c>
    </row>
    <row r="1172" spans="8:25" x14ac:dyDescent="0.25">
      <c r="H1172" s="155"/>
      <c r="I1172" s="151"/>
      <c r="J1172" s="152"/>
      <c r="K1172" s="153"/>
      <c r="L1172" s="153"/>
      <c r="M1172" s="153"/>
      <c r="N1172" s="153"/>
      <c r="O1172" s="153"/>
      <c r="P1172" s="153"/>
      <c r="Q1172" s="153"/>
      <c r="R1172" s="153"/>
      <c r="S1172" s="152"/>
      <c r="T1172" s="153"/>
      <c r="X1172" s="69" t="str">
        <f t="shared" si="40"/>
        <v/>
      </c>
      <c r="Y1172" s="69" t="str">
        <f t="shared" si="41"/>
        <v/>
      </c>
    </row>
    <row r="1173" spans="8:25" x14ac:dyDescent="0.25">
      <c r="H1173" s="155"/>
      <c r="I1173" s="151"/>
      <c r="J1173" s="152"/>
      <c r="K1173" s="153"/>
      <c r="L1173" s="153"/>
      <c r="M1173" s="153"/>
      <c r="N1173" s="153"/>
      <c r="O1173" s="153"/>
      <c r="P1173" s="153"/>
      <c r="Q1173" s="153"/>
      <c r="R1173" s="153"/>
      <c r="S1173" s="152"/>
      <c r="T1173" s="153"/>
      <c r="X1173" s="69" t="str">
        <f t="shared" si="40"/>
        <v/>
      </c>
      <c r="Y1173" s="69" t="str">
        <f t="shared" si="41"/>
        <v/>
      </c>
    </row>
    <row r="1174" spans="8:25" x14ac:dyDescent="0.25">
      <c r="H1174" s="155"/>
      <c r="I1174" s="151"/>
      <c r="J1174" s="152"/>
      <c r="K1174" s="153"/>
      <c r="L1174" s="153"/>
      <c r="M1174" s="153"/>
      <c r="N1174" s="153"/>
      <c r="O1174" s="153"/>
      <c r="P1174" s="153"/>
      <c r="Q1174" s="153"/>
      <c r="R1174" s="153"/>
      <c r="S1174" s="152"/>
      <c r="T1174" s="153"/>
      <c r="X1174" s="69" t="str">
        <f t="shared" si="40"/>
        <v/>
      </c>
      <c r="Y1174" s="69" t="str">
        <f t="shared" si="41"/>
        <v/>
      </c>
    </row>
    <row r="1175" spans="8:25" x14ac:dyDescent="0.25">
      <c r="H1175" s="155"/>
      <c r="I1175" s="151"/>
      <c r="J1175" s="152"/>
      <c r="K1175" s="153"/>
      <c r="L1175" s="153"/>
      <c r="M1175" s="153"/>
      <c r="N1175" s="153"/>
      <c r="O1175" s="153"/>
      <c r="P1175" s="153"/>
      <c r="Q1175" s="153"/>
      <c r="R1175" s="153"/>
      <c r="S1175" s="152"/>
      <c r="T1175" s="153"/>
      <c r="X1175" s="69" t="str">
        <f t="shared" si="40"/>
        <v/>
      </c>
      <c r="Y1175" s="69" t="str">
        <f t="shared" si="41"/>
        <v/>
      </c>
    </row>
    <row r="1176" spans="8:25" x14ac:dyDescent="0.25">
      <c r="H1176" s="155"/>
      <c r="I1176" s="151"/>
      <c r="J1176" s="152"/>
      <c r="K1176" s="153"/>
      <c r="L1176" s="153"/>
      <c r="M1176" s="153"/>
      <c r="N1176" s="153"/>
      <c r="O1176" s="153"/>
      <c r="P1176" s="153"/>
      <c r="Q1176" s="153"/>
      <c r="R1176" s="153"/>
      <c r="S1176" s="152"/>
      <c r="T1176" s="153"/>
      <c r="X1176" s="69" t="str">
        <f t="shared" si="40"/>
        <v/>
      </c>
      <c r="Y1176" s="69" t="str">
        <f t="shared" si="41"/>
        <v/>
      </c>
    </row>
    <row r="1177" spans="8:25" x14ac:dyDescent="0.25">
      <c r="H1177" s="155"/>
      <c r="I1177" s="151"/>
      <c r="J1177" s="152"/>
      <c r="K1177" s="153"/>
      <c r="L1177" s="153"/>
      <c r="M1177" s="153"/>
      <c r="N1177" s="153"/>
      <c r="O1177" s="153"/>
      <c r="P1177" s="153"/>
      <c r="Q1177" s="153"/>
      <c r="R1177" s="153"/>
      <c r="S1177" s="152"/>
      <c r="T1177" s="153"/>
      <c r="X1177" s="69" t="str">
        <f t="shared" si="40"/>
        <v/>
      </c>
      <c r="Y1177" s="69" t="str">
        <f t="shared" si="41"/>
        <v/>
      </c>
    </row>
    <row r="1178" spans="8:25" x14ac:dyDescent="0.25">
      <c r="H1178" s="155"/>
      <c r="I1178" s="151"/>
      <c r="J1178" s="152"/>
      <c r="K1178" s="153"/>
      <c r="L1178" s="153"/>
      <c r="M1178" s="153"/>
      <c r="N1178" s="153"/>
      <c r="O1178" s="153"/>
      <c r="P1178" s="153"/>
      <c r="Q1178" s="153"/>
      <c r="R1178" s="153"/>
      <c r="S1178" s="152"/>
      <c r="T1178" s="153"/>
      <c r="X1178" s="69" t="str">
        <f t="shared" si="40"/>
        <v/>
      </c>
      <c r="Y1178" s="69" t="str">
        <f t="shared" si="41"/>
        <v/>
      </c>
    </row>
    <row r="1179" spans="8:25" x14ac:dyDescent="0.25">
      <c r="H1179" s="155"/>
      <c r="I1179" s="151"/>
      <c r="J1179" s="152"/>
      <c r="K1179" s="153"/>
      <c r="L1179" s="153"/>
      <c r="M1179" s="153"/>
      <c r="N1179" s="153"/>
      <c r="O1179" s="153"/>
      <c r="P1179" s="153"/>
      <c r="Q1179" s="153"/>
      <c r="R1179" s="153"/>
      <c r="S1179" s="152"/>
      <c r="T1179" s="153"/>
      <c r="X1179" s="69" t="str">
        <f t="shared" si="40"/>
        <v/>
      </c>
      <c r="Y1179" s="69" t="str">
        <f t="shared" si="41"/>
        <v/>
      </c>
    </row>
    <row r="1180" spans="8:25" x14ac:dyDescent="0.25">
      <c r="H1180" s="155"/>
      <c r="I1180" s="151"/>
      <c r="J1180" s="152"/>
      <c r="K1180" s="153"/>
      <c r="L1180" s="153"/>
      <c r="M1180" s="153"/>
      <c r="N1180" s="153"/>
      <c r="O1180" s="153"/>
      <c r="P1180" s="153"/>
      <c r="Q1180" s="153"/>
      <c r="R1180" s="153"/>
      <c r="S1180" s="152"/>
      <c r="T1180" s="153"/>
      <c r="X1180" s="69" t="str">
        <f t="shared" si="40"/>
        <v/>
      </c>
      <c r="Y1180" s="69" t="str">
        <f t="shared" si="41"/>
        <v/>
      </c>
    </row>
    <row r="1181" spans="8:25" x14ac:dyDescent="0.25">
      <c r="H1181" s="155"/>
      <c r="I1181" s="151"/>
      <c r="J1181" s="152"/>
      <c r="K1181" s="153"/>
      <c r="L1181" s="153"/>
      <c r="M1181" s="153"/>
      <c r="N1181" s="153"/>
      <c r="O1181" s="153"/>
      <c r="P1181" s="153"/>
      <c r="Q1181" s="153"/>
      <c r="R1181" s="153"/>
      <c r="S1181" s="152"/>
      <c r="T1181" s="153"/>
      <c r="X1181" s="69" t="str">
        <f t="shared" si="40"/>
        <v/>
      </c>
      <c r="Y1181" s="69" t="str">
        <f t="shared" si="41"/>
        <v/>
      </c>
    </row>
    <row r="1182" spans="8:25" x14ac:dyDescent="0.25">
      <c r="H1182" s="155"/>
      <c r="I1182" s="151"/>
      <c r="J1182" s="152"/>
      <c r="K1182" s="153"/>
      <c r="L1182" s="153"/>
      <c r="M1182" s="153"/>
      <c r="N1182" s="153"/>
      <c r="O1182" s="153"/>
      <c r="P1182" s="153"/>
      <c r="Q1182" s="153"/>
      <c r="R1182" s="153"/>
      <c r="S1182" s="152"/>
      <c r="T1182" s="153"/>
      <c r="X1182" s="69" t="str">
        <f t="shared" si="40"/>
        <v/>
      </c>
      <c r="Y1182" s="69" t="str">
        <f t="shared" si="41"/>
        <v/>
      </c>
    </row>
    <row r="1183" spans="8:25" x14ac:dyDescent="0.25">
      <c r="H1183" s="155"/>
      <c r="I1183" s="151"/>
      <c r="J1183" s="152"/>
      <c r="K1183" s="153"/>
      <c r="L1183" s="153"/>
      <c r="M1183" s="153"/>
      <c r="N1183" s="153"/>
      <c r="O1183" s="153"/>
      <c r="P1183" s="153"/>
      <c r="Q1183" s="153"/>
      <c r="R1183" s="153"/>
      <c r="S1183" s="152"/>
      <c r="T1183" s="153"/>
      <c r="X1183" s="69" t="str">
        <f t="shared" si="40"/>
        <v/>
      </c>
      <c r="Y1183" s="69" t="str">
        <f t="shared" si="41"/>
        <v/>
      </c>
    </row>
    <row r="1184" spans="8:25" x14ac:dyDescent="0.25">
      <c r="H1184" s="155"/>
      <c r="I1184" s="151"/>
      <c r="J1184" s="152"/>
      <c r="K1184" s="153"/>
      <c r="L1184" s="153"/>
      <c r="M1184" s="153"/>
      <c r="N1184" s="153"/>
      <c r="O1184" s="153"/>
      <c r="P1184" s="153"/>
      <c r="Q1184" s="153"/>
      <c r="R1184" s="153"/>
      <c r="S1184" s="152"/>
      <c r="T1184" s="153"/>
      <c r="X1184" s="69" t="str">
        <f t="shared" si="40"/>
        <v/>
      </c>
      <c r="Y1184" s="69" t="str">
        <f t="shared" si="41"/>
        <v/>
      </c>
    </row>
    <row r="1185" spans="8:25" x14ac:dyDescent="0.25">
      <c r="H1185" s="155"/>
      <c r="I1185" s="151"/>
      <c r="J1185" s="152"/>
      <c r="K1185" s="153"/>
      <c r="L1185" s="153"/>
      <c r="M1185" s="153"/>
      <c r="N1185" s="153"/>
      <c r="O1185" s="153"/>
      <c r="P1185" s="153"/>
      <c r="Q1185" s="153"/>
      <c r="R1185" s="153"/>
      <c r="S1185" s="152"/>
      <c r="T1185" s="153"/>
      <c r="X1185" s="69" t="str">
        <f t="shared" si="40"/>
        <v/>
      </c>
      <c r="Y1185" s="69" t="str">
        <f t="shared" si="41"/>
        <v/>
      </c>
    </row>
    <row r="1186" spans="8:25" x14ac:dyDescent="0.25">
      <c r="H1186" s="155"/>
      <c r="I1186" s="151"/>
      <c r="J1186" s="152"/>
      <c r="K1186" s="153"/>
      <c r="L1186" s="153"/>
      <c r="M1186" s="153"/>
      <c r="N1186" s="153"/>
      <c r="O1186" s="153"/>
      <c r="P1186" s="153"/>
      <c r="Q1186" s="153"/>
      <c r="R1186" s="153"/>
      <c r="S1186" s="152"/>
      <c r="T1186" s="153"/>
      <c r="X1186" s="69" t="str">
        <f t="shared" si="40"/>
        <v/>
      </c>
      <c r="Y1186" s="69" t="str">
        <f t="shared" si="41"/>
        <v/>
      </c>
    </row>
    <row r="1187" spans="8:25" x14ac:dyDescent="0.25">
      <c r="H1187" s="155"/>
      <c r="I1187" s="151"/>
      <c r="J1187" s="152"/>
      <c r="K1187" s="153"/>
      <c r="L1187" s="153"/>
      <c r="M1187" s="153"/>
      <c r="N1187" s="153"/>
      <c r="O1187" s="153"/>
      <c r="P1187" s="153"/>
      <c r="Q1187" s="153"/>
      <c r="R1187" s="153"/>
      <c r="S1187" s="152"/>
      <c r="T1187" s="153"/>
      <c r="X1187" s="69" t="str">
        <f t="shared" si="40"/>
        <v/>
      </c>
      <c r="Y1187" s="69" t="str">
        <f t="shared" si="41"/>
        <v/>
      </c>
    </row>
    <row r="1188" spans="8:25" x14ac:dyDescent="0.25">
      <c r="H1188" s="155"/>
      <c r="I1188" s="151"/>
      <c r="J1188" s="152"/>
      <c r="K1188" s="153"/>
      <c r="L1188" s="153"/>
      <c r="M1188" s="153"/>
      <c r="N1188" s="153"/>
      <c r="O1188" s="153"/>
      <c r="P1188" s="153"/>
      <c r="Q1188" s="153"/>
      <c r="R1188" s="153"/>
      <c r="S1188" s="152"/>
      <c r="T1188" s="153"/>
      <c r="X1188" s="69" t="str">
        <f t="shared" si="40"/>
        <v/>
      </c>
      <c r="Y1188" s="69" t="str">
        <f t="shared" si="41"/>
        <v/>
      </c>
    </row>
    <row r="1189" spans="8:25" x14ac:dyDescent="0.25">
      <c r="H1189" s="155"/>
      <c r="I1189" s="151"/>
      <c r="J1189" s="152"/>
      <c r="K1189" s="153"/>
      <c r="L1189" s="153"/>
      <c r="M1189" s="153"/>
      <c r="N1189" s="153"/>
      <c r="O1189" s="153"/>
      <c r="P1189" s="153"/>
      <c r="Q1189" s="153"/>
      <c r="R1189" s="153"/>
      <c r="S1189" s="152"/>
      <c r="T1189" s="153"/>
      <c r="X1189" s="69" t="str">
        <f t="shared" si="40"/>
        <v/>
      </c>
      <c r="Y1189" s="69" t="str">
        <f t="shared" si="41"/>
        <v/>
      </c>
    </row>
    <row r="1190" spans="8:25" x14ac:dyDescent="0.25">
      <c r="H1190" s="155"/>
      <c r="I1190" s="151"/>
      <c r="J1190" s="152"/>
      <c r="K1190" s="153"/>
      <c r="L1190" s="153"/>
      <c r="M1190" s="153"/>
      <c r="N1190" s="153"/>
      <c r="O1190" s="153"/>
      <c r="P1190" s="153"/>
      <c r="Q1190" s="153"/>
      <c r="R1190" s="153"/>
      <c r="S1190" s="152"/>
      <c r="T1190" s="153"/>
      <c r="X1190" s="69" t="str">
        <f t="shared" si="40"/>
        <v/>
      </c>
      <c r="Y1190" s="69" t="str">
        <f t="shared" si="41"/>
        <v/>
      </c>
    </row>
    <row r="1191" spans="8:25" x14ac:dyDescent="0.25">
      <c r="H1191" s="155"/>
      <c r="I1191" s="151"/>
      <c r="J1191" s="152"/>
      <c r="K1191" s="153"/>
      <c r="L1191" s="153"/>
      <c r="M1191" s="153"/>
      <c r="N1191" s="153"/>
      <c r="O1191" s="153"/>
      <c r="P1191" s="153"/>
      <c r="Q1191" s="153"/>
      <c r="R1191" s="153"/>
      <c r="S1191" s="152"/>
      <c r="T1191" s="153"/>
      <c r="X1191" s="69" t="str">
        <f t="shared" si="40"/>
        <v/>
      </c>
      <c r="Y1191" s="69" t="str">
        <f t="shared" si="41"/>
        <v/>
      </c>
    </row>
    <row r="1192" spans="8:25" x14ac:dyDescent="0.25">
      <c r="H1192" s="155"/>
      <c r="I1192" s="151"/>
      <c r="J1192" s="152"/>
      <c r="K1192" s="153"/>
      <c r="L1192" s="153"/>
      <c r="M1192" s="153"/>
      <c r="N1192" s="153"/>
      <c r="O1192" s="153"/>
      <c r="P1192" s="153"/>
      <c r="Q1192" s="153"/>
      <c r="R1192" s="153"/>
      <c r="S1192" s="152"/>
      <c r="T1192" s="153"/>
      <c r="X1192" s="69" t="str">
        <f t="shared" si="40"/>
        <v/>
      </c>
      <c r="Y1192" s="69" t="str">
        <f t="shared" si="41"/>
        <v/>
      </c>
    </row>
    <row r="1193" spans="8:25" x14ac:dyDescent="0.25">
      <c r="H1193" s="155"/>
      <c r="I1193" s="151"/>
      <c r="J1193" s="152"/>
      <c r="K1193" s="153"/>
      <c r="L1193" s="153"/>
      <c r="M1193" s="153"/>
      <c r="N1193" s="153"/>
      <c r="O1193" s="153"/>
      <c r="P1193" s="153"/>
      <c r="Q1193" s="153"/>
      <c r="R1193" s="153"/>
      <c r="S1193" s="152"/>
      <c r="T1193" s="153"/>
      <c r="X1193" s="69" t="str">
        <f t="shared" si="40"/>
        <v/>
      </c>
      <c r="Y1193" s="69" t="str">
        <f t="shared" si="41"/>
        <v/>
      </c>
    </row>
    <row r="1194" spans="8:25" x14ac:dyDescent="0.25">
      <c r="H1194" s="155"/>
      <c r="I1194" s="151"/>
      <c r="J1194" s="152"/>
      <c r="K1194" s="153"/>
      <c r="L1194" s="153"/>
      <c r="M1194" s="153"/>
      <c r="N1194" s="153"/>
      <c r="O1194" s="153"/>
      <c r="P1194" s="153"/>
      <c r="Q1194" s="153"/>
      <c r="R1194" s="153"/>
      <c r="S1194" s="152"/>
      <c r="T1194" s="153"/>
      <c r="X1194" s="69" t="str">
        <f t="shared" si="40"/>
        <v/>
      </c>
      <c r="Y1194" s="69" t="str">
        <f t="shared" si="41"/>
        <v/>
      </c>
    </row>
    <row r="1195" spans="8:25" x14ac:dyDescent="0.25">
      <c r="H1195" s="155"/>
      <c r="I1195" s="151"/>
      <c r="J1195" s="152"/>
      <c r="K1195" s="153"/>
      <c r="L1195" s="153"/>
      <c r="M1195" s="153"/>
      <c r="N1195" s="153"/>
      <c r="O1195" s="153"/>
      <c r="P1195" s="153"/>
      <c r="Q1195" s="153"/>
      <c r="R1195" s="153"/>
      <c r="S1195" s="152"/>
      <c r="T1195" s="153"/>
      <c r="X1195" s="69" t="str">
        <f t="shared" si="40"/>
        <v/>
      </c>
      <c r="Y1195" s="69" t="str">
        <f t="shared" si="41"/>
        <v/>
      </c>
    </row>
    <row r="1196" spans="8:25" x14ac:dyDescent="0.25">
      <c r="H1196" s="155"/>
      <c r="I1196" s="151"/>
      <c r="J1196" s="152"/>
      <c r="K1196" s="153"/>
      <c r="L1196" s="153"/>
      <c r="M1196" s="153"/>
      <c r="N1196" s="153"/>
      <c r="O1196" s="153"/>
      <c r="P1196" s="153"/>
      <c r="Q1196" s="153"/>
      <c r="R1196" s="153"/>
      <c r="S1196" s="152"/>
      <c r="T1196" s="153"/>
      <c r="X1196" s="69" t="str">
        <f t="shared" si="40"/>
        <v/>
      </c>
      <c r="Y1196" s="69" t="str">
        <f t="shared" si="41"/>
        <v/>
      </c>
    </row>
    <row r="1197" spans="8:25" x14ac:dyDescent="0.25">
      <c r="H1197" s="155"/>
      <c r="I1197" s="151"/>
      <c r="J1197" s="152"/>
      <c r="K1197" s="153"/>
      <c r="L1197" s="153"/>
      <c r="M1197" s="153"/>
      <c r="N1197" s="153"/>
      <c r="O1197" s="153"/>
      <c r="P1197" s="153"/>
      <c r="Q1197" s="153"/>
      <c r="R1197" s="153"/>
      <c r="S1197" s="152"/>
      <c r="T1197" s="153"/>
      <c r="X1197" s="69" t="str">
        <f t="shared" si="40"/>
        <v/>
      </c>
      <c r="Y1197" s="69" t="str">
        <f t="shared" si="41"/>
        <v/>
      </c>
    </row>
    <row r="1198" spans="8:25" x14ac:dyDescent="0.25">
      <c r="H1198" s="155"/>
      <c r="I1198" s="151"/>
      <c r="J1198" s="152"/>
      <c r="K1198" s="153"/>
      <c r="L1198" s="153"/>
      <c r="M1198" s="153"/>
      <c r="N1198" s="153"/>
      <c r="O1198" s="153"/>
      <c r="P1198" s="153"/>
      <c r="Q1198" s="153"/>
      <c r="R1198" s="153"/>
      <c r="S1198" s="152"/>
      <c r="T1198" s="153"/>
      <c r="X1198" s="69" t="str">
        <f t="shared" si="40"/>
        <v/>
      </c>
      <c r="Y1198" s="69" t="str">
        <f t="shared" si="41"/>
        <v/>
      </c>
    </row>
    <row r="1199" spans="8:25" x14ac:dyDescent="0.25">
      <c r="H1199" s="155"/>
      <c r="I1199" s="151"/>
      <c r="J1199" s="152"/>
      <c r="K1199" s="153"/>
      <c r="L1199" s="153"/>
      <c r="M1199" s="153"/>
      <c r="N1199" s="153"/>
      <c r="O1199" s="153"/>
      <c r="P1199" s="153"/>
      <c r="Q1199" s="153"/>
      <c r="R1199" s="153"/>
      <c r="S1199" s="152"/>
      <c r="T1199" s="153"/>
      <c r="X1199" s="69" t="str">
        <f t="shared" si="40"/>
        <v/>
      </c>
      <c r="Y1199" s="69" t="str">
        <f t="shared" si="41"/>
        <v/>
      </c>
    </row>
    <row r="1200" spans="8:25" x14ac:dyDescent="0.25">
      <c r="H1200" s="155"/>
      <c r="I1200" s="151"/>
      <c r="J1200" s="152"/>
      <c r="K1200" s="153"/>
      <c r="L1200" s="153"/>
      <c r="M1200" s="153"/>
      <c r="N1200" s="153"/>
      <c r="O1200" s="153"/>
      <c r="P1200" s="153"/>
      <c r="Q1200" s="153"/>
      <c r="R1200" s="153"/>
      <c r="S1200" s="152"/>
      <c r="T1200" s="153"/>
      <c r="X1200" s="69" t="str">
        <f t="shared" si="40"/>
        <v/>
      </c>
      <c r="Y1200" s="69" t="str">
        <f t="shared" si="41"/>
        <v/>
      </c>
    </row>
    <row r="1201" spans="8:25" x14ac:dyDescent="0.25">
      <c r="H1201" s="155"/>
      <c r="I1201" s="151"/>
      <c r="J1201" s="152"/>
      <c r="K1201" s="153"/>
      <c r="L1201" s="153"/>
      <c r="M1201" s="153"/>
      <c r="N1201" s="153"/>
      <c r="O1201" s="153"/>
      <c r="P1201" s="153"/>
      <c r="Q1201" s="153"/>
      <c r="R1201" s="153"/>
      <c r="S1201" s="152"/>
      <c r="T1201" s="153"/>
      <c r="X1201" s="69" t="str">
        <f t="shared" si="40"/>
        <v/>
      </c>
      <c r="Y1201" s="69" t="str">
        <f t="shared" si="41"/>
        <v/>
      </c>
    </row>
    <row r="1202" spans="8:25" x14ac:dyDescent="0.25">
      <c r="H1202" s="155"/>
      <c r="I1202" s="151"/>
      <c r="J1202" s="152"/>
      <c r="K1202" s="153"/>
      <c r="L1202" s="153"/>
      <c r="M1202" s="153"/>
      <c r="N1202" s="153"/>
      <c r="O1202" s="153"/>
      <c r="P1202" s="153"/>
      <c r="Q1202" s="153"/>
      <c r="R1202" s="153"/>
      <c r="S1202" s="152"/>
      <c r="T1202" s="153"/>
      <c r="X1202" s="69" t="str">
        <f t="shared" si="40"/>
        <v/>
      </c>
      <c r="Y1202" s="69" t="str">
        <f t="shared" si="41"/>
        <v/>
      </c>
    </row>
    <row r="1203" spans="8:25" x14ac:dyDescent="0.25">
      <c r="H1203" s="155"/>
      <c r="I1203" s="151"/>
      <c r="J1203" s="152"/>
      <c r="K1203" s="153"/>
      <c r="L1203" s="153"/>
      <c r="M1203" s="153"/>
      <c r="N1203" s="153"/>
      <c r="O1203" s="153"/>
      <c r="P1203" s="153"/>
      <c r="Q1203" s="153"/>
      <c r="R1203" s="153"/>
      <c r="S1203" s="152"/>
      <c r="T1203" s="153"/>
      <c r="X1203" s="69" t="str">
        <f t="shared" si="40"/>
        <v/>
      </c>
      <c r="Y1203" s="69" t="str">
        <f t="shared" si="41"/>
        <v/>
      </c>
    </row>
    <row r="1204" spans="8:25" x14ac:dyDescent="0.25">
      <c r="H1204" s="155"/>
      <c r="I1204" s="151"/>
      <c r="J1204" s="152"/>
      <c r="K1204" s="153"/>
      <c r="L1204" s="153"/>
      <c r="M1204" s="153"/>
      <c r="N1204" s="153"/>
      <c r="O1204" s="153"/>
      <c r="P1204" s="153"/>
      <c r="Q1204" s="153"/>
      <c r="R1204" s="153"/>
      <c r="S1204" s="152"/>
      <c r="T1204" s="153"/>
      <c r="X1204" s="69" t="str">
        <f t="shared" si="40"/>
        <v/>
      </c>
      <c r="Y1204" s="69" t="str">
        <f t="shared" si="41"/>
        <v/>
      </c>
    </row>
    <row r="1205" spans="8:25" x14ac:dyDescent="0.25">
      <c r="H1205" s="155"/>
      <c r="I1205" s="151"/>
      <c r="J1205" s="152"/>
      <c r="K1205" s="153"/>
      <c r="L1205" s="153"/>
      <c r="M1205" s="153"/>
      <c r="N1205" s="153"/>
      <c r="O1205" s="153"/>
      <c r="P1205" s="153"/>
      <c r="Q1205" s="153"/>
      <c r="R1205" s="153"/>
      <c r="S1205" s="152"/>
      <c r="T1205" s="153"/>
      <c r="X1205" s="69" t="str">
        <f t="shared" si="40"/>
        <v/>
      </c>
      <c r="Y1205" s="69" t="str">
        <f t="shared" si="41"/>
        <v/>
      </c>
    </row>
    <row r="1206" spans="8:25" x14ac:dyDescent="0.25">
      <c r="H1206" s="155"/>
      <c r="I1206" s="151"/>
      <c r="J1206" s="152"/>
      <c r="K1206" s="153"/>
      <c r="L1206" s="153"/>
      <c r="M1206" s="153"/>
      <c r="N1206" s="153"/>
      <c r="O1206" s="153"/>
      <c r="P1206" s="153"/>
      <c r="Q1206" s="153"/>
      <c r="R1206" s="153"/>
      <c r="S1206" s="152"/>
      <c r="T1206" s="153"/>
      <c r="X1206" s="69" t="str">
        <f t="shared" si="40"/>
        <v/>
      </c>
      <c r="Y1206" s="69" t="str">
        <f t="shared" si="41"/>
        <v/>
      </c>
    </row>
    <row r="1207" spans="8:25" x14ac:dyDescent="0.25">
      <c r="H1207" s="155"/>
      <c r="I1207" s="151"/>
      <c r="J1207" s="152"/>
      <c r="K1207" s="153"/>
      <c r="L1207" s="153"/>
      <c r="M1207" s="153"/>
      <c r="N1207" s="153"/>
      <c r="O1207" s="153"/>
      <c r="P1207" s="153"/>
      <c r="Q1207" s="153"/>
      <c r="R1207" s="153"/>
      <c r="S1207" s="152"/>
      <c r="T1207" s="153"/>
      <c r="X1207" s="69" t="str">
        <f t="shared" si="40"/>
        <v/>
      </c>
      <c r="Y1207" s="69" t="str">
        <f t="shared" si="41"/>
        <v/>
      </c>
    </row>
    <row r="1208" spans="8:25" x14ac:dyDescent="0.25">
      <c r="H1208" s="155"/>
      <c r="I1208" s="151"/>
      <c r="J1208" s="152"/>
      <c r="K1208" s="153"/>
      <c r="L1208" s="153"/>
      <c r="M1208" s="153"/>
      <c r="N1208" s="153"/>
      <c r="O1208" s="153"/>
      <c r="P1208" s="153"/>
      <c r="Q1208" s="153"/>
      <c r="R1208" s="153"/>
      <c r="S1208" s="152"/>
      <c r="T1208" s="153"/>
      <c r="X1208" s="69" t="str">
        <f t="shared" si="40"/>
        <v/>
      </c>
      <c r="Y1208" s="69" t="str">
        <f t="shared" si="41"/>
        <v/>
      </c>
    </row>
    <row r="1209" spans="8:25" x14ac:dyDescent="0.25">
      <c r="H1209" s="155"/>
      <c r="I1209" s="151"/>
      <c r="J1209" s="152"/>
      <c r="K1209" s="153"/>
      <c r="L1209" s="153"/>
      <c r="M1209" s="153"/>
      <c r="N1209" s="153"/>
      <c r="O1209" s="153"/>
      <c r="P1209" s="153"/>
      <c r="Q1209" s="153"/>
      <c r="R1209" s="153"/>
      <c r="S1209" s="152"/>
      <c r="T1209" s="153"/>
      <c r="X1209" s="69" t="str">
        <f t="shared" si="40"/>
        <v/>
      </c>
      <c r="Y1209" s="69" t="str">
        <f t="shared" si="41"/>
        <v/>
      </c>
    </row>
    <row r="1210" spans="8:25" x14ac:dyDescent="0.25">
      <c r="H1210" s="155"/>
      <c r="I1210" s="151"/>
      <c r="J1210" s="152"/>
      <c r="K1210" s="153"/>
      <c r="L1210" s="153"/>
      <c r="M1210" s="153"/>
      <c r="N1210" s="153"/>
      <c r="O1210" s="153"/>
      <c r="P1210" s="153"/>
      <c r="Q1210" s="153"/>
      <c r="R1210" s="153"/>
      <c r="S1210" s="152"/>
      <c r="T1210" s="153"/>
      <c r="X1210" s="69" t="str">
        <f t="shared" si="40"/>
        <v/>
      </c>
      <c r="Y1210" s="69" t="str">
        <f t="shared" si="41"/>
        <v/>
      </c>
    </row>
    <row r="1211" spans="8:25" x14ac:dyDescent="0.25">
      <c r="H1211" s="155"/>
      <c r="I1211" s="151"/>
      <c r="J1211" s="152"/>
      <c r="K1211" s="153"/>
      <c r="L1211" s="153"/>
      <c r="M1211" s="153"/>
      <c r="N1211" s="153"/>
      <c r="O1211" s="153"/>
      <c r="P1211" s="153"/>
      <c r="Q1211" s="153"/>
      <c r="R1211" s="153"/>
      <c r="S1211" s="152"/>
      <c r="T1211" s="153"/>
      <c r="X1211" s="69" t="str">
        <f t="shared" si="40"/>
        <v/>
      </c>
      <c r="Y1211" s="69" t="str">
        <f t="shared" si="41"/>
        <v/>
      </c>
    </row>
    <row r="1212" spans="8:25" x14ac:dyDescent="0.25">
      <c r="H1212" s="155"/>
      <c r="I1212" s="151"/>
      <c r="J1212" s="152"/>
      <c r="K1212" s="153"/>
      <c r="L1212" s="153"/>
      <c r="M1212" s="153"/>
      <c r="N1212" s="153"/>
      <c r="O1212" s="153"/>
      <c r="P1212" s="153"/>
      <c r="Q1212" s="153"/>
      <c r="R1212" s="153"/>
      <c r="S1212" s="152"/>
      <c r="T1212" s="153"/>
      <c r="X1212" s="69" t="str">
        <f t="shared" si="40"/>
        <v/>
      </c>
      <c r="Y1212" s="69" t="str">
        <f t="shared" si="41"/>
        <v/>
      </c>
    </row>
    <row r="1213" spans="8:25" x14ac:dyDescent="0.25">
      <c r="H1213" s="155"/>
      <c r="I1213" s="151"/>
      <c r="J1213" s="152"/>
      <c r="K1213" s="153"/>
      <c r="L1213" s="153"/>
      <c r="M1213" s="153"/>
      <c r="N1213" s="153"/>
      <c r="O1213" s="153"/>
      <c r="P1213" s="153"/>
      <c r="Q1213" s="153"/>
      <c r="R1213" s="153"/>
      <c r="S1213" s="152"/>
      <c r="T1213" s="153"/>
      <c r="X1213" s="69" t="str">
        <f t="shared" si="40"/>
        <v/>
      </c>
      <c r="Y1213" s="69" t="str">
        <f t="shared" si="41"/>
        <v/>
      </c>
    </row>
    <row r="1214" spans="8:25" x14ac:dyDescent="0.25">
      <c r="H1214" s="155"/>
      <c r="I1214" s="151"/>
      <c r="J1214" s="152"/>
      <c r="K1214" s="153"/>
      <c r="L1214" s="153"/>
      <c r="M1214" s="153"/>
      <c r="N1214" s="153"/>
      <c r="O1214" s="153"/>
      <c r="P1214" s="153"/>
      <c r="Q1214" s="153"/>
      <c r="R1214" s="153"/>
      <c r="S1214" s="152"/>
      <c r="T1214" s="153"/>
      <c r="X1214" s="69" t="str">
        <f t="shared" si="40"/>
        <v/>
      </c>
      <c r="Y1214" s="69" t="str">
        <f t="shared" si="41"/>
        <v/>
      </c>
    </row>
    <row r="1215" spans="8:25" x14ac:dyDescent="0.25">
      <c r="H1215" s="155"/>
      <c r="I1215" s="151"/>
      <c r="J1215" s="152"/>
      <c r="K1215" s="153"/>
      <c r="L1215" s="153"/>
      <c r="M1215" s="153"/>
      <c r="N1215" s="153"/>
      <c r="O1215" s="153"/>
      <c r="P1215" s="153"/>
      <c r="Q1215" s="153"/>
      <c r="R1215" s="153"/>
      <c r="S1215" s="152"/>
      <c r="T1215" s="153"/>
      <c r="X1215" s="69" t="str">
        <f t="shared" si="40"/>
        <v/>
      </c>
      <c r="Y1215" s="69" t="str">
        <f t="shared" si="41"/>
        <v/>
      </c>
    </row>
    <row r="1216" spans="8:25" x14ac:dyDescent="0.25">
      <c r="H1216" s="155"/>
      <c r="I1216" s="151"/>
      <c r="J1216" s="152"/>
      <c r="K1216" s="153"/>
      <c r="L1216" s="153"/>
      <c r="M1216" s="153"/>
      <c r="N1216" s="153"/>
      <c r="O1216" s="153"/>
      <c r="P1216" s="153"/>
      <c r="Q1216" s="153"/>
      <c r="R1216" s="153"/>
      <c r="S1216" s="152"/>
      <c r="T1216" s="153"/>
      <c r="X1216" s="69" t="str">
        <f t="shared" si="40"/>
        <v/>
      </c>
      <c r="Y1216" s="69" t="str">
        <f t="shared" si="41"/>
        <v/>
      </c>
    </row>
    <row r="1217" spans="8:25" x14ac:dyDescent="0.25">
      <c r="H1217" s="155"/>
      <c r="I1217" s="151"/>
      <c r="J1217" s="152"/>
      <c r="K1217" s="153"/>
      <c r="L1217" s="153"/>
      <c r="M1217" s="153"/>
      <c r="N1217" s="153"/>
      <c r="O1217" s="153"/>
      <c r="P1217" s="153"/>
      <c r="Q1217" s="153"/>
      <c r="R1217" s="153"/>
      <c r="S1217" s="152"/>
      <c r="T1217" s="153"/>
      <c r="X1217" s="69" t="str">
        <f t="shared" si="40"/>
        <v/>
      </c>
      <c r="Y1217" s="69" t="str">
        <f t="shared" si="41"/>
        <v/>
      </c>
    </row>
    <row r="1218" spans="8:25" x14ac:dyDescent="0.25">
      <c r="H1218" s="155"/>
      <c r="I1218" s="151"/>
      <c r="J1218" s="152"/>
      <c r="K1218" s="153"/>
      <c r="L1218" s="153"/>
      <c r="M1218" s="153"/>
      <c r="N1218" s="153"/>
      <c r="O1218" s="153"/>
      <c r="P1218" s="153"/>
      <c r="Q1218" s="153"/>
      <c r="R1218" s="153"/>
      <c r="S1218" s="152"/>
      <c r="T1218" s="153"/>
      <c r="X1218" s="69" t="str">
        <f t="shared" ref="X1218:X1281" si="42">IF(W1218&lt;&gt;"",W1218-I1218,"")</f>
        <v/>
      </c>
      <c r="Y1218" s="69" t="str">
        <f t="shared" si="41"/>
        <v/>
      </c>
    </row>
    <row r="1219" spans="8:25" x14ac:dyDescent="0.25">
      <c r="H1219" s="155"/>
      <c r="I1219" s="151"/>
      <c r="J1219" s="152"/>
      <c r="K1219" s="153"/>
      <c r="L1219" s="153"/>
      <c r="M1219" s="153"/>
      <c r="N1219" s="153"/>
      <c r="O1219" s="153"/>
      <c r="P1219" s="153"/>
      <c r="Q1219" s="153"/>
      <c r="R1219" s="153"/>
      <c r="S1219" s="152"/>
      <c r="T1219" s="153"/>
      <c r="X1219" s="69" t="str">
        <f t="shared" si="42"/>
        <v/>
      </c>
      <c r="Y1219" s="69" t="str">
        <f t="shared" ref="Y1219:Y1282" si="43">IF(X1219&lt;&gt;"",IF(X1219&lt;365,"&lt; 1 year",IF(X1219&lt;730,"1-2",IF(X1219&lt;1095,"2-3",IF(X1219&lt;1460,"3-4",IF(X1219&lt;1825,"4-5","5+"))))),"")</f>
        <v/>
      </c>
    </row>
    <row r="1220" spans="8:25" x14ac:dyDescent="0.25">
      <c r="H1220" s="155"/>
      <c r="I1220" s="151"/>
      <c r="J1220" s="152"/>
      <c r="K1220" s="153"/>
      <c r="L1220" s="153"/>
      <c r="M1220" s="153"/>
      <c r="N1220" s="153"/>
      <c r="O1220" s="153"/>
      <c r="P1220" s="153"/>
      <c r="Q1220" s="153"/>
      <c r="R1220" s="153"/>
      <c r="S1220" s="152"/>
      <c r="T1220" s="153"/>
      <c r="X1220" s="69" t="str">
        <f t="shared" si="42"/>
        <v/>
      </c>
      <c r="Y1220" s="69" t="str">
        <f t="shared" si="43"/>
        <v/>
      </c>
    </row>
    <row r="1221" spans="8:25" x14ac:dyDescent="0.25">
      <c r="H1221" s="155"/>
      <c r="I1221" s="151"/>
      <c r="J1221" s="152"/>
      <c r="K1221" s="153"/>
      <c r="L1221" s="153"/>
      <c r="M1221" s="153"/>
      <c r="N1221" s="153"/>
      <c r="O1221" s="153"/>
      <c r="P1221" s="153"/>
      <c r="Q1221" s="153"/>
      <c r="R1221" s="153"/>
      <c r="S1221" s="152"/>
      <c r="T1221" s="153"/>
      <c r="X1221" s="69" t="str">
        <f t="shared" si="42"/>
        <v/>
      </c>
      <c r="Y1221" s="69" t="str">
        <f t="shared" si="43"/>
        <v/>
      </c>
    </row>
    <row r="1222" spans="8:25" x14ac:dyDescent="0.25">
      <c r="H1222" s="155"/>
      <c r="I1222" s="151"/>
      <c r="J1222" s="152"/>
      <c r="K1222" s="153"/>
      <c r="L1222" s="153"/>
      <c r="M1222" s="153"/>
      <c r="N1222" s="153"/>
      <c r="O1222" s="153"/>
      <c r="P1222" s="153"/>
      <c r="Q1222" s="153"/>
      <c r="R1222" s="153"/>
      <c r="S1222" s="152"/>
      <c r="T1222" s="153"/>
      <c r="X1222" s="69" t="str">
        <f t="shared" si="42"/>
        <v/>
      </c>
      <c r="Y1222" s="69" t="str">
        <f t="shared" si="43"/>
        <v/>
      </c>
    </row>
    <row r="1223" spans="8:25" x14ac:dyDescent="0.25">
      <c r="H1223" s="155"/>
      <c r="I1223" s="151"/>
      <c r="J1223" s="152"/>
      <c r="K1223" s="153"/>
      <c r="L1223" s="153"/>
      <c r="M1223" s="153"/>
      <c r="N1223" s="153"/>
      <c r="O1223" s="153"/>
      <c r="P1223" s="153"/>
      <c r="Q1223" s="153"/>
      <c r="R1223" s="153"/>
      <c r="S1223" s="152"/>
      <c r="T1223" s="153"/>
      <c r="X1223" s="69" t="str">
        <f t="shared" si="42"/>
        <v/>
      </c>
      <c r="Y1223" s="69" t="str">
        <f t="shared" si="43"/>
        <v/>
      </c>
    </row>
    <row r="1224" spans="8:25" x14ac:dyDescent="0.25">
      <c r="H1224" s="155"/>
      <c r="I1224" s="151"/>
      <c r="J1224" s="152"/>
      <c r="K1224" s="153"/>
      <c r="L1224" s="153"/>
      <c r="M1224" s="153"/>
      <c r="N1224" s="153"/>
      <c r="O1224" s="153"/>
      <c r="P1224" s="153"/>
      <c r="Q1224" s="153"/>
      <c r="R1224" s="153"/>
      <c r="S1224" s="152"/>
      <c r="T1224" s="153"/>
      <c r="X1224" s="69" t="str">
        <f t="shared" si="42"/>
        <v/>
      </c>
      <c r="Y1224" s="69" t="str">
        <f t="shared" si="43"/>
        <v/>
      </c>
    </row>
    <row r="1225" spans="8:25" x14ac:dyDescent="0.25">
      <c r="H1225" s="155"/>
      <c r="I1225" s="151"/>
      <c r="J1225" s="152"/>
      <c r="K1225" s="153"/>
      <c r="L1225" s="153"/>
      <c r="M1225" s="153"/>
      <c r="N1225" s="153"/>
      <c r="O1225" s="153"/>
      <c r="P1225" s="153"/>
      <c r="Q1225" s="153"/>
      <c r="R1225" s="153"/>
      <c r="S1225" s="152"/>
      <c r="T1225" s="153"/>
      <c r="X1225" s="69" t="str">
        <f t="shared" si="42"/>
        <v/>
      </c>
      <c r="Y1225" s="69" t="str">
        <f t="shared" si="43"/>
        <v/>
      </c>
    </row>
    <row r="1226" spans="8:25" x14ac:dyDescent="0.25">
      <c r="H1226" s="155"/>
      <c r="I1226" s="151"/>
      <c r="J1226" s="152"/>
      <c r="K1226" s="153"/>
      <c r="L1226" s="153"/>
      <c r="M1226" s="153"/>
      <c r="N1226" s="153"/>
      <c r="O1226" s="153"/>
      <c r="P1226" s="153"/>
      <c r="Q1226" s="153"/>
      <c r="R1226" s="153"/>
      <c r="S1226" s="152"/>
      <c r="T1226" s="153"/>
      <c r="X1226" s="69" t="str">
        <f t="shared" si="42"/>
        <v/>
      </c>
      <c r="Y1226" s="69" t="str">
        <f t="shared" si="43"/>
        <v/>
      </c>
    </row>
    <row r="1227" spans="8:25" x14ac:dyDescent="0.25">
      <c r="H1227" s="155"/>
      <c r="I1227" s="151"/>
      <c r="J1227" s="152"/>
      <c r="K1227" s="153"/>
      <c r="L1227" s="153"/>
      <c r="M1227" s="153"/>
      <c r="N1227" s="153"/>
      <c r="O1227" s="153"/>
      <c r="P1227" s="153"/>
      <c r="Q1227" s="153"/>
      <c r="R1227" s="153"/>
      <c r="S1227" s="152"/>
      <c r="T1227" s="153"/>
      <c r="X1227" s="69" t="str">
        <f t="shared" si="42"/>
        <v/>
      </c>
      <c r="Y1227" s="69" t="str">
        <f t="shared" si="43"/>
        <v/>
      </c>
    </row>
    <row r="1228" spans="8:25" x14ac:dyDescent="0.25">
      <c r="H1228" s="155"/>
      <c r="I1228" s="151"/>
      <c r="J1228" s="152"/>
      <c r="K1228" s="153"/>
      <c r="L1228" s="153"/>
      <c r="M1228" s="153"/>
      <c r="N1228" s="153"/>
      <c r="O1228" s="153"/>
      <c r="P1228" s="153"/>
      <c r="Q1228" s="153"/>
      <c r="R1228" s="153"/>
      <c r="S1228" s="152"/>
      <c r="T1228" s="153"/>
      <c r="X1228" s="69" t="str">
        <f t="shared" si="42"/>
        <v/>
      </c>
      <c r="Y1228" s="69" t="str">
        <f t="shared" si="43"/>
        <v/>
      </c>
    </row>
    <row r="1229" spans="8:25" x14ac:dyDescent="0.25">
      <c r="H1229" s="155"/>
      <c r="I1229" s="151"/>
      <c r="J1229" s="152"/>
      <c r="K1229" s="153"/>
      <c r="L1229" s="153"/>
      <c r="M1229" s="153"/>
      <c r="N1229" s="153"/>
      <c r="O1229" s="153"/>
      <c r="P1229" s="153"/>
      <c r="Q1229" s="153"/>
      <c r="R1229" s="153"/>
      <c r="S1229" s="152"/>
      <c r="T1229" s="153"/>
      <c r="X1229" s="69" t="str">
        <f t="shared" si="42"/>
        <v/>
      </c>
      <c r="Y1229" s="69" t="str">
        <f t="shared" si="43"/>
        <v/>
      </c>
    </row>
    <row r="1230" spans="8:25" x14ac:dyDescent="0.25">
      <c r="H1230" s="155"/>
      <c r="I1230" s="151"/>
      <c r="J1230" s="152"/>
      <c r="K1230" s="153"/>
      <c r="L1230" s="153"/>
      <c r="M1230" s="153"/>
      <c r="N1230" s="153"/>
      <c r="O1230" s="153"/>
      <c r="P1230" s="153"/>
      <c r="Q1230" s="153"/>
      <c r="R1230" s="153"/>
      <c r="S1230" s="152"/>
      <c r="T1230" s="153"/>
      <c r="X1230" s="69" t="str">
        <f t="shared" si="42"/>
        <v/>
      </c>
      <c r="Y1230" s="69" t="str">
        <f t="shared" si="43"/>
        <v/>
      </c>
    </row>
    <row r="1231" spans="8:25" x14ac:dyDescent="0.25">
      <c r="H1231" s="155"/>
      <c r="I1231" s="151"/>
      <c r="J1231" s="152"/>
      <c r="K1231" s="153"/>
      <c r="L1231" s="153"/>
      <c r="M1231" s="153"/>
      <c r="N1231" s="153"/>
      <c r="O1231" s="153"/>
      <c r="P1231" s="153"/>
      <c r="Q1231" s="153"/>
      <c r="R1231" s="153"/>
      <c r="S1231" s="152"/>
      <c r="T1231" s="153"/>
      <c r="X1231" s="69" t="str">
        <f t="shared" si="42"/>
        <v/>
      </c>
      <c r="Y1231" s="69" t="str">
        <f t="shared" si="43"/>
        <v/>
      </c>
    </row>
    <row r="1232" spans="8:25" x14ac:dyDescent="0.25">
      <c r="H1232" s="155"/>
      <c r="I1232" s="151"/>
      <c r="J1232" s="152"/>
      <c r="K1232" s="153"/>
      <c r="L1232" s="153"/>
      <c r="M1232" s="153"/>
      <c r="N1232" s="153"/>
      <c r="O1232" s="153"/>
      <c r="P1232" s="153"/>
      <c r="Q1232" s="153"/>
      <c r="R1232" s="153"/>
      <c r="S1232" s="152"/>
      <c r="T1232" s="153"/>
      <c r="X1232" s="69" t="str">
        <f t="shared" si="42"/>
        <v/>
      </c>
      <c r="Y1232" s="69" t="str">
        <f t="shared" si="43"/>
        <v/>
      </c>
    </row>
    <row r="1233" spans="8:25" x14ac:dyDescent="0.25">
      <c r="H1233" s="155"/>
      <c r="I1233" s="151"/>
      <c r="J1233" s="152"/>
      <c r="K1233" s="153"/>
      <c r="L1233" s="153"/>
      <c r="M1233" s="153"/>
      <c r="N1233" s="153"/>
      <c r="O1233" s="153"/>
      <c r="P1233" s="153"/>
      <c r="Q1233" s="153"/>
      <c r="R1233" s="153"/>
      <c r="S1233" s="152"/>
      <c r="T1233" s="153"/>
      <c r="X1233" s="69" t="str">
        <f t="shared" si="42"/>
        <v/>
      </c>
      <c r="Y1233" s="69" t="str">
        <f t="shared" si="43"/>
        <v/>
      </c>
    </row>
    <row r="1234" spans="8:25" x14ac:dyDescent="0.25">
      <c r="H1234" s="155"/>
      <c r="I1234" s="151"/>
      <c r="J1234" s="152"/>
      <c r="K1234" s="153"/>
      <c r="L1234" s="153"/>
      <c r="M1234" s="153"/>
      <c r="N1234" s="153"/>
      <c r="O1234" s="153"/>
      <c r="P1234" s="153"/>
      <c r="Q1234" s="153"/>
      <c r="R1234" s="153"/>
      <c r="S1234" s="152"/>
      <c r="T1234" s="153"/>
      <c r="X1234" s="69" t="str">
        <f t="shared" si="42"/>
        <v/>
      </c>
      <c r="Y1234" s="69" t="str">
        <f t="shared" si="43"/>
        <v/>
      </c>
    </row>
    <row r="1235" spans="8:25" x14ac:dyDescent="0.25">
      <c r="H1235" s="155"/>
      <c r="I1235" s="151"/>
      <c r="J1235" s="152"/>
      <c r="K1235" s="153"/>
      <c r="L1235" s="153"/>
      <c r="M1235" s="153"/>
      <c r="N1235" s="153"/>
      <c r="O1235" s="153"/>
      <c r="P1235" s="153"/>
      <c r="Q1235" s="153"/>
      <c r="R1235" s="153"/>
      <c r="S1235" s="152"/>
      <c r="T1235" s="153"/>
      <c r="X1235" s="69" t="str">
        <f t="shared" si="42"/>
        <v/>
      </c>
      <c r="Y1235" s="69" t="str">
        <f t="shared" si="43"/>
        <v/>
      </c>
    </row>
    <row r="1236" spans="8:25" x14ac:dyDescent="0.25">
      <c r="H1236" s="155"/>
      <c r="I1236" s="151"/>
      <c r="J1236" s="152"/>
      <c r="K1236" s="153"/>
      <c r="L1236" s="153"/>
      <c r="M1236" s="153"/>
      <c r="N1236" s="153"/>
      <c r="O1236" s="153"/>
      <c r="P1236" s="153"/>
      <c r="Q1236" s="153"/>
      <c r="R1236" s="153"/>
      <c r="S1236" s="152"/>
      <c r="T1236" s="153"/>
      <c r="X1236" s="69" t="str">
        <f t="shared" si="42"/>
        <v/>
      </c>
      <c r="Y1236" s="69" t="str">
        <f t="shared" si="43"/>
        <v/>
      </c>
    </row>
    <row r="1237" spans="8:25" x14ac:dyDescent="0.25">
      <c r="H1237" s="155"/>
      <c r="I1237" s="151"/>
      <c r="J1237" s="152"/>
      <c r="K1237" s="153"/>
      <c r="L1237" s="153"/>
      <c r="M1237" s="153"/>
      <c r="N1237" s="153"/>
      <c r="O1237" s="153"/>
      <c r="P1237" s="153"/>
      <c r="Q1237" s="153"/>
      <c r="R1237" s="153"/>
      <c r="S1237" s="152"/>
      <c r="T1237" s="153"/>
      <c r="X1237" s="69" t="str">
        <f t="shared" si="42"/>
        <v/>
      </c>
      <c r="Y1237" s="69" t="str">
        <f t="shared" si="43"/>
        <v/>
      </c>
    </row>
    <row r="1238" spans="8:25" x14ac:dyDescent="0.25">
      <c r="H1238" s="155"/>
      <c r="I1238" s="151"/>
      <c r="J1238" s="152"/>
      <c r="K1238" s="153"/>
      <c r="L1238" s="153"/>
      <c r="M1238" s="153"/>
      <c r="N1238" s="153"/>
      <c r="O1238" s="153"/>
      <c r="P1238" s="153"/>
      <c r="Q1238" s="153"/>
      <c r="R1238" s="153"/>
      <c r="S1238" s="152"/>
      <c r="T1238" s="153"/>
      <c r="X1238" s="69" t="str">
        <f t="shared" si="42"/>
        <v/>
      </c>
      <c r="Y1238" s="69" t="str">
        <f t="shared" si="43"/>
        <v/>
      </c>
    </row>
    <row r="1239" spans="8:25" x14ac:dyDescent="0.25">
      <c r="H1239" s="155"/>
      <c r="I1239" s="151"/>
      <c r="J1239" s="152"/>
      <c r="K1239" s="153"/>
      <c r="L1239" s="153"/>
      <c r="M1239" s="153"/>
      <c r="N1239" s="153"/>
      <c r="O1239" s="153"/>
      <c r="P1239" s="153"/>
      <c r="Q1239" s="153"/>
      <c r="R1239" s="153"/>
      <c r="S1239" s="152"/>
      <c r="T1239" s="153"/>
      <c r="X1239" s="69" t="str">
        <f t="shared" si="42"/>
        <v/>
      </c>
      <c r="Y1239" s="69" t="str">
        <f t="shared" si="43"/>
        <v/>
      </c>
    </row>
    <row r="1240" spans="8:25" x14ac:dyDescent="0.25">
      <c r="H1240" s="155"/>
      <c r="I1240" s="151"/>
      <c r="J1240" s="152"/>
      <c r="K1240" s="153"/>
      <c r="L1240" s="153"/>
      <c r="M1240" s="153"/>
      <c r="N1240" s="153"/>
      <c r="O1240" s="153"/>
      <c r="P1240" s="153"/>
      <c r="Q1240" s="153"/>
      <c r="R1240" s="153"/>
      <c r="S1240" s="152"/>
      <c r="T1240" s="153"/>
      <c r="X1240" s="69" t="str">
        <f t="shared" si="42"/>
        <v/>
      </c>
      <c r="Y1240" s="69" t="str">
        <f t="shared" si="43"/>
        <v/>
      </c>
    </row>
    <row r="1241" spans="8:25" x14ac:dyDescent="0.25">
      <c r="H1241" s="155"/>
      <c r="I1241" s="151"/>
      <c r="J1241" s="152"/>
      <c r="K1241" s="153"/>
      <c r="L1241" s="153"/>
      <c r="M1241" s="153"/>
      <c r="N1241" s="153"/>
      <c r="O1241" s="153"/>
      <c r="P1241" s="153"/>
      <c r="Q1241" s="153"/>
      <c r="R1241" s="153"/>
      <c r="S1241" s="152"/>
      <c r="T1241" s="153"/>
      <c r="X1241" s="69" t="str">
        <f t="shared" si="42"/>
        <v/>
      </c>
      <c r="Y1241" s="69" t="str">
        <f t="shared" si="43"/>
        <v/>
      </c>
    </row>
    <row r="1242" spans="8:25" x14ac:dyDescent="0.25">
      <c r="H1242" s="155"/>
      <c r="I1242" s="151"/>
      <c r="J1242" s="152"/>
      <c r="K1242" s="153"/>
      <c r="L1242" s="153"/>
      <c r="M1242" s="153"/>
      <c r="N1242" s="153"/>
      <c r="O1242" s="153"/>
      <c r="P1242" s="153"/>
      <c r="Q1242" s="153"/>
      <c r="R1242" s="153"/>
      <c r="S1242" s="152"/>
      <c r="T1242" s="153"/>
      <c r="X1242" s="69" t="str">
        <f t="shared" si="42"/>
        <v/>
      </c>
      <c r="Y1242" s="69" t="str">
        <f t="shared" si="43"/>
        <v/>
      </c>
    </row>
    <row r="1243" spans="8:25" x14ac:dyDescent="0.25">
      <c r="H1243" s="155"/>
      <c r="I1243" s="151"/>
      <c r="J1243" s="152"/>
      <c r="K1243" s="153"/>
      <c r="L1243" s="153"/>
      <c r="M1243" s="153"/>
      <c r="N1243" s="153"/>
      <c r="O1243" s="153"/>
      <c r="P1243" s="153"/>
      <c r="Q1243" s="153"/>
      <c r="R1243" s="153"/>
      <c r="S1243" s="152"/>
      <c r="T1243" s="153"/>
      <c r="X1243" s="69" t="str">
        <f t="shared" si="42"/>
        <v/>
      </c>
      <c r="Y1243" s="69" t="str">
        <f t="shared" si="43"/>
        <v/>
      </c>
    </row>
    <row r="1244" spans="8:25" x14ac:dyDescent="0.25">
      <c r="H1244" s="155"/>
      <c r="I1244" s="151"/>
      <c r="J1244" s="152"/>
      <c r="K1244" s="153"/>
      <c r="L1244" s="153"/>
      <c r="M1244" s="153"/>
      <c r="N1244" s="153"/>
      <c r="O1244" s="153"/>
      <c r="P1244" s="153"/>
      <c r="Q1244" s="153"/>
      <c r="R1244" s="153"/>
      <c r="S1244" s="152"/>
      <c r="T1244" s="153"/>
      <c r="X1244" s="69" t="str">
        <f t="shared" si="42"/>
        <v/>
      </c>
      <c r="Y1244" s="69" t="str">
        <f t="shared" si="43"/>
        <v/>
      </c>
    </row>
    <row r="1245" spans="8:25" x14ac:dyDescent="0.25">
      <c r="H1245" s="155"/>
      <c r="I1245" s="151"/>
      <c r="J1245" s="152"/>
      <c r="K1245" s="153"/>
      <c r="L1245" s="153"/>
      <c r="M1245" s="153"/>
      <c r="N1245" s="153"/>
      <c r="O1245" s="153"/>
      <c r="P1245" s="153"/>
      <c r="Q1245" s="153"/>
      <c r="R1245" s="153"/>
      <c r="S1245" s="152"/>
      <c r="T1245" s="153"/>
      <c r="X1245" s="69" t="str">
        <f t="shared" si="42"/>
        <v/>
      </c>
      <c r="Y1245" s="69" t="str">
        <f t="shared" si="43"/>
        <v/>
      </c>
    </row>
    <row r="1246" spans="8:25" x14ac:dyDescent="0.25">
      <c r="H1246" s="155"/>
      <c r="I1246" s="151"/>
      <c r="J1246" s="152"/>
      <c r="K1246" s="153"/>
      <c r="L1246" s="153"/>
      <c r="M1246" s="153"/>
      <c r="N1246" s="153"/>
      <c r="O1246" s="153"/>
      <c r="P1246" s="153"/>
      <c r="Q1246" s="153"/>
      <c r="R1246" s="153"/>
      <c r="S1246" s="152"/>
      <c r="T1246" s="153"/>
      <c r="X1246" s="69" t="str">
        <f t="shared" si="42"/>
        <v/>
      </c>
      <c r="Y1246" s="69" t="str">
        <f t="shared" si="43"/>
        <v/>
      </c>
    </row>
    <row r="1247" spans="8:25" x14ac:dyDescent="0.25">
      <c r="H1247" s="155"/>
      <c r="I1247" s="151"/>
      <c r="J1247" s="152"/>
      <c r="K1247" s="153"/>
      <c r="L1247" s="153"/>
      <c r="M1247" s="153"/>
      <c r="N1247" s="153"/>
      <c r="O1247" s="153"/>
      <c r="P1247" s="153"/>
      <c r="Q1247" s="153"/>
      <c r="R1247" s="153"/>
      <c r="S1247" s="152"/>
      <c r="T1247" s="153"/>
      <c r="X1247" s="69" t="str">
        <f t="shared" si="42"/>
        <v/>
      </c>
      <c r="Y1247" s="69" t="str">
        <f t="shared" si="43"/>
        <v/>
      </c>
    </row>
    <row r="1248" spans="8:25" x14ac:dyDescent="0.25">
      <c r="H1248" s="155"/>
      <c r="I1248" s="151"/>
      <c r="J1248" s="152"/>
      <c r="K1248" s="153"/>
      <c r="L1248" s="153"/>
      <c r="M1248" s="153"/>
      <c r="N1248" s="153"/>
      <c r="O1248" s="153"/>
      <c r="P1248" s="153"/>
      <c r="Q1248" s="153"/>
      <c r="R1248" s="153"/>
      <c r="S1248" s="152"/>
      <c r="T1248" s="153"/>
      <c r="X1248" s="69" t="str">
        <f t="shared" si="42"/>
        <v/>
      </c>
      <c r="Y1248" s="69" t="str">
        <f t="shared" si="43"/>
        <v/>
      </c>
    </row>
    <row r="1249" spans="8:25" x14ac:dyDescent="0.25">
      <c r="H1249" s="155"/>
      <c r="I1249" s="151"/>
      <c r="J1249" s="152"/>
      <c r="K1249" s="153"/>
      <c r="L1249" s="153"/>
      <c r="M1249" s="153"/>
      <c r="N1249" s="153"/>
      <c r="O1249" s="153"/>
      <c r="P1249" s="153"/>
      <c r="Q1249" s="153"/>
      <c r="R1249" s="153"/>
      <c r="S1249" s="152"/>
      <c r="T1249" s="153"/>
      <c r="X1249" s="69" t="str">
        <f t="shared" si="42"/>
        <v/>
      </c>
      <c r="Y1249" s="69" t="str">
        <f t="shared" si="43"/>
        <v/>
      </c>
    </row>
    <row r="1250" spans="8:25" x14ac:dyDescent="0.25">
      <c r="H1250" s="155"/>
      <c r="I1250" s="151"/>
      <c r="J1250" s="152"/>
      <c r="K1250" s="153"/>
      <c r="L1250" s="153"/>
      <c r="M1250" s="153"/>
      <c r="N1250" s="153"/>
      <c r="O1250" s="153"/>
      <c r="P1250" s="153"/>
      <c r="Q1250" s="153"/>
      <c r="R1250" s="153"/>
      <c r="S1250" s="152"/>
      <c r="T1250" s="153"/>
      <c r="X1250" s="69" t="str">
        <f t="shared" si="42"/>
        <v/>
      </c>
      <c r="Y1250" s="69" t="str">
        <f t="shared" si="43"/>
        <v/>
      </c>
    </row>
    <row r="1251" spans="8:25" x14ac:dyDescent="0.25">
      <c r="H1251" s="155"/>
      <c r="I1251" s="151"/>
      <c r="J1251" s="152"/>
      <c r="K1251" s="153"/>
      <c r="L1251" s="153"/>
      <c r="M1251" s="153"/>
      <c r="N1251" s="153"/>
      <c r="O1251" s="153"/>
      <c r="P1251" s="153"/>
      <c r="Q1251" s="153"/>
      <c r="R1251" s="153"/>
      <c r="S1251" s="152"/>
      <c r="T1251" s="153"/>
      <c r="X1251" s="69" t="str">
        <f t="shared" si="42"/>
        <v/>
      </c>
      <c r="Y1251" s="69" t="str">
        <f t="shared" si="43"/>
        <v/>
      </c>
    </row>
    <row r="1252" spans="8:25" x14ac:dyDescent="0.25">
      <c r="H1252" s="155"/>
      <c r="I1252" s="151"/>
      <c r="J1252" s="152"/>
      <c r="K1252" s="153"/>
      <c r="L1252" s="153"/>
      <c r="M1252" s="153"/>
      <c r="N1252" s="153"/>
      <c r="O1252" s="153"/>
      <c r="P1252" s="153"/>
      <c r="Q1252" s="153"/>
      <c r="R1252" s="153"/>
      <c r="S1252" s="152"/>
      <c r="T1252" s="153"/>
      <c r="X1252" s="69" t="str">
        <f t="shared" si="42"/>
        <v/>
      </c>
      <c r="Y1252" s="69" t="str">
        <f t="shared" si="43"/>
        <v/>
      </c>
    </row>
    <row r="1253" spans="8:25" x14ac:dyDescent="0.25">
      <c r="H1253" s="155"/>
      <c r="I1253" s="151"/>
      <c r="J1253" s="152"/>
      <c r="K1253" s="153"/>
      <c r="L1253" s="153"/>
      <c r="M1253" s="153"/>
      <c r="N1253" s="153"/>
      <c r="O1253" s="153"/>
      <c r="P1253" s="153"/>
      <c r="Q1253" s="153"/>
      <c r="R1253" s="153"/>
      <c r="S1253" s="152"/>
      <c r="T1253" s="153"/>
      <c r="X1253" s="69" t="str">
        <f t="shared" si="42"/>
        <v/>
      </c>
      <c r="Y1253" s="69" t="str">
        <f t="shared" si="43"/>
        <v/>
      </c>
    </row>
    <row r="1254" spans="8:25" x14ac:dyDescent="0.25">
      <c r="H1254" s="155"/>
      <c r="I1254" s="151"/>
      <c r="J1254" s="152"/>
      <c r="K1254" s="153"/>
      <c r="L1254" s="153"/>
      <c r="M1254" s="153"/>
      <c r="N1254" s="153"/>
      <c r="O1254" s="153"/>
      <c r="P1254" s="153"/>
      <c r="Q1254" s="153"/>
      <c r="R1254" s="153"/>
      <c r="S1254" s="152"/>
      <c r="T1254" s="153"/>
      <c r="X1254" s="69" t="str">
        <f t="shared" si="42"/>
        <v/>
      </c>
      <c r="Y1254" s="69" t="str">
        <f t="shared" si="43"/>
        <v/>
      </c>
    </row>
    <row r="1255" spans="8:25" x14ac:dyDescent="0.25">
      <c r="H1255" s="155"/>
      <c r="I1255" s="151"/>
      <c r="J1255" s="152"/>
      <c r="K1255" s="153"/>
      <c r="L1255" s="153"/>
      <c r="M1255" s="153"/>
      <c r="N1255" s="153"/>
      <c r="O1255" s="153"/>
      <c r="P1255" s="153"/>
      <c r="Q1255" s="153"/>
      <c r="R1255" s="153"/>
      <c r="S1255" s="152"/>
      <c r="T1255" s="153"/>
      <c r="X1255" s="69" t="str">
        <f t="shared" si="42"/>
        <v/>
      </c>
      <c r="Y1255" s="69" t="str">
        <f t="shared" si="43"/>
        <v/>
      </c>
    </row>
    <row r="1256" spans="8:25" x14ac:dyDescent="0.25">
      <c r="H1256" s="155"/>
      <c r="I1256" s="151"/>
      <c r="J1256" s="152"/>
      <c r="K1256" s="153"/>
      <c r="L1256" s="153"/>
      <c r="M1256" s="153"/>
      <c r="N1256" s="153"/>
      <c r="O1256" s="153"/>
      <c r="P1256" s="153"/>
      <c r="Q1256" s="153"/>
      <c r="R1256" s="153"/>
      <c r="S1256" s="152"/>
      <c r="T1256" s="153"/>
      <c r="X1256" s="69" t="str">
        <f t="shared" si="42"/>
        <v/>
      </c>
      <c r="Y1256" s="69" t="str">
        <f t="shared" si="43"/>
        <v/>
      </c>
    </row>
    <row r="1257" spans="8:25" x14ac:dyDescent="0.25">
      <c r="H1257" s="155"/>
      <c r="I1257" s="151"/>
      <c r="J1257" s="152"/>
      <c r="K1257" s="153"/>
      <c r="L1257" s="153"/>
      <c r="M1257" s="153"/>
      <c r="N1257" s="153"/>
      <c r="O1257" s="153"/>
      <c r="P1257" s="153"/>
      <c r="Q1257" s="153"/>
      <c r="R1257" s="153"/>
      <c r="S1257" s="152"/>
      <c r="T1257" s="153"/>
      <c r="X1257" s="69" t="str">
        <f t="shared" si="42"/>
        <v/>
      </c>
      <c r="Y1257" s="69" t="str">
        <f t="shared" si="43"/>
        <v/>
      </c>
    </row>
    <row r="1258" spans="8:25" x14ac:dyDescent="0.25">
      <c r="H1258" s="155"/>
      <c r="I1258" s="151"/>
      <c r="J1258" s="152"/>
      <c r="K1258" s="153"/>
      <c r="L1258" s="153"/>
      <c r="M1258" s="153"/>
      <c r="N1258" s="153"/>
      <c r="O1258" s="153"/>
      <c r="P1258" s="153"/>
      <c r="Q1258" s="153"/>
      <c r="R1258" s="153"/>
      <c r="S1258" s="152"/>
      <c r="T1258" s="153"/>
      <c r="X1258" s="69" t="str">
        <f t="shared" si="42"/>
        <v/>
      </c>
      <c r="Y1258" s="69" t="str">
        <f t="shared" si="43"/>
        <v/>
      </c>
    </row>
    <row r="1259" spans="8:25" x14ac:dyDescent="0.25">
      <c r="H1259" s="155"/>
      <c r="I1259" s="151"/>
      <c r="J1259" s="152"/>
      <c r="K1259" s="153"/>
      <c r="L1259" s="153"/>
      <c r="M1259" s="153"/>
      <c r="N1259" s="153"/>
      <c r="O1259" s="153"/>
      <c r="P1259" s="153"/>
      <c r="Q1259" s="153"/>
      <c r="R1259" s="153"/>
      <c r="S1259" s="152"/>
      <c r="T1259" s="153"/>
      <c r="X1259" s="69" t="str">
        <f t="shared" si="42"/>
        <v/>
      </c>
      <c r="Y1259" s="69" t="str">
        <f t="shared" si="43"/>
        <v/>
      </c>
    </row>
    <row r="1260" spans="8:25" x14ac:dyDescent="0.25">
      <c r="H1260" s="155"/>
      <c r="I1260" s="151"/>
      <c r="J1260" s="152"/>
      <c r="K1260" s="153"/>
      <c r="L1260" s="153"/>
      <c r="M1260" s="153"/>
      <c r="N1260" s="153"/>
      <c r="O1260" s="153"/>
      <c r="P1260" s="153"/>
      <c r="Q1260" s="153"/>
      <c r="R1260" s="153"/>
      <c r="S1260" s="152"/>
      <c r="T1260" s="153"/>
      <c r="X1260" s="69" t="str">
        <f t="shared" si="42"/>
        <v/>
      </c>
      <c r="Y1260" s="69" t="str">
        <f t="shared" si="43"/>
        <v/>
      </c>
    </row>
    <row r="1261" spans="8:25" x14ac:dyDescent="0.25">
      <c r="H1261" s="155"/>
      <c r="I1261" s="151"/>
      <c r="J1261" s="152"/>
      <c r="K1261" s="153"/>
      <c r="L1261" s="153"/>
      <c r="M1261" s="153"/>
      <c r="N1261" s="153"/>
      <c r="O1261" s="153"/>
      <c r="P1261" s="153"/>
      <c r="Q1261" s="153"/>
      <c r="R1261" s="153"/>
      <c r="S1261" s="152"/>
      <c r="T1261" s="153"/>
      <c r="X1261" s="69" t="str">
        <f t="shared" si="42"/>
        <v/>
      </c>
      <c r="Y1261" s="69" t="str">
        <f t="shared" si="43"/>
        <v/>
      </c>
    </row>
    <row r="1262" spans="8:25" x14ac:dyDescent="0.25">
      <c r="H1262" s="155"/>
      <c r="I1262" s="151"/>
      <c r="J1262" s="152"/>
      <c r="K1262" s="153"/>
      <c r="L1262" s="153"/>
      <c r="M1262" s="153"/>
      <c r="N1262" s="153"/>
      <c r="O1262" s="153"/>
      <c r="P1262" s="153"/>
      <c r="Q1262" s="153"/>
      <c r="R1262" s="153"/>
      <c r="S1262" s="152"/>
      <c r="T1262" s="153"/>
      <c r="X1262" s="69" t="str">
        <f t="shared" si="42"/>
        <v/>
      </c>
      <c r="Y1262" s="69" t="str">
        <f t="shared" si="43"/>
        <v/>
      </c>
    </row>
    <row r="1263" spans="8:25" x14ac:dyDescent="0.25">
      <c r="H1263" s="155"/>
      <c r="I1263" s="151"/>
      <c r="J1263" s="152"/>
      <c r="K1263" s="153"/>
      <c r="L1263" s="153"/>
      <c r="M1263" s="153"/>
      <c r="N1263" s="153"/>
      <c r="O1263" s="153"/>
      <c r="P1263" s="153"/>
      <c r="Q1263" s="153"/>
      <c r="R1263" s="153"/>
      <c r="S1263" s="152"/>
      <c r="T1263" s="153"/>
      <c r="X1263" s="69" t="str">
        <f t="shared" si="42"/>
        <v/>
      </c>
      <c r="Y1263" s="69" t="str">
        <f t="shared" si="43"/>
        <v/>
      </c>
    </row>
    <row r="1264" spans="8:25" x14ac:dyDescent="0.25">
      <c r="H1264" s="155"/>
      <c r="I1264" s="151"/>
      <c r="J1264" s="152"/>
      <c r="K1264" s="153"/>
      <c r="L1264" s="153"/>
      <c r="M1264" s="153"/>
      <c r="N1264" s="153"/>
      <c r="O1264" s="153"/>
      <c r="P1264" s="153"/>
      <c r="Q1264" s="153"/>
      <c r="R1264" s="153"/>
      <c r="S1264" s="152"/>
      <c r="T1264" s="153"/>
      <c r="X1264" s="69" t="str">
        <f t="shared" si="42"/>
        <v/>
      </c>
      <c r="Y1264" s="69" t="str">
        <f t="shared" si="43"/>
        <v/>
      </c>
    </row>
    <row r="1265" spans="8:25" x14ac:dyDescent="0.25">
      <c r="H1265" s="155"/>
      <c r="I1265" s="151"/>
      <c r="J1265" s="152"/>
      <c r="K1265" s="153"/>
      <c r="L1265" s="153"/>
      <c r="M1265" s="153"/>
      <c r="N1265" s="153"/>
      <c r="O1265" s="153"/>
      <c r="P1265" s="153"/>
      <c r="Q1265" s="153"/>
      <c r="R1265" s="153"/>
      <c r="S1265" s="152"/>
      <c r="T1265" s="153"/>
      <c r="X1265" s="69" t="str">
        <f t="shared" si="42"/>
        <v/>
      </c>
      <c r="Y1265" s="69" t="str">
        <f t="shared" si="43"/>
        <v/>
      </c>
    </row>
    <row r="1266" spans="8:25" x14ac:dyDescent="0.25">
      <c r="H1266" s="155"/>
      <c r="I1266" s="151"/>
      <c r="J1266" s="152"/>
      <c r="K1266" s="153"/>
      <c r="L1266" s="153"/>
      <c r="M1266" s="153"/>
      <c r="N1266" s="153"/>
      <c r="O1266" s="153"/>
      <c r="P1266" s="153"/>
      <c r="Q1266" s="153"/>
      <c r="R1266" s="153"/>
      <c r="S1266" s="152"/>
      <c r="T1266" s="153"/>
      <c r="X1266" s="69" t="str">
        <f t="shared" si="42"/>
        <v/>
      </c>
      <c r="Y1266" s="69" t="str">
        <f t="shared" si="43"/>
        <v/>
      </c>
    </row>
    <row r="1267" spans="8:25" x14ac:dyDescent="0.25">
      <c r="H1267" s="155"/>
      <c r="I1267" s="151"/>
      <c r="J1267" s="152"/>
      <c r="K1267" s="153"/>
      <c r="L1267" s="153"/>
      <c r="M1267" s="153"/>
      <c r="N1267" s="153"/>
      <c r="O1267" s="153"/>
      <c r="P1267" s="153"/>
      <c r="Q1267" s="153"/>
      <c r="R1267" s="153"/>
      <c r="S1267" s="152"/>
      <c r="T1267" s="153"/>
      <c r="X1267" s="69" t="str">
        <f t="shared" si="42"/>
        <v/>
      </c>
      <c r="Y1267" s="69" t="str">
        <f t="shared" si="43"/>
        <v/>
      </c>
    </row>
    <row r="1268" spans="8:25" x14ac:dyDescent="0.25">
      <c r="H1268" s="155"/>
      <c r="I1268" s="151"/>
      <c r="J1268" s="152"/>
      <c r="K1268" s="153"/>
      <c r="L1268" s="153"/>
      <c r="M1268" s="153"/>
      <c r="N1268" s="153"/>
      <c r="O1268" s="153"/>
      <c r="P1268" s="153"/>
      <c r="Q1268" s="153"/>
      <c r="R1268" s="153"/>
      <c r="S1268" s="152"/>
      <c r="T1268" s="153"/>
      <c r="X1268" s="69" t="str">
        <f t="shared" si="42"/>
        <v/>
      </c>
      <c r="Y1268" s="69" t="str">
        <f t="shared" si="43"/>
        <v/>
      </c>
    </row>
    <row r="1269" spans="8:25" x14ac:dyDescent="0.25">
      <c r="H1269" s="155"/>
      <c r="I1269" s="151"/>
      <c r="J1269" s="152"/>
      <c r="K1269" s="153"/>
      <c r="L1269" s="153"/>
      <c r="M1269" s="153"/>
      <c r="N1269" s="153"/>
      <c r="O1269" s="153"/>
      <c r="P1269" s="153"/>
      <c r="Q1269" s="153"/>
      <c r="R1269" s="153"/>
      <c r="S1269" s="152"/>
      <c r="T1269" s="153"/>
      <c r="X1269" s="69" t="str">
        <f t="shared" si="42"/>
        <v/>
      </c>
      <c r="Y1269" s="69" t="str">
        <f t="shared" si="43"/>
        <v/>
      </c>
    </row>
    <row r="1270" spans="8:25" x14ac:dyDescent="0.25">
      <c r="H1270" s="155"/>
      <c r="I1270" s="151"/>
      <c r="J1270" s="152"/>
      <c r="K1270" s="153"/>
      <c r="L1270" s="153"/>
      <c r="M1270" s="153"/>
      <c r="N1270" s="153"/>
      <c r="O1270" s="153"/>
      <c r="P1270" s="153"/>
      <c r="Q1270" s="153"/>
      <c r="R1270" s="153"/>
      <c r="S1270" s="152"/>
      <c r="T1270" s="153"/>
      <c r="X1270" s="69" t="str">
        <f t="shared" si="42"/>
        <v/>
      </c>
      <c r="Y1270" s="69" t="str">
        <f t="shared" si="43"/>
        <v/>
      </c>
    </row>
    <row r="1271" spans="8:25" x14ac:dyDescent="0.25">
      <c r="H1271" s="155"/>
      <c r="I1271" s="151"/>
      <c r="J1271" s="152"/>
      <c r="K1271" s="153"/>
      <c r="L1271" s="153"/>
      <c r="M1271" s="153"/>
      <c r="N1271" s="153"/>
      <c r="O1271" s="153"/>
      <c r="P1271" s="153"/>
      <c r="Q1271" s="153"/>
      <c r="R1271" s="153"/>
      <c r="S1271" s="152"/>
      <c r="T1271" s="153"/>
      <c r="X1271" s="69" t="str">
        <f t="shared" si="42"/>
        <v/>
      </c>
      <c r="Y1271" s="69" t="str">
        <f t="shared" si="43"/>
        <v/>
      </c>
    </row>
    <row r="1272" spans="8:25" x14ac:dyDescent="0.25">
      <c r="H1272" s="155"/>
      <c r="I1272" s="151"/>
      <c r="J1272" s="152"/>
      <c r="K1272" s="153"/>
      <c r="L1272" s="153"/>
      <c r="M1272" s="153"/>
      <c r="N1272" s="153"/>
      <c r="O1272" s="153"/>
      <c r="P1272" s="153"/>
      <c r="Q1272" s="153"/>
      <c r="R1272" s="153"/>
      <c r="S1272" s="152"/>
      <c r="T1272" s="153"/>
      <c r="X1272" s="69" t="str">
        <f t="shared" si="42"/>
        <v/>
      </c>
      <c r="Y1272" s="69" t="str">
        <f t="shared" si="43"/>
        <v/>
      </c>
    </row>
    <row r="1273" spans="8:25" x14ac:dyDescent="0.25">
      <c r="H1273" s="155"/>
      <c r="I1273" s="151"/>
      <c r="J1273" s="152"/>
      <c r="K1273" s="153"/>
      <c r="L1273" s="153"/>
      <c r="M1273" s="153"/>
      <c r="N1273" s="153"/>
      <c r="O1273" s="153"/>
      <c r="P1273" s="153"/>
      <c r="Q1273" s="153"/>
      <c r="R1273" s="153"/>
      <c r="S1273" s="152"/>
      <c r="T1273" s="153"/>
      <c r="X1273" s="69" t="str">
        <f t="shared" si="42"/>
        <v/>
      </c>
      <c r="Y1273" s="69" t="str">
        <f t="shared" si="43"/>
        <v/>
      </c>
    </row>
    <row r="1274" spans="8:25" x14ac:dyDescent="0.25">
      <c r="H1274" s="155"/>
      <c r="I1274" s="151"/>
      <c r="J1274" s="152"/>
      <c r="K1274" s="153"/>
      <c r="L1274" s="153"/>
      <c r="M1274" s="153"/>
      <c r="N1274" s="153"/>
      <c r="O1274" s="153"/>
      <c r="P1274" s="153"/>
      <c r="Q1274" s="153"/>
      <c r="R1274" s="153"/>
      <c r="S1274" s="152"/>
      <c r="T1274" s="153"/>
      <c r="X1274" s="69" t="str">
        <f t="shared" si="42"/>
        <v/>
      </c>
      <c r="Y1274" s="69" t="str">
        <f t="shared" si="43"/>
        <v/>
      </c>
    </row>
    <row r="1275" spans="8:25" x14ac:dyDescent="0.25">
      <c r="H1275" s="155"/>
      <c r="I1275" s="151"/>
      <c r="J1275" s="152"/>
      <c r="K1275" s="153"/>
      <c r="L1275" s="153"/>
      <c r="M1275" s="153"/>
      <c r="N1275" s="153"/>
      <c r="O1275" s="153"/>
      <c r="P1275" s="153"/>
      <c r="Q1275" s="153"/>
      <c r="R1275" s="153"/>
      <c r="S1275" s="152"/>
      <c r="T1275" s="153"/>
      <c r="X1275" s="69" t="str">
        <f t="shared" si="42"/>
        <v/>
      </c>
      <c r="Y1275" s="69" t="str">
        <f t="shared" si="43"/>
        <v/>
      </c>
    </row>
    <row r="1276" spans="8:25" x14ac:dyDescent="0.25">
      <c r="H1276" s="155"/>
      <c r="I1276" s="151"/>
      <c r="J1276" s="152"/>
      <c r="K1276" s="153"/>
      <c r="L1276" s="153"/>
      <c r="M1276" s="153"/>
      <c r="N1276" s="153"/>
      <c r="O1276" s="153"/>
      <c r="P1276" s="153"/>
      <c r="Q1276" s="153"/>
      <c r="R1276" s="153"/>
      <c r="S1276" s="152"/>
      <c r="T1276" s="153"/>
      <c r="X1276" s="69" t="str">
        <f t="shared" si="42"/>
        <v/>
      </c>
      <c r="Y1276" s="69" t="str">
        <f t="shared" si="43"/>
        <v/>
      </c>
    </row>
    <row r="1277" spans="8:25" x14ac:dyDescent="0.25">
      <c r="H1277" s="155"/>
      <c r="I1277" s="151"/>
      <c r="J1277" s="152"/>
      <c r="K1277" s="153"/>
      <c r="L1277" s="153"/>
      <c r="M1277" s="153"/>
      <c r="N1277" s="153"/>
      <c r="O1277" s="153"/>
      <c r="P1277" s="153"/>
      <c r="Q1277" s="153"/>
      <c r="R1277" s="153"/>
      <c r="S1277" s="152"/>
      <c r="T1277" s="153"/>
      <c r="X1277" s="69" t="str">
        <f t="shared" si="42"/>
        <v/>
      </c>
      <c r="Y1277" s="69" t="str">
        <f t="shared" si="43"/>
        <v/>
      </c>
    </row>
    <row r="1278" spans="8:25" x14ac:dyDescent="0.25">
      <c r="H1278" s="155"/>
      <c r="I1278" s="151"/>
      <c r="J1278" s="152"/>
      <c r="K1278" s="153"/>
      <c r="L1278" s="153"/>
      <c r="M1278" s="153"/>
      <c r="N1278" s="153"/>
      <c r="O1278" s="153"/>
      <c r="P1278" s="153"/>
      <c r="Q1278" s="153"/>
      <c r="R1278" s="153"/>
      <c r="S1278" s="152"/>
      <c r="T1278" s="153"/>
      <c r="X1278" s="69" t="str">
        <f t="shared" si="42"/>
        <v/>
      </c>
      <c r="Y1278" s="69" t="str">
        <f t="shared" si="43"/>
        <v/>
      </c>
    </row>
    <row r="1279" spans="8:25" x14ac:dyDescent="0.25">
      <c r="H1279" s="155"/>
      <c r="I1279" s="151"/>
      <c r="J1279" s="152"/>
      <c r="K1279" s="153"/>
      <c r="L1279" s="153"/>
      <c r="M1279" s="153"/>
      <c r="N1279" s="153"/>
      <c r="O1279" s="153"/>
      <c r="P1279" s="153"/>
      <c r="Q1279" s="153"/>
      <c r="R1279" s="153"/>
      <c r="S1279" s="152"/>
      <c r="T1279" s="153"/>
      <c r="X1279" s="69" t="str">
        <f t="shared" si="42"/>
        <v/>
      </c>
      <c r="Y1279" s="69" t="str">
        <f t="shared" si="43"/>
        <v/>
      </c>
    </row>
    <row r="1280" spans="8:25" x14ac:dyDescent="0.25">
      <c r="H1280" s="155"/>
      <c r="I1280" s="151"/>
      <c r="J1280" s="152"/>
      <c r="K1280" s="153"/>
      <c r="L1280" s="153"/>
      <c r="M1280" s="153"/>
      <c r="N1280" s="153"/>
      <c r="O1280" s="153"/>
      <c r="P1280" s="153"/>
      <c r="Q1280" s="153"/>
      <c r="R1280" s="153"/>
      <c r="S1280" s="152"/>
      <c r="T1280" s="153"/>
      <c r="X1280" s="69" t="str">
        <f t="shared" si="42"/>
        <v/>
      </c>
      <c r="Y1280" s="69" t="str">
        <f t="shared" si="43"/>
        <v/>
      </c>
    </row>
    <row r="1281" spans="8:25" x14ac:dyDescent="0.25">
      <c r="H1281" s="155"/>
      <c r="I1281" s="151"/>
      <c r="J1281" s="152"/>
      <c r="K1281" s="153"/>
      <c r="L1281" s="153"/>
      <c r="M1281" s="153"/>
      <c r="N1281" s="153"/>
      <c r="O1281" s="153"/>
      <c r="P1281" s="153"/>
      <c r="Q1281" s="153"/>
      <c r="R1281" s="153"/>
      <c r="S1281" s="152"/>
      <c r="T1281" s="153"/>
      <c r="X1281" s="69" t="str">
        <f t="shared" si="42"/>
        <v/>
      </c>
      <c r="Y1281" s="69" t="str">
        <f t="shared" si="43"/>
        <v/>
      </c>
    </row>
    <row r="1282" spans="8:25" x14ac:dyDescent="0.25">
      <c r="H1282" s="155"/>
      <c r="I1282" s="151"/>
      <c r="J1282" s="152"/>
      <c r="K1282" s="153"/>
      <c r="L1282" s="153"/>
      <c r="M1282" s="153"/>
      <c r="N1282" s="153"/>
      <c r="O1282" s="153"/>
      <c r="P1282" s="153"/>
      <c r="Q1282" s="153"/>
      <c r="R1282" s="153"/>
      <c r="S1282" s="152"/>
      <c r="T1282" s="153"/>
      <c r="X1282" s="69" t="str">
        <f t="shared" ref="X1282:X1345" si="44">IF(W1282&lt;&gt;"",W1282-I1282,"")</f>
        <v/>
      </c>
      <c r="Y1282" s="69" t="str">
        <f t="shared" si="43"/>
        <v/>
      </c>
    </row>
    <row r="1283" spans="8:25" x14ac:dyDescent="0.25">
      <c r="H1283" s="155"/>
      <c r="I1283" s="151"/>
      <c r="J1283" s="152"/>
      <c r="K1283" s="153"/>
      <c r="L1283" s="153"/>
      <c r="M1283" s="153"/>
      <c r="N1283" s="153"/>
      <c r="O1283" s="153"/>
      <c r="P1283" s="153"/>
      <c r="Q1283" s="153"/>
      <c r="R1283" s="153"/>
      <c r="S1283" s="152"/>
      <c r="T1283" s="153"/>
      <c r="X1283" s="69" t="str">
        <f t="shared" si="44"/>
        <v/>
      </c>
      <c r="Y1283" s="69" t="str">
        <f t="shared" ref="Y1283:Y1346" si="45">IF(X1283&lt;&gt;"",IF(X1283&lt;365,"&lt; 1 year",IF(X1283&lt;730,"1-2",IF(X1283&lt;1095,"2-3",IF(X1283&lt;1460,"3-4",IF(X1283&lt;1825,"4-5","5+"))))),"")</f>
        <v/>
      </c>
    </row>
    <row r="1284" spans="8:25" x14ac:dyDescent="0.25">
      <c r="H1284" s="155"/>
      <c r="I1284" s="151"/>
      <c r="J1284" s="152"/>
      <c r="K1284" s="153"/>
      <c r="L1284" s="153"/>
      <c r="M1284" s="153"/>
      <c r="N1284" s="153"/>
      <c r="O1284" s="153"/>
      <c r="P1284" s="153"/>
      <c r="Q1284" s="153"/>
      <c r="R1284" s="153"/>
      <c r="S1284" s="152"/>
      <c r="T1284" s="153"/>
      <c r="X1284" s="69" t="str">
        <f t="shared" si="44"/>
        <v/>
      </c>
      <c r="Y1284" s="69" t="str">
        <f t="shared" si="45"/>
        <v/>
      </c>
    </row>
    <row r="1285" spans="8:25" x14ac:dyDescent="0.25">
      <c r="H1285" s="155"/>
      <c r="I1285" s="151"/>
      <c r="J1285" s="152"/>
      <c r="K1285" s="153"/>
      <c r="L1285" s="153"/>
      <c r="M1285" s="153"/>
      <c r="N1285" s="153"/>
      <c r="O1285" s="153"/>
      <c r="P1285" s="153"/>
      <c r="Q1285" s="153"/>
      <c r="R1285" s="153"/>
      <c r="S1285" s="152"/>
      <c r="T1285" s="153"/>
      <c r="X1285" s="69" t="str">
        <f t="shared" si="44"/>
        <v/>
      </c>
      <c r="Y1285" s="69" t="str">
        <f t="shared" si="45"/>
        <v/>
      </c>
    </row>
    <row r="1286" spans="8:25" x14ac:dyDescent="0.25">
      <c r="H1286" s="155"/>
      <c r="I1286" s="151"/>
      <c r="J1286" s="152"/>
      <c r="K1286" s="153"/>
      <c r="L1286" s="153"/>
      <c r="M1286" s="153"/>
      <c r="N1286" s="153"/>
      <c r="O1286" s="153"/>
      <c r="P1286" s="153"/>
      <c r="Q1286" s="153"/>
      <c r="R1286" s="153"/>
      <c r="S1286" s="152"/>
      <c r="T1286" s="153"/>
      <c r="X1286" s="69" t="str">
        <f t="shared" si="44"/>
        <v/>
      </c>
      <c r="Y1286" s="69" t="str">
        <f t="shared" si="45"/>
        <v/>
      </c>
    </row>
    <row r="1287" spans="8:25" x14ac:dyDescent="0.25">
      <c r="H1287" s="155"/>
      <c r="I1287" s="151"/>
      <c r="J1287" s="152"/>
      <c r="K1287" s="153"/>
      <c r="L1287" s="153"/>
      <c r="M1287" s="153"/>
      <c r="N1287" s="153"/>
      <c r="O1287" s="153"/>
      <c r="P1287" s="153"/>
      <c r="Q1287" s="153"/>
      <c r="R1287" s="153"/>
      <c r="S1287" s="152"/>
      <c r="T1287" s="153"/>
      <c r="X1287" s="69" t="str">
        <f t="shared" si="44"/>
        <v/>
      </c>
      <c r="Y1287" s="69" t="str">
        <f t="shared" si="45"/>
        <v/>
      </c>
    </row>
    <row r="1288" spans="8:25" x14ac:dyDescent="0.25">
      <c r="H1288" s="155"/>
      <c r="I1288" s="151"/>
      <c r="J1288" s="152"/>
      <c r="K1288" s="153"/>
      <c r="L1288" s="153"/>
      <c r="M1288" s="153"/>
      <c r="N1288" s="153"/>
      <c r="O1288" s="153"/>
      <c r="P1288" s="153"/>
      <c r="Q1288" s="153"/>
      <c r="R1288" s="153"/>
      <c r="S1288" s="152"/>
      <c r="T1288" s="153"/>
      <c r="X1288" s="69" t="str">
        <f t="shared" si="44"/>
        <v/>
      </c>
      <c r="Y1288" s="69" t="str">
        <f t="shared" si="45"/>
        <v/>
      </c>
    </row>
    <row r="1289" spans="8:25" x14ac:dyDescent="0.25">
      <c r="H1289" s="155"/>
      <c r="I1289" s="151"/>
      <c r="J1289" s="152"/>
      <c r="K1289" s="153"/>
      <c r="L1289" s="153"/>
      <c r="M1289" s="153"/>
      <c r="N1289" s="153"/>
      <c r="O1289" s="153"/>
      <c r="P1289" s="153"/>
      <c r="Q1289" s="153"/>
      <c r="R1289" s="153"/>
      <c r="S1289" s="152"/>
      <c r="T1289" s="153"/>
      <c r="X1289" s="69" t="str">
        <f t="shared" si="44"/>
        <v/>
      </c>
      <c r="Y1289" s="69" t="str">
        <f t="shared" si="45"/>
        <v/>
      </c>
    </row>
    <row r="1290" spans="8:25" x14ac:dyDescent="0.25">
      <c r="H1290" s="155"/>
      <c r="I1290" s="151"/>
      <c r="J1290" s="152"/>
      <c r="K1290" s="153"/>
      <c r="L1290" s="153"/>
      <c r="M1290" s="153"/>
      <c r="N1290" s="153"/>
      <c r="O1290" s="153"/>
      <c r="P1290" s="153"/>
      <c r="Q1290" s="153"/>
      <c r="R1290" s="153"/>
      <c r="S1290" s="152"/>
      <c r="T1290" s="153"/>
      <c r="X1290" s="69" t="str">
        <f t="shared" si="44"/>
        <v/>
      </c>
      <c r="Y1290" s="69" t="str">
        <f t="shared" si="45"/>
        <v/>
      </c>
    </row>
    <row r="1291" spans="8:25" x14ac:dyDescent="0.25">
      <c r="H1291" s="155"/>
      <c r="I1291" s="151"/>
      <c r="J1291" s="152"/>
      <c r="K1291" s="153"/>
      <c r="L1291" s="153"/>
      <c r="M1291" s="153"/>
      <c r="N1291" s="153"/>
      <c r="O1291" s="153"/>
      <c r="P1291" s="153"/>
      <c r="Q1291" s="153"/>
      <c r="R1291" s="153"/>
      <c r="S1291" s="152"/>
      <c r="T1291" s="153"/>
      <c r="X1291" s="69" t="str">
        <f t="shared" si="44"/>
        <v/>
      </c>
      <c r="Y1291" s="69" t="str">
        <f t="shared" si="45"/>
        <v/>
      </c>
    </row>
    <row r="1292" spans="8:25" x14ac:dyDescent="0.25">
      <c r="H1292" s="155"/>
      <c r="I1292" s="151"/>
      <c r="J1292" s="152"/>
      <c r="K1292" s="153"/>
      <c r="L1292" s="153"/>
      <c r="M1292" s="153"/>
      <c r="N1292" s="153"/>
      <c r="O1292" s="153"/>
      <c r="P1292" s="153"/>
      <c r="Q1292" s="153"/>
      <c r="R1292" s="153"/>
      <c r="S1292" s="152"/>
      <c r="T1292" s="153"/>
      <c r="X1292" s="69" t="str">
        <f t="shared" si="44"/>
        <v/>
      </c>
      <c r="Y1292" s="69" t="str">
        <f t="shared" si="45"/>
        <v/>
      </c>
    </row>
    <row r="1293" spans="8:25" x14ac:dyDescent="0.25">
      <c r="H1293" s="155"/>
      <c r="I1293" s="151"/>
      <c r="J1293" s="152"/>
      <c r="K1293" s="153"/>
      <c r="L1293" s="153"/>
      <c r="M1293" s="153"/>
      <c r="N1293" s="153"/>
      <c r="O1293" s="153"/>
      <c r="P1293" s="153"/>
      <c r="Q1293" s="153"/>
      <c r="R1293" s="153"/>
      <c r="S1293" s="152"/>
      <c r="T1293" s="153"/>
      <c r="X1293" s="69" t="str">
        <f t="shared" si="44"/>
        <v/>
      </c>
      <c r="Y1293" s="69" t="str">
        <f t="shared" si="45"/>
        <v/>
      </c>
    </row>
    <row r="1294" spans="8:25" x14ac:dyDescent="0.25">
      <c r="H1294" s="155"/>
      <c r="I1294" s="151"/>
      <c r="J1294" s="152"/>
      <c r="K1294" s="153"/>
      <c r="L1294" s="153"/>
      <c r="M1294" s="153"/>
      <c r="N1294" s="153"/>
      <c r="O1294" s="153"/>
      <c r="P1294" s="153"/>
      <c r="Q1294" s="153"/>
      <c r="R1294" s="153"/>
      <c r="S1294" s="152"/>
      <c r="T1294" s="153"/>
      <c r="X1294" s="69" t="str">
        <f t="shared" si="44"/>
        <v/>
      </c>
      <c r="Y1294" s="69" t="str">
        <f t="shared" si="45"/>
        <v/>
      </c>
    </row>
    <row r="1295" spans="8:25" x14ac:dyDescent="0.25">
      <c r="H1295" s="155"/>
      <c r="I1295" s="151"/>
      <c r="J1295" s="152"/>
      <c r="K1295" s="153"/>
      <c r="L1295" s="153"/>
      <c r="M1295" s="153"/>
      <c r="N1295" s="153"/>
      <c r="O1295" s="153"/>
      <c r="P1295" s="153"/>
      <c r="Q1295" s="153"/>
      <c r="R1295" s="153"/>
      <c r="S1295" s="152"/>
      <c r="T1295" s="153"/>
      <c r="X1295" s="69" t="str">
        <f t="shared" si="44"/>
        <v/>
      </c>
      <c r="Y1295" s="69" t="str">
        <f t="shared" si="45"/>
        <v/>
      </c>
    </row>
    <row r="1296" spans="8:25" x14ac:dyDescent="0.25">
      <c r="H1296" s="155"/>
      <c r="I1296" s="151"/>
      <c r="J1296" s="152"/>
      <c r="K1296" s="153"/>
      <c r="L1296" s="153"/>
      <c r="M1296" s="153"/>
      <c r="N1296" s="153"/>
      <c r="O1296" s="153"/>
      <c r="P1296" s="153"/>
      <c r="Q1296" s="153"/>
      <c r="R1296" s="153"/>
      <c r="S1296" s="152"/>
      <c r="T1296" s="153"/>
      <c r="X1296" s="69" t="str">
        <f t="shared" si="44"/>
        <v/>
      </c>
      <c r="Y1296" s="69" t="str">
        <f t="shared" si="45"/>
        <v/>
      </c>
    </row>
    <row r="1297" spans="8:25" x14ac:dyDescent="0.25">
      <c r="H1297" s="155"/>
      <c r="I1297" s="151"/>
      <c r="J1297" s="152"/>
      <c r="K1297" s="153"/>
      <c r="L1297" s="153"/>
      <c r="M1297" s="153"/>
      <c r="N1297" s="153"/>
      <c r="O1297" s="153"/>
      <c r="P1297" s="153"/>
      <c r="Q1297" s="153"/>
      <c r="R1297" s="153"/>
      <c r="S1297" s="152"/>
      <c r="T1297" s="153"/>
      <c r="X1297" s="69" t="str">
        <f t="shared" si="44"/>
        <v/>
      </c>
      <c r="Y1297" s="69" t="str">
        <f t="shared" si="45"/>
        <v/>
      </c>
    </row>
    <row r="1298" spans="8:25" x14ac:dyDescent="0.25">
      <c r="H1298" s="155"/>
      <c r="I1298" s="151"/>
      <c r="J1298" s="152"/>
      <c r="K1298" s="153"/>
      <c r="L1298" s="153"/>
      <c r="M1298" s="153"/>
      <c r="N1298" s="153"/>
      <c r="O1298" s="153"/>
      <c r="P1298" s="153"/>
      <c r="Q1298" s="153"/>
      <c r="R1298" s="153"/>
      <c r="S1298" s="152"/>
      <c r="T1298" s="153"/>
      <c r="X1298" s="69" t="str">
        <f t="shared" si="44"/>
        <v/>
      </c>
      <c r="Y1298" s="69" t="str">
        <f t="shared" si="45"/>
        <v/>
      </c>
    </row>
    <row r="1299" spans="8:25" x14ac:dyDescent="0.25">
      <c r="H1299" s="155"/>
      <c r="I1299" s="151"/>
      <c r="J1299" s="152"/>
      <c r="K1299" s="153"/>
      <c r="L1299" s="153"/>
      <c r="M1299" s="153"/>
      <c r="N1299" s="153"/>
      <c r="O1299" s="153"/>
      <c r="P1299" s="153"/>
      <c r="Q1299" s="153"/>
      <c r="R1299" s="153"/>
      <c r="S1299" s="152"/>
      <c r="T1299" s="153"/>
      <c r="X1299" s="69" t="str">
        <f t="shared" si="44"/>
        <v/>
      </c>
      <c r="Y1299" s="69" t="str">
        <f t="shared" si="45"/>
        <v/>
      </c>
    </row>
    <row r="1300" spans="8:25" x14ac:dyDescent="0.25">
      <c r="H1300" s="155"/>
      <c r="I1300" s="151"/>
      <c r="J1300" s="152"/>
      <c r="K1300" s="153"/>
      <c r="L1300" s="153"/>
      <c r="M1300" s="153"/>
      <c r="N1300" s="153"/>
      <c r="O1300" s="153"/>
      <c r="P1300" s="153"/>
      <c r="Q1300" s="153"/>
      <c r="R1300" s="153"/>
      <c r="S1300" s="152"/>
      <c r="T1300" s="153"/>
      <c r="X1300" s="69" t="str">
        <f t="shared" si="44"/>
        <v/>
      </c>
      <c r="Y1300" s="69" t="str">
        <f t="shared" si="45"/>
        <v/>
      </c>
    </row>
    <row r="1301" spans="8:25" x14ac:dyDescent="0.25">
      <c r="H1301" s="155"/>
      <c r="I1301" s="151"/>
      <c r="J1301" s="152"/>
      <c r="K1301" s="153"/>
      <c r="L1301" s="153"/>
      <c r="M1301" s="153"/>
      <c r="N1301" s="153"/>
      <c r="O1301" s="153"/>
      <c r="P1301" s="153"/>
      <c r="Q1301" s="153"/>
      <c r="R1301" s="153"/>
      <c r="S1301" s="152"/>
      <c r="T1301" s="153"/>
      <c r="X1301" s="69" t="str">
        <f t="shared" si="44"/>
        <v/>
      </c>
      <c r="Y1301" s="69" t="str">
        <f t="shared" si="45"/>
        <v/>
      </c>
    </row>
    <row r="1302" spans="8:25" x14ac:dyDescent="0.25">
      <c r="H1302" s="155"/>
      <c r="I1302" s="151"/>
      <c r="J1302" s="152"/>
      <c r="K1302" s="153"/>
      <c r="L1302" s="153"/>
      <c r="M1302" s="153"/>
      <c r="N1302" s="153"/>
      <c r="O1302" s="153"/>
      <c r="P1302" s="153"/>
      <c r="Q1302" s="153"/>
      <c r="R1302" s="153"/>
      <c r="S1302" s="152"/>
      <c r="T1302" s="153"/>
      <c r="X1302" s="69" t="str">
        <f t="shared" si="44"/>
        <v/>
      </c>
      <c r="Y1302" s="69" t="str">
        <f t="shared" si="45"/>
        <v/>
      </c>
    </row>
    <row r="1303" spans="8:25" x14ac:dyDescent="0.25">
      <c r="H1303" s="155"/>
      <c r="I1303" s="151"/>
      <c r="J1303" s="152"/>
      <c r="K1303" s="153"/>
      <c r="L1303" s="153"/>
      <c r="M1303" s="153"/>
      <c r="N1303" s="153"/>
      <c r="O1303" s="153"/>
      <c r="P1303" s="153"/>
      <c r="Q1303" s="153"/>
      <c r="R1303" s="153"/>
      <c r="S1303" s="152"/>
      <c r="T1303" s="153"/>
      <c r="X1303" s="69" t="str">
        <f t="shared" si="44"/>
        <v/>
      </c>
      <c r="Y1303" s="69" t="str">
        <f t="shared" si="45"/>
        <v/>
      </c>
    </row>
    <row r="1304" spans="8:25" x14ac:dyDescent="0.25">
      <c r="H1304" s="155"/>
      <c r="I1304" s="151"/>
      <c r="J1304" s="152"/>
      <c r="K1304" s="153"/>
      <c r="L1304" s="153"/>
      <c r="M1304" s="153"/>
      <c r="N1304" s="153"/>
      <c r="O1304" s="153"/>
      <c r="P1304" s="153"/>
      <c r="Q1304" s="153"/>
      <c r="R1304" s="153"/>
      <c r="S1304" s="152"/>
      <c r="T1304" s="153"/>
      <c r="X1304" s="69" t="str">
        <f t="shared" si="44"/>
        <v/>
      </c>
      <c r="Y1304" s="69" t="str">
        <f t="shared" si="45"/>
        <v/>
      </c>
    </row>
    <row r="1305" spans="8:25" x14ac:dyDescent="0.25">
      <c r="H1305" s="155"/>
      <c r="I1305" s="151"/>
      <c r="J1305" s="152"/>
      <c r="K1305" s="153"/>
      <c r="L1305" s="153"/>
      <c r="M1305" s="153"/>
      <c r="N1305" s="153"/>
      <c r="O1305" s="153"/>
      <c r="P1305" s="153"/>
      <c r="Q1305" s="153"/>
      <c r="R1305" s="153"/>
      <c r="S1305" s="152"/>
      <c r="T1305" s="153"/>
      <c r="X1305" s="69" t="str">
        <f t="shared" si="44"/>
        <v/>
      </c>
      <c r="Y1305" s="69" t="str">
        <f t="shared" si="45"/>
        <v/>
      </c>
    </row>
    <row r="1306" spans="8:25" x14ac:dyDescent="0.25">
      <c r="H1306" s="155"/>
      <c r="I1306" s="151"/>
      <c r="J1306" s="152"/>
      <c r="K1306" s="153"/>
      <c r="L1306" s="153"/>
      <c r="M1306" s="153"/>
      <c r="N1306" s="153"/>
      <c r="O1306" s="153"/>
      <c r="P1306" s="153"/>
      <c r="Q1306" s="153"/>
      <c r="R1306" s="153"/>
      <c r="S1306" s="152"/>
      <c r="T1306" s="153"/>
      <c r="X1306" s="69" t="str">
        <f t="shared" si="44"/>
        <v/>
      </c>
      <c r="Y1306" s="69" t="str">
        <f t="shared" si="45"/>
        <v/>
      </c>
    </row>
    <row r="1307" spans="8:25" x14ac:dyDescent="0.25">
      <c r="H1307" s="155"/>
      <c r="I1307" s="151"/>
      <c r="J1307" s="152"/>
      <c r="K1307" s="153"/>
      <c r="L1307" s="153"/>
      <c r="M1307" s="153"/>
      <c r="N1307" s="153"/>
      <c r="O1307" s="153"/>
      <c r="P1307" s="153"/>
      <c r="Q1307" s="153"/>
      <c r="R1307" s="153"/>
      <c r="S1307" s="152"/>
      <c r="T1307" s="153"/>
      <c r="X1307" s="69" t="str">
        <f t="shared" si="44"/>
        <v/>
      </c>
      <c r="Y1307" s="69" t="str">
        <f t="shared" si="45"/>
        <v/>
      </c>
    </row>
    <row r="1308" spans="8:25" x14ac:dyDescent="0.25">
      <c r="H1308" s="155"/>
      <c r="I1308" s="151"/>
      <c r="J1308" s="152"/>
      <c r="K1308" s="153"/>
      <c r="L1308" s="153"/>
      <c r="M1308" s="153"/>
      <c r="N1308" s="153"/>
      <c r="O1308" s="153"/>
      <c r="P1308" s="153"/>
      <c r="Q1308" s="153"/>
      <c r="R1308" s="153"/>
      <c r="S1308" s="152"/>
      <c r="T1308" s="153"/>
      <c r="X1308" s="69" t="str">
        <f t="shared" si="44"/>
        <v/>
      </c>
      <c r="Y1308" s="69" t="str">
        <f t="shared" si="45"/>
        <v/>
      </c>
    </row>
    <row r="1309" spans="8:25" x14ac:dyDescent="0.25">
      <c r="H1309" s="155"/>
      <c r="I1309" s="151"/>
      <c r="J1309" s="152"/>
      <c r="K1309" s="153"/>
      <c r="L1309" s="153"/>
      <c r="M1309" s="153"/>
      <c r="N1309" s="153"/>
      <c r="O1309" s="153"/>
      <c r="P1309" s="153"/>
      <c r="Q1309" s="153"/>
      <c r="R1309" s="153"/>
      <c r="S1309" s="152"/>
      <c r="T1309" s="153"/>
      <c r="X1309" s="69" t="str">
        <f t="shared" si="44"/>
        <v/>
      </c>
      <c r="Y1309" s="69" t="str">
        <f t="shared" si="45"/>
        <v/>
      </c>
    </row>
    <row r="1310" spans="8:25" x14ac:dyDescent="0.25">
      <c r="H1310" s="155"/>
      <c r="I1310" s="151"/>
      <c r="J1310" s="152"/>
      <c r="K1310" s="153"/>
      <c r="L1310" s="153"/>
      <c r="M1310" s="153"/>
      <c r="N1310" s="153"/>
      <c r="O1310" s="153"/>
      <c r="P1310" s="153"/>
      <c r="Q1310" s="153"/>
      <c r="R1310" s="153"/>
      <c r="S1310" s="152"/>
      <c r="T1310" s="153"/>
      <c r="X1310" s="69" t="str">
        <f t="shared" si="44"/>
        <v/>
      </c>
      <c r="Y1310" s="69" t="str">
        <f t="shared" si="45"/>
        <v/>
      </c>
    </row>
    <row r="1311" spans="8:25" x14ac:dyDescent="0.25">
      <c r="H1311" s="155"/>
      <c r="I1311" s="151"/>
      <c r="J1311" s="152"/>
      <c r="K1311" s="153"/>
      <c r="L1311" s="153"/>
      <c r="M1311" s="153"/>
      <c r="N1311" s="153"/>
      <c r="O1311" s="153"/>
      <c r="P1311" s="153"/>
      <c r="Q1311" s="153"/>
      <c r="R1311" s="153"/>
      <c r="S1311" s="152"/>
      <c r="T1311" s="153"/>
      <c r="X1311" s="69" t="str">
        <f t="shared" si="44"/>
        <v/>
      </c>
      <c r="Y1311" s="69" t="str">
        <f t="shared" si="45"/>
        <v/>
      </c>
    </row>
    <row r="1312" spans="8:25" x14ac:dyDescent="0.25">
      <c r="H1312" s="155"/>
      <c r="I1312" s="151"/>
      <c r="J1312" s="152"/>
      <c r="K1312" s="153"/>
      <c r="L1312" s="153"/>
      <c r="M1312" s="153"/>
      <c r="N1312" s="153"/>
      <c r="O1312" s="153"/>
      <c r="P1312" s="153"/>
      <c r="Q1312" s="153"/>
      <c r="R1312" s="153"/>
      <c r="S1312" s="152"/>
      <c r="T1312" s="153"/>
      <c r="X1312" s="69" t="str">
        <f t="shared" si="44"/>
        <v/>
      </c>
      <c r="Y1312" s="69" t="str">
        <f t="shared" si="45"/>
        <v/>
      </c>
    </row>
    <row r="1313" spans="8:25" x14ac:dyDescent="0.25">
      <c r="H1313" s="155"/>
      <c r="I1313" s="151"/>
      <c r="J1313" s="152"/>
      <c r="K1313" s="153"/>
      <c r="L1313" s="153"/>
      <c r="M1313" s="153"/>
      <c r="N1313" s="153"/>
      <c r="O1313" s="153"/>
      <c r="P1313" s="153"/>
      <c r="Q1313" s="153"/>
      <c r="R1313" s="153"/>
      <c r="S1313" s="152"/>
      <c r="T1313" s="153"/>
      <c r="X1313" s="69" t="str">
        <f t="shared" si="44"/>
        <v/>
      </c>
      <c r="Y1313" s="69" t="str">
        <f t="shared" si="45"/>
        <v/>
      </c>
    </row>
    <row r="1314" spans="8:25" x14ac:dyDescent="0.25">
      <c r="H1314" s="155"/>
      <c r="I1314" s="151"/>
      <c r="J1314" s="152"/>
      <c r="K1314" s="153"/>
      <c r="L1314" s="153"/>
      <c r="M1314" s="153"/>
      <c r="N1314" s="153"/>
      <c r="O1314" s="153"/>
      <c r="P1314" s="153"/>
      <c r="Q1314" s="153"/>
      <c r="R1314" s="153"/>
      <c r="S1314" s="152"/>
      <c r="T1314" s="153"/>
      <c r="X1314" s="69" t="str">
        <f t="shared" si="44"/>
        <v/>
      </c>
      <c r="Y1314" s="69" t="str">
        <f t="shared" si="45"/>
        <v/>
      </c>
    </row>
    <row r="1315" spans="8:25" x14ac:dyDescent="0.25">
      <c r="H1315" s="155"/>
      <c r="I1315" s="151"/>
      <c r="J1315" s="152"/>
      <c r="K1315" s="153"/>
      <c r="L1315" s="153"/>
      <c r="M1315" s="153"/>
      <c r="N1315" s="153"/>
      <c r="O1315" s="153"/>
      <c r="P1315" s="153"/>
      <c r="Q1315" s="153"/>
      <c r="R1315" s="153"/>
      <c r="S1315" s="152"/>
      <c r="T1315" s="153"/>
      <c r="X1315" s="69" t="str">
        <f t="shared" si="44"/>
        <v/>
      </c>
      <c r="Y1315" s="69" t="str">
        <f t="shared" si="45"/>
        <v/>
      </c>
    </row>
    <row r="1316" spans="8:25" x14ac:dyDescent="0.25">
      <c r="H1316" s="155"/>
      <c r="I1316" s="151"/>
      <c r="J1316" s="152"/>
      <c r="K1316" s="153"/>
      <c r="L1316" s="153"/>
      <c r="M1316" s="153"/>
      <c r="N1316" s="153"/>
      <c r="O1316" s="153"/>
      <c r="P1316" s="153"/>
      <c r="Q1316" s="153"/>
      <c r="R1316" s="153"/>
      <c r="S1316" s="152"/>
      <c r="T1316" s="153"/>
      <c r="X1316" s="69" t="str">
        <f t="shared" si="44"/>
        <v/>
      </c>
      <c r="Y1316" s="69" t="str">
        <f t="shared" si="45"/>
        <v/>
      </c>
    </row>
    <row r="1317" spans="8:25" x14ac:dyDescent="0.25">
      <c r="H1317" s="155"/>
      <c r="I1317" s="151"/>
      <c r="J1317" s="152"/>
      <c r="K1317" s="153"/>
      <c r="L1317" s="153"/>
      <c r="M1317" s="153"/>
      <c r="N1317" s="153"/>
      <c r="O1317" s="153"/>
      <c r="P1317" s="153"/>
      <c r="Q1317" s="153"/>
      <c r="R1317" s="153"/>
      <c r="S1317" s="152"/>
      <c r="T1317" s="153"/>
      <c r="X1317" s="69" t="str">
        <f t="shared" si="44"/>
        <v/>
      </c>
      <c r="Y1317" s="69" t="str">
        <f t="shared" si="45"/>
        <v/>
      </c>
    </row>
    <row r="1318" spans="8:25" x14ac:dyDescent="0.25">
      <c r="H1318" s="155"/>
      <c r="I1318" s="151"/>
      <c r="J1318" s="152"/>
      <c r="K1318" s="153"/>
      <c r="L1318" s="153"/>
      <c r="M1318" s="153"/>
      <c r="N1318" s="153"/>
      <c r="O1318" s="153"/>
      <c r="P1318" s="153"/>
      <c r="Q1318" s="153"/>
      <c r="R1318" s="153"/>
      <c r="S1318" s="152"/>
      <c r="T1318" s="153"/>
      <c r="X1318" s="69" t="str">
        <f t="shared" si="44"/>
        <v/>
      </c>
      <c r="Y1318" s="69" t="str">
        <f t="shared" si="45"/>
        <v/>
      </c>
    </row>
    <row r="1319" spans="8:25" x14ac:dyDescent="0.25">
      <c r="H1319" s="155"/>
      <c r="I1319" s="151"/>
      <c r="J1319" s="152"/>
      <c r="K1319" s="153"/>
      <c r="L1319" s="153"/>
      <c r="M1319" s="153"/>
      <c r="N1319" s="153"/>
      <c r="O1319" s="153"/>
      <c r="P1319" s="153"/>
      <c r="Q1319" s="153"/>
      <c r="R1319" s="153"/>
      <c r="S1319" s="152"/>
      <c r="T1319" s="153"/>
      <c r="X1319" s="69" t="str">
        <f t="shared" si="44"/>
        <v/>
      </c>
      <c r="Y1319" s="69" t="str">
        <f t="shared" si="45"/>
        <v/>
      </c>
    </row>
    <row r="1320" spans="8:25" x14ac:dyDescent="0.25">
      <c r="H1320" s="155"/>
      <c r="I1320" s="151"/>
      <c r="J1320" s="152"/>
      <c r="K1320" s="153"/>
      <c r="L1320" s="153"/>
      <c r="M1320" s="153"/>
      <c r="N1320" s="153"/>
      <c r="O1320" s="153"/>
      <c r="P1320" s="153"/>
      <c r="Q1320" s="153"/>
      <c r="R1320" s="153"/>
      <c r="S1320" s="152"/>
      <c r="T1320" s="153"/>
      <c r="X1320" s="69" t="str">
        <f t="shared" si="44"/>
        <v/>
      </c>
      <c r="Y1320" s="69" t="str">
        <f t="shared" si="45"/>
        <v/>
      </c>
    </row>
    <row r="1321" spans="8:25" x14ac:dyDescent="0.25">
      <c r="H1321" s="155"/>
      <c r="I1321" s="151"/>
      <c r="J1321" s="152"/>
      <c r="K1321" s="153"/>
      <c r="L1321" s="153"/>
      <c r="M1321" s="153"/>
      <c r="N1321" s="153"/>
      <c r="O1321" s="153"/>
      <c r="P1321" s="153"/>
      <c r="Q1321" s="153"/>
      <c r="R1321" s="153"/>
      <c r="S1321" s="152"/>
      <c r="T1321" s="153"/>
      <c r="X1321" s="69" t="str">
        <f t="shared" si="44"/>
        <v/>
      </c>
      <c r="Y1321" s="69" t="str">
        <f t="shared" si="45"/>
        <v/>
      </c>
    </row>
    <row r="1322" spans="8:25" x14ac:dyDescent="0.25">
      <c r="H1322" s="155"/>
      <c r="I1322" s="151"/>
      <c r="J1322" s="152"/>
      <c r="K1322" s="153"/>
      <c r="L1322" s="153"/>
      <c r="M1322" s="153"/>
      <c r="N1322" s="153"/>
      <c r="O1322" s="153"/>
      <c r="P1322" s="153"/>
      <c r="Q1322" s="153"/>
      <c r="R1322" s="153"/>
      <c r="S1322" s="152"/>
      <c r="T1322" s="153"/>
      <c r="X1322" s="69" t="str">
        <f t="shared" si="44"/>
        <v/>
      </c>
      <c r="Y1322" s="69" t="str">
        <f t="shared" si="45"/>
        <v/>
      </c>
    </row>
    <row r="1323" spans="8:25" x14ac:dyDescent="0.25">
      <c r="H1323" s="155"/>
      <c r="I1323" s="151"/>
      <c r="J1323" s="152"/>
      <c r="K1323" s="153"/>
      <c r="L1323" s="153"/>
      <c r="M1323" s="153"/>
      <c r="N1323" s="153"/>
      <c r="O1323" s="153"/>
      <c r="P1323" s="153"/>
      <c r="Q1323" s="153"/>
      <c r="R1323" s="153"/>
      <c r="S1323" s="152"/>
      <c r="T1323" s="153"/>
      <c r="X1323" s="69" t="str">
        <f t="shared" si="44"/>
        <v/>
      </c>
      <c r="Y1323" s="69" t="str">
        <f t="shared" si="45"/>
        <v/>
      </c>
    </row>
    <row r="1324" spans="8:25" x14ac:dyDescent="0.25">
      <c r="H1324" s="155"/>
      <c r="I1324" s="151"/>
      <c r="J1324" s="152"/>
      <c r="K1324" s="153"/>
      <c r="L1324" s="153"/>
      <c r="M1324" s="153"/>
      <c r="N1324" s="153"/>
      <c r="O1324" s="153"/>
      <c r="P1324" s="153"/>
      <c r="Q1324" s="153"/>
      <c r="R1324" s="153"/>
      <c r="S1324" s="152"/>
      <c r="T1324" s="153"/>
      <c r="X1324" s="69" t="str">
        <f t="shared" si="44"/>
        <v/>
      </c>
      <c r="Y1324" s="69" t="str">
        <f t="shared" si="45"/>
        <v/>
      </c>
    </row>
    <row r="1325" spans="8:25" x14ac:dyDescent="0.25">
      <c r="H1325" s="155"/>
      <c r="I1325" s="151"/>
      <c r="J1325" s="152"/>
      <c r="K1325" s="153"/>
      <c r="L1325" s="153"/>
      <c r="M1325" s="153"/>
      <c r="N1325" s="153"/>
      <c r="O1325" s="153"/>
      <c r="P1325" s="153"/>
      <c r="Q1325" s="153"/>
      <c r="R1325" s="153"/>
      <c r="S1325" s="152"/>
      <c r="T1325" s="153"/>
      <c r="X1325" s="69" t="str">
        <f t="shared" si="44"/>
        <v/>
      </c>
      <c r="Y1325" s="69" t="str">
        <f t="shared" si="45"/>
        <v/>
      </c>
    </row>
    <row r="1326" spans="8:25" x14ac:dyDescent="0.25">
      <c r="H1326" s="155"/>
      <c r="I1326" s="151"/>
      <c r="J1326" s="152"/>
      <c r="K1326" s="153"/>
      <c r="L1326" s="153"/>
      <c r="M1326" s="153"/>
      <c r="N1326" s="153"/>
      <c r="O1326" s="153"/>
      <c r="P1326" s="153"/>
      <c r="Q1326" s="153"/>
      <c r="R1326" s="153"/>
      <c r="S1326" s="152"/>
      <c r="T1326" s="153"/>
      <c r="X1326" s="69" t="str">
        <f t="shared" si="44"/>
        <v/>
      </c>
      <c r="Y1326" s="69" t="str">
        <f t="shared" si="45"/>
        <v/>
      </c>
    </row>
    <row r="1327" spans="8:25" x14ac:dyDescent="0.25">
      <c r="H1327" s="155"/>
      <c r="I1327" s="151"/>
      <c r="J1327" s="152"/>
      <c r="K1327" s="153"/>
      <c r="L1327" s="153"/>
      <c r="M1327" s="153"/>
      <c r="N1327" s="153"/>
      <c r="O1327" s="153"/>
      <c r="P1327" s="153"/>
      <c r="Q1327" s="153"/>
      <c r="R1327" s="153"/>
      <c r="S1327" s="152"/>
      <c r="T1327" s="153"/>
      <c r="X1327" s="69" t="str">
        <f t="shared" si="44"/>
        <v/>
      </c>
      <c r="Y1327" s="69" t="str">
        <f t="shared" si="45"/>
        <v/>
      </c>
    </row>
    <row r="1328" spans="8:25" x14ac:dyDescent="0.25">
      <c r="H1328" s="155"/>
      <c r="I1328" s="151"/>
      <c r="J1328" s="152"/>
      <c r="K1328" s="153"/>
      <c r="L1328" s="153"/>
      <c r="M1328" s="153"/>
      <c r="N1328" s="153"/>
      <c r="O1328" s="153"/>
      <c r="P1328" s="153"/>
      <c r="Q1328" s="153"/>
      <c r="R1328" s="153"/>
      <c r="S1328" s="152"/>
      <c r="T1328" s="153"/>
      <c r="X1328" s="69" t="str">
        <f t="shared" si="44"/>
        <v/>
      </c>
      <c r="Y1328" s="69" t="str">
        <f t="shared" si="45"/>
        <v/>
      </c>
    </row>
    <row r="1329" spans="8:25" x14ac:dyDescent="0.25">
      <c r="H1329" s="155"/>
      <c r="I1329" s="151"/>
      <c r="J1329" s="152"/>
      <c r="K1329" s="153"/>
      <c r="L1329" s="153"/>
      <c r="M1329" s="153"/>
      <c r="N1329" s="153"/>
      <c r="O1329" s="153"/>
      <c r="P1329" s="153"/>
      <c r="Q1329" s="153"/>
      <c r="R1329" s="153"/>
      <c r="S1329" s="152"/>
      <c r="T1329" s="153"/>
      <c r="X1329" s="69" t="str">
        <f t="shared" si="44"/>
        <v/>
      </c>
      <c r="Y1329" s="69" t="str">
        <f t="shared" si="45"/>
        <v/>
      </c>
    </row>
    <row r="1330" spans="8:25" x14ac:dyDescent="0.25">
      <c r="H1330" s="155"/>
      <c r="I1330" s="151"/>
      <c r="J1330" s="152"/>
      <c r="K1330" s="153"/>
      <c r="L1330" s="153"/>
      <c r="M1330" s="153"/>
      <c r="N1330" s="153"/>
      <c r="O1330" s="153"/>
      <c r="P1330" s="153"/>
      <c r="Q1330" s="153"/>
      <c r="R1330" s="153"/>
      <c r="S1330" s="152"/>
      <c r="T1330" s="153"/>
      <c r="X1330" s="69" t="str">
        <f t="shared" si="44"/>
        <v/>
      </c>
      <c r="Y1330" s="69" t="str">
        <f t="shared" si="45"/>
        <v/>
      </c>
    </row>
    <row r="1331" spans="8:25" x14ac:dyDescent="0.25">
      <c r="H1331" s="155"/>
      <c r="I1331" s="151"/>
      <c r="J1331" s="152"/>
      <c r="K1331" s="153"/>
      <c r="L1331" s="153"/>
      <c r="M1331" s="153"/>
      <c r="N1331" s="153"/>
      <c r="O1331" s="153"/>
      <c r="P1331" s="153"/>
      <c r="Q1331" s="153"/>
      <c r="R1331" s="153"/>
      <c r="S1331" s="152"/>
      <c r="T1331" s="153"/>
      <c r="X1331" s="69" t="str">
        <f t="shared" si="44"/>
        <v/>
      </c>
      <c r="Y1331" s="69" t="str">
        <f t="shared" si="45"/>
        <v/>
      </c>
    </row>
    <row r="1332" spans="8:25" x14ac:dyDescent="0.25">
      <c r="H1332" s="155"/>
      <c r="I1332" s="151"/>
      <c r="J1332" s="152"/>
      <c r="K1332" s="153"/>
      <c r="L1332" s="153"/>
      <c r="M1332" s="153"/>
      <c r="N1332" s="153"/>
      <c r="O1332" s="153"/>
      <c r="P1332" s="153"/>
      <c r="Q1332" s="153"/>
      <c r="R1332" s="153"/>
      <c r="S1332" s="152"/>
      <c r="T1332" s="153"/>
      <c r="X1332" s="69" t="str">
        <f t="shared" si="44"/>
        <v/>
      </c>
      <c r="Y1332" s="69" t="str">
        <f t="shared" si="45"/>
        <v/>
      </c>
    </row>
    <row r="1333" spans="8:25" x14ac:dyDescent="0.25">
      <c r="H1333" s="155"/>
      <c r="I1333" s="151"/>
      <c r="J1333" s="152"/>
      <c r="K1333" s="153"/>
      <c r="L1333" s="153"/>
      <c r="M1333" s="153"/>
      <c r="N1333" s="153"/>
      <c r="O1333" s="153"/>
      <c r="P1333" s="153"/>
      <c r="Q1333" s="153"/>
      <c r="R1333" s="153"/>
      <c r="S1333" s="152"/>
      <c r="T1333" s="153"/>
      <c r="X1333" s="69" t="str">
        <f t="shared" si="44"/>
        <v/>
      </c>
      <c r="Y1333" s="69" t="str">
        <f t="shared" si="45"/>
        <v/>
      </c>
    </row>
    <row r="1334" spans="8:25" x14ac:dyDescent="0.25">
      <c r="H1334" s="155"/>
      <c r="I1334" s="151"/>
      <c r="J1334" s="152"/>
      <c r="K1334" s="153"/>
      <c r="L1334" s="153"/>
      <c r="M1334" s="153"/>
      <c r="N1334" s="153"/>
      <c r="O1334" s="153"/>
      <c r="P1334" s="153"/>
      <c r="Q1334" s="153"/>
      <c r="R1334" s="153"/>
      <c r="S1334" s="152"/>
      <c r="T1334" s="153"/>
      <c r="X1334" s="69" t="str">
        <f t="shared" si="44"/>
        <v/>
      </c>
      <c r="Y1334" s="69" t="str">
        <f t="shared" si="45"/>
        <v/>
      </c>
    </row>
    <row r="1335" spans="8:25" x14ac:dyDescent="0.25">
      <c r="H1335" s="155"/>
      <c r="I1335" s="151"/>
      <c r="J1335" s="152"/>
      <c r="K1335" s="153"/>
      <c r="L1335" s="153"/>
      <c r="M1335" s="153"/>
      <c r="N1335" s="153"/>
      <c r="O1335" s="153"/>
      <c r="P1335" s="153"/>
      <c r="Q1335" s="153"/>
      <c r="R1335" s="153"/>
      <c r="S1335" s="152"/>
      <c r="T1335" s="153"/>
      <c r="X1335" s="69" t="str">
        <f t="shared" si="44"/>
        <v/>
      </c>
      <c r="Y1335" s="69" t="str">
        <f t="shared" si="45"/>
        <v/>
      </c>
    </row>
    <row r="1336" spans="8:25" x14ac:dyDescent="0.25">
      <c r="H1336" s="155"/>
      <c r="I1336" s="151"/>
      <c r="J1336" s="152"/>
      <c r="K1336" s="153"/>
      <c r="L1336" s="153"/>
      <c r="M1336" s="153"/>
      <c r="N1336" s="153"/>
      <c r="O1336" s="153"/>
      <c r="P1336" s="153"/>
      <c r="Q1336" s="153"/>
      <c r="R1336" s="153"/>
      <c r="S1336" s="152"/>
      <c r="T1336" s="153"/>
      <c r="X1336" s="69" t="str">
        <f t="shared" si="44"/>
        <v/>
      </c>
      <c r="Y1336" s="69" t="str">
        <f t="shared" si="45"/>
        <v/>
      </c>
    </row>
    <row r="1337" spans="8:25" x14ac:dyDescent="0.25">
      <c r="H1337" s="155"/>
      <c r="I1337" s="151"/>
      <c r="J1337" s="152"/>
      <c r="K1337" s="153"/>
      <c r="L1337" s="153"/>
      <c r="M1337" s="153"/>
      <c r="N1337" s="153"/>
      <c r="O1337" s="153"/>
      <c r="P1337" s="153"/>
      <c r="Q1337" s="153"/>
      <c r="R1337" s="153"/>
      <c r="S1337" s="152"/>
      <c r="T1337" s="153"/>
      <c r="X1337" s="69" t="str">
        <f t="shared" si="44"/>
        <v/>
      </c>
      <c r="Y1337" s="69" t="str">
        <f t="shared" si="45"/>
        <v/>
      </c>
    </row>
    <row r="1338" spans="8:25" x14ac:dyDescent="0.25">
      <c r="H1338" s="155"/>
      <c r="I1338" s="151"/>
      <c r="J1338" s="152"/>
      <c r="K1338" s="153"/>
      <c r="L1338" s="153"/>
      <c r="M1338" s="153"/>
      <c r="N1338" s="153"/>
      <c r="O1338" s="153"/>
      <c r="P1338" s="153"/>
      <c r="Q1338" s="153"/>
      <c r="R1338" s="153"/>
      <c r="S1338" s="152"/>
      <c r="T1338" s="153"/>
      <c r="X1338" s="69" t="str">
        <f t="shared" si="44"/>
        <v/>
      </c>
      <c r="Y1338" s="69" t="str">
        <f t="shared" si="45"/>
        <v/>
      </c>
    </row>
    <row r="1339" spans="8:25" x14ac:dyDescent="0.25">
      <c r="H1339" s="155"/>
      <c r="I1339" s="151"/>
      <c r="J1339" s="152"/>
      <c r="K1339" s="153"/>
      <c r="L1339" s="153"/>
      <c r="M1339" s="153"/>
      <c r="N1339" s="153"/>
      <c r="O1339" s="153"/>
      <c r="P1339" s="153"/>
      <c r="Q1339" s="153"/>
      <c r="R1339" s="153"/>
      <c r="S1339" s="152"/>
      <c r="T1339" s="153"/>
      <c r="X1339" s="69" t="str">
        <f t="shared" si="44"/>
        <v/>
      </c>
      <c r="Y1339" s="69" t="str">
        <f t="shared" si="45"/>
        <v/>
      </c>
    </row>
    <row r="1340" spans="8:25" x14ac:dyDescent="0.25">
      <c r="H1340" s="155"/>
      <c r="I1340" s="151"/>
      <c r="J1340" s="152"/>
      <c r="K1340" s="153"/>
      <c r="L1340" s="153"/>
      <c r="M1340" s="153"/>
      <c r="N1340" s="153"/>
      <c r="O1340" s="153"/>
      <c r="P1340" s="153"/>
      <c r="Q1340" s="153"/>
      <c r="R1340" s="153"/>
      <c r="S1340" s="152"/>
      <c r="T1340" s="153"/>
      <c r="X1340" s="69" t="str">
        <f t="shared" si="44"/>
        <v/>
      </c>
      <c r="Y1340" s="69" t="str">
        <f t="shared" si="45"/>
        <v/>
      </c>
    </row>
    <row r="1341" spans="8:25" x14ac:dyDescent="0.25">
      <c r="H1341" s="155"/>
      <c r="I1341" s="151"/>
      <c r="J1341" s="152"/>
      <c r="K1341" s="153"/>
      <c r="L1341" s="153"/>
      <c r="M1341" s="153"/>
      <c r="N1341" s="153"/>
      <c r="O1341" s="153"/>
      <c r="P1341" s="153"/>
      <c r="Q1341" s="153"/>
      <c r="R1341" s="153"/>
      <c r="S1341" s="152"/>
      <c r="T1341" s="153"/>
      <c r="X1341" s="69" t="str">
        <f t="shared" si="44"/>
        <v/>
      </c>
      <c r="Y1341" s="69" t="str">
        <f t="shared" si="45"/>
        <v/>
      </c>
    </row>
    <row r="1342" spans="8:25" x14ac:dyDescent="0.25">
      <c r="H1342" s="155"/>
      <c r="I1342" s="151"/>
      <c r="J1342" s="152"/>
      <c r="K1342" s="153"/>
      <c r="L1342" s="153"/>
      <c r="M1342" s="153"/>
      <c r="N1342" s="153"/>
      <c r="O1342" s="153"/>
      <c r="P1342" s="153"/>
      <c r="Q1342" s="153"/>
      <c r="R1342" s="153"/>
      <c r="S1342" s="152"/>
      <c r="T1342" s="153"/>
      <c r="X1342" s="69" t="str">
        <f t="shared" si="44"/>
        <v/>
      </c>
      <c r="Y1342" s="69" t="str">
        <f t="shared" si="45"/>
        <v/>
      </c>
    </row>
    <row r="1343" spans="8:25" x14ac:dyDescent="0.25">
      <c r="H1343" s="155"/>
      <c r="I1343" s="151"/>
      <c r="J1343" s="152"/>
      <c r="K1343" s="153"/>
      <c r="L1343" s="153"/>
      <c r="M1343" s="153"/>
      <c r="N1343" s="153"/>
      <c r="O1343" s="153"/>
      <c r="P1343" s="153"/>
      <c r="Q1343" s="153"/>
      <c r="R1343" s="153"/>
      <c r="S1343" s="152"/>
      <c r="T1343" s="153"/>
      <c r="X1343" s="69" t="str">
        <f t="shared" si="44"/>
        <v/>
      </c>
      <c r="Y1343" s="69" t="str">
        <f t="shared" si="45"/>
        <v/>
      </c>
    </row>
    <row r="1344" spans="8:25" x14ac:dyDescent="0.25">
      <c r="H1344" s="155"/>
      <c r="I1344" s="151"/>
      <c r="J1344" s="152"/>
      <c r="K1344" s="153"/>
      <c r="L1344" s="153"/>
      <c r="M1344" s="153"/>
      <c r="N1344" s="153"/>
      <c r="O1344" s="153"/>
      <c r="P1344" s="153"/>
      <c r="Q1344" s="153"/>
      <c r="R1344" s="153"/>
      <c r="S1344" s="152"/>
      <c r="T1344" s="153"/>
      <c r="X1344" s="69" t="str">
        <f t="shared" si="44"/>
        <v/>
      </c>
      <c r="Y1344" s="69" t="str">
        <f t="shared" si="45"/>
        <v/>
      </c>
    </row>
    <row r="1345" spans="8:25" x14ac:dyDescent="0.25">
      <c r="H1345" s="155"/>
      <c r="I1345" s="151"/>
      <c r="J1345" s="152"/>
      <c r="K1345" s="153"/>
      <c r="L1345" s="153"/>
      <c r="M1345" s="153"/>
      <c r="N1345" s="153"/>
      <c r="O1345" s="153"/>
      <c r="P1345" s="153"/>
      <c r="Q1345" s="153"/>
      <c r="R1345" s="153"/>
      <c r="S1345" s="152"/>
      <c r="T1345" s="153"/>
      <c r="X1345" s="69" t="str">
        <f t="shared" si="44"/>
        <v/>
      </c>
      <c r="Y1345" s="69" t="str">
        <f t="shared" si="45"/>
        <v/>
      </c>
    </row>
    <row r="1346" spans="8:25" x14ac:dyDescent="0.25">
      <c r="H1346" s="155"/>
      <c r="I1346" s="151"/>
      <c r="J1346" s="152"/>
      <c r="K1346" s="153"/>
      <c r="L1346" s="153"/>
      <c r="M1346" s="153"/>
      <c r="N1346" s="153"/>
      <c r="O1346" s="153"/>
      <c r="P1346" s="153"/>
      <c r="Q1346" s="153"/>
      <c r="R1346" s="153"/>
      <c r="S1346" s="152"/>
      <c r="T1346" s="153"/>
      <c r="X1346" s="69" t="str">
        <f t="shared" ref="X1346:X1409" si="46">IF(W1346&lt;&gt;"",W1346-I1346,"")</f>
        <v/>
      </c>
      <c r="Y1346" s="69" t="str">
        <f t="shared" si="45"/>
        <v/>
      </c>
    </row>
    <row r="1347" spans="8:25" x14ac:dyDescent="0.25">
      <c r="H1347" s="155"/>
      <c r="I1347" s="151"/>
      <c r="J1347" s="152"/>
      <c r="K1347" s="153"/>
      <c r="L1347" s="153"/>
      <c r="M1347" s="153"/>
      <c r="N1347" s="153"/>
      <c r="O1347" s="153"/>
      <c r="P1347" s="153"/>
      <c r="Q1347" s="153"/>
      <c r="R1347" s="153"/>
      <c r="S1347" s="152"/>
      <c r="T1347" s="153"/>
      <c r="X1347" s="69" t="str">
        <f t="shared" si="46"/>
        <v/>
      </c>
      <c r="Y1347" s="69" t="str">
        <f t="shared" ref="Y1347:Y1410" si="47">IF(X1347&lt;&gt;"",IF(X1347&lt;365,"&lt; 1 year",IF(X1347&lt;730,"1-2",IF(X1347&lt;1095,"2-3",IF(X1347&lt;1460,"3-4",IF(X1347&lt;1825,"4-5","5+"))))),"")</f>
        <v/>
      </c>
    </row>
    <row r="1348" spans="8:25" x14ac:dyDescent="0.25">
      <c r="H1348" s="155"/>
      <c r="I1348" s="151"/>
      <c r="J1348" s="152"/>
      <c r="K1348" s="153"/>
      <c r="L1348" s="153"/>
      <c r="M1348" s="153"/>
      <c r="N1348" s="153"/>
      <c r="O1348" s="153"/>
      <c r="P1348" s="153"/>
      <c r="Q1348" s="153"/>
      <c r="R1348" s="153"/>
      <c r="S1348" s="152"/>
      <c r="T1348" s="153"/>
      <c r="X1348" s="69" t="str">
        <f t="shared" si="46"/>
        <v/>
      </c>
      <c r="Y1348" s="69" t="str">
        <f t="shared" si="47"/>
        <v/>
      </c>
    </row>
    <row r="1349" spans="8:25" x14ac:dyDescent="0.25">
      <c r="H1349" s="155"/>
      <c r="I1349" s="151"/>
      <c r="J1349" s="152"/>
      <c r="K1349" s="153"/>
      <c r="L1349" s="153"/>
      <c r="M1349" s="153"/>
      <c r="N1349" s="153"/>
      <c r="O1349" s="153"/>
      <c r="P1349" s="153"/>
      <c r="Q1349" s="153"/>
      <c r="R1349" s="153"/>
      <c r="S1349" s="152"/>
      <c r="T1349" s="153"/>
      <c r="X1349" s="69" t="str">
        <f t="shared" si="46"/>
        <v/>
      </c>
      <c r="Y1349" s="69" t="str">
        <f t="shared" si="47"/>
        <v/>
      </c>
    </row>
    <row r="1350" spans="8:25" x14ac:dyDescent="0.25">
      <c r="H1350" s="155"/>
      <c r="I1350" s="151"/>
      <c r="J1350" s="152"/>
      <c r="K1350" s="153"/>
      <c r="L1350" s="153"/>
      <c r="M1350" s="153"/>
      <c r="N1350" s="153"/>
      <c r="O1350" s="153"/>
      <c r="P1350" s="153"/>
      <c r="Q1350" s="153"/>
      <c r="R1350" s="153"/>
      <c r="S1350" s="152"/>
      <c r="T1350" s="153"/>
      <c r="X1350" s="69" t="str">
        <f t="shared" si="46"/>
        <v/>
      </c>
      <c r="Y1350" s="69" t="str">
        <f t="shared" si="47"/>
        <v/>
      </c>
    </row>
    <row r="1351" spans="8:25" x14ac:dyDescent="0.25">
      <c r="H1351" s="155"/>
      <c r="I1351" s="151"/>
      <c r="J1351" s="152"/>
      <c r="K1351" s="153"/>
      <c r="L1351" s="153"/>
      <c r="M1351" s="153"/>
      <c r="N1351" s="153"/>
      <c r="O1351" s="153"/>
      <c r="P1351" s="153"/>
      <c r="Q1351" s="153"/>
      <c r="R1351" s="153"/>
      <c r="S1351" s="152"/>
      <c r="T1351" s="153"/>
      <c r="X1351" s="69" t="str">
        <f t="shared" si="46"/>
        <v/>
      </c>
      <c r="Y1351" s="69" t="str">
        <f t="shared" si="47"/>
        <v/>
      </c>
    </row>
    <row r="1352" spans="8:25" x14ac:dyDescent="0.25">
      <c r="H1352" s="155"/>
      <c r="I1352" s="151"/>
      <c r="J1352" s="152"/>
      <c r="K1352" s="153"/>
      <c r="L1352" s="153"/>
      <c r="M1352" s="153"/>
      <c r="N1352" s="153"/>
      <c r="O1352" s="153"/>
      <c r="P1352" s="153"/>
      <c r="Q1352" s="153"/>
      <c r="R1352" s="153"/>
      <c r="S1352" s="152"/>
      <c r="T1352" s="153"/>
      <c r="X1352" s="69" t="str">
        <f t="shared" si="46"/>
        <v/>
      </c>
      <c r="Y1352" s="69" t="str">
        <f t="shared" si="47"/>
        <v/>
      </c>
    </row>
    <row r="1353" spans="8:25" x14ac:dyDescent="0.25">
      <c r="H1353" s="155"/>
      <c r="I1353" s="151"/>
      <c r="J1353" s="152"/>
      <c r="K1353" s="153"/>
      <c r="L1353" s="153"/>
      <c r="M1353" s="153"/>
      <c r="N1353" s="153"/>
      <c r="O1353" s="153"/>
      <c r="P1353" s="153"/>
      <c r="Q1353" s="153"/>
      <c r="R1353" s="153"/>
      <c r="S1353" s="152"/>
      <c r="T1353" s="153"/>
      <c r="X1353" s="69" t="str">
        <f t="shared" si="46"/>
        <v/>
      </c>
      <c r="Y1353" s="69" t="str">
        <f t="shared" si="47"/>
        <v/>
      </c>
    </row>
    <row r="1354" spans="8:25" x14ac:dyDescent="0.25">
      <c r="H1354" s="155"/>
      <c r="I1354" s="151"/>
      <c r="J1354" s="152"/>
      <c r="K1354" s="153"/>
      <c r="L1354" s="153"/>
      <c r="M1354" s="153"/>
      <c r="N1354" s="153"/>
      <c r="O1354" s="153"/>
      <c r="P1354" s="153"/>
      <c r="Q1354" s="153"/>
      <c r="R1354" s="153"/>
      <c r="S1354" s="152"/>
      <c r="T1354" s="153"/>
      <c r="X1354" s="69" t="str">
        <f t="shared" si="46"/>
        <v/>
      </c>
      <c r="Y1354" s="69" t="str">
        <f t="shared" si="47"/>
        <v/>
      </c>
    </row>
    <row r="1355" spans="8:25" x14ac:dyDescent="0.25">
      <c r="H1355" s="155"/>
      <c r="I1355" s="151"/>
      <c r="J1355" s="152"/>
      <c r="K1355" s="153"/>
      <c r="L1355" s="153"/>
      <c r="M1355" s="153"/>
      <c r="N1355" s="153"/>
      <c r="O1355" s="153"/>
      <c r="P1355" s="153"/>
      <c r="Q1355" s="153"/>
      <c r="R1355" s="153"/>
      <c r="S1355" s="152"/>
      <c r="T1355" s="153"/>
      <c r="X1355" s="69" t="str">
        <f t="shared" si="46"/>
        <v/>
      </c>
      <c r="Y1355" s="69" t="str">
        <f t="shared" si="47"/>
        <v/>
      </c>
    </row>
    <row r="1356" spans="8:25" x14ac:dyDescent="0.25">
      <c r="H1356" s="155"/>
      <c r="I1356" s="151"/>
      <c r="J1356" s="152"/>
      <c r="K1356" s="153"/>
      <c r="L1356" s="153"/>
      <c r="M1356" s="153"/>
      <c r="N1356" s="153"/>
      <c r="O1356" s="153"/>
      <c r="P1356" s="153"/>
      <c r="Q1356" s="153"/>
      <c r="R1356" s="153"/>
      <c r="S1356" s="152"/>
      <c r="T1356" s="153"/>
      <c r="X1356" s="69" t="str">
        <f t="shared" si="46"/>
        <v/>
      </c>
      <c r="Y1356" s="69" t="str">
        <f t="shared" si="47"/>
        <v/>
      </c>
    </row>
    <row r="1357" spans="8:25" x14ac:dyDescent="0.25">
      <c r="H1357" s="155"/>
      <c r="I1357" s="151"/>
      <c r="J1357" s="152"/>
      <c r="K1357" s="153"/>
      <c r="L1357" s="153"/>
      <c r="M1357" s="153"/>
      <c r="N1357" s="153"/>
      <c r="O1357" s="153"/>
      <c r="P1357" s="153"/>
      <c r="Q1357" s="153"/>
      <c r="R1357" s="153"/>
      <c r="S1357" s="152"/>
      <c r="T1357" s="153"/>
      <c r="X1357" s="69" t="str">
        <f t="shared" si="46"/>
        <v/>
      </c>
      <c r="Y1357" s="69" t="str">
        <f t="shared" si="47"/>
        <v/>
      </c>
    </row>
    <row r="1358" spans="8:25" x14ac:dyDescent="0.25">
      <c r="H1358" s="155"/>
      <c r="I1358" s="151"/>
      <c r="J1358" s="152"/>
      <c r="K1358" s="153"/>
      <c r="L1358" s="153"/>
      <c r="M1358" s="153"/>
      <c r="N1358" s="153"/>
      <c r="O1358" s="153"/>
      <c r="P1358" s="153"/>
      <c r="Q1358" s="153"/>
      <c r="R1358" s="153"/>
      <c r="S1358" s="152"/>
      <c r="T1358" s="153"/>
      <c r="X1358" s="69" t="str">
        <f t="shared" si="46"/>
        <v/>
      </c>
      <c r="Y1358" s="69" t="str">
        <f t="shared" si="47"/>
        <v/>
      </c>
    </row>
    <row r="1359" spans="8:25" x14ac:dyDescent="0.25">
      <c r="H1359" s="155"/>
      <c r="I1359" s="151"/>
      <c r="J1359" s="152"/>
      <c r="K1359" s="153"/>
      <c r="L1359" s="153"/>
      <c r="M1359" s="153"/>
      <c r="N1359" s="153"/>
      <c r="O1359" s="153"/>
      <c r="P1359" s="153"/>
      <c r="Q1359" s="153"/>
      <c r="R1359" s="153"/>
      <c r="S1359" s="152"/>
      <c r="T1359" s="153"/>
      <c r="X1359" s="69" t="str">
        <f t="shared" si="46"/>
        <v/>
      </c>
      <c r="Y1359" s="69" t="str">
        <f t="shared" si="47"/>
        <v/>
      </c>
    </row>
    <row r="1360" spans="8:25" x14ac:dyDescent="0.25">
      <c r="H1360" s="155"/>
      <c r="I1360" s="151"/>
      <c r="J1360" s="152"/>
      <c r="K1360" s="153"/>
      <c r="L1360" s="153"/>
      <c r="M1360" s="153"/>
      <c r="N1360" s="153"/>
      <c r="O1360" s="153"/>
      <c r="P1360" s="153"/>
      <c r="Q1360" s="153"/>
      <c r="R1360" s="153"/>
      <c r="S1360" s="152"/>
      <c r="T1360" s="153"/>
      <c r="X1360" s="69" t="str">
        <f t="shared" si="46"/>
        <v/>
      </c>
      <c r="Y1360" s="69" t="str">
        <f t="shared" si="47"/>
        <v/>
      </c>
    </row>
    <row r="1361" spans="8:25" x14ac:dyDescent="0.25">
      <c r="H1361" s="155"/>
      <c r="I1361" s="151"/>
      <c r="J1361" s="152"/>
      <c r="K1361" s="153"/>
      <c r="L1361" s="153"/>
      <c r="M1361" s="153"/>
      <c r="N1361" s="153"/>
      <c r="O1361" s="153"/>
      <c r="P1361" s="153"/>
      <c r="Q1361" s="153"/>
      <c r="R1361" s="153"/>
      <c r="S1361" s="152"/>
      <c r="T1361" s="153"/>
      <c r="X1361" s="69" t="str">
        <f t="shared" si="46"/>
        <v/>
      </c>
      <c r="Y1361" s="69" t="str">
        <f t="shared" si="47"/>
        <v/>
      </c>
    </row>
    <row r="1362" spans="8:25" x14ac:dyDescent="0.25">
      <c r="H1362" s="155"/>
      <c r="I1362" s="151"/>
      <c r="J1362" s="152"/>
      <c r="K1362" s="153"/>
      <c r="L1362" s="153"/>
      <c r="M1362" s="153"/>
      <c r="N1362" s="153"/>
      <c r="O1362" s="153"/>
      <c r="P1362" s="153"/>
      <c r="Q1362" s="153"/>
      <c r="R1362" s="153"/>
      <c r="S1362" s="152"/>
      <c r="T1362" s="153"/>
      <c r="X1362" s="69" t="str">
        <f t="shared" si="46"/>
        <v/>
      </c>
      <c r="Y1362" s="69" t="str">
        <f t="shared" si="47"/>
        <v/>
      </c>
    </row>
    <row r="1363" spans="8:25" x14ac:dyDescent="0.25">
      <c r="H1363" s="155"/>
      <c r="I1363" s="151"/>
      <c r="J1363" s="152"/>
      <c r="K1363" s="153"/>
      <c r="L1363" s="153"/>
      <c r="M1363" s="153"/>
      <c r="N1363" s="153"/>
      <c r="O1363" s="153"/>
      <c r="P1363" s="153"/>
      <c r="Q1363" s="153"/>
      <c r="R1363" s="153"/>
      <c r="S1363" s="152"/>
      <c r="T1363" s="153"/>
      <c r="X1363" s="69" t="str">
        <f t="shared" si="46"/>
        <v/>
      </c>
      <c r="Y1363" s="69" t="str">
        <f t="shared" si="47"/>
        <v/>
      </c>
    </row>
    <row r="1364" spans="8:25" x14ac:dyDescent="0.25">
      <c r="H1364" s="155"/>
      <c r="I1364" s="151"/>
      <c r="J1364" s="152"/>
      <c r="K1364" s="153"/>
      <c r="L1364" s="153"/>
      <c r="M1364" s="153"/>
      <c r="N1364" s="153"/>
      <c r="O1364" s="153"/>
      <c r="P1364" s="153"/>
      <c r="Q1364" s="153"/>
      <c r="R1364" s="153"/>
      <c r="S1364" s="152"/>
      <c r="T1364" s="153"/>
      <c r="X1364" s="69" t="str">
        <f t="shared" si="46"/>
        <v/>
      </c>
      <c r="Y1364" s="69" t="str">
        <f t="shared" si="47"/>
        <v/>
      </c>
    </row>
    <row r="1365" spans="8:25" x14ac:dyDescent="0.25">
      <c r="H1365" s="155"/>
      <c r="I1365" s="151"/>
      <c r="J1365" s="152"/>
      <c r="K1365" s="153"/>
      <c r="L1365" s="153"/>
      <c r="M1365" s="153"/>
      <c r="N1365" s="153"/>
      <c r="O1365" s="153"/>
      <c r="P1365" s="153"/>
      <c r="Q1365" s="153"/>
      <c r="R1365" s="153"/>
      <c r="S1365" s="152"/>
      <c r="T1365" s="153"/>
      <c r="X1365" s="69" t="str">
        <f t="shared" si="46"/>
        <v/>
      </c>
      <c r="Y1365" s="69" t="str">
        <f t="shared" si="47"/>
        <v/>
      </c>
    </row>
    <row r="1366" spans="8:25" x14ac:dyDescent="0.25">
      <c r="H1366" s="155"/>
      <c r="I1366" s="151"/>
      <c r="J1366" s="152"/>
      <c r="K1366" s="153"/>
      <c r="L1366" s="153"/>
      <c r="M1366" s="153"/>
      <c r="N1366" s="153"/>
      <c r="O1366" s="153"/>
      <c r="P1366" s="153"/>
      <c r="Q1366" s="153"/>
      <c r="R1366" s="153"/>
      <c r="S1366" s="152"/>
      <c r="T1366" s="153"/>
      <c r="X1366" s="69" t="str">
        <f t="shared" si="46"/>
        <v/>
      </c>
      <c r="Y1366" s="69" t="str">
        <f t="shared" si="47"/>
        <v/>
      </c>
    </row>
    <row r="1367" spans="8:25" x14ac:dyDescent="0.25">
      <c r="H1367" s="155"/>
      <c r="I1367" s="151"/>
      <c r="J1367" s="152"/>
      <c r="K1367" s="153"/>
      <c r="L1367" s="153"/>
      <c r="M1367" s="153"/>
      <c r="N1367" s="153"/>
      <c r="O1367" s="153"/>
      <c r="P1367" s="153"/>
      <c r="Q1367" s="153"/>
      <c r="R1367" s="153"/>
      <c r="S1367" s="152"/>
      <c r="T1367" s="153"/>
      <c r="X1367" s="69" t="str">
        <f t="shared" si="46"/>
        <v/>
      </c>
      <c r="Y1367" s="69" t="str">
        <f t="shared" si="47"/>
        <v/>
      </c>
    </row>
    <row r="1368" spans="8:25" x14ac:dyDescent="0.25">
      <c r="H1368" s="155"/>
      <c r="I1368" s="151"/>
      <c r="J1368" s="152"/>
      <c r="K1368" s="153"/>
      <c r="L1368" s="153"/>
      <c r="M1368" s="153"/>
      <c r="N1368" s="153"/>
      <c r="O1368" s="153"/>
      <c r="P1368" s="153"/>
      <c r="Q1368" s="153"/>
      <c r="R1368" s="153"/>
      <c r="S1368" s="152"/>
      <c r="T1368" s="153"/>
      <c r="X1368" s="69" t="str">
        <f t="shared" si="46"/>
        <v/>
      </c>
      <c r="Y1368" s="69" t="str">
        <f t="shared" si="47"/>
        <v/>
      </c>
    </row>
    <row r="1369" spans="8:25" x14ac:dyDescent="0.25">
      <c r="H1369" s="155"/>
      <c r="I1369" s="151"/>
      <c r="J1369" s="152"/>
      <c r="K1369" s="153"/>
      <c r="L1369" s="153"/>
      <c r="M1369" s="153"/>
      <c r="N1369" s="153"/>
      <c r="O1369" s="153"/>
      <c r="P1369" s="153"/>
      <c r="Q1369" s="153"/>
      <c r="R1369" s="153"/>
      <c r="S1369" s="152"/>
      <c r="T1369" s="153"/>
      <c r="X1369" s="69" t="str">
        <f t="shared" si="46"/>
        <v/>
      </c>
      <c r="Y1369" s="69" t="str">
        <f t="shared" si="47"/>
        <v/>
      </c>
    </row>
    <row r="1370" spans="8:25" x14ac:dyDescent="0.25">
      <c r="H1370" s="155"/>
      <c r="I1370" s="151"/>
      <c r="J1370" s="152"/>
      <c r="K1370" s="153"/>
      <c r="L1370" s="153"/>
      <c r="M1370" s="153"/>
      <c r="N1370" s="153"/>
      <c r="O1370" s="153"/>
      <c r="P1370" s="153"/>
      <c r="Q1370" s="153"/>
      <c r="R1370" s="153"/>
      <c r="S1370" s="152"/>
      <c r="T1370" s="153"/>
      <c r="X1370" s="69" t="str">
        <f t="shared" si="46"/>
        <v/>
      </c>
      <c r="Y1370" s="69" t="str">
        <f t="shared" si="47"/>
        <v/>
      </c>
    </row>
    <row r="1371" spans="8:25" x14ac:dyDescent="0.25">
      <c r="H1371" s="155"/>
      <c r="I1371" s="151"/>
      <c r="J1371" s="152"/>
      <c r="K1371" s="153"/>
      <c r="L1371" s="153"/>
      <c r="M1371" s="153"/>
      <c r="N1371" s="153"/>
      <c r="O1371" s="153"/>
      <c r="P1371" s="153"/>
      <c r="Q1371" s="153"/>
      <c r="R1371" s="153"/>
      <c r="S1371" s="152"/>
      <c r="T1371" s="153"/>
      <c r="X1371" s="69" t="str">
        <f t="shared" si="46"/>
        <v/>
      </c>
      <c r="Y1371" s="69" t="str">
        <f t="shared" si="47"/>
        <v/>
      </c>
    </row>
    <row r="1372" spans="8:25" x14ac:dyDescent="0.25">
      <c r="H1372" s="155"/>
      <c r="I1372" s="151"/>
      <c r="J1372" s="152"/>
      <c r="K1372" s="153"/>
      <c r="L1372" s="153"/>
      <c r="M1372" s="153"/>
      <c r="N1372" s="153"/>
      <c r="O1372" s="153"/>
      <c r="P1372" s="153"/>
      <c r="Q1372" s="153"/>
      <c r="R1372" s="153"/>
      <c r="S1372" s="152"/>
      <c r="T1372" s="153"/>
      <c r="X1372" s="69" t="str">
        <f t="shared" si="46"/>
        <v/>
      </c>
      <c r="Y1372" s="69" t="str">
        <f t="shared" si="47"/>
        <v/>
      </c>
    </row>
    <row r="1373" spans="8:25" x14ac:dyDescent="0.25">
      <c r="H1373" s="155"/>
      <c r="I1373" s="151"/>
      <c r="J1373" s="152"/>
      <c r="K1373" s="153"/>
      <c r="L1373" s="153"/>
      <c r="M1373" s="153"/>
      <c r="N1373" s="153"/>
      <c r="O1373" s="153"/>
      <c r="P1373" s="153"/>
      <c r="Q1373" s="153"/>
      <c r="R1373" s="153"/>
      <c r="S1373" s="152"/>
      <c r="T1373" s="153"/>
      <c r="X1373" s="69" t="str">
        <f t="shared" si="46"/>
        <v/>
      </c>
      <c r="Y1373" s="69" t="str">
        <f t="shared" si="47"/>
        <v/>
      </c>
    </row>
    <row r="1374" spans="8:25" x14ac:dyDescent="0.25">
      <c r="H1374" s="155"/>
      <c r="I1374" s="151"/>
      <c r="J1374" s="152"/>
      <c r="K1374" s="153"/>
      <c r="L1374" s="153"/>
      <c r="M1374" s="153"/>
      <c r="N1374" s="153"/>
      <c r="O1374" s="153"/>
      <c r="P1374" s="153"/>
      <c r="Q1374" s="153"/>
      <c r="R1374" s="153"/>
      <c r="S1374" s="152"/>
      <c r="T1374" s="153"/>
      <c r="X1374" s="69" t="str">
        <f t="shared" si="46"/>
        <v/>
      </c>
      <c r="Y1374" s="69" t="str">
        <f t="shared" si="47"/>
        <v/>
      </c>
    </row>
    <row r="1375" spans="8:25" x14ac:dyDescent="0.25">
      <c r="H1375" s="155"/>
      <c r="I1375" s="151"/>
      <c r="J1375" s="152"/>
      <c r="K1375" s="153"/>
      <c r="L1375" s="153"/>
      <c r="M1375" s="153"/>
      <c r="N1375" s="153"/>
      <c r="O1375" s="153"/>
      <c r="P1375" s="153"/>
      <c r="Q1375" s="153"/>
      <c r="R1375" s="153"/>
      <c r="S1375" s="152"/>
      <c r="T1375" s="153"/>
      <c r="X1375" s="69" t="str">
        <f t="shared" si="46"/>
        <v/>
      </c>
      <c r="Y1375" s="69" t="str">
        <f t="shared" si="47"/>
        <v/>
      </c>
    </row>
    <row r="1376" spans="8:25" x14ac:dyDescent="0.25">
      <c r="H1376" s="155"/>
      <c r="I1376" s="151"/>
      <c r="J1376" s="152"/>
      <c r="K1376" s="153"/>
      <c r="L1376" s="153"/>
      <c r="M1376" s="153"/>
      <c r="N1376" s="153"/>
      <c r="O1376" s="153"/>
      <c r="P1376" s="153"/>
      <c r="Q1376" s="153"/>
      <c r="R1376" s="153"/>
      <c r="S1376" s="152"/>
      <c r="T1376" s="153"/>
      <c r="X1376" s="69" t="str">
        <f t="shared" si="46"/>
        <v/>
      </c>
      <c r="Y1376" s="69" t="str">
        <f t="shared" si="47"/>
        <v/>
      </c>
    </row>
    <row r="1377" spans="8:25" x14ac:dyDescent="0.25">
      <c r="H1377" s="155"/>
      <c r="I1377" s="151"/>
      <c r="J1377" s="152"/>
      <c r="K1377" s="153"/>
      <c r="L1377" s="153"/>
      <c r="M1377" s="153"/>
      <c r="N1377" s="153"/>
      <c r="O1377" s="153"/>
      <c r="P1377" s="153"/>
      <c r="Q1377" s="153"/>
      <c r="R1377" s="153"/>
      <c r="S1377" s="152"/>
      <c r="T1377" s="153"/>
      <c r="X1377" s="69" t="str">
        <f t="shared" si="46"/>
        <v/>
      </c>
      <c r="Y1377" s="69" t="str">
        <f t="shared" si="47"/>
        <v/>
      </c>
    </row>
    <row r="1378" spans="8:25" x14ac:dyDescent="0.25">
      <c r="H1378" s="155"/>
      <c r="I1378" s="151"/>
      <c r="J1378" s="152"/>
      <c r="K1378" s="153"/>
      <c r="L1378" s="153"/>
      <c r="M1378" s="153"/>
      <c r="N1378" s="153"/>
      <c r="O1378" s="153"/>
      <c r="P1378" s="153"/>
      <c r="Q1378" s="153"/>
      <c r="R1378" s="153"/>
      <c r="S1378" s="152"/>
      <c r="T1378" s="153"/>
      <c r="X1378" s="69" t="str">
        <f t="shared" si="46"/>
        <v/>
      </c>
      <c r="Y1378" s="69" t="str">
        <f t="shared" si="47"/>
        <v/>
      </c>
    </row>
    <row r="1379" spans="8:25" x14ac:dyDescent="0.25">
      <c r="H1379" s="155"/>
      <c r="I1379" s="151"/>
      <c r="J1379" s="152"/>
      <c r="K1379" s="153"/>
      <c r="L1379" s="153"/>
      <c r="M1379" s="153"/>
      <c r="N1379" s="153"/>
      <c r="O1379" s="153"/>
      <c r="P1379" s="153"/>
      <c r="Q1379" s="153"/>
      <c r="R1379" s="153"/>
      <c r="S1379" s="152"/>
      <c r="T1379" s="153"/>
      <c r="X1379" s="69" t="str">
        <f t="shared" si="46"/>
        <v/>
      </c>
      <c r="Y1379" s="69" t="str">
        <f t="shared" si="47"/>
        <v/>
      </c>
    </row>
    <row r="1380" spans="8:25" x14ac:dyDescent="0.25">
      <c r="H1380" s="155"/>
      <c r="I1380" s="151"/>
      <c r="J1380" s="152"/>
      <c r="K1380" s="153"/>
      <c r="L1380" s="153"/>
      <c r="M1380" s="153"/>
      <c r="N1380" s="153"/>
      <c r="O1380" s="153"/>
      <c r="P1380" s="153"/>
      <c r="Q1380" s="153"/>
      <c r="R1380" s="153"/>
      <c r="S1380" s="152"/>
      <c r="T1380" s="153"/>
      <c r="X1380" s="69" t="str">
        <f t="shared" si="46"/>
        <v/>
      </c>
      <c r="Y1380" s="69" t="str">
        <f t="shared" si="47"/>
        <v/>
      </c>
    </row>
    <row r="1381" spans="8:25" x14ac:dyDescent="0.25">
      <c r="H1381" s="155"/>
      <c r="I1381" s="151"/>
      <c r="J1381" s="152"/>
      <c r="K1381" s="153"/>
      <c r="L1381" s="153"/>
      <c r="M1381" s="153"/>
      <c r="N1381" s="153"/>
      <c r="O1381" s="153"/>
      <c r="P1381" s="153"/>
      <c r="Q1381" s="153"/>
      <c r="R1381" s="153"/>
      <c r="S1381" s="152"/>
      <c r="T1381" s="153"/>
      <c r="X1381" s="69" t="str">
        <f t="shared" si="46"/>
        <v/>
      </c>
      <c r="Y1381" s="69" t="str">
        <f t="shared" si="47"/>
        <v/>
      </c>
    </row>
    <row r="1382" spans="8:25" x14ac:dyDescent="0.25">
      <c r="H1382" s="155"/>
      <c r="I1382" s="151"/>
      <c r="J1382" s="152"/>
      <c r="K1382" s="153"/>
      <c r="L1382" s="153"/>
      <c r="M1382" s="153"/>
      <c r="N1382" s="153"/>
      <c r="O1382" s="153"/>
      <c r="P1382" s="153"/>
      <c r="Q1382" s="153"/>
      <c r="R1382" s="153"/>
      <c r="S1382" s="152"/>
      <c r="T1382" s="153"/>
      <c r="X1382" s="69" t="str">
        <f t="shared" si="46"/>
        <v/>
      </c>
      <c r="Y1382" s="69" t="str">
        <f t="shared" si="47"/>
        <v/>
      </c>
    </row>
    <row r="1383" spans="8:25" x14ac:dyDescent="0.25">
      <c r="H1383" s="155"/>
      <c r="I1383" s="151"/>
      <c r="J1383" s="152"/>
      <c r="K1383" s="153"/>
      <c r="L1383" s="153"/>
      <c r="M1383" s="153"/>
      <c r="N1383" s="153"/>
      <c r="O1383" s="153"/>
      <c r="P1383" s="153"/>
      <c r="Q1383" s="153"/>
      <c r="R1383" s="153"/>
      <c r="S1383" s="152"/>
      <c r="T1383" s="153"/>
      <c r="X1383" s="69" t="str">
        <f t="shared" si="46"/>
        <v/>
      </c>
      <c r="Y1383" s="69" t="str">
        <f t="shared" si="47"/>
        <v/>
      </c>
    </row>
    <row r="1384" spans="8:25" x14ac:dyDescent="0.25">
      <c r="H1384" s="155"/>
      <c r="I1384" s="151"/>
      <c r="J1384" s="152"/>
      <c r="K1384" s="153"/>
      <c r="L1384" s="153"/>
      <c r="M1384" s="153"/>
      <c r="N1384" s="153"/>
      <c r="O1384" s="153"/>
      <c r="P1384" s="153"/>
      <c r="Q1384" s="153"/>
      <c r="R1384" s="153"/>
      <c r="S1384" s="152"/>
      <c r="T1384" s="153"/>
      <c r="X1384" s="69" t="str">
        <f t="shared" si="46"/>
        <v/>
      </c>
      <c r="Y1384" s="69" t="str">
        <f t="shared" si="47"/>
        <v/>
      </c>
    </row>
    <row r="1385" spans="8:25" x14ac:dyDescent="0.25">
      <c r="H1385" s="155"/>
      <c r="I1385" s="151"/>
      <c r="J1385" s="152"/>
      <c r="K1385" s="153"/>
      <c r="L1385" s="153"/>
      <c r="M1385" s="153"/>
      <c r="N1385" s="153"/>
      <c r="O1385" s="153"/>
      <c r="P1385" s="153"/>
      <c r="Q1385" s="153"/>
      <c r="R1385" s="153"/>
      <c r="S1385" s="152"/>
      <c r="T1385" s="153"/>
      <c r="X1385" s="69" t="str">
        <f t="shared" si="46"/>
        <v/>
      </c>
      <c r="Y1385" s="69" t="str">
        <f t="shared" si="47"/>
        <v/>
      </c>
    </row>
    <row r="1386" spans="8:25" x14ac:dyDescent="0.25">
      <c r="H1386" s="155"/>
      <c r="I1386" s="151"/>
      <c r="J1386" s="152"/>
      <c r="K1386" s="153"/>
      <c r="L1386" s="153"/>
      <c r="M1386" s="153"/>
      <c r="N1386" s="153"/>
      <c r="O1386" s="153"/>
      <c r="P1386" s="153"/>
      <c r="Q1386" s="153"/>
      <c r="R1386" s="153"/>
      <c r="S1386" s="152"/>
      <c r="T1386" s="153"/>
      <c r="X1386" s="69" t="str">
        <f t="shared" si="46"/>
        <v/>
      </c>
      <c r="Y1386" s="69" t="str">
        <f t="shared" si="47"/>
        <v/>
      </c>
    </row>
    <row r="1387" spans="8:25" x14ac:dyDescent="0.25">
      <c r="H1387" s="155"/>
      <c r="I1387" s="151"/>
      <c r="J1387" s="152"/>
      <c r="K1387" s="153"/>
      <c r="L1387" s="153"/>
      <c r="M1387" s="153"/>
      <c r="N1387" s="153"/>
      <c r="O1387" s="153"/>
      <c r="P1387" s="153"/>
      <c r="Q1387" s="153"/>
      <c r="R1387" s="153"/>
      <c r="S1387" s="152"/>
      <c r="T1387" s="153"/>
      <c r="X1387" s="69" t="str">
        <f t="shared" si="46"/>
        <v/>
      </c>
      <c r="Y1387" s="69" t="str">
        <f t="shared" si="47"/>
        <v/>
      </c>
    </row>
    <row r="1388" spans="8:25" x14ac:dyDescent="0.25">
      <c r="H1388" s="155"/>
      <c r="I1388" s="151"/>
      <c r="J1388" s="152"/>
      <c r="K1388" s="153"/>
      <c r="L1388" s="153"/>
      <c r="M1388" s="153"/>
      <c r="N1388" s="153"/>
      <c r="O1388" s="153"/>
      <c r="P1388" s="153"/>
      <c r="Q1388" s="153"/>
      <c r="R1388" s="153"/>
      <c r="S1388" s="152"/>
      <c r="T1388" s="153"/>
      <c r="X1388" s="69" t="str">
        <f t="shared" si="46"/>
        <v/>
      </c>
      <c r="Y1388" s="69" t="str">
        <f t="shared" si="47"/>
        <v/>
      </c>
    </row>
    <row r="1389" spans="8:25" x14ac:dyDescent="0.25">
      <c r="H1389" s="155"/>
      <c r="I1389" s="151"/>
      <c r="J1389" s="152"/>
      <c r="K1389" s="153"/>
      <c r="L1389" s="153"/>
      <c r="M1389" s="153"/>
      <c r="N1389" s="153"/>
      <c r="O1389" s="153"/>
      <c r="P1389" s="153"/>
      <c r="Q1389" s="153"/>
      <c r="R1389" s="153"/>
      <c r="S1389" s="152"/>
      <c r="T1389" s="153"/>
      <c r="X1389" s="69" t="str">
        <f t="shared" si="46"/>
        <v/>
      </c>
      <c r="Y1389" s="69" t="str">
        <f t="shared" si="47"/>
        <v/>
      </c>
    </row>
    <row r="1390" spans="8:25" x14ac:dyDescent="0.25">
      <c r="H1390" s="155"/>
      <c r="I1390" s="151"/>
      <c r="J1390" s="152"/>
      <c r="K1390" s="153"/>
      <c r="L1390" s="153"/>
      <c r="M1390" s="153"/>
      <c r="N1390" s="153"/>
      <c r="O1390" s="153"/>
      <c r="P1390" s="153"/>
      <c r="Q1390" s="153"/>
      <c r="R1390" s="153"/>
      <c r="S1390" s="152"/>
      <c r="T1390" s="153"/>
      <c r="X1390" s="69" t="str">
        <f t="shared" si="46"/>
        <v/>
      </c>
      <c r="Y1390" s="69" t="str">
        <f t="shared" si="47"/>
        <v/>
      </c>
    </row>
    <row r="1391" spans="8:25" x14ac:dyDescent="0.25">
      <c r="H1391" s="155"/>
      <c r="I1391" s="151"/>
      <c r="J1391" s="152"/>
      <c r="K1391" s="153"/>
      <c r="L1391" s="153"/>
      <c r="M1391" s="153"/>
      <c r="N1391" s="153"/>
      <c r="O1391" s="153"/>
      <c r="P1391" s="153"/>
      <c r="Q1391" s="153"/>
      <c r="R1391" s="153"/>
      <c r="S1391" s="152"/>
      <c r="T1391" s="153"/>
      <c r="X1391" s="69" t="str">
        <f t="shared" si="46"/>
        <v/>
      </c>
      <c r="Y1391" s="69" t="str">
        <f t="shared" si="47"/>
        <v/>
      </c>
    </row>
    <row r="1392" spans="8:25" x14ac:dyDescent="0.25">
      <c r="H1392" s="155"/>
      <c r="I1392" s="151"/>
      <c r="J1392" s="152"/>
      <c r="K1392" s="153"/>
      <c r="L1392" s="153"/>
      <c r="M1392" s="153"/>
      <c r="N1392" s="153"/>
      <c r="O1392" s="153"/>
      <c r="P1392" s="153"/>
      <c r="Q1392" s="153"/>
      <c r="R1392" s="153"/>
      <c r="S1392" s="152"/>
      <c r="T1392" s="153"/>
      <c r="X1392" s="69" t="str">
        <f t="shared" si="46"/>
        <v/>
      </c>
      <c r="Y1392" s="69" t="str">
        <f t="shared" si="47"/>
        <v/>
      </c>
    </row>
    <row r="1393" spans="8:25" x14ac:dyDescent="0.25">
      <c r="H1393" s="155"/>
      <c r="I1393" s="151"/>
      <c r="J1393" s="152"/>
      <c r="K1393" s="153"/>
      <c r="L1393" s="153"/>
      <c r="M1393" s="153"/>
      <c r="N1393" s="153"/>
      <c r="O1393" s="153"/>
      <c r="P1393" s="153"/>
      <c r="Q1393" s="153"/>
      <c r="R1393" s="153"/>
      <c r="S1393" s="152"/>
      <c r="T1393" s="153"/>
      <c r="X1393" s="69" t="str">
        <f t="shared" si="46"/>
        <v/>
      </c>
      <c r="Y1393" s="69" t="str">
        <f t="shared" si="47"/>
        <v/>
      </c>
    </row>
    <row r="1394" spans="8:25" x14ac:dyDescent="0.25">
      <c r="H1394" s="155"/>
      <c r="I1394" s="151"/>
      <c r="J1394" s="152"/>
      <c r="K1394" s="153"/>
      <c r="L1394" s="153"/>
      <c r="M1394" s="153"/>
      <c r="N1394" s="153"/>
      <c r="O1394" s="153"/>
      <c r="P1394" s="153"/>
      <c r="Q1394" s="153"/>
      <c r="R1394" s="153"/>
      <c r="S1394" s="152"/>
      <c r="T1394" s="153"/>
      <c r="X1394" s="69" t="str">
        <f t="shared" si="46"/>
        <v/>
      </c>
      <c r="Y1394" s="69" t="str">
        <f t="shared" si="47"/>
        <v/>
      </c>
    </row>
    <row r="1395" spans="8:25" x14ac:dyDescent="0.25">
      <c r="H1395" s="155"/>
      <c r="I1395" s="151"/>
      <c r="J1395" s="152"/>
      <c r="K1395" s="153"/>
      <c r="L1395" s="153"/>
      <c r="M1395" s="153"/>
      <c r="N1395" s="153"/>
      <c r="O1395" s="153"/>
      <c r="P1395" s="153"/>
      <c r="Q1395" s="153"/>
      <c r="R1395" s="153"/>
      <c r="S1395" s="152"/>
      <c r="T1395" s="153"/>
      <c r="X1395" s="69" t="str">
        <f t="shared" si="46"/>
        <v/>
      </c>
      <c r="Y1395" s="69" t="str">
        <f t="shared" si="47"/>
        <v/>
      </c>
    </row>
    <row r="1396" spans="8:25" x14ac:dyDescent="0.25">
      <c r="H1396" s="155"/>
      <c r="I1396" s="151"/>
      <c r="J1396" s="152"/>
      <c r="K1396" s="153"/>
      <c r="L1396" s="153"/>
      <c r="M1396" s="153"/>
      <c r="N1396" s="153"/>
      <c r="O1396" s="153"/>
      <c r="P1396" s="153"/>
      <c r="Q1396" s="153"/>
      <c r="R1396" s="153"/>
      <c r="S1396" s="152"/>
      <c r="T1396" s="153"/>
      <c r="X1396" s="69" t="str">
        <f t="shared" si="46"/>
        <v/>
      </c>
      <c r="Y1396" s="69" t="str">
        <f t="shared" si="47"/>
        <v/>
      </c>
    </row>
    <row r="1397" spans="8:25" x14ac:dyDescent="0.25">
      <c r="H1397" s="155"/>
      <c r="I1397" s="151"/>
      <c r="J1397" s="152"/>
      <c r="K1397" s="153"/>
      <c r="L1397" s="153"/>
      <c r="M1397" s="153"/>
      <c r="N1397" s="153"/>
      <c r="O1397" s="153"/>
      <c r="P1397" s="153"/>
      <c r="Q1397" s="153"/>
      <c r="R1397" s="153"/>
      <c r="S1397" s="152"/>
      <c r="T1397" s="153"/>
      <c r="X1397" s="69" t="str">
        <f t="shared" si="46"/>
        <v/>
      </c>
      <c r="Y1397" s="69" t="str">
        <f t="shared" si="47"/>
        <v/>
      </c>
    </row>
    <row r="1398" spans="8:25" x14ac:dyDescent="0.25">
      <c r="H1398" s="155"/>
      <c r="I1398" s="151"/>
      <c r="J1398" s="152"/>
      <c r="K1398" s="153"/>
      <c r="L1398" s="153"/>
      <c r="M1398" s="153"/>
      <c r="N1398" s="153"/>
      <c r="O1398" s="153"/>
      <c r="P1398" s="153"/>
      <c r="Q1398" s="153"/>
      <c r="R1398" s="153"/>
      <c r="S1398" s="152"/>
      <c r="T1398" s="153"/>
      <c r="X1398" s="69" t="str">
        <f t="shared" si="46"/>
        <v/>
      </c>
      <c r="Y1398" s="69" t="str">
        <f t="shared" si="47"/>
        <v/>
      </c>
    </row>
    <row r="1399" spans="8:25" x14ac:dyDescent="0.25">
      <c r="H1399" s="155"/>
      <c r="I1399" s="151"/>
      <c r="J1399" s="152"/>
      <c r="K1399" s="153"/>
      <c r="L1399" s="153"/>
      <c r="M1399" s="153"/>
      <c r="N1399" s="153"/>
      <c r="O1399" s="153"/>
      <c r="P1399" s="153"/>
      <c r="Q1399" s="153"/>
      <c r="R1399" s="153"/>
      <c r="S1399" s="152"/>
      <c r="T1399" s="153"/>
      <c r="X1399" s="69" t="str">
        <f t="shared" si="46"/>
        <v/>
      </c>
      <c r="Y1399" s="69" t="str">
        <f t="shared" si="47"/>
        <v/>
      </c>
    </row>
    <row r="1400" spans="8:25" x14ac:dyDescent="0.25">
      <c r="H1400" s="155"/>
      <c r="I1400" s="151"/>
      <c r="J1400" s="152"/>
      <c r="K1400" s="153"/>
      <c r="L1400" s="153"/>
      <c r="M1400" s="153"/>
      <c r="N1400" s="153"/>
      <c r="O1400" s="153"/>
      <c r="P1400" s="153"/>
      <c r="Q1400" s="153"/>
      <c r="R1400" s="153"/>
      <c r="S1400" s="152"/>
      <c r="T1400" s="153"/>
      <c r="X1400" s="69" t="str">
        <f t="shared" si="46"/>
        <v/>
      </c>
      <c r="Y1400" s="69" t="str">
        <f t="shared" si="47"/>
        <v/>
      </c>
    </row>
    <row r="1401" spans="8:25" x14ac:dyDescent="0.25">
      <c r="H1401" s="155"/>
      <c r="I1401" s="151"/>
      <c r="J1401" s="152"/>
      <c r="K1401" s="153"/>
      <c r="L1401" s="153"/>
      <c r="M1401" s="153"/>
      <c r="N1401" s="153"/>
      <c r="O1401" s="153"/>
      <c r="P1401" s="153"/>
      <c r="Q1401" s="153"/>
      <c r="R1401" s="153"/>
      <c r="S1401" s="152"/>
      <c r="T1401" s="153"/>
      <c r="X1401" s="69" t="str">
        <f t="shared" si="46"/>
        <v/>
      </c>
      <c r="Y1401" s="69" t="str">
        <f t="shared" si="47"/>
        <v/>
      </c>
    </row>
    <row r="1402" spans="8:25" x14ac:dyDescent="0.25">
      <c r="H1402" s="155"/>
      <c r="I1402" s="151"/>
      <c r="J1402" s="152"/>
      <c r="K1402" s="153"/>
      <c r="L1402" s="153"/>
      <c r="M1402" s="153"/>
      <c r="N1402" s="153"/>
      <c r="O1402" s="153"/>
      <c r="P1402" s="153"/>
      <c r="Q1402" s="153"/>
      <c r="R1402" s="153"/>
      <c r="S1402" s="152"/>
      <c r="T1402" s="153"/>
      <c r="X1402" s="69" t="str">
        <f t="shared" si="46"/>
        <v/>
      </c>
      <c r="Y1402" s="69" t="str">
        <f t="shared" si="47"/>
        <v/>
      </c>
    </row>
    <row r="1403" spans="8:25" x14ac:dyDescent="0.25">
      <c r="H1403" s="155"/>
      <c r="I1403" s="151"/>
      <c r="J1403" s="152"/>
      <c r="K1403" s="153"/>
      <c r="L1403" s="153"/>
      <c r="M1403" s="153"/>
      <c r="N1403" s="153"/>
      <c r="O1403" s="153"/>
      <c r="P1403" s="153"/>
      <c r="Q1403" s="153"/>
      <c r="R1403" s="153"/>
      <c r="S1403" s="152"/>
      <c r="T1403" s="153"/>
      <c r="X1403" s="69" t="str">
        <f t="shared" si="46"/>
        <v/>
      </c>
      <c r="Y1403" s="69" t="str">
        <f t="shared" si="47"/>
        <v/>
      </c>
    </row>
    <row r="1404" spans="8:25" x14ac:dyDescent="0.25">
      <c r="H1404" s="155"/>
      <c r="I1404" s="151"/>
      <c r="J1404" s="152"/>
      <c r="K1404" s="153"/>
      <c r="L1404" s="153"/>
      <c r="M1404" s="153"/>
      <c r="N1404" s="153"/>
      <c r="O1404" s="153"/>
      <c r="P1404" s="153"/>
      <c r="Q1404" s="153"/>
      <c r="R1404" s="153"/>
      <c r="S1404" s="152"/>
      <c r="T1404" s="153"/>
      <c r="X1404" s="69" t="str">
        <f t="shared" si="46"/>
        <v/>
      </c>
      <c r="Y1404" s="69" t="str">
        <f t="shared" si="47"/>
        <v/>
      </c>
    </row>
    <row r="1405" spans="8:25" x14ac:dyDescent="0.25">
      <c r="H1405" s="155"/>
      <c r="I1405" s="151"/>
      <c r="J1405" s="152"/>
      <c r="K1405" s="153"/>
      <c r="L1405" s="153"/>
      <c r="M1405" s="153"/>
      <c r="N1405" s="153"/>
      <c r="O1405" s="153"/>
      <c r="P1405" s="153"/>
      <c r="Q1405" s="153"/>
      <c r="R1405" s="153"/>
      <c r="S1405" s="152"/>
      <c r="T1405" s="153"/>
      <c r="X1405" s="69" t="str">
        <f t="shared" si="46"/>
        <v/>
      </c>
      <c r="Y1405" s="69" t="str">
        <f t="shared" si="47"/>
        <v/>
      </c>
    </row>
    <row r="1406" spans="8:25" x14ac:dyDescent="0.25">
      <c r="H1406" s="155"/>
      <c r="I1406" s="151"/>
      <c r="J1406" s="152"/>
      <c r="K1406" s="153"/>
      <c r="L1406" s="153"/>
      <c r="M1406" s="153"/>
      <c r="N1406" s="153"/>
      <c r="O1406" s="153"/>
      <c r="P1406" s="153"/>
      <c r="Q1406" s="153"/>
      <c r="R1406" s="153"/>
      <c r="S1406" s="152"/>
      <c r="T1406" s="153"/>
      <c r="X1406" s="69" t="str">
        <f t="shared" si="46"/>
        <v/>
      </c>
      <c r="Y1406" s="69" t="str">
        <f t="shared" si="47"/>
        <v/>
      </c>
    </row>
    <row r="1407" spans="8:25" x14ac:dyDescent="0.25">
      <c r="H1407" s="155"/>
      <c r="I1407" s="151"/>
      <c r="J1407" s="152"/>
      <c r="K1407" s="153"/>
      <c r="L1407" s="153"/>
      <c r="M1407" s="153"/>
      <c r="N1407" s="153"/>
      <c r="O1407" s="153"/>
      <c r="P1407" s="153"/>
      <c r="Q1407" s="153"/>
      <c r="R1407" s="153"/>
      <c r="S1407" s="152"/>
      <c r="T1407" s="153"/>
      <c r="X1407" s="69" t="str">
        <f t="shared" si="46"/>
        <v/>
      </c>
      <c r="Y1407" s="69" t="str">
        <f t="shared" si="47"/>
        <v/>
      </c>
    </row>
    <row r="1408" spans="8:25" x14ac:dyDescent="0.25">
      <c r="H1408" s="155"/>
      <c r="I1408" s="151"/>
      <c r="J1408" s="152"/>
      <c r="K1408" s="153"/>
      <c r="L1408" s="153"/>
      <c r="M1408" s="153"/>
      <c r="N1408" s="153"/>
      <c r="O1408" s="153"/>
      <c r="P1408" s="153"/>
      <c r="Q1408" s="153"/>
      <c r="R1408" s="153"/>
      <c r="S1408" s="152"/>
      <c r="T1408" s="153"/>
      <c r="X1408" s="69" t="str">
        <f t="shared" si="46"/>
        <v/>
      </c>
      <c r="Y1408" s="69" t="str">
        <f t="shared" si="47"/>
        <v/>
      </c>
    </row>
    <row r="1409" spans="8:25" x14ac:dyDescent="0.25">
      <c r="H1409" s="155"/>
      <c r="I1409" s="151"/>
      <c r="J1409" s="152"/>
      <c r="K1409" s="153"/>
      <c r="L1409" s="153"/>
      <c r="M1409" s="153"/>
      <c r="N1409" s="153"/>
      <c r="O1409" s="153"/>
      <c r="P1409" s="153"/>
      <c r="Q1409" s="153"/>
      <c r="R1409" s="153"/>
      <c r="S1409" s="152"/>
      <c r="T1409" s="153"/>
      <c r="X1409" s="69" t="str">
        <f t="shared" si="46"/>
        <v/>
      </c>
      <c r="Y1409" s="69" t="str">
        <f t="shared" si="47"/>
        <v/>
      </c>
    </row>
    <row r="1410" spans="8:25" x14ac:dyDescent="0.25">
      <c r="H1410" s="155"/>
      <c r="I1410" s="151"/>
      <c r="J1410" s="152"/>
      <c r="K1410" s="153"/>
      <c r="L1410" s="153"/>
      <c r="M1410" s="153"/>
      <c r="N1410" s="153"/>
      <c r="O1410" s="153"/>
      <c r="P1410" s="153"/>
      <c r="Q1410" s="153"/>
      <c r="R1410" s="153"/>
      <c r="S1410" s="152"/>
      <c r="T1410" s="153"/>
      <c r="X1410" s="69" t="str">
        <f t="shared" ref="X1410:X1473" si="48">IF(W1410&lt;&gt;"",W1410-I1410,"")</f>
        <v/>
      </c>
      <c r="Y1410" s="69" t="str">
        <f t="shared" si="47"/>
        <v/>
      </c>
    </row>
    <row r="1411" spans="8:25" x14ac:dyDescent="0.25">
      <c r="H1411" s="155"/>
      <c r="I1411" s="151"/>
      <c r="J1411" s="152"/>
      <c r="K1411" s="153"/>
      <c r="L1411" s="153"/>
      <c r="M1411" s="153"/>
      <c r="N1411" s="153"/>
      <c r="O1411" s="153"/>
      <c r="P1411" s="153"/>
      <c r="Q1411" s="153"/>
      <c r="R1411" s="153"/>
      <c r="S1411" s="152"/>
      <c r="T1411" s="153"/>
      <c r="X1411" s="69" t="str">
        <f t="shared" si="48"/>
        <v/>
      </c>
      <c r="Y1411" s="69" t="str">
        <f t="shared" ref="Y1411:Y1474" si="49">IF(X1411&lt;&gt;"",IF(X1411&lt;365,"&lt; 1 year",IF(X1411&lt;730,"1-2",IF(X1411&lt;1095,"2-3",IF(X1411&lt;1460,"3-4",IF(X1411&lt;1825,"4-5","5+"))))),"")</f>
        <v/>
      </c>
    </row>
    <row r="1412" spans="8:25" x14ac:dyDescent="0.25">
      <c r="H1412" s="155"/>
      <c r="I1412" s="151"/>
      <c r="J1412" s="152"/>
      <c r="K1412" s="153"/>
      <c r="L1412" s="153"/>
      <c r="M1412" s="153"/>
      <c r="N1412" s="153"/>
      <c r="O1412" s="153"/>
      <c r="P1412" s="153"/>
      <c r="Q1412" s="153"/>
      <c r="R1412" s="153"/>
      <c r="S1412" s="152"/>
      <c r="T1412" s="153"/>
      <c r="X1412" s="69" t="str">
        <f t="shared" si="48"/>
        <v/>
      </c>
      <c r="Y1412" s="69" t="str">
        <f t="shared" si="49"/>
        <v/>
      </c>
    </row>
    <row r="1413" spans="8:25" x14ac:dyDescent="0.25">
      <c r="H1413" s="155"/>
      <c r="I1413" s="151"/>
      <c r="J1413" s="152"/>
      <c r="K1413" s="153"/>
      <c r="L1413" s="153"/>
      <c r="M1413" s="153"/>
      <c r="N1413" s="153"/>
      <c r="O1413" s="153"/>
      <c r="P1413" s="153"/>
      <c r="Q1413" s="153"/>
      <c r="R1413" s="153"/>
      <c r="S1413" s="152"/>
      <c r="T1413" s="153"/>
      <c r="X1413" s="69" t="str">
        <f t="shared" si="48"/>
        <v/>
      </c>
      <c r="Y1413" s="69" t="str">
        <f t="shared" si="49"/>
        <v/>
      </c>
    </row>
    <row r="1414" spans="8:25" x14ac:dyDescent="0.25">
      <c r="H1414" s="155"/>
      <c r="I1414" s="151"/>
      <c r="J1414" s="152"/>
      <c r="K1414" s="153"/>
      <c r="L1414" s="153"/>
      <c r="M1414" s="153"/>
      <c r="N1414" s="153"/>
      <c r="O1414" s="153"/>
      <c r="P1414" s="153"/>
      <c r="Q1414" s="153"/>
      <c r="R1414" s="153"/>
      <c r="S1414" s="152"/>
      <c r="T1414" s="153"/>
      <c r="X1414" s="69" t="str">
        <f t="shared" si="48"/>
        <v/>
      </c>
      <c r="Y1414" s="69" t="str">
        <f t="shared" si="49"/>
        <v/>
      </c>
    </row>
    <row r="1415" spans="8:25" x14ac:dyDescent="0.25">
      <c r="H1415" s="155"/>
      <c r="I1415" s="151"/>
      <c r="J1415" s="152"/>
      <c r="K1415" s="153"/>
      <c r="L1415" s="153"/>
      <c r="M1415" s="153"/>
      <c r="N1415" s="153"/>
      <c r="O1415" s="153"/>
      <c r="P1415" s="153"/>
      <c r="Q1415" s="153"/>
      <c r="R1415" s="153"/>
      <c r="S1415" s="152"/>
      <c r="T1415" s="153"/>
      <c r="X1415" s="69" t="str">
        <f t="shared" si="48"/>
        <v/>
      </c>
      <c r="Y1415" s="69" t="str">
        <f t="shared" si="49"/>
        <v/>
      </c>
    </row>
    <row r="1416" spans="8:25" x14ac:dyDescent="0.25">
      <c r="H1416" s="155"/>
      <c r="I1416" s="151"/>
      <c r="J1416" s="152"/>
      <c r="K1416" s="153"/>
      <c r="L1416" s="153"/>
      <c r="M1416" s="153"/>
      <c r="N1416" s="153"/>
      <c r="O1416" s="153"/>
      <c r="P1416" s="153"/>
      <c r="Q1416" s="153"/>
      <c r="R1416" s="153"/>
      <c r="S1416" s="152"/>
      <c r="T1416" s="153"/>
      <c r="X1416" s="69" t="str">
        <f t="shared" si="48"/>
        <v/>
      </c>
      <c r="Y1416" s="69" t="str">
        <f t="shared" si="49"/>
        <v/>
      </c>
    </row>
    <row r="1417" spans="8:25" x14ac:dyDescent="0.25">
      <c r="H1417" s="155"/>
      <c r="I1417" s="151"/>
      <c r="J1417" s="152"/>
      <c r="K1417" s="153"/>
      <c r="L1417" s="153"/>
      <c r="M1417" s="153"/>
      <c r="N1417" s="153"/>
      <c r="O1417" s="153"/>
      <c r="P1417" s="153"/>
      <c r="Q1417" s="153"/>
      <c r="R1417" s="153"/>
      <c r="S1417" s="152"/>
      <c r="T1417" s="153"/>
      <c r="X1417" s="69" t="str">
        <f t="shared" si="48"/>
        <v/>
      </c>
      <c r="Y1417" s="69" t="str">
        <f t="shared" si="49"/>
        <v/>
      </c>
    </row>
    <row r="1418" spans="8:25" x14ac:dyDescent="0.25">
      <c r="H1418" s="155"/>
      <c r="I1418" s="151"/>
      <c r="J1418" s="152"/>
      <c r="K1418" s="153"/>
      <c r="L1418" s="153"/>
      <c r="M1418" s="153"/>
      <c r="N1418" s="153"/>
      <c r="O1418" s="153"/>
      <c r="P1418" s="153"/>
      <c r="Q1418" s="153"/>
      <c r="R1418" s="153"/>
      <c r="S1418" s="152"/>
      <c r="T1418" s="153"/>
      <c r="X1418" s="69" t="str">
        <f t="shared" si="48"/>
        <v/>
      </c>
      <c r="Y1418" s="69" t="str">
        <f t="shared" si="49"/>
        <v/>
      </c>
    </row>
    <row r="1419" spans="8:25" x14ac:dyDescent="0.25">
      <c r="H1419" s="155"/>
      <c r="I1419" s="151"/>
      <c r="J1419" s="152"/>
      <c r="K1419" s="153"/>
      <c r="L1419" s="153"/>
      <c r="M1419" s="153"/>
      <c r="N1419" s="153"/>
      <c r="O1419" s="153"/>
      <c r="P1419" s="153"/>
      <c r="Q1419" s="153"/>
      <c r="R1419" s="153"/>
      <c r="S1419" s="152"/>
      <c r="T1419" s="153"/>
      <c r="X1419" s="69" t="str">
        <f t="shared" si="48"/>
        <v/>
      </c>
      <c r="Y1419" s="69" t="str">
        <f t="shared" si="49"/>
        <v/>
      </c>
    </row>
    <row r="1420" spans="8:25" x14ac:dyDescent="0.25">
      <c r="H1420" s="155"/>
      <c r="I1420" s="151"/>
      <c r="J1420" s="152"/>
      <c r="K1420" s="153"/>
      <c r="L1420" s="153"/>
      <c r="M1420" s="153"/>
      <c r="N1420" s="153"/>
      <c r="O1420" s="153"/>
      <c r="P1420" s="153"/>
      <c r="Q1420" s="153"/>
      <c r="R1420" s="153"/>
      <c r="S1420" s="152"/>
      <c r="T1420" s="153"/>
      <c r="X1420" s="69" t="str">
        <f t="shared" si="48"/>
        <v/>
      </c>
      <c r="Y1420" s="69" t="str">
        <f t="shared" si="49"/>
        <v/>
      </c>
    </row>
    <row r="1421" spans="8:25" x14ac:dyDescent="0.25">
      <c r="H1421" s="155"/>
      <c r="I1421" s="151"/>
      <c r="J1421" s="152"/>
      <c r="K1421" s="153"/>
      <c r="L1421" s="153"/>
      <c r="M1421" s="153"/>
      <c r="N1421" s="153"/>
      <c r="O1421" s="153"/>
      <c r="P1421" s="153"/>
      <c r="Q1421" s="153"/>
      <c r="R1421" s="153"/>
      <c r="S1421" s="152"/>
      <c r="T1421" s="153"/>
      <c r="X1421" s="69" t="str">
        <f t="shared" si="48"/>
        <v/>
      </c>
      <c r="Y1421" s="69" t="str">
        <f t="shared" si="49"/>
        <v/>
      </c>
    </row>
    <row r="1422" spans="8:25" x14ac:dyDescent="0.25">
      <c r="H1422" s="155"/>
      <c r="I1422" s="151"/>
      <c r="J1422" s="152"/>
      <c r="K1422" s="153"/>
      <c r="L1422" s="153"/>
      <c r="M1422" s="153"/>
      <c r="N1422" s="153"/>
      <c r="O1422" s="153"/>
      <c r="P1422" s="153"/>
      <c r="Q1422" s="153"/>
      <c r="R1422" s="153"/>
      <c r="S1422" s="152"/>
      <c r="T1422" s="153"/>
      <c r="X1422" s="69" t="str">
        <f t="shared" si="48"/>
        <v/>
      </c>
      <c r="Y1422" s="69" t="str">
        <f t="shared" si="49"/>
        <v/>
      </c>
    </row>
    <row r="1423" spans="8:25" x14ac:dyDescent="0.25">
      <c r="H1423" s="155"/>
      <c r="I1423" s="151"/>
      <c r="J1423" s="152"/>
      <c r="K1423" s="153"/>
      <c r="L1423" s="153"/>
      <c r="M1423" s="153"/>
      <c r="N1423" s="153"/>
      <c r="O1423" s="153"/>
      <c r="P1423" s="153"/>
      <c r="Q1423" s="153"/>
      <c r="R1423" s="153"/>
      <c r="S1423" s="152"/>
      <c r="T1423" s="153"/>
      <c r="X1423" s="69" t="str">
        <f t="shared" si="48"/>
        <v/>
      </c>
      <c r="Y1423" s="69" t="str">
        <f t="shared" si="49"/>
        <v/>
      </c>
    </row>
    <row r="1424" spans="8:25" x14ac:dyDescent="0.25">
      <c r="H1424" s="155"/>
      <c r="I1424" s="151"/>
      <c r="J1424" s="152"/>
      <c r="K1424" s="153"/>
      <c r="L1424" s="153"/>
      <c r="M1424" s="153"/>
      <c r="N1424" s="153"/>
      <c r="O1424" s="153"/>
      <c r="P1424" s="153"/>
      <c r="Q1424" s="153"/>
      <c r="R1424" s="153"/>
      <c r="S1424" s="152"/>
      <c r="T1424" s="153"/>
      <c r="X1424" s="69" t="str">
        <f t="shared" si="48"/>
        <v/>
      </c>
      <c r="Y1424" s="69" t="str">
        <f t="shared" si="49"/>
        <v/>
      </c>
    </row>
    <row r="1425" spans="8:25" x14ac:dyDescent="0.25">
      <c r="H1425" s="155"/>
      <c r="I1425" s="151"/>
      <c r="J1425" s="152"/>
      <c r="K1425" s="153"/>
      <c r="L1425" s="153"/>
      <c r="M1425" s="153"/>
      <c r="N1425" s="153"/>
      <c r="O1425" s="153"/>
      <c r="P1425" s="153"/>
      <c r="Q1425" s="153"/>
      <c r="R1425" s="153"/>
      <c r="S1425" s="152"/>
      <c r="T1425" s="153"/>
      <c r="X1425" s="69" t="str">
        <f t="shared" si="48"/>
        <v/>
      </c>
      <c r="Y1425" s="69" t="str">
        <f t="shared" si="49"/>
        <v/>
      </c>
    </row>
    <row r="1426" spans="8:25" x14ac:dyDescent="0.25">
      <c r="H1426" s="155"/>
      <c r="I1426" s="151"/>
      <c r="J1426" s="152"/>
      <c r="K1426" s="153"/>
      <c r="L1426" s="153"/>
      <c r="M1426" s="153"/>
      <c r="N1426" s="153"/>
      <c r="O1426" s="153"/>
      <c r="P1426" s="153"/>
      <c r="Q1426" s="153"/>
      <c r="R1426" s="153"/>
      <c r="S1426" s="152"/>
      <c r="T1426" s="153"/>
      <c r="X1426" s="69" t="str">
        <f t="shared" si="48"/>
        <v/>
      </c>
      <c r="Y1426" s="69" t="str">
        <f t="shared" si="49"/>
        <v/>
      </c>
    </row>
    <row r="1427" spans="8:25" x14ac:dyDescent="0.25">
      <c r="H1427" s="155"/>
      <c r="I1427" s="151"/>
      <c r="J1427" s="152"/>
      <c r="K1427" s="153"/>
      <c r="L1427" s="153"/>
      <c r="M1427" s="153"/>
      <c r="N1427" s="153"/>
      <c r="O1427" s="153"/>
      <c r="P1427" s="153"/>
      <c r="Q1427" s="153"/>
      <c r="R1427" s="153"/>
      <c r="S1427" s="152"/>
      <c r="T1427" s="153"/>
      <c r="X1427" s="69" t="str">
        <f t="shared" si="48"/>
        <v/>
      </c>
      <c r="Y1427" s="69" t="str">
        <f t="shared" si="49"/>
        <v/>
      </c>
    </row>
    <row r="1428" spans="8:25" x14ac:dyDescent="0.25">
      <c r="H1428" s="155"/>
      <c r="I1428" s="151"/>
      <c r="J1428" s="152"/>
      <c r="K1428" s="153"/>
      <c r="L1428" s="153"/>
      <c r="M1428" s="153"/>
      <c r="N1428" s="153"/>
      <c r="O1428" s="153"/>
      <c r="P1428" s="153"/>
      <c r="Q1428" s="153"/>
      <c r="R1428" s="153"/>
      <c r="S1428" s="152"/>
      <c r="T1428" s="153"/>
      <c r="X1428" s="69" t="str">
        <f t="shared" si="48"/>
        <v/>
      </c>
      <c r="Y1428" s="69" t="str">
        <f t="shared" si="49"/>
        <v/>
      </c>
    </row>
    <row r="1429" spans="8:25" x14ac:dyDescent="0.25">
      <c r="H1429" s="155"/>
      <c r="I1429" s="151"/>
      <c r="J1429" s="152"/>
      <c r="K1429" s="153"/>
      <c r="L1429" s="153"/>
      <c r="M1429" s="153"/>
      <c r="N1429" s="153"/>
      <c r="O1429" s="153"/>
      <c r="P1429" s="153"/>
      <c r="Q1429" s="153"/>
      <c r="R1429" s="153"/>
      <c r="S1429" s="152"/>
      <c r="T1429" s="153"/>
      <c r="X1429" s="69" t="str">
        <f t="shared" si="48"/>
        <v/>
      </c>
      <c r="Y1429" s="69" t="str">
        <f t="shared" si="49"/>
        <v/>
      </c>
    </row>
    <row r="1430" spans="8:25" x14ac:dyDescent="0.25">
      <c r="H1430" s="155"/>
      <c r="I1430" s="151"/>
      <c r="J1430" s="152"/>
      <c r="K1430" s="153"/>
      <c r="L1430" s="153"/>
      <c r="M1430" s="153"/>
      <c r="N1430" s="153"/>
      <c r="O1430" s="153"/>
      <c r="P1430" s="153"/>
      <c r="Q1430" s="153"/>
      <c r="R1430" s="153"/>
      <c r="S1430" s="152"/>
      <c r="T1430" s="153"/>
      <c r="X1430" s="69" t="str">
        <f t="shared" si="48"/>
        <v/>
      </c>
      <c r="Y1430" s="69" t="str">
        <f t="shared" si="49"/>
        <v/>
      </c>
    </row>
    <row r="1431" spans="8:25" x14ac:dyDescent="0.25">
      <c r="H1431" s="155"/>
      <c r="I1431" s="151"/>
      <c r="J1431" s="152"/>
      <c r="K1431" s="153"/>
      <c r="L1431" s="153"/>
      <c r="M1431" s="153"/>
      <c r="N1431" s="153"/>
      <c r="O1431" s="153"/>
      <c r="P1431" s="153"/>
      <c r="Q1431" s="153"/>
      <c r="R1431" s="153"/>
      <c r="S1431" s="152"/>
      <c r="T1431" s="153"/>
      <c r="X1431" s="69" t="str">
        <f t="shared" si="48"/>
        <v/>
      </c>
      <c r="Y1431" s="69" t="str">
        <f t="shared" si="49"/>
        <v/>
      </c>
    </row>
    <row r="1432" spans="8:25" x14ac:dyDescent="0.25">
      <c r="H1432" s="155"/>
      <c r="I1432" s="151"/>
      <c r="J1432" s="152"/>
      <c r="K1432" s="153"/>
      <c r="L1432" s="153"/>
      <c r="M1432" s="153"/>
      <c r="N1432" s="153"/>
      <c r="O1432" s="153"/>
      <c r="P1432" s="153"/>
      <c r="Q1432" s="153"/>
      <c r="R1432" s="153"/>
      <c r="S1432" s="152"/>
      <c r="T1432" s="153"/>
      <c r="X1432" s="69" t="str">
        <f t="shared" si="48"/>
        <v/>
      </c>
      <c r="Y1432" s="69" t="str">
        <f t="shared" si="49"/>
        <v/>
      </c>
    </row>
    <row r="1433" spans="8:25" x14ac:dyDescent="0.25">
      <c r="H1433" s="155"/>
      <c r="I1433" s="151"/>
      <c r="J1433" s="152"/>
      <c r="K1433" s="153"/>
      <c r="L1433" s="153"/>
      <c r="M1433" s="153"/>
      <c r="N1433" s="153"/>
      <c r="O1433" s="153"/>
      <c r="P1433" s="153"/>
      <c r="Q1433" s="153"/>
      <c r="R1433" s="153"/>
      <c r="S1433" s="152"/>
      <c r="T1433" s="153"/>
      <c r="X1433" s="69" t="str">
        <f t="shared" si="48"/>
        <v/>
      </c>
      <c r="Y1433" s="69" t="str">
        <f t="shared" si="49"/>
        <v/>
      </c>
    </row>
    <row r="1434" spans="8:25" x14ac:dyDescent="0.25">
      <c r="H1434" s="155"/>
      <c r="I1434" s="151"/>
      <c r="J1434" s="152"/>
      <c r="K1434" s="153"/>
      <c r="L1434" s="153"/>
      <c r="M1434" s="153"/>
      <c r="N1434" s="153"/>
      <c r="O1434" s="153"/>
      <c r="P1434" s="153"/>
      <c r="Q1434" s="153"/>
      <c r="R1434" s="153"/>
      <c r="S1434" s="152"/>
      <c r="T1434" s="153"/>
      <c r="X1434" s="69" t="str">
        <f t="shared" si="48"/>
        <v/>
      </c>
      <c r="Y1434" s="69" t="str">
        <f t="shared" si="49"/>
        <v/>
      </c>
    </row>
    <row r="1435" spans="8:25" x14ac:dyDescent="0.25">
      <c r="H1435" s="155"/>
      <c r="I1435" s="151"/>
      <c r="J1435" s="152"/>
      <c r="K1435" s="153"/>
      <c r="L1435" s="153"/>
      <c r="M1435" s="153"/>
      <c r="N1435" s="153"/>
      <c r="O1435" s="153"/>
      <c r="P1435" s="153"/>
      <c r="Q1435" s="153"/>
      <c r="R1435" s="153"/>
      <c r="S1435" s="152"/>
      <c r="T1435" s="153"/>
      <c r="X1435" s="69" t="str">
        <f t="shared" si="48"/>
        <v/>
      </c>
      <c r="Y1435" s="69" t="str">
        <f t="shared" si="49"/>
        <v/>
      </c>
    </row>
    <row r="1436" spans="8:25" x14ac:dyDescent="0.25">
      <c r="H1436" s="155"/>
      <c r="I1436" s="151"/>
      <c r="J1436" s="152"/>
      <c r="K1436" s="153"/>
      <c r="L1436" s="153"/>
      <c r="M1436" s="153"/>
      <c r="N1436" s="153"/>
      <c r="O1436" s="153"/>
      <c r="P1436" s="153"/>
      <c r="Q1436" s="153"/>
      <c r="R1436" s="153"/>
      <c r="S1436" s="152"/>
      <c r="T1436" s="153"/>
      <c r="X1436" s="69" t="str">
        <f t="shared" si="48"/>
        <v/>
      </c>
      <c r="Y1436" s="69" t="str">
        <f t="shared" si="49"/>
        <v/>
      </c>
    </row>
    <row r="1437" spans="8:25" x14ac:dyDescent="0.25">
      <c r="H1437" s="155"/>
      <c r="I1437" s="151"/>
      <c r="J1437" s="152"/>
      <c r="K1437" s="153"/>
      <c r="L1437" s="153"/>
      <c r="M1437" s="153"/>
      <c r="N1437" s="153"/>
      <c r="O1437" s="153"/>
      <c r="P1437" s="153"/>
      <c r="Q1437" s="153"/>
      <c r="R1437" s="153"/>
      <c r="S1437" s="152"/>
      <c r="T1437" s="153"/>
      <c r="X1437" s="69" t="str">
        <f t="shared" si="48"/>
        <v/>
      </c>
      <c r="Y1437" s="69" t="str">
        <f t="shared" si="49"/>
        <v/>
      </c>
    </row>
    <row r="1438" spans="8:25" x14ac:dyDescent="0.25">
      <c r="H1438" s="155"/>
      <c r="I1438" s="151"/>
      <c r="J1438" s="152"/>
      <c r="K1438" s="153"/>
      <c r="L1438" s="153"/>
      <c r="M1438" s="153"/>
      <c r="N1438" s="153"/>
      <c r="O1438" s="153"/>
      <c r="P1438" s="153"/>
      <c r="Q1438" s="153"/>
      <c r="R1438" s="153"/>
      <c r="S1438" s="152"/>
      <c r="T1438" s="153"/>
      <c r="X1438" s="69" t="str">
        <f t="shared" si="48"/>
        <v/>
      </c>
      <c r="Y1438" s="69" t="str">
        <f t="shared" si="49"/>
        <v/>
      </c>
    </row>
    <row r="1439" spans="8:25" x14ac:dyDescent="0.25">
      <c r="H1439" s="155"/>
      <c r="I1439" s="151"/>
      <c r="J1439" s="152"/>
      <c r="K1439" s="153"/>
      <c r="L1439" s="153"/>
      <c r="M1439" s="153"/>
      <c r="N1439" s="153"/>
      <c r="O1439" s="153"/>
      <c r="P1439" s="153"/>
      <c r="Q1439" s="153"/>
      <c r="R1439" s="153"/>
      <c r="S1439" s="152"/>
      <c r="T1439" s="153"/>
      <c r="X1439" s="69" t="str">
        <f t="shared" si="48"/>
        <v/>
      </c>
      <c r="Y1439" s="69" t="str">
        <f t="shared" si="49"/>
        <v/>
      </c>
    </row>
    <row r="1440" spans="8:25" x14ac:dyDescent="0.25">
      <c r="H1440" s="155"/>
      <c r="I1440" s="151"/>
      <c r="J1440" s="152"/>
      <c r="K1440" s="153"/>
      <c r="L1440" s="153"/>
      <c r="M1440" s="153"/>
      <c r="N1440" s="153"/>
      <c r="O1440" s="153"/>
      <c r="P1440" s="153"/>
      <c r="Q1440" s="153"/>
      <c r="R1440" s="153"/>
      <c r="S1440" s="152"/>
      <c r="T1440" s="153"/>
      <c r="X1440" s="69" t="str">
        <f t="shared" si="48"/>
        <v/>
      </c>
      <c r="Y1440" s="69" t="str">
        <f t="shared" si="49"/>
        <v/>
      </c>
    </row>
    <row r="1441" spans="8:25" x14ac:dyDescent="0.25">
      <c r="H1441" s="155"/>
      <c r="I1441" s="151"/>
      <c r="J1441" s="152"/>
      <c r="K1441" s="153"/>
      <c r="L1441" s="153"/>
      <c r="M1441" s="153"/>
      <c r="N1441" s="153"/>
      <c r="O1441" s="153"/>
      <c r="P1441" s="153"/>
      <c r="Q1441" s="153"/>
      <c r="R1441" s="153"/>
      <c r="S1441" s="152"/>
      <c r="T1441" s="153"/>
      <c r="X1441" s="69" t="str">
        <f t="shared" si="48"/>
        <v/>
      </c>
      <c r="Y1441" s="69" t="str">
        <f t="shared" si="49"/>
        <v/>
      </c>
    </row>
    <row r="1442" spans="8:25" x14ac:dyDescent="0.25">
      <c r="H1442" s="155"/>
      <c r="I1442" s="151"/>
      <c r="J1442" s="152"/>
      <c r="K1442" s="153"/>
      <c r="L1442" s="153"/>
      <c r="M1442" s="153"/>
      <c r="N1442" s="153"/>
      <c r="O1442" s="153"/>
      <c r="P1442" s="153"/>
      <c r="Q1442" s="153"/>
      <c r="R1442" s="153"/>
      <c r="S1442" s="152"/>
      <c r="T1442" s="153"/>
      <c r="X1442" s="69" t="str">
        <f t="shared" si="48"/>
        <v/>
      </c>
      <c r="Y1442" s="69" t="str">
        <f t="shared" si="49"/>
        <v/>
      </c>
    </row>
    <row r="1443" spans="8:25" x14ac:dyDescent="0.25">
      <c r="H1443" s="155"/>
      <c r="I1443" s="151"/>
      <c r="J1443" s="152"/>
      <c r="K1443" s="153"/>
      <c r="L1443" s="153"/>
      <c r="M1443" s="153"/>
      <c r="N1443" s="153"/>
      <c r="O1443" s="153"/>
      <c r="P1443" s="153"/>
      <c r="Q1443" s="153"/>
      <c r="R1443" s="153"/>
      <c r="S1443" s="152"/>
      <c r="T1443" s="153"/>
      <c r="X1443" s="69" t="str">
        <f t="shared" si="48"/>
        <v/>
      </c>
      <c r="Y1443" s="69" t="str">
        <f t="shared" si="49"/>
        <v/>
      </c>
    </row>
    <row r="1444" spans="8:25" x14ac:dyDescent="0.25">
      <c r="H1444" s="155"/>
      <c r="I1444" s="151"/>
      <c r="J1444" s="152"/>
      <c r="K1444" s="153"/>
      <c r="L1444" s="153"/>
      <c r="M1444" s="153"/>
      <c r="N1444" s="153"/>
      <c r="O1444" s="153"/>
      <c r="P1444" s="153"/>
      <c r="Q1444" s="153"/>
      <c r="R1444" s="153"/>
      <c r="S1444" s="152"/>
      <c r="T1444" s="153"/>
      <c r="X1444" s="69" t="str">
        <f t="shared" si="48"/>
        <v/>
      </c>
      <c r="Y1444" s="69" t="str">
        <f t="shared" si="49"/>
        <v/>
      </c>
    </row>
    <row r="1445" spans="8:25" x14ac:dyDescent="0.25">
      <c r="H1445" s="155"/>
      <c r="I1445" s="151"/>
      <c r="J1445" s="152"/>
      <c r="K1445" s="153"/>
      <c r="L1445" s="153"/>
      <c r="M1445" s="153"/>
      <c r="N1445" s="153"/>
      <c r="O1445" s="153"/>
      <c r="P1445" s="153"/>
      <c r="Q1445" s="153"/>
      <c r="R1445" s="153"/>
      <c r="S1445" s="152"/>
      <c r="T1445" s="153"/>
      <c r="X1445" s="69" t="str">
        <f t="shared" si="48"/>
        <v/>
      </c>
      <c r="Y1445" s="69" t="str">
        <f t="shared" si="49"/>
        <v/>
      </c>
    </row>
    <row r="1446" spans="8:25" x14ac:dyDescent="0.25">
      <c r="H1446" s="155"/>
      <c r="I1446" s="151"/>
      <c r="J1446" s="152"/>
      <c r="K1446" s="153"/>
      <c r="L1446" s="153"/>
      <c r="M1446" s="153"/>
      <c r="N1446" s="153"/>
      <c r="O1446" s="153"/>
      <c r="P1446" s="153"/>
      <c r="Q1446" s="153"/>
      <c r="R1446" s="153"/>
      <c r="S1446" s="152"/>
      <c r="T1446" s="153"/>
      <c r="X1446" s="69" t="str">
        <f t="shared" si="48"/>
        <v/>
      </c>
      <c r="Y1446" s="69" t="str">
        <f t="shared" si="49"/>
        <v/>
      </c>
    </row>
    <row r="1447" spans="8:25" x14ac:dyDescent="0.25">
      <c r="H1447" s="155"/>
      <c r="I1447" s="151"/>
      <c r="J1447" s="152"/>
      <c r="K1447" s="153"/>
      <c r="L1447" s="153"/>
      <c r="M1447" s="153"/>
      <c r="N1447" s="153"/>
      <c r="O1447" s="153"/>
      <c r="P1447" s="153"/>
      <c r="Q1447" s="153"/>
      <c r="R1447" s="153"/>
      <c r="S1447" s="152"/>
      <c r="T1447" s="153"/>
      <c r="X1447" s="69" t="str">
        <f t="shared" si="48"/>
        <v/>
      </c>
      <c r="Y1447" s="69" t="str">
        <f t="shared" si="49"/>
        <v/>
      </c>
    </row>
    <row r="1448" spans="8:25" x14ac:dyDescent="0.25">
      <c r="H1448" s="155"/>
      <c r="I1448" s="151"/>
      <c r="J1448" s="152"/>
      <c r="K1448" s="153"/>
      <c r="L1448" s="153"/>
      <c r="M1448" s="153"/>
      <c r="N1448" s="153"/>
      <c r="O1448" s="153"/>
      <c r="P1448" s="153"/>
      <c r="Q1448" s="153"/>
      <c r="R1448" s="153"/>
      <c r="S1448" s="152"/>
      <c r="T1448" s="153"/>
      <c r="X1448" s="69" t="str">
        <f t="shared" si="48"/>
        <v/>
      </c>
      <c r="Y1448" s="69" t="str">
        <f t="shared" si="49"/>
        <v/>
      </c>
    </row>
    <row r="1449" spans="8:25" x14ac:dyDescent="0.25">
      <c r="H1449" s="155"/>
      <c r="I1449" s="151"/>
      <c r="J1449" s="152"/>
      <c r="K1449" s="153"/>
      <c r="L1449" s="153"/>
      <c r="M1449" s="153"/>
      <c r="N1449" s="153"/>
      <c r="O1449" s="153"/>
      <c r="P1449" s="153"/>
      <c r="Q1449" s="153"/>
      <c r="R1449" s="153"/>
      <c r="S1449" s="152"/>
      <c r="T1449" s="153"/>
      <c r="X1449" s="69" t="str">
        <f t="shared" si="48"/>
        <v/>
      </c>
      <c r="Y1449" s="69" t="str">
        <f t="shared" si="49"/>
        <v/>
      </c>
    </row>
    <row r="1450" spans="8:25" x14ac:dyDescent="0.25">
      <c r="H1450" s="155"/>
      <c r="I1450" s="151"/>
      <c r="J1450" s="152"/>
      <c r="K1450" s="153"/>
      <c r="L1450" s="153"/>
      <c r="M1450" s="153"/>
      <c r="N1450" s="153"/>
      <c r="O1450" s="153"/>
      <c r="P1450" s="153"/>
      <c r="Q1450" s="153"/>
      <c r="R1450" s="153"/>
      <c r="S1450" s="152"/>
      <c r="T1450" s="153"/>
      <c r="X1450" s="69" t="str">
        <f t="shared" si="48"/>
        <v/>
      </c>
      <c r="Y1450" s="69" t="str">
        <f t="shared" si="49"/>
        <v/>
      </c>
    </row>
    <row r="1451" spans="8:25" x14ac:dyDescent="0.25">
      <c r="H1451" s="155"/>
      <c r="I1451" s="151"/>
      <c r="J1451" s="152"/>
      <c r="K1451" s="153"/>
      <c r="L1451" s="153"/>
      <c r="M1451" s="153"/>
      <c r="N1451" s="153"/>
      <c r="O1451" s="153"/>
      <c r="P1451" s="153"/>
      <c r="Q1451" s="153"/>
      <c r="R1451" s="153"/>
      <c r="S1451" s="152"/>
      <c r="T1451" s="153"/>
      <c r="X1451" s="69" t="str">
        <f t="shared" si="48"/>
        <v/>
      </c>
      <c r="Y1451" s="69" t="str">
        <f t="shared" si="49"/>
        <v/>
      </c>
    </row>
    <row r="1452" spans="8:25" x14ac:dyDescent="0.25">
      <c r="H1452" s="155"/>
      <c r="I1452" s="151"/>
      <c r="J1452" s="152"/>
      <c r="K1452" s="153"/>
      <c r="L1452" s="153"/>
      <c r="M1452" s="153"/>
      <c r="N1452" s="153"/>
      <c r="O1452" s="153"/>
      <c r="P1452" s="153"/>
      <c r="Q1452" s="153"/>
      <c r="R1452" s="153"/>
      <c r="S1452" s="152"/>
      <c r="T1452" s="153"/>
      <c r="X1452" s="69" t="str">
        <f t="shared" si="48"/>
        <v/>
      </c>
      <c r="Y1452" s="69" t="str">
        <f t="shared" si="49"/>
        <v/>
      </c>
    </row>
    <row r="1453" spans="8:25" x14ac:dyDescent="0.25">
      <c r="H1453" s="155"/>
      <c r="I1453" s="151"/>
      <c r="J1453" s="152"/>
      <c r="K1453" s="153"/>
      <c r="L1453" s="153"/>
      <c r="M1453" s="153"/>
      <c r="N1453" s="153"/>
      <c r="O1453" s="153"/>
      <c r="P1453" s="153"/>
      <c r="Q1453" s="153"/>
      <c r="R1453" s="153"/>
      <c r="S1453" s="152"/>
      <c r="T1453" s="153"/>
      <c r="X1453" s="69" t="str">
        <f t="shared" si="48"/>
        <v/>
      </c>
      <c r="Y1453" s="69" t="str">
        <f t="shared" si="49"/>
        <v/>
      </c>
    </row>
    <row r="1454" spans="8:25" x14ac:dyDescent="0.25">
      <c r="H1454" s="155"/>
      <c r="I1454" s="151"/>
      <c r="J1454" s="152"/>
      <c r="K1454" s="153"/>
      <c r="L1454" s="153"/>
      <c r="M1454" s="153"/>
      <c r="N1454" s="153"/>
      <c r="O1454" s="153"/>
      <c r="P1454" s="153"/>
      <c r="Q1454" s="153"/>
      <c r="R1454" s="153"/>
      <c r="S1454" s="152"/>
      <c r="T1454" s="153"/>
      <c r="X1454" s="69" t="str">
        <f t="shared" si="48"/>
        <v/>
      </c>
      <c r="Y1454" s="69" t="str">
        <f t="shared" si="49"/>
        <v/>
      </c>
    </row>
    <row r="1455" spans="8:25" x14ac:dyDescent="0.25">
      <c r="H1455" s="155"/>
      <c r="I1455" s="151"/>
      <c r="J1455" s="152"/>
      <c r="K1455" s="153"/>
      <c r="L1455" s="153"/>
      <c r="M1455" s="153"/>
      <c r="N1455" s="153"/>
      <c r="O1455" s="153"/>
      <c r="P1455" s="153"/>
      <c r="Q1455" s="153"/>
      <c r="R1455" s="153"/>
      <c r="S1455" s="152"/>
      <c r="T1455" s="153"/>
      <c r="X1455" s="69" t="str">
        <f t="shared" si="48"/>
        <v/>
      </c>
      <c r="Y1455" s="69" t="str">
        <f t="shared" si="49"/>
        <v/>
      </c>
    </row>
    <row r="1456" spans="8:25" x14ac:dyDescent="0.25">
      <c r="H1456" s="155"/>
      <c r="I1456" s="151"/>
      <c r="J1456" s="152"/>
      <c r="K1456" s="153"/>
      <c r="L1456" s="153"/>
      <c r="M1456" s="153"/>
      <c r="N1456" s="153"/>
      <c r="O1456" s="153"/>
      <c r="P1456" s="153"/>
      <c r="Q1456" s="153"/>
      <c r="R1456" s="153"/>
      <c r="S1456" s="152"/>
      <c r="T1456" s="153"/>
      <c r="X1456" s="69" t="str">
        <f t="shared" si="48"/>
        <v/>
      </c>
      <c r="Y1456" s="69" t="str">
        <f t="shared" si="49"/>
        <v/>
      </c>
    </row>
    <row r="1457" spans="8:25" x14ac:dyDescent="0.25">
      <c r="H1457" s="155"/>
      <c r="I1457" s="151"/>
      <c r="J1457" s="152"/>
      <c r="K1457" s="153"/>
      <c r="L1457" s="153"/>
      <c r="M1457" s="153"/>
      <c r="N1457" s="153"/>
      <c r="O1457" s="153"/>
      <c r="P1457" s="153"/>
      <c r="Q1457" s="153"/>
      <c r="R1457" s="153"/>
      <c r="S1457" s="152"/>
      <c r="T1457" s="153"/>
      <c r="X1457" s="69" t="str">
        <f t="shared" si="48"/>
        <v/>
      </c>
      <c r="Y1457" s="69" t="str">
        <f t="shared" si="49"/>
        <v/>
      </c>
    </row>
    <row r="1458" spans="8:25" x14ac:dyDescent="0.25">
      <c r="H1458" s="155"/>
      <c r="I1458" s="151"/>
      <c r="J1458" s="152"/>
      <c r="K1458" s="153"/>
      <c r="L1458" s="153"/>
      <c r="M1458" s="153"/>
      <c r="N1458" s="153"/>
      <c r="O1458" s="153"/>
      <c r="P1458" s="153"/>
      <c r="Q1458" s="153"/>
      <c r="R1458" s="153"/>
      <c r="S1458" s="152"/>
      <c r="T1458" s="153"/>
      <c r="X1458" s="69" t="str">
        <f t="shared" si="48"/>
        <v/>
      </c>
      <c r="Y1458" s="69" t="str">
        <f t="shared" si="49"/>
        <v/>
      </c>
    </row>
    <row r="1459" spans="8:25" x14ac:dyDescent="0.25">
      <c r="H1459" s="155"/>
      <c r="I1459" s="151"/>
      <c r="J1459" s="152"/>
      <c r="K1459" s="153"/>
      <c r="L1459" s="153"/>
      <c r="M1459" s="153"/>
      <c r="N1459" s="153"/>
      <c r="O1459" s="153"/>
      <c r="P1459" s="153"/>
      <c r="Q1459" s="153"/>
      <c r="R1459" s="153"/>
      <c r="S1459" s="152"/>
      <c r="T1459" s="153"/>
      <c r="X1459" s="69" t="str">
        <f t="shared" si="48"/>
        <v/>
      </c>
      <c r="Y1459" s="69" t="str">
        <f t="shared" si="49"/>
        <v/>
      </c>
    </row>
    <row r="1460" spans="8:25" x14ac:dyDescent="0.25">
      <c r="H1460" s="155"/>
      <c r="I1460" s="151"/>
      <c r="J1460" s="152"/>
      <c r="K1460" s="153"/>
      <c r="L1460" s="153"/>
      <c r="M1460" s="153"/>
      <c r="N1460" s="153"/>
      <c r="O1460" s="153"/>
      <c r="P1460" s="153"/>
      <c r="Q1460" s="153"/>
      <c r="R1460" s="153"/>
      <c r="S1460" s="152"/>
      <c r="T1460" s="153"/>
      <c r="X1460" s="69" t="str">
        <f t="shared" si="48"/>
        <v/>
      </c>
      <c r="Y1460" s="69" t="str">
        <f t="shared" si="49"/>
        <v/>
      </c>
    </row>
    <row r="1461" spans="8:25" x14ac:dyDescent="0.25">
      <c r="H1461" s="155"/>
      <c r="I1461" s="151"/>
      <c r="J1461" s="152"/>
      <c r="K1461" s="153"/>
      <c r="L1461" s="153"/>
      <c r="M1461" s="153"/>
      <c r="N1461" s="153"/>
      <c r="O1461" s="153"/>
      <c r="P1461" s="153"/>
      <c r="Q1461" s="153"/>
      <c r="R1461" s="153"/>
      <c r="S1461" s="152"/>
      <c r="T1461" s="153"/>
      <c r="X1461" s="69" t="str">
        <f t="shared" si="48"/>
        <v/>
      </c>
      <c r="Y1461" s="69" t="str">
        <f t="shared" si="49"/>
        <v/>
      </c>
    </row>
    <row r="1462" spans="8:25" x14ac:dyDescent="0.25">
      <c r="H1462" s="155"/>
      <c r="I1462" s="151"/>
      <c r="J1462" s="152"/>
      <c r="K1462" s="153"/>
      <c r="L1462" s="153"/>
      <c r="M1462" s="153"/>
      <c r="N1462" s="153"/>
      <c r="O1462" s="153"/>
      <c r="P1462" s="153"/>
      <c r="Q1462" s="153"/>
      <c r="R1462" s="153"/>
      <c r="S1462" s="152"/>
      <c r="T1462" s="153"/>
      <c r="X1462" s="69" t="str">
        <f t="shared" si="48"/>
        <v/>
      </c>
      <c r="Y1462" s="69" t="str">
        <f t="shared" si="49"/>
        <v/>
      </c>
    </row>
    <row r="1463" spans="8:25" x14ac:dyDescent="0.25">
      <c r="H1463" s="155"/>
      <c r="I1463" s="151"/>
      <c r="J1463" s="152"/>
      <c r="K1463" s="153"/>
      <c r="L1463" s="153"/>
      <c r="M1463" s="153"/>
      <c r="N1463" s="153"/>
      <c r="O1463" s="153"/>
      <c r="P1463" s="153"/>
      <c r="Q1463" s="153"/>
      <c r="R1463" s="153"/>
      <c r="S1463" s="152"/>
      <c r="T1463" s="153"/>
      <c r="X1463" s="69" t="str">
        <f t="shared" si="48"/>
        <v/>
      </c>
      <c r="Y1463" s="69" t="str">
        <f t="shared" si="49"/>
        <v/>
      </c>
    </row>
    <row r="1464" spans="8:25" x14ac:dyDescent="0.25">
      <c r="H1464" s="155"/>
      <c r="I1464" s="151"/>
      <c r="J1464" s="152"/>
      <c r="K1464" s="153"/>
      <c r="L1464" s="153"/>
      <c r="M1464" s="153"/>
      <c r="N1464" s="153"/>
      <c r="O1464" s="153"/>
      <c r="P1464" s="153"/>
      <c r="Q1464" s="153"/>
      <c r="R1464" s="153"/>
      <c r="S1464" s="152"/>
      <c r="T1464" s="153"/>
      <c r="X1464" s="69" t="str">
        <f t="shared" si="48"/>
        <v/>
      </c>
      <c r="Y1464" s="69" t="str">
        <f t="shared" si="49"/>
        <v/>
      </c>
    </row>
    <row r="1465" spans="8:25" x14ac:dyDescent="0.25">
      <c r="H1465" s="155"/>
      <c r="I1465" s="151"/>
      <c r="J1465" s="152"/>
      <c r="K1465" s="153"/>
      <c r="L1465" s="153"/>
      <c r="M1465" s="153"/>
      <c r="N1465" s="153"/>
      <c r="O1465" s="153"/>
      <c r="P1465" s="153"/>
      <c r="Q1465" s="153"/>
      <c r="R1465" s="153"/>
      <c r="S1465" s="152"/>
      <c r="T1465" s="153"/>
      <c r="X1465" s="69" t="str">
        <f t="shared" si="48"/>
        <v/>
      </c>
      <c r="Y1465" s="69" t="str">
        <f t="shared" si="49"/>
        <v/>
      </c>
    </row>
    <row r="1466" spans="8:25" x14ac:dyDescent="0.25">
      <c r="H1466" s="155"/>
      <c r="I1466" s="151"/>
      <c r="J1466" s="152"/>
      <c r="K1466" s="153"/>
      <c r="L1466" s="153"/>
      <c r="M1466" s="153"/>
      <c r="N1466" s="153"/>
      <c r="O1466" s="153"/>
      <c r="P1466" s="153"/>
      <c r="Q1466" s="153"/>
      <c r="R1466" s="153"/>
      <c r="S1466" s="152"/>
      <c r="T1466" s="153"/>
      <c r="X1466" s="69" t="str">
        <f t="shared" si="48"/>
        <v/>
      </c>
      <c r="Y1466" s="69" t="str">
        <f t="shared" si="49"/>
        <v/>
      </c>
    </row>
    <row r="1467" spans="8:25" x14ac:dyDescent="0.25">
      <c r="H1467" s="155"/>
      <c r="I1467" s="151"/>
      <c r="J1467" s="152"/>
      <c r="K1467" s="153"/>
      <c r="L1467" s="153"/>
      <c r="M1467" s="153"/>
      <c r="N1467" s="153"/>
      <c r="O1467" s="153"/>
      <c r="P1467" s="153"/>
      <c r="Q1467" s="153"/>
      <c r="R1467" s="153"/>
      <c r="S1467" s="152"/>
      <c r="T1467" s="153"/>
      <c r="X1467" s="69" t="str">
        <f t="shared" si="48"/>
        <v/>
      </c>
      <c r="Y1467" s="69" t="str">
        <f t="shared" si="49"/>
        <v/>
      </c>
    </row>
    <row r="1468" spans="8:25" x14ac:dyDescent="0.25">
      <c r="H1468" s="155"/>
      <c r="I1468" s="151"/>
      <c r="J1468" s="152"/>
      <c r="K1468" s="153"/>
      <c r="L1468" s="153"/>
      <c r="M1468" s="153"/>
      <c r="N1468" s="153"/>
      <c r="O1468" s="153"/>
      <c r="P1468" s="153"/>
      <c r="Q1468" s="153"/>
      <c r="R1468" s="153"/>
      <c r="S1468" s="152"/>
      <c r="T1468" s="153"/>
      <c r="X1468" s="69" t="str">
        <f t="shared" si="48"/>
        <v/>
      </c>
      <c r="Y1468" s="69" t="str">
        <f t="shared" si="49"/>
        <v/>
      </c>
    </row>
    <row r="1469" spans="8:25" x14ac:dyDescent="0.25">
      <c r="H1469" s="155"/>
      <c r="I1469" s="151"/>
      <c r="J1469" s="152"/>
      <c r="K1469" s="153"/>
      <c r="L1469" s="153"/>
      <c r="M1469" s="153"/>
      <c r="N1469" s="153"/>
      <c r="O1469" s="153"/>
      <c r="P1469" s="153"/>
      <c r="Q1469" s="153"/>
      <c r="R1469" s="153"/>
      <c r="S1469" s="152"/>
      <c r="T1469" s="153"/>
      <c r="X1469" s="69" t="str">
        <f t="shared" si="48"/>
        <v/>
      </c>
      <c r="Y1469" s="69" t="str">
        <f t="shared" si="49"/>
        <v/>
      </c>
    </row>
    <row r="1470" spans="8:25" x14ac:dyDescent="0.25">
      <c r="H1470" s="155"/>
      <c r="I1470" s="151"/>
      <c r="J1470" s="152"/>
      <c r="K1470" s="153"/>
      <c r="L1470" s="153"/>
      <c r="M1470" s="153"/>
      <c r="N1470" s="153"/>
      <c r="O1470" s="153"/>
      <c r="P1470" s="153"/>
      <c r="Q1470" s="153"/>
      <c r="R1470" s="153"/>
      <c r="S1470" s="152"/>
      <c r="T1470" s="153"/>
      <c r="X1470" s="69" t="str">
        <f t="shared" si="48"/>
        <v/>
      </c>
      <c r="Y1470" s="69" t="str">
        <f t="shared" si="49"/>
        <v/>
      </c>
    </row>
    <row r="1471" spans="8:25" x14ac:dyDescent="0.25">
      <c r="H1471" s="155"/>
      <c r="I1471" s="151"/>
      <c r="J1471" s="152"/>
      <c r="K1471" s="153"/>
      <c r="L1471" s="153"/>
      <c r="M1471" s="153"/>
      <c r="N1471" s="153"/>
      <c r="O1471" s="153"/>
      <c r="P1471" s="153"/>
      <c r="Q1471" s="153"/>
      <c r="R1471" s="153"/>
      <c r="S1471" s="152"/>
      <c r="T1471" s="153"/>
      <c r="X1471" s="69" t="str">
        <f t="shared" si="48"/>
        <v/>
      </c>
      <c r="Y1471" s="69" t="str">
        <f t="shared" si="49"/>
        <v/>
      </c>
    </row>
    <row r="1472" spans="8:25" x14ac:dyDescent="0.25">
      <c r="H1472" s="155"/>
      <c r="I1472" s="151"/>
      <c r="J1472" s="152"/>
      <c r="K1472" s="153"/>
      <c r="L1472" s="153"/>
      <c r="M1472" s="153"/>
      <c r="N1472" s="153"/>
      <c r="O1472" s="153"/>
      <c r="P1472" s="153"/>
      <c r="Q1472" s="153"/>
      <c r="R1472" s="153"/>
      <c r="S1472" s="152"/>
      <c r="T1472" s="153"/>
      <c r="X1472" s="69" t="str">
        <f t="shared" si="48"/>
        <v/>
      </c>
      <c r="Y1472" s="69" t="str">
        <f t="shared" si="49"/>
        <v/>
      </c>
    </row>
    <row r="1473" spans="8:25" x14ac:dyDescent="0.25">
      <c r="H1473" s="155"/>
      <c r="I1473" s="151"/>
      <c r="J1473" s="152"/>
      <c r="K1473" s="153"/>
      <c r="L1473" s="153"/>
      <c r="M1473" s="153"/>
      <c r="N1473" s="153"/>
      <c r="O1473" s="153"/>
      <c r="P1473" s="153"/>
      <c r="Q1473" s="153"/>
      <c r="R1473" s="153"/>
      <c r="S1473" s="152"/>
      <c r="T1473" s="153"/>
      <c r="X1473" s="69" t="str">
        <f t="shared" si="48"/>
        <v/>
      </c>
      <c r="Y1473" s="69" t="str">
        <f t="shared" si="49"/>
        <v/>
      </c>
    </row>
    <row r="1474" spans="8:25" x14ac:dyDescent="0.25">
      <c r="H1474" s="155"/>
      <c r="I1474" s="151"/>
      <c r="J1474" s="152"/>
      <c r="K1474" s="153"/>
      <c r="L1474" s="153"/>
      <c r="M1474" s="153"/>
      <c r="N1474" s="153"/>
      <c r="O1474" s="153"/>
      <c r="P1474" s="153"/>
      <c r="Q1474" s="153"/>
      <c r="R1474" s="153"/>
      <c r="S1474" s="152"/>
      <c r="T1474" s="153"/>
      <c r="X1474" s="69" t="str">
        <f t="shared" ref="X1474:X1537" si="50">IF(W1474&lt;&gt;"",W1474-I1474,"")</f>
        <v/>
      </c>
      <c r="Y1474" s="69" t="str">
        <f t="shared" si="49"/>
        <v/>
      </c>
    </row>
    <row r="1475" spans="8:25" x14ac:dyDescent="0.25">
      <c r="H1475" s="155"/>
      <c r="I1475" s="151"/>
      <c r="J1475" s="152"/>
      <c r="K1475" s="153"/>
      <c r="L1475" s="153"/>
      <c r="M1475" s="153"/>
      <c r="N1475" s="153"/>
      <c r="O1475" s="153"/>
      <c r="P1475" s="153"/>
      <c r="Q1475" s="153"/>
      <c r="R1475" s="153"/>
      <c r="S1475" s="152"/>
      <c r="T1475" s="153"/>
      <c r="X1475" s="69" t="str">
        <f t="shared" si="50"/>
        <v/>
      </c>
      <c r="Y1475" s="69" t="str">
        <f t="shared" ref="Y1475:Y1538" si="51">IF(X1475&lt;&gt;"",IF(X1475&lt;365,"&lt; 1 year",IF(X1475&lt;730,"1-2",IF(X1475&lt;1095,"2-3",IF(X1475&lt;1460,"3-4",IF(X1475&lt;1825,"4-5","5+"))))),"")</f>
        <v/>
      </c>
    </row>
    <row r="1476" spans="8:25" x14ac:dyDescent="0.25">
      <c r="H1476" s="155"/>
      <c r="I1476" s="151"/>
      <c r="J1476" s="152"/>
      <c r="K1476" s="153"/>
      <c r="L1476" s="153"/>
      <c r="M1476" s="153"/>
      <c r="N1476" s="153"/>
      <c r="O1476" s="153"/>
      <c r="P1476" s="153"/>
      <c r="Q1476" s="153"/>
      <c r="R1476" s="153"/>
      <c r="S1476" s="152"/>
      <c r="T1476" s="153"/>
      <c r="X1476" s="69" t="str">
        <f t="shared" si="50"/>
        <v/>
      </c>
      <c r="Y1476" s="69" t="str">
        <f t="shared" si="51"/>
        <v/>
      </c>
    </row>
    <row r="1477" spans="8:25" x14ac:dyDescent="0.25">
      <c r="H1477" s="155"/>
      <c r="I1477" s="151"/>
      <c r="J1477" s="152"/>
      <c r="K1477" s="153"/>
      <c r="L1477" s="153"/>
      <c r="M1477" s="153"/>
      <c r="N1477" s="153"/>
      <c r="O1477" s="153"/>
      <c r="P1477" s="153"/>
      <c r="Q1477" s="153"/>
      <c r="R1477" s="153"/>
      <c r="S1477" s="152"/>
      <c r="T1477" s="153"/>
      <c r="X1477" s="69" t="str">
        <f t="shared" si="50"/>
        <v/>
      </c>
      <c r="Y1477" s="69" t="str">
        <f t="shared" si="51"/>
        <v/>
      </c>
    </row>
    <row r="1478" spans="8:25" x14ac:dyDescent="0.25">
      <c r="H1478" s="155"/>
      <c r="I1478" s="151"/>
      <c r="J1478" s="152"/>
      <c r="K1478" s="153"/>
      <c r="L1478" s="153"/>
      <c r="M1478" s="153"/>
      <c r="N1478" s="153"/>
      <c r="O1478" s="153"/>
      <c r="P1478" s="153"/>
      <c r="Q1478" s="153"/>
      <c r="R1478" s="153"/>
      <c r="S1478" s="152"/>
      <c r="T1478" s="153"/>
      <c r="X1478" s="69" t="str">
        <f t="shared" si="50"/>
        <v/>
      </c>
      <c r="Y1478" s="69" t="str">
        <f t="shared" si="51"/>
        <v/>
      </c>
    </row>
    <row r="1479" spans="8:25" x14ac:dyDescent="0.25">
      <c r="H1479" s="155"/>
      <c r="I1479" s="151"/>
      <c r="J1479" s="152"/>
      <c r="K1479" s="153"/>
      <c r="L1479" s="153"/>
      <c r="M1479" s="153"/>
      <c r="N1479" s="153"/>
      <c r="O1479" s="153"/>
      <c r="P1479" s="153"/>
      <c r="Q1479" s="153"/>
      <c r="R1479" s="153"/>
      <c r="S1479" s="152"/>
      <c r="T1479" s="153"/>
      <c r="X1479" s="69" t="str">
        <f t="shared" si="50"/>
        <v/>
      </c>
      <c r="Y1479" s="69" t="str">
        <f t="shared" si="51"/>
        <v/>
      </c>
    </row>
    <row r="1480" spans="8:25" x14ac:dyDescent="0.25">
      <c r="H1480" s="155"/>
      <c r="I1480" s="151"/>
      <c r="J1480" s="152"/>
      <c r="K1480" s="153"/>
      <c r="L1480" s="153"/>
      <c r="M1480" s="153"/>
      <c r="N1480" s="153"/>
      <c r="O1480" s="153"/>
      <c r="P1480" s="153"/>
      <c r="Q1480" s="153"/>
      <c r="R1480" s="153"/>
      <c r="S1480" s="152"/>
      <c r="T1480" s="153"/>
      <c r="X1480" s="69" t="str">
        <f t="shared" si="50"/>
        <v/>
      </c>
      <c r="Y1480" s="69" t="str">
        <f t="shared" si="51"/>
        <v/>
      </c>
    </row>
    <row r="1481" spans="8:25" x14ac:dyDescent="0.25">
      <c r="H1481" s="155"/>
      <c r="I1481" s="151"/>
      <c r="J1481" s="152"/>
      <c r="K1481" s="153"/>
      <c r="L1481" s="153"/>
      <c r="M1481" s="153"/>
      <c r="N1481" s="153"/>
      <c r="O1481" s="153"/>
      <c r="P1481" s="153"/>
      <c r="Q1481" s="153"/>
      <c r="R1481" s="153"/>
      <c r="S1481" s="152"/>
      <c r="T1481" s="153"/>
      <c r="X1481" s="69" t="str">
        <f t="shared" si="50"/>
        <v/>
      </c>
      <c r="Y1481" s="69" t="str">
        <f t="shared" si="51"/>
        <v/>
      </c>
    </row>
    <row r="1482" spans="8:25" x14ac:dyDescent="0.25">
      <c r="H1482" s="155"/>
      <c r="I1482" s="151"/>
      <c r="J1482" s="152"/>
      <c r="K1482" s="153"/>
      <c r="L1482" s="153"/>
      <c r="M1482" s="153"/>
      <c r="N1482" s="153"/>
      <c r="O1482" s="153"/>
      <c r="P1482" s="153"/>
      <c r="Q1482" s="153"/>
      <c r="R1482" s="153"/>
      <c r="S1482" s="152"/>
      <c r="T1482" s="153"/>
      <c r="X1482" s="69" t="str">
        <f t="shared" si="50"/>
        <v/>
      </c>
      <c r="Y1482" s="69" t="str">
        <f t="shared" si="51"/>
        <v/>
      </c>
    </row>
    <row r="1483" spans="8:25" x14ac:dyDescent="0.25">
      <c r="H1483" s="155"/>
      <c r="I1483" s="151"/>
      <c r="J1483" s="152"/>
      <c r="K1483" s="153"/>
      <c r="L1483" s="153"/>
      <c r="M1483" s="153"/>
      <c r="N1483" s="153"/>
      <c r="O1483" s="153"/>
      <c r="P1483" s="153"/>
      <c r="Q1483" s="153"/>
      <c r="R1483" s="153"/>
      <c r="S1483" s="152"/>
      <c r="T1483" s="153"/>
      <c r="X1483" s="69" t="str">
        <f t="shared" si="50"/>
        <v/>
      </c>
      <c r="Y1483" s="69" t="str">
        <f t="shared" si="51"/>
        <v/>
      </c>
    </row>
    <row r="1484" spans="8:25" x14ac:dyDescent="0.25">
      <c r="H1484" s="155"/>
      <c r="I1484" s="151"/>
      <c r="J1484" s="152"/>
      <c r="K1484" s="153"/>
      <c r="L1484" s="153"/>
      <c r="M1484" s="153"/>
      <c r="N1484" s="153"/>
      <c r="O1484" s="153"/>
      <c r="P1484" s="153"/>
      <c r="Q1484" s="153"/>
      <c r="R1484" s="153"/>
      <c r="S1484" s="152"/>
      <c r="T1484" s="153"/>
      <c r="X1484" s="69" t="str">
        <f t="shared" si="50"/>
        <v/>
      </c>
      <c r="Y1484" s="69" t="str">
        <f t="shared" si="51"/>
        <v/>
      </c>
    </row>
    <row r="1485" spans="8:25" x14ac:dyDescent="0.25">
      <c r="H1485" s="155"/>
      <c r="I1485" s="151"/>
      <c r="J1485" s="152"/>
      <c r="K1485" s="153"/>
      <c r="L1485" s="153"/>
      <c r="M1485" s="153"/>
      <c r="N1485" s="153"/>
      <c r="O1485" s="153"/>
      <c r="P1485" s="153"/>
      <c r="Q1485" s="153"/>
      <c r="R1485" s="153"/>
      <c r="S1485" s="152"/>
      <c r="T1485" s="153"/>
      <c r="X1485" s="69" t="str">
        <f t="shared" si="50"/>
        <v/>
      </c>
      <c r="Y1485" s="69" t="str">
        <f t="shared" si="51"/>
        <v/>
      </c>
    </row>
    <row r="1486" spans="8:25" x14ac:dyDescent="0.25">
      <c r="H1486" s="155"/>
      <c r="I1486" s="151"/>
      <c r="J1486" s="152"/>
      <c r="K1486" s="153"/>
      <c r="L1486" s="153"/>
      <c r="M1486" s="153"/>
      <c r="N1486" s="153"/>
      <c r="O1486" s="153"/>
      <c r="P1486" s="153"/>
      <c r="Q1486" s="153"/>
      <c r="R1486" s="153"/>
      <c r="S1486" s="152"/>
      <c r="T1486" s="153"/>
      <c r="X1486" s="69" t="str">
        <f t="shared" si="50"/>
        <v/>
      </c>
      <c r="Y1486" s="69" t="str">
        <f t="shared" si="51"/>
        <v/>
      </c>
    </row>
    <row r="1487" spans="8:25" x14ac:dyDescent="0.25">
      <c r="H1487" s="155"/>
      <c r="I1487" s="151"/>
      <c r="J1487" s="152"/>
      <c r="K1487" s="153"/>
      <c r="L1487" s="153"/>
      <c r="M1487" s="153"/>
      <c r="N1487" s="153"/>
      <c r="O1487" s="153"/>
      <c r="P1487" s="153"/>
      <c r="Q1487" s="153"/>
      <c r="R1487" s="153"/>
      <c r="S1487" s="152"/>
      <c r="T1487" s="153"/>
      <c r="X1487" s="69" t="str">
        <f t="shared" si="50"/>
        <v/>
      </c>
      <c r="Y1487" s="69" t="str">
        <f t="shared" si="51"/>
        <v/>
      </c>
    </row>
    <row r="1488" spans="8:25" x14ac:dyDescent="0.25">
      <c r="H1488" s="155"/>
      <c r="I1488" s="151"/>
      <c r="J1488" s="152"/>
      <c r="K1488" s="153"/>
      <c r="L1488" s="153"/>
      <c r="M1488" s="153"/>
      <c r="N1488" s="153"/>
      <c r="O1488" s="153"/>
      <c r="P1488" s="153"/>
      <c r="Q1488" s="153"/>
      <c r="R1488" s="153"/>
      <c r="S1488" s="152"/>
      <c r="T1488" s="153"/>
      <c r="X1488" s="69" t="str">
        <f t="shared" si="50"/>
        <v/>
      </c>
      <c r="Y1488" s="69" t="str">
        <f t="shared" si="51"/>
        <v/>
      </c>
    </row>
    <row r="1489" spans="8:25" x14ac:dyDescent="0.25">
      <c r="H1489" s="155"/>
      <c r="I1489" s="151"/>
      <c r="J1489" s="152"/>
      <c r="K1489" s="153"/>
      <c r="L1489" s="153"/>
      <c r="M1489" s="153"/>
      <c r="N1489" s="153"/>
      <c r="O1489" s="153"/>
      <c r="P1489" s="153"/>
      <c r="Q1489" s="153"/>
      <c r="R1489" s="153"/>
      <c r="S1489" s="152"/>
      <c r="T1489" s="153"/>
      <c r="X1489" s="69" t="str">
        <f t="shared" si="50"/>
        <v/>
      </c>
      <c r="Y1489" s="69" t="str">
        <f t="shared" si="51"/>
        <v/>
      </c>
    </row>
    <row r="1490" spans="8:25" x14ac:dyDescent="0.25">
      <c r="H1490" s="155"/>
      <c r="I1490" s="151"/>
      <c r="J1490" s="152"/>
      <c r="K1490" s="153"/>
      <c r="L1490" s="153"/>
      <c r="M1490" s="153"/>
      <c r="N1490" s="153"/>
      <c r="O1490" s="153"/>
      <c r="P1490" s="153"/>
      <c r="Q1490" s="153"/>
      <c r="R1490" s="153"/>
      <c r="S1490" s="152"/>
      <c r="T1490" s="153"/>
      <c r="X1490" s="69" t="str">
        <f t="shared" si="50"/>
        <v/>
      </c>
      <c r="Y1490" s="69" t="str">
        <f t="shared" si="51"/>
        <v/>
      </c>
    </row>
    <row r="1491" spans="8:25" x14ac:dyDescent="0.25">
      <c r="H1491" s="155"/>
      <c r="I1491" s="151"/>
      <c r="J1491" s="152"/>
      <c r="K1491" s="153"/>
      <c r="L1491" s="153"/>
      <c r="M1491" s="153"/>
      <c r="N1491" s="153"/>
      <c r="O1491" s="153"/>
      <c r="P1491" s="153"/>
      <c r="Q1491" s="153"/>
      <c r="R1491" s="153"/>
      <c r="S1491" s="152"/>
      <c r="T1491" s="153"/>
      <c r="X1491" s="69" t="str">
        <f t="shared" si="50"/>
        <v/>
      </c>
      <c r="Y1491" s="69" t="str">
        <f t="shared" si="51"/>
        <v/>
      </c>
    </row>
    <row r="1492" spans="8:25" x14ac:dyDescent="0.25">
      <c r="H1492" s="155"/>
      <c r="I1492" s="151"/>
      <c r="J1492" s="152"/>
      <c r="K1492" s="153"/>
      <c r="L1492" s="153"/>
      <c r="M1492" s="153"/>
      <c r="N1492" s="153"/>
      <c r="O1492" s="153"/>
      <c r="P1492" s="153"/>
      <c r="Q1492" s="153"/>
      <c r="R1492" s="153"/>
      <c r="S1492" s="152"/>
      <c r="T1492" s="153"/>
      <c r="X1492" s="69" t="str">
        <f t="shared" si="50"/>
        <v/>
      </c>
      <c r="Y1492" s="69" t="str">
        <f t="shared" si="51"/>
        <v/>
      </c>
    </row>
    <row r="1493" spans="8:25" x14ac:dyDescent="0.25">
      <c r="H1493" s="155"/>
      <c r="I1493" s="151"/>
      <c r="J1493" s="152"/>
      <c r="K1493" s="153"/>
      <c r="L1493" s="153"/>
      <c r="M1493" s="153"/>
      <c r="N1493" s="153"/>
      <c r="O1493" s="153"/>
      <c r="P1493" s="153"/>
      <c r="Q1493" s="153"/>
      <c r="R1493" s="153"/>
      <c r="S1493" s="152"/>
      <c r="T1493" s="153"/>
      <c r="X1493" s="69" t="str">
        <f t="shared" si="50"/>
        <v/>
      </c>
      <c r="Y1493" s="69" t="str">
        <f t="shared" si="51"/>
        <v/>
      </c>
    </row>
    <row r="1494" spans="8:25" x14ac:dyDescent="0.25">
      <c r="H1494" s="155"/>
      <c r="I1494" s="151"/>
      <c r="J1494" s="152"/>
      <c r="K1494" s="153"/>
      <c r="L1494" s="153"/>
      <c r="M1494" s="153"/>
      <c r="N1494" s="153"/>
      <c r="O1494" s="153"/>
      <c r="P1494" s="153"/>
      <c r="Q1494" s="153"/>
      <c r="R1494" s="153"/>
      <c r="S1494" s="152"/>
      <c r="T1494" s="153"/>
      <c r="X1494" s="69" t="str">
        <f t="shared" si="50"/>
        <v/>
      </c>
      <c r="Y1494" s="69" t="str">
        <f t="shared" si="51"/>
        <v/>
      </c>
    </row>
    <row r="1495" spans="8:25" x14ac:dyDescent="0.25">
      <c r="H1495" s="155"/>
      <c r="I1495" s="151"/>
      <c r="J1495" s="152"/>
      <c r="K1495" s="153"/>
      <c r="L1495" s="153"/>
      <c r="M1495" s="153"/>
      <c r="N1495" s="153"/>
      <c r="O1495" s="153"/>
      <c r="P1495" s="153"/>
      <c r="Q1495" s="153"/>
      <c r="R1495" s="153"/>
      <c r="S1495" s="152"/>
      <c r="T1495" s="153"/>
      <c r="X1495" s="69" t="str">
        <f t="shared" si="50"/>
        <v/>
      </c>
      <c r="Y1495" s="69" t="str">
        <f t="shared" si="51"/>
        <v/>
      </c>
    </row>
    <row r="1496" spans="8:25" x14ac:dyDescent="0.25">
      <c r="H1496" s="155"/>
      <c r="I1496" s="151"/>
      <c r="J1496" s="152"/>
      <c r="K1496" s="153"/>
      <c r="L1496" s="153"/>
      <c r="M1496" s="153"/>
      <c r="N1496" s="153"/>
      <c r="O1496" s="153"/>
      <c r="P1496" s="153"/>
      <c r="Q1496" s="153"/>
      <c r="R1496" s="153"/>
      <c r="S1496" s="152"/>
      <c r="T1496" s="153"/>
      <c r="X1496" s="69" t="str">
        <f t="shared" si="50"/>
        <v/>
      </c>
      <c r="Y1496" s="69" t="str">
        <f t="shared" si="51"/>
        <v/>
      </c>
    </row>
    <row r="1497" spans="8:25" x14ac:dyDescent="0.25">
      <c r="H1497" s="155"/>
      <c r="I1497" s="151"/>
      <c r="J1497" s="152"/>
      <c r="K1497" s="153"/>
      <c r="L1497" s="153"/>
      <c r="M1497" s="153"/>
      <c r="N1497" s="153"/>
      <c r="O1497" s="153"/>
      <c r="P1497" s="153"/>
      <c r="Q1497" s="153"/>
      <c r="R1497" s="153"/>
      <c r="S1497" s="152"/>
      <c r="T1497" s="153"/>
      <c r="X1497" s="69" t="str">
        <f t="shared" si="50"/>
        <v/>
      </c>
      <c r="Y1497" s="69" t="str">
        <f t="shared" si="51"/>
        <v/>
      </c>
    </row>
    <row r="1498" spans="8:25" x14ac:dyDescent="0.25">
      <c r="H1498" s="155"/>
      <c r="I1498" s="151"/>
      <c r="J1498" s="152"/>
      <c r="K1498" s="153"/>
      <c r="L1498" s="153"/>
      <c r="M1498" s="153"/>
      <c r="N1498" s="153"/>
      <c r="O1498" s="153"/>
      <c r="P1498" s="153"/>
      <c r="Q1498" s="153"/>
      <c r="R1498" s="153"/>
      <c r="S1498" s="152"/>
      <c r="T1498" s="153"/>
      <c r="X1498" s="69" t="str">
        <f t="shared" si="50"/>
        <v/>
      </c>
      <c r="Y1498" s="69" t="str">
        <f t="shared" si="51"/>
        <v/>
      </c>
    </row>
    <row r="1499" spans="8:25" x14ac:dyDescent="0.25">
      <c r="H1499" s="155"/>
      <c r="I1499" s="151"/>
      <c r="J1499" s="152"/>
      <c r="K1499" s="153"/>
      <c r="L1499" s="153"/>
      <c r="M1499" s="153"/>
      <c r="N1499" s="153"/>
      <c r="O1499" s="153"/>
      <c r="P1499" s="153"/>
      <c r="Q1499" s="153"/>
      <c r="R1499" s="153"/>
      <c r="S1499" s="152"/>
      <c r="T1499" s="153"/>
      <c r="X1499" s="69" t="str">
        <f t="shared" si="50"/>
        <v/>
      </c>
      <c r="Y1499" s="69" t="str">
        <f t="shared" si="51"/>
        <v/>
      </c>
    </row>
    <row r="1500" spans="8:25" x14ac:dyDescent="0.25">
      <c r="H1500" s="155"/>
      <c r="I1500" s="151"/>
      <c r="J1500" s="152"/>
      <c r="K1500" s="153"/>
      <c r="L1500" s="153"/>
      <c r="M1500" s="153"/>
      <c r="N1500" s="153"/>
      <c r="O1500" s="153"/>
      <c r="P1500" s="153"/>
      <c r="Q1500" s="153"/>
      <c r="R1500" s="153"/>
      <c r="S1500" s="152"/>
      <c r="T1500" s="153"/>
      <c r="X1500" s="69" t="str">
        <f t="shared" si="50"/>
        <v/>
      </c>
      <c r="Y1500" s="69" t="str">
        <f t="shared" si="51"/>
        <v/>
      </c>
    </row>
    <row r="1501" spans="8:25" x14ac:dyDescent="0.25">
      <c r="H1501" s="155"/>
      <c r="I1501" s="151"/>
      <c r="J1501" s="152"/>
      <c r="K1501" s="153"/>
      <c r="L1501" s="153"/>
      <c r="M1501" s="153"/>
      <c r="N1501" s="153"/>
      <c r="O1501" s="153"/>
      <c r="P1501" s="153"/>
      <c r="Q1501" s="153"/>
      <c r="R1501" s="153"/>
      <c r="S1501" s="152"/>
      <c r="T1501" s="153"/>
      <c r="X1501" s="69" t="str">
        <f t="shared" si="50"/>
        <v/>
      </c>
      <c r="Y1501" s="69" t="str">
        <f t="shared" si="51"/>
        <v/>
      </c>
    </row>
    <row r="1502" spans="8:25" x14ac:dyDescent="0.25">
      <c r="H1502" s="155"/>
      <c r="I1502" s="151"/>
      <c r="J1502" s="152"/>
      <c r="K1502" s="153"/>
      <c r="L1502" s="153"/>
      <c r="M1502" s="153"/>
      <c r="N1502" s="153"/>
      <c r="O1502" s="153"/>
      <c r="P1502" s="153"/>
      <c r="Q1502" s="153"/>
      <c r="R1502" s="153"/>
      <c r="S1502" s="152"/>
      <c r="T1502" s="153"/>
      <c r="X1502" s="69" t="str">
        <f t="shared" si="50"/>
        <v/>
      </c>
      <c r="Y1502" s="69" t="str">
        <f t="shared" si="51"/>
        <v/>
      </c>
    </row>
    <row r="1503" spans="8:25" x14ac:dyDescent="0.25">
      <c r="H1503" s="155"/>
      <c r="I1503" s="151"/>
      <c r="J1503" s="152"/>
      <c r="K1503" s="153"/>
      <c r="L1503" s="153"/>
      <c r="M1503" s="153"/>
      <c r="N1503" s="153"/>
      <c r="O1503" s="153"/>
      <c r="P1503" s="153"/>
      <c r="Q1503" s="153"/>
      <c r="R1503" s="153"/>
      <c r="S1503" s="152"/>
      <c r="T1503" s="153"/>
      <c r="X1503" s="69" t="str">
        <f t="shared" si="50"/>
        <v/>
      </c>
      <c r="Y1503" s="69" t="str">
        <f t="shared" si="51"/>
        <v/>
      </c>
    </row>
    <row r="1504" spans="8:25" x14ac:dyDescent="0.25">
      <c r="H1504" s="155"/>
      <c r="I1504" s="151"/>
      <c r="J1504" s="152"/>
      <c r="K1504" s="153"/>
      <c r="L1504" s="153"/>
      <c r="M1504" s="153"/>
      <c r="N1504" s="153"/>
      <c r="O1504" s="153"/>
      <c r="P1504" s="153"/>
      <c r="Q1504" s="153"/>
      <c r="R1504" s="153"/>
      <c r="S1504" s="152"/>
      <c r="T1504" s="153"/>
      <c r="X1504" s="69" t="str">
        <f t="shared" si="50"/>
        <v/>
      </c>
      <c r="Y1504" s="69" t="str">
        <f t="shared" si="51"/>
        <v/>
      </c>
    </row>
    <row r="1505" spans="8:25" x14ac:dyDescent="0.25">
      <c r="H1505" s="155"/>
      <c r="I1505" s="151"/>
      <c r="J1505" s="152"/>
      <c r="K1505" s="153"/>
      <c r="L1505" s="153"/>
      <c r="M1505" s="153"/>
      <c r="N1505" s="153"/>
      <c r="O1505" s="153"/>
      <c r="P1505" s="153"/>
      <c r="Q1505" s="153"/>
      <c r="R1505" s="153"/>
      <c r="S1505" s="152"/>
      <c r="T1505" s="153"/>
      <c r="X1505" s="69" t="str">
        <f t="shared" si="50"/>
        <v/>
      </c>
      <c r="Y1505" s="69" t="str">
        <f t="shared" si="51"/>
        <v/>
      </c>
    </row>
    <row r="1506" spans="8:25" x14ac:dyDescent="0.25">
      <c r="H1506" s="155"/>
      <c r="I1506" s="151"/>
      <c r="J1506" s="152"/>
      <c r="K1506" s="153"/>
      <c r="L1506" s="153"/>
      <c r="M1506" s="153"/>
      <c r="N1506" s="153"/>
      <c r="O1506" s="153"/>
      <c r="P1506" s="153"/>
      <c r="Q1506" s="153"/>
      <c r="R1506" s="153"/>
      <c r="S1506" s="152"/>
      <c r="T1506" s="153"/>
      <c r="X1506" s="69" t="str">
        <f t="shared" si="50"/>
        <v/>
      </c>
      <c r="Y1506" s="69" t="str">
        <f t="shared" si="51"/>
        <v/>
      </c>
    </row>
    <row r="1507" spans="8:25" x14ac:dyDescent="0.25">
      <c r="H1507" s="155"/>
      <c r="I1507" s="151"/>
      <c r="J1507" s="152"/>
      <c r="K1507" s="153"/>
      <c r="L1507" s="153"/>
      <c r="M1507" s="153"/>
      <c r="N1507" s="153"/>
      <c r="O1507" s="153"/>
      <c r="P1507" s="153"/>
      <c r="Q1507" s="153"/>
      <c r="R1507" s="153"/>
      <c r="S1507" s="152"/>
      <c r="T1507" s="153"/>
      <c r="X1507" s="69" t="str">
        <f t="shared" si="50"/>
        <v/>
      </c>
      <c r="Y1507" s="69" t="str">
        <f t="shared" si="51"/>
        <v/>
      </c>
    </row>
    <row r="1508" spans="8:25" x14ac:dyDescent="0.25">
      <c r="H1508" s="155"/>
      <c r="I1508" s="151"/>
      <c r="J1508" s="152"/>
      <c r="K1508" s="153"/>
      <c r="L1508" s="153"/>
      <c r="M1508" s="153"/>
      <c r="N1508" s="153"/>
      <c r="O1508" s="153"/>
      <c r="P1508" s="153"/>
      <c r="Q1508" s="153"/>
      <c r="R1508" s="153"/>
      <c r="S1508" s="152"/>
      <c r="T1508" s="153"/>
      <c r="X1508" s="69" t="str">
        <f t="shared" si="50"/>
        <v/>
      </c>
      <c r="Y1508" s="69" t="str">
        <f t="shared" si="51"/>
        <v/>
      </c>
    </row>
    <row r="1509" spans="8:25" x14ac:dyDescent="0.25">
      <c r="H1509" s="155"/>
      <c r="I1509" s="151"/>
      <c r="J1509" s="152"/>
      <c r="K1509" s="153"/>
      <c r="L1509" s="153"/>
      <c r="M1509" s="153"/>
      <c r="N1509" s="153"/>
      <c r="O1509" s="153"/>
      <c r="P1509" s="153"/>
      <c r="Q1509" s="153"/>
      <c r="R1509" s="153"/>
      <c r="S1509" s="152"/>
      <c r="T1509" s="153"/>
      <c r="X1509" s="69" t="str">
        <f t="shared" si="50"/>
        <v/>
      </c>
      <c r="Y1509" s="69" t="str">
        <f t="shared" si="51"/>
        <v/>
      </c>
    </row>
    <row r="1510" spans="8:25" x14ac:dyDescent="0.25">
      <c r="H1510" s="155"/>
      <c r="I1510" s="151"/>
      <c r="J1510" s="152"/>
      <c r="K1510" s="153"/>
      <c r="L1510" s="153"/>
      <c r="M1510" s="153"/>
      <c r="N1510" s="153"/>
      <c r="O1510" s="153"/>
      <c r="P1510" s="153"/>
      <c r="Q1510" s="153"/>
      <c r="R1510" s="153"/>
      <c r="S1510" s="152"/>
      <c r="T1510" s="153"/>
      <c r="X1510" s="69" t="str">
        <f t="shared" si="50"/>
        <v/>
      </c>
      <c r="Y1510" s="69" t="str">
        <f t="shared" si="51"/>
        <v/>
      </c>
    </row>
    <row r="1511" spans="8:25" x14ac:dyDescent="0.25">
      <c r="H1511" s="155"/>
      <c r="I1511" s="151"/>
      <c r="J1511" s="152"/>
      <c r="K1511" s="153"/>
      <c r="L1511" s="153"/>
      <c r="M1511" s="153"/>
      <c r="N1511" s="153"/>
      <c r="O1511" s="153"/>
      <c r="P1511" s="153"/>
      <c r="Q1511" s="153"/>
      <c r="R1511" s="153"/>
      <c r="S1511" s="152"/>
      <c r="T1511" s="153"/>
      <c r="X1511" s="69" t="str">
        <f t="shared" si="50"/>
        <v/>
      </c>
      <c r="Y1511" s="69" t="str">
        <f t="shared" si="51"/>
        <v/>
      </c>
    </row>
    <row r="1512" spans="8:25" x14ac:dyDescent="0.25">
      <c r="H1512" s="155"/>
      <c r="I1512" s="151"/>
      <c r="J1512" s="152"/>
      <c r="K1512" s="153"/>
      <c r="L1512" s="153"/>
      <c r="M1512" s="153"/>
      <c r="N1512" s="153"/>
      <c r="O1512" s="153"/>
      <c r="P1512" s="153"/>
      <c r="Q1512" s="153"/>
      <c r="R1512" s="153"/>
      <c r="S1512" s="152"/>
      <c r="T1512" s="153"/>
      <c r="X1512" s="69" t="str">
        <f t="shared" si="50"/>
        <v/>
      </c>
      <c r="Y1512" s="69" t="str">
        <f t="shared" si="51"/>
        <v/>
      </c>
    </row>
    <row r="1513" spans="8:25" x14ac:dyDescent="0.25">
      <c r="H1513" s="155"/>
      <c r="I1513" s="151"/>
      <c r="J1513" s="152"/>
      <c r="K1513" s="153"/>
      <c r="L1513" s="153"/>
      <c r="M1513" s="153"/>
      <c r="N1513" s="153"/>
      <c r="O1513" s="153"/>
      <c r="P1513" s="153"/>
      <c r="Q1513" s="153"/>
      <c r="R1513" s="153"/>
      <c r="S1513" s="152"/>
      <c r="T1513" s="153"/>
      <c r="X1513" s="69" t="str">
        <f t="shared" si="50"/>
        <v/>
      </c>
      <c r="Y1513" s="69" t="str">
        <f t="shared" si="51"/>
        <v/>
      </c>
    </row>
    <row r="1514" spans="8:25" x14ac:dyDescent="0.25">
      <c r="H1514" s="155"/>
      <c r="I1514" s="151"/>
      <c r="J1514" s="152"/>
      <c r="K1514" s="153"/>
      <c r="L1514" s="153"/>
      <c r="M1514" s="153"/>
      <c r="N1514" s="153"/>
      <c r="O1514" s="153"/>
      <c r="P1514" s="153"/>
      <c r="Q1514" s="153"/>
      <c r="R1514" s="153"/>
      <c r="S1514" s="152"/>
      <c r="T1514" s="153"/>
      <c r="X1514" s="69" t="str">
        <f t="shared" si="50"/>
        <v/>
      </c>
      <c r="Y1514" s="69" t="str">
        <f t="shared" si="51"/>
        <v/>
      </c>
    </row>
    <row r="1515" spans="8:25" x14ac:dyDescent="0.25">
      <c r="H1515" s="155"/>
      <c r="I1515" s="151"/>
      <c r="J1515" s="152"/>
      <c r="K1515" s="153"/>
      <c r="L1515" s="153"/>
      <c r="M1515" s="153"/>
      <c r="N1515" s="153"/>
      <c r="O1515" s="153"/>
      <c r="P1515" s="153"/>
      <c r="Q1515" s="153"/>
      <c r="R1515" s="153"/>
      <c r="S1515" s="152"/>
      <c r="T1515" s="153"/>
      <c r="X1515" s="69" t="str">
        <f t="shared" si="50"/>
        <v/>
      </c>
      <c r="Y1515" s="69" t="str">
        <f t="shared" si="51"/>
        <v/>
      </c>
    </row>
    <row r="1516" spans="8:25" x14ac:dyDescent="0.25">
      <c r="H1516" s="155"/>
      <c r="I1516" s="151"/>
      <c r="J1516" s="152"/>
      <c r="K1516" s="153"/>
      <c r="L1516" s="153"/>
      <c r="M1516" s="153"/>
      <c r="N1516" s="153"/>
      <c r="O1516" s="153"/>
      <c r="P1516" s="153"/>
      <c r="Q1516" s="153"/>
      <c r="R1516" s="153"/>
      <c r="S1516" s="152"/>
      <c r="T1516" s="153"/>
      <c r="X1516" s="69" t="str">
        <f t="shared" si="50"/>
        <v/>
      </c>
      <c r="Y1516" s="69" t="str">
        <f t="shared" si="51"/>
        <v/>
      </c>
    </row>
    <row r="1517" spans="8:25" x14ac:dyDescent="0.25">
      <c r="H1517" s="155"/>
      <c r="I1517" s="151"/>
      <c r="J1517" s="152"/>
      <c r="K1517" s="153"/>
      <c r="L1517" s="153"/>
      <c r="M1517" s="153"/>
      <c r="N1517" s="153"/>
      <c r="O1517" s="153"/>
      <c r="P1517" s="153"/>
      <c r="Q1517" s="153"/>
      <c r="R1517" s="153"/>
      <c r="S1517" s="152"/>
      <c r="T1517" s="153"/>
      <c r="X1517" s="69" t="str">
        <f t="shared" si="50"/>
        <v/>
      </c>
      <c r="Y1517" s="69" t="str">
        <f t="shared" si="51"/>
        <v/>
      </c>
    </row>
    <row r="1518" spans="8:25" x14ac:dyDescent="0.25">
      <c r="H1518" s="155"/>
      <c r="I1518" s="151"/>
      <c r="J1518" s="152"/>
      <c r="K1518" s="153"/>
      <c r="L1518" s="153"/>
      <c r="M1518" s="153"/>
      <c r="N1518" s="153"/>
      <c r="O1518" s="153"/>
      <c r="P1518" s="153"/>
      <c r="Q1518" s="153"/>
      <c r="R1518" s="153"/>
      <c r="S1518" s="152"/>
      <c r="T1518" s="153"/>
      <c r="X1518" s="69" t="str">
        <f t="shared" si="50"/>
        <v/>
      </c>
      <c r="Y1518" s="69" t="str">
        <f t="shared" si="51"/>
        <v/>
      </c>
    </row>
    <row r="1519" spans="8:25" x14ac:dyDescent="0.25">
      <c r="H1519" s="155"/>
      <c r="I1519" s="151"/>
      <c r="J1519" s="152"/>
      <c r="K1519" s="153"/>
      <c r="L1519" s="153"/>
      <c r="M1519" s="153"/>
      <c r="N1519" s="153"/>
      <c r="O1519" s="153"/>
      <c r="P1519" s="153"/>
      <c r="Q1519" s="153"/>
      <c r="R1519" s="153"/>
      <c r="S1519" s="152"/>
      <c r="T1519" s="153"/>
      <c r="X1519" s="69" t="str">
        <f t="shared" si="50"/>
        <v/>
      </c>
      <c r="Y1519" s="69" t="str">
        <f t="shared" si="51"/>
        <v/>
      </c>
    </row>
    <row r="1520" spans="8:25" x14ac:dyDescent="0.25">
      <c r="H1520" s="155"/>
      <c r="I1520" s="151"/>
      <c r="J1520" s="152"/>
      <c r="K1520" s="153"/>
      <c r="L1520" s="153"/>
      <c r="M1520" s="153"/>
      <c r="N1520" s="153"/>
      <c r="O1520" s="153"/>
      <c r="P1520" s="153"/>
      <c r="Q1520" s="153"/>
      <c r="R1520" s="153"/>
      <c r="S1520" s="152"/>
      <c r="T1520" s="153"/>
      <c r="X1520" s="69" t="str">
        <f t="shared" si="50"/>
        <v/>
      </c>
      <c r="Y1520" s="69" t="str">
        <f t="shared" si="51"/>
        <v/>
      </c>
    </row>
    <row r="1521" spans="8:25" x14ac:dyDescent="0.25">
      <c r="H1521" s="155"/>
      <c r="I1521" s="151"/>
      <c r="J1521" s="152"/>
      <c r="K1521" s="153"/>
      <c r="L1521" s="153"/>
      <c r="M1521" s="153"/>
      <c r="N1521" s="153"/>
      <c r="O1521" s="153"/>
      <c r="P1521" s="153"/>
      <c r="Q1521" s="153"/>
      <c r="R1521" s="153"/>
      <c r="S1521" s="152"/>
      <c r="T1521" s="153"/>
      <c r="X1521" s="69" t="str">
        <f t="shared" si="50"/>
        <v/>
      </c>
      <c r="Y1521" s="69" t="str">
        <f t="shared" si="51"/>
        <v/>
      </c>
    </row>
    <row r="1522" spans="8:25" x14ac:dyDescent="0.25">
      <c r="H1522" s="155"/>
      <c r="I1522" s="151"/>
      <c r="J1522" s="152"/>
      <c r="K1522" s="153"/>
      <c r="L1522" s="153"/>
      <c r="M1522" s="153"/>
      <c r="N1522" s="153"/>
      <c r="O1522" s="153"/>
      <c r="P1522" s="153"/>
      <c r="Q1522" s="153"/>
      <c r="R1522" s="153"/>
      <c r="S1522" s="152"/>
      <c r="T1522" s="153"/>
      <c r="X1522" s="69" t="str">
        <f t="shared" si="50"/>
        <v/>
      </c>
      <c r="Y1522" s="69" t="str">
        <f t="shared" si="51"/>
        <v/>
      </c>
    </row>
    <row r="1523" spans="8:25" x14ac:dyDescent="0.25">
      <c r="H1523" s="155"/>
      <c r="I1523" s="151"/>
      <c r="J1523" s="152"/>
      <c r="K1523" s="153"/>
      <c r="L1523" s="153"/>
      <c r="M1523" s="153"/>
      <c r="N1523" s="153"/>
      <c r="O1523" s="153"/>
      <c r="P1523" s="153"/>
      <c r="Q1523" s="153"/>
      <c r="R1523" s="153"/>
      <c r="S1523" s="152"/>
      <c r="T1523" s="153"/>
      <c r="X1523" s="69" t="str">
        <f t="shared" si="50"/>
        <v/>
      </c>
      <c r="Y1523" s="69" t="str">
        <f t="shared" si="51"/>
        <v/>
      </c>
    </row>
    <row r="1524" spans="8:25" x14ac:dyDescent="0.25">
      <c r="H1524" s="155"/>
      <c r="I1524" s="151"/>
      <c r="J1524" s="152"/>
      <c r="K1524" s="153"/>
      <c r="L1524" s="153"/>
      <c r="M1524" s="153"/>
      <c r="N1524" s="153"/>
      <c r="O1524" s="153"/>
      <c r="P1524" s="153"/>
      <c r="Q1524" s="153"/>
      <c r="R1524" s="153"/>
      <c r="S1524" s="152"/>
      <c r="T1524" s="153"/>
      <c r="X1524" s="69" t="str">
        <f t="shared" si="50"/>
        <v/>
      </c>
      <c r="Y1524" s="69" t="str">
        <f t="shared" si="51"/>
        <v/>
      </c>
    </row>
    <row r="1525" spans="8:25" x14ac:dyDescent="0.25">
      <c r="H1525" s="155"/>
      <c r="I1525" s="151"/>
      <c r="J1525" s="152"/>
      <c r="K1525" s="153"/>
      <c r="L1525" s="153"/>
      <c r="M1525" s="153"/>
      <c r="N1525" s="153"/>
      <c r="O1525" s="153"/>
      <c r="P1525" s="153"/>
      <c r="Q1525" s="153"/>
      <c r="R1525" s="153"/>
      <c r="S1525" s="152"/>
      <c r="T1525" s="153"/>
      <c r="X1525" s="69" t="str">
        <f t="shared" si="50"/>
        <v/>
      </c>
      <c r="Y1525" s="69" t="str">
        <f t="shared" si="51"/>
        <v/>
      </c>
    </row>
    <row r="1526" spans="8:25" x14ac:dyDescent="0.25">
      <c r="H1526" s="155"/>
      <c r="I1526" s="151"/>
      <c r="J1526" s="152"/>
      <c r="K1526" s="153"/>
      <c r="L1526" s="153"/>
      <c r="M1526" s="153"/>
      <c r="N1526" s="153"/>
      <c r="O1526" s="153"/>
      <c r="P1526" s="153"/>
      <c r="Q1526" s="153"/>
      <c r="R1526" s="153"/>
      <c r="S1526" s="152"/>
      <c r="T1526" s="153"/>
      <c r="X1526" s="69" t="str">
        <f t="shared" si="50"/>
        <v/>
      </c>
      <c r="Y1526" s="69" t="str">
        <f t="shared" si="51"/>
        <v/>
      </c>
    </row>
    <row r="1527" spans="8:25" x14ac:dyDescent="0.25">
      <c r="H1527" s="155"/>
      <c r="I1527" s="151"/>
      <c r="J1527" s="152"/>
      <c r="K1527" s="153"/>
      <c r="L1527" s="153"/>
      <c r="M1527" s="153"/>
      <c r="N1527" s="153"/>
      <c r="O1527" s="153"/>
      <c r="P1527" s="153"/>
      <c r="Q1527" s="153"/>
      <c r="R1527" s="153"/>
      <c r="S1527" s="152"/>
      <c r="T1527" s="153"/>
      <c r="X1527" s="69" t="str">
        <f t="shared" si="50"/>
        <v/>
      </c>
      <c r="Y1527" s="69" t="str">
        <f t="shared" si="51"/>
        <v/>
      </c>
    </row>
    <row r="1528" spans="8:25" x14ac:dyDescent="0.25">
      <c r="H1528" s="155"/>
      <c r="I1528" s="151"/>
      <c r="J1528" s="152"/>
      <c r="K1528" s="153"/>
      <c r="L1528" s="153"/>
      <c r="M1528" s="153"/>
      <c r="N1528" s="153"/>
      <c r="O1528" s="153"/>
      <c r="P1528" s="153"/>
      <c r="Q1528" s="153"/>
      <c r="R1528" s="153"/>
      <c r="S1528" s="152"/>
      <c r="T1528" s="153"/>
      <c r="X1528" s="69" t="str">
        <f t="shared" si="50"/>
        <v/>
      </c>
      <c r="Y1528" s="69" t="str">
        <f t="shared" si="51"/>
        <v/>
      </c>
    </row>
    <row r="1529" spans="8:25" x14ac:dyDescent="0.25">
      <c r="H1529" s="155"/>
      <c r="I1529" s="151"/>
      <c r="J1529" s="152"/>
      <c r="K1529" s="153"/>
      <c r="L1529" s="153"/>
      <c r="M1529" s="153"/>
      <c r="N1529" s="153"/>
      <c r="O1529" s="153"/>
      <c r="P1529" s="153"/>
      <c r="Q1529" s="153"/>
      <c r="R1529" s="153"/>
      <c r="S1529" s="152"/>
      <c r="T1529" s="153"/>
      <c r="X1529" s="69" t="str">
        <f t="shared" si="50"/>
        <v/>
      </c>
      <c r="Y1529" s="69" t="str">
        <f t="shared" si="51"/>
        <v/>
      </c>
    </row>
    <row r="1530" spans="8:25" x14ac:dyDescent="0.25">
      <c r="H1530" s="155"/>
      <c r="I1530" s="151"/>
      <c r="J1530" s="152"/>
      <c r="K1530" s="153"/>
      <c r="L1530" s="153"/>
      <c r="M1530" s="153"/>
      <c r="N1530" s="153"/>
      <c r="O1530" s="153"/>
      <c r="P1530" s="153"/>
      <c r="Q1530" s="153"/>
      <c r="R1530" s="153"/>
      <c r="S1530" s="152"/>
      <c r="T1530" s="153"/>
      <c r="X1530" s="69" t="str">
        <f t="shared" si="50"/>
        <v/>
      </c>
      <c r="Y1530" s="69" t="str">
        <f t="shared" si="51"/>
        <v/>
      </c>
    </row>
    <row r="1531" spans="8:25" x14ac:dyDescent="0.25">
      <c r="H1531" s="155"/>
      <c r="I1531" s="151"/>
      <c r="J1531" s="152"/>
      <c r="K1531" s="153"/>
      <c r="L1531" s="153"/>
      <c r="M1531" s="153"/>
      <c r="N1531" s="153"/>
      <c r="O1531" s="153"/>
      <c r="P1531" s="153"/>
      <c r="Q1531" s="153"/>
      <c r="R1531" s="153"/>
      <c r="S1531" s="152"/>
      <c r="T1531" s="153"/>
      <c r="X1531" s="69" t="str">
        <f t="shared" si="50"/>
        <v/>
      </c>
      <c r="Y1531" s="69" t="str">
        <f t="shared" si="51"/>
        <v/>
      </c>
    </row>
    <row r="1532" spans="8:25" x14ac:dyDescent="0.25">
      <c r="H1532" s="155"/>
      <c r="I1532" s="151"/>
      <c r="J1532" s="152"/>
      <c r="K1532" s="153"/>
      <c r="L1532" s="153"/>
      <c r="M1532" s="153"/>
      <c r="N1532" s="153"/>
      <c r="O1532" s="153"/>
      <c r="P1532" s="153"/>
      <c r="Q1532" s="153"/>
      <c r="R1532" s="153"/>
      <c r="S1532" s="152"/>
      <c r="T1532" s="153"/>
      <c r="X1532" s="69" t="str">
        <f t="shared" si="50"/>
        <v/>
      </c>
      <c r="Y1532" s="69" t="str">
        <f t="shared" si="51"/>
        <v/>
      </c>
    </row>
    <row r="1533" spans="8:25" x14ac:dyDescent="0.25">
      <c r="H1533" s="155"/>
      <c r="I1533" s="151"/>
      <c r="J1533" s="152"/>
      <c r="K1533" s="153"/>
      <c r="L1533" s="153"/>
      <c r="M1533" s="153"/>
      <c r="N1533" s="153"/>
      <c r="O1533" s="153"/>
      <c r="P1533" s="153"/>
      <c r="Q1533" s="153"/>
      <c r="R1533" s="153"/>
      <c r="S1533" s="152"/>
      <c r="T1533" s="153"/>
      <c r="X1533" s="69" t="str">
        <f t="shared" si="50"/>
        <v/>
      </c>
      <c r="Y1533" s="69" t="str">
        <f t="shared" si="51"/>
        <v/>
      </c>
    </row>
    <row r="1534" spans="8:25" x14ac:dyDescent="0.25">
      <c r="H1534" s="155"/>
      <c r="I1534" s="151"/>
      <c r="J1534" s="152"/>
      <c r="K1534" s="153"/>
      <c r="L1534" s="153"/>
      <c r="M1534" s="153"/>
      <c r="N1534" s="153"/>
      <c r="O1534" s="153"/>
      <c r="P1534" s="153"/>
      <c r="Q1534" s="153"/>
      <c r="R1534" s="153"/>
      <c r="S1534" s="152"/>
      <c r="T1534" s="153"/>
      <c r="X1534" s="69" t="str">
        <f t="shared" si="50"/>
        <v/>
      </c>
      <c r="Y1534" s="69" t="str">
        <f t="shared" si="51"/>
        <v/>
      </c>
    </row>
    <row r="1535" spans="8:25" x14ac:dyDescent="0.25">
      <c r="H1535" s="155"/>
      <c r="I1535" s="151"/>
      <c r="J1535" s="152"/>
      <c r="K1535" s="153"/>
      <c r="L1535" s="153"/>
      <c r="M1535" s="153"/>
      <c r="N1535" s="153"/>
      <c r="O1535" s="153"/>
      <c r="P1535" s="153"/>
      <c r="Q1535" s="153"/>
      <c r="R1535" s="153"/>
      <c r="S1535" s="152"/>
      <c r="T1535" s="153"/>
      <c r="X1535" s="69" t="str">
        <f t="shared" si="50"/>
        <v/>
      </c>
      <c r="Y1535" s="69" t="str">
        <f t="shared" si="51"/>
        <v/>
      </c>
    </row>
    <row r="1536" spans="8:25" x14ac:dyDescent="0.25">
      <c r="H1536" s="155"/>
      <c r="I1536" s="151"/>
      <c r="J1536" s="152"/>
      <c r="K1536" s="153"/>
      <c r="L1536" s="153"/>
      <c r="M1536" s="153"/>
      <c r="N1536" s="153"/>
      <c r="O1536" s="153"/>
      <c r="P1536" s="153"/>
      <c r="Q1536" s="153"/>
      <c r="R1536" s="153"/>
      <c r="S1536" s="152"/>
      <c r="T1536" s="153"/>
      <c r="X1536" s="69" t="str">
        <f t="shared" si="50"/>
        <v/>
      </c>
      <c r="Y1536" s="69" t="str">
        <f t="shared" si="51"/>
        <v/>
      </c>
    </row>
    <row r="1537" spans="8:25" x14ac:dyDescent="0.25">
      <c r="H1537" s="155"/>
      <c r="I1537" s="151"/>
      <c r="J1537" s="152"/>
      <c r="K1537" s="153"/>
      <c r="L1537" s="153"/>
      <c r="M1537" s="153"/>
      <c r="N1537" s="153"/>
      <c r="O1537" s="153"/>
      <c r="P1537" s="153"/>
      <c r="Q1537" s="153"/>
      <c r="R1537" s="153"/>
      <c r="S1537" s="152"/>
      <c r="T1537" s="153"/>
      <c r="X1537" s="69" t="str">
        <f t="shared" si="50"/>
        <v/>
      </c>
      <c r="Y1537" s="69" t="str">
        <f t="shared" si="51"/>
        <v/>
      </c>
    </row>
    <row r="1538" spans="8:25" x14ac:dyDescent="0.25">
      <c r="H1538" s="155"/>
      <c r="I1538" s="151"/>
      <c r="J1538" s="152"/>
      <c r="K1538" s="153"/>
      <c r="L1538" s="153"/>
      <c r="M1538" s="153"/>
      <c r="N1538" s="153"/>
      <c r="O1538" s="153"/>
      <c r="P1538" s="153"/>
      <c r="Q1538" s="153"/>
      <c r="R1538" s="153"/>
      <c r="S1538" s="152"/>
      <c r="T1538" s="153"/>
      <c r="X1538" s="69" t="str">
        <f t="shared" ref="X1538:X1601" si="52">IF(W1538&lt;&gt;"",W1538-I1538,"")</f>
        <v/>
      </c>
      <c r="Y1538" s="69" t="str">
        <f t="shared" si="51"/>
        <v/>
      </c>
    </row>
    <row r="1539" spans="8:25" x14ac:dyDescent="0.25">
      <c r="H1539" s="155"/>
      <c r="I1539" s="151"/>
      <c r="J1539" s="152"/>
      <c r="K1539" s="153"/>
      <c r="L1539" s="153"/>
      <c r="M1539" s="153"/>
      <c r="N1539" s="153"/>
      <c r="O1539" s="153"/>
      <c r="P1539" s="153"/>
      <c r="Q1539" s="153"/>
      <c r="R1539" s="153"/>
      <c r="S1539" s="152"/>
      <c r="T1539" s="153"/>
      <c r="X1539" s="69" t="str">
        <f t="shared" si="52"/>
        <v/>
      </c>
      <c r="Y1539" s="69" t="str">
        <f t="shared" ref="Y1539:Y1602" si="53">IF(X1539&lt;&gt;"",IF(X1539&lt;365,"&lt; 1 year",IF(X1539&lt;730,"1-2",IF(X1539&lt;1095,"2-3",IF(X1539&lt;1460,"3-4",IF(X1539&lt;1825,"4-5","5+"))))),"")</f>
        <v/>
      </c>
    </row>
    <row r="1540" spans="8:25" x14ac:dyDescent="0.25">
      <c r="H1540" s="155"/>
      <c r="I1540" s="151"/>
      <c r="J1540" s="152"/>
      <c r="K1540" s="153"/>
      <c r="L1540" s="153"/>
      <c r="M1540" s="153"/>
      <c r="N1540" s="153"/>
      <c r="O1540" s="153"/>
      <c r="P1540" s="153"/>
      <c r="Q1540" s="153"/>
      <c r="R1540" s="153"/>
      <c r="S1540" s="152"/>
      <c r="T1540" s="153"/>
      <c r="X1540" s="69" t="str">
        <f t="shared" si="52"/>
        <v/>
      </c>
      <c r="Y1540" s="69" t="str">
        <f t="shared" si="53"/>
        <v/>
      </c>
    </row>
    <row r="1541" spans="8:25" x14ac:dyDescent="0.25">
      <c r="H1541" s="155"/>
      <c r="I1541" s="151"/>
      <c r="J1541" s="152"/>
      <c r="K1541" s="153"/>
      <c r="L1541" s="153"/>
      <c r="M1541" s="153"/>
      <c r="N1541" s="153"/>
      <c r="O1541" s="153"/>
      <c r="P1541" s="153"/>
      <c r="Q1541" s="153"/>
      <c r="R1541" s="153"/>
      <c r="S1541" s="152"/>
      <c r="T1541" s="153"/>
      <c r="X1541" s="69" t="str">
        <f t="shared" si="52"/>
        <v/>
      </c>
      <c r="Y1541" s="69" t="str">
        <f t="shared" si="53"/>
        <v/>
      </c>
    </row>
    <row r="1542" spans="8:25" x14ac:dyDescent="0.25">
      <c r="H1542" s="155"/>
      <c r="I1542" s="151"/>
      <c r="J1542" s="152"/>
      <c r="K1542" s="153"/>
      <c r="L1542" s="153"/>
      <c r="M1542" s="153"/>
      <c r="N1542" s="153"/>
      <c r="O1542" s="153"/>
      <c r="P1542" s="153"/>
      <c r="Q1542" s="153"/>
      <c r="R1542" s="153"/>
      <c r="S1542" s="152"/>
      <c r="T1542" s="153"/>
      <c r="X1542" s="69" t="str">
        <f t="shared" si="52"/>
        <v/>
      </c>
      <c r="Y1542" s="69" t="str">
        <f t="shared" si="53"/>
        <v/>
      </c>
    </row>
    <row r="1543" spans="8:25" x14ac:dyDescent="0.25">
      <c r="H1543" s="155"/>
      <c r="I1543" s="151"/>
      <c r="J1543" s="152"/>
      <c r="K1543" s="153"/>
      <c r="L1543" s="153"/>
      <c r="M1543" s="153"/>
      <c r="N1543" s="153"/>
      <c r="O1543" s="153"/>
      <c r="P1543" s="153"/>
      <c r="Q1543" s="153"/>
      <c r="R1543" s="153"/>
      <c r="S1543" s="152"/>
      <c r="T1543" s="153"/>
      <c r="X1543" s="69" t="str">
        <f t="shared" si="52"/>
        <v/>
      </c>
      <c r="Y1543" s="69" t="str">
        <f t="shared" si="53"/>
        <v/>
      </c>
    </row>
    <row r="1544" spans="8:25" x14ac:dyDescent="0.25">
      <c r="H1544" s="155"/>
      <c r="I1544" s="151"/>
      <c r="J1544" s="152"/>
      <c r="K1544" s="153"/>
      <c r="L1544" s="153"/>
      <c r="M1544" s="153"/>
      <c r="N1544" s="153"/>
      <c r="O1544" s="153"/>
      <c r="P1544" s="153"/>
      <c r="Q1544" s="153"/>
      <c r="R1544" s="153"/>
      <c r="S1544" s="152"/>
      <c r="T1544" s="153"/>
      <c r="X1544" s="69" t="str">
        <f t="shared" si="52"/>
        <v/>
      </c>
      <c r="Y1544" s="69" t="str">
        <f t="shared" si="53"/>
        <v/>
      </c>
    </row>
    <row r="1545" spans="8:25" x14ac:dyDescent="0.25">
      <c r="H1545" s="155"/>
      <c r="I1545" s="151"/>
      <c r="J1545" s="152"/>
      <c r="K1545" s="153"/>
      <c r="L1545" s="153"/>
      <c r="M1545" s="153"/>
      <c r="N1545" s="153"/>
      <c r="O1545" s="153"/>
      <c r="P1545" s="153"/>
      <c r="Q1545" s="153"/>
      <c r="R1545" s="153"/>
      <c r="S1545" s="152"/>
      <c r="T1545" s="153"/>
      <c r="X1545" s="69" t="str">
        <f t="shared" si="52"/>
        <v/>
      </c>
      <c r="Y1545" s="69" t="str">
        <f t="shared" si="53"/>
        <v/>
      </c>
    </row>
    <row r="1546" spans="8:25" x14ac:dyDescent="0.25">
      <c r="H1546" s="155"/>
      <c r="I1546" s="151"/>
      <c r="J1546" s="152"/>
      <c r="K1546" s="153"/>
      <c r="L1546" s="153"/>
      <c r="M1546" s="153"/>
      <c r="N1546" s="153"/>
      <c r="O1546" s="153"/>
      <c r="P1546" s="153"/>
      <c r="Q1546" s="153"/>
      <c r="R1546" s="153"/>
      <c r="S1546" s="152"/>
      <c r="T1546" s="153"/>
      <c r="X1546" s="69" t="str">
        <f t="shared" si="52"/>
        <v/>
      </c>
      <c r="Y1546" s="69" t="str">
        <f t="shared" si="53"/>
        <v/>
      </c>
    </row>
    <row r="1547" spans="8:25" x14ac:dyDescent="0.25">
      <c r="H1547" s="155"/>
      <c r="I1547" s="151"/>
      <c r="J1547" s="152"/>
      <c r="K1547" s="153"/>
      <c r="L1547" s="153"/>
      <c r="M1547" s="153"/>
      <c r="N1547" s="153"/>
      <c r="O1547" s="153"/>
      <c r="P1547" s="153"/>
      <c r="Q1547" s="153"/>
      <c r="R1547" s="153"/>
      <c r="S1547" s="152"/>
      <c r="T1547" s="153"/>
      <c r="X1547" s="69" t="str">
        <f t="shared" si="52"/>
        <v/>
      </c>
      <c r="Y1547" s="69" t="str">
        <f t="shared" si="53"/>
        <v/>
      </c>
    </row>
    <row r="1548" spans="8:25" x14ac:dyDescent="0.25">
      <c r="H1548" s="155"/>
      <c r="I1548" s="151"/>
      <c r="J1548" s="152"/>
      <c r="K1548" s="153"/>
      <c r="L1548" s="153"/>
      <c r="M1548" s="153"/>
      <c r="N1548" s="153"/>
      <c r="O1548" s="153"/>
      <c r="P1548" s="153"/>
      <c r="Q1548" s="153"/>
      <c r="R1548" s="153"/>
      <c r="S1548" s="152"/>
      <c r="T1548" s="153"/>
      <c r="X1548" s="69" t="str">
        <f t="shared" si="52"/>
        <v/>
      </c>
      <c r="Y1548" s="69" t="str">
        <f t="shared" si="53"/>
        <v/>
      </c>
    </row>
    <row r="1549" spans="8:25" x14ac:dyDescent="0.25">
      <c r="H1549" s="155"/>
      <c r="I1549" s="151"/>
      <c r="J1549" s="152"/>
      <c r="K1549" s="153"/>
      <c r="L1549" s="153"/>
      <c r="M1549" s="153"/>
      <c r="N1549" s="153"/>
      <c r="O1549" s="153"/>
      <c r="P1549" s="153"/>
      <c r="Q1549" s="153"/>
      <c r="R1549" s="153"/>
      <c r="S1549" s="152"/>
      <c r="T1549" s="153"/>
      <c r="X1549" s="69" t="str">
        <f t="shared" si="52"/>
        <v/>
      </c>
      <c r="Y1549" s="69" t="str">
        <f t="shared" si="53"/>
        <v/>
      </c>
    </row>
    <row r="1550" spans="8:25" x14ac:dyDescent="0.25">
      <c r="H1550" s="155"/>
      <c r="I1550" s="151"/>
      <c r="J1550" s="152"/>
      <c r="K1550" s="153"/>
      <c r="L1550" s="153"/>
      <c r="M1550" s="153"/>
      <c r="N1550" s="153"/>
      <c r="O1550" s="153"/>
      <c r="P1550" s="153"/>
      <c r="Q1550" s="153"/>
      <c r="R1550" s="153"/>
      <c r="S1550" s="152"/>
      <c r="T1550" s="153"/>
      <c r="X1550" s="69" t="str">
        <f t="shared" si="52"/>
        <v/>
      </c>
      <c r="Y1550" s="69" t="str">
        <f t="shared" si="53"/>
        <v/>
      </c>
    </row>
    <row r="1551" spans="8:25" x14ac:dyDescent="0.25">
      <c r="H1551" s="155"/>
      <c r="I1551" s="151"/>
      <c r="J1551" s="152"/>
      <c r="K1551" s="153"/>
      <c r="L1551" s="153"/>
      <c r="M1551" s="153"/>
      <c r="N1551" s="153"/>
      <c r="O1551" s="153"/>
      <c r="P1551" s="153"/>
      <c r="Q1551" s="153"/>
      <c r="R1551" s="153"/>
      <c r="S1551" s="152"/>
      <c r="T1551" s="153"/>
      <c r="X1551" s="69" t="str">
        <f t="shared" si="52"/>
        <v/>
      </c>
      <c r="Y1551" s="69" t="str">
        <f t="shared" si="53"/>
        <v/>
      </c>
    </row>
    <row r="1552" spans="8:25" x14ac:dyDescent="0.25">
      <c r="H1552" s="155"/>
      <c r="I1552" s="151"/>
      <c r="J1552" s="152"/>
      <c r="K1552" s="153"/>
      <c r="L1552" s="153"/>
      <c r="M1552" s="153"/>
      <c r="N1552" s="153"/>
      <c r="O1552" s="153"/>
      <c r="P1552" s="153"/>
      <c r="Q1552" s="153"/>
      <c r="R1552" s="153"/>
      <c r="S1552" s="152"/>
      <c r="T1552" s="153"/>
      <c r="X1552" s="69" t="str">
        <f t="shared" si="52"/>
        <v/>
      </c>
      <c r="Y1552" s="69" t="str">
        <f t="shared" si="53"/>
        <v/>
      </c>
    </row>
    <row r="1553" spans="8:25" x14ac:dyDescent="0.25">
      <c r="H1553" s="155"/>
      <c r="I1553" s="151"/>
      <c r="J1553" s="152"/>
      <c r="K1553" s="153"/>
      <c r="L1553" s="153"/>
      <c r="M1553" s="153"/>
      <c r="N1553" s="153"/>
      <c r="O1553" s="153"/>
      <c r="P1553" s="153"/>
      <c r="Q1553" s="153"/>
      <c r="R1553" s="153"/>
      <c r="S1553" s="152"/>
      <c r="T1553" s="153"/>
      <c r="X1553" s="69" t="str">
        <f t="shared" si="52"/>
        <v/>
      </c>
      <c r="Y1553" s="69" t="str">
        <f t="shared" si="53"/>
        <v/>
      </c>
    </row>
    <row r="1554" spans="8:25" x14ac:dyDescent="0.25">
      <c r="H1554" s="155"/>
      <c r="I1554" s="151"/>
      <c r="J1554" s="152"/>
      <c r="K1554" s="153"/>
      <c r="L1554" s="153"/>
      <c r="M1554" s="153"/>
      <c r="N1554" s="153"/>
      <c r="O1554" s="153"/>
      <c r="P1554" s="153"/>
      <c r="Q1554" s="153"/>
      <c r="R1554" s="153"/>
      <c r="S1554" s="152"/>
      <c r="T1554" s="153"/>
      <c r="X1554" s="69" t="str">
        <f t="shared" si="52"/>
        <v/>
      </c>
      <c r="Y1554" s="69" t="str">
        <f t="shared" si="53"/>
        <v/>
      </c>
    </row>
    <row r="1555" spans="8:25" x14ac:dyDescent="0.25">
      <c r="H1555" s="155"/>
      <c r="I1555" s="151"/>
      <c r="J1555" s="152"/>
      <c r="K1555" s="153"/>
      <c r="L1555" s="153"/>
      <c r="M1555" s="153"/>
      <c r="N1555" s="153"/>
      <c r="O1555" s="153"/>
      <c r="P1555" s="153"/>
      <c r="Q1555" s="153"/>
      <c r="R1555" s="153"/>
      <c r="S1555" s="152"/>
      <c r="T1555" s="153"/>
      <c r="X1555" s="69" t="str">
        <f t="shared" si="52"/>
        <v/>
      </c>
      <c r="Y1555" s="69" t="str">
        <f t="shared" si="53"/>
        <v/>
      </c>
    </row>
    <row r="1556" spans="8:25" x14ac:dyDescent="0.25">
      <c r="H1556" s="155"/>
      <c r="I1556" s="151"/>
      <c r="J1556" s="152"/>
      <c r="K1556" s="153"/>
      <c r="L1556" s="153"/>
      <c r="M1556" s="153"/>
      <c r="N1556" s="153"/>
      <c r="O1556" s="153"/>
      <c r="P1556" s="153"/>
      <c r="Q1556" s="153"/>
      <c r="R1556" s="153"/>
      <c r="S1556" s="152"/>
      <c r="T1556" s="153"/>
      <c r="X1556" s="69" t="str">
        <f t="shared" si="52"/>
        <v/>
      </c>
      <c r="Y1556" s="69" t="str">
        <f t="shared" si="53"/>
        <v/>
      </c>
    </row>
    <row r="1557" spans="8:25" x14ac:dyDescent="0.25">
      <c r="H1557" s="155"/>
      <c r="I1557" s="151"/>
      <c r="J1557" s="152"/>
      <c r="K1557" s="153"/>
      <c r="L1557" s="153"/>
      <c r="M1557" s="153"/>
      <c r="N1557" s="153"/>
      <c r="O1557" s="153"/>
      <c r="P1557" s="153"/>
      <c r="Q1557" s="153"/>
      <c r="R1557" s="153"/>
      <c r="S1557" s="152"/>
      <c r="T1557" s="153"/>
      <c r="X1557" s="69" t="str">
        <f t="shared" si="52"/>
        <v/>
      </c>
      <c r="Y1557" s="69" t="str">
        <f t="shared" si="53"/>
        <v/>
      </c>
    </row>
    <row r="1558" spans="8:25" x14ac:dyDescent="0.25">
      <c r="H1558" s="155"/>
      <c r="I1558" s="151"/>
      <c r="J1558" s="152"/>
      <c r="K1558" s="153"/>
      <c r="L1558" s="153"/>
      <c r="M1558" s="153"/>
      <c r="N1558" s="153"/>
      <c r="O1558" s="153"/>
      <c r="P1558" s="153"/>
      <c r="Q1558" s="153"/>
      <c r="R1558" s="153"/>
      <c r="S1558" s="152"/>
      <c r="T1558" s="153"/>
      <c r="X1558" s="69" t="str">
        <f t="shared" si="52"/>
        <v/>
      </c>
      <c r="Y1558" s="69" t="str">
        <f t="shared" si="53"/>
        <v/>
      </c>
    </row>
    <row r="1559" spans="8:25" x14ac:dyDescent="0.25">
      <c r="H1559" s="155"/>
      <c r="I1559" s="151"/>
      <c r="J1559" s="152"/>
      <c r="K1559" s="153"/>
      <c r="L1559" s="153"/>
      <c r="M1559" s="153"/>
      <c r="N1559" s="153"/>
      <c r="O1559" s="153"/>
      <c r="P1559" s="153"/>
      <c r="Q1559" s="153"/>
      <c r="R1559" s="153"/>
      <c r="S1559" s="152"/>
      <c r="T1559" s="153"/>
      <c r="X1559" s="69" t="str">
        <f t="shared" si="52"/>
        <v/>
      </c>
      <c r="Y1559" s="69" t="str">
        <f t="shared" si="53"/>
        <v/>
      </c>
    </row>
    <row r="1560" spans="8:25" x14ac:dyDescent="0.25">
      <c r="H1560" s="155"/>
      <c r="I1560" s="151"/>
      <c r="J1560" s="152"/>
      <c r="K1560" s="153"/>
      <c r="L1560" s="153"/>
      <c r="M1560" s="153"/>
      <c r="N1560" s="153"/>
      <c r="O1560" s="153"/>
      <c r="P1560" s="153"/>
      <c r="Q1560" s="153"/>
      <c r="R1560" s="153"/>
      <c r="S1560" s="152"/>
      <c r="T1560" s="153"/>
      <c r="X1560" s="69" t="str">
        <f t="shared" si="52"/>
        <v/>
      </c>
      <c r="Y1560" s="69" t="str">
        <f t="shared" si="53"/>
        <v/>
      </c>
    </row>
    <row r="1561" spans="8:25" x14ac:dyDescent="0.25">
      <c r="H1561" s="155"/>
      <c r="I1561" s="151"/>
      <c r="J1561" s="152"/>
      <c r="K1561" s="153"/>
      <c r="L1561" s="153"/>
      <c r="M1561" s="153"/>
      <c r="N1561" s="153"/>
      <c r="O1561" s="153"/>
      <c r="P1561" s="153"/>
      <c r="Q1561" s="153"/>
      <c r="R1561" s="153"/>
      <c r="S1561" s="152"/>
      <c r="T1561" s="153"/>
      <c r="X1561" s="69" t="str">
        <f t="shared" si="52"/>
        <v/>
      </c>
      <c r="Y1561" s="69" t="str">
        <f t="shared" si="53"/>
        <v/>
      </c>
    </row>
    <row r="1562" spans="8:25" x14ac:dyDescent="0.25">
      <c r="H1562" s="155"/>
      <c r="I1562" s="151"/>
      <c r="J1562" s="152"/>
      <c r="K1562" s="153"/>
      <c r="L1562" s="153"/>
      <c r="M1562" s="153"/>
      <c r="N1562" s="153"/>
      <c r="O1562" s="153"/>
      <c r="P1562" s="153"/>
      <c r="Q1562" s="153"/>
      <c r="R1562" s="153"/>
      <c r="S1562" s="152"/>
      <c r="T1562" s="153"/>
      <c r="X1562" s="69" t="str">
        <f t="shared" si="52"/>
        <v/>
      </c>
      <c r="Y1562" s="69" t="str">
        <f t="shared" si="53"/>
        <v/>
      </c>
    </row>
    <row r="1563" spans="8:25" x14ac:dyDescent="0.25">
      <c r="H1563" s="155"/>
      <c r="I1563" s="151"/>
      <c r="J1563" s="152"/>
      <c r="K1563" s="153"/>
      <c r="L1563" s="153"/>
      <c r="M1563" s="153"/>
      <c r="N1563" s="153"/>
      <c r="O1563" s="153"/>
      <c r="P1563" s="153"/>
      <c r="Q1563" s="153"/>
      <c r="R1563" s="153"/>
      <c r="S1563" s="152"/>
      <c r="T1563" s="153"/>
      <c r="X1563" s="69" t="str">
        <f t="shared" si="52"/>
        <v/>
      </c>
      <c r="Y1563" s="69" t="str">
        <f t="shared" si="53"/>
        <v/>
      </c>
    </row>
    <row r="1564" spans="8:25" x14ac:dyDescent="0.25">
      <c r="H1564" s="155"/>
      <c r="I1564" s="151"/>
      <c r="J1564" s="152"/>
      <c r="K1564" s="153"/>
      <c r="L1564" s="153"/>
      <c r="M1564" s="153"/>
      <c r="N1564" s="153"/>
      <c r="O1564" s="153"/>
      <c r="P1564" s="153"/>
      <c r="Q1564" s="153"/>
      <c r="R1564" s="153"/>
      <c r="S1564" s="152"/>
      <c r="T1564" s="153"/>
      <c r="X1564" s="69" t="str">
        <f t="shared" si="52"/>
        <v/>
      </c>
      <c r="Y1564" s="69" t="str">
        <f t="shared" si="53"/>
        <v/>
      </c>
    </row>
    <row r="1565" spans="8:25" x14ac:dyDescent="0.25">
      <c r="H1565" s="155"/>
      <c r="I1565" s="151"/>
      <c r="J1565" s="152"/>
      <c r="K1565" s="153"/>
      <c r="L1565" s="153"/>
      <c r="M1565" s="153"/>
      <c r="N1565" s="153"/>
      <c r="O1565" s="153"/>
      <c r="P1565" s="153"/>
      <c r="Q1565" s="153"/>
      <c r="R1565" s="153"/>
      <c r="S1565" s="152"/>
      <c r="T1565" s="153"/>
      <c r="X1565" s="69" t="str">
        <f t="shared" si="52"/>
        <v/>
      </c>
      <c r="Y1565" s="69" t="str">
        <f t="shared" si="53"/>
        <v/>
      </c>
    </row>
    <row r="1566" spans="8:25" x14ac:dyDescent="0.25">
      <c r="H1566" s="155"/>
      <c r="I1566" s="151"/>
      <c r="J1566" s="152"/>
      <c r="K1566" s="153"/>
      <c r="L1566" s="153"/>
      <c r="M1566" s="153"/>
      <c r="N1566" s="153"/>
      <c r="O1566" s="153"/>
      <c r="P1566" s="153"/>
      <c r="Q1566" s="153"/>
      <c r="R1566" s="153"/>
      <c r="S1566" s="152"/>
      <c r="T1566" s="153"/>
      <c r="X1566" s="69" t="str">
        <f t="shared" si="52"/>
        <v/>
      </c>
      <c r="Y1566" s="69" t="str">
        <f t="shared" si="53"/>
        <v/>
      </c>
    </row>
    <row r="1567" spans="8:25" x14ac:dyDescent="0.25">
      <c r="H1567" s="155"/>
      <c r="I1567" s="151"/>
      <c r="J1567" s="152"/>
      <c r="K1567" s="153"/>
      <c r="L1567" s="153"/>
      <c r="M1567" s="153"/>
      <c r="N1567" s="153"/>
      <c r="O1567" s="153"/>
      <c r="P1567" s="153"/>
      <c r="Q1567" s="153"/>
      <c r="R1567" s="153"/>
      <c r="S1567" s="152"/>
      <c r="T1567" s="153"/>
      <c r="X1567" s="69" t="str">
        <f t="shared" si="52"/>
        <v/>
      </c>
      <c r="Y1567" s="69" t="str">
        <f t="shared" si="53"/>
        <v/>
      </c>
    </row>
    <row r="1568" spans="8:25" x14ac:dyDescent="0.25">
      <c r="H1568" s="155"/>
      <c r="I1568" s="151"/>
      <c r="J1568" s="152"/>
      <c r="K1568" s="153"/>
      <c r="L1568" s="153"/>
      <c r="M1568" s="153"/>
      <c r="N1568" s="153"/>
      <c r="O1568" s="153"/>
      <c r="P1568" s="153"/>
      <c r="Q1568" s="153"/>
      <c r="R1568" s="153"/>
      <c r="S1568" s="152"/>
      <c r="T1568" s="153"/>
      <c r="X1568" s="69" t="str">
        <f t="shared" si="52"/>
        <v/>
      </c>
      <c r="Y1568" s="69" t="str">
        <f t="shared" si="53"/>
        <v/>
      </c>
    </row>
    <row r="1569" spans="8:25" x14ac:dyDescent="0.25">
      <c r="H1569" s="155"/>
      <c r="I1569" s="151"/>
      <c r="J1569" s="152"/>
      <c r="K1569" s="153"/>
      <c r="L1569" s="153"/>
      <c r="M1569" s="153"/>
      <c r="N1569" s="153"/>
      <c r="O1569" s="153"/>
      <c r="P1569" s="153"/>
      <c r="Q1569" s="153"/>
      <c r="R1569" s="153"/>
      <c r="S1569" s="152"/>
      <c r="T1569" s="153"/>
      <c r="X1569" s="69" t="str">
        <f t="shared" si="52"/>
        <v/>
      </c>
      <c r="Y1569" s="69" t="str">
        <f t="shared" si="53"/>
        <v/>
      </c>
    </row>
    <row r="1570" spans="8:25" x14ac:dyDescent="0.25">
      <c r="H1570" s="155"/>
      <c r="I1570" s="151"/>
      <c r="J1570" s="152"/>
      <c r="K1570" s="153"/>
      <c r="L1570" s="153"/>
      <c r="M1570" s="153"/>
      <c r="N1570" s="153"/>
      <c r="O1570" s="153"/>
      <c r="P1570" s="153"/>
      <c r="Q1570" s="153"/>
      <c r="R1570" s="153"/>
      <c r="S1570" s="152"/>
      <c r="T1570" s="153"/>
      <c r="X1570" s="69" t="str">
        <f t="shared" si="52"/>
        <v/>
      </c>
      <c r="Y1570" s="69" t="str">
        <f t="shared" si="53"/>
        <v/>
      </c>
    </row>
    <row r="1571" spans="8:25" x14ac:dyDescent="0.25">
      <c r="H1571" s="155"/>
      <c r="I1571" s="151"/>
      <c r="J1571" s="152"/>
      <c r="K1571" s="153"/>
      <c r="L1571" s="153"/>
      <c r="M1571" s="153"/>
      <c r="N1571" s="153"/>
      <c r="O1571" s="153"/>
      <c r="P1571" s="153"/>
      <c r="Q1571" s="153"/>
      <c r="R1571" s="153"/>
      <c r="S1571" s="152"/>
      <c r="T1571" s="153"/>
      <c r="X1571" s="69" t="str">
        <f t="shared" si="52"/>
        <v/>
      </c>
      <c r="Y1571" s="69" t="str">
        <f t="shared" si="53"/>
        <v/>
      </c>
    </row>
    <row r="1572" spans="8:25" x14ac:dyDescent="0.25">
      <c r="H1572" s="155"/>
      <c r="I1572" s="151"/>
      <c r="J1572" s="152"/>
      <c r="K1572" s="153"/>
      <c r="L1572" s="153"/>
      <c r="M1572" s="153"/>
      <c r="N1572" s="153"/>
      <c r="O1572" s="153"/>
      <c r="P1572" s="153"/>
      <c r="Q1572" s="153"/>
      <c r="R1572" s="153"/>
      <c r="S1572" s="152"/>
      <c r="T1572" s="153"/>
      <c r="X1572" s="69" t="str">
        <f t="shared" si="52"/>
        <v/>
      </c>
      <c r="Y1572" s="69" t="str">
        <f t="shared" si="53"/>
        <v/>
      </c>
    </row>
    <row r="1573" spans="8:25" x14ac:dyDescent="0.25">
      <c r="H1573" s="155"/>
      <c r="I1573" s="151"/>
      <c r="J1573" s="152"/>
      <c r="K1573" s="153"/>
      <c r="L1573" s="153"/>
      <c r="M1573" s="153"/>
      <c r="N1573" s="153"/>
      <c r="O1573" s="153"/>
      <c r="P1573" s="153"/>
      <c r="Q1573" s="153"/>
      <c r="R1573" s="153"/>
      <c r="S1573" s="152"/>
      <c r="T1573" s="153"/>
      <c r="X1573" s="69" t="str">
        <f t="shared" si="52"/>
        <v/>
      </c>
      <c r="Y1573" s="69" t="str">
        <f t="shared" si="53"/>
        <v/>
      </c>
    </row>
    <row r="1574" spans="8:25" x14ac:dyDescent="0.25">
      <c r="H1574" s="155"/>
      <c r="I1574" s="151"/>
      <c r="J1574" s="152"/>
      <c r="K1574" s="153"/>
      <c r="L1574" s="153"/>
      <c r="M1574" s="153"/>
      <c r="N1574" s="153"/>
      <c r="O1574" s="153"/>
      <c r="P1574" s="153"/>
      <c r="Q1574" s="153"/>
      <c r="R1574" s="153"/>
      <c r="S1574" s="152"/>
      <c r="T1574" s="153"/>
      <c r="X1574" s="69" t="str">
        <f t="shared" si="52"/>
        <v/>
      </c>
      <c r="Y1574" s="69" t="str">
        <f t="shared" si="53"/>
        <v/>
      </c>
    </row>
    <row r="1575" spans="8:25" x14ac:dyDescent="0.25">
      <c r="H1575" s="155"/>
      <c r="I1575" s="151"/>
      <c r="J1575" s="152"/>
      <c r="K1575" s="153"/>
      <c r="L1575" s="153"/>
      <c r="M1575" s="153"/>
      <c r="N1575" s="153"/>
      <c r="O1575" s="153"/>
      <c r="P1575" s="153"/>
      <c r="Q1575" s="153"/>
      <c r="R1575" s="153"/>
      <c r="S1575" s="152"/>
      <c r="T1575" s="153"/>
      <c r="X1575" s="69" t="str">
        <f t="shared" si="52"/>
        <v/>
      </c>
      <c r="Y1575" s="69" t="str">
        <f t="shared" si="53"/>
        <v/>
      </c>
    </row>
    <row r="1576" spans="8:25" x14ac:dyDescent="0.25">
      <c r="H1576" s="155"/>
      <c r="I1576" s="151"/>
      <c r="J1576" s="152"/>
      <c r="K1576" s="153"/>
      <c r="L1576" s="153"/>
      <c r="M1576" s="153"/>
      <c r="N1576" s="153"/>
      <c r="O1576" s="153"/>
      <c r="P1576" s="153"/>
      <c r="Q1576" s="153"/>
      <c r="R1576" s="153"/>
      <c r="S1576" s="152"/>
      <c r="T1576" s="153"/>
      <c r="X1576" s="69" t="str">
        <f t="shared" si="52"/>
        <v/>
      </c>
      <c r="Y1576" s="69" t="str">
        <f t="shared" si="53"/>
        <v/>
      </c>
    </row>
    <row r="1577" spans="8:25" x14ac:dyDescent="0.25">
      <c r="H1577" s="155"/>
      <c r="I1577" s="151"/>
      <c r="J1577" s="152"/>
      <c r="K1577" s="153"/>
      <c r="L1577" s="153"/>
      <c r="M1577" s="153"/>
      <c r="N1577" s="153"/>
      <c r="O1577" s="153"/>
      <c r="P1577" s="153"/>
      <c r="Q1577" s="153"/>
      <c r="R1577" s="153"/>
      <c r="S1577" s="152"/>
      <c r="T1577" s="153"/>
      <c r="X1577" s="69" t="str">
        <f t="shared" si="52"/>
        <v/>
      </c>
      <c r="Y1577" s="69" t="str">
        <f t="shared" si="53"/>
        <v/>
      </c>
    </row>
    <row r="1578" spans="8:25" x14ac:dyDescent="0.25">
      <c r="H1578" s="155"/>
      <c r="I1578" s="151"/>
      <c r="J1578" s="152"/>
      <c r="K1578" s="153"/>
      <c r="L1578" s="153"/>
      <c r="M1578" s="153"/>
      <c r="N1578" s="153"/>
      <c r="O1578" s="153"/>
      <c r="P1578" s="153"/>
      <c r="Q1578" s="153"/>
      <c r="R1578" s="153"/>
      <c r="S1578" s="152"/>
      <c r="T1578" s="153"/>
      <c r="X1578" s="69" t="str">
        <f t="shared" si="52"/>
        <v/>
      </c>
      <c r="Y1578" s="69" t="str">
        <f t="shared" si="53"/>
        <v/>
      </c>
    </row>
    <row r="1579" spans="8:25" x14ac:dyDescent="0.25">
      <c r="H1579" s="155"/>
      <c r="I1579" s="151"/>
      <c r="J1579" s="152"/>
      <c r="K1579" s="153"/>
      <c r="L1579" s="153"/>
      <c r="M1579" s="153"/>
      <c r="N1579" s="153"/>
      <c r="O1579" s="153"/>
      <c r="P1579" s="153"/>
      <c r="Q1579" s="153"/>
      <c r="R1579" s="153"/>
      <c r="S1579" s="152"/>
      <c r="T1579" s="153"/>
      <c r="X1579" s="69" t="str">
        <f t="shared" si="52"/>
        <v/>
      </c>
      <c r="Y1579" s="69" t="str">
        <f t="shared" si="53"/>
        <v/>
      </c>
    </row>
    <row r="1580" spans="8:25" x14ac:dyDescent="0.25">
      <c r="H1580" s="155"/>
      <c r="I1580" s="151"/>
      <c r="J1580" s="152"/>
      <c r="K1580" s="153"/>
      <c r="L1580" s="153"/>
      <c r="M1580" s="153"/>
      <c r="N1580" s="153"/>
      <c r="O1580" s="153"/>
      <c r="P1580" s="153"/>
      <c r="Q1580" s="153"/>
      <c r="R1580" s="153"/>
      <c r="S1580" s="152"/>
      <c r="T1580" s="153"/>
      <c r="X1580" s="69" t="str">
        <f t="shared" si="52"/>
        <v/>
      </c>
      <c r="Y1580" s="69" t="str">
        <f t="shared" si="53"/>
        <v/>
      </c>
    </row>
    <row r="1581" spans="8:25" x14ac:dyDescent="0.25">
      <c r="H1581" s="155"/>
      <c r="I1581" s="151"/>
      <c r="J1581" s="152"/>
      <c r="K1581" s="153"/>
      <c r="L1581" s="153"/>
      <c r="M1581" s="153"/>
      <c r="N1581" s="153"/>
      <c r="O1581" s="153"/>
      <c r="P1581" s="153"/>
      <c r="Q1581" s="153"/>
      <c r="R1581" s="153"/>
      <c r="S1581" s="152"/>
      <c r="T1581" s="153"/>
      <c r="X1581" s="69" t="str">
        <f t="shared" si="52"/>
        <v/>
      </c>
      <c r="Y1581" s="69" t="str">
        <f t="shared" si="53"/>
        <v/>
      </c>
    </row>
    <row r="1582" spans="8:25" x14ac:dyDescent="0.25">
      <c r="H1582" s="155"/>
      <c r="I1582" s="151"/>
      <c r="J1582" s="152"/>
      <c r="K1582" s="153"/>
      <c r="L1582" s="153"/>
      <c r="M1582" s="153"/>
      <c r="N1582" s="153"/>
      <c r="O1582" s="153"/>
      <c r="P1582" s="153"/>
      <c r="Q1582" s="153"/>
      <c r="R1582" s="153"/>
      <c r="S1582" s="152"/>
      <c r="T1582" s="153"/>
      <c r="X1582" s="69" t="str">
        <f t="shared" si="52"/>
        <v/>
      </c>
      <c r="Y1582" s="69" t="str">
        <f t="shared" si="53"/>
        <v/>
      </c>
    </row>
    <row r="1583" spans="8:25" x14ac:dyDescent="0.25">
      <c r="H1583" s="155"/>
      <c r="I1583" s="151"/>
      <c r="J1583" s="152"/>
      <c r="K1583" s="153"/>
      <c r="L1583" s="153"/>
      <c r="M1583" s="153"/>
      <c r="N1583" s="153"/>
      <c r="O1583" s="153"/>
      <c r="P1583" s="153"/>
      <c r="Q1583" s="153"/>
      <c r="R1583" s="153"/>
      <c r="S1583" s="152"/>
      <c r="T1583" s="153"/>
      <c r="X1583" s="69" t="str">
        <f t="shared" si="52"/>
        <v/>
      </c>
      <c r="Y1583" s="69" t="str">
        <f t="shared" si="53"/>
        <v/>
      </c>
    </row>
    <row r="1584" spans="8:25" x14ac:dyDescent="0.25">
      <c r="H1584" s="155"/>
      <c r="I1584" s="151"/>
      <c r="J1584" s="152"/>
      <c r="K1584" s="153"/>
      <c r="L1584" s="153"/>
      <c r="M1584" s="153"/>
      <c r="N1584" s="153"/>
      <c r="O1584" s="153"/>
      <c r="P1584" s="153"/>
      <c r="Q1584" s="153"/>
      <c r="R1584" s="153"/>
      <c r="S1584" s="152"/>
      <c r="T1584" s="153"/>
      <c r="X1584" s="69" t="str">
        <f t="shared" si="52"/>
        <v/>
      </c>
      <c r="Y1584" s="69" t="str">
        <f t="shared" si="53"/>
        <v/>
      </c>
    </row>
    <row r="1585" spans="8:25" x14ac:dyDescent="0.25">
      <c r="H1585" s="155"/>
      <c r="I1585" s="151"/>
      <c r="J1585" s="152"/>
      <c r="K1585" s="153"/>
      <c r="L1585" s="153"/>
      <c r="M1585" s="153"/>
      <c r="N1585" s="153"/>
      <c r="O1585" s="153"/>
      <c r="P1585" s="153"/>
      <c r="Q1585" s="153"/>
      <c r="R1585" s="153"/>
      <c r="S1585" s="152"/>
      <c r="T1585" s="153"/>
      <c r="X1585" s="69" t="str">
        <f t="shared" si="52"/>
        <v/>
      </c>
      <c r="Y1585" s="69" t="str">
        <f t="shared" si="53"/>
        <v/>
      </c>
    </row>
    <row r="1586" spans="8:25" x14ac:dyDescent="0.25">
      <c r="H1586" s="155"/>
      <c r="I1586" s="151"/>
      <c r="J1586" s="152"/>
      <c r="K1586" s="153"/>
      <c r="L1586" s="153"/>
      <c r="M1586" s="153"/>
      <c r="N1586" s="153"/>
      <c r="O1586" s="153"/>
      <c r="P1586" s="153"/>
      <c r="Q1586" s="153"/>
      <c r="R1586" s="153"/>
      <c r="S1586" s="152"/>
      <c r="T1586" s="153"/>
      <c r="X1586" s="69" t="str">
        <f t="shared" si="52"/>
        <v/>
      </c>
      <c r="Y1586" s="69" t="str">
        <f t="shared" si="53"/>
        <v/>
      </c>
    </row>
    <row r="1587" spans="8:25" x14ac:dyDescent="0.25">
      <c r="H1587" s="155"/>
      <c r="I1587" s="151"/>
      <c r="J1587" s="152"/>
      <c r="K1587" s="153"/>
      <c r="L1587" s="153"/>
      <c r="M1587" s="153"/>
      <c r="N1587" s="153"/>
      <c r="O1587" s="153"/>
      <c r="P1587" s="153"/>
      <c r="Q1587" s="153"/>
      <c r="R1587" s="153"/>
      <c r="S1587" s="152"/>
      <c r="T1587" s="153"/>
      <c r="X1587" s="69" t="str">
        <f t="shared" si="52"/>
        <v/>
      </c>
      <c r="Y1587" s="69" t="str">
        <f t="shared" si="53"/>
        <v/>
      </c>
    </row>
    <row r="1588" spans="8:25" x14ac:dyDescent="0.25">
      <c r="H1588" s="155"/>
      <c r="I1588" s="151"/>
      <c r="J1588" s="152"/>
      <c r="K1588" s="153"/>
      <c r="L1588" s="153"/>
      <c r="M1588" s="153"/>
      <c r="N1588" s="153"/>
      <c r="O1588" s="153"/>
      <c r="P1588" s="153"/>
      <c r="Q1588" s="153"/>
      <c r="R1588" s="153"/>
      <c r="S1588" s="152"/>
      <c r="T1588" s="153"/>
      <c r="X1588" s="69" t="str">
        <f t="shared" si="52"/>
        <v/>
      </c>
      <c r="Y1588" s="69" t="str">
        <f t="shared" si="53"/>
        <v/>
      </c>
    </row>
    <row r="1589" spans="8:25" x14ac:dyDescent="0.25">
      <c r="H1589" s="155"/>
      <c r="I1589" s="151"/>
      <c r="J1589" s="152"/>
      <c r="K1589" s="153"/>
      <c r="L1589" s="153"/>
      <c r="M1589" s="153"/>
      <c r="N1589" s="153"/>
      <c r="O1589" s="153"/>
      <c r="P1589" s="153"/>
      <c r="Q1589" s="153"/>
      <c r="R1589" s="153"/>
      <c r="S1589" s="152"/>
      <c r="T1589" s="153"/>
      <c r="X1589" s="69" t="str">
        <f t="shared" si="52"/>
        <v/>
      </c>
      <c r="Y1589" s="69" t="str">
        <f t="shared" si="53"/>
        <v/>
      </c>
    </row>
    <row r="1590" spans="8:25" x14ac:dyDescent="0.25">
      <c r="H1590" s="155"/>
      <c r="I1590" s="151"/>
      <c r="J1590" s="152"/>
      <c r="K1590" s="153"/>
      <c r="L1590" s="153"/>
      <c r="M1590" s="153"/>
      <c r="N1590" s="153"/>
      <c r="O1590" s="153"/>
      <c r="P1590" s="153"/>
      <c r="Q1590" s="153"/>
      <c r="R1590" s="153"/>
      <c r="S1590" s="152"/>
      <c r="T1590" s="153"/>
      <c r="X1590" s="69" t="str">
        <f t="shared" si="52"/>
        <v/>
      </c>
      <c r="Y1590" s="69" t="str">
        <f t="shared" si="53"/>
        <v/>
      </c>
    </row>
    <row r="1591" spans="8:25" x14ac:dyDescent="0.25">
      <c r="H1591" s="155"/>
      <c r="I1591" s="151"/>
      <c r="J1591" s="152"/>
      <c r="K1591" s="153"/>
      <c r="L1591" s="153"/>
      <c r="M1591" s="153"/>
      <c r="N1591" s="153"/>
      <c r="O1591" s="153"/>
      <c r="P1591" s="153"/>
      <c r="Q1591" s="153"/>
      <c r="R1591" s="153"/>
      <c r="S1591" s="152"/>
      <c r="T1591" s="153"/>
      <c r="X1591" s="69" t="str">
        <f t="shared" si="52"/>
        <v/>
      </c>
      <c r="Y1591" s="69" t="str">
        <f t="shared" si="53"/>
        <v/>
      </c>
    </row>
    <row r="1592" spans="8:25" x14ac:dyDescent="0.25">
      <c r="H1592" s="155"/>
      <c r="I1592" s="151"/>
      <c r="J1592" s="152"/>
      <c r="K1592" s="153"/>
      <c r="L1592" s="153"/>
      <c r="M1592" s="153"/>
      <c r="N1592" s="153"/>
      <c r="O1592" s="153"/>
      <c r="P1592" s="153"/>
      <c r="Q1592" s="153"/>
      <c r="R1592" s="153"/>
      <c r="S1592" s="152"/>
      <c r="T1592" s="153"/>
      <c r="X1592" s="69" t="str">
        <f t="shared" si="52"/>
        <v/>
      </c>
      <c r="Y1592" s="69" t="str">
        <f t="shared" si="53"/>
        <v/>
      </c>
    </row>
    <row r="1593" spans="8:25" x14ac:dyDescent="0.25">
      <c r="H1593" s="155"/>
      <c r="I1593" s="151"/>
      <c r="J1593" s="152"/>
      <c r="K1593" s="153"/>
      <c r="L1593" s="153"/>
      <c r="M1593" s="153"/>
      <c r="N1593" s="153"/>
      <c r="O1593" s="153"/>
      <c r="P1593" s="153"/>
      <c r="Q1593" s="153"/>
      <c r="R1593" s="153"/>
      <c r="S1593" s="152"/>
      <c r="T1593" s="153"/>
      <c r="X1593" s="69" t="str">
        <f t="shared" si="52"/>
        <v/>
      </c>
      <c r="Y1593" s="69" t="str">
        <f t="shared" si="53"/>
        <v/>
      </c>
    </row>
    <row r="1594" spans="8:25" x14ac:dyDescent="0.25">
      <c r="H1594" s="155"/>
      <c r="I1594" s="151"/>
      <c r="J1594" s="152"/>
      <c r="K1594" s="153"/>
      <c r="L1594" s="153"/>
      <c r="M1594" s="153"/>
      <c r="N1594" s="153"/>
      <c r="O1594" s="153"/>
      <c r="P1594" s="153"/>
      <c r="Q1594" s="153"/>
      <c r="R1594" s="153"/>
      <c r="S1594" s="152"/>
      <c r="T1594" s="153"/>
      <c r="X1594" s="69" t="str">
        <f t="shared" si="52"/>
        <v/>
      </c>
      <c r="Y1594" s="69" t="str">
        <f t="shared" si="53"/>
        <v/>
      </c>
    </row>
    <row r="1595" spans="8:25" x14ac:dyDescent="0.25">
      <c r="H1595" s="155"/>
      <c r="I1595" s="151"/>
      <c r="J1595" s="152"/>
      <c r="K1595" s="153"/>
      <c r="L1595" s="153"/>
      <c r="M1595" s="153"/>
      <c r="N1595" s="153"/>
      <c r="O1595" s="153"/>
      <c r="P1595" s="153"/>
      <c r="Q1595" s="153"/>
      <c r="R1595" s="153"/>
      <c r="S1595" s="152"/>
      <c r="T1595" s="153"/>
      <c r="X1595" s="69" t="str">
        <f t="shared" si="52"/>
        <v/>
      </c>
      <c r="Y1595" s="69" t="str">
        <f t="shared" si="53"/>
        <v/>
      </c>
    </row>
    <row r="1596" spans="8:25" x14ac:dyDescent="0.25">
      <c r="H1596" s="155"/>
      <c r="I1596" s="151"/>
      <c r="J1596" s="152"/>
      <c r="K1596" s="153"/>
      <c r="L1596" s="153"/>
      <c r="M1596" s="153"/>
      <c r="N1596" s="153"/>
      <c r="O1596" s="153"/>
      <c r="P1596" s="153"/>
      <c r="Q1596" s="153"/>
      <c r="R1596" s="153"/>
      <c r="S1596" s="152"/>
      <c r="T1596" s="153"/>
      <c r="X1596" s="69" t="str">
        <f t="shared" si="52"/>
        <v/>
      </c>
      <c r="Y1596" s="69" t="str">
        <f t="shared" si="53"/>
        <v/>
      </c>
    </row>
    <row r="1597" spans="8:25" x14ac:dyDescent="0.25">
      <c r="H1597" s="155"/>
      <c r="I1597" s="151"/>
      <c r="J1597" s="152"/>
      <c r="K1597" s="153"/>
      <c r="L1597" s="153"/>
      <c r="M1597" s="153"/>
      <c r="N1597" s="153"/>
      <c r="O1597" s="153"/>
      <c r="P1597" s="153"/>
      <c r="Q1597" s="153"/>
      <c r="R1597" s="153"/>
      <c r="S1597" s="152"/>
      <c r="T1597" s="153"/>
      <c r="X1597" s="69" t="str">
        <f t="shared" si="52"/>
        <v/>
      </c>
      <c r="Y1597" s="69" t="str">
        <f t="shared" si="53"/>
        <v/>
      </c>
    </row>
    <row r="1598" spans="8:25" x14ac:dyDescent="0.25">
      <c r="H1598" s="155"/>
      <c r="I1598" s="151"/>
      <c r="J1598" s="152"/>
      <c r="K1598" s="153"/>
      <c r="L1598" s="153"/>
      <c r="M1598" s="153"/>
      <c r="N1598" s="153"/>
      <c r="O1598" s="153"/>
      <c r="P1598" s="153"/>
      <c r="Q1598" s="153"/>
      <c r="R1598" s="153"/>
      <c r="S1598" s="152"/>
      <c r="T1598" s="153"/>
      <c r="X1598" s="69" t="str">
        <f t="shared" si="52"/>
        <v/>
      </c>
      <c r="Y1598" s="69" t="str">
        <f t="shared" si="53"/>
        <v/>
      </c>
    </row>
    <row r="1599" spans="8:25" x14ac:dyDescent="0.25">
      <c r="H1599" s="155"/>
      <c r="I1599" s="151"/>
      <c r="J1599" s="152"/>
      <c r="K1599" s="153"/>
      <c r="L1599" s="153"/>
      <c r="M1599" s="153"/>
      <c r="N1599" s="153"/>
      <c r="O1599" s="153"/>
      <c r="P1599" s="153"/>
      <c r="Q1599" s="153"/>
      <c r="R1599" s="153"/>
      <c r="S1599" s="152"/>
      <c r="T1599" s="153"/>
      <c r="X1599" s="69" t="str">
        <f t="shared" si="52"/>
        <v/>
      </c>
      <c r="Y1599" s="69" t="str">
        <f t="shared" si="53"/>
        <v/>
      </c>
    </row>
    <row r="1600" spans="8:25" x14ac:dyDescent="0.25">
      <c r="H1600" s="155"/>
      <c r="I1600" s="151"/>
      <c r="J1600" s="152"/>
      <c r="K1600" s="153"/>
      <c r="L1600" s="153"/>
      <c r="M1600" s="153"/>
      <c r="N1600" s="153"/>
      <c r="O1600" s="153"/>
      <c r="P1600" s="153"/>
      <c r="Q1600" s="153"/>
      <c r="R1600" s="153"/>
      <c r="S1600" s="152"/>
      <c r="T1600" s="153"/>
      <c r="X1600" s="69" t="str">
        <f t="shared" si="52"/>
        <v/>
      </c>
      <c r="Y1600" s="69" t="str">
        <f t="shared" si="53"/>
        <v/>
      </c>
    </row>
    <row r="1601" spans="8:25" x14ac:dyDescent="0.25">
      <c r="H1601" s="155"/>
      <c r="I1601" s="151"/>
      <c r="J1601" s="152"/>
      <c r="K1601" s="153"/>
      <c r="L1601" s="153"/>
      <c r="M1601" s="153"/>
      <c r="N1601" s="153"/>
      <c r="O1601" s="153"/>
      <c r="P1601" s="153"/>
      <c r="Q1601" s="153"/>
      <c r="R1601" s="153"/>
      <c r="S1601" s="152"/>
      <c r="T1601" s="153"/>
      <c r="X1601" s="69" t="str">
        <f t="shared" si="52"/>
        <v/>
      </c>
      <c r="Y1601" s="69" t="str">
        <f t="shared" si="53"/>
        <v/>
      </c>
    </row>
    <row r="1602" spans="8:25" x14ac:dyDescent="0.25">
      <c r="H1602" s="155"/>
      <c r="I1602" s="151"/>
      <c r="J1602" s="152"/>
      <c r="K1602" s="153"/>
      <c r="L1602" s="153"/>
      <c r="M1602" s="153"/>
      <c r="N1602" s="153"/>
      <c r="O1602" s="153"/>
      <c r="P1602" s="153"/>
      <c r="Q1602" s="153"/>
      <c r="R1602" s="153"/>
      <c r="S1602" s="152"/>
      <c r="T1602" s="153"/>
      <c r="X1602" s="69" t="str">
        <f t="shared" ref="X1602:X1665" si="54">IF(W1602&lt;&gt;"",W1602-I1602,"")</f>
        <v/>
      </c>
      <c r="Y1602" s="69" t="str">
        <f t="shared" si="53"/>
        <v/>
      </c>
    </row>
    <row r="1603" spans="8:25" x14ac:dyDescent="0.25">
      <c r="H1603" s="155"/>
      <c r="I1603" s="151"/>
      <c r="J1603" s="152"/>
      <c r="K1603" s="153"/>
      <c r="L1603" s="153"/>
      <c r="M1603" s="153"/>
      <c r="N1603" s="153"/>
      <c r="O1603" s="153"/>
      <c r="P1603" s="153"/>
      <c r="Q1603" s="153"/>
      <c r="R1603" s="153"/>
      <c r="S1603" s="152"/>
      <c r="T1603" s="153"/>
      <c r="X1603" s="69" t="str">
        <f t="shared" si="54"/>
        <v/>
      </c>
      <c r="Y1603" s="69" t="str">
        <f t="shared" ref="Y1603:Y1666" si="55">IF(X1603&lt;&gt;"",IF(X1603&lt;365,"&lt; 1 year",IF(X1603&lt;730,"1-2",IF(X1603&lt;1095,"2-3",IF(X1603&lt;1460,"3-4",IF(X1603&lt;1825,"4-5","5+"))))),"")</f>
        <v/>
      </c>
    </row>
    <row r="1604" spans="8:25" x14ac:dyDescent="0.25">
      <c r="H1604" s="155"/>
      <c r="I1604" s="151"/>
      <c r="J1604" s="152"/>
      <c r="K1604" s="153"/>
      <c r="L1604" s="153"/>
      <c r="M1604" s="153"/>
      <c r="N1604" s="153"/>
      <c r="O1604" s="153"/>
      <c r="P1604" s="153"/>
      <c r="Q1604" s="153"/>
      <c r="R1604" s="153"/>
      <c r="S1604" s="152"/>
      <c r="T1604" s="153"/>
      <c r="X1604" s="69" t="str">
        <f t="shared" si="54"/>
        <v/>
      </c>
      <c r="Y1604" s="69" t="str">
        <f t="shared" si="55"/>
        <v/>
      </c>
    </row>
    <row r="1605" spans="8:25" x14ac:dyDescent="0.25">
      <c r="H1605" s="155"/>
      <c r="I1605" s="151"/>
      <c r="J1605" s="152"/>
      <c r="K1605" s="153"/>
      <c r="L1605" s="153"/>
      <c r="M1605" s="153"/>
      <c r="N1605" s="153"/>
      <c r="O1605" s="153"/>
      <c r="P1605" s="153"/>
      <c r="Q1605" s="153"/>
      <c r="R1605" s="153"/>
      <c r="S1605" s="152"/>
      <c r="T1605" s="153"/>
      <c r="X1605" s="69" t="str">
        <f t="shared" si="54"/>
        <v/>
      </c>
      <c r="Y1605" s="69" t="str">
        <f t="shared" si="55"/>
        <v/>
      </c>
    </row>
    <row r="1606" spans="8:25" x14ac:dyDescent="0.25">
      <c r="H1606" s="155"/>
      <c r="I1606" s="151"/>
      <c r="J1606" s="152"/>
      <c r="K1606" s="153"/>
      <c r="L1606" s="153"/>
      <c r="M1606" s="153"/>
      <c r="N1606" s="153"/>
      <c r="O1606" s="153"/>
      <c r="P1606" s="153"/>
      <c r="Q1606" s="153"/>
      <c r="R1606" s="153"/>
      <c r="S1606" s="152"/>
      <c r="T1606" s="153"/>
      <c r="X1606" s="69" t="str">
        <f t="shared" si="54"/>
        <v/>
      </c>
      <c r="Y1606" s="69" t="str">
        <f t="shared" si="55"/>
        <v/>
      </c>
    </row>
    <row r="1607" spans="8:25" x14ac:dyDescent="0.25">
      <c r="H1607" s="155"/>
      <c r="I1607" s="151"/>
      <c r="J1607" s="152"/>
      <c r="K1607" s="153"/>
      <c r="L1607" s="153"/>
      <c r="M1607" s="153"/>
      <c r="N1607" s="153"/>
      <c r="O1607" s="153"/>
      <c r="P1607" s="153"/>
      <c r="Q1607" s="153"/>
      <c r="R1607" s="153"/>
      <c r="S1607" s="152"/>
      <c r="T1607" s="153"/>
      <c r="X1607" s="69" t="str">
        <f t="shared" si="54"/>
        <v/>
      </c>
      <c r="Y1607" s="69" t="str">
        <f t="shared" si="55"/>
        <v/>
      </c>
    </row>
    <row r="1608" spans="8:25" x14ac:dyDescent="0.25">
      <c r="H1608" s="155"/>
      <c r="I1608" s="151"/>
      <c r="J1608" s="152"/>
      <c r="K1608" s="153"/>
      <c r="L1608" s="153"/>
      <c r="M1608" s="153"/>
      <c r="N1608" s="153"/>
      <c r="O1608" s="153"/>
      <c r="P1608" s="153"/>
      <c r="Q1608" s="153"/>
      <c r="R1608" s="153"/>
      <c r="S1608" s="152"/>
      <c r="T1608" s="153"/>
      <c r="X1608" s="69" t="str">
        <f t="shared" si="54"/>
        <v/>
      </c>
      <c r="Y1608" s="69" t="str">
        <f t="shared" si="55"/>
        <v/>
      </c>
    </row>
    <row r="1609" spans="8:25" x14ac:dyDescent="0.25">
      <c r="H1609" s="155"/>
      <c r="I1609" s="151"/>
      <c r="J1609" s="152"/>
      <c r="K1609" s="153"/>
      <c r="L1609" s="153"/>
      <c r="M1609" s="153"/>
      <c r="N1609" s="153"/>
      <c r="O1609" s="153"/>
      <c r="P1609" s="153"/>
      <c r="Q1609" s="153"/>
      <c r="R1609" s="153"/>
      <c r="S1609" s="152"/>
      <c r="T1609" s="153"/>
      <c r="X1609" s="69" t="str">
        <f t="shared" si="54"/>
        <v/>
      </c>
      <c r="Y1609" s="69" t="str">
        <f t="shared" si="55"/>
        <v/>
      </c>
    </row>
    <row r="1610" spans="8:25" x14ac:dyDescent="0.25">
      <c r="H1610" s="155"/>
      <c r="I1610" s="151"/>
      <c r="J1610" s="152"/>
      <c r="K1610" s="153"/>
      <c r="L1610" s="153"/>
      <c r="M1610" s="153"/>
      <c r="N1610" s="153"/>
      <c r="O1610" s="153"/>
      <c r="P1610" s="153"/>
      <c r="Q1610" s="153"/>
      <c r="R1610" s="153"/>
      <c r="S1610" s="152"/>
      <c r="T1610" s="153"/>
      <c r="X1610" s="69" t="str">
        <f t="shared" si="54"/>
        <v/>
      </c>
      <c r="Y1610" s="69" t="str">
        <f t="shared" si="55"/>
        <v/>
      </c>
    </row>
    <row r="1611" spans="8:25" x14ac:dyDescent="0.25">
      <c r="H1611" s="155"/>
      <c r="I1611" s="151"/>
      <c r="J1611" s="152"/>
      <c r="K1611" s="153"/>
      <c r="L1611" s="153"/>
      <c r="M1611" s="153"/>
      <c r="N1611" s="153"/>
      <c r="O1611" s="153"/>
      <c r="P1611" s="153"/>
      <c r="Q1611" s="153"/>
      <c r="R1611" s="153"/>
      <c r="S1611" s="152"/>
      <c r="T1611" s="153"/>
      <c r="X1611" s="69" t="str">
        <f t="shared" si="54"/>
        <v/>
      </c>
      <c r="Y1611" s="69" t="str">
        <f t="shared" si="55"/>
        <v/>
      </c>
    </row>
    <row r="1612" spans="8:25" x14ac:dyDescent="0.25">
      <c r="H1612" s="155"/>
      <c r="I1612" s="151"/>
      <c r="J1612" s="152"/>
      <c r="K1612" s="153"/>
      <c r="L1612" s="153"/>
      <c r="M1612" s="153"/>
      <c r="N1612" s="153"/>
      <c r="O1612" s="153"/>
      <c r="P1612" s="153"/>
      <c r="Q1612" s="153"/>
      <c r="R1612" s="153"/>
      <c r="S1612" s="152"/>
      <c r="T1612" s="153"/>
      <c r="X1612" s="69" t="str">
        <f t="shared" si="54"/>
        <v/>
      </c>
      <c r="Y1612" s="69" t="str">
        <f t="shared" si="55"/>
        <v/>
      </c>
    </row>
    <row r="1613" spans="8:25" x14ac:dyDescent="0.25">
      <c r="H1613" s="155"/>
      <c r="I1613" s="151"/>
      <c r="J1613" s="152"/>
      <c r="K1613" s="153"/>
      <c r="L1613" s="153"/>
      <c r="M1613" s="153"/>
      <c r="N1613" s="153"/>
      <c r="O1613" s="153"/>
      <c r="P1613" s="153"/>
      <c r="Q1613" s="153"/>
      <c r="R1613" s="153"/>
      <c r="S1613" s="152"/>
      <c r="T1613" s="153"/>
      <c r="X1613" s="69" t="str">
        <f t="shared" si="54"/>
        <v/>
      </c>
      <c r="Y1613" s="69" t="str">
        <f t="shared" si="55"/>
        <v/>
      </c>
    </row>
    <row r="1614" spans="8:25" x14ac:dyDescent="0.25">
      <c r="H1614" s="155"/>
      <c r="I1614" s="151"/>
      <c r="J1614" s="152"/>
      <c r="K1614" s="153"/>
      <c r="L1614" s="153"/>
      <c r="M1614" s="153"/>
      <c r="N1614" s="153"/>
      <c r="O1614" s="153"/>
      <c r="P1614" s="153"/>
      <c r="Q1614" s="153"/>
      <c r="R1614" s="153"/>
      <c r="S1614" s="152"/>
      <c r="T1614" s="153"/>
      <c r="X1614" s="69" t="str">
        <f t="shared" si="54"/>
        <v/>
      </c>
      <c r="Y1614" s="69" t="str">
        <f t="shared" si="55"/>
        <v/>
      </c>
    </row>
    <row r="1615" spans="8:25" x14ac:dyDescent="0.25">
      <c r="H1615" s="155"/>
      <c r="I1615" s="151"/>
      <c r="J1615" s="152"/>
      <c r="K1615" s="153"/>
      <c r="L1615" s="153"/>
      <c r="M1615" s="153"/>
      <c r="N1615" s="153"/>
      <c r="O1615" s="153"/>
      <c r="P1615" s="153"/>
      <c r="Q1615" s="153"/>
      <c r="R1615" s="153"/>
      <c r="S1615" s="152"/>
      <c r="T1615" s="153"/>
      <c r="X1615" s="69" t="str">
        <f t="shared" si="54"/>
        <v/>
      </c>
      <c r="Y1615" s="69" t="str">
        <f t="shared" si="55"/>
        <v/>
      </c>
    </row>
    <row r="1616" spans="8:25" x14ac:dyDescent="0.25">
      <c r="H1616" s="155"/>
      <c r="I1616" s="151"/>
      <c r="J1616" s="152"/>
      <c r="K1616" s="153"/>
      <c r="L1616" s="153"/>
      <c r="M1616" s="153"/>
      <c r="N1616" s="153"/>
      <c r="O1616" s="153"/>
      <c r="P1616" s="153"/>
      <c r="Q1616" s="153"/>
      <c r="R1616" s="153"/>
      <c r="S1616" s="152"/>
      <c r="T1616" s="153"/>
      <c r="X1616" s="69" t="str">
        <f t="shared" si="54"/>
        <v/>
      </c>
      <c r="Y1616" s="69" t="str">
        <f t="shared" si="55"/>
        <v/>
      </c>
    </row>
    <row r="1617" spans="8:25" x14ac:dyDescent="0.25">
      <c r="H1617" s="155"/>
      <c r="I1617" s="151"/>
      <c r="J1617" s="152"/>
      <c r="K1617" s="153"/>
      <c r="L1617" s="153"/>
      <c r="M1617" s="153"/>
      <c r="N1617" s="153"/>
      <c r="O1617" s="153"/>
      <c r="P1617" s="153"/>
      <c r="Q1617" s="153"/>
      <c r="R1617" s="153"/>
      <c r="S1617" s="152"/>
      <c r="T1617" s="153"/>
      <c r="X1617" s="69" t="str">
        <f t="shared" si="54"/>
        <v/>
      </c>
      <c r="Y1617" s="69" t="str">
        <f t="shared" si="55"/>
        <v/>
      </c>
    </row>
    <row r="1618" spans="8:25" x14ac:dyDescent="0.25">
      <c r="H1618" s="155"/>
      <c r="I1618" s="151"/>
      <c r="J1618" s="152"/>
      <c r="K1618" s="153"/>
      <c r="L1618" s="153"/>
      <c r="M1618" s="153"/>
      <c r="N1618" s="153"/>
      <c r="O1618" s="153"/>
      <c r="P1618" s="153"/>
      <c r="Q1618" s="153"/>
      <c r="R1618" s="153"/>
      <c r="S1618" s="152"/>
      <c r="T1618" s="153"/>
      <c r="X1618" s="69" t="str">
        <f t="shared" si="54"/>
        <v/>
      </c>
      <c r="Y1618" s="69" t="str">
        <f t="shared" si="55"/>
        <v/>
      </c>
    </row>
    <row r="1619" spans="8:25" x14ac:dyDescent="0.25">
      <c r="H1619" s="155"/>
      <c r="I1619" s="151"/>
      <c r="J1619" s="152"/>
      <c r="K1619" s="153"/>
      <c r="L1619" s="153"/>
      <c r="M1619" s="153"/>
      <c r="N1619" s="153"/>
      <c r="O1619" s="153"/>
      <c r="P1619" s="153"/>
      <c r="Q1619" s="153"/>
      <c r="R1619" s="153"/>
      <c r="S1619" s="152"/>
      <c r="T1619" s="153"/>
      <c r="X1619" s="69" t="str">
        <f t="shared" si="54"/>
        <v/>
      </c>
      <c r="Y1619" s="69" t="str">
        <f t="shared" si="55"/>
        <v/>
      </c>
    </row>
    <row r="1620" spans="8:25" x14ac:dyDescent="0.25">
      <c r="H1620" s="155"/>
      <c r="I1620" s="151"/>
      <c r="J1620" s="152"/>
      <c r="K1620" s="153"/>
      <c r="L1620" s="153"/>
      <c r="M1620" s="153"/>
      <c r="N1620" s="153"/>
      <c r="O1620" s="153"/>
      <c r="P1620" s="153"/>
      <c r="Q1620" s="153"/>
      <c r="R1620" s="153"/>
      <c r="S1620" s="152"/>
      <c r="T1620" s="153"/>
      <c r="X1620" s="69" t="str">
        <f t="shared" si="54"/>
        <v/>
      </c>
      <c r="Y1620" s="69" t="str">
        <f t="shared" si="55"/>
        <v/>
      </c>
    </row>
    <row r="1621" spans="8:25" x14ac:dyDescent="0.25">
      <c r="H1621" s="155"/>
      <c r="I1621" s="151"/>
      <c r="J1621" s="152"/>
      <c r="K1621" s="153"/>
      <c r="L1621" s="153"/>
      <c r="M1621" s="153"/>
      <c r="N1621" s="153"/>
      <c r="O1621" s="153"/>
      <c r="P1621" s="153"/>
      <c r="Q1621" s="153"/>
      <c r="R1621" s="153"/>
      <c r="S1621" s="152"/>
      <c r="T1621" s="153"/>
      <c r="X1621" s="69" t="str">
        <f t="shared" si="54"/>
        <v/>
      </c>
      <c r="Y1621" s="69" t="str">
        <f t="shared" si="55"/>
        <v/>
      </c>
    </row>
    <row r="1622" spans="8:25" x14ac:dyDescent="0.25">
      <c r="H1622" s="155"/>
      <c r="I1622" s="151"/>
      <c r="J1622" s="152"/>
      <c r="K1622" s="153"/>
      <c r="L1622" s="153"/>
      <c r="M1622" s="153"/>
      <c r="N1622" s="153"/>
      <c r="O1622" s="153"/>
      <c r="P1622" s="153"/>
      <c r="Q1622" s="153"/>
      <c r="R1622" s="153"/>
      <c r="S1622" s="152"/>
      <c r="T1622" s="153"/>
      <c r="X1622" s="69" t="str">
        <f t="shared" si="54"/>
        <v/>
      </c>
      <c r="Y1622" s="69" t="str">
        <f t="shared" si="55"/>
        <v/>
      </c>
    </row>
    <row r="1623" spans="8:25" x14ac:dyDescent="0.25">
      <c r="H1623" s="155"/>
      <c r="I1623" s="151"/>
      <c r="J1623" s="152"/>
      <c r="K1623" s="153"/>
      <c r="L1623" s="153"/>
      <c r="M1623" s="153"/>
      <c r="N1623" s="153"/>
      <c r="O1623" s="153"/>
      <c r="P1623" s="153"/>
      <c r="Q1623" s="153"/>
      <c r="R1623" s="153"/>
      <c r="S1623" s="152"/>
      <c r="T1623" s="153"/>
      <c r="X1623" s="69" t="str">
        <f t="shared" si="54"/>
        <v/>
      </c>
      <c r="Y1623" s="69" t="str">
        <f t="shared" si="55"/>
        <v/>
      </c>
    </row>
    <row r="1624" spans="8:25" x14ac:dyDescent="0.25">
      <c r="H1624" s="155"/>
      <c r="I1624" s="151"/>
      <c r="J1624" s="152"/>
      <c r="K1624" s="153"/>
      <c r="L1624" s="153"/>
      <c r="M1624" s="153"/>
      <c r="N1624" s="153"/>
      <c r="O1624" s="153"/>
      <c r="P1624" s="153"/>
      <c r="Q1624" s="153"/>
      <c r="R1624" s="153"/>
      <c r="S1624" s="152"/>
      <c r="T1624" s="153"/>
      <c r="X1624" s="69" t="str">
        <f t="shared" si="54"/>
        <v/>
      </c>
      <c r="Y1624" s="69" t="str">
        <f t="shared" si="55"/>
        <v/>
      </c>
    </row>
    <row r="1625" spans="8:25" x14ac:dyDescent="0.25">
      <c r="H1625" s="155"/>
      <c r="I1625" s="151"/>
      <c r="J1625" s="152"/>
      <c r="K1625" s="153"/>
      <c r="L1625" s="153"/>
      <c r="M1625" s="153"/>
      <c r="N1625" s="153"/>
      <c r="O1625" s="153"/>
      <c r="P1625" s="153"/>
      <c r="Q1625" s="153"/>
      <c r="R1625" s="153"/>
      <c r="S1625" s="152"/>
      <c r="T1625" s="153"/>
      <c r="X1625" s="69" t="str">
        <f t="shared" si="54"/>
        <v/>
      </c>
      <c r="Y1625" s="69" t="str">
        <f t="shared" si="55"/>
        <v/>
      </c>
    </row>
    <row r="1626" spans="8:25" x14ac:dyDescent="0.25">
      <c r="H1626" s="155"/>
      <c r="I1626" s="151"/>
      <c r="J1626" s="152"/>
      <c r="K1626" s="153"/>
      <c r="L1626" s="153"/>
      <c r="M1626" s="153"/>
      <c r="N1626" s="153"/>
      <c r="O1626" s="153"/>
      <c r="P1626" s="153"/>
      <c r="Q1626" s="153"/>
      <c r="R1626" s="153"/>
      <c r="S1626" s="152"/>
      <c r="T1626" s="153"/>
      <c r="X1626" s="69" t="str">
        <f t="shared" si="54"/>
        <v/>
      </c>
      <c r="Y1626" s="69" t="str">
        <f t="shared" si="55"/>
        <v/>
      </c>
    </row>
    <row r="1627" spans="8:25" x14ac:dyDescent="0.25">
      <c r="H1627" s="155"/>
      <c r="I1627" s="151"/>
      <c r="J1627" s="152"/>
      <c r="K1627" s="153"/>
      <c r="L1627" s="153"/>
      <c r="M1627" s="153"/>
      <c r="N1627" s="153"/>
      <c r="O1627" s="153"/>
      <c r="P1627" s="153"/>
      <c r="Q1627" s="153"/>
      <c r="R1627" s="153"/>
      <c r="S1627" s="152"/>
      <c r="T1627" s="153"/>
      <c r="X1627" s="69" t="str">
        <f t="shared" si="54"/>
        <v/>
      </c>
      <c r="Y1627" s="69" t="str">
        <f t="shared" si="55"/>
        <v/>
      </c>
    </row>
    <row r="1628" spans="8:25" x14ac:dyDescent="0.25">
      <c r="H1628" s="155"/>
      <c r="I1628" s="151"/>
      <c r="J1628" s="152"/>
      <c r="K1628" s="153"/>
      <c r="L1628" s="153"/>
      <c r="M1628" s="153"/>
      <c r="N1628" s="153"/>
      <c r="O1628" s="153"/>
      <c r="P1628" s="153"/>
      <c r="Q1628" s="153"/>
      <c r="R1628" s="153"/>
      <c r="S1628" s="152"/>
      <c r="T1628" s="153"/>
      <c r="X1628" s="69" t="str">
        <f t="shared" si="54"/>
        <v/>
      </c>
      <c r="Y1628" s="69" t="str">
        <f t="shared" si="55"/>
        <v/>
      </c>
    </row>
    <row r="1629" spans="8:25" x14ac:dyDescent="0.25">
      <c r="H1629" s="155"/>
      <c r="I1629" s="151"/>
      <c r="J1629" s="152"/>
      <c r="K1629" s="153"/>
      <c r="L1629" s="153"/>
      <c r="M1629" s="153"/>
      <c r="N1629" s="153"/>
      <c r="O1629" s="153"/>
      <c r="P1629" s="153"/>
      <c r="Q1629" s="153"/>
      <c r="R1629" s="153"/>
      <c r="S1629" s="152"/>
      <c r="T1629" s="153"/>
      <c r="X1629" s="69" t="str">
        <f t="shared" si="54"/>
        <v/>
      </c>
      <c r="Y1629" s="69" t="str">
        <f t="shared" si="55"/>
        <v/>
      </c>
    </row>
    <row r="1630" spans="8:25" x14ac:dyDescent="0.25">
      <c r="H1630" s="155"/>
      <c r="I1630" s="151"/>
      <c r="J1630" s="152"/>
      <c r="K1630" s="153"/>
      <c r="L1630" s="153"/>
      <c r="M1630" s="153"/>
      <c r="N1630" s="153"/>
      <c r="O1630" s="153"/>
      <c r="P1630" s="153"/>
      <c r="Q1630" s="153"/>
      <c r="R1630" s="153"/>
      <c r="S1630" s="152"/>
      <c r="T1630" s="153"/>
      <c r="X1630" s="69" t="str">
        <f t="shared" si="54"/>
        <v/>
      </c>
      <c r="Y1630" s="69" t="str">
        <f t="shared" si="55"/>
        <v/>
      </c>
    </row>
    <row r="1631" spans="8:25" x14ac:dyDescent="0.25">
      <c r="H1631" s="155"/>
      <c r="I1631" s="151"/>
      <c r="J1631" s="152"/>
      <c r="K1631" s="153"/>
      <c r="L1631" s="153"/>
      <c r="M1631" s="153"/>
      <c r="N1631" s="153"/>
      <c r="O1631" s="153"/>
      <c r="P1631" s="153"/>
      <c r="Q1631" s="153"/>
      <c r="R1631" s="153"/>
      <c r="S1631" s="152"/>
      <c r="T1631" s="153"/>
      <c r="X1631" s="69" t="str">
        <f t="shared" si="54"/>
        <v/>
      </c>
      <c r="Y1631" s="69" t="str">
        <f t="shared" si="55"/>
        <v/>
      </c>
    </row>
    <row r="1632" spans="8:25" x14ac:dyDescent="0.25">
      <c r="H1632" s="155"/>
      <c r="I1632" s="151"/>
      <c r="J1632" s="152"/>
      <c r="K1632" s="153"/>
      <c r="L1632" s="153"/>
      <c r="M1632" s="153"/>
      <c r="N1632" s="153"/>
      <c r="O1632" s="153"/>
      <c r="P1632" s="153"/>
      <c r="Q1632" s="153"/>
      <c r="R1632" s="153"/>
      <c r="S1632" s="152"/>
      <c r="T1632" s="153"/>
      <c r="X1632" s="69" t="str">
        <f t="shared" si="54"/>
        <v/>
      </c>
      <c r="Y1632" s="69" t="str">
        <f t="shared" si="55"/>
        <v/>
      </c>
    </row>
    <row r="1633" spans="8:25" x14ac:dyDescent="0.25">
      <c r="H1633" s="155"/>
      <c r="I1633" s="151"/>
      <c r="J1633" s="152"/>
      <c r="K1633" s="153"/>
      <c r="L1633" s="153"/>
      <c r="M1633" s="153"/>
      <c r="N1633" s="153"/>
      <c r="O1633" s="153"/>
      <c r="P1633" s="153"/>
      <c r="Q1633" s="153"/>
      <c r="R1633" s="153"/>
      <c r="S1633" s="152"/>
      <c r="T1633" s="153"/>
      <c r="X1633" s="69" t="str">
        <f t="shared" si="54"/>
        <v/>
      </c>
      <c r="Y1633" s="69" t="str">
        <f t="shared" si="55"/>
        <v/>
      </c>
    </row>
    <row r="1634" spans="8:25" x14ac:dyDescent="0.25">
      <c r="H1634" s="155"/>
      <c r="I1634" s="151"/>
      <c r="J1634" s="152"/>
      <c r="K1634" s="153"/>
      <c r="L1634" s="153"/>
      <c r="M1634" s="153"/>
      <c r="N1634" s="153"/>
      <c r="O1634" s="153"/>
      <c r="P1634" s="153"/>
      <c r="Q1634" s="153"/>
      <c r="R1634" s="153"/>
      <c r="S1634" s="152"/>
      <c r="T1634" s="153"/>
      <c r="X1634" s="69" t="str">
        <f t="shared" si="54"/>
        <v/>
      </c>
      <c r="Y1634" s="69" t="str">
        <f t="shared" si="55"/>
        <v/>
      </c>
    </row>
    <row r="1635" spans="8:25" x14ac:dyDescent="0.25">
      <c r="H1635" s="155"/>
      <c r="I1635" s="151"/>
      <c r="J1635" s="152"/>
      <c r="K1635" s="153"/>
      <c r="L1635" s="153"/>
      <c r="M1635" s="153"/>
      <c r="N1635" s="153"/>
      <c r="O1635" s="153"/>
      <c r="P1635" s="153"/>
      <c r="Q1635" s="153"/>
      <c r="R1635" s="153"/>
      <c r="S1635" s="152"/>
      <c r="T1635" s="153"/>
      <c r="X1635" s="69" t="str">
        <f t="shared" si="54"/>
        <v/>
      </c>
      <c r="Y1635" s="69" t="str">
        <f t="shared" si="55"/>
        <v/>
      </c>
    </row>
    <row r="1636" spans="8:25" x14ac:dyDescent="0.25">
      <c r="H1636" s="155"/>
      <c r="I1636" s="151"/>
      <c r="J1636" s="152"/>
      <c r="K1636" s="153"/>
      <c r="L1636" s="153"/>
      <c r="M1636" s="153"/>
      <c r="N1636" s="153"/>
      <c r="O1636" s="153"/>
      <c r="P1636" s="153"/>
      <c r="Q1636" s="153"/>
      <c r="R1636" s="153"/>
      <c r="S1636" s="152"/>
      <c r="T1636" s="153"/>
      <c r="X1636" s="69" t="str">
        <f t="shared" si="54"/>
        <v/>
      </c>
      <c r="Y1636" s="69" t="str">
        <f t="shared" si="55"/>
        <v/>
      </c>
    </row>
    <row r="1637" spans="8:25" x14ac:dyDescent="0.25">
      <c r="H1637" s="155"/>
      <c r="I1637" s="151"/>
      <c r="J1637" s="152"/>
      <c r="K1637" s="153"/>
      <c r="L1637" s="153"/>
      <c r="M1637" s="153"/>
      <c r="N1637" s="153"/>
      <c r="O1637" s="153"/>
      <c r="P1637" s="153"/>
      <c r="Q1637" s="153"/>
      <c r="R1637" s="153"/>
      <c r="S1637" s="152"/>
      <c r="T1637" s="153"/>
      <c r="X1637" s="69" t="str">
        <f t="shared" si="54"/>
        <v/>
      </c>
      <c r="Y1637" s="69" t="str">
        <f t="shared" si="55"/>
        <v/>
      </c>
    </row>
    <row r="1638" spans="8:25" x14ac:dyDescent="0.25">
      <c r="H1638" s="155"/>
      <c r="I1638" s="151"/>
      <c r="J1638" s="152"/>
      <c r="K1638" s="153"/>
      <c r="L1638" s="153"/>
      <c r="M1638" s="153"/>
      <c r="N1638" s="153"/>
      <c r="O1638" s="153"/>
      <c r="P1638" s="153"/>
      <c r="Q1638" s="153"/>
      <c r="R1638" s="153"/>
      <c r="S1638" s="152"/>
      <c r="T1638" s="153"/>
      <c r="X1638" s="69" t="str">
        <f t="shared" si="54"/>
        <v/>
      </c>
      <c r="Y1638" s="69" t="str">
        <f t="shared" si="55"/>
        <v/>
      </c>
    </row>
    <row r="1639" spans="8:25" x14ac:dyDescent="0.25">
      <c r="H1639" s="155"/>
      <c r="I1639" s="151"/>
      <c r="J1639" s="152"/>
      <c r="K1639" s="153"/>
      <c r="L1639" s="153"/>
      <c r="M1639" s="153"/>
      <c r="N1639" s="153"/>
      <c r="O1639" s="153"/>
      <c r="P1639" s="153"/>
      <c r="Q1639" s="153"/>
      <c r="R1639" s="153"/>
      <c r="S1639" s="152"/>
      <c r="T1639" s="153"/>
      <c r="X1639" s="69" t="str">
        <f t="shared" si="54"/>
        <v/>
      </c>
      <c r="Y1639" s="69" t="str">
        <f t="shared" si="55"/>
        <v/>
      </c>
    </row>
    <row r="1640" spans="8:25" x14ac:dyDescent="0.25">
      <c r="H1640" s="155"/>
      <c r="I1640" s="151"/>
      <c r="J1640" s="152"/>
      <c r="K1640" s="153"/>
      <c r="L1640" s="153"/>
      <c r="M1640" s="153"/>
      <c r="N1640" s="153"/>
      <c r="O1640" s="153"/>
      <c r="P1640" s="153"/>
      <c r="Q1640" s="153"/>
      <c r="R1640" s="153"/>
      <c r="S1640" s="152"/>
      <c r="T1640" s="153"/>
      <c r="X1640" s="69" t="str">
        <f t="shared" si="54"/>
        <v/>
      </c>
      <c r="Y1640" s="69" t="str">
        <f t="shared" si="55"/>
        <v/>
      </c>
    </row>
    <row r="1641" spans="8:25" x14ac:dyDescent="0.25">
      <c r="H1641" s="155"/>
      <c r="I1641" s="151"/>
      <c r="J1641" s="152"/>
      <c r="K1641" s="153"/>
      <c r="L1641" s="153"/>
      <c r="M1641" s="153"/>
      <c r="N1641" s="153"/>
      <c r="O1641" s="153"/>
      <c r="P1641" s="153"/>
      <c r="Q1641" s="153"/>
      <c r="R1641" s="153"/>
      <c r="S1641" s="152"/>
      <c r="T1641" s="153"/>
      <c r="X1641" s="69" t="str">
        <f t="shared" si="54"/>
        <v/>
      </c>
      <c r="Y1641" s="69" t="str">
        <f t="shared" si="55"/>
        <v/>
      </c>
    </row>
    <row r="1642" spans="8:25" x14ac:dyDescent="0.25">
      <c r="H1642" s="155"/>
      <c r="I1642" s="151"/>
      <c r="J1642" s="152"/>
      <c r="K1642" s="153"/>
      <c r="L1642" s="153"/>
      <c r="M1642" s="153"/>
      <c r="N1642" s="153"/>
      <c r="O1642" s="153"/>
      <c r="P1642" s="153"/>
      <c r="Q1642" s="153"/>
      <c r="R1642" s="153"/>
      <c r="S1642" s="152"/>
      <c r="T1642" s="153"/>
      <c r="X1642" s="69" t="str">
        <f t="shared" si="54"/>
        <v/>
      </c>
      <c r="Y1642" s="69" t="str">
        <f t="shared" si="55"/>
        <v/>
      </c>
    </row>
    <row r="1643" spans="8:25" x14ac:dyDescent="0.25">
      <c r="H1643" s="155"/>
      <c r="I1643" s="151"/>
      <c r="J1643" s="152"/>
      <c r="K1643" s="153"/>
      <c r="L1643" s="153"/>
      <c r="M1643" s="153"/>
      <c r="N1643" s="153"/>
      <c r="O1643" s="153"/>
      <c r="P1643" s="153"/>
      <c r="Q1643" s="153"/>
      <c r="R1643" s="153"/>
      <c r="S1643" s="152"/>
      <c r="T1643" s="153"/>
      <c r="X1643" s="69" t="str">
        <f t="shared" si="54"/>
        <v/>
      </c>
      <c r="Y1643" s="69" t="str">
        <f t="shared" si="55"/>
        <v/>
      </c>
    </row>
    <row r="1644" spans="8:25" x14ac:dyDescent="0.25">
      <c r="H1644" s="155"/>
      <c r="I1644" s="151"/>
      <c r="J1644" s="152"/>
      <c r="K1644" s="153"/>
      <c r="L1644" s="153"/>
      <c r="M1644" s="153"/>
      <c r="N1644" s="153"/>
      <c r="O1644" s="153"/>
      <c r="P1644" s="153"/>
      <c r="Q1644" s="153"/>
      <c r="R1644" s="153"/>
      <c r="S1644" s="152"/>
      <c r="T1644" s="153"/>
      <c r="X1644" s="69" t="str">
        <f t="shared" si="54"/>
        <v/>
      </c>
      <c r="Y1644" s="69" t="str">
        <f t="shared" si="55"/>
        <v/>
      </c>
    </row>
    <row r="1645" spans="8:25" x14ac:dyDescent="0.25">
      <c r="H1645" s="155"/>
      <c r="I1645" s="151"/>
      <c r="J1645" s="152"/>
      <c r="K1645" s="153"/>
      <c r="L1645" s="153"/>
      <c r="M1645" s="153"/>
      <c r="N1645" s="153"/>
      <c r="O1645" s="153"/>
      <c r="P1645" s="153"/>
      <c r="Q1645" s="153"/>
      <c r="R1645" s="153"/>
      <c r="S1645" s="152"/>
      <c r="T1645" s="153"/>
      <c r="X1645" s="69" t="str">
        <f t="shared" si="54"/>
        <v/>
      </c>
      <c r="Y1645" s="69" t="str">
        <f t="shared" si="55"/>
        <v/>
      </c>
    </row>
    <row r="1646" spans="8:25" x14ac:dyDescent="0.25">
      <c r="H1646" s="155"/>
      <c r="I1646" s="151"/>
      <c r="J1646" s="152"/>
      <c r="K1646" s="153"/>
      <c r="L1646" s="153"/>
      <c r="M1646" s="153"/>
      <c r="N1646" s="153"/>
      <c r="O1646" s="153"/>
      <c r="P1646" s="153"/>
      <c r="Q1646" s="153"/>
      <c r="R1646" s="153"/>
      <c r="S1646" s="152"/>
      <c r="T1646" s="153"/>
      <c r="X1646" s="69" t="str">
        <f t="shared" si="54"/>
        <v/>
      </c>
      <c r="Y1646" s="69" t="str">
        <f t="shared" si="55"/>
        <v/>
      </c>
    </row>
    <row r="1647" spans="8:25" x14ac:dyDescent="0.25">
      <c r="H1647" s="155"/>
      <c r="I1647" s="151"/>
      <c r="J1647" s="152"/>
      <c r="K1647" s="153"/>
      <c r="L1647" s="153"/>
      <c r="M1647" s="153"/>
      <c r="N1647" s="153"/>
      <c r="O1647" s="153"/>
      <c r="P1647" s="153"/>
      <c r="Q1647" s="153"/>
      <c r="R1647" s="153"/>
      <c r="S1647" s="152"/>
      <c r="T1647" s="153"/>
      <c r="X1647" s="69" t="str">
        <f t="shared" si="54"/>
        <v/>
      </c>
      <c r="Y1647" s="69" t="str">
        <f t="shared" si="55"/>
        <v/>
      </c>
    </row>
    <row r="1648" spans="8:25" x14ac:dyDescent="0.25">
      <c r="H1648" s="155"/>
      <c r="I1648" s="151"/>
      <c r="J1648" s="152"/>
      <c r="K1648" s="153"/>
      <c r="L1648" s="153"/>
      <c r="M1648" s="153"/>
      <c r="N1648" s="153"/>
      <c r="O1648" s="153"/>
      <c r="P1648" s="153"/>
      <c r="Q1648" s="153"/>
      <c r="R1648" s="153"/>
      <c r="S1648" s="152"/>
      <c r="T1648" s="153"/>
      <c r="X1648" s="69" t="str">
        <f t="shared" si="54"/>
        <v/>
      </c>
      <c r="Y1648" s="69" t="str">
        <f t="shared" si="55"/>
        <v/>
      </c>
    </row>
    <row r="1649" spans="8:25" x14ac:dyDescent="0.25">
      <c r="H1649" s="155"/>
      <c r="I1649" s="151"/>
      <c r="J1649" s="152"/>
      <c r="K1649" s="153"/>
      <c r="L1649" s="153"/>
      <c r="M1649" s="153"/>
      <c r="N1649" s="153"/>
      <c r="O1649" s="153"/>
      <c r="P1649" s="153"/>
      <c r="Q1649" s="153"/>
      <c r="R1649" s="153"/>
      <c r="S1649" s="152"/>
      <c r="T1649" s="153"/>
      <c r="X1649" s="69" t="str">
        <f t="shared" si="54"/>
        <v/>
      </c>
      <c r="Y1649" s="69" t="str">
        <f t="shared" si="55"/>
        <v/>
      </c>
    </row>
    <row r="1650" spans="8:25" x14ac:dyDescent="0.25">
      <c r="H1650" s="155"/>
      <c r="I1650" s="151"/>
      <c r="J1650" s="152"/>
      <c r="K1650" s="153"/>
      <c r="L1650" s="153"/>
      <c r="M1650" s="153"/>
      <c r="N1650" s="153"/>
      <c r="O1650" s="153"/>
      <c r="P1650" s="153"/>
      <c r="Q1650" s="153"/>
      <c r="R1650" s="153"/>
      <c r="S1650" s="152"/>
      <c r="T1650" s="153"/>
      <c r="X1650" s="69" t="str">
        <f t="shared" si="54"/>
        <v/>
      </c>
      <c r="Y1650" s="69" t="str">
        <f t="shared" si="55"/>
        <v/>
      </c>
    </row>
    <row r="1651" spans="8:25" x14ac:dyDescent="0.25">
      <c r="H1651" s="155"/>
      <c r="I1651" s="151"/>
      <c r="J1651" s="152"/>
      <c r="K1651" s="153"/>
      <c r="L1651" s="153"/>
      <c r="M1651" s="153"/>
      <c r="N1651" s="153"/>
      <c r="O1651" s="153"/>
      <c r="P1651" s="153"/>
      <c r="Q1651" s="153"/>
      <c r="R1651" s="153"/>
      <c r="S1651" s="152"/>
      <c r="T1651" s="153"/>
      <c r="X1651" s="69" t="str">
        <f t="shared" si="54"/>
        <v/>
      </c>
      <c r="Y1651" s="69" t="str">
        <f t="shared" si="55"/>
        <v/>
      </c>
    </row>
    <row r="1652" spans="8:25" x14ac:dyDescent="0.25">
      <c r="H1652" s="155"/>
      <c r="I1652" s="151"/>
      <c r="J1652" s="152"/>
      <c r="K1652" s="153"/>
      <c r="L1652" s="153"/>
      <c r="M1652" s="153"/>
      <c r="N1652" s="153"/>
      <c r="O1652" s="153"/>
      <c r="P1652" s="153"/>
      <c r="Q1652" s="153"/>
      <c r="R1652" s="153"/>
      <c r="S1652" s="152"/>
      <c r="T1652" s="153"/>
      <c r="X1652" s="69" t="str">
        <f t="shared" si="54"/>
        <v/>
      </c>
      <c r="Y1652" s="69" t="str">
        <f t="shared" si="55"/>
        <v/>
      </c>
    </row>
    <row r="1653" spans="8:25" x14ac:dyDescent="0.25">
      <c r="H1653" s="155"/>
      <c r="I1653" s="151"/>
      <c r="J1653" s="152"/>
      <c r="K1653" s="153"/>
      <c r="L1653" s="153"/>
      <c r="M1653" s="153"/>
      <c r="N1653" s="153"/>
      <c r="O1653" s="153"/>
      <c r="P1653" s="153"/>
      <c r="Q1653" s="153"/>
      <c r="R1653" s="153"/>
      <c r="S1653" s="152"/>
      <c r="T1653" s="153"/>
      <c r="X1653" s="69" t="str">
        <f t="shared" si="54"/>
        <v/>
      </c>
      <c r="Y1653" s="69" t="str">
        <f t="shared" si="55"/>
        <v/>
      </c>
    </row>
    <row r="1654" spans="8:25" x14ac:dyDescent="0.25">
      <c r="H1654" s="155"/>
      <c r="I1654" s="151"/>
      <c r="J1654" s="152"/>
      <c r="K1654" s="153"/>
      <c r="L1654" s="153"/>
      <c r="M1654" s="153"/>
      <c r="N1654" s="153"/>
      <c r="O1654" s="153"/>
      <c r="P1654" s="153"/>
      <c r="Q1654" s="153"/>
      <c r="R1654" s="153"/>
      <c r="S1654" s="152"/>
      <c r="T1654" s="153"/>
      <c r="X1654" s="69" t="str">
        <f t="shared" si="54"/>
        <v/>
      </c>
      <c r="Y1654" s="69" t="str">
        <f t="shared" si="55"/>
        <v/>
      </c>
    </row>
    <row r="1655" spans="8:25" x14ac:dyDescent="0.25">
      <c r="H1655" s="155"/>
      <c r="I1655" s="151"/>
      <c r="J1655" s="152"/>
      <c r="K1655" s="153"/>
      <c r="L1655" s="153"/>
      <c r="M1655" s="153"/>
      <c r="N1655" s="153"/>
      <c r="O1655" s="153"/>
      <c r="P1655" s="153"/>
      <c r="Q1655" s="153"/>
      <c r="R1655" s="153"/>
      <c r="S1655" s="152"/>
      <c r="T1655" s="153"/>
      <c r="X1655" s="69" t="str">
        <f t="shared" si="54"/>
        <v/>
      </c>
      <c r="Y1655" s="69" t="str">
        <f t="shared" si="55"/>
        <v/>
      </c>
    </row>
    <row r="1656" spans="8:25" x14ac:dyDescent="0.25">
      <c r="H1656" s="155"/>
      <c r="I1656" s="151"/>
      <c r="J1656" s="152"/>
      <c r="K1656" s="153"/>
      <c r="L1656" s="153"/>
      <c r="M1656" s="153"/>
      <c r="N1656" s="153"/>
      <c r="O1656" s="153"/>
      <c r="P1656" s="153"/>
      <c r="Q1656" s="153"/>
      <c r="R1656" s="153"/>
      <c r="S1656" s="152"/>
      <c r="T1656" s="153"/>
      <c r="X1656" s="69" t="str">
        <f t="shared" si="54"/>
        <v/>
      </c>
      <c r="Y1656" s="69" t="str">
        <f t="shared" si="55"/>
        <v/>
      </c>
    </row>
    <row r="1657" spans="8:25" x14ac:dyDescent="0.25">
      <c r="H1657" s="155"/>
      <c r="I1657" s="151"/>
      <c r="J1657" s="152"/>
      <c r="K1657" s="153"/>
      <c r="L1657" s="153"/>
      <c r="M1657" s="153"/>
      <c r="N1657" s="153"/>
      <c r="O1657" s="153"/>
      <c r="P1657" s="153"/>
      <c r="Q1657" s="153"/>
      <c r="R1657" s="153"/>
      <c r="S1657" s="152"/>
      <c r="T1657" s="153"/>
      <c r="X1657" s="69" t="str">
        <f t="shared" si="54"/>
        <v/>
      </c>
      <c r="Y1657" s="69" t="str">
        <f t="shared" si="55"/>
        <v/>
      </c>
    </row>
    <row r="1658" spans="8:25" x14ac:dyDescent="0.25">
      <c r="H1658" s="155"/>
      <c r="I1658" s="151"/>
      <c r="J1658" s="152"/>
      <c r="K1658" s="153"/>
      <c r="L1658" s="153"/>
      <c r="M1658" s="153"/>
      <c r="N1658" s="153"/>
      <c r="O1658" s="153"/>
      <c r="P1658" s="153"/>
      <c r="Q1658" s="153"/>
      <c r="R1658" s="153"/>
      <c r="S1658" s="152"/>
      <c r="T1658" s="153"/>
      <c r="X1658" s="69" t="str">
        <f t="shared" si="54"/>
        <v/>
      </c>
      <c r="Y1658" s="69" t="str">
        <f t="shared" si="55"/>
        <v/>
      </c>
    </row>
    <row r="1659" spans="8:25" x14ac:dyDescent="0.25">
      <c r="H1659" s="155"/>
      <c r="I1659" s="151"/>
      <c r="J1659" s="152"/>
      <c r="K1659" s="153"/>
      <c r="L1659" s="153"/>
      <c r="M1659" s="153"/>
      <c r="N1659" s="153"/>
      <c r="O1659" s="153"/>
      <c r="P1659" s="153"/>
      <c r="Q1659" s="153"/>
      <c r="R1659" s="153"/>
      <c r="S1659" s="152"/>
      <c r="T1659" s="153"/>
      <c r="X1659" s="69" t="str">
        <f t="shared" si="54"/>
        <v/>
      </c>
      <c r="Y1659" s="69" t="str">
        <f t="shared" si="55"/>
        <v/>
      </c>
    </row>
    <row r="1660" spans="8:25" x14ac:dyDescent="0.25">
      <c r="H1660" s="155"/>
      <c r="I1660" s="151"/>
      <c r="J1660" s="152"/>
      <c r="K1660" s="153"/>
      <c r="L1660" s="153"/>
      <c r="M1660" s="153"/>
      <c r="N1660" s="153"/>
      <c r="O1660" s="153"/>
      <c r="P1660" s="153"/>
      <c r="Q1660" s="153"/>
      <c r="R1660" s="153"/>
      <c r="S1660" s="152"/>
      <c r="T1660" s="153"/>
      <c r="X1660" s="69" t="str">
        <f t="shared" si="54"/>
        <v/>
      </c>
      <c r="Y1660" s="69" t="str">
        <f t="shared" si="55"/>
        <v/>
      </c>
    </row>
    <row r="1661" spans="8:25" x14ac:dyDescent="0.25">
      <c r="H1661" s="155"/>
      <c r="I1661" s="151"/>
      <c r="J1661" s="152"/>
      <c r="K1661" s="153"/>
      <c r="L1661" s="153"/>
      <c r="M1661" s="153"/>
      <c r="N1661" s="153"/>
      <c r="O1661" s="153"/>
      <c r="P1661" s="153"/>
      <c r="Q1661" s="153"/>
      <c r="R1661" s="153"/>
      <c r="S1661" s="152"/>
      <c r="T1661" s="153"/>
      <c r="X1661" s="69" t="str">
        <f t="shared" si="54"/>
        <v/>
      </c>
      <c r="Y1661" s="69" t="str">
        <f t="shared" si="55"/>
        <v/>
      </c>
    </row>
    <row r="1662" spans="8:25" x14ac:dyDescent="0.25">
      <c r="H1662" s="155"/>
      <c r="I1662" s="151"/>
      <c r="J1662" s="152"/>
      <c r="K1662" s="153"/>
      <c r="L1662" s="153"/>
      <c r="M1662" s="153"/>
      <c r="N1662" s="153"/>
      <c r="O1662" s="153"/>
      <c r="P1662" s="153"/>
      <c r="Q1662" s="153"/>
      <c r="R1662" s="153"/>
      <c r="S1662" s="152"/>
      <c r="T1662" s="153"/>
      <c r="X1662" s="69" t="str">
        <f t="shared" si="54"/>
        <v/>
      </c>
      <c r="Y1662" s="69" t="str">
        <f t="shared" si="55"/>
        <v/>
      </c>
    </row>
    <row r="1663" spans="8:25" x14ac:dyDescent="0.25">
      <c r="H1663" s="155"/>
      <c r="I1663" s="151"/>
      <c r="J1663" s="152"/>
      <c r="K1663" s="153"/>
      <c r="L1663" s="153"/>
      <c r="M1663" s="153"/>
      <c r="N1663" s="153"/>
      <c r="O1663" s="153"/>
      <c r="P1663" s="153"/>
      <c r="Q1663" s="153"/>
      <c r="R1663" s="153"/>
      <c r="S1663" s="152"/>
      <c r="T1663" s="153"/>
      <c r="X1663" s="69" t="str">
        <f t="shared" si="54"/>
        <v/>
      </c>
      <c r="Y1663" s="69" t="str">
        <f t="shared" si="55"/>
        <v/>
      </c>
    </row>
    <row r="1664" spans="8:25" x14ac:dyDescent="0.25">
      <c r="H1664" s="155"/>
      <c r="I1664" s="151"/>
      <c r="J1664" s="152"/>
      <c r="K1664" s="153"/>
      <c r="L1664" s="153"/>
      <c r="M1664" s="153"/>
      <c r="N1664" s="153"/>
      <c r="O1664" s="153"/>
      <c r="P1664" s="153"/>
      <c r="Q1664" s="153"/>
      <c r="R1664" s="153"/>
      <c r="S1664" s="152"/>
      <c r="T1664" s="153"/>
      <c r="X1664" s="69" t="str">
        <f t="shared" si="54"/>
        <v/>
      </c>
      <c r="Y1664" s="69" t="str">
        <f t="shared" si="55"/>
        <v/>
      </c>
    </row>
    <row r="1665" spans="8:25" x14ac:dyDescent="0.25">
      <c r="H1665" s="155"/>
      <c r="I1665" s="151"/>
      <c r="J1665" s="152"/>
      <c r="K1665" s="153"/>
      <c r="L1665" s="153"/>
      <c r="M1665" s="153"/>
      <c r="N1665" s="153"/>
      <c r="O1665" s="153"/>
      <c r="P1665" s="153"/>
      <c r="Q1665" s="153"/>
      <c r="R1665" s="153"/>
      <c r="S1665" s="152"/>
      <c r="T1665" s="153"/>
      <c r="X1665" s="69" t="str">
        <f t="shared" si="54"/>
        <v/>
      </c>
      <c r="Y1665" s="69" t="str">
        <f t="shared" si="55"/>
        <v/>
      </c>
    </row>
    <row r="1666" spans="8:25" x14ac:dyDescent="0.25">
      <c r="H1666" s="155"/>
      <c r="I1666" s="151"/>
      <c r="J1666" s="152"/>
      <c r="K1666" s="153"/>
      <c r="L1666" s="153"/>
      <c r="M1666" s="153"/>
      <c r="N1666" s="153"/>
      <c r="O1666" s="153"/>
      <c r="P1666" s="153"/>
      <c r="Q1666" s="153"/>
      <c r="R1666" s="153"/>
      <c r="S1666" s="152"/>
      <c r="T1666" s="153"/>
      <c r="X1666" s="69" t="str">
        <f t="shared" ref="X1666:X1729" si="56">IF(W1666&lt;&gt;"",W1666-I1666,"")</f>
        <v/>
      </c>
      <c r="Y1666" s="69" t="str">
        <f t="shared" si="55"/>
        <v/>
      </c>
    </row>
    <row r="1667" spans="8:25" x14ac:dyDescent="0.25">
      <c r="H1667" s="155"/>
      <c r="I1667" s="151"/>
      <c r="J1667" s="152"/>
      <c r="K1667" s="153"/>
      <c r="L1667" s="153"/>
      <c r="M1667" s="153"/>
      <c r="N1667" s="153"/>
      <c r="O1667" s="153"/>
      <c r="P1667" s="153"/>
      <c r="Q1667" s="153"/>
      <c r="R1667" s="153"/>
      <c r="S1667" s="152"/>
      <c r="T1667" s="153"/>
      <c r="X1667" s="69" t="str">
        <f t="shared" si="56"/>
        <v/>
      </c>
      <c r="Y1667" s="69" t="str">
        <f t="shared" ref="Y1667:Y1730" si="57">IF(X1667&lt;&gt;"",IF(X1667&lt;365,"&lt; 1 year",IF(X1667&lt;730,"1-2",IF(X1667&lt;1095,"2-3",IF(X1667&lt;1460,"3-4",IF(X1667&lt;1825,"4-5","5+"))))),"")</f>
        <v/>
      </c>
    </row>
    <row r="1668" spans="8:25" x14ac:dyDescent="0.25">
      <c r="H1668" s="155"/>
      <c r="I1668" s="151"/>
      <c r="J1668" s="152"/>
      <c r="K1668" s="153"/>
      <c r="L1668" s="153"/>
      <c r="M1668" s="153"/>
      <c r="N1668" s="153"/>
      <c r="O1668" s="153"/>
      <c r="P1668" s="153"/>
      <c r="Q1668" s="153"/>
      <c r="R1668" s="153"/>
      <c r="S1668" s="152"/>
      <c r="T1668" s="153"/>
      <c r="X1668" s="69" t="str">
        <f t="shared" si="56"/>
        <v/>
      </c>
      <c r="Y1668" s="69" t="str">
        <f t="shared" si="57"/>
        <v/>
      </c>
    </row>
    <row r="1669" spans="8:25" x14ac:dyDescent="0.25">
      <c r="H1669" s="155"/>
      <c r="I1669" s="151"/>
      <c r="J1669" s="152"/>
      <c r="K1669" s="153"/>
      <c r="L1669" s="153"/>
      <c r="M1669" s="153"/>
      <c r="N1669" s="153"/>
      <c r="O1669" s="153"/>
      <c r="P1669" s="153"/>
      <c r="Q1669" s="153"/>
      <c r="R1669" s="153"/>
      <c r="S1669" s="152"/>
      <c r="T1669" s="153"/>
      <c r="X1669" s="69" t="str">
        <f t="shared" si="56"/>
        <v/>
      </c>
      <c r="Y1669" s="69" t="str">
        <f t="shared" si="57"/>
        <v/>
      </c>
    </row>
    <row r="1670" spans="8:25" x14ac:dyDescent="0.25">
      <c r="H1670" s="155"/>
      <c r="I1670" s="151"/>
      <c r="J1670" s="152"/>
      <c r="K1670" s="153"/>
      <c r="L1670" s="153"/>
      <c r="M1670" s="153"/>
      <c r="N1670" s="153"/>
      <c r="O1670" s="153"/>
      <c r="P1670" s="153"/>
      <c r="Q1670" s="153"/>
      <c r="R1670" s="153"/>
      <c r="S1670" s="152"/>
      <c r="T1670" s="153"/>
      <c r="X1670" s="69" t="str">
        <f t="shared" si="56"/>
        <v/>
      </c>
      <c r="Y1670" s="69" t="str">
        <f t="shared" si="57"/>
        <v/>
      </c>
    </row>
    <row r="1671" spans="8:25" x14ac:dyDescent="0.25">
      <c r="H1671" s="155"/>
      <c r="I1671" s="151"/>
      <c r="J1671" s="152"/>
      <c r="K1671" s="153"/>
      <c r="L1671" s="153"/>
      <c r="M1671" s="153"/>
      <c r="N1671" s="153"/>
      <c r="O1671" s="153"/>
      <c r="P1671" s="153"/>
      <c r="Q1671" s="153"/>
      <c r="R1671" s="153"/>
      <c r="S1671" s="152"/>
      <c r="T1671" s="153"/>
      <c r="X1671" s="69" t="str">
        <f t="shared" si="56"/>
        <v/>
      </c>
      <c r="Y1671" s="69" t="str">
        <f t="shared" si="57"/>
        <v/>
      </c>
    </row>
    <row r="1672" spans="8:25" x14ac:dyDescent="0.25">
      <c r="H1672" s="155"/>
      <c r="I1672" s="151"/>
      <c r="J1672" s="152"/>
      <c r="K1672" s="153"/>
      <c r="L1672" s="153"/>
      <c r="M1672" s="153"/>
      <c r="N1672" s="153"/>
      <c r="O1672" s="153"/>
      <c r="P1672" s="153"/>
      <c r="Q1672" s="153"/>
      <c r="R1672" s="153"/>
      <c r="S1672" s="152"/>
      <c r="T1672" s="153"/>
      <c r="X1672" s="69" t="str">
        <f t="shared" si="56"/>
        <v/>
      </c>
      <c r="Y1672" s="69" t="str">
        <f t="shared" si="57"/>
        <v/>
      </c>
    </row>
    <row r="1673" spans="8:25" x14ac:dyDescent="0.25">
      <c r="H1673" s="155"/>
      <c r="I1673" s="151"/>
      <c r="J1673" s="152"/>
      <c r="K1673" s="153"/>
      <c r="L1673" s="153"/>
      <c r="M1673" s="153"/>
      <c r="N1673" s="153"/>
      <c r="O1673" s="153"/>
      <c r="P1673" s="153"/>
      <c r="Q1673" s="153"/>
      <c r="R1673" s="153"/>
      <c r="S1673" s="152"/>
      <c r="T1673" s="153"/>
      <c r="X1673" s="69" t="str">
        <f t="shared" si="56"/>
        <v/>
      </c>
      <c r="Y1673" s="69" t="str">
        <f t="shared" si="57"/>
        <v/>
      </c>
    </row>
    <row r="1674" spans="8:25" x14ac:dyDescent="0.25">
      <c r="H1674" s="155"/>
      <c r="I1674" s="151"/>
      <c r="J1674" s="152"/>
      <c r="K1674" s="153"/>
      <c r="L1674" s="153"/>
      <c r="M1674" s="153"/>
      <c r="N1674" s="153"/>
      <c r="O1674" s="153"/>
      <c r="P1674" s="153"/>
      <c r="Q1674" s="153"/>
      <c r="R1674" s="153"/>
      <c r="S1674" s="152"/>
      <c r="T1674" s="153"/>
      <c r="X1674" s="69" t="str">
        <f t="shared" si="56"/>
        <v/>
      </c>
      <c r="Y1674" s="69" t="str">
        <f t="shared" si="57"/>
        <v/>
      </c>
    </row>
    <row r="1675" spans="8:25" x14ac:dyDescent="0.25">
      <c r="H1675" s="155"/>
      <c r="I1675" s="151"/>
      <c r="J1675" s="152"/>
      <c r="K1675" s="153"/>
      <c r="L1675" s="153"/>
      <c r="M1675" s="153"/>
      <c r="N1675" s="153"/>
      <c r="O1675" s="153"/>
      <c r="P1675" s="153"/>
      <c r="Q1675" s="153"/>
      <c r="R1675" s="153"/>
      <c r="S1675" s="152"/>
      <c r="T1675" s="153"/>
      <c r="X1675" s="69" t="str">
        <f t="shared" si="56"/>
        <v/>
      </c>
      <c r="Y1675" s="69" t="str">
        <f t="shared" si="57"/>
        <v/>
      </c>
    </row>
    <row r="1676" spans="8:25" x14ac:dyDescent="0.25">
      <c r="H1676" s="155"/>
      <c r="I1676" s="151"/>
      <c r="J1676" s="152"/>
      <c r="K1676" s="153"/>
      <c r="L1676" s="153"/>
      <c r="M1676" s="153"/>
      <c r="N1676" s="153"/>
      <c r="O1676" s="153"/>
      <c r="P1676" s="153"/>
      <c r="Q1676" s="153"/>
      <c r="R1676" s="153"/>
      <c r="S1676" s="152"/>
      <c r="T1676" s="153"/>
      <c r="X1676" s="69" t="str">
        <f t="shared" si="56"/>
        <v/>
      </c>
      <c r="Y1676" s="69" t="str">
        <f t="shared" si="57"/>
        <v/>
      </c>
    </row>
    <row r="1677" spans="8:25" x14ac:dyDescent="0.25">
      <c r="H1677" s="155"/>
      <c r="I1677" s="151"/>
      <c r="J1677" s="152"/>
      <c r="K1677" s="153"/>
      <c r="L1677" s="153"/>
      <c r="M1677" s="153"/>
      <c r="N1677" s="153"/>
      <c r="O1677" s="153"/>
      <c r="P1677" s="153"/>
      <c r="Q1677" s="153"/>
      <c r="R1677" s="153"/>
      <c r="S1677" s="152"/>
      <c r="T1677" s="153"/>
      <c r="X1677" s="69" t="str">
        <f t="shared" si="56"/>
        <v/>
      </c>
      <c r="Y1677" s="69" t="str">
        <f t="shared" si="57"/>
        <v/>
      </c>
    </row>
    <row r="1678" spans="8:25" x14ac:dyDescent="0.25">
      <c r="H1678" s="155"/>
      <c r="I1678" s="151"/>
      <c r="J1678" s="152"/>
      <c r="K1678" s="153"/>
      <c r="L1678" s="153"/>
      <c r="M1678" s="153"/>
      <c r="N1678" s="153"/>
      <c r="O1678" s="153"/>
      <c r="P1678" s="153"/>
      <c r="Q1678" s="153"/>
      <c r="R1678" s="153"/>
      <c r="S1678" s="152"/>
      <c r="T1678" s="153"/>
      <c r="X1678" s="69" t="str">
        <f t="shared" si="56"/>
        <v/>
      </c>
      <c r="Y1678" s="69" t="str">
        <f t="shared" si="57"/>
        <v/>
      </c>
    </row>
    <row r="1679" spans="8:25" x14ac:dyDescent="0.25">
      <c r="H1679" s="155"/>
      <c r="I1679" s="151"/>
      <c r="J1679" s="152"/>
      <c r="K1679" s="153"/>
      <c r="L1679" s="153"/>
      <c r="M1679" s="153"/>
      <c r="N1679" s="153"/>
      <c r="O1679" s="153"/>
      <c r="P1679" s="153"/>
      <c r="Q1679" s="153"/>
      <c r="R1679" s="153"/>
      <c r="S1679" s="152"/>
      <c r="T1679" s="153"/>
      <c r="X1679" s="69" t="str">
        <f t="shared" si="56"/>
        <v/>
      </c>
      <c r="Y1679" s="69" t="str">
        <f t="shared" si="57"/>
        <v/>
      </c>
    </row>
    <row r="1680" spans="8:25" x14ac:dyDescent="0.25">
      <c r="H1680" s="155"/>
      <c r="I1680" s="151"/>
      <c r="J1680" s="152"/>
      <c r="K1680" s="153"/>
      <c r="L1680" s="153"/>
      <c r="M1680" s="153"/>
      <c r="N1680" s="153"/>
      <c r="O1680" s="153"/>
      <c r="P1680" s="153"/>
      <c r="Q1680" s="153"/>
      <c r="R1680" s="153"/>
      <c r="S1680" s="152"/>
      <c r="T1680" s="153"/>
      <c r="X1680" s="69" t="str">
        <f t="shared" si="56"/>
        <v/>
      </c>
      <c r="Y1680" s="69" t="str">
        <f t="shared" si="57"/>
        <v/>
      </c>
    </row>
    <row r="1681" spans="8:25" x14ac:dyDescent="0.25">
      <c r="H1681" s="155"/>
      <c r="I1681" s="151"/>
      <c r="J1681" s="152"/>
      <c r="K1681" s="153"/>
      <c r="L1681" s="153"/>
      <c r="M1681" s="153"/>
      <c r="N1681" s="153"/>
      <c r="O1681" s="153"/>
      <c r="P1681" s="153"/>
      <c r="Q1681" s="153"/>
      <c r="R1681" s="153"/>
      <c r="S1681" s="152"/>
      <c r="T1681" s="153"/>
      <c r="X1681" s="69" t="str">
        <f t="shared" si="56"/>
        <v/>
      </c>
      <c r="Y1681" s="69" t="str">
        <f t="shared" si="57"/>
        <v/>
      </c>
    </row>
    <row r="1682" spans="8:25" x14ac:dyDescent="0.25">
      <c r="H1682" s="155"/>
      <c r="I1682" s="151"/>
      <c r="J1682" s="152"/>
      <c r="K1682" s="153"/>
      <c r="L1682" s="153"/>
      <c r="M1682" s="153"/>
      <c r="N1682" s="153"/>
      <c r="O1682" s="153"/>
      <c r="P1682" s="153"/>
      <c r="Q1682" s="153"/>
      <c r="R1682" s="153"/>
      <c r="S1682" s="152"/>
      <c r="T1682" s="153"/>
      <c r="X1682" s="69" t="str">
        <f t="shared" si="56"/>
        <v/>
      </c>
      <c r="Y1682" s="69" t="str">
        <f t="shared" si="57"/>
        <v/>
      </c>
    </row>
    <row r="1683" spans="8:25" x14ac:dyDescent="0.25">
      <c r="H1683" s="155"/>
      <c r="I1683" s="151"/>
      <c r="J1683" s="152"/>
      <c r="K1683" s="153"/>
      <c r="L1683" s="153"/>
      <c r="M1683" s="153"/>
      <c r="N1683" s="153"/>
      <c r="O1683" s="153"/>
      <c r="P1683" s="153"/>
      <c r="Q1683" s="153"/>
      <c r="R1683" s="153"/>
      <c r="S1683" s="152"/>
      <c r="T1683" s="153"/>
      <c r="X1683" s="69" t="str">
        <f t="shared" si="56"/>
        <v/>
      </c>
      <c r="Y1683" s="69" t="str">
        <f t="shared" si="57"/>
        <v/>
      </c>
    </row>
    <row r="1684" spans="8:25" x14ac:dyDescent="0.25">
      <c r="H1684" s="155"/>
      <c r="I1684" s="151"/>
      <c r="J1684" s="152"/>
      <c r="K1684" s="153"/>
      <c r="L1684" s="153"/>
      <c r="M1684" s="153"/>
      <c r="N1684" s="153"/>
      <c r="O1684" s="153"/>
      <c r="P1684" s="153"/>
      <c r="Q1684" s="153"/>
      <c r="R1684" s="153"/>
      <c r="S1684" s="152"/>
      <c r="T1684" s="153"/>
      <c r="X1684" s="69" t="str">
        <f t="shared" si="56"/>
        <v/>
      </c>
      <c r="Y1684" s="69" t="str">
        <f t="shared" si="57"/>
        <v/>
      </c>
    </row>
    <row r="1685" spans="8:25" x14ac:dyDescent="0.25">
      <c r="H1685" s="155"/>
      <c r="I1685" s="151"/>
      <c r="J1685" s="152"/>
      <c r="K1685" s="153"/>
      <c r="L1685" s="153"/>
      <c r="M1685" s="153"/>
      <c r="N1685" s="153"/>
      <c r="O1685" s="153"/>
      <c r="P1685" s="153"/>
      <c r="Q1685" s="153"/>
      <c r="R1685" s="153"/>
      <c r="S1685" s="152"/>
      <c r="T1685" s="153"/>
      <c r="X1685" s="69" t="str">
        <f t="shared" si="56"/>
        <v/>
      </c>
      <c r="Y1685" s="69" t="str">
        <f t="shared" si="57"/>
        <v/>
      </c>
    </row>
    <row r="1686" spans="8:25" x14ac:dyDescent="0.25">
      <c r="H1686" s="155"/>
      <c r="I1686" s="151"/>
      <c r="J1686" s="152"/>
      <c r="K1686" s="153"/>
      <c r="L1686" s="153"/>
      <c r="M1686" s="153"/>
      <c r="N1686" s="153"/>
      <c r="O1686" s="153"/>
      <c r="P1686" s="153"/>
      <c r="Q1686" s="153"/>
      <c r="R1686" s="153"/>
      <c r="S1686" s="152"/>
      <c r="T1686" s="153"/>
      <c r="X1686" s="69" t="str">
        <f t="shared" si="56"/>
        <v/>
      </c>
      <c r="Y1686" s="69" t="str">
        <f t="shared" si="57"/>
        <v/>
      </c>
    </row>
    <row r="1687" spans="8:25" x14ac:dyDescent="0.25">
      <c r="H1687" s="155"/>
      <c r="I1687" s="151"/>
      <c r="J1687" s="152"/>
      <c r="K1687" s="153"/>
      <c r="L1687" s="153"/>
      <c r="M1687" s="153"/>
      <c r="N1687" s="153"/>
      <c r="O1687" s="153"/>
      <c r="P1687" s="153"/>
      <c r="Q1687" s="153"/>
      <c r="R1687" s="153"/>
      <c r="S1687" s="152"/>
      <c r="T1687" s="153"/>
      <c r="X1687" s="69" t="str">
        <f t="shared" si="56"/>
        <v/>
      </c>
      <c r="Y1687" s="69" t="str">
        <f t="shared" si="57"/>
        <v/>
      </c>
    </row>
    <row r="1688" spans="8:25" x14ac:dyDescent="0.25">
      <c r="H1688" s="155"/>
      <c r="I1688" s="151"/>
      <c r="J1688" s="152"/>
      <c r="K1688" s="153"/>
      <c r="L1688" s="153"/>
      <c r="M1688" s="153"/>
      <c r="N1688" s="153"/>
      <c r="O1688" s="153"/>
      <c r="P1688" s="153"/>
      <c r="Q1688" s="153"/>
      <c r="R1688" s="153"/>
      <c r="S1688" s="152"/>
      <c r="T1688" s="153"/>
      <c r="X1688" s="69" t="str">
        <f t="shared" si="56"/>
        <v/>
      </c>
      <c r="Y1688" s="69" t="str">
        <f t="shared" si="57"/>
        <v/>
      </c>
    </row>
    <row r="1689" spans="8:25" x14ac:dyDescent="0.25">
      <c r="H1689" s="155"/>
      <c r="I1689" s="151"/>
      <c r="J1689" s="152"/>
      <c r="K1689" s="153"/>
      <c r="L1689" s="153"/>
      <c r="M1689" s="153"/>
      <c r="N1689" s="153"/>
      <c r="O1689" s="153"/>
      <c r="P1689" s="153"/>
      <c r="Q1689" s="153"/>
      <c r="R1689" s="153"/>
      <c r="S1689" s="152"/>
      <c r="T1689" s="153"/>
      <c r="X1689" s="69" t="str">
        <f t="shared" si="56"/>
        <v/>
      </c>
      <c r="Y1689" s="69" t="str">
        <f t="shared" si="57"/>
        <v/>
      </c>
    </row>
    <row r="1690" spans="8:25" x14ac:dyDescent="0.25">
      <c r="H1690" s="155"/>
      <c r="I1690" s="151"/>
      <c r="J1690" s="152"/>
      <c r="K1690" s="153"/>
      <c r="L1690" s="153"/>
      <c r="M1690" s="153"/>
      <c r="N1690" s="153"/>
      <c r="O1690" s="153"/>
      <c r="P1690" s="153"/>
      <c r="Q1690" s="153"/>
      <c r="R1690" s="153"/>
      <c r="S1690" s="152"/>
      <c r="T1690" s="153"/>
      <c r="X1690" s="69" t="str">
        <f t="shared" si="56"/>
        <v/>
      </c>
      <c r="Y1690" s="69" t="str">
        <f t="shared" si="57"/>
        <v/>
      </c>
    </row>
    <row r="1691" spans="8:25" x14ac:dyDescent="0.25">
      <c r="H1691" s="155"/>
      <c r="I1691" s="151"/>
      <c r="J1691" s="152"/>
      <c r="K1691" s="153"/>
      <c r="L1691" s="153"/>
      <c r="M1691" s="153"/>
      <c r="N1691" s="153"/>
      <c r="O1691" s="153"/>
      <c r="P1691" s="153"/>
      <c r="Q1691" s="153"/>
      <c r="R1691" s="153"/>
      <c r="S1691" s="152"/>
      <c r="T1691" s="153"/>
      <c r="X1691" s="69" t="str">
        <f t="shared" si="56"/>
        <v/>
      </c>
      <c r="Y1691" s="69" t="str">
        <f t="shared" si="57"/>
        <v/>
      </c>
    </row>
    <row r="1692" spans="8:25" x14ac:dyDescent="0.25">
      <c r="H1692" s="155"/>
      <c r="I1692" s="151"/>
      <c r="J1692" s="152"/>
      <c r="K1692" s="153"/>
      <c r="L1692" s="153"/>
      <c r="M1692" s="153"/>
      <c r="N1692" s="153"/>
      <c r="O1692" s="153"/>
      <c r="P1692" s="153"/>
      <c r="Q1692" s="153"/>
      <c r="R1692" s="153"/>
      <c r="S1692" s="152"/>
      <c r="T1692" s="153"/>
      <c r="X1692" s="69" t="str">
        <f t="shared" si="56"/>
        <v/>
      </c>
      <c r="Y1692" s="69" t="str">
        <f t="shared" si="57"/>
        <v/>
      </c>
    </row>
    <row r="1693" spans="8:25" x14ac:dyDescent="0.25">
      <c r="H1693" s="155"/>
      <c r="I1693" s="151"/>
      <c r="J1693" s="152"/>
      <c r="K1693" s="153"/>
      <c r="L1693" s="153"/>
      <c r="M1693" s="153"/>
      <c r="N1693" s="153"/>
      <c r="O1693" s="153"/>
      <c r="P1693" s="153"/>
      <c r="Q1693" s="153"/>
      <c r="R1693" s="153"/>
      <c r="S1693" s="152"/>
      <c r="T1693" s="153"/>
      <c r="X1693" s="69" t="str">
        <f t="shared" si="56"/>
        <v/>
      </c>
      <c r="Y1693" s="69" t="str">
        <f t="shared" si="57"/>
        <v/>
      </c>
    </row>
    <row r="1694" spans="8:25" x14ac:dyDescent="0.25">
      <c r="H1694" s="155"/>
      <c r="I1694" s="151"/>
      <c r="J1694" s="152"/>
      <c r="K1694" s="153"/>
      <c r="L1694" s="153"/>
      <c r="M1694" s="153"/>
      <c r="N1694" s="153"/>
      <c r="O1694" s="153"/>
      <c r="P1694" s="153"/>
      <c r="Q1694" s="153"/>
      <c r="R1694" s="153"/>
      <c r="S1694" s="152"/>
      <c r="T1694" s="153"/>
      <c r="X1694" s="69" t="str">
        <f t="shared" si="56"/>
        <v/>
      </c>
      <c r="Y1694" s="69" t="str">
        <f t="shared" si="57"/>
        <v/>
      </c>
    </row>
    <row r="1695" spans="8:25" x14ac:dyDescent="0.25">
      <c r="H1695" s="155"/>
      <c r="I1695" s="151"/>
      <c r="J1695" s="152"/>
      <c r="K1695" s="153"/>
      <c r="L1695" s="153"/>
      <c r="M1695" s="153"/>
      <c r="N1695" s="153"/>
      <c r="O1695" s="153"/>
      <c r="P1695" s="153"/>
      <c r="Q1695" s="153"/>
      <c r="R1695" s="153"/>
      <c r="S1695" s="152"/>
      <c r="T1695" s="153"/>
      <c r="X1695" s="69" t="str">
        <f t="shared" si="56"/>
        <v/>
      </c>
      <c r="Y1695" s="69" t="str">
        <f t="shared" si="57"/>
        <v/>
      </c>
    </row>
    <row r="1696" spans="8:25" x14ac:dyDescent="0.25">
      <c r="H1696" s="155"/>
      <c r="I1696" s="151"/>
      <c r="J1696" s="152"/>
      <c r="K1696" s="153"/>
      <c r="L1696" s="153"/>
      <c r="M1696" s="153"/>
      <c r="N1696" s="153"/>
      <c r="O1696" s="153"/>
      <c r="P1696" s="153"/>
      <c r="Q1696" s="153"/>
      <c r="R1696" s="153"/>
      <c r="S1696" s="152"/>
      <c r="T1696" s="153"/>
      <c r="X1696" s="69" t="str">
        <f t="shared" si="56"/>
        <v/>
      </c>
      <c r="Y1696" s="69" t="str">
        <f t="shared" si="57"/>
        <v/>
      </c>
    </row>
    <row r="1697" spans="8:25" x14ac:dyDescent="0.25">
      <c r="H1697" s="155"/>
      <c r="I1697" s="151"/>
      <c r="J1697" s="152"/>
      <c r="K1697" s="153"/>
      <c r="L1697" s="153"/>
      <c r="M1697" s="153"/>
      <c r="N1697" s="153"/>
      <c r="O1697" s="153"/>
      <c r="P1697" s="153"/>
      <c r="Q1697" s="153"/>
      <c r="R1697" s="153"/>
      <c r="S1697" s="152"/>
      <c r="T1697" s="153"/>
      <c r="X1697" s="69" t="str">
        <f t="shared" si="56"/>
        <v/>
      </c>
      <c r="Y1697" s="69" t="str">
        <f t="shared" si="57"/>
        <v/>
      </c>
    </row>
    <row r="1698" spans="8:25" x14ac:dyDescent="0.25">
      <c r="H1698" s="155"/>
      <c r="I1698" s="151"/>
      <c r="J1698" s="152"/>
      <c r="K1698" s="153"/>
      <c r="L1698" s="153"/>
      <c r="M1698" s="153"/>
      <c r="N1698" s="153"/>
      <c r="O1698" s="153"/>
      <c r="P1698" s="153"/>
      <c r="Q1698" s="153"/>
      <c r="R1698" s="153"/>
      <c r="S1698" s="152"/>
      <c r="T1698" s="153"/>
      <c r="X1698" s="69" t="str">
        <f t="shared" si="56"/>
        <v/>
      </c>
      <c r="Y1698" s="69" t="str">
        <f t="shared" si="57"/>
        <v/>
      </c>
    </row>
    <row r="1699" spans="8:25" x14ac:dyDescent="0.25">
      <c r="H1699" s="155"/>
      <c r="I1699" s="151"/>
      <c r="J1699" s="152"/>
      <c r="K1699" s="153"/>
      <c r="L1699" s="153"/>
      <c r="M1699" s="153"/>
      <c r="N1699" s="153"/>
      <c r="O1699" s="153"/>
      <c r="P1699" s="153"/>
      <c r="Q1699" s="153"/>
      <c r="R1699" s="153"/>
      <c r="S1699" s="152"/>
      <c r="T1699" s="153"/>
      <c r="X1699" s="69" t="str">
        <f t="shared" si="56"/>
        <v/>
      </c>
      <c r="Y1699" s="69" t="str">
        <f t="shared" si="57"/>
        <v/>
      </c>
    </row>
    <row r="1700" spans="8:25" x14ac:dyDescent="0.25">
      <c r="H1700" s="155"/>
      <c r="I1700" s="151"/>
      <c r="J1700" s="152"/>
      <c r="K1700" s="153"/>
      <c r="L1700" s="153"/>
      <c r="M1700" s="153"/>
      <c r="N1700" s="153"/>
      <c r="O1700" s="153"/>
      <c r="P1700" s="153"/>
      <c r="Q1700" s="153"/>
      <c r="R1700" s="153"/>
      <c r="S1700" s="152"/>
      <c r="T1700" s="153"/>
      <c r="X1700" s="69" t="str">
        <f t="shared" si="56"/>
        <v/>
      </c>
      <c r="Y1700" s="69" t="str">
        <f t="shared" si="57"/>
        <v/>
      </c>
    </row>
    <row r="1701" spans="8:25" x14ac:dyDescent="0.25">
      <c r="H1701" s="155"/>
      <c r="I1701" s="151"/>
      <c r="J1701" s="152"/>
      <c r="K1701" s="153"/>
      <c r="L1701" s="153"/>
      <c r="M1701" s="153"/>
      <c r="N1701" s="153"/>
      <c r="O1701" s="153"/>
      <c r="P1701" s="153"/>
      <c r="Q1701" s="153"/>
      <c r="R1701" s="153"/>
      <c r="S1701" s="152"/>
      <c r="T1701" s="153"/>
      <c r="X1701" s="69" t="str">
        <f t="shared" si="56"/>
        <v/>
      </c>
      <c r="Y1701" s="69" t="str">
        <f t="shared" si="57"/>
        <v/>
      </c>
    </row>
    <row r="1702" spans="8:25" x14ac:dyDescent="0.25">
      <c r="H1702" s="155"/>
      <c r="I1702" s="151"/>
      <c r="J1702" s="152"/>
      <c r="K1702" s="153"/>
      <c r="L1702" s="153"/>
      <c r="M1702" s="153"/>
      <c r="N1702" s="153"/>
      <c r="O1702" s="153"/>
      <c r="P1702" s="153"/>
      <c r="Q1702" s="153"/>
      <c r="R1702" s="153"/>
      <c r="S1702" s="152"/>
      <c r="T1702" s="153"/>
      <c r="X1702" s="69" t="str">
        <f t="shared" si="56"/>
        <v/>
      </c>
      <c r="Y1702" s="69" t="str">
        <f t="shared" si="57"/>
        <v/>
      </c>
    </row>
    <row r="1703" spans="8:25" x14ac:dyDescent="0.25">
      <c r="H1703" s="155"/>
      <c r="I1703" s="151"/>
      <c r="J1703" s="152"/>
      <c r="K1703" s="153"/>
      <c r="L1703" s="153"/>
      <c r="M1703" s="153"/>
      <c r="N1703" s="153"/>
      <c r="O1703" s="153"/>
      <c r="P1703" s="153"/>
      <c r="Q1703" s="153"/>
      <c r="R1703" s="153"/>
      <c r="S1703" s="152"/>
      <c r="T1703" s="153"/>
      <c r="X1703" s="69" t="str">
        <f t="shared" si="56"/>
        <v/>
      </c>
      <c r="Y1703" s="69" t="str">
        <f t="shared" si="57"/>
        <v/>
      </c>
    </row>
    <row r="1704" spans="8:25" x14ac:dyDescent="0.25">
      <c r="H1704" s="155"/>
      <c r="I1704" s="151"/>
      <c r="J1704" s="152"/>
      <c r="K1704" s="153"/>
      <c r="L1704" s="153"/>
      <c r="M1704" s="153"/>
      <c r="N1704" s="153"/>
      <c r="O1704" s="153"/>
      <c r="P1704" s="153"/>
      <c r="Q1704" s="153"/>
      <c r="R1704" s="153"/>
      <c r="S1704" s="152"/>
      <c r="T1704" s="153"/>
      <c r="X1704" s="69" t="str">
        <f t="shared" si="56"/>
        <v/>
      </c>
      <c r="Y1704" s="69" t="str">
        <f t="shared" si="57"/>
        <v/>
      </c>
    </row>
    <row r="1705" spans="8:25" x14ac:dyDescent="0.25">
      <c r="H1705" s="155"/>
      <c r="I1705" s="151"/>
      <c r="J1705" s="152"/>
      <c r="K1705" s="153"/>
      <c r="L1705" s="153"/>
      <c r="M1705" s="153"/>
      <c r="N1705" s="153"/>
      <c r="O1705" s="153"/>
      <c r="P1705" s="153"/>
      <c r="Q1705" s="153"/>
      <c r="R1705" s="153"/>
      <c r="S1705" s="152"/>
      <c r="T1705" s="153"/>
      <c r="X1705" s="69" t="str">
        <f t="shared" si="56"/>
        <v/>
      </c>
      <c r="Y1705" s="69" t="str">
        <f t="shared" si="57"/>
        <v/>
      </c>
    </row>
    <row r="1706" spans="8:25" x14ac:dyDescent="0.25">
      <c r="H1706" s="155"/>
      <c r="I1706" s="151"/>
      <c r="J1706" s="152"/>
      <c r="K1706" s="153"/>
      <c r="L1706" s="153"/>
      <c r="M1706" s="153"/>
      <c r="N1706" s="153"/>
      <c r="O1706" s="153"/>
      <c r="P1706" s="153"/>
      <c r="Q1706" s="153"/>
      <c r="R1706" s="153"/>
      <c r="S1706" s="152"/>
      <c r="T1706" s="153"/>
      <c r="X1706" s="69" t="str">
        <f t="shared" si="56"/>
        <v/>
      </c>
      <c r="Y1706" s="69" t="str">
        <f t="shared" si="57"/>
        <v/>
      </c>
    </row>
    <row r="1707" spans="8:25" x14ac:dyDescent="0.25">
      <c r="H1707" s="155"/>
      <c r="I1707" s="151"/>
      <c r="J1707" s="152"/>
      <c r="K1707" s="153"/>
      <c r="L1707" s="153"/>
      <c r="M1707" s="153"/>
      <c r="N1707" s="153"/>
      <c r="O1707" s="153"/>
      <c r="P1707" s="153"/>
      <c r="Q1707" s="153"/>
      <c r="R1707" s="153"/>
      <c r="S1707" s="152"/>
      <c r="T1707" s="153"/>
      <c r="X1707" s="69" t="str">
        <f t="shared" si="56"/>
        <v/>
      </c>
      <c r="Y1707" s="69" t="str">
        <f t="shared" si="57"/>
        <v/>
      </c>
    </row>
    <row r="1708" spans="8:25" x14ac:dyDescent="0.25">
      <c r="H1708" s="155"/>
      <c r="I1708" s="151"/>
      <c r="J1708" s="152"/>
      <c r="K1708" s="153"/>
      <c r="L1708" s="153"/>
      <c r="M1708" s="153"/>
      <c r="N1708" s="153"/>
      <c r="O1708" s="153"/>
      <c r="P1708" s="153"/>
      <c r="Q1708" s="153"/>
      <c r="R1708" s="153"/>
      <c r="S1708" s="152"/>
      <c r="T1708" s="153"/>
      <c r="X1708" s="69" t="str">
        <f t="shared" si="56"/>
        <v/>
      </c>
      <c r="Y1708" s="69" t="str">
        <f t="shared" si="57"/>
        <v/>
      </c>
    </row>
    <row r="1709" spans="8:25" x14ac:dyDescent="0.25">
      <c r="H1709" s="155"/>
      <c r="I1709" s="151"/>
      <c r="J1709" s="152"/>
      <c r="K1709" s="153"/>
      <c r="L1709" s="153"/>
      <c r="M1709" s="153"/>
      <c r="N1709" s="153"/>
      <c r="O1709" s="153"/>
      <c r="P1709" s="153"/>
      <c r="Q1709" s="153"/>
      <c r="R1709" s="153"/>
      <c r="S1709" s="152"/>
      <c r="T1709" s="153"/>
      <c r="X1709" s="69" t="str">
        <f t="shared" si="56"/>
        <v/>
      </c>
      <c r="Y1709" s="69" t="str">
        <f t="shared" si="57"/>
        <v/>
      </c>
    </row>
    <row r="1710" spans="8:25" x14ac:dyDescent="0.25">
      <c r="H1710" s="155"/>
      <c r="I1710" s="151"/>
      <c r="J1710" s="152"/>
      <c r="K1710" s="153"/>
      <c r="L1710" s="153"/>
      <c r="M1710" s="153"/>
      <c r="N1710" s="153"/>
      <c r="O1710" s="153"/>
      <c r="P1710" s="153"/>
      <c r="Q1710" s="153"/>
      <c r="R1710" s="153"/>
      <c r="S1710" s="152"/>
      <c r="T1710" s="153"/>
      <c r="X1710" s="69" t="str">
        <f t="shared" si="56"/>
        <v/>
      </c>
      <c r="Y1710" s="69" t="str">
        <f t="shared" si="57"/>
        <v/>
      </c>
    </row>
    <row r="1711" spans="8:25" x14ac:dyDescent="0.25">
      <c r="H1711" s="155"/>
      <c r="I1711" s="151"/>
      <c r="J1711" s="152"/>
      <c r="K1711" s="153"/>
      <c r="L1711" s="153"/>
      <c r="M1711" s="153"/>
      <c r="N1711" s="153"/>
      <c r="O1711" s="153"/>
      <c r="P1711" s="153"/>
      <c r="Q1711" s="153"/>
      <c r="R1711" s="153"/>
      <c r="S1711" s="152"/>
      <c r="T1711" s="153"/>
      <c r="X1711" s="69" t="str">
        <f t="shared" si="56"/>
        <v/>
      </c>
      <c r="Y1711" s="69" t="str">
        <f t="shared" si="57"/>
        <v/>
      </c>
    </row>
    <row r="1712" spans="8:25" x14ac:dyDescent="0.25">
      <c r="H1712" s="155"/>
      <c r="I1712" s="151"/>
      <c r="J1712" s="152"/>
      <c r="K1712" s="153"/>
      <c r="L1712" s="153"/>
      <c r="M1712" s="153"/>
      <c r="N1712" s="153"/>
      <c r="O1712" s="153"/>
      <c r="P1712" s="153"/>
      <c r="Q1712" s="153"/>
      <c r="R1712" s="153"/>
      <c r="S1712" s="152"/>
      <c r="T1712" s="153"/>
      <c r="X1712" s="69" t="str">
        <f t="shared" si="56"/>
        <v/>
      </c>
      <c r="Y1712" s="69" t="str">
        <f t="shared" si="57"/>
        <v/>
      </c>
    </row>
    <row r="1713" spans="8:25" x14ac:dyDescent="0.25">
      <c r="H1713" s="155"/>
      <c r="I1713" s="151"/>
      <c r="J1713" s="152"/>
      <c r="K1713" s="153"/>
      <c r="L1713" s="153"/>
      <c r="M1713" s="153"/>
      <c r="N1713" s="153"/>
      <c r="O1713" s="153"/>
      <c r="P1713" s="153"/>
      <c r="Q1713" s="153"/>
      <c r="R1713" s="153"/>
      <c r="S1713" s="152"/>
      <c r="T1713" s="153"/>
      <c r="X1713" s="69" t="str">
        <f t="shared" si="56"/>
        <v/>
      </c>
      <c r="Y1713" s="69" t="str">
        <f t="shared" si="57"/>
        <v/>
      </c>
    </row>
    <row r="1714" spans="8:25" x14ac:dyDescent="0.25">
      <c r="H1714" s="155"/>
      <c r="I1714" s="151"/>
      <c r="J1714" s="152"/>
      <c r="K1714" s="153"/>
      <c r="L1714" s="153"/>
      <c r="M1714" s="153"/>
      <c r="N1714" s="153"/>
      <c r="O1714" s="153"/>
      <c r="P1714" s="153"/>
      <c r="Q1714" s="153"/>
      <c r="R1714" s="153"/>
      <c r="S1714" s="152"/>
      <c r="T1714" s="153"/>
      <c r="X1714" s="69" t="str">
        <f t="shared" si="56"/>
        <v/>
      </c>
      <c r="Y1714" s="69" t="str">
        <f t="shared" si="57"/>
        <v/>
      </c>
    </row>
    <row r="1715" spans="8:25" x14ac:dyDescent="0.25">
      <c r="H1715" s="155"/>
      <c r="I1715" s="151"/>
      <c r="J1715" s="152"/>
      <c r="K1715" s="153"/>
      <c r="L1715" s="153"/>
      <c r="M1715" s="153"/>
      <c r="N1715" s="153"/>
      <c r="O1715" s="153"/>
      <c r="P1715" s="153"/>
      <c r="Q1715" s="153"/>
      <c r="R1715" s="153"/>
      <c r="S1715" s="152"/>
      <c r="T1715" s="153"/>
      <c r="X1715" s="69" t="str">
        <f t="shared" si="56"/>
        <v/>
      </c>
      <c r="Y1715" s="69" t="str">
        <f t="shared" si="57"/>
        <v/>
      </c>
    </row>
    <row r="1716" spans="8:25" x14ac:dyDescent="0.25">
      <c r="H1716" s="155"/>
      <c r="I1716" s="151"/>
      <c r="J1716" s="152"/>
      <c r="K1716" s="153"/>
      <c r="L1716" s="153"/>
      <c r="M1716" s="153"/>
      <c r="N1716" s="153"/>
      <c r="O1716" s="153"/>
      <c r="P1716" s="153"/>
      <c r="Q1716" s="153"/>
      <c r="R1716" s="153"/>
      <c r="S1716" s="152"/>
      <c r="T1716" s="153"/>
      <c r="X1716" s="69" t="str">
        <f t="shared" si="56"/>
        <v/>
      </c>
      <c r="Y1716" s="69" t="str">
        <f t="shared" si="57"/>
        <v/>
      </c>
    </row>
    <row r="1717" spans="8:25" x14ac:dyDescent="0.25">
      <c r="H1717" s="155"/>
      <c r="I1717" s="151"/>
      <c r="J1717" s="152"/>
      <c r="K1717" s="153"/>
      <c r="L1717" s="153"/>
      <c r="M1717" s="153"/>
      <c r="N1717" s="153"/>
      <c r="O1717" s="153"/>
      <c r="P1717" s="153"/>
      <c r="Q1717" s="153"/>
      <c r="R1717" s="153"/>
      <c r="S1717" s="152"/>
      <c r="T1717" s="153"/>
      <c r="X1717" s="69" t="str">
        <f t="shared" si="56"/>
        <v/>
      </c>
      <c r="Y1717" s="69" t="str">
        <f t="shared" si="57"/>
        <v/>
      </c>
    </row>
    <row r="1718" spans="8:25" x14ac:dyDescent="0.25">
      <c r="H1718" s="155"/>
      <c r="I1718" s="151"/>
      <c r="J1718" s="152"/>
      <c r="K1718" s="153"/>
      <c r="L1718" s="153"/>
      <c r="M1718" s="153"/>
      <c r="N1718" s="153"/>
      <c r="O1718" s="153"/>
      <c r="P1718" s="153"/>
      <c r="Q1718" s="153"/>
      <c r="R1718" s="153"/>
      <c r="S1718" s="152"/>
      <c r="T1718" s="153"/>
      <c r="X1718" s="69" t="str">
        <f t="shared" si="56"/>
        <v/>
      </c>
      <c r="Y1718" s="69" t="str">
        <f t="shared" si="57"/>
        <v/>
      </c>
    </row>
    <row r="1719" spans="8:25" x14ac:dyDescent="0.25">
      <c r="H1719" s="155"/>
      <c r="I1719" s="151"/>
      <c r="J1719" s="152"/>
      <c r="K1719" s="153"/>
      <c r="L1719" s="153"/>
      <c r="M1719" s="153"/>
      <c r="N1719" s="153"/>
      <c r="O1719" s="153"/>
      <c r="P1719" s="153"/>
      <c r="Q1719" s="153"/>
      <c r="R1719" s="153"/>
      <c r="S1719" s="152"/>
      <c r="T1719" s="153"/>
      <c r="X1719" s="69" t="str">
        <f t="shared" si="56"/>
        <v/>
      </c>
      <c r="Y1719" s="69" t="str">
        <f t="shared" si="57"/>
        <v/>
      </c>
    </row>
    <row r="1720" spans="8:25" x14ac:dyDescent="0.25">
      <c r="H1720" s="155"/>
      <c r="I1720" s="151"/>
      <c r="J1720" s="152"/>
      <c r="K1720" s="153"/>
      <c r="L1720" s="153"/>
      <c r="M1720" s="153"/>
      <c r="N1720" s="153"/>
      <c r="O1720" s="153"/>
      <c r="P1720" s="153"/>
      <c r="Q1720" s="153"/>
      <c r="R1720" s="153"/>
      <c r="S1720" s="152"/>
      <c r="T1720" s="153"/>
      <c r="X1720" s="69" t="str">
        <f t="shared" si="56"/>
        <v/>
      </c>
      <c r="Y1720" s="69" t="str">
        <f t="shared" si="57"/>
        <v/>
      </c>
    </row>
    <row r="1721" spans="8:25" x14ac:dyDescent="0.25">
      <c r="H1721" s="155"/>
      <c r="I1721" s="151"/>
      <c r="J1721" s="152"/>
      <c r="K1721" s="153"/>
      <c r="L1721" s="153"/>
      <c r="M1721" s="153"/>
      <c r="N1721" s="153"/>
      <c r="O1721" s="153"/>
      <c r="P1721" s="153"/>
      <c r="Q1721" s="153"/>
      <c r="R1721" s="153"/>
      <c r="S1721" s="152"/>
      <c r="T1721" s="153"/>
      <c r="X1721" s="69" t="str">
        <f t="shared" si="56"/>
        <v/>
      </c>
      <c r="Y1721" s="69" t="str">
        <f t="shared" si="57"/>
        <v/>
      </c>
    </row>
    <row r="1722" spans="8:25" x14ac:dyDescent="0.25">
      <c r="H1722" s="155"/>
      <c r="I1722" s="151"/>
      <c r="J1722" s="152"/>
      <c r="K1722" s="153"/>
      <c r="L1722" s="153"/>
      <c r="M1722" s="153"/>
      <c r="N1722" s="153"/>
      <c r="O1722" s="153"/>
      <c r="P1722" s="153"/>
      <c r="Q1722" s="153"/>
      <c r="R1722" s="153"/>
      <c r="S1722" s="152"/>
      <c r="T1722" s="153"/>
      <c r="X1722" s="69" t="str">
        <f t="shared" si="56"/>
        <v/>
      </c>
      <c r="Y1722" s="69" t="str">
        <f t="shared" si="57"/>
        <v/>
      </c>
    </row>
    <row r="1723" spans="8:25" x14ac:dyDescent="0.25">
      <c r="H1723" s="155"/>
      <c r="I1723" s="151"/>
      <c r="J1723" s="152"/>
      <c r="K1723" s="153"/>
      <c r="L1723" s="153"/>
      <c r="M1723" s="153"/>
      <c r="N1723" s="153"/>
      <c r="O1723" s="153"/>
      <c r="P1723" s="153"/>
      <c r="Q1723" s="153"/>
      <c r="R1723" s="153"/>
      <c r="S1723" s="152"/>
      <c r="T1723" s="153"/>
      <c r="X1723" s="69" t="str">
        <f t="shared" si="56"/>
        <v/>
      </c>
      <c r="Y1723" s="69" t="str">
        <f t="shared" si="57"/>
        <v/>
      </c>
    </row>
    <row r="1724" spans="8:25" x14ac:dyDescent="0.25">
      <c r="H1724" s="155"/>
      <c r="I1724" s="151"/>
      <c r="J1724" s="152"/>
      <c r="K1724" s="153"/>
      <c r="L1724" s="153"/>
      <c r="M1724" s="153"/>
      <c r="N1724" s="153"/>
      <c r="O1724" s="153"/>
      <c r="P1724" s="153"/>
      <c r="Q1724" s="153"/>
      <c r="R1724" s="153"/>
      <c r="S1724" s="152"/>
      <c r="T1724" s="153"/>
      <c r="X1724" s="69" t="str">
        <f t="shared" si="56"/>
        <v/>
      </c>
      <c r="Y1724" s="69" t="str">
        <f t="shared" si="57"/>
        <v/>
      </c>
    </row>
    <row r="1725" spans="8:25" x14ac:dyDescent="0.25">
      <c r="H1725" s="155"/>
      <c r="I1725" s="151"/>
      <c r="J1725" s="152"/>
      <c r="K1725" s="153"/>
      <c r="L1725" s="153"/>
      <c r="M1725" s="153"/>
      <c r="N1725" s="153"/>
      <c r="O1725" s="153"/>
      <c r="P1725" s="153"/>
      <c r="Q1725" s="153"/>
      <c r="R1725" s="153"/>
      <c r="S1725" s="152"/>
      <c r="T1725" s="153"/>
      <c r="X1725" s="69" t="str">
        <f t="shared" si="56"/>
        <v/>
      </c>
      <c r="Y1725" s="69" t="str">
        <f t="shared" si="57"/>
        <v/>
      </c>
    </row>
    <row r="1726" spans="8:25" x14ac:dyDescent="0.25">
      <c r="H1726" s="155"/>
      <c r="I1726" s="151"/>
      <c r="J1726" s="152"/>
      <c r="K1726" s="153"/>
      <c r="L1726" s="153"/>
      <c r="M1726" s="153"/>
      <c r="N1726" s="153"/>
      <c r="O1726" s="153"/>
      <c r="P1726" s="153"/>
      <c r="Q1726" s="153"/>
      <c r="R1726" s="153"/>
      <c r="S1726" s="152"/>
      <c r="T1726" s="153"/>
      <c r="X1726" s="69" t="str">
        <f t="shared" si="56"/>
        <v/>
      </c>
      <c r="Y1726" s="69" t="str">
        <f t="shared" si="57"/>
        <v/>
      </c>
    </row>
    <row r="1727" spans="8:25" x14ac:dyDescent="0.25">
      <c r="H1727" s="155"/>
      <c r="I1727" s="151"/>
      <c r="J1727" s="152"/>
      <c r="K1727" s="153"/>
      <c r="L1727" s="153"/>
      <c r="M1727" s="153"/>
      <c r="N1727" s="153"/>
      <c r="O1727" s="153"/>
      <c r="P1727" s="153"/>
      <c r="Q1727" s="153"/>
      <c r="R1727" s="153"/>
      <c r="S1727" s="152"/>
      <c r="T1727" s="153"/>
      <c r="X1727" s="69" t="str">
        <f t="shared" si="56"/>
        <v/>
      </c>
      <c r="Y1727" s="69" t="str">
        <f t="shared" si="57"/>
        <v/>
      </c>
    </row>
    <row r="1728" spans="8:25" x14ac:dyDescent="0.25">
      <c r="H1728" s="155"/>
      <c r="I1728" s="151"/>
      <c r="J1728" s="152"/>
      <c r="K1728" s="153"/>
      <c r="L1728" s="153"/>
      <c r="M1728" s="153"/>
      <c r="N1728" s="153"/>
      <c r="O1728" s="153"/>
      <c r="P1728" s="153"/>
      <c r="Q1728" s="153"/>
      <c r="R1728" s="153"/>
      <c r="S1728" s="152"/>
      <c r="T1728" s="153"/>
      <c r="X1728" s="69" t="str">
        <f t="shared" si="56"/>
        <v/>
      </c>
      <c r="Y1728" s="69" t="str">
        <f t="shared" si="57"/>
        <v/>
      </c>
    </row>
    <row r="1729" spans="8:25" x14ac:dyDescent="0.25">
      <c r="H1729" s="155"/>
      <c r="I1729" s="151"/>
      <c r="J1729" s="152"/>
      <c r="K1729" s="153"/>
      <c r="L1729" s="153"/>
      <c r="M1729" s="153"/>
      <c r="N1729" s="153"/>
      <c r="O1729" s="153"/>
      <c r="P1729" s="153"/>
      <c r="Q1729" s="153"/>
      <c r="R1729" s="153"/>
      <c r="S1729" s="152"/>
      <c r="T1729" s="153"/>
      <c r="X1729" s="69" t="str">
        <f t="shared" si="56"/>
        <v/>
      </c>
      <c r="Y1729" s="69" t="str">
        <f t="shared" si="57"/>
        <v/>
      </c>
    </row>
    <row r="1730" spans="8:25" x14ac:dyDescent="0.25">
      <c r="H1730" s="155"/>
      <c r="I1730" s="151"/>
      <c r="J1730" s="152"/>
      <c r="K1730" s="153"/>
      <c r="L1730" s="153"/>
      <c r="M1730" s="153"/>
      <c r="N1730" s="153"/>
      <c r="O1730" s="153"/>
      <c r="P1730" s="153"/>
      <c r="Q1730" s="153"/>
      <c r="R1730" s="153"/>
      <c r="S1730" s="152"/>
      <c r="T1730" s="153"/>
      <c r="X1730" s="69" t="str">
        <f t="shared" ref="X1730:X1793" si="58">IF(W1730&lt;&gt;"",W1730-I1730,"")</f>
        <v/>
      </c>
      <c r="Y1730" s="69" t="str">
        <f t="shared" si="57"/>
        <v/>
      </c>
    </row>
    <row r="1731" spans="8:25" x14ac:dyDescent="0.25">
      <c r="H1731" s="155"/>
      <c r="I1731" s="151"/>
      <c r="J1731" s="152"/>
      <c r="K1731" s="153"/>
      <c r="L1731" s="153"/>
      <c r="M1731" s="153"/>
      <c r="N1731" s="153"/>
      <c r="O1731" s="153"/>
      <c r="P1731" s="153"/>
      <c r="Q1731" s="153"/>
      <c r="R1731" s="153"/>
      <c r="S1731" s="152"/>
      <c r="T1731" s="153"/>
      <c r="X1731" s="69" t="str">
        <f t="shared" si="58"/>
        <v/>
      </c>
      <c r="Y1731" s="69" t="str">
        <f t="shared" ref="Y1731:Y1794" si="59">IF(X1731&lt;&gt;"",IF(X1731&lt;365,"&lt; 1 year",IF(X1731&lt;730,"1-2",IF(X1731&lt;1095,"2-3",IF(X1731&lt;1460,"3-4",IF(X1731&lt;1825,"4-5","5+"))))),"")</f>
        <v/>
      </c>
    </row>
    <row r="1732" spans="8:25" x14ac:dyDescent="0.25">
      <c r="H1732" s="155"/>
      <c r="I1732" s="151"/>
      <c r="J1732" s="152"/>
      <c r="K1732" s="153"/>
      <c r="L1732" s="153"/>
      <c r="M1732" s="153"/>
      <c r="N1732" s="153"/>
      <c r="O1732" s="153"/>
      <c r="P1732" s="153"/>
      <c r="Q1732" s="153"/>
      <c r="R1732" s="153"/>
      <c r="S1732" s="152"/>
      <c r="T1732" s="153"/>
      <c r="X1732" s="69" t="str">
        <f t="shared" si="58"/>
        <v/>
      </c>
      <c r="Y1732" s="69" t="str">
        <f t="shared" si="59"/>
        <v/>
      </c>
    </row>
    <row r="1733" spans="8:25" x14ac:dyDescent="0.25">
      <c r="H1733" s="155"/>
      <c r="I1733" s="151"/>
      <c r="J1733" s="152"/>
      <c r="K1733" s="153"/>
      <c r="L1733" s="153"/>
      <c r="M1733" s="153"/>
      <c r="N1733" s="153"/>
      <c r="O1733" s="153"/>
      <c r="P1733" s="153"/>
      <c r="Q1733" s="153"/>
      <c r="R1733" s="153"/>
      <c r="S1733" s="152"/>
      <c r="T1733" s="153"/>
      <c r="X1733" s="69" t="str">
        <f t="shared" si="58"/>
        <v/>
      </c>
      <c r="Y1733" s="69" t="str">
        <f t="shared" si="59"/>
        <v/>
      </c>
    </row>
    <row r="1734" spans="8:25" x14ac:dyDescent="0.25">
      <c r="H1734" s="155"/>
      <c r="I1734" s="151"/>
      <c r="J1734" s="152"/>
      <c r="K1734" s="153"/>
      <c r="L1734" s="153"/>
      <c r="M1734" s="153"/>
      <c r="N1734" s="153"/>
      <c r="O1734" s="153"/>
      <c r="P1734" s="153"/>
      <c r="Q1734" s="153"/>
      <c r="R1734" s="153"/>
      <c r="S1734" s="152"/>
      <c r="T1734" s="153"/>
      <c r="X1734" s="69" t="str">
        <f t="shared" si="58"/>
        <v/>
      </c>
      <c r="Y1734" s="69" t="str">
        <f t="shared" si="59"/>
        <v/>
      </c>
    </row>
    <row r="1735" spans="8:25" x14ac:dyDescent="0.25">
      <c r="H1735" s="155"/>
      <c r="I1735" s="151"/>
      <c r="J1735" s="152"/>
      <c r="K1735" s="153"/>
      <c r="L1735" s="153"/>
      <c r="M1735" s="153"/>
      <c r="N1735" s="153"/>
      <c r="O1735" s="153"/>
      <c r="P1735" s="153"/>
      <c r="Q1735" s="153"/>
      <c r="R1735" s="153"/>
      <c r="S1735" s="152"/>
      <c r="T1735" s="153"/>
      <c r="X1735" s="69" t="str">
        <f t="shared" si="58"/>
        <v/>
      </c>
      <c r="Y1735" s="69" t="str">
        <f t="shared" si="59"/>
        <v/>
      </c>
    </row>
    <row r="1736" spans="8:25" x14ac:dyDescent="0.25">
      <c r="H1736" s="155"/>
      <c r="I1736" s="151"/>
      <c r="J1736" s="152"/>
      <c r="K1736" s="153"/>
      <c r="L1736" s="153"/>
      <c r="M1736" s="153"/>
      <c r="N1736" s="153"/>
      <c r="O1736" s="153"/>
      <c r="P1736" s="153"/>
      <c r="Q1736" s="153"/>
      <c r="R1736" s="153"/>
      <c r="S1736" s="152"/>
      <c r="T1736" s="153"/>
      <c r="X1736" s="69" t="str">
        <f t="shared" si="58"/>
        <v/>
      </c>
      <c r="Y1736" s="69" t="str">
        <f t="shared" si="59"/>
        <v/>
      </c>
    </row>
    <row r="1737" spans="8:25" x14ac:dyDescent="0.25">
      <c r="H1737" s="155"/>
      <c r="I1737" s="151"/>
      <c r="J1737" s="152"/>
      <c r="K1737" s="153"/>
      <c r="L1737" s="153"/>
      <c r="M1737" s="153"/>
      <c r="N1737" s="153"/>
      <c r="O1737" s="153"/>
      <c r="P1737" s="153"/>
      <c r="Q1737" s="153"/>
      <c r="R1737" s="153"/>
      <c r="S1737" s="152"/>
      <c r="T1737" s="153"/>
      <c r="X1737" s="69" t="str">
        <f t="shared" si="58"/>
        <v/>
      </c>
      <c r="Y1737" s="69" t="str">
        <f t="shared" si="59"/>
        <v/>
      </c>
    </row>
    <row r="1738" spans="8:25" x14ac:dyDescent="0.25">
      <c r="H1738" s="155"/>
      <c r="I1738" s="151"/>
      <c r="J1738" s="152"/>
      <c r="K1738" s="153"/>
      <c r="L1738" s="153"/>
      <c r="M1738" s="153"/>
      <c r="N1738" s="153"/>
      <c r="O1738" s="153"/>
      <c r="P1738" s="153"/>
      <c r="Q1738" s="153"/>
      <c r="R1738" s="153"/>
      <c r="S1738" s="152"/>
      <c r="T1738" s="153"/>
      <c r="X1738" s="69" t="str">
        <f t="shared" si="58"/>
        <v/>
      </c>
      <c r="Y1738" s="69" t="str">
        <f t="shared" si="59"/>
        <v/>
      </c>
    </row>
    <row r="1739" spans="8:25" x14ac:dyDescent="0.25">
      <c r="H1739" s="155"/>
      <c r="I1739" s="151"/>
      <c r="J1739" s="152"/>
      <c r="K1739" s="153"/>
      <c r="L1739" s="153"/>
      <c r="M1739" s="153"/>
      <c r="N1739" s="153"/>
      <c r="O1739" s="153"/>
      <c r="P1739" s="153"/>
      <c r="Q1739" s="153"/>
      <c r="R1739" s="153"/>
      <c r="S1739" s="152"/>
      <c r="T1739" s="153"/>
      <c r="X1739" s="69" t="str">
        <f t="shared" si="58"/>
        <v/>
      </c>
      <c r="Y1739" s="69" t="str">
        <f t="shared" si="59"/>
        <v/>
      </c>
    </row>
    <row r="1740" spans="8:25" x14ac:dyDescent="0.25">
      <c r="H1740" s="155"/>
      <c r="I1740" s="151"/>
      <c r="J1740" s="152"/>
      <c r="K1740" s="153"/>
      <c r="L1740" s="153"/>
      <c r="M1740" s="153"/>
      <c r="N1740" s="153"/>
      <c r="O1740" s="153"/>
      <c r="P1740" s="153"/>
      <c r="Q1740" s="153"/>
      <c r="R1740" s="153"/>
      <c r="S1740" s="152"/>
      <c r="T1740" s="153"/>
      <c r="X1740" s="69" t="str">
        <f t="shared" si="58"/>
        <v/>
      </c>
      <c r="Y1740" s="69" t="str">
        <f t="shared" si="59"/>
        <v/>
      </c>
    </row>
    <row r="1741" spans="8:25" x14ac:dyDescent="0.25">
      <c r="H1741" s="155"/>
      <c r="I1741" s="151"/>
      <c r="J1741" s="152"/>
      <c r="K1741" s="153"/>
      <c r="L1741" s="153"/>
      <c r="M1741" s="153"/>
      <c r="N1741" s="153"/>
      <c r="O1741" s="153"/>
      <c r="P1741" s="153"/>
      <c r="Q1741" s="153"/>
      <c r="R1741" s="153"/>
      <c r="S1741" s="152"/>
      <c r="T1741" s="153"/>
      <c r="X1741" s="69" t="str">
        <f t="shared" si="58"/>
        <v/>
      </c>
      <c r="Y1741" s="69" t="str">
        <f t="shared" si="59"/>
        <v/>
      </c>
    </row>
    <row r="1742" spans="8:25" x14ac:dyDescent="0.25">
      <c r="H1742" s="155"/>
      <c r="I1742" s="151"/>
      <c r="J1742" s="152"/>
      <c r="K1742" s="153"/>
      <c r="L1742" s="153"/>
      <c r="M1742" s="153"/>
      <c r="N1742" s="153"/>
      <c r="O1742" s="153"/>
      <c r="P1742" s="153"/>
      <c r="Q1742" s="153"/>
      <c r="R1742" s="153"/>
      <c r="S1742" s="152"/>
      <c r="T1742" s="153"/>
      <c r="X1742" s="69" t="str">
        <f t="shared" si="58"/>
        <v/>
      </c>
      <c r="Y1742" s="69" t="str">
        <f t="shared" si="59"/>
        <v/>
      </c>
    </row>
    <row r="1743" spans="8:25" x14ac:dyDescent="0.25">
      <c r="H1743" s="155"/>
      <c r="I1743" s="151"/>
      <c r="J1743" s="152"/>
      <c r="K1743" s="153"/>
      <c r="L1743" s="153"/>
      <c r="M1743" s="153"/>
      <c r="N1743" s="153"/>
      <c r="O1743" s="153"/>
      <c r="P1743" s="153"/>
      <c r="Q1743" s="153"/>
      <c r="R1743" s="153"/>
      <c r="S1743" s="152"/>
      <c r="T1743" s="153"/>
      <c r="X1743" s="69" t="str">
        <f t="shared" si="58"/>
        <v/>
      </c>
      <c r="Y1743" s="69" t="str">
        <f t="shared" si="59"/>
        <v/>
      </c>
    </row>
    <row r="1744" spans="8:25" x14ac:dyDescent="0.25">
      <c r="H1744" s="155"/>
      <c r="I1744" s="151"/>
      <c r="J1744" s="152"/>
      <c r="K1744" s="153"/>
      <c r="L1744" s="153"/>
      <c r="M1744" s="153"/>
      <c r="N1744" s="153"/>
      <c r="O1744" s="153"/>
      <c r="P1744" s="153"/>
      <c r="Q1744" s="153"/>
      <c r="R1744" s="153"/>
      <c r="S1744" s="152"/>
      <c r="T1744" s="153"/>
      <c r="X1744" s="69" t="str">
        <f t="shared" si="58"/>
        <v/>
      </c>
      <c r="Y1744" s="69" t="str">
        <f t="shared" si="59"/>
        <v/>
      </c>
    </row>
    <row r="1745" spans="8:25" x14ac:dyDescent="0.25">
      <c r="H1745" s="155"/>
      <c r="I1745" s="151"/>
      <c r="J1745" s="152"/>
      <c r="K1745" s="153"/>
      <c r="L1745" s="153"/>
      <c r="M1745" s="153"/>
      <c r="N1745" s="153"/>
      <c r="O1745" s="153"/>
      <c r="P1745" s="153"/>
      <c r="Q1745" s="153"/>
      <c r="R1745" s="153"/>
      <c r="S1745" s="152"/>
      <c r="T1745" s="153"/>
      <c r="X1745" s="69" t="str">
        <f t="shared" si="58"/>
        <v/>
      </c>
      <c r="Y1745" s="69" t="str">
        <f t="shared" si="59"/>
        <v/>
      </c>
    </row>
    <row r="1746" spans="8:25" x14ac:dyDescent="0.25">
      <c r="H1746" s="155"/>
      <c r="I1746" s="151"/>
      <c r="J1746" s="152"/>
      <c r="K1746" s="153"/>
      <c r="L1746" s="153"/>
      <c r="M1746" s="153"/>
      <c r="N1746" s="153"/>
      <c r="O1746" s="153"/>
      <c r="P1746" s="153"/>
      <c r="Q1746" s="153"/>
      <c r="R1746" s="153"/>
      <c r="S1746" s="152"/>
      <c r="T1746" s="153"/>
      <c r="X1746" s="69" t="str">
        <f t="shared" si="58"/>
        <v/>
      </c>
      <c r="Y1746" s="69" t="str">
        <f t="shared" si="59"/>
        <v/>
      </c>
    </row>
    <row r="1747" spans="8:25" x14ac:dyDescent="0.25">
      <c r="H1747" s="155"/>
      <c r="I1747" s="151"/>
      <c r="J1747" s="152"/>
      <c r="K1747" s="153"/>
      <c r="L1747" s="153"/>
      <c r="M1747" s="153"/>
      <c r="N1747" s="153"/>
      <c r="O1747" s="153"/>
      <c r="P1747" s="153"/>
      <c r="Q1747" s="153"/>
      <c r="R1747" s="153"/>
      <c r="S1747" s="152"/>
      <c r="T1747" s="153"/>
      <c r="X1747" s="69" t="str">
        <f t="shared" si="58"/>
        <v/>
      </c>
      <c r="Y1747" s="69" t="str">
        <f t="shared" si="59"/>
        <v/>
      </c>
    </row>
    <row r="1748" spans="8:25" x14ac:dyDescent="0.25">
      <c r="H1748" s="155"/>
      <c r="I1748" s="151"/>
      <c r="J1748" s="152"/>
      <c r="K1748" s="153"/>
      <c r="L1748" s="153"/>
      <c r="M1748" s="153"/>
      <c r="N1748" s="153"/>
      <c r="O1748" s="153"/>
      <c r="P1748" s="153"/>
      <c r="Q1748" s="153"/>
      <c r="R1748" s="153"/>
      <c r="S1748" s="152"/>
      <c r="T1748" s="153"/>
      <c r="X1748" s="69" t="str">
        <f t="shared" si="58"/>
        <v/>
      </c>
      <c r="Y1748" s="69" t="str">
        <f t="shared" si="59"/>
        <v/>
      </c>
    </row>
    <row r="1749" spans="8:25" x14ac:dyDescent="0.25">
      <c r="H1749" s="155"/>
      <c r="I1749" s="151"/>
      <c r="J1749" s="152"/>
      <c r="K1749" s="153"/>
      <c r="L1749" s="153"/>
      <c r="M1749" s="153"/>
      <c r="N1749" s="153"/>
      <c r="O1749" s="153"/>
      <c r="P1749" s="153"/>
      <c r="Q1749" s="153"/>
      <c r="R1749" s="153"/>
      <c r="S1749" s="152"/>
      <c r="T1749" s="153"/>
      <c r="X1749" s="69" t="str">
        <f t="shared" si="58"/>
        <v/>
      </c>
      <c r="Y1749" s="69" t="str">
        <f t="shared" si="59"/>
        <v/>
      </c>
    </row>
    <row r="1750" spans="8:25" x14ac:dyDescent="0.25">
      <c r="H1750" s="155"/>
      <c r="I1750" s="151"/>
      <c r="J1750" s="152"/>
      <c r="K1750" s="153"/>
      <c r="L1750" s="153"/>
      <c r="M1750" s="153"/>
      <c r="N1750" s="153"/>
      <c r="O1750" s="153"/>
      <c r="P1750" s="153"/>
      <c r="Q1750" s="153"/>
      <c r="R1750" s="153"/>
      <c r="S1750" s="152"/>
      <c r="T1750" s="153"/>
      <c r="X1750" s="69" t="str">
        <f t="shared" si="58"/>
        <v/>
      </c>
      <c r="Y1750" s="69" t="str">
        <f t="shared" si="59"/>
        <v/>
      </c>
    </row>
    <row r="1751" spans="8:25" x14ac:dyDescent="0.25">
      <c r="H1751" s="155"/>
      <c r="I1751" s="151"/>
      <c r="J1751" s="152"/>
      <c r="K1751" s="153"/>
      <c r="L1751" s="153"/>
      <c r="M1751" s="153"/>
      <c r="N1751" s="153"/>
      <c r="O1751" s="153"/>
      <c r="P1751" s="153"/>
      <c r="Q1751" s="153"/>
      <c r="R1751" s="153"/>
      <c r="S1751" s="152"/>
      <c r="T1751" s="153"/>
      <c r="X1751" s="69" t="str">
        <f t="shared" si="58"/>
        <v/>
      </c>
      <c r="Y1751" s="69" t="str">
        <f t="shared" si="59"/>
        <v/>
      </c>
    </row>
    <row r="1752" spans="8:25" x14ac:dyDescent="0.25">
      <c r="H1752" s="155"/>
      <c r="I1752" s="151"/>
      <c r="J1752" s="152"/>
      <c r="K1752" s="153"/>
      <c r="L1752" s="153"/>
      <c r="M1752" s="153"/>
      <c r="N1752" s="153"/>
      <c r="O1752" s="153"/>
      <c r="P1752" s="153"/>
      <c r="Q1752" s="153"/>
      <c r="R1752" s="153"/>
      <c r="S1752" s="152"/>
      <c r="T1752" s="153"/>
      <c r="X1752" s="69" t="str">
        <f t="shared" si="58"/>
        <v/>
      </c>
      <c r="Y1752" s="69" t="str">
        <f t="shared" si="59"/>
        <v/>
      </c>
    </row>
    <row r="1753" spans="8:25" x14ac:dyDescent="0.25">
      <c r="H1753" s="155"/>
      <c r="I1753" s="151"/>
      <c r="J1753" s="152"/>
      <c r="K1753" s="153"/>
      <c r="L1753" s="153"/>
      <c r="M1753" s="153"/>
      <c r="N1753" s="153"/>
      <c r="O1753" s="153"/>
      <c r="P1753" s="153"/>
      <c r="Q1753" s="153"/>
      <c r="R1753" s="153"/>
      <c r="S1753" s="152"/>
      <c r="T1753" s="153"/>
      <c r="X1753" s="69" t="str">
        <f t="shared" si="58"/>
        <v/>
      </c>
      <c r="Y1753" s="69" t="str">
        <f t="shared" si="59"/>
        <v/>
      </c>
    </row>
    <row r="1754" spans="8:25" x14ac:dyDescent="0.25">
      <c r="H1754" s="155"/>
      <c r="I1754" s="151"/>
      <c r="J1754" s="152"/>
      <c r="K1754" s="153"/>
      <c r="L1754" s="153"/>
      <c r="M1754" s="153"/>
      <c r="N1754" s="153"/>
      <c r="O1754" s="153"/>
      <c r="P1754" s="153"/>
      <c r="Q1754" s="153"/>
      <c r="R1754" s="153"/>
      <c r="S1754" s="152"/>
      <c r="T1754" s="153"/>
      <c r="X1754" s="69" t="str">
        <f t="shared" si="58"/>
        <v/>
      </c>
      <c r="Y1754" s="69" t="str">
        <f t="shared" si="59"/>
        <v/>
      </c>
    </row>
    <row r="1755" spans="8:25" x14ac:dyDescent="0.25">
      <c r="H1755" s="155"/>
      <c r="I1755" s="151"/>
      <c r="J1755" s="152"/>
      <c r="K1755" s="153"/>
      <c r="L1755" s="153"/>
      <c r="M1755" s="153"/>
      <c r="N1755" s="153"/>
      <c r="O1755" s="153"/>
      <c r="P1755" s="153"/>
      <c r="Q1755" s="153"/>
      <c r="R1755" s="153"/>
      <c r="S1755" s="152"/>
      <c r="T1755" s="153"/>
      <c r="X1755" s="69" t="str">
        <f t="shared" si="58"/>
        <v/>
      </c>
      <c r="Y1755" s="69" t="str">
        <f t="shared" si="59"/>
        <v/>
      </c>
    </row>
    <row r="1756" spans="8:25" x14ac:dyDescent="0.25">
      <c r="H1756" s="155"/>
      <c r="I1756" s="151"/>
      <c r="J1756" s="152"/>
      <c r="K1756" s="153"/>
      <c r="L1756" s="153"/>
      <c r="M1756" s="153"/>
      <c r="N1756" s="153"/>
      <c r="O1756" s="153"/>
      <c r="P1756" s="153"/>
      <c r="Q1756" s="153"/>
      <c r="R1756" s="153"/>
      <c r="S1756" s="152"/>
      <c r="T1756" s="153"/>
      <c r="X1756" s="69" t="str">
        <f t="shared" si="58"/>
        <v/>
      </c>
      <c r="Y1756" s="69" t="str">
        <f t="shared" si="59"/>
        <v/>
      </c>
    </row>
    <row r="1757" spans="8:25" x14ac:dyDescent="0.25">
      <c r="H1757" s="155"/>
      <c r="I1757" s="151"/>
      <c r="J1757" s="152"/>
      <c r="K1757" s="153"/>
      <c r="L1757" s="153"/>
      <c r="M1757" s="153"/>
      <c r="N1757" s="153"/>
      <c r="O1757" s="153"/>
      <c r="P1757" s="153"/>
      <c r="Q1757" s="153"/>
      <c r="R1757" s="153"/>
      <c r="S1757" s="152"/>
      <c r="T1757" s="153"/>
      <c r="X1757" s="69" t="str">
        <f t="shared" si="58"/>
        <v/>
      </c>
      <c r="Y1757" s="69" t="str">
        <f t="shared" si="59"/>
        <v/>
      </c>
    </row>
    <row r="1758" spans="8:25" x14ac:dyDescent="0.25">
      <c r="H1758" s="155"/>
      <c r="I1758" s="151"/>
      <c r="J1758" s="152"/>
      <c r="K1758" s="153"/>
      <c r="L1758" s="153"/>
      <c r="M1758" s="153"/>
      <c r="N1758" s="153"/>
      <c r="O1758" s="153"/>
      <c r="P1758" s="153"/>
      <c r="Q1758" s="153"/>
      <c r="R1758" s="153"/>
      <c r="S1758" s="152"/>
      <c r="T1758" s="153"/>
      <c r="X1758" s="69" t="str">
        <f t="shared" si="58"/>
        <v/>
      </c>
      <c r="Y1758" s="69" t="str">
        <f t="shared" si="59"/>
        <v/>
      </c>
    </row>
    <row r="1759" spans="8:25" x14ac:dyDescent="0.25">
      <c r="H1759" s="155"/>
      <c r="I1759" s="151"/>
      <c r="J1759" s="152"/>
      <c r="K1759" s="153"/>
      <c r="L1759" s="153"/>
      <c r="M1759" s="153"/>
      <c r="N1759" s="153"/>
      <c r="O1759" s="153"/>
      <c r="P1759" s="153"/>
      <c r="Q1759" s="153"/>
      <c r="R1759" s="153"/>
      <c r="S1759" s="152"/>
      <c r="T1759" s="153"/>
      <c r="X1759" s="69" t="str">
        <f t="shared" si="58"/>
        <v/>
      </c>
      <c r="Y1759" s="69" t="str">
        <f t="shared" si="59"/>
        <v/>
      </c>
    </row>
    <row r="1760" spans="8:25" x14ac:dyDescent="0.25">
      <c r="H1760" s="155"/>
      <c r="I1760" s="151"/>
      <c r="J1760" s="152"/>
      <c r="K1760" s="153"/>
      <c r="L1760" s="153"/>
      <c r="M1760" s="153"/>
      <c r="N1760" s="153"/>
      <c r="O1760" s="153"/>
      <c r="P1760" s="153"/>
      <c r="Q1760" s="153"/>
      <c r="R1760" s="153"/>
      <c r="S1760" s="152"/>
      <c r="T1760" s="153"/>
      <c r="X1760" s="69" t="str">
        <f t="shared" si="58"/>
        <v/>
      </c>
      <c r="Y1760" s="69" t="str">
        <f t="shared" si="59"/>
        <v/>
      </c>
    </row>
    <row r="1761" spans="8:25" x14ac:dyDescent="0.25">
      <c r="H1761" s="155"/>
      <c r="I1761" s="151"/>
      <c r="J1761" s="152"/>
      <c r="K1761" s="153"/>
      <c r="L1761" s="153"/>
      <c r="M1761" s="153"/>
      <c r="N1761" s="153"/>
      <c r="O1761" s="153"/>
      <c r="P1761" s="153"/>
      <c r="Q1761" s="153"/>
      <c r="R1761" s="153"/>
      <c r="S1761" s="152"/>
      <c r="T1761" s="153"/>
      <c r="X1761" s="69" t="str">
        <f t="shared" si="58"/>
        <v/>
      </c>
      <c r="Y1761" s="69" t="str">
        <f t="shared" si="59"/>
        <v/>
      </c>
    </row>
    <row r="1762" spans="8:25" x14ac:dyDescent="0.25">
      <c r="H1762" s="155"/>
      <c r="I1762" s="151"/>
      <c r="J1762" s="152"/>
      <c r="K1762" s="153"/>
      <c r="L1762" s="153"/>
      <c r="M1762" s="153"/>
      <c r="N1762" s="153"/>
      <c r="O1762" s="153"/>
      <c r="P1762" s="153"/>
      <c r="Q1762" s="153"/>
      <c r="R1762" s="153"/>
      <c r="S1762" s="152"/>
      <c r="T1762" s="153"/>
      <c r="X1762" s="69" t="str">
        <f t="shared" si="58"/>
        <v/>
      </c>
      <c r="Y1762" s="69" t="str">
        <f t="shared" si="59"/>
        <v/>
      </c>
    </row>
    <row r="1763" spans="8:25" x14ac:dyDescent="0.25">
      <c r="H1763" s="155"/>
      <c r="I1763" s="151"/>
      <c r="J1763" s="152"/>
      <c r="K1763" s="153"/>
      <c r="L1763" s="153"/>
      <c r="M1763" s="153"/>
      <c r="N1763" s="153"/>
      <c r="O1763" s="153"/>
      <c r="P1763" s="153"/>
      <c r="Q1763" s="153"/>
      <c r="R1763" s="153"/>
      <c r="S1763" s="152"/>
      <c r="T1763" s="153"/>
      <c r="X1763" s="69" t="str">
        <f t="shared" si="58"/>
        <v/>
      </c>
      <c r="Y1763" s="69" t="str">
        <f t="shared" si="59"/>
        <v/>
      </c>
    </row>
    <row r="1764" spans="8:25" x14ac:dyDescent="0.25">
      <c r="H1764" s="155"/>
      <c r="I1764" s="151"/>
      <c r="J1764" s="152"/>
      <c r="K1764" s="153"/>
      <c r="L1764" s="153"/>
      <c r="M1764" s="153"/>
      <c r="N1764" s="153"/>
      <c r="O1764" s="153"/>
      <c r="P1764" s="153"/>
      <c r="Q1764" s="153"/>
      <c r="R1764" s="153"/>
      <c r="S1764" s="152"/>
      <c r="T1764" s="153"/>
      <c r="X1764" s="69" t="str">
        <f t="shared" si="58"/>
        <v/>
      </c>
      <c r="Y1764" s="69" t="str">
        <f t="shared" si="59"/>
        <v/>
      </c>
    </row>
    <row r="1765" spans="8:25" x14ac:dyDescent="0.25">
      <c r="H1765" s="155"/>
      <c r="I1765" s="151"/>
      <c r="J1765" s="152"/>
      <c r="K1765" s="153"/>
      <c r="L1765" s="153"/>
      <c r="M1765" s="153"/>
      <c r="N1765" s="153"/>
      <c r="O1765" s="153"/>
      <c r="P1765" s="153"/>
      <c r="Q1765" s="153"/>
      <c r="R1765" s="153"/>
      <c r="S1765" s="152"/>
      <c r="T1765" s="153"/>
      <c r="X1765" s="69" t="str">
        <f t="shared" si="58"/>
        <v/>
      </c>
      <c r="Y1765" s="69" t="str">
        <f t="shared" si="59"/>
        <v/>
      </c>
    </row>
    <row r="1766" spans="8:25" x14ac:dyDescent="0.25">
      <c r="H1766" s="155"/>
      <c r="I1766" s="151"/>
      <c r="J1766" s="152"/>
      <c r="K1766" s="153"/>
      <c r="L1766" s="153"/>
      <c r="M1766" s="153"/>
      <c r="N1766" s="153"/>
      <c r="O1766" s="153"/>
      <c r="P1766" s="153"/>
      <c r="Q1766" s="153"/>
      <c r="R1766" s="153"/>
      <c r="S1766" s="152"/>
      <c r="T1766" s="153"/>
      <c r="X1766" s="69" t="str">
        <f t="shared" si="58"/>
        <v/>
      </c>
      <c r="Y1766" s="69" t="str">
        <f t="shared" si="59"/>
        <v/>
      </c>
    </row>
    <row r="1767" spans="8:25" x14ac:dyDescent="0.25">
      <c r="H1767" s="155"/>
      <c r="I1767" s="151"/>
      <c r="J1767" s="152"/>
      <c r="K1767" s="153"/>
      <c r="L1767" s="153"/>
      <c r="M1767" s="153"/>
      <c r="N1767" s="153"/>
      <c r="O1767" s="153"/>
      <c r="P1767" s="153"/>
      <c r="Q1767" s="153"/>
      <c r="R1767" s="153"/>
      <c r="S1767" s="152"/>
      <c r="T1767" s="153"/>
      <c r="X1767" s="69" t="str">
        <f t="shared" si="58"/>
        <v/>
      </c>
      <c r="Y1767" s="69" t="str">
        <f t="shared" si="59"/>
        <v/>
      </c>
    </row>
    <row r="1768" spans="8:25" x14ac:dyDescent="0.25">
      <c r="H1768" s="155"/>
      <c r="I1768" s="151"/>
      <c r="J1768" s="152"/>
      <c r="K1768" s="153"/>
      <c r="L1768" s="153"/>
      <c r="M1768" s="153"/>
      <c r="N1768" s="153"/>
      <c r="O1768" s="153"/>
      <c r="P1768" s="153"/>
      <c r="Q1768" s="153"/>
      <c r="R1768" s="153"/>
      <c r="S1768" s="152"/>
      <c r="T1768" s="153"/>
      <c r="X1768" s="69" t="str">
        <f t="shared" si="58"/>
        <v/>
      </c>
      <c r="Y1768" s="69" t="str">
        <f t="shared" si="59"/>
        <v/>
      </c>
    </row>
    <row r="1769" spans="8:25" x14ac:dyDescent="0.25">
      <c r="H1769" s="155"/>
      <c r="I1769" s="151"/>
      <c r="J1769" s="152"/>
      <c r="K1769" s="153"/>
      <c r="L1769" s="153"/>
      <c r="M1769" s="153"/>
      <c r="N1769" s="153"/>
      <c r="O1769" s="153"/>
      <c r="P1769" s="153"/>
      <c r="Q1769" s="153"/>
      <c r="R1769" s="153"/>
      <c r="S1769" s="152"/>
      <c r="T1769" s="153"/>
      <c r="X1769" s="69" t="str">
        <f t="shared" si="58"/>
        <v/>
      </c>
      <c r="Y1769" s="69" t="str">
        <f t="shared" si="59"/>
        <v/>
      </c>
    </row>
    <row r="1770" spans="8:25" x14ac:dyDescent="0.25">
      <c r="H1770" s="155"/>
      <c r="I1770" s="151"/>
      <c r="J1770" s="152"/>
      <c r="K1770" s="153"/>
      <c r="L1770" s="153"/>
      <c r="M1770" s="153"/>
      <c r="N1770" s="153"/>
      <c r="O1770" s="153"/>
      <c r="P1770" s="153"/>
      <c r="Q1770" s="153"/>
      <c r="R1770" s="153"/>
      <c r="S1770" s="152"/>
      <c r="T1770" s="153"/>
      <c r="X1770" s="69" t="str">
        <f t="shared" si="58"/>
        <v/>
      </c>
      <c r="Y1770" s="69" t="str">
        <f t="shared" si="59"/>
        <v/>
      </c>
    </row>
    <row r="1771" spans="8:25" x14ac:dyDescent="0.25">
      <c r="H1771" s="155"/>
      <c r="I1771" s="151"/>
      <c r="J1771" s="152"/>
      <c r="K1771" s="153"/>
      <c r="L1771" s="153"/>
      <c r="M1771" s="153"/>
      <c r="N1771" s="153"/>
      <c r="O1771" s="153"/>
      <c r="P1771" s="153"/>
      <c r="Q1771" s="153"/>
      <c r="R1771" s="153"/>
      <c r="S1771" s="152"/>
      <c r="T1771" s="153"/>
      <c r="X1771" s="69" t="str">
        <f t="shared" si="58"/>
        <v/>
      </c>
      <c r="Y1771" s="69" t="str">
        <f t="shared" si="59"/>
        <v/>
      </c>
    </row>
    <row r="1772" spans="8:25" x14ac:dyDescent="0.25">
      <c r="H1772" s="155"/>
      <c r="I1772" s="151"/>
      <c r="J1772" s="152"/>
      <c r="K1772" s="153"/>
      <c r="L1772" s="153"/>
      <c r="M1772" s="153"/>
      <c r="N1772" s="153"/>
      <c r="O1772" s="153"/>
      <c r="P1772" s="153"/>
      <c r="Q1772" s="153"/>
      <c r="R1772" s="153"/>
      <c r="S1772" s="152"/>
      <c r="T1772" s="153"/>
      <c r="X1772" s="69" t="str">
        <f t="shared" si="58"/>
        <v/>
      </c>
      <c r="Y1772" s="69" t="str">
        <f t="shared" si="59"/>
        <v/>
      </c>
    </row>
    <row r="1773" spans="8:25" x14ac:dyDescent="0.25">
      <c r="H1773" s="155"/>
      <c r="I1773" s="151"/>
      <c r="J1773" s="152"/>
      <c r="K1773" s="153"/>
      <c r="L1773" s="153"/>
      <c r="M1773" s="153"/>
      <c r="N1773" s="153"/>
      <c r="O1773" s="153"/>
      <c r="P1773" s="153"/>
      <c r="Q1773" s="153"/>
      <c r="R1773" s="153"/>
      <c r="S1773" s="152"/>
      <c r="T1773" s="153"/>
      <c r="X1773" s="69" t="str">
        <f t="shared" si="58"/>
        <v/>
      </c>
      <c r="Y1773" s="69" t="str">
        <f t="shared" si="59"/>
        <v/>
      </c>
    </row>
    <row r="1774" spans="8:25" x14ac:dyDescent="0.25">
      <c r="H1774" s="155"/>
      <c r="I1774" s="151"/>
      <c r="J1774" s="152"/>
      <c r="K1774" s="153"/>
      <c r="L1774" s="153"/>
      <c r="M1774" s="153"/>
      <c r="N1774" s="153"/>
      <c r="O1774" s="153"/>
      <c r="P1774" s="153"/>
      <c r="Q1774" s="153"/>
      <c r="R1774" s="153"/>
      <c r="S1774" s="152"/>
      <c r="T1774" s="153"/>
      <c r="X1774" s="69" t="str">
        <f t="shared" si="58"/>
        <v/>
      </c>
      <c r="Y1774" s="69" t="str">
        <f t="shared" si="59"/>
        <v/>
      </c>
    </row>
    <row r="1775" spans="8:25" x14ac:dyDescent="0.25">
      <c r="H1775" s="155"/>
      <c r="I1775" s="151"/>
      <c r="J1775" s="152"/>
      <c r="K1775" s="153"/>
      <c r="L1775" s="153"/>
      <c r="M1775" s="153"/>
      <c r="N1775" s="153"/>
      <c r="O1775" s="153"/>
      <c r="P1775" s="153"/>
      <c r="Q1775" s="153"/>
      <c r="R1775" s="153"/>
      <c r="S1775" s="152"/>
      <c r="T1775" s="153"/>
      <c r="X1775" s="69" t="str">
        <f t="shared" si="58"/>
        <v/>
      </c>
      <c r="Y1775" s="69" t="str">
        <f t="shared" si="59"/>
        <v/>
      </c>
    </row>
    <row r="1776" spans="8:25" x14ac:dyDescent="0.25">
      <c r="H1776" s="155"/>
      <c r="I1776" s="151"/>
      <c r="J1776" s="152"/>
      <c r="K1776" s="153"/>
      <c r="L1776" s="153"/>
      <c r="M1776" s="153"/>
      <c r="N1776" s="153"/>
      <c r="O1776" s="153"/>
      <c r="P1776" s="153"/>
      <c r="Q1776" s="153"/>
      <c r="R1776" s="153"/>
      <c r="S1776" s="152"/>
      <c r="T1776" s="153"/>
      <c r="X1776" s="69" t="str">
        <f t="shared" si="58"/>
        <v/>
      </c>
      <c r="Y1776" s="69" t="str">
        <f t="shared" si="59"/>
        <v/>
      </c>
    </row>
    <row r="1777" spans="8:25" x14ac:dyDescent="0.25">
      <c r="H1777" s="155"/>
      <c r="I1777" s="151"/>
      <c r="J1777" s="152"/>
      <c r="K1777" s="153"/>
      <c r="L1777" s="153"/>
      <c r="M1777" s="153"/>
      <c r="N1777" s="153"/>
      <c r="O1777" s="153"/>
      <c r="P1777" s="153"/>
      <c r="Q1777" s="153"/>
      <c r="R1777" s="153"/>
      <c r="S1777" s="152"/>
      <c r="T1777" s="153"/>
      <c r="X1777" s="69" t="str">
        <f t="shared" si="58"/>
        <v/>
      </c>
      <c r="Y1777" s="69" t="str">
        <f t="shared" si="59"/>
        <v/>
      </c>
    </row>
    <row r="1778" spans="8:25" x14ac:dyDescent="0.25">
      <c r="H1778" s="155"/>
      <c r="I1778" s="151"/>
      <c r="J1778" s="152"/>
      <c r="K1778" s="153"/>
      <c r="L1778" s="153"/>
      <c r="M1778" s="153"/>
      <c r="N1778" s="153"/>
      <c r="O1778" s="153"/>
      <c r="P1778" s="153"/>
      <c r="Q1778" s="153"/>
      <c r="R1778" s="153"/>
      <c r="S1778" s="152"/>
      <c r="T1778" s="153"/>
      <c r="X1778" s="69" t="str">
        <f t="shared" si="58"/>
        <v/>
      </c>
      <c r="Y1778" s="69" t="str">
        <f t="shared" si="59"/>
        <v/>
      </c>
    </row>
    <row r="1779" spans="8:25" x14ac:dyDescent="0.25">
      <c r="H1779" s="155"/>
      <c r="I1779" s="151"/>
      <c r="J1779" s="152"/>
      <c r="K1779" s="153"/>
      <c r="L1779" s="153"/>
      <c r="M1779" s="153"/>
      <c r="N1779" s="153"/>
      <c r="O1779" s="153"/>
      <c r="P1779" s="153"/>
      <c r="Q1779" s="153"/>
      <c r="R1779" s="153"/>
      <c r="S1779" s="152"/>
      <c r="T1779" s="153"/>
      <c r="X1779" s="69" t="str">
        <f t="shared" si="58"/>
        <v/>
      </c>
      <c r="Y1779" s="69" t="str">
        <f t="shared" si="59"/>
        <v/>
      </c>
    </row>
    <row r="1780" spans="8:25" x14ac:dyDescent="0.25">
      <c r="H1780" s="155"/>
      <c r="I1780" s="151"/>
      <c r="J1780" s="152"/>
      <c r="K1780" s="153"/>
      <c r="L1780" s="153"/>
      <c r="M1780" s="153"/>
      <c r="N1780" s="153"/>
      <c r="O1780" s="153"/>
      <c r="P1780" s="153"/>
      <c r="Q1780" s="153"/>
      <c r="R1780" s="153"/>
      <c r="S1780" s="152"/>
      <c r="T1780" s="153"/>
      <c r="X1780" s="69" t="str">
        <f t="shared" si="58"/>
        <v/>
      </c>
      <c r="Y1780" s="69" t="str">
        <f t="shared" si="59"/>
        <v/>
      </c>
    </row>
    <row r="1781" spans="8:25" x14ac:dyDescent="0.25">
      <c r="H1781" s="155"/>
      <c r="I1781" s="151"/>
      <c r="J1781" s="152"/>
      <c r="K1781" s="153"/>
      <c r="L1781" s="153"/>
      <c r="M1781" s="153"/>
      <c r="N1781" s="153"/>
      <c r="O1781" s="153"/>
      <c r="P1781" s="153"/>
      <c r="Q1781" s="153"/>
      <c r="R1781" s="153"/>
      <c r="S1781" s="152"/>
      <c r="T1781" s="153"/>
      <c r="X1781" s="69" t="str">
        <f t="shared" si="58"/>
        <v/>
      </c>
      <c r="Y1781" s="69" t="str">
        <f t="shared" si="59"/>
        <v/>
      </c>
    </row>
    <row r="1782" spans="8:25" x14ac:dyDescent="0.25">
      <c r="H1782" s="155"/>
      <c r="I1782" s="151"/>
      <c r="J1782" s="152"/>
      <c r="K1782" s="153"/>
      <c r="L1782" s="153"/>
      <c r="M1782" s="153"/>
      <c r="N1782" s="153"/>
      <c r="O1782" s="153"/>
      <c r="P1782" s="153"/>
      <c r="Q1782" s="153"/>
      <c r="R1782" s="153"/>
      <c r="S1782" s="152"/>
      <c r="T1782" s="153"/>
      <c r="X1782" s="69" t="str">
        <f t="shared" si="58"/>
        <v/>
      </c>
      <c r="Y1782" s="69" t="str">
        <f t="shared" si="59"/>
        <v/>
      </c>
    </row>
    <row r="1783" spans="8:25" x14ac:dyDescent="0.25">
      <c r="H1783" s="155"/>
      <c r="I1783" s="151"/>
      <c r="J1783" s="152"/>
      <c r="K1783" s="153"/>
      <c r="L1783" s="153"/>
      <c r="M1783" s="153"/>
      <c r="N1783" s="153"/>
      <c r="O1783" s="153"/>
      <c r="P1783" s="153"/>
      <c r="Q1783" s="153"/>
      <c r="R1783" s="153"/>
      <c r="S1783" s="152"/>
      <c r="T1783" s="153"/>
      <c r="X1783" s="69" t="str">
        <f t="shared" si="58"/>
        <v/>
      </c>
      <c r="Y1783" s="69" t="str">
        <f t="shared" si="59"/>
        <v/>
      </c>
    </row>
    <row r="1784" spans="8:25" x14ac:dyDescent="0.25">
      <c r="H1784" s="155"/>
      <c r="I1784" s="151"/>
      <c r="J1784" s="152"/>
      <c r="K1784" s="153"/>
      <c r="L1784" s="153"/>
      <c r="M1784" s="153"/>
      <c r="N1784" s="153"/>
      <c r="O1784" s="153"/>
      <c r="P1784" s="153"/>
      <c r="Q1784" s="153"/>
      <c r="R1784" s="153"/>
      <c r="S1784" s="152"/>
      <c r="T1784" s="153"/>
      <c r="X1784" s="69" t="str">
        <f t="shared" si="58"/>
        <v/>
      </c>
      <c r="Y1784" s="69" t="str">
        <f t="shared" si="59"/>
        <v/>
      </c>
    </row>
    <row r="1785" spans="8:25" x14ac:dyDescent="0.25">
      <c r="H1785" s="155"/>
      <c r="I1785" s="151"/>
      <c r="J1785" s="152"/>
      <c r="K1785" s="153"/>
      <c r="L1785" s="153"/>
      <c r="M1785" s="153"/>
      <c r="N1785" s="153"/>
      <c r="O1785" s="153"/>
      <c r="P1785" s="153"/>
      <c r="Q1785" s="153"/>
      <c r="R1785" s="153"/>
      <c r="S1785" s="152"/>
      <c r="T1785" s="153"/>
      <c r="X1785" s="69" t="str">
        <f t="shared" si="58"/>
        <v/>
      </c>
      <c r="Y1785" s="69" t="str">
        <f t="shared" si="59"/>
        <v/>
      </c>
    </row>
    <row r="1786" spans="8:25" x14ac:dyDescent="0.25">
      <c r="H1786" s="155"/>
      <c r="I1786" s="151"/>
      <c r="J1786" s="152"/>
      <c r="K1786" s="153"/>
      <c r="L1786" s="153"/>
      <c r="M1786" s="153"/>
      <c r="N1786" s="153"/>
      <c r="O1786" s="153"/>
      <c r="P1786" s="153"/>
      <c r="Q1786" s="153"/>
      <c r="R1786" s="153"/>
      <c r="S1786" s="152"/>
      <c r="T1786" s="153"/>
      <c r="X1786" s="69" t="str">
        <f t="shared" si="58"/>
        <v/>
      </c>
      <c r="Y1786" s="69" t="str">
        <f t="shared" si="59"/>
        <v/>
      </c>
    </row>
    <row r="1787" spans="8:25" x14ac:dyDescent="0.25">
      <c r="H1787" s="155"/>
      <c r="I1787" s="151"/>
      <c r="J1787" s="152"/>
      <c r="K1787" s="153"/>
      <c r="L1787" s="153"/>
      <c r="M1787" s="153"/>
      <c r="N1787" s="153"/>
      <c r="O1787" s="153"/>
      <c r="P1787" s="153"/>
      <c r="Q1787" s="153"/>
      <c r="R1787" s="153"/>
      <c r="S1787" s="152"/>
      <c r="T1787" s="153"/>
      <c r="X1787" s="69" t="str">
        <f t="shared" si="58"/>
        <v/>
      </c>
      <c r="Y1787" s="69" t="str">
        <f t="shared" si="59"/>
        <v/>
      </c>
    </row>
    <row r="1788" spans="8:25" x14ac:dyDescent="0.25">
      <c r="H1788" s="155"/>
      <c r="I1788" s="151"/>
      <c r="J1788" s="152"/>
      <c r="K1788" s="153"/>
      <c r="L1788" s="153"/>
      <c r="M1788" s="153"/>
      <c r="N1788" s="153"/>
      <c r="O1788" s="153"/>
      <c r="P1788" s="153"/>
      <c r="Q1788" s="153"/>
      <c r="R1788" s="153"/>
      <c r="S1788" s="152"/>
      <c r="T1788" s="153"/>
      <c r="X1788" s="69" t="str">
        <f t="shared" si="58"/>
        <v/>
      </c>
      <c r="Y1788" s="69" t="str">
        <f t="shared" si="59"/>
        <v/>
      </c>
    </row>
    <row r="1789" spans="8:25" x14ac:dyDescent="0.25">
      <c r="H1789" s="155"/>
      <c r="I1789" s="151"/>
      <c r="J1789" s="152"/>
      <c r="K1789" s="153"/>
      <c r="L1789" s="153"/>
      <c r="M1789" s="153"/>
      <c r="N1789" s="153"/>
      <c r="O1789" s="153"/>
      <c r="P1789" s="153"/>
      <c r="Q1789" s="153"/>
      <c r="R1789" s="153"/>
      <c r="S1789" s="152"/>
      <c r="T1789" s="153"/>
      <c r="X1789" s="69" t="str">
        <f t="shared" si="58"/>
        <v/>
      </c>
      <c r="Y1789" s="69" t="str">
        <f t="shared" si="59"/>
        <v/>
      </c>
    </row>
    <row r="1790" spans="8:25" x14ac:dyDescent="0.25">
      <c r="H1790" s="155"/>
      <c r="I1790" s="151"/>
      <c r="J1790" s="152"/>
      <c r="K1790" s="153"/>
      <c r="L1790" s="153"/>
      <c r="M1790" s="153"/>
      <c r="N1790" s="153"/>
      <c r="O1790" s="153"/>
      <c r="P1790" s="153"/>
      <c r="Q1790" s="153"/>
      <c r="R1790" s="153"/>
      <c r="S1790" s="152"/>
      <c r="T1790" s="153"/>
      <c r="X1790" s="69" t="str">
        <f t="shared" si="58"/>
        <v/>
      </c>
      <c r="Y1790" s="69" t="str">
        <f t="shared" si="59"/>
        <v/>
      </c>
    </row>
    <row r="1791" spans="8:25" x14ac:dyDescent="0.25">
      <c r="H1791" s="155"/>
      <c r="I1791" s="151"/>
      <c r="J1791" s="152"/>
      <c r="K1791" s="153"/>
      <c r="L1791" s="153"/>
      <c r="M1791" s="153"/>
      <c r="N1791" s="153"/>
      <c r="O1791" s="153"/>
      <c r="P1791" s="153"/>
      <c r="Q1791" s="153"/>
      <c r="R1791" s="153"/>
      <c r="S1791" s="152"/>
      <c r="T1791" s="153"/>
      <c r="X1791" s="69" t="str">
        <f t="shared" si="58"/>
        <v/>
      </c>
      <c r="Y1791" s="69" t="str">
        <f t="shared" si="59"/>
        <v/>
      </c>
    </row>
    <row r="1792" spans="8:25" x14ac:dyDescent="0.25">
      <c r="H1792" s="155"/>
      <c r="I1792" s="151"/>
      <c r="J1792" s="152"/>
      <c r="K1792" s="153"/>
      <c r="L1792" s="153"/>
      <c r="M1792" s="153"/>
      <c r="N1792" s="153"/>
      <c r="O1792" s="153"/>
      <c r="P1792" s="153"/>
      <c r="Q1792" s="153"/>
      <c r="R1792" s="153"/>
      <c r="S1792" s="152"/>
      <c r="T1792" s="153"/>
      <c r="X1792" s="69" t="str">
        <f t="shared" si="58"/>
        <v/>
      </c>
      <c r="Y1792" s="69" t="str">
        <f t="shared" si="59"/>
        <v/>
      </c>
    </row>
    <row r="1793" spans="8:25" x14ac:dyDescent="0.25">
      <c r="H1793" s="155"/>
      <c r="I1793" s="151"/>
      <c r="J1793" s="152"/>
      <c r="K1793" s="153"/>
      <c r="L1793" s="153"/>
      <c r="M1793" s="153"/>
      <c r="N1793" s="153"/>
      <c r="O1793" s="153"/>
      <c r="P1793" s="153"/>
      <c r="Q1793" s="153"/>
      <c r="R1793" s="153"/>
      <c r="S1793" s="152"/>
      <c r="T1793" s="153"/>
      <c r="X1793" s="69" t="str">
        <f t="shared" si="58"/>
        <v/>
      </c>
      <c r="Y1793" s="69" t="str">
        <f t="shared" si="59"/>
        <v/>
      </c>
    </row>
    <row r="1794" spans="8:25" x14ac:dyDescent="0.25">
      <c r="H1794" s="155"/>
      <c r="I1794" s="151"/>
      <c r="J1794" s="152"/>
      <c r="K1794" s="153"/>
      <c r="L1794" s="153"/>
      <c r="M1794" s="153"/>
      <c r="N1794" s="153"/>
      <c r="O1794" s="153"/>
      <c r="P1794" s="153"/>
      <c r="Q1794" s="153"/>
      <c r="R1794" s="153"/>
      <c r="S1794" s="152"/>
      <c r="T1794" s="153"/>
      <c r="X1794" s="69" t="str">
        <f t="shared" ref="X1794:X1857" si="60">IF(W1794&lt;&gt;"",W1794-I1794,"")</f>
        <v/>
      </c>
      <c r="Y1794" s="69" t="str">
        <f t="shared" si="59"/>
        <v/>
      </c>
    </row>
    <row r="1795" spans="8:25" x14ac:dyDescent="0.25">
      <c r="H1795" s="155"/>
      <c r="I1795" s="151"/>
      <c r="J1795" s="152"/>
      <c r="K1795" s="153"/>
      <c r="L1795" s="153"/>
      <c r="M1795" s="153"/>
      <c r="N1795" s="153"/>
      <c r="O1795" s="153"/>
      <c r="P1795" s="153"/>
      <c r="Q1795" s="153"/>
      <c r="R1795" s="153"/>
      <c r="S1795" s="152"/>
      <c r="T1795" s="153"/>
      <c r="X1795" s="69" t="str">
        <f t="shared" si="60"/>
        <v/>
      </c>
      <c r="Y1795" s="69" t="str">
        <f t="shared" ref="Y1795:Y1858" si="61">IF(X1795&lt;&gt;"",IF(X1795&lt;365,"&lt; 1 year",IF(X1795&lt;730,"1-2",IF(X1795&lt;1095,"2-3",IF(X1795&lt;1460,"3-4",IF(X1795&lt;1825,"4-5","5+"))))),"")</f>
        <v/>
      </c>
    </row>
    <row r="1796" spans="8:25" x14ac:dyDescent="0.25">
      <c r="H1796" s="155"/>
      <c r="I1796" s="151"/>
      <c r="J1796" s="152"/>
      <c r="K1796" s="153"/>
      <c r="L1796" s="153"/>
      <c r="M1796" s="153"/>
      <c r="N1796" s="153"/>
      <c r="O1796" s="153"/>
      <c r="P1796" s="153"/>
      <c r="Q1796" s="153"/>
      <c r="R1796" s="153"/>
      <c r="S1796" s="152"/>
      <c r="T1796" s="153"/>
      <c r="X1796" s="69" t="str">
        <f t="shared" si="60"/>
        <v/>
      </c>
      <c r="Y1796" s="69" t="str">
        <f t="shared" si="61"/>
        <v/>
      </c>
    </row>
    <row r="1797" spans="8:25" x14ac:dyDescent="0.25">
      <c r="H1797" s="155"/>
      <c r="I1797" s="151"/>
      <c r="J1797" s="152"/>
      <c r="K1797" s="153"/>
      <c r="L1797" s="153"/>
      <c r="M1797" s="153"/>
      <c r="N1797" s="153"/>
      <c r="O1797" s="153"/>
      <c r="P1797" s="153"/>
      <c r="Q1797" s="153"/>
      <c r="R1797" s="153"/>
      <c r="S1797" s="152"/>
      <c r="T1797" s="153"/>
      <c r="X1797" s="69" t="str">
        <f t="shared" si="60"/>
        <v/>
      </c>
      <c r="Y1797" s="69" t="str">
        <f t="shared" si="61"/>
        <v/>
      </c>
    </row>
    <row r="1798" spans="8:25" x14ac:dyDescent="0.25">
      <c r="H1798" s="155"/>
      <c r="I1798" s="151"/>
      <c r="J1798" s="152"/>
      <c r="K1798" s="153"/>
      <c r="L1798" s="153"/>
      <c r="M1798" s="153"/>
      <c r="N1798" s="153"/>
      <c r="O1798" s="153"/>
      <c r="P1798" s="153"/>
      <c r="Q1798" s="153"/>
      <c r="R1798" s="153"/>
      <c r="S1798" s="152"/>
      <c r="T1798" s="153"/>
      <c r="X1798" s="69" t="str">
        <f t="shared" si="60"/>
        <v/>
      </c>
      <c r="Y1798" s="69" t="str">
        <f t="shared" si="61"/>
        <v/>
      </c>
    </row>
    <row r="1799" spans="8:25" x14ac:dyDescent="0.25">
      <c r="H1799" s="155"/>
      <c r="I1799" s="151"/>
      <c r="J1799" s="152"/>
      <c r="K1799" s="153"/>
      <c r="L1799" s="153"/>
      <c r="M1799" s="153"/>
      <c r="N1799" s="153"/>
      <c r="O1799" s="153"/>
      <c r="P1799" s="153"/>
      <c r="Q1799" s="153"/>
      <c r="R1799" s="153"/>
      <c r="S1799" s="152"/>
      <c r="T1799" s="153"/>
      <c r="X1799" s="69" t="str">
        <f t="shared" si="60"/>
        <v/>
      </c>
      <c r="Y1799" s="69" t="str">
        <f t="shared" si="61"/>
        <v/>
      </c>
    </row>
    <row r="1800" spans="8:25" x14ac:dyDescent="0.25">
      <c r="H1800" s="155"/>
      <c r="I1800" s="151"/>
      <c r="J1800" s="152"/>
      <c r="K1800" s="153"/>
      <c r="L1800" s="153"/>
      <c r="M1800" s="153"/>
      <c r="N1800" s="153"/>
      <c r="O1800" s="153"/>
      <c r="P1800" s="153"/>
      <c r="Q1800" s="153"/>
      <c r="R1800" s="153"/>
      <c r="S1800" s="152"/>
      <c r="T1800" s="153"/>
      <c r="X1800" s="69" t="str">
        <f t="shared" si="60"/>
        <v/>
      </c>
      <c r="Y1800" s="69" t="str">
        <f t="shared" si="61"/>
        <v/>
      </c>
    </row>
    <row r="1801" spans="8:25" x14ac:dyDescent="0.25">
      <c r="H1801" s="155"/>
      <c r="I1801" s="151"/>
      <c r="J1801" s="152"/>
      <c r="K1801" s="153"/>
      <c r="L1801" s="153"/>
      <c r="M1801" s="153"/>
      <c r="N1801" s="153"/>
      <c r="O1801" s="153"/>
      <c r="P1801" s="153"/>
      <c r="Q1801" s="153"/>
      <c r="R1801" s="153"/>
      <c r="S1801" s="152"/>
      <c r="T1801" s="153"/>
      <c r="X1801" s="69" t="str">
        <f t="shared" si="60"/>
        <v/>
      </c>
      <c r="Y1801" s="69" t="str">
        <f t="shared" si="61"/>
        <v/>
      </c>
    </row>
    <row r="1802" spans="8:25" x14ac:dyDescent="0.25">
      <c r="H1802" s="155"/>
      <c r="I1802" s="151"/>
      <c r="J1802" s="152"/>
      <c r="K1802" s="153"/>
      <c r="L1802" s="153"/>
      <c r="M1802" s="153"/>
      <c r="N1802" s="153"/>
      <c r="O1802" s="153"/>
      <c r="P1802" s="153"/>
      <c r="Q1802" s="153"/>
      <c r="R1802" s="153"/>
      <c r="S1802" s="152"/>
      <c r="T1802" s="153"/>
      <c r="X1802" s="69" t="str">
        <f t="shared" si="60"/>
        <v/>
      </c>
      <c r="Y1802" s="69" t="str">
        <f t="shared" si="61"/>
        <v/>
      </c>
    </row>
    <row r="1803" spans="8:25" x14ac:dyDescent="0.25">
      <c r="H1803" s="155"/>
      <c r="I1803" s="151"/>
      <c r="J1803" s="152"/>
      <c r="K1803" s="153"/>
      <c r="L1803" s="153"/>
      <c r="M1803" s="153"/>
      <c r="N1803" s="153"/>
      <c r="O1803" s="153"/>
      <c r="P1803" s="153"/>
      <c r="Q1803" s="153"/>
      <c r="R1803" s="153"/>
      <c r="S1803" s="152"/>
      <c r="T1803" s="153"/>
      <c r="X1803" s="69" t="str">
        <f t="shared" si="60"/>
        <v/>
      </c>
      <c r="Y1803" s="69" t="str">
        <f t="shared" si="61"/>
        <v/>
      </c>
    </row>
    <row r="1804" spans="8:25" x14ac:dyDescent="0.25">
      <c r="H1804" s="155"/>
      <c r="I1804" s="151"/>
      <c r="J1804" s="152"/>
      <c r="K1804" s="153"/>
      <c r="L1804" s="153"/>
      <c r="M1804" s="153"/>
      <c r="N1804" s="153"/>
      <c r="O1804" s="153"/>
      <c r="P1804" s="153"/>
      <c r="Q1804" s="153"/>
      <c r="R1804" s="153"/>
      <c r="S1804" s="152"/>
      <c r="T1804" s="153"/>
      <c r="X1804" s="69" t="str">
        <f t="shared" si="60"/>
        <v/>
      </c>
      <c r="Y1804" s="69" t="str">
        <f t="shared" si="61"/>
        <v/>
      </c>
    </row>
    <row r="1805" spans="8:25" x14ac:dyDescent="0.25">
      <c r="H1805" s="155"/>
      <c r="I1805" s="151"/>
      <c r="J1805" s="152"/>
      <c r="K1805" s="153"/>
      <c r="L1805" s="153"/>
      <c r="M1805" s="153"/>
      <c r="N1805" s="153"/>
      <c r="O1805" s="153"/>
      <c r="P1805" s="153"/>
      <c r="Q1805" s="153"/>
      <c r="R1805" s="153"/>
      <c r="S1805" s="152"/>
      <c r="T1805" s="153"/>
      <c r="X1805" s="69" t="str">
        <f t="shared" si="60"/>
        <v/>
      </c>
      <c r="Y1805" s="69" t="str">
        <f t="shared" si="61"/>
        <v/>
      </c>
    </row>
    <row r="1806" spans="8:25" x14ac:dyDescent="0.25">
      <c r="H1806" s="155"/>
      <c r="I1806" s="151"/>
      <c r="J1806" s="152"/>
      <c r="K1806" s="153"/>
      <c r="L1806" s="153"/>
      <c r="M1806" s="153"/>
      <c r="N1806" s="153"/>
      <c r="O1806" s="153"/>
      <c r="P1806" s="153"/>
      <c r="Q1806" s="153"/>
      <c r="R1806" s="153"/>
      <c r="S1806" s="152"/>
      <c r="T1806" s="153"/>
      <c r="X1806" s="69" t="str">
        <f t="shared" si="60"/>
        <v/>
      </c>
      <c r="Y1806" s="69" t="str">
        <f t="shared" si="61"/>
        <v/>
      </c>
    </row>
    <row r="1807" spans="8:25" x14ac:dyDescent="0.25">
      <c r="H1807" s="155"/>
      <c r="I1807" s="151"/>
      <c r="J1807" s="152"/>
      <c r="K1807" s="153"/>
      <c r="L1807" s="153"/>
      <c r="M1807" s="153"/>
      <c r="N1807" s="153"/>
      <c r="O1807" s="153"/>
      <c r="P1807" s="153"/>
      <c r="Q1807" s="153"/>
      <c r="R1807" s="153"/>
      <c r="S1807" s="152"/>
      <c r="T1807" s="153"/>
      <c r="X1807" s="69" t="str">
        <f t="shared" si="60"/>
        <v/>
      </c>
      <c r="Y1807" s="69" t="str">
        <f t="shared" si="61"/>
        <v/>
      </c>
    </row>
    <row r="1808" spans="8:25" x14ac:dyDescent="0.25">
      <c r="H1808" s="155"/>
      <c r="I1808" s="151"/>
      <c r="J1808" s="152"/>
      <c r="K1808" s="153"/>
      <c r="L1808" s="153"/>
      <c r="M1808" s="153"/>
      <c r="N1808" s="153"/>
      <c r="O1808" s="153"/>
      <c r="P1808" s="153"/>
      <c r="Q1808" s="153"/>
      <c r="R1808" s="153"/>
      <c r="S1808" s="152"/>
      <c r="T1808" s="153"/>
      <c r="X1808" s="69" t="str">
        <f t="shared" si="60"/>
        <v/>
      </c>
      <c r="Y1808" s="69" t="str">
        <f t="shared" si="61"/>
        <v/>
      </c>
    </row>
    <row r="1809" spans="8:25" x14ac:dyDescent="0.25">
      <c r="H1809" s="155"/>
      <c r="I1809" s="151"/>
      <c r="J1809" s="152"/>
      <c r="K1809" s="153"/>
      <c r="L1809" s="153"/>
      <c r="M1809" s="153"/>
      <c r="N1809" s="153"/>
      <c r="O1809" s="153"/>
      <c r="P1809" s="153"/>
      <c r="Q1809" s="153"/>
      <c r="R1809" s="153"/>
      <c r="S1809" s="152"/>
      <c r="T1809" s="153"/>
      <c r="X1809" s="69" t="str">
        <f t="shared" si="60"/>
        <v/>
      </c>
      <c r="Y1809" s="69" t="str">
        <f t="shared" si="61"/>
        <v/>
      </c>
    </row>
    <row r="1810" spans="8:25" x14ac:dyDescent="0.25">
      <c r="H1810" s="155"/>
      <c r="I1810" s="151"/>
      <c r="J1810" s="152"/>
      <c r="K1810" s="153"/>
      <c r="L1810" s="153"/>
      <c r="M1810" s="153"/>
      <c r="N1810" s="153"/>
      <c r="O1810" s="153"/>
      <c r="P1810" s="153"/>
      <c r="Q1810" s="153"/>
      <c r="R1810" s="153"/>
      <c r="S1810" s="152"/>
      <c r="T1810" s="153"/>
      <c r="X1810" s="69" t="str">
        <f t="shared" si="60"/>
        <v/>
      </c>
      <c r="Y1810" s="69" t="str">
        <f t="shared" si="61"/>
        <v/>
      </c>
    </row>
    <row r="1811" spans="8:25" x14ac:dyDescent="0.25">
      <c r="H1811" s="155"/>
      <c r="I1811" s="151"/>
      <c r="J1811" s="152"/>
      <c r="K1811" s="153"/>
      <c r="L1811" s="153"/>
      <c r="M1811" s="153"/>
      <c r="N1811" s="153"/>
      <c r="O1811" s="153"/>
      <c r="P1811" s="153"/>
      <c r="Q1811" s="153"/>
      <c r="R1811" s="153"/>
      <c r="S1811" s="152"/>
      <c r="T1811" s="153"/>
      <c r="X1811" s="69" t="str">
        <f t="shared" si="60"/>
        <v/>
      </c>
      <c r="Y1811" s="69" t="str">
        <f t="shared" si="61"/>
        <v/>
      </c>
    </row>
    <row r="1812" spans="8:25" x14ac:dyDescent="0.25">
      <c r="H1812" s="155"/>
      <c r="I1812" s="151"/>
      <c r="J1812" s="152"/>
      <c r="K1812" s="153"/>
      <c r="L1812" s="153"/>
      <c r="M1812" s="153"/>
      <c r="N1812" s="153"/>
      <c r="O1812" s="153"/>
      <c r="P1812" s="153"/>
      <c r="Q1812" s="153"/>
      <c r="R1812" s="153"/>
      <c r="S1812" s="152"/>
      <c r="T1812" s="153"/>
      <c r="X1812" s="69" t="str">
        <f t="shared" si="60"/>
        <v/>
      </c>
      <c r="Y1812" s="69" t="str">
        <f t="shared" si="61"/>
        <v/>
      </c>
    </row>
    <row r="1813" spans="8:25" x14ac:dyDescent="0.25">
      <c r="H1813" s="155"/>
      <c r="I1813" s="151"/>
      <c r="J1813" s="152"/>
      <c r="K1813" s="153"/>
      <c r="L1813" s="153"/>
      <c r="M1813" s="153"/>
      <c r="N1813" s="153"/>
      <c r="O1813" s="153"/>
      <c r="P1813" s="153"/>
      <c r="Q1813" s="153"/>
      <c r="R1813" s="153"/>
      <c r="S1813" s="152"/>
      <c r="T1813" s="153"/>
      <c r="X1813" s="69" t="str">
        <f t="shared" si="60"/>
        <v/>
      </c>
      <c r="Y1813" s="69" t="str">
        <f t="shared" si="61"/>
        <v/>
      </c>
    </row>
    <row r="1814" spans="8:25" x14ac:dyDescent="0.25">
      <c r="H1814" s="155"/>
      <c r="I1814" s="151"/>
      <c r="J1814" s="152"/>
      <c r="K1814" s="153"/>
      <c r="L1814" s="153"/>
      <c r="M1814" s="153"/>
      <c r="N1814" s="153"/>
      <c r="O1814" s="153"/>
      <c r="P1814" s="153"/>
      <c r="Q1814" s="153"/>
      <c r="R1814" s="153"/>
      <c r="S1814" s="152"/>
      <c r="T1814" s="153"/>
      <c r="X1814" s="69" t="str">
        <f t="shared" si="60"/>
        <v/>
      </c>
      <c r="Y1814" s="69" t="str">
        <f t="shared" si="61"/>
        <v/>
      </c>
    </row>
    <row r="1815" spans="8:25" x14ac:dyDescent="0.25">
      <c r="H1815" s="155"/>
      <c r="I1815" s="151"/>
      <c r="J1815" s="152"/>
      <c r="K1815" s="153"/>
      <c r="L1815" s="153"/>
      <c r="M1815" s="153"/>
      <c r="N1815" s="153"/>
      <c r="O1815" s="153"/>
      <c r="P1815" s="153"/>
      <c r="Q1815" s="153"/>
      <c r="R1815" s="153"/>
      <c r="S1815" s="152"/>
      <c r="T1815" s="153"/>
      <c r="X1815" s="69" t="str">
        <f t="shared" si="60"/>
        <v/>
      </c>
      <c r="Y1815" s="69" t="str">
        <f t="shared" si="61"/>
        <v/>
      </c>
    </row>
    <row r="1816" spans="8:25" x14ac:dyDescent="0.25">
      <c r="H1816" s="155"/>
      <c r="I1816" s="151"/>
      <c r="J1816" s="152"/>
      <c r="K1816" s="153"/>
      <c r="L1816" s="153"/>
      <c r="M1816" s="153"/>
      <c r="N1816" s="153"/>
      <c r="O1816" s="153"/>
      <c r="P1816" s="153"/>
      <c r="Q1816" s="153"/>
      <c r="R1816" s="153"/>
      <c r="S1816" s="152"/>
      <c r="T1816" s="153"/>
      <c r="X1816" s="69" t="str">
        <f t="shared" si="60"/>
        <v/>
      </c>
      <c r="Y1816" s="69" t="str">
        <f t="shared" si="61"/>
        <v/>
      </c>
    </row>
    <row r="1817" spans="8:25" x14ac:dyDescent="0.25">
      <c r="H1817" s="155"/>
      <c r="I1817" s="151"/>
      <c r="J1817" s="152"/>
      <c r="K1817" s="153"/>
      <c r="L1817" s="153"/>
      <c r="M1817" s="153"/>
      <c r="N1817" s="153"/>
      <c r="O1817" s="153"/>
      <c r="P1817" s="153"/>
      <c r="Q1817" s="153"/>
      <c r="R1817" s="153"/>
      <c r="S1817" s="152"/>
      <c r="T1817" s="153"/>
      <c r="X1817" s="69" t="str">
        <f t="shared" si="60"/>
        <v/>
      </c>
      <c r="Y1817" s="69" t="str">
        <f t="shared" si="61"/>
        <v/>
      </c>
    </row>
    <row r="1818" spans="8:25" x14ac:dyDescent="0.25">
      <c r="H1818" s="155"/>
      <c r="I1818" s="151"/>
      <c r="J1818" s="152"/>
      <c r="K1818" s="153"/>
      <c r="L1818" s="153"/>
      <c r="M1818" s="153"/>
      <c r="N1818" s="153"/>
      <c r="O1818" s="153"/>
      <c r="P1818" s="153"/>
      <c r="Q1818" s="153"/>
      <c r="R1818" s="153"/>
      <c r="S1818" s="152"/>
      <c r="T1818" s="153"/>
      <c r="X1818" s="69" t="str">
        <f t="shared" si="60"/>
        <v/>
      </c>
      <c r="Y1818" s="69" t="str">
        <f t="shared" si="61"/>
        <v/>
      </c>
    </row>
    <row r="1819" spans="8:25" x14ac:dyDescent="0.25">
      <c r="H1819" s="155"/>
      <c r="I1819" s="151"/>
      <c r="J1819" s="152"/>
      <c r="K1819" s="153"/>
      <c r="L1819" s="153"/>
      <c r="M1819" s="153"/>
      <c r="N1819" s="153"/>
      <c r="O1819" s="153"/>
      <c r="P1819" s="153"/>
      <c r="Q1819" s="153"/>
      <c r="R1819" s="153"/>
      <c r="S1819" s="152"/>
      <c r="T1819" s="153"/>
      <c r="X1819" s="69" t="str">
        <f t="shared" si="60"/>
        <v/>
      </c>
      <c r="Y1819" s="69" t="str">
        <f t="shared" si="61"/>
        <v/>
      </c>
    </row>
    <row r="1820" spans="8:25" x14ac:dyDescent="0.25">
      <c r="H1820" s="155"/>
      <c r="I1820" s="151"/>
      <c r="J1820" s="152"/>
      <c r="K1820" s="153"/>
      <c r="L1820" s="153"/>
      <c r="M1820" s="153"/>
      <c r="N1820" s="153"/>
      <c r="O1820" s="153"/>
      <c r="P1820" s="153"/>
      <c r="Q1820" s="153"/>
      <c r="R1820" s="153"/>
      <c r="S1820" s="152"/>
      <c r="T1820" s="153"/>
      <c r="X1820" s="69" t="str">
        <f t="shared" si="60"/>
        <v/>
      </c>
      <c r="Y1820" s="69" t="str">
        <f t="shared" si="61"/>
        <v/>
      </c>
    </row>
    <row r="1821" spans="8:25" x14ac:dyDescent="0.25">
      <c r="H1821" s="155"/>
      <c r="I1821" s="151"/>
      <c r="J1821" s="152"/>
      <c r="K1821" s="153"/>
      <c r="L1821" s="153"/>
      <c r="M1821" s="153"/>
      <c r="N1821" s="153"/>
      <c r="O1821" s="153"/>
      <c r="P1821" s="153"/>
      <c r="Q1821" s="153"/>
      <c r="R1821" s="153"/>
      <c r="S1821" s="152"/>
      <c r="T1821" s="153"/>
      <c r="X1821" s="69" t="str">
        <f t="shared" si="60"/>
        <v/>
      </c>
      <c r="Y1821" s="69" t="str">
        <f t="shared" si="61"/>
        <v/>
      </c>
    </row>
    <row r="1822" spans="8:25" x14ac:dyDescent="0.25">
      <c r="H1822" s="155"/>
      <c r="I1822" s="151"/>
      <c r="J1822" s="152"/>
      <c r="K1822" s="153"/>
      <c r="L1822" s="153"/>
      <c r="M1822" s="153"/>
      <c r="N1822" s="153"/>
      <c r="O1822" s="153"/>
      <c r="P1822" s="153"/>
      <c r="Q1822" s="153"/>
      <c r="R1822" s="153"/>
      <c r="S1822" s="152"/>
      <c r="T1822" s="153"/>
      <c r="X1822" s="69" t="str">
        <f t="shared" si="60"/>
        <v/>
      </c>
      <c r="Y1822" s="69" t="str">
        <f t="shared" si="61"/>
        <v/>
      </c>
    </row>
    <row r="1823" spans="8:25" x14ac:dyDescent="0.25">
      <c r="H1823" s="155"/>
      <c r="I1823" s="151"/>
      <c r="J1823" s="152"/>
      <c r="K1823" s="153"/>
      <c r="L1823" s="153"/>
      <c r="M1823" s="153"/>
      <c r="N1823" s="153"/>
      <c r="O1823" s="153"/>
      <c r="P1823" s="153"/>
      <c r="Q1823" s="153"/>
      <c r="R1823" s="153"/>
      <c r="S1823" s="152"/>
      <c r="T1823" s="153"/>
      <c r="X1823" s="69" t="str">
        <f t="shared" si="60"/>
        <v/>
      </c>
      <c r="Y1823" s="69" t="str">
        <f t="shared" si="61"/>
        <v/>
      </c>
    </row>
    <row r="1824" spans="8:25" x14ac:dyDescent="0.25">
      <c r="H1824" s="155"/>
      <c r="I1824" s="151"/>
      <c r="J1824" s="152"/>
      <c r="K1824" s="153"/>
      <c r="L1824" s="153"/>
      <c r="M1824" s="153"/>
      <c r="N1824" s="153"/>
      <c r="O1824" s="153"/>
      <c r="P1824" s="153"/>
      <c r="Q1824" s="153"/>
      <c r="R1824" s="153"/>
      <c r="S1824" s="152"/>
      <c r="T1824" s="153"/>
      <c r="X1824" s="69" t="str">
        <f t="shared" si="60"/>
        <v/>
      </c>
      <c r="Y1824" s="69" t="str">
        <f t="shared" si="61"/>
        <v/>
      </c>
    </row>
    <row r="1825" spans="8:25" x14ac:dyDescent="0.25">
      <c r="H1825" s="155"/>
      <c r="I1825" s="151"/>
      <c r="J1825" s="152"/>
      <c r="K1825" s="153"/>
      <c r="L1825" s="153"/>
      <c r="M1825" s="153"/>
      <c r="N1825" s="153"/>
      <c r="O1825" s="153"/>
      <c r="P1825" s="153"/>
      <c r="Q1825" s="153"/>
      <c r="R1825" s="153"/>
      <c r="S1825" s="152"/>
      <c r="T1825" s="153"/>
      <c r="X1825" s="69" t="str">
        <f t="shared" si="60"/>
        <v/>
      </c>
      <c r="Y1825" s="69" t="str">
        <f t="shared" si="61"/>
        <v/>
      </c>
    </row>
    <row r="1826" spans="8:25" x14ac:dyDescent="0.25">
      <c r="H1826" s="155"/>
      <c r="I1826" s="151"/>
      <c r="J1826" s="152"/>
      <c r="K1826" s="153"/>
      <c r="L1826" s="153"/>
      <c r="M1826" s="153"/>
      <c r="N1826" s="153"/>
      <c r="O1826" s="153"/>
      <c r="P1826" s="153"/>
      <c r="Q1826" s="153"/>
      <c r="R1826" s="153"/>
      <c r="S1826" s="152"/>
      <c r="T1826" s="153"/>
      <c r="X1826" s="69" t="str">
        <f t="shared" si="60"/>
        <v/>
      </c>
      <c r="Y1826" s="69" t="str">
        <f t="shared" si="61"/>
        <v/>
      </c>
    </row>
    <row r="1827" spans="8:25" x14ac:dyDescent="0.25">
      <c r="H1827" s="155"/>
      <c r="I1827" s="151"/>
      <c r="J1827" s="152"/>
      <c r="K1827" s="153"/>
      <c r="L1827" s="153"/>
      <c r="M1827" s="153"/>
      <c r="N1827" s="153"/>
      <c r="O1827" s="153"/>
      <c r="P1827" s="153"/>
      <c r="Q1827" s="153"/>
      <c r="R1827" s="153"/>
      <c r="S1827" s="152"/>
      <c r="T1827" s="153"/>
      <c r="X1827" s="69" t="str">
        <f t="shared" si="60"/>
        <v/>
      </c>
      <c r="Y1827" s="69" t="str">
        <f t="shared" si="61"/>
        <v/>
      </c>
    </row>
    <row r="1828" spans="8:25" x14ac:dyDescent="0.25">
      <c r="H1828" s="155"/>
      <c r="I1828" s="151"/>
      <c r="J1828" s="152"/>
      <c r="K1828" s="153"/>
      <c r="L1828" s="153"/>
      <c r="M1828" s="153"/>
      <c r="N1828" s="153"/>
      <c r="O1828" s="153"/>
      <c r="P1828" s="153"/>
      <c r="Q1828" s="153"/>
      <c r="R1828" s="153"/>
      <c r="S1828" s="152"/>
      <c r="T1828" s="153"/>
      <c r="X1828" s="69" t="str">
        <f t="shared" si="60"/>
        <v/>
      </c>
      <c r="Y1828" s="69" t="str">
        <f t="shared" si="61"/>
        <v/>
      </c>
    </row>
    <row r="1829" spans="8:25" x14ac:dyDescent="0.25">
      <c r="H1829" s="155"/>
      <c r="I1829" s="151"/>
      <c r="J1829" s="152"/>
      <c r="K1829" s="153"/>
      <c r="L1829" s="153"/>
      <c r="M1829" s="153"/>
      <c r="N1829" s="153"/>
      <c r="O1829" s="153"/>
      <c r="P1829" s="153"/>
      <c r="Q1829" s="153"/>
      <c r="R1829" s="153"/>
      <c r="S1829" s="152"/>
      <c r="T1829" s="153"/>
      <c r="X1829" s="69" t="str">
        <f t="shared" si="60"/>
        <v/>
      </c>
      <c r="Y1829" s="69" t="str">
        <f t="shared" si="61"/>
        <v/>
      </c>
    </row>
    <row r="1830" spans="8:25" x14ac:dyDescent="0.25">
      <c r="H1830" s="155"/>
      <c r="I1830" s="151"/>
      <c r="J1830" s="152"/>
      <c r="K1830" s="153"/>
      <c r="L1830" s="153"/>
      <c r="M1830" s="153"/>
      <c r="N1830" s="153"/>
      <c r="O1830" s="153"/>
      <c r="P1830" s="153"/>
      <c r="Q1830" s="153"/>
      <c r="R1830" s="153"/>
      <c r="S1830" s="152"/>
      <c r="T1830" s="153"/>
      <c r="X1830" s="69" t="str">
        <f t="shared" si="60"/>
        <v/>
      </c>
      <c r="Y1830" s="69" t="str">
        <f t="shared" si="61"/>
        <v/>
      </c>
    </row>
    <row r="1831" spans="8:25" x14ac:dyDescent="0.25">
      <c r="H1831" s="155"/>
      <c r="I1831" s="151"/>
      <c r="J1831" s="152"/>
      <c r="K1831" s="153"/>
      <c r="L1831" s="153"/>
      <c r="M1831" s="153"/>
      <c r="N1831" s="153"/>
      <c r="O1831" s="153"/>
      <c r="P1831" s="153"/>
      <c r="Q1831" s="153"/>
      <c r="R1831" s="153"/>
      <c r="S1831" s="152"/>
      <c r="T1831" s="153"/>
      <c r="X1831" s="69" t="str">
        <f t="shared" si="60"/>
        <v/>
      </c>
      <c r="Y1831" s="69" t="str">
        <f t="shared" si="61"/>
        <v/>
      </c>
    </row>
    <row r="1832" spans="8:25" x14ac:dyDescent="0.25">
      <c r="H1832" s="155"/>
      <c r="I1832" s="151"/>
      <c r="J1832" s="152"/>
      <c r="K1832" s="153"/>
      <c r="L1832" s="153"/>
      <c r="M1832" s="153"/>
      <c r="N1832" s="153"/>
      <c r="O1832" s="153"/>
      <c r="P1832" s="153"/>
      <c r="Q1832" s="153"/>
      <c r="R1832" s="153"/>
      <c r="S1832" s="152"/>
      <c r="T1832" s="153"/>
      <c r="X1832" s="69" t="str">
        <f t="shared" si="60"/>
        <v/>
      </c>
      <c r="Y1832" s="69" t="str">
        <f t="shared" si="61"/>
        <v/>
      </c>
    </row>
    <row r="1833" spans="8:25" x14ac:dyDescent="0.25">
      <c r="H1833" s="155"/>
      <c r="I1833" s="151"/>
      <c r="J1833" s="152"/>
      <c r="K1833" s="153"/>
      <c r="L1833" s="153"/>
      <c r="M1833" s="153"/>
      <c r="N1833" s="153"/>
      <c r="O1833" s="153"/>
      <c r="P1833" s="153"/>
      <c r="Q1833" s="153"/>
      <c r="R1833" s="153"/>
      <c r="S1833" s="152"/>
      <c r="T1833" s="153"/>
      <c r="X1833" s="69" t="str">
        <f t="shared" si="60"/>
        <v/>
      </c>
      <c r="Y1833" s="69" t="str">
        <f t="shared" si="61"/>
        <v/>
      </c>
    </row>
    <row r="1834" spans="8:25" x14ac:dyDescent="0.25">
      <c r="H1834" s="155"/>
      <c r="I1834" s="151"/>
      <c r="J1834" s="152"/>
      <c r="K1834" s="153"/>
      <c r="L1834" s="153"/>
      <c r="M1834" s="153"/>
      <c r="N1834" s="153"/>
      <c r="O1834" s="153"/>
      <c r="P1834" s="153"/>
      <c r="Q1834" s="153"/>
      <c r="R1834" s="153"/>
      <c r="S1834" s="152"/>
      <c r="T1834" s="153"/>
      <c r="X1834" s="69" t="str">
        <f t="shared" si="60"/>
        <v/>
      </c>
      <c r="Y1834" s="69" t="str">
        <f t="shared" si="61"/>
        <v/>
      </c>
    </row>
    <row r="1835" spans="8:25" x14ac:dyDescent="0.25">
      <c r="H1835" s="155"/>
      <c r="I1835" s="151"/>
      <c r="J1835" s="152"/>
      <c r="K1835" s="153"/>
      <c r="L1835" s="153"/>
      <c r="M1835" s="153"/>
      <c r="N1835" s="153"/>
      <c r="O1835" s="153"/>
      <c r="P1835" s="153"/>
      <c r="Q1835" s="153"/>
      <c r="R1835" s="153"/>
      <c r="S1835" s="152"/>
      <c r="T1835" s="153"/>
      <c r="X1835" s="69" t="str">
        <f t="shared" si="60"/>
        <v/>
      </c>
      <c r="Y1835" s="69" t="str">
        <f t="shared" si="61"/>
        <v/>
      </c>
    </row>
    <row r="1836" spans="8:25" x14ac:dyDescent="0.25">
      <c r="H1836" s="155"/>
      <c r="I1836" s="151"/>
      <c r="J1836" s="152"/>
      <c r="K1836" s="153"/>
      <c r="L1836" s="153"/>
      <c r="M1836" s="153"/>
      <c r="N1836" s="153"/>
      <c r="O1836" s="153"/>
      <c r="P1836" s="153"/>
      <c r="Q1836" s="153"/>
      <c r="R1836" s="153"/>
      <c r="S1836" s="152"/>
      <c r="T1836" s="153"/>
      <c r="X1836" s="69" t="str">
        <f t="shared" si="60"/>
        <v/>
      </c>
      <c r="Y1836" s="69" t="str">
        <f t="shared" si="61"/>
        <v/>
      </c>
    </row>
    <row r="1837" spans="8:25" x14ac:dyDescent="0.25">
      <c r="H1837" s="155"/>
      <c r="I1837" s="151"/>
      <c r="J1837" s="152"/>
      <c r="K1837" s="153"/>
      <c r="L1837" s="153"/>
      <c r="M1837" s="153"/>
      <c r="N1837" s="153"/>
      <c r="O1837" s="153"/>
      <c r="P1837" s="153"/>
      <c r="Q1837" s="153"/>
      <c r="R1837" s="153"/>
      <c r="S1837" s="152"/>
      <c r="T1837" s="153"/>
      <c r="X1837" s="69" t="str">
        <f t="shared" si="60"/>
        <v/>
      </c>
      <c r="Y1837" s="69" t="str">
        <f t="shared" si="61"/>
        <v/>
      </c>
    </row>
    <row r="1838" spans="8:25" x14ac:dyDescent="0.25">
      <c r="H1838" s="155"/>
      <c r="I1838" s="151"/>
      <c r="J1838" s="152"/>
      <c r="K1838" s="153"/>
      <c r="L1838" s="153"/>
      <c r="M1838" s="153"/>
      <c r="N1838" s="153"/>
      <c r="O1838" s="153"/>
      <c r="P1838" s="153"/>
      <c r="Q1838" s="153"/>
      <c r="R1838" s="153"/>
      <c r="S1838" s="152"/>
      <c r="T1838" s="153"/>
      <c r="X1838" s="69" t="str">
        <f t="shared" si="60"/>
        <v/>
      </c>
      <c r="Y1838" s="69" t="str">
        <f t="shared" si="61"/>
        <v/>
      </c>
    </row>
    <row r="1839" spans="8:25" x14ac:dyDescent="0.25">
      <c r="H1839" s="155"/>
      <c r="I1839" s="151"/>
      <c r="J1839" s="152"/>
      <c r="K1839" s="153"/>
      <c r="L1839" s="153"/>
      <c r="M1839" s="153"/>
      <c r="N1839" s="153"/>
      <c r="O1839" s="153"/>
      <c r="P1839" s="153"/>
      <c r="Q1839" s="153"/>
      <c r="R1839" s="153"/>
      <c r="S1839" s="152"/>
      <c r="T1839" s="153"/>
      <c r="X1839" s="69" t="str">
        <f t="shared" si="60"/>
        <v/>
      </c>
      <c r="Y1839" s="69" t="str">
        <f t="shared" si="61"/>
        <v/>
      </c>
    </row>
    <row r="1840" spans="8:25" x14ac:dyDescent="0.25">
      <c r="H1840" s="155"/>
      <c r="I1840" s="151"/>
      <c r="J1840" s="152"/>
      <c r="K1840" s="153"/>
      <c r="L1840" s="153"/>
      <c r="M1840" s="153"/>
      <c r="N1840" s="153"/>
      <c r="O1840" s="153"/>
      <c r="P1840" s="153"/>
      <c r="Q1840" s="153"/>
      <c r="R1840" s="153"/>
      <c r="S1840" s="152"/>
      <c r="T1840" s="153"/>
      <c r="X1840" s="69" t="str">
        <f t="shared" si="60"/>
        <v/>
      </c>
      <c r="Y1840" s="69" t="str">
        <f t="shared" si="61"/>
        <v/>
      </c>
    </row>
    <row r="1841" spans="8:25" x14ac:dyDescent="0.25">
      <c r="H1841" s="155"/>
      <c r="I1841" s="151"/>
      <c r="J1841" s="152"/>
      <c r="K1841" s="153"/>
      <c r="L1841" s="153"/>
      <c r="M1841" s="153"/>
      <c r="N1841" s="153"/>
      <c r="O1841" s="153"/>
      <c r="P1841" s="153"/>
      <c r="Q1841" s="153"/>
      <c r="R1841" s="153"/>
      <c r="S1841" s="152"/>
      <c r="T1841" s="153"/>
      <c r="X1841" s="69" t="str">
        <f t="shared" si="60"/>
        <v/>
      </c>
      <c r="Y1841" s="69" t="str">
        <f t="shared" si="61"/>
        <v/>
      </c>
    </row>
    <row r="1842" spans="8:25" x14ac:dyDescent="0.25">
      <c r="H1842" s="155"/>
      <c r="I1842" s="151"/>
      <c r="J1842" s="152"/>
      <c r="K1842" s="153"/>
      <c r="L1842" s="153"/>
      <c r="M1842" s="153"/>
      <c r="N1842" s="153"/>
      <c r="O1842" s="153"/>
      <c r="P1842" s="153"/>
      <c r="Q1842" s="153"/>
      <c r="R1842" s="153"/>
      <c r="S1842" s="152"/>
      <c r="T1842" s="153"/>
      <c r="X1842" s="69" t="str">
        <f t="shared" si="60"/>
        <v/>
      </c>
      <c r="Y1842" s="69" t="str">
        <f t="shared" si="61"/>
        <v/>
      </c>
    </row>
    <row r="1843" spans="8:25" x14ac:dyDescent="0.25">
      <c r="H1843" s="155"/>
      <c r="I1843" s="151"/>
      <c r="J1843" s="152"/>
      <c r="K1843" s="153"/>
      <c r="L1843" s="153"/>
      <c r="M1843" s="153"/>
      <c r="N1843" s="153"/>
      <c r="O1843" s="153"/>
      <c r="P1843" s="153"/>
      <c r="Q1843" s="153"/>
      <c r="R1843" s="153"/>
      <c r="S1843" s="152"/>
      <c r="T1843" s="153"/>
      <c r="X1843" s="69" t="str">
        <f t="shared" si="60"/>
        <v/>
      </c>
      <c r="Y1843" s="69" t="str">
        <f t="shared" si="61"/>
        <v/>
      </c>
    </row>
    <row r="1844" spans="8:25" x14ac:dyDescent="0.25">
      <c r="H1844" s="155"/>
      <c r="I1844" s="151"/>
      <c r="J1844" s="152"/>
      <c r="K1844" s="153"/>
      <c r="L1844" s="153"/>
      <c r="M1844" s="153"/>
      <c r="N1844" s="153"/>
      <c r="O1844" s="153"/>
      <c r="P1844" s="153"/>
      <c r="Q1844" s="153"/>
      <c r="R1844" s="153"/>
      <c r="S1844" s="152"/>
      <c r="T1844" s="153"/>
      <c r="X1844" s="69" t="str">
        <f t="shared" si="60"/>
        <v/>
      </c>
      <c r="Y1844" s="69" t="str">
        <f t="shared" si="61"/>
        <v/>
      </c>
    </row>
    <row r="1845" spans="8:25" x14ac:dyDescent="0.25">
      <c r="H1845" s="155"/>
      <c r="I1845" s="151"/>
      <c r="J1845" s="152"/>
      <c r="K1845" s="153"/>
      <c r="L1845" s="153"/>
      <c r="M1845" s="153"/>
      <c r="N1845" s="153"/>
      <c r="O1845" s="153"/>
      <c r="P1845" s="153"/>
      <c r="Q1845" s="153"/>
      <c r="R1845" s="153"/>
      <c r="S1845" s="152"/>
      <c r="T1845" s="153"/>
      <c r="X1845" s="69" t="str">
        <f t="shared" si="60"/>
        <v/>
      </c>
      <c r="Y1845" s="69" t="str">
        <f t="shared" si="61"/>
        <v/>
      </c>
    </row>
    <row r="1846" spans="8:25" x14ac:dyDescent="0.25">
      <c r="H1846" s="155"/>
      <c r="I1846" s="151"/>
      <c r="J1846" s="152"/>
      <c r="K1846" s="153"/>
      <c r="L1846" s="153"/>
      <c r="M1846" s="153"/>
      <c r="N1846" s="153"/>
      <c r="O1846" s="153"/>
      <c r="P1846" s="153"/>
      <c r="Q1846" s="153"/>
      <c r="R1846" s="153"/>
      <c r="S1846" s="152"/>
      <c r="T1846" s="153"/>
      <c r="X1846" s="69" t="str">
        <f t="shared" si="60"/>
        <v/>
      </c>
      <c r="Y1846" s="69" t="str">
        <f t="shared" si="61"/>
        <v/>
      </c>
    </row>
    <row r="1847" spans="8:25" x14ac:dyDescent="0.25">
      <c r="H1847" s="155"/>
      <c r="I1847" s="151"/>
      <c r="J1847" s="152"/>
      <c r="K1847" s="153"/>
      <c r="L1847" s="153"/>
      <c r="M1847" s="153"/>
      <c r="N1847" s="153"/>
      <c r="O1847" s="153"/>
      <c r="P1847" s="153"/>
      <c r="Q1847" s="153"/>
      <c r="R1847" s="153"/>
      <c r="S1847" s="152"/>
      <c r="T1847" s="153"/>
      <c r="X1847" s="69" t="str">
        <f t="shared" si="60"/>
        <v/>
      </c>
      <c r="Y1847" s="69" t="str">
        <f t="shared" si="61"/>
        <v/>
      </c>
    </row>
    <row r="1848" spans="8:25" x14ac:dyDescent="0.25">
      <c r="H1848" s="155"/>
      <c r="I1848" s="151"/>
      <c r="J1848" s="152"/>
      <c r="K1848" s="153"/>
      <c r="L1848" s="153"/>
      <c r="M1848" s="153"/>
      <c r="N1848" s="153"/>
      <c r="O1848" s="153"/>
      <c r="P1848" s="153"/>
      <c r="Q1848" s="153"/>
      <c r="R1848" s="153"/>
      <c r="S1848" s="152"/>
      <c r="T1848" s="153"/>
      <c r="X1848" s="69" t="str">
        <f t="shared" si="60"/>
        <v/>
      </c>
      <c r="Y1848" s="69" t="str">
        <f t="shared" si="61"/>
        <v/>
      </c>
    </row>
    <row r="1849" spans="8:25" x14ac:dyDescent="0.25">
      <c r="H1849" s="155"/>
      <c r="I1849" s="151"/>
      <c r="J1849" s="152"/>
      <c r="K1849" s="153"/>
      <c r="L1849" s="153"/>
      <c r="M1849" s="153"/>
      <c r="N1849" s="153"/>
      <c r="O1849" s="153"/>
      <c r="P1849" s="153"/>
      <c r="Q1849" s="153"/>
      <c r="R1849" s="153"/>
      <c r="S1849" s="152"/>
      <c r="T1849" s="153"/>
      <c r="X1849" s="69" t="str">
        <f t="shared" si="60"/>
        <v/>
      </c>
      <c r="Y1849" s="69" t="str">
        <f t="shared" si="61"/>
        <v/>
      </c>
    </row>
    <row r="1850" spans="8:25" x14ac:dyDescent="0.25">
      <c r="H1850" s="155"/>
      <c r="I1850" s="151"/>
      <c r="J1850" s="152"/>
      <c r="K1850" s="153"/>
      <c r="L1850" s="153"/>
      <c r="M1850" s="153"/>
      <c r="N1850" s="153"/>
      <c r="O1850" s="153"/>
      <c r="P1850" s="153"/>
      <c r="Q1850" s="153"/>
      <c r="R1850" s="153"/>
      <c r="S1850" s="152"/>
      <c r="T1850" s="153"/>
      <c r="X1850" s="69" t="str">
        <f t="shared" si="60"/>
        <v/>
      </c>
      <c r="Y1850" s="69" t="str">
        <f t="shared" si="61"/>
        <v/>
      </c>
    </row>
    <row r="1851" spans="8:25" x14ac:dyDescent="0.25">
      <c r="H1851" s="155"/>
      <c r="I1851" s="151"/>
      <c r="J1851" s="152"/>
      <c r="K1851" s="153"/>
      <c r="L1851" s="153"/>
      <c r="M1851" s="153"/>
      <c r="N1851" s="153"/>
      <c r="O1851" s="153"/>
      <c r="P1851" s="153"/>
      <c r="Q1851" s="153"/>
      <c r="R1851" s="153"/>
      <c r="S1851" s="152"/>
      <c r="T1851" s="153"/>
      <c r="X1851" s="69" t="str">
        <f t="shared" si="60"/>
        <v/>
      </c>
      <c r="Y1851" s="69" t="str">
        <f t="shared" si="61"/>
        <v/>
      </c>
    </row>
    <row r="1852" spans="8:25" x14ac:dyDescent="0.25">
      <c r="H1852" s="155"/>
      <c r="I1852" s="151"/>
      <c r="J1852" s="152"/>
      <c r="K1852" s="153"/>
      <c r="L1852" s="153"/>
      <c r="M1852" s="153"/>
      <c r="N1852" s="153"/>
      <c r="O1852" s="153"/>
      <c r="P1852" s="153"/>
      <c r="Q1852" s="153"/>
      <c r="R1852" s="153"/>
      <c r="S1852" s="152"/>
      <c r="T1852" s="153"/>
      <c r="X1852" s="69" t="str">
        <f t="shared" si="60"/>
        <v/>
      </c>
      <c r="Y1852" s="69" t="str">
        <f t="shared" si="61"/>
        <v/>
      </c>
    </row>
    <row r="1853" spans="8:25" x14ac:dyDescent="0.25">
      <c r="H1853" s="155"/>
      <c r="I1853" s="151"/>
      <c r="J1853" s="152"/>
      <c r="K1853" s="153"/>
      <c r="L1853" s="153"/>
      <c r="M1853" s="153"/>
      <c r="N1853" s="153"/>
      <c r="O1853" s="153"/>
      <c r="P1853" s="153"/>
      <c r="Q1853" s="153"/>
      <c r="R1853" s="153"/>
      <c r="S1853" s="152"/>
      <c r="T1853" s="153"/>
      <c r="X1853" s="69" t="str">
        <f t="shared" si="60"/>
        <v/>
      </c>
      <c r="Y1853" s="69" t="str">
        <f t="shared" si="61"/>
        <v/>
      </c>
    </row>
    <row r="1854" spans="8:25" x14ac:dyDescent="0.25">
      <c r="H1854" s="155"/>
      <c r="I1854" s="151"/>
      <c r="J1854" s="152"/>
      <c r="K1854" s="153"/>
      <c r="L1854" s="153"/>
      <c r="M1854" s="153"/>
      <c r="N1854" s="153"/>
      <c r="O1854" s="153"/>
      <c r="P1854" s="153"/>
      <c r="Q1854" s="153"/>
      <c r="R1854" s="153"/>
      <c r="S1854" s="152"/>
      <c r="T1854" s="153"/>
      <c r="X1854" s="69" t="str">
        <f t="shared" si="60"/>
        <v/>
      </c>
      <c r="Y1854" s="69" t="str">
        <f t="shared" si="61"/>
        <v/>
      </c>
    </row>
    <row r="1855" spans="8:25" x14ac:dyDescent="0.25">
      <c r="H1855" s="155"/>
      <c r="I1855" s="151"/>
      <c r="J1855" s="152"/>
      <c r="K1855" s="153"/>
      <c r="L1855" s="153"/>
      <c r="M1855" s="153"/>
      <c r="N1855" s="153"/>
      <c r="O1855" s="153"/>
      <c r="P1855" s="153"/>
      <c r="Q1855" s="153"/>
      <c r="R1855" s="153"/>
      <c r="S1855" s="152"/>
      <c r="T1855" s="153"/>
      <c r="X1855" s="69" t="str">
        <f t="shared" si="60"/>
        <v/>
      </c>
      <c r="Y1855" s="69" t="str">
        <f t="shared" si="61"/>
        <v/>
      </c>
    </row>
    <row r="1856" spans="8:25" x14ac:dyDescent="0.25">
      <c r="H1856" s="155"/>
      <c r="I1856" s="151"/>
      <c r="J1856" s="152"/>
      <c r="K1856" s="153"/>
      <c r="L1856" s="153"/>
      <c r="M1856" s="153"/>
      <c r="N1856" s="153"/>
      <c r="O1856" s="153"/>
      <c r="P1856" s="153"/>
      <c r="Q1856" s="153"/>
      <c r="R1856" s="153"/>
      <c r="S1856" s="152"/>
      <c r="T1856" s="153"/>
      <c r="X1856" s="69" t="str">
        <f t="shared" si="60"/>
        <v/>
      </c>
      <c r="Y1856" s="69" t="str">
        <f t="shared" si="61"/>
        <v/>
      </c>
    </row>
    <row r="1857" spans="8:25" x14ac:dyDescent="0.25">
      <c r="H1857" s="155"/>
      <c r="I1857" s="151"/>
      <c r="J1857" s="152"/>
      <c r="K1857" s="153"/>
      <c r="L1857" s="153"/>
      <c r="M1857" s="153"/>
      <c r="N1857" s="153"/>
      <c r="O1857" s="153"/>
      <c r="P1857" s="153"/>
      <c r="Q1857" s="153"/>
      <c r="R1857" s="153"/>
      <c r="S1857" s="152"/>
      <c r="T1857" s="153"/>
      <c r="X1857" s="69" t="str">
        <f t="shared" si="60"/>
        <v/>
      </c>
      <c r="Y1857" s="69" t="str">
        <f t="shared" si="61"/>
        <v/>
      </c>
    </row>
    <row r="1858" spans="8:25" x14ac:dyDescent="0.25">
      <c r="H1858" s="155"/>
      <c r="I1858" s="151"/>
      <c r="J1858" s="152"/>
      <c r="K1858" s="153"/>
      <c r="L1858" s="153"/>
      <c r="M1858" s="153"/>
      <c r="N1858" s="153"/>
      <c r="O1858" s="153"/>
      <c r="P1858" s="153"/>
      <c r="Q1858" s="153"/>
      <c r="R1858" s="153"/>
      <c r="S1858" s="152"/>
      <c r="T1858" s="153"/>
      <c r="X1858" s="69" t="str">
        <f t="shared" ref="X1858:X1921" si="62">IF(W1858&lt;&gt;"",W1858-I1858,"")</f>
        <v/>
      </c>
      <c r="Y1858" s="69" t="str">
        <f t="shared" si="61"/>
        <v/>
      </c>
    </row>
    <row r="1859" spans="8:25" x14ac:dyDescent="0.25">
      <c r="H1859" s="155"/>
      <c r="I1859" s="151"/>
      <c r="J1859" s="152"/>
      <c r="K1859" s="153"/>
      <c r="L1859" s="153"/>
      <c r="M1859" s="153"/>
      <c r="N1859" s="153"/>
      <c r="O1859" s="153"/>
      <c r="P1859" s="153"/>
      <c r="Q1859" s="153"/>
      <c r="R1859" s="153"/>
      <c r="S1859" s="152"/>
      <c r="T1859" s="153"/>
      <c r="X1859" s="69" t="str">
        <f t="shared" si="62"/>
        <v/>
      </c>
      <c r="Y1859" s="69" t="str">
        <f t="shared" ref="Y1859:Y1922" si="63">IF(X1859&lt;&gt;"",IF(X1859&lt;365,"&lt; 1 year",IF(X1859&lt;730,"1-2",IF(X1859&lt;1095,"2-3",IF(X1859&lt;1460,"3-4",IF(X1859&lt;1825,"4-5","5+"))))),"")</f>
        <v/>
      </c>
    </row>
    <row r="1860" spans="8:25" x14ac:dyDescent="0.25">
      <c r="H1860" s="155"/>
      <c r="I1860" s="151"/>
      <c r="J1860" s="152"/>
      <c r="K1860" s="153"/>
      <c r="L1860" s="153"/>
      <c r="M1860" s="153"/>
      <c r="N1860" s="153"/>
      <c r="O1860" s="153"/>
      <c r="P1860" s="153"/>
      <c r="Q1860" s="153"/>
      <c r="R1860" s="153"/>
      <c r="S1860" s="152"/>
      <c r="T1860" s="153"/>
      <c r="X1860" s="69" t="str">
        <f t="shared" si="62"/>
        <v/>
      </c>
      <c r="Y1860" s="69" t="str">
        <f t="shared" si="63"/>
        <v/>
      </c>
    </row>
    <row r="1861" spans="8:25" x14ac:dyDescent="0.25">
      <c r="H1861" s="155"/>
      <c r="I1861" s="151"/>
      <c r="J1861" s="152"/>
      <c r="K1861" s="153"/>
      <c r="L1861" s="153"/>
      <c r="M1861" s="153"/>
      <c r="N1861" s="153"/>
      <c r="O1861" s="153"/>
      <c r="P1861" s="153"/>
      <c r="Q1861" s="153"/>
      <c r="R1861" s="153"/>
      <c r="S1861" s="152"/>
      <c r="T1861" s="153"/>
      <c r="X1861" s="69" t="str">
        <f t="shared" si="62"/>
        <v/>
      </c>
      <c r="Y1861" s="69" t="str">
        <f t="shared" si="63"/>
        <v/>
      </c>
    </row>
    <row r="1862" spans="8:25" x14ac:dyDescent="0.25">
      <c r="H1862" s="155"/>
      <c r="I1862" s="151"/>
      <c r="J1862" s="152"/>
      <c r="K1862" s="153"/>
      <c r="L1862" s="153"/>
      <c r="M1862" s="153"/>
      <c r="N1862" s="153"/>
      <c r="O1862" s="153"/>
      <c r="P1862" s="153"/>
      <c r="Q1862" s="153"/>
      <c r="R1862" s="153"/>
      <c r="S1862" s="152"/>
      <c r="T1862" s="153"/>
      <c r="X1862" s="69" t="str">
        <f t="shared" si="62"/>
        <v/>
      </c>
      <c r="Y1862" s="69" t="str">
        <f t="shared" si="63"/>
        <v/>
      </c>
    </row>
    <row r="1863" spans="8:25" x14ac:dyDescent="0.25">
      <c r="H1863" s="155"/>
      <c r="I1863" s="151"/>
      <c r="J1863" s="152"/>
      <c r="K1863" s="153"/>
      <c r="L1863" s="153"/>
      <c r="M1863" s="153"/>
      <c r="N1863" s="153"/>
      <c r="O1863" s="153"/>
      <c r="P1863" s="153"/>
      <c r="Q1863" s="153"/>
      <c r="R1863" s="153"/>
      <c r="S1863" s="152"/>
      <c r="T1863" s="153"/>
      <c r="X1863" s="69" t="str">
        <f t="shared" si="62"/>
        <v/>
      </c>
      <c r="Y1863" s="69" t="str">
        <f t="shared" si="63"/>
        <v/>
      </c>
    </row>
    <row r="1864" spans="8:25" x14ac:dyDescent="0.25">
      <c r="H1864" s="155"/>
      <c r="I1864" s="151"/>
      <c r="J1864" s="152"/>
      <c r="K1864" s="153"/>
      <c r="L1864" s="153"/>
      <c r="M1864" s="153"/>
      <c r="N1864" s="153"/>
      <c r="O1864" s="153"/>
      <c r="P1864" s="153"/>
      <c r="Q1864" s="153"/>
      <c r="R1864" s="153"/>
      <c r="S1864" s="152"/>
      <c r="T1864" s="153"/>
      <c r="X1864" s="69" t="str">
        <f t="shared" si="62"/>
        <v/>
      </c>
      <c r="Y1864" s="69" t="str">
        <f t="shared" si="63"/>
        <v/>
      </c>
    </row>
    <row r="1865" spans="8:25" x14ac:dyDescent="0.25">
      <c r="H1865" s="155"/>
      <c r="I1865" s="151"/>
      <c r="J1865" s="152"/>
      <c r="K1865" s="153"/>
      <c r="L1865" s="153"/>
      <c r="M1865" s="153"/>
      <c r="N1865" s="153"/>
      <c r="O1865" s="153"/>
      <c r="P1865" s="153"/>
      <c r="Q1865" s="153"/>
      <c r="R1865" s="153"/>
      <c r="S1865" s="152"/>
      <c r="T1865" s="153"/>
      <c r="X1865" s="69" t="str">
        <f t="shared" si="62"/>
        <v/>
      </c>
      <c r="Y1865" s="69" t="str">
        <f t="shared" si="63"/>
        <v/>
      </c>
    </row>
    <row r="1866" spans="8:25" x14ac:dyDescent="0.25">
      <c r="H1866" s="155"/>
      <c r="I1866" s="151"/>
      <c r="J1866" s="152"/>
      <c r="K1866" s="153"/>
      <c r="L1866" s="153"/>
      <c r="M1866" s="153"/>
      <c r="N1866" s="153"/>
      <c r="O1866" s="153"/>
      <c r="P1866" s="153"/>
      <c r="Q1866" s="153"/>
      <c r="R1866" s="153"/>
      <c r="S1866" s="152"/>
      <c r="T1866" s="153"/>
      <c r="X1866" s="69" t="str">
        <f t="shared" si="62"/>
        <v/>
      </c>
      <c r="Y1866" s="69" t="str">
        <f t="shared" si="63"/>
        <v/>
      </c>
    </row>
    <row r="1867" spans="8:25" x14ac:dyDescent="0.25">
      <c r="H1867" s="155"/>
      <c r="I1867" s="151"/>
      <c r="J1867" s="152"/>
      <c r="K1867" s="153"/>
      <c r="L1867" s="153"/>
      <c r="M1867" s="153"/>
      <c r="N1867" s="153"/>
      <c r="O1867" s="153"/>
      <c r="P1867" s="153"/>
      <c r="Q1867" s="153"/>
      <c r="R1867" s="153"/>
      <c r="S1867" s="152"/>
      <c r="T1867" s="153"/>
      <c r="X1867" s="69" t="str">
        <f t="shared" si="62"/>
        <v/>
      </c>
      <c r="Y1867" s="69" t="str">
        <f t="shared" si="63"/>
        <v/>
      </c>
    </row>
    <row r="1868" spans="8:25" x14ac:dyDescent="0.25">
      <c r="H1868" s="155"/>
      <c r="I1868" s="151"/>
      <c r="J1868" s="152"/>
      <c r="K1868" s="153"/>
      <c r="L1868" s="153"/>
      <c r="M1868" s="153"/>
      <c r="N1868" s="153"/>
      <c r="O1868" s="153"/>
      <c r="P1868" s="153"/>
      <c r="Q1868" s="153"/>
      <c r="R1868" s="153"/>
      <c r="S1868" s="152"/>
      <c r="T1868" s="153"/>
      <c r="X1868" s="69" t="str">
        <f t="shared" si="62"/>
        <v/>
      </c>
      <c r="Y1868" s="69" t="str">
        <f t="shared" si="63"/>
        <v/>
      </c>
    </row>
    <row r="1869" spans="8:25" x14ac:dyDescent="0.25">
      <c r="H1869" s="155"/>
      <c r="I1869" s="151"/>
      <c r="J1869" s="152"/>
      <c r="K1869" s="153"/>
      <c r="L1869" s="153"/>
      <c r="M1869" s="153"/>
      <c r="N1869" s="153"/>
      <c r="O1869" s="153"/>
      <c r="P1869" s="153"/>
      <c r="Q1869" s="153"/>
      <c r="R1869" s="153"/>
      <c r="S1869" s="152"/>
      <c r="T1869" s="153"/>
      <c r="X1869" s="69" t="str">
        <f t="shared" si="62"/>
        <v/>
      </c>
      <c r="Y1869" s="69" t="str">
        <f t="shared" si="63"/>
        <v/>
      </c>
    </row>
    <row r="1870" spans="8:25" x14ac:dyDescent="0.25">
      <c r="H1870" s="155"/>
      <c r="I1870" s="151"/>
      <c r="J1870" s="152"/>
      <c r="K1870" s="153"/>
      <c r="L1870" s="153"/>
      <c r="M1870" s="153"/>
      <c r="N1870" s="153"/>
      <c r="O1870" s="153"/>
      <c r="P1870" s="153"/>
      <c r="Q1870" s="153"/>
      <c r="R1870" s="153"/>
      <c r="S1870" s="152"/>
      <c r="T1870" s="153"/>
      <c r="X1870" s="69" t="str">
        <f t="shared" si="62"/>
        <v/>
      </c>
      <c r="Y1870" s="69" t="str">
        <f t="shared" si="63"/>
        <v/>
      </c>
    </row>
    <row r="1871" spans="8:25" x14ac:dyDescent="0.25">
      <c r="H1871" s="155"/>
      <c r="I1871" s="151"/>
      <c r="J1871" s="152"/>
      <c r="K1871" s="153"/>
      <c r="L1871" s="153"/>
      <c r="M1871" s="153"/>
      <c r="N1871" s="153"/>
      <c r="O1871" s="153"/>
      <c r="P1871" s="153"/>
      <c r="Q1871" s="153"/>
      <c r="R1871" s="153"/>
      <c r="S1871" s="152"/>
      <c r="T1871" s="153"/>
      <c r="X1871" s="69" t="str">
        <f t="shared" si="62"/>
        <v/>
      </c>
      <c r="Y1871" s="69" t="str">
        <f t="shared" si="63"/>
        <v/>
      </c>
    </row>
    <row r="1872" spans="8:25" x14ac:dyDescent="0.25">
      <c r="H1872" s="155"/>
      <c r="I1872" s="151"/>
      <c r="J1872" s="152"/>
      <c r="K1872" s="153"/>
      <c r="L1872" s="153"/>
      <c r="M1872" s="153"/>
      <c r="N1872" s="153"/>
      <c r="O1872" s="153"/>
      <c r="P1872" s="153"/>
      <c r="Q1872" s="153"/>
      <c r="R1872" s="153"/>
      <c r="S1872" s="152"/>
      <c r="T1872" s="153"/>
      <c r="X1872" s="69" t="str">
        <f t="shared" si="62"/>
        <v/>
      </c>
      <c r="Y1872" s="69" t="str">
        <f t="shared" si="63"/>
        <v/>
      </c>
    </row>
    <row r="1873" spans="8:25" x14ac:dyDescent="0.25">
      <c r="H1873" s="155"/>
      <c r="I1873" s="151"/>
      <c r="J1873" s="152"/>
      <c r="K1873" s="153"/>
      <c r="L1873" s="153"/>
      <c r="M1873" s="153"/>
      <c r="N1873" s="153"/>
      <c r="O1873" s="153"/>
      <c r="P1873" s="153"/>
      <c r="Q1873" s="153"/>
      <c r="R1873" s="153"/>
      <c r="S1873" s="152"/>
      <c r="T1873" s="153"/>
      <c r="X1873" s="69" t="str">
        <f t="shared" si="62"/>
        <v/>
      </c>
      <c r="Y1873" s="69" t="str">
        <f t="shared" si="63"/>
        <v/>
      </c>
    </row>
    <row r="1874" spans="8:25" x14ac:dyDescent="0.25">
      <c r="H1874" s="155"/>
      <c r="I1874" s="151"/>
      <c r="J1874" s="152"/>
      <c r="K1874" s="153"/>
      <c r="L1874" s="153"/>
      <c r="M1874" s="153"/>
      <c r="N1874" s="153"/>
      <c r="O1874" s="153"/>
      <c r="P1874" s="153"/>
      <c r="Q1874" s="153"/>
      <c r="R1874" s="153"/>
      <c r="S1874" s="152"/>
      <c r="T1874" s="153"/>
      <c r="X1874" s="69" t="str">
        <f t="shared" si="62"/>
        <v/>
      </c>
      <c r="Y1874" s="69" t="str">
        <f t="shared" si="63"/>
        <v/>
      </c>
    </row>
    <row r="1875" spans="8:25" x14ac:dyDescent="0.25">
      <c r="H1875" s="155"/>
      <c r="I1875" s="151"/>
      <c r="J1875" s="152"/>
      <c r="K1875" s="153"/>
      <c r="L1875" s="153"/>
      <c r="M1875" s="153"/>
      <c r="N1875" s="153"/>
      <c r="O1875" s="153"/>
      <c r="P1875" s="153"/>
      <c r="Q1875" s="153"/>
      <c r="R1875" s="153"/>
      <c r="S1875" s="152"/>
      <c r="T1875" s="153"/>
      <c r="X1875" s="69" t="str">
        <f t="shared" si="62"/>
        <v/>
      </c>
      <c r="Y1875" s="69" t="str">
        <f t="shared" si="63"/>
        <v/>
      </c>
    </row>
    <row r="1876" spans="8:25" x14ac:dyDescent="0.25">
      <c r="H1876" s="155"/>
      <c r="I1876" s="151"/>
      <c r="J1876" s="152"/>
      <c r="K1876" s="153"/>
      <c r="L1876" s="153"/>
      <c r="M1876" s="153"/>
      <c r="N1876" s="153"/>
      <c r="O1876" s="153"/>
      <c r="P1876" s="153"/>
      <c r="Q1876" s="153"/>
      <c r="R1876" s="153"/>
      <c r="S1876" s="152"/>
      <c r="T1876" s="153"/>
      <c r="X1876" s="69" t="str">
        <f t="shared" si="62"/>
        <v/>
      </c>
      <c r="Y1876" s="69" t="str">
        <f t="shared" si="63"/>
        <v/>
      </c>
    </row>
    <row r="1877" spans="8:25" x14ac:dyDescent="0.25">
      <c r="H1877" s="155"/>
      <c r="I1877" s="151"/>
      <c r="J1877" s="152"/>
      <c r="K1877" s="153"/>
      <c r="L1877" s="153"/>
      <c r="M1877" s="153"/>
      <c r="N1877" s="153"/>
      <c r="O1877" s="153"/>
      <c r="P1877" s="153"/>
      <c r="Q1877" s="153"/>
      <c r="R1877" s="153"/>
      <c r="S1877" s="152"/>
      <c r="T1877" s="153"/>
      <c r="X1877" s="69" t="str">
        <f t="shared" si="62"/>
        <v/>
      </c>
      <c r="Y1877" s="69" t="str">
        <f t="shared" si="63"/>
        <v/>
      </c>
    </row>
    <row r="1878" spans="8:25" x14ac:dyDescent="0.25">
      <c r="H1878" s="155"/>
      <c r="I1878" s="151"/>
      <c r="J1878" s="152"/>
      <c r="K1878" s="153"/>
      <c r="L1878" s="153"/>
      <c r="M1878" s="153"/>
      <c r="N1878" s="153"/>
      <c r="O1878" s="153"/>
      <c r="P1878" s="153"/>
      <c r="Q1878" s="153"/>
      <c r="R1878" s="153"/>
      <c r="S1878" s="152"/>
      <c r="T1878" s="153"/>
      <c r="X1878" s="69" t="str">
        <f t="shared" si="62"/>
        <v/>
      </c>
      <c r="Y1878" s="69" t="str">
        <f t="shared" si="63"/>
        <v/>
      </c>
    </row>
    <row r="1879" spans="8:25" x14ac:dyDescent="0.25">
      <c r="H1879" s="155"/>
      <c r="I1879" s="151"/>
      <c r="J1879" s="152"/>
      <c r="K1879" s="153"/>
      <c r="L1879" s="153"/>
      <c r="M1879" s="153"/>
      <c r="N1879" s="153"/>
      <c r="O1879" s="153"/>
      <c r="P1879" s="153"/>
      <c r="Q1879" s="153"/>
      <c r="R1879" s="153"/>
      <c r="S1879" s="152"/>
      <c r="T1879" s="153"/>
      <c r="X1879" s="69" t="str">
        <f t="shared" si="62"/>
        <v/>
      </c>
      <c r="Y1879" s="69" t="str">
        <f t="shared" si="63"/>
        <v/>
      </c>
    </row>
    <row r="1880" spans="8:25" x14ac:dyDescent="0.25">
      <c r="H1880" s="155"/>
      <c r="I1880" s="151"/>
      <c r="J1880" s="152"/>
      <c r="K1880" s="153"/>
      <c r="L1880" s="153"/>
      <c r="M1880" s="153"/>
      <c r="N1880" s="153"/>
      <c r="O1880" s="153"/>
      <c r="P1880" s="153"/>
      <c r="Q1880" s="153"/>
      <c r="R1880" s="153"/>
      <c r="S1880" s="152"/>
      <c r="T1880" s="153"/>
      <c r="X1880" s="69" t="str">
        <f t="shared" si="62"/>
        <v/>
      </c>
      <c r="Y1880" s="69" t="str">
        <f t="shared" si="63"/>
        <v/>
      </c>
    </row>
    <row r="1881" spans="8:25" x14ac:dyDescent="0.25">
      <c r="H1881" s="155"/>
      <c r="I1881" s="151"/>
      <c r="J1881" s="152"/>
      <c r="K1881" s="153"/>
      <c r="L1881" s="153"/>
      <c r="M1881" s="153"/>
      <c r="N1881" s="153"/>
      <c r="O1881" s="153"/>
      <c r="P1881" s="153"/>
      <c r="Q1881" s="153"/>
      <c r="R1881" s="153"/>
      <c r="S1881" s="152"/>
      <c r="T1881" s="153"/>
      <c r="X1881" s="69" t="str">
        <f t="shared" si="62"/>
        <v/>
      </c>
      <c r="Y1881" s="69" t="str">
        <f t="shared" si="63"/>
        <v/>
      </c>
    </row>
    <row r="1882" spans="8:25" x14ac:dyDescent="0.25">
      <c r="H1882" s="155"/>
      <c r="I1882" s="151"/>
      <c r="J1882" s="152"/>
      <c r="K1882" s="153"/>
      <c r="L1882" s="153"/>
      <c r="M1882" s="153"/>
      <c r="N1882" s="153"/>
      <c r="O1882" s="153"/>
      <c r="P1882" s="153"/>
      <c r="Q1882" s="153"/>
      <c r="R1882" s="153"/>
      <c r="S1882" s="152"/>
      <c r="T1882" s="153"/>
      <c r="X1882" s="69" t="str">
        <f t="shared" si="62"/>
        <v/>
      </c>
      <c r="Y1882" s="69" t="str">
        <f t="shared" si="63"/>
        <v/>
      </c>
    </row>
    <row r="1883" spans="8:25" x14ac:dyDescent="0.25">
      <c r="H1883" s="155"/>
      <c r="I1883" s="151"/>
      <c r="J1883" s="152"/>
      <c r="K1883" s="153"/>
      <c r="L1883" s="153"/>
      <c r="M1883" s="153"/>
      <c r="N1883" s="153"/>
      <c r="O1883" s="153"/>
      <c r="P1883" s="153"/>
      <c r="Q1883" s="153"/>
      <c r="R1883" s="153"/>
      <c r="S1883" s="152"/>
      <c r="T1883" s="153"/>
      <c r="X1883" s="69" t="str">
        <f t="shared" si="62"/>
        <v/>
      </c>
      <c r="Y1883" s="69" t="str">
        <f t="shared" si="63"/>
        <v/>
      </c>
    </row>
    <row r="1884" spans="8:25" x14ac:dyDescent="0.25">
      <c r="H1884" s="155"/>
      <c r="I1884" s="151"/>
      <c r="J1884" s="152"/>
      <c r="K1884" s="153"/>
      <c r="L1884" s="153"/>
      <c r="M1884" s="153"/>
      <c r="N1884" s="153"/>
      <c r="O1884" s="153"/>
      <c r="P1884" s="153"/>
      <c r="Q1884" s="153"/>
      <c r="R1884" s="153"/>
      <c r="S1884" s="152"/>
      <c r="T1884" s="153"/>
      <c r="X1884" s="69" t="str">
        <f t="shared" si="62"/>
        <v/>
      </c>
      <c r="Y1884" s="69" t="str">
        <f t="shared" si="63"/>
        <v/>
      </c>
    </row>
    <row r="1885" spans="8:25" x14ac:dyDescent="0.25">
      <c r="H1885" s="155"/>
      <c r="I1885" s="151"/>
      <c r="J1885" s="152"/>
      <c r="K1885" s="153"/>
      <c r="L1885" s="153"/>
      <c r="M1885" s="153"/>
      <c r="N1885" s="153"/>
      <c r="O1885" s="153"/>
      <c r="P1885" s="153"/>
      <c r="Q1885" s="153"/>
      <c r="R1885" s="153"/>
      <c r="S1885" s="152"/>
      <c r="T1885" s="153"/>
      <c r="X1885" s="69" t="str">
        <f t="shared" si="62"/>
        <v/>
      </c>
      <c r="Y1885" s="69" t="str">
        <f t="shared" si="63"/>
        <v/>
      </c>
    </row>
    <row r="1886" spans="8:25" x14ac:dyDescent="0.25">
      <c r="H1886" s="155"/>
      <c r="I1886" s="151"/>
      <c r="J1886" s="152"/>
      <c r="K1886" s="153"/>
      <c r="L1886" s="153"/>
      <c r="M1886" s="153"/>
      <c r="N1886" s="153"/>
      <c r="O1886" s="153"/>
      <c r="P1886" s="153"/>
      <c r="Q1886" s="153"/>
      <c r="R1886" s="153"/>
      <c r="S1886" s="152"/>
      <c r="T1886" s="153"/>
      <c r="X1886" s="69" t="str">
        <f t="shared" si="62"/>
        <v/>
      </c>
      <c r="Y1886" s="69" t="str">
        <f t="shared" si="63"/>
        <v/>
      </c>
    </row>
    <row r="1887" spans="8:25" x14ac:dyDescent="0.25">
      <c r="H1887" s="155"/>
      <c r="I1887" s="151"/>
      <c r="J1887" s="152"/>
      <c r="K1887" s="153"/>
      <c r="L1887" s="153"/>
      <c r="M1887" s="153"/>
      <c r="N1887" s="153"/>
      <c r="O1887" s="153"/>
      <c r="P1887" s="153"/>
      <c r="Q1887" s="153"/>
      <c r="R1887" s="153"/>
      <c r="S1887" s="152"/>
      <c r="T1887" s="153"/>
      <c r="X1887" s="69" t="str">
        <f t="shared" si="62"/>
        <v/>
      </c>
      <c r="Y1887" s="69" t="str">
        <f t="shared" si="63"/>
        <v/>
      </c>
    </row>
    <row r="1888" spans="8:25" x14ac:dyDescent="0.25">
      <c r="H1888" s="155"/>
      <c r="I1888" s="151"/>
      <c r="J1888" s="152"/>
      <c r="K1888" s="153"/>
      <c r="L1888" s="153"/>
      <c r="M1888" s="153"/>
      <c r="N1888" s="153"/>
      <c r="O1888" s="153"/>
      <c r="P1888" s="153"/>
      <c r="Q1888" s="153"/>
      <c r="R1888" s="153"/>
      <c r="S1888" s="152"/>
      <c r="T1888" s="153"/>
      <c r="X1888" s="69" t="str">
        <f t="shared" si="62"/>
        <v/>
      </c>
      <c r="Y1888" s="69" t="str">
        <f t="shared" si="63"/>
        <v/>
      </c>
    </row>
    <row r="1889" spans="8:25" x14ac:dyDescent="0.25">
      <c r="H1889" s="155"/>
      <c r="I1889" s="151"/>
      <c r="J1889" s="152"/>
      <c r="K1889" s="153"/>
      <c r="L1889" s="153"/>
      <c r="M1889" s="153"/>
      <c r="N1889" s="153"/>
      <c r="O1889" s="153"/>
      <c r="P1889" s="153"/>
      <c r="Q1889" s="153"/>
      <c r="R1889" s="153"/>
      <c r="S1889" s="152"/>
      <c r="T1889" s="153"/>
      <c r="X1889" s="69" t="str">
        <f t="shared" si="62"/>
        <v/>
      </c>
      <c r="Y1889" s="69" t="str">
        <f t="shared" si="63"/>
        <v/>
      </c>
    </row>
    <row r="1890" spans="8:25" x14ac:dyDescent="0.25">
      <c r="H1890" s="155"/>
      <c r="I1890" s="151"/>
      <c r="J1890" s="152"/>
      <c r="K1890" s="153"/>
      <c r="L1890" s="153"/>
      <c r="M1890" s="153"/>
      <c r="N1890" s="153"/>
      <c r="O1890" s="153"/>
      <c r="P1890" s="153"/>
      <c r="Q1890" s="153"/>
      <c r="R1890" s="153"/>
      <c r="S1890" s="152"/>
      <c r="T1890" s="153"/>
      <c r="X1890" s="69" t="str">
        <f t="shared" si="62"/>
        <v/>
      </c>
      <c r="Y1890" s="69" t="str">
        <f t="shared" si="63"/>
        <v/>
      </c>
    </row>
    <row r="1891" spans="8:25" x14ac:dyDescent="0.25">
      <c r="H1891" s="155"/>
      <c r="I1891" s="151"/>
      <c r="J1891" s="152"/>
      <c r="K1891" s="153"/>
      <c r="L1891" s="153"/>
      <c r="M1891" s="153"/>
      <c r="N1891" s="153"/>
      <c r="O1891" s="153"/>
      <c r="P1891" s="153"/>
      <c r="Q1891" s="153"/>
      <c r="R1891" s="153"/>
      <c r="S1891" s="152"/>
      <c r="T1891" s="153"/>
      <c r="X1891" s="69" t="str">
        <f t="shared" si="62"/>
        <v/>
      </c>
      <c r="Y1891" s="69" t="str">
        <f t="shared" si="63"/>
        <v/>
      </c>
    </row>
    <row r="1892" spans="8:25" x14ac:dyDescent="0.25">
      <c r="H1892" s="155"/>
      <c r="I1892" s="151"/>
      <c r="J1892" s="152"/>
      <c r="K1892" s="153"/>
      <c r="L1892" s="153"/>
      <c r="M1892" s="153"/>
      <c r="N1892" s="153"/>
      <c r="O1892" s="153"/>
      <c r="P1892" s="153"/>
      <c r="Q1892" s="153"/>
      <c r="R1892" s="153"/>
      <c r="S1892" s="152"/>
      <c r="T1892" s="153"/>
      <c r="X1892" s="69" t="str">
        <f t="shared" si="62"/>
        <v/>
      </c>
      <c r="Y1892" s="69" t="str">
        <f t="shared" si="63"/>
        <v/>
      </c>
    </row>
    <row r="1893" spans="8:25" x14ac:dyDescent="0.25">
      <c r="H1893" s="155"/>
      <c r="I1893" s="151"/>
      <c r="J1893" s="152"/>
      <c r="K1893" s="153"/>
      <c r="L1893" s="153"/>
      <c r="M1893" s="153"/>
      <c r="N1893" s="153"/>
      <c r="O1893" s="153"/>
      <c r="P1893" s="153"/>
      <c r="Q1893" s="153"/>
      <c r="R1893" s="153"/>
      <c r="S1893" s="152"/>
      <c r="T1893" s="153"/>
      <c r="X1893" s="69" t="str">
        <f t="shared" si="62"/>
        <v/>
      </c>
      <c r="Y1893" s="69" t="str">
        <f t="shared" si="63"/>
        <v/>
      </c>
    </row>
    <row r="1894" spans="8:25" x14ac:dyDescent="0.25">
      <c r="H1894" s="155"/>
      <c r="I1894" s="151"/>
      <c r="J1894" s="152"/>
      <c r="K1894" s="153"/>
      <c r="L1894" s="153"/>
      <c r="M1894" s="153"/>
      <c r="N1894" s="153"/>
      <c r="O1894" s="153"/>
      <c r="P1894" s="153"/>
      <c r="Q1894" s="153"/>
      <c r="R1894" s="153"/>
      <c r="S1894" s="152"/>
      <c r="T1894" s="153"/>
      <c r="X1894" s="69" t="str">
        <f t="shared" si="62"/>
        <v/>
      </c>
      <c r="Y1894" s="69" t="str">
        <f t="shared" si="63"/>
        <v/>
      </c>
    </row>
    <row r="1895" spans="8:25" x14ac:dyDescent="0.25">
      <c r="H1895" s="155"/>
      <c r="I1895" s="151"/>
      <c r="J1895" s="152"/>
      <c r="K1895" s="153"/>
      <c r="L1895" s="153"/>
      <c r="M1895" s="153"/>
      <c r="N1895" s="153"/>
      <c r="O1895" s="153"/>
      <c r="P1895" s="153"/>
      <c r="Q1895" s="153"/>
      <c r="R1895" s="153"/>
      <c r="S1895" s="152"/>
      <c r="T1895" s="153"/>
      <c r="X1895" s="69" t="str">
        <f t="shared" si="62"/>
        <v/>
      </c>
      <c r="Y1895" s="69" t="str">
        <f t="shared" si="63"/>
        <v/>
      </c>
    </row>
    <row r="1896" spans="8:25" x14ac:dyDescent="0.25">
      <c r="H1896" s="155"/>
      <c r="I1896" s="151"/>
      <c r="J1896" s="152"/>
      <c r="K1896" s="153"/>
      <c r="L1896" s="153"/>
      <c r="M1896" s="153"/>
      <c r="N1896" s="153"/>
      <c r="O1896" s="153"/>
      <c r="P1896" s="153"/>
      <c r="Q1896" s="153"/>
      <c r="R1896" s="153"/>
      <c r="S1896" s="152"/>
      <c r="T1896" s="153"/>
      <c r="X1896" s="69" t="str">
        <f t="shared" si="62"/>
        <v/>
      </c>
      <c r="Y1896" s="69" t="str">
        <f t="shared" si="63"/>
        <v/>
      </c>
    </row>
    <row r="1897" spans="8:25" x14ac:dyDescent="0.25">
      <c r="H1897" s="155"/>
      <c r="I1897" s="151"/>
      <c r="J1897" s="152"/>
      <c r="K1897" s="153"/>
      <c r="L1897" s="153"/>
      <c r="M1897" s="153"/>
      <c r="N1897" s="153"/>
      <c r="O1897" s="153"/>
      <c r="P1897" s="153"/>
      <c r="Q1897" s="153"/>
      <c r="R1897" s="153"/>
      <c r="S1897" s="152"/>
      <c r="T1897" s="153"/>
      <c r="X1897" s="69" t="str">
        <f t="shared" si="62"/>
        <v/>
      </c>
      <c r="Y1897" s="69" t="str">
        <f t="shared" si="63"/>
        <v/>
      </c>
    </row>
    <row r="1898" spans="8:25" x14ac:dyDescent="0.25">
      <c r="H1898" s="155"/>
      <c r="I1898" s="151"/>
      <c r="J1898" s="152"/>
      <c r="K1898" s="153"/>
      <c r="L1898" s="153"/>
      <c r="M1898" s="153"/>
      <c r="N1898" s="153"/>
      <c r="O1898" s="153"/>
      <c r="P1898" s="153"/>
      <c r="Q1898" s="153"/>
      <c r="R1898" s="153"/>
      <c r="S1898" s="152"/>
      <c r="T1898" s="153"/>
      <c r="X1898" s="69" t="str">
        <f t="shared" si="62"/>
        <v/>
      </c>
      <c r="Y1898" s="69" t="str">
        <f t="shared" si="63"/>
        <v/>
      </c>
    </row>
    <row r="1899" spans="8:25" x14ac:dyDescent="0.25">
      <c r="H1899" s="155"/>
      <c r="I1899" s="151"/>
      <c r="J1899" s="152"/>
      <c r="K1899" s="153"/>
      <c r="L1899" s="153"/>
      <c r="M1899" s="153"/>
      <c r="N1899" s="153"/>
      <c r="O1899" s="153"/>
      <c r="P1899" s="153"/>
      <c r="Q1899" s="153"/>
      <c r="R1899" s="153"/>
      <c r="S1899" s="152"/>
      <c r="T1899" s="153"/>
      <c r="X1899" s="69" t="str">
        <f t="shared" si="62"/>
        <v/>
      </c>
      <c r="Y1899" s="69" t="str">
        <f t="shared" si="63"/>
        <v/>
      </c>
    </row>
    <row r="1900" spans="8:25" x14ac:dyDescent="0.25">
      <c r="H1900" s="155"/>
      <c r="I1900" s="151"/>
      <c r="J1900" s="152"/>
      <c r="K1900" s="153"/>
      <c r="L1900" s="153"/>
      <c r="M1900" s="153"/>
      <c r="N1900" s="153"/>
      <c r="O1900" s="153"/>
      <c r="P1900" s="153"/>
      <c r="Q1900" s="153"/>
      <c r="R1900" s="153"/>
      <c r="S1900" s="152"/>
      <c r="T1900" s="153"/>
      <c r="X1900" s="69" t="str">
        <f t="shared" si="62"/>
        <v/>
      </c>
      <c r="Y1900" s="69" t="str">
        <f t="shared" si="63"/>
        <v/>
      </c>
    </row>
    <row r="1901" spans="8:25" x14ac:dyDescent="0.25">
      <c r="H1901" s="155"/>
      <c r="I1901" s="151"/>
      <c r="J1901" s="152"/>
      <c r="K1901" s="153"/>
      <c r="L1901" s="153"/>
      <c r="M1901" s="153"/>
      <c r="N1901" s="153"/>
      <c r="O1901" s="153"/>
      <c r="P1901" s="153"/>
      <c r="Q1901" s="153"/>
      <c r="R1901" s="153"/>
      <c r="S1901" s="152"/>
      <c r="T1901" s="153"/>
      <c r="X1901" s="69" t="str">
        <f t="shared" si="62"/>
        <v/>
      </c>
      <c r="Y1901" s="69" t="str">
        <f t="shared" si="63"/>
        <v/>
      </c>
    </row>
    <row r="1902" spans="8:25" x14ac:dyDescent="0.25">
      <c r="H1902" s="155"/>
      <c r="I1902" s="151"/>
      <c r="J1902" s="152"/>
      <c r="K1902" s="153"/>
      <c r="L1902" s="153"/>
      <c r="M1902" s="153"/>
      <c r="N1902" s="153"/>
      <c r="O1902" s="153"/>
      <c r="P1902" s="153"/>
      <c r="Q1902" s="153"/>
      <c r="R1902" s="153"/>
      <c r="S1902" s="152"/>
      <c r="T1902" s="153"/>
      <c r="X1902" s="69" t="str">
        <f t="shared" si="62"/>
        <v/>
      </c>
      <c r="Y1902" s="69" t="str">
        <f t="shared" si="63"/>
        <v/>
      </c>
    </row>
    <row r="1903" spans="8:25" x14ac:dyDescent="0.25">
      <c r="H1903" s="155"/>
      <c r="I1903" s="151"/>
      <c r="J1903" s="152"/>
      <c r="K1903" s="153"/>
      <c r="L1903" s="153"/>
      <c r="M1903" s="153"/>
      <c r="N1903" s="153"/>
      <c r="O1903" s="153"/>
      <c r="P1903" s="153"/>
      <c r="Q1903" s="153"/>
      <c r="R1903" s="153"/>
      <c r="S1903" s="152"/>
      <c r="T1903" s="153"/>
      <c r="X1903" s="69" t="str">
        <f t="shared" si="62"/>
        <v/>
      </c>
      <c r="Y1903" s="69" t="str">
        <f t="shared" si="63"/>
        <v/>
      </c>
    </row>
    <row r="1904" spans="8:25" x14ac:dyDescent="0.25">
      <c r="H1904" s="155"/>
      <c r="I1904" s="151"/>
      <c r="J1904" s="152"/>
      <c r="K1904" s="153"/>
      <c r="L1904" s="153"/>
      <c r="M1904" s="153"/>
      <c r="N1904" s="153"/>
      <c r="O1904" s="153"/>
      <c r="P1904" s="153"/>
      <c r="Q1904" s="153"/>
      <c r="R1904" s="153"/>
      <c r="S1904" s="152"/>
      <c r="T1904" s="153"/>
      <c r="X1904" s="69" t="str">
        <f t="shared" si="62"/>
        <v/>
      </c>
      <c r="Y1904" s="69" t="str">
        <f t="shared" si="63"/>
        <v/>
      </c>
    </row>
    <row r="1905" spans="8:25" x14ac:dyDescent="0.25">
      <c r="H1905" s="155"/>
      <c r="I1905" s="151"/>
      <c r="J1905" s="152"/>
      <c r="K1905" s="153"/>
      <c r="L1905" s="153"/>
      <c r="M1905" s="153"/>
      <c r="N1905" s="153"/>
      <c r="O1905" s="153"/>
      <c r="P1905" s="153"/>
      <c r="Q1905" s="153"/>
      <c r="R1905" s="153"/>
      <c r="S1905" s="152"/>
      <c r="T1905" s="153"/>
      <c r="X1905" s="69" t="str">
        <f t="shared" si="62"/>
        <v/>
      </c>
      <c r="Y1905" s="69" t="str">
        <f t="shared" si="63"/>
        <v/>
      </c>
    </row>
    <row r="1906" spans="8:25" x14ac:dyDescent="0.25">
      <c r="H1906" s="155"/>
      <c r="I1906" s="151"/>
      <c r="J1906" s="152"/>
      <c r="K1906" s="153"/>
      <c r="L1906" s="153"/>
      <c r="M1906" s="153"/>
      <c r="N1906" s="153"/>
      <c r="O1906" s="153"/>
      <c r="P1906" s="153"/>
      <c r="Q1906" s="153"/>
      <c r="R1906" s="153"/>
      <c r="S1906" s="152"/>
      <c r="T1906" s="153"/>
      <c r="X1906" s="69" t="str">
        <f t="shared" si="62"/>
        <v/>
      </c>
      <c r="Y1906" s="69" t="str">
        <f t="shared" si="63"/>
        <v/>
      </c>
    </row>
    <row r="1907" spans="8:25" x14ac:dyDescent="0.25">
      <c r="H1907" s="155"/>
      <c r="I1907" s="151"/>
      <c r="J1907" s="152"/>
      <c r="K1907" s="153"/>
      <c r="L1907" s="153"/>
      <c r="M1907" s="153"/>
      <c r="N1907" s="153"/>
      <c r="O1907" s="153"/>
      <c r="P1907" s="153"/>
      <c r="Q1907" s="153"/>
      <c r="R1907" s="153"/>
      <c r="S1907" s="152"/>
      <c r="T1907" s="153"/>
      <c r="X1907" s="69" t="str">
        <f t="shared" si="62"/>
        <v/>
      </c>
      <c r="Y1907" s="69" t="str">
        <f t="shared" si="63"/>
        <v/>
      </c>
    </row>
    <row r="1908" spans="8:25" x14ac:dyDescent="0.25">
      <c r="H1908" s="155"/>
      <c r="I1908" s="151"/>
      <c r="J1908" s="152"/>
      <c r="K1908" s="153"/>
      <c r="L1908" s="153"/>
      <c r="M1908" s="153"/>
      <c r="N1908" s="153"/>
      <c r="O1908" s="153"/>
      <c r="P1908" s="153"/>
      <c r="Q1908" s="153"/>
      <c r="R1908" s="153"/>
      <c r="S1908" s="152"/>
      <c r="T1908" s="153"/>
      <c r="X1908" s="69" t="str">
        <f t="shared" si="62"/>
        <v/>
      </c>
      <c r="Y1908" s="69" t="str">
        <f t="shared" si="63"/>
        <v/>
      </c>
    </row>
    <row r="1909" spans="8:25" x14ac:dyDescent="0.25">
      <c r="H1909" s="155"/>
      <c r="I1909" s="151"/>
      <c r="J1909" s="152"/>
      <c r="K1909" s="153"/>
      <c r="L1909" s="153"/>
      <c r="M1909" s="153"/>
      <c r="N1909" s="153"/>
      <c r="O1909" s="153"/>
      <c r="P1909" s="153"/>
      <c r="Q1909" s="153"/>
      <c r="R1909" s="153"/>
      <c r="S1909" s="152"/>
      <c r="T1909" s="153"/>
      <c r="X1909" s="69" t="str">
        <f t="shared" si="62"/>
        <v/>
      </c>
      <c r="Y1909" s="69" t="str">
        <f t="shared" si="63"/>
        <v/>
      </c>
    </row>
    <row r="1910" spans="8:25" x14ac:dyDescent="0.25">
      <c r="H1910" s="155"/>
      <c r="I1910" s="151"/>
      <c r="J1910" s="152"/>
      <c r="K1910" s="153"/>
      <c r="L1910" s="153"/>
      <c r="M1910" s="153"/>
      <c r="N1910" s="153"/>
      <c r="O1910" s="153"/>
      <c r="P1910" s="153"/>
      <c r="Q1910" s="153"/>
      <c r="R1910" s="153"/>
      <c r="S1910" s="152"/>
      <c r="T1910" s="153"/>
      <c r="X1910" s="69" t="str">
        <f t="shared" si="62"/>
        <v/>
      </c>
      <c r="Y1910" s="69" t="str">
        <f t="shared" si="63"/>
        <v/>
      </c>
    </row>
    <row r="1911" spans="8:25" x14ac:dyDescent="0.25">
      <c r="H1911" s="155"/>
      <c r="I1911" s="151"/>
      <c r="J1911" s="152"/>
      <c r="K1911" s="153"/>
      <c r="L1911" s="153"/>
      <c r="M1911" s="153"/>
      <c r="N1911" s="153"/>
      <c r="O1911" s="153"/>
      <c r="P1911" s="153"/>
      <c r="Q1911" s="153"/>
      <c r="R1911" s="153"/>
      <c r="S1911" s="152"/>
      <c r="T1911" s="153"/>
      <c r="X1911" s="69" t="str">
        <f t="shared" si="62"/>
        <v/>
      </c>
      <c r="Y1911" s="69" t="str">
        <f t="shared" si="63"/>
        <v/>
      </c>
    </row>
    <row r="1912" spans="8:25" x14ac:dyDescent="0.25">
      <c r="H1912" s="155"/>
      <c r="I1912" s="151"/>
      <c r="J1912" s="152"/>
      <c r="K1912" s="153"/>
      <c r="L1912" s="153"/>
      <c r="M1912" s="153"/>
      <c r="N1912" s="153"/>
      <c r="O1912" s="153"/>
      <c r="P1912" s="153"/>
      <c r="Q1912" s="153"/>
      <c r="R1912" s="153"/>
      <c r="S1912" s="152"/>
      <c r="T1912" s="153"/>
      <c r="X1912" s="69" t="str">
        <f t="shared" si="62"/>
        <v/>
      </c>
      <c r="Y1912" s="69" t="str">
        <f t="shared" si="63"/>
        <v/>
      </c>
    </row>
    <row r="1913" spans="8:25" x14ac:dyDescent="0.25">
      <c r="H1913" s="155"/>
      <c r="I1913" s="151"/>
      <c r="J1913" s="152"/>
      <c r="K1913" s="153"/>
      <c r="L1913" s="153"/>
      <c r="M1913" s="153"/>
      <c r="N1913" s="153"/>
      <c r="O1913" s="153"/>
      <c r="P1913" s="153"/>
      <c r="Q1913" s="153"/>
      <c r="R1913" s="153"/>
      <c r="S1913" s="152"/>
      <c r="T1913" s="153"/>
      <c r="X1913" s="69" t="str">
        <f t="shared" si="62"/>
        <v/>
      </c>
      <c r="Y1913" s="69" t="str">
        <f t="shared" si="63"/>
        <v/>
      </c>
    </row>
    <row r="1914" spans="8:25" x14ac:dyDescent="0.25">
      <c r="H1914" s="155"/>
      <c r="I1914" s="151"/>
      <c r="J1914" s="152"/>
      <c r="K1914" s="153"/>
      <c r="L1914" s="153"/>
      <c r="M1914" s="153"/>
      <c r="N1914" s="153"/>
      <c r="O1914" s="153"/>
      <c r="P1914" s="153"/>
      <c r="Q1914" s="153"/>
      <c r="R1914" s="153"/>
      <c r="S1914" s="152"/>
      <c r="T1914" s="153"/>
      <c r="X1914" s="69" t="str">
        <f t="shared" si="62"/>
        <v/>
      </c>
      <c r="Y1914" s="69" t="str">
        <f t="shared" si="63"/>
        <v/>
      </c>
    </row>
    <row r="1915" spans="8:25" x14ac:dyDescent="0.25">
      <c r="H1915" s="155"/>
      <c r="I1915" s="151"/>
      <c r="J1915" s="152"/>
      <c r="K1915" s="153"/>
      <c r="L1915" s="153"/>
      <c r="M1915" s="153"/>
      <c r="N1915" s="153"/>
      <c r="O1915" s="153"/>
      <c r="P1915" s="153"/>
      <c r="Q1915" s="153"/>
      <c r="R1915" s="153"/>
      <c r="S1915" s="152"/>
      <c r="T1915" s="153"/>
      <c r="X1915" s="69" t="str">
        <f t="shared" si="62"/>
        <v/>
      </c>
      <c r="Y1915" s="69" t="str">
        <f t="shared" si="63"/>
        <v/>
      </c>
    </row>
    <row r="1916" spans="8:25" x14ac:dyDescent="0.25">
      <c r="H1916" s="155"/>
      <c r="I1916" s="151"/>
      <c r="J1916" s="152"/>
      <c r="K1916" s="153"/>
      <c r="L1916" s="153"/>
      <c r="M1916" s="153"/>
      <c r="N1916" s="153"/>
      <c r="O1916" s="153"/>
      <c r="P1916" s="153"/>
      <c r="Q1916" s="153"/>
      <c r="R1916" s="153"/>
      <c r="S1916" s="152"/>
      <c r="T1916" s="153"/>
      <c r="X1916" s="69" t="str">
        <f t="shared" si="62"/>
        <v/>
      </c>
      <c r="Y1916" s="69" t="str">
        <f t="shared" si="63"/>
        <v/>
      </c>
    </row>
    <row r="1917" spans="8:25" x14ac:dyDescent="0.25">
      <c r="H1917" s="155"/>
      <c r="I1917" s="151"/>
      <c r="J1917" s="152"/>
      <c r="K1917" s="153"/>
      <c r="L1917" s="153"/>
      <c r="M1917" s="153"/>
      <c r="N1917" s="153"/>
      <c r="O1917" s="153"/>
      <c r="P1917" s="153"/>
      <c r="Q1917" s="153"/>
      <c r="R1917" s="153"/>
      <c r="S1917" s="152"/>
      <c r="T1917" s="153"/>
      <c r="X1917" s="69" t="str">
        <f t="shared" si="62"/>
        <v/>
      </c>
      <c r="Y1917" s="69" t="str">
        <f t="shared" si="63"/>
        <v/>
      </c>
    </row>
    <row r="1918" spans="8:25" x14ac:dyDescent="0.25">
      <c r="H1918" s="155"/>
      <c r="I1918" s="151"/>
      <c r="J1918" s="152"/>
      <c r="K1918" s="153"/>
      <c r="L1918" s="153"/>
      <c r="M1918" s="153"/>
      <c r="N1918" s="153"/>
      <c r="O1918" s="153"/>
      <c r="P1918" s="153"/>
      <c r="Q1918" s="153"/>
      <c r="R1918" s="153"/>
      <c r="S1918" s="152"/>
      <c r="T1918" s="153"/>
      <c r="X1918" s="69" t="str">
        <f t="shared" si="62"/>
        <v/>
      </c>
      <c r="Y1918" s="69" t="str">
        <f t="shared" si="63"/>
        <v/>
      </c>
    </row>
    <row r="1919" spans="8:25" x14ac:dyDescent="0.25">
      <c r="H1919" s="155"/>
      <c r="I1919" s="151"/>
      <c r="J1919" s="152"/>
      <c r="K1919" s="153"/>
      <c r="L1919" s="153"/>
      <c r="M1919" s="153"/>
      <c r="N1919" s="153"/>
      <c r="O1919" s="153"/>
      <c r="P1919" s="153"/>
      <c r="Q1919" s="153"/>
      <c r="R1919" s="153"/>
      <c r="S1919" s="152"/>
      <c r="T1919" s="153"/>
      <c r="X1919" s="69" t="str">
        <f t="shared" si="62"/>
        <v/>
      </c>
      <c r="Y1919" s="69" t="str">
        <f t="shared" si="63"/>
        <v/>
      </c>
    </row>
    <row r="1920" spans="8:25" x14ac:dyDescent="0.25">
      <c r="H1920" s="155"/>
      <c r="I1920" s="151"/>
      <c r="J1920" s="152"/>
      <c r="K1920" s="153"/>
      <c r="L1920" s="153"/>
      <c r="M1920" s="153"/>
      <c r="N1920" s="153"/>
      <c r="O1920" s="153"/>
      <c r="P1920" s="153"/>
      <c r="Q1920" s="153"/>
      <c r="R1920" s="153"/>
      <c r="S1920" s="152"/>
      <c r="T1920" s="153"/>
      <c r="X1920" s="69" t="str">
        <f t="shared" si="62"/>
        <v/>
      </c>
      <c r="Y1920" s="69" t="str">
        <f t="shared" si="63"/>
        <v/>
      </c>
    </row>
    <row r="1921" spans="8:25" x14ac:dyDescent="0.25">
      <c r="H1921" s="155"/>
      <c r="I1921" s="151"/>
      <c r="J1921" s="152"/>
      <c r="K1921" s="153"/>
      <c r="L1921" s="153"/>
      <c r="M1921" s="153"/>
      <c r="N1921" s="153"/>
      <c r="O1921" s="153"/>
      <c r="P1921" s="153"/>
      <c r="Q1921" s="153"/>
      <c r="R1921" s="153"/>
      <c r="S1921" s="152"/>
      <c r="T1921" s="153"/>
      <c r="X1921" s="69" t="str">
        <f t="shared" si="62"/>
        <v/>
      </c>
      <c r="Y1921" s="69" t="str">
        <f t="shared" si="63"/>
        <v/>
      </c>
    </row>
    <row r="1922" spans="8:25" x14ac:dyDescent="0.25">
      <c r="H1922" s="155"/>
      <c r="I1922" s="151"/>
      <c r="J1922" s="152"/>
      <c r="K1922" s="153"/>
      <c r="L1922" s="153"/>
      <c r="M1922" s="153"/>
      <c r="N1922" s="153"/>
      <c r="O1922" s="153"/>
      <c r="P1922" s="153"/>
      <c r="Q1922" s="153"/>
      <c r="R1922" s="153"/>
      <c r="S1922" s="152"/>
      <c r="T1922" s="153"/>
      <c r="X1922" s="69" t="str">
        <f t="shared" ref="X1922:X1985" si="64">IF(W1922&lt;&gt;"",W1922-I1922,"")</f>
        <v/>
      </c>
      <c r="Y1922" s="69" t="str">
        <f t="shared" si="63"/>
        <v/>
      </c>
    </row>
    <row r="1923" spans="8:25" x14ac:dyDescent="0.25">
      <c r="H1923" s="155"/>
      <c r="I1923" s="151"/>
      <c r="J1923" s="152"/>
      <c r="K1923" s="153"/>
      <c r="L1923" s="153"/>
      <c r="M1923" s="153"/>
      <c r="N1923" s="153"/>
      <c r="O1923" s="153"/>
      <c r="P1923" s="153"/>
      <c r="Q1923" s="153"/>
      <c r="R1923" s="153"/>
      <c r="S1923" s="152"/>
      <c r="T1923" s="153"/>
      <c r="X1923" s="69" t="str">
        <f t="shared" si="64"/>
        <v/>
      </c>
      <c r="Y1923" s="69" t="str">
        <f t="shared" ref="Y1923:Y1986" si="65">IF(X1923&lt;&gt;"",IF(X1923&lt;365,"&lt; 1 year",IF(X1923&lt;730,"1-2",IF(X1923&lt;1095,"2-3",IF(X1923&lt;1460,"3-4",IF(X1923&lt;1825,"4-5","5+"))))),"")</f>
        <v/>
      </c>
    </row>
    <row r="1924" spans="8:25" x14ac:dyDescent="0.25">
      <c r="H1924" s="155"/>
      <c r="I1924" s="151"/>
      <c r="J1924" s="152"/>
      <c r="K1924" s="153"/>
      <c r="L1924" s="153"/>
      <c r="M1924" s="153"/>
      <c r="N1924" s="153"/>
      <c r="O1924" s="153"/>
      <c r="P1924" s="153"/>
      <c r="Q1924" s="153"/>
      <c r="R1924" s="153"/>
      <c r="S1924" s="152"/>
      <c r="T1924" s="153"/>
      <c r="X1924" s="69" t="str">
        <f t="shared" si="64"/>
        <v/>
      </c>
      <c r="Y1924" s="69" t="str">
        <f t="shared" si="65"/>
        <v/>
      </c>
    </row>
    <row r="1925" spans="8:25" x14ac:dyDescent="0.25">
      <c r="H1925" s="155"/>
      <c r="I1925" s="151"/>
      <c r="J1925" s="152"/>
      <c r="K1925" s="153"/>
      <c r="L1925" s="153"/>
      <c r="M1925" s="153"/>
      <c r="N1925" s="153"/>
      <c r="O1925" s="153"/>
      <c r="P1925" s="153"/>
      <c r="Q1925" s="153"/>
      <c r="R1925" s="153"/>
      <c r="S1925" s="152"/>
      <c r="T1925" s="153"/>
      <c r="X1925" s="69" t="str">
        <f t="shared" si="64"/>
        <v/>
      </c>
      <c r="Y1925" s="69" t="str">
        <f t="shared" si="65"/>
        <v/>
      </c>
    </row>
    <row r="1926" spans="8:25" x14ac:dyDescent="0.25">
      <c r="H1926" s="155"/>
      <c r="I1926" s="151"/>
      <c r="J1926" s="152"/>
      <c r="K1926" s="153"/>
      <c r="L1926" s="153"/>
      <c r="M1926" s="153"/>
      <c r="N1926" s="153"/>
      <c r="O1926" s="153"/>
      <c r="P1926" s="153"/>
      <c r="Q1926" s="153"/>
      <c r="R1926" s="153"/>
      <c r="S1926" s="152"/>
      <c r="T1926" s="153"/>
      <c r="X1926" s="69" t="str">
        <f t="shared" si="64"/>
        <v/>
      </c>
      <c r="Y1926" s="69" t="str">
        <f t="shared" si="65"/>
        <v/>
      </c>
    </row>
    <row r="1927" spans="8:25" x14ac:dyDescent="0.25">
      <c r="H1927" s="155"/>
      <c r="I1927" s="151"/>
      <c r="J1927" s="152"/>
      <c r="K1927" s="153"/>
      <c r="L1927" s="153"/>
      <c r="M1927" s="153"/>
      <c r="N1927" s="153"/>
      <c r="O1927" s="153"/>
      <c r="P1927" s="153"/>
      <c r="Q1927" s="153"/>
      <c r="R1927" s="153"/>
      <c r="S1927" s="152"/>
      <c r="T1927" s="153"/>
      <c r="X1927" s="69" t="str">
        <f t="shared" si="64"/>
        <v/>
      </c>
      <c r="Y1927" s="69" t="str">
        <f t="shared" si="65"/>
        <v/>
      </c>
    </row>
    <row r="1928" spans="8:25" x14ac:dyDescent="0.25">
      <c r="H1928" s="155"/>
      <c r="I1928" s="151"/>
      <c r="J1928" s="152"/>
      <c r="K1928" s="153"/>
      <c r="L1928" s="153"/>
      <c r="M1928" s="153"/>
      <c r="N1928" s="153"/>
      <c r="O1928" s="153"/>
      <c r="P1928" s="153"/>
      <c r="Q1928" s="153"/>
      <c r="R1928" s="153"/>
      <c r="S1928" s="152"/>
      <c r="T1928" s="153"/>
      <c r="X1928" s="69" t="str">
        <f t="shared" si="64"/>
        <v/>
      </c>
      <c r="Y1928" s="69" t="str">
        <f t="shared" si="65"/>
        <v/>
      </c>
    </row>
    <row r="1929" spans="8:25" x14ac:dyDescent="0.25">
      <c r="H1929" s="155"/>
      <c r="I1929" s="151"/>
      <c r="J1929" s="152"/>
      <c r="K1929" s="153"/>
      <c r="L1929" s="153"/>
      <c r="M1929" s="153"/>
      <c r="N1929" s="153"/>
      <c r="O1929" s="153"/>
      <c r="P1929" s="153"/>
      <c r="Q1929" s="153"/>
      <c r="R1929" s="153"/>
      <c r="S1929" s="152"/>
      <c r="T1929" s="153"/>
      <c r="X1929" s="69" t="str">
        <f t="shared" si="64"/>
        <v/>
      </c>
      <c r="Y1929" s="69" t="str">
        <f t="shared" si="65"/>
        <v/>
      </c>
    </row>
    <row r="1930" spans="8:25" x14ac:dyDescent="0.25">
      <c r="H1930" s="155"/>
      <c r="I1930" s="151"/>
      <c r="J1930" s="152"/>
      <c r="K1930" s="153"/>
      <c r="L1930" s="153"/>
      <c r="M1930" s="153"/>
      <c r="N1930" s="153"/>
      <c r="O1930" s="153"/>
      <c r="P1930" s="153"/>
      <c r="Q1930" s="153"/>
      <c r="R1930" s="153"/>
      <c r="S1930" s="152"/>
      <c r="T1930" s="153"/>
      <c r="X1930" s="69" t="str">
        <f t="shared" si="64"/>
        <v/>
      </c>
      <c r="Y1930" s="69" t="str">
        <f t="shared" si="65"/>
        <v/>
      </c>
    </row>
    <row r="1931" spans="8:25" x14ac:dyDescent="0.25">
      <c r="H1931" s="155"/>
      <c r="I1931" s="151"/>
      <c r="J1931" s="152"/>
      <c r="K1931" s="153"/>
      <c r="L1931" s="153"/>
      <c r="M1931" s="153"/>
      <c r="N1931" s="153"/>
      <c r="O1931" s="153"/>
      <c r="P1931" s="153"/>
      <c r="Q1931" s="153"/>
      <c r="R1931" s="153"/>
      <c r="S1931" s="152"/>
      <c r="T1931" s="153"/>
      <c r="X1931" s="69" t="str">
        <f t="shared" si="64"/>
        <v/>
      </c>
      <c r="Y1931" s="69" t="str">
        <f t="shared" si="65"/>
        <v/>
      </c>
    </row>
    <row r="1932" spans="8:25" x14ac:dyDescent="0.25">
      <c r="H1932" s="155"/>
      <c r="I1932" s="151"/>
      <c r="J1932" s="152"/>
      <c r="K1932" s="153"/>
      <c r="L1932" s="153"/>
      <c r="M1932" s="153"/>
      <c r="N1932" s="153"/>
      <c r="O1932" s="153"/>
      <c r="P1932" s="153"/>
      <c r="Q1932" s="153"/>
      <c r="R1932" s="153"/>
      <c r="S1932" s="152"/>
      <c r="T1932" s="153"/>
      <c r="X1932" s="69" t="str">
        <f t="shared" si="64"/>
        <v/>
      </c>
      <c r="Y1932" s="69" t="str">
        <f t="shared" si="65"/>
        <v/>
      </c>
    </row>
    <row r="1933" spans="8:25" x14ac:dyDescent="0.25">
      <c r="H1933" s="155"/>
      <c r="I1933" s="151"/>
      <c r="J1933" s="152"/>
      <c r="K1933" s="153"/>
      <c r="L1933" s="153"/>
      <c r="M1933" s="153"/>
      <c r="N1933" s="153"/>
      <c r="O1933" s="153"/>
      <c r="P1933" s="153"/>
      <c r="Q1933" s="153"/>
      <c r="R1933" s="153"/>
      <c r="S1933" s="152"/>
      <c r="T1933" s="153"/>
      <c r="X1933" s="69" t="str">
        <f t="shared" si="64"/>
        <v/>
      </c>
      <c r="Y1933" s="69" t="str">
        <f t="shared" si="65"/>
        <v/>
      </c>
    </row>
    <row r="1934" spans="8:25" x14ac:dyDescent="0.25">
      <c r="H1934" s="155"/>
      <c r="I1934" s="151"/>
      <c r="J1934" s="152"/>
      <c r="K1934" s="153"/>
      <c r="L1934" s="153"/>
      <c r="M1934" s="153"/>
      <c r="N1934" s="153"/>
      <c r="O1934" s="153"/>
      <c r="P1934" s="153"/>
      <c r="Q1934" s="153"/>
      <c r="R1934" s="153"/>
      <c r="S1934" s="152"/>
      <c r="T1934" s="153"/>
      <c r="X1934" s="69" t="str">
        <f t="shared" si="64"/>
        <v/>
      </c>
      <c r="Y1934" s="69" t="str">
        <f t="shared" si="65"/>
        <v/>
      </c>
    </row>
    <row r="1935" spans="8:25" x14ac:dyDescent="0.25">
      <c r="H1935" s="155"/>
      <c r="I1935" s="151"/>
      <c r="J1935" s="152"/>
      <c r="K1935" s="153"/>
      <c r="L1935" s="153"/>
      <c r="M1935" s="153"/>
      <c r="N1935" s="153"/>
      <c r="O1935" s="153"/>
      <c r="P1935" s="153"/>
      <c r="Q1935" s="153"/>
      <c r="R1935" s="153"/>
      <c r="S1935" s="152"/>
      <c r="T1935" s="153"/>
      <c r="X1935" s="69" t="str">
        <f t="shared" si="64"/>
        <v/>
      </c>
      <c r="Y1935" s="69" t="str">
        <f t="shared" si="65"/>
        <v/>
      </c>
    </row>
    <row r="1936" spans="8:25" x14ac:dyDescent="0.25">
      <c r="H1936" s="155"/>
      <c r="I1936" s="151"/>
      <c r="J1936" s="152"/>
      <c r="K1936" s="153"/>
      <c r="L1936" s="153"/>
      <c r="M1936" s="153"/>
      <c r="N1936" s="153"/>
      <c r="O1936" s="153"/>
      <c r="P1936" s="153"/>
      <c r="Q1936" s="153"/>
      <c r="R1936" s="153"/>
      <c r="S1936" s="152"/>
      <c r="T1936" s="153"/>
      <c r="X1936" s="69" t="str">
        <f t="shared" si="64"/>
        <v/>
      </c>
      <c r="Y1936" s="69" t="str">
        <f t="shared" si="65"/>
        <v/>
      </c>
    </row>
    <row r="1937" spans="8:25" x14ac:dyDescent="0.25">
      <c r="H1937" s="155"/>
      <c r="I1937" s="151"/>
      <c r="J1937" s="152"/>
      <c r="K1937" s="153"/>
      <c r="L1937" s="153"/>
      <c r="M1937" s="153"/>
      <c r="N1937" s="153"/>
      <c r="O1937" s="153"/>
      <c r="P1937" s="153"/>
      <c r="Q1937" s="153"/>
      <c r="R1937" s="153"/>
      <c r="S1937" s="152"/>
      <c r="T1937" s="153"/>
      <c r="X1937" s="69" t="str">
        <f t="shared" si="64"/>
        <v/>
      </c>
      <c r="Y1937" s="69" t="str">
        <f t="shared" si="65"/>
        <v/>
      </c>
    </row>
    <row r="1938" spans="8:25" x14ac:dyDescent="0.25">
      <c r="H1938" s="155"/>
      <c r="I1938" s="151"/>
      <c r="J1938" s="152"/>
      <c r="K1938" s="153"/>
      <c r="L1938" s="153"/>
      <c r="M1938" s="153"/>
      <c r="N1938" s="153"/>
      <c r="O1938" s="153"/>
      <c r="P1938" s="153"/>
      <c r="Q1938" s="153"/>
      <c r="R1938" s="153"/>
      <c r="S1938" s="152"/>
      <c r="T1938" s="153"/>
      <c r="X1938" s="69" t="str">
        <f t="shared" si="64"/>
        <v/>
      </c>
      <c r="Y1938" s="69" t="str">
        <f t="shared" si="65"/>
        <v/>
      </c>
    </row>
    <row r="1939" spans="8:25" x14ac:dyDescent="0.25">
      <c r="H1939" s="155"/>
      <c r="I1939" s="151"/>
      <c r="J1939" s="152"/>
      <c r="K1939" s="153"/>
      <c r="L1939" s="153"/>
      <c r="M1939" s="153"/>
      <c r="N1939" s="153"/>
      <c r="O1939" s="153"/>
      <c r="P1939" s="153"/>
      <c r="Q1939" s="153"/>
      <c r="R1939" s="153"/>
      <c r="S1939" s="152"/>
      <c r="T1939" s="153"/>
      <c r="X1939" s="69" t="str">
        <f t="shared" si="64"/>
        <v/>
      </c>
      <c r="Y1939" s="69" t="str">
        <f t="shared" si="65"/>
        <v/>
      </c>
    </row>
    <row r="1940" spans="8:25" x14ac:dyDescent="0.25">
      <c r="H1940" s="155"/>
      <c r="I1940" s="151"/>
      <c r="J1940" s="152"/>
      <c r="K1940" s="153"/>
      <c r="L1940" s="153"/>
      <c r="M1940" s="153"/>
      <c r="N1940" s="153"/>
      <c r="O1940" s="153"/>
      <c r="P1940" s="153"/>
      <c r="Q1940" s="153"/>
      <c r="R1940" s="153"/>
      <c r="S1940" s="152"/>
      <c r="T1940" s="153"/>
      <c r="X1940" s="69" t="str">
        <f t="shared" si="64"/>
        <v/>
      </c>
      <c r="Y1940" s="69" t="str">
        <f t="shared" si="65"/>
        <v/>
      </c>
    </row>
    <row r="1941" spans="8:25" x14ac:dyDescent="0.25">
      <c r="H1941" s="155"/>
      <c r="I1941" s="151"/>
      <c r="J1941" s="152"/>
      <c r="K1941" s="153"/>
      <c r="L1941" s="153"/>
      <c r="M1941" s="153"/>
      <c r="N1941" s="153"/>
      <c r="O1941" s="153"/>
      <c r="P1941" s="153"/>
      <c r="Q1941" s="153"/>
      <c r="R1941" s="153"/>
      <c r="S1941" s="152"/>
      <c r="T1941" s="153"/>
      <c r="X1941" s="69" t="str">
        <f t="shared" si="64"/>
        <v/>
      </c>
      <c r="Y1941" s="69" t="str">
        <f t="shared" si="65"/>
        <v/>
      </c>
    </row>
    <row r="1942" spans="8:25" x14ac:dyDescent="0.25">
      <c r="H1942" s="155"/>
      <c r="I1942" s="151"/>
      <c r="J1942" s="152"/>
      <c r="K1942" s="153"/>
      <c r="L1942" s="153"/>
      <c r="M1942" s="153"/>
      <c r="N1942" s="153"/>
      <c r="O1942" s="153"/>
      <c r="P1942" s="153"/>
      <c r="Q1942" s="153"/>
      <c r="R1942" s="153"/>
      <c r="S1942" s="152"/>
      <c r="T1942" s="153"/>
      <c r="X1942" s="69" t="str">
        <f t="shared" si="64"/>
        <v/>
      </c>
      <c r="Y1942" s="69" t="str">
        <f t="shared" si="65"/>
        <v/>
      </c>
    </row>
    <row r="1943" spans="8:25" x14ac:dyDescent="0.25">
      <c r="H1943" s="155"/>
      <c r="I1943" s="151"/>
      <c r="J1943" s="152"/>
      <c r="K1943" s="153"/>
      <c r="L1943" s="153"/>
      <c r="M1943" s="153"/>
      <c r="N1943" s="153"/>
      <c r="O1943" s="153"/>
      <c r="P1943" s="153"/>
      <c r="Q1943" s="153"/>
      <c r="R1943" s="153"/>
      <c r="S1943" s="152"/>
      <c r="T1943" s="153"/>
      <c r="X1943" s="69" t="str">
        <f t="shared" si="64"/>
        <v/>
      </c>
      <c r="Y1943" s="69" t="str">
        <f t="shared" si="65"/>
        <v/>
      </c>
    </row>
    <row r="1944" spans="8:25" x14ac:dyDescent="0.25">
      <c r="H1944" s="155"/>
      <c r="I1944" s="151"/>
      <c r="J1944" s="152"/>
      <c r="K1944" s="153"/>
      <c r="L1944" s="153"/>
      <c r="M1944" s="153"/>
      <c r="N1944" s="153"/>
      <c r="O1944" s="153"/>
      <c r="P1944" s="153"/>
      <c r="Q1944" s="153"/>
      <c r="R1944" s="153"/>
      <c r="S1944" s="152"/>
      <c r="T1944" s="153"/>
      <c r="X1944" s="69" t="str">
        <f t="shared" si="64"/>
        <v/>
      </c>
      <c r="Y1944" s="69" t="str">
        <f t="shared" si="65"/>
        <v/>
      </c>
    </row>
    <row r="1945" spans="8:25" x14ac:dyDescent="0.25">
      <c r="H1945" s="155"/>
      <c r="I1945" s="151"/>
      <c r="J1945" s="152"/>
      <c r="K1945" s="153"/>
      <c r="L1945" s="153"/>
      <c r="M1945" s="153"/>
      <c r="N1945" s="153"/>
      <c r="O1945" s="153"/>
      <c r="P1945" s="153"/>
      <c r="Q1945" s="153"/>
      <c r="R1945" s="153"/>
      <c r="S1945" s="152"/>
      <c r="T1945" s="153"/>
      <c r="X1945" s="69" t="str">
        <f t="shared" si="64"/>
        <v/>
      </c>
      <c r="Y1945" s="69" t="str">
        <f t="shared" si="65"/>
        <v/>
      </c>
    </row>
    <row r="1946" spans="8:25" x14ac:dyDescent="0.25">
      <c r="H1946" s="155"/>
      <c r="I1946" s="151"/>
      <c r="J1946" s="152"/>
      <c r="K1946" s="153"/>
      <c r="L1946" s="153"/>
      <c r="M1946" s="153"/>
      <c r="N1946" s="153"/>
      <c r="O1946" s="153"/>
      <c r="P1946" s="153"/>
      <c r="Q1946" s="153"/>
      <c r="R1946" s="153"/>
      <c r="S1946" s="152"/>
      <c r="T1946" s="153"/>
      <c r="X1946" s="69" t="str">
        <f t="shared" si="64"/>
        <v/>
      </c>
      <c r="Y1946" s="69" t="str">
        <f t="shared" si="65"/>
        <v/>
      </c>
    </row>
    <row r="1947" spans="8:25" x14ac:dyDescent="0.25">
      <c r="H1947" s="155"/>
      <c r="I1947" s="151"/>
      <c r="J1947" s="152"/>
      <c r="K1947" s="153"/>
      <c r="L1947" s="153"/>
      <c r="M1947" s="153"/>
      <c r="N1947" s="153"/>
      <c r="O1947" s="153"/>
      <c r="P1947" s="153"/>
      <c r="Q1947" s="153"/>
      <c r="R1947" s="153"/>
      <c r="S1947" s="152"/>
      <c r="T1947" s="153"/>
      <c r="X1947" s="69" t="str">
        <f t="shared" si="64"/>
        <v/>
      </c>
      <c r="Y1947" s="69" t="str">
        <f t="shared" si="65"/>
        <v/>
      </c>
    </row>
    <row r="1948" spans="8:25" x14ac:dyDescent="0.25">
      <c r="H1948" s="155"/>
      <c r="I1948" s="151"/>
      <c r="J1948" s="152"/>
      <c r="K1948" s="153"/>
      <c r="L1948" s="153"/>
      <c r="M1948" s="153"/>
      <c r="N1948" s="153"/>
      <c r="O1948" s="153"/>
      <c r="P1948" s="153"/>
      <c r="Q1948" s="153"/>
      <c r="R1948" s="153"/>
      <c r="S1948" s="152"/>
      <c r="T1948" s="153"/>
      <c r="X1948" s="69" t="str">
        <f t="shared" si="64"/>
        <v/>
      </c>
      <c r="Y1948" s="69" t="str">
        <f t="shared" si="65"/>
        <v/>
      </c>
    </row>
    <row r="1949" spans="8:25" x14ac:dyDescent="0.25">
      <c r="H1949" s="155"/>
      <c r="I1949" s="151"/>
      <c r="J1949" s="152"/>
      <c r="K1949" s="153"/>
      <c r="L1949" s="153"/>
      <c r="M1949" s="153"/>
      <c r="N1949" s="153"/>
      <c r="O1949" s="153"/>
      <c r="P1949" s="153"/>
      <c r="Q1949" s="153"/>
      <c r="R1949" s="153"/>
      <c r="S1949" s="152"/>
      <c r="T1949" s="153"/>
      <c r="X1949" s="69" t="str">
        <f t="shared" si="64"/>
        <v/>
      </c>
      <c r="Y1949" s="69" t="str">
        <f t="shared" si="65"/>
        <v/>
      </c>
    </row>
    <row r="1950" spans="8:25" x14ac:dyDescent="0.25">
      <c r="H1950" s="155"/>
      <c r="I1950" s="151"/>
      <c r="J1950" s="152"/>
      <c r="K1950" s="153"/>
      <c r="L1950" s="153"/>
      <c r="M1950" s="153"/>
      <c r="N1950" s="153"/>
      <c r="O1950" s="153"/>
      <c r="P1950" s="153"/>
      <c r="Q1950" s="153"/>
      <c r="R1950" s="153"/>
      <c r="S1950" s="152"/>
      <c r="T1950" s="153"/>
      <c r="X1950" s="69" t="str">
        <f t="shared" si="64"/>
        <v/>
      </c>
      <c r="Y1950" s="69" t="str">
        <f t="shared" si="65"/>
        <v/>
      </c>
    </row>
    <row r="1951" spans="8:25" x14ac:dyDescent="0.25">
      <c r="H1951" s="155"/>
      <c r="I1951" s="151"/>
      <c r="J1951" s="152"/>
      <c r="K1951" s="153"/>
      <c r="L1951" s="153"/>
      <c r="M1951" s="153"/>
      <c r="N1951" s="153"/>
      <c r="O1951" s="153"/>
      <c r="P1951" s="153"/>
      <c r="Q1951" s="153"/>
      <c r="R1951" s="153"/>
      <c r="S1951" s="152"/>
      <c r="T1951" s="153"/>
      <c r="X1951" s="69" t="str">
        <f t="shared" si="64"/>
        <v/>
      </c>
      <c r="Y1951" s="69" t="str">
        <f t="shared" si="65"/>
        <v/>
      </c>
    </row>
    <row r="1952" spans="8:25" x14ac:dyDescent="0.25">
      <c r="H1952" s="155"/>
      <c r="I1952" s="151"/>
      <c r="J1952" s="152"/>
      <c r="K1952" s="153"/>
      <c r="L1952" s="153"/>
      <c r="M1952" s="153"/>
      <c r="N1952" s="153"/>
      <c r="O1952" s="153"/>
      <c r="P1952" s="153"/>
      <c r="Q1952" s="153"/>
      <c r="R1952" s="153"/>
      <c r="S1952" s="152"/>
      <c r="T1952" s="153"/>
      <c r="X1952" s="69" t="str">
        <f t="shared" si="64"/>
        <v/>
      </c>
      <c r="Y1952" s="69" t="str">
        <f t="shared" si="65"/>
        <v/>
      </c>
    </row>
    <row r="1953" spans="8:25" x14ac:dyDescent="0.25">
      <c r="H1953" s="155"/>
      <c r="I1953" s="151"/>
      <c r="J1953" s="152"/>
      <c r="K1953" s="153"/>
      <c r="L1953" s="153"/>
      <c r="M1953" s="153"/>
      <c r="N1953" s="153"/>
      <c r="O1953" s="153"/>
      <c r="P1953" s="153"/>
      <c r="Q1953" s="153"/>
      <c r="R1953" s="153"/>
      <c r="S1953" s="152"/>
      <c r="T1953" s="153"/>
      <c r="X1953" s="69" t="str">
        <f t="shared" si="64"/>
        <v/>
      </c>
      <c r="Y1953" s="69" t="str">
        <f t="shared" si="65"/>
        <v/>
      </c>
    </row>
    <row r="1954" spans="8:25" x14ac:dyDescent="0.25">
      <c r="H1954" s="155"/>
      <c r="I1954" s="151"/>
      <c r="J1954" s="152"/>
      <c r="K1954" s="153"/>
      <c r="L1954" s="153"/>
      <c r="M1954" s="153"/>
      <c r="N1954" s="153"/>
      <c r="O1954" s="153"/>
      <c r="P1954" s="153"/>
      <c r="Q1954" s="153"/>
      <c r="R1954" s="153"/>
      <c r="S1954" s="152"/>
      <c r="T1954" s="153"/>
      <c r="X1954" s="69" t="str">
        <f t="shared" si="64"/>
        <v/>
      </c>
      <c r="Y1954" s="69" t="str">
        <f t="shared" si="65"/>
        <v/>
      </c>
    </row>
    <row r="1955" spans="8:25" x14ac:dyDescent="0.25">
      <c r="H1955" s="155"/>
      <c r="I1955" s="151"/>
      <c r="J1955" s="152"/>
      <c r="K1955" s="153"/>
      <c r="L1955" s="153"/>
      <c r="M1955" s="153"/>
      <c r="N1955" s="153"/>
      <c r="O1955" s="153"/>
      <c r="P1955" s="153"/>
      <c r="Q1955" s="153"/>
      <c r="R1955" s="153"/>
      <c r="S1955" s="152"/>
      <c r="T1955" s="153"/>
      <c r="X1955" s="69" t="str">
        <f t="shared" si="64"/>
        <v/>
      </c>
      <c r="Y1955" s="69" t="str">
        <f t="shared" si="65"/>
        <v/>
      </c>
    </row>
    <row r="1956" spans="8:25" x14ac:dyDescent="0.25">
      <c r="H1956" s="155"/>
      <c r="I1956" s="151"/>
      <c r="J1956" s="152"/>
      <c r="K1956" s="153"/>
      <c r="L1956" s="153"/>
      <c r="M1956" s="153"/>
      <c r="N1956" s="153"/>
      <c r="O1956" s="153"/>
      <c r="P1956" s="153"/>
      <c r="Q1956" s="153"/>
      <c r="R1956" s="153"/>
      <c r="S1956" s="152"/>
      <c r="T1956" s="153"/>
      <c r="X1956" s="69" t="str">
        <f t="shared" si="64"/>
        <v/>
      </c>
      <c r="Y1956" s="69" t="str">
        <f t="shared" si="65"/>
        <v/>
      </c>
    </row>
    <row r="1957" spans="8:25" x14ac:dyDescent="0.25">
      <c r="H1957" s="155"/>
      <c r="I1957" s="151"/>
      <c r="J1957" s="152"/>
      <c r="K1957" s="153"/>
      <c r="L1957" s="153"/>
      <c r="M1957" s="153"/>
      <c r="N1957" s="153"/>
      <c r="O1957" s="153"/>
      <c r="P1957" s="153"/>
      <c r="Q1957" s="153"/>
      <c r="R1957" s="153"/>
      <c r="S1957" s="152"/>
      <c r="T1957" s="153"/>
      <c r="X1957" s="69" t="str">
        <f t="shared" si="64"/>
        <v/>
      </c>
      <c r="Y1957" s="69" t="str">
        <f t="shared" si="65"/>
        <v/>
      </c>
    </row>
    <row r="1958" spans="8:25" x14ac:dyDescent="0.25">
      <c r="H1958" s="155"/>
      <c r="I1958" s="151"/>
      <c r="J1958" s="152"/>
      <c r="K1958" s="153"/>
      <c r="L1958" s="153"/>
      <c r="M1958" s="153"/>
      <c r="N1958" s="153"/>
      <c r="O1958" s="153"/>
      <c r="P1958" s="153"/>
      <c r="Q1958" s="153"/>
      <c r="R1958" s="153"/>
      <c r="S1958" s="152"/>
      <c r="T1958" s="153"/>
      <c r="X1958" s="69" t="str">
        <f t="shared" si="64"/>
        <v/>
      </c>
      <c r="Y1958" s="69" t="str">
        <f t="shared" si="65"/>
        <v/>
      </c>
    </row>
    <row r="1959" spans="8:25" x14ac:dyDescent="0.25">
      <c r="H1959" s="155"/>
      <c r="I1959" s="151"/>
      <c r="J1959" s="152"/>
      <c r="K1959" s="153"/>
      <c r="L1959" s="153"/>
      <c r="M1959" s="153"/>
      <c r="N1959" s="153"/>
      <c r="O1959" s="153"/>
      <c r="P1959" s="153"/>
      <c r="Q1959" s="153"/>
      <c r="R1959" s="153"/>
      <c r="S1959" s="152"/>
      <c r="T1959" s="153"/>
      <c r="X1959" s="69" t="str">
        <f t="shared" si="64"/>
        <v/>
      </c>
      <c r="Y1959" s="69" t="str">
        <f t="shared" si="65"/>
        <v/>
      </c>
    </row>
    <row r="1960" spans="8:25" x14ac:dyDescent="0.25">
      <c r="H1960" s="155"/>
      <c r="I1960" s="151"/>
      <c r="J1960" s="152"/>
      <c r="K1960" s="153"/>
      <c r="L1960" s="153"/>
      <c r="M1960" s="153"/>
      <c r="N1960" s="153"/>
      <c r="O1960" s="153"/>
      <c r="P1960" s="153"/>
      <c r="Q1960" s="153"/>
      <c r="R1960" s="153"/>
      <c r="S1960" s="152"/>
      <c r="T1960" s="153"/>
      <c r="X1960" s="69" t="str">
        <f t="shared" si="64"/>
        <v/>
      </c>
      <c r="Y1960" s="69" t="str">
        <f t="shared" si="65"/>
        <v/>
      </c>
    </row>
    <row r="1961" spans="8:25" x14ac:dyDescent="0.25">
      <c r="H1961" s="155"/>
      <c r="I1961" s="151"/>
      <c r="J1961" s="152"/>
      <c r="K1961" s="153"/>
      <c r="L1961" s="153"/>
      <c r="M1961" s="153"/>
      <c r="N1961" s="153"/>
      <c r="O1961" s="153"/>
      <c r="P1961" s="153"/>
      <c r="Q1961" s="153"/>
      <c r="R1961" s="153"/>
      <c r="S1961" s="152"/>
      <c r="T1961" s="153"/>
      <c r="X1961" s="69" t="str">
        <f t="shared" si="64"/>
        <v/>
      </c>
      <c r="Y1961" s="69" t="str">
        <f t="shared" si="65"/>
        <v/>
      </c>
    </row>
    <row r="1962" spans="8:25" x14ac:dyDescent="0.25">
      <c r="H1962" s="155"/>
      <c r="I1962" s="151"/>
      <c r="J1962" s="152"/>
      <c r="K1962" s="153"/>
      <c r="L1962" s="153"/>
      <c r="M1962" s="153"/>
      <c r="N1962" s="153"/>
      <c r="O1962" s="153"/>
      <c r="P1962" s="153"/>
      <c r="Q1962" s="153"/>
      <c r="R1962" s="153"/>
      <c r="S1962" s="152"/>
      <c r="T1962" s="153"/>
      <c r="X1962" s="69" t="str">
        <f t="shared" si="64"/>
        <v/>
      </c>
      <c r="Y1962" s="69" t="str">
        <f t="shared" si="65"/>
        <v/>
      </c>
    </row>
    <row r="1963" spans="8:25" x14ac:dyDescent="0.25">
      <c r="H1963" s="155"/>
      <c r="I1963" s="151"/>
      <c r="J1963" s="152"/>
      <c r="K1963" s="153"/>
      <c r="L1963" s="153"/>
      <c r="M1963" s="153"/>
      <c r="N1963" s="153"/>
      <c r="O1963" s="153"/>
      <c r="P1963" s="153"/>
      <c r="Q1963" s="153"/>
      <c r="R1963" s="153"/>
      <c r="S1963" s="152"/>
      <c r="T1963" s="153"/>
      <c r="X1963" s="69" t="str">
        <f t="shared" si="64"/>
        <v/>
      </c>
      <c r="Y1963" s="69" t="str">
        <f t="shared" si="65"/>
        <v/>
      </c>
    </row>
    <row r="1964" spans="8:25" x14ac:dyDescent="0.25">
      <c r="H1964" s="155"/>
      <c r="I1964" s="151"/>
      <c r="J1964" s="152"/>
      <c r="K1964" s="153"/>
      <c r="L1964" s="153"/>
      <c r="M1964" s="153"/>
      <c r="N1964" s="153"/>
      <c r="O1964" s="153"/>
      <c r="P1964" s="153"/>
      <c r="Q1964" s="153"/>
      <c r="R1964" s="153"/>
      <c r="S1964" s="152"/>
      <c r="T1964" s="153"/>
      <c r="X1964" s="69" t="str">
        <f t="shared" si="64"/>
        <v/>
      </c>
      <c r="Y1964" s="69" t="str">
        <f t="shared" si="65"/>
        <v/>
      </c>
    </row>
    <row r="1965" spans="8:25" x14ac:dyDescent="0.25">
      <c r="H1965" s="155"/>
      <c r="I1965" s="151"/>
      <c r="J1965" s="152"/>
      <c r="K1965" s="153"/>
      <c r="L1965" s="153"/>
      <c r="M1965" s="153"/>
      <c r="N1965" s="153"/>
      <c r="O1965" s="153"/>
      <c r="P1965" s="153"/>
      <c r="Q1965" s="153"/>
      <c r="R1965" s="153"/>
      <c r="S1965" s="152"/>
      <c r="T1965" s="153"/>
      <c r="X1965" s="69" t="str">
        <f t="shared" si="64"/>
        <v/>
      </c>
      <c r="Y1965" s="69" t="str">
        <f t="shared" si="65"/>
        <v/>
      </c>
    </row>
    <row r="1966" spans="8:25" x14ac:dyDescent="0.25">
      <c r="H1966" s="155"/>
      <c r="I1966" s="151"/>
      <c r="J1966" s="152"/>
      <c r="K1966" s="153"/>
      <c r="L1966" s="153"/>
      <c r="M1966" s="153"/>
      <c r="N1966" s="153"/>
      <c r="O1966" s="153"/>
      <c r="P1966" s="153"/>
      <c r="Q1966" s="153"/>
      <c r="R1966" s="153"/>
      <c r="S1966" s="152"/>
      <c r="T1966" s="153"/>
      <c r="X1966" s="69" t="str">
        <f t="shared" si="64"/>
        <v/>
      </c>
      <c r="Y1966" s="69" t="str">
        <f t="shared" si="65"/>
        <v/>
      </c>
    </row>
    <row r="1967" spans="8:25" x14ac:dyDescent="0.25">
      <c r="H1967" s="155"/>
      <c r="I1967" s="151"/>
      <c r="J1967" s="152"/>
      <c r="K1967" s="153"/>
      <c r="L1967" s="153"/>
      <c r="M1967" s="153"/>
      <c r="N1967" s="153"/>
      <c r="O1967" s="153"/>
      <c r="P1967" s="153"/>
      <c r="Q1967" s="153"/>
      <c r="R1967" s="153"/>
      <c r="S1967" s="152"/>
      <c r="T1967" s="153"/>
      <c r="X1967" s="69" t="str">
        <f t="shared" si="64"/>
        <v/>
      </c>
      <c r="Y1967" s="69" t="str">
        <f t="shared" si="65"/>
        <v/>
      </c>
    </row>
    <row r="1968" spans="8:25" x14ac:dyDescent="0.25">
      <c r="H1968" s="155"/>
      <c r="I1968" s="151"/>
      <c r="J1968" s="152"/>
      <c r="K1968" s="153"/>
      <c r="L1968" s="153"/>
      <c r="M1968" s="153"/>
      <c r="N1968" s="153"/>
      <c r="O1968" s="153"/>
      <c r="P1968" s="153"/>
      <c r="Q1968" s="153"/>
      <c r="R1968" s="153"/>
      <c r="S1968" s="152"/>
      <c r="T1968" s="153"/>
      <c r="X1968" s="69" t="str">
        <f t="shared" si="64"/>
        <v/>
      </c>
      <c r="Y1968" s="69" t="str">
        <f t="shared" si="65"/>
        <v/>
      </c>
    </row>
    <row r="1969" spans="8:25" x14ac:dyDescent="0.25">
      <c r="H1969" s="155"/>
      <c r="I1969" s="151"/>
      <c r="J1969" s="152"/>
      <c r="K1969" s="153"/>
      <c r="L1969" s="153"/>
      <c r="M1969" s="153"/>
      <c r="N1969" s="153"/>
      <c r="O1969" s="153"/>
      <c r="P1969" s="153"/>
      <c r="Q1969" s="153"/>
      <c r="R1969" s="153"/>
      <c r="S1969" s="152"/>
      <c r="T1969" s="153"/>
      <c r="X1969" s="69" t="str">
        <f t="shared" si="64"/>
        <v/>
      </c>
      <c r="Y1969" s="69" t="str">
        <f t="shared" si="65"/>
        <v/>
      </c>
    </row>
    <row r="1970" spans="8:25" x14ac:dyDescent="0.25">
      <c r="H1970" s="155"/>
      <c r="I1970" s="151"/>
      <c r="J1970" s="152"/>
      <c r="K1970" s="153"/>
      <c r="L1970" s="153"/>
      <c r="M1970" s="153"/>
      <c r="N1970" s="153"/>
      <c r="O1970" s="153"/>
      <c r="P1970" s="153"/>
      <c r="Q1970" s="153"/>
      <c r="R1970" s="153"/>
      <c r="S1970" s="152"/>
      <c r="T1970" s="153"/>
      <c r="X1970" s="69" t="str">
        <f t="shared" si="64"/>
        <v/>
      </c>
      <c r="Y1970" s="69" t="str">
        <f t="shared" si="65"/>
        <v/>
      </c>
    </row>
    <row r="1971" spans="8:25" x14ac:dyDescent="0.25">
      <c r="H1971" s="155"/>
      <c r="I1971" s="151"/>
      <c r="J1971" s="152"/>
      <c r="K1971" s="153"/>
      <c r="L1971" s="153"/>
      <c r="M1971" s="153"/>
      <c r="N1971" s="153"/>
      <c r="O1971" s="153"/>
      <c r="P1971" s="153"/>
      <c r="Q1971" s="153"/>
      <c r="R1971" s="153"/>
      <c r="S1971" s="152"/>
      <c r="T1971" s="153"/>
      <c r="X1971" s="69" t="str">
        <f t="shared" si="64"/>
        <v/>
      </c>
      <c r="Y1971" s="69" t="str">
        <f t="shared" si="65"/>
        <v/>
      </c>
    </row>
    <row r="1972" spans="8:25" x14ac:dyDescent="0.25">
      <c r="H1972" s="155"/>
      <c r="I1972" s="151"/>
      <c r="J1972" s="152"/>
      <c r="K1972" s="153"/>
      <c r="L1972" s="153"/>
      <c r="M1972" s="153"/>
      <c r="N1972" s="153"/>
      <c r="O1972" s="153"/>
      <c r="P1972" s="153"/>
      <c r="Q1972" s="153"/>
      <c r="R1972" s="153"/>
      <c r="S1972" s="152"/>
      <c r="T1972" s="153"/>
      <c r="X1972" s="69" t="str">
        <f t="shared" si="64"/>
        <v/>
      </c>
      <c r="Y1972" s="69" t="str">
        <f t="shared" si="65"/>
        <v/>
      </c>
    </row>
    <row r="1973" spans="8:25" x14ac:dyDescent="0.25">
      <c r="H1973" s="155"/>
      <c r="I1973" s="151"/>
      <c r="J1973" s="152"/>
      <c r="K1973" s="153"/>
      <c r="L1973" s="153"/>
      <c r="M1973" s="153"/>
      <c r="N1973" s="153"/>
      <c r="O1973" s="153"/>
      <c r="P1973" s="153"/>
      <c r="Q1973" s="153"/>
      <c r="R1973" s="153"/>
      <c r="S1973" s="152"/>
      <c r="T1973" s="153"/>
      <c r="X1973" s="69" t="str">
        <f t="shared" si="64"/>
        <v/>
      </c>
      <c r="Y1973" s="69" t="str">
        <f t="shared" si="65"/>
        <v/>
      </c>
    </row>
    <row r="1974" spans="8:25" x14ac:dyDescent="0.25">
      <c r="H1974" s="155"/>
      <c r="I1974" s="151"/>
      <c r="J1974" s="152"/>
      <c r="K1974" s="153"/>
      <c r="L1974" s="153"/>
      <c r="M1974" s="153"/>
      <c r="N1974" s="153"/>
      <c r="O1974" s="153"/>
      <c r="P1974" s="153"/>
      <c r="Q1974" s="153"/>
      <c r="R1974" s="153"/>
      <c r="S1974" s="152"/>
      <c r="T1974" s="153"/>
      <c r="X1974" s="69" t="str">
        <f t="shared" si="64"/>
        <v/>
      </c>
      <c r="Y1974" s="69" t="str">
        <f t="shared" si="65"/>
        <v/>
      </c>
    </row>
    <row r="1975" spans="8:25" x14ac:dyDescent="0.25">
      <c r="H1975" s="155"/>
      <c r="I1975" s="151"/>
      <c r="J1975" s="152"/>
      <c r="K1975" s="153"/>
      <c r="L1975" s="153"/>
      <c r="M1975" s="153"/>
      <c r="N1975" s="153"/>
      <c r="O1975" s="153"/>
      <c r="P1975" s="153"/>
      <c r="Q1975" s="153"/>
      <c r="R1975" s="153"/>
      <c r="S1975" s="152"/>
      <c r="T1975" s="153"/>
      <c r="X1975" s="69" t="str">
        <f t="shared" si="64"/>
        <v/>
      </c>
      <c r="Y1975" s="69" t="str">
        <f t="shared" si="65"/>
        <v/>
      </c>
    </row>
    <row r="1976" spans="8:25" x14ac:dyDescent="0.25">
      <c r="H1976" s="155"/>
      <c r="I1976" s="151"/>
      <c r="J1976" s="152"/>
      <c r="K1976" s="153"/>
      <c r="L1976" s="153"/>
      <c r="M1976" s="153"/>
      <c r="N1976" s="153"/>
      <c r="O1976" s="153"/>
      <c r="P1976" s="153"/>
      <c r="Q1976" s="153"/>
      <c r="R1976" s="153"/>
      <c r="S1976" s="152"/>
      <c r="T1976" s="153"/>
      <c r="X1976" s="69" t="str">
        <f t="shared" si="64"/>
        <v/>
      </c>
      <c r="Y1976" s="69" t="str">
        <f t="shared" si="65"/>
        <v/>
      </c>
    </row>
    <row r="1977" spans="8:25" x14ac:dyDescent="0.25">
      <c r="H1977" s="155"/>
      <c r="I1977" s="151"/>
      <c r="J1977" s="152"/>
      <c r="K1977" s="153"/>
      <c r="L1977" s="153"/>
      <c r="M1977" s="153"/>
      <c r="N1977" s="153"/>
      <c r="O1977" s="153"/>
      <c r="P1977" s="153"/>
      <c r="Q1977" s="153"/>
      <c r="R1977" s="153"/>
      <c r="S1977" s="152"/>
      <c r="T1977" s="153"/>
      <c r="X1977" s="69" t="str">
        <f t="shared" si="64"/>
        <v/>
      </c>
      <c r="Y1977" s="69" t="str">
        <f t="shared" si="65"/>
        <v/>
      </c>
    </row>
    <row r="1978" spans="8:25" x14ac:dyDescent="0.25">
      <c r="H1978" s="155"/>
      <c r="I1978" s="151"/>
      <c r="J1978" s="152"/>
      <c r="K1978" s="153"/>
      <c r="L1978" s="153"/>
      <c r="M1978" s="153"/>
      <c r="N1978" s="153"/>
      <c r="O1978" s="153"/>
      <c r="P1978" s="153"/>
      <c r="Q1978" s="153"/>
      <c r="R1978" s="153"/>
      <c r="S1978" s="152"/>
      <c r="T1978" s="153"/>
      <c r="X1978" s="69" t="str">
        <f t="shared" si="64"/>
        <v/>
      </c>
      <c r="Y1978" s="69" t="str">
        <f t="shared" si="65"/>
        <v/>
      </c>
    </row>
    <row r="1979" spans="8:25" x14ac:dyDescent="0.25">
      <c r="H1979" s="155"/>
      <c r="I1979" s="151"/>
      <c r="J1979" s="152"/>
      <c r="K1979" s="153"/>
      <c r="L1979" s="153"/>
      <c r="M1979" s="153"/>
      <c r="N1979" s="153"/>
      <c r="O1979" s="153"/>
      <c r="P1979" s="153"/>
      <c r="Q1979" s="153"/>
      <c r="R1979" s="153"/>
      <c r="S1979" s="152"/>
      <c r="T1979" s="153"/>
      <c r="X1979" s="69" t="str">
        <f t="shared" si="64"/>
        <v/>
      </c>
      <c r="Y1979" s="69" t="str">
        <f t="shared" si="65"/>
        <v/>
      </c>
    </row>
    <row r="1980" spans="8:25" x14ac:dyDescent="0.25">
      <c r="H1980" s="155"/>
      <c r="I1980" s="151"/>
      <c r="J1980" s="152"/>
      <c r="K1980" s="153"/>
      <c r="L1980" s="153"/>
      <c r="M1980" s="153"/>
      <c r="N1980" s="153"/>
      <c r="O1980" s="153"/>
      <c r="P1980" s="153"/>
      <c r="Q1980" s="153"/>
      <c r="R1980" s="153"/>
      <c r="S1980" s="152"/>
      <c r="T1980" s="153"/>
      <c r="X1980" s="69" t="str">
        <f t="shared" si="64"/>
        <v/>
      </c>
      <c r="Y1980" s="69" t="str">
        <f t="shared" si="65"/>
        <v/>
      </c>
    </row>
    <row r="1981" spans="8:25" x14ac:dyDescent="0.25">
      <c r="H1981" s="155"/>
      <c r="I1981" s="151"/>
      <c r="J1981" s="152"/>
      <c r="K1981" s="153"/>
      <c r="L1981" s="153"/>
      <c r="M1981" s="153"/>
      <c r="N1981" s="153"/>
      <c r="O1981" s="153"/>
      <c r="P1981" s="153"/>
      <c r="Q1981" s="153"/>
      <c r="R1981" s="153"/>
      <c r="S1981" s="152"/>
      <c r="T1981" s="153"/>
      <c r="X1981" s="69" t="str">
        <f t="shared" si="64"/>
        <v/>
      </c>
      <c r="Y1981" s="69" t="str">
        <f t="shared" si="65"/>
        <v/>
      </c>
    </row>
    <row r="1982" spans="8:25" x14ac:dyDescent="0.25">
      <c r="H1982" s="155"/>
      <c r="I1982" s="151"/>
      <c r="J1982" s="152"/>
      <c r="K1982" s="153"/>
      <c r="L1982" s="153"/>
      <c r="M1982" s="153"/>
      <c r="N1982" s="153"/>
      <c r="O1982" s="153"/>
      <c r="P1982" s="153"/>
      <c r="Q1982" s="153"/>
      <c r="R1982" s="153"/>
      <c r="S1982" s="152"/>
      <c r="T1982" s="153"/>
      <c r="X1982" s="69" t="str">
        <f t="shared" si="64"/>
        <v/>
      </c>
      <c r="Y1982" s="69" t="str">
        <f t="shared" si="65"/>
        <v/>
      </c>
    </row>
    <row r="1983" spans="8:25" x14ac:dyDescent="0.25">
      <c r="H1983" s="155"/>
      <c r="I1983" s="151"/>
      <c r="J1983" s="152"/>
      <c r="K1983" s="153"/>
      <c r="L1983" s="153"/>
      <c r="M1983" s="153"/>
      <c r="N1983" s="153"/>
      <c r="O1983" s="153"/>
      <c r="P1983" s="153"/>
      <c r="Q1983" s="153"/>
      <c r="R1983" s="153"/>
      <c r="S1983" s="152"/>
      <c r="T1983" s="153"/>
      <c r="X1983" s="69" t="str">
        <f t="shared" si="64"/>
        <v/>
      </c>
      <c r="Y1983" s="69" t="str">
        <f t="shared" si="65"/>
        <v/>
      </c>
    </row>
    <row r="1984" spans="8:25" x14ac:dyDescent="0.25">
      <c r="H1984" s="155"/>
      <c r="I1984" s="151"/>
      <c r="J1984" s="152"/>
      <c r="K1984" s="153"/>
      <c r="L1984" s="153"/>
      <c r="M1984" s="153"/>
      <c r="N1984" s="153"/>
      <c r="O1984" s="153"/>
      <c r="P1984" s="153"/>
      <c r="Q1984" s="153"/>
      <c r="R1984" s="153"/>
      <c r="S1984" s="152"/>
      <c r="T1984" s="153"/>
      <c r="X1984" s="69" t="str">
        <f t="shared" si="64"/>
        <v/>
      </c>
      <c r="Y1984" s="69" t="str">
        <f t="shared" si="65"/>
        <v/>
      </c>
    </row>
    <row r="1985" spans="8:25" x14ac:dyDescent="0.25">
      <c r="H1985" s="155"/>
      <c r="I1985" s="151"/>
      <c r="J1985" s="152"/>
      <c r="K1985" s="153"/>
      <c r="L1985" s="153"/>
      <c r="M1985" s="153"/>
      <c r="N1985" s="153"/>
      <c r="O1985" s="153"/>
      <c r="P1985" s="153"/>
      <c r="Q1985" s="153"/>
      <c r="R1985" s="153"/>
      <c r="S1985" s="152"/>
      <c r="T1985" s="153"/>
      <c r="X1985" s="69" t="str">
        <f t="shared" si="64"/>
        <v/>
      </c>
      <c r="Y1985" s="69" t="str">
        <f t="shared" si="65"/>
        <v/>
      </c>
    </row>
    <row r="1986" spans="8:25" x14ac:dyDescent="0.25">
      <c r="H1986" s="155"/>
      <c r="I1986" s="151"/>
      <c r="J1986" s="152"/>
      <c r="K1986" s="153"/>
      <c r="L1986" s="153"/>
      <c r="M1986" s="153"/>
      <c r="N1986" s="153"/>
      <c r="O1986" s="153"/>
      <c r="P1986" s="153"/>
      <c r="Q1986" s="153"/>
      <c r="R1986" s="153"/>
      <c r="S1986" s="152"/>
      <c r="T1986" s="153"/>
      <c r="X1986" s="69" t="str">
        <f t="shared" ref="X1986:X2049" si="66">IF(W1986&lt;&gt;"",W1986-I1986,"")</f>
        <v/>
      </c>
      <c r="Y1986" s="69" t="str">
        <f t="shared" si="65"/>
        <v/>
      </c>
    </row>
    <row r="1987" spans="8:25" x14ac:dyDescent="0.25">
      <c r="H1987" s="155"/>
      <c r="I1987" s="151"/>
      <c r="J1987" s="152"/>
      <c r="K1987" s="153"/>
      <c r="L1987" s="153"/>
      <c r="M1987" s="153"/>
      <c r="N1987" s="153"/>
      <c r="O1987" s="153"/>
      <c r="P1987" s="153"/>
      <c r="Q1987" s="153"/>
      <c r="R1987" s="153"/>
      <c r="S1987" s="152"/>
      <c r="T1987" s="153"/>
      <c r="X1987" s="69" t="str">
        <f t="shared" si="66"/>
        <v/>
      </c>
      <c r="Y1987" s="69" t="str">
        <f t="shared" ref="Y1987:Y2050" si="67">IF(X1987&lt;&gt;"",IF(X1987&lt;365,"&lt; 1 year",IF(X1987&lt;730,"1-2",IF(X1987&lt;1095,"2-3",IF(X1987&lt;1460,"3-4",IF(X1987&lt;1825,"4-5","5+"))))),"")</f>
        <v/>
      </c>
    </row>
    <row r="1988" spans="8:25" x14ac:dyDescent="0.25">
      <c r="H1988" s="155"/>
      <c r="I1988" s="151"/>
      <c r="J1988" s="152"/>
      <c r="K1988" s="153"/>
      <c r="L1988" s="153"/>
      <c r="M1988" s="153"/>
      <c r="N1988" s="153"/>
      <c r="O1988" s="153"/>
      <c r="P1988" s="153"/>
      <c r="Q1988" s="153"/>
      <c r="R1988" s="153"/>
      <c r="S1988" s="152"/>
      <c r="T1988" s="153"/>
      <c r="X1988" s="69" t="str">
        <f t="shared" si="66"/>
        <v/>
      </c>
      <c r="Y1988" s="69" t="str">
        <f t="shared" si="67"/>
        <v/>
      </c>
    </row>
    <row r="1989" spans="8:25" x14ac:dyDescent="0.25">
      <c r="H1989" s="155"/>
      <c r="I1989" s="151"/>
      <c r="J1989" s="152"/>
      <c r="K1989" s="153"/>
      <c r="L1989" s="153"/>
      <c r="M1989" s="153"/>
      <c r="N1989" s="153"/>
      <c r="O1989" s="153"/>
      <c r="P1989" s="153"/>
      <c r="Q1989" s="153"/>
      <c r="R1989" s="153"/>
      <c r="S1989" s="152"/>
      <c r="T1989" s="153"/>
      <c r="X1989" s="69" t="str">
        <f t="shared" si="66"/>
        <v/>
      </c>
      <c r="Y1989" s="69" t="str">
        <f t="shared" si="67"/>
        <v/>
      </c>
    </row>
    <row r="1990" spans="8:25" x14ac:dyDescent="0.25">
      <c r="H1990" s="155"/>
      <c r="I1990" s="151"/>
      <c r="J1990" s="152"/>
      <c r="K1990" s="153"/>
      <c r="L1990" s="153"/>
      <c r="M1990" s="153"/>
      <c r="N1990" s="153"/>
      <c r="O1990" s="153"/>
      <c r="P1990" s="153"/>
      <c r="Q1990" s="153"/>
      <c r="R1990" s="153"/>
      <c r="S1990" s="152"/>
      <c r="T1990" s="153"/>
      <c r="X1990" s="69" t="str">
        <f t="shared" si="66"/>
        <v/>
      </c>
      <c r="Y1990" s="69" t="str">
        <f t="shared" si="67"/>
        <v/>
      </c>
    </row>
    <row r="1991" spans="8:25" x14ac:dyDescent="0.25">
      <c r="H1991" s="155"/>
      <c r="I1991" s="151"/>
      <c r="J1991" s="152"/>
      <c r="K1991" s="153"/>
      <c r="L1991" s="153"/>
      <c r="M1991" s="153"/>
      <c r="N1991" s="153"/>
      <c r="O1991" s="153"/>
      <c r="P1991" s="153"/>
      <c r="Q1991" s="153"/>
      <c r="R1991" s="153"/>
      <c r="S1991" s="152"/>
      <c r="T1991" s="153"/>
      <c r="X1991" s="69" t="str">
        <f t="shared" si="66"/>
        <v/>
      </c>
      <c r="Y1991" s="69" t="str">
        <f t="shared" si="67"/>
        <v/>
      </c>
    </row>
    <row r="1992" spans="8:25" x14ac:dyDescent="0.25">
      <c r="H1992" s="155"/>
      <c r="I1992" s="151"/>
      <c r="J1992" s="152"/>
      <c r="K1992" s="153"/>
      <c r="L1992" s="153"/>
      <c r="M1992" s="153"/>
      <c r="N1992" s="153"/>
      <c r="O1992" s="153"/>
      <c r="P1992" s="153"/>
      <c r="Q1992" s="153"/>
      <c r="R1992" s="153"/>
      <c r="S1992" s="152"/>
      <c r="T1992" s="153"/>
      <c r="X1992" s="69" t="str">
        <f t="shared" si="66"/>
        <v/>
      </c>
      <c r="Y1992" s="69" t="str">
        <f t="shared" si="67"/>
        <v/>
      </c>
    </row>
    <row r="1993" spans="8:25" x14ac:dyDescent="0.25">
      <c r="H1993" s="155"/>
      <c r="I1993" s="151"/>
      <c r="J1993" s="152"/>
      <c r="K1993" s="153"/>
      <c r="L1993" s="153"/>
      <c r="M1993" s="153"/>
      <c r="N1993" s="153"/>
      <c r="O1993" s="153"/>
      <c r="P1993" s="153"/>
      <c r="Q1993" s="153"/>
      <c r="R1993" s="153"/>
      <c r="S1993" s="152"/>
      <c r="T1993" s="153"/>
      <c r="X1993" s="69" t="str">
        <f t="shared" si="66"/>
        <v/>
      </c>
      <c r="Y1993" s="69" t="str">
        <f t="shared" si="67"/>
        <v/>
      </c>
    </row>
    <row r="1994" spans="8:25" x14ac:dyDescent="0.25">
      <c r="H1994" s="155"/>
      <c r="I1994" s="151"/>
      <c r="J1994" s="152"/>
      <c r="K1994" s="153"/>
      <c r="L1994" s="153"/>
      <c r="M1994" s="153"/>
      <c r="N1994" s="153"/>
      <c r="O1994" s="153"/>
      <c r="P1994" s="153"/>
      <c r="Q1994" s="153"/>
      <c r="R1994" s="153"/>
      <c r="S1994" s="152"/>
      <c r="T1994" s="153"/>
      <c r="X1994" s="69" t="str">
        <f t="shared" si="66"/>
        <v/>
      </c>
      <c r="Y1994" s="69" t="str">
        <f t="shared" si="67"/>
        <v/>
      </c>
    </row>
    <row r="1995" spans="8:25" x14ac:dyDescent="0.25">
      <c r="H1995" s="155"/>
      <c r="I1995" s="151"/>
      <c r="J1995" s="152"/>
      <c r="K1995" s="153"/>
      <c r="L1995" s="153"/>
      <c r="M1995" s="153"/>
      <c r="N1995" s="153"/>
      <c r="O1995" s="153"/>
      <c r="P1995" s="153"/>
      <c r="Q1995" s="153"/>
      <c r="R1995" s="153"/>
      <c r="S1995" s="152"/>
      <c r="T1995" s="153"/>
      <c r="X1995" s="69" t="str">
        <f t="shared" si="66"/>
        <v/>
      </c>
      <c r="Y1995" s="69" t="str">
        <f t="shared" si="67"/>
        <v/>
      </c>
    </row>
    <row r="1996" spans="8:25" x14ac:dyDescent="0.25">
      <c r="H1996" s="155"/>
      <c r="I1996" s="151"/>
      <c r="J1996" s="152"/>
      <c r="K1996" s="153"/>
      <c r="L1996" s="153"/>
      <c r="M1996" s="153"/>
      <c r="N1996" s="153"/>
      <c r="O1996" s="153"/>
      <c r="P1996" s="153"/>
      <c r="Q1996" s="153"/>
      <c r="R1996" s="153"/>
      <c r="S1996" s="152"/>
      <c r="T1996" s="153"/>
      <c r="X1996" s="69" t="str">
        <f t="shared" si="66"/>
        <v/>
      </c>
      <c r="Y1996" s="69" t="str">
        <f t="shared" si="67"/>
        <v/>
      </c>
    </row>
    <row r="1997" spans="8:25" x14ac:dyDescent="0.25">
      <c r="H1997" s="155"/>
      <c r="I1997" s="151"/>
      <c r="J1997" s="152"/>
      <c r="K1997" s="153"/>
      <c r="L1997" s="153"/>
      <c r="M1997" s="153"/>
      <c r="N1997" s="153"/>
      <c r="O1997" s="153"/>
      <c r="P1997" s="153"/>
      <c r="Q1997" s="153"/>
      <c r="R1997" s="153"/>
      <c r="S1997" s="152"/>
      <c r="T1997" s="153"/>
      <c r="X1997" s="69" t="str">
        <f t="shared" si="66"/>
        <v/>
      </c>
      <c r="Y1997" s="69" t="str">
        <f t="shared" si="67"/>
        <v/>
      </c>
    </row>
    <row r="1998" spans="8:25" x14ac:dyDescent="0.25">
      <c r="H1998" s="155"/>
      <c r="I1998" s="151"/>
      <c r="J1998" s="152"/>
      <c r="K1998" s="153"/>
      <c r="L1998" s="153"/>
      <c r="M1998" s="153"/>
      <c r="N1998" s="153"/>
      <c r="O1998" s="153"/>
      <c r="P1998" s="153"/>
      <c r="Q1998" s="153"/>
      <c r="R1998" s="153"/>
      <c r="S1998" s="152"/>
      <c r="T1998" s="153"/>
      <c r="X1998" s="69" t="str">
        <f t="shared" si="66"/>
        <v/>
      </c>
      <c r="Y1998" s="69" t="str">
        <f t="shared" si="67"/>
        <v/>
      </c>
    </row>
    <row r="1999" spans="8:25" x14ac:dyDescent="0.25">
      <c r="H1999" s="155"/>
      <c r="I1999" s="151"/>
      <c r="J1999" s="152"/>
      <c r="K1999" s="153"/>
      <c r="L1999" s="153"/>
      <c r="M1999" s="153"/>
      <c r="N1999" s="153"/>
      <c r="O1999" s="153"/>
      <c r="P1999" s="153"/>
      <c r="Q1999" s="153"/>
      <c r="R1999" s="153"/>
      <c r="S1999" s="152"/>
      <c r="T1999" s="153"/>
      <c r="X1999" s="69" t="str">
        <f t="shared" si="66"/>
        <v/>
      </c>
      <c r="Y1999" s="69" t="str">
        <f t="shared" si="67"/>
        <v/>
      </c>
    </row>
    <row r="2000" spans="8:25" x14ac:dyDescent="0.25">
      <c r="H2000" s="155"/>
      <c r="I2000" s="151"/>
      <c r="J2000" s="152"/>
      <c r="K2000" s="153"/>
      <c r="L2000" s="153"/>
      <c r="M2000" s="153"/>
      <c r="N2000" s="153"/>
      <c r="O2000" s="153"/>
      <c r="P2000" s="153"/>
      <c r="Q2000" s="153"/>
      <c r="R2000" s="153"/>
      <c r="S2000" s="152"/>
      <c r="T2000" s="153"/>
      <c r="X2000" s="69" t="str">
        <f t="shared" si="66"/>
        <v/>
      </c>
      <c r="Y2000" s="69" t="str">
        <f t="shared" si="67"/>
        <v/>
      </c>
    </row>
    <row r="2001" spans="8:25" x14ac:dyDescent="0.25">
      <c r="H2001" s="155"/>
      <c r="I2001" s="151"/>
      <c r="J2001" s="152"/>
      <c r="K2001" s="153"/>
      <c r="L2001" s="153"/>
      <c r="M2001" s="153"/>
      <c r="N2001" s="153"/>
      <c r="O2001" s="153"/>
      <c r="P2001" s="153"/>
      <c r="Q2001" s="153"/>
      <c r="R2001" s="153"/>
      <c r="S2001" s="152"/>
      <c r="T2001" s="153"/>
      <c r="X2001" s="69" t="str">
        <f t="shared" si="66"/>
        <v/>
      </c>
      <c r="Y2001" s="69" t="str">
        <f t="shared" si="67"/>
        <v/>
      </c>
    </row>
    <row r="2002" spans="8:25" x14ac:dyDescent="0.25">
      <c r="H2002" s="155"/>
      <c r="I2002" s="151"/>
      <c r="J2002" s="152"/>
      <c r="K2002" s="153"/>
      <c r="L2002" s="153"/>
      <c r="M2002" s="153"/>
      <c r="N2002" s="153"/>
      <c r="O2002" s="153"/>
      <c r="P2002" s="153"/>
      <c r="Q2002" s="153"/>
      <c r="R2002" s="153"/>
      <c r="S2002" s="152"/>
      <c r="T2002" s="153"/>
      <c r="X2002" s="69" t="str">
        <f t="shared" si="66"/>
        <v/>
      </c>
      <c r="Y2002" s="69" t="str">
        <f t="shared" si="67"/>
        <v/>
      </c>
    </row>
    <row r="2003" spans="8:25" x14ac:dyDescent="0.25">
      <c r="H2003" s="155"/>
      <c r="I2003" s="151"/>
      <c r="J2003" s="152"/>
      <c r="K2003" s="153"/>
      <c r="L2003" s="153"/>
      <c r="M2003" s="153"/>
      <c r="N2003" s="153"/>
      <c r="O2003" s="153"/>
      <c r="P2003" s="153"/>
      <c r="Q2003" s="153"/>
      <c r="R2003" s="153"/>
      <c r="S2003" s="152"/>
      <c r="T2003" s="153"/>
      <c r="X2003" s="69" t="str">
        <f t="shared" si="66"/>
        <v/>
      </c>
      <c r="Y2003" s="69" t="str">
        <f t="shared" si="67"/>
        <v/>
      </c>
    </row>
    <row r="2004" spans="8:25" x14ac:dyDescent="0.25">
      <c r="H2004" s="155"/>
      <c r="I2004" s="151"/>
      <c r="J2004" s="152"/>
      <c r="K2004" s="153"/>
      <c r="L2004" s="153"/>
      <c r="M2004" s="153"/>
      <c r="N2004" s="153"/>
      <c r="O2004" s="153"/>
      <c r="P2004" s="153"/>
      <c r="Q2004" s="153"/>
      <c r="R2004" s="153"/>
      <c r="S2004" s="152"/>
      <c r="T2004" s="153"/>
      <c r="X2004" s="69" t="str">
        <f t="shared" si="66"/>
        <v/>
      </c>
      <c r="Y2004" s="69" t="str">
        <f t="shared" si="67"/>
        <v/>
      </c>
    </row>
    <row r="2005" spans="8:25" x14ac:dyDescent="0.25">
      <c r="H2005" s="155"/>
      <c r="I2005" s="151"/>
      <c r="J2005" s="152"/>
      <c r="K2005" s="153"/>
      <c r="L2005" s="153"/>
      <c r="M2005" s="153"/>
      <c r="N2005" s="153"/>
      <c r="O2005" s="153"/>
      <c r="P2005" s="153"/>
      <c r="Q2005" s="153"/>
      <c r="R2005" s="153"/>
      <c r="S2005" s="152"/>
      <c r="T2005" s="153"/>
      <c r="X2005" s="69" t="str">
        <f t="shared" si="66"/>
        <v/>
      </c>
      <c r="Y2005" s="69" t="str">
        <f t="shared" si="67"/>
        <v/>
      </c>
    </row>
    <row r="2006" spans="8:25" x14ac:dyDescent="0.25">
      <c r="H2006" s="155"/>
      <c r="I2006" s="151"/>
      <c r="J2006" s="152"/>
      <c r="K2006" s="153"/>
      <c r="L2006" s="153"/>
      <c r="M2006" s="153"/>
      <c r="N2006" s="153"/>
      <c r="O2006" s="153"/>
      <c r="P2006" s="153"/>
      <c r="Q2006" s="153"/>
      <c r="R2006" s="153"/>
      <c r="S2006" s="152"/>
      <c r="T2006" s="153"/>
      <c r="X2006" s="69" t="str">
        <f t="shared" si="66"/>
        <v/>
      </c>
      <c r="Y2006" s="69" t="str">
        <f t="shared" si="67"/>
        <v/>
      </c>
    </row>
    <row r="2007" spans="8:25" x14ac:dyDescent="0.25">
      <c r="H2007" s="155"/>
      <c r="I2007" s="151"/>
      <c r="J2007" s="152"/>
      <c r="K2007" s="153"/>
      <c r="L2007" s="153"/>
      <c r="M2007" s="153"/>
      <c r="N2007" s="153"/>
      <c r="O2007" s="153"/>
      <c r="P2007" s="153"/>
      <c r="Q2007" s="153"/>
      <c r="R2007" s="153"/>
      <c r="S2007" s="152"/>
      <c r="T2007" s="153"/>
      <c r="X2007" s="69" t="str">
        <f t="shared" si="66"/>
        <v/>
      </c>
      <c r="Y2007" s="69" t="str">
        <f t="shared" si="67"/>
        <v/>
      </c>
    </row>
    <row r="2008" spans="8:25" x14ac:dyDescent="0.25">
      <c r="H2008" s="155"/>
      <c r="I2008" s="151"/>
      <c r="J2008" s="152"/>
      <c r="K2008" s="153"/>
      <c r="L2008" s="153"/>
      <c r="M2008" s="153"/>
      <c r="N2008" s="153"/>
      <c r="O2008" s="153"/>
      <c r="P2008" s="153"/>
      <c r="Q2008" s="153"/>
      <c r="R2008" s="153"/>
      <c r="S2008" s="152"/>
      <c r="T2008" s="153"/>
      <c r="X2008" s="69" t="str">
        <f t="shared" si="66"/>
        <v/>
      </c>
      <c r="Y2008" s="69" t="str">
        <f t="shared" si="67"/>
        <v/>
      </c>
    </row>
    <row r="2009" spans="8:25" x14ac:dyDescent="0.25">
      <c r="H2009" s="155"/>
      <c r="I2009" s="151"/>
      <c r="J2009" s="152"/>
      <c r="K2009" s="153"/>
      <c r="L2009" s="153"/>
      <c r="M2009" s="153"/>
      <c r="N2009" s="153"/>
      <c r="O2009" s="153"/>
      <c r="P2009" s="153"/>
      <c r="Q2009" s="153"/>
      <c r="R2009" s="153"/>
      <c r="S2009" s="152"/>
      <c r="T2009" s="153"/>
      <c r="X2009" s="69" t="str">
        <f t="shared" si="66"/>
        <v/>
      </c>
      <c r="Y2009" s="69" t="str">
        <f t="shared" si="67"/>
        <v/>
      </c>
    </row>
    <row r="2010" spans="8:25" x14ac:dyDescent="0.25">
      <c r="H2010" s="155"/>
      <c r="I2010" s="151"/>
      <c r="J2010" s="152"/>
      <c r="K2010" s="153"/>
      <c r="L2010" s="153"/>
      <c r="M2010" s="153"/>
      <c r="N2010" s="153"/>
      <c r="O2010" s="153"/>
      <c r="P2010" s="153"/>
      <c r="Q2010" s="153"/>
      <c r="R2010" s="153"/>
      <c r="S2010" s="152"/>
      <c r="T2010" s="153"/>
      <c r="X2010" s="69" t="str">
        <f t="shared" si="66"/>
        <v/>
      </c>
      <c r="Y2010" s="69" t="str">
        <f t="shared" si="67"/>
        <v/>
      </c>
    </row>
    <row r="2011" spans="8:25" x14ac:dyDescent="0.25">
      <c r="H2011" s="155"/>
      <c r="I2011" s="151"/>
      <c r="J2011" s="152"/>
      <c r="K2011" s="153"/>
      <c r="L2011" s="153"/>
      <c r="M2011" s="153"/>
      <c r="N2011" s="153"/>
      <c r="O2011" s="153"/>
      <c r="P2011" s="153"/>
      <c r="Q2011" s="153"/>
      <c r="R2011" s="153"/>
      <c r="S2011" s="152"/>
      <c r="T2011" s="153"/>
      <c r="X2011" s="69" t="str">
        <f t="shared" si="66"/>
        <v/>
      </c>
      <c r="Y2011" s="69" t="str">
        <f t="shared" si="67"/>
        <v/>
      </c>
    </row>
    <row r="2012" spans="8:25" x14ac:dyDescent="0.25">
      <c r="H2012" s="155"/>
      <c r="I2012" s="151"/>
      <c r="J2012" s="152"/>
      <c r="K2012" s="153"/>
      <c r="L2012" s="153"/>
      <c r="M2012" s="153"/>
      <c r="N2012" s="153"/>
      <c r="O2012" s="153"/>
      <c r="P2012" s="153"/>
      <c r="Q2012" s="153"/>
      <c r="R2012" s="153"/>
      <c r="S2012" s="152"/>
      <c r="T2012" s="153"/>
      <c r="X2012" s="69" t="str">
        <f t="shared" si="66"/>
        <v/>
      </c>
      <c r="Y2012" s="69" t="str">
        <f t="shared" si="67"/>
        <v/>
      </c>
    </row>
    <row r="2013" spans="8:25" x14ac:dyDescent="0.25">
      <c r="H2013" s="155"/>
      <c r="I2013" s="151"/>
      <c r="J2013" s="152"/>
      <c r="K2013" s="153"/>
      <c r="L2013" s="153"/>
      <c r="M2013" s="153"/>
      <c r="N2013" s="153"/>
      <c r="O2013" s="153"/>
      <c r="P2013" s="153"/>
      <c r="Q2013" s="153"/>
      <c r="R2013" s="153"/>
      <c r="S2013" s="152"/>
      <c r="T2013" s="153"/>
      <c r="X2013" s="69" t="str">
        <f t="shared" si="66"/>
        <v/>
      </c>
      <c r="Y2013" s="69" t="str">
        <f t="shared" si="67"/>
        <v/>
      </c>
    </row>
    <row r="2014" spans="8:25" x14ac:dyDescent="0.25">
      <c r="H2014" s="155"/>
      <c r="I2014" s="151"/>
      <c r="J2014" s="152"/>
      <c r="K2014" s="153"/>
      <c r="L2014" s="153"/>
      <c r="M2014" s="153"/>
      <c r="N2014" s="153"/>
      <c r="O2014" s="153"/>
      <c r="P2014" s="153"/>
      <c r="Q2014" s="153"/>
      <c r="R2014" s="153"/>
      <c r="S2014" s="152"/>
      <c r="T2014" s="153"/>
      <c r="X2014" s="69" t="str">
        <f t="shared" si="66"/>
        <v/>
      </c>
      <c r="Y2014" s="69" t="str">
        <f t="shared" si="67"/>
        <v/>
      </c>
    </row>
    <row r="2015" spans="8:25" x14ac:dyDescent="0.25">
      <c r="H2015" s="155"/>
      <c r="I2015" s="151"/>
      <c r="J2015" s="152"/>
      <c r="K2015" s="153"/>
      <c r="L2015" s="153"/>
      <c r="M2015" s="153"/>
      <c r="N2015" s="153"/>
      <c r="O2015" s="153"/>
      <c r="P2015" s="153"/>
      <c r="Q2015" s="153"/>
      <c r="R2015" s="153"/>
      <c r="S2015" s="152"/>
      <c r="T2015" s="153"/>
      <c r="X2015" s="69" t="str">
        <f t="shared" si="66"/>
        <v/>
      </c>
      <c r="Y2015" s="69" t="str">
        <f t="shared" si="67"/>
        <v/>
      </c>
    </row>
    <row r="2016" spans="8:25" x14ac:dyDescent="0.25">
      <c r="H2016" s="155"/>
      <c r="I2016" s="151"/>
      <c r="J2016" s="152"/>
      <c r="K2016" s="153"/>
      <c r="L2016" s="153"/>
      <c r="M2016" s="153"/>
      <c r="N2016" s="153"/>
      <c r="O2016" s="153"/>
      <c r="P2016" s="153"/>
      <c r="Q2016" s="153"/>
      <c r="R2016" s="153"/>
      <c r="S2016" s="152"/>
      <c r="T2016" s="153"/>
      <c r="X2016" s="69" t="str">
        <f t="shared" si="66"/>
        <v/>
      </c>
      <c r="Y2016" s="69" t="str">
        <f t="shared" si="67"/>
        <v/>
      </c>
    </row>
    <row r="2017" spans="8:25" x14ac:dyDescent="0.25">
      <c r="H2017" s="155"/>
      <c r="I2017" s="151"/>
      <c r="J2017" s="152"/>
      <c r="K2017" s="153"/>
      <c r="L2017" s="153"/>
      <c r="M2017" s="153"/>
      <c r="N2017" s="153"/>
      <c r="O2017" s="153"/>
      <c r="P2017" s="153"/>
      <c r="Q2017" s="153"/>
      <c r="R2017" s="153"/>
      <c r="S2017" s="152"/>
      <c r="T2017" s="153"/>
      <c r="X2017" s="69" t="str">
        <f t="shared" si="66"/>
        <v/>
      </c>
      <c r="Y2017" s="69" t="str">
        <f t="shared" si="67"/>
        <v/>
      </c>
    </row>
    <row r="2018" spans="8:25" x14ac:dyDescent="0.25">
      <c r="H2018" s="155"/>
      <c r="I2018" s="151"/>
      <c r="J2018" s="152"/>
      <c r="K2018" s="153"/>
      <c r="L2018" s="153"/>
      <c r="M2018" s="153"/>
      <c r="N2018" s="153"/>
      <c r="O2018" s="153"/>
      <c r="P2018" s="153"/>
      <c r="Q2018" s="153"/>
      <c r="R2018" s="153"/>
      <c r="S2018" s="152"/>
      <c r="T2018" s="153"/>
      <c r="X2018" s="69" t="str">
        <f t="shared" si="66"/>
        <v/>
      </c>
      <c r="Y2018" s="69" t="str">
        <f t="shared" si="67"/>
        <v/>
      </c>
    </row>
    <row r="2019" spans="8:25" x14ac:dyDescent="0.25">
      <c r="H2019" s="155"/>
      <c r="I2019" s="151"/>
      <c r="J2019" s="152"/>
      <c r="K2019" s="153"/>
      <c r="L2019" s="153"/>
      <c r="M2019" s="153"/>
      <c r="N2019" s="153"/>
      <c r="O2019" s="153"/>
      <c r="P2019" s="153"/>
      <c r="Q2019" s="153"/>
      <c r="R2019" s="153"/>
      <c r="S2019" s="152"/>
      <c r="T2019" s="153"/>
      <c r="X2019" s="69" t="str">
        <f t="shared" si="66"/>
        <v/>
      </c>
      <c r="Y2019" s="69" t="str">
        <f t="shared" si="67"/>
        <v/>
      </c>
    </row>
    <row r="2020" spans="8:25" x14ac:dyDescent="0.25">
      <c r="H2020" s="155"/>
      <c r="I2020" s="151"/>
      <c r="J2020" s="152"/>
      <c r="K2020" s="153"/>
      <c r="L2020" s="153"/>
      <c r="M2020" s="153"/>
      <c r="N2020" s="153"/>
      <c r="O2020" s="153"/>
      <c r="P2020" s="153"/>
      <c r="Q2020" s="153"/>
      <c r="R2020" s="153"/>
      <c r="S2020" s="152"/>
      <c r="T2020" s="153"/>
      <c r="X2020" s="69" t="str">
        <f t="shared" si="66"/>
        <v/>
      </c>
      <c r="Y2020" s="69" t="str">
        <f t="shared" si="67"/>
        <v/>
      </c>
    </row>
    <row r="2021" spans="8:25" x14ac:dyDescent="0.25">
      <c r="H2021" s="155"/>
      <c r="I2021" s="151"/>
      <c r="J2021" s="152"/>
      <c r="K2021" s="153"/>
      <c r="L2021" s="153"/>
      <c r="M2021" s="153"/>
      <c r="N2021" s="153"/>
      <c r="O2021" s="153"/>
      <c r="P2021" s="153"/>
      <c r="Q2021" s="153"/>
      <c r="R2021" s="153"/>
      <c r="S2021" s="152"/>
      <c r="T2021" s="153"/>
      <c r="X2021" s="69" t="str">
        <f t="shared" si="66"/>
        <v/>
      </c>
      <c r="Y2021" s="69" t="str">
        <f t="shared" si="67"/>
        <v/>
      </c>
    </row>
    <row r="2022" spans="8:25" x14ac:dyDescent="0.25">
      <c r="H2022" s="155"/>
      <c r="I2022" s="151"/>
      <c r="J2022" s="152"/>
      <c r="K2022" s="153"/>
      <c r="L2022" s="153"/>
      <c r="M2022" s="153"/>
      <c r="N2022" s="153"/>
      <c r="O2022" s="153"/>
      <c r="P2022" s="153"/>
      <c r="Q2022" s="153"/>
      <c r="R2022" s="153"/>
      <c r="S2022" s="152"/>
      <c r="T2022" s="153"/>
      <c r="X2022" s="69" t="str">
        <f t="shared" si="66"/>
        <v/>
      </c>
      <c r="Y2022" s="69" t="str">
        <f t="shared" si="67"/>
        <v/>
      </c>
    </row>
    <row r="2023" spans="8:25" x14ac:dyDescent="0.25">
      <c r="H2023" s="155"/>
      <c r="I2023" s="151"/>
      <c r="J2023" s="152"/>
      <c r="K2023" s="153"/>
      <c r="L2023" s="153"/>
      <c r="M2023" s="153"/>
      <c r="N2023" s="153"/>
      <c r="O2023" s="153"/>
      <c r="P2023" s="153"/>
      <c r="Q2023" s="153"/>
      <c r="R2023" s="153"/>
      <c r="S2023" s="152"/>
      <c r="T2023" s="153"/>
      <c r="X2023" s="69" t="str">
        <f t="shared" si="66"/>
        <v/>
      </c>
      <c r="Y2023" s="69" t="str">
        <f t="shared" si="67"/>
        <v/>
      </c>
    </row>
    <row r="2024" spans="8:25" x14ac:dyDescent="0.25">
      <c r="H2024" s="155"/>
      <c r="I2024" s="151"/>
      <c r="J2024" s="152"/>
      <c r="K2024" s="153"/>
      <c r="L2024" s="153"/>
      <c r="M2024" s="153"/>
      <c r="N2024" s="153"/>
      <c r="O2024" s="153"/>
      <c r="P2024" s="153"/>
      <c r="Q2024" s="153"/>
      <c r="R2024" s="153"/>
      <c r="S2024" s="152"/>
      <c r="T2024" s="153"/>
      <c r="X2024" s="69" t="str">
        <f t="shared" si="66"/>
        <v/>
      </c>
      <c r="Y2024" s="69" t="str">
        <f t="shared" si="67"/>
        <v/>
      </c>
    </row>
    <row r="2025" spans="8:25" x14ac:dyDescent="0.25">
      <c r="H2025" s="155"/>
      <c r="I2025" s="151"/>
      <c r="J2025" s="152"/>
      <c r="K2025" s="153"/>
      <c r="L2025" s="153"/>
      <c r="M2025" s="153"/>
      <c r="N2025" s="153"/>
      <c r="O2025" s="153"/>
      <c r="P2025" s="153"/>
      <c r="Q2025" s="153"/>
      <c r="R2025" s="153"/>
      <c r="S2025" s="152"/>
      <c r="T2025" s="153"/>
      <c r="X2025" s="69" t="str">
        <f t="shared" si="66"/>
        <v/>
      </c>
      <c r="Y2025" s="69" t="str">
        <f t="shared" si="67"/>
        <v/>
      </c>
    </row>
    <row r="2026" spans="8:25" x14ac:dyDescent="0.25">
      <c r="H2026" s="155"/>
      <c r="I2026" s="151"/>
      <c r="J2026" s="152"/>
      <c r="K2026" s="153"/>
      <c r="L2026" s="153"/>
      <c r="M2026" s="153"/>
      <c r="N2026" s="153"/>
      <c r="O2026" s="153"/>
      <c r="P2026" s="153"/>
      <c r="Q2026" s="153"/>
      <c r="R2026" s="153"/>
      <c r="S2026" s="152"/>
      <c r="T2026" s="153"/>
      <c r="X2026" s="69" t="str">
        <f t="shared" si="66"/>
        <v/>
      </c>
      <c r="Y2026" s="69" t="str">
        <f t="shared" si="67"/>
        <v/>
      </c>
    </row>
    <row r="2027" spans="8:25" x14ac:dyDescent="0.25">
      <c r="H2027" s="155"/>
      <c r="I2027" s="151"/>
      <c r="J2027" s="152"/>
      <c r="K2027" s="153"/>
      <c r="L2027" s="153"/>
      <c r="M2027" s="153"/>
      <c r="N2027" s="153"/>
      <c r="O2027" s="153"/>
      <c r="P2027" s="153"/>
      <c r="Q2027" s="153"/>
      <c r="R2027" s="153"/>
      <c r="S2027" s="152"/>
      <c r="T2027" s="153"/>
      <c r="X2027" s="69" t="str">
        <f t="shared" si="66"/>
        <v/>
      </c>
      <c r="Y2027" s="69" t="str">
        <f t="shared" si="67"/>
        <v/>
      </c>
    </row>
    <row r="2028" spans="8:25" x14ac:dyDescent="0.25">
      <c r="H2028" s="155"/>
      <c r="I2028" s="151"/>
      <c r="J2028" s="152"/>
      <c r="K2028" s="153"/>
      <c r="L2028" s="153"/>
      <c r="M2028" s="153"/>
      <c r="N2028" s="153"/>
      <c r="O2028" s="153"/>
      <c r="P2028" s="153"/>
      <c r="Q2028" s="153"/>
      <c r="R2028" s="153"/>
      <c r="S2028" s="152"/>
      <c r="T2028" s="153"/>
      <c r="X2028" s="69" t="str">
        <f t="shared" si="66"/>
        <v/>
      </c>
      <c r="Y2028" s="69" t="str">
        <f t="shared" si="67"/>
        <v/>
      </c>
    </row>
    <row r="2029" spans="8:25" x14ac:dyDescent="0.25">
      <c r="H2029" s="155"/>
      <c r="I2029" s="151"/>
      <c r="J2029" s="152"/>
      <c r="K2029" s="153"/>
      <c r="L2029" s="153"/>
      <c r="M2029" s="153"/>
      <c r="N2029" s="153"/>
      <c r="O2029" s="153"/>
      <c r="P2029" s="153"/>
      <c r="Q2029" s="153"/>
      <c r="R2029" s="153"/>
      <c r="S2029" s="152"/>
      <c r="T2029" s="153"/>
      <c r="X2029" s="69" t="str">
        <f t="shared" si="66"/>
        <v/>
      </c>
      <c r="Y2029" s="69" t="str">
        <f t="shared" si="67"/>
        <v/>
      </c>
    </row>
    <row r="2030" spans="8:25" x14ac:dyDescent="0.25">
      <c r="H2030" s="155"/>
      <c r="I2030" s="151"/>
      <c r="J2030" s="152"/>
      <c r="K2030" s="153"/>
      <c r="L2030" s="153"/>
      <c r="M2030" s="153"/>
      <c r="N2030" s="153"/>
      <c r="O2030" s="153"/>
      <c r="P2030" s="153"/>
      <c r="Q2030" s="153"/>
      <c r="R2030" s="153"/>
      <c r="S2030" s="152"/>
      <c r="T2030" s="153"/>
      <c r="X2030" s="69" t="str">
        <f t="shared" si="66"/>
        <v/>
      </c>
      <c r="Y2030" s="69" t="str">
        <f t="shared" si="67"/>
        <v/>
      </c>
    </row>
    <row r="2031" spans="8:25" x14ac:dyDescent="0.25">
      <c r="H2031" s="155"/>
      <c r="I2031" s="151"/>
      <c r="J2031" s="152"/>
      <c r="K2031" s="153"/>
      <c r="L2031" s="153"/>
      <c r="M2031" s="153"/>
      <c r="N2031" s="153"/>
      <c r="O2031" s="153"/>
      <c r="P2031" s="153"/>
      <c r="Q2031" s="153"/>
      <c r="R2031" s="153"/>
      <c r="S2031" s="152"/>
      <c r="T2031" s="153"/>
      <c r="X2031" s="69" t="str">
        <f t="shared" si="66"/>
        <v/>
      </c>
      <c r="Y2031" s="69" t="str">
        <f t="shared" si="67"/>
        <v/>
      </c>
    </row>
    <row r="2032" spans="8:25" x14ac:dyDescent="0.25">
      <c r="H2032" s="155"/>
      <c r="I2032" s="151"/>
      <c r="J2032" s="152"/>
      <c r="K2032" s="153"/>
      <c r="L2032" s="153"/>
      <c r="M2032" s="153"/>
      <c r="N2032" s="153"/>
      <c r="O2032" s="153"/>
      <c r="P2032" s="153"/>
      <c r="Q2032" s="153"/>
      <c r="R2032" s="153"/>
      <c r="S2032" s="152"/>
      <c r="T2032" s="153"/>
      <c r="X2032" s="69" t="str">
        <f t="shared" si="66"/>
        <v/>
      </c>
      <c r="Y2032" s="69" t="str">
        <f t="shared" si="67"/>
        <v/>
      </c>
    </row>
    <row r="2033" spans="8:25" x14ac:dyDescent="0.25">
      <c r="H2033" s="155"/>
      <c r="I2033" s="151"/>
      <c r="J2033" s="152"/>
      <c r="K2033" s="153"/>
      <c r="L2033" s="153"/>
      <c r="M2033" s="153"/>
      <c r="N2033" s="153"/>
      <c r="O2033" s="153"/>
      <c r="P2033" s="153"/>
      <c r="Q2033" s="153"/>
      <c r="R2033" s="153"/>
      <c r="S2033" s="152"/>
      <c r="T2033" s="153"/>
      <c r="X2033" s="69" t="str">
        <f t="shared" si="66"/>
        <v/>
      </c>
      <c r="Y2033" s="69" t="str">
        <f t="shared" si="67"/>
        <v/>
      </c>
    </row>
    <row r="2034" spans="8:25" x14ac:dyDescent="0.25">
      <c r="H2034" s="155"/>
      <c r="I2034" s="151"/>
      <c r="J2034" s="152"/>
      <c r="K2034" s="153"/>
      <c r="L2034" s="153"/>
      <c r="M2034" s="153"/>
      <c r="N2034" s="153"/>
      <c r="O2034" s="153"/>
      <c r="P2034" s="153"/>
      <c r="Q2034" s="153"/>
      <c r="R2034" s="153"/>
      <c r="S2034" s="152"/>
      <c r="T2034" s="153"/>
      <c r="X2034" s="69" t="str">
        <f t="shared" si="66"/>
        <v/>
      </c>
      <c r="Y2034" s="69" t="str">
        <f t="shared" si="67"/>
        <v/>
      </c>
    </row>
    <row r="2035" spans="8:25" x14ac:dyDescent="0.25">
      <c r="H2035" s="155"/>
      <c r="I2035" s="151"/>
      <c r="J2035" s="152"/>
      <c r="K2035" s="153"/>
      <c r="L2035" s="153"/>
      <c r="M2035" s="153"/>
      <c r="N2035" s="153"/>
      <c r="O2035" s="153"/>
      <c r="P2035" s="153"/>
      <c r="Q2035" s="153"/>
      <c r="R2035" s="153"/>
      <c r="S2035" s="152"/>
      <c r="T2035" s="153"/>
      <c r="X2035" s="69" t="str">
        <f t="shared" si="66"/>
        <v/>
      </c>
      <c r="Y2035" s="69" t="str">
        <f t="shared" si="67"/>
        <v/>
      </c>
    </row>
    <row r="2036" spans="8:25" x14ac:dyDescent="0.25">
      <c r="H2036" s="155"/>
      <c r="I2036" s="151"/>
      <c r="J2036" s="152"/>
      <c r="K2036" s="153"/>
      <c r="L2036" s="153"/>
      <c r="M2036" s="153"/>
      <c r="N2036" s="153"/>
      <c r="O2036" s="153"/>
      <c r="P2036" s="153"/>
      <c r="Q2036" s="153"/>
      <c r="R2036" s="153"/>
      <c r="S2036" s="152"/>
      <c r="T2036" s="153"/>
      <c r="X2036" s="69" t="str">
        <f t="shared" si="66"/>
        <v/>
      </c>
      <c r="Y2036" s="69" t="str">
        <f t="shared" si="67"/>
        <v/>
      </c>
    </row>
    <row r="2037" spans="8:25" x14ac:dyDescent="0.25">
      <c r="H2037" s="155"/>
      <c r="I2037" s="151"/>
      <c r="J2037" s="152"/>
      <c r="K2037" s="153"/>
      <c r="L2037" s="153"/>
      <c r="M2037" s="153"/>
      <c r="N2037" s="153"/>
      <c r="O2037" s="153"/>
      <c r="P2037" s="153"/>
      <c r="Q2037" s="153"/>
      <c r="R2037" s="153"/>
      <c r="S2037" s="152"/>
      <c r="T2037" s="153"/>
      <c r="X2037" s="69" t="str">
        <f t="shared" si="66"/>
        <v/>
      </c>
      <c r="Y2037" s="69" t="str">
        <f t="shared" si="67"/>
        <v/>
      </c>
    </row>
    <row r="2038" spans="8:25" x14ac:dyDescent="0.25">
      <c r="H2038" s="155"/>
      <c r="I2038" s="151"/>
      <c r="J2038" s="152"/>
      <c r="K2038" s="153"/>
      <c r="L2038" s="153"/>
      <c r="M2038" s="153"/>
      <c r="N2038" s="153"/>
      <c r="O2038" s="153"/>
      <c r="P2038" s="153"/>
      <c r="Q2038" s="153"/>
      <c r="R2038" s="153"/>
      <c r="S2038" s="152"/>
      <c r="T2038" s="153"/>
      <c r="X2038" s="69" t="str">
        <f t="shared" si="66"/>
        <v/>
      </c>
      <c r="Y2038" s="69" t="str">
        <f t="shared" si="67"/>
        <v/>
      </c>
    </row>
    <row r="2039" spans="8:25" x14ac:dyDescent="0.25">
      <c r="H2039" s="155"/>
      <c r="I2039" s="151"/>
      <c r="J2039" s="152"/>
      <c r="K2039" s="153"/>
      <c r="L2039" s="153"/>
      <c r="M2039" s="153"/>
      <c r="N2039" s="153"/>
      <c r="O2039" s="153"/>
      <c r="P2039" s="153"/>
      <c r="Q2039" s="153"/>
      <c r="R2039" s="153"/>
      <c r="S2039" s="152"/>
      <c r="T2039" s="153"/>
      <c r="X2039" s="69" t="str">
        <f t="shared" si="66"/>
        <v/>
      </c>
      <c r="Y2039" s="69" t="str">
        <f t="shared" si="67"/>
        <v/>
      </c>
    </row>
    <row r="2040" spans="8:25" x14ac:dyDescent="0.25">
      <c r="H2040" s="155"/>
      <c r="I2040" s="151"/>
      <c r="J2040" s="152"/>
      <c r="K2040" s="153"/>
      <c r="L2040" s="153"/>
      <c r="M2040" s="153"/>
      <c r="N2040" s="153"/>
      <c r="O2040" s="153"/>
      <c r="P2040" s="153"/>
      <c r="Q2040" s="153"/>
      <c r="R2040" s="153"/>
      <c r="S2040" s="152"/>
      <c r="T2040" s="153"/>
      <c r="X2040" s="69" t="str">
        <f t="shared" si="66"/>
        <v/>
      </c>
      <c r="Y2040" s="69" t="str">
        <f t="shared" si="67"/>
        <v/>
      </c>
    </row>
    <row r="2041" spans="8:25" x14ac:dyDescent="0.25">
      <c r="H2041" s="155"/>
      <c r="I2041" s="151"/>
      <c r="J2041" s="152"/>
      <c r="K2041" s="153"/>
      <c r="L2041" s="153"/>
      <c r="M2041" s="153"/>
      <c r="N2041" s="153"/>
      <c r="O2041" s="153"/>
      <c r="P2041" s="153"/>
      <c r="Q2041" s="153"/>
      <c r="R2041" s="153"/>
      <c r="S2041" s="152"/>
      <c r="T2041" s="153"/>
      <c r="X2041" s="69" t="str">
        <f t="shared" si="66"/>
        <v/>
      </c>
      <c r="Y2041" s="69" t="str">
        <f t="shared" si="67"/>
        <v/>
      </c>
    </row>
    <row r="2042" spans="8:25" x14ac:dyDescent="0.25">
      <c r="H2042" s="155"/>
      <c r="I2042" s="151"/>
      <c r="J2042" s="152"/>
      <c r="K2042" s="153"/>
      <c r="L2042" s="153"/>
      <c r="M2042" s="153"/>
      <c r="N2042" s="153"/>
      <c r="O2042" s="153"/>
      <c r="P2042" s="153"/>
      <c r="Q2042" s="153"/>
      <c r="R2042" s="153"/>
      <c r="S2042" s="152"/>
      <c r="T2042" s="153"/>
      <c r="X2042" s="69" t="str">
        <f t="shared" si="66"/>
        <v/>
      </c>
      <c r="Y2042" s="69" t="str">
        <f t="shared" si="67"/>
        <v/>
      </c>
    </row>
    <row r="2043" spans="8:25" x14ac:dyDescent="0.25">
      <c r="H2043" s="155"/>
      <c r="I2043" s="151"/>
      <c r="J2043" s="152"/>
      <c r="K2043" s="153"/>
      <c r="L2043" s="153"/>
      <c r="M2043" s="153"/>
      <c r="N2043" s="153"/>
      <c r="O2043" s="153"/>
      <c r="P2043" s="153"/>
      <c r="Q2043" s="153"/>
      <c r="R2043" s="153"/>
      <c r="S2043" s="152"/>
      <c r="T2043" s="153"/>
      <c r="X2043" s="69" t="str">
        <f t="shared" si="66"/>
        <v/>
      </c>
      <c r="Y2043" s="69" t="str">
        <f t="shared" si="67"/>
        <v/>
      </c>
    </row>
    <row r="2044" spans="8:25" x14ac:dyDescent="0.25">
      <c r="H2044" s="155"/>
      <c r="I2044" s="151"/>
      <c r="J2044" s="152"/>
      <c r="K2044" s="153"/>
      <c r="L2044" s="153"/>
      <c r="M2044" s="153"/>
      <c r="N2044" s="153"/>
      <c r="O2044" s="153"/>
      <c r="P2044" s="153"/>
      <c r="Q2044" s="153"/>
      <c r="R2044" s="153"/>
      <c r="S2044" s="152"/>
      <c r="T2044" s="153"/>
      <c r="X2044" s="69" t="str">
        <f t="shared" si="66"/>
        <v/>
      </c>
      <c r="Y2044" s="69" t="str">
        <f t="shared" si="67"/>
        <v/>
      </c>
    </row>
    <row r="2045" spans="8:25" x14ac:dyDescent="0.25">
      <c r="H2045" s="155"/>
      <c r="I2045" s="151"/>
      <c r="J2045" s="152"/>
      <c r="K2045" s="153"/>
      <c r="L2045" s="153"/>
      <c r="M2045" s="153"/>
      <c r="N2045" s="153"/>
      <c r="O2045" s="153"/>
      <c r="P2045" s="153"/>
      <c r="Q2045" s="153"/>
      <c r="R2045" s="153"/>
      <c r="S2045" s="152"/>
      <c r="T2045" s="153"/>
      <c r="X2045" s="69" t="str">
        <f t="shared" si="66"/>
        <v/>
      </c>
      <c r="Y2045" s="69" t="str">
        <f t="shared" si="67"/>
        <v/>
      </c>
    </row>
    <row r="2046" spans="8:25" x14ac:dyDescent="0.25">
      <c r="H2046" s="155"/>
      <c r="I2046" s="151"/>
      <c r="J2046" s="152"/>
      <c r="K2046" s="153"/>
      <c r="L2046" s="153"/>
      <c r="M2046" s="153"/>
      <c r="N2046" s="153"/>
      <c r="O2046" s="153"/>
      <c r="P2046" s="153"/>
      <c r="Q2046" s="153"/>
      <c r="R2046" s="153"/>
      <c r="S2046" s="152"/>
      <c r="T2046" s="153"/>
      <c r="X2046" s="69" t="str">
        <f t="shared" si="66"/>
        <v/>
      </c>
      <c r="Y2046" s="69" t="str">
        <f t="shared" si="67"/>
        <v/>
      </c>
    </row>
    <row r="2047" spans="8:25" x14ac:dyDescent="0.25">
      <c r="H2047" s="155"/>
      <c r="I2047" s="151"/>
      <c r="J2047" s="152"/>
      <c r="K2047" s="153"/>
      <c r="L2047" s="153"/>
      <c r="M2047" s="153"/>
      <c r="N2047" s="153"/>
      <c r="O2047" s="153"/>
      <c r="P2047" s="153"/>
      <c r="Q2047" s="153"/>
      <c r="R2047" s="153"/>
      <c r="S2047" s="152"/>
      <c r="T2047" s="153"/>
      <c r="X2047" s="69" t="str">
        <f t="shared" si="66"/>
        <v/>
      </c>
      <c r="Y2047" s="69" t="str">
        <f t="shared" si="67"/>
        <v/>
      </c>
    </row>
    <row r="2048" spans="8:25" x14ac:dyDescent="0.25">
      <c r="H2048" s="155"/>
      <c r="I2048" s="151"/>
      <c r="J2048" s="152"/>
      <c r="K2048" s="153"/>
      <c r="L2048" s="153"/>
      <c r="M2048" s="153"/>
      <c r="N2048" s="153"/>
      <c r="O2048" s="153"/>
      <c r="P2048" s="153"/>
      <c r="Q2048" s="153"/>
      <c r="R2048" s="153"/>
      <c r="S2048" s="152"/>
      <c r="T2048" s="153"/>
      <c r="X2048" s="69" t="str">
        <f t="shared" si="66"/>
        <v/>
      </c>
      <c r="Y2048" s="69" t="str">
        <f t="shared" si="67"/>
        <v/>
      </c>
    </row>
    <row r="2049" spans="8:25" x14ac:dyDescent="0.25">
      <c r="H2049" s="155"/>
      <c r="I2049" s="151"/>
      <c r="J2049" s="152"/>
      <c r="K2049" s="153"/>
      <c r="L2049" s="153"/>
      <c r="M2049" s="153"/>
      <c r="N2049" s="153"/>
      <c r="O2049" s="153"/>
      <c r="P2049" s="153"/>
      <c r="Q2049" s="153"/>
      <c r="R2049" s="153"/>
      <c r="S2049" s="152"/>
      <c r="T2049" s="153"/>
      <c r="X2049" s="69" t="str">
        <f t="shared" si="66"/>
        <v/>
      </c>
      <c r="Y2049" s="69" t="str">
        <f t="shared" si="67"/>
        <v/>
      </c>
    </row>
    <row r="2050" spans="8:25" x14ac:dyDescent="0.25">
      <c r="H2050" s="155"/>
      <c r="I2050" s="151"/>
      <c r="J2050" s="152"/>
      <c r="K2050" s="153"/>
      <c r="L2050" s="153"/>
      <c r="M2050" s="153"/>
      <c r="N2050" s="153"/>
      <c r="O2050" s="153"/>
      <c r="P2050" s="153"/>
      <c r="Q2050" s="153"/>
      <c r="R2050" s="153"/>
      <c r="S2050" s="152"/>
      <c r="T2050" s="153"/>
      <c r="X2050" s="69" t="str">
        <f t="shared" ref="X2050:X2113" si="68">IF(W2050&lt;&gt;"",W2050-I2050,"")</f>
        <v/>
      </c>
      <c r="Y2050" s="69" t="str">
        <f t="shared" si="67"/>
        <v/>
      </c>
    </row>
    <row r="2051" spans="8:25" x14ac:dyDescent="0.25">
      <c r="H2051" s="155"/>
      <c r="I2051" s="151"/>
      <c r="J2051" s="152"/>
      <c r="K2051" s="153"/>
      <c r="L2051" s="153"/>
      <c r="M2051" s="153"/>
      <c r="N2051" s="153"/>
      <c r="O2051" s="153"/>
      <c r="P2051" s="153"/>
      <c r="Q2051" s="153"/>
      <c r="R2051" s="153"/>
      <c r="S2051" s="152"/>
      <c r="T2051" s="153"/>
      <c r="X2051" s="69" t="str">
        <f t="shared" si="68"/>
        <v/>
      </c>
      <c r="Y2051" s="69" t="str">
        <f t="shared" ref="Y2051:Y2114" si="69">IF(X2051&lt;&gt;"",IF(X2051&lt;365,"&lt; 1 year",IF(X2051&lt;730,"1-2",IF(X2051&lt;1095,"2-3",IF(X2051&lt;1460,"3-4",IF(X2051&lt;1825,"4-5","5+"))))),"")</f>
        <v/>
      </c>
    </row>
    <row r="2052" spans="8:25" x14ac:dyDescent="0.25">
      <c r="H2052" s="155"/>
      <c r="I2052" s="151"/>
      <c r="J2052" s="152"/>
      <c r="K2052" s="153"/>
      <c r="L2052" s="153"/>
      <c r="M2052" s="153"/>
      <c r="N2052" s="153"/>
      <c r="O2052" s="153"/>
      <c r="P2052" s="153"/>
      <c r="Q2052" s="153"/>
      <c r="R2052" s="153"/>
      <c r="S2052" s="152"/>
      <c r="T2052" s="153"/>
      <c r="X2052" s="69" t="str">
        <f t="shared" si="68"/>
        <v/>
      </c>
      <c r="Y2052" s="69" t="str">
        <f t="shared" si="69"/>
        <v/>
      </c>
    </row>
    <row r="2053" spans="8:25" x14ac:dyDescent="0.25">
      <c r="H2053" s="155"/>
      <c r="I2053" s="151"/>
      <c r="J2053" s="152"/>
      <c r="K2053" s="153"/>
      <c r="L2053" s="153"/>
      <c r="M2053" s="153"/>
      <c r="N2053" s="153"/>
      <c r="O2053" s="153"/>
      <c r="P2053" s="153"/>
      <c r="Q2053" s="153"/>
      <c r="R2053" s="153"/>
      <c r="S2053" s="152"/>
      <c r="T2053" s="153"/>
      <c r="X2053" s="69" t="str">
        <f t="shared" si="68"/>
        <v/>
      </c>
      <c r="Y2053" s="69" t="str">
        <f t="shared" si="69"/>
        <v/>
      </c>
    </row>
    <row r="2054" spans="8:25" x14ac:dyDescent="0.25">
      <c r="H2054" s="155"/>
      <c r="I2054" s="151"/>
      <c r="J2054" s="152"/>
      <c r="K2054" s="153"/>
      <c r="L2054" s="153"/>
      <c r="M2054" s="153"/>
      <c r="N2054" s="153"/>
      <c r="O2054" s="153"/>
      <c r="P2054" s="153"/>
      <c r="Q2054" s="153"/>
      <c r="R2054" s="153"/>
      <c r="S2054" s="152"/>
      <c r="T2054" s="153"/>
      <c r="X2054" s="69" t="str">
        <f t="shared" si="68"/>
        <v/>
      </c>
      <c r="Y2054" s="69" t="str">
        <f t="shared" si="69"/>
        <v/>
      </c>
    </row>
    <row r="2055" spans="8:25" x14ac:dyDescent="0.25">
      <c r="H2055" s="155"/>
      <c r="I2055" s="151"/>
      <c r="J2055" s="152"/>
      <c r="K2055" s="153"/>
      <c r="L2055" s="153"/>
      <c r="M2055" s="153"/>
      <c r="N2055" s="153"/>
      <c r="O2055" s="153"/>
      <c r="P2055" s="153"/>
      <c r="Q2055" s="153"/>
      <c r="R2055" s="153"/>
      <c r="S2055" s="152"/>
      <c r="T2055" s="153"/>
      <c r="X2055" s="69" t="str">
        <f t="shared" si="68"/>
        <v/>
      </c>
      <c r="Y2055" s="69" t="str">
        <f t="shared" si="69"/>
        <v/>
      </c>
    </row>
    <row r="2056" spans="8:25" x14ac:dyDescent="0.25">
      <c r="H2056" s="155"/>
      <c r="I2056" s="151"/>
      <c r="J2056" s="152"/>
      <c r="K2056" s="153"/>
      <c r="L2056" s="153"/>
      <c r="M2056" s="153"/>
      <c r="N2056" s="153"/>
      <c r="O2056" s="153"/>
      <c r="P2056" s="153"/>
      <c r="Q2056" s="153"/>
      <c r="R2056" s="153"/>
      <c r="S2056" s="152"/>
      <c r="T2056" s="153"/>
      <c r="X2056" s="69" t="str">
        <f t="shared" si="68"/>
        <v/>
      </c>
      <c r="Y2056" s="69" t="str">
        <f t="shared" si="69"/>
        <v/>
      </c>
    </row>
    <row r="2057" spans="8:25" x14ac:dyDescent="0.25">
      <c r="H2057" s="155"/>
      <c r="I2057" s="151"/>
      <c r="J2057" s="152"/>
      <c r="K2057" s="153"/>
      <c r="L2057" s="153"/>
      <c r="M2057" s="153"/>
      <c r="N2057" s="153"/>
      <c r="O2057" s="153"/>
      <c r="P2057" s="153"/>
      <c r="Q2057" s="153"/>
      <c r="R2057" s="153"/>
      <c r="S2057" s="152"/>
      <c r="T2057" s="153"/>
      <c r="X2057" s="69" t="str">
        <f t="shared" si="68"/>
        <v/>
      </c>
      <c r="Y2057" s="69" t="str">
        <f t="shared" si="69"/>
        <v/>
      </c>
    </row>
    <row r="2058" spans="8:25" x14ac:dyDescent="0.25">
      <c r="H2058" s="155"/>
      <c r="I2058" s="151"/>
      <c r="J2058" s="152"/>
      <c r="K2058" s="153"/>
      <c r="L2058" s="153"/>
      <c r="M2058" s="153"/>
      <c r="N2058" s="153"/>
      <c r="O2058" s="153"/>
      <c r="P2058" s="153"/>
      <c r="Q2058" s="153"/>
      <c r="R2058" s="153"/>
      <c r="S2058" s="152"/>
      <c r="T2058" s="153"/>
      <c r="X2058" s="69" t="str">
        <f t="shared" si="68"/>
        <v/>
      </c>
      <c r="Y2058" s="69" t="str">
        <f t="shared" si="69"/>
        <v/>
      </c>
    </row>
    <row r="2059" spans="8:25" x14ac:dyDescent="0.25">
      <c r="H2059" s="155"/>
      <c r="I2059" s="151"/>
      <c r="J2059" s="152"/>
      <c r="K2059" s="153"/>
      <c r="L2059" s="153"/>
      <c r="M2059" s="153"/>
      <c r="N2059" s="153"/>
      <c r="O2059" s="153"/>
      <c r="P2059" s="153"/>
      <c r="Q2059" s="153"/>
      <c r="R2059" s="153"/>
      <c r="S2059" s="152"/>
      <c r="T2059" s="153"/>
      <c r="X2059" s="69" t="str">
        <f t="shared" si="68"/>
        <v/>
      </c>
      <c r="Y2059" s="69" t="str">
        <f t="shared" si="69"/>
        <v/>
      </c>
    </row>
    <row r="2060" spans="8:25" x14ac:dyDescent="0.25">
      <c r="H2060" s="155"/>
      <c r="I2060" s="151"/>
      <c r="J2060" s="152"/>
      <c r="K2060" s="153"/>
      <c r="L2060" s="153"/>
      <c r="M2060" s="153"/>
      <c r="N2060" s="153"/>
      <c r="O2060" s="153"/>
      <c r="P2060" s="153"/>
      <c r="Q2060" s="153"/>
      <c r="R2060" s="153"/>
      <c r="S2060" s="152"/>
      <c r="T2060" s="153"/>
      <c r="X2060" s="69" t="str">
        <f t="shared" si="68"/>
        <v/>
      </c>
      <c r="Y2060" s="69" t="str">
        <f t="shared" si="69"/>
        <v/>
      </c>
    </row>
    <row r="2061" spans="8:25" x14ac:dyDescent="0.25">
      <c r="H2061" s="155"/>
      <c r="I2061" s="151"/>
      <c r="J2061" s="152"/>
      <c r="K2061" s="153"/>
      <c r="L2061" s="153"/>
      <c r="M2061" s="153"/>
      <c r="N2061" s="153"/>
      <c r="O2061" s="153"/>
      <c r="P2061" s="153"/>
      <c r="Q2061" s="153"/>
      <c r="R2061" s="153"/>
      <c r="S2061" s="152"/>
      <c r="T2061" s="153"/>
      <c r="X2061" s="69" t="str">
        <f t="shared" si="68"/>
        <v/>
      </c>
      <c r="Y2061" s="69" t="str">
        <f t="shared" si="69"/>
        <v/>
      </c>
    </row>
    <row r="2062" spans="8:25" x14ac:dyDescent="0.25">
      <c r="H2062" s="155"/>
      <c r="I2062" s="151"/>
      <c r="J2062" s="152"/>
      <c r="K2062" s="153"/>
      <c r="L2062" s="153"/>
      <c r="M2062" s="153"/>
      <c r="N2062" s="153"/>
      <c r="O2062" s="153"/>
      <c r="P2062" s="153"/>
      <c r="Q2062" s="153"/>
      <c r="R2062" s="153"/>
      <c r="S2062" s="152"/>
      <c r="T2062" s="153"/>
      <c r="X2062" s="69" t="str">
        <f t="shared" si="68"/>
        <v/>
      </c>
      <c r="Y2062" s="69" t="str">
        <f t="shared" si="69"/>
        <v/>
      </c>
    </row>
    <row r="2063" spans="8:25" x14ac:dyDescent="0.25">
      <c r="H2063" s="155"/>
      <c r="I2063" s="151"/>
      <c r="J2063" s="152"/>
      <c r="K2063" s="153"/>
      <c r="L2063" s="153"/>
      <c r="M2063" s="153"/>
      <c r="N2063" s="153"/>
      <c r="O2063" s="153"/>
      <c r="P2063" s="153"/>
      <c r="Q2063" s="153"/>
      <c r="R2063" s="153"/>
      <c r="S2063" s="152"/>
      <c r="T2063" s="153"/>
      <c r="X2063" s="69" t="str">
        <f t="shared" si="68"/>
        <v/>
      </c>
      <c r="Y2063" s="69" t="str">
        <f t="shared" si="69"/>
        <v/>
      </c>
    </row>
    <row r="2064" spans="8:25" x14ac:dyDescent="0.25">
      <c r="H2064" s="155"/>
      <c r="I2064" s="151"/>
      <c r="J2064" s="152"/>
      <c r="K2064" s="153"/>
      <c r="L2064" s="153"/>
      <c r="M2064" s="153"/>
      <c r="N2064" s="153"/>
      <c r="O2064" s="153"/>
      <c r="P2064" s="153"/>
      <c r="Q2064" s="153"/>
      <c r="R2064" s="153"/>
      <c r="S2064" s="152"/>
      <c r="T2064" s="153"/>
      <c r="X2064" s="69" t="str">
        <f t="shared" si="68"/>
        <v/>
      </c>
      <c r="Y2064" s="69" t="str">
        <f t="shared" si="69"/>
        <v/>
      </c>
    </row>
    <row r="2065" spans="8:25" x14ac:dyDescent="0.25">
      <c r="H2065" s="155"/>
      <c r="I2065" s="151"/>
      <c r="J2065" s="152"/>
      <c r="K2065" s="153"/>
      <c r="L2065" s="153"/>
      <c r="M2065" s="153"/>
      <c r="N2065" s="153"/>
      <c r="O2065" s="153"/>
      <c r="P2065" s="153"/>
      <c r="Q2065" s="153"/>
      <c r="R2065" s="153"/>
      <c r="S2065" s="152"/>
      <c r="T2065" s="153"/>
      <c r="X2065" s="69" t="str">
        <f t="shared" si="68"/>
        <v/>
      </c>
      <c r="Y2065" s="69" t="str">
        <f t="shared" si="69"/>
        <v/>
      </c>
    </row>
    <row r="2066" spans="8:25" x14ac:dyDescent="0.25">
      <c r="H2066" s="155"/>
      <c r="I2066" s="151"/>
      <c r="J2066" s="152"/>
      <c r="K2066" s="153"/>
      <c r="L2066" s="153"/>
      <c r="M2066" s="153"/>
      <c r="N2066" s="153"/>
      <c r="O2066" s="153"/>
      <c r="P2066" s="153"/>
      <c r="Q2066" s="153"/>
      <c r="R2066" s="153"/>
      <c r="S2066" s="152"/>
      <c r="T2066" s="153"/>
      <c r="X2066" s="69" t="str">
        <f t="shared" si="68"/>
        <v/>
      </c>
      <c r="Y2066" s="69" t="str">
        <f t="shared" si="69"/>
        <v/>
      </c>
    </row>
    <row r="2067" spans="8:25" x14ac:dyDescent="0.25">
      <c r="H2067" s="155"/>
      <c r="I2067" s="151"/>
      <c r="J2067" s="152"/>
      <c r="K2067" s="153"/>
      <c r="L2067" s="153"/>
      <c r="M2067" s="153"/>
      <c r="N2067" s="153"/>
      <c r="O2067" s="153"/>
      <c r="P2067" s="153"/>
      <c r="Q2067" s="153"/>
      <c r="R2067" s="153"/>
      <c r="S2067" s="152"/>
      <c r="T2067" s="153"/>
      <c r="X2067" s="69" t="str">
        <f t="shared" si="68"/>
        <v/>
      </c>
      <c r="Y2067" s="69" t="str">
        <f t="shared" si="69"/>
        <v/>
      </c>
    </row>
    <row r="2068" spans="8:25" x14ac:dyDescent="0.25">
      <c r="H2068" s="155"/>
      <c r="I2068" s="151"/>
      <c r="J2068" s="152"/>
      <c r="K2068" s="153"/>
      <c r="L2068" s="153"/>
      <c r="M2068" s="153"/>
      <c r="N2068" s="153"/>
      <c r="O2068" s="153"/>
      <c r="P2068" s="153"/>
      <c r="Q2068" s="153"/>
      <c r="R2068" s="153"/>
      <c r="S2068" s="152"/>
      <c r="T2068" s="153"/>
      <c r="X2068" s="69" t="str">
        <f t="shared" si="68"/>
        <v/>
      </c>
      <c r="Y2068" s="69" t="str">
        <f t="shared" si="69"/>
        <v/>
      </c>
    </row>
    <row r="2069" spans="8:25" x14ac:dyDescent="0.25">
      <c r="H2069" s="155"/>
      <c r="I2069" s="151"/>
      <c r="J2069" s="152"/>
      <c r="K2069" s="153"/>
      <c r="L2069" s="153"/>
      <c r="M2069" s="153"/>
      <c r="N2069" s="153"/>
      <c r="O2069" s="153"/>
      <c r="P2069" s="153"/>
      <c r="Q2069" s="153"/>
      <c r="R2069" s="153"/>
      <c r="S2069" s="152"/>
      <c r="T2069" s="153"/>
      <c r="X2069" s="69" t="str">
        <f t="shared" si="68"/>
        <v/>
      </c>
      <c r="Y2069" s="69" t="str">
        <f t="shared" si="69"/>
        <v/>
      </c>
    </row>
    <row r="2070" spans="8:25" x14ac:dyDescent="0.25">
      <c r="H2070" s="155"/>
      <c r="I2070" s="151"/>
      <c r="J2070" s="152"/>
      <c r="K2070" s="153"/>
      <c r="L2070" s="153"/>
      <c r="M2070" s="153"/>
      <c r="N2070" s="153"/>
      <c r="O2070" s="153"/>
      <c r="P2070" s="153"/>
      <c r="Q2070" s="153"/>
      <c r="R2070" s="153"/>
      <c r="S2070" s="152"/>
      <c r="T2070" s="153"/>
      <c r="X2070" s="69" t="str">
        <f t="shared" si="68"/>
        <v/>
      </c>
      <c r="Y2070" s="69" t="str">
        <f t="shared" si="69"/>
        <v/>
      </c>
    </row>
    <row r="2071" spans="8:25" x14ac:dyDescent="0.25">
      <c r="H2071" s="155"/>
      <c r="I2071" s="151"/>
      <c r="J2071" s="152"/>
      <c r="K2071" s="153"/>
      <c r="L2071" s="153"/>
      <c r="M2071" s="153"/>
      <c r="N2071" s="153"/>
      <c r="O2071" s="153"/>
      <c r="P2071" s="153"/>
      <c r="Q2071" s="153"/>
      <c r="R2071" s="153"/>
      <c r="S2071" s="152"/>
      <c r="T2071" s="153"/>
      <c r="X2071" s="69" t="str">
        <f t="shared" si="68"/>
        <v/>
      </c>
      <c r="Y2071" s="69" t="str">
        <f t="shared" si="69"/>
        <v/>
      </c>
    </row>
    <row r="2072" spans="8:25" x14ac:dyDescent="0.25">
      <c r="H2072" s="155"/>
      <c r="I2072" s="151"/>
      <c r="J2072" s="152"/>
      <c r="K2072" s="153"/>
      <c r="L2072" s="153"/>
      <c r="M2072" s="153"/>
      <c r="N2072" s="153"/>
      <c r="O2072" s="153"/>
      <c r="P2072" s="153"/>
      <c r="Q2072" s="153"/>
      <c r="R2072" s="153"/>
      <c r="S2072" s="152"/>
      <c r="T2072" s="153"/>
      <c r="X2072" s="69" t="str">
        <f t="shared" si="68"/>
        <v/>
      </c>
      <c r="Y2072" s="69" t="str">
        <f t="shared" si="69"/>
        <v/>
      </c>
    </row>
    <row r="2073" spans="8:25" x14ac:dyDescent="0.25">
      <c r="H2073" s="155"/>
      <c r="I2073" s="151"/>
      <c r="J2073" s="152"/>
      <c r="K2073" s="153"/>
      <c r="L2073" s="153"/>
      <c r="M2073" s="153"/>
      <c r="N2073" s="153"/>
      <c r="O2073" s="153"/>
      <c r="P2073" s="153"/>
      <c r="Q2073" s="153"/>
      <c r="R2073" s="153"/>
      <c r="S2073" s="152"/>
      <c r="T2073" s="153"/>
      <c r="X2073" s="69" t="str">
        <f t="shared" si="68"/>
        <v/>
      </c>
      <c r="Y2073" s="69" t="str">
        <f t="shared" si="69"/>
        <v/>
      </c>
    </row>
    <row r="2074" spans="8:25" x14ac:dyDescent="0.25">
      <c r="H2074" s="155"/>
      <c r="I2074" s="151"/>
      <c r="J2074" s="152"/>
      <c r="K2074" s="153"/>
      <c r="L2074" s="153"/>
      <c r="M2074" s="153"/>
      <c r="N2074" s="153"/>
      <c r="O2074" s="153"/>
      <c r="P2074" s="153"/>
      <c r="Q2074" s="153"/>
      <c r="R2074" s="153"/>
      <c r="S2074" s="152"/>
      <c r="T2074" s="153"/>
      <c r="X2074" s="69" t="str">
        <f t="shared" si="68"/>
        <v/>
      </c>
      <c r="Y2074" s="69" t="str">
        <f t="shared" si="69"/>
        <v/>
      </c>
    </row>
    <row r="2075" spans="8:25" x14ac:dyDescent="0.25">
      <c r="H2075" s="155"/>
      <c r="I2075" s="151"/>
      <c r="J2075" s="152"/>
      <c r="K2075" s="153"/>
      <c r="L2075" s="153"/>
      <c r="M2075" s="153"/>
      <c r="N2075" s="153"/>
      <c r="O2075" s="153"/>
      <c r="P2075" s="153"/>
      <c r="Q2075" s="153"/>
      <c r="R2075" s="153"/>
      <c r="S2075" s="152"/>
      <c r="T2075" s="153"/>
      <c r="X2075" s="69" t="str">
        <f t="shared" si="68"/>
        <v/>
      </c>
      <c r="Y2075" s="69" t="str">
        <f t="shared" si="69"/>
        <v/>
      </c>
    </row>
    <row r="2076" spans="8:25" x14ac:dyDescent="0.25">
      <c r="H2076" s="155"/>
      <c r="I2076" s="151"/>
      <c r="J2076" s="152"/>
      <c r="K2076" s="153"/>
      <c r="L2076" s="153"/>
      <c r="M2076" s="153"/>
      <c r="N2076" s="153"/>
      <c r="O2076" s="153"/>
      <c r="P2076" s="153"/>
      <c r="Q2076" s="153"/>
      <c r="R2076" s="153"/>
      <c r="S2076" s="152"/>
      <c r="T2076" s="153"/>
      <c r="X2076" s="69" t="str">
        <f t="shared" si="68"/>
        <v/>
      </c>
      <c r="Y2076" s="69" t="str">
        <f t="shared" si="69"/>
        <v/>
      </c>
    </row>
    <row r="2077" spans="8:25" x14ac:dyDescent="0.25">
      <c r="H2077" s="155"/>
      <c r="I2077" s="151"/>
      <c r="J2077" s="152"/>
      <c r="K2077" s="153"/>
      <c r="L2077" s="153"/>
      <c r="M2077" s="153"/>
      <c r="N2077" s="153"/>
      <c r="O2077" s="153"/>
      <c r="P2077" s="153"/>
      <c r="Q2077" s="153"/>
      <c r="R2077" s="153"/>
      <c r="S2077" s="152"/>
      <c r="T2077" s="153"/>
      <c r="X2077" s="69" t="str">
        <f t="shared" si="68"/>
        <v/>
      </c>
      <c r="Y2077" s="69" t="str">
        <f t="shared" si="69"/>
        <v/>
      </c>
    </row>
    <row r="2078" spans="8:25" x14ac:dyDescent="0.25">
      <c r="H2078" s="155"/>
      <c r="I2078" s="151"/>
      <c r="J2078" s="152"/>
      <c r="K2078" s="153"/>
      <c r="L2078" s="153"/>
      <c r="M2078" s="153"/>
      <c r="N2078" s="153"/>
      <c r="O2078" s="153"/>
      <c r="P2078" s="153"/>
      <c r="Q2078" s="153"/>
      <c r="R2078" s="153"/>
      <c r="S2078" s="152"/>
      <c r="T2078" s="153"/>
      <c r="X2078" s="69" t="str">
        <f t="shared" si="68"/>
        <v/>
      </c>
      <c r="Y2078" s="69" t="str">
        <f t="shared" si="69"/>
        <v/>
      </c>
    </row>
    <row r="2079" spans="8:25" x14ac:dyDescent="0.25">
      <c r="H2079" s="155"/>
      <c r="I2079" s="151"/>
      <c r="J2079" s="152"/>
      <c r="K2079" s="153"/>
      <c r="L2079" s="153"/>
      <c r="M2079" s="153"/>
      <c r="N2079" s="153"/>
      <c r="O2079" s="153"/>
      <c r="P2079" s="153"/>
      <c r="Q2079" s="153"/>
      <c r="R2079" s="153"/>
      <c r="S2079" s="152"/>
      <c r="T2079" s="153"/>
      <c r="X2079" s="69" t="str">
        <f t="shared" si="68"/>
        <v/>
      </c>
      <c r="Y2079" s="69" t="str">
        <f t="shared" si="69"/>
        <v/>
      </c>
    </row>
    <row r="2080" spans="8:25" x14ac:dyDescent="0.25">
      <c r="H2080" s="155"/>
      <c r="I2080" s="151"/>
      <c r="J2080" s="152"/>
      <c r="K2080" s="153"/>
      <c r="L2080" s="153"/>
      <c r="M2080" s="153"/>
      <c r="N2080" s="153"/>
      <c r="O2080" s="153"/>
      <c r="P2080" s="153"/>
      <c r="Q2080" s="153"/>
      <c r="R2080" s="153"/>
      <c r="S2080" s="152"/>
      <c r="T2080" s="153"/>
      <c r="X2080" s="69" t="str">
        <f t="shared" si="68"/>
        <v/>
      </c>
      <c r="Y2080" s="69" t="str">
        <f t="shared" si="69"/>
        <v/>
      </c>
    </row>
    <row r="2081" spans="8:25" x14ac:dyDescent="0.25">
      <c r="H2081" s="155"/>
      <c r="I2081" s="151"/>
      <c r="J2081" s="152"/>
      <c r="K2081" s="153"/>
      <c r="L2081" s="153"/>
      <c r="M2081" s="153"/>
      <c r="N2081" s="153"/>
      <c r="O2081" s="153"/>
      <c r="P2081" s="153"/>
      <c r="Q2081" s="153"/>
      <c r="R2081" s="153"/>
      <c r="S2081" s="152"/>
      <c r="T2081" s="153"/>
      <c r="X2081" s="69" t="str">
        <f t="shared" si="68"/>
        <v/>
      </c>
      <c r="Y2081" s="69" t="str">
        <f t="shared" si="69"/>
        <v/>
      </c>
    </row>
    <row r="2082" spans="8:25" x14ac:dyDescent="0.25">
      <c r="H2082" s="155"/>
      <c r="I2082" s="151"/>
      <c r="J2082" s="152"/>
      <c r="K2082" s="153"/>
      <c r="L2082" s="153"/>
      <c r="M2082" s="153"/>
      <c r="N2082" s="153"/>
      <c r="O2082" s="153"/>
      <c r="P2082" s="153"/>
      <c r="Q2082" s="153"/>
      <c r="R2082" s="153"/>
      <c r="S2082" s="152"/>
      <c r="T2082" s="153"/>
      <c r="X2082" s="69" t="str">
        <f t="shared" si="68"/>
        <v/>
      </c>
      <c r="Y2082" s="69" t="str">
        <f t="shared" si="69"/>
        <v/>
      </c>
    </row>
    <row r="2083" spans="8:25" x14ac:dyDescent="0.25">
      <c r="H2083" s="155"/>
      <c r="I2083" s="151"/>
      <c r="J2083" s="152"/>
      <c r="K2083" s="153"/>
      <c r="L2083" s="153"/>
      <c r="M2083" s="153"/>
      <c r="N2083" s="153"/>
      <c r="O2083" s="153"/>
      <c r="P2083" s="153"/>
      <c r="Q2083" s="153"/>
      <c r="R2083" s="153"/>
      <c r="S2083" s="152"/>
      <c r="T2083" s="153"/>
      <c r="X2083" s="69" t="str">
        <f t="shared" si="68"/>
        <v/>
      </c>
      <c r="Y2083" s="69" t="str">
        <f t="shared" si="69"/>
        <v/>
      </c>
    </row>
    <row r="2084" spans="8:25" x14ac:dyDescent="0.25">
      <c r="H2084" s="155"/>
      <c r="I2084" s="151"/>
      <c r="J2084" s="152"/>
      <c r="K2084" s="153"/>
      <c r="L2084" s="153"/>
      <c r="M2084" s="153"/>
      <c r="N2084" s="153"/>
      <c r="O2084" s="153"/>
      <c r="P2084" s="153"/>
      <c r="Q2084" s="153"/>
      <c r="R2084" s="153"/>
      <c r="S2084" s="152"/>
      <c r="T2084" s="153"/>
      <c r="X2084" s="69" t="str">
        <f t="shared" si="68"/>
        <v/>
      </c>
      <c r="Y2084" s="69" t="str">
        <f t="shared" si="69"/>
        <v/>
      </c>
    </row>
    <row r="2085" spans="8:25" x14ac:dyDescent="0.25">
      <c r="H2085" s="155"/>
      <c r="I2085" s="151"/>
      <c r="J2085" s="152"/>
      <c r="K2085" s="153"/>
      <c r="L2085" s="153"/>
      <c r="M2085" s="153"/>
      <c r="N2085" s="153"/>
      <c r="O2085" s="153"/>
      <c r="P2085" s="153"/>
      <c r="Q2085" s="153"/>
      <c r="R2085" s="153"/>
      <c r="S2085" s="152"/>
      <c r="T2085" s="153"/>
      <c r="X2085" s="69" t="str">
        <f t="shared" si="68"/>
        <v/>
      </c>
      <c r="Y2085" s="69" t="str">
        <f t="shared" si="69"/>
        <v/>
      </c>
    </row>
    <row r="2086" spans="8:25" x14ac:dyDescent="0.25">
      <c r="H2086" s="155"/>
      <c r="I2086" s="151"/>
      <c r="J2086" s="152"/>
      <c r="K2086" s="153"/>
      <c r="L2086" s="153"/>
      <c r="M2086" s="153"/>
      <c r="N2086" s="153"/>
      <c r="O2086" s="153"/>
      <c r="P2086" s="153"/>
      <c r="Q2086" s="153"/>
      <c r="R2086" s="153"/>
      <c r="S2086" s="152"/>
      <c r="T2086" s="153"/>
      <c r="X2086" s="69" t="str">
        <f t="shared" si="68"/>
        <v/>
      </c>
      <c r="Y2086" s="69" t="str">
        <f t="shared" si="69"/>
        <v/>
      </c>
    </row>
    <row r="2087" spans="8:25" x14ac:dyDescent="0.25">
      <c r="H2087" s="155"/>
      <c r="I2087" s="151"/>
      <c r="J2087" s="152"/>
      <c r="K2087" s="153"/>
      <c r="L2087" s="153"/>
      <c r="M2087" s="153"/>
      <c r="N2087" s="153"/>
      <c r="O2087" s="153"/>
      <c r="P2087" s="153"/>
      <c r="Q2087" s="153"/>
      <c r="R2087" s="153"/>
      <c r="S2087" s="152"/>
      <c r="T2087" s="153"/>
      <c r="X2087" s="69" t="str">
        <f t="shared" si="68"/>
        <v/>
      </c>
      <c r="Y2087" s="69" t="str">
        <f t="shared" si="69"/>
        <v/>
      </c>
    </row>
    <row r="2088" spans="8:25" x14ac:dyDescent="0.25">
      <c r="H2088" s="155"/>
      <c r="I2088" s="151"/>
      <c r="J2088" s="152"/>
      <c r="K2088" s="153"/>
      <c r="L2088" s="153"/>
      <c r="M2088" s="153"/>
      <c r="N2088" s="153"/>
      <c r="O2088" s="153"/>
      <c r="P2088" s="153"/>
      <c r="Q2088" s="153"/>
      <c r="R2088" s="153"/>
      <c r="S2088" s="152"/>
      <c r="T2088" s="153"/>
      <c r="X2088" s="69" t="str">
        <f t="shared" si="68"/>
        <v/>
      </c>
      <c r="Y2088" s="69" t="str">
        <f t="shared" si="69"/>
        <v/>
      </c>
    </row>
    <row r="2089" spans="8:25" x14ac:dyDescent="0.25">
      <c r="H2089" s="155"/>
      <c r="I2089" s="151"/>
      <c r="J2089" s="152"/>
      <c r="K2089" s="153"/>
      <c r="L2089" s="153"/>
      <c r="M2089" s="153"/>
      <c r="N2089" s="153"/>
      <c r="O2089" s="153"/>
      <c r="P2089" s="153"/>
      <c r="Q2089" s="153"/>
      <c r="R2089" s="153"/>
      <c r="S2089" s="152"/>
      <c r="T2089" s="153"/>
      <c r="X2089" s="69" t="str">
        <f t="shared" si="68"/>
        <v/>
      </c>
      <c r="Y2089" s="69" t="str">
        <f t="shared" si="69"/>
        <v/>
      </c>
    </row>
    <row r="2090" spans="8:25" x14ac:dyDescent="0.25">
      <c r="H2090" s="155"/>
      <c r="I2090" s="151"/>
      <c r="J2090" s="152"/>
      <c r="K2090" s="153"/>
      <c r="L2090" s="153"/>
      <c r="M2090" s="153"/>
      <c r="N2090" s="153"/>
      <c r="O2090" s="153"/>
      <c r="P2090" s="153"/>
      <c r="Q2090" s="153"/>
      <c r="R2090" s="153"/>
      <c r="S2090" s="152"/>
      <c r="T2090" s="153"/>
      <c r="X2090" s="69" t="str">
        <f t="shared" si="68"/>
        <v/>
      </c>
      <c r="Y2090" s="69" t="str">
        <f t="shared" si="69"/>
        <v/>
      </c>
    </row>
    <row r="2091" spans="8:25" x14ac:dyDescent="0.25">
      <c r="H2091" s="155"/>
      <c r="I2091" s="151"/>
      <c r="J2091" s="152"/>
      <c r="K2091" s="153"/>
      <c r="L2091" s="153"/>
      <c r="M2091" s="153"/>
      <c r="N2091" s="153"/>
      <c r="O2091" s="153"/>
      <c r="P2091" s="153"/>
      <c r="Q2091" s="153"/>
      <c r="R2091" s="153"/>
      <c r="S2091" s="152"/>
      <c r="T2091" s="153"/>
      <c r="X2091" s="69" t="str">
        <f t="shared" si="68"/>
        <v/>
      </c>
      <c r="Y2091" s="69" t="str">
        <f t="shared" si="69"/>
        <v/>
      </c>
    </row>
    <row r="2092" spans="8:25" x14ac:dyDescent="0.25">
      <c r="H2092" s="155"/>
      <c r="I2092" s="151"/>
      <c r="J2092" s="152"/>
      <c r="K2092" s="153"/>
      <c r="L2092" s="153"/>
      <c r="M2092" s="153"/>
      <c r="N2092" s="153"/>
      <c r="O2092" s="153"/>
      <c r="P2092" s="153"/>
      <c r="Q2092" s="153"/>
      <c r="R2092" s="153"/>
      <c r="S2092" s="152"/>
      <c r="T2092" s="153"/>
      <c r="X2092" s="69" t="str">
        <f t="shared" si="68"/>
        <v/>
      </c>
      <c r="Y2092" s="69" t="str">
        <f t="shared" si="69"/>
        <v/>
      </c>
    </row>
    <row r="2093" spans="8:25" x14ac:dyDescent="0.25">
      <c r="H2093" s="155"/>
      <c r="I2093" s="151"/>
      <c r="J2093" s="152"/>
      <c r="K2093" s="153"/>
      <c r="L2093" s="153"/>
      <c r="M2093" s="153"/>
      <c r="N2093" s="153"/>
      <c r="O2093" s="153"/>
      <c r="P2093" s="153"/>
      <c r="Q2093" s="153"/>
      <c r="R2093" s="153"/>
      <c r="S2093" s="152"/>
      <c r="T2093" s="153"/>
      <c r="X2093" s="69" t="str">
        <f t="shared" si="68"/>
        <v/>
      </c>
      <c r="Y2093" s="69" t="str">
        <f t="shared" si="69"/>
        <v/>
      </c>
    </row>
    <row r="2094" spans="8:25" x14ac:dyDescent="0.25">
      <c r="H2094" s="155"/>
      <c r="I2094" s="151"/>
      <c r="J2094" s="152"/>
      <c r="K2094" s="153"/>
      <c r="L2094" s="153"/>
      <c r="M2094" s="153"/>
      <c r="N2094" s="153"/>
      <c r="O2094" s="153"/>
      <c r="P2094" s="153"/>
      <c r="Q2094" s="153"/>
      <c r="R2094" s="153"/>
      <c r="S2094" s="152"/>
      <c r="T2094" s="153"/>
      <c r="X2094" s="69" t="str">
        <f t="shared" si="68"/>
        <v/>
      </c>
      <c r="Y2094" s="69" t="str">
        <f t="shared" si="69"/>
        <v/>
      </c>
    </row>
    <row r="2095" spans="8:25" x14ac:dyDescent="0.25">
      <c r="H2095" s="155"/>
      <c r="I2095" s="151"/>
      <c r="J2095" s="152"/>
      <c r="K2095" s="153"/>
      <c r="L2095" s="153"/>
      <c r="M2095" s="153"/>
      <c r="N2095" s="153"/>
      <c r="O2095" s="153"/>
      <c r="P2095" s="153"/>
      <c r="Q2095" s="153"/>
      <c r="R2095" s="153"/>
      <c r="S2095" s="152"/>
      <c r="T2095" s="153"/>
      <c r="X2095" s="69" t="str">
        <f t="shared" si="68"/>
        <v/>
      </c>
      <c r="Y2095" s="69" t="str">
        <f t="shared" si="69"/>
        <v/>
      </c>
    </row>
    <row r="2096" spans="8:25" x14ac:dyDescent="0.25">
      <c r="H2096" s="155"/>
      <c r="I2096" s="151"/>
      <c r="J2096" s="152"/>
      <c r="K2096" s="153"/>
      <c r="L2096" s="153"/>
      <c r="M2096" s="153"/>
      <c r="N2096" s="153"/>
      <c r="O2096" s="153"/>
      <c r="P2096" s="153"/>
      <c r="Q2096" s="153"/>
      <c r="R2096" s="153"/>
      <c r="S2096" s="152"/>
      <c r="T2096" s="153"/>
      <c r="X2096" s="69" t="str">
        <f t="shared" si="68"/>
        <v/>
      </c>
      <c r="Y2096" s="69" t="str">
        <f t="shared" si="69"/>
        <v/>
      </c>
    </row>
    <row r="2097" spans="8:25" x14ac:dyDescent="0.25">
      <c r="H2097" s="155"/>
      <c r="I2097" s="151"/>
      <c r="J2097" s="152"/>
      <c r="K2097" s="153"/>
      <c r="L2097" s="153"/>
      <c r="M2097" s="153"/>
      <c r="N2097" s="153"/>
      <c r="O2097" s="153"/>
      <c r="P2097" s="153"/>
      <c r="Q2097" s="153"/>
      <c r="R2097" s="153"/>
      <c r="S2097" s="152"/>
      <c r="T2097" s="153"/>
      <c r="X2097" s="69" t="str">
        <f t="shared" si="68"/>
        <v/>
      </c>
      <c r="Y2097" s="69" t="str">
        <f t="shared" si="69"/>
        <v/>
      </c>
    </row>
    <row r="2098" spans="8:25" x14ac:dyDescent="0.25">
      <c r="H2098" s="155"/>
      <c r="I2098" s="151"/>
      <c r="J2098" s="152"/>
      <c r="K2098" s="153"/>
      <c r="L2098" s="153"/>
      <c r="M2098" s="153"/>
      <c r="N2098" s="153"/>
      <c r="O2098" s="153"/>
      <c r="P2098" s="153"/>
      <c r="Q2098" s="153"/>
      <c r="R2098" s="153"/>
      <c r="S2098" s="152"/>
      <c r="T2098" s="153"/>
      <c r="X2098" s="69" t="str">
        <f t="shared" si="68"/>
        <v/>
      </c>
      <c r="Y2098" s="69" t="str">
        <f t="shared" si="69"/>
        <v/>
      </c>
    </row>
    <row r="2099" spans="8:25" x14ac:dyDescent="0.25">
      <c r="H2099" s="155"/>
      <c r="I2099" s="151"/>
      <c r="J2099" s="152"/>
      <c r="K2099" s="153"/>
      <c r="L2099" s="153"/>
      <c r="M2099" s="153"/>
      <c r="N2099" s="153"/>
      <c r="O2099" s="153"/>
      <c r="P2099" s="153"/>
      <c r="Q2099" s="153"/>
      <c r="R2099" s="153"/>
      <c r="S2099" s="152"/>
      <c r="T2099" s="153"/>
      <c r="X2099" s="69" t="str">
        <f t="shared" si="68"/>
        <v/>
      </c>
      <c r="Y2099" s="69" t="str">
        <f t="shared" si="69"/>
        <v/>
      </c>
    </row>
    <row r="2100" spans="8:25" x14ac:dyDescent="0.25">
      <c r="H2100" s="155"/>
      <c r="I2100" s="151"/>
      <c r="J2100" s="152"/>
      <c r="K2100" s="153"/>
      <c r="L2100" s="153"/>
      <c r="M2100" s="153"/>
      <c r="N2100" s="153"/>
      <c r="O2100" s="153"/>
      <c r="P2100" s="153"/>
      <c r="Q2100" s="153"/>
      <c r="R2100" s="153"/>
      <c r="S2100" s="152"/>
      <c r="T2100" s="153"/>
      <c r="X2100" s="69" t="str">
        <f t="shared" si="68"/>
        <v/>
      </c>
      <c r="Y2100" s="69" t="str">
        <f t="shared" si="69"/>
        <v/>
      </c>
    </row>
    <row r="2101" spans="8:25" x14ac:dyDescent="0.25">
      <c r="H2101" s="155"/>
      <c r="I2101" s="151"/>
      <c r="J2101" s="152"/>
      <c r="K2101" s="153"/>
      <c r="L2101" s="153"/>
      <c r="M2101" s="153"/>
      <c r="N2101" s="153"/>
      <c r="O2101" s="153"/>
      <c r="P2101" s="153"/>
      <c r="Q2101" s="153"/>
      <c r="R2101" s="153"/>
      <c r="S2101" s="152"/>
      <c r="T2101" s="153"/>
      <c r="X2101" s="69" t="str">
        <f t="shared" si="68"/>
        <v/>
      </c>
      <c r="Y2101" s="69" t="str">
        <f t="shared" si="69"/>
        <v/>
      </c>
    </row>
    <row r="2102" spans="8:25" x14ac:dyDescent="0.25">
      <c r="H2102" s="155"/>
      <c r="I2102" s="151"/>
      <c r="J2102" s="152"/>
      <c r="K2102" s="153"/>
      <c r="L2102" s="153"/>
      <c r="M2102" s="153"/>
      <c r="N2102" s="153"/>
      <c r="O2102" s="153"/>
      <c r="P2102" s="153"/>
      <c r="Q2102" s="153"/>
      <c r="R2102" s="153"/>
      <c r="S2102" s="152"/>
      <c r="T2102" s="153"/>
      <c r="X2102" s="69" t="str">
        <f t="shared" si="68"/>
        <v/>
      </c>
      <c r="Y2102" s="69" t="str">
        <f t="shared" si="69"/>
        <v/>
      </c>
    </row>
    <row r="2103" spans="8:25" x14ac:dyDescent="0.25">
      <c r="H2103" s="155"/>
      <c r="I2103" s="151"/>
      <c r="J2103" s="152"/>
      <c r="K2103" s="153"/>
      <c r="L2103" s="153"/>
      <c r="M2103" s="153"/>
      <c r="N2103" s="153"/>
      <c r="O2103" s="153"/>
      <c r="P2103" s="153"/>
      <c r="Q2103" s="153"/>
      <c r="R2103" s="153"/>
      <c r="S2103" s="152"/>
      <c r="T2103" s="153"/>
      <c r="X2103" s="69" t="str">
        <f t="shared" si="68"/>
        <v/>
      </c>
      <c r="Y2103" s="69" t="str">
        <f t="shared" si="69"/>
        <v/>
      </c>
    </row>
    <row r="2104" spans="8:25" x14ac:dyDescent="0.25">
      <c r="H2104" s="155"/>
      <c r="I2104" s="151"/>
      <c r="J2104" s="152"/>
      <c r="K2104" s="153"/>
      <c r="L2104" s="153"/>
      <c r="M2104" s="153"/>
      <c r="N2104" s="153"/>
      <c r="O2104" s="153"/>
      <c r="P2104" s="153"/>
      <c r="Q2104" s="153"/>
      <c r="R2104" s="153"/>
      <c r="S2104" s="152"/>
      <c r="T2104" s="153"/>
      <c r="X2104" s="69" t="str">
        <f t="shared" si="68"/>
        <v/>
      </c>
      <c r="Y2104" s="69" t="str">
        <f t="shared" si="69"/>
        <v/>
      </c>
    </row>
    <row r="2105" spans="8:25" x14ac:dyDescent="0.25">
      <c r="H2105" s="155"/>
      <c r="I2105" s="151"/>
      <c r="J2105" s="152"/>
      <c r="K2105" s="153"/>
      <c r="L2105" s="153"/>
      <c r="M2105" s="153"/>
      <c r="N2105" s="153"/>
      <c r="O2105" s="153"/>
      <c r="P2105" s="153"/>
      <c r="Q2105" s="153"/>
      <c r="R2105" s="153"/>
      <c r="S2105" s="152"/>
      <c r="T2105" s="153"/>
      <c r="X2105" s="69" t="str">
        <f t="shared" si="68"/>
        <v/>
      </c>
      <c r="Y2105" s="69" t="str">
        <f t="shared" si="69"/>
        <v/>
      </c>
    </row>
    <row r="2106" spans="8:25" x14ac:dyDescent="0.25">
      <c r="H2106" s="155"/>
      <c r="I2106" s="151"/>
      <c r="J2106" s="152"/>
      <c r="K2106" s="153"/>
      <c r="L2106" s="153"/>
      <c r="M2106" s="153"/>
      <c r="N2106" s="153"/>
      <c r="O2106" s="153"/>
      <c r="P2106" s="153"/>
      <c r="Q2106" s="153"/>
      <c r="R2106" s="153"/>
      <c r="S2106" s="152"/>
      <c r="T2106" s="153"/>
      <c r="X2106" s="69" t="str">
        <f t="shared" si="68"/>
        <v/>
      </c>
      <c r="Y2106" s="69" t="str">
        <f t="shared" si="69"/>
        <v/>
      </c>
    </row>
    <row r="2107" spans="8:25" x14ac:dyDescent="0.25">
      <c r="H2107" s="155"/>
      <c r="I2107" s="151"/>
      <c r="J2107" s="152"/>
      <c r="K2107" s="153"/>
      <c r="L2107" s="153"/>
      <c r="M2107" s="153"/>
      <c r="N2107" s="153"/>
      <c r="O2107" s="153"/>
      <c r="P2107" s="153"/>
      <c r="Q2107" s="153"/>
      <c r="R2107" s="153"/>
      <c r="S2107" s="152"/>
      <c r="T2107" s="153"/>
      <c r="X2107" s="69" t="str">
        <f t="shared" si="68"/>
        <v/>
      </c>
      <c r="Y2107" s="69" t="str">
        <f t="shared" si="69"/>
        <v/>
      </c>
    </row>
    <row r="2108" spans="8:25" x14ac:dyDescent="0.25">
      <c r="H2108" s="155"/>
      <c r="I2108" s="151"/>
      <c r="J2108" s="152"/>
      <c r="K2108" s="153"/>
      <c r="L2108" s="153"/>
      <c r="M2108" s="153"/>
      <c r="N2108" s="153"/>
      <c r="O2108" s="153"/>
      <c r="P2108" s="153"/>
      <c r="Q2108" s="153"/>
      <c r="R2108" s="153"/>
      <c r="S2108" s="152"/>
      <c r="T2108" s="153"/>
      <c r="X2108" s="69" t="str">
        <f t="shared" si="68"/>
        <v/>
      </c>
      <c r="Y2108" s="69" t="str">
        <f t="shared" si="69"/>
        <v/>
      </c>
    </row>
    <row r="2109" spans="8:25" x14ac:dyDescent="0.25">
      <c r="H2109" s="155"/>
      <c r="I2109" s="151"/>
      <c r="J2109" s="152"/>
      <c r="K2109" s="153"/>
      <c r="L2109" s="153"/>
      <c r="M2109" s="153"/>
      <c r="N2109" s="153"/>
      <c r="O2109" s="153"/>
      <c r="P2109" s="153"/>
      <c r="Q2109" s="153"/>
      <c r="R2109" s="153"/>
      <c r="S2109" s="152"/>
      <c r="T2109" s="153"/>
      <c r="X2109" s="69" t="str">
        <f t="shared" si="68"/>
        <v/>
      </c>
      <c r="Y2109" s="69" t="str">
        <f t="shared" si="69"/>
        <v/>
      </c>
    </row>
    <row r="2110" spans="8:25" x14ac:dyDescent="0.25">
      <c r="H2110" s="155"/>
      <c r="I2110" s="151"/>
      <c r="J2110" s="152"/>
      <c r="K2110" s="153"/>
      <c r="L2110" s="153"/>
      <c r="M2110" s="153"/>
      <c r="N2110" s="153"/>
      <c r="O2110" s="153"/>
      <c r="P2110" s="153"/>
      <c r="Q2110" s="153"/>
      <c r="R2110" s="153"/>
      <c r="S2110" s="152"/>
      <c r="T2110" s="153"/>
      <c r="X2110" s="69" t="str">
        <f t="shared" si="68"/>
        <v/>
      </c>
      <c r="Y2110" s="69" t="str">
        <f t="shared" si="69"/>
        <v/>
      </c>
    </row>
    <row r="2111" spans="8:25" x14ac:dyDescent="0.25">
      <c r="H2111" s="155"/>
      <c r="I2111" s="151"/>
      <c r="J2111" s="152"/>
      <c r="K2111" s="153"/>
      <c r="L2111" s="153"/>
      <c r="M2111" s="153"/>
      <c r="N2111" s="153"/>
      <c r="O2111" s="153"/>
      <c r="P2111" s="153"/>
      <c r="Q2111" s="153"/>
      <c r="R2111" s="153"/>
      <c r="S2111" s="152"/>
      <c r="T2111" s="153"/>
      <c r="X2111" s="69" t="str">
        <f t="shared" si="68"/>
        <v/>
      </c>
      <c r="Y2111" s="69" t="str">
        <f t="shared" si="69"/>
        <v/>
      </c>
    </row>
    <row r="2112" spans="8:25" x14ac:dyDescent="0.25">
      <c r="H2112" s="155"/>
      <c r="I2112" s="151"/>
      <c r="J2112" s="152"/>
      <c r="K2112" s="153"/>
      <c r="L2112" s="153"/>
      <c r="M2112" s="153"/>
      <c r="N2112" s="153"/>
      <c r="O2112" s="153"/>
      <c r="P2112" s="153"/>
      <c r="Q2112" s="153"/>
      <c r="R2112" s="153"/>
      <c r="S2112" s="152"/>
      <c r="T2112" s="153"/>
      <c r="X2112" s="69" t="str">
        <f t="shared" si="68"/>
        <v/>
      </c>
      <c r="Y2112" s="69" t="str">
        <f t="shared" si="69"/>
        <v/>
      </c>
    </row>
    <row r="2113" spans="8:25" x14ac:dyDescent="0.25">
      <c r="H2113" s="155"/>
      <c r="I2113" s="151"/>
      <c r="J2113" s="152"/>
      <c r="K2113" s="153"/>
      <c r="L2113" s="153"/>
      <c r="M2113" s="153"/>
      <c r="N2113" s="153"/>
      <c r="O2113" s="153"/>
      <c r="P2113" s="153"/>
      <c r="Q2113" s="153"/>
      <c r="R2113" s="153"/>
      <c r="S2113" s="152"/>
      <c r="T2113" s="153"/>
      <c r="X2113" s="69" t="str">
        <f t="shared" si="68"/>
        <v/>
      </c>
      <c r="Y2113" s="69" t="str">
        <f t="shared" si="69"/>
        <v/>
      </c>
    </row>
    <row r="2114" spans="8:25" x14ac:dyDescent="0.25">
      <c r="H2114" s="155"/>
      <c r="I2114" s="151"/>
      <c r="J2114" s="152"/>
      <c r="K2114" s="153"/>
      <c r="L2114" s="153"/>
      <c r="M2114" s="153"/>
      <c r="N2114" s="153"/>
      <c r="O2114" s="153"/>
      <c r="P2114" s="153"/>
      <c r="Q2114" s="153"/>
      <c r="R2114" s="153"/>
      <c r="S2114" s="152"/>
      <c r="T2114" s="153"/>
      <c r="X2114" s="69" t="str">
        <f t="shared" ref="X2114:X2177" si="70">IF(W2114&lt;&gt;"",W2114-I2114,"")</f>
        <v/>
      </c>
      <c r="Y2114" s="69" t="str">
        <f t="shared" si="69"/>
        <v/>
      </c>
    </row>
    <row r="2115" spans="8:25" x14ac:dyDescent="0.25">
      <c r="H2115" s="155"/>
      <c r="I2115" s="151"/>
      <c r="J2115" s="152"/>
      <c r="K2115" s="153"/>
      <c r="L2115" s="153"/>
      <c r="M2115" s="153"/>
      <c r="N2115" s="153"/>
      <c r="O2115" s="153"/>
      <c r="P2115" s="153"/>
      <c r="Q2115" s="153"/>
      <c r="R2115" s="153"/>
      <c r="S2115" s="152"/>
      <c r="T2115" s="153"/>
      <c r="X2115" s="69" t="str">
        <f t="shared" si="70"/>
        <v/>
      </c>
      <c r="Y2115" s="69" t="str">
        <f t="shared" ref="Y2115:Y2178" si="71">IF(X2115&lt;&gt;"",IF(X2115&lt;365,"&lt; 1 year",IF(X2115&lt;730,"1-2",IF(X2115&lt;1095,"2-3",IF(X2115&lt;1460,"3-4",IF(X2115&lt;1825,"4-5","5+"))))),"")</f>
        <v/>
      </c>
    </row>
    <row r="2116" spans="8:25" x14ac:dyDescent="0.25">
      <c r="H2116" s="155"/>
      <c r="I2116" s="151"/>
      <c r="J2116" s="152"/>
      <c r="K2116" s="153"/>
      <c r="L2116" s="153"/>
      <c r="M2116" s="153"/>
      <c r="N2116" s="153"/>
      <c r="O2116" s="153"/>
      <c r="P2116" s="153"/>
      <c r="Q2116" s="153"/>
      <c r="R2116" s="153"/>
      <c r="S2116" s="152"/>
      <c r="T2116" s="153"/>
      <c r="X2116" s="69" t="str">
        <f t="shared" si="70"/>
        <v/>
      </c>
      <c r="Y2116" s="69" t="str">
        <f t="shared" si="71"/>
        <v/>
      </c>
    </row>
    <row r="2117" spans="8:25" x14ac:dyDescent="0.25">
      <c r="H2117" s="155"/>
      <c r="I2117" s="151"/>
      <c r="J2117" s="152"/>
      <c r="K2117" s="153"/>
      <c r="L2117" s="153"/>
      <c r="M2117" s="153"/>
      <c r="N2117" s="153"/>
      <c r="O2117" s="153"/>
      <c r="P2117" s="153"/>
      <c r="Q2117" s="153"/>
      <c r="R2117" s="153"/>
      <c r="S2117" s="152"/>
      <c r="T2117" s="153"/>
      <c r="X2117" s="69" t="str">
        <f t="shared" si="70"/>
        <v/>
      </c>
      <c r="Y2117" s="69" t="str">
        <f t="shared" si="71"/>
        <v/>
      </c>
    </row>
    <row r="2118" spans="8:25" x14ac:dyDescent="0.25">
      <c r="H2118" s="155"/>
      <c r="I2118" s="151"/>
      <c r="J2118" s="152"/>
      <c r="K2118" s="153"/>
      <c r="L2118" s="153"/>
      <c r="M2118" s="153"/>
      <c r="N2118" s="153"/>
      <c r="O2118" s="153"/>
      <c r="P2118" s="153"/>
      <c r="Q2118" s="153"/>
      <c r="R2118" s="153"/>
      <c r="S2118" s="152"/>
      <c r="T2118" s="153"/>
      <c r="X2118" s="69" t="str">
        <f t="shared" si="70"/>
        <v/>
      </c>
      <c r="Y2118" s="69" t="str">
        <f t="shared" si="71"/>
        <v/>
      </c>
    </row>
    <row r="2119" spans="8:25" x14ac:dyDescent="0.25">
      <c r="H2119" s="155"/>
      <c r="I2119" s="151"/>
      <c r="J2119" s="152"/>
      <c r="K2119" s="153"/>
      <c r="L2119" s="153"/>
      <c r="M2119" s="153"/>
      <c r="N2119" s="153"/>
      <c r="O2119" s="153"/>
      <c r="P2119" s="153"/>
      <c r="Q2119" s="153"/>
      <c r="R2119" s="153"/>
      <c r="S2119" s="152"/>
      <c r="T2119" s="153"/>
      <c r="X2119" s="69" t="str">
        <f t="shared" si="70"/>
        <v/>
      </c>
      <c r="Y2119" s="69" t="str">
        <f t="shared" si="71"/>
        <v/>
      </c>
    </row>
    <row r="2120" spans="8:25" x14ac:dyDescent="0.25">
      <c r="H2120" s="155"/>
      <c r="I2120" s="151"/>
      <c r="J2120" s="152"/>
      <c r="K2120" s="153"/>
      <c r="L2120" s="153"/>
      <c r="M2120" s="153"/>
      <c r="N2120" s="153"/>
      <c r="O2120" s="153"/>
      <c r="P2120" s="153"/>
      <c r="Q2120" s="153"/>
      <c r="R2120" s="153"/>
      <c r="S2120" s="152"/>
      <c r="T2120" s="153"/>
      <c r="X2120" s="69" t="str">
        <f t="shared" si="70"/>
        <v/>
      </c>
      <c r="Y2120" s="69" t="str">
        <f t="shared" si="71"/>
        <v/>
      </c>
    </row>
    <row r="2121" spans="8:25" x14ac:dyDescent="0.25">
      <c r="H2121" s="155"/>
      <c r="I2121" s="151"/>
      <c r="J2121" s="152"/>
      <c r="K2121" s="153"/>
      <c r="L2121" s="153"/>
      <c r="M2121" s="153"/>
      <c r="N2121" s="153"/>
      <c r="O2121" s="153"/>
      <c r="P2121" s="153"/>
      <c r="Q2121" s="153"/>
      <c r="R2121" s="153"/>
      <c r="S2121" s="152"/>
      <c r="T2121" s="153"/>
      <c r="X2121" s="69" t="str">
        <f t="shared" si="70"/>
        <v/>
      </c>
      <c r="Y2121" s="69" t="str">
        <f t="shared" si="71"/>
        <v/>
      </c>
    </row>
    <row r="2122" spans="8:25" x14ac:dyDescent="0.25">
      <c r="H2122" s="155"/>
      <c r="I2122" s="151"/>
      <c r="J2122" s="152"/>
      <c r="K2122" s="153"/>
      <c r="L2122" s="153"/>
      <c r="M2122" s="153"/>
      <c r="N2122" s="153"/>
      <c r="O2122" s="153"/>
      <c r="P2122" s="153"/>
      <c r="Q2122" s="153"/>
      <c r="R2122" s="153"/>
      <c r="S2122" s="152"/>
      <c r="T2122" s="153"/>
      <c r="X2122" s="69" t="str">
        <f t="shared" si="70"/>
        <v/>
      </c>
      <c r="Y2122" s="69" t="str">
        <f t="shared" si="71"/>
        <v/>
      </c>
    </row>
    <row r="2123" spans="8:25" x14ac:dyDescent="0.25">
      <c r="H2123" s="155"/>
      <c r="I2123" s="151"/>
      <c r="J2123" s="152"/>
      <c r="K2123" s="153"/>
      <c r="L2123" s="153"/>
      <c r="M2123" s="153"/>
      <c r="N2123" s="153"/>
      <c r="O2123" s="153"/>
      <c r="P2123" s="153"/>
      <c r="Q2123" s="153"/>
      <c r="R2123" s="153"/>
      <c r="S2123" s="152"/>
      <c r="T2123" s="153"/>
      <c r="X2123" s="69" t="str">
        <f t="shared" si="70"/>
        <v/>
      </c>
      <c r="Y2123" s="69" t="str">
        <f t="shared" si="71"/>
        <v/>
      </c>
    </row>
    <row r="2124" spans="8:25" x14ac:dyDescent="0.25">
      <c r="H2124" s="155"/>
      <c r="I2124" s="151"/>
      <c r="J2124" s="152"/>
      <c r="K2124" s="153"/>
      <c r="L2124" s="153"/>
      <c r="M2124" s="153"/>
      <c r="N2124" s="153"/>
      <c r="O2124" s="153"/>
      <c r="P2124" s="153"/>
      <c r="Q2124" s="153"/>
      <c r="R2124" s="153"/>
      <c r="S2124" s="152"/>
      <c r="T2124" s="153"/>
      <c r="X2124" s="69" t="str">
        <f t="shared" si="70"/>
        <v/>
      </c>
      <c r="Y2124" s="69" t="str">
        <f t="shared" si="71"/>
        <v/>
      </c>
    </row>
    <row r="2125" spans="8:25" x14ac:dyDescent="0.25">
      <c r="H2125" s="155"/>
      <c r="I2125" s="151"/>
      <c r="J2125" s="152"/>
      <c r="K2125" s="153"/>
      <c r="L2125" s="153"/>
      <c r="M2125" s="153"/>
      <c r="N2125" s="153"/>
      <c r="O2125" s="153"/>
      <c r="P2125" s="153"/>
      <c r="Q2125" s="153"/>
      <c r="R2125" s="153"/>
      <c r="S2125" s="152"/>
      <c r="T2125" s="153"/>
      <c r="X2125" s="69" t="str">
        <f t="shared" si="70"/>
        <v/>
      </c>
      <c r="Y2125" s="69" t="str">
        <f t="shared" si="71"/>
        <v/>
      </c>
    </row>
    <row r="2126" spans="8:25" x14ac:dyDescent="0.25">
      <c r="H2126" s="155"/>
      <c r="I2126" s="151"/>
      <c r="J2126" s="152"/>
      <c r="K2126" s="153"/>
      <c r="L2126" s="153"/>
      <c r="M2126" s="153"/>
      <c r="N2126" s="153"/>
      <c r="O2126" s="153"/>
      <c r="P2126" s="153"/>
      <c r="Q2126" s="153"/>
      <c r="R2126" s="153"/>
      <c r="S2126" s="152"/>
      <c r="T2126" s="153"/>
      <c r="X2126" s="69" t="str">
        <f t="shared" si="70"/>
        <v/>
      </c>
      <c r="Y2126" s="69" t="str">
        <f t="shared" si="71"/>
        <v/>
      </c>
    </row>
    <row r="2127" spans="8:25" x14ac:dyDescent="0.25">
      <c r="H2127" s="155"/>
      <c r="I2127" s="151"/>
      <c r="J2127" s="152"/>
      <c r="K2127" s="153"/>
      <c r="L2127" s="153"/>
      <c r="M2127" s="153"/>
      <c r="N2127" s="153"/>
      <c r="O2127" s="153"/>
      <c r="P2127" s="153"/>
      <c r="Q2127" s="153"/>
      <c r="R2127" s="153"/>
      <c r="S2127" s="152"/>
      <c r="T2127" s="153"/>
      <c r="X2127" s="69" t="str">
        <f t="shared" si="70"/>
        <v/>
      </c>
      <c r="Y2127" s="69" t="str">
        <f t="shared" si="71"/>
        <v/>
      </c>
    </row>
    <row r="2128" spans="8:25" x14ac:dyDescent="0.25">
      <c r="H2128" s="155"/>
      <c r="I2128" s="151"/>
      <c r="J2128" s="152"/>
      <c r="K2128" s="153"/>
      <c r="L2128" s="153"/>
      <c r="M2128" s="153"/>
      <c r="N2128" s="153"/>
      <c r="O2128" s="153"/>
      <c r="P2128" s="153"/>
      <c r="Q2128" s="153"/>
      <c r="R2128" s="153"/>
      <c r="S2128" s="152"/>
      <c r="T2128" s="153"/>
      <c r="X2128" s="69" t="str">
        <f t="shared" si="70"/>
        <v/>
      </c>
      <c r="Y2128" s="69" t="str">
        <f t="shared" si="71"/>
        <v/>
      </c>
    </row>
    <row r="2129" spans="8:25" x14ac:dyDescent="0.25">
      <c r="H2129" s="155"/>
      <c r="I2129" s="151"/>
      <c r="J2129" s="152"/>
      <c r="K2129" s="153"/>
      <c r="L2129" s="153"/>
      <c r="M2129" s="153"/>
      <c r="N2129" s="153"/>
      <c r="O2129" s="153"/>
      <c r="P2129" s="153"/>
      <c r="Q2129" s="153"/>
      <c r="R2129" s="153"/>
      <c r="S2129" s="152"/>
      <c r="T2129" s="153"/>
      <c r="X2129" s="69" t="str">
        <f t="shared" si="70"/>
        <v/>
      </c>
      <c r="Y2129" s="69" t="str">
        <f t="shared" si="71"/>
        <v/>
      </c>
    </row>
    <row r="2130" spans="8:25" x14ac:dyDescent="0.25">
      <c r="H2130" s="155"/>
      <c r="I2130" s="151"/>
      <c r="J2130" s="152"/>
      <c r="K2130" s="153"/>
      <c r="L2130" s="153"/>
      <c r="M2130" s="153"/>
      <c r="N2130" s="153"/>
      <c r="O2130" s="153"/>
      <c r="P2130" s="153"/>
      <c r="Q2130" s="153"/>
      <c r="R2130" s="153"/>
      <c r="S2130" s="152"/>
      <c r="T2130" s="153"/>
      <c r="X2130" s="69" t="str">
        <f t="shared" si="70"/>
        <v/>
      </c>
      <c r="Y2130" s="69" t="str">
        <f t="shared" si="71"/>
        <v/>
      </c>
    </row>
    <row r="2131" spans="8:25" x14ac:dyDescent="0.25">
      <c r="H2131" s="155"/>
      <c r="I2131" s="151"/>
      <c r="J2131" s="152"/>
      <c r="K2131" s="153"/>
      <c r="L2131" s="153"/>
      <c r="M2131" s="153"/>
      <c r="N2131" s="153"/>
      <c r="O2131" s="153"/>
      <c r="P2131" s="153"/>
      <c r="Q2131" s="153"/>
      <c r="R2131" s="153"/>
      <c r="S2131" s="152"/>
      <c r="T2131" s="153"/>
      <c r="X2131" s="69" t="str">
        <f t="shared" si="70"/>
        <v/>
      </c>
      <c r="Y2131" s="69" t="str">
        <f t="shared" si="71"/>
        <v/>
      </c>
    </row>
    <row r="2132" spans="8:25" x14ac:dyDescent="0.25">
      <c r="H2132" s="155"/>
      <c r="I2132" s="151"/>
      <c r="J2132" s="152"/>
      <c r="K2132" s="153"/>
      <c r="L2132" s="153"/>
      <c r="M2132" s="153"/>
      <c r="N2132" s="153"/>
      <c r="O2132" s="153"/>
      <c r="P2132" s="153"/>
      <c r="Q2132" s="153"/>
      <c r="R2132" s="153"/>
      <c r="S2132" s="152"/>
      <c r="T2132" s="153"/>
      <c r="X2132" s="69" t="str">
        <f t="shared" si="70"/>
        <v/>
      </c>
      <c r="Y2132" s="69" t="str">
        <f t="shared" si="71"/>
        <v/>
      </c>
    </row>
    <row r="2133" spans="8:25" x14ac:dyDescent="0.25">
      <c r="H2133" s="155"/>
      <c r="I2133" s="151"/>
      <c r="J2133" s="152"/>
      <c r="K2133" s="153"/>
      <c r="L2133" s="153"/>
      <c r="M2133" s="153"/>
      <c r="N2133" s="153"/>
      <c r="O2133" s="153"/>
      <c r="P2133" s="153"/>
      <c r="Q2133" s="153"/>
      <c r="R2133" s="153"/>
      <c r="S2133" s="152"/>
      <c r="T2133" s="153"/>
      <c r="X2133" s="69" t="str">
        <f t="shared" si="70"/>
        <v/>
      </c>
      <c r="Y2133" s="69" t="str">
        <f t="shared" si="71"/>
        <v/>
      </c>
    </row>
    <row r="2134" spans="8:25" x14ac:dyDescent="0.25">
      <c r="H2134" s="155"/>
      <c r="I2134" s="151"/>
      <c r="J2134" s="152"/>
      <c r="K2134" s="153"/>
      <c r="L2134" s="153"/>
      <c r="M2134" s="153"/>
      <c r="N2134" s="153"/>
      <c r="O2134" s="153"/>
      <c r="P2134" s="153"/>
      <c r="Q2134" s="153"/>
      <c r="R2134" s="153"/>
      <c r="S2134" s="152"/>
      <c r="T2134" s="153"/>
      <c r="X2134" s="69" t="str">
        <f t="shared" si="70"/>
        <v/>
      </c>
      <c r="Y2134" s="69" t="str">
        <f t="shared" si="71"/>
        <v/>
      </c>
    </row>
    <row r="2135" spans="8:25" x14ac:dyDescent="0.25">
      <c r="H2135" s="155"/>
      <c r="I2135" s="151"/>
      <c r="J2135" s="152"/>
      <c r="K2135" s="153"/>
      <c r="L2135" s="153"/>
      <c r="M2135" s="153"/>
      <c r="N2135" s="153"/>
      <c r="O2135" s="153"/>
      <c r="P2135" s="153"/>
      <c r="Q2135" s="153"/>
      <c r="R2135" s="153"/>
      <c r="S2135" s="152"/>
      <c r="T2135" s="153"/>
      <c r="X2135" s="69" t="str">
        <f t="shared" si="70"/>
        <v/>
      </c>
      <c r="Y2135" s="69" t="str">
        <f t="shared" si="71"/>
        <v/>
      </c>
    </row>
    <row r="2136" spans="8:25" x14ac:dyDescent="0.25">
      <c r="H2136" s="155"/>
      <c r="I2136" s="151"/>
      <c r="J2136" s="152"/>
      <c r="K2136" s="153"/>
      <c r="L2136" s="153"/>
      <c r="M2136" s="153"/>
      <c r="N2136" s="153"/>
      <c r="O2136" s="153"/>
      <c r="P2136" s="153"/>
      <c r="Q2136" s="153"/>
      <c r="R2136" s="153"/>
      <c r="S2136" s="152"/>
      <c r="T2136" s="153"/>
      <c r="X2136" s="69" t="str">
        <f t="shared" si="70"/>
        <v/>
      </c>
      <c r="Y2136" s="69" t="str">
        <f t="shared" si="71"/>
        <v/>
      </c>
    </row>
    <row r="2137" spans="8:25" x14ac:dyDescent="0.25">
      <c r="H2137" s="155"/>
      <c r="I2137" s="151"/>
      <c r="J2137" s="152"/>
      <c r="K2137" s="153"/>
      <c r="L2137" s="153"/>
      <c r="M2137" s="153"/>
      <c r="N2137" s="153"/>
      <c r="O2137" s="153"/>
      <c r="P2137" s="153"/>
      <c r="Q2137" s="153"/>
      <c r="R2137" s="153"/>
      <c r="S2137" s="152"/>
      <c r="T2137" s="153"/>
      <c r="X2137" s="69" t="str">
        <f t="shared" si="70"/>
        <v/>
      </c>
      <c r="Y2137" s="69" t="str">
        <f t="shared" si="71"/>
        <v/>
      </c>
    </row>
    <row r="2138" spans="8:25" x14ac:dyDescent="0.25">
      <c r="H2138" s="155"/>
      <c r="I2138" s="151"/>
      <c r="J2138" s="152"/>
      <c r="K2138" s="153"/>
      <c r="L2138" s="153"/>
      <c r="M2138" s="153"/>
      <c r="N2138" s="153"/>
      <c r="O2138" s="153"/>
      <c r="P2138" s="153"/>
      <c r="Q2138" s="153"/>
      <c r="R2138" s="153"/>
      <c r="S2138" s="152"/>
      <c r="T2138" s="153"/>
      <c r="X2138" s="69" t="str">
        <f t="shared" si="70"/>
        <v/>
      </c>
      <c r="Y2138" s="69" t="str">
        <f t="shared" si="71"/>
        <v/>
      </c>
    </row>
    <row r="2139" spans="8:25" x14ac:dyDescent="0.25">
      <c r="H2139" s="155"/>
      <c r="I2139" s="151"/>
      <c r="J2139" s="152"/>
      <c r="K2139" s="153"/>
      <c r="L2139" s="153"/>
      <c r="M2139" s="153"/>
      <c r="N2139" s="153"/>
      <c r="O2139" s="153"/>
      <c r="P2139" s="153"/>
      <c r="Q2139" s="153"/>
      <c r="R2139" s="153"/>
      <c r="S2139" s="152"/>
      <c r="T2139" s="153"/>
      <c r="X2139" s="69" t="str">
        <f t="shared" si="70"/>
        <v/>
      </c>
      <c r="Y2139" s="69" t="str">
        <f t="shared" si="71"/>
        <v/>
      </c>
    </row>
    <row r="2140" spans="8:25" x14ac:dyDescent="0.25">
      <c r="H2140" s="155"/>
      <c r="I2140" s="151"/>
      <c r="J2140" s="152"/>
      <c r="K2140" s="153"/>
      <c r="L2140" s="153"/>
      <c r="M2140" s="153"/>
      <c r="N2140" s="153"/>
      <c r="O2140" s="153"/>
      <c r="P2140" s="153"/>
      <c r="Q2140" s="153"/>
      <c r="R2140" s="153"/>
      <c r="S2140" s="152"/>
      <c r="T2140" s="153"/>
      <c r="X2140" s="69" t="str">
        <f t="shared" si="70"/>
        <v/>
      </c>
      <c r="Y2140" s="69" t="str">
        <f t="shared" si="71"/>
        <v/>
      </c>
    </row>
    <row r="2141" spans="8:25" x14ac:dyDescent="0.25">
      <c r="H2141" s="155"/>
      <c r="I2141" s="151"/>
      <c r="J2141" s="152"/>
      <c r="K2141" s="153"/>
      <c r="L2141" s="153"/>
      <c r="M2141" s="153"/>
      <c r="N2141" s="153"/>
      <c r="O2141" s="153"/>
      <c r="P2141" s="153"/>
      <c r="Q2141" s="153"/>
      <c r="R2141" s="153"/>
      <c r="S2141" s="152"/>
      <c r="T2141" s="153"/>
      <c r="X2141" s="69" t="str">
        <f t="shared" si="70"/>
        <v/>
      </c>
      <c r="Y2141" s="69" t="str">
        <f t="shared" si="71"/>
        <v/>
      </c>
    </row>
    <row r="2142" spans="8:25" x14ac:dyDescent="0.25">
      <c r="H2142" s="155"/>
      <c r="I2142" s="151"/>
      <c r="J2142" s="152"/>
      <c r="K2142" s="153"/>
      <c r="L2142" s="153"/>
      <c r="M2142" s="153"/>
      <c r="N2142" s="153"/>
      <c r="O2142" s="153"/>
      <c r="P2142" s="153"/>
      <c r="Q2142" s="153"/>
      <c r="R2142" s="153"/>
      <c r="S2142" s="152"/>
      <c r="T2142" s="153"/>
      <c r="X2142" s="69" t="str">
        <f t="shared" si="70"/>
        <v/>
      </c>
      <c r="Y2142" s="69" t="str">
        <f t="shared" si="71"/>
        <v/>
      </c>
    </row>
    <row r="2143" spans="8:25" x14ac:dyDescent="0.25">
      <c r="H2143" s="155"/>
      <c r="I2143" s="151"/>
      <c r="J2143" s="152"/>
      <c r="K2143" s="153"/>
      <c r="L2143" s="153"/>
      <c r="M2143" s="153"/>
      <c r="N2143" s="153"/>
      <c r="O2143" s="153"/>
      <c r="P2143" s="153"/>
      <c r="Q2143" s="153"/>
      <c r="R2143" s="153"/>
      <c r="S2143" s="152"/>
      <c r="T2143" s="153"/>
      <c r="X2143" s="69" t="str">
        <f t="shared" si="70"/>
        <v/>
      </c>
      <c r="Y2143" s="69" t="str">
        <f t="shared" si="71"/>
        <v/>
      </c>
    </row>
    <row r="2144" spans="8:25" x14ac:dyDescent="0.25">
      <c r="H2144" s="155"/>
      <c r="I2144" s="151"/>
      <c r="J2144" s="152"/>
      <c r="K2144" s="153"/>
      <c r="L2144" s="153"/>
      <c r="M2144" s="153"/>
      <c r="N2144" s="153"/>
      <c r="O2144" s="153"/>
      <c r="P2144" s="153"/>
      <c r="Q2144" s="153"/>
      <c r="R2144" s="153"/>
      <c r="S2144" s="152"/>
      <c r="T2144" s="153"/>
      <c r="X2144" s="69" t="str">
        <f t="shared" si="70"/>
        <v/>
      </c>
      <c r="Y2144" s="69" t="str">
        <f t="shared" si="71"/>
        <v/>
      </c>
    </row>
    <row r="2145" spans="8:25" x14ac:dyDescent="0.25">
      <c r="H2145" s="155"/>
      <c r="I2145" s="151"/>
      <c r="J2145" s="152"/>
      <c r="K2145" s="153"/>
      <c r="L2145" s="153"/>
      <c r="M2145" s="153"/>
      <c r="N2145" s="153"/>
      <c r="O2145" s="153"/>
      <c r="P2145" s="153"/>
      <c r="Q2145" s="153"/>
      <c r="R2145" s="153"/>
      <c r="S2145" s="152"/>
      <c r="T2145" s="153"/>
      <c r="X2145" s="69" t="str">
        <f t="shared" si="70"/>
        <v/>
      </c>
      <c r="Y2145" s="69" t="str">
        <f t="shared" si="71"/>
        <v/>
      </c>
    </row>
    <row r="2146" spans="8:25" x14ac:dyDescent="0.25">
      <c r="H2146" s="155"/>
      <c r="I2146" s="151"/>
      <c r="J2146" s="152"/>
      <c r="K2146" s="153"/>
      <c r="L2146" s="153"/>
      <c r="M2146" s="153"/>
      <c r="N2146" s="153"/>
      <c r="O2146" s="153"/>
      <c r="P2146" s="153"/>
      <c r="Q2146" s="153"/>
      <c r="R2146" s="153"/>
      <c r="S2146" s="152"/>
      <c r="T2146" s="153"/>
      <c r="X2146" s="69" t="str">
        <f t="shared" si="70"/>
        <v/>
      </c>
      <c r="Y2146" s="69" t="str">
        <f t="shared" si="71"/>
        <v/>
      </c>
    </row>
    <row r="2147" spans="8:25" x14ac:dyDescent="0.25">
      <c r="H2147" s="155"/>
      <c r="I2147" s="151"/>
      <c r="J2147" s="152"/>
      <c r="K2147" s="153"/>
      <c r="L2147" s="153"/>
      <c r="M2147" s="153"/>
      <c r="N2147" s="153"/>
      <c r="O2147" s="153"/>
      <c r="P2147" s="153"/>
      <c r="Q2147" s="153"/>
      <c r="R2147" s="153"/>
      <c r="S2147" s="152"/>
      <c r="T2147" s="153"/>
      <c r="X2147" s="69" t="str">
        <f t="shared" si="70"/>
        <v/>
      </c>
      <c r="Y2147" s="69" t="str">
        <f t="shared" si="71"/>
        <v/>
      </c>
    </row>
    <row r="2148" spans="8:25" x14ac:dyDescent="0.25">
      <c r="H2148" s="155"/>
      <c r="I2148" s="151"/>
      <c r="J2148" s="152"/>
      <c r="K2148" s="153"/>
      <c r="L2148" s="153"/>
      <c r="M2148" s="153"/>
      <c r="N2148" s="153"/>
      <c r="O2148" s="153"/>
      <c r="P2148" s="153"/>
      <c r="Q2148" s="153"/>
      <c r="R2148" s="153"/>
      <c r="S2148" s="152"/>
      <c r="T2148" s="153"/>
      <c r="X2148" s="69" t="str">
        <f t="shared" si="70"/>
        <v/>
      </c>
      <c r="Y2148" s="69" t="str">
        <f t="shared" si="71"/>
        <v/>
      </c>
    </row>
    <row r="2149" spans="8:25" x14ac:dyDescent="0.25">
      <c r="H2149" s="155"/>
      <c r="I2149" s="151"/>
      <c r="J2149" s="152"/>
      <c r="K2149" s="153"/>
      <c r="L2149" s="153"/>
      <c r="M2149" s="153"/>
      <c r="N2149" s="153"/>
      <c r="O2149" s="153"/>
      <c r="P2149" s="153"/>
      <c r="Q2149" s="153"/>
      <c r="R2149" s="153"/>
      <c r="S2149" s="152"/>
      <c r="T2149" s="153"/>
      <c r="X2149" s="69" t="str">
        <f t="shared" si="70"/>
        <v/>
      </c>
      <c r="Y2149" s="69" t="str">
        <f t="shared" si="71"/>
        <v/>
      </c>
    </row>
    <row r="2150" spans="8:25" x14ac:dyDescent="0.25">
      <c r="H2150" s="155"/>
      <c r="I2150" s="151"/>
      <c r="J2150" s="152"/>
      <c r="K2150" s="153"/>
      <c r="L2150" s="153"/>
      <c r="M2150" s="153"/>
      <c r="N2150" s="153"/>
      <c r="O2150" s="153"/>
      <c r="P2150" s="153"/>
      <c r="Q2150" s="153"/>
      <c r="R2150" s="153"/>
      <c r="S2150" s="152"/>
      <c r="T2150" s="153"/>
      <c r="X2150" s="69" t="str">
        <f t="shared" si="70"/>
        <v/>
      </c>
      <c r="Y2150" s="69" t="str">
        <f t="shared" si="71"/>
        <v/>
      </c>
    </row>
    <row r="2151" spans="8:25" x14ac:dyDescent="0.25">
      <c r="H2151" s="155"/>
      <c r="I2151" s="151"/>
      <c r="J2151" s="152"/>
      <c r="K2151" s="153"/>
      <c r="L2151" s="153"/>
      <c r="M2151" s="153"/>
      <c r="N2151" s="153"/>
      <c r="O2151" s="153"/>
      <c r="P2151" s="153"/>
      <c r="Q2151" s="153"/>
      <c r="R2151" s="153"/>
      <c r="S2151" s="152"/>
      <c r="T2151" s="153"/>
      <c r="X2151" s="69" t="str">
        <f t="shared" si="70"/>
        <v/>
      </c>
      <c r="Y2151" s="69" t="str">
        <f t="shared" si="71"/>
        <v/>
      </c>
    </row>
    <row r="2152" spans="8:25" x14ac:dyDescent="0.25">
      <c r="H2152" s="155"/>
      <c r="I2152" s="151"/>
      <c r="J2152" s="152"/>
      <c r="K2152" s="153"/>
      <c r="L2152" s="153"/>
      <c r="M2152" s="153"/>
      <c r="N2152" s="153"/>
      <c r="O2152" s="153"/>
      <c r="P2152" s="153"/>
      <c r="Q2152" s="153"/>
      <c r="R2152" s="153"/>
      <c r="S2152" s="152"/>
      <c r="T2152" s="153"/>
      <c r="X2152" s="69" t="str">
        <f t="shared" si="70"/>
        <v/>
      </c>
      <c r="Y2152" s="69" t="str">
        <f t="shared" si="71"/>
        <v/>
      </c>
    </row>
    <row r="2153" spans="8:25" x14ac:dyDescent="0.25">
      <c r="H2153" s="155"/>
      <c r="I2153" s="151"/>
      <c r="J2153" s="152"/>
      <c r="K2153" s="153"/>
      <c r="L2153" s="153"/>
      <c r="M2153" s="153"/>
      <c r="N2153" s="153"/>
      <c r="O2153" s="153"/>
      <c r="P2153" s="153"/>
      <c r="Q2153" s="153"/>
      <c r="R2153" s="153"/>
      <c r="S2153" s="152"/>
      <c r="T2153" s="153"/>
      <c r="X2153" s="69" t="str">
        <f t="shared" si="70"/>
        <v/>
      </c>
      <c r="Y2153" s="69" t="str">
        <f t="shared" si="71"/>
        <v/>
      </c>
    </row>
    <row r="2154" spans="8:25" x14ac:dyDescent="0.25">
      <c r="H2154" s="155"/>
      <c r="I2154" s="151"/>
      <c r="J2154" s="152"/>
      <c r="K2154" s="153"/>
      <c r="L2154" s="153"/>
      <c r="M2154" s="153"/>
      <c r="N2154" s="153"/>
      <c r="O2154" s="153"/>
      <c r="P2154" s="153"/>
      <c r="Q2154" s="153"/>
      <c r="R2154" s="153"/>
      <c r="S2154" s="152"/>
      <c r="T2154" s="153"/>
      <c r="X2154" s="69" t="str">
        <f t="shared" si="70"/>
        <v/>
      </c>
      <c r="Y2154" s="69" t="str">
        <f t="shared" si="71"/>
        <v/>
      </c>
    </row>
    <row r="2155" spans="8:25" x14ac:dyDescent="0.25">
      <c r="H2155" s="155"/>
      <c r="I2155" s="151"/>
      <c r="J2155" s="152"/>
      <c r="K2155" s="153"/>
      <c r="L2155" s="153"/>
      <c r="M2155" s="153"/>
      <c r="N2155" s="153"/>
      <c r="O2155" s="153"/>
      <c r="P2155" s="153"/>
      <c r="Q2155" s="153"/>
      <c r="R2155" s="153"/>
      <c r="S2155" s="152"/>
      <c r="T2155" s="153"/>
      <c r="X2155" s="69" t="str">
        <f t="shared" si="70"/>
        <v/>
      </c>
      <c r="Y2155" s="69" t="str">
        <f t="shared" si="71"/>
        <v/>
      </c>
    </row>
    <row r="2156" spans="8:25" x14ac:dyDescent="0.25">
      <c r="H2156" s="155"/>
      <c r="I2156" s="151"/>
      <c r="J2156" s="152"/>
      <c r="K2156" s="153"/>
      <c r="L2156" s="153"/>
      <c r="M2156" s="153"/>
      <c r="N2156" s="153"/>
      <c r="O2156" s="153"/>
      <c r="P2156" s="153"/>
      <c r="Q2156" s="153"/>
      <c r="R2156" s="153"/>
      <c r="S2156" s="152"/>
      <c r="T2156" s="153"/>
      <c r="X2156" s="69" t="str">
        <f t="shared" si="70"/>
        <v/>
      </c>
      <c r="Y2156" s="69" t="str">
        <f t="shared" si="71"/>
        <v/>
      </c>
    </row>
    <row r="2157" spans="8:25" x14ac:dyDescent="0.25">
      <c r="H2157" s="155"/>
      <c r="I2157" s="151"/>
      <c r="J2157" s="152"/>
      <c r="K2157" s="153"/>
      <c r="L2157" s="153"/>
      <c r="M2157" s="153"/>
      <c r="N2157" s="153"/>
      <c r="O2157" s="153"/>
      <c r="P2157" s="153"/>
      <c r="Q2157" s="153"/>
      <c r="R2157" s="153"/>
      <c r="S2157" s="152"/>
      <c r="T2157" s="153"/>
      <c r="X2157" s="69" t="str">
        <f t="shared" si="70"/>
        <v/>
      </c>
      <c r="Y2157" s="69" t="str">
        <f t="shared" si="71"/>
        <v/>
      </c>
    </row>
    <row r="2158" spans="8:25" x14ac:dyDescent="0.25">
      <c r="H2158" s="155"/>
      <c r="I2158" s="151"/>
      <c r="J2158" s="152"/>
      <c r="K2158" s="153"/>
      <c r="L2158" s="153"/>
      <c r="M2158" s="153"/>
      <c r="N2158" s="153"/>
      <c r="O2158" s="153"/>
      <c r="P2158" s="153"/>
      <c r="Q2158" s="153"/>
      <c r="R2158" s="153"/>
      <c r="S2158" s="152"/>
      <c r="T2158" s="153"/>
      <c r="X2158" s="69" t="str">
        <f t="shared" si="70"/>
        <v/>
      </c>
      <c r="Y2158" s="69" t="str">
        <f t="shared" si="71"/>
        <v/>
      </c>
    </row>
    <row r="2159" spans="8:25" x14ac:dyDescent="0.25">
      <c r="H2159" s="155"/>
      <c r="I2159" s="151"/>
      <c r="J2159" s="152"/>
      <c r="K2159" s="153"/>
      <c r="L2159" s="153"/>
      <c r="M2159" s="153"/>
      <c r="N2159" s="153"/>
      <c r="O2159" s="153"/>
      <c r="P2159" s="153"/>
      <c r="Q2159" s="153"/>
      <c r="R2159" s="153"/>
      <c r="S2159" s="152"/>
      <c r="T2159" s="153"/>
      <c r="X2159" s="69" t="str">
        <f t="shared" si="70"/>
        <v/>
      </c>
      <c r="Y2159" s="69" t="str">
        <f t="shared" si="71"/>
        <v/>
      </c>
    </row>
    <row r="2160" spans="8:25" x14ac:dyDescent="0.25">
      <c r="H2160" s="155"/>
      <c r="I2160" s="151"/>
      <c r="J2160" s="152"/>
      <c r="K2160" s="153"/>
      <c r="L2160" s="153"/>
      <c r="M2160" s="153"/>
      <c r="N2160" s="153"/>
      <c r="O2160" s="153"/>
      <c r="P2160" s="153"/>
      <c r="Q2160" s="153"/>
      <c r="R2160" s="153"/>
      <c r="S2160" s="152"/>
      <c r="T2160" s="153"/>
      <c r="X2160" s="69" t="str">
        <f t="shared" si="70"/>
        <v/>
      </c>
      <c r="Y2160" s="69" t="str">
        <f t="shared" si="71"/>
        <v/>
      </c>
    </row>
    <row r="2161" spans="8:25" x14ac:dyDescent="0.25">
      <c r="H2161" s="155"/>
      <c r="I2161" s="151"/>
      <c r="J2161" s="152"/>
      <c r="K2161" s="153"/>
      <c r="L2161" s="153"/>
      <c r="M2161" s="153"/>
      <c r="N2161" s="153"/>
      <c r="O2161" s="153"/>
      <c r="P2161" s="153"/>
      <c r="Q2161" s="153"/>
      <c r="R2161" s="153"/>
      <c r="S2161" s="152"/>
      <c r="T2161" s="153"/>
      <c r="X2161" s="69" t="str">
        <f t="shared" si="70"/>
        <v/>
      </c>
      <c r="Y2161" s="69" t="str">
        <f t="shared" si="71"/>
        <v/>
      </c>
    </row>
    <row r="2162" spans="8:25" x14ac:dyDescent="0.25">
      <c r="H2162" s="155"/>
      <c r="I2162" s="151"/>
      <c r="J2162" s="152"/>
      <c r="K2162" s="153"/>
      <c r="L2162" s="153"/>
      <c r="M2162" s="153"/>
      <c r="N2162" s="153"/>
      <c r="O2162" s="153"/>
      <c r="P2162" s="153"/>
      <c r="Q2162" s="153"/>
      <c r="R2162" s="153"/>
      <c r="S2162" s="152"/>
      <c r="T2162" s="153"/>
      <c r="X2162" s="69" t="str">
        <f t="shared" si="70"/>
        <v/>
      </c>
      <c r="Y2162" s="69" t="str">
        <f t="shared" si="71"/>
        <v/>
      </c>
    </row>
    <row r="2163" spans="8:25" x14ac:dyDescent="0.25">
      <c r="H2163" s="155"/>
      <c r="I2163" s="151"/>
      <c r="J2163" s="152"/>
      <c r="K2163" s="153"/>
      <c r="L2163" s="153"/>
      <c r="M2163" s="153"/>
      <c r="N2163" s="153"/>
      <c r="O2163" s="153"/>
      <c r="P2163" s="153"/>
      <c r="Q2163" s="153"/>
      <c r="R2163" s="153"/>
      <c r="S2163" s="152"/>
      <c r="T2163" s="153"/>
      <c r="X2163" s="69" t="str">
        <f t="shared" si="70"/>
        <v/>
      </c>
      <c r="Y2163" s="69" t="str">
        <f t="shared" si="71"/>
        <v/>
      </c>
    </row>
    <row r="2164" spans="8:25" x14ac:dyDescent="0.25">
      <c r="H2164" s="155"/>
      <c r="I2164" s="151"/>
      <c r="J2164" s="152"/>
      <c r="K2164" s="153"/>
      <c r="L2164" s="153"/>
      <c r="M2164" s="153"/>
      <c r="N2164" s="153"/>
      <c r="O2164" s="153"/>
      <c r="P2164" s="153"/>
      <c r="Q2164" s="153"/>
      <c r="R2164" s="153"/>
      <c r="S2164" s="152"/>
      <c r="T2164" s="153"/>
      <c r="X2164" s="69" t="str">
        <f t="shared" si="70"/>
        <v/>
      </c>
      <c r="Y2164" s="69" t="str">
        <f t="shared" si="71"/>
        <v/>
      </c>
    </row>
    <row r="2165" spans="8:25" x14ac:dyDescent="0.25">
      <c r="H2165" s="155"/>
      <c r="I2165" s="151"/>
      <c r="J2165" s="152"/>
      <c r="K2165" s="153"/>
      <c r="L2165" s="153"/>
      <c r="M2165" s="153"/>
      <c r="N2165" s="153"/>
      <c r="O2165" s="153"/>
      <c r="P2165" s="153"/>
      <c r="Q2165" s="153"/>
      <c r="R2165" s="153"/>
      <c r="S2165" s="152"/>
      <c r="T2165" s="153"/>
      <c r="X2165" s="69" t="str">
        <f t="shared" si="70"/>
        <v/>
      </c>
      <c r="Y2165" s="69" t="str">
        <f t="shared" si="71"/>
        <v/>
      </c>
    </row>
    <row r="2166" spans="8:25" x14ac:dyDescent="0.25">
      <c r="H2166" s="155"/>
      <c r="I2166" s="151"/>
      <c r="J2166" s="152"/>
      <c r="K2166" s="153"/>
      <c r="L2166" s="153"/>
      <c r="M2166" s="153"/>
      <c r="N2166" s="153"/>
      <c r="O2166" s="153"/>
      <c r="P2166" s="153"/>
      <c r="Q2166" s="153"/>
      <c r="R2166" s="153"/>
      <c r="S2166" s="152"/>
      <c r="T2166" s="153"/>
      <c r="X2166" s="69" t="str">
        <f t="shared" si="70"/>
        <v/>
      </c>
      <c r="Y2166" s="69" t="str">
        <f t="shared" si="71"/>
        <v/>
      </c>
    </row>
    <row r="2167" spans="8:25" x14ac:dyDescent="0.25">
      <c r="H2167" s="155"/>
      <c r="I2167" s="151"/>
      <c r="J2167" s="152"/>
      <c r="K2167" s="153"/>
      <c r="L2167" s="153"/>
      <c r="M2167" s="153"/>
      <c r="N2167" s="153"/>
      <c r="O2167" s="153"/>
      <c r="P2167" s="153"/>
      <c r="Q2167" s="153"/>
      <c r="R2167" s="153"/>
      <c r="S2167" s="152"/>
      <c r="T2167" s="153"/>
      <c r="X2167" s="69" t="str">
        <f t="shared" si="70"/>
        <v/>
      </c>
      <c r="Y2167" s="69" t="str">
        <f t="shared" si="71"/>
        <v/>
      </c>
    </row>
    <row r="2168" spans="8:25" x14ac:dyDescent="0.25">
      <c r="H2168" s="155"/>
      <c r="I2168" s="151"/>
      <c r="J2168" s="152"/>
      <c r="K2168" s="153"/>
      <c r="L2168" s="153"/>
      <c r="M2168" s="153"/>
      <c r="N2168" s="153"/>
      <c r="O2168" s="153"/>
      <c r="P2168" s="153"/>
      <c r="Q2168" s="153"/>
      <c r="R2168" s="153"/>
      <c r="S2168" s="152"/>
      <c r="T2168" s="153"/>
      <c r="X2168" s="69" t="str">
        <f t="shared" si="70"/>
        <v/>
      </c>
      <c r="Y2168" s="69" t="str">
        <f t="shared" si="71"/>
        <v/>
      </c>
    </row>
    <row r="2169" spans="8:25" x14ac:dyDescent="0.25">
      <c r="H2169" s="155"/>
      <c r="I2169" s="151"/>
      <c r="J2169" s="152"/>
      <c r="K2169" s="153"/>
      <c r="L2169" s="153"/>
      <c r="M2169" s="153"/>
      <c r="N2169" s="153"/>
      <c r="O2169" s="153"/>
      <c r="P2169" s="153"/>
      <c r="Q2169" s="153"/>
      <c r="R2169" s="153"/>
      <c r="S2169" s="152"/>
      <c r="T2169" s="153"/>
      <c r="X2169" s="69" t="str">
        <f t="shared" si="70"/>
        <v/>
      </c>
      <c r="Y2169" s="69" t="str">
        <f t="shared" si="71"/>
        <v/>
      </c>
    </row>
    <row r="2170" spans="8:25" x14ac:dyDescent="0.25">
      <c r="H2170" s="155"/>
      <c r="I2170" s="151"/>
      <c r="J2170" s="152"/>
      <c r="K2170" s="153"/>
      <c r="L2170" s="153"/>
      <c r="M2170" s="153"/>
      <c r="N2170" s="153"/>
      <c r="O2170" s="153"/>
      <c r="P2170" s="153"/>
      <c r="Q2170" s="153"/>
      <c r="R2170" s="153"/>
      <c r="S2170" s="152"/>
      <c r="T2170" s="153"/>
      <c r="X2170" s="69" t="str">
        <f t="shared" si="70"/>
        <v/>
      </c>
      <c r="Y2170" s="69" t="str">
        <f t="shared" si="71"/>
        <v/>
      </c>
    </row>
    <row r="2171" spans="8:25" x14ac:dyDescent="0.25">
      <c r="H2171" s="155"/>
      <c r="I2171" s="151"/>
      <c r="J2171" s="152"/>
      <c r="K2171" s="153"/>
      <c r="L2171" s="153"/>
      <c r="M2171" s="153"/>
      <c r="N2171" s="153"/>
      <c r="O2171" s="153"/>
      <c r="P2171" s="153"/>
      <c r="Q2171" s="153"/>
      <c r="R2171" s="153"/>
      <c r="S2171" s="152"/>
      <c r="T2171" s="153"/>
      <c r="X2171" s="69" t="str">
        <f t="shared" si="70"/>
        <v/>
      </c>
      <c r="Y2171" s="69" t="str">
        <f t="shared" si="71"/>
        <v/>
      </c>
    </row>
    <row r="2172" spans="8:25" x14ac:dyDescent="0.25">
      <c r="H2172" s="155"/>
      <c r="I2172" s="151"/>
      <c r="J2172" s="152"/>
      <c r="K2172" s="153"/>
      <c r="L2172" s="153"/>
      <c r="M2172" s="153"/>
      <c r="N2172" s="153"/>
      <c r="O2172" s="153"/>
      <c r="P2172" s="153"/>
      <c r="Q2172" s="153"/>
      <c r="R2172" s="153"/>
      <c r="S2172" s="152"/>
      <c r="T2172" s="153"/>
      <c r="X2172" s="69" t="str">
        <f t="shared" si="70"/>
        <v/>
      </c>
      <c r="Y2172" s="69" t="str">
        <f t="shared" si="71"/>
        <v/>
      </c>
    </row>
    <row r="2173" spans="8:25" x14ac:dyDescent="0.25">
      <c r="H2173" s="155"/>
      <c r="I2173" s="151"/>
      <c r="J2173" s="152"/>
      <c r="K2173" s="153"/>
      <c r="L2173" s="153"/>
      <c r="M2173" s="153"/>
      <c r="N2173" s="153"/>
      <c r="O2173" s="153"/>
      <c r="P2173" s="153"/>
      <c r="Q2173" s="153"/>
      <c r="R2173" s="153"/>
      <c r="S2173" s="152"/>
      <c r="T2173" s="153"/>
      <c r="X2173" s="69" t="str">
        <f t="shared" si="70"/>
        <v/>
      </c>
      <c r="Y2173" s="69" t="str">
        <f t="shared" si="71"/>
        <v/>
      </c>
    </row>
    <row r="2174" spans="8:25" x14ac:dyDescent="0.25">
      <c r="H2174" s="155"/>
      <c r="I2174" s="151"/>
      <c r="J2174" s="152"/>
      <c r="K2174" s="153"/>
      <c r="L2174" s="153"/>
      <c r="M2174" s="153"/>
      <c r="N2174" s="153"/>
      <c r="O2174" s="153"/>
      <c r="P2174" s="153"/>
      <c r="Q2174" s="153"/>
      <c r="R2174" s="153"/>
      <c r="S2174" s="152"/>
      <c r="T2174" s="153"/>
      <c r="X2174" s="69" t="str">
        <f t="shared" si="70"/>
        <v/>
      </c>
      <c r="Y2174" s="69" t="str">
        <f t="shared" si="71"/>
        <v/>
      </c>
    </row>
    <row r="2175" spans="8:25" x14ac:dyDescent="0.25">
      <c r="H2175" s="155"/>
      <c r="I2175" s="151"/>
      <c r="J2175" s="152"/>
      <c r="K2175" s="153"/>
      <c r="L2175" s="153"/>
      <c r="M2175" s="153"/>
      <c r="N2175" s="153"/>
      <c r="O2175" s="153"/>
      <c r="P2175" s="153"/>
      <c r="Q2175" s="153"/>
      <c r="R2175" s="153"/>
      <c r="S2175" s="152"/>
      <c r="T2175" s="153"/>
      <c r="X2175" s="69" t="str">
        <f t="shared" si="70"/>
        <v/>
      </c>
      <c r="Y2175" s="69" t="str">
        <f t="shared" si="71"/>
        <v/>
      </c>
    </row>
    <row r="2176" spans="8:25" x14ac:dyDescent="0.25">
      <c r="H2176" s="155"/>
      <c r="I2176" s="151"/>
      <c r="J2176" s="152"/>
      <c r="K2176" s="153"/>
      <c r="L2176" s="153"/>
      <c r="M2176" s="153"/>
      <c r="N2176" s="153"/>
      <c r="O2176" s="153"/>
      <c r="P2176" s="153"/>
      <c r="Q2176" s="153"/>
      <c r="R2176" s="153"/>
      <c r="S2176" s="152"/>
      <c r="T2176" s="153"/>
      <c r="X2176" s="69" t="str">
        <f t="shared" si="70"/>
        <v/>
      </c>
      <c r="Y2176" s="69" t="str">
        <f t="shared" si="71"/>
        <v/>
      </c>
    </row>
    <row r="2177" spans="8:25" x14ac:dyDescent="0.25">
      <c r="H2177" s="155"/>
      <c r="I2177" s="151"/>
      <c r="J2177" s="152"/>
      <c r="K2177" s="153"/>
      <c r="L2177" s="153"/>
      <c r="M2177" s="153"/>
      <c r="N2177" s="153"/>
      <c r="O2177" s="153"/>
      <c r="P2177" s="153"/>
      <c r="Q2177" s="153"/>
      <c r="R2177" s="153"/>
      <c r="S2177" s="152"/>
      <c r="T2177" s="153"/>
      <c r="X2177" s="69" t="str">
        <f t="shared" si="70"/>
        <v/>
      </c>
      <c r="Y2177" s="69" t="str">
        <f t="shared" si="71"/>
        <v/>
      </c>
    </row>
    <row r="2178" spans="8:25" x14ac:dyDescent="0.25">
      <c r="H2178" s="155"/>
      <c r="I2178" s="151"/>
      <c r="J2178" s="152"/>
      <c r="K2178" s="153"/>
      <c r="L2178" s="153"/>
      <c r="M2178" s="153"/>
      <c r="N2178" s="153"/>
      <c r="O2178" s="153"/>
      <c r="P2178" s="153"/>
      <c r="Q2178" s="153"/>
      <c r="R2178" s="153"/>
      <c r="S2178" s="152"/>
      <c r="T2178" s="153"/>
      <c r="X2178" s="69" t="str">
        <f t="shared" ref="X2178:X2241" si="72">IF(W2178&lt;&gt;"",W2178-I2178,"")</f>
        <v/>
      </c>
      <c r="Y2178" s="69" t="str">
        <f t="shared" si="71"/>
        <v/>
      </c>
    </row>
    <row r="2179" spans="8:25" x14ac:dyDescent="0.25">
      <c r="H2179" s="155"/>
      <c r="I2179" s="151"/>
      <c r="J2179" s="152"/>
      <c r="K2179" s="153"/>
      <c r="L2179" s="153"/>
      <c r="M2179" s="153"/>
      <c r="N2179" s="153"/>
      <c r="O2179" s="153"/>
      <c r="P2179" s="153"/>
      <c r="Q2179" s="153"/>
      <c r="R2179" s="153"/>
      <c r="S2179" s="152"/>
      <c r="T2179" s="153"/>
      <c r="X2179" s="69" t="str">
        <f t="shared" si="72"/>
        <v/>
      </c>
      <c r="Y2179" s="69" t="str">
        <f t="shared" ref="Y2179:Y2242" si="73">IF(X2179&lt;&gt;"",IF(X2179&lt;365,"&lt; 1 year",IF(X2179&lt;730,"1-2",IF(X2179&lt;1095,"2-3",IF(X2179&lt;1460,"3-4",IF(X2179&lt;1825,"4-5","5+"))))),"")</f>
        <v/>
      </c>
    </row>
    <row r="2180" spans="8:25" x14ac:dyDescent="0.25">
      <c r="H2180" s="155"/>
      <c r="I2180" s="151"/>
      <c r="J2180" s="152"/>
      <c r="K2180" s="153"/>
      <c r="L2180" s="153"/>
      <c r="M2180" s="153"/>
      <c r="N2180" s="153"/>
      <c r="O2180" s="153"/>
      <c r="P2180" s="153"/>
      <c r="Q2180" s="153"/>
      <c r="R2180" s="153"/>
      <c r="S2180" s="152"/>
      <c r="T2180" s="153"/>
      <c r="X2180" s="69" t="str">
        <f t="shared" si="72"/>
        <v/>
      </c>
      <c r="Y2180" s="69" t="str">
        <f t="shared" si="73"/>
        <v/>
      </c>
    </row>
    <row r="2181" spans="8:25" x14ac:dyDescent="0.25">
      <c r="H2181" s="155"/>
      <c r="I2181" s="151"/>
      <c r="J2181" s="152"/>
      <c r="K2181" s="153"/>
      <c r="L2181" s="153"/>
      <c r="M2181" s="153"/>
      <c r="N2181" s="153"/>
      <c r="O2181" s="153"/>
      <c r="P2181" s="153"/>
      <c r="Q2181" s="153"/>
      <c r="R2181" s="153"/>
      <c r="S2181" s="152"/>
      <c r="T2181" s="153"/>
      <c r="X2181" s="69" t="str">
        <f t="shared" si="72"/>
        <v/>
      </c>
      <c r="Y2181" s="69" t="str">
        <f t="shared" si="73"/>
        <v/>
      </c>
    </row>
    <row r="2182" spans="8:25" x14ac:dyDescent="0.25">
      <c r="H2182" s="155"/>
      <c r="I2182" s="151"/>
      <c r="J2182" s="152"/>
      <c r="K2182" s="153"/>
      <c r="L2182" s="153"/>
      <c r="M2182" s="153"/>
      <c r="N2182" s="153"/>
      <c r="O2182" s="153"/>
      <c r="P2182" s="153"/>
      <c r="Q2182" s="153"/>
      <c r="R2182" s="153"/>
      <c r="S2182" s="152"/>
      <c r="T2182" s="153"/>
      <c r="X2182" s="69" t="str">
        <f t="shared" si="72"/>
        <v/>
      </c>
      <c r="Y2182" s="69" t="str">
        <f t="shared" si="73"/>
        <v/>
      </c>
    </row>
    <row r="2183" spans="8:25" x14ac:dyDescent="0.25">
      <c r="H2183" s="155"/>
      <c r="I2183" s="151"/>
      <c r="J2183" s="152"/>
      <c r="K2183" s="153"/>
      <c r="L2183" s="153"/>
      <c r="M2183" s="153"/>
      <c r="N2183" s="153"/>
      <c r="O2183" s="153"/>
      <c r="P2183" s="153"/>
      <c r="Q2183" s="153"/>
      <c r="R2183" s="153"/>
      <c r="S2183" s="152"/>
      <c r="T2183" s="153"/>
      <c r="X2183" s="69" t="str">
        <f t="shared" si="72"/>
        <v/>
      </c>
      <c r="Y2183" s="69" t="str">
        <f t="shared" si="73"/>
        <v/>
      </c>
    </row>
    <row r="2184" spans="8:25" x14ac:dyDescent="0.25">
      <c r="H2184" s="155"/>
      <c r="I2184" s="151"/>
      <c r="J2184" s="152"/>
      <c r="K2184" s="153"/>
      <c r="L2184" s="153"/>
      <c r="M2184" s="153"/>
      <c r="N2184" s="153"/>
      <c r="O2184" s="153"/>
      <c r="P2184" s="153"/>
      <c r="Q2184" s="153"/>
      <c r="R2184" s="153"/>
      <c r="S2184" s="152"/>
      <c r="T2184" s="153"/>
      <c r="X2184" s="69" t="str">
        <f t="shared" si="72"/>
        <v/>
      </c>
      <c r="Y2184" s="69" t="str">
        <f t="shared" si="73"/>
        <v/>
      </c>
    </row>
    <row r="2185" spans="8:25" x14ac:dyDescent="0.25">
      <c r="H2185" s="155"/>
      <c r="I2185" s="151"/>
      <c r="J2185" s="152"/>
      <c r="K2185" s="153"/>
      <c r="L2185" s="153"/>
      <c r="M2185" s="153"/>
      <c r="N2185" s="153"/>
      <c r="O2185" s="153"/>
      <c r="P2185" s="153"/>
      <c r="Q2185" s="153"/>
      <c r="R2185" s="153"/>
      <c r="S2185" s="152"/>
      <c r="T2185" s="153"/>
      <c r="X2185" s="69" t="str">
        <f t="shared" si="72"/>
        <v/>
      </c>
      <c r="Y2185" s="69" t="str">
        <f t="shared" si="73"/>
        <v/>
      </c>
    </row>
    <row r="2186" spans="8:25" x14ac:dyDescent="0.25">
      <c r="H2186" s="155"/>
      <c r="I2186" s="151"/>
      <c r="J2186" s="152"/>
      <c r="K2186" s="153"/>
      <c r="L2186" s="153"/>
      <c r="M2186" s="153"/>
      <c r="N2186" s="153"/>
      <c r="O2186" s="153"/>
      <c r="P2186" s="153"/>
      <c r="Q2186" s="153"/>
      <c r="R2186" s="153"/>
      <c r="S2186" s="152"/>
      <c r="T2186" s="153"/>
      <c r="X2186" s="69" t="str">
        <f t="shared" si="72"/>
        <v/>
      </c>
      <c r="Y2186" s="69" t="str">
        <f t="shared" si="73"/>
        <v/>
      </c>
    </row>
    <row r="2187" spans="8:25" x14ac:dyDescent="0.25">
      <c r="H2187" s="155"/>
      <c r="I2187" s="151"/>
      <c r="J2187" s="152"/>
      <c r="K2187" s="153"/>
      <c r="L2187" s="153"/>
      <c r="M2187" s="153"/>
      <c r="N2187" s="153"/>
      <c r="O2187" s="153"/>
      <c r="P2187" s="153"/>
      <c r="Q2187" s="153"/>
      <c r="R2187" s="153"/>
      <c r="S2187" s="152"/>
      <c r="T2187" s="153"/>
      <c r="X2187" s="69" t="str">
        <f t="shared" si="72"/>
        <v/>
      </c>
      <c r="Y2187" s="69" t="str">
        <f t="shared" si="73"/>
        <v/>
      </c>
    </row>
    <row r="2188" spans="8:25" x14ac:dyDescent="0.25">
      <c r="H2188" s="155"/>
      <c r="I2188" s="151"/>
      <c r="J2188" s="152"/>
      <c r="K2188" s="153"/>
      <c r="L2188" s="153"/>
      <c r="M2188" s="153"/>
      <c r="N2188" s="153"/>
      <c r="O2188" s="153"/>
      <c r="P2188" s="153"/>
      <c r="Q2188" s="153"/>
      <c r="R2188" s="153"/>
      <c r="S2188" s="152"/>
      <c r="T2188" s="153"/>
      <c r="X2188" s="69" t="str">
        <f t="shared" si="72"/>
        <v/>
      </c>
      <c r="Y2188" s="69" t="str">
        <f t="shared" si="73"/>
        <v/>
      </c>
    </row>
    <row r="2189" spans="8:25" x14ac:dyDescent="0.25">
      <c r="H2189" s="155"/>
      <c r="I2189" s="151"/>
      <c r="J2189" s="152"/>
      <c r="K2189" s="153"/>
      <c r="L2189" s="153"/>
      <c r="M2189" s="153"/>
      <c r="N2189" s="153"/>
      <c r="O2189" s="153"/>
      <c r="P2189" s="153"/>
      <c r="Q2189" s="153"/>
      <c r="R2189" s="153"/>
      <c r="S2189" s="152"/>
      <c r="T2189" s="153"/>
      <c r="X2189" s="69" t="str">
        <f t="shared" si="72"/>
        <v/>
      </c>
      <c r="Y2189" s="69" t="str">
        <f t="shared" si="73"/>
        <v/>
      </c>
    </row>
    <row r="2190" spans="8:25" x14ac:dyDescent="0.25">
      <c r="H2190" s="155"/>
      <c r="I2190" s="151"/>
      <c r="J2190" s="152"/>
      <c r="K2190" s="153"/>
      <c r="L2190" s="153"/>
      <c r="M2190" s="153"/>
      <c r="N2190" s="153"/>
      <c r="O2190" s="153"/>
      <c r="P2190" s="153"/>
      <c r="Q2190" s="153"/>
      <c r="R2190" s="153"/>
      <c r="S2190" s="152"/>
      <c r="T2190" s="153"/>
      <c r="X2190" s="69" t="str">
        <f t="shared" si="72"/>
        <v/>
      </c>
      <c r="Y2190" s="69" t="str">
        <f t="shared" si="73"/>
        <v/>
      </c>
    </row>
    <row r="2191" spans="8:25" x14ac:dyDescent="0.25">
      <c r="H2191" s="155"/>
      <c r="I2191" s="151"/>
      <c r="J2191" s="152"/>
      <c r="K2191" s="153"/>
      <c r="L2191" s="153"/>
      <c r="M2191" s="153"/>
      <c r="N2191" s="153"/>
      <c r="O2191" s="153"/>
      <c r="P2191" s="153"/>
      <c r="Q2191" s="153"/>
      <c r="R2191" s="153"/>
      <c r="S2191" s="152"/>
      <c r="T2191" s="153"/>
      <c r="X2191" s="69" t="str">
        <f t="shared" si="72"/>
        <v/>
      </c>
      <c r="Y2191" s="69" t="str">
        <f t="shared" si="73"/>
        <v/>
      </c>
    </row>
    <row r="2192" spans="8:25" x14ac:dyDescent="0.25">
      <c r="H2192" s="155"/>
      <c r="I2192" s="151"/>
      <c r="J2192" s="152"/>
      <c r="K2192" s="153"/>
      <c r="L2192" s="153"/>
      <c r="M2192" s="153"/>
      <c r="N2192" s="153"/>
      <c r="O2192" s="153"/>
      <c r="P2192" s="153"/>
      <c r="Q2192" s="153"/>
      <c r="R2192" s="153"/>
      <c r="S2192" s="152"/>
      <c r="T2192" s="153"/>
      <c r="X2192" s="69" t="str">
        <f t="shared" si="72"/>
        <v/>
      </c>
      <c r="Y2192" s="69" t="str">
        <f t="shared" si="73"/>
        <v/>
      </c>
    </row>
    <row r="2193" spans="8:25" x14ac:dyDescent="0.25">
      <c r="H2193" s="155"/>
      <c r="I2193" s="151"/>
      <c r="J2193" s="152"/>
      <c r="K2193" s="153"/>
      <c r="L2193" s="153"/>
      <c r="M2193" s="153"/>
      <c r="N2193" s="153"/>
      <c r="O2193" s="153"/>
      <c r="P2193" s="153"/>
      <c r="Q2193" s="153"/>
      <c r="R2193" s="153"/>
      <c r="S2193" s="152"/>
      <c r="T2193" s="153"/>
      <c r="X2193" s="69" t="str">
        <f t="shared" si="72"/>
        <v/>
      </c>
      <c r="Y2193" s="69" t="str">
        <f t="shared" si="73"/>
        <v/>
      </c>
    </row>
    <row r="2194" spans="8:25" x14ac:dyDescent="0.25">
      <c r="H2194" s="155"/>
      <c r="I2194" s="151"/>
      <c r="J2194" s="152"/>
      <c r="K2194" s="153"/>
      <c r="L2194" s="153"/>
      <c r="M2194" s="153"/>
      <c r="N2194" s="153"/>
      <c r="O2194" s="153"/>
      <c r="P2194" s="153"/>
      <c r="Q2194" s="153"/>
      <c r="R2194" s="153"/>
      <c r="S2194" s="152"/>
      <c r="T2194" s="153"/>
      <c r="X2194" s="69" t="str">
        <f t="shared" si="72"/>
        <v/>
      </c>
      <c r="Y2194" s="69" t="str">
        <f t="shared" si="73"/>
        <v/>
      </c>
    </row>
    <row r="2195" spans="8:25" x14ac:dyDescent="0.25">
      <c r="H2195" s="155"/>
      <c r="I2195" s="151"/>
      <c r="J2195" s="152"/>
      <c r="K2195" s="153"/>
      <c r="L2195" s="153"/>
      <c r="M2195" s="153"/>
      <c r="N2195" s="153"/>
      <c r="O2195" s="153"/>
      <c r="P2195" s="153"/>
      <c r="Q2195" s="153"/>
      <c r="R2195" s="153"/>
      <c r="S2195" s="152"/>
      <c r="T2195" s="153"/>
      <c r="X2195" s="69" t="str">
        <f t="shared" si="72"/>
        <v/>
      </c>
      <c r="Y2195" s="69" t="str">
        <f t="shared" si="73"/>
        <v/>
      </c>
    </row>
    <row r="2196" spans="8:25" x14ac:dyDescent="0.25">
      <c r="H2196" s="155"/>
      <c r="I2196" s="151"/>
      <c r="J2196" s="152"/>
      <c r="K2196" s="153"/>
      <c r="L2196" s="153"/>
      <c r="M2196" s="153"/>
      <c r="N2196" s="153"/>
      <c r="O2196" s="153"/>
      <c r="P2196" s="153"/>
      <c r="Q2196" s="153"/>
      <c r="R2196" s="153"/>
      <c r="S2196" s="152"/>
      <c r="T2196" s="153"/>
      <c r="X2196" s="69" t="str">
        <f t="shared" si="72"/>
        <v/>
      </c>
      <c r="Y2196" s="69" t="str">
        <f t="shared" si="73"/>
        <v/>
      </c>
    </row>
    <row r="2197" spans="8:25" x14ac:dyDescent="0.25">
      <c r="H2197" s="155"/>
      <c r="I2197" s="151"/>
      <c r="J2197" s="152"/>
      <c r="K2197" s="153"/>
      <c r="L2197" s="153"/>
      <c r="M2197" s="153"/>
      <c r="N2197" s="153"/>
      <c r="O2197" s="153"/>
      <c r="P2197" s="153"/>
      <c r="Q2197" s="153"/>
      <c r="R2197" s="153"/>
      <c r="S2197" s="152"/>
      <c r="T2197" s="153"/>
      <c r="X2197" s="69" t="str">
        <f t="shared" si="72"/>
        <v/>
      </c>
      <c r="Y2197" s="69" t="str">
        <f t="shared" si="73"/>
        <v/>
      </c>
    </row>
    <row r="2198" spans="8:25" x14ac:dyDescent="0.25">
      <c r="H2198" s="155"/>
      <c r="I2198" s="151"/>
      <c r="J2198" s="152"/>
      <c r="K2198" s="153"/>
      <c r="L2198" s="153"/>
      <c r="M2198" s="153"/>
      <c r="N2198" s="153"/>
      <c r="O2198" s="153"/>
      <c r="P2198" s="153"/>
      <c r="Q2198" s="153"/>
      <c r="R2198" s="153"/>
      <c r="S2198" s="152"/>
      <c r="T2198" s="153"/>
      <c r="X2198" s="69" t="str">
        <f t="shared" si="72"/>
        <v/>
      </c>
      <c r="Y2198" s="69" t="str">
        <f t="shared" si="73"/>
        <v/>
      </c>
    </row>
    <row r="2199" spans="8:25" x14ac:dyDescent="0.25">
      <c r="H2199" s="155"/>
      <c r="I2199" s="151"/>
      <c r="J2199" s="152"/>
      <c r="K2199" s="153"/>
      <c r="L2199" s="153"/>
      <c r="M2199" s="153"/>
      <c r="N2199" s="153"/>
      <c r="O2199" s="153"/>
      <c r="P2199" s="153"/>
      <c r="Q2199" s="153"/>
      <c r="R2199" s="153"/>
      <c r="S2199" s="152"/>
      <c r="T2199" s="153"/>
      <c r="X2199" s="69" t="str">
        <f t="shared" si="72"/>
        <v/>
      </c>
      <c r="Y2199" s="69" t="str">
        <f t="shared" si="73"/>
        <v/>
      </c>
    </row>
    <row r="2200" spans="8:25" x14ac:dyDescent="0.25">
      <c r="H2200" s="155"/>
      <c r="I2200" s="151"/>
      <c r="J2200" s="152"/>
      <c r="K2200" s="153"/>
      <c r="L2200" s="153"/>
      <c r="M2200" s="153"/>
      <c r="N2200" s="153"/>
      <c r="O2200" s="153"/>
      <c r="P2200" s="153"/>
      <c r="Q2200" s="153"/>
      <c r="R2200" s="153"/>
      <c r="S2200" s="152"/>
      <c r="T2200" s="153"/>
      <c r="X2200" s="69" t="str">
        <f t="shared" si="72"/>
        <v/>
      </c>
      <c r="Y2200" s="69" t="str">
        <f t="shared" si="73"/>
        <v/>
      </c>
    </row>
    <row r="2201" spans="8:25" x14ac:dyDescent="0.25">
      <c r="H2201" s="155"/>
      <c r="I2201" s="151"/>
      <c r="J2201" s="152"/>
      <c r="K2201" s="153"/>
      <c r="L2201" s="153"/>
      <c r="M2201" s="153"/>
      <c r="N2201" s="153"/>
      <c r="O2201" s="153"/>
      <c r="P2201" s="153"/>
      <c r="Q2201" s="153"/>
      <c r="R2201" s="153"/>
      <c r="S2201" s="152"/>
      <c r="T2201" s="153"/>
      <c r="X2201" s="69" t="str">
        <f t="shared" si="72"/>
        <v/>
      </c>
      <c r="Y2201" s="69" t="str">
        <f t="shared" si="73"/>
        <v/>
      </c>
    </row>
    <row r="2202" spans="8:25" x14ac:dyDescent="0.25">
      <c r="H2202" s="155"/>
      <c r="I2202" s="151"/>
      <c r="J2202" s="152"/>
      <c r="K2202" s="153"/>
      <c r="L2202" s="153"/>
      <c r="M2202" s="153"/>
      <c r="N2202" s="153"/>
      <c r="O2202" s="153"/>
      <c r="P2202" s="153"/>
      <c r="Q2202" s="153"/>
      <c r="R2202" s="153"/>
      <c r="S2202" s="152"/>
      <c r="T2202" s="153"/>
      <c r="X2202" s="69" t="str">
        <f t="shared" si="72"/>
        <v/>
      </c>
      <c r="Y2202" s="69" t="str">
        <f t="shared" si="73"/>
        <v/>
      </c>
    </row>
    <row r="2203" spans="8:25" x14ac:dyDescent="0.25">
      <c r="H2203" s="155"/>
      <c r="I2203" s="151"/>
      <c r="J2203" s="152"/>
      <c r="K2203" s="153"/>
      <c r="L2203" s="153"/>
      <c r="M2203" s="153"/>
      <c r="N2203" s="153"/>
      <c r="O2203" s="153"/>
      <c r="P2203" s="153"/>
      <c r="Q2203" s="153"/>
      <c r="R2203" s="153"/>
      <c r="S2203" s="152"/>
      <c r="T2203" s="153"/>
      <c r="X2203" s="69" t="str">
        <f t="shared" si="72"/>
        <v/>
      </c>
      <c r="Y2203" s="69" t="str">
        <f t="shared" si="73"/>
        <v/>
      </c>
    </row>
    <row r="2204" spans="8:25" x14ac:dyDescent="0.25">
      <c r="H2204" s="155"/>
      <c r="I2204" s="151"/>
      <c r="J2204" s="152"/>
      <c r="K2204" s="153"/>
      <c r="L2204" s="153"/>
      <c r="M2204" s="153"/>
      <c r="N2204" s="153"/>
      <c r="O2204" s="153"/>
      <c r="P2204" s="153"/>
      <c r="Q2204" s="153"/>
      <c r="R2204" s="153"/>
      <c r="S2204" s="152"/>
      <c r="T2204" s="153"/>
      <c r="X2204" s="69" t="str">
        <f t="shared" si="72"/>
        <v/>
      </c>
      <c r="Y2204" s="69" t="str">
        <f t="shared" si="73"/>
        <v/>
      </c>
    </row>
    <row r="2205" spans="8:25" x14ac:dyDescent="0.25">
      <c r="H2205" s="155"/>
      <c r="I2205" s="151"/>
      <c r="J2205" s="152"/>
      <c r="K2205" s="153"/>
      <c r="L2205" s="153"/>
      <c r="M2205" s="153"/>
      <c r="N2205" s="153"/>
      <c r="O2205" s="153"/>
      <c r="P2205" s="153"/>
      <c r="Q2205" s="153"/>
      <c r="R2205" s="153"/>
      <c r="S2205" s="152"/>
      <c r="T2205" s="153"/>
      <c r="X2205" s="69" t="str">
        <f t="shared" si="72"/>
        <v/>
      </c>
      <c r="Y2205" s="69" t="str">
        <f t="shared" si="73"/>
        <v/>
      </c>
    </row>
    <row r="2206" spans="8:25" x14ac:dyDescent="0.25">
      <c r="H2206" s="155"/>
      <c r="I2206" s="151"/>
      <c r="J2206" s="152"/>
      <c r="K2206" s="153"/>
      <c r="L2206" s="153"/>
      <c r="M2206" s="153"/>
      <c r="N2206" s="153"/>
      <c r="O2206" s="153"/>
      <c r="P2206" s="153"/>
      <c r="Q2206" s="153"/>
      <c r="R2206" s="153"/>
      <c r="S2206" s="152"/>
      <c r="T2206" s="153"/>
      <c r="X2206" s="69" t="str">
        <f t="shared" si="72"/>
        <v/>
      </c>
      <c r="Y2206" s="69" t="str">
        <f t="shared" si="73"/>
        <v/>
      </c>
    </row>
    <row r="2207" spans="8:25" x14ac:dyDescent="0.25">
      <c r="H2207" s="155"/>
      <c r="I2207" s="151"/>
      <c r="J2207" s="152"/>
      <c r="K2207" s="153"/>
      <c r="L2207" s="153"/>
      <c r="M2207" s="153"/>
      <c r="N2207" s="153"/>
      <c r="O2207" s="153"/>
      <c r="P2207" s="153"/>
      <c r="Q2207" s="153"/>
      <c r="R2207" s="153"/>
      <c r="S2207" s="152"/>
      <c r="T2207" s="153"/>
      <c r="X2207" s="69" t="str">
        <f t="shared" si="72"/>
        <v/>
      </c>
      <c r="Y2207" s="69" t="str">
        <f t="shared" si="73"/>
        <v/>
      </c>
    </row>
    <row r="2208" spans="8:25" x14ac:dyDescent="0.25">
      <c r="H2208" s="155"/>
      <c r="I2208" s="151"/>
      <c r="J2208" s="152"/>
      <c r="K2208" s="153"/>
      <c r="L2208" s="153"/>
      <c r="M2208" s="153"/>
      <c r="N2208" s="153"/>
      <c r="O2208" s="153"/>
      <c r="P2208" s="153"/>
      <c r="Q2208" s="153"/>
      <c r="R2208" s="153"/>
      <c r="S2208" s="152"/>
      <c r="T2208" s="153"/>
      <c r="X2208" s="69" t="str">
        <f t="shared" si="72"/>
        <v/>
      </c>
      <c r="Y2208" s="69" t="str">
        <f t="shared" si="73"/>
        <v/>
      </c>
    </row>
    <row r="2209" spans="8:25" x14ac:dyDescent="0.25">
      <c r="H2209" s="155"/>
      <c r="I2209" s="151"/>
      <c r="J2209" s="152"/>
      <c r="K2209" s="153"/>
      <c r="L2209" s="153"/>
      <c r="M2209" s="153"/>
      <c r="N2209" s="153"/>
      <c r="O2209" s="153"/>
      <c r="P2209" s="153"/>
      <c r="Q2209" s="153"/>
      <c r="R2209" s="153"/>
      <c r="S2209" s="152"/>
      <c r="T2209" s="153"/>
      <c r="X2209" s="69" t="str">
        <f t="shared" si="72"/>
        <v/>
      </c>
      <c r="Y2209" s="69" t="str">
        <f t="shared" si="73"/>
        <v/>
      </c>
    </row>
    <row r="2210" spans="8:25" x14ac:dyDescent="0.25">
      <c r="H2210" s="155"/>
      <c r="I2210" s="151"/>
      <c r="J2210" s="152"/>
      <c r="K2210" s="153"/>
      <c r="L2210" s="153"/>
      <c r="M2210" s="153"/>
      <c r="N2210" s="153"/>
      <c r="O2210" s="153"/>
      <c r="P2210" s="153"/>
      <c r="Q2210" s="153"/>
      <c r="R2210" s="153"/>
      <c r="S2210" s="152"/>
      <c r="T2210" s="153"/>
      <c r="X2210" s="69" t="str">
        <f t="shared" si="72"/>
        <v/>
      </c>
      <c r="Y2210" s="69" t="str">
        <f t="shared" si="73"/>
        <v/>
      </c>
    </row>
    <row r="2211" spans="8:25" x14ac:dyDescent="0.25">
      <c r="H2211" s="155"/>
      <c r="I2211" s="151"/>
      <c r="J2211" s="152"/>
      <c r="K2211" s="153"/>
      <c r="L2211" s="153"/>
      <c r="M2211" s="153"/>
      <c r="N2211" s="153"/>
      <c r="O2211" s="153"/>
      <c r="P2211" s="153"/>
      <c r="Q2211" s="153"/>
      <c r="R2211" s="153"/>
      <c r="S2211" s="152"/>
      <c r="T2211" s="153"/>
      <c r="X2211" s="69" t="str">
        <f t="shared" si="72"/>
        <v/>
      </c>
      <c r="Y2211" s="69" t="str">
        <f t="shared" si="73"/>
        <v/>
      </c>
    </row>
    <row r="2212" spans="8:25" x14ac:dyDescent="0.25">
      <c r="H2212" s="155"/>
      <c r="I2212" s="151"/>
      <c r="J2212" s="152"/>
      <c r="K2212" s="153"/>
      <c r="L2212" s="153"/>
      <c r="M2212" s="153"/>
      <c r="N2212" s="153"/>
      <c r="O2212" s="153"/>
      <c r="P2212" s="153"/>
      <c r="Q2212" s="153"/>
      <c r="R2212" s="153"/>
      <c r="S2212" s="152"/>
      <c r="T2212" s="153"/>
      <c r="X2212" s="69" t="str">
        <f t="shared" si="72"/>
        <v/>
      </c>
      <c r="Y2212" s="69" t="str">
        <f t="shared" si="73"/>
        <v/>
      </c>
    </row>
    <row r="2213" spans="8:25" x14ac:dyDescent="0.25">
      <c r="H2213" s="155"/>
      <c r="I2213" s="151"/>
      <c r="J2213" s="152"/>
      <c r="K2213" s="153"/>
      <c r="L2213" s="153"/>
      <c r="M2213" s="153"/>
      <c r="N2213" s="153"/>
      <c r="O2213" s="153"/>
      <c r="P2213" s="153"/>
      <c r="Q2213" s="153"/>
      <c r="R2213" s="153"/>
      <c r="S2213" s="152"/>
      <c r="T2213" s="153"/>
      <c r="X2213" s="69" t="str">
        <f t="shared" si="72"/>
        <v/>
      </c>
      <c r="Y2213" s="69" t="str">
        <f t="shared" si="73"/>
        <v/>
      </c>
    </row>
    <row r="2214" spans="8:25" x14ac:dyDescent="0.25">
      <c r="H2214" s="155"/>
      <c r="I2214" s="151"/>
      <c r="J2214" s="152"/>
      <c r="K2214" s="153"/>
      <c r="L2214" s="153"/>
      <c r="M2214" s="153"/>
      <c r="N2214" s="153"/>
      <c r="O2214" s="153"/>
      <c r="P2214" s="153"/>
      <c r="Q2214" s="153"/>
      <c r="R2214" s="153"/>
      <c r="S2214" s="152"/>
      <c r="T2214" s="153"/>
      <c r="X2214" s="69" t="str">
        <f t="shared" si="72"/>
        <v/>
      </c>
      <c r="Y2214" s="69" t="str">
        <f t="shared" si="73"/>
        <v/>
      </c>
    </row>
    <row r="2215" spans="8:25" x14ac:dyDescent="0.25">
      <c r="H2215" s="155"/>
      <c r="I2215" s="151"/>
      <c r="J2215" s="152"/>
      <c r="K2215" s="153"/>
      <c r="L2215" s="153"/>
      <c r="M2215" s="153"/>
      <c r="N2215" s="153"/>
      <c r="O2215" s="153"/>
      <c r="P2215" s="153"/>
      <c r="Q2215" s="153"/>
      <c r="R2215" s="153"/>
      <c r="S2215" s="152"/>
      <c r="T2215" s="153"/>
      <c r="X2215" s="69" t="str">
        <f t="shared" si="72"/>
        <v/>
      </c>
      <c r="Y2215" s="69" t="str">
        <f t="shared" si="73"/>
        <v/>
      </c>
    </row>
    <row r="2216" spans="8:25" x14ac:dyDescent="0.25">
      <c r="H2216" s="155"/>
      <c r="I2216" s="151"/>
      <c r="J2216" s="152"/>
      <c r="K2216" s="153"/>
      <c r="L2216" s="153"/>
      <c r="M2216" s="153"/>
      <c r="N2216" s="153"/>
      <c r="O2216" s="153"/>
      <c r="P2216" s="153"/>
      <c r="Q2216" s="153"/>
      <c r="R2216" s="153"/>
      <c r="S2216" s="152"/>
      <c r="T2216" s="153"/>
      <c r="X2216" s="69" t="str">
        <f t="shared" si="72"/>
        <v/>
      </c>
      <c r="Y2216" s="69" t="str">
        <f t="shared" si="73"/>
        <v/>
      </c>
    </row>
    <row r="2217" spans="8:25" x14ac:dyDescent="0.25">
      <c r="H2217" s="155"/>
      <c r="I2217" s="151"/>
      <c r="J2217" s="152"/>
      <c r="K2217" s="153"/>
      <c r="L2217" s="153"/>
      <c r="M2217" s="153"/>
      <c r="N2217" s="153"/>
      <c r="O2217" s="153"/>
      <c r="P2217" s="153"/>
      <c r="Q2217" s="153"/>
      <c r="R2217" s="153"/>
      <c r="S2217" s="152"/>
      <c r="T2217" s="153"/>
      <c r="X2217" s="69" t="str">
        <f t="shared" si="72"/>
        <v/>
      </c>
      <c r="Y2217" s="69" t="str">
        <f t="shared" si="73"/>
        <v/>
      </c>
    </row>
    <row r="2218" spans="8:25" x14ac:dyDescent="0.25">
      <c r="H2218" s="155"/>
      <c r="I2218" s="151"/>
      <c r="J2218" s="152"/>
      <c r="K2218" s="153"/>
      <c r="L2218" s="153"/>
      <c r="M2218" s="153"/>
      <c r="N2218" s="153"/>
      <c r="O2218" s="153"/>
      <c r="P2218" s="153"/>
      <c r="Q2218" s="153"/>
      <c r="R2218" s="153"/>
      <c r="S2218" s="152"/>
      <c r="T2218" s="153"/>
      <c r="X2218" s="69" t="str">
        <f t="shared" si="72"/>
        <v/>
      </c>
      <c r="Y2218" s="69" t="str">
        <f t="shared" si="73"/>
        <v/>
      </c>
    </row>
    <row r="2219" spans="8:25" x14ac:dyDescent="0.25">
      <c r="H2219" s="155"/>
      <c r="I2219" s="151"/>
      <c r="J2219" s="152"/>
      <c r="K2219" s="153"/>
      <c r="L2219" s="153"/>
      <c r="M2219" s="153"/>
      <c r="N2219" s="153"/>
      <c r="O2219" s="153"/>
      <c r="P2219" s="153"/>
      <c r="Q2219" s="153"/>
      <c r="R2219" s="153"/>
      <c r="S2219" s="152"/>
      <c r="T2219" s="153"/>
      <c r="X2219" s="69" t="str">
        <f t="shared" si="72"/>
        <v/>
      </c>
      <c r="Y2219" s="69" t="str">
        <f t="shared" si="73"/>
        <v/>
      </c>
    </row>
    <row r="2220" spans="8:25" x14ac:dyDescent="0.25">
      <c r="H2220" s="155"/>
      <c r="I2220" s="151"/>
      <c r="J2220" s="152"/>
      <c r="K2220" s="153"/>
      <c r="L2220" s="153"/>
      <c r="M2220" s="153"/>
      <c r="N2220" s="153"/>
      <c r="O2220" s="153"/>
      <c r="P2220" s="153"/>
      <c r="Q2220" s="153"/>
      <c r="R2220" s="153"/>
      <c r="S2220" s="152"/>
      <c r="T2220" s="153"/>
      <c r="X2220" s="69" t="str">
        <f t="shared" si="72"/>
        <v/>
      </c>
      <c r="Y2220" s="69" t="str">
        <f t="shared" si="73"/>
        <v/>
      </c>
    </row>
    <row r="2221" spans="8:25" x14ac:dyDescent="0.25">
      <c r="H2221" s="155"/>
      <c r="I2221" s="151"/>
      <c r="J2221" s="152"/>
      <c r="K2221" s="153"/>
      <c r="L2221" s="153"/>
      <c r="M2221" s="153"/>
      <c r="N2221" s="153"/>
      <c r="O2221" s="153"/>
      <c r="P2221" s="153"/>
      <c r="Q2221" s="153"/>
      <c r="R2221" s="153"/>
      <c r="S2221" s="152"/>
      <c r="T2221" s="153"/>
      <c r="X2221" s="69" t="str">
        <f t="shared" si="72"/>
        <v/>
      </c>
      <c r="Y2221" s="69" t="str">
        <f t="shared" si="73"/>
        <v/>
      </c>
    </row>
    <row r="2222" spans="8:25" x14ac:dyDescent="0.25">
      <c r="H2222" s="155"/>
      <c r="I2222" s="151"/>
      <c r="J2222" s="152"/>
      <c r="K2222" s="153"/>
      <c r="L2222" s="153"/>
      <c r="M2222" s="153"/>
      <c r="N2222" s="153"/>
      <c r="O2222" s="153"/>
      <c r="P2222" s="153"/>
      <c r="Q2222" s="153"/>
      <c r="R2222" s="153"/>
      <c r="S2222" s="152"/>
      <c r="T2222" s="153"/>
      <c r="X2222" s="69" t="str">
        <f t="shared" si="72"/>
        <v/>
      </c>
      <c r="Y2222" s="69" t="str">
        <f t="shared" si="73"/>
        <v/>
      </c>
    </row>
    <row r="2223" spans="8:25" x14ac:dyDescent="0.25">
      <c r="H2223" s="155"/>
      <c r="I2223" s="151"/>
      <c r="J2223" s="152"/>
      <c r="K2223" s="153"/>
      <c r="L2223" s="153"/>
      <c r="M2223" s="153"/>
      <c r="N2223" s="153"/>
      <c r="O2223" s="153"/>
      <c r="P2223" s="153"/>
      <c r="Q2223" s="153"/>
      <c r="R2223" s="153"/>
      <c r="S2223" s="152"/>
      <c r="T2223" s="153"/>
      <c r="X2223" s="69" t="str">
        <f t="shared" si="72"/>
        <v/>
      </c>
      <c r="Y2223" s="69" t="str">
        <f t="shared" si="73"/>
        <v/>
      </c>
    </row>
    <row r="2224" spans="8:25" x14ac:dyDescent="0.25">
      <c r="H2224" s="155"/>
      <c r="I2224" s="151"/>
      <c r="J2224" s="152"/>
      <c r="K2224" s="153"/>
      <c r="L2224" s="153"/>
      <c r="M2224" s="153"/>
      <c r="N2224" s="153"/>
      <c r="O2224" s="153"/>
      <c r="P2224" s="153"/>
      <c r="Q2224" s="153"/>
      <c r="R2224" s="153"/>
      <c r="S2224" s="152"/>
      <c r="T2224" s="153"/>
      <c r="X2224" s="69" t="str">
        <f t="shared" si="72"/>
        <v/>
      </c>
      <c r="Y2224" s="69" t="str">
        <f t="shared" si="73"/>
        <v/>
      </c>
    </row>
    <row r="2225" spans="8:25" x14ac:dyDescent="0.25">
      <c r="H2225" s="155"/>
      <c r="I2225" s="151"/>
      <c r="J2225" s="152"/>
      <c r="K2225" s="153"/>
      <c r="L2225" s="153"/>
      <c r="M2225" s="153"/>
      <c r="N2225" s="153"/>
      <c r="O2225" s="153"/>
      <c r="P2225" s="153"/>
      <c r="Q2225" s="153"/>
      <c r="R2225" s="153"/>
      <c r="S2225" s="152"/>
      <c r="T2225" s="153"/>
      <c r="X2225" s="69" t="str">
        <f t="shared" si="72"/>
        <v/>
      </c>
      <c r="Y2225" s="69" t="str">
        <f t="shared" si="73"/>
        <v/>
      </c>
    </row>
    <row r="2226" spans="8:25" x14ac:dyDescent="0.25">
      <c r="H2226" s="155"/>
      <c r="I2226" s="151"/>
      <c r="J2226" s="152"/>
      <c r="K2226" s="153"/>
      <c r="L2226" s="153"/>
      <c r="M2226" s="153"/>
      <c r="N2226" s="153"/>
      <c r="O2226" s="153"/>
      <c r="P2226" s="153"/>
      <c r="Q2226" s="153"/>
      <c r="R2226" s="153"/>
      <c r="S2226" s="152"/>
      <c r="T2226" s="153"/>
      <c r="X2226" s="69" t="str">
        <f t="shared" si="72"/>
        <v/>
      </c>
      <c r="Y2226" s="69" t="str">
        <f t="shared" si="73"/>
        <v/>
      </c>
    </row>
    <row r="2227" spans="8:25" x14ac:dyDescent="0.25">
      <c r="H2227" s="155"/>
      <c r="I2227" s="151"/>
      <c r="J2227" s="152"/>
      <c r="K2227" s="153"/>
      <c r="L2227" s="153"/>
      <c r="M2227" s="153"/>
      <c r="N2227" s="153"/>
      <c r="O2227" s="153"/>
      <c r="P2227" s="153"/>
      <c r="Q2227" s="153"/>
      <c r="R2227" s="153"/>
      <c r="S2227" s="152"/>
      <c r="T2227" s="153"/>
      <c r="X2227" s="69" t="str">
        <f t="shared" si="72"/>
        <v/>
      </c>
      <c r="Y2227" s="69" t="str">
        <f t="shared" si="73"/>
        <v/>
      </c>
    </row>
    <row r="2228" spans="8:25" x14ac:dyDescent="0.25">
      <c r="H2228" s="155"/>
      <c r="I2228" s="151"/>
      <c r="J2228" s="152"/>
      <c r="K2228" s="153"/>
      <c r="L2228" s="153"/>
      <c r="M2228" s="153"/>
      <c r="N2228" s="153"/>
      <c r="O2228" s="153"/>
      <c r="P2228" s="153"/>
      <c r="Q2228" s="153"/>
      <c r="R2228" s="153"/>
      <c r="S2228" s="152"/>
      <c r="T2228" s="153"/>
      <c r="X2228" s="69" t="str">
        <f t="shared" si="72"/>
        <v/>
      </c>
      <c r="Y2228" s="69" t="str">
        <f t="shared" si="73"/>
        <v/>
      </c>
    </row>
    <row r="2229" spans="8:25" x14ac:dyDescent="0.25">
      <c r="H2229" s="155"/>
      <c r="I2229" s="151"/>
      <c r="J2229" s="152"/>
      <c r="K2229" s="153"/>
      <c r="L2229" s="153"/>
      <c r="M2229" s="153"/>
      <c r="N2229" s="153"/>
      <c r="O2229" s="153"/>
      <c r="P2229" s="153"/>
      <c r="Q2229" s="153"/>
      <c r="R2229" s="153"/>
      <c r="S2229" s="152"/>
      <c r="T2229" s="153"/>
      <c r="X2229" s="69" t="str">
        <f t="shared" si="72"/>
        <v/>
      </c>
      <c r="Y2229" s="69" t="str">
        <f t="shared" si="73"/>
        <v/>
      </c>
    </row>
    <row r="2230" spans="8:25" x14ac:dyDescent="0.25">
      <c r="H2230" s="155"/>
      <c r="I2230" s="151"/>
      <c r="J2230" s="152"/>
      <c r="K2230" s="153"/>
      <c r="L2230" s="153"/>
      <c r="M2230" s="153"/>
      <c r="N2230" s="153"/>
      <c r="O2230" s="153"/>
      <c r="P2230" s="153"/>
      <c r="Q2230" s="153"/>
      <c r="R2230" s="153"/>
      <c r="S2230" s="152"/>
      <c r="T2230" s="153"/>
      <c r="X2230" s="69" t="str">
        <f t="shared" si="72"/>
        <v/>
      </c>
      <c r="Y2230" s="69" t="str">
        <f t="shared" si="73"/>
        <v/>
      </c>
    </row>
    <row r="2231" spans="8:25" x14ac:dyDescent="0.25">
      <c r="H2231" s="155"/>
      <c r="I2231" s="151"/>
      <c r="J2231" s="152"/>
      <c r="K2231" s="153"/>
      <c r="L2231" s="153"/>
      <c r="M2231" s="153"/>
      <c r="N2231" s="153"/>
      <c r="O2231" s="153"/>
      <c r="P2231" s="153"/>
      <c r="Q2231" s="153"/>
      <c r="R2231" s="153"/>
      <c r="S2231" s="152"/>
      <c r="T2231" s="153"/>
      <c r="X2231" s="69" t="str">
        <f t="shared" si="72"/>
        <v/>
      </c>
      <c r="Y2231" s="69" t="str">
        <f t="shared" si="73"/>
        <v/>
      </c>
    </row>
    <row r="2232" spans="8:25" x14ac:dyDescent="0.25">
      <c r="H2232" s="155"/>
      <c r="I2232" s="151"/>
      <c r="J2232" s="152"/>
      <c r="K2232" s="153"/>
      <c r="L2232" s="153"/>
      <c r="M2232" s="153"/>
      <c r="N2232" s="153"/>
      <c r="O2232" s="153"/>
      <c r="P2232" s="153"/>
      <c r="Q2232" s="153"/>
      <c r="R2232" s="153"/>
      <c r="S2232" s="152"/>
      <c r="T2232" s="153"/>
      <c r="X2232" s="69" t="str">
        <f t="shared" si="72"/>
        <v/>
      </c>
      <c r="Y2232" s="69" t="str">
        <f t="shared" si="73"/>
        <v/>
      </c>
    </row>
    <row r="2233" spans="8:25" x14ac:dyDescent="0.25">
      <c r="H2233" s="155"/>
      <c r="I2233" s="151"/>
      <c r="J2233" s="152"/>
      <c r="K2233" s="153"/>
      <c r="L2233" s="153"/>
      <c r="M2233" s="153"/>
      <c r="N2233" s="153"/>
      <c r="O2233" s="153"/>
      <c r="P2233" s="153"/>
      <c r="Q2233" s="153"/>
      <c r="R2233" s="153"/>
      <c r="S2233" s="152"/>
      <c r="T2233" s="153"/>
      <c r="X2233" s="69" t="str">
        <f t="shared" si="72"/>
        <v/>
      </c>
      <c r="Y2233" s="69" t="str">
        <f t="shared" si="73"/>
        <v/>
      </c>
    </row>
    <row r="2234" spans="8:25" x14ac:dyDescent="0.25">
      <c r="H2234" s="155"/>
      <c r="I2234" s="151"/>
      <c r="J2234" s="152"/>
      <c r="K2234" s="153"/>
      <c r="L2234" s="153"/>
      <c r="M2234" s="153"/>
      <c r="N2234" s="153"/>
      <c r="O2234" s="153"/>
      <c r="P2234" s="153"/>
      <c r="Q2234" s="153"/>
      <c r="R2234" s="153"/>
      <c r="S2234" s="152"/>
      <c r="T2234" s="153"/>
      <c r="X2234" s="69" t="str">
        <f t="shared" si="72"/>
        <v/>
      </c>
      <c r="Y2234" s="69" t="str">
        <f t="shared" si="73"/>
        <v/>
      </c>
    </row>
    <row r="2235" spans="8:25" x14ac:dyDescent="0.25">
      <c r="H2235" s="155"/>
      <c r="I2235" s="151"/>
      <c r="J2235" s="152"/>
      <c r="K2235" s="153"/>
      <c r="L2235" s="153"/>
      <c r="M2235" s="153"/>
      <c r="N2235" s="153"/>
      <c r="O2235" s="153"/>
      <c r="P2235" s="153"/>
      <c r="Q2235" s="153"/>
      <c r="R2235" s="153"/>
      <c r="S2235" s="152"/>
      <c r="T2235" s="153"/>
      <c r="X2235" s="69" t="str">
        <f t="shared" si="72"/>
        <v/>
      </c>
      <c r="Y2235" s="69" t="str">
        <f t="shared" si="73"/>
        <v/>
      </c>
    </row>
    <row r="2236" spans="8:25" x14ac:dyDescent="0.25">
      <c r="H2236" s="155"/>
      <c r="I2236" s="151"/>
      <c r="J2236" s="152"/>
      <c r="K2236" s="153"/>
      <c r="L2236" s="153"/>
      <c r="M2236" s="153"/>
      <c r="N2236" s="153"/>
      <c r="O2236" s="153"/>
      <c r="P2236" s="153"/>
      <c r="Q2236" s="153"/>
      <c r="R2236" s="153"/>
      <c r="S2236" s="152"/>
      <c r="T2236" s="153"/>
      <c r="X2236" s="69" t="str">
        <f t="shared" si="72"/>
        <v/>
      </c>
      <c r="Y2236" s="69" t="str">
        <f t="shared" si="73"/>
        <v/>
      </c>
    </row>
    <row r="2237" spans="8:25" x14ac:dyDescent="0.25">
      <c r="H2237" s="155"/>
      <c r="I2237" s="151"/>
      <c r="J2237" s="152"/>
      <c r="K2237" s="153"/>
      <c r="L2237" s="153"/>
      <c r="M2237" s="153"/>
      <c r="N2237" s="153"/>
      <c r="O2237" s="153"/>
      <c r="P2237" s="153"/>
      <c r="Q2237" s="153"/>
      <c r="R2237" s="153"/>
      <c r="S2237" s="152"/>
      <c r="T2237" s="153"/>
      <c r="X2237" s="69" t="str">
        <f t="shared" si="72"/>
        <v/>
      </c>
      <c r="Y2237" s="69" t="str">
        <f t="shared" si="73"/>
        <v/>
      </c>
    </row>
    <row r="2238" spans="8:25" x14ac:dyDescent="0.25">
      <c r="H2238" s="155"/>
      <c r="I2238" s="151"/>
      <c r="J2238" s="152"/>
      <c r="K2238" s="153"/>
      <c r="L2238" s="153"/>
      <c r="M2238" s="153"/>
      <c r="N2238" s="153"/>
      <c r="O2238" s="153"/>
      <c r="P2238" s="153"/>
      <c r="Q2238" s="153"/>
      <c r="R2238" s="153"/>
      <c r="S2238" s="152"/>
      <c r="T2238" s="153"/>
      <c r="X2238" s="69" t="str">
        <f t="shared" si="72"/>
        <v/>
      </c>
      <c r="Y2238" s="69" t="str">
        <f t="shared" si="73"/>
        <v/>
      </c>
    </row>
    <row r="2239" spans="8:25" x14ac:dyDescent="0.25">
      <c r="H2239" s="155"/>
      <c r="I2239" s="151"/>
      <c r="J2239" s="152"/>
      <c r="K2239" s="153"/>
      <c r="L2239" s="153"/>
      <c r="M2239" s="153"/>
      <c r="N2239" s="153"/>
      <c r="O2239" s="153"/>
      <c r="P2239" s="153"/>
      <c r="Q2239" s="153"/>
      <c r="R2239" s="153"/>
      <c r="S2239" s="152"/>
      <c r="T2239" s="153"/>
      <c r="X2239" s="69" t="str">
        <f t="shared" si="72"/>
        <v/>
      </c>
      <c r="Y2239" s="69" t="str">
        <f t="shared" si="73"/>
        <v/>
      </c>
    </row>
    <row r="2240" spans="8:25" x14ac:dyDescent="0.25">
      <c r="H2240" s="155"/>
      <c r="I2240" s="151"/>
      <c r="J2240" s="152"/>
      <c r="K2240" s="153"/>
      <c r="L2240" s="153"/>
      <c r="M2240" s="153"/>
      <c r="N2240" s="153"/>
      <c r="O2240" s="153"/>
      <c r="P2240" s="153"/>
      <c r="Q2240" s="153"/>
      <c r="R2240" s="153"/>
      <c r="S2240" s="152"/>
      <c r="T2240" s="153"/>
      <c r="X2240" s="69" t="str">
        <f t="shared" si="72"/>
        <v/>
      </c>
      <c r="Y2240" s="69" t="str">
        <f t="shared" si="73"/>
        <v/>
      </c>
    </row>
    <row r="2241" spans="8:25" x14ac:dyDescent="0.25">
      <c r="H2241" s="155"/>
      <c r="I2241" s="151"/>
      <c r="J2241" s="152"/>
      <c r="K2241" s="153"/>
      <c r="L2241" s="153"/>
      <c r="M2241" s="153"/>
      <c r="N2241" s="153"/>
      <c r="O2241" s="153"/>
      <c r="P2241" s="153"/>
      <c r="Q2241" s="153"/>
      <c r="R2241" s="153"/>
      <c r="S2241" s="152"/>
      <c r="T2241" s="153"/>
      <c r="X2241" s="69" t="str">
        <f t="shared" si="72"/>
        <v/>
      </c>
      <c r="Y2241" s="69" t="str">
        <f t="shared" si="73"/>
        <v/>
      </c>
    </row>
    <row r="2242" spans="8:25" x14ac:dyDescent="0.25">
      <c r="H2242" s="155"/>
      <c r="I2242" s="151"/>
      <c r="J2242" s="152"/>
      <c r="K2242" s="153"/>
      <c r="L2242" s="153"/>
      <c r="M2242" s="153"/>
      <c r="N2242" s="153"/>
      <c r="O2242" s="153"/>
      <c r="P2242" s="153"/>
      <c r="Q2242" s="153"/>
      <c r="R2242" s="153"/>
      <c r="S2242" s="152"/>
      <c r="T2242" s="153"/>
      <c r="X2242" s="69" t="str">
        <f t="shared" ref="X2242:X2305" si="74">IF(W2242&lt;&gt;"",W2242-I2242,"")</f>
        <v/>
      </c>
      <c r="Y2242" s="69" t="str">
        <f t="shared" si="73"/>
        <v/>
      </c>
    </row>
    <row r="2243" spans="8:25" x14ac:dyDescent="0.25">
      <c r="H2243" s="155"/>
      <c r="I2243" s="151"/>
      <c r="J2243" s="152"/>
      <c r="K2243" s="153"/>
      <c r="L2243" s="153"/>
      <c r="M2243" s="153"/>
      <c r="N2243" s="153"/>
      <c r="O2243" s="153"/>
      <c r="P2243" s="153"/>
      <c r="Q2243" s="153"/>
      <c r="R2243" s="153"/>
      <c r="S2243" s="152"/>
      <c r="T2243" s="153"/>
      <c r="X2243" s="69" t="str">
        <f t="shared" si="74"/>
        <v/>
      </c>
      <c r="Y2243" s="69" t="str">
        <f t="shared" ref="Y2243:Y2306" si="75">IF(X2243&lt;&gt;"",IF(X2243&lt;365,"&lt; 1 year",IF(X2243&lt;730,"1-2",IF(X2243&lt;1095,"2-3",IF(X2243&lt;1460,"3-4",IF(X2243&lt;1825,"4-5","5+"))))),"")</f>
        <v/>
      </c>
    </row>
    <row r="2244" spans="8:25" x14ac:dyDescent="0.25">
      <c r="H2244" s="155"/>
      <c r="I2244" s="151"/>
      <c r="J2244" s="152"/>
      <c r="K2244" s="153"/>
      <c r="L2244" s="153"/>
      <c r="M2244" s="153"/>
      <c r="N2244" s="153"/>
      <c r="O2244" s="153"/>
      <c r="P2244" s="153"/>
      <c r="Q2244" s="153"/>
      <c r="R2244" s="153"/>
      <c r="S2244" s="152"/>
      <c r="T2244" s="153"/>
      <c r="X2244" s="69" t="str">
        <f t="shared" si="74"/>
        <v/>
      </c>
      <c r="Y2244" s="69" t="str">
        <f t="shared" si="75"/>
        <v/>
      </c>
    </row>
    <row r="2245" spans="8:25" x14ac:dyDescent="0.25">
      <c r="H2245" s="155"/>
      <c r="I2245" s="151"/>
      <c r="J2245" s="152"/>
      <c r="K2245" s="153"/>
      <c r="L2245" s="153"/>
      <c r="M2245" s="153"/>
      <c r="N2245" s="153"/>
      <c r="O2245" s="153"/>
      <c r="P2245" s="153"/>
      <c r="Q2245" s="153"/>
      <c r="R2245" s="153"/>
      <c r="S2245" s="152"/>
      <c r="T2245" s="153"/>
      <c r="X2245" s="69" t="str">
        <f t="shared" si="74"/>
        <v/>
      </c>
      <c r="Y2245" s="69" t="str">
        <f t="shared" si="75"/>
        <v/>
      </c>
    </row>
    <row r="2246" spans="8:25" x14ac:dyDescent="0.25">
      <c r="H2246" s="155"/>
      <c r="I2246" s="151"/>
      <c r="J2246" s="152"/>
      <c r="K2246" s="153"/>
      <c r="L2246" s="153"/>
      <c r="M2246" s="153"/>
      <c r="N2246" s="153"/>
      <c r="O2246" s="153"/>
      <c r="P2246" s="153"/>
      <c r="Q2246" s="153"/>
      <c r="R2246" s="153"/>
      <c r="S2246" s="152"/>
      <c r="T2246" s="153"/>
      <c r="X2246" s="69" t="str">
        <f t="shared" si="74"/>
        <v/>
      </c>
      <c r="Y2246" s="69" t="str">
        <f t="shared" si="75"/>
        <v/>
      </c>
    </row>
    <row r="2247" spans="8:25" x14ac:dyDescent="0.25">
      <c r="H2247" s="155"/>
      <c r="I2247" s="151"/>
      <c r="J2247" s="152"/>
      <c r="K2247" s="153"/>
      <c r="L2247" s="153"/>
      <c r="M2247" s="153"/>
      <c r="N2247" s="153"/>
      <c r="O2247" s="153"/>
      <c r="P2247" s="153"/>
      <c r="Q2247" s="153"/>
      <c r="R2247" s="153"/>
      <c r="S2247" s="152"/>
      <c r="T2247" s="153"/>
      <c r="X2247" s="69" t="str">
        <f t="shared" si="74"/>
        <v/>
      </c>
      <c r="Y2247" s="69" t="str">
        <f t="shared" si="75"/>
        <v/>
      </c>
    </row>
    <row r="2248" spans="8:25" x14ac:dyDescent="0.25">
      <c r="H2248" s="155"/>
      <c r="I2248" s="151"/>
      <c r="J2248" s="152"/>
      <c r="K2248" s="153"/>
      <c r="L2248" s="153"/>
      <c r="M2248" s="153"/>
      <c r="N2248" s="153"/>
      <c r="O2248" s="153"/>
      <c r="P2248" s="153"/>
      <c r="Q2248" s="153"/>
      <c r="R2248" s="153"/>
      <c r="S2248" s="152"/>
      <c r="T2248" s="153"/>
      <c r="X2248" s="69" t="str">
        <f t="shared" si="74"/>
        <v/>
      </c>
      <c r="Y2248" s="69" t="str">
        <f t="shared" si="75"/>
        <v/>
      </c>
    </row>
    <row r="2249" spans="8:25" x14ac:dyDescent="0.25">
      <c r="H2249" s="155"/>
      <c r="I2249" s="151"/>
      <c r="J2249" s="152"/>
      <c r="K2249" s="153"/>
      <c r="L2249" s="153"/>
      <c r="M2249" s="153"/>
      <c r="N2249" s="153"/>
      <c r="O2249" s="153"/>
      <c r="P2249" s="153"/>
      <c r="Q2249" s="153"/>
      <c r="R2249" s="153"/>
      <c r="S2249" s="152"/>
      <c r="T2249" s="153"/>
      <c r="X2249" s="69" t="str">
        <f t="shared" si="74"/>
        <v/>
      </c>
      <c r="Y2249" s="69" t="str">
        <f t="shared" si="75"/>
        <v/>
      </c>
    </row>
    <row r="2250" spans="8:25" x14ac:dyDescent="0.25">
      <c r="H2250" s="155"/>
      <c r="I2250" s="151"/>
      <c r="J2250" s="152"/>
      <c r="K2250" s="153"/>
      <c r="L2250" s="153"/>
      <c r="M2250" s="153"/>
      <c r="N2250" s="153"/>
      <c r="O2250" s="153"/>
      <c r="P2250" s="153"/>
      <c r="Q2250" s="153"/>
      <c r="R2250" s="153"/>
      <c r="S2250" s="152"/>
      <c r="T2250" s="153"/>
      <c r="X2250" s="69" t="str">
        <f t="shared" si="74"/>
        <v/>
      </c>
      <c r="Y2250" s="69" t="str">
        <f t="shared" si="75"/>
        <v/>
      </c>
    </row>
    <row r="2251" spans="8:25" x14ac:dyDescent="0.25">
      <c r="H2251" s="155"/>
      <c r="I2251" s="151"/>
      <c r="J2251" s="152"/>
      <c r="K2251" s="153"/>
      <c r="L2251" s="153"/>
      <c r="M2251" s="153"/>
      <c r="N2251" s="153"/>
      <c r="O2251" s="153"/>
      <c r="P2251" s="153"/>
      <c r="Q2251" s="153"/>
      <c r="R2251" s="153"/>
      <c r="S2251" s="152"/>
      <c r="T2251" s="153"/>
      <c r="X2251" s="69" t="str">
        <f t="shared" si="74"/>
        <v/>
      </c>
      <c r="Y2251" s="69" t="str">
        <f t="shared" si="75"/>
        <v/>
      </c>
    </row>
    <row r="2252" spans="8:25" x14ac:dyDescent="0.25">
      <c r="H2252" s="155"/>
      <c r="I2252" s="151"/>
      <c r="J2252" s="152"/>
      <c r="K2252" s="153"/>
      <c r="L2252" s="153"/>
      <c r="M2252" s="153"/>
      <c r="N2252" s="153"/>
      <c r="O2252" s="153"/>
      <c r="P2252" s="153"/>
      <c r="Q2252" s="153"/>
      <c r="R2252" s="153"/>
      <c r="S2252" s="152"/>
      <c r="T2252" s="153"/>
      <c r="X2252" s="69" t="str">
        <f t="shared" si="74"/>
        <v/>
      </c>
      <c r="Y2252" s="69" t="str">
        <f t="shared" si="75"/>
        <v/>
      </c>
    </row>
    <row r="2253" spans="8:25" x14ac:dyDescent="0.25">
      <c r="H2253" s="155"/>
      <c r="I2253" s="151"/>
      <c r="J2253" s="152"/>
      <c r="K2253" s="153"/>
      <c r="L2253" s="153"/>
      <c r="M2253" s="153"/>
      <c r="N2253" s="153"/>
      <c r="O2253" s="153"/>
      <c r="P2253" s="153"/>
      <c r="Q2253" s="153"/>
      <c r="R2253" s="153"/>
      <c r="S2253" s="152"/>
      <c r="T2253" s="153"/>
      <c r="X2253" s="69" t="str">
        <f t="shared" si="74"/>
        <v/>
      </c>
      <c r="Y2253" s="69" t="str">
        <f t="shared" si="75"/>
        <v/>
      </c>
    </row>
    <row r="2254" spans="8:25" x14ac:dyDescent="0.25">
      <c r="H2254" s="155"/>
      <c r="I2254" s="151"/>
      <c r="J2254" s="152"/>
      <c r="K2254" s="153"/>
      <c r="L2254" s="153"/>
      <c r="M2254" s="153"/>
      <c r="N2254" s="153"/>
      <c r="O2254" s="153"/>
      <c r="P2254" s="153"/>
      <c r="Q2254" s="153"/>
      <c r="R2254" s="153"/>
      <c r="S2254" s="152"/>
      <c r="T2254" s="153"/>
      <c r="X2254" s="69" t="str">
        <f t="shared" si="74"/>
        <v/>
      </c>
      <c r="Y2254" s="69" t="str">
        <f t="shared" si="75"/>
        <v/>
      </c>
    </row>
    <row r="2255" spans="8:25" x14ac:dyDescent="0.25">
      <c r="H2255" s="155"/>
      <c r="I2255" s="151"/>
      <c r="J2255" s="152"/>
      <c r="K2255" s="153"/>
      <c r="L2255" s="153"/>
      <c r="M2255" s="153"/>
      <c r="N2255" s="153"/>
      <c r="O2255" s="153"/>
      <c r="P2255" s="153"/>
      <c r="Q2255" s="153"/>
      <c r="R2255" s="153"/>
      <c r="S2255" s="152"/>
      <c r="T2255" s="153"/>
      <c r="X2255" s="69" t="str">
        <f t="shared" si="74"/>
        <v/>
      </c>
      <c r="Y2255" s="69" t="str">
        <f t="shared" si="75"/>
        <v/>
      </c>
    </row>
    <row r="2256" spans="8:25" x14ac:dyDescent="0.25">
      <c r="H2256" s="155"/>
      <c r="I2256" s="151"/>
      <c r="J2256" s="152"/>
      <c r="K2256" s="153"/>
      <c r="L2256" s="153"/>
      <c r="M2256" s="153"/>
      <c r="N2256" s="153"/>
      <c r="O2256" s="153"/>
      <c r="P2256" s="153"/>
      <c r="Q2256" s="153"/>
      <c r="R2256" s="153"/>
      <c r="S2256" s="152"/>
      <c r="T2256" s="153"/>
      <c r="X2256" s="69" t="str">
        <f t="shared" si="74"/>
        <v/>
      </c>
      <c r="Y2256" s="69" t="str">
        <f t="shared" si="75"/>
        <v/>
      </c>
    </row>
    <row r="2257" spans="8:25" x14ac:dyDescent="0.25">
      <c r="H2257" s="155"/>
      <c r="I2257" s="151"/>
      <c r="J2257" s="152"/>
      <c r="K2257" s="153"/>
      <c r="L2257" s="153"/>
      <c r="M2257" s="153"/>
      <c r="N2257" s="153"/>
      <c r="O2257" s="153"/>
      <c r="P2257" s="153"/>
      <c r="Q2257" s="153"/>
      <c r="R2257" s="153"/>
      <c r="S2257" s="152"/>
      <c r="T2257" s="153"/>
      <c r="X2257" s="69" t="str">
        <f t="shared" si="74"/>
        <v/>
      </c>
      <c r="Y2257" s="69" t="str">
        <f t="shared" si="75"/>
        <v/>
      </c>
    </row>
    <row r="2258" spans="8:25" x14ac:dyDescent="0.25">
      <c r="H2258" s="155"/>
      <c r="I2258" s="151"/>
      <c r="J2258" s="152"/>
      <c r="K2258" s="153"/>
      <c r="L2258" s="153"/>
      <c r="M2258" s="153"/>
      <c r="N2258" s="153"/>
      <c r="O2258" s="153"/>
      <c r="P2258" s="153"/>
      <c r="Q2258" s="153"/>
      <c r="R2258" s="153"/>
      <c r="S2258" s="152"/>
      <c r="T2258" s="153"/>
      <c r="X2258" s="69" t="str">
        <f t="shared" si="74"/>
        <v/>
      </c>
      <c r="Y2258" s="69" t="str">
        <f t="shared" si="75"/>
        <v/>
      </c>
    </row>
    <row r="2259" spans="8:25" x14ac:dyDescent="0.25">
      <c r="H2259" s="155"/>
      <c r="I2259" s="151"/>
      <c r="J2259" s="152"/>
      <c r="K2259" s="153"/>
      <c r="L2259" s="153"/>
      <c r="M2259" s="153"/>
      <c r="N2259" s="153"/>
      <c r="O2259" s="153"/>
      <c r="P2259" s="153"/>
      <c r="Q2259" s="153"/>
      <c r="R2259" s="153"/>
      <c r="S2259" s="152"/>
      <c r="T2259" s="153"/>
      <c r="X2259" s="69" t="str">
        <f t="shared" si="74"/>
        <v/>
      </c>
      <c r="Y2259" s="69" t="str">
        <f t="shared" si="75"/>
        <v/>
      </c>
    </row>
    <row r="2260" spans="8:25" x14ac:dyDescent="0.25">
      <c r="H2260" s="155"/>
      <c r="I2260" s="151"/>
      <c r="J2260" s="152"/>
      <c r="K2260" s="153"/>
      <c r="L2260" s="153"/>
      <c r="M2260" s="153"/>
      <c r="N2260" s="153"/>
      <c r="O2260" s="153"/>
      <c r="P2260" s="153"/>
      <c r="Q2260" s="153"/>
      <c r="R2260" s="153"/>
      <c r="S2260" s="152"/>
      <c r="T2260" s="153"/>
      <c r="X2260" s="69" t="str">
        <f t="shared" si="74"/>
        <v/>
      </c>
      <c r="Y2260" s="69" t="str">
        <f t="shared" si="75"/>
        <v/>
      </c>
    </row>
    <row r="2261" spans="8:25" x14ac:dyDescent="0.25">
      <c r="H2261" s="155"/>
      <c r="I2261" s="151"/>
      <c r="J2261" s="152"/>
      <c r="K2261" s="153"/>
      <c r="L2261" s="153"/>
      <c r="M2261" s="153"/>
      <c r="N2261" s="153"/>
      <c r="O2261" s="153"/>
      <c r="P2261" s="153"/>
      <c r="Q2261" s="153"/>
      <c r="R2261" s="153"/>
      <c r="S2261" s="152"/>
      <c r="T2261" s="153"/>
      <c r="X2261" s="69" t="str">
        <f t="shared" si="74"/>
        <v/>
      </c>
      <c r="Y2261" s="69" t="str">
        <f t="shared" si="75"/>
        <v/>
      </c>
    </row>
    <row r="2262" spans="8:25" x14ac:dyDescent="0.25">
      <c r="H2262" s="155"/>
      <c r="I2262" s="151"/>
      <c r="J2262" s="152"/>
      <c r="K2262" s="153"/>
      <c r="L2262" s="153"/>
      <c r="M2262" s="153"/>
      <c r="N2262" s="153"/>
      <c r="O2262" s="153"/>
      <c r="P2262" s="153"/>
      <c r="Q2262" s="153"/>
      <c r="R2262" s="153"/>
      <c r="S2262" s="152"/>
      <c r="T2262" s="153"/>
      <c r="X2262" s="69" t="str">
        <f t="shared" si="74"/>
        <v/>
      </c>
      <c r="Y2262" s="69" t="str">
        <f t="shared" si="75"/>
        <v/>
      </c>
    </row>
    <row r="2263" spans="8:25" x14ac:dyDescent="0.25">
      <c r="H2263" s="155"/>
      <c r="I2263" s="151"/>
      <c r="J2263" s="152"/>
      <c r="K2263" s="153"/>
      <c r="L2263" s="153"/>
      <c r="M2263" s="153"/>
      <c r="N2263" s="153"/>
      <c r="O2263" s="153"/>
      <c r="P2263" s="153"/>
      <c r="Q2263" s="153"/>
      <c r="R2263" s="153"/>
      <c r="S2263" s="152"/>
      <c r="T2263" s="153"/>
      <c r="X2263" s="69" t="str">
        <f t="shared" si="74"/>
        <v/>
      </c>
      <c r="Y2263" s="69" t="str">
        <f t="shared" si="75"/>
        <v/>
      </c>
    </row>
    <row r="2264" spans="8:25" x14ac:dyDescent="0.25">
      <c r="H2264" s="155"/>
      <c r="I2264" s="151"/>
      <c r="J2264" s="152"/>
      <c r="K2264" s="153"/>
      <c r="L2264" s="153"/>
      <c r="M2264" s="153"/>
      <c r="N2264" s="153"/>
      <c r="O2264" s="153"/>
      <c r="P2264" s="153"/>
      <c r="Q2264" s="153"/>
      <c r="R2264" s="153"/>
      <c r="S2264" s="152"/>
      <c r="T2264" s="153"/>
      <c r="X2264" s="69" t="str">
        <f t="shared" si="74"/>
        <v/>
      </c>
      <c r="Y2264" s="69" t="str">
        <f t="shared" si="75"/>
        <v/>
      </c>
    </row>
    <row r="2265" spans="8:25" x14ac:dyDescent="0.25">
      <c r="H2265" s="155"/>
      <c r="I2265" s="151"/>
      <c r="J2265" s="152"/>
      <c r="K2265" s="153"/>
      <c r="L2265" s="153"/>
      <c r="M2265" s="153"/>
      <c r="N2265" s="153"/>
      <c r="O2265" s="153"/>
      <c r="P2265" s="153"/>
      <c r="Q2265" s="153"/>
      <c r="R2265" s="153"/>
      <c r="S2265" s="152"/>
      <c r="T2265" s="153"/>
      <c r="X2265" s="69" t="str">
        <f t="shared" si="74"/>
        <v/>
      </c>
      <c r="Y2265" s="69" t="str">
        <f t="shared" si="75"/>
        <v/>
      </c>
    </row>
    <row r="2266" spans="8:25" x14ac:dyDescent="0.25">
      <c r="H2266" s="155"/>
      <c r="I2266" s="151"/>
      <c r="J2266" s="152"/>
      <c r="K2266" s="153"/>
      <c r="L2266" s="153"/>
      <c r="M2266" s="153"/>
      <c r="N2266" s="153"/>
      <c r="O2266" s="153"/>
      <c r="P2266" s="153"/>
      <c r="Q2266" s="153"/>
      <c r="R2266" s="153"/>
      <c r="S2266" s="152"/>
      <c r="T2266" s="153"/>
      <c r="X2266" s="69" t="str">
        <f t="shared" si="74"/>
        <v/>
      </c>
      <c r="Y2266" s="69" t="str">
        <f t="shared" si="75"/>
        <v/>
      </c>
    </row>
    <row r="2267" spans="8:25" x14ac:dyDescent="0.25">
      <c r="H2267" s="155"/>
      <c r="I2267" s="151"/>
      <c r="J2267" s="152"/>
      <c r="K2267" s="153"/>
      <c r="L2267" s="153"/>
      <c r="M2267" s="153"/>
      <c r="N2267" s="153"/>
      <c r="O2267" s="153"/>
      <c r="P2267" s="153"/>
      <c r="Q2267" s="153"/>
      <c r="R2267" s="153"/>
      <c r="S2267" s="152"/>
      <c r="T2267" s="153"/>
      <c r="X2267" s="69" t="str">
        <f t="shared" si="74"/>
        <v/>
      </c>
      <c r="Y2267" s="69" t="str">
        <f t="shared" si="75"/>
        <v/>
      </c>
    </row>
    <row r="2268" spans="8:25" x14ac:dyDescent="0.25">
      <c r="H2268" s="155"/>
      <c r="I2268" s="151"/>
      <c r="J2268" s="152"/>
      <c r="K2268" s="153"/>
      <c r="L2268" s="153"/>
      <c r="M2268" s="153"/>
      <c r="N2268" s="153"/>
      <c r="O2268" s="153"/>
      <c r="P2268" s="153"/>
      <c r="Q2268" s="153"/>
      <c r="R2268" s="153"/>
      <c r="S2268" s="152"/>
      <c r="T2268" s="153"/>
      <c r="X2268" s="69" t="str">
        <f t="shared" si="74"/>
        <v/>
      </c>
      <c r="Y2268" s="69" t="str">
        <f t="shared" si="75"/>
        <v/>
      </c>
    </row>
    <row r="2269" spans="8:25" x14ac:dyDescent="0.25">
      <c r="H2269" s="155"/>
      <c r="I2269" s="151"/>
      <c r="J2269" s="152"/>
      <c r="K2269" s="153"/>
      <c r="L2269" s="153"/>
      <c r="M2269" s="153"/>
      <c r="N2269" s="153"/>
      <c r="O2269" s="153"/>
      <c r="P2269" s="153"/>
      <c r="Q2269" s="153"/>
      <c r="R2269" s="153"/>
      <c r="S2269" s="152"/>
      <c r="T2269" s="153"/>
      <c r="X2269" s="69" t="str">
        <f t="shared" si="74"/>
        <v/>
      </c>
      <c r="Y2269" s="69" t="str">
        <f t="shared" si="75"/>
        <v/>
      </c>
    </row>
    <row r="2270" spans="8:25" x14ac:dyDescent="0.25">
      <c r="H2270" s="155"/>
      <c r="I2270" s="151"/>
      <c r="J2270" s="152"/>
      <c r="K2270" s="153"/>
      <c r="L2270" s="153"/>
      <c r="M2270" s="153"/>
      <c r="N2270" s="153"/>
      <c r="O2270" s="153"/>
      <c r="P2270" s="153"/>
      <c r="Q2270" s="153"/>
      <c r="R2270" s="153"/>
      <c r="S2270" s="152"/>
      <c r="T2270" s="153"/>
      <c r="X2270" s="69" t="str">
        <f t="shared" si="74"/>
        <v/>
      </c>
      <c r="Y2270" s="69" t="str">
        <f t="shared" si="75"/>
        <v/>
      </c>
    </row>
    <row r="2271" spans="8:25" x14ac:dyDescent="0.25">
      <c r="H2271" s="155"/>
      <c r="I2271" s="151"/>
      <c r="J2271" s="152"/>
      <c r="K2271" s="153"/>
      <c r="L2271" s="153"/>
      <c r="M2271" s="153"/>
      <c r="N2271" s="153"/>
      <c r="O2271" s="153"/>
      <c r="P2271" s="153"/>
      <c r="Q2271" s="153"/>
      <c r="R2271" s="153"/>
      <c r="S2271" s="152"/>
      <c r="T2271" s="153"/>
      <c r="X2271" s="69" t="str">
        <f t="shared" si="74"/>
        <v/>
      </c>
      <c r="Y2271" s="69" t="str">
        <f t="shared" si="75"/>
        <v/>
      </c>
    </row>
    <row r="2272" spans="8:25" x14ac:dyDescent="0.25">
      <c r="H2272" s="155"/>
      <c r="I2272" s="151"/>
      <c r="J2272" s="152"/>
      <c r="K2272" s="153"/>
      <c r="L2272" s="153"/>
      <c r="M2272" s="153"/>
      <c r="N2272" s="153"/>
      <c r="O2272" s="153"/>
      <c r="P2272" s="153"/>
      <c r="Q2272" s="153"/>
      <c r="R2272" s="153"/>
      <c r="S2272" s="152"/>
      <c r="T2272" s="153"/>
      <c r="X2272" s="69" t="str">
        <f t="shared" si="74"/>
        <v/>
      </c>
      <c r="Y2272" s="69" t="str">
        <f t="shared" si="75"/>
        <v/>
      </c>
    </row>
    <row r="2273" spans="8:25" x14ac:dyDescent="0.25">
      <c r="H2273" s="155"/>
      <c r="I2273" s="151"/>
      <c r="J2273" s="152"/>
      <c r="K2273" s="153"/>
      <c r="L2273" s="153"/>
      <c r="M2273" s="153"/>
      <c r="N2273" s="153"/>
      <c r="O2273" s="153"/>
      <c r="P2273" s="153"/>
      <c r="Q2273" s="153"/>
      <c r="R2273" s="153"/>
      <c r="S2273" s="152"/>
      <c r="T2273" s="153"/>
      <c r="X2273" s="69" t="str">
        <f t="shared" si="74"/>
        <v/>
      </c>
      <c r="Y2273" s="69" t="str">
        <f t="shared" si="75"/>
        <v/>
      </c>
    </row>
    <row r="2274" spans="8:25" x14ac:dyDescent="0.25">
      <c r="H2274" s="155"/>
      <c r="I2274" s="151"/>
      <c r="J2274" s="152"/>
      <c r="K2274" s="153"/>
      <c r="L2274" s="153"/>
      <c r="M2274" s="153"/>
      <c r="N2274" s="153"/>
      <c r="O2274" s="153"/>
      <c r="P2274" s="153"/>
      <c r="Q2274" s="153"/>
      <c r="R2274" s="153"/>
      <c r="S2274" s="152"/>
      <c r="T2274" s="153"/>
      <c r="X2274" s="69" t="str">
        <f t="shared" si="74"/>
        <v/>
      </c>
      <c r="Y2274" s="69" t="str">
        <f t="shared" si="75"/>
        <v/>
      </c>
    </row>
    <row r="2275" spans="8:25" x14ac:dyDescent="0.25">
      <c r="H2275" s="155"/>
      <c r="I2275" s="151"/>
      <c r="J2275" s="152"/>
      <c r="K2275" s="153"/>
      <c r="L2275" s="153"/>
      <c r="M2275" s="153"/>
      <c r="N2275" s="153"/>
      <c r="O2275" s="153"/>
      <c r="P2275" s="153"/>
      <c r="Q2275" s="153"/>
      <c r="R2275" s="153"/>
      <c r="S2275" s="152"/>
      <c r="T2275" s="153"/>
      <c r="X2275" s="69" t="str">
        <f t="shared" si="74"/>
        <v/>
      </c>
      <c r="Y2275" s="69" t="str">
        <f t="shared" si="75"/>
        <v/>
      </c>
    </row>
    <row r="2276" spans="8:25" x14ac:dyDescent="0.25">
      <c r="H2276" s="155"/>
      <c r="I2276" s="151"/>
      <c r="J2276" s="152"/>
      <c r="K2276" s="153"/>
      <c r="L2276" s="153"/>
      <c r="M2276" s="153"/>
      <c r="N2276" s="153"/>
      <c r="O2276" s="153"/>
      <c r="P2276" s="153"/>
      <c r="Q2276" s="153"/>
      <c r="R2276" s="153"/>
      <c r="S2276" s="152"/>
      <c r="T2276" s="153"/>
      <c r="X2276" s="69" t="str">
        <f t="shared" si="74"/>
        <v/>
      </c>
      <c r="Y2276" s="69" t="str">
        <f t="shared" si="75"/>
        <v/>
      </c>
    </row>
    <row r="2277" spans="8:25" x14ac:dyDescent="0.25">
      <c r="H2277" s="155"/>
      <c r="I2277" s="151"/>
      <c r="J2277" s="152"/>
      <c r="K2277" s="153"/>
      <c r="L2277" s="153"/>
      <c r="M2277" s="153"/>
      <c r="N2277" s="153"/>
      <c r="O2277" s="153"/>
      <c r="P2277" s="153"/>
      <c r="Q2277" s="153"/>
      <c r="R2277" s="153"/>
      <c r="S2277" s="152"/>
      <c r="T2277" s="153"/>
      <c r="X2277" s="69" t="str">
        <f t="shared" si="74"/>
        <v/>
      </c>
      <c r="Y2277" s="69" t="str">
        <f t="shared" si="75"/>
        <v/>
      </c>
    </row>
    <row r="2278" spans="8:25" x14ac:dyDescent="0.25">
      <c r="H2278" s="155"/>
      <c r="I2278" s="151"/>
      <c r="J2278" s="152"/>
      <c r="K2278" s="153"/>
      <c r="L2278" s="153"/>
      <c r="M2278" s="153"/>
      <c r="N2278" s="153"/>
      <c r="O2278" s="153"/>
      <c r="P2278" s="153"/>
      <c r="Q2278" s="153"/>
      <c r="R2278" s="153"/>
      <c r="S2278" s="152"/>
      <c r="T2278" s="153"/>
      <c r="X2278" s="69" t="str">
        <f t="shared" si="74"/>
        <v/>
      </c>
      <c r="Y2278" s="69" t="str">
        <f t="shared" si="75"/>
        <v/>
      </c>
    </row>
    <row r="2279" spans="8:25" x14ac:dyDescent="0.25">
      <c r="H2279" s="155"/>
      <c r="I2279" s="151"/>
      <c r="J2279" s="152"/>
      <c r="K2279" s="153"/>
      <c r="L2279" s="153"/>
      <c r="M2279" s="153"/>
      <c r="N2279" s="153"/>
      <c r="O2279" s="153"/>
      <c r="P2279" s="153"/>
      <c r="Q2279" s="153"/>
      <c r="R2279" s="153"/>
      <c r="S2279" s="152"/>
      <c r="T2279" s="153"/>
      <c r="X2279" s="69" t="str">
        <f t="shared" si="74"/>
        <v/>
      </c>
      <c r="Y2279" s="69" t="str">
        <f t="shared" si="75"/>
        <v/>
      </c>
    </row>
    <row r="2280" spans="8:25" x14ac:dyDescent="0.25">
      <c r="H2280" s="155"/>
      <c r="I2280" s="151"/>
      <c r="J2280" s="152"/>
      <c r="K2280" s="153"/>
      <c r="L2280" s="153"/>
      <c r="M2280" s="153"/>
      <c r="N2280" s="153"/>
      <c r="O2280" s="153"/>
      <c r="P2280" s="153"/>
      <c r="Q2280" s="153"/>
      <c r="R2280" s="153"/>
      <c r="S2280" s="152"/>
      <c r="T2280" s="153"/>
      <c r="X2280" s="69" t="str">
        <f t="shared" si="74"/>
        <v/>
      </c>
      <c r="Y2280" s="69" t="str">
        <f t="shared" si="75"/>
        <v/>
      </c>
    </row>
    <row r="2281" spans="8:25" x14ac:dyDescent="0.25">
      <c r="H2281" s="155"/>
      <c r="I2281" s="151"/>
      <c r="J2281" s="152"/>
      <c r="K2281" s="153"/>
      <c r="L2281" s="153"/>
      <c r="M2281" s="153"/>
      <c r="N2281" s="153"/>
      <c r="O2281" s="153"/>
      <c r="P2281" s="153"/>
      <c r="Q2281" s="153"/>
      <c r="R2281" s="153"/>
      <c r="S2281" s="152"/>
      <c r="T2281" s="153"/>
      <c r="X2281" s="69" t="str">
        <f t="shared" si="74"/>
        <v/>
      </c>
      <c r="Y2281" s="69" t="str">
        <f t="shared" si="75"/>
        <v/>
      </c>
    </row>
    <row r="2282" spans="8:25" x14ac:dyDescent="0.25">
      <c r="H2282" s="155"/>
      <c r="I2282" s="151"/>
      <c r="J2282" s="152"/>
      <c r="K2282" s="153"/>
      <c r="L2282" s="153"/>
      <c r="M2282" s="153"/>
      <c r="N2282" s="153"/>
      <c r="O2282" s="153"/>
      <c r="P2282" s="153"/>
      <c r="Q2282" s="153"/>
      <c r="R2282" s="153"/>
      <c r="S2282" s="152"/>
      <c r="T2282" s="153"/>
      <c r="X2282" s="69" t="str">
        <f t="shared" si="74"/>
        <v/>
      </c>
      <c r="Y2282" s="69" t="str">
        <f t="shared" si="75"/>
        <v/>
      </c>
    </row>
    <row r="2283" spans="8:25" x14ac:dyDescent="0.25">
      <c r="H2283" s="155"/>
      <c r="I2283" s="151"/>
      <c r="J2283" s="152"/>
      <c r="K2283" s="153"/>
      <c r="L2283" s="153"/>
      <c r="M2283" s="153"/>
      <c r="N2283" s="153"/>
      <c r="O2283" s="153"/>
      <c r="P2283" s="153"/>
      <c r="Q2283" s="153"/>
      <c r="R2283" s="153"/>
      <c r="S2283" s="152"/>
      <c r="T2283" s="153"/>
      <c r="X2283" s="69" t="str">
        <f t="shared" si="74"/>
        <v/>
      </c>
      <c r="Y2283" s="69" t="str">
        <f t="shared" si="75"/>
        <v/>
      </c>
    </row>
    <row r="2284" spans="8:25" x14ac:dyDescent="0.25">
      <c r="H2284" s="155"/>
      <c r="I2284" s="151"/>
      <c r="J2284" s="152"/>
      <c r="K2284" s="153"/>
      <c r="L2284" s="153"/>
      <c r="M2284" s="153"/>
      <c r="N2284" s="153"/>
      <c r="O2284" s="153"/>
      <c r="P2284" s="153"/>
      <c r="Q2284" s="153"/>
      <c r="R2284" s="153"/>
      <c r="S2284" s="152"/>
      <c r="T2284" s="153"/>
      <c r="X2284" s="69" t="str">
        <f t="shared" si="74"/>
        <v/>
      </c>
      <c r="Y2284" s="69" t="str">
        <f t="shared" si="75"/>
        <v/>
      </c>
    </row>
    <row r="2285" spans="8:25" x14ac:dyDescent="0.25">
      <c r="H2285" s="155"/>
      <c r="I2285" s="151"/>
      <c r="J2285" s="152"/>
      <c r="K2285" s="153"/>
      <c r="L2285" s="153"/>
      <c r="M2285" s="153"/>
      <c r="N2285" s="153"/>
      <c r="O2285" s="153"/>
      <c r="P2285" s="153"/>
      <c r="Q2285" s="153"/>
      <c r="R2285" s="153"/>
      <c r="S2285" s="152"/>
      <c r="T2285" s="153"/>
      <c r="X2285" s="69" t="str">
        <f t="shared" si="74"/>
        <v/>
      </c>
      <c r="Y2285" s="69" t="str">
        <f t="shared" si="75"/>
        <v/>
      </c>
    </row>
    <row r="2286" spans="8:25" x14ac:dyDescent="0.25">
      <c r="H2286" s="155"/>
      <c r="I2286" s="151"/>
      <c r="J2286" s="152"/>
      <c r="K2286" s="153"/>
      <c r="L2286" s="153"/>
      <c r="M2286" s="153"/>
      <c r="N2286" s="153"/>
      <c r="O2286" s="153"/>
      <c r="P2286" s="153"/>
      <c r="Q2286" s="153"/>
      <c r="R2286" s="153"/>
      <c r="S2286" s="152"/>
      <c r="T2286" s="153"/>
      <c r="X2286" s="69" t="str">
        <f t="shared" si="74"/>
        <v/>
      </c>
      <c r="Y2286" s="69" t="str">
        <f t="shared" si="75"/>
        <v/>
      </c>
    </row>
    <row r="2287" spans="8:25" x14ac:dyDescent="0.25">
      <c r="H2287" s="155"/>
      <c r="I2287" s="151"/>
      <c r="J2287" s="152"/>
      <c r="K2287" s="153"/>
      <c r="L2287" s="153"/>
      <c r="M2287" s="153"/>
      <c r="N2287" s="153"/>
      <c r="O2287" s="153"/>
      <c r="P2287" s="153"/>
      <c r="Q2287" s="153"/>
      <c r="R2287" s="153"/>
      <c r="S2287" s="152"/>
      <c r="T2287" s="153"/>
      <c r="X2287" s="69" t="str">
        <f t="shared" si="74"/>
        <v/>
      </c>
      <c r="Y2287" s="69" t="str">
        <f t="shared" si="75"/>
        <v/>
      </c>
    </row>
    <row r="2288" spans="8:25" x14ac:dyDescent="0.25">
      <c r="H2288" s="155"/>
      <c r="I2288" s="151"/>
      <c r="J2288" s="152"/>
      <c r="K2288" s="153"/>
      <c r="L2288" s="153"/>
      <c r="M2288" s="153"/>
      <c r="N2288" s="153"/>
      <c r="O2288" s="153"/>
      <c r="P2288" s="153"/>
      <c r="Q2288" s="153"/>
      <c r="R2288" s="153"/>
      <c r="S2288" s="152"/>
      <c r="T2288" s="153"/>
      <c r="X2288" s="69" t="str">
        <f t="shared" si="74"/>
        <v/>
      </c>
      <c r="Y2288" s="69" t="str">
        <f t="shared" si="75"/>
        <v/>
      </c>
    </row>
    <row r="2289" spans="8:25" x14ac:dyDescent="0.25">
      <c r="H2289" s="155"/>
      <c r="I2289" s="151"/>
      <c r="J2289" s="152"/>
      <c r="K2289" s="153"/>
      <c r="L2289" s="153"/>
      <c r="M2289" s="153"/>
      <c r="N2289" s="153"/>
      <c r="O2289" s="153"/>
      <c r="P2289" s="153"/>
      <c r="Q2289" s="153"/>
      <c r="R2289" s="153"/>
      <c r="S2289" s="152"/>
      <c r="T2289" s="153"/>
      <c r="X2289" s="69" t="str">
        <f t="shared" si="74"/>
        <v/>
      </c>
      <c r="Y2289" s="69" t="str">
        <f t="shared" si="75"/>
        <v/>
      </c>
    </row>
    <row r="2290" spans="8:25" x14ac:dyDescent="0.25">
      <c r="H2290" s="155"/>
      <c r="I2290" s="151"/>
      <c r="J2290" s="152"/>
      <c r="K2290" s="153"/>
      <c r="L2290" s="153"/>
      <c r="M2290" s="153"/>
      <c r="N2290" s="153"/>
      <c r="O2290" s="153"/>
      <c r="P2290" s="153"/>
      <c r="Q2290" s="153"/>
      <c r="R2290" s="153"/>
      <c r="S2290" s="152"/>
      <c r="T2290" s="153"/>
      <c r="X2290" s="69" t="str">
        <f t="shared" si="74"/>
        <v/>
      </c>
      <c r="Y2290" s="69" t="str">
        <f t="shared" si="75"/>
        <v/>
      </c>
    </row>
    <row r="2291" spans="8:25" x14ac:dyDescent="0.25">
      <c r="H2291" s="155"/>
      <c r="I2291" s="151"/>
      <c r="J2291" s="152"/>
      <c r="K2291" s="153"/>
      <c r="L2291" s="153"/>
      <c r="M2291" s="153"/>
      <c r="N2291" s="153"/>
      <c r="O2291" s="153"/>
      <c r="P2291" s="153"/>
      <c r="Q2291" s="153"/>
      <c r="R2291" s="153"/>
      <c r="S2291" s="152"/>
      <c r="T2291" s="153"/>
      <c r="X2291" s="69" t="str">
        <f t="shared" si="74"/>
        <v/>
      </c>
      <c r="Y2291" s="69" t="str">
        <f t="shared" si="75"/>
        <v/>
      </c>
    </row>
    <row r="2292" spans="8:25" x14ac:dyDescent="0.25">
      <c r="H2292" s="155"/>
      <c r="I2292" s="151"/>
      <c r="J2292" s="152"/>
      <c r="K2292" s="153"/>
      <c r="L2292" s="153"/>
      <c r="M2292" s="153"/>
      <c r="N2292" s="153"/>
      <c r="O2292" s="153"/>
      <c r="P2292" s="153"/>
      <c r="Q2292" s="153"/>
      <c r="R2292" s="153"/>
      <c r="S2292" s="152"/>
      <c r="T2292" s="153"/>
      <c r="X2292" s="69" t="str">
        <f t="shared" si="74"/>
        <v/>
      </c>
      <c r="Y2292" s="69" t="str">
        <f t="shared" si="75"/>
        <v/>
      </c>
    </row>
    <row r="2293" spans="8:25" x14ac:dyDescent="0.25">
      <c r="H2293" s="155"/>
      <c r="I2293" s="151"/>
      <c r="J2293" s="152"/>
      <c r="K2293" s="153"/>
      <c r="L2293" s="153"/>
      <c r="M2293" s="153"/>
      <c r="N2293" s="153"/>
      <c r="O2293" s="153"/>
      <c r="P2293" s="153"/>
      <c r="Q2293" s="153"/>
      <c r="R2293" s="153"/>
      <c r="S2293" s="152"/>
      <c r="T2293" s="153"/>
      <c r="X2293" s="69" t="str">
        <f t="shared" si="74"/>
        <v/>
      </c>
      <c r="Y2293" s="69" t="str">
        <f t="shared" si="75"/>
        <v/>
      </c>
    </row>
    <row r="2294" spans="8:25" x14ac:dyDescent="0.25">
      <c r="H2294" s="155"/>
      <c r="I2294" s="151"/>
      <c r="J2294" s="152"/>
      <c r="K2294" s="153"/>
      <c r="L2294" s="153"/>
      <c r="M2294" s="153"/>
      <c r="N2294" s="153"/>
      <c r="O2294" s="153"/>
      <c r="P2294" s="153"/>
      <c r="Q2294" s="153"/>
      <c r="R2294" s="153"/>
      <c r="S2294" s="152"/>
      <c r="T2294" s="153"/>
      <c r="X2294" s="69" t="str">
        <f t="shared" si="74"/>
        <v/>
      </c>
      <c r="Y2294" s="69" t="str">
        <f t="shared" si="75"/>
        <v/>
      </c>
    </row>
    <row r="2295" spans="8:25" x14ac:dyDescent="0.25">
      <c r="H2295" s="155"/>
      <c r="I2295" s="151"/>
      <c r="J2295" s="152"/>
      <c r="K2295" s="153"/>
      <c r="L2295" s="153"/>
      <c r="M2295" s="153"/>
      <c r="N2295" s="153"/>
      <c r="O2295" s="153"/>
      <c r="P2295" s="153"/>
      <c r="Q2295" s="153"/>
      <c r="R2295" s="153"/>
      <c r="S2295" s="152"/>
      <c r="T2295" s="153"/>
      <c r="X2295" s="69" t="str">
        <f t="shared" si="74"/>
        <v/>
      </c>
      <c r="Y2295" s="69" t="str">
        <f t="shared" si="75"/>
        <v/>
      </c>
    </row>
    <row r="2296" spans="8:25" x14ac:dyDescent="0.25">
      <c r="H2296" s="155"/>
      <c r="I2296" s="151"/>
      <c r="J2296" s="152"/>
      <c r="K2296" s="153"/>
      <c r="L2296" s="153"/>
      <c r="M2296" s="153"/>
      <c r="N2296" s="153"/>
      <c r="O2296" s="153"/>
      <c r="P2296" s="153"/>
      <c r="Q2296" s="153"/>
      <c r="R2296" s="153"/>
      <c r="S2296" s="152"/>
      <c r="T2296" s="153"/>
      <c r="X2296" s="69" t="str">
        <f t="shared" si="74"/>
        <v/>
      </c>
      <c r="Y2296" s="69" t="str">
        <f t="shared" si="75"/>
        <v/>
      </c>
    </row>
    <row r="2297" spans="8:25" x14ac:dyDescent="0.25">
      <c r="H2297" s="155"/>
      <c r="I2297" s="151"/>
      <c r="J2297" s="152"/>
      <c r="K2297" s="153"/>
      <c r="L2297" s="153"/>
      <c r="M2297" s="153"/>
      <c r="N2297" s="153"/>
      <c r="O2297" s="153"/>
      <c r="P2297" s="153"/>
      <c r="Q2297" s="153"/>
      <c r="R2297" s="153"/>
      <c r="S2297" s="152"/>
      <c r="T2297" s="153"/>
      <c r="X2297" s="69" t="str">
        <f t="shared" si="74"/>
        <v/>
      </c>
      <c r="Y2297" s="69" t="str">
        <f t="shared" si="75"/>
        <v/>
      </c>
    </row>
    <row r="2298" spans="8:25" x14ac:dyDescent="0.25">
      <c r="H2298" s="155"/>
      <c r="I2298" s="151"/>
      <c r="J2298" s="152"/>
      <c r="K2298" s="153"/>
      <c r="L2298" s="153"/>
      <c r="M2298" s="153"/>
      <c r="N2298" s="153"/>
      <c r="O2298" s="153"/>
      <c r="P2298" s="153"/>
      <c r="Q2298" s="153"/>
      <c r="R2298" s="153"/>
      <c r="S2298" s="152"/>
      <c r="T2298" s="153"/>
      <c r="X2298" s="69" t="str">
        <f t="shared" si="74"/>
        <v/>
      </c>
      <c r="Y2298" s="69" t="str">
        <f t="shared" si="75"/>
        <v/>
      </c>
    </row>
    <row r="2299" spans="8:25" x14ac:dyDescent="0.25">
      <c r="H2299" s="155"/>
      <c r="I2299" s="151"/>
      <c r="J2299" s="152"/>
      <c r="K2299" s="153"/>
      <c r="L2299" s="153"/>
      <c r="M2299" s="153"/>
      <c r="N2299" s="153"/>
      <c r="O2299" s="153"/>
      <c r="P2299" s="153"/>
      <c r="Q2299" s="153"/>
      <c r="R2299" s="153"/>
      <c r="S2299" s="152"/>
      <c r="T2299" s="153"/>
      <c r="X2299" s="69" t="str">
        <f t="shared" si="74"/>
        <v/>
      </c>
      <c r="Y2299" s="69" t="str">
        <f t="shared" si="75"/>
        <v/>
      </c>
    </row>
    <row r="2300" spans="8:25" x14ac:dyDescent="0.25">
      <c r="H2300" s="155"/>
      <c r="I2300" s="151"/>
      <c r="J2300" s="152"/>
      <c r="K2300" s="153"/>
      <c r="L2300" s="153"/>
      <c r="M2300" s="153"/>
      <c r="N2300" s="153"/>
      <c r="O2300" s="153"/>
      <c r="P2300" s="153"/>
      <c r="Q2300" s="153"/>
      <c r="R2300" s="153"/>
      <c r="S2300" s="152"/>
      <c r="T2300" s="153"/>
      <c r="X2300" s="69" t="str">
        <f t="shared" si="74"/>
        <v/>
      </c>
      <c r="Y2300" s="69" t="str">
        <f t="shared" si="75"/>
        <v/>
      </c>
    </row>
    <row r="2301" spans="8:25" x14ac:dyDescent="0.25">
      <c r="H2301" s="155"/>
      <c r="I2301" s="151"/>
      <c r="J2301" s="152"/>
      <c r="K2301" s="153"/>
      <c r="L2301" s="153"/>
      <c r="M2301" s="153"/>
      <c r="N2301" s="153"/>
      <c r="O2301" s="153"/>
      <c r="P2301" s="153"/>
      <c r="Q2301" s="153"/>
      <c r="R2301" s="153"/>
      <c r="S2301" s="152"/>
      <c r="T2301" s="153"/>
      <c r="X2301" s="69" t="str">
        <f t="shared" si="74"/>
        <v/>
      </c>
      <c r="Y2301" s="69" t="str">
        <f t="shared" si="75"/>
        <v/>
      </c>
    </row>
    <row r="2302" spans="8:25" x14ac:dyDescent="0.25">
      <c r="H2302" s="155"/>
      <c r="I2302" s="151"/>
      <c r="J2302" s="152"/>
      <c r="K2302" s="153"/>
      <c r="L2302" s="153"/>
      <c r="M2302" s="153"/>
      <c r="N2302" s="153"/>
      <c r="O2302" s="153"/>
      <c r="P2302" s="153"/>
      <c r="Q2302" s="153"/>
      <c r="R2302" s="153"/>
      <c r="S2302" s="152"/>
      <c r="T2302" s="153"/>
      <c r="X2302" s="69" t="str">
        <f t="shared" si="74"/>
        <v/>
      </c>
      <c r="Y2302" s="69" t="str">
        <f t="shared" si="75"/>
        <v/>
      </c>
    </row>
    <row r="2303" spans="8:25" x14ac:dyDescent="0.25">
      <c r="H2303" s="155"/>
      <c r="I2303" s="151"/>
      <c r="J2303" s="152"/>
      <c r="K2303" s="153"/>
      <c r="L2303" s="153"/>
      <c r="M2303" s="153"/>
      <c r="N2303" s="153"/>
      <c r="O2303" s="153"/>
      <c r="P2303" s="153"/>
      <c r="Q2303" s="153"/>
      <c r="R2303" s="153"/>
      <c r="S2303" s="152"/>
      <c r="T2303" s="153"/>
      <c r="X2303" s="69" t="str">
        <f t="shared" si="74"/>
        <v/>
      </c>
      <c r="Y2303" s="69" t="str">
        <f t="shared" si="75"/>
        <v/>
      </c>
    </row>
    <row r="2304" spans="8:25" x14ac:dyDescent="0.25">
      <c r="H2304" s="155"/>
      <c r="I2304" s="151"/>
      <c r="J2304" s="152"/>
      <c r="K2304" s="153"/>
      <c r="L2304" s="153"/>
      <c r="M2304" s="153"/>
      <c r="N2304" s="153"/>
      <c r="O2304" s="153"/>
      <c r="P2304" s="153"/>
      <c r="Q2304" s="153"/>
      <c r="R2304" s="153"/>
      <c r="S2304" s="152"/>
      <c r="T2304" s="153"/>
      <c r="X2304" s="69" t="str">
        <f t="shared" si="74"/>
        <v/>
      </c>
      <c r="Y2304" s="69" t="str">
        <f t="shared" si="75"/>
        <v/>
      </c>
    </row>
    <row r="2305" spans="8:25" x14ac:dyDescent="0.25">
      <c r="H2305" s="155"/>
      <c r="I2305" s="151"/>
      <c r="J2305" s="152"/>
      <c r="K2305" s="153"/>
      <c r="L2305" s="153"/>
      <c r="M2305" s="153"/>
      <c r="N2305" s="153"/>
      <c r="O2305" s="153"/>
      <c r="P2305" s="153"/>
      <c r="Q2305" s="153"/>
      <c r="R2305" s="153"/>
      <c r="S2305" s="152"/>
      <c r="T2305" s="153"/>
      <c r="X2305" s="69" t="str">
        <f t="shared" si="74"/>
        <v/>
      </c>
      <c r="Y2305" s="69" t="str">
        <f t="shared" si="75"/>
        <v/>
      </c>
    </row>
    <row r="2306" spans="8:25" x14ac:dyDescent="0.25">
      <c r="H2306" s="155"/>
      <c r="I2306" s="151"/>
      <c r="J2306" s="152"/>
      <c r="K2306" s="153"/>
      <c r="L2306" s="153"/>
      <c r="M2306" s="153"/>
      <c r="N2306" s="153"/>
      <c r="O2306" s="153"/>
      <c r="P2306" s="153"/>
      <c r="Q2306" s="153"/>
      <c r="R2306" s="153"/>
      <c r="S2306" s="152"/>
      <c r="T2306" s="153"/>
      <c r="X2306" s="69" t="str">
        <f t="shared" ref="X2306:X2369" si="76">IF(W2306&lt;&gt;"",W2306-I2306,"")</f>
        <v/>
      </c>
      <c r="Y2306" s="69" t="str">
        <f t="shared" si="75"/>
        <v/>
      </c>
    </row>
    <row r="2307" spans="8:25" x14ac:dyDescent="0.25">
      <c r="H2307" s="155"/>
      <c r="I2307" s="151"/>
      <c r="J2307" s="152"/>
      <c r="K2307" s="153"/>
      <c r="L2307" s="153"/>
      <c r="M2307" s="153"/>
      <c r="N2307" s="153"/>
      <c r="O2307" s="153"/>
      <c r="P2307" s="153"/>
      <c r="Q2307" s="153"/>
      <c r="R2307" s="153"/>
      <c r="S2307" s="152"/>
      <c r="T2307" s="153"/>
      <c r="X2307" s="69" t="str">
        <f t="shared" si="76"/>
        <v/>
      </c>
      <c r="Y2307" s="69" t="str">
        <f t="shared" ref="Y2307:Y2370" si="77">IF(X2307&lt;&gt;"",IF(X2307&lt;365,"&lt; 1 year",IF(X2307&lt;730,"1-2",IF(X2307&lt;1095,"2-3",IF(X2307&lt;1460,"3-4",IF(X2307&lt;1825,"4-5","5+"))))),"")</f>
        <v/>
      </c>
    </row>
    <row r="2308" spans="8:25" x14ac:dyDescent="0.25">
      <c r="H2308" s="155"/>
      <c r="I2308" s="151"/>
      <c r="J2308" s="152"/>
      <c r="K2308" s="153"/>
      <c r="L2308" s="153"/>
      <c r="M2308" s="153"/>
      <c r="N2308" s="153"/>
      <c r="O2308" s="153"/>
      <c r="P2308" s="153"/>
      <c r="Q2308" s="153"/>
      <c r="R2308" s="153"/>
      <c r="S2308" s="152"/>
      <c r="T2308" s="153"/>
      <c r="X2308" s="69" t="str">
        <f t="shared" si="76"/>
        <v/>
      </c>
      <c r="Y2308" s="69" t="str">
        <f t="shared" si="77"/>
        <v/>
      </c>
    </row>
    <row r="2309" spans="8:25" x14ac:dyDescent="0.25">
      <c r="H2309" s="155"/>
      <c r="I2309" s="151"/>
      <c r="J2309" s="152"/>
      <c r="K2309" s="153"/>
      <c r="L2309" s="153"/>
      <c r="M2309" s="153"/>
      <c r="N2309" s="153"/>
      <c r="O2309" s="153"/>
      <c r="P2309" s="153"/>
      <c r="Q2309" s="153"/>
      <c r="R2309" s="153"/>
      <c r="S2309" s="152"/>
      <c r="T2309" s="153"/>
      <c r="X2309" s="69" t="str">
        <f t="shared" si="76"/>
        <v/>
      </c>
      <c r="Y2309" s="69" t="str">
        <f t="shared" si="77"/>
        <v/>
      </c>
    </row>
    <row r="2310" spans="8:25" x14ac:dyDescent="0.25">
      <c r="H2310" s="155"/>
      <c r="I2310" s="151"/>
      <c r="J2310" s="152"/>
      <c r="K2310" s="153"/>
      <c r="L2310" s="153"/>
      <c r="M2310" s="153"/>
      <c r="N2310" s="153"/>
      <c r="O2310" s="153"/>
      <c r="P2310" s="153"/>
      <c r="Q2310" s="153"/>
      <c r="R2310" s="153"/>
      <c r="S2310" s="152"/>
      <c r="T2310" s="153"/>
      <c r="X2310" s="69" t="str">
        <f t="shared" si="76"/>
        <v/>
      </c>
      <c r="Y2310" s="69" t="str">
        <f t="shared" si="77"/>
        <v/>
      </c>
    </row>
    <row r="2311" spans="8:25" x14ac:dyDescent="0.25">
      <c r="H2311" s="155"/>
      <c r="I2311" s="151"/>
      <c r="J2311" s="152"/>
      <c r="K2311" s="153"/>
      <c r="L2311" s="153"/>
      <c r="M2311" s="153"/>
      <c r="N2311" s="153"/>
      <c r="O2311" s="153"/>
      <c r="P2311" s="153"/>
      <c r="Q2311" s="153"/>
      <c r="R2311" s="153"/>
      <c r="S2311" s="152"/>
      <c r="T2311" s="153"/>
      <c r="X2311" s="69" t="str">
        <f t="shared" si="76"/>
        <v/>
      </c>
      <c r="Y2311" s="69" t="str">
        <f t="shared" si="77"/>
        <v/>
      </c>
    </row>
    <row r="2312" spans="8:25" x14ac:dyDescent="0.25">
      <c r="H2312" s="155"/>
      <c r="I2312" s="151"/>
      <c r="J2312" s="152"/>
      <c r="K2312" s="153"/>
      <c r="L2312" s="153"/>
      <c r="M2312" s="153"/>
      <c r="N2312" s="153"/>
      <c r="O2312" s="153"/>
      <c r="P2312" s="153"/>
      <c r="Q2312" s="153"/>
      <c r="R2312" s="153"/>
      <c r="S2312" s="152"/>
      <c r="T2312" s="153"/>
      <c r="X2312" s="69" t="str">
        <f t="shared" si="76"/>
        <v/>
      </c>
      <c r="Y2312" s="69" t="str">
        <f t="shared" si="77"/>
        <v/>
      </c>
    </row>
    <row r="2313" spans="8:25" x14ac:dyDescent="0.25">
      <c r="H2313" s="155"/>
      <c r="I2313" s="151"/>
      <c r="J2313" s="152"/>
      <c r="K2313" s="153"/>
      <c r="L2313" s="153"/>
      <c r="M2313" s="153"/>
      <c r="N2313" s="153"/>
      <c r="O2313" s="153"/>
      <c r="P2313" s="153"/>
      <c r="Q2313" s="153"/>
      <c r="R2313" s="153"/>
      <c r="S2313" s="152"/>
      <c r="T2313" s="153"/>
      <c r="X2313" s="69" t="str">
        <f t="shared" si="76"/>
        <v/>
      </c>
      <c r="Y2313" s="69" t="str">
        <f t="shared" si="77"/>
        <v/>
      </c>
    </row>
    <row r="2314" spans="8:25" x14ac:dyDescent="0.25">
      <c r="H2314" s="155"/>
      <c r="I2314" s="151"/>
      <c r="J2314" s="152"/>
      <c r="K2314" s="153"/>
      <c r="L2314" s="153"/>
      <c r="M2314" s="153"/>
      <c r="N2314" s="153"/>
      <c r="O2314" s="153"/>
      <c r="P2314" s="153"/>
      <c r="Q2314" s="153"/>
      <c r="R2314" s="153"/>
      <c r="S2314" s="152"/>
      <c r="T2314" s="153"/>
      <c r="X2314" s="69" t="str">
        <f t="shared" si="76"/>
        <v/>
      </c>
      <c r="Y2314" s="69" t="str">
        <f t="shared" si="77"/>
        <v/>
      </c>
    </row>
    <row r="2315" spans="8:25" x14ac:dyDescent="0.25">
      <c r="H2315" s="155"/>
      <c r="I2315" s="151"/>
      <c r="J2315" s="152"/>
      <c r="K2315" s="153"/>
      <c r="L2315" s="153"/>
      <c r="M2315" s="153"/>
      <c r="N2315" s="153"/>
      <c r="O2315" s="153"/>
      <c r="P2315" s="153"/>
      <c r="Q2315" s="153"/>
      <c r="R2315" s="153"/>
      <c r="S2315" s="152"/>
      <c r="T2315" s="153"/>
      <c r="X2315" s="69" t="str">
        <f t="shared" si="76"/>
        <v/>
      </c>
      <c r="Y2315" s="69" t="str">
        <f t="shared" si="77"/>
        <v/>
      </c>
    </row>
    <row r="2316" spans="8:25" x14ac:dyDescent="0.25">
      <c r="H2316" s="155"/>
      <c r="I2316" s="151"/>
      <c r="J2316" s="152"/>
      <c r="K2316" s="153"/>
      <c r="L2316" s="153"/>
      <c r="M2316" s="153"/>
      <c r="N2316" s="153"/>
      <c r="O2316" s="153"/>
      <c r="P2316" s="153"/>
      <c r="Q2316" s="153"/>
      <c r="R2316" s="153"/>
      <c r="S2316" s="152"/>
      <c r="T2316" s="153"/>
      <c r="X2316" s="69" t="str">
        <f t="shared" si="76"/>
        <v/>
      </c>
      <c r="Y2316" s="69" t="str">
        <f t="shared" si="77"/>
        <v/>
      </c>
    </row>
    <row r="2317" spans="8:25" x14ac:dyDescent="0.25">
      <c r="H2317" s="155"/>
      <c r="I2317" s="151"/>
      <c r="J2317" s="152"/>
      <c r="K2317" s="153"/>
      <c r="L2317" s="153"/>
      <c r="M2317" s="153"/>
      <c r="N2317" s="153"/>
      <c r="O2317" s="153"/>
      <c r="P2317" s="153"/>
      <c r="Q2317" s="153"/>
      <c r="R2317" s="153"/>
      <c r="S2317" s="152"/>
      <c r="T2317" s="153"/>
      <c r="X2317" s="69" t="str">
        <f t="shared" si="76"/>
        <v/>
      </c>
      <c r="Y2317" s="69" t="str">
        <f t="shared" si="77"/>
        <v/>
      </c>
    </row>
    <row r="2318" spans="8:25" x14ac:dyDescent="0.25">
      <c r="H2318" s="155"/>
      <c r="I2318" s="151"/>
      <c r="J2318" s="152"/>
      <c r="K2318" s="153"/>
      <c r="L2318" s="153"/>
      <c r="M2318" s="153"/>
      <c r="N2318" s="153"/>
      <c r="O2318" s="153"/>
      <c r="P2318" s="153"/>
      <c r="Q2318" s="153"/>
      <c r="R2318" s="153"/>
      <c r="S2318" s="152"/>
      <c r="T2318" s="153"/>
      <c r="X2318" s="69" t="str">
        <f t="shared" si="76"/>
        <v/>
      </c>
      <c r="Y2318" s="69" t="str">
        <f t="shared" si="77"/>
        <v/>
      </c>
    </row>
    <row r="2319" spans="8:25" x14ac:dyDescent="0.25">
      <c r="H2319" s="155"/>
      <c r="I2319" s="151"/>
      <c r="J2319" s="152"/>
      <c r="K2319" s="153"/>
      <c r="L2319" s="153"/>
      <c r="M2319" s="153"/>
      <c r="N2319" s="153"/>
      <c r="O2319" s="153"/>
      <c r="P2319" s="153"/>
      <c r="Q2319" s="153"/>
      <c r="R2319" s="153"/>
      <c r="S2319" s="152"/>
      <c r="T2319" s="153"/>
      <c r="X2319" s="69" t="str">
        <f t="shared" si="76"/>
        <v/>
      </c>
      <c r="Y2319" s="69" t="str">
        <f t="shared" si="77"/>
        <v/>
      </c>
    </row>
    <row r="2320" spans="8:25" x14ac:dyDescent="0.25">
      <c r="H2320" s="155"/>
      <c r="I2320" s="151"/>
      <c r="J2320" s="152"/>
      <c r="K2320" s="153"/>
      <c r="L2320" s="153"/>
      <c r="M2320" s="153"/>
      <c r="N2320" s="153"/>
      <c r="O2320" s="153"/>
      <c r="P2320" s="153"/>
      <c r="Q2320" s="153"/>
      <c r="R2320" s="153"/>
      <c r="S2320" s="152"/>
      <c r="T2320" s="153"/>
      <c r="X2320" s="69" t="str">
        <f t="shared" si="76"/>
        <v/>
      </c>
      <c r="Y2320" s="69" t="str">
        <f t="shared" si="77"/>
        <v/>
      </c>
    </row>
    <row r="2321" spans="8:25" x14ac:dyDescent="0.25">
      <c r="H2321" s="155"/>
      <c r="I2321" s="151"/>
      <c r="J2321" s="152"/>
      <c r="K2321" s="153"/>
      <c r="L2321" s="153"/>
      <c r="M2321" s="153"/>
      <c r="N2321" s="153"/>
      <c r="O2321" s="153"/>
      <c r="P2321" s="153"/>
      <c r="Q2321" s="153"/>
      <c r="R2321" s="153"/>
      <c r="S2321" s="152"/>
      <c r="T2321" s="153"/>
      <c r="X2321" s="69" t="str">
        <f t="shared" si="76"/>
        <v/>
      </c>
      <c r="Y2321" s="69" t="str">
        <f t="shared" si="77"/>
        <v/>
      </c>
    </row>
    <row r="2322" spans="8:25" x14ac:dyDescent="0.25">
      <c r="H2322" s="155"/>
      <c r="I2322" s="151"/>
      <c r="J2322" s="152"/>
      <c r="K2322" s="153"/>
      <c r="L2322" s="153"/>
      <c r="M2322" s="153"/>
      <c r="N2322" s="153"/>
      <c r="O2322" s="153"/>
      <c r="P2322" s="153"/>
      <c r="Q2322" s="153"/>
      <c r="R2322" s="153"/>
      <c r="S2322" s="152"/>
      <c r="T2322" s="153"/>
      <c r="X2322" s="69" t="str">
        <f t="shared" si="76"/>
        <v/>
      </c>
      <c r="Y2322" s="69" t="str">
        <f t="shared" si="77"/>
        <v/>
      </c>
    </row>
    <row r="2323" spans="8:25" x14ac:dyDescent="0.25">
      <c r="H2323" s="155"/>
      <c r="I2323" s="151"/>
      <c r="J2323" s="152"/>
      <c r="K2323" s="153"/>
      <c r="L2323" s="153"/>
      <c r="M2323" s="153"/>
      <c r="N2323" s="153"/>
      <c r="O2323" s="153"/>
      <c r="P2323" s="153"/>
      <c r="Q2323" s="153"/>
      <c r="R2323" s="153"/>
      <c r="S2323" s="152"/>
      <c r="T2323" s="153"/>
      <c r="X2323" s="69" t="str">
        <f t="shared" si="76"/>
        <v/>
      </c>
      <c r="Y2323" s="69" t="str">
        <f t="shared" si="77"/>
        <v/>
      </c>
    </row>
    <row r="2324" spans="8:25" x14ac:dyDescent="0.25">
      <c r="H2324" s="155"/>
      <c r="I2324" s="151"/>
      <c r="J2324" s="152"/>
      <c r="K2324" s="153"/>
      <c r="L2324" s="153"/>
      <c r="M2324" s="153"/>
      <c r="N2324" s="153"/>
      <c r="O2324" s="153"/>
      <c r="P2324" s="153"/>
      <c r="Q2324" s="153"/>
      <c r="R2324" s="153"/>
      <c r="S2324" s="152"/>
      <c r="T2324" s="153"/>
      <c r="X2324" s="69" t="str">
        <f t="shared" si="76"/>
        <v/>
      </c>
      <c r="Y2324" s="69" t="str">
        <f t="shared" si="77"/>
        <v/>
      </c>
    </row>
    <row r="2325" spans="8:25" x14ac:dyDescent="0.25">
      <c r="H2325" s="155"/>
      <c r="I2325" s="151"/>
      <c r="J2325" s="152"/>
      <c r="K2325" s="153"/>
      <c r="L2325" s="153"/>
      <c r="M2325" s="153"/>
      <c r="N2325" s="153"/>
      <c r="O2325" s="153"/>
      <c r="P2325" s="153"/>
      <c r="Q2325" s="153"/>
      <c r="R2325" s="153"/>
      <c r="S2325" s="152"/>
      <c r="T2325" s="153"/>
      <c r="X2325" s="69" t="str">
        <f t="shared" si="76"/>
        <v/>
      </c>
      <c r="Y2325" s="69" t="str">
        <f t="shared" si="77"/>
        <v/>
      </c>
    </row>
    <row r="2326" spans="8:25" x14ac:dyDescent="0.25">
      <c r="H2326" s="155"/>
      <c r="I2326" s="151"/>
      <c r="J2326" s="152"/>
      <c r="K2326" s="153"/>
      <c r="L2326" s="153"/>
      <c r="M2326" s="153"/>
      <c r="N2326" s="153"/>
      <c r="O2326" s="153"/>
      <c r="P2326" s="153"/>
      <c r="Q2326" s="153"/>
      <c r="R2326" s="153"/>
      <c r="S2326" s="152"/>
      <c r="T2326" s="153"/>
      <c r="X2326" s="69" t="str">
        <f t="shared" si="76"/>
        <v/>
      </c>
      <c r="Y2326" s="69" t="str">
        <f t="shared" si="77"/>
        <v/>
      </c>
    </row>
    <row r="2327" spans="8:25" x14ac:dyDescent="0.25">
      <c r="H2327" s="155"/>
      <c r="I2327" s="151"/>
      <c r="J2327" s="152"/>
      <c r="K2327" s="153"/>
      <c r="L2327" s="153"/>
      <c r="M2327" s="153"/>
      <c r="N2327" s="153"/>
      <c r="O2327" s="153"/>
      <c r="P2327" s="153"/>
      <c r="Q2327" s="153"/>
      <c r="R2327" s="153"/>
      <c r="S2327" s="152"/>
      <c r="T2327" s="153"/>
      <c r="X2327" s="69" t="str">
        <f t="shared" si="76"/>
        <v/>
      </c>
      <c r="Y2327" s="69" t="str">
        <f t="shared" si="77"/>
        <v/>
      </c>
    </row>
    <row r="2328" spans="8:25" x14ac:dyDescent="0.25">
      <c r="H2328" s="155"/>
      <c r="I2328" s="151"/>
      <c r="J2328" s="152"/>
      <c r="K2328" s="153"/>
      <c r="L2328" s="153"/>
      <c r="M2328" s="153"/>
      <c r="N2328" s="153"/>
      <c r="O2328" s="153"/>
      <c r="P2328" s="153"/>
      <c r="Q2328" s="153"/>
      <c r="R2328" s="153"/>
      <c r="S2328" s="152"/>
      <c r="T2328" s="153"/>
      <c r="X2328" s="69" t="str">
        <f t="shared" si="76"/>
        <v/>
      </c>
      <c r="Y2328" s="69" t="str">
        <f t="shared" si="77"/>
        <v/>
      </c>
    </row>
    <row r="2329" spans="8:25" x14ac:dyDescent="0.25">
      <c r="H2329" s="155"/>
      <c r="I2329" s="151"/>
      <c r="J2329" s="152"/>
      <c r="K2329" s="153"/>
      <c r="L2329" s="153"/>
      <c r="M2329" s="153"/>
      <c r="N2329" s="153"/>
      <c r="O2329" s="153"/>
      <c r="P2329" s="153"/>
      <c r="Q2329" s="153"/>
      <c r="R2329" s="153"/>
      <c r="S2329" s="152"/>
      <c r="T2329" s="153"/>
      <c r="X2329" s="69" t="str">
        <f t="shared" si="76"/>
        <v/>
      </c>
      <c r="Y2329" s="69" t="str">
        <f t="shared" si="77"/>
        <v/>
      </c>
    </row>
    <row r="2330" spans="8:25" x14ac:dyDescent="0.25">
      <c r="H2330" s="155"/>
      <c r="I2330" s="151"/>
      <c r="J2330" s="152"/>
      <c r="K2330" s="153"/>
      <c r="L2330" s="153"/>
      <c r="M2330" s="153"/>
      <c r="N2330" s="153"/>
      <c r="O2330" s="153"/>
      <c r="P2330" s="153"/>
      <c r="Q2330" s="153"/>
      <c r="R2330" s="153"/>
      <c r="S2330" s="152"/>
      <c r="T2330" s="153"/>
      <c r="X2330" s="69" t="str">
        <f t="shared" si="76"/>
        <v/>
      </c>
      <c r="Y2330" s="69" t="str">
        <f t="shared" si="77"/>
        <v/>
      </c>
    </row>
    <row r="2331" spans="8:25" x14ac:dyDescent="0.25">
      <c r="H2331" s="155"/>
      <c r="I2331" s="151"/>
      <c r="J2331" s="152"/>
      <c r="K2331" s="153"/>
      <c r="L2331" s="153"/>
      <c r="M2331" s="153"/>
      <c r="N2331" s="153"/>
      <c r="O2331" s="153"/>
      <c r="P2331" s="153"/>
      <c r="Q2331" s="153"/>
      <c r="R2331" s="153"/>
      <c r="S2331" s="152"/>
      <c r="T2331" s="153"/>
      <c r="X2331" s="69" t="str">
        <f t="shared" si="76"/>
        <v/>
      </c>
      <c r="Y2331" s="69" t="str">
        <f t="shared" si="77"/>
        <v/>
      </c>
    </row>
    <row r="2332" spans="8:25" x14ac:dyDescent="0.25">
      <c r="H2332" s="155"/>
      <c r="I2332" s="151"/>
      <c r="J2332" s="152"/>
      <c r="K2332" s="153"/>
      <c r="L2332" s="153"/>
      <c r="M2332" s="153"/>
      <c r="N2332" s="153"/>
      <c r="O2332" s="153"/>
      <c r="P2332" s="153"/>
      <c r="Q2332" s="153"/>
      <c r="R2332" s="153"/>
      <c r="S2332" s="152"/>
      <c r="T2332" s="153"/>
      <c r="X2332" s="69" t="str">
        <f t="shared" si="76"/>
        <v/>
      </c>
      <c r="Y2332" s="69" t="str">
        <f t="shared" si="77"/>
        <v/>
      </c>
    </row>
    <row r="2333" spans="8:25" x14ac:dyDescent="0.25">
      <c r="H2333" s="155"/>
      <c r="I2333" s="151"/>
      <c r="J2333" s="152"/>
      <c r="K2333" s="153"/>
      <c r="L2333" s="153"/>
      <c r="M2333" s="153"/>
      <c r="N2333" s="153"/>
      <c r="O2333" s="153"/>
      <c r="P2333" s="153"/>
      <c r="Q2333" s="153"/>
      <c r="R2333" s="153"/>
      <c r="S2333" s="152"/>
      <c r="T2333" s="153"/>
      <c r="X2333" s="69" t="str">
        <f t="shared" si="76"/>
        <v/>
      </c>
      <c r="Y2333" s="69" t="str">
        <f t="shared" si="77"/>
        <v/>
      </c>
    </row>
    <row r="2334" spans="8:25" x14ac:dyDescent="0.25">
      <c r="H2334" s="155"/>
      <c r="I2334" s="151"/>
      <c r="J2334" s="152"/>
      <c r="K2334" s="153"/>
      <c r="L2334" s="153"/>
      <c r="M2334" s="153"/>
      <c r="N2334" s="153"/>
      <c r="O2334" s="153"/>
      <c r="P2334" s="153"/>
      <c r="Q2334" s="153"/>
      <c r="R2334" s="153"/>
      <c r="S2334" s="152"/>
      <c r="T2334" s="153"/>
      <c r="X2334" s="69" t="str">
        <f t="shared" si="76"/>
        <v/>
      </c>
      <c r="Y2334" s="69" t="str">
        <f t="shared" si="77"/>
        <v/>
      </c>
    </row>
    <row r="2335" spans="8:25" x14ac:dyDescent="0.25">
      <c r="H2335" s="155"/>
      <c r="I2335" s="151"/>
      <c r="J2335" s="152"/>
      <c r="K2335" s="153"/>
      <c r="L2335" s="153"/>
      <c r="M2335" s="153"/>
      <c r="N2335" s="153"/>
      <c r="O2335" s="153"/>
      <c r="P2335" s="153"/>
      <c r="Q2335" s="153"/>
      <c r="R2335" s="153"/>
      <c r="S2335" s="152"/>
      <c r="T2335" s="153"/>
      <c r="X2335" s="69" t="str">
        <f t="shared" si="76"/>
        <v/>
      </c>
      <c r="Y2335" s="69" t="str">
        <f t="shared" si="77"/>
        <v/>
      </c>
    </row>
    <row r="2336" spans="8:25" x14ac:dyDescent="0.25">
      <c r="H2336" s="155"/>
      <c r="I2336" s="151"/>
      <c r="J2336" s="152"/>
      <c r="K2336" s="153"/>
      <c r="L2336" s="153"/>
      <c r="M2336" s="153"/>
      <c r="N2336" s="153"/>
      <c r="O2336" s="153"/>
      <c r="P2336" s="153"/>
      <c r="Q2336" s="153"/>
      <c r="R2336" s="153"/>
      <c r="S2336" s="152"/>
      <c r="T2336" s="153"/>
      <c r="X2336" s="69" t="str">
        <f t="shared" si="76"/>
        <v/>
      </c>
      <c r="Y2336" s="69" t="str">
        <f t="shared" si="77"/>
        <v/>
      </c>
    </row>
    <row r="2337" spans="8:25" x14ac:dyDescent="0.25">
      <c r="H2337" s="155"/>
      <c r="I2337" s="151"/>
      <c r="J2337" s="152"/>
      <c r="K2337" s="153"/>
      <c r="L2337" s="153"/>
      <c r="M2337" s="153"/>
      <c r="N2337" s="153"/>
      <c r="O2337" s="153"/>
      <c r="P2337" s="153"/>
      <c r="Q2337" s="153"/>
      <c r="R2337" s="153"/>
      <c r="S2337" s="152"/>
      <c r="T2337" s="153"/>
      <c r="X2337" s="69" t="str">
        <f t="shared" si="76"/>
        <v/>
      </c>
      <c r="Y2337" s="69" t="str">
        <f t="shared" si="77"/>
        <v/>
      </c>
    </row>
    <row r="2338" spans="8:25" x14ac:dyDescent="0.25">
      <c r="H2338" s="155"/>
      <c r="I2338" s="151"/>
      <c r="J2338" s="152"/>
      <c r="K2338" s="153"/>
      <c r="L2338" s="153"/>
      <c r="M2338" s="153"/>
      <c r="N2338" s="153"/>
      <c r="O2338" s="153"/>
      <c r="P2338" s="153"/>
      <c r="Q2338" s="153"/>
      <c r="R2338" s="153"/>
      <c r="S2338" s="152"/>
      <c r="T2338" s="153"/>
      <c r="X2338" s="69" t="str">
        <f t="shared" si="76"/>
        <v/>
      </c>
      <c r="Y2338" s="69" t="str">
        <f t="shared" si="77"/>
        <v/>
      </c>
    </row>
    <row r="2339" spans="8:25" x14ac:dyDescent="0.25">
      <c r="H2339" s="155"/>
      <c r="I2339" s="151"/>
      <c r="J2339" s="152"/>
      <c r="K2339" s="153"/>
      <c r="L2339" s="153"/>
      <c r="M2339" s="153"/>
      <c r="N2339" s="153"/>
      <c r="O2339" s="153"/>
      <c r="P2339" s="153"/>
      <c r="Q2339" s="153"/>
      <c r="R2339" s="153"/>
      <c r="S2339" s="152"/>
      <c r="T2339" s="153"/>
      <c r="X2339" s="69" t="str">
        <f t="shared" si="76"/>
        <v/>
      </c>
      <c r="Y2339" s="69" t="str">
        <f t="shared" si="77"/>
        <v/>
      </c>
    </row>
    <row r="2340" spans="8:25" x14ac:dyDescent="0.25">
      <c r="H2340" s="155"/>
      <c r="I2340" s="151"/>
      <c r="J2340" s="152"/>
      <c r="K2340" s="153"/>
      <c r="L2340" s="153"/>
      <c r="M2340" s="153"/>
      <c r="N2340" s="153"/>
      <c r="O2340" s="153"/>
      <c r="P2340" s="153"/>
      <c r="Q2340" s="153"/>
      <c r="R2340" s="153"/>
      <c r="S2340" s="152"/>
      <c r="T2340" s="153"/>
      <c r="X2340" s="69" t="str">
        <f t="shared" si="76"/>
        <v/>
      </c>
      <c r="Y2340" s="69" t="str">
        <f t="shared" si="77"/>
        <v/>
      </c>
    </row>
    <row r="2341" spans="8:25" x14ac:dyDescent="0.25">
      <c r="H2341" s="155"/>
      <c r="I2341" s="151"/>
      <c r="J2341" s="152"/>
      <c r="K2341" s="153"/>
      <c r="L2341" s="153"/>
      <c r="M2341" s="153"/>
      <c r="N2341" s="153"/>
      <c r="O2341" s="153"/>
      <c r="P2341" s="153"/>
      <c r="Q2341" s="153"/>
      <c r="R2341" s="153"/>
      <c r="S2341" s="152"/>
      <c r="T2341" s="153"/>
      <c r="X2341" s="69" t="str">
        <f t="shared" si="76"/>
        <v/>
      </c>
      <c r="Y2341" s="69" t="str">
        <f t="shared" si="77"/>
        <v/>
      </c>
    </row>
    <row r="2342" spans="8:25" x14ac:dyDescent="0.25">
      <c r="H2342" s="155"/>
      <c r="I2342" s="151"/>
      <c r="J2342" s="152"/>
      <c r="K2342" s="153"/>
      <c r="L2342" s="153"/>
      <c r="M2342" s="153"/>
      <c r="N2342" s="153"/>
      <c r="O2342" s="153"/>
      <c r="P2342" s="153"/>
      <c r="Q2342" s="153"/>
      <c r="R2342" s="153"/>
      <c r="S2342" s="152"/>
      <c r="T2342" s="153"/>
      <c r="X2342" s="69" t="str">
        <f t="shared" si="76"/>
        <v/>
      </c>
      <c r="Y2342" s="69" t="str">
        <f t="shared" si="77"/>
        <v/>
      </c>
    </row>
    <row r="2343" spans="8:25" x14ac:dyDescent="0.25">
      <c r="H2343" s="155"/>
      <c r="I2343" s="151"/>
      <c r="J2343" s="152"/>
      <c r="K2343" s="153"/>
      <c r="L2343" s="153"/>
      <c r="M2343" s="153"/>
      <c r="N2343" s="153"/>
      <c r="O2343" s="153"/>
      <c r="P2343" s="153"/>
      <c r="Q2343" s="153"/>
      <c r="R2343" s="153"/>
      <c r="S2343" s="152"/>
      <c r="T2343" s="153"/>
      <c r="X2343" s="69" t="str">
        <f t="shared" si="76"/>
        <v/>
      </c>
      <c r="Y2343" s="69" t="str">
        <f t="shared" si="77"/>
        <v/>
      </c>
    </row>
    <row r="2344" spans="8:25" x14ac:dyDescent="0.25">
      <c r="H2344" s="155"/>
      <c r="I2344" s="151"/>
      <c r="J2344" s="152"/>
      <c r="K2344" s="153"/>
      <c r="L2344" s="153"/>
      <c r="M2344" s="153"/>
      <c r="N2344" s="153"/>
      <c r="O2344" s="153"/>
      <c r="P2344" s="153"/>
      <c r="Q2344" s="153"/>
      <c r="R2344" s="153"/>
      <c r="S2344" s="152"/>
      <c r="T2344" s="153"/>
      <c r="X2344" s="69" t="str">
        <f t="shared" si="76"/>
        <v/>
      </c>
      <c r="Y2344" s="69" t="str">
        <f t="shared" si="77"/>
        <v/>
      </c>
    </row>
    <row r="2345" spans="8:25" x14ac:dyDescent="0.25">
      <c r="H2345" s="155"/>
      <c r="I2345" s="151"/>
      <c r="J2345" s="152"/>
      <c r="K2345" s="153"/>
      <c r="L2345" s="153"/>
      <c r="M2345" s="153"/>
      <c r="N2345" s="153"/>
      <c r="O2345" s="153"/>
      <c r="P2345" s="153"/>
      <c r="Q2345" s="153"/>
      <c r="R2345" s="153"/>
      <c r="S2345" s="152"/>
      <c r="T2345" s="153"/>
      <c r="X2345" s="69" t="str">
        <f t="shared" si="76"/>
        <v/>
      </c>
      <c r="Y2345" s="69" t="str">
        <f t="shared" si="77"/>
        <v/>
      </c>
    </row>
    <row r="2346" spans="8:25" x14ac:dyDescent="0.25">
      <c r="H2346" s="155"/>
      <c r="I2346" s="151"/>
      <c r="J2346" s="152"/>
      <c r="K2346" s="153"/>
      <c r="L2346" s="153"/>
      <c r="M2346" s="153"/>
      <c r="N2346" s="153"/>
      <c r="O2346" s="153"/>
      <c r="P2346" s="153"/>
      <c r="Q2346" s="153"/>
      <c r="R2346" s="153"/>
      <c r="S2346" s="152"/>
      <c r="T2346" s="153"/>
      <c r="X2346" s="69" t="str">
        <f t="shared" si="76"/>
        <v/>
      </c>
      <c r="Y2346" s="69" t="str">
        <f t="shared" si="77"/>
        <v/>
      </c>
    </row>
    <row r="2347" spans="8:25" x14ac:dyDescent="0.25">
      <c r="H2347" s="155"/>
      <c r="I2347" s="151"/>
      <c r="J2347" s="152"/>
      <c r="K2347" s="153"/>
      <c r="L2347" s="153"/>
      <c r="M2347" s="153"/>
      <c r="N2347" s="153"/>
      <c r="O2347" s="153"/>
      <c r="P2347" s="153"/>
      <c r="Q2347" s="153"/>
      <c r="R2347" s="153"/>
      <c r="S2347" s="152"/>
      <c r="T2347" s="153"/>
      <c r="X2347" s="69" t="str">
        <f t="shared" si="76"/>
        <v/>
      </c>
      <c r="Y2347" s="69" t="str">
        <f t="shared" si="77"/>
        <v/>
      </c>
    </row>
    <row r="2348" spans="8:25" x14ac:dyDescent="0.25">
      <c r="H2348" s="155"/>
      <c r="I2348" s="151"/>
      <c r="J2348" s="152"/>
      <c r="K2348" s="153"/>
      <c r="L2348" s="153"/>
      <c r="M2348" s="153"/>
      <c r="N2348" s="153"/>
      <c r="O2348" s="153"/>
      <c r="P2348" s="153"/>
      <c r="Q2348" s="153"/>
      <c r="R2348" s="153"/>
      <c r="S2348" s="152"/>
      <c r="T2348" s="153"/>
      <c r="X2348" s="69" t="str">
        <f t="shared" si="76"/>
        <v/>
      </c>
      <c r="Y2348" s="69" t="str">
        <f t="shared" si="77"/>
        <v/>
      </c>
    </row>
    <row r="2349" spans="8:25" x14ac:dyDescent="0.25">
      <c r="H2349" s="155"/>
      <c r="I2349" s="151"/>
      <c r="J2349" s="152"/>
      <c r="K2349" s="153"/>
      <c r="L2349" s="153"/>
      <c r="M2349" s="153"/>
      <c r="N2349" s="153"/>
      <c r="O2349" s="153"/>
      <c r="P2349" s="153"/>
      <c r="Q2349" s="153"/>
      <c r="R2349" s="153"/>
      <c r="S2349" s="152"/>
      <c r="T2349" s="153"/>
      <c r="X2349" s="69" t="str">
        <f t="shared" si="76"/>
        <v/>
      </c>
      <c r="Y2349" s="69" t="str">
        <f t="shared" si="77"/>
        <v/>
      </c>
    </row>
    <row r="2350" spans="8:25" x14ac:dyDescent="0.25">
      <c r="H2350" s="155"/>
      <c r="I2350" s="151"/>
      <c r="J2350" s="152"/>
      <c r="K2350" s="153"/>
      <c r="L2350" s="153"/>
      <c r="M2350" s="153"/>
      <c r="N2350" s="153"/>
      <c r="O2350" s="153"/>
      <c r="P2350" s="153"/>
      <c r="Q2350" s="153"/>
      <c r="R2350" s="153"/>
      <c r="S2350" s="152"/>
      <c r="T2350" s="153"/>
      <c r="X2350" s="69" t="str">
        <f t="shared" si="76"/>
        <v/>
      </c>
      <c r="Y2350" s="69" t="str">
        <f t="shared" si="77"/>
        <v/>
      </c>
    </row>
    <row r="2351" spans="8:25" x14ac:dyDescent="0.25">
      <c r="H2351" s="155"/>
      <c r="I2351" s="151"/>
      <c r="J2351" s="152"/>
      <c r="K2351" s="153"/>
      <c r="L2351" s="153"/>
      <c r="M2351" s="153"/>
      <c r="N2351" s="153"/>
      <c r="O2351" s="153"/>
      <c r="P2351" s="153"/>
      <c r="Q2351" s="153"/>
      <c r="R2351" s="153"/>
      <c r="S2351" s="152"/>
      <c r="T2351" s="153"/>
      <c r="X2351" s="69" t="str">
        <f t="shared" si="76"/>
        <v/>
      </c>
      <c r="Y2351" s="69" t="str">
        <f t="shared" si="77"/>
        <v/>
      </c>
    </row>
    <row r="2352" spans="8:25" x14ac:dyDescent="0.25">
      <c r="H2352" s="155"/>
      <c r="I2352" s="151"/>
      <c r="J2352" s="152"/>
      <c r="K2352" s="153"/>
      <c r="L2352" s="153"/>
      <c r="M2352" s="153"/>
      <c r="N2352" s="153"/>
      <c r="O2352" s="153"/>
      <c r="P2352" s="153"/>
      <c r="Q2352" s="153"/>
      <c r="R2352" s="153"/>
      <c r="S2352" s="152"/>
      <c r="T2352" s="153"/>
      <c r="X2352" s="69" t="str">
        <f t="shared" si="76"/>
        <v/>
      </c>
      <c r="Y2352" s="69" t="str">
        <f t="shared" si="77"/>
        <v/>
      </c>
    </row>
    <row r="2353" spans="8:25" x14ac:dyDescent="0.25">
      <c r="H2353" s="155"/>
      <c r="I2353" s="151"/>
      <c r="J2353" s="152"/>
      <c r="K2353" s="153"/>
      <c r="L2353" s="153"/>
      <c r="M2353" s="153"/>
      <c r="N2353" s="153"/>
      <c r="O2353" s="153"/>
      <c r="P2353" s="153"/>
      <c r="Q2353" s="153"/>
      <c r="R2353" s="153"/>
      <c r="S2353" s="152"/>
      <c r="T2353" s="153"/>
      <c r="X2353" s="69" t="str">
        <f t="shared" si="76"/>
        <v/>
      </c>
      <c r="Y2353" s="69" t="str">
        <f t="shared" si="77"/>
        <v/>
      </c>
    </row>
    <row r="2354" spans="8:25" x14ac:dyDescent="0.25">
      <c r="H2354" s="155"/>
      <c r="I2354" s="151"/>
      <c r="J2354" s="152"/>
      <c r="K2354" s="153"/>
      <c r="L2354" s="153"/>
      <c r="M2354" s="153"/>
      <c r="N2354" s="153"/>
      <c r="O2354" s="153"/>
      <c r="P2354" s="153"/>
      <c r="Q2354" s="153"/>
      <c r="R2354" s="153"/>
      <c r="S2354" s="152"/>
      <c r="T2354" s="153"/>
      <c r="X2354" s="69" t="str">
        <f t="shared" si="76"/>
        <v/>
      </c>
      <c r="Y2354" s="69" t="str">
        <f t="shared" si="77"/>
        <v/>
      </c>
    </row>
    <row r="2355" spans="8:25" x14ac:dyDescent="0.25">
      <c r="H2355" s="155"/>
      <c r="I2355" s="151"/>
      <c r="J2355" s="152"/>
      <c r="K2355" s="153"/>
      <c r="L2355" s="153"/>
      <c r="M2355" s="153"/>
      <c r="N2355" s="153"/>
      <c r="O2355" s="153"/>
      <c r="P2355" s="153"/>
      <c r="Q2355" s="153"/>
      <c r="R2355" s="153"/>
      <c r="S2355" s="152"/>
      <c r="T2355" s="153"/>
      <c r="X2355" s="69" t="str">
        <f t="shared" si="76"/>
        <v/>
      </c>
      <c r="Y2355" s="69" t="str">
        <f t="shared" si="77"/>
        <v/>
      </c>
    </row>
    <row r="2356" spans="8:25" x14ac:dyDescent="0.25">
      <c r="H2356" s="155"/>
      <c r="I2356" s="151"/>
      <c r="J2356" s="152"/>
      <c r="K2356" s="153"/>
      <c r="L2356" s="153"/>
      <c r="M2356" s="153"/>
      <c r="N2356" s="153"/>
      <c r="O2356" s="153"/>
      <c r="P2356" s="153"/>
      <c r="Q2356" s="153"/>
      <c r="R2356" s="153"/>
      <c r="S2356" s="152"/>
      <c r="T2356" s="153"/>
      <c r="X2356" s="69" t="str">
        <f t="shared" si="76"/>
        <v/>
      </c>
      <c r="Y2356" s="69" t="str">
        <f t="shared" si="77"/>
        <v/>
      </c>
    </row>
    <row r="2357" spans="8:25" x14ac:dyDescent="0.25">
      <c r="H2357" s="155"/>
      <c r="I2357" s="151"/>
      <c r="J2357" s="152"/>
      <c r="K2357" s="153"/>
      <c r="L2357" s="153"/>
      <c r="M2357" s="153"/>
      <c r="N2357" s="153"/>
      <c r="O2357" s="153"/>
      <c r="P2357" s="153"/>
      <c r="Q2357" s="153"/>
      <c r="R2357" s="153"/>
      <c r="S2357" s="152"/>
      <c r="T2357" s="153"/>
      <c r="X2357" s="69" t="str">
        <f t="shared" si="76"/>
        <v/>
      </c>
      <c r="Y2357" s="69" t="str">
        <f t="shared" si="77"/>
        <v/>
      </c>
    </row>
    <row r="2358" spans="8:25" x14ac:dyDescent="0.25">
      <c r="H2358" s="155"/>
      <c r="I2358" s="151"/>
      <c r="J2358" s="152"/>
      <c r="K2358" s="153"/>
      <c r="L2358" s="153"/>
      <c r="M2358" s="153"/>
      <c r="N2358" s="153"/>
      <c r="O2358" s="153"/>
      <c r="P2358" s="153"/>
      <c r="Q2358" s="153"/>
      <c r="R2358" s="153"/>
      <c r="S2358" s="152"/>
      <c r="T2358" s="153"/>
      <c r="X2358" s="69" t="str">
        <f t="shared" si="76"/>
        <v/>
      </c>
      <c r="Y2358" s="69" t="str">
        <f t="shared" si="77"/>
        <v/>
      </c>
    </row>
    <row r="2359" spans="8:25" x14ac:dyDescent="0.25">
      <c r="H2359" s="155"/>
      <c r="I2359" s="151"/>
      <c r="J2359" s="152"/>
      <c r="K2359" s="153"/>
      <c r="L2359" s="153"/>
      <c r="M2359" s="153"/>
      <c r="N2359" s="153"/>
      <c r="O2359" s="153"/>
      <c r="P2359" s="153"/>
      <c r="Q2359" s="153"/>
      <c r="R2359" s="153"/>
      <c r="S2359" s="152"/>
      <c r="T2359" s="153"/>
      <c r="X2359" s="69" t="str">
        <f t="shared" si="76"/>
        <v/>
      </c>
      <c r="Y2359" s="69" t="str">
        <f t="shared" si="77"/>
        <v/>
      </c>
    </row>
    <row r="2360" spans="8:25" x14ac:dyDescent="0.25">
      <c r="H2360" s="155"/>
      <c r="I2360" s="151"/>
      <c r="J2360" s="152"/>
      <c r="K2360" s="153"/>
      <c r="L2360" s="153"/>
      <c r="M2360" s="153"/>
      <c r="N2360" s="153"/>
      <c r="O2360" s="153"/>
      <c r="P2360" s="153"/>
      <c r="Q2360" s="153"/>
      <c r="R2360" s="153"/>
      <c r="S2360" s="152"/>
      <c r="T2360" s="153"/>
      <c r="X2360" s="69" t="str">
        <f t="shared" si="76"/>
        <v/>
      </c>
      <c r="Y2360" s="69" t="str">
        <f t="shared" si="77"/>
        <v/>
      </c>
    </row>
    <row r="2361" spans="8:25" x14ac:dyDescent="0.25">
      <c r="H2361" s="155"/>
      <c r="I2361" s="151"/>
      <c r="J2361" s="152"/>
      <c r="K2361" s="153"/>
      <c r="L2361" s="153"/>
      <c r="M2361" s="153"/>
      <c r="N2361" s="153"/>
      <c r="O2361" s="153"/>
      <c r="P2361" s="153"/>
      <c r="Q2361" s="153"/>
      <c r="R2361" s="153"/>
      <c r="S2361" s="152"/>
      <c r="T2361" s="153"/>
      <c r="X2361" s="69" t="str">
        <f t="shared" si="76"/>
        <v/>
      </c>
      <c r="Y2361" s="69" t="str">
        <f t="shared" si="77"/>
        <v/>
      </c>
    </row>
    <row r="2362" spans="8:25" x14ac:dyDescent="0.25">
      <c r="H2362" s="155"/>
      <c r="I2362" s="151"/>
      <c r="J2362" s="152"/>
      <c r="K2362" s="153"/>
      <c r="L2362" s="153"/>
      <c r="M2362" s="153"/>
      <c r="N2362" s="153"/>
      <c r="O2362" s="153"/>
      <c r="P2362" s="153"/>
      <c r="Q2362" s="153"/>
      <c r="R2362" s="153"/>
      <c r="S2362" s="152"/>
      <c r="T2362" s="153"/>
      <c r="X2362" s="69" t="str">
        <f t="shared" si="76"/>
        <v/>
      </c>
      <c r="Y2362" s="69" t="str">
        <f t="shared" si="77"/>
        <v/>
      </c>
    </row>
    <row r="2363" spans="8:25" x14ac:dyDescent="0.25">
      <c r="H2363" s="155"/>
      <c r="I2363" s="151"/>
      <c r="J2363" s="152"/>
      <c r="K2363" s="153"/>
      <c r="L2363" s="153"/>
      <c r="M2363" s="153"/>
      <c r="N2363" s="153"/>
      <c r="O2363" s="153"/>
      <c r="P2363" s="153"/>
      <c r="Q2363" s="153"/>
      <c r="R2363" s="153"/>
      <c r="S2363" s="152"/>
      <c r="T2363" s="153"/>
      <c r="X2363" s="69" t="str">
        <f t="shared" si="76"/>
        <v/>
      </c>
      <c r="Y2363" s="69" t="str">
        <f t="shared" si="77"/>
        <v/>
      </c>
    </row>
    <row r="2364" spans="8:25" x14ac:dyDescent="0.25">
      <c r="H2364" s="155"/>
      <c r="I2364" s="151"/>
      <c r="J2364" s="152"/>
      <c r="K2364" s="153"/>
      <c r="L2364" s="153"/>
      <c r="M2364" s="153"/>
      <c r="N2364" s="153"/>
      <c r="O2364" s="153"/>
      <c r="P2364" s="153"/>
      <c r="Q2364" s="153"/>
      <c r="R2364" s="153"/>
      <c r="S2364" s="152"/>
      <c r="T2364" s="153"/>
      <c r="X2364" s="69" t="str">
        <f t="shared" si="76"/>
        <v/>
      </c>
      <c r="Y2364" s="69" t="str">
        <f t="shared" si="77"/>
        <v/>
      </c>
    </row>
    <row r="2365" spans="8:25" x14ac:dyDescent="0.25">
      <c r="H2365" s="155"/>
      <c r="I2365" s="151"/>
      <c r="J2365" s="152"/>
      <c r="K2365" s="153"/>
      <c r="L2365" s="153"/>
      <c r="M2365" s="153"/>
      <c r="N2365" s="153"/>
      <c r="O2365" s="153"/>
      <c r="P2365" s="153"/>
      <c r="Q2365" s="153"/>
      <c r="R2365" s="153"/>
      <c r="S2365" s="152"/>
      <c r="T2365" s="153"/>
      <c r="X2365" s="69" t="str">
        <f t="shared" si="76"/>
        <v/>
      </c>
      <c r="Y2365" s="69" t="str">
        <f t="shared" si="77"/>
        <v/>
      </c>
    </row>
    <row r="2366" spans="8:25" x14ac:dyDescent="0.25">
      <c r="H2366" s="155"/>
      <c r="I2366" s="151"/>
      <c r="J2366" s="152"/>
      <c r="K2366" s="153"/>
      <c r="L2366" s="153"/>
      <c r="M2366" s="153"/>
      <c r="N2366" s="153"/>
      <c r="O2366" s="153"/>
      <c r="P2366" s="153"/>
      <c r="Q2366" s="153"/>
      <c r="R2366" s="153"/>
      <c r="S2366" s="152"/>
      <c r="T2366" s="153"/>
      <c r="X2366" s="69" t="str">
        <f t="shared" si="76"/>
        <v/>
      </c>
      <c r="Y2366" s="69" t="str">
        <f t="shared" si="77"/>
        <v/>
      </c>
    </row>
    <row r="2367" spans="8:25" x14ac:dyDescent="0.25">
      <c r="H2367" s="155"/>
      <c r="I2367" s="151"/>
      <c r="J2367" s="152"/>
      <c r="K2367" s="153"/>
      <c r="L2367" s="153"/>
      <c r="M2367" s="153"/>
      <c r="N2367" s="153"/>
      <c r="O2367" s="153"/>
      <c r="P2367" s="153"/>
      <c r="Q2367" s="153"/>
      <c r="R2367" s="153"/>
      <c r="S2367" s="152"/>
      <c r="T2367" s="153"/>
      <c r="X2367" s="69" t="str">
        <f t="shared" si="76"/>
        <v/>
      </c>
      <c r="Y2367" s="69" t="str">
        <f t="shared" si="77"/>
        <v/>
      </c>
    </row>
    <row r="2368" spans="8:25" x14ac:dyDescent="0.25">
      <c r="H2368" s="155"/>
      <c r="I2368" s="151"/>
      <c r="J2368" s="152"/>
      <c r="K2368" s="153"/>
      <c r="L2368" s="153"/>
      <c r="M2368" s="153"/>
      <c r="N2368" s="153"/>
      <c r="O2368" s="153"/>
      <c r="P2368" s="153"/>
      <c r="Q2368" s="153"/>
      <c r="R2368" s="153"/>
      <c r="S2368" s="152"/>
      <c r="T2368" s="153"/>
      <c r="X2368" s="69" t="str">
        <f t="shared" si="76"/>
        <v/>
      </c>
      <c r="Y2368" s="69" t="str">
        <f t="shared" si="77"/>
        <v/>
      </c>
    </row>
    <row r="2369" spans="8:25" x14ac:dyDescent="0.25">
      <c r="H2369" s="155"/>
      <c r="I2369" s="151"/>
      <c r="J2369" s="152"/>
      <c r="K2369" s="153"/>
      <c r="L2369" s="153"/>
      <c r="M2369" s="153"/>
      <c r="N2369" s="153"/>
      <c r="O2369" s="153"/>
      <c r="P2369" s="153"/>
      <c r="Q2369" s="153"/>
      <c r="R2369" s="153"/>
      <c r="S2369" s="152"/>
      <c r="T2369" s="153"/>
      <c r="X2369" s="69" t="str">
        <f t="shared" si="76"/>
        <v/>
      </c>
      <c r="Y2369" s="69" t="str">
        <f t="shared" si="77"/>
        <v/>
      </c>
    </row>
    <row r="2370" spans="8:25" x14ac:dyDescent="0.25">
      <c r="H2370" s="155"/>
      <c r="I2370" s="151"/>
      <c r="J2370" s="152"/>
      <c r="K2370" s="153"/>
      <c r="L2370" s="153"/>
      <c r="M2370" s="153"/>
      <c r="N2370" s="153"/>
      <c r="O2370" s="153"/>
      <c r="P2370" s="153"/>
      <c r="Q2370" s="153"/>
      <c r="R2370" s="153"/>
      <c r="S2370" s="152"/>
      <c r="T2370" s="153"/>
      <c r="X2370" s="69" t="str">
        <f t="shared" ref="X2370:X2433" si="78">IF(W2370&lt;&gt;"",W2370-I2370,"")</f>
        <v/>
      </c>
      <c r="Y2370" s="69" t="str">
        <f t="shared" si="77"/>
        <v/>
      </c>
    </row>
    <row r="2371" spans="8:25" x14ac:dyDescent="0.25">
      <c r="H2371" s="155"/>
      <c r="I2371" s="151"/>
      <c r="J2371" s="152"/>
      <c r="K2371" s="153"/>
      <c r="L2371" s="153"/>
      <c r="M2371" s="153"/>
      <c r="N2371" s="153"/>
      <c r="O2371" s="153"/>
      <c r="P2371" s="153"/>
      <c r="Q2371" s="153"/>
      <c r="R2371" s="153"/>
      <c r="S2371" s="152"/>
      <c r="T2371" s="153"/>
      <c r="X2371" s="69" t="str">
        <f t="shared" si="78"/>
        <v/>
      </c>
      <c r="Y2371" s="69" t="str">
        <f t="shared" ref="Y2371:Y2434" si="79">IF(X2371&lt;&gt;"",IF(X2371&lt;365,"&lt; 1 year",IF(X2371&lt;730,"1-2",IF(X2371&lt;1095,"2-3",IF(X2371&lt;1460,"3-4",IF(X2371&lt;1825,"4-5","5+"))))),"")</f>
        <v/>
      </c>
    </row>
    <row r="2372" spans="8:25" x14ac:dyDescent="0.25">
      <c r="H2372" s="155"/>
      <c r="I2372" s="151"/>
      <c r="J2372" s="152"/>
      <c r="K2372" s="153"/>
      <c r="L2372" s="153"/>
      <c r="M2372" s="153"/>
      <c r="N2372" s="153"/>
      <c r="O2372" s="153"/>
      <c r="P2372" s="153"/>
      <c r="Q2372" s="153"/>
      <c r="R2372" s="153"/>
      <c r="S2372" s="152"/>
      <c r="T2372" s="153"/>
      <c r="X2372" s="69" t="str">
        <f t="shared" si="78"/>
        <v/>
      </c>
      <c r="Y2372" s="69" t="str">
        <f t="shared" si="79"/>
        <v/>
      </c>
    </row>
    <row r="2373" spans="8:25" x14ac:dyDescent="0.25">
      <c r="H2373" s="155"/>
      <c r="I2373" s="151"/>
      <c r="J2373" s="152"/>
      <c r="K2373" s="153"/>
      <c r="L2373" s="153"/>
      <c r="M2373" s="153"/>
      <c r="N2373" s="153"/>
      <c r="O2373" s="153"/>
      <c r="P2373" s="153"/>
      <c r="Q2373" s="153"/>
      <c r="R2373" s="153"/>
      <c r="S2373" s="152"/>
      <c r="T2373" s="153"/>
      <c r="X2373" s="69" t="str">
        <f t="shared" si="78"/>
        <v/>
      </c>
      <c r="Y2373" s="69" t="str">
        <f t="shared" si="79"/>
        <v/>
      </c>
    </row>
    <row r="2374" spans="8:25" x14ac:dyDescent="0.25">
      <c r="H2374" s="155"/>
      <c r="I2374" s="151"/>
      <c r="J2374" s="152"/>
      <c r="K2374" s="153"/>
      <c r="L2374" s="153"/>
      <c r="M2374" s="153"/>
      <c r="N2374" s="153"/>
      <c r="O2374" s="153"/>
      <c r="P2374" s="153"/>
      <c r="Q2374" s="153"/>
      <c r="R2374" s="153"/>
      <c r="S2374" s="152"/>
      <c r="T2374" s="153"/>
      <c r="X2374" s="69" t="str">
        <f t="shared" si="78"/>
        <v/>
      </c>
      <c r="Y2374" s="69" t="str">
        <f t="shared" si="79"/>
        <v/>
      </c>
    </row>
    <row r="2375" spans="8:25" x14ac:dyDescent="0.25">
      <c r="H2375" s="155"/>
      <c r="I2375" s="151"/>
      <c r="J2375" s="152"/>
      <c r="K2375" s="153"/>
      <c r="L2375" s="153"/>
      <c r="M2375" s="153"/>
      <c r="N2375" s="153"/>
      <c r="O2375" s="153"/>
      <c r="P2375" s="153"/>
      <c r="Q2375" s="153"/>
      <c r="R2375" s="153"/>
      <c r="S2375" s="152"/>
      <c r="T2375" s="153"/>
      <c r="X2375" s="69" t="str">
        <f t="shared" si="78"/>
        <v/>
      </c>
      <c r="Y2375" s="69" t="str">
        <f t="shared" si="79"/>
        <v/>
      </c>
    </row>
    <row r="2376" spans="8:25" x14ac:dyDescent="0.25">
      <c r="H2376" s="155"/>
      <c r="I2376" s="151"/>
      <c r="J2376" s="152"/>
      <c r="K2376" s="153"/>
      <c r="L2376" s="153"/>
      <c r="M2376" s="153"/>
      <c r="N2376" s="153"/>
      <c r="O2376" s="153"/>
      <c r="P2376" s="153"/>
      <c r="Q2376" s="153"/>
      <c r="R2376" s="153"/>
      <c r="S2376" s="152"/>
      <c r="T2376" s="153"/>
      <c r="X2376" s="69" t="str">
        <f t="shared" si="78"/>
        <v/>
      </c>
      <c r="Y2376" s="69" t="str">
        <f t="shared" si="79"/>
        <v/>
      </c>
    </row>
    <row r="2377" spans="8:25" x14ac:dyDescent="0.25">
      <c r="H2377" s="155"/>
      <c r="I2377" s="151"/>
      <c r="J2377" s="152"/>
      <c r="K2377" s="153"/>
      <c r="L2377" s="153"/>
      <c r="M2377" s="153"/>
      <c r="N2377" s="153"/>
      <c r="O2377" s="153"/>
      <c r="P2377" s="153"/>
      <c r="Q2377" s="153"/>
      <c r="R2377" s="153"/>
      <c r="S2377" s="152"/>
      <c r="T2377" s="153"/>
      <c r="X2377" s="69" t="str">
        <f t="shared" si="78"/>
        <v/>
      </c>
      <c r="Y2377" s="69" t="str">
        <f t="shared" si="79"/>
        <v/>
      </c>
    </row>
    <row r="2378" spans="8:25" x14ac:dyDescent="0.25">
      <c r="H2378" s="155"/>
      <c r="I2378" s="151"/>
      <c r="J2378" s="152"/>
      <c r="K2378" s="153"/>
      <c r="L2378" s="153"/>
      <c r="M2378" s="153"/>
      <c r="N2378" s="153"/>
      <c r="O2378" s="153"/>
      <c r="P2378" s="153"/>
      <c r="Q2378" s="153"/>
      <c r="R2378" s="153"/>
      <c r="S2378" s="152"/>
      <c r="T2378" s="153"/>
      <c r="X2378" s="69" t="str">
        <f t="shared" si="78"/>
        <v/>
      </c>
      <c r="Y2378" s="69" t="str">
        <f t="shared" si="79"/>
        <v/>
      </c>
    </row>
    <row r="2379" spans="8:25" x14ac:dyDescent="0.25">
      <c r="H2379" s="155"/>
      <c r="I2379" s="151"/>
      <c r="J2379" s="152"/>
      <c r="K2379" s="153"/>
      <c r="L2379" s="153"/>
      <c r="M2379" s="153"/>
      <c r="N2379" s="153"/>
      <c r="O2379" s="153"/>
      <c r="P2379" s="153"/>
      <c r="Q2379" s="153"/>
      <c r="R2379" s="153"/>
      <c r="S2379" s="152"/>
      <c r="T2379" s="153"/>
      <c r="X2379" s="69" t="str">
        <f t="shared" si="78"/>
        <v/>
      </c>
      <c r="Y2379" s="69" t="str">
        <f t="shared" si="79"/>
        <v/>
      </c>
    </row>
    <row r="2380" spans="8:25" x14ac:dyDescent="0.25">
      <c r="H2380" s="155"/>
      <c r="I2380" s="151"/>
      <c r="J2380" s="152"/>
      <c r="K2380" s="153"/>
      <c r="L2380" s="153"/>
      <c r="M2380" s="153"/>
      <c r="N2380" s="153"/>
      <c r="O2380" s="153"/>
      <c r="P2380" s="153"/>
      <c r="Q2380" s="153"/>
      <c r="R2380" s="153"/>
      <c r="S2380" s="152"/>
      <c r="T2380" s="153"/>
      <c r="X2380" s="69" t="str">
        <f t="shared" si="78"/>
        <v/>
      </c>
      <c r="Y2380" s="69" t="str">
        <f t="shared" si="79"/>
        <v/>
      </c>
    </row>
    <row r="2381" spans="8:25" x14ac:dyDescent="0.25">
      <c r="H2381" s="155"/>
      <c r="I2381" s="151"/>
      <c r="J2381" s="152"/>
      <c r="K2381" s="153"/>
      <c r="L2381" s="153"/>
      <c r="M2381" s="153"/>
      <c r="N2381" s="153"/>
      <c r="O2381" s="153"/>
      <c r="P2381" s="153"/>
      <c r="Q2381" s="153"/>
      <c r="R2381" s="153"/>
      <c r="S2381" s="152"/>
      <c r="T2381" s="153"/>
      <c r="X2381" s="69" t="str">
        <f t="shared" si="78"/>
        <v/>
      </c>
      <c r="Y2381" s="69" t="str">
        <f t="shared" si="79"/>
        <v/>
      </c>
    </row>
    <row r="2382" spans="8:25" x14ac:dyDescent="0.25">
      <c r="H2382" s="155"/>
      <c r="I2382" s="151"/>
      <c r="J2382" s="152"/>
      <c r="K2382" s="153"/>
      <c r="L2382" s="153"/>
      <c r="M2382" s="153"/>
      <c r="N2382" s="153"/>
      <c r="O2382" s="153"/>
      <c r="P2382" s="153"/>
      <c r="Q2382" s="153"/>
      <c r="R2382" s="153"/>
      <c r="S2382" s="152"/>
      <c r="T2382" s="153"/>
      <c r="X2382" s="69" t="str">
        <f t="shared" si="78"/>
        <v/>
      </c>
      <c r="Y2382" s="69" t="str">
        <f t="shared" si="79"/>
        <v/>
      </c>
    </row>
    <row r="2383" spans="8:25" x14ac:dyDescent="0.25">
      <c r="H2383" s="155"/>
      <c r="I2383" s="151"/>
      <c r="J2383" s="152"/>
      <c r="K2383" s="153"/>
      <c r="L2383" s="153"/>
      <c r="M2383" s="153"/>
      <c r="N2383" s="153"/>
      <c r="O2383" s="153"/>
      <c r="P2383" s="153"/>
      <c r="Q2383" s="153"/>
      <c r="R2383" s="153"/>
      <c r="S2383" s="152"/>
      <c r="T2383" s="153"/>
      <c r="X2383" s="69" t="str">
        <f t="shared" si="78"/>
        <v/>
      </c>
      <c r="Y2383" s="69" t="str">
        <f t="shared" si="79"/>
        <v/>
      </c>
    </row>
    <row r="2384" spans="8:25" x14ac:dyDescent="0.25">
      <c r="H2384" s="155"/>
      <c r="I2384" s="151"/>
      <c r="J2384" s="152"/>
      <c r="K2384" s="153"/>
      <c r="L2384" s="153"/>
      <c r="M2384" s="153"/>
      <c r="N2384" s="153"/>
      <c r="O2384" s="153"/>
      <c r="P2384" s="153"/>
      <c r="Q2384" s="153"/>
      <c r="R2384" s="153"/>
      <c r="S2384" s="152"/>
      <c r="T2384" s="153"/>
      <c r="X2384" s="69" t="str">
        <f t="shared" si="78"/>
        <v/>
      </c>
      <c r="Y2384" s="69" t="str">
        <f t="shared" si="79"/>
        <v/>
      </c>
    </row>
    <row r="2385" spans="8:25" x14ac:dyDescent="0.25">
      <c r="H2385" s="155"/>
      <c r="I2385" s="151"/>
      <c r="J2385" s="152"/>
      <c r="K2385" s="153"/>
      <c r="L2385" s="153"/>
      <c r="M2385" s="153"/>
      <c r="N2385" s="153"/>
      <c r="O2385" s="153"/>
      <c r="P2385" s="153"/>
      <c r="Q2385" s="153"/>
      <c r="R2385" s="153"/>
      <c r="S2385" s="152"/>
      <c r="T2385" s="153"/>
      <c r="X2385" s="69" t="str">
        <f t="shared" si="78"/>
        <v/>
      </c>
      <c r="Y2385" s="69" t="str">
        <f t="shared" si="79"/>
        <v/>
      </c>
    </row>
    <row r="2386" spans="8:25" x14ac:dyDescent="0.25">
      <c r="H2386" s="155"/>
      <c r="I2386" s="151"/>
      <c r="J2386" s="152"/>
      <c r="K2386" s="153"/>
      <c r="L2386" s="153"/>
      <c r="M2386" s="153"/>
      <c r="N2386" s="153"/>
      <c r="O2386" s="153"/>
      <c r="P2386" s="153"/>
      <c r="Q2386" s="153"/>
      <c r="R2386" s="153"/>
      <c r="S2386" s="152"/>
      <c r="T2386" s="153"/>
      <c r="X2386" s="69" t="str">
        <f t="shared" si="78"/>
        <v/>
      </c>
      <c r="Y2386" s="69" t="str">
        <f t="shared" si="79"/>
        <v/>
      </c>
    </row>
    <row r="2387" spans="8:25" x14ac:dyDescent="0.25">
      <c r="H2387" s="155"/>
      <c r="I2387" s="151"/>
      <c r="J2387" s="152"/>
      <c r="K2387" s="153"/>
      <c r="L2387" s="153"/>
      <c r="M2387" s="153"/>
      <c r="N2387" s="153"/>
      <c r="O2387" s="153"/>
      <c r="P2387" s="153"/>
      <c r="Q2387" s="153"/>
      <c r="R2387" s="153"/>
      <c r="S2387" s="152"/>
      <c r="T2387" s="153"/>
      <c r="X2387" s="69" t="str">
        <f t="shared" si="78"/>
        <v/>
      </c>
      <c r="Y2387" s="69" t="str">
        <f t="shared" si="79"/>
        <v/>
      </c>
    </row>
    <row r="2388" spans="8:25" x14ac:dyDescent="0.25">
      <c r="H2388" s="155"/>
      <c r="I2388" s="151"/>
      <c r="J2388" s="152"/>
      <c r="K2388" s="153"/>
      <c r="L2388" s="153"/>
      <c r="M2388" s="153"/>
      <c r="N2388" s="153"/>
      <c r="O2388" s="153"/>
      <c r="P2388" s="153"/>
      <c r="Q2388" s="153"/>
      <c r="R2388" s="153"/>
      <c r="S2388" s="152"/>
      <c r="T2388" s="153"/>
      <c r="X2388" s="69" t="str">
        <f t="shared" si="78"/>
        <v/>
      </c>
      <c r="Y2388" s="69" t="str">
        <f t="shared" si="79"/>
        <v/>
      </c>
    </row>
    <row r="2389" spans="8:25" x14ac:dyDescent="0.25">
      <c r="H2389" s="155"/>
      <c r="I2389" s="151"/>
      <c r="J2389" s="152"/>
      <c r="K2389" s="153"/>
      <c r="L2389" s="153"/>
      <c r="M2389" s="153"/>
      <c r="N2389" s="153"/>
      <c r="O2389" s="153"/>
      <c r="P2389" s="153"/>
      <c r="Q2389" s="153"/>
      <c r="R2389" s="153"/>
      <c r="S2389" s="152"/>
      <c r="T2389" s="153"/>
      <c r="X2389" s="69" t="str">
        <f t="shared" si="78"/>
        <v/>
      </c>
      <c r="Y2389" s="69" t="str">
        <f t="shared" si="79"/>
        <v/>
      </c>
    </row>
    <row r="2390" spans="8:25" x14ac:dyDescent="0.25">
      <c r="H2390" s="155"/>
      <c r="I2390" s="151"/>
      <c r="J2390" s="152"/>
      <c r="K2390" s="153"/>
      <c r="L2390" s="153"/>
      <c r="M2390" s="153"/>
      <c r="N2390" s="153"/>
      <c r="O2390" s="153"/>
      <c r="P2390" s="153"/>
      <c r="Q2390" s="153"/>
      <c r="R2390" s="153"/>
      <c r="S2390" s="152"/>
      <c r="T2390" s="153"/>
      <c r="X2390" s="69" t="str">
        <f t="shared" si="78"/>
        <v/>
      </c>
      <c r="Y2390" s="69" t="str">
        <f t="shared" si="79"/>
        <v/>
      </c>
    </row>
    <row r="2391" spans="8:25" x14ac:dyDescent="0.25">
      <c r="H2391" s="155"/>
      <c r="I2391" s="151"/>
      <c r="J2391" s="152"/>
      <c r="K2391" s="153"/>
      <c r="L2391" s="153"/>
      <c r="M2391" s="153"/>
      <c r="N2391" s="153"/>
      <c r="O2391" s="153"/>
      <c r="P2391" s="153"/>
      <c r="Q2391" s="153"/>
      <c r="R2391" s="153"/>
      <c r="S2391" s="152"/>
      <c r="T2391" s="153"/>
      <c r="X2391" s="69" t="str">
        <f t="shared" si="78"/>
        <v/>
      </c>
      <c r="Y2391" s="69" t="str">
        <f t="shared" si="79"/>
        <v/>
      </c>
    </row>
    <row r="2392" spans="8:25" x14ac:dyDescent="0.25">
      <c r="H2392" s="155"/>
      <c r="I2392" s="151"/>
      <c r="J2392" s="152"/>
      <c r="K2392" s="153"/>
      <c r="L2392" s="153"/>
      <c r="M2392" s="153"/>
      <c r="N2392" s="153"/>
      <c r="O2392" s="153"/>
      <c r="P2392" s="153"/>
      <c r="Q2392" s="153"/>
      <c r="R2392" s="153"/>
      <c r="S2392" s="152"/>
      <c r="T2392" s="153"/>
      <c r="X2392" s="69" t="str">
        <f t="shared" si="78"/>
        <v/>
      </c>
      <c r="Y2392" s="69" t="str">
        <f t="shared" si="79"/>
        <v/>
      </c>
    </row>
    <row r="2393" spans="8:25" x14ac:dyDescent="0.25">
      <c r="H2393" s="155"/>
      <c r="I2393" s="151"/>
      <c r="J2393" s="152"/>
      <c r="K2393" s="153"/>
      <c r="L2393" s="153"/>
      <c r="M2393" s="153"/>
      <c r="N2393" s="153"/>
      <c r="O2393" s="153"/>
      <c r="P2393" s="153"/>
      <c r="Q2393" s="153"/>
      <c r="R2393" s="153"/>
      <c r="S2393" s="152"/>
      <c r="T2393" s="153"/>
      <c r="X2393" s="69" t="str">
        <f t="shared" si="78"/>
        <v/>
      </c>
      <c r="Y2393" s="69" t="str">
        <f t="shared" si="79"/>
        <v/>
      </c>
    </row>
    <row r="2394" spans="8:25" x14ac:dyDescent="0.25">
      <c r="H2394" s="155"/>
      <c r="I2394" s="151"/>
      <c r="J2394" s="152"/>
      <c r="K2394" s="153"/>
      <c r="L2394" s="153"/>
      <c r="M2394" s="153"/>
      <c r="N2394" s="153"/>
      <c r="O2394" s="153"/>
      <c r="P2394" s="153"/>
      <c r="Q2394" s="153"/>
      <c r="R2394" s="153"/>
      <c r="S2394" s="152"/>
      <c r="T2394" s="153"/>
      <c r="X2394" s="69" t="str">
        <f t="shared" si="78"/>
        <v/>
      </c>
      <c r="Y2394" s="69" t="str">
        <f t="shared" si="79"/>
        <v/>
      </c>
    </row>
    <row r="2395" spans="8:25" x14ac:dyDescent="0.25">
      <c r="H2395" s="155"/>
      <c r="I2395" s="151"/>
      <c r="J2395" s="152"/>
      <c r="K2395" s="153"/>
      <c r="L2395" s="153"/>
      <c r="M2395" s="153"/>
      <c r="N2395" s="153"/>
      <c r="O2395" s="153"/>
      <c r="P2395" s="153"/>
      <c r="Q2395" s="153"/>
      <c r="R2395" s="153"/>
      <c r="S2395" s="152"/>
      <c r="T2395" s="153"/>
      <c r="X2395" s="69" t="str">
        <f t="shared" si="78"/>
        <v/>
      </c>
      <c r="Y2395" s="69" t="str">
        <f t="shared" si="79"/>
        <v/>
      </c>
    </row>
    <row r="2396" spans="8:25" x14ac:dyDescent="0.25">
      <c r="H2396" s="155"/>
      <c r="I2396" s="151"/>
      <c r="J2396" s="152"/>
      <c r="K2396" s="153"/>
      <c r="L2396" s="153"/>
      <c r="M2396" s="153"/>
      <c r="N2396" s="153"/>
      <c r="O2396" s="153"/>
      <c r="P2396" s="153"/>
      <c r="Q2396" s="153"/>
      <c r="R2396" s="153"/>
      <c r="S2396" s="152"/>
      <c r="T2396" s="153"/>
      <c r="X2396" s="69" t="str">
        <f t="shared" si="78"/>
        <v/>
      </c>
      <c r="Y2396" s="69" t="str">
        <f t="shared" si="79"/>
        <v/>
      </c>
    </row>
    <row r="2397" spans="8:25" x14ac:dyDescent="0.25">
      <c r="H2397" s="155"/>
      <c r="I2397" s="151"/>
      <c r="J2397" s="152"/>
      <c r="K2397" s="153"/>
      <c r="L2397" s="153"/>
      <c r="M2397" s="153"/>
      <c r="N2397" s="153"/>
      <c r="O2397" s="153"/>
      <c r="P2397" s="153"/>
      <c r="Q2397" s="153"/>
      <c r="R2397" s="153"/>
      <c r="S2397" s="152"/>
      <c r="T2397" s="153"/>
      <c r="X2397" s="69" t="str">
        <f t="shared" si="78"/>
        <v/>
      </c>
      <c r="Y2397" s="69" t="str">
        <f t="shared" si="79"/>
        <v/>
      </c>
    </row>
    <row r="2398" spans="8:25" x14ac:dyDescent="0.25">
      <c r="H2398" s="155"/>
      <c r="I2398" s="151"/>
      <c r="J2398" s="152"/>
      <c r="K2398" s="153"/>
      <c r="L2398" s="153"/>
      <c r="M2398" s="153"/>
      <c r="N2398" s="153"/>
      <c r="O2398" s="153"/>
      <c r="P2398" s="153"/>
      <c r="Q2398" s="153"/>
      <c r="R2398" s="153"/>
      <c r="S2398" s="152"/>
      <c r="T2398" s="153"/>
      <c r="X2398" s="69" t="str">
        <f t="shared" si="78"/>
        <v/>
      </c>
      <c r="Y2398" s="69" t="str">
        <f t="shared" si="79"/>
        <v/>
      </c>
    </row>
    <row r="2399" spans="8:25" x14ac:dyDescent="0.25">
      <c r="H2399" s="155"/>
      <c r="I2399" s="151"/>
      <c r="J2399" s="152"/>
      <c r="K2399" s="153"/>
      <c r="L2399" s="153"/>
      <c r="M2399" s="153"/>
      <c r="N2399" s="153"/>
      <c r="O2399" s="153"/>
      <c r="P2399" s="153"/>
      <c r="Q2399" s="153"/>
      <c r="R2399" s="153"/>
      <c r="S2399" s="152"/>
      <c r="T2399" s="153"/>
      <c r="X2399" s="69" t="str">
        <f t="shared" si="78"/>
        <v/>
      </c>
      <c r="Y2399" s="69" t="str">
        <f t="shared" si="79"/>
        <v/>
      </c>
    </row>
    <row r="2400" spans="8:25" x14ac:dyDescent="0.25">
      <c r="H2400" s="155"/>
      <c r="I2400" s="151"/>
      <c r="J2400" s="152"/>
      <c r="K2400" s="153"/>
      <c r="L2400" s="153"/>
      <c r="M2400" s="153"/>
      <c r="N2400" s="153"/>
      <c r="O2400" s="153"/>
      <c r="P2400" s="153"/>
      <c r="Q2400" s="153"/>
      <c r="R2400" s="153"/>
      <c r="S2400" s="152"/>
      <c r="T2400" s="153"/>
      <c r="X2400" s="69" t="str">
        <f t="shared" si="78"/>
        <v/>
      </c>
      <c r="Y2400" s="69" t="str">
        <f t="shared" si="79"/>
        <v/>
      </c>
    </row>
    <row r="2401" spans="8:25" x14ac:dyDescent="0.25">
      <c r="H2401" s="155"/>
      <c r="I2401" s="151"/>
      <c r="J2401" s="152"/>
      <c r="K2401" s="153"/>
      <c r="L2401" s="153"/>
      <c r="M2401" s="153"/>
      <c r="N2401" s="153"/>
      <c r="O2401" s="153"/>
      <c r="P2401" s="153"/>
      <c r="Q2401" s="153"/>
      <c r="R2401" s="153"/>
      <c r="S2401" s="152"/>
      <c r="T2401" s="153"/>
      <c r="X2401" s="69" t="str">
        <f t="shared" si="78"/>
        <v/>
      </c>
      <c r="Y2401" s="69" t="str">
        <f t="shared" si="79"/>
        <v/>
      </c>
    </row>
    <row r="2402" spans="8:25" x14ac:dyDescent="0.25">
      <c r="H2402" s="155"/>
      <c r="I2402" s="151"/>
      <c r="J2402" s="152"/>
      <c r="K2402" s="153"/>
      <c r="L2402" s="153"/>
      <c r="M2402" s="153"/>
      <c r="N2402" s="153"/>
      <c r="O2402" s="153"/>
      <c r="P2402" s="153"/>
      <c r="Q2402" s="153"/>
      <c r="R2402" s="153"/>
      <c r="S2402" s="152"/>
      <c r="T2402" s="153"/>
      <c r="X2402" s="69" t="str">
        <f t="shared" si="78"/>
        <v/>
      </c>
      <c r="Y2402" s="69" t="str">
        <f t="shared" si="79"/>
        <v/>
      </c>
    </row>
    <row r="2403" spans="8:25" x14ac:dyDescent="0.25">
      <c r="H2403" s="155"/>
      <c r="I2403" s="151"/>
      <c r="J2403" s="152"/>
      <c r="K2403" s="153"/>
      <c r="L2403" s="153"/>
      <c r="M2403" s="153"/>
      <c r="N2403" s="153"/>
      <c r="O2403" s="153"/>
      <c r="P2403" s="153"/>
      <c r="Q2403" s="153"/>
      <c r="R2403" s="153"/>
      <c r="S2403" s="152"/>
      <c r="T2403" s="153"/>
      <c r="X2403" s="69" t="str">
        <f t="shared" si="78"/>
        <v/>
      </c>
      <c r="Y2403" s="69" t="str">
        <f t="shared" si="79"/>
        <v/>
      </c>
    </row>
    <row r="2404" spans="8:25" x14ac:dyDescent="0.25">
      <c r="H2404" s="155"/>
      <c r="I2404" s="151"/>
      <c r="J2404" s="152"/>
      <c r="K2404" s="153"/>
      <c r="L2404" s="153"/>
      <c r="M2404" s="153"/>
      <c r="N2404" s="153"/>
      <c r="O2404" s="153"/>
      <c r="P2404" s="153"/>
      <c r="Q2404" s="153"/>
      <c r="R2404" s="153"/>
      <c r="S2404" s="152"/>
      <c r="T2404" s="153"/>
      <c r="X2404" s="69" t="str">
        <f t="shared" si="78"/>
        <v/>
      </c>
      <c r="Y2404" s="69" t="str">
        <f t="shared" si="79"/>
        <v/>
      </c>
    </row>
    <row r="2405" spans="8:25" x14ac:dyDescent="0.25">
      <c r="H2405" s="155"/>
      <c r="I2405" s="151"/>
      <c r="J2405" s="152"/>
      <c r="K2405" s="153"/>
      <c r="L2405" s="153"/>
      <c r="M2405" s="153"/>
      <c r="N2405" s="153"/>
      <c r="O2405" s="153"/>
      <c r="P2405" s="153"/>
      <c r="Q2405" s="153"/>
      <c r="R2405" s="153"/>
      <c r="S2405" s="152"/>
      <c r="T2405" s="153"/>
      <c r="X2405" s="69" t="str">
        <f t="shared" si="78"/>
        <v/>
      </c>
      <c r="Y2405" s="69" t="str">
        <f t="shared" si="79"/>
        <v/>
      </c>
    </row>
    <row r="2406" spans="8:25" x14ac:dyDescent="0.25">
      <c r="H2406" s="155"/>
      <c r="I2406" s="151"/>
      <c r="J2406" s="152"/>
      <c r="K2406" s="153"/>
      <c r="L2406" s="153"/>
      <c r="M2406" s="153"/>
      <c r="N2406" s="153"/>
      <c r="O2406" s="153"/>
      <c r="P2406" s="153"/>
      <c r="Q2406" s="153"/>
      <c r="R2406" s="153"/>
      <c r="S2406" s="152"/>
      <c r="T2406" s="153"/>
      <c r="X2406" s="69" t="str">
        <f t="shared" si="78"/>
        <v/>
      </c>
      <c r="Y2406" s="69" t="str">
        <f t="shared" si="79"/>
        <v/>
      </c>
    </row>
    <row r="2407" spans="8:25" x14ac:dyDescent="0.25">
      <c r="H2407" s="155"/>
      <c r="I2407" s="151"/>
      <c r="J2407" s="152"/>
      <c r="K2407" s="153"/>
      <c r="L2407" s="153"/>
      <c r="M2407" s="153"/>
      <c r="N2407" s="153"/>
      <c r="O2407" s="153"/>
      <c r="P2407" s="153"/>
      <c r="Q2407" s="153"/>
      <c r="R2407" s="153"/>
      <c r="S2407" s="152"/>
      <c r="T2407" s="153"/>
      <c r="X2407" s="69" t="str">
        <f t="shared" si="78"/>
        <v/>
      </c>
      <c r="Y2407" s="69" t="str">
        <f t="shared" si="79"/>
        <v/>
      </c>
    </row>
    <row r="2408" spans="8:25" x14ac:dyDescent="0.25">
      <c r="H2408" s="155"/>
      <c r="I2408" s="151"/>
      <c r="J2408" s="152"/>
      <c r="K2408" s="153"/>
      <c r="L2408" s="153"/>
      <c r="M2408" s="153"/>
      <c r="N2408" s="153"/>
      <c r="O2408" s="153"/>
      <c r="P2408" s="153"/>
      <c r="Q2408" s="153"/>
      <c r="R2408" s="153"/>
      <c r="S2408" s="152"/>
      <c r="T2408" s="153"/>
      <c r="X2408" s="69" t="str">
        <f t="shared" si="78"/>
        <v/>
      </c>
      <c r="Y2408" s="69" t="str">
        <f t="shared" si="79"/>
        <v/>
      </c>
    </row>
    <row r="2409" spans="8:25" x14ac:dyDescent="0.25">
      <c r="H2409" s="155"/>
      <c r="I2409" s="151"/>
      <c r="J2409" s="152"/>
      <c r="K2409" s="153"/>
      <c r="L2409" s="153"/>
      <c r="M2409" s="153"/>
      <c r="N2409" s="153"/>
      <c r="O2409" s="153"/>
      <c r="P2409" s="153"/>
      <c r="Q2409" s="153"/>
      <c r="R2409" s="153"/>
      <c r="S2409" s="152"/>
      <c r="T2409" s="153"/>
      <c r="X2409" s="69" t="str">
        <f t="shared" si="78"/>
        <v/>
      </c>
      <c r="Y2409" s="69" t="str">
        <f t="shared" si="79"/>
        <v/>
      </c>
    </row>
    <row r="2410" spans="8:25" x14ac:dyDescent="0.25">
      <c r="H2410" s="155"/>
      <c r="I2410" s="151"/>
      <c r="J2410" s="152"/>
      <c r="K2410" s="153"/>
      <c r="L2410" s="153"/>
      <c r="M2410" s="153"/>
      <c r="N2410" s="153"/>
      <c r="O2410" s="153"/>
      <c r="P2410" s="153"/>
      <c r="Q2410" s="153"/>
      <c r="R2410" s="153"/>
      <c r="S2410" s="152"/>
      <c r="T2410" s="153"/>
      <c r="X2410" s="69" t="str">
        <f t="shared" si="78"/>
        <v/>
      </c>
      <c r="Y2410" s="69" t="str">
        <f t="shared" si="79"/>
        <v/>
      </c>
    </row>
    <row r="2411" spans="8:25" x14ac:dyDescent="0.25">
      <c r="H2411" s="155"/>
      <c r="I2411" s="151"/>
      <c r="J2411" s="152"/>
      <c r="K2411" s="153"/>
      <c r="L2411" s="153"/>
      <c r="M2411" s="153"/>
      <c r="N2411" s="153"/>
      <c r="O2411" s="153"/>
      <c r="P2411" s="153"/>
      <c r="Q2411" s="153"/>
      <c r="R2411" s="153"/>
      <c r="S2411" s="152"/>
      <c r="T2411" s="153"/>
      <c r="X2411" s="69" t="str">
        <f t="shared" si="78"/>
        <v/>
      </c>
      <c r="Y2411" s="69" t="str">
        <f t="shared" si="79"/>
        <v/>
      </c>
    </row>
    <row r="2412" spans="8:25" x14ac:dyDescent="0.25">
      <c r="H2412" s="155"/>
      <c r="I2412" s="151"/>
      <c r="J2412" s="152"/>
      <c r="K2412" s="153"/>
      <c r="L2412" s="153"/>
      <c r="M2412" s="153"/>
      <c r="N2412" s="153"/>
      <c r="O2412" s="153"/>
      <c r="P2412" s="153"/>
      <c r="Q2412" s="153"/>
      <c r="R2412" s="153"/>
      <c r="S2412" s="152"/>
      <c r="T2412" s="153"/>
      <c r="X2412" s="69" t="str">
        <f t="shared" si="78"/>
        <v/>
      </c>
      <c r="Y2412" s="69" t="str">
        <f t="shared" si="79"/>
        <v/>
      </c>
    </row>
    <row r="2413" spans="8:25" x14ac:dyDescent="0.25">
      <c r="H2413" s="155"/>
      <c r="I2413" s="151"/>
      <c r="J2413" s="152"/>
      <c r="K2413" s="153"/>
      <c r="L2413" s="153"/>
      <c r="M2413" s="153"/>
      <c r="N2413" s="153"/>
      <c r="O2413" s="153"/>
      <c r="P2413" s="153"/>
      <c r="Q2413" s="153"/>
      <c r="R2413" s="153"/>
      <c r="S2413" s="152"/>
      <c r="T2413" s="153"/>
      <c r="X2413" s="69" t="str">
        <f t="shared" si="78"/>
        <v/>
      </c>
      <c r="Y2413" s="69" t="str">
        <f t="shared" si="79"/>
        <v/>
      </c>
    </row>
    <row r="2414" spans="8:25" x14ac:dyDescent="0.25">
      <c r="H2414" s="155"/>
      <c r="I2414" s="151"/>
      <c r="J2414" s="152"/>
      <c r="K2414" s="153"/>
      <c r="L2414" s="153"/>
      <c r="M2414" s="153"/>
      <c r="N2414" s="153"/>
      <c r="O2414" s="153"/>
      <c r="P2414" s="153"/>
      <c r="Q2414" s="153"/>
      <c r="R2414" s="153"/>
      <c r="S2414" s="152"/>
      <c r="T2414" s="153"/>
      <c r="X2414" s="69" t="str">
        <f t="shared" si="78"/>
        <v/>
      </c>
      <c r="Y2414" s="69" t="str">
        <f t="shared" si="79"/>
        <v/>
      </c>
    </row>
    <row r="2415" spans="8:25" x14ac:dyDescent="0.25">
      <c r="H2415" s="155"/>
      <c r="I2415" s="151"/>
      <c r="J2415" s="152"/>
      <c r="K2415" s="153"/>
      <c r="L2415" s="153"/>
      <c r="M2415" s="153"/>
      <c r="N2415" s="153"/>
      <c r="O2415" s="153"/>
      <c r="P2415" s="153"/>
      <c r="Q2415" s="153"/>
      <c r="R2415" s="153"/>
      <c r="S2415" s="152"/>
      <c r="T2415" s="153"/>
      <c r="X2415" s="69" t="str">
        <f t="shared" si="78"/>
        <v/>
      </c>
      <c r="Y2415" s="69" t="str">
        <f t="shared" si="79"/>
        <v/>
      </c>
    </row>
    <row r="2416" spans="8:25" x14ac:dyDescent="0.25">
      <c r="H2416" s="155"/>
      <c r="I2416" s="151"/>
      <c r="J2416" s="152"/>
      <c r="K2416" s="153"/>
      <c r="L2416" s="153"/>
      <c r="M2416" s="153"/>
      <c r="N2416" s="153"/>
      <c r="O2416" s="153"/>
      <c r="P2416" s="153"/>
      <c r="Q2416" s="153"/>
      <c r="R2416" s="153"/>
      <c r="S2416" s="152"/>
      <c r="T2416" s="153"/>
      <c r="X2416" s="69" t="str">
        <f t="shared" si="78"/>
        <v/>
      </c>
      <c r="Y2416" s="69" t="str">
        <f t="shared" si="79"/>
        <v/>
      </c>
    </row>
    <row r="2417" spans="8:25" x14ac:dyDescent="0.25">
      <c r="H2417" s="155"/>
      <c r="I2417" s="151"/>
      <c r="J2417" s="152"/>
      <c r="K2417" s="153"/>
      <c r="L2417" s="153"/>
      <c r="M2417" s="153"/>
      <c r="N2417" s="153"/>
      <c r="O2417" s="153"/>
      <c r="P2417" s="153"/>
      <c r="Q2417" s="153"/>
      <c r="R2417" s="153"/>
      <c r="S2417" s="152"/>
      <c r="T2417" s="153"/>
      <c r="X2417" s="69" t="str">
        <f t="shared" si="78"/>
        <v/>
      </c>
      <c r="Y2417" s="69" t="str">
        <f t="shared" si="79"/>
        <v/>
      </c>
    </row>
    <row r="2418" spans="8:25" x14ac:dyDescent="0.25">
      <c r="H2418" s="155"/>
      <c r="I2418" s="151"/>
      <c r="J2418" s="152"/>
      <c r="K2418" s="153"/>
      <c r="L2418" s="153"/>
      <c r="M2418" s="153"/>
      <c r="N2418" s="153"/>
      <c r="O2418" s="153"/>
      <c r="P2418" s="153"/>
      <c r="Q2418" s="153"/>
      <c r="R2418" s="153"/>
      <c r="S2418" s="152"/>
      <c r="T2418" s="153"/>
      <c r="X2418" s="69" t="str">
        <f t="shared" si="78"/>
        <v/>
      </c>
      <c r="Y2418" s="69" t="str">
        <f t="shared" si="79"/>
        <v/>
      </c>
    </row>
    <row r="2419" spans="8:25" x14ac:dyDescent="0.25">
      <c r="H2419" s="155"/>
      <c r="I2419" s="151"/>
      <c r="J2419" s="152"/>
      <c r="K2419" s="153"/>
      <c r="L2419" s="153"/>
      <c r="M2419" s="153"/>
      <c r="N2419" s="153"/>
      <c r="O2419" s="153"/>
      <c r="P2419" s="153"/>
      <c r="Q2419" s="153"/>
      <c r="R2419" s="153"/>
      <c r="S2419" s="152"/>
      <c r="T2419" s="153"/>
      <c r="X2419" s="69" t="str">
        <f t="shared" si="78"/>
        <v/>
      </c>
      <c r="Y2419" s="69" t="str">
        <f t="shared" si="79"/>
        <v/>
      </c>
    </row>
    <row r="2420" spans="8:25" x14ac:dyDescent="0.25">
      <c r="H2420" s="155"/>
      <c r="I2420" s="151"/>
      <c r="J2420" s="152"/>
      <c r="K2420" s="153"/>
      <c r="L2420" s="153"/>
      <c r="M2420" s="153"/>
      <c r="N2420" s="153"/>
      <c r="O2420" s="153"/>
      <c r="P2420" s="153"/>
      <c r="Q2420" s="153"/>
      <c r="R2420" s="153"/>
      <c r="S2420" s="152"/>
      <c r="T2420" s="153"/>
      <c r="X2420" s="69" t="str">
        <f t="shared" si="78"/>
        <v/>
      </c>
      <c r="Y2420" s="69" t="str">
        <f t="shared" si="79"/>
        <v/>
      </c>
    </row>
    <row r="2421" spans="8:25" x14ac:dyDescent="0.25">
      <c r="H2421" s="155"/>
      <c r="I2421" s="151"/>
      <c r="J2421" s="152"/>
      <c r="K2421" s="153"/>
      <c r="L2421" s="153"/>
      <c r="M2421" s="153"/>
      <c r="N2421" s="153"/>
      <c r="O2421" s="153"/>
      <c r="P2421" s="153"/>
      <c r="Q2421" s="153"/>
      <c r="R2421" s="153"/>
      <c r="S2421" s="152"/>
      <c r="T2421" s="153"/>
      <c r="X2421" s="69" t="str">
        <f t="shared" si="78"/>
        <v/>
      </c>
      <c r="Y2421" s="69" t="str">
        <f t="shared" si="79"/>
        <v/>
      </c>
    </row>
    <row r="2422" spans="8:25" x14ac:dyDescent="0.25">
      <c r="H2422" s="155"/>
      <c r="I2422" s="151"/>
      <c r="J2422" s="152"/>
      <c r="K2422" s="153"/>
      <c r="L2422" s="153"/>
      <c r="M2422" s="153"/>
      <c r="N2422" s="153"/>
      <c r="O2422" s="153"/>
      <c r="P2422" s="153"/>
      <c r="Q2422" s="153"/>
      <c r="R2422" s="153"/>
      <c r="S2422" s="152"/>
      <c r="T2422" s="153"/>
      <c r="X2422" s="69" t="str">
        <f t="shared" si="78"/>
        <v/>
      </c>
      <c r="Y2422" s="69" t="str">
        <f t="shared" si="79"/>
        <v/>
      </c>
    </row>
    <row r="2423" spans="8:25" x14ac:dyDescent="0.25">
      <c r="H2423" s="155"/>
      <c r="I2423" s="151"/>
      <c r="J2423" s="152"/>
      <c r="K2423" s="153"/>
      <c r="L2423" s="153"/>
      <c r="M2423" s="153"/>
      <c r="N2423" s="153"/>
      <c r="O2423" s="153"/>
      <c r="P2423" s="153"/>
      <c r="Q2423" s="153"/>
      <c r="R2423" s="153"/>
      <c r="S2423" s="152"/>
      <c r="T2423" s="153"/>
      <c r="X2423" s="69" t="str">
        <f t="shared" si="78"/>
        <v/>
      </c>
      <c r="Y2423" s="69" t="str">
        <f t="shared" si="79"/>
        <v/>
      </c>
    </row>
    <row r="2424" spans="8:25" x14ac:dyDescent="0.25">
      <c r="H2424" s="155"/>
      <c r="I2424" s="151"/>
      <c r="J2424" s="152"/>
      <c r="K2424" s="153"/>
      <c r="L2424" s="153"/>
      <c r="M2424" s="153"/>
      <c r="N2424" s="153"/>
      <c r="O2424" s="153"/>
      <c r="P2424" s="153"/>
      <c r="Q2424" s="153"/>
      <c r="R2424" s="153"/>
      <c r="S2424" s="152"/>
      <c r="T2424" s="153"/>
      <c r="X2424" s="69" t="str">
        <f t="shared" si="78"/>
        <v/>
      </c>
      <c r="Y2424" s="69" t="str">
        <f t="shared" si="79"/>
        <v/>
      </c>
    </row>
    <row r="2425" spans="8:25" x14ac:dyDescent="0.25">
      <c r="H2425" s="155"/>
      <c r="I2425" s="151"/>
      <c r="J2425" s="152"/>
      <c r="K2425" s="153"/>
      <c r="L2425" s="153"/>
      <c r="M2425" s="153"/>
      <c r="N2425" s="153"/>
      <c r="O2425" s="153"/>
      <c r="P2425" s="153"/>
      <c r="Q2425" s="153"/>
      <c r="R2425" s="153"/>
      <c r="S2425" s="152"/>
      <c r="T2425" s="153"/>
      <c r="X2425" s="69" t="str">
        <f t="shared" si="78"/>
        <v/>
      </c>
      <c r="Y2425" s="69" t="str">
        <f t="shared" si="79"/>
        <v/>
      </c>
    </row>
    <row r="2426" spans="8:25" x14ac:dyDescent="0.25">
      <c r="H2426" s="155"/>
      <c r="I2426" s="151"/>
      <c r="J2426" s="152"/>
      <c r="K2426" s="153"/>
      <c r="L2426" s="153"/>
      <c r="M2426" s="153"/>
      <c r="N2426" s="153"/>
      <c r="O2426" s="153"/>
      <c r="P2426" s="153"/>
      <c r="Q2426" s="153"/>
      <c r="R2426" s="153"/>
      <c r="S2426" s="152"/>
      <c r="T2426" s="153"/>
      <c r="X2426" s="69" t="str">
        <f t="shared" si="78"/>
        <v/>
      </c>
      <c r="Y2426" s="69" t="str">
        <f t="shared" si="79"/>
        <v/>
      </c>
    </row>
    <row r="2427" spans="8:25" x14ac:dyDescent="0.25">
      <c r="H2427" s="155"/>
      <c r="I2427" s="151"/>
      <c r="J2427" s="152"/>
      <c r="K2427" s="153"/>
      <c r="L2427" s="153"/>
      <c r="M2427" s="153"/>
      <c r="N2427" s="153"/>
      <c r="O2427" s="153"/>
      <c r="P2427" s="153"/>
      <c r="Q2427" s="153"/>
      <c r="R2427" s="153"/>
      <c r="S2427" s="152"/>
      <c r="T2427" s="153"/>
      <c r="X2427" s="69" t="str">
        <f t="shared" si="78"/>
        <v/>
      </c>
      <c r="Y2427" s="69" t="str">
        <f t="shared" si="79"/>
        <v/>
      </c>
    </row>
    <row r="2428" spans="8:25" x14ac:dyDescent="0.25">
      <c r="H2428" s="155"/>
      <c r="I2428" s="151"/>
      <c r="J2428" s="152"/>
      <c r="K2428" s="153"/>
      <c r="L2428" s="153"/>
      <c r="M2428" s="153"/>
      <c r="N2428" s="153"/>
      <c r="O2428" s="153"/>
      <c r="P2428" s="153"/>
      <c r="Q2428" s="153"/>
      <c r="R2428" s="153"/>
      <c r="S2428" s="152"/>
      <c r="T2428" s="153"/>
      <c r="X2428" s="69" t="str">
        <f t="shared" si="78"/>
        <v/>
      </c>
      <c r="Y2428" s="69" t="str">
        <f t="shared" si="79"/>
        <v/>
      </c>
    </row>
    <row r="2429" spans="8:25" x14ac:dyDescent="0.25">
      <c r="H2429" s="155"/>
      <c r="I2429" s="151"/>
      <c r="J2429" s="152"/>
      <c r="K2429" s="153"/>
      <c r="L2429" s="153"/>
      <c r="M2429" s="153"/>
      <c r="N2429" s="153"/>
      <c r="O2429" s="153"/>
      <c r="P2429" s="153"/>
      <c r="Q2429" s="153"/>
      <c r="R2429" s="153"/>
      <c r="S2429" s="152"/>
      <c r="T2429" s="153"/>
      <c r="X2429" s="69" t="str">
        <f t="shared" si="78"/>
        <v/>
      </c>
      <c r="Y2429" s="69" t="str">
        <f t="shared" si="79"/>
        <v/>
      </c>
    </row>
    <row r="2430" spans="8:25" x14ac:dyDescent="0.25">
      <c r="H2430" s="155"/>
      <c r="I2430" s="151"/>
      <c r="J2430" s="152"/>
      <c r="K2430" s="153"/>
      <c r="L2430" s="153"/>
      <c r="M2430" s="153"/>
      <c r="N2430" s="153"/>
      <c r="O2430" s="153"/>
      <c r="P2430" s="153"/>
      <c r="Q2430" s="153"/>
      <c r="R2430" s="153"/>
      <c r="S2430" s="152"/>
      <c r="T2430" s="153"/>
      <c r="X2430" s="69" t="str">
        <f t="shared" si="78"/>
        <v/>
      </c>
      <c r="Y2430" s="69" t="str">
        <f t="shared" si="79"/>
        <v/>
      </c>
    </row>
    <row r="2431" spans="8:25" x14ac:dyDescent="0.25">
      <c r="H2431" s="155"/>
      <c r="I2431" s="151"/>
      <c r="J2431" s="152"/>
      <c r="K2431" s="153"/>
      <c r="L2431" s="153"/>
      <c r="M2431" s="153"/>
      <c r="N2431" s="153"/>
      <c r="O2431" s="153"/>
      <c r="P2431" s="153"/>
      <c r="Q2431" s="153"/>
      <c r="R2431" s="153"/>
      <c r="S2431" s="152"/>
      <c r="T2431" s="153"/>
      <c r="X2431" s="69" t="str">
        <f t="shared" si="78"/>
        <v/>
      </c>
      <c r="Y2431" s="69" t="str">
        <f t="shared" si="79"/>
        <v/>
      </c>
    </row>
    <row r="2432" spans="8:25" x14ac:dyDescent="0.25">
      <c r="H2432" s="155"/>
      <c r="I2432" s="151"/>
      <c r="J2432" s="152"/>
      <c r="K2432" s="153"/>
      <c r="L2432" s="153"/>
      <c r="M2432" s="153"/>
      <c r="N2432" s="153"/>
      <c r="O2432" s="153"/>
      <c r="P2432" s="153"/>
      <c r="Q2432" s="153"/>
      <c r="R2432" s="153"/>
      <c r="S2432" s="152"/>
      <c r="T2432" s="153"/>
      <c r="X2432" s="69" t="str">
        <f t="shared" si="78"/>
        <v/>
      </c>
      <c r="Y2432" s="69" t="str">
        <f t="shared" si="79"/>
        <v/>
      </c>
    </row>
    <row r="2433" spans="8:25" x14ac:dyDescent="0.25">
      <c r="H2433" s="155"/>
      <c r="I2433" s="151"/>
      <c r="J2433" s="152"/>
      <c r="K2433" s="153"/>
      <c r="L2433" s="153"/>
      <c r="M2433" s="153"/>
      <c r="N2433" s="153"/>
      <c r="O2433" s="153"/>
      <c r="P2433" s="153"/>
      <c r="Q2433" s="153"/>
      <c r="R2433" s="153"/>
      <c r="S2433" s="152"/>
      <c r="T2433" s="153"/>
      <c r="X2433" s="69" t="str">
        <f t="shared" si="78"/>
        <v/>
      </c>
      <c r="Y2433" s="69" t="str">
        <f t="shared" si="79"/>
        <v/>
      </c>
    </row>
    <row r="2434" spans="8:25" x14ac:dyDescent="0.25">
      <c r="H2434" s="155"/>
      <c r="I2434" s="151"/>
      <c r="J2434" s="152"/>
      <c r="K2434" s="153"/>
      <c r="L2434" s="153"/>
      <c r="M2434" s="153"/>
      <c r="N2434" s="153"/>
      <c r="O2434" s="153"/>
      <c r="P2434" s="153"/>
      <c r="Q2434" s="153"/>
      <c r="R2434" s="153"/>
      <c r="S2434" s="152"/>
      <c r="T2434" s="153"/>
      <c r="X2434" s="69" t="str">
        <f t="shared" ref="X2434:X2497" si="80">IF(W2434&lt;&gt;"",W2434-I2434,"")</f>
        <v/>
      </c>
      <c r="Y2434" s="69" t="str">
        <f t="shared" si="79"/>
        <v/>
      </c>
    </row>
    <row r="2435" spans="8:25" x14ac:dyDescent="0.25">
      <c r="H2435" s="155"/>
      <c r="I2435" s="151"/>
      <c r="J2435" s="152"/>
      <c r="K2435" s="153"/>
      <c r="L2435" s="153"/>
      <c r="M2435" s="153"/>
      <c r="N2435" s="153"/>
      <c r="O2435" s="153"/>
      <c r="P2435" s="153"/>
      <c r="Q2435" s="153"/>
      <c r="R2435" s="153"/>
      <c r="S2435" s="152"/>
      <c r="T2435" s="153"/>
      <c r="X2435" s="69" t="str">
        <f t="shared" si="80"/>
        <v/>
      </c>
      <c r="Y2435" s="69" t="str">
        <f t="shared" ref="Y2435:Y2498" si="81">IF(X2435&lt;&gt;"",IF(X2435&lt;365,"&lt; 1 year",IF(X2435&lt;730,"1-2",IF(X2435&lt;1095,"2-3",IF(X2435&lt;1460,"3-4",IF(X2435&lt;1825,"4-5","5+"))))),"")</f>
        <v/>
      </c>
    </row>
    <row r="2436" spans="8:25" x14ac:dyDescent="0.25">
      <c r="H2436" s="155"/>
      <c r="I2436" s="151"/>
      <c r="J2436" s="152"/>
      <c r="K2436" s="153"/>
      <c r="L2436" s="153"/>
      <c r="M2436" s="153"/>
      <c r="N2436" s="153"/>
      <c r="O2436" s="153"/>
      <c r="P2436" s="153"/>
      <c r="Q2436" s="153"/>
      <c r="R2436" s="153"/>
      <c r="S2436" s="152"/>
      <c r="T2436" s="153"/>
      <c r="X2436" s="69" t="str">
        <f t="shared" si="80"/>
        <v/>
      </c>
      <c r="Y2436" s="69" t="str">
        <f t="shared" si="81"/>
        <v/>
      </c>
    </row>
    <row r="2437" spans="8:25" x14ac:dyDescent="0.25">
      <c r="H2437" s="155"/>
      <c r="I2437" s="151"/>
      <c r="J2437" s="152"/>
      <c r="K2437" s="153"/>
      <c r="L2437" s="153"/>
      <c r="M2437" s="153"/>
      <c r="N2437" s="153"/>
      <c r="O2437" s="153"/>
      <c r="P2437" s="153"/>
      <c r="Q2437" s="153"/>
      <c r="R2437" s="153"/>
      <c r="S2437" s="152"/>
      <c r="T2437" s="153"/>
      <c r="X2437" s="69" t="str">
        <f t="shared" si="80"/>
        <v/>
      </c>
      <c r="Y2437" s="69" t="str">
        <f t="shared" si="81"/>
        <v/>
      </c>
    </row>
    <row r="2438" spans="8:25" x14ac:dyDescent="0.25">
      <c r="H2438" s="155"/>
      <c r="I2438" s="151"/>
      <c r="J2438" s="152"/>
      <c r="K2438" s="153"/>
      <c r="L2438" s="153"/>
      <c r="M2438" s="153"/>
      <c r="N2438" s="153"/>
      <c r="O2438" s="153"/>
      <c r="P2438" s="153"/>
      <c r="Q2438" s="153"/>
      <c r="R2438" s="153"/>
      <c r="S2438" s="152"/>
      <c r="T2438" s="153"/>
      <c r="X2438" s="69" t="str">
        <f t="shared" si="80"/>
        <v/>
      </c>
      <c r="Y2438" s="69" t="str">
        <f t="shared" si="81"/>
        <v/>
      </c>
    </row>
    <row r="2439" spans="8:25" x14ac:dyDescent="0.25">
      <c r="H2439" s="155"/>
      <c r="I2439" s="151"/>
      <c r="J2439" s="152"/>
      <c r="K2439" s="153"/>
      <c r="L2439" s="153"/>
      <c r="M2439" s="153"/>
      <c r="N2439" s="153"/>
      <c r="O2439" s="153"/>
      <c r="P2439" s="153"/>
      <c r="Q2439" s="153"/>
      <c r="R2439" s="153"/>
      <c r="S2439" s="152"/>
      <c r="T2439" s="153"/>
      <c r="X2439" s="69" t="str">
        <f t="shared" si="80"/>
        <v/>
      </c>
      <c r="Y2439" s="69" t="str">
        <f t="shared" si="81"/>
        <v/>
      </c>
    </row>
    <row r="2440" spans="8:25" x14ac:dyDescent="0.25">
      <c r="H2440" s="155"/>
      <c r="I2440" s="151"/>
      <c r="J2440" s="152"/>
      <c r="K2440" s="153"/>
      <c r="L2440" s="153"/>
      <c r="M2440" s="153"/>
      <c r="N2440" s="153"/>
      <c r="O2440" s="153"/>
      <c r="P2440" s="153"/>
      <c r="Q2440" s="153"/>
      <c r="R2440" s="153"/>
      <c r="S2440" s="152"/>
      <c r="T2440" s="153"/>
      <c r="X2440" s="69" t="str">
        <f t="shared" si="80"/>
        <v/>
      </c>
      <c r="Y2440" s="69" t="str">
        <f t="shared" si="81"/>
        <v/>
      </c>
    </row>
    <row r="2441" spans="8:25" x14ac:dyDescent="0.25">
      <c r="H2441" s="155"/>
      <c r="I2441" s="151"/>
      <c r="J2441" s="152"/>
      <c r="K2441" s="153"/>
      <c r="L2441" s="153"/>
      <c r="M2441" s="153"/>
      <c r="N2441" s="153"/>
      <c r="O2441" s="153"/>
      <c r="P2441" s="153"/>
      <c r="Q2441" s="153"/>
      <c r="R2441" s="153"/>
      <c r="S2441" s="152"/>
      <c r="T2441" s="153"/>
      <c r="X2441" s="69" t="str">
        <f t="shared" si="80"/>
        <v/>
      </c>
      <c r="Y2441" s="69" t="str">
        <f t="shared" si="81"/>
        <v/>
      </c>
    </row>
    <row r="2442" spans="8:25" x14ac:dyDescent="0.25">
      <c r="H2442" s="155"/>
      <c r="I2442" s="151"/>
      <c r="J2442" s="152"/>
      <c r="K2442" s="153"/>
      <c r="L2442" s="153"/>
      <c r="M2442" s="153"/>
      <c r="N2442" s="153"/>
      <c r="O2442" s="153"/>
      <c r="P2442" s="153"/>
      <c r="Q2442" s="153"/>
      <c r="R2442" s="153"/>
      <c r="S2442" s="152"/>
      <c r="T2442" s="153"/>
      <c r="X2442" s="69" t="str">
        <f t="shared" si="80"/>
        <v/>
      </c>
      <c r="Y2442" s="69" t="str">
        <f t="shared" si="81"/>
        <v/>
      </c>
    </row>
    <row r="2443" spans="8:25" x14ac:dyDescent="0.25">
      <c r="H2443" s="155"/>
      <c r="I2443" s="151"/>
      <c r="J2443" s="152"/>
      <c r="K2443" s="153"/>
      <c r="L2443" s="153"/>
      <c r="M2443" s="153"/>
      <c r="N2443" s="153"/>
      <c r="O2443" s="153"/>
      <c r="P2443" s="153"/>
      <c r="Q2443" s="153"/>
      <c r="R2443" s="153"/>
      <c r="S2443" s="152"/>
      <c r="T2443" s="153"/>
      <c r="X2443" s="69" t="str">
        <f t="shared" si="80"/>
        <v/>
      </c>
      <c r="Y2443" s="69" t="str">
        <f t="shared" si="81"/>
        <v/>
      </c>
    </row>
    <row r="2444" spans="8:25" x14ac:dyDescent="0.25">
      <c r="H2444" s="155"/>
      <c r="I2444" s="151"/>
      <c r="J2444" s="152"/>
      <c r="K2444" s="153"/>
      <c r="L2444" s="153"/>
      <c r="M2444" s="153"/>
      <c r="N2444" s="153"/>
      <c r="O2444" s="153"/>
      <c r="P2444" s="153"/>
      <c r="Q2444" s="153"/>
      <c r="R2444" s="153"/>
      <c r="S2444" s="152"/>
      <c r="T2444" s="153"/>
      <c r="X2444" s="69" t="str">
        <f t="shared" si="80"/>
        <v/>
      </c>
      <c r="Y2444" s="69" t="str">
        <f t="shared" si="81"/>
        <v/>
      </c>
    </row>
    <row r="2445" spans="8:25" x14ac:dyDescent="0.25">
      <c r="H2445" s="155"/>
      <c r="I2445" s="151"/>
      <c r="J2445" s="152"/>
      <c r="K2445" s="153"/>
      <c r="L2445" s="153"/>
      <c r="M2445" s="153"/>
      <c r="N2445" s="153"/>
      <c r="O2445" s="153"/>
      <c r="P2445" s="153"/>
      <c r="Q2445" s="153"/>
      <c r="R2445" s="153"/>
      <c r="S2445" s="152"/>
      <c r="T2445" s="153"/>
      <c r="X2445" s="69" t="str">
        <f t="shared" si="80"/>
        <v/>
      </c>
      <c r="Y2445" s="69" t="str">
        <f t="shared" si="81"/>
        <v/>
      </c>
    </row>
    <row r="2446" spans="8:25" x14ac:dyDescent="0.25">
      <c r="H2446" s="155"/>
      <c r="I2446" s="151"/>
      <c r="J2446" s="152"/>
      <c r="K2446" s="153"/>
      <c r="L2446" s="153"/>
      <c r="M2446" s="153"/>
      <c r="N2446" s="153"/>
      <c r="O2446" s="153"/>
      <c r="P2446" s="153"/>
      <c r="Q2446" s="153"/>
      <c r="R2446" s="153"/>
      <c r="S2446" s="152"/>
      <c r="T2446" s="153"/>
      <c r="X2446" s="69" t="str">
        <f t="shared" si="80"/>
        <v/>
      </c>
      <c r="Y2446" s="69" t="str">
        <f t="shared" si="81"/>
        <v/>
      </c>
    </row>
    <row r="2447" spans="8:25" x14ac:dyDescent="0.25">
      <c r="H2447" s="155"/>
      <c r="I2447" s="151"/>
      <c r="J2447" s="152"/>
      <c r="K2447" s="153"/>
      <c r="L2447" s="153"/>
      <c r="M2447" s="153"/>
      <c r="N2447" s="153"/>
      <c r="O2447" s="153"/>
      <c r="P2447" s="153"/>
      <c r="Q2447" s="153"/>
      <c r="R2447" s="153"/>
      <c r="S2447" s="152"/>
      <c r="T2447" s="153"/>
      <c r="X2447" s="69" t="str">
        <f t="shared" si="80"/>
        <v/>
      </c>
      <c r="Y2447" s="69" t="str">
        <f t="shared" si="81"/>
        <v/>
      </c>
    </row>
    <row r="2448" spans="8:25" x14ac:dyDescent="0.25">
      <c r="H2448" s="155"/>
      <c r="I2448" s="151"/>
      <c r="J2448" s="152"/>
      <c r="K2448" s="153"/>
      <c r="L2448" s="153"/>
      <c r="M2448" s="153"/>
      <c r="N2448" s="153"/>
      <c r="O2448" s="153"/>
      <c r="P2448" s="153"/>
      <c r="Q2448" s="153"/>
      <c r="R2448" s="153"/>
      <c r="S2448" s="152"/>
      <c r="T2448" s="153"/>
      <c r="X2448" s="69" t="str">
        <f t="shared" si="80"/>
        <v/>
      </c>
      <c r="Y2448" s="69" t="str">
        <f t="shared" si="81"/>
        <v/>
      </c>
    </row>
    <row r="2449" spans="8:25" x14ac:dyDescent="0.25">
      <c r="H2449" s="155"/>
      <c r="I2449" s="151"/>
      <c r="J2449" s="152"/>
      <c r="K2449" s="153"/>
      <c r="L2449" s="153"/>
      <c r="M2449" s="153"/>
      <c r="N2449" s="153"/>
      <c r="O2449" s="153"/>
      <c r="P2449" s="153"/>
      <c r="Q2449" s="153"/>
      <c r="R2449" s="153"/>
      <c r="S2449" s="152"/>
      <c r="T2449" s="153"/>
      <c r="X2449" s="69" t="str">
        <f t="shared" si="80"/>
        <v/>
      </c>
      <c r="Y2449" s="69" t="str">
        <f t="shared" si="81"/>
        <v/>
      </c>
    </row>
    <row r="2450" spans="8:25" x14ac:dyDescent="0.25">
      <c r="H2450" s="155"/>
      <c r="I2450" s="151"/>
      <c r="J2450" s="152"/>
      <c r="K2450" s="153"/>
      <c r="L2450" s="153"/>
      <c r="M2450" s="153"/>
      <c r="N2450" s="153"/>
      <c r="O2450" s="153"/>
      <c r="P2450" s="153"/>
      <c r="Q2450" s="153"/>
      <c r="R2450" s="153"/>
      <c r="S2450" s="152"/>
      <c r="T2450" s="153"/>
      <c r="X2450" s="69" t="str">
        <f t="shared" si="80"/>
        <v/>
      </c>
      <c r="Y2450" s="69" t="str">
        <f t="shared" si="81"/>
        <v/>
      </c>
    </row>
    <row r="2451" spans="8:25" x14ac:dyDescent="0.25">
      <c r="H2451" s="155"/>
      <c r="I2451" s="151"/>
      <c r="J2451" s="152"/>
      <c r="K2451" s="153"/>
      <c r="L2451" s="153"/>
      <c r="M2451" s="153"/>
      <c r="N2451" s="153"/>
      <c r="O2451" s="153"/>
      <c r="P2451" s="153"/>
      <c r="Q2451" s="153"/>
      <c r="R2451" s="153"/>
      <c r="S2451" s="152"/>
      <c r="T2451" s="153"/>
      <c r="X2451" s="69" t="str">
        <f t="shared" si="80"/>
        <v/>
      </c>
      <c r="Y2451" s="69" t="str">
        <f t="shared" si="81"/>
        <v/>
      </c>
    </row>
    <row r="2452" spans="8:25" x14ac:dyDescent="0.25">
      <c r="H2452" s="155"/>
      <c r="I2452" s="151"/>
      <c r="J2452" s="152"/>
      <c r="K2452" s="153"/>
      <c r="L2452" s="153"/>
      <c r="M2452" s="153"/>
      <c r="N2452" s="153"/>
      <c r="O2452" s="153"/>
      <c r="P2452" s="153"/>
      <c r="Q2452" s="153"/>
      <c r="R2452" s="153"/>
      <c r="S2452" s="152"/>
      <c r="T2452" s="153"/>
      <c r="X2452" s="69" t="str">
        <f t="shared" si="80"/>
        <v/>
      </c>
      <c r="Y2452" s="69" t="str">
        <f t="shared" si="81"/>
        <v/>
      </c>
    </row>
    <row r="2453" spans="8:25" x14ac:dyDescent="0.25">
      <c r="H2453" s="155"/>
      <c r="I2453" s="151"/>
      <c r="J2453" s="152"/>
      <c r="K2453" s="153"/>
      <c r="L2453" s="153"/>
      <c r="M2453" s="153"/>
      <c r="N2453" s="153"/>
      <c r="O2453" s="153"/>
      <c r="P2453" s="153"/>
      <c r="Q2453" s="153"/>
      <c r="R2453" s="153"/>
      <c r="S2453" s="152"/>
      <c r="T2453" s="153"/>
      <c r="X2453" s="69" t="str">
        <f t="shared" si="80"/>
        <v/>
      </c>
      <c r="Y2453" s="69" t="str">
        <f t="shared" si="81"/>
        <v/>
      </c>
    </row>
    <row r="2454" spans="8:25" x14ac:dyDescent="0.25">
      <c r="H2454" s="155"/>
      <c r="I2454" s="151"/>
      <c r="J2454" s="152"/>
      <c r="K2454" s="153"/>
      <c r="L2454" s="153"/>
      <c r="M2454" s="153"/>
      <c r="N2454" s="153"/>
      <c r="O2454" s="153"/>
      <c r="P2454" s="153"/>
      <c r="Q2454" s="153"/>
      <c r="R2454" s="153"/>
      <c r="S2454" s="152"/>
      <c r="T2454" s="153"/>
      <c r="X2454" s="69" t="str">
        <f t="shared" si="80"/>
        <v/>
      </c>
      <c r="Y2454" s="69" t="str">
        <f t="shared" si="81"/>
        <v/>
      </c>
    </row>
    <row r="2455" spans="8:25" x14ac:dyDescent="0.25">
      <c r="H2455" s="155"/>
      <c r="I2455" s="151"/>
      <c r="J2455" s="152"/>
      <c r="K2455" s="153"/>
      <c r="L2455" s="153"/>
      <c r="M2455" s="153"/>
      <c r="N2455" s="153"/>
      <c r="O2455" s="153"/>
      <c r="P2455" s="153"/>
      <c r="Q2455" s="153"/>
      <c r="R2455" s="153"/>
      <c r="S2455" s="152"/>
      <c r="T2455" s="153"/>
      <c r="X2455" s="69" t="str">
        <f t="shared" si="80"/>
        <v/>
      </c>
      <c r="Y2455" s="69" t="str">
        <f t="shared" si="81"/>
        <v/>
      </c>
    </row>
    <row r="2456" spans="8:25" x14ac:dyDescent="0.25">
      <c r="H2456" s="155"/>
      <c r="I2456" s="151"/>
      <c r="J2456" s="152"/>
      <c r="K2456" s="153"/>
      <c r="L2456" s="153"/>
      <c r="M2456" s="153"/>
      <c r="N2456" s="153"/>
      <c r="O2456" s="153"/>
      <c r="P2456" s="153"/>
      <c r="Q2456" s="153"/>
      <c r="R2456" s="153"/>
      <c r="S2456" s="152"/>
      <c r="T2456" s="153"/>
      <c r="X2456" s="69" t="str">
        <f t="shared" si="80"/>
        <v/>
      </c>
      <c r="Y2456" s="69" t="str">
        <f t="shared" si="81"/>
        <v/>
      </c>
    </row>
    <row r="2457" spans="8:25" x14ac:dyDescent="0.25">
      <c r="H2457" s="155"/>
      <c r="I2457" s="151"/>
      <c r="J2457" s="152"/>
      <c r="K2457" s="153"/>
      <c r="L2457" s="153"/>
      <c r="M2457" s="153"/>
      <c r="N2457" s="153"/>
      <c r="O2457" s="153"/>
      <c r="P2457" s="153"/>
      <c r="Q2457" s="153"/>
      <c r="R2457" s="153"/>
      <c r="S2457" s="152"/>
      <c r="T2457" s="153"/>
      <c r="X2457" s="69" t="str">
        <f t="shared" si="80"/>
        <v/>
      </c>
      <c r="Y2457" s="69" t="str">
        <f t="shared" si="81"/>
        <v/>
      </c>
    </row>
    <row r="2458" spans="8:25" x14ac:dyDescent="0.25">
      <c r="H2458" s="155"/>
      <c r="I2458" s="151"/>
      <c r="J2458" s="152"/>
      <c r="K2458" s="153"/>
      <c r="L2458" s="153"/>
      <c r="M2458" s="153"/>
      <c r="N2458" s="153"/>
      <c r="O2458" s="153"/>
      <c r="P2458" s="153"/>
      <c r="Q2458" s="153"/>
      <c r="R2458" s="153"/>
      <c r="S2458" s="152"/>
      <c r="T2458" s="153"/>
      <c r="X2458" s="69" t="str">
        <f t="shared" si="80"/>
        <v/>
      </c>
      <c r="Y2458" s="69" t="str">
        <f t="shared" si="81"/>
        <v/>
      </c>
    </row>
    <row r="2459" spans="8:25" x14ac:dyDescent="0.25">
      <c r="H2459" s="155"/>
      <c r="I2459" s="151"/>
      <c r="J2459" s="152"/>
      <c r="K2459" s="153"/>
      <c r="L2459" s="153"/>
      <c r="M2459" s="153"/>
      <c r="N2459" s="153"/>
      <c r="O2459" s="153"/>
      <c r="P2459" s="153"/>
      <c r="Q2459" s="153"/>
      <c r="R2459" s="153"/>
      <c r="S2459" s="152"/>
      <c r="T2459" s="153"/>
      <c r="X2459" s="69" t="str">
        <f t="shared" si="80"/>
        <v/>
      </c>
      <c r="Y2459" s="69" t="str">
        <f t="shared" si="81"/>
        <v/>
      </c>
    </row>
    <row r="2460" spans="8:25" x14ac:dyDescent="0.25">
      <c r="H2460" s="155"/>
      <c r="I2460" s="151"/>
      <c r="J2460" s="152"/>
      <c r="K2460" s="153"/>
      <c r="L2460" s="153"/>
      <c r="M2460" s="153"/>
      <c r="N2460" s="153"/>
      <c r="O2460" s="153"/>
      <c r="P2460" s="153"/>
      <c r="Q2460" s="153"/>
      <c r="R2460" s="153"/>
      <c r="S2460" s="152"/>
      <c r="T2460" s="153"/>
      <c r="X2460" s="69" t="str">
        <f t="shared" si="80"/>
        <v/>
      </c>
      <c r="Y2460" s="69" t="str">
        <f t="shared" si="81"/>
        <v/>
      </c>
    </row>
    <row r="2461" spans="8:25" x14ac:dyDescent="0.25">
      <c r="H2461" s="155"/>
      <c r="I2461" s="151"/>
      <c r="J2461" s="152"/>
      <c r="K2461" s="153"/>
      <c r="L2461" s="153"/>
      <c r="M2461" s="153"/>
      <c r="N2461" s="153"/>
      <c r="O2461" s="153"/>
      <c r="P2461" s="153"/>
      <c r="Q2461" s="153"/>
      <c r="R2461" s="153"/>
      <c r="S2461" s="152"/>
      <c r="T2461" s="153"/>
      <c r="X2461" s="69" t="str">
        <f t="shared" si="80"/>
        <v/>
      </c>
      <c r="Y2461" s="69" t="str">
        <f t="shared" si="81"/>
        <v/>
      </c>
    </row>
    <row r="2462" spans="8:25" x14ac:dyDescent="0.25">
      <c r="H2462" s="155"/>
      <c r="I2462" s="151"/>
      <c r="J2462" s="152"/>
      <c r="K2462" s="153"/>
      <c r="L2462" s="153"/>
      <c r="M2462" s="153"/>
      <c r="N2462" s="153"/>
      <c r="O2462" s="153"/>
      <c r="P2462" s="153"/>
      <c r="Q2462" s="153"/>
      <c r="R2462" s="153"/>
      <c r="S2462" s="152"/>
      <c r="T2462" s="153"/>
      <c r="X2462" s="69" t="str">
        <f t="shared" si="80"/>
        <v/>
      </c>
      <c r="Y2462" s="69" t="str">
        <f t="shared" si="81"/>
        <v/>
      </c>
    </row>
    <row r="2463" spans="8:25" x14ac:dyDescent="0.25">
      <c r="H2463" s="155"/>
      <c r="I2463" s="151"/>
      <c r="J2463" s="152"/>
      <c r="K2463" s="153"/>
      <c r="L2463" s="153"/>
      <c r="M2463" s="153"/>
      <c r="N2463" s="153"/>
      <c r="O2463" s="153"/>
      <c r="P2463" s="153"/>
      <c r="Q2463" s="153"/>
      <c r="R2463" s="153"/>
      <c r="S2463" s="152"/>
      <c r="T2463" s="153"/>
      <c r="X2463" s="69" t="str">
        <f t="shared" si="80"/>
        <v/>
      </c>
      <c r="Y2463" s="69" t="str">
        <f t="shared" si="81"/>
        <v/>
      </c>
    </row>
    <row r="2464" spans="8:25" x14ac:dyDescent="0.25">
      <c r="H2464" s="155"/>
      <c r="I2464" s="151"/>
      <c r="J2464" s="152"/>
      <c r="K2464" s="153"/>
      <c r="L2464" s="153"/>
      <c r="M2464" s="153"/>
      <c r="N2464" s="153"/>
      <c r="O2464" s="153"/>
      <c r="P2464" s="153"/>
      <c r="Q2464" s="153"/>
      <c r="R2464" s="153"/>
      <c r="S2464" s="152"/>
      <c r="T2464" s="153"/>
      <c r="X2464" s="69" t="str">
        <f t="shared" si="80"/>
        <v/>
      </c>
      <c r="Y2464" s="69" t="str">
        <f t="shared" si="81"/>
        <v/>
      </c>
    </row>
    <row r="2465" spans="8:25" x14ac:dyDescent="0.25">
      <c r="H2465" s="155"/>
      <c r="I2465" s="151"/>
      <c r="J2465" s="152"/>
      <c r="K2465" s="153"/>
      <c r="L2465" s="153"/>
      <c r="M2465" s="153"/>
      <c r="N2465" s="153"/>
      <c r="O2465" s="153"/>
      <c r="P2465" s="153"/>
      <c r="Q2465" s="153"/>
      <c r="R2465" s="153"/>
      <c r="S2465" s="152"/>
      <c r="T2465" s="153"/>
      <c r="X2465" s="69" t="str">
        <f t="shared" si="80"/>
        <v/>
      </c>
      <c r="Y2465" s="69" t="str">
        <f t="shared" si="81"/>
        <v/>
      </c>
    </row>
    <row r="2466" spans="8:25" x14ac:dyDescent="0.25">
      <c r="H2466" s="155"/>
      <c r="I2466" s="151"/>
      <c r="J2466" s="152"/>
      <c r="K2466" s="153"/>
      <c r="L2466" s="153"/>
      <c r="M2466" s="153"/>
      <c r="N2466" s="153"/>
      <c r="O2466" s="153"/>
      <c r="P2466" s="153"/>
      <c r="Q2466" s="153"/>
      <c r="R2466" s="153"/>
      <c r="S2466" s="152"/>
      <c r="T2466" s="153"/>
      <c r="X2466" s="69" t="str">
        <f t="shared" si="80"/>
        <v/>
      </c>
      <c r="Y2466" s="69" t="str">
        <f t="shared" si="81"/>
        <v/>
      </c>
    </row>
    <row r="2467" spans="8:25" x14ac:dyDescent="0.25">
      <c r="H2467" s="155"/>
      <c r="I2467" s="151"/>
      <c r="J2467" s="152"/>
      <c r="K2467" s="153"/>
      <c r="L2467" s="153"/>
      <c r="M2467" s="153"/>
      <c r="N2467" s="153"/>
      <c r="O2467" s="153"/>
      <c r="P2467" s="153"/>
      <c r="Q2467" s="153"/>
      <c r="R2467" s="153"/>
      <c r="S2467" s="152"/>
      <c r="T2467" s="153"/>
      <c r="X2467" s="69" t="str">
        <f t="shared" si="80"/>
        <v/>
      </c>
      <c r="Y2467" s="69" t="str">
        <f t="shared" si="81"/>
        <v/>
      </c>
    </row>
    <row r="2468" spans="8:25" x14ac:dyDescent="0.25">
      <c r="H2468" s="155"/>
      <c r="I2468" s="151"/>
      <c r="J2468" s="152"/>
      <c r="K2468" s="153"/>
      <c r="L2468" s="153"/>
      <c r="M2468" s="153"/>
      <c r="N2468" s="153"/>
      <c r="O2468" s="153"/>
      <c r="P2468" s="153"/>
      <c r="Q2468" s="153"/>
      <c r="R2468" s="153"/>
      <c r="S2468" s="152"/>
      <c r="T2468" s="153"/>
      <c r="X2468" s="69" t="str">
        <f t="shared" si="80"/>
        <v/>
      </c>
      <c r="Y2468" s="69" t="str">
        <f t="shared" si="81"/>
        <v/>
      </c>
    </row>
    <row r="2469" spans="8:25" x14ac:dyDescent="0.25">
      <c r="H2469" s="155"/>
      <c r="I2469" s="151"/>
      <c r="J2469" s="152"/>
      <c r="K2469" s="153"/>
      <c r="L2469" s="153"/>
      <c r="M2469" s="153"/>
      <c r="N2469" s="153"/>
      <c r="O2469" s="153"/>
      <c r="P2469" s="153"/>
      <c r="Q2469" s="153"/>
      <c r="R2469" s="153"/>
      <c r="S2469" s="152"/>
      <c r="T2469" s="153"/>
      <c r="X2469" s="69" t="str">
        <f t="shared" si="80"/>
        <v/>
      </c>
      <c r="Y2469" s="69" t="str">
        <f t="shared" si="81"/>
        <v/>
      </c>
    </row>
    <row r="2470" spans="8:25" x14ac:dyDescent="0.25">
      <c r="H2470" s="155"/>
      <c r="I2470" s="151"/>
      <c r="J2470" s="152"/>
      <c r="K2470" s="153"/>
      <c r="L2470" s="153"/>
      <c r="M2470" s="153"/>
      <c r="N2470" s="153"/>
      <c r="O2470" s="153"/>
      <c r="P2470" s="153"/>
      <c r="Q2470" s="153"/>
      <c r="R2470" s="153"/>
      <c r="S2470" s="152"/>
      <c r="T2470" s="153"/>
      <c r="X2470" s="69" t="str">
        <f t="shared" si="80"/>
        <v/>
      </c>
      <c r="Y2470" s="69" t="str">
        <f t="shared" si="81"/>
        <v/>
      </c>
    </row>
    <row r="2471" spans="8:25" x14ac:dyDescent="0.25">
      <c r="H2471" s="155"/>
      <c r="I2471" s="151"/>
      <c r="J2471" s="152"/>
      <c r="K2471" s="153"/>
      <c r="L2471" s="153"/>
      <c r="M2471" s="153"/>
      <c r="N2471" s="153"/>
      <c r="O2471" s="153"/>
      <c r="P2471" s="153"/>
      <c r="Q2471" s="153"/>
      <c r="R2471" s="153"/>
      <c r="S2471" s="152"/>
      <c r="T2471" s="153"/>
      <c r="X2471" s="69" t="str">
        <f t="shared" si="80"/>
        <v/>
      </c>
      <c r="Y2471" s="69" t="str">
        <f t="shared" si="81"/>
        <v/>
      </c>
    </row>
    <row r="2472" spans="8:25" x14ac:dyDescent="0.25">
      <c r="H2472" s="155"/>
      <c r="I2472" s="151"/>
      <c r="J2472" s="152"/>
      <c r="K2472" s="153"/>
      <c r="L2472" s="153"/>
      <c r="M2472" s="153"/>
      <c r="N2472" s="153"/>
      <c r="O2472" s="153"/>
      <c r="P2472" s="153"/>
      <c r="Q2472" s="153"/>
      <c r="R2472" s="153"/>
      <c r="S2472" s="152"/>
      <c r="T2472" s="153"/>
      <c r="X2472" s="69" t="str">
        <f t="shared" si="80"/>
        <v/>
      </c>
      <c r="Y2472" s="69" t="str">
        <f t="shared" si="81"/>
        <v/>
      </c>
    </row>
    <row r="2473" spans="8:25" x14ac:dyDescent="0.25">
      <c r="H2473" s="155"/>
      <c r="I2473" s="151"/>
      <c r="J2473" s="152"/>
      <c r="K2473" s="153"/>
      <c r="L2473" s="153"/>
      <c r="M2473" s="153"/>
      <c r="N2473" s="153"/>
      <c r="O2473" s="153"/>
      <c r="P2473" s="153"/>
      <c r="Q2473" s="153"/>
      <c r="R2473" s="153"/>
      <c r="S2473" s="152"/>
      <c r="T2473" s="153"/>
      <c r="X2473" s="69" t="str">
        <f t="shared" si="80"/>
        <v/>
      </c>
      <c r="Y2473" s="69" t="str">
        <f t="shared" si="81"/>
        <v/>
      </c>
    </row>
    <row r="2474" spans="8:25" x14ac:dyDescent="0.25">
      <c r="H2474" s="155"/>
      <c r="I2474" s="151"/>
      <c r="J2474" s="152"/>
      <c r="K2474" s="153"/>
      <c r="L2474" s="153"/>
      <c r="M2474" s="153"/>
      <c r="N2474" s="153"/>
      <c r="O2474" s="153"/>
      <c r="P2474" s="153"/>
      <c r="Q2474" s="153"/>
      <c r="R2474" s="153"/>
      <c r="S2474" s="152"/>
      <c r="T2474" s="153"/>
      <c r="X2474" s="69" t="str">
        <f t="shared" si="80"/>
        <v/>
      </c>
      <c r="Y2474" s="69" t="str">
        <f t="shared" si="81"/>
        <v/>
      </c>
    </row>
    <row r="2475" spans="8:25" x14ac:dyDescent="0.25">
      <c r="H2475" s="155"/>
      <c r="I2475" s="151"/>
      <c r="J2475" s="152"/>
      <c r="K2475" s="153"/>
      <c r="L2475" s="153"/>
      <c r="M2475" s="153"/>
      <c r="N2475" s="153"/>
      <c r="O2475" s="153"/>
      <c r="P2475" s="153"/>
      <c r="Q2475" s="153"/>
      <c r="R2475" s="153"/>
      <c r="S2475" s="152"/>
      <c r="T2475" s="153"/>
      <c r="X2475" s="69" t="str">
        <f t="shared" si="80"/>
        <v/>
      </c>
      <c r="Y2475" s="69" t="str">
        <f t="shared" si="81"/>
        <v/>
      </c>
    </row>
    <row r="2476" spans="8:25" x14ac:dyDescent="0.25">
      <c r="H2476" s="155"/>
      <c r="I2476" s="151"/>
      <c r="J2476" s="152"/>
      <c r="K2476" s="153"/>
      <c r="L2476" s="153"/>
      <c r="M2476" s="153"/>
      <c r="N2476" s="153"/>
      <c r="O2476" s="153"/>
      <c r="P2476" s="153"/>
      <c r="Q2476" s="153"/>
      <c r="R2476" s="153"/>
      <c r="S2476" s="152"/>
      <c r="T2476" s="153"/>
      <c r="X2476" s="69" t="str">
        <f t="shared" si="80"/>
        <v/>
      </c>
      <c r="Y2476" s="69" t="str">
        <f t="shared" si="81"/>
        <v/>
      </c>
    </row>
    <row r="2477" spans="8:25" x14ac:dyDescent="0.25">
      <c r="H2477" s="155"/>
      <c r="I2477" s="151"/>
      <c r="J2477" s="152"/>
      <c r="K2477" s="153"/>
      <c r="L2477" s="153"/>
      <c r="M2477" s="153"/>
      <c r="N2477" s="153"/>
      <c r="O2477" s="153"/>
      <c r="P2477" s="153"/>
      <c r="Q2477" s="153"/>
      <c r="R2477" s="153"/>
      <c r="S2477" s="152"/>
      <c r="T2477" s="153"/>
      <c r="X2477" s="69" t="str">
        <f t="shared" si="80"/>
        <v/>
      </c>
      <c r="Y2477" s="69" t="str">
        <f t="shared" si="81"/>
        <v/>
      </c>
    </row>
    <row r="2478" spans="8:25" x14ac:dyDescent="0.25">
      <c r="H2478" s="155"/>
      <c r="I2478" s="151"/>
      <c r="J2478" s="152"/>
      <c r="K2478" s="153"/>
      <c r="L2478" s="153"/>
      <c r="M2478" s="153"/>
      <c r="N2478" s="153"/>
      <c r="O2478" s="153"/>
      <c r="P2478" s="153"/>
      <c r="Q2478" s="153"/>
      <c r="R2478" s="153"/>
      <c r="S2478" s="152"/>
      <c r="T2478" s="153"/>
      <c r="X2478" s="69" t="str">
        <f t="shared" si="80"/>
        <v/>
      </c>
      <c r="Y2478" s="69" t="str">
        <f t="shared" si="81"/>
        <v/>
      </c>
    </row>
    <row r="2479" spans="8:25" x14ac:dyDescent="0.25">
      <c r="H2479" s="155"/>
      <c r="I2479" s="151"/>
      <c r="J2479" s="152"/>
      <c r="K2479" s="153"/>
      <c r="L2479" s="153"/>
      <c r="M2479" s="153"/>
      <c r="N2479" s="153"/>
      <c r="O2479" s="153"/>
      <c r="P2479" s="153"/>
      <c r="Q2479" s="153"/>
      <c r="R2479" s="153"/>
      <c r="S2479" s="152"/>
      <c r="T2479" s="153"/>
      <c r="X2479" s="69" t="str">
        <f t="shared" si="80"/>
        <v/>
      </c>
      <c r="Y2479" s="69" t="str">
        <f t="shared" si="81"/>
        <v/>
      </c>
    </row>
    <row r="2480" spans="8:25" x14ac:dyDescent="0.25">
      <c r="H2480" s="155"/>
      <c r="I2480" s="151"/>
      <c r="J2480" s="152"/>
      <c r="K2480" s="153"/>
      <c r="L2480" s="153"/>
      <c r="M2480" s="153"/>
      <c r="N2480" s="153"/>
      <c r="O2480" s="153"/>
      <c r="P2480" s="153"/>
      <c r="Q2480" s="153"/>
      <c r="R2480" s="153"/>
      <c r="S2480" s="152"/>
      <c r="T2480" s="153"/>
      <c r="X2480" s="69" t="str">
        <f t="shared" si="80"/>
        <v/>
      </c>
      <c r="Y2480" s="69" t="str">
        <f t="shared" si="81"/>
        <v/>
      </c>
    </row>
    <row r="2481" spans="8:25" x14ac:dyDescent="0.25">
      <c r="H2481" s="155"/>
      <c r="I2481" s="151"/>
      <c r="J2481" s="152"/>
      <c r="K2481" s="153"/>
      <c r="L2481" s="153"/>
      <c r="M2481" s="153"/>
      <c r="N2481" s="153"/>
      <c r="O2481" s="153"/>
      <c r="P2481" s="153"/>
      <c r="Q2481" s="153"/>
      <c r="R2481" s="153"/>
      <c r="S2481" s="152"/>
      <c r="T2481" s="153"/>
      <c r="X2481" s="69" t="str">
        <f t="shared" si="80"/>
        <v/>
      </c>
      <c r="Y2481" s="69" t="str">
        <f t="shared" si="81"/>
        <v/>
      </c>
    </row>
    <row r="2482" spans="8:25" x14ac:dyDescent="0.25">
      <c r="H2482" s="155"/>
      <c r="I2482" s="151"/>
      <c r="J2482" s="152"/>
      <c r="K2482" s="153"/>
      <c r="L2482" s="153"/>
      <c r="M2482" s="153"/>
      <c r="N2482" s="153"/>
      <c r="O2482" s="153"/>
      <c r="P2482" s="153"/>
      <c r="Q2482" s="153"/>
      <c r="R2482" s="153"/>
      <c r="S2482" s="152"/>
      <c r="T2482" s="153"/>
      <c r="X2482" s="69" t="str">
        <f t="shared" si="80"/>
        <v/>
      </c>
      <c r="Y2482" s="69" t="str">
        <f t="shared" si="81"/>
        <v/>
      </c>
    </row>
    <row r="2483" spans="8:25" x14ac:dyDescent="0.25">
      <c r="H2483" s="155"/>
      <c r="I2483" s="151"/>
      <c r="J2483" s="152"/>
      <c r="K2483" s="153"/>
      <c r="L2483" s="153"/>
      <c r="M2483" s="153"/>
      <c r="N2483" s="153"/>
      <c r="O2483" s="153"/>
      <c r="P2483" s="153"/>
      <c r="Q2483" s="153"/>
      <c r="R2483" s="153"/>
      <c r="S2483" s="152"/>
      <c r="T2483" s="153"/>
      <c r="X2483" s="69" t="str">
        <f t="shared" si="80"/>
        <v/>
      </c>
      <c r="Y2483" s="69" t="str">
        <f t="shared" si="81"/>
        <v/>
      </c>
    </row>
    <row r="2484" spans="8:25" x14ac:dyDescent="0.25">
      <c r="H2484" s="155"/>
      <c r="I2484" s="151"/>
      <c r="J2484" s="152"/>
      <c r="K2484" s="153"/>
      <c r="L2484" s="153"/>
      <c r="M2484" s="153"/>
      <c r="N2484" s="153"/>
      <c r="O2484" s="153"/>
      <c r="P2484" s="153"/>
      <c r="Q2484" s="153"/>
      <c r="R2484" s="153"/>
      <c r="S2484" s="152"/>
      <c r="T2484" s="153"/>
      <c r="X2484" s="69" t="str">
        <f t="shared" si="80"/>
        <v/>
      </c>
      <c r="Y2484" s="69" t="str">
        <f t="shared" si="81"/>
        <v/>
      </c>
    </row>
    <row r="2485" spans="8:25" x14ac:dyDescent="0.25">
      <c r="H2485" s="155"/>
      <c r="I2485" s="151"/>
      <c r="J2485" s="152"/>
      <c r="K2485" s="153"/>
      <c r="L2485" s="153"/>
      <c r="M2485" s="153"/>
      <c r="N2485" s="153"/>
      <c r="O2485" s="153"/>
      <c r="P2485" s="153"/>
      <c r="Q2485" s="153"/>
      <c r="R2485" s="153"/>
      <c r="S2485" s="152"/>
      <c r="T2485" s="153"/>
      <c r="X2485" s="69" t="str">
        <f t="shared" si="80"/>
        <v/>
      </c>
      <c r="Y2485" s="69" t="str">
        <f t="shared" si="81"/>
        <v/>
      </c>
    </row>
    <row r="2486" spans="8:25" x14ac:dyDescent="0.25">
      <c r="H2486" s="155"/>
      <c r="I2486" s="151"/>
      <c r="J2486" s="152"/>
      <c r="K2486" s="153"/>
      <c r="L2486" s="153"/>
      <c r="M2486" s="153"/>
      <c r="N2486" s="153"/>
      <c r="O2486" s="153"/>
      <c r="P2486" s="153"/>
      <c r="Q2486" s="153"/>
      <c r="R2486" s="153"/>
      <c r="S2486" s="152"/>
      <c r="T2486" s="153"/>
      <c r="X2486" s="69" t="str">
        <f t="shared" si="80"/>
        <v/>
      </c>
      <c r="Y2486" s="69" t="str">
        <f t="shared" si="81"/>
        <v/>
      </c>
    </row>
    <row r="2487" spans="8:25" x14ac:dyDescent="0.25">
      <c r="H2487" s="155"/>
      <c r="I2487" s="151"/>
      <c r="J2487" s="152"/>
      <c r="K2487" s="153"/>
      <c r="L2487" s="153"/>
      <c r="M2487" s="153"/>
      <c r="N2487" s="153"/>
      <c r="O2487" s="153"/>
      <c r="P2487" s="153"/>
      <c r="Q2487" s="153"/>
      <c r="R2487" s="153"/>
      <c r="S2487" s="152"/>
      <c r="T2487" s="153"/>
      <c r="X2487" s="69" t="str">
        <f t="shared" si="80"/>
        <v/>
      </c>
      <c r="Y2487" s="69" t="str">
        <f t="shared" si="81"/>
        <v/>
      </c>
    </row>
    <row r="2488" spans="8:25" x14ac:dyDescent="0.25">
      <c r="H2488" s="155"/>
      <c r="I2488" s="151"/>
      <c r="J2488" s="152"/>
      <c r="K2488" s="153"/>
      <c r="L2488" s="153"/>
      <c r="M2488" s="153"/>
      <c r="N2488" s="153"/>
      <c r="O2488" s="153"/>
      <c r="P2488" s="153"/>
      <c r="Q2488" s="153"/>
      <c r="R2488" s="153"/>
      <c r="S2488" s="152"/>
      <c r="T2488" s="153"/>
      <c r="X2488" s="69" t="str">
        <f t="shared" si="80"/>
        <v/>
      </c>
      <c r="Y2488" s="69" t="str">
        <f t="shared" si="81"/>
        <v/>
      </c>
    </row>
    <row r="2489" spans="8:25" x14ac:dyDescent="0.25">
      <c r="H2489" s="155"/>
      <c r="I2489" s="151"/>
      <c r="J2489" s="152"/>
      <c r="K2489" s="153"/>
      <c r="L2489" s="153"/>
      <c r="M2489" s="153"/>
      <c r="N2489" s="153"/>
      <c r="O2489" s="153"/>
      <c r="P2489" s="153"/>
      <c r="Q2489" s="153"/>
      <c r="R2489" s="153"/>
      <c r="S2489" s="152"/>
      <c r="T2489" s="153"/>
      <c r="X2489" s="69" t="str">
        <f t="shared" si="80"/>
        <v/>
      </c>
      <c r="Y2489" s="69" t="str">
        <f t="shared" si="81"/>
        <v/>
      </c>
    </row>
    <row r="2490" spans="8:25" x14ac:dyDescent="0.25">
      <c r="H2490" s="155"/>
      <c r="I2490" s="151"/>
      <c r="J2490" s="152"/>
      <c r="K2490" s="153"/>
      <c r="L2490" s="153"/>
      <c r="M2490" s="153"/>
      <c r="N2490" s="153"/>
      <c r="O2490" s="153"/>
      <c r="P2490" s="153"/>
      <c r="Q2490" s="153"/>
      <c r="R2490" s="153"/>
      <c r="S2490" s="152"/>
      <c r="T2490" s="153"/>
      <c r="X2490" s="69" t="str">
        <f t="shared" si="80"/>
        <v/>
      </c>
      <c r="Y2490" s="69" t="str">
        <f t="shared" si="81"/>
        <v/>
      </c>
    </row>
    <row r="2491" spans="8:25" x14ac:dyDescent="0.25">
      <c r="H2491" s="155"/>
      <c r="I2491" s="151"/>
      <c r="J2491" s="152"/>
      <c r="K2491" s="153"/>
      <c r="L2491" s="153"/>
      <c r="M2491" s="153"/>
      <c r="N2491" s="153"/>
      <c r="O2491" s="153"/>
      <c r="P2491" s="153"/>
      <c r="Q2491" s="153"/>
      <c r="R2491" s="153"/>
      <c r="S2491" s="152"/>
      <c r="T2491" s="153"/>
      <c r="X2491" s="69" t="str">
        <f t="shared" si="80"/>
        <v/>
      </c>
      <c r="Y2491" s="69" t="str">
        <f t="shared" si="81"/>
        <v/>
      </c>
    </row>
    <row r="2492" spans="8:25" x14ac:dyDescent="0.25">
      <c r="H2492" s="155"/>
      <c r="I2492" s="151"/>
      <c r="J2492" s="152"/>
      <c r="K2492" s="153"/>
      <c r="L2492" s="153"/>
      <c r="M2492" s="153"/>
      <c r="N2492" s="153"/>
      <c r="O2492" s="153"/>
      <c r="P2492" s="153"/>
      <c r="Q2492" s="153"/>
      <c r="R2492" s="153"/>
      <c r="S2492" s="152"/>
      <c r="T2492" s="153"/>
      <c r="X2492" s="69" t="str">
        <f t="shared" si="80"/>
        <v/>
      </c>
      <c r="Y2492" s="69" t="str">
        <f t="shared" si="81"/>
        <v/>
      </c>
    </row>
    <row r="2493" spans="8:25" x14ac:dyDescent="0.25">
      <c r="H2493" s="155"/>
      <c r="I2493" s="151"/>
      <c r="J2493" s="152"/>
      <c r="K2493" s="153"/>
      <c r="L2493" s="153"/>
      <c r="M2493" s="153"/>
      <c r="N2493" s="153"/>
      <c r="O2493" s="153"/>
      <c r="P2493" s="153"/>
      <c r="Q2493" s="153"/>
      <c r="R2493" s="153"/>
      <c r="S2493" s="152"/>
      <c r="T2493" s="153"/>
      <c r="X2493" s="69" t="str">
        <f t="shared" si="80"/>
        <v/>
      </c>
      <c r="Y2493" s="69" t="str">
        <f t="shared" si="81"/>
        <v/>
      </c>
    </row>
    <row r="2494" spans="8:25" x14ac:dyDescent="0.25">
      <c r="H2494" s="155"/>
      <c r="I2494" s="151"/>
      <c r="J2494" s="152"/>
      <c r="K2494" s="153"/>
      <c r="L2494" s="153"/>
      <c r="M2494" s="153"/>
      <c r="N2494" s="153"/>
      <c r="O2494" s="153"/>
      <c r="P2494" s="153"/>
      <c r="Q2494" s="153"/>
      <c r="R2494" s="153"/>
      <c r="S2494" s="152"/>
      <c r="T2494" s="153"/>
      <c r="X2494" s="69" t="str">
        <f t="shared" si="80"/>
        <v/>
      </c>
      <c r="Y2494" s="69" t="str">
        <f t="shared" si="81"/>
        <v/>
      </c>
    </row>
    <row r="2495" spans="8:25" x14ac:dyDescent="0.25">
      <c r="H2495" s="155"/>
      <c r="I2495" s="151"/>
      <c r="J2495" s="152"/>
      <c r="K2495" s="153"/>
      <c r="L2495" s="153"/>
      <c r="M2495" s="153"/>
      <c r="N2495" s="153"/>
      <c r="O2495" s="153"/>
      <c r="P2495" s="153"/>
      <c r="Q2495" s="153"/>
      <c r="R2495" s="153"/>
      <c r="S2495" s="152"/>
      <c r="T2495" s="153"/>
      <c r="X2495" s="69" t="str">
        <f t="shared" si="80"/>
        <v/>
      </c>
      <c r="Y2495" s="69" t="str">
        <f t="shared" si="81"/>
        <v/>
      </c>
    </row>
    <row r="2496" spans="8:25" x14ac:dyDescent="0.25">
      <c r="H2496" s="155"/>
      <c r="I2496" s="151"/>
      <c r="J2496" s="152"/>
      <c r="K2496" s="153"/>
      <c r="L2496" s="153"/>
      <c r="M2496" s="153"/>
      <c r="N2496" s="153"/>
      <c r="O2496" s="153"/>
      <c r="P2496" s="153"/>
      <c r="Q2496" s="153"/>
      <c r="R2496" s="153"/>
      <c r="S2496" s="152"/>
      <c r="T2496" s="153"/>
      <c r="X2496" s="69" t="str">
        <f t="shared" si="80"/>
        <v/>
      </c>
      <c r="Y2496" s="69" t="str">
        <f t="shared" si="81"/>
        <v/>
      </c>
    </row>
    <row r="2497" spans="8:25" x14ac:dyDescent="0.25">
      <c r="H2497" s="155"/>
      <c r="I2497" s="151"/>
      <c r="J2497" s="152"/>
      <c r="K2497" s="153"/>
      <c r="L2497" s="153"/>
      <c r="M2497" s="153"/>
      <c r="N2497" s="153"/>
      <c r="O2497" s="153"/>
      <c r="P2497" s="153"/>
      <c r="Q2497" s="153"/>
      <c r="R2497" s="153"/>
      <c r="S2497" s="152"/>
      <c r="T2497" s="153"/>
      <c r="X2497" s="69" t="str">
        <f t="shared" si="80"/>
        <v/>
      </c>
      <c r="Y2497" s="69" t="str">
        <f t="shared" si="81"/>
        <v/>
      </c>
    </row>
    <row r="2498" spans="8:25" x14ac:dyDescent="0.25">
      <c r="H2498" s="155"/>
      <c r="I2498" s="151"/>
      <c r="J2498" s="152"/>
      <c r="K2498" s="153"/>
      <c r="L2498" s="153"/>
      <c r="M2498" s="153"/>
      <c r="N2498" s="153"/>
      <c r="O2498" s="153"/>
      <c r="P2498" s="153"/>
      <c r="Q2498" s="153"/>
      <c r="R2498" s="153"/>
      <c r="S2498" s="152"/>
      <c r="T2498" s="153"/>
      <c r="X2498" s="69" t="str">
        <f t="shared" ref="X2498:X2561" si="82">IF(W2498&lt;&gt;"",W2498-I2498,"")</f>
        <v/>
      </c>
      <c r="Y2498" s="69" t="str">
        <f t="shared" si="81"/>
        <v/>
      </c>
    </row>
    <row r="2499" spans="8:25" x14ac:dyDescent="0.25">
      <c r="H2499" s="155"/>
      <c r="I2499" s="151"/>
      <c r="J2499" s="152"/>
      <c r="K2499" s="153"/>
      <c r="L2499" s="153"/>
      <c r="M2499" s="153"/>
      <c r="N2499" s="153"/>
      <c r="O2499" s="153"/>
      <c r="P2499" s="153"/>
      <c r="Q2499" s="153"/>
      <c r="R2499" s="153"/>
      <c r="S2499" s="152"/>
      <c r="T2499" s="153"/>
      <c r="X2499" s="69" t="str">
        <f t="shared" si="82"/>
        <v/>
      </c>
      <c r="Y2499" s="69" t="str">
        <f t="shared" ref="Y2499:Y2562" si="83">IF(X2499&lt;&gt;"",IF(X2499&lt;365,"&lt; 1 year",IF(X2499&lt;730,"1-2",IF(X2499&lt;1095,"2-3",IF(X2499&lt;1460,"3-4",IF(X2499&lt;1825,"4-5","5+"))))),"")</f>
        <v/>
      </c>
    </row>
    <row r="2500" spans="8:25" x14ac:dyDescent="0.25">
      <c r="H2500" s="155"/>
      <c r="I2500" s="151"/>
      <c r="J2500" s="152"/>
      <c r="K2500" s="153"/>
      <c r="L2500" s="153"/>
      <c r="M2500" s="153"/>
      <c r="N2500" s="153"/>
      <c r="O2500" s="153"/>
      <c r="P2500" s="153"/>
      <c r="Q2500" s="153"/>
      <c r="R2500" s="153"/>
      <c r="S2500" s="152"/>
      <c r="T2500" s="153"/>
      <c r="X2500" s="69" t="str">
        <f t="shared" si="82"/>
        <v/>
      </c>
      <c r="Y2500" s="69" t="str">
        <f t="shared" si="83"/>
        <v/>
      </c>
    </row>
    <row r="2501" spans="8:25" x14ac:dyDescent="0.25">
      <c r="H2501" s="155"/>
      <c r="I2501" s="151"/>
      <c r="J2501" s="152"/>
      <c r="K2501" s="153"/>
      <c r="L2501" s="153"/>
      <c r="M2501" s="153"/>
      <c r="N2501" s="153"/>
      <c r="O2501" s="153"/>
      <c r="P2501" s="153"/>
      <c r="Q2501" s="153"/>
      <c r="R2501" s="153"/>
      <c r="S2501" s="152"/>
      <c r="T2501" s="153"/>
      <c r="X2501" s="69" t="str">
        <f t="shared" si="82"/>
        <v/>
      </c>
      <c r="Y2501" s="69" t="str">
        <f t="shared" si="83"/>
        <v/>
      </c>
    </row>
    <row r="2502" spans="8:25" x14ac:dyDescent="0.25">
      <c r="H2502" s="155"/>
      <c r="I2502" s="151"/>
      <c r="J2502" s="152"/>
      <c r="K2502" s="153"/>
      <c r="L2502" s="153"/>
      <c r="M2502" s="153"/>
      <c r="N2502" s="153"/>
      <c r="O2502" s="153"/>
      <c r="P2502" s="153"/>
      <c r="Q2502" s="153"/>
      <c r="R2502" s="153"/>
      <c r="S2502" s="152"/>
      <c r="T2502" s="153"/>
      <c r="X2502" s="69" t="str">
        <f t="shared" si="82"/>
        <v/>
      </c>
      <c r="Y2502" s="69" t="str">
        <f t="shared" si="83"/>
        <v/>
      </c>
    </row>
    <row r="2503" spans="8:25" x14ac:dyDescent="0.25">
      <c r="H2503" s="155"/>
      <c r="I2503" s="151"/>
      <c r="J2503" s="152"/>
      <c r="K2503" s="153"/>
      <c r="L2503" s="153"/>
      <c r="M2503" s="153"/>
      <c r="N2503" s="153"/>
      <c r="O2503" s="153"/>
      <c r="P2503" s="153"/>
      <c r="Q2503" s="153"/>
      <c r="R2503" s="153"/>
      <c r="S2503" s="152"/>
      <c r="T2503" s="153"/>
      <c r="X2503" s="69" t="str">
        <f t="shared" si="82"/>
        <v/>
      </c>
      <c r="Y2503" s="69" t="str">
        <f t="shared" si="83"/>
        <v/>
      </c>
    </row>
    <row r="2504" spans="8:25" x14ac:dyDescent="0.25">
      <c r="H2504" s="155"/>
      <c r="I2504" s="151"/>
      <c r="J2504" s="152"/>
      <c r="K2504" s="153"/>
      <c r="L2504" s="153"/>
      <c r="M2504" s="153"/>
      <c r="N2504" s="153"/>
      <c r="O2504" s="153"/>
      <c r="P2504" s="153"/>
      <c r="Q2504" s="153"/>
      <c r="R2504" s="153"/>
      <c r="S2504" s="152"/>
      <c r="T2504" s="153"/>
      <c r="X2504" s="69" t="str">
        <f t="shared" si="82"/>
        <v/>
      </c>
      <c r="Y2504" s="69" t="str">
        <f t="shared" si="83"/>
        <v/>
      </c>
    </row>
    <row r="2505" spans="8:25" x14ac:dyDescent="0.25">
      <c r="H2505" s="155"/>
      <c r="I2505" s="151"/>
      <c r="J2505" s="152"/>
      <c r="K2505" s="153"/>
      <c r="L2505" s="153"/>
      <c r="M2505" s="153"/>
      <c r="N2505" s="153"/>
      <c r="O2505" s="153"/>
      <c r="P2505" s="153"/>
      <c r="Q2505" s="153"/>
      <c r="R2505" s="153"/>
      <c r="S2505" s="152"/>
      <c r="T2505" s="153"/>
      <c r="X2505" s="69" t="str">
        <f t="shared" si="82"/>
        <v/>
      </c>
      <c r="Y2505" s="69" t="str">
        <f t="shared" si="83"/>
        <v/>
      </c>
    </row>
    <row r="2506" spans="8:25" x14ac:dyDescent="0.25">
      <c r="H2506" s="155"/>
      <c r="I2506" s="151"/>
      <c r="J2506" s="152"/>
      <c r="K2506" s="153"/>
      <c r="L2506" s="153"/>
      <c r="M2506" s="153"/>
      <c r="N2506" s="153"/>
      <c r="O2506" s="153"/>
      <c r="P2506" s="153"/>
      <c r="Q2506" s="153"/>
      <c r="R2506" s="153"/>
      <c r="S2506" s="152"/>
      <c r="T2506" s="153"/>
      <c r="X2506" s="69" t="str">
        <f t="shared" si="82"/>
        <v/>
      </c>
      <c r="Y2506" s="69" t="str">
        <f t="shared" si="83"/>
        <v/>
      </c>
    </row>
    <row r="2507" spans="8:25" x14ac:dyDescent="0.25">
      <c r="H2507" s="155"/>
      <c r="I2507" s="151"/>
      <c r="J2507" s="152"/>
      <c r="K2507" s="153"/>
      <c r="L2507" s="153"/>
      <c r="M2507" s="153"/>
      <c r="N2507" s="153"/>
      <c r="O2507" s="153"/>
      <c r="P2507" s="153"/>
      <c r="Q2507" s="153"/>
      <c r="R2507" s="153"/>
      <c r="S2507" s="152"/>
      <c r="T2507" s="153"/>
      <c r="X2507" s="69" t="str">
        <f t="shared" si="82"/>
        <v/>
      </c>
      <c r="Y2507" s="69" t="str">
        <f t="shared" si="83"/>
        <v/>
      </c>
    </row>
    <row r="2508" spans="8:25" x14ac:dyDescent="0.25">
      <c r="H2508" s="155"/>
      <c r="I2508" s="151"/>
      <c r="J2508" s="152"/>
      <c r="K2508" s="153"/>
      <c r="L2508" s="153"/>
      <c r="M2508" s="153"/>
      <c r="N2508" s="153"/>
      <c r="O2508" s="153"/>
      <c r="P2508" s="153"/>
      <c r="Q2508" s="153"/>
      <c r="R2508" s="153"/>
      <c r="S2508" s="152"/>
      <c r="T2508" s="153"/>
      <c r="X2508" s="69" t="str">
        <f t="shared" si="82"/>
        <v/>
      </c>
      <c r="Y2508" s="69" t="str">
        <f t="shared" si="83"/>
        <v/>
      </c>
    </row>
    <row r="2509" spans="8:25" x14ac:dyDescent="0.25">
      <c r="H2509" s="155"/>
      <c r="I2509" s="151"/>
      <c r="J2509" s="152"/>
      <c r="K2509" s="153"/>
      <c r="L2509" s="153"/>
      <c r="M2509" s="153"/>
      <c r="N2509" s="153"/>
      <c r="O2509" s="153"/>
      <c r="P2509" s="153"/>
      <c r="Q2509" s="153"/>
      <c r="R2509" s="153"/>
      <c r="S2509" s="152"/>
      <c r="T2509" s="153"/>
      <c r="X2509" s="69" t="str">
        <f t="shared" si="82"/>
        <v/>
      </c>
      <c r="Y2509" s="69" t="str">
        <f t="shared" si="83"/>
        <v/>
      </c>
    </row>
    <row r="2510" spans="8:25" x14ac:dyDescent="0.25">
      <c r="H2510" s="155"/>
      <c r="I2510" s="151"/>
      <c r="J2510" s="152"/>
      <c r="K2510" s="153"/>
      <c r="L2510" s="153"/>
      <c r="M2510" s="153"/>
      <c r="N2510" s="153"/>
      <c r="O2510" s="153"/>
      <c r="P2510" s="153"/>
      <c r="Q2510" s="153"/>
      <c r="R2510" s="153"/>
      <c r="S2510" s="152"/>
      <c r="T2510" s="153"/>
      <c r="X2510" s="69" t="str">
        <f t="shared" si="82"/>
        <v/>
      </c>
      <c r="Y2510" s="69" t="str">
        <f t="shared" si="83"/>
        <v/>
      </c>
    </row>
    <row r="2511" spans="8:25" x14ac:dyDescent="0.25">
      <c r="H2511" s="155"/>
      <c r="I2511" s="151"/>
      <c r="J2511" s="152"/>
      <c r="K2511" s="153"/>
      <c r="L2511" s="153"/>
      <c r="M2511" s="153"/>
      <c r="N2511" s="153"/>
      <c r="O2511" s="153"/>
      <c r="P2511" s="153"/>
      <c r="Q2511" s="153"/>
      <c r="R2511" s="153"/>
      <c r="S2511" s="152"/>
      <c r="T2511" s="153"/>
      <c r="X2511" s="69" t="str">
        <f t="shared" si="82"/>
        <v/>
      </c>
      <c r="Y2511" s="69" t="str">
        <f t="shared" si="83"/>
        <v/>
      </c>
    </row>
    <row r="2512" spans="8:25" x14ac:dyDescent="0.25">
      <c r="H2512" s="155"/>
      <c r="I2512" s="151"/>
      <c r="J2512" s="152"/>
      <c r="K2512" s="153"/>
      <c r="L2512" s="153"/>
      <c r="M2512" s="153"/>
      <c r="N2512" s="153"/>
      <c r="O2512" s="153"/>
      <c r="P2512" s="153"/>
      <c r="Q2512" s="153"/>
      <c r="R2512" s="153"/>
      <c r="S2512" s="152"/>
      <c r="T2512" s="153"/>
      <c r="X2512" s="69" t="str">
        <f t="shared" si="82"/>
        <v/>
      </c>
      <c r="Y2512" s="69" t="str">
        <f t="shared" si="83"/>
        <v/>
      </c>
    </row>
    <row r="2513" spans="8:25" x14ac:dyDescent="0.25">
      <c r="H2513" s="155"/>
      <c r="I2513" s="151"/>
      <c r="J2513" s="152"/>
      <c r="K2513" s="153"/>
      <c r="L2513" s="153"/>
      <c r="M2513" s="153"/>
      <c r="N2513" s="153"/>
      <c r="O2513" s="153"/>
      <c r="P2513" s="153"/>
      <c r="Q2513" s="153"/>
      <c r="R2513" s="153"/>
      <c r="S2513" s="152"/>
      <c r="T2513" s="153"/>
      <c r="X2513" s="69" t="str">
        <f t="shared" si="82"/>
        <v/>
      </c>
      <c r="Y2513" s="69" t="str">
        <f t="shared" si="83"/>
        <v/>
      </c>
    </row>
    <row r="2514" spans="8:25" x14ac:dyDescent="0.25">
      <c r="H2514" s="155"/>
      <c r="I2514" s="151"/>
      <c r="J2514" s="152"/>
      <c r="K2514" s="153"/>
      <c r="L2514" s="153"/>
      <c r="M2514" s="153"/>
      <c r="N2514" s="153"/>
      <c r="O2514" s="153"/>
      <c r="P2514" s="153"/>
      <c r="Q2514" s="153"/>
      <c r="R2514" s="153"/>
      <c r="S2514" s="152"/>
      <c r="T2514" s="153"/>
      <c r="X2514" s="69" t="str">
        <f t="shared" si="82"/>
        <v/>
      </c>
      <c r="Y2514" s="69" t="str">
        <f t="shared" si="83"/>
        <v/>
      </c>
    </row>
    <row r="2515" spans="8:25" x14ac:dyDescent="0.25">
      <c r="H2515" s="155"/>
      <c r="I2515" s="151"/>
      <c r="J2515" s="152"/>
      <c r="K2515" s="153"/>
      <c r="L2515" s="153"/>
      <c r="M2515" s="153"/>
      <c r="N2515" s="153"/>
      <c r="O2515" s="153"/>
      <c r="P2515" s="153"/>
      <c r="Q2515" s="153"/>
      <c r="R2515" s="153"/>
      <c r="S2515" s="152"/>
      <c r="T2515" s="153"/>
      <c r="X2515" s="69" t="str">
        <f t="shared" si="82"/>
        <v/>
      </c>
      <c r="Y2515" s="69" t="str">
        <f t="shared" si="83"/>
        <v/>
      </c>
    </row>
    <row r="2516" spans="8:25" x14ac:dyDescent="0.25">
      <c r="H2516" s="155"/>
      <c r="I2516" s="151"/>
      <c r="J2516" s="152"/>
      <c r="K2516" s="153"/>
      <c r="L2516" s="153"/>
      <c r="M2516" s="153"/>
      <c r="N2516" s="153"/>
      <c r="O2516" s="153"/>
      <c r="P2516" s="153"/>
      <c r="Q2516" s="153"/>
      <c r="R2516" s="153"/>
      <c r="S2516" s="152"/>
      <c r="T2516" s="153"/>
      <c r="X2516" s="69" t="str">
        <f t="shared" si="82"/>
        <v/>
      </c>
      <c r="Y2516" s="69" t="str">
        <f t="shared" si="83"/>
        <v/>
      </c>
    </row>
    <row r="2517" spans="8:25" x14ac:dyDescent="0.25">
      <c r="H2517" s="155"/>
      <c r="I2517" s="151"/>
      <c r="J2517" s="152"/>
      <c r="K2517" s="153"/>
      <c r="L2517" s="153"/>
      <c r="M2517" s="153"/>
      <c r="N2517" s="153"/>
      <c r="O2517" s="153"/>
      <c r="P2517" s="153"/>
      <c r="Q2517" s="153"/>
      <c r="R2517" s="153"/>
      <c r="S2517" s="152"/>
      <c r="T2517" s="153"/>
      <c r="X2517" s="69" t="str">
        <f t="shared" si="82"/>
        <v/>
      </c>
      <c r="Y2517" s="69" t="str">
        <f t="shared" si="83"/>
        <v/>
      </c>
    </row>
    <row r="2518" spans="8:25" x14ac:dyDescent="0.25">
      <c r="H2518" s="155"/>
      <c r="I2518" s="151"/>
      <c r="J2518" s="152"/>
      <c r="K2518" s="153"/>
      <c r="L2518" s="153"/>
      <c r="M2518" s="153"/>
      <c r="N2518" s="153"/>
      <c r="O2518" s="153"/>
      <c r="P2518" s="153"/>
      <c r="Q2518" s="153"/>
      <c r="R2518" s="153"/>
      <c r="S2518" s="152"/>
      <c r="T2518" s="153"/>
      <c r="X2518" s="69" t="str">
        <f t="shared" si="82"/>
        <v/>
      </c>
      <c r="Y2518" s="69" t="str">
        <f t="shared" si="83"/>
        <v/>
      </c>
    </row>
    <row r="2519" spans="8:25" x14ac:dyDescent="0.25">
      <c r="H2519" s="155"/>
      <c r="I2519" s="151"/>
      <c r="J2519" s="152"/>
      <c r="K2519" s="153"/>
      <c r="L2519" s="153"/>
      <c r="M2519" s="153"/>
      <c r="N2519" s="153"/>
      <c r="O2519" s="153"/>
      <c r="P2519" s="153"/>
      <c r="Q2519" s="153"/>
      <c r="R2519" s="153"/>
      <c r="S2519" s="152"/>
      <c r="T2519" s="153"/>
      <c r="X2519" s="69" t="str">
        <f t="shared" si="82"/>
        <v/>
      </c>
      <c r="Y2519" s="69" t="str">
        <f t="shared" si="83"/>
        <v/>
      </c>
    </row>
    <row r="2520" spans="8:25" x14ac:dyDescent="0.25">
      <c r="H2520" s="155"/>
      <c r="I2520" s="151"/>
      <c r="J2520" s="152"/>
      <c r="K2520" s="153"/>
      <c r="L2520" s="153"/>
      <c r="M2520" s="153"/>
      <c r="N2520" s="153"/>
      <c r="O2520" s="153"/>
      <c r="P2520" s="153"/>
      <c r="Q2520" s="153"/>
      <c r="R2520" s="153"/>
      <c r="S2520" s="152"/>
      <c r="T2520" s="153"/>
      <c r="X2520" s="69" t="str">
        <f t="shared" si="82"/>
        <v/>
      </c>
      <c r="Y2520" s="69" t="str">
        <f t="shared" si="83"/>
        <v/>
      </c>
    </row>
    <row r="2521" spans="8:25" x14ac:dyDescent="0.25">
      <c r="H2521" s="155"/>
      <c r="I2521" s="151"/>
      <c r="J2521" s="152"/>
      <c r="K2521" s="153"/>
      <c r="L2521" s="153"/>
      <c r="M2521" s="153"/>
      <c r="N2521" s="153"/>
      <c r="O2521" s="153"/>
      <c r="P2521" s="153"/>
      <c r="Q2521" s="153"/>
      <c r="R2521" s="153"/>
      <c r="S2521" s="152"/>
      <c r="T2521" s="153"/>
      <c r="X2521" s="69" t="str">
        <f t="shared" si="82"/>
        <v/>
      </c>
      <c r="Y2521" s="69" t="str">
        <f t="shared" si="83"/>
        <v/>
      </c>
    </row>
    <row r="2522" spans="8:25" x14ac:dyDescent="0.25">
      <c r="H2522" s="155"/>
      <c r="I2522" s="151"/>
      <c r="J2522" s="152"/>
      <c r="K2522" s="153"/>
      <c r="L2522" s="153"/>
      <c r="M2522" s="153"/>
      <c r="N2522" s="153"/>
      <c r="O2522" s="153"/>
      <c r="P2522" s="153"/>
      <c r="Q2522" s="153"/>
      <c r="R2522" s="153"/>
      <c r="S2522" s="152"/>
      <c r="T2522" s="153"/>
      <c r="X2522" s="69" t="str">
        <f t="shared" si="82"/>
        <v/>
      </c>
      <c r="Y2522" s="69" t="str">
        <f t="shared" si="83"/>
        <v/>
      </c>
    </row>
    <row r="2523" spans="8:25" x14ac:dyDescent="0.25">
      <c r="H2523" s="155"/>
      <c r="I2523" s="151"/>
      <c r="J2523" s="152"/>
      <c r="K2523" s="153"/>
      <c r="L2523" s="153"/>
      <c r="M2523" s="153"/>
      <c r="N2523" s="153"/>
      <c r="O2523" s="153"/>
      <c r="P2523" s="153"/>
      <c r="Q2523" s="153"/>
      <c r="R2523" s="153"/>
      <c r="S2523" s="152"/>
      <c r="T2523" s="153"/>
      <c r="X2523" s="69" t="str">
        <f t="shared" si="82"/>
        <v/>
      </c>
      <c r="Y2523" s="69" t="str">
        <f t="shared" si="83"/>
        <v/>
      </c>
    </row>
    <row r="2524" spans="8:25" x14ac:dyDescent="0.25">
      <c r="H2524" s="155"/>
      <c r="I2524" s="151"/>
      <c r="J2524" s="152"/>
      <c r="K2524" s="153"/>
      <c r="L2524" s="153"/>
      <c r="M2524" s="153"/>
      <c r="N2524" s="153"/>
      <c r="O2524" s="153"/>
      <c r="P2524" s="153"/>
      <c r="Q2524" s="153"/>
      <c r="R2524" s="153"/>
      <c r="S2524" s="152"/>
      <c r="T2524" s="153"/>
      <c r="X2524" s="69" t="str">
        <f t="shared" si="82"/>
        <v/>
      </c>
      <c r="Y2524" s="69" t="str">
        <f t="shared" si="83"/>
        <v/>
      </c>
    </row>
    <row r="2525" spans="8:25" x14ac:dyDescent="0.25">
      <c r="H2525" s="155"/>
      <c r="I2525" s="151"/>
      <c r="J2525" s="152"/>
      <c r="K2525" s="153"/>
      <c r="L2525" s="153"/>
      <c r="M2525" s="153"/>
      <c r="N2525" s="153"/>
      <c r="O2525" s="153"/>
      <c r="P2525" s="153"/>
      <c r="Q2525" s="153"/>
      <c r="R2525" s="153"/>
      <c r="S2525" s="152"/>
      <c r="T2525" s="153"/>
      <c r="X2525" s="69" t="str">
        <f t="shared" si="82"/>
        <v/>
      </c>
      <c r="Y2525" s="69" t="str">
        <f t="shared" si="83"/>
        <v/>
      </c>
    </row>
    <row r="2526" spans="8:25" x14ac:dyDescent="0.25">
      <c r="H2526" s="155"/>
      <c r="I2526" s="151"/>
      <c r="J2526" s="152"/>
      <c r="K2526" s="153"/>
      <c r="L2526" s="153"/>
      <c r="M2526" s="153"/>
      <c r="N2526" s="153"/>
      <c r="O2526" s="153"/>
      <c r="P2526" s="153"/>
      <c r="Q2526" s="153"/>
      <c r="R2526" s="153"/>
      <c r="S2526" s="152"/>
      <c r="T2526" s="153"/>
      <c r="X2526" s="69" t="str">
        <f t="shared" si="82"/>
        <v/>
      </c>
      <c r="Y2526" s="69" t="str">
        <f t="shared" si="83"/>
        <v/>
      </c>
    </row>
    <row r="2527" spans="8:25" x14ac:dyDescent="0.25">
      <c r="H2527" s="155"/>
      <c r="I2527" s="151"/>
      <c r="J2527" s="152"/>
      <c r="K2527" s="153"/>
      <c r="L2527" s="153"/>
      <c r="M2527" s="153"/>
      <c r="N2527" s="153"/>
      <c r="O2527" s="153"/>
      <c r="P2527" s="153"/>
      <c r="Q2527" s="153"/>
      <c r="R2527" s="153"/>
      <c r="S2527" s="152"/>
      <c r="T2527" s="153"/>
      <c r="X2527" s="69" t="str">
        <f t="shared" si="82"/>
        <v/>
      </c>
      <c r="Y2527" s="69" t="str">
        <f t="shared" si="83"/>
        <v/>
      </c>
    </row>
    <row r="2528" spans="8:25" x14ac:dyDescent="0.25">
      <c r="H2528" s="155"/>
      <c r="I2528" s="151"/>
      <c r="J2528" s="152"/>
      <c r="K2528" s="153"/>
      <c r="L2528" s="153"/>
      <c r="M2528" s="153"/>
      <c r="N2528" s="153"/>
      <c r="O2528" s="153"/>
      <c r="P2528" s="153"/>
      <c r="Q2528" s="153"/>
      <c r="R2528" s="153"/>
      <c r="S2528" s="152"/>
      <c r="T2528" s="153"/>
      <c r="X2528" s="69" t="str">
        <f t="shared" si="82"/>
        <v/>
      </c>
      <c r="Y2528" s="69" t="str">
        <f t="shared" si="83"/>
        <v/>
      </c>
    </row>
    <row r="2529" spans="8:25" x14ac:dyDescent="0.25">
      <c r="H2529" s="155"/>
      <c r="I2529" s="151"/>
      <c r="J2529" s="152"/>
      <c r="K2529" s="153"/>
      <c r="L2529" s="153"/>
      <c r="M2529" s="153"/>
      <c r="N2529" s="153"/>
      <c r="O2529" s="153"/>
      <c r="P2529" s="153"/>
      <c r="Q2529" s="153"/>
      <c r="R2529" s="153"/>
      <c r="S2529" s="152"/>
      <c r="T2529" s="153"/>
      <c r="X2529" s="69" t="str">
        <f t="shared" si="82"/>
        <v/>
      </c>
      <c r="Y2529" s="69" t="str">
        <f t="shared" si="83"/>
        <v/>
      </c>
    </row>
    <row r="2530" spans="8:25" x14ac:dyDescent="0.25">
      <c r="H2530" s="155"/>
      <c r="I2530" s="151"/>
      <c r="J2530" s="152"/>
      <c r="K2530" s="153"/>
      <c r="L2530" s="153"/>
      <c r="M2530" s="153"/>
      <c r="N2530" s="153"/>
      <c r="O2530" s="153"/>
      <c r="P2530" s="153"/>
      <c r="Q2530" s="153"/>
      <c r="R2530" s="153"/>
      <c r="S2530" s="152"/>
      <c r="T2530" s="153"/>
      <c r="X2530" s="69" t="str">
        <f t="shared" si="82"/>
        <v/>
      </c>
      <c r="Y2530" s="69" t="str">
        <f t="shared" si="83"/>
        <v/>
      </c>
    </row>
    <row r="2531" spans="8:25" x14ac:dyDescent="0.25">
      <c r="H2531" s="155"/>
      <c r="I2531" s="151"/>
      <c r="J2531" s="152"/>
      <c r="K2531" s="153"/>
      <c r="L2531" s="153"/>
      <c r="M2531" s="153"/>
      <c r="N2531" s="153"/>
      <c r="O2531" s="153"/>
      <c r="P2531" s="153"/>
      <c r="Q2531" s="153"/>
      <c r="R2531" s="153"/>
      <c r="S2531" s="152"/>
      <c r="T2531" s="153"/>
      <c r="X2531" s="69" t="str">
        <f t="shared" si="82"/>
        <v/>
      </c>
      <c r="Y2531" s="69" t="str">
        <f t="shared" si="83"/>
        <v/>
      </c>
    </row>
    <row r="2532" spans="8:25" x14ac:dyDescent="0.25">
      <c r="H2532" s="155"/>
      <c r="I2532" s="151"/>
      <c r="J2532" s="152"/>
      <c r="K2532" s="153"/>
      <c r="L2532" s="153"/>
      <c r="M2532" s="153"/>
      <c r="N2532" s="153"/>
      <c r="O2532" s="153"/>
      <c r="P2532" s="153"/>
      <c r="Q2532" s="153"/>
      <c r="R2532" s="153"/>
      <c r="S2532" s="152"/>
      <c r="T2532" s="153"/>
      <c r="X2532" s="69" t="str">
        <f t="shared" si="82"/>
        <v/>
      </c>
      <c r="Y2532" s="69" t="str">
        <f t="shared" si="83"/>
        <v/>
      </c>
    </row>
    <row r="2533" spans="8:25" x14ac:dyDescent="0.25">
      <c r="H2533" s="155"/>
      <c r="I2533" s="151"/>
      <c r="J2533" s="152"/>
      <c r="K2533" s="153"/>
      <c r="L2533" s="153"/>
      <c r="M2533" s="153"/>
      <c r="N2533" s="153"/>
      <c r="O2533" s="153"/>
      <c r="P2533" s="153"/>
      <c r="Q2533" s="153"/>
      <c r="R2533" s="153"/>
      <c r="S2533" s="152"/>
      <c r="T2533" s="153"/>
      <c r="X2533" s="69" t="str">
        <f t="shared" si="82"/>
        <v/>
      </c>
      <c r="Y2533" s="69" t="str">
        <f t="shared" si="83"/>
        <v/>
      </c>
    </row>
    <row r="2534" spans="8:25" x14ac:dyDescent="0.25">
      <c r="H2534" s="155"/>
      <c r="I2534" s="151"/>
      <c r="J2534" s="152"/>
      <c r="K2534" s="153"/>
      <c r="L2534" s="153"/>
      <c r="M2534" s="153"/>
      <c r="N2534" s="153"/>
      <c r="O2534" s="153"/>
      <c r="P2534" s="153"/>
      <c r="Q2534" s="153"/>
      <c r="R2534" s="153"/>
      <c r="S2534" s="152"/>
      <c r="T2534" s="153"/>
      <c r="X2534" s="69" t="str">
        <f t="shared" si="82"/>
        <v/>
      </c>
      <c r="Y2534" s="69" t="str">
        <f t="shared" si="83"/>
        <v/>
      </c>
    </row>
    <row r="2535" spans="8:25" x14ac:dyDescent="0.25">
      <c r="H2535" s="155"/>
      <c r="I2535" s="151"/>
      <c r="J2535" s="152"/>
      <c r="K2535" s="153"/>
      <c r="L2535" s="153"/>
      <c r="M2535" s="153"/>
      <c r="N2535" s="153"/>
      <c r="O2535" s="153"/>
      <c r="P2535" s="153"/>
      <c r="Q2535" s="153"/>
      <c r="R2535" s="153"/>
      <c r="S2535" s="152"/>
      <c r="T2535" s="153"/>
      <c r="X2535" s="69" t="str">
        <f t="shared" si="82"/>
        <v/>
      </c>
      <c r="Y2535" s="69" t="str">
        <f t="shared" si="83"/>
        <v/>
      </c>
    </row>
    <row r="2536" spans="8:25" x14ac:dyDescent="0.25">
      <c r="H2536" s="155"/>
      <c r="I2536" s="151"/>
      <c r="J2536" s="152"/>
      <c r="K2536" s="153"/>
      <c r="L2536" s="153"/>
      <c r="M2536" s="153"/>
      <c r="N2536" s="153"/>
      <c r="O2536" s="153"/>
      <c r="P2536" s="153"/>
      <c r="Q2536" s="153"/>
      <c r="R2536" s="153"/>
      <c r="S2536" s="152"/>
      <c r="T2536" s="153"/>
      <c r="X2536" s="69" t="str">
        <f t="shared" si="82"/>
        <v/>
      </c>
      <c r="Y2536" s="69" t="str">
        <f t="shared" si="83"/>
        <v/>
      </c>
    </row>
    <row r="2537" spans="8:25" x14ac:dyDescent="0.25">
      <c r="H2537" s="155"/>
      <c r="I2537" s="151"/>
      <c r="J2537" s="152"/>
      <c r="K2537" s="153"/>
      <c r="L2537" s="153"/>
      <c r="M2537" s="153"/>
      <c r="N2537" s="153"/>
      <c r="O2537" s="153"/>
      <c r="P2537" s="153"/>
      <c r="Q2537" s="153"/>
      <c r="R2537" s="153"/>
      <c r="S2537" s="152"/>
      <c r="T2537" s="153"/>
      <c r="X2537" s="69" t="str">
        <f t="shared" si="82"/>
        <v/>
      </c>
      <c r="Y2537" s="69" t="str">
        <f t="shared" si="83"/>
        <v/>
      </c>
    </row>
    <row r="2538" spans="8:25" x14ac:dyDescent="0.25">
      <c r="H2538" s="155"/>
      <c r="I2538" s="151"/>
      <c r="J2538" s="152"/>
      <c r="K2538" s="153"/>
      <c r="L2538" s="153"/>
      <c r="M2538" s="153"/>
      <c r="N2538" s="153"/>
      <c r="O2538" s="153"/>
      <c r="P2538" s="153"/>
      <c r="Q2538" s="153"/>
      <c r="R2538" s="153"/>
      <c r="S2538" s="152"/>
      <c r="T2538" s="153"/>
      <c r="X2538" s="69" t="str">
        <f t="shared" si="82"/>
        <v/>
      </c>
      <c r="Y2538" s="69" t="str">
        <f t="shared" si="83"/>
        <v/>
      </c>
    </row>
    <row r="2539" spans="8:25" x14ac:dyDescent="0.25">
      <c r="H2539" s="155"/>
      <c r="I2539" s="151"/>
      <c r="J2539" s="152"/>
      <c r="K2539" s="153"/>
      <c r="L2539" s="153"/>
      <c r="M2539" s="153"/>
      <c r="N2539" s="153"/>
      <c r="O2539" s="153"/>
      <c r="P2539" s="153"/>
      <c r="Q2539" s="153"/>
      <c r="R2539" s="153"/>
      <c r="S2539" s="152"/>
      <c r="T2539" s="153"/>
      <c r="X2539" s="69" t="str">
        <f t="shared" si="82"/>
        <v/>
      </c>
      <c r="Y2539" s="69" t="str">
        <f t="shared" si="83"/>
        <v/>
      </c>
    </row>
    <row r="2540" spans="8:25" x14ac:dyDescent="0.25">
      <c r="H2540" s="155"/>
      <c r="I2540" s="151"/>
      <c r="J2540" s="152"/>
      <c r="K2540" s="153"/>
      <c r="L2540" s="153"/>
      <c r="M2540" s="153"/>
      <c r="N2540" s="153"/>
      <c r="O2540" s="153"/>
      <c r="P2540" s="153"/>
      <c r="Q2540" s="153"/>
      <c r="R2540" s="153"/>
      <c r="S2540" s="152"/>
      <c r="T2540" s="153"/>
      <c r="X2540" s="69" t="str">
        <f t="shared" si="82"/>
        <v/>
      </c>
      <c r="Y2540" s="69" t="str">
        <f t="shared" si="83"/>
        <v/>
      </c>
    </row>
    <row r="2541" spans="8:25" x14ac:dyDescent="0.25">
      <c r="H2541" s="155"/>
      <c r="I2541" s="151"/>
      <c r="J2541" s="152"/>
      <c r="K2541" s="153"/>
      <c r="L2541" s="153"/>
      <c r="M2541" s="153"/>
      <c r="N2541" s="153"/>
      <c r="O2541" s="153"/>
      <c r="P2541" s="153"/>
      <c r="Q2541" s="153"/>
      <c r="R2541" s="153"/>
      <c r="S2541" s="152"/>
      <c r="T2541" s="153"/>
      <c r="X2541" s="69" t="str">
        <f t="shared" si="82"/>
        <v/>
      </c>
      <c r="Y2541" s="69" t="str">
        <f t="shared" si="83"/>
        <v/>
      </c>
    </row>
    <row r="2542" spans="8:25" x14ac:dyDescent="0.25">
      <c r="H2542" s="155"/>
      <c r="I2542" s="151"/>
      <c r="J2542" s="152"/>
      <c r="K2542" s="153"/>
      <c r="L2542" s="153"/>
      <c r="M2542" s="153"/>
      <c r="N2542" s="153"/>
      <c r="O2542" s="153"/>
      <c r="P2542" s="153"/>
      <c r="Q2542" s="153"/>
      <c r="R2542" s="153"/>
      <c r="S2542" s="152"/>
      <c r="T2542" s="153"/>
      <c r="X2542" s="69" t="str">
        <f t="shared" si="82"/>
        <v/>
      </c>
      <c r="Y2542" s="69" t="str">
        <f t="shared" si="83"/>
        <v/>
      </c>
    </row>
    <row r="2543" spans="8:25" x14ac:dyDescent="0.25">
      <c r="H2543" s="155"/>
      <c r="I2543" s="151"/>
      <c r="J2543" s="152"/>
      <c r="K2543" s="153"/>
      <c r="L2543" s="153"/>
      <c r="M2543" s="153"/>
      <c r="N2543" s="153"/>
      <c r="O2543" s="153"/>
      <c r="P2543" s="153"/>
      <c r="Q2543" s="153"/>
      <c r="R2543" s="153"/>
      <c r="S2543" s="152"/>
      <c r="T2543" s="153"/>
      <c r="X2543" s="69" t="str">
        <f t="shared" si="82"/>
        <v/>
      </c>
      <c r="Y2543" s="69" t="str">
        <f t="shared" si="83"/>
        <v/>
      </c>
    </row>
    <row r="2544" spans="8:25" x14ac:dyDescent="0.25">
      <c r="H2544" s="155"/>
      <c r="I2544" s="151"/>
      <c r="J2544" s="152"/>
      <c r="K2544" s="153"/>
      <c r="L2544" s="153"/>
      <c r="M2544" s="153"/>
      <c r="N2544" s="153"/>
      <c r="O2544" s="153"/>
      <c r="P2544" s="153"/>
      <c r="Q2544" s="153"/>
      <c r="R2544" s="153"/>
      <c r="S2544" s="152"/>
      <c r="T2544" s="153"/>
      <c r="X2544" s="69" t="str">
        <f t="shared" si="82"/>
        <v/>
      </c>
      <c r="Y2544" s="69" t="str">
        <f t="shared" si="83"/>
        <v/>
      </c>
    </row>
    <row r="2545" spans="8:25" x14ac:dyDescent="0.25">
      <c r="H2545" s="155"/>
      <c r="I2545" s="151"/>
      <c r="J2545" s="152"/>
      <c r="K2545" s="153"/>
      <c r="L2545" s="153"/>
      <c r="M2545" s="153"/>
      <c r="N2545" s="153"/>
      <c r="O2545" s="153"/>
      <c r="P2545" s="153"/>
      <c r="Q2545" s="153"/>
      <c r="R2545" s="153"/>
      <c r="S2545" s="152"/>
      <c r="T2545" s="153"/>
      <c r="X2545" s="69" t="str">
        <f t="shared" si="82"/>
        <v/>
      </c>
      <c r="Y2545" s="69" t="str">
        <f t="shared" si="83"/>
        <v/>
      </c>
    </row>
    <row r="2546" spans="8:25" x14ac:dyDescent="0.25">
      <c r="H2546" s="155"/>
      <c r="I2546" s="151"/>
      <c r="J2546" s="152"/>
      <c r="K2546" s="153"/>
      <c r="L2546" s="153"/>
      <c r="M2546" s="153"/>
      <c r="N2546" s="153"/>
      <c r="O2546" s="153"/>
      <c r="P2546" s="153"/>
      <c r="Q2546" s="153"/>
      <c r="R2546" s="153"/>
      <c r="S2546" s="152"/>
      <c r="T2546" s="153"/>
      <c r="X2546" s="69" t="str">
        <f t="shared" si="82"/>
        <v/>
      </c>
      <c r="Y2546" s="69" t="str">
        <f t="shared" si="83"/>
        <v/>
      </c>
    </row>
    <row r="2547" spans="8:25" x14ac:dyDescent="0.25">
      <c r="H2547" s="155"/>
      <c r="I2547" s="151"/>
      <c r="J2547" s="152"/>
      <c r="K2547" s="153"/>
      <c r="L2547" s="153"/>
      <c r="M2547" s="153"/>
      <c r="N2547" s="153"/>
      <c r="O2547" s="153"/>
      <c r="P2547" s="153"/>
      <c r="Q2547" s="153"/>
      <c r="R2547" s="153"/>
      <c r="S2547" s="152"/>
      <c r="T2547" s="153"/>
      <c r="X2547" s="69" t="str">
        <f t="shared" si="82"/>
        <v/>
      </c>
      <c r="Y2547" s="69" t="str">
        <f t="shared" si="83"/>
        <v/>
      </c>
    </row>
    <row r="2548" spans="8:25" x14ac:dyDescent="0.25">
      <c r="H2548" s="155"/>
      <c r="I2548" s="151"/>
      <c r="J2548" s="152"/>
      <c r="K2548" s="153"/>
      <c r="L2548" s="153"/>
      <c r="M2548" s="153"/>
      <c r="N2548" s="153"/>
      <c r="O2548" s="153"/>
      <c r="P2548" s="153"/>
      <c r="Q2548" s="153"/>
      <c r="R2548" s="153"/>
      <c r="S2548" s="152"/>
      <c r="T2548" s="153"/>
      <c r="X2548" s="69" t="str">
        <f t="shared" si="82"/>
        <v/>
      </c>
      <c r="Y2548" s="69" t="str">
        <f t="shared" si="83"/>
        <v/>
      </c>
    </row>
    <row r="2549" spans="8:25" x14ac:dyDescent="0.25">
      <c r="H2549" s="155"/>
      <c r="I2549" s="151"/>
      <c r="J2549" s="152"/>
      <c r="K2549" s="153"/>
      <c r="L2549" s="153"/>
      <c r="M2549" s="153"/>
      <c r="N2549" s="153"/>
      <c r="O2549" s="153"/>
      <c r="P2549" s="153"/>
      <c r="Q2549" s="153"/>
      <c r="R2549" s="153"/>
      <c r="S2549" s="152"/>
      <c r="T2549" s="153"/>
      <c r="X2549" s="69" t="str">
        <f t="shared" si="82"/>
        <v/>
      </c>
      <c r="Y2549" s="69" t="str">
        <f t="shared" si="83"/>
        <v/>
      </c>
    </row>
    <row r="2550" spans="8:25" x14ac:dyDescent="0.25">
      <c r="H2550" s="155"/>
      <c r="I2550" s="151"/>
      <c r="J2550" s="152"/>
      <c r="K2550" s="153"/>
      <c r="L2550" s="153"/>
      <c r="M2550" s="153"/>
      <c r="N2550" s="153"/>
      <c r="O2550" s="153"/>
      <c r="P2550" s="153"/>
      <c r="Q2550" s="153"/>
      <c r="R2550" s="153"/>
      <c r="S2550" s="152"/>
      <c r="T2550" s="153"/>
      <c r="X2550" s="69" t="str">
        <f t="shared" si="82"/>
        <v/>
      </c>
      <c r="Y2550" s="69" t="str">
        <f t="shared" si="83"/>
        <v/>
      </c>
    </row>
    <row r="2551" spans="8:25" x14ac:dyDescent="0.25">
      <c r="H2551" s="155"/>
      <c r="I2551" s="151"/>
      <c r="J2551" s="152"/>
      <c r="K2551" s="153"/>
      <c r="L2551" s="153"/>
      <c r="M2551" s="153"/>
      <c r="N2551" s="153"/>
      <c r="O2551" s="153"/>
      <c r="P2551" s="153"/>
      <c r="Q2551" s="153"/>
      <c r="R2551" s="153"/>
      <c r="S2551" s="152"/>
      <c r="T2551" s="153"/>
      <c r="X2551" s="69" t="str">
        <f t="shared" si="82"/>
        <v/>
      </c>
      <c r="Y2551" s="69" t="str">
        <f t="shared" si="83"/>
        <v/>
      </c>
    </row>
    <row r="2552" spans="8:25" x14ac:dyDescent="0.25">
      <c r="H2552" s="155"/>
      <c r="I2552" s="151"/>
      <c r="J2552" s="152"/>
      <c r="K2552" s="153"/>
      <c r="L2552" s="153"/>
      <c r="M2552" s="153"/>
      <c r="N2552" s="153"/>
      <c r="O2552" s="153"/>
      <c r="P2552" s="153"/>
      <c r="Q2552" s="153"/>
      <c r="R2552" s="153"/>
      <c r="S2552" s="152"/>
      <c r="T2552" s="153"/>
      <c r="X2552" s="69" t="str">
        <f t="shared" si="82"/>
        <v/>
      </c>
      <c r="Y2552" s="69" t="str">
        <f t="shared" si="83"/>
        <v/>
      </c>
    </row>
    <row r="2553" spans="8:25" x14ac:dyDescent="0.25">
      <c r="H2553" s="155"/>
      <c r="I2553" s="151"/>
      <c r="J2553" s="152"/>
      <c r="K2553" s="153"/>
      <c r="L2553" s="153"/>
      <c r="M2553" s="153"/>
      <c r="N2553" s="153"/>
      <c r="O2553" s="153"/>
      <c r="P2553" s="153"/>
      <c r="Q2553" s="153"/>
      <c r="R2553" s="153"/>
      <c r="S2553" s="152"/>
      <c r="T2553" s="153"/>
      <c r="X2553" s="69" t="str">
        <f t="shared" si="82"/>
        <v/>
      </c>
      <c r="Y2553" s="69" t="str">
        <f t="shared" si="83"/>
        <v/>
      </c>
    </row>
    <row r="2554" spans="8:25" x14ac:dyDescent="0.25">
      <c r="H2554" s="155"/>
      <c r="I2554" s="151"/>
      <c r="J2554" s="152"/>
      <c r="K2554" s="153"/>
      <c r="L2554" s="153"/>
      <c r="M2554" s="153"/>
      <c r="N2554" s="153"/>
      <c r="O2554" s="153"/>
      <c r="P2554" s="153"/>
      <c r="Q2554" s="153"/>
      <c r="R2554" s="153"/>
      <c r="S2554" s="152"/>
      <c r="T2554" s="153"/>
      <c r="X2554" s="69" t="str">
        <f t="shared" si="82"/>
        <v/>
      </c>
      <c r="Y2554" s="69" t="str">
        <f t="shared" si="83"/>
        <v/>
      </c>
    </row>
    <row r="2555" spans="8:25" x14ac:dyDescent="0.25">
      <c r="H2555" s="155"/>
      <c r="I2555" s="151"/>
      <c r="J2555" s="152"/>
      <c r="K2555" s="153"/>
      <c r="L2555" s="153"/>
      <c r="M2555" s="153"/>
      <c r="N2555" s="153"/>
      <c r="O2555" s="153"/>
      <c r="P2555" s="153"/>
      <c r="Q2555" s="153"/>
      <c r="R2555" s="153"/>
      <c r="S2555" s="152"/>
      <c r="T2555" s="153"/>
      <c r="X2555" s="69" t="str">
        <f t="shared" si="82"/>
        <v/>
      </c>
      <c r="Y2555" s="69" t="str">
        <f t="shared" si="83"/>
        <v/>
      </c>
    </row>
    <row r="2556" spans="8:25" x14ac:dyDescent="0.25">
      <c r="H2556" s="155"/>
      <c r="I2556" s="151"/>
      <c r="J2556" s="152"/>
      <c r="K2556" s="153"/>
      <c r="L2556" s="153"/>
      <c r="M2556" s="153"/>
      <c r="N2556" s="153"/>
      <c r="O2556" s="153"/>
      <c r="P2556" s="153"/>
      <c r="Q2556" s="153"/>
      <c r="R2556" s="153"/>
      <c r="S2556" s="152"/>
      <c r="T2556" s="153"/>
      <c r="X2556" s="69" t="str">
        <f t="shared" si="82"/>
        <v/>
      </c>
      <c r="Y2556" s="69" t="str">
        <f t="shared" si="83"/>
        <v/>
      </c>
    </row>
    <row r="2557" spans="8:25" x14ac:dyDescent="0.25">
      <c r="H2557" s="155"/>
      <c r="I2557" s="151"/>
      <c r="J2557" s="152"/>
      <c r="K2557" s="153"/>
      <c r="L2557" s="153"/>
      <c r="M2557" s="153"/>
      <c r="N2557" s="153"/>
      <c r="O2557" s="153"/>
      <c r="P2557" s="153"/>
      <c r="Q2557" s="153"/>
      <c r="R2557" s="153"/>
      <c r="S2557" s="152"/>
      <c r="T2557" s="153"/>
      <c r="X2557" s="69" t="str">
        <f t="shared" si="82"/>
        <v/>
      </c>
      <c r="Y2557" s="69" t="str">
        <f t="shared" si="83"/>
        <v/>
      </c>
    </row>
    <row r="2558" spans="8:25" x14ac:dyDescent="0.25">
      <c r="H2558" s="155"/>
      <c r="I2558" s="151"/>
      <c r="J2558" s="152"/>
      <c r="K2558" s="153"/>
      <c r="L2558" s="153"/>
      <c r="M2558" s="153"/>
      <c r="N2558" s="153"/>
      <c r="O2558" s="153"/>
      <c r="P2558" s="153"/>
      <c r="Q2558" s="153"/>
      <c r="R2558" s="153"/>
      <c r="S2558" s="152"/>
      <c r="T2558" s="153"/>
      <c r="X2558" s="69" t="str">
        <f t="shared" si="82"/>
        <v/>
      </c>
      <c r="Y2558" s="69" t="str">
        <f t="shared" si="83"/>
        <v/>
      </c>
    </row>
    <row r="2559" spans="8:25" x14ac:dyDescent="0.25">
      <c r="H2559" s="155"/>
      <c r="I2559" s="151"/>
      <c r="J2559" s="152"/>
      <c r="K2559" s="153"/>
      <c r="L2559" s="153"/>
      <c r="M2559" s="153"/>
      <c r="N2559" s="153"/>
      <c r="O2559" s="153"/>
      <c r="P2559" s="153"/>
      <c r="Q2559" s="153"/>
      <c r="R2559" s="153"/>
      <c r="S2559" s="152"/>
      <c r="T2559" s="153"/>
      <c r="X2559" s="69" t="str">
        <f t="shared" si="82"/>
        <v/>
      </c>
      <c r="Y2559" s="69" t="str">
        <f t="shared" si="83"/>
        <v/>
      </c>
    </row>
    <row r="2560" spans="8:25" x14ac:dyDescent="0.25">
      <c r="H2560" s="155"/>
      <c r="I2560" s="151"/>
      <c r="J2560" s="152"/>
      <c r="K2560" s="153"/>
      <c r="L2560" s="153"/>
      <c r="M2560" s="153"/>
      <c r="N2560" s="153"/>
      <c r="O2560" s="153"/>
      <c r="P2560" s="153"/>
      <c r="Q2560" s="153"/>
      <c r="R2560" s="153"/>
      <c r="S2560" s="152"/>
      <c r="T2560" s="153"/>
      <c r="X2560" s="69" t="str">
        <f t="shared" si="82"/>
        <v/>
      </c>
      <c r="Y2560" s="69" t="str">
        <f t="shared" si="83"/>
        <v/>
      </c>
    </row>
    <row r="2561" spans="8:25" x14ac:dyDescent="0.25">
      <c r="H2561" s="155"/>
      <c r="I2561" s="151"/>
      <c r="J2561" s="152"/>
      <c r="K2561" s="153"/>
      <c r="L2561" s="153"/>
      <c r="M2561" s="153"/>
      <c r="N2561" s="153"/>
      <c r="O2561" s="153"/>
      <c r="P2561" s="153"/>
      <c r="Q2561" s="153"/>
      <c r="R2561" s="153"/>
      <c r="S2561" s="152"/>
      <c r="T2561" s="153"/>
      <c r="X2561" s="69" t="str">
        <f t="shared" si="82"/>
        <v/>
      </c>
      <c r="Y2561" s="69" t="str">
        <f t="shared" si="83"/>
        <v/>
      </c>
    </row>
    <row r="2562" spans="8:25" x14ac:dyDescent="0.25">
      <c r="H2562" s="155"/>
      <c r="I2562" s="151"/>
      <c r="J2562" s="152"/>
      <c r="K2562" s="153"/>
      <c r="L2562" s="153"/>
      <c r="M2562" s="153"/>
      <c r="N2562" s="153"/>
      <c r="O2562" s="153"/>
      <c r="P2562" s="153"/>
      <c r="Q2562" s="153"/>
      <c r="R2562" s="153"/>
      <c r="S2562" s="152"/>
      <c r="T2562" s="153"/>
      <c r="X2562" s="69" t="str">
        <f t="shared" ref="X2562:X2625" si="84">IF(W2562&lt;&gt;"",W2562-I2562,"")</f>
        <v/>
      </c>
      <c r="Y2562" s="69" t="str">
        <f t="shared" si="83"/>
        <v/>
      </c>
    </row>
    <row r="2563" spans="8:25" x14ac:dyDescent="0.25">
      <c r="H2563" s="155"/>
      <c r="I2563" s="151"/>
      <c r="J2563" s="152"/>
      <c r="K2563" s="153"/>
      <c r="L2563" s="153"/>
      <c r="M2563" s="153"/>
      <c r="N2563" s="153"/>
      <c r="O2563" s="153"/>
      <c r="P2563" s="153"/>
      <c r="Q2563" s="153"/>
      <c r="R2563" s="153"/>
      <c r="S2563" s="152"/>
      <c r="T2563" s="153"/>
      <c r="X2563" s="69" t="str">
        <f t="shared" si="84"/>
        <v/>
      </c>
      <c r="Y2563" s="69" t="str">
        <f t="shared" ref="Y2563:Y2626" si="85">IF(X2563&lt;&gt;"",IF(X2563&lt;365,"&lt; 1 year",IF(X2563&lt;730,"1-2",IF(X2563&lt;1095,"2-3",IF(X2563&lt;1460,"3-4",IF(X2563&lt;1825,"4-5","5+"))))),"")</f>
        <v/>
      </c>
    </row>
    <row r="2564" spans="8:25" x14ac:dyDescent="0.25">
      <c r="H2564" s="155"/>
      <c r="I2564" s="151"/>
      <c r="J2564" s="152"/>
      <c r="K2564" s="153"/>
      <c r="L2564" s="153"/>
      <c r="M2564" s="153"/>
      <c r="N2564" s="153"/>
      <c r="O2564" s="153"/>
      <c r="P2564" s="153"/>
      <c r="Q2564" s="153"/>
      <c r="R2564" s="153"/>
      <c r="S2564" s="152"/>
      <c r="T2564" s="153"/>
      <c r="X2564" s="69" t="str">
        <f t="shared" si="84"/>
        <v/>
      </c>
      <c r="Y2564" s="69" t="str">
        <f t="shared" si="85"/>
        <v/>
      </c>
    </row>
    <row r="2565" spans="8:25" x14ac:dyDescent="0.25">
      <c r="H2565" s="155"/>
      <c r="I2565" s="151"/>
      <c r="J2565" s="152"/>
      <c r="K2565" s="153"/>
      <c r="L2565" s="153"/>
      <c r="M2565" s="153"/>
      <c r="N2565" s="153"/>
      <c r="O2565" s="153"/>
      <c r="P2565" s="153"/>
      <c r="Q2565" s="153"/>
      <c r="R2565" s="153"/>
      <c r="S2565" s="152"/>
      <c r="T2565" s="153"/>
      <c r="X2565" s="69" t="str">
        <f t="shared" si="84"/>
        <v/>
      </c>
      <c r="Y2565" s="69" t="str">
        <f t="shared" si="85"/>
        <v/>
      </c>
    </row>
    <row r="2566" spans="8:25" x14ac:dyDescent="0.25">
      <c r="H2566" s="155"/>
      <c r="I2566" s="151"/>
      <c r="J2566" s="152"/>
      <c r="K2566" s="153"/>
      <c r="L2566" s="153"/>
      <c r="M2566" s="153"/>
      <c r="N2566" s="153"/>
      <c r="O2566" s="153"/>
      <c r="P2566" s="153"/>
      <c r="Q2566" s="153"/>
      <c r="R2566" s="153"/>
      <c r="S2566" s="152"/>
      <c r="T2566" s="153"/>
      <c r="X2566" s="69" t="str">
        <f t="shared" si="84"/>
        <v/>
      </c>
      <c r="Y2566" s="69" t="str">
        <f t="shared" si="85"/>
        <v/>
      </c>
    </row>
    <row r="2567" spans="8:25" x14ac:dyDescent="0.25">
      <c r="H2567" s="155"/>
      <c r="I2567" s="151"/>
      <c r="J2567" s="152"/>
      <c r="K2567" s="153"/>
      <c r="L2567" s="153"/>
      <c r="M2567" s="153"/>
      <c r="N2567" s="153"/>
      <c r="O2567" s="153"/>
      <c r="P2567" s="153"/>
      <c r="Q2567" s="153"/>
      <c r="R2567" s="153"/>
      <c r="S2567" s="152"/>
      <c r="T2567" s="153"/>
      <c r="X2567" s="69" t="str">
        <f t="shared" si="84"/>
        <v/>
      </c>
      <c r="Y2567" s="69" t="str">
        <f t="shared" si="85"/>
        <v/>
      </c>
    </row>
    <row r="2568" spans="8:25" x14ac:dyDescent="0.25">
      <c r="H2568" s="155"/>
      <c r="I2568" s="151"/>
      <c r="J2568" s="152"/>
      <c r="K2568" s="153"/>
      <c r="L2568" s="153"/>
      <c r="M2568" s="153"/>
      <c r="N2568" s="153"/>
      <c r="O2568" s="153"/>
      <c r="P2568" s="153"/>
      <c r="Q2568" s="153"/>
      <c r="R2568" s="153"/>
      <c r="S2568" s="152"/>
      <c r="T2568" s="153"/>
      <c r="X2568" s="69" t="str">
        <f t="shared" si="84"/>
        <v/>
      </c>
      <c r="Y2568" s="69" t="str">
        <f t="shared" si="85"/>
        <v/>
      </c>
    </row>
    <row r="2569" spans="8:25" x14ac:dyDescent="0.25">
      <c r="H2569" s="155"/>
      <c r="I2569" s="151"/>
      <c r="J2569" s="152"/>
      <c r="K2569" s="153"/>
      <c r="L2569" s="153"/>
      <c r="M2569" s="153"/>
      <c r="N2569" s="153"/>
      <c r="O2569" s="153"/>
      <c r="P2569" s="153"/>
      <c r="Q2569" s="153"/>
      <c r="R2569" s="153"/>
      <c r="S2569" s="152"/>
      <c r="T2569" s="153"/>
      <c r="X2569" s="69" t="str">
        <f t="shared" si="84"/>
        <v/>
      </c>
      <c r="Y2569" s="69" t="str">
        <f t="shared" si="85"/>
        <v/>
      </c>
    </row>
    <row r="2570" spans="8:25" x14ac:dyDescent="0.25">
      <c r="H2570" s="155"/>
      <c r="I2570" s="151"/>
      <c r="J2570" s="152"/>
      <c r="K2570" s="153"/>
      <c r="L2570" s="153"/>
      <c r="M2570" s="153"/>
      <c r="N2570" s="153"/>
      <c r="O2570" s="153"/>
      <c r="P2570" s="153"/>
      <c r="Q2570" s="153"/>
      <c r="R2570" s="153"/>
      <c r="S2570" s="152"/>
      <c r="T2570" s="153"/>
      <c r="X2570" s="69" t="str">
        <f t="shared" si="84"/>
        <v/>
      </c>
      <c r="Y2570" s="69" t="str">
        <f t="shared" si="85"/>
        <v/>
      </c>
    </row>
    <row r="2571" spans="8:25" x14ac:dyDescent="0.25">
      <c r="H2571" s="155"/>
      <c r="I2571" s="151"/>
      <c r="J2571" s="152"/>
      <c r="K2571" s="153"/>
      <c r="L2571" s="153"/>
      <c r="M2571" s="153"/>
      <c r="N2571" s="153"/>
      <c r="O2571" s="153"/>
      <c r="P2571" s="153"/>
      <c r="Q2571" s="153"/>
      <c r="R2571" s="153"/>
      <c r="S2571" s="152"/>
      <c r="T2571" s="153"/>
      <c r="X2571" s="69" t="str">
        <f t="shared" si="84"/>
        <v/>
      </c>
      <c r="Y2571" s="69" t="str">
        <f t="shared" si="85"/>
        <v/>
      </c>
    </row>
    <row r="2572" spans="8:25" x14ac:dyDescent="0.25">
      <c r="H2572" s="155"/>
      <c r="I2572" s="151"/>
      <c r="J2572" s="152"/>
      <c r="K2572" s="153"/>
      <c r="L2572" s="153"/>
      <c r="M2572" s="153"/>
      <c r="N2572" s="153"/>
      <c r="O2572" s="153"/>
      <c r="P2572" s="153"/>
      <c r="Q2572" s="153"/>
      <c r="R2572" s="153"/>
      <c r="S2572" s="152"/>
      <c r="T2572" s="153"/>
      <c r="X2572" s="69" t="str">
        <f t="shared" si="84"/>
        <v/>
      </c>
      <c r="Y2572" s="69" t="str">
        <f t="shared" si="85"/>
        <v/>
      </c>
    </row>
    <row r="2573" spans="8:25" x14ac:dyDescent="0.25">
      <c r="H2573" s="155"/>
      <c r="I2573" s="151"/>
      <c r="J2573" s="152"/>
      <c r="K2573" s="153"/>
      <c r="L2573" s="153"/>
      <c r="M2573" s="153"/>
      <c r="N2573" s="153"/>
      <c r="O2573" s="153"/>
      <c r="P2573" s="153"/>
      <c r="Q2573" s="153"/>
      <c r="R2573" s="153"/>
      <c r="S2573" s="152"/>
      <c r="T2573" s="153"/>
      <c r="X2573" s="69" t="str">
        <f t="shared" si="84"/>
        <v/>
      </c>
      <c r="Y2573" s="69" t="str">
        <f t="shared" si="85"/>
        <v/>
      </c>
    </row>
    <row r="2574" spans="8:25" x14ac:dyDescent="0.25">
      <c r="H2574" s="155"/>
      <c r="I2574" s="151"/>
      <c r="J2574" s="152"/>
      <c r="K2574" s="153"/>
      <c r="L2574" s="153"/>
      <c r="M2574" s="153"/>
      <c r="N2574" s="153"/>
      <c r="O2574" s="153"/>
      <c r="P2574" s="153"/>
      <c r="Q2574" s="153"/>
      <c r="R2574" s="153"/>
      <c r="S2574" s="152"/>
      <c r="T2574" s="153"/>
      <c r="X2574" s="69" t="str">
        <f t="shared" si="84"/>
        <v/>
      </c>
      <c r="Y2574" s="69" t="str">
        <f t="shared" si="85"/>
        <v/>
      </c>
    </row>
    <row r="2575" spans="8:25" x14ac:dyDescent="0.25">
      <c r="H2575" s="155"/>
      <c r="I2575" s="151"/>
      <c r="J2575" s="152"/>
      <c r="K2575" s="153"/>
      <c r="L2575" s="153"/>
      <c r="M2575" s="153"/>
      <c r="N2575" s="153"/>
      <c r="O2575" s="153"/>
      <c r="P2575" s="153"/>
      <c r="Q2575" s="153"/>
      <c r="R2575" s="153"/>
      <c r="S2575" s="152"/>
      <c r="T2575" s="153"/>
      <c r="X2575" s="69" t="str">
        <f t="shared" si="84"/>
        <v/>
      </c>
      <c r="Y2575" s="69" t="str">
        <f t="shared" si="85"/>
        <v/>
      </c>
    </row>
    <row r="2576" spans="8:25" x14ac:dyDescent="0.25">
      <c r="H2576" s="155"/>
      <c r="I2576" s="151"/>
      <c r="J2576" s="152"/>
      <c r="K2576" s="153"/>
      <c r="L2576" s="153"/>
      <c r="M2576" s="153"/>
      <c r="N2576" s="153"/>
      <c r="O2576" s="153"/>
      <c r="P2576" s="153"/>
      <c r="Q2576" s="153"/>
      <c r="R2576" s="153"/>
      <c r="S2576" s="152"/>
      <c r="T2576" s="153"/>
      <c r="X2576" s="69" t="str">
        <f t="shared" si="84"/>
        <v/>
      </c>
      <c r="Y2576" s="69" t="str">
        <f t="shared" si="85"/>
        <v/>
      </c>
    </row>
    <row r="2577" spans="8:25" x14ac:dyDescent="0.25">
      <c r="H2577" s="155"/>
      <c r="I2577" s="151"/>
      <c r="J2577" s="152"/>
      <c r="K2577" s="153"/>
      <c r="L2577" s="153"/>
      <c r="M2577" s="153"/>
      <c r="N2577" s="153"/>
      <c r="O2577" s="153"/>
      <c r="P2577" s="153"/>
      <c r="Q2577" s="153"/>
      <c r="R2577" s="153"/>
      <c r="S2577" s="152"/>
      <c r="T2577" s="153"/>
      <c r="X2577" s="69" t="str">
        <f t="shared" si="84"/>
        <v/>
      </c>
      <c r="Y2577" s="69" t="str">
        <f t="shared" si="85"/>
        <v/>
      </c>
    </row>
    <row r="2578" spans="8:25" x14ac:dyDescent="0.25">
      <c r="H2578" s="155"/>
      <c r="I2578" s="151"/>
      <c r="J2578" s="152"/>
      <c r="K2578" s="153"/>
      <c r="L2578" s="153"/>
      <c r="M2578" s="153"/>
      <c r="N2578" s="153"/>
      <c r="O2578" s="153"/>
      <c r="P2578" s="153"/>
      <c r="Q2578" s="153"/>
      <c r="R2578" s="153"/>
      <c r="S2578" s="152"/>
      <c r="T2578" s="153"/>
      <c r="X2578" s="69" t="str">
        <f t="shared" si="84"/>
        <v/>
      </c>
      <c r="Y2578" s="69" t="str">
        <f t="shared" si="85"/>
        <v/>
      </c>
    </row>
    <row r="2579" spans="8:25" x14ac:dyDescent="0.25">
      <c r="H2579" s="155"/>
      <c r="I2579" s="151"/>
      <c r="J2579" s="152"/>
      <c r="K2579" s="153"/>
      <c r="L2579" s="153"/>
      <c r="M2579" s="153"/>
      <c r="N2579" s="153"/>
      <c r="O2579" s="153"/>
      <c r="P2579" s="153"/>
      <c r="Q2579" s="153"/>
      <c r="R2579" s="153"/>
      <c r="S2579" s="152"/>
      <c r="T2579" s="153"/>
      <c r="X2579" s="69" t="str">
        <f t="shared" si="84"/>
        <v/>
      </c>
      <c r="Y2579" s="69" t="str">
        <f t="shared" si="85"/>
        <v/>
      </c>
    </row>
    <row r="2580" spans="8:25" x14ac:dyDescent="0.25">
      <c r="H2580" s="155"/>
      <c r="I2580" s="151"/>
      <c r="J2580" s="152"/>
      <c r="K2580" s="153"/>
      <c r="L2580" s="153"/>
      <c r="M2580" s="153"/>
      <c r="N2580" s="153"/>
      <c r="O2580" s="153"/>
      <c r="P2580" s="153"/>
      <c r="Q2580" s="153"/>
      <c r="R2580" s="153"/>
      <c r="S2580" s="152"/>
      <c r="T2580" s="153"/>
      <c r="X2580" s="69" t="str">
        <f t="shared" si="84"/>
        <v/>
      </c>
      <c r="Y2580" s="69" t="str">
        <f t="shared" si="85"/>
        <v/>
      </c>
    </row>
    <row r="2581" spans="8:25" x14ac:dyDescent="0.25">
      <c r="H2581" s="155"/>
      <c r="I2581" s="151"/>
      <c r="J2581" s="152"/>
      <c r="K2581" s="153"/>
      <c r="L2581" s="153"/>
      <c r="M2581" s="153"/>
      <c r="N2581" s="153"/>
      <c r="O2581" s="153"/>
      <c r="P2581" s="153"/>
      <c r="Q2581" s="153"/>
      <c r="R2581" s="153"/>
      <c r="S2581" s="152"/>
      <c r="T2581" s="153"/>
      <c r="X2581" s="69" t="str">
        <f t="shared" si="84"/>
        <v/>
      </c>
      <c r="Y2581" s="69" t="str">
        <f t="shared" si="85"/>
        <v/>
      </c>
    </row>
    <row r="2582" spans="8:25" x14ac:dyDescent="0.25">
      <c r="H2582" s="155"/>
      <c r="I2582" s="151"/>
      <c r="J2582" s="152"/>
      <c r="K2582" s="153"/>
      <c r="L2582" s="153"/>
      <c r="M2582" s="153"/>
      <c r="N2582" s="153"/>
      <c r="O2582" s="153"/>
      <c r="P2582" s="153"/>
      <c r="Q2582" s="153"/>
      <c r="R2582" s="153"/>
      <c r="S2582" s="152"/>
      <c r="T2582" s="153"/>
      <c r="X2582" s="69" t="str">
        <f t="shared" si="84"/>
        <v/>
      </c>
      <c r="Y2582" s="69" t="str">
        <f t="shared" si="85"/>
        <v/>
      </c>
    </row>
    <row r="2583" spans="8:25" x14ac:dyDescent="0.25">
      <c r="H2583" s="155"/>
      <c r="I2583" s="151"/>
      <c r="J2583" s="152"/>
      <c r="K2583" s="153"/>
      <c r="L2583" s="153"/>
      <c r="M2583" s="153"/>
      <c r="N2583" s="153"/>
      <c r="O2583" s="153"/>
      <c r="P2583" s="153"/>
      <c r="Q2583" s="153"/>
      <c r="R2583" s="153"/>
      <c r="S2583" s="152"/>
      <c r="T2583" s="153"/>
      <c r="X2583" s="69" t="str">
        <f t="shared" si="84"/>
        <v/>
      </c>
      <c r="Y2583" s="69" t="str">
        <f t="shared" si="85"/>
        <v/>
      </c>
    </row>
    <row r="2584" spans="8:25" x14ac:dyDescent="0.25">
      <c r="H2584" s="155"/>
      <c r="I2584" s="151"/>
      <c r="J2584" s="152"/>
      <c r="K2584" s="153"/>
      <c r="L2584" s="153"/>
      <c r="M2584" s="153"/>
      <c r="N2584" s="153"/>
      <c r="O2584" s="153"/>
      <c r="P2584" s="153"/>
      <c r="Q2584" s="153"/>
      <c r="R2584" s="153"/>
      <c r="S2584" s="152"/>
      <c r="T2584" s="153"/>
      <c r="X2584" s="69" t="str">
        <f t="shared" si="84"/>
        <v/>
      </c>
      <c r="Y2584" s="69" t="str">
        <f t="shared" si="85"/>
        <v/>
      </c>
    </row>
    <row r="2585" spans="8:25" x14ac:dyDescent="0.25">
      <c r="H2585" s="155"/>
      <c r="I2585" s="151"/>
      <c r="J2585" s="152"/>
      <c r="K2585" s="153"/>
      <c r="L2585" s="153"/>
      <c r="M2585" s="153"/>
      <c r="N2585" s="153"/>
      <c r="O2585" s="153"/>
      <c r="P2585" s="153"/>
      <c r="Q2585" s="153"/>
      <c r="R2585" s="153"/>
      <c r="S2585" s="152"/>
      <c r="T2585" s="153"/>
      <c r="X2585" s="69" t="str">
        <f t="shared" si="84"/>
        <v/>
      </c>
      <c r="Y2585" s="69" t="str">
        <f t="shared" si="85"/>
        <v/>
      </c>
    </row>
    <row r="2586" spans="8:25" x14ac:dyDescent="0.25">
      <c r="H2586" s="155"/>
      <c r="I2586" s="151"/>
      <c r="J2586" s="152"/>
      <c r="K2586" s="153"/>
      <c r="L2586" s="153"/>
      <c r="M2586" s="153"/>
      <c r="N2586" s="153"/>
      <c r="O2586" s="153"/>
      <c r="P2586" s="153"/>
      <c r="Q2586" s="153"/>
      <c r="R2586" s="153"/>
      <c r="S2586" s="152"/>
      <c r="T2586" s="153"/>
      <c r="X2586" s="69" t="str">
        <f t="shared" si="84"/>
        <v/>
      </c>
      <c r="Y2586" s="69" t="str">
        <f t="shared" si="85"/>
        <v/>
      </c>
    </row>
    <row r="2587" spans="8:25" x14ac:dyDescent="0.25">
      <c r="H2587" s="155"/>
      <c r="I2587" s="151"/>
      <c r="J2587" s="152"/>
      <c r="K2587" s="153"/>
      <c r="L2587" s="153"/>
      <c r="M2587" s="153"/>
      <c r="N2587" s="153"/>
      <c r="O2587" s="153"/>
      <c r="P2587" s="153"/>
      <c r="Q2587" s="153"/>
      <c r="R2587" s="153"/>
      <c r="S2587" s="152"/>
      <c r="T2587" s="153"/>
      <c r="X2587" s="69" t="str">
        <f t="shared" si="84"/>
        <v/>
      </c>
      <c r="Y2587" s="69" t="str">
        <f t="shared" si="85"/>
        <v/>
      </c>
    </row>
    <row r="2588" spans="8:25" x14ac:dyDescent="0.25">
      <c r="H2588" s="155"/>
      <c r="I2588" s="151"/>
      <c r="J2588" s="152"/>
      <c r="K2588" s="153"/>
      <c r="L2588" s="153"/>
      <c r="M2588" s="153"/>
      <c r="N2588" s="153"/>
      <c r="O2588" s="153"/>
      <c r="P2588" s="153"/>
      <c r="Q2588" s="153"/>
      <c r="R2588" s="153"/>
      <c r="S2588" s="152"/>
      <c r="T2588" s="153"/>
      <c r="X2588" s="69" t="str">
        <f t="shared" si="84"/>
        <v/>
      </c>
      <c r="Y2588" s="69" t="str">
        <f t="shared" si="85"/>
        <v/>
      </c>
    </row>
    <row r="2589" spans="8:25" x14ac:dyDescent="0.25">
      <c r="H2589" s="155"/>
      <c r="I2589" s="151"/>
      <c r="J2589" s="152"/>
      <c r="K2589" s="153"/>
      <c r="L2589" s="153"/>
      <c r="M2589" s="153"/>
      <c r="N2589" s="153"/>
      <c r="O2589" s="153"/>
      <c r="P2589" s="153"/>
      <c r="Q2589" s="153"/>
      <c r="R2589" s="153"/>
      <c r="S2589" s="152"/>
      <c r="T2589" s="153"/>
      <c r="X2589" s="69" t="str">
        <f t="shared" si="84"/>
        <v/>
      </c>
      <c r="Y2589" s="69" t="str">
        <f t="shared" si="85"/>
        <v/>
      </c>
    </row>
    <row r="2590" spans="8:25" x14ac:dyDescent="0.25">
      <c r="H2590" s="155"/>
      <c r="I2590" s="151"/>
      <c r="J2590" s="152"/>
      <c r="K2590" s="153"/>
      <c r="L2590" s="153"/>
      <c r="M2590" s="153"/>
      <c r="N2590" s="153"/>
      <c r="O2590" s="153"/>
      <c r="P2590" s="153"/>
      <c r="Q2590" s="153"/>
      <c r="R2590" s="153"/>
      <c r="S2590" s="152"/>
      <c r="T2590" s="153"/>
      <c r="X2590" s="69" t="str">
        <f t="shared" si="84"/>
        <v/>
      </c>
      <c r="Y2590" s="69" t="str">
        <f t="shared" si="85"/>
        <v/>
      </c>
    </row>
    <row r="2591" spans="8:25" x14ac:dyDescent="0.25">
      <c r="H2591" s="155"/>
      <c r="I2591" s="151"/>
      <c r="J2591" s="152"/>
      <c r="K2591" s="153"/>
      <c r="L2591" s="153"/>
      <c r="M2591" s="153"/>
      <c r="N2591" s="153"/>
      <c r="O2591" s="153"/>
      <c r="P2591" s="153"/>
      <c r="Q2591" s="153"/>
      <c r="R2591" s="153"/>
      <c r="S2591" s="152"/>
      <c r="T2591" s="153"/>
      <c r="X2591" s="69" t="str">
        <f t="shared" si="84"/>
        <v/>
      </c>
      <c r="Y2591" s="69" t="str">
        <f t="shared" si="85"/>
        <v/>
      </c>
    </row>
    <row r="2592" spans="8:25" x14ac:dyDescent="0.25">
      <c r="H2592" s="155"/>
      <c r="I2592" s="151"/>
      <c r="J2592" s="152"/>
      <c r="K2592" s="153"/>
      <c r="L2592" s="153"/>
      <c r="M2592" s="153"/>
      <c r="N2592" s="153"/>
      <c r="O2592" s="153"/>
      <c r="P2592" s="153"/>
      <c r="Q2592" s="153"/>
      <c r="R2592" s="153"/>
      <c r="S2592" s="152"/>
      <c r="T2592" s="153"/>
      <c r="X2592" s="69" t="str">
        <f t="shared" si="84"/>
        <v/>
      </c>
      <c r="Y2592" s="69" t="str">
        <f t="shared" si="85"/>
        <v/>
      </c>
    </row>
    <row r="2593" spans="8:25" x14ac:dyDescent="0.25">
      <c r="H2593" s="155"/>
      <c r="I2593" s="151"/>
      <c r="J2593" s="152"/>
      <c r="K2593" s="153"/>
      <c r="L2593" s="153"/>
      <c r="M2593" s="153"/>
      <c r="N2593" s="153"/>
      <c r="O2593" s="153"/>
      <c r="P2593" s="153"/>
      <c r="Q2593" s="153"/>
      <c r="R2593" s="153"/>
      <c r="S2593" s="152"/>
      <c r="T2593" s="153"/>
      <c r="X2593" s="69" t="str">
        <f t="shared" si="84"/>
        <v/>
      </c>
      <c r="Y2593" s="69" t="str">
        <f t="shared" si="85"/>
        <v/>
      </c>
    </row>
    <row r="2594" spans="8:25" x14ac:dyDescent="0.25">
      <c r="H2594" s="155"/>
      <c r="I2594" s="151"/>
      <c r="J2594" s="152"/>
      <c r="K2594" s="153"/>
      <c r="L2594" s="153"/>
      <c r="M2594" s="153"/>
      <c r="N2594" s="153"/>
      <c r="O2594" s="153"/>
      <c r="P2594" s="153"/>
      <c r="Q2594" s="153"/>
      <c r="R2594" s="153"/>
      <c r="S2594" s="152"/>
      <c r="T2594" s="153"/>
      <c r="X2594" s="69" t="str">
        <f t="shared" si="84"/>
        <v/>
      </c>
      <c r="Y2594" s="69" t="str">
        <f t="shared" si="85"/>
        <v/>
      </c>
    </row>
    <row r="2595" spans="8:25" x14ac:dyDescent="0.25">
      <c r="H2595" s="155"/>
      <c r="I2595" s="151"/>
      <c r="J2595" s="152"/>
      <c r="K2595" s="153"/>
      <c r="L2595" s="153"/>
      <c r="M2595" s="153"/>
      <c r="N2595" s="153"/>
      <c r="O2595" s="153"/>
      <c r="P2595" s="153"/>
      <c r="Q2595" s="153"/>
      <c r="R2595" s="153"/>
      <c r="S2595" s="152"/>
      <c r="T2595" s="153"/>
      <c r="X2595" s="69" t="str">
        <f t="shared" si="84"/>
        <v/>
      </c>
      <c r="Y2595" s="69" t="str">
        <f t="shared" si="85"/>
        <v/>
      </c>
    </row>
    <row r="2596" spans="8:25" x14ac:dyDescent="0.25">
      <c r="H2596" s="155"/>
      <c r="I2596" s="151"/>
      <c r="J2596" s="152"/>
      <c r="K2596" s="153"/>
      <c r="L2596" s="153"/>
      <c r="M2596" s="153"/>
      <c r="N2596" s="153"/>
      <c r="O2596" s="153"/>
      <c r="P2596" s="153"/>
      <c r="Q2596" s="153"/>
      <c r="R2596" s="153"/>
      <c r="S2596" s="152"/>
      <c r="T2596" s="153"/>
      <c r="X2596" s="69" t="str">
        <f t="shared" si="84"/>
        <v/>
      </c>
      <c r="Y2596" s="69" t="str">
        <f t="shared" si="85"/>
        <v/>
      </c>
    </row>
    <row r="2597" spans="8:25" x14ac:dyDescent="0.25">
      <c r="H2597" s="155"/>
      <c r="I2597" s="151"/>
      <c r="J2597" s="152"/>
      <c r="K2597" s="153"/>
      <c r="L2597" s="153"/>
      <c r="M2597" s="153"/>
      <c r="N2597" s="153"/>
      <c r="O2597" s="153"/>
      <c r="P2597" s="153"/>
      <c r="Q2597" s="153"/>
      <c r="R2597" s="153"/>
      <c r="S2597" s="152"/>
      <c r="T2597" s="153"/>
      <c r="X2597" s="69" t="str">
        <f t="shared" si="84"/>
        <v/>
      </c>
      <c r="Y2597" s="69" t="str">
        <f t="shared" si="85"/>
        <v/>
      </c>
    </row>
    <row r="2598" spans="8:25" x14ac:dyDescent="0.25">
      <c r="H2598" s="155"/>
      <c r="I2598" s="151"/>
      <c r="J2598" s="152"/>
      <c r="K2598" s="153"/>
      <c r="L2598" s="153"/>
      <c r="M2598" s="153"/>
      <c r="N2598" s="153"/>
      <c r="O2598" s="153"/>
      <c r="P2598" s="153"/>
      <c r="Q2598" s="153"/>
      <c r="R2598" s="153"/>
      <c r="S2598" s="152"/>
      <c r="T2598" s="153"/>
      <c r="X2598" s="69" t="str">
        <f t="shared" si="84"/>
        <v/>
      </c>
      <c r="Y2598" s="69" t="str">
        <f t="shared" si="85"/>
        <v/>
      </c>
    </row>
    <row r="2599" spans="8:25" x14ac:dyDescent="0.25">
      <c r="H2599" s="155"/>
      <c r="I2599" s="151"/>
      <c r="J2599" s="152"/>
      <c r="K2599" s="153"/>
      <c r="L2599" s="153"/>
      <c r="M2599" s="153"/>
      <c r="N2599" s="153"/>
      <c r="O2599" s="153"/>
      <c r="P2599" s="153"/>
      <c r="Q2599" s="153"/>
      <c r="R2599" s="153"/>
      <c r="S2599" s="152"/>
      <c r="T2599" s="153"/>
      <c r="X2599" s="69" t="str">
        <f t="shared" si="84"/>
        <v/>
      </c>
      <c r="Y2599" s="69" t="str">
        <f t="shared" si="85"/>
        <v/>
      </c>
    </row>
    <row r="2600" spans="8:25" x14ac:dyDescent="0.25">
      <c r="H2600" s="155"/>
      <c r="I2600" s="151"/>
      <c r="J2600" s="152"/>
      <c r="K2600" s="153"/>
      <c r="L2600" s="153"/>
      <c r="M2600" s="153"/>
      <c r="N2600" s="153"/>
      <c r="O2600" s="153"/>
      <c r="P2600" s="153"/>
      <c r="Q2600" s="153"/>
      <c r="R2600" s="153"/>
      <c r="S2600" s="152"/>
      <c r="T2600" s="153"/>
      <c r="X2600" s="69" t="str">
        <f t="shared" si="84"/>
        <v/>
      </c>
      <c r="Y2600" s="69" t="str">
        <f t="shared" si="85"/>
        <v/>
      </c>
    </row>
    <row r="2601" spans="8:25" x14ac:dyDescent="0.25">
      <c r="H2601" s="155"/>
      <c r="I2601" s="151"/>
      <c r="J2601" s="152"/>
      <c r="K2601" s="153"/>
      <c r="L2601" s="153"/>
      <c r="M2601" s="153"/>
      <c r="N2601" s="153"/>
      <c r="O2601" s="153"/>
      <c r="P2601" s="153"/>
      <c r="Q2601" s="153"/>
      <c r="R2601" s="153"/>
      <c r="S2601" s="152"/>
      <c r="T2601" s="153"/>
      <c r="X2601" s="69" t="str">
        <f t="shared" si="84"/>
        <v/>
      </c>
      <c r="Y2601" s="69" t="str">
        <f t="shared" si="85"/>
        <v/>
      </c>
    </row>
    <row r="2602" spans="8:25" x14ac:dyDescent="0.25">
      <c r="H2602" s="155"/>
      <c r="I2602" s="151"/>
      <c r="J2602" s="152"/>
      <c r="K2602" s="153"/>
      <c r="L2602" s="153"/>
      <c r="M2602" s="153"/>
      <c r="N2602" s="153"/>
      <c r="O2602" s="153"/>
      <c r="P2602" s="153"/>
      <c r="Q2602" s="153"/>
      <c r="R2602" s="153"/>
      <c r="S2602" s="152"/>
      <c r="T2602" s="153"/>
      <c r="X2602" s="69" t="str">
        <f t="shared" si="84"/>
        <v/>
      </c>
      <c r="Y2602" s="69" t="str">
        <f t="shared" si="85"/>
        <v/>
      </c>
    </row>
    <row r="2603" spans="8:25" x14ac:dyDescent="0.25">
      <c r="H2603" s="155"/>
      <c r="I2603" s="151"/>
      <c r="J2603" s="152"/>
      <c r="K2603" s="153"/>
      <c r="L2603" s="153"/>
      <c r="M2603" s="153"/>
      <c r="N2603" s="153"/>
      <c r="O2603" s="153"/>
      <c r="P2603" s="153"/>
      <c r="Q2603" s="153"/>
      <c r="R2603" s="153"/>
      <c r="S2603" s="152"/>
      <c r="T2603" s="153"/>
      <c r="X2603" s="69" t="str">
        <f t="shared" si="84"/>
        <v/>
      </c>
      <c r="Y2603" s="69" t="str">
        <f t="shared" si="85"/>
        <v/>
      </c>
    </row>
    <row r="2604" spans="8:25" x14ac:dyDescent="0.25">
      <c r="H2604" s="155"/>
      <c r="I2604" s="151"/>
      <c r="J2604" s="152"/>
      <c r="K2604" s="153"/>
      <c r="L2604" s="153"/>
      <c r="M2604" s="153"/>
      <c r="N2604" s="153"/>
      <c r="O2604" s="153"/>
      <c r="P2604" s="153"/>
      <c r="Q2604" s="153"/>
      <c r="R2604" s="153"/>
      <c r="S2604" s="152"/>
      <c r="T2604" s="153"/>
      <c r="X2604" s="69" t="str">
        <f t="shared" si="84"/>
        <v/>
      </c>
      <c r="Y2604" s="69" t="str">
        <f t="shared" si="85"/>
        <v/>
      </c>
    </row>
    <row r="2605" spans="8:25" x14ac:dyDescent="0.25">
      <c r="H2605" s="155"/>
      <c r="I2605" s="151"/>
      <c r="J2605" s="152"/>
      <c r="K2605" s="153"/>
      <c r="L2605" s="153"/>
      <c r="M2605" s="153"/>
      <c r="N2605" s="153"/>
      <c r="O2605" s="153"/>
      <c r="P2605" s="153"/>
      <c r="Q2605" s="153"/>
      <c r="R2605" s="153"/>
      <c r="S2605" s="152"/>
      <c r="T2605" s="153"/>
      <c r="X2605" s="69" t="str">
        <f t="shared" si="84"/>
        <v/>
      </c>
      <c r="Y2605" s="69" t="str">
        <f t="shared" si="85"/>
        <v/>
      </c>
    </row>
    <row r="2606" spans="8:25" x14ac:dyDescent="0.25">
      <c r="H2606" s="155"/>
      <c r="I2606" s="151"/>
      <c r="J2606" s="152"/>
      <c r="K2606" s="153"/>
      <c r="L2606" s="153"/>
      <c r="M2606" s="153"/>
      <c r="N2606" s="153"/>
      <c r="O2606" s="153"/>
      <c r="P2606" s="153"/>
      <c r="Q2606" s="153"/>
      <c r="R2606" s="153"/>
      <c r="S2606" s="152"/>
      <c r="T2606" s="153"/>
      <c r="X2606" s="69" t="str">
        <f t="shared" si="84"/>
        <v/>
      </c>
      <c r="Y2606" s="69" t="str">
        <f t="shared" si="85"/>
        <v/>
      </c>
    </row>
    <row r="2607" spans="8:25" x14ac:dyDescent="0.25">
      <c r="H2607" s="155"/>
      <c r="I2607" s="151"/>
      <c r="J2607" s="152"/>
      <c r="K2607" s="153"/>
      <c r="L2607" s="153"/>
      <c r="M2607" s="153"/>
      <c r="N2607" s="153"/>
      <c r="O2607" s="153"/>
      <c r="P2607" s="153"/>
      <c r="Q2607" s="153"/>
      <c r="R2607" s="153"/>
      <c r="S2607" s="152"/>
      <c r="T2607" s="153"/>
      <c r="X2607" s="69" t="str">
        <f t="shared" si="84"/>
        <v/>
      </c>
      <c r="Y2607" s="69" t="str">
        <f t="shared" si="85"/>
        <v/>
      </c>
    </row>
    <row r="2608" spans="8:25" x14ac:dyDescent="0.25">
      <c r="H2608" s="155"/>
      <c r="I2608" s="151"/>
      <c r="J2608" s="152"/>
      <c r="K2608" s="153"/>
      <c r="L2608" s="153"/>
      <c r="M2608" s="153"/>
      <c r="N2608" s="153"/>
      <c r="O2608" s="153"/>
      <c r="P2608" s="153"/>
      <c r="Q2608" s="153"/>
      <c r="R2608" s="153"/>
      <c r="S2608" s="152"/>
      <c r="T2608" s="153"/>
      <c r="X2608" s="69" t="str">
        <f t="shared" si="84"/>
        <v/>
      </c>
      <c r="Y2608" s="69" t="str">
        <f t="shared" si="85"/>
        <v/>
      </c>
    </row>
    <row r="2609" spans="8:25" x14ac:dyDescent="0.25">
      <c r="H2609" s="155"/>
      <c r="I2609" s="151"/>
      <c r="J2609" s="152"/>
      <c r="K2609" s="153"/>
      <c r="L2609" s="153"/>
      <c r="M2609" s="153"/>
      <c r="N2609" s="153"/>
      <c r="O2609" s="153"/>
      <c r="P2609" s="153"/>
      <c r="Q2609" s="153"/>
      <c r="R2609" s="153"/>
      <c r="S2609" s="152"/>
      <c r="T2609" s="153"/>
      <c r="X2609" s="69" t="str">
        <f t="shared" si="84"/>
        <v/>
      </c>
      <c r="Y2609" s="69" t="str">
        <f t="shared" si="85"/>
        <v/>
      </c>
    </row>
    <row r="2610" spans="8:25" x14ac:dyDescent="0.25">
      <c r="H2610" s="155"/>
      <c r="I2610" s="151"/>
      <c r="J2610" s="152"/>
      <c r="K2610" s="153"/>
      <c r="L2610" s="153"/>
      <c r="M2610" s="153"/>
      <c r="N2610" s="153"/>
      <c r="O2610" s="153"/>
      <c r="P2610" s="153"/>
      <c r="Q2610" s="153"/>
      <c r="R2610" s="153"/>
      <c r="S2610" s="152"/>
      <c r="T2610" s="153"/>
      <c r="X2610" s="69" t="str">
        <f t="shared" si="84"/>
        <v/>
      </c>
      <c r="Y2610" s="69" t="str">
        <f t="shared" si="85"/>
        <v/>
      </c>
    </row>
    <row r="2611" spans="8:25" x14ac:dyDescent="0.25">
      <c r="H2611" s="155"/>
      <c r="I2611" s="151"/>
      <c r="J2611" s="152"/>
      <c r="K2611" s="153"/>
      <c r="L2611" s="153"/>
      <c r="M2611" s="153"/>
      <c r="N2611" s="153"/>
      <c r="O2611" s="153"/>
      <c r="P2611" s="153"/>
      <c r="Q2611" s="153"/>
      <c r="R2611" s="153"/>
      <c r="S2611" s="152"/>
      <c r="T2611" s="153"/>
      <c r="X2611" s="69" t="str">
        <f t="shared" si="84"/>
        <v/>
      </c>
      <c r="Y2611" s="69" t="str">
        <f t="shared" si="85"/>
        <v/>
      </c>
    </row>
    <row r="2612" spans="8:25" x14ac:dyDescent="0.25">
      <c r="H2612" s="155"/>
      <c r="I2612" s="151"/>
      <c r="J2612" s="152"/>
      <c r="K2612" s="153"/>
      <c r="L2612" s="153"/>
      <c r="M2612" s="153"/>
      <c r="N2612" s="153"/>
      <c r="O2612" s="153"/>
      <c r="P2612" s="153"/>
      <c r="Q2612" s="153"/>
      <c r="R2612" s="153"/>
      <c r="S2612" s="152"/>
      <c r="T2612" s="153"/>
      <c r="X2612" s="69" t="str">
        <f t="shared" si="84"/>
        <v/>
      </c>
      <c r="Y2612" s="69" t="str">
        <f t="shared" si="85"/>
        <v/>
      </c>
    </row>
    <row r="2613" spans="8:25" x14ac:dyDescent="0.25">
      <c r="H2613" s="155"/>
      <c r="I2613" s="151"/>
      <c r="J2613" s="152"/>
      <c r="K2613" s="153"/>
      <c r="L2613" s="153"/>
      <c r="M2613" s="153"/>
      <c r="N2613" s="153"/>
      <c r="O2613" s="153"/>
      <c r="P2613" s="153"/>
      <c r="Q2613" s="153"/>
      <c r="R2613" s="153"/>
      <c r="S2613" s="152"/>
      <c r="T2613" s="153"/>
      <c r="X2613" s="69" t="str">
        <f t="shared" si="84"/>
        <v/>
      </c>
      <c r="Y2613" s="69" t="str">
        <f t="shared" si="85"/>
        <v/>
      </c>
    </row>
    <row r="2614" spans="8:25" x14ac:dyDescent="0.25">
      <c r="H2614" s="155"/>
      <c r="I2614" s="151"/>
      <c r="J2614" s="152"/>
      <c r="K2614" s="153"/>
      <c r="L2614" s="153"/>
      <c r="M2614" s="153"/>
      <c r="N2614" s="153"/>
      <c r="O2614" s="153"/>
      <c r="P2614" s="153"/>
      <c r="Q2614" s="153"/>
      <c r="R2614" s="153"/>
      <c r="S2614" s="152"/>
      <c r="T2614" s="153"/>
      <c r="X2614" s="69" t="str">
        <f t="shared" si="84"/>
        <v/>
      </c>
      <c r="Y2614" s="69" t="str">
        <f t="shared" si="85"/>
        <v/>
      </c>
    </row>
    <row r="2615" spans="8:25" x14ac:dyDescent="0.25">
      <c r="H2615" s="155"/>
      <c r="I2615" s="151"/>
      <c r="J2615" s="152"/>
      <c r="K2615" s="153"/>
      <c r="L2615" s="153"/>
      <c r="M2615" s="153"/>
      <c r="N2615" s="153"/>
      <c r="O2615" s="153"/>
      <c r="P2615" s="153"/>
      <c r="Q2615" s="153"/>
      <c r="R2615" s="153"/>
      <c r="S2615" s="152"/>
      <c r="T2615" s="153"/>
      <c r="X2615" s="69" t="str">
        <f t="shared" si="84"/>
        <v/>
      </c>
      <c r="Y2615" s="69" t="str">
        <f t="shared" si="85"/>
        <v/>
      </c>
    </row>
    <row r="2616" spans="8:25" x14ac:dyDescent="0.25">
      <c r="H2616" s="155"/>
      <c r="I2616" s="151"/>
      <c r="J2616" s="152"/>
      <c r="K2616" s="153"/>
      <c r="L2616" s="153"/>
      <c r="M2616" s="153"/>
      <c r="N2616" s="153"/>
      <c r="O2616" s="153"/>
      <c r="P2616" s="153"/>
      <c r="Q2616" s="153"/>
      <c r="R2616" s="153"/>
      <c r="S2616" s="152"/>
      <c r="T2616" s="153"/>
      <c r="X2616" s="69" t="str">
        <f t="shared" si="84"/>
        <v/>
      </c>
      <c r="Y2616" s="69" t="str">
        <f t="shared" si="85"/>
        <v/>
      </c>
    </row>
    <row r="2617" spans="8:25" x14ac:dyDescent="0.25">
      <c r="H2617" s="155"/>
      <c r="I2617" s="151"/>
      <c r="J2617" s="152"/>
      <c r="K2617" s="153"/>
      <c r="L2617" s="153"/>
      <c r="M2617" s="153"/>
      <c r="N2617" s="153"/>
      <c r="O2617" s="153"/>
      <c r="P2617" s="153"/>
      <c r="Q2617" s="153"/>
      <c r="R2617" s="153"/>
      <c r="S2617" s="152"/>
      <c r="T2617" s="153"/>
      <c r="X2617" s="69" t="str">
        <f t="shared" si="84"/>
        <v/>
      </c>
      <c r="Y2617" s="69" t="str">
        <f t="shared" si="85"/>
        <v/>
      </c>
    </row>
    <row r="2618" spans="8:25" x14ac:dyDescent="0.25">
      <c r="H2618" s="155"/>
      <c r="I2618" s="151"/>
      <c r="J2618" s="152"/>
      <c r="K2618" s="153"/>
      <c r="L2618" s="153"/>
      <c r="M2618" s="153"/>
      <c r="N2618" s="153"/>
      <c r="O2618" s="153"/>
      <c r="P2618" s="153"/>
      <c r="Q2618" s="153"/>
      <c r="R2618" s="153"/>
      <c r="S2618" s="152"/>
      <c r="T2618" s="153"/>
      <c r="X2618" s="69" t="str">
        <f t="shared" si="84"/>
        <v/>
      </c>
      <c r="Y2618" s="69" t="str">
        <f t="shared" si="85"/>
        <v/>
      </c>
    </row>
    <row r="2619" spans="8:25" x14ac:dyDescent="0.25">
      <c r="H2619" s="155"/>
      <c r="I2619" s="151"/>
      <c r="J2619" s="152"/>
      <c r="K2619" s="153"/>
      <c r="L2619" s="153"/>
      <c r="M2619" s="153"/>
      <c r="N2619" s="153"/>
      <c r="O2619" s="153"/>
      <c r="P2619" s="153"/>
      <c r="Q2619" s="153"/>
      <c r="R2619" s="153"/>
      <c r="S2619" s="152"/>
      <c r="T2619" s="153"/>
      <c r="X2619" s="69" t="str">
        <f t="shared" si="84"/>
        <v/>
      </c>
      <c r="Y2619" s="69" t="str">
        <f t="shared" si="85"/>
        <v/>
      </c>
    </row>
    <row r="2620" spans="8:25" x14ac:dyDescent="0.25">
      <c r="H2620" s="155"/>
      <c r="I2620" s="151"/>
      <c r="J2620" s="152"/>
      <c r="K2620" s="153"/>
      <c r="L2620" s="153"/>
      <c r="M2620" s="153"/>
      <c r="N2620" s="153"/>
      <c r="O2620" s="153"/>
      <c r="P2620" s="153"/>
      <c r="Q2620" s="153"/>
      <c r="R2620" s="153"/>
      <c r="S2620" s="152"/>
      <c r="T2620" s="153"/>
      <c r="X2620" s="69" t="str">
        <f t="shared" si="84"/>
        <v/>
      </c>
      <c r="Y2620" s="69" t="str">
        <f t="shared" si="85"/>
        <v/>
      </c>
    </row>
    <row r="2621" spans="8:25" x14ac:dyDescent="0.25">
      <c r="H2621" s="155"/>
      <c r="I2621" s="151"/>
      <c r="J2621" s="152"/>
      <c r="K2621" s="153"/>
      <c r="L2621" s="153"/>
      <c r="M2621" s="153"/>
      <c r="N2621" s="153"/>
      <c r="O2621" s="153"/>
      <c r="P2621" s="153"/>
      <c r="Q2621" s="153"/>
      <c r="R2621" s="153"/>
      <c r="S2621" s="152"/>
      <c r="T2621" s="153"/>
      <c r="X2621" s="69" t="str">
        <f t="shared" si="84"/>
        <v/>
      </c>
      <c r="Y2621" s="69" t="str">
        <f t="shared" si="85"/>
        <v/>
      </c>
    </row>
    <row r="2622" spans="8:25" x14ac:dyDescent="0.25">
      <c r="H2622" s="155"/>
      <c r="I2622" s="151"/>
      <c r="J2622" s="152"/>
      <c r="K2622" s="153"/>
      <c r="L2622" s="153"/>
      <c r="M2622" s="153"/>
      <c r="N2622" s="153"/>
      <c r="O2622" s="153"/>
      <c r="P2622" s="153"/>
      <c r="Q2622" s="153"/>
      <c r="R2622" s="153"/>
      <c r="S2622" s="152"/>
      <c r="T2622" s="153"/>
      <c r="X2622" s="69" t="str">
        <f t="shared" si="84"/>
        <v/>
      </c>
      <c r="Y2622" s="69" t="str">
        <f t="shared" si="85"/>
        <v/>
      </c>
    </row>
    <row r="2623" spans="8:25" x14ac:dyDescent="0.25">
      <c r="H2623" s="155"/>
      <c r="I2623" s="151"/>
      <c r="J2623" s="152"/>
      <c r="K2623" s="153"/>
      <c r="L2623" s="153"/>
      <c r="M2623" s="153"/>
      <c r="N2623" s="153"/>
      <c r="O2623" s="153"/>
      <c r="P2623" s="153"/>
      <c r="Q2623" s="153"/>
      <c r="R2623" s="153"/>
      <c r="S2623" s="152"/>
      <c r="T2623" s="153"/>
      <c r="X2623" s="69" t="str">
        <f t="shared" si="84"/>
        <v/>
      </c>
      <c r="Y2623" s="69" t="str">
        <f t="shared" si="85"/>
        <v/>
      </c>
    </row>
    <row r="2624" spans="8:25" x14ac:dyDescent="0.25">
      <c r="H2624" s="155"/>
      <c r="I2624" s="151"/>
      <c r="J2624" s="152"/>
      <c r="K2624" s="153"/>
      <c r="L2624" s="153"/>
      <c r="M2624" s="153"/>
      <c r="N2624" s="153"/>
      <c r="O2624" s="153"/>
      <c r="P2624" s="153"/>
      <c r="Q2624" s="153"/>
      <c r="R2624" s="153"/>
      <c r="S2624" s="152"/>
      <c r="T2624" s="153"/>
      <c r="X2624" s="69" t="str">
        <f t="shared" si="84"/>
        <v/>
      </c>
      <c r="Y2624" s="69" t="str">
        <f t="shared" si="85"/>
        <v/>
      </c>
    </row>
    <row r="2625" spans="8:25" x14ac:dyDescent="0.25">
      <c r="H2625" s="155"/>
      <c r="I2625" s="151"/>
      <c r="J2625" s="152"/>
      <c r="K2625" s="153"/>
      <c r="L2625" s="153"/>
      <c r="M2625" s="153"/>
      <c r="N2625" s="153"/>
      <c r="O2625" s="153"/>
      <c r="P2625" s="153"/>
      <c r="Q2625" s="153"/>
      <c r="R2625" s="153"/>
      <c r="S2625" s="152"/>
      <c r="T2625" s="153"/>
      <c r="X2625" s="69" t="str">
        <f t="shared" si="84"/>
        <v/>
      </c>
      <c r="Y2625" s="69" t="str">
        <f t="shared" si="85"/>
        <v/>
      </c>
    </row>
    <row r="2626" spans="8:25" x14ac:dyDescent="0.25">
      <c r="H2626" s="155"/>
      <c r="I2626" s="151"/>
      <c r="J2626" s="152"/>
      <c r="K2626" s="153"/>
      <c r="L2626" s="153"/>
      <c r="M2626" s="153"/>
      <c r="N2626" s="153"/>
      <c r="O2626" s="153"/>
      <c r="P2626" s="153"/>
      <c r="Q2626" s="153"/>
      <c r="R2626" s="153"/>
      <c r="S2626" s="152"/>
      <c r="T2626" s="153"/>
      <c r="X2626" s="69" t="str">
        <f t="shared" ref="X2626:X2689" si="86">IF(W2626&lt;&gt;"",W2626-I2626,"")</f>
        <v/>
      </c>
      <c r="Y2626" s="69" t="str">
        <f t="shared" si="85"/>
        <v/>
      </c>
    </row>
    <row r="2627" spans="8:25" x14ac:dyDescent="0.25">
      <c r="H2627" s="155"/>
      <c r="I2627" s="151"/>
      <c r="J2627" s="152"/>
      <c r="K2627" s="153"/>
      <c r="L2627" s="153"/>
      <c r="M2627" s="153"/>
      <c r="N2627" s="153"/>
      <c r="O2627" s="153"/>
      <c r="P2627" s="153"/>
      <c r="Q2627" s="153"/>
      <c r="R2627" s="153"/>
      <c r="S2627" s="152"/>
      <c r="T2627" s="153"/>
      <c r="X2627" s="69" t="str">
        <f t="shared" si="86"/>
        <v/>
      </c>
      <c r="Y2627" s="69" t="str">
        <f t="shared" ref="Y2627:Y2690" si="87">IF(X2627&lt;&gt;"",IF(X2627&lt;365,"&lt; 1 year",IF(X2627&lt;730,"1-2",IF(X2627&lt;1095,"2-3",IF(X2627&lt;1460,"3-4",IF(X2627&lt;1825,"4-5","5+"))))),"")</f>
        <v/>
      </c>
    </row>
    <row r="2628" spans="8:25" x14ac:dyDescent="0.25">
      <c r="H2628" s="155"/>
      <c r="I2628" s="151"/>
      <c r="J2628" s="152"/>
      <c r="K2628" s="153"/>
      <c r="L2628" s="153"/>
      <c r="M2628" s="153"/>
      <c r="N2628" s="153"/>
      <c r="O2628" s="153"/>
      <c r="P2628" s="153"/>
      <c r="Q2628" s="153"/>
      <c r="R2628" s="153"/>
      <c r="S2628" s="152"/>
      <c r="T2628" s="153"/>
      <c r="X2628" s="69" t="str">
        <f t="shared" si="86"/>
        <v/>
      </c>
      <c r="Y2628" s="69" t="str">
        <f t="shared" si="87"/>
        <v/>
      </c>
    </row>
    <row r="2629" spans="8:25" x14ac:dyDescent="0.25">
      <c r="H2629" s="155"/>
      <c r="I2629" s="151"/>
      <c r="J2629" s="152"/>
      <c r="K2629" s="153"/>
      <c r="L2629" s="153"/>
      <c r="M2629" s="153"/>
      <c r="N2629" s="153"/>
      <c r="O2629" s="153"/>
      <c r="P2629" s="153"/>
      <c r="Q2629" s="153"/>
      <c r="R2629" s="153"/>
      <c r="S2629" s="152"/>
      <c r="T2629" s="153"/>
      <c r="X2629" s="69" t="str">
        <f t="shared" si="86"/>
        <v/>
      </c>
      <c r="Y2629" s="69" t="str">
        <f t="shared" si="87"/>
        <v/>
      </c>
    </row>
    <row r="2630" spans="8:25" x14ac:dyDescent="0.25">
      <c r="H2630" s="155"/>
      <c r="I2630" s="151"/>
      <c r="J2630" s="152"/>
      <c r="K2630" s="153"/>
      <c r="L2630" s="153"/>
      <c r="M2630" s="153"/>
      <c r="N2630" s="153"/>
      <c r="O2630" s="153"/>
      <c r="P2630" s="153"/>
      <c r="Q2630" s="153"/>
      <c r="R2630" s="153"/>
      <c r="S2630" s="152"/>
      <c r="T2630" s="153"/>
      <c r="X2630" s="69" t="str">
        <f t="shared" si="86"/>
        <v/>
      </c>
      <c r="Y2630" s="69" t="str">
        <f t="shared" si="87"/>
        <v/>
      </c>
    </row>
    <row r="2631" spans="8:25" x14ac:dyDescent="0.25">
      <c r="H2631" s="155"/>
      <c r="I2631" s="151"/>
      <c r="J2631" s="152"/>
      <c r="K2631" s="153"/>
      <c r="L2631" s="153"/>
      <c r="M2631" s="153"/>
      <c r="N2631" s="153"/>
      <c r="O2631" s="153"/>
      <c r="P2631" s="153"/>
      <c r="Q2631" s="153"/>
      <c r="R2631" s="153"/>
      <c r="S2631" s="152"/>
      <c r="T2631" s="153"/>
      <c r="X2631" s="69" t="str">
        <f t="shared" si="86"/>
        <v/>
      </c>
      <c r="Y2631" s="69" t="str">
        <f t="shared" si="87"/>
        <v/>
      </c>
    </row>
    <row r="2632" spans="8:25" x14ac:dyDescent="0.25">
      <c r="H2632" s="155"/>
      <c r="I2632" s="151"/>
      <c r="J2632" s="152"/>
      <c r="K2632" s="153"/>
      <c r="L2632" s="153"/>
      <c r="M2632" s="153"/>
      <c r="N2632" s="153"/>
      <c r="O2632" s="153"/>
      <c r="P2632" s="153"/>
      <c r="Q2632" s="153"/>
      <c r="R2632" s="153"/>
      <c r="S2632" s="152"/>
      <c r="T2632" s="153"/>
      <c r="X2632" s="69" t="str">
        <f t="shared" si="86"/>
        <v/>
      </c>
      <c r="Y2632" s="69" t="str">
        <f t="shared" si="87"/>
        <v/>
      </c>
    </row>
    <row r="2633" spans="8:25" x14ac:dyDescent="0.25">
      <c r="H2633" s="155"/>
      <c r="I2633" s="151"/>
      <c r="J2633" s="152"/>
      <c r="K2633" s="153"/>
      <c r="L2633" s="153"/>
      <c r="M2633" s="153"/>
      <c r="N2633" s="153"/>
      <c r="O2633" s="153"/>
      <c r="P2633" s="153"/>
      <c r="Q2633" s="153"/>
      <c r="R2633" s="153"/>
      <c r="S2633" s="152"/>
      <c r="T2633" s="153"/>
      <c r="X2633" s="69" t="str">
        <f t="shared" si="86"/>
        <v/>
      </c>
      <c r="Y2633" s="69" t="str">
        <f t="shared" si="87"/>
        <v/>
      </c>
    </row>
    <row r="2634" spans="8:25" x14ac:dyDescent="0.25">
      <c r="H2634" s="155"/>
      <c r="I2634" s="151"/>
      <c r="J2634" s="152"/>
      <c r="K2634" s="153"/>
      <c r="L2634" s="153"/>
      <c r="M2634" s="153"/>
      <c r="N2634" s="153"/>
      <c r="O2634" s="153"/>
      <c r="P2634" s="153"/>
      <c r="Q2634" s="153"/>
      <c r="R2634" s="153"/>
      <c r="S2634" s="152"/>
      <c r="T2634" s="153"/>
      <c r="X2634" s="69" t="str">
        <f t="shared" si="86"/>
        <v/>
      </c>
      <c r="Y2634" s="69" t="str">
        <f t="shared" si="87"/>
        <v/>
      </c>
    </row>
    <row r="2635" spans="8:25" x14ac:dyDescent="0.25">
      <c r="H2635" s="155"/>
      <c r="I2635" s="151"/>
      <c r="J2635" s="152"/>
      <c r="K2635" s="153"/>
      <c r="L2635" s="153"/>
      <c r="M2635" s="153"/>
      <c r="N2635" s="153"/>
      <c r="O2635" s="153"/>
      <c r="P2635" s="153"/>
      <c r="Q2635" s="153"/>
      <c r="R2635" s="153"/>
      <c r="S2635" s="152"/>
      <c r="T2635" s="153"/>
      <c r="X2635" s="69" t="str">
        <f t="shared" si="86"/>
        <v/>
      </c>
      <c r="Y2635" s="69" t="str">
        <f t="shared" si="87"/>
        <v/>
      </c>
    </row>
    <row r="2636" spans="8:25" x14ac:dyDescent="0.25">
      <c r="H2636" s="155"/>
      <c r="I2636" s="151"/>
      <c r="J2636" s="152"/>
      <c r="K2636" s="153"/>
      <c r="L2636" s="153"/>
      <c r="M2636" s="153"/>
      <c r="N2636" s="153"/>
      <c r="O2636" s="153"/>
      <c r="P2636" s="153"/>
      <c r="Q2636" s="153"/>
      <c r="R2636" s="153"/>
      <c r="S2636" s="152"/>
      <c r="T2636" s="153"/>
      <c r="X2636" s="69" t="str">
        <f t="shared" si="86"/>
        <v/>
      </c>
      <c r="Y2636" s="69" t="str">
        <f t="shared" si="87"/>
        <v/>
      </c>
    </row>
    <row r="2637" spans="8:25" x14ac:dyDescent="0.25">
      <c r="H2637" s="155"/>
      <c r="I2637" s="151"/>
      <c r="J2637" s="152"/>
      <c r="K2637" s="153"/>
      <c r="L2637" s="153"/>
      <c r="M2637" s="153"/>
      <c r="N2637" s="153"/>
      <c r="O2637" s="153"/>
      <c r="P2637" s="153"/>
      <c r="Q2637" s="153"/>
      <c r="R2637" s="153"/>
      <c r="S2637" s="152"/>
      <c r="T2637" s="153"/>
      <c r="X2637" s="69" t="str">
        <f t="shared" si="86"/>
        <v/>
      </c>
      <c r="Y2637" s="69" t="str">
        <f t="shared" si="87"/>
        <v/>
      </c>
    </row>
    <row r="2638" spans="8:25" x14ac:dyDescent="0.25">
      <c r="H2638" s="155"/>
      <c r="I2638" s="151"/>
      <c r="J2638" s="152"/>
      <c r="K2638" s="153"/>
      <c r="L2638" s="153"/>
      <c r="M2638" s="153"/>
      <c r="N2638" s="153"/>
      <c r="O2638" s="153"/>
      <c r="P2638" s="153"/>
      <c r="Q2638" s="153"/>
      <c r="R2638" s="153"/>
      <c r="S2638" s="152"/>
      <c r="T2638" s="153"/>
      <c r="X2638" s="69" t="str">
        <f t="shared" si="86"/>
        <v/>
      </c>
      <c r="Y2638" s="69" t="str">
        <f t="shared" si="87"/>
        <v/>
      </c>
    </row>
    <row r="2639" spans="8:25" x14ac:dyDescent="0.25">
      <c r="H2639" s="155"/>
      <c r="I2639" s="151"/>
      <c r="J2639" s="152"/>
      <c r="K2639" s="153"/>
      <c r="L2639" s="153"/>
      <c r="M2639" s="153"/>
      <c r="N2639" s="153"/>
      <c r="O2639" s="153"/>
      <c r="P2639" s="153"/>
      <c r="Q2639" s="153"/>
      <c r="R2639" s="153"/>
      <c r="S2639" s="152"/>
      <c r="T2639" s="153"/>
      <c r="X2639" s="69" t="str">
        <f t="shared" si="86"/>
        <v/>
      </c>
      <c r="Y2639" s="69" t="str">
        <f t="shared" si="87"/>
        <v/>
      </c>
    </row>
    <row r="2640" spans="8:25" x14ac:dyDescent="0.25">
      <c r="H2640" s="155"/>
      <c r="I2640" s="151"/>
      <c r="J2640" s="152"/>
      <c r="K2640" s="153"/>
      <c r="L2640" s="153"/>
      <c r="M2640" s="153"/>
      <c r="N2640" s="153"/>
      <c r="O2640" s="153"/>
      <c r="P2640" s="153"/>
      <c r="Q2640" s="153"/>
      <c r="R2640" s="153"/>
      <c r="S2640" s="152"/>
      <c r="T2640" s="153"/>
      <c r="X2640" s="69" t="str">
        <f t="shared" si="86"/>
        <v/>
      </c>
      <c r="Y2640" s="69" t="str">
        <f t="shared" si="87"/>
        <v/>
      </c>
    </row>
    <row r="2641" spans="8:25" x14ac:dyDescent="0.25">
      <c r="H2641" s="155"/>
      <c r="I2641" s="151"/>
      <c r="J2641" s="152"/>
      <c r="K2641" s="153"/>
      <c r="L2641" s="153"/>
      <c r="M2641" s="153"/>
      <c r="N2641" s="153"/>
      <c r="O2641" s="153"/>
      <c r="P2641" s="153"/>
      <c r="Q2641" s="153"/>
      <c r="R2641" s="153"/>
      <c r="S2641" s="152"/>
      <c r="T2641" s="153"/>
      <c r="X2641" s="69" t="str">
        <f t="shared" si="86"/>
        <v/>
      </c>
      <c r="Y2641" s="69" t="str">
        <f t="shared" si="87"/>
        <v/>
      </c>
    </row>
    <row r="2642" spans="8:25" x14ac:dyDescent="0.25">
      <c r="H2642" s="155"/>
      <c r="I2642" s="151"/>
      <c r="J2642" s="152"/>
      <c r="K2642" s="153"/>
      <c r="L2642" s="153"/>
      <c r="M2642" s="153"/>
      <c r="N2642" s="153"/>
      <c r="O2642" s="153"/>
      <c r="P2642" s="153"/>
      <c r="Q2642" s="153"/>
      <c r="R2642" s="153"/>
      <c r="S2642" s="152"/>
      <c r="T2642" s="153"/>
      <c r="X2642" s="69" t="str">
        <f t="shared" si="86"/>
        <v/>
      </c>
      <c r="Y2642" s="69" t="str">
        <f t="shared" si="87"/>
        <v/>
      </c>
    </row>
    <row r="2643" spans="8:25" x14ac:dyDescent="0.25">
      <c r="H2643" s="155"/>
      <c r="I2643" s="151"/>
      <c r="J2643" s="152"/>
      <c r="K2643" s="153"/>
      <c r="L2643" s="153"/>
      <c r="M2643" s="153"/>
      <c r="N2643" s="153"/>
      <c r="O2643" s="153"/>
      <c r="P2643" s="153"/>
      <c r="Q2643" s="153"/>
      <c r="R2643" s="153"/>
      <c r="S2643" s="152"/>
      <c r="T2643" s="153"/>
      <c r="X2643" s="69" t="str">
        <f t="shared" si="86"/>
        <v/>
      </c>
      <c r="Y2643" s="69" t="str">
        <f t="shared" si="87"/>
        <v/>
      </c>
    </row>
    <row r="2644" spans="8:25" x14ac:dyDescent="0.25">
      <c r="H2644" s="155"/>
      <c r="I2644" s="151"/>
      <c r="J2644" s="152"/>
      <c r="K2644" s="153"/>
      <c r="L2644" s="153"/>
      <c r="M2644" s="153"/>
      <c r="N2644" s="153"/>
      <c r="O2644" s="153"/>
      <c r="P2644" s="153"/>
      <c r="Q2644" s="153"/>
      <c r="R2644" s="153"/>
      <c r="S2644" s="152"/>
      <c r="T2644" s="153"/>
      <c r="X2644" s="69" t="str">
        <f t="shared" si="86"/>
        <v/>
      </c>
      <c r="Y2644" s="69" t="str">
        <f t="shared" si="87"/>
        <v/>
      </c>
    </row>
    <row r="2645" spans="8:25" x14ac:dyDescent="0.25">
      <c r="H2645" s="155"/>
      <c r="I2645" s="151"/>
      <c r="J2645" s="152"/>
      <c r="K2645" s="153"/>
      <c r="L2645" s="153"/>
      <c r="M2645" s="153"/>
      <c r="N2645" s="153"/>
      <c r="O2645" s="153"/>
      <c r="P2645" s="153"/>
      <c r="Q2645" s="153"/>
      <c r="R2645" s="153"/>
      <c r="S2645" s="152"/>
      <c r="T2645" s="153"/>
      <c r="X2645" s="69" t="str">
        <f t="shared" si="86"/>
        <v/>
      </c>
      <c r="Y2645" s="69" t="str">
        <f t="shared" si="87"/>
        <v/>
      </c>
    </row>
    <row r="2646" spans="8:25" x14ac:dyDescent="0.25">
      <c r="H2646" s="155"/>
      <c r="I2646" s="151"/>
      <c r="J2646" s="152"/>
      <c r="K2646" s="153"/>
      <c r="L2646" s="153"/>
      <c r="M2646" s="153"/>
      <c r="N2646" s="153"/>
      <c r="O2646" s="153"/>
      <c r="P2646" s="153"/>
      <c r="Q2646" s="153"/>
      <c r="R2646" s="153"/>
      <c r="S2646" s="152"/>
      <c r="T2646" s="153"/>
      <c r="X2646" s="69" t="str">
        <f t="shared" si="86"/>
        <v/>
      </c>
      <c r="Y2646" s="69" t="str">
        <f t="shared" si="87"/>
        <v/>
      </c>
    </row>
    <row r="2647" spans="8:25" x14ac:dyDescent="0.25">
      <c r="H2647" s="155"/>
      <c r="I2647" s="151"/>
      <c r="J2647" s="152"/>
      <c r="K2647" s="153"/>
      <c r="L2647" s="153"/>
      <c r="M2647" s="153"/>
      <c r="N2647" s="153"/>
      <c r="O2647" s="153"/>
      <c r="P2647" s="153"/>
      <c r="Q2647" s="153"/>
      <c r="R2647" s="153"/>
      <c r="S2647" s="152"/>
      <c r="T2647" s="153"/>
      <c r="X2647" s="69" t="str">
        <f t="shared" si="86"/>
        <v/>
      </c>
      <c r="Y2647" s="69" t="str">
        <f t="shared" si="87"/>
        <v/>
      </c>
    </row>
    <row r="2648" spans="8:25" x14ac:dyDescent="0.25">
      <c r="H2648" s="155"/>
      <c r="I2648" s="151"/>
      <c r="J2648" s="152"/>
      <c r="K2648" s="153"/>
      <c r="L2648" s="153"/>
      <c r="M2648" s="153"/>
      <c r="N2648" s="153"/>
      <c r="O2648" s="153"/>
      <c r="P2648" s="153"/>
      <c r="Q2648" s="153"/>
      <c r="R2648" s="153"/>
      <c r="S2648" s="152"/>
      <c r="T2648" s="153"/>
      <c r="X2648" s="69" t="str">
        <f t="shared" si="86"/>
        <v/>
      </c>
      <c r="Y2648" s="69" t="str">
        <f t="shared" si="87"/>
        <v/>
      </c>
    </row>
    <row r="2649" spans="8:25" x14ac:dyDescent="0.25">
      <c r="H2649" s="155"/>
      <c r="I2649" s="151"/>
      <c r="J2649" s="152"/>
      <c r="K2649" s="153"/>
      <c r="L2649" s="153"/>
      <c r="M2649" s="153"/>
      <c r="N2649" s="153"/>
      <c r="O2649" s="153"/>
      <c r="P2649" s="153"/>
      <c r="Q2649" s="153"/>
      <c r="R2649" s="153"/>
      <c r="S2649" s="152"/>
      <c r="T2649" s="153"/>
      <c r="X2649" s="69" t="str">
        <f t="shared" si="86"/>
        <v/>
      </c>
      <c r="Y2649" s="69" t="str">
        <f t="shared" si="87"/>
        <v/>
      </c>
    </row>
    <row r="2650" spans="8:25" x14ac:dyDescent="0.25">
      <c r="H2650" s="155"/>
      <c r="I2650" s="151"/>
      <c r="J2650" s="152"/>
      <c r="K2650" s="153"/>
      <c r="L2650" s="153"/>
      <c r="M2650" s="153"/>
      <c r="N2650" s="153"/>
      <c r="O2650" s="153"/>
      <c r="P2650" s="153"/>
      <c r="Q2650" s="153"/>
      <c r="R2650" s="153"/>
      <c r="S2650" s="152"/>
      <c r="T2650" s="153"/>
      <c r="X2650" s="69" t="str">
        <f t="shared" si="86"/>
        <v/>
      </c>
      <c r="Y2650" s="69" t="str">
        <f t="shared" si="87"/>
        <v/>
      </c>
    </row>
    <row r="2651" spans="8:25" x14ac:dyDescent="0.25">
      <c r="H2651" s="155"/>
      <c r="I2651" s="151"/>
      <c r="J2651" s="152"/>
      <c r="K2651" s="153"/>
      <c r="L2651" s="153"/>
      <c r="M2651" s="153"/>
      <c r="N2651" s="153"/>
      <c r="O2651" s="153"/>
      <c r="P2651" s="153"/>
      <c r="Q2651" s="153"/>
      <c r="R2651" s="153"/>
      <c r="S2651" s="152"/>
      <c r="T2651" s="153"/>
      <c r="X2651" s="69" t="str">
        <f t="shared" si="86"/>
        <v/>
      </c>
      <c r="Y2651" s="69" t="str">
        <f t="shared" si="87"/>
        <v/>
      </c>
    </row>
    <row r="2652" spans="8:25" x14ac:dyDescent="0.25">
      <c r="H2652" s="155"/>
      <c r="I2652" s="151"/>
      <c r="J2652" s="152"/>
      <c r="K2652" s="153"/>
      <c r="L2652" s="153"/>
      <c r="M2652" s="153"/>
      <c r="N2652" s="153"/>
      <c r="O2652" s="153"/>
      <c r="P2652" s="153"/>
      <c r="Q2652" s="153"/>
      <c r="R2652" s="153"/>
      <c r="S2652" s="152"/>
      <c r="T2652" s="153"/>
      <c r="X2652" s="69" t="str">
        <f t="shared" si="86"/>
        <v/>
      </c>
      <c r="Y2652" s="69" t="str">
        <f t="shared" si="87"/>
        <v/>
      </c>
    </row>
    <row r="2653" spans="8:25" x14ac:dyDescent="0.25">
      <c r="H2653" s="155"/>
      <c r="I2653" s="151"/>
      <c r="J2653" s="152"/>
      <c r="K2653" s="153"/>
      <c r="L2653" s="153"/>
      <c r="M2653" s="153"/>
      <c r="N2653" s="153"/>
      <c r="O2653" s="153"/>
      <c r="P2653" s="153"/>
      <c r="Q2653" s="153"/>
      <c r="R2653" s="153"/>
      <c r="S2653" s="152"/>
      <c r="T2653" s="153"/>
      <c r="X2653" s="69" t="str">
        <f t="shared" si="86"/>
        <v/>
      </c>
      <c r="Y2653" s="69" t="str">
        <f t="shared" si="87"/>
        <v/>
      </c>
    </row>
    <row r="2654" spans="8:25" x14ac:dyDescent="0.25">
      <c r="H2654" s="155"/>
      <c r="I2654" s="151"/>
      <c r="J2654" s="152"/>
      <c r="K2654" s="153"/>
      <c r="L2654" s="153"/>
      <c r="M2654" s="153"/>
      <c r="N2654" s="153"/>
      <c r="O2654" s="153"/>
      <c r="P2654" s="153"/>
      <c r="Q2654" s="153"/>
      <c r="R2654" s="153"/>
      <c r="S2654" s="152"/>
      <c r="T2654" s="153"/>
      <c r="X2654" s="69" t="str">
        <f t="shared" si="86"/>
        <v/>
      </c>
      <c r="Y2654" s="69" t="str">
        <f t="shared" si="87"/>
        <v/>
      </c>
    </row>
    <row r="2655" spans="8:25" x14ac:dyDescent="0.25">
      <c r="H2655" s="155"/>
      <c r="I2655" s="151"/>
      <c r="J2655" s="152"/>
      <c r="K2655" s="153"/>
      <c r="L2655" s="153"/>
      <c r="M2655" s="153"/>
      <c r="N2655" s="153"/>
      <c r="O2655" s="153"/>
      <c r="P2655" s="153"/>
      <c r="Q2655" s="153"/>
      <c r="R2655" s="153"/>
      <c r="S2655" s="152"/>
      <c r="T2655" s="153"/>
      <c r="X2655" s="69" t="str">
        <f t="shared" si="86"/>
        <v/>
      </c>
      <c r="Y2655" s="69" t="str">
        <f t="shared" si="87"/>
        <v/>
      </c>
    </row>
    <row r="2656" spans="8:25" x14ac:dyDescent="0.25">
      <c r="H2656" s="155"/>
      <c r="I2656" s="151"/>
      <c r="J2656" s="152"/>
      <c r="K2656" s="153"/>
      <c r="L2656" s="153"/>
      <c r="M2656" s="153"/>
      <c r="N2656" s="153"/>
      <c r="O2656" s="153"/>
      <c r="P2656" s="153"/>
      <c r="Q2656" s="153"/>
      <c r="R2656" s="153"/>
      <c r="S2656" s="152"/>
      <c r="T2656" s="153"/>
      <c r="X2656" s="69" t="str">
        <f t="shared" si="86"/>
        <v/>
      </c>
      <c r="Y2656" s="69" t="str">
        <f t="shared" si="87"/>
        <v/>
      </c>
    </row>
    <row r="2657" spans="8:25" x14ac:dyDescent="0.25">
      <c r="H2657" s="155"/>
      <c r="I2657" s="151"/>
      <c r="J2657" s="152"/>
      <c r="K2657" s="153"/>
      <c r="L2657" s="153"/>
      <c r="M2657" s="153"/>
      <c r="N2657" s="153"/>
      <c r="O2657" s="153"/>
      <c r="P2657" s="153"/>
      <c r="Q2657" s="153"/>
      <c r="R2657" s="153"/>
      <c r="S2657" s="152"/>
      <c r="T2657" s="153"/>
      <c r="X2657" s="69" t="str">
        <f t="shared" si="86"/>
        <v/>
      </c>
      <c r="Y2657" s="69" t="str">
        <f t="shared" si="87"/>
        <v/>
      </c>
    </row>
    <row r="2658" spans="8:25" x14ac:dyDescent="0.25">
      <c r="H2658" s="155"/>
      <c r="I2658" s="151"/>
      <c r="J2658" s="152"/>
      <c r="K2658" s="153"/>
      <c r="L2658" s="153"/>
      <c r="M2658" s="153"/>
      <c r="N2658" s="153"/>
      <c r="O2658" s="153"/>
      <c r="P2658" s="153"/>
      <c r="Q2658" s="153"/>
      <c r="R2658" s="153"/>
      <c r="S2658" s="152"/>
      <c r="T2658" s="153"/>
      <c r="X2658" s="69" t="str">
        <f t="shared" si="86"/>
        <v/>
      </c>
      <c r="Y2658" s="69" t="str">
        <f t="shared" si="87"/>
        <v/>
      </c>
    </row>
    <row r="2659" spans="8:25" x14ac:dyDescent="0.25">
      <c r="H2659" s="155"/>
      <c r="I2659" s="151"/>
      <c r="J2659" s="152"/>
      <c r="K2659" s="153"/>
      <c r="L2659" s="153"/>
      <c r="M2659" s="153"/>
      <c r="N2659" s="153"/>
      <c r="O2659" s="153"/>
      <c r="P2659" s="153"/>
      <c r="Q2659" s="153"/>
      <c r="R2659" s="153"/>
      <c r="S2659" s="152"/>
      <c r="T2659" s="153"/>
      <c r="X2659" s="69" t="str">
        <f t="shared" si="86"/>
        <v/>
      </c>
      <c r="Y2659" s="69" t="str">
        <f t="shared" si="87"/>
        <v/>
      </c>
    </row>
    <row r="2660" spans="8:25" x14ac:dyDescent="0.25">
      <c r="H2660" s="155"/>
      <c r="I2660" s="151"/>
      <c r="J2660" s="152"/>
      <c r="K2660" s="153"/>
      <c r="L2660" s="153"/>
      <c r="M2660" s="153"/>
      <c r="N2660" s="153"/>
      <c r="O2660" s="153"/>
      <c r="P2660" s="153"/>
      <c r="Q2660" s="153"/>
      <c r="R2660" s="153"/>
      <c r="S2660" s="152"/>
      <c r="T2660" s="153"/>
      <c r="X2660" s="69" t="str">
        <f t="shared" si="86"/>
        <v/>
      </c>
      <c r="Y2660" s="69" t="str">
        <f t="shared" si="87"/>
        <v/>
      </c>
    </row>
    <row r="2661" spans="8:25" x14ac:dyDescent="0.25">
      <c r="H2661" s="155"/>
      <c r="I2661" s="151"/>
      <c r="J2661" s="152"/>
      <c r="K2661" s="153"/>
      <c r="L2661" s="153"/>
      <c r="M2661" s="153"/>
      <c r="N2661" s="153"/>
      <c r="O2661" s="153"/>
      <c r="P2661" s="153"/>
      <c r="Q2661" s="153"/>
      <c r="R2661" s="153"/>
      <c r="S2661" s="152"/>
      <c r="T2661" s="153"/>
      <c r="X2661" s="69" t="str">
        <f t="shared" si="86"/>
        <v/>
      </c>
      <c r="Y2661" s="69" t="str">
        <f t="shared" si="87"/>
        <v/>
      </c>
    </row>
    <row r="2662" spans="8:25" x14ac:dyDescent="0.25">
      <c r="H2662" s="155"/>
      <c r="I2662" s="151"/>
      <c r="J2662" s="152"/>
      <c r="K2662" s="153"/>
      <c r="L2662" s="153"/>
      <c r="M2662" s="153"/>
      <c r="N2662" s="153"/>
      <c r="O2662" s="153"/>
      <c r="P2662" s="153"/>
      <c r="Q2662" s="153"/>
      <c r="R2662" s="153"/>
      <c r="S2662" s="152"/>
      <c r="T2662" s="153"/>
      <c r="X2662" s="69" t="str">
        <f t="shared" si="86"/>
        <v/>
      </c>
      <c r="Y2662" s="69" t="str">
        <f t="shared" si="87"/>
        <v/>
      </c>
    </row>
    <row r="2663" spans="8:25" x14ac:dyDescent="0.25">
      <c r="H2663" s="155"/>
      <c r="I2663" s="151"/>
      <c r="J2663" s="152"/>
      <c r="K2663" s="153"/>
      <c r="L2663" s="153"/>
      <c r="M2663" s="153"/>
      <c r="N2663" s="153"/>
      <c r="O2663" s="153"/>
      <c r="P2663" s="153"/>
      <c r="Q2663" s="153"/>
      <c r="R2663" s="153"/>
      <c r="S2663" s="152"/>
      <c r="T2663" s="153"/>
      <c r="X2663" s="69" t="str">
        <f t="shared" si="86"/>
        <v/>
      </c>
      <c r="Y2663" s="69" t="str">
        <f t="shared" si="87"/>
        <v/>
      </c>
    </row>
    <row r="2664" spans="8:25" x14ac:dyDescent="0.25">
      <c r="H2664" s="155"/>
      <c r="I2664" s="151"/>
      <c r="J2664" s="152"/>
      <c r="K2664" s="153"/>
      <c r="L2664" s="153"/>
      <c r="M2664" s="153"/>
      <c r="N2664" s="153"/>
      <c r="O2664" s="153"/>
      <c r="P2664" s="153"/>
      <c r="Q2664" s="153"/>
      <c r="R2664" s="153"/>
      <c r="S2664" s="152"/>
      <c r="T2664" s="153"/>
      <c r="X2664" s="69" t="str">
        <f t="shared" si="86"/>
        <v/>
      </c>
      <c r="Y2664" s="69" t="str">
        <f t="shared" si="87"/>
        <v/>
      </c>
    </row>
    <row r="2665" spans="8:25" x14ac:dyDescent="0.25">
      <c r="H2665" s="155"/>
      <c r="I2665" s="151"/>
      <c r="J2665" s="152"/>
      <c r="K2665" s="153"/>
      <c r="L2665" s="153"/>
      <c r="M2665" s="153"/>
      <c r="N2665" s="153"/>
      <c r="O2665" s="153"/>
      <c r="P2665" s="153"/>
      <c r="Q2665" s="153"/>
      <c r="R2665" s="153"/>
      <c r="S2665" s="152"/>
      <c r="T2665" s="153"/>
      <c r="X2665" s="69" t="str">
        <f t="shared" si="86"/>
        <v/>
      </c>
      <c r="Y2665" s="69" t="str">
        <f t="shared" si="87"/>
        <v/>
      </c>
    </row>
    <row r="2666" spans="8:25" x14ac:dyDescent="0.25">
      <c r="H2666" s="155"/>
      <c r="I2666" s="151"/>
      <c r="J2666" s="152"/>
      <c r="K2666" s="153"/>
      <c r="L2666" s="153"/>
      <c r="M2666" s="153"/>
      <c r="N2666" s="153"/>
      <c r="O2666" s="153"/>
      <c r="P2666" s="153"/>
      <c r="Q2666" s="153"/>
      <c r="R2666" s="153"/>
      <c r="S2666" s="152"/>
      <c r="T2666" s="153"/>
      <c r="X2666" s="69" t="str">
        <f t="shared" si="86"/>
        <v/>
      </c>
      <c r="Y2666" s="69" t="str">
        <f t="shared" si="87"/>
        <v/>
      </c>
    </row>
    <row r="2667" spans="8:25" x14ac:dyDescent="0.25">
      <c r="H2667" s="155"/>
      <c r="I2667" s="151"/>
      <c r="J2667" s="152"/>
      <c r="K2667" s="153"/>
      <c r="L2667" s="153"/>
      <c r="M2667" s="153"/>
      <c r="N2667" s="153"/>
      <c r="O2667" s="153"/>
      <c r="P2667" s="153"/>
      <c r="Q2667" s="153"/>
      <c r="R2667" s="153"/>
      <c r="S2667" s="152"/>
      <c r="T2667" s="153"/>
      <c r="X2667" s="69" t="str">
        <f t="shared" si="86"/>
        <v/>
      </c>
      <c r="Y2667" s="69" t="str">
        <f t="shared" si="87"/>
        <v/>
      </c>
    </row>
    <row r="2668" spans="8:25" x14ac:dyDescent="0.25">
      <c r="H2668" s="155"/>
      <c r="I2668" s="151"/>
      <c r="J2668" s="152"/>
      <c r="K2668" s="153"/>
      <c r="L2668" s="153"/>
      <c r="M2668" s="153"/>
      <c r="N2668" s="153"/>
      <c r="O2668" s="153"/>
      <c r="P2668" s="153"/>
      <c r="Q2668" s="153"/>
      <c r="R2668" s="153"/>
      <c r="S2668" s="152"/>
      <c r="T2668" s="153"/>
      <c r="X2668" s="69" t="str">
        <f t="shared" si="86"/>
        <v/>
      </c>
      <c r="Y2668" s="69" t="str">
        <f t="shared" si="87"/>
        <v/>
      </c>
    </row>
    <row r="2669" spans="8:25" x14ac:dyDescent="0.25">
      <c r="H2669" s="155"/>
      <c r="I2669" s="151"/>
      <c r="J2669" s="152"/>
      <c r="K2669" s="153"/>
      <c r="L2669" s="153"/>
      <c r="M2669" s="153"/>
      <c r="N2669" s="153"/>
      <c r="O2669" s="153"/>
      <c r="P2669" s="153"/>
      <c r="Q2669" s="153"/>
      <c r="R2669" s="153"/>
      <c r="S2669" s="152"/>
      <c r="T2669" s="153"/>
      <c r="X2669" s="69" t="str">
        <f t="shared" si="86"/>
        <v/>
      </c>
      <c r="Y2669" s="69" t="str">
        <f t="shared" si="87"/>
        <v/>
      </c>
    </row>
    <row r="2670" spans="8:25" x14ac:dyDescent="0.25">
      <c r="H2670" s="155"/>
      <c r="I2670" s="151"/>
      <c r="J2670" s="152"/>
      <c r="K2670" s="153"/>
      <c r="L2670" s="153"/>
      <c r="M2670" s="153"/>
      <c r="N2670" s="153"/>
      <c r="O2670" s="153"/>
      <c r="P2670" s="153"/>
      <c r="Q2670" s="153"/>
      <c r="R2670" s="153"/>
      <c r="S2670" s="152"/>
      <c r="T2670" s="153"/>
      <c r="X2670" s="69" t="str">
        <f t="shared" si="86"/>
        <v/>
      </c>
      <c r="Y2670" s="69" t="str">
        <f t="shared" si="87"/>
        <v/>
      </c>
    </row>
    <row r="2671" spans="8:25" x14ac:dyDescent="0.25">
      <c r="H2671" s="155"/>
      <c r="I2671" s="151"/>
      <c r="J2671" s="152"/>
      <c r="K2671" s="153"/>
      <c r="L2671" s="153"/>
      <c r="M2671" s="153"/>
      <c r="N2671" s="153"/>
      <c r="O2671" s="153"/>
      <c r="P2671" s="153"/>
      <c r="Q2671" s="153"/>
      <c r="R2671" s="153"/>
      <c r="S2671" s="152"/>
      <c r="T2671" s="153"/>
      <c r="X2671" s="69" t="str">
        <f t="shared" si="86"/>
        <v/>
      </c>
      <c r="Y2671" s="69" t="str">
        <f t="shared" si="87"/>
        <v/>
      </c>
    </row>
    <row r="2672" spans="8:25" x14ac:dyDescent="0.25">
      <c r="H2672" s="155"/>
      <c r="I2672" s="151"/>
      <c r="J2672" s="152"/>
      <c r="K2672" s="153"/>
      <c r="L2672" s="153"/>
      <c r="M2672" s="153"/>
      <c r="N2672" s="153"/>
      <c r="O2672" s="153"/>
      <c r="P2672" s="153"/>
      <c r="Q2672" s="153"/>
      <c r="R2672" s="153"/>
      <c r="S2672" s="152"/>
      <c r="T2672" s="153"/>
      <c r="X2672" s="69" t="str">
        <f t="shared" si="86"/>
        <v/>
      </c>
      <c r="Y2672" s="69" t="str">
        <f t="shared" si="87"/>
        <v/>
      </c>
    </row>
    <row r="2673" spans="8:25" x14ac:dyDescent="0.25">
      <c r="H2673" s="155"/>
      <c r="I2673" s="151"/>
      <c r="J2673" s="152"/>
      <c r="K2673" s="153"/>
      <c r="L2673" s="153"/>
      <c r="M2673" s="153"/>
      <c r="N2673" s="153"/>
      <c r="O2673" s="153"/>
      <c r="P2673" s="153"/>
      <c r="Q2673" s="153"/>
      <c r="R2673" s="153"/>
      <c r="S2673" s="152"/>
      <c r="T2673" s="153"/>
      <c r="X2673" s="69" t="str">
        <f t="shared" si="86"/>
        <v/>
      </c>
      <c r="Y2673" s="69" t="str">
        <f t="shared" si="87"/>
        <v/>
      </c>
    </row>
    <row r="2674" spans="8:25" x14ac:dyDescent="0.25">
      <c r="H2674" s="155"/>
      <c r="I2674" s="151"/>
      <c r="J2674" s="152"/>
      <c r="K2674" s="153"/>
      <c r="L2674" s="153"/>
      <c r="M2674" s="153"/>
      <c r="N2674" s="153"/>
      <c r="O2674" s="153"/>
      <c r="P2674" s="153"/>
      <c r="Q2674" s="153"/>
      <c r="R2674" s="153"/>
      <c r="S2674" s="152"/>
      <c r="T2674" s="153"/>
      <c r="X2674" s="69" t="str">
        <f t="shared" si="86"/>
        <v/>
      </c>
      <c r="Y2674" s="69" t="str">
        <f t="shared" si="87"/>
        <v/>
      </c>
    </row>
    <row r="2675" spans="8:25" x14ac:dyDescent="0.25">
      <c r="H2675" s="155"/>
      <c r="I2675" s="151"/>
      <c r="J2675" s="152"/>
      <c r="K2675" s="153"/>
      <c r="L2675" s="153"/>
      <c r="M2675" s="153"/>
      <c r="N2675" s="153"/>
      <c r="O2675" s="153"/>
      <c r="P2675" s="153"/>
      <c r="Q2675" s="153"/>
      <c r="R2675" s="153"/>
      <c r="S2675" s="152"/>
      <c r="T2675" s="153"/>
      <c r="X2675" s="69" t="str">
        <f t="shared" si="86"/>
        <v/>
      </c>
      <c r="Y2675" s="69" t="str">
        <f t="shared" si="87"/>
        <v/>
      </c>
    </row>
    <row r="2676" spans="8:25" x14ac:dyDescent="0.25">
      <c r="H2676" s="155"/>
      <c r="I2676" s="151"/>
      <c r="J2676" s="152"/>
      <c r="K2676" s="153"/>
      <c r="L2676" s="153"/>
      <c r="M2676" s="153"/>
      <c r="N2676" s="153"/>
      <c r="O2676" s="153"/>
      <c r="P2676" s="153"/>
      <c r="Q2676" s="153"/>
      <c r="R2676" s="153"/>
      <c r="S2676" s="152"/>
      <c r="T2676" s="153"/>
      <c r="X2676" s="69" t="str">
        <f t="shared" si="86"/>
        <v/>
      </c>
      <c r="Y2676" s="69" t="str">
        <f t="shared" si="87"/>
        <v/>
      </c>
    </row>
    <row r="2677" spans="8:25" x14ac:dyDescent="0.25">
      <c r="H2677" s="155"/>
      <c r="I2677" s="151"/>
      <c r="J2677" s="152"/>
      <c r="K2677" s="153"/>
      <c r="L2677" s="153"/>
      <c r="M2677" s="153"/>
      <c r="N2677" s="153"/>
      <c r="O2677" s="153"/>
      <c r="P2677" s="153"/>
      <c r="Q2677" s="153"/>
      <c r="R2677" s="153"/>
      <c r="S2677" s="152"/>
      <c r="T2677" s="153"/>
      <c r="X2677" s="69" t="str">
        <f t="shared" si="86"/>
        <v/>
      </c>
      <c r="Y2677" s="69" t="str">
        <f t="shared" si="87"/>
        <v/>
      </c>
    </row>
    <row r="2678" spans="8:25" x14ac:dyDescent="0.25">
      <c r="H2678" s="155"/>
      <c r="I2678" s="151"/>
      <c r="J2678" s="152"/>
      <c r="K2678" s="153"/>
      <c r="L2678" s="153"/>
      <c r="M2678" s="153"/>
      <c r="N2678" s="153"/>
      <c r="O2678" s="153"/>
      <c r="P2678" s="153"/>
      <c r="Q2678" s="153"/>
      <c r="R2678" s="153"/>
      <c r="S2678" s="152"/>
      <c r="T2678" s="153"/>
      <c r="X2678" s="69" t="str">
        <f t="shared" si="86"/>
        <v/>
      </c>
      <c r="Y2678" s="69" t="str">
        <f t="shared" si="87"/>
        <v/>
      </c>
    </row>
    <row r="2679" spans="8:25" x14ac:dyDescent="0.25">
      <c r="H2679" s="155"/>
      <c r="I2679" s="151"/>
      <c r="J2679" s="152"/>
      <c r="K2679" s="153"/>
      <c r="L2679" s="153"/>
      <c r="M2679" s="153"/>
      <c r="N2679" s="153"/>
      <c r="O2679" s="153"/>
      <c r="P2679" s="153"/>
      <c r="Q2679" s="153"/>
      <c r="R2679" s="153"/>
      <c r="S2679" s="152"/>
      <c r="T2679" s="153"/>
      <c r="X2679" s="69" t="str">
        <f t="shared" si="86"/>
        <v/>
      </c>
      <c r="Y2679" s="69" t="str">
        <f t="shared" si="87"/>
        <v/>
      </c>
    </row>
    <row r="2680" spans="8:25" x14ac:dyDescent="0.25">
      <c r="H2680" s="155"/>
      <c r="I2680" s="151"/>
      <c r="J2680" s="152"/>
      <c r="K2680" s="153"/>
      <c r="L2680" s="153"/>
      <c r="M2680" s="153"/>
      <c r="N2680" s="153"/>
      <c r="O2680" s="153"/>
      <c r="P2680" s="153"/>
      <c r="Q2680" s="153"/>
      <c r="R2680" s="153"/>
      <c r="S2680" s="152"/>
      <c r="T2680" s="153"/>
      <c r="X2680" s="69" t="str">
        <f t="shared" si="86"/>
        <v/>
      </c>
      <c r="Y2680" s="69" t="str">
        <f t="shared" si="87"/>
        <v/>
      </c>
    </row>
    <row r="2681" spans="8:25" x14ac:dyDescent="0.25">
      <c r="H2681" s="155"/>
      <c r="I2681" s="151"/>
      <c r="J2681" s="152"/>
      <c r="K2681" s="153"/>
      <c r="L2681" s="153"/>
      <c r="M2681" s="153"/>
      <c r="N2681" s="153"/>
      <c r="O2681" s="153"/>
      <c r="P2681" s="153"/>
      <c r="Q2681" s="153"/>
      <c r="R2681" s="153"/>
      <c r="S2681" s="152"/>
      <c r="T2681" s="153"/>
      <c r="X2681" s="69" t="str">
        <f t="shared" si="86"/>
        <v/>
      </c>
      <c r="Y2681" s="69" t="str">
        <f t="shared" si="87"/>
        <v/>
      </c>
    </row>
    <row r="2682" spans="8:25" x14ac:dyDescent="0.25">
      <c r="H2682" s="155"/>
      <c r="I2682" s="151"/>
      <c r="J2682" s="152"/>
      <c r="K2682" s="153"/>
      <c r="L2682" s="153"/>
      <c r="M2682" s="153"/>
      <c r="N2682" s="153"/>
      <c r="O2682" s="153"/>
      <c r="P2682" s="153"/>
      <c r="Q2682" s="153"/>
      <c r="R2682" s="153"/>
      <c r="S2682" s="152"/>
      <c r="T2682" s="153"/>
      <c r="X2682" s="69" t="str">
        <f t="shared" si="86"/>
        <v/>
      </c>
      <c r="Y2682" s="69" t="str">
        <f t="shared" si="87"/>
        <v/>
      </c>
    </row>
    <row r="2683" spans="8:25" x14ac:dyDescent="0.25">
      <c r="H2683" s="155"/>
      <c r="I2683" s="151"/>
      <c r="J2683" s="152"/>
      <c r="K2683" s="153"/>
      <c r="L2683" s="153"/>
      <c r="M2683" s="153"/>
      <c r="N2683" s="153"/>
      <c r="O2683" s="153"/>
      <c r="P2683" s="153"/>
      <c r="Q2683" s="153"/>
      <c r="R2683" s="153"/>
      <c r="S2683" s="152"/>
      <c r="T2683" s="153"/>
      <c r="X2683" s="69" t="str">
        <f t="shared" si="86"/>
        <v/>
      </c>
      <c r="Y2683" s="69" t="str">
        <f t="shared" si="87"/>
        <v/>
      </c>
    </row>
    <row r="2684" spans="8:25" x14ac:dyDescent="0.25">
      <c r="H2684" s="155"/>
      <c r="I2684" s="151"/>
      <c r="J2684" s="152"/>
      <c r="K2684" s="153"/>
      <c r="L2684" s="153"/>
      <c r="M2684" s="153"/>
      <c r="N2684" s="153"/>
      <c r="O2684" s="153"/>
      <c r="P2684" s="153"/>
      <c r="Q2684" s="153"/>
      <c r="R2684" s="153"/>
      <c r="S2684" s="152"/>
      <c r="T2684" s="153"/>
      <c r="X2684" s="69" t="str">
        <f t="shared" si="86"/>
        <v/>
      </c>
      <c r="Y2684" s="69" t="str">
        <f t="shared" si="87"/>
        <v/>
      </c>
    </row>
    <row r="2685" spans="8:25" x14ac:dyDescent="0.25">
      <c r="H2685" s="155"/>
      <c r="I2685" s="151"/>
      <c r="J2685" s="152"/>
      <c r="K2685" s="153"/>
      <c r="L2685" s="153"/>
      <c r="M2685" s="153"/>
      <c r="N2685" s="153"/>
      <c r="O2685" s="153"/>
      <c r="P2685" s="153"/>
      <c r="Q2685" s="153"/>
      <c r="R2685" s="153"/>
      <c r="S2685" s="152"/>
      <c r="T2685" s="153"/>
      <c r="X2685" s="69" t="str">
        <f t="shared" si="86"/>
        <v/>
      </c>
      <c r="Y2685" s="69" t="str">
        <f t="shared" si="87"/>
        <v/>
      </c>
    </row>
    <row r="2686" spans="8:25" x14ac:dyDescent="0.25">
      <c r="H2686" s="155"/>
      <c r="I2686" s="151"/>
      <c r="J2686" s="152"/>
      <c r="K2686" s="153"/>
      <c r="L2686" s="153"/>
      <c r="M2686" s="153"/>
      <c r="N2686" s="153"/>
      <c r="O2686" s="153"/>
      <c r="P2686" s="153"/>
      <c r="Q2686" s="153"/>
      <c r="R2686" s="153"/>
      <c r="S2686" s="152"/>
      <c r="T2686" s="153"/>
      <c r="X2686" s="69" t="str">
        <f t="shared" si="86"/>
        <v/>
      </c>
      <c r="Y2686" s="69" t="str">
        <f t="shared" si="87"/>
        <v/>
      </c>
    </row>
    <row r="2687" spans="8:25" x14ac:dyDescent="0.25">
      <c r="H2687" s="155"/>
      <c r="I2687" s="151"/>
      <c r="J2687" s="152"/>
      <c r="K2687" s="153"/>
      <c r="L2687" s="153"/>
      <c r="M2687" s="153"/>
      <c r="N2687" s="153"/>
      <c r="O2687" s="153"/>
      <c r="P2687" s="153"/>
      <c r="Q2687" s="153"/>
      <c r="R2687" s="153"/>
      <c r="S2687" s="152"/>
      <c r="T2687" s="153"/>
      <c r="X2687" s="69" t="str">
        <f t="shared" si="86"/>
        <v/>
      </c>
      <c r="Y2687" s="69" t="str">
        <f t="shared" si="87"/>
        <v/>
      </c>
    </row>
    <row r="2688" spans="8:25" x14ac:dyDescent="0.25">
      <c r="H2688" s="155"/>
      <c r="I2688" s="151"/>
      <c r="J2688" s="152"/>
      <c r="K2688" s="153"/>
      <c r="L2688" s="153"/>
      <c r="M2688" s="153"/>
      <c r="N2688" s="153"/>
      <c r="O2688" s="153"/>
      <c r="P2688" s="153"/>
      <c r="Q2688" s="153"/>
      <c r="R2688" s="153"/>
      <c r="S2688" s="152"/>
      <c r="T2688" s="153"/>
      <c r="X2688" s="69" t="str">
        <f t="shared" si="86"/>
        <v/>
      </c>
      <c r="Y2688" s="69" t="str">
        <f t="shared" si="87"/>
        <v/>
      </c>
    </row>
    <row r="2689" spans="8:25" x14ac:dyDescent="0.25">
      <c r="H2689" s="155"/>
      <c r="I2689" s="151"/>
      <c r="J2689" s="152"/>
      <c r="K2689" s="153"/>
      <c r="L2689" s="153"/>
      <c r="M2689" s="153"/>
      <c r="N2689" s="153"/>
      <c r="O2689" s="153"/>
      <c r="P2689" s="153"/>
      <c r="Q2689" s="153"/>
      <c r="R2689" s="153"/>
      <c r="S2689" s="152"/>
      <c r="T2689" s="153"/>
      <c r="X2689" s="69" t="str">
        <f t="shared" si="86"/>
        <v/>
      </c>
      <c r="Y2689" s="69" t="str">
        <f t="shared" si="87"/>
        <v/>
      </c>
    </row>
    <row r="2690" spans="8:25" x14ac:dyDescent="0.25">
      <c r="H2690" s="155"/>
      <c r="I2690" s="151"/>
      <c r="J2690" s="152"/>
      <c r="K2690" s="153"/>
      <c r="L2690" s="153"/>
      <c r="M2690" s="153"/>
      <c r="N2690" s="153"/>
      <c r="O2690" s="153"/>
      <c r="P2690" s="153"/>
      <c r="Q2690" s="153"/>
      <c r="R2690" s="153"/>
      <c r="S2690" s="152"/>
      <c r="T2690" s="153"/>
      <c r="X2690" s="69" t="str">
        <f t="shared" ref="X2690:X2753" si="88">IF(W2690&lt;&gt;"",W2690-I2690,"")</f>
        <v/>
      </c>
      <c r="Y2690" s="69" t="str">
        <f t="shared" si="87"/>
        <v/>
      </c>
    </row>
    <row r="2691" spans="8:25" x14ac:dyDescent="0.25">
      <c r="H2691" s="155"/>
      <c r="I2691" s="151"/>
      <c r="J2691" s="152"/>
      <c r="K2691" s="153"/>
      <c r="L2691" s="153"/>
      <c r="M2691" s="153"/>
      <c r="N2691" s="153"/>
      <c r="O2691" s="153"/>
      <c r="P2691" s="153"/>
      <c r="Q2691" s="153"/>
      <c r="R2691" s="153"/>
      <c r="S2691" s="152"/>
      <c r="T2691" s="153"/>
      <c r="X2691" s="69" t="str">
        <f t="shared" si="88"/>
        <v/>
      </c>
      <c r="Y2691" s="69" t="str">
        <f t="shared" ref="Y2691:Y2754" si="89">IF(X2691&lt;&gt;"",IF(X2691&lt;365,"&lt; 1 year",IF(X2691&lt;730,"1-2",IF(X2691&lt;1095,"2-3",IF(X2691&lt;1460,"3-4",IF(X2691&lt;1825,"4-5","5+"))))),"")</f>
        <v/>
      </c>
    </row>
    <row r="2692" spans="8:25" x14ac:dyDescent="0.25">
      <c r="H2692" s="155"/>
      <c r="I2692" s="151"/>
      <c r="J2692" s="152"/>
      <c r="K2692" s="153"/>
      <c r="L2692" s="153"/>
      <c r="M2692" s="153"/>
      <c r="N2692" s="153"/>
      <c r="O2692" s="153"/>
      <c r="P2692" s="153"/>
      <c r="Q2692" s="153"/>
      <c r="R2692" s="153"/>
      <c r="S2692" s="152"/>
      <c r="T2692" s="153"/>
      <c r="X2692" s="69" t="str">
        <f t="shared" si="88"/>
        <v/>
      </c>
      <c r="Y2692" s="69" t="str">
        <f t="shared" si="89"/>
        <v/>
      </c>
    </row>
    <row r="2693" spans="8:25" x14ac:dyDescent="0.25">
      <c r="H2693" s="155"/>
      <c r="I2693" s="151"/>
      <c r="J2693" s="152"/>
      <c r="K2693" s="153"/>
      <c r="L2693" s="153"/>
      <c r="M2693" s="153"/>
      <c r="N2693" s="153"/>
      <c r="O2693" s="153"/>
      <c r="P2693" s="153"/>
      <c r="Q2693" s="153"/>
      <c r="R2693" s="153"/>
      <c r="S2693" s="152"/>
      <c r="T2693" s="153"/>
      <c r="X2693" s="69" t="str">
        <f t="shared" si="88"/>
        <v/>
      </c>
      <c r="Y2693" s="69" t="str">
        <f t="shared" si="89"/>
        <v/>
      </c>
    </row>
    <row r="2694" spans="8:25" x14ac:dyDescent="0.25">
      <c r="H2694" s="155"/>
      <c r="I2694" s="151"/>
      <c r="J2694" s="152"/>
      <c r="K2694" s="153"/>
      <c r="L2694" s="153"/>
      <c r="M2694" s="153"/>
      <c r="N2694" s="153"/>
      <c r="O2694" s="153"/>
      <c r="P2694" s="153"/>
      <c r="Q2694" s="153"/>
      <c r="R2694" s="153"/>
      <c r="S2694" s="152"/>
      <c r="T2694" s="153"/>
      <c r="X2694" s="69" t="str">
        <f t="shared" si="88"/>
        <v/>
      </c>
      <c r="Y2694" s="69" t="str">
        <f t="shared" si="89"/>
        <v/>
      </c>
    </row>
    <row r="2695" spans="8:25" x14ac:dyDescent="0.25">
      <c r="H2695" s="155"/>
      <c r="I2695" s="151"/>
      <c r="J2695" s="152"/>
      <c r="K2695" s="153"/>
      <c r="L2695" s="153"/>
      <c r="M2695" s="153"/>
      <c r="N2695" s="153"/>
      <c r="O2695" s="153"/>
      <c r="P2695" s="153"/>
      <c r="Q2695" s="153"/>
      <c r="R2695" s="153"/>
      <c r="S2695" s="152"/>
      <c r="T2695" s="153"/>
      <c r="X2695" s="69" t="str">
        <f t="shared" si="88"/>
        <v/>
      </c>
      <c r="Y2695" s="69" t="str">
        <f t="shared" si="89"/>
        <v/>
      </c>
    </row>
    <row r="2696" spans="8:25" x14ac:dyDescent="0.25">
      <c r="H2696" s="155"/>
      <c r="I2696" s="151"/>
      <c r="J2696" s="152"/>
      <c r="K2696" s="153"/>
      <c r="L2696" s="153"/>
      <c r="M2696" s="153"/>
      <c r="N2696" s="153"/>
      <c r="O2696" s="153"/>
      <c r="P2696" s="153"/>
      <c r="Q2696" s="153"/>
      <c r="R2696" s="153"/>
      <c r="S2696" s="152"/>
      <c r="T2696" s="153"/>
      <c r="X2696" s="69" t="str">
        <f t="shared" si="88"/>
        <v/>
      </c>
      <c r="Y2696" s="69" t="str">
        <f t="shared" si="89"/>
        <v/>
      </c>
    </row>
    <row r="2697" spans="8:25" x14ac:dyDescent="0.25">
      <c r="H2697" s="155"/>
      <c r="I2697" s="151"/>
      <c r="J2697" s="152"/>
      <c r="K2697" s="153"/>
      <c r="L2697" s="153"/>
      <c r="M2697" s="153"/>
      <c r="N2697" s="153"/>
      <c r="O2697" s="153"/>
      <c r="P2697" s="153"/>
      <c r="Q2697" s="153"/>
      <c r="R2697" s="153"/>
      <c r="S2697" s="152"/>
      <c r="T2697" s="153"/>
      <c r="X2697" s="69" t="str">
        <f t="shared" si="88"/>
        <v/>
      </c>
      <c r="Y2697" s="69" t="str">
        <f t="shared" si="89"/>
        <v/>
      </c>
    </row>
    <row r="2698" spans="8:25" x14ac:dyDescent="0.25">
      <c r="H2698" s="155"/>
      <c r="I2698" s="151"/>
      <c r="J2698" s="152"/>
      <c r="K2698" s="153"/>
      <c r="L2698" s="153"/>
      <c r="M2698" s="153"/>
      <c r="N2698" s="153"/>
      <c r="O2698" s="153"/>
      <c r="P2698" s="153"/>
      <c r="Q2698" s="153"/>
      <c r="R2698" s="153"/>
      <c r="S2698" s="152"/>
      <c r="T2698" s="153"/>
      <c r="X2698" s="69" t="str">
        <f t="shared" si="88"/>
        <v/>
      </c>
      <c r="Y2698" s="69" t="str">
        <f t="shared" si="89"/>
        <v/>
      </c>
    </row>
    <row r="2699" spans="8:25" x14ac:dyDescent="0.25">
      <c r="H2699" s="155"/>
      <c r="I2699" s="151"/>
      <c r="J2699" s="152"/>
      <c r="K2699" s="153"/>
      <c r="L2699" s="153"/>
      <c r="M2699" s="153"/>
      <c r="N2699" s="153"/>
      <c r="O2699" s="153"/>
      <c r="P2699" s="153"/>
      <c r="Q2699" s="153"/>
      <c r="R2699" s="153"/>
      <c r="S2699" s="152"/>
      <c r="T2699" s="153"/>
      <c r="X2699" s="69" t="str">
        <f t="shared" si="88"/>
        <v/>
      </c>
      <c r="Y2699" s="69" t="str">
        <f t="shared" si="89"/>
        <v/>
      </c>
    </row>
    <row r="2700" spans="8:25" x14ac:dyDescent="0.25">
      <c r="H2700" s="155"/>
      <c r="I2700" s="151"/>
      <c r="J2700" s="152"/>
      <c r="K2700" s="153"/>
      <c r="L2700" s="153"/>
      <c r="M2700" s="153"/>
      <c r="N2700" s="153"/>
      <c r="O2700" s="153"/>
      <c r="P2700" s="153"/>
      <c r="Q2700" s="153"/>
      <c r="R2700" s="153"/>
      <c r="S2700" s="152"/>
      <c r="T2700" s="153"/>
      <c r="X2700" s="69" t="str">
        <f t="shared" si="88"/>
        <v/>
      </c>
      <c r="Y2700" s="69" t="str">
        <f t="shared" si="89"/>
        <v/>
      </c>
    </row>
    <row r="2701" spans="8:25" x14ac:dyDescent="0.25">
      <c r="H2701" s="155"/>
      <c r="I2701" s="151"/>
      <c r="J2701" s="152"/>
      <c r="K2701" s="153"/>
      <c r="L2701" s="153"/>
      <c r="M2701" s="153"/>
      <c r="N2701" s="153"/>
      <c r="O2701" s="153"/>
      <c r="P2701" s="153"/>
      <c r="Q2701" s="153"/>
      <c r="R2701" s="153"/>
      <c r="S2701" s="152"/>
      <c r="T2701" s="153"/>
      <c r="X2701" s="69" t="str">
        <f t="shared" si="88"/>
        <v/>
      </c>
      <c r="Y2701" s="69" t="str">
        <f t="shared" si="89"/>
        <v/>
      </c>
    </row>
    <row r="2702" spans="8:25" x14ac:dyDescent="0.25">
      <c r="H2702" s="155"/>
      <c r="I2702" s="151"/>
      <c r="J2702" s="152"/>
      <c r="K2702" s="153"/>
      <c r="L2702" s="153"/>
      <c r="M2702" s="153"/>
      <c r="N2702" s="153"/>
      <c r="O2702" s="153"/>
      <c r="P2702" s="153"/>
      <c r="Q2702" s="153"/>
      <c r="R2702" s="153"/>
      <c r="S2702" s="152"/>
      <c r="T2702" s="153"/>
      <c r="X2702" s="69" t="str">
        <f t="shared" si="88"/>
        <v/>
      </c>
      <c r="Y2702" s="69" t="str">
        <f t="shared" si="89"/>
        <v/>
      </c>
    </row>
    <row r="2703" spans="8:25" x14ac:dyDescent="0.25">
      <c r="H2703" s="155"/>
      <c r="I2703" s="151"/>
      <c r="J2703" s="152"/>
      <c r="K2703" s="153"/>
      <c r="L2703" s="153"/>
      <c r="M2703" s="153"/>
      <c r="N2703" s="153"/>
      <c r="O2703" s="153"/>
      <c r="P2703" s="153"/>
      <c r="Q2703" s="153"/>
      <c r="R2703" s="153"/>
      <c r="S2703" s="152"/>
      <c r="T2703" s="153"/>
      <c r="X2703" s="69" t="str">
        <f t="shared" si="88"/>
        <v/>
      </c>
      <c r="Y2703" s="69" t="str">
        <f t="shared" si="89"/>
        <v/>
      </c>
    </row>
    <row r="2704" spans="8:25" x14ac:dyDescent="0.25">
      <c r="H2704" s="155"/>
      <c r="I2704" s="151"/>
      <c r="J2704" s="152"/>
      <c r="K2704" s="153"/>
      <c r="L2704" s="153"/>
      <c r="M2704" s="153"/>
      <c r="N2704" s="153"/>
      <c r="O2704" s="153"/>
      <c r="P2704" s="153"/>
      <c r="Q2704" s="153"/>
      <c r="R2704" s="153"/>
      <c r="S2704" s="152"/>
      <c r="T2704" s="153"/>
      <c r="X2704" s="69" t="str">
        <f t="shared" si="88"/>
        <v/>
      </c>
      <c r="Y2704" s="69" t="str">
        <f t="shared" si="89"/>
        <v/>
      </c>
    </row>
    <row r="2705" spans="8:25" x14ac:dyDescent="0.25">
      <c r="H2705" s="155"/>
      <c r="I2705" s="151"/>
      <c r="J2705" s="152"/>
      <c r="K2705" s="153"/>
      <c r="L2705" s="153"/>
      <c r="M2705" s="153"/>
      <c r="N2705" s="153"/>
      <c r="O2705" s="153"/>
      <c r="P2705" s="153"/>
      <c r="Q2705" s="153"/>
      <c r="R2705" s="153"/>
      <c r="S2705" s="152"/>
      <c r="T2705" s="153"/>
      <c r="X2705" s="69" t="str">
        <f t="shared" si="88"/>
        <v/>
      </c>
      <c r="Y2705" s="69" t="str">
        <f t="shared" si="89"/>
        <v/>
      </c>
    </row>
    <row r="2706" spans="8:25" x14ac:dyDescent="0.25">
      <c r="H2706" s="155"/>
      <c r="I2706" s="151"/>
      <c r="J2706" s="152"/>
      <c r="K2706" s="153"/>
      <c r="L2706" s="153"/>
      <c r="M2706" s="153"/>
      <c r="N2706" s="153"/>
      <c r="O2706" s="153"/>
      <c r="P2706" s="153"/>
      <c r="Q2706" s="153"/>
      <c r="R2706" s="153"/>
      <c r="S2706" s="152"/>
      <c r="T2706" s="153"/>
      <c r="X2706" s="69" t="str">
        <f t="shared" si="88"/>
        <v/>
      </c>
      <c r="Y2706" s="69" t="str">
        <f t="shared" si="89"/>
        <v/>
      </c>
    </row>
    <row r="2707" spans="8:25" x14ac:dyDescent="0.25">
      <c r="H2707" s="155"/>
      <c r="I2707" s="151"/>
      <c r="J2707" s="152"/>
      <c r="K2707" s="153"/>
      <c r="L2707" s="153"/>
      <c r="M2707" s="153"/>
      <c r="N2707" s="153"/>
      <c r="O2707" s="153"/>
      <c r="P2707" s="153"/>
      <c r="Q2707" s="153"/>
      <c r="R2707" s="153"/>
      <c r="S2707" s="152"/>
      <c r="T2707" s="153"/>
      <c r="X2707" s="69" t="str">
        <f t="shared" si="88"/>
        <v/>
      </c>
      <c r="Y2707" s="69" t="str">
        <f t="shared" si="89"/>
        <v/>
      </c>
    </row>
    <row r="2708" spans="8:25" x14ac:dyDescent="0.25">
      <c r="H2708" s="155"/>
      <c r="I2708" s="151"/>
      <c r="J2708" s="152"/>
      <c r="K2708" s="153"/>
      <c r="L2708" s="153"/>
      <c r="M2708" s="153"/>
      <c r="N2708" s="153"/>
      <c r="O2708" s="153"/>
      <c r="P2708" s="153"/>
      <c r="Q2708" s="153"/>
      <c r="R2708" s="153"/>
      <c r="S2708" s="152"/>
      <c r="T2708" s="153"/>
      <c r="X2708" s="69" t="str">
        <f t="shared" si="88"/>
        <v/>
      </c>
      <c r="Y2708" s="69" t="str">
        <f t="shared" si="89"/>
        <v/>
      </c>
    </row>
    <row r="2709" spans="8:25" x14ac:dyDescent="0.25">
      <c r="H2709" s="155"/>
      <c r="I2709" s="151"/>
      <c r="J2709" s="152"/>
      <c r="K2709" s="153"/>
      <c r="L2709" s="153"/>
      <c r="M2709" s="153"/>
      <c r="N2709" s="153"/>
      <c r="O2709" s="153"/>
      <c r="P2709" s="153"/>
      <c r="Q2709" s="153"/>
      <c r="R2709" s="153"/>
      <c r="S2709" s="152"/>
      <c r="T2709" s="153"/>
      <c r="X2709" s="69" t="str">
        <f t="shared" si="88"/>
        <v/>
      </c>
      <c r="Y2709" s="69" t="str">
        <f t="shared" si="89"/>
        <v/>
      </c>
    </row>
    <row r="2710" spans="8:25" x14ac:dyDescent="0.25">
      <c r="H2710" s="155"/>
      <c r="I2710" s="151"/>
      <c r="J2710" s="152"/>
      <c r="K2710" s="153"/>
      <c r="L2710" s="153"/>
      <c r="M2710" s="153"/>
      <c r="N2710" s="153"/>
      <c r="O2710" s="153"/>
      <c r="P2710" s="153"/>
      <c r="Q2710" s="153"/>
      <c r="R2710" s="153"/>
      <c r="S2710" s="152"/>
      <c r="T2710" s="153"/>
      <c r="X2710" s="69" t="str">
        <f t="shared" si="88"/>
        <v/>
      </c>
      <c r="Y2710" s="69" t="str">
        <f t="shared" si="89"/>
        <v/>
      </c>
    </row>
    <row r="2711" spans="8:25" x14ac:dyDescent="0.25">
      <c r="H2711" s="155"/>
      <c r="I2711" s="151"/>
      <c r="J2711" s="152"/>
      <c r="K2711" s="153"/>
      <c r="L2711" s="153"/>
      <c r="M2711" s="153"/>
      <c r="N2711" s="153"/>
      <c r="O2711" s="153"/>
      <c r="P2711" s="153"/>
      <c r="Q2711" s="153"/>
      <c r="R2711" s="153"/>
      <c r="S2711" s="152"/>
      <c r="T2711" s="153"/>
      <c r="X2711" s="69" t="str">
        <f t="shared" si="88"/>
        <v/>
      </c>
      <c r="Y2711" s="69" t="str">
        <f t="shared" si="89"/>
        <v/>
      </c>
    </row>
    <row r="2712" spans="8:25" x14ac:dyDescent="0.25">
      <c r="H2712" s="155"/>
      <c r="I2712" s="151"/>
      <c r="J2712" s="152"/>
      <c r="K2712" s="153"/>
      <c r="L2712" s="153"/>
      <c r="M2712" s="153"/>
      <c r="N2712" s="153"/>
      <c r="O2712" s="153"/>
      <c r="P2712" s="153"/>
      <c r="Q2712" s="153"/>
      <c r="R2712" s="153"/>
      <c r="S2712" s="152"/>
      <c r="T2712" s="153"/>
      <c r="X2712" s="69" t="str">
        <f t="shared" si="88"/>
        <v/>
      </c>
      <c r="Y2712" s="69" t="str">
        <f t="shared" si="89"/>
        <v/>
      </c>
    </row>
    <row r="2713" spans="8:25" x14ac:dyDescent="0.25">
      <c r="H2713" s="155"/>
      <c r="I2713" s="151"/>
      <c r="J2713" s="152"/>
      <c r="K2713" s="153"/>
      <c r="L2713" s="153"/>
      <c r="M2713" s="153"/>
      <c r="N2713" s="153"/>
      <c r="O2713" s="153"/>
      <c r="P2713" s="153"/>
      <c r="Q2713" s="153"/>
      <c r="R2713" s="153"/>
      <c r="S2713" s="152"/>
      <c r="T2713" s="153"/>
      <c r="X2713" s="69" t="str">
        <f t="shared" si="88"/>
        <v/>
      </c>
      <c r="Y2713" s="69" t="str">
        <f t="shared" si="89"/>
        <v/>
      </c>
    </row>
    <row r="2714" spans="8:25" x14ac:dyDescent="0.25">
      <c r="H2714" s="155"/>
      <c r="I2714" s="151"/>
      <c r="J2714" s="152"/>
      <c r="K2714" s="153"/>
      <c r="L2714" s="153"/>
      <c r="M2714" s="153"/>
      <c r="N2714" s="153"/>
      <c r="O2714" s="153"/>
      <c r="P2714" s="153"/>
      <c r="Q2714" s="153"/>
      <c r="R2714" s="153"/>
      <c r="S2714" s="152"/>
      <c r="T2714" s="153"/>
      <c r="X2714" s="69" t="str">
        <f t="shared" si="88"/>
        <v/>
      </c>
      <c r="Y2714" s="69" t="str">
        <f t="shared" si="89"/>
        <v/>
      </c>
    </row>
    <row r="2715" spans="8:25" x14ac:dyDescent="0.25">
      <c r="H2715" s="155"/>
      <c r="I2715" s="151"/>
      <c r="J2715" s="152"/>
      <c r="K2715" s="153"/>
      <c r="L2715" s="153"/>
      <c r="M2715" s="153"/>
      <c r="N2715" s="153"/>
      <c r="O2715" s="153"/>
      <c r="P2715" s="153"/>
      <c r="Q2715" s="153"/>
      <c r="R2715" s="153"/>
      <c r="S2715" s="152"/>
      <c r="T2715" s="153"/>
      <c r="X2715" s="69" t="str">
        <f t="shared" si="88"/>
        <v/>
      </c>
      <c r="Y2715" s="69" t="str">
        <f t="shared" si="89"/>
        <v/>
      </c>
    </row>
    <row r="2716" spans="8:25" x14ac:dyDescent="0.25">
      <c r="H2716" s="155"/>
      <c r="I2716" s="151"/>
      <c r="J2716" s="152"/>
      <c r="K2716" s="153"/>
      <c r="L2716" s="153"/>
      <c r="M2716" s="153"/>
      <c r="N2716" s="153"/>
      <c r="O2716" s="153"/>
      <c r="P2716" s="153"/>
      <c r="Q2716" s="153"/>
      <c r="R2716" s="153"/>
      <c r="S2716" s="152"/>
      <c r="T2716" s="153"/>
      <c r="X2716" s="69" t="str">
        <f t="shared" si="88"/>
        <v/>
      </c>
      <c r="Y2716" s="69" t="str">
        <f t="shared" si="89"/>
        <v/>
      </c>
    </row>
    <row r="2717" spans="8:25" x14ac:dyDescent="0.25">
      <c r="H2717" s="155"/>
      <c r="I2717" s="151"/>
      <c r="J2717" s="152"/>
      <c r="K2717" s="153"/>
      <c r="L2717" s="153"/>
      <c r="M2717" s="153"/>
      <c r="N2717" s="153"/>
      <c r="O2717" s="153"/>
      <c r="P2717" s="153"/>
      <c r="Q2717" s="153"/>
      <c r="R2717" s="153"/>
      <c r="S2717" s="152"/>
      <c r="T2717" s="153"/>
      <c r="X2717" s="69" t="str">
        <f t="shared" si="88"/>
        <v/>
      </c>
      <c r="Y2717" s="69" t="str">
        <f t="shared" si="89"/>
        <v/>
      </c>
    </row>
    <row r="2718" spans="8:25" x14ac:dyDescent="0.25">
      <c r="H2718" s="155"/>
      <c r="I2718" s="151"/>
      <c r="J2718" s="152"/>
      <c r="K2718" s="153"/>
      <c r="L2718" s="153"/>
      <c r="M2718" s="153"/>
      <c r="N2718" s="153"/>
      <c r="O2718" s="153"/>
      <c r="P2718" s="153"/>
      <c r="Q2718" s="153"/>
      <c r="R2718" s="153"/>
      <c r="S2718" s="152"/>
      <c r="T2718" s="153"/>
      <c r="X2718" s="69" t="str">
        <f t="shared" si="88"/>
        <v/>
      </c>
      <c r="Y2718" s="69" t="str">
        <f t="shared" si="89"/>
        <v/>
      </c>
    </row>
    <row r="2719" spans="8:25" x14ac:dyDescent="0.25">
      <c r="H2719" s="155"/>
      <c r="I2719" s="151"/>
      <c r="J2719" s="152"/>
      <c r="K2719" s="153"/>
      <c r="L2719" s="153"/>
      <c r="M2719" s="153"/>
      <c r="N2719" s="153"/>
      <c r="O2719" s="153"/>
      <c r="P2719" s="153"/>
      <c r="Q2719" s="153"/>
      <c r="R2719" s="153"/>
      <c r="S2719" s="152"/>
      <c r="T2719" s="153"/>
      <c r="X2719" s="69" t="str">
        <f t="shared" si="88"/>
        <v/>
      </c>
      <c r="Y2719" s="69" t="str">
        <f t="shared" si="89"/>
        <v/>
      </c>
    </row>
    <row r="2720" spans="8:25" x14ac:dyDescent="0.25">
      <c r="H2720" s="155"/>
      <c r="I2720" s="151"/>
      <c r="J2720" s="152"/>
      <c r="K2720" s="153"/>
      <c r="L2720" s="153"/>
      <c r="M2720" s="153"/>
      <c r="N2720" s="153"/>
      <c r="O2720" s="153"/>
      <c r="P2720" s="153"/>
      <c r="Q2720" s="153"/>
      <c r="R2720" s="153"/>
      <c r="S2720" s="152"/>
      <c r="T2720" s="153"/>
      <c r="X2720" s="69" t="str">
        <f t="shared" si="88"/>
        <v/>
      </c>
      <c r="Y2720" s="69" t="str">
        <f t="shared" si="89"/>
        <v/>
      </c>
    </row>
    <row r="2721" spans="8:25" x14ac:dyDescent="0.25">
      <c r="H2721" s="155"/>
      <c r="I2721" s="151"/>
      <c r="J2721" s="152"/>
      <c r="K2721" s="153"/>
      <c r="L2721" s="153"/>
      <c r="M2721" s="153"/>
      <c r="N2721" s="153"/>
      <c r="O2721" s="153"/>
      <c r="P2721" s="153"/>
      <c r="Q2721" s="153"/>
      <c r="R2721" s="153"/>
      <c r="S2721" s="152"/>
      <c r="T2721" s="153"/>
      <c r="X2721" s="69" t="str">
        <f t="shared" si="88"/>
        <v/>
      </c>
      <c r="Y2721" s="69" t="str">
        <f t="shared" si="89"/>
        <v/>
      </c>
    </row>
    <row r="2722" spans="8:25" x14ac:dyDescent="0.25">
      <c r="H2722" s="155"/>
      <c r="I2722" s="151"/>
      <c r="J2722" s="152"/>
      <c r="K2722" s="153"/>
      <c r="L2722" s="153"/>
      <c r="M2722" s="153"/>
      <c r="N2722" s="153"/>
      <c r="O2722" s="153"/>
      <c r="P2722" s="153"/>
      <c r="Q2722" s="153"/>
      <c r="R2722" s="153"/>
      <c r="S2722" s="152"/>
      <c r="T2722" s="153"/>
      <c r="X2722" s="69" t="str">
        <f t="shared" si="88"/>
        <v/>
      </c>
      <c r="Y2722" s="69" t="str">
        <f t="shared" si="89"/>
        <v/>
      </c>
    </row>
    <row r="2723" spans="8:25" x14ac:dyDescent="0.25">
      <c r="H2723" s="155"/>
      <c r="I2723" s="151"/>
      <c r="J2723" s="152"/>
      <c r="K2723" s="153"/>
      <c r="L2723" s="153"/>
      <c r="M2723" s="153"/>
      <c r="N2723" s="153"/>
      <c r="O2723" s="153"/>
      <c r="P2723" s="153"/>
      <c r="Q2723" s="153"/>
      <c r="R2723" s="153"/>
      <c r="S2723" s="152"/>
      <c r="T2723" s="153"/>
      <c r="X2723" s="69" t="str">
        <f t="shared" si="88"/>
        <v/>
      </c>
      <c r="Y2723" s="69" t="str">
        <f t="shared" si="89"/>
        <v/>
      </c>
    </row>
    <row r="2724" spans="8:25" x14ac:dyDescent="0.25">
      <c r="H2724" s="155"/>
      <c r="I2724" s="151"/>
      <c r="J2724" s="152"/>
      <c r="K2724" s="153"/>
      <c r="L2724" s="153"/>
      <c r="M2724" s="153"/>
      <c r="N2724" s="153"/>
      <c r="O2724" s="153"/>
      <c r="P2724" s="153"/>
      <c r="Q2724" s="153"/>
      <c r="R2724" s="153"/>
      <c r="S2724" s="152"/>
      <c r="T2724" s="153"/>
      <c r="X2724" s="69" t="str">
        <f t="shared" si="88"/>
        <v/>
      </c>
      <c r="Y2724" s="69" t="str">
        <f t="shared" si="89"/>
        <v/>
      </c>
    </row>
    <row r="2725" spans="8:25" x14ac:dyDescent="0.25">
      <c r="H2725" s="155"/>
      <c r="I2725" s="151"/>
      <c r="J2725" s="152"/>
      <c r="K2725" s="153"/>
      <c r="L2725" s="153"/>
      <c r="M2725" s="153"/>
      <c r="N2725" s="153"/>
      <c r="O2725" s="153"/>
      <c r="P2725" s="153"/>
      <c r="Q2725" s="153"/>
      <c r="R2725" s="153"/>
      <c r="S2725" s="152"/>
      <c r="T2725" s="153"/>
      <c r="X2725" s="69" t="str">
        <f t="shared" si="88"/>
        <v/>
      </c>
      <c r="Y2725" s="69" t="str">
        <f t="shared" si="89"/>
        <v/>
      </c>
    </row>
    <row r="2726" spans="8:25" x14ac:dyDescent="0.25">
      <c r="H2726" s="155"/>
      <c r="I2726" s="151"/>
      <c r="J2726" s="152"/>
      <c r="K2726" s="153"/>
      <c r="L2726" s="153"/>
      <c r="M2726" s="153"/>
      <c r="N2726" s="153"/>
      <c r="O2726" s="153"/>
      <c r="P2726" s="153"/>
      <c r="Q2726" s="153"/>
      <c r="R2726" s="153"/>
      <c r="S2726" s="152"/>
      <c r="T2726" s="153"/>
      <c r="X2726" s="69" t="str">
        <f t="shared" si="88"/>
        <v/>
      </c>
      <c r="Y2726" s="69" t="str">
        <f t="shared" si="89"/>
        <v/>
      </c>
    </row>
    <row r="2727" spans="8:25" x14ac:dyDescent="0.25">
      <c r="H2727" s="155"/>
      <c r="I2727" s="151"/>
      <c r="J2727" s="152"/>
      <c r="K2727" s="153"/>
      <c r="L2727" s="153"/>
      <c r="M2727" s="153"/>
      <c r="N2727" s="153"/>
      <c r="O2727" s="153"/>
      <c r="P2727" s="153"/>
      <c r="Q2727" s="153"/>
      <c r="R2727" s="153"/>
      <c r="S2727" s="152"/>
      <c r="T2727" s="153"/>
      <c r="X2727" s="69" t="str">
        <f t="shared" si="88"/>
        <v/>
      </c>
      <c r="Y2727" s="69" t="str">
        <f t="shared" si="89"/>
        <v/>
      </c>
    </row>
    <row r="2728" spans="8:25" x14ac:dyDescent="0.25">
      <c r="H2728" s="155"/>
      <c r="I2728" s="151"/>
      <c r="J2728" s="152"/>
      <c r="K2728" s="153"/>
      <c r="L2728" s="153"/>
      <c r="M2728" s="153"/>
      <c r="N2728" s="153"/>
      <c r="O2728" s="153"/>
      <c r="P2728" s="153"/>
      <c r="Q2728" s="153"/>
      <c r="R2728" s="153"/>
      <c r="S2728" s="152"/>
      <c r="T2728" s="153"/>
      <c r="X2728" s="69" t="str">
        <f t="shared" si="88"/>
        <v/>
      </c>
      <c r="Y2728" s="69" t="str">
        <f t="shared" si="89"/>
        <v/>
      </c>
    </row>
    <row r="2729" spans="8:25" x14ac:dyDescent="0.25">
      <c r="H2729" s="155"/>
      <c r="I2729" s="151"/>
      <c r="J2729" s="152"/>
      <c r="K2729" s="153"/>
      <c r="L2729" s="153"/>
      <c r="M2729" s="153"/>
      <c r="N2729" s="153"/>
      <c r="O2729" s="153"/>
      <c r="P2729" s="153"/>
      <c r="Q2729" s="153"/>
      <c r="R2729" s="153"/>
      <c r="S2729" s="152"/>
      <c r="T2729" s="153"/>
      <c r="X2729" s="69" t="str">
        <f t="shared" si="88"/>
        <v/>
      </c>
      <c r="Y2729" s="69" t="str">
        <f t="shared" si="89"/>
        <v/>
      </c>
    </row>
    <row r="2730" spans="8:25" x14ac:dyDescent="0.25">
      <c r="H2730" s="155"/>
      <c r="I2730" s="151"/>
      <c r="J2730" s="152"/>
      <c r="K2730" s="153"/>
      <c r="L2730" s="153"/>
      <c r="M2730" s="153"/>
      <c r="N2730" s="153"/>
      <c r="O2730" s="153"/>
      <c r="P2730" s="153"/>
      <c r="Q2730" s="153"/>
      <c r="R2730" s="153"/>
      <c r="S2730" s="152"/>
      <c r="T2730" s="153"/>
      <c r="X2730" s="69" t="str">
        <f t="shared" si="88"/>
        <v/>
      </c>
      <c r="Y2730" s="69" t="str">
        <f t="shared" si="89"/>
        <v/>
      </c>
    </row>
    <row r="2731" spans="8:25" x14ac:dyDescent="0.25">
      <c r="H2731" s="155"/>
      <c r="I2731" s="151"/>
      <c r="J2731" s="152"/>
      <c r="K2731" s="153"/>
      <c r="L2731" s="153"/>
      <c r="M2731" s="153"/>
      <c r="N2731" s="153"/>
      <c r="O2731" s="153"/>
      <c r="P2731" s="153"/>
      <c r="Q2731" s="153"/>
      <c r="R2731" s="153"/>
      <c r="S2731" s="152"/>
      <c r="T2731" s="153"/>
      <c r="X2731" s="69" t="str">
        <f t="shared" si="88"/>
        <v/>
      </c>
      <c r="Y2731" s="69" t="str">
        <f t="shared" si="89"/>
        <v/>
      </c>
    </row>
    <row r="2732" spans="8:25" x14ac:dyDescent="0.25">
      <c r="H2732" s="155"/>
      <c r="I2732" s="151"/>
      <c r="J2732" s="152"/>
      <c r="K2732" s="153"/>
      <c r="L2732" s="153"/>
      <c r="M2732" s="153"/>
      <c r="N2732" s="153"/>
      <c r="O2732" s="153"/>
      <c r="P2732" s="153"/>
      <c r="Q2732" s="153"/>
      <c r="R2732" s="153"/>
      <c r="S2732" s="152"/>
      <c r="T2732" s="153"/>
      <c r="X2732" s="69" t="str">
        <f t="shared" si="88"/>
        <v/>
      </c>
      <c r="Y2732" s="69" t="str">
        <f t="shared" si="89"/>
        <v/>
      </c>
    </row>
    <row r="2733" spans="8:25" x14ac:dyDescent="0.25">
      <c r="H2733" s="155"/>
      <c r="I2733" s="151"/>
      <c r="J2733" s="152"/>
      <c r="K2733" s="153"/>
      <c r="L2733" s="153"/>
      <c r="M2733" s="153"/>
      <c r="N2733" s="153"/>
      <c r="O2733" s="153"/>
      <c r="P2733" s="153"/>
      <c r="Q2733" s="153"/>
      <c r="R2733" s="153"/>
      <c r="S2733" s="152"/>
      <c r="T2733" s="153"/>
      <c r="X2733" s="69" t="str">
        <f t="shared" si="88"/>
        <v/>
      </c>
      <c r="Y2733" s="69" t="str">
        <f t="shared" si="89"/>
        <v/>
      </c>
    </row>
    <row r="2734" spans="8:25" x14ac:dyDescent="0.25">
      <c r="H2734" s="155"/>
      <c r="I2734" s="151"/>
      <c r="J2734" s="152"/>
      <c r="K2734" s="153"/>
      <c r="L2734" s="153"/>
      <c r="M2734" s="153"/>
      <c r="N2734" s="153"/>
      <c r="O2734" s="153"/>
      <c r="P2734" s="153"/>
      <c r="Q2734" s="153"/>
      <c r="R2734" s="153"/>
      <c r="S2734" s="152"/>
      <c r="T2734" s="153"/>
      <c r="X2734" s="69" t="str">
        <f t="shared" si="88"/>
        <v/>
      </c>
      <c r="Y2734" s="69" t="str">
        <f t="shared" si="89"/>
        <v/>
      </c>
    </row>
    <row r="2735" spans="8:25" x14ac:dyDescent="0.25">
      <c r="H2735" s="155"/>
      <c r="I2735" s="151"/>
      <c r="J2735" s="152"/>
      <c r="K2735" s="153"/>
      <c r="L2735" s="153"/>
      <c r="M2735" s="153"/>
      <c r="N2735" s="153"/>
      <c r="O2735" s="153"/>
      <c r="P2735" s="153"/>
      <c r="Q2735" s="153"/>
      <c r="R2735" s="153"/>
      <c r="S2735" s="152"/>
      <c r="T2735" s="153"/>
      <c r="X2735" s="69" t="str">
        <f t="shared" si="88"/>
        <v/>
      </c>
      <c r="Y2735" s="69" t="str">
        <f t="shared" si="89"/>
        <v/>
      </c>
    </row>
    <row r="2736" spans="8:25" x14ac:dyDescent="0.25">
      <c r="H2736" s="155"/>
      <c r="I2736" s="151"/>
      <c r="J2736" s="152"/>
      <c r="K2736" s="153"/>
      <c r="L2736" s="153"/>
      <c r="M2736" s="153"/>
      <c r="N2736" s="153"/>
      <c r="O2736" s="153"/>
      <c r="P2736" s="153"/>
      <c r="Q2736" s="153"/>
      <c r="R2736" s="153"/>
      <c r="S2736" s="152"/>
      <c r="T2736" s="153"/>
      <c r="X2736" s="69" t="str">
        <f t="shared" si="88"/>
        <v/>
      </c>
      <c r="Y2736" s="69" t="str">
        <f t="shared" si="89"/>
        <v/>
      </c>
    </row>
    <row r="2737" spans="8:25" x14ac:dyDescent="0.25">
      <c r="H2737" s="155"/>
      <c r="I2737" s="151"/>
      <c r="J2737" s="152"/>
      <c r="K2737" s="153"/>
      <c r="L2737" s="153"/>
      <c r="M2737" s="153"/>
      <c r="N2737" s="153"/>
      <c r="O2737" s="153"/>
      <c r="P2737" s="153"/>
      <c r="Q2737" s="153"/>
      <c r="R2737" s="153"/>
      <c r="S2737" s="152"/>
      <c r="T2737" s="153"/>
      <c r="X2737" s="69" t="str">
        <f t="shared" si="88"/>
        <v/>
      </c>
      <c r="Y2737" s="69" t="str">
        <f t="shared" si="89"/>
        <v/>
      </c>
    </row>
    <row r="2738" spans="8:25" x14ac:dyDescent="0.25">
      <c r="H2738" s="155"/>
      <c r="I2738" s="151"/>
      <c r="J2738" s="152"/>
      <c r="K2738" s="153"/>
      <c r="L2738" s="153"/>
      <c r="M2738" s="153"/>
      <c r="N2738" s="153"/>
      <c r="O2738" s="153"/>
      <c r="P2738" s="153"/>
      <c r="Q2738" s="153"/>
      <c r="R2738" s="153"/>
      <c r="S2738" s="152"/>
      <c r="T2738" s="153"/>
      <c r="X2738" s="69" t="str">
        <f t="shared" si="88"/>
        <v/>
      </c>
      <c r="Y2738" s="69" t="str">
        <f t="shared" si="89"/>
        <v/>
      </c>
    </row>
    <row r="2739" spans="8:25" x14ac:dyDescent="0.25">
      <c r="H2739" s="155"/>
      <c r="I2739" s="151"/>
      <c r="J2739" s="152"/>
      <c r="K2739" s="153"/>
      <c r="L2739" s="153"/>
      <c r="M2739" s="153"/>
      <c r="N2739" s="153"/>
      <c r="O2739" s="153"/>
      <c r="P2739" s="153"/>
      <c r="Q2739" s="153"/>
      <c r="R2739" s="153"/>
      <c r="S2739" s="152"/>
      <c r="T2739" s="153"/>
      <c r="X2739" s="69" t="str">
        <f t="shared" si="88"/>
        <v/>
      </c>
      <c r="Y2739" s="69" t="str">
        <f t="shared" si="89"/>
        <v/>
      </c>
    </row>
    <row r="2740" spans="8:25" x14ac:dyDescent="0.25">
      <c r="H2740" s="155"/>
      <c r="I2740" s="151"/>
      <c r="J2740" s="152"/>
      <c r="K2740" s="153"/>
      <c r="L2740" s="153"/>
      <c r="M2740" s="153"/>
      <c r="N2740" s="153"/>
      <c r="O2740" s="153"/>
      <c r="P2740" s="153"/>
      <c r="Q2740" s="153"/>
      <c r="R2740" s="153"/>
      <c r="S2740" s="152"/>
      <c r="T2740" s="153"/>
      <c r="X2740" s="69" t="str">
        <f t="shared" si="88"/>
        <v/>
      </c>
      <c r="Y2740" s="69" t="str">
        <f t="shared" si="89"/>
        <v/>
      </c>
    </row>
    <row r="2741" spans="8:25" x14ac:dyDescent="0.25">
      <c r="H2741" s="155"/>
      <c r="I2741" s="151"/>
      <c r="J2741" s="152"/>
      <c r="K2741" s="153"/>
      <c r="L2741" s="153"/>
      <c r="M2741" s="153"/>
      <c r="N2741" s="153"/>
      <c r="O2741" s="153"/>
      <c r="P2741" s="153"/>
      <c r="Q2741" s="153"/>
      <c r="R2741" s="153"/>
      <c r="S2741" s="152"/>
      <c r="T2741" s="153"/>
      <c r="X2741" s="69" t="str">
        <f t="shared" si="88"/>
        <v/>
      </c>
      <c r="Y2741" s="69" t="str">
        <f t="shared" si="89"/>
        <v/>
      </c>
    </row>
    <row r="2742" spans="8:25" x14ac:dyDescent="0.25">
      <c r="H2742" s="155"/>
      <c r="I2742" s="151"/>
      <c r="J2742" s="152"/>
      <c r="K2742" s="153"/>
      <c r="L2742" s="153"/>
      <c r="M2742" s="153"/>
      <c r="N2742" s="153"/>
      <c r="O2742" s="153"/>
      <c r="P2742" s="153"/>
      <c r="Q2742" s="153"/>
      <c r="R2742" s="153"/>
      <c r="S2742" s="152"/>
      <c r="T2742" s="153"/>
      <c r="X2742" s="69" t="str">
        <f t="shared" si="88"/>
        <v/>
      </c>
      <c r="Y2742" s="69" t="str">
        <f t="shared" si="89"/>
        <v/>
      </c>
    </row>
    <row r="2743" spans="8:25" x14ac:dyDescent="0.25">
      <c r="H2743" s="155"/>
      <c r="I2743" s="151"/>
      <c r="J2743" s="152"/>
      <c r="K2743" s="153"/>
      <c r="L2743" s="153"/>
      <c r="M2743" s="153"/>
      <c r="N2743" s="153"/>
      <c r="O2743" s="153"/>
      <c r="P2743" s="153"/>
      <c r="Q2743" s="153"/>
      <c r="R2743" s="153"/>
      <c r="S2743" s="152"/>
      <c r="T2743" s="153"/>
      <c r="X2743" s="69" t="str">
        <f t="shared" si="88"/>
        <v/>
      </c>
      <c r="Y2743" s="69" t="str">
        <f t="shared" si="89"/>
        <v/>
      </c>
    </row>
    <row r="2744" spans="8:25" x14ac:dyDescent="0.25">
      <c r="H2744" s="155"/>
      <c r="I2744" s="151"/>
      <c r="J2744" s="152"/>
      <c r="K2744" s="153"/>
      <c r="L2744" s="153"/>
      <c r="M2744" s="153"/>
      <c r="N2744" s="153"/>
      <c r="O2744" s="153"/>
      <c r="P2744" s="153"/>
      <c r="Q2744" s="153"/>
      <c r="R2744" s="153"/>
      <c r="S2744" s="152"/>
      <c r="T2744" s="153"/>
      <c r="X2744" s="69" t="str">
        <f t="shared" si="88"/>
        <v/>
      </c>
      <c r="Y2744" s="69" t="str">
        <f t="shared" si="89"/>
        <v/>
      </c>
    </row>
    <row r="2745" spans="8:25" x14ac:dyDescent="0.25">
      <c r="H2745" s="155"/>
      <c r="I2745" s="151"/>
      <c r="J2745" s="152"/>
      <c r="K2745" s="153"/>
      <c r="L2745" s="153"/>
      <c r="M2745" s="153"/>
      <c r="N2745" s="153"/>
      <c r="O2745" s="153"/>
      <c r="P2745" s="153"/>
      <c r="Q2745" s="153"/>
      <c r="R2745" s="153"/>
      <c r="S2745" s="152"/>
      <c r="T2745" s="153"/>
      <c r="X2745" s="69" t="str">
        <f t="shared" si="88"/>
        <v/>
      </c>
      <c r="Y2745" s="69" t="str">
        <f t="shared" si="89"/>
        <v/>
      </c>
    </row>
    <row r="2746" spans="8:25" x14ac:dyDescent="0.25">
      <c r="H2746" s="155"/>
      <c r="I2746" s="151"/>
      <c r="J2746" s="152"/>
      <c r="K2746" s="153"/>
      <c r="L2746" s="153"/>
      <c r="M2746" s="153"/>
      <c r="N2746" s="153"/>
      <c r="O2746" s="153"/>
      <c r="P2746" s="153"/>
      <c r="Q2746" s="153"/>
      <c r="R2746" s="153"/>
      <c r="S2746" s="152"/>
      <c r="T2746" s="153"/>
      <c r="X2746" s="69" t="str">
        <f t="shared" si="88"/>
        <v/>
      </c>
      <c r="Y2746" s="69" t="str">
        <f t="shared" si="89"/>
        <v/>
      </c>
    </row>
    <row r="2747" spans="8:25" x14ac:dyDescent="0.25">
      <c r="H2747" s="155"/>
      <c r="I2747" s="151"/>
      <c r="J2747" s="152"/>
      <c r="K2747" s="153"/>
      <c r="L2747" s="153"/>
      <c r="M2747" s="153"/>
      <c r="N2747" s="153"/>
      <c r="O2747" s="153"/>
      <c r="P2747" s="153"/>
      <c r="Q2747" s="153"/>
      <c r="R2747" s="153"/>
      <c r="S2747" s="152"/>
      <c r="T2747" s="153"/>
      <c r="X2747" s="69" t="str">
        <f t="shared" si="88"/>
        <v/>
      </c>
      <c r="Y2747" s="69" t="str">
        <f t="shared" si="89"/>
        <v/>
      </c>
    </row>
    <row r="2748" spans="8:25" x14ac:dyDescent="0.25">
      <c r="H2748" s="155"/>
      <c r="I2748" s="151"/>
      <c r="J2748" s="152"/>
      <c r="K2748" s="153"/>
      <c r="L2748" s="153"/>
      <c r="M2748" s="153"/>
      <c r="N2748" s="153"/>
      <c r="O2748" s="153"/>
      <c r="P2748" s="153"/>
      <c r="Q2748" s="153"/>
      <c r="R2748" s="153"/>
      <c r="S2748" s="152"/>
      <c r="T2748" s="153"/>
      <c r="X2748" s="69" t="str">
        <f t="shared" si="88"/>
        <v/>
      </c>
      <c r="Y2748" s="69" t="str">
        <f t="shared" si="89"/>
        <v/>
      </c>
    </row>
    <row r="2749" spans="8:25" x14ac:dyDescent="0.25">
      <c r="H2749" s="155"/>
      <c r="I2749" s="151"/>
      <c r="J2749" s="152"/>
      <c r="K2749" s="153"/>
      <c r="L2749" s="153"/>
      <c r="M2749" s="153"/>
      <c r="N2749" s="153"/>
      <c r="O2749" s="153"/>
      <c r="P2749" s="153"/>
      <c r="Q2749" s="153"/>
      <c r="R2749" s="153"/>
      <c r="S2749" s="152"/>
      <c r="T2749" s="153"/>
      <c r="X2749" s="69" t="str">
        <f t="shared" si="88"/>
        <v/>
      </c>
      <c r="Y2749" s="69" t="str">
        <f t="shared" si="89"/>
        <v/>
      </c>
    </row>
    <row r="2750" spans="8:25" x14ac:dyDescent="0.25">
      <c r="H2750" s="155"/>
      <c r="I2750" s="151"/>
      <c r="J2750" s="152"/>
      <c r="K2750" s="153"/>
      <c r="L2750" s="153"/>
      <c r="M2750" s="153"/>
      <c r="N2750" s="153"/>
      <c r="O2750" s="153"/>
      <c r="P2750" s="153"/>
      <c r="Q2750" s="153"/>
      <c r="R2750" s="153"/>
      <c r="S2750" s="152"/>
      <c r="T2750" s="153"/>
      <c r="X2750" s="69" t="str">
        <f t="shared" si="88"/>
        <v/>
      </c>
      <c r="Y2750" s="69" t="str">
        <f t="shared" si="89"/>
        <v/>
      </c>
    </row>
    <row r="2751" spans="8:25" x14ac:dyDescent="0.25">
      <c r="H2751" s="155"/>
      <c r="I2751" s="151"/>
      <c r="J2751" s="152"/>
      <c r="K2751" s="153"/>
      <c r="L2751" s="153"/>
      <c r="M2751" s="153"/>
      <c r="N2751" s="153"/>
      <c r="O2751" s="153"/>
      <c r="P2751" s="153"/>
      <c r="Q2751" s="153"/>
      <c r="R2751" s="153"/>
      <c r="S2751" s="152"/>
      <c r="T2751" s="153"/>
      <c r="X2751" s="69" t="str">
        <f t="shared" si="88"/>
        <v/>
      </c>
      <c r="Y2751" s="69" t="str">
        <f t="shared" si="89"/>
        <v/>
      </c>
    </row>
    <row r="2752" spans="8:25" x14ac:dyDescent="0.25">
      <c r="H2752" s="155"/>
      <c r="I2752" s="151"/>
      <c r="J2752" s="152"/>
      <c r="K2752" s="153"/>
      <c r="L2752" s="153"/>
      <c r="M2752" s="153"/>
      <c r="N2752" s="153"/>
      <c r="O2752" s="153"/>
      <c r="P2752" s="153"/>
      <c r="Q2752" s="153"/>
      <c r="R2752" s="153"/>
      <c r="S2752" s="152"/>
      <c r="T2752" s="153"/>
      <c r="X2752" s="69" t="str">
        <f t="shared" si="88"/>
        <v/>
      </c>
      <c r="Y2752" s="69" t="str">
        <f t="shared" si="89"/>
        <v/>
      </c>
    </row>
    <row r="2753" spans="8:25" x14ac:dyDescent="0.25">
      <c r="H2753" s="155"/>
      <c r="I2753" s="151"/>
      <c r="J2753" s="152"/>
      <c r="K2753" s="153"/>
      <c r="L2753" s="153"/>
      <c r="M2753" s="153"/>
      <c r="N2753" s="153"/>
      <c r="O2753" s="153"/>
      <c r="P2753" s="153"/>
      <c r="Q2753" s="153"/>
      <c r="R2753" s="153"/>
      <c r="S2753" s="152"/>
      <c r="T2753" s="153"/>
      <c r="X2753" s="69" t="str">
        <f t="shared" si="88"/>
        <v/>
      </c>
      <c r="Y2753" s="69" t="str">
        <f t="shared" si="89"/>
        <v/>
      </c>
    </row>
    <row r="2754" spans="8:25" x14ac:dyDescent="0.25">
      <c r="H2754" s="155"/>
      <c r="I2754" s="151"/>
      <c r="J2754" s="152"/>
      <c r="K2754" s="153"/>
      <c r="L2754" s="153"/>
      <c r="M2754" s="153"/>
      <c r="N2754" s="153"/>
      <c r="O2754" s="153"/>
      <c r="P2754" s="153"/>
      <c r="Q2754" s="153"/>
      <c r="R2754" s="153"/>
      <c r="S2754" s="152"/>
      <c r="T2754" s="153"/>
      <c r="X2754" s="69" t="str">
        <f t="shared" ref="X2754:X2817" si="90">IF(W2754&lt;&gt;"",W2754-I2754,"")</f>
        <v/>
      </c>
      <c r="Y2754" s="69" t="str">
        <f t="shared" si="89"/>
        <v/>
      </c>
    </row>
    <row r="2755" spans="8:25" x14ac:dyDescent="0.25">
      <c r="H2755" s="155"/>
      <c r="I2755" s="151"/>
      <c r="J2755" s="152"/>
      <c r="K2755" s="153"/>
      <c r="L2755" s="153"/>
      <c r="M2755" s="153"/>
      <c r="N2755" s="153"/>
      <c r="O2755" s="153"/>
      <c r="P2755" s="153"/>
      <c r="Q2755" s="153"/>
      <c r="R2755" s="153"/>
      <c r="S2755" s="152"/>
      <c r="T2755" s="153"/>
      <c r="X2755" s="69" t="str">
        <f t="shared" si="90"/>
        <v/>
      </c>
      <c r="Y2755" s="69" t="str">
        <f t="shared" ref="Y2755:Y2818" si="91">IF(X2755&lt;&gt;"",IF(X2755&lt;365,"&lt; 1 year",IF(X2755&lt;730,"1-2",IF(X2755&lt;1095,"2-3",IF(X2755&lt;1460,"3-4",IF(X2755&lt;1825,"4-5","5+"))))),"")</f>
        <v/>
      </c>
    </row>
    <row r="2756" spans="8:25" x14ac:dyDescent="0.25">
      <c r="H2756" s="155"/>
      <c r="I2756" s="151"/>
      <c r="J2756" s="152"/>
      <c r="K2756" s="153"/>
      <c r="L2756" s="153"/>
      <c r="M2756" s="153"/>
      <c r="N2756" s="153"/>
      <c r="O2756" s="153"/>
      <c r="P2756" s="153"/>
      <c r="Q2756" s="153"/>
      <c r="R2756" s="153"/>
      <c r="S2756" s="152"/>
      <c r="T2756" s="153"/>
      <c r="X2756" s="69" t="str">
        <f t="shared" si="90"/>
        <v/>
      </c>
      <c r="Y2756" s="69" t="str">
        <f t="shared" si="91"/>
        <v/>
      </c>
    </row>
    <row r="2757" spans="8:25" x14ac:dyDescent="0.25">
      <c r="H2757" s="155"/>
      <c r="I2757" s="151"/>
      <c r="J2757" s="152"/>
      <c r="K2757" s="153"/>
      <c r="L2757" s="153"/>
      <c r="M2757" s="153"/>
      <c r="N2757" s="153"/>
      <c r="O2757" s="153"/>
      <c r="P2757" s="153"/>
      <c r="Q2757" s="153"/>
      <c r="R2757" s="153"/>
      <c r="S2757" s="152"/>
      <c r="T2757" s="153"/>
      <c r="X2757" s="69" t="str">
        <f t="shared" si="90"/>
        <v/>
      </c>
      <c r="Y2757" s="69" t="str">
        <f t="shared" si="91"/>
        <v/>
      </c>
    </row>
    <row r="2758" spans="8:25" x14ac:dyDescent="0.25">
      <c r="H2758" s="155"/>
      <c r="I2758" s="151"/>
      <c r="J2758" s="152"/>
      <c r="K2758" s="153"/>
      <c r="L2758" s="153"/>
      <c r="M2758" s="153"/>
      <c r="N2758" s="153"/>
      <c r="O2758" s="153"/>
      <c r="P2758" s="153"/>
      <c r="Q2758" s="153"/>
      <c r="R2758" s="153"/>
      <c r="S2758" s="152"/>
      <c r="T2758" s="153"/>
      <c r="X2758" s="69" t="str">
        <f t="shared" si="90"/>
        <v/>
      </c>
      <c r="Y2758" s="69" t="str">
        <f t="shared" si="91"/>
        <v/>
      </c>
    </row>
    <row r="2759" spans="8:25" x14ac:dyDescent="0.25">
      <c r="H2759" s="155"/>
      <c r="I2759" s="151"/>
      <c r="J2759" s="152"/>
      <c r="K2759" s="153"/>
      <c r="L2759" s="153"/>
      <c r="M2759" s="153"/>
      <c r="N2759" s="153"/>
      <c r="O2759" s="153"/>
      <c r="P2759" s="153"/>
      <c r="Q2759" s="153"/>
      <c r="R2759" s="153"/>
      <c r="S2759" s="152"/>
      <c r="T2759" s="153"/>
      <c r="X2759" s="69" t="str">
        <f t="shared" si="90"/>
        <v/>
      </c>
      <c r="Y2759" s="69" t="str">
        <f t="shared" si="91"/>
        <v/>
      </c>
    </row>
    <row r="2760" spans="8:25" x14ac:dyDescent="0.25">
      <c r="H2760" s="155"/>
      <c r="I2760" s="151"/>
      <c r="J2760" s="152"/>
      <c r="K2760" s="153"/>
      <c r="L2760" s="153"/>
      <c r="M2760" s="153"/>
      <c r="N2760" s="153"/>
      <c r="O2760" s="153"/>
      <c r="P2760" s="153"/>
      <c r="Q2760" s="153"/>
      <c r="R2760" s="153"/>
      <c r="S2760" s="152"/>
      <c r="T2760" s="153"/>
      <c r="X2760" s="69" t="str">
        <f t="shared" si="90"/>
        <v/>
      </c>
      <c r="Y2760" s="69" t="str">
        <f t="shared" si="91"/>
        <v/>
      </c>
    </row>
    <row r="2761" spans="8:25" x14ac:dyDescent="0.25">
      <c r="H2761" s="155"/>
      <c r="I2761" s="151"/>
      <c r="J2761" s="152"/>
      <c r="K2761" s="153"/>
      <c r="L2761" s="153"/>
      <c r="M2761" s="153"/>
      <c r="N2761" s="153"/>
      <c r="O2761" s="153"/>
      <c r="P2761" s="153"/>
      <c r="Q2761" s="153"/>
      <c r="R2761" s="153"/>
      <c r="S2761" s="152"/>
      <c r="T2761" s="153"/>
      <c r="X2761" s="69" t="str">
        <f t="shared" si="90"/>
        <v/>
      </c>
      <c r="Y2761" s="69" t="str">
        <f t="shared" si="91"/>
        <v/>
      </c>
    </row>
    <row r="2762" spans="8:25" x14ac:dyDescent="0.25">
      <c r="H2762" s="155"/>
      <c r="I2762" s="151"/>
      <c r="J2762" s="152"/>
      <c r="K2762" s="153"/>
      <c r="L2762" s="153"/>
      <c r="M2762" s="153"/>
      <c r="N2762" s="153"/>
      <c r="O2762" s="153"/>
      <c r="P2762" s="153"/>
      <c r="Q2762" s="153"/>
      <c r="R2762" s="153"/>
      <c r="S2762" s="152"/>
      <c r="T2762" s="153"/>
      <c r="X2762" s="69" t="str">
        <f t="shared" si="90"/>
        <v/>
      </c>
      <c r="Y2762" s="69" t="str">
        <f t="shared" si="91"/>
        <v/>
      </c>
    </row>
    <row r="2763" spans="8:25" x14ac:dyDescent="0.25">
      <c r="H2763" s="155"/>
      <c r="I2763" s="151"/>
      <c r="J2763" s="152"/>
      <c r="K2763" s="153"/>
      <c r="L2763" s="153"/>
      <c r="M2763" s="153"/>
      <c r="N2763" s="153"/>
      <c r="O2763" s="153"/>
      <c r="P2763" s="153"/>
      <c r="Q2763" s="153"/>
      <c r="R2763" s="153"/>
      <c r="S2763" s="152"/>
      <c r="T2763" s="153"/>
      <c r="X2763" s="69" t="str">
        <f t="shared" si="90"/>
        <v/>
      </c>
      <c r="Y2763" s="69" t="str">
        <f t="shared" si="91"/>
        <v/>
      </c>
    </row>
    <row r="2764" spans="8:25" x14ac:dyDescent="0.25">
      <c r="H2764" s="155"/>
      <c r="I2764" s="151"/>
      <c r="J2764" s="152"/>
      <c r="K2764" s="153"/>
      <c r="L2764" s="153"/>
      <c r="M2764" s="153"/>
      <c r="N2764" s="153"/>
      <c r="O2764" s="153"/>
      <c r="P2764" s="153"/>
      <c r="Q2764" s="153"/>
      <c r="R2764" s="153"/>
      <c r="S2764" s="152"/>
      <c r="T2764" s="153"/>
      <c r="X2764" s="69" t="str">
        <f t="shared" si="90"/>
        <v/>
      </c>
      <c r="Y2764" s="69" t="str">
        <f t="shared" si="91"/>
        <v/>
      </c>
    </row>
    <row r="2765" spans="8:25" x14ac:dyDescent="0.25">
      <c r="H2765" s="155"/>
      <c r="I2765" s="151"/>
      <c r="J2765" s="152"/>
      <c r="K2765" s="153"/>
      <c r="L2765" s="153"/>
      <c r="M2765" s="153"/>
      <c r="N2765" s="153"/>
      <c r="O2765" s="153"/>
      <c r="P2765" s="153"/>
      <c r="Q2765" s="153"/>
      <c r="R2765" s="153"/>
      <c r="S2765" s="152"/>
      <c r="T2765" s="153"/>
      <c r="X2765" s="69" t="str">
        <f t="shared" si="90"/>
        <v/>
      </c>
      <c r="Y2765" s="69" t="str">
        <f t="shared" si="91"/>
        <v/>
      </c>
    </row>
    <row r="2766" spans="8:25" x14ac:dyDescent="0.25">
      <c r="H2766" s="155"/>
      <c r="I2766" s="151"/>
      <c r="J2766" s="152"/>
      <c r="K2766" s="153"/>
      <c r="L2766" s="153"/>
      <c r="M2766" s="153"/>
      <c r="N2766" s="153"/>
      <c r="O2766" s="153"/>
      <c r="P2766" s="153"/>
      <c r="Q2766" s="153"/>
      <c r="R2766" s="153"/>
      <c r="S2766" s="152"/>
      <c r="T2766" s="153"/>
      <c r="X2766" s="69" t="str">
        <f t="shared" si="90"/>
        <v/>
      </c>
      <c r="Y2766" s="69" t="str">
        <f t="shared" si="91"/>
        <v/>
      </c>
    </row>
    <row r="2767" spans="8:25" x14ac:dyDescent="0.25">
      <c r="H2767" s="155"/>
      <c r="I2767" s="151"/>
      <c r="J2767" s="152"/>
      <c r="K2767" s="153"/>
      <c r="L2767" s="153"/>
      <c r="M2767" s="153"/>
      <c r="N2767" s="153"/>
      <c r="O2767" s="153"/>
      <c r="P2767" s="153"/>
      <c r="Q2767" s="153"/>
      <c r="R2767" s="153"/>
      <c r="S2767" s="152"/>
      <c r="T2767" s="153"/>
      <c r="X2767" s="69" t="str">
        <f t="shared" si="90"/>
        <v/>
      </c>
      <c r="Y2767" s="69" t="str">
        <f t="shared" si="91"/>
        <v/>
      </c>
    </row>
    <row r="2768" spans="8:25" x14ac:dyDescent="0.25">
      <c r="H2768" s="155"/>
      <c r="I2768" s="151"/>
      <c r="J2768" s="152"/>
      <c r="K2768" s="153"/>
      <c r="L2768" s="153"/>
      <c r="M2768" s="153"/>
      <c r="N2768" s="153"/>
      <c r="O2768" s="153"/>
      <c r="P2768" s="153"/>
      <c r="Q2768" s="153"/>
      <c r="R2768" s="153"/>
      <c r="S2768" s="152"/>
      <c r="T2768" s="153"/>
      <c r="X2768" s="69" t="str">
        <f t="shared" si="90"/>
        <v/>
      </c>
      <c r="Y2768" s="69" t="str">
        <f t="shared" si="91"/>
        <v/>
      </c>
    </row>
    <row r="2769" spans="8:25" x14ac:dyDescent="0.25">
      <c r="H2769" s="155"/>
      <c r="I2769" s="151"/>
      <c r="J2769" s="152"/>
      <c r="K2769" s="153"/>
      <c r="L2769" s="153"/>
      <c r="M2769" s="153"/>
      <c r="N2769" s="153"/>
      <c r="O2769" s="153"/>
      <c r="P2769" s="153"/>
      <c r="Q2769" s="153"/>
      <c r="R2769" s="153"/>
      <c r="S2769" s="152"/>
      <c r="T2769" s="153"/>
      <c r="X2769" s="69" t="str">
        <f t="shared" si="90"/>
        <v/>
      </c>
      <c r="Y2769" s="69" t="str">
        <f t="shared" si="91"/>
        <v/>
      </c>
    </row>
    <row r="2770" spans="8:25" x14ac:dyDescent="0.25">
      <c r="H2770" s="155"/>
      <c r="I2770" s="151"/>
      <c r="J2770" s="152"/>
      <c r="K2770" s="153"/>
      <c r="L2770" s="153"/>
      <c r="M2770" s="153"/>
      <c r="N2770" s="153"/>
      <c r="O2770" s="153"/>
      <c r="P2770" s="153"/>
      <c r="Q2770" s="153"/>
      <c r="R2770" s="153"/>
      <c r="S2770" s="152"/>
      <c r="T2770" s="153"/>
      <c r="X2770" s="69" t="str">
        <f t="shared" si="90"/>
        <v/>
      </c>
      <c r="Y2770" s="69" t="str">
        <f t="shared" si="91"/>
        <v/>
      </c>
    </row>
    <row r="2771" spans="8:25" x14ac:dyDescent="0.25">
      <c r="H2771" s="155"/>
      <c r="I2771" s="151"/>
      <c r="J2771" s="152"/>
      <c r="K2771" s="153"/>
      <c r="L2771" s="153"/>
      <c r="M2771" s="153"/>
      <c r="N2771" s="153"/>
      <c r="O2771" s="153"/>
      <c r="P2771" s="153"/>
      <c r="Q2771" s="153"/>
      <c r="R2771" s="153"/>
      <c r="S2771" s="152"/>
      <c r="T2771" s="153"/>
      <c r="X2771" s="69" t="str">
        <f t="shared" si="90"/>
        <v/>
      </c>
      <c r="Y2771" s="69" t="str">
        <f t="shared" si="91"/>
        <v/>
      </c>
    </row>
    <row r="2772" spans="8:25" x14ac:dyDescent="0.25">
      <c r="H2772" s="155"/>
      <c r="I2772" s="151"/>
      <c r="J2772" s="152"/>
      <c r="K2772" s="153"/>
      <c r="L2772" s="153"/>
      <c r="M2772" s="153"/>
      <c r="N2772" s="153"/>
      <c r="O2772" s="153"/>
      <c r="P2772" s="153"/>
      <c r="Q2772" s="153"/>
      <c r="R2772" s="153"/>
      <c r="S2772" s="152"/>
      <c r="T2772" s="153"/>
      <c r="X2772" s="69" t="str">
        <f t="shared" si="90"/>
        <v/>
      </c>
      <c r="Y2772" s="69" t="str">
        <f t="shared" si="91"/>
        <v/>
      </c>
    </row>
    <row r="2773" spans="8:25" x14ac:dyDescent="0.25">
      <c r="H2773" s="155"/>
      <c r="I2773" s="151"/>
      <c r="J2773" s="152"/>
      <c r="K2773" s="153"/>
      <c r="L2773" s="153"/>
      <c r="M2773" s="153"/>
      <c r="N2773" s="153"/>
      <c r="O2773" s="153"/>
      <c r="P2773" s="153"/>
      <c r="Q2773" s="153"/>
      <c r="R2773" s="153"/>
      <c r="S2773" s="152"/>
      <c r="T2773" s="153"/>
      <c r="X2773" s="69" t="str">
        <f t="shared" si="90"/>
        <v/>
      </c>
      <c r="Y2773" s="69" t="str">
        <f t="shared" si="91"/>
        <v/>
      </c>
    </row>
    <row r="2774" spans="8:25" x14ac:dyDescent="0.25">
      <c r="H2774" s="155"/>
      <c r="I2774" s="151"/>
      <c r="J2774" s="152"/>
      <c r="K2774" s="153"/>
      <c r="L2774" s="153"/>
      <c r="M2774" s="153"/>
      <c r="N2774" s="153"/>
      <c r="O2774" s="153"/>
      <c r="P2774" s="153"/>
      <c r="Q2774" s="153"/>
      <c r="R2774" s="153"/>
      <c r="S2774" s="152"/>
      <c r="T2774" s="153"/>
      <c r="X2774" s="69" t="str">
        <f t="shared" si="90"/>
        <v/>
      </c>
      <c r="Y2774" s="69" t="str">
        <f t="shared" si="91"/>
        <v/>
      </c>
    </row>
    <row r="2775" spans="8:25" x14ac:dyDescent="0.25">
      <c r="H2775" s="155"/>
      <c r="I2775" s="151"/>
      <c r="J2775" s="152"/>
      <c r="K2775" s="153"/>
      <c r="L2775" s="153"/>
      <c r="M2775" s="153"/>
      <c r="N2775" s="153"/>
      <c r="O2775" s="153"/>
      <c r="P2775" s="153"/>
      <c r="Q2775" s="153"/>
      <c r="R2775" s="153"/>
      <c r="S2775" s="152"/>
      <c r="T2775" s="153"/>
      <c r="X2775" s="69" t="str">
        <f t="shared" si="90"/>
        <v/>
      </c>
      <c r="Y2775" s="69" t="str">
        <f t="shared" si="91"/>
        <v/>
      </c>
    </row>
    <row r="2776" spans="8:25" x14ac:dyDescent="0.25">
      <c r="H2776" s="155"/>
      <c r="I2776" s="151"/>
      <c r="J2776" s="152"/>
      <c r="K2776" s="153"/>
      <c r="L2776" s="153"/>
      <c r="M2776" s="153"/>
      <c r="N2776" s="153"/>
      <c r="O2776" s="153"/>
      <c r="P2776" s="153"/>
      <c r="Q2776" s="153"/>
      <c r="R2776" s="153"/>
      <c r="S2776" s="152"/>
      <c r="T2776" s="153"/>
      <c r="X2776" s="69" t="str">
        <f t="shared" si="90"/>
        <v/>
      </c>
      <c r="Y2776" s="69" t="str">
        <f t="shared" si="91"/>
        <v/>
      </c>
    </row>
    <row r="2777" spans="8:25" x14ac:dyDescent="0.25">
      <c r="H2777" s="155"/>
      <c r="I2777" s="151"/>
      <c r="J2777" s="152"/>
      <c r="K2777" s="153"/>
      <c r="L2777" s="153"/>
      <c r="M2777" s="153"/>
      <c r="N2777" s="153"/>
      <c r="O2777" s="153"/>
      <c r="P2777" s="153"/>
      <c r="Q2777" s="153"/>
      <c r="R2777" s="153"/>
      <c r="S2777" s="152"/>
      <c r="T2777" s="153"/>
      <c r="X2777" s="69" t="str">
        <f t="shared" si="90"/>
        <v/>
      </c>
      <c r="Y2777" s="69" t="str">
        <f t="shared" si="91"/>
        <v/>
      </c>
    </row>
    <row r="2778" spans="8:25" x14ac:dyDescent="0.25">
      <c r="H2778" s="155"/>
      <c r="I2778" s="151"/>
      <c r="J2778" s="152"/>
      <c r="K2778" s="153"/>
      <c r="L2778" s="153"/>
      <c r="M2778" s="153"/>
      <c r="N2778" s="153"/>
      <c r="O2778" s="153"/>
      <c r="P2778" s="153"/>
      <c r="Q2778" s="153"/>
      <c r="R2778" s="153"/>
      <c r="S2778" s="152"/>
      <c r="T2778" s="153"/>
      <c r="X2778" s="69" t="str">
        <f t="shared" si="90"/>
        <v/>
      </c>
      <c r="Y2778" s="69" t="str">
        <f t="shared" si="91"/>
        <v/>
      </c>
    </row>
    <row r="2779" spans="8:25" x14ac:dyDescent="0.25">
      <c r="H2779" s="155"/>
      <c r="I2779" s="151"/>
      <c r="J2779" s="152"/>
      <c r="K2779" s="153"/>
      <c r="L2779" s="153"/>
      <c r="M2779" s="153"/>
      <c r="N2779" s="153"/>
      <c r="O2779" s="153"/>
      <c r="P2779" s="153"/>
      <c r="Q2779" s="153"/>
      <c r="R2779" s="153"/>
      <c r="S2779" s="152"/>
      <c r="T2779" s="153"/>
      <c r="X2779" s="69" t="str">
        <f t="shared" si="90"/>
        <v/>
      </c>
      <c r="Y2779" s="69" t="str">
        <f t="shared" si="91"/>
        <v/>
      </c>
    </row>
    <row r="2780" spans="8:25" x14ac:dyDescent="0.25">
      <c r="H2780" s="155"/>
      <c r="I2780" s="151"/>
      <c r="J2780" s="152"/>
      <c r="K2780" s="153"/>
      <c r="L2780" s="153"/>
      <c r="M2780" s="153"/>
      <c r="N2780" s="153"/>
      <c r="O2780" s="153"/>
      <c r="P2780" s="153"/>
      <c r="Q2780" s="153"/>
      <c r="R2780" s="153"/>
      <c r="S2780" s="152"/>
      <c r="T2780" s="153"/>
      <c r="X2780" s="69" t="str">
        <f t="shared" si="90"/>
        <v/>
      </c>
      <c r="Y2780" s="69" t="str">
        <f t="shared" si="91"/>
        <v/>
      </c>
    </row>
    <row r="2781" spans="8:25" x14ac:dyDescent="0.25">
      <c r="H2781" s="155"/>
      <c r="I2781" s="151"/>
      <c r="J2781" s="152"/>
      <c r="K2781" s="153"/>
      <c r="L2781" s="153"/>
      <c r="M2781" s="153"/>
      <c r="N2781" s="153"/>
      <c r="O2781" s="153"/>
      <c r="P2781" s="153"/>
      <c r="Q2781" s="153"/>
      <c r="R2781" s="153"/>
      <c r="S2781" s="152"/>
      <c r="T2781" s="153"/>
      <c r="X2781" s="69" t="str">
        <f t="shared" si="90"/>
        <v/>
      </c>
      <c r="Y2781" s="69" t="str">
        <f t="shared" si="91"/>
        <v/>
      </c>
    </row>
    <row r="2782" spans="8:25" x14ac:dyDescent="0.25">
      <c r="H2782" s="155"/>
      <c r="I2782" s="151"/>
      <c r="J2782" s="152"/>
      <c r="K2782" s="153"/>
      <c r="L2782" s="153"/>
      <c r="M2782" s="153"/>
      <c r="N2782" s="153"/>
      <c r="O2782" s="153"/>
      <c r="P2782" s="153"/>
      <c r="Q2782" s="153"/>
      <c r="R2782" s="153"/>
      <c r="S2782" s="152"/>
      <c r="T2782" s="153"/>
      <c r="X2782" s="69" t="str">
        <f t="shared" si="90"/>
        <v/>
      </c>
      <c r="Y2782" s="69" t="str">
        <f t="shared" si="91"/>
        <v/>
      </c>
    </row>
    <row r="2783" spans="8:25" x14ac:dyDescent="0.25">
      <c r="H2783" s="155"/>
      <c r="I2783" s="151"/>
      <c r="J2783" s="152"/>
      <c r="K2783" s="153"/>
      <c r="L2783" s="153"/>
      <c r="M2783" s="153"/>
      <c r="N2783" s="153"/>
      <c r="O2783" s="153"/>
      <c r="P2783" s="153"/>
      <c r="Q2783" s="153"/>
      <c r="R2783" s="153"/>
      <c r="S2783" s="152"/>
      <c r="T2783" s="153"/>
      <c r="X2783" s="69" t="str">
        <f t="shared" si="90"/>
        <v/>
      </c>
      <c r="Y2783" s="69" t="str">
        <f t="shared" si="91"/>
        <v/>
      </c>
    </row>
    <row r="2784" spans="8:25" x14ac:dyDescent="0.25">
      <c r="H2784" s="155"/>
      <c r="I2784" s="151"/>
      <c r="J2784" s="152"/>
      <c r="K2784" s="153"/>
      <c r="L2784" s="153"/>
      <c r="M2784" s="153"/>
      <c r="N2784" s="153"/>
      <c r="O2784" s="153"/>
      <c r="P2784" s="153"/>
      <c r="Q2784" s="153"/>
      <c r="R2784" s="153"/>
      <c r="S2784" s="152"/>
      <c r="T2784" s="153"/>
      <c r="X2784" s="69" t="str">
        <f t="shared" si="90"/>
        <v/>
      </c>
      <c r="Y2784" s="69" t="str">
        <f t="shared" si="91"/>
        <v/>
      </c>
    </row>
    <row r="2785" spans="8:25" x14ac:dyDescent="0.25">
      <c r="H2785" s="155"/>
      <c r="I2785" s="151"/>
      <c r="J2785" s="152"/>
      <c r="K2785" s="153"/>
      <c r="L2785" s="153"/>
      <c r="M2785" s="153"/>
      <c r="N2785" s="153"/>
      <c r="O2785" s="153"/>
      <c r="P2785" s="153"/>
      <c r="Q2785" s="153"/>
      <c r="R2785" s="153"/>
      <c r="S2785" s="152"/>
      <c r="T2785" s="153"/>
      <c r="X2785" s="69" t="str">
        <f t="shared" si="90"/>
        <v/>
      </c>
      <c r="Y2785" s="69" t="str">
        <f t="shared" si="91"/>
        <v/>
      </c>
    </row>
    <row r="2786" spans="8:25" x14ac:dyDescent="0.25">
      <c r="H2786" s="155"/>
      <c r="I2786" s="151"/>
      <c r="J2786" s="152"/>
      <c r="K2786" s="153"/>
      <c r="L2786" s="153"/>
      <c r="M2786" s="153"/>
      <c r="N2786" s="153"/>
      <c r="O2786" s="153"/>
      <c r="P2786" s="153"/>
      <c r="Q2786" s="153"/>
      <c r="R2786" s="153"/>
      <c r="S2786" s="152"/>
      <c r="T2786" s="153"/>
      <c r="X2786" s="69" t="str">
        <f t="shared" si="90"/>
        <v/>
      </c>
      <c r="Y2786" s="69" t="str">
        <f t="shared" si="91"/>
        <v/>
      </c>
    </row>
    <row r="2787" spans="8:25" x14ac:dyDescent="0.25">
      <c r="H2787" s="155"/>
      <c r="I2787" s="151"/>
      <c r="J2787" s="152"/>
      <c r="K2787" s="153"/>
      <c r="L2787" s="153"/>
      <c r="M2787" s="153"/>
      <c r="N2787" s="153"/>
      <c r="O2787" s="153"/>
      <c r="P2787" s="153"/>
      <c r="Q2787" s="153"/>
      <c r="R2787" s="153"/>
      <c r="S2787" s="152"/>
      <c r="T2787" s="153"/>
      <c r="X2787" s="69" t="str">
        <f t="shared" si="90"/>
        <v/>
      </c>
      <c r="Y2787" s="69" t="str">
        <f t="shared" si="91"/>
        <v/>
      </c>
    </row>
    <row r="2788" spans="8:25" x14ac:dyDescent="0.25">
      <c r="H2788" s="155"/>
      <c r="I2788" s="151"/>
      <c r="J2788" s="152"/>
      <c r="K2788" s="153"/>
      <c r="L2788" s="153"/>
      <c r="M2788" s="153"/>
      <c r="N2788" s="153"/>
      <c r="O2788" s="153"/>
      <c r="P2788" s="153"/>
      <c r="Q2788" s="153"/>
      <c r="R2788" s="153"/>
      <c r="S2788" s="152"/>
      <c r="T2788" s="153"/>
      <c r="X2788" s="69" t="str">
        <f t="shared" si="90"/>
        <v/>
      </c>
      <c r="Y2788" s="69" t="str">
        <f t="shared" si="91"/>
        <v/>
      </c>
    </row>
    <row r="2789" spans="8:25" x14ac:dyDescent="0.25">
      <c r="H2789" s="155"/>
      <c r="I2789" s="151"/>
      <c r="J2789" s="152"/>
      <c r="K2789" s="153"/>
      <c r="L2789" s="153"/>
      <c r="M2789" s="153"/>
      <c r="N2789" s="153"/>
      <c r="O2789" s="153"/>
      <c r="P2789" s="153"/>
      <c r="Q2789" s="153"/>
      <c r="R2789" s="153"/>
      <c r="S2789" s="152"/>
      <c r="T2789" s="153"/>
      <c r="X2789" s="69" t="str">
        <f t="shared" si="90"/>
        <v/>
      </c>
      <c r="Y2789" s="69" t="str">
        <f t="shared" si="91"/>
        <v/>
      </c>
    </row>
    <row r="2790" spans="8:25" x14ac:dyDescent="0.25">
      <c r="H2790" s="155"/>
      <c r="I2790" s="151"/>
      <c r="J2790" s="152"/>
      <c r="K2790" s="153"/>
      <c r="L2790" s="153"/>
      <c r="M2790" s="153"/>
      <c r="N2790" s="153"/>
      <c r="O2790" s="153"/>
      <c r="P2790" s="153"/>
      <c r="Q2790" s="153"/>
      <c r="R2790" s="153"/>
      <c r="S2790" s="152"/>
      <c r="T2790" s="153"/>
      <c r="X2790" s="69" t="str">
        <f t="shared" si="90"/>
        <v/>
      </c>
      <c r="Y2790" s="69" t="str">
        <f t="shared" si="91"/>
        <v/>
      </c>
    </row>
    <row r="2791" spans="8:25" x14ac:dyDescent="0.25">
      <c r="H2791" s="155"/>
      <c r="I2791" s="151"/>
      <c r="J2791" s="152"/>
      <c r="K2791" s="153"/>
      <c r="L2791" s="153"/>
      <c r="M2791" s="153"/>
      <c r="N2791" s="153"/>
      <c r="O2791" s="153"/>
      <c r="P2791" s="153"/>
      <c r="Q2791" s="153"/>
      <c r="R2791" s="153"/>
      <c r="S2791" s="152"/>
      <c r="T2791" s="153"/>
      <c r="X2791" s="69" t="str">
        <f t="shared" si="90"/>
        <v/>
      </c>
      <c r="Y2791" s="69" t="str">
        <f t="shared" si="91"/>
        <v/>
      </c>
    </row>
    <row r="2792" spans="8:25" x14ac:dyDescent="0.25">
      <c r="H2792" s="155"/>
      <c r="I2792" s="151"/>
      <c r="J2792" s="152"/>
      <c r="K2792" s="153"/>
      <c r="L2792" s="153"/>
      <c r="M2792" s="153"/>
      <c r="N2792" s="153"/>
      <c r="O2792" s="153"/>
      <c r="P2792" s="153"/>
      <c r="Q2792" s="153"/>
      <c r="R2792" s="153"/>
      <c r="S2792" s="152"/>
      <c r="T2792" s="153"/>
      <c r="X2792" s="69" t="str">
        <f t="shared" si="90"/>
        <v/>
      </c>
      <c r="Y2792" s="69" t="str">
        <f t="shared" si="91"/>
        <v/>
      </c>
    </row>
    <row r="2793" spans="8:25" x14ac:dyDescent="0.25">
      <c r="H2793" s="155"/>
      <c r="I2793" s="151"/>
      <c r="J2793" s="152"/>
      <c r="K2793" s="153"/>
      <c r="L2793" s="153"/>
      <c r="M2793" s="153"/>
      <c r="N2793" s="153"/>
      <c r="O2793" s="153"/>
      <c r="P2793" s="153"/>
      <c r="Q2793" s="153"/>
      <c r="R2793" s="153"/>
      <c r="S2793" s="152"/>
      <c r="T2793" s="153"/>
      <c r="X2793" s="69" t="str">
        <f t="shared" si="90"/>
        <v/>
      </c>
      <c r="Y2793" s="69" t="str">
        <f t="shared" si="91"/>
        <v/>
      </c>
    </row>
    <row r="2794" spans="8:25" x14ac:dyDescent="0.25">
      <c r="H2794" s="155"/>
      <c r="I2794" s="151"/>
      <c r="J2794" s="152"/>
      <c r="K2794" s="153"/>
      <c r="L2794" s="153"/>
      <c r="M2794" s="153"/>
      <c r="N2794" s="153"/>
      <c r="O2794" s="153"/>
      <c r="P2794" s="153"/>
      <c r="Q2794" s="153"/>
      <c r="R2794" s="153"/>
      <c r="S2794" s="152"/>
      <c r="T2794" s="153"/>
      <c r="X2794" s="69" t="str">
        <f t="shared" si="90"/>
        <v/>
      </c>
      <c r="Y2794" s="69" t="str">
        <f t="shared" si="91"/>
        <v/>
      </c>
    </row>
    <row r="2795" spans="8:25" x14ac:dyDescent="0.25">
      <c r="H2795" s="155"/>
      <c r="I2795" s="151"/>
      <c r="J2795" s="152"/>
      <c r="K2795" s="153"/>
      <c r="L2795" s="153"/>
      <c r="M2795" s="153"/>
      <c r="N2795" s="153"/>
      <c r="O2795" s="153"/>
      <c r="P2795" s="153"/>
      <c r="Q2795" s="153"/>
      <c r="R2795" s="153"/>
      <c r="S2795" s="152"/>
      <c r="T2795" s="153"/>
      <c r="X2795" s="69" t="str">
        <f t="shared" si="90"/>
        <v/>
      </c>
      <c r="Y2795" s="69" t="str">
        <f t="shared" si="91"/>
        <v/>
      </c>
    </row>
    <row r="2796" spans="8:25" x14ac:dyDescent="0.25">
      <c r="H2796" s="155"/>
      <c r="I2796" s="151"/>
      <c r="J2796" s="152"/>
      <c r="K2796" s="153"/>
      <c r="L2796" s="153"/>
      <c r="M2796" s="153"/>
      <c r="N2796" s="153"/>
      <c r="O2796" s="153"/>
      <c r="P2796" s="153"/>
      <c r="Q2796" s="153"/>
      <c r="R2796" s="153"/>
      <c r="S2796" s="152"/>
      <c r="T2796" s="153"/>
      <c r="X2796" s="69" t="str">
        <f t="shared" si="90"/>
        <v/>
      </c>
      <c r="Y2796" s="69" t="str">
        <f t="shared" si="91"/>
        <v/>
      </c>
    </row>
    <row r="2797" spans="8:25" x14ac:dyDescent="0.25">
      <c r="H2797" s="155"/>
      <c r="I2797" s="151"/>
      <c r="J2797" s="152"/>
      <c r="K2797" s="153"/>
      <c r="L2797" s="153"/>
      <c r="M2797" s="153"/>
      <c r="N2797" s="153"/>
      <c r="O2797" s="153"/>
      <c r="P2797" s="153"/>
      <c r="Q2797" s="153"/>
      <c r="R2797" s="153"/>
      <c r="S2797" s="152"/>
      <c r="T2797" s="153"/>
      <c r="X2797" s="69" t="str">
        <f t="shared" si="90"/>
        <v/>
      </c>
      <c r="Y2797" s="69" t="str">
        <f t="shared" si="91"/>
        <v/>
      </c>
    </row>
    <row r="2798" spans="8:25" x14ac:dyDescent="0.25">
      <c r="H2798" s="155"/>
      <c r="I2798" s="151"/>
      <c r="J2798" s="152"/>
      <c r="K2798" s="153"/>
      <c r="L2798" s="153"/>
      <c r="M2798" s="153"/>
      <c r="N2798" s="153"/>
      <c r="O2798" s="153"/>
      <c r="P2798" s="153"/>
      <c r="Q2798" s="153"/>
      <c r="R2798" s="153"/>
      <c r="S2798" s="152"/>
      <c r="T2798" s="153"/>
      <c r="X2798" s="69" t="str">
        <f t="shared" si="90"/>
        <v/>
      </c>
      <c r="Y2798" s="69" t="str">
        <f t="shared" si="91"/>
        <v/>
      </c>
    </row>
    <row r="2799" spans="8:25" x14ac:dyDescent="0.25">
      <c r="H2799" s="155"/>
      <c r="I2799" s="151"/>
      <c r="J2799" s="152"/>
      <c r="K2799" s="153"/>
      <c r="L2799" s="153"/>
      <c r="M2799" s="153"/>
      <c r="N2799" s="153"/>
      <c r="O2799" s="153"/>
      <c r="P2799" s="153"/>
      <c r="Q2799" s="153"/>
      <c r="R2799" s="153"/>
      <c r="S2799" s="152"/>
      <c r="T2799" s="153"/>
      <c r="X2799" s="69" t="str">
        <f t="shared" si="90"/>
        <v/>
      </c>
      <c r="Y2799" s="69" t="str">
        <f t="shared" si="91"/>
        <v/>
      </c>
    </row>
    <row r="2800" spans="8:25" x14ac:dyDescent="0.25">
      <c r="H2800" s="155"/>
      <c r="I2800" s="151"/>
      <c r="J2800" s="152"/>
      <c r="K2800" s="153"/>
      <c r="L2800" s="153"/>
      <c r="M2800" s="153"/>
      <c r="N2800" s="153"/>
      <c r="O2800" s="153"/>
      <c r="P2800" s="153"/>
      <c r="Q2800" s="153"/>
      <c r="R2800" s="153"/>
      <c r="S2800" s="152"/>
      <c r="T2800" s="153"/>
      <c r="X2800" s="69" t="str">
        <f t="shared" si="90"/>
        <v/>
      </c>
      <c r="Y2800" s="69" t="str">
        <f t="shared" si="91"/>
        <v/>
      </c>
    </row>
    <row r="2801" spans="8:25" x14ac:dyDescent="0.25">
      <c r="H2801" s="155"/>
      <c r="I2801" s="151"/>
      <c r="J2801" s="152"/>
      <c r="K2801" s="153"/>
      <c r="L2801" s="153"/>
      <c r="M2801" s="153"/>
      <c r="N2801" s="153"/>
      <c r="O2801" s="153"/>
      <c r="P2801" s="153"/>
      <c r="Q2801" s="153"/>
      <c r="R2801" s="153"/>
      <c r="S2801" s="152"/>
      <c r="T2801" s="153"/>
      <c r="X2801" s="69" t="str">
        <f t="shared" si="90"/>
        <v/>
      </c>
      <c r="Y2801" s="69" t="str">
        <f t="shared" si="91"/>
        <v/>
      </c>
    </row>
    <row r="2802" spans="8:25" x14ac:dyDescent="0.25">
      <c r="H2802" s="155"/>
      <c r="I2802" s="151"/>
      <c r="J2802" s="152"/>
      <c r="K2802" s="153"/>
      <c r="L2802" s="153"/>
      <c r="M2802" s="153"/>
      <c r="N2802" s="153"/>
      <c r="O2802" s="153"/>
      <c r="P2802" s="153"/>
      <c r="Q2802" s="153"/>
      <c r="R2802" s="153"/>
      <c r="S2802" s="152"/>
      <c r="T2802" s="153"/>
      <c r="X2802" s="69" t="str">
        <f t="shared" si="90"/>
        <v/>
      </c>
      <c r="Y2802" s="69" t="str">
        <f t="shared" si="91"/>
        <v/>
      </c>
    </row>
    <row r="2803" spans="8:25" x14ac:dyDescent="0.25">
      <c r="H2803" s="155"/>
      <c r="I2803" s="151"/>
      <c r="J2803" s="152"/>
      <c r="K2803" s="153"/>
      <c r="L2803" s="153"/>
      <c r="M2803" s="153"/>
      <c r="N2803" s="153"/>
      <c r="O2803" s="153"/>
      <c r="P2803" s="153"/>
      <c r="Q2803" s="153"/>
      <c r="R2803" s="153"/>
      <c r="S2803" s="152"/>
      <c r="T2803" s="153"/>
      <c r="X2803" s="69" t="str">
        <f t="shared" si="90"/>
        <v/>
      </c>
      <c r="Y2803" s="69" t="str">
        <f t="shared" si="91"/>
        <v/>
      </c>
    </row>
    <row r="2804" spans="8:25" x14ac:dyDescent="0.25">
      <c r="H2804" s="155"/>
      <c r="I2804" s="151"/>
      <c r="J2804" s="152"/>
      <c r="K2804" s="153"/>
      <c r="L2804" s="153"/>
      <c r="M2804" s="153"/>
      <c r="N2804" s="153"/>
      <c r="O2804" s="153"/>
      <c r="P2804" s="153"/>
      <c r="Q2804" s="153"/>
      <c r="R2804" s="153"/>
      <c r="S2804" s="152"/>
      <c r="T2804" s="153"/>
      <c r="X2804" s="69" t="str">
        <f t="shared" si="90"/>
        <v/>
      </c>
      <c r="Y2804" s="69" t="str">
        <f t="shared" si="91"/>
        <v/>
      </c>
    </row>
    <row r="2805" spans="8:25" x14ac:dyDescent="0.25">
      <c r="H2805" s="155"/>
      <c r="I2805" s="151"/>
      <c r="J2805" s="152"/>
      <c r="K2805" s="153"/>
      <c r="L2805" s="153"/>
      <c r="M2805" s="153"/>
      <c r="N2805" s="153"/>
      <c r="O2805" s="153"/>
      <c r="P2805" s="153"/>
      <c r="Q2805" s="153"/>
      <c r="R2805" s="153"/>
      <c r="S2805" s="152"/>
      <c r="T2805" s="153"/>
      <c r="X2805" s="69" t="str">
        <f t="shared" si="90"/>
        <v/>
      </c>
      <c r="Y2805" s="69" t="str">
        <f t="shared" si="91"/>
        <v/>
      </c>
    </row>
    <row r="2806" spans="8:25" x14ac:dyDescent="0.25">
      <c r="H2806" s="155"/>
      <c r="I2806" s="151"/>
      <c r="J2806" s="152"/>
      <c r="K2806" s="153"/>
      <c r="L2806" s="153"/>
      <c r="M2806" s="153"/>
      <c r="N2806" s="153"/>
      <c r="O2806" s="153"/>
      <c r="P2806" s="153"/>
      <c r="Q2806" s="153"/>
      <c r="R2806" s="153"/>
      <c r="S2806" s="152"/>
      <c r="T2806" s="153"/>
      <c r="X2806" s="69" t="str">
        <f t="shared" si="90"/>
        <v/>
      </c>
      <c r="Y2806" s="69" t="str">
        <f t="shared" si="91"/>
        <v/>
      </c>
    </row>
    <row r="2807" spans="8:25" x14ac:dyDescent="0.25">
      <c r="H2807" s="155"/>
      <c r="I2807" s="151"/>
      <c r="J2807" s="152"/>
      <c r="K2807" s="153"/>
      <c r="L2807" s="153"/>
      <c r="M2807" s="153"/>
      <c r="N2807" s="153"/>
      <c r="O2807" s="153"/>
      <c r="P2807" s="153"/>
      <c r="Q2807" s="153"/>
      <c r="R2807" s="153"/>
      <c r="S2807" s="152"/>
      <c r="T2807" s="153"/>
      <c r="X2807" s="69" t="str">
        <f t="shared" si="90"/>
        <v/>
      </c>
      <c r="Y2807" s="69" t="str">
        <f t="shared" si="91"/>
        <v/>
      </c>
    </row>
    <row r="2808" spans="8:25" x14ac:dyDescent="0.25">
      <c r="H2808" s="155"/>
      <c r="I2808" s="151"/>
      <c r="J2808" s="152"/>
      <c r="K2808" s="153"/>
      <c r="L2808" s="153"/>
      <c r="M2808" s="153"/>
      <c r="N2808" s="153"/>
      <c r="O2808" s="153"/>
      <c r="P2808" s="153"/>
      <c r="Q2808" s="153"/>
      <c r="R2808" s="153"/>
      <c r="S2808" s="152"/>
      <c r="T2808" s="153"/>
      <c r="X2808" s="69" t="str">
        <f t="shared" si="90"/>
        <v/>
      </c>
      <c r="Y2808" s="69" t="str">
        <f t="shared" si="91"/>
        <v/>
      </c>
    </row>
    <row r="2809" spans="8:25" x14ac:dyDescent="0.25">
      <c r="H2809" s="155"/>
      <c r="I2809" s="151"/>
      <c r="J2809" s="152"/>
      <c r="K2809" s="153"/>
      <c r="L2809" s="153"/>
      <c r="M2809" s="153"/>
      <c r="N2809" s="153"/>
      <c r="O2809" s="153"/>
      <c r="P2809" s="153"/>
      <c r="Q2809" s="153"/>
      <c r="R2809" s="153"/>
      <c r="S2809" s="152"/>
      <c r="T2809" s="153"/>
      <c r="X2809" s="69" t="str">
        <f t="shared" si="90"/>
        <v/>
      </c>
      <c r="Y2809" s="69" t="str">
        <f t="shared" si="91"/>
        <v/>
      </c>
    </row>
    <row r="2810" spans="8:25" x14ac:dyDescent="0.25">
      <c r="H2810" s="155"/>
      <c r="I2810" s="151"/>
      <c r="J2810" s="152"/>
      <c r="K2810" s="153"/>
      <c r="L2810" s="153"/>
      <c r="M2810" s="153"/>
      <c r="N2810" s="153"/>
      <c r="O2810" s="153"/>
      <c r="P2810" s="153"/>
      <c r="Q2810" s="153"/>
      <c r="R2810" s="153"/>
      <c r="S2810" s="152"/>
      <c r="T2810" s="153"/>
      <c r="X2810" s="69" t="str">
        <f t="shared" si="90"/>
        <v/>
      </c>
      <c r="Y2810" s="69" t="str">
        <f t="shared" si="91"/>
        <v/>
      </c>
    </row>
    <row r="2811" spans="8:25" x14ac:dyDescent="0.25">
      <c r="H2811" s="155"/>
      <c r="I2811" s="151"/>
      <c r="J2811" s="152"/>
      <c r="K2811" s="153"/>
      <c r="L2811" s="153"/>
      <c r="M2811" s="153"/>
      <c r="N2811" s="153"/>
      <c r="O2811" s="153"/>
      <c r="P2811" s="153"/>
      <c r="Q2811" s="153"/>
      <c r="R2811" s="153"/>
      <c r="S2811" s="152"/>
      <c r="T2811" s="153"/>
      <c r="X2811" s="69" t="str">
        <f t="shared" si="90"/>
        <v/>
      </c>
      <c r="Y2811" s="69" t="str">
        <f t="shared" si="91"/>
        <v/>
      </c>
    </row>
    <row r="2812" spans="8:25" x14ac:dyDescent="0.25">
      <c r="H2812" s="155"/>
      <c r="I2812" s="151"/>
      <c r="J2812" s="152"/>
      <c r="K2812" s="153"/>
      <c r="L2812" s="153"/>
      <c r="M2812" s="153"/>
      <c r="N2812" s="153"/>
      <c r="O2812" s="153"/>
      <c r="P2812" s="153"/>
      <c r="Q2812" s="153"/>
      <c r="R2812" s="153"/>
      <c r="S2812" s="152"/>
      <c r="T2812" s="153"/>
      <c r="X2812" s="69" t="str">
        <f t="shared" si="90"/>
        <v/>
      </c>
      <c r="Y2812" s="69" t="str">
        <f t="shared" si="91"/>
        <v/>
      </c>
    </row>
    <row r="2813" spans="8:25" x14ac:dyDescent="0.25">
      <c r="H2813" s="155"/>
      <c r="I2813" s="151"/>
      <c r="J2813" s="152"/>
      <c r="K2813" s="153"/>
      <c r="L2813" s="153"/>
      <c r="M2813" s="153"/>
      <c r="N2813" s="153"/>
      <c r="O2813" s="153"/>
      <c r="P2813" s="153"/>
      <c r="Q2813" s="153"/>
      <c r="R2813" s="153"/>
      <c r="S2813" s="152"/>
      <c r="T2813" s="153"/>
      <c r="X2813" s="69" t="str">
        <f t="shared" si="90"/>
        <v/>
      </c>
      <c r="Y2813" s="69" t="str">
        <f t="shared" si="91"/>
        <v/>
      </c>
    </row>
    <row r="2814" spans="8:25" x14ac:dyDescent="0.25">
      <c r="H2814" s="155"/>
      <c r="I2814" s="151"/>
      <c r="J2814" s="152"/>
      <c r="K2814" s="153"/>
      <c r="L2814" s="153"/>
      <c r="M2814" s="153"/>
      <c r="N2814" s="153"/>
      <c r="O2814" s="153"/>
      <c r="P2814" s="153"/>
      <c r="Q2814" s="153"/>
      <c r="R2814" s="153"/>
      <c r="S2814" s="152"/>
      <c r="T2814" s="153"/>
      <c r="X2814" s="69" t="str">
        <f t="shared" si="90"/>
        <v/>
      </c>
      <c r="Y2814" s="69" t="str">
        <f t="shared" si="91"/>
        <v/>
      </c>
    </row>
    <row r="2815" spans="8:25" x14ac:dyDescent="0.25">
      <c r="H2815" s="155"/>
      <c r="I2815" s="151"/>
      <c r="J2815" s="152"/>
      <c r="K2815" s="153"/>
      <c r="L2815" s="153"/>
      <c r="M2815" s="153"/>
      <c r="N2815" s="153"/>
      <c r="O2815" s="153"/>
      <c r="P2815" s="153"/>
      <c r="Q2815" s="153"/>
      <c r="R2815" s="153"/>
      <c r="S2815" s="152"/>
      <c r="T2815" s="153"/>
      <c r="X2815" s="69" t="str">
        <f t="shared" si="90"/>
        <v/>
      </c>
      <c r="Y2815" s="69" t="str">
        <f t="shared" si="91"/>
        <v/>
      </c>
    </row>
    <row r="2816" spans="8:25" x14ac:dyDescent="0.25">
      <c r="H2816" s="155"/>
      <c r="I2816" s="151"/>
      <c r="J2816" s="152"/>
      <c r="K2816" s="153"/>
      <c r="L2816" s="153"/>
      <c r="M2816" s="153"/>
      <c r="N2816" s="153"/>
      <c r="O2816" s="153"/>
      <c r="P2816" s="153"/>
      <c r="Q2816" s="153"/>
      <c r="R2816" s="153"/>
      <c r="S2816" s="152"/>
      <c r="T2816" s="153"/>
      <c r="X2816" s="69" t="str">
        <f t="shared" si="90"/>
        <v/>
      </c>
      <c r="Y2816" s="69" t="str">
        <f t="shared" si="91"/>
        <v/>
      </c>
    </row>
    <row r="2817" spans="8:25" x14ac:dyDescent="0.25">
      <c r="H2817" s="155"/>
      <c r="I2817" s="151"/>
      <c r="J2817" s="152"/>
      <c r="K2817" s="153"/>
      <c r="L2817" s="153"/>
      <c r="M2817" s="153"/>
      <c r="N2817" s="153"/>
      <c r="O2817" s="153"/>
      <c r="P2817" s="153"/>
      <c r="Q2817" s="153"/>
      <c r="R2817" s="153"/>
      <c r="S2817" s="152"/>
      <c r="T2817" s="153"/>
      <c r="X2817" s="69" t="str">
        <f t="shared" si="90"/>
        <v/>
      </c>
      <c r="Y2817" s="69" t="str">
        <f t="shared" si="91"/>
        <v/>
      </c>
    </row>
    <row r="2818" spans="8:25" x14ac:dyDescent="0.25">
      <c r="H2818" s="155"/>
      <c r="I2818" s="151"/>
      <c r="J2818" s="152"/>
      <c r="K2818" s="153"/>
      <c r="L2818" s="153"/>
      <c r="M2818" s="153"/>
      <c r="N2818" s="153"/>
      <c r="O2818" s="153"/>
      <c r="P2818" s="153"/>
      <c r="Q2818" s="153"/>
      <c r="R2818" s="153"/>
      <c r="S2818" s="152"/>
      <c r="T2818" s="153"/>
      <c r="X2818" s="69" t="str">
        <f t="shared" ref="X2818:X2881" si="92">IF(W2818&lt;&gt;"",W2818-I2818,"")</f>
        <v/>
      </c>
      <c r="Y2818" s="69" t="str">
        <f t="shared" si="91"/>
        <v/>
      </c>
    </row>
    <row r="2819" spans="8:25" x14ac:dyDescent="0.25">
      <c r="H2819" s="155"/>
      <c r="I2819" s="151"/>
      <c r="J2819" s="152"/>
      <c r="K2819" s="153"/>
      <c r="L2819" s="153"/>
      <c r="M2819" s="153"/>
      <c r="N2819" s="153"/>
      <c r="O2819" s="153"/>
      <c r="P2819" s="153"/>
      <c r="Q2819" s="153"/>
      <c r="R2819" s="153"/>
      <c r="S2819" s="152"/>
      <c r="T2819" s="153"/>
      <c r="X2819" s="69" t="str">
        <f t="shared" si="92"/>
        <v/>
      </c>
      <c r="Y2819" s="69" t="str">
        <f t="shared" ref="Y2819:Y2882" si="93">IF(X2819&lt;&gt;"",IF(X2819&lt;365,"&lt; 1 year",IF(X2819&lt;730,"1-2",IF(X2819&lt;1095,"2-3",IF(X2819&lt;1460,"3-4",IF(X2819&lt;1825,"4-5","5+"))))),"")</f>
        <v/>
      </c>
    </row>
    <row r="2820" spans="8:25" x14ac:dyDescent="0.25">
      <c r="H2820" s="155"/>
      <c r="I2820" s="151"/>
      <c r="J2820" s="152"/>
      <c r="K2820" s="153"/>
      <c r="L2820" s="153"/>
      <c r="M2820" s="153"/>
      <c r="N2820" s="153"/>
      <c r="O2820" s="153"/>
      <c r="P2820" s="153"/>
      <c r="Q2820" s="153"/>
      <c r="R2820" s="153"/>
      <c r="S2820" s="152"/>
      <c r="T2820" s="153"/>
      <c r="X2820" s="69" t="str">
        <f t="shared" si="92"/>
        <v/>
      </c>
      <c r="Y2820" s="69" t="str">
        <f t="shared" si="93"/>
        <v/>
      </c>
    </row>
    <row r="2821" spans="8:25" x14ac:dyDescent="0.25">
      <c r="H2821" s="155"/>
      <c r="I2821" s="151"/>
      <c r="J2821" s="152"/>
      <c r="K2821" s="153"/>
      <c r="L2821" s="153"/>
      <c r="M2821" s="153"/>
      <c r="N2821" s="153"/>
      <c r="O2821" s="153"/>
      <c r="P2821" s="153"/>
      <c r="Q2821" s="153"/>
      <c r="R2821" s="153"/>
      <c r="S2821" s="152"/>
      <c r="T2821" s="153"/>
      <c r="X2821" s="69" t="str">
        <f t="shared" si="92"/>
        <v/>
      </c>
      <c r="Y2821" s="69" t="str">
        <f t="shared" si="93"/>
        <v/>
      </c>
    </row>
    <row r="2822" spans="8:25" x14ac:dyDescent="0.25">
      <c r="H2822" s="155"/>
      <c r="I2822" s="151"/>
      <c r="J2822" s="152"/>
      <c r="K2822" s="153"/>
      <c r="L2822" s="153"/>
      <c r="M2822" s="153"/>
      <c r="N2822" s="153"/>
      <c r="O2822" s="153"/>
      <c r="P2822" s="153"/>
      <c r="Q2822" s="153"/>
      <c r="R2822" s="153"/>
      <c r="S2822" s="152"/>
      <c r="T2822" s="153"/>
      <c r="X2822" s="69" t="str">
        <f t="shared" si="92"/>
        <v/>
      </c>
      <c r="Y2822" s="69" t="str">
        <f t="shared" si="93"/>
        <v/>
      </c>
    </row>
    <row r="2823" spans="8:25" x14ac:dyDescent="0.25">
      <c r="H2823" s="155"/>
      <c r="I2823" s="151"/>
      <c r="J2823" s="152"/>
      <c r="K2823" s="153"/>
      <c r="L2823" s="153"/>
      <c r="M2823" s="153"/>
      <c r="N2823" s="153"/>
      <c r="O2823" s="153"/>
      <c r="P2823" s="153"/>
      <c r="Q2823" s="153"/>
      <c r="R2823" s="153"/>
      <c r="S2823" s="152"/>
      <c r="T2823" s="153"/>
      <c r="X2823" s="69" t="str">
        <f t="shared" si="92"/>
        <v/>
      </c>
      <c r="Y2823" s="69" t="str">
        <f t="shared" si="93"/>
        <v/>
      </c>
    </row>
    <row r="2824" spans="8:25" x14ac:dyDescent="0.25">
      <c r="H2824" s="155"/>
      <c r="I2824" s="151"/>
      <c r="J2824" s="152"/>
      <c r="K2824" s="153"/>
      <c r="L2824" s="153"/>
      <c r="M2824" s="153"/>
      <c r="N2824" s="153"/>
      <c r="O2824" s="153"/>
      <c r="P2824" s="153"/>
      <c r="Q2824" s="153"/>
      <c r="R2824" s="153"/>
      <c r="S2824" s="152"/>
      <c r="T2824" s="153"/>
      <c r="X2824" s="69" t="str">
        <f t="shared" si="92"/>
        <v/>
      </c>
      <c r="Y2824" s="69" t="str">
        <f t="shared" si="93"/>
        <v/>
      </c>
    </row>
    <row r="2825" spans="8:25" x14ac:dyDescent="0.25">
      <c r="H2825" s="155"/>
      <c r="I2825" s="151"/>
      <c r="J2825" s="152"/>
      <c r="K2825" s="153"/>
      <c r="L2825" s="153"/>
      <c r="M2825" s="153"/>
      <c r="N2825" s="153"/>
      <c r="O2825" s="153"/>
      <c r="P2825" s="153"/>
      <c r="Q2825" s="153"/>
      <c r="R2825" s="153"/>
      <c r="S2825" s="152"/>
      <c r="T2825" s="153"/>
      <c r="X2825" s="69" t="str">
        <f t="shared" si="92"/>
        <v/>
      </c>
      <c r="Y2825" s="69" t="str">
        <f t="shared" si="93"/>
        <v/>
      </c>
    </row>
    <row r="2826" spans="8:25" x14ac:dyDescent="0.25">
      <c r="H2826" s="155"/>
      <c r="I2826" s="151"/>
      <c r="J2826" s="152"/>
      <c r="K2826" s="153"/>
      <c r="L2826" s="153"/>
      <c r="M2826" s="153"/>
      <c r="N2826" s="153"/>
      <c r="O2826" s="153"/>
      <c r="P2826" s="153"/>
      <c r="Q2826" s="153"/>
      <c r="R2826" s="153"/>
      <c r="S2826" s="152"/>
      <c r="T2826" s="153"/>
      <c r="X2826" s="69" t="str">
        <f t="shared" si="92"/>
        <v/>
      </c>
      <c r="Y2826" s="69" t="str">
        <f t="shared" si="93"/>
        <v/>
      </c>
    </row>
    <row r="2827" spans="8:25" x14ac:dyDescent="0.25">
      <c r="H2827" s="155"/>
      <c r="I2827" s="151"/>
      <c r="J2827" s="152"/>
      <c r="K2827" s="153"/>
      <c r="L2827" s="153"/>
      <c r="M2827" s="153"/>
      <c r="N2827" s="153"/>
      <c r="O2827" s="153"/>
      <c r="P2827" s="153"/>
      <c r="Q2827" s="153"/>
      <c r="R2827" s="153"/>
      <c r="S2827" s="152"/>
      <c r="T2827" s="153"/>
      <c r="X2827" s="69" t="str">
        <f t="shared" si="92"/>
        <v/>
      </c>
      <c r="Y2827" s="69" t="str">
        <f t="shared" si="93"/>
        <v/>
      </c>
    </row>
    <row r="2828" spans="8:25" x14ac:dyDescent="0.25">
      <c r="H2828" s="155"/>
      <c r="I2828" s="151"/>
      <c r="J2828" s="152"/>
      <c r="K2828" s="153"/>
      <c r="L2828" s="153"/>
      <c r="M2828" s="153"/>
      <c r="N2828" s="153"/>
      <c r="O2828" s="153"/>
      <c r="P2828" s="153"/>
      <c r="Q2828" s="153"/>
      <c r="R2828" s="153"/>
      <c r="S2828" s="152"/>
      <c r="T2828" s="153"/>
      <c r="X2828" s="69" t="str">
        <f t="shared" si="92"/>
        <v/>
      </c>
      <c r="Y2828" s="69" t="str">
        <f t="shared" si="93"/>
        <v/>
      </c>
    </row>
    <row r="2829" spans="8:25" x14ac:dyDescent="0.25">
      <c r="H2829" s="155"/>
      <c r="I2829" s="151"/>
      <c r="J2829" s="152"/>
      <c r="K2829" s="153"/>
      <c r="L2829" s="153"/>
      <c r="M2829" s="153"/>
      <c r="N2829" s="153"/>
      <c r="O2829" s="153"/>
      <c r="P2829" s="153"/>
      <c r="Q2829" s="153"/>
      <c r="R2829" s="153"/>
      <c r="S2829" s="152"/>
      <c r="T2829" s="153"/>
      <c r="X2829" s="69" t="str">
        <f t="shared" si="92"/>
        <v/>
      </c>
      <c r="Y2829" s="69" t="str">
        <f t="shared" si="93"/>
        <v/>
      </c>
    </row>
    <row r="2830" spans="8:25" x14ac:dyDescent="0.25">
      <c r="H2830" s="155"/>
      <c r="I2830" s="151"/>
      <c r="J2830" s="152"/>
      <c r="K2830" s="153"/>
      <c r="L2830" s="153"/>
      <c r="M2830" s="153"/>
      <c r="N2830" s="153"/>
      <c r="O2830" s="153"/>
      <c r="P2830" s="153"/>
      <c r="Q2830" s="153"/>
      <c r="R2830" s="153"/>
      <c r="S2830" s="152"/>
      <c r="T2830" s="153"/>
      <c r="X2830" s="69" t="str">
        <f t="shared" si="92"/>
        <v/>
      </c>
      <c r="Y2830" s="69" t="str">
        <f t="shared" si="93"/>
        <v/>
      </c>
    </row>
    <row r="2831" spans="8:25" x14ac:dyDescent="0.25">
      <c r="H2831" s="155"/>
      <c r="I2831" s="151"/>
      <c r="J2831" s="152"/>
      <c r="K2831" s="153"/>
      <c r="L2831" s="153"/>
      <c r="M2831" s="153"/>
      <c r="N2831" s="153"/>
      <c r="O2831" s="153"/>
      <c r="P2831" s="153"/>
      <c r="Q2831" s="153"/>
      <c r="R2831" s="153"/>
      <c r="S2831" s="152"/>
      <c r="T2831" s="153"/>
      <c r="X2831" s="69" t="str">
        <f t="shared" si="92"/>
        <v/>
      </c>
      <c r="Y2831" s="69" t="str">
        <f t="shared" si="93"/>
        <v/>
      </c>
    </row>
    <row r="2832" spans="8:25" x14ac:dyDescent="0.25">
      <c r="H2832" s="155"/>
      <c r="I2832" s="151"/>
      <c r="J2832" s="152"/>
      <c r="K2832" s="153"/>
      <c r="L2832" s="153"/>
      <c r="M2832" s="153"/>
      <c r="N2832" s="153"/>
      <c r="O2832" s="153"/>
      <c r="P2832" s="153"/>
      <c r="Q2832" s="153"/>
      <c r="R2832" s="153"/>
      <c r="S2832" s="152"/>
      <c r="T2832" s="153"/>
      <c r="X2832" s="69" t="str">
        <f t="shared" si="92"/>
        <v/>
      </c>
      <c r="Y2832" s="69" t="str">
        <f t="shared" si="93"/>
        <v/>
      </c>
    </row>
    <row r="2833" spans="8:25" x14ac:dyDescent="0.25">
      <c r="H2833" s="155"/>
      <c r="I2833" s="151"/>
      <c r="J2833" s="152"/>
      <c r="K2833" s="153"/>
      <c r="L2833" s="153"/>
      <c r="M2833" s="153"/>
      <c r="N2833" s="153"/>
      <c r="O2833" s="153"/>
      <c r="P2833" s="153"/>
      <c r="Q2833" s="153"/>
      <c r="R2833" s="153"/>
      <c r="S2833" s="152"/>
      <c r="T2833" s="153"/>
      <c r="X2833" s="69" t="str">
        <f t="shared" si="92"/>
        <v/>
      </c>
      <c r="Y2833" s="69" t="str">
        <f t="shared" si="93"/>
        <v/>
      </c>
    </row>
    <row r="2834" spans="8:25" x14ac:dyDescent="0.25">
      <c r="H2834" s="155"/>
      <c r="I2834" s="151"/>
      <c r="J2834" s="152"/>
      <c r="K2834" s="153"/>
      <c r="L2834" s="153"/>
      <c r="M2834" s="153"/>
      <c r="N2834" s="153"/>
      <c r="O2834" s="153"/>
      <c r="P2834" s="153"/>
      <c r="Q2834" s="153"/>
      <c r="R2834" s="153"/>
      <c r="S2834" s="152"/>
      <c r="T2834" s="153"/>
      <c r="X2834" s="69" t="str">
        <f t="shared" si="92"/>
        <v/>
      </c>
      <c r="Y2834" s="69" t="str">
        <f t="shared" si="93"/>
        <v/>
      </c>
    </row>
    <row r="2835" spans="8:25" x14ac:dyDescent="0.25">
      <c r="H2835" s="155"/>
      <c r="I2835" s="151"/>
      <c r="J2835" s="152"/>
      <c r="K2835" s="153"/>
      <c r="L2835" s="153"/>
      <c r="M2835" s="153"/>
      <c r="N2835" s="153"/>
      <c r="O2835" s="153"/>
      <c r="P2835" s="153"/>
      <c r="Q2835" s="153"/>
      <c r="R2835" s="153"/>
      <c r="S2835" s="152"/>
      <c r="T2835" s="153"/>
      <c r="X2835" s="69" t="str">
        <f t="shared" si="92"/>
        <v/>
      </c>
      <c r="Y2835" s="69" t="str">
        <f t="shared" si="93"/>
        <v/>
      </c>
    </row>
    <row r="2836" spans="8:25" x14ac:dyDescent="0.25">
      <c r="H2836" s="155"/>
      <c r="I2836" s="151"/>
      <c r="J2836" s="152"/>
      <c r="K2836" s="153"/>
      <c r="L2836" s="153"/>
      <c r="M2836" s="153"/>
      <c r="N2836" s="153"/>
      <c r="O2836" s="153"/>
      <c r="P2836" s="153"/>
      <c r="Q2836" s="153"/>
      <c r="R2836" s="153"/>
      <c r="S2836" s="152"/>
      <c r="T2836" s="153"/>
      <c r="X2836" s="69" t="str">
        <f t="shared" si="92"/>
        <v/>
      </c>
      <c r="Y2836" s="69" t="str">
        <f t="shared" si="93"/>
        <v/>
      </c>
    </row>
    <row r="2837" spans="8:25" x14ac:dyDescent="0.25">
      <c r="H2837" s="155"/>
      <c r="I2837" s="151"/>
      <c r="J2837" s="152"/>
      <c r="K2837" s="153"/>
      <c r="L2837" s="153"/>
      <c r="M2837" s="153"/>
      <c r="N2837" s="153"/>
      <c r="O2837" s="153"/>
      <c r="P2837" s="153"/>
      <c r="Q2837" s="153"/>
      <c r="R2837" s="153"/>
      <c r="S2837" s="152"/>
      <c r="T2837" s="153"/>
      <c r="X2837" s="69" t="str">
        <f t="shared" si="92"/>
        <v/>
      </c>
      <c r="Y2837" s="69" t="str">
        <f t="shared" si="93"/>
        <v/>
      </c>
    </row>
    <row r="2838" spans="8:25" x14ac:dyDescent="0.25">
      <c r="H2838" s="155"/>
      <c r="I2838" s="151"/>
      <c r="J2838" s="152"/>
      <c r="K2838" s="153"/>
      <c r="L2838" s="153"/>
      <c r="M2838" s="153"/>
      <c r="N2838" s="153"/>
      <c r="O2838" s="153"/>
      <c r="P2838" s="153"/>
      <c r="Q2838" s="153"/>
      <c r="R2838" s="153"/>
      <c r="S2838" s="152"/>
      <c r="T2838" s="153"/>
      <c r="X2838" s="69" t="str">
        <f t="shared" si="92"/>
        <v/>
      </c>
      <c r="Y2838" s="69" t="str">
        <f t="shared" si="93"/>
        <v/>
      </c>
    </row>
    <row r="2839" spans="8:25" x14ac:dyDescent="0.25">
      <c r="H2839" s="155"/>
      <c r="I2839" s="151"/>
      <c r="J2839" s="152"/>
      <c r="K2839" s="153"/>
      <c r="L2839" s="153"/>
      <c r="M2839" s="153"/>
      <c r="N2839" s="153"/>
      <c r="O2839" s="153"/>
      <c r="P2839" s="153"/>
      <c r="Q2839" s="153"/>
      <c r="R2839" s="153"/>
      <c r="S2839" s="152"/>
      <c r="T2839" s="153"/>
      <c r="X2839" s="69" t="str">
        <f t="shared" si="92"/>
        <v/>
      </c>
      <c r="Y2839" s="69" t="str">
        <f t="shared" si="93"/>
        <v/>
      </c>
    </row>
    <row r="2840" spans="8:25" x14ac:dyDescent="0.25">
      <c r="H2840" s="155"/>
      <c r="I2840" s="151"/>
      <c r="J2840" s="152"/>
      <c r="K2840" s="153"/>
      <c r="L2840" s="153"/>
      <c r="M2840" s="153"/>
      <c r="N2840" s="153"/>
      <c r="O2840" s="153"/>
      <c r="P2840" s="153"/>
      <c r="Q2840" s="153"/>
      <c r="R2840" s="153"/>
      <c r="S2840" s="152"/>
      <c r="T2840" s="153"/>
      <c r="X2840" s="69" t="str">
        <f t="shared" si="92"/>
        <v/>
      </c>
      <c r="Y2840" s="69" t="str">
        <f t="shared" si="93"/>
        <v/>
      </c>
    </row>
    <row r="2841" spans="8:25" x14ac:dyDescent="0.25">
      <c r="H2841" s="155"/>
      <c r="I2841" s="151"/>
      <c r="J2841" s="152"/>
      <c r="K2841" s="153"/>
      <c r="L2841" s="153"/>
      <c r="M2841" s="153"/>
      <c r="N2841" s="153"/>
      <c r="O2841" s="153"/>
      <c r="P2841" s="153"/>
      <c r="Q2841" s="153"/>
      <c r="R2841" s="153"/>
      <c r="S2841" s="152"/>
      <c r="T2841" s="153"/>
      <c r="X2841" s="69" t="str">
        <f t="shared" si="92"/>
        <v/>
      </c>
      <c r="Y2841" s="69" t="str">
        <f t="shared" si="93"/>
        <v/>
      </c>
    </row>
    <row r="2842" spans="8:25" x14ac:dyDescent="0.25">
      <c r="H2842" s="155"/>
      <c r="I2842" s="151"/>
      <c r="J2842" s="152"/>
      <c r="K2842" s="153"/>
      <c r="L2842" s="153"/>
      <c r="M2842" s="153"/>
      <c r="N2842" s="153"/>
      <c r="O2842" s="153"/>
      <c r="P2842" s="153"/>
      <c r="Q2842" s="153"/>
      <c r="R2842" s="153"/>
      <c r="S2842" s="152"/>
      <c r="T2842" s="153"/>
      <c r="X2842" s="69" t="str">
        <f t="shared" si="92"/>
        <v/>
      </c>
      <c r="Y2842" s="69" t="str">
        <f t="shared" si="93"/>
        <v/>
      </c>
    </row>
    <row r="2843" spans="8:25" x14ac:dyDescent="0.25">
      <c r="H2843" s="155"/>
      <c r="I2843" s="151"/>
      <c r="J2843" s="152"/>
      <c r="K2843" s="153"/>
      <c r="L2843" s="153"/>
      <c r="M2843" s="153"/>
      <c r="N2843" s="153"/>
      <c r="O2843" s="153"/>
      <c r="P2843" s="153"/>
      <c r="Q2843" s="153"/>
      <c r="R2843" s="153"/>
      <c r="S2843" s="152"/>
      <c r="T2843" s="153"/>
      <c r="X2843" s="69" t="str">
        <f t="shared" si="92"/>
        <v/>
      </c>
      <c r="Y2843" s="69" t="str">
        <f t="shared" si="93"/>
        <v/>
      </c>
    </row>
    <row r="2844" spans="8:25" x14ac:dyDescent="0.25">
      <c r="H2844" s="155"/>
      <c r="I2844" s="151"/>
      <c r="J2844" s="152"/>
      <c r="K2844" s="153"/>
      <c r="L2844" s="153"/>
      <c r="M2844" s="153"/>
      <c r="N2844" s="153"/>
      <c r="O2844" s="153"/>
      <c r="P2844" s="153"/>
      <c r="Q2844" s="153"/>
      <c r="R2844" s="153"/>
      <c r="S2844" s="152"/>
      <c r="T2844" s="153"/>
      <c r="X2844" s="69" t="str">
        <f t="shared" si="92"/>
        <v/>
      </c>
      <c r="Y2844" s="69" t="str">
        <f t="shared" si="93"/>
        <v/>
      </c>
    </row>
    <row r="2845" spans="8:25" x14ac:dyDescent="0.25">
      <c r="H2845" s="155"/>
      <c r="I2845" s="151"/>
      <c r="J2845" s="152"/>
      <c r="K2845" s="153"/>
      <c r="L2845" s="153"/>
      <c r="M2845" s="153"/>
      <c r="N2845" s="153"/>
      <c r="O2845" s="153"/>
      <c r="P2845" s="153"/>
      <c r="Q2845" s="153"/>
      <c r="R2845" s="153"/>
      <c r="S2845" s="152"/>
      <c r="T2845" s="153"/>
      <c r="X2845" s="69" t="str">
        <f t="shared" si="92"/>
        <v/>
      </c>
      <c r="Y2845" s="69" t="str">
        <f t="shared" si="93"/>
        <v/>
      </c>
    </row>
    <row r="2846" spans="8:25" x14ac:dyDescent="0.25">
      <c r="H2846" s="155"/>
      <c r="I2846" s="151"/>
      <c r="J2846" s="152"/>
      <c r="K2846" s="153"/>
      <c r="L2846" s="153"/>
      <c r="M2846" s="153"/>
      <c r="N2846" s="153"/>
      <c r="O2846" s="153"/>
      <c r="P2846" s="153"/>
      <c r="Q2846" s="153"/>
      <c r="R2846" s="153"/>
      <c r="S2846" s="152"/>
      <c r="T2846" s="153"/>
      <c r="X2846" s="69" t="str">
        <f t="shared" si="92"/>
        <v/>
      </c>
      <c r="Y2846" s="69" t="str">
        <f t="shared" si="93"/>
        <v/>
      </c>
    </row>
    <row r="2847" spans="8:25" x14ac:dyDescent="0.25">
      <c r="H2847" s="155"/>
      <c r="I2847" s="151"/>
      <c r="J2847" s="152"/>
      <c r="K2847" s="153"/>
      <c r="L2847" s="153"/>
      <c r="M2847" s="153"/>
      <c r="N2847" s="153"/>
      <c r="O2847" s="153"/>
      <c r="P2847" s="153"/>
      <c r="Q2847" s="153"/>
      <c r="R2847" s="153"/>
      <c r="S2847" s="152"/>
      <c r="T2847" s="153"/>
      <c r="X2847" s="69" t="str">
        <f t="shared" si="92"/>
        <v/>
      </c>
      <c r="Y2847" s="69" t="str">
        <f t="shared" si="93"/>
        <v/>
      </c>
    </row>
    <row r="2848" spans="8:25" x14ac:dyDescent="0.25">
      <c r="H2848" s="155"/>
      <c r="I2848" s="151"/>
      <c r="J2848" s="152"/>
      <c r="K2848" s="153"/>
      <c r="L2848" s="153"/>
      <c r="M2848" s="153"/>
      <c r="N2848" s="153"/>
      <c r="O2848" s="153"/>
      <c r="P2848" s="153"/>
      <c r="Q2848" s="153"/>
      <c r="R2848" s="153"/>
      <c r="S2848" s="152"/>
      <c r="T2848" s="153"/>
      <c r="X2848" s="69" t="str">
        <f t="shared" si="92"/>
        <v/>
      </c>
      <c r="Y2848" s="69" t="str">
        <f t="shared" si="93"/>
        <v/>
      </c>
    </row>
    <row r="2849" spans="8:25" x14ac:dyDescent="0.25">
      <c r="H2849" s="155"/>
      <c r="I2849" s="151"/>
      <c r="J2849" s="152"/>
      <c r="K2849" s="153"/>
      <c r="L2849" s="153"/>
      <c r="M2849" s="153"/>
      <c r="N2849" s="153"/>
      <c r="O2849" s="153"/>
      <c r="P2849" s="153"/>
      <c r="Q2849" s="153"/>
      <c r="R2849" s="153"/>
      <c r="S2849" s="152"/>
      <c r="T2849" s="153"/>
      <c r="X2849" s="69" t="str">
        <f t="shared" si="92"/>
        <v/>
      </c>
      <c r="Y2849" s="69" t="str">
        <f t="shared" si="93"/>
        <v/>
      </c>
    </row>
    <row r="2850" spans="8:25" x14ac:dyDescent="0.25">
      <c r="H2850" s="155"/>
      <c r="I2850" s="151"/>
      <c r="J2850" s="152"/>
      <c r="K2850" s="153"/>
      <c r="L2850" s="153"/>
      <c r="M2850" s="153"/>
      <c r="N2850" s="153"/>
      <c r="O2850" s="153"/>
      <c r="P2850" s="153"/>
      <c r="Q2850" s="153"/>
      <c r="R2850" s="153"/>
      <c r="S2850" s="152"/>
      <c r="T2850" s="153"/>
      <c r="X2850" s="69" t="str">
        <f t="shared" si="92"/>
        <v/>
      </c>
      <c r="Y2850" s="69" t="str">
        <f t="shared" si="93"/>
        <v/>
      </c>
    </row>
    <row r="2851" spans="8:25" x14ac:dyDescent="0.25">
      <c r="H2851" s="155"/>
      <c r="I2851" s="151"/>
      <c r="J2851" s="152"/>
      <c r="K2851" s="153"/>
      <c r="L2851" s="153"/>
      <c r="M2851" s="153"/>
      <c r="N2851" s="153"/>
      <c r="O2851" s="153"/>
      <c r="P2851" s="153"/>
      <c r="Q2851" s="153"/>
      <c r="R2851" s="153"/>
      <c r="S2851" s="152"/>
      <c r="T2851" s="153"/>
      <c r="X2851" s="69" t="str">
        <f t="shared" si="92"/>
        <v/>
      </c>
      <c r="Y2851" s="69" t="str">
        <f t="shared" si="93"/>
        <v/>
      </c>
    </row>
    <row r="2852" spans="8:25" x14ac:dyDescent="0.25">
      <c r="H2852" s="155"/>
      <c r="I2852" s="151"/>
      <c r="J2852" s="152"/>
      <c r="K2852" s="153"/>
      <c r="L2852" s="153"/>
      <c r="M2852" s="153"/>
      <c r="N2852" s="153"/>
      <c r="O2852" s="153"/>
      <c r="P2852" s="153"/>
      <c r="Q2852" s="153"/>
      <c r="R2852" s="153"/>
      <c r="S2852" s="152"/>
      <c r="T2852" s="153"/>
      <c r="X2852" s="69" t="str">
        <f t="shared" si="92"/>
        <v/>
      </c>
      <c r="Y2852" s="69" t="str">
        <f t="shared" si="93"/>
        <v/>
      </c>
    </row>
    <row r="2853" spans="8:25" x14ac:dyDescent="0.25">
      <c r="H2853" s="155"/>
      <c r="I2853" s="151"/>
      <c r="J2853" s="152"/>
      <c r="K2853" s="153"/>
      <c r="L2853" s="153"/>
      <c r="M2853" s="153"/>
      <c r="N2853" s="153"/>
      <c r="O2853" s="153"/>
      <c r="P2853" s="153"/>
      <c r="Q2853" s="153"/>
      <c r="R2853" s="153"/>
      <c r="S2853" s="152"/>
      <c r="T2853" s="153"/>
      <c r="X2853" s="69" t="str">
        <f t="shared" si="92"/>
        <v/>
      </c>
      <c r="Y2853" s="69" t="str">
        <f t="shared" si="93"/>
        <v/>
      </c>
    </row>
    <row r="2854" spans="8:25" x14ac:dyDescent="0.25">
      <c r="H2854" s="155"/>
      <c r="I2854" s="151"/>
      <c r="J2854" s="152"/>
      <c r="K2854" s="153"/>
      <c r="L2854" s="153"/>
      <c r="M2854" s="153"/>
      <c r="N2854" s="153"/>
      <c r="O2854" s="153"/>
      <c r="P2854" s="153"/>
      <c r="Q2854" s="153"/>
      <c r="R2854" s="153"/>
      <c r="S2854" s="152"/>
      <c r="T2854" s="153"/>
      <c r="X2854" s="69" t="str">
        <f t="shared" si="92"/>
        <v/>
      </c>
      <c r="Y2854" s="69" t="str">
        <f t="shared" si="93"/>
        <v/>
      </c>
    </row>
    <row r="2855" spans="8:25" x14ac:dyDescent="0.25">
      <c r="H2855" s="155"/>
      <c r="I2855" s="151"/>
      <c r="J2855" s="152"/>
      <c r="K2855" s="153"/>
      <c r="L2855" s="153"/>
      <c r="M2855" s="153"/>
      <c r="N2855" s="153"/>
      <c r="O2855" s="153"/>
      <c r="P2855" s="153"/>
      <c r="Q2855" s="153"/>
      <c r="R2855" s="153"/>
      <c r="S2855" s="152"/>
      <c r="T2855" s="153"/>
      <c r="X2855" s="69" t="str">
        <f t="shared" si="92"/>
        <v/>
      </c>
      <c r="Y2855" s="69" t="str">
        <f t="shared" si="93"/>
        <v/>
      </c>
    </row>
    <row r="2856" spans="8:25" x14ac:dyDescent="0.25">
      <c r="H2856" s="155"/>
      <c r="I2856" s="151"/>
      <c r="J2856" s="152"/>
      <c r="K2856" s="153"/>
      <c r="L2856" s="153"/>
      <c r="M2856" s="153"/>
      <c r="N2856" s="153"/>
      <c r="O2856" s="153"/>
      <c r="P2856" s="153"/>
      <c r="Q2856" s="153"/>
      <c r="R2856" s="153"/>
      <c r="S2856" s="152"/>
      <c r="T2856" s="153"/>
      <c r="X2856" s="69" t="str">
        <f t="shared" si="92"/>
        <v/>
      </c>
      <c r="Y2856" s="69" t="str">
        <f t="shared" si="93"/>
        <v/>
      </c>
    </row>
    <row r="2857" spans="8:25" x14ac:dyDescent="0.25">
      <c r="H2857" s="155"/>
      <c r="I2857" s="151"/>
      <c r="J2857" s="152"/>
      <c r="K2857" s="153"/>
      <c r="L2857" s="153"/>
      <c r="M2857" s="153"/>
      <c r="N2857" s="153"/>
      <c r="O2857" s="153"/>
      <c r="P2857" s="153"/>
      <c r="Q2857" s="153"/>
      <c r="R2857" s="153"/>
      <c r="S2857" s="152"/>
      <c r="T2857" s="153"/>
      <c r="X2857" s="69" t="str">
        <f t="shared" si="92"/>
        <v/>
      </c>
      <c r="Y2857" s="69" t="str">
        <f t="shared" si="93"/>
        <v/>
      </c>
    </row>
    <row r="2858" spans="8:25" x14ac:dyDescent="0.25">
      <c r="H2858" s="155"/>
      <c r="I2858" s="151"/>
      <c r="J2858" s="152"/>
      <c r="K2858" s="153"/>
      <c r="L2858" s="153"/>
      <c r="M2858" s="153"/>
      <c r="N2858" s="153"/>
      <c r="O2858" s="153"/>
      <c r="P2858" s="153"/>
      <c r="Q2858" s="153"/>
      <c r="R2858" s="153"/>
      <c r="S2858" s="152"/>
      <c r="T2858" s="153"/>
      <c r="X2858" s="69" t="str">
        <f t="shared" si="92"/>
        <v/>
      </c>
      <c r="Y2858" s="69" t="str">
        <f t="shared" si="93"/>
        <v/>
      </c>
    </row>
    <row r="2859" spans="8:25" x14ac:dyDescent="0.25">
      <c r="H2859" s="155"/>
      <c r="I2859" s="151"/>
      <c r="J2859" s="152"/>
      <c r="K2859" s="153"/>
      <c r="L2859" s="153"/>
      <c r="M2859" s="153"/>
      <c r="N2859" s="153"/>
      <c r="O2859" s="153"/>
      <c r="P2859" s="153"/>
      <c r="Q2859" s="153"/>
      <c r="R2859" s="153"/>
      <c r="S2859" s="152"/>
      <c r="T2859" s="153"/>
      <c r="X2859" s="69" t="str">
        <f t="shared" si="92"/>
        <v/>
      </c>
      <c r="Y2859" s="69" t="str">
        <f t="shared" si="93"/>
        <v/>
      </c>
    </row>
    <row r="2860" spans="8:25" x14ac:dyDescent="0.25">
      <c r="H2860" s="155"/>
      <c r="I2860" s="151"/>
      <c r="J2860" s="152"/>
      <c r="K2860" s="153"/>
      <c r="L2860" s="153"/>
      <c r="M2860" s="153"/>
      <c r="N2860" s="153"/>
      <c r="O2860" s="153"/>
      <c r="P2860" s="153"/>
      <c r="Q2860" s="153"/>
      <c r="R2860" s="153"/>
      <c r="S2860" s="152"/>
      <c r="T2860" s="153"/>
      <c r="X2860" s="69" t="str">
        <f t="shared" si="92"/>
        <v/>
      </c>
      <c r="Y2860" s="69" t="str">
        <f t="shared" si="93"/>
        <v/>
      </c>
    </row>
    <row r="2861" spans="8:25" x14ac:dyDescent="0.25">
      <c r="H2861" s="155"/>
      <c r="I2861" s="151"/>
      <c r="J2861" s="152"/>
      <c r="K2861" s="153"/>
      <c r="L2861" s="153"/>
      <c r="M2861" s="153"/>
      <c r="N2861" s="153"/>
      <c r="O2861" s="153"/>
      <c r="P2861" s="153"/>
      <c r="Q2861" s="153"/>
      <c r="R2861" s="153"/>
      <c r="S2861" s="152"/>
      <c r="T2861" s="153"/>
      <c r="X2861" s="69" t="str">
        <f t="shared" si="92"/>
        <v/>
      </c>
      <c r="Y2861" s="69" t="str">
        <f t="shared" si="93"/>
        <v/>
      </c>
    </row>
    <row r="2862" spans="8:25" x14ac:dyDescent="0.25">
      <c r="H2862" s="155"/>
      <c r="I2862" s="151"/>
      <c r="J2862" s="152"/>
      <c r="K2862" s="153"/>
      <c r="L2862" s="153"/>
      <c r="M2862" s="153"/>
      <c r="N2862" s="153"/>
      <c r="O2862" s="153"/>
      <c r="P2862" s="153"/>
      <c r="Q2862" s="153"/>
      <c r="R2862" s="153"/>
      <c r="S2862" s="152"/>
      <c r="T2862" s="153"/>
      <c r="X2862" s="69" t="str">
        <f t="shared" si="92"/>
        <v/>
      </c>
      <c r="Y2862" s="69" t="str">
        <f t="shared" si="93"/>
        <v/>
      </c>
    </row>
    <row r="2863" spans="8:25" x14ac:dyDescent="0.25">
      <c r="H2863" s="155"/>
      <c r="I2863" s="151"/>
      <c r="J2863" s="152"/>
      <c r="K2863" s="153"/>
      <c r="L2863" s="153"/>
      <c r="M2863" s="153"/>
      <c r="N2863" s="153"/>
      <c r="O2863" s="153"/>
      <c r="P2863" s="153"/>
      <c r="Q2863" s="153"/>
      <c r="R2863" s="153"/>
      <c r="S2863" s="152"/>
      <c r="T2863" s="153"/>
      <c r="X2863" s="69" t="str">
        <f t="shared" si="92"/>
        <v/>
      </c>
      <c r="Y2863" s="69" t="str">
        <f t="shared" si="93"/>
        <v/>
      </c>
    </row>
    <row r="2864" spans="8:25" x14ac:dyDescent="0.25">
      <c r="H2864" s="155"/>
      <c r="I2864" s="151"/>
      <c r="J2864" s="152"/>
      <c r="K2864" s="153"/>
      <c r="L2864" s="153"/>
      <c r="M2864" s="153"/>
      <c r="N2864" s="153"/>
      <c r="O2864" s="153"/>
      <c r="P2864" s="153"/>
      <c r="Q2864" s="153"/>
      <c r="R2864" s="153"/>
      <c r="S2864" s="152"/>
      <c r="T2864" s="153"/>
      <c r="X2864" s="69" t="str">
        <f t="shared" si="92"/>
        <v/>
      </c>
      <c r="Y2864" s="69" t="str">
        <f t="shared" si="93"/>
        <v/>
      </c>
    </row>
    <row r="2865" spans="8:25" x14ac:dyDescent="0.25">
      <c r="H2865" s="155"/>
      <c r="I2865" s="151"/>
      <c r="J2865" s="152"/>
      <c r="K2865" s="153"/>
      <c r="L2865" s="153"/>
      <c r="M2865" s="153"/>
      <c r="N2865" s="153"/>
      <c r="O2865" s="153"/>
      <c r="P2865" s="153"/>
      <c r="Q2865" s="153"/>
      <c r="R2865" s="153"/>
      <c r="S2865" s="152"/>
      <c r="T2865" s="153"/>
      <c r="X2865" s="69" t="str">
        <f t="shared" si="92"/>
        <v/>
      </c>
      <c r="Y2865" s="69" t="str">
        <f t="shared" si="93"/>
        <v/>
      </c>
    </row>
    <row r="2866" spans="8:25" x14ac:dyDescent="0.25">
      <c r="H2866" s="155"/>
      <c r="I2866" s="151"/>
      <c r="J2866" s="152"/>
      <c r="K2866" s="153"/>
      <c r="L2866" s="153"/>
      <c r="M2866" s="153"/>
      <c r="N2866" s="153"/>
      <c r="O2866" s="153"/>
      <c r="P2866" s="153"/>
      <c r="Q2866" s="153"/>
      <c r="R2866" s="153"/>
      <c r="S2866" s="152"/>
      <c r="T2866" s="153"/>
      <c r="X2866" s="69" t="str">
        <f t="shared" si="92"/>
        <v/>
      </c>
      <c r="Y2866" s="69" t="str">
        <f t="shared" si="93"/>
        <v/>
      </c>
    </row>
    <row r="2867" spans="8:25" x14ac:dyDescent="0.25">
      <c r="H2867" s="155"/>
      <c r="I2867" s="151"/>
      <c r="J2867" s="152"/>
      <c r="K2867" s="153"/>
      <c r="L2867" s="153"/>
      <c r="M2867" s="153"/>
      <c r="N2867" s="153"/>
      <c r="O2867" s="153"/>
      <c r="P2867" s="153"/>
      <c r="Q2867" s="153"/>
      <c r="R2867" s="153"/>
      <c r="S2867" s="152"/>
      <c r="T2867" s="153"/>
      <c r="X2867" s="69" t="str">
        <f t="shared" si="92"/>
        <v/>
      </c>
      <c r="Y2867" s="69" t="str">
        <f t="shared" si="93"/>
        <v/>
      </c>
    </row>
    <row r="2868" spans="8:25" x14ac:dyDescent="0.25">
      <c r="H2868" s="155"/>
      <c r="I2868" s="151"/>
      <c r="J2868" s="152"/>
      <c r="K2868" s="153"/>
      <c r="L2868" s="153"/>
      <c r="M2868" s="153"/>
      <c r="N2868" s="153"/>
      <c r="O2868" s="153"/>
      <c r="P2868" s="153"/>
      <c r="Q2868" s="153"/>
      <c r="R2868" s="153"/>
      <c r="S2868" s="152"/>
      <c r="T2868" s="153"/>
      <c r="X2868" s="69" t="str">
        <f t="shared" si="92"/>
        <v/>
      </c>
      <c r="Y2868" s="69" t="str">
        <f t="shared" si="93"/>
        <v/>
      </c>
    </row>
    <row r="2869" spans="8:25" x14ac:dyDescent="0.25">
      <c r="H2869" s="155"/>
      <c r="I2869" s="151"/>
      <c r="J2869" s="152"/>
      <c r="K2869" s="153"/>
      <c r="L2869" s="153"/>
      <c r="M2869" s="153"/>
      <c r="N2869" s="153"/>
      <c r="O2869" s="153"/>
      <c r="P2869" s="153"/>
      <c r="Q2869" s="153"/>
      <c r="R2869" s="153"/>
      <c r="S2869" s="152"/>
      <c r="T2869" s="153"/>
      <c r="X2869" s="69" t="str">
        <f t="shared" si="92"/>
        <v/>
      </c>
      <c r="Y2869" s="69" t="str">
        <f t="shared" si="93"/>
        <v/>
      </c>
    </row>
    <row r="2870" spans="8:25" x14ac:dyDescent="0.25">
      <c r="H2870" s="155"/>
      <c r="I2870" s="151"/>
      <c r="J2870" s="152"/>
      <c r="K2870" s="153"/>
      <c r="L2870" s="153"/>
      <c r="M2870" s="153"/>
      <c r="N2870" s="153"/>
      <c r="O2870" s="153"/>
      <c r="P2870" s="153"/>
      <c r="Q2870" s="153"/>
      <c r="R2870" s="153"/>
      <c r="S2870" s="152"/>
      <c r="T2870" s="153"/>
      <c r="X2870" s="69" t="str">
        <f t="shared" si="92"/>
        <v/>
      </c>
      <c r="Y2870" s="69" t="str">
        <f t="shared" si="93"/>
        <v/>
      </c>
    </row>
    <row r="2871" spans="8:25" x14ac:dyDescent="0.25">
      <c r="H2871" s="155"/>
      <c r="I2871" s="151"/>
      <c r="J2871" s="152"/>
      <c r="K2871" s="153"/>
      <c r="L2871" s="153"/>
      <c r="M2871" s="153"/>
      <c r="N2871" s="153"/>
      <c r="O2871" s="153"/>
      <c r="P2871" s="153"/>
      <c r="Q2871" s="153"/>
      <c r="R2871" s="153"/>
      <c r="S2871" s="152"/>
      <c r="T2871" s="153"/>
      <c r="X2871" s="69" t="str">
        <f t="shared" si="92"/>
        <v/>
      </c>
      <c r="Y2871" s="69" t="str">
        <f t="shared" si="93"/>
        <v/>
      </c>
    </row>
    <row r="2872" spans="8:25" x14ac:dyDescent="0.25">
      <c r="H2872" s="155"/>
      <c r="I2872" s="151"/>
      <c r="J2872" s="152"/>
      <c r="K2872" s="153"/>
      <c r="L2872" s="153"/>
      <c r="M2872" s="153"/>
      <c r="N2872" s="153"/>
      <c r="O2872" s="153"/>
      <c r="P2872" s="153"/>
      <c r="Q2872" s="153"/>
      <c r="R2872" s="153"/>
      <c r="S2872" s="152"/>
      <c r="T2872" s="153"/>
      <c r="X2872" s="69" t="str">
        <f t="shared" si="92"/>
        <v/>
      </c>
      <c r="Y2872" s="69" t="str">
        <f t="shared" si="93"/>
        <v/>
      </c>
    </row>
    <row r="2873" spans="8:25" x14ac:dyDescent="0.25">
      <c r="H2873" s="155"/>
      <c r="I2873" s="151"/>
      <c r="J2873" s="152"/>
      <c r="K2873" s="153"/>
      <c r="L2873" s="153"/>
      <c r="M2873" s="153"/>
      <c r="N2873" s="153"/>
      <c r="O2873" s="153"/>
      <c r="P2873" s="153"/>
      <c r="Q2873" s="153"/>
      <c r="R2873" s="153"/>
      <c r="S2873" s="152"/>
      <c r="T2873" s="153"/>
      <c r="X2873" s="69" t="str">
        <f t="shared" si="92"/>
        <v/>
      </c>
      <c r="Y2873" s="69" t="str">
        <f t="shared" si="93"/>
        <v/>
      </c>
    </row>
    <row r="2874" spans="8:25" x14ac:dyDescent="0.25">
      <c r="H2874" s="155"/>
      <c r="I2874" s="151"/>
      <c r="J2874" s="152"/>
      <c r="K2874" s="153"/>
      <c r="L2874" s="153"/>
      <c r="M2874" s="153"/>
      <c r="N2874" s="153"/>
      <c r="O2874" s="153"/>
      <c r="P2874" s="153"/>
      <c r="Q2874" s="153"/>
      <c r="R2874" s="153"/>
      <c r="S2874" s="152"/>
      <c r="T2874" s="153"/>
      <c r="X2874" s="69" t="str">
        <f t="shared" si="92"/>
        <v/>
      </c>
      <c r="Y2874" s="69" t="str">
        <f t="shared" si="93"/>
        <v/>
      </c>
    </row>
    <row r="2875" spans="8:25" x14ac:dyDescent="0.25">
      <c r="H2875" s="155"/>
      <c r="I2875" s="151"/>
      <c r="J2875" s="152"/>
      <c r="K2875" s="153"/>
      <c r="L2875" s="153"/>
      <c r="M2875" s="153"/>
      <c r="N2875" s="153"/>
      <c r="O2875" s="153"/>
      <c r="P2875" s="153"/>
      <c r="Q2875" s="153"/>
      <c r="R2875" s="153"/>
      <c r="S2875" s="152"/>
      <c r="T2875" s="153"/>
      <c r="X2875" s="69" t="str">
        <f t="shared" si="92"/>
        <v/>
      </c>
      <c r="Y2875" s="69" t="str">
        <f t="shared" si="93"/>
        <v/>
      </c>
    </row>
    <row r="2876" spans="8:25" x14ac:dyDescent="0.25">
      <c r="H2876" s="155"/>
      <c r="I2876" s="151"/>
      <c r="J2876" s="152"/>
      <c r="K2876" s="153"/>
      <c r="L2876" s="153"/>
      <c r="M2876" s="153"/>
      <c r="N2876" s="153"/>
      <c r="O2876" s="153"/>
      <c r="P2876" s="153"/>
      <c r="Q2876" s="153"/>
      <c r="R2876" s="153"/>
      <c r="S2876" s="152"/>
      <c r="T2876" s="153"/>
      <c r="X2876" s="69" t="str">
        <f t="shared" si="92"/>
        <v/>
      </c>
      <c r="Y2876" s="69" t="str">
        <f t="shared" si="93"/>
        <v/>
      </c>
    </row>
    <row r="2877" spans="8:25" x14ac:dyDescent="0.25">
      <c r="H2877" s="155"/>
      <c r="I2877" s="151"/>
      <c r="J2877" s="152"/>
      <c r="K2877" s="153"/>
      <c r="L2877" s="153"/>
      <c r="M2877" s="153"/>
      <c r="N2877" s="153"/>
      <c r="O2877" s="153"/>
      <c r="P2877" s="153"/>
      <c r="Q2877" s="153"/>
      <c r="R2877" s="153"/>
      <c r="S2877" s="152"/>
      <c r="T2877" s="153"/>
      <c r="X2877" s="69" t="str">
        <f t="shared" si="92"/>
        <v/>
      </c>
      <c r="Y2877" s="69" t="str">
        <f t="shared" si="93"/>
        <v/>
      </c>
    </row>
    <row r="2878" spans="8:25" x14ac:dyDescent="0.25">
      <c r="H2878" s="155"/>
      <c r="I2878" s="151"/>
      <c r="J2878" s="152"/>
      <c r="K2878" s="153"/>
      <c r="L2878" s="153"/>
      <c r="M2878" s="153"/>
      <c r="N2878" s="153"/>
      <c r="O2878" s="153"/>
      <c r="P2878" s="153"/>
      <c r="Q2878" s="153"/>
      <c r="R2878" s="153"/>
      <c r="S2878" s="152"/>
      <c r="T2878" s="153"/>
      <c r="X2878" s="69" t="str">
        <f t="shared" si="92"/>
        <v/>
      </c>
      <c r="Y2878" s="69" t="str">
        <f t="shared" si="93"/>
        <v/>
      </c>
    </row>
    <row r="2879" spans="8:25" x14ac:dyDescent="0.25">
      <c r="H2879" s="155"/>
      <c r="I2879" s="151"/>
      <c r="J2879" s="152"/>
      <c r="K2879" s="153"/>
      <c r="L2879" s="153"/>
      <c r="M2879" s="153"/>
      <c r="N2879" s="153"/>
      <c r="O2879" s="153"/>
      <c r="P2879" s="153"/>
      <c r="Q2879" s="153"/>
      <c r="R2879" s="153"/>
      <c r="S2879" s="152"/>
      <c r="T2879" s="153"/>
      <c r="X2879" s="69" t="str">
        <f t="shared" si="92"/>
        <v/>
      </c>
      <c r="Y2879" s="69" t="str">
        <f t="shared" si="93"/>
        <v/>
      </c>
    </row>
    <row r="2880" spans="8:25" x14ac:dyDescent="0.25">
      <c r="H2880" s="155"/>
      <c r="I2880" s="151"/>
      <c r="J2880" s="152"/>
      <c r="K2880" s="153"/>
      <c r="L2880" s="153"/>
      <c r="M2880" s="153"/>
      <c r="N2880" s="153"/>
      <c r="O2880" s="153"/>
      <c r="P2880" s="153"/>
      <c r="Q2880" s="153"/>
      <c r="R2880" s="153"/>
      <c r="S2880" s="152"/>
      <c r="T2880" s="153"/>
      <c r="X2880" s="69" t="str">
        <f t="shared" si="92"/>
        <v/>
      </c>
      <c r="Y2880" s="69" t="str">
        <f t="shared" si="93"/>
        <v/>
      </c>
    </row>
    <row r="2881" spans="8:25" x14ac:dyDescent="0.25">
      <c r="H2881" s="155"/>
      <c r="I2881" s="151"/>
      <c r="J2881" s="152"/>
      <c r="K2881" s="153"/>
      <c r="L2881" s="153"/>
      <c r="M2881" s="153"/>
      <c r="N2881" s="153"/>
      <c r="O2881" s="153"/>
      <c r="P2881" s="153"/>
      <c r="Q2881" s="153"/>
      <c r="R2881" s="153"/>
      <c r="S2881" s="152"/>
      <c r="T2881" s="153"/>
      <c r="X2881" s="69" t="str">
        <f t="shared" si="92"/>
        <v/>
      </c>
      <c r="Y2881" s="69" t="str">
        <f t="shared" si="93"/>
        <v/>
      </c>
    </row>
    <row r="2882" spans="8:25" x14ac:dyDescent="0.25">
      <c r="H2882" s="155"/>
      <c r="I2882" s="151"/>
      <c r="J2882" s="152"/>
      <c r="K2882" s="153"/>
      <c r="L2882" s="153"/>
      <c r="M2882" s="153"/>
      <c r="N2882" s="153"/>
      <c r="O2882" s="153"/>
      <c r="P2882" s="153"/>
      <c r="Q2882" s="153"/>
      <c r="R2882" s="153"/>
      <c r="S2882" s="152"/>
      <c r="T2882" s="153"/>
      <c r="X2882" s="69" t="str">
        <f t="shared" ref="X2882:X2945" si="94">IF(W2882&lt;&gt;"",W2882-I2882,"")</f>
        <v/>
      </c>
      <c r="Y2882" s="69" t="str">
        <f t="shared" si="93"/>
        <v/>
      </c>
    </row>
    <row r="2883" spans="8:25" x14ac:dyDescent="0.25">
      <c r="H2883" s="155"/>
      <c r="I2883" s="151"/>
      <c r="J2883" s="152"/>
      <c r="K2883" s="153"/>
      <c r="L2883" s="153"/>
      <c r="M2883" s="153"/>
      <c r="N2883" s="153"/>
      <c r="O2883" s="153"/>
      <c r="P2883" s="153"/>
      <c r="Q2883" s="153"/>
      <c r="R2883" s="153"/>
      <c r="S2883" s="152"/>
      <c r="T2883" s="153"/>
      <c r="X2883" s="69" t="str">
        <f t="shared" si="94"/>
        <v/>
      </c>
      <c r="Y2883" s="69" t="str">
        <f t="shared" ref="Y2883:Y2946" si="95">IF(X2883&lt;&gt;"",IF(X2883&lt;365,"&lt; 1 year",IF(X2883&lt;730,"1-2",IF(X2883&lt;1095,"2-3",IF(X2883&lt;1460,"3-4",IF(X2883&lt;1825,"4-5","5+"))))),"")</f>
        <v/>
      </c>
    </row>
    <row r="2884" spans="8:25" x14ac:dyDescent="0.25">
      <c r="H2884" s="155"/>
      <c r="I2884" s="151"/>
      <c r="J2884" s="152"/>
      <c r="K2884" s="153"/>
      <c r="L2884" s="153"/>
      <c r="M2884" s="153"/>
      <c r="N2884" s="153"/>
      <c r="O2884" s="153"/>
      <c r="P2884" s="153"/>
      <c r="Q2884" s="153"/>
      <c r="R2884" s="153"/>
      <c r="S2884" s="152"/>
      <c r="T2884" s="153"/>
      <c r="X2884" s="69" t="str">
        <f t="shared" si="94"/>
        <v/>
      </c>
      <c r="Y2884" s="69" t="str">
        <f t="shared" si="95"/>
        <v/>
      </c>
    </row>
    <row r="2885" spans="8:25" x14ac:dyDescent="0.25">
      <c r="H2885" s="155"/>
      <c r="I2885" s="151"/>
      <c r="J2885" s="152"/>
      <c r="K2885" s="153"/>
      <c r="L2885" s="153"/>
      <c r="M2885" s="153"/>
      <c r="N2885" s="153"/>
      <c r="O2885" s="153"/>
      <c r="P2885" s="153"/>
      <c r="Q2885" s="153"/>
      <c r="R2885" s="153"/>
      <c r="S2885" s="152"/>
      <c r="T2885" s="153"/>
      <c r="X2885" s="69" t="str">
        <f t="shared" si="94"/>
        <v/>
      </c>
      <c r="Y2885" s="69" t="str">
        <f t="shared" si="95"/>
        <v/>
      </c>
    </row>
    <row r="2886" spans="8:25" x14ac:dyDescent="0.25">
      <c r="H2886" s="155"/>
      <c r="I2886" s="151"/>
      <c r="J2886" s="152"/>
      <c r="K2886" s="153"/>
      <c r="L2886" s="153"/>
      <c r="M2886" s="153"/>
      <c r="N2886" s="153"/>
      <c r="O2886" s="153"/>
      <c r="P2886" s="153"/>
      <c r="Q2886" s="153"/>
      <c r="R2886" s="153"/>
      <c r="S2886" s="152"/>
      <c r="T2886" s="153"/>
      <c r="X2886" s="69" t="str">
        <f t="shared" si="94"/>
        <v/>
      </c>
      <c r="Y2886" s="69" t="str">
        <f t="shared" si="95"/>
        <v/>
      </c>
    </row>
    <row r="2887" spans="8:25" x14ac:dyDescent="0.25">
      <c r="H2887" s="155"/>
      <c r="I2887" s="151"/>
      <c r="J2887" s="152"/>
      <c r="K2887" s="153"/>
      <c r="L2887" s="153"/>
      <c r="M2887" s="153"/>
      <c r="N2887" s="153"/>
      <c r="O2887" s="153"/>
      <c r="P2887" s="153"/>
      <c r="Q2887" s="153"/>
      <c r="R2887" s="153"/>
      <c r="S2887" s="152"/>
      <c r="T2887" s="153"/>
      <c r="X2887" s="69" t="str">
        <f t="shared" si="94"/>
        <v/>
      </c>
      <c r="Y2887" s="69" t="str">
        <f t="shared" si="95"/>
        <v/>
      </c>
    </row>
    <row r="2888" spans="8:25" x14ac:dyDescent="0.25">
      <c r="H2888" s="155"/>
      <c r="I2888" s="151"/>
      <c r="J2888" s="152"/>
      <c r="K2888" s="153"/>
      <c r="L2888" s="153"/>
      <c r="M2888" s="153"/>
      <c r="N2888" s="153"/>
      <c r="O2888" s="153"/>
      <c r="P2888" s="153"/>
      <c r="Q2888" s="153"/>
      <c r="R2888" s="153"/>
      <c r="S2888" s="152"/>
      <c r="T2888" s="153"/>
      <c r="X2888" s="69" t="str">
        <f t="shared" si="94"/>
        <v/>
      </c>
      <c r="Y2888" s="69" t="str">
        <f t="shared" si="95"/>
        <v/>
      </c>
    </row>
    <row r="2889" spans="8:25" x14ac:dyDescent="0.25">
      <c r="H2889" s="155"/>
      <c r="I2889" s="151"/>
      <c r="J2889" s="152"/>
      <c r="K2889" s="153"/>
      <c r="L2889" s="153"/>
      <c r="M2889" s="153"/>
      <c r="N2889" s="153"/>
      <c r="O2889" s="153"/>
      <c r="P2889" s="153"/>
      <c r="Q2889" s="153"/>
      <c r="R2889" s="153"/>
      <c r="S2889" s="152"/>
      <c r="T2889" s="153"/>
      <c r="X2889" s="69" t="str">
        <f t="shared" si="94"/>
        <v/>
      </c>
      <c r="Y2889" s="69" t="str">
        <f t="shared" si="95"/>
        <v/>
      </c>
    </row>
    <row r="2890" spans="8:25" x14ac:dyDescent="0.25">
      <c r="H2890" s="155"/>
      <c r="I2890" s="151"/>
      <c r="J2890" s="152"/>
      <c r="K2890" s="153"/>
      <c r="L2890" s="153"/>
      <c r="M2890" s="153"/>
      <c r="N2890" s="153"/>
      <c r="O2890" s="153"/>
      <c r="P2890" s="153"/>
      <c r="Q2890" s="153"/>
      <c r="R2890" s="153"/>
      <c r="S2890" s="152"/>
      <c r="T2890" s="153"/>
      <c r="X2890" s="69" t="str">
        <f t="shared" si="94"/>
        <v/>
      </c>
      <c r="Y2890" s="69" t="str">
        <f t="shared" si="95"/>
        <v/>
      </c>
    </row>
    <row r="2891" spans="8:25" x14ac:dyDescent="0.25">
      <c r="H2891" s="155"/>
      <c r="I2891" s="151"/>
      <c r="J2891" s="152"/>
      <c r="K2891" s="153"/>
      <c r="L2891" s="153"/>
      <c r="M2891" s="153"/>
      <c r="N2891" s="153"/>
      <c r="O2891" s="153"/>
      <c r="P2891" s="153"/>
      <c r="Q2891" s="153"/>
      <c r="R2891" s="153"/>
      <c r="S2891" s="152"/>
      <c r="T2891" s="153"/>
      <c r="X2891" s="69" t="str">
        <f t="shared" si="94"/>
        <v/>
      </c>
      <c r="Y2891" s="69" t="str">
        <f t="shared" si="95"/>
        <v/>
      </c>
    </row>
    <row r="2892" spans="8:25" x14ac:dyDescent="0.25">
      <c r="H2892" s="155"/>
      <c r="I2892" s="151"/>
      <c r="J2892" s="152"/>
      <c r="K2892" s="153"/>
      <c r="L2892" s="153"/>
      <c r="M2892" s="153"/>
      <c r="N2892" s="153"/>
      <c r="O2892" s="153"/>
      <c r="P2892" s="153"/>
      <c r="Q2892" s="153"/>
      <c r="R2892" s="153"/>
      <c r="S2892" s="152"/>
      <c r="T2892" s="153"/>
      <c r="X2892" s="69" t="str">
        <f t="shared" si="94"/>
        <v/>
      </c>
      <c r="Y2892" s="69" t="str">
        <f t="shared" si="95"/>
        <v/>
      </c>
    </row>
    <row r="2893" spans="8:25" x14ac:dyDescent="0.25">
      <c r="H2893" s="155"/>
      <c r="I2893" s="151"/>
      <c r="J2893" s="152"/>
      <c r="K2893" s="153"/>
      <c r="L2893" s="153"/>
      <c r="M2893" s="153"/>
      <c r="N2893" s="153"/>
      <c r="O2893" s="153"/>
      <c r="P2893" s="153"/>
      <c r="Q2893" s="153"/>
      <c r="R2893" s="153"/>
      <c r="S2893" s="152"/>
      <c r="T2893" s="153"/>
      <c r="X2893" s="69" t="str">
        <f t="shared" si="94"/>
        <v/>
      </c>
      <c r="Y2893" s="69" t="str">
        <f t="shared" si="95"/>
        <v/>
      </c>
    </row>
    <row r="2894" spans="8:25" x14ac:dyDescent="0.25">
      <c r="H2894" s="155"/>
      <c r="I2894" s="151"/>
      <c r="J2894" s="152"/>
      <c r="K2894" s="153"/>
      <c r="L2894" s="153"/>
      <c r="M2894" s="153"/>
      <c r="N2894" s="153"/>
      <c r="O2894" s="153"/>
      <c r="P2894" s="153"/>
      <c r="Q2894" s="153"/>
      <c r="R2894" s="153"/>
      <c r="S2894" s="152"/>
      <c r="T2894" s="153"/>
      <c r="X2894" s="69" t="str">
        <f t="shared" si="94"/>
        <v/>
      </c>
      <c r="Y2894" s="69" t="str">
        <f t="shared" si="95"/>
        <v/>
      </c>
    </row>
    <row r="2895" spans="8:25" x14ac:dyDescent="0.25">
      <c r="H2895" s="155"/>
      <c r="I2895" s="151"/>
      <c r="J2895" s="152"/>
      <c r="K2895" s="153"/>
      <c r="L2895" s="153"/>
      <c r="M2895" s="153"/>
      <c r="N2895" s="153"/>
      <c r="O2895" s="153"/>
      <c r="P2895" s="153"/>
      <c r="Q2895" s="153"/>
      <c r="R2895" s="153"/>
      <c r="S2895" s="152"/>
      <c r="T2895" s="153"/>
      <c r="X2895" s="69" t="str">
        <f t="shared" si="94"/>
        <v/>
      </c>
      <c r="Y2895" s="69" t="str">
        <f t="shared" si="95"/>
        <v/>
      </c>
    </row>
    <row r="2896" spans="8:25" x14ac:dyDescent="0.25">
      <c r="H2896" s="155"/>
      <c r="I2896" s="151"/>
      <c r="J2896" s="152"/>
      <c r="K2896" s="153"/>
      <c r="L2896" s="153"/>
      <c r="M2896" s="153"/>
      <c r="N2896" s="153"/>
      <c r="O2896" s="153"/>
      <c r="P2896" s="153"/>
      <c r="Q2896" s="153"/>
      <c r="R2896" s="153"/>
      <c r="S2896" s="152"/>
      <c r="T2896" s="153"/>
      <c r="X2896" s="69" t="str">
        <f t="shared" si="94"/>
        <v/>
      </c>
      <c r="Y2896" s="69" t="str">
        <f t="shared" si="95"/>
        <v/>
      </c>
    </row>
    <row r="2897" spans="8:25" x14ac:dyDescent="0.25">
      <c r="H2897" s="155"/>
      <c r="I2897" s="151"/>
      <c r="J2897" s="152"/>
      <c r="K2897" s="153"/>
      <c r="L2897" s="153"/>
      <c r="M2897" s="153"/>
      <c r="N2897" s="153"/>
      <c r="O2897" s="153"/>
      <c r="P2897" s="153"/>
      <c r="Q2897" s="153"/>
      <c r="R2897" s="153"/>
      <c r="S2897" s="152"/>
      <c r="T2897" s="153"/>
      <c r="X2897" s="69" t="str">
        <f t="shared" si="94"/>
        <v/>
      </c>
      <c r="Y2897" s="69" t="str">
        <f t="shared" si="95"/>
        <v/>
      </c>
    </row>
    <row r="2898" spans="8:25" x14ac:dyDescent="0.25">
      <c r="H2898" s="155"/>
      <c r="I2898" s="151"/>
      <c r="J2898" s="152"/>
      <c r="K2898" s="153"/>
      <c r="L2898" s="153"/>
      <c r="M2898" s="153"/>
      <c r="N2898" s="153"/>
      <c r="O2898" s="153"/>
      <c r="P2898" s="153"/>
      <c r="Q2898" s="153"/>
      <c r="R2898" s="153"/>
      <c r="S2898" s="152"/>
      <c r="T2898" s="153"/>
      <c r="X2898" s="69" t="str">
        <f t="shared" si="94"/>
        <v/>
      </c>
      <c r="Y2898" s="69" t="str">
        <f t="shared" si="95"/>
        <v/>
      </c>
    </row>
    <row r="2899" spans="8:25" x14ac:dyDescent="0.25">
      <c r="H2899" s="155"/>
      <c r="I2899" s="151"/>
      <c r="J2899" s="152"/>
      <c r="K2899" s="153"/>
      <c r="L2899" s="153"/>
      <c r="M2899" s="153"/>
      <c r="N2899" s="153"/>
      <c r="O2899" s="153"/>
      <c r="P2899" s="153"/>
      <c r="Q2899" s="153"/>
      <c r="R2899" s="153"/>
      <c r="S2899" s="152"/>
      <c r="T2899" s="153"/>
      <c r="X2899" s="69" t="str">
        <f t="shared" si="94"/>
        <v/>
      </c>
      <c r="Y2899" s="69" t="str">
        <f t="shared" si="95"/>
        <v/>
      </c>
    </row>
    <row r="2900" spans="8:25" x14ac:dyDescent="0.25">
      <c r="H2900" s="155"/>
      <c r="I2900" s="151"/>
      <c r="J2900" s="152"/>
      <c r="K2900" s="153"/>
      <c r="L2900" s="153"/>
      <c r="M2900" s="153"/>
      <c r="N2900" s="153"/>
      <c r="O2900" s="153"/>
      <c r="P2900" s="153"/>
      <c r="Q2900" s="153"/>
      <c r="R2900" s="153"/>
      <c r="S2900" s="152"/>
      <c r="T2900" s="153"/>
      <c r="X2900" s="69" t="str">
        <f t="shared" si="94"/>
        <v/>
      </c>
      <c r="Y2900" s="69" t="str">
        <f t="shared" si="95"/>
        <v/>
      </c>
    </row>
    <row r="2901" spans="8:25" x14ac:dyDescent="0.25">
      <c r="H2901" s="155"/>
      <c r="I2901" s="151"/>
      <c r="J2901" s="152"/>
      <c r="K2901" s="153"/>
      <c r="L2901" s="153"/>
      <c r="M2901" s="153"/>
      <c r="N2901" s="153"/>
      <c r="O2901" s="153"/>
      <c r="P2901" s="153"/>
      <c r="Q2901" s="153"/>
      <c r="R2901" s="153"/>
      <c r="S2901" s="152"/>
      <c r="T2901" s="153"/>
      <c r="X2901" s="69" t="str">
        <f t="shared" si="94"/>
        <v/>
      </c>
      <c r="Y2901" s="69" t="str">
        <f t="shared" si="95"/>
        <v/>
      </c>
    </row>
    <row r="2902" spans="8:25" x14ac:dyDescent="0.25">
      <c r="H2902" s="155"/>
      <c r="I2902" s="151"/>
      <c r="J2902" s="152"/>
      <c r="K2902" s="153"/>
      <c r="L2902" s="153"/>
      <c r="M2902" s="153"/>
      <c r="N2902" s="153"/>
      <c r="O2902" s="153"/>
      <c r="P2902" s="153"/>
      <c r="Q2902" s="153"/>
      <c r="R2902" s="153"/>
      <c r="S2902" s="152"/>
      <c r="T2902" s="153"/>
      <c r="X2902" s="69" t="str">
        <f t="shared" si="94"/>
        <v/>
      </c>
      <c r="Y2902" s="69" t="str">
        <f t="shared" si="95"/>
        <v/>
      </c>
    </row>
    <row r="2903" spans="8:25" x14ac:dyDescent="0.25">
      <c r="H2903" s="155"/>
      <c r="I2903" s="151"/>
      <c r="J2903" s="152"/>
      <c r="K2903" s="153"/>
      <c r="L2903" s="153"/>
      <c r="M2903" s="153"/>
      <c r="N2903" s="153"/>
      <c r="O2903" s="153"/>
      <c r="P2903" s="153"/>
      <c r="Q2903" s="153"/>
      <c r="R2903" s="153"/>
      <c r="S2903" s="152"/>
      <c r="T2903" s="153"/>
      <c r="X2903" s="69" t="str">
        <f t="shared" si="94"/>
        <v/>
      </c>
      <c r="Y2903" s="69" t="str">
        <f t="shared" si="95"/>
        <v/>
      </c>
    </row>
    <row r="2904" spans="8:25" x14ac:dyDescent="0.25">
      <c r="H2904" s="155"/>
      <c r="I2904" s="151"/>
      <c r="J2904" s="152"/>
      <c r="K2904" s="153"/>
      <c r="L2904" s="153"/>
      <c r="M2904" s="153"/>
      <c r="N2904" s="153"/>
      <c r="O2904" s="153"/>
      <c r="P2904" s="153"/>
      <c r="Q2904" s="153"/>
      <c r="R2904" s="153"/>
      <c r="S2904" s="152"/>
      <c r="T2904" s="153"/>
      <c r="X2904" s="69" t="str">
        <f t="shared" si="94"/>
        <v/>
      </c>
      <c r="Y2904" s="69" t="str">
        <f t="shared" si="95"/>
        <v/>
      </c>
    </row>
    <row r="2905" spans="8:25" x14ac:dyDescent="0.25">
      <c r="H2905" s="155"/>
      <c r="I2905" s="151"/>
      <c r="J2905" s="152"/>
      <c r="K2905" s="153"/>
      <c r="L2905" s="153"/>
      <c r="M2905" s="153"/>
      <c r="N2905" s="153"/>
      <c r="O2905" s="153"/>
      <c r="P2905" s="153"/>
      <c r="Q2905" s="153"/>
      <c r="R2905" s="153"/>
      <c r="S2905" s="152"/>
      <c r="T2905" s="153"/>
      <c r="X2905" s="69" t="str">
        <f t="shared" si="94"/>
        <v/>
      </c>
      <c r="Y2905" s="69" t="str">
        <f t="shared" si="95"/>
        <v/>
      </c>
    </row>
    <row r="2906" spans="8:25" x14ac:dyDescent="0.25">
      <c r="H2906" s="155"/>
      <c r="I2906" s="151"/>
      <c r="J2906" s="152"/>
      <c r="K2906" s="153"/>
      <c r="L2906" s="153"/>
      <c r="M2906" s="153"/>
      <c r="N2906" s="153"/>
      <c r="O2906" s="153"/>
      <c r="P2906" s="153"/>
      <c r="Q2906" s="153"/>
      <c r="R2906" s="153"/>
      <c r="S2906" s="152"/>
      <c r="T2906" s="153"/>
      <c r="X2906" s="69" t="str">
        <f t="shared" si="94"/>
        <v/>
      </c>
      <c r="Y2906" s="69" t="str">
        <f t="shared" si="95"/>
        <v/>
      </c>
    </row>
    <row r="2907" spans="8:25" x14ac:dyDescent="0.25">
      <c r="H2907" s="155"/>
      <c r="I2907" s="151"/>
      <c r="J2907" s="152"/>
      <c r="K2907" s="153"/>
      <c r="L2907" s="153"/>
      <c r="M2907" s="153"/>
      <c r="N2907" s="153"/>
      <c r="O2907" s="153"/>
      <c r="P2907" s="153"/>
      <c r="Q2907" s="153"/>
      <c r="R2907" s="153"/>
      <c r="S2907" s="152"/>
      <c r="T2907" s="153"/>
      <c r="X2907" s="69" t="str">
        <f t="shared" si="94"/>
        <v/>
      </c>
      <c r="Y2907" s="69" t="str">
        <f t="shared" si="95"/>
        <v/>
      </c>
    </row>
    <row r="2908" spans="8:25" x14ac:dyDescent="0.25">
      <c r="H2908" s="155"/>
      <c r="I2908" s="151"/>
      <c r="J2908" s="152"/>
      <c r="K2908" s="153"/>
      <c r="L2908" s="153"/>
      <c r="M2908" s="153"/>
      <c r="N2908" s="153"/>
      <c r="O2908" s="153"/>
      <c r="P2908" s="153"/>
      <c r="Q2908" s="153"/>
      <c r="R2908" s="153"/>
      <c r="S2908" s="152"/>
      <c r="T2908" s="153"/>
      <c r="X2908" s="69" t="str">
        <f t="shared" si="94"/>
        <v/>
      </c>
      <c r="Y2908" s="69" t="str">
        <f t="shared" si="95"/>
        <v/>
      </c>
    </row>
    <row r="2909" spans="8:25" x14ac:dyDescent="0.25">
      <c r="H2909" s="155"/>
      <c r="I2909" s="151"/>
      <c r="J2909" s="152"/>
      <c r="K2909" s="153"/>
      <c r="L2909" s="153"/>
      <c r="M2909" s="153"/>
      <c r="N2909" s="153"/>
      <c r="O2909" s="153"/>
      <c r="P2909" s="153"/>
      <c r="Q2909" s="153"/>
      <c r="R2909" s="153"/>
      <c r="S2909" s="152"/>
      <c r="T2909" s="153"/>
      <c r="X2909" s="69" t="str">
        <f t="shared" si="94"/>
        <v/>
      </c>
      <c r="Y2909" s="69" t="str">
        <f t="shared" si="95"/>
        <v/>
      </c>
    </row>
    <row r="2910" spans="8:25" x14ac:dyDescent="0.25">
      <c r="H2910" s="155"/>
      <c r="I2910" s="151"/>
      <c r="J2910" s="152"/>
      <c r="K2910" s="153"/>
      <c r="L2910" s="153"/>
      <c r="M2910" s="153"/>
      <c r="N2910" s="153"/>
      <c r="O2910" s="153"/>
      <c r="P2910" s="153"/>
      <c r="Q2910" s="153"/>
      <c r="R2910" s="153"/>
      <c r="S2910" s="152"/>
      <c r="T2910" s="153"/>
      <c r="X2910" s="69" t="str">
        <f t="shared" si="94"/>
        <v/>
      </c>
      <c r="Y2910" s="69" t="str">
        <f t="shared" si="95"/>
        <v/>
      </c>
    </row>
    <row r="2911" spans="8:25" x14ac:dyDescent="0.25">
      <c r="H2911" s="155"/>
      <c r="I2911" s="151"/>
      <c r="J2911" s="152"/>
      <c r="K2911" s="153"/>
      <c r="L2911" s="153"/>
      <c r="M2911" s="153"/>
      <c r="N2911" s="153"/>
      <c r="O2911" s="153"/>
      <c r="P2911" s="153"/>
      <c r="Q2911" s="153"/>
      <c r="R2911" s="153"/>
      <c r="S2911" s="152"/>
      <c r="T2911" s="153"/>
      <c r="X2911" s="69" t="str">
        <f t="shared" si="94"/>
        <v/>
      </c>
      <c r="Y2911" s="69" t="str">
        <f t="shared" si="95"/>
        <v/>
      </c>
    </row>
    <row r="2912" spans="8:25" x14ac:dyDescent="0.25">
      <c r="H2912" s="155"/>
      <c r="I2912" s="151"/>
      <c r="J2912" s="152"/>
      <c r="K2912" s="153"/>
      <c r="L2912" s="153"/>
      <c r="M2912" s="153"/>
      <c r="N2912" s="153"/>
      <c r="O2912" s="153"/>
      <c r="P2912" s="153"/>
      <c r="Q2912" s="153"/>
      <c r="R2912" s="153"/>
      <c r="S2912" s="152"/>
      <c r="T2912" s="153"/>
      <c r="X2912" s="69" t="str">
        <f t="shared" si="94"/>
        <v/>
      </c>
      <c r="Y2912" s="69" t="str">
        <f t="shared" si="95"/>
        <v/>
      </c>
    </row>
    <row r="2913" spans="8:25" x14ac:dyDescent="0.25">
      <c r="H2913" s="155"/>
      <c r="I2913" s="151"/>
      <c r="J2913" s="152"/>
      <c r="K2913" s="153"/>
      <c r="L2913" s="153"/>
      <c r="M2913" s="153"/>
      <c r="N2913" s="153"/>
      <c r="O2913" s="153"/>
      <c r="P2913" s="153"/>
      <c r="Q2913" s="153"/>
      <c r="R2913" s="153"/>
      <c r="S2913" s="152"/>
      <c r="T2913" s="153"/>
      <c r="X2913" s="69" t="str">
        <f t="shared" si="94"/>
        <v/>
      </c>
      <c r="Y2913" s="69" t="str">
        <f t="shared" si="95"/>
        <v/>
      </c>
    </row>
    <row r="2914" spans="8:25" x14ac:dyDescent="0.25">
      <c r="H2914" s="155"/>
      <c r="I2914" s="151"/>
      <c r="J2914" s="152"/>
      <c r="K2914" s="153"/>
      <c r="L2914" s="153"/>
      <c r="M2914" s="153"/>
      <c r="N2914" s="153"/>
      <c r="O2914" s="153"/>
      <c r="P2914" s="153"/>
      <c r="Q2914" s="153"/>
      <c r="R2914" s="153"/>
      <c r="S2914" s="152"/>
      <c r="T2914" s="153"/>
      <c r="X2914" s="69" t="str">
        <f t="shared" si="94"/>
        <v/>
      </c>
      <c r="Y2914" s="69" t="str">
        <f t="shared" si="95"/>
        <v/>
      </c>
    </row>
    <row r="2915" spans="8:25" x14ac:dyDescent="0.25">
      <c r="H2915" s="155"/>
      <c r="I2915" s="151"/>
      <c r="J2915" s="152"/>
      <c r="K2915" s="153"/>
      <c r="L2915" s="153"/>
      <c r="M2915" s="153"/>
      <c r="N2915" s="153"/>
      <c r="O2915" s="153"/>
      <c r="P2915" s="153"/>
      <c r="Q2915" s="153"/>
      <c r="R2915" s="153"/>
      <c r="S2915" s="152"/>
      <c r="T2915" s="153"/>
      <c r="X2915" s="69" t="str">
        <f t="shared" si="94"/>
        <v/>
      </c>
      <c r="Y2915" s="69" t="str">
        <f t="shared" si="95"/>
        <v/>
      </c>
    </row>
    <row r="2916" spans="8:25" x14ac:dyDescent="0.25">
      <c r="H2916" s="155"/>
      <c r="I2916" s="151"/>
      <c r="J2916" s="152"/>
      <c r="K2916" s="153"/>
      <c r="L2916" s="153"/>
      <c r="M2916" s="153"/>
      <c r="N2916" s="153"/>
      <c r="O2916" s="153"/>
      <c r="P2916" s="153"/>
      <c r="Q2916" s="153"/>
      <c r="R2916" s="153"/>
      <c r="S2916" s="152"/>
      <c r="T2916" s="153"/>
      <c r="X2916" s="69" t="str">
        <f t="shared" si="94"/>
        <v/>
      </c>
      <c r="Y2916" s="69" t="str">
        <f t="shared" si="95"/>
        <v/>
      </c>
    </row>
    <row r="2917" spans="8:25" x14ac:dyDescent="0.25">
      <c r="H2917" s="155"/>
      <c r="I2917" s="151"/>
      <c r="J2917" s="152"/>
      <c r="K2917" s="153"/>
      <c r="L2917" s="153"/>
      <c r="M2917" s="153"/>
      <c r="N2917" s="153"/>
      <c r="O2917" s="153"/>
      <c r="P2917" s="153"/>
      <c r="Q2917" s="153"/>
      <c r="R2917" s="153"/>
      <c r="S2917" s="152"/>
      <c r="T2917" s="153"/>
      <c r="X2917" s="69" t="str">
        <f t="shared" si="94"/>
        <v/>
      </c>
      <c r="Y2917" s="69" t="str">
        <f t="shared" si="95"/>
        <v/>
      </c>
    </row>
    <row r="2918" spans="8:25" x14ac:dyDescent="0.25">
      <c r="H2918" s="155"/>
      <c r="I2918" s="151"/>
      <c r="J2918" s="152"/>
      <c r="K2918" s="153"/>
      <c r="L2918" s="153"/>
      <c r="M2918" s="153"/>
      <c r="N2918" s="153"/>
      <c r="O2918" s="153"/>
      <c r="P2918" s="153"/>
      <c r="Q2918" s="153"/>
      <c r="R2918" s="153"/>
      <c r="S2918" s="152"/>
      <c r="T2918" s="153"/>
      <c r="X2918" s="69" t="str">
        <f t="shared" si="94"/>
        <v/>
      </c>
      <c r="Y2918" s="69" t="str">
        <f t="shared" si="95"/>
        <v/>
      </c>
    </row>
    <row r="2919" spans="8:25" x14ac:dyDescent="0.25">
      <c r="H2919" s="155"/>
      <c r="I2919" s="151"/>
      <c r="J2919" s="152"/>
      <c r="K2919" s="153"/>
      <c r="L2919" s="153"/>
      <c r="M2919" s="153"/>
      <c r="N2919" s="153"/>
      <c r="O2919" s="153"/>
      <c r="P2919" s="153"/>
      <c r="Q2919" s="153"/>
      <c r="R2919" s="153"/>
      <c r="S2919" s="152"/>
      <c r="T2919" s="153"/>
      <c r="X2919" s="69" t="str">
        <f t="shared" si="94"/>
        <v/>
      </c>
      <c r="Y2919" s="69" t="str">
        <f t="shared" si="95"/>
        <v/>
      </c>
    </row>
    <row r="2920" spans="8:25" x14ac:dyDescent="0.25">
      <c r="H2920" s="155"/>
      <c r="I2920" s="151"/>
      <c r="J2920" s="152"/>
      <c r="K2920" s="153"/>
      <c r="L2920" s="153"/>
      <c r="M2920" s="153"/>
      <c r="N2920" s="153"/>
      <c r="O2920" s="153"/>
      <c r="P2920" s="153"/>
      <c r="Q2920" s="153"/>
      <c r="R2920" s="153"/>
      <c r="S2920" s="152"/>
      <c r="T2920" s="153"/>
      <c r="X2920" s="69" t="str">
        <f t="shared" si="94"/>
        <v/>
      </c>
      <c r="Y2920" s="69" t="str">
        <f t="shared" si="95"/>
        <v/>
      </c>
    </row>
    <row r="2921" spans="8:25" x14ac:dyDescent="0.25">
      <c r="H2921" s="155"/>
      <c r="I2921" s="151"/>
      <c r="J2921" s="152"/>
      <c r="K2921" s="153"/>
      <c r="L2921" s="153"/>
      <c r="M2921" s="153"/>
      <c r="N2921" s="153"/>
      <c r="O2921" s="153"/>
      <c r="P2921" s="153"/>
      <c r="Q2921" s="153"/>
      <c r="R2921" s="153"/>
      <c r="S2921" s="152"/>
      <c r="T2921" s="153"/>
      <c r="X2921" s="69" t="str">
        <f t="shared" si="94"/>
        <v/>
      </c>
      <c r="Y2921" s="69" t="str">
        <f t="shared" si="95"/>
        <v/>
      </c>
    </row>
    <row r="2922" spans="8:25" x14ac:dyDescent="0.25">
      <c r="H2922" s="155"/>
      <c r="I2922" s="151"/>
      <c r="J2922" s="152"/>
      <c r="K2922" s="153"/>
      <c r="L2922" s="153"/>
      <c r="M2922" s="153"/>
      <c r="N2922" s="153"/>
      <c r="O2922" s="153"/>
      <c r="P2922" s="153"/>
      <c r="Q2922" s="153"/>
      <c r="R2922" s="153"/>
      <c r="S2922" s="152"/>
      <c r="T2922" s="153"/>
      <c r="X2922" s="69" t="str">
        <f t="shared" si="94"/>
        <v/>
      </c>
      <c r="Y2922" s="69" t="str">
        <f t="shared" si="95"/>
        <v/>
      </c>
    </row>
    <row r="2923" spans="8:25" x14ac:dyDescent="0.25">
      <c r="H2923" s="155"/>
      <c r="I2923" s="151"/>
      <c r="J2923" s="152"/>
      <c r="K2923" s="153"/>
      <c r="L2923" s="153"/>
      <c r="M2923" s="153"/>
      <c r="N2923" s="153"/>
      <c r="O2923" s="153"/>
      <c r="P2923" s="153"/>
      <c r="Q2923" s="153"/>
      <c r="R2923" s="153"/>
      <c r="S2923" s="152"/>
      <c r="T2923" s="153"/>
      <c r="X2923" s="69" t="str">
        <f t="shared" si="94"/>
        <v/>
      </c>
      <c r="Y2923" s="69" t="str">
        <f t="shared" si="95"/>
        <v/>
      </c>
    </row>
    <row r="2924" spans="8:25" x14ac:dyDescent="0.25">
      <c r="H2924" s="155"/>
      <c r="I2924" s="151"/>
      <c r="J2924" s="152"/>
      <c r="K2924" s="153"/>
      <c r="L2924" s="153"/>
      <c r="M2924" s="153"/>
      <c r="N2924" s="153"/>
      <c r="O2924" s="153"/>
      <c r="P2924" s="153"/>
      <c r="Q2924" s="153"/>
      <c r="R2924" s="153"/>
      <c r="S2924" s="152"/>
      <c r="T2924" s="153"/>
      <c r="X2924" s="69" t="str">
        <f t="shared" si="94"/>
        <v/>
      </c>
      <c r="Y2924" s="69" t="str">
        <f t="shared" si="95"/>
        <v/>
      </c>
    </row>
    <row r="2925" spans="8:25" x14ac:dyDescent="0.25">
      <c r="H2925" s="155"/>
      <c r="I2925" s="151"/>
      <c r="J2925" s="152"/>
      <c r="K2925" s="153"/>
      <c r="L2925" s="153"/>
      <c r="M2925" s="153"/>
      <c r="N2925" s="153"/>
      <c r="O2925" s="153"/>
      <c r="P2925" s="153"/>
      <c r="Q2925" s="153"/>
      <c r="R2925" s="153"/>
      <c r="S2925" s="152"/>
      <c r="T2925" s="153"/>
      <c r="X2925" s="69" t="str">
        <f t="shared" si="94"/>
        <v/>
      </c>
      <c r="Y2925" s="69" t="str">
        <f t="shared" si="95"/>
        <v/>
      </c>
    </row>
    <row r="2926" spans="8:25" x14ac:dyDescent="0.25">
      <c r="H2926" s="155"/>
      <c r="I2926" s="151"/>
      <c r="J2926" s="152"/>
      <c r="K2926" s="153"/>
      <c r="L2926" s="153"/>
      <c r="M2926" s="153"/>
      <c r="N2926" s="153"/>
      <c r="O2926" s="153"/>
      <c r="P2926" s="153"/>
      <c r="Q2926" s="153"/>
      <c r="R2926" s="153"/>
      <c r="S2926" s="152"/>
      <c r="T2926" s="153"/>
      <c r="X2926" s="69" t="str">
        <f t="shared" si="94"/>
        <v/>
      </c>
      <c r="Y2926" s="69" t="str">
        <f t="shared" si="95"/>
        <v/>
      </c>
    </row>
    <row r="2927" spans="8:25" x14ac:dyDescent="0.25">
      <c r="H2927" s="155"/>
      <c r="I2927" s="151"/>
      <c r="J2927" s="152"/>
      <c r="K2927" s="153"/>
      <c r="L2927" s="153"/>
      <c r="M2927" s="153"/>
      <c r="N2927" s="153"/>
      <c r="O2927" s="153"/>
      <c r="P2927" s="153"/>
      <c r="Q2927" s="153"/>
      <c r="R2927" s="153"/>
      <c r="S2927" s="152"/>
      <c r="T2927" s="153"/>
      <c r="X2927" s="69" t="str">
        <f t="shared" si="94"/>
        <v/>
      </c>
      <c r="Y2927" s="69" t="str">
        <f t="shared" si="95"/>
        <v/>
      </c>
    </row>
    <row r="2928" spans="8:25" x14ac:dyDescent="0.25">
      <c r="H2928" s="155"/>
      <c r="I2928" s="151"/>
      <c r="J2928" s="152"/>
      <c r="K2928" s="153"/>
      <c r="L2928" s="153"/>
      <c r="M2928" s="153"/>
      <c r="N2928" s="153"/>
      <c r="O2928" s="153"/>
      <c r="P2928" s="153"/>
      <c r="Q2928" s="153"/>
      <c r="R2928" s="153"/>
      <c r="S2928" s="152"/>
      <c r="T2928" s="153"/>
      <c r="X2928" s="69" t="str">
        <f t="shared" si="94"/>
        <v/>
      </c>
      <c r="Y2928" s="69" t="str">
        <f t="shared" si="95"/>
        <v/>
      </c>
    </row>
    <row r="2929" spans="8:25" x14ac:dyDescent="0.25">
      <c r="H2929" s="155"/>
      <c r="I2929" s="151"/>
      <c r="J2929" s="152"/>
      <c r="K2929" s="153"/>
      <c r="L2929" s="153"/>
      <c r="M2929" s="153"/>
      <c r="N2929" s="153"/>
      <c r="O2929" s="153"/>
      <c r="P2929" s="153"/>
      <c r="Q2929" s="153"/>
      <c r="R2929" s="153"/>
      <c r="S2929" s="152"/>
      <c r="T2929" s="153"/>
      <c r="X2929" s="69" t="str">
        <f t="shared" si="94"/>
        <v/>
      </c>
      <c r="Y2929" s="69" t="str">
        <f t="shared" si="95"/>
        <v/>
      </c>
    </row>
    <row r="2930" spans="8:25" x14ac:dyDescent="0.25">
      <c r="H2930" s="155"/>
      <c r="I2930" s="151"/>
      <c r="J2930" s="152"/>
      <c r="K2930" s="153"/>
      <c r="L2930" s="153"/>
      <c r="M2930" s="153"/>
      <c r="N2930" s="153"/>
      <c r="O2930" s="153"/>
      <c r="P2930" s="153"/>
      <c r="Q2930" s="153"/>
      <c r="R2930" s="153"/>
      <c r="S2930" s="152"/>
      <c r="T2930" s="153"/>
      <c r="X2930" s="69" t="str">
        <f t="shared" si="94"/>
        <v/>
      </c>
      <c r="Y2930" s="69" t="str">
        <f t="shared" si="95"/>
        <v/>
      </c>
    </row>
    <row r="2931" spans="8:25" x14ac:dyDescent="0.25">
      <c r="H2931" s="155"/>
      <c r="I2931" s="151"/>
      <c r="J2931" s="152"/>
      <c r="K2931" s="153"/>
      <c r="L2931" s="153"/>
      <c r="M2931" s="153"/>
      <c r="N2931" s="153"/>
      <c r="O2931" s="153"/>
      <c r="P2931" s="153"/>
      <c r="Q2931" s="153"/>
      <c r="R2931" s="153"/>
      <c r="S2931" s="152"/>
      <c r="T2931" s="153"/>
      <c r="X2931" s="69" t="str">
        <f t="shared" si="94"/>
        <v/>
      </c>
      <c r="Y2931" s="69" t="str">
        <f t="shared" si="95"/>
        <v/>
      </c>
    </row>
    <row r="2932" spans="8:25" x14ac:dyDescent="0.25">
      <c r="H2932" s="155"/>
      <c r="I2932" s="151"/>
      <c r="J2932" s="152"/>
      <c r="K2932" s="153"/>
      <c r="L2932" s="153"/>
      <c r="M2932" s="153"/>
      <c r="N2932" s="153"/>
      <c r="O2932" s="153"/>
      <c r="P2932" s="153"/>
      <c r="Q2932" s="153"/>
      <c r="R2932" s="153"/>
      <c r="S2932" s="152"/>
      <c r="T2932" s="153"/>
      <c r="X2932" s="69" t="str">
        <f t="shared" si="94"/>
        <v/>
      </c>
      <c r="Y2932" s="69" t="str">
        <f t="shared" si="95"/>
        <v/>
      </c>
    </row>
    <row r="2933" spans="8:25" x14ac:dyDescent="0.25">
      <c r="H2933" s="155"/>
      <c r="I2933" s="151"/>
      <c r="J2933" s="152"/>
      <c r="K2933" s="153"/>
      <c r="L2933" s="153"/>
      <c r="M2933" s="153"/>
      <c r="N2933" s="153"/>
      <c r="O2933" s="153"/>
      <c r="P2933" s="153"/>
      <c r="Q2933" s="153"/>
      <c r="R2933" s="153"/>
      <c r="S2933" s="152"/>
      <c r="T2933" s="153"/>
      <c r="X2933" s="69" t="str">
        <f t="shared" si="94"/>
        <v/>
      </c>
      <c r="Y2933" s="69" t="str">
        <f t="shared" si="95"/>
        <v/>
      </c>
    </row>
    <row r="2934" spans="8:25" x14ac:dyDescent="0.25">
      <c r="H2934" s="155"/>
      <c r="I2934" s="151"/>
      <c r="J2934" s="152"/>
      <c r="K2934" s="153"/>
      <c r="L2934" s="153"/>
      <c r="M2934" s="153"/>
      <c r="N2934" s="153"/>
      <c r="O2934" s="153"/>
      <c r="P2934" s="153"/>
      <c r="Q2934" s="153"/>
      <c r="R2934" s="153"/>
      <c r="S2934" s="152"/>
      <c r="T2934" s="153"/>
      <c r="X2934" s="69" t="str">
        <f t="shared" si="94"/>
        <v/>
      </c>
      <c r="Y2934" s="69" t="str">
        <f t="shared" si="95"/>
        <v/>
      </c>
    </row>
    <row r="2935" spans="8:25" x14ac:dyDescent="0.25">
      <c r="H2935" s="155"/>
      <c r="I2935" s="151"/>
      <c r="J2935" s="152"/>
      <c r="K2935" s="153"/>
      <c r="L2935" s="153"/>
      <c r="M2935" s="153"/>
      <c r="N2935" s="153"/>
      <c r="O2935" s="153"/>
      <c r="P2935" s="153"/>
      <c r="Q2935" s="153"/>
      <c r="R2935" s="153"/>
      <c r="S2935" s="152"/>
      <c r="T2935" s="153"/>
      <c r="X2935" s="69" t="str">
        <f t="shared" si="94"/>
        <v/>
      </c>
      <c r="Y2935" s="69" t="str">
        <f t="shared" si="95"/>
        <v/>
      </c>
    </row>
    <row r="2936" spans="8:25" x14ac:dyDescent="0.25">
      <c r="H2936" s="155"/>
      <c r="I2936" s="151"/>
      <c r="J2936" s="152"/>
      <c r="K2936" s="153"/>
      <c r="L2936" s="153"/>
      <c r="M2936" s="153"/>
      <c r="N2936" s="153"/>
      <c r="O2936" s="153"/>
      <c r="P2936" s="153"/>
      <c r="Q2936" s="153"/>
      <c r="R2936" s="153"/>
      <c r="S2936" s="152"/>
      <c r="T2936" s="153"/>
      <c r="X2936" s="69" t="str">
        <f t="shared" si="94"/>
        <v/>
      </c>
      <c r="Y2936" s="69" t="str">
        <f t="shared" si="95"/>
        <v/>
      </c>
    </row>
    <row r="2937" spans="8:25" x14ac:dyDescent="0.25">
      <c r="H2937" s="155"/>
      <c r="I2937" s="151"/>
      <c r="J2937" s="152"/>
      <c r="K2937" s="153"/>
      <c r="L2937" s="153"/>
      <c r="M2937" s="153"/>
      <c r="N2937" s="153"/>
      <c r="O2937" s="153"/>
      <c r="P2937" s="153"/>
      <c r="Q2937" s="153"/>
      <c r="R2937" s="153"/>
      <c r="S2937" s="152"/>
      <c r="T2937" s="153"/>
      <c r="X2937" s="69" t="str">
        <f t="shared" si="94"/>
        <v/>
      </c>
      <c r="Y2937" s="69" t="str">
        <f t="shared" si="95"/>
        <v/>
      </c>
    </row>
    <row r="2938" spans="8:25" x14ac:dyDescent="0.25">
      <c r="H2938" s="155"/>
      <c r="I2938" s="151"/>
      <c r="J2938" s="152"/>
      <c r="K2938" s="153"/>
      <c r="L2938" s="153"/>
      <c r="M2938" s="153"/>
      <c r="N2938" s="153"/>
      <c r="O2938" s="153"/>
      <c r="P2938" s="153"/>
      <c r="Q2938" s="153"/>
      <c r="R2938" s="153"/>
      <c r="S2938" s="152"/>
      <c r="T2938" s="153"/>
      <c r="X2938" s="69" t="str">
        <f t="shared" si="94"/>
        <v/>
      </c>
      <c r="Y2938" s="69" t="str">
        <f t="shared" si="95"/>
        <v/>
      </c>
    </row>
    <row r="2939" spans="8:25" x14ac:dyDescent="0.25">
      <c r="H2939" s="155"/>
      <c r="I2939" s="151"/>
      <c r="J2939" s="152"/>
      <c r="K2939" s="153"/>
      <c r="L2939" s="153"/>
      <c r="M2939" s="153"/>
      <c r="N2939" s="153"/>
      <c r="O2939" s="153"/>
      <c r="P2939" s="153"/>
      <c r="Q2939" s="153"/>
      <c r="R2939" s="153"/>
      <c r="S2939" s="152"/>
      <c r="T2939" s="153"/>
      <c r="X2939" s="69" t="str">
        <f t="shared" si="94"/>
        <v/>
      </c>
      <c r="Y2939" s="69" t="str">
        <f t="shared" si="95"/>
        <v/>
      </c>
    </row>
    <row r="2940" spans="8:25" x14ac:dyDescent="0.25">
      <c r="H2940" s="155"/>
      <c r="I2940" s="151"/>
      <c r="J2940" s="152"/>
      <c r="K2940" s="153"/>
      <c r="L2940" s="153"/>
      <c r="M2940" s="153"/>
      <c r="N2940" s="153"/>
      <c r="O2940" s="153"/>
      <c r="P2940" s="153"/>
      <c r="Q2940" s="153"/>
      <c r="R2940" s="153"/>
      <c r="S2940" s="152"/>
      <c r="T2940" s="153"/>
      <c r="X2940" s="69" t="str">
        <f t="shared" si="94"/>
        <v/>
      </c>
      <c r="Y2940" s="69" t="str">
        <f t="shared" si="95"/>
        <v/>
      </c>
    </row>
    <row r="2941" spans="8:25" x14ac:dyDescent="0.25">
      <c r="H2941" s="155"/>
      <c r="I2941" s="151"/>
      <c r="J2941" s="152"/>
      <c r="K2941" s="153"/>
      <c r="L2941" s="153"/>
      <c r="M2941" s="153"/>
      <c r="N2941" s="153"/>
      <c r="O2941" s="153"/>
      <c r="P2941" s="153"/>
      <c r="Q2941" s="153"/>
      <c r="R2941" s="153"/>
      <c r="S2941" s="152"/>
      <c r="T2941" s="153"/>
      <c r="X2941" s="69" t="str">
        <f t="shared" si="94"/>
        <v/>
      </c>
      <c r="Y2941" s="69" t="str">
        <f t="shared" si="95"/>
        <v/>
      </c>
    </row>
    <row r="2942" spans="8:25" x14ac:dyDescent="0.25">
      <c r="H2942" s="155"/>
      <c r="I2942" s="151"/>
      <c r="J2942" s="152"/>
      <c r="K2942" s="153"/>
      <c r="L2942" s="153"/>
      <c r="M2942" s="153"/>
      <c r="N2942" s="153"/>
      <c r="O2942" s="153"/>
      <c r="P2942" s="153"/>
      <c r="Q2942" s="153"/>
      <c r="R2942" s="153"/>
      <c r="S2942" s="152"/>
      <c r="T2942" s="153"/>
      <c r="X2942" s="69" t="str">
        <f t="shared" si="94"/>
        <v/>
      </c>
      <c r="Y2942" s="69" t="str">
        <f t="shared" si="95"/>
        <v/>
      </c>
    </row>
    <row r="2943" spans="8:25" x14ac:dyDescent="0.25">
      <c r="H2943" s="155"/>
      <c r="I2943" s="151"/>
      <c r="J2943" s="152"/>
      <c r="K2943" s="153"/>
      <c r="L2943" s="153"/>
      <c r="M2943" s="153"/>
      <c r="N2943" s="153"/>
      <c r="O2943" s="153"/>
      <c r="P2943" s="153"/>
      <c r="Q2943" s="153"/>
      <c r="R2943" s="153"/>
      <c r="S2943" s="152"/>
      <c r="T2943" s="153"/>
      <c r="X2943" s="69" t="str">
        <f t="shared" si="94"/>
        <v/>
      </c>
      <c r="Y2943" s="69" t="str">
        <f t="shared" si="95"/>
        <v/>
      </c>
    </row>
    <row r="2944" spans="8:25" x14ac:dyDescent="0.25">
      <c r="H2944" s="155"/>
      <c r="I2944" s="151"/>
      <c r="J2944" s="152"/>
      <c r="K2944" s="153"/>
      <c r="L2944" s="153"/>
      <c r="M2944" s="153"/>
      <c r="N2944" s="153"/>
      <c r="O2944" s="153"/>
      <c r="P2944" s="153"/>
      <c r="Q2944" s="153"/>
      <c r="R2944" s="153"/>
      <c r="S2944" s="152"/>
      <c r="T2944" s="153"/>
      <c r="X2944" s="69" t="str">
        <f t="shared" si="94"/>
        <v/>
      </c>
      <c r="Y2944" s="69" t="str">
        <f t="shared" si="95"/>
        <v/>
      </c>
    </row>
    <row r="2945" spans="8:25" x14ac:dyDescent="0.25">
      <c r="H2945" s="155"/>
      <c r="I2945" s="151"/>
      <c r="J2945" s="152"/>
      <c r="K2945" s="153"/>
      <c r="L2945" s="153"/>
      <c r="M2945" s="153"/>
      <c r="N2945" s="153"/>
      <c r="O2945" s="153"/>
      <c r="P2945" s="153"/>
      <c r="Q2945" s="153"/>
      <c r="R2945" s="153"/>
      <c r="S2945" s="152"/>
      <c r="T2945" s="153"/>
      <c r="X2945" s="69" t="str">
        <f t="shared" si="94"/>
        <v/>
      </c>
      <c r="Y2945" s="69" t="str">
        <f t="shared" si="95"/>
        <v/>
      </c>
    </row>
    <row r="2946" spans="8:25" x14ac:dyDescent="0.25">
      <c r="H2946" s="155"/>
      <c r="I2946" s="151"/>
      <c r="J2946" s="152"/>
      <c r="K2946" s="153"/>
      <c r="L2946" s="153"/>
      <c r="M2946" s="153"/>
      <c r="N2946" s="153"/>
      <c r="O2946" s="153"/>
      <c r="P2946" s="153"/>
      <c r="Q2946" s="153"/>
      <c r="R2946" s="153"/>
      <c r="S2946" s="152"/>
      <c r="T2946" s="153"/>
      <c r="X2946" s="69" t="str">
        <f t="shared" ref="X2946:X3009" si="96">IF(W2946&lt;&gt;"",W2946-I2946,"")</f>
        <v/>
      </c>
      <c r="Y2946" s="69" t="str">
        <f t="shared" si="95"/>
        <v/>
      </c>
    </row>
    <row r="2947" spans="8:25" x14ac:dyDescent="0.25">
      <c r="H2947" s="155"/>
      <c r="I2947" s="151"/>
      <c r="J2947" s="152"/>
      <c r="K2947" s="153"/>
      <c r="L2947" s="153"/>
      <c r="M2947" s="153"/>
      <c r="N2947" s="153"/>
      <c r="O2947" s="153"/>
      <c r="P2947" s="153"/>
      <c r="Q2947" s="153"/>
      <c r="R2947" s="153"/>
      <c r="S2947" s="152"/>
      <c r="T2947" s="153"/>
      <c r="X2947" s="69" t="str">
        <f t="shared" si="96"/>
        <v/>
      </c>
      <c r="Y2947" s="69" t="str">
        <f t="shared" ref="Y2947:Y3010" si="97">IF(X2947&lt;&gt;"",IF(X2947&lt;365,"&lt; 1 year",IF(X2947&lt;730,"1-2",IF(X2947&lt;1095,"2-3",IF(X2947&lt;1460,"3-4",IF(X2947&lt;1825,"4-5","5+"))))),"")</f>
        <v/>
      </c>
    </row>
    <row r="2948" spans="8:25" x14ac:dyDescent="0.25">
      <c r="H2948" s="155"/>
      <c r="I2948" s="151"/>
      <c r="J2948" s="152"/>
      <c r="K2948" s="153"/>
      <c r="L2948" s="153"/>
      <c r="M2948" s="153"/>
      <c r="N2948" s="153"/>
      <c r="O2948" s="153"/>
      <c r="P2948" s="153"/>
      <c r="Q2948" s="153"/>
      <c r="R2948" s="153"/>
      <c r="S2948" s="152"/>
      <c r="T2948" s="153"/>
      <c r="X2948" s="69" t="str">
        <f t="shared" si="96"/>
        <v/>
      </c>
      <c r="Y2948" s="69" t="str">
        <f t="shared" si="97"/>
        <v/>
      </c>
    </row>
    <row r="2949" spans="8:25" x14ac:dyDescent="0.25">
      <c r="H2949" s="155"/>
      <c r="I2949" s="151"/>
      <c r="J2949" s="152"/>
      <c r="K2949" s="153"/>
      <c r="L2949" s="153"/>
      <c r="M2949" s="153"/>
      <c r="N2949" s="153"/>
      <c r="O2949" s="153"/>
      <c r="P2949" s="153"/>
      <c r="Q2949" s="153"/>
      <c r="R2949" s="153"/>
      <c r="S2949" s="152"/>
      <c r="T2949" s="153"/>
      <c r="X2949" s="69" t="str">
        <f t="shared" si="96"/>
        <v/>
      </c>
      <c r="Y2949" s="69" t="str">
        <f t="shared" si="97"/>
        <v/>
      </c>
    </row>
    <row r="2950" spans="8:25" x14ac:dyDescent="0.25">
      <c r="H2950" s="155"/>
      <c r="I2950" s="151"/>
      <c r="J2950" s="152"/>
      <c r="K2950" s="153"/>
      <c r="L2950" s="153"/>
      <c r="M2950" s="153"/>
      <c r="N2950" s="153"/>
      <c r="O2950" s="153"/>
      <c r="P2950" s="153"/>
      <c r="Q2950" s="153"/>
      <c r="R2950" s="153"/>
      <c r="S2950" s="152"/>
      <c r="T2950" s="153"/>
      <c r="X2950" s="69" t="str">
        <f t="shared" si="96"/>
        <v/>
      </c>
      <c r="Y2950" s="69" t="str">
        <f t="shared" si="97"/>
        <v/>
      </c>
    </row>
    <row r="2951" spans="8:25" x14ac:dyDescent="0.25">
      <c r="H2951" s="155"/>
      <c r="I2951" s="151"/>
      <c r="J2951" s="152"/>
      <c r="K2951" s="153"/>
      <c r="L2951" s="153"/>
      <c r="M2951" s="153"/>
      <c r="N2951" s="153"/>
      <c r="O2951" s="153"/>
      <c r="P2951" s="153"/>
      <c r="Q2951" s="153"/>
      <c r="R2951" s="153"/>
      <c r="S2951" s="152"/>
      <c r="T2951" s="153"/>
      <c r="X2951" s="69" t="str">
        <f t="shared" si="96"/>
        <v/>
      </c>
      <c r="Y2951" s="69" t="str">
        <f t="shared" si="97"/>
        <v/>
      </c>
    </row>
    <row r="2952" spans="8:25" x14ac:dyDescent="0.25">
      <c r="H2952" s="155"/>
      <c r="I2952" s="151"/>
      <c r="J2952" s="152"/>
      <c r="K2952" s="153"/>
      <c r="L2952" s="153"/>
      <c r="M2952" s="153"/>
      <c r="N2952" s="153"/>
      <c r="O2952" s="153"/>
      <c r="P2952" s="153"/>
      <c r="Q2952" s="153"/>
      <c r="R2952" s="153"/>
      <c r="S2952" s="152"/>
      <c r="T2952" s="153"/>
      <c r="X2952" s="69" t="str">
        <f t="shared" si="96"/>
        <v/>
      </c>
      <c r="Y2952" s="69" t="str">
        <f t="shared" si="97"/>
        <v/>
      </c>
    </row>
    <row r="2953" spans="8:25" x14ac:dyDescent="0.25">
      <c r="H2953" s="155"/>
      <c r="I2953" s="151"/>
      <c r="J2953" s="152"/>
      <c r="K2953" s="153"/>
      <c r="L2953" s="153"/>
      <c r="M2953" s="153"/>
      <c r="N2953" s="153"/>
      <c r="O2953" s="153"/>
      <c r="P2953" s="153"/>
      <c r="Q2953" s="153"/>
      <c r="R2953" s="153"/>
      <c r="S2953" s="152"/>
      <c r="T2953" s="153"/>
      <c r="X2953" s="69" t="str">
        <f t="shared" si="96"/>
        <v/>
      </c>
      <c r="Y2953" s="69" t="str">
        <f t="shared" si="97"/>
        <v/>
      </c>
    </row>
    <row r="2954" spans="8:25" x14ac:dyDescent="0.25">
      <c r="H2954" s="155"/>
      <c r="I2954" s="151"/>
      <c r="J2954" s="152"/>
      <c r="K2954" s="153"/>
      <c r="L2954" s="153"/>
      <c r="M2954" s="153"/>
      <c r="N2954" s="153"/>
      <c r="O2954" s="153"/>
      <c r="P2954" s="153"/>
      <c r="Q2954" s="153"/>
      <c r="R2954" s="153"/>
      <c r="S2954" s="152"/>
      <c r="T2954" s="153"/>
      <c r="X2954" s="69" t="str">
        <f t="shared" si="96"/>
        <v/>
      </c>
      <c r="Y2954" s="69" t="str">
        <f t="shared" si="97"/>
        <v/>
      </c>
    </row>
    <row r="2955" spans="8:25" x14ac:dyDescent="0.25">
      <c r="H2955" s="155"/>
      <c r="I2955" s="151"/>
      <c r="J2955" s="152"/>
      <c r="K2955" s="153"/>
      <c r="L2955" s="153"/>
      <c r="M2955" s="153"/>
      <c r="N2955" s="153"/>
      <c r="O2955" s="153"/>
      <c r="P2955" s="153"/>
      <c r="Q2955" s="153"/>
      <c r="R2955" s="153"/>
      <c r="S2955" s="152"/>
      <c r="T2955" s="153"/>
      <c r="X2955" s="69" t="str">
        <f t="shared" si="96"/>
        <v/>
      </c>
      <c r="Y2955" s="69" t="str">
        <f t="shared" si="97"/>
        <v/>
      </c>
    </row>
    <row r="2956" spans="8:25" x14ac:dyDescent="0.25">
      <c r="H2956" s="155"/>
      <c r="I2956" s="151"/>
      <c r="J2956" s="152"/>
      <c r="K2956" s="153"/>
      <c r="L2956" s="153"/>
      <c r="M2956" s="153"/>
      <c r="N2956" s="153"/>
      <c r="O2956" s="153"/>
      <c r="P2956" s="153"/>
      <c r="Q2956" s="153"/>
      <c r="R2956" s="153"/>
      <c r="S2956" s="152"/>
      <c r="T2956" s="153"/>
      <c r="X2956" s="69" t="str">
        <f t="shared" si="96"/>
        <v/>
      </c>
      <c r="Y2956" s="69" t="str">
        <f t="shared" si="97"/>
        <v/>
      </c>
    </row>
    <row r="2957" spans="8:25" x14ac:dyDescent="0.25">
      <c r="H2957" s="155"/>
      <c r="I2957" s="151"/>
      <c r="J2957" s="152"/>
      <c r="K2957" s="153"/>
      <c r="L2957" s="153"/>
      <c r="M2957" s="153"/>
      <c r="N2957" s="153"/>
      <c r="O2957" s="153"/>
      <c r="P2957" s="153"/>
      <c r="Q2957" s="153"/>
      <c r="R2957" s="153"/>
      <c r="S2957" s="152"/>
      <c r="T2957" s="153"/>
      <c r="X2957" s="69" t="str">
        <f t="shared" si="96"/>
        <v/>
      </c>
      <c r="Y2957" s="69" t="str">
        <f t="shared" si="97"/>
        <v/>
      </c>
    </row>
    <row r="2958" spans="8:25" x14ac:dyDescent="0.25">
      <c r="H2958" s="155"/>
      <c r="I2958" s="151"/>
      <c r="J2958" s="152"/>
      <c r="K2958" s="153"/>
      <c r="L2958" s="153"/>
      <c r="M2958" s="153"/>
      <c r="N2958" s="153"/>
      <c r="O2958" s="153"/>
      <c r="P2958" s="153"/>
      <c r="Q2958" s="153"/>
      <c r="R2958" s="153"/>
      <c r="S2958" s="152"/>
      <c r="T2958" s="153"/>
      <c r="X2958" s="69" t="str">
        <f t="shared" si="96"/>
        <v/>
      </c>
      <c r="Y2958" s="69" t="str">
        <f t="shared" si="97"/>
        <v/>
      </c>
    </row>
    <row r="2959" spans="8:25" x14ac:dyDescent="0.25">
      <c r="H2959" s="155"/>
      <c r="I2959" s="151"/>
      <c r="J2959" s="152"/>
      <c r="K2959" s="153"/>
      <c r="L2959" s="153"/>
      <c r="M2959" s="153"/>
      <c r="N2959" s="153"/>
      <c r="O2959" s="153"/>
      <c r="P2959" s="153"/>
      <c r="Q2959" s="153"/>
      <c r="R2959" s="153"/>
      <c r="S2959" s="152"/>
      <c r="T2959" s="153"/>
      <c r="X2959" s="69" t="str">
        <f t="shared" si="96"/>
        <v/>
      </c>
      <c r="Y2959" s="69" t="str">
        <f t="shared" si="97"/>
        <v/>
      </c>
    </row>
    <row r="2960" spans="8:25" x14ac:dyDescent="0.25">
      <c r="H2960" s="155"/>
      <c r="I2960" s="151"/>
      <c r="J2960" s="152"/>
      <c r="K2960" s="153"/>
      <c r="L2960" s="153"/>
      <c r="M2960" s="153"/>
      <c r="N2960" s="153"/>
      <c r="O2960" s="153"/>
      <c r="P2960" s="153"/>
      <c r="Q2960" s="153"/>
      <c r="R2960" s="153"/>
      <c r="S2960" s="152"/>
      <c r="T2960" s="153"/>
      <c r="X2960" s="69" t="str">
        <f t="shared" si="96"/>
        <v/>
      </c>
      <c r="Y2960" s="69" t="str">
        <f t="shared" si="97"/>
        <v/>
      </c>
    </row>
    <row r="2961" spans="8:25" x14ac:dyDescent="0.25">
      <c r="H2961" s="155"/>
      <c r="I2961" s="151"/>
      <c r="J2961" s="152"/>
      <c r="K2961" s="153"/>
      <c r="L2961" s="153"/>
      <c r="M2961" s="153"/>
      <c r="N2961" s="153"/>
      <c r="O2961" s="153"/>
      <c r="P2961" s="153"/>
      <c r="Q2961" s="153"/>
      <c r="R2961" s="153"/>
      <c r="S2961" s="152"/>
      <c r="T2961" s="153"/>
      <c r="X2961" s="69" t="str">
        <f t="shared" si="96"/>
        <v/>
      </c>
      <c r="Y2961" s="69" t="str">
        <f t="shared" si="97"/>
        <v/>
      </c>
    </row>
    <row r="2962" spans="8:25" x14ac:dyDescent="0.25">
      <c r="H2962" s="155"/>
      <c r="I2962" s="151"/>
      <c r="J2962" s="152"/>
      <c r="K2962" s="153"/>
      <c r="L2962" s="153"/>
      <c r="M2962" s="153"/>
      <c r="N2962" s="153"/>
      <c r="O2962" s="153"/>
      <c r="P2962" s="153"/>
      <c r="Q2962" s="153"/>
      <c r="R2962" s="153"/>
      <c r="S2962" s="152"/>
      <c r="T2962" s="153"/>
      <c r="X2962" s="69" t="str">
        <f t="shared" si="96"/>
        <v/>
      </c>
      <c r="Y2962" s="69" t="str">
        <f t="shared" si="97"/>
        <v/>
      </c>
    </row>
    <row r="2963" spans="8:25" x14ac:dyDescent="0.25">
      <c r="H2963" s="155"/>
      <c r="I2963" s="151"/>
      <c r="J2963" s="152"/>
      <c r="K2963" s="153"/>
      <c r="L2963" s="153"/>
      <c r="M2963" s="153"/>
      <c r="N2963" s="153"/>
      <c r="O2963" s="153"/>
      <c r="P2963" s="153"/>
      <c r="Q2963" s="153"/>
      <c r="R2963" s="153"/>
      <c r="S2963" s="152"/>
      <c r="T2963" s="153"/>
      <c r="X2963" s="69" t="str">
        <f t="shared" si="96"/>
        <v/>
      </c>
      <c r="Y2963" s="69" t="str">
        <f t="shared" si="97"/>
        <v/>
      </c>
    </row>
    <row r="2964" spans="8:25" x14ac:dyDescent="0.25">
      <c r="H2964" s="155"/>
      <c r="I2964" s="151"/>
      <c r="J2964" s="152"/>
      <c r="K2964" s="153"/>
      <c r="L2964" s="153"/>
      <c r="M2964" s="153"/>
      <c r="N2964" s="153"/>
      <c r="O2964" s="153"/>
      <c r="P2964" s="153"/>
      <c r="Q2964" s="153"/>
      <c r="R2964" s="153"/>
      <c r="S2964" s="152"/>
      <c r="T2964" s="153"/>
      <c r="X2964" s="69" t="str">
        <f t="shared" si="96"/>
        <v/>
      </c>
      <c r="Y2964" s="69" t="str">
        <f t="shared" si="97"/>
        <v/>
      </c>
    </row>
    <row r="2965" spans="8:25" x14ac:dyDescent="0.25">
      <c r="H2965" s="155"/>
      <c r="I2965" s="151"/>
      <c r="J2965" s="152"/>
      <c r="K2965" s="153"/>
      <c r="L2965" s="153"/>
      <c r="M2965" s="153"/>
      <c r="N2965" s="153"/>
      <c r="O2965" s="153"/>
      <c r="P2965" s="153"/>
      <c r="Q2965" s="153"/>
      <c r="R2965" s="153"/>
      <c r="S2965" s="152"/>
      <c r="T2965" s="153"/>
      <c r="X2965" s="69" t="str">
        <f t="shared" si="96"/>
        <v/>
      </c>
      <c r="Y2965" s="69" t="str">
        <f t="shared" si="97"/>
        <v/>
      </c>
    </row>
    <row r="2966" spans="8:25" x14ac:dyDescent="0.25">
      <c r="H2966" s="155"/>
      <c r="I2966" s="151"/>
      <c r="J2966" s="152"/>
      <c r="K2966" s="153"/>
      <c r="L2966" s="153"/>
      <c r="M2966" s="153"/>
      <c r="N2966" s="153"/>
      <c r="O2966" s="153"/>
      <c r="P2966" s="153"/>
      <c r="Q2966" s="153"/>
      <c r="R2966" s="153"/>
      <c r="S2966" s="152"/>
      <c r="T2966" s="153"/>
      <c r="X2966" s="69" t="str">
        <f t="shared" si="96"/>
        <v/>
      </c>
      <c r="Y2966" s="69" t="str">
        <f t="shared" si="97"/>
        <v/>
      </c>
    </row>
    <row r="2967" spans="8:25" x14ac:dyDescent="0.25">
      <c r="H2967" s="155"/>
      <c r="I2967" s="151"/>
      <c r="J2967" s="152"/>
      <c r="K2967" s="153"/>
      <c r="L2967" s="153"/>
      <c r="M2967" s="153"/>
      <c r="N2967" s="153"/>
      <c r="O2967" s="153"/>
      <c r="P2967" s="153"/>
      <c r="Q2967" s="153"/>
      <c r="R2967" s="153"/>
      <c r="S2967" s="152"/>
      <c r="T2967" s="153"/>
      <c r="X2967" s="69" t="str">
        <f t="shared" si="96"/>
        <v/>
      </c>
      <c r="Y2967" s="69" t="str">
        <f t="shared" si="97"/>
        <v/>
      </c>
    </row>
    <row r="2968" spans="8:25" x14ac:dyDescent="0.25">
      <c r="H2968" s="155"/>
      <c r="I2968" s="151"/>
      <c r="J2968" s="152"/>
      <c r="K2968" s="153"/>
      <c r="L2968" s="153"/>
      <c r="M2968" s="153"/>
      <c r="N2968" s="153"/>
      <c r="O2968" s="153"/>
      <c r="P2968" s="153"/>
      <c r="Q2968" s="153"/>
      <c r="R2968" s="153"/>
      <c r="S2968" s="152"/>
      <c r="T2968" s="153"/>
      <c r="X2968" s="69" t="str">
        <f t="shared" si="96"/>
        <v/>
      </c>
      <c r="Y2968" s="69" t="str">
        <f t="shared" si="97"/>
        <v/>
      </c>
    </row>
    <row r="2969" spans="8:25" x14ac:dyDescent="0.25">
      <c r="H2969" s="155"/>
      <c r="I2969" s="151"/>
      <c r="J2969" s="152"/>
      <c r="K2969" s="153"/>
      <c r="L2969" s="153"/>
      <c r="M2969" s="153"/>
      <c r="N2969" s="153"/>
      <c r="O2969" s="153"/>
      <c r="P2969" s="153"/>
      <c r="Q2969" s="153"/>
      <c r="R2969" s="153"/>
      <c r="S2969" s="152"/>
      <c r="T2969" s="153"/>
      <c r="X2969" s="69" t="str">
        <f t="shared" si="96"/>
        <v/>
      </c>
      <c r="Y2969" s="69" t="str">
        <f t="shared" si="97"/>
        <v/>
      </c>
    </row>
    <row r="2970" spans="8:25" x14ac:dyDescent="0.25">
      <c r="H2970" s="155"/>
      <c r="I2970" s="151"/>
      <c r="J2970" s="152"/>
      <c r="K2970" s="153"/>
      <c r="L2970" s="153"/>
      <c r="M2970" s="153"/>
      <c r="N2970" s="153"/>
      <c r="O2970" s="153"/>
      <c r="P2970" s="153"/>
      <c r="Q2970" s="153"/>
      <c r="R2970" s="153"/>
      <c r="S2970" s="152"/>
      <c r="T2970" s="153"/>
      <c r="X2970" s="69" t="str">
        <f t="shared" si="96"/>
        <v/>
      </c>
      <c r="Y2970" s="69" t="str">
        <f t="shared" si="97"/>
        <v/>
      </c>
    </row>
    <row r="2971" spans="8:25" x14ac:dyDescent="0.25">
      <c r="H2971" s="155"/>
      <c r="I2971" s="151"/>
      <c r="J2971" s="152"/>
      <c r="K2971" s="153"/>
      <c r="L2971" s="153"/>
      <c r="M2971" s="153"/>
      <c r="N2971" s="153"/>
      <c r="O2971" s="153"/>
      <c r="P2971" s="153"/>
      <c r="Q2971" s="153"/>
      <c r="R2971" s="153"/>
      <c r="S2971" s="152"/>
      <c r="T2971" s="153"/>
      <c r="X2971" s="69" t="str">
        <f t="shared" si="96"/>
        <v/>
      </c>
      <c r="Y2971" s="69" t="str">
        <f t="shared" si="97"/>
        <v/>
      </c>
    </row>
    <row r="2972" spans="8:25" x14ac:dyDescent="0.25">
      <c r="H2972" s="155"/>
      <c r="I2972" s="151"/>
      <c r="J2972" s="152"/>
      <c r="K2972" s="153"/>
      <c r="L2972" s="153"/>
      <c r="M2972" s="153"/>
      <c r="N2972" s="153"/>
      <c r="O2972" s="153"/>
      <c r="P2972" s="153"/>
      <c r="Q2972" s="153"/>
      <c r="R2972" s="153"/>
      <c r="S2972" s="152"/>
      <c r="T2972" s="153"/>
      <c r="X2972" s="69" t="str">
        <f t="shared" si="96"/>
        <v/>
      </c>
      <c r="Y2972" s="69" t="str">
        <f t="shared" si="97"/>
        <v/>
      </c>
    </row>
    <row r="2973" spans="8:25" x14ac:dyDescent="0.25">
      <c r="H2973" s="155"/>
      <c r="I2973" s="151"/>
      <c r="J2973" s="152"/>
      <c r="K2973" s="153"/>
      <c r="L2973" s="153"/>
      <c r="M2973" s="153"/>
      <c r="N2973" s="153"/>
      <c r="O2973" s="153"/>
      <c r="P2973" s="153"/>
      <c r="Q2973" s="153"/>
      <c r="R2973" s="153"/>
      <c r="S2973" s="152"/>
      <c r="T2973" s="153"/>
      <c r="X2973" s="69" t="str">
        <f t="shared" si="96"/>
        <v/>
      </c>
      <c r="Y2973" s="69" t="str">
        <f t="shared" si="97"/>
        <v/>
      </c>
    </row>
    <row r="2974" spans="8:25" x14ac:dyDescent="0.25">
      <c r="H2974" s="155"/>
      <c r="I2974" s="151"/>
      <c r="J2974" s="152"/>
      <c r="K2974" s="153"/>
      <c r="L2974" s="153"/>
      <c r="M2974" s="153"/>
      <c r="N2974" s="153"/>
      <c r="O2974" s="153"/>
      <c r="P2974" s="153"/>
      <c r="Q2974" s="153"/>
      <c r="R2974" s="153"/>
      <c r="S2974" s="152"/>
      <c r="T2974" s="153"/>
      <c r="X2974" s="69" t="str">
        <f t="shared" si="96"/>
        <v/>
      </c>
      <c r="Y2974" s="69" t="str">
        <f t="shared" si="97"/>
        <v/>
      </c>
    </row>
    <row r="2975" spans="8:25" x14ac:dyDescent="0.25">
      <c r="H2975" s="155"/>
      <c r="I2975" s="151"/>
      <c r="J2975" s="152"/>
      <c r="K2975" s="153"/>
      <c r="L2975" s="153"/>
      <c r="M2975" s="153"/>
      <c r="N2975" s="153"/>
      <c r="O2975" s="153"/>
      <c r="P2975" s="153"/>
      <c r="Q2975" s="153"/>
      <c r="R2975" s="153"/>
      <c r="S2975" s="152"/>
      <c r="T2975" s="153"/>
      <c r="X2975" s="69" t="str">
        <f t="shared" si="96"/>
        <v/>
      </c>
      <c r="Y2975" s="69" t="str">
        <f t="shared" si="97"/>
        <v/>
      </c>
    </row>
    <row r="2976" spans="8:25" x14ac:dyDescent="0.25">
      <c r="H2976" s="155"/>
      <c r="I2976" s="151"/>
      <c r="J2976" s="152"/>
      <c r="K2976" s="153"/>
      <c r="L2976" s="153"/>
      <c r="M2976" s="153"/>
      <c r="N2976" s="153"/>
      <c r="O2976" s="153"/>
      <c r="P2976" s="153"/>
      <c r="Q2976" s="153"/>
      <c r="R2976" s="153"/>
      <c r="S2976" s="152"/>
      <c r="T2976" s="153"/>
      <c r="X2976" s="69" t="str">
        <f t="shared" si="96"/>
        <v/>
      </c>
      <c r="Y2976" s="69" t="str">
        <f t="shared" si="97"/>
        <v/>
      </c>
    </row>
    <row r="2977" spans="8:25" x14ac:dyDescent="0.25">
      <c r="H2977" s="155"/>
      <c r="I2977" s="151"/>
      <c r="J2977" s="152"/>
      <c r="K2977" s="153"/>
      <c r="L2977" s="153"/>
      <c r="M2977" s="153"/>
      <c r="N2977" s="153"/>
      <c r="O2977" s="153"/>
      <c r="P2977" s="153"/>
      <c r="Q2977" s="153"/>
      <c r="R2977" s="153"/>
      <c r="S2977" s="152"/>
      <c r="T2977" s="153"/>
      <c r="X2977" s="69" t="str">
        <f t="shared" si="96"/>
        <v/>
      </c>
      <c r="Y2977" s="69" t="str">
        <f t="shared" si="97"/>
        <v/>
      </c>
    </row>
    <row r="2978" spans="8:25" x14ac:dyDescent="0.25">
      <c r="H2978" s="155"/>
      <c r="I2978" s="151"/>
      <c r="J2978" s="152"/>
      <c r="K2978" s="153"/>
      <c r="L2978" s="153"/>
      <c r="M2978" s="153"/>
      <c r="N2978" s="153"/>
      <c r="O2978" s="153"/>
      <c r="P2978" s="153"/>
      <c r="Q2978" s="153"/>
      <c r="R2978" s="153"/>
      <c r="S2978" s="152"/>
      <c r="T2978" s="153"/>
      <c r="X2978" s="69" t="str">
        <f t="shared" si="96"/>
        <v/>
      </c>
      <c r="Y2978" s="69" t="str">
        <f t="shared" si="97"/>
        <v/>
      </c>
    </row>
    <row r="2979" spans="8:25" x14ac:dyDescent="0.25">
      <c r="H2979" s="155"/>
      <c r="I2979" s="151"/>
      <c r="J2979" s="152"/>
      <c r="K2979" s="153"/>
      <c r="L2979" s="153"/>
      <c r="M2979" s="153"/>
      <c r="N2979" s="153"/>
      <c r="O2979" s="153"/>
      <c r="P2979" s="153"/>
      <c r="Q2979" s="153"/>
      <c r="R2979" s="153"/>
      <c r="S2979" s="152"/>
      <c r="T2979" s="153"/>
      <c r="X2979" s="69" t="str">
        <f t="shared" si="96"/>
        <v/>
      </c>
      <c r="Y2979" s="69" t="str">
        <f t="shared" si="97"/>
        <v/>
      </c>
    </row>
    <row r="2980" spans="8:25" x14ac:dyDescent="0.25">
      <c r="H2980" s="155"/>
      <c r="I2980" s="151"/>
      <c r="J2980" s="152"/>
      <c r="K2980" s="153"/>
      <c r="L2980" s="153"/>
      <c r="M2980" s="153"/>
      <c r="N2980" s="153"/>
      <c r="O2980" s="153"/>
      <c r="P2980" s="153"/>
      <c r="Q2980" s="153"/>
      <c r="R2980" s="153"/>
      <c r="S2980" s="152"/>
      <c r="T2980" s="153"/>
      <c r="X2980" s="69" t="str">
        <f t="shared" si="96"/>
        <v/>
      </c>
      <c r="Y2980" s="69" t="str">
        <f t="shared" si="97"/>
        <v/>
      </c>
    </row>
    <row r="2981" spans="8:25" x14ac:dyDescent="0.25">
      <c r="H2981" s="155"/>
      <c r="I2981" s="151"/>
      <c r="J2981" s="152"/>
      <c r="K2981" s="153"/>
      <c r="L2981" s="153"/>
      <c r="M2981" s="153"/>
      <c r="N2981" s="153"/>
      <c r="O2981" s="153"/>
      <c r="P2981" s="153"/>
      <c r="Q2981" s="153"/>
      <c r="R2981" s="153"/>
      <c r="S2981" s="152"/>
      <c r="T2981" s="153"/>
      <c r="X2981" s="69" t="str">
        <f t="shared" si="96"/>
        <v/>
      </c>
      <c r="Y2981" s="69" t="str">
        <f t="shared" si="97"/>
        <v/>
      </c>
    </row>
    <row r="2982" spans="8:25" x14ac:dyDescent="0.25">
      <c r="H2982" s="155"/>
      <c r="I2982" s="151"/>
      <c r="J2982" s="152"/>
      <c r="K2982" s="153"/>
      <c r="L2982" s="153"/>
      <c r="M2982" s="153"/>
      <c r="N2982" s="153"/>
      <c r="O2982" s="153"/>
      <c r="P2982" s="153"/>
      <c r="Q2982" s="153"/>
      <c r="R2982" s="153"/>
      <c r="S2982" s="152"/>
      <c r="T2982" s="153"/>
      <c r="X2982" s="69" t="str">
        <f t="shared" si="96"/>
        <v/>
      </c>
      <c r="Y2982" s="69" t="str">
        <f t="shared" si="97"/>
        <v/>
      </c>
    </row>
    <row r="2983" spans="8:25" x14ac:dyDescent="0.25">
      <c r="H2983" s="155"/>
      <c r="I2983" s="151"/>
      <c r="J2983" s="152"/>
      <c r="K2983" s="153"/>
      <c r="L2983" s="153"/>
      <c r="M2983" s="153"/>
      <c r="N2983" s="153"/>
      <c r="O2983" s="153"/>
      <c r="P2983" s="153"/>
      <c r="Q2983" s="153"/>
      <c r="R2983" s="153"/>
      <c r="S2983" s="152"/>
      <c r="T2983" s="153"/>
      <c r="X2983" s="69" t="str">
        <f t="shared" si="96"/>
        <v/>
      </c>
      <c r="Y2983" s="69" t="str">
        <f t="shared" si="97"/>
        <v/>
      </c>
    </row>
    <row r="2984" spans="8:25" x14ac:dyDescent="0.25">
      <c r="H2984" s="155"/>
      <c r="I2984" s="151"/>
      <c r="J2984" s="152"/>
      <c r="K2984" s="153"/>
      <c r="L2984" s="153"/>
      <c r="M2984" s="153"/>
      <c r="N2984" s="153"/>
      <c r="O2984" s="153"/>
      <c r="P2984" s="153"/>
      <c r="Q2984" s="153"/>
      <c r="R2984" s="153"/>
      <c r="S2984" s="152"/>
      <c r="T2984" s="153"/>
      <c r="X2984" s="69" t="str">
        <f t="shared" si="96"/>
        <v/>
      </c>
      <c r="Y2984" s="69" t="str">
        <f t="shared" si="97"/>
        <v/>
      </c>
    </row>
    <row r="2985" spans="8:25" x14ac:dyDescent="0.25">
      <c r="H2985" s="155"/>
      <c r="I2985" s="151"/>
      <c r="J2985" s="152"/>
      <c r="K2985" s="153"/>
      <c r="L2985" s="153"/>
      <c r="M2985" s="153"/>
      <c r="N2985" s="153"/>
      <c r="O2985" s="153"/>
      <c r="P2985" s="153"/>
      <c r="Q2985" s="153"/>
      <c r="R2985" s="153"/>
      <c r="S2985" s="152"/>
      <c r="T2985" s="153"/>
      <c r="X2985" s="69" t="str">
        <f t="shared" si="96"/>
        <v/>
      </c>
      <c r="Y2985" s="69" t="str">
        <f t="shared" si="97"/>
        <v/>
      </c>
    </row>
    <row r="2986" spans="8:25" x14ac:dyDescent="0.25">
      <c r="H2986" s="155"/>
      <c r="I2986" s="151"/>
      <c r="J2986" s="152"/>
      <c r="K2986" s="153"/>
      <c r="L2986" s="153"/>
      <c r="M2986" s="153"/>
      <c r="N2986" s="153"/>
      <c r="O2986" s="153"/>
      <c r="P2986" s="153"/>
      <c r="Q2986" s="153"/>
      <c r="R2986" s="153"/>
      <c r="S2986" s="152"/>
      <c r="T2986" s="153"/>
      <c r="X2986" s="69" t="str">
        <f t="shared" si="96"/>
        <v/>
      </c>
      <c r="Y2986" s="69" t="str">
        <f t="shared" si="97"/>
        <v/>
      </c>
    </row>
    <row r="2987" spans="8:25" x14ac:dyDescent="0.25">
      <c r="H2987" s="155"/>
      <c r="I2987" s="151"/>
      <c r="J2987" s="152"/>
      <c r="K2987" s="153"/>
      <c r="L2987" s="153"/>
      <c r="M2987" s="153"/>
      <c r="N2987" s="153"/>
      <c r="O2987" s="153"/>
      <c r="P2987" s="153"/>
      <c r="Q2987" s="153"/>
      <c r="R2987" s="153"/>
      <c r="S2987" s="152"/>
      <c r="T2987" s="153"/>
      <c r="X2987" s="69" t="str">
        <f t="shared" si="96"/>
        <v/>
      </c>
      <c r="Y2987" s="69" t="str">
        <f t="shared" si="97"/>
        <v/>
      </c>
    </row>
    <row r="2988" spans="8:25" x14ac:dyDescent="0.25">
      <c r="H2988" s="155"/>
      <c r="I2988" s="151"/>
      <c r="J2988" s="152"/>
      <c r="K2988" s="153"/>
      <c r="L2988" s="153"/>
      <c r="M2988" s="153"/>
      <c r="N2988" s="153"/>
      <c r="O2988" s="153"/>
      <c r="P2988" s="153"/>
      <c r="Q2988" s="153"/>
      <c r="R2988" s="153"/>
      <c r="S2988" s="152"/>
      <c r="T2988" s="153"/>
      <c r="X2988" s="69" t="str">
        <f t="shared" si="96"/>
        <v/>
      </c>
      <c r="Y2988" s="69" t="str">
        <f t="shared" si="97"/>
        <v/>
      </c>
    </row>
    <row r="2989" spans="8:25" x14ac:dyDescent="0.25">
      <c r="H2989" s="155"/>
      <c r="I2989" s="151"/>
      <c r="J2989" s="152"/>
      <c r="K2989" s="153"/>
      <c r="L2989" s="153"/>
      <c r="M2989" s="153"/>
      <c r="N2989" s="153"/>
      <c r="O2989" s="153"/>
      <c r="P2989" s="153"/>
      <c r="Q2989" s="153"/>
      <c r="R2989" s="153"/>
      <c r="S2989" s="152"/>
      <c r="T2989" s="153"/>
      <c r="X2989" s="69" t="str">
        <f t="shared" si="96"/>
        <v/>
      </c>
      <c r="Y2989" s="69" t="str">
        <f t="shared" si="97"/>
        <v/>
      </c>
    </row>
    <row r="2990" spans="8:25" x14ac:dyDescent="0.25">
      <c r="H2990" s="155"/>
      <c r="I2990" s="151"/>
      <c r="J2990" s="152"/>
      <c r="K2990" s="153"/>
      <c r="L2990" s="153"/>
      <c r="M2990" s="153"/>
      <c r="N2990" s="153"/>
      <c r="O2990" s="153"/>
      <c r="P2990" s="153"/>
      <c r="Q2990" s="153"/>
      <c r="R2990" s="153"/>
      <c r="S2990" s="152"/>
      <c r="T2990" s="153"/>
      <c r="X2990" s="69" t="str">
        <f t="shared" si="96"/>
        <v/>
      </c>
      <c r="Y2990" s="69" t="str">
        <f t="shared" si="97"/>
        <v/>
      </c>
    </row>
    <row r="2991" spans="8:25" x14ac:dyDescent="0.25">
      <c r="H2991" s="155"/>
      <c r="I2991" s="151"/>
      <c r="J2991" s="152"/>
      <c r="K2991" s="153"/>
      <c r="L2991" s="153"/>
      <c r="M2991" s="153"/>
      <c r="N2991" s="153"/>
      <c r="O2991" s="153"/>
      <c r="P2991" s="153"/>
      <c r="Q2991" s="153"/>
      <c r="R2991" s="153"/>
      <c r="S2991" s="152"/>
      <c r="T2991" s="153"/>
      <c r="X2991" s="69" t="str">
        <f t="shared" si="96"/>
        <v/>
      </c>
      <c r="Y2991" s="69" t="str">
        <f t="shared" si="97"/>
        <v/>
      </c>
    </row>
    <row r="2992" spans="8:25" x14ac:dyDescent="0.25">
      <c r="H2992" s="155"/>
      <c r="I2992" s="151"/>
      <c r="J2992" s="152"/>
      <c r="K2992" s="153"/>
      <c r="L2992" s="153"/>
      <c r="M2992" s="153"/>
      <c r="N2992" s="153"/>
      <c r="O2992" s="153"/>
      <c r="P2992" s="153"/>
      <c r="Q2992" s="153"/>
      <c r="R2992" s="153"/>
      <c r="S2992" s="152"/>
      <c r="T2992" s="153"/>
      <c r="X2992" s="69" t="str">
        <f t="shared" si="96"/>
        <v/>
      </c>
      <c r="Y2992" s="69" t="str">
        <f t="shared" si="97"/>
        <v/>
      </c>
    </row>
    <row r="2993" spans="8:25" x14ac:dyDescent="0.25">
      <c r="H2993" s="155"/>
      <c r="I2993" s="151"/>
      <c r="J2993" s="152"/>
      <c r="K2993" s="153"/>
      <c r="L2993" s="153"/>
      <c r="M2993" s="153"/>
      <c r="N2993" s="153"/>
      <c r="O2993" s="153"/>
      <c r="P2993" s="153"/>
      <c r="Q2993" s="153"/>
      <c r="R2993" s="153"/>
      <c r="S2993" s="152"/>
      <c r="T2993" s="153"/>
      <c r="X2993" s="69" t="str">
        <f t="shared" si="96"/>
        <v/>
      </c>
      <c r="Y2993" s="69" t="str">
        <f t="shared" si="97"/>
        <v/>
      </c>
    </row>
    <row r="2994" spans="8:25" x14ac:dyDescent="0.25">
      <c r="H2994" s="155"/>
      <c r="I2994" s="151"/>
      <c r="J2994" s="152"/>
      <c r="K2994" s="153"/>
      <c r="L2994" s="153"/>
      <c r="M2994" s="153"/>
      <c r="N2994" s="153"/>
      <c r="O2994" s="153"/>
      <c r="P2994" s="153"/>
      <c r="Q2994" s="153"/>
      <c r="R2994" s="153"/>
      <c r="S2994" s="152"/>
      <c r="T2994" s="153"/>
      <c r="X2994" s="69" t="str">
        <f t="shared" si="96"/>
        <v/>
      </c>
      <c r="Y2994" s="69" t="str">
        <f t="shared" si="97"/>
        <v/>
      </c>
    </row>
    <row r="2995" spans="8:25" x14ac:dyDescent="0.25">
      <c r="H2995" s="155"/>
      <c r="I2995" s="151"/>
      <c r="J2995" s="152"/>
      <c r="K2995" s="153"/>
      <c r="L2995" s="153"/>
      <c r="M2995" s="153"/>
      <c r="N2995" s="153"/>
      <c r="O2995" s="153"/>
      <c r="P2995" s="153"/>
      <c r="Q2995" s="153"/>
      <c r="R2995" s="153"/>
      <c r="S2995" s="152"/>
      <c r="T2995" s="153"/>
      <c r="X2995" s="69" t="str">
        <f t="shared" si="96"/>
        <v/>
      </c>
      <c r="Y2995" s="69" t="str">
        <f t="shared" si="97"/>
        <v/>
      </c>
    </row>
    <row r="2996" spans="8:25" x14ac:dyDescent="0.25">
      <c r="H2996" s="155"/>
      <c r="I2996" s="151"/>
      <c r="J2996" s="152"/>
      <c r="K2996" s="153"/>
      <c r="L2996" s="153"/>
      <c r="M2996" s="153"/>
      <c r="N2996" s="153"/>
      <c r="O2996" s="153"/>
      <c r="P2996" s="153"/>
      <c r="Q2996" s="153"/>
      <c r="R2996" s="153"/>
      <c r="S2996" s="152"/>
      <c r="T2996" s="153"/>
      <c r="X2996" s="69" t="str">
        <f t="shared" si="96"/>
        <v/>
      </c>
      <c r="Y2996" s="69" t="str">
        <f t="shared" si="97"/>
        <v/>
      </c>
    </row>
    <row r="2997" spans="8:25" x14ac:dyDescent="0.25">
      <c r="H2997" s="155"/>
      <c r="I2997" s="151"/>
      <c r="J2997" s="152"/>
      <c r="K2997" s="153"/>
      <c r="L2997" s="153"/>
      <c r="M2997" s="153"/>
      <c r="N2997" s="153"/>
      <c r="O2997" s="153"/>
      <c r="P2997" s="153"/>
      <c r="Q2997" s="153"/>
      <c r="R2997" s="153"/>
      <c r="S2997" s="152"/>
      <c r="T2997" s="153"/>
      <c r="X2997" s="69" t="str">
        <f t="shared" si="96"/>
        <v/>
      </c>
      <c r="Y2997" s="69" t="str">
        <f t="shared" si="97"/>
        <v/>
      </c>
    </row>
    <row r="2998" spans="8:25" x14ac:dyDescent="0.25">
      <c r="H2998" s="155"/>
      <c r="I2998" s="151"/>
      <c r="J2998" s="152"/>
      <c r="K2998" s="153"/>
      <c r="L2998" s="153"/>
      <c r="M2998" s="153"/>
      <c r="N2998" s="153"/>
      <c r="O2998" s="153"/>
      <c r="P2998" s="153"/>
      <c r="Q2998" s="153"/>
      <c r="R2998" s="153"/>
      <c r="S2998" s="152"/>
      <c r="T2998" s="153"/>
      <c r="X2998" s="69" t="str">
        <f t="shared" si="96"/>
        <v/>
      </c>
      <c r="Y2998" s="69" t="str">
        <f t="shared" si="97"/>
        <v/>
      </c>
    </row>
    <row r="2999" spans="8:25" x14ac:dyDescent="0.25">
      <c r="H2999" s="155"/>
      <c r="I2999" s="151"/>
      <c r="J2999" s="152"/>
      <c r="K2999" s="153"/>
      <c r="L2999" s="153"/>
      <c r="M2999" s="153"/>
      <c r="N2999" s="153"/>
      <c r="O2999" s="153"/>
      <c r="P2999" s="153"/>
      <c r="Q2999" s="153"/>
      <c r="R2999" s="153"/>
      <c r="S2999" s="152"/>
      <c r="T2999" s="153"/>
      <c r="X2999" s="69" t="str">
        <f t="shared" si="96"/>
        <v/>
      </c>
      <c r="Y2999" s="69" t="str">
        <f t="shared" si="97"/>
        <v/>
      </c>
    </row>
    <row r="3000" spans="8:25" x14ac:dyDescent="0.25">
      <c r="H3000" s="155"/>
      <c r="I3000" s="151"/>
      <c r="J3000" s="152"/>
      <c r="K3000" s="153"/>
      <c r="L3000" s="153"/>
      <c r="M3000" s="153"/>
      <c r="N3000" s="153"/>
      <c r="O3000" s="153"/>
      <c r="P3000" s="153"/>
      <c r="Q3000" s="153"/>
      <c r="R3000" s="153"/>
      <c r="S3000" s="152"/>
      <c r="T3000" s="153"/>
      <c r="X3000" s="69" t="str">
        <f t="shared" si="96"/>
        <v/>
      </c>
      <c r="Y3000" s="69" t="str">
        <f t="shared" si="97"/>
        <v/>
      </c>
    </row>
    <row r="3001" spans="8:25" x14ac:dyDescent="0.25">
      <c r="H3001" s="155"/>
      <c r="I3001" s="151"/>
      <c r="J3001" s="152"/>
      <c r="K3001" s="153"/>
      <c r="L3001" s="153"/>
      <c r="M3001" s="153"/>
      <c r="N3001" s="153"/>
      <c r="O3001" s="153"/>
      <c r="P3001" s="153"/>
      <c r="Q3001" s="153"/>
      <c r="R3001" s="153"/>
      <c r="S3001" s="152"/>
      <c r="T3001" s="153"/>
      <c r="X3001" s="69" t="str">
        <f t="shared" si="96"/>
        <v/>
      </c>
      <c r="Y3001" s="69" t="str">
        <f t="shared" si="97"/>
        <v/>
      </c>
    </row>
    <row r="3002" spans="8:25" x14ac:dyDescent="0.25">
      <c r="H3002" s="155"/>
      <c r="I3002" s="151"/>
      <c r="J3002" s="152"/>
      <c r="K3002" s="153"/>
      <c r="L3002" s="153"/>
      <c r="M3002" s="153"/>
      <c r="N3002" s="153"/>
      <c r="O3002" s="153"/>
      <c r="P3002" s="153"/>
      <c r="Q3002" s="153"/>
      <c r="R3002" s="153"/>
      <c r="S3002" s="152"/>
      <c r="T3002" s="153"/>
      <c r="X3002" s="69" t="str">
        <f t="shared" si="96"/>
        <v/>
      </c>
      <c r="Y3002" s="69" t="str">
        <f t="shared" si="97"/>
        <v/>
      </c>
    </row>
    <row r="3003" spans="8:25" x14ac:dyDescent="0.25">
      <c r="H3003" s="155"/>
      <c r="I3003" s="151"/>
      <c r="J3003" s="152"/>
      <c r="K3003" s="153"/>
      <c r="L3003" s="153"/>
      <c r="M3003" s="153"/>
      <c r="N3003" s="153"/>
      <c r="O3003" s="153"/>
      <c r="P3003" s="153"/>
      <c r="Q3003" s="153"/>
      <c r="R3003" s="153"/>
      <c r="S3003" s="152"/>
      <c r="T3003" s="153"/>
      <c r="X3003" s="69" t="str">
        <f t="shared" si="96"/>
        <v/>
      </c>
      <c r="Y3003" s="69" t="str">
        <f t="shared" si="97"/>
        <v/>
      </c>
    </row>
    <row r="3004" spans="8:25" x14ac:dyDescent="0.25">
      <c r="H3004" s="155"/>
      <c r="I3004" s="151"/>
      <c r="J3004" s="152"/>
      <c r="K3004" s="153"/>
      <c r="L3004" s="153"/>
      <c r="M3004" s="153"/>
      <c r="N3004" s="153"/>
      <c r="O3004" s="153"/>
      <c r="P3004" s="153"/>
      <c r="Q3004" s="153"/>
      <c r="R3004" s="153"/>
      <c r="S3004" s="152"/>
      <c r="T3004" s="153"/>
      <c r="X3004" s="69" t="str">
        <f t="shared" si="96"/>
        <v/>
      </c>
      <c r="Y3004" s="69" t="str">
        <f t="shared" si="97"/>
        <v/>
      </c>
    </row>
    <row r="3005" spans="8:25" x14ac:dyDescent="0.25">
      <c r="H3005" s="155"/>
      <c r="I3005" s="151"/>
      <c r="J3005" s="152"/>
      <c r="K3005" s="153"/>
      <c r="L3005" s="153"/>
      <c r="M3005" s="153"/>
      <c r="N3005" s="153"/>
      <c r="O3005" s="153"/>
      <c r="P3005" s="153"/>
      <c r="Q3005" s="153"/>
      <c r="R3005" s="153"/>
      <c r="S3005" s="152"/>
      <c r="T3005" s="153"/>
      <c r="X3005" s="69" t="str">
        <f t="shared" si="96"/>
        <v/>
      </c>
      <c r="Y3005" s="69" t="str">
        <f t="shared" si="97"/>
        <v/>
      </c>
    </row>
    <row r="3006" spans="8:25" x14ac:dyDescent="0.25">
      <c r="H3006" s="155"/>
      <c r="I3006" s="151"/>
      <c r="J3006" s="152"/>
      <c r="K3006" s="153"/>
      <c r="L3006" s="153"/>
      <c r="M3006" s="153"/>
      <c r="N3006" s="153"/>
      <c r="O3006" s="153"/>
      <c r="P3006" s="153"/>
      <c r="Q3006" s="153"/>
      <c r="R3006" s="153"/>
      <c r="S3006" s="152"/>
      <c r="T3006" s="153"/>
      <c r="X3006" s="69" t="str">
        <f t="shared" si="96"/>
        <v/>
      </c>
      <c r="Y3006" s="69" t="str">
        <f t="shared" si="97"/>
        <v/>
      </c>
    </row>
    <row r="3007" spans="8:25" x14ac:dyDescent="0.25">
      <c r="H3007" s="155"/>
      <c r="I3007" s="151"/>
      <c r="J3007" s="152"/>
      <c r="K3007" s="153"/>
      <c r="L3007" s="153"/>
      <c r="M3007" s="153"/>
      <c r="N3007" s="153"/>
      <c r="O3007" s="153"/>
      <c r="P3007" s="153"/>
      <c r="Q3007" s="153"/>
      <c r="R3007" s="153"/>
      <c r="S3007" s="152"/>
      <c r="T3007" s="153"/>
      <c r="X3007" s="69" t="str">
        <f t="shared" si="96"/>
        <v/>
      </c>
      <c r="Y3007" s="69" t="str">
        <f t="shared" si="97"/>
        <v/>
      </c>
    </row>
    <row r="3008" spans="8:25" x14ac:dyDescent="0.25">
      <c r="H3008" s="155"/>
      <c r="I3008" s="151"/>
      <c r="J3008" s="152"/>
      <c r="K3008" s="153"/>
      <c r="L3008" s="153"/>
      <c r="M3008" s="153"/>
      <c r="N3008" s="153"/>
      <c r="O3008" s="153"/>
      <c r="P3008" s="153"/>
      <c r="Q3008" s="153"/>
      <c r="R3008" s="153"/>
      <c r="S3008" s="152"/>
      <c r="T3008" s="153"/>
      <c r="X3008" s="69" t="str">
        <f t="shared" si="96"/>
        <v/>
      </c>
      <c r="Y3008" s="69" t="str">
        <f t="shared" si="97"/>
        <v/>
      </c>
    </row>
    <row r="3009" spans="8:25" x14ac:dyDescent="0.25">
      <c r="H3009" s="155"/>
      <c r="I3009" s="151"/>
      <c r="J3009" s="152"/>
      <c r="K3009" s="153"/>
      <c r="L3009" s="153"/>
      <c r="M3009" s="153"/>
      <c r="N3009" s="153"/>
      <c r="O3009" s="153"/>
      <c r="P3009" s="153"/>
      <c r="Q3009" s="153"/>
      <c r="R3009" s="153"/>
      <c r="S3009" s="152"/>
      <c r="T3009" s="153"/>
      <c r="X3009" s="69" t="str">
        <f t="shared" si="96"/>
        <v/>
      </c>
      <c r="Y3009" s="69" t="str">
        <f t="shared" si="97"/>
        <v/>
      </c>
    </row>
    <row r="3010" spans="8:25" x14ac:dyDescent="0.25">
      <c r="H3010" s="155"/>
      <c r="I3010" s="151"/>
      <c r="J3010" s="152"/>
      <c r="K3010" s="153"/>
      <c r="L3010" s="153"/>
      <c r="M3010" s="153"/>
      <c r="N3010" s="153"/>
      <c r="O3010" s="153"/>
      <c r="P3010" s="153"/>
      <c r="Q3010" s="153"/>
      <c r="R3010" s="153"/>
      <c r="S3010" s="152"/>
      <c r="T3010" s="153"/>
      <c r="X3010" s="69" t="str">
        <f t="shared" ref="X3010:X3073" si="98">IF(W3010&lt;&gt;"",W3010-I3010,"")</f>
        <v/>
      </c>
      <c r="Y3010" s="69" t="str">
        <f t="shared" si="97"/>
        <v/>
      </c>
    </row>
    <row r="3011" spans="8:25" x14ac:dyDescent="0.25">
      <c r="H3011" s="155"/>
      <c r="I3011" s="151"/>
      <c r="J3011" s="152"/>
      <c r="K3011" s="153"/>
      <c r="L3011" s="153"/>
      <c r="M3011" s="153"/>
      <c r="N3011" s="153"/>
      <c r="O3011" s="153"/>
      <c r="P3011" s="153"/>
      <c r="Q3011" s="153"/>
      <c r="R3011" s="153"/>
      <c r="S3011" s="152"/>
      <c r="T3011" s="153"/>
      <c r="X3011" s="69" t="str">
        <f t="shared" si="98"/>
        <v/>
      </c>
      <c r="Y3011" s="69" t="str">
        <f t="shared" ref="Y3011:Y3074" si="99">IF(X3011&lt;&gt;"",IF(X3011&lt;365,"&lt; 1 year",IF(X3011&lt;730,"1-2",IF(X3011&lt;1095,"2-3",IF(X3011&lt;1460,"3-4",IF(X3011&lt;1825,"4-5","5+"))))),"")</f>
        <v/>
      </c>
    </row>
    <row r="3012" spans="8:25" x14ac:dyDescent="0.25">
      <c r="H3012" s="155"/>
      <c r="I3012" s="151"/>
      <c r="J3012" s="152"/>
      <c r="K3012" s="153"/>
      <c r="L3012" s="153"/>
      <c r="M3012" s="153"/>
      <c r="N3012" s="153"/>
      <c r="O3012" s="153"/>
      <c r="P3012" s="153"/>
      <c r="Q3012" s="153"/>
      <c r="R3012" s="153"/>
      <c r="S3012" s="152"/>
      <c r="T3012" s="153"/>
      <c r="X3012" s="69" t="str">
        <f t="shared" si="98"/>
        <v/>
      </c>
      <c r="Y3012" s="69" t="str">
        <f t="shared" si="99"/>
        <v/>
      </c>
    </row>
    <row r="3013" spans="8:25" x14ac:dyDescent="0.25">
      <c r="H3013" s="155"/>
      <c r="I3013" s="151"/>
      <c r="J3013" s="152"/>
      <c r="K3013" s="153"/>
      <c r="L3013" s="153"/>
      <c r="M3013" s="153"/>
      <c r="N3013" s="153"/>
      <c r="O3013" s="153"/>
      <c r="P3013" s="153"/>
      <c r="Q3013" s="153"/>
      <c r="R3013" s="153"/>
      <c r="S3013" s="152"/>
      <c r="T3013" s="153"/>
      <c r="X3013" s="69" t="str">
        <f t="shared" si="98"/>
        <v/>
      </c>
      <c r="Y3013" s="69" t="str">
        <f t="shared" si="99"/>
        <v/>
      </c>
    </row>
    <row r="3014" spans="8:25" x14ac:dyDescent="0.25">
      <c r="H3014" s="155"/>
      <c r="I3014" s="151"/>
      <c r="J3014" s="152"/>
      <c r="K3014" s="153"/>
      <c r="L3014" s="153"/>
      <c r="M3014" s="153"/>
      <c r="N3014" s="153"/>
      <c r="O3014" s="153"/>
      <c r="P3014" s="153"/>
      <c r="Q3014" s="153"/>
      <c r="R3014" s="153"/>
      <c r="S3014" s="152"/>
      <c r="T3014" s="153"/>
      <c r="X3014" s="69" t="str">
        <f t="shared" si="98"/>
        <v/>
      </c>
      <c r="Y3014" s="69" t="str">
        <f t="shared" si="99"/>
        <v/>
      </c>
    </row>
    <row r="3015" spans="8:25" x14ac:dyDescent="0.25">
      <c r="H3015" s="155"/>
      <c r="I3015" s="151"/>
      <c r="J3015" s="152"/>
      <c r="K3015" s="153"/>
      <c r="L3015" s="153"/>
      <c r="M3015" s="153"/>
      <c r="N3015" s="153"/>
      <c r="O3015" s="153"/>
      <c r="P3015" s="153"/>
      <c r="Q3015" s="153"/>
      <c r="R3015" s="153"/>
      <c r="S3015" s="152"/>
      <c r="T3015" s="153"/>
      <c r="X3015" s="69" t="str">
        <f t="shared" si="98"/>
        <v/>
      </c>
      <c r="Y3015" s="69" t="str">
        <f t="shared" si="99"/>
        <v/>
      </c>
    </row>
    <row r="3016" spans="8:25" x14ac:dyDescent="0.25">
      <c r="H3016" s="155"/>
      <c r="I3016" s="151"/>
      <c r="J3016" s="152"/>
      <c r="K3016" s="153"/>
      <c r="L3016" s="153"/>
      <c r="M3016" s="153"/>
      <c r="N3016" s="153"/>
      <c r="O3016" s="153"/>
      <c r="P3016" s="153"/>
      <c r="Q3016" s="153"/>
      <c r="R3016" s="153"/>
      <c r="S3016" s="152"/>
      <c r="T3016" s="153"/>
      <c r="X3016" s="69" t="str">
        <f t="shared" si="98"/>
        <v/>
      </c>
      <c r="Y3016" s="69" t="str">
        <f t="shared" si="99"/>
        <v/>
      </c>
    </row>
    <row r="3017" spans="8:25" x14ac:dyDescent="0.25">
      <c r="H3017" s="155"/>
      <c r="I3017" s="151"/>
      <c r="J3017" s="152"/>
      <c r="K3017" s="153"/>
      <c r="L3017" s="153"/>
      <c r="M3017" s="153"/>
      <c r="N3017" s="153"/>
      <c r="O3017" s="153"/>
      <c r="P3017" s="153"/>
      <c r="Q3017" s="153"/>
      <c r="R3017" s="153"/>
      <c r="S3017" s="152"/>
      <c r="T3017" s="153"/>
      <c r="X3017" s="69" t="str">
        <f t="shared" si="98"/>
        <v/>
      </c>
      <c r="Y3017" s="69" t="str">
        <f t="shared" si="99"/>
        <v/>
      </c>
    </row>
    <row r="3018" spans="8:25" x14ac:dyDescent="0.25">
      <c r="H3018" s="155"/>
      <c r="I3018" s="151"/>
      <c r="J3018" s="152"/>
      <c r="K3018" s="153"/>
      <c r="L3018" s="153"/>
      <c r="M3018" s="153"/>
      <c r="N3018" s="153"/>
      <c r="O3018" s="153"/>
      <c r="P3018" s="153"/>
      <c r="Q3018" s="153"/>
      <c r="R3018" s="153"/>
      <c r="S3018" s="152"/>
      <c r="T3018" s="153"/>
      <c r="X3018" s="69" t="str">
        <f t="shared" si="98"/>
        <v/>
      </c>
      <c r="Y3018" s="69" t="str">
        <f t="shared" si="99"/>
        <v/>
      </c>
    </row>
    <row r="3019" spans="8:25" x14ac:dyDescent="0.25">
      <c r="H3019" s="155"/>
      <c r="I3019" s="151"/>
      <c r="J3019" s="152"/>
      <c r="K3019" s="153"/>
      <c r="L3019" s="153"/>
      <c r="M3019" s="153"/>
      <c r="N3019" s="153"/>
      <c r="O3019" s="153"/>
      <c r="P3019" s="153"/>
      <c r="Q3019" s="153"/>
      <c r="R3019" s="153"/>
      <c r="S3019" s="152"/>
      <c r="T3019" s="153"/>
      <c r="X3019" s="69" t="str">
        <f t="shared" si="98"/>
        <v/>
      </c>
      <c r="Y3019" s="69" t="str">
        <f t="shared" si="99"/>
        <v/>
      </c>
    </row>
    <row r="3020" spans="8:25" x14ac:dyDescent="0.25">
      <c r="H3020" s="155"/>
      <c r="I3020" s="151"/>
      <c r="J3020" s="152"/>
      <c r="K3020" s="153"/>
      <c r="L3020" s="153"/>
      <c r="M3020" s="153"/>
      <c r="N3020" s="153"/>
      <c r="O3020" s="153"/>
      <c r="P3020" s="153"/>
      <c r="Q3020" s="153"/>
      <c r="R3020" s="153"/>
      <c r="S3020" s="152"/>
      <c r="T3020" s="153"/>
      <c r="X3020" s="69" t="str">
        <f t="shared" si="98"/>
        <v/>
      </c>
      <c r="Y3020" s="69" t="str">
        <f t="shared" si="99"/>
        <v/>
      </c>
    </row>
    <row r="3021" spans="8:25" x14ac:dyDescent="0.25">
      <c r="H3021" s="155"/>
      <c r="I3021" s="151"/>
      <c r="J3021" s="152"/>
      <c r="K3021" s="153"/>
      <c r="L3021" s="153"/>
      <c r="M3021" s="153"/>
      <c r="N3021" s="153"/>
      <c r="O3021" s="153"/>
      <c r="P3021" s="153"/>
      <c r="Q3021" s="153"/>
      <c r="R3021" s="153"/>
      <c r="S3021" s="152"/>
      <c r="T3021" s="153"/>
      <c r="X3021" s="69" t="str">
        <f t="shared" si="98"/>
        <v/>
      </c>
      <c r="Y3021" s="69" t="str">
        <f t="shared" si="99"/>
        <v/>
      </c>
    </row>
    <row r="3022" spans="8:25" x14ac:dyDescent="0.25">
      <c r="H3022" s="155"/>
      <c r="I3022" s="151"/>
      <c r="J3022" s="152"/>
      <c r="K3022" s="153"/>
      <c r="L3022" s="153"/>
      <c r="M3022" s="153"/>
      <c r="N3022" s="153"/>
      <c r="O3022" s="153"/>
      <c r="P3022" s="153"/>
      <c r="Q3022" s="153"/>
      <c r="R3022" s="153"/>
      <c r="S3022" s="152"/>
      <c r="T3022" s="153"/>
      <c r="X3022" s="69" t="str">
        <f t="shared" si="98"/>
        <v/>
      </c>
      <c r="Y3022" s="69" t="str">
        <f t="shared" si="99"/>
        <v/>
      </c>
    </row>
    <row r="3023" spans="8:25" x14ac:dyDescent="0.25">
      <c r="H3023" s="155"/>
      <c r="I3023" s="151"/>
      <c r="J3023" s="152"/>
      <c r="K3023" s="153"/>
      <c r="L3023" s="153"/>
      <c r="M3023" s="153"/>
      <c r="N3023" s="153"/>
      <c r="O3023" s="153"/>
      <c r="P3023" s="153"/>
      <c r="Q3023" s="153"/>
      <c r="R3023" s="153"/>
      <c r="S3023" s="152"/>
      <c r="T3023" s="153"/>
      <c r="X3023" s="69" t="str">
        <f t="shared" si="98"/>
        <v/>
      </c>
      <c r="Y3023" s="69" t="str">
        <f t="shared" si="99"/>
        <v/>
      </c>
    </row>
    <row r="3024" spans="8:25" x14ac:dyDescent="0.25">
      <c r="H3024" s="155"/>
      <c r="I3024" s="151"/>
      <c r="J3024" s="152"/>
      <c r="K3024" s="153"/>
      <c r="L3024" s="153"/>
      <c r="M3024" s="153"/>
      <c r="N3024" s="153"/>
      <c r="O3024" s="153"/>
      <c r="P3024" s="153"/>
      <c r="Q3024" s="153"/>
      <c r="R3024" s="153"/>
      <c r="S3024" s="152"/>
      <c r="T3024" s="153"/>
      <c r="X3024" s="69" t="str">
        <f t="shared" si="98"/>
        <v/>
      </c>
      <c r="Y3024" s="69" t="str">
        <f t="shared" si="99"/>
        <v/>
      </c>
    </row>
    <row r="3025" spans="8:25" x14ac:dyDescent="0.25">
      <c r="H3025" s="155"/>
      <c r="I3025" s="151"/>
      <c r="J3025" s="152"/>
      <c r="K3025" s="153"/>
      <c r="L3025" s="153"/>
      <c r="M3025" s="153"/>
      <c r="N3025" s="153"/>
      <c r="O3025" s="153"/>
      <c r="P3025" s="153"/>
      <c r="Q3025" s="153"/>
      <c r="R3025" s="153"/>
      <c r="S3025" s="152"/>
      <c r="T3025" s="153"/>
      <c r="X3025" s="69" t="str">
        <f t="shared" si="98"/>
        <v/>
      </c>
      <c r="Y3025" s="69" t="str">
        <f t="shared" si="99"/>
        <v/>
      </c>
    </row>
    <row r="3026" spans="8:25" x14ac:dyDescent="0.25">
      <c r="H3026" s="155"/>
      <c r="I3026" s="151"/>
      <c r="J3026" s="152"/>
      <c r="K3026" s="153"/>
      <c r="L3026" s="153"/>
      <c r="M3026" s="153"/>
      <c r="N3026" s="153"/>
      <c r="O3026" s="153"/>
      <c r="P3026" s="153"/>
      <c r="Q3026" s="153"/>
      <c r="R3026" s="153"/>
      <c r="S3026" s="152"/>
      <c r="T3026" s="153"/>
      <c r="X3026" s="69" t="str">
        <f t="shared" si="98"/>
        <v/>
      </c>
      <c r="Y3026" s="69" t="str">
        <f t="shared" si="99"/>
        <v/>
      </c>
    </row>
    <row r="3027" spans="8:25" x14ac:dyDescent="0.25">
      <c r="H3027" s="155"/>
      <c r="I3027" s="151"/>
      <c r="J3027" s="152"/>
      <c r="K3027" s="153"/>
      <c r="L3027" s="153"/>
      <c r="M3027" s="153"/>
      <c r="N3027" s="153"/>
      <c r="O3027" s="153"/>
      <c r="P3027" s="153"/>
      <c r="Q3027" s="153"/>
      <c r="R3027" s="153"/>
      <c r="S3027" s="152"/>
      <c r="T3027" s="153"/>
      <c r="X3027" s="69" t="str">
        <f t="shared" si="98"/>
        <v/>
      </c>
      <c r="Y3027" s="69" t="str">
        <f t="shared" si="99"/>
        <v/>
      </c>
    </row>
    <row r="3028" spans="8:25" x14ac:dyDescent="0.25">
      <c r="H3028" s="155"/>
      <c r="I3028" s="151"/>
      <c r="J3028" s="152"/>
      <c r="K3028" s="153"/>
      <c r="L3028" s="153"/>
      <c r="M3028" s="153"/>
      <c r="N3028" s="153"/>
      <c r="O3028" s="153"/>
      <c r="P3028" s="153"/>
      <c r="Q3028" s="153"/>
      <c r="R3028" s="153"/>
      <c r="S3028" s="152"/>
      <c r="T3028" s="153"/>
      <c r="X3028" s="69" t="str">
        <f t="shared" si="98"/>
        <v/>
      </c>
      <c r="Y3028" s="69" t="str">
        <f t="shared" si="99"/>
        <v/>
      </c>
    </row>
    <row r="3029" spans="8:25" x14ac:dyDescent="0.25">
      <c r="H3029" s="155"/>
      <c r="I3029" s="151"/>
      <c r="J3029" s="152"/>
      <c r="K3029" s="153"/>
      <c r="L3029" s="153"/>
      <c r="M3029" s="153"/>
      <c r="N3029" s="153"/>
      <c r="O3029" s="153"/>
      <c r="P3029" s="153"/>
      <c r="Q3029" s="153"/>
      <c r="R3029" s="153"/>
      <c r="S3029" s="152"/>
      <c r="T3029" s="153"/>
      <c r="X3029" s="69" t="str">
        <f t="shared" si="98"/>
        <v/>
      </c>
      <c r="Y3029" s="69" t="str">
        <f t="shared" si="99"/>
        <v/>
      </c>
    </row>
    <row r="3030" spans="8:25" x14ac:dyDescent="0.25">
      <c r="H3030" s="155"/>
      <c r="I3030" s="151"/>
      <c r="J3030" s="152"/>
      <c r="K3030" s="153"/>
      <c r="L3030" s="153"/>
      <c r="M3030" s="153"/>
      <c r="N3030" s="153"/>
      <c r="O3030" s="153"/>
      <c r="P3030" s="153"/>
      <c r="Q3030" s="153"/>
      <c r="R3030" s="153"/>
      <c r="S3030" s="152"/>
      <c r="T3030" s="153"/>
      <c r="X3030" s="69" t="str">
        <f t="shared" si="98"/>
        <v/>
      </c>
      <c r="Y3030" s="69" t="str">
        <f t="shared" si="99"/>
        <v/>
      </c>
    </row>
    <row r="3031" spans="8:25" x14ac:dyDescent="0.25">
      <c r="H3031" s="155"/>
      <c r="I3031" s="151"/>
      <c r="J3031" s="152"/>
      <c r="K3031" s="153"/>
      <c r="L3031" s="153"/>
      <c r="M3031" s="153"/>
      <c r="N3031" s="153"/>
      <c r="O3031" s="153"/>
      <c r="P3031" s="153"/>
      <c r="Q3031" s="153"/>
      <c r="R3031" s="153"/>
      <c r="S3031" s="152"/>
      <c r="T3031" s="153"/>
      <c r="X3031" s="69" t="str">
        <f t="shared" si="98"/>
        <v/>
      </c>
      <c r="Y3031" s="69" t="str">
        <f t="shared" si="99"/>
        <v/>
      </c>
    </row>
    <row r="3032" spans="8:25" x14ac:dyDescent="0.25">
      <c r="H3032" s="155"/>
      <c r="I3032" s="151"/>
      <c r="J3032" s="152"/>
      <c r="K3032" s="153"/>
      <c r="L3032" s="153"/>
      <c r="M3032" s="153"/>
      <c r="N3032" s="153"/>
      <c r="O3032" s="153"/>
      <c r="P3032" s="153"/>
      <c r="Q3032" s="153"/>
      <c r="R3032" s="153"/>
      <c r="S3032" s="152"/>
      <c r="T3032" s="153"/>
      <c r="X3032" s="69" t="str">
        <f t="shared" si="98"/>
        <v/>
      </c>
      <c r="Y3032" s="69" t="str">
        <f t="shared" si="99"/>
        <v/>
      </c>
    </row>
    <row r="3033" spans="8:25" x14ac:dyDescent="0.25">
      <c r="H3033" s="155"/>
      <c r="I3033" s="151"/>
      <c r="J3033" s="152"/>
      <c r="K3033" s="153"/>
      <c r="L3033" s="153"/>
      <c r="M3033" s="153"/>
      <c r="N3033" s="153"/>
      <c r="O3033" s="153"/>
      <c r="P3033" s="153"/>
      <c r="Q3033" s="153"/>
      <c r="R3033" s="153"/>
      <c r="S3033" s="152"/>
      <c r="T3033" s="153"/>
      <c r="X3033" s="69" t="str">
        <f t="shared" si="98"/>
        <v/>
      </c>
      <c r="Y3033" s="69" t="str">
        <f t="shared" si="99"/>
        <v/>
      </c>
    </row>
    <row r="3034" spans="8:25" x14ac:dyDescent="0.25">
      <c r="H3034" s="155"/>
      <c r="I3034" s="151"/>
      <c r="J3034" s="152"/>
      <c r="K3034" s="153"/>
      <c r="L3034" s="153"/>
      <c r="M3034" s="153"/>
      <c r="N3034" s="153"/>
      <c r="O3034" s="153"/>
      <c r="P3034" s="153"/>
      <c r="Q3034" s="153"/>
      <c r="R3034" s="153"/>
      <c r="S3034" s="152"/>
      <c r="T3034" s="153"/>
      <c r="X3034" s="69" t="str">
        <f t="shared" si="98"/>
        <v/>
      </c>
      <c r="Y3034" s="69" t="str">
        <f t="shared" si="99"/>
        <v/>
      </c>
    </row>
    <row r="3035" spans="8:25" x14ac:dyDescent="0.25">
      <c r="H3035" s="155"/>
      <c r="I3035" s="151"/>
      <c r="J3035" s="152"/>
      <c r="K3035" s="153"/>
      <c r="L3035" s="153"/>
      <c r="M3035" s="153"/>
      <c r="N3035" s="153"/>
      <c r="O3035" s="153"/>
      <c r="P3035" s="153"/>
      <c r="Q3035" s="153"/>
      <c r="R3035" s="153"/>
      <c r="S3035" s="152"/>
      <c r="T3035" s="153"/>
      <c r="X3035" s="69" t="str">
        <f t="shared" si="98"/>
        <v/>
      </c>
      <c r="Y3035" s="69" t="str">
        <f t="shared" si="99"/>
        <v/>
      </c>
    </row>
    <row r="3036" spans="8:25" x14ac:dyDescent="0.25">
      <c r="H3036" s="155"/>
      <c r="I3036" s="151"/>
      <c r="J3036" s="152"/>
      <c r="K3036" s="153"/>
      <c r="L3036" s="153"/>
      <c r="M3036" s="153"/>
      <c r="N3036" s="153"/>
      <c r="O3036" s="153"/>
      <c r="P3036" s="153"/>
      <c r="Q3036" s="153"/>
      <c r="R3036" s="153"/>
      <c r="S3036" s="152"/>
      <c r="T3036" s="153"/>
      <c r="X3036" s="69" t="str">
        <f t="shared" si="98"/>
        <v/>
      </c>
      <c r="Y3036" s="69" t="str">
        <f t="shared" si="99"/>
        <v/>
      </c>
    </row>
    <row r="3037" spans="8:25" x14ac:dyDescent="0.25">
      <c r="H3037" s="155"/>
      <c r="I3037" s="151"/>
      <c r="J3037" s="152"/>
      <c r="K3037" s="153"/>
      <c r="L3037" s="153"/>
      <c r="M3037" s="153"/>
      <c r="N3037" s="153"/>
      <c r="O3037" s="153"/>
      <c r="P3037" s="153"/>
      <c r="Q3037" s="153"/>
      <c r="R3037" s="153"/>
      <c r="S3037" s="152"/>
      <c r="T3037" s="153"/>
      <c r="X3037" s="69" t="str">
        <f t="shared" si="98"/>
        <v/>
      </c>
      <c r="Y3037" s="69" t="str">
        <f t="shared" si="99"/>
        <v/>
      </c>
    </row>
    <row r="3038" spans="8:25" x14ac:dyDescent="0.25">
      <c r="H3038" s="155"/>
      <c r="I3038" s="151"/>
      <c r="J3038" s="152"/>
      <c r="K3038" s="153"/>
      <c r="L3038" s="153"/>
      <c r="M3038" s="153"/>
      <c r="N3038" s="153"/>
      <c r="O3038" s="153"/>
      <c r="P3038" s="153"/>
      <c r="Q3038" s="153"/>
      <c r="R3038" s="153"/>
      <c r="S3038" s="152"/>
      <c r="T3038" s="153"/>
      <c r="X3038" s="69" t="str">
        <f t="shared" si="98"/>
        <v/>
      </c>
      <c r="Y3038" s="69" t="str">
        <f t="shared" si="99"/>
        <v/>
      </c>
    </row>
    <row r="3039" spans="8:25" x14ac:dyDescent="0.25">
      <c r="H3039" s="155"/>
      <c r="I3039" s="151"/>
      <c r="J3039" s="152"/>
      <c r="K3039" s="153"/>
      <c r="L3039" s="153"/>
      <c r="M3039" s="153"/>
      <c r="N3039" s="153"/>
      <c r="O3039" s="153"/>
      <c r="P3039" s="153"/>
      <c r="Q3039" s="153"/>
      <c r="R3039" s="153"/>
      <c r="S3039" s="152"/>
      <c r="T3039" s="153"/>
      <c r="X3039" s="69" t="str">
        <f t="shared" si="98"/>
        <v/>
      </c>
      <c r="Y3039" s="69" t="str">
        <f t="shared" si="99"/>
        <v/>
      </c>
    </row>
    <row r="3040" spans="8:25" x14ac:dyDescent="0.25">
      <c r="H3040" s="155"/>
      <c r="I3040" s="151"/>
      <c r="J3040" s="152"/>
      <c r="K3040" s="153"/>
      <c r="L3040" s="153"/>
      <c r="M3040" s="153"/>
      <c r="N3040" s="153"/>
      <c r="O3040" s="153"/>
      <c r="P3040" s="153"/>
      <c r="Q3040" s="153"/>
      <c r="R3040" s="153"/>
      <c r="S3040" s="152"/>
      <c r="T3040" s="153"/>
      <c r="X3040" s="69" t="str">
        <f t="shared" si="98"/>
        <v/>
      </c>
      <c r="Y3040" s="69" t="str">
        <f t="shared" si="99"/>
        <v/>
      </c>
    </row>
    <row r="3041" spans="8:25" x14ac:dyDescent="0.25">
      <c r="H3041" s="155"/>
      <c r="I3041" s="151"/>
      <c r="J3041" s="152"/>
      <c r="K3041" s="153"/>
      <c r="L3041" s="153"/>
      <c r="M3041" s="153"/>
      <c r="N3041" s="153"/>
      <c r="O3041" s="153"/>
      <c r="P3041" s="153"/>
      <c r="Q3041" s="153"/>
      <c r="R3041" s="153"/>
      <c r="S3041" s="152"/>
      <c r="T3041" s="153"/>
      <c r="X3041" s="69" t="str">
        <f t="shared" si="98"/>
        <v/>
      </c>
      <c r="Y3041" s="69" t="str">
        <f t="shared" si="99"/>
        <v/>
      </c>
    </row>
    <row r="3042" spans="8:25" x14ac:dyDescent="0.25">
      <c r="H3042" s="155"/>
      <c r="I3042" s="151"/>
      <c r="J3042" s="152"/>
      <c r="K3042" s="153"/>
      <c r="L3042" s="153"/>
      <c r="M3042" s="153"/>
      <c r="N3042" s="153"/>
      <c r="O3042" s="153"/>
      <c r="P3042" s="153"/>
      <c r="Q3042" s="153"/>
      <c r="R3042" s="153"/>
      <c r="S3042" s="152"/>
      <c r="T3042" s="153"/>
      <c r="X3042" s="69" t="str">
        <f t="shared" si="98"/>
        <v/>
      </c>
      <c r="Y3042" s="69" t="str">
        <f t="shared" si="99"/>
        <v/>
      </c>
    </row>
    <row r="3043" spans="8:25" x14ac:dyDescent="0.25">
      <c r="H3043" s="155"/>
      <c r="I3043" s="151"/>
      <c r="J3043" s="152"/>
      <c r="K3043" s="153"/>
      <c r="L3043" s="153"/>
      <c r="M3043" s="153"/>
      <c r="N3043" s="153"/>
      <c r="O3043" s="153"/>
      <c r="P3043" s="153"/>
      <c r="Q3043" s="153"/>
      <c r="R3043" s="153"/>
      <c r="S3043" s="152"/>
      <c r="T3043" s="153"/>
      <c r="X3043" s="69" t="str">
        <f t="shared" si="98"/>
        <v/>
      </c>
      <c r="Y3043" s="69" t="str">
        <f t="shared" si="99"/>
        <v/>
      </c>
    </row>
    <row r="3044" spans="8:25" x14ac:dyDescent="0.25">
      <c r="H3044" s="155"/>
      <c r="I3044" s="151"/>
      <c r="J3044" s="152"/>
      <c r="K3044" s="153"/>
      <c r="L3044" s="153"/>
      <c r="M3044" s="153"/>
      <c r="N3044" s="153"/>
      <c r="O3044" s="153"/>
      <c r="P3044" s="153"/>
      <c r="Q3044" s="153"/>
      <c r="R3044" s="153"/>
      <c r="S3044" s="152"/>
      <c r="T3044" s="153"/>
      <c r="X3044" s="69" t="str">
        <f t="shared" si="98"/>
        <v/>
      </c>
      <c r="Y3044" s="69" t="str">
        <f t="shared" si="99"/>
        <v/>
      </c>
    </row>
    <row r="3045" spans="8:25" x14ac:dyDescent="0.25">
      <c r="H3045" s="155"/>
      <c r="I3045" s="151"/>
      <c r="J3045" s="152"/>
      <c r="K3045" s="153"/>
      <c r="L3045" s="153"/>
      <c r="M3045" s="153"/>
      <c r="N3045" s="153"/>
      <c r="O3045" s="153"/>
      <c r="P3045" s="153"/>
      <c r="Q3045" s="153"/>
      <c r="R3045" s="153"/>
      <c r="S3045" s="152"/>
      <c r="T3045" s="153"/>
      <c r="X3045" s="69" t="str">
        <f t="shared" si="98"/>
        <v/>
      </c>
      <c r="Y3045" s="69" t="str">
        <f t="shared" si="99"/>
        <v/>
      </c>
    </row>
    <row r="3046" spans="8:25" x14ac:dyDescent="0.25">
      <c r="H3046" s="155"/>
      <c r="I3046" s="151"/>
      <c r="J3046" s="152"/>
      <c r="K3046" s="153"/>
      <c r="L3046" s="153"/>
      <c r="M3046" s="153"/>
      <c r="N3046" s="153"/>
      <c r="O3046" s="153"/>
      <c r="P3046" s="153"/>
      <c r="Q3046" s="153"/>
      <c r="R3046" s="153"/>
      <c r="S3046" s="152"/>
      <c r="T3046" s="153"/>
      <c r="X3046" s="69" t="str">
        <f t="shared" si="98"/>
        <v/>
      </c>
      <c r="Y3046" s="69" t="str">
        <f t="shared" si="99"/>
        <v/>
      </c>
    </row>
    <row r="3047" spans="8:25" x14ac:dyDescent="0.25">
      <c r="H3047" s="155"/>
      <c r="I3047" s="151"/>
      <c r="J3047" s="152"/>
      <c r="K3047" s="153"/>
      <c r="L3047" s="153"/>
      <c r="M3047" s="153"/>
      <c r="N3047" s="153"/>
      <c r="O3047" s="153"/>
      <c r="P3047" s="153"/>
      <c r="Q3047" s="153"/>
      <c r="R3047" s="153"/>
      <c r="S3047" s="152"/>
      <c r="T3047" s="153"/>
      <c r="X3047" s="69" t="str">
        <f t="shared" si="98"/>
        <v/>
      </c>
      <c r="Y3047" s="69" t="str">
        <f t="shared" si="99"/>
        <v/>
      </c>
    </row>
    <row r="3048" spans="8:25" x14ac:dyDescent="0.25">
      <c r="H3048" s="155"/>
      <c r="I3048" s="151"/>
      <c r="J3048" s="152"/>
      <c r="K3048" s="153"/>
      <c r="L3048" s="153"/>
      <c r="M3048" s="153"/>
      <c r="N3048" s="153"/>
      <c r="O3048" s="153"/>
      <c r="P3048" s="153"/>
      <c r="Q3048" s="153"/>
      <c r="R3048" s="153"/>
      <c r="S3048" s="152"/>
      <c r="T3048" s="153"/>
      <c r="X3048" s="69" t="str">
        <f t="shared" si="98"/>
        <v/>
      </c>
      <c r="Y3048" s="69" t="str">
        <f t="shared" si="99"/>
        <v/>
      </c>
    </row>
    <row r="3049" spans="8:25" x14ac:dyDescent="0.25">
      <c r="H3049" s="155"/>
      <c r="I3049" s="151"/>
      <c r="J3049" s="152"/>
      <c r="K3049" s="153"/>
      <c r="L3049" s="153"/>
      <c r="M3049" s="153"/>
      <c r="N3049" s="153"/>
      <c r="O3049" s="153"/>
      <c r="P3049" s="153"/>
      <c r="Q3049" s="153"/>
      <c r="R3049" s="153"/>
      <c r="S3049" s="152"/>
      <c r="T3049" s="153"/>
      <c r="X3049" s="69" t="str">
        <f t="shared" si="98"/>
        <v/>
      </c>
      <c r="Y3049" s="69" t="str">
        <f t="shared" si="99"/>
        <v/>
      </c>
    </row>
    <row r="3050" spans="8:25" x14ac:dyDescent="0.25">
      <c r="H3050" s="155"/>
      <c r="I3050" s="151"/>
      <c r="J3050" s="152"/>
      <c r="K3050" s="153"/>
      <c r="L3050" s="153"/>
      <c r="M3050" s="153"/>
      <c r="N3050" s="153"/>
      <c r="O3050" s="153"/>
      <c r="P3050" s="153"/>
      <c r="Q3050" s="153"/>
      <c r="R3050" s="153"/>
      <c r="S3050" s="152"/>
      <c r="T3050" s="153"/>
      <c r="X3050" s="69" t="str">
        <f t="shared" si="98"/>
        <v/>
      </c>
      <c r="Y3050" s="69" t="str">
        <f t="shared" si="99"/>
        <v/>
      </c>
    </row>
    <row r="3051" spans="8:25" x14ac:dyDescent="0.25">
      <c r="H3051" s="155"/>
      <c r="I3051" s="151"/>
      <c r="J3051" s="152"/>
      <c r="K3051" s="153"/>
      <c r="L3051" s="153"/>
      <c r="M3051" s="153"/>
      <c r="N3051" s="153"/>
      <c r="O3051" s="153"/>
      <c r="P3051" s="153"/>
      <c r="Q3051" s="153"/>
      <c r="R3051" s="153"/>
      <c r="S3051" s="152"/>
      <c r="T3051" s="153"/>
      <c r="X3051" s="69" t="str">
        <f t="shared" si="98"/>
        <v/>
      </c>
      <c r="Y3051" s="69" t="str">
        <f t="shared" si="99"/>
        <v/>
      </c>
    </row>
    <row r="3052" spans="8:25" x14ac:dyDescent="0.25">
      <c r="H3052" s="155"/>
      <c r="I3052" s="151"/>
      <c r="J3052" s="152"/>
      <c r="K3052" s="153"/>
      <c r="L3052" s="153"/>
      <c r="M3052" s="153"/>
      <c r="N3052" s="153"/>
      <c r="O3052" s="153"/>
      <c r="P3052" s="153"/>
      <c r="Q3052" s="153"/>
      <c r="R3052" s="153"/>
      <c r="S3052" s="152"/>
      <c r="T3052" s="153"/>
      <c r="X3052" s="69" t="str">
        <f t="shared" si="98"/>
        <v/>
      </c>
      <c r="Y3052" s="69" t="str">
        <f t="shared" si="99"/>
        <v/>
      </c>
    </row>
    <row r="3053" spans="8:25" x14ac:dyDescent="0.25">
      <c r="H3053" s="155"/>
      <c r="I3053" s="151"/>
      <c r="J3053" s="152"/>
      <c r="K3053" s="153"/>
      <c r="L3053" s="153"/>
      <c r="M3053" s="153"/>
      <c r="N3053" s="153"/>
      <c r="O3053" s="153"/>
      <c r="P3053" s="153"/>
      <c r="Q3053" s="153"/>
      <c r="R3053" s="153"/>
      <c r="S3053" s="152"/>
      <c r="T3053" s="153"/>
      <c r="X3053" s="69" t="str">
        <f t="shared" si="98"/>
        <v/>
      </c>
      <c r="Y3053" s="69" t="str">
        <f t="shared" si="99"/>
        <v/>
      </c>
    </row>
    <row r="3054" spans="8:25" x14ac:dyDescent="0.25">
      <c r="H3054" s="155"/>
      <c r="I3054" s="151"/>
      <c r="J3054" s="152"/>
      <c r="K3054" s="153"/>
      <c r="L3054" s="153"/>
      <c r="M3054" s="153"/>
      <c r="N3054" s="153"/>
      <c r="O3054" s="153"/>
      <c r="P3054" s="153"/>
      <c r="Q3054" s="153"/>
      <c r="R3054" s="153"/>
      <c r="S3054" s="152"/>
      <c r="T3054" s="153"/>
      <c r="X3054" s="69" t="str">
        <f t="shared" si="98"/>
        <v/>
      </c>
      <c r="Y3054" s="69" t="str">
        <f t="shared" si="99"/>
        <v/>
      </c>
    </row>
    <row r="3055" spans="8:25" x14ac:dyDescent="0.25">
      <c r="H3055" s="155"/>
      <c r="I3055" s="151"/>
      <c r="J3055" s="152"/>
      <c r="K3055" s="153"/>
      <c r="L3055" s="153"/>
      <c r="M3055" s="153"/>
      <c r="N3055" s="153"/>
      <c r="O3055" s="153"/>
      <c r="P3055" s="153"/>
      <c r="Q3055" s="153"/>
      <c r="R3055" s="153"/>
      <c r="S3055" s="152"/>
      <c r="T3055" s="153"/>
      <c r="X3055" s="69" t="str">
        <f t="shared" si="98"/>
        <v/>
      </c>
      <c r="Y3055" s="69" t="str">
        <f t="shared" si="99"/>
        <v/>
      </c>
    </row>
    <row r="3056" spans="8:25" x14ac:dyDescent="0.25">
      <c r="H3056" s="155"/>
      <c r="I3056" s="151"/>
      <c r="J3056" s="152"/>
      <c r="K3056" s="153"/>
      <c r="L3056" s="153"/>
      <c r="M3056" s="153"/>
      <c r="N3056" s="153"/>
      <c r="O3056" s="153"/>
      <c r="P3056" s="153"/>
      <c r="Q3056" s="153"/>
      <c r="R3056" s="153"/>
      <c r="S3056" s="152"/>
      <c r="T3056" s="153"/>
      <c r="X3056" s="69" t="str">
        <f t="shared" si="98"/>
        <v/>
      </c>
      <c r="Y3056" s="69" t="str">
        <f t="shared" si="99"/>
        <v/>
      </c>
    </row>
    <row r="3057" spans="8:25" x14ac:dyDescent="0.25">
      <c r="H3057" s="155"/>
      <c r="I3057" s="151"/>
      <c r="J3057" s="152"/>
      <c r="K3057" s="153"/>
      <c r="L3057" s="153"/>
      <c r="M3057" s="153"/>
      <c r="N3057" s="153"/>
      <c r="O3057" s="153"/>
      <c r="P3057" s="153"/>
      <c r="Q3057" s="153"/>
      <c r="R3057" s="153"/>
      <c r="S3057" s="152"/>
      <c r="T3057" s="153"/>
      <c r="X3057" s="69" t="str">
        <f t="shared" si="98"/>
        <v/>
      </c>
      <c r="Y3057" s="69" t="str">
        <f t="shared" si="99"/>
        <v/>
      </c>
    </row>
    <row r="3058" spans="8:25" x14ac:dyDescent="0.25">
      <c r="H3058" s="155"/>
      <c r="I3058" s="151"/>
      <c r="J3058" s="152"/>
      <c r="K3058" s="153"/>
      <c r="L3058" s="153"/>
      <c r="M3058" s="153"/>
      <c r="N3058" s="153"/>
      <c r="O3058" s="153"/>
      <c r="P3058" s="153"/>
      <c r="Q3058" s="153"/>
      <c r="R3058" s="153"/>
      <c r="S3058" s="152"/>
      <c r="T3058" s="153"/>
      <c r="X3058" s="69" t="str">
        <f t="shared" si="98"/>
        <v/>
      </c>
      <c r="Y3058" s="69" t="str">
        <f t="shared" si="99"/>
        <v/>
      </c>
    </row>
    <row r="3059" spans="8:25" x14ac:dyDescent="0.25">
      <c r="H3059" s="155"/>
      <c r="I3059" s="151"/>
      <c r="J3059" s="152"/>
      <c r="K3059" s="153"/>
      <c r="L3059" s="153"/>
      <c r="M3059" s="153"/>
      <c r="N3059" s="153"/>
      <c r="O3059" s="153"/>
      <c r="P3059" s="153"/>
      <c r="Q3059" s="153"/>
      <c r="R3059" s="153"/>
      <c r="S3059" s="152"/>
      <c r="T3059" s="153"/>
      <c r="X3059" s="69" t="str">
        <f t="shared" si="98"/>
        <v/>
      </c>
      <c r="Y3059" s="69" t="str">
        <f t="shared" si="99"/>
        <v/>
      </c>
    </row>
    <row r="3060" spans="8:25" x14ac:dyDescent="0.25">
      <c r="H3060" s="155"/>
      <c r="I3060" s="151"/>
      <c r="J3060" s="152"/>
      <c r="K3060" s="153"/>
      <c r="L3060" s="153"/>
      <c r="M3060" s="153"/>
      <c r="N3060" s="153"/>
      <c r="O3060" s="153"/>
      <c r="P3060" s="153"/>
      <c r="Q3060" s="153"/>
      <c r="R3060" s="153"/>
      <c r="S3060" s="152"/>
      <c r="T3060" s="153"/>
      <c r="X3060" s="69" t="str">
        <f t="shared" si="98"/>
        <v/>
      </c>
      <c r="Y3060" s="69" t="str">
        <f t="shared" si="99"/>
        <v/>
      </c>
    </row>
    <row r="3061" spans="8:25" x14ac:dyDescent="0.25">
      <c r="H3061" s="155"/>
      <c r="I3061" s="151"/>
      <c r="J3061" s="152"/>
      <c r="K3061" s="153"/>
      <c r="L3061" s="153"/>
      <c r="M3061" s="153"/>
      <c r="N3061" s="153"/>
      <c r="O3061" s="153"/>
      <c r="P3061" s="153"/>
      <c r="Q3061" s="153"/>
      <c r="R3061" s="153"/>
      <c r="S3061" s="152"/>
      <c r="T3061" s="153"/>
      <c r="X3061" s="69" t="str">
        <f t="shared" si="98"/>
        <v/>
      </c>
      <c r="Y3061" s="69" t="str">
        <f t="shared" si="99"/>
        <v/>
      </c>
    </row>
    <row r="3062" spans="8:25" x14ac:dyDescent="0.25">
      <c r="H3062" s="155"/>
      <c r="I3062" s="151"/>
      <c r="J3062" s="152"/>
      <c r="K3062" s="153"/>
      <c r="L3062" s="153"/>
      <c r="M3062" s="153"/>
      <c r="N3062" s="153"/>
      <c r="O3062" s="153"/>
      <c r="P3062" s="153"/>
      <c r="Q3062" s="153"/>
      <c r="R3062" s="153"/>
      <c r="S3062" s="152"/>
      <c r="T3062" s="153"/>
      <c r="X3062" s="69" t="str">
        <f t="shared" si="98"/>
        <v/>
      </c>
      <c r="Y3062" s="69" t="str">
        <f t="shared" si="99"/>
        <v/>
      </c>
    </row>
    <row r="3063" spans="8:25" x14ac:dyDescent="0.25">
      <c r="H3063" s="155"/>
      <c r="I3063" s="151"/>
      <c r="J3063" s="152"/>
      <c r="K3063" s="153"/>
      <c r="L3063" s="153"/>
      <c r="M3063" s="153"/>
      <c r="N3063" s="153"/>
      <c r="O3063" s="153"/>
      <c r="P3063" s="153"/>
      <c r="Q3063" s="153"/>
      <c r="R3063" s="153"/>
      <c r="S3063" s="152"/>
      <c r="T3063" s="153"/>
      <c r="X3063" s="69" t="str">
        <f t="shared" si="98"/>
        <v/>
      </c>
      <c r="Y3063" s="69" t="str">
        <f t="shared" si="99"/>
        <v/>
      </c>
    </row>
    <row r="3064" spans="8:25" x14ac:dyDescent="0.25">
      <c r="H3064" s="155"/>
      <c r="I3064" s="151"/>
      <c r="J3064" s="152"/>
      <c r="K3064" s="153"/>
      <c r="L3064" s="153"/>
      <c r="M3064" s="153"/>
      <c r="N3064" s="153"/>
      <c r="O3064" s="153"/>
      <c r="P3064" s="153"/>
      <c r="Q3064" s="153"/>
      <c r="R3064" s="153"/>
      <c r="S3064" s="152"/>
      <c r="T3064" s="153"/>
      <c r="X3064" s="69" t="str">
        <f t="shared" si="98"/>
        <v/>
      </c>
      <c r="Y3064" s="69" t="str">
        <f t="shared" si="99"/>
        <v/>
      </c>
    </row>
    <row r="3065" spans="8:25" x14ac:dyDescent="0.25">
      <c r="H3065" s="155"/>
      <c r="I3065" s="151"/>
      <c r="J3065" s="152"/>
      <c r="K3065" s="153"/>
      <c r="L3065" s="153"/>
      <c r="M3065" s="153"/>
      <c r="N3065" s="153"/>
      <c r="O3065" s="153"/>
      <c r="P3065" s="153"/>
      <c r="Q3065" s="153"/>
      <c r="R3065" s="153"/>
      <c r="S3065" s="152"/>
      <c r="T3065" s="153"/>
      <c r="X3065" s="69" t="str">
        <f t="shared" si="98"/>
        <v/>
      </c>
      <c r="Y3065" s="69" t="str">
        <f t="shared" si="99"/>
        <v/>
      </c>
    </row>
    <row r="3066" spans="8:25" x14ac:dyDescent="0.25">
      <c r="H3066" s="155"/>
      <c r="I3066" s="151"/>
      <c r="J3066" s="152"/>
      <c r="K3066" s="153"/>
      <c r="L3066" s="153"/>
      <c r="M3066" s="153"/>
      <c r="N3066" s="153"/>
      <c r="O3066" s="153"/>
      <c r="P3066" s="153"/>
      <c r="Q3066" s="153"/>
      <c r="R3066" s="153"/>
      <c r="S3066" s="152"/>
      <c r="T3066" s="153"/>
      <c r="X3066" s="69" t="str">
        <f t="shared" si="98"/>
        <v/>
      </c>
      <c r="Y3066" s="69" t="str">
        <f t="shared" si="99"/>
        <v/>
      </c>
    </row>
    <row r="3067" spans="8:25" x14ac:dyDescent="0.25">
      <c r="H3067" s="155"/>
      <c r="I3067" s="151"/>
      <c r="J3067" s="152"/>
      <c r="K3067" s="153"/>
      <c r="L3067" s="153"/>
      <c r="M3067" s="153"/>
      <c r="N3067" s="153"/>
      <c r="O3067" s="153"/>
      <c r="P3067" s="153"/>
      <c r="Q3067" s="153"/>
      <c r="R3067" s="153"/>
      <c r="S3067" s="152"/>
      <c r="T3067" s="153"/>
      <c r="X3067" s="69" t="str">
        <f t="shared" si="98"/>
        <v/>
      </c>
      <c r="Y3067" s="69" t="str">
        <f t="shared" si="99"/>
        <v/>
      </c>
    </row>
    <row r="3068" spans="8:25" x14ac:dyDescent="0.25">
      <c r="H3068" s="155"/>
      <c r="I3068" s="151"/>
      <c r="J3068" s="152"/>
      <c r="K3068" s="153"/>
      <c r="L3068" s="153"/>
      <c r="M3068" s="153"/>
      <c r="N3068" s="153"/>
      <c r="O3068" s="153"/>
      <c r="P3068" s="153"/>
      <c r="Q3068" s="153"/>
      <c r="R3068" s="153"/>
      <c r="S3068" s="152"/>
      <c r="T3068" s="153"/>
      <c r="X3068" s="69" t="str">
        <f t="shared" si="98"/>
        <v/>
      </c>
      <c r="Y3068" s="69" t="str">
        <f t="shared" si="99"/>
        <v/>
      </c>
    </row>
    <row r="3069" spans="8:25" x14ac:dyDescent="0.25">
      <c r="H3069" s="155"/>
      <c r="I3069" s="151"/>
      <c r="J3069" s="152"/>
      <c r="K3069" s="153"/>
      <c r="L3069" s="153"/>
      <c r="M3069" s="153"/>
      <c r="N3069" s="153"/>
      <c r="O3069" s="153"/>
      <c r="P3069" s="153"/>
      <c r="Q3069" s="153"/>
      <c r="R3069" s="153"/>
      <c r="S3069" s="152"/>
      <c r="T3069" s="153"/>
      <c r="X3069" s="69" t="str">
        <f t="shared" si="98"/>
        <v/>
      </c>
      <c r="Y3069" s="69" t="str">
        <f t="shared" si="99"/>
        <v/>
      </c>
    </row>
    <row r="3070" spans="8:25" x14ac:dyDescent="0.25">
      <c r="H3070" s="155"/>
      <c r="I3070" s="151"/>
      <c r="J3070" s="152"/>
      <c r="K3070" s="153"/>
      <c r="L3070" s="153"/>
      <c r="M3070" s="153"/>
      <c r="N3070" s="153"/>
      <c r="O3070" s="153"/>
      <c r="P3070" s="153"/>
      <c r="Q3070" s="153"/>
      <c r="R3070" s="153"/>
      <c r="S3070" s="152"/>
      <c r="T3070" s="153"/>
      <c r="X3070" s="69" t="str">
        <f t="shared" si="98"/>
        <v/>
      </c>
      <c r="Y3070" s="69" t="str">
        <f t="shared" si="99"/>
        <v/>
      </c>
    </row>
    <row r="3071" spans="8:25" x14ac:dyDescent="0.25">
      <c r="H3071" s="155"/>
      <c r="I3071" s="151"/>
      <c r="J3071" s="152"/>
      <c r="K3071" s="153"/>
      <c r="L3071" s="153"/>
      <c r="M3071" s="153"/>
      <c r="N3071" s="153"/>
      <c r="O3071" s="153"/>
      <c r="P3071" s="153"/>
      <c r="Q3071" s="153"/>
      <c r="R3071" s="153"/>
      <c r="S3071" s="152"/>
      <c r="T3071" s="153"/>
      <c r="X3071" s="69" t="str">
        <f t="shared" si="98"/>
        <v/>
      </c>
      <c r="Y3071" s="69" t="str">
        <f t="shared" si="99"/>
        <v/>
      </c>
    </row>
    <row r="3072" spans="8:25" x14ac:dyDescent="0.25">
      <c r="H3072" s="155"/>
      <c r="I3072" s="151"/>
      <c r="J3072" s="152"/>
      <c r="K3072" s="153"/>
      <c r="L3072" s="153"/>
      <c r="M3072" s="153"/>
      <c r="N3072" s="153"/>
      <c r="O3072" s="153"/>
      <c r="P3072" s="153"/>
      <c r="Q3072" s="153"/>
      <c r="R3072" s="153"/>
      <c r="S3072" s="152"/>
      <c r="T3072" s="153"/>
      <c r="X3072" s="69" t="str">
        <f t="shared" si="98"/>
        <v/>
      </c>
      <c r="Y3072" s="69" t="str">
        <f t="shared" si="99"/>
        <v/>
      </c>
    </row>
    <row r="3073" spans="8:25" x14ac:dyDescent="0.25">
      <c r="H3073" s="155"/>
      <c r="I3073" s="151"/>
      <c r="J3073" s="152"/>
      <c r="K3073" s="153"/>
      <c r="L3073" s="153"/>
      <c r="M3073" s="153"/>
      <c r="N3073" s="153"/>
      <c r="O3073" s="153"/>
      <c r="P3073" s="153"/>
      <c r="Q3073" s="153"/>
      <c r="R3073" s="153"/>
      <c r="S3073" s="152"/>
      <c r="T3073" s="153"/>
      <c r="X3073" s="69" t="str">
        <f t="shared" si="98"/>
        <v/>
      </c>
      <c r="Y3073" s="69" t="str">
        <f t="shared" si="99"/>
        <v/>
      </c>
    </row>
    <row r="3074" spans="8:25" x14ac:dyDescent="0.25">
      <c r="H3074" s="155"/>
      <c r="I3074" s="151"/>
      <c r="J3074" s="152"/>
      <c r="K3074" s="153"/>
      <c r="L3074" s="153"/>
      <c r="M3074" s="153"/>
      <c r="N3074" s="153"/>
      <c r="O3074" s="153"/>
      <c r="P3074" s="153"/>
      <c r="Q3074" s="153"/>
      <c r="R3074" s="153"/>
      <c r="S3074" s="152"/>
      <c r="T3074" s="153"/>
      <c r="X3074" s="69" t="str">
        <f t="shared" ref="X3074:X3137" si="100">IF(W3074&lt;&gt;"",W3074-I3074,"")</f>
        <v/>
      </c>
      <c r="Y3074" s="69" t="str">
        <f t="shared" si="99"/>
        <v/>
      </c>
    </row>
    <row r="3075" spans="8:25" x14ac:dyDescent="0.25">
      <c r="H3075" s="155"/>
      <c r="I3075" s="151"/>
      <c r="J3075" s="152"/>
      <c r="K3075" s="153"/>
      <c r="L3075" s="153"/>
      <c r="M3075" s="153"/>
      <c r="N3075" s="153"/>
      <c r="O3075" s="153"/>
      <c r="P3075" s="153"/>
      <c r="Q3075" s="153"/>
      <c r="R3075" s="153"/>
      <c r="S3075" s="152"/>
      <c r="T3075" s="153"/>
      <c r="X3075" s="69" t="str">
        <f t="shared" si="100"/>
        <v/>
      </c>
      <c r="Y3075" s="69" t="str">
        <f t="shared" ref="Y3075:Y3138" si="101">IF(X3075&lt;&gt;"",IF(X3075&lt;365,"&lt; 1 year",IF(X3075&lt;730,"1-2",IF(X3075&lt;1095,"2-3",IF(X3075&lt;1460,"3-4",IF(X3075&lt;1825,"4-5","5+"))))),"")</f>
        <v/>
      </c>
    </row>
    <row r="3076" spans="8:25" x14ac:dyDescent="0.25">
      <c r="H3076" s="155"/>
      <c r="I3076" s="151"/>
      <c r="J3076" s="152"/>
      <c r="K3076" s="153"/>
      <c r="L3076" s="153"/>
      <c r="M3076" s="153"/>
      <c r="N3076" s="153"/>
      <c r="O3076" s="153"/>
      <c r="P3076" s="153"/>
      <c r="Q3076" s="153"/>
      <c r="R3076" s="153"/>
      <c r="S3076" s="152"/>
      <c r="T3076" s="153"/>
      <c r="X3076" s="69" t="str">
        <f t="shared" si="100"/>
        <v/>
      </c>
      <c r="Y3076" s="69" t="str">
        <f t="shared" si="101"/>
        <v/>
      </c>
    </row>
    <row r="3077" spans="8:25" x14ac:dyDescent="0.25">
      <c r="H3077" s="155"/>
      <c r="I3077" s="151"/>
      <c r="J3077" s="152"/>
      <c r="K3077" s="153"/>
      <c r="L3077" s="153"/>
      <c r="M3077" s="153"/>
      <c r="N3077" s="153"/>
      <c r="O3077" s="153"/>
      <c r="P3077" s="153"/>
      <c r="Q3077" s="153"/>
      <c r="R3077" s="153"/>
      <c r="S3077" s="152"/>
      <c r="T3077" s="153"/>
      <c r="X3077" s="69" t="str">
        <f t="shared" si="100"/>
        <v/>
      </c>
      <c r="Y3077" s="69" t="str">
        <f t="shared" si="101"/>
        <v/>
      </c>
    </row>
    <row r="3078" spans="8:25" x14ac:dyDescent="0.25">
      <c r="H3078" s="155"/>
      <c r="I3078" s="151"/>
      <c r="J3078" s="152"/>
      <c r="K3078" s="153"/>
      <c r="L3078" s="153"/>
      <c r="M3078" s="153"/>
      <c r="N3078" s="153"/>
      <c r="O3078" s="153"/>
      <c r="P3078" s="153"/>
      <c r="Q3078" s="153"/>
      <c r="R3078" s="153"/>
      <c r="S3078" s="152"/>
      <c r="T3078" s="153"/>
      <c r="X3078" s="69" t="str">
        <f t="shared" si="100"/>
        <v/>
      </c>
      <c r="Y3078" s="69" t="str">
        <f t="shared" si="101"/>
        <v/>
      </c>
    </row>
    <row r="3079" spans="8:25" x14ac:dyDescent="0.25">
      <c r="H3079" s="155"/>
      <c r="I3079" s="151"/>
      <c r="J3079" s="152"/>
      <c r="K3079" s="153"/>
      <c r="L3079" s="153"/>
      <c r="M3079" s="153"/>
      <c r="N3079" s="153"/>
      <c r="O3079" s="153"/>
      <c r="P3079" s="153"/>
      <c r="Q3079" s="153"/>
      <c r="R3079" s="153"/>
      <c r="S3079" s="152"/>
      <c r="T3079" s="153"/>
      <c r="X3079" s="69" t="str">
        <f t="shared" si="100"/>
        <v/>
      </c>
      <c r="Y3079" s="69" t="str">
        <f t="shared" si="101"/>
        <v/>
      </c>
    </row>
    <row r="3080" spans="8:25" x14ac:dyDescent="0.25">
      <c r="H3080" s="155"/>
      <c r="I3080" s="151"/>
      <c r="J3080" s="152"/>
      <c r="K3080" s="153"/>
      <c r="L3080" s="153"/>
      <c r="M3080" s="153"/>
      <c r="N3080" s="153"/>
      <c r="O3080" s="153"/>
      <c r="P3080" s="153"/>
      <c r="Q3080" s="153"/>
      <c r="R3080" s="153"/>
      <c r="S3080" s="152"/>
      <c r="T3080" s="153"/>
      <c r="X3080" s="69" t="str">
        <f t="shared" si="100"/>
        <v/>
      </c>
      <c r="Y3080" s="69" t="str">
        <f t="shared" si="101"/>
        <v/>
      </c>
    </row>
    <row r="3081" spans="8:25" x14ac:dyDescent="0.25">
      <c r="H3081" s="155"/>
      <c r="I3081" s="151"/>
      <c r="J3081" s="152"/>
      <c r="K3081" s="153"/>
      <c r="L3081" s="153"/>
      <c r="M3081" s="153"/>
      <c r="N3081" s="153"/>
      <c r="O3081" s="153"/>
      <c r="P3081" s="153"/>
      <c r="Q3081" s="153"/>
      <c r="R3081" s="153"/>
      <c r="S3081" s="152"/>
      <c r="T3081" s="153"/>
      <c r="X3081" s="69" t="str">
        <f t="shared" si="100"/>
        <v/>
      </c>
      <c r="Y3081" s="69" t="str">
        <f t="shared" si="101"/>
        <v/>
      </c>
    </row>
    <row r="3082" spans="8:25" x14ac:dyDescent="0.25">
      <c r="H3082" s="155"/>
      <c r="I3082" s="151"/>
      <c r="J3082" s="152"/>
      <c r="K3082" s="153"/>
      <c r="L3082" s="153"/>
      <c r="M3082" s="153"/>
      <c r="N3082" s="153"/>
      <c r="O3082" s="153"/>
      <c r="P3082" s="153"/>
      <c r="Q3082" s="153"/>
      <c r="R3082" s="153"/>
      <c r="S3082" s="152"/>
      <c r="T3082" s="153"/>
      <c r="X3082" s="69" t="str">
        <f t="shared" si="100"/>
        <v/>
      </c>
      <c r="Y3082" s="69" t="str">
        <f t="shared" si="101"/>
        <v/>
      </c>
    </row>
    <row r="3083" spans="8:25" x14ac:dyDescent="0.25">
      <c r="H3083" s="155"/>
      <c r="I3083" s="151"/>
      <c r="J3083" s="152"/>
      <c r="K3083" s="153"/>
      <c r="L3083" s="153"/>
      <c r="M3083" s="153"/>
      <c r="N3083" s="153"/>
      <c r="O3083" s="153"/>
      <c r="P3083" s="153"/>
      <c r="Q3083" s="153"/>
      <c r="R3083" s="153"/>
      <c r="S3083" s="152"/>
      <c r="T3083" s="153"/>
      <c r="X3083" s="69" t="str">
        <f t="shared" si="100"/>
        <v/>
      </c>
      <c r="Y3083" s="69" t="str">
        <f t="shared" si="101"/>
        <v/>
      </c>
    </row>
    <row r="3084" spans="8:25" x14ac:dyDescent="0.25">
      <c r="H3084" s="155"/>
      <c r="I3084" s="151"/>
      <c r="J3084" s="152"/>
      <c r="K3084" s="153"/>
      <c r="L3084" s="153"/>
      <c r="M3084" s="153"/>
      <c r="N3084" s="153"/>
      <c r="O3084" s="153"/>
      <c r="P3084" s="153"/>
      <c r="Q3084" s="153"/>
      <c r="R3084" s="153"/>
      <c r="S3084" s="152"/>
      <c r="T3084" s="153"/>
      <c r="X3084" s="69" t="str">
        <f t="shared" si="100"/>
        <v/>
      </c>
      <c r="Y3084" s="69" t="str">
        <f t="shared" si="101"/>
        <v/>
      </c>
    </row>
    <row r="3085" spans="8:25" x14ac:dyDescent="0.25">
      <c r="H3085" s="155"/>
      <c r="I3085" s="151"/>
      <c r="J3085" s="152"/>
      <c r="K3085" s="153"/>
      <c r="L3085" s="153"/>
      <c r="M3085" s="153"/>
      <c r="N3085" s="153"/>
      <c r="O3085" s="153"/>
      <c r="P3085" s="153"/>
      <c r="Q3085" s="153"/>
      <c r="R3085" s="153"/>
      <c r="S3085" s="152"/>
      <c r="T3085" s="153"/>
      <c r="X3085" s="69" t="str">
        <f t="shared" si="100"/>
        <v/>
      </c>
      <c r="Y3085" s="69" t="str">
        <f t="shared" si="101"/>
        <v/>
      </c>
    </row>
    <row r="3086" spans="8:25" x14ac:dyDescent="0.25">
      <c r="H3086" s="155"/>
      <c r="I3086" s="151"/>
      <c r="J3086" s="152"/>
      <c r="K3086" s="153"/>
      <c r="L3086" s="153"/>
      <c r="M3086" s="153"/>
      <c r="N3086" s="153"/>
      <c r="O3086" s="153"/>
      <c r="P3086" s="153"/>
      <c r="Q3086" s="153"/>
      <c r="R3086" s="153"/>
      <c r="S3086" s="152"/>
      <c r="T3086" s="153"/>
      <c r="X3086" s="69" t="str">
        <f t="shared" si="100"/>
        <v/>
      </c>
      <c r="Y3086" s="69" t="str">
        <f t="shared" si="101"/>
        <v/>
      </c>
    </row>
    <row r="3087" spans="8:25" x14ac:dyDescent="0.25">
      <c r="H3087" s="155"/>
      <c r="I3087" s="151"/>
      <c r="J3087" s="152"/>
      <c r="K3087" s="153"/>
      <c r="L3087" s="153"/>
      <c r="M3087" s="153"/>
      <c r="N3087" s="153"/>
      <c r="O3087" s="153"/>
      <c r="P3087" s="153"/>
      <c r="Q3087" s="153"/>
      <c r="R3087" s="153"/>
      <c r="S3087" s="152"/>
      <c r="T3087" s="153"/>
      <c r="X3087" s="69" t="str">
        <f t="shared" si="100"/>
        <v/>
      </c>
      <c r="Y3087" s="69" t="str">
        <f t="shared" si="101"/>
        <v/>
      </c>
    </row>
    <row r="3088" spans="8:25" x14ac:dyDescent="0.25">
      <c r="H3088" s="155"/>
      <c r="I3088" s="151"/>
      <c r="J3088" s="152"/>
      <c r="K3088" s="153"/>
      <c r="L3088" s="153"/>
      <c r="M3088" s="153"/>
      <c r="N3088" s="153"/>
      <c r="O3088" s="153"/>
      <c r="P3088" s="153"/>
      <c r="Q3088" s="153"/>
      <c r="R3088" s="153"/>
      <c r="S3088" s="152"/>
      <c r="T3088" s="153"/>
      <c r="X3088" s="69" t="str">
        <f t="shared" si="100"/>
        <v/>
      </c>
      <c r="Y3088" s="69" t="str">
        <f t="shared" si="101"/>
        <v/>
      </c>
    </row>
    <row r="3089" spans="8:25" x14ac:dyDescent="0.25">
      <c r="H3089" s="155"/>
      <c r="I3089" s="151"/>
      <c r="J3089" s="152"/>
      <c r="K3089" s="153"/>
      <c r="L3089" s="153"/>
      <c r="M3089" s="153"/>
      <c r="N3089" s="153"/>
      <c r="O3089" s="153"/>
      <c r="P3089" s="153"/>
      <c r="Q3089" s="153"/>
      <c r="R3089" s="153"/>
      <c r="S3089" s="152"/>
      <c r="T3089" s="153"/>
      <c r="X3089" s="69" t="str">
        <f t="shared" si="100"/>
        <v/>
      </c>
      <c r="Y3089" s="69" t="str">
        <f t="shared" si="101"/>
        <v/>
      </c>
    </row>
    <row r="3090" spans="8:25" x14ac:dyDescent="0.25">
      <c r="H3090" s="155"/>
      <c r="I3090" s="151"/>
      <c r="J3090" s="152"/>
      <c r="K3090" s="153"/>
      <c r="L3090" s="153"/>
      <c r="M3090" s="153"/>
      <c r="N3090" s="153"/>
      <c r="O3090" s="153"/>
      <c r="P3090" s="153"/>
      <c r="Q3090" s="153"/>
      <c r="R3090" s="153"/>
      <c r="S3090" s="152"/>
      <c r="T3090" s="153"/>
      <c r="X3090" s="69" t="str">
        <f t="shared" si="100"/>
        <v/>
      </c>
      <c r="Y3090" s="69" t="str">
        <f t="shared" si="101"/>
        <v/>
      </c>
    </row>
    <row r="3091" spans="8:25" x14ac:dyDescent="0.25">
      <c r="H3091" s="155"/>
      <c r="I3091" s="151"/>
      <c r="J3091" s="152"/>
      <c r="K3091" s="153"/>
      <c r="L3091" s="153"/>
      <c r="M3091" s="153"/>
      <c r="N3091" s="153"/>
      <c r="O3091" s="153"/>
      <c r="P3091" s="153"/>
      <c r="Q3091" s="153"/>
      <c r="R3091" s="153"/>
      <c r="S3091" s="152"/>
      <c r="T3091" s="153"/>
      <c r="X3091" s="69" t="str">
        <f t="shared" si="100"/>
        <v/>
      </c>
      <c r="Y3091" s="69" t="str">
        <f t="shared" si="101"/>
        <v/>
      </c>
    </row>
    <row r="3092" spans="8:25" x14ac:dyDescent="0.25">
      <c r="H3092" s="155"/>
      <c r="I3092" s="151"/>
      <c r="J3092" s="152"/>
      <c r="K3092" s="153"/>
      <c r="L3092" s="153"/>
      <c r="M3092" s="153"/>
      <c r="N3092" s="153"/>
      <c r="O3092" s="153"/>
      <c r="P3092" s="153"/>
      <c r="Q3092" s="153"/>
      <c r="R3092" s="153"/>
      <c r="S3092" s="152"/>
      <c r="T3092" s="153"/>
      <c r="X3092" s="69" t="str">
        <f t="shared" si="100"/>
        <v/>
      </c>
      <c r="Y3092" s="69" t="str">
        <f t="shared" si="101"/>
        <v/>
      </c>
    </row>
    <row r="3093" spans="8:25" x14ac:dyDescent="0.25">
      <c r="H3093" s="155"/>
      <c r="I3093" s="151"/>
      <c r="J3093" s="152"/>
      <c r="K3093" s="153"/>
      <c r="L3093" s="153"/>
      <c r="M3093" s="153"/>
      <c r="N3093" s="153"/>
      <c r="O3093" s="153"/>
      <c r="P3093" s="153"/>
      <c r="Q3093" s="153"/>
      <c r="R3093" s="153"/>
      <c r="S3093" s="152"/>
      <c r="T3093" s="153"/>
      <c r="X3093" s="69" t="str">
        <f t="shared" si="100"/>
        <v/>
      </c>
      <c r="Y3093" s="69" t="str">
        <f t="shared" si="101"/>
        <v/>
      </c>
    </row>
    <row r="3094" spans="8:25" x14ac:dyDescent="0.25">
      <c r="H3094" s="155"/>
      <c r="I3094" s="151"/>
      <c r="J3094" s="152"/>
      <c r="K3094" s="153"/>
      <c r="L3094" s="153"/>
      <c r="M3094" s="153"/>
      <c r="N3094" s="153"/>
      <c r="O3094" s="153"/>
      <c r="P3094" s="153"/>
      <c r="Q3094" s="153"/>
      <c r="R3094" s="153"/>
      <c r="S3094" s="152"/>
      <c r="T3094" s="153"/>
      <c r="X3094" s="69" t="str">
        <f t="shared" si="100"/>
        <v/>
      </c>
      <c r="Y3094" s="69" t="str">
        <f t="shared" si="101"/>
        <v/>
      </c>
    </row>
    <row r="3095" spans="8:25" x14ac:dyDescent="0.25">
      <c r="H3095" s="155"/>
      <c r="I3095" s="151"/>
      <c r="J3095" s="152"/>
      <c r="K3095" s="153"/>
      <c r="L3095" s="153"/>
      <c r="M3095" s="153"/>
      <c r="N3095" s="153"/>
      <c r="O3095" s="153"/>
      <c r="P3095" s="153"/>
      <c r="Q3095" s="153"/>
      <c r="R3095" s="153"/>
      <c r="S3095" s="152"/>
      <c r="T3095" s="153"/>
      <c r="X3095" s="69" t="str">
        <f t="shared" si="100"/>
        <v/>
      </c>
      <c r="Y3095" s="69" t="str">
        <f t="shared" si="101"/>
        <v/>
      </c>
    </row>
    <row r="3096" spans="8:25" x14ac:dyDescent="0.25">
      <c r="H3096" s="155"/>
      <c r="I3096" s="151"/>
      <c r="J3096" s="152"/>
      <c r="K3096" s="153"/>
      <c r="L3096" s="153"/>
      <c r="M3096" s="153"/>
      <c r="N3096" s="153"/>
      <c r="O3096" s="153"/>
      <c r="P3096" s="153"/>
      <c r="Q3096" s="153"/>
      <c r="R3096" s="153"/>
      <c r="S3096" s="152"/>
      <c r="T3096" s="153"/>
      <c r="X3096" s="69" t="str">
        <f t="shared" si="100"/>
        <v/>
      </c>
      <c r="Y3096" s="69" t="str">
        <f t="shared" si="101"/>
        <v/>
      </c>
    </row>
    <row r="3097" spans="8:25" x14ac:dyDescent="0.25">
      <c r="H3097" s="155"/>
      <c r="I3097" s="151"/>
      <c r="J3097" s="152"/>
      <c r="K3097" s="153"/>
      <c r="L3097" s="153"/>
      <c r="M3097" s="153"/>
      <c r="N3097" s="153"/>
      <c r="O3097" s="153"/>
      <c r="P3097" s="153"/>
      <c r="Q3097" s="153"/>
      <c r="R3097" s="153"/>
      <c r="S3097" s="152"/>
      <c r="T3097" s="153"/>
      <c r="X3097" s="69" t="str">
        <f t="shared" si="100"/>
        <v/>
      </c>
      <c r="Y3097" s="69" t="str">
        <f t="shared" si="101"/>
        <v/>
      </c>
    </row>
    <row r="3098" spans="8:25" x14ac:dyDescent="0.25">
      <c r="H3098" s="155"/>
      <c r="I3098" s="151"/>
      <c r="J3098" s="152"/>
      <c r="K3098" s="153"/>
      <c r="L3098" s="153"/>
      <c r="M3098" s="153"/>
      <c r="N3098" s="153"/>
      <c r="O3098" s="153"/>
      <c r="P3098" s="153"/>
      <c r="Q3098" s="153"/>
      <c r="R3098" s="153"/>
      <c r="S3098" s="152"/>
      <c r="T3098" s="153"/>
      <c r="X3098" s="69" t="str">
        <f t="shared" si="100"/>
        <v/>
      </c>
      <c r="Y3098" s="69" t="str">
        <f t="shared" si="101"/>
        <v/>
      </c>
    </row>
    <row r="3099" spans="8:25" x14ac:dyDescent="0.25">
      <c r="H3099" s="155"/>
      <c r="I3099" s="151"/>
      <c r="J3099" s="152"/>
      <c r="K3099" s="153"/>
      <c r="L3099" s="153"/>
      <c r="M3099" s="153"/>
      <c r="N3099" s="153"/>
      <c r="O3099" s="153"/>
      <c r="P3099" s="153"/>
      <c r="Q3099" s="153"/>
      <c r="R3099" s="153"/>
      <c r="S3099" s="152"/>
      <c r="T3099" s="153"/>
      <c r="X3099" s="69" t="str">
        <f t="shared" si="100"/>
        <v/>
      </c>
      <c r="Y3099" s="69" t="str">
        <f t="shared" si="101"/>
        <v/>
      </c>
    </row>
    <row r="3100" spans="8:25" x14ac:dyDescent="0.25">
      <c r="H3100" s="155"/>
      <c r="I3100" s="151"/>
      <c r="J3100" s="152"/>
      <c r="K3100" s="153"/>
      <c r="L3100" s="153"/>
      <c r="M3100" s="153"/>
      <c r="N3100" s="153"/>
      <c r="O3100" s="153"/>
      <c r="P3100" s="153"/>
      <c r="Q3100" s="153"/>
      <c r="R3100" s="153"/>
      <c r="S3100" s="152"/>
      <c r="T3100" s="153"/>
      <c r="X3100" s="69" t="str">
        <f t="shared" si="100"/>
        <v/>
      </c>
      <c r="Y3100" s="69" t="str">
        <f t="shared" si="101"/>
        <v/>
      </c>
    </row>
    <row r="3101" spans="8:25" x14ac:dyDescent="0.25">
      <c r="H3101" s="155"/>
      <c r="I3101" s="151"/>
      <c r="J3101" s="152"/>
      <c r="K3101" s="153"/>
      <c r="L3101" s="153"/>
      <c r="M3101" s="153"/>
      <c r="N3101" s="153"/>
      <c r="O3101" s="153"/>
      <c r="P3101" s="153"/>
      <c r="Q3101" s="153"/>
      <c r="R3101" s="153"/>
      <c r="S3101" s="152"/>
      <c r="T3101" s="153"/>
      <c r="X3101" s="69" t="str">
        <f t="shared" si="100"/>
        <v/>
      </c>
      <c r="Y3101" s="69" t="str">
        <f t="shared" si="101"/>
        <v/>
      </c>
    </row>
    <row r="3102" spans="8:25" x14ac:dyDescent="0.25">
      <c r="H3102" s="155"/>
      <c r="I3102" s="151"/>
      <c r="J3102" s="152"/>
      <c r="K3102" s="153"/>
      <c r="L3102" s="153"/>
      <c r="M3102" s="153"/>
      <c r="N3102" s="153"/>
      <c r="O3102" s="153"/>
      <c r="P3102" s="153"/>
      <c r="Q3102" s="153"/>
      <c r="R3102" s="153"/>
      <c r="S3102" s="152"/>
      <c r="T3102" s="153"/>
      <c r="X3102" s="69" t="str">
        <f t="shared" si="100"/>
        <v/>
      </c>
      <c r="Y3102" s="69" t="str">
        <f t="shared" si="101"/>
        <v/>
      </c>
    </row>
    <row r="3103" spans="8:25" x14ac:dyDescent="0.25">
      <c r="H3103" s="155"/>
      <c r="I3103" s="151"/>
      <c r="J3103" s="152"/>
      <c r="K3103" s="153"/>
      <c r="L3103" s="153"/>
      <c r="M3103" s="153"/>
      <c r="N3103" s="153"/>
      <c r="O3103" s="153"/>
      <c r="P3103" s="153"/>
      <c r="Q3103" s="153"/>
      <c r="R3103" s="153"/>
      <c r="S3103" s="152"/>
      <c r="T3103" s="153"/>
      <c r="X3103" s="69" t="str">
        <f t="shared" si="100"/>
        <v/>
      </c>
      <c r="Y3103" s="69" t="str">
        <f t="shared" si="101"/>
        <v/>
      </c>
    </row>
    <row r="3104" spans="8:25" x14ac:dyDescent="0.25">
      <c r="H3104" s="155"/>
      <c r="I3104" s="151"/>
      <c r="J3104" s="152"/>
      <c r="K3104" s="153"/>
      <c r="L3104" s="153"/>
      <c r="M3104" s="153"/>
      <c r="N3104" s="153"/>
      <c r="O3104" s="153"/>
      <c r="P3104" s="153"/>
      <c r="Q3104" s="153"/>
      <c r="R3104" s="153"/>
      <c r="S3104" s="152"/>
      <c r="T3104" s="153"/>
      <c r="X3104" s="69" t="str">
        <f t="shared" si="100"/>
        <v/>
      </c>
      <c r="Y3104" s="69" t="str">
        <f t="shared" si="101"/>
        <v/>
      </c>
    </row>
    <row r="3105" spans="8:25" x14ac:dyDescent="0.25">
      <c r="H3105" s="155"/>
      <c r="I3105" s="151"/>
      <c r="J3105" s="152"/>
      <c r="K3105" s="153"/>
      <c r="L3105" s="153"/>
      <c r="M3105" s="153"/>
      <c r="N3105" s="153"/>
      <c r="O3105" s="153"/>
      <c r="P3105" s="153"/>
      <c r="Q3105" s="153"/>
      <c r="R3105" s="153"/>
      <c r="S3105" s="152"/>
      <c r="T3105" s="153"/>
      <c r="X3105" s="69" t="str">
        <f t="shared" si="100"/>
        <v/>
      </c>
      <c r="Y3105" s="69" t="str">
        <f t="shared" si="101"/>
        <v/>
      </c>
    </row>
    <row r="3106" spans="8:25" x14ac:dyDescent="0.25">
      <c r="H3106" s="155"/>
      <c r="I3106" s="151"/>
      <c r="J3106" s="152"/>
      <c r="K3106" s="153"/>
      <c r="L3106" s="153"/>
      <c r="M3106" s="153"/>
      <c r="N3106" s="153"/>
      <c r="O3106" s="153"/>
      <c r="P3106" s="153"/>
      <c r="Q3106" s="153"/>
      <c r="R3106" s="153"/>
      <c r="S3106" s="152"/>
      <c r="T3106" s="153"/>
      <c r="X3106" s="69" t="str">
        <f t="shared" si="100"/>
        <v/>
      </c>
      <c r="Y3106" s="69" t="str">
        <f t="shared" si="101"/>
        <v/>
      </c>
    </row>
    <row r="3107" spans="8:25" x14ac:dyDescent="0.25">
      <c r="H3107" s="155"/>
      <c r="I3107" s="151"/>
      <c r="J3107" s="152"/>
      <c r="K3107" s="153"/>
      <c r="L3107" s="153"/>
      <c r="M3107" s="153"/>
      <c r="N3107" s="153"/>
      <c r="O3107" s="153"/>
      <c r="P3107" s="153"/>
      <c r="Q3107" s="153"/>
      <c r="R3107" s="153"/>
      <c r="S3107" s="152"/>
      <c r="T3107" s="153"/>
      <c r="X3107" s="69" t="str">
        <f t="shared" si="100"/>
        <v/>
      </c>
      <c r="Y3107" s="69" t="str">
        <f t="shared" si="101"/>
        <v/>
      </c>
    </row>
    <row r="3108" spans="8:25" x14ac:dyDescent="0.25">
      <c r="H3108" s="155"/>
      <c r="I3108" s="151"/>
      <c r="J3108" s="152"/>
      <c r="K3108" s="153"/>
      <c r="L3108" s="153"/>
      <c r="M3108" s="153"/>
      <c r="N3108" s="153"/>
      <c r="O3108" s="153"/>
      <c r="P3108" s="153"/>
      <c r="Q3108" s="153"/>
      <c r="R3108" s="153"/>
      <c r="S3108" s="152"/>
      <c r="T3108" s="153"/>
      <c r="X3108" s="69" t="str">
        <f t="shared" si="100"/>
        <v/>
      </c>
      <c r="Y3108" s="69" t="str">
        <f t="shared" si="101"/>
        <v/>
      </c>
    </row>
    <row r="3109" spans="8:25" x14ac:dyDescent="0.25">
      <c r="H3109" s="155"/>
      <c r="I3109" s="151"/>
      <c r="J3109" s="152"/>
      <c r="K3109" s="153"/>
      <c r="L3109" s="153"/>
      <c r="M3109" s="153"/>
      <c r="N3109" s="153"/>
      <c r="O3109" s="153"/>
      <c r="P3109" s="153"/>
      <c r="Q3109" s="153"/>
      <c r="R3109" s="153"/>
      <c r="S3109" s="152"/>
      <c r="T3109" s="153"/>
      <c r="X3109" s="69" t="str">
        <f t="shared" si="100"/>
        <v/>
      </c>
      <c r="Y3109" s="69" t="str">
        <f t="shared" si="101"/>
        <v/>
      </c>
    </row>
    <row r="3110" spans="8:25" x14ac:dyDescent="0.25">
      <c r="H3110" s="155"/>
      <c r="I3110" s="151"/>
      <c r="J3110" s="152"/>
      <c r="K3110" s="153"/>
      <c r="L3110" s="153"/>
      <c r="M3110" s="153"/>
      <c r="N3110" s="153"/>
      <c r="O3110" s="153"/>
      <c r="P3110" s="153"/>
      <c r="Q3110" s="153"/>
      <c r="R3110" s="153"/>
      <c r="S3110" s="152"/>
      <c r="T3110" s="153"/>
      <c r="X3110" s="69" t="str">
        <f t="shared" si="100"/>
        <v/>
      </c>
      <c r="Y3110" s="69" t="str">
        <f t="shared" si="101"/>
        <v/>
      </c>
    </row>
    <row r="3111" spans="8:25" x14ac:dyDescent="0.25">
      <c r="H3111" s="155"/>
      <c r="I3111" s="151"/>
      <c r="J3111" s="152"/>
      <c r="K3111" s="153"/>
      <c r="L3111" s="153"/>
      <c r="M3111" s="153"/>
      <c r="N3111" s="153"/>
      <c r="O3111" s="153"/>
      <c r="P3111" s="153"/>
      <c r="Q3111" s="153"/>
      <c r="R3111" s="153"/>
      <c r="S3111" s="152"/>
      <c r="T3111" s="153"/>
      <c r="X3111" s="69" t="str">
        <f t="shared" si="100"/>
        <v/>
      </c>
      <c r="Y3111" s="69" t="str">
        <f t="shared" si="101"/>
        <v/>
      </c>
    </row>
    <row r="3112" spans="8:25" x14ac:dyDescent="0.25">
      <c r="H3112" s="155"/>
      <c r="I3112" s="151"/>
      <c r="J3112" s="152"/>
      <c r="K3112" s="153"/>
      <c r="L3112" s="153"/>
      <c r="M3112" s="153"/>
      <c r="N3112" s="153"/>
      <c r="O3112" s="153"/>
      <c r="P3112" s="153"/>
      <c r="Q3112" s="153"/>
      <c r="R3112" s="153"/>
      <c r="S3112" s="152"/>
      <c r="T3112" s="153"/>
      <c r="X3112" s="69" t="str">
        <f t="shared" si="100"/>
        <v/>
      </c>
      <c r="Y3112" s="69" t="str">
        <f t="shared" si="101"/>
        <v/>
      </c>
    </row>
    <row r="3113" spans="8:25" x14ac:dyDescent="0.25">
      <c r="H3113" s="155"/>
      <c r="I3113" s="151"/>
      <c r="J3113" s="152"/>
      <c r="K3113" s="153"/>
      <c r="L3113" s="153"/>
      <c r="M3113" s="153"/>
      <c r="N3113" s="153"/>
      <c r="O3113" s="153"/>
      <c r="P3113" s="153"/>
      <c r="Q3113" s="153"/>
      <c r="R3113" s="153"/>
      <c r="S3113" s="152"/>
      <c r="T3113" s="153"/>
      <c r="X3113" s="69" t="str">
        <f t="shared" si="100"/>
        <v/>
      </c>
      <c r="Y3113" s="69" t="str">
        <f t="shared" si="101"/>
        <v/>
      </c>
    </row>
    <row r="3114" spans="8:25" x14ac:dyDescent="0.25">
      <c r="H3114" s="155"/>
      <c r="I3114" s="151"/>
      <c r="J3114" s="152"/>
      <c r="K3114" s="153"/>
      <c r="L3114" s="153"/>
      <c r="M3114" s="153"/>
      <c r="N3114" s="153"/>
      <c r="O3114" s="153"/>
      <c r="P3114" s="153"/>
      <c r="Q3114" s="153"/>
      <c r="R3114" s="153"/>
      <c r="S3114" s="152"/>
      <c r="T3114" s="153"/>
      <c r="X3114" s="69" t="str">
        <f t="shared" si="100"/>
        <v/>
      </c>
      <c r="Y3114" s="69" t="str">
        <f t="shared" si="101"/>
        <v/>
      </c>
    </row>
    <row r="3115" spans="8:25" x14ac:dyDescent="0.25">
      <c r="H3115" s="155"/>
      <c r="I3115" s="151"/>
      <c r="J3115" s="152"/>
      <c r="K3115" s="153"/>
      <c r="L3115" s="153"/>
      <c r="M3115" s="153"/>
      <c r="N3115" s="153"/>
      <c r="O3115" s="153"/>
      <c r="P3115" s="153"/>
      <c r="Q3115" s="153"/>
      <c r="R3115" s="153"/>
      <c r="S3115" s="152"/>
      <c r="T3115" s="153"/>
      <c r="X3115" s="69" t="str">
        <f t="shared" si="100"/>
        <v/>
      </c>
      <c r="Y3115" s="69" t="str">
        <f t="shared" si="101"/>
        <v/>
      </c>
    </row>
    <row r="3116" spans="8:25" x14ac:dyDescent="0.25">
      <c r="H3116" s="155"/>
      <c r="I3116" s="151"/>
      <c r="J3116" s="152"/>
      <c r="K3116" s="153"/>
      <c r="L3116" s="153"/>
      <c r="M3116" s="153"/>
      <c r="N3116" s="153"/>
      <c r="O3116" s="153"/>
      <c r="P3116" s="153"/>
      <c r="Q3116" s="153"/>
      <c r="R3116" s="153"/>
      <c r="S3116" s="152"/>
      <c r="T3116" s="153"/>
      <c r="X3116" s="69" t="str">
        <f t="shared" si="100"/>
        <v/>
      </c>
      <c r="Y3116" s="69" t="str">
        <f t="shared" si="101"/>
        <v/>
      </c>
    </row>
    <row r="3117" spans="8:25" x14ac:dyDescent="0.25">
      <c r="H3117" s="155"/>
      <c r="I3117" s="151"/>
      <c r="J3117" s="152"/>
      <c r="K3117" s="153"/>
      <c r="L3117" s="153"/>
      <c r="M3117" s="153"/>
      <c r="N3117" s="153"/>
      <c r="O3117" s="153"/>
      <c r="P3117" s="153"/>
      <c r="Q3117" s="153"/>
      <c r="R3117" s="153"/>
      <c r="S3117" s="152"/>
      <c r="T3117" s="153"/>
      <c r="X3117" s="69" t="str">
        <f t="shared" si="100"/>
        <v/>
      </c>
      <c r="Y3117" s="69" t="str">
        <f t="shared" si="101"/>
        <v/>
      </c>
    </row>
    <row r="3118" spans="8:25" x14ac:dyDescent="0.25">
      <c r="H3118" s="155"/>
      <c r="I3118" s="151"/>
      <c r="J3118" s="152"/>
      <c r="K3118" s="153"/>
      <c r="L3118" s="153"/>
      <c r="M3118" s="153"/>
      <c r="N3118" s="153"/>
      <c r="O3118" s="153"/>
      <c r="P3118" s="153"/>
      <c r="Q3118" s="153"/>
      <c r="R3118" s="153"/>
      <c r="S3118" s="152"/>
      <c r="T3118" s="153"/>
      <c r="X3118" s="69" t="str">
        <f t="shared" si="100"/>
        <v/>
      </c>
      <c r="Y3118" s="69" t="str">
        <f t="shared" si="101"/>
        <v/>
      </c>
    </row>
    <row r="3119" spans="8:25" x14ac:dyDescent="0.25">
      <c r="H3119" s="155"/>
      <c r="I3119" s="151"/>
      <c r="J3119" s="152"/>
      <c r="K3119" s="153"/>
      <c r="L3119" s="153"/>
      <c r="M3119" s="153"/>
      <c r="N3119" s="153"/>
      <c r="O3119" s="153"/>
      <c r="P3119" s="153"/>
      <c r="Q3119" s="153"/>
      <c r="R3119" s="153"/>
      <c r="S3119" s="152"/>
      <c r="T3119" s="153"/>
      <c r="X3119" s="69" t="str">
        <f t="shared" si="100"/>
        <v/>
      </c>
      <c r="Y3119" s="69" t="str">
        <f t="shared" si="101"/>
        <v/>
      </c>
    </row>
    <row r="3120" spans="8:25" x14ac:dyDescent="0.25">
      <c r="H3120" s="155"/>
      <c r="I3120" s="151"/>
      <c r="J3120" s="152"/>
      <c r="K3120" s="153"/>
      <c r="L3120" s="153"/>
      <c r="M3120" s="153"/>
      <c r="N3120" s="153"/>
      <c r="O3120" s="153"/>
      <c r="P3120" s="153"/>
      <c r="Q3120" s="153"/>
      <c r="R3120" s="153"/>
      <c r="S3120" s="152"/>
      <c r="T3120" s="153"/>
      <c r="X3120" s="69" t="str">
        <f t="shared" si="100"/>
        <v/>
      </c>
      <c r="Y3120" s="69" t="str">
        <f t="shared" si="101"/>
        <v/>
      </c>
    </row>
    <row r="3121" spans="8:25" x14ac:dyDescent="0.25">
      <c r="H3121" s="155"/>
      <c r="I3121" s="151"/>
      <c r="J3121" s="152"/>
      <c r="K3121" s="153"/>
      <c r="L3121" s="153"/>
      <c r="M3121" s="153"/>
      <c r="N3121" s="153"/>
      <c r="O3121" s="153"/>
      <c r="P3121" s="153"/>
      <c r="Q3121" s="153"/>
      <c r="R3121" s="153"/>
      <c r="S3121" s="152"/>
      <c r="T3121" s="153"/>
      <c r="X3121" s="69" t="str">
        <f t="shared" si="100"/>
        <v/>
      </c>
      <c r="Y3121" s="69" t="str">
        <f t="shared" si="101"/>
        <v/>
      </c>
    </row>
    <row r="3122" spans="8:25" x14ac:dyDescent="0.25">
      <c r="H3122" s="155"/>
      <c r="I3122" s="151"/>
      <c r="J3122" s="152"/>
      <c r="K3122" s="153"/>
      <c r="L3122" s="153"/>
      <c r="M3122" s="153"/>
      <c r="N3122" s="153"/>
      <c r="O3122" s="153"/>
      <c r="P3122" s="153"/>
      <c r="Q3122" s="153"/>
      <c r="R3122" s="153"/>
      <c r="S3122" s="152"/>
      <c r="T3122" s="153"/>
      <c r="X3122" s="69" t="str">
        <f t="shared" si="100"/>
        <v/>
      </c>
      <c r="Y3122" s="69" t="str">
        <f t="shared" si="101"/>
        <v/>
      </c>
    </row>
    <row r="3123" spans="8:25" x14ac:dyDescent="0.25">
      <c r="H3123" s="155"/>
      <c r="I3123" s="151"/>
      <c r="J3123" s="152"/>
      <c r="K3123" s="153"/>
      <c r="L3123" s="153"/>
      <c r="M3123" s="153"/>
      <c r="N3123" s="153"/>
      <c r="O3123" s="153"/>
      <c r="P3123" s="153"/>
      <c r="Q3123" s="153"/>
      <c r="R3123" s="153"/>
      <c r="S3123" s="152"/>
      <c r="T3123" s="153"/>
      <c r="X3123" s="69" t="str">
        <f t="shared" si="100"/>
        <v/>
      </c>
      <c r="Y3123" s="69" t="str">
        <f t="shared" si="101"/>
        <v/>
      </c>
    </row>
    <row r="3124" spans="8:25" x14ac:dyDescent="0.25">
      <c r="H3124" s="155"/>
      <c r="I3124" s="151"/>
      <c r="J3124" s="152"/>
      <c r="K3124" s="153"/>
      <c r="L3124" s="153"/>
      <c r="M3124" s="153"/>
      <c r="N3124" s="153"/>
      <c r="O3124" s="153"/>
      <c r="P3124" s="153"/>
      <c r="Q3124" s="153"/>
      <c r="R3124" s="153"/>
      <c r="S3124" s="152"/>
      <c r="T3124" s="153"/>
      <c r="X3124" s="69" t="str">
        <f t="shared" si="100"/>
        <v/>
      </c>
      <c r="Y3124" s="69" t="str">
        <f t="shared" si="101"/>
        <v/>
      </c>
    </row>
    <row r="3125" spans="8:25" x14ac:dyDescent="0.25">
      <c r="H3125" s="155"/>
      <c r="I3125" s="151"/>
      <c r="J3125" s="152"/>
      <c r="K3125" s="153"/>
      <c r="L3125" s="153"/>
      <c r="M3125" s="153"/>
      <c r="N3125" s="153"/>
      <c r="O3125" s="153"/>
      <c r="P3125" s="153"/>
      <c r="Q3125" s="153"/>
      <c r="R3125" s="153"/>
      <c r="S3125" s="152"/>
      <c r="T3125" s="153"/>
      <c r="X3125" s="69" t="str">
        <f t="shared" si="100"/>
        <v/>
      </c>
      <c r="Y3125" s="69" t="str">
        <f t="shared" si="101"/>
        <v/>
      </c>
    </row>
    <row r="3126" spans="8:25" x14ac:dyDescent="0.25">
      <c r="H3126" s="155"/>
      <c r="I3126" s="151"/>
      <c r="J3126" s="152"/>
      <c r="K3126" s="153"/>
      <c r="L3126" s="153"/>
      <c r="M3126" s="153"/>
      <c r="N3126" s="153"/>
      <c r="O3126" s="153"/>
      <c r="P3126" s="153"/>
      <c r="Q3126" s="153"/>
      <c r="R3126" s="153"/>
      <c r="S3126" s="152"/>
      <c r="T3126" s="153"/>
      <c r="X3126" s="69" t="str">
        <f t="shared" si="100"/>
        <v/>
      </c>
      <c r="Y3126" s="69" t="str">
        <f t="shared" si="101"/>
        <v/>
      </c>
    </row>
    <row r="3127" spans="8:25" x14ac:dyDescent="0.25">
      <c r="H3127" s="155"/>
      <c r="I3127" s="151"/>
      <c r="J3127" s="152"/>
      <c r="K3127" s="153"/>
      <c r="L3127" s="153"/>
      <c r="M3127" s="153"/>
      <c r="N3127" s="153"/>
      <c r="O3127" s="153"/>
      <c r="P3127" s="153"/>
      <c r="Q3127" s="153"/>
      <c r="R3127" s="153"/>
      <c r="S3127" s="152"/>
      <c r="T3127" s="153"/>
      <c r="X3127" s="69" t="str">
        <f t="shared" si="100"/>
        <v/>
      </c>
      <c r="Y3127" s="69" t="str">
        <f t="shared" si="101"/>
        <v/>
      </c>
    </row>
    <row r="3128" spans="8:25" x14ac:dyDescent="0.25">
      <c r="H3128" s="155"/>
      <c r="I3128" s="151"/>
      <c r="J3128" s="152"/>
      <c r="K3128" s="153"/>
      <c r="L3128" s="153"/>
      <c r="M3128" s="153"/>
      <c r="N3128" s="153"/>
      <c r="O3128" s="153"/>
      <c r="P3128" s="153"/>
      <c r="Q3128" s="153"/>
      <c r="R3128" s="153"/>
      <c r="S3128" s="152"/>
      <c r="T3128" s="153"/>
      <c r="X3128" s="69" t="str">
        <f t="shared" si="100"/>
        <v/>
      </c>
      <c r="Y3128" s="69" t="str">
        <f t="shared" si="101"/>
        <v/>
      </c>
    </row>
    <row r="3129" spans="8:25" x14ac:dyDescent="0.25">
      <c r="H3129" s="155"/>
      <c r="I3129" s="151"/>
      <c r="J3129" s="152"/>
      <c r="K3129" s="153"/>
      <c r="L3129" s="153"/>
      <c r="M3129" s="153"/>
      <c r="N3129" s="153"/>
      <c r="O3129" s="153"/>
      <c r="P3129" s="153"/>
      <c r="Q3129" s="153"/>
      <c r="R3129" s="153"/>
      <c r="S3129" s="152"/>
      <c r="T3129" s="153"/>
      <c r="X3129" s="69" t="str">
        <f t="shared" si="100"/>
        <v/>
      </c>
      <c r="Y3129" s="69" t="str">
        <f t="shared" si="101"/>
        <v/>
      </c>
    </row>
    <row r="3130" spans="8:25" x14ac:dyDescent="0.25">
      <c r="H3130" s="155"/>
      <c r="I3130" s="151"/>
      <c r="J3130" s="152"/>
      <c r="K3130" s="153"/>
      <c r="L3130" s="153"/>
      <c r="M3130" s="153"/>
      <c r="N3130" s="153"/>
      <c r="O3130" s="153"/>
      <c r="P3130" s="153"/>
      <c r="Q3130" s="153"/>
      <c r="R3130" s="153"/>
      <c r="S3130" s="152"/>
      <c r="T3130" s="153"/>
      <c r="X3130" s="69" t="str">
        <f t="shared" si="100"/>
        <v/>
      </c>
      <c r="Y3130" s="69" t="str">
        <f t="shared" si="101"/>
        <v/>
      </c>
    </row>
    <row r="3131" spans="8:25" x14ac:dyDescent="0.25">
      <c r="H3131" s="155"/>
      <c r="I3131" s="151"/>
      <c r="J3131" s="152"/>
      <c r="K3131" s="153"/>
      <c r="L3131" s="153"/>
      <c r="M3131" s="153"/>
      <c r="N3131" s="153"/>
      <c r="O3131" s="153"/>
      <c r="P3131" s="153"/>
      <c r="Q3131" s="153"/>
      <c r="R3131" s="153"/>
      <c r="S3131" s="152"/>
      <c r="T3131" s="153"/>
      <c r="X3131" s="69" t="str">
        <f t="shared" si="100"/>
        <v/>
      </c>
      <c r="Y3131" s="69" t="str">
        <f t="shared" si="101"/>
        <v/>
      </c>
    </row>
    <row r="3132" spans="8:25" x14ac:dyDescent="0.25">
      <c r="H3132" s="155"/>
      <c r="I3132" s="151"/>
      <c r="J3132" s="152"/>
      <c r="K3132" s="153"/>
      <c r="L3132" s="153"/>
      <c r="M3132" s="153"/>
      <c r="N3132" s="153"/>
      <c r="O3132" s="153"/>
      <c r="P3132" s="153"/>
      <c r="Q3132" s="153"/>
      <c r="R3132" s="153"/>
      <c r="S3132" s="152"/>
      <c r="T3132" s="153"/>
      <c r="X3132" s="69" t="str">
        <f t="shared" si="100"/>
        <v/>
      </c>
      <c r="Y3132" s="69" t="str">
        <f t="shared" si="101"/>
        <v/>
      </c>
    </row>
    <row r="3133" spans="8:25" x14ac:dyDescent="0.25">
      <c r="H3133" s="155"/>
      <c r="I3133" s="151"/>
      <c r="J3133" s="152"/>
      <c r="K3133" s="153"/>
      <c r="L3133" s="153"/>
      <c r="M3133" s="153"/>
      <c r="N3133" s="153"/>
      <c r="O3133" s="153"/>
      <c r="P3133" s="153"/>
      <c r="Q3133" s="153"/>
      <c r="R3133" s="153"/>
      <c r="S3133" s="152"/>
      <c r="T3133" s="153"/>
      <c r="X3133" s="69" t="str">
        <f t="shared" si="100"/>
        <v/>
      </c>
      <c r="Y3133" s="69" t="str">
        <f t="shared" si="101"/>
        <v/>
      </c>
    </row>
    <row r="3134" spans="8:25" x14ac:dyDescent="0.25">
      <c r="H3134" s="155"/>
      <c r="I3134" s="151"/>
      <c r="J3134" s="152"/>
      <c r="K3134" s="153"/>
      <c r="L3134" s="153"/>
      <c r="M3134" s="153"/>
      <c r="N3134" s="153"/>
      <c r="O3134" s="153"/>
      <c r="P3134" s="153"/>
      <c r="Q3134" s="153"/>
      <c r="R3134" s="153"/>
      <c r="S3134" s="152"/>
      <c r="T3134" s="153"/>
      <c r="X3134" s="69" t="str">
        <f t="shared" si="100"/>
        <v/>
      </c>
      <c r="Y3134" s="69" t="str">
        <f t="shared" si="101"/>
        <v/>
      </c>
    </row>
    <row r="3135" spans="8:25" x14ac:dyDescent="0.25">
      <c r="H3135" s="155"/>
      <c r="I3135" s="151"/>
      <c r="J3135" s="152"/>
      <c r="K3135" s="153"/>
      <c r="L3135" s="153"/>
      <c r="M3135" s="153"/>
      <c r="N3135" s="153"/>
      <c r="O3135" s="153"/>
      <c r="P3135" s="153"/>
      <c r="Q3135" s="153"/>
      <c r="R3135" s="153"/>
      <c r="S3135" s="152"/>
      <c r="T3135" s="153"/>
      <c r="X3135" s="69" t="str">
        <f t="shared" si="100"/>
        <v/>
      </c>
      <c r="Y3135" s="69" t="str">
        <f t="shared" si="101"/>
        <v/>
      </c>
    </row>
    <row r="3136" spans="8:25" x14ac:dyDescent="0.25">
      <c r="H3136" s="155"/>
      <c r="I3136" s="151"/>
      <c r="J3136" s="152"/>
      <c r="K3136" s="153"/>
      <c r="L3136" s="153"/>
      <c r="M3136" s="153"/>
      <c r="N3136" s="153"/>
      <c r="O3136" s="153"/>
      <c r="P3136" s="153"/>
      <c r="Q3136" s="153"/>
      <c r="R3136" s="153"/>
      <c r="S3136" s="152"/>
      <c r="T3136" s="153"/>
      <c r="X3136" s="69" t="str">
        <f t="shared" si="100"/>
        <v/>
      </c>
      <c r="Y3136" s="69" t="str">
        <f t="shared" si="101"/>
        <v/>
      </c>
    </row>
    <row r="3137" spans="8:25" x14ac:dyDescent="0.25">
      <c r="H3137" s="155"/>
      <c r="I3137" s="151"/>
      <c r="J3137" s="152"/>
      <c r="K3137" s="153"/>
      <c r="L3137" s="153"/>
      <c r="M3137" s="153"/>
      <c r="N3137" s="153"/>
      <c r="O3137" s="153"/>
      <c r="P3137" s="153"/>
      <c r="Q3137" s="153"/>
      <c r="R3137" s="153"/>
      <c r="S3137" s="152"/>
      <c r="T3137" s="153"/>
      <c r="X3137" s="69" t="str">
        <f t="shared" si="100"/>
        <v/>
      </c>
      <c r="Y3137" s="69" t="str">
        <f t="shared" si="101"/>
        <v/>
      </c>
    </row>
    <row r="3138" spans="8:25" x14ac:dyDescent="0.25">
      <c r="H3138" s="155"/>
      <c r="I3138" s="151"/>
      <c r="J3138" s="152"/>
      <c r="K3138" s="153"/>
      <c r="L3138" s="153"/>
      <c r="M3138" s="153"/>
      <c r="N3138" s="153"/>
      <c r="O3138" s="153"/>
      <c r="P3138" s="153"/>
      <c r="Q3138" s="153"/>
      <c r="R3138" s="153"/>
      <c r="S3138" s="152"/>
      <c r="T3138" s="153"/>
      <c r="X3138" s="69" t="str">
        <f t="shared" ref="X3138:X3201" si="102">IF(W3138&lt;&gt;"",W3138-I3138,"")</f>
        <v/>
      </c>
      <c r="Y3138" s="69" t="str">
        <f t="shared" si="101"/>
        <v/>
      </c>
    </row>
    <row r="3139" spans="8:25" x14ac:dyDescent="0.25">
      <c r="H3139" s="155"/>
      <c r="I3139" s="151"/>
      <c r="J3139" s="152"/>
      <c r="K3139" s="153"/>
      <c r="L3139" s="153"/>
      <c r="M3139" s="153"/>
      <c r="N3139" s="153"/>
      <c r="O3139" s="153"/>
      <c r="P3139" s="153"/>
      <c r="Q3139" s="153"/>
      <c r="R3139" s="153"/>
      <c r="S3139" s="152"/>
      <c r="T3139" s="153"/>
      <c r="X3139" s="69" t="str">
        <f t="shared" si="102"/>
        <v/>
      </c>
      <c r="Y3139" s="69" t="str">
        <f t="shared" ref="Y3139:Y3202" si="103">IF(X3139&lt;&gt;"",IF(X3139&lt;365,"&lt; 1 year",IF(X3139&lt;730,"1-2",IF(X3139&lt;1095,"2-3",IF(X3139&lt;1460,"3-4",IF(X3139&lt;1825,"4-5","5+"))))),"")</f>
        <v/>
      </c>
    </row>
    <row r="3140" spans="8:25" x14ac:dyDescent="0.25">
      <c r="H3140" s="155"/>
      <c r="I3140" s="151"/>
      <c r="J3140" s="152"/>
      <c r="K3140" s="153"/>
      <c r="L3140" s="153"/>
      <c r="M3140" s="153"/>
      <c r="N3140" s="153"/>
      <c r="O3140" s="153"/>
      <c r="P3140" s="153"/>
      <c r="Q3140" s="153"/>
      <c r="R3140" s="153"/>
      <c r="S3140" s="152"/>
      <c r="T3140" s="153"/>
      <c r="X3140" s="69" t="str">
        <f t="shared" si="102"/>
        <v/>
      </c>
      <c r="Y3140" s="69" t="str">
        <f t="shared" si="103"/>
        <v/>
      </c>
    </row>
    <row r="3141" spans="8:25" x14ac:dyDescent="0.25">
      <c r="H3141" s="155"/>
      <c r="I3141" s="151"/>
      <c r="J3141" s="152"/>
      <c r="K3141" s="153"/>
      <c r="L3141" s="153"/>
      <c r="M3141" s="153"/>
      <c r="N3141" s="153"/>
      <c r="O3141" s="153"/>
      <c r="P3141" s="153"/>
      <c r="Q3141" s="153"/>
      <c r="R3141" s="153"/>
      <c r="S3141" s="152"/>
      <c r="T3141" s="153"/>
      <c r="X3141" s="69" t="str">
        <f t="shared" si="102"/>
        <v/>
      </c>
      <c r="Y3141" s="69" t="str">
        <f t="shared" si="103"/>
        <v/>
      </c>
    </row>
    <row r="3142" spans="8:25" x14ac:dyDescent="0.25">
      <c r="H3142" s="155"/>
      <c r="I3142" s="151"/>
      <c r="J3142" s="152"/>
      <c r="K3142" s="153"/>
      <c r="L3142" s="153"/>
      <c r="M3142" s="153"/>
      <c r="N3142" s="153"/>
      <c r="O3142" s="153"/>
      <c r="P3142" s="153"/>
      <c r="Q3142" s="153"/>
      <c r="R3142" s="153"/>
      <c r="S3142" s="152"/>
      <c r="T3142" s="153"/>
      <c r="X3142" s="69" t="str">
        <f t="shared" si="102"/>
        <v/>
      </c>
      <c r="Y3142" s="69" t="str">
        <f t="shared" si="103"/>
        <v/>
      </c>
    </row>
    <row r="3143" spans="8:25" x14ac:dyDescent="0.25">
      <c r="H3143" s="155"/>
      <c r="I3143" s="151"/>
      <c r="J3143" s="152"/>
      <c r="K3143" s="153"/>
      <c r="L3143" s="153"/>
      <c r="M3143" s="153"/>
      <c r="N3143" s="153"/>
      <c r="O3143" s="153"/>
      <c r="P3143" s="153"/>
      <c r="Q3143" s="153"/>
      <c r="R3143" s="153"/>
      <c r="S3143" s="152"/>
      <c r="T3143" s="153"/>
      <c r="X3143" s="69" t="str">
        <f t="shared" si="102"/>
        <v/>
      </c>
      <c r="Y3143" s="69" t="str">
        <f t="shared" si="103"/>
        <v/>
      </c>
    </row>
    <row r="3144" spans="8:25" x14ac:dyDescent="0.25">
      <c r="H3144" s="155"/>
      <c r="I3144" s="151"/>
      <c r="J3144" s="152"/>
      <c r="K3144" s="153"/>
      <c r="L3144" s="153"/>
      <c r="M3144" s="153"/>
      <c r="N3144" s="153"/>
      <c r="O3144" s="153"/>
      <c r="P3144" s="153"/>
      <c r="Q3144" s="153"/>
      <c r="R3144" s="153"/>
      <c r="S3144" s="152"/>
      <c r="T3144" s="153"/>
      <c r="X3144" s="69" t="str">
        <f t="shared" si="102"/>
        <v/>
      </c>
      <c r="Y3144" s="69" t="str">
        <f t="shared" si="103"/>
        <v/>
      </c>
    </row>
    <row r="3145" spans="8:25" x14ac:dyDescent="0.25">
      <c r="H3145" s="155"/>
      <c r="I3145" s="151"/>
      <c r="J3145" s="152"/>
      <c r="K3145" s="153"/>
      <c r="L3145" s="153"/>
      <c r="M3145" s="153"/>
      <c r="N3145" s="153"/>
      <c r="O3145" s="153"/>
      <c r="P3145" s="153"/>
      <c r="Q3145" s="153"/>
      <c r="R3145" s="153"/>
      <c r="S3145" s="152"/>
      <c r="T3145" s="153"/>
      <c r="X3145" s="69" t="str">
        <f t="shared" si="102"/>
        <v/>
      </c>
      <c r="Y3145" s="69" t="str">
        <f t="shared" si="103"/>
        <v/>
      </c>
    </row>
    <row r="3146" spans="8:25" x14ac:dyDescent="0.25">
      <c r="H3146" s="155"/>
      <c r="I3146" s="151"/>
      <c r="J3146" s="152"/>
      <c r="K3146" s="153"/>
      <c r="L3146" s="153"/>
      <c r="M3146" s="153"/>
      <c r="N3146" s="153"/>
      <c r="O3146" s="153"/>
      <c r="P3146" s="153"/>
      <c r="Q3146" s="153"/>
      <c r="R3146" s="153"/>
      <c r="S3146" s="152"/>
      <c r="T3146" s="153"/>
      <c r="X3146" s="69" t="str">
        <f t="shared" si="102"/>
        <v/>
      </c>
      <c r="Y3146" s="69" t="str">
        <f t="shared" si="103"/>
        <v/>
      </c>
    </row>
    <row r="3147" spans="8:25" x14ac:dyDescent="0.25">
      <c r="H3147" s="155"/>
      <c r="I3147" s="151"/>
      <c r="J3147" s="152"/>
      <c r="K3147" s="153"/>
      <c r="L3147" s="153"/>
      <c r="M3147" s="153"/>
      <c r="N3147" s="153"/>
      <c r="O3147" s="153"/>
      <c r="P3147" s="153"/>
      <c r="Q3147" s="153"/>
      <c r="R3147" s="153"/>
      <c r="S3147" s="152"/>
      <c r="T3147" s="153"/>
      <c r="X3147" s="69" t="str">
        <f t="shared" si="102"/>
        <v/>
      </c>
      <c r="Y3147" s="69" t="str">
        <f t="shared" si="103"/>
        <v/>
      </c>
    </row>
    <row r="3148" spans="8:25" x14ac:dyDescent="0.25">
      <c r="H3148" s="155"/>
      <c r="I3148" s="151"/>
      <c r="J3148" s="152"/>
      <c r="K3148" s="153"/>
      <c r="L3148" s="153"/>
      <c r="M3148" s="153"/>
      <c r="N3148" s="153"/>
      <c r="O3148" s="153"/>
      <c r="P3148" s="153"/>
      <c r="Q3148" s="153"/>
      <c r="R3148" s="153"/>
      <c r="S3148" s="152"/>
      <c r="T3148" s="153"/>
      <c r="X3148" s="69" t="str">
        <f t="shared" si="102"/>
        <v/>
      </c>
      <c r="Y3148" s="69" t="str">
        <f t="shared" si="103"/>
        <v/>
      </c>
    </row>
    <row r="3149" spans="8:25" x14ac:dyDescent="0.25">
      <c r="H3149" s="155"/>
      <c r="I3149" s="151"/>
      <c r="J3149" s="152"/>
      <c r="K3149" s="153"/>
      <c r="L3149" s="153"/>
      <c r="M3149" s="153"/>
      <c r="N3149" s="153"/>
      <c r="O3149" s="153"/>
      <c r="P3149" s="153"/>
      <c r="Q3149" s="153"/>
      <c r="R3149" s="153"/>
      <c r="S3149" s="152"/>
      <c r="T3149" s="153"/>
      <c r="X3149" s="69" t="str">
        <f t="shared" si="102"/>
        <v/>
      </c>
      <c r="Y3149" s="69" t="str">
        <f t="shared" si="103"/>
        <v/>
      </c>
    </row>
    <row r="3150" spans="8:25" x14ac:dyDescent="0.25">
      <c r="H3150" s="155"/>
      <c r="I3150" s="151"/>
      <c r="J3150" s="152"/>
      <c r="K3150" s="153"/>
      <c r="L3150" s="153"/>
      <c r="M3150" s="153"/>
      <c r="N3150" s="153"/>
      <c r="O3150" s="153"/>
      <c r="P3150" s="153"/>
      <c r="Q3150" s="153"/>
      <c r="R3150" s="153"/>
      <c r="S3150" s="152"/>
      <c r="T3150" s="153"/>
      <c r="X3150" s="69" t="str">
        <f t="shared" si="102"/>
        <v/>
      </c>
      <c r="Y3150" s="69" t="str">
        <f t="shared" si="103"/>
        <v/>
      </c>
    </row>
    <row r="3151" spans="8:25" x14ac:dyDescent="0.25">
      <c r="H3151" s="155"/>
      <c r="I3151" s="151"/>
      <c r="J3151" s="152"/>
      <c r="K3151" s="153"/>
      <c r="L3151" s="153"/>
      <c r="M3151" s="153"/>
      <c r="N3151" s="153"/>
      <c r="O3151" s="153"/>
      <c r="P3151" s="153"/>
      <c r="Q3151" s="153"/>
      <c r="R3151" s="153"/>
      <c r="S3151" s="152"/>
      <c r="T3151" s="153"/>
      <c r="X3151" s="69" t="str">
        <f t="shared" si="102"/>
        <v/>
      </c>
      <c r="Y3151" s="69" t="str">
        <f t="shared" si="103"/>
        <v/>
      </c>
    </row>
    <row r="3152" spans="8:25" x14ac:dyDescent="0.25">
      <c r="H3152" s="155"/>
      <c r="I3152" s="151"/>
      <c r="J3152" s="152"/>
      <c r="K3152" s="153"/>
      <c r="L3152" s="153"/>
      <c r="M3152" s="153"/>
      <c r="N3152" s="153"/>
      <c r="O3152" s="153"/>
      <c r="P3152" s="153"/>
      <c r="Q3152" s="153"/>
      <c r="R3152" s="153"/>
      <c r="S3152" s="152"/>
      <c r="T3152" s="153"/>
      <c r="X3152" s="69" t="str">
        <f t="shared" si="102"/>
        <v/>
      </c>
      <c r="Y3152" s="69" t="str">
        <f t="shared" si="103"/>
        <v/>
      </c>
    </row>
    <row r="3153" spans="8:25" x14ac:dyDescent="0.25">
      <c r="H3153" s="155"/>
      <c r="I3153" s="151"/>
      <c r="J3153" s="152"/>
      <c r="K3153" s="153"/>
      <c r="L3153" s="153"/>
      <c r="M3153" s="153"/>
      <c r="N3153" s="153"/>
      <c r="O3153" s="153"/>
      <c r="P3153" s="153"/>
      <c r="Q3153" s="153"/>
      <c r="R3153" s="153"/>
      <c r="S3153" s="152"/>
      <c r="T3153" s="153"/>
      <c r="X3153" s="69" t="str">
        <f t="shared" si="102"/>
        <v/>
      </c>
      <c r="Y3153" s="69" t="str">
        <f t="shared" si="103"/>
        <v/>
      </c>
    </row>
    <row r="3154" spans="8:25" x14ac:dyDescent="0.25">
      <c r="H3154" s="155"/>
      <c r="I3154" s="151"/>
      <c r="J3154" s="152"/>
      <c r="K3154" s="153"/>
      <c r="L3154" s="153"/>
      <c r="M3154" s="153"/>
      <c r="N3154" s="153"/>
      <c r="O3154" s="153"/>
      <c r="P3154" s="153"/>
      <c r="Q3154" s="153"/>
      <c r="R3154" s="153"/>
      <c r="S3154" s="152"/>
      <c r="T3154" s="153"/>
      <c r="X3154" s="69" t="str">
        <f t="shared" si="102"/>
        <v/>
      </c>
      <c r="Y3154" s="69" t="str">
        <f t="shared" si="103"/>
        <v/>
      </c>
    </row>
    <row r="3155" spans="8:25" x14ac:dyDescent="0.25">
      <c r="H3155" s="155"/>
      <c r="I3155" s="151"/>
      <c r="J3155" s="152"/>
      <c r="K3155" s="153"/>
      <c r="L3155" s="153"/>
      <c r="M3155" s="153"/>
      <c r="N3155" s="153"/>
      <c r="O3155" s="153"/>
      <c r="P3155" s="153"/>
      <c r="Q3155" s="153"/>
      <c r="R3155" s="153"/>
      <c r="S3155" s="152"/>
      <c r="T3155" s="153"/>
      <c r="X3155" s="69" t="str">
        <f t="shared" si="102"/>
        <v/>
      </c>
      <c r="Y3155" s="69" t="str">
        <f t="shared" si="103"/>
        <v/>
      </c>
    </row>
    <row r="3156" spans="8:25" x14ac:dyDescent="0.25">
      <c r="H3156" s="155"/>
      <c r="I3156" s="151"/>
      <c r="J3156" s="152"/>
      <c r="K3156" s="153"/>
      <c r="L3156" s="153"/>
      <c r="M3156" s="153"/>
      <c r="N3156" s="153"/>
      <c r="O3156" s="153"/>
      <c r="P3156" s="153"/>
      <c r="Q3156" s="153"/>
      <c r="R3156" s="153"/>
      <c r="S3156" s="152"/>
      <c r="T3156" s="153"/>
      <c r="X3156" s="69" t="str">
        <f t="shared" si="102"/>
        <v/>
      </c>
      <c r="Y3156" s="69" t="str">
        <f t="shared" si="103"/>
        <v/>
      </c>
    </row>
    <row r="3157" spans="8:25" x14ac:dyDescent="0.25">
      <c r="H3157" s="155"/>
      <c r="I3157" s="151"/>
      <c r="J3157" s="152"/>
      <c r="K3157" s="153"/>
      <c r="L3157" s="153"/>
      <c r="M3157" s="153"/>
      <c r="N3157" s="153"/>
      <c r="O3157" s="153"/>
      <c r="P3157" s="153"/>
      <c r="Q3157" s="153"/>
      <c r="R3157" s="153"/>
      <c r="S3157" s="152"/>
      <c r="T3157" s="153"/>
      <c r="X3157" s="69" t="str">
        <f t="shared" si="102"/>
        <v/>
      </c>
      <c r="Y3157" s="69" t="str">
        <f t="shared" si="103"/>
        <v/>
      </c>
    </row>
    <row r="3158" spans="8:25" x14ac:dyDescent="0.25">
      <c r="H3158" s="155"/>
      <c r="I3158" s="151"/>
      <c r="J3158" s="152"/>
      <c r="K3158" s="153"/>
      <c r="L3158" s="153"/>
      <c r="M3158" s="153"/>
      <c r="N3158" s="153"/>
      <c r="O3158" s="153"/>
      <c r="P3158" s="153"/>
      <c r="Q3158" s="153"/>
      <c r="R3158" s="153"/>
      <c r="S3158" s="152"/>
      <c r="T3158" s="153"/>
      <c r="X3158" s="69" t="str">
        <f t="shared" si="102"/>
        <v/>
      </c>
      <c r="Y3158" s="69" t="str">
        <f t="shared" si="103"/>
        <v/>
      </c>
    </row>
    <row r="3159" spans="8:25" x14ac:dyDescent="0.25">
      <c r="H3159" s="155"/>
      <c r="I3159" s="151"/>
      <c r="J3159" s="152"/>
      <c r="K3159" s="153"/>
      <c r="L3159" s="153"/>
      <c r="M3159" s="153"/>
      <c r="N3159" s="153"/>
      <c r="O3159" s="153"/>
      <c r="P3159" s="153"/>
      <c r="Q3159" s="153"/>
      <c r="R3159" s="153"/>
      <c r="S3159" s="152"/>
      <c r="T3159" s="153"/>
      <c r="X3159" s="69" t="str">
        <f t="shared" si="102"/>
        <v/>
      </c>
      <c r="Y3159" s="69" t="str">
        <f t="shared" si="103"/>
        <v/>
      </c>
    </row>
    <row r="3160" spans="8:25" x14ac:dyDescent="0.25">
      <c r="H3160" s="155"/>
      <c r="I3160" s="151"/>
      <c r="J3160" s="152"/>
      <c r="K3160" s="153"/>
      <c r="L3160" s="153"/>
      <c r="M3160" s="153"/>
      <c r="N3160" s="153"/>
      <c r="O3160" s="153"/>
      <c r="P3160" s="153"/>
      <c r="Q3160" s="153"/>
      <c r="R3160" s="153"/>
      <c r="S3160" s="152"/>
      <c r="T3160" s="153"/>
      <c r="X3160" s="69" t="str">
        <f t="shared" si="102"/>
        <v/>
      </c>
      <c r="Y3160" s="69" t="str">
        <f t="shared" si="103"/>
        <v/>
      </c>
    </row>
    <row r="3161" spans="8:25" x14ac:dyDescent="0.25">
      <c r="H3161" s="155"/>
      <c r="I3161" s="151"/>
      <c r="J3161" s="152"/>
      <c r="K3161" s="153"/>
      <c r="L3161" s="153"/>
      <c r="M3161" s="153"/>
      <c r="N3161" s="153"/>
      <c r="O3161" s="153"/>
      <c r="P3161" s="153"/>
      <c r="Q3161" s="153"/>
      <c r="R3161" s="153"/>
      <c r="S3161" s="152"/>
      <c r="T3161" s="153"/>
      <c r="X3161" s="69" t="str">
        <f t="shared" si="102"/>
        <v/>
      </c>
      <c r="Y3161" s="69" t="str">
        <f t="shared" si="103"/>
        <v/>
      </c>
    </row>
    <row r="3162" spans="8:25" x14ac:dyDescent="0.25">
      <c r="H3162" s="155"/>
      <c r="I3162" s="151"/>
      <c r="J3162" s="152"/>
      <c r="K3162" s="153"/>
      <c r="L3162" s="153"/>
      <c r="M3162" s="153"/>
      <c r="N3162" s="153"/>
      <c r="O3162" s="153"/>
      <c r="P3162" s="153"/>
      <c r="Q3162" s="153"/>
      <c r="R3162" s="153"/>
      <c r="S3162" s="152"/>
      <c r="T3162" s="153"/>
      <c r="X3162" s="69" t="str">
        <f t="shared" si="102"/>
        <v/>
      </c>
      <c r="Y3162" s="69" t="str">
        <f t="shared" si="103"/>
        <v/>
      </c>
    </row>
    <row r="3163" spans="8:25" x14ac:dyDescent="0.25">
      <c r="H3163" s="155"/>
      <c r="I3163" s="151"/>
      <c r="J3163" s="152"/>
      <c r="K3163" s="153"/>
      <c r="L3163" s="153"/>
      <c r="M3163" s="153"/>
      <c r="N3163" s="153"/>
      <c r="O3163" s="153"/>
      <c r="P3163" s="153"/>
      <c r="Q3163" s="153"/>
      <c r="R3163" s="153"/>
      <c r="S3163" s="152"/>
      <c r="T3163" s="153"/>
      <c r="X3163" s="69" t="str">
        <f t="shared" si="102"/>
        <v/>
      </c>
      <c r="Y3163" s="69" t="str">
        <f t="shared" si="103"/>
        <v/>
      </c>
    </row>
    <row r="3164" spans="8:25" x14ac:dyDescent="0.25">
      <c r="H3164" s="155"/>
      <c r="I3164" s="151"/>
      <c r="J3164" s="152"/>
      <c r="K3164" s="153"/>
      <c r="L3164" s="153"/>
      <c r="M3164" s="153"/>
      <c r="N3164" s="153"/>
      <c r="O3164" s="153"/>
      <c r="P3164" s="153"/>
      <c r="Q3164" s="153"/>
      <c r="R3164" s="153"/>
      <c r="S3164" s="152"/>
      <c r="T3164" s="153"/>
      <c r="X3164" s="69" t="str">
        <f t="shared" si="102"/>
        <v/>
      </c>
      <c r="Y3164" s="69" t="str">
        <f t="shared" si="103"/>
        <v/>
      </c>
    </row>
    <row r="3165" spans="8:25" x14ac:dyDescent="0.25">
      <c r="H3165" s="155"/>
      <c r="I3165" s="151"/>
      <c r="J3165" s="152"/>
      <c r="K3165" s="153"/>
      <c r="L3165" s="153"/>
      <c r="M3165" s="153"/>
      <c r="N3165" s="153"/>
      <c r="O3165" s="153"/>
      <c r="P3165" s="153"/>
      <c r="Q3165" s="153"/>
      <c r="R3165" s="153"/>
      <c r="S3165" s="152"/>
      <c r="T3165" s="153"/>
      <c r="X3165" s="69" t="str">
        <f t="shared" si="102"/>
        <v/>
      </c>
      <c r="Y3165" s="69" t="str">
        <f t="shared" si="103"/>
        <v/>
      </c>
    </row>
    <row r="3166" spans="8:25" x14ac:dyDescent="0.25">
      <c r="H3166" s="155"/>
      <c r="I3166" s="151"/>
      <c r="J3166" s="152"/>
      <c r="K3166" s="153"/>
      <c r="L3166" s="153"/>
      <c r="M3166" s="153"/>
      <c r="N3166" s="153"/>
      <c r="O3166" s="153"/>
      <c r="P3166" s="153"/>
      <c r="Q3166" s="153"/>
      <c r="R3166" s="153"/>
      <c r="S3166" s="152"/>
      <c r="T3166" s="153"/>
      <c r="X3166" s="69" t="str">
        <f t="shared" si="102"/>
        <v/>
      </c>
      <c r="Y3166" s="69" t="str">
        <f t="shared" si="103"/>
        <v/>
      </c>
    </row>
    <row r="3167" spans="8:25" x14ac:dyDescent="0.25">
      <c r="H3167" s="155"/>
      <c r="I3167" s="151"/>
      <c r="J3167" s="152"/>
      <c r="K3167" s="153"/>
      <c r="L3167" s="153"/>
      <c r="M3167" s="153"/>
      <c r="N3167" s="153"/>
      <c r="O3167" s="153"/>
      <c r="P3167" s="153"/>
      <c r="Q3167" s="153"/>
      <c r="R3167" s="153"/>
      <c r="S3167" s="152"/>
      <c r="T3167" s="153"/>
      <c r="X3167" s="69" t="str">
        <f t="shared" si="102"/>
        <v/>
      </c>
      <c r="Y3167" s="69" t="str">
        <f t="shared" si="103"/>
        <v/>
      </c>
    </row>
    <row r="3168" spans="8:25" x14ac:dyDescent="0.25">
      <c r="H3168" s="155"/>
      <c r="I3168" s="151"/>
      <c r="J3168" s="152"/>
      <c r="K3168" s="153"/>
      <c r="L3168" s="153"/>
      <c r="M3168" s="153"/>
      <c r="N3168" s="153"/>
      <c r="O3168" s="153"/>
      <c r="P3168" s="153"/>
      <c r="Q3168" s="153"/>
      <c r="R3168" s="153"/>
      <c r="S3168" s="152"/>
      <c r="T3168" s="153"/>
      <c r="X3168" s="69" t="str">
        <f t="shared" si="102"/>
        <v/>
      </c>
      <c r="Y3168" s="69" t="str">
        <f t="shared" si="103"/>
        <v/>
      </c>
    </row>
    <row r="3169" spans="8:25" x14ac:dyDescent="0.25">
      <c r="H3169" s="155"/>
      <c r="I3169" s="151"/>
      <c r="J3169" s="152"/>
      <c r="K3169" s="153"/>
      <c r="L3169" s="153"/>
      <c r="M3169" s="153"/>
      <c r="N3169" s="153"/>
      <c r="O3169" s="153"/>
      <c r="P3169" s="153"/>
      <c r="Q3169" s="153"/>
      <c r="R3169" s="153"/>
      <c r="S3169" s="152"/>
      <c r="T3169" s="153"/>
      <c r="X3169" s="69" t="str">
        <f t="shared" si="102"/>
        <v/>
      </c>
      <c r="Y3169" s="69" t="str">
        <f t="shared" si="103"/>
        <v/>
      </c>
    </row>
    <row r="3170" spans="8:25" x14ac:dyDescent="0.25">
      <c r="H3170" s="155"/>
      <c r="I3170" s="151"/>
      <c r="J3170" s="152"/>
      <c r="K3170" s="153"/>
      <c r="L3170" s="153"/>
      <c r="M3170" s="153"/>
      <c r="N3170" s="153"/>
      <c r="O3170" s="153"/>
      <c r="P3170" s="153"/>
      <c r="Q3170" s="153"/>
      <c r="R3170" s="153"/>
      <c r="S3170" s="152"/>
      <c r="T3170" s="153"/>
      <c r="X3170" s="69" t="str">
        <f t="shared" si="102"/>
        <v/>
      </c>
      <c r="Y3170" s="69" t="str">
        <f t="shared" si="103"/>
        <v/>
      </c>
    </row>
    <row r="3171" spans="8:25" x14ac:dyDescent="0.25">
      <c r="H3171" s="155"/>
      <c r="I3171" s="151"/>
      <c r="J3171" s="152"/>
      <c r="K3171" s="153"/>
      <c r="L3171" s="153"/>
      <c r="M3171" s="153"/>
      <c r="N3171" s="153"/>
      <c r="O3171" s="153"/>
      <c r="P3171" s="153"/>
      <c r="Q3171" s="153"/>
      <c r="R3171" s="153"/>
      <c r="S3171" s="152"/>
      <c r="T3171" s="153"/>
      <c r="X3171" s="69" t="str">
        <f t="shared" si="102"/>
        <v/>
      </c>
      <c r="Y3171" s="69" t="str">
        <f t="shared" si="103"/>
        <v/>
      </c>
    </row>
    <row r="3172" spans="8:25" x14ac:dyDescent="0.25">
      <c r="H3172" s="155"/>
      <c r="I3172" s="151"/>
      <c r="J3172" s="152"/>
      <c r="K3172" s="153"/>
      <c r="L3172" s="153"/>
      <c r="M3172" s="153"/>
      <c r="N3172" s="153"/>
      <c r="O3172" s="153"/>
      <c r="P3172" s="153"/>
      <c r="Q3172" s="153"/>
      <c r="R3172" s="153"/>
      <c r="S3172" s="152"/>
      <c r="T3172" s="153"/>
      <c r="X3172" s="69" t="str">
        <f t="shared" si="102"/>
        <v/>
      </c>
      <c r="Y3172" s="69" t="str">
        <f t="shared" si="103"/>
        <v/>
      </c>
    </row>
    <row r="3173" spans="8:25" x14ac:dyDescent="0.25">
      <c r="H3173" s="155"/>
      <c r="I3173" s="151"/>
      <c r="J3173" s="152"/>
      <c r="K3173" s="153"/>
      <c r="L3173" s="153"/>
      <c r="M3173" s="153"/>
      <c r="N3173" s="153"/>
      <c r="O3173" s="153"/>
      <c r="P3173" s="153"/>
      <c r="Q3173" s="153"/>
      <c r="R3173" s="153"/>
      <c r="S3173" s="152"/>
      <c r="T3173" s="153"/>
      <c r="X3173" s="69" t="str">
        <f t="shared" si="102"/>
        <v/>
      </c>
      <c r="Y3173" s="69" t="str">
        <f t="shared" si="103"/>
        <v/>
      </c>
    </row>
    <row r="3174" spans="8:25" x14ac:dyDescent="0.25">
      <c r="H3174" s="155"/>
      <c r="I3174" s="151"/>
      <c r="J3174" s="152"/>
      <c r="K3174" s="153"/>
      <c r="L3174" s="153"/>
      <c r="M3174" s="153"/>
      <c r="N3174" s="153"/>
      <c r="O3174" s="153"/>
      <c r="P3174" s="153"/>
      <c r="Q3174" s="153"/>
      <c r="R3174" s="153"/>
      <c r="S3174" s="152"/>
      <c r="T3174" s="153"/>
      <c r="X3174" s="69" t="str">
        <f t="shared" si="102"/>
        <v/>
      </c>
      <c r="Y3174" s="69" t="str">
        <f t="shared" si="103"/>
        <v/>
      </c>
    </row>
    <row r="3175" spans="8:25" x14ac:dyDescent="0.25">
      <c r="H3175" s="155"/>
      <c r="I3175" s="151"/>
      <c r="J3175" s="152"/>
      <c r="K3175" s="153"/>
      <c r="L3175" s="153"/>
      <c r="M3175" s="153"/>
      <c r="N3175" s="153"/>
      <c r="O3175" s="153"/>
      <c r="P3175" s="153"/>
      <c r="Q3175" s="153"/>
      <c r="R3175" s="153"/>
      <c r="S3175" s="152"/>
      <c r="T3175" s="153"/>
      <c r="X3175" s="69" t="str">
        <f t="shared" si="102"/>
        <v/>
      </c>
      <c r="Y3175" s="69" t="str">
        <f t="shared" si="103"/>
        <v/>
      </c>
    </row>
    <row r="3176" spans="8:25" x14ac:dyDescent="0.25">
      <c r="H3176" s="155"/>
      <c r="I3176" s="151"/>
      <c r="J3176" s="152"/>
      <c r="K3176" s="153"/>
      <c r="L3176" s="153"/>
      <c r="M3176" s="153"/>
      <c r="N3176" s="153"/>
      <c r="O3176" s="153"/>
      <c r="P3176" s="153"/>
      <c r="Q3176" s="153"/>
      <c r="R3176" s="153"/>
      <c r="S3176" s="152"/>
      <c r="T3176" s="153"/>
      <c r="X3176" s="69" t="str">
        <f t="shared" si="102"/>
        <v/>
      </c>
      <c r="Y3176" s="69" t="str">
        <f t="shared" si="103"/>
        <v/>
      </c>
    </row>
    <row r="3177" spans="8:25" x14ac:dyDescent="0.25">
      <c r="H3177" s="155"/>
      <c r="I3177" s="151"/>
      <c r="J3177" s="152"/>
      <c r="K3177" s="153"/>
      <c r="L3177" s="153"/>
      <c r="M3177" s="153"/>
      <c r="N3177" s="153"/>
      <c r="O3177" s="153"/>
      <c r="P3177" s="153"/>
      <c r="Q3177" s="153"/>
      <c r="R3177" s="153"/>
      <c r="S3177" s="152"/>
      <c r="T3177" s="153"/>
      <c r="X3177" s="69" t="str">
        <f t="shared" si="102"/>
        <v/>
      </c>
      <c r="Y3177" s="69" t="str">
        <f t="shared" si="103"/>
        <v/>
      </c>
    </row>
    <row r="3178" spans="8:25" x14ac:dyDescent="0.25">
      <c r="H3178" s="155"/>
      <c r="I3178" s="151"/>
      <c r="J3178" s="152"/>
      <c r="K3178" s="153"/>
      <c r="L3178" s="153"/>
      <c r="M3178" s="153"/>
      <c r="N3178" s="153"/>
      <c r="O3178" s="153"/>
      <c r="P3178" s="153"/>
      <c r="Q3178" s="153"/>
      <c r="R3178" s="153"/>
      <c r="S3178" s="152"/>
      <c r="T3178" s="153"/>
      <c r="X3178" s="69" t="str">
        <f t="shared" si="102"/>
        <v/>
      </c>
      <c r="Y3178" s="69" t="str">
        <f t="shared" si="103"/>
        <v/>
      </c>
    </row>
    <row r="3179" spans="8:25" x14ac:dyDescent="0.25">
      <c r="H3179" s="155"/>
      <c r="I3179" s="151"/>
      <c r="J3179" s="152"/>
      <c r="K3179" s="153"/>
      <c r="L3179" s="153"/>
      <c r="M3179" s="153"/>
      <c r="N3179" s="153"/>
      <c r="O3179" s="153"/>
      <c r="P3179" s="153"/>
      <c r="Q3179" s="153"/>
      <c r="R3179" s="153"/>
      <c r="S3179" s="152"/>
      <c r="T3179" s="153"/>
      <c r="X3179" s="69" t="str">
        <f t="shared" si="102"/>
        <v/>
      </c>
      <c r="Y3179" s="69" t="str">
        <f t="shared" si="103"/>
        <v/>
      </c>
    </row>
    <row r="3180" spans="8:25" x14ac:dyDescent="0.25">
      <c r="H3180" s="155"/>
      <c r="I3180" s="151"/>
      <c r="J3180" s="152"/>
      <c r="K3180" s="153"/>
      <c r="L3180" s="153"/>
      <c r="M3180" s="153"/>
      <c r="N3180" s="153"/>
      <c r="O3180" s="153"/>
      <c r="P3180" s="153"/>
      <c r="Q3180" s="153"/>
      <c r="R3180" s="153"/>
      <c r="S3180" s="152"/>
      <c r="T3180" s="153"/>
      <c r="X3180" s="69" t="str">
        <f t="shared" si="102"/>
        <v/>
      </c>
      <c r="Y3180" s="69" t="str">
        <f t="shared" si="103"/>
        <v/>
      </c>
    </row>
    <row r="3181" spans="8:25" x14ac:dyDescent="0.25">
      <c r="H3181" s="155"/>
      <c r="I3181" s="151"/>
      <c r="J3181" s="152"/>
      <c r="K3181" s="153"/>
      <c r="L3181" s="153"/>
      <c r="M3181" s="153"/>
      <c r="N3181" s="153"/>
      <c r="O3181" s="153"/>
      <c r="P3181" s="153"/>
      <c r="Q3181" s="153"/>
      <c r="R3181" s="153"/>
      <c r="S3181" s="152"/>
      <c r="T3181" s="153"/>
      <c r="X3181" s="69" t="str">
        <f t="shared" si="102"/>
        <v/>
      </c>
      <c r="Y3181" s="69" t="str">
        <f t="shared" si="103"/>
        <v/>
      </c>
    </row>
    <row r="3182" spans="8:25" x14ac:dyDescent="0.25">
      <c r="H3182" s="155"/>
      <c r="I3182" s="151"/>
      <c r="J3182" s="152"/>
      <c r="K3182" s="153"/>
      <c r="L3182" s="153"/>
      <c r="M3182" s="153"/>
      <c r="N3182" s="153"/>
      <c r="O3182" s="153"/>
      <c r="P3182" s="153"/>
      <c r="Q3182" s="153"/>
      <c r="R3182" s="153"/>
      <c r="S3182" s="152"/>
      <c r="T3182" s="153"/>
      <c r="X3182" s="69" t="str">
        <f t="shared" si="102"/>
        <v/>
      </c>
      <c r="Y3182" s="69" t="str">
        <f t="shared" si="103"/>
        <v/>
      </c>
    </row>
    <row r="3183" spans="8:25" x14ac:dyDescent="0.25">
      <c r="H3183" s="155"/>
      <c r="I3183" s="151"/>
      <c r="J3183" s="152"/>
      <c r="K3183" s="153"/>
      <c r="L3183" s="153"/>
      <c r="M3183" s="153"/>
      <c r="N3183" s="153"/>
      <c r="O3183" s="153"/>
      <c r="P3183" s="153"/>
      <c r="Q3183" s="153"/>
      <c r="R3183" s="153"/>
      <c r="S3183" s="152"/>
      <c r="T3183" s="153"/>
      <c r="X3183" s="69" t="str">
        <f t="shared" si="102"/>
        <v/>
      </c>
      <c r="Y3183" s="69" t="str">
        <f t="shared" si="103"/>
        <v/>
      </c>
    </row>
    <row r="3184" spans="8:25" x14ac:dyDescent="0.25">
      <c r="H3184" s="155"/>
      <c r="I3184" s="151"/>
      <c r="J3184" s="152"/>
      <c r="K3184" s="153"/>
      <c r="L3184" s="153"/>
      <c r="M3184" s="153"/>
      <c r="N3184" s="153"/>
      <c r="O3184" s="153"/>
      <c r="P3184" s="153"/>
      <c r="Q3184" s="153"/>
      <c r="R3184" s="153"/>
      <c r="S3184" s="152"/>
      <c r="T3184" s="153"/>
      <c r="X3184" s="69" t="str">
        <f t="shared" si="102"/>
        <v/>
      </c>
      <c r="Y3184" s="69" t="str">
        <f t="shared" si="103"/>
        <v/>
      </c>
    </row>
    <row r="3185" spans="8:25" x14ac:dyDescent="0.25">
      <c r="H3185" s="155"/>
      <c r="I3185" s="151"/>
      <c r="J3185" s="152"/>
      <c r="K3185" s="153"/>
      <c r="L3185" s="153"/>
      <c r="M3185" s="153"/>
      <c r="N3185" s="153"/>
      <c r="O3185" s="153"/>
      <c r="P3185" s="153"/>
      <c r="Q3185" s="153"/>
      <c r="R3185" s="153"/>
      <c r="S3185" s="152"/>
      <c r="T3185" s="153"/>
      <c r="X3185" s="69" t="str">
        <f t="shared" si="102"/>
        <v/>
      </c>
      <c r="Y3185" s="69" t="str">
        <f t="shared" si="103"/>
        <v/>
      </c>
    </row>
    <row r="3186" spans="8:25" x14ac:dyDescent="0.25">
      <c r="H3186" s="155"/>
      <c r="I3186" s="151"/>
      <c r="J3186" s="152"/>
      <c r="K3186" s="153"/>
      <c r="L3186" s="153"/>
      <c r="M3186" s="153"/>
      <c r="N3186" s="153"/>
      <c r="O3186" s="153"/>
      <c r="P3186" s="153"/>
      <c r="Q3186" s="153"/>
      <c r="R3186" s="153"/>
      <c r="S3186" s="152"/>
      <c r="T3186" s="153"/>
      <c r="X3186" s="69" t="str">
        <f t="shared" si="102"/>
        <v/>
      </c>
      <c r="Y3186" s="69" t="str">
        <f t="shared" si="103"/>
        <v/>
      </c>
    </row>
    <row r="3187" spans="8:25" x14ac:dyDescent="0.25">
      <c r="H3187" s="155"/>
      <c r="I3187" s="151"/>
      <c r="J3187" s="152"/>
      <c r="K3187" s="153"/>
      <c r="L3187" s="153"/>
      <c r="M3187" s="153"/>
      <c r="N3187" s="153"/>
      <c r="O3187" s="153"/>
      <c r="P3187" s="153"/>
      <c r="Q3187" s="153"/>
      <c r="R3187" s="153"/>
      <c r="S3187" s="152"/>
      <c r="T3187" s="153"/>
      <c r="X3187" s="69" t="str">
        <f t="shared" si="102"/>
        <v/>
      </c>
      <c r="Y3187" s="69" t="str">
        <f t="shared" si="103"/>
        <v/>
      </c>
    </row>
    <row r="3188" spans="8:25" x14ac:dyDescent="0.25">
      <c r="H3188" s="155"/>
      <c r="I3188" s="151"/>
      <c r="J3188" s="152"/>
      <c r="K3188" s="153"/>
      <c r="L3188" s="153"/>
      <c r="M3188" s="153"/>
      <c r="N3188" s="153"/>
      <c r="O3188" s="153"/>
      <c r="P3188" s="153"/>
      <c r="Q3188" s="153"/>
      <c r="R3188" s="153"/>
      <c r="S3188" s="152"/>
      <c r="T3188" s="153"/>
      <c r="X3188" s="69" t="str">
        <f t="shared" si="102"/>
        <v/>
      </c>
      <c r="Y3188" s="69" t="str">
        <f t="shared" si="103"/>
        <v/>
      </c>
    </row>
    <row r="3189" spans="8:25" x14ac:dyDescent="0.25">
      <c r="H3189" s="155"/>
      <c r="I3189" s="151"/>
      <c r="J3189" s="152"/>
      <c r="K3189" s="153"/>
      <c r="L3189" s="153"/>
      <c r="M3189" s="153"/>
      <c r="N3189" s="153"/>
      <c r="O3189" s="153"/>
      <c r="P3189" s="153"/>
      <c r="Q3189" s="153"/>
      <c r="R3189" s="153"/>
      <c r="S3189" s="152"/>
      <c r="T3189" s="153"/>
      <c r="X3189" s="69" t="str">
        <f t="shared" si="102"/>
        <v/>
      </c>
      <c r="Y3189" s="69" t="str">
        <f t="shared" si="103"/>
        <v/>
      </c>
    </row>
    <row r="3190" spans="8:25" x14ac:dyDescent="0.25">
      <c r="H3190" s="155"/>
      <c r="I3190" s="151"/>
      <c r="J3190" s="152"/>
      <c r="K3190" s="153"/>
      <c r="L3190" s="153"/>
      <c r="M3190" s="153"/>
      <c r="N3190" s="153"/>
      <c r="O3190" s="153"/>
      <c r="P3190" s="153"/>
      <c r="Q3190" s="153"/>
      <c r="R3190" s="153"/>
      <c r="S3190" s="152"/>
      <c r="T3190" s="153"/>
      <c r="X3190" s="69" t="str">
        <f t="shared" si="102"/>
        <v/>
      </c>
      <c r="Y3190" s="69" t="str">
        <f t="shared" si="103"/>
        <v/>
      </c>
    </row>
    <row r="3191" spans="8:25" x14ac:dyDescent="0.25">
      <c r="H3191" s="155"/>
      <c r="I3191" s="151"/>
      <c r="J3191" s="152"/>
      <c r="K3191" s="153"/>
      <c r="L3191" s="153"/>
      <c r="M3191" s="153"/>
      <c r="N3191" s="153"/>
      <c r="O3191" s="153"/>
      <c r="P3191" s="153"/>
      <c r="Q3191" s="153"/>
      <c r="R3191" s="153"/>
      <c r="S3191" s="152"/>
      <c r="T3191" s="153"/>
      <c r="X3191" s="69" t="str">
        <f t="shared" si="102"/>
        <v/>
      </c>
      <c r="Y3191" s="69" t="str">
        <f t="shared" si="103"/>
        <v/>
      </c>
    </row>
    <row r="3192" spans="8:25" x14ac:dyDescent="0.25">
      <c r="H3192" s="155"/>
      <c r="I3192" s="151"/>
      <c r="J3192" s="152"/>
      <c r="K3192" s="153"/>
      <c r="L3192" s="153"/>
      <c r="M3192" s="153"/>
      <c r="N3192" s="153"/>
      <c r="O3192" s="153"/>
      <c r="P3192" s="153"/>
      <c r="Q3192" s="153"/>
      <c r="R3192" s="153"/>
      <c r="S3192" s="152"/>
      <c r="T3192" s="153"/>
      <c r="X3192" s="69" t="str">
        <f t="shared" si="102"/>
        <v/>
      </c>
      <c r="Y3192" s="69" t="str">
        <f t="shared" si="103"/>
        <v/>
      </c>
    </row>
    <row r="3193" spans="8:25" x14ac:dyDescent="0.25">
      <c r="H3193" s="155"/>
      <c r="I3193" s="151"/>
      <c r="J3193" s="152"/>
      <c r="K3193" s="153"/>
      <c r="L3193" s="153"/>
      <c r="M3193" s="153"/>
      <c r="N3193" s="153"/>
      <c r="O3193" s="153"/>
      <c r="P3193" s="153"/>
      <c r="Q3193" s="153"/>
      <c r="R3193" s="153"/>
      <c r="S3193" s="152"/>
      <c r="T3193" s="153"/>
      <c r="X3193" s="69" t="str">
        <f t="shared" si="102"/>
        <v/>
      </c>
      <c r="Y3193" s="69" t="str">
        <f t="shared" si="103"/>
        <v/>
      </c>
    </row>
    <row r="3194" spans="8:25" x14ac:dyDescent="0.25">
      <c r="H3194" s="155"/>
      <c r="I3194" s="151"/>
      <c r="J3194" s="152"/>
      <c r="K3194" s="153"/>
      <c r="L3194" s="153"/>
      <c r="M3194" s="153"/>
      <c r="N3194" s="153"/>
      <c r="O3194" s="153"/>
      <c r="P3194" s="153"/>
      <c r="Q3194" s="153"/>
      <c r="R3194" s="153"/>
      <c r="S3194" s="152"/>
      <c r="T3194" s="153"/>
      <c r="X3194" s="69" t="str">
        <f t="shared" si="102"/>
        <v/>
      </c>
      <c r="Y3194" s="69" t="str">
        <f t="shared" si="103"/>
        <v/>
      </c>
    </row>
    <row r="3195" spans="8:25" x14ac:dyDescent="0.25">
      <c r="H3195" s="155"/>
      <c r="I3195" s="151"/>
      <c r="J3195" s="152"/>
      <c r="K3195" s="153"/>
      <c r="L3195" s="153"/>
      <c r="M3195" s="153"/>
      <c r="N3195" s="153"/>
      <c r="O3195" s="153"/>
      <c r="P3195" s="153"/>
      <c r="Q3195" s="153"/>
      <c r="R3195" s="153"/>
      <c r="S3195" s="152"/>
      <c r="T3195" s="153"/>
      <c r="X3195" s="69" t="str">
        <f t="shared" si="102"/>
        <v/>
      </c>
      <c r="Y3195" s="69" t="str">
        <f t="shared" si="103"/>
        <v/>
      </c>
    </row>
    <row r="3196" spans="8:25" x14ac:dyDescent="0.25">
      <c r="H3196" s="155"/>
      <c r="I3196" s="151"/>
      <c r="J3196" s="152"/>
      <c r="K3196" s="153"/>
      <c r="L3196" s="153"/>
      <c r="M3196" s="153"/>
      <c r="N3196" s="153"/>
      <c r="O3196" s="153"/>
      <c r="P3196" s="153"/>
      <c r="Q3196" s="153"/>
      <c r="R3196" s="153"/>
      <c r="S3196" s="152"/>
      <c r="T3196" s="153"/>
      <c r="X3196" s="69" t="str">
        <f t="shared" si="102"/>
        <v/>
      </c>
      <c r="Y3196" s="69" t="str">
        <f t="shared" si="103"/>
        <v/>
      </c>
    </row>
    <row r="3197" spans="8:25" x14ac:dyDescent="0.25">
      <c r="H3197" s="155"/>
      <c r="I3197" s="151"/>
      <c r="J3197" s="152"/>
      <c r="K3197" s="153"/>
      <c r="L3197" s="153"/>
      <c r="M3197" s="153"/>
      <c r="N3197" s="153"/>
      <c r="O3197" s="153"/>
      <c r="P3197" s="153"/>
      <c r="Q3197" s="153"/>
      <c r="R3197" s="153"/>
      <c r="S3197" s="152"/>
      <c r="T3197" s="153"/>
      <c r="X3197" s="69" t="str">
        <f t="shared" si="102"/>
        <v/>
      </c>
      <c r="Y3197" s="69" t="str">
        <f t="shared" si="103"/>
        <v/>
      </c>
    </row>
    <row r="3198" spans="8:25" x14ac:dyDescent="0.25">
      <c r="H3198" s="155"/>
      <c r="I3198" s="151"/>
      <c r="J3198" s="152"/>
      <c r="K3198" s="153"/>
      <c r="L3198" s="153"/>
      <c r="M3198" s="153"/>
      <c r="N3198" s="153"/>
      <c r="O3198" s="153"/>
      <c r="P3198" s="153"/>
      <c r="Q3198" s="153"/>
      <c r="R3198" s="153"/>
      <c r="S3198" s="152"/>
      <c r="T3198" s="153"/>
      <c r="X3198" s="69" t="str">
        <f t="shared" si="102"/>
        <v/>
      </c>
      <c r="Y3198" s="69" t="str">
        <f t="shared" si="103"/>
        <v/>
      </c>
    </row>
    <row r="3199" spans="8:25" x14ac:dyDescent="0.25">
      <c r="H3199" s="155"/>
      <c r="I3199" s="151"/>
      <c r="J3199" s="152"/>
      <c r="K3199" s="153"/>
      <c r="L3199" s="153"/>
      <c r="M3199" s="153"/>
      <c r="N3199" s="153"/>
      <c r="O3199" s="153"/>
      <c r="P3199" s="153"/>
      <c r="Q3199" s="153"/>
      <c r="R3199" s="153"/>
      <c r="S3199" s="152"/>
      <c r="T3199" s="153"/>
      <c r="X3199" s="69" t="str">
        <f t="shared" si="102"/>
        <v/>
      </c>
      <c r="Y3199" s="69" t="str">
        <f t="shared" si="103"/>
        <v/>
      </c>
    </row>
    <row r="3200" spans="8:25" x14ac:dyDescent="0.25">
      <c r="H3200" s="155"/>
      <c r="I3200" s="151"/>
      <c r="J3200" s="152"/>
      <c r="K3200" s="153"/>
      <c r="L3200" s="153"/>
      <c r="M3200" s="153"/>
      <c r="N3200" s="153"/>
      <c r="O3200" s="153"/>
      <c r="P3200" s="153"/>
      <c r="Q3200" s="153"/>
      <c r="R3200" s="153"/>
      <c r="S3200" s="152"/>
      <c r="T3200" s="153"/>
      <c r="X3200" s="69" t="str">
        <f t="shared" si="102"/>
        <v/>
      </c>
      <c r="Y3200" s="69" t="str">
        <f t="shared" si="103"/>
        <v/>
      </c>
    </row>
    <row r="3201" spans="8:25" x14ac:dyDescent="0.25">
      <c r="H3201" s="155"/>
      <c r="I3201" s="151"/>
      <c r="J3201" s="152"/>
      <c r="K3201" s="153"/>
      <c r="L3201" s="153"/>
      <c r="M3201" s="153"/>
      <c r="N3201" s="153"/>
      <c r="O3201" s="153"/>
      <c r="P3201" s="153"/>
      <c r="Q3201" s="153"/>
      <c r="R3201" s="153"/>
      <c r="S3201" s="152"/>
      <c r="T3201" s="153"/>
      <c r="X3201" s="69" t="str">
        <f t="shared" si="102"/>
        <v/>
      </c>
      <c r="Y3201" s="69" t="str">
        <f t="shared" si="103"/>
        <v/>
      </c>
    </row>
    <row r="3202" spans="8:25" x14ac:dyDescent="0.25">
      <c r="H3202" s="155"/>
      <c r="I3202" s="151"/>
      <c r="J3202" s="152"/>
      <c r="K3202" s="153"/>
      <c r="L3202" s="153"/>
      <c r="M3202" s="153"/>
      <c r="N3202" s="153"/>
      <c r="O3202" s="153"/>
      <c r="P3202" s="153"/>
      <c r="Q3202" s="153"/>
      <c r="R3202" s="153"/>
      <c r="S3202" s="152"/>
      <c r="T3202" s="153"/>
      <c r="X3202" s="69" t="str">
        <f t="shared" ref="X3202:X3265" si="104">IF(W3202&lt;&gt;"",W3202-I3202,"")</f>
        <v/>
      </c>
      <c r="Y3202" s="69" t="str">
        <f t="shared" si="103"/>
        <v/>
      </c>
    </row>
    <row r="3203" spans="8:25" x14ac:dyDescent="0.25">
      <c r="H3203" s="155"/>
      <c r="I3203" s="151"/>
      <c r="J3203" s="152"/>
      <c r="K3203" s="153"/>
      <c r="L3203" s="153"/>
      <c r="M3203" s="153"/>
      <c r="N3203" s="153"/>
      <c r="O3203" s="153"/>
      <c r="P3203" s="153"/>
      <c r="Q3203" s="153"/>
      <c r="R3203" s="153"/>
      <c r="S3203" s="152"/>
      <c r="T3203" s="153"/>
      <c r="X3203" s="69" t="str">
        <f t="shared" si="104"/>
        <v/>
      </c>
      <c r="Y3203" s="69" t="str">
        <f t="shared" ref="Y3203:Y3266" si="105">IF(X3203&lt;&gt;"",IF(X3203&lt;365,"&lt; 1 year",IF(X3203&lt;730,"1-2",IF(X3203&lt;1095,"2-3",IF(X3203&lt;1460,"3-4",IF(X3203&lt;1825,"4-5","5+"))))),"")</f>
        <v/>
      </c>
    </row>
    <row r="3204" spans="8:25" x14ac:dyDescent="0.25">
      <c r="H3204" s="155"/>
      <c r="I3204" s="151"/>
      <c r="J3204" s="152"/>
      <c r="K3204" s="153"/>
      <c r="L3204" s="153"/>
      <c r="M3204" s="153"/>
      <c r="N3204" s="153"/>
      <c r="O3204" s="153"/>
      <c r="P3204" s="153"/>
      <c r="Q3204" s="153"/>
      <c r="R3204" s="153"/>
      <c r="S3204" s="152"/>
      <c r="T3204" s="153"/>
      <c r="X3204" s="69" t="str">
        <f t="shared" si="104"/>
        <v/>
      </c>
      <c r="Y3204" s="69" t="str">
        <f t="shared" si="105"/>
        <v/>
      </c>
    </row>
    <row r="3205" spans="8:25" x14ac:dyDescent="0.25">
      <c r="H3205" s="155"/>
      <c r="I3205" s="151"/>
      <c r="J3205" s="152"/>
      <c r="K3205" s="153"/>
      <c r="L3205" s="153"/>
      <c r="M3205" s="153"/>
      <c r="N3205" s="153"/>
      <c r="O3205" s="153"/>
      <c r="P3205" s="153"/>
      <c r="Q3205" s="153"/>
      <c r="R3205" s="153"/>
      <c r="S3205" s="152"/>
      <c r="T3205" s="153"/>
      <c r="X3205" s="69" t="str">
        <f t="shared" si="104"/>
        <v/>
      </c>
      <c r="Y3205" s="69" t="str">
        <f t="shared" si="105"/>
        <v/>
      </c>
    </row>
    <row r="3206" spans="8:25" x14ac:dyDescent="0.25">
      <c r="H3206" s="155"/>
      <c r="I3206" s="151"/>
      <c r="J3206" s="152"/>
      <c r="K3206" s="153"/>
      <c r="L3206" s="153"/>
      <c r="M3206" s="153"/>
      <c r="N3206" s="153"/>
      <c r="O3206" s="153"/>
      <c r="P3206" s="153"/>
      <c r="Q3206" s="153"/>
      <c r="R3206" s="153"/>
      <c r="S3206" s="152"/>
      <c r="T3206" s="153"/>
      <c r="X3206" s="69" t="str">
        <f t="shared" si="104"/>
        <v/>
      </c>
      <c r="Y3206" s="69" t="str">
        <f t="shared" si="105"/>
        <v/>
      </c>
    </row>
    <row r="3207" spans="8:25" x14ac:dyDescent="0.25">
      <c r="H3207" s="155"/>
      <c r="I3207" s="151"/>
      <c r="J3207" s="152"/>
      <c r="K3207" s="153"/>
      <c r="L3207" s="153"/>
      <c r="M3207" s="153"/>
      <c r="N3207" s="153"/>
      <c r="O3207" s="153"/>
      <c r="P3207" s="153"/>
      <c r="Q3207" s="153"/>
      <c r="R3207" s="153"/>
      <c r="S3207" s="152"/>
      <c r="T3207" s="153"/>
      <c r="X3207" s="69" t="str">
        <f t="shared" si="104"/>
        <v/>
      </c>
      <c r="Y3207" s="69" t="str">
        <f t="shared" si="105"/>
        <v/>
      </c>
    </row>
    <row r="3208" spans="8:25" x14ac:dyDescent="0.25">
      <c r="H3208" s="155"/>
      <c r="I3208" s="151"/>
      <c r="J3208" s="152"/>
      <c r="K3208" s="153"/>
      <c r="L3208" s="153"/>
      <c r="M3208" s="153"/>
      <c r="N3208" s="153"/>
      <c r="O3208" s="153"/>
      <c r="P3208" s="153"/>
      <c r="Q3208" s="153"/>
      <c r="R3208" s="153"/>
      <c r="S3208" s="152"/>
      <c r="T3208" s="153"/>
      <c r="X3208" s="69" t="str">
        <f t="shared" si="104"/>
        <v/>
      </c>
      <c r="Y3208" s="69" t="str">
        <f t="shared" si="105"/>
        <v/>
      </c>
    </row>
    <row r="3209" spans="8:25" x14ac:dyDescent="0.25">
      <c r="H3209" s="155"/>
      <c r="I3209" s="151"/>
      <c r="J3209" s="152"/>
      <c r="K3209" s="153"/>
      <c r="L3209" s="153"/>
      <c r="M3209" s="153"/>
      <c r="N3209" s="153"/>
      <c r="O3209" s="153"/>
      <c r="P3209" s="153"/>
      <c r="Q3209" s="153"/>
      <c r="R3209" s="153"/>
      <c r="S3209" s="152"/>
      <c r="T3209" s="153"/>
      <c r="X3209" s="69" t="str">
        <f t="shared" si="104"/>
        <v/>
      </c>
      <c r="Y3209" s="69" t="str">
        <f t="shared" si="105"/>
        <v/>
      </c>
    </row>
    <row r="3210" spans="8:25" x14ac:dyDescent="0.25">
      <c r="H3210" s="155"/>
      <c r="I3210" s="151"/>
      <c r="J3210" s="152"/>
      <c r="K3210" s="153"/>
      <c r="L3210" s="153"/>
      <c r="M3210" s="153"/>
      <c r="N3210" s="153"/>
      <c r="O3210" s="153"/>
      <c r="P3210" s="153"/>
      <c r="Q3210" s="153"/>
      <c r="R3210" s="153"/>
      <c r="S3210" s="152"/>
      <c r="T3210" s="153"/>
      <c r="X3210" s="69" t="str">
        <f t="shared" si="104"/>
        <v/>
      </c>
      <c r="Y3210" s="69" t="str">
        <f t="shared" si="105"/>
        <v/>
      </c>
    </row>
    <row r="3211" spans="8:25" x14ac:dyDescent="0.25">
      <c r="H3211" s="155"/>
      <c r="I3211" s="151"/>
      <c r="J3211" s="152"/>
      <c r="K3211" s="153"/>
      <c r="L3211" s="153"/>
      <c r="M3211" s="153"/>
      <c r="N3211" s="153"/>
      <c r="O3211" s="153"/>
      <c r="P3211" s="153"/>
      <c r="Q3211" s="153"/>
      <c r="R3211" s="153"/>
      <c r="S3211" s="152"/>
      <c r="T3211" s="153"/>
      <c r="X3211" s="69" t="str">
        <f t="shared" si="104"/>
        <v/>
      </c>
      <c r="Y3211" s="69" t="str">
        <f t="shared" si="105"/>
        <v/>
      </c>
    </row>
    <row r="3212" spans="8:25" x14ac:dyDescent="0.25">
      <c r="H3212" s="155"/>
      <c r="I3212" s="151"/>
      <c r="J3212" s="152"/>
      <c r="K3212" s="153"/>
      <c r="L3212" s="153"/>
      <c r="M3212" s="153"/>
      <c r="N3212" s="153"/>
      <c r="O3212" s="153"/>
      <c r="P3212" s="153"/>
      <c r="Q3212" s="153"/>
      <c r="R3212" s="153"/>
      <c r="S3212" s="152"/>
      <c r="T3212" s="153"/>
      <c r="X3212" s="69" t="str">
        <f t="shared" si="104"/>
        <v/>
      </c>
      <c r="Y3212" s="69" t="str">
        <f t="shared" si="105"/>
        <v/>
      </c>
    </row>
    <row r="3213" spans="8:25" x14ac:dyDescent="0.25">
      <c r="H3213" s="155"/>
      <c r="I3213" s="151"/>
      <c r="J3213" s="152"/>
      <c r="K3213" s="153"/>
      <c r="L3213" s="153"/>
      <c r="M3213" s="153"/>
      <c r="N3213" s="153"/>
      <c r="O3213" s="153"/>
      <c r="P3213" s="153"/>
      <c r="Q3213" s="153"/>
      <c r="R3213" s="153"/>
      <c r="S3213" s="152"/>
      <c r="T3213" s="153"/>
      <c r="X3213" s="69" t="str">
        <f t="shared" si="104"/>
        <v/>
      </c>
      <c r="Y3213" s="69" t="str">
        <f t="shared" si="105"/>
        <v/>
      </c>
    </row>
    <row r="3214" spans="8:25" x14ac:dyDescent="0.25">
      <c r="H3214" s="155"/>
      <c r="I3214" s="151"/>
      <c r="J3214" s="152"/>
      <c r="K3214" s="153"/>
      <c r="L3214" s="153"/>
      <c r="M3214" s="153"/>
      <c r="N3214" s="153"/>
      <c r="O3214" s="153"/>
      <c r="P3214" s="153"/>
      <c r="Q3214" s="153"/>
      <c r="R3214" s="153"/>
      <c r="S3214" s="152"/>
      <c r="T3214" s="153"/>
      <c r="X3214" s="69" t="str">
        <f t="shared" si="104"/>
        <v/>
      </c>
      <c r="Y3214" s="69" t="str">
        <f t="shared" si="105"/>
        <v/>
      </c>
    </row>
    <row r="3215" spans="8:25" x14ac:dyDescent="0.25">
      <c r="H3215" s="155"/>
      <c r="I3215" s="151"/>
      <c r="J3215" s="152"/>
      <c r="K3215" s="153"/>
      <c r="L3215" s="153"/>
      <c r="M3215" s="153"/>
      <c r="N3215" s="153"/>
      <c r="O3215" s="153"/>
      <c r="P3215" s="153"/>
      <c r="Q3215" s="153"/>
      <c r="R3215" s="153"/>
      <c r="S3215" s="152"/>
      <c r="T3215" s="153"/>
      <c r="X3215" s="69" t="str">
        <f t="shared" si="104"/>
        <v/>
      </c>
      <c r="Y3215" s="69" t="str">
        <f t="shared" si="105"/>
        <v/>
      </c>
    </row>
    <row r="3216" spans="8:25" x14ac:dyDescent="0.25">
      <c r="H3216" s="155"/>
      <c r="I3216" s="151"/>
      <c r="J3216" s="152"/>
      <c r="K3216" s="153"/>
      <c r="L3216" s="153"/>
      <c r="M3216" s="153"/>
      <c r="N3216" s="153"/>
      <c r="O3216" s="153"/>
      <c r="P3216" s="153"/>
      <c r="Q3216" s="153"/>
      <c r="R3216" s="153"/>
      <c r="S3216" s="152"/>
      <c r="T3216" s="153"/>
      <c r="X3216" s="69" t="str">
        <f t="shared" si="104"/>
        <v/>
      </c>
      <c r="Y3216" s="69" t="str">
        <f t="shared" si="105"/>
        <v/>
      </c>
    </row>
    <row r="3217" spans="8:25" x14ac:dyDescent="0.25">
      <c r="H3217" s="155"/>
      <c r="I3217" s="151"/>
      <c r="J3217" s="152"/>
      <c r="K3217" s="153"/>
      <c r="L3217" s="153"/>
      <c r="M3217" s="153"/>
      <c r="N3217" s="153"/>
      <c r="O3217" s="153"/>
      <c r="P3217" s="153"/>
      <c r="Q3217" s="153"/>
      <c r="R3217" s="153"/>
      <c r="S3217" s="152"/>
      <c r="T3217" s="153"/>
      <c r="X3217" s="69" t="str">
        <f t="shared" si="104"/>
        <v/>
      </c>
      <c r="Y3217" s="69" t="str">
        <f t="shared" si="105"/>
        <v/>
      </c>
    </row>
    <row r="3218" spans="8:25" x14ac:dyDescent="0.25">
      <c r="H3218" s="155"/>
      <c r="I3218" s="151"/>
      <c r="J3218" s="152"/>
      <c r="K3218" s="153"/>
      <c r="L3218" s="153"/>
      <c r="M3218" s="153"/>
      <c r="N3218" s="153"/>
      <c r="O3218" s="153"/>
      <c r="P3218" s="153"/>
      <c r="Q3218" s="153"/>
      <c r="R3218" s="153"/>
      <c r="S3218" s="152"/>
      <c r="T3218" s="153"/>
      <c r="X3218" s="69" t="str">
        <f t="shared" si="104"/>
        <v/>
      </c>
      <c r="Y3218" s="69" t="str">
        <f t="shared" si="105"/>
        <v/>
      </c>
    </row>
    <row r="3219" spans="8:25" x14ac:dyDescent="0.25">
      <c r="H3219" s="155"/>
      <c r="I3219" s="151"/>
      <c r="J3219" s="152"/>
      <c r="K3219" s="153"/>
      <c r="L3219" s="153"/>
      <c r="M3219" s="153"/>
      <c r="N3219" s="153"/>
      <c r="O3219" s="153"/>
      <c r="P3219" s="153"/>
      <c r="Q3219" s="153"/>
      <c r="R3219" s="153"/>
      <c r="S3219" s="152"/>
      <c r="T3219" s="153"/>
      <c r="X3219" s="69" t="str">
        <f t="shared" si="104"/>
        <v/>
      </c>
      <c r="Y3219" s="69" t="str">
        <f t="shared" si="105"/>
        <v/>
      </c>
    </row>
    <row r="3220" spans="8:25" x14ac:dyDescent="0.25">
      <c r="H3220" s="155"/>
      <c r="I3220" s="151"/>
      <c r="J3220" s="152"/>
      <c r="K3220" s="153"/>
      <c r="L3220" s="153"/>
      <c r="M3220" s="153"/>
      <c r="N3220" s="153"/>
      <c r="O3220" s="153"/>
      <c r="P3220" s="153"/>
      <c r="Q3220" s="153"/>
      <c r="R3220" s="153"/>
      <c r="S3220" s="152"/>
      <c r="T3220" s="153"/>
      <c r="X3220" s="69" t="str">
        <f t="shared" si="104"/>
        <v/>
      </c>
      <c r="Y3220" s="69" t="str">
        <f t="shared" si="105"/>
        <v/>
      </c>
    </row>
    <row r="3221" spans="8:25" x14ac:dyDescent="0.25">
      <c r="H3221" s="155"/>
      <c r="I3221" s="151"/>
      <c r="J3221" s="152"/>
      <c r="K3221" s="153"/>
      <c r="L3221" s="153"/>
      <c r="M3221" s="153"/>
      <c r="N3221" s="153"/>
      <c r="O3221" s="153"/>
      <c r="P3221" s="153"/>
      <c r="Q3221" s="153"/>
      <c r="R3221" s="153"/>
      <c r="S3221" s="152"/>
      <c r="T3221" s="153"/>
      <c r="X3221" s="69" t="str">
        <f t="shared" si="104"/>
        <v/>
      </c>
      <c r="Y3221" s="69" t="str">
        <f t="shared" si="105"/>
        <v/>
      </c>
    </row>
    <row r="3222" spans="8:25" x14ac:dyDescent="0.25">
      <c r="H3222" s="155"/>
      <c r="I3222" s="151"/>
      <c r="J3222" s="152"/>
      <c r="K3222" s="153"/>
      <c r="L3222" s="153"/>
      <c r="M3222" s="153"/>
      <c r="N3222" s="153"/>
      <c r="O3222" s="153"/>
      <c r="P3222" s="153"/>
      <c r="Q3222" s="153"/>
      <c r="R3222" s="153"/>
      <c r="S3222" s="152"/>
      <c r="T3222" s="153"/>
      <c r="X3222" s="69" t="str">
        <f t="shared" si="104"/>
        <v/>
      </c>
      <c r="Y3222" s="69" t="str">
        <f t="shared" si="105"/>
        <v/>
      </c>
    </row>
    <row r="3223" spans="8:25" x14ac:dyDescent="0.25">
      <c r="H3223" s="155"/>
      <c r="I3223" s="151"/>
      <c r="J3223" s="152"/>
      <c r="K3223" s="153"/>
      <c r="L3223" s="153"/>
      <c r="M3223" s="153"/>
      <c r="N3223" s="153"/>
      <c r="O3223" s="153"/>
      <c r="P3223" s="153"/>
      <c r="Q3223" s="153"/>
      <c r="R3223" s="153"/>
      <c r="S3223" s="152"/>
      <c r="T3223" s="153"/>
      <c r="X3223" s="69" t="str">
        <f t="shared" si="104"/>
        <v/>
      </c>
      <c r="Y3223" s="69" t="str">
        <f t="shared" si="105"/>
        <v/>
      </c>
    </row>
    <row r="3224" spans="8:25" x14ac:dyDescent="0.25">
      <c r="H3224" s="155"/>
      <c r="I3224" s="151"/>
      <c r="J3224" s="152"/>
      <c r="K3224" s="153"/>
      <c r="L3224" s="153"/>
      <c r="M3224" s="153"/>
      <c r="N3224" s="153"/>
      <c r="O3224" s="153"/>
      <c r="P3224" s="153"/>
      <c r="Q3224" s="153"/>
      <c r="R3224" s="153"/>
      <c r="S3224" s="152"/>
      <c r="T3224" s="153"/>
      <c r="X3224" s="69" t="str">
        <f t="shared" si="104"/>
        <v/>
      </c>
      <c r="Y3224" s="69" t="str">
        <f t="shared" si="105"/>
        <v/>
      </c>
    </row>
    <row r="3225" spans="8:25" x14ac:dyDescent="0.25">
      <c r="H3225" s="155"/>
      <c r="I3225" s="151"/>
      <c r="J3225" s="152"/>
      <c r="K3225" s="153"/>
      <c r="L3225" s="153"/>
      <c r="M3225" s="153"/>
      <c r="N3225" s="153"/>
      <c r="O3225" s="153"/>
      <c r="P3225" s="153"/>
      <c r="Q3225" s="153"/>
      <c r="R3225" s="153"/>
      <c r="S3225" s="152"/>
      <c r="T3225" s="153"/>
      <c r="X3225" s="69" t="str">
        <f t="shared" si="104"/>
        <v/>
      </c>
      <c r="Y3225" s="69" t="str">
        <f t="shared" si="105"/>
        <v/>
      </c>
    </row>
    <row r="3226" spans="8:25" x14ac:dyDescent="0.25">
      <c r="H3226" s="155"/>
      <c r="I3226" s="151"/>
      <c r="J3226" s="152"/>
      <c r="K3226" s="153"/>
      <c r="L3226" s="153"/>
      <c r="M3226" s="153"/>
      <c r="N3226" s="153"/>
      <c r="O3226" s="153"/>
      <c r="P3226" s="153"/>
      <c r="Q3226" s="153"/>
      <c r="R3226" s="153"/>
      <c r="S3226" s="152"/>
      <c r="T3226" s="153"/>
      <c r="X3226" s="69" t="str">
        <f t="shared" si="104"/>
        <v/>
      </c>
      <c r="Y3226" s="69" t="str">
        <f t="shared" si="105"/>
        <v/>
      </c>
    </row>
    <row r="3227" spans="8:25" x14ac:dyDescent="0.25">
      <c r="H3227" s="155"/>
      <c r="I3227" s="151"/>
      <c r="J3227" s="152"/>
      <c r="K3227" s="153"/>
      <c r="L3227" s="153"/>
      <c r="M3227" s="153"/>
      <c r="N3227" s="153"/>
      <c r="O3227" s="153"/>
      <c r="P3227" s="153"/>
      <c r="Q3227" s="153"/>
      <c r="R3227" s="153"/>
      <c r="S3227" s="152"/>
      <c r="T3227" s="153"/>
      <c r="X3227" s="69" t="str">
        <f t="shared" si="104"/>
        <v/>
      </c>
      <c r="Y3227" s="69" t="str">
        <f t="shared" si="105"/>
        <v/>
      </c>
    </row>
    <row r="3228" spans="8:25" x14ac:dyDescent="0.25">
      <c r="H3228" s="155"/>
      <c r="I3228" s="151"/>
      <c r="J3228" s="152"/>
      <c r="K3228" s="153"/>
      <c r="L3228" s="153"/>
      <c r="M3228" s="153"/>
      <c r="N3228" s="153"/>
      <c r="O3228" s="153"/>
      <c r="P3228" s="153"/>
      <c r="Q3228" s="153"/>
      <c r="R3228" s="153"/>
      <c r="S3228" s="152"/>
      <c r="T3228" s="153"/>
      <c r="X3228" s="69" t="str">
        <f t="shared" si="104"/>
        <v/>
      </c>
      <c r="Y3228" s="69" t="str">
        <f t="shared" si="105"/>
        <v/>
      </c>
    </row>
    <row r="3229" spans="8:25" x14ac:dyDescent="0.25">
      <c r="H3229" s="155"/>
      <c r="I3229" s="151"/>
      <c r="J3229" s="152"/>
      <c r="K3229" s="153"/>
      <c r="L3229" s="153"/>
      <c r="M3229" s="153"/>
      <c r="N3229" s="153"/>
      <c r="O3229" s="153"/>
      <c r="P3229" s="153"/>
      <c r="Q3229" s="153"/>
      <c r="R3229" s="153"/>
      <c r="S3229" s="152"/>
      <c r="T3229" s="153"/>
      <c r="X3229" s="69" t="str">
        <f t="shared" si="104"/>
        <v/>
      </c>
      <c r="Y3229" s="69" t="str">
        <f t="shared" si="105"/>
        <v/>
      </c>
    </row>
    <row r="3230" spans="8:25" x14ac:dyDescent="0.25">
      <c r="H3230" s="155"/>
      <c r="I3230" s="151"/>
      <c r="J3230" s="152"/>
      <c r="K3230" s="153"/>
      <c r="L3230" s="153"/>
      <c r="M3230" s="153"/>
      <c r="N3230" s="153"/>
      <c r="O3230" s="153"/>
      <c r="P3230" s="153"/>
      <c r="Q3230" s="153"/>
      <c r="R3230" s="153"/>
      <c r="S3230" s="152"/>
      <c r="T3230" s="153"/>
      <c r="X3230" s="69" t="str">
        <f t="shared" si="104"/>
        <v/>
      </c>
      <c r="Y3230" s="69" t="str">
        <f t="shared" si="105"/>
        <v/>
      </c>
    </row>
    <row r="3231" spans="8:25" x14ac:dyDescent="0.25">
      <c r="H3231" s="155"/>
      <c r="I3231" s="151"/>
      <c r="J3231" s="152"/>
      <c r="K3231" s="153"/>
      <c r="L3231" s="153"/>
      <c r="M3231" s="153"/>
      <c r="N3231" s="153"/>
      <c r="O3231" s="153"/>
      <c r="P3231" s="153"/>
      <c r="Q3231" s="153"/>
      <c r="R3231" s="153"/>
      <c r="S3231" s="152"/>
      <c r="T3231" s="153"/>
      <c r="X3231" s="69" t="str">
        <f t="shared" si="104"/>
        <v/>
      </c>
      <c r="Y3231" s="69" t="str">
        <f t="shared" si="105"/>
        <v/>
      </c>
    </row>
    <row r="3232" spans="8:25" x14ac:dyDescent="0.25">
      <c r="H3232" s="155"/>
      <c r="I3232" s="151"/>
      <c r="J3232" s="152"/>
      <c r="K3232" s="153"/>
      <c r="L3232" s="153"/>
      <c r="M3232" s="153"/>
      <c r="N3232" s="153"/>
      <c r="O3232" s="153"/>
      <c r="P3232" s="153"/>
      <c r="Q3232" s="153"/>
      <c r="R3232" s="153"/>
      <c r="S3232" s="152"/>
      <c r="T3232" s="153"/>
      <c r="X3232" s="69" t="str">
        <f t="shared" si="104"/>
        <v/>
      </c>
      <c r="Y3232" s="69" t="str">
        <f t="shared" si="105"/>
        <v/>
      </c>
    </row>
    <row r="3233" spans="8:25" x14ac:dyDescent="0.25">
      <c r="H3233" s="155"/>
      <c r="I3233" s="151"/>
      <c r="J3233" s="152"/>
      <c r="K3233" s="153"/>
      <c r="L3233" s="153"/>
      <c r="M3233" s="153"/>
      <c r="N3233" s="153"/>
      <c r="O3233" s="153"/>
      <c r="P3233" s="153"/>
      <c r="Q3233" s="153"/>
      <c r="R3233" s="153"/>
      <c r="S3233" s="152"/>
      <c r="T3233" s="153"/>
      <c r="X3233" s="69" t="str">
        <f t="shared" si="104"/>
        <v/>
      </c>
      <c r="Y3233" s="69" t="str">
        <f t="shared" si="105"/>
        <v/>
      </c>
    </row>
    <row r="3234" spans="8:25" x14ac:dyDescent="0.25">
      <c r="H3234" s="155"/>
      <c r="I3234" s="151"/>
      <c r="J3234" s="152"/>
      <c r="K3234" s="153"/>
      <c r="L3234" s="153"/>
      <c r="M3234" s="153"/>
      <c r="N3234" s="153"/>
      <c r="O3234" s="153"/>
      <c r="P3234" s="153"/>
      <c r="Q3234" s="153"/>
      <c r="R3234" s="153"/>
      <c r="S3234" s="152"/>
      <c r="T3234" s="153"/>
      <c r="X3234" s="69" t="str">
        <f t="shared" si="104"/>
        <v/>
      </c>
      <c r="Y3234" s="69" t="str">
        <f t="shared" si="105"/>
        <v/>
      </c>
    </row>
    <row r="3235" spans="8:25" x14ac:dyDescent="0.25">
      <c r="H3235" s="155"/>
      <c r="I3235" s="151"/>
      <c r="J3235" s="152"/>
      <c r="K3235" s="153"/>
      <c r="L3235" s="153"/>
      <c r="M3235" s="153"/>
      <c r="N3235" s="153"/>
      <c r="O3235" s="153"/>
      <c r="P3235" s="153"/>
      <c r="Q3235" s="153"/>
      <c r="R3235" s="153"/>
      <c r="S3235" s="152"/>
      <c r="T3235" s="153"/>
      <c r="X3235" s="69" t="str">
        <f t="shared" si="104"/>
        <v/>
      </c>
      <c r="Y3235" s="69" t="str">
        <f t="shared" si="105"/>
        <v/>
      </c>
    </row>
    <row r="3236" spans="8:25" x14ac:dyDescent="0.25">
      <c r="H3236" s="155"/>
      <c r="I3236" s="151"/>
      <c r="J3236" s="152"/>
      <c r="K3236" s="153"/>
      <c r="L3236" s="153"/>
      <c r="M3236" s="153"/>
      <c r="N3236" s="153"/>
      <c r="O3236" s="153"/>
      <c r="P3236" s="153"/>
      <c r="Q3236" s="153"/>
      <c r="R3236" s="153"/>
      <c r="S3236" s="152"/>
      <c r="T3236" s="153"/>
      <c r="X3236" s="69" t="str">
        <f t="shared" si="104"/>
        <v/>
      </c>
      <c r="Y3236" s="69" t="str">
        <f t="shared" si="105"/>
        <v/>
      </c>
    </row>
    <row r="3237" spans="8:25" x14ac:dyDescent="0.25">
      <c r="H3237" s="155"/>
      <c r="I3237" s="151"/>
      <c r="J3237" s="152"/>
      <c r="K3237" s="153"/>
      <c r="L3237" s="153"/>
      <c r="M3237" s="153"/>
      <c r="N3237" s="153"/>
      <c r="O3237" s="153"/>
      <c r="P3237" s="153"/>
      <c r="Q3237" s="153"/>
      <c r="R3237" s="153"/>
      <c r="S3237" s="152"/>
      <c r="T3237" s="153"/>
      <c r="X3237" s="69" t="str">
        <f t="shared" si="104"/>
        <v/>
      </c>
      <c r="Y3237" s="69" t="str">
        <f t="shared" si="105"/>
        <v/>
      </c>
    </row>
    <row r="3238" spans="8:25" x14ac:dyDescent="0.25">
      <c r="H3238" s="155"/>
      <c r="I3238" s="151"/>
      <c r="J3238" s="152"/>
      <c r="K3238" s="153"/>
      <c r="L3238" s="153"/>
      <c r="M3238" s="153"/>
      <c r="N3238" s="153"/>
      <c r="O3238" s="153"/>
      <c r="P3238" s="153"/>
      <c r="Q3238" s="153"/>
      <c r="R3238" s="153"/>
      <c r="S3238" s="152"/>
      <c r="T3238" s="153"/>
      <c r="X3238" s="69" t="str">
        <f t="shared" si="104"/>
        <v/>
      </c>
      <c r="Y3238" s="69" t="str">
        <f t="shared" si="105"/>
        <v/>
      </c>
    </row>
    <row r="3239" spans="8:25" x14ac:dyDescent="0.25">
      <c r="H3239" s="155"/>
      <c r="I3239" s="151"/>
      <c r="J3239" s="152"/>
      <c r="K3239" s="153"/>
      <c r="L3239" s="153"/>
      <c r="M3239" s="153"/>
      <c r="N3239" s="153"/>
      <c r="O3239" s="153"/>
      <c r="P3239" s="153"/>
      <c r="Q3239" s="153"/>
      <c r="R3239" s="153"/>
      <c r="S3239" s="152"/>
      <c r="T3239" s="153"/>
      <c r="X3239" s="69" t="str">
        <f t="shared" si="104"/>
        <v/>
      </c>
      <c r="Y3239" s="69" t="str">
        <f t="shared" si="105"/>
        <v/>
      </c>
    </row>
    <row r="3240" spans="8:25" x14ac:dyDescent="0.25">
      <c r="H3240" s="155"/>
      <c r="I3240" s="151"/>
      <c r="J3240" s="152"/>
      <c r="K3240" s="153"/>
      <c r="L3240" s="153"/>
      <c r="M3240" s="153"/>
      <c r="N3240" s="153"/>
      <c r="O3240" s="153"/>
      <c r="P3240" s="153"/>
      <c r="Q3240" s="153"/>
      <c r="R3240" s="153"/>
      <c r="S3240" s="152"/>
      <c r="T3240" s="153"/>
      <c r="X3240" s="69" t="str">
        <f t="shared" si="104"/>
        <v/>
      </c>
      <c r="Y3240" s="69" t="str">
        <f t="shared" si="105"/>
        <v/>
      </c>
    </row>
    <row r="3241" spans="8:25" x14ac:dyDescent="0.25">
      <c r="H3241" s="155"/>
      <c r="I3241" s="151"/>
      <c r="J3241" s="152"/>
      <c r="K3241" s="153"/>
      <c r="L3241" s="153"/>
      <c r="M3241" s="153"/>
      <c r="N3241" s="153"/>
      <c r="O3241" s="153"/>
      <c r="P3241" s="153"/>
      <c r="Q3241" s="153"/>
      <c r="R3241" s="153"/>
      <c r="S3241" s="152"/>
      <c r="T3241" s="153"/>
      <c r="X3241" s="69" t="str">
        <f t="shared" si="104"/>
        <v/>
      </c>
      <c r="Y3241" s="69" t="str">
        <f t="shared" si="105"/>
        <v/>
      </c>
    </row>
    <row r="3242" spans="8:25" x14ac:dyDescent="0.25">
      <c r="H3242" s="155"/>
      <c r="I3242" s="151"/>
      <c r="J3242" s="152"/>
      <c r="K3242" s="153"/>
      <c r="L3242" s="153"/>
      <c r="M3242" s="153"/>
      <c r="N3242" s="153"/>
      <c r="O3242" s="153"/>
      <c r="P3242" s="153"/>
      <c r="Q3242" s="153"/>
      <c r="R3242" s="153"/>
      <c r="S3242" s="152"/>
      <c r="T3242" s="153"/>
      <c r="X3242" s="69" t="str">
        <f t="shared" si="104"/>
        <v/>
      </c>
      <c r="Y3242" s="69" t="str">
        <f t="shared" si="105"/>
        <v/>
      </c>
    </row>
    <row r="3243" spans="8:25" x14ac:dyDescent="0.25">
      <c r="H3243" s="155"/>
      <c r="I3243" s="151"/>
      <c r="J3243" s="152"/>
      <c r="K3243" s="153"/>
      <c r="L3243" s="153"/>
      <c r="M3243" s="153"/>
      <c r="N3243" s="153"/>
      <c r="O3243" s="153"/>
      <c r="P3243" s="153"/>
      <c r="Q3243" s="153"/>
      <c r="R3243" s="153"/>
      <c r="S3243" s="152"/>
      <c r="T3243" s="153"/>
      <c r="X3243" s="69" t="str">
        <f t="shared" si="104"/>
        <v/>
      </c>
      <c r="Y3243" s="69" t="str">
        <f t="shared" si="105"/>
        <v/>
      </c>
    </row>
    <row r="3244" spans="8:25" x14ac:dyDescent="0.25">
      <c r="H3244" s="155"/>
      <c r="I3244" s="151"/>
      <c r="J3244" s="152"/>
      <c r="K3244" s="153"/>
      <c r="L3244" s="153"/>
      <c r="M3244" s="153"/>
      <c r="N3244" s="153"/>
      <c r="O3244" s="153"/>
      <c r="P3244" s="153"/>
      <c r="Q3244" s="153"/>
      <c r="R3244" s="153"/>
      <c r="S3244" s="152"/>
      <c r="T3244" s="153"/>
      <c r="X3244" s="69" t="str">
        <f t="shared" si="104"/>
        <v/>
      </c>
      <c r="Y3244" s="69" t="str">
        <f t="shared" si="105"/>
        <v/>
      </c>
    </row>
    <row r="3245" spans="8:25" x14ac:dyDescent="0.25">
      <c r="H3245" s="155"/>
      <c r="I3245" s="151"/>
      <c r="J3245" s="152"/>
      <c r="K3245" s="153"/>
      <c r="L3245" s="153"/>
      <c r="M3245" s="153"/>
      <c r="N3245" s="153"/>
      <c r="O3245" s="153"/>
      <c r="P3245" s="153"/>
      <c r="Q3245" s="153"/>
      <c r="R3245" s="153"/>
      <c r="S3245" s="152"/>
      <c r="T3245" s="153"/>
      <c r="X3245" s="69" t="str">
        <f t="shared" si="104"/>
        <v/>
      </c>
      <c r="Y3245" s="69" t="str">
        <f t="shared" si="105"/>
        <v/>
      </c>
    </row>
    <row r="3246" spans="8:25" x14ac:dyDescent="0.25">
      <c r="H3246" s="155"/>
      <c r="I3246" s="151"/>
      <c r="J3246" s="152"/>
      <c r="K3246" s="153"/>
      <c r="L3246" s="153"/>
      <c r="M3246" s="153"/>
      <c r="N3246" s="153"/>
      <c r="O3246" s="153"/>
      <c r="P3246" s="153"/>
      <c r="Q3246" s="153"/>
      <c r="R3246" s="153"/>
      <c r="S3246" s="152"/>
      <c r="T3246" s="153"/>
      <c r="X3246" s="69" t="str">
        <f t="shared" si="104"/>
        <v/>
      </c>
      <c r="Y3246" s="69" t="str">
        <f t="shared" si="105"/>
        <v/>
      </c>
    </row>
    <row r="3247" spans="8:25" x14ac:dyDescent="0.25">
      <c r="H3247" s="155"/>
      <c r="I3247" s="151"/>
      <c r="J3247" s="152"/>
      <c r="K3247" s="153"/>
      <c r="L3247" s="153"/>
      <c r="M3247" s="153"/>
      <c r="N3247" s="153"/>
      <c r="O3247" s="153"/>
      <c r="P3247" s="153"/>
      <c r="Q3247" s="153"/>
      <c r="R3247" s="153"/>
      <c r="S3247" s="152"/>
      <c r="T3247" s="153"/>
      <c r="X3247" s="69" t="str">
        <f t="shared" si="104"/>
        <v/>
      </c>
      <c r="Y3247" s="69" t="str">
        <f t="shared" si="105"/>
        <v/>
      </c>
    </row>
    <row r="3248" spans="8:25" x14ac:dyDescent="0.25">
      <c r="H3248" s="155"/>
      <c r="I3248" s="151"/>
      <c r="J3248" s="152"/>
      <c r="K3248" s="153"/>
      <c r="L3248" s="153"/>
      <c r="M3248" s="153"/>
      <c r="N3248" s="153"/>
      <c r="O3248" s="153"/>
      <c r="P3248" s="153"/>
      <c r="Q3248" s="153"/>
      <c r="R3248" s="153"/>
      <c r="S3248" s="152"/>
      <c r="T3248" s="153"/>
      <c r="X3248" s="69" t="str">
        <f t="shared" si="104"/>
        <v/>
      </c>
      <c r="Y3248" s="69" t="str">
        <f t="shared" si="105"/>
        <v/>
      </c>
    </row>
    <row r="3249" spans="8:25" x14ac:dyDescent="0.25">
      <c r="H3249" s="155"/>
      <c r="I3249" s="151"/>
      <c r="J3249" s="152"/>
      <c r="K3249" s="153"/>
      <c r="L3249" s="153"/>
      <c r="M3249" s="153"/>
      <c r="N3249" s="153"/>
      <c r="O3249" s="153"/>
      <c r="P3249" s="153"/>
      <c r="Q3249" s="153"/>
      <c r="R3249" s="153"/>
      <c r="S3249" s="152"/>
      <c r="T3249" s="153"/>
      <c r="X3249" s="69" t="str">
        <f t="shared" si="104"/>
        <v/>
      </c>
      <c r="Y3249" s="69" t="str">
        <f t="shared" si="105"/>
        <v/>
      </c>
    </row>
    <row r="3250" spans="8:25" x14ac:dyDescent="0.25">
      <c r="H3250" s="155"/>
      <c r="I3250" s="151"/>
      <c r="J3250" s="152"/>
      <c r="K3250" s="153"/>
      <c r="L3250" s="153"/>
      <c r="M3250" s="153"/>
      <c r="N3250" s="153"/>
      <c r="O3250" s="153"/>
      <c r="P3250" s="153"/>
      <c r="Q3250" s="153"/>
      <c r="R3250" s="153"/>
      <c r="S3250" s="152"/>
      <c r="T3250" s="153"/>
      <c r="X3250" s="69" t="str">
        <f t="shared" si="104"/>
        <v/>
      </c>
      <c r="Y3250" s="69" t="str">
        <f t="shared" si="105"/>
        <v/>
      </c>
    </row>
    <row r="3251" spans="8:25" x14ac:dyDescent="0.25">
      <c r="H3251" s="155"/>
      <c r="I3251" s="151"/>
      <c r="J3251" s="152"/>
      <c r="K3251" s="153"/>
      <c r="L3251" s="153"/>
      <c r="M3251" s="153"/>
      <c r="N3251" s="153"/>
      <c r="O3251" s="153"/>
      <c r="P3251" s="153"/>
      <c r="Q3251" s="153"/>
      <c r="R3251" s="153"/>
      <c r="S3251" s="152"/>
      <c r="T3251" s="153"/>
      <c r="X3251" s="69" t="str">
        <f t="shared" si="104"/>
        <v/>
      </c>
      <c r="Y3251" s="69" t="str">
        <f t="shared" si="105"/>
        <v/>
      </c>
    </row>
    <row r="3252" spans="8:25" x14ac:dyDescent="0.25">
      <c r="H3252" s="155"/>
      <c r="I3252" s="151"/>
      <c r="J3252" s="152"/>
      <c r="K3252" s="153"/>
      <c r="L3252" s="153"/>
      <c r="M3252" s="153"/>
      <c r="N3252" s="153"/>
      <c r="O3252" s="153"/>
      <c r="P3252" s="153"/>
      <c r="Q3252" s="153"/>
      <c r="R3252" s="153"/>
      <c r="S3252" s="152"/>
      <c r="T3252" s="153"/>
      <c r="X3252" s="69" t="str">
        <f t="shared" si="104"/>
        <v/>
      </c>
      <c r="Y3252" s="69" t="str">
        <f t="shared" si="105"/>
        <v/>
      </c>
    </row>
    <row r="3253" spans="8:25" x14ac:dyDescent="0.25">
      <c r="H3253" s="155"/>
      <c r="I3253" s="151"/>
      <c r="J3253" s="152"/>
      <c r="K3253" s="153"/>
      <c r="L3253" s="153"/>
      <c r="M3253" s="153"/>
      <c r="N3253" s="153"/>
      <c r="O3253" s="153"/>
      <c r="P3253" s="153"/>
      <c r="Q3253" s="153"/>
      <c r="R3253" s="153"/>
      <c r="S3253" s="152"/>
      <c r="T3253" s="153"/>
      <c r="X3253" s="69" t="str">
        <f t="shared" si="104"/>
        <v/>
      </c>
      <c r="Y3253" s="69" t="str">
        <f t="shared" si="105"/>
        <v/>
      </c>
    </row>
    <row r="3254" spans="8:25" x14ac:dyDescent="0.25">
      <c r="H3254" s="155"/>
      <c r="I3254" s="151"/>
      <c r="J3254" s="152"/>
      <c r="K3254" s="153"/>
      <c r="L3254" s="153"/>
      <c r="M3254" s="153"/>
      <c r="N3254" s="153"/>
      <c r="O3254" s="153"/>
      <c r="P3254" s="153"/>
      <c r="Q3254" s="153"/>
      <c r="R3254" s="153"/>
      <c r="S3254" s="152"/>
      <c r="T3254" s="153"/>
      <c r="X3254" s="69" t="str">
        <f t="shared" si="104"/>
        <v/>
      </c>
      <c r="Y3254" s="69" t="str">
        <f t="shared" si="105"/>
        <v/>
      </c>
    </row>
    <row r="3255" spans="8:25" x14ac:dyDescent="0.25">
      <c r="H3255" s="155"/>
      <c r="I3255" s="151"/>
      <c r="J3255" s="152"/>
      <c r="K3255" s="153"/>
      <c r="L3255" s="153"/>
      <c r="M3255" s="153"/>
      <c r="N3255" s="153"/>
      <c r="O3255" s="153"/>
      <c r="P3255" s="153"/>
      <c r="Q3255" s="153"/>
      <c r="R3255" s="153"/>
      <c r="S3255" s="152"/>
      <c r="T3255" s="153"/>
      <c r="X3255" s="69" t="str">
        <f t="shared" si="104"/>
        <v/>
      </c>
      <c r="Y3255" s="69" t="str">
        <f t="shared" si="105"/>
        <v/>
      </c>
    </row>
    <row r="3256" spans="8:25" x14ac:dyDescent="0.25">
      <c r="H3256" s="155"/>
      <c r="I3256" s="151"/>
      <c r="J3256" s="152"/>
      <c r="K3256" s="153"/>
      <c r="L3256" s="153"/>
      <c r="M3256" s="153"/>
      <c r="N3256" s="153"/>
      <c r="O3256" s="153"/>
      <c r="P3256" s="153"/>
      <c r="Q3256" s="153"/>
      <c r="R3256" s="153"/>
      <c r="S3256" s="152"/>
      <c r="T3256" s="153"/>
      <c r="X3256" s="69" t="str">
        <f t="shared" si="104"/>
        <v/>
      </c>
      <c r="Y3256" s="69" t="str">
        <f t="shared" si="105"/>
        <v/>
      </c>
    </row>
    <row r="3257" spans="8:25" x14ac:dyDescent="0.25">
      <c r="H3257" s="155"/>
      <c r="I3257" s="151"/>
      <c r="J3257" s="152"/>
      <c r="K3257" s="153"/>
      <c r="L3257" s="153"/>
      <c r="M3257" s="153"/>
      <c r="N3257" s="153"/>
      <c r="O3257" s="153"/>
      <c r="P3257" s="153"/>
      <c r="Q3257" s="153"/>
      <c r="R3257" s="153"/>
      <c r="S3257" s="152"/>
      <c r="T3257" s="153"/>
      <c r="X3257" s="69" t="str">
        <f t="shared" si="104"/>
        <v/>
      </c>
      <c r="Y3257" s="69" t="str">
        <f t="shared" si="105"/>
        <v/>
      </c>
    </row>
    <row r="3258" spans="8:25" x14ac:dyDescent="0.25">
      <c r="H3258" s="155"/>
      <c r="I3258" s="151"/>
      <c r="J3258" s="152"/>
      <c r="K3258" s="153"/>
      <c r="L3258" s="153"/>
      <c r="M3258" s="153"/>
      <c r="N3258" s="153"/>
      <c r="O3258" s="153"/>
      <c r="P3258" s="153"/>
      <c r="Q3258" s="153"/>
      <c r="R3258" s="153"/>
      <c r="S3258" s="152"/>
      <c r="T3258" s="153"/>
      <c r="X3258" s="69" t="str">
        <f t="shared" si="104"/>
        <v/>
      </c>
      <c r="Y3258" s="69" t="str">
        <f t="shared" si="105"/>
        <v/>
      </c>
    </row>
    <row r="3259" spans="8:25" x14ac:dyDescent="0.25">
      <c r="H3259" s="155"/>
      <c r="I3259" s="151"/>
      <c r="J3259" s="152"/>
      <c r="K3259" s="153"/>
      <c r="L3259" s="153"/>
      <c r="M3259" s="153"/>
      <c r="N3259" s="153"/>
      <c r="O3259" s="153"/>
      <c r="P3259" s="153"/>
      <c r="Q3259" s="153"/>
      <c r="R3259" s="153"/>
      <c r="S3259" s="152"/>
      <c r="T3259" s="153"/>
      <c r="X3259" s="69" t="str">
        <f t="shared" si="104"/>
        <v/>
      </c>
      <c r="Y3259" s="69" t="str">
        <f t="shared" si="105"/>
        <v/>
      </c>
    </row>
    <row r="3260" spans="8:25" x14ac:dyDescent="0.25">
      <c r="H3260" s="155"/>
      <c r="I3260" s="151"/>
      <c r="J3260" s="152"/>
      <c r="K3260" s="153"/>
      <c r="L3260" s="153"/>
      <c r="M3260" s="153"/>
      <c r="N3260" s="153"/>
      <c r="O3260" s="153"/>
      <c r="P3260" s="153"/>
      <c r="Q3260" s="153"/>
      <c r="R3260" s="153"/>
      <c r="S3260" s="152"/>
      <c r="T3260" s="153"/>
      <c r="X3260" s="69" t="str">
        <f t="shared" si="104"/>
        <v/>
      </c>
      <c r="Y3260" s="69" t="str">
        <f t="shared" si="105"/>
        <v/>
      </c>
    </row>
    <row r="3261" spans="8:25" x14ac:dyDescent="0.25">
      <c r="H3261" s="155"/>
      <c r="I3261" s="151"/>
      <c r="J3261" s="152"/>
      <c r="K3261" s="153"/>
      <c r="L3261" s="153"/>
      <c r="M3261" s="153"/>
      <c r="N3261" s="153"/>
      <c r="O3261" s="153"/>
      <c r="P3261" s="153"/>
      <c r="Q3261" s="153"/>
      <c r="R3261" s="153"/>
      <c r="S3261" s="152"/>
      <c r="T3261" s="153"/>
      <c r="X3261" s="69" t="str">
        <f t="shared" si="104"/>
        <v/>
      </c>
      <c r="Y3261" s="69" t="str">
        <f t="shared" si="105"/>
        <v/>
      </c>
    </row>
    <row r="3262" spans="8:25" x14ac:dyDescent="0.25">
      <c r="H3262" s="155"/>
      <c r="I3262" s="151"/>
      <c r="J3262" s="152"/>
      <c r="K3262" s="153"/>
      <c r="L3262" s="153"/>
      <c r="M3262" s="153"/>
      <c r="N3262" s="153"/>
      <c r="O3262" s="153"/>
      <c r="P3262" s="153"/>
      <c r="Q3262" s="153"/>
      <c r="R3262" s="153"/>
      <c r="S3262" s="152"/>
      <c r="T3262" s="153"/>
      <c r="X3262" s="69" t="str">
        <f t="shared" si="104"/>
        <v/>
      </c>
      <c r="Y3262" s="69" t="str">
        <f t="shared" si="105"/>
        <v/>
      </c>
    </row>
    <row r="3263" spans="8:25" x14ac:dyDescent="0.25">
      <c r="H3263" s="155"/>
      <c r="I3263" s="151"/>
      <c r="J3263" s="152"/>
      <c r="K3263" s="153"/>
      <c r="L3263" s="153"/>
      <c r="M3263" s="153"/>
      <c r="N3263" s="153"/>
      <c r="O3263" s="153"/>
      <c r="P3263" s="153"/>
      <c r="Q3263" s="153"/>
      <c r="R3263" s="153"/>
      <c r="S3263" s="152"/>
      <c r="T3263" s="153"/>
      <c r="X3263" s="69" t="str">
        <f t="shared" si="104"/>
        <v/>
      </c>
      <c r="Y3263" s="69" t="str">
        <f t="shared" si="105"/>
        <v/>
      </c>
    </row>
    <row r="3264" spans="8:25" x14ac:dyDescent="0.25">
      <c r="H3264" s="155"/>
      <c r="I3264" s="151"/>
      <c r="J3264" s="152"/>
      <c r="K3264" s="153"/>
      <c r="L3264" s="153"/>
      <c r="M3264" s="153"/>
      <c r="N3264" s="153"/>
      <c r="O3264" s="153"/>
      <c r="P3264" s="153"/>
      <c r="Q3264" s="153"/>
      <c r="R3264" s="153"/>
      <c r="S3264" s="152"/>
      <c r="T3264" s="153"/>
      <c r="X3264" s="69" t="str">
        <f t="shared" si="104"/>
        <v/>
      </c>
      <c r="Y3264" s="69" t="str">
        <f t="shared" si="105"/>
        <v/>
      </c>
    </row>
    <row r="3265" spans="8:25" x14ac:dyDescent="0.25">
      <c r="H3265" s="155"/>
      <c r="I3265" s="151"/>
      <c r="J3265" s="152"/>
      <c r="K3265" s="153"/>
      <c r="L3265" s="153"/>
      <c r="M3265" s="153"/>
      <c r="N3265" s="153"/>
      <c r="O3265" s="153"/>
      <c r="P3265" s="153"/>
      <c r="Q3265" s="153"/>
      <c r="R3265" s="153"/>
      <c r="S3265" s="152"/>
      <c r="T3265" s="153"/>
      <c r="X3265" s="69" t="str">
        <f t="shared" si="104"/>
        <v/>
      </c>
      <c r="Y3265" s="69" t="str">
        <f t="shared" si="105"/>
        <v/>
      </c>
    </row>
    <row r="3266" spans="8:25" x14ac:dyDescent="0.25">
      <c r="H3266" s="155"/>
      <c r="I3266" s="151"/>
      <c r="J3266" s="152"/>
      <c r="K3266" s="153"/>
      <c r="L3266" s="153"/>
      <c r="M3266" s="153"/>
      <c r="N3266" s="153"/>
      <c r="O3266" s="153"/>
      <c r="P3266" s="153"/>
      <c r="Q3266" s="153"/>
      <c r="R3266" s="153"/>
      <c r="S3266" s="152"/>
      <c r="T3266" s="153"/>
      <c r="X3266" s="69" t="str">
        <f t="shared" ref="X3266:X3329" si="106">IF(W3266&lt;&gt;"",W3266-I3266,"")</f>
        <v/>
      </c>
      <c r="Y3266" s="69" t="str">
        <f t="shared" si="105"/>
        <v/>
      </c>
    </row>
    <row r="3267" spans="8:25" x14ac:dyDescent="0.25">
      <c r="H3267" s="155"/>
      <c r="I3267" s="151"/>
      <c r="J3267" s="152"/>
      <c r="K3267" s="153"/>
      <c r="L3267" s="153"/>
      <c r="M3267" s="153"/>
      <c r="N3267" s="153"/>
      <c r="O3267" s="153"/>
      <c r="P3267" s="153"/>
      <c r="Q3267" s="153"/>
      <c r="R3267" s="153"/>
      <c r="S3267" s="152"/>
      <c r="T3267" s="153"/>
      <c r="X3267" s="69" t="str">
        <f t="shared" si="106"/>
        <v/>
      </c>
      <c r="Y3267" s="69" t="str">
        <f t="shared" ref="Y3267:Y3330" si="107">IF(X3267&lt;&gt;"",IF(X3267&lt;365,"&lt; 1 year",IF(X3267&lt;730,"1-2",IF(X3267&lt;1095,"2-3",IF(X3267&lt;1460,"3-4",IF(X3267&lt;1825,"4-5","5+"))))),"")</f>
        <v/>
      </c>
    </row>
    <row r="3268" spans="8:25" x14ac:dyDescent="0.25">
      <c r="H3268" s="155"/>
      <c r="I3268" s="151"/>
      <c r="J3268" s="152"/>
      <c r="K3268" s="153"/>
      <c r="L3268" s="153"/>
      <c r="M3268" s="153"/>
      <c r="N3268" s="153"/>
      <c r="O3268" s="153"/>
      <c r="P3268" s="153"/>
      <c r="Q3268" s="153"/>
      <c r="R3268" s="153"/>
      <c r="S3268" s="152"/>
      <c r="T3268" s="153"/>
      <c r="X3268" s="69" t="str">
        <f t="shared" si="106"/>
        <v/>
      </c>
      <c r="Y3268" s="69" t="str">
        <f t="shared" si="107"/>
        <v/>
      </c>
    </row>
    <row r="3269" spans="8:25" x14ac:dyDescent="0.25">
      <c r="H3269" s="155"/>
      <c r="I3269" s="151"/>
      <c r="J3269" s="152"/>
      <c r="K3269" s="153"/>
      <c r="L3269" s="153"/>
      <c r="M3269" s="153"/>
      <c r="N3269" s="153"/>
      <c r="O3269" s="153"/>
      <c r="P3269" s="153"/>
      <c r="Q3269" s="153"/>
      <c r="R3269" s="153"/>
      <c r="S3269" s="152"/>
      <c r="T3269" s="153"/>
      <c r="X3269" s="69" t="str">
        <f t="shared" si="106"/>
        <v/>
      </c>
      <c r="Y3269" s="69" t="str">
        <f t="shared" si="107"/>
        <v/>
      </c>
    </row>
    <row r="3270" spans="8:25" x14ac:dyDescent="0.25">
      <c r="H3270" s="155"/>
      <c r="I3270" s="151"/>
      <c r="J3270" s="152"/>
      <c r="K3270" s="153"/>
      <c r="L3270" s="153"/>
      <c r="M3270" s="153"/>
      <c r="N3270" s="153"/>
      <c r="O3270" s="153"/>
      <c r="P3270" s="153"/>
      <c r="Q3270" s="153"/>
      <c r="R3270" s="153"/>
      <c r="S3270" s="152"/>
      <c r="T3270" s="153"/>
      <c r="X3270" s="69" t="str">
        <f t="shared" si="106"/>
        <v/>
      </c>
      <c r="Y3270" s="69" t="str">
        <f t="shared" si="107"/>
        <v/>
      </c>
    </row>
    <row r="3271" spans="8:25" x14ac:dyDescent="0.25">
      <c r="H3271" s="155"/>
      <c r="I3271" s="151"/>
      <c r="J3271" s="152"/>
      <c r="K3271" s="153"/>
      <c r="L3271" s="153"/>
      <c r="M3271" s="153"/>
      <c r="N3271" s="153"/>
      <c r="O3271" s="153"/>
      <c r="P3271" s="153"/>
      <c r="Q3271" s="153"/>
      <c r="R3271" s="153"/>
      <c r="S3271" s="152"/>
      <c r="T3271" s="153"/>
      <c r="X3271" s="69" t="str">
        <f t="shared" si="106"/>
        <v/>
      </c>
      <c r="Y3271" s="69" t="str">
        <f t="shared" si="107"/>
        <v/>
      </c>
    </row>
    <row r="3272" spans="8:25" x14ac:dyDescent="0.25">
      <c r="H3272" s="155"/>
      <c r="I3272" s="151"/>
      <c r="J3272" s="152"/>
      <c r="K3272" s="153"/>
      <c r="L3272" s="153"/>
      <c r="M3272" s="153"/>
      <c r="N3272" s="153"/>
      <c r="O3272" s="153"/>
      <c r="P3272" s="153"/>
      <c r="Q3272" s="153"/>
      <c r="R3272" s="153"/>
      <c r="S3272" s="152"/>
      <c r="T3272" s="153"/>
      <c r="X3272" s="69" t="str">
        <f t="shared" si="106"/>
        <v/>
      </c>
      <c r="Y3272" s="69" t="str">
        <f t="shared" si="107"/>
        <v/>
      </c>
    </row>
    <row r="3273" spans="8:25" x14ac:dyDescent="0.25">
      <c r="H3273" s="155"/>
      <c r="I3273" s="151"/>
      <c r="J3273" s="152"/>
      <c r="K3273" s="153"/>
      <c r="L3273" s="153"/>
      <c r="M3273" s="153"/>
      <c r="N3273" s="153"/>
      <c r="O3273" s="153"/>
      <c r="P3273" s="153"/>
      <c r="Q3273" s="153"/>
      <c r="R3273" s="153"/>
      <c r="S3273" s="152"/>
      <c r="T3273" s="153"/>
      <c r="X3273" s="69" t="str">
        <f t="shared" si="106"/>
        <v/>
      </c>
      <c r="Y3273" s="69" t="str">
        <f t="shared" si="107"/>
        <v/>
      </c>
    </row>
    <row r="3274" spans="8:25" x14ac:dyDescent="0.25">
      <c r="H3274" s="155"/>
      <c r="I3274" s="151"/>
      <c r="J3274" s="152"/>
      <c r="K3274" s="153"/>
      <c r="L3274" s="153"/>
      <c r="M3274" s="153"/>
      <c r="N3274" s="153"/>
      <c r="O3274" s="153"/>
      <c r="P3274" s="153"/>
      <c r="Q3274" s="153"/>
      <c r="R3274" s="153"/>
      <c r="S3274" s="152"/>
      <c r="T3274" s="153"/>
      <c r="X3274" s="69" t="str">
        <f t="shared" si="106"/>
        <v/>
      </c>
      <c r="Y3274" s="69" t="str">
        <f t="shared" si="107"/>
        <v/>
      </c>
    </row>
    <row r="3275" spans="8:25" x14ac:dyDescent="0.25">
      <c r="H3275" s="155"/>
      <c r="I3275" s="151"/>
      <c r="J3275" s="152"/>
      <c r="K3275" s="153"/>
      <c r="L3275" s="153"/>
      <c r="M3275" s="153"/>
      <c r="N3275" s="153"/>
      <c r="O3275" s="153"/>
      <c r="P3275" s="153"/>
      <c r="Q3275" s="153"/>
      <c r="R3275" s="153"/>
      <c r="S3275" s="152"/>
      <c r="T3275" s="153"/>
      <c r="X3275" s="69" t="str">
        <f t="shared" si="106"/>
        <v/>
      </c>
      <c r="Y3275" s="69" t="str">
        <f t="shared" si="107"/>
        <v/>
      </c>
    </row>
    <row r="3276" spans="8:25" x14ac:dyDescent="0.25">
      <c r="H3276" s="155"/>
      <c r="I3276" s="151"/>
      <c r="J3276" s="152"/>
      <c r="K3276" s="153"/>
      <c r="L3276" s="153"/>
      <c r="M3276" s="153"/>
      <c r="N3276" s="153"/>
      <c r="O3276" s="153"/>
      <c r="P3276" s="153"/>
      <c r="Q3276" s="153"/>
      <c r="R3276" s="153"/>
      <c r="S3276" s="152"/>
      <c r="T3276" s="153"/>
      <c r="X3276" s="69" t="str">
        <f t="shared" si="106"/>
        <v/>
      </c>
      <c r="Y3276" s="69" t="str">
        <f t="shared" si="107"/>
        <v/>
      </c>
    </row>
    <row r="3277" spans="8:25" x14ac:dyDescent="0.25">
      <c r="H3277" s="155"/>
      <c r="I3277" s="151"/>
      <c r="J3277" s="152"/>
      <c r="K3277" s="153"/>
      <c r="L3277" s="153"/>
      <c r="M3277" s="153"/>
      <c r="N3277" s="153"/>
      <c r="O3277" s="153"/>
      <c r="P3277" s="153"/>
      <c r="Q3277" s="153"/>
      <c r="R3277" s="153"/>
      <c r="S3277" s="152"/>
      <c r="T3277" s="153"/>
      <c r="X3277" s="69" t="str">
        <f t="shared" si="106"/>
        <v/>
      </c>
      <c r="Y3277" s="69" t="str">
        <f t="shared" si="107"/>
        <v/>
      </c>
    </row>
    <row r="3278" spans="8:25" x14ac:dyDescent="0.25">
      <c r="H3278" s="155"/>
      <c r="I3278" s="151"/>
      <c r="J3278" s="152"/>
      <c r="K3278" s="153"/>
      <c r="L3278" s="153"/>
      <c r="M3278" s="153"/>
      <c r="N3278" s="153"/>
      <c r="O3278" s="153"/>
      <c r="P3278" s="153"/>
      <c r="Q3278" s="153"/>
      <c r="R3278" s="153"/>
      <c r="S3278" s="152"/>
      <c r="T3278" s="153"/>
      <c r="X3278" s="69" t="str">
        <f t="shared" si="106"/>
        <v/>
      </c>
      <c r="Y3278" s="69" t="str">
        <f t="shared" si="107"/>
        <v/>
      </c>
    </row>
    <row r="3279" spans="8:25" x14ac:dyDescent="0.25">
      <c r="H3279" s="155"/>
      <c r="I3279" s="151"/>
      <c r="J3279" s="152"/>
      <c r="K3279" s="153"/>
      <c r="L3279" s="153"/>
      <c r="M3279" s="153"/>
      <c r="N3279" s="153"/>
      <c r="O3279" s="153"/>
      <c r="P3279" s="153"/>
      <c r="Q3279" s="153"/>
      <c r="R3279" s="153"/>
      <c r="S3279" s="152"/>
      <c r="T3279" s="153"/>
      <c r="X3279" s="69" t="str">
        <f t="shared" si="106"/>
        <v/>
      </c>
      <c r="Y3279" s="69" t="str">
        <f t="shared" si="107"/>
        <v/>
      </c>
    </row>
    <row r="3280" spans="8:25" x14ac:dyDescent="0.25">
      <c r="H3280" s="155"/>
      <c r="I3280" s="151"/>
      <c r="J3280" s="152"/>
      <c r="K3280" s="153"/>
      <c r="L3280" s="153"/>
      <c r="M3280" s="153"/>
      <c r="N3280" s="153"/>
      <c r="O3280" s="153"/>
      <c r="P3280" s="153"/>
      <c r="Q3280" s="153"/>
      <c r="R3280" s="153"/>
      <c r="S3280" s="152"/>
      <c r="T3280" s="153"/>
      <c r="X3280" s="69" t="str">
        <f t="shared" si="106"/>
        <v/>
      </c>
      <c r="Y3280" s="69" t="str">
        <f t="shared" si="107"/>
        <v/>
      </c>
    </row>
    <row r="3281" spans="8:25" x14ac:dyDescent="0.25">
      <c r="H3281" s="155"/>
      <c r="I3281" s="151"/>
      <c r="J3281" s="152"/>
      <c r="K3281" s="153"/>
      <c r="L3281" s="153"/>
      <c r="M3281" s="153"/>
      <c r="N3281" s="153"/>
      <c r="O3281" s="153"/>
      <c r="P3281" s="153"/>
      <c r="Q3281" s="153"/>
      <c r="R3281" s="153"/>
      <c r="S3281" s="152"/>
      <c r="T3281" s="153"/>
      <c r="X3281" s="69" t="str">
        <f t="shared" si="106"/>
        <v/>
      </c>
      <c r="Y3281" s="69" t="str">
        <f t="shared" si="107"/>
        <v/>
      </c>
    </row>
    <row r="3282" spans="8:25" x14ac:dyDescent="0.25">
      <c r="H3282" s="155"/>
      <c r="I3282" s="151"/>
      <c r="J3282" s="152"/>
      <c r="K3282" s="153"/>
      <c r="L3282" s="153"/>
      <c r="M3282" s="153"/>
      <c r="N3282" s="153"/>
      <c r="O3282" s="153"/>
      <c r="P3282" s="153"/>
      <c r="Q3282" s="153"/>
      <c r="R3282" s="153"/>
      <c r="S3282" s="152"/>
      <c r="T3282" s="153"/>
      <c r="X3282" s="69" t="str">
        <f t="shared" si="106"/>
        <v/>
      </c>
      <c r="Y3282" s="69" t="str">
        <f t="shared" si="107"/>
        <v/>
      </c>
    </row>
    <row r="3283" spans="8:25" x14ac:dyDescent="0.25">
      <c r="H3283" s="155"/>
      <c r="I3283" s="151"/>
      <c r="J3283" s="152"/>
      <c r="K3283" s="153"/>
      <c r="L3283" s="153"/>
      <c r="M3283" s="153"/>
      <c r="N3283" s="153"/>
      <c r="O3283" s="153"/>
      <c r="P3283" s="153"/>
      <c r="Q3283" s="153"/>
      <c r="R3283" s="153"/>
      <c r="S3283" s="152"/>
      <c r="T3283" s="153"/>
      <c r="X3283" s="69" t="str">
        <f t="shared" si="106"/>
        <v/>
      </c>
      <c r="Y3283" s="69" t="str">
        <f t="shared" si="107"/>
        <v/>
      </c>
    </row>
    <row r="3284" spans="8:25" x14ac:dyDescent="0.25">
      <c r="H3284" s="155"/>
      <c r="I3284" s="151"/>
      <c r="J3284" s="152"/>
      <c r="K3284" s="153"/>
      <c r="L3284" s="153"/>
      <c r="M3284" s="153"/>
      <c r="N3284" s="153"/>
      <c r="O3284" s="153"/>
      <c r="P3284" s="153"/>
      <c r="Q3284" s="153"/>
      <c r="R3284" s="153"/>
      <c r="S3284" s="152"/>
      <c r="T3284" s="153"/>
      <c r="X3284" s="69" t="str">
        <f t="shared" si="106"/>
        <v/>
      </c>
      <c r="Y3284" s="69" t="str">
        <f t="shared" si="107"/>
        <v/>
      </c>
    </row>
    <row r="3285" spans="8:25" x14ac:dyDescent="0.25">
      <c r="H3285" s="155"/>
      <c r="I3285" s="151"/>
      <c r="J3285" s="152"/>
      <c r="K3285" s="153"/>
      <c r="L3285" s="153"/>
      <c r="M3285" s="153"/>
      <c r="N3285" s="153"/>
      <c r="O3285" s="153"/>
      <c r="P3285" s="153"/>
      <c r="Q3285" s="153"/>
      <c r="R3285" s="153"/>
      <c r="S3285" s="152"/>
      <c r="T3285" s="153"/>
      <c r="X3285" s="69" t="str">
        <f t="shared" si="106"/>
        <v/>
      </c>
      <c r="Y3285" s="69" t="str">
        <f t="shared" si="107"/>
        <v/>
      </c>
    </row>
    <row r="3286" spans="8:25" x14ac:dyDescent="0.25">
      <c r="H3286" s="155"/>
      <c r="I3286" s="151"/>
      <c r="J3286" s="152"/>
      <c r="K3286" s="153"/>
      <c r="L3286" s="153"/>
      <c r="M3286" s="153"/>
      <c r="N3286" s="153"/>
      <c r="O3286" s="153"/>
      <c r="P3286" s="153"/>
      <c r="Q3286" s="153"/>
      <c r="R3286" s="153"/>
      <c r="S3286" s="152"/>
      <c r="T3286" s="153"/>
      <c r="X3286" s="69" t="str">
        <f t="shared" si="106"/>
        <v/>
      </c>
      <c r="Y3286" s="69" t="str">
        <f t="shared" si="107"/>
        <v/>
      </c>
    </row>
    <row r="3287" spans="8:25" x14ac:dyDescent="0.25">
      <c r="H3287" s="155"/>
      <c r="I3287" s="151"/>
      <c r="J3287" s="152"/>
      <c r="K3287" s="153"/>
      <c r="L3287" s="153"/>
      <c r="M3287" s="153"/>
      <c r="N3287" s="153"/>
      <c r="O3287" s="153"/>
      <c r="P3287" s="153"/>
      <c r="Q3287" s="153"/>
      <c r="R3287" s="153"/>
      <c r="S3287" s="152"/>
      <c r="T3287" s="153"/>
      <c r="X3287" s="69" t="str">
        <f t="shared" si="106"/>
        <v/>
      </c>
      <c r="Y3287" s="69" t="str">
        <f t="shared" si="107"/>
        <v/>
      </c>
    </row>
    <row r="3288" spans="8:25" x14ac:dyDescent="0.25">
      <c r="H3288" s="155"/>
      <c r="I3288" s="151"/>
      <c r="J3288" s="152"/>
      <c r="K3288" s="153"/>
      <c r="L3288" s="153"/>
      <c r="M3288" s="153"/>
      <c r="N3288" s="153"/>
      <c r="O3288" s="153"/>
      <c r="P3288" s="153"/>
      <c r="Q3288" s="153"/>
      <c r="R3288" s="153"/>
      <c r="S3288" s="152"/>
      <c r="T3288" s="153"/>
      <c r="X3288" s="69" t="str">
        <f t="shared" si="106"/>
        <v/>
      </c>
      <c r="Y3288" s="69" t="str">
        <f t="shared" si="107"/>
        <v/>
      </c>
    </row>
    <row r="3289" spans="8:25" x14ac:dyDescent="0.25">
      <c r="H3289" s="155"/>
      <c r="I3289" s="151"/>
      <c r="J3289" s="152"/>
      <c r="K3289" s="153"/>
      <c r="L3289" s="153"/>
      <c r="M3289" s="153"/>
      <c r="N3289" s="153"/>
      <c r="O3289" s="153"/>
      <c r="P3289" s="153"/>
      <c r="Q3289" s="153"/>
      <c r="R3289" s="153"/>
      <c r="S3289" s="152"/>
      <c r="T3289" s="153"/>
      <c r="X3289" s="69" t="str">
        <f t="shared" si="106"/>
        <v/>
      </c>
      <c r="Y3289" s="69" t="str">
        <f t="shared" si="107"/>
        <v/>
      </c>
    </row>
    <row r="3290" spans="8:25" x14ac:dyDescent="0.25">
      <c r="H3290" s="155"/>
      <c r="I3290" s="151"/>
      <c r="J3290" s="152"/>
      <c r="K3290" s="153"/>
      <c r="L3290" s="153"/>
      <c r="M3290" s="153"/>
      <c r="N3290" s="153"/>
      <c r="O3290" s="153"/>
      <c r="P3290" s="153"/>
      <c r="Q3290" s="153"/>
      <c r="R3290" s="153"/>
      <c r="S3290" s="152"/>
      <c r="T3290" s="153"/>
      <c r="X3290" s="69" t="str">
        <f t="shared" si="106"/>
        <v/>
      </c>
      <c r="Y3290" s="69" t="str">
        <f t="shared" si="107"/>
        <v/>
      </c>
    </row>
    <row r="3291" spans="8:25" x14ac:dyDescent="0.25">
      <c r="H3291" s="155"/>
      <c r="I3291" s="151"/>
      <c r="J3291" s="152"/>
      <c r="K3291" s="153"/>
      <c r="L3291" s="153"/>
      <c r="M3291" s="153"/>
      <c r="N3291" s="153"/>
      <c r="O3291" s="153"/>
      <c r="P3291" s="153"/>
      <c r="Q3291" s="153"/>
      <c r="R3291" s="153"/>
      <c r="S3291" s="152"/>
      <c r="T3291" s="153"/>
      <c r="X3291" s="69" t="str">
        <f t="shared" si="106"/>
        <v/>
      </c>
      <c r="Y3291" s="69" t="str">
        <f t="shared" si="107"/>
        <v/>
      </c>
    </row>
    <row r="3292" spans="8:25" x14ac:dyDescent="0.25">
      <c r="H3292" s="155"/>
      <c r="I3292" s="151"/>
      <c r="J3292" s="152"/>
      <c r="K3292" s="153"/>
      <c r="L3292" s="153"/>
      <c r="M3292" s="153"/>
      <c r="N3292" s="153"/>
      <c r="O3292" s="153"/>
      <c r="P3292" s="153"/>
      <c r="Q3292" s="153"/>
      <c r="R3292" s="153"/>
      <c r="S3292" s="152"/>
      <c r="T3292" s="153"/>
      <c r="X3292" s="69" t="str">
        <f t="shared" si="106"/>
        <v/>
      </c>
      <c r="Y3292" s="69" t="str">
        <f t="shared" si="107"/>
        <v/>
      </c>
    </row>
    <row r="3293" spans="8:25" x14ac:dyDescent="0.25">
      <c r="H3293" s="155"/>
      <c r="I3293" s="151"/>
      <c r="J3293" s="152"/>
      <c r="K3293" s="153"/>
      <c r="L3293" s="153"/>
      <c r="M3293" s="153"/>
      <c r="N3293" s="153"/>
      <c r="O3293" s="153"/>
      <c r="P3293" s="153"/>
      <c r="Q3293" s="153"/>
      <c r="R3293" s="153"/>
      <c r="S3293" s="152"/>
      <c r="T3293" s="153"/>
      <c r="X3293" s="69" t="str">
        <f t="shared" si="106"/>
        <v/>
      </c>
      <c r="Y3293" s="69" t="str">
        <f t="shared" si="107"/>
        <v/>
      </c>
    </row>
    <row r="3294" spans="8:25" x14ac:dyDescent="0.25">
      <c r="H3294" s="155"/>
      <c r="I3294" s="151"/>
      <c r="J3294" s="152"/>
      <c r="K3294" s="153"/>
      <c r="L3294" s="153"/>
      <c r="M3294" s="153"/>
      <c r="N3294" s="153"/>
      <c r="O3294" s="153"/>
      <c r="P3294" s="153"/>
      <c r="Q3294" s="153"/>
      <c r="R3294" s="153"/>
      <c r="S3294" s="152"/>
      <c r="T3294" s="153"/>
      <c r="X3294" s="69" t="str">
        <f t="shared" si="106"/>
        <v/>
      </c>
      <c r="Y3294" s="69" t="str">
        <f t="shared" si="107"/>
        <v/>
      </c>
    </row>
    <row r="3295" spans="8:25" x14ac:dyDescent="0.25">
      <c r="H3295" s="155"/>
      <c r="I3295" s="151"/>
      <c r="J3295" s="152"/>
      <c r="K3295" s="153"/>
      <c r="L3295" s="153"/>
      <c r="M3295" s="153"/>
      <c r="N3295" s="153"/>
      <c r="O3295" s="153"/>
      <c r="P3295" s="153"/>
      <c r="Q3295" s="153"/>
      <c r="R3295" s="153"/>
      <c r="S3295" s="152"/>
      <c r="T3295" s="153"/>
      <c r="X3295" s="69" t="str">
        <f t="shared" si="106"/>
        <v/>
      </c>
      <c r="Y3295" s="69" t="str">
        <f t="shared" si="107"/>
        <v/>
      </c>
    </row>
    <row r="3296" spans="8:25" x14ac:dyDescent="0.25">
      <c r="H3296" s="155"/>
      <c r="I3296" s="151"/>
      <c r="J3296" s="152"/>
      <c r="K3296" s="153"/>
      <c r="L3296" s="153"/>
      <c r="M3296" s="153"/>
      <c r="N3296" s="153"/>
      <c r="O3296" s="153"/>
      <c r="P3296" s="153"/>
      <c r="Q3296" s="153"/>
      <c r="R3296" s="153"/>
      <c r="S3296" s="152"/>
      <c r="T3296" s="153"/>
      <c r="X3296" s="69" t="str">
        <f t="shared" si="106"/>
        <v/>
      </c>
      <c r="Y3296" s="69" t="str">
        <f t="shared" si="107"/>
        <v/>
      </c>
    </row>
    <row r="3297" spans="8:25" x14ac:dyDescent="0.25">
      <c r="H3297" s="155"/>
      <c r="I3297" s="151"/>
      <c r="J3297" s="152"/>
      <c r="K3297" s="153"/>
      <c r="L3297" s="153"/>
      <c r="M3297" s="153"/>
      <c r="N3297" s="153"/>
      <c r="O3297" s="153"/>
      <c r="P3297" s="153"/>
      <c r="Q3297" s="153"/>
      <c r="R3297" s="153"/>
      <c r="S3297" s="152"/>
      <c r="T3297" s="153"/>
      <c r="X3297" s="69" t="str">
        <f t="shared" si="106"/>
        <v/>
      </c>
      <c r="Y3297" s="69" t="str">
        <f t="shared" si="107"/>
        <v/>
      </c>
    </row>
    <row r="3298" spans="8:25" x14ac:dyDescent="0.25">
      <c r="H3298" s="155"/>
      <c r="I3298" s="151"/>
      <c r="J3298" s="152"/>
      <c r="K3298" s="153"/>
      <c r="L3298" s="153"/>
      <c r="M3298" s="153"/>
      <c r="N3298" s="153"/>
      <c r="O3298" s="153"/>
      <c r="P3298" s="153"/>
      <c r="Q3298" s="153"/>
      <c r="R3298" s="153"/>
      <c r="S3298" s="152"/>
      <c r="T3298" s="153"/>
      <c r="X3298" s="69" t="str">
        <f t="shared" si="106"/>
        <v/>
      </c>
      <c r="Y3298" s="69" t="str">
        <f t="shared" si="107"/>
        <v/>
      </c>
    </row>
    <row r="3299" spans="8:25" x14ac:dyDescent="0.25">
      <c r="H3299" s="155"/>
      <c r="I3299" s="151"/>
      <c r="J3299" s="152"/>
      <c r="K3299" s="153"/>
      <c r="L3299" s="153"/>
      <c r="M3299" s="153"/>
      <c r="N3299" s="153"/>
      <c r="O3299" s="153"/>
      <c r="P3299" s="153"/>
      <c r="Q3299" s="153"/>
      <c r="R3299" s="153"/>
      <c r="S3299" s="152"/>
      <c r="T3299" s="153"/>
      <c r="X3299" s="69" t="str">
        <f t="shared" si="106"/>
        <v/>
      </c>
      <c r="Y3299" s="69" t="str">
        <f t="shared" si="107"/>
        <v/>
      </c>
    </row>
    <row r="3300" spans="8:25" x14ac:dyDescent="0.25">
      <c r="H3300" s="155"/>
      <c r="I3300" s="151"/>
      <c r="J3300" s="152"/>
      <c r="K3300" s="153"/>
      <c r="L3300" s="153"/>
      <c r="M3300" s="153"/>
      <c r="N3300" s="153"/>
      <c r="O3300" s="153"/>
      <c r="P3300" s="153"/>
      <c r="Q3300" s="153"/>
      <c r="R3300" s="153"/>
      <c r="S3300" s="152"/>
      <c r="T3300" s="153"/>
      <c r="X3300" s="69" t="str">
        <f t="shared" si="106"/>
        <v/>
      </c>
      <c r="Y3300" s="69" t="str">
        <f t="shared" si="107"/>
        <v/>
      </c>
    </row>
    <row r="3301" spans="8:25" x14ac:dyDescent="0.25">
      <c r="H3301" s="155"/>
      <c r="I3301" s="151"/>
      <c r="J3301" s="152"/>
      <c r="K3301" s="153"/>
      <c r="L3301" s="153"/>
      <c r="M3301" s="153"/>
      <c r="N3301" s="153"/>
      <c r="O3301" s="153"/>
      <c r="P3301" s="153"/>
      <c r="Q3301" s="153"/>
      <c r="R3301" s="153"/>
      <c r="S3301" s="152"/>
      <c r="T3301" s="153"/>
      <c r="X3301" s="69" t="str">
        <f t="shared" si="106"/>
        <v/>
      </c>
      <c r="Y3301" s="69" t="str">
        <f t="shared" si="107"/>
        <v/>
      </c>
    </row>
    <row r="3302" spans="8:25" x14ac:dyDescent="0.25">
      <c r="H3302" s="155"/>
      <c r="I3302" s="151"/>
      <c r="J3302" s="152"/>
      <c r="K3302" s="153"/>
      <c r="L3302" s="153"/>
      <c r="M3302" s="153"/>
      <c r="N3302" s="153"/>
      <c r="O3302" s="153"/>
      <c r="P3302" s="153"/>
      <c r="Q3302" s="153"/>
      <c r="R3302" s="153"/>
      <c r="S3302" s="152"/>
      <c r="T3302" s="153"/>
      <c r="X3302" s="69" t="str">
        <f t="shared" si="106"/>
        <v/>
      </c>
      <c r="Y3302" s="69" t="str">
        <f t="shared" si="107"/>
        <v/>
      </c>
    </row>
    <row r="3303" spans="8:25" x14ac:dyDescent="0.25">
      <c r="H3303" s="155"/>
      <c r="I3303" s="151"/>
      <c r="J3303" s="152"/>
      <c r="K3303" s="153"/>
      <c r="L3303" s="153"/>
      <c r="M3303" s="153"/>
      <c r="N3303" s="153"/>
      <c r="O3303" s="153"/>
      <c r="P3303" s="153"/>
      <c r="Q3303" s="153"/>
      <c r="R3303" s="153"/>
      <c r="S3303" s="152"/>
      <c r="T3303" s="153"/>
      <c r="X3303" s="69" t="str">
        <f t="shared" si="106"/>
        <v/>
      </c>
      <c r="Y3303" s="69" t="str">
        <f t="shared" si="107"/>
        <v/>
      </c>
    </row>
    <row r="3304" spans="8:25" x14ac:dyDescent="0.25">
      <c r="H3304" s="155"/>
      <c r="I3304" s="151"/>
      <c r="J3304" s="152"/>
      <c r="K3304" s="153"/>
      <c r="L3304" s="153"/>
      <c r="M3304" s="153"/>
      <c r="N3304" s="153"/>
      <c r="O3304" s="153"/>
      <c r="P3304" s="153"/>
      <c r="Q3304" s="153"/>
      <c r="R3304" s="153"/>
      <c r="S3304" s="152"/>
      <c r="T3304" s="153"/>
      <c r="X3304" s="69" t="str">
        <f t="shared" si="106"/>
        <v/>
      </c>
      <c r="Y3304" s="69" t="str">
        <f t="shared" si="107"/>
        <v/>
      </c>
    </row>
    <row r="3305" spans="8:25" x14ac:dyDescent="0.25">
      <c r="H3305" s="155"/>
      <c r="I3305" s="151"/>
      <c r="J3305" s="152"/>
      <c r="K3305" s="153"/>
      <c r="L3305" s="153"/>
      <c r="M3305" s="153"/>
      <c r="N3305" s="153"/>
      <c r="O3305" s="153"/>
      <c r="P3305" s="153"/>
      <c r="Q3305" s="153"/>
      <c r="R3305" s="153"/>
      <c r="S3305" s="152"/>
      <c r="T3305" s="153"/>
      <c r="X3305" s="69" t="str">
        <f t="shared" si="106"/>
        <v/>
      </c>
      <c r="Y3305" s="69" t="str">
        <f t="shared" si="107"/>
        <v/>
      </c>
    </row>
    <row r="3306" spans="8:25" x14ac:dyDescent="0.25">
      <c r="H3306" s="155"/>
      <c r="I3306" s="151"/>
      <c r="J3306" s="152"/>
      <c r="K3306" s="153"/>
      <c r="L3306" s="153"/>
      <c r="M3306" s="153"/>
      <c r="N3306" s="153"/>
      <c r="O3306" s="153"/>
      <c r="P3306" s="153"/>
      <c r="Q3306" s="153"/>
      <c r="R3306" s="153"/>
      <c r="S3306" s="152"/>
      <c r="T3306" s="153"/>
      <c r="X3306" s="69" t="str">
        <f t="shared" si="106"/>
        <v/>
      </c>
      <c r="Y3306" s="69" t="str">
        <f t="shared" si="107"/>
        <v/>
      </c>
    </row>
    <row r="3307" spans="8:25" x14ac:dyDescent="0.25">
      <c r="H3307" s="155"/>
      <c r="I3307" s="151"/>
      <c r="J3307" s="152"/>
      <c r="K3307" s="153"/>
      <c r="L3307" s="153"/>
      <c r="M3307" s="153"/>
      <c r="N3307" s="153"/>
      <c r="O3307" s="153"/>
      <c r="P3307" s="153"/>
      <c r="Q3307" s="153"/>
      <c r="R3307" s="153"/>
      <c r="S3307" s="152"/>
      <c r="T3307" s="153"/>
      <c r="X3307" s="69" t="str">
        <f t="shared" si="106"/>
        <v/>
      </c>
      <c r="Y3307" s="69" t="str">
        <f t="shared" si="107"/>
        <v/>
      </c>
    </row>
    <row r="3308" spans="8:25" x14ac:dyDescent="0.25">
      <c r="H3308" s="155"/>
      <c r="I3308" s="151"/>
      <c r="J3308" s="152"/>
      <c r="K3308" s="153"/>
      <c r="L3308" s="153"/>
      <c r="M3308" s="153"/>
      <c r="N3308" s="153"/>
      <c r="O3308" s="153"/>
      <c r="P3308" s="153"/>
      <c r="Q3308" s="153"/>
      <c r="R3308" s="153"/>
      <c r="S3308" s="152"/>
      <c r="T3308" s="153"/>
      <c r="X3308" s="69" t="str">
        <f t="shared" si="106"/>
        <v/>
      </c>
      <c r="Y3308" s="69" t="str">
        <f t="shared" si="107"/>
        <v/>
      </c>
    </row>
    <row r="3309" spans="8:25" x14ac:dyDescent="0.25">
      <c r="H3309" s="155"/>
      <c r="I3309" s="151"/>
      <c r="J3309" s="152"/>
      <c r="K3309" s="153"/>
      <c r="L3309" s="153"/>
      <c r="M3309" s="153"/>
      <c r="N3309" s="153"/>
      <c r="O3309" s="153"/>
      <c r="P3309" s="153"/>
      <c r="Q3309" s="153"/>
      <c r="R3309" s="153"/>
      <c r="S3309" s="152"/>
      <c r="T3309" s="153"/>
      <c r="X3309" s="69" t="str">
        <f t="shared" si="106"/>
        <v/>
      </c>
      <c r="Y3309" s="69" t="str">
        <f t="shared" si="107"/>
        <v/>
      </c>
    </row>
    <row r="3310" spans="8:25" x14ac:dyDescent="0.25">
      <c r="H3310" s="155"/>
      <c r="I3310" s="151"/>
      <c r="J3310" s="152"/>
      <c r="K3310" s="153"/>
      <c r="L3310" s="153"/>
      <c r="M3310" s="153"/>
      <c r="N3310" s="153"/>
      <c r="O3310" s="153"/>
      <c r="P3310" s="153"/>
      <c r="Q3310" s="153"/>
      <c r="R3310" s="153"/>
      <c r="S3310" s="152"/>
      <c r="T3310" s="153"/>
      <c r="X3310" s="69" t="str">
        <f t="shared" si="106"/>
        <v/>
      </c>
      <c r="Y3310" s="69" t="str">
        <f t="shared" si="107"/>
        <v/>
      </c>
    </row>
    <row r="3311" spans="8:25" x14ac:dyDescent="0.25">
      <c r="H3311" s="155"/>
      <c r="I3311" s="151"/>
      <c r="J3311" s="152"/>
      <c r="K3311" s="153"/>
      <c r="L3311" s="153"/>
      <c r="M3311" s="153"/>
      <c r="N3311" s="153"/>
      <c r="O3311" s="153"/>
      <c r="P3311" s="153"/>
      <c r="Q3311" s="153"/>
      <c r="R3311" s="153"/>
      <c r="S3311" s="152"/>
      <c r="T3311" s="153"/>
      <c r="X3311" s="69" t="str">
        <f t="shared" si="106"/>
        <v/>
      </c>
      <c r="Y3311" s="69" t="str">
        <f t="shared" si="107"/>
        <v/>
      </c>
    </row>
    <row r="3312" spans="8:25" x14ac:dyDescent="0.25">
      <c r="H3312" s="155"/>
      <c r="I3312" s="151"/>
      <c r="J3312" s="152"/>
      <c r="K3312" s="153"/>
      <c r="L3312" s="153"/>
      <c r="M3312" s="153"/>
      <c r="N3312" s="153"/>
      <c r="O3312" s="153"/>
      <c r="P3312" s="153"/>
      <c r="Q3312" s="153"/>
      <c r="R3312" s="153"/>
      <c r="S3312" s="152"/>
      <c r="T3312" s="153"/>
      <c r="X3312" s="69" t="str">
        <f t="shared" si="106"/>
        <v/>
      </c>
      <c r="Y3312" s="69" t="str">
        <f t="shared" si="107"/>
        <v/>
      </c>
    </row>
    <row r="3313" spans="8:25" x14ac:dyDescent="0.25">
      <c r="H3313" s="155"/>
      <c r="I3313" s="151"/>
      <c r="J3313" s="152"/>
      <c r="K3313" s="153"/>
      <c r="L3313" s="153"/>
      <c r="M3313" s="153"/>
      <c r="N3313" s="153"/>
      <c r="O3313" s="153"/>
      <c r="P3313" s="153"/>
      <c r="Q3313" s="153"/>
      <c r="R3313" s="153"/>
      <c r="S3313" s="152"/>
      <c r="T3313" s="153"/>
      <c r="X3313" s="69" t="str">
        <f t="shared" si="106"/>
        <v/>
      </c>
      <c r="Y3313" s="69" t="str">
        <f t="shared" si="107"/>
        <v/>
      </c>
    </row>
    <row r="3314" spans="8:25" x14ac:dyDescent="0.25">
      <c r="H3314" s="155"/>
      <c r="I3314" s="151"/>
      <c r="J3314" s="152"/>
      <c r="K3314" s="153"/>
      <c r="L3314" s="153"/>
      <c r="M3314" s="153"/>
      <c r="N3314" s="153"/>
      <c r="O3314" s="153"/>
      <c r="P3314" s="153"/>
      <c r="Q3314" s="153"/>
      <c r="R3314" s="153"/>
      <c r="S3314" s="152"/>
      <c r="T3314" s="153"/>
      <c r="X3314" s="69" t="str">
        <f t="shared" si="106"/>
        <v/>
      </c>
      <c r="Y3314" s="69" t="str">
        <f t="shared" si="107"/>
        <v/>
      </c>
    </row>
    <row r="3315" spans="8:25" x14ac:dyDescent="0.25">
      <c r="H3315" s="155"/>
      <c r="I3315" s="151"/>
      <c r="J3315" s="152"/>
      <c r="K3315" s="153"/>
      <c r="L3315" s="153"/>
      <c r="M3315" s="153"/>
      <c r="N3315" s="153"/>
      <c r="O3315" s="153"/>
      <c r="P3315" s="153"/>
      <c r="Q3315" s="153"/>
      <c r="R3315" s="153"/>
      <c r="S3315" s="152"/>
      <c r="T3315" s="153"/>
      <c r="X3315" s="69" t="str">
        <f t="shared" si="106"/>
        <v/>
      </c>
      <c r="Y3315" s="69" t="str">
        <f t="shared" si="107"/>
        <v/>
      </c>
    </row>
    <row r="3316" spans="8:25" x14ac:dyDescent="0.25">
      <c r="H3316" s="155"/>
      <c r="I3316" s="151"/>
      <c r="J3316" s="152"/>
      <c r="K3316" s="153"/>
      <c r="L3316" s="153"/>
      <c r="M3316" s="153"/>
      <c r="N3316" s="153"/>
      <c r="O3316" s="153"/>
      <c r="P3316" s="153"/>
      <c r="Q3316" s="153"/>
      <c r="R3316" s="153"/>
      <c r="S3316" s="152"/>
      <c r="T3316" s="153"/>
      <c r="X3316" s="69" t="str">
        <f t="shared" si="106"/>
        <v/>
      </c>
      <c r="Y3316" s="69" t="str">
        <f t="shared" si="107"/>
        <v/>
      </c>
    </row>
    <row r="3317" spans="8:25" x14ac:dyDescent="0.25">
      <c r="H3317" s="155"/>
      <c r="I3317" s="151"/>
      <c r="J3317" s="152"/>
      <c r="K3317" s="153"/>
      <c r="L3317" s="153"/>
      <c r="M3317" s="153"/>
      <c r="N3317" s="153"/>
      <c r="O3317" s="153"/>
      <c r="P3317" s="153"/>
      <c r="Q3317" s="153"/>
      <c r="R3317" s="153"/>
      <c r="S3317" s="152"/>
      <c r="T3317" s="153"/>
      <c r="X3317" s="69" t="str">
        <f t="shared" si="106"/>
        <v/>
      </c>
      <c r="Y3317" s="69" t="str">
        <f t="shared" si="107"/>
        <v/>
      </c>
    </row>
    <row r="3318" spans="8:25" x14ac:dyDescent="0.25">
      <c r="H3318" s="155"/>
      <c r="I3318" s="151"/>
      <c r="J3318" s="152"/>
      <c r="K3318" s="153"/>
      <c r="L3318" s="153"/>
      <c r="M3318" s="153"/>
      <c r="N3318" s="153"/>
      <c r="O3318" s="153"/>
      <c r="P3318" s="153"/>
      <c r="Q3318" s="153"/>
      <c r="R3318" s="153"/>
      <c r="S3318" s="152"/>
      <c r="T3318" s="153"/>
      <c r="X3318" s="69" t="str">
        <f t="shared" si="106"/>
        <v/>
      </c>
      <c r="Y3318" s="69" t="str">
        <f t="shared" si="107"/>
        <v/>
      </c>
    </row>
    <row r="3319" spans="8:25" x14ac:dyDescent="0.25">
      <c r="H3319" s="155"/>
      <c r="I3319" s="151"/>
      <c r="J3319" s="152"/>
      <c r="K3319" s="153"/>
      <c r="L3319" s="153"/>
      <c r="M3319" s="153"/>
      <c r="N3319" s="153"/>
      <c r="O3319" s="153"/>
      <c r="P3319" s="153"/>
      <c r="Q3319" s="153"/>
      <c r="R3319" s="153"/>
      <c r="S3319" s="152"/>
      <c r="T3319" s="153"/>
      <c r="X3319" s="69" t="str">
        <f t="shared" si="106"/>
        <v/>
      </c>
      <c r="Y3319" s="69" t="str">
        <f t="shared" si="107"/>
        <v/>
      </c>
    </row>
    <row r="3320" spans="8:25" x14ac:dyDescent="0.25">
      <c r="H3320" s="155"/>
      <c r="I3320" s="151"/>
      <c r="J3320" s="152"/>
      <c r="K3320" s="153"/>
      <c r="L3320" s="153"/>
      <c r="M3320" s="153"/>
      <c r="N3320" s="153"/>
      <c r="O3320" s="153"/>
      <c r="P3320" s="153"/>
      <c r="Q3320" s="153"/>
      <c r="R3320" s="153"/>
      <c r="S3320" s="152"/>
      <c r="T3320" s="153"/>
      <c r="X3320" s="69" t="str">
        <f t="shared" si="106"/>
        <v/>
      </c>
      <c r="Y3320" s="69" t="str">
        <f t="shared" si="107"/>
        <v/>
      </c>
    </row>
    <row r="3321" spans="8:25" x14ac:dyDescent="0.25">
      <c r="H3321" s="155"/>
      <c r="I3321" s="151"/>
      <c r="J3321" s="152"/>
      <c r="K3321" s="153"/>
      <c r="L3321" s="153"/>
      <c r="M3321" s="153"/>
      <c r="N3321" s="153"/>
      <c r="O3321" s="153"/>
      <c r="P3321" s="153"/>
      <c r="Q3321" s="153"/>
      <c r="R3321" s="153"/>
      <c r="S3321" s="152"/>
      <c r="T3321" s="153"/>
      <c r="X3321" s="69" t="str">
        <f t="shared" si="106"/>
        <v/>
      </c>
      <c r="Y3321" s="69" t="str">
        <f t="shared" si="107"/>
        <v/>
      </c>
    </row>
    <row r="3322" spans="8:25" x14ac:dyDescent="0.25">
      <c r="H3322" s="155"/>
      <c r="I3322" s="151"/>
      <c r="J3322" s="152"/>
      <c r="K3322" s="153"/>
      <c r="L3322" s="153"/>
      <c r="M3322" s="153"/>
      <c r="N3322" s="153"/>
      <c r="O3322" s="153"/>
      <c r="P3322" s="153"/>
      <c r="Q3322" s="153"/>
      <c r="R3322" s="153"/>
      <c r="S3322" s="152"/>
      <c r="T3322" s="153"/>
      <c r="X3322" s="69" t="str">
        <f t="shared" si="106"/>
        <v/>
      </c>
      <c r="Y3322" s="69" t="str">
        <f t="shared" si="107"/>
        <v/>
      </c>
    </row>
    <row r="3323" spans="8:25" x14ac:dyDescent="0.25">
      <c r="H3323" s="155"/>
      <c r="I3323" s="151"/>
      <c r="J3323" s="152"/>
      <c r="K3323" s="153"/>
      <c r="L3323" s="153"/>
      <c r="M3323" s="153"/>
      <c r="N3323" s="153"/>
      <c r="O3323" s="153"/>
      <c r="P3323" s="153"/>
      <c r="Q3323" s="153"/>
      <c r="R3323" s="153"/>
      <c r="S3323" s="152"/>
      <c r="T3323" s="153"/>
      <c r="X3323" s="69" t="str">
        <f t="shared" si="106"/>
        <v/>
      </c>
      <c r="Y3323" s="69" t="str">
        <f t="shared" si="107"/>
        <v/>
      </c>
    </row>
    <row r="3324" spans="8:25" x14ac:dyDescent="0.25">
      <c r="H3324" s="155"/>
      <c r="I3324" s="151"/>
      <c r="J3324" s="152"/>
      <c r="K3324" s="153"/>
      <c r="L3324" s="153"/>
      <c r="M3324" s="153"/>
      <c r="N3324" s="153"/>
      <c r="O3324" s="153"/>
      <c r="P3324" s="153"/>
      <c r="Q3324" s="153"/>
      <c r="R3324" s="153"/>
      <c r="S3324" s="152"/>
      <c r="T3324" s="153"/>
      <c r="X3324" s="69" t="str">
        <f t="shared" si="106"/>
        <v/>
      </c>
      <c r="Y3324" s="69" t="str">
        <f t="shared" si="107"/>
        <v/>
      </c>
    </row>
    <row r="3325" spans="8:25" x14ac:dyDescent="0.25">
      <c r="H3325" s="155"/>
      <c r="I3325" s="151"/>
      <c r="J3325" s="152"/>
      <c r="K3325" s="153"/>
      <c r="L3325" s="153"/>
      <c r="M3325" s="153"/>
      <c r="N3325" s="153"/>
      <c r="O3325" s="153"/>
      <c r="P3325" s="153"/>
      <c r="Q3325" s="153"/>
      <c r="R3325" s="153"/>
      <c r="S3325" s="152"/>
      <c r="T3325" s="153"/>
      <c r="X3325" s="69" t="str">
        <f t="shared" si="106"/>
        <v/>
      </c>
      <c r="Y3325" s="69" t="str">
        <f t="shared" si="107"/>
        <v/>
      </c>
    </row>
    <row r="3326" spans="8:25" x14ac:dyDescent="0.25">
      <c r="H3326" s="155"/>
      <c r="I3326" s="151"/>
      <c r="J3326" s="152"/>
      <c r="K3326" s="153"/>
      <c r="L3326" s="153"/>
      <c r="M3326" s="153"/>
      <c r="N3326" s="153"/>
      <c r="O3326" s="153"/>
      <c r="P3326" s="153"/>
      <c r="Q3326" s="153"/>
      <c r="R3326" s="153"/>
      <c r="S3326" s="152"/>
      <c r="T3326" s="153"/>
      <c r="X3326" s="69" t="str">
        <f t="shared" si="106"/>
        <v/>
      </c>
      <c r="Y3326" s="69" t="str">
        <f t="shared" si="107"/>
        <v/>
      </c>
    </row>
    <row r="3327" spans="8:25" x14ac:dyDescent="0.25">
      <c r="H3327" s="155"/>
      <c r="I3327" s="151"/>
      <c r="J3327" s="152"/>
      <c r="K3327" s="153"/>
      <c r="L3327" s="153"/>
      <c r="M3327" s="153"/>
      <c r="N3327" s="153"/>
      <c r="O3327" s="153"/>
      <c r="P3327" s="153"/>
      <c r="Q3327" s="153"/>
      <c r="R3327" s="153"/>
      <c r="S3327" s="152"/>
      <c r="T3327" s="153"/>
      <c r="X3327" s="69" t="str">
        <f t="shared" si="106"/>
        <v/>
      </c>
      <c r="Y3327" s="69" t="str">
        <f t="shared" si="107"/>
        <v/>
      </c>
    </row>
    <row r="3328" spans="8:25" x14ac:dyDescent="0.25">
      <c r="H3328" s="155"/>
      <c r="I3328" s="151"/>
      <c r="J3328" s="152"/>
      <c r="K3328" s="153"/>
      <c r="L3328" s="153"/>
      <c r="M3328" s="153"/>
      <c r="N3328" s="153"/>
      <c r="O3328" s="153"/>
      <c r="P3328" s="153"/>
      <c r="Q3328" s="153"/>
      <c r="R3328" s="153"/>
      <c r="S3328" s="152"/>
      <c r="T3328" s="153"/>
      <c r="X3328" s="69" t="str">
        <f t="shared" si="106"/>
        <v/>
      </c>
      <c r="Y3328" s="69" t="str">
        <f t="shared" si="107"/>
        <v/>
      </c>
    </row>
    <row r="3329" spans="8:25" x14ac:dyDescent="0.25">
      <c r="H3329" s="155"/>
      <c r="I3329" s="151"/>
      <c r="J3329" s="152"/>
      <c r="K3329" s="153"/>
      <c r="L3329" s="153"/>
      <c r="M3329" s="153"/>
      <c r="N3329" s="153"/>
      <c r="O3329" s="153"/>
      <c r="P3329" s="153"/>
      <c r="Q3329" s="153"/>
      <c r="R3329" s="153"/>
      <c r="S3329" s="152"/>
      <c r="T3329" s="153"/>
      <c r="X3329" s="69" t="str">
        <f t="shared" si="106"/>
        <v/>
      </c>
      <c r="Y3329" s="69" t="str">
        <f t="shared" si="107"/>
        <v/>
      </c>
    </row>
    <row r="3330" spans="8:25" x14ac:dyDescent="0.25">
      <c r="H3330" s="155"/>
      <c r="I3330" s="151"/>
      <c r="J3330" s="152"/>
      <c r="K3330" s="153"/>
      <c r="L3330" s="153"/>
      <c r="M3330" s="153"/>
      <c r="N3330" s="153"/>
      <c r="O3330" s="153"/>
      <c r="P3330" s="153"/>
      <c r="Q3330" s="153"/>
      <c r="R3330" s="153"/>
      <c r="S3330" s="152"/>
      <c r="T3330" s="153"/>
      <c r="X3330" s="69" t="str">
        <f t="shared" ref="X3330:X3393" si="108">IF(W3330&lt;&gt;"",W3330-I3330,"")</f>
        <v/>
      </c>
      <c r="Y3330" s="69" t="str">
        <f t="shared" si="107"/>
        <v/>
      </c>
    </row>
    <row r="3331" spans="8:25" x14ac:dyDescent="0.25">
      <c r="H3331" s="155"/>
      <c r="I3331" s="151"/>
      <c r="J3331" s="152"/>
      <c r="K3331" s="153"/>
      <c r="L3331" s="153"/>
      <c r="M3331" s="153"/>
      <c r="N3331" s="153"/>
      <c r="O3331" s="153"/>
      <c r="P3331" s="153"/>
      <c r="Q3331" s="153"/>
      <c r="R3331" s="153"/>
      <c r="S3331" s="152"/>
      <c r="T3331" s="153"/>
      <c r="X3331" s="69" t="str">
        <f t="shared" si="108"/>
        <v/>
      </c>
      <c r="Y3331" s="69" t="str">
        <f t="shared" ref="Y3331:Y3394" si="109">IF(X3331&lt;&gt;"",IF(X3331&lt;365,"&lt; 1 year",IF(X3331&lt;730,"1-2",IF(X3331&lt;1095,"2-3",IF(X3331&lt;1460,"3-4",IF(X3331&lt;1825,"4-5","5+"))))),"")</f>
        <v/>
      </c>
    </row>
    <row r="3332" spans="8:25" x14ac:dyDescent="0.25">
      <c r="H3332" s="155"/>
      <c r="I3332" s="151"/>
      <c r="J3332" s="152"/>
      <c r="K3332" s="153"/>
      <c r="L3332" s="153"/>
      <c r="M3332" s="153"/>
      <c r="N3332" s="153"/>
      <c r="O3332" s="153"/>
      <c r="P3332" s="153"/>
      <c r="Q3332" s="153"/>
      <c r="R3332" s="153"/>
      <c r="S3332" s="152"/>
      <c r="T3332" s="153"/>
      <c r="X3332" s="69" t="str">
        <f t="shared" si="108"/>
        <v/>
      </c>
      <c r="Y3332" s="69" t="str">
        <f t="shared" si="109"/>
        <v/>
      </c>
    </row>
    <row r="3333" spans="8:25" x14ac:dyDescent="0.25">
      <c r="H3333" s="155"/>
      <c r="I3333" s="151"/>
      <c r="J3333" s="152"/>
      <c r="K3333" s="153"/>
      <c r="L3333" s="153"/>
      <c r="M3333" s="153"/>
      <c r="N3333" s="153"/>
      <c r="O3333" s="153"/>
      <c r="P3333" s="153"/>
      <c r="Q3333" s="153"/>
      <c r="R3333" s="153"/>
      <c r="S3333" s="152"/>
      <c r="T3333" s="153"/>
      <c r="X3333" s="69" t="str">
        <f t="shared" si="108"/>
        <v/>
      </c>
      <c r="Y3333" s="69" t="str">
        <f t="shared" si="109"/>
        <v/>
      </c>
    </row>
    <row r="3334" spans="8:25" x14ac:dyDescent="0.25">
      <c r="H3334" s="155"/>
      <c r="I3334" s="151"/>
      <c r="J3334" s="152"/>
      <c r="K3334" s="153"/>
      <c r="L3334" s="153"/>
      <c r="M3334" s="153"/>
      <c r="N3334" s="153"/>
      <c r="O3334" s="153"/>
      <c r="P3334" s="153"/>
      <c r="Q3334" s="153"/>
      <c r="R3334" s="153"/>
      <c r="S3334" s="152"/>
      <c r="T3334" s="153"/>
      <c r="X3334" s="69" t="str">
        <f t="shared" si="108"/>
        <v/>
      </c>
      <c r="Y3334" s="69" t="str">
        <f t="shared" si="109"/>
        <v/>
      </c>
    </row>
    <row r="3335" spans="8:25" x14ac:dyDescent="0.25">
      <c r="H3335" s="155"/>
      <c r="I3335" s="151"/>
      <c r="J3335" s="152"/>
      <c r="K3335" s="153"/>
      <c r="L3335" s="153"/>
      <c r="M3335" s="153"/>
      <c r="N3335" s="153"/>
      <c r="O3335" s="153"/>
      <c r="P3335" s="153"/>
      <c r="Q3335" s="153"/>
      <c r="R3335" s="153"/>
      <c r="S3335" s="152"/>
      <c r="T3335" s="153"/>
      <c r="X3335" s="69" t="str">
        <f t="shared" si="108"/>
        <v/>
      </c>
      <c r="Y3335" s="69" t="str">
        <f t="shared" si="109"/>
        <v/>
      </c>
    </row>
    <row r="3336" spans="8:25" x14ac:dyDescent="0.25">
      <c r="H3336" s="155"/>
      <c r="I3336" s="151"/>
      <c r="J3336" s="152"/>
      <c r="K3336" s="153"/>
      <c r="L3336" s="153"/>
      <c r="M3336" s="153"/>
      <c r="N3336" s="153"/>
      <c r="O3336" s="153"/>
      <c r="P3336" s="153"/>
      <c r="Q3336" s="153"/>
      <c r="R3336" s="153"/>
      <c r="S3336" s="152"/>
      <c r="T3336" s="153"/>
      <c r="X3336" s="69" t="str">
        <f t="shared" si="108"/>
        <v/>
      </c>
      <c r="Y3336" s="69" t="str">
        <f t="shared" si="109"/>
        <v/>
      </c>
    </row>
    <row r="3337" spans="8:25" x14ac:dyDescent="0.25">
      <c r="H3337" s="155"/>
      <c r="I3337" s="151"/>
      <c r="J3337" s="152"/>
      <c r="K3337" s="153"/>
      <c r="L3337" s="153"/>
      <c r="M3337" s="153"/>
      <c r="N3337" s="153"/>
      <c r="O3337" s="153"/>
      <c r="P3337" s="153"/>
      <c r="Q3337" s="153"/>
      <c r="R3337" s="153"/>
      <c r="S3337" s="152"/>
      <c r="T3337" s="153"/>
      <c r="X3337" s="69" t="str">
        <f t="shared" si="108"/>
        <v/>
      </c>
      <c r="Y3337" s="69" t="str">
        <f t="shared" si="109"/>
        <v/>
      </c>
    </row>
    <row r="3338" spans="8:25" x14ac:dyDescent="0.25">
      <c r="H3338" s="155"/>
      <c r="I3338" s="151"/>
      <c r="J3338" s="152"/>
      <c r="K3338" s="153"/>
      <c r="L3338" s="153"/>
      <c r="M3338" s="153"/>
      <c r="N3338" s="153"/>
      <c r="O3338" s="153"/>
      <c r="P3338" s="153"/>
      <c r="Q3338" s="153"/>
      <c r="R3338" s="153"/>
      <c r="S3338" s="152"/>
      <c r="T3338" s="153"/>
      <c r="X3338" s="69" t="str">
        <f t="shared" si="108"/>
        <v/>
      </c>
      <c r="Y3338" s="69" t="str">
        <f t="shared" si="109"/>
        <v/>
      </c>
    </row>
    <row r="3339" spans="8:25" x14ac:dyDescent="0.25">
      <c r="H3339" s="155"/>
      <c r="I3339" s="151"/>
      <c r="J3339" s="152"/>
      <c r="K3339" s="153"/>
      <c r="L3339" s="153"/>
      <c r="M3339" s="153"/>
      <c r="N3339" s="153"/>
      <c r="O3339" s="153"/>
      <c r="P3339" s="153"/>
      <c r="Q3339" s="153"/>
      <c r="R3339" s="153"/>
      <c r="S3339" s="152"/>
      <c r="T3339" s="153"/>
      <c r="X3339" s="69" t="str">
        <f t="shared" si="108"/>
        <v/>
      </c>
      <c r="Y3339" s="69" t="str">
        <f t="shared" si="109"/>
        <v/>
      </c>
    </row>
    <row r="3340" spans="8:25" x14ac:dyDescent="0.25">
      <c r="H3340" s="155"/>
      <c r="I3340" s="151"/>
      <c r="J3340" s="152"/>
      <c r="K3340" s="153"/>
      <c r="L3340" s="153"/>
      <c r="M3340" s="153"/>
      <c r="N3340" s="153"/>
      <c r="O3340" s="153"/>
      <c r="P3340" s="153"/>
      <c r="Q3340" s="153"/>
      <c r="R3340" s="153"/>
      <c r="S3340" s="152"/>
      <c r="T3340" s="153"/>
      <c r="X3340" s="69" t="str">
        <f t="shared" si="108"/>
        <v/>
      </c>
      <c r="Y3340" s="69" t="str">
        <f t="shared" si="109"/>
        <v/>
      </c>
    </row>
    <row r="3341" spans="8:25" x14ac:dyDescent="0.25">
      <c r="H3341" s="155"/>
      <c r="I3341" s="151"/>
      <c r="J3341" s="152"/>
      <c r="K3341" s="153"/>
      <c r="L3341" s="153"/>
      <c r="M3341" s="153"/>
      <c r="N3341" s="153"/>
      <c r="O3341" s="153"/>
      <c r="P3341" s="153"/>
      <c r="Q3341" s="153"/>
      <c r="R3341" s="153"/>
      <c r="S3341" s="152"/>
      <c r="T3341" s="153"/>
      <c r="X3341" s="69" t="str">
        <f t="shared" si="108"/>
        <v/>
      </c>
      <c r="Y3341" s="69" t="str">
        <f t="shared" si="109"/>
        <v/>
      </c>
    </row>
    <row r="3342" spans="8:25" x14ac:dyDescent="0.25">
      <c r="H3342" s="155"/>
      <c r="I3342" s="151"/>
      <c r="J3342" s="152"/>
      <c r="K3342" s="153"/>
      <c r="L3342" s="153"/>
      <c r="M3342" s="153"/>
      <c r="N3342" s="153"/>
      <c r="O3342" s="153"/>
      <c r="P3342" s="153"/>
      <c r="Q3342" s="153"/>
      <c r="R3342" s="153"/>
      <c r="S3342" s="152"/>
      <c r="T3342" s="153"/>
      <c r="X3342" s="69" t="str">
        <f t="shared" si="108"/>
        <v/>
      </c>
      <c r="Y3342" s="69" t="str">
        <f t="shared" si="109"/>
        <v/>
      </c>
    </row>
    <row r="3343" spans="8:25" x14ac:dyDescent="0.25">
      <c r="H3343" s="155"/>
      <c r="I3343" s="151"/>
      <c r="J3343" s="152"/>
      <c r="K3343" s="153"/>
      <c r="L3343" s="153"/>
      <c r="M3343" s="153"/>
      <c r="N3343" s="153"/>
      <c r="O3343" s="153"/>
      <c r="P3343" s="153"/>
      <c r="Q3343" s="153"/>
      <c r="R3343" s="153"/>
      <c r="S3343" s="152"/>
      <c r="T3343" s="153"/>
      <c r="X3343" s="69" t="str">
        <f t="shared" si="108"/>
        <v/>
      </c>
      <c r="Y3343" s="69" t="str">
        <f t="shared" si="109"/>
        <v/>
      </c>
    </row>
    <row r="3344" spans="8:25" x14ac:dyDescent="0.25">
      <c r="H3344" s="155"/>
      <c r="I3344" s="151"/>
      <c r="J3344" s="152"/>
      <c r="K3344" s="153"/>
      <c r="L3344" s="153"/>
      <c r="M3344" s="153"/>
      <c r="N3344" s="153"/>
      <c r="O3344" s="153"/>
      <c r="P3344" s="153"/>
      <c r="Q3344" s="153"/>
      <c r="R3344" s="153"/>
      <c r="S3344" s="152"/>
      <c r="T3344" s="153"/>
      <c r="X3344" s="69" t="str">
        <f t="shared" si="108"/>
        <v/>
      </c>
      <c r="Y3344" s="69" t="str">
        <f t="shared" si="109"/>
        <v/>
      </c>
    </row>
    <row r="3345" spans="8:25" x14ac:dyDescent="0.25">
      <c r="H3345" s="155"/>
      <c r="I3345" s="151"/>
      <c r="J3345" s="152"/>
      <c r="K3345" s="153"/>
      <c r="L3345" s="153"/>
      <c r="M3345" s="153"/>
      <c r="N3345" s="153"/>
      <c r="O3345" s="153"/>
      <c r="P3345" s="153"/>
      <c r="Q3345" s="153"/>
      <c r="R3345" s="153"/>
      <c r="S3345" s="152"/>
      <c r="T3345" s="153"/>
      <c r="X3345" s="69" t="str">
        <f t="shared" si="108"/>
        <v/>
      </c>
      <c r="Y3345" s="69" t="str">
        <f t="shared" si="109"/>
        <v/>
      </c>
    </row>
    <row r="3346" spans="8:25" x14ac:dyDescent="0.25">
      <c r="H3346" s="155"/>
      <c r="I3346" s="151"/>
      <c r="J3346" s="152"/>
      <c r="K3346" s="153"/>
      <c r="L3346" s="153"/>
      <c r="M3346" s="153"/>
      <c r="N3346" s="153"/>
      <c r="O3346" s="153"/>
      <c r="P3346" s="153"/>
      <c r="Q3346" s="153"/>
      <c r="R3346" s="153"/>
      <c r="S3346" s="152"/>
      <c r="T3346" s="153"/>
      <c r="X3346" s="69" t="str">
        <f t="shared" si="108"/>
        <v/>
      </c>
      <c r="Y3346" s="69" t="str">
        <f t="shared" si="109"/>
        <v/>
      </c>
    </row>
    <row r="3347" spans="8:25" x14ac:dyDescent="0.25">
      <c r="H3347" s="155"/>
      <c r="I3347" s="151"/>
      <c r="J3347" s="152"/>
      <c r="K3347" s="153"/>
      <c r="L3347" s="153"/>
      <c r="M3347" s="153"/>
      <c r="N3347" s="153"/>
      <c r="O3347" s="153"/>
      <c r="P3347" s="153"/>
      <c r="Q3347" s="153"/>
      <c r="R3347" s="153"/>
      <c r="S3347" s="152"/>
      <c r="T3347" s="153"/>
      <c r="X3347" s="69" t="str">
        <f t="shared" si="108"/>
        <v/>
      </c>
      <c r="Y3347" s="69" t="str">
        <f t="shared" si="109"/>
        <v/>
      </c>
    </row>
    <row r="3348" spans="8:25" x14ac:dyDescent="0.25">
      <c r="H3348" s="155"/>
      <c r="I3348" s="151"/>
      <c r="J3348" s="152"/>
      <c r="K3348" s="153"/>
      <c r="L3348" s="153"/>
      <c r="M3348" s="153"/>
      <c r="N3348" s="153"/>
      <c r="O3348" s="153"/>
      <c r="P3348" s="153"/>
      <c r="Q3348" s="153"/>
      <c r="R3348" s="153"/>
      <c r="S3348" s="152"/>
      <c r="T3348" s="153"/>
      <c r="X3348" s="69" t="str">
        <f t="shared" si="108"/>
        <v/>
      </c>
      <c r="Y3348" s="69" t="str">
        <f t="shared" si="109"/>
        <v/>
      </c>
    </row>
    <row r="3349" spans="8:25" x14ac:dyDescent="0.25">
      <c r="H3349" s="155"/>
      <c r="I3349" s="151"/>
      <c r="J3349" s="152"/>
      <c r="K3349" s="153"/>
      <c r="L3349" s="153"/>
      <c r="M3349" s="153"/>
      <c r="N3349" s="153"/>
      <c r="O3349" s="153"/>
      <c r="P3349" s="153"/>
      <c r="Q3349" s="153"/>
      <c r="R3349" s="153"/>
      <c r="S3349" s="152"/>
      <c r="T3349" s="153"/>
      <c r="X3349" s="69" t="str">
        <f t="shared" si="108"/>
        <v/>
      </c>
      <c r="Y3349" s="69" t="str">
        <f t="shared" si="109"/>
        <v/>
      </c>
    </row>
    <row r="3350" spans="8:25" x14ac:dyDescent="0.25">
      <c r="H3350" s="155"/>
      <c r="I3350" s="151"/>
      <c r="J3350" s="152"/>
      <c r="K3350" s="153"/>
      <c r="L3350" s="153"/>
      <c r="M3350" s="153"/>
      <c r="N3350" s="153"/>
      <c r="O3350" s="153"/>
      <c r="P3350" s="153"/>
      <c r="Q3350" s="153"/>
      <c r="R3350" s="153"/>
      <c r="S3350" s="152"/>
      <c r="T3350" s="153"/>
      <c r="X3350" s="69" t="str">
        <f t="shared" si="108"/>
        <v/>
      </c>
      <c r="Y3350" s="69" t="str">
        <f t="shared" si="109"/>
        <v/>
      </c>
    </row>
    <row r="3351" spans="8:25" x14ac:dyDescent="0.25">
      <c r="H3351" s="155"/>
      <c r="I3351" s="151"/>
      <c r="J3351" s="152"/>
      <c r="K3351" s="153"/>
      <c r="L3351" s="153"/>
      <c r="M3351" s="153"/>
      <c r="N3351" s="153"/>
      <c r="O3351" s="153"/>
      <c r="P3351" s="153"/>
      <c r="Q3351" s="153"/>
      <c r="R3351" s="153"/>
      <c r="S3351" s="152"/>
      <c r="T3351" s="153"/>
      <c r="X3351" s="69" t="str">
        <f t="shared" si="108"/>
        <v/>
      </c>
      <c r="Y3351" s="69" t="str">
        <f t="shared" si="109"/>
        <v/>
      </c>
    </row>
    <row r="3352" spans="8:25" x14ac:dyDescent="0.25">
      <c r="H3352" s="155"/>
      <c r="I3352" s="151"/>
      <c r="J3352" s="152"/>
      <c r="K3352" s="153"/>
      <c r="L3352" s="153"/>
      <c r="M3352" s="153"/>
      <c r="N3352" s="153"/>
      <c r="O3352" s="153"/>
      <c r="P3352" s="153"/>
      <c r="Q3352" s="153"/>
      <c r="R3352" s="153"/>
      <c r="S3352" s="152"/>
      <c r="T3352" s="153"/>
      <c r="X3352" s="69" t="str">
        <f t="shared" si="108"/>
        <v/>
      </c>
      <c r="Y3352" s="69" t="str">
        <f t="shared" si="109"/>
        <v/>
      </c>
    </row>
    <row r="3353" spans="8:25" x14ac:dyDescent="0.25">
      <c r="H3353" s="155"/>
      <c r="I3353" s="151"/>
      <c r="J3353" s="152"/>
      <c r="K3353" s="153"/>
      <c r="L3353" s="153"/>
      <c r="M3353" s="153"/>
      <c r="N3353" s="153"/>
      <c r="O3353" s="153"/>
      <c r="P3353" s="153"/>
      <c r="Q3353" s="153"/>
      <c r="R3353" s="153"/>
      <c r="S3353" s="152"/>
      <c r="T3353" s="153"/>
      <c r="X3353" s="69" t="str">
        <f t="shared" si="108"/>
        <v/>
      </c>
      <c r="Y3353" s="69" t="str">
        <f t="shared" si="109"/>
        <v/>
      </c>
    </row>
    <row r="3354" spans="8:25" x14ac:dyDescent="0.25">
      <c r="H3354" s="155"/>
      <c r="I3354" s="151"/>
      <c r="J3354" s="152"/>
      <c r="K3354" s="153"/>
      <c r="L3354" s="153"/>
      <c r="M3354" s="153"/>
      <c r="N3354" s="153"/>
      <c r="O3354" s="153"/>
      <c r="P3354" s="153"/>
      <c r="Q3354" s="153"/>
      <c r="R3354" s="153"/>
      <c r="S3354" s="152"/>
      <c r="T3354" s="153"/>
      <c r="X3354" s="69" t="str">
        <f t="shared" si="108"/>
        <v/>
      </c>
      <c r="Y3354" s="69" t="str">
        <f t="shared" si="109"/>
        <v/>
      </c>
    </row>
    <row r="3355" spans="8:25" x14ac:dyDescent="0.25">
      <c r="H3355" s="155"/>
      <c r="I3355" s="151"/>
      <c r="J3355" s="152"/>
      <c r="K3355" s="153"/>
      <c r="L3355" s="153"/>
      <c r="M3355" s="153"/>
      <c r="N3355" s="153"/>
      <c r="O3355" s="153"/>
      <c r="P3355" s="153"/>
      <c r="Q3355" s="153"/>
      <c r="R3355" s="153"/>
      <c r="S3355" s="152"/>
      <c r="T3355" s="153"/>
      <c r="X3355" s="69" t="str">
        <f t="shared" si="108"/>
        <v/>
      </c>
      <c r="Y3355" s="69" t="str">
        <f t="shared" si="109"/>
        <v/>
      </c>
    </row>
    <row r="3356" spans="8:25" x14ac:dyDescent="0.25">
      <c r="H3356" s="155"/>
      <c r="I3356" s="151"/>
      <c r="J3356" s="152"/>
      <c r="K3356" s="153"/>
      <c r="L3356" s="153"/>
      <c r="M3356" s="153"/>
      <c r="N3356" s="153"/>
      <c r="O3356" s="153"/>
      <c r="P3356" s="153"/>
      <c r="Q3356" s="153"/>
      <c r="R3356" s="153"/>
      <c r="S3356" s="152"/>
      <c r="T3356" s="153"/>
      <c r="X3356" s="69" t="str">
        <f t="shared" si="108"/>
        <v/>
      </c>
      <c r="Y3356" s="69" t="str">
        <f t="shared" si="109"/>
        <v/>
      </c>
    </row>
    <row r="3357" spans="8:25" x14ac:dyDescent="0.25">
      <c r="H3357" s="155"/>
      <c r="I3357" s="151"/>
      <c r="J3357" s="152"/>
      <c r="K3357" s="153"/>
      <c r="L3357" s="153"/>
      <c r="M3357" s="153"/>
      <c r="N3357" s="153"/>
      <c r="O3357" s="153"/>
      <c r="P3357" s="153"/>
      <c r="Q3357" s="153"/>
      <c r="R3357" s="153"/>
      <c r="S3357" s="152"/>
      <c r="T3357" s="153"/>
      <c r="X3357" s="69" t="str">
        <f t="shared" si="108"/>
        <v/>
      </c>
      <c r="Y3357" s="69" t="str">
        <f t="shared" si="109"/>
        <v/>
      </c>
    </row>
    <row r="3358" spans="8:25" x14ac:dyDescent="0.25">
      <c r="H3358" s="155"/>
      <c r="I3358" s="151"/>
      <c r="J3358" s="152"/>
      <c r="K3358" s="153"/>
      <c r="L3358" s="153"/>
      <c r="M3358" s="153"/>
      <c r="N3358" s="153"/>
      <c r="O3358" s="153"/>
      <c r="P3358" s="153"/>
      <c r="Q3358" s="153"/>
      <c r="R3358" s="153"/>
      <c r="S3358" s="152"/>
      <c r="T3358" s="153"/>
      <c r="X3358" s="69" t="str">
        <f t="shared" si="108"/>
        <v/>
      </c>
      <c r="Y3358" s="69" t="str">
        <f t="shared" si="109"/>
        <v/>
      </c>
    </row>
    <row r="3359" spans="8:25" x14ac:dyDescent="0.25">
      <c r="H3359" s="155"/>
      <c r="I3359" s="151"/>
      <c r="J3359" s="152"/>
      <c r="K3359" s="153"/>
      <c r="L3359" s="153"/>
      <c r="M3359" s="153"/>
      <c r="N3359" s="153"/>
      <c r="O3359" s="153"/>
      <c r="P3359" s="153"/>
      <c r="Q3359" s="153"/>
      <c r="R3359" s="153"/>
      <c r="S3359" s="152"/>
      <c r="T3359" s="153"/>
      <c r="X3359" s="69" t="str">
        <f t="shared" si="108"/>
        <v/>
      </c>
      <c r="Y3359" s="69" t="str">
        <f t="shared" si="109"/>
        <v/>
      </c>
    </row>
    <row r="3360" spans="8:25" x14ac:dyDescent="0.25">
      <c r="H3360" s="155"/>
      <c r="I3360" s="151"/>
      <c r="J3360" s="152"/>
      <c r="K3360" s="153"/>
      <c r="L3360" s="153"/>
      <c r="M3360" s="153"/>
      <c r="N3360" s="153"/>
      <c r="O3360" s="153"/>
      <c r="P3360" s="153"/>
      <c r="Q3360" s="153"/>
      <c r="R3360" s="153"/>
      <c r="S3360" s="152"/>
      <c r="T3360" s="153"/>
      <c r="X3360" s="69" t="str">
        <f t="shared" si="108"/>
        <v/>
      </c>
      <c r="Y3360" s="69" t="str">
        <f t="shared" si="109"/>
        <v/>
      </c>
    </row>
    <row r="3361" spans="8:25" x14ac:dyDescent="0.25">
      <c r="H3361" s="155"/>
      <c r="I3361" s="151"/>
      <c r="J3361" s="152"/>
      <c r="K3361" s="153"/>
      <c r="L3361" s="153"/>
      <c r="M3361" s="153"/>
      <c r="N3361" s="153"/>
      <c r="O3361" s="153"/>
      <c r="P3361" s="153"/>
      <c r="Q3361" s="153"/>
      <c r="R3361" s="153"/>
      <c r="S3361" s="152"/>
      <c r="T3361" s="153"/>
      <c r="X3361" s="69" t="str">
        <f t="shared" si="108"/>
        <v/>
      </c>
      <c r="Y3361" s="69" t="str">
        <f t="shared" si="109"/>
        <v/>
      </c>
    </row>
    <row r="3362" spans="8:25" x14ac:dyDescent="0.25">
      <c r="H3362" s="155"/>
      <c r="I3362" s="151"/>
      <c r="J3362" s="152"/>
      <c r="K3362" s="153"/>
      <c r="L3362" s="153"/>
      <c r="M3362" s="153"/>
      <c r="N3362" s="153"/>
      <c r="O3362" s="153"/>
      <c r="P3362" s="153"/>
      <c r="Q3362" s="153"/>
      <c r="R3362" s="153"/>
      <c r="S3362" s="152"/>
      <c r="T3362" s="153"/>
      <c r="X3362" s="69" t="str">
        <f t="shared" si="108"/>
        <v/>
      </c>
      <c r="Y3362" s="69" t="str">
        <f t="shared" si="109"/>
        <v/>
      </c>
    </row>
    <row r="3363" spans="8:25" x14ac:dyDescent="0.25">
      <c r="H3363" s="155"/>
      <c r="I3363" s="151"/>
      <c r="J3363" s="152"/>
      <c r="K3363" s="153"/>
      <c r="L3363" s="153"/>
      <c r="M3363" s="153"/>
      <c r="N3363" s="153"/>
      <c r="O3363" s="153"/>
      <c r="P3363" s="153"/>
      <c r="Q3363" s="153"/>
      <c r="R3363" s="153"/>
      <c r="S3363" s="152"/>
      <c r="T3363" s="153"/>
      <c r="X3363" s="69" t="str">
        <f t="shared" si="108"/>
        <v/>
      </c>
      <c r="Y3363" s="69" t="str">
        <f t="shared" si="109"/>
        <v/>
      </c>
    </row>
    <row r="3364" spans="8:25" x14ac:dyDescent="0.25">
      <c r="H3364" s="155"/>
      <c r="I3364" s="151"/>
      <c r="J3364" s="152"/>
      <c r="K3364" s="153"/>
      <c r="L3364" s="153"/>
      <c r="M3364" s="153"/>
      <c r="N3364" s="153"/>
      <c r="O3364" s="153"/>
      <c r="P3364" s="153"/>
      <c r="Q3364" s="153"/>
      <c r="R3364" s="153"/>
      <c r="S3364" s="152"/>
      <c r="T3364" s="153"/>
      <c r="X3364" s="69" t="str">
        <f t="shared" si="108"/>
        <v/>
      </c>
      <c r="Y3364" s="69" t="str">
        <f t="shared" si="109"/>
        <v/>
      </c>
    </row>
    <row r="3365" spans="8:25" x14ac:dyDescent="0.25">
      <c r="H3365" s="155"/>
      <c r="I3365" s="151"/>
      <c r="J3365" s="152"/>
      <c r="K3365" s="153"/>
      <c r="L3365" s="153"/>
      <c r="M3365" s="153"/>
      <c r="N3365" s="153"/>
      <c r="O3365" s="153"/>
      <c r="P3365" s="153"/>
      <c r="Q3365" s="153"/>
      <c r="R3365" s="153"/>
      <c r="S3365" s="152"/>
      <c r="T3365" s="153"/>
      <c r="X3365" s="69" t="str">
        <f t="shared" si="108"/>
        <v/>
      </c>
      <c r="Y3365" s="69" t="str">
        <f t="shared" si="109"/>
        <v/>
      </c>
    </row>
    <row r="3366" spans="8:25" x14ac:dyDescent="0.25">
      <c r="H3366" s="155"/>
      <c r="I3366" s="151"/>
      <c r="J3366" s="152"/>
      <c r="K3366" s="153"/>
      <c r="L3366" s="153"/>
      <c r="M3366" s="153"/>
      <c r="N3366" s="153"/>
      <c r="O3366" s="153"/>
      <c r="P3366" s="153"/>
      <c r="Q3366" s="153"/>
      <c r="R3366" s="153"/>
      <c r="S3366" s="152"/>
      <c r="T3366" s="153"/>
      <c r="X3366" s="69" t="str">
        <f t="shared" si="108"/>
        <v/>
      </c>
      <c r="Y3366" s="69" t="str">
        <f t="shared" si="109"/>
        <v/>
      </c>
    </row>
    <row r="3367" spans="8:25" x14ac:dyDescent="0.25">
      <c r="H3367" s="155"/>
      <c r="I3367" s="151"/>
      <c r="J3367" s="152"/>
      <c r="K3367" s="153"/>
      <c r="L3367" s="153"/>
      <c r="M3367" s="153"/>
      <c r="N3367" s="153"/>
      <c r="O3367" s="153"/>
      <c r="P3367" s="153"/>
      <c r="Q3367" s="153"/>
      <c r="R3367" s="153"/>
      <c r="S3367" s="152"/>
      <c r="T3367" s="153"/>
      <c r="X3367" s="69" t="str">
        <f t="shared" si="108"/>
        <v/>
      </c>
      <c r="Y3367" s="69" t="str">
        <f t="shared" si="109"/>
        <v/>
      </c>
    </row>
    <row r="3368" spans="8:25" x14ac:dyDescent="0.25">
      <c r="H3368" s="155"/>
      <c r="I3368" s="151"/>
      <c r="J3368" s="152"/>
      <c r="K3368" s="153"/>
      <c r="L3368" s="153"/>
      <c r="M3368" s="153"/>
      <c r="N3368" s="153"/>
      <c r="O3368" s="153"/>
      <c r="P3368" s="153"/>
      <c r="Q3368" s="153"/>
      <c r="R3368" s="153"/>
      <c r="S3368" s="152"/>
      <c r="T3368" s="153"/>
      <c r="X3368" s="69" t="str">
        <f t="shared" si="108"/>
        <v/>
      </c>
      <c r="Y3368" s="69" t="str">
        <f t="shared" si="109"/>
        <v/>
      </c>
    </row>
    <row r="3369" spans="8:25" x14ac:dyDescent="0.25">
      <c r="H3369" s="155"/>
      <c r="I3369" s="151"/>
      <c r="J3369" s="152"/>
      <c r="K3369" s="153"/>
      <c r="L3369" s="153"/>
      <c r="M3369" s="153"/>
      <c r="N3369" s="153"/>
      <c r="O3369" s="153"/>
      <c r="P3369" s="153"/>
      <c r="Q3369" s="153"/>
      <c r="R3369" s="153"/>
      <c r="S3369" s="152"/>
      <c r="T3369" s="153"/>
      <c r="X3369" s="69" t="str">
        <f t="shared" si="108"/>
        <v/>
      </c>
      <c r="Y3369" s="69" t="str">
        <f t="shared" si="109"/>
        <v/>
      </c>
    </row>
    <row r="3370" spans="8:25" x14ac:dyDescent="0.25">
      <c r="H3370" s="155"/>
      <c r="I3370" s="151"/>
      <c r="J3370" s="152"/>
      <c r="K3370" s="153"/>
      <c r="L3370" s="153"/>
      <c r="M3370" s="153"/>
      <c r="N3370" s="153"/>
      <c r="O3370" s="153"/>
      <c r="P3370" s="153"/>
      <c r="Q3370" s="153"/>
      <c r="R3370" s="153"/>
      <c r="S3370" s="152"/>
      <c r="T3370" s="153"/>
      <c r="X3370" s="69" t="str">
        <f t="shared" si="108"/>
        <v/>
      </c>
      <c r="Y3370" s="69" t="str">
        <f t="shared" si="109"/>
        <v/>
      </c>
    </row>
    <row r="3371" spans="8:25" x14ac:dyDescent="0.25">
      <c r="H3371" s="155"/>
      <c r="I3371" s="151"/>
      <c r="J3371" s="152"/>
      <c r="K3371" s="153"/>
      <c r="L3371" s="153"/>
      <c r="M3371" s="153"/>
      <c r="N3371" s="153"/>
      <c r="O3371" s="153"/>
      <c r="P3371" s="153"/>
      <c r="Q3371" s="153"/>
      <c r="R3371" s="153"/>
      <c r="S3371" s="152"/>
      <c r="T3371" s="153"/>
      <c r="X3371" s="69" t="str">
        <f t="shared" si="108"/>
        <v/>
      </c>
      <c r="Y3371" s="69" t="str">
        <f t="shared" si="109"/>
        <v/>
      </c>
    </row>
    <row r="3372" spans="8:25" x14ac:dyDescent="0.25">
      <c r="H3372" s="155"/>
      <c r="I3372" s="151"/>
      <c r="J3372" s="152"/>
      <c r="K3372" s="153"/>
      <c r="L3372" s="153"/>
      <c r="M3372" s="153"/>
      <c r="N3372" s="153"/>
      <c r="O3372" s="153"/>
      <c r="P3372" s="153"/>
      <c r="Q3372" s="153"/>
      <c r="R3372" s="153"/>
      <c r="S3372" s="152"/>
      <c r="T3372" s="153"/>
      <c r="X3372" s="69" t="str">
        <f t="shared" si="108"/>
        <v/>
      </c>
      <c r="Y3372" s="69" t="str">
        <f t="shared" si="109"/>
        <v/>
      </c>
    </row>
    <row r="3373" spans="8:25" x14ac:dyDescent="0.25">
      <c r="H3373" s="155"/>
      <c r="I3373" s="151"/>
      <c r="J3373" s="152"/>
      <c r="K3373" s="153"/>
      <c r="L3373" s="153"/>
      <c r="M3373" s="153"/>
      <c r="N3373" s="153"/>
      <c r="O3373" s="153"/>
      <c r="P3373" s="153"/>
      <c r="Q3373" s="153"/>
      <c r="R3373" s="153"/>
      <c r="S3373" s="152"/>
      <c r="T3373" s="153"/>
      <c r="X3373" s="69" t="str">
        <f t="shared" si="108"/>
        <v/>
      </c>
      <c r="Y3373" s="69" t="str">
        <f t="shared" si="109"/>
        <v/>
      </c>
    </row>
    <row r="3374" spans="8:25" x14ac:dyDescent="0.25">
      <c r="H3374" s="155"/>
      <c r="I3374" s="151"/>
      <c r="J3374" s="152"/>
      <c r="K3374" s="153"/>
      <c r="L3374" s="153"/>
      <c r="M3374" s="153"/>
      <c r="N3374" s="153"/>
      <c r="O3374" s="153"/>
      <c r="P3374" s="153"/>
      <c r="Q3374" s="153"/>
      <c r="R3374" s="153"/>
      <c r="S3374" s="152"/>
      <c r="T3374" s="153"/>
      <c r="X3374" s="69" t="str">
        <f t="shared" si="108"/>
        <v/>
      </c>
      <c r="Y3374" s="69" t="str">
        <f t="shared" si="109"/>
        <v/>
      </c>
    </row>
    <row r="3375" spans="8:25" x14ac:dyDescent="0.25">
      <c r="H3375" s="155"/>
      <c r="I3375" s="151"/>
      <c r="J3375" s="152"/>
      <c r="K3375" s="153"/>
      <c r="L3375" s="153"/>
      <c r="M3375" s="153"/>
      <c r="N3375" s="153"/>
      <c r="O3375" s="153"/>
      <c r="P3375" s="153"/>
      <c r="Q3375" s="153"/>
      <c r="R3375" s="153"/>
      <c r="S3375" s="152"/>
      <c r="T3375" s="153"/>
      <c r="X3375" s="69" t="str">
        <f t="shared" si="108"/>
        <v/>
      </c>
      <c r="Y3375" s="69" t="str">
        <f t="shared" si="109"/>
        <v/>
      </c>
    </row>
    <row r="3376" spans="8:25" x14ac:dyDescent="0.25">
      <c r="H3376" s="155"/>
      <c r="I3376" s="151"/>
      <c r="J3376" s="152"/>
      <c r="K3376" s="153"/>
      <c r="L3376" s="153"/>
      <c r="M3376" s="153"/>
      <c r="N3376" s="153"/>
      <c r="O3376" s="153"/>
      <c r="P3376" s="153"/>
      <c r="Q3376" s="153"/>
      <c r="R3376" s="153"/>
      <c r="S3376" s="152"/>
      <c r="T3376" s="153"/>
      <c r="X3376" s="69" t="str">
        <f t="shared" si="108"/>
        <v/>
      </c>
      <c r="Y3376" s="69" t="str">
        <f t="shared" si="109"/>
        <v/>
      </c>
    </row>
    <row r="3377" spans="8:25" x14ac:dyDescent="0.25">
      <c r="H3377" s="155"/>
      <c r="I3377" s="151"/>
      <c r="J3377" s="152"/>
      <c r="K3377" s="153"/>
      <c r="L3377" s="153"/>
      <c r="M3377" s="153"/>
      <c r="N3377" s="153"/>
      <c r="O3377" s="153"/>
      <c r="P3377" s="153"/>
      <c r="Q3377" s="153"/>
      <c r="R3377" s="153"/>
      <c r="S3377" s="152"/>
      <c r="T3377" s="153"/>
      <c r="X3377" s="69" t="str">
        <f t="shared" si="108"/>
        <v/>
      </c>
      <c r="Y3377" s="69" t="str">
        <f t="shared" si="109"/>
        <v/>
      </c>
    </row>
    <row r="3378" spans="8:25" x14ac:dyDescent="0.25">
      <c r="H3378" s="155"/>
      <c r="I3378" s="151"/>
      <c r="J3378" s="152"/>
      <c r="K3378" s="153"/>
      <c r="L3378" s="153"/>
      <c r="M3378" s="153"/>
      <c r="N3378" s="153"/>
      <c r="O3378" s="153"/>
      <c r="P3378" s="153"/>
      <c r="Q3378" s="153"/>
      <c r="R3378" s="153"/>
      <c r="S3378" s="152"/>
      <c r="T3378" s="153"/>
      <c r="X3378" s="69" t="str">
        <f t="shared" si="108"/>
        <v/>
      </c>
      <c r="Y3378" s="69" t="str">
        <f t="shared" si="109"/>
        <v/>
      </c>
    </row>
    <row r="3379" spans="8:25" x14ac:dyDescent="0.25">
      <c r="H3379" s="155"/>
      <c r="I3379" s="151"/>
      <c r="J3379" s="152"/>
      <c r="K3379" s="153"/>
      <c r="L3379" s="153"/>
      <c r="M3379" s="153"/>
      <c r="N3379" s="153"/>
      <c r="O3379" s="153"/>
      <c r="P3379" s="153"/>
      <c r="Q3379" s="153"/>
      <c r="R3379" s="153"/>
      <c r="S3379" s="152"/>
      <c r="T3379" s="153"/>
      <c r="X3379" s="69" t="str">
        <f t="shared" si="108"/>
        <v/>
      </c>
      <c r="Y3379" s="69" t="str">
        <f t="shared" si="109"/>
        <v/>
      </c>
    </row>
    <row r="3380" spans="8:25" x14ac:dyDescent="0.25">
      <c r="H3380" s="155"/>
      <c r="I3380" s="151"/>
      <c r="J3380" s="152"/>
      <c r="K3380" s="153"/>
      <c r="L3380" s="153"/>
      <c r="M3380" s="153"/>
      <c r="N3380" s="153"/>
      <c r="O3380" s="153"/>
      <c r="P3380" s="153"/>
      <c r="Q3380" s="153"/>
      <c r="R3380" s="153"/>
      <c r="S3380" s="152"/>
      <c r="T3380" s="153"/>
      <c r="X3380" s="69" t="str">
        <f t="shared" si="108"/>
        <v/>
      </c>
      <c r="Y3380" s="69" t="str">
        <f t="shared" si="109"/>
        <v/>
      </c>
    </row>
    <row r="3381" spans="8:25" x14ac:dyDescent="0.25">
      <c r="H3381" s="155"/>
      <c r="I3381" s="151"/>
      <c r="J3381" s="152"/>
      <c r="K3381" s="153"/>
      <c r="L3381" s="153"/>
      <c r="M3381" s="153"/>
      <c r="N3381" s="153"/>
      <c r="O3381" s="153"/>
      <c r="P3381" s="153"/>
      <c r="Q3381" s="153"/>
      <c r="R3381" s="153"/>
      <c r="S3381" s="152"/>
      <c r="T3381" s="153"/>
      <c r="X3381" s="69" t="str">
        <f t="shared" si="108"/>
        <v/>
      </c>
      <c r="Y3381" s="69" t="str">
        <f t="shared" si="109"/>
        <v/>
      </c>
    </row>
    <row r="3382" spans="8:25" x14ac:dyDescent="0.25">
      <c r="H3382" s="155"/>
      <c r="I3382" s="151"/>
      <c r="J3382" s="152"/>
      <c r="K3382" s="153"/>
      <c r="L3382" s="153"/>
      <c r="M3382" s="153"/>
      <c r="N3382" s="153"/>
      <c r="O3382" s="153"/>
      <c r="P3382" s="153"/>
      <c r="Q3382" s="153"/>
      <c r="R3382" s="153"/>
      <c r="S3382" s="152"/>
      <c r="T3382" s="153"/>
      <c r="X3382" s="69" t="str">
        <f t="shared" si="108"/>
        <v/>
      </c>
      <c r="Y3382" s="69" t="str">
        <f t="shared" si="109"/>
        <v/>
      </c>
    </row>
    <row r="3383" spans="8:25" x14ac:dyDescent="0.25">
      <c r="H3383" s="155"/>
      <c r="I3383" s="151"/>
      <c r="J3383" s="152"/>
      <c r="K3383" s="153"/>
      <c r="L3383" s="153"/>
      <c r="M3383" s="153"/>
      <c r="N3383" s="153"/>
      <c r="O3383" s="153"/>
      <c r="P3383" s="153"/>
      <c r="Q3383" s="153"/>
      <c r="R3383" s="153"/>
      <c r="S3383" s="152"/>
      <c r="T3383" s="153"/>
      <c r="X3383" s="69" t="str">
        <f t="shared" si="108"/>
        <v/>
      </c>
      <c r="Y3383" s="69" t="str">
        <f t="shared" si="109"/>
        <v/>
      </c>
    </row>
    <row r="3384" spans="8:25" x14ac:dyDescent="0.25">
      <c r="H3384" s="155"/>
      <c r="I3384" s="151"/>
      <c r="J3384" s="152"/>
      <c r="K3384" s="153"/>
      <c r="L3384" s="153"/>
      <c r="M3384" s="153"/>
      <c r="N3384" s="153"/>
      <c r="O3384" s="153"/>
      <c r="P3384" s="153"/>
      <c r="Q3384" s="153"/>
      <c r="R3384" s="153"/>
      <c r="S3384" s="152"/>
      <c r="T3384" s="153"/>
      <c r="X3384" s="69" t="str">
        <f t="shared" si="108"/>
        <v/>
      </c>
      <c r="Y3384" s="69" t="str">
        <f t="shared" si="109"/>
        <v/>
      </c>
    </row>
    <row r="3385" spans="8:25" x14ac:dyDescent="0.25">
      <c r="H3385" s="155"/>
      <c r="I3385" s="151"/>
      <c r="J3385" s="152"/>
      <c r="K3385" s="153"/>
      <c r="L3385" s="153"/>
      <c r="M3385" s="153"/>
      <c r="N3385" s="153"/>
      <c r="O3385" s="153"/>
      <c r="P3385" s="153"/>
      <c r="Q3385" s="153"/>
      <c r="R3385" s="153"/>
      <c r="S3385" s="152"/>
      <c r="T3385" s="153"/>
      <c r="X3385" s="69" t="str">
        <f t="shared" si="108"/>
        <v/>
      </c>
      <c r="Y3385" s="69" t="str">
        <f t="shared" si="109"/>
        <v/>
      </c>
    </row>
    <row r="3386" spans="8:25" x14ac:dyDescent="0.25">
      <c r="H3386" s="155"/>
      <c r="I3386" s="151"/>
      <c r="J3386" s="152"/>
      <c r="K3386" s="153"/>
      <c r="L3386" s="153"/>
      <c r="M3386" s="153"/>
      <c r="N3386" s="153"/>
      <c r="O3386" s="153"/>
      <c r="P3386" s="153"/>
      <c r="Q3386" s="153"/>
      <c r="R3386" s="153"/>
      <c r="S3386" s="152"/>
      <c r="T3386" s="153"/>
      <c r="X3386" s="69" t="str">
        <f t="shared" si="108"/>
        <v/>
      </c>
      <c r="Y3386" s="69" t="str">
        <f t="shared" si="109"/>
        <v/>
      </c>
    </row>
    <row r="3387" spans="8:25" x14ac:dyDescent="0.25">
      <c r="H3387" s="155"/>
      <c r="I3387" s="151"/>
      <c r="J3387" s="152"/>
      <c r="K3387" s="153"/>
      <c r="L3387" s="153"/>
      <c r="M3387" s="153"/>
      <c r="N3387" s="153"/>
      <c r="O3387" s="153"/>
      <c r="P3387" s="153"/>
      <c r="Q3387" s="153"/>
      <c r="R3387" s="153"/>
      <c r="S3387" s="152"/>
      <c r="T3387" s="153"/>
      <c r="X3387" s="69" t="str">
        <f t="shared" si="108"/>
        <v/>
      </c>
      <c r="Y3387" s="69" t="str">
        <f t="shared" si="109"/>
        <v/>
      </c>
    </row>
    <row r="3388" spans="8:25" x14ac:dyDescent="0.25">
      <c r="H3388" s="155"/>
      <c r="I3388" s="151"/>
      <c r="J3388" s="152"/>
      <c r="K3388" s="153"/>
      <c r="L3388" s="153"/>
      <c r="M3388" s="153"/>
      <c r="N3388" s="153"/>
      <c r="O3388" s="153"/>
      <c r="P3388" s="153"/>
      <c r="Q3388" s="153"/>
      <c r="R3388" s="153"/>
      <c r="S3388" s="152"/>
      <c r="T3388" s="153"/>
      <c r="X3388" s="69" t="str">
        <f t="shared" si="108"/>
        <v/>
      </c>
      <c r="Y3388" s="69" t="str">
        <f t="shared" si="109"/>
        <v/>
      </c>
    </row>
    <row r="3389" spans="8:25" x14ac:dyDescent="0.25">
      <c r="H3389" s="155"/>
      <c r="I3389" s="151"/>
      <c r="J3389" s="152"/>
      <c r="K3389" s="153"/>
      <c r="L3389" s="153"/>
      <c r="M3389" s="153"/>
      <c r="N3389" s="153"/>
      <c r="O3389" s="153"/>
      <c r="P3389" s="153"/>
      <c r="Q3389" s="153"/>
      <c r="R3389" s="153"/>
      <c r="S3389" s="152"/>
      <c r="T3389" s="153"/>
      <c r="X3389" s="69" t="str">
        <f t="shared" si="108"/>
        <v/>
      </c>
      <c r="Y3389" s="69" t="str">
        <f t="shared" si="109"/>
        <v/>
      </c>
    </row>
    <row r="3390" spans="8:25" x14ac:dyDescent="0.25">
      <c r="H3390" s="155"/>
      <c r="I3390" s="151"/>
      <c r="J3390" s="152"/>
      <c r="K3390" s="153"/>
      <c r="L3390" s="153"/>
      <c r="M3390" s="153"/>
      <c r="N3390" s="153"/>
      <c r="O3390" s="153"/>
      <c r="P3390" s="153"/>
      <c r="Q3390" s="153"/>
      <c r="R3390" s="153"/>
      <c r="S3390" s="152"/>
      <c r="T3390" s="153"/>
      <c r="X3390" s="69" t="str">
        <f t="shared" si="108"/>
        <v/>
      </c>
      <c r="Y3390" s="69" t="str">
        <f t="shared" si="109"/>
        <v/>
      </c>
    </row>
    <row r="3391" spans="8:25" x14ac:dyDescent="0.25">
      <c r="H3391" s="155"/>
      <c r="I3391" s="151"/>
      <c r="J3391" s="152"/>
      <c r="K3391" s="153"/>
      <c r="L3391" s="153"/>
      <c r="M3391" s="153"/>
      <c r="N3391" s="153"/>
      <c r="O3391" s="153"/>
      <c r="P3391" s="153"/>
      <c r="Q3391" s="153"/>
      <c r="R3391" s="153"/>
      <c r="S3391" s="152"/>
      <c r="T3391" s="153"/>
      <c r="X3391" s="69" t="str">
        <f t="shared" si="108"/>
        <v/>
      </c>
      <c r="Y3391" s="69" t="str">
        <f t="shared" si="109"/>
        <v/>
      </c>
    </row>
    <row r="3392" spans="8:25" x14ac:dyDescent="0.25">
      <c r="H3392" s="155"/>
      <c r="I3392" s="151"/>
      <c r="J3392" s="152"/>
      <c r="K3392" s="153"/>
      <c r="L3392" s="153"/>
      <c r="M3392" s="153"/>
      <c r="N3392" s="153"/>
      <c r="O3392" s="153"/>
      <c r="P3392" s="153"/>
      <c r="Q3392" s="153"/>
      <c r="R3392" s="153"/>
      <c r="S3392" s="152"/>
      <c r="T3392" s="153"/>
      <c r="X3392" s="69" t="str">
        <f t="shared" si="108"/>
        <v/>
      </c>
      <c r="Y3392" s="69" t="str">
        <f t="shared" si="109"/>
        <v/>
      </c>
    </row>
    <row r="3393" spans="8:25" x14ac:dyDescent="0.25">
      <c r="H3393" s="155"/>
      <c r="I3393" s="151"/>
      <c r="J3393" s="152"/>
      <c r="K3393" s="153"/>
      <c r="L3393" s="153"/>
      <c r="M3393" s="153"/>
      <c r="N3393" s="153"/>
      <c r="O3393" s="153"/>
      <c r="P3393" s="153"/>
      <c r="Q3393" s="153"/>
      <c r="R3393" s="153"/>
      <c r="S3393" s="152"/>
      <c r="T3393" s="153"/>
      <c r="X3393" s="69" t="str">
        <f t="shared" si="108"/>
        <v/>
      </c>
      <c r="Y3393" s="69" t="str">
        <f t="shared" si="109"/>
        <v/>
      </c>
    </row>
    <row r="3394" spans="8:25" x14ac:dyDescent="0.25">
      <c r="H3394" s="155"/>
      <c r="I3394" s="151"/>
      <c r="J3394" s="152"/>
      <c r="K3394" s="153"/>
      <c r="L3394" s="153"/>
      <c r="M3394" s="153"/>
      <c r="N3394" s="153"/>
      <c r="O3394" s="153"/>
      <c r="P3394" s="153"/>
      <c r="Q3394" s="153"/>
      <c r="R3394" s="153"/>
      <c r="S3394" s="152"/>
      <c r="T3394" s="153"/>
      <c r="X3394" s="69" t="str">
        <f t="shared" ref="X3394:X3457" si="110">IF(W3394&lt;&gt;"",W3394-I3394,"")</f>
        <v/>
      </c>
      <c r="Y3394" s="69" t="str">
        <f t="shared" si="109"/>
        <v/>
      </c>
    </row>
    <row r="3395" spans="8:25" x14ac:dyDescent="0.25">
      <c r="H3395" s="155"/>
      <c r="I3395" s="151"/>
      <c r="J3395" s="152"/>
      <c r="K3395" s="153"/>
      <c r="L3395" s="153"/>
      <c r="M3395" s="153"/>
      <c r="N3395" s="153"/>
      <c r="O3395" s="153"/>
      <c r="P3395" s="153"/>
      <c r="Q3395" s="153"/>
      <c r="R3395" s="153"/>
      <c r="S3395" s="152"/>
      <c r="T3395" s="153"/>
      <c r="X3395" s="69" t="str">
        <f t="shared" si="110"/>
        <v/>
      </c>
      <c r="Y3395" s="69" t="str">
        <f t="shared" ref="Y3395:Y3458" si="111">IF(X3395&lt;&gt;"",IF(X3395&lt;365,"&lt; 1 year",IF(X3395&lt;730,"1-2",IF(X3395&lt;1095,"2-3",IF(X3395&lt;1460,"3-4",IF(X3395&lt;1825,"4-5","5+"))))),"")</f>
        <v/>
      </c>
    </row>
    <row r="3396" spans="8:25" x14ac:dyDescent="0.25">
      <c r="H3396" s="155"/>
      <c r="I3396" s="151"/>
      <c r="J3396" s="152"/>
      <c r="K3396" s="153"/>
      <c r="L3396" s="153"/>
      <c r="M3396" s="153"/>
      <c r="N3396" s="153"/>
      <c r="O3396" s="153"/>
      <c r="P3396" s="153"/>
      <c r="Q3396" s="153"/>
      <c r="R3396" s="153"/>
      <c r="S3396" s="152"/>
      <c r="T3396" s="153"/>
      <c r="X3396" s="69" t="str">
        <f t="shared" si="110"/>
        <v/>
      </c>
      <c r="Y3396" s="69" t="str">
        <f t="shared" si="111"/>
        <v/>
      </c>
    </row>
    <row r="3397" spans="8:25" x14ac:dyDescent="0.25">
      <c r="H3397" s="155"/>
      <c r="I3397" s="151"/>
      <c r="J3397" s="152"/>
      <c r="K3397" s="153"/>
      <c r="L3397" s="153"/>
      <c r="M3397" s="153"/>
      <c r="N3397" s="153"/>
      <c r="O3397" s="153"/>
      <c r="P3397" s="153"/>
      <c r="Q3397" s="153"/>
      <c r="R3397" s="153"/>
      <c r="S3397" s="152"/>
      <c r="T3397" s="153"/>
      <c r="X3397" s="69" t="str">
        <f t="shared" si="110"/>
        <v/>
      </c>
      <c r="Y3397" s="69" t="str">
        <f t="shared" si="111"/>
        <v/>
      </c>
    </row>
    <row r="3398" spans="8:25" x14ac:dyDescent="0.25">
      <c r="H3398" s="155"/>
      <c r="I3398" s="151"/>
      <c r="J3398" s="152"/>
      <c r="K3398" s="153"/>
      <c r="L3398" s="153"/>
      <c r="M3398" s="153"/>
      <c r="N3398" s="153"/>
      <c r="O3398" s="153"/>
      <c r="P3398" s="153"/>
      <c r="Q3398" s="153"/>
      <c r="R3398" s="153"/>
      <c r="S3398" s="152"/>
      <c r="T3398" s="153"/>
      <c r="X3398" s="69" t="str">
        <f t="shared" si="110"/>
        <v/>
      </c>
      <c r="Y3398" s="69" t="str">
        <f t="shared" si="111"/>
        <v/>
      </c>
    </row>
    <row r="3399" spans="8:25" x14ac:dyDescent="0.25">
      <c r="H3399" s="155"/>
      <c r="I3399" s="151"/>
      <c r="J3399" s="152"/>
      <c r="K3399" s="153"/>
      <c r="L3399" s="153"/>
      <c r="M3399" s="153"/>
      <c r="N3399" s="153"/>
      <c r="O3399" s="153"/>
      <c r="P3399" s="153"/>
      <c r="Q3399" s="153"/>
      <c r="R3399" s="153"/>
      <c r="S3399" s="152"/>
      <c r="T3399" s="153"/>
      <c r="X3399" s="69" t="str">
        <f t="shared" si="110"/>
        <v/>
      </c>
      <c r="Y3399" s="69" t="str">
        <f t="shared" si="111"/>
        <v/>
      </c>
    </row>
    <row r="3400" spans="8:25" x14ac:dyDescent="0.25">
      <c r="H3400" s="155"/>
      <c r="I3400" s="151"/>
      <c r="J3400" s="152"/>
      <c r="K3400" s="153"/>
      <c r="L3400" s="153"/>
      <c r="M3400" s="153"/>
      <c r="N3400" s="153"/>
      <c r="O3400" s="153"/>
      <c r="P3400" s="153"/>
      <c r="Q3400" s="153"/>
      <c r="R3400" s="153"/>
      <c r="S3400" s="152"/>
      <c r="T3400" s="153"/>
      <c r="X3400" s="69" t="str">
        <f t="shared" si="110"/>
        <v/>
      </c>
      <c r="Y3400" s="69" t="str">
        <f t="shared" si="111"/>
        <v/>
      </c>
    </row>
    <row r="3401" spans="8:25" x14ac:dyDescent="0.25">
      <c r="H3401" s="155"/>
      <c r="I3401" s="151"/>
      <c r="J3401" s="152"/>
      <c r="K3401" s="153"/>
      <c r="L3401" s="153"/>
      <c r="M3401" s="153"/>
      <c r="N3401" s="153"/>
      <c r="O3401" s="153"/>
      <c r="P3401" s="153"/>
      <c r="Q3401" s="153"/>
      <c r="R3401" s="153"/>
      <c r="S3401" s="152"/>
      <c r="T3401" s="153"/>
      <c r="X3401" s="69" t="str">
        <f t="shared" si="110"/>
        <v/>
      </c>
      <c r="Y3401" s="69" t="str">
        <f t="shared" si="111"/>
        <v/>
      </c>
    </row>
    <row r="3402" spans="8:25" x14ac:dyDescent="0.25">
      <c r="H3402" s="155"/>
      <c r="I3402" s="151"/>
      <c r="J3402" s="152"/>
      <c r="K3402" s="153"/>
      <c r="L3402" s="153"/>
      <c r="M3402" s="153"/>
      <c r="N3402" s="153"/>
      <c r="O3402" s="153"/>
      <c r="P3402" s="153"/>
      <c r="Q3402" s="153"/>
      <c r="R3402" s="153"/>
      <c r="S3402" s="152"/>
      <c r="T3402" s="153"/>
      <c r="X3402" s="69" t="str">
        <f t="shared" si="110"/>
        <v/>
      </c>
      <c r="Y3402" s="69" t="str">
        <f t="shared" si="111"/>
        <v/>
      </c>
    </row>
    <row r="3403" spans="8:25" x14ac:dyDescent="0.25">
      <c r="H3403" s="155"/>
      <c r="I3403" s="151"/>
      <c r="J3403" s="152"/>
      <c r="K3403" s="153"/>
      <c r="L3403" s="153"/>
      <c r="M3403" s="153"/>
      <c r="N3403" s="153"/>
      <c r="O3403" s="153"/>
      <c r="P3403" s="153"/>
      <c r="Q3403" s="153"/>
      <c r="R3403" s="153"/>
      <c r="S3403" s="152"/>
      <c r="T3403" s="153"/>
      <c r="X3403" s="69" t="str">
        <f t="shared" si="110"/>
        <v/>
      </c>
      <c r="Y3403" s="69" t="str">
        <f t="shared" si="111"/>
        <v/>
      </c>
    </row>
    <row r="3404" spans="8:25" x14ac:dyDescent="0.25">
      <c r="H3404" s="155"/>
      <c r="I3404" s="151"/>
      <c r="J3404" s="152"/>
      <c r="K3404" s="153"/>
      <c r="L3404" s="153"/>
      <c r="M3404" s="153"/>
      <c r="N3404" s="153"/>
      <c r="O3404" s="153"/>
      <c r="P3404" s="153"/>
      <c r="Q3404" s="153"/>
      <c r="R3404" s="153"/>
      <c r="S3404" s="152"/>
      <c r="T3404" s="153"/>
      <c r="X3404" s="69" t="str">
        <f t="shared" si="110"/>
        <v/>
      </c>
      <c r="Y3404" s="69" t="str">
        <f t="shared" si="111"/>
        <v/>
      </c>
    </row>
    <row r="3405" spans="8:25" x14ac:dyDescent="0.25">
      <c r="H3405" s="155"/>
      <c r="I3405" s="151"/>
      <c r="J3405" s="152"/>
      <c r="K3405" s="153"/>
      <c r="L3405" s="153"/>
      <c r="M3405" s="153"/>
      <c r="N3405" s="153"/>
      <c r="O3405" s="153"/>
      <c r="P3405" s="153"/>
      <c r="Q3405" s="153"/>
      <c r="R3405" s="153"/>
      <c r="S3405" s="152"/>
      <c r="T3405" s="153"/>
      <c r="X3405" s="69" t="str">
        <f t="shared" si="110"/>
        <v/>
      </c>
      <c r="Y3405" s="69" t="str">
        <f t="shared" si="111"/>
        <v/>
      </c>
    </row>
    <row r="3406" spans="8:25" x14ac:dyDescent="0.25">
      <c r="H3406" s="155"/>
      <c r="I3406" s="151"/>
      <c r="J3406" s="152"/>
      <c r="K3406" s="153"/>
      <c r="L3406" s="153"/>
      <c r="M3406" s="153"/>
      <c r="N3406" s="153"/>
      <c r="O3406" s="153"/>
      <c r="P3406" s="153"/>
      <c r="Q3406" s="153"/>
      <c r="R3406" s="153"/>
      <c r="S3406" s="152"/>
      <c r="T3406" s="153"/>
      <c r="X3406" s="69" t="str">
        <f t="shared" si="110"/>
        <v/>
      </c>
      <c r="Y3406" s="69" t="str">
        <f t="shared" si="111"/>
        <v/>
      </c>
    </row>
    <row r="3407" spans="8:25" x14ac:dyDescent="0.25">
      <c r="H3407" s="155"/>
      <c r="I3407" s="151"/>
      <c r="J3407" s="152"/>
      <c r="K3407" s="153"/>
      <c r="L3407" s="153"/>
      <c r="M3407" s="153"/>
      <c r="N3407" s="153"/>
      <c r="O3407" s="153"/>
      <c r="P3407" s="153"/>
      <c r="Q3407" s="153"/>
      <c r="R3407" s="153"/>
      <c r="S3407" s="152"/>
      <c r="T3407" s="153"/>
      <c r="X3407" s="69" t="str">
        <f t="shared" si="110"/>
        <v/>
      </c>
      <c r="Y3407" s="69" t="str">
        <f t="shared" si="111"/>
        <v/>
      </c>
    </row>
    <row r="3408" spans="8:25" x14ac:dyDescent="0.25">
      <c r="H3408" s="155"/>
      <c r="I3408" s="151"/>
      <c r="J3408" s="152"/>
      <c r="K3408" s="153"/>
      <c r="L3408" s="153"/>
      <c r="M3408" s="153"/>
      <c r="N3408" s="153"/>
      <c r="O3408" s="153"/>
      <c r="P3408" s="153"/>
      <c r="Q3408" s="153"/>
      <c r="R3408" s="153"/>
      <c r="S3408" s="152"/>
      <c r="T3408" s="153"/>
      <c r="X3408" s="69" t="str">
        <f t="shared" si="110"/>
        <v/>
      </c>
      <c r="Y3408" s="69" t="str">
        <f t="shared" si="111"/>
        <v/>
      </c>
    </row>
    <row r="3409" spans="8:25" x14ac:dyDescent="0.25">
      <c r="H3409" s="155"/>
      <c r="I3409" s="151"/>
      <c r="J3409" s="152"/>
      <c r="K3409" s="153"/>
      <c r="L3409" s="153"/>
      <c r="M3409" s="153"/>
      <c r="N3409" s="153"/>
      <c r="O3409" s="153"/>
      <c r="P3409" s="153"/>
      <c r="Q3409" s="153"/>
      <c r="R3409" s="153"/>
      <c r="S3409" s="152"/>
      <c r="T3409" s="153"/>
      <c r="X3409" s="69" t="str">
        <f t="shared" si="110"/>
        <v/>
      </c>
      <c r="Y3409" s="69" t="str">
        <f t="shared" si="111"/>
        <v/>
      </c>
    </row>
    <row r="3410" spans="8:25" x14ac:dyDescent="0.25">
      <c r="H3410" s="155"/>
      <c r="I3410" s="151"/>
      <c r="J3410" s="152"/>
      <c r="K3410" s="153"/>
      <c r="L3410" s="153"/>
      <c r="M3410" s="153"/>
      <c r="N3410" s="153"/>
      <c r="O3410" s="153"/>
      <c r="P3410" s="153"/>
      <c r="Q3410" s="153"/>
      <c r="R3410" s="153"/>
      <c r="S3410" s="152"/>
      <c r="T3410" s="153"/>
      <c r="X3410" s="69" t="str">
        <f t="shared" si="110"/>
        <v/>
      </c>
      <c r="Y3410" s="69" t="str">
        <f t="shared" si="111"/>
        <v/>
      </c>
    </row>
    <row r="3411" spans="8:25" x14ac:dyDescent="0.25">
      <c r="H3411" s="155"/>
      <c r="I3411" s="151"/>
      <c r="J3411" s="152"/>
      <c r="K3411" s="153"/>
      <c r="L3411" s="153"/>
      <c r="M3411" s="153"/>
      <c r="N3411" s="153"/>
      <c r="O3411" s="153"/>
      <c r="P3411" s="153"/>
      <c r="Q3411" s="153"/>
      <c r="R3411" s="153"/>
      <c r="S3411" s="152"/>
      <c r="T3411" s="153"/>
      <c r="X3411" s="69" t="str">
        <f t="shared" si="110"/>
        <v/>
      </c>
      <c r="Y3411" s="69" t="str">
        <f t="shared" si="111"/>
        <v/>
      </c>
    </row>
    <row r="3412" spans="8:25" x14ac:dyDescent="0.25">
      <c r="H3412" s="155"/>
      <c r="I3412" s="151"/>
      <c r="J3412" s="152"/>
      <c r="K3412" s="153"/>
      <c r="L3412" s="153"/>
      <c r="M3412" s="153"/>
      <c r="N3412" s="153"/>
      <c r="O3412" s="153"/>
      <c r="P3412" s="153"/>
      <c r="Q3412" s="153"/>
      <c r="R3412" s="153"/>
      <c r="S3412" s="152"/>
      <c r="T3412" s="153"/>
      <c r="X3412" s="69" t="str">
        <f t="shared" si="110"/>
        <v/>
      </c>
      <c r="Y3412" s="69" t="str">
        <f t="shared" si="111"/>
        <v/>
      </c>
    </row>
    <row r="3413" spans="8:25" x14ac:dyDescent="0.25">
      <c r="H3413" s="155"/>
      <c r="I3413" s="151"/>
      <c r="J3413" s="152"/>
      <c r="K3413" s="153"/>
      <c r="L3413" s="153"/>
      <c r="M3413" s="153"/>
      <c r="N3413" s="153"/>
      <c r="O3413" s="153"/>
      <c r="P3413" s="153"/>
      <c r="Q3413" s="153"/>
      <c r="R3413" s="153"/>
      <c r="S3413" s="152"/>
      <c r="T3413" s="153"/>
      <c r="X3413" s="69" t="str">
        <f t="shared" si="110"/>
        <v/>
      </c>
      <c r="Y3413" s="69" t="str">
        <f t="shared" si="111"/>
        <v/>
      </c>
    </row>
    <row r="3414" spans="8:25" x14ac:dyDescent="0.25">
      <c r="H3414" s="155"/>
      <c r="I3414" s="151"/>
      <c r="J3414" s="152"/>
      <c r="K3414" s="153"/>
      <c r="L3414" s="153"/>
      <c r="M3414" s="153"/>
      <c r="N3414" s="153"/>
      <c r="O3414" s="153"/>
      <c r="P3414" s="153"/>
      <c r="Q3414" s="153"/>
      <c r="R3414" s="153"/>
      <c r="S3414" s="152"/>
      <c r="T3414" s="153"/>
      <c r="X3414" s="69" t="str">
        <f t="shared" si="110"/>
        <v/>
      </c>
      <c r="Y3414" s="69" t="str">
        <f t="shared" si="111"/>
        <v/>
      </c>
    </row>
    <row r="3415" spans="8:25" x14ac:dyDescent="0.25">
      <c r="H3415" s="155"/>
      <c r="I3415" s="151"/>
      <c r="J3415" s="152"/>
      <c r="K3415" s="153"/>
      <c r="L3415" s="153"/>
      <c r="M3415" s="153"/>
      <c r="N3415" s="153"/>
      <c r="O3415" s="153"/>
      <c r="P3415" s="153"/>
      <c r="Q3415" s="153"/>
      <c r="R3415" s="153"/>
      <c r="S3415" s="152"/>
      <c r="T3415" s="153"/>
      <c r="X3415" s="69" t="str">
        <f t="shared" si="110"/>
        <v/>
      </c>
      <c r="Y3415" s="69" t="str">
        <f t="shared" si="111"/>
        <v/>
      </c>
    </row>
    <row r="3416" spans="8:25" x14ac:dyDescent="0.25">
      <c r="H3416" s="155"/>
      <c r="I3416" s="151"/>
      <c r="J3416" s="152"/>
      <c r="K3416" s="153"/>
      <c r="L3416" s="153"/>
      <c r="M3416" s="153"/>
      <c r="N3416" s="153"/>
      <c r="O3416" s="153"/>
      <c r="P3416" s="153"/>
      <c r="Q3416" s="153"/>
      <c r="R3416" s="153"/>
      <c r="S3416" s="152"/>
      <c r="T3416" s="153"/>
      <c r="X3416" s="69" t="str">
        <f t="shared" si="110"/>
        <v/>
      </c>
      <c r="Y3416" s="69" t="str">
        <f t="shared" si="111"/>
        <v/>
      </c>
    </row>
    <row r="3417" spans="8:25" x14ac:dyDescent="0.25">
      <c r="H3417" s="155"/>
      <c r="I3417" s="151"/>
      <c r="J3417" s="152"/>
      <c r="K3417" s="153"/>
      <c r="L3417" s="153"/>
      <c r="M3417" s="153"/>
      <c r="N3417" s="153"/>
      <c r="O3417" s="153"/>
      <c r="P3417" s="153"/>
      <c r="Q3417" s="153"/>
      <c r="R3417" s="153"/>
      <c r="S3417" s="152"/>
      <c r="T3417" s="153"/>
      <c r="X3417" s="69" t="str">
        <f t="shared" si="110"/>
        <v/>
      </c>
      <c r="Y3417" s="69" t="str">
        <f t="shared" si="111"/>
        <v/>
      </c>
    </row>
    <row r="3418" spans="8:25" x14ac:dyDescent="0.25">
      <c r="H3418" s="155"/>
      <c r="I3418" s="151"/>
      <c r="J3418" s="152"/>
      <c r="K3418" s="153"/>
      <c r="L3418" s="153"/>
      <c r="M3418" s="153"/>
      <c r="N3418" s="153"/>
      <c r="O3418" s="153"/>
      <c r="P3418" s="153"/>
      <c r="Q3418" s="153"/>
      <c r="R3418" s="153"/>
      <c r="S3418" s="152"/>
      <c r="T3418" s="153"/>
      <c r="X3418" s="69" t="str">
        <f t="shared" si="110"/>
        <v/>
      </c>
      <c r="Y3418" s="69" t="str">
        <f t="shared" si="111"/>
        <v/>
      </c>
    </row>
    <row r="3419" spans="8:25" x14ac:dyDescent="0.25">
      <c r="H3419" s="155"/>
      <c r="I3419" s="151"/>
      <c r="J3419" s="152"/>
      <c r="K3419" s="153"/>
      <c r="L3419" s="153"/>
      <c r="M3419" s="153"/>
      <c r="N3419" s="153"/>
      <c r="O3419" s="153"/>
      <c r="P3419" s="153"/>
      <c r="Q3419" s="153"/>
      <c r="R3419" s="153"/>
      <c r="S3419" s="152"/>
      <c r="T3419" s="153"/>
      <c r="X3419" s="69" t="str">
        <f t="shared" si="110"/>
        <v/>
      </c>
      <c r="Y3419" s="69" t="str">
        <f t="shared" si="111"/>
        <v/>
      </c>
    </row>
    <row r="3420" spans="8:25" x14ac:dyDescent="0.25">
      <c r="H3420" s="155"/>
      <c r="I3420" s="151"/>
      <c r="J3420" s="152"/>
      <c r="K3420" s="153"/>
      <c r="L3420" s="153"/>
      <c r="M3420" s="153"/>
      <c r="N3420" s="153"/>
      <c r="O3420" s="153"/>
      <c r="P3420" s="153"/>
      <c r="Q3420" s="153"/>
      <c r="R3420" s="153"/>
      <c r="S3420" s="152"/>
      <c r="T3420" s="153"/>
      <c r="X3420" s="69" t="str">
        <f t="shared" si="110"/>
        <v/>
      </c>
      <c r="Y3420" s="69" t="str">
        <f t="shared" si="111"/>
        <v/>
      </c>
    </row>
    <row r="3421" spans="8:25" x14ac:dyDescent="0.25">
      <c r="H3421" s="155"/>
      <c r="I3421" s="151"/>
      <c r="J3421" s="152"/>
      <c r="K3421" s="153"/>
      <c r="L3421" s="153"/>
      <c r="M3421" s="153"/>
      <c r="N3421" s="153"/>
      <c r="O3421" s="153"/>
      <c r="P3421" s="153"/>
      <c r="Q3421" s="153"/>
      <c r="R3421" s="153"/>
      <c r="S3421" s="152"/>
      <c r="T3421" s="153"/>
      <c r="X3421" s="69" t="str">
        <f t="shared" si="110"/>
        <v/>
      </c>
      <c r="Y3421" s="69" t="str">
        <f t="shared" si="111"/>
        <v/>
      </c>
    </row>
    <row r="3422" spans="8:25" x14ac:dyDescent="0.25">
      <c r="H3422" s="155"/>
      <c r="I3422" s="151"/>
      <c r="J3422" s="152"/>
      <c r="K3422" s="153"/>
      <c r="L3422" s="153"/>
      <c r="M3422" s="153"/>
      <c r="N3422" s="153"/>
      <c r="O3422" s="153"/>
      <c r="P3422" s="153"/>
      <c r="Q3422" s="153"/>
      <c r="R3422" s="153"/>
      <c r="S3422" s="152"/>
      <c r="T3422" s="153"/>
      <c r="X3422" s="69" t="str">
        <f t="shared" si="110"/>
        <v/>
      </c>
      <c r="Y3422" s="69" t="str">
        <f t="shared" si="111"/>
        <v/>
      </c>
    </row>
    <row r="3423" spans="8:25" x14ac:dyDescent="0.25">
      <c r="H3423" s="155"/>
      <c r="I3423" s="151"/>
      <c r="J3423" s="152"/>
      <c r="K3423" s="153"/>
      <c r="L3423" s="153"/>
      <c r="M3423" s="153"/>
      <c r="N3423" s="153"/>
      <c r="O3423" s="153"/>
      <c r="P3423" s="153"/>
      <c r="Q3423" s="153"/>
      <c r="R3423" s="153"/>
      <c r="S3423" s="152"/>
      <c r="T3423" s="153"/>
      <c r="X3423" s="69" t="str">
        <f t="shared" si="110"/>
        <v/>
      </c>
      <c r="Y3423" s="69" t="str">
        <f t="shared" si="111"/>
        <v/>
      </c>
    </row>
    <row r="3424" spans="8:25" x14ac:dyDescent="0.25">
      <c r="H3424" s="155"/>
      <c r="I3424" s="151"/>
      <c r="J3424" s="152"/>
      <c r="K3424" s="153"/>
      <c r="L3424" s="153"/>
      <c r="M3424" s="153"/>
      <c r="N3424" s="153"/>
      <c r="O3424" s="153"/>
      <c r="P3424" s="153"/>
      <c r="Q3424" s="153"/>
      <c r="R3424" s="153"/>
      <c r="S3424" s="152"/>
      <c r="T3424" s="153"/>
      <c r="X3424" s="69" t="str">
        <f t="shared" si="110"/>
        <v/>
      </c>
      <c r="Y3424" s="69" t="str">
        <f t="shared" si="111"/>
        <v/>
      </c>
    </row>
    <row r="3425" spans="8:25" x14ac:dyDescent="0.25">
      <c r="H3425" s="155"/>
      <c r="I3425" s="151"/>
      <c r="J3425" s="152"/>
      <c r="K3425" s="153"/>
      <c r="L3425" s="153"/>
      <c r="M3425" s="153"/>
      <c r="N3425" s="153"/>
      <c r="O3425" s="153"/>
      <c r="P3425" s="153"/>
      <c r="Q3425" s="153"/>
      <c r="R3425" s="153"/>
      <c r="S3425" s="152"/>
      <c r="T3425" s="153"/>
      <c r="X3425" s="69" t="str">
        <f t="shared" si="110"/>
        <v/>
      </c>
      <c r="Y3425" s="69" t="str">
        <f t="shared" si="111"/>
        <v/>
      </c>
    </row>
    <row r="3426" spans="8:25" x14ac:dyDescent="0.25">
      <c r="H3426" s="155"/>
      <c r="I3426" s="151"/>
      <c r="J3426" s="152"/>
      <c r="K3426" s="153"/>
      <c r="L3426" s="153"/>
      <c r="M3426" s="153"/>
      <c r="N3426" s="153"/>
      <c r="O3426" s="153"/>
      <c r="P3426" s="153"/>
      <c r="Q3426" s="153"/>
      <c r="R3426" s="153"/>
      <c r="S3426" s="152"/>
      <c r="T3426" s="153"/>
      <c r="X3426" s="69" t="str">
        <f t="shared" si="110"/>
        <v/>
      </c>
      <c r="Y3426" s="69" t="str">
        <f t="shared" si="111"/>
        <v/>
      </c>
    </row>
    <row r="3427" spans="8:25" x14ac:dyDescent="0.25">
      <c r="H3427" s="155"/>
      <c r="I3427" s="151"/>
      <c r="J3427" s="152"/>
      <c r="K3427" s="153"/>
      <c r="L3427" s="153"/>
      <c r="M3427" s="153"/>
      <c r="N3427" s="153"/>
      <c r="O3427" s="153"/>
      <c r="P3427" s="153"/>
      <c r="Q3427" s="153"/>
      <c r="R3427" s="153"/>
      <c r="S3427" s="152"/>
      <c r="T3427" s="153"/>
      <c r="X3427" s="69" t="str">
        <f t="shared" si="110"/>
        <v/>
      </c>
      <c r="Y3427" s="69" t="str">
        <f t="shared" si="111"/>
        <v/>
      </c>
    </row>
    <row r="3428" spans="8:25" x14ac:dyDescent="0.25">
      <c r="H3428" s="155"/>
      <c r="I3428" s="151"/>
      <c r="J3428" s="152"/>
      <c r="K3428" s="153"/>
      <c r="L3428" s="153"/>
      <c r="M3428" s="153"/>
      <c r="N3428" s="153"/>
      <c r="O3428" s="153"/>
      <c r="P3428" s="153"/>
      <c r="Q3428" s="153"/>
      <c r="R3428" s="153"/>
      <c r="S3428" s="152"/>
      <c r="T3428" s="153"/>
      <c r="X3428" s="69" t="str">
        <f t="shared" si="110"/>
        <v/>
      </c>
      <c r="Y3428" s="69" t="str">
        <f t="shared" si="111"/>
        <v/>
      </c>
    </row>
    <row r="3429" spans="8:25" x14ac:dyDescent="0.25">
      <c r="H3429" s="155"/>
      <c r="I3429" s="151"/>
      <c r="J3429" s="152"/>
      <c r="K3429" s="153"/>
      <c r="L3429" s="153"/>
      <c r="M3429" s="153"/>
      <c r="N3429" s="153"/>
      <c r="O3429" s="153"/>
      <c r="P3429" s="153"/>
      <c r="Q3429" s="153"/>
      <c r="R3429" s="153"/>
      <c r="S3429" s="152"/>
      <c r="T3429" s="153"/>
      <c r="X3429" s="69" t="str">
        <f t="shared" si="110"/>
        <v/>
      </c>
      <c r="Y3429" s="69" t="str">
        <f t="shared" si="111"/>
        <v/>
      </c>
    </row>
    <row r="3430" spans="8:25" x14ac:dyDescent="0.25">
      <c r="H3430" s="155"/>
      <c r="I3430" s="151"/>
      <c r="J3430" s="152"/>
      <c r="K3430" s="153"/>
      <c r="L3430" s="153"/>
      <c r="M3430" s="153"/>
      <c r="N3430" s="153"/>
      <c r="O3430" s="153"/>
      <c r="P3430" s="153"/>
      <c r="Q3430" s="153"/>
      <c r="R3430" s="153"/>
      <c r="S3430" s="152"/>
      <c r="T3430" s="153"/>
      <c r="X3430" s="69" t="str">
        <f t="shared" si="110"/>
        <v/>
      </c>
      <c r="Y3430" s="69" t="str">
        <f t="shared" si="111"/>
        <v/>
      </c>
    </row>
    <row r="3431" spans="8:25" x14ac:dyDescent="0.25">
      <c r="H3431" s="155"/>
      <c r="I3431" s="151"/>
      <c r="J3431" s="152"/>
      <c r="K3431" s="153"/>
      <c r="L3431" s="153"/>
      <c r="M3431" s="153"/>
      <c r="N3431" s="153"/>
      <c r="O3431" s="153"/>
      <c r="P3431" s="153"/>
      <c r="Q3431" s="153"/>
      <c r="R3431" s="153"/>
      <c r="S3431" s="152"/>
      <c r="T3431" s="153"/>
      <c r="X3431" s="69" t="str">
        <f t="shared" si="110"/>
        <v/>
      </c>
      <c r="Y3431" s="69" t="str">
        <f t="shared" si="111"/>
        <v/>
      </c>
    </row>
    <row r="3432" spans="8:25" x14ac:dyDescent="0.25">
      <c r="H3432" s="155"/>
      <c r="I3432" s="151"/>
      <c r="J3432" s="152"/>
      <c r="K3432" s="153"/>
      <c r="L3432" s="153"/>
      <c r="M3432" s="153"/>
      <c r="N3432" s="153"/>
      <c r="O3432" s="153"/>
      <c r="P3432" s="153"/>
      <c r="Q3432" s="153"/>
      <c r="R3432" s="153"/>
      <c r="S3432" s="152"/>
      <c r="T3432" s="153"/>
      <c r="X3432" s="69" t="str">
        <f t="shared" si="110"/>
        <v/>
      </c>
      <c r="Y3432" s="69" t="str">
        <f t="shared" si="111"/>
        <v/>
      </c>
    </row>
    <row r="3433" spans="8:25" x14ac:dyDescent="0.25">
      <c r="H3433" s="155"/>
      <c r="I3433" s="151"/>
      <c r="J3433" s="152"/>
      <c r="K3433" s="153"/>
      <c r="L3433" s="153"/>
      <c r="M3433" s="153"/>
      <c r="N3433" s="153"/>
      <c r="O3433" s="153"/>
      <c r="P3433" s="153"/>
      <c r="Q3433" s="153"/>
      <c r="R3433" s="153"/>
      <c r="S3433" s="152"/>
      <c r="T3433" s="153"/>
      <c r="X3433" s="69" t="str">
        <f t="shared" si="110"/>
        <v/>
      </c>
      <c r="Y3433" s="69" t="str">
        <f t="shared" si="111"/>
        <v/>
      </c>
    </row>
    <row r="3434" spans="8:25" x14ac:dyDescent="0.25">
      <c r="H3434" s="155"/>
      <c r="I3434" s="151"/>
      <c r="J3434" s="152"/>
      <c r="K3434" s="153"/>
      <c r="L3434" s="153"/>
      <c r="M3434" s="153"/>
      <c r="N3434" s="153"/>
      <c r="O3434" s="153"/>
      <c r="P3434" s="153"/>
      <c r="Q3434" s="153"/>
      <c r="R3434" s="153"/>
      <c r="S3434" s="152"/>
      <c r="T3434" s="153"/>
      <c r="X3434" s="69" t="str">
        <f t="shared" si="110"/>
        <v/>
      </c>
      <c r="Y3434" s="69" t="str">
        <f t="shared" si="111"/>
        <v/>
      </c>
    </row>
    <row r="3435" spans="8:25" x14ac:dyDescent="0.25">
      <c r="H3435" s="155"/>
      <c r="I3435" s="151"/>
      <c r="J3435" s="152"/>
      <c r="K3435" s="153"/>
      <c r="L3435" s="153"/>
      <c r="M3435" s="153"/>
      <c r="N3435" s="153"/>
      <c r="O3435" s="153"/>
      <c r="P3435" s="153"/>
      <c r="Q3435" s="153"/>
      <c r="R3435" s="153"/>
      <c r="S3435" s="152"/>
      <c r="T3435" s="153"/>
      <c r="X3435" s="69" t="str">
        <f t="shared" si="110"/>
        <v/>
      </c>
      <c r="Y3435" s="69" t="str">
        <f t="shared" si="111"/>
        <v/>
      </c>
    </row>
    <row r="3436" spans="8:25" x14ac:dyDescent="0.25">
      <c r="H3436" s="155"/>
      <c r="I3436" s="151"/>
      <c r="J3436" s="152"/>
      <c r="K3436" s="153"/>
      <c r="L3436" s="153"/>
      <c r="M3436" s="153"/>
      <c r="N3436" s="153"/>
      <c r="O3436" s="153"/>
      <c r="P3436" s="153"/>
      <c r="Q3436" s="153"/>
      <c r="R3436" s="153"/>
      <c r="S3436" s="152"/>
      <c r="T3436" s="153"/>
      <c r="X3436" s="69" t="str">
        <f t="shared" si="110"/>
        <v/>
      </c>
      <c r="Y3436" s="69" t="str">
        <f t="shared" si="111"/>
        <v/>
      </c>
    </row>
    <row r="3437" spans="8:25" x14ac:dyDescent="0.25">
      <c r="H3437" s="155"/>
      <c r="I3437" s="151"/>
      <c r="J3437" s="152"/>
      <c r="K3437" s="153"/>
      <c r="L3437" s="153"/>
      <c r="M3437" s="153"/>
      <c r="N3437" s="153"/>
      <c r="O3437" s="153"/>
      <c r="P3437" s="153"/>
      <c r="Q3437" s="153"/>
      <c r="R3437" s="153"/>
      <c r="S3437" s="152"/>
      <c r="T3437" s="153"/>
      <c r="X3437" s="69" t="str">
        <f t="shared" si="110"/>
        <v/>
      </c>
      <c r="Y3437" s="69" t="str">
        <f t="shared" si="111"/>
        <v/>
      </c>
    </row>
    <row r="3438" spans="8:25" x14ac:dyDescent="0.25">
      <c r="H3438" s="155"/>
      <c r="I3438" s="151"/>
      <c r="J3438" s="152"/>
      <c r="K3438" s="153"/>
      <c r="L3438" s="153"/>
      <c r="M3438" s="153"/>
      <c r="N3438" s="153"/>
      <c r="O3438" s="153"/>
      <c r="P3438" s="153"/>
      <c r="Q3438" s="153"/>
      <c r="R3438" s="153"/>
      <c r="S3438" s="152"/>
      <c r="T3438" s="153"/>
      <c r="X3438" s="69" t="str">
        <f t="shared" si="110"/>
        <v/>
      </c>
      <c r="Y3438" s="69" t="str">
        <f t="shared" si="111"/>
        <v/>
      </c>
    </row>
    <row r="3439" spans="8:25" x14ac:dyDescent="0.25">
      <c r="H3439" s="155"/>
      <c r="I3439" s="151"/>
      <c r="J3439" s="152"/>
      <c r="K3439" s="153"/>
      <c r="L3439" s="153"/>
      <c r="M3439" s="153"/>
      <c r="N3439" s="153"/>
      <c r="O3439" s="153"/>
      <c r="P3439" s="153"/>
      <c r="Q3439" s="153"/>
      <c r="R3439" s="153"/>
      <c r="S3439" s="152"/>
      <c r="T3439" s="153"/>
      <c r="X3439" s="69" t="str">
        <f t="shared" si="110"/>
        <v/>
      </c>
      <c r="Y3439" s="69" t="str">
        <f t="shared" si="111"/>
        <v/>
      </c>
    </row>
    <row r="3440" spans="8:25" x14ac:dyDescent="0.25">
      <c r="H3440" s="155"/>
      <c r="I3440" s="151"/>
      <c r="J3440" s="152"/>
      <c r="K3440" s="153"/>
      <c r="L3440" s="153"/>
      <c r="M3440" s="153"/>
      <c r="N3440" s="153"/>
      <c r="O3440" s="153"/>
      <c r="P3440" s="153"/>
      <c r="Q3440" s="153"/>
      <c r="R3440" s="153"/>
      <c r="S3440" s="152"/>
      <c r="T3440" s="153"/>
      <c r="X3440" s="69" t="str">
        <f t="shared" si="110"/>
        <v/>
      </c>
      <c r="Y3440" s="69" t="str">
        <f t="shared" si="111"/>
        <v/>
      </c>
    </row>
    <row r="3441" spans="8:25" x14ac:dyDescent="0.25">
      <c r="H3441" s="155"/>
      <c r="I3441" s="151"/>
      <c r="J3441" s="152"/>
      <c r="K3441" s="153"/>
      <c r="L3441" s="153"/>
      <c r="M3441" s="153"/>
      <c r="N3441" s="153"/>
      <c r="O3441" s="153"/>
      <c r="P3441" s="153"/>
      <c r="Q3441" s="153"/>
      <c r="R3441" s="153"/>
      <c r="S3441" s="152"/>
      <c r="T3441" s="153"/>
      <c r="X3441" s="69" t="str">
        <f t="shared" si="110"/>
        <v/>
      </c>
      <c r="Y3441" s="69" t="str">
        <f t="shared" si="111"/>
        <v/>
      </c>
    </row>
    <row r="3442" spans="8:25" x14ac:dyDescent="0.25">
      <c r="H3442" s="155"/>
      <c r="I3442" s="151"/>
      <c r="J3442" s="152"/>
      <c r="K3442" s="153"/>
      <c r="L3442" s="153"/>
      <c r="M3442" s="153"/>
      <c r="N3442" s="153"/>
      <c r="O3442" s="153"/>
      <c r="P3442" s="153"/>
      <c r="Q3442" s="153"/>
      <c r="R3442" s="153"/>
      <c r="S3442" s="152"/>
      <c r="T3442" s="153"/>
      <c r="X3442" s="69" t="str">
        <f t="shared" si="110"/>
        <v/>
      </c>
      <c r="Y3442" s="69" t="str">
        <f t="shared" si="111"/>
        <v/>
      </c>
    </row>
    <row r="3443" spans="8:25" x14ac:dyDescent="0.25">
      <c r="H3443" s="155"/>
      <c r="I3443" s="151"/>
      <c r="J3443" s="152"/>
      <c r="K3443" s="153"/>
      <c r="L3443" s="153"/>
      <c r="M3443" s="153"/>
      <c r="N3443" s="153"/>
      <c r="O3443" s="153"/>
      <c r="P3443" s="153"/>
      <c r="Q3443" s="153"/>
      <c r="R3443" s="153"/>
      <c r="S3443" s="152"/>
      <c r="T3443" s="153"/>
      <c r="X3443" s="69" t="str">
        <f t="shared" si="110"/>
        <v/>
      </c>
      <c r="Y3443" s="69" t="str">
        <f t="shared" si="111"/>
        <v/>
      </c>
    </row>
    <row r="3444" spans="8:25" x14ac:dyDescent="0.25">
      <c r="H3444" s="155"/>
      <c r="I3444" s="151"/>
      <c r="J3444" s="152"/>
      <c r="K3444" s="153"/>
      <c r="L3444" s="153"/>
      <c r="M3444" s="153"/>
      <c r="N3444" s="153"/>
      <c r="O3444" s="153"/>
      <c r="P3444" s="153"/>
      <c r="Q3444" s="153"/>
      <c r="R3444" s="153"/>
      <c r="S3444" s="152"/>
      <c r="T3444" s="153"/>
      <c r="X3444" s="69" t="str">
        <f t="shared" si="110"/>
        <v/>
      </c>
      <c r="Y3444" s="69" t="str">
        <f t="shared" si="111"/>
        <v/>
      </c>
    </row>
    <row r="3445" spans="8:25" x14ac:dyDescent="0.25">
      <c r="H3445" s="155"/>
      <c r="I3445" s="151"/>
      <c r="J3445" s="152"/>
      <c r="K3445" s="153"/>
      <c r="L3445" s="153"/>
      <c r="M3445" s="153"/>
      <c r="N3445" s="153"/>
      <c r="O3445" s="153"/>
      <c r="P3445" s="153"/>
      <c r="Q3445" s="153"/>
      <c r="R3445" s="153"/>
      <c r="S3445" s="152"/>
      <c r="T3445" s="153"/>
      <c r="X3445" s="69" t="str">
        <f t="shared" si="110"/>
        <v/>
      </c>
      <c r="Y3445" s="69" t="str">
        <f t="shared" si="111"/>
        <v/>
      </c>
    </row>
    <row r="3446" spans="8:25" x14ac:dyDescent="0.25">
      <c r="H3446" s="155"/>
      <c r="I3446" s="151"/>
      <c r="J3446" s="152"/>
      <c r="K3446" s="153"/>
      <c r="L3446" s="153"/>
      <c r="M3446" s="153"/>
      <c r="N3446" s="153"/>
      <c r="O3446" s="153"/>
      <c r="P3446" s="153"/>
      <c r="Q3446" s="153"/>
      <c r="R3446" s="153"/>
      <c r="S3446" s="152"/>
      <c r="T3446" s="153"/>
      <c r="X3446" s="69" t="str">
        <f t="shared" si="110"/>
        <v/>
      </c>
      <c r="Y3446" s="69" t="str">
        <f t="shared" si="111"/>
        <v/>
      </c>
    </row>
    <row r="3447" spans="8:25" x14ac:dyDescent="0.25">
      <c r="H3447" s="155"/>
      <c r="I3447" s="151"/>
      <c r="J3447" s="152"/>
      <c r="K3447" s="153"/>
      <c r="L3447" s="153"/>
      <c r="M3447" s="153"/>
      <c r="N3447" s="153"/>
      <c r="O3447" s="153"/>
      <c r="P3447" s="153"/>
      <c r="Q3447" s="153"/>
      <c r="R3447" s="153"/>
      <c r="S3447" s="152"/>
      <c r="T3447" s="153"/>
      <c r="X3447" s="69" t="str">
        <f t="shared" si="110"/>
        <v/>
      </c>
      <c r="Y3447" s="69" t="str">
        <f t="shared" si="111"/>
        <v/>
      </c>
    </row>
    <row r="3448" spans="8:25" x14ac:dyDescent="0.25">
      <c r="H3448" s="155"/>
      <c r="I3448" s="151"/>
      <c r="J3448" s="152"/>
      <c r="K3448" s="153"/>
      <c r="L3448" s="153"/>
      <c r="M3448" s="153"/>
      <c r="N3448" s="153"/>
      <c r="O3448" s="153"/>
      <c r="P3448" s="153"/>
      <c r="Q3448" s="153"/>
      <c r="R3448" s="153"/>
      <c r="S3448" s="152"/>
      <c r="T3448" s="153"/>
      <c r="X3448" s="69" t="str">
        <f t="shared" si="110"/>
        <v/>
      </c>
      <c r="Y3448" s="69" t="str">
        <f t="shared" si="111"/>
        <v/>
      </c>
    </row>
    <row r="3449" spans="8:25" x14ac:dyDescent="0.25">
      <c r="H3449" s="155"/>
      <c r="I3449" s="151"/>
      <c r="J3449" s="152"/>
      <c r="K3449" s="153"/>
      <c r="L3449" s="153"/>
      <c r="M3449" s="153"/>
      <c r="N3449" s="153"/>
      <c r="O3449" s="153"/>
      <c r="P3449" s="153"/>
      <c r="Q3449" s="153"/>
      <c r="R3449" s="153"/>
      <c r="S3449" s="152"/>
      <c r="T3449" s="153"/>
      <c r="X3449" s="69" t="str">
        <f t="shared" si="110"/>
        <v/>
      </c>
      <c r="Y3449" s="69" t="str">
        <f t="shared" si="111"/>
        <v/>
      </c>
    </row>
    <row r="3450" spans="8:25" x14ac:dyDescent="0.25">
      <c r="H3450" s="155"/>
      <c r="I3450" s="151"/>
      <c r="J3450" s="152"/>
      <c r="K3450" s="153"/>
      <c r="L3450" s="153"/>
      <c r="M3450" s="153"/>
      <c r="N3450" s="153"/>
      <c r="O3450" s="153"/>
      <c r="P3450" s="153"/>
      <c r="Q3450" s="153"/>
      <c r="R3450" s="153"/>
      <c r="S3450" s="152"/>
      <c r="T3450" s="153"/>
      <c r="X3450" s="69" t="str">
        <f t="shared" si="110"/>
        <v/>
      </c>
      <c r="Y3450" s="69" t="str">
        <f t="shared" si="111"/>
        <v/>
      </c>
    </row>
    <row r="3451" spans="8:25" x14ac:dyDescent="0.25">
      <c r="H3451" s="155"/>
      <c r="I3451" s="151"/>
      <c r="J3451" s="152"/>
      <c r="K3451" s="153"/>
      <c r="L3451" s="153"/>
      <c r="M3451" s="153"/>
      <c r="N3451" s="153"/>
      <c r="O3451" s="153"/>
      <c r="P3451" s="153"/>
      <c r="Q3451" s="153"/>
      <c r="R3451" s="153"/>
      <c r="S3451" s="152"/>
      <c r="T3451" s="153"/>
      <c r="X3451" s="69" t="str">
        <f t="shared" si="110"/>
        <v/>
      </c>
      <c r="Y3451" s="69" t="str">
        <f t="shared" si="111"/>
        <v/>
      </c>
    </row>
    <row r="3452" spans="8:25" x14ac:dyDescent="0.25">
      <c r="H3452" s="155"/>
      <c r="I3452" s="151"/>
      <c r="J3452" s="152"/>
      <c r="K3452" s="153"/>
      <c r="L3452" s="153"/>
      <c r="M3452" s="153"/>
      <c r="N3452" s="153"/>
      <c r="O3452" s="153"/>
      <c r="P3452" s="153"/>
      <c r="Q3452" s="153"/>
      <c r="R3452" s="153"/>
      <c r="S3452" s="152"/>
      <c r="T3452" s="153"/>
      <c r="X3452" s="69" t="str">
        <f t="shared" si="110"/>
        <v/>
      </c>
      <c r="Y3452" s="69" t="str">
        <f t="shared" si="111"/>
        <v/>
      </c>
    </row>
    <row r="3453" spans="8:25" x14ac:dyDescent="0.25">
      <c r="H3453" s="155"/>
      <c r="I3453" s="151"/>
      <c r="J3453" s="152"/>
      <c r="K3453" s="153"/>
      <c r="L3453" s="153"/>
      <c r="M3453" s="153"/>
      <c r="N3453" s="153"/>
      <c r="O3453" s="153"/>
      <c r="P3453" s="153"/>
      <c r="Q3453" s="153"/>
      <c r="R3453" s="153"/>
      <c r="S3453" s="152"/>
      <c r="T3453" s="153"/>
      <c r="X3453" s="69" t="str">
        <f t="shared" si="110"/>
        <v/>
      </c>
      <c r="Y3453" s="69" t="str">
        <f t="shared" si="111"/>
        <v/>
      </c>
    </row>
    <row r="3454" spans="8:25" x14ac:dyDescent="0.25">
      <c r="H3454" s="155"/>
      <c r="I3454" s="151"/>
      <c r="J3454" s="152"/>
      <c r="K3454" s="153"/>
      <c r="L3454" s="153"/>
      <c r="M3454" s="153"/>
      <c r="N3454" s="153"/>
      <c r="O3454" s="153"/>
      <c r="P3454" s="153"/>
      <c r="Q3454" s="153"/>
      <c r="R3454" s="153"/>
      <c r="S3454" s="152"/>
      <c r="T3454" s="153"/>
      <c r="X3454" s="69" t="str">
        <f t="shared" si="110"/>
        <v/>
      </c>
      <c r="Y3454" s="69" t="str">
        <f t="shared" si="111"/>
        <v/>
      </c>
    </row>
    <row r="3455" spans="8:25" x14ac:dyDescent="0.25">
      <c r="H3455" s="155"/>
      <c r="I3455" s="151"/>
      <c r="J3455" s="152"/>
      <c r="K3455" s="153"/>
      <c r="L3455" s="153"/>
      <c r="M3455" s="153"/>
      <c r="N3455" s="153"/>
      <c r="O3455" s="153"/>
      <c r="P3455" s="153"/>
      <c r="Q3455" s="153"/>
      <c r="R3455" s="153"/>
      <c r="S3455" s="152"/>
      <c r="T3455" s="153"/>
      <c r="X3455" s="69" t="str">
        <f t="shared" si="110"/>
        <v/>
      </c>
      <c r="Y3455" s="69" t="str">
        <f t="shared" si="111"/>
        <v/>
      </c>
    </row>
    <row r="3456" spans="8:25" x14ac:dyDescent="0.25">
      <c r="H3456" s="155"/>
      <c r="I3456" s="151"/>
      <c r="J3456" s="152"/>
      <c r="K3456" s="153"/>
      <c r="L3456" s="153"/>
      <c r="M3456" s="153"/>
      <c r="N3456" s="153"/>
      <c r="O3456" s="153"/>
      <c r="P3456" s="153"/>
      <c r="Q3456" s="153"/>
      <c r="R3456" s="153"/>
      <c r="S3456" s="152"/>
      <c r="T3456" s="153"/>
      <c r="X3456" s="69" t="str">
        <f t="shared" si="110"/>
        <v/>
      </c>
      <c r="Y3456" s="69" t="str">
        <f t="shared" si="111"/>
        <v/>
      </c>
    </row>
    <row r="3457" spans="8:25" x14ac:dyDescent="0.25">
      <c r="H3457" s="155"/>
      <c r="I3457" s="151"/>
      <c r="J3457" s="152"/>
      <c r="K3457" s="153"/>
      <c r="L3457" s="153"/>
      <c r="M3457" s="153"/>
      <c r="N3457" s="153"/>
      <c r="O3457" s="153"/>
      <c r="P3457" s="153"/>
      <c r="Q3457" s="153"/>
      <c r="R3457" s="153"/>
      <c r="S3457" s="152"/>
      <c r="T3457" s="153"/>
      <c r="X3457" s="69" t="str">
        <f t="shared" si="110"/>
        <v/>
      </c>
      <c r="Y3457" s="69" t="str">
        <f t="shared" si="111"/>
        <v/>
      </c>
    </row>
    <row r="3458" spans="8:25" x14ac:dyDescent="0.25">
      <c r="H3458" s="155"/>
      <c r="I3458" s="151"/>
      <c r="J3458" s="152"/>
      <c r="K3458" s="153"/>
      <c r="L3458" s="153"/>
      <c r="M3458" s="153"/>
      <c r="N3458" s="153"/>
      <c r="O3458" s="153"/>
      <c r="P3458" s="153"/>
      <c r="Q3458" s="153"/>
      <c r="R3458" s="153"/>
      <c r="S3458" s="152"/>
      <c r="T3458" s="153"/>
      <c r="X3458" s="69" t="str">
        <f t="shared" ref="X3458:X3521" si="112">IF(W3458&lt;&gt;"",W3458-I3458,"")</f>
        <v/>
      </c>
      <c r="Y3458" s="69" t="str">
        <f t="shared" si="111"/>
        <v/>
      </c>
    </row>
    <row r="3459" spans="8:25" x14ac:dyDescent="0.25">
      <c r="H3459" s="155"/>
      <c r="I3459" s="151"/>
      <c r="J3459" s="152"/>
      <c r="K3459" s="153"/>
      <c r="L3459" s="153"/>
      <c r="M3459" s="153"/>
      <c r="N3459" s="153"/>
      <c r="O3459" s="153"/>
      <c r="P3459" s="153"/>
      <c r="Q3459" s="153"/>
      <c r="R3459" s="153"/>
      <c r="S3459" s="152"/>
      <c r="T3459" s="153"/>
      <c r="X3459" s="69" t="str">
        <f t="shared" si="112"/>
        <v/>
      </c>
      <c r="Y3459" s="69" t="str">
        <f t="shared" ref="Y3459:Y3522" si="113">IF(X3459&lt;&gt;"",IF(X3459&lt;365,"&lt; 1 year",IF(X3459&lt;730,"1-2",IF(X3459&lt;1095,"2-3",IF(X3459&lt;1460,"3-4",IF(X3459&lt;1825,"4-5","5+"))))),"")</f>
        <v/>
      </c>
    </row>
    <row r="3460" spans="8:25" x14ac:dyDescent="0.25">
      <c r="H3460" s="155"/>
      <c r="I3460" s="151"/>
      <c r="J3460" s="152"/>
      <c r="K3460" s="153"/>
      <c r="L3460" s="153"/>
      <c r="M3460" s="153"/>
      <c r="N3460" s="153"/>
      <c r="O3460" s="153"/>
      <c r="P3460" s="153"/>
      <c r="Q3460" s="153"/>
      <c r="R3460" s="153"/>
      <c r="S3460" s="152"/>
      <c r="T3460" s="153"/>
      <c r="X3460" s="69" t="str">
        <f t="shared" si="112"/>
        <v/>
      </c>
      <c r="Y3460" s="69" t="str">
        <f t="shared" si="113"/>
        <v/>
      </c>
    </row>
    <row r="3461" spans="8:25" x14ac:dyDescent="0.25">
      <c r="H3461" s="155"/>
      <c r="I3461" s="151"/>
      <c r="J3461" s="152"/>
      <c r="K3461" s="153"/>
      <c r="L3461" s="153"/>
      <c r="M3461" s="153"/>
      <c r="N3461" s="153"/>
      <c r="O3461" s="153"/>
      <c r="P3461" s="153"/>
      <c r="Q3461" s="153"/>
      <c r="R3461" s="153"/>
      <c r="S3461" s="152"/>
      <c r="T3461" s="153"/>
      <c r="X3461" s="69" t="str">
        <f t="shared" si="112"/>
        <v/>
      </c>
      <c r="Y3461" s="69" t="str">
        <f t="shared" si="113"/>
        <v/>
      </c>
    </row>
    <row r="3462" spans="8:25" x14ac:dyDescent="0.25">
      <c r="H3462" s="155"/>
      <c r="I3462" s="151"/>
      <c r="J3462" s="152"/>
      <c r="K3462" s="153"/>
      <c r="L3462" s="153"/>
      <c r="M3462" s="153"/>
      <c r="N3462" s="153"/>
      <c r="O3462" s="153"/>
      <c r="P3462" s="153"/>
      <c r="Q3462" s="153"/>
      <c r="R3462" s="153"/>
      <c r="S3462" s="152"/>
      <c r="T3462" s="153"/>
      <c r="X3462" s="69" t="str">
        <f t="shared" si="112"/>
        <v/>
      </c>
      <c r="Y3462" s="69" t="str">
        <f t="shared" si="113"/>
        <v/>
      </c>
    </row>
    <row r="3463" spans="8:25" x14ac:dyDescent="0.25">
      <c r="H3463" s="155"/>
      <c r="I3463" s="151"/>
      <c r="J3463" s="152"/>
      <c r="K3463" s="153"/>
      <c r="L3463" s="153"/>
      <c r="M3463" s="153"/>
      <c r="N3463" s="153"/>
      <c r="O3463" s="153"/>
      <c r="P3463" s="153"/>
      <c r="Q3463" s="153"/>
      <c r="R3463" s="153"/>
      <c r="S3463" s="152"/>
      <c r="T3463" s="153"/>
      <c r="X3463" s="69" t="str">
        <f t="shared" si="112"/>
        <v/>
      </c>
      <c r="Y3463" s="69" t="str">
        <f t="shared" si="113"/>
        <v/>
      </c>
    </row>
    <row r="3464" spans="8:25" x14ac:dyDescent="0.25">
      <c r="H3464" s="155"/>
      <c r="I3464" s="151"/>
      <c r="J3464" s="152"/>
      <c r="K3464" s="153"/>
      <c r="L3464" s="153"/>
      <c r="M3464" s="153"/>
      <c r="N3464" s="153"/>
      <c r="O3464" s="153"/>
      <c r="P3464" s="153"/>
      <c r="Q3464" s="153"/>
      <c r="R3464" s="153"/>
      <c r="S3464" s="152"/>
      <c r="T3464" s="153"/>
      <c r="X3464" s="69" t="str">
        <f t="shared" si="112"/>
        <v/>
      </c>
      <c r="Y3464" s="69" t="str">
        <f t="shared" si="113"/>
        <v/>
      </c>
    </row>
    <row r="3465" spans="8:25" x14ac:dyDescent="0.25">
      <c r="H3465" s="155"/>
      <c r="I3465" s="151"/>
      <c r="J3465" s="152"/>
      <c r="K3465" s="153"/>
      <c r="L3465" s="153"/>
      <c r="M3465" s="153"/>
      <c r="N3465" s="153"/>
      <c r="O3465" s="153"/>
      <c r="P3465" s="153"/>
      <c r="Q3465" s="153"/>
      <c r="R3465" s="153"/>
      <c r="S3465" s="152"/>
      <c r="T3465" s="153"/>
      <c r="X3465" s="69" t="str">
        <f t="shared" si="112"/>
        <v/>
      </c>
      <c r="Y3465" s="69" t="str">
        <f t="shared" si="113"/>
        <v/>
      </c>
    </row>
    <row r="3466" spans="8:25" x14ac:dyDescent="0.25">
      <c r="H3466" s="155"/>
      <c r="I3466" s="151"/>
      <c r="J3466" s="152"/>
      <c r="K3466" s="153"/>
      <c r="L3466" s="153"/>
      <c r="M3466" s="153"/>
      <c r="N3466" s="153"/>
      <c r="O3466" s="153"/>
      <c r="P3466" s="153"/>
      <c r="Q3466" s="153"/>
      <c r="R3466" s="153"/>
      <c r="S3466" s="152"/>
      <c r="T3466" s="153"/>
      <c r="X3466" s="69" t="str">
        <f t="shared" si="112"/>
        <v/>
      </c>
      <c r="Y3466" s="69" t="str">
        <f t="shared" si="113"/>
        <v/>
      </c>
    </row>
    <row r="3467" spans="8:25" x14ac:dyDescent="0.25">
      <c r="H3467" s="155"/>
      <c r="I3467" s="151"/>
      <c r="J3467" s="152"/>
      <c r="K3467" s="153"/>
      <c r="L3467" s="153"/>
      <c r="M3467" s="153"/>
      <c r="N3467" s="153"/>
      <c r="O3467" s="153"/>
      <c r="P3467" s="153"/>
      <c r="Q3467" s="153"/>
      <c r="R3467" s="153"/>
      <c r="S3467" s="152"/>
      <c r="T3467" s="153"/>
      <c r="X3467" s="69" t="str">
        <f t="shared" si="112"/>
        <v/>
      </c>
      <c r="Y3467" s="69" t="str">
        <f t="shared" si="113"/>
        <v/>
      </c>
    </row>
    <row r="3468" spans="8:25" x14ac:dyDescent="0.25">
      <c r="H3468" s="155"/>
      <c r="I3468" s="151"/>
      <c r="J3468" s="152"/>
      <c r="K3468" s="153"/>
      <c r="L3468" s="153"/>
      <c r="M3468" s="153"/>
      <c r="N3468" s="153"/>
      <c r="O3468" s="153"/>
      <c r="P3468" s="153"/>
      <c r="Q3468" s="153"/>
      <c r="R3468" s="153"/>
      <c r="S3468" s="152"/>
      <c r="T3468" s="153"/>
      <c r="X3468" s="69" t="str">
        <f t="shared" si="112"/>
        <v/>
      </c>
      <c r="Y3468" s="69" t="str">
        <f t="shared" si="113"/>
        <v/>
      </c>
    </row>
    <row r="3469" spans="8:25" x14ac:dyDescent="0.25">
      <c r="H3469" s="155"/>
      <c r="I3469" s="151"/>
      <c r="J3469" s="152"/>
      <c r="K3469" s="153"/>
      <c r="L3469" s="153"/>
      <c r="M3469" s="153"/>
      <c r="N3469" s="153"/>
      <c r="O3469" s="153"/>
      <c r="P3469" s="153"/>
      <c r="Q3469" s="153"/>
      <c r="R3469" s="153"/>
      <c r="S3469" s="152"/>
      <c r="T3469" s="153"/>
      <c r="X3469" s="69" t="str">
        <f t="shared" si="112"/>
        <v/>
      </c>
      <c r="Y3469" s="69" t="str">
        <f t="shared" si="113"/>
        <v/>
      </c>
    </row>
    <row r="3470" spans="8:25" x14ac:dyDescent="0.25">
      <c r="H3470" s="155"/>
      <c r="I3470" s="151"/>
      <c r="J3470" s="152"/>
      <c r="K3470" s="153"/>
      <c r="L3470" s="153"/>
      <c r="M3470" s="153"/>
      <c r="N3470" s="153"/>
      <c r="O3470" s="153"/>
      <c r="P3470" s="153"/>
      <c r="Q3470" s="153"/>
      <c r="R3470" s="153"/>
      <c r="S3470" s="152"/>
      <c r="T3470" s="153"/>
      <c r="X3470" s="69" t="str">
        <f t="shared" si="112"/>
        <v/>
      </c>
      <c r="Y3470" s="69" t="str">
        <f t="shared" si="113"/>
        <v/>
      </c>
    </row>
    <row r="3471" spans="8:25" x14ac:dyDescent="0.25">
      <c r="H3471" s="155"/>
      <c r="I3471" s="151"/>
      <c r="J3471" s="152"/>
      <c r="K3471" s="153"/>
      <c r="L3471" s="153"/>
      <c r="M3471" s="153"/>
      <c r="N3471" s="153"/>
      <c r="O3471" s="153"/>
      <c r="P3471" s="153"/>
      <c r="Q3471" s="153"/>
      <c r="R3471" s="153"/>
      <c r="S3471" s="152"/>
      <c r="T3471" s="153"/>
      <c r="X3471" s="69" t="str">
        <f t="shared" si="112"/>
        <v/>
      </c>
      <c r="Y3471" s="69" t="str">
        <f t="shared" si="113"/>
        <v/>
      </c>
    </row>
    <row r="3472" spans="8:25" x14ac:dyDescent="0.25">
      <c r="H3472" s="155"/>
      <c r="I3472" s="151"/>
      <c r="J3472" s="152"/>
      <c r="K3472" s="153"/>
      <c r="L3472" s="153"/>
      <c r="M3472" s="153"/>
      <c r="N3472" s="153"/>
      <c r="O3472" s="153"/>
      <c r="P3472" s="153"/>
      <c r="Q3472" s="153"/>
      <c r="R3472" s="153"/>
      <c r="S3472" s="152"/>
      <c r="T3472" s="153"/>
      <c r="X3472" s="69" t="str">
        <f t="shared" si="112"/>
        <v/>
      </c>
      <c r="Y3472" s="69" t="str">
        <f t="shared" si="113"/>
        <v/>
      </c>
    </row>
    <row r="3473" spans="8:25" x14ac:dyDescent="0.25">
      <c r="H3473" s="155"/>
      <c r="I3473" s="151"/>
      <c r="J3473" s="152"/>
      <c r="K3473" s="153"/>
      <c r="L3473" s="153"/>
      <c r="M3473" s="153"/>
      <c r="N3473" s="153"/>
      <c r="O3473" s="153"/>
      <c r="P3473" s="153"/>
      <c r="Q3473" s="153"/>
      <c r="R3473" s="153"/>
      <c r="S3473" s="152"/>
      <c r="T3473" s="153"/>
      <c r="X3473" s="69" t="str">
        <f t="shared" si="112"/>
        <v/>
      </c>
      <c r="Y3473" s="69" t="str">
        <f t="shared" si="113"/>
        <v/>
      </c>
    </row>
    <row r="3474" spans="8:25" x14ac:dyDescent="0.25">
      <c r="H3474" s="155"/>
      <c r="I3474" s="151"/>
      <c r="J3474" s="152"/>
      <c r="K3474" s="153"/>
      <c r="L3474" s="153"/>
      <c r="M3474" s="153"/>
      <c r="N3474" s="153"/>
      <c r="O3474" s="153"/>
      <c r="P3474" s="153"/>
      <c r="Q3474" s="153"/>
      <c r="R3474" s="153"/>
      <c r="S3474" s="152"/>
      <c r="T3474" s="153"/>
      <c r="X3474" s="69" t="str">
        <f t="shared" si="112"/>
        <v/>
      </c>
      <c r="Y3474" s="69" t="str">
        <f t="shared" si="113"/>
        <v/>
      </c>
    </row>
    <row r="3475" spans="8:25" x14ac:dyDescent="0.25">
      <c r="H3475" s="155"/>
      <c r="I3475" s="151"/>
      <c r="J3475" s="152"/>
      <c r="K3475" s="153"/>
      <c r="L3475" s="153"/>
      <c r="M3475" s="153"/>
      <c r="N3475" s="153"/>
      <c r="O3475" s="153"/>
      <c r="P3475" s="153"/>
      <c r="Q3475" s="153"/>
      <c r="R3475" s="153"/>
      <c r="S3475" s="152"/>
      <c r="T3475" s="153"/>
      <c r="X3475" s="69" t="str">
        <f t="shared" si="112"/>
        <v/>
      </c>
      <c r="Y3475" s="69" t="str">
        <f t="shared" si="113"/>
        <v/>
      </c>
    </row>
    <row r="3476" spans="8:25" x14ac:dyDescent="0.25">
      <c r="H3476" s="155"/>
      <c r="I3476" s="151"/>
      <c r="J3476" s="152"/>
      <c r="K3476" s="153"/>
      <c r="L3476" s="153"/>
      <c r="M3476" s="153"/>
      <c r="N3476" s="153"/>
      <c r="O3476" s="153"/>
      <c r="P3476" s="153"/>
      <c r="Q3476" s="153"/>
      <c r="R3476" s="153"/>
      <c r="S3476" s="152"/>
      <c r="T3476" s="153"/>
      <c r="X3476" s="69" t="str">
        <f t="shared" si="112"/>
        <v/>
      </c>
      <c r="Y3476" s="69" t="str">
        <f t="shared" si="113"/>
        <v/>
      </c>
    </row>
    <row r="3477" spans="8:25" x14ac:dyDescent="0.25">
      <c r="H3477" s="155"/>
      <c r="I3477" s="151"/>
      <c r="J3477" s="152"/>
      <c r="K3477" s="153"/>
      <c r="L3477" s="153"/>
      <c r="M3477" s="153"/>
      <c r="N3477" s="153"/>
      <c r="O3477" s="153"/>
      <c r="P3477" s="153"/>
      <c r="Q3477" s="153"/>
      <c r="R3477" s="153"/>
      <c r="S3477" s="152"/>
      <c r="T3477" s="153"/>
      <c r="X3477" s="69" t="str">
        <f t="shared" si="112"/>
        <v/>
      </c>
      <c r="Y3477" s="69" t="str">
        <f t="shared" si="113"/>
        <v/>
      </c>
    </row>
    <row r="3478" spans="8:25" x14ac:dyDescent="0.25">
      <c r="H3478" s="155"/>
      <c r="I3478" s="151"/>
      <c r="J3478" s="152"/>
      <c r="K3478" s="153"/>
      <c r="L3478" s="153"/>
      <c r="M3478" s="153"/>
      <c r="N3478" s="153"/>
      <c r="O3478" s="153"/>
      <c r="P3478" s="153"/>
      <c r="Q3478" s="153"/>
      <c r="R3478" s="153"/>
      <c r="S3478" s="152"/>
      <c r="T3478" s="153"/>
      <c r="X3478" s="69" t="str">
        <f t="shared" si="112"/>
        <v/>
      </c>
      <c r="Y3478" s="69" t="str">
        <f t="shared" si="113"/>
        <v/>
      </c>
    </row>
    <row r="3479" spans="8:25" x14ac:dyDescent="0.25">
      <c r="H3479" s="155"/>
      <c r="I3479" s="151"/>
      <c r="J3479" s="152"/>
      <c r="K3479" s="153"/>
      <c r="L3479" s="153"/>
      <c r="M3479" s="153"/>
      <c r="N3479" s="153"/>
      <c r="O3479" s="153"/>
      <c r="P3479" s="153"/>
      <c r="Q3479" s="153"/>
      <c r="R3479" s="153"/>
      <c r="S3479" s="152"/>
      <c r="T3479" s="153"/>
      <c r="X3479" s="69" t="str">
        <f t="shared" si="112"/>
        <v/>
      </c>
      <c r="Y3479" s="69" t="str">
        <f t="shared" si="113"/>
        <v/>
      </c>
    </row>
    <row r="3480" spans="8:25" x14ac:dyDescent="0.25">
      <c r="H3480" s="155"/>
      <c r="I3480" s="151"/>
      <c r="J3480" s="152"/>
      <c r="K3480" s="153"/>
      <c r="L3480" s="153"/>
      <c r="M3480" s="153"/>
      <c r="N3480" s="153"/>
      <c r="O3480" s="153"/>
      <c r="P3480" s="153"/>
      <c r="Q3480" s="153"/>
      <c r="R3480" s="153"/>
      <c r="S3480" s="152"/>
      <c r="T3480" s="153"/>
      <c r="X3480" s="69" t="str">
        <f t="shared" si="112"/>
        <v/>
      </c>
      <c r="Y3480" s="69" t="str">
        <f t="shared" si="113"/>
        <v/>
      </c>
    </row>
    <row r="3481" spans="8:25" x14ac:dyDescent="0.25">
      <c r="H3481" s="155"/>
      <c r="I3481" s="151"/>
      <c r="J3481" s="152"/>
      <c r="K3481" s="153"/>
      <c r="L3481" s="153"/>
      <c r="M3481" s="153"/>
      <c r="N3481" s="153"/>
      <c r="O3481" s="153"/>
      <c r="P3481" s="153"/>
      <c r="Q3481" s="153"/>
      <c r="R3481" s="153"/>
      <c r="S3481" s="152"/>
      <c r="T3481" s="153"/>
      <c r="X3481" s="69" t="str">
        <f t="shared" si="112"/>
        <v/>
      </c>
      <c r="Y3481" s="69" t="str">
        <f t="shared" si="113"/>
        <v/>
      </c>
    </row>
    <row r="3482" spans="8:25" x14ac:dyDescent="0.25">
      <c r="H3482" s="155"/>
      <c r="I3482" s="151"/>
      <c r="J3482" s="152"/>
      <c r="K3482" s="153"/>
      <c r="L3482" s="153"/>
      <c r="M3482" s="153"/>
      <c r="N3482" s="153"/>
      <c r="O3482" s="153"/>
      <c r="P3482" s="153"/>
      <c r="Q3482" s="153"/>
      <c r="R3482" s="153"/>
      <c r="S3482" s="152"/>
      <c r="T3482" s="153"/>
      <c r="X3482" s="69" t="str">
        <f t="shared" si="112"/>
        <v/>
      </c>
      <c r="Y3482" s="69" t="str">
        <f t="shared" si="113"/>
        <v/>
      </c>
    </row>
    <row r="3483" spans="8:25" x14ac:dyDescent="0.25">
      <c r="H3483" s="155"/>
      <c r="I3483" s="151"/>
      <c r="J3483" s="152"/>
      <c r="K3483" s="153"/>
      <c r="L3483" s="153"/>
      <c r="M3483" s="153"/>
      <c r="N3483" s="153"/>
      <c r="O3483" s="153"/>
      <c r="P3483" s="153"/>
      <c r="Q3483" s="153"/>
      <c r="R3483" s="153"/>
      <c r="S3483" s="152"/>
      <c r="T3483" s="153"/>
      <c r="X3483" s="69" t="str">
        <f t="shared" si="112"/>
        <v/>
      </c>
      <c r="Y3483" s="69" t="str">
        <f t="shared" si="113"/>
        <v/>
      </c>
    </row>
    <row r="3484" spans="8:25" x14ac:dyDescent="0.25">
      <c r="H3484" s="155"/>
      <c r="I3484" s="151"/>
      <c r="J3484" s="152"/>
      <c r="K3484" s="153"/>
      <c r="L3484" s="153"/>
      <c r="M3484" s="153"/>
      <c r="N3484" s="153"/>
      <c r="O3484" s="153"/>
      <c r="P3484" s="153"/>
      <c r="Q3484" s="153"/>
      <c r="R3484" s="153"/>
      <c r="S3484" s="152"/>
      <c r="T3484" s="153"/>
      <c r="X3484" s="69" t="str">
        <f t="shared" si="112"/>
        <v/>
      </c>
      <c r="Y3484" s="69" t="str">
        <f t="shared" si="113"/>
        <v/>
      </c>
    </row>
    <row r="3485" spans="8:25" x14ac:dyDescent="0.25">
      <c r="H3485" s="155"/>
      <c r="I3485" s="151"/>
      <c r="J3485" s="152"/>
      <c r="K3485" s="153"/>
      <c r="L3485" s="153"/>
      <c r="M3485" s="153"/>
      <c r="N3485" s="153"/>
      <c r="O3485" s="153"/>
      <c r="P3485" s="153"/>
      <c r="Q3485" s="153"/>
      <c r="R3485" s="153"/>
      <c r="S3485" s="152"/>
      <c r="T3485" s="153"/>
      <c r="X3485" s="69" t="str">
        <f t="shared" si="112"/>
        <v/>
      </c>
      <c r="Y3485" s="69" t="str">
        <f t="shared" si="113"/>
        <v/>
      </c>
    </row>
    <row r="3486" spans="8:25" x14ac:dyDescent="0.25">
      <c r="H3486" s="155"/>
      <c r="I3486" s="151"/>
      <c r="J3486" s="152"/>
      <c r="K3486" s="153"/>
      <c r="L3486" s="153"/>
      <c r="M3486" s="153"/>
      <c r="N3486" s="153"/>
      <c r="O3486" s="153"/>
      <c r="P3486" s="153"/>
      <c r="Q3486" s="153"/>
      <c r="R3486" s="153"/>
      <c r="S3486" s="152"/>
      <c r="T3486" s="153"/>
      <c r="X3486" s="69" t="str">
        <f t="shared" si="112"/>
        <v/>
      </c>
      <c r="Y3486" s="69" t="str">
        <f t="shared" si="113"/>
        <v/>
      </c>
    </row>
    <row r="3487" spans="8:25" x14ac:dyDescent="0.25">
      <c r="H3487" s="155"/>
      <c r="I3487" s="151"/>
      <c r="J3487" s="152"/>
      <c r="K3487" s="153"/>
      <c r="L3487" s="153"/>
      <c r="M3487" s="153"/>
      <c r="N3487" s="153"/>
      <c r="O3487" s="153"/>
      <c r="P3487" s="153"/>
      <c r="Q3487" s="153"/>
      <c r="R3487" s="153"/>
      <c r="S3487" s="152"/>
      <c r="T3487" s="153"/>
      <c r="X3487" s="69" t="str">
        <f t="shared" si="112"/>
        <v/>
      </c>
      <c r="Y3487" s="69" t="str">
        <f t="shared" si="113"/>
        <v/>
      </c>
    </row>
    <row r="3488" spans="8:25" x14ac:dyDescent="0.25">
      <c r="H3488" s="155"/>
      <c r="I3488" s="151"/>
      <c r="J3488" s="152"/>
      <c r="K3488" s="153"/>
      <c r="L3488" s="153"/>
      <c r="M3488" s="153"/>
      <c r="N3488" s="153"/>
      <c r="O3488" s="153"/>
      <c r="P3488" s="153"/>
      <c r="Q3488" s="153"/>
      <c r="R3488" s="153"/>
      <c r="S3488" s="152"/>
      <c r="T3488" s="153"/>
      <c r="X3488" s="69" t="str">
        <f t="shared" si="112"/>
        <v/>
      </c>
      <c r="Y3488" s="69" t="str">
        <f t="shared" si="113"/>
        <v/>
      </c>
    </row>
    <row r="3489" spans="8:25" x14ac:dyDescent="0.25">
      <c r="H3489" s="155"/>
      <c r="I3489" s="151"/>
      <c r="J3489" s="152"/>
      <c r="K3489" s="153"/>
      <c r="L3489" s="153"/>
      <c r="M3489" s="153"/>
      <c r="N3489" s="153"/>
      <c r="O3489" s="153"/>
      <c r="P3489" s="153"/>
      <c r="Q3489" s="153"/>
      <c r="R3489" s="153"/>
      <c r="S3489" s="152"/>
      <c r="T3489" s="153"/>
      <c r="X3489" s="69" t="str">
        <f t="shared" si="112"/>
        <v/>
      </c>
      <c r="Y3489" s="69" t="str">
        <f t="shared" si="113"/>
        <v/>
      </c>
    </row>
    <row r="3490" spans="8:25" x14ac:dyDescent="0.25">
      <c r="H3490" s="155"/>
      <c r="I3490" s="151"/>
      <c r="J3490" s="152"/>
      <c r="K3490" s="153"/>
      <c r="L3490" s="153"/>
      <c r="M3490" s="153"/>
      <c r="N3490" s="153"/>
      <c r="O3490" s="153"/>
      <c r="P3490" s="153"/>
      <c r="Q3490" s="153"/>
      <c r="R3490" s="153"/>
      <c r="S3490" s="152"/>
      <c r="T3490" s="153"/>
      <c r="X3490" s="69" t="str">
        <f t="shared" si="112"/>
        <v/>
      </c>
      <c r="Y3490" s="69" t="str">
        <f t="shared" si="113"/>
        <v/>
      </c>
    </row>
    <row r="3491" spans="8:25" x14ac:dyDescent="0.25">
      <c r="H3491" s="155"/>
      <c r="I3491" s="151"/>
      <c r="J3491" s="152"/>
      <c r="K3491" s="153"/>
      <c r="L3491" s="153"/>
      <c r="M3491" s="153"/>
      <c r="N3491" s="153"/>
      <c r="O3491" s="153"/>
      <c r="P3491" s="153"/>
      <c r="Q3491" s="153"/>
      <c r="R3491" s="153"/>
      <c r="S3491" s="152"/>
      <c r="T3491" s="153"/>
      <c r="X3491" s="69" t="str">
        <f t="shared" si="112"/>
        <v/>
      </c>
      <c r="Y3491" s="69" t="str">
        <f t="shared" si="113"/>
        <v/>
      </c>
    </row>
    <row r="3492" spans="8:25" x14ac:dyDescent="0.25">
      <c r="H3492" s="155"/>
      <c r="I3492" s="151"/>
      <c r="J3492" s="152"/>
      <c r="K3492" s="153"/>
      <c r="L3492" s="153"/>
      <c r="M3492" s="153"/>
      <c r="N3492" s="153"/>
      <c r="O3492" s="153"/>
      <c r="P3492" s="153"/>
      <c r="Q3492" s="153"/>
      <c r="R3492" s="153"/>
      <c r="S3492" s="152"/>
      <c r="T3492" s="153"/>
      <c r="X3492" s="69" t="str">
        <f t="shared" si="112"/>
        <v/>
      </c>
      <c r="Y3492" s="69" t="str">
        <f t="shared" si="113"/>
        <v/>
      </c>
    </row>
    <row r="3493" spans="8:25" x14ac:dyDescent="0.25">
      <c r="H3493" s="155"/>
      <c r="I3493" s="151"/>
      <c r="J3493" s="152"/>
      <c r="K3493" s="153"/>
      <c r="L3493" s="153"/>
      <c r="M3493" s="153"/>
      <c r="N3493" s="153"/>
      <c r="O3493" s="153"/>
      <c r="P3493" s="153"/>
      <c r="Q3493" s="153"/>
      <c r="R3493" s="153"/>
      <c r="S3493" s="152"/>
      <c r="T3493" s="153"/>
      <c r="X3493" s="69" t="str">
        <f t="shared" si="112"/>
        <v/>
      </c>
      <c r="Y3493" s="69" t="str">
        <f t="shared" si="113"/>
        <v/>
      </c>
    </row>
    <row r="3494" spans="8:25" x14ac:dyDescent="0.25">
      <c r="H3494" s="155"/>
      <c r="I3494" s="151"/>
      <c r="J3494" s="152"/>
      <c r="K3494" s="153"/>
      <c r="L3494" s="153"/>
      <c r="M3494" s="153"/>
      <c r="N3494" s="153"/>
      <c r="O3494" s="153"/>
      <c r="P3494" s="153"/>
      <c r="Q3494" s="153"/>
      <c r="R3494" s="153"/>
      <c r="S3494" s="152"/>
      <c r="T3494" s="153"/>
      <c r="X3494" s="69" t="str">
        <f t="shared" si="112"/>
        <v/>
      </c>
      <c r="Y3494" s="69" t="str">
        <f t="shared" si="113"/>
        <v/>
      </c>
    </row>
    <row r="3495" spans="8:25" x14ac:dyDescent="0.25">
      <c r="H3495" s="155"/>
      <c r="I3495" s="151"/>
      <c r="J3495" s="152"/>
      <c r="K3495" s="153"/>
      <c r="L3495" s="153"/>
      <c r="M3495" s="153"/>
      <c r="N3495" s="153"/>
      <c r="O3495" s="153"/>
      <c r="P3495" s="153"/>
      <c r="Q3495" s="153"/>
      <c r="R3495" s="153"/>
      <c r="S3495" s="152"/>
      <c r="T3495" s="153"/>
      <c r="X3495" s="69" t="str">
        <f t="shared" si="112"/>
        <v/>
      </c>
      <c r="Y3495" s="69" t="str">
        <f t="shared" si="113"/>
        <v/>
      </c>
    </row>
    <row r="3496" spans="8:25" x14ac:dyDescent="0.25">
      <c r="H3496" s="155"/>
      <c r="I3496" s="151"/>
      <c r="J3496" s="152"/>
      <c r="K3496" s="153"/>
      <c r="L3496" s="153"/>
      <c r="M3496" s="153"/>
      <c r="N3496" s="153"/>
      <c r="O3496" s="153"/>
      <c r="P3496" s="153"/>
      <c r="Q3496" s="153"/>
      <c r="R3496" s="153"/>
      <c r="S3496" s="152"/>
      <c r="T3496" s="153"/>
      <c r="X3496" s="69" t="str">
        <f t="shared" si="112"/>
        <v/>
      </c>
      <c r="Y3496" s="69" t="str">
        <f t="shared" si="113"/>
        <v/>
      </c>
    </row>
    <row r="3497" spans="8:25" x14ac:dyDescent="0.25">
      <c r="H3497" s="155"/>
      <c r="I3497" s="151"/>
      <c r="J3497" s="152"/>
      <c r="K3497" s="153"/>
      <c r="L3497" s="153"/>
      <c r="M3497" s="153"/>
      <c r="N3497" s="153"/>
      <c r="O3497" s="153"/>
      <c r="P3497" s="153"/>
      <c r="Q3497" s="153"/>
      <c r="R3497" s="153"/>
      <c r="S3497" s="152"/>
      <c r="T3497" s="153"/>
      <c r="X3497" s="69" t="str">
        <f t="shared" si="112"/>
        <v/>
      </c>
      <c r="Y3497" s="69" t="str">
        <f t="shared" si="113"/>
        <v/>
      </c>
    </row>
    <row r="3498" spans="8:25" x14ac:dyDescent="0.25">
      <c r="H3498" s="155"/>
      <c r="I3498" s="151"/>
      <c r="J3498" s="152"/>
      <c r="K3498" s="153"/>
      <c r="L3498" s="153"/>
      <c r="M3498" s="153"/>
      <c r="N3498" s="153"/>
      <c r="O3498" s="153"/>
      <c r="P3498" s="153"/>
      <c r="Q3498" s="153"/>
      <c r="R3498" s="153"/>
      <c r="S3498" s="152"/>
      <c r="T3498" s="153"/>
      <c r="X3498" s="69" t="str">
        <f t="shared" si="112"/>
        <v/>
      </c>
      <c r="Y3498" s="69" t="str">
        <f t="shared" si="113"/>
        <v/>
      </c>
    </row>
    <row r="3499" spans="8:25" x14ac:dyDescent="0.25">
      <c r="H3499" s="155"/>
      <c r="I3499" s="151"/>
      <c r="J3499" s="152"/>
      <c r="K3499" s="153"/>
      <c r="L3499" s="153"/>
      <c r="M3499" s="153"/>
      <c r="N3499" s="153"/>
      <c r="O3499" s="153"/>
      <c r="P3499" s="153"/>
      <c r="Q3499" s="153"/>
      <c r="R3499" s="153"/>
      <c r="S3499" s="152"/>
      <c r="T3499" s="153"/>
      <c r="X3499" s="69" t="str">
        <f t="shared" si="112"/>
        <v/>
      </c>
      <c r="Y3499" s="69" t="str">
        <f t="shared" si="113"/>
        <v/>
      </c>
    </row>
    <row r="3500" spans="8:25" x14ac:dyDescent="0.25">
      <c r="H3500" s="155"/>
      <c r="I3500" s="151"/>
      <c r="J3500" s="152"/>
      <c r="K3500" s="153"/>
      <c r="L3500" s="153"/>
      <c r="M3500" s="153"/>
      <c r="N3500" s="153"/>
      <c r="O3500" s="153"/>
      <c r="P3500" s="153"/>
      <c r="Q3500" s="153"/>
      <c r="R3500" s="153"/>
      <c r="S3500" s="152"/>
      <c r="T3500" s="153"/>
      <c r="X3500" s="69" t="str">
        <f t="shared" si="112"/>
        <v/>
      </c>
      <c r="Y3500" s="69" t="str">
        <f t="shared" si="113"/>
        <v/>
      </c>
    </row>
    <row r="3501" spans="8:25" x14ac:dyDescent="0.25">
      <c r="H3501" s="155"/>
      <c r="I3501" s="151"/>
      <c r="J3501" s="152"/>
      <c r="K3501" s="153"/>
      <c r="L3501" s="153"/>
      <c r="M3501" s="153"/>
      <c r="N3501" s="153"/>
      <c r="O3501" s="153"/>
      <c r="P3501" s="153"/>
      <c r="Q3501" s="153"/>
      <c r="R3501" s="153"/>
      <c r="S3501" s="152"/>
      <c r="T3501" s="153"/>
      <c r="X3501" s="69" t="str">
        <f t="shared" si="112"/>
        <v/>
      </c>
      <c r="Y3501" s="69" t="str">
        <f t="shared" si="113"/>
        <v/>
      </c>
    </row>
    <row r="3502" spans="8:25" x14ac:dyDescent="0.25">
      <c r="H3502" s="155"/>
      <c r="I3502" s="151"/>
      <c r="J3502" s="152"/>
      <c r="K3502" s="153"/>
      <c r="L3502" s="153"/>
      <c r="M3502" s="153"/>
      <c r="N3502" s="153"/>
      <c r="O3502" s="153"/>
      <c r="P3502" s="153"/>
      <c r="Q3502" s="153"/>
      <c r="R3502" s="153"/>
      <c r="S3502" s="152"/>
      <c r="T3502" s="153"/>
      <c r="X3502" s="69" t="str">
        <f t="shared" si="112"/>
        <v/>
      </c>
      <c r="Y3502" s="69" t="str">
        <f t="shared" si="113"/>
        <v/>
      </c>
    </row>
    <row r="3503" spans="8:25" x14ac:dyDescent="0.25">
      <c r="H3503" s="155"/>
      <c r="I3503" s="151"/>
      <c r="J3503" s="152"/>
      <c r="K3503" s="153"/>
      <c r="L3503" s="153"/>
      <c r="M3503" s="153"/>
      <c r="N3503" s="153"/>
      <c r="O3503" s="153"/>
      <c r="P3503" s="153"/>
      <c r="Q3503" s="153"/>
      <c r="R3503" s="153"/>
      <c r="S3503" s="152"/>
      <c r="T3503" s="153"/>
      <c r="X3503" s="69" t="str">
        <f t="shared" si="112"/>
        <v/>
      </c>
      <c r="Y3503" s="69" t="str">
        <f t="shared" si="113"/>
        <v/>
      </c>
    </row>
    <row r="3504" spans="8:25" x14ac:dyDescent="0.25">
      <c r="H3504" s="155"/>
      <c r="I3504" s="151"/>
      <c r="J3504" s="152"/>
      <c r="K3504" s="153"/>
      <c r="L3504" s="153"/>
      <c r="M3504" s="153"/>
      <c r="N3504" s="153"/>
      <c r="O3504" s="153"/>
      <c r="P3504" s="153"/>
      <c r="Q3504" s="153"/>
      <c r="R3504" s="153"/>
      <c r="S3504" s="152"/>
      <c r="T3504" s="153"/>
      <c r="X3504" s="69" t="str">
        <f t="shared" si="112"/>
        <v/>
      </c>
      <c r="Y3504" s="69" t="str">
        <f t="shared" si="113"/>
        <v/>
      </c>
    </row>
    <row r="3505" spans="8:25" x14ac:dyDescent="0.25">
      <c r="H3505" s="155"/>
      <c r="I3505" s="151"/>
      <c r="J3505" s="152"/>
      <c r="K3505" s="153"/>
      <c r="L3505" s="153"/>
      <c r="M3505" s="153"/>
      <c r="N3505" s="153"/>
      <c r="O3505" s="153"/>
      <c r="P3505" s="153"/>
      <c r="Q3505" s="153"/>
      <c r="R3505" s="153"/>
      <c r="S3505" s="152"/>
      <c r="T3505" s="153"/>
      <c r="X3505" s="69" t="str">
        <f t="shared" si="112"/>
        <v/>
      </c>
      <c r="Y3505" s="69" t="str">
        <f t="shared" si="113"/>
        <v/>
      </c>
    </row>
    <row r="3506" spans="8:25" x14ac:dyDescent="0.25">
      <c r="H3506" s="155"/>
      <c r="I3506" s="151"/>
      <c r="J3506" s="152"/>
      <c r="K3506" s="153"/>
      <c r="L3506" s="153"/>
      <c r="M3506" s="153"/>
      <c r="N3506" s="153"/>
      <c r="O3506" s="153"/>
      <c r="P3506" s="153"/>
      <c r="Q3506" s="153"/>
      <c r="R3506" s="153"/>
      <c r="S3506" s="152"/>
      <c r="T3506" s="153"/>
      <c r="X3506" s="69" t="str">
        <f t="shared" si="112"/>
        <v/>
      </c>
      <c r="Y3506" s="69" t="str">
        <f t="shared" si="113"/>
        <v/>
      </c>
    </row>
    <row r="3507" spans="8:25" x14ac:dyDescent="0.25">
      <c r="H3507" s="155"/>
      <c r="I3507" s="151"/>
      <c r="J3507" s="152"/>
      <c r="K3507" s="153"/>
      <c r="L3507" s="153"/>
      <c r="M3507" s="153"/>
      <c r="N3507" s="153"/>
      <c r="O3507" s="153"/>
      <c r="P3507" s="153"/>
      <c r="Q3507" s="153"/>
      <c r="R3507" s="153"/>
      <c r="S3507" s="152"/>
      <c r="T3507" s="153"/>
      <c r="X3507" s="69" t="str">
        <f t="shared" si="112"/>
        <v/>
      </c>
      <c r="Y3507" s="69" t="str">
        <f t="shared" si="113"/>
        <v/>
      </c>
    </row>
    <row r="3508" spans="8:25" x14ac:dyDescent="0.25">
      <c r="H3508" s="155"/>
      <c r="I3508" s="151"/>
      <c r="J3508" s="152"/>
      <c r="K3508" s="153"/>
      <c r="L3508" s="153"/>
      <c r="M3508" s="153"/>
      <c r="N3508" s="153"/>
      <c r="O3508" s="153"/>
      <c r="P3508" s="153"/>
      <c r="Q3508" s="153"/>
      <c r="R3508" s="153"/>
      <c r="S3508" s="152"/>
      <c r="T3508" s="153"/>
      <c r="X3508" s="69" t="str">
        <f t="shared" si="112"/>
        <v/>
      </c>
      <c r="Y3508" s="69" t="str">
        <f t="shared" si="113"/>
        <v/>
      </c>
    </row>
    <row r="3509" spans="8:25" x14ac:dyDescent="0.25">
      <c r="H3509" s="155"/>
      <c r="I3509" s="151"/>
      <c r="J3509" s="152"/>
      <c r="K3509" s="153"/>
      <c r="L3509" s="153"/>
      <c r="M3509" s="153"/>
      <c r="N3509" s="153"/>
      <c r="O3509" s="153"/>
      <c r="P3509" s="153"/>
      <c r="Q3509" s="153"/>
      <c r="R3509" s="153"/>
      <c r="S3509" s="152"/>
      <c r="T3509" s="153"/>
      <c r="X3509" s="69" t="str">
        <f t="shared" si="112"/>
        <v/>
      </c>
      <c r="Y3509" s="69" t="str">
        <f t="shared" si="113"/>
        <v/>
      </c>
    </row>
    <row r="3510" spans="8:25" x14ac:dyDescent="0.25">
      <c r="H3510" s="155"/>
      <c r="I3510" s="151"/>
      <c r="J3510" s="152"/>
      <c r="K3510" s="153"/>
      <c r="L3510" s="153"/>
      <c r="M3510" s="153"/>
      <c r="N3510" s="153"/>
      <c r="O3510" s="153"/>
      <c r="P3510" s="153"/>
      <c r="Q3510" s="153"/>
      <c r="R3510" s="153"/>
      <c r="S3510" s="152"/>
      <c r="T3510" s="153"/>
      <c r="X3510" s="69" t="str">
        <f t="shared" si="112"/>
        <v/>
      </c>
      <c r="Y3510" s="69" t="str">
        <f t="shared" si="113"/>
        <v/>
      </c>
    </row>
    <row r="3511" spans="8:25" x14ac:dyDescent="0.25">
      <c r="H3511" s="155"/>
      <c r="I3511" s="151"/>
      <c r="J3511" s="152"/>
      <c r="K3511" s="153"/>
      <c r="L3511" s="153"/>
      <c r="M3511" s="153"/>
      <c r="N3511" s="153"/>
      <c r="O3511" s="153"/>
      <c r="P3511" s="153"/>
      <c r="Q3511" s="153"/>
      <c r="R3511" s="153"/>
      <c r="S3511" s="152"/>
      <c r="T3511" s="153"/>
      <c r="X3511" s="69" t="str">
        <f t="shared" si="112"/>
        <v/>
      </c>
      <c r="Y3511" s="69" t="str">
        <f t="shared" si="113"/>
        <v/>
      </c>
    </row>
    <row r="3512" spans="8:25" x14ac:dyDescent="0.25">
      <c r="H3512" s="155"/>
      <c r="I3512" s="151"/>
      <c r="J3512" s="152"/>
      <c r="K3512" s="153"/>
      <c r="L3512" s="153"/>
      <c r="M3512" s="153"/>
      <c r="N3512" s="153"/>
      <c r="O3512" s="153"/>
      <c r="P3512" s="153"/>
      <c r="Q3512" s="153"/>
      <c r="R3512" s="153"/>
      <c r="S3512" s="152"/>
      <c r="T3512" s="153"/>
      <c r="X3512" s="69" t="str">
        <f t="shared" si="112"/>
        <v/>
      </c>
      <c r="Y3512" s="69" t="str">
        <f t="shared" si="113"/>
        <v/>
      </c>
    </row>
    <row r="3513" spans="8:25" x14ac:dyDescent="0.25">
      <c r="H3513" s="155"/>
      <c r="I3513" s="151"/>
      <c r="J3513" s="152"/>
      <c r="K3513" s="153"/>
      <c r="L3513" s="153"/>
      <c r="M3513" s="153"/>
      <c r="N3513" s="153"/>
      <c r="O3513" s="153"/>
      <c r="P3513" s="153"/>
      <c r="Q3513" s="153"/>
      <c r="R3513" s="153"/>
      <c r="S3513" s="152"/>
      <c r="T3513" s="153"/>
      <c r="X3513" s="69" t="str">
        <f t="shared" si="112"/>
        <v/>
      </c>
      <c r="Y3513" s="69" t="str">
        <f t="shared" si="113"/>
        <v/>
      </c>
    </row>
    <row r="3514" spans="8:25" x14ac:dyDescent="0.25">
      <c r="H3514" s="155"/>
      <c r="I3514" s="151"/>
      <c r="J3514" s="152"/>
      <c r="K3514" s="153"/>
      <c r="L3514" s="153"/>
      <c r="M3514" s="153"/>
      <c r="N3514" s="153"/>
      <c r="O3514" s="153"/>
      <c r="P3514" s="153"/>
      <c r="Q3514" s="153"/>
      <c r="R3514" s="153"/>
      <c r="S3514" s="152"/>
      <c r="T3514" s="153"/>
      <c r="X3514" s="69" t="str">
        <f t="shared" si="112"/>
        <v/>
      </c>
      <c r="Y3514" s="69" t="str">
        <f t="shared" si="113"/>
        <v/>
      </c>
    </row>
    <row r="3515" spans="8:25" x14ac:dyDescent="0.25">
      <c r="H3515" s="155"/>
      <c r="I3515" s="151"/>
      <c r="J3515" s="152"/>
      <c r="K3515" s="153"/>
      <c r="L3515" s="153"/>
      <c r="M3515" s="153"/>
      <c r="N3515" s="153"/>
      <c r="O3515" s="153"/>
      <c r="P3515" s="153"/>
      <c r="Q3515" s="153"/>
      <c r="R3515" s="153"/>
      <c r="S3515" s="152"/>
      <c r="T3515" s="153"/>
      <c r="X3515" s="69" t="str">
        <f t="shared" si="112"/>
        <v/>
      </c>
      <c r="Y3515" s="69" t="str">
        <f t="shared" si="113"/>
        <v/>
      </c>
    </row>
    <row r="3516" spans="8:25" x14ac:dyDescent="0.25">
      <c r="H3516" s="155"/>
      <c r="I3516" s="151"/>
      <c r="J3516" s="152"/>
      <c r="K3516" s="153"/>
      <c r="L3516" s="153"/>
      <c r="M3516" s="153"/>
      <c r="N3516" s="153"/>
      <c r="O3516" s="153"/>
      <c r="P3516" s="153"/>
      <c r="Q3516" s="153"/>
      <c r="R3516" s="153"/>
      <c r="S3516" s="152"/>
      <c r="T3516" s="153"/>
      <c r="X3516" s="69" t="str">
        <f t="shared" si="112"/>
        <v/>
      </c>
      <c r="Y3516" s="69" t="str">
        <f t="shared" si="113"/>
        <v/>
      </c>
    </row>
    <row r="3517" spans="8:25" x14ac:dyDescent="0.25">
      <c r="H3517" s="155"/>
      <c r="I3517" s="151"/>
      <c r="J3517" s="152"/>
      <c r="K3517" s="153"/>
      <c r="L3517" s="153"/>
      <c r="M3517" s="153"/>
      <c r="N3517" s="153"/>
      <c r="O3517" s="153"/>
      <c r="P3517" s="153"/>
      <c r="Q3517" s="153"/>
      <c r="R3517" s="153"/>
      <c r="S3517" s="152"/>
      <c r="T3517" s="153"/>
      <c r="X3517" s="69" t="str">
        <f t="shared" si="112"/>
        <v/>
      </c>
      <c r="Y3517" s="69" t="str">
        <f t="shared" si="113"/>
        <v/>
      </c>
    </row>
    <row r="3518" spans="8:25" x14ac:dyDescent="0.25">
      <c r="H3518" s="155"/>
      <c r="I3518" s="151"/>
      <c r="J3518" s="152"/>
      <c r="K3518" s="153"/>
      <c r="L3518" s="153"/>
      <c r="M3518" s="153"/>
      <c r="N3518" s="153"/>
      <c r="O3518" s="153"/>
      <c r="P3518" s="153"/>
      <c r="Q3518" s="153"/>
      <c r="R3518" s="153"/>
      <c r="S3518" s="152"/>
      <c r="T3518" s="153"/>
      <c r="X3518" s="69" t="str">
        <f t="shared" si="112"/>
        <v/>
      </c>
      <c r="Y3518" s="69" t="str">
        <f t="shared" si="113"/>
        <v/>
      </c>
    </row>
    <row r="3519" spans="8:25" x14ac:dyDescent="0.25">
      <c r="H3519" s="155"/>
      <c r="I3519" s="151"/>
      <c r="J3519" s="152"/>
      <c r="K3519" s="153"/>
      <c r="L3519" s="153"/>
      <c r="M3519" s="153"/>
      <c r="N3519" s="153"/>
      <c r="O3519" s="153"/>
      <c r="P3519" s="153"/>
      <c r="Q3519" s="153"/>
      <c r="R3519" s="153"/>
      <c r="S3519" s="152"/>
      <c r="T3519" s="153"/>
      <c r="X3519" s="69" t="str">
        <f t="shared" si="112"/>
        <v/>
      </c>
      <c r="Y3519" s="69" t="str">
        <f t="shared" si="113"/>
        <v/>
      </c>
    </row>
    <row r="3520" spans="8:25" x14ac:dyDescent="0.25">
      <c r="H3520" s="155"/>
      <c r="I3520" s="151"/>
      <c r="J3520" s="152"/>
      <c r="K3520" s="153"/>
      <c r="L3520" s="153"/>
      <c r="M3520" s="153"/>
      <c r="N3520" s="153"/>
      <c r="O3520" s="153"/>
      <c r="P3520" s="153"/>
      <c r="Q3520" s="153"/>
      <c r="R3520" s="153"/>
      <c r="S3520" s="152"/>
      <c r="T3520" s="153"/>
      <c r="X3520" s="69" t="str">
        <f t="shared" si="112"/>
        <v/>
      </c>
      <c r="Y3520" s="69" t="str">
        <f t="shared" si="113"/>
        <v/>
      </c>
    </row>
    <row r="3521" spans="8:25" x14ac:dyDescent="0.25">
      <c r="H3521" s="155"/>
      <c r="I3521" s="151"/>
      <c r="J3521" s="152"/>
      <c r="K3521" s="153"/>
      <c r="L3521" s="153"/>
      <c r="M3521" s="153"/>
      <c r="N3521" s="153"/>
      <c r="O3521" s="153"/>
      <c r="P3521" s="153"/>
      <c r="Q3521" s="153"/>
      <c r="R3521" s="153"/>
      <c r="S3521" s="152"/>
      <c r="T3521" s="153"/>
      <c r="X3521" s="69" t="str">
        <f t="shared" si="112"/>
        <v/>
      </c>
      <c r="Y3521" s="69" t="str">
        <f t="shared" si="113"/>
        <v/>
      </c>
    </row>
    <row r="3522" spans="8:25" x14ac:dyDescent="0.25">
      <c r="H3522" s="155"/>
      <c r="I3522" s="151"/>
      <c r="J3522" s="152"/>
      <c r="K3522" s="153"/>
      <c r="L3522" s="153"/>
      <c r="M3522" s="153"/>
      <c r="N3522" s="153"/>
      <c r="O3522" s="153"/>
      <c r="P3522" s="153"/>
      <c r="Q3522" s="153"/>
      <c r="R3522" s="153"/>
      <c r="S3522" s="152"/>
      <c r="T3522" s="153"/>
      <c r="X3522" s="69" t="str">
        <f t="shared" ref="X3522:X3585" si="114">IF(W3522&lt;&gt;"",W3522-I3522,"")</f>
        <v/>
      </c>
      <c r="Y3522" s="69" t="str">
        <f t="shared" si="113"/>
        <v/>
      </c>
    </row>
    <row r="3523" spans="8:25" x14ac:dyDescent="0.25">
      <c r="H3523" s="155"/>
      <c r="I3523" s="151"/>
      <c r="J3523" s="152"/>
      <c r="K3523" s="153"/>
      <c r="L3523" s="153"/>
      <c r="M3523" s="153"/>
      <c r="N3523" s="153"/>
      <c r="O3523" s="153"/>
      <c r="P3523" s="153"/>
      <c r="Q3523" s="153"/>
      <c r="R3523" s="153"/>
      <c r="S3523" s="152"/>
      <c r="T3523" s="153"/>
      <c r="X3523" s="69" t="str">
        <f t="shared" si="114"/>
        <v/>
      </c>
      <c r="Y3523" s="69" t="str">
        <f t="shared" ref="Y3523:Y3586" si="115">IF(X3523&lt;&gt;"",IF(X3523&lt;365,"&lt; 1 year",IF(X3523&lt;730,"1-2",IF(X3523&lt;1095,"2-3",IF(X3523&lt;1460,"3-4",IF(X3523&lt;1825,"4-5","5+"))))),"")</f>
        <v/>
      </c>
    </row>
    <row r="3524" spans="8:25" x14ac:dyDescent="0.25">
      <c r="H3524" s="155"/>
      <c r="I3524" s="151"/>
      <c r="J3524" s="152"/>
      <c r="K3524" s="153"/>
      <c r="L3524" s="153"/>
      <c r="M3524" s="153"/>
      <c r="N3524" s="153"/>
      <c r="O3524" s="153"/>
      <c r="P3524" s="153"/>
      <c r="Q3524" s="153"/>
      <c r="R3524" s="153"/>
      <c r="S3524" s="152"/>
      <c r="T3524" s="153"/>
      <c r="X3524" s="69" t="str">
        <f t="shared" si="114"/>
        <v/>
      </c>
      <c r="Y3524" s="69" t="str">
        <f t="shared" si="115"/>
        <v/>
      </c>
    </row>
    <row r="3525" spans="8:25" x14ac:dyDescent="0.25">
      <c r="H3525" s="155"/>
      <c r="I3525" s="151"/>
      <c r="J3525" s="152"/>
      <c r="K3525" s="153"/>
      <c r="L3525" s="153"/>
      <c r="M3525" s="153"/>
      <c r="N3525" s="153"/>
      <c r="O3525" s="153"/>
      <c r="P3525" s="153"/>
      <c r="Q3525" s="153"/>
      <c r="R3525" s="153"/>
      <c r="S3525" s="152"/>
      <c r="T3525" s="153"/>
      <c r="X3525" s="69" t="str">
        <f t="shared" si="114"/>
        <v/>
      </c>
      <c r="Y3525" s="69" t="str">
        <f t="shared" si="115"/>
        <v/>
      </c>
    </row>
    <row r="3526" spans="8:25" x14ac:dyDescent="0.25">
      <c r="H3526" s="155"/>
      <c r="I3526" s="151"/>
      <c r="J3526" s="152"/>
      <c r="K3526" s="153"/>
      <c r="L3526" s="153"/>
      <c r="M3526" s="153"/>
      <c r="N3526" s="153"/>
      <c r="O3526" s="153"/>
      <c r="P3526" s="153"/>
      <c r="Q3526" s="153"/>
      <c r="R3526" s="153"/>
      <c r="S3526" s="152"/>
      <c r="T3526" s="153"/>
      <c r="X3526" s="69" t="str">
        <f t="shared" si="114"/>
        <v/>
      </c>
      <c r="Y3526" s="69" t="str">
        <f t="shared" si="115"/>
        <v/>
      </c>
    </row>
    <row r="3527" spans="8:25" x14ac:dyDescent="0.25">
      <c r="H3527" s="155"/>
      <c r="I3527" s="151"/>
      <c r="J3527" s="152"/>
      <c r="K3527" s="153"/>
      <c r="L3527" s="153"/>
      <c r="M3527" s="153"/>
      <c r="N3527" s="153"/>
      <c r="O3527" s="153"/>
      <c r="P3527" s="153"/>
      <c r="Q3527" s="153"/>
      <c r="R3527" s="153"/>
      <c r="S3527" s="152"/>
      <c r="T3527" s="153"/>
      <c r="X3527" s="69" t="str">
        <f t="shared" si="114"/>
        <v/>
      </c>
      <c r="Y3527" s="69" t="str">
        <f t="shared" si="115"/>
        <v/>
      </c>
    </row>
    <row r="3528" spans="8:25" x14ac:dyDescent="0.25">
      <c r="H3528" s="155"/>
      <c r="I3528" s="151"/>
      <c r="J3528" s="152"/>
      <c r="K3528" s="153"/>
      <c r="L3528" s="153"/>
      <c r="M3528" s="153"/>
      <c r="N3528" s="153"/>
      <c r="O3528" s="153"/>
      <c r="P3528" s="153"/>
      <c r="Q3528" s="153"/>
      <c r="R3528" s="153"/>
      <c r="S3528" s="152"/>
      <c r="T3528" s="153"/>
      <c r="X3528" s="69" t="str">
        <f t="shared" si="114"/>
        <v/>
      </c>
      <c r="Y3528" s="69" t="str">
        <f t="shared" si="115"/>
        <v/>
      </c>
    </row>
    <row r="3529" spans="8:25" x14ac:dyDescent="0.25">
      <c r="H3529" s="155"/>
      <c r="I3529" s="151"/>
      <c r="J3529" s="152"/>
      <c r="K3529" s="153"/>
      <c r="L3529" s="153"/>
      <c r="M3529" s="153"/>
      <c r="N3529" s="153"/>
      <c r="O3529" s="153"/>
      <c r="P3529" s="153"/>
      <c r="Q3529" s="153"/>
      <c r="R3529" s="153"/>
      <c r="S3529" s="152"/>
      <c r="T3529" s="153"/>
      <c r="X3529" s="69" t="str">
        <f t="shared" si="114"/>
        <v/>
      </c>
      <c r="Y3529" s="69" t="str">
        <f t="shared" si="115"/>
        <v/>
      </c>
    </row>
    <row r="3530" spans="8:25" x14ac:dyDescent="0.25">
      <c r="H3530" s="155"/>
      <c r="I3530" s="151"/>
      <c r="J3530" s="152"/>
      <c r="K3530" s="153"/>
      <c r="L3530" s="153"/>
      <c r="M3530" s="153"/>
      <c r="N3530" s="153"/>
      <c r="O3530" s="153"/>
      <c r="P3530" s="153"/>
      <c r="Q3530" s="153"/>
      <c r="R3530" s="153"/>
      <c r="S3530" s="152"/>
      <c r="T3530" s="153"/>
      <c r="X3530" s="69" t="str">
        <f t="shared" si="114"/>
        <v/>
      </c>
      <c r="Y3530" s="69" t="str">
        <f t="shared" si="115"/>
        <v/>
      </c>
    </row>
    <row r="3531" spans="8:25" x14ac:dyDescent="0.25">
      <c r="H3531" s="155"/>
      <c r="I3531" s="151"/>
      <c r="J3531" s="152"/>
      <c r="K3531" s="153"/>
      <c r="L3531" s="153"/>
      <c r="M3531" s="153"/>
      <c r="N3531" s="153"/>
      <c r="O3531" s="153"/>
      <c r="P3531" s="153"/>
      <c r="Q3531" s="153"/>
      <c r="R3531" s="153"/>
      <c r="S3531" s="152"/>
      <c r="T3531" s="153"/>
      <c r="X3531" s="69" t="str">
        <f t="shared" si="114"/>
        <v/>
      </c>
      <c r="Y3531" s="69" t="str">
        <f t="shared" si="115"/>
        <v/>
      </c>
    </row>
    <row r="3532" spans="8:25" x14ac:dyDescent="0.25">
      <c r="H3532" s="155"/>
      <c r="I3532" s="151"/>
      <c r="J3532" s="152"/>
      <c r="K3532" s="153"/>
      <c r="L3532" s="153"/>
      <c r="M3532" s="153"/>
      <c r="N3532" s="153"/>
      <c r="O3532" s="153"/>
      <c r="P3532" s="153"/>
      <c r="Q3532" s="153"/>
      <c r="R3532" s="153"/>
      <c r="S3532" s="152"/>
      <c r="T3532" s="153"/>
      <c r="X3532" s="69" t="str">
        <f t="shared" si="114"/>
        <v/>
      </c>
      <c r="Y3532" s="69" t="str">
        <f t="shared" si="115"/>
        <v/>
      </c>
    </row>
    <row r="3533" spans="8:25" x14ac:dyDescent="0.25">
      <c r="H3533" s="155"/>
      <c r="I3533" s="151"/>
      <c r="J3533" s="152"/>
      <c r="K3533" s="153"/>
      <c r="L3533" s="153"/>
      <c r="M3533" s="153"/>
      <c r="N3533" s="153"/>
      <c r="O3533" s="153"/>
      <c r="P3533" s="153"/>
      <c r="Q3533" s="153"/>
      <c r="R3533" s="153"/>
      <c r="S3533" s="152"/>
      <c r="T3533" s="153"/>
      <c r="X3533" s="69" t="str">
        <f t="shared" si="114"/>
        <v/>
      </c>
      <c r="Y3533" s="69" t="str">
        <f t="shared" si="115"/>
        <v/>
      </c>
    </row>
    <row r="3534" spans="8:25" x14ac:dyDescent="0.25">
      <c r="H3534" s="155"/>
      <c r="I3534" s="151"/>
      <c r="J3534" s="152"/>
      <c r="K3534" s="153"/>
      <c r="L3534" s="153"/>
      <c r="M3534" s="153"/>
      <c r="N3534" s="153"/>
      <c r="O3534" s="153"/>
      <c r="P3534" s="153"/>
      <c r="Q3534" s="153"/>
      <c r="R3534" s="153"/>
      <c r="S3534" s="152"/>
      <c r="T3534" s="153"/>
      <c r="X3534" s="69" t="str">
        <f t="shared" si="114"/>
        <v/>
      </c>
      <c r="Y3534" s="69" t="str">
        <f t="shared" si="115"/>
        <v/>
      </c>
    </row>
    <row r="3535" spans="8:25" x14ac:dyDescent="0.25">
      <c r="H3535" s="155"/>
      <c r="I3535" s="151"/>
      <c r="J3535" s="152"/>
      <c r="K3535" s="153"/>
      <c r="L3535" s="153"/>
      <c r="M3535" s="153"/>
      <c r="N3535" s="153"/>
      <c r="O3535" s="153"/>
      <c r="P3535" s="153"/>
      <c r="Q3535" s="153"/>
      <c r="R3535" s="153"/>
      <c r="S3535" s="152"/>
      <c r="T3535" s="153"/>
      <c r="X3535" s="69" t="str">
        <f t="shared" si="114"/>
        <v/>
      </c>
      <c r="Y3535" s="69" t="str">
        <f t="shared" si="115"/>
        <v/>
      </c>
    </row>
    <row r="3536" spans="8:25" x14ac:dyDescent="0.25">
      <c r="H3536" s="155"/>
      <c r="I3536" s="151"/>
      <c r="J3536" s="152"/>
      <c r="K3536" s="153"/>
      <c r="L3536" s="153"/>
      <c r="M3536" s="153"/>
      <c r="N3536" s="153"/>
      <c r="O3536" s="153"/>
      <c r="P3536" s="153"/>
      <c r="Q3536" s="153"/>
      <c r="R3536" s="153"/>
      <c r="S3536" s="152"/>
      <c r="T3536" s="153"/>
      <c r="X3536" s="69" t="str">
        <f t="shared" si="114"/>
        <v/>
      </c>
      <c r="Y3536" s="69" t="str">
        <f t="shared" si="115"/>
        <v/>
      </c>
    </row>
    <row r="3537" spans="8:25" x14ac:dyDescent="0.25">
      <c r="H3537" s="155"/>
      <c r="I3537" s="151"/>
      <c r="J3537" s="152"/>
      <c r="K3537" s="153"/>
      <c r="L3537" s="153"/>
      <c r="M3537" s="153"/>
      <c r="N3537" s="153"/>
      <c r="O3537" s="153"/>
      <c r="P3537" s="153"/>
      <c r="Q3537" s="153"/>
      <c r="R3537" s="153"/>
      <c r="S3537" s="152"/>
      <c r="T3537" s="153"/>
      <c r="X3537" s="69" t="str">
        <f t="shared" si="114"/>
        <v/>
      </c>
      <c r="Y3537" s="69" t="str">
        <f t="shared" si="115"/>
        <v/>
      </c>
    </row>
    <row r="3538" spans="8:25" x14ac:dyDescent="0.25">
      <c r="H3538" s="155"/>
      <c r="I3538" s="151"/>
      <c r="J3538" s="152"/>
      <c r="K3538" s="153"/>
      <c r="L3538" s="153"/>
      <c r="M3538" s="153"/>
      <c r="N3538" s="153"/>
      <c r="O3538" s="153"/>
      <c r="P3538" s="153"/>
      <c r="Q3538" s="153"/>
      <c r="R3538" s="153"/>
      <c r="S3538" s="152"/>
      <c r="T3538" s="153"/>
      <c r="X3538" s="69" t="str">
        <f t="shared" si="114"/>
        <v/>
      </c>
      <c r="Y3538" s="69" t="str">
        <f t="shared" si="115"/>
        <v/>
      </c>
    </row>
    <row r="3539" spans="8:25" x14ac:dyDescent="0.25">
      <c r="H3539" s="155"/>
      <c r="I3539" s="151"/>
      <c r="J3539" s="152"/>
      <c r="K3539" s="153"/>
      <c r="L3539" s="153"/>
      <c r="M3539" s="153"/>
      <c r="N3539" s="153"/>
      <c r="O3539" s="153"/>
      <c r="P3539" s="153"/>
      <c r="Q3539" s="153"/>
      <c r="R3539" s="153"/>
      <c r="S3539" s="152"/>
      <c r="T3539" s="153"/>
      <c r="X3539" s="69" t="str">
        <f t="shared" si="114"/>
        <v/>
      </c>
      <c r="Y3539" s="69" t="str">
        <f t="shared" si="115"/>
        <v/>
      </c>
    </row>
    <row r="3540" spans="8:25" x14ac:dyDescent="0.25">
      <c r="H3540" s="155"/>
      <c r="I3540" s="151"/>
      <c r="J3540" s="152"/>
      <c r="K3540" s="153"/>
      <c r="L3540" s="153"/>
      <c r="M3540" s="153"/>
      <c r="N3540" s="153"/>
      <c r="O3540" s="153"/>
      <c r="P3540" s="153"/>
      <c r="Q3540" s="153"/>
      <c r="R3540" s="153"/>
      <c r="S3540" s="152"/>
      <c r="T3540" s="153"/>
      <c r="X3540" s="69" t="str">
        <f t="shared" si="114"/>
        <v/>
      </c>
      <c r="Y3540" s="69" t="str">
        <f t="shared" si="115"/>
        <v/>
      </c>
    </row>
    <row r="3541" spans="8:25" x14ac:dyDescent="0.25">
      <c r="H3541" s="155"/>
      <c r="I3541" s="151"/>
      <c r="J3541" s="152"/>
      <c r="K3541" s="153"/>
      <c r="L3541" s="153"/>
      <c r="M3541" s="153"/>
      <c r="N3541" s="153"/>
      <c r="O3541" s="153"/>
      <c r="P3541" s="153"/>
      <c r="Q3541" s="153"/>
      <c r="R3541" s="153"/>
      <c r="S3541" s="152"/>
      <c r="T3541" s="153"/>
      <c r="X3541" s="69" t="str">
        <f t="shared" si="114"/>
        <v/>
      </c>
      <c r="Y3541" s="69" t="str">
        <f t="shared" si="115"/>
        <v/>
      </c>
    </row>
    <row r="3542" spans="8:25" x14ac:dyDescent="0.25">
      <c r="H3542" s="155"/>
      <c r="I3542" s="151"/>
      <c r="J3542" s="152"/>
      <c r="K3542" s="153"/>
      <c r="L3542" s="153"/>
      <c r="M3542" s="153"/>
      <c r="N3542" s="153"/>
      <c r="O3542" s="153"/>
      <c r="P3542" s="153"/>
      <c r="Q3542" s="153"/>
      <c r="R3542" s="153"/>
      <c r="S3542" s="152"/>
      <c r="T3542" s="153"/>
      <c r="X3542" s="69" t="str">
        <f t="shared" si="114"/>
        <v/>
      </c>
      <c r="Y3542" s="69" t="str">
        <f t="shared" si="115"/>
        <v/>
      </c>
    </row>
    <row r="3543" spans="8:25" x14ac:dyDescent="0.25">
      <c r="H3543" s="155"/>
      <c r="I3543" s="151"/>
      <c r="J3543" s="152"/>
      <c r="K3543" s="153"/>
      <c r="L3543" s="153"/>
      <c r="M3543" s="153"/>
      <c r="N3543" s="153"/>
      <c r="O3543" s="153"/>
      <c r="P3543" s="153"/>
      <c r="Q3543" s="153"/>
      <c r="R3543" s="153"/>
      <c r="S3543" s="152"/>
      <c r="T3543" s="153"/>
      <c r="X3543" s="69" t="str">
        <f t="shared" si="114"/>
        <v/>
      </c>
      <c r="Y3543" s="69" t="str">
        <f t="shared" si="115"/>
        <v/>
      </c>
    </row>
    <row r="3544" spans="8:25" x14ac:dyDescent="0.25">
      <c r="H3544" s="155"/>
      <c r="I3544" s="151"/>
      <c r="J3544" s="152"/>
      <c r="K3544" s="153"/>
      <c r="L3544" s="153"/>
      <c r="M3544" s="153"/>
      <c r="N3544" s="153"/>
      <c r="O3544" s="153"/>
      <c r="P3544" s="153"/>
      <c r="Q3544" s="153"/>
      <c r="R3544" s="153"/>
      <c r="S3544" s="152"/>
      <c r="T3544" s="153"/>
      <c r="X3544" s="69" t="str">
        <f t="shared" si="114"/>
        <v/>
      </c>
      <c r="Y3544" s="69" t="str">
        <f t="shared" si="115"/>
        <v/>
      </c>
    </row>
    <row r="3545" spans="8:25" x14ac:dyDescent="0.25">
      <c r="H3545" s="155"/>
      <c r="I3545" s="151"/>
      <c r="J3545" s="152"/>
      <c r="K3545" s="153"/>
      <c r="L3545" s="153"/>
      <c r="M3545" s="153"/>
      <c r="N3545" s="153"/>
      <c r="O3545" s="153"/>
      <c r="P3545" s="153"/>
      <c r="Q3545" s="153"/>
      <c r="R3545" s="153"/>
      <c r="S3545" s="152"/>
      <c r="T3545" s="153"/>
      <c r="X3545" s="69" t="str">
        <f t="shared" si="114"/>
        <v/>
      </c>
      <c r="Y3545" s="69" t="str">
        <f t="shared" si="115"/>
        <v/>
      </c>
    </row>
    <row r="3546" spans="8:25" x14ac:dyDescent="0.25">
      <c r="H3546" s="155"/>
      <c r="I3546" s="151"/>
      <c r="J3546" s="152"/>
      <c r="K3546" s="153"/>
      <c r="L3546" s="153"/>
      <c r="M3546" s="153"/>
      <c r="N3546" s="153"/>
      <c r="O3546" s="153"/>
      <c r="P3546" s="153"/>
      <c r="Q3546" s="153"/>
      <c r="R3546" s="153"/>
      <c r="S3546" s="152"/>
      <c r="T3546" s="153"/>
      <c r="X3546" s="69" t="str">
        <f t="shared" si="114"/>
        <v/>
      </c>
      <c r="Y3546" s="69" t="str">
        <f t="shared" si="115"/>
        <v/>
      </c>
    </row>
    <row r="3547" spans="8:25" x14ac:dyDescent="0.25">
      <c r="H3547" s="155"/>
      <c r="I3547" s="151"/>
      <c r="J3547" s="152"/>
      <c r="K3547" s="153"/>
      <c r="L3547" s="153"/>
      <c r="M3547" s="153"/>
      <c r="N3547" s="153"/>
      <c r="O3547" s="153"/>
      <c r="P3547" s="153"/>
      <c r="Q3547" s="153"/>
      <c r="R3547" s="153"/>
      <c r="S3547" s="152"/>
      <c r="T3547" s="153"/>
      <c r="X3547" s="69" t="str">
        <f t="shared" si="114"/>
        <v/>
      </c>
      <c r="Y3547" s="69" t="str">
        <f t="shared" si="115"/>
        <v/>
      </c>
    </row>
    <row r="3548" spans="8:25" x14ac:dyDescent="0.25">
      <c r="H3548" s="155"/>
      <c r="I3548" s="151"/>
      <c r="J3548" s="152"/>
      <c r="K3548" s="153"/>
      <c r="L3548" s="153"/>
      <c r="M3548" s="153"/>
      <c r="N3548" s="153"/>
      <c r="O3548" s="153"/>
      <c r="P3548" s="153"/>
      <c r="Q3548" s="153"/>
      <c r="R3548" s="153"/>
      <c r="S3548" s="152"/>
      <c r="T3548" s="153"/>
      <c r="X3548" s="69" t="str">
        <f t="shared" si="114"/>
        <v/>
      </c>
      <c r="Y3548" s="69" t="str">
        <f t="shared" si="115"/>
        <v/>
      </c>
    </row>
    <row r="3549" spans="8:25" x14ac:dyDescent="0.25">
      <c r="H3549" s="155"/>
      <c r="I3549" s="151"/>
      <c r="J3549" s="152"/>
      <c r="K3549" s="153"/>
      <c r="L3549" s="153"/>
      <c r="M3549" s="153"/>
      <c r="N3549" s="153"/>
      <c r="O3549" s="153"/>
      <c r="P3549" s="153"/>
      <c r="Q3549" s="153"/>
      <c r="R3549" s="153"/>
      <c r="S3549" s="152"/>
      <c r="T3549" s="153"/>
      <c r="X3549" s="69" t="str">
        <f t="shared" si="114"/>
        <v/>
      </c>
      <c r="Y3549" s="69" t="str">
        <f t="shared" si="115"/>
        <v/>
      </c>
    </row>
    <row r="3550" spans="8:25" x14ac:dyDescent="0.25">
      <c r="H3550" s="155"/>
      <c r="I3550" s="151"/>
      <c r="J3550" s="152"/>
      <c r="K3550" s="153"/>
      <c r="L3550" s="153"/>
      <c r="M3550" s="153"/>
      <c r="N3550" s="153"/>
      <c r="O3550" s="153"/>
      <c r="P3550" s="153"/>
      <c r="Q3550" s="153"/>
      <c r="R3550" s="153"/>
      <c r="S3550" s="152"/>
      <c r="T3550" s="153"/>
      <c r="X3550" s="69" t="str">
        <f t="shared" si="114"/>
        <v/>
      </c>
      <c r="Y3550" s="69" t="str">
        <f t="shared" si="115"/>
        <v/>
      </c>
    </row>
    <row r="3551" spans="8:25" x14ac:dyDescent="0.25">
      <c r="H3551" s="155"/>
      <c r="I3551" s="151"/>
      <c r="J3551" s="152"/>
      <c r="K3551" s="153"/>
      <c r="L3551" s="153"/>
      <c r="M3551" s="153"/>
      <c r="N3551" s="153"/>
      <c r="O3551" s="153"/>
      <c r="P3551" s="153"/>
      <c r="Q3551" s="153"/>
      <c r="R3551" s="153"/>
      <c r="S3551" s="152"/>
      <c r="T3551" s="153"/>
      <c r="X3551" s="69" t="str">
        <f t="shared" si="114"/>
        <v/>
      </c>
      <c r="Y3551" s="69" t="str">
        <f t="shared" si="115"/>
        <v/>
      </c>
    </row>
    <row r="3552" spans="8:25" x14ac:dyDescent="0.25">
      <c r="H3552" s="155"/>
      <c r="I3552" s="151"/>
      <c r="J3552" s="152"/>
      <c r="K3552" s="153"/>
      <c r="L3552" s="153"/>
      <c r="M3552" s="153"/>
      <c r="N3552" s="153"/>
      <c r="O3552" s="153"/>
      <c r="P3552" s="153"/>
      <c r="Q3552" s="153"/>
      <c r="R3552" s="153"/>
      <c r="S3552" s="152"/>
      <c r="T3552" s="153"/>
      <c r="X3552" s="69" t="str">
        <f t="shared" si="114"/>
        <v/>
      </c>
      <c r="Y3552" s="69" t="str">
        <f t="shared" si="115"/>
        <v/>
      </c>
    </row>
    <row r="3553" spans="8:25" x14ac:dyDescent="0.25">
      <c r="H3553" s="155"/>
      <c r="I3553" s="151"/>
      <c r="J3553" s="152"/>
      <c r="K3553" s="153"/>
      <c r="L3553" s="153"/>
      <c r="M3553" s="153"/>
      <c r="N3553" s="153"/>
      <c r="O3553" s="153"/>
      <c r="P3553" s="153"/>
      <c r="Q3553" s="153"/>
      <c r="R3553" s="153"/>
      <c r="S3553" s="152"/>
      <c r="T3553" s="153"/>
      <c r="X3553" s="69" t="str">
        <f t="shared" si="114"/>
        <v/>
      </c>
      <c r="Y3553" s="69" t="str">
        <f t="shared" si="115"/>
        <v/>
      </c>
    </row>
    <row r="3554" spans="8:25" x14ac:dyDescent="0.25">
      <c r="H3554" s="155"/>
      <c r="I3554" s="151"/>
      <c r="J3554" s="152"/>
      <c r="K3554" s="153"/>
      <c r="L3554" s="153"/>
      <c r="M3554" s="153"/>
      <c r="N3554" s="153"/>
      <c r="O3554" s="153"/>
      <c r="P3554" s="153"/>
      <c r="Q3554" s="153"/>
      <c r="R3554" s="153"/>
      <c r="S3554" s="152"/>
      <c r="T3554" s="153"/>
      <c r="X3554" s="69" t="str">
        <f t="shared" si="114"/>
        <v/>
      </c>
      <c r="Y3554" s="69" t="str">
        <f t="shared" si="115"/>
        <v/>
      </c>
    </row>
    <row r="3555" spans="8:25" x14ac:dyDescent="0.25">
      <c r="H3555" s="155"/>
      <c r="I3555" s="151"/>
      <c r="J3555" s="152"/>
      <c r="K3555" s="153"/>
      <c r="L3555" s="153"/>
      <c r="M3555" s="153"/>
      <c r="N3555" s="153"/>
      <c r="O3555" s="153"/>
      <c r="P3555" s="153"/>
      <c r="Q3555" s="153"/>
      <c r="R3555" s="153"/>
      <c r="S3555" s="152"/>
      <c r="T3555" s="153"/>
      <c r="X3555" s="69" t="str">
        <f t="shared" si="114"/>
        <v/>
      </c>
      <c r="Y3555" s="69" t="str">
        <f t="shared" si="115"/>
        <v/>
      </c>
    </row>
    <row r="3556" spans="8:25" x14ac:dyDescent="0.25">
      <c r="H3556" s="155"/>
      <c r="I3556" s="151"/>
      <c r="J3556" s="152"/>
      <c r="K3556" s="153"/>
      <c r="L3556" s="153"/>
      <c r="M3556" s="153"/>
      <c r="N3556" s="153"/>
      <c r="O3556" s="153"/>
      <c r="P3556" s="153"/>
      <c r="Q3556" s="153"/>
      <c r="R3556" s="153"/>
      <c r="S3556" s="152"/>
      <c r="T3556" s="153"/>
      <c r="X3556" s="69" t="str">
        <f t="shared" si="114"/>
        <v/>
      </c>
      <c r="Y3556" s="69" t="str">
        <f t="shared" si="115"/>
        <v/>
      </c>
    </row>
    <row r="3557" spans="8:25" x14ac:dyDescent="0.25">
      <c r="H3557" s="155"/>
      <c r="I3557" s="151"/>
      <c r="J3557" s="152"/>
      <c r="K3557" s="153"/>
      <c r="L3557" s="153"/>
      <c r="M3557" s="153"/>
      <c r="N3557" s="153"/>
      <c r="O3557" s="153"/>
      <c r="P3557" s="153"/>
      <c r="Q3557" s="153"/>
      <c r="R3557" s="153"/>
      <c r="S3557" s="152"/>
      <c r="T3557" s="153"/>
      <c r="X3557" s="69" t="str">
        <f t="shared" si="114"/>
        <v/>
      </c>
      <c r="Y3557" s="69" t="str">
        <f t="shared" si="115"/>
        <v/>
      </c>
    </row>
    <row r="3558" spans="8:25" x14ac:dyDescent="0.25">
      <c r="H3558" s="155"/>
      <c r="I3558" s="151"/>
      <c r="J3558" s="152"/>
      <c r="K3558" s="153"/>
      <c r="L3558" s="153"/>
      <c r="M3558" s="153"/>
      <c r="N3558" s="153"/>
      <c r="O3558" s="153"/>
      <c r="P3558" s="153"/>
      <c r="Q3558" s="153"/>
      <c r="R3558" s="153"/>
      <c r="S3558" s="152"/>
      <c r="T3558" s="153"/>
      <c r="X3558" s="69" t="str">
        <f t="shared" si="114"/>
        <v/>
      </c>
      <c r="Y3558" s="69" t="str">
        <f t="shared" si="115"/>
        <v/>
      </c>
    </row>
    <row r="3559" spans="8:25" x14ac:dyDescent="0.25">
      <c r="H3559" s="155"/>
      <c r="I3559" s="151"/>
      <c r="J3559" s="152"/>
      <c r="K3559" s="153"/>
      <c r="L3559" s="153"/>
      <c r="M3559" s="153"/>
      <c r="N3559" s="153"/>
      <c r="O3559" s="153"/>
      <c r="P3559" s="153"/>
      <c r="Q3559" s="153"/>
      <c r="R3559" s="153"/>
      <c r="S3559" s="152"/>
      <c r="T3559" s="153"/>
      <c r="X3559" s="69" t="str">
        <f t="shared" si="114"/>
        <v/>
      </c>
      <c r="Y3559" s="69" t="str">
        <f t="shared" si="115"/>
        <v/>
      </c>
    </row>
    <row r="3560" spans="8:25" x14ac:dyDescent="0.25">
      <c r="H3560" s="155"/>
      <c r="I3560" s="151"/>
      <c r="J3560" s="152"/>
      <c r="K3560" s="153"/>
      <c r="L3560" s="153"/>
      <c r="M3560" s="153"/>
      <c r="N3560" s="153"/>
      <c r="O3560" s="153"/>
      <c r="P3560" s="153"/>
      <c r="Q3560" s="153"/>
      <c r="R3560" s="153"/>
      <c r="S3560" s="152"/>
      <c r="T3560" s="153"/>
      <c r="X3560" s="69" t="str">
        <f t="shared" si="114"/>
        <v/>
      </c>
      <c r="Y3560" s="69" t="str">
        <f t="shared" si="115"/>
        <v/>
      </c>
    </row>
    <row r="3561" spans="8:25" x14ac:dyDescent="0.25">
      <c r="H3561" s="155"/>
      <c r="I3561" s="151"/>
      <c r="J3561" s="152"/>
      <c r="K3561" s="153"/>
      <c r="L3561" s="153"/>
      <c r="M3561" s="153"/>
      <c r="N3561" s="153"/>
      <c r="O3561" s="153"/>
      <c r="P3561" s="153"/>
      <c r="Q3561" s="153"/>
      <c r="R3561" s="153"/>
      <c r="S3561" s="152"/>
      <c r="T3561" s="153"/>
      <c r="X3561" s="69" t="str">
        <f t="shared" si="114"/>
        <v/>
      </c>
      <c r="Y3561" s="69" t="str">
        <f t="shared" si="115"/>
        <v/>
      </c>
    </row>
    <row r="3562" spans="8:25" x14ac:dyDescent="0.25">
      <c r="H3562" s="155"/>
      <c r="I3562" s="151"/>
      <c r="J3562" s="152"/>
      <c r="K3562" s="153"/>
      <c r="L3562" s="153"/>
      <c r="M3562" s="153"/>
      <c r="N3562" s="153"/>
      <c r="O3562" s="153"/>
      <c r="P3562" s="153"/>
      <c r="Q3562" s="153"/>
      <c r="R3562" s="153"/>
      <c r="S3562" s="152"/>
      <c r="T3562" s="153"/>
      <c r="X3562" s="69" t="str">
        <f t="shared" si="114"/>
        <v/>
      </c>
      <c r="Y3562" s="69" t="str">
        <f t="shared" si="115"/>
        <v/>
      </c>
    </row>
    <row r="3563" spans="8:25" x14ac:dyDescent="0.25">
      <c r="H3563" s="155"/>
      <c r="I3563" s="151"/>
      <c r="J3563" s="152"/>
      <c r="K3563" s="153"/>
      <c r="L3563" s="153"/>
      <c r="M3563" s="153"/>
      <c r="N3563" s="153"/>
      <c r="O3563" s="153"/>
      <c r="P3563" s="153"/>
      <c r="Q3563" s="153"/>
      <c r="R3563" s="153"/>
      <c r="S3563" s="152"/>
      <c r="T3563" s="153"/>
      <c r="X3563" s="69" t="str">
        <f t="shared" si="114"/>
        <v/>
      </c>
      <c r="Y3563" s="69" t="str">
        <f t="shared" si="115"/>
        <v/>
      </c>
    </row>
    <row r="3564" spans="8:25" x14ac:dyDescent="0.25">
      <c r="H3564" s="155"/>
      <c r="I3564" s="151"/>
      <c r="J3564" s="152"/>
      <c r="K3564" s="153"/>
      <c r="L3564" s="153"/>
      <c r="M3564" s="153"/>
      <c r="N3564" s="153"/>
      <c r="O3564" s="153"/>
      <c r="P3564" s="153"/>
      <c r="Q3564" s="153"/>
      <c r="R3564" s="153"/>
      <c r="S3564" s="152"/>
      <c r="T3564" s="153"/>
      <c r="X3564" s="69" t="str">
        <f t="shared" si="114"/>
        <v/>
      </c>
      <c r="Y3564" s="69" t="str">
        <f t="shared" si="115"/>
        <v/>
      </c>
    </row>
    <row r="3565" spans="8:25" x14ac:dyDescent="0.25">
      <c r="H3565" s="155"/>
      <c r="I3565" s="151"/>
      <c r="J3565" s="152"/>
      <c r="K3565" s="153"/>
      <c r="L3565" s="153"/>
      <c r="M3565" s="153"/>
      <c r="N3565" s="153"/>
      <c r="O3565" s="153"/>
      <c r="P3565" s="153"/>
      <c r="Q3565" s="153"/>
      <c r="R3565" s="153"/>
      <c r="S3565" s="152"/>
      <c r="T3565" s="153"/>
      <c r="X3565" s="69" t="str">
        <f t="shared" si="114"/>
        <v/>
      </c>
      <c r="Y3565" s="69" t="str">
        <f t="shared" si="115"/>
        <v/>
      </c>
    </row>
    <row r="3566" spans="8:25" x14ac:dyDescent="0.25">
      <c r="H3566" s="155"/>
      <c r="I3566" s="151"/>
      <c r="J3566" s="152"/>
      <c r="K3566" s="153"/>
      <c r="L3566" s="153"/>
      <c r="M3566" s="153"/>
      <c r="N3566" s="153"/>
      <c r="O3566" s="153"/>
      <c r="P3566" s="153"/>
      <c r="Q3566" s="153"/>
      <c r="R3566" s="153"/>
      <c r="S3566" s="152"/>
      <c r="T3566" s="153"/>
      <c r="X3566" s="69" t="str">
        <f t="shared" si="114"/>
        <v/>
      </c>
      <c r="Y3566" s="69" t="str">
        <f t="shared" si="115"/>
        <v/>
      </c>
    </row>
    <row r="3567" spans="8:25" x14ac:dyDescent="0.25">
      <c r="H3567" s="155"/>
      <c r="I3567" s="151"/>
      <c r="J3567" s="152"/>
      <c r="K3567" s="153"/>
      <c r="L3567" s="153"/>
      <c r="M3567" s="153"/>
      <c r="N3567" s="153"/>
      <c r="O3567" s="153"/>
      <c r="P3567" s="153"/>
      <c r="Q3567" s="153"/>
      <c r="R3567" s="153"/>
      <c r="S3567" s="152"/>
      <c r="T3567" s="153"/>
      <c r="X3567" s="69" t="str">
        <f t="shared" si="114"/>
        <v/>
      </c>
      <c r="Y3567" s="69" t="str">
        <f t="shared" si="115"/>
        <v/>
      </c>
    </row>
    <row r="3568" spans="8:25" x14ac:dyDescent="0.25">
      <c r="H3568" s="155"/>
      <c r="I3568" s="151"/>
      <c r="J3568" s="152"/>
      <c r="K3568" s="153"/>
      <c r="L3568" s="153"/>
      <c r="M3568" s="153"/>
      <c r="N3568" s="153"/>
      <c r="O3568" s="153"/>
      <c r="P3568" s="153"/>
      <c r="Q3568" s="153"/>
      <c r="R3568" s="153"/>
      <c r="S3568" s="152"/>
      <c r="T3568" s="153"/>
      <c r="X3568" s="69" t="str">
        <f t="shared" si="114"/>
        <v/>
      </c>
      <c r="Y3568" s="69" t="str">
        <f t="shared" si="115"/>
        <v/>
      </c>
    </row>
    <row r="3569" spans="8:25" x14ac:dyDescent="0.25">
      <c r="H3569" s="155"/>
      <c r="I3569" s="151"/>
      <c r="J3569" s="152"/>
      <c r="K3569" s="153"/>
      <c r="L3569" s="153"/>
      <c r="M3569" s="153"/>
      <c r="N3569" s="153"/>
      <c r="O3569" s="153"/>
      <c r="P3569" s="153"/>
      <c r="Q3569" s="153"/>
      <c r="R3569" s="153"/>
      <c r="S3569" s="152"/>
      <c r="T3569" s="153"/>
      <c r="X3569" s="69" t="str">
        <f t="shared" si="114"/>
        <v/>
      </c>
      <c r="Y3569" s="69" t="str">
        <f t="shared" si="115"/>
        <v/>
      </c>
    </row>
    <row r="3570" spans="8:25" x14ac:dyDescent="0.25">
      <c r="H3570" s="155"/>
      <c r="I3570" s="151"/>
      <c r="J3570" s="152"/>
      <c r="K3570" s="153"/>
      <c r="L3570" s="153"/>
      <c r="M3570" s="153"/>
      <c r="N3570" s="153"/>
      <c r="O3570" s="153"/>
      <c r="P3570" s="153"/>
      <c r="Q3570" s="153"/>
      <c r="R3570" s="153"/>
      <c r="S3570" s="152"/>
      <c r="T3570" s="153"/>
      <c r="X3570" s="69" t="str">
        <f t="shared" si="114"/>
        <v/>
      </c>
      <c r="Y3570" s="69" t="str">
        <f t="shared" si="115"/>
        <v/>
      </c>
    </row>
    <row r="3571" spans="8:25" x14ac:dyDescent="0.25">
      <c r="H3571" s="155"/>
      <c r="I3571" s="151"/>
      <c r="J3571" s="152"/>
      <c r="K3571" s="153"/>
      <c r="L3571" s="153"/>
      <c r="M3571" s="153"/>
      <c r="N3571" s="153"/>
      <c r="O3571" s="153"/>
      <c r="P3571" s="153"/>
      <c r="Q3571" s="153"/>
      <c r="R3571" s="153"/>
      <c r="S3571" s="152"/>
      <c r="T3571" s="153"/>
      <c r="X3571" s="69" t="str">
        <f t="shared" si="114"/>
        <v/>
      </c>
      <c r="Y3571" s="69" t="str">
        <f t="shared" si="115"/>
        <v/>
      </c>
    </row>
    <row r="3572" spans="8:25" x14ac:dyDescent="0.25">
      <c r="H3572" s="155"/>
      <c r="I3572" s="151"/>
      <c r="J3572" s="152"/>
      <c r="K3572" s="153"/>
      <c r="L3572" s="153"/>
      <c r="M3572" s="153"/>
      <c r="N3572" s="153"/>
      <c r="O3572" s="153"/>
      <c r="P3572" s="153"/>
      <c r="Q3572" s="153"/>
      <c r="R3572" s="153"/>
      <c r="S3572" s="152"/>
      <c r="T3572" s="153"/>
      <c r="X3572" s="69" t="str">
        <f t="shared" si="114"/>
        <v/>
      </c>
      <c r="Y3572" s="69" t="str">
        <f t="shared" si="115"/>
        <v/>
      </c>
    </row>
    <row r="3573" spans="8:25" x14ac:dyDescent="0.25">
      <c r="H3573" s="155"/>
      <c r="I3573" s="151"/>
      <c r="J3573" s="152"/>
      <c r="K3573" s="153"/>
      <c r="L3573" s="153"/>
      <c r="M3573" s="153"/>
      <c r="N3573" s="153"/>
      <c r="O3573" s="153"/>
      <c r="P3573" s="153"/>
      <c r="Q3573" s="153"/>
      <c r="R3573" s="153"/>
      <c r="S3573" s="152"/>
      <c r="T3573" s="153"/>
      <c r="X3573" s="69" t="str">
        <f t="shared" si="114"/>
        <v/>
      </c>
      <c r="Y3573" s="69" t="str">
        <f t="shared" si="115"/>
        <v/>
      </c>
    </row>
    <row r="3574" spans="8:25" x14ac:dyDescent="0.25">
      <c r="H3574" s="155"/>
      <c r="I3574" s="151"/>
      <c r="J3574" s="152"/>
      <c r="K3574" s="153"/>
      <c r="L3574" s="153"/>
      <c r="M3574" s="153"/>
      <c r="N3574" s="153"/>
      <c r="O3574" s="153"/>
      <c r="P3574" s="153"/>
      <c r="Q3574" s="153"/>
      <c r="R3574" s="153"/>
      <c r="S3574" s="152"/>
      <c r="T3574" s="153"/>
      <c r="X3574" s="69" t="str">
        <f t="shared" si="114"/>
        <v/>
      </c>
      <c r="Y3574" s="69" t="str">
        <f t="shared" si="115"/>
        <v/>
      </c>
    </row>
    <row r="3575" spans="8:25" x14ac:dyDescent="0.25">
      <c r="H3575" s="155"/>
      <c r="I3575" s="151"/>
      <c r="J3575" s="152"/>
      <c r="K3575" s="153"/>
      <c r="L3575" s="153"/>
      <c r="M3575" s="153"/>
      <c r="N3575" s="153"/>
      <c r="O3575" s="153"/>
      <c r="P3575" s="153"/>
      <c r="Q3575" s="153"/>
      <c r="R3575" s="153"/>
      <c r="S3575" s="152"/>
      <c r="T3575" s="153"/>
      <c r="X3575" s="69" t="str">
        <f t="shared" si="114"/>
        <v/>
      </c>
      <c r="Y3575" s="69" t="str">
        <f t="shared" si="115"/>
        <v/>
      </c>
    </row>
    <row r="3576" spans="8:25" x14ac:dyDescent="0.25">
      <c r="H3576" s="155"/>
      <c r="I3576" s="151"/>
      <c r="J3576" s="152"/>
      <c r="K3576" s="153"/>
      <c r="L3576" s="153"/>
      <c r="M3576" s="153"/>
      <c r="N3576" s="153"/>
      <c r="O3576" s="153"/>
      <c r="P3576" s="153"/>
      <c r="Q3576" s="153"/>
      <c r="R3576" s="153"/>
      <c r="S3576" s="152"/>
      <c r="T3576" s="153"/>
      <c r="X3576" s="69" t="str">
        <f t="shared" si="114"/>
        <v/>
      </c>
      <c r="Y3576" s="69" t="str">
        <f t="shared" si="115"/>
        <v/>
      </c>
    </row>
    <row r="3577" spans="8:25" x14ac:dyDescent="0.25">
      <c r="H3577" s="155"/>
      <c r="I3577" s="151"/>
      <c r="J3577" s="152"/>
      <c r="K3577" s="153"/>
      <c r="L3577" s="153"/>
      <c r="M3577" s="153"/>
      <c r="N3577" s="153"/>
      <c r="O3577" s="153"/>
      <c r="P3577" s="153"/>
      <c r="Q3577" s="153"/>
      <c r="R3577" s="153"/>
      <c r="S3577" s="152"/>
      <c r="T3577" s="153"/>
      <c r="X3577" s="69" t="str">
        <f t="shared" si="114"/>
        <v/>
      </c>
      <c r="Y3577" s="69" t="str">
        <f t="shared" si="115"/>
        <v/>
      </c>
    </row>
    <row r="3578" spans="8:25" x14ac:dyDescent="0.25">
      <c r="H3578" s="155"/>
      <c r="I3578" s="151"/>
      <c r="J3578" s="152"/>
      <c r="K3578" s="153"/>
      <c r="L3578" s="153"/>
      <c r="M3578" s="153"/>
      <c r="N3578" s="153"/>
      <c r="O3578" s="153"/>
      <c r="P3578" s="153"/>
      <c r="Q3578" s="153"/>
      <c r="R3578" s="153"/>
      <c r="S3578" s="152"/>
      <c r="T3578" s="153"/>
      <c r="X3578" s="69" t="str">
        <f t="shared" si="114"/>
        <v/>
      </c>
      <c r="Y3578" s="69" t="str">
        <f t="shared" si="115"/>
        <v/>
      </c>
    </row>
    <row r="3579" spans="8:25" x14ac:dyDescent="0.25">
      <c r="H3579" s="155"/>
      <c r="I3579" s="151"/>
      <c r="J3579" s="152"/>
      <c r="K3579" s="153"/>
      <c r="L3579" s="153"/>
      <c r="M3579" s="153"/>
      <c r="N3579" s="153"/>
      <c r="O3579" s="153"/>
      <c r="P3579" s="153"/>
      <c r="Q3579" s="153"/>
      <c r="R3579" s="153"/>
      <c r="S3579" s="152"/>
      <c r="T3579" s="153"/>
      <c r="X3579" s="69" t="str">
        <f t="shared" si="114"/>
        <v/>
      </c>
      <c r="Y3579" s="69" t="str">
        <f t="shared" si="115"/>
        <v/>
      </c>
    </row>
    <row r="3580" spans="8:25" x14ac:dyDescent="0.25">
      <c r="H3580" s="155"/>
      <c r="I3580" s="151"/>
      <c r="J3580" s="152"/>
      <c r="K3580" s="153"/>
      <c r="L3580" s="153"/>
      <c r="M3580" s="153"/>
      <c r="N3580" s="153"/>
      <c r="O3580" s="153"/>
      <c r="P3580" s="153"/>
      <c r="Q3580" s="153"/>
      <c r="R3580" s="153"/>
      <c r="S3580" s="152"/>
      <c r="T3580" s="153"/>
      <c r="X3580" s="69" t="str">
        <f t="shared" si="114"/>
        <v/>
      </c>
      <c r="Y3580" s="69" t="str">
        <f t="shared" si="115"/>
        <v/>
      </c>
    </row>
    <row r="3581" spans="8:25" x14ac:dyDescent="0.25">
      <c r="H3581" s="155"/>
      <c r="I3581" s="151"/>
      <c r="J3581" s="152"/>
      <c r="K3581" s="153"/>
      <c r="L3581" s="153"/>
      <c r="M3581" s="153"/>
      <c r="N3581" s="153"/>
      <c r="O3581" s="153"/>
      <c r="P3581" s="153"/>
      <c r="Q3581" s="153"/>
      <c r="R3581" s="153"/>
      <c r="S3581" s="152"/>
      <c r="T3581" s="153"/>
      <c r="X3581" s="69" t="str">
        <f t="shared" si="114"/>
        <v/>
      </c>
      <c r="Y3581" s="69" t="str">
        <f t="shared" si="115"/>
        <v/>
      </c>
    </row>
    <row r="3582" spans="8:25" x14ac:dyDescent="0.25">
      <c r="H3582" s="155"/>
      <c r="I3582" s="151"/>
      <c r="J3582" s="152"/>
      <c r="K3582" s="153"/>
      <c r="L3582" s="153"/>
      <c r="M3582" s="153"/>
      <c r="N3582" s="153"/>
      <c r="O3582" s="153"/>
      <c r="P3582" s="153"/>
      <c r="Q3582" s="153"/>
      <c r="R3582" s="153"/>
      <c r="S3582" s="152"/>
      <c r="T3582" s="153"/>
      <c r="X3582" s="69" t="str">
        <f t="shared" si="114"/>
        <v/>
      </c>
      <c r="Y3582" s="69" t="str">
        <f t="shared" si="115"/>
        <v/>
      </c>
    </row>
    <row r="3583" spans="8:25" x14ac:dyDescent="0.25">
      <c r="H3583" s="155"/>
      <c r="I3583" s="151"/>
      <c r="J3583" s="152"/>
      <c r="K3583" s="153"/>
      <c r="L3583" s="153"/>
      <c r="M3583" s="153"/>
      <c r="N3583" s="153"/>
      <c r="O3583" s="153"/>
      <c r="P3583" s="153"/>
      <c r="Q3583" s="153"/>
      <c r="R3583" s="153"/>
      <c r="S3583" s="152"/>
      <c r="T3583" s="153"/>
      <c r="X3583" s="69" t="str">
        <f t="shared" si="114"/>
        <v/>
      </c>
      <c r="Y3583" s="69" t="str">
        <f t="shared" si="115"/>
        <v/>
      </c>
    </row>
    <row r="3584" spans="8:25" x14ac:dyDescent="0.25">
      <c r="H3584" s="155"/>
      <c r="I3584" s="151"/>
      <c r="J3584" s="152"/>
      <c r="K3584" s="153"/>
      <c r="L3584" s="153"/>
      <c r="M3584" s="153"/>
      <c r="N3584" s="153"/>
      <c r="O3584" s="153"/>
      <c r="P3584" s="153"/>
      <c r="Q3584" s="153"/>
      <c r="R3584" s="153"/>
      <c r="S3584" s="152"/>
      <c r="T3584" s="153"/>
      <c r="X3584" s="69" t="str">
        <f t="shared" si="114"/>
        <v/>
      </c>
      <c r="Y3584" s="69" t="str">
        <f t="shared" si="115"/>
        <v/>
      </c>
    </row>
    <row r="3585" spans="8:25" x14ac:dyDescent="0.25">
      <c r="H3585" s="155"/>
      <c r="I3585" s="151"/>
      <c r="J3585" s="152"/>
      <c r="K3585" s="153"/>
      <c r="L3585" s="153"/>
      <c r="M3585" s="153"/>
      <c r="N3585" s="153"/>
      <c r="O3585" s="153"/>
      <c r="P3585" s="153"/>
      <c r="Q3585" s="153"/>
      <c r="R3585" s="153"/>
      <c r="S3585" s="152"/>
      <c r="T3585" s="153"/>
      <c r="X3585" s="69" t="str">
        <f t="shared" si="114"/>
        <v/>
      </c>
      <c r="Y3585" s="69" t="str">
        <f t="shared" si="115"/>
        <v/>
      </c>
    </row>
    <row r="3586" spans="8:25" x14ac:dyDescent="0.25">
      <c r="H3586" s="155"/>
      <c r="I3586" s="151"/>
      <c r="J3586" s="152"/>
      <c r="K3586" s="153"/>
      <c r="L3586" s="153"/>
      <c r="M3586" s="153"/>
      <c r="N3586" s="153"/>
      <c r="O3586" s="153"/>
      <c r="P3586" s="153"/>
      <c r="Q3586" s="153"/>
      <c r="R3586" s="153"/>
      <c r="S3586" s="152"/>
      <c r="T3586" s="153"/>
      <c r="X3586" s="69" t="str">
        <f t="shared" ref="X3586:X3649" si="116">IF(W3586&lt;&gt;"",W3586-I3586,"")</f>
        <v/>
      </c>
      <c r="Y3586" s="69" t="str">
        <f t="shared" si="115"/>
        <v/>
      </c>
    </row>
    <row r="3587" spans="8:25" x14ac:dyDescent="0.25">
      <c r="H3587" s="155"/>
      <c r="I3587" s="151"/>
      <c r="J3587" s="152"/>
      <c r="K3587" s="153"/>
      <c r="L3587" s="153"/>
      <c r="M3587" s="153"/>
      <c r="N3587" s="153"/>
      <c r="O3587" s="153"/>
      <c r="P3587" s="153"/>
      <c r="Q3587" s="153"/>
      <c r="R3587" s="153"/>
      <c r="S3587" s="152"/>
      <c r="T3587" s="153"/>
      <c r="X3587" s="69" t="str">
        <f t="shared" si="116"/>
        <v/>
      </c>
      <c r="Y3587" s="69" t="str">
        <f t="shared" ref="Y3587:Y3650" si="117">IF(X3587&lt;&gt;"",IF(X3587&lt;365,"&lt; 1 year",IF(X3587&lt;730,"1-2",IF(X3587&lt;1095,"2-3",IF(X3587&lt;1460,"3-4",IF(X3587&lt;1825,"4-5","5+"))))),"")</f>
        <v/>
      </c>
    </row>
    <row r="3588" spans="8:25" x14ac:dyDescent="0.25">
      <c r="H3588" s="155"/>
      <c r="I3588" s="151"/>
      <c r="J3588" s="152"/>
      <c r="K3588" s="153"/>
      <c r="L3588" s="153"/>
      <c r="M3588" s="153"/>
      <c r="N3588" s="153"/>
      <c r="O3588" s="153"/>
      <c r="P3588" s="153"/>
      <c r="Q3588" s="153"/>
      <c r="R3588" s="153"/>
      <c r="S3588" s="152"/>
      <c r="T3588" s="153"/>
      <c r="X3588" s="69" t="str">
        <f t="shared" si="116"/>
        <v/>
      </c>
      <c r="Y3588" s="69" t="str">
        <f t="shared" si="117"/>
        <v/>
      </c>
    </row>
    <row r="3589" spans="8:25" x14ac:dyDescent="0.25">
      <c r="H3589" s="155"/>
      <c r="I3589" s="151"/>
      <c r="J3589" s="152"/>
      <c r="K3589" s="153"/>
      <c r="L3589" s="153"/>
      <c r="M3589" s="153"/>
      <c r="N3589" s="153"/>
      <c r="O3589" s="153"/>
      <c r="P3589" s="153"/>
      <c r="Q3589" s="153"/>
      <c r="R3589" s="153"/>
      <c r="S3589" s="152"/>
      <c r="T3589" s="153"/>
      <c r="X3589" s="69" t="str">
        <f t="shared" si="116"/>
        <v/>
      </c>
      <c r="Y3589" s="69" t="str">
        <f t="shared" si="117"/>
        <v/>
      </c>
    </row>
    <row r="3590" spans="8:25" x14ac:dyDescent="0.25">
      <c r="H3590" s="155"/>
      <c r="I3590" s="151"/>
      <c r="J3590" s="152"/>
      <c r="K3590" s="153"/>
      <c r="L3590" s="153"/>
      <c r="M3590" s="153"/>
      <c r="N3590" s="153"/>
      <c r="O3590" s="153"/>
      <c r="P3590" s="153"/>
      <c r="Q3590" s="153"/>
      <c r="R3590" s="153"/>
      <c r="S3590" s="152"/>
      <c r="T3590" s="153"/>
      <c r="X3590" s="69" t="str">
        <f t="shared" si="116"/>
        <v/>
      </c>
      <c r="Y3590" s="69" t="str">
        <f t="shared" si="117"/>
        <v/>
      </c>
    </row>
    <row r="3591" spans="8:25" x14ac:dyDescent="0.25">
      <c r="H3591" s="155"/>
      <c r="I3591" s="151"/>
      <c r="J3591" s="152"/>
      <c r="K3591" s="153"/>
      <c r="L3591" s="153"/>
      <c r="M3591" s="153"/>
      <c r="N3591" s="153"/>
      <c r="O3591" s="153"/>
      <c r="P3591" s="153"/>
      <c r="Q3591" s="153"/>
      <c r="R3591" s="153"/>
      <c r="S3591" s="152"/>
      <c r="T3591" s="153"/>
      <c r="X3591" s="69" t="str">
        <f t="shared" si="116"/>
        <v/>
      </c>
      <c r="Y3591" s="69" t="str">
        <f t="shared" si="117"/>
        <v/>
      </c>
    </row>
    <row r="3592" spans="8:25" x14ac:dyDescent="0.25">
      <c r="H3592" s="155"/>
      <c r="I3592" s="151"/>
      <c r="J3592" s="152"/>
      <c r="K3592" s="153"/>
      <c r="L3592" s="153"/>
      <c r="M3592" s="153"/>
      <c r="N3592" s="153"/>
      <c r="O3592" s="153"/>
      <c r="P3592" s="153"/>
      <c r="Q3592" s="153"/>
      <c r="R3592" s="153"/>
      <c r="S3592" s="152"/>
      <c r="T3592" s="153"/>
      <c r="X3592" s="69" t="str">
        <f t="shared" si="116"/>
        <v/>
      </c>
      <c r="Y3592" s="69" t="str">
        <f t="shared" si="117"/>
        <v/>
      </c>
    </row>
    <row r="3593" spans="8:25" x14ac:dyDescent="0.25">
      <c r="H3593" s="155"/>
      <c r="I3593" s="151"/>
      <c r="J3593" s="152"/>
      <c r="K3593" s="153"/>
      <c r="L3593" s="153"/>
      <c r="M3593" s="153"/>
      <c r="N3593" s="153"/>
      <c r="O3593" s="153"/>
      <c r="P3593" s="153"/>
      <c r="Q3593" s="153"/>
      <c r="R3593" s="153"/>
      <c r="S3593" s="152"/>
      <c r="T3593" s="153"/>
      <c r="X3593" s="69" t="str">
        <f t="shared" si="116"/>
        <v/>
      </c>
      <c r="Y3593" s="69" t="str">
        <f t="shared" si="117"/>
        <v/>
      </c>
    </row>
    <row r="3594" spans="8:25" x14ac:dyDescent="0.25">
      <c r="H3594" s="155"/>
      <c r="I3594" s="151"/>
      <c r="J3594" s="152"/>
      <c r="K3594" s="153"/>
      <c r="L3594" s="153"/>
      <c r="M3594" s="153"/>
      <c r="N3594" s="153"/>
      <c r="O3594" s="153"/>
      <c r="P3594" s="153"/>
      <c r="Q3594" s="153"/>
      <c r="R3594" s="153"/>
      <c r="S3594" s="152"/>
      <c r="T3594" s="153"/>
      <c r="X3594" s="69" t="str">
        <f t="shared" si="116"/>
        <v/>
      </c>
      <c r="Y3594" s="69" t="str">
        <f t="shared" si="117"/>
        <v/>
      </c>
    </row>
    <row r="3595" spans="8:25" x14ac:dyDescent="0.25">
      <c r="H3595" s="155"/>
      <c r="I3595" s="151"/>
      <c r="J3595" s="152"/>
      <c r="K3595" s="153"/>
      <c r="L3595" s="153"/>
      <c r="M3595" s="153"/>
      <c r="N3595" s="153"/>
      <c r="O3595" s="153"/>
      <c r="P3595" s="153"/>
      <c r="Q3595" s="153"/>
      <c r="R3595" s="153"/>
      <c r="S3595" s="152"/>
      <c r="T3595" s="153"/>
      <c r="X3595" s="69" t="str">
        <f t="shared" si="116"/>
        <v/>
      </c>
      <c r="Y3595" s="69" t="str">
        <f t="shared" si="117"/>
        <v/>
      </c>
    </row>
    <row r="3596" spans="8:25" x14ac:dyDescent="0.25">
      <c r="H3596" s="155"/>
      <c r="I3596" s="151"/>
      <c r="J3596" s="152"/>
      <c r="K3596" s="153"/>
      <c r="L3596" s="153"/>
      <c r="M3596" s="153"/>
      <c r="N3596" s="153"/>
      <c r="O3596" s="153"/>
      <c r="P3596" s="153"/>
      <c r="Q3596" s="153"/>
      <c r="R3596" s="153"/>
      <c r="S3596" s="152"/>
      <c r="T3596" s="153"/>
      <c r="X3596" s="69" t="str">
        <f t="shared" si="116"/>
        <v/>
      </c>
      <c r="Y3596" s="69" t="str">
        <f t="shared" si="117"/>
        <v/>
      </c>
    </row>
    <row r="3597" spans="8:25" x14ac:dyDescent="0.25">
      <c r="H3597" s="155"/>
      <c r="I3597" s="151"/>
      <c r="J3597" s="152"/>
      <c r="K3597" s="153"/>
      <c r="L3597" s="153"/>
      <c r="M3597" s="153"/>
      <c r="N3597" s="153"/>
      <c r="O3597" s="153"/>
      <c r="P3597" s="153"/>
      <c r="Q3597" s="153"/>
      <c r="R3597" s="153"/>
      <c r="S3597" s="152"/>
      <c r="T3597" s="153"/>
      <c r="X3597" s="69" t="str">
        <f t="shared" si="116"/>
        <v/>
      </c>
      <c r="Y3597" s="69" t="str">
        <f t="shared" si="117"/>
        <v/>
      </c>
    </row>
    <row r="3598" spans="8:25" x14ac:dyDescent="0.25">
      <c r="H3598" s="155"/>
      <c r="I3598" s="151"/>
      <c r="J3598" s="152"/>
      <c r="K3598" s="153"/>
      <c r="L3598" s="153"/>
      <c r="M3598" s="153"/>
      <c r="N3598" s="153"/>
      <c r="O3598" s="153"/>
      <c r="P3598" s="153"/>
      <c r="Q3598" s="153"/>
      <c r="R3598" s="153"/>
      <c r="S3598" s="152"/>
      <c r="T3598" s="153"/>
      <c r="X3598" s="69" t="str">
        <f t="shared" si="116"/>
        <v/>
      </c>
      <c r="Y3598" s="69" t="str">
        <f t="shared" si="117"/>
        <v/>
      </c>
    </row>
    <row r="3599" spans="8:25" x14ac:dyDescent="0.25">
      <c r="H3599" s="155"/>
      <c r="I3599" s="151"/>
      <c r="J3599" s="152"/>
      <c r="K3599" s="153"/>
      <c r="L3599" s="153"/>
      <c r="M3599" s="153"/>
      <c r="N3599" s="153"/>
      <c r="O3599" s="153"/>
      <c r="P3599" s="153"/>
      <c r="Q3599" s="153"/>
      <c r="R3599" s="153"/>
      <c r="S3599" s="152"/>
      <c r="T3599" s="153"/>
      <c r="X3599" s="69" t="str">
        <f t="shared" si="116"/>
        <v/>
      </c>
      <c r="Y3599" s="69" t="str">
        <f t="shared" si="117"/>
        <v/>
      </c>
    </row>
    <row r="3600" spans="8:25" x14ac:dyDescent="0.25">
      <c r="H3600" s="155"/>
      <c r="I3600" s="151"/>
      <c r="J3600" s="152"/>
      <c r="K3600" s="153"/>
      <c r="L3600" s="153"/>
      <c r="M3600" s="153"/>
      <c r="N3600" s="153"/>
      <c r="O3600" s="153"/>
      <c r="P3600" s="153"/>
      <c r="Q3600" s="153"/>
      <c r="R3600" s="153"/>
      <c r="S3600" s="152"/>
      <c r="T3600" s="153"/>
      <c r="X3600" s="69" t="str">
        <f t="shared" si="116"/>
        <v/>
      </c>
      <c r="Y3600" s="69" t="str">
        <f t="shared" si="117"/>
        <v/>
      </c>
    </row>
    <row r="3601" spans="8:25" x14ac:dyDescent="0.25">
      <c r="H3601" s="155"/>
      <c r="I3601" s="151"/>
      <c r="J3601" s="152"/>
      <c r="K3601" s="153"/>
      <c r="L3601" s="153"/>
      <c r="M3601" s="153"/>
      <c r="N3601" s="153"/>
      <c r="O3601" s="153"/>
      <c r="P3601" s="153"/>
      <c r="Q3601" s="153"/>
      <c r="R3601" s="153"/>
      <c r="S3601" s="152"/>
      <c r="T3601" s="153"/>
      <c r="X3601" s="69" t="str">
        <f t="shared" si="116"/>
        <v/>
      </c>
      <c r="Y3601" s="69" t="str">
        <f t="shared" si="117"/>
        <v/>
      </c>
    </row>
    <row r="3602" spans="8:25" x14ac:dyDescent="0.25">
      <c r="H3602" s="155"/>
      <c r="I3602" s="151"/>
      <c r="J3602" s="152"/>
      <c r="K3602" s="153"/>
      <c r="L3602" s="153"/>
      <c r="M3602" s="153"/>
      <c r="N3602" s="153"/>
      <c r="O3602" s="153"/>
      <c r="P3602" s="153"/>
      <c r="Q3602" s="153"/>
      <c r="R3602" s="153"/>
      <c r="S3602" s="152"/>
      <c r="T3602" s="153"/>
      <c r="X3602" s="69" t="str">
        <f t="shared" si="116"/>
        <v/>
      </c>
      <c r="Y3602" s="69" t="str">
        <f t="shared" si="117"/>
        <v/>
      </c>
    </row>
    <row r="3603" spans="8:25" x14ac:dyDescent="0.25">
      <c r="H3603" s="155"/>
      <c r="I3603" s="151"/>
      <c r="J3603" s="152"/>
      <c r="K3603" s="153"/>
      <c r="L3603" s="153"/>
      <c r="M3603" s="153"/>
      <c r="N3603" s="153"/>
      <c r="O3603" s="153"/>
      <c r="P3603" s="153"/>
      <c r="Q3603" s="153"/>
      <c r="R3603" s="153"/>
      <c r="S3603" s="152"/>
      <c r="T3603" s="153"/>
      <c r="X3603" s="69" t="str">
        <f t="shared" si="116"/>
        <v/>
      </c>
      <c r="Y3603" s="69" t="str">
        <f t="shared" si="117"/>
        <v/>
      </c>
    </row>
    <row r="3604" spans="8:25" x14ac:dyDescent="0.25">
      <c r="H3604" s="155"/>
      <c r="I3604" s="151"/>
      <c r="J3604" s="152"/>
      <c r="K3604" s="153"/>
      <c r="L3604" s="153"/>
      <c r="M3604" s="153"/>
      <c r="N3604" s="153"/>
      <c r="O3604" s="153"/>
      <c r="P3604" s="153"/>
      <c r="Q3604" s="153"/>
      <c r="R3604" s="153"/>
      <c r="S3604" s="152"/>
      <c r="T3604" s="153"/>
      <c r="X3604" s="69" t="str">
        <f t="shared" si="116"/>
        <v/>
      </c>
      <c r="Y3604" s="69" t="str">
        <f t="shared" si="117"/>
        <v/>
      </c>
    </row>
    <row r="3605" spans="8:25" x14ac:dyDescent="0.25">
      <c r="H3605" s="155"/>
      <c r="I3605" s="151"/>
      <c r="J3605" s="152"/>
      <c r="K3605" s="153"/>
      <c r="L3605" s="153"/>
      <c r="M3605" s="153"/>
      <c r="N3605" s="153"/>
      <c r="O3605" s="153"/>
      <c r="P3605" s="153"/>
      <c r="Q3605" s="153"/>
      <c r="R3605" s="153"/>
      <c r="S3605" s="152"/>
      <c r="T3605" s="153"/>
      <c r="X3605" s="69" t="str">
        <f t="shared" si="116"/>
        <v/>
      </c>
      <c r="Y3605" s="69" t="str">
        <f t="shared" si="117"/>
        <v/>
      </c>
    </row>
    <row r="3606" spans="8:25" x14ac:dyDescent="0.25">
      <c r="H3606" s="155"/>
      <c r="I3606" s="151"/>
      <c r="J3606" s="152"/>
      <c r="K3606" s="153"/>
      <c r="L3606" s="153"/>
      <c r="M3606" s="153"/>
      <c r="N3606" s="153"/>
      <c r="O3606" s="153"/>
      <c r="P3606" s="153"/>
      <c r="Q3606" s="153"/>
      <c r="R3606" s="153"/>
      <c r="S3606" s="152"/>
      <c r="T3606" s="153"/>
      <c r="X3606" s="69" t="str">
        <f t="shared" si="116"/>
        <v/>
      </c>
      <c r="Y3606" s="69" t="str">
        <f t="shared" si="117"/>
        <v/>
      </c>
    </row>
    <row r="3607" spans="8:25" x14ac:dyDescent="0.25">
      <c r="H3607" s="155"/>
      <c r="I3607" s="151"/>
      <c r="J3607" s="152"/>
      <c r="K3607" s="153"/>
      <c r="L3607" s="153"/>
      <c r="M3607" s="153"/>
      <c r="N3607" s="153"/>
      <c r="O3607" s="153"/>
      <c r="P3607" s="153"/>
      <c r="Q3607" s="153"/>
      <c r="R3607" s="153"/>
      <c r="S3607" s="152"/>
      <c r="T3607" s="153"/>
      <c r="X3607" s="69" t="str">
        <f t="shared" si="116"/>
        <v/>
      </c>
      <c r="Y3607" s="69" t="str">
        <f t="shared" si="117"/>
        <v/>
      </c>
    </row>
    <row r="3608" spans="8:25" x14ac:dyDescent="0.25">
      <c r="H3608" s="155"/>
      <c r="I3608" s="151"/>
      <c r="J3608" s="152"/>
      <c r="K3608" s="153"/>
      <c r="L3608" s="153"/>
      <c r="M3608" s="153"/>
      <c r="N3608" s="153"/>
      <c r="O3608" s="153"/>
      <c r="P3608" s="153"/>
      <c r="Q3608" s="153"/>
      <c r="R3608" s="153"/>
      <c r="S3608" s="152"/>
      <c r="T3608" s="153"/>
      <c r="X3608" s="69" t="str">
        <f t="shared" si="116"/>
        <v/>
      </c>
      <c r="Y3608" s="69" t="str">
        <f t="shared" si="117"/>
        <v/>
      </c>
    </row>
    <row r="3609" spans="8:25" x14ac:dyDescent="0.25">
      <c r="H3609" s="155"/>
      <c r="I3609" s="151"/>
      <c r="J3609" s="152"/>
      <c r="K3609" s="153"/>
      <c r="L3609" s="153"/>
      <c r="M3609" s="153"/>
      <c r="N3609" s="153"/>
      <c r="O3609" s="153"/>
      <c r="P3609" s="153"/>
      <c r="Q3609" s="153"/>
      <c r="R3609" s="153"/>
      <c r="S3609" s="152"/>
      <c r="T3609" s="153"/>
      <c r="X3609" s="69" t="str">
        <f t="shared" si="116"/>
        <v/>
      </c>
      <c r="Y3609" s="69" t="str">
        <f t="shared" si="117"/>
        <v/>
      </c>
    </row>
    <row r="3610" spans="8:25" x14ac:dyDescent="0.25">
      <c r="H3610" s="155"/>
      <c r="I3610" s="151"/>
      <c r="J3610" s="152"/>
      <c r="K3610" s="153"/>
      <c r="L3610" s="153"/>
      <c r="M3610" s="153"/>
      <c r="N3610" s="153"/>
      <c r="O3610" s="153"/>
      <c r="P3610" s="153"/>
      <c r="Q3610" s="153"/>
      <c r="R3610" s="153"/>
      <c r="S3610" s="152"/>
      <c r="T3610" s="153"/>
      <c r="X3610" s="69" t="str">
        <f t="shared" si="116"/>
        <v/>
      </c>
      <c r="Y3610" s="69" t="str">
        <f t="shared" si="117"/>
        <v/>
      </c>
    </row>
    <row r="3611" spans="8:25" x14ac:dyDescent="0.25">
      <c r="H3611" s="155"/>
      <c r="I3611" s="151"/>
      <c r="J3611" s="152"/>
      <c r="K3611" s="153"/>
      <c r="L3611" s="153"/>
      <c r="M3611" s="153"/>
      <c r="N3611" s="153"/>
      <c r="O3611" s="153"/>
      <c r="P3611" s="153"/>
      <c r="Q3611" s="153"/>
      <c r="R3611" s="153"/>
      <c r="S3611" s="152"/>
      <c r="T3611" s="153"/>
      <c r="X3611" s="69" t="str">
        <f t="shared" si="116"/>
        <v/>
      </c>
      <c r="Y3611" s="69" t="str">
        <f t="shared" si="117"/>
        <v/>
      </c>
    </row>
    <row r="3612" spans="8:25" x14ac:dyDescent="0.25">
      <c r="H3612" s="155"/>
      <c r="I3612" s="151"/>
      <c r="J3612" s="152"/>
      <c r="K3612" s="153"/>
      <c r="L3612" s="153"/>
      <c r="M3612" s="153"/>
      <c r="N3612" s="153"/>
      <c r="O3612" s="153"/>
      <c r="P3612" s="153"/>
      <c r="Q3612" s="153"/>
      <c r="R3612" s="153"/>
      <c r="S3612" s="152"/>
      <c r="T3612" s="153"/>
      <c r="X3612" s="69" t="str">
        <f t="shared" si="116"/>
        <v/>
      </c>
      <c r="Y3612" s="69" t="str">
        <f t="shared" si="117"/>
        <v/>
      </c>
    </row>
    <row r="3613" spans="8:25" x14ac:dyDescent="0.25">
      <c r="H3613" s="155"/>
      <c r="I3613" s="151"/>
      <c r="J3613" s="152"/>
      <c r="K3613" s="153"/>
      <c r="L3613" s="153"/>
      <c r="M3613" s="153"/>
      <c r="N3613" s="153"/>
      <c r="O3613" s="153"/>
      <c r="P3613" s="153"/>
      <c r="Q3613" s="153"/>
      <c r="R3613" s="153"/>
      <c r="S3613" s="152"/>
      <c r="T3613" s="153"/>
      <c r="X3613" s="69" t="str">
        <f t="shared" si="116"/>
        <v/>
      </c>
      <c r="Y3613" s="69" t="str">
        <f t="shared" si="117"/>
        <v/>
      </c>
    </row>
    <row r="3614" spans="8:25" x14ac:dyDescent="0.25">
      <c r="H3614" s="155"/>
      <c r="I3614" s="151"/>
      <c r="J3614" s="152"/>
      <c r="K3614" s="153"/>
      <c r="L3614" s="153"/>
      <c r="M3614" s="153"/>
      <c r="N3614" s="153"/>
      <c r="O3614" s="153"/>
      <c r="P3614" s="153"/>
      <c r="Q3614" s="153"/>
      <c r="R3614" s="153"/>
      <c r="S3614" s="152"/>
      <c r="T3614" s="153"/>
      <c r="X3614" s="69" t="str">
        <f t="shared" si="116"/>
        <v/>
      </c>
      <c r="Y3614" s="69" t="str">
        <f t="shared" si="117"/>
        <v/>
      </c>
    </row>
    <row r="3615" spans="8:25" x14ac:dyDescent="0.25">
      <c r="H3615" s="155"/>
      <c r="I3615" s="151"/>
      <c r="J3615" s="152"/>
      <c r="K3615" s="153"/>
      <c r="L3615" s="153"/>
      <c r="M3615" s="153"/>
      <c r="N3615" s="153"/>
      <c r="O3615" s="153"/>
      <c r="P3615" s="153"/>
      <c r="Q3615" s="153"/>
      <c r="R3615" s="153"/>
      <c r="S3615" s="152"/>
      <c r="T3615" s="153"/>
      <c r="X3615" s="69" t="str">
        <f t="shared" si="116"/>
        <v/>
      </c>
      <c r="Y3615" s="69" t="str">
        <f t="shared" si="117"/>
        <v/>
      </c>
    </row>
    <row r="3616" spans="8:25" x14ac:dyDescent="0.25">
      <c r="H3616" s="155"/>
      <c r="I3616" s="151"/>
      <c r="J3616" s="152"/>
      <c r="K3616" s="153"/>
      <c r="L3616" s="153"/>
      <c r="M3616" s="153"/>
      <c r="N3616" s="153"/>
      <c r="O3616" s="153"/>
      <c r="P3616" s="153"/>
      <c r="Q3616" s="153"/>
      <c r="R3616" s="153"/>
      <c r="S3616" s="152"/>
      <c r="T3616" s="153"/>
      <c r="X3616" s="69" t="str">
        <f t="shared" si="116"/>
        <v/>
      </c>
      <c r="Y3616" s="69" t="str">
        <f t="shared" si="117"/>
        <v/>
      </c>
    </row>
    <row r="3617" spans="8:25" x14ac:dyDescent="0.25">
      <c r="H3617" s="155"/>
      <c r="I3617" s="151"/>
      <c r="J3617" s="152"/>
      <c r="K3617" s="153"/>
      <c r="L3617" s="153"/>
      <c r="M3617" s="153"/>
      <c r="N3617" s="153"/>
      <c r="O3617" s="153"/>
      <c r="P3617" s="153"/>
      <c r="Q3617" s="153"/>
      <c r="R3617" s="153"/>
      <c r="S3617" s="152"/>
      <c r="T3617" s="153"/>
      <c r="X3617" s="69" t="str">
        <f t="shared" si="116"/>
        <v/>
      </c>
      <c r="Y3617" s="69" t="str">
        <f t="shared" si="117"/>
        <v/>
      </c>
    </row>
    <row r="3618" spans="8:25" x14ac:dyDescent="0.25">
      <c r="H3618" s="155"/>
      <c r="I3618" s="151"/>
      <c r="J3618" s="152"/>
      <c r="K3618" s="153"/>
      <c r="L3618" s="153"/>
      <c r="M3618" s="153"/>
      <c r="N3618" s="153"/>
      <c r="O3618" s="153"/>
      <c r="P3618" s="153"/>
      <c r="Q3618" s="153"/>
      <c r="R3618" s="153"/>
      <c r="S3618" s="152"/>
      <c r="T3618" s="153"/>
      <c r="X3618" s="69" t="str">
        <f t="shared" si="116"/>
        <v/>
      </c>
      <c r="Y3618" s="69" t="str">
        <f t="shared" si="117"/>
        <v/>
      </c>
    </row>
    <row r="3619" spans="8:25" x14ac:dyDescent="0.25">
      <c r="H3619" s="155"/>
      <c r="I3619" s="151"/>
      <c r="J3619" s="152"/>
      <c r="K3619" s="153"/>
      <c r="L3619" s="153"/>
      <c r="M3619" s="153"/>
      <c r="N3619" s="153"/>
      <c r="O3619" s="153"/>
      <c r="P3619" s="153"/>
      <c r="Q3619" s="153"/>
      <c r="R3619" s="153"/>
      <c r="S3619" s="152"/>
      <c r="T3619" s="153"/>
      <c r="X3619" s="69" t="str">
        <f t="shared" si="116"/>
        <v/>
      </c>
      <c r="Y3619" s="69" t="str">
        <f t="shared" si="117"/>
        <v/>
      </c>
    </row>
    <row r="3620" spans="8:25" x14ac:dyDescent="0.25">
      <c r="H3620" s="155"/>
      <c r="I3620" s="151"/>
      <c r="J3620" s="152"/>
      <c r="K3620" s="153"/>
      <c r="L3620" s="153"/>
      <c r="M3620" s="153"/>
      <c r="N3620" s="153"/>
      <c r="O3620" s="153"/>
      <c r="P3620" s="153"/>
      <c r="Q3620" s="153"/>
      <c r="R3620" s="153"/>
      <c r="S3620" s="152"/>
      <c r="T3620" s="153"/>
      <c r="X3620" s="69" t="str">
        <f t="shared" si="116"/>
        <v/>
      </c>
      <c r="Y3620" s="69" t="str">
        <f t="shared" si="117"/>
        <v/>
      </c>
    </row>
    <row r="3621" spans="8:25" x14ac:dyDescent="0.25">
      <c r="H3621" s="155"/>
      <c r="I3621" s="151"/>
      <c r="J3621" s="152"/>
      <c r="K3621" s="153"/>
      <c r="L3621" s="153"/>
      <c r="M3621" s="153"/>
      <c r="N3621" s="153"/>
      <c r="O3621" s="153"/>
      <c r="P3621" s="153"/>
      <c r="Q3621" s="153"/>
      <c r="R3621" s="153"/>
      <c r="S3621" s="152"/>
      <c r="T3621" s="153"/>
      <c r="X3621" s="69" t="str">
        <f t="shared" si="116"/>
        <v/>
      </c>
      <c r="Y3621" s="69" t="str">
        <f t="shared" si="117"/>
        <v/>
      </c>
    </row>
    <row r="3622" spans="8:25" x14ac:dyDescent="0.25">
      <c r="H3622" s="155"/>
      <c r="I3622" s="151"/>
      <c r="J3622" s="152"/>
      <c r="K3622" s="153"/>
      <c r="L3622" s="153"/>
      <c r="M3622" s="153"/>
      <c r="N3622" s="153"/>
      <c r="O3622" s="153"/>
      <c r="P3622" s="153"/>
      <c r="Q3622" s="153"/>
      <c r="R3622" s="153"/>
      <c r="S3622" s="152"/>
      <c r="T3622" s="153"/>
      <c r="X3622" s="69" t="str">
        <f t="shared" si="116"/>
        <v/>
      </c>
      <c r="Y3622" s="69" t="str">
        <f t="shared" si="117"/>
        <v/>
      </c>
    </row>
    <row r="3623" spans="8:25" x14ac:dyDescent="0.25">
      <c r="H3623" s="155"/>
      <c r="I3623" s="151"/>
      <c r="J3623" s="152"/>
      <c r="K3623" s="153"/>
      <c r="L3623" s="153"/>
      <c r="M3623" s="153"/>
      <c r="N3623" s="153"/>
      <c r="O3623" s="153"/>
      <c r="P3623" s="153"/>
      <c r="Q3623" s="153"/>
      <c r="R3623" s="153"/>
      <c r="S3623" s="152"/>
      <c r="T3623" s="153"/>
      <c r="X3623" s="69" t="str">
        <f t="shared" si="116"/>
        <v/>
      </c>
      <c r="Y3623" s="69" t="str">
        <f t="shared" si="117"/>
        <v/>
      </c>
    </row>
    <row r="3624" spans="8:25" x14ac:dyDescent="0.25">
      <c r="H3624" s="155"/>
      <c r="I3624" s="151"/>
      <c r="J3624" s="152"/>
      <c r="K3624" s="153"/>
      <c r="L3624" s="153"/>
      <c r="M3624" s="153"/>
      <c r="N3624" s="153"/>
      <c r="O3624" s="153"/>
      <c r="P3624" s="153"/>
      <c r="Q3624" s="153"/>
      <c r="R3624" s="153"/>
      <c r="S3624" s="152"/>
      <c r="T3624" s="153"/>
      <c r="X3624" s="69" t="str">
        <f t="shared" si="116"/>
        <v/>
      </c>
      <c r="Y3624" s="69" t="str">
        <f t="shared" si="117"/>
        <v/>
      </c>
    </row>
    <row r="3625" spans="8:25" x14ac:dyDescent="0.25">
      <c r="H3625" s="155"/>
      <c r="I3625" s="151"/>
      <c r="J3625" s="152"/>
      <c r="K3625" s="153"/>
      <c r="L3625" s="153"/>
      <c r="M3625" s="153"/>
      <c r="N3625" s="153"/>
      <c r="O3625" s="153"/>
      <c r="P3625" s="153"/>
      <c r="Q3625" s="153"/>
      <c r="R3625" s="153"/>
      <c r="S3625" s="152"/>
      <c r="T3625" s="153"/>
      <c r="X3625" s="69" t="str">
        <f t="shared" si="116"/>
        <v/>
      </c>
      <c r="Y3625" s="69" t="str">
        <f t="shared" si="117"/>
        <v/>
      </c>
    </row>
    <row r="3626" spans="8:25" x14ac:dyDescent="0.25">
      <c r="H3626" s="155"/>
      <c r="I3626" s="151"/>
      <c r="J3626" s="152"/>
      <c r="K3626" s="153"/>
      <c r="L3626" s="153"/>
      <c r="M3626" s="153"/>
      <c r="N3626" s="153"/>
      <c r="O3626" s="153"/>
      <c r="P3626" s="153"/>
      <c r="Q3626" s="153"/>
      <c r="R3626" s="153"/>
      <c r="S3626" s="152"/>
      <c r="T3626" s="153"/>
      <c r="X3626" s="69" t="str">
        <f t="shared" si="116"/>
        <v/>
      </c>
      <c r="Y3626" s="69" t="str">
        <f t="shared" si="117"/>
        <v/>
      </c>
    </row>
    <row r="3627" spans="8:25" x14ac:dyDescent="0.25">
      <c r="H3627" s="155"/>
      <c r="I3627" s="151"/>
      <c r="J3627" s="152"/>
      <c r="K3627" s="153"/>
      <c r="L3627" s="153"/>
      <c r="M3627" s="153"/>
      <c r="N3627" s="153"/>
      <c r="O3627" s="153"/>
      <c r="P3627" s="153"/>
      <c r="Q3627" s="153"/>
      <c r="R3627" s="153"/>
      <c r="S3627" s="152"/>
      <c r="T3627" s="153"/>
      <c r="X3627" s="69" t="str">
        <f t="shared" si="116"/>
        <v/>
      </c>
      <c r="Y3627" s="69" t="str">
        <f t="shared" si="117"/>
        <v/>
      </c>
    </row>
    <row r="3628" spans="8:25" x14ac:dyDescent="0.25">
      <c r="H3628" s="155"/>
      <c r="I3628" s="151"/>
      <c r="J3628" s="152"/>
      <c r="K3628" s="153"/>
      <c r="L3628" s="153"/>
      <c r="M3628" s="153"/>
      <c r="N3628" s="153"/>
      <c r="O3628" s="153"/>
      <c r="P3628" s="153"/>
      <c r="Q3628" s="153"/>
      <c r="R3628" s="153"/>
      <c r="S3628" s="152"/>
      <c r="T3628" s="153"/>
      <c r="X3628" s="69" t="str">
        <f t="shared" si="116"/>
        <v/>
      </c>
      <c r="Y3628" s="69" t="str">
        <f t="shared" si="117"/>
        <v/>
      </c>
    </row>
    <row r="3629" spans="8:25" x14ac:dyDescent="0.25">
      <c r="H3629" s="155"/>
      <c r="I3629" s="151"/>
      <c r="J3629" s="152"/>
      <c r="K3629" s="153"/>
      <c r="L3629" s="153"/>
      <c r="M3629" s="153"/>
      <c r="N3629" s="153"/>
      <c r="O3629" s="153"/>
      <c r="P3629" s="153"/>
      <c r="Q3629" s="153"/>
      <c r="R3629" s="153"/>
      <c r="S3629" s="152"/>
      <c r="T3629" s="153"/>
      <c r="X3629" s="69" t="str">
        <f t="shared" si="116"/>
        <v/>
      </c>
      <c r="Y3629" s="69" t="str">
        <f t="shared" si="117"/>
        <v/>
      </c>
    </row>
    <row r="3630" spans="8:25" x14ac:dyDescent="0.25">
      <c r="H3630" s="155"/>
      <c r="I3630" s="151"/>
      <c r="J3630" s="152"/>
      <c r="K3630" s="153"/>
      <c r="L3630" s="153"/>
      <c r="M3630" s="153"/>
      <c r="N3630" s="153"/>
      <c r="O3630" s="153"/>
      <c r="P3630" s="153"/>
      <c r="Q3630" s="153"/>
      <c r="R3630" s="153"/>
      <c r="S3630" s="152"/>
      <c r="T3630" s="153"/>
      <c r="X3630" s="69" t="str">
        <f t="shared" si="116"/>
        <v/>
      </c>
      <c r="Y3630" s="69" t="str">
        <f t="shared" si="117"/>
        <v/>
      </c>
    </row>
    <row r="3631" spans="8:25" x14ac:dyDescent="0.25">
      <c r="H3631" s="155"/>
      <c r="I3631" s="151"/>
      <c r="J3631" s="152"/>
      <c r="K3631" s="153"/>
      <c r="L3631" s="153"/>
      <c r="M3631" s="153"/>
      <c r="N3631" s="153"/>
      <c r="O3631" s="153"/>
      <c r="P3631" s="153"/>
      <c r="Q3631" s="153"/>
      <c r="R3631" s="153"/>
      <c r="S3631" s="152"/>
      <c r="T3631" s="153"/>
      <c r="X3631" s="69" t="str">
        <f t="shared" si="116"/>
        <v/>
      </c>
      <c r="Y3631" s="69" t="str">
        <f t="shared" si="117"/>
        <v/>
      </c>
    </row>
    <row r="3632" spans="8:25" x14ac:dyDescent="0.25">
      <c r="H3632" s="155"/>
      <c r="I3632" s="151"/>
      <c r="J3632" s="152"/>
      <c r="K3632" s="153"/>
      <c r="L3632" s="153"/>
      <c r="M3632" s="153"/>
      <c r="N3632" s="153"/>
      <c r="O3632" s="153"/>
      <c r="P3632" s="153"/>
      <c r="Q3632" s="153"/>
      <c r="R3632" s="153"/>
      <c r="S3632" s="152"/>
      <c r="T3632" s="153"/>
      <c r="X3632" s="69" t="str">
        <f t="shared" si="116"/>
        <v/>
      </c>
      <c r="Y3632" s="69" t="str">
        <f t="shared" si="117"/>
        <v/>
      </c>
    </row>
    <row r="3633" spans="8:25" x14ac:dyDescent="0.25">
      <c r="H3633" s="155"/>
      <c r="I3633" s="151"/>
      <c r="J3633" s="152"/>
      <c r="K3633" s="153"/>
      <c r="L3633" s="153"/>
      <c r="M3633" s="153"/>
      <c r="N3633" s="153"/>
      <c r="O3633" s="153"/>
      <c r="P3633" s="153"/>
      <c r="Q3633" s="153"/>
      <c r="R3633" s="153"/>
      <c r="S3633" s="152"/>
      <c r="T3633" s="153"/>
      <c r="X3633" s="69" t="str">
        <f t="shared" si="116"/>
        <v/>
      </c>
      <c r="Y3633" s="69" t="str">
        <f t="shared" si="117"/>
        <v/>
      </c>
    </row>
    <row r="3634" spans="8:25" x14ac:dyDescent="0.25">
      <c r="H3634" s="155"/>
      <c r="I3634" s="151"/>
      <c r="J3634" s="152"/>
      <c r="K3634" s="153"/>
      <c r="L3634" s="153"/>
      <c r="M3634" s="153"/>
      <c r="N3634" s="153"/>
      <c r="O3634" s="153"/>
      <c r="P3634" s="153"/>
      <c r="Q3634" s="153"/>
      <c r="R3634" s="153"/>
      <c r="S3634" s="152"/>
      <c r="T3634" s="153"/>
      <c r="X3634" s="69" t="str">
        <f t="shared" si="116"/>
        <v/>
      </c>
      <c r="Y3634" s="69" t="str">
        <f t="shared" si="117"/>
        <v/>
      </c>
    </row>
    <row r="3635" spans="8:25" x14ac:dyDescent="0.25">
      <c r="H3635" s="155"/>
      <c r="I3635" s="151"/>
      <c r="J3635" s="152"/>
      <c r="K3635" s="153"/>
      <c r="L3635" s="153"/>
      <c r="M3635" s="153"/>
      <c r="N3635" s="153"/>
      <c r="O3635" s="153"/>
      <c r="P3635" s="153"/>
      <c r="Q3635" s="153"/>
      <c r="R3635" s="153"/>
      <c r="S3635" s="152"/>
      <c r="T3635" s="153"/>
      <c r="X3635" s="69" t="str">
        <f t="shared" si="116"/>
        <v/>
      </c>
      <c r="Y3635" s="69" t="str">
        <f t="shared" si="117"/>
        <v/>
      </c>
    </row>
    <row r="3636" spans="8:25" x14ac:dyDescent="0.25">
      <c r="H3636" s="155"/>
      <c r="I3636" s="151"/>
      <c r="J3636" s="152"/>
      <c r="K3636" s="153"/>
      <c r="L3636" s="153"/>
      <c r="M3636" s="153"/>
      <c r="N3636" s="153"/>
      <c r="O3636" s="153"/>
      <c r="P3636" s="153"/>
      <c r="Q3636" s="153"/>
      <c r="R3636" s="153"/>
      <c r="S3636" s="152"/>
      <c r="T3636" s="153"/>
      <c r="X3636" s="69" t="str">
        <f t="shared" si="116"/>
        <v/>
      </c>
      <c r="Y3636" s="69" t="str">
        <f t="shared" si="117"/>
        <v/>
      </c>
    </row>
    <row r="3637" spans="8:25" x14ac:dyDescent="0.25">
      <c r="H3637" s="155"/>
      <c r="I3637" s="151"/>
      <c r="J3637" s="152"/>
      <c r="K3637" s="153"/>
      <c r="L3637" s="153"/>
      <c r="M3637" s="153"/>
      <c r="N3637" s="153"/>
      <c r="O3637" s="153"/>
      <c r="P3637" s="153"/>
      <c r="Q3637" s="153"/>
      <c r="R3637" s="153"/>
      <c r="S3637" s="152"/>
      <c r="T3637" s="153"/>
      <c r="X3637" s="69" t="str">
        <f t="shared" si="116"/>
        <v/>
      </c>
      <c r="Y3637" s="69" t="str">
        <f t="shared" si="117"/>
        <v/>
      </c>
    </row>
    <row r="3638" spans="8:25" x14ac:dyDescent="0.25">
      <c r="H3638" s="155"/>
      <c r="I3638" s="151"/>
      <c r="J3638" s="152"/>
      <c r="K3638" s="153"/>
      <c r="L3638" s="153"/>
      <c r="M3638" s="153"/>
      <c r="N3638" s="153"/>
      <c r="O3638" s="153"/>
      <c r="P3638" s="153"/>
      <c r="Q3638" s="153"/>
      <c r="R3638" s="153"/>
      <c r="S3638" s="152"/>
      <c r="T3638" s="153"/>
      <c r="X3638" s="69" t="str">
        <f t="shared" si="116"/>
        <v/>
      </c>
      <c r="Y3638" s="69" t="str">
        <f t="shared" si="117"/>
        <v/>
      </c>
    </row>
    <row r="3639" spans="8:25" x14ac:dyDescent="0.25">
      <c r="H3639" s="155"/>
      <c r="I3639" s="151"/>
      <c r="J3639" s="152"/>
      <c r="K3639" s="153"/>
      <c r="L3639" s="153"/>
      <c r="M3639" s="153"/>
      <c r="N3639" s="153"/>
      <c r="O3639" s="153"/>
      <c r="P3639" s="153"/>
      <c r="Q3639" s="153"/>
      <c r="R3639" s="153"/>
      <c r="S3639" s="152"/>
      <c r="T3639" s="153"/>
      <c r="X3639" s="69" t="str">
        <f t="shared" si="116"/>
        <v/>
      </c>
      <c r="Y3639" s="69" t="str">
        <f t="shared" si="117"/>
        <v/>
      </c>
    </row>
    <row r="3640" spans="8:25" x14ac:dyDescent="0.25">
      <c r="H3640" s="155"/>
      <c r="I3640" s="151"/>
      <c r="J3640" s="152"/>
      <c r="K3640" s="153"/>
      <c r="L3640" s="153"/>
      <c r="M3640" s="153"/>
      <c r="N3640" s="153"/>
      <c r="O3640" s="153"/>
      <c r="P3640" s="153"/>
      <c r="Q3640" s="153"/>
      <c r="R3640" s="153"/>
      <c r="S3640" s="152"/>
      <c r="T3640" s="153"/>
      <c r="X3640" s="69" t="str">
        <f t="shared" si="116"/>
        <v/>
      </c>
      <c r="Y3640" s="69" t="str">
        <f t="shared" si="117"/>
        <v/>
      </c>
    </row>
    <row r="3641" spans="8:25" x14ac:dyDescent="0.25">
      <c r="H3641" s="155"/>
      <c r="I3641" s="151"/>
      <c r="J3641" s="152"/>
      <c r="K3641" s="153"/>
      <c r="L3641" s="153"/>
      <c r="M3641" s="153"/>
      <c r="N3641" s="153"/>
      <c r="O3641" s="153"/>
      <c r="P3641" s="153"/>
      <c r="Q3641" s="153"/>
      <c r="R3641" s="153"/>
      <c r="S3641" s="152"/>
      <c r="T3641" s="153"/>
      <c r="X3641" s="69" t="str">
        <f t="shared" si="116"/>
        <v/>
      </c>
      <c r="Y3641" s="69" t="str">
        <f t="shared" si="117"/>
        <v/>
      </c>
    </row>
    <row r="3642" spans="8:25" x14ac:dyDescent="0.25">
      <c r="H3642" s="155"/>
      <c r="I3642" s="151"/>
      <c r="J3642" s="152"/>
      <c r="K3642" s="153"/>
      <c r="L3642" s="153"/>
      <c r="M3642" s="153"/>
      <c r="N3642" s="153"/>
      <c r="O3642" s="153"/>
      <c r="P3642" s="153"/>
      <c r="Q3642" s="153"/>
      <c r="R3642" s="153"/>
      <c r="S3642" s="152"/>
      <c r="T3642" s="153"/>
      <c r="X3642" s="69" t="str">
        <f t="shared" si="116"/>
        <v/>
      </c>
      <c r="Y3642" s="69" t="str">
        <f t="shared" si="117"/>
        <v/>
      </c>
    </row>
    <row r="3643" spans="8:25" x14ac:dyDescent="0.25">
      <c r="H3643" s="155"/>
      <c r="I3643" s="151"/>
      <c r="J3643" s="152"/>
      <c r="K3643" s="153"/>
      <c r="L3643" s="153"/>
      <c r="M3643" s="153"/>
      <c r="N3643" s="153"/>
      <c r="O3643" s="153"/>
      <c r="P3643" s="153"/>
      <c r="Q3643" s="153"/>
      <c r="R3643" s="153"/>
      <c r="S3643" s="152"/>
      <c r="T3643" s="153"/>
      <c r="X3643" s="69" t="str">
        <f t="shared" si="116"/>
        <v/>
      </c>
      <c r="Y3643" s="69" t="str">
        <f t="shared" si="117"/>
        <v/>
      </c>
    </row>
    <row r="3644" spans="8:25" x14ac:dyDescent="0.25">
      <c r="H3644" s="155"/>
      <c r="I3644" s="151"/>
      <c r="J3644" s="152"/>
      <c r="K3644" s="153"/>
      <c r="L3644" s="153"/>
      <c r="M3644" s="153"/>
      <c r="N3644" s="153"/>
      <c r="O3644" s="153"/>
      <c r="P3644" s="153"/>
      <c r="Q3644" s="153"/>
      <c r="R3644" s="153"/>
      <c r="S3644" s="152"/>
      <c r="T3644" s="153"/>
      <c r="X3644" s="69" t="str">
        <f t="shared" si="116"/>
        <v/>
      </c>
      <c r="Y3644" s="69" t="str">
        <f t="shared" si="117"/>
        <v/>
      </c>
    </row>
    <row r="3645" spans="8:25" x14ac:dyDescent="0.25">
      <c r="H3645" s="155"/>
      <c r="I3645" s="151"/>
      <c r="J3645" s="152"/>
      <c r="K3645" s="153"/>
      <c r="L3645" s="153"/>
      <c r="M3645" s="153"/>
      <c r="N3645" s="153"/>
      <c r="O3645" s="153"/>
      <c r="P3645" s="153"/>
      <c r="Q3645" s="153"/>
      <c r="R3645" s="153"/>
      <c r="S3645" s="152"/>
      <c r="T3645" s="153"/>
      <c r="X3645" s="69" t="str">
        <f t="shared" si="116"/>
        <v/>
      </c>
      <c r="Y3645" s="69" t="str">
        <f t="shared" si="117"/>
        <v/>
      </c>
    </row>
    <row r="3646" spans="8:25" x14ac:dyDescent="0.25">
      <c r="H3646" s="155"/>
      <c r="I3646" s="151"/>
      <c r="J3646" s="152"/>
      <c r="K3646" s="153"/>
      <c r="L3646" s="153"/>
      <c r="M3646" s="153"/>
      <c r="N3646" s="153"/>
      <c r="O3646" s="153"/>
      <c r="P3646" s="153"/>
      <c r="Q3646" s="153"/>
      <c r="R3646" s="153"/>
      <c r="S3646" s="152"/>
      <c r="T3646" s="153"/>
      <c r="X3646" s="69" t="str">
        <f t="shared" si="116"/>
        <v/>
      </c>
      <c r="Y3646" s="69" t="str">
        <f t="shared" si="117"/>
        <v/>
      </c>
    </row>
    <row r="3647" spans="8:25" x14ac:dyDescent="0.25">
      <c r="H3647" s="155"/>
      <c r="I3647" s="151"/>
      <c r="J3647" s="152"/>
      <c r="K3647" s="153"/>
      <c r="L3647" s="153"/>
      <c r="M3647" s="153"/>
      <c r="N3647" s="153"/>
      <c r="O3647" s="153"/>
      <c r="P3647" s="153"/>
      <c r="Q3647" s="153"/>
      <c r="R3647" s="153"/>
      <c r="S3647" s="152"/>
      <c r="T3647" s="153"/>
      <c r="X3647" s="69" t="str">
        <f t="shared" si="116"/>
        <v/>
      </c>
      <c r="Y3647" s="69" t="str">
        <f t="shared" si="117"/>
        <v/>
      </c>
    </row>
    <row r="3648" spans="8:25" x14ac:dyDescent="0.25">
      <c r="H3648" s="155"/>
      <c r="I3648" s="151"/>
      <c r="J3648" s="152"/>
      <c r="K3648" s="153"/>
      <c r="L3648" s="153"/>
      <c r="M3648" s="153"/>
      <c r="N3648" s="153"/>
      <c r="O3648" s="153"/>
      <c r="P3648" s="153"/>
      <c r="Q3648" s="153"/>
      <c r="R3648" s="153"/>
      <c r="S3648" s="152"/>
      <c r="T3648" s="153"/>
      <c r="X3648" s="69" t="str">
        <f t="shared" si="116"/>
        <v/>
      </c>
      <c r="Y3648" s="69" t="str">
        <f t="shared" si="117"/>
        <v/>
      </c>
    </row>
    <row r="3649" spans="8:25" x14ac:dyDescent="0.25">
      <c r="H3649" s="155"/>
      <c r="I3649" s="151"/>
      <c r="J3649" s="152"/>
      <c r="K3649" s="153"/>
      <c r="L3649" s="153"/>
      <c r="M3649" s="153"/>
      <c r="N3649" s="153"/>
      <c r="O3649" s="153"/>
      <c r="P3649" s="153"/>
      <c r="Q3649" s="153"/>
      <c r="R3649" s="153"/>
      <c r="S3649" s="152"/>
      <c r="T3649" s="153"/>
      <c r="X3649" s="69" t="str">
        <f t="shared" si="116"/>
        <v/>
      </c>
      <c r="Y3649" s="69" t="str">
        <f t="shared" si="117"/>
        <v/>
      </c>
    </row>
    <row r="3650" spans="8:25" x14ac:dyDescent="0.25">
      <c r="H3650" s="155"/>
      <c r="I3650" s="151"/>
      <c r="J3650" s="152"/>
      <c r="K3650" s="153"/>
      <c r="L3650" s="153"/>
      <c r="M3650" s="153"/>
      <c r="N3650" s="153"/>
      <c r="O3650" s="153"/>
      <c r="P3650" s="153"/>
      <c r="Q3650" s="153"/>
      <c r="R3650" s="153"/>
      <c r="S3650" s="152"/>
      <c r="T3650" s="153"/>
      <c r="X3650" s="69" t="str">
        <f t="shared" ref="X3650:X3713" si="118">IF(W3650&lt;&gt;"",W3650-I3650,"")</f>
        <v/>
      </c>
      <c r="Y3650" s="69" t="str">
        <f t="shared" si="117"/>
        <v/>
      </c>
    </row>
    <row r="3651" spans="8:25" x14ac:dyDescent="0.25">
      <c r="H3651" s="155"/>
      <c r="I3651" s="151"/>
      <c r="J3651" s="152"/>
      <c r="K3651" s="153"/>
      <c r="L3651" s="153"/>
      <c r="M3651" s="153"/>
      <c r="N3651" s="153"/>
      <c r="O3651" s="153"/>
      <c r="P3651" s="153"/>
      <c r="Q3651" s="153"/>
      <c r="R3651" s="153"/>
      <c r="S3651" s="152"/>
      <c r="T3651" s="153"/>
      <c r="X3651" s="69" t="str">
        <f t="shared" si="118"/>
        <v/>
      </c>
      <c r="Y3651" s="69" t="str">
        <f t="shared" ref="Y3651:Y3714" si="119">IF(X3651&lt;&gt;"",IF(X3651&lt;365,"&lt; 1 year",IF(X3651&lt;730,"1-2",IF(X3651&lt;1095,"2-3",IF(X3651&lt;1460,"3-4",IF(X3651&lt;1825,"4-5","5+"))))),"")</f>
        <v/>
      </c>
    </row>
    <row r="3652" spans="8:25" x14ac:dyDescent="0.25">
      <c r="H3652" s="155"/>
      <c r="I3652" s="151"/>
      <c r="J3652" s="152"/>
      <c r="K3652" s="153"/>
      <c r="L3652" s="153"/>
      <c r="M3652" s="153"/>
      <c r="N3652" s="153"/>
      <c r="O3652" s="153"/>
      <c r="P3652" s="153"/>
      <c r="Q3652" s="153"/>
      <c r="R3652" s="153"/>
      <c r="S3652" s="152"/>
      <c r="T3652" s="153"/>
      <c r="X3652" s="69" t="str">
        <f t="shared" si="118"/>
        <v/>
      </c>
      <c r="Y3652" s="69" t="str">
        <f t="shared" si="119"/>
        <v/>
      </c>
    </row>
    <row r="3653" spans="8:25" x14ac:dyDescent="0.25">
      <c r="H3653" s="155"/>
      <c r="I3653" s="151"/>
      <c r="J3653" s="152"/>
      <c r="K3653" s="153"/>
      <c r="L3653" s="153"/>
      <c r="M3653" s="153"/>
      <c r="N3653" s="153"/>
      <c r="O3653" s="153"/>
      <c r="P3653" s="153"/>
      <c r="Q3653" s="153"/>
      <c r="R3653" s="153"/>
      <c r="S3653" s="152"/>
      <c r="T3653" s="153"/>
      <c r="X3653" s="69" t="str">
        <f t="shared" si="118"/>
        <v/>
      </c>
      <c r="Y3653" s="69" t="str">
        <f t="shared" si="119"/>
        <v/>
      </c>
    </row>
    <row r="3654" spans="8:25" x14ac:dyDescent="0.25">
      <c r="H3654" s="155"/>
      <c r="I3654" s="151"/>
      <c r="J3654" s="152"/>
      <c r="K3654" s="153"/>
      <c r="L3654" s="153"/>
      <c r="M3654" s="153"/>
      <c r="N3654" s="153"/>
      <c r="O3654" s="153"/>
      <c r="P3654" s="153"/>
      <c r="Q3654" s="153"/>
      <c r="R3654" s="153"/>
      <c r="S3654" s="152"/>
      <c r="T3654" s="153"/>
      <c r="X3654" s="69" t="str">
        <f t="shared" si="118"/>
        <v/>
      </c>
      <c r="Y3654" s="69" t="str">
        <f t="shared" si="119"/>
        <v/>
      </c>
    </row>
    <row r="3655" spans="8:25" x14ac:dyDescent="0.25">
      <c r="H3655" s="155"/>
      <c r="I3655" s="151"/>
      <c r="J3655" s="152"/>
      <c r="K3655" s="153"/>
      <c r="L3655" s="153"/>
      <c r="M3655" s="153"/>
      <c r="N3655" s="153"/>
      <c r="O3655" s="153"/>
      <c r="P3655" s="153"/>
      <c r="Q3655" s="153"/>
      <c r="R3655" s="153"/>
      <c r="S3655" s="152"/>
      <c r="T3655" s="153"/>
      <c r="X3655" s="69" t="str">
        <f t="shared" si="118"/>
        <v/>
      </c>
      <c r="Y3655" s="69" t="str">
        <f t="shared" si="119"/>
        <v/>
      </c>
    </row>
    <row r="3656" spans="8:25" x14ac:dyDescent="0.25">
      <c r="H3656" s="155"/>
      <c r="I3656" s="151"/>
      <c r="J3656" s="152"/>
      <c r="K3656" s="153"/>
      <c r="L3656" s="153"/>
      <c r="M3656" s="153"/>
      <c r="N3656" s="153"/>
      <c r="O3656" s="153"/>
      <c r="P3656" s="153"/>
      <c r="Q3656" s="153"/>
      <c r="R3656" s="153"/>
      <c r="S3656" s="152"/>
      <c r="T3656" s="153"/>
      <c r="X3656" s="69" t="str">
        <f t="shared" si="118"/>
        <v/>
      </c>
      <c r="Y3656" s="69" t="str">
        <f t="shared" si="119"/>
        <v/>
      </c>
    </row>
    <row r="3657" spans="8:25" x14ac:dyDescent="0.25">
      <c r="H3657" s="155"/>
      <c r="I3657" s="151"/>
      <c r="J3657" s="152"/>
      <c r="K3657" s="153"/>
      <c r="L3657" s="153"/>
      <c r="M3657" s="153"/>
      <c r="N3657" s="153"/>
      <c r="O3657" s="153"/>
      <c r="P3657" s="153"/>
      <c r="Q3657" s="153"/>
      <c r="R3657" s="153"/>
      <c r="S3657" s="152"/>
      <c r="T3657" s="153"/>
      <c r="X3657" s="69" t="str">
        <f t="shared" si="118"/>
        <v/>
      </c>
      <c r="Y3657" s="69" t="str">
        <f t="shared" si="119"/>
        <v/>
      </c>
    </row>
    <row r="3658" spans="8:25" x14ac:dyDescent="0.25">
      <c r="H3658" s="155"/>
      <c r="I3658" s="151"/>
      <c r="J3658" s="152"/>
      <c r="K3658" s="153"/>
      <c r="L3658" s="153"/>
      <c r="M3658" s="153"/>
      <c r="N3658" s="153"/>
      <c r="O3658" s="153"/>
      <c r="P3658" s="153"/>
      <c r="Q3658" s="153"/>
      <c r="R3658" s="153"/>
      <c r="S3658" s="152"/>
      <c r="T3658" s="153"/>
      <c r="X3658" s="69" t="str">
        <f t="shared" si="118"/>
        <v/>
      </c>
      <c r="Y3658" s="69" t="str">
        <f t="shared" si="119"/>
        <v/>
      </c>
    </row>
    <row r="3659" spans="8:25" x14ac:dyDescent="0.25">
      <c r="H3659" s="155"/>
      <c r="I3659" s="151"/>
      <c r="J3659" s="152"/>
      <c r="K3659" s="153"/>
      <c r="L3659" s="153"/>
      <c r="M3659" s="153"/>
      <c r="N3659" s="153"/>
      <c r="O3659" s="153"/>
      <c r="P3659" s="153"/>
      <c r="Q3659" s="153"/>
      <c r="R3659" s="153"/>
      <c r="S3659" s="152"/>
      <c r="T3659" s="153"/>
      <c r="X3659" s="69" t="str">
        <f t="shared" si="118"/>
        <v/>
      </c>
      <c r="Y3659" s="69" t="str">
        <f t="shared" si="119"/>
        <v/>
      </c>
    </row>
    <row r="3660" spans="8:25" x14ac:dyDescent="0.25">
      <c r="H3660" s="155"/>
      <c r="I3660" s="151"/>
      <c r="J3660" s="152"/>
      <c r="K3660" s="153"/>
      <c r="L3660" s="153"/>
      <c r="M3660" s="153"/>
      <c r="N3660" s="153"/>
      <c r="O3660" s="153"/>
      <c r="P3660" s="153"/>
      <c r="Q3660" s="153"/>
      <c r="R3660" s="153"/>
      <c r="S3660" s="152"/>
      <c r="T3660" s="153"/>
      <c r="X3660" s="69" t="str">
        <f t="shared" si="118"/>
        <v/>
      </c>
      <c r="Y3660" s="69" t="str">
        <f t="shared" si="119"/>
        <v/>
      </c>
    </row>
    <row r="3661" spans="8:25" x14ac:dyDescent="0.25">
      <c r="H3661" s="155"/>
      <c r="I3661" s="151"/>
      <c r="J3661" s="152"/>
      <c r="K3661" s="153"/>
      <c r="L3661" s="153"/>
      <c r="M3661" s="153"/>
      <c r="N3661" s="153"/>
      <c r="O3661" s="153"/>
      <c r="P3661" s="153"/>
      <c r="Q3661" s="153"/>
      <c r="R3661" s="153"/>
      <c r="S3661" s="152"/>
      <c r="T3661" s="153"/>
      <c r="X3661" s="69" t="str">
        <f t="shared" si="118"/>
        <v/>
      </c>
      <c r="Y3661" s="69" t="str">
        <f t="shared" si="119"/>
        <v/>
      </c>
    </row>
    <row r="3662" spans="8:25" x14ac:dyDescent="0.25">
      <c r="H3662" s="155"/>
      <c r="I3662" s="151"/>
      <c r="J3662" s="152"/>
      <c r="K3662" s="153"/>
      <c r="L3662" s="153"/>
      <c r="M3662" s="153"/>
      <c r="N3662" s="153"/>
      <c r="O3662" s="153"/>
      <c r="P3662" s="153"/>
      <c r="Q3662" s="153"/>
      <c r="R3662" s="153"/>
      <c r="S3662" s="152"/>
      <c r="T3662" s="153"/>
      <c r="X3662" s="69" t="str">
        <f t="shared" si="118"/>
        <v/>
      </c>
      <c r="Y3662" s="69" t="str">
        <f t="shared" si="119"/>
        <v/>
      </c>
    </row>
    <row r="3663" spans="8:25" x14ac:dyDescent="0.25">
      <c r="H3663" s="155"/>
      <c r="I3663" s="151"/>
      <c r="J3663" s="152"/>
      <c r="K3663" s="153"/>
      <c r="L3663" s="153"/>
      <c r="M3663" s="153"/>
      <c r="N3663" s="153"/>
      <c r="O3663" s="153"/>
      <c r="P3663" s="153"/>
      <c r="Q3663" s="153"/>
      <c r="R3663" s="153"/>
      <c r="S3663" s="152"/>
      <c r="T3663" s="153"/>
      <c r="X3663" s="69" t="str">
        <f t="shared" si="118"/>
        <v/>
      </c>
      <c r="Y3663" s="69" t="str">
        <f t="shared" si="119"/>
        <v/>
      </c>
    </row>
    <row r="3664" spans="8:25" x14ac:dyDescent="0.25">
      <c r="H3664" s="155"/>
      <c r="I3664" s="151"/>
      <c r="J3664" s="152"/>
      <c r="K3664" s="153"/>
      <c r="L3664" s="153"/>
      <c r="M3664" s="153"/>
      <c r="N3664" s="153"/>
      <c r="O3664" s="153"/>
      <c r="P3664" s="153"/>
      <c r="Q3664" s="153"/>
      <c r="R3664" s="153"/>
      <c r="S3664" s="152"/>
      <c r="T3664" s="153"/>
      <c r="X3664" s="69" t="str">
        <f t="shared" si="118"/>
        <v/>
      </c>
      <c r="Y3664" s="69" t="str">
        <f t="shared" si="119"/>
        <v/>
      </c>
    </row>
    <row r="3665" spans="8:25" x14ac:dyDescent="0.25">
      <c r="H3665" s="155"/>
      <c r="I3665" s="151"/>
      <c r="J3665" s="152"/>
      <c r="K3665" s="153"/>
      <c r="L3665" s="153"/>
      <c r="M3665" s="153"/>
      <c r="N3665" s="153"/>
      <c r="O3665" s="153"/>
      <c r="P3665" s="153"/>
      <c r="Q3665" s="153"/>
      <c r="R3665" s="153"/>
      <c r="S3665" s="152"/>
      <c r="T3665" s="153"/>
      <c r="X3665" s="69" t="str">
        <f t="shared" si="118"/>
        <v/>
      </c>
      <c r="Y3665" s="69" t="str">
        <f t="shared" si="119"/>
        <v/>
      </c>
    </row>
    <row r="3666" spans="8:25" x14ac:dyDescent="0.25">
      <c r="H3666" s="155"/>
      <c r="I3666" s="151"/>
      <c r="J3666" s="152"/>
      <c r="K3666" s="153"/>
      <c r="L3666" s="153"/>
      <c r="M3666" s="153"/>
      <c r="N3666" s="153"/>
      <c r="O3666" s="153"/>
      <c r="P3666" s="153"/>
      <c r="Q3666" s="153"/>
      <c r="R3666" s="153"/>
      <c r="S3666" s="152"/>
      <c r="T3666" s="153"/>
      <c r="X3666" s="69" t="str">
        <f t="shared" si="118"/>
        <v/>
      </c>
      <c r="Y3666" s="69" t="str">
        <f t="shared" si="119"/>
        <v/>
      </c>
    </row>
    <row r="3667" spans="8:25" x14ac:dyDescent="0.25">
      <c r="H3667" s="155"/>
      <c r="I3667" s="151"/>
      <c r="J3667" s="152"/>
      <c r="K3667" s="153"/>
      <c r="L3667" s="153"/>
      <c r="M3667" s="153"/>
      <c r="N3667" s="153"/>
      <c r="O3667" s="153"/>
      <c r="P3667" s="153"/>
      <c r="Q3667" s="153"/>
      <c r="R3667" s="153"/>
      <c r="S3667" s="152"/>
      <c r="T3667" s="153"/>
      <c r="X3667" s="69" t="str">
        <f t="shared" si="118"/>
        <v/>
      </c>
      <c r="Y3667" s="69" t="str">
        <f t="shared" si="119"/>
        <v/>
      </c>
    </row>
    <row r="3668" spans="8:25" x14ac:dyDescent="0.25">
      <c r="H3668" s="155"/>
      <c r="I3668" s="151"/>
      <c r="J3668" s="152"/>
      <c r="K3668" s="153"/>
      <c r="L3668" s="153"/>
      <c r="M3668" s="153"/>
      <c r="N3668" s="153"/>
      <c r="O3668" s="153"/>
      <c r="P3668" s="153"/>
      <c r="Q3668" s="153"/>
      <c r="R3668" s="153"/>
      <c r="S3668" s="152"/>
      <c r="T3668" s="153"/>
      <c r="X3668" s="69" t="str">
        <f t="shared" si="118"/>
        <v/>
      </c>
      <c r="Y3668" s="69" t="str">
        <f t="shared" si="119"/>
        <v/>
      </c>
    </row>
    <row r="3669" spans="8:25" x14ac:dyDescent="0.25">
      <c r="H3669" s="155"/>
      <c r="I3669" s="151"/>
      <c r="J3669" s="152"/>
      <c r="K3669" s="153"/>
      <c r="L3669" s="153"/>
      <c r="M3669" s="153"/>
      <c r="N3669" s="153"/>
      <c r="O3669" s="153"/>
      <c r="P3669" s="153"/>
      <c r="Q3669" s="153"/>
      <c r="R3669" s="153"/>
      <c r="S3669" s="152"/>
      <c r="T3669" s="153"/>
      <c r="X3669" s="69" t="str">
        <f t="shared" si="118"/>
        <v/>
      </c>
      <c r="Y3669" s="69" t="str">
        <f t="shared" si="119"/>
        <v/>
      </c>
    </row>
    <row r="3670" spans="8:25" x14ac:dyDescent="0.25">
      <c r="H3670" s="155"/>
      <c r="I3670" s="151"/>
      <c r="J3670" s="152"/>
      <c r="K3670" s="153"/>
      <c r="L3670" s="153"/>
      <c r="M3670" s="153"/>
      <c r="N3670" s="153"/>
      <c r="O3670" s="153"/>
      <c r="P3670" s="153"/>
      <c r="Q3670" s="153"/>
      <c r="R3670" s="153"/>
      <c r="S3670" s="152"/>
      <c r="T3670" s="153"/>
      <c r="X3670" s="69" t="str">
        <f t="shared" si="118"/>
        <v/>
      </c>
      <c r="Y3670" s="69" t="str">
        <f t="shared" si="119"/>
        <v/>
      </c>
    </row>
    <row r="3671" spans="8:25" x14ac:dyDescent="0.25">
      <c r="H3671" s="155"/>
      <c r="I3671" s="151"/>
      <c r="J3671" s="152"/>
      <c r="K3671" s="153"/>
      <c r="L3671" s="153"/>
      <c r="M3671" s="153"/>
      <c r="N3671" s="153"/>
      <c r="O3671" s="153"/>
      <c r="P3671" s="153"/>
      <c r="Q3671" s="153"/>
      <c r="R3671" s="153"/>
      <c r="S3671" s="152"/>
      <c r="T3671" s="153"/>
      <c r="X3671" s="69" t="str">
        <f t="shared" si="118"/>
        <v/>
      </c>
      <c r="Y3671" s="69" t="str">
        <f t="shared" si="119"/>
        <v/>
      </c>
    </row>
    <row r="3672" spans="8:25" x14ac:dyDescent="0.25">
      <c r="H3672" s="155"/>
      <c r="I3672" s="151"/>
      <c r="J3672" s="152"/>
      <c r="K3672" s="153"/>
      <c r="L3672" s="153"/>
      <c r="M3672" s="153"/>
      <c r="N3672" s="153"/>
      <c r="O3672" s="153"/>
      <c r="P3672" s="153"/>
      <c r="Q3672" s="153"/>
      <c r="R3672" s="153"/>
      <c r="S3672" s="152"/>
      <c r="T3672" s="153"/>
      <c r="X3672" s="69" t="str">
        <f t="shared" si="118"/>
        <v/>
      </c>
      <c r="Y3672" s="69" t="str">
        <f t="shared" si="119"/>
        <v/>
      </c>
    </row>
    <row r="3673" spans="8:25" x14ac:dyDescent="0.25">
      <c r="H3673" s="155"/>
      <c r="I3673" s="151"/>
      <c r="J3673" s="152"/>
      <c r="K3673" s="153"/>
      <c r="L3673" s="153"/>
      <c r="M3673" s="153"/>
      <c r="N3673" s="153"/>
      <c r="O3673" s="153"/>
      <c r="P3673" s="153"/>
      <c r="Q3673" s="153"/>
      <c r="R3673" s="153"/>
      <c r="S3673" s="152"/>
      <c r="T3673" s="153"/>
      <c r="X3673" s="69" t="str">
        <f t="shared" si="118"/>
        <v/>
      </c>
      <c r="Y3673" s="69" t="str">
        <f t="shared" si="119"/>
        <v/>
      </c>
    </row>
    <row r="3674" spans="8:25" x14ac:dyDescent="0.25">
      <c r="H3674" s="155"/>
      <c r="I3674" s="151"/>
      <c r="J3674" s="152"/>
      <c r="K3674" s="153"/>
      <c r="L3674" s="153"/>
      <c r="M3674" s="153"/>
      <c r="N3674" s="153"/>
      <c r="O3674" s="153"/>
      <c r="P3674" s="153"/>
      <c r="Q3674" s="153"/>
      <c r="R3674" s="153"/>
      <c r="S3674" s="152"/>
      <c r="T3674" s="153"/>
      <c r="X3674" s="69" t="str">
        <f t="shared" si="118"/>
        <v/>
      </c>
      <c r="Y3674" s="69" t="str">
        <f t="shared" si="119"/>
        <v/>
      </c>
    </row>
    <row r="3675" spans="8:25" x14ac:dyDescent="0.25">
      <c r="H3675" s="155"/>
      <c r="I3675" s="151"/>
      <c r="J3675" s="152"/>
      <c r="K3675" s="153"/>
      <c r="L3675" s="153"/>
      <c r="M3675" s="153"/>
      <c r="N3675" s="153"/>
      <c r="O3675" s="153"/>
      <c r="P3675" s="153"/>
      <c r="Q3675" s="153"/>
      <c r="R3675" s="153"/>
      <c r="S3675" s="152"/>
      <c r="T3675" s="153"/>
      <c r="X3675" s="69" t="str">
        <f t="shared" si="118"/>
        <v/>
      </c>
      <c r="Y3675" s="69" t="str">
        <f t="shared" si="119"/>
        <v/>
      </c>
    </row>
    <row r="3676" spans="8:25" x14ac:dyDescent="0.25">
      <c r="H3676" s="155"/>
      <c r="I3676" s="151"/>
      <c r="J3676" s="152"/>
      <c r="K3676" s="153"/>
      <c r="L3676" s="153"/>
      <c r="M3676" s="153"/>
      <c r="N3676" s="153"/>
      <c r="O3676" s="153"/>
      <c r="P3676" s="153"/>
      <c r="Q3676" s="153"/>
      <c r="R3676" s="153"/>
      <c r="S3676" s="152"/>
      <c r="T3676" s="153"/>
      <c r="X3676" s="69" t="str">
        <f t="shared" si="118"/>
        <v/>
      </c>
      <c r="Y3676" s="69" t="str">
        <f t="shared" si="119"/>
        <v/>
      </c>
    </row>
    <row r="3677" spans="8:25" x14ac:dyDescent="0.25">
      <c r="H3677" s="155"/>
      <c r="I3677" s="151"/>
      <c r="J3677" s="152"/>
      <c r="K3677" s="153"/>
      <c r="L3677" s="153"/>
      <c r="M3677" s="153"/>
      <c r="N3677" s="153"/>
      <c r="O3677" s="153"/>
      <c r="P3677" s="153"/>
      <c r="Q3677" s="153"/>
      <c r="R3677" s="153"/>
      <c r="S3677" s="152"/>
      <c r="T3677" s="153"/>
      <c r="X3677" s="69" t="str">
        <f t="shared" si="118"/>
        <v/>
      </c>
      <c r="Y3677" s="69" t="str">
        <f t="shared" si="119"/>
        <v/>
      </c>
    </row>
    <row r="3678" spans="8:25" x14ac:dyDescent="0.25">
      <c r="H3678" s="155"/>
      <c r="I3678" s="151"/>
      <c r="J3678" s="152"/>
      <c r="K3678" s="153"/>
      <c r="L3678" s="153"/>
      <c r="M3678" s="153"/>
      <c r="N3678" s="153"/>
      <c r="O3678" s="153"/>
      <c r="P3678" s="153"/>
      <c r="Q3678" s="153"/>
      <c r="R3678" s="153"/>
      <c r="S3678" s="152"/>
      <c r="T3678" s="153"/>
      <c r="X3678" s="69" t="str">
        <f t="shared" si="118"/>
        <v/>
      </c>
      <c r="Y3678" s="69" t="str">
        <f t="shared" si="119"/>
        <v/>
      </c>
    </row>
    <row r="3679" spans="8:25" x14ac:dyDescent="0.25">
      <c r="H3679" s="155"/>
      <c r="I3679" s="151"/>
      <c r="J3679" s="152"/>
      <c r="K3679" s="153"/>
      <c r="L3679" s="153"/>
      <c r="M3679" s="153"/>
      <c r="N3679" s="153"/>
      <c r="O3679" s="153"/>
      <c r="P3679" s="153"/>
      <c r="Q3679" s="153"/>
      <c r="R3679" s="153"/>
      <c r="S3679" s="152"/>
      <c r="T3679" s="153"/>
      <c r="X3679" s="69" t="str">
        <f t="shared" si="118"/>
        <v/>
      </c>
      <c r="Y3679" s="69" t="str">
        <f t="shared" si="119"/>
        <v/>
      </c>
    </row>
    <row r="3680" spans="8:25" x14ac:dyDescent="0.25">
      <c r="H3680" s="155"/>
      <c r="I3680" s="151"/>
      <c r="J3680" s="152"/>
      <c r="K3680" s="153"/>
      <c r="L3680" s="153"/>
      <c r="M3680" s="153"/>
      <c r="N3680" s="153"/>
      <c r="O3680" s="153"/>
      <c r="P3680" s="153"/>
      <c r="Q3680" s="153"/>
      <c r="R3680" s="153"/>
      <c r="S3680" s="152"/>
      <c r="T3680" s="153"/>
      <c r="X3680" s="69" t="str">
        <f t="shared" si="118"/>
        <v/>
      </c>
      <c r="Y3680" s="69" t="str">
        <f t="shared" si="119"/>
        <v/>
      </c>
    </row>
    <row r="3681" spans="8:25" x14ac:dyDescent="0.25">
      <c r="H3681" s="155"/>
      <c r="I3681" s="151"/>
      <c r="J3681" s="152"/>
      <c r="K3681" s="153"/>
      <c r="L3681" s="153"/>
      <c r="M3681" s="153"/>
      <c r="N3681" s="153"/>
      <c r="O3681" s="153"/>
      <c r="P3681" s="153"/>
      <c r="Q3681" s="153"/>
      <c r="R3681" s="153"/>
      <c r="S3681" s="152"/>
      <c r="T3681" s="153"/>
      <c r="X3681" s="69" t="str">
        <f t="shared" si="118"/>
        <v/>
      </c>
      <c r="Y3681" s="69" t="str">
        <f t="shared" si="119"/>
        <v/>
      </c>
    </row>
    <row r="3682" spans="8:25" x14ac:dyDescent="0.25">
      <c r="H3682" s="155"/>
      <c r="I3682" s="151"/>
      <c r="J3682" s="152"/>
      <c r="K3682" s="153"/>
      <c r="L3682" s="153"/>
      <c r="M3682" s="153"/>
      <c r="N3682" s="153"/>
      <c r="O3682" s="153"/>
      <c r="P3682" s="153"/>
      <c r="Q3682" s="153"/>
      <c r="R3682" s="153"/>
      <c r="S3682" s="152"/>
      <c r="T3682" s="153"/>
      <c r="X3682" s="69" t="str">
        <f t="shared" si="118"/>
        <v/>
      </c>
      <c r="Y3682" s="69" t="str">
        <f t="shared" si="119"/>
        <v/>
      </c>
    </row>
    <row r="3683" spans="8:25" x14ac:dyDescent="0.25">
      <c r="H3683" s="155"/>
      <c r="I3683" s="151"/>
      <c r="J3683" s="152"/>
      <c r="K3683" s="153"/>
      <c r="L3683" s="153"/>
      <c r="M3683" s="153"/>
      <c r="N3683" s="153"/>
      <c r="O3683" s="153"/>
      <c r="P3683" s="153"/>
      <c r="Q3683" s="153"/>
      <c r="R3683" s="153"/>
      <c r="S3683" s="152"/>
      <c r="T3683" s="153"/>
      <c r="X3683" s="69" t="str">
        <f t="shared" si="118"/>
        <v/>
      </c>
      <c r="Y3683" s="69" t="str">
        <f t="shared" si="119"/>
        <v/>
      </c>
    </row>
    <row r="3684" spans="8:25" x14ac:dyDescent="0.25">
      <c r="H3684" s="155"/>
      <c r="I3684" s="151"/>
      <c r="J3684" s="152"/>
      <c r="K3684" s="153"/>
      <c r="L3684" s="153"/>
      <c r="M3684" s="153"/>
      <c r="N3684" s="153"/>
      <c r="O3684" s="153"/>
      <c r="P3684" s="153"/>
      <c r="Q3684" s="153"/>
      <c r="R3684" s="153"/>
      <c r="S3684" s="152"/>
      <c r="T3684" s="153"/>
      <c r="X3684" s="69" t="str">
        <f t="shared" si="118"/>
        <v/>
      </c>
      <c r="Y3684" s="69" t="str">
        <f t="shared" si="119"/>
        <v/>
      </c>
    </row>
    <row r="3685" spans="8:25" x14ac:dyDescent="0.25">
      <c r="H3685" s="155"/>
      <c r="I3685" s="151"/>
      <c r="J3685" s="152"/>
      <c r="K3685" s="153"/>
      <c r="L3685" s="153"/>
      <c r="M3685" s="153"/>
      <c r="N3685" s="153"/>
      <c r="O3685" s="153"/>
      <c r="P3685" s="153"/>
      <c r="Q3685" s="153"/>
      <c r="R3685" s="153"/>
      <c r="S3685" s="152"/>
      <c r="T3685" s="153"/>
      <c r="X3685" s="69" t="str">
        <f t="shared" si="118"/>
        <v/>
      </c>
      <c r="Y3685" s="69" t="str">
        <f t="shared" si="119"/>
        <v/>
      </c>
    </row>
    <row r="3686" spans="8:25" x14ac:dyDescent="0.25">
      <c r="H3686" s="155"/>
      <c r="I3686" s="151"/>
      <c r="J3686" s="152"/>
      <c r="K3686" s="153"/>
      <c r="L3686" s="153"/>
      <c r="M3686" s="153"/>
      <c r="N3686" s="153"/>
      <c r="O3686" s="153"/>
      <c r="P3686" s="153"/>
      <c r="Q3686" s="153"/>
      <c r="R3686" s="153"/>
      <c r="S3686" s="152"/>
      <c r="T3686" s="153"/>
      <c r="X3686" s="69" t="str">
        <f t="shared" si="118"/>
        <v/>
      </c>
      <c r="Y3686" s="69" t="str">
        <f t="shared" si="119"/>
        <v/>
      </c>
    </row>
    <row r="3687" spans="8:25" x14ac:dyDescent="0.25">
      <c r="H3687" s="155"/>
      <c r="I3687" s="151"/>
      <c r="J3687" s="152"/>
      <c r="K3687" s="153"/>
      <c r="L3687" s="153"/>
      <c r="M3687" s="153"/>
      <c r="N3687" s="153"/>
      <c r="O3687" s="153"/>
      <c r="P3687" s="153"/>
      <c r="Q3687" s="153"/>
      <c r="R3687" s="153"/>
      <c r="S3687" s="152"/>
      <c r="T3687" s="153"/>
      <c r="X3687" s="69" t="str">
        <f t="shared" si="118"/>
        <v/>
      </c>
      <c r="Y3687" s="69" t="str">
        <f t="shared" si="119"/>
        <v/>
      </c>
    </row>
    <row r="3688" spans="8:25" x14ac:dyDescent="0.25">
      <c r="H3688" s="155"/>
      <c r="I3688" s="151"/>
      <c r="J3688" s="152"/>
      <c r="K3688" s="153"/>
      <c r="L3688" s="153"/>
      <c r="M3688" s="153"/>
      <c r="N3688" s="153"/>
      <c r="O3688" s="153"/>
      <c r="P3688" s="153"/>
      <c r="Q3688" s="153"/>
      <c r="R3688" s="153"/>
      <c r="S3688" s="152"/>
      <c r="T3688" s="153"/>
      <c r="X3688" s="69" t="str">
        <f t="shared" si="118"/>
        <v/>
      </c>
      <c r="Y3688" s="69" t="str">
        <f t="shared" si="119"/>
        <v/>
      </c>
    </row>
    <row r="3689" spans="8:25" x14ac:dyDescent="0.25">
      <c r="H3689" s="155"/>
      <c r="I3689" s="151"/>
      <c r="J3689" s="152"/>
      <c r="K3689" s="153"/>
      <c r="L3689" s="153"/>
      <c r="M3689" s="153"/>
      <c r="N3689" s="153"/>
      <c r="O3689" s="153"/>
      <c r="P3689" s="153"/>
      <c r="Q3689" s="153"/>
      <c r="R3689" s="153"/>
      <c r="S3689" s="152"/>
      <c r="T3689" s="153"/>
      <c r="X3689" s="69" t="str">
        <f t="shared" si="118"/>
        <v/>
      </c>
      <c r="Y3689" s="69" t="str">
        <f t="shared" si="119"/>
        <v/>
      </c>
    </row>
    <row r="3690" spans="8:25" x14ac:dyDescent="0.25">
      <c r="H3690" s="155"/>
      <c r="I3690" s="151"/>
      <c r="J3690" s="152"/>
      <c r="K3690" s="153"/>
      <c r="L3690" s="153"/>
      <c r="M3690" s="153"/>
      <c r="N3690" s="153"/>
      <c r="O3690" s="153"/>
      <c r="P3690" s="153"/>
      <c r="Q3690" s="153"/>
      <c r="R3690" s="153"/>
      <c r="S3690" s="152"/>
      <c r="T3690" s="153"/>
      <c r="X3690" s="69" t="str">
        <f t="shared" si="118"/>
        <v/>
      </c>
      <c r="Y3690" s="69" t="str">
        <f t="shared" si="119"/>
        <v/>
      </c>
    </row>
    <row r="3691" spans="8:25" x14ac:dyDescent="0.25">
      <c r="H3691" s="155"/>
      <c r="I3691" s="151"/>
      <c r="J3691" s="152"/>
      <c r="K3691" s="153"/>
      <c r="L3691" s="153"/>
      <c r="M3691" s="153"/>
      <c r="N3691" s="153"/>
      <c r="O3691" s="153"/>
      <c r="P3691" s="153"/>
      <c r="Q3691" s="153"/>
      <c r="R3691" s="153"/>
      <c r="S3691" s="152"/>
      <c r="T3691" s="153"/>
      <c r="X3691" s="69" t="str">
        <f t="shared" si="118"/>
        <v/>
      </c>
      <c r="Y3691" s="69" t="str">
        <f t="shared" si="119"/>
        <v/>
      </c>
    </row>
    <row r="3692" spans="8:25" x14ac:dyDescent="0.25">
      <c r="H3692" s="155"/>
      <c r="I3692" s="151"/>
      <c r="J3692" s="152"/>
      <c r="K3692" s="153"/>
      <c r="L3692" s="153"/>
      <c r="M3692" s="153"/>
      <c r="N3692" s="153"/>
      <c r="O3692" s="153"/>
      <c r="P3692" s="153"/>
      <c r="Q3692" s="153"/>
      <c r="R3692" s="153"/>
      <c r="S3692" s="152"/>
      <c r="T3692" s="153"/>
      <c r="X3692" s="69" t="str">
        <f t="shared" si="118"/>
        <v/>
      </c>
      <c r="Y3692" s="69" t="str">
        <f t="shared" si="119"/>
        <v/>
      </c>
    </row>
    <row r="3693" spans="8:25" x14ac:dyDescent="0.25">
      <c r="H3693" s="155"/>
      <c r="I3693" s="151"/>
      <c r="J3693" s="152"/>
      <c r="K3693" s="153"/>
      <c r="L3693" s="153"/>
      <c r="M3693" s="153"/>
      <c r="N3693" s="153"/>
      <c r="O3693" s="153"/>
      <c r="P3693" s="153"/>
      <c r="Q3693" s="153"/>
      <c r="R3693" s="153"/>
      <c r="S3693" s="152"/>
      <c r="T3693" s="153"/>
      <c r="X3693" s="69" t="str">
        <f t="shared" si="118"/>
        <v/>
      </c>
      <c r="Y3693" s="69" t="str">
        <f t="shared" si="119"/>
        <v/>
      </c>
    </row>
    <row r="3694" spans="8:25" x14ac:dyDescent="0.25">
      <c r="H3694" s="155"/>
      <c r="I3694" s="151"/>
      <c r="J3694" s="152"/>
      <c r="K3694" s="153"/>
      <c r="L3694" s="153"/>
      <c r="M3694" s="153"/>
      <c r="N3694" s="153"/>
      <c r="O3694" s="153"/>
      <c r="P3694" s="153"/>
      <c r="Q3694" s="153"/>
      <c r="R3694" s="153"/>
      <c r="S3694" s="152"/>
      <c r="T3694" s="153"/>
      <c r="X3694" s="69" t="str">
        <f t="shared" si="118"/>
        <v/>
      </c>
      <c r="Y3694" s="69" t="str">
        <f t="shared" si="119"/>
        <v/>
      </c>
    </row>
    <row r="3695" spans="8:25" x14ac:dyDescent="0.25">
      <c r="H3695" s="155"/>
      <c r="I3695" s="151"/>
      <c r="J3695" s="152"/>
      <c r="K3695" s="153"/>
      <c r="L3695" s="153"/>
      <c r="M3695" s="153"/>
      <c r="N3695" s="153"/>
      <c r="O3695" s="153"/>
      <c r="P3695" s="153"/>
      <c r="Q3695" s="153"/>
      <c r="R3695" s="153"/>
      <c r="S3695" s="152"/>
      <c r="T3695" s="153"/>
      <c r="X3695" s="69" t="str">
        <f t="shared" si="118"/>
        <v/>
      </c>
      <c r="Y3695" s="69" t="str">
        <f t="shared" si="119"/>
        <v/>
      </c>
    </row>
    <row r="3696" spans="8:25" x14ac:dyDescent="0.25">
      <c r="H3696" s="155"/>
      <c r="I3696" s="151"/>
      <c r="J3696" s="152"/>
      <c r="K3696" s="153"/>
      <c r="L3696" s="153"/>
      <c r="M3696" s="153"/>
      <c r="N3696" s="153"/>
      <c r="O3696" s="153"/>
      <c r="P3696" s="153"/>
      <c r="Q3696" s="153"/>
      <c r="R3696" s="153"/>
      <c r="S3696" s="152"/>
      <c r="T3696" s="153"/>
      <c r="X3696" s="69" t="str">
        <f t="shared" si="118"/>
        <v/>
      </c>
      <c r="Y3696" s="69" t="str">
        <f t="shared" si="119"/>
        <v/>
      </c>
    </row>
    <row r="3697" spans="8:25" x14ac:dyDescent="0.25">
      <c r="H3697" s="155"/>
      <c r="I3697" s="151"/>
      <c r="J3697" s="152"/>
      <c r="K3697" s="153"/>
      <c r="L3697" s="153"/>
      <c r="M3697" s="153"/>
      <c r="N3697" s="153"/>
      <c r="O3697" s="153"/>
      <c r="P3697" s="153"/>
      <c r="Q3697" s="153"/>
      <c r="R3697" s="153"/>
      <c r="S3697" s="152"/>
      <c r="T3697" s="153"/>
      <c r="X3697" s="69" t="str">
        <f t="shared" si="118"/>
        <v/>
      </c>
      <c r="Y3697" s="69" t="str">
        <f t="shared" si="119"/>
        <v/>
      </c>
    </row>
    <row r="3698" spans="8:25" x14ac:dyDescent="0.25">
      <c r="H3698" s="155"/>
      <c r="I3698" s="151"/>
      <c r="J3698" s="152"/>
      <c r="K3698" s="153"/>
      <c r="L3698" s="153"/>
      <c r="M3698" s="153"/>
      <c r="N3698" s="153"/>
      <c r="O3698" s="153"/>
      <c r="P3698" s="153"/>
      <c r="Q3698" s="153"/>
      <c r="R3698" s="153"/>
      <c r="S3698" s="152"/>
      <c r="T3698" s="153"/>
      <c r="X3698" s="69" t="str">
        <f t="shared" si="118"/>
        <v/>
      </c>
      <c r="Y3698" s="69" t="str">
        <f t="shared" si="119"/>
        <v/>
      </c>
    </row>
    <row r="3699" spans="8:25" x14ac:dyDescent="0.25">
      <c r="H3699" s="155"/>
      <c r="I3699" s="151"/>
      <c r="J3699" s="152"/>
      <c r="K3699" s="153"/>
      <c r="L3699" s="153"/>
      <c r="M3699" s="153"/>
      <c r="N3699" s="153"/>
      <c r="O3699" s="153"/>
      <c r="P3699" s="153"/>
      <c r="Q3699" s="153"/>
      <c r="R3699" s="153"/>
      <c r="S3699" s="152"/>
      <c r="T3699" s="153"/>
      <c r="X3699" s="69" t="str">
        <f t="shared" si="118"/>
        <v/>
      </c>
      <c r="Y3699" s="69" t="str">
        <f t="shared" si="119"/>
        <v/>
      </c>
    </row>
    <row r="3700" spans="8:25" x14ac:dyDescent="0.25">
      <c r="H3700" s="155"/>
      <c r="I3700" s="151"/>
      <c r="J3700" s="152"/>
      <c r="K3700" s="153"/>
      <c r="L3700" s="153"/>
      <c r="M3700" s="153"/>
      <c r="N3700" s="153"/>
      <c r="O3700" s="153"/>
      <c r="P3700" s="153"/>
      <c r="Q3700" s="153"/>
      <c r="R3700" s="153"/>
      <c r="S3700" s="152"/>
      <c r="T3700" s="153"/>
      <c r="X3700" s="69" t="str">
        <f t="shared" si="118"/>
        <v/>
      </c>
      <c r="Y3700" s="69" t="str">
        <f t="shared" si="119"/>
        <v/>
      </c>
    </row>
    <row r="3701" spans="8:25" x14ac:dyDescent="0.25">
      <c r="H3701" s="155"/>
      <c r="I3701" s="151"/>
      <c r="J3701" s="152"/>
      <c r="K3701" s="153"/>
      <c r="L3701" s="153"/>
      <c r="M3701" s="153"/>
      <c r="N3701" s="153"/>
      <c r="O3701" s="153"/>
      <c r="P3701" s="153"/>
      <c r="Q3701" s="153"/>
      <c r="R3701" s="153"/>
      <c r="S3701" s="152"/>
      <c r="T3701" s="153"/>
      <c r="X3701" s="69" t="str">
        <f t="shared" si="118"/>
        <v/>
      </c>
      <c r="Y3701" s="69" t="str">
        <f t="shared" si="119"/>
        <v/>
      </c>
    </row>
    <row r="3702" spans="8:25" x14ac:dyDescent="0.25">
      <c r="H3702" s="155"/>
      <c r="I3702" s="151"/>
      <c r="J3702" s="152"/>
      <c r="K3702" s="153"/>
      <c r="L3702" s="153"/>
      <c r="M3702" s="153"/>
      <c r="N3702" s="153"/>
      <c r="O3702" s="153"/>
      <c r="P3702" s="153"/>
      <c r="Q3702" s="153"/>
      <c r="R3702" s="153"/>
      <c r="S3702" s="152"/>
      <c r="T3702" s="153"/>
      <c r="X3702" s="69" t="str">
        <f t="shared" si="118"/>
        <v/>
      </c>
      <c r="Y3702" s="69" t="str">
        <f t="shared" si="119"/>
        <v/>
      </c>
    </row>
    <row r="3703" spans="8:25" x14ac:dyDescent="0.25">
      <c r="H3703" s="155"/>
      <c r="I3703" s="151"/>
      <c r="J3703" s="152"/>
      <c r="K3703" s="153"/>
      <c r="L3703" s="153"/>
      <c r="M3703" s="153"/>
      <c r="N3703" s="153"/>
      <c r="O3703" s="153"/>
      <c r="P3703" s="153"/>
      <c r="Q3703" s="153"/>
      <c r="R3703" s="153"/>
      <c r="S3703" s="152"/>
      <c r="T3703" s="153"/>
      <c r="X3703" s="69" t="str">
        <f t="shared" si="118"/>
        <v/>
      </c>
      <c r="Y3703" s="69" t="str">
        <f t="shared" si="119"/>
        <v/>
      </c>
    </row>
    <row r="3704" spans="8:25" x14ac:dyDescent="0.25">
      <c r="H3704" s="155"/>
      <c r="I3704" s="151"/>
      <c r="J3704" s="152"/>
      <c r="K3704" s="153"/>
      <c r="L3704" s="153"/>
      <c r="M3704" s="153"/>
      <c r="N3704" s="153"/>
      <c r="O3704" s="153"/>
      <c r="P3704" s="153"/>
      <c r="Q3704" s="153"/>
      <c r="R3704" s="153"/>
      <c r="S3704" s="152"/>
      <c r="T3704" s="153"/>
      <c r="X3704" s="69" t="str">
        <f t="shared" si="118"/>
        <v/>
      </c>
      <c r="Y3704" s="69" t="str">
        <f t="shared" si="119"/>
        <v/>
      </c>
    </row>
    <row r="3705" spans="8:25" x14ac:dyDescent="0.25">
      <c r="H3705" s="155"/>
      <c r="I3705" s="151"/>
      <c r="J3705" s="152"/>
      <c r="K3705" s="153"/>
      <c r="L3705" s="153"/>
      <c r="M3705" s="153"/>
      <c r="N3705" s="153"/>
      <c r="O3705" s="153"/>
      <c r="P3705" s="153"/>
      <c r="Q3705" s="153"/>
      <c r="R3705" s="153"/>
      <c r="S3705" s="152"/>
      <c r="T3705" s="153"/>
      <c r="X3705" s="69" t="str">
        <f t="shared" si="118"/>
        <v/>
      </c>
      <c r="Y3705" s="69" t="str">
        <f t="shared" si="119"/>
        <v/>
      </c>
    </row>
    <row r="3706" spans="8:25" x14ac:dyDescent="0.25">
      <c r="H3706" s="155"/>
      <c r="I3706" s="151"/>
      <c r="J3706" s="152"/>
      <c r="K3706" s="153"/>
      <c r="L3706" s="153"/>
      <c r="M3706" s="153"/>
      <c r="N3706" s="153"/>
      <c r="O3706" s="153"/>
      <c r="P3706" s="153"/>
      <c r="Q3706" s="153"/>
      <c r="R3706" s="153"/>
      <c r="S3706" s="152"/>
      <c r="T3706" s="153"/>
      <c r="X3706" s="69" t="str">
        <f t="shared" si="118"/>
        <v/>
      </c>
      <c r="Y3706" s="69" t="str">
        <f t="shared" si="119"/>
        <v/>
      </c>
    </row>
    <row r="3707" spans="8:25" x14ac:dyDescent="0.25">
      <c r="H3707" s="155"/>
      <c r="I3707" s="151"/>
      <c r="J3707" s="152"/>
      <c r="K3707" s="153"/>
      <c r="L3707" s="153"/>
      <c r="M3707" s="153"/>
      <c r="N3707" s="153"/>
      <c r="O3707" s="153"/>
      <c r="P3707" s="153"/>
      <c r="Q3707" s="153"/>
      <c r="R3707" s="153"/>
      <c r="S3707" s="152"/>
      <c r="T3707" s="153"/>
      <c r="X3707" s="69" t="str">
        <f t="shared" si="118"/>
        <v/>
      </c>
      <c r="Y3707" s="69" t="str">
        <f t="shared" si="119"/>
        <v/>
      </c>
    </row>
    <row r="3708" spans="8:25" x14ac:dyDescent="0.25">
      <c r="H3708" s="155"/>
      <c r="I3708" s="151"/>
      <c r="J3708" s="152"/>
      <c r="K3708" s="153"/>
      <c r="L3708" s="153"/>
      <c r="M3708" s="153"/>
      <c r="N3708" s="153"/>
      <c r="O3708" s="153"/>
      <c r="P3708" s="153"/>
      <c r="Q3708" s="153"/>
      <c r="R3708" s="153"/>
      <c r="S3708" s="152"/>
      <c r="T3708" s="153"/>
      <c r="X3708" s="69" t="str">
        <f t="shared" si="118"/>
        <v/>
      </c>
      <c r="Y3708" s="69" t="str">
        <f t="shared" si="119"/>
        <v/>
      </c>
    </row>
    <row r="3709" spans="8:25" x14ac:dyDescent="0.25">
      <c r="H3709" s="155"/>
      <c r="I3709" s="151"/>
      <c r="J3709" s="152"/>
      <c r="K3709" s="153"/>
      <c r="L3709" s="153"/>
      <c r="M3709" s="153"/>
      <c r="N3709" s="153"/>
      <c r="O3709" s="153"/>
      <c r="P3709" s="153"/>
      <c r="Q3709" s="153"/>
      <c r="R3709" s="153"/>
      <c r="S3709" s="152"/>
      <c r="T3709" s="153"/>
      <c r="X3709" s="69" t="str">
        <f t="shared" si="118"/>
        <v/>
      </c>
      <c r="Y3709" s="69" t="str">
        <f t="shared" si="119"/>
        <v/>
      </c>
    </row>
    <row r="3710" spans="8:25" x14ac:dyDescent="0.25">
      <c r="H3710" s="155"/>
      <c r="I3710" s="151"/>
      <c r="J3710" s="152"/>
      <c r="K3710" s="153"/>
      <c r="L3710" s="153"/>
      <c r="M3710" s="153"/>
      <c r="N3710" s="153"/>
      <c r="O3710" s="153"/>
      <c r="P3710" s="153"/>
      <c r="Q3710" s="153"/>
      <c r="R3710" s="153"/>
      <c r="S3710" s="152"/>
      <c r="T3710" s="153"/>
      <c r="X3710" s="69" t="str">
        <f t="shared" si="118"/>
        <v/>
      </c>
      <c r="Y3710" s="69" t="str">
        <f t="shared" si="119"/>
        <v/>
      </c>
    </row>
    <row r="3711" spans="8:25" x14ac:dyDescent="0.25">
      <c r="H3711" s="155"/>
      <c r="I3711" s="151"/>
      <c r="J3711" s="152"/>
      <c r="K3711" s="153"/>
      <c r="L3711" s="153"/>
      <c r="M3711" s="153"/>
      <c r="N3711" s="153"/>
      <c r="O3711" s="153"/>
      <c r="P3711" s="153"/>
      <c r="Q3711" s="153"/>
      <c r="R3711" s="153"/>
      <c r="S3711" s="152"/>
      <c r="T3711" s="153"/>
      <c r="X3711" s="69" t="str">
        <f t="shared" si="118"/>
        <v/>
      </c>
      <c r="Y3711" s="69" t="str">
        <f t="shared" si="119"/>
        <v/>
      </c>
    </row>
    <row r="3712" spans="8:25" x14ac:dyDescent="0.25">
      <c r="H3712" s="155"/>
      <c r="I3712" s="151"/>
      <c r="J3712" s="152"/>
      <c r="K3712" s="153"/>
      <c r="L3712" s="153"/>
      <c r="M3712" s="153"/>
      <c r="N3712" s="153"/>
      <c r="O3712" s="153"/>
      <c r="P3712" s="153"/>
      <c r="Q3712" s="153"/>
      <c r="R3712" s="153"/>
      <c r="S3712" s="152"/>
      <c r="T3712" s="153"/>
      <c r="X3712" s="69" t="str">
        <f t="shared" si="118"/>
        <v/>
      </c>
      <c r="Y3712" s="69" t="str">
        <f t="shared" si="119"/>
        <v/>
      </c>
    </row>
    <row r="3713" spans="8:25" x14ac:dyDescent="0.25">
      <c r="H3713" s="155"/>
      <c r="I3713" s="151"/>
      <c r="J3713" s="152"/>
      <c r="K3713" s="153"/>
      <c r="L3713" s="153"/>
      <c r="M3713" s="153"/>
      <c r="N3713" s="153"/>
      <c r="O3713" s="153"/>
      <c r="P3713" s="153"/>
      <c r="Q3713" s="153"/>
      <c r="R3713" s="153"/>
      <c r="S3713" s="152"/>
      <c r="T3713" s="153"/>
      <c r="X3713" s="69" t="str">
        <f t="shared" si="118"/>
        <v/>
      </c>
      <c r="Y3713" s="69" t="str">
        <f t="shared" si="119"/>
        <v/>
      </c>
    </row>
    <row r="3714" spans="8:25" x14ac:dyDescent="0.25">
      <c r="H3714" s="155"/>
      <c r="I3714" s="151"/>
      <c r="J3714" s="152"/>
      <c r="K3714" s="153"/>
      <c r="L3714" s="153"/>
      <c r="M3714" s="153"/>
      <c r="N3714" s="153"/>
      <c r="O3714" s="153"/>
      <c r="P3714" s="153"/>
      <c r="Q3714" s="153"/>
      <c r="R3714" s="153"/>
      <c r="S3714" s="152"/>
      <c r="T3714" s="153"/>
      <c r="X3714" s="69" t="str">
        <f t="shared" ref="X3714:X3777" si="120">IF(W3714&lt;&gt;"",W3714-I3714,"")</f>
        <v/>
      </c>
      <c r="Y3714" s="69" t="str">
        <f t="shared" si="119"/>
        <v/>
      </c>
    </row>
    <row r="3715" spans="8:25" x14ac:dyDescent="0.25">
      <c r="H3715" s="155"/>
      <c r="I3715" s="151"/>
      <c r="J3715" s="152"/>
      <c r="K3715" s="153"/>
      <c r="L3715" s="153"/>
      <c r="M3715" s="153"/>
      <c r="N3715" s="153"/>
      <c r="O3715" s="153"/>
      <c r="P3715" s="153"/>
      <c r="Q3715" s="153"/>
      <c r="R3715" s="153"/>
      <c r="S3715" s="152"/>
      <c r="T3715" s="153"/>
      <c r="X3715" s="69" t="str">
        <f t="shared" si="120"/>
        <v/>
      </c>
      <c r="Y3715" s="69" t="str">
        <f t="shared" ref="Y3715:Y3778" si="121">IF(X3715&lt;&gt;"",IF(X3715&lt;365,"&lt; 1 year",IF(X3715&lt;730,"1-2",IF(X3715&lt;1095,"2-3",IF(X3715&lt;1460,"3-4",IF(X3715&lt;1825,"4-5","5+"))))),"")</f>
        <v/>
      </c>
    </row>
    <row r="3716" spans="8:25" x14ac:dyDescent="0.25">
      <c r="H3716" s="155"/>
      <c r="I3716" s="151"/>
      <c r="J3716" s="152"/>
      <c r="K3716" s="153"/>
      <c r="L3716" s="153"/>
      <c r="M3716" s="153"/>
      <c r="N3716" s="153"/>
      <c r="O3716" s="153"/>
      <c r="P3716" s="153"/>
      <c r="Q3716" s="153"/>
      <c r="R3716" s="153"/>
      <c r="S3716" s="152"/>
      <c r="T3716" s="153"/>
      <c r="X3716" s="69" t="str">
        <f t="shared" si="120"/>
        <v/>
      </c>
      <c r="Y3716" s="69" t="str">
        <f t="shared" si="121"/>
        <v/>
      </c>
    </row>
    <row r="3717" spans="8:25" x14ac:dyDescent="0.25">
      <c r="H3717" s="155"/>
      <c r="I3717" s="151"/>
      <c r="J3717" s="152"/>
      <c r="K3717" s="153"/>
      <c r="L3717" s="153"/>
      <c r="M3717" s="153"/>
      <c r="N3717" s="153"/>
      <c r="O3717" s="153"/>
      <c r="P3717" s="153"/>
      <c r="Q3717" s="153"/>
      <c r="R3717" s="153"/>
      <c r="S3717" s="152"/>
      <c r="T3717" s="153"/>
      <c r="X3717" s="69" t="str">
        <f t="shared" si="120"/>
        <v/>
      </c>
      <c r="Y3717" s="69" t="str">
        <f t="shared" si="121"/>
        <v/>
      </c>
    </row>
    <row r="3718" spans="8:25" x14ac:dyDescent="0.25">
      <c r="H3718" s="155"/>
      <c r="I3718" s="151"/>
      <c r="J3718" s="152"/>
      <c r="K3718" s="153"/>
      <c r="L3718" s="153"/>
      <c r="M3718" s="153"/>
      <c r="N3718" s="153"/>
      <c r="O3718" s="153"/>
      <c r="P3718" s="153"/>
      <c r="Q3718" s="153"/>
      <c r="R3718" s="153"/>
      <c r="S3718" s="152"/>
      <c r="T3718" s="153"/>
      <c r="X3718" s="69" t="str">
        <f t="shared" si="120"/>
        <v/>
      </c>
      <c r="Y3718" s="69" t="str">
        <f t="shared" si="121"/>
        <v/>
      </c>
    </row>
    <row r="3719" spans="8:25" x14ac:dyDescent="0.25">
      <c r="H3719" s="155"/>
      <c r="I3719" s="151"/>
      <c r="J3719" s="152"/>
      <c r="K3719" s="153"/>
      <c r="L3719" s="153"/>
      <c r="M3719" s="153"/>
      <c r="N3719" s="153"/>
      <c r="O3719" s="153"/>
      <c r="P3719" s="153"/>
      <c r="Q3719" s="153"/>
      <c r="R3719" s="153"/>
      <c r="S3719" s="152"/>
      <c r="T3719" s="153"/>
      <c r="X3719" s="69" t="str">
        <f t="shared" si="120"/>
        <v/>
      </c>
      <c r="Y3719" s="69" t="str">
        <f t="shared" si="121"/>
        <v/>
      </c>
    </row>
    <row r="3720" spans="8:25" x14ac:dyDescent="0.25">
      <c r="H3720" s="155"/>
      <c r="I3720" s="151"/>
      <c r="J3720" s="152"/>
      <c r="K3720" s="153"/>
      <c r="L3720" s="153"/>
      <c r="M3720" s="153"/>
      <c r="N3720" s="153"/>
      <c r="O3720" s="153"/>
      <c r="P3720" s="153"/>
      <c r="Q3720" s="153"/>
      <c r="R3720" s="153"/>
      <c r="S3720" s="152"/>
      <c r="T3720" s="153"/>
      <c r="X3720" s="69" t="str">
        <f t="shared" si="120"/>
        <v/>
      </c>
      <c r="Y3720" s="69" t="str">
        <f t="shared" si="121"/>
        <v/>
      </c>
    </row>
    <row r="3721" spans="8:25" x14ac:dyDescent="0.25">
      <c r="H3721" s="155"/>
      <c r="I3721" s="151"/>
      <c r="J3721" s="152"/>
      <c r="K3721" s="153"/>
      <c r="L3721" s="153"/>
      <c r="M3721" s="153"/>
      <c r="N3721" s="153"/>
      <c r="O3721" s="153"/>
      <c r="P3721" s="153"/>
      <c r="Q3721" s="153"/>
      <c r="R3721" s="153"/>
      <c r="S3721" s="152"/>
      <c r="T3721" s="153"/>
      <c r="X3721" s="69" t="str">
        <f t="shared" si="120"/>
        <v/>
      </c>
      <c r="Y3721" s="69" t="str">
        <f t="shared" si="121"/>
        <v/>
      </c>
    </row>
    <row r="3722" spans="8:25" x14ac:dyDescent="0.25">
      <c r="H3722" s="155"/>
      <c r="I3722" s="151"/>
      <c r="J3722" s="152"/>
      <c r="K3722" s="153"/>
      <c r="L3722" s="153"/>
      <c r="M3722" s="153"/>
      <c r="N3722" s="153"/>
      <c r="O3722" s="153"/>
      <c r="P3722" s="153"/>
      <c r="Q3722" s="153"/>
      <c r="R3722" s="153"/>
      <c r="S3722" s="152"/>
      <c r="T3722" s="153"/>
      <c r="X3722" s="69" t="str">
        <f t="shared" si="120"/>
        <v/>
      </c>
      <c r="Y3722" s="69" t="str">
        <f t="shared" si="121"/>
        <v/>
      </c>
    </row>
    <row r="3723" spans="8:25" x14ac:dyDescent="0.25">
      <c r="H3723" s="155"/>
      <c r="I3723" s="151"/>
      <c r="J3723" s="152"/>
      <c r="K3723" s="153"/>
      <c r="L3723" s="153"/>
      <c r="M3723" s="153"/>
      <c r="N3723" s="153"/>
      <c r="O3723" s="153"/>
      <c r="P3723" s="153"/>
      <c r="Q3723" s="153"/>
      <c r="R3723" s="153"/>
      <c r="S3723" s="152"/>
      <c r="T3723" s="153"/>
      <c r="X3723" s="69" t="str">
        <f t="shared" si="120"/>
        <v/>
      </c>
      <c r="Y3723" s="69" t="str">
        <f t="shared" si="121"/>
        <v/>
      </c>
    </row>
    <row r="3724" spans="8:25" x14ac:dyDescent="0.25">
      <c r="H3724" s="155"/>
      <c r="I3724" s="151"/>
      <c r="J3724" s="152"/>
      <c r="K3724" s="153"/>
      <c r="L3724" s="153"/>
      <c r="M3724" s="153"/>
      <c r="N3724" s="153"/>
      <c r="O3724" s="153"/>
      <c r="P3724" s="153"/>
      <c r="Q3724" s="153"/>
      <c r="R3724" s="153"/>
      <c r="S3724" s="152"/>
      <c r="T3724" s="153"/>
      <c r="X3724" s="69" t="str">
        <f t="shared" si="120"/>
        <v/>
      </c>
      <c r="Y3724" s="69" t="str">
        <f t="shared" si="121"/>
        <v/>
      </c>
    </row>
    <row r="3725" spans="8:25" x14ac:dyDescent="0.25">
      <c r="H3725" s="155"/>
      <c r="I3725" s="151"/>
      <c r="J3725" s="152"/>
      <c r="K3725" s="153"/>
      <c r="L3725" s="153"/>
      <c r="M3725" s="153"/>
      <c r="N3725" s="153"/>
      <c r="O3725" s="153"/>
      <c r="P3725" s="153"/>
      <c r="Q3725" s="153"/>
      <c r="R3725" s="153"/>
      <c r="S3725" s="152"/>
      <c r="T3725" s="153"/>
      <c r="X3725" s="69" t="str">
        <f t="shared" si="120"/>
        <v/>
      </c>
      <c r="Y3725" s="69" t="str">
        <f t="shared" si="121"/>
        <v/>
      </c>
    </row>
    <row r="3726" spans="8:25" x14ac:dyDescent="0.25">
      <c r="H3726" s="155"/>
      <c r="I3726" s="151"/>
      <c r="J3726" s="152"/>
      <c r="K3726" s="153"/>
      <c r="L3726" s="153"/>
      <c r="M3726" s="153"/>
      <c r="N3726" s="153"/>
      <c r="O3726" s="153"/>
      <c r="P3726" s="153"/>
      <c r="Q3726" s="153"/>
      <c r="R3726" s="153"/>
      <c r="S3726" s="152"/>
      <c r="T3726" s="153"/>
      <c r="X3726" s="69" t="str">
        <f t="shared" si="120"/>
        <v/>
      </c>
      <c r="Y3726" s="69" t="str">
        <f t="shared" si="121"/>
        <v/>
      </c>
    </row>
    <row r="3727" spans="8:25" x14ac:dyDescent="0.25">
      <c r="H3727" s="155"/>
      <c r="I3727" s="151"/>
      <c r="J3727" s="152"/>
      <c r="K3727" s="153"/>
      <c r="L3727" s="153"/>
      <c r="M3727" s="153"/>
      <c r="N3727" s="153"/>
      <c r="O3727" s="153"/>
      <c r="P3727" s="153"/>
      <c r="Q3727" s="153"/>
      <c r="R3727" s="153"/>
      <c r="S3727" s="152"/>
      <c r="T3727" s="153"/>
      <c r="X3727" s="69" t="str">
        <f t="shared" si="120"/>
        <v/>
      </c>
      <c r="Y3727" s="69" t="str">
        <f t="shared" si="121"/>
        <v/>
      </c>
    </row>
    <row r="3728" spans="8:25" x14ac:dyDescent="0.25">
      <c r="H3728" s="155"/>
      <c r="I3728" s="151"/>
      <c r="J3728" s="152"/>
      <c r="K3728" s="153"/>
      <c r="L3728" s="153"/>
      <c r="M3728" s="153"/>
      <c r="N3728" s="153"/>
      <c r="O3728" s="153"/>
      <c r="P3728" s="153"/>
      <c r="Q3728" s="153"/>
      <c r="R3728" s="153"/>
      <c r="S3728" s="152"/>
      <c r="T3728" s="153"/>
      <c r="X3728" s="69" t="str">
        <f t="shared" si="120"/>
        <v/>
      </c>
      <c r="Y3728" s="69" t="str">
        <f t="shared" si="121"/>
        <v/>
      </c>
    </row>
    <row r="3729" spans="8:25" x14ac:dyDescent="0.25">
      <c r="H3729" s="155"/>
      <c r="I3729" s="151"/>
      <c r="J3729" s="152"/>
      <c r="K3729" s="153"/>
      <c r="L3729" s="153"/>
      <c r="M3729" s="153"/>
      <c r="N3729" s="153"/>
      <c r="O3729" s="153"/>
      <c r="P3729" s="153"/>
      <c r="Q3729" s="153"/>
      <c r="R3729" s="153"/>
      <c r="S3729" s="152"/>
      <c r="T3729" s="153"/>
      <c r="X3729" s="69" t="str">
        <f t="shared" si="120"/>
        <v/>
      </c>
      <c r="Y3729" s="69" t="str">
        <f t="shared" si="121"/>
        <v/>
      </c>
    </row>
    <row r="3730" spans="8:25" x14ac:dyDescent="0.25">
      <c r="H3730" s="155"/>
      <c r="I3730" s="151"/>
      <c r="J3730" s="152"/>
      <c r="K3730" s="153"/>
      <c r="L3730" s="153"/>
      <c r="M3730" s="153"/>
      <c r="N3730" s="153"/>
      <c r="O3730" s="153"/>
      <c r="P3730" s="153"/>
      <c r="Q3730" s="153"/>
      <c r="R3730" s="153"/>
      <c r="S3730" s="152"/>
      <c r="T3730" s="153"/>
      <c r="X3730" s="69" t="str">
        <f t="shared" si="120"/>
        <v/>
      </c>
      <c r="Y3730" s="69" t="str">
        <f t="shared" si="121"/>
        <v/>
      </c>
    </row>
    <row r="3731" spans="8:25" x14ac:dyDescent="0.25">
      <c r="H3731" s="155"/>
      <c r="I3731" s="151"/>
      <c r="J3731" s="152"/>
      <c r="K3731" s="153"/>
      <c r="L3731" s="153"/>
      <c r="M3731" s="153"/>
      <c r="N3731" s="153"/>
      <c r="O3731" s="153"/>
      <c r="P3731" s="153"/>
      <c r="Q3731" s="153"/>
      <c r="R3731" s="153"/>
      <c r="S3731" s="152"/>
      <c r="T3731" s="153"/>
      <c r="X3731" s="69" t="str">
        <f t="shared" si="120"/>
        <v/>
      </c>
      <c r="Y3731" s="69" t="str">
        <f t="shared" si="121"/>
        <v/>
      </c>
    </row>
    <row r="3732" spans="8:25" x14ac:dyDescent="0.25">
      <c r="H3732" s="155"/>
      <c r="I3732" s="151"/>
      <c r="J3732" s="152"/>
      <c r="K3732" s="153"/>
      <c r="L3732" s="153"/>
      <c r="M3732" s="153"/>
      <c r="N3732" s="153"/>
      <c r="O3732" s="153"/>
      <c r="P3732" s="153"/>
      <c r="Q3732" s="153"/>
      <c r="R3732" s="153"/>
      <c r="S3732" s="152"/>
      <c r="T3732" s="153"/>
      <c r="X3732" s="69" t="str">
        <f t="shared" si="120"/>
        <v/>
      </c>
      <c r="Y3732" s="69" t="str">
        <f t="shared" si="121"/>
        <v/>
      </c>
    </row>
    <row r="3733" spans="8:25" x14ac:dyDescent="0.25">
      <c r="H3733" s="155"/>
      <c r="I3733" s="151"/>
      <c r="J3733" s="152"/>
      <c r="K3733" s="153"/>
      <c r="L3733" s="153"/>
      <c r="M3733" s="153"/>
      <c r="N3733" s="153"/>
      <c r="O3733" s="153"/>
      <c r="P3733" s="153"/>
      <c r="Q3733" s="153"/>
      <c r="R3733" s="153"/>
      <c r="S3733" s="152"/>
      <c r="T3733" s="153"/>
      <c r="X3733" s="69" t="str">
        <f t="shared" si="120"/>
        <v/>
      </c>
      <c r="Y3733" s="69" t="str">
        <f t="shared" si="121"/>
        <v/>
      </c>
    </row>
    <row r="3734" spans="8:25" x14ac:dyDescent="0.25">
      <c r="H3734" s="155"/>
      <c r="I3734" s="151"/>
      <c r="J3734" s="152"/>
      <c r="K3734" s="153"/>
      <c r="L3734" s="153"/>
      <c r="M3734" s="153"/>
      <c r="N3734" s="153"/>
      <c r="O3734" s="153"/>
      <c r="P3734" s="153"/>
      <c r="Q3734" s="153"/>
      <c r="R3734" s="153"/>
      <c r="S3734" s="152"/>
      <c r="T3734" s="153"/>
      <c r="X3734" s="69" t="str">
        <f t="shared" si="120"/>
        <v/>
      </c>
      <c r="Y3734" s="69" t="str">
        <f t="shared" si="121"/>
        <v/>
      </c>
    </row>
    <row r="3735" spans="8:25" x14ac:dyDescent="0.25">
      <c r="H3735" s="155"/>
      <c r="I3735" s="151"/>
      <c r="J3735" s="152"/>
      <c r="K3735" s="153"/>
      <c r="L3735" s="153"/>
      <c r="M3735" s="153"/>
      <c r="N3735" s="153"/>
      <c r="O3735" s="153"/>
      <c r="P3735" s="153"/>
      <c r="Q3735" s="153"/>
      <c r="R3735" s="153"/>
      <c r="S3735" s="152"/>
      <c r="T3735" s="153"/>
      <c r="X3735" s="69" t="str">
        <f t="shared" si="120"/>
        <v/>
      </c>
      <c r="Y3735" s="69" t="str">
        <f t="shared" si="121"/>
        <v/>
      </c>
    </row>
    <row r="3736" spans="8:25" x14ac:dyDescent="0.25">
      <c r="H3736" s="155"/>
      <c r="I3736" s="151"/>
      <c r="J3736" s="152"/>
      <c r="K3736" s="153"/>
      <c r="L3736" s="153"/>
      <c r="M3736" s="153"/>
      <c r="N3736" s="153"/>
      <c r="O3736" s="153"/>
      <c r="P3736" s="153"/>
      <c r="Q3736" s="153"/>
      <c r="R3736" s="153"/>
      <c r="S3736" s="152"/>
      <c r="T3736" s="153"/>
      <c r="X3736" s="69" t="str">
        <f t="shared" si="120"/>
        <v/>
      </c>
      <c r="Y3736" s="69" t="str">
        <f t="shared" si="121"/>
        <v/>
      </c>
    </row>
    <row r="3737" spans="8:25" x14ac:dyDescent="0.25">
      <c r="H3737" s="155"/>
      <c r="I3737" s="151"/>
      <c r="J3737" s="152"/>
      <c r="K3737" s="153"/>
      <c r="L3737" s="153"/>
      <c r="M3737" s="153"/>
      <c r="N3737" s="153"/>
      <c r="O3737" s="153"/>
      <c r="P3737" s="153"/>
      <c r="Q3737" s="153"/>
      <c r="R3737" s="153"/>
      <c r="S3737" s="152"/>
      <c r="T3737" s="153"/>
      <c r="X3737" s="69" t="str">
        <f t="shared" si="120"/>
        <v/>
      </c>
      <c r="Y3737" s="69" t="str">
        <f t="shared" si="121"/>
        <v/>
      </c>
    </row>
    <row r="3738" spans="8:25" x14ac:dyDescent="0.25">
      <c r="H3738" s="155"/>
      <c r="I3738" s="151"/>
      <c r="J3738" s="152"/>
      <c r="K3738" s="153"/>
      <c r="L3738" s="153"/>
      <c r="M3738" s="153"/>
      <c r="N3738" s="153"/>
      <c r="O3738" s="153"/>
      <c r="P3738" s="153"/>
      <c r="Q3738" s="153"/>
      <c r="R3738" s="153"/>
      <c r="S3738" s="152"/>
      <c r="T3738" s="153"/>
      <c r="X3738" s="69" t="str">
        <f t="shared" si="120"/>
        <v/>
      </c>
      <c r="Y3738" s="69" t="str">
        <f t="shared" si="121"/>
        <v/>
      </c>
    </row>
    <row r="3739" spans="8:25" x14ac:dyDescent="0.25">
      <c r="H3739" s="155"/>
      <c r="I3739" s="151"/>
      <c r="J3739" s="152"/>
      <c r="K3739" s="153"/>
      <c r="L3739" s="153"/>
      <c r="M3739" s="153"/>
      <c r="N3739" s="153"/>
      <c r="O3739" s="153"/>
      <c r="P3739" s="153"/>
      <c r="Q3739" s="153"/>
      <c r="R3739" s="153"/>
      <c r="S3739" s="152"/>
      <c r="T3739" s="153"/>
      <c r="X3739" s="69" t="str">
        <f t="shared" si="120"/>
        <v/>
      </c>
      <c r="Y3739" s="69" t="str">
        <f t="shared" si="121"/>
        <v/>
      </c>
    </row>
    <row r="3740" spans="8:25" x14ac:dyDescent="0.25">
      <c r="H3740" s="155"/>
      <c r="I3740" s="151"/>
      <c r="J3740" s="152"/>
      <c r="K3740" s="153"/>
      <c r="L3740" s="153"/>
      <c r="M3740" s="153"/>
      <c r="N3740" s="153"/>
      <c r="O3740" s="153"/>
      <c r="P3740" s="153"/>
      <c r="Q3740" s="153"/>
      <c r="R3740" s="153"/>
      <c r="S3740" s="152"/>
      <c r="T3740" s="153"/>
      <c r="X3740" s="69" t="str">
        <f t="shared" si="120"/>
        <v/>
      </c>
      <c r="Y3740" s="69" t="str">
        <f t="shared" si="121"/>
        <v/>
      </c>
    </row>
    <row r="3741" spans="8:25" x14ac:dyDescent="0.25">
      <c r="H3741" s="155"/>
      <c r="I3741" s="151"/>
      <c r="J3741" s="152"/>
      <c r="K3741" s="153"/>
      <c r="L3741" s="153"/>
      <c r="M3741" s="153"/>
      <c r="N3741" s="153"/>
      <c r="O3741" s="153"/>
      <c r="P3741" s="153"/>
      <c r="Q3741" s="153"/>
      <c r="R3741" s="153"/>
      <c r="S3741" s="152"/>
      <c r="T3741" s="153"/>
      <c r="X3741" s="69" t="str">
        <f t="shared" si="120"/>
        <v/>
      </c>
      <c r="Y3741" s="69" t="str">
        <f t="shared" si="121"/>
        <v/>
      </c>
    </row>
    <row r="3742" spans="8:25" x14ac:dyDescent="0.25">
      <c r="H3742" s="155"/>
      <c r="I3742" s="151"/>
      <c r="J3742" s="152"/>
      <c r="K3742" s="153"/>
      <c r="L3742" s="153"/>
      <c r="M3742" s="153"/>
      <c r="N3742" s="153"/>
      <c r="O3742" s="153"/>
      <c r="P3742" s="153"/>
      <c r="Q3742" s="153"/>
      <c r="R3742" s="153"/>
      <c r="S3742" s="152"/>
      <c r="T3742" s="153"/>
      <c r="X3742" s="69" t="str">
        <f t="shared" si="120"/>
        <v/>
      </c>
      <c r="Y3742" s="69" t="str">
        <f t="shared" si="121"/>
        <v/>
      </c>
    </row>
    <row r="3743" spans="8:25" x14ac:dyDescent="0.25">
      <c r="H3743" s="155"/>
      <c r="I3743" s="151"/>
      <c r="J3743" s="152"/>
      <c r="K3743" s="153"/>
      <c r="L3743" s="153"/>
      <c r="M3743" s="153"/>
      <c r="N3743" s="153"/>
      <c r="O3743" s="153"/>
      <c r="P3743" s="153"/>
      <c r="Q3743" s="153"/>
      <c r="R3743" s="153"/>
      <c r="S3743" s="152"/>
      <c r="T3743" s="153"/>
      <c r="X3743" s="69" t="str">
        <f t="shared" si="120"/>
        <v/>
      </c>
      <c r="Y3743" s="69" t="str">
        <f t="shared" si="121"/>
        <v/>
      </c>
    </row>
    <row r="3744" spans="8:25" x14ac:dyDescent="0.25">
      <c r="H3744" s="155"/>
      <c r="I3744" s="151"/>
      <c r="J3744" s="152"/>
      <c r="K3744" s="153"/>
      <c r="L3744" s="153"/>
      <c r="M3744" s="153"/>
      <c r="N3744" s="153"/>
      <c r="O3744" s="153"/>
      <c r="P3744" s="153"/>
      <c r="Q3744" s="153"/>
      <c r="R3744" s="153"/>
      <c r="S3744" s="152"/>
      <c r="T3744" s="153"/>
      <c r="X3744" s="69" t="str">
        <f t="shared" si="120"/>
        <v/>
      </c>
      <c r="Y3744" s="69" t="str">
        <f t="shared" si="121"/>
        <v/>
      </c>
    </row>
    <row r="3745" spans="8:25" x14ac:dyDescent="0.25">
      <c r="H3745" s="155"/>
      <c r="I3745" s="151"/>
      <c r="J3745" s="152"/>
      <c r="K3745" s="153"/>
      <c r="L3745" s="153"/>
      <c r="M3745" s="153"/>
      <c r="N3745" s="153"/>
      <c r="O3745" s="153"/>
      <c r="P3745" s="153"/>
      <c r="Q3745" s="153"/>
      <c r="R3745" s="153"/>
      <c r="S3745" s="152"/>
      <c r="T3745" s="153"/>
      <c r="X3745" s="69" t="str">
        <f t="shared" si="120"/>
        <v/>
      </c>
      <c r="Y3745" s="69" t="str">
        <f t="shared" si="121"/>
        <v/>
      </c>
    </row>
    <row r="3746" spans="8:25" x14ac:dyDescent="0.25">
      <c r="H3746" s="155"/>
      <c r="I3746" s="151"/>
      <c r="J3746" s="152"/>
      <c r="K3746" s="153"/>
      <c r="L3746" s="153"/>
      <c r="M3746" s="153"/>
      <c r="N3746" s="153"/>
      <c r="O3746" s="153"/>
      <c r="P3746" s="153"/>
      <c r="Q3746" s="153"/>
      <c r="R3746" s="153"/>
      <c r="S3746" s="152"/>
      <c r="T3746" s="153"/>
      <c r="X3746" s="69" t="str">
        <f t="shared" si="120"/>
        <v/>
      </c>
      <c r="Y3746" s="69" t="str">
        <f t="shared" si="121"/>
        <v/>
      </c>
    </row>
    <row r="3747" spans="8:25" x14ac:dyDescent="0.25">
      <c r="H3747" s="155"/>
      <c r="I3747" s="151"/>
      <c r="J3747" s="152"/>
      <c r="K3747" s="153"/>
      <c r="L3747" s="153"/>
      <c r="M3747" s="153"/>
      <c r="N3747" s="153"/>
      <c r="O3747" s="153"/>
      <c r="P3747" s="153"/>
      <c r="Q3747" s="153"/>
      <c r="R3747" s="153"/>
      <c r="S3747" s="152"/>
      <c r="T3747" s="153"/>
      <c r="X3747" s="69" t="str">
        <f t="shared" si="120"/>
        <v/>
      </c>
      <c r="Y3747" s="69" t="str">
        <f t="shared" si="121"/>
        <v/>
      </c>
    </row>
    <row r="3748" spans="8:25" x14ac:dyDescent="0.25">
      <c r="H3748" s="155"/>
      <c r="I3748" s="151"/>
      <c r="J3748" s="152"/>
      <c r="K3748" s="153"/>
      <c r="L3748" s="153"/>
      <c r="M3748" s="153"/>
      <c r="N3748" s="153"/>
      <c r="O3748" s="153"/>
      <c r="P3748" s="153"/>
      <c r="Q3748" s="153"/>
      <c r="R3748" s="153"/>
      <c r="S3748" s="152"/>
      <c r="T3748" s="153"/>
      <c r="X3748" s="69" t="str">
        <f t="shared" si="120"/>
        <v/>
      </c>
      <c r="Y3748" s="69" t="str">
        <f t="shared" si="121"/>
        <v/>
      </c>
    </row>
    <row r="3749" spans="8:25" x14ac:dyDescent="0.25">
      <c r="H3749" s="155"/>
      <c r="I3749" s="151"/>
      <c r="J3749" s="152"/>
      <c r="K3749" s="153"/>
      <c r="L3749" s="153"/>
      <c r="M3749" s="153"/>
      <c r="N3749" s="153"/>
      <c r="O3749" s="153"/>
      <c r="P3749" s="153"/>
      <c r="Q3749" s="153"/>
      <c r="R3749" s="153"/>
      <c r="S3749" s="152"/>
      <c r="T3749" s="153"/>
      <c r="X3749" s="69" t="str">
        <f t="shared" si="120"/>
        <v/>
      </c>
      <c r="Y3749" s="69" t="str">
        <f t="shared" si="121"/>
        <v/>
      </c>
    </row>
    <row r="3750" spans="8:25" x14ac:dyDescent="0.25">
      <c r="H3750" s="155"/>
      <c r="I3750" s="151"/>
      <c r="J3750" s="152"/>
      <c r="K3750" s="153"/>
      <c r="L3750" s="153"/>
      <c r="M3750" s="153"/>
      <c r="N3750" s="153"/>
      <c r="O3750" s="153"/>
      <c r="P3750" s="153"/>
      <c r="Q3750" s="153"/>
      <c r="R3750" s="153"/>
      <c r="S3750" s="152"/>
      <c r="T3750" s="153"/>
      <c r="X3750" s="69" t="str">
        <f t="shared" si="120"/>
        <v/>
      </c>
      <c r="Y3750" s="69" t="str">
        <f t="shared" si="121"/>
        <v/>
      </c>
    </row>
    <row r="3751" spans="8:25" x14ac:dyDescent="0.25">
      <c r="H3751" s="155"/>
      <c r="I3751" s="151"/>
      <c r="J3751" s="152"/>
      <c r="K3751" s="153"/>
      <c r="L3751" s="153"/>
      <c r="M3751" s="153"/>
      <c r="N3751" s="153"/>
      <c r="O3751" s="153"/>
      <c r="P3751" s="153"/>
      <c r="Q3751" s="153"/>
      <c r="R3751" s="153"/>
      <c r="S3751" s="152"/>
      <c r="T3751" s="153"/>
      <c r="X3751" s="69" t="str">
        <f t="shared" si="120"/>
        <v/>
      </c>
      <c r="Y3751" s="69" t="str">
        <f t="shared" si="121"/>
        <v/>
      </c>
    </row>
    <row r="3752" spans="8:25" x14ac:dyDescent="0.25">
      <c r="H3752" s="155"/>
      <c r="I3752" s="151"/>
      <c r="J3752" s="152"/>
      <c r="K3752" s="153"/>
      <c r="L3752" s="153"/>
      <c r="M3752" s="153"/>
      <c r="N3752" s="153"/>
      <c r="O3752" s="153"/>
      <c r="P3752" s="153"/>
      <c r="Q3752" s="153"/>
      <c r="R3752" s="153"/>
      <c r="S3752" s="152"/>
      <c r="T3752" s="153"/>
      <c r="X3752" s="69" t="str">
        <f t="shared" si="120"/>
        <v/>
      </c>
      <c r="Y3752" s="69" t="str">
        <f t="shared" si="121"/>
        <v/>
      </c>
    </row>
    <row r="3753" spans="8:25" x14ac:dyDescent="0.25">
      <c r="H3753" s="155"/>
      <c r="I3753" s="151"/>
      <c r="J3753" s="152"/>
      <c r="K3753" s="153"/>
      <c r="L3753" s="153"/>
      <c r="M3753" s="153"/>
      <c r="N3753" s="153"/>
      <c r="O3753" s="153"/>
      <c r="P3753" s="153"/>
      <c r="Q3753" s="153"/>
      <c r="R3753" s="153"/>
      <c r="S3753" s="152"/>
      <c r="T3753" s="153"/>
      <c r="X3753" s="69" t="str">
        <f t="shared" si="120"/>
        <v/>
      </c>
      <c r="Y3753" s="69" t="str">
        <f t="shared" si="121"/>
        <v/>
      </c>
    </row>
    <row r="3754" spans="8:25" x14ac:dyDescent="0.25">
      <c r="H3754" s="155"/>
      <c r="I3754" s="151"/>
      <c r="J3754" s="152"/>
      <c r="K3754" s="153"/>
      <c r="L3754" s="153"/>
      <c r="M3754" s="153"/>
      <c r="N3754" s="153"/>
      <c r="O3754" s="153"/>
      <c r="P3754" s="153"/>
      <c r="Q3754" s="153"/>
      <c r="R3754" s="153"/>
      <c r="S3754" s="152"/>
      <c r="T3754" s="153"/>
      <c r="X3754" s="69" t="str">
        <f t="shared" si="120"/>
        <v/>
      </c>
      <c r="Y3754" s="69" t="str">
        <f t="shared" si="121"/>
        <v/>
      </c>
    </row>
    <row r="3755" spans="8:25" x14ac:dyDescent="0.25">
      <c r="H3755" s="155"/>
      <c r="I3755" s="151"/>
      <c r="J3755" s="152"/>
      <c r="K3755" s="153"/>
      <c r="L3755" s="153"/>
      <c r="M3755" s="153"/>
      <c r="N3755" s="153"/>
      <c r="O3755" s="153"/>
      <c r="P3755" s="153"/>
      <c r="Q3755" s="153"/>
      <c r="R3755" s="153"/>
      <c r="S3755" s="152"/>
      <c r="T3755" s="153"/>
      <c r="X3755" s="69" t="str">
        <f t="shared" si="120"/>
        <v/>
      </c>
      <c r="Y3755" s="69" t="str">
        <f t="shared" si="121"/>
        <v/>
      </c>
    </row>
    <row r="3756" spans="8:25" x14ac:dyDescent="0.25">
      <c r="H3756" s="155"/>
      <c r="I3756" s="151"/>
      <c r="J3756" s="152"/>
      <c r="K3756" s="153"/>
      <c r="L3756" s="153"/>
      <c r="M3756" s="153"/>
      <c r="N3756" s="153"/>
      <c r="O3756" s="153"/>
      <c r="P3756" s="153"/>
      <c r="Q3756" s="153"/>
      <c r="R3756" s="153"/>
      <c r="S3756" s="152"/>
      <c r="T3756" s="153"/>
      <c r="X3756" s="69" t="str">
        <f t="shared" si="120"/>
        <v/>
      </c>
      <c r="Y3756" s="69" t="str">
        <f t="shared" si="121"/>
        <v/>
      </c>
    </row>
    <row r="3757" spans="8:25" x14ac:dyDescent="0.25">
      <c r="H3757" s="155"/>
      <c r="I3757" s="151"/>
      <c r="J3757" s="152"/>
      <c r="K3757" s="153"/>
      <c r="L3757" s="153"/>
      <c r="M3757" s="153"/>
      <c r="N3757" s="153"/>
      <c r="O3757" s="153"/>
      <c r="P3757" s="153"/>
      <c r="Q3757" s="153"/>
      <c r="R3757" s="153"/>
      <c r="S3757" s="152"/>
      <c r="T3757" s="153"/>
      <c r="X3757" s="69" t="str">
        <f t="shared" si="120"/>
        <v/>
      </c>
      <c r="Y3757" s="69" t="str">
        <f t="shared" si="121"/>
        <v/>
      </c>
    </row>
    <row r="3758" spans="8:25" x14ac:dyDescent="0.25">
      <c r="H3758" s="155"/>
      <c r="I3758" s="151"/>
      <c r="J3758" s="152"/>
      <c r="K3758" s="153"/>
      <c r="L3758" s="153"/>
      <c r="M3758" s="153"/>
      <c r="N3758" s="153"/>
      <c r="O3758" s="153"/>
      <c r="P3758" s="153"/>
      <c r="Q3758" s="153"/>
      <c r="R3758" s="153"/>
      <c r="S3758" s="152"/>
      <c r="T3758" s="153"/>
      <c r="X3758" s="69" t="str">
        <f t="shared" si="120"/>
        <v/>
      </c>
      <c r="Y3758" s="69" t="str">
        <f t="shared" si="121"/>
        <v/>
      </c>
    </row>
    <row r="3759" spans="8:25" x14ac:dyDescent="0.25">
      <c r="H3759" s="155"/>
      <c r="I3759" s="151"/>
      <c r="J3759" s="152"/>
      <c r="K3759" s="153"/>
      <c r="L3759" s="153"/>
      <c r="M3759" s="153"/>
      <c r="N3759" s="153"/>
      <c r="O3759" s="153"/>
      <c r="P3759" s="153"/>
      <c r="Q3759" s="153"/>
      <c r="R3759" s="153"/>
      <c r="S3759" s="152"/>
      <c r="T3759" s="153"/>
      <c r="X3759" s="69" t="str">
        <f t="shared" si="120"/>
        <v/>
      </c>
      <c r="Y3759" s="69" t="str">
        <f t="shared" si="121"/>
        <v/>
      </c>
    </row>
    <row r="3760" spans="8:25" x14ac:dyDescent="0.25">
      <c r="H3760" s="155"/>
      <c r="I3760" s="151"/>
      <c r="J3760" s="152"/>
      <c r="K3760" s="153"/>
      <c r="L3760" s="153"/>
      <c r="M3760" s="153"/>
      <c r="N3760" s="153"/>
      <c r="O3760" s="153"/>
      <c r="P3760" s="153"/>
      <c r="Q3760" s="153"/>
      <c r="R3760" s="153"/>
      <c r="S3760" s="152"/>
      <c r="T3760" s="153"/>
      <c r="X3760" s="69" t="str">
        <f t="shared" si="120"/>
        <v/>
      </c>
      <c r="Y3760" s="69" t="str">
        <f t="shared" si="121"/>
        <v/>
      </c>
    </row>
    <row r="3761" spans="8:25" x14ac:dyDescent="0.25">
      <c r="H3761" s="155"/>
      <c r="I3761" s="151"/>
      <c r="J3761" s="152"/>
      <c r="K3761" s="153"/>
      <c r="L3761" s="153"/>
      <c r="M3761" s="153"/>
      <c r="N3761" s="153"/>
      <c r="O3761" s="153"/>
      <c r="P3761" s="153"/>
      <c r="Q3761" s="153"/>
      <c r="R3761" s="153"/>
      <c r="S3761" s="152"/>
      <c r="T3761" s="153"/>
      <c r="X3761" s="69" t="str">
        <f t="shared" si="120"/>
        <v/>
      </c>
      <c r="Y3761" s="69" t="str">
        <f t="shared" si="121"/>
        <v/>
      </c>
    </row>
    <row r="3762" spans="8:25" x14ac:dyDescent="0.25">
      <c r="H3762" s="155"/>
      <c r="I3762" s="151"/>
      <c r="J3762" s="152"/>
      <c r="K3762" s="153"/>
      <c r="L3762" s="153"/>
      <c r="M3762" s="153"/>
      <c r="N3762" s="153"/>
      <c r="O3762" s="153"/>
      <c r="P3762" s="153"/>
      <c r="Q3762" s="153"/>
      <c r="R3762" s="153"/>
      <c r="S3762" s="152"/>
      <c r="T3762" s="153"/>
      <c r="X3762" s="69" t="str">
        <f t="shared" si="120"/>
        <v/>
      </c>
      <c r="Y3762" s="69" t="str">
        <f t="shared" si="121"/>
        <v/>
      </c>
    </row>
    <row r="3763" spans="8:25" x14ac:dyDescent="0.25">
      <c r="H3763" s="155"/>
      <c r="I3763" s="151"/>
      <c r="J3763" s="152"/>
      <c r="K3763" s="153"/>
      <c r="L3763" s="153"/>
      <c r="M3763" s="153"/>
      <c r="N3763" s="153"/>
      <c r="O3763" s="153"/>
      <c r="P3763" s="153"/>
      <c r="Q3763" s="153"/>
      <c r="R3763" s="153"/>
      <c r="S3763" s="152"/>
      <c r="T3763" s="153"/>
      <c r="X3763" s="69" t="str">
        <f t="shared" si="120"/>
        <v/>
      </c>
      <c r="Y3763" s="69" t="str">
        <f t="shared" si="121"/>
        <v/>
      </c>
    </row>
    <row r="3764" spans="8:25" x14ac:dyDescent="0.25">
      <c r="H3764" s="155"/>
      <c r="I3764" s="151"/>
      <c r="J3764" s="152"/>
      <c r="K3764" s="153"/>
      <c r="L3764" s="153"/>
      <c r="M3764" s="153"/>
      <c r="N3764" s="153"/>
      <c r="O3764" s="153"/>
      <c r="P3764" s="153"/>
      <c r="Q3764" s="153"/>
      <c r="R3764" s="153"/>
      <c r="S3764" s="152"/>
      <c r="T3764" s="153"/>
      <c r="X3764" s="69" t="str">
        <f t="shared" si="120"/>
        <v/>
      </c>
      <c r="Y3764" s="69" t="str">
        <f t="shared" si="121"/>
        <v/>
      </c>
    </row>
    <row r="3765" spans="8:25" x14ac:dyDescent="0.25">
      <c r="H3765" s="155"/>
      <c r="I3765" s="151"/>
      <c r="J3765" s="152"/>
      <c r="K3765" s="153"/>
      <c r="L3765" s="153"/>
      <c r="M3765" s="153"/>
      <c r="N3765" s="153"/>
      <c r="O3765" s="153"/>
      <c r="P3765" s="153"/>
      <c r="Q3765" s="153"/>
      <c r="R3765" s="153"/>
      <c r="S3765" s="152"/>
      <c r="T3765" s="153"/>
      <c r="X3765" s="69" t="str">
        <f t="shared" si="120"/>
        <v/>
      </c>
      <c r="Y3765" s="69" t="str">
        <f t="shared" si="121"/>
        <v/>
      </c>
    </row>
    <row r="3766" spans="8:25" x14ac:dyDescent="0.25">
      <c r="H3766" s="155"/>
      <c r="I3766" s="151"/>
      <c r="J3766" s="152"/>
      <c r="K3766" s="153"/>
      <c r="L3766" s="153"/>
      <c r="M3766" s="153"/>
      <c r="N3766" s="153"/>
      <c r="O3766" s="153"/>
      <c r="P3766" s="153"/>
      <c r="Q3766" s="153"/>
      <c r="R3766" s="153"/>
      <c r="S3766" s="152"/>
      <c r="T3766" s="153"/>
      <c r="X3766" s="69" t="str">
        <f t="shared" si="120"/>
        <v/>
      </c>
      <c r="Y3766" s="69" t="str">
        <f t="shared" si="121"/>
        <v/>
      </c>
    </row>
    <row r="3767" spans="8:25" x14ac:dyDescent="0.25">
      <c r="H3767" s="155"/>
      <c r="I3767" s="151"/>
      <c r="J3767" s="152"/>
      <c r="K3767" s="153"/>
      <c r="L3767" s="153"/>
      <c r="M3767" s="153"/>
      <c r="N3767" s="153"/>
      <c r="O3767" s="153"/>
      <c r="P3767" s="153"/>
      <c r="Q3767" s="153"/>
      <c r="R3767" s="153"/>
      <c r="S3767" s="152"/>
      <c r="T3767" s="153"/>
      <c r="X3767" s="69" t="str">
        <f t="shared" si="120"/>
        <v/>
      </c>
      <c r="Y3767" s="69" t="str">
        <f t="shared" si="121"/>
        <v/>
      </c>
    </row>
    <row r="3768" spans="8:25" x14ac:dyDescent="0.25">
      <c r="H3768" s="155"/>
      <c r="I3768" s="151"/>
      <c r="J3768" s="152"/>
      <c r="K3768" s="153"/>
      <c r="L3768" s="153"/>
      <c r="M3768" s="153"/>
      <c r="N3768" s="153"/>
      <c r="O3768" s="153"/>
      <c r="P3768" s="153"/>
      <c r="Q3768" s="153"/>
      <c r="R3768" s="153"/>
      <c r="S3768" s="152"/>
      <c r="T3768" s="153"/>
      <c r="X3768" s="69" t="str">
        <f t="shared" si="120"/>
        <v/>
      </c>
      <c r="Y3768" s="69" t="str">
        <f t="shared" si="121"/>
        <v/>
      </c>
    </row>
    <row r="3769" spans="8:25" x14ac:dyDescent="0.25">
      <c r="H3769" s="155"/>
      <c r="I3769" s="151"/>
      <c r="J3769" s="152"/>
      <c r="K3769" s="153"/>
      <c r="L3769" s="153"/>
      <c r="M3769" s="153"/>
      <c r="N3769" s="153"/>
      <c r="O3769" s="153"/>
      <c r="P3769" s="153"/>
      <c r="Q3769" s="153"/>
      <c r="R3769" s="153"/>
      <c r="S3769" s="152"/>
      <c r="T3769" s="153"/>
      <c r="X3769" s="69" t="str">
        <f t="shared" si="120"/>
        <v/>
      </c>
      <c r="Y3769" s="69" t="str">
        <f t="shared" si="121"/>
        <v/>
      </c>
    </row>
    <row r="3770" spans="8:25" x14ac:dyDescent="0.25">
      <c r="H3770" s="155"/>
      <c r="I3770" s="151"/>
      <c r="J3770" s="152"/>
      <c r="K3770" s="153"/>
      <c r="L3770" s="153"/>
      <c r="M3770" s="153"/>
      <c r="N3770" s="153"/>
      <c r="O3770" s="153"/>
      <c r="P3770" s="153"/>
      <c r="Q3770" s="153"/>
      <c r="R3770" s="153"/>
      <c r="S3770" s="152"/>
      <c r="T3770" s="153"/>
      <c r="X3770" s="69" t="str">
        <f t="shared" si="120"/>
        <v/>
      </c>
      <c r="Y3770" s="69" t="str">
        <f t="shared" si="121"/>
        <v/>
      </c>
    </row>
    <row r="3771" spans="8:25" x14ac:dyDescent="0.25">
      <c r="H3771" s="155"/>
      <c r="I3771" s="151"/>
      <c r="J3771" s="152"/>
      <c r="K3771" s="153"/>
      <c r="L3771" s="153"/>
      <c r="M3771" s="153"/>
      <c r="N3771" s="153"/>
      <c r="O3771" s="153"/>
      <c r="P3771" s="153"/>
      <c r="Q3771" s="153"/>
      <c r="R3771" s="153"/>
      <c r="S3771" s="152"/>
      <c r="T3771" s="153"/>
      <c r="X3771" s="69" t="str">
        <f t="shared" si="120"/>
        <v/>
      </c>
      <c r="Y3771" s="69" t="str">
        <f t="shared" si="121"/>
        <v/>
      </c>
    </row>
    <row r="3772" spans="8:25" x14ac:dyDescent="0.25">
      <c r="H3772" s="155"/>
      <c r="I3772" s="151"/>
      <c r="J3772" s="152"/>
      <c r="K3772" s="153"/>
      <c r="L3772" s="153"/>
      <c r="M3772" s="153"/>
      <c r="N3772" s="153"/>
      <c r="O3772" s="153"/>
      <c r="P3772" s="153"/>
      <c r="Q3772" s="153"/>
      <c r="R3772" s="153"/>
      <c r="S3772" s="152"/>
      <c r="T3772" s="153"/>
      <c r="X3772" s="69" t="str">
        <f t="shared" si="120"/>
        <v/>
      </c>
      <c r="Y3772" s="69" t="str">
        <f t="shared" si="121"/>
        <v/>
      </c>
    </row>
    <row r="3773" spans="8:25" x14ac:dyDescent="0.25">
      <c r="H3773" s="155"/>
      <c r="I3773" s="151"/>
      <c r="J3773" s="152"/>
      <c r="K3773" s="153"/>
      <c r="L3773" s="153"/>
      <c r="M3773" s="153"/>
      <c r="N3773" s="153"/>
      <c r="O3773" s="153"/>
      <c r="P3773" s="153"/>
      <c r="Q3773" s="153"/>
      <c r="R3773" s="153"/>
      <c r="S3773" s="152"/>
      <c r="T3773" s="153"/>
      <c r="X3773" s="69" t="str">
        <f t="shared" si="120"/>
        <v/>
      </c>
      <c r="Y3773" s="69" t="str">
        <f t="shared" si="121"/>
        <v/>
      </c>
    </row>
    <row r="3774" spans="8:25" x14ac:dyDescent="0.25">
      <c r="H3774" s="155"/>
      <c r="I3774" s="151"/>
      <c r="J3774" s="152"/>
      <c r="K3774" s="153"/>
      <c r="L3774" s="153"/>
      <c r="M3774" s="153"/>
      <c r="N3774" s="153"/>
      <c r="O3774" s="153"/>
      <c r="P3774" s="153"/>
      <c r="Q3774" s="153"/>
      <c r="R3774" s="153"/>
      <c r="S3774" s="152"/>
      <c r="T3774" s="153"/>
      <c r="X3774" s="69" t="str">
        <f t="shared" si="120"/>
        <v/>
      </c>
      <c r="Y3774" s="69" t="str">
        <f t="shared" si="121"/>
        <v/>
      </c>
    </row>
    <row r="3775" spans="8:25" x14ac:dyDescent="0.25">
      <c r="H3775" s="155"/>
      <c r="I3775" s="151"/>
      <c r="J3775" s="152"/>
      <c r="K3775" s="153"/>
      <c r="L3775" s="153"/>
      <c r="M3775" s="153"/>
      <c r="N3775" s="153"/>
      <c r="O3775" s="153"/>
      <c r="P3775" s="153"/>
      <c r="Q3775" s="153"/>
      <c r="R3775" s="153"/>
      <c r="S3775" s="152"/>
      <c r="T3775" s="153"/>
      <c r="X3775" s="69" t="str">
        <f t="shared" si="120"/>
        <v/>
      </c>
      <c r="Y3775" s="69" t="str">
        <f t="shared" si="121"/>
        <v/>
      </c>
    </row>
    <row r="3776" spans="8:25" x14ac:dyDescent="0.25">
      <c r="H3776" s="155"/>
      <c r="I3776" s="151"/>
      <c r="J3776" s="152"/>
      <c r="K3776" s="153"/>
      <c r="L3776" s="153"/>
      <c r="M3776" s="153"/>
      <c r="N3776" s="153"/>
      <c r="O3776" s="153"/>
      <c r="P3776" s="153"/>
      <c r="Q3776" s="153"/>
      <c r="R3776" s="153"/>
      <c r="S3776" s="152"/>
      <c r="T3776" s="153"/>
      <c r="X3776" s="69" t="str">
        <f t="shared" si="120"/>
        <v/>
      </c>
      <c r="Y3776" s="69" t="str">
        <f t="shared" si="121"/>
        <v/>
      </c>
    </row>
    <row r="3777" spans="8:25" x14ac:dyDescent="0.25">
      <c r="H3777" s="155"/>
      <c r="I3777" s="151"/>
      <c r="J3777" s="152"/>
      <c r="K3777" s="153"/>
      <c r="L3777" s="153"/>
      <c r="M3777" s="153"/>
      <c r="N3777" s="153"/>
      <c r="O3777" s="153"/>
      <c r="P3777" s="153"/>
      <c r="Q3777" s="153"/>
      <c r="R3777" s="153"/>
      <c r="S3777" s="152"/>
      <c r="T3777" s="153"/>
      <c r="X3777" s="69" t="str">
        <f t="shared" si="120"/>
        <v/>
      </c>
      <c r="Y3777" s="69" t="str">
        <f t="shared" si="121"/>
        <v/>
      </c>
    </row>
    <row r="3778" spans="8:25" x14ac:dyDescent="0.25">
      <c r="H3778" s="155"/>
      <c r="I3778" s="151"/>
      <c r="J3778" s="152"/>
      <c r="K3778" s="153"/>
      <c r="L3778" s="153"/>
      <c r="M3778" s="153"/>
      <c r="N3778" s="153"/>
      <c r="O3778" s="153"/>
      <c r="P3778" s="153"/>
      <c r="Q3778" s="153"/>
      <c r="R3778" s="153"/>
      <c r="S3778" s="152"/>
      <c r="T3778" s="153"/>
      <c r="X3778" s="69" t="str">
        <f t="shared" ref="X3778:X3841" si="122">IF(W3778&lt;&gt;"",W3778-I3778,"")</f>
        <v/>
      </c>
      <c r="Y3778" s="69" t="str">
        <f t="shared" si="121"/>
        <v/>
      </c>
    </row>
    <row r="3779" spans="8:25" x14ac:dyDescent="0.25">
      <c r="H3779" s="155"/>
      <c r="I3779" s="151"/>
      <c r="J3779" s="152"/>
      <c r="K3779" s="153"/>
      <c r="L3779" s="153"/>
      <c r="M3779" s="153"/>
      <c r="N3779" s="153"/>
      <c r="O3779" s="153"/>
      <c r="P3779" s="153"/>
      <c r="Q3779" s="153"/>
      <c r="R3779" s="153"/>
      <c r="S3779" s="152"/>
      <c r="T3779" s="153"/>
      <c r="X3779" s="69" t="str">
        <f t="shared" si="122"/>
        <v/>
      </c>
      <c r="Y3779" s="69" t="str">
        <f t="shared" ref="Y3779:Y3842" si="123">IF(X3779&lt;&gt;"",IF(X3779&lt;365,"&lt; 1 year",IF(X3779&lt;730,"1-2",IF(X3779&lt;1095,"2-3",IF(X3779&lt;1460,"3-4",IF(X3779&lt;1825,"4-5","5+"))))),"")</f>
        <v/>
      </c>
    </row>
    <row r="3780" spans="8:25" x14ac:dyDescent="0.25">
      <c r="H3780" s="155"/>
      <c r="I3780" s="151"/>
      <c r="J3780" s="152"/>
      <c r="K3780" s="153"/>
      <c r="L3780" s="153"/>
      <c r="M3780" s="153"/>
      <c r="N3780" s="153"/>
      <c r="O3780" s="153"/>
      <c r="P3780" s="153"/>
      <c r="Q3780" s="153"/>
      <c r="R3780" s="153"/>
      <c r="S3780" s="152"/>
      <c r="T3780" s="153"/>
      <c r="X3780" s="69" t="str">
        <f t="shared" si="122"/>
        <v/>
      </c>
      <c r="Y3780" s="69" t="str">
        <f t="shared" si="123"/>
        <v/>
      </c>
    </row>
    <row r="3781" spans="8:25" x14ac:dyDescent="0.25">
      <c r="H3781" s="155"/>
      <c r="I3781" s="151"/>
      <c r="J3781" s="152"/>
      <c r="K3781" s="153"/>
      <c r="L3781" s="153"/>
      <c r="M3781" s="153"/>
      <c r="N3781" s="153"/>
      <c r="O3781" s="153"/>
      <c r="P3781" s="153"/>
      <c r="Q3781" s="153"/>
      <c r="R3781" s="153"/>
      <c r="S3781" s="152"/>
      <c r="T3781" s="153"/>
      <c r="X3781" s="69" t="str">
        <f t="shared" si="122"/>
        <v/>
      </c>
      <c r="Y3781" s="69" t="str">
        <f t="shared" si="123"/>
        <v/>
      </c>
    </row>
    <row r="3782" spans="8:25" x14ac:dyDescent="0.25">
      <c r="H3782" s="155"/>
      <c r="I3782" s="151"/>
      <c r="J3782" s="152"/>
      <c r="K3782" s="153"/>
      <c r="L3782" s="153"/>
      <c r="M3782" s="153"/>
      <c r="N3782" s="153"/>
      <c r="O3782" s="153"/>
      <c r="P3782" s="153"/>
      <c r="Q3782" s="153"/>
      <c r="R3782" s="153"/>
      <c r="S3782" s="152"/>
      <c r="T3782" s="153"/>
      <c r="X3782" s="69" t="str">
        <f t="shared" si="122"/>
        <v/>
      </c>
      <c r="Y3782" s="69" t="str">
        <f t="shared" si="123"/>
        <v/>
      </c>
    </row>
    <row r="3783" spans="8:25" x14ac:dyDescent="0.25">
      <c r="H3783" s="155"/>
      <c r="I3783" s="151"/>
      <c r="J3783" s="152"/>
      <c r="K3783" s="153"/>
      <c r="L3783" s="153"/>
      <c r="M3783" s="153"/>
      <c r="N3783" s="153"/>
      <c r="O3783" s="153"/>
      <c r="P3783" s="153"/>
      <c r="Q3783" s="153"/>
      <c r="R3783" s="153"/>
      <c r="S3783" s="152"/>
      <c r="T3783" s="153"/>
      <c r="X3783" s="69" t="str">
        <f t="shared" si="122"/>
        <v/>
      </c>
      <c r="Y3783" s="69" t="str">
        <f t="shared" si="123"/>
        <v/>
      </c>
    </row>
    <row r="3784" spans="8:25" x14ac:dyDescent="0.25">
      <c r="H3784" s="155"/>
      <c r="I3784" s="151"/>
      <c r="J3784" s="152"/>
      <c r="K3784" s="153"/>
      <c r="L3784" s="153"/>
      <c r="M3784" s="153"/>
      <c r="N3784" s="153"/>
      <c r="O3784" s="153"/>
      <c r="P3784" s="153"/>
      <c r="Q3784" s="153"/>
      <c r="R3784" s="153"/>
      <c r="S3784" s="152"/>
      <c r="T3784" s="153"/>
      <c r="X3784" s="69" t="str">
        <f t="shared" si="122"/>
        <v/>
      </c>
      <c r="Y3784" s="69" t="str">
        <f t="shared" si="123"/>
        <v/>
      </c>
    </row>
    <row r="3785" spans="8:25" x14ac:dyDescent="0.25">
      <c r="H3785" s="155"/>
      <c r="I3785" s="151"/>
      <c r="J3785" s="152"/>
      <c r="K3785" s="153"/>
      <c r="L3785" s="153"/>
      <c r="M3785" s="153"/>
      <c r="N3785" s="153"/>
      <c r="O3785" s="153"/>
      <c r="P3785" s="153"/>
      <c r="Q3785" s="153"/>
      <c r="R3785" s="153"/>
      <c r="S3785" s="152"/>
      <c r="T3785" s="153"/>
      <c r="X3785" s="69" t="str">
        <f t="shared" si="122"/>
        <v/>
      </c>
      <c r="Y3785" s="69" t="str">
        <f t="shared" si="123"/>
        <v/>
      </c>
    </row>
    <row r="3786" spans="8:25" x14ac:dyDescent="0.25">
      <c r="H3786" s="155"/>
      <c r="I3786" s="151"/>
      <c r="J3786" s="152"/>
      <c r="K3786" s="153"/>
      <c r="L3786" s="153"/>
      <c r="M3786" s="153"/>
      <c r="N3786" s="153"/>
      <c r="O3786" s="153"/>
      <c r="P3786" s="153"/>
      <c r="Q3786" s="153"/>
      <c r="R3786" s="153"/>
      <c r="S3786" s="152"/>
      <c r="T3786" s="153"/>
      <c r="X3786" s="69" t="str">
        <f t="shared" si="122"/>
        <v/>
      </c>
      <c r="Y3786" s="69" t="str">
        <f t="shared" si="123"/>
        <v/>
      </c>
    </row>
    <row r="3787" spans="8:25" x14ac:dyDescent="0.25">
      <c r="H3787" s="155"/>
      <c r="I3787" s="151"/>
      <c r="J3787" s="152"/>
      <c r="K3787" s="153"/>
      <c r="L3787" s="153"/>
      <c r="M3787" s="153"/>
      <c r="N3787" s="153"/>
      <c r="O3787" s="153"/>
      <c r="P3787" s="153"/>
      <c r="Q3787" s="153"/>
      <c r="R3787" s="153"/>
      <c r="S3787" s="152"/>
      <c r="T3787" s="153"/>
      <c r="X3787" s="69" t="str">
        <f t="shared" si="122"/>
        <v/>
      </c>
      <c r="Y3787" s="69" t="str">
        <f t="shared" si="123"/>
        <v/>
      </c>
    </row>
    <row r="3788" spans="8:25" x14ac:dyDescent="0.25">
      <c r="H3788" s="155"/>
      <c r="I3788" s="151"/>
      <c r="J3788" s="152"/>
      <c r="K3788" s="153"/>
      <c r="L3788" s="153"/>
      <c r="M3788" s="153"/>
      <c r="N3788" s="153"/>
      <c r="O3788" s="153"/>
      <c r="P3788" s="153"/>
      <c r="Q3788" s="153"/>
      <c r="R3788" s="153"/>
      <c r="S3788" s="152"/>
      <c r="T3788" s="153"/>
      <c r="X3788" s="69" t="str">
        <f t="shared" si="122"/>
        <v/>
      </c>
      <c r="Y3788" s="69" t="str">
        <f t="shared" si="123"/>
        <v/>
      </c>
    </row>
    <row r="3789" spans="8:25" x14ac:dyDescent="0.25">
      <c r="H3789" s="155"/>
      <c r="I3789" s="151"/>
      <c r="J3789" s="152"/>
      <c r="K3789" s="153"/>
      <c r="L3789" s="153"/>
      <c r="M3789" s="153"/>
      <c r="N3789" s="153"/>
      <c r="O3789" s="153"/>
      <c r="P3789" s="153"/>
      <c r="Q3789" s="153"/>
      <c r="R3789" s="153"/>
      <c r="S3789" s="152"/>
      <c r="T3789" s="153"/>
      <c r="X3789" s="69" t="str">
        <f t="shared" si="122"/>
        <v/>
      </c>
      <c r="Y3789" s="69" t="str">
        <f t="shared" si="123"/>
        <v/>
      </c>
    </row>
    <row r="3790" spans="8:25" x14ac:dyDescent="0.25">
      <c r="H3790" s="155"/>
      <c r="I3790" s="151"/>
      <c r="J3790" s="152"/>
      <c r="K3790" s="153"/>
      <c r="L3790" s="153"/>
      <c r="M3790" s="153"/>
      <c r="N3790" s="153"/>
      <c r="O3790" s="153"/>
      <c r="P3790" s="153"/>
      <c r="Q3790" s="153"/>
      <c r="R3790" s="153"/>
      <c r="S3790" s="152"/>
      <c r="T3790" s="153"/>
      <c r="X3790" s="69" t="str">
        <f t="shared" si="122"/>
        <v/>
      </c>
      <c r="Y3790" s="69" t="str">
        <f t="shared" si="123"/>
        <v/>
      </c>
    </row>
    <row r="3791" spans="8:25" x14ac:dyDescent="0.25">
      <c r="H3791" s="155"/>
      <c r="I3791" s="151"/>
      <c r="J3791" s="152"/>
      <c r="K3791" s="153"/>
      <c r="L3791" s="153"/>
      <c r="M3791" s="153"/>
      <c r="N3791" s="153"/>
      <c r="O3791" s="153"/>
      <c r="P3791" s="153"/>
      <c r="Q3791" s="153"/>
      <c r="R3791" s="153"/>
      <c r="S3791" s="152"/>
      <c r="T3791" s="153"/>
      <c r="X3791" s="69" t="str">
        <f t="shared" si="122"/>
        <v/>
      </c>
      <c r="Y3791" s="69" t="str">
        <f t="shared" si="123"/>
        <v/>
      </c>
    </row>
    <row r="3792" spans="8:25" x14ac:dyDescent="0.25">
      <c r="H3792" s="155"/>
      <c r="I3792" s="151"/>
      <c r="J3792" s="152"/>
      <c r="K3792" s="153"/>
      <c r="L3792" s="153"/>
      <c r="M3792" s="153"/>
      <c r="N3792" s="153"/>
      <c r="O3792" s="153"/>
      <c r="P3792" s="153"/>
      <c r="Q3792" s="153"/>
      <c r="R3792" s="153"/>
      <c r="S3792" s="152"/>
      <c r="T3792" s="153"/>
      <c r="X3792" s="69" t="str">
        <f t="shared" si="122"/>
        <v/>
      </c>
      <c r="Y3792" s="69" t="str">
        <f t="shared" si="123"/>
        <v/>
      </c>
    </row>
    <row r="3793" spans="8:25" x14ac:dyDescent="0.25">
      <c r="H3793" s="155"/>
      <c r="I3793" s="151"/>
      <c r="J3793" s="152"/>
      <c r="K3793" s="153"/>
      <c r="L3793" s="153"/>
      <c r="M3793" s="153"/>
      <c r="N3793" s="153"/>
      <c r="O3793" s="153"/>
      <c r="P3793" s="153"/>
      <c r="Q3793" s="153"/>
      <c r="R3793" s="153"/>
      <c r="S3793" s="152"/>
      <c r="T3793" s="153"/>
      <c r="X3793" s="69" t="str">
        <f t="shared" si="122"/>
        <v/>
      </c>
      <c r="Y3793" s="69" t="str">
        <f t="shared" si="123"/>
        <v/>
      </c>
    </row>
    <row r="3794" spans="8:25" x14ac:dyDescent="0.25">
      <c r="H3794" s="155"/>
      <c r="I3794" s="151"/>
      <c r="J3794" s="152"/>
      <c r="K3794" s="153"/>
      <c r="L3794" s="153"/>
      <c r="M3794" s="153"/>
      <c r="N3794" s="153"/>
      <c r="O3794" s="153"/>
      <c r="P3794" s="153"/>
      <c r="Q3794" s="153"/>
      <c r="R3794" s="153"/>
      <c r="S3794" s="152"/>
      <c r="T3794" s="153"/>
      <c r="X3794" s="69" t="str">
        <f t="shared" si="122"/>
        <v/>
      </c>
      <c r="Y3794" s="69" t="str">
        <f t="shared" si="123"/>
        <v/>
      </c>
    </row>
    <row r="3795" spans="8:25" x14ac:dyDescent="0.25">
      <c r="H3795" s="155"/>
      <c r="I3795" s="151"/>
      <c r="J3795" s="152"/>
      <c r="K3795" s="153"/>
      <c r="L3795" s="153"/>
      <c r="M3795" s="153"/>
      <c r="N3795" s="153"/>
      <c r="O3795" s="153"/>
      <c r="P3795" s="153"/>
      <c r="Q3795" s="153"/>
      <c r="R3795" s="153"/>
      <c r="S3795" s="152"/>
      <c r="T3795" s="153"/>
      <c r="X3795" s="69" t="str">
        <f t="shared" si="122"/>
        <v/>
      </c>
      <c r="Y3795" s="69" t="str">
        <f t="shared" si="123"/>
        <v/>
      </c>
    </row>
    <row r="3796" spans="8:25" x14ac:dyDescent="0.25">
      <c r="H3796" s="155"/>
      <c r="I3796" s="151"/>
      <c r="J3796" s="152"/>
      <c r="K3796" s="153"/>
      <c r="L3796" s="153"/>
      <c r="M3796" s="153"/>
      <c r="N3796" s="153"/>
      <c r="O3796" s="153"/>
      <c r="P3796" s="153"/>
      <c r="Q3796" s="153"/>
      <c r="R3796" s="153"/>
      <c r="S3796" s="152"/>
      <c r="T3796" s="153"/>
      <c r="X3796" s="69" t="str">
        <f t="shared" si="122"/>
        <v/>
      </c>
      <c r="Y3796" s="69" t="str">
        <f t="shared" si="123"/>
        <v/>
      </c>
    </row>
    <row r="3797" spans="8:25" x14ac:dyDescent="0.25">
      <c r="H3797" s="155"/>
      <c r="I3797" s="151"/>
      <c r="J3797" s="152"/>
      <c r="K3797" s="153"/>
      <c r="L3797" s="153"/>
      <c r="M3797" s="153"/>
      <c r="N3797" s="153"/>
      <c r="O3797" s="153"/>
      <c r="P3797" s="153"/>
      <c r="Q3797" s="153"/>
      <c r="R3797" s="153"/>
      <c r="S3797" s="152"/>
      <c r="T3797" s="153"/>
      <c r="X3797" s="69" t="str">
        <f t="shared" si="122"/>
        <v/>
      </c>
      <c r="Y3797" s="69" t="str">
        <f t="shared" si="123"/>
        <v/>
      </c>
    </row>
    <row r="3798" spans="8:25" x14ac:dyDescent="0.25">
      <c r="H3798" s="155"/>
      <c r="I3798" s="151"/>
      <c r="J3798" s="152"/>
      <c r="K3798" s="153"/>
      <c r="L3798" s="153"/>
      <c r="M3798" s="153"/>
      <c r="N3798" s="153"/>
      <c r="O3798" s="153"/>
      <c r="P3798" s="153"/>
      <c r="Q3798" s="153"/>
      <c r="R3798" s="153"/>
      <c r="S3798" s="152"/>
      <c r="T3798" s="153"/>
      <c r="X3798" s="69" t="str">
        <f t="shared" si="122"/>
        <v/>
      </c>
      <c r="Y3798" s="69" t="str">
        <f t="shared" si="123"/>
        <v/>
      </c>
    </row>
    <row r="3799" spans="8:25" x14ac:dyDescent="0.25">
      <c r="H3799" s="155"/>
      <c r="I3799" s="151"/>
      <c r="J3799" s="152"/>
      <c r="K3799" s="153"/>
      <c r="L3799" s="153"/>
      <c r="M3799" s="153"/>
      <c r="N3799" s="153"/>
      <c r="O3799" s="153"/>
      <c r="P3799" s="153"/>
      <c r="Q3799" s="153"/>
      <c r="R3799" s="153"/>
      <c r="S3799" s="152"/>
      <c r="T3799" s="153"/>
      <c r="X3799" s="69" t="str">
        <f t="shared" si="122"/>
        <v/>
      </c>
      <c r="Y3799" s="69" t="str">
        <f t="shared" si="123"/>
        <v/>
      </c>
    </row>
    <row r="3800" spans="8:25" x14ac:dyDescent="0.25">
      <c r="H3800" s="155"/>
      <c r="I3800" s="151"/>
      <c r="J3800" s="152"/>
      <c r="K3800" s="153"/>
      <c r="L3800" s="153"/>
      <c r="M3800" s="153"/>
      <c r="N3800" s="153"/>
      <c r="O3800" s="153"/>
      <c r="P3800" s="153"/>
      <c r="Q3800" s="153"/>
      <c r="R3800" s="153"/>
      <c r="S3800" s="152"/>
      <c r="T3800" s="153"/>
      <c r="X3800" s="69" t="str">
        <f t="shared" si="122"/>
        <v/>
      </c>
      <c r="Y3800" s="69" t="str">
        <f t="shared" si="123"/>
        <v/>
      </c>
    </row>
    <row r="3801" spans="8:25" x14ac:dyDescent="0.25">
      <c r="H3801" s="155"/>
      <c r="I3801" s="151"/>
      <c r="J3801" s="152"/>
      <c r="K3801" s="153"/>
      <c r="L3801" s="153"/>
      <c r="M3801" s="153"/>
      <c r="N3801" s="153"/>
      <c r="O3801" s="153"/>
      <c r="P3801" s="153"/>
      <c r="Q3801" s="153"/>
      <c r="R3801" s="153"/>
      <c r="S3801" s="152"/>
      <c r="T3801" s="153"/>
      <c r="X3801" s="69" t="str">
        <f t="shared" si="122"/>
        <v/>
      </c>
      <c r="Y3801" s="69" t="str">
        <f t="shared" si="123"/>
        <v/>
      </c>
    </row>
    <row r="3802" spans="8:25" x14ac:dyDescent="0.25">
      <c r="H3802" s="155"/>
      <c r="I3802" s="151"/>
      <c r="J3802" s="152"/>
      <c r="K3802" s="153"/>
      <c r="L3802" s="153"/>
      <c r="M3802" s="153"/>
      <c r="N3802" s="153"/>
      <c r="O3802" s="153"/>
      <c r="P3802" s="153"/>
      <c r="Q3802" s="153"/>
      <c r="R3802" s="153"/>
      <c r="S3802" s="152"/>
      <c r="T3802" s="153"/>
      <c r="X3802" s="69" t="str">
        <f t="shared" si="122"/>
        <v/>
      </c>
      <c r="Y3802" s="69" t="str">
        <f t="shared" si="123"/>
        <v/>
      </c>
    </row>
    <row r="3803" spans="8:25" x14ac:dyDescent="0.25">
      <c r="H3803" s="155"/>
      <c r="I3803" s="151"/>
      <c r="J3803" s="152"/>
      <c r="K3803" s="153"/>
      <c r="L3803" s="153"/>
      <c r="M3803" s="153"/>
      <c r="N3803" s="153"/>
      <c r="O3803" s="153"/>
      <c r="P3803" s="153"/>
      <c r="Q3803" s="153"/>
      <c r="R3803" s="153"/>
      <c r="S3803" s="152"/>
      <c r="T3803" s="153"/>
      <c r="X3803" s="69" t="str">
        <f t="shared" si="122"/>
        <v/>
      </c>
      <c r="Y3803" s="69" t="str">
        <f t="shared" si="123"/>
        <v/>
      </c>
    </row>
    <row r="3804" spans="8:25" x14ac:dyDescent="0.25">
      <c r="H3804" s="155"/>
      <c r="I3804" s="151"/>
      <c r="J3804" s="152"/>
      <c r="K3804" s="153"/>
      <c r="L3804" s="153"/>
      <c r="M3804" s="153"/>
      <c r="N3804" s="153"/>
      <c r="O3804" s="153"/>
      <c r="P3804" s="153"/>
      <c r="Q3804" s="153"/>
      <c r="R3804" s="153"/>
      <c r="S3804" s="152"/>
      <c r="T3804" s="153"/>
      <c r="X3804" s="69" t="str">
        <f t="shared" si="122"/>
        <v/>
      </c>
      <c r="Y3804" s="69" t="str">
        <f t="shared" si="123"/>
        <v/>
      </c>
    </row>
    <row r="3805" spans="8:25" x14ac:dyDescent="0.25">
      <c r="H3805" s="155"/>
      <c r="I3805" s="151"/>
      <c r="J3805" s="152"/>
      <c r="K3805" s="153"/>
      <c r="L3805" s="153"/>
      <c r="M3805" s="153"/>
      <c r="N3805" s="153"/>
      <c r="O3805" s="153"/>
      <c r="P3805" s="153"/>
      <c r="Q3805" s="153"/>
      <c r="R3805" s="153"/>
      <c r="S3805" s="152"/>
      <c r="T3805" s="153"/>
      <c r="X3805" s="69" t="str">
        <f t="shared" si="122"/>
        <v/>
      </c>
      <c r="Y3805" s="69" t="str">
        <f t="shared" si="123"/>
        <v/>
      </c>
    </row>
    <row r="3806" spans="8:25" x14ac:dyDescent="0.25">
      <c r="H3806" s="155"/>
      <c r="I3806" s="151"/>
      <c r="J3806" s="152"/>
      <c r="K3806" s="153"/>
      <c r="L3806" s="153"/>
      <c r="M3806" s="153"/>
      <c r="N3806" s="153"/>
      <c r="O3806" s="153"/>
      <c r="P3806" s="153"/>
      <c r="Q3806" s="153"/>
      <c r="R3806" s="153"/>
      <c r="S3806" s="152"/>
      <c r="T3806" s="153"/>
      <c r="X3806" s="69" t="str">
        <f t="shared" si="122"/>
        <v/>
      </c>
      <c r="Y3806" s="69" t="str">
        <f t="shared" si="123"/>
        <v/>
      </c>
    </row>
    <row r="3807" spans="8:25" x14ac:dyDescent="0.25">
      <c r="H3807" s="155"/>
      <c r="I3807" s="151"/>
      <c r="J3807" s="152"/>
      <c r="K3807" s="153"/>
      <c r="L3807" s="153"/>
      <c r="M3807" s="153"/>
      <c r="N3807" s="153"/>
      <c r="O3807" s="153"/>
      <c r="P3807" s="153"/>
      <c r="Q3807" s="153"/>
      <c r="R3807" s="153"/>
      <c r="S3807" s="152"/>
      <c r="T3807" s="153"/>
      <c r="X3807" s="69" t="str">
        <f t="shared" si="122"/>
        <v/>
      </c>
      <c r="Y3807" s="69" t="str">
        <f t="shared" si="123"/>
        <v/>
      </c>
    </row>
    <row r="3808" spans="8:25" x14ac:dyDescent="0.25">
      <c r="H3808" s="155"/>
      <c r="I3808" s="151"/>
      <c r="J3808" s="152"/>
      <c r="K3808" s="153"/>
      <c r="L3808" s="153"/>
      <c r="M3808" s="153"/>
      <c r="N3808" s="153"/>
      <c r="O3808" s="153"/>
      <c r="P3808" s="153"/>
      <c r="Q3808" s="153"/>
      <c r="R3808" s="153"/>
      <c r="S3808" s="152"/>
      <c r="T3808" s="153"/>
      <c r="X3808" s="69" t="str">
        <f t="shared" si="122"/>
        <v/>
      </c>
      <c r="Y3808" s="69" t="str">
        <f t="shared" si="123"/>
        <v/>
      </c>
    </row>
    <row r="3809" spans="8:25" x14ac:dyDescent="0.25">
      <c r="H3809" s="155"/>
      <c r="I3809" s="151"/>
      <c r="J3809" s="152"/>
      <c r="K3809" s="153"/>
      <c r="L3809" s="153"/>
      <c r="M3809" s="153"/>
      <c r="N3809" s="153"/>
      <c r="O3809" s="153"/>
      <c r="P3809" s="153"/>
      <c r="Q3809" s="153"/>
      <c r="R3809" s="153"/>
      <c r="S3809" s="152"/>
      <c r="T3809" s="153"/>
      <c r="X3809" s="69" t="str">
        <f t="shared" si="122"/>
        <v/>
      </c>
      <c r="Y3809" s="69" t="str">
        <f t="shared" si="123"/>
        <v/>
      </c>
    </row>
    <row r="3810" spans="8:25" x14ac:dyDescent="0.25">
      <c r="H3810" s="155"/>
      <c r="I3810" s="151"/>
      <c r="J3810" s="152"/>
      <c r="K3810" s="153"/>
      <c r="L3810" s="153"/>
      <c r="M3810" s="153"/>
      <c r="N3810" s="153"/>
      <c r="O3810" s="153"/>
      <c r="P3810" s="153"/>
      <c r="Q3810" s="153"/>
      <c r="R3810" s="153"/>
      <c r="S3810" s="152"/>
      <c r="T3810" s="153"/>
      <c r="X3810" s="69" t="str">
        <f t="shared" si="122"/>
        <v/>
      </c>
      <c r="Y3810" s="69" t="str">
        <f t="shared" si="123"/>
        <v/>
      </c>
    </row>
    <row r="3811" spans="8:25" x14ac:dyDescent="0.25">
      <c r="H3811" s="155"/>
      <c r="I3811" s="151"/>
      <c r="J3811" s="152"/>
      <c r="K3811" s="153"/>
      <c r="L3811" s="153"/>
      <c r="M3811" s="153"/>
      <c r="N3811" s="153"/>
      <c r="O3811" s="153"/>
      <c r="P3811" s="153"/>
      <c r="Q3811" s="153"/>
      <c r="R3811" s="153"/>
      <c r="S3811" s="152"/>
      <c r="T3811" s="153"/>
      <c r="X3811" s="69" t="str">
        <f t="shared" si="122"/>
        <v/>
      </c>
      <c r="Y3811" s="69" t="str">
        <f t="shared" si="123"/>
        <v/>
      </c>
    </row>
    <row r="3812" spans="8:25" x14ac:dyDescent="0.25">
      <c r="H3812" s="155"/>
      <c r="I3812" s="151"/>
      <c r="J3812" s="152"/>
      <c r="K3812" s="153"/>
      <c r="L3812" s="153"/>
      <c r="M3812" s="153"/>
      <c r="N3812" s="153"/>
      <c r="O3812" s="153"/>
      <c r="P3812" s="153"/>
      <c r="Q3812" s="153"/>
      <c r="R3812" s="153"/>
      <c r="S3812" s="152"/>
      <c r="T3812" s="153"/>
      <c r="X3812" s="69" t="str">
        <f t="shared" si="122"/>
        <v/>
      </c>
      <c r="Y3812" s="69" t="str">
        <f t="shared" si="123"/>
        <v/>
      </c>
    </row>
    <row r="3813" spans="8:25" x14ac:dyDescent="0.25">
      <c r="H3813" s="155"/>
      <c r="I3813" s="151"/>
      <c r="J3813" s="152"/>
      <c r="K3813" s="153"/>
      <c r="L3813" s="153"/>
      <c r="M3813" s="153"/>
      <c r="N3813" s="153"/>
      <c r="O3813" s="153"/>
      <c r="P3813" s="153"/>
      <c r="Q3813" s="153"/>
      <c r="R3813" s="153"/>
      <c r="S3813" s="152"/>
      <c r="T3813" s="153"/>
      <c r="X3813" s="69" t="str">
        <f t="shared" si="122"/>
        <v/>
      </c>
      <c r="Y3813" s="69" t="str">
        <f t="shared" si="123"/>
        <v/>
      </c>
    </row>
    <row r="3814" spans="8:25" x14ac:dyDescent="0.25">
      <c r="H3814" s="155"/>
      <c r="I3814" s="151"/>
      <c r="J3814" s="152"/>
      <c r="K3814" s="153"/>
      <c r="L3814" s="153"/>
      <c r="M3814" s="153"/>
      <c r="N3814" s="153"/>
      <c r="O3814" s="153"/>
      <c r="P3814" s="153"/>
      <c r="Q3814" s="153"/>
      <c r="R3814" s="153"/>
      <c r="S3814" s="152"/>
      <c r="T3814" s="153"/>
      <c r="X3814" s="69" t="str">
        <f t="shared" si="122"/>
        <v/>
      </c>
      <c r="Y3814" s="69" t="str">
        <f t="shared" si="123"/>
        <v/>
      </c>
    </row>
    <row r="3815" spans="8:25" x14ac:dyDescent="0.25">
      <c r="H3815" s="155"/>
      <c r="I3815" s="151"/>
      <c r="J3815" s="152"/>
      <c r="K3815" s="153"/>
      <c r="L3815" s="153"/>
      <c r="M3815" s="153"/>
      <c r="N3815" s="153"/>
      <c r="O3815" s="153"/>
      <c r="P3815" s="153"/>
      <c r="Q3815" s="153"/>
      <c r="R3815" s="153"/>
      <c r="S3815" s="152"/>
      <c r="T3815" s="153"/>
      <c r="X3815" s="69" t="str">
        <f t="shared" si="122"/>
        <v/>
      </c>
      <c r="Y3815" s="69" t="str">
        <f t="shared" si="123"/>
        <v/>
      </c>
    </row>
    <row r="3816" spans="8:25" x14ac:dyDescent="0.25">
      <c r="H3816" s="155"/>
      <c r="I3816" s="151"/>
      <c r="J3816" s="152"/>
      <c r="K3816" s="153"/>
      <c r="L3816" s="153"/>
      <c r="M3816" s="153"/>
      <c r="N3816" s="153"/>
      <c r="O3816" s="153"/>
      <c r="P3816" s="153"/>
      <c r="Q3816" s="153"/>
      <c r="R3816" s="153"/>
      <c r="S3816" s="152"/>
      <c r="T3816" s="153"/>
      <c r="X3816" s="69" t="str">
        <f t="shared" si="122"/>
        <v/>
      </c>
      <c r="Y3816" s="69" t="str">
        <f t="shared" si="123"/>
        <v/>
      </c>
    </row>
    <row r="3817" spans="8:25" x14ac:dyDescent="0.25">
      <c r="H3817" s="155"/>
      <c r="I3817" s="151"/>
      <c r="J3817" s="152"/>
      <c r="K3817" s="153"/>
      <c r="L3817" s="153"/>
      <c r="M3817" s="153"/>
      <c r="N3817" s="153"/>
      <c r="O3817" s="153"/>
      <c r="P3817" s="153"/>
      <c r="Q3817" s="153"/>
      <c r="R3817" s="153"/>
      <c r="S3817" s="152"/>
      <c r="T3817" s="153"/>
      <c r="X3817" s="69" t="str">
        <f t="shared" si="122"/>
        <v/>
      </c>
      <c r="Y3817" s="69" t="str">
        <f t="shared" si="123"/>
        <v/>
      </c>
    </row>
    <row r="3818" spans="8:25" x14ac:dyDescent="0.25">
      <c r="H3818" s="155"/>
      <c r="I3818" s="151"/>
      <c r="J3818" s="152"/>
      <c r="K3818" s="153"/>
      <c r="L3818" s="153"/>
      <c r="M3818" s="153"/>
      <c r="N3818" s="153"/>
      <c r="O3818" s="153"/>
      <c r="P3818" s="153"/>
      <c r="Q3818" s="153"/>
      <c r="R3818" s="153"/>
      <c r="S3818" s="152"/>
      <c r="T3818" s="153"/>
      <c r="X3818" s="69" t="str">
        <f t="shared" si="122"/>
        <v/>
      </c>
      <c r="Y3818" s="69" t="str">
        <f t="shared" si="123"/>
        <v/>
      </c>
    </row>
    <row r="3819" spans="8:25" x14ac:dyDescent="0.25">
      <c r="H3819" s="155"/>
      <c r="I3819" s="151"/>
      <c r="J3819" s="152"/>
      <c r="K3819" s="153"/>
      <c r="L3819" s="153"/>
      <c r="M3819" s="153"/>
      <c r="N3819" s="153"/>
      <c r="O3819" s="153"/>
      <c r="P3819" s="153"/>
      <c r="Q3819" s="153"/>
      <c r="R3819" s="153"/>
      <c r="S3819" s="152"/>
      <c r="T3819" s="153"/>
      <c r="X3819" s="69" t="str">
        <f t="shared" si="122"/>
        <v/>
      </c>
      <c r="Y3819" s="69" t="str">
        <f t="shared" si="123"/>
        <v/>
      </c>
    </row>
    <row r="3820" spans="8:25" x14ac:dyDescent="0.25">
      <c r="H3820" s="155"/>
      <c r="I3820" s="151"/>
      <c r="J3820" s="152"/>
      <c r="K3820" s="153"/>
      <c r="L3820" s="153"/>
      <c r="M3820" s="153"/>
      <c r="N3820" s="153"/>
      <c r="O3820" s="153"/>
      <c r="P3820" s="153"/>
      <c r="Q3820" s="153"/>
      <c r="R3820" s="153"/>
      <c r="S3820" s="152"/>
      <c r="T3820" s="153"/>
      <c r="X3820" s="69" t="str">
        <f t="shared" si="122"/>
        <v/>
      </c>
      <c r="Y3820" s="69" t="str">
        <f t="shared" si="123"/>
        <v/>
      </c>
    </row>
    <row r="3821" spans="8:25" x14ac:dyDescent="0.25">
      <c r="H3821" s="155"/>
      <c r="I3821" s="151"/>
      <c r="J3821" s="152"/>
      <c r="K3821" s="153"/>
      <c r="L3821" s="153"/>
      <c r="M3821" s="153"/>
      <c r="N3821" s="153"/>
      <c r="O3821" s="153"/>
      <c r="P3821" s="153"/>
      <c r="Q3821" s="153"/>
      <c r="R3821" s="153"/>
      <c r="S3821" s="152"/>
      <c r="T3821" s="153"/>
      <c r="X3821" s="69" t="str">
        <f t="shared" si="122"/>
        <v/>
      </c>
      <c r="Y3821" s="69" t="str">
        <f t="shared" si="123"/>
        <v/>
      </c>
    </row>
    <row r="3822" spans="8:25" x14ac:dyDescent="0.25">
      <c r="H3822" s="155"/>
      <c r="I3822" s="151"/>
      <c r="J3822" s="152"/>
      <c r="K3822" s="153"/>
      <c r="L3822" s="153"/>
      <c r="M3822" s="153"/>
      <c r="N3822" s="153"/>
      <c r="O3822" s="153"/>
      <c r="P3822" s="153"/>
      <c r="Q3822" s="153"/>
      <c r="R3822" s="153"/>
      <c r="S3822" s="152"/>
      <c r="T3822" s="153"/>
      <c r="X3822" s="69" t="str">
        <f t="shared" si="122"/>
        <v/>
      </c>
      <c r="Y3822" s="69" t="str">
        <f t="shared" si="123"/>
        <v/>
      </c>
    </row>
    <row r="3823" spans="8:25" x14ac:dyDescent="0.25">
      <c r="H3823" s="155"/>
      <c r="I3823" s="151"/>
      <c r="J3823" s="152"/>
      <c r="K3823" s="153"/>
      <c r="L3823" s="153"/>
      <c r="M3823" s="153"/>
      <c r="N3823" s="153"/>
      <c r="O3823" s="153"/>
      <c r="P3823" s="153"/>
      <c r="Q3823" s="153"/>
      <c r="R3823" s="153"/>
      <c r="S3823" s="152"/>
      <c r="T3823" s="153"/>
      <c r="X3823" s="69" t="str">
        <f t="shared" si="122"/>
        <v/>
      </c>
      <c r="Y3823" s="69" t="str">
        <f t="shared" si="123"/>
        <v/>
      </c>
    </row>
    <row r="3824" spans="8:25" x14ac:dyDescent="0.25">
      <c r="H3824" s="155"/>
      <c r="I3824" s="151"/>
      <c r="J3824" s="152"/>
      <c r="K3824" s="153"/>
      <c r="L3824" s="153"/>
      <c r="M3824" s="153"/>
      <c r="N3824" s="153"/>
      <c r="O3824" s="153"/>
      <c r="P3824" s="153"/>
      <c r="Q3824" s="153"/>
      <c r="R3824" s="153"/>
      <c r="S3824" s="152"/>
      <c r="T3824" s="153"/>
      <c r="X3824" s="69" t="str">
        <f t="shared" si="122"/>
        <v/>
      </c>
      <c r="Y3824" s="69" t="str">
        <f t="shared" si="123"/>
        <v/>
      </c>
    </row>
    <row r="3825" spans="8:25" x14ac:dyDescent="0.25">
      <c r="H3825" s="155"/>
      <c r="I3825" s="151"/>
      <c r="J3825" s="152"/>
      <c r="K3825" s="153"/>
      <c r="L3825" s="153"/>
      <c r="M3825" s="153"/>
      <c r="N3825" s="153"/>
      <c r="O3825" s="153"/>
      <c r="P3825" s="153"/>
      <c r="Q3825" s="153"/>
      <c r="R3825" s="153"/>
      <c r="S3825" s="152"/>
      <c r="T3825" s="153"/>
      <c r="X3825" s="69" t="str">
        <f t="shared" si="122"/>
        <v/>
      </c>
      <c r="Y3825" s="69" t="str">
        <f t="shared" si="123"/>
        <v/>
      </c>
    </row>
    <row r="3826" spans="8:25" x14ac:dyDescent="0.25">
      <c r="H3826" s="155"/>
      <c r="I3826" s="151"/>
      <c r="J3826" s="152"/>
      <c r="K3826" s="153"/>
      <c r="L3826" s="153"/>
      <c r="M3826" s="153"/>
      <c r="N3826" s="153"/>
      <c r="O3826" s="153"/>
      <c r="P3826" s="153"/>
      <c r="Q3826" s="153"/>
      <c r="R3826" s="153"/>
      <c r="S3826" s="152"/>
      <c r="T3826" s="153"/>
      <c r="X3826" s="69" t="str">
        <f t="shared" si="122"/>
        <v/>
      </c>
      <c r="Y3826" s="69" t="str">
        <f t="shared" si="123"/>
        <v/>
      </c>
    </row>
    <row r="3827" spans="8:25" x14ac:dyDescent="0.25">
      <c r="H3827" s="155"/>
      <c r="I3827" s="151"/>
      <c r="J3827" s="152"/>
      <c r="K3827" s="153"/>
      <c r="L3827" s="153"/>
      <c r="M3827" s="153"/>
      <c r="N3827" s="153"/>
      <c r="O3827" s="153"/>
      <c r="P3827" s="153"/>
      <c r="Q3827" s="153"/>
      <c r="R3827" s="153"/>
      <c r="S3827" s="152"/>
      <c r="T3827" s="153"/>
      <c r="X3827" s="69" t="str">
        <f t="shared" si="122"/>
        <v/>
      </c>
      <c r="Y3827" s="69" t="str">
        <f t="shared" si="123"/>
        <v/>
      </c>
    </row>
    <row r="3828" spans="8:25" x14ac:dyDescent="0.25">
      <c r="H3828" s="155"/>
      <c r="I3828" s="151"/>
      <c r="J3828" s="152"/>
      <c r="K3828" s="153"/>
      <c r="L3828" s="153"/>
      <c r="M3828" s="153"/>
      <c r="N3828" s="153"/>
      <c r="O3828" s="153"/>
      <c r="P3828" s="153"/>
      <c r="Q3828" s="153"/>
      <c r="R3828" s="153"/>
      <c r="S3828" s="152"/>
      <c r="T3828" s="153"/>
      <c r="X3828" s="69" t="str">
        <f t="shared" si="122"/>
        <v/>
      </c>
      <c r="Y3828" s="69" t="str">
        <f t="shared" si="123"/>
        <v/>
      </c>
    </row>
    <row r="3829" spans="8:25" x14ac:dyDescent="0.25">
      <c r="H3829" s="155"/>
      <c r="I3829" s="151"/>
      <c r="J3829" s="152"/>
      <c r="K3829" s="153"/>
      <c r="L3829" s="153"/>
      <c r="M3829" s="153"/>
      <c r="N3829" s="153"/>
      <c r="O3829" s="153"/>
      <c r="P3829" s="153"/>
      <c r="Q3829" s="153"/>
      <c r="R3829" s="153"/>
      <c r="S3829" s="152"/>
      <c r="T3829" s="153"/>
      <c r="X3829" s="69" t="str">
        <f t="shared" si="122"/>
        <v/>
      </c>
      <c r="Y3829" s="69" t="str">
        <f t="shared" si="123"/>
        <v/>
      </c>
    </row>
    <row r="3830" spans="8:25" x14ac:dyDescent="0.25">
      <c r="H3830" s="155"/>
      <c r="I3830" s="151"/>
      <c r="J3830" s="152"/>
      <c r="K3830" s="153"/>
      <c r="L3830" s="153"/>
      <c r="M3830" s="153"/>
      <c r="N3830" s="153"/>
      <c r="O3830" s="153"/>
      <c r="P3830" s="153"/>
      <c r="Q3830" s="153"/>
      <c r="R3830" s="153"/>
      <c r="S3830" s="152"/>
      <c r="T3830" s="153"/>
      <c r="X3830" s="69" t="str">
        <f t="shared" si="122"/>
        <v/>
      </c>
      <c r="Y3830" s="69" t="str">
        <f t="shared" si="123"/>
        <v/>
      </c>
    </row>
    <row r="3831" spans="8:25" x14ac:dyDescent="0.25">
      <c r="H3831" s="155"/>
      <c r="I3831" s="151"/>
      <c r="J3831" s="152"/>
      <c r="K3831" s="153"/>
      <c r="L3831" s="153"/>
      <c r="M3831" s="153"/>
      <c r="N3831" s="153"/>
      <c r="O3831" s="153"/>
      <c r="P3831" s="153"/>
      <c r="Q3831" s="153"/>
      <c r="R3831" s="153"/>
      <c r="S3831" s="152"/>
      <c r="T3831" s="153"/>
      <c r="X3831" s="69" t="str">
        <f t="shared" si="122"/>
        <v/>
      </c>
      <c r="Y3831" s="69" t="str">
        <f t="shared" si="123"/>
        <v/>
      </c>
    </row>
    <row r="3832" spans="8:25" x14ac:dyDescent="0.25">
      <c r="H3832" s="155"/>
      <c r="I3832" s="151"/>
      <c r="J3832" s="152"/>
      <c r="K3832" s="153"/>
      <c r="L3832" s="153"/>
      <c r="M3832" s="153"/>
      <c r="N3832" s="153"/>
      <c r="O3832" s="153"/>
      <c r="P3832" s="153"/>
      <c r="Q3832" s="153"/>
      <c r="R3832" s="153"/>
      <c r="S3832" s="152"/>
      <c r="T3832" s="153"/>
      <c r="X3832" s="69" t="str">
        <f t="shared" si="122"/>
        <v/>
      </c>
      <c r="Y3832" s="69" t="str">
        <f t="shared" si="123"/>
        <v/>
      </c>
    </row>
    <row r="3833" spans="8:25" x14ac:dyDescent="0.25">
      <c r="H3833" s="155"/>
      <c r="I3833" s="151"/>
      <c r="J3833" s="152"/>
      <c r="K3833" s="153"/>
      <c r="L3833" s="153"/>
      <c r="M3833" s="153"/>
      <c r="N3833" s="153"/>
      <c r="O3833" s="153"/>
      <c r="P3833" s="153"/>
      <c r="Q3833" s="153"/>
      <c r="R3833" s="153"/>
      <c r="S3833" s="152"/>
      <c r="T3833" s="153"/>
      <c r="X3833" s="69" t="str">
        <f t="shared" si="122"/>
        <v/>
      </c>
      <c r="Y3833" s="69" t="str">
        <f t="shared" si="123"/>
        <v/>
      </c>
    </row>
    <row r="3834" spans="8:25" x14ac:dyDescent="0.25">
      <c r="H3834" s="155"/>
      <c r="I3834" s="151"/>
      <c r="J3834" s="152"/>
      <c r="K3834" s="153"/>
      <c r="L3834" s="153"/>
      <c r="M3834" s="153"/>
      <c r="N3834" s="153"/>
      <c r="O3834" s="153"/>
      <c r="P3834" s="153"/>
      <c r="Q3834" s="153"/>
      <c r="R3834" s="153"/>
      <c r="S3834" s="152"/>
      <c r="T3834" s="153"/>
      <c r="X3834" s="69" t="str">
        <f t="shared" si="122"/>
        <v/>
      </c>
      <c r="Y3834" s="69" t="str">
        <f t="shared" si="123"/>
        <v/>
      </c>
    </row>
    <row r="3835" spans="8:25" x14ac:dyDescent="0.25">
      <c r="H3835" s="155"/>
      <c r="I3835" s="151"/>
      <c r="J3835" s="152"/>
      <c r="K3835" s="153"/>
      <c r="L3835" s="153"/>
      <c r="M3835" s="153"/>
      <c r="N3835" s="153"/>
      <c r="O3835" s="153"/>
      <c r="P3835" s="153"/>
      <c r="Q3835" s="153"/>
      <c r="R3835" s="153"/>
      <c r="S3835" s="152"/>
      <c r="T3835" s="153"/>
      <c r="X3835" s="69" t="str">
        <f t="shared" si="122"/>
        <v/>
      </c>
      <c r="Y3835" s="69" t="str">
        <f t="shared" si="123"/>
        <v/>
      </c>
    </row>
    <row r="3836" spans="8:25" x14ac:dyDescent="0.25">
      <c r="H3836" s="155"/>
      <c r="I3836" s="151"/>
      <c r="J3836" s="152"/>
      <c r="K3836" s="153"/>
      <c r="L3836" s="153"/>
      <c r="M3836" s="153"/>
      <c r="N3836" s="153"/>
      <c r="O3836" s="153"/>
      <c r="P3836" s="153"/>
      <c r="Q3836" s="153"/>
      <c r="R3836" s="153"/>
      <c r="S3836" s="152"/>
      <c r="T3836" s="153"/>
      <c r="X3836" s="69" t="str">
        <f t="shared" si="122"/>
        <v/>
      </c>
      <c r="Y3836" s="69" t="str">
        <f t="shared" si="123"/>
        <v/>
      </c>
    </row>
    <row r="3837" spans="8:25" x14ac:dyDescent="0.25">
      <c r="H3837" s="155"/>
      <c r="I3837" s="151"/>
      <c r="J3837" s="152"/>
      <c r="K3837" s="153"/>
      <c r="L3837" s="153"/>
      <c r="M3837" s="153"/>
      <c r="N3837" s="153"/>
      <c r="O3837" s="153"/>
      <c r="P3837" s="153"/>
      <c r="Q3837" s="153"/>
      <c r="R3837" s="153"/>
      <c r="S3837" s="152"/>
      <c r="T3837" s="153"/>
      <c r="X3837" s="69" t="str">
        <f t="shared" si="122"/>
        <v/>
      </c>
      <c r="Y3837" s="69" t="str">
        <f t="shared" si="123"/>
        <v/>
      </c>
    </row>
    <row r="3838" spans="8:25" x14ac:dyDescent="0.25">
      <c r="H3838" s="155"/>
      <c r="I3838" s="151"/>
      <c r="J3838" s="152"/>
      <c r="K3838" s="153"/>
      <c r="L3838" s="153"/>
      <c r="M3838" s="153"/>
      <c r="N3838" s="153"/>
      <c r="O3838" s="153"/>
      <c r="P3838" s="153"/>
      <c r="Q3838" s="153"/>
      <c r="R3838" s="153"/>
      <c r="S3838" s="152"/>
      <c r="T3838" s="153"/>
      <c r="X3838" s="69" t="str">
        <f t="shared" si="122"/>
        <v/>
      </c>
      <c r="Y3838" s="69" t="str">
        <f t="shared" si="123"/>
        <v/>
      </c>
    </row>
    <row r="3839" spans="8:25" x14ac:dyDescent="0.25">
      <c r="H3839" s="155"/>
      <c r="I3839" s="151"/>
      <c r="J3839" s="152"/>
      <c r="K3839" s="153"/>
      <c r="L3839" s="153"/>
      <c r="M3839" s="153"/>
      <c r="N3839" s="153"/>
      <c r="O3839" s="153"/>
      <c r="P3839" s="153"/>
      <c r="Q3839" s="153"/>
      <c r="R3839" s="153"/>
      <c r="S3839" s="152"/>
      <c r="T3839" s="153"/>
      <c r="X3839" s="69" t="str">
        <f t="shared" si="122"/>
        <v/>
      </c>
      <c r="Y3839" s="69" t="str">
        <f t="shared" si="123"/>
        <v/>
      </c>
    </row>
    <row r="3840" spans="8:25" x14ac:dyDescent="0.25">
      <c r="H3840" s="155"/>
      <c r="I3840" s="151"/>
      <c r="J3840" s="152"/>
      <c r="K3840" s="153"/>
      <c r="L3840" s="153"/>
      <c r="M3840" s="153"/>
      <c r="N3840" s="153"/>
      <c r="O3840" s="153"/>
      <c r="P3840" s="153"/>
      <c r="Q3840" s="153"/>
      <c r="R3840" s="153"/>
      <c r="S3840" s="152"/>
      <c r="T3840" s="153"/>
      <c r="X3840" s="69" t="str">
        <f t="shared" si="122"/>
        <v/>
      </c>
      <c r="Y3840" s="69" t="str">
        <f t="shared" si="123"/>
        <v/>
      </c>
    </row>
    <row r="3841" spans="8:25" x14ac:dyDescent="0.25">
      <c r="H3841" s="155"/>
      <c r="I3841" s="151"/>
      <c r="J3841" s="152"/>
      <c r="K3841" s="153"/>
      <c r="L3841" s="153"/>
      <c r="M3841" s="153"/>
      <c r="N3841" s="153"/>
      <c r="O3841" s="153"/>
      <c r="P3841" s="153"/>
      <c r="Q3841" s="153"/>
      <c r="R3841" s="153"/>
      <c r="S3841" s="152"/>
      <c r="T3841" s="153"/>
      <c r="X3841" s="69" t="str">
        <f t="shared" si="122"/>
        <v/>
      </c>
      <c r="Y3841" s="69" t="str">
        <f t="shared" si="123"/>
        <v/>
      </c>
    </row>
    <row r="3842" spans="8:25" x14ac:dyDescent="0.25">
      <c r="H3842" s="155"/>
      <c r="I3842" s="151"/>
      <c r="J3842" s="152"/>
      <c r="K3842" s="153"/>
      <c r="L3842" s="153"/>
      <c r="M3842" s="153"/>
      <c r="N3842" s="153"/>
      <c r="O3842" s="153"/>
      <c r="P3842" s="153"/>
      <c r="Q3842" s="153"/>
      <c r="R3842" s="153"/>
      <c r="S3842" s="152"/>
      <c r="T3842" s="153"/>
      <c r="X3842" s="69" t="str">
        <f t="shared" ref="X3842:X3905" si="124">IF(W3842&lt;&gt;"",W3842-I3842,"")</f>
        <v/>
      </c>
      <c r="Y3842" s="69" t="str">
        <f t="shared" si="123"/>
        <v/>
      </c>
    </row>
    <row r="3843" spans="8:25" x14ac:dyDescent="0.25">
      <c r="H3843" s="155"/>
      <c r="I3843" s="151"/>
      <c r="J3843" s="152"/>
      <c r="K3843" s="153"/>
      <c r="L3843" s="153"/>
      <c r="M3843" s="153"/>
      <c r="N3843" s="153"/>
      <c r="O3843" s="153"/>
      <c r="P3843" s="153"/>
      <c r="Q3843" s="153"/>
      <c r="R3843" s="153"/>
      <c r="S3843" s="152"/>
      <c r="T3843" s="153"/>
      <c r="X3843" s="69" t="str">
        <f t="shared" si="124"/>
        <v/>
      </c>
      <c r="Y3843" s="69" t="str">
        <f t="shared" ref="Y3843:Y3906" si="125">IF(X3843&lt;&gt;"",IF(X3843&lt;365,"&lt; 1 year",IF(X3843&lt;730,"1-2",IF(X3843&lt;1095,"2-3",IF(X3843&lt;1460,"3-4",IF(X3843&lt;1825,"4-5","5+"))))),"")</f>
        <v/>
      </c>
    </row>
    <row r="3844" spans="8:25" x14ac:dyDescent="0.25">
      <c r="H3844" s="155"/>
      <c r="I3844" s="151"/>
      <c r="J3844" s="152"/>
      <c r="K3844" s="153"/>
      <c r="L3844" s="153"/>
      <c r="M3844" s="153"/>
      <c r="N3844" s="153"/>
      <c r="O3844" s="153"/>
      <c r="P3844" s="153"/>
      <c r="Q3844" s="153"/>
      <c r="R3844" s="153"/>
      <c r="S3844" s="152"/>
      <c r="T3844" s="153"/>
      <c r="X3844" s="69" t="str">
        <f t="shared" si="124"/>
        <v/>
      </c>
      <c r="Y3844" s="69" t="str">
        <f t="shared" si="125"/>
        <v/>
      </c>
    </row>
    <row r="3845" spans="8:25" x14ac:dyDescent="0.25">
      <c r="H3845" s="155"/>
      <c r="I3845" s="151"/>
      <c r="J3845" s="152"/>
      <c r="K3845" s="153"/>
      <c r="L3845" s="153"/>
      <c r="M3845" s="153"/>
      <c r="N3845" s="153"/>
      <c r="O3845" s="153"/>
      <c r="P3845" s="153"/>
      <c r="Q3845" s="153"/>
      <c r="R3845" s="153"/>
      <c r="S3845" s="152"/>
      <c r="T3845" s="153"/>
      <c r="X3845" s="69" t="str">
        <f t="shared" si="124"/>
        <v/>
      </c>
      <c r="Y3845" s="69" t="str">
        <f t="shared" si="125"/>
        <v/>
      </c>
    </row>
    <row r="3846" spans="8:25" x14ac:dyDescent="0.25">
      <c r="H3846" s="155"/>
      <c r="I3846" s="151"/>
      <c r="J3846" s="152"/>
      <c r="K3846" s="153"/>
      <c r="L3846" s="153"/>
      <c r="M3846" s="153"/>
      <c r="N3846" s="153"/>
      <c r="O3846" s="153"/>
      <c r="P3846" s="153"/>
      <c r="Q3846" s="153"/>
      <c r="R3846" s="153"/>
      <c r="S3846" s="152"/>
      <c r="T3846" s="153"/>
      <c r="X3846" s="69" t="str">
        <f t="shared" si="124"/>
        <v/>
      </c>
      <c r="Y3846" s="69" t="str">
        <f t="shared" si="125"/>
        <v/>
      </c>
    </row>
    <row r="3847" spans="8:25" x14ac:dyDescent="0.25">
      <c r="H3847" s="155"/>
      <c r="I3847" s="151"/>
      <c r="J3847" s="152"/>
      <c r="K3847" s="153"/>
      <c r="L3847" s="153"/>
      <c r="M3847" s="153"/>
      <c r="N3847" s="153"/>
      <c r="O3847" s="153"/>
      <c r="P3847" s="153"/>
      <c r="Q3847" s="153"/>
      <c r="R3847" s="153"/>
      <c r="S3847" s="152"/>
      <c r="T3847" s="153"/>
      <c r="X3847" s="69" t="str">
        <f t="shared" si="124"/>
        <v/>
      </c>
      <c r="Y3847" s="69" t="str">
        <f t="shared" si="125"/>
        <v/>
      </c>
    </row>
    <row r="3848" spans="8:25" x14ac:dyDescent="0.25">
      <c r="H3848" s="155"/>
      <c r="I3848" s="151"/>
      <c r="J3848" s="152"/>
      <c r="K3848" s="153"/>
      <c r="L3848" s="153"/>
      <c r="M3848" s="153"/>
      <c r="N3848" s="153"/>
      <c r="O3848" s="153"/>
      <c r="P3848" s="153"/>
      <c r="Q3848" s="153"/>
      <c r="R3848" s="153"/>
      <c r="S3848" s="152"/>
      <c r="T3848" s="153"/>
      <c r="X3848" s="69" t="str">
        <f t="shared" si="124"/>
        <v/>
      </c>
      <c r="Y3848" s="69" t="str">
        <f t="shared" si="125"/>
        <v/>
      </c>
    </row>
    <row r="3849" spans="8:25" x14ac:dyDescent="0.25">
      <c r="H3849" s="155"/>
      <c r="I3849" s="151"/>
      <c r="J3849" s="152"/>
      <c r="K3849" s="153"/>
      <c r="L3849" s="153"/>
      <c r="M3849" s="153"/>
      <c r="N3849" s="153"/>
      <c r="O3849" s="153"/>
      <c r="P3849" s="153"/>
      <c r="Q3849" s="153"/>
      <c r="R3849" s="153"/>
      <c r="S3849" s="152"/>
      <c r="T3849" s="153"/>
      <c r="X3849" s="69" t="str">
        <f t="shared" si="124"/>
        <v/>
      </c>
      <c r="Y3849" s="69" t="str">
        <f t="shared" si="125"/>
        <v/>
      </c>
    </row>
    <row r="3850" spans="8:25" x14ac:dyDescent="0.25">
      <c r="H3850" s="155"/>
      <c r="I3850" s="151"/>
      <c r="J3850" s="152"/>
      <c r="K3850" s="153"/>
      <c r="L3850" s="153"/>
      <c r="M3850" s="153"/>
      <c r="N3850" s="153"/>
      <c r="O3850" s="153"/>
      <c r="P3850" s="153"/>
      <c r="Q3850" s="153"/>
      <c r="R3850" s="153"/>
      <c r="S3850" s="152"/>
      <c r="T3850" s="153"/>
      <c r="X3850" s="69" t="str">
        <f t="shared" si="124"/>
        <v/>
      </c>
      <c r="Y3850" s="69" t="str">
        <f t="shared" si="125"/>
        <v/>
      </c>
    </row>
    <row r="3851" spans="8:25" x14ac:dyDescent="0.25">
      <c r="H3851" s="155"/>
      <c r="I3851" s="151"/>
      <c r="J3851" s="152"/>
      <c r="K3851" s="153"/>
      <c r="L3851" s="153"/>
      <c r="M3851" s="153"/>
      <c r="N3851" s="153"/>
      <c r="O3851" s="153"/>
      <c r="P3851" s="153"/>
      <c r="Q3851" s="153"/>
      <c r="R3851" s="153"/>
      <c r="S3851" s="152"/>
      <c r="T3851" s="153"/>
      <c r="X3851" s="69" t="str">
        <f t="shared" si="124"/>
        <v/>
      </c>
      <c r="Y3851" s="69" t="str">
        <f t="shared" si="125"/>
        <v/>
      </c>
    </row>
    <row r="3852" spans="8:25" x14ac:dyDescent="0.25">
      <c r="H3852" s="155"/>
      <c r="I3852" s="151"/>
      <c r="J3852" s="152"/>
      <c r="K3852" s="153"/>
      <c r="L3852" s="153"/>
      <c r="M3852" s="153"/>
      <c r="N3852" s="153"/>
      <c r="O3852" s="153"/>
      <c r="P3852" s="153"/>
      <c r="Q3852" s="153"/>
      <c r="R3852" s="153"/>
      <c r="S3852" s="152"/>
      <c r="T3852" s="153"/>
      <c r="X3852" s="69" t="str">
        <f t="shared" si="124"/>
        <v/>
      </c>
      <c r="Y3852" s="69" t="str">
        <f t="shared" si="125"/>
        <v/>
      </c>
    </row>
    <row r="3853" spans="8:25" x14ac:dyDescent="0.25">
      <c r="H3853" s="155"/>
      <c r="I3853" s="151"/>
      <c r="J3853" s="152"/>
      <c r="K3853" s="153"/>
      <c r="L3853" s="153"/>
      <c r="M3853" s="153"/>
      <c r="N3853" s="153"/>
      <c r="O3853" s="153"/>
      <c r="P3853" s="153"/>
      <c r="Q3853" s="153"/>
      <c r="R3853" s="153"/>
      <c r="S3853" s="152"/>
      <c r="T3853" s="153"/>
      <c r="X3853" s="69" t="str">
        <f t="shared" si="124"/>
        <v/>
      </c>
      <c r="Y3853" s="69" t="str">
        <f t="shared" si="125"/>
        <v/>
      </c>
    </row>
    <row r="3854" spans="8:25" x14ac:dyDescent="0.25">
      <c r="H3854" s="155"/>
      <c r="I3854" s="151"/>
      <c r="J3854" s="152"/>
      <c r="K3854" s="153"/>
      <c r="L3854" s="153"/>
      <c r="M3854" s="153"/>
      <c r="N3854" s="153"/>
      <c r="O3854" s="153"/>
      <c r="P3854" s="153"/>
      <c r="Q3854" s="153"/>
      <c r="R3854" s="153"/>
      <c r="S3854" s="152"/>
      <c r="T3854" s="153"/>
      <c r="X3854" s="69" t="str">
        <f t="shared" si="124"/>
        <v/>
      </c>
      <c r="Y3854" s="69" t="str">
        <f t="shared" si="125"/>
        <v/>
      </c>
    </row>
    <row r="3855" spans="8:25" x14ac:dyDescent="0.25">
      <c r="H3855" s="155"/>
      <c r="I3855" s="151"/>
      <c r="J3855" s="152"/>
      <c r="K3855" s="153"/>
      <c r="L3855" s="153"/>
      <c r="M3855" s="153"/>
      <c r="N3855" s="153"/>
      <c r="O3855" s="153"/>
      <c r="P3855" s="153"/>
      <c r="Q3855" s="153"/>
      <c r="R3855" s="153"/>
      <c r="S3855" s="152"/>
      <c r="T3855" s="153"/>
      <c r="X3855" s="69" t="str">
        <f t="shared" si="124"/>
        <v/>
      </c>
      <c r="Y3855" s="69" t="str">
        <f t="shared" si="125"/>
        <v/>
      </c>
    </row>
    <row r="3856" spans="8:25" x14ac:dyDescent="0.25">
      <c r="H3856" s="155"/>
      <c r="I3856" s="151"/>
      <c r="J3856" s="152"/>
      <c r="K3856" s="153"/>
      <c r="L3856" s="153"/>
      <c r="M3856" s="153"/>
      <c r="N3856" s="153"/>
      <c r="O3856" s="153"/>
      <c r="P3856" s="153"/>
      <c r="Q3856" s="153"/>
      <c r="R3856" s="153"/>
      <c r="S3856" s="152"/>
      <c r="T3856" s="153"/>
      <c r="X3856" s="69" t="str">
        <f t="shared" si="124"/>
        <v/>
      </c>
      <c r="Y3856" s="69" t="str">
        <f t="shared" si="125"/>
        <v/>
      </c>
    </row>
    <row r="3857" spans="8:25" x14ac:dyDescent="0.25">
      <c r="H3857" s="155"/>
      <c r="I3857" s="151"/>
      <c r="J3857" s="152"/>
      <c r="K3857" s="153"/>
      <c r="L3857" s="153"/>
      <c r="M3857" s="153"/>
      <c r="N3857" s="153"/>
      <c r="O3857" s="153"/>
      <c r="P3857" s="153"/>
      <c r="Q3857" s="153"/>
      <c r="R3857" s="153"/>
      <c r="S3857" s="152"/>
      <c r="T3857" s="153"/>
      <c r="X3857" s="69" t="str">
        <f t="shared" si="124"/>
        <v/>
      </c>
      <c r="Y3857" s="69" t="str">
        <f t="shared" si="125"/>
        <v/>
      </c>
    </row>
    <row r="3858" spans="8:25" x14ac:dyDescent="0.25">
      <c r="H3858" s="155"/>
      <c r="I3858" s="151"/>
      <c r="J3858" s="152"/>
      <c r="K3858" s="153"/>
      <c r="L3858" s="153"/>
      <c r="M3858" s="153"/>
      <c r="N3858" s="153"/>
      <c r="O3858" s="153"/>
      <c r="P3858" s="153"/>
      <c r="Q3858" s="153"/>
      <c r="R3858" s="153"/>
      <c r="S3858" s="152"/>
      <c r="T3858" s="153"/>
      <c r="X3858" s="69" t="str">
        <f t="shared" si="124"/>
        <v/>
      </c>
      <c r="Y3858" s="69" t="str">
        <f t="shared" si="125"/>
        <v/>
      </c>
    </row>
    <row r="3859" spans="8:25" x14ac:dyDescent="0.25">
      <c r="H3859" s="155"/>
      <c r="I3859" s="151"/>
      <c r="J3859" s="152"/>
      <c r="K3859" s="153"/>
      <c r="L3859" s="153"/>
      <c r="M3859" s="153"/>
      <c r="N3859" s="153"/>
      <c r="O3859" s="153"/>
      <c r="P3859" s="153"/>
      <c r="Q3859" s="153"/>
      <c r="R3859" s="153"/>
      <c r="S3859" s="152"/>
      <c r="T3859" s="153"/>
      <c r="X3859" s="69" t="str">
        <f t="shared" si="124"/>
        <v/>
      </c>
      <c r="Y3859" s="69" t="str">
        <f t="shared" si="125"/>
        <v/>
      </c>
    </row>
    <row r="3860" spans="8:25" x14ac:dyDescent="0.25">
      <c r="H3860" s="155"/>
      <c r="I3860" s="151"/>
      <c r="J3860" s="152"/>
      <c r="K3860" s="153"/>
      <c r="L3860" s="153"/>
      <c r="M3860" s="153"/>
      <c r="N3860" s="153"/>
      <c r="O3860" s="153"/>
      <c r="P3860" s="153"/>
      <c r="Q3860" s="153"/>
      <c r="R3860" s="153"/>
      <c r="S3860" s="152"/>
      <c r="T3860" s="153"/>
      <c r="X3860" s="69" t="str">
        <f t="shared" si="124"/>
        <v/>
      </c>
      <c r="Y3860" s="69" t="str">
        <f t="shared" si="125"/>
        <v/>
      </c>
    </row>
    <row r="3861" spans="8:25" x14ac:dyDescent="0.25">
      <c r="H3861" s="155"/>
      <c r="I3861" s="151"/>
      <c r="J3861" s="152"/>
      <c r="K3861" s="153"/>
      <c r="L3861" s="153"/>
      <c r="M3861" s="153"/>
      <c r="N3861" s="153"/>
      <c r="O3861" s="153"/>
      <c r="P3861" s="153"/>
      <c r="Q3861" s="153"/>
      <c r="R3861" s="153"/>
      <c r="S3861" s="152"/>
      <c r="T3861" s="153"/>
      <c r="X3861" s="69" t="str">
        <f t="shared" si="124"/>
        <v/>
      </c>
      <c r="Y3861" s="69" t="str">
        <f t="shared" si="125"/>
        <v/>
      </c>
    </row>
    <row r="3862" spans="8:25" x14ac:dyDescent="0.25">
      <c r="H3862" s="155"/>
      <c r="I3862" s="151"/>
      <c r="J3862" s="152"/>
      <c r="K3862" s="153"/>
      <c r="L3862" s="153"/>
      <c r="M3862" s="153"/>
      <c r="N3862" s="153"/>
      <c r="O3862" s="153"/>
      <c r="P3862" s="153"/>
      <c r="Q3862" s="153"/>
      <c r="R3862" s="153"/>
      <c r="S3862" s="152"/>
      <c r="T3862" s="153"/>
      <c r="X3862" s="69" t="str">
        <f t="shared" si="124"/>
        <v/>
      </c>
      <c r="Y3862" s="69" t="str">
        <f t="shared" si="125"/>
        <v/>
      </c>
    </row>
    <row r="3863" spans="8:25" x14ac:dyDescent="0.25">
      <c r="H3863" s="155"/>
      <c r="I3863" s="151"/>
      <c r="J3863" s="152"/>
      <c r="K3863" s="153"/>
      <c r="L3863" s="153"/>
      <c r="M3863" s="153"/>
      <c r="N3863" s="153"/>
      <c r="O3863" s="153"/>
      <c r="P3863" s="153"/>
      <c r="Q3863" s="153"/>
      <c r="R3863" s="153"/>
      <c r="S3863" s="152"/>
      <c r="T3863" s="153"/>
      <c r="X3863" s="69" t="str">
        <f t="shared" si="124"/>
        <v/>
      </c>
      <c r="Y3863" s="69" t="str">
        <f t="shared" si="125"/>
        <v/>
      </c>
    </row>
    <row r="3864" spans="8:25" x14ac:dyDescent="0.25">
      <c r="H3864" s="155"/>
      <c r="I3864" s="151"/>
      <c r="J3864" s="152"/>
      <c r="K3864" s="153"/>
      <c r="L3864" s="153"/>
      <c r="M3864" s="153"/>
      <c r="N3864" s="153"/>
      <c r="O3864" s="153"/>
      <c r="P3864" s="153"/>
      <c r="Q3864" s="153"/>
      <c r="R3864" s="153"/>
      <c r="S3864" s="152"/>
      <c r="T3864" s="153"/>
      <c r="X3864" s="69" t="str">
        <f t="shared" si="124"/>
        <v/>
      </c>
      <c r="Y3864" s="69" t="str">
        <f t="shared" si="125"/>
        <v/>
      </c>
    </row>
    <row r="3865" spans="8:25" x14ac:dyDescent="0.25">
      <c r="H3865" s="155"/>
      <c r="I3865" s="151"/>
      <c r="J3865" s="152"/>
      <c r="K3865" s="153"/>
      <c r="L3865" s="153"/>
      <c r="M3865" s="153"/>
      <c r="N3865" s="153"/>
      <c r="O3865" s="153"/>
      <c r="P3865" s="153"/>
      <c r="Q3865" s="153"/>
      <c r="R3865" s="153"/>
      <c r="S3865" s="152"/>
      <c r="T3865" s="153"/>
      <c r="X3865" s="69" t="str">
        <f t="shared" si="124"/>
        <v/>
      </c>
      <c r="Y3865" s="69" t="str">
        <f t="shared" si="125"/>
        <v/>
      </c>
    </row>
    <row r="3866" spans="8:25" x14ac:dyDescent="0.25">
      <c r="H3866" s="155"/>
      <c r="I3866" s="151"/>
      <c r="J3866" s="152"/>
      <c r="K3866" s="153"/>
      <c r="L3866" s="153"/>
      <c r="M3866" s="153"/>
      <c r="N3866" s="153"/>
      <c r="O3866" s="153"/>
      <c r="P3866" s="153"/>
      <c r="Q3866" s="153"/>
      <c r="R3866" s="153"/>
      <c r="S3866" s="152"/>
      <c r="T3866" s="153"/>
      <c r="X3866" s="69" t="str">
        <f t="shared" si="124"/>
        <v/>
      </c>
      <c r="Y3866" s="69" t="str">
        <f t="shared" si="125"/>
        <v/>
      </c>
    </row>
    <row r="3867" spans="8:25" x14ac:dyDescent="0.25">
      <c r="H3867" s="155"/>
      <c r="I3867" s="151"/>
      <c r="J3867" s="152"/>
      <c r="K3867" s="153"/>
      <c r="L3867" s="153"/>
      <c r="M3867" s="153"/>
      <c r="N3867" s="153"/>
      <c r="O3867" s="153"/>
      <c r="P3867" s="153"/>
      <c r="Q3867" s="153"/>
      <c r="R3867" s="153"/>
      <c r="S3867" s="152"/>
      <c r="T3867" s="153"/>
      <c r="X3867" s="69" t="str">
        <f t="shared" si="124"/>
        <v/>
      </c>
      <c r="Y3867" s="69" t="str">
        <f t="shared" si="125"/>
        <v/>
      </c>
    </row>
    <row r="3868" spans="8:25" x14ac:dyDescent="0.25">
      <c r="H3868" s="155"/>
      <c r="I3868" s="151"/>
      <c r="J3868" s="152"/>
      <c r="K3868" s="153"/>
      <c r="L3868" s="153"/>
      <c r="M3868" s="153"/>
      <c r="N3868" s="153"/>
      <c r="O3868" s="153"/>
      <c r="P3868" s="153"/>
      <c r="Q3868" s="153"/>
      <c r="R3868" s="153"/>
      <c r="S3868" s="152"/>
      <c r="T3868" s="153"/>
      <c r="X3868" s="69" t="str">
        <f t="shared" si="124"/>
        <v/>
      </c>
      <c r="Y3868" s="69" t="str">
        <f t="shared" si="125"/>
        <v/>
      </c>
    </row>
    <row r="3869" spans="8:25" x14ac:dyDescent="0.25">
      <c r="H3869" s="155"/>
      <c r="I3869" s="151"/>
      <c r="J3869" s="152"/>
      <c r="K3869" s="153"/>
      <c r="L3869" s="153"/>
      <c r="M3869" s="153"/>
      <c r="N3869" s="153"/>
      <c r="O3869" s="153"/>
      <c r="P3869" s="153"/>
      <c r="Q3869" s="153"/>
      <c r="R3869" s="153"/>
      <c r="S3869" s="152"/>
      <c r="T3869" s="153"/>
      <c r="X3869" s="69" t="str">
        <f t="shared" si="124"/>
        <v/>
      </c>
      <c r="Y3869" s="69" t="str">
        <f t="shared" si="125"/>
        <v/>
      </c>
    </row>
    <row r="3870" spans="8:25" x14ac:dyDescent="0.25">
      <c r="H3870" s="155"/>
      <c r="I3870" s="151"/>
      <c r="J3870" s="152"/>
      <c r="K3870" s="153"/>
      <c r="L3870" s="153"/>
      <c r="M3870" s="153"/>
      <c r="N3870" s="153"/>
      <c r="O3870" s="153"/>
      <c r="P3870" s="153"/>
      <c r="Q3870" s="153"/>
      <c r="R3870" s="153"/>
      <c r="S3870" s="152"/>
      <c r="T3870" s="153"/>
      <c r="X3870" s="69" t="str">
        <f t="shared" si="124"/>
        <v/>
      </c>
      <c r="Y3870" s="69" t="str">
        <f t="shared" si="125"/>
        <v/>
      </c>
    </row>
    <row r="3871" spans="8:25" x14ac:dyDescent="0.25">
      <c r="H3871" s="155"/>
      <c r="I3871" s="151"/>
      <c r="J3871" s="152"/>
      <c r="K3871" s="153"/>
      <c r="L3871" s="153"/>
      <c r="M3871" s="153"/>
      <c r="N3871" s="153"/>
      <c r="O3871" s="153"/>
      <c r="P3871" s="153"/>
      <c r="Q3871" s="153"/>
      <c r="R3871" s="153"/>
      <c r="S3871" s="152"/>
      <c r="T3871" s="153"/>
      <c r="X3871" s="69" t="str">
        <f t="shared" si="124"/>
        <v/>
      </c>
      <c r="Y3871" s="69" t="str">
        <f t="shared" si="125"/>
        <v/>
      </c>
    </row>
    <row r="3872" spans="8:25" x14ac:dyDescent="0.25">
      <c r="H3872" s="155"/>
      <c r="I3872" s="151"/>
      <c r="J3872" s="152"/>
      <c r="K3872" s="153"/>
      <c r="L3872" s="153"/>
      <c r="M3872" s="153"/>
      <c r="N3872" s="153"/>
      <c r="O3872" s="153"/>
      <c r="P3872" s="153"/>
      <c r="Q3872" s="153"/>
      <c r="R3872" s="153"/>
      <c r="S3872" s="152"/>
      <c r="T3872" s="153"/>
      <c r="X3872" s="69" t="str">
        <f t="shared" si="124"/>
        <v/>
      </c>
      <c r="Y3872" s="69" t="str">
        <f t="shared" si="125"/>
        <v/>
      </c>
    </row>
    <row r="3873" spans="8:25" x14ac:dyDescent="0.25">
      <c r="H3873" s="155"/>
      <c r="I3873" s="151"/>
      <c r="J3873" s="152"/>
      <c r="K3873" s="153"/>
      <c r="L3873" s="153"/>
      <c r="M3873" s="153"/>
      <c r="N3873" s="153"/>
      <c r="O3873" s="153"/>
      <c r="P3873" s="153"/>
      <c r="Q3873" s="153"/>
      <c r="R3873" s="153"/>
      <c r="S3873" s="152"/>
      <c r="T3873" s="153"/>
      <c r="X3873" s="69" t="str">
        <f t="shared" si="124"/>
        <v/>
      </c>
      <c r="Y3873" s="69" t="str">
        <f t="shared" si="125"/>
        <v/>
      </c>
    </row>
    <row r="3874" spans="8:25" x14ac:dyDescent="0.25">
      <c r="H3874" s="155"/>
      <c r="I3874" s="151"/>
      <c r="J3874" s="152"/>
      <c r="K3874" s="153"/>
      <c r="L3874" s="153"/>
      <c r="M3874" s="153"/>
      <c r="N3874" s="153"/>
      <c r="O3874" s="153"/>
      <c r="P3874" s="153"/>
      <c r="Q3874" s="153"/>
      <c r="R3874" s="153"/>
      <c r="S3874" s="152"/>
      <c r="T3874" s="153"/>
      <c r="X3874" s="69" t="str">
        <f t="shared" si="124"/>
        <v/>
      </c>
      <c r="Y3874" s="69" t="str">
        <f t="shared" si="125"/>
        <v/>
      </c>
    </row>
    <row r="3875" spans="8:25" x14ac:dyDescent="0.25">
      <c r="H3875" s="155"/>
      <c r="I3875" s="151"/>
      <c r="J3875" s="152"/>
      <c r="K3875" s="153"/>
      <c r="L3875" s="153"/>
      <c r="M3875" s="153"/>
      <c r="N3875" s="153"/>
      <c r="O3875" s="153"/>
      <c r="P3875" s="153"/>
      <c r="Q3875" s="153"/>
      <c r="R3875" s="153"/>
      <c r="S3875" s="152"/>
      <c r="T3875" s="153"/>
      <c r="X3875" s="69" t="str">
        <f t="shared" si="124"/>
        <v/>
      </c>
      <c r="Y3875" s="69" t="str">
        <f t="shared" si="125"/>
        <v/>
      </c>
    </row>
    <row r="3876" spans="8:25" x14ac:dyDescent="0.25">
      <c r="H3876" s="155"/>
      <c r="I3876" s="151"/>
      <c r="J3876" s="152"/>
      <c r="K3876" s="153"/>
      <c r="L3876" s="153"/>
      <c r="M3876" s="153"/>
      <c r="N3876" s="153"/>
      <c r="O3876" s="153"/>
      <c r="P3876" s="153"/>
      <c r="Q3876" s="153"/>
      <c r="R3876" s="153"/>
      <c r="S3876" s="152"/>
      <c r="T3876" s="153"/>
      <c r="X3876" s="69" t="str">
        <f t="shared" si="124"/>
        <v/>
      </c>
      <c r="Y3876" s="69" t="str">
        <f t="shared" si="125"/>
        <v/>
      </c>
    </row>
    <row r="3877" spans="8:25" x14ac:dyDescent="0.25">
      <c r="H3877" s="155"/>
      <c r="I3877" s="151"/>
      <c r="J3877" s="152"/>
      <c r="K3877" s="153"/>
      <c r="L3877" s="153"/>
      <c r="M3877" s="153"/>
      <c r="N3877" s="153"/>
      <c r="O3877" s="153"/>
      <c r="P3877" s="153"/>
      <c r="Q3877" s="153"/>
      <c r="R3877" s="153"/>
      <c r="S3877" s="152"/>
      <c r="T3877" s="153"/>
      <c r="X3877" s="69" t="str">
        <f t="shared" si="124"/>
        <v/>
      </c>
      <c r="Y3877" s="69" t="str">
        <f t="shared" si="125"/>
        <v/>
      </c>
    </row>
    <row r="3878" spans="8:25" x14ac:dyDescent="0.25">
      <c r="H3878" s="155"/>
      <c r="I3878" s="151"/>
      <c r="J3878" s="152"/>
      <c r="K3878" s="153"/>
      <c r="L3878" s="153"/>
      <c r="M3878" s="153"/>
      <c r="N3878" s="153"/>
      <c r="O3878" s="153"/>
      <c r="P3878" s="153"/>
      <c r="Q3878" s="153"/>
      <c r="R3878" s="153"/>
      <c r="S3878" s="152"/>
      <c r="T3878" s="153"/>
      <c r="X3878" s="69" t="str">
        <f t="shared" si="124"/>
        <v/>
      </c>
      <c r="Y3878" s="69" t="str">
        <f t="shared" si="125"/>
        <v/>
      </c>
    </row>
    <row r="3879" spans="8:25" x14ac:dyDescent="0.25">
      <c r="H3879" s="155"/>
      <c r="I3879" s="151"/>
      <c r="J3879" s="152"/>
      <c r="K3879" s="153"/>
      <c r="L3879" s="153"/>
      <c r="M3879" s="153"/>
      <c r="N3879" s="153"/>
      <c r="O3879" s="153"/>
      <c r="P3879" s="153"/>
      <c r="Q3879" s="153"/>
      <c r="R3879" s="153"/>
      <c r="S3879" s="152"/>
      <c r="T3879" s="153"/>
      <c r="X3879" s="69" t="str">
        <f t="shared" si="124"/>
        <v/>
      </c>
      <c r="Y3879" s="69" t="str">
        <f t="shared" si="125"/>
        <v/>
      </c>
    </row>
    <row r="3880" spans="8:25" x14ac:dyDescent="0.25">
      <c r="H3880" s="155"/>
      <c r="I3880" s="151"/>
      <c r="J3880" s="152"/>
      <c r="K3880" s="153"/>
      <c r="L3880" s="153"/>
      <c r="M3880" s="153"/>
      <c r="N3880" s="153"/>
      <c r="O3880" s="153"/>
      <c r="P3880" s="153"/>
      <c r="Q3880" s="153"/>
      <c r="R3880" s="153"/>
      <c r="S3880" s="152"/>
      <c r="T3880" s="153"/>
      <c r="X3880" s="69" t="str">
        <f t="shared" si="124"/>
        <v/>
      </c>
      <c r="Y3880" s="69" t="str">
        <f t="shared" si="125"/>
        <v/>
      </c>
    </row>
    <row r="3881" spans="8:25" x14ac:dyDescent="0.25">
      <c r="H3881" s="155"/>
      <c r="I3881" s="151"/>
      <c r="J3881" s="152"/>
      <c r="K3881" s="153"/>
      <c r="L3881" s="153"/>
      <c r="M3881" s="153"/>
      <c r="N3881" s="153"/>
      <c r="O3881" s="153"/>
      <c r="P3881" s="153"/>
      <c r="Q3881" s="153"/>
      <c r="R3881" s="153"/>
      <c r="S3881" s="152"/>
      <c r="T3881" s="153"/>
      <c r="X3881" s="69" t="str">
        <f t="shared" si="124"/>
        <v/>
      </c>
      <c r="Y3881" s="69" t="str">
        <f t="shared" si="125"/>
        <v/>
      </c>
    </row>
    <row r="3882" spans="8:25" x14ac:dyDescent="0.25">
      <c r="H3882" s="155"/>
      <c r="I3882" s="151"/>
      <c r="J3882" s="152"/>
      <c r="K3882" s="153"/>
      <c r="L3882" s="153"/>
      <c r="M3882" s="153"/>
      <c r="N3882" s="153"/>
      <c r="O3882" s="153"/>
      <c r="P3882" s="153"/>
      <c r="Q3882" s="153"/>
      <c r="R3882" s="153"/>
      <c r="S3882" s="152"/>
      <c r="T3882" s="153"/>
      <c r="X3882" s="69" t="str">
        <f t="shared" si="124"/>
        <v/>
      </c>
      <c r="Y3882" s="69" t="str">
        <f t="shared" si="125"/>
        <v/>
      </c>
    </row>
    <row r="3883" spans="8:25" x14ac:dyDescent="0.25">
      <c r="H3883" s="155"/>
      <c r="I3883" s="151"/>
      <c r="J3883" s="152"/>
      <c r="K3883" s="153"/>
      <c r="L3883" s="153"/>
      <c r="M3883" s="153"/>
      <c r="N3883" s="153"/>
      <c r="O3883" s="153"/>
      <c r="P3883" s="153"/>
      <c r="Q3883" s="153"/>
      <c r="R3883" s="153"/>
      <c r="S3883" s="152"/>
      <c r="T3883" s="153"/>
      <c r="X3883" s="69" t="str">
        <f t="shared" si="124"/>
        <v/>
      </c>
      <c r="Y3883" s="69" t="str">
        <f t="shared" si="125"/>
        <v/>
      </c>
    </row>
    <row r="3884" spans="8:25" x14ac:dyDescent="0.25">
      <c r="H3884" s="155"/>
      <c r="I3884" s="151"/>
      <c r="J3884" s="152"/>
      <c r="K3884" s="153"/>
      <c r="L3884" s="153"/>
      <c r="M3884" s="153"/>
      <c r="N3884" s="153"/>
      <c r="O3884" s="153"/>
      <c r="P3884" s="153"/>
      <c r="Q3884" s="153"/>
      <c r="R3884" s="153"/>
      <c r="S3884" s="152"/>
      <c r="T3884" s="153"/>
      <c r="X3884" s="69" t="str">
        <f t="shared" si="124"/>
        <v/>
      </c>
      <c r="Y3884" s="69" t="str">
        <f t="shared" si="125"/>
        <v/>
      </c>
    </row>
    <row r="3885" spans="8:25" x14ac:dyDescent="0.25">
      <c r="H3885" s="155"/>
      <c r="I3885" s="151"/>
      <c r="J3885" s="152"/>
      <c r="K3885" s="153"/>
      <c r="L3885" s="153"/>
      <c r="M3885" s="153"/>
      <c r="N3885" s="153"/>
      <c r="O3885" s="153"/>
      <c r="P3885" s="153"/>
      <c r="Q3885" s="153"/>
      <c r="R3885" s="153"/>
      <c r="S3885" s="152"/>
      <c r="T3885" s="153"/>
      <c r="X3885" s="69" t="str">
        <f t="shared" si="124"/>
        <v/>
      </c>
      <c r="Y3885" s="69" t="str">
        <f t="shared" si="125"/>
        <v/>
      </c>
    </row>
    <row r="3886" spans="8:25" x14ac:dyDescent="0.25">
      <c r="H3886" s="155"/>
      <c r="I3886" s="151"/>
      <c r="J3886" s="152"/>
      <c r="K3886" s="153"/>
      <c r="L3886" s="153"/>
      <c r="M3886" s="153"/>
      <c r="N3886" s="153"/>
      <c r="O3886" s="153"/>
      <c r="P3886" s="153"/>
      <c r="Q3886" s="153"/>
      <c r="R3886" s="153"/>
      <c r="S3886" s="152"/>
      <c r="T3886" s="153"/>
      <c r="X3886" s="69" t="str">
        <f t="shared" si="124"/>
        <v/>
      </c>
      <c r="Y3886" s="69" t="str">
        <f t="shared" si="125"/>
        <v/>
      </c>
    </row>
    <row r="3887" spans="8:25" x14ac:dyDescent="0.25">
      <c r="H3887" s="155"/>
      <c r="I3887" s="151"/>
      <c r="J3887" s="152"/>
      <c r="K3887" s="153"/>
      <c r="L3887" s="153"/>
      <c r="M3887" s="153"/>
      <c r="N3887" s="153"/>
      <c r="O3887" s="153"/>
      <c r="P3887" s="153"/>
      <c r="Q3887" s="153"/>
      <c r="R3887" s="153"/>
      <c r="S3887" s="152"/>
      <c r="T3887" s="153"/>
      <c r="X3887" s="69" t="str">
        <f t="shared" si="124"/>
        <v/>
      </c>
      <c r="Y3887" s="69" t="str">
        <f t="shared" si="125"/>
        <v/>
      </c>
    </row>
    <row r="3888" spans="8:25" x14ac:dyDescent="0.25">
      <c r="H3888" s="155"/>
      <c r="I3888" s="151"/>
      <c r="J3888" s="152"/>
      <c r="K3888" s="153"/>
      <c r="L3888" s="153"/>
      <c r="M3888" s="153"/>
      <c r="N3888" s="153"/>
      <c r="O3888" s="153"/>
      <c r="P3888" s="153"/>
      <c r="Q3888" s="153"/>
      <c r="R3888" s="153"/>
      <c r="S3888" s="152"/>
      <c r="T3888" s="153"/>
      <c r="X3888" s="69" t="str">
        <f t="shared" si="124"/>
        <v/>
      </c>
      <c r="Y3888" s="69" t="str">
        <f t="shared" si="125"/>
        <v/>
      </c>
    </row>
    <row r="3889" spans="8:25" x14ac:dyDescent="0.25">
      <c r="H3889" s="155"/>
      <c r="I3889" s="151"/>
      <c r="J3889" s="152"/>
      <c r="K3889" s="153"/>
      <c r="L3889" s="153"/>
      <c r="M3889" s="153"/>
      <c r="N3889" s="153"/>
      <c r="O3889" s="153"/>
      <c r="P3889" s="153"/>
      <c r="Q3889" s="153"/>
      <c r="R3889" s="153"/>
      <c r="S3889" s="152"/>
      <c r="T3889" s="153"/>
      <c r="X3889" s="69" t="str">
        <f t="shared" si="124"/>
        <v/>
      </c>
      <c r="Y3889" s="69" t="str">
        <f t="shared" si="125"/>
        <v/>
      </c>
    </row>
    <row r="3890" spans="8:25" x14ac:dyDescent="0.25">
      <c r="H3890" s="155"/>
      <c r="I3890" s="151"/>
      <c r="J3890" s="152"/>
      <c r="K3890" s="153"/>
      <c r="L3890" s="153"/>
      <c r="M3890" s="153"/>
      <c r="N3890" s="153"/>
      <c r="O3890" s="153"/>
      <c r="P3890" s="153"/>
      <c r="Q3890" s="153"/>
      <c r="R3890" s="153"/>
      <c r="S3890" s="152"/>
      <c r="T3890" s="153"/>
      <c r="X3890" s="69" t="str">
        <f t="shared" si="124"/>
        <v/>
      </c>
      <c r="Y3890" s="69" t="str">
        <f t="shared" si="125"/>
        <v/>
      </c>
    </row>
    <row r="3891" spans="8:25" x14ac:dyDescent="0.25">
      <c r="H3891" s="155"/>
      <c r="I3891" s="151"/>
      <c r="J3891" s="152"/>
      <c r="K3891" s="153"/>
      <c r="L3891" s="153"/>
      <c r="M3891" s="153"/>
      <c r="N3891" s="153"/>
      <c r="O3891" s="153"/>
      <c r="P3891" s="153"/>
      <c r="Q3891" s="153"/>
      <c r="R3891" s="153"/>
      <c r="S3891" s="152"/>
      <c r="T3891" s="153"/>
      <c r="X3891" s="69" t="str">
        <f t="shared" si="124"/>
        <v/>
      </c>
      <c r="Y3891" s="69" t="str">
        <f t="shared" si="125"/>
        <v/>
      </c>
    </row>
    <row r="3892" spans="8:25" x14ac:dyDescent="0.25">
      <c r="H3892" s="155"/>
      <c r="I3892" s="151"/>
      <c r="J3892" s="152"/>
      <c r="K3892" s="153"/>
      <c r="L3892" s="153"/>
      <c r="M3892" s="153"/>
      <c r="N3892" s="153"/>
      <c r="O3892" s="153"/>
      <c r="P3892" s="153"/>
      <c r="Q3892" s="153"/>
      <c r="R3892" s="153"/>
      <c r="S3892" s="152"/>
      <c r="T3892" s="153"/>
      <c r="X3892" s="69" t="str">
        <f t="shared" si="124"/>
        <v/>
      </c>
      <c r="Y3892" s="69" t="str">
        <f t="shared" si="125"/>
        <v/>
      </c>
    </row>
    <row r="3893" spans="8:25" x14ac:dyDescent="0.25">
      <c r="H3893" s="155"/>
      <c r="I3893" s="151"/>
      <c r="J3893" s="152"/>
      <c r="K3893" s="153"/>
      <c r="L3893" s="153"/>
      <c r="M3893" s="153"/>
      <c r="N3893" s="153"/>
      <c r="O3893" s="153"/>
      <c r="P3893" s="153"/>
      <c r="Q3893" s="153"/>
      <c r="R3893" s="153"/>
      <c r="S3893" s="152"/>
      <c r="T3893" s="153"/>
      <c r="X3893" s="69" t="str">
        <f t="shared" si="124"/>
        <v/>
      </c>
      <c r="Y3893" s="69" t="str">
        <f t="shared" si="125"/>
        <v/>
      </c>
    </row>
    <row r="3894" spans="8:25" x14ac:dyDescent="0.25">
      <c r="H3894" s="155"/>
      <c r="I3894" s="151"/>
      <c r="J3894" s="152"/>
      <c r="K3894" s="153"/>
      <c r="L3894" s="153"/>
      <c r="M3894" s="153"/>
      <c r="N3894" s="153"/>
      <c r="O3894" s="153"/>
      <c r="P3894" s="153"/>
      <c r="Q3894" s="153"/>
      <c r="R3894" s="153"/>
      <c r="S3894" s="152"/>
      <c r="T3894" s="153"/>
      <c r="X3894" s="69" t="str">
        <f t="shared" si="124"/>
        <v/>
      </c>
      <c r="Y3894" s="69" t="str">
        <f t="shared" si="125"/>
        <v/>
      </c>
    </row>
    <row r="3895" spans="8:25" x14ac:dyDescent="0.25">
      <c r="H3895" s="155"/>
      <c r="I3895" s="151"/>
      <c r="J3895" s="152"/>
      <c r="K3895" s="153"/>
      <c r="L3895" s="153"/>
      <c r="M3895" s="153"/>
      <c r="N3895" s="153"/>
      <c r="O3895" s="153"/>
      <c r="P3895" s="153"/>
      <c r="Q3895" s="153"/>
      <c r="R3895" s="153"/>
      <c r="S3895" s="152"/>
      <c r="T3895" s="153"/>
      <c r="X3895" s="69" t="str">
        <f t="shared" si="124"/>
        <v/>
      </c>
      <c r="Y3895" s="69" t="str">
        <f t="shared" si="125"/>
        <v/>
      </c>
    </row>
    <row r="3896" spans="8:25" x14ac:dyDescent="0.25">
      <c r="H3896" s="155"/>
      <c r="I3896" s="151"/>
      <c r="J3896" s="152"/>
      <c r="K3896" s="153"/>
      <c r="L3896" s="153"/>
      <c r="M3896" s="153"/>
      <c r="N3896" s="153"/>
      <c r="O3896" s="153"/>
      <c r="P3896" s="153"/>
      <c r="Q3896" s="153"/>
      <c r="R3896" s="153"/>
      <c r="S3896" s="152"/>
      <c r="T3896" s="153"/>
      <c r="X3896" s="69" t="str">
        <f t="shared" si="124"/>
        <v/>
      </c>
      <c r="Y3896" s="69" t="str">
        <f t="shared" si="125"/>
        <v/>
      </c>
    </row>
    <row r="3897" spans="8:25" x14ac:dyDescent="0.25">
      <c r="H3897" s="155"/>
      <c r="I3897" s="151"/>
      <c r="J3897" s="152"/>
      <c r="K3897" s="153"/>
      <c r="L3897" s="153"/>
      <c r="M3897" s="153"/>
      <c r="N3897" s="153"/>
      <c r="O3897" s="153"/>
      <c r="P3897" s="153"/>
      <c r="Q3897" s="153"/>
      <c r="R3897" s="153"/>
      <c r="S3897" s="152"/>
      <c r="T3897" s="153"/>
      <c r="X3897" s="69" t="str">
        <f t="shared" si="124"/>
        <v/>
      </c>
      <c r="Y3897" s="69" t="str">
        <f t="shared" si="125"/>
        <v/>
      </c>
    </row>
    <row r="3898" spans="8:25" x14ac:dyDescent="0.25">
      <c r="H3898" s="155"/>
      <c r="I3898" s="151"/>
      <c r="J3898" s="152"/>
      <c r="K3898" s="153"/>
      <c r="L3898" s="153"/>
      <c r="M3898" s="153"/>
      <c r="N3898" s="153"/>
      <c r="O3898" s="153"/>
      <c r="P3898" s="153"/>
      <c r="Q3898" s="153"/>
      <c r="R3898" s="153"/>
      <c r="S3898" s="152"/>
      <c r="T3898" s="153"/>
      <c r="X3898" s="69" t="str">
        <f t="shared" si="124"/>
        <v/>
      </c>
      <c r="Y3898" s="69" t="str">
        <f t="shared" si="125"/>
        <v/>
      </c>
    </row>
    <row r="3899" spans="8:25" x14ac:dyDescent="0.25">
      <c r="H3899" s="155"/>
      <c r="I3899" s="151"/>
      <c r="J3899" s="152"/>
      <c r="K3899" s="153"/>
      <c r="L3899" s="153"/>
      <c r="M3899" s="153"/>
      <c r="N3899" s="153"/>
      <c r="O3899" s="153"/>
      <c r="P3899" s="153"/>
      <c r="Q3899" s="153"/>
      <c r="R3899" s="153"/>
      <c r="S3899" s="152"/>
      <c r="T3899" s="153"/>
      <c r="X3899" s="69" t="str">
        <f t="shared" si="124"/>
        <v/>
      </c>
      <c r="Y3899" s="69" t="str">
        <f t="shared" si="125"/>
        <v/>
      </c>
    </row>
    <row r="3900" spans="8:25" x14ac:dyDescent="0.25">
      <c r="H3900" s="155"/>
      <c r="I3900" s="151"/>
      <c r="J3900" s="152"/>
      <c r="K3900" s="153"/>
      <c r="L3900" s="153"/>
      <c r="M3900" s="153"/>
      <c r="N3900" s="153"/>
      <c r="O3900" s="153"/>
      <c r="P3900" s="153"/>
      <c r="Q3900" s="153"/>
      <c r="R3900" s="153"/>
      <c r="S3900" s="152"/>
      <c r="T3900" s="153"/>
      <c r="X3900" s="69" t="str">
        <f t="shared" si="124"/>
        <v/>
      </c>
      <c r="Y3900" s="69" t="str">
        <f t="shared" si="125"/>
        <v/>
      </c>
    </row>
    <row r="3901" spans="8:25" x14ac:dyDescent="0.25">
      <c r="H3901" s="155"/>
      <c r="I3901" s="151"/>
      <c r="J3901" s="152"/>
      <c r="K3901" s="153"/>
      <c r="L3901" s="153"/>
      <c r="M3901" s="153"/>
      <c r="N3901" s="153"/>
      <c r="O3901" s="153"/>
      <c r="P3901" s="153"/>
      <c r="Q3901" s="153"/>
      <c r="R3901" s="153"/>
      <c r="S3901" s="152"/>
      <c r="T3901" s="153"/>
      <c r="X3901" s="69" t="str">
        <f t="shared" si="124"/>
        <v/>
      </c>
      <c r="Y3901" s="69" t="str">
        <f t="shared" si="125"/>
        <v/>
      </c>
    </row>
    <row r="3902" spans="8:25" x14ac:dyDescent="0.25">
      <c r="H3902" s="155"/>
      <c r="I3902" s="151"/>
      <c r="J3902" s="152"/>
      <c r="K3902" s="153"/>
      <c r="L3902" s="153"/>
      <c r="M3902" s="153"/>
      <c r="N3902" s="153"/>
      <c r="O3902" s="153"/>
      <c r="P3902" s="153"/>
      <c r="Q3902" s="153"/>
      <c r="R3902" s="153"/>
      <c r="S3902" s="152"/>
      <c r="T3902" s="153"/>
      <c r="X3902" s="69" t="str">
        <f t="shared" si="124"/>
        <v/>
      </c>
      <c r="Y3902" s="69" t="str">
        <f t="shared" si="125"/>
        <v/>
      </c>
    </row>
    <row r="3903" spans="8:25" x14ac:dyDescent="0.25">
      <c r="H3903" s="155"/>
      <c r="I3903" s="151"/>
      <c r="J3903" s="152"/>
      <c r="K3903" s="153"/>
      <c r="L3903" s="153"/>
      <c r="M3903" s="153"/>
      <c r="N3903" s="153"/>
      <c r="O3903" s="153"/>
      <c r="P3903" s="153"/>
      <c r="Q3903" s="153"/>
      <c r="R3903" s="153"/>
      <c r="S3903" s="152"/>
      <c r="T3903" s="153"/>
      <c r="X3903" s="69" t="str">
        <f t="shared" si="124"/>
        <v/>
      </c>
      <c r="Y3903" s="69" t="str">
        <f t="shared" si="125"/>
        <v/>
      </c>
    </row>
    <row r="3904" spans="8:25" x14ac:dyDescent="0.25">
      <c r="H3904" s="155"/>
      <c r="I3904" s="151"/>
      <c r="J3904" s="152"/>
      <c r="K3904" s="153"/>
      <c r="L3904" s="153"/>
      <c r="M3904" s="153"/>
      <c r="N3904" s="153"/>
      <c r="O3904" s="153"/>
      <c r="P3904" s="153"/>
      <c r="Q3904" s="153"/>
      <c r="R3904" s="153"/>
      <c r="S3904" s="152"/>
      <c r="T3904" s="153"/>
      <c r="X3904" s="69" t="str">
        <f t="shared" si="124"/>
        <v/>
      </c>
      <c r="Y3904" s="69" t="str">
        <f t="shared" si="125"/>
        <v/>
      </c>
    </row>
    <row r="3905" spans="8:25" x14ac:dyDescent="0.25">
      <c r="H3905" s="155"/>
      <c r="I3905" s="151"/>
      <c r="J3905" s="152"/>
      <c r="K3905" s="153"/>
      <c r="L3905" s="153"/>
      <c r="M3905" s="153"/>
      <c r="N3905" s="153"/>
      <c r="O3905" s="153"/>
      <c r="P3905" s="153"/>
      <c r="Q3905" s="153"/>
      <c r="R3905" s="153"/>
      <c r="S3905" s="152"/>
      <c r="T3905" s="153"/>
      <c r="X3905" s="69" t="str">
        <f t="shared" si="124"/>
        <v/>
      </c>
      <c r="Y3905" s="69" t="str">
        <f t="shared" si="125"/>
        <v/>
      </c>
    </row>
    <row r="3906" spans="8:25" x14ac:dyDescent="0.25">
      <c r="H3906" s="155"/>
      <c r="I3906" s="151"/>
      <c r="J3906" s="152"/>
      <c r="K3906" s="153"/>
      <c r="L3906" s="153"/>
      <c r="M3906" s="153"/>
      <c r="N3906" s="153"/>
      <c r="O3906" s="153"/>
      <c r="P3906" s="153"/>
      <c r="Q3906" s="153"/>
      <c r="R3906" s="153"/>
      <c r="S3906" s="152"/>
      <c r="T3906" s="153"/>
      <c r="X3906" s="69" t="str">
        <f t="shared" ref="X3906:X3969" si="126">IF(W3906&lt;&gt;"",W3906-I3906,"")</f>
        <v/>
      </c>
      <c r="Y3906" s="69" t="str">
        <f t="shared" si="125"/>
        <v/>
      </c>
    </row>
    <row r="3907" spans="8:25" x14ac:dyDescent="0.25">
      <c r="H3907" s="155"/>
      <c r="I3907" s="151"/>
      <c r="J3907" s="152"/>
      <c r="K3907" s="153"/>
      <c r="L3907" s="153"/>
      <c r="M3907" s="153"/>
      <c r="N3907" s="153"/>
      <c r="O3907" s="153"/>
      <c r="P3907" s="153"/>
      <c r="Q3907" s="153"/>
      <c r="R3907" s="153"/>
      <c r="S3907" s="152"/>
      <c r="T3907" s="153"/>
      <c r="X3907" s="69" t="str">
        <f t="shared" si="126"/>
        <v/>
      </c>
      <c r="Y3907" s="69" t="str">
        <f t="shared" ref="Y3907:Y3970" si="127">IF(X3907&lt;&gt;"",IF(X3907&lt;365,"&lt; 1 year",IF(X3907&lt;730,"1-2",IF(X3907&lt;1095,"2-3",IF(X3907&lt;1460,"3-4",IF(X3907&lt;1825,"4-5","5+"))))),"")</f>
        <v/>
      </c>
    </row>
    <row r="3908" spans="8:25" x14ac:dyDescent="0.25">
      <c r="H3908" s="155"/>
      <c r="I3908" s="151"/>
      <c r="J3908" s="152"/>
      <c r="K3908" s="153"/>
      <c r="L3908" s="153"/>
      <c r="M3908" s="153"/>
      <c r="N3908" s="153"/>
      <c r="O3908" s="153"/>
      <c r="P3908" s="153"/>
      <c r="Q3908" s="153"/>
      <c r="R3908" s="153"/>
      <c r="S3908" s="152"/>
      <c r="T3908" s="153"/>
      <c r="X3908" s="69" t="str">
        <f t="shared" si="126"/>
        <v/>
      </c>
      <c r="Y3908" s="69" t="str">
        <f t="shared" si="127"/>
        <v/>
      </c>
    </row>
    <row r="3909" spans="8:25" x14ac:dyDescent="0.25">
      <c r="H3909" s="155"/>
      <c r="I3909" s="151"/>
      <c r="J3909" s="152"/>
      <c r="K3909" s="153"/>
      <c r="L3909" s="153"/>
      <c r="M3909" s="153"/>
      <c r="N3909" s="153"/>
      <c r="O3909" s="153"/>
      <c r="P3909" s="153"/>
      <c r="Q3909" s="153"/>
      <c r="R3909" s="153"/>
      <c r="S3909" s="152"/>
      <c r="T3909" s="153"/>
      <c r="X3909" s="69" t="str">
        <f t="shared" si="126"/>
        <v/>
      </c>
      <c r="Y3909" s="69" t="str">
        <f t="shared" si="127"/>
        <v/>
      </c>
    </row>
    <row r="3910" spans="8:25" x14ac:dyDescent="0.25">
      <c r="H3910" s="155"/>
      <c r="I3910" s="151"/>
      <c r="J3910" s="152"/>
      <c r="K3910" s="153"/>
      <c r="L3910" s="153"/>
      <c r="M3910" s="153"/>
      <c r="N3910" s="153"/>
      <c r="O3910" s="153"/>
      <c r="P3910" s="153"/>
      <c r="Q3910" s="153"/>
      <c r="R3910" s="153"/>
      <c r="S3910" s="152"/>
      <c r="T3910" s="153"/>
      <c r="X3910" s="69" t="str">
        <f t="shared" si="126"/>
        <v/>
      </c>
      <c r="Y3910" s="69" t="str">
        <f t="shared" si="127"/>
        <v/>
      </c>
    </row>
    <row r="3911" spans="8:25" x14ac:dyDescent="0.25">
      <c r="H3911" s="155"/>
      <c r="I3911" s="151"/>
      <c r="J3911" s="152"/>
      <c r="K3911" s="153"/>
      <c r="L3911" s="153"/>
      <c r="M3911" s="153"/>
      <c r="N3911" s="153"/>
      <c r="O3911" s="153"/>
      <c r="P3911" s="153"/>
      <c r="Q3911" s="153"/>
      <c r="R3911" s="153"/>
      <c r="S3911" s="152"/>
      <c r="T3911" s="153"/>
      <c r="X3911" s="69" t="str">
        <f t="shared" si="126"/>
        <v/>
      </c>
      <c r="Y3911" s="69" t="str">
        <f t="shared" si="127"/>
        <v/>
      </c>
    </row>
    <row r="3912" spans="8:25" x14ac:dyDescent="0.25">
      <c r="H3912" s="155"/>
      <c r="I3912" s="151"/>
      <c r="J3912" s="152"/>
      <c r="K3912" s="153"/>
      <c r="L3912" s="153"/>
      <c r="M3912" s="153"/>
      <c r="N3912" s="153"/>
      <c r="O3912" s="153"/>
      <c r="P3912" s="153"/>
      <c r="Q3912" s="153"/>
      <c r="R3912" s="153"/>
      <c r="S3912" s="152"/>
      <c r="T3912" s="153"/>
      <c r="X3912" s="69" t="str">
        <f t="shared" si="126"/>
        <v/>
      </c>
      <c r="Y3912" s="69" t="str">
        <f t="shared" si="127"/>
        <v/>
      </c>
    </row>
    <row r="3913" spans="8:25" x14ac:dyDescent="0.25">
      <c r="H3913" s="155"/>
      <c r="I3913" s="151"/>
      <c r="J3913" s="152"/>
      <c r="K3913" s="153"/>
      <c r="L3913" s="153"/>
      <c r="M3913" s="153"/>
      <c r="N3913" s="153"/>
      <c r="O3913" s="153"/>
      <c r="P3913" s="153"/>
      <c r="Q3913" s="153"/>
      <c r="R3913" s="153"/>
      <c r="S3913" s="152"/>
      <c r="T3913" s="153"/>
      <c r="X3913" s="69" t="str">
        <f t="shared" si="126"/>
        <v/>
      </c>
      <c r="Y3913" s="69" t="str">
        <f t="shared" si="127"/>
        <v/>
      </c>
    </row>
    <row r="3914" spans="8:25" x14ac:dyDescent="0.25">
      <c r="H3914" s="155"/>
      <c r="I3914" s="151"/>
      <c r="J3914" s="152"/>
      <c r="K3914" s="153"/>
      <c r="L3914" s="153"/>
      <c r="M3914" s="153"/>
      <c r="N3914" s="153"/>
      <c r="O3914" s="153"/>
      <c r="P3914" s="153"/>
      <c r="Q3914" s="153"/>
      <c r="R3914" s="153"/>
      <c r="S3914" s="152"/>
      <c r="T3914" s="153"/>
      <c r="X3914" s="69" t="str">
        <f t="shared" si="126"/>
        <v/>
      </c>
      <c r="Y3914" s="69" t="str">
        <f t="shared" si="127"/>
        <v/>
      </c>
    </row>
    <row r="3915" spans="8:25" x14ac:dyDescent="0.25">
      <c r="H3915" s="155"/>
      <c r="I3915" s="151"/>
      <c r="J3915" s="152"/>
      <c r="K3915" s="153"/>
      <c r="L3915" s="153"/>
      <c r="M3915" s="153"/>
      <c r="N3915" s="153"/>
      <c r="O3915" s="153"/>
      <c r="P3915" s="153"/>
      <c r="Q3915" s="153"/>
      <c r="R3915" s="153"/>
      <c r="S3915" s="152"/>
      <c r="T3915" s="153"/>
      <c r="X3915" s="69" t="str">
        <f t="shared" si="126"/>
        <v/>
      </c>
      <c r="Y3915" s="69" t="str">
        <f t="shared" si="127"/>
        <v/>
      </c>
    </row>
    <row r="3916" spans="8:25" x14ac:dyDescent="0.25">
      <c r="H3916" s="155"/>
      <c r="I3916" s="151"/>
      <c r="J3916" s="152"/>
      <c r="K3916" s="153"/>
      <c r="L3916" s="153"/>
      <c r="M3916" s="153"/>
      <c r="N3916" s="153"/>
      <c r="O3916" s="153"/>
      <c r="P3916" s="153"/>
      <c r="Q3916" s="153"/>
      <c r="R3916" s="153"/>
      <c r="S3916" s="152"/>
      <c r="T3916" s="153"/>
      <c r="X3916" s="69" t="str">
        <f t="shared" si="126"/>
        <v/>
      </c>
      <c r="Y3916" s="69" t="str">
        <f t="shared" si="127"/>
        <v/>
      </c>
    </row>
    <row r="3917" spans="8:25" x14ac:dyDescent="0.25">
      <c r="H3917" s="155"/>
      <c r="I3917" s="151"/>
      <c r="J3917" s="152"/>
      <c r="K3917" s="153"/>
      <c r="L3917" s="153"/>
      <c r="M3917" s="153"/>
      <c r="N3917" s="153"/>
      <c r="O3917" s="153"/>
      <c r="P3917" s="153"/>
      <c r="Q3917" s="153"/>
      <c r="R3917" s="153"/>
      <c r="S3917" s="152"/>
      <c r="T3917" s="153"/>
      <c r="X3917" s="69" t="str">
        <f t="shared" si="126"/>
        <v/>
      </c>
      <c r="Y3917" s="69" t="str">
        <f t="shared" si="127"/>
        <v/>
      </c>
    </row>
    <row r="3918" spans="8:25" x14ac:dyDescent="0.25">
      <c r="H3918" s="155"/>
      <c r="I3918" s="151"/>
      <c r="J3918" s="152"/>
      <c r="K3918" s="153"/>
      <c r="L3918" s="153"/>
      <c r="M3918" s="153"/>
      <c r="N3918" s="153"/>
      <c r="O3918" s="153"/>
      <c r="P3918" s="153"/>
      <c r="Q3918" s="153"/>
      <c r="R3918" s="153"/>
      <c r="S3918" s="152"/>
      <c r="T3918" s="153"/>
      <c r="X3918" s="69" t="str">
        <f t="shared" si="126"/>
        <v/>
      </c>
      <c r="Y3918" s="69" t="str">
        <f t="shared" si="127"/>
        <v/>
      </c>
    </row>
    <row r="3919" spans="8:25" x14ac:dyDescent="0.25">
      <c r="H3919" s="155"/>
      <c r="I3919" s="151"/>
      <c r="J3919" s="152"/>
      <c r="K3919" s="153"/>
      <c r="L3919" s="153"/>
      <c r="M3919" s="153"/>
      <c r="N3919" s="153"/>
      <c r="O3919" s="153"/>
      <c r="P3919" s="153"/>
      <c r="Q3919" s="153"/>
      <c r="R3919" s="153"/>
      <c r="S3919" s="152"/>
      <c r="T3919" s="153"/>
      <c r="X3919" s="69" t="str">
        <f t="shared" si="126"/>
        <v/>
      </c>
      <c r="Y3919" s="69" t="str">
        <f t="shared" si="127"/>
        <v/>
      </c>
    </row>
    <row r="3920" spans="8:25" x14ac:dyDescent="0.25">
      <c r="H3920" s="155"/>
      <c r="I3920" s="151"/>
      <c r="J3920" s="152"/>
      <c r="K3920" s="153"/>
      <c r="L3920" s="153"/>
      <c r="M3920" s="153"/>
      <c r="N3920" s="153"/>
      <c r="O3920" s="153"/>
      <c r="P3920" s="153"/>
      <c r="Q3920" s="153"/>
      <c r="R3920" s="153"/>
      <c r="S3920" s="152"/>
      <c r="T3920" s="153"/>
      <c r="X3920" s="69" t="str">
        <f t="shared" si="126"/>
        <v/>
      </c>
      <c r="Y3920" s="69" t="str">
        <f t="shared" si="127"/>
        <v/>
      </c>
    </row>
    <row r="3921" spans="8:25" x14ac:dyDescent="0.25">
      <c r="H3921" s="155"/>
      <c r="I3921" s="151"/>
      <c r="J3921" s="152"/>
      <c r="K3921" s="153"/>
      <c r="L3921" s="153"/>
      <c r="M3921" s="153"/>
      <c r="N3921" s="153"/>
      <c r="O3921" s="153"/>
      <c r="P3921" s="153"/>
      <c r="Q3921" s="153"/>
      <c r="R3921" s="153"/>
      <c r="S3921" s="152"/>
      <c r="T3921" s="153"/>
      <c r="X3921" s="69" t="str">
        <f t="shared" si="126"/>
        <v/>
      </c>
      <c r="Y3921" s="69" t="str">
        <f t="shared" si="127"/>
        <v/>
      </c>
    </row>
    <row r="3922" spans="8:25" x14ac:dyDescent="0.25">
      <c r="H3922" s="155"/>
      <c r="I3922" s="151"/>
      <c r="J3922" s="152"/>
      <c r="K3922" s="153"/>
      <c r="L3922" s="153"/>
      <c r="M3922" s="153"/>
      <c r="N3922" s="153"/>
      <c r="O3922" s="153"/>
      <c r="P3922" s="153"/>
      <c r="Q3922" s="153"/>
      <c r="R3922" s="153"/>
      <c r="S3922" s="152"/>
      <c r="T3922" s="153"/>
      <c r="X3922" s="69" t="str">
        <f t="shared" si="126"/>
        <v/>
      </c>
      <c r="Y3922" s="69" t="str">
        <f t="shared" si="127"/>
        <v/>
      </c>
    </row>
    <row r="3923" spans="8:25" x14ac:dyDescent="0.25">
      <c r="H3923" s="155"/>
      <c r="I3923" s="151"/>
      <c r="J3923" s="152"/>
      <c r="K3923" s="153"/>
      <c r="L3923" s="153"/>
      <c r="M3923" s="153"/>
      <c r="N3923" s="153"/>
      <c r="O3923" s="153"/>
      <c r="P3923" s="153"/>
      <c r="Q3923" s="153"/>
      <c r="R3923" s="153"/>
      <c r="S3923" s="152"/>
      <c r="T3923" s="153"/>
      <c r="X3923" s="69" t="str">
        <f t="shared" si="126"/>
        <v/>
      </c>
      <c r="Y3923" s="69" t="str">
        <f t="shared" si="127"/>
        <v/>
      </c>
    </row>
    <row r="3924" spans="8:25" x14ac:dyDescent="0.25">
      <c r="H3924" s="155"/>
      <c r="I3924" s="151"/>
      <c r="J3924" s="152"/>
      <c r="K3924" s="153"/>
      <c r="L3924" s="153"/>
      <c r="M3924" s="153"/>
      <c r="N3924" s="153"/>
      <c r="O3924" s="153"/>
      <c r="P3924" s="153"/>
      <c r="Q3924" s="153"/>
      <c r="R3924" s="153"/>
      <c r="S3924" s="152"/>
      <c r="T3924" s="153"/>
      <c r="X3924" s="69" t="str">
        <f t="shared" si="126"/>
        <v/>
      </c>
      <c r="Y3924" s="69" t="str">
        <f t="shared" si="127"/>
        <v/>
      </c>
    </row>
    <row r="3925" spans="8:25" x14ac:dyDescent="0.25">
      <c r="H3925" s="155"/>
      <c r="I3925" s="151"/>
      <c r="J3925" s="152"/>
      <c r="K3925" s="153"/>
      <c r="L3925" s="153"/>
      <c r="M3925" s="153"/>
      <c r="N3925" s="153"/>
      <c r="O3925" s="153"/>
      <c r="P3925" s="153"/>
      <c r="Q3925" s="153"/>
      <c r="R3925" s="153"/>
      <c r="S3925" s="152"/>
      <c r="T3925" s="153"/>
      <c r="X3925" s="69" t="str">
        <f t="shared" si="126"/>
        <v/>
      </c>
      <c r="Y3925" s="69" t="str">
        <f t="shared" si="127"/>
        <v/>
      </c>
    </row>
    <row r="3926" spans="8:25" x14ac:dyDescent="0.25">
      <c r="H3926" s="155"/>
      <c r="I3926" s="151"/>
      <c r="J3926" s="152"/>
      <c r="K3926" s="153"/>
      <c r="L3926" s="153"/>
      <c r="M3926" s="153"/>
      <c r="N3926" s="153"/>
      <c r="O3926" s="153"/>
      <c r="P3926" s="153"/>
      <c r="Q3926" s="153"/>
      <c r="R3926" s="153"/>
      <c r="S3926" s="152"/>
      <c r="T3926" s="153"/>
      <c r="X3926" s="69" t="str">
        <f t="shared" si="126"/>
        <v/>
      </c>
      <c r="Y3926" s="69" t="str">
        <f t="shared" si="127"/>
        <v/>
      </c>
    </row>
    <row r="3927" spans="8:25" x14ac:dyDescent="0.25">
      <c r="H3927" s="155"/>
      <c r="I3927" s="151"/>
      <c r="J3927" s="152"/>
      <c r="K3927" s="153"/>
      <c r="L3927" s="153"/>
      <c r="M3927" s="153"/>
      <c r="N3927" s="153"/>
      <c r="O3927" s="153"/>
      <c r="P3927" s="153"/>
      <c r="Q3927" s="153"/>
      <c r="R3927" s="153"/>
      <c r="S3927" s="152"/>
      <c r="T3927" s="153"/>
      <c r="X3927" s="69" t="str">
        <f t="shared" si="126"/>
        <v/>
      </c>
      <c r="Y3927" s="69" t="str">
        <f t="shared" si="127"/>
        <v/>
      </c>
    </row>
    <row r="3928" spans="8:25" x14ac:dyDescent="0.25">
      <c r="H3928" s="155"/>
      <c r="I3928" s="151"/>
      <c r="J3928" s="152"/>
      <c r="K3928" s="153"/>
      <c r="L3928" s="153"/>
      <c r="M3928" s="153"/>
      <c r="N3928" s="153"/>
      <c r="O3928" s="153"/>
      <c r="P3928" s="153"/>
      <c r="Q3928" s="153"/>
      <c r="R3928" s="153"/>
      <c r="S3928" s="152"/>
      <c r="T3928" s="153"/>
      <c r="X3928" s="69" t="str">
        <f t="shared" si="126"/>
        <v/>
      </c>
      <c r="Y3928" s="69" t="str">
        <f t="shared" si="127"/>
        <v/>
      </c>
    </row>
    <row r="3929" spans="8:25" x14ac:dyDescent="0.25">
      <c r="H3929" s="155"/>
      <c r="I3929" s="151"/>
      <c r="J3929" s="152"/>
      <c r="K3929" s="153"/>
      <c r="L3929" s="153"/>
      <c r="M3929" s="153"/>
      <c r="N3929" s="153"/>
      <c r="O3929" s="153"/>
      <c r="P3929" s="153"/>
      <c r="Q3929" s="153"/>
      <c r="R3929" s="153"/>
      <c r="S3929" s="152"/>
      <c r="T3929" s="153"/>
      <c r="X3929" s="69" t="str">
        <f t="shared" si="126"/>
        <v/>
      </c>
      <c r="Y3929" s="69" t="str">
        <f t="shared" si="127"/>
        <v/>
      </c>
    </row>
    <row r="3930" spans="8:25" x14ac:dyDescent="0.25">
      <c r="H3930" s="155"/>
      <c r="I3930" s="151"/>
      <c r="J3930" s="152"/>
      <c r="K3930" s="153"/>
      <c r="L3930" s="153"/>
      <c r="M3930" s="153"/>
      <c r="N3930" s="153"/>
      <c r="O3930" s="153"/>
      <c r="P3930" s="153"/>
      <c r="Q3930" s="153"/>
      <c r="R3930" s="153"/>
      <c r="S3930" s="152"/>
      <c r="T3930" s="153"/>
      <c r="X3930" s="69" t="str">
        <f t="shared" si="126"/>
        <v/>
      </c>
      <c r="Y3930" s="69" t="str">
        <f t="shared" si="127"/>
        <v/>
      </c>
    </row>
    <row r="3931" spans="8:25" x14ac:dyDescent="0.25">
      <c r="H3931" s="155"/>
      <c r="I3931" s="151"/>
      <c r="J3931" s="152"/>
      <c r="K3931" s="153"/>
      <c r="L3931" s="153"/>
      <c r="M3931" s="153"/>
      <c r="N3931" s="153"/>
      <c r="O3931" s="153"/>
      <c r="P3931" s="153"/>
      <c r="Q3931" s="153"/>
      <c r="R3931" s="153"/>
      <c r="S3931" s="152"/>
      <c r="T3931" s="153"/>
      <c r="X3931" s="69" t="str">
        <f t="shared" si="126"/>
        <v/>
      </c>
      <c r="Y3931" s="69" t="str">
        <f t="shared" si="127"/>
        <v/>
      </c>
    </row>
    <row r="3932" spans="8:25" x14ac:dyDescent="0.25">
      <c r="H3932" s="155"/>
      <c r="I3932" s="151"/>
      <c r="J3932" s="152"/>
      <c r="K3932" s="153"/>
      <c r="L3932" s="153"/>
      <c r="M3932" s="153"/>
      <c r="N3932" s="153"/>
      <c r="O3932" s="153"/>
      <c r="P3932" s="153"/>
      <c r="Q3932" s="153"/>
      <c r="R3932" s="153"/>
      <c r="S3932" s="152"/>
      <c r="T3932" s="153"/>
      <c r="X3932" s="69" t="str">
        <f t="shared" si="126"/>
        <v/>
      </c>
      <c r="Y3932" s="69" t="str">
        <f t="shared" si="127"/>
        <v/>
      </c>
    </row>
    <row r="3933" spans="8:25" x14ac:dyDescent="0.25">
      <c r="H3933" s="155"/>
      <c r="I3933" s="151"/>
      <c r="J3933" s="152"/>
      <c r="K3933" s="153"/>
      <c r="L3933" s="153"/>
      <c r="M3933" s="153"/>
      <c r="N3933" s="153"/>
      <c r="O3933" s="153"/>
      <c r="P3933" s="153"/>
      <c r="Q3933" s="153"/>
      <c r="R3933" s="153"/>
      <c r="S3933" s="152"/>
      <c r="T3933" s="153"/>
      <c r="X3933" s="69" t="str">
        <f t="shared" si="126"/>
        <v/>
      </c>
      <c r="Y3933" s="69" t="str">
        <f t="shared" si="127"/>
        <v/>
      </c>
    </row>
    <row r="3934" spans="8:25" x14ac:dyDescent="0.25">
      <c r="H3934" s="155"/>
      <c r="I3934" s="151"/>
      <c r="J3934" s="152"/>
      <c r="K3934" s="153"/>
      <c r="L3934" s="153"/>
      <c r="M3934" s="153"/>
      <c r="N3934" s="153"/>
      <c r="O3934" s="153"/>
      <c r="P3934" s="153"/>
      <c r="Q3934" s="153"/>
      <c r="R3934" s="153"/>
      <c r="S3934" s="152"/>
      <c r="T3934" s="153"/>
      <c r="X3934" s="69" t="str">
        <f t="shared" si="126"/>
        <v/>
      </c>
      <c r="Y3934" s="69" t="str">
        <f t="shared" si="127"/>
        <v/>
      </c>
    </row>
    <row r="3935" spans="8:25" x14ac:dyDescent="0.25">
      <c r="H3935" s="155"/>
      <c r="I3935" s="151"/>
      <c r="J3935" s="152"/>
      <c r="K3935" s="153"/>
      <c r="L3935" s="153"/>
      <c r="M3935" s="153"/>
      <c r="N3935" s="153"/>
      <c r="O3935" s="153"/>
      <c r="P3935" s="153"/>
      <c r="Q3935" s="153"/>
      <c r="R3935" s="153"/>
      <c r="S3935" s="152"/>
      <c r="T3935" s="153"/>
      <c r="X3935" s="69" t="str">
        <f t="shared" si="126"/>
        <v/>
      </c>
      <c r="Y3935" s="69" t="str">
        <f t="shared" si="127"/>
        <v/>
      </c>
    </row>
    <row r="3936" spans="8:25" x14ac:dyDescent="0.25">
      <c r="H3936" s="155"/>
      <c r="I3936" s="151"/>
      <c r="J3936" s="152"/>
      <c r="K3936" s="153"/>
      <c r="L3936" s="153"/>
      <c r="M3936" s="153"/>
      <c r="N3936" s="153"/>
      <c r="O3936" s="153"/>
      <c r="P3936" s="153"/>
      <c r="Q3936" s="153"/>
      <c r="R3936" s="153"/>
      <c r="S3936" s="152"/>
      <c r="T3936" s="153"/>
      <c r="X3936" s="69" t="str">
        <f t="shared" si="126"/>
        <v/>
      </c>
      <c r="Y3936" s="69" t="str">
        <f t="shared" si="127"/>
        <v/>
      </c>
    </row>
    <row r="3937" spans="8:25" x14ac:dyDescent="0.25">
      <c r="H3937" s="155"/>
      <c r="I3937" s="151"/>
      <c r="J3937" s="152"/>
      <c r="K3937" s="153"/>
      <c r="L3937" s="153"/>
      <c r="M3937" s="153"/>
      <c r="N3937" s="153"/>
      <c r="O3937" s="153"/>
      <c r="P3937" s="153"/>
      <c r="Q3937" s="153"/>
      <c r="R3937" s="153"/>
      <c r="S3937" s="152"/>
      <c r="T3937" s="153"/>
      <c r="X3937" s="69" t="str">
        <f t="shared" si="126"/>
        <v/>
      </c>
      <c r="Y3937" s="69" t="str">
        <f t="shared" si="127"/>
        <v/>
      </c>
    </row>
    <row r="3938" spans="8:25" x14ac:dyDescent="0.25">
      <c r="H3938" s="155"/>
      <c r="I3938" s="151"/>
      <c r="J3938" s="152"/>
      <c r="K3938" s="153"/>
      <c r="L3938" s="153"/>
      <c r="M3938" s="153"/>
      <c r="N3938" s="153"/>
      <c r="O3938" s="153"/>
      <c r="P3938" s="153"/>
      <c r="Q3938" s="153"/>
      <c r="R3938" s="153"/>
      <c r="S3938" s="152"/>
      <c r="T3938" s="153"/>
      <c r="X3938" s="69" t="str">
        <f t="shared" si="126"/>
        <v/>
      </c>
      <c r="Y3938" s="69" t="str">
        <f t="shared" si="127"/>
        <v/>
      </c>
    </row>
    <row r="3939" spans="8:25" x14ac:dyDescent="0.25">
      <c r="H3939" s="155"/>
      <c r="I3939" s="151"/>
      <c r="J3939" s="152"/>
      <c r="K3939" s="153"/>
      <c r="L3939" s="153"/>
      <c r="M3939" s="153"/>
      <c r="N3939" s="153"/>
      <c r="O3939" s="153"/>
      <c r="P3939" s="153"/>
      <c r="Q3939" s="153"/>
      <c r="R3939" s="153"/>
      <c r="S3939" s="152"/>
      <c r="T3939" s="153"/>
      <c r="X3939" s="69" t="str">
        <f t="shared" si="126"/>
        <v/>
      </c>
      <c r="Y3939" s="69" t="str">
        <f t="shared" si="127"/>
        <v/>
      </c>
    </row>
    <row r="3940" spans="8:25" x14ac:dyDescent="0.25">
      <c r="H3940" s="155"/>
      <c r="I3940" s="151"/>
      <c r="J3940" s="152"/>
      <c r="K3940" s="153"/>
      <c r="L3940" s="153"/>
      <c r="M3940" s="153"/>
      <c r="N3940" s="153"/>
      <c r="O3940" s="153"/>
      <c r="P3940" s="153"/>
      <c r="Q3940" s="153"/>
      <c r="R3940" s="153"/>
      <c r="S3940" s="152"/>
      <c r="T3940" s="153"/>
      <c r="X3940" s="69" t="str">
        <f t="shared" si="126"/>
        <v/>
      </c>
      <c r="Y3940" s="69" t="str">
        <f t="shared" si="127"/>
        <v/>
      </c>
    </row>
    <row r="3941" spans="8:25" x14ac:dyDescent="0.25">
      <c r="H3941" s="155"/>
      <c r="I3941" s="151"/>
      <c r="J3941" s="152"/>
      <c r="K3941" s="153"/>
      <c r="L3941" s="153"/>
      <c r="M3941" s="153"/>
      <c r="N3941" s="153"/>
      <c r="O3941" s="153"/>
      <c r="P3941" s="153"/>
      <c r="Q3941" s="153"/>
      <c r="R3941" s="153"/>
      <c r="S3941" s="152"/>
      <c r="T3941" s="153"/>
      <c r="X3941" s="69" t="str">
        <f t="shared" si="126"/>
        <v/>
      </c>
      <c r="Y3941" s="69" t="str">
        <f t="shared" si="127"/>
        <v/>
      </c>
    </row>
    <row r="3942" spans="8:25" x14ac:dyDescent="0.25">
      <c r="H3942" s="155"/>
      <c r="I3942" s="151"/>
      <c r="J3942" s="152"/>
      <c r="K3942" s="153"/>
      <c r="L3942" s="153"/>
      <c r="M3942" s="153"/>
      <c r="N3942" s="153"/>
      <c r="O3942" s="153"/>
      <c r="P3942" s="153"/>
      <c r="Q3942" s="153"/>
      <c r="R3942" s="153"/>
      <c r="S3942" s="152"/>
      <c r="T3942" s="153"/>
      <c r="X3942" s="69" t="str">
        <f t="shared" si="126"/>
        <v/>
      </c>
      <c r="Y3942" s="69" t="str">
        <f t="shared" si="127"/>
        <v/>
      </c>
    </row>
    <row r="3943" spans="8:25" x14ac:dyDescent="0.25">
      <c r="H3943" s="155"/>
      <c r="I3943" s="151"/>
      <c r="J3943" s="152"/>
      <c r="K3943" s="153"/>
      <c r="L3943" s="153"/>
      <c r="M3943" s="153"/>
      <c r="N3943" s="153"/>
      <c r="O3943" s="153"/>
      <c r="P3943" s="153"/>
      <c r="Q3943" s="153"/>
      <c r="R3943" s="153"/>
      <c r="S3943" s="152"/>
      <c r="T3943" s="153"/>
      <c r="X3943" s="69" t="str">
        <f t="shared" si="126"/>
        <v/>
      </c>
      <c r="Y3943" s="69" t="str">
        <f t="shared" si="127"/>
        <v/>
      </c>
    </row>
    <row r="3944" spans="8:25" x14ac:dyDescent="0.25">
      <c r="H3944" s="155"/>
      <c r="I3944" s="151"/>
      <c r="J3944" s="152"/>
      <c r="K3944" s="153"/>
      <c r="L3944" s="153"/>
      <c r="M3944" s="153"/>
      <c r="N3944" s="153"/>
      <c r="O3944" s="153"/>
      <c r="P3944" s="153"/>
      <c r="Q3944" s="153"/>
      <c r="R3944" s="153"/>
      <c r="S3944" s="152"/>
      <c r="T3944" s="153"/>
      <c r="X3944" s="69" t="str">
        <f t="shared" si="126"/>
        <v/>
      </c>
      <c r="Y3944" s="69" t="str">
        <f t="shared" si="127"/>
        <v/>
      </c>
    </row>
    <row r="3945" spans="8:25" x14ac:dyDescent="0.25">
      <c r="H3945" s="155"/>
      <c r="I3945" s="151"/>
      <c r="J3945" s="152"/>
      <c r="K3945" s="153"/>
      <c r="L3945" s="153"/>
      <c r="M3945" s="153"/>
      <c r="N3945" s="153"/>
      <c r="O3945" s="153"/>
      <c r="P3945" s="153"/>
      <c r="Q3945" s="153"/>
      <c r="R3945" s="153"/>
      <c r="S3945" s="152"/>
      <c r="T3945" s="153"/>
      <c r="X3945" s="69" t="str">
        <f t="shared" si="126"/>
        <v/>
      </c>
      <c r="Y3945" s="69" t="str">
        <f t="shared" si="127"/>
        <v/>
      </c>
    </row>
    <row r="3946" spans="8:25" x14ac:dyDescent="0.25">
      <c r="H3946" s="155"/>
      <c r="I3946" s="151"/>
      <c r="J3946" s="152"/>
      <c r="K3946" s="153"/>
      <c r="L3946" s="153"/>
      <c r="M3946" s="153"/>
      <c r="N3946" s="153"/>
      <c r="O3946" s="153"/>
      <c r="P3946" s="153"/>
      <c r="Q3946" s="153"/>
      <c r="R3946" s="153"/>
      <c r="S3946" s="152"/>
      <c r="T3946" s="153"/>
      <c r="X3946" s="69" t="str">
        <f t="shared" si="126"/>
        <v/>
      </c>
      <c r="Y3946" s="69" t="str">
        <f t="shared" si="127"/>
        <v/>
      </c>
    </row>
    <row r="3947" spans="8:25" x14ac:dyDescent="0.25">
      <c r="H3947" s="155"/>
      <c r="I3947" s="151"/>
      <c r="J3947" s="152"/>
      <c r="K3947" s="153"/>
      <c r="L3947" s="153"/>
      <c r="M3947" s="153"/>
      <c r="N3947" s="153"/>
      <c r="O3947" s="153"/>
      <c r="P3947" s="153"/>
      <c r="Q3947" s="153"/>
      <c r="R3947" s="153"/>
      <c r="S3947" s="152"/>
      <c r="T3947" s="153"/>
      <c r="X3947" s="69" t="str">
        <f t="shared" si="126"/>
        <v/>
      </c>
      <c r="Y3947" s="69" t="str">
        <f t="shared" si="127"/>
        <v/>
      </c>
    </row>
    <row r="3948" spans="8:25" x14ac:dyDescent="0.25">
      <c r="H3948" s="155"/>
      <c r="I3948" s="151"/>
      <c r="J3948" s="152"/>
      <c r="K3948" s="153"/>
      <c r="L3948" s="153"/>
      <c r="M3948" s="153"/>
      <c r="N3948" s="153"/>
      <c r="O3948" s="153"/>
      <c r="P3948" s="153"/>
      <c r="Q3948" s="153"/>
      <c r="R3948" s="153"/>
      <c r="S3948" s="152"/>
      <c r="T3948" s="153"/>
      <c r="X3948" s="69" t="str">
        <f t="shared" si="126"/>
        <v/>
      </c>
      <c r="Y3948" s="69" t="str">
        <f t="shared" si="127"/>
        <v/>
      </c>
    </row>
    <row r="3949" spans="8:25" x14ac:dyDescent="0.25">
      <c r="H3949" s="155"/>
      <c r="I3949" s="151"/>
      <c r="J3949" s="152"/>
      <c r="K3949" s="153"/>
      <c r="L3949" s="153"/>
      <c r="M3949" s="153"/>
      <c r="N3949" s="153"/>
      <c r="O3949" s="153"/>
      <c r="P3949" s="153"/>
      <c r="Q3949" s="153"/>
      <c r="R3949" s="153"/>
      <c r="S3949" s="152"/>
      <c r="T3949" s="153"/>
      <c r="X3949" s="69" t="str">
        <f t="shared" si="126"/>
        <v/>
      </c>
      <c r="Y3949" s="69" t="str">
        <f t="shared" si="127"/>
        <v/>
      </c>
    </row>
    <row r="3950" spans="8:25" x14ac:dyDescent="0.25">
      <c r="H3950" s="155"/>
      <c r="I3950" s="151"/>
      <c r="J3950" s="152"/>
      <c r="K3950" s="153"/>
      <c r="L3950" s="153"/>
      <c r="M3950" s="153"/>
      <c r="N3950" s="153"/>
      <c r="O3950" s="153"/>
      <c r="P3950" s="153"/>
      <c r="Q3950" s="153"/>
      <c r="R3950" s="153"/>
      <c r="S3950" s="152"/>
      <c r="T3950" s="153"/>
      <c r="X3950" s="69" t="str">
        <f t="shared" si="126"/>
        <v/>
      </c>
      <c r="Y3950" s="69" t="str">
        <f t="shared" si="127"/>
        <v/>
      </c>
    </row>
    <row r="3951" spans="8:25" x14ac:dyDescent="0.25">
      <c r="H3951" s="155"/>
      <c r="I3951" s="151"/>
      <c r="J3951" s="152"/>
      <c r="K3951" s="153"/>
      <c r="L3951" s="153"/>
      <c r="M3951" s="153"/>
      <c r="N3951" s="153"/>
      <c r="O3951" s="153"/>
      <c r="P3951" s="153"/>
      <c r="Q3951" s="153"/>
      <c r="R3951" s="153"/>
      <c r="S3951" s="152"/>
      <c r="T3951" s="153"/>
      <c r="X3951" s="69" t="str">
        <f t="shared" si="126"/>
        <v/>
      </c>
      <c r="Y3951" s="69" t="str">
        <f t="shared" si="127"/>
        <v/>
      </c>
    </row>
    <row r="3952" spans="8:25" x14ac:dyDescent="0.25">
      <c r="H3952" s="155"/>
      <c r="I3952" s="151"/>
      <c r="J3952" s="152"/>
      <c r="K3952" s="153"/>
      <c r="L3952" s="153"/>
      <c r="M3952" s="153"/>
      <c r="N3952" s="153"/>
      <c r="O3952" s="153"/>
      <c r="P3952" s="153"/>
      <c r="Q3952" s="153"/>
      <c r="R3952" s="153"/>
      <c r="S3952" s="152"/>
      <c r="T3952" s="153"/>
      <c r="X3952" s="69" t="str">
        <f t="shared" si="126"/>
        <v/>
      </c>
      <c r="Y3952" s="69" t="str">
        <f t="shared" si="127"/>
        <v/>
      </c>
    </row>
    <row r="3953" spans="8:25" x14ac:dyDescent="0.25">
      <c r="H3953" s="155"/>
      <c r="I3953" s="151"/>
      <c r="J3953" s="152"/>
      <c r="K3953" s="153"/>
      <c r="L3953" s="153"/>
      <c r="M3953" s="153"/>
      <c r="N3953" s="153"/>
      <c r="O3953" s="153"/>
      <c r="P3953" s="153"/>
      <c r="Q3953" s="153"/>
      <c r="R3953" s="153"/>
      <c r="S3953" s="152"/>
      <c r="T3953" s="153"/>
      <c r="X3953" s="69" t="str">
        <f t="shared" si="126"/>
        <v/>
      </c>
      <c r="Y3953" s="69" t="str">
        <f t="shared" si="127"/>
        <v/>
      </c>
    </row>
    <row r="3954" spans="8:25" x14ac:dyDescent="0.25">
      <c r="H3954" s="155"/>
      <c r="I3954" s="151"/>
      <c r="J3954" s="152"/>
      <c r="K3954" s="153"/>
      <c r="L3954" s="153"/>
      <c r="M3954" s="153"/>
      <c r="N3954" s="153"/>
      <c r="O3954" s="153"/>
      <c r="P3954" s="153"/>
      <c r="Q3954" s="153"/>
      <c r="R3954" s="153"/>
      <c r="S3954" s="152"/>
      <c r="T3954" s="153"/>
      <c r="X3954" s="69" t="str">
        <f t="shared" si="126"/>
        <v/>
      </c>
      <c r="Y3954" s="69" t="str">
        <f t="shared" si="127"/>
        <v/>
      </c>
    </row>
    <row r="3955" spans="8:25" x14ac:dyDescent="0.25">
      <c r="H3955" s="155"/>
      <c r="I3955" s="151"/>
      <c r="J3955" s="152"/>
      <c r="K3955" s="153"/>
      <c r="L3955" s="153"/>
      <c r="M3955" s="153"/>
      <c r="N3955" s="153"/>
      <c r="O3955" s="153"/>
      <c r="P3955" s="153"/>
      <c r="Q3955" s="153"/>
      <c r="R3955" s="153"/>
      <c r="S3955" s="152"/>
      <c r="T3955" s="153"/>
      <c r="X3955" s="69" t="str">
        <f t="shared" si="126"/>
        <v/>
      </c>
      <c r="Y3955" s="69" t="str">
        <f t="shared" si="127"/>
        <v/>
      </c>
    </row>
    <row r="3956" spans="8:25" x14ac:dyDescent="0.25">
      <c r="H3956" s="155"/>
      <c r="I3956" s="151"/>
      <c r="J3956" s="152"/>
      <c r="K3956" s="153"/>
      <c r="L3956" s="153"/>
      <c r="M3956" s="153"/>
      <c r="N3956" s="153"/>
      <c r="O3956" s="153"/>
      <c r="P3956" s="153"/>
      <c r="Q3956" s="153"/>
      <c r="R3956" s="153"/>
      <c r="S3956" s="152"/>
      <c r="T3956" s="153"/>
      <c r="X3956" s="69" t="str">
        <f t="shared" si="126"/>
        <v/>
      </c>
      <c r="Y3956" s="69" t="str">
        <f t="shared" si="127"/>
        <v/>
      </c>
    </row>
    <row r="3957" spans="8:25" x14ac:dyDescent="0.25">
      <c r="H3957" s="155"/>
      <c r="I3957" s="151"/>
      <c r="J3957" s="152"/>
      <c r="K3957" s="153"/>
      <c r="L3957" s="153"/>
      <c r="M3957" s="153"/>
      <c r="N3957" s="153"/>
      <c r="O3957" s="153"/>
      <c r="P3957" s="153"/>
      <c r="Q3957" s="153"/>
      <c r="R3957" s="153"/>
      <c r="S3957" s="152"/>
      <c r="T3957" s="153"/>
      <c r="X3957" s="69" t="str">
        <f t="shared" si="126"/>
        <v/>
      </c>
      <c r="Y3957" s="69" t="str">
        <f t="shared" si="127"/>
        <v/>
      </c>
    </row>
    <row r="3958" spans="8:25" x14ac:dyDescent="0.25">
      <c r="H3958" s="155"/>
      <c r="I3958" s="151"/>
      <c r="J3958" s="152"/>
      <c r="K3958" s="153"/>
      <c r="L3958" s="153"/>
      <c r="M3958" s="153"/>
      <c r="N3958" s="153"/>
      <c r="O3958" s="153"/>
      <c r="P3958" s="153"/>
      <c r="Q3958" s="153"/>
      <c r="R3958" s="153"/>
      <c r="S3958" s="152"/>
      <c r="T3958" s="153"/>
      <c r="X3958" s="69" t="str">
        <f t="shared" si="126"/>
        <v/>
      </c>
      <c r="Y3958" s="69" t="str">
        <f t="shared" si="127"/>
        <v/>
      </c>
    </row>
    <row r="3959" spans="8:25" x14ac:dyDescent="0.25">
      <c r="H3959" s="155"/>
      <c r="I3959" s="151"/>
      <c r="J3959" s="152"/>
      <c r="K3959" s="153"/>
      <c r="L3959" s="153"/>
      <c r="M3959" s="153"/>
      <c r="N3959" s="153"/>
      <c r="O3959" s="153"/>
      <c r="P3959" s="153"/>
      <c r="Q3959" s="153"/>
      <c r="R3959" s="153"/>
      <c r="S3959" s="152"/>
      <c r="T3959" s="153"/>
      <c r="X3959" s="69" t="str">
        <f t="shared" si="126"/>
        <v/>
      </c>
      <c r="Y3959" s="69" t="str">
        <f t="shared" si="127"/>
        <v/>
      </c>
    </row>
    <row r="3960" spans="8:25" x14ac:dyDescent="0.25">
      <c r="H3960" s="155"/>
      <c r="I3960" s="151"/>
      <c r="J3960" s="152"/>
      <c r="K3960" s="153"/>
      <c r="L3960" s="153"/>
      <c r="M3960" s="153"/>
      <c r="N3960" s="153"/>
      <c r="O3960" s="153"/>
      <c r="P3960" s="153"/>
      <c r="Q3960" s="153"/>
      <c r="R3960" s="153"/>
      <c r="S3960" s="152"/>
      <c r="T3960" s="153"/>
      <c r="X3960" s="69" t="str">
        <f t="shared" si="126"/>
        <v/>
      </c>
      <c r="Y3960" s="69" t="str">
        <f t="shared" si="127"/>
        <v/>
      </c>
    </row>
    <row r="3961" spans="8:25" x14ac:dyDescent="0.25">
      <c r="H3961" s="155"/>
      <c r="I3961" s="151"/>
      <c r="J3961" s="152"/>
      <c r="K3961" s="153"/>
      <c r="L3961" s="153"/>
      <c r="M3961" s="153"/>
      <c r="N3961" s="153"/>
      <c r="O3961" s="153"/>
      <c r="P3961" s="153"/>
      <c r="Q3961" s="153"/>
      <c r="R3961" s="153"/>
      <c r="S3961" s="152"/>
      <c r="T3961" s="153"/>
      <c r="X3961" s="69" t="str">
        <f t="shared" si="126"/>
        <v/>
      </c>
      <c r="Y3961" s="69" t="str">
        <f t="shared" si="127"/>
        <v/>
      </c>
    </row>
    <row r="3962" spans="8:25" x14ac:dyDescent="0.25">
      <c r="H3962" s="155"/>
      <c r="I3962" s="151"/>
      <c r="J3962" s="152"/>
      <c r="K3962" s="153"/>
      <c r="L3962" s="153"/>
      <c r="M3962" s="153"/>
      <c r="N3962" s="153"/>
      <c r="O3962" s="153"/>
      <c r="P3962" s="153"/>
      <c r="Q3962" s="153"/>
      <c r="R3962" s="153"/>
      <c r="S3962" s="152"/>
      <c r="T3962" s="153"/>
      <c r="X3962" s="69" t="str">
        <f t="shared" si="126"/>
        <v/>
      </c>
      <c r="Y3962" s="69" t="str">
        <f t="shared" si="127"/>
        <v/>
      </c>
    </row>
    <row r="3963" spans="8:25" x14ac:dyDescent="0.25">
      <c r="H3963" s="155"/>
      <c r="I3963" s="151"/>
      <c r="J3963" s="152"/>
      <c r="K3963" s="153"/>
      <c r="L3963" s="153"/>
      <c r="M3963" s="153"/>
      <c r="N3963" s="153"/>
      <c r="O3963" s="153"/>
      <c r="P3963" s="153"/>
      <c r="Q3963" s="153"/>
      <c r="R3963" s="153"/>
      <c r="S3963" s="152"/>
      <c r="T3963" s="153"/>
      <c r="X3963" s="69" t="str">
        <f t="shared" si="126"/>
        <v/>
      </c>
      <c r="Y3963" s="69" t="str">
        <f t="shared" si="127"/>
        <v/>
      </c>
    </row>
    <row r="3964" spans="8:25" x14ac:dyDescent="0.25">
      <c r="H3964" s="155"/>
      <c r="I3964" s="151"/>
      <c r="J3964" s="152"/>
      <c r="K3964" s="153"/>
      <c r="L3964" s="153"/>
      <c r="M3964" s="153"/>
      <c r="N3964" s="153"/>
      <c r="O3964" s="153"/>
      <c r="P3964" s="153"/>
      <c r="Q3964" s="153"/>
      <c r="R3964" s="153"/>
      <c r="S3964" s="152"/>
      <c r="T3964" s="153"/>
      <c r="X3964" s="69" t="str">
        <f t="shared" si="126"/>
        <v/>
      </c>
      <c r="Y3964" s="69" t="str">
        <f t="shared" si="127"/>
        <v/>
      </c>
    </row>
    <row r="3965" spans="8:25" x14ac:dyDescent="0.25">
      <c r="H3965" s="155"/>
      <c r="I3965" s="151"/>
      <c r="J3965" s="152"/>
      <c r="K3965" s="153"/>
      <c r="L3965" s="153"/>
      <c r="M3965" s="153"/>
      <c r="N3965" s="153"/>
      <c r="O3965" s="153"/>
      <c r="P3965" s="153"/>
      <c r="Q3965" s="153"/>
      <c r="R3965" s="153"/>
      <c r="S3965" s="152"/>
      <c r="T3965" s="153"/>
      <c r="X3965" s="69" t="str">
        <f t="shared" si="126"/>
        <v/>
      </c>
      <c r="Y3965" s="69" t="str">
        <f t="shared" si="127"/>
        <v/>
      </c>
    </row>
    <row r="3966" spans="8:25" x14ac:dyDescent="0.25">
      <c r="H3966" s="155"/>
      <c r="I3966" s="151"/>
      <c r="J3966" s="152"/>
      <c r="K3966" s="153"/>
      <c r="L3966" s="153"/>
      <c r="M3966" s="153"/>
      <c r="N3966" s="153"/>
      <c r="O3966" s="153"/>
      <c r="P3966" s="153"/>
      <c r="Q3966" s="153"/>
      <c r="R3966" s="153"/>
      <c r="S3966" s="152"/>
      <c r="T3966" s="153"/>
      <c r="X3966" s="69" t="str">
        <f t="shared" si="126"/>
        <v/>
      </c>
      <c r="Y3966" s="69" t="str">
        <f t="shared" si="127"/>
        <v/>
      </c>
    </row>
    <row r="3967" spans="8:25" x14ac:dyDescent="0.25">
      <c r="H3967" s="155"/>
      <c r="I3967" s="151"/>
      <c r="J3967" s="152"/>
      <c r="K3967" s="153"/>
      <c r="L3967" s="153"/>
      <c r="M3967" s="153"/>
      <c r="N3967" s="153"/>
      <c r="O3967" s="153"/>
      <c r="P3967" s="153"/>
      <c r="Q3967" s="153"/>
      <c r="R3967" s="153"/>
      <c r="S3967" s="152"/>
      <c r="T3967" s="153"/>
      <c r="X3967" s="69" t="str">
        <f t="shared" si="126"/>
        <v/>
      </c>
      <c r="Y3967" s="69" t="str">
        <f t="shared" si="127"/>
        <v/>
      </c>
    </row>
    <row r="3968" spans="8:25" x14ac:dyDescent="0.25">
      <c r="H3968" s="155"/>
      <c r="I3968" s="151"/>
      <c r="J3968" s="152"/>
      <c r="K3968" s="153"/>
      <c r="L3968" s="153"/>
      <c r="M3968" s="153"/>
      <c r="N3968" s="153"/>
      <c r="O3968" s="153"/>
      <c r="P3968" s="153"/>
      <c r="Q3968" s="153"/>
      <c r="R3968" s="153"/>
      <c r="S3968" s="152"/>
      <c r="T3968" s="153"/>
      <c r="X3968" s="69" t="str">
        <f t="shared" si="126"/>
        <v/>
      </c>
      <c r="Y3968" s="69" t="str">
        <f t="shared" si="127"/>
        <v/>
      </c>
    </row>
    <row r="3969" spans="8:25" x14ac:dyDescent="0.25">
      <c r="H3969" s="155"/>
      <c r="I3969" s="151"/>
      <c r="J3969" s="152"/>
      <c r="K3969" s="153"/>
      <c r="L3969" s="153"/>
      <c r="M3969" s="153"/>
      <c r="N3969" s="153"/>
      <c r="O3969" s="153"/>
      <c r="P3969" s="153"/>
      <c r="Q3969" s="153"/>
      <c r="R3969" s="153"/>
      <c r="S3969" s="152"/>
      <c r="T3969" s="153"/>
      <c r="X3969" s="69" t="str">
        <f t="shared" si="126"/>
        <v/>
      </c>
      <c r="Y3969" s="69" t="str">
        <f t="shared" si="127"/>
        <v/>
      </c>
    </row>
    <row r="3970" spans="8:25" x14ac:dyDescent="0.25">
      <c r="H3970" s="155"/>
      <c r="I3970" s="151"/>
      <c r="J3970" s="152"/>
      <c r="K3970" s="153"/>
      <c r="L3970" s="153"/>
      <c r="M3970" s="153"/>
      <c r="N3970" s="153"/>
      <c r="O3970" s="153"/>
      <c r="P3970" s="153"/>
      <c r="Q3970" s="153"/>
      <c r="R3970" s="153"/>
      <c r="S3970" s="152"/>
      <c r="T3970" s="153"/>
      <c r="X3970" s="69" t="str">
        <f t="shared" ref="X3970:X4033" si="128">IF(W3970&lt;&gt;"",W3970-I3970,"")</f>
        <v/>
      </c>
      <c r="Y3970" s="69" t="str">
        <f t="shared" si="127"/>
        <v/>
      </c>
    </row>
    <row r="3971" spans="8:25" x14ac:dyDescent="0.25">
      <c r="H3971" s="155"/>
      <c r="I3971" s="151"/>
      <c r="J3971" s="152"/>
      <c r="K3971" s="153"/>
      <c r="L3971" s="153"/>
      <c r="M3971" s="153"/>
      <c r="N3971" s="153"/>
      <c r="O3971" s="153"/>
      <c r="P3971" s="153"/>
      <c r="Q3971" s="153"/>
      <c r="R3971" s="153"/>
      <c r="S3971" s="152"/>
      <c r="T3971" s="153"/>
      <c r="X3971" s="69" t="str">
        <f t="shared" si="128"/>
        <v/>
      </c>
      <c r="Y3971" s="69" t="str">
        <f t="shared" ref="Y3971:Y4034" si="129">IF(X3971&lt;&gt;"",IF(X3971&lt;365,"&lt; 1 year",IF(X3971&lt;730,"1-2",IF(X3971&lt;1095,"2-3",IF(X3971&lt;1460,"3-4",IF(X3971&lt;1825,"4-5","5+"))))),"")</f>
        <v/>
      </c>
    </row>
    <row r="3972" spans="8:25" x14ac:dyDescent="0.25">
      <c r="H3972" s="155"/>
      <c r="I3972" s="151"/>
      <c r="J3972" s="152"/>
      <c r="K3972" s="153"/>
      <c r="L3972" s="153"/>
      <c r="M3972" s="153"/>
      <c r="N3972" s="153"/>
      <c r="O3972" s="153"/>
      <c r="P3972" s="153"/>
      <c r="Q3972" s="153"/>
      <c r="R3972" s="153"/>
      <c r="S3972" s="152"/>
      <c r="T3972" s="153"/>
      <c r="X3972" s="69" t="str">
        <f t="shared" si="128"/>
        <v/>
      </c>
      <c r="Y3972" s="69" t="str">
        <f t="shared" si="129"/>
        <v/>
      </c>
    </row>
    <row r="3973" spans="8:25" x14ac:dyDescent="0.25">
      <c r="H3973" s="155"/>
      <c r="I3973" s="151"/>
      <c r="J3973" s="152"/>
      <c r="K3973" s="153"/>
      <c r="L3973" s="153"/>
      <c r="M3973" s="153"/>
      <c r="N3973" s="153"/>
      <c r="O3973" s="153"/>
      <c r="P3973" s="153"/>
      <c r="Q3973" s="153"/>
      <c r="R3973" s="153"/>
      <c r="S3973" s="152"/>
      <c r="T3973" s="153"/>
      <c r="X3973" s="69" t="str">
        <f t="shared" si="128"/>
        <v/>
      </c>
      <c r="Y3973" s="69" t="str">
        <f t="shared" si="129"/>
        <v/>
      </c>
    </row>
    <row r="3974" spans="8:25" x14ac:dyDescent="0.25">
      <c r="H3974" s="155"/>
      <c r="I3974" s="151"/>
      <c r="J3974" s="152"/>
      <c r="K3974" s="153"/>
      <c r="L3974" s="153"/>
      <c r="M3974" s="153"/>
      <c r="N3974" s="153"/>
      <c r="O3974" s="153"/>
      <c r="P3974" s="153"/>
      <c r="Q3974" s="153"/>
      <c r="R3974" s="153"/>
      <c r="S3974" s="152"/>
      <c r="T3974" s="153"/>
      <c r="X3974" s="69" t="str">
        <f t="shared" si="128"/>
        <v/>
      </c>
      <c r="Y3974" s="69" t="str">
        <f t="shared" si="129"/>
        <v/>
      </c>
    </row>
    <row r="3975" spans="8:25" x14ac:dyDescent="0.25">
      <c r="H3975" s="155"/>
      <c r="I3975" s="151"/>
      <c r="J3975" s="152"/>
      <c r="K3975" s="153"/>
      <c r="L3975" s="153"/>
      <c r="M3975" s="153"/>
      <c r="N3975" s="153"/>
      <c r="O3975" s="153"/>
      <c r="P3975" s="153"/>
      <c r="Q3975" s="153"/>
      <c r="R3975" s="153"/>
      <c r="S3975" s="152"/>
      <c r="T3975" s="153"/>
      <c r="X3975" s="69" t="str">
        <f t="shared" si="128"/>
        <v/>
      </c>
      <c r="Y3975" s="69" t="str">
        <f t="shared" si="129"/>
        <v/>
      </c>
    </row>
    <row r="3976" spans="8:25" x14ac:dyDescent="0.25">
      <c r="H3976" s="155"/>
      <c r="I3976" s="151"/>
      <c r="J3976" s="152"/>
      <c r="K3976" s="153"/>
      <c r="L3976" s="153"/>
      <c r="M3976" s="153"/>
      <c r="N3976" s="153"/>
      <c r="O3976" s="153"/>
      <c r="P3976" s="153"/>
      <c r="Q3976" s="153"/>
      <c r="R3976" s="153"/>
      <c r="S3976" s="152"/>
      <c r="T3976" s="153"/>
      <c r="X3976" s="69" t="str">
        <f t="shared" si="128"/>
        <v/>
      </c>
      <c r="Y3976" s="69" t="str">
        <f t="shared" si="129"/>
        <v/>
      </c>
    </row>
    <row r="3977" spans="8:25" x14ac:dyDescent="0.25">
      <c r="H3977" s="155"/>
      <c r="I3977" s="151"/>
      <c r="J3977" s="152"/>
      <c r="K3977" s="153"/>
      <c r="L3977" s="153"/>
      <c r="M3977" s="153"/>
      <c r="N3977" s="153"/>
      <c r="O3977" s="153"/>
      <c r="P3977" s="153"/>
      <c r="Q3977" s="153"/>
      <c r="R3977" s="153"/>
      <c r="S3977" s="152"/>
      <c r="T3977" s="153"/>
      <c r="X3977" s="69" t="str">
        <f t="shared" si="128"/>
        <v/>
      </c>
      <c r="Y3977" s="69" t="str">
        <f t="shared" si="129"/>
        <v/>
      </c>
    </row>
    <row r="3978" spans="8:25" x14ac:dyDescent="0.25">
      <c r="H3978" s="155"/>
      <c r="I3978" s="151"/>
      <c r="J3978" s="152"/>
      <c r="K3978" s="153"/>
      <c r="L3978" s="153"/>
      <c r="M3978" s="153"/>
      <c r="N3978" s="153"/>
      <c r="O3978" s="153"/>
      <c r="P3978" s="153"/>
      <c r="Q3978" s="153"/>
      <c r="R3978" s="153"/>
      <c r="S3978" s="152"/>
      <c r="T3978" s="153"/>
      <c r="X3978" s="69" t="str">
        <f t="shared" si="128"/>
        <v/>
      </c>
      <c r="Y3978" s="69" t="str">
        <f t="shared" si="129"/>
        <v/>
      </c>
    </row>
    <row r="3979" spans="8:25" x14ac:dyDescent="0.25">
      <c r="H3979" s="155"/>
      <c r="I3979" s="151"/>
      <c r="J3979" s="152"/>
      <c r="K3979" s="153"/>
      <c r="L3979" s="153"/>
      <c r="M3979" s="153"/>
      <c r="N3979" s="153"/>
      <c r="O3979" s="153"/>
      <c r="P3979" s="153"/>
      <c r="Q3979" s="153"/>
      <c r="R3979" s="153"/>
      <c r="S3979" s="152"/>
      <c r="T3979" s="153"/>
      <c r="X3979" s="69" t="str">
        <f t="shared" si="128"/>
        <v/>
      </c>
      <c r="Y3979" s="69" t="str">
        <f t="shared" si="129"/>
        <v/>
      </c>
    </row>
    <row r="3980" spans="8:25" x14ac:dyDescent="0.25">
      <c r="H3980" s="155"/>
      <c r="I3980" s="151"/>
      <c r="J3980" s="152"/>
      <c r="K3980" s="153"/>
      <c r="L3980" s="153"/>
      <c r="M3980" s="153"/>
      <c r="N3980" s="153"/>
      <c r="O3980" s="153"/>
      <c r="P3980" s="153"/>
      <c r="Q3980" s="153"/>
      <c r="R3980" s="153"/>
      <c r="S3980" s="152"/>
      <c r="T3980" s="153"/>
      <c r="X3980" s="69" t="str">
        <f t="shared" si="128"/>
        <v/>
      </c>
      <c r="Y3980" s="69" t="str">
        <f t="shared" si="129"/>
        <v/>
      </c>
    </row>
    <row r="3981" spans="8:25" x14ac:dyDescent="0.25">
      <c r="H3981" s="155"/>
      <c r="I3981" s="151"/>
      <c r="J3981" s="152"/>
      <c r="K3981" s="153"/>
      <c r="L3981" s="153"/>
      <c r="M3981" s="153"/>
      <c r="N3981" s="153"/>
      <c r="O3981" s="153"/>
      <c r="P3981" s="153"/>
      <c r="Q3981" s="153"/>
      <c r="R3981" s="153"/>
      <c r="S3981" s="152"/>
      <c r="T3981" s="153"/>
      <c r="X3981" s="69" t="str">
        <f t="shared" si="128"/>
        <v/>
      </c>
      <c r="Y3981" s="69" t="str">
        <f t="shared" si="129"/>
        <v/>
      </c>
    </row>
    <row r="3982" spans="8:25" x14ac:dyDescent="0.25">
      <c r="H3982" s="155"/>
      <c r="I3982" s="151"/>
      <c r="J3982" s="152"/>
      <c r="K3982" s="153"/>
      <c r="L3982" s="153"/>
      <c r="M3982" s="153"/>
      <c r="N3982" s="153"/>
      <c r="O3982" s="153"/>
      <c r="P3982" s="153"/>
      <c r="Q3982" s="153"/>
      <c r="R3982" s="153"/>
      <c r="S3982" s="152"/>
      <c r="T3982" s="153"/>
      <c r="X3982" s="69" t="str">
        <f t="shared" si="128"/>
        <v/>
      </c>
      <c r="Y3982" s="69" t="str">
        <f t="shared" si="129"/>
        <v/>
      </c>
    </row>
    <row r="3983" spans="8:25" x14ac:dyDescent="0.25">
      <c r="H3983" s="155"/>
      <c r="I3983" s="151"/>
      <c r="J3983" s="152"/>
      <c r="K3983" s="153"/>
      <c r="L3983" s="153"/>
      <c r="M3983" s="153"/>
      <c r="N3983" s="153"/>
      <c r="O3983" s="153"/>
      <c r="P3983" s="153"/>
      <c r="Q3983" s="153"/>
      <c r="R3983" s="153"/>
      <c r="S3983" s="152"/>
      <c r="T3983" s="153"/>
      <c r="X3983" s="69" t="str">
        <f t="shared" si="128"/>
        <v/>
      </c>
      <c r="Y3983" s="69" t="str">
        <f t="shared" si="129"/>
        <v/>
      </c>
    </row>
    <row r="3984" spans="8:25" x14ac:dyDescent="0.25">
      <c r="H3984" s="155"/>
      <c r="I3984" s="151"/>
      <c r="J3984" s="152"/>
      <c r="K3984" s="153"/>
      <c r="L3984" s="153"/>
      <c r="M3984" s="153"/>
      <c r="N3984" s="153"/>
      <c r="O3984" s="153"/>
      <c r="P3984" s="153"/>
      <c r="Q3984" s="153"/>
      <c r="R3984" s="153"/>
      <c r="S3984" s="152"/>
      <c r="T3984" s="153"/>
      <c r="X3984" s="69" t="str">
        <f t="shared" si="128"/>
        <v/>
      </c>
      <c r="Y3984" s="69" t="str">
        <f t="shared" si="129"/>
        <v/>
      </c>
    </row>
    <row r="3985" spans="8:25" x14ac:dyDescent="0.25">
      <c r="H3985" s="155"/>
      <c r="I3985" s="151"/>
      <c r="J3985" s="152"/>
      <c r="K3985" s="153"/>
      <c r="L3985" s="153"/>
      <c r="M3985" s="153"/>
      <c r="N3985" s="153"/>
      <c r="O3985" s="153"/>
      <c r="P3985" s="153"/>
      <c r="Q3985" s="153"/>
      <c r="R3985" s="153"/>
      <c r="S3985" s="152"/>
      <c r="T3985" s="153"/>
      <c r="X3985" s="69" t="str">
        <f t="shared" si="128"/>
        <v/>
      </c>
      <c r="Y3985" s="69" t="str">
        <f t="shared" si="129"/>
        <v/>
      </c>
    </row>
    <row r="3986" spans="8:25" x14ac:dyDescent="0.25">
      <c r="H3986" s="155"/>
      <c r="I3986" s="151"/>
      <c r="J3986" s="152"/>
      <c r="K3986" s="153"/>
      <c r="L3986" s="153"/>
      <c r="M3986" s="153"/>
      <c r="N3986" s="153"/>
      <c r="O3986" s="153"/>
      <c r="P3986" s="153"/>
      <c r="Q3986" s="153"/>
      <c r="R3986" s="153"/>
      <c r="S3986" s="152"/>
      <c r="T3986" s="153"/>
      <c r="X3986" s="69" t="str">
        <f t="shared" si="128"/>
        <v/>
      </c>
      <c r="Y3986" s="69" t="str">
        <f t="shared" si="129"/>
        <v/>
      </c>
    </row>
    <row r="3987" spans="8:25" x14ac:dyDescent="0.25">
      <c r="H3987" s="155"/>
      <c r="I3987" s="151"/>
      <c r="J3987" s="152"/>
      <c r="K3987" s="153"/>
      <c r="L3987" s="153"/>
      <c r="M3987" s="153"/>
      <c r="N3987" s="153"/>
      <c r="O3987" s="153"/>
      <c r="P3987" s="153"/>
      <c r="Q3987" s="153"/>
      <c r="R3987" s="153"/>
      <c r="S3987" s="152"/>
      <c r="T3987" s="153"/>
      <c r="X3987" s="69" t="str">
        <f t="shared" si="128"/>
        <v/>
      </c>
      <c r="Y3987" s="69" t="str">
        <f t="shared" si="129"/>
        <v/>
      </c>
    </row>
    <row r="3988" spans="8:25" x14ac:dyDescent="0.25">
      <c r="H3988" s="155"/>
      <c r="I3988" s="151"/>
      <c r="J3988" s="152"/>
      <c r="K3988" s="153"/>
      <c r="L3988" s="153"/>
      <c r="M3988" s="153"/>
      <c r="N3988" s="153"/>
      <c r="O3988" s="153"/>
      <c r="P3988" s="153"/>
      <c r="Q3988" s="153"/>
      <c r="R3988" s="153"/>
      <c r="S3988" s="152"/>
      <c r="T3988" s="153"/>
      <c r="X3988" s="69" t="str">
        <f t="shared" si="128"/>
        <v/>
      </c>
      <c r="Y3988" s="69" t="str">
        <f t="shared" si="129"/>
        <v/>
      </c>
    </row>
    <row r="3989" spans="8:25" x14ac:dyDescent="0.25">
      <c r="H3989" s="155"/>
      <c r="I3989" s="151"/>
      <c r="J3989" s="152"/>
      <c r="K3989" s="153"/>
      <c r="L3989" s="153"/>
      <c r="M3989" s="153"/>
      <c r="N3989" s="153"/>
      <c r="O3989" s="153"/>
      <c r="P3989" s="153"/>
      <c r="Q3989" s="153"/>
      <c r="R3989" s="153"/>
      <c r="S3989" s="152"/>
      <c r="T3989" s="153"/>
      <c r="X3989" s="69" t="str">
        <f t="shared" si="128"/>
        <v/>
      </c>
      <c r="Y3989" s="69" t="str">
        <f t="shared" si="129"/>
        <v/>
      </c>
    </row>
    <row r="3990" spans="8:25" x14ac:dyDescent="0.25">
      <c r="H3990" s="155"/>
      <c r="I3990" s="151"/>
      <c r="J3990" s="152"/>
      <c r="K3990" s="153"/>
      <c r="L3990" s="153"/>
      <c r="M3990" s="153"/>
      <c r="N3990" s="153"/>
      <c r="O3990" s="153"/>
      <c r="P3990" s="153"/>
      <c r="Q3990" s="153"/>
      <c r="R3990" s="153"/>
      <c r="S3990" s="152"/>
      <c r="T3990" s="153"/>
      <c r="X3990" s="69" t="str">
        <f t="shared" si="128"/>
        <v/>
      </c>
      <c r="Y3990" s="69" t="str">
        <f t="shared" si="129"/>
        <v/>
      </c>
    </row>
    <row r="3991" spans="8:25" x14ac:dyDescent="0.25">
      <c r="H3991" s="155"/>
      <c r="I3991" s="151"/>
      <c r="J3991" s="152"/>
      <c r="K3991" s="153"/>
      <c r="L3991" s="153"/>
      <c r="M3991" s="153"/>
      <c r="N3991" s="153"/>
      <c r="O3991" s="153"/>
      <c r="P3991" s="153"/>
      <c r="Q3991" s="153"/>
      <c r="R3991" s="153"/>
      <c r="S3991" s="152"/>
      <c r="T3991" s="153"/>
      <c r="X3991" s="69" t="str">
        <f t="shared" si="128"/>
        <v/>
      </c>
      <c r="Y3991" s="69" t="str">
        <f t="shared" si="129"/>
        <v/>
      </c>
    </row>
    <row r="3992" spans="8:25" x14ac:dyDescent="0.25">
      <c r="H3992" s="155"/>
      <c r="I3992" s="151"/>
      <c r="J3992" s="152"/>
      <c r="K3992" s="153"/>
      <c r="L3992" s="153"/>
      <c r="M3992" s="153"/>
      <c r="N3992" s="153"/>
      <c r="O3992" s="153"/>
      <c r="P3992" s="153"/>
      <c r="Q3992" s="153"/>
      <c r="R3992" s="153"/>
      <c r="S3992" s="152"/>
      <c r="T3992" s="153"/>
      <c r="X3992" s="69" t="str">
        <f t="shared" si="128"/>
        <v/>
      </c>
      <c r="Y3992" s="69" t="str">
        <f t="shared" si="129"/>
        <v/>
      </c>
    </row>
    <row r="3993" spans="8:25" x14ac:dyDescent="0.25">
      <c r="H3993" s="155"/>
      <c r="I3993" s="151"/>
      <c r="J3993" s="152"/>
      <c r="K3993" s="153"/>
      <c r="L3993" s="153"/>
      <c r="M3993" s="153"/>
      <c r="N3993" s="153"/>
      <c r="O3993" s="153"/>
      <c r="P3993" s="153"/>
      <c r="Q3993" s="153"/>
      <c r="R3993" s="153"/>
      <c r="S3993" s="152"/>
      <c r="T3993" s="153"/>
      <c r="X3993" s="69" t="str">
        <f t="shared" si="128"/>
        <v/>
      </c>
      <c r="Y3993" s="69" t="str">
        <f t="shared" si="129"/>
        <v/>
      </c>
    </row>
    <row r="3994" spans="8:25" x14ac:dyDescent="0.25">
      <c r="H3994" s="155"/>
      <c r="I3994" s="151"/>
      <c r="J3994" s="152"/>
      <c r="K3994" s="153"/>
      <c r="L3994" s="153"/>
      <c r="M3994" s="153"/>
      <c r="N3994" s="153"/>
      <c r="O3994" s="153"/>
      <c r="P3994" s="153"/>
      <c r="Q3994" s="153"/>
      <c r="R3994" s="153"/>
      <c r="S3994" s="152"/>
      <c r="T3994" s="153"/>
      <c r="X3994" s="69" t="str">
        <f t="shared" si="128"/>
        <v/>
      </c>
      <c r="Y3994" s="69" t="str">
        <f t="shared" si="129"/>
        <v/>
      </c>
    </row>
    <row r="3995" spans="8:25" x14ac:dyDescent="0.25">
      <c r="H3995" s="155"/>
      <c r="I3995" s="151"/>
      <c r="J3995" s="152"/>
      <c r="K3995" s="153"/>
      <c r="L3995" s="153"/>
      <c r="M3995" s="153"/>
      <c r="N3995" s="153"/>
      <c r="O3995" s="153"/>
      <c r="P3995" s="153"/>
      <c r="Q3995" s="153"/>
      <c r="R3995" s="153"/>
      <c r="S3995" s="152"/>
      <c r="T3995" s="153"/>
      <c r="X3995" s="69" t="str">
        <f t="shared" si="128"/>
        <v/>
      </c>
      <c r="Y3995" s="69" t="str">
        <f t="shared" si="129"/>
        <v/>
      </c>
    </row>
    <row r="3996" spans="8:25" x14ac:dyDescent="0.25">
      <c r="H3996" s="155"/>
      <c r="I3996" s="151"/>
      <c r="J3996" s="152"/>
      <c r="K3996" s="153"/>
      <c r="L3996" s="153"/>
      <c r="M3996" s="153"/>
      <c r="N3996" s="153"/>
      <c r="O3996" s="153"/>
      <c r="P3996" s="153"/>
      <c r="Q3996" s="153"/>
      <c r="R3996" s="153"/>
      <c r="S3996" s="152"/>
      <c r="T3996" s="153"/>
      <c r="X3996" s="69" t="str">
        <f t="shared" si="128"/>
        <v/>
      </c>
      <c r="Y3996" s="69" t="str">
        <f t="shared" si="129"/>
        <v/>
      </c>
    </row>
    <row r="3997" spans="8:25" x14ac:dyDescent="0.25">
      <c r="H3997" s="155"/>
      <c r="I3997" s="151"/>
      <c r="J3997" s="152"/>
      <c r="K3997" s="153"/>
      <c r="L3997" s="153"/>
      <c r="M3997" s="153"/>
      <c r="N3997" s="153"/>
      <c r="O3997" s="153"/>
      <c r="P3997" s="153"/>
      <c r="Q3997" s="153"/>
      <c r="R3997" s="153"/>
      <c r="S3997" s="152"/>
      <c r="T3997" s="153"/>
      <c r="X3997" s="69" t="str">
        <f t="shared" si="128"/>
        <v/>
      </c>
      <c r="Y3997" s="69" t="str">
        <f t="shared" si="129"/>
        <v/>
      </c>
    </row>
    <row r="3998" spans="8:25" x14ac:dyDescent="0.25">
      <c r="H3998" s="155"/>
      <c r="I3998" s="151"/>
      <c r="J3998" s="152"/>
      <c r="K3998" s="153"/>
      <c r="L3998" s="153"/>
      <c r="M3998" s="153"/>
      <c r="N3998" s="153"/>
      <c r="O3998" s="153"/>
      <c r="P3998" s="153"/>
      <c r="Q3998" s="153"/>
      <c r="R3998" s="153"/>
      <c r="S3998" s="152"/>
      <c r="T3998" s="153"/>
      <c r="X3998" s="69" t="str">
        <f t="shared" si="128"/>
        <v/>
      </c>
      <c r="Y3998" s="69" t="str">
        <f t="shared" si="129"/>
        <v/>
      </c>
    </row>
    <row r="3999" spans="8:25" x14ac:dyDescent="0.25">
      <c r="H3999" s="155"/>
      <c r="I3999" s="151"/>
      <c r="J3999" s="152"/>
      <c r="K3999" s="153"/>
      <c r="L3999" s="153"/>
      <c r="M3999" s="153"/>
      <c r="N3999" s="153"/>
      <c r="O3999" s="153"/>
      <c r="P3999" s="153"/>
      <c r="Q3999" s="153"/>
      <c r="R3999" s="153"/>
      <c r="S3999" s="152"/>
      <c r="T3999" s="153"/>
      <c r="X3999" s="69" t="str">
        <f t="shared" si="128"/>
        <v/>
      </c>
      <c r="Y3999" s="69" t="str">
        <f t="shared" si="129"/>
        <v/>
      </c>
    </row>
    <row r="4000" spans="8:25" x14ac:dyDescent="0.25">
      <c r="H4000" s="155"/>
      <c r="I4000" s="151"/>
      <c r="J4000" s="152"/>
      <c r="K4000" s="153"/>
      <c r="L4000" s="153"/>
      <c r="M4000" s="153"/>
      <c r="N4000" s="153"/>
      <c r="O4000" s="153"/>
      <c r="P4000" s="153"/>
      <c r="Q4000" s="153"/>
      <c r="R4000" s="153"/>
      <c r="S4000" s="152"/>
      <c r="T4000" s="153"/>
      <c r="X4000" s="69" t="str">
        <f t="shared" si="128"/>
        <v/>
      </c>
      <c r="Y4000" s="69" t="str">
        <f t="shared" si="129"/>
        <v/>
      </c>
    </row>
    <row r="4001" spans="8:25" x14ac:dyDescent="0.25">
      <c r="H4001" s="155"/>
      <c r="I4001" s="151"/>
      <c r="J4001" s="152"/>
      <c r="K4001" s="153"/>
      <c r="L4001" s="153"/>
      <c r="M4001" s="153"/>
      <c r="N4001" s="153"/>
      <c r="O4001" s="153"/>
      <c r="P4001" s="153"/>
      <c r="Q4001" s="153"/>
      <c r="R4001" s="153"/>
      <c r="S4001" s="152"/>
      <c r="T4001" s="153"/>
      <c r="X4001" s="69" t="str">
        <f t="shared" si="128"/>
        <v/>
      </c>
      <c r="Y4001" s="69" t="str">
        <f t="shared" si="129"/>
        <v/>
      </c>
    </row>
    <row r="4002" spans="8:25" x14ac:dyDescent="0.25">
      <c r="H4002" s="155"/>
      <c r="I4002" s="151"/>
      <c r="J4002" s="152"/>
      <c r="K4002" s="153"/>
      <c r="L4002" s="153"/>
      <c r="M4002" s="153"/>
      <c r="N4002" s="153"/>
      <c r="O4002" s="153"/>
      <c r="P4002" s="153"/>
      <c r="Q4002" s="153"/>
      <c r="R4002" s="153"/>
      <c r="S4002" s="152"/>
      <c r="T4002" s="153"/>
      <c r="X4002" s="69" t="str">
        <f t="shared" si="128"/>
        <v/>
      </c>
      <c r="Y4002" s="69" t="str">
        <f t="shared" si="129"/>
        <v/>
      </c>
    </row>
    <row r="4003" spans="8:25" x14ac:dyDescent="0.25">
      <c r="H4003" s="155"/>
      <c r="I4003" s="151"/>
      <c r="J4003" s="152"/>
      <c r="K4003" s="153"/>
      <c r="L4003" s="153"/>
      <c r="M4003" s="153"/>
      <c r="N4003" s="153"/>
      <c r="O4003" s="153"/>
      <c r="P4003" s="153"/>
      <c r="Q4003" s="153"/>
      <c r="R4003" s="153"/>
      <c r="S4003" s="152"/>
      <c r="T4003" s="153"/>
      <c r="X4003" s="69" t="str">
        <f t="shared" si="128"/>
        <v/>
      </c>
      <c r="Y4003" s="69" t="str">
        <f t="shared" si="129"/>
        <v/>
      </c>
    </row>
    <row r="4004" spans="8:25" x14ac:dyDescent="0.25">
      <c r="H4004" s="155"/>
      <c r="I4004" s="151"/>
      <c r="J4004" s="152"/>
      <c r="K4004" s="153"/>
      <c r="L4004" s="153"/>
      <c r="M4004" s="153"/>
      <c r="N4004" s="153"/>
      <c r="O4004" s="153"/>
      <c r="P4004" s="153"/>
      <c r="Q4004" s="153"/>
      <c r="R4004" s="153"/>
      <c r="S4004" s="152"/>
      <c r="T4004" s="153"/>
      <c r="X4004" s="69" t="str">
        <f t="shared" si="128"/>
        <v/>
      </c>
      <c r="Y4004" s="69" t="str">
        <f t="shared" si="129"/>
        <v/>
      </c>
    </row>
    <row r="4005" spans="8:25" x14ac:dyDescent="0.25">
      <c r="H4005" s="155"/>
      <c r="I4005" s="151"/>
      <c r="J4005" s="152"/>
      <c r="K4005" s="153"/>
      <c r="L4005" s="153"/>
      <c r="M4005" s="153"/>
      <c r="N4005" s="153"/>
      <c r="O4005" s="153"/>
      <c r="P4005" s="153"/>
      <c r="Q4005" s="153"/>
      <c r="R4005" s="153"/>
      <c r="S4005" s="152"/>
      <c r="T4005" s="153"/>
      <c r="X4005" s="69" t="str">
        <f t="shared" si="128"/>
        <v/>
      </c>
      <c r="Y4005" s="69" t="str">
        <f t="shared" si="129"/>
        <v/>
      </c>
    </row>
    <row r="4006" spans="8:25" x14ac:dyDescent="0.25">
      <c r="H4006" s="155"/>
      <c r="I4006" s="151"/>
      <c r="J4006" s="152"/>
      <c r="K4006" s="153"/>
      <c r="L4006" s="153"/>
      <c r="M4006" s="153"/>
      <c r="N4006" s="153"/>
      <c r="O4006" s="153"/>
      <c r="P4006" s="153"/>
      <c r="Q4006" s="153"/>
      <c r="R4006" s="153"/>
      <c r="S4006" s="152"/>
      <c r="T4006" s="153"/>
      <c r="X4006" s="69" t="str">
        <f t="shared" si="128"/>
        <v/>
      </c>
      <c r="Y4006" s="69" t="str">
        <f t="shared" si="129"/>
        <v/>
      </c>
    </row>
    <row r="4007" spans="8:25" x14ac:dyDescent="0.25">
      <c r="H4007" s="155"/>
      <c r="I4007" s="151"/>
      <c r="J4007" s="152"/>
      <c r="K4007" s="153"/>
      <c r="L4007" s="153"/>
      <c r="M4007" s="153"/>
      <c r="N4007" s="153"/>
      <c r="O4007" s="153"/>
      <c r="P4007" s="153"/>
      <c r="Q4007" s="153"/>
      <c r="R4007" s="153"/>
      <c r="S4007" s="152"/>
      <c r="T4007" s="153"/>
      <c r="X4007" s="69" t="str">
        <f t="shared" si="128"/>
        <v/>
      </c>
      <c r="Y4007" s="69" t="str">
        <f t="shared" si="129"/>
        <v/>
      </c>
    </row>
    <row r="4008" spans="8:25" x14ac:dyDescent="0.25">
      <c r="H4008" s="155"/>
      <c r="I4008" s="151"/>
      <c r="J4008" s="152"/>
      <c r="K4008" s="153"/>
      <c r="L4008" s="153"/>
      <c r="M4008" s="153"/>
      <c r="N4008" s="153"/>
      <c r="O4008" s="153"/>
      <c r="P4008" s="153"/>
      <c r="Q4008" s="153"/>
      <c r="R4008" s="153"/>
      <c r="S4008" s="152"/>
      <c r="T4008" s="153"/>
      <c r="X4008" s="69" t="str">
        <f t="shared" si="128"/>
        <v/>
      </c>
      <c r="Y4008" s="69" t="str">
        <f t="shared" si="129"/>
        <v/>
      </c>
    </row>
    <row r="4009" spans="8:25" x14ac:dyDescent="0.25">
      <c r="H4009" s="155"/>
      <c r="I4009" s="151"/>
      <c r="J4009" s="152"/>
      <c r="K4009" s="153"/>
      <c r="L4009" s="153"/>
      <c r="M4009" s="153"/>
      <c r="N4009" s="153"/>
      <c r="O4009" s="153"/>
      <c r="P4009" s="153"/>
      <c r="Q4009" s="153"/>
      <c r="R4009" s="153"/>
      <c r="S4009" s="152"/>
      <c r="T4009" s="153"/>
      <c r="X4009" s="69" t="str">
        <f t="shared" si="128"/>
        <v/>
      </c>
      <c r="Y4009" s="69" t="str">
        <f t="shared" si="129"/>
        <v/>
      </c>
    </row>
    <row r="4010" spans="8:25" x14ac:dyDescent="0.25">
      <c r="H4010" s="155"/>
      <c r="I4010" s="151"/>
      <c r="J4010" s="152"/>
      <c r="K4010" s="153"/>
      <c r="L4010" s="153"/>
      <c r="M4010" s="153"/>
      <c r="N4010" s="153"/>
      <c r="O4010" s="153"/>
      <c r="P4010" s="153"/>
      <c r="Q4010" s="153"/>
      <c r="R4010" s="153"/>
      <c r="S4010" s="152"/>
      <c r="T4010" s="153"/>
      <c r="X4010" s="69" t="str">
        <f t="shared" si="128"/>
        <v/>
      </c>
      <c r="Y4010" s="69" t="str">
        <f t="shared" si="129"/>
        <v/>
      </c>
    </row>
    <row r="4011" spans="8:25" x14ac:dyDescent="0.25">
      <c r="H4011" s="155"/>
      <c r="I4011" s="151"/>
      <c r="J4011" s="152"/>
      <c r="K4011" s="153"/>
      <c r="L4011" s="153"/>
      <c r="M4011" s="153"/>
      <c r="N4011" s="153"/>
      <c r="O4011" s="153"/>
      <c r="P4011" s="153"/>
      <c r="Q4011" s="153"/>
      <c r="R4011" s="153"/>
      <c r="S4011" s="152"/>
      <c r="T4011" s="153"/>
      <c r="X4011" s="69" t="str">
        <f t="shared" si="128"/>
        <v/>
      </c>
      <c r="Y4011" s="69" t="str">
        <f t="shared" si="129"/>
        <v/>
      </c>
    </row>
    <row r="4012" spans="8:25" x14ac:dyDescent="0.25">
      <c r="H4012" s="155"/>
      <c r="I4012" s="151"/>
      <c r="J4012" s="152"/>
      <c r="K4012" s="153"/>
      <c r="L4012" s="153"/>
      <c r="M4012" s="153"/>
      <c r="N4012" s="153"/>
      <c r="O4012" s="153"/>
      <c r="P4012" s="153"/>
      <c r="Q4012" s="153"/>
      <c r="R4012" s="153"/>
      <c r="S4012" s="152"/>
      <c r="T4012" s="153"/>
      <c r="X4012" s="69" t="str">
        <f t="shared" si="128"/>
        <v/>
      </c>
      <c r="Y4012" s="69" t="str">
        <f t="shared" si="129"/>
        <v/>
      </c>
    </row>
    <row r="4013" spans="8:25" x14ac:dyDescent="0.25">
      <c r="H4013" s="155"/>
      <c r="I4013" s="151"/>
      <c r="J4013" s="152"/>
      <c r="K4013" s="153"/>
      <c r="L4013" s="153"/>
      <c r="M4013" s="153"/>
      <c r="N4013" s="153"/>
      <c r="O4013" s="153"/>
      <c r="P4013" s="153"/>
      <c r="Q4013" s="153"/>
      <c r="R4013" s="153"/>
      <c r="S4013" s="152"/>
      <c r="T4013" s="153"/>
      <c r="X4013" s="69" t="str">
        <f t="shared" si="128"/>
        <v/>
      </c>
      <c r="Y4013" s="69" t="str">
        <f t="shared" si="129"/>
        <v/>
      </c>
    </row>
    <row r="4014" spans="8:25" x14ac:dyDescent="0.25">
      <c r="H4014" s="155"/>
      <c r="I4014" s="151"/>
      <c r="J4014" s="152"/>
      <c r="K4014" s="153"/>
      <c r="L4014" s="153"/>
      <c r="M4014" s="153"/>
      <c r="N4014" s="153"/>
      <c r="O4014" s="153"/>
      <c r="P4014" s="153"/>
      <c r="Q4014" s="153"/>
      <c r="R4014" s="153"/>
      <c r="S4014" s="152"/>
      <c r="T4014" s="153"/>
      <c r="X4014" s="69" t="str">
        <f t="shared" si="128"/>
        <v/>
      </c>
      <c r="Y4014" s="69" t="str">
        <f t="shared" si="129"/>
        <v/>
      </c>
    </row>
    <row r="4015" spans="8:25" x14ac:dyDescent="0.25">
      <c r="H4015" s="155"/>
      <c r="I4015" s="151"/>
      <c r="J4015" s="152"/>
      <c r="K4015" s="153"/>
      <c r="L4015" s="153"/>
      <c r="M4015" s="153"/>
      <c r="N4015" s="153"/>
      <c r="O4015" s="153"/>
      <c r="P4015" s="153"/>
      <c r="Q4015" s="153"/>
      <c r="R4015" s="153"/>
      <c r="S4015" s="152"/>
      <c r="T4015" s="153"/>
      <c r="X4015" s="69" t="str">
        <f t="shared" si="128"/>
        <v/>
      </c>
      <c r="Y4015" s="69" t="str">
        <f t="shared" si="129"/>
        <v/>
      </c>
    </row>
    <row r="4016" spans="8:25" x14ac:dyDescent="0.25">
      <c r="H4016" s="155"/>
      <c r="I4016" s="151"/>
      <c r="J4016" s="152"/>
      <c r="K4016" s="153"/>
      <c r="L4016" s="153"/>
      <c r="M4016" s="153"/>
      <c r="N4016" s="153"/>
      <c r="O4016" s="153"/>
      <c r="P4016" s="153"/>
      <c r="Q4016" s="153"/>
      <c r="R4016" s="153"/>
      <c r="S4016" s="152"/>
      <c r="T4016" s="153"/>
      <c r="X4016" s="69" t="str">
        <f t="shared" si="128"/>
        <v/>
      </c>
      <c r="Y4016" s="69" t="str">
        <f t="shared" si="129"/>
        <v/>
      </c>
    </row>
    <row r="4017" spans="8:25" x14ac:dyDescent="0.25">
      <c r="H4017" s="155"/>
      <c r="I4017" s="151"/>
      <c r="J4017" s="152"/>
      <c r="K4017" s="153"/>
      <c r="L4017" s="153"/>
      <c r="M4017" s="153"/>
      <c r="N4017" s="153"/>
      <c r="O4017" s="153"/>
      <c r="P4017" s="153"/>
      <c r="Q4017" s="153"/>
      <c r="R4017" s="153"/>
      <c r="S4017" s="152"/>
      <c r="T4017" s="153"/>
      <c r="X4017" s="69" t="str">
        <f t="shared" si="128"/>
        <v/>
      </c>
      <c r="Y4017" s="69" t="str">
        <f t="shared" si="129"/>
        <v/>
      </c>
    </row>
    <row r="4018" spans="8:25" x14ac:dyDescent="0.25">
      <c r="H4018" s="155"/>
      <c r="I4018" s="151"/>
      <c r="J4018" s="152"/>
      <c r="K4018" s="153"/>
      <c r="L4018" s="153"/>
      <c r="M4018" s="153"/>
      <c r="N4018" s="153"/>
      <c r="O4018" s="153"/>
      <c r="P4018" s="153"/>
      <c r="Q4018" s="153"/>
      <c r="R4018" s="153"/>
      <c r="S4018" s="152"/>
      <c r="T4018" s="153"/>
      <c r="X4018" s="69" t="str">
        <f t="shared" si="128"/>
        <v/>
      </c>
      <c r="Y4018" s="69" t="str">
        <f t="shared" si="129"/>
        <v/>
      </c>
    </row>
    <row r="4019" spans="8:25" x14ac:dyDescent="0.25">
      <c r="H4019" s="155"/>
      <c r="I4019" s="151"/>
      <c r="J4019" s="152"/>
      <c r="K4019" s="153"/>
      <c r="L4019" s="153"/>
      <c r="M4019" s="153"/>
      <c r="N4019" s="153"/>
      <c r="O4019" s="153"/>
      <c r="P4019" s="153"/>
      <c r="Q4019" s="153"/>
      <c r="R4019" s="153"/>
      <c r="S4019" s="152"/>
      <c r="T4019" s="153"/>
      <c r="X4019" s="69" t="str">
        <f t="shared" si="128"/>
        <v/>
      </c>
      <c r="Y4019" s="69" t="str">
        <f t="shared" si="129"/>
        <v/>
      </c>
    </row>
    <row r="4020" spans="8:25" x14ac:dyDescent="0.25">
      <c r="H4020" s="155"/>
      <c r="I4020" s="151"/>
      <c r="J4020" s="152"/>
      <c r="K4020" s="153"/>
      <c r="L4020" s="153"/>
      <c r="M4020" s="153"/>
      <c r="N4020" s="153"/>
      <c r="O4020" s="153"/>
      <c r="P4020" s="153"/>
      <c r="Q4020" s="153"/>
      <c r="R4020" s="153"/>
      <c r="S4020" s="152"/>
      <c r="T4020" s="153"/>
      <c r="X4020" s="69" t="str">
        <f t="shared" si="128"/>
        <v/>
      </c>
      <c r="Y4020" s="69" t="str">
        <f t="shared" si="129"/>
        <v/>
      </c>
    </row>
    <row r="4021" spans="8:25" x14ac:dyDescent="0.25">
      <c r="H4021" s="155"/>
      <c r="I4021" s="151"/>
      <c r="J4021" s="152"/>
      <c r="K4021" s="153"/>
      <c r="L4021" s="153"/>
      <c r="M4021" s="153"/>
      <c r="N4021" s="153"/>
      <c r="O4021" s="153"/>
      <c r="P4021" s="153"/>
      <c r="Q4021" s="153"/>
      <c r="R4021" s="153"/>
      <c r="S4021" s="152"/>
      <c r="T4021" s="153"/>
      <c r="X4021" s="69" t="str">
        <f t="shared" si="128"/>
        <v/>
      </c>
      <c r="Y4021" s="69" t="str">
        <f t="shared" si="129"/>
        <v/>
      </c>
    </row>
    <row r="4022" spans="8:25" x14ac:dyDescent="0.25">
      <c r="H4022" s="155"/>
      <c r="I4022" s="151"/>
      <c r="J4022" s="152"/>
      <c r="K4022" s="153"/>
      <c r="L4022" s="153"/>
      <c r="M4022" s="153"/>
      <c r="N4022" s="153"/>
      <c r="O4022" s="153"/>
      <c r="P4022" s="153"/>
      <c r="Q4022" s="153"/>
      <c r="R4022" s="153"/>
      <c r="S4022" s="152"/>
      <c r="T4022" s="153"/>
      <c r="X4022" s="69" t="str">
        <f t="shared" si="128"/>
        <v/>
      </c>
      <c r="Y4022" s="69" t="str">
        <f t="shared" si="129"/>
        <v/>
      </c>
    </row>
    <row r="4023" spans="8:25" x14ac:dyDescent="0.25">
      <c r="H4023" s="155"/>
      <c r="I4023" s="151"/>
      <c r="J4023" s="152"/>
      <c r="K4023" s="153"/>
      <c r="L4023" s="153"/>
      <c r="M4023" s="153"/>
      <c r="N4023" s="153"/>
      <c r="O4023" s="153"/>
      <c r="P4023" s="153"/>
      <c r="Q4023" s="153"/>
      <c r="R4023" s="153"/>
      <c r="S4023" s="152"/>
      <c r="T4023" s="153"/>
      <c r="X4023" s="69" t="str">
        <f t="shared" si="128"/>
        <v/>
      </c>
      <c r="Y4023" s="69" t="str">
        <f t="shared" si="129"/>
        <v/>
      </c>
    </row>
    <row r="4024" spans="8:25" x14ac:dyDescent="0.25">
      <c r="H4024" s="155"/>
      <c r="I4024" s="151"/>
      <c r="J4024" s="152"/>
      <c r="K4024" s="153"/>
      <c r="L4024" s="153"/>
      <c r="M4024" s="153"/>
      <c r="N4024" s="153"/>
      <c r="O4024" s="153"/>
      <c r="P4024" s="153"/>
      <c r="Q4024" s="153"/>
      <c r="R4024" s="153"/>
      <c r="S4024" s="152"/>
      <c r="T4024" s="153"/>
      <c r="X4024" s="69" t="str">
        <f t="shared" si="128"/>
        <v/>
      </c>
      <c r="Y4024" s="69" t="str">
        <f t="shared" si="129"/>
        <v/>
      </c>
    </row>
    <row r="4025" spans="8:25" x14ac:dyDescent="0.25">
      <c r="H4025" s="155"/>
      <c r="I4025" s="151"/>
      <c r="J4025" s="152"/>
      <c r="K4025" s="153"/>
      <c r="L4025" s="153"/>
      <c r="M4025" s="153"/>
      <c r="N4025" s="153"/>
      <c r="O4025" s="153"/>
      <c r="P4025" s="153"/>
      <c r="Q4025" s="153"/>
      <c r="R4025" s="153"/>
      <c r="S4025" s="152"/>
      <c r="T4025" s="153"/>
      <c r="X4025" s="69" t="str">
        <f t="shared" si="128"/>
        <v/>
      </c>
      <c r="Y4025" s="69" t="str">
        <f t="shared" si="129"/>
        <v/>
      </c>
    </row>
    <row r="4026" spans="8:25" x14ac:dyDescent="0.25">
      <c r="H4026" s="155"/>
      <c r="I4026" s="151"/>
      <c r="J4026" s="152"/>
      <c r="K4026" s="153"/>
      <c r="L4026" s="153"/>
      <c r="M4026" s="153"/>
      <c r="N4026" s="153"/>
      <c r="O4026" s="153"/>
      <c r="P4026" s="153"/>
      <c r="Q4026" s="153"/>
      <c r="R4026" s="153"/>
      <c r="S4026" s="152"/>
      <c r="T4026" s="153"/>
      <c r="X4026" s="69" t="str">
        <f t="shared" si="128"/>
        <v/>
      </c>
      <c r="Y4026" s="69" t="str">
        <f t="shared" si="129"/>
        <v/>
      </c>
    </row>
    <row r="4027" spans="8:25" x14ac:dyDescent="0.25">
      <c r="H4027" s="155"/>
      <c r="I4027" s="151"/>
      <c r="J4027" s="152"/>
      <c r="K4027" s="153"/>
      <c r="L4027" s="153"/>
      <c r="M4027" s="153"/>
      <c r="N4027" s="153"/>
      <c r="O4027" s="153"/>
      <c r="P4027" s="153"/>
      <c r="Q4027" s="153"/>
      <c r="R4027" s="153"/>
      <c r="S4027" s="152"/>
      <c r="T4027" s="153"/>
      <c r="X4027" s="69" t="str">
        <f t="shared" si="128"/>
        <v/>
      </c>
      <c r="Y4027" s="69" t="str">
        <f t="shared" si="129"/>
        <v/>
      </c>
    </row>
    <row r="4028" spans="8:25" x14ac:dyDescent="0.25">
      <c r="H4028" s="155"/>
      <c r="I4028" s="151"/>
      <c r="J4028" s="152"/>
      <c r="K4028" s="153"/>
      <c r="L4028" s="153"/>
      <c r="M4028" s="153"/>
      <c r="N4028" s="153"/>
      <c r="O4028" s="153"/>
      <c r="P4028" s="153"/>
      <c r="Q4028" s="153"/>
      <c r="R4028" s="153"/>
      <c r="S4028" s="152"/>
      <c r="T4028" s="153"/>
      <c r="X4028" s="69" t="str">
        <f t="shared" si="128"/>
        <v/>
      </c>
      <c r="Y4028" s="69" t="str">
        <f t="shared" si="129"/>
        <v/>
      </c>
    </row>
    <row r="4029" spans="8:25" x14ac:dyDescent="0.25">
      <c r="H4029" s="155"/>
      <c r="I4029" s="151"/>
      <c r="J4029" s="152"/>
      <c r="K4029" s="153"/>
      <c r="L4029" s="153"/>
      <c r="M4029" s="153"/>
      <c r="N4029" s="153"/>
      <c r="O4029" s="153"/>
      <c r="P4029" s="153"/>
      <c r="Q4029" s="153"/>
      <c r="R4029" s="153"/>
      <c r="S4029" s="152"/>
      <c r="T4029" s="153"/>
      <c r="X4029" s="69" t="str">
        <f t="shared" si="128"/>
        <v/>
      </c>
      <c r="Y4029" s="69" t="str">
        <f t="shared" si="129"/>
        <v/>
      </c>
    </row>
    <row r="4030" spans="8:25" x14ac:dyDescent="0.25">
      <c r="H4030" s="155"/>
      <c r="I4030" s="151"/>
      <c r="J4030" s="152"/>
      <c r="K4030" s="153"/>
      <c r="L4030" s="153"/>
      <c r="M4030" s="153"/>
      <c r="N4030" s="153"/>
      <c r="O4030" s="153"/>
      <c r="P4030" s="153"/>
      <c r="Q4030" s="153"/>
      <c r="R4030" s="153"/>
      <c r="S4030" s="152"/>
      <c r="T4030" s="153"/>
      <c r="X4030" s="69" t="str">
        <f t="shared" si="128"/>
        <v/>
      </c>
      <c r="Y4030" s="69" t="str">
        <f t="shared" si="129"/>
        <v/>
      </c>
    </row>
    <row r="4031" spans="8:25" x14ac:dyDescent="0.25">
      <c r="H4031" s="155"/>
      <c r="I4031" s="151"/>
      <c r="J4031" s="152"/>
      <c r="K4031" s="153"/>
      <c r="L4031" s="153"/>
      <c r="M4031" s="153"/>
      <c r="N4031" s="153"/>
      <c r="O4031" s="153"/>
      <c r="P4031" s="153"/>
      <c r="Q4031" s="153"/>
      <c r="R4031" s="153"/>
      <c r="S4031" s="152"/>
      <c r="T4031" s="153"/>
      <c r="X4031" s="69" t="str">
        <f t="shared" si="128"/>
        <v/>
      </c>
      <c r="Y4031" s="69" t="str">
        <f t="shared" si="129"/>
        <v/>
      </c>
    </row>
    <row r="4032" spans="8:25" x14ac:dyDescent="0.25">
      <c r="H4032" s="155"/>
      <c r="I4032" s="151"/>
      <c r="J4032" s="152"/>
      <c r="K4032" s="153"/>
      <c r="L4032" s="153"/>
      <c r="M4032" s="153"/>
      <c r="N4032" s="153"/>
      <c r="O4032" s="153"/>
      <c r="P4032" s="153"/>
      <c r="Q4032" s="153"/>
      <c r="R4032" s="153"/>
      <c r="S4032" s="152"/>
      <c r="T4032" s="153"/>
      <c r="X4032" s="69" t="str">
        <f t="shared" si="128"/>
        <v/>
      </c>
      <c r="Y4032" s="69" t="str">
        <f t="shared" si="129"/>
        <v/>
      </c>
    </row>
    <row r="4033" spans="8:25" x14ac:dyDescent="0.25">
      <c r="H4033" s="155"/>
      <c r="I4033" s="151"/>
      <c r="J4033" s="152"/>
      <c r="K4033" s="153"/>
      <c r="L4033" s="153"/>
      <c r="M4033" s="153"/>
      <c r="N4033" s="153"/>
      <c r="O4033" s="153"/>
      <c r="P4033" s="153"/>
      <c r="Q4033" s="153"/>
      <c r="R4033" s="153"/>
      <c r="S4033" s="152"/>
      <c r="T4033" s="153"/>
      <c r="X4033" s="69" t="str">
        <f t="shared" si="128"/>
        <v/>
      </c>
      <c r="Y4033" s="69" t="str">
        <f t="shared" si="129"/>
        <v/>
      </c>
    </row>
    <row r="4034" spans="8:25" x14ac:dyDescent="0.25">
      <c r="H4034" s="155"/>
      <c r="I4034" s="151"/>
      <c r="J4034" s="152"/>
      <c r="K4034" s="153"/>
      <c r="L4034" s="153"/>
      <c r="M4034" s="153"/>
      <c r="N4034" s="153"/>
      <c r="O4034" s="153"/>
      <c r="P4034" s="153"/>
      <c r="Q4034" s="153"/>
      <c r="R4034" s="153"/>
      <c r="S4034" s="152"/>
      <c r="T4034" s="153"/>
      <c r="X4034" s="69" t="str">
        <f t="shared" ref="X4034:X4097" si="130">IF(W4034&lt;&gt;"",W4034-I4034,"")</f>
        <v/>
      </c>
      <c r="Y4034" s="69" t="str">
        <f t="shared" si="129"/>
        <v/>
      </c>
    </row>
    <row r="4035" spans="8:25" x14ac:dyDescent="0.25">
      <c r="H4035" s="155"/>
      <c r="I4035" s="151"/>
      <c r="J4035" s="152"/>
      <c r="K4035" s="153"/>
      <c r="L4035" s="153"/>
      <c r="M4035" s="153"/>
      <c r="N4035" s="153"/>
      <c r="O4035" s="153"/>
      <c r="P4035" s="153"/>
      <c r="Q4035" s="153"/>
      <c r="R4035" s="153"/>
      <c r="S4035" s="152"/>
      <c r="T4035" s="153"/>
      <c r="X4035" s="69" t="str">
        <f t="shared" si="130"/>
        <v/>
      </c>
      <c r="Y4035" s="69" t="str">
        <f t="shared" ref="Y4035:Y4098" si="131">IF(X4035&lt;&gt;"",IF(X4035&lt;365,"&lt; 1 year",IF(X4035&lt;730,"1-2",IF(X4035&lt;1095,"2-3",IF(X4035&lt;1460,"3-4",IF(X4035&lt;1825,"4-5","5+"))))),"")</f>
        <v/>
      </c>
    </row>
    <row r="4036" spans="8:25" x14ac:dyDescent="0.25">
      <c r="H4036" s="155"/>
      <c r="I4036" s="151"/>
      <c r="J4036" s="152"/>
      <c r="K4036" s="153"/>
      <c r="L4036" s="153"/>
      <c r="M4036" s="153"/>
      <c r="N4036" s="153"/>
      <c r="O4036" s="153"/>
      <c r="P4036" s="153"/>
      <c r="Q4036" s="153"/>
      <c r="R4036" s="153"/>
      <c r="S4036" s="152"/>
      <c r="T4036" s="153"/>
      <c r="X4036" s="69" t="str">
        <f t="shared" si="130"/>
        <v/>
      </c>
      <c r="Y4036" s="69" t="str">
        <f t="shared" si="131"/>
        <v/>
      </c>
    </row>
    <row r="4037" spans="8:25" x14ac:dyDescent="0.25">
      <c r="H4037" s="155"/>
      <c r="I4037" s="151"/>
      <c r="J4037" s="152"/>
      <c r="K4037" s="153"/>
      <c r="L4037" s="153"/>
      <c r="M4037" s="153"/>
      <c r="N4037" s="153"/>
      <c r="O4037" s="153"/>
      <c r="P4037" s="153"/>
      <c r="Q4037" s="153"/>
      <c r="R4037" s="153"/>
      <c r="S4037" s="152"/>
      <c r="T4037" s="153"/>
      <c r="X4037" s="69" t="str">
        <f t="shared" si="130"/>
        <v/>
      </c>
      <c r="Y4037" s="69" t="str">
        <f t="shared" si="131"/>
        <v/>
      </c>
    </row>
    <row r="4038" spans="8:25" x14ac:dyDescent="0.25">
      <c r="H4038" s="155"/>
      <c r="I4038" s="151"/>
      <c r="J4038" s="152"/>
      <c r="K4038" s="153"/>
      <c r="L4038" s="153"/>
      <c r="M4038" s="153"/>
      <c r="N4038" s="153"/>
      <c r="O4038" s="153"/>
      <c r="P4038" s="153"/>
      <c r="Q4038" s="153"/>
      <c r="R4038" s="153"/>
      <c r="S4038" s="152"/>
      <c r="T4038" s="153"/>
      <c r="X4038" s="69" t="str">
        <f t="shared" si="130"/>
        <v/>
      </c>
      <c r="Y4038" s="69" t="str">
        <f t="shared" si="131"/>
        <v/>
      </c>
    </row>
    <row r="4039" spans="8:25" x14ac:dyDescent="0.25">
      <c r="H4039" s="155"/>
      <c r="I4039" s="151"/>
      <c r="J4039" s="152"/>
      <c r="K4039" s="153"/>
      <c r="L4039" s="153"/>
      <c r="M4039" s="153"/>
      <c r="N4039" s="153"/>
      <c r="O4039" s="153"/>
      <c r="P4039" s="153"/>
      <c r="Q4039" s="153"/>
      <c r="R4039" s="153"/>
      <c r="S4039" s="152"/>
      <c r="T4039" s="153"/>
      <c r="X4039" s="69" t="str">
        <f t="shared" si="130"/>
        <v/>
      </c>
      <c r="Y4039" s="69" t="str">
        <f t="shared" si="131"/>
        <v/>
      </c>
    </row>
    <row r="4040" spans="8:25" x14ac:dyDescent="0.25">
      <c r="H4040" s="155"/>
      <c r="I4040" s="151"/>
      <c r="J4040" s="152"/>
      <c r="K4040" s="153"/>
      <c r="L4040" s="153"/>
      <c r="M4040" s="153"/>
      <c r="N4040" s="153"/>
      <c r="O4040" s="153"/>
      <c r="P4040" s="153"/>
      <c r="Q4040" s="153"/>
      <c r="R4040" s="153"/>
      <c r="S4040" s="152"/>
      <c r="T4040" s="153"/>
      <c r="X4040" s="69" t="str">
        <f t="shared" si="130"/>
        <v/>
      </c>
      <c r="Y4040" s="69" t="str">
        <f t="shared" si="131"/>
        <v/>
      </c>
    </row>
    <row r="4041" spans="8:25" x14ac:dyDescent="0.25">
      <c r="H4041" s="155"/>
      <c r="I4041" s="151"/>
      <c r="J4041" s="152"/>
      <c r="K4041" s="153"/>
      <c r="L4041" s="153"/>
      <c r="M4041" s="153"/>
      <c r="N4041" s="153"/>
      <c r="O4041" s="153"/>
      <c r="P4041" s="153"/>
      <c r="Q4041" s="153"/>
      <c r="R4041" s="153"/>
      <c r="S4041" s="152"/>
      <c r="T4041" s="153"/>
      <c r="X4041" s="69" t="str">
        <f t="shared" si="130"/>
        <v/>
      </c>
      <c r="Y4041" s="69" t="str">
        <f t="shared" si="131"/>
        <v/>
      </c>
    </row>
    <row r="4042" spans="8:25" x14ac:dyDescent="0.25">
      <c r="H4042" s="155"/>
      <c r="I4042" s="151"/>
      <c r="J4042" s="152"/>
      <c r="K4042" s="153"/>
      <c r="L4042" s="153"/>
      <c r="M4042" s="153"/>
      <c r="N4042" s="153"/>
      <c r="O4042" s="153"/>
      <c r="P4042" s="153"/>
      <c r="Q4042" s="153"/>
      <c r="R4042" s="153"/>
      <c r="S4042" s="152"/>
      <c r="T4042" s="153"/>
      <c r="X4042" s="69" t="str">
        <f t="shared" si="130"/>
        <v/>
      </c>
      <c r="Y4042" s="69" t="str">
        <f t="shared" si="131"/>
        <v/>
      </c>
    </row>
    <row r="4043" spans="8:25" x14ac:dyDescent="0.25">
      <c r="H4043" s="155"/>
      <c r="I4043" s="151"/>
      <c r="J4043" s="152"/>
      <c r="K4043" s="153"/>
      <c r="L4043" s="153"/>
      <c r="M4043" s="153"/>
      <c r="N4043" s="153"/>
      <c r="O4043" s="153"/>
      <c r="P4043" s="153"/>
      <c r="Q4043" s="153"/>
      <c r="R4043" s="153"/>
      <c r="S4043" s="152"/>
      <c r="T4043" s="153"/>
      <c r="X4043" s="69" t="str">
        <f t="shared" si="130"/>
        <v/>
      </c>
      <c r="Y4043" s="69" t="str">
        <f t="shared" si="131"/>
        <v/>
      </c>
    </row>
    <row r="4044" spans="8:25" x14ac:dyDescent="0.25">
      <c r="H4044" s="155"/>
      <c r="I4044" s="151"/>
      <c r="J4044" s="152"/>
      <c r="K4044" s="153"/>
      <c r="L4044" s="153"/>
      <c r="M4044" s="153"/>
      <c r="N4044" s="153"/>
      <c r="O4044" s="153"/>
      <c r="P4044" s="153"/>
      <c r="Q4044" s="153"/>
      <c r="R4044" s="153"/>
      <c r="S4044" s="152"/>
      <c r="T4044" s="153"/>
      <c r="X4044" s="69" t="str">
        <f t="shared" si="130"/>
        <v/>
      </c>
      <c r="Y4044" s="69" t="str">
        <f t="shared" si="131"/>
        <v/>
      </c>
    </row>
    <row r="4045" spans="8:25" x14ac:dyDescent="0.25">
      <c r="H4045" s="155"/>
      <c r="I4045" s="151"/>
      <c r="J4045" s="152"/>
      <c r="K4045" s="153"/>
      <c r="L4045" s="153"/>
      <c r="M4045" s="153"/>
      <c r="N4045" s="153"/>
      <c r="O4045" s="153"/>
      <c r="P4045" s="153"/>
      <c r="Q4045" s="153"/>
      <c r="R4045" s="153"/>
      <c r="S4045" s="152"/>
      <c r="T4045" s="153"/>
      <c r="X4045" s="69" t="str">
        <f t="shared" si="130"/>
        <v/>
      </c>
      <c r="Y4045" s="69" t="str">
        <f t="shared" si="131"/>
        <v/>
      </c>
    </row>
    <row r="4046" spans="8:25" x14ac:dyDescent="0.25">
      <c r="H4046" s="155"/>
      <c r="I4046" s="151"/>
      <c r="J4046" s="152"/>
      <c r="K4046" s="153"/>
      <c r="L4046" s="153"/>
      <c r="M4046" s="153"/>
      <c r="N4046" s="153"/>
      <c r="O4046" s="153"/>
      <c r="P4046" s="153"/>
      <c r="Q4046" s="153"/>
      <c r="R4046" s="153"/>
      <c r="S4046" s="152"/>
      <c r="T4046" s="153"/>
      <c r="X4046" s="69" t="str">
        <f t="shared" si="130"/>
        <v/>
      </c>
      <c r="Y4046" s="69" t="str">
        <f t="shared" si="131"/>
        <v/>
      </c>
    </row>
    <row r="4047" spans="8:25" x14ac:dyDescent="0.25">
      <c r="H4047" s="155"/>
      <c r="I4047" s="151"/>
      <c r="J4047" s="152"/>
      <c r="K4047" s="153"/>
      <c r="L4047" s="153"/>
      <c r="M4047" s="153"/>
      <c r="N4047" s="153"/>
      <c r="O4047" s="153"/>
      <c r="P4047" s="153"/>
      <c r="Q4047" s="153"/>
      <c r="R4047" s="153"/>
      <c r="S4047" s="152"/>
      <c r="T4047" s="153"/>
      <c r="X4047" s="69" t="str">
        <f t="shared" si="130"/>
        <v/>
      </c>
      <c r="Y4047" s="69" t="str">
        <f t="shared" si="131"/>
        <v/>
      </c>
    </row>
    <row r="4048" spans="8:25" x14ac:dyDescent="0.25">
      <c r="H4048" s="155"/>
      <c r="I4048" s="151"/>
      <c r="J4048" s="152"/>
      <c r="K4048" s="153"/>
      <c r="L4048" s="153"/>
      <c r="M4048" s="153"/>
      <c r="N4048" s="153"/>
      <c r="O4048" s="153"/>
      <c r="P4048" s="153"/>
      <c r="Q4048" s="153"/>
      <c r="R4048" s="153"/>
      <c r="S4048" s="152"/>
      <c r="T4048" s="153"/>
      <c r="X4048" s="69" t="str">
        <f t="shared" si="130"/>
        <v/>
      </c>
      <c r="Y4048" s="69" t="str">
        <f t="shared" si="131"/>
        <v/>
      </c>
    </row>
    <row r="4049" spans="8:25" x14ac:dyDescent="0.25">
      <c r="H4049" s="155"/>
      <c r="I4049" s="151"/>
      <c r="J4049" s="152"/>
      <c r="K4049" s="153"/>
      <c r="L4049" s="153"/>
      <c r="M4049" s="153"/>
      <c r="N4049" s="153"/>
      <c r="O4049" s="153"/>
      <c r="P4049" s="153"/>
      <c r="Q4049" s="153"/>
      <c r="R4049" s="153"/>
      <c r="S4049" s="152"/>
      <c r="T4049" s="153"/>
      <c r="X4049" s="69" t="str">
        <f t="shared" si="130"/>
        <v/>
      </c>
      <c r="Y4049" s="69" t="str">
        <f t="shared" si="131"/>
        <v/>
      </c>
    </row>
    <row r="4050" spans="8:25" x14ac:dyDescent="0.25">
      <c r="H4050" s="155"/>
      <c r="I4050" s="151"/>
      <c r="J4050" s="152"/>
      <c r="K4050" s="153"/>
      <c r="L4050" s="153"/>
      <c r="M4050" s="153"/>
      <c r="N4050" s="153"/>
      <c r="O4050" s="153"/>
      <c r="P4050" s="153"/>
      <c r="Q4050" s="153"/>
      <c r="R4050" s="153"/>
      <c r="S4050" s="152"/>
      <c r="T4050" s="153"/>
      <c r="X4050" s="69" t="str">
        <f t="shared" si="130"/>
        <v/>
      </c>
      <c r="Y4050" s="69" t="str">
        <f t="shared" si="131"/>
        <v/>
      </c>
    </row>
    <row r="4051" spans="8:25" x14ac:dyDescent="0.25">
      <c r="H4051" s="155"/>
      <c r="I4051" s="151"/>
      <c r="J4051" s="152"/>
      <c r="K4051" s="153"/>
      <c r="L4051" s="153"/>
      <c r="M4051" s="153"/>
      <c r="N4051" s="153"/>
      <c r="O4051" s="153"/>
      <c r="P4051" s="153"/>
      <c r="Q4051" s="153"/>
      <c r="R4051" s="153"/>
      <c r="S4051" s="152"/>
      <c r="T4051" s="153"/>
      <c r="X4051" s="69" t="str">
        <f t="shared" si="130"/>
        <v/>
      </c>
      <c r="Y4051" s="69" t="str">
        <f t="shared" si="131"/>
        <v/>
      </c>
    </row>
    <row r="4052" spans="8:25" x14ac:dyDescent="0.25">
      <c r="H4052" s="155"/>
      <c r="I4052" s="151"/>
      <c r="J4052" s="152"/>
      <c r="K4052" s="153"/>
      <c r="L4052" s="153"/>
      <c r="M4052" s="153"/>
      <c r="N4052" s="153"/>
      <c r="O4052" s="153"/>
      <c r="P4052" s="153"/>
      <c r="Q4052" s="153"/>
      <c r="R4052" s="153"/>
      <c r="S4052" s="152"/>
      <c r="T4052" s="153"/>
      <c r="X4052" s="69" t="str">
        <f t="shared" si="130"/>
        <v/>
      </c>
      <c r="Y4052" s="69" t="str">
        <f t="shared" si="131"/>
        <v/>
      </c>
    </row>
    <row r="4053" spans="8:25" x14ac:dyDescent="0.25">
      <c r="H4053" s="155"/>
      <c r="I4053" s="151"/>
      <c r="J4053" s="152"/>
      <c r="K4053" s="153"/>
      <c r="L4053" s="153"/>
      <c r="M4053" s="153"/>
      <c r="N4053" s="153"/>
      <c r="O4053" s="153"/>
      <c r="P4053" s="153"/>
      <c r="Q4053" s="153"/>
      <c r="R4053" s="153"/>
      <c r="S4053" s="152"/>
      <c r="T4053" s="153"/>
      <c r="X4053" s="69" t="str">
        <f t="shared" si="130"/>
        <v/>
      </c>
      <c r="Y4053" s="69" t="str">
        <f t="shared" si="131"/>
        <v/>
      </c>
    </row>
    <row r="4054" spans="8:25" x14ac:dyDescent="0.25">
      <c r="H4054" s="155"/>
      <c r="I4054" s="151"/>
      <c r="J4054" s="152"/>
      <c r="K4054" s="153"/>
      <c r="L4054" s="153"/>
      <c r="M4054" s="153"/>
      <c r="N4054" s="153"/>
      <c r="O4054" s="153"/>
      <c r="P4054" s="153"/>
      <c r="Q4054" s="153"/>
      <c r="R4054" s="153"/>
      <c r="S4054" s="152"/>
      <c r="T4054" s="153"/>
      <c r="X4054" s="69" t="str">
        <f t="shared" si="130"/>
        <v/>
      </c>
      <c r="Y4054" s="69" t="str">
        <f t="shared" si="131"/>
        <v/>
      </c>
    </row>
    <row r="4055" spans="8:25" x14ac:dyDescent="0.25">
      <c r="H4055" s="155"/>
      <c r="I4055" s="151"/>
      <c r="J4055" s="152"/>
      <c r="K4055" s="153"/>
      <c r="L4055" s="153"/>
      <c r="M4055" s="153"/>
      <c r="N4055" s="153"/>
      <c r="O4055" s="153"/>
      <c r="P4055" s="153"/>
      <c r="Q4055" s="153"/>
      <c r="R4055" s="153"/>
      <c r="S4055" s="152"/>
      <c r="T4055" s="153"/>
      <c r="X4055" s="69" t="str">
        <f t="shared" si="130"/>
        <v/>
      </c>
      <c r="Y4055" s="69" t="str">
        <f t="shared" si="131"/>
        <v/>
      </c>
    </row>
    <row r="4056" spans="8:25" x14ac:dyDescent="0.25">
      <c r="H4056" s="155"/>
      <c r="I4056" s="151"/>
      <c r="J4056" s="152"/>
      <c r="K4056" s="153"/>
      <c r="L4056" s="153"/>
      <c r="M4056" s="153"/>
      <c r="N4056" s="153"/>
      <c r="O4056" s="153"/>
      <c r="P4056" s="153"/>
      <c r="Q4056" s="153"/>
      <c r="R4056" s="153"/>
      <c r="S4056" s="152"/>
      <c r="T4056" s="153"/>
      <c r="X4056" s="69" t="str">
        <f t="shared" si="130"/>
        <v/>
      </c>
      <c r="Y4056" s="69" t="str">
        <f t="shared" si="131"/>
        <v/>
      </c>
    </row>
    <row r="4057" spans="8:25" x14ac:dyDescent="0.25">
      <c r="H4057" s="155"/>
      <c r="I4057" s="151"/>
      <c r="J4057" s="152"/>
      <c r="K4057" s="153"/>
      <c r="L4057" s="153"/>
      <c r="M4057" s="153"/>
      <c r="N4057" s="153"/>
      <c r="O4057" s="153"/>
      <c r="P4057" s="153"/>
      <c r="Q4057" s="153"/>
      <c r="R4057" s="153"/>
      <c r="S4057" s="152"/>
      <c r="T4057" s="153"/>
      <c r="X4057" s="69" t="str">
        <f t="shared" si="130"/>
        <v/>
      </c>
      <c r="Y4057" s="69" t="str">
        <f t="shared" si="131"/>
        <v/>
      </c>
    </row>
    <row r="4058" spans="8:25" x14ac:dyDescent="0.25">
      <c r="H4058" s="155"/>
      <c r="I4058" s="151"/>
      <c r="J4058" s="152"/>
      <c r="K4058" s="153"/>
      <c r="L4058" s="153"/>
      <c r="M4058" s="153"/>
      <c r="N4058" s="153"/>
      <c r="O4058" s="153"/>
      <c r="P4058" s="153"/>
      <c r="Q4058" s="153"/>
      <c r="R4058" s="153"/>
      <c r="S4058" s="152"/>
      <c r="T4058" s="153"/>
      <c r="X4058" s="69" t="str">
        <f t="shared" si="130"/>
        <v/>
      </c>
      <c r="Y4058" s="69" t="str">
        <f t="shared" si="131"/>
        <v/>
      </c>
    </row>
    <row r="4059" spans="8:25" x14ac:dyDescent="0.25">
      <c r="H4059" s="155"/>
      <c r="I4059" s="151"/>
      <c r="J4059" s="152"/>
      <c r="K4059" s="153"/>
      <c r="L4059" s="153"/>
      <c r="M4059" s="153"/>
      <c r="N4059" s="153"/>
      <c r="O4059" s="153"/>
      <c r="P4059" s="153"/>
      <c r="Q4059" s="153"/>
      <c r="R4059" s="153"/>
      <c r="S4059" s="152"/>
      <c r="T4059" s="153"/>
      <c r="X4059" s="69" t="str">
        <f t="shared" si="130"/>
        <v/>
      </c>
      <c r="Y4059" s="69" t="str">
        <f t="shared" si="131"/>
        <v/>
      </c>
    </row>
    <row r="4060" spans="8:25" x14ac:dyDescent="0.25">
      <c r="H4060" s="155"/>
      <c r="I4060" s="151"/>
      <c r="J4060" s="152"/>
      <c r="K4060" s="153"/>
      <c r="L4060" s="153"/>
      <c r="M4060" s="153"/>
      <c r="N4060" s="153"/>
      <c r="O4060" s="153"/>
      <c r="P4060" s="153"/>
      <c r="Q4060" s="153"/>
      <c r="R4060" s="153"/>
      <c r="S4060" s="152"/>
      <c r="T4060" s="153"/>
      <c r="X4060" s="69" t="str">
        <f t="shared" si="130"/>
        <v/>
      </c>
      <c r="Y4060" s="69" t="str">
        <f t="shared" si="131"/>
        <v/>
      </c>
    </row>
    <row r="4061" spans="8:25" x14ac:dyDescent="0.25">
      <c r="H4061" s="155"/>
      <c r="I4061" s="151"/>
      <c r="J4061" s="152"/>
      <c r="K4061" s="153"/>
      <c r="L4061" s="153"/>
      <c r="M4061" s="153"/>
      <c r="N4061" s="153"/>
      <c r="O4061" s="153"/>
      <c r="P4061" s="153"/>
      <c r="Q4061" s="153"/>
      <c r="R4061" s="153"/>
      <c r="S4061" s="152"/>
      <c r="T4061" s="153"/>
      <c r="X4061" s="69" t="str">
        <f t="shared" si="130"/>
        <v/>
      </c>
      <c r="Y4061" s="69" t="str">
        <f t="shared" si="131"/>
        <v/>
      </c>
    </row>
    <row r="4062" spans="8:25" x14ac:dyDescent="0.25">
      <c r="H4062" s="155"/>
      <c r="I4062" s="151"/>
      <c r="J4062" s="152"/>
      <c r="K4062" s="153"/>
      <c r="L4062" s="153"/>
      <c r="M4062" s="153"/>
      <c r="N4062" s="153"/>
      <c r="O4062" s="153"/>
      <c r="P4062" s="153"/>
      <c r="Q4062" s="153"/>
      <c r="R4062" s="153"/>
      <c r="S4062" s="152"/>
      <c r="T4062" s="153"/>
      <c r="X4062" s="69" t="str">
        <f t="shared" si="130"/>
        <v/>
      </c>
      <c r="Y4062" s="69" t="str">
        <f t="shared" si="131"/>
        <v/>
      </c>
    </row>
    <row r="4063" spans="8:25" x14ac:dyDescent="0.25">
      <c r="H4063" s="155"/>
      <c r="I4063" s="151"/>
      <c r="J4063" s="152"/>
      <c r="K4063" s="153"/>
      <c r="L4063" s="153"/>
      <c r="M4063" s="153"/>
      <c r="N4063" s="153"/>
      <c r="O4063" s="153"/>
      <c r="P4063" s="153"/>
      <c r="Q4063" s="153"/>
      <c r="R4063" s="153"/>
      <c r="S4063" s="152"/>
      <c r="T4063" s="153"/>
      <c r="X4063" s="69" t="str">
        <f t="shared" si="130"/>
        <v/>
      </c>
      <c r="Y4063" s="69" t="str">
        <f t="shared" si="131"/>
        <v/>
      </c>
    </row>
    <row r="4064" spans="8:25" x14ac:dyDescent="0.25">
      <c r="H4064" s="155"/>
      <c r="I4064" s="151"/>
      <c r="J4064" s="152"/>
      <c r="K4064" s="153"/>
      <c r="L4064" s="153"/>
      <c r="M4064" s="153"/>
      <c r="N4064" s="153"/>
      <c r="O4064" s="153"/>
      <c r="P4064" s="153"/>
      <c r="Q4064" s="153"/>
      <c r="R4064" s="153"/>
      <c r="S4064" s="152"/>
      <c r="T4064" s="153"/>
      <c r="X4064" s="69" t="str">
        <f t="shared" si="130"/>
        <v/>
      </c>
      <c r="Y4064" s="69" t="str">
        <f t="shared" si="131"/>
        <v/>
      </c>
    </row>
    <row r="4065" spans="8:25" x14ac:dyDescent="0.25">
      <c r="H4065" s="155"/>
      <c r="I4065" s="151"/>
      <c r="J4065" s="152"/>
      <c r="K4065" s="153"/>
      <c r="L4065" s="153"/>
      <c r="M4065" s="153"/>
      <c r="N4065" s="153"/>
      <c r="O4065" s="153"/>
      <c r="P4065" s="153"/>
      <c r="Q4065" s="153"/>
      <c r="R4065" s="153"/>
      <c r="S4065" s="152"/>
      <c r="T4065" s="153"/>
      <c r="X4065" s="69" t="str">
        <f t="shared" si="130"/>
        <v/>
      </c>
      <c r="Y4065" s="69" t="str">
        <f t="shared" si="131"/>
        <v/>
      </c>
    </row>
    <row r="4066" spans="8:25" x14ac:dyDescent="0.25">
      <c r="H4066" s="155"/>
      <c r="I4066" s="151"/>
      <c r="J4066" s="152"/>
      <c r="K4066" s="153"/>
      <c r="L4066" s="153"/>
      <c r="M4066" s="153"/>
      <c r="N4066" s="153"/>
      <c r="O4066" s="153"/>
      <c r="P4066" s="153"/>
      <c r="Q4066" s="153"/>
      <c r="R4066" s="153"/>
      <c r="S4066" s="152"/>
      <c r="T4066" s="153"/>
      <c r="X4066" s="69" t="str">
        <f t="shared" si="130"/>
        <v/>
      </c>
      <c r="Y4066" s="69" t="str">
        <f t="shared" si="131"/>
        <v/>
      </c>
    </row>
    <row r="4067" spans="8:25" x14ac:dyDescent="0.25">
      <c r="H4067" s="155"/>
      <c r="I4067" s="151"/>
      <c r="J4067" s="152"/>
      <c r="K4067" s="153"/>
      <c r="L4067" s="153"/>
      <c r="M4067" s="153"/>
      <c r="N4067" s="153"/>
      <c r="O4067" s="153"/>
      <c r="P4067" s="153"/>
      <c r="Q4067" s="153"/>
      <c r="R4067" s="153"/>
      <c r="S4067" s="152"/>
      <c r="T4067" s="153"/>
      <c r="X4067" s="69" t="str">
        <f t="shared" si="130"/>
        <v/>
      </c>
      <c r="Y4067" s="69" t="str">
        <f t="shared" si="131"/>
        <v/>
      </c>
    </row>
    <row r="4068" spans="8:25" x14ac:dyDescent="0.25">
      <c r="H4068" s="155"/>
      <c r="I4068" s="151"/>
      <c r="J4068" s="152"/>
      <c r="K4068" s="153"/>
      <c r="L4068" s="153"/>
      <c r="M4068" s="153"/>
      <c r="N4068" s="153"/>
      <c r="O4068" s="153"/>
      <c r="P4068" s="153"/>
      <c r="Q4068" s="153"/>
      <c r="R4068" s="153"/>
      <c r="S4068" s="152"/>
      <c r="T4068" s="153"/>
      <c r="X4068" s="69" t="str">
        <f t="shared" si="130"/>
        <v/>
      </c>
      <c r="Y4068" s="69" t="str">
        <f t="shared" si="131"/>
        <v/>
      </c>
    </row>
    <row r="4069" spans="8:25" x14ac:dyDescent="0.25">
      <c r="H4069" s="155"/>
      <c r="I4069" s="151"/>
      <c r="J4069" s="152"/>
      <c r="K4069" s="153"/>
      <c r="L4069" s="153"/>
      <c r="M4069" s="153"/>
      <c r="N4069" s="153"/>
      <c r="O4069" s="153"/>
      <c r="P4069" s="153"/>
      <c r="Q4069" s="153"/>
      <c r="R4069" s="153"/>
      <c r="S4069" s="152"/>
      <c r="T4069" s="153"/>
      <c r="X4069" s="69" t="str">
        <f t="shared" si="130"/>
        <v/>
      </c>
      <c r="Y4069" s="69" t="str">
        <f t="shared" si="131"/>
        <v/>
      </c>
    </row>
    <row r="4070" spans="8:25" x14ac:dyDescent="0.25">
      <c r="H4070" s="155"/>
      <c r="I4070" s="151"/>
      <c r="J4070" s="152"/>
      <c r="K4070" s="153"/>
      <c r="L4070" s="153"/>
      <c r="M4070" s="153"/>
      <c r="N4070" s="153"/>
      <c r="O4070" s="153"/>
      <c r="P4070" s="153"/>
      <c r="Q4070" s="153"/>
      <c r="R4070" s="153"/>
      <c r="S4070" s="152"/>
      <c r="T4070" s="153"/>
      <c r="X4070" s="69" t="str">
        <f t="shared" si="130"/>
        <v/>
      </c>
      <c r="Y4070" s="69" t="str">
        <f t="shared" si="131"/>
        <v/>
      </c>
    </row>
    <row r="4071" spans="8:25" x14ac:dyDescent="0.25">
      <c r="H4071" s="155"/>
      <c r="I4071" s="151"/>
      <c r="J4071" s="152"/>
      <c r="K4071" s="153"/>
      <c r="L4071" s="153"/>
      <c r="M4071" s="153"/>
      <c r="N4071" s="153"/>
      <c r="O4071" s="153"/>
      <c r="P4071" s="153"/>
      <c r="Q4071" s="153"/>
      <c r="R4071" s="153"/>
      <c r="S4071" s="152"/>
      <c r="T4071" s="153"/>
      <c r="X4071" s="69" t="str">
        <f t="shared" si="130"/>
        <v/>
      </c>
      <c r="Y4071" s="69" t="str">
        <f t="shared" si="131"/>
        <v/>
      </c>
    </row>
    <row r="4072" spans="8:25" x14ac:dyDescent="0.25">
      <c r="H4072" s="155"/>
      <c r="I4072" s="151"/>
      <c r="J4072" s="152"/>
      <c r="K4072" s="153"/>
      <c r="L4072" s="153"/>
      <c r="M4072" s="153"/>
      <c r="N4072" s="153"/>
      <c r="O4072" s="153"/>
      <c r="P4072" s="153"/>
      <c r="Q4072" s="153"/>
      <c r="R4072" s="153"/>
      <c r="S4072" s="152"/>
      <c r="T4072" s="153"/>
      <c r="X4072" s="69" t="str">
        <f t="shared" si="130"/>
        <v/>
      </c>
      <c r="Y4072" s="69" t="str">
        <f t="shared" si="131"/>
        <v/>
      </c>
    </row>
    <row r="4073" spans="8:25" x14ac:dyDescent="0.25">
      <c r="H4073" s="155"/>
      <c r="I4073" s="151"/>
      <c r="J4073" s="152"/>
      <c r="K4073" s="153"/>
      <c r="L4073" s="153"/>
      <c r="M4073" s="153"/>
      <c r="N4073" s="153"/>
      <c r="O4073" s="153"/>
      <c r="P4073" s="153"/>
      <c r="Q4073" s="153"/>
      <c r="R4073" s="153"/>
      <c r="S4073" s="152"/>
      <c r="T4073" s="153"/>
      <c r="X4073" s="69" t="str">
        <f t="shared" si="130"/>
        <v/>
      </c>
      <c r="Y4073" s="69" t="str">
        <f t="shared" si="131"/>
        <v/>
      </c>
    </row>
    <row r="4074" spans="8:25" x14ac:dyDescent="0.25">
      <c r="H4074" s="155"/>
      <c r="I4074" s="151"/>
      <c r="J4074" s="152"/>
      <c r="K4074" s="153"/>
      <c r="L4074" s="153"/>
      <c r="M4074" s="153"/>
      <c r="N4074" s="153"/>
      <c r="O4074" s="153"/>
      <c r="P4074" s="153"/>
      <c r="Q4074" s="153"/>
      <c r="R4074" s="153"/>
      <c r="S4074" s="152"/>
      <c r="T4074" s="153"/>
      <c r="X4074" s="69" t="str">
        <f t="shared" si="130"/>
        <v/>
      </c>
      <c r="Y4074" s="69" t="str">
        <f t="shared" si="131"/>
        <v/>
      </c>
    </row>
    <row r="4075" spans="8:25" x14ac:dyDescent="0.25">
      <c r="H4075" s="155"/>
      <c r="I4075" s="151"/>
      <c r="J4075" s="152"/>
      <c r="K4075" s="153"/>
      <c r="L4075" s="153"/>
      <c r="M4075" s="153"/>
      <c r="N4075" s="153"/>
      <c r="O4075" s="153"/>
      <c r="P4075" s="153"/>
      <c r="Q4075" s="153"/>
      <c r="R4075" s="153"/>
      <c r="S4075" s="152"/>
      <c r="T4075" s="153"/>
      <c r="X4075" s="69" t="str">
        <f t="shared" si="130"/>
        <v/>
      </c>
      <c r="Y4075" s="69" t="str">
        <f t="shared" si="131"/>
        <v/>
      </c>
    </row>
    <row r="4076" spans="8:25" x14ac:dyDescent="0.25">
      <c r="H4076" s="155"/>
      <c r="I4076" s="151"/>
      <c r="J4076" s="152"/>
      <c r="K4076" s="153"/>
      <c r="L4076" s="153"/>
      <c r="M4076" s="153"/>
      <c r="N4076" s="153"/>
      <c r="O4076" s="153"/>
      <c r="P4076" s="153"/>
      <c r="Q4076" s="153"/>
      <c r="R4076" s="153"/>
      <c r="S4076" s="152"/>
      <c r="T4076" s="153"/>
      <c r="X4076" s="69" t="str">
        <f t="shared" si="130"/>
        <v/>
      </c>
      <c r="Y4076" s="69" t="str">
        <f t="shared" si="131"/>
        <v/>
      </c>
    </row>
    <row r="4077" spans="8:25" x14ac:dyDescent="0.25">
      <c r="H4077" s="155"/>
      <c r="I4077" s="151"/>
      <c r="J4077" s="152"/>
      <c r="K4077" s="153"/>
      <c r="L4077" s="153"/>
      <c r="M4077" s="153"/>
      <c r="N4077" s="153"/>
      <c r="O4077" s="153"/>
      <c r="P4077" s="153"/>
      <c r="Q4077" s="153"/>
      <c r="R4077" s="153"/>
      <c r="S4077" s="152"/>
      <c r="T4077" s="153"/>
      <c r="X4077" s="69" t="str">
        <f t="shared" si="130"/>
        <v/>
      </c>
      <c r="Y4077" s="69" t="str">
        <f t="shared" si="131"/>
        <v/>
      </c>
    </row>
    <row r="4078" spans="8:25" x14ac:dyDescent="0.25">
      <c r="H4078" s="155"/>
      <c r="I4078" s="151"/>
      <c r="J4078" s="152"/>
      <c r="K4078" s="153"/>
      <c r="L4078" s="153"/>
      <c r="M4078" s="153"/>
      <c r="N4078" s="153"/>
      <c r="O4078" s="153"/>
      <c r="P4078" s="153"/>
      <c r="Q4078" s="153"/>
      <c r="R4078" s="153"/>
      <c r="S4078" s="152"/>
      <c r="T4078" s="153"/>
      <c r="X4078" s="69" t="str">
        <f t="shared" si="130"/>
        <v/>
      </c>
      <c r="Y4078" s="69" t="str">
        <f t="shared" si="131"/>
        <v/>
      </c>
    </row>
    <row r="4079" spans="8:25" x14ac:dyDescent="0.25">
      <c r="H4079" s="155"/>
      <c r="I4079" s="151"/>
      <c r="J4079" s="152"/>
      <c r="K4079" s="153"/>
      <c r="L4079" s="153"/>
      <c r="M4079" s="153"/>
      <c r="N4079" s="153"/>
      <c r="O4079" s="153"/>
      <c r="P4079" s="153"/>
      <c r="Q4079" s="153"/>
      <c r="R4079" s="153"/>
      <c r="S4079" s="152"/>
      <c r="T4079" s="153"/>
      <c r="X4079" s="69" t="str">
        <f t="shared" si="130"/>
        <v/>
      </c>
      <c r="Y4079" s="69" t="str">
        <f t="shared" si="131"/>
        <v/>
      </c>
    </row>
    <row r="4080" spans="8:25" x14ac:dyDescent="0.25">
      <c r="H4080" s="155"/>
      <c r="I4080" s="151"/>
      <c r="J4080" s="152"/>
      <c r="K4080" s="153"/>
      <c r="L4080" s="153"/>
      <c r="M4080" s="153"/>
      <c r="N4080" s="153"/>
      <c r="O4080" s="153"/>
      <c r="P4080" s="153"/>
      <c r="Q4080" s="153"/>
      <c r="R4080" s="153"/>
      <c r="S4080" s="152"/>
      <c r="T4080" s="153"/>
      <c r="X4080" s="69" t="str">
        <f t="shared" si="130"/>
        <v/>
      </c>
      <c r="Y4080" s="69" t="str">
        <f t="shared" si="131"/>
        <v/>
      </c>
    </row>
    <row r="4081" spans="8:25" x14ac:dyDescent="0.25">
      <c r="H4081" s="155"/>
      <c r="I4081" s="151"/>
      <c r="J4081" s="152"/>
      <c r="K4081" s="153"/>
      <c r="L4081" s="153"/>
      <c r="M4081" s="153"/>
      <c r="N4081" s="153"/>
      <c r="O4081" s="153"/>
      <c r="P4081" s="153"/>
      <c r="Q4081" s="153"/>
      <c r="R4081" s="153"/>
      <c r="S4081" s="152"/>
      <c r="T4081" s="153"/>
      <c r="X4081" s="69" t="str">
        <f t="shared" si="130"/>
        <v/>
      </c>
      <c r="Y4081" s="69" t="str">
        <f t="shared" si="131"/>
        <v/>
      </c>
    </row>
    <row r="4082" spans="8:25" x14ac:dyDescent="0.25">
      <c r="H4082" s="155"/>
      <c r="I4082" s="151"/>
      <c r="J4082" s="152"/>
      <c r="K4082" s="153"/>
      <c r="L4082" s="153"/>
      <c r="M4082" s="153"/>
      <c r="N4082" s="153"/>
      <c r="O4082" s="153"/>
      <c r="P4082" s="153"/>
      <c r="Q4082" s="153"/>
      <c r="R4082" s="153"/>
      <c r="S4082" s="152"/>
      <c r="T4082" s="153"/>
      <c r="X4082" s="69" t="str">
        <f t="shared" si="130"/>
        <v/>
      </c>
      <c r="Y4082" s="69" t="str">
        <f t="shared" si="131"/>
        <v/>
      </c>
    </row>
    <row r="4083" spans="8:25" x14ac:dyDescent="0.25">
      <c r="H4083" s="155"/>
      <c r="I4083" s="151"/>
      <c r="J4083" s="152"/>
      <c r="K4083" s="153"/>
      <c r="L4083" s="153"/>
      <c r="M4083" s="153"/>
      <c r="N4083" s="153"/>
      <c r="O4083" s="153"/>
      <c r="P4083" s="153"/>
      <c r="Q4083" s="153"/>
      <c r="R4083" s="153"/>
      <c r="S4083" s="152"/>
      <c r="T4083" s="153"/>
      <c r="X4083" s="69" t="str">
        <f t="shared" si="130"/>
        <v/>
      </c>
      <c r="Y4083" s="69" t="str">
        <f t="shared" si="131"/>
        <v/>
      </c>
    </row>
    <row r="4084" spans="8:25" x14ac:dyDescent="0.25">
      <c r="H4084" s="155"/>
      <c r="I4084" s="151"/>
      <c r="J4084" s="152"/>
      <c r="K4084" s="153"/>
      <c r="L4084" s="153"/>
      <c r="M4084" s="153"/>
      <c r="N4084" s="153"/>
      <c r="O4084" s="153"/>
      <c r="P4084" s="153"/>
      <c r="Q4084" s="153"/>
      <c r="R4084" s="153"/>
      <c r="S4084" s="152"/>
      <c r="T4084" s="153"/>
      <c r="X4084" s="69" t="str">
        <f t="shared" si="130"/>
        <v/>
      </c>
      <c r="Y4084" s="69" t="str">
        <f t="shared" si="131"/>
        <v/>
      </c>
    </row>
    <row r="4085" spans="8:25" x14ac:dyDescent="0.25">
      <c r="H4085" s="155"/>
      <c r="I4085" s="151"/>
      <c r="J4085" s="152"/>
      <c r="K4085" s="153"/>
      <c r="L4085" s="153"/>
      <c r="M4085" s="153"/>
      <c r="N4085" s="153"/>
      <c r="O4085" s="153"/>
      <c r="P4085" s="153"/>
      <c r="Q4085" s="153"/>
      <c r="R4085" s="153"/>
      <c r="S4085" s="152"/>
      <c r="T4085" s="153"/>
      <c r="X4085" s="69" t="str">
        <f t="shared" si="130"/>
        <v/>
      </c>
      <c r="Y4085" s="69" t="str">
        <f t="shared" si="131"/>
        <v/>
      </c>
    </row>
    <row r="4086" spans="8:25" x14ac:dyDescent="0.25">
      <c r="H4086" s="155"/>
      <c r="I4086" s="151"/>
      <c r="J4086" s="152"/>
      <c r="K4086" s="153"/>
      <c r="L4086" s="153"/>
      <c r="M4086" s="153"/>
      <c r="N4086" s="153"/>
      <c r="O4086" s="153"/>
      <c r="P4086" s="153"/>
      <c r="Q4086" s="153"/>
      <c r="R4086" s="153"/>
      <c r="S4086" s="152"/>
      <c r="T4086" s="153"/>
      <c r="X4086" s="69" t="str">
        <f t="shared" si="130"/>
        <v/>
      </c>
      <c r="Y4086" s="69" t="str">
        <f t="shared" si="131"/>
        <v/>
      </c>
    </row>
    <row r="4087" spans="8:25" x14ac:dyDescent="0.25">
      <c r="H4087" s="155"/>
      <c r="I4087" s="151"/>
      <c r="J4087" s="152"/>
      <c r="K4087" s="153"/>
      <c r="L4087" s="153"/>
      <c r="M4087" s="153"/>
      <c r="N4087" s="153"/>
      <c r="O4087" s="153"/>
      <c r="P4087" s="153"/>
      <c r="Q4087" s="153"/>
      <c r="R4087" s="153"/>
      <c r="S4087" s="152"/>
      <c r="T4087" s="153"/>
      <c r="X4087" s="69" t="str">
        <f t="shared" si="130"/>
        <v/>
      </c>
      <c r="Y4087" s="69" t="str">
        <f t="shared" si="131"/>
        <v/>
      </c>
    </row>
    <row r="4088" spans="8:25" x14ac:dyDescent="0.25">
      <c r="H4088" s="155"/>
      <c r="I4088" s="151"/>
      <c r="J4088" s="152"/>
      <c r="K4088" s="153"/>
      <c r="L4088" s="153"/>
      <c r="M4088" s="153"/>
      <c r="N4088" s="153"/>
      <c r="O4088" s="153"/>
      <c r="P4088" s="153"/>
      <c r="Q4088" s="153"/>
      <c r="R4088" s="153"/>
      <c r="S4088" s="152"/>
      <c r="T4088" s="153"/>
      <c r="X4088" s="69" t="str">
        <f t="shared" si="130"/>
        <v/>
      </c>
      <c r="Y4088" s="69" t="str">
        <f t="shared" si="131"/>
        <v/>
      </c>
    </row>
    <row r="4089" spans="8:25" x14ac:dyDescent="0.25">
      <c r="H4089" s="155"/>
      <c r="I4089" s="151"/>
      <c r="J4089" s="152"/>
      <c r="K4089" s="153"/>
      <c r="L4089" s="153"/>
      <c r="M4089" s="153"/>
      <c r="N4089" s="153"/>
      <c r="O4089" s="153"/>
      <c r="P4089" s="153"/>
      <c r="Q4089" s="153"/>
      <c r="R4089" s="153"/>
      <c r="S4089" s="152"/>
      <c r="T4089" s="153"/>
      <c r="X4089" s="69" t="str">
        <f t="shared" si="130"/>
        <v/>
      </c>
      <c r="Y4089" s="69" t="str">
        <f t="shared" si="131"/>
        <v/>
      </c>
    </row>
    <row r="4090" spans="8:25" x14ac:dyDescent="0.25">
      <c r="H4090" s="155"/>
      <c r="I4090" s="151"/>
      <c r="J4090" s="152"/>
      <c r="K4090" s="153"/>
      <c r="L4090" s="153"/>
      <c r="M4090" s="153"/>
      <c r="N4090" s="153"/>
      <c r="O4090" s="153"/>
      <c r="P4090" s="153"/>
      <c r="Q4090" s="153"/>
      <c r="R4090" s="153"/>
      <c r="S4090" s="152"/>
      <c r="T4090" s="153"/>
      <c r="X4090" s="69" t="str">
        <f t="shared" si="130"/>
        <v/>
      </c>
      <c r="Y4090" s="69" t="str">
        <f t="shared" si="131"/>
        <v/>
      </c>
    </row>
    <row r="4091" spans="8:25" x14ac:dyDescent="0.25">
      <c r="H4091" s="155"/>
      <c r="I4091" s="151"/>
      <c r="J4091" s="152"/>
      <c r="K4091" s="153"/>
      <c r="L4091" s="153"/>
      <c r="M4091" s="153"/>
      <c r="N4091" s="153"/>
      <c r="O4091" s="153"/>
      <c r="P4091" s="153"/>
      <c r="Q4091" s="153"/>
      <c r="R4091" s="153"/>
      <c r="S4091" s="152"/>
      <c r="T4091" s="153"/>
      <c r="X4091" s="69" t="str">
        <f t="shared" si="130"/>
        <v/>
      </c>
      <c r="Y4091" s="69" t="str">
        <f t="shared" si="131"/>
        <v/>
      </c>
    </row>
    <row r="4092" spans="8:25" x14ac:dyDescent="0.25">
      <c r="H4092" s="155"/>
      <c r="I4092" s="151"/>
      <c r="J4092" s="152"/>
      <c r="K4092" s="153"/>
      <c r="L4092" s="153"/>
      <c r="M4092" s="153"/>
      <c r="N4092" s="153"/>
      <c r="O4092" s="153"/>
      <c r="P4092" s="153"/>
      <c r="Q4092" s="153"/>
      <c r="R4092" s="153"/>
      <c r="S4092" s="152"/>
      <c r="T4092" s="153"/>
      <c r="X4092" s="69" t="str">
        <f t="shared" si="130"/>
        <v/>
      </c>
      <c r="Y4092" s="69" t="str">
        <f t="shared" si="131"/>
        <v/>
      </c>
    </row>
    <row r="4093" spans="8:25" x14ac:dyDescent="0.25">
      <c r="H4093" s="155"/>
      <c r="I4093" s="151"/>
      <c r="J4093" s="152"/>
      <c r="K4093" s="153"/>
      <c r="L4093" s="153"/>
      <c r="M4093" s="153"/>
      <c r="N4093" s="153"/>
      <c r="O4093" s="153"/>
      <c r="P4093" s="153"/>
      <c r="Q4093" s="153"/>
      <c r="R4093" s="153"/>
      <c r="S4093" s="152"/>
      <c r="T4093" s="153"/>
      <c r="X4093" s="69" t="str">
        <f t="shared" si="130"/>
        <v/>
      </c>
      <c r="Y4093" s="69" t="str">
        <f t="shared" si="131"/>
        <v/>
      </c>
    </row>
    <row r="4094" spans="8:25" x14ac:dyDescent="0.25">
      <c r="H4094" s="155"/>
      <c r="I4094" s="151"/>
      <c r="J4094" s="152"/>
      <c r="K4094" s="153"/>
      <c r="L4094" s="153"/>
      <c r="M4094" s="153"/>
      <c r="N4094" s="153"/>
      <c r="O4094" s="153"/>
      <c r="P4094" s="153"/>
      <c r="Q4094" s="153"/>
      <c r="R4094" s="153"/>
      <c r="S4094" s="152"/>
      <c r="T4094" s="153"/>
      <c r="X4094" s="69" t="str">
        <f t="shared" si="130"/>
        <v/>
      </c>
      <c r="Y4094" s="69" t="str">
        <f t="shared" si="131"/>
        <v/>
      </c>
    </row>
    <row r="4095" spans="8:25" x14ac:dyDescent="0.25">
      <c r="H4095" s="155"/>
      <c r="I4095" s="151"/>
      <c r="J4095" s="152"/>
      <c r="K4095" s="153"/>
      <c r="L4095" s="153"/>
      <c r="M4095" s="153"/>
      <c r="N4095" s="153"/>
      <c r="O4095" s="153"/>
      <c r="P4095" s="153"/>
      <c r="Q4095" s="153"/>
      <c r="R4095" s="153"/>
      <c r="S4095" s="152"/>
      <c r="T4095" s="153"/>
      <c r="X4095" s="69" t="str">
        <f t="shared" si="130"/>
        <v/>
      </c>
      <c r="Y4095" s="69" t="str">
        <f t="shared" si="131"/>
        <v/>
      </c>
    </row>
    <row r="4096" spans="8:25" x14ac:dyDescent="0.25">
      <c r="H4096" s="155"/>
      <c r="I4096" s="151"/>
      <c r="J4096" s="152"/>
      <c r="K4096" s="153"/>
      <c r="L4096" s="153"/>
      <c r="M4096" s="153"/>
      <c r="N4096" s="153"/>
      <c r="O4096" s="153"/>
      <c r="P4096" s="153"/>
      <c r="Q4096" s="153"/>
      <c r="R4096" s="153"/>
      <c r="S4096" s="152"/>
      <c r="T4096" s="153"/>
      <c r="X4096" s="69" t="str">
        <f t="shared" si="130"/>
        <v/>
      </c>
      <c r="Y4096" s="69" t="str">
        <f t="shared" si="131"/>
        <v/>
      </c>
    </row>
    <row r="4097" spans="8:25" x14ac:dyDescent="0.25">
      <c r="H4097" s="155"/>
      <c r="I4097" s="151"/>
      <c r="J4097" s="152"/>
      <c r="K4097" s="153"/>
      <c r="L4097" s="153"/>
      <c r="M4097" s="153"/>
      <c r="N4097" s="153"/>
      <c r="O4097" s="153"/>
      <c r="P4097" s="153"/>
      <c r="Q4097" s="153"/>
      <c r="R4097" s="153"/>
      <c r="S4097" s="152"/>
      <c r="T4097" s="153"/>
      <c r="X4097" s="69" t="str">
        <f t="shared" si="130"/>
        <v/>
      </c>
      <c r="Y4097" s="69" t="str">
        <f t="shared" si="131"/>
        <v/>
      </c>
    </row>
    <row r="4098" spans="8:25" x14ac:dyDescent="0.25">
      <c r="H4098" s="155"/>
      <c r="I4098" s="151"/>
      <c r="J4098" s="152"/>
      <c r="K4098" s="153"/>
      <c r="L4098" s="153"/>
      <c r="M4098" s="153"/>
      <c r="N4098" s="153"/>
      <c r="O4098" s="153"/>
      <c r="P4098" s="153"/>
      <c r="Q4098" s="153"/>
      <c r="R4098" s="153"/>
      <c r="S4098" s="152"/>
      <c r="T4098" s="153"/>
      <c r="X4098" s="69" t="str">
        <f t="shared" ref="X4098:X4161" si="132">IF(W4098&lt;&gt;"",W4098-I4098,"")</f>
        <v/>
      </c>
      <c r="Y4098" s="69" t="str">
        <f t="shared" si="131"/>
        <v/>
      </c>
    </row>
    <row r="4099" spans="8:25" x14ac:dyDescent="0.25">
      <c r="H4099" s="155"/>
      <c r="I4099" s="151"/>
      <c r="J4099" s="152"/>
      <c r="K4099" s="153"/>
      <c r="L4099" s="153"/>
      <c r="M4099" s="153"/>
      <c r="N4099" s="153"/>
      <c r="O4099" s="153"/>
      <c r="P4099" s="153"/>
      <c r="Q4099" s="153"/>
      <c r="R4099" s="153"/>
      <c r="S4099" s="152"/>
      <c r="T4099" s="153"/>
      <c r="X4099" s="69" t="str">
        <f t="shared" si="132"/>
        <v/>
      </c>
      <c r="Y4099" s="69" t="str">
        <f t="shared" ref="Y4099:Y4162" si="133">IF(X4099&lt;&gt;"",IF(X4099&lt;365,"&lt; 1 year",IF(X4099&lt;730,"1-2",IF(X4099&lt;1095,"2-3",IF(X4099&lt;1460,"3-4",IF(X4099&lt;1825,"4-5","5+"))))),"")</f>
        <v/>
      </c>
    </row>
    <row r="4100" spans="8:25" x14ac:dyDescent="0.25">
      <c r="H4100" s="155"/>
      <c r="I4100" s="151"/>
      <c r="J4100" s="152"/>
      <c r="K4100" s="153"/>
      <c r="L4100" s="153"/>
      <c r="M4100" s="153"/>
      <c r="N4100" s="153"/>
      <c r="O4100" s="153"/>
      <c r="P4100" s="153"/>
      <c r="Q4100" s="153"/>
      <c r="R4100" s="153"/>
      <c r="S4100" s="152"/>
      <c r="T4100" s="153"/>
      <c r="X4100" s="69" t="str">
        <f t="shared" si="132"/>
        <v/>
      </c>
      <c r="Y4100" s="69" t="str">
        <f t="shared" si="133"/>
        <v/>
      </c>
    </row>
    <row r="4101" spans="8:25" x14ac:dyDescent="0.25">
      <c r="H4101" s="155"/>
      <c r="I4101" s="151"/>
      <c r="J4101" s="152"/>
      <c r="K4101" s="153"/>
      <c r="L4101" s="153"/>
      <c r="M4101" s="153"/>
      <c r="N4101" s="153"/>
      <c r="O4101" s="153"/>
      <c r="P4101" s="153"/>
      <c r="Q4101" s="153"/>
      <c r="R4101" s="153"/>
      <c r="S4101" s="152"/>
      <c r="T4101" s="153"/>
      <c r="X4101" s="69" t="str">
        <f t="shared" si="132"/>
        <v/>
      </c>
      <c r="Y4101" s="69" t="str">
        <f t="shared" si="133"/>
        <v/>
      </c>
    </row>
    <row r="4102" spans="8:25" x14ac:dyDescent="0.25">
      <c r="H4102" s="155"/>
      <c r="I4102" s="151"/>
      <c r="J4102" s="152"/>
      <c r="K4102" s="153"/>
      <c r="L4102" s="153"/>
      <c r="M4102" s="153"/>
      <c r="N4102" s="153"/>
      <c r="O4102" s="153"/>
      <c r="P4102" s="153"/>
      <c r="Q4102" s="153"/>
      <c r="R4102" s="153"/>
      <c r="S4102" s="152"/>
      <c r="T4102" s="153"/>
      <c r="X4102" s="69" t="str">
        <f t="shared" si="132"/>
        <v/>
      </c>
      <c r="Y4102" s="69" t="str">
        <f t="shared" si="133"/>
        <v/>
      </c>
    </row>
    <row r="4103" spans="8:25" x14ac:dyDescent="0.25">
      <c r="H4103" s="155"/>
      <c r="I4103" s="151"/>
      <c r="J4103" s="152"/>
      <c r="K4103" s="153"/>
      <c r="L4103" s="153"/>
      <c r="M4103" s="153"/>
      <c r="N4103" s="153"/>
      <c r="O4103" s="153"/>
      <c r="P4103" s="153"/>
      <c r="Q4103" s="153"/>
      <c r="R4103" s="153"/>
      <c r="S4103" s="152"/>
      <c r="T4103" s="153"/>
      <c r="X4103" s="69" t="str">
        <f t="shared" si="132"/>
        <v/>
      </c>
      <c r="Y4103" s="69" t="str">
        <f t="shared" si="133"/>
        <v/>
      </c>
    </row>
    <row r="4104" spans="8:25" x14ac:dyDescent="0.25">
      <c r="H4104" s="155"/>
      <c r="I4104" s="151"/>
      <c r="J4104" s="152"/>
      <c r="K4104" s="153"/>
      <c r="L4104" s="153"/>
      <c r="M4104" s="153"/>
      <c r="N4104" s="153"/>
      <c r="O4104" s="153"/>
      <c r="P4104" s="153"/>
      <c r="Q4104" s="153"/>
      <c r="R4104" s="153"/>
      <c r="S4104" s="152"/>
      <c r="T4104" s="153"/>
      <c r="X4104" s="69" t="str">
        <f t="shared" si="132"/>
        <v/>
      </c>
      <c r="Y4104" s="69" t="str">
        <f t="shared" si="133"/>
        <v/>
      </c>
    </row>
    <row r="4105" spans="8:25" x14ac:dyDescent="0.25">
      <c r="H4105" s="155"/>
      <c r="I4105" s="151"/>
      <c r="J4105" s="152"/>
      <c r="K4105" s="153"/>
      <c r="L4105" s="153"/>
      <c r="M4105" s="153"/>
      <c r="N4105" s="153"/>
      <c r="O4105" s="153"/>
      <c r="P4105" s="153"/>
      <c r="Q4105" s="153"/>
      <c r="R4105" s="153"/>
      <c r="S4105" s="152"/>
      <c r="T4105" s="153"/>
      <c r="X4105" s="69" t="str">
        <f t="shared" si="132"/>
        <v/>
      </c>
      <c r="Y4105" s="69" t="str">
        <f t="shared" si="133"/>
        <v/>
      </c>
    </row>
    <row r="4106" spans="8:25" x14ac:dyDescent="0.25">
      <c r="H4106" s="155"/>
      <c r="I4106" s="151"/>
      <c r="J4106" s="152"/>
      <c r="K4106" s="153"/>
      <c r="L4106" s="153"/>
      <c r="M4106" s="153"/>
      <c r="N4106" s="153"/>
      <c r="O4106" s="153"/>
      <c r="P4106" s="153"/>
      <c r="Q4106" s="153"/>
      <c r="R4106" s="153"/>
      <c r="S4106" s="152"/>
      <c r="T4106" s="153"/>
      <c r="X4106" s="69" t="str">
        <f t="shared" si="132"/>
        <v/>
      </c>
      <c r="Y4106" s="69" t="str">
        <f t="shared" si="133"/>
        <v/>
      </c>
    </row>
    <row r="4107" spans="8:25" x14ac:dyDescent="0.25">
      <c r="H4107" s="155"/>
      <c r="I4107" s="151"/>
      <c r="J4107" s="152"/>
      <c r="K4107" s="153"/>
      <c r="L4107" s="153"/>
      <c r="M4107" s="153"/>
      <c r="N4107" s="153"/>
      <c r="O4107" s="153"/>
      <c r="P4107" s="153"/>
      <c r="Q4107" s="153"/>
      <c r="R4107" s="153"/>
      <c r="S4107" s="152"/>
      <c r="T4107" s="153"/>
      <c r="X4107" s="69" t="str">
        <f t="shared" si="132"/>
        <v/>
      </c>
      <c r="Y4107" s="69" t="str">
        <f t="shared" si="133"/>
        <v/>
      </c>
    </row>
    <row r="4108" spans="8:25" x14ac:dyDescent="0.25">
      <c r="H4108" s="155"/>
      <c r="I4108" s="151"/>
      <c r="J4108" s="152"/>
      <c r="K4108" s="153"/>
      <c r="L4108" s="153"/>
      <c r="M4108" s="153"/>
      <c r="N4108" s="153"/>
      <c r="O4108" s="153"/>
      <c r="P4108" s="153"/>
      <c r="Q4108" s="153"/>
      <c r="R4108" s="153"/>
      <c r="S4108" s="152"/>
      <c r="T4108" s="153"/>
      <c r="X4108" s="69" t="str">
        <f t="shared" si="132"/>
        <v/>
      </c>
      <c r="Y4108" s="69" t="str">
        <f t="shared" si="133"/>
        <v/>
      </c>
    </row>
    <row r="4109" spans="8:25" x14ac:dyDescent="0.25">
      <c r="H4109" s="155"/>
      <c r="I4109" s="151"/>
      <c r="J4109" s="152"/>
      <c r="K4109" s="153"/>
      <c r="L4109" s="153"/>
      <c r="M4109" s="153"/>
      <c r="N4109" s="153"/>
      <c r="O4109" s="153"/>
      <c r="P4109" s="153"/>
      <c r="Q4109" s="153"/>
      <c r="R4109" s="153"/>
      <c r="S4109" s="152"/>
      <c r="T4109" s="153"/>
      <c r="X4109" s="69" t="str">
        <f t="shared" si="132"/>
        <v/>
      </c>
      <c r="Y4109" s="69" t="str">
        <f t="shared" si="133"/>
        <v/>
      </c>
    </row>
    <row r="4110" spans="8:25" x14ac:dyDescent="0.25">
      <c r="H4110" s="155"/>
      <c r="I4110" s="151"/>
      <c r="J4110" s="152"/>
      <c r="K4110" s="153"/>
      <c r="L4110" s="153"/>
      <c r="M4110" s="153"/>
      <c r="N4110" s="153"/>
      <c r="O4110" s="153"/>
      <c r="P4110" s="153"/>
      <c r="Q4110" s="153"/>
      <c r="R4110" s="153"/>
      <c r="S4110" s="152"/>
      <c r="T4110" s="153"/>
      <c r="X4110" s="69" t="str">
        <f t="shared" si="132"/>
        <v/>
      </c>
      <c r="Y4110" s="69" t="str">
        <f t="shared" si="133"/>
        <v/>
      </c>
    </row>
    <row r="4111" spans="8:25" x14ac:dyDescent="0.25">
      <c r="H4111" s="155"/>
      <c r="I4111" s="151"/>
      <c r="J4111" s="152"/>
      <c r="K4111" s="153"/>
      <c r="L4111" s="153"/>
      <c r="M4111" s="153"/>
      <c r="N4111" s="153"/>
      <c r="O4111" s="153"/>
      <c r="P4111" s="153"/>
      <c r="Q4111" s="153"/>
      <c r="R4111" s="153"/>
      <c r="S4111" s="152"/>
      <c r="T4111" s="153"/>
      <c r="X4111" s="69" t="str">
        <f t="shared" si="132"/>
        <v/>
      </c>
      <c r="Y4111" s="69" t="str">
        <f t="shared" si="133"/>
        <v/>
      </c>
    </row>
    <row r="4112" spans="8:25" x14ac:dyDescent="0.25">
      <c r="H4112" s="155"/>
      <c r="I4112" s="151"/>
      <c r="J4112" s="152"/>
      <c r="K4112" s="153"/>
      <c r="L4112" s="153"/>
      <c r="M4112" s="153"/>
      <c r="N4112" s="153"/>
      <c r="O4112" s="153"/>
      <c r="P4112" s="153"/>
      <c r="Q4112" s="153"/>
      <c r="R4112" s="153"/>
      <c r="S4112" s="152"/>
      <c r="T4112" s="153"/>
      <c r="X4112" s="69" t="str">
        <f t="shared" si="132"/>
        <v/>
      </c>
      <c r="Y4112" s="69" t="str">
        <f t="shared" si="133"/>
        <v/>
      </c>
    </row>
    <row r="4113" spans="8:25" x14ac:dyDescent="0.25">
      <c r="H4113" s="155"/>
      <c r="I4113" s="151"/>
      <c r="J4113" s="152"/>
      <c r="K4113" s="153"/>
      <c r="L4113" s="153"/>
      <c r="M4113" s="153"/>
      <c r="N4113" s="153"/>
      <c r="O4113" s="153"/>
      <c r="P4113" s="153"/>
      <c r="Q4113" s="153"/>
      <c r="R4113" s="153"/>
      <c r="S4113" s="152"/>
      <c r="T4113" s="153"/>
      <c r="X4113" s="69" t="str">
        <f t="shared" si="132"/>
        <v/>
      </c>
      <c r="Y4113" s="69" t="str">
        <f t="shared" si="133"/>
        <v/>
      </c>
    </row>
    <row r="4114" spans="8:25" x14ac:dyDescent="0.25">
      <c r="H4114" s="155"/>
      <c r="I4114" s="151"/>
      <c r="J4114" s="152"/>
      <c r="K4114" s="153"/>
      <c r="L4114" s="153"/>
      <c r="M4114" s="153"/>
      <c r="N4114" s="153"/>
      <c r="O4114" s="153"/>
      <c r="P4114" s="153"/>
      <c r="Q4114" s="153"/>
      <c r="R4114" s="153"/>
      <c r="S4114" s="152"/>
      <c r="T4114" s="153"/>
      <c r="X4114" s="69" t="str">
        <f t="shared" si="132"/>
        <v/>
      </c>
      <c r="Y4114" s="69" t="str">
        <f t="shared" si="133"/>
        <v/>
      </c>
    </row>
    <row r="4115" spans="8:25" x14ac:dyDescent="0.25">
      <c r="H4115" s="155"/>
      <c r="I4115" s="151"/>
      <c r="J4115" s="152"/>
      <c r="K4115" s="153"/>
      <c r="L4115" s="153"/>
      <c r="M4115" s="153"/>
      <c r="N4115" s="153"/>
      <c r="O4115" s="153"/>
      <c r="P4115" s="153"/>
      <c r="Q4115" s="153"/>
      <c r="R4115" s="153"/>
      <c r="S4115" s="152"/>
      <c r="T4115" s="153"/>
      <c r="X4115" s="69" t="str">
        <f t="shared" si="132"/>
        <v/>
      </c>
      <c r="Y4115" s="69" t="str">
        <f t="shared" si="133"/>
        <v/>
      </c>
    </row>
    <row r="4116" spans="8:25" x14ac:dyDescent="0.25">
      <c r="H4116" s="155"/>
      <c r="I4116" s="151"/>
      <c r="J4116" s="152"/>
      <c r="K4116" s="153"/>
      <c r="L4116" s="153"/>
      <c r="M4116" s="153"/>
      <c r="N4116" s="153"/>
      <c r="O4116" s="153"/>
      <c r="P4116" s="153"/>
      <c r="Q4116" s="153"/>
      <c r="R4116" s="153"/>
      <c r="S4116" s="152"/>
      <c r="T4116" s="153"/>
      <c r="X4116" s="69" t="str">
        <f t="shared" si="132"/>
        <v/>
      </c>
      <c r="Y4116" s="69" t="str">
        <f t="shared" si="133"/>
        <v/>
      </c>
    </row>
    <row r="4117" spans="8:25" x14ac:dyDescent="0.25">
      <c r="H4117" s="155"/>
      <c r="I4117" s="151"/>
      <c r="J4117" s="152"/>
      <c r="K4117" s="153"/>
      <c r="L4117" s="153"/>
      <c r="M4117" s="153"/>
      <c r="N4117" s="153"/>
      <c r="O4117" s="153"/>
      <c r="P4117" s="153"/>
      <c r="Q4117" s="153"/>
      <c r="R4117" s="153"/>
      <c r="S4117" s="152"/>
      <c r="T4117" s="153"/>
      <c r="X4117" s="69" t="str">
        <f t="shared" si="132"/>
        <v/>
      </c>
      <c r="Y4117" s="69" t="str">
        <f t="shared" si="133"/>
        <v/>
      </c>
    </row>
    <row r="4118" spans="8:25" x14ac:dyDescent="0.25">
      <c r="H4118" s="155"/>
      <c r="I4118" s="151"/>
      <c r="J4118" s="152"/>
      <c r="K4118" s="153"/>
      <c r="L4118" s="153"/>
      <c r="M4118" s="153"/>
      <c r="N4118" s="153"/>
      <c r="O4118" s="153"/>
      <c r="P4118" s="153"/>
      <c r="Q4118" s="153"/>
      <c r="R4118" s="153"/>
      <c r="S4118" s="152"/>
      <c r="T4118" s="153"/>
      <c r="X4118" s="69" t="str">
        <f t="shared" si="132"/>
        <v/>
      </c>
      <c r="Y4118" s="69" t="str">
        <f t="shared" si="133"/>
        <v/>
      </c>
    </row>
    <row r="4119" spans="8:25" x14ac:dyDescent="0.25">
      <c r="H4119" s="155"/>
      <c r="I4119" s="151"/>
      <c r="J4119" s="152"/>
      <c r="K4119" s="153"/>
      <c r="L4119" s="153"/>
      <c r="M4119" s="153"/>
      <c r="N4119" s="153"/>
      <c r="O4119" s="153"/>
      <c r="P4119" s="153"/>
      <c r="Q4119" s="153"/>
      <c r="R4119" s="153"/>
      <c r="S4119" s="152"/>
      <c r="T4119" s="153"/>
      <c r="X4119" s="69" t="str">
        <f t="shared" si="132"/>
        <v/>
      </c>
      <c r="Y4119" s="69" t="str">
        <f t="shared" si="133"/>
        <v/>
      </c>
    </row>
    <row r="4120" spans="8:25" x14ac:dyDescent="0.25">
      <c r="H4120" s="155"/>
      <c r="I4120" s="151"/>
      <c r="J4120" s="152"/>
      <c r="K4120" s="153"/>
      <c r="L4120" s="153"/>
      <c r="M4120" s="153"/>
      <c r="N4120" s="153"/>
      <c r="O4120" s="153"/>
      <c r="P4120" s="153"/>
      <c r="Q4120" s="153"/>
      <c r="R4120" s="153"/>
      <c r="S4120" s="152"/>
      <c r="T4120" s="153"/>
      <c r="X4120" s="69" t="str">
        <f t="shared" si="132"/>
        <v/>
      </c>
      <c r="Y4120" s="69" t="str">
        <f t="shared" si="133"/>
        <v/>
      </c>
    </row>
    <row r="4121" spans="8:25" x14ac:dyDescent="0.25">
      <c r="H4121" s="155"/>
      <c r="I4121" s="151"/>
      <c r="J4121" s="152"/>
      <c r="K4121" s="153"/>
      <c r="L4121" s="153"/>
      <c r="M4121" s="153"/>
      <c r="N4121" s="153"/>
      <c r="O4121" s="153"/>
      <c r="P4121" s="153"/>
      <c r="Q4121" s="153"/>
      <c r="R4121" s="153"/>
      <c r="S4121" s="152"/>
      <c r="T4121" s="153"/>
      <c r="X4121" s="69" t="str">
        <f t="shared" si="132"/>
        <v/>
      </c>
      <c r="Y4121" s="69" t="str">
        <f t="shared" si="133"/>
        <v/>
      </c>
    </row>
    <row r="4122" spans="8:25" x14ac:dyDescent="0.25">
      <c r="H4122" s="155"/>
      <c r="I4122" s="151"/>
      <c r="J4122" s="152"/>
      <c r="K4122" s="153"/>
      <c r="L4122" s="153"/>
      <c r="M4122" s="153"/>
      <c r="N4122" s="153"/>
      <c r="O4122" s="153"/>
      <c r="P4122" s="153"/>
      <c r="Q4122" s="153"/>
      <c r="R4122" s="153"/>
      <c r="S4122" s="152"/>
      <c r="T4122" s="153"/>
      <c r="X4122" s="69" t="str">
        <f t="shared" si="132"/>
        <v/>
      </c>
      <c r="Y4122" s="69" t="str">
        <f t="shared" si="133"/>
        <v/>
      </c>
    </row>
    <row r="4123" spans="8:25" x14ac:dyDescent="0.25">
      <c r="H4123" s="155"/>
      <c r="I4123" s="151"/>
      <c r="J4123" s="152"/>
      <c r="K4123" s="153"/>
      <c r="L4123" s="153"/>
      <c r="M4123" s="153"/>
      <c r="N4123" s="153"/>
      <c r="O4123" s="153"/>
      <c r="P4123" s="153"/>
      <c r="Q4123" s="153"/>
      <c r="R4123" s="153"/>
      <c r="S4123" s="152"/>
      <c r="T4123" s="153"/>
      <c r="X4123" s="69" t="str">
        <f t="shared" si="132"/>
        <v/>
      </c>
      <c r="Y4123" s="69" t="str">
        <f t="shared" si="133"/>
        <v/>
      </c>
    </row>
    <row r="4124" spans="8:25" x14ac:dyDescent="0.25">
      <c r="H4124" s="155"/>
      <c r="I4124" s="151"/>
      <c r="J4124" s="152"/>
      <c r="K4124" s="153"/>
      <c r="L4124" s="153"/>
      <c r="M4124" s="153"/>
      <c r="N4124" s="153"/>
      <c r="O4124" s="153"/>
      <c r="P4124" s="153"/>
      <c r="Q4124" s="153"/>
      <c r="R4124" s="153"/>
      <c r="S4124" s="152"/>
      <c r="T4124" s="153"/>
      <c r="X4124" s="69" t="str">
        <f t="shared" si="132"/>
        <v/>
      </c>
      <c r="Y4124" s="69" t="str">
        <f t="shared" si="133"/>
        <v/>
      </c>
    </row>
    <row r="4125" spans="8:25" x14ac:dyDescent="0.25">
      <c r="H4125" s="155"/>
      <c r="I4125" s="151"/>
      <c r="J4125" s="152"/>
      <c r="K4125" s="153"/>
      <c r="L4125" s="153"/>
      <c r="M4125" s="153"/>
      <c r="N4125" s="153"/>
      <c r="O4125" s="153"/>
      <c r="P4125" s="153"/>
      <c r="Q4125" s="153"/>
      <c r="R4125" s="153"/>
      <c r="S4125" s="152"/>
      <c r="T4125" s="153"/>
      <c r="X4125" s="69" t="str">
        <f t="shared" si="132"/>
        <v/>
      </c>
      <c r="Y4125" s="69" t="str">
        <f t="shared" si="133"/>
        <v/>
      </c>
    </row>
    <row r="4126" spans="8:25" x14ac:dyDescent="0.25">
      <c r="H4126" s="155"/>
      <c r="I4126" s="151"/>
      <c r="J4126" s="152"/>
      <c r="K4126" s="153"/>
      <c r="L4126" s="153"/>
      <c r="M4126" s="153"/>
      <c r="N4126" s="153"/>
      <c r="O4126" s="153"/>
      <c r="P4126" s="153"/>
      <c r="Q4126" s="153"/>
      <c r="R4126" s="153"/>
      <c r="S4126" s="152"/>
      <c r="T4126" s="153"/>
      <c r="X4126" s="69" t="str">
        <f t="shared" si="132"/>
        <v/>
      </c>
      <c r="Y4126" s="69" t="str">
        <f t="shared" si="133"/>
        <v/>
      </c>
    </row>
    <row r="4127" spans="8:25" x14ac:dyDescent="0.25">
      <c r="H4127" s="155"/>
      <c r="I4127" s="151"/>
      <c r="J4127" s="152"/>
      <c r="K4127" s="153"/>
      <c r="L4127" s="153"/>
      <c r="M4127" s="153"/>
      <c r="N4127" s="153"/>
      <c r="O4127" s="153"/>
      <c r="P4127" s="153"/>
      <c r="Q4127" s="153"/>
      <c r="R4127" s="153"/>
      <c r="S4127" s="152"/>
      <c r="T4127" s="153"/>
      <c r="X4127" s="69" t="str">
        <f t="shared" si="132"/>
        <v/>
      </c>
      <c r="Y4127" s="69" t="str">
        <f t="shared" si="133"/>
        <v/>
      </c>
    </row>
    <row r="4128" spans="8:25" x14ac:dyDescent="0.25">
      <c r="H4128" s="155"/>
      <c r="I4128" s="151"/>
      <c r="J4128" s="152"/>
      <c r="K4128" s="153"/>
      <c r="L4128" s="153"/>
      <c r="M4128" s="153"/>
      <c r="N4128" s="153"/>
      <c r="O4128" s="153"/>
      <c r="P4128" s="153"/>
      <c r="Q4128" s="153"/>
      <c r="R4128" s="153"/>
      <c r="S4128" s="152"/>
      <c r="T4128" s="153"/>
      <c r="X4128" s="69" t="str">
        <f t="shared" si="132"/>
        <v/>
      </c>
      <c r="Y4128" s="69" t="str">
        <f t="shared" si="133"/>
        <v/>
      </c>
    </row>
    <row r="4129" spans="8:25" x14ac:dyDescent="0.25">
      <c r="H4129" s="155"/>
      <c r="I4129" s="151"/>
      <c r="J4129" s="152"/>
      <c r="K4129" s="153"/>
      <c r="L4129" s="153"/>
      <c r="M4129" s="153"/>
      <c r="N4129" s="153"/>
      <c r="O4129" s="153"/>
      <c r="P4129" s="153"/>
      <c r="Q4129" s="153"/>
      <c r="R4129" s="153"/>
      <c r="S4129" s="152"/>
      <c r="T4129" s="153"/>
      <c r="X4129" s="69" t="str">
        <f t="shared" si="132"/>
        <v/>
      </c>
      <c r="Y4129" s="69" t="str">
        <f t="shared" si="133"/>
        <v/>
      </c>
    </row>
    <row r="4130" spans="8:25" x14ac:dyDescent="0.25">
      <c r="H4130" s="155"/>
      <c r="I4130" s="151"/>
      <c r="J4130" s="152"/>
      <c r="K4130" s="153"/>
      <c r="L4130" s="153"/>
      <c r="M4130" s="153"/>
      <c r="N4130" s="153"/>
      <c r="O4130" s="153"/>
      <c r="P4130" s="153"/>
      <c r="Q4130" s="153"/>
      <c r="R4130" s="153"/>
      <c r="S4130" s="152"/>
      <c r="T4130" s="153"/>
      <c r="X4130" s="69" t="str">
        <f t="shared" si="132"/>
        <v/>
      </c>
      <c r="Y4130" s="69" t="str">
        <f t="shared" si="133"/>
        <v/>
      </c>
    </row>
    <row r="4131" spans="8:25" x14ac:dyDescent="0.25">
      <c r="H4131" s="155"/>
      <c r="I4131" s="151"/>
      <c r="J4131" s="152"/>
      <c r="K4131" s="153"/>
      <c r="L4131" s="153"/>
      <c r="M4131" s="153"/>
      <c r="N4131" s="153"/>
      <c r="O4131" s="153"/>
      <c r="P4131" s="153"/>
      <c r="Q4131" s="153"/>
      <c r="R4131" s="153"/>
      <c r="S4131" s="152"/>
      <c r="T4131" s="153"/>
      <c r="X4131" s="69" t="str">
        <f t="shared" si="132"/>
        <v/>
      </c>
      <c r="Y4131" s="69" t="str">
        <f t="shared" si="133"/>
        <v/>
      </c>
    </row>
    <row r="4132" spans="8:25" x14ac:dyDescent="0.25">
      <c r="H4132" s="155"/>
      <c r="I4132" s="151"/>
      <c r="J4132" s="152"/>
      <c r="K4132" s="153"/>
      <c r="L4132" s="153"/>
      <c r="M4132" s="153"/>
      <c r="N4132" s="153"/>
      <c r="O4132" s="153"/>
      <c r="P4132" s="153"/>
      <c r="Q4132" s="153"/>
      <c r="R4132" s="153"/>
      <c r="S4132" s="152"/>
      <c r="T4132" s="153"/>
      <c r="X4132" s="69" t="str">
        <f t="shared" si="132"/>
        <v/>
      </c>
      <c r="Y4132" s="69" t="str">
        <f t="shared" si="133"/>
        <v/>
      </c>
    </row>
    <row r="4133" spans="8:25" x14ac:dyDescent="0.25">
      <c r="H4133" s="155"/>
      <c r="I4133" s="151"/>
      <c r="J4133" s="152"/>
      <c r="K4133" s="153"/>
      <c r="L4133" s="153"/>
      <c r="M4133" s="153"/>
      <c r="N4133" s="153"/>
      <c r="O4133" s="153"/>
      <c r="P4133" s="153"/>
      <c r="Q4133" s="153"/>
      <c r="R4133" s="153"/>
      <c r="S4133" s="152"/>
      <c r="T4133" s="153"/>
      <c r="X4133" s="69" t="str">
        <f t="shared" si="132"/>
        <v/>
      </c>
      <c r="Y4133" s="69" t="str">
        <f t="shared" si="133"/>
        <v/>
      </c>
    </row>
    <row r="4134" spans="8:25" x14ac:dyDescent="0.25">
      <c r="H4134" s="155"/>
      <c r="I4134" s="151"/>
      <c r="J4134" s="152"/>
      <c r="K4134" s="153"/>
      <c r="L4134" s="153"/>
      <c r="M4134" s="153"/>
      <c r="N4134" s="153"/>
      <c r="O4134" s="153"/>
      <c r="P4134" s="153"/>
      <c r="Q4134" s="153"/>
      <c r="R4134" s="153"/>
      <c r="S4134" s="152"/>
      <c r="T4134" s="153"/>
      <c r="X4134" s="69" t="str">
        <f t="shared" si="132"/>
        <v/>
      </c>
      <c r="Y4134" s="69" t="str">
        <f t="shared" si="133"/>
        <v/>
      </c>
    </row>
    <row r="4135" spans="8:25" x14ac:dyDescent="0.25">
      <c r="H4135" s="155"/>
      <c r="I4135" s="151"/>
      <c r="J4135" s="152"/>
      <c r="K4135" s="153"/>
      <c r="L4135" s="153"/>
      <c r="M4135" s="153"/>
      <c r="N4135" s="153"/>
      <c r="O4135" s="153"/>
      <c r="P4135" s="153"/>
      <c r="Q4135" s="153"/>
      <c r="R4135" s="153"/>
      <c r="S4135" s="152"/>
      <c r="T4135" s="153"/>
      <c r="X4135" s="69" t="str">
        <f t="shared" si="132"/>
        <v/>
      </c>
      <c r="Y4135" s="69" t="str">
        <f t="shared" si="133"/>
        <v/>
      </c>
    </row>
    <row r="4136" spans="8:25" x14ac:dyDescent="0.25">
      <c r="H4136" s="155"/>
      <c r="I4136" s="151"/>
      <c r="J4136" s="152"/>
      <c r="K4136" s="153"/>
      <c r="L4136" s="153"/>
      <c r="M4136" s="153"/>
      <c r="N4136" s="153"/>
      <c r="O4136" s="153"/>
      <c r="P4136" s="153"/>
      <c r="Q4136" s="153"/>
      <c r="R4136" s="153"/>
      <c r="S4136" s="152"/>
      <c r="T4136" s="153"/>
      <c r="X4136" s="69" t="str">
        <f t="shared" si="132"/>
        <v/>
      </c>
      <c r="Y4136" s="69" t="str">
        <f t="shared" si="133"/>
        <v/>
      </c>
    </row>
    <row r="4137" spans="8:25" x14ac:dyDescent="0.25">
      <c r="H4137" s="155"/>
      <c r="I4137" s="151"/>
      <c r="J4137" s="152"/>
      <c r="K4137" s="153"/>
      <c r="L4137" s="153"/>
      <c r="M4137" s="153"/>
      <c r="N4137" s="153"/>
      <c r="O4137" s="153"/>
      <c r="P4137" s="153"/>
      <c r="Q4137" s="153"/>
      <c r="R4137" s="153"/>
      <c r="S4137" s="152"/>
      <c r="T4137" s="153"/>
      <c r="X4137" s="69" t="str">
        <f t="shared" si="132"/>
        <v/>
      </c>
      <c r="Y4137" s="69" t="str">
        <f t="shared" si="133"/>
        <v/>
      </c>
    </row>
    <row r="4138" spans="8:25" x14ac:dyDescent="0.25">
      <c r="H4138" s="155"/>
      <c r="I4138" s="151"/>
      <c r="J4138" s="152"/>
      <c r="K4138" s="153"/>
      <c r="L4138" s="153"/>
      <c r="M4138" s="153"/>
      <c r="N4138" s="153"/>
      <c r="O4138" s="153"/>
      <c r="P4138" s="153"/>
      <c r="Q4138" s="153"/>
      <c r="R4138" s="153"/>
      <c r="S4138" s="152"/>
      <c r="T4138" s="153"/>
      <c r="X4138" s="69" t="str">
        <f t="shared" si="132"/>
        <v/>
      </c>
      <c r="Y4138" s="69" t="str">
        <f t="shared" si="133"/>
        <v/>
      </c>
    </row>
    <row r="4139" spans="8:25" x14ac:dyDescent="0.25">
      <c r="H4139" s="155"/>
      <c r="I4139" s="151"/>
      <c r="J4139" s="152"/>
      <c r="K4139" s="153"/>
      <c r="L4139" s="153"/>
      <c r="M4139" s="153"/>
      <c r="N4139" s="153"/>
      <c r="O4139" s="153"/>
      <c r="P4139" s="153"/>
      <c r="Q4139" s="153"/>
      <c r="R4139" s="153"/>
      <c r="S4139" s="152"/>
      <c r="T4139" s="153"/>
      <c r="X4139" s="69" t="str">
        <f t="shared" si="132"/>
        <v/>
      </c>
      <c r="Y4139" s="69" t="str">
        <f t="shared" si="133"/>
        <v/>
      </c>
    </row>
    <row r="4140" spans="8:25" x14ac:dyDescent="0.25">
      <c r="H4140" s="155"/>
      <c r="I4140" s="151"/>
      <c r="J4140" s="152"/>
      <c r="K4140" s="153"/>
      <c r="L4140" s="153"/>
      <c r="M4140" s="153"/>
      <c r="N4140" s="153"/>
      <c r="O4140" s="153"/>
      <c r="P4140" s="153"/>
      <c r="Q4140" s="153"/>
      <c r="R4140" s="153"/>
      <c r="S4140" s="152"/>
      <c r="T4140" s="153"/>
      <c r="X4140" s="69" t="str">
        <f t="shared" si="132"/>
        <v/>
      </c>
      <c r="Y4140" s="69" t="str">
        <f t="shared" si="133"/>
        <v/>
      </c>
    </row>
    <row r="4141" spans="8:25" x14ac:dyDescent="0.25">
      <c r="H4141" s="155"/>
      <c r="I4141" s="151"/>
      <c r="J4141" s="152"/>
      <c r="K4141" s="153"/>
      <c r="L4141" s="153"/>
      <c r="M4141" s="153"/>
      <c r="N4141" s="153"/>
      <c r="O4141" s="153"/>
      <c r="P4141" s="153"/>
      <c r="Q4141" s="153"/>
      <c r="R4141" s="153"/>
      <c r="S4141" s="152"/>
      <c r="T4141" s="153"/>
      <c r="X4141" s="69" t="str">
        <f t="shared" si="132"/>
        <v/>
      </c>
      <c r="Y4141" s="69" t="str">
        <f t="shared" si="133"/>
        <v/>
      </c>
    </row>
    <row r="4142" spans="8:25" x14ac:dyDescent="0.25">
      <c r="H4142" s="155"/>
      <c r="I4142" s="151"/>
      <c r="J4142" s="152"/>
      <c r="K4142" s="153"/>
      <c r="L4142" s="153"/>
      <c r="M4142" s="153"/>
      <c r="N4142" s="153"/>
      <c r="O4142" s="153"/>
      <c r="P4142" s="153"/>
      <c r="Q4142" s="153"/>
      <c r="R4142" s="153"/>
      <c r="S4142" s="152"/>
      <c r="T4142" s="153"/>
      <c r="X4142" s="69" t="str">
        <f t="shared" si="132"/>
        <v/>
      </c>
      <c r="Y4142" s="69" t="str">
        <f t="shared" si="133"/>
        <v/>
      </c>
    </row>
    <row r="4143" spans="8:25" x14ac:dyDescent="0.25">
      <c r="H4143" s="155"/>
      <c r="I4143" s="151"/>
      <c r="J4143" s="152"/>
      <c r="K4143" s="153"/>
      <c r="L4143" s="153"/>
      <c r="M4143" s="153"/>
      <c r="N4143" s="153"/>
      <c r="O4143" s="153"/>
      <c r="P4143" s="153"/>
      <c r="Q4143" s="153"/>
      <c r="R4143" s="153"/>
      <c r="S4143" s="152"/>
      <c r="T4143" s="153"/>
      <c r="X4143" s="69" t="str">
        <f t="shared" si="132"/>
        <v/>
      </c>
      <c r="Y4143" s="69" t="str">
        <f t="shared" si="133"/>
        <v/>
      </c>
    </row>
    <row r="4144" spans="8:25" x14ac:dyDescent="0.25">
      <c r="H4144" s="155"/>
      <c r="I4144" s="151"/>
      <c r="J4144" s="152"/>
      <c r="K4144" s="153"/>
      <c r="L4144" s="153"/>
      <c r="M4144" s="153"/>
      <c r="N4144" s="153"/>
      <c r="O4144" s="153"/>
      <c r="P4144" s="153"/>
      <c r="Q4144" s="153"/>
      <c r="R4144" s="153"/>
      <c r="S4144" s="152"/>
      <c r="T4144" s="153"/>
      <c r="X4144" s="69" t="str">
        <f t="shared" si="132"/>
        <v/>
      </c>
      <c r="Y4144" s="69" t="str">
        <f t="shared" si="133"/>
        <v/>
      </c>
    </row>
    <row r="4145" spans="8:25" x14ac:dyDescent="0.25">
      <c r="H4145" s="155"/>
      <c r="I4145" s="151"/>
      <c r="J4145" s="152"/>
      <c r="K4145" s="153"/>
      <c r="L4145" s="153"/>
      <c r="M4145" s="153"/>
      <c r="N4145" s="153"/>
      <c r="O4145" s="153"/>
      <c r="P4145" s="153"/>
      <c r="Q4145" s="153"/>
      <c r="R4145" s="153"/>
      <c r="S4145" s="152"/>
      <c r="T4145" s="153"/>
      <c r="X4145" s="69" t="str">
        <f t="shared" si="132"/>
        <v/>
      </c>
      <c r="Y4145" s="69" t="str">
        <f t="shared" si="133"/>
        <v/>
      </c>
    </row>
    <row r="4146" spans="8:25" x14ac:dyDescent="0.25">
      <c r="H4146" s="155"/>
      <c r="I4146" s="151"/>
      <c r="J4146" s="152"/>
      <c r="K4146" s="153"/>
      <c r="L4146" s="153"/>
      <c r="M4146" s="153"/>
      <c r="N4146" s="153"/>
      <c r="O4146" s="153"/>
      <c r="P4146" s="153"/>
      <c r="Q4146" s="153"/>
      <c r="R4146" s="153"/>
      <c r="S4146" s="152"/>
      <c r="T4146" s="153"/>
      <c r="X4146" s="69" t="str">
        <f t="shared" si="132"/>
        <v/>
      </c>
      <c r="Y4146" s="69" t="str">
        <f t="shared" si="133"/>
        <v/>
      </c>
    </row>
    <row r="4147" spans="8:25" x14ac:dyDescent="0.25">
      <c r="H4147" s="155"/>
      <c r="I4147" s="151"/>
      <c r="J4147" s="152"/>
      <c r="K4147" s="153"/>
      <c r="L4147" s="153"/>
      <c r="M4147" s="153"/>
      <c r="N4147" s="153"/>
      <c r="O4147" s="153"/>
      <c r="P4147" s="153"/>
      <c r="Q4147" s="153"/>
      <c r="R4147" s="153"/>
      <c r="S4147" s="152"/>
      <c r="T4147" s="153"/>
      <c r="X4147" s="69" t="str">
        <f t="shared" si="132"/>
        <v/>
      </c>
      <c r="Y4147" s="69" t="str">
        <f t="shared" si="133"/>
        <v/>
      </c>
    </row>
    <row r="4148" spans="8:25" x14ac:dyDescent="0.25">
      <c r="H4148" s="155"/>
      <c r="I4148" s="151"/>
      <c r="J4148" s="152"/>
      <c r="K4148" s="153"/>
      <c r="L4148" s="153"/>
      <c r="M4148" s="153"/>
      <c r="N4148" s="153"/>
      <c r="O4148" s="153"/>
      <c r="P4148" s="153"/>
      <c r="Q4148" s="153"/>
      <c r="R4148" s="153"/>
      <c r="S4148" s="152"/>
      <c r="T4148" s="153"/>
      <c r="X4148" s="69" t="str">
        <f t="shared" si="132"/>
        <v/>
      </c>
      <c r="Y4148" s="69" t="str">
        <f t="shared" si="133"/>
        <v/>
      </c>
    </row>
    <row r="4149" spans="8:25" x14ac:dyDescent="0.25">
      <c r="H4149" s="155"/>
      <c r="I4149" s="151"/>
      <c r="J4149" s="152"/>
      <c r="K4149" s="153"/>
      <c r="L4149" s="153"/>
      <c r="M4149" s="153"/>
      <c r="N4149" s="153"/>
      <c r="O4149" s="153"/>
      <c r="P4149" s="153"/>
      <c r="Q4149" s="153"/>
      <c r="R4149" s="153"/>
      <c r="S4149" s="152"/>
      <c r="T4149" s="153"/>
      <c r="X4149" s="69" t="str">
        <f t="shared" si="132"/>
        <v/>
      </c>
      <c r="Y4149" s="69" t="str">
        <f t="shared" si="133"/>
        <v/>
      </c>
    </row>
    <row r="4150" spans="8:25" x14ac:dyDescent="0.25">
      <c r="H4150" s="155"/>
      <c r="I4150" s="151"/>
      <c r="J4150" s="152"/>
      <c r="K4150" s="153"/>
      <c r="L4150" s="153"/>
      <c r="M4150" s="153"/>
      <c r="N4150" s="153"/>
      <c r="O4150" s="153"/>
      <c r="P4150" s="153"/>
      <c r="Q4150" s="153"/>
      <c r="R4150" s="153"/>
      <c r="S4150" s="152"/>
      <c r="T4150" s="153"/>
      <c r="X4150" s="69" t="str">
        <f t="shared" si="132"/>
        <v/>
      </c>
      <c r="Y4150" s="69" t="str">
        <f t="shared" si="133"/>
        <v/>
      </c>
    </row>
    <row r="4151" spans="8:25" x14ac:dyDescent="0.25">
      <c r="H4151" s="155"/>
      <c r="I4151" s="151"/>
      <c r="J4151" s="152"/>
      <c r="K4151" s="153"/>
      <c r="L4151" s="153"/>
      <c r="M4151" s="153"/>
      <c r="N4151" s="153"/>
      <c r="O4151" s="153"/>
      <c r="P4151" s="153"/>
      <c r="Q4151" s="153"/>
      <c r="R4151" s="153"/>
      <c r="S4151" s="152"/>
      <c r="T4151" s="153"/>
      <c r="X4151" s="69" t="str">
        <f t="shared" si="132"/>
        <v/>
      </c>
      <c r="Y4151" s="69" t="str">
        <f t="shared" si="133"/>
        <v/>
      </c>
    </row>
    <row r="4152" spans="8:25" x14ac:dyDescent="0.25">
      <c r="H4152" s="155"/>
      <c r="I4152" s="151"/>
      <c r="J4152" s="152"/>
      <c r="K4152" s="153"/>
      <c r="L4152" s="153"/>
      <c r="M4152" s="153"/>
      <c r="N4152" s="153"/>
      <c r="O4152" s="153"/>
      <c r="P4152" s="153"/>
      <c r="Q4152" s="153"/>
      <c r="R4152" s="153"/>
      <c r="S4152" s="152"/>
      <c r="T4152" s="153"/>
      <c r="X4152" s="69" t="str">
        <f t="shared" si="132"/>
        <v/>
      </c>
      <c r="Y4152" s="69" t="str">
        <f t="shared" si="133"/>
        <v/>
      </c>
    </row>
    <row r="4153" spans="8:25" x14ac:dyDescent="0.25">
      <c r="H4153" s="155"/>
      <c r="I4153" s="151"/>
      <c r="J4153" s="152"/>
      <c r="K4153" s="153"/>
      <c r="L4153" s="153"/>
      <c r="M4153" s="153"/>
      <c r="N4153" s="153"/>
      <c r="O4153" s="153"/>
      <c r="P4153" s="153"/>
      <c r="Q4153" s="153"/>
      <c r="R4153" s="153"/>
      <c r="S4153" s="152"/>
      <c r="T4153" s="153"/>
      <c r="X4153" s="69" t="str">
        <f t="shared" si="132"/>
        <v/>
      </c>
      <c r="Y4153" s="69" t="str">
        <f t="shared" si="133"/>
        <v/>
      </c>
    </row>
    <row r="4154" spans="8:25" x14ac:dyDescent="0.25">
      <c r="H4154" s="155"/>
      <c r="I4154" s="151"/>
      <c r="J4154" s="152"/>
      <c r="K4154" s="153"/>
      <c r="L4154" s="153"/>
      <c r="M4154" s="153"/>
      <c r="N4154" s="153"/>
      <c r="O4154" s="153"/>
      <c r="P4154" s="153"/>
      <c r="Q4154" s="153"/>
      <c r="R4154" s="153"/>
      <c r="S4154" s="152"/>
      <c r="T4154" s="153"/>
      <c r="X4154" s="69" t="str">
        <f t="shared" si="132"/>
        <v/>
      </c>
      <c r="Y4154" s="69" t="str">
        <f t="shared" si="133"/>
        <v/>
      </c>
    </row>
    <row r="4155" spans="8:25" x14ac:dyDescent="0.25">
      <c r="H4155" s="155"/>
      <c r="I4155" s="151"/>
      <c r="J4155" s="152"/>
      <c r="K4155" s="153"/>
      <c r="L4155" s="153"/>
      <c r="M4155" s="153"/>
      <c r="N4155" s="153"/>
      <c r="O4155" s="153"/>
      <c r="P4155" s="153"/>
      <c r="Q4155" s="153"/>
      <c r="R4155" s="153"/>
      <c r="S4155" s="152"/>
      <c r="T4155" s="153"/>
      <c r="X4155" s="69" t="str">
        <f t="shared" si="132"/>
        <v/>
      </c>
      <c r="Y4155" s="69" t="str">
        <f t="shared" si="133"/>
        <v/>
      </c>
    </row>
    <row r="4156" spans="8:25" x14ac:dyDescent="0.25">
      <c r="H4156" s="155"/>
      <c r="I4156" s="151"/>
      <c r="J4156" s="152"/>
      <c r="K4156" s="153"/>
      <c r="L4156" s="153"/>
      <c r="M4156" s="153"/>
      <c r="N4156" s="153"/>
      <c r="O4156" s="153"/>
      <c r="P4156" s="153"/>
      <c r="Q4156" s="153"/>
      <c r="R4156" s="153"/>
      <c r="S4156" s="152"/>
      <c r="T4156" s="153"/>
      <c r="X4156" s="69" t="str">
        <f t="shared" si="132"/>
        <v/>
      </c>
      <c r="Y4156" s="69" t="str">
        <f t="shared" si="133"/>
        <v/>
      </c>
    </row>
    <row r="4157" spans="8:25" x14ac:dyDescent="0.25">
      <c r="H4157" s="155"/>
      <c r="I4157" s="151"/>
      <c r="J4157" s="152"/>
      <c r="K4157" s="153"/>
      <c r="L4157" s="153"/>
      <c r="M4157" s="153"/>
      <c r="N4157" s="153"/>
      <c r="O4157" s="153"/>
      <c r="P4157" s="153"/>
      <c r="Q4157" s="153"/>
      <c r="R4157" s="153"/>
      <c r="S4157" s="152"/>
      <c r="T4157" s="153"/>
      <c r="X4157" s="69" t="str">
        <f t="shared" si="132"/>
        <v/>
      </c>
      <c r="Y4157" s="69" t="str">
        <f t="shared" si="133"/>
        <v/>
      </c>
    </row>
    <row r="4158" spans="8:25" x14ac:dyDescent="0.25">
      <c r="H4158" s="155"/>
      <c r="I4158" s="151"/>
      <c r="J4158" s="152"/>
      <c r="K4158" s="153"/>
      <c r="L4158" s="153"/>
      <c r="M4158" s="153"/>
      <c r="N4158" s="153"/>
      <c r="O4158" s="153"/>
      <c r="P4158" s="153"/>
      <c r="Q4158" s="153"/>
      <c r="R4158" s="153"/>
      <c r="S4158" s="152"/>
      <c r="T4158" s="153"/>
      <c r="X4158" s="69" t="str">
        <f t="shared" si="132"/>
        <v/>
      </c>
      <c r="Y4158" s="69" t="str">
        <f t="shared" si="133"/>
        <v/>
      </c>
    </row>
    <row r="4159" spans="8:25" x14ac:dyDescent="0.25">
      <c r="H4159" s="155"/>
      <c r="I4159" s="151"/>
      <c r="J4159" s="152"/>
      <c r="K4159" s="153"/>
      <c r="L4159" s="153"/>
      <c r="M4159" s="153"/>
      <c r="N4159" s="153"/>
      <c r="O4159" s="153"/>
      <c r="P4159" s="153"/>
      <c r="Q4159" s="153"/>
      <c r="R4159" s="153"/>
      <c r="S4159" s="152"/>
      <c r="T4159" s="153"/>
      <c r="X4159" s="69" t="str">
        <f t="shared" si="132"/>
        <v/>
      </c>
      <c r="Y4159" s="69" t="str">
        <f t="shared" si="133"/>
        <v/>
      </c>
    </row>
    <row r="4160" spans="8:25" x14ac:dyDescent="0.25">
      <c r="H4160" s="155"/>
      <c r="I4160" s="151"/>
      <c r="J4160" s="152"/>
      <c r="K4160" s="153"/>
      <c r="L4160" s="153"/>
      <c r="M4160" s="153"/>
      <c r="N4160" s="153"/>
      <c r="O4160" s="153"/>
      <c r="P4160" s="153"/>
      <c r="Q4160" s="153"/>
      <c r="R4160" s="153"/>
      <c r="S4160" s="152"/>
      <c r="T4160" s="153"/>
      <c r="X4160" s="69" t="str">
        <f t="shared" si="132"/>
        <v/>
      </c>
      <c r="Y4160" s="69" t="str">
        <f t="shared" si="133"/>
        <v/>
      </c>
    </row>
    <row r="4161" spans="8:25" x14ac:dyDescent="0.25">
      <c r="H4161" s="155"/>
      <c r="I4161" s="151"/>
      <c r="J4161" s="152"/>
      <c r="K4161" s="153"/>
      <c r="L4161" s="153"/>
      <c r="M4161" s="153"/>
      <c r="N4161" s="153"/>
      <c r="O4161" s="153"/>
      <c r="P4161" s="153"/>
      <c r="Q4161" s="153"/>
      <c r="R4161" s="153"/>
      <c r="S4161" s="152"/>
      <c r="T4161" s="153"/>
      <c r="X4161" s="69" t="str">
        <f t="shared" si="132"/>
        <v/>
      </c>
      <c r="Y4161" s="69" t="str">
        <f t="shared" si="133"/>
        <v/>
      </c>
    </row>
    <row r="4162" spans="8:25" x14ac:dyDescent="0.25">
      <c r="H4162" s="155"/>
      <c r="I4162" s="151"/>
      <c r="J4162" s="152"/>
      <c r="K4162" s="153"/>
      <c r="L4162" s="153"/>
      <c r="M4162" s="153"/>
      <c r="N4162" s="153"/>
      <c r="O4162" s="153"/>
      <c r="P4162" s="153"/>
      <c r="Q4162" s="153"/>
      <c r="R4162" s="153"/>
      <c r="S4162" s="152"/>
      <c r="T4162" s="153"/>
      <c r="X4162" s="69" t="str">
        <f t="shared" ref="X4162:X4225" si="134">IF(W4162&lt;&gt;"",W4162-I4162,"")</f>
        <v/>
      </c>
      <c r="Y4162" s="69" t="str">
        <f t="shared" si="133"/>
        <v/>
      </c>
    </row>
    <row r="4163" spans="8:25" x14ac:dyDescent="0.25">
      <c r="H4163" s="155"/>
      <c r="I4163" s="151"/>
      <c r="J4163" s="152"/>
      <c r="K4163" s="153"/>
      <c r="L4163" s="153"/>
      <c r="M4163" s="153"/>
      <c r="N4163" s="153"/>
      <c r="O4163" s="153"/>
      <c r="P4163" s="153"/>
      <c r="Q4163" s="153"/>
      <c r="R4163" s="153"/>
      <c r="S4163" s="152"/>
      <c r="T4163" s="153"/>
      <c r="X4163" s="69" t="str">
        <f t="shared" si="134"/>
        <v/>
      </c>
      <c r="Y4163" s="69" t="str">
        <f t="shared" ref="Y4163:Y4226" si="135">IF(X4163&lt;&gt;"",IF(X4163&lt;365,"&lt; 1 year",IF(X4163&lt;730,"1-2",IF(X4163&lt;1095,"2-3",IF(X4163&lt;1460,"3-4",IF(X4163&lt;1825,"4-5","5+"))))),"")</f>
        <v/>
      </c>
    </row>
    <row r="4164" spans="8:25" x14ac:dyDescent="0.25">
      <c r="H4164" s="155"/>
      <c r="I4164" s="151"/>
      <c r="J4164" s="152"/>
      <c r="K4164" s="153"/>
      <c r="L4164" s="153"/>
      <c r="M4164" s="153"/>
      <c r="N4164" s="153"/>
      <c r="O4164" s="153"/>
      <c r="P4164" s="153"/>
      <c r="Q4164" s="153"/>
      <c r="R4164" s="153"/>
      <c r="S4164" s="152"/>
      <c r="T4164" s="153"/>
      <c r="X4164" s="69" t="str">
        <f t="shared" si="134"/>
        <v/>
      </c>
      <c r="Y4164" s="69" t="str">
        <f t="shared" si="135"/>
        <v/>
      </c>
    </row>
    <row r="4165" spans="8:25" x14ac:dyDescent="0.25">
      <c r="H4165" s="155"/>
      <c r="I4165" s="151"/>
      <c r="J4165" s="152"/>
      <c r="K4165" s="153"/>
      <c r="L4165" s="153"/>
      <c r="M4165" s="153"/>
      <c r="N4165" s="153"/>
      <c r="O4165" s="153"/>
      <c r="P4165" s="153"/>
      <c r="Q4165" s="153"/>
      <c r="R4165" s="153"/>
      <c r="S4165" s="152"/>
      <c r="T4165" s="153"/>
      <c r="X4165" s="69" t="str">
        <f t="shared" si="134"/>
        <v/>
      </c>
      <c r="Y4165" s="69" t="str">
        <f t="shared" si="135"/>
        <v/>
      </c>
    </row>
    <row r="4166" spans="8:25" x14ac:dyDescent="0.25">
      <c r="H4166" s="155"/>
      <c r="I4166" s="151"/>
      <c r="J4166" s="152"/>
      <c r="K4166" s="153"/>
      <c r="L4166" s="153"/>
      <c r="M4166" s="153"/>
      <c r="N4166" s="153"/>
      <c r="O4166" s="153"/>
      <c r="P4166" s="153"/>
      <c r="Q4166" s="153"/>
      <c r="R4166" s="153"/>
      <c r="S4166" s="152"/>
      <c r="T4166" s="153"/>
      <c r="X4166" s="69" t="str">
        <f t="shared" si="134"/>
        <v/>
      </c>
      <c r="Y4166" s="69" t="str">
        <f t="shared" si="135"/>
        <v/>
      </c>
    </row>
    <row r="4167" spans="8:25" x14ac:dyDescent="0.25">
      <c r="H4167" s="155"/>
      <c r="I4167" s="151"/>
      <c r="J4167" s="152"/>
      <c r="K4167" s="153"/>
      <c r="L4167" s="153"/>
      <c r="M4167" s="153"/>
      <c r="N4167" s="153"/>
      <c r="O4167" s="153"/>
      <c r="P4167" s="153"/>
      <c r="Q4167" s="153"/>
      <c r="R4167" s="153"/>
      <c r="S4167" s="152"/>
      <c r="T4167" s="153"/>
      <c r="X4167" s="69" t="str">
        <f t="shared" si="134"/>
        <v/>
      </c>
      <c r="Y4167" s="69" t="str">
        <f t="shared" si="135"/>
        <v/>
      </c>
    </row>
    <row r="4168" spans="8:25" x14ac:dyDescent="0.25">
      <c r="H4168" s="155"/>
      <c r="I4168" s="151"/>
      <c r="J4168" s="152"/>
      <c r="K4168" s="153"/>
      <c r="L4168" s="153"/>
      <c r="M4168" s="153"/>
      <c r="N4168" s="153"/>
      <c r="O4168" s="153"/>
      <c r="P4168" s="153"/>
      <c r="Q4168" s="153"/>
      <c r="R4168" s="153"/>
      <c r="S4168" s="152"/>
      <c r="T4168" s="153"/>
      <c r="X4168" s="69" t="str">
        <f t="shared" si="134"/>
        <v/>
      </c>
      <c r="Y4168" s="69" t="str">
        <f t="shared" si="135"/>
        <v/>
      </c>
    </row>
    <row r="4169" spans="8:25" x14ac:dyDescent="0.25">
      <c r="H4169" s="155"/>
      <c r="I4169" s="151"/>
      <c r="J4169" s="152"/>
      <c r="K4169" s="153"/>
      <c r="L4169" s="153"/>
      <c r="M4169" s="153"/>
      <c r="N4169" s="153"/>
      <c r="O4169" s="153"/>
      <c r="P4169" s="153"/>
      <c r="Q4169" s="153"/>
      <c r="R4169" s="153"/>
      <c r="S4169" s="152"/>
      <c r="T4169" s="153"/>
      <c r="X4169" s="69" t="str">
        <f t="shared" si="134"/>
        <v/>
      </c>
      <c r="Y4169" s="69" t="str">
        <f t="shared" si="135"/>
        <v/>
      </c>
    </row>
    <row r="4170" spans="8:25" x14ac:dyDescent="0.25">
      <c r="H4170" s="155"/>
      <c r="I4170" s="151"/>
      <c r="J4170" s="152"/>
      <c r="K4170" s="153"/>
      <c r="L4170" s="153"/>
      <c r="M4170" s="153"/>
      <c r="N4170" s="153"/>
      <c r="O4170" s="153"/>
      <c r="P4170" s="153"/>
      <c r="Q4170" s="153"/>
      <c r="R4170" s="153"/>
      <c r="S4170" s="152"/>
      <c r="T4170" s="153"/>
      <c r="X4170" s="69" t="str">
        <f t="shared" si="134"/>
        <v/>
      </c>
      <c r="Y4170" s="69" t="str">
        <f t="shared" si="135"/>
        <v/>
      </c>
    </row>
    <row r="4171" spans="8:25" x14ac:dyDescent="0.25">
      <c r="H4171" s="155"/>
      <c r="I4171" s="151"/>
      <c r="J4171" s="152"/>
      <c r="K4171" s="153"/>
      <c r="L4171" s="153"/>
      <c r="M4171" s="153"/>
      <c r="N4171" s="153"/>
      <c r="O4171" s="153"/>
      <c r="P4171" s="153"/>
      <c r="Q4171" s="153"/>
      <c r="R4171" s="153"/>
      <c r="S4171" s="152"/>
      <c r="T4171" s="153"/>
      <c r="X4171" s="69" t="str">
        <f t="shared" si="134"/>
        <v/>
      </c>
      <c r="Y4171" s="69" t="str">
        <f t="shared" si="135"/>
        <v/>
      </c>
    </row>
    <row r="4172" spans="8:25" x14ac:dyDescent="0.25">
      <c r="H4172" s="155"/>
      <c r="I4172" s="151"/>
      <c r="J4172" s="152"/>
      <c r="K4172" s="153"/>
      <c r="L4172" s="153"/>
      <c r="M4172" s="153"/>
      <c r="N4172" s="153"/>
      <c r="O4172" s="153"/>
      <c r="P4172" s="153"/>
      <c r="Q4172" s="153"/>
      <c r="R4172" s="153"/>
      <c r="S4172" s="152"/>
      <c r="T4172" s="153"/>
      <c r="X4172" s="69" t="str">
        <f t="shared" si="134"/>
        <v/>
      </c>
      <c r="Y4172" s="69" t="str">
        <f t="shared" si="135"/>
        <v/>
      </c>
    </row>
    <row r="4173" spans="8:25" x14ac:dyDescent="0.25">
      <c r="H4173" s="155"/>
      <c r="I4173" s="151"/>
      <c r="J4173" s="152"/>
      <c r="K4173" s="153"/>
      <c r="L4173" s="153"/>
      <c r="M4173" s="153"/>
      <c r="N4173" s="153"/>
      <c r="O4173" s="153"/>
      <c r="P4173" s="153"/>
      <c r="Q4173" s="153"/>
      <c r="R4173" s="153"/>
      <c r="S4173" s="152"/>
      <c r="T4173" s="153"/>
      <c r="X4173" s="69" t="str">
        <f t="shared" si="134"/>
        <v/>
      </c>
      <c r="Y4173" s="69" t="str">
        <f t="shared" si="135"/>
        <v/>
      </c>
    </row>
    <row r="4174" spans="8:25" x14ac:dyDescent="0.25">
      <c r="H4174" s="155"/>
      <c r="I4174" s="151"/>
      <c r="J4174" s="152"/>
      <c r="K4174" s="153"/>
      <c r="L4174" s="153"/>
      <c r="M4174" s="153"/>
      <c r="N4174" s="153"/>
      <c r="O4174" s="153"/>
      <c r="P4174" s="153"/>
      <c r="Q4174" s="153"/>
      <c r="R4174" s="153"/>
      <c r="S4174" s="152"/>
      <c r="T4174" s="153"/>
      <c r="X4174" s="69" t="str">
        <f t="shared" si="134"/>
        <v/>
      </c>
      <c r="Y4174" s="69" t="str">
        <f t="shared" si="135"/>
        <v/>
      </c>
    </row>
    <row r="4175" spans="8:25" x14ac:dyDescent="0.25">
      <c r="H4175" s="155"/>
      <c r="I4175" s="151"/>
      <c r="J4175" s="152"/>
      <c r="K4175" s="153"/>
      <c r="L4175" s="153"/>
      <c r="M4175" s="153"/>
      <c r="N4175" s="153"/>
      <c r="O4175" s="153"/>
      <c r="P4175" s="153"/>
      <c r="Q4175" s="153"/>
      <c r="R4175" s="153"/>
      <c r="S4175" s="152"/>
      <c r="T4175" s="153"/>
      <c r="X4175" s="69" t="str">
        <f t="shared" si="134"/>
        <v/>
      </c>
      <c r="Y4175" s="69" t="str">
        <f t="shared" si="135"/>
        <v/>
      </c>
    </row>
    <row r="4176" spans="8:25" x14ac:dyDescent="0.25">
      <c r="H4176" s="155"/>
      <c r="I4176" s="151"/>
      <c r="J4176" s="152"/>
      <c r="K4176" s="153"/>
      <c r="L4176" s="153"/>
      <c r="M4176" s="153"/>
      <c r="N4176" s="153"/>
      <c r="O4176" s="153"/>
      <c r="P4176" s="153"/>
      <c r="Q4176" s="153"/>
      <c r="R4176" s="153"/>
      <c r="S4176" s="152"/>
      <c r="T4176" s="153"/>
      <c r="X4176" s="69" t="str">
        <f t="shared" si="134"/>
        <v/>
      </c>
      <c r="Y4176" s="69" t="str">
        <f t="shared" si="135"/>
        <v/>
      </c>
    </row>
    <row r="4177" spans="8:25" x14ac:dyDescent="0.25">
      <c r="H4177" s="155"/>
      <c r="I4177" s="151"/>
      <c r="J4177" s="152"/>
      <c r="K4177" s="153"/>
      <c r="L4177" s="153"/>
      <c r="M4177" s="153"/>
      <c r="N4177" s="153"/>
      <c r="O4177" s="153"/>
      <c r="P4177" s="153"/>
      <c r="Q4177" s="153"/>
      <c r="R4177" s="153"/>
      <c r="S4177" s="152"/>
      <c r="T4177" s="153"/>
      <c r="X4177" s="69" t="str">
        <f t="shared" si="134"/>
        <v/>
      </c>
      <c r="Y4177" s="69" t="str">
        <f t="shared" si="135"/>
        <v/>
      </c>
    </row>
    <row r="4178" spans="8:25" x14ac:dyDescent="0.25">
      <c r="H4178" s="155"/>
      <c r="I4178" s="151"/>
      <c r="J4178" s="152"/>
      <c r="K4178" s="153"/>
      <c r="L4178" s="153"/>
      <c r="M4178" s="153"/>
      <c r="N4178" s="153"/>
      <c r="O4178" s="153"/>
      <c r="P4178" s="153"/>
      <c r="Q4178" s="153"/>
      <c r="R4178" s="153"/>
      <c r="S4178" s="152"/>
      <c r="T4178" s="153"/>
      <c r="X4178" s="69" t="str">
        <f t="shared" si="134"/>
        <v/>
      </c>
      <c r="Y4178" s="69" t="str">
        <f t="shared" si="135"/>
        <v/>
      </c>
    </row>
    <row r="4179" spans="8:25" x14ac:dyDescent="0.25">
      <c r="H4179" s="155"/>
      <c r="I4179" s="151"/>
      <c r="J4179" s="152"/>
      <c r="K4179" s="153"/>
      <c r="L4179" s="153"/>
      <c r="M4179" s="153"/>
      <c r="N4179" s="153"/>
      <c r="O4179" s="153"/>
      <c r="P4179" s="153"/>
      <c r="Q4179" s="153"/>
      <c r="R4179" s="153"/>
      <c r="S4179" s="152"/>
      <c r="T4179" s="153"/>
      <c r="X4179" s="69" t="str">
        <f t="shared" si="134"/>
        <v/>
      </c>
      <c r="Y4179" s="69" t="str">
        <f t="shared" si="135"/>
        <v/>
      </c>
    </row>
    <row r="4180" spans="8:25" x14ac:dyDescent="0.25">
      <c r="H4180" s="155"/>
      <c r="I4180" s="151"/>
      <c r="J4180" s="152"/>
      <c r="K4180" s="153"/>
      <c r="L4180" s="153"/>
      <c r="M4180" s="153"/>
      <c r="N4180" s="153"/>
      <c r="O4180" s="153"/>
      <c r="P4180" s="153"/>
      <c r="Q4180" s="153"/>
      <c r="R4180" s="153"/>
      <c r="S4180" s="152"/>
      <c r="T4180" s="153"/>
      <c r="X4180" s="69" t="str">
        <f t="shared" si="134"/>
        <v/>
      </c>
      <c r="Y4180" s="69" t="str">
        <f t="shared" si="135"/>
        <v/>
      </c>
    </row>
    <row r="4181" spans="8:25" x14ac:dyDescent="0.25">
      <c r="H4181" s="155"/>
      <c r="I4181" s="151"/>
      <c r="J4181" s="152"/>
      <c r="K4181" s="153"/>
      <c r="L4181" s="153"/>
      <c r="M4181" s="153"/>
      <c r="N4181" s="153"/>
      <c r="O4181" s="153"/>
      <c r="P4181" s="153"/>
      <c r="Q4181" s="153"/>
      <c r="R4181" s="153"/>
      <c r="S4181" s="152"/>
      <c r="T4181" s="153"/>
      <c r="X4181" s="69" t="str">
        <f t="shared" si="134"/>
        <v/>
      </c>
      <c r="Y4181" s="69" t="str">
        <f t="shared" si="135"/>
        <v/>
      </c>
    </row>
    <row r="4182" spans="8:25" x14ac:dyDescent="0.25">
      <c r="H4182" s="155"/>
      <c r="I4182" s="151"/>
      <c r="J4182" s="152"/>
      <c r="K4182" s="153"/>
      <c r="L4182" s="153"/>
      <c r="M4182" s="153"/>
      <c r="N4182" s="153"/>
      <c r="O4182" s="153"/>
      <c r="P4182" s="153"/>
      <c r="Q4182" s="153"/>
      <c r="R4182" s="153"/>
      <c r="S4182" s="152"/>
      <c r="T4182" s="153"/>
      <c r="X4182" s="69" t="str">
        <f t="shared" si="134"/>
        <v/>
      </c>
      <c r="Y4182" s="69" t="str">
        <f t="shared" si="135"/>
        <v/>
      </c>
    </row>
    <row r="4183" spans="8:25" x14ac:dyDescent="0.25">
      <c r="H4183" s="155"/>
      <c r="I4183" s="151"/>
      <c r="J4183" s="152"/>
      <c r="K4183" s="153"/>
      <c r="L4183" s="153"/>
      <c r="M4183" s="153"/>
      <c r="N4183" s="153"/>
      <c r="O4183" s="153"/>
      <c r="P4183" s="153"/>
      <c r="Q4183" s="153"/>
      <c r="R4183" s="153"/>
      <c r="S4183" s="152"/>
      <c r="T4183" s="153"/>
      <c r="X4183" s="69" t="str">
        <f t="shared" si="134"/>
        <v/>
      </c>
      <c r="Y4183" s="69" t="str">
        <f t="shared" si="135"/>
        <v/>
      </c>
    </row>
    <row r="4184" spans="8:25" x14ac:dyDescent="0.25">
      <c r="H4184" s="155"/>
      <c r="I4184" s="151"/>
      <c r="J4184" s="152"/>
      <c r="K4184" s="153"/>
      <c r="L4184" s="153"/>
      <c r="M4184" s="153"/>
      <c r="N4184" s="153"/>
      <c r="O4184" s="153"/>
      <c r="P4184" s="153"/>
      <c r="Q4184" s="153"/>
      <c r="R4184" s="153"/>
      <c r="S4184" s="152"/>
      <c r="T4184" s="153"/>
      <c r="X4184" s="69" t="str">
        <f t="shared" si="134"/>
        <v/>
      </c>
      <c r="Y4184" s="69" t="str">
        <f t="shared" si="135"/>
        <v/>
      </c>
    </row>
    <row r="4185" spans="8:25" x14ac:dyDescent="0.25">
      <c r="H4185" s="155"/>
      <c r="I4185" s="151"/>
      <c r="J4185" s="152"/>
      <c r="K4185" s="153"/>
      <c r="L4185" s="153"/>
      <c r="M4185" s="153"/>
      <c r="N4185" s="153"/>
      <c r="O4185" s="153"/>
      <c r="P4185" s="153"/>
      <c r="Q4185" s="153"/>
      <c r="R4185" s="153"/>
      <c r="S4185" s="152"/>
      <c r="T4185" s="153"/>
      <c r="X4185" s="69" t="str">
        <f t="shared" si="134"/>
        <v/>
      </c>
      <c r="Y4185" s="69" t="str">
        <f t="shared" si="135"/>
        <v/>
      </c>
    </row>
    <row r="4186" spans="8:25" x14ac:dyDescent="0.25">
      <c r="H4186" s="155"/>
      <c r="I4186" s="151"/>
      <c r="J4186" s="152"/>
      <c r="K4186" s="153"/>
      <c r="L4186" s="153"/>
      <c r="M4186" s="153"/>
      <c r="N4186" s="153"/>
      <c r="O4186" s="153"/>
      <c r="P4186" s="153"/>
      <c r="Q4186" s="153"/>
      <c r="R4186" s="153"/>
      <c r="S4186" s="152"/>
      <c r="T4186" s="153"/>
      <c r="X4186" s="69" t="str">
        <f t="shared" si="134"/>
        <v/>
      </c>
      <c r="Y4186" s="69" t="str">
        <f t="shared" si="135"/>
        <v/>
      </c>
    </row>
    <row r="4187" spans="8:25" x14ac:dyDescent="0.25">
      <c r="H4187" s="155"/>
      <c r="I4187" s="151"/>
      <c r="J4187" s="152"/>
      <c r="K4187" s="153"/>
      <c r="L4187" s="153"/>
      <c r="M4187" s="153"/>
      <c r="N4187" s="153"/>
      <c r="O4187" s="153"/>
      <c r="P4187" s="153"/>
      <c r="Q4187" s="153"/>
      <c r="R4187" s="153"/>
      <c r="S4187" s="152"/>
      <c r="T4187" s="153"/>
      <c r="X4187" s="69" t="str">
        <f t="shared" si="134"/>
        <v/>
      </c>
      <c r="Y4187" s="69" t="str">
        <f t="shared" si="135"/>
        <v/>
      </c>
    </row>
    <row r="4188" spans="8:25" x14ac:dyDescent="0.25">
      <c r="H4188" s="155"/>
      <c r="I4188" s="151"/>
      <c r="J4188" s="152"/>
      <c r="K4188" s="153"/>
      <c r="L4188" s="153"/>
      <c r="M4188" s="153"/>
      <c r="N4188" s="153"/>
      <c r="O4188" s="153"/>
      <c r="P4188" s="153"/>
      <c r="Q4188" s="153"/>
      <c r="R4188" s="153"/>
      <c r="S4188" s="152"/>
      <c r="T4188" s="153"/>
      <c r="X4188" s="69" t="str">
        <f t="shared" si="134"/>
        <v/>
      </c>
      <c r="Y4188" s="69" t="str">
        <f t="shared" si="135"/>
        <v/>
      </c>
    </row>
    <row r="4189" spans="8:25" x14ac:dyDescent="0.25">
      <c r="H4189" s="155"/>
      <c r="I4189" s="151"/>
      <c r="J4189" s="152"/>
      <c r="K4189" s="153"/>
      <c r="L4189" s="153"/>
      <c r="M4189" s="153"/>
      <c r="N4189" s="153"/>
      <c r="O4189" s="153"/>
      <c r="P4189" s="153"/>
      <c r="Q4189" s="153"/>
      <c r="R4189" s="153"/>
      <c r="S4189" s="152"/>
      <c r="T4189" s="153"/>
      <c r="X4189" s="69" t="str">
        <f t="shared" si="134"/>
        <v/>
      </c>
      <c r="Y4189" s="69" t="str">
        <f t="shared" si="135"/>
        <v/>
      </c>
    </row>
    <row r="4190" spans="8:25" x14ac:dyDescent="0.25">
      <c r="H4190" s="155"/>
      <c r="I4190" s="151"/>
      <c r="J4190" s="152"/>
      <c r="K4190" s="153"/>
      <c r="L4190" s="153"/>
      <c r="M4190" s="153"/>
      <c r="N4190" s="153"/>
      <c r="O4190" s="153"/>
      <c r="P4190" s="153"/>
      <c r="Q4190" s="153"/>
      <c r="R4190" s="153"/>
      <c r="S4190" s="152"/>
      <c r="T4190" s="153"/>
      <c r="X4190" s="69" t="str">
        <f t="shared" si="134"/>
        <v/>
      </c>
      <c r="Y4190" s="69" t="str">
        <f t="shared" si="135"/>
        <v/>
      </c>
    </row>
    <row r="4191" spans="8:25" x14ac:dyDescent="0.25">
      <c r="H4191" s="155"/>
      <c r="I4191" s="151"/>
      <c r="J4191" s="152"/>
      <c r="K4191" s="153"/>
      <c r="L4191" s="153"/>
      <c r="M4191" s="153"/>
      <c r="N4191" s="153"/>
      <c r="O4191" s="153"/>
      <c r="P4191" s="153"/>
      <c r="Q4191" s="153"/>
      <c r="R4191" s="153"/>
      <c r="S4191" s="152"/>
      <c r="T4191" s="153"/>
      <c r="X4191" s="69" t="str">
        <f t="shared" si="134"/>
        <v/>
      </c>
      <c r="Y4191" s="69" t="str">
        <f t="shared" si="135"/>
        <v/>
      </c>
    </row>
    <row r="4192" spans="8:25" x14ac:dyDescent="0.25">
      <c r="H4192" s="155"/>
      <c r="I4192" s="151"/>
      <c r="J4192" s="152"/>
      <c r="K4192" s="153"/>
      <c r="L4192" s="153"/>
      <c r="M4192" s="153"/>
      <c r="N4192" s="153"/>
      <c r="O4192" s="153"/>
      <c r="P4192" s="153"/>
      <c r="Q4192" s="153"/>
      <c r="R4192" s="153"/>
      <c r="S4192" s="152"/>
      <c r="T4192" s="153"/>
      <c r="X4192" s="69" t="str">
        <f t="shared" si="134"/>
        <v/>
      </c>
      <c r="Y4192" s="69" t="str">
        <f t="shared" si="135"/>
        <v/>
      </c>
    </row>
    <row r="4193" spans="8:25" x14ac:dyDescent="0.25">
      <c r="H4193" s="155"/>
      <c r="I4193" s="151"/>
      <c r="J4193" s="152"/>
      <c r="K4193" s="153"/>
      <c r="L4193" s="153"/>
      <c r="M4193" s="153"/>
      <c r="N4193" s="153"/>
      <c r="O4193" s="153"/>
      <c r="P4193" s="153"/>
      <c r="Q4193" s="153"/>
      <c r="R4193" s="153"/>
      <c r="S4193" s="152"/>
      <c r="T4193" s="153"/>
      <c r="X4193" s="69" t="str">
        <f t="shared" si="134"/>
        <v/>
      </c>
      <c r="Y4193" s="69" t="str">
        <f t="shared" si="135"/>
        <v/>
      </c>
    </row>
    <row r="4194" spans="8:25" x14ac:dyDescent="0.25">
      <c r="H4194" s="155"/>
      <c r="I4194" s="151"/>
      <c r="J4194" s="152"/>
      <c r="K4194" s="153"/>
      <c r="L4194" s="153"/>
      <c r="M4194" s="153"/>
      <c r="N4194" s="153"/>
      <c r="O4194" s="153"/>
      <c r="P4194" s="153"/>
      <c r="Q4194" s="153"/>
      <c r="R4194" s="153"/>
      <c r="S4194" s="152"/>
      <c r="T4194" s="153"/>
      <c r="X4194" s="69" t="str">
        <f t="shared" si="134"/>
        <v/>
      </c>
      <c r="Y4194" s="69" t="str">
        <f t="shared" si="135"/>
        <v/>
      </c>
    </row>
    <row r="4195" spans="8:25" x14ac:dyDescent="0.25">
      <c r="H4195" s="155"/>
      <c r="I4195" s="151"/>
      <c r="J4195" s="152"/>
      <c r="K4195" s="153"/>
      <c r="L4195" s="153"/>
      <c r="M4195" s="153"/>
      <c r="N4195" s="153"/>
      <c r="O4195" s="153"/>
      <c r="P4195" s="153"/>
      <c r="Q4195" s="153"/>
      <c r="R4195" s="153"/>
      <c r="S4195" s="152"/>
      <c r="T4195" s="153"/>
      <c r="X4195" s="69" t="str">
        <f t="shared" si="134"/>
        <v/>
      </c>
      <c r="Y4195" s="69" t="str">
        <f t="shared" si="135"/>
        <v/>
      </c>
    </row>
    <row r="4196" spans="8:25" x14ac:dyDescent="0.25">
      <c r="H4196" s="155"/>
      <c r="I4196" s="151"/>
      <c r="J4196" s="152"/>
      <c r="K4196" s="153"/>
      <c r="L4196" s="153"/>
      <c r="M4196" s="153"/>
      <c r="N4196" s="153"/>
      <c r="O4196" s="153"/>
      <c r="P4196" s="153"/>
      <c r="Q4196" s="153"/>
      <c r="R4196" s="153"/>
      <c r="S4196" s="152"/>
      <c r="T4196" s="153"/>
      <c r="X4196" s="69" t="str">
        <f t="shared" si="134"/>
        <v/>
      </c>
      <c r="Y4196" s="69" t="str">
        <f t="shared" si="135"/>
        <v/>
      </c>
    </row>
    <row r="4197" spans="8:25" x14ac:dyDescent="0.25">
      <c r="H4197" s="155"/>
      <c r="I4197" s="151"/>
      <c r="J4197" s="152"/>
      <c r="K4197" s="153"/>
      <c r="L4197" s="153"/>
      <c r="M4197" s="153"/>
      <c r="N4197" s="153"/>
      <c r="O4197" s="153"/>
      <c r="P4197" s="153"/>
      <c r="Q4197" s="153"/>
      <c r="R4197" s="153"/>
      <c r="S4197" s="152"/>
      <c r="T4197" s="153"/>
      <c r="X4197" s="69" t="str">
        <f t="shared" si="134"/>
        <v/>
      </c>
      <c r="Y4197" s="69" t="str">
        <f t="shared" si="135"/>
        <v/>
      </c>
    </row>
    <row r="4198" spans="8:25" x14ac:dyDescent="0.25">
      <c r="H4198" s="155"/>
      <c r="I4198" s="151"/>
      <c r="J4198" s="152"/>
      <c r="K4198" s="153"/>
      <c r="L4198" s="153"/>
      <c r="M4198" s="153"/>
      <c r="N4198" s="153"/>
      <c r="O4198" s="153"/>
      <c r="P4198" s="153"/>
      <c r="Q4198" s="153"/>
      <c r="R4198" s="153"/>
      <c r="S4198" s="152"/>
      <c r="T4198" s="153"/>
      <c r="X4198" s="69" t="str">
        <f t="shared" si="134"/>
        <v/>
      </c>
      <c r="Y4198" s="69" t="str">
        <f t="shared" si="135"/>
        <v/>
      </c>
    </row>
    <row r="4199" spans="8:25" x14ac:dyDescent="0.25">
      <c r="H4199" s="155"/>
      <c r="I4199" s="151"/>
      <c r="J4199" s="152"/>
      <c r="K4199" s="153"/>
      <c r="L4199" s="153"/>
      <c r="M4199" s="153"/>
      <c r="N4199" s="153"/>
      <c r="O4199" s="153"/>
      <c r="P4199" s="153"/>
      <c r="Q4199" s="153"/>
      <c r="R4199" s="153"/>
      <c r="S4199" s="152"/>
      <c r="T4199" s="153"/>
      <c r="X4199" s="69" t="str">
        <f t="shared" si="134"/>
        <v/>
      </c>
      <c r="Y4199" s="69" t="str">
        <f t="shared" si="135"/>
        <v/>
      </c>
    </row>
    <row r="4200" spans="8:25" x14ac:dyDescent="0.25">
      <c r="H4200" s="155"/>
      <c r="I4200" s="151"/>
      <c r="J4200" s="152"/>
      <c r="K4200" s="153"/>
      <c r="L4200" s="153"/>
      <c r="M4200" s="153"/>
      <c r="N4200" s="153"/>
      <c r="O4200" s="153"/>
      <c r="P4200" s="153"/>
      <c r="Q4200" s="153"/>
      <c r="R4200" s="153"/>
      <c r="S4200" s="152"/>
      <c r="T4200" s="153"/>
      <c r="X4200" s="69" t="str">
        <f t="shared" si="134"/>
        <v/>
      </c>
      <c r="Y4200" s="69" t="str">
        <f t="shared" si="135"/>
        <v/>
      </c>
    </row>
    <row r="4201" spans="8:25" x14ac:dyDescent="0.25">
      <c r="H4201" s="155"/>
      <c r="I4201" s="151"/>
      <c r="J4201" s="152"/>
      <c r="K4201" s="153"/>
      <c r="L4201" s="153"/>
      <c r="M4201" s="153"/>
      <c r="N4201" s="153"/>
      <c r="O4201" s="153"/>
      <c r="P4201" s="153"/>
      <c r="Q4201" s="153"/>
      <c r="R4201" s="153"/>
      <c r="S4201" s="152"/>
      <c r="T4201" s="153"/>
      <c r="X4201" s="69" t="str">
        <f t="shared" si="134"/>
        <v/>
      </c>
      <c r="Y4201" s="69" t="str">
        <f t="shared" si="135"/>
        <v/>
      </c>
    </row>
    <row r="4202" spans="8:25" x14ac:dyDescent="0.25">
      <c r="H4202" s="155"/>
      <c r="I4202" s="151"/>
      <c r="J4202" s="152"/>
      <c r="K4202" s="153"/>
      <c r="L4202" s="153"/>
      <c r="M4202" s="153"/>
      <c r="N4202" s="153"/>
      <c r="O4202" s="153"/>
      <c r="P4202" s="153"/>
      <c r="Q4202" s="153"/>
      <c r="R4202" s="153"/>
      <c r="S4202" s="152"/>
      <c r="T4202" s="153"/>
      <c r="X4202" s="69" t="str">
        <f t="shared" si="134"/>
        <v/>
      </c>
      <c r="Y4202" s="69" t="str">
        <f t="shared" si="135"/>
        <v/>
      </c>
    </row>
    <row r="4203" spans="8:25" x14ac:dyDescent="0.25">
      <c r="H4203" s="155"/>
      <c r="I4203" s="151"/>
      <c r="J4203" s="152"/>
      <c r="K4203" s="153"/>
      <c r="L4203" s="153"/>
      <c r="M4203" s="153"/>
      <c r="N4203" s="153"/>
      <c r="O4203" s="153"/>
      <c r="P4203" s="153"/>
      <c r="Q4203" s="153"/>
      <c r="R4203" s="153"/>
      <c r="S4203" s="152"/>
      <c r="T4203" s="153"/>
      <c r="X4203" s="69" t="str">
        <f t="shared" si="134"/>
        <v/>
      </c>
      <c r="Y4203" s="69" t="str">
        <f t="shared" si="135"/>
        <v/>
      </c>
    </row>
    <row r="4204" spans="8:25" x14ac:dyDescent="0.25">
      <c r="H4204" s="155"/>
      <c r="I4204" s="151"/>
      <c r="J4204" s="152"/>
      <c r="K4204" s="153"/>
      <c r="L4204" s="153"/>
      <c r="M4204" s="153"/>
      <c r="N4204" s="153"/>
      <c r="O4204" s="153"/>
      <c r="P4204" s="153"/>
      <c r="Q4204" s="153"/>
      <c r="R4204" s="153"/>
      <c r="S4204" s="152"/>
      <c r="T4204" s="153"/>
      <c r="X4204" s="69" t="str">
        <f t="shared" si="134"/>
        <v/>
      </c>
      <c r="Y4204" s="69" t="str">
        <f t="shared" si="135"/>
        <v/>
      </c>
    </row>
    <row r="4205" spans="8:25" x14ac:dyDescent="0.25">
      <c r="H4205" s="155"/>
      <c r="I4205" s="151"/>
      <c r="J4205" s="152"/>
      <c r="K4205" s="153"/>
      <c r="L4205" s="153"/>
      <c r="M4205" s="153"/>
      <c r="N4205" s="153"/>
      <c r="O4205" s="153"/>
      <c r="P4205" s="153"/>
      <c r="Q4205" s="153"/>
      <c r="R4205" s="153"/>
      <c r="S4205" s="152"/>
      <c r="T4205" s="153"/>
      <c r="X4205" s="69" t="str">
        <f t="shared" si="134"/>
        <v/>
      </c>
      <c r="Y4205" s="69" t="str">
        <f t="shared" si="135"/>
        <v/>
      </c>
    </row>
    <row r="4206" spans="8:25" x14ac:dyDescent="0.25">
      <c r="H4206" s="155"/>
      <c r="I4206" s="151"/>
      <c r="J4206" s="152"/>
      <c r="K4206" s="153"/>
      <c r="L4206" s="153"/>
      <c r="M4206" s="153"/>
      <c r="N4206" s="153"/>
      <c r="O4206" s="153"/>
      <c r="P4206" s="153"/>
      <c r="Q4206" s="153"/>
      <c r="R4206" s="153"/>
      <c r="S4206" s="152"/>
      <c r="T4206" s="153"/>
      <c r="X4206" s="69" t="str">
        <f t="shared" si="134"/>
        <v/>
      </c>
      <c r="Y4206" s="69" t="str">
        <f t="shared" si="135"/>
        <v/>
      </c>
    </row>
    <row r="4207" spans="8:25" x14ac:dyDescent="0.25">
      <c r="H4207" s="155"/>
      <c r="I4207" s="151"/>
      <c r="J4207" s="152"/>
      <c r="K4207" s="153"/>
      <c r="L4207" s="153"/>
      <c r="M4207" s="153"/>
      <c r="N4207" s="153"/>
      <c r="O4207" s="153"/>
      <c r="P4207" s="153"/>
      <c r="Q4207" s="153"/>
      <c r="R4207" s="153"/>
      <c r="S4207" s="152"/>
      <c r="T4207" s="153"/>
      <c r="X4207" s="69" t="str">
        <f t="shared" si="134"/>
        <v/>
      </c>
      <c r="Y4207" s="69" t="str">
        <f t="shared" si="135"/>
        <v/>
      </c>
    </row>
    <row r="4208" spans="8:25" x14ac:dyDescent="0.25">
      <c r="H4208" s="155"/>
      <c r="I4208" s="151"/>
      <c r="J4208" s="152"/>
      <c r="K4208" s="153"/>
      <c r="L4208" s="153"/>
      <c r="M4208" s="153"/>
      <c r="N4208" s="153"/>
      <c r="O4208" s="153"/>
      <c r="P4208" s="153"/>
      <c r="Q4208" s="153"/>
      <c r="R4208" s="153"/>
      <c r="S4208" s="152"/>
      <c r="T4208" s="153"/>
      <c r="X4208" s="69" t="str">
        <f t="shared" si="134"/>
        <v/>
      </c>
      <c r="Y4208" s="69" t="str">
        <f t="shared" si="135"/>
        <v/>
      </c>
    </row>
    <row r="4209" spans="8:25" x14ac:dyDescent="0.25">
      <c r="H4209" s="155"/>
      <c r="I4209" s="151"/>
      <c r="J4209" s="152"/>
      <c r="K4209" s="153"/>
      <c r="L4209" s="153"/>
      <c r="M4209" s="153"/>
      <c r="N4209" s="153"/>
      <c r="O4209" s="153"/>
      <c r="P4209" s="153"/>
      <c r="Q4209" s="153"/>
      <c r="R4209" s="153"/>
      <c r="S4209" s="152"/>
      <c r="T4209" s="153"/>
      <c r="X4209" s="69" t="str">
        <f t="shared" si="134"/>
        <v/>
      </c>
      <c r="Y4209" s="69" t="str">
        <f t="shared" si="135"/>
        <v/>
      </c>
    </row>
    <row r="4210" spans="8:25" x14ac:dyDescent="0.25">
      <c r="H4210" s="155"/>
      <c r="I4210" s="151"/>
      <c r="J4210" s="152"/>
      <c r="K4210" s="153"/>
      <c r="L4210" s="153"/>
      <c r="M4210" s="153"/>
      <c r="N4210" s="153"/>
      <c r="O4210" s="153"/>
      <c r="P4210" s="153"/>
      <c r="Q4210" s="153"/>
      <c r="R4210" s="153"/>
      <c r="S4210" s="152"/>
      <c r="T4210" s="153"/>
      <c r="X4210" s="69" t="str">
        <f t="shared" si="134"/>
        <v/>
      </c>
      <c r="Y4210" s="69" t="str">
        <f t="shared" si="135"/>
        <v/>
      </c>
    </row>
    <row r="4211" spans="8:25" x14ac:dyDescent="0.25">
      <c r="H4211" s="155"/>
      <c r="I4211" s="151"/>
      <c r="J4211" s="152"/>
      <c r="K4211" s="153"/>
      <c r="L4211" s="153"/>
      <c r="M4211" s="153"/>
      <c r="N4211" s="153"/>
      <c r="O4211" s="153"/>
      <c r="P4211" s="153"/>
      <c r="Q4211" s="153"/>
      <c r="R4211" s="153"/>
      <c r="S4211" s="152"/>
      <c r="T4211" s="153"/>
      <c r="X4211" s="69" t="str">
        <f t="shared" si="134"/>
        <v/>
      </c>
      <c r="Y4211" s="69" t="str">
        <f t="shared" si="135"/>
        <v/>
      </c>
    </row>
    <row r="4212" spans="8:25" x14ac:dyDescent="0.25">
      <c r="H4212" s="155"/>
      <c r="I4212" s="151"/>
      <c r="J4212" s="152"/>
      <c r="K4212" s="153"/>
      <c r="L4212" s="153"/>
      <c r="M4212" s="153"/>
      <c r="N4212" s="153"/>
      <c r="O4212" s="153"/>
      <c r="P4212" s="153"/>
      <c r="Q4212" s="153"/>
      <c r="R4212" s="153"/>
      <c r="S4212" s="152"/>
      <c r="T4212" s="153"/>
      <c r="X4212" s="69" t="str">
        <f t="shared" si="134"/>
        <v/>
      </c>
      <c r="Y4212" s="69" t="str">
        <f t="shared" si="135"/>
        <v/>
      </c>
    </row>
    <row r="4213" spans="8:25" x14ac:dyDescent="0.25">
      <c r="H4213" s="155"/>
      <c r="I4213" s="151"/>
      <c r="J4213" s="152"/>
      <c r="K4213" s="153"/>
      <c r="L4213" s="153"/>
      <c r="M4213" s="153"/>
      <c r="N4213" s="153"/>
      <c r="O4213" s="153"/>
      <c r="P4213" s="153"/>
      <c r="Q4213" s="153"/>
      <c r="R4213" s="153"/>
      <c r="S4213" s="152"/>
      <c r="T4213" s="153"/>
      <c r="X4213" s="69" t="str">
        <f t="shared" si="134"/>
        <v/>
      </c>
      <c r="Y4213" s="69" t="str">
        <f t="shared" si="135"/>
        <v/>
      </c>
    </row>
    <row r="4214" spans="8:25" x14ac:dyDescent="0.25">
      <c r="H4214" s="155"/>
      <c r="I4214" s="151"/>
      <c r="J4214" s="152"/>
      <c r="K4214" s="153"/>
      <c r="L4214" s="153"/>
      <c r="M4214" s="153"/>
      <c r="N4214" s="153"/>
      <c r="O4214" s="153"/>
      <c r="P4214" s="153"/>
      <c r="Q4214" s="153"/>
      <c r="R4214" s="153"/>
      <c r="S4214" s="152"/>
      <c r="T4214" s="153"/>
      <c r="X4214" s="69" t="str">
        <f t="shared" si="134"/>
        <v/>
      </c>
      <c r="Y4214" s="69" t="str">
        <f t="shared" si="135"/>
        <v/>
      </c>
    </row>
    <row r="4215" spans="8:25" x14ac:dyDescent="0.25">
      <c r="H4215" s="155"/>
      <c r="I4215" s="151"/>
      <c r="J4215" s="152"/>
      <c r="K4215" s="153"/>
      <c r="L4215" s="153"/>
      <c r="M4215" s="153"/>
      <c r="N4215" s="153"/>
      <c r="O4215" s="153"/>
      <c r="P4215" s="153"/>
      <c r="Q4215" s="153"/>
      <c r="R4215" s="153"/>
      <c r="S4215" s="152"/>
      <c r="T4215" s="153"/>
      <c r="X4215" s="69" t="str">
        <f t="shared" si="134"/>
        <v/>
      </c>
      <c r="Y4215" s="69" t="str">
        <f t="shared" si="135"/>
        <v/>
      </c>
    </row>
    <row r="4216" spans="8:25" x14ac:dyDescent="0.25">
      <c r="H4216" s="155"/>
      <c r="I4216" s="151"/>
      <c r="J4216" s="152"/>
      <c r="K4216" s="153"/>
      <c r="L4216" s="153"/>
      <c r="M4216" s="153"/>
      <c r="N4216" s="153"/>
      <c r="O4216" s="153"/>
      <c r="P4216" s="153"/>
      <c r="Q4216" s="153"/>
      <c r="R4216" s="153"/>
      <c r="S4216" s="152"/>
      <c r="T4216" s="153"/>
      <c r="X4216" s="69" t="str">
        <f t="shared" si="134"/>
        <v/>
      </c>
      <c r="Y4216" s="69" t="str">
        <f t="shared" si="135"/>
        <v/>
      </c>
    </row>
    <row r="4217" spans="8:25" x14ac:dyDescent="0.25">
      <c r="H4217" s="155"/>
      <c r="I4217" s="151"/>
      <c r="J4217" s="152"/>
      <c r="K4217" s="153"/>
      <c r="L4217" s="153"/>
      <c r="M4217" s="153"/>
      <c r="N4217" s="153"/>
      <c r="O4217" s="153"/>
      <c r="P4217" s="153"/>
      <c r="Q4217" s="153"/>
      <c r="R4217" s="153"/>
      <c r="S4217" s="152"/>
      <c r="T4217" s="153"/>
      <c r="X4217" s="69" t="str">
        <f t="shared" si="134"/>
        <v/>
      </c>
      <c r="Y4217" s="69" t="str">
        <f t="shared" si="135"/>
        <v/>
      </c>
    </row>
    <row r="4218" spans="8:25" x14ac:dyDescent="0.25">
      <c r="H4218" s="155"/>
      <c r="I4218" s="151"/>
      <c r="J4218" s="152"/>
      <c r="K4218" s="153"/>
      <c r="L4218" s="153"/>
      <c r="M4218" s="153"/>
      <c r="N4218" s="153"/>
      <c r="O4218" s="153"/>
      <c r="P4218" s="153"/>
      <c r="Q4218" s="153"/>
      <c r="R4218" s="153"/>
      <c r="S4218" s="152"/>
      <c r="T4218" s="153"/>
      <c r="X4218" s="69" t="str">
        <f t="shared" si="134"/>
        <v/>
      </c>
      <c r="Y4218" s="69" t="str">
        <f t="shared" si="135"/>
        <v/>
      </c>
    </row>
    <row r="4219" spans="8:25" x14ac:dyDescent="0.25">
      <c r="H4219" s="155"/>
      <c r="I4219" s="151"/>
      <c r="J4219" s="152"/>
      <c r="K4219" s="153"/>
      <c r="L4219" s="153"/>
      <c r="M4219" s="153"/>
      <c r="N4219" s="153"/>
      <c r="O4219" s="153"/>
      <c r="P4219" s="153"/>
      <c r="Q4219" s="153"/>
      <c r="R4219" s="153"/>
      <c r="S4219" s="152"/>
      <c r="T4219" s="153"/>
      <c r="X4219" s="69" t="str">
        <f t="shared" si="134"/>
        <v/>
      </c>
      <c r="Y4219" s="69" t="str">
        <f t="shared" si="135"/>
        <v/>
      </c>
    </row>
    <row r="4220" spans="8:25" x14ac:dyDescent="0.25">
      <c r="H4220" s="155"/>
      <c r="I4220" s="151"/>
      <c r="J4220" s="152"/>
      <c r="K4220" s="153"/>
      <c r="L4220" s="153"/>
      <c r="M4220" s="153"/>
      <c r="N4220" s="153"/>
      <c r="O4220" s="153"/>
      <c r="P4220" s="153"/>
      <c r="Q4220" s="153"/>
      <c r="R4220" s="153"/>
      <c r="S4220" s="152"/>
      <c r="T4220" s="153"/>
      <c r="X4220" s="69" t="str">
        <f t="shared" si="134"/>
        <v/>
      </c>
      <c r="Y4220" s="69" t="str">
        <f t="shared" si="135"/>
        <v/>
      </c>
    </row>
    <row r="4221" spans="8:25" x14ac:dyDescent="0.25">
      <c r="H4221" s="155"/>
      <c r="I4221" s="151"/>
      <c r="J4221" s="152"/>
      <c r="K4221" s="153"/>
      <c r="L4221" s="153"/>
      <c r="M4221" s="153"/>
      <c r="N4221" s="153"/>
      <c r="O4221" s="153"/>
      <c r="P4221" s="153"/>
      <c r="Q4221" s="153"/>
      <c r="R4221" s="153"/>
      <c r="S4221" s="152"/>
      <c r="T4221" s="153"/>
      <c r="X4221" s="69" t="str">
        <f t="shared" si="134"/>
        <v/>
      </c>
      <c r="Y4221" s="69" t="str">
        <f t="shared" si="135"/>
        <v/>
      </c>
    </row>
    <row r="4222" spans="8:25" x14ac:dyDescent="0.25">
      <c r="H4222" s="155"/>
      <c r="I4222" s="151"/>
      <c r="J4222" s="152"/>
      <c r="K4222" s="153"/>
      <c r="L4222" s="153"/>
      <c r="M4222" s="153"/>
      <c r="N4222" s="153"/>
      <c r="O4222" s="153"/>
      <c r="P4222" s="153"/>
      <c r="Q4222" s="153"/>
      <c r="R4222" s="153"/>
      <c r="S4222" s="152"/>
      <c r="T4222" s="153"/>
      <c r="X4222" s="69" t="str">
        <f t="shared" si="134"/>
        <v/>
      </c>
      <c r="Y4222" s="69" t="str">
        <f t="shared" si="135"/>
        <v/>
      </c>
    </row>
    <row r="4223" spans="8:25" x14ac:dyDescent="0.25">
      <c r="H4223" s="155"/>
      <c r="I4223" s="151"/>
      <c r="J4223" s="152"/>
      <c r="K4223" s="153"/>
      <c r="L4223" s="153"/>
      <c r="M4223" s="153"/>
      <c r="N4223" s="153"/>
      <c r="O4223" s="153"/>
      <c r="P4223" s="153"/>
      <c r="Q4223" s="153"/>
      <c r="R4223" s="153"/>
      <c r="S4223" s="152"/>
      <c r="T4223" s="153"/>
      <c r="X4223" s="69" t="str">
        <f t="shared" si="134"/>
        <v/>
      </c>
      <c r="Y4223" s="69" t="str">
        <f t="shared" si="135"/>
        <v/>
      </c>
    </row>
    <row r="4224" spans="8:25" x14ac:dyDescent="0.25">
      <c r="H4224" s="155"/>
      <c r="I4224" s="151"/>
      <c r="J4224" s="152"/>
      <c r="K4224" s="153"/>
      <c r="L4224" s="153"/>
      <c r="M4224" s="153"/>
      <c r="N4224" s="153"/>
      <c r="O4224" s="153"/>
      <c r="P4224" s="153"/>
      <c r="Q4224" s="153"/>
      <c r="R4224" s="153"/>
      <c r="S4224" s="152"/>
      <c r="T4224" s="153"/>
      <c r="X4224" s="69" t="str">
        <f t="shared" si="134"/>
        <v/>
      </c>
      <c r="Y4224" s="69" t="str">
        <f t="shared" si="135"/>
        <v/>
      </c>
    </row>
    <row r="4225" spans="8:25" x14ac:dyDescent="0.25">
      <c r="H4225" s="155"/>
      <c r="I4225" s="151"/>
      <c r="J4225" s="152"/>
      <c r="K4225" s="153"/>
      <c r="L4225" s="153"/>
      <c r="M4225" s="153"/>
      <c r="N4225" s="153"/>
      <c r="O4225" s="153"/>
      <c r="P4225" s="153"/>
      <c r="Q4225" s="153"/>
      <c r="R4225" s="153"/>
      <c r="S4225" s="152"/>
      <c r="T4225" s="153"/>
      <c r="X4225" s="69" t="str">
        <f t="shared" si="134"/>
        <v/>
      </c>
      <c r="Y4225" s="69" t="str">
        <f t="shared" si="135"/>
        <v/>
      </c>
    </row>
    <row r="4226" spans="8:25" x14ac:dyDescent="0.25">
      <c r="H4226" s="155"/>
      <c r="I4226" s="151"/>
      <c r="J4226" s="152"/>
      <c r="K4226" s="153"/>
      <c r="L4226" s="153"/>
      <c r="M4226" s="153"/>
      <c r="N4226" s="153"/>
      <c r="O4226" s="153"/>
      <c r="P4226" s="153"/>
      <c r="Q4226" s="153"/>
      <c r="R4226" s="153"/>
      <c r="S4226" s="152"/>
      <c r="T4226" s="153"/>
      <c r="X4226" s="69" t="str">
        <f t="shared" ref="X4226:X4289" si="136">IF(W4226&lt;&gt;"",W4226-I4226,"")</f>
        <v/>
      </c>
      <c r="Y4226" s="69" t="str">
        <f t="shared" si="135"/>
        <v/>
      </c>
    </row>
    <row r="4227" spans="8:25" x14ac:dyDescent="0.25">
      <c r="H4227" s="155"/>
      <c r="I4227" s="151"/>
      <c r="J4227" s="152"/>
      <c r="K4227" s="153"/>
      <c r="L4227" s="153"/>
      <c r="M4227" s="153"/>
      <c r="N4227" s="153"/>
      <c r="O4227" s="153"/>
      <c r="P4227" s="153"/>
      <c r="Q4227" s="153"/>
      <c r="R4227" s="153"/>
      <c r="S4227" s="152"/>
      <c r="T4227" s="153"/>
      <c r="X4227" s="69" t="str">
        <f t="shared" si="136"/>
        <v/>
      </c>
      <c r="Y4227" s="69" t="str">
        <f t="shared" ref="Y4227:Y4290" si="137">IF(X4227&lt;&gt;"",IF(X4227&lt;365,"&lt; 1 year",IF(X4227&lt;730,"1-2",IF(X4227&lt;1095,"2-3",IF(X4227&lt;1460,"3-4",IF(X4227&lt;1825,"4-5","5+"))))),"")</f>
        <v/>
      </c>
    </row>
    <row r="4228" spans="8:25" x14ac:dyDescent="0.25">
      <c r="H4228" s="155"/>
      <c r="I4228" s="151"/>
      <c r="J4228" s="152"/>
      <c r="K4228" s="153"/>
      <c r="L4228" s="153"/>
      <c r="M4228" s="153"/>
      <c r="N4228" s="153"/>
      <c r="O4228" s="153"/>
      <c r="P4228" s="153"/>
      <c r="Q4228" s="153"/>
      <c r="R4228" s="153"/>
      <c r="S4228" s="152"/>
      <c r="T4228" s="153"/>
      <c r="X4228" s="69" t="str">
        <f t="shared" si="136"/>
        <v/>
      </c>
      <c r="Y4228" s="69" t="str">
        <f t="shared" si="137"/>
        <v/>
      </c>
    </row>
    <row r="4229" spans="8:25" x14ac:dyDescent="0.25">
      <c r="H4229" s="155"/>
      <c r="I4229" s="151"/>
      <c r="J4229" s="152"/>
      <c r="K4229" s="153"/>
      <c r="L4229" s="153"/>
      <c r="M4229" s="153"/>
      <c r="N4229" s="153"/>
      <c r="O4229" s="153"/>
      <c r="P4229" s="153"/>
      <c r="Q4229" s="153"/>
      <c r="R4229" s="153"/>
      <c r="S4229" s="152"/>
      <c r="T4229" s="153"/>
      <c r="X4229" s="69" t="str">
        <f t="shared" si="136"/>
        <v/>
      </c>
      <c r="Y4229" s="69" t="str">
        <f t="shared" si="137"/>
        <v/>
      </c>
    </row>
    <row r="4230" spans="8:25" x14ac:dyDescent="0.25">
      <c r="H4230" s="155"/>
      <c r="I4230" s="151"/>
      <c r="J4230" s="152"/>
      <c r="K4230" s="153"/>
      <c r="L4230" s="153"/>
      <c r="M4230" s="153"/>
      <c r="N4230" s="153"/>
      <c r="O4230" s="153"/>
      <c r="P4230" s="153"/>
      <c r="Q4230" s="153"/>
      <c r="R4230" s="153"/>
      <c r="S4230" s="152"/>
      <c r="T4230" s="153"/>
      <c r="X4230" s="69" t="str">
        <f t="shared" si="136"/>
        <v/>
      </c>
      <c r="Y4230" s="69" t="str">
        <f t="shared" si="137"/>
        <v/>
      </c>
    </row>
    <row r="4231" spans="8:25" x14ac:dyDescent="0.25">
      <c r="H4231" s="155"/>
      <c r="I4231" s="151"/>
      <c r="J4231" s="152"/>
      <c r="K4231" s="153"/>
      <c r="L4231" s="153"/>
      <c r="M4231" s="153"/>
      <c r="N4231" s="153"/>
      <c r="O4231" s="153"/>
      <c r="P4231" s="153"/>
      <c r="Q4231" s="153"/>
      <c r="R4231" s="153"/>
      <c r="S4231" s="152"/>
      <c r="T4231" s="153"/>
      <c r="X4231" s="69" t="str">
        <f t="shared" si="136"/>
        <v/>
      </c>
      <c r="Y4231" s="69" t="str">
        <f t="shared" si="137"/>
        <v/>
      </c>
    </row>
    <row r="4232" spans="8:25" x14ac:dyDescent="0.25">
      <c r="H4232" s="155"/>
      <c r="I4232" s="151"/>
      <c r="J4232" s="152"/>
      <c r="K4232" s="153"/>
      <c r="L4232" s="153"/>
      <c r="M4232" s="153"/>
      <c r="N4232" s="153"/>
      <c r="O4232" s="153"/>
      <c r="P4232" s="153"/>
      <c r="Q4232" s="153"/>
      <c r="R4232" s="153"/>
      <c r="S4232" s="152"/>
      <c r="T4232" s="153"/>
      <c r="X4232" s="69" t="str">
        <f t="shared" si="136"/>
        <v/>
      </c>
      <c r="Y4232" s="69" t="str">
        <f t="shared" si="137"/>
        <v/>
      </c>
    </row>
    <row r="4233" spans="8:25" x14ac:dyDescent="0.25">
      <c r="H4233" s="155"/>
      <c r="I4233" s="151"/>
      <c r="J4233" s="152"/>
      <c r="K4233" s="153"/>
      <c r="L4233" s="153"/>
      <c r="M4233" s="153"/>
      <c r="N4233" s="153"/>
      <c r="O4233" s="153"/>
      <c r="P4233" s="153"/>
      <c r="Q4233" s="153"/>
      <c r="R4233" s="153"/>
      <c r="S4233" s="152"/>
      <c r="T4233" s="153"/>
      <c r="X4233" s="69" t="str">
        <f t="shared" si="136"/>
        <v/>
      </c>
      <c r="Y4233" s="69" t="str">
        <f t="shared" si="137"/>
        <v/>
      </c>
    </row>
    <row r="4234" spans="8:25" x14ac:dyDescent="0.25">
      <c r="H4234" s="155"/>
      <c r="I4234" s="151"/>
      <c r="J4234" s="152"/>
      <c r="K4234" s="153"/>
      <c r="L4234" s="153"/>
      <c r="M4234" s="153"/>
      <c r="N4234" s="153"/>
      <c r="O4234" s="153"/>
      <c r="P4234" s="153"/>
      <c r="Q4234" s="153"/>
      <c r="R4234" s="153"/>
      <c r="S4234" s="152"/>
      <c r="T4234" s="153"/>
      <c r="X4234" s="69" t="str">
        <f t="shared" si="136"/>
        <v/>
      </c>
      <c r="Y4234" s="69" t="str">
        <f t="shared" si="137"/>
        <v/>
      </c>
    </row>
    <row r="4235" spans="8:25" x14ac:dyDescent="0.25">
      <c r="H4235" s="155"/>
      <c r="I4235" s="151"/>
      <c r="J4235" s="152"/>
      <c r="K4235" s="153"/>
      <c r="L4235" s="153"/>
      <c r="M4235" s="153"/>
      <c r="N4235" s="153"/>
      <c r="O4235" s="153"/>
      <c r="P4235" s="153"/>
      <c r="Q4235" s="153"/>
      <c r="R4235" s="153"/>
      <c r="S4235" s="152"/>
      <c r="T4235" s="153"/>
      <c r="X4235" s="69" t="str">
        <f t="shared" si="136"/>
        <v/>
      </c>
      <c r="Y4235" s="69" t="str">
        <f t="shared" si="137"/>
        <v/>
      </c>
    </row>
    <row r="4236" spans="8:25" x14ac:dyDescent="0.25">
      <c r="H4236" s="155"/>
      <c r="I4236" s="151"/>
      <c r="J4236" s="152"/>
      <c r="K4236" s="153"/>
      <c r="L4236" s="153"/>
      <c r="M4236" s="153"/>
      <c r="N4236" s="153"/>
      <c r="O4236" s="153"/>
      <c r="P4236" s="153"/>
      <c r="Q4236" s="153"/>
      <c r="R4236" s="153"/>
      <c r="S4236" s="152"/>
      <c r="T4236" s="153"/>
      <c r="X4236" s="69" t="str">
        <f t="shared" si="136"/>
        <v/>
      </c>
      <c r="Y4236" s="69" t="str">
        <f t="shared" si="137"/>
        <v/>
      </c>
    </row>
    <row r="4237" spans="8:25" x14ac:dyDescent="0.25">
      <c r="H4237" s="155"/>
      <c r="I4237" s="151"/>
      <c r="J4237" s="152"/>
      <c r="K4237" s="153"/>
      <c r="L4237" s="153"/>
      <c r="M4237" s="153"/>
      <c r="N4237" s="153"/>
      <c r="O4237" s="153"/>
      <c r="P4237" s="153"/>
      <c r="Q4237" s="153"/>
      <c r="R4237" s="153"/>
      <c r="S4237" s="152"/>
      <c r="T4237" s="153"/>
      <c r="X4237" s="69" t="str">
        <f t="shared" si="136"/>
        <v/>
      </c>
      <c r="Y4237" s="69" t="str">
        <f t="shared" si="137"/>
        <v/>
      </c>
    </row>
    <row r="4238" spans="8:25" x14ac:dyDescent="0.25">
      <c r="H4238" s="155"/>
      <c r="I4238" s="151"/>
      <c r="J4238" s="152"/>
      <c r="K4238" s="153"/>
      <c r="L4238" s="153"/>
      <c r="M4238" s="153"/>
      <c r="N4238" s="153"/>
      <c r="O4238" s="153"/>
      <c r="P4238" s="153"/>
      <c r="Q4238" s="153"/>
      <c r="R4238" s="153"/>
      <c r="S4238" s="152"/>
      <c r="T4238" s="153"/>
      <c r="X4238" s="69" t="str">
        <f t="shared" si="136"/>
        <v/>
      </c>
      <c r="Y4238" s="69" t="str">
        <f t="shared" si="137"/>
        <v/>
      </c>
    </row>
    <row r="4239" spans="8:25" x14ac:dyDescent="0.25">
      <c r="H4239" s="155"/>
      <c r="I4239" s="151"/>
      <c r="J4239" s="152"/>
      <c r="K4239" s="153"/>
      <c r="L4239" s="153"/>
      <c r="M4239" s="153"/>
      <c r="N4239" s="153"/>
      <c r="O4239" s="153"/>
      <c r="P4239" s="153"/>
      <c r="Q4239" s="153"/>
      <c r="R4239" s="153"/>
      <c r="S4239" s="152"/>
      <c r="T4239" s="153"/>
      <c r="X4239" s="69" t="str">
        <f t="shared" si="136"/>
        <v/>
      </c>
      <c r="Y4239" s="69" t="str">
        <f t="shared" si="137"/>
        <v/>
      </c>
    </row>
    <row r="4240" spans="8:25" x14ac:dyDescent="0.25">
      <c r="H4240" s="155"/>
      <c r="I4240" s="151"/>
      <c r="J4240" s="152"/>
      <c r="K4240" s="153"/>
      <c r="L4240" s="153"/>
      <c r="M4240" s="153"/>
      <c r="N4240" s="153"/>
      <c r="O4240" s="153"/>
      <c r="P4240" s="153"/>
      <c r="Q4240" s="153"/>
      <c r="R4240" s="153"/>
      <c r="S4240" s="152"/>
      <c r="T4240" s="153"/>
      <c r="X4240" s="69" t="str">
        <f t="shared" si="136"/>
        <v/>
      </c>
      <c r="Y4240" s="69" t="str">
        <f t="shared" si="137"/>
        <v/>
      </c>
    </row>
    <row r="4241" spans="8:25" x14ac:dyDescent="0.25">
      <c r="H4241" s="155"/>
      <c r="I4241" s="151"/>
      <c r="J4241" s="152"/>
      <c r="K4241" s="153"/>
      <c r="L4241" s="153"/>
      <c r="M4241" s="153"/>
      <c r="N4241" s="153"/>
      <c r="O4241" s="153"/>
      <c r="P4241" s="153"/>
      <c r="Q4241" s="153"/>
      <c r="R4241" s="153"/>
      <c r="S4241" s="152"/>
      <c r="T4241" s="153"/>
      <c r="X4241" s="69" t="str">
        <f t="shared" si="136"/>
        <v/>
      </c>
      <c r="Y4241" s="69" t="str">
        <f t="shared" si="137"/>
        <v/>
      </c>
    </row>
    <row r="4242" spans="8:25" x14ac:dyDescent="0.25">
      <c r="H4242" s="155"/>
      <c r="I4242" s="151"/>
      <c r="J4242" s="152"/>
      <c r="K4242" s="153"/>
      <c r="L4242" s="153"/>
      <c r="M4242" s="153"/>
      <c r="N4242" s="153"/>
      <c r="O4242" s="153"/>
      <c r="P4242" s="153"/>
      <c r="Q4242" s="153"/>
      <c r="R4242" s="153"/>
      <c r="S4242" s="152"/>
      <c r="T4242" s="153"/>
      <c r="X4242" s="69" t="str">
        <f t="shared" si="136"/>
        <v/>
      </c>
      <c r="Y4242" s="69" t="str">
        <f t="shared" si="137"/>
        <v/>
      </c>
    </row>
    <row r="4243" spans="8:25" x14ac:dyDescent="0.25">
      <c r="H4243" s="155"/>
      <c r="I4243" s="151"/>
      <c r="J4243" s="152"/>
      <c r="K4243" s="153"/>
      <c r="L4243" s="153"/>
      <c r="M4243" s="153"/>
      <c r="N4243" s="153"/>
      <c r="O4243" s="153"/>
      <c r="P4243" s="153"/>
      <c r="Q4243" s="153"/>
      <c r="R4243" s="153"/>
      <c r="S4243" s="152"/>
      <c r="T4243" s="153"/>
      <c r="X4243" s="69" t="str">
        <f t="shared" si="136"/>
        <v/>
      </c>
      <c r="Y4243" s="69" t="str">
        <f t="shared" si="137"/>
        <v/>
      </c>
    </row>
    <row r="4244" spans="8:25" x14ac:dyDescent="0.25">
      <c r="H4244" s="155"/>
      <c r="I4244" s="151"/>
      <c r="J4244" s="152"/>
      <c r="K4244" s="153"/>
      <c r="L4244" s="153"/>
      <c r="M4244" s="153"/>
      <c r="N4244" s="153"/>
      <c r="O4244" s="153"/>
      <c r="P4244" s="153"/>
      <c r="Q4244" s="153"/>
      <c r="R4244" s="153"/>
      <c r="S4244" s="152"/>
      <c r="T4244" s="153"/>
      <c r="X4244" s="69" t="str">
        <f t="shared" si="136"/>
        <v/>
      </c>
      <c r="Y4244" s="69" t="str">
        <f t="shared" si="137"/>
        <v/>
      </c>
    </row>
    <row r="4245" spans="8:25" x14ac:dyDescent="0.25">
      <c r="H4245" s="155"/>
      <c r="I4245" s="151"/>
      <c r="J4245" s="152"/>
      <c r="K4245" s="153"/>
      <c r="L4245" s="153"/>
      <c r="M4245" s="153"/>
      <c r="N4245" s="153"/>
      <c r="O4245" s="153"/>
      <c r="P4245" s="153"/>
      <c r="Q4245" s="153"/>
      <c r="R4245" s="153"/>
      <c r="S4245" s="152"/>
      <c r="T4245" s="153"/>
      <c r="X4245" s="69" t="str">
        <f t="shared" si="136"/>
        <v/>
      </c>
      <c r="Y4245" s="69" t="str">
        <f t="shared" si="137"/>
        <v/>
      </c>
    </row>
    <row r="4246" spans="8:25" x14ac:dyDescent="0.25">
      <c r="H4246" s="155"/>
      <c r="I4246" s="151"/>
      <c r="J4246" s="152"/>
      <c r="K4246" s="153"/>
      <c r="L4246" s="153"/>
      <c r="M4246" s="153"/>
      <c r="N4246" s="153"/>
      <c r="O4246" s="153"/>
      <c r="P4246" s="153"/>
      <c r="Q4246" s="153"/>
      <c r="R4246" s="153"/>
      <c r="S4246" s="152"/>
      <c r="T4246" s="153"/>
      <c r="X4246" s="69" t="str">
        <f t="shared" si="136"/>
        <v/>
      </c>
      <c r="Y4246" s="69" t="str">
        <f t="shared" si="137"/>
        <v/>
      </c>
    </row>
    <row r="4247" spans="8:25" x14ac:dyDescent="0.25">
      <c r="H4247" s="155"/>
      <c r="I4247" s="151"/>
      <c r="J4247" s="152"/>
      <c r="K4247" s="153"/>
      <c r="L4247" s="153"/>
      <c r="M4247" s="153"/>
      <c r="N4247" s="153"/>
      <c r="O4247" s="153"/>
      <c r="P4247" s="153"/>
      <c r="Q4247" s="153"/>
      <c r="R4247" s="153"/>
      <c r="S4247" s="152"/>
      <c r="T4247" s="153"/>
      <c r="X4247" s="69" t="str">
        <f t="shared" si="136"/>
        <v/>
      </c>
      <c r="Y4247" s="69" t="str">
        <f t="shared" si="137"/>
        <v/>
      </c>
    </row>
    <row r="4248" spans="8:25" x14ac:dyDescent="0.25">
      <c r="H4248" s="155"/>
      <c r="I4248" s="151"/>
      <c r="J4248" s="152"/>
      <c r="K4248" s="153"/>
      <c r="L4248" s="153"/>
      <c r="M4248" s="153"/>
      <c r="N4248" s="153"/>
      <c r="O4248" s="153"/>
      <c r="P4248" s="153"/>
      <c r="Q4248" s="153"/>
      <c r="R4248" s="153"/>
      <c r="S4248" s="152"/>
      <c r="T4248" s="153"/>
      <c r="X4248" s="69" t="str">
        <f t="shared" si="136"/>
        <v/>
      </c>
      <c r="Y4248" s="69" t="str">
        <f t="shared" si="137"/>
        <v/>
      </c>
    </row>
    <row r="4249" spans="8:25" x14ac:dyDescent="0.25">
      <c r="H4249" s="155"/>
      <c r="I4249" s="151"/>
      <c r="J4249" s="152"/>
      <c r="K4249" s="153"/>
      <c r="L4249" s="153"/>
      <c r="M4249" s="153"/>
      <c r="N4249" s="153"/>
      <c r="O4249" s="153"/>
      <c r="P4249" s="153"/>
      <c r="Q4249" s="153"/>
      <c r="R4249" s="153"/>
      <c r="S4249" s="152"/>
      <c r="T4249" s="153"/>
      <c r="X4249" s="69" t="str">
        <f t="shared" si="136"/>
        <v/>
      </c>
      <c r="Y4249" s="69" t="str">
        <f t="shared" si="137"/>
        <v/>
      </c>
    </row>
    <row r="4250" spans="8:25" x14ac:dyDescent="0.25">
      <c r="H4250" s="155"/>
      <c r="I4250" s="151"/>
      <c r="J4250" s="152"/>
      <c r="K4250" s="153"/>
      <c r="L4250" s="153"/>
      <c r="M4250" s="153"/>
      <c r="N4250" s="153"/>
      <c r="O4250" s="153"/>
      <c r="P4250" s="153"/>
      <c r="Q4250" s="153"/>
      <c r="R4250" s="153"/>
      <c r="S4250" s="152"/>
      <c r="T4250" s="153"/>
      <c r="X4250" s="69" t="str">
        <f t="shared" si="136"/>
        <v/>
      </c>
      <c r="Y4250" s="69" t="str">
        <f t="shared" si="137"/>
        <v/>
      </c>
    </row>
    <row r="4251" spans="8:25" x14ac:dyDescent="0.25">
      <c r="H4251" s="155"/>
      <c r="I4251" s="151"/>
      <c r="J4251" s="152"/>
      <c r="K4251" s="153"/>
      <c r="L4251" s="153"/>
      <c r="M4251" s="153"/>
      <c r="N4251" s="153"/>
      <c r="O4251" s="153"/>
      <c r="P4251" s="153"/>
      <c r="Q4251" s="153"/>
      <c r="R4251" s="153"/>
      <c r="S4251" s="152"/>
      <c r="T4251" s="153"/>
      <c r="X4251" s="69" t="str">
        <f t="shared" si="136"/>
        <v/>
      </c>
      <c r="Y4251" s="69" t="str">
        <f t="shared" si="137"/>
        <v/>
      </c>
    </row>
    <row r="4252" spans="8:25" x14ac:dyDescent="0.25">
      <c r="H4252" s="155"/>
      <c r="I4252" s="151"/>
      <c r="J4252" s="152"/>
      <c r="K4252" s="153"/>
      <c r="L4252" s="153"/>
      <c r="M4252" s="153"/>
      <c r="N4252" s="153"/>
      <c r="O4252" s="153"/>
      <c r="P4252" s="153"/>
      <c r="Q4252" s="153"/>
      <c r="R4252" s="153"/>
      <c r="S4252" s="152"/>
      <c r="T4252" s="153"/>
      <c r="X4252" s="69" t="str">
        <f t="shared" si="136"/>
        <v/>
      </c>
      <c r="Y4252" s="69" t="str">
        <f t="shared" si="137"/>
        <v/>
      </c>
    </row>
    <row r="4253" spans="8:25" x14ac:dyDescent="0.25">
      <c r="H4253" s="155"/>
      <c r="I4253" s="151"/>
      <c r="J4253" s="152"/>
      <c r="K4253" s="153"/>
      <c r="L4253" s="153"/>
      <c r="M4253" s="153"/>
      <c r="N4253" s="153"/>
      <c r="O4253" s="153"/>
      <c r="P4253" s="153"/>
      <c r="Q4253" s="153"/>
      <c r="R4253" s="153"/>
      <c r="S4253" s="152"/>
      <c r="T4253" s="153"/>
      <c r="X4253" s="69" t="str">
        <f t="shared" si="136"/>
        <v/>
      </c>
      <c r="Y4253" s="69" t="str">
        <f t="shared" si="137"/>
        <v/>
      </c>
    </row>
    <row r="4254" spans="8:25" x14ac:dyDescent="0.25">
      <c r="H4254" s="155"/>
      <c r="I4254" s="151"/>
      <c r="J4254" s="152"/>
      <c r="K4254" s="153"/>
      <c r="L4254" s="153"/>
      <c r="M4254" s="153"/>
      <c r="N4254" s="153"/>
      <c r="O4254" s="153"/>
      <c r="P4254" s="153"/>
      <c r="Q4254" s="153"/>
      <c r="R4254" s="153"/>
      <c r="S4254" s="152"/>
      <c r="T4254" s="153"/>
      <c r="X4254" s="69" t="str">
        <f t="shared" si="136"/>
        <v/>
      </c>
      <c r="Y4254" s="69" t="str">
        <f t="shared" si="137"/>
        <v/>
      </c>
    </row>
    <row r="4255" spans="8:25" x14ac:dyDescent="0.25">
      <c r="H4255" s="155"/>
      <c r="I4255" s="151"/>
      <c r="J4255" s="152"/>
      <c r="K4255" s="153"/>
      <c r="L4255" s="153"/>
      <c r="M4255" s="153"/>
      <c r="N4255" s="153"/>
      <c r="O4255" s="153"/>
      <c r="P4255" s="153"/>
      <c r="Q4255" s="153"/>
      <c r="R4255" s="153"/>
      <c r="S4255" s="152"/>
      <c r="T4255" s="153"/>
      <c r="X4255" s="69" t="str">
        <f t="shared" si="136"/>
        <v/>
      </c>
      <c r="Y4255" s="69" t="str">
        <f t="shared" si="137"/>
        <v/>
      </c>
    </row>
    <row r="4256" spans="8:25" x14ac:dyDescent="0.25">
      <c r="H4256" s="155"/>
      <c r="I4256" s="151"/>
      <c r="J4256" s="152"/>
      <c r="K4256" s="153"/>
      <c r="L4256" s="153"/>
      <c r="M4256" s="153"/>
      <c r="N4256" s="153"/>
      <c r="O4256" s="153"/>
      <c r="P4256" s="153"/>
      <c r="Q4256" s="153"/>
      <c r="R4256" s="153"/>
      <c r="S4256" s="152"/>
      <c r="T4256" s="153"/>
      <c r="X4256" s="69" t="str">
        <f t="shared" si="136"/>
        <v/>
      </c>
      <c r="Y4256" s="69" t="str">
        <f t="shared" si="137"/>
        <v/>
      </c>
    </row>
    <row r="4257" spans="8:25" x14ac:dyDescent="0.25">
      <c r="H4257" s="155"/>
      <c r="I4257" s="151"/>
      <c r="J4257" s="152"/>
      <c r="K4257" s="153"/>
      <c r="L4257" s="153"/>
      <c r="M4257" s="153"/>
      <c r="N4257" s="153"/>
      <c r="O4257" s="153"/>
      <c r="P4257" s="153"/>
      <c r="Q4257" s="153"/>
      <c r="R4257" s="153"/>
      <c r="S4257" s="152"/>
      <c r="T4257" s="153"/>
      <c r="X4257" s="69" t="str">
        <f t="shared" si="136"/>
        <v/>
      </c>
      <c r="Y4257" s="69" t="str">
        <f t="shared" si="137"/>
        <v/>
      </c>
    </row>
    <row r="4258" spans="8:25" x14ac:dyDescent="0.25">
      <c r="H4258" s="155"/>
      <c r="I4258" s="151"/>
      <c r="J4258" s="152"/>
      <c r="K4258" s="153"/>
      <c r="L4258" s="153"/>
      <c r="M4258" s="153"/>
      <c r="N4258" s="153"/>
      <c r="O4258" s="153"/>
      <c r="P4258" s="153"/>
      <c r="Q4258" s="153"/>
      <c r="R4258" s="153"/>
      <c r="S4258" s="152"/>
      <c r="T4258" s="153"/>
      <c r="X4258" s="69" t="str">
        <f t="shared" si="136"/>
        <v/>
      </c>
      <c r="Y4258" s="69" t="str">
        <f t="shared" si="137"/>
        <v/>
      </c>
    </row>
    <row r="4259" spans="8:25" x14ac:dyDescent="0.25">
      <c r="H4259" s="155"/>
      <c r="I4259" s="151"/>
      <c r="J4259" s="152"/>
      <c r="K4259" s="153"/>
      <c r="L4259" s="153"/>
      <c r="M4259" s="153"/>
      <c r="N4259" s="153"/>
      <c r="O4259" s="153"/>
      <c r="P4259" s="153"/>
      <c r="Q4259" s="153"/>
      <c r="R4259" s="153"/>
      <c r="S4259" s="152"/>
      <c r="T4259" s="153"/>
      <c r="X4259" s="69" t="str">
        <f t="shared" si="136"/>
        <v/>
      </c>
      <c r="Y4259" s="69" t="str">
        <f t="shared" si="137"/>
        <v/>
      </c>
    </row>
    <row r="4260" spans="8:25" x14ac:dyDescent="0.25">
      <c r="H4260" s="155"/>
      <c r="I4260" s="151"/>
      <c r="J4260" s="152"/>
      <c r="K4260" s="153"/>
      <c r="L4260" s="153"/>
      <c r="M4260" s="153"/>
      <c r="N4260" s="153"/>
      <c r="O4260" s="153"/>
      <c r="P4260" s="153"/>
      <c r="Q4260" s="153"/>
      <c r="R4260" s="153"/>
      <c r="S4260" s="152"/>
      <c r="T4260" s="153"/>
      <c r="X4260" s="69" t="str">
        <f t="shared" si="136"/>
        <v/>
      </c>
      <c r="Y4260" s="69" t="str">
        <f t="shared" si="137"/>
        <v/>
      </c>
    </row>
    <row r="4261" spans="8:25" x14ac:dyDescent="0.25">
      <c r="H4261" s="155"/>
      <c r="I4261" s="151"/>
      <c r="J4261" s="152"/>
      <c r="K4261" s="153"/>
      <c r="L4261" s="153"/>
      <c r="M4261" s="153"/>
      <c r="N4261" s="153"/>
      <c r="O4261" s="153"/>
      <c r="P4261" s="153"/>
      <c r="Q4261" s="153"/>
      <c r="R4261" s="153"/>
      <c r="S4261" s="152"/>
      <c r="T4261" s="153"/>
      <c r="X4261" s="69" t="str">
        <f t="shared" si="136"/>
        <v/>
      </c>
      <c r="Y4261" s="69" t="str">
        <f t="shared" si="137"/>
        <v/>
      </c>
    </row>
    <row r="4262" spans="8:25" x14ac:dyDescent="0.25">
      <c r="H4262" s="155"/>
      <c r="I4262" s="151"/>
      <c r="J4262" s="152"/>
      <c r="K4262" s="153"/>
      <c r="L4262" s="153"/>
      <c r="M4262" s="153"/>
      <c r="N4262" s="153"/>
      <c r="O4262" s="153"/>
      <c r="P4262" s="153"/>
      <c r="Q4262" s="153"/>
      <c r="R4262" s="153"/>
      <c r="S4262" s="152"/>
      <c r="T4262" s="153"/>
      <c r="X4262" s="69" t="str">
        <f t="shared" si="136"/>
        <v/>
      </c>
      <c r="Y4262" s="69" t="str">
        <f t="shared" si="137"/>
        <v/>
      </c>
    </row>
    <row r="4263" spans="8:25" x14ac:dyDescent="0.25">
      <c r="H4263" s="155"/>
      <c r="I4263" s="151"/>
      <c r="J4263" s="152"/>
      <c r="K4263" s="153"/>
      <c r="L4263" s="153"/>
      <c r="M4263" s="153"/>
      <c r="N4263" s="153"/>
      <c r="O4263" s="153"/>
      <c r="P4263" s="153"/>
      <c r="Q4263" s="153"/>
      <c r="R4263" s="153"/>
      <c r="S4263" s="152"/>
      <c r="T4263" s="153"/>
      <c r="X4263" s="69" t="str">
        <f t="shared" si="136"/>
        <v/>
      </c>
      <c r="Y4263" s="69" t="str">
        <f t="shared" si="137"/>
        <v/>
      </c>
    </row>
    <row r="4264" spans="8:25" x14ac:dyDescent="0.25">
      <c r="H4264" s="155"/>
      <c r="I4264" s="151"/>
      <c r="J4264" s="152"/>
      <c r="K4264" s="153"/>
      <c r="L4264" s="153"/>
      <c r="M4264" s="153"/>
      <c r="N4264" s="153"/>
      <c r="O4264" s="153"/>
      <c r="P4264" s="153"/>
      <c r="Q4264" s="153"/>
      <c r="R4264" s="153"/>
      <c r="S4264" s="152"/>
      <c r="T4264" s="153"/>
      <c r="X4264" s="69" t="str">
        <f t="shared" si="136"/>
        <v/>
      </c>
      <c r="Y4264" s="69" t="str">
        <f t="shared" si="137"/>
        <v/>
      </c>
    </row>
    <row r="4265" spans="8:25" x14ac:dyDescent="0.25">
      <c r="H4265" s="155"/>
      <c r="I4265" s="151"/>
      <c r="J4265" s="152"/>
      <c r="K4265" s="153"/>
      <c r="L4265" s="153"/>
      <c r="M4265" s="153"/>
      <c r="N4265" s="153"/>
      <c r="O4265" s="153"/>
      <c r="P4265" s="153"/>
      <c r="Q4265" s="153"/>
      <c r="R4265" s="153"/>
      <c r="S4265" s="152"/>
      <c r="T4265" s="153"/>
      <c r="X4265" s="69" t="str">
        <f t="shared" si="136"/>
        <v/>
      </c>
      <c r="Y4265" s="69" t="str">
        <f t="shared" si="137"/>
        <v/>
      </c>
    </row>
    <row r="4266" spans="8:25" x14ac:dyDescent="0.25">
      <c r="H4266" s="155"/>
      <c r="I4266" s="151"/>
      <c r="J4266" s="152"/>
      <c r="K4266" s="153"/>
      <c r="L4266" s="153"/>
      <c r="M4266" s="153"/>
      <c r="N4266" s="153"/>
      <c r="O4266" s="153"/>
      <c r="P4266" s="153"/>
      <c r="Q4266" s="153"/>
      <c r="R4266" s="153"/>
      <c r="S4266" s="152"/>
      <c r="T4266" s="153"/>
      <c r="X4266" s="69" t="str">
        <f t="shared" si="136"/>
        <v/>
      </c>
      <c r="Y4266" s="69" t="str">
        <f t="shared" si="137"/>
        <v/>
      </c>
    </row>
    <row r="4267" spans="8:25" x14ac:dyDescent="0.25">
      <c r="H4267" s="155"/>
      <c r="I4267" s="151"/>
      <c r="J4267" s="152"/>
      <c r="K4267" s="153"/>
      <c r="L4267" s="153"/>
      <c r="M4267" s="153"/>
      <c r="N4267" s="153"/>
      <c r="O4267" s="153"/>
      <c r="P4267" s="153"/>
      <c r="Q4267" s="153"/>
      <c r="R4267" s="153"/>
      <c r="S4267" s="152"/>
      <c r="T4267" s="153"/>
      <c r="X4267" s="69" t="str">
        <f t="shared" si="136"/>
        <v/>
      </c>
      <c r="Y4267" s="69" t="str">
        <f t="shared" si="137"/>
        <v/>
      </c>
    </row>
    <row r="4268" spans="8:25" x14ac:dyDescent="0.25">
      <c r="H4268" s="155"/>
      <c r="I4268" s="151"/>
      <c r="J4268" s="152"/>
      <c r="K4268" s="153"/>
      <c r="L4268" s="153"/>
      <c r="M4268" s="153"/>
      <c r="N4268" s="153"/>
      <c r="O4268" s="153"/>
      <c r="P4268" s="153"/>
      <c r="Q4268" s="153"/>
      <c r="R4268" s="153"/>
      <c r="S4268" s="152"/>
      <c r="T4268" s="153"/>
      <c r="X4268" s="69" t="str">
        <f t="shared" si="136"/>
        <v/>
      </c>
      <c r="Y4268" s="69" t="str">
        <f t="shared" si="137"/>
        <v/>
      </c>
    </row>
    <row r="4269" spans="8:25" x14ac:dyDescent="0.25">
      <c r="H4269" s="155"/>
      <c r="I4269" s="151"/>
      <c r="J4269" s="152"/>
      <c r="K4269" s="153"/>
      <c r="L4269" s="153"/>
      <c r="M4269" s="153"/>
      <c r="N4269" s="153"/>
      <c r="O4269" s="153"/>
      <c r="P4269" s="153"/>
      <c r="Q4269" s="153"/>
      <c r="R4269" s="153"/>
      <c r="S4269" s="152"/>
      <c r="T4269" s="153"/>
      <c r="X4269" s="69" t="str">
        <f t="shared" si="136"/>
        <v/>
      </c>
      <c r="Y4269" s="69" t="str">
        <f t="shared" si="137"/>
        <v/>
      </c>
    </row>
    <row r="4270" spans="8:25" x14ac:dyDescent="0.25">
      <c r="H4270" s="155"/>
      <c r="I4270" s="151"/>
      <c r="J4270" s="152"/>
      <c r="K4270" s="153"/>
      <c r="L4270" s="153"/>
      <c r="M4270" s="153"/>
      <c r="N4270" s="153"/>
      <c r="O4270" s="153"/>
      <c r="P4270" s="153"/>
      <c r="Q4270" s="153"/>
      <c r="R4270" s="153"/>
      <c r="S4270" s="152"/>
      <c r="T4270" s="153"/>
      <c r="X4270" s="69" t="str">
        <f t="shared" si="136"/>
        <v/>
      </c>
      <c r="Y4270" s="69" t="str">
        <f t="shared" si="137"/>
        <v/>
      </c>
    </row>
    <row r="4271" spans="8:25" x14ac:dyDescent="0.25">
      <c r="H4271" s="155"/>
      <c r="I4271" s="151"/>
      <c r="J4271" s="152"/>
      <c r="K4271" s="153"/>
      <c r="L4271" s="153"/>
      <c r="M4271" s="153"/>
      <c r="N4271" s="153"/>
      <c r="O4271" s="153"/>
      <c r="P4271" s="153"/>
      <c r="Q4271" s="153"/>
      <c r="R4271" s="153"/>
      <c r="S4271" s="152"/>
      <c r="T4271" s="153"/>
      <c r="X4271" s="69" t="str">
        <f t="shared" si="136"/>
        <v/>
      </c>
      <c r="Y4271" s="69" t="str">
        <f t="shared" si="137"/>
        <v/>
      </c>
    </row>
    <row r="4272" spans="8:25" x14ac:dyDescent="0.25">
      <c r="H4272" s="155"/>
      <c r="I4272" s="151"/>
      <c r="J4272" s="152"/>
      <c r="K4272" s="153"/>
      <c r="L4272" s="153"/>
      <c r="M4272" s="153"/>
      <c r="N4272" s="153"/>
      <c r="O4272" s="153"/>
      <c r="P4272" s="153"/>
      <c r="Q4272" s="153"/>
      <c r="R4272" s="153"/>
      <c r="S4272" s="152"/>
      <c r="T4272" s="153"/>
      <c r="X4272" s="69" t="str">
        <f t="shared" si="136"/>
        <v/>
      </c>
      <c r="Y4272" s="69" t="str">
        <f t="shared" si="137"/>
        <v/>
      </c>
    </row>
    <row r="4273" spans="8:25" x14ac:dyDescent="0.25">
      <c r="H4273" s="155"/>
      <c r="I4273" s="151"/>
      <c r="J4273" s="152"/>
      <c r="K4273" s="153"/>
      <c r="L4273" s="153"/>
      <c r="M4273" s="153"/>
      <c r="N4273" s="153"/>
      <c r="O4273" s="153"/>
      <c r="P4273" s="153"/>
      <c r="Q4273" s="153"/>
      <c r="R4273" s="153"/>
      <c r="S4273" s="152"/>
      <c r="T4273" s="153"/>
      <c r="X4273" s="69" t="str">
        <f t="shared" si="136"/>
        <v/>
      </c>
      <c r="Y4273" s="69" t="str">
        <f t="shared" si="137"/>
        <v/>
      </c>
    </row>
    <row r="4274" spans="8:25" x14ac:dyDescent="0.25">
      <c r="H4274" s="155"/>
      <c r="I4274" s="151"/>
      <c r="J4274" s="152"/>
      <c r="K4274" s="153"/>
      <c r="L4274" s="153"/>
      <c r="M4274" s="153"/>
      <c r="N4274" s="153"/>
      <c r="O4274" s="153"/>
      <c r="P4274" s="153"/>
      <c r="Q4274" s="153"/>
      <c r="R4274" s="153"/>
      <c r="S4274" s="152"/>
      <c r="T4274" s="153"/>
      <c r="X4274" s="69" t="str">
        <f t="shared" si="136"/>
        <v/>
      </c>
      <c r="Y4274" s="69" t="str">
        <f t="shared" si="137"/>
        <v/>
      </c>
    </row>
    <row r="4275" spans="8:25" x14ac:dyDescent="0.25">
      <c r="H4275" s="155"/>
      <c r="I4275" s="151"/>
      <c r="J4275" s="152"/>
      <c r="K4275" s="153"/>
      <c r="L4275" s="153"/>
      <c r="M4275" s="153"/>
      <c r="N4275" s="153"/>
      <c r="O4275" s="153"/>
      <c r="P4275" s="153"/>
      <c r="Q4275" s="153"/>
      <c r="R4275" s="153"/>
      <c r="S4275" s="152"/>
      <c r="T4275" s="153"/>
      <c r="X4275" s="69" t="str">
        <f t="shared" si="136"/>
        <v/>
      </c>
      <c r="Y4275" s="69" t="str">
        <f t="shared" si="137"/>
        <v/>
      </c>
    </row>
    <row r="4276" spans="8:25" x14ac:dyDescent="0.25">
      <c r="H4276" s="155"/>
      <c r="I4276" s="151"/>
      <c r="J4276" s="152"/>
      <c r="K4276" s="153"/>
      <c r="L4276" s="153"/>
      <c r="M4276" s="153"/>
      <c r="N4276" s="153"/>
      <c r="O4276" s="153"/>
      <c r="P4276" s="153"/>
      <c r="Q4276" s="153"/>
      <c r="R4276" s="153"/>
      <c r="S4276" s="152"/>
      <c r="T4276" s="153"/>
      <c r="X4276" s="69" t="str">
        <f t="shared" si="136"/>
        <v/>
      </c>
      <c r="Y4276" s="69" t="str">
        <f t="shared" si="137"/>
        <v/>
      </c>
    </row>
    <row r="4277" spans="8:25" x14ac:dyDescent="0.25">
      <c r="H4277" s="155"/>
      <c r="I4277" s="151"/>
      <c r="J4277" s="152"/>
      <c r="K4277" s="153"/>
      <c r="L4277" s="153"/>
      <c r="M4277" s="153"/>
      <c r="N4277" s="153"/>
      <c r="O4277" s="153"/>
      <c r="P4277" s="153"/>
      <c r="Q4277" s="153"/>
      <c r="R4277" s="153"/>
      <c r="S4277" s="152"/>
      <c r="T4277" s="153"/>
      <c r="X4277" s="69" t="str">
        <f t="shared" si="136"/>
        <v/>
      </c>
      <c r="Y4277" s="69" t="str">
        <f t="shared" si="137"/>
        <v/>
      </c>
    </row>
    <row r="4278" spans="8:25" x14ac:dyDescent="0.25">
      <c r="H4278" s="155"/>
      <c r="I4278" s="151"/>
      <c r="J4278" s="152"/>
      <c r="K4278" s="153"/>
      <c r="L4278" s="153"/>
      <c r="M4278" s="153"/>
      <c r="N4278" s="153"/>
      <c r="O4278" s="153"/>
      <c r="P4278" s="153"/>
      <c r="Q4278" s="153"/>
      <c r="R4278" s="153"/>
      <c r="S4278" s="152"/>
      <c r="T4278" s="153"/>
      <c r="X4278" s="69" t="str">
        <f t="shared" si="136"/>
        <v/>
      </c>
      <c r="Y4278" s="69" t="str">
        <f t="shared" si="137"/>
        <v/>
      </c>
    </row>
    <row r="4279" spans="8:25" x14ac:dyDescent="0.25">
      <c r="H4279" s="155"/>
      <c r="I4279" s="151"/>
      <c r="J4279" s="152"/>
      <c r="K4279" s="153"/>
      <c r="L4279" s="153"/>
      <c r="M4279" s="153"/>
      <c r="N4279" s="153"/>
      <c r="O4279" s="153"/>
      <c r="P4279" s="153"/>
      <c r="Q4279" s="153"/>
      <c r="R4279" s="153"/>
      <c r="S4279" s="152"/>
      <c r="T4279" s="153"/>
      <c r="X4279" s="69" t="str">
        <f t="shared" si="136"/>
        <v/>
      </c>
      <c r="Y4279" s="69" t="str">
        <f t="shared" si="137"/>
        <v/>
      </c>
    </row>
    <row r="4280" spans="8:25" x14ac:dyDescent="0.25">
      <c r="H4280" s="155"/>
      <c r="I4280" s="151"/>
      <c r="J4280" s="152"/>
      <c r="K4280" s="153"/>
      <c r="L4280" s="153"/>
      <c r="M4280" s="153"/>
      <c r="N4280" s="153"/>
      <c r="O4280" s="153"/>
      <c r="P4280" s="153"/>
      <c r="Q4280" s="153"/>
      <c r="R4280" s="153"/>
      <c r="S4280" s="152"/>
      <c r="T4280" s="153"/>
      <c r="X4280" s="69" t="str">
        <f t="shared" si="136"/>
        <v/>
      </c>
      <c r="Y4280" s="69" t="str">
        <f t="shared" si="137"/>
        <v/>
      </c>
    </row>
    <row r="4281" spans="8:25" x14ac:dyDescent="0.25">
      <c r="H4281" s="155"/>
      <c r="I4281" s="151"/>
      <c r="J4281" s="152"/>
      <c r="K4281" s="153"/>
      <c r="L4281" s="153"/>
      <c r="M4281" s="153"/>
      <c r="N4281" s="153"/>
      <c r="O4281" s="153"/>
      <c r="P4281" s="153"/>
      <c r="Q4281" s="153"/>
      <c r="R4281" s="153"/>
      <c r="S4281" s="152"/>
      <c r="T4281" s="153"/>
      <c r="X4281" s="69" t="str">
        <f t="shared" si="136"/>
        <v/>
      </c>
      <c r="Y4281" s="69" t="str">
        <f t="shared" si="137"/>
        <v/>
      </c>
    </row>
    <row r="4282" spans="8:25" x14ac:dyDescent="0.25">
      <c r="H4282" s="155"/>
      <c r="I4282" s="151"/>
      <c r="J4282" s="152"/>
      <c r="K4282" s="153"/>
      <c r="L4282" s="153"/>
      <c r="M4282" s="153"/>
      <c r="N4282" s="153"/>
      <c r="O4282" s="153"/>
      <c r="P4282" s="153"/>
      <c r="Q4282" s="153"/>
      <c r="R4282" s="153"/>
      <c r="S4282" s="152"/>
      <c r="T4282" s="153"/>
      <c r="X4282" s="69" t="str">
        <f t="shared" si="136"/>
        <v/>
      </c>
      <c r="Y4282" s="69" t="str">
        <f t="shared" si="137"/>
        <v/>
      </c>
    </row>
    <row r="4283" spans="8:25" x14ac:dyDescent="0.25">
      <c r="H4283" s="155"/>
      <c r="I4283" s="151"/>
      <c r="J4283" s="152"/>
      <c r="K4283" s="153"/>
      <c r="L4283" s="153"/>
      <c r="M4283" s="153"/>
      <c r="N4283" s="153"/>
      <c r="O4283" s="153"/>
      <c r="P4283" s="153"/>
      <c r="Q4283" s="153"/>
      <c r="R4283" s="153"/>
      <c r="S4283" s="152"/>
      <c r="T4283" s="153"/>
      <c r="X4283" s="69" t="str">
        <f t="shared" si="136"/>
        <v/>
      </c>
      <c r="Y4283" s="69" t="str">
        <f t="shared" si="137"/>
        <v/>
      </c>
    </row>
    <row r="4284" spans="8:25" x14ac:dyDescent="0.25">
      <c r="H4284" s="155"/>
      <c r="I4284" s="151"/>
      <c r="J4284" s="152"/>
      <c r="K4284" s="153"/>
      <c r="L4284" s="153"/>
      <c r="M4284" s="153"/>
      <c r="N4284" s="153"/>
      <c r="O4284" s="153"/>
      <c r="P4284" s="153"/>
      <c r="Q4284" s="153"/>
      <c r="R4284" s="153"/>
      <c r="S4284" s="152"/>
      <c r="T4284" s="153"/>
      <c r="X4284" s="69" t="str">
        <f t="shared" si="136"/>
        <v/>
      </c>
      <c r="Y4284" s="69" t="str">
        <f t="shared" si="137"/>
        <v/>
      </c>
    </row>
    <row r="4285" spans="8:25" x14ac:dyDescent="0.25">
      <c r="H4285" s="155"/>
      <c r="I4285" s="151"/>
      <c r="J4285" s="152"/>
      <c r="K4285" s="153"/>
      <c r="L4285" s="153"/>
      <c r="M4285" s="153"/>
      <c r="N4285" s="153"/>
      <c r="O4285" s="153"/>
      <c r="P4285" s="153"/>
      <c r="Q4285" s="153"/>
      <c r="R4285" s="153"/>
      <c r="S4285" s="152"/>
      <c r="T4285" s="153"/>
      <c r="X4285" s="69" t="str">
        <f t="shared" si="136"/>
        <v/>
      </c>
      <c r="Y4285" s="69" t="str">
        <f t="shared" si="137"/>
        <v/>
      </c>
    </row>
    <row r="4286" spans="8:25" x14ac:dyDescent="0.25">
      <c r="H4286" s="155"/>
      <c r="I4286" s="151"/>
      <c r="J4286" s="152"/>
      <c r="K4286" s="153"/>
      <c r="L4286" s="153"/>
      <c r="M4286" s="153"/>
      <c r="N4286" s="153"/>
      <c r="O4286" s="153"/>
      <c r="P4286" s="153"/>
      <c r="Q4286" s="153"/>
      <c r="R4286" s="153"/>
      <c r="S4286" s="152"/>
      <c r="T4286" s="153"/>
      <c r="X4286" s="69" t="str">
        <f t="shared" si="136"/>
        <v/>
      </c>
      <c r="Y4286" s="69" t="str">
        <f t="shared" si="137"/>
        <v/>
      </c>
    </row>
    <row r="4287" spans="8:25" x14ac:dyDescent="0.25">
      <c r="H4287" s="155"/>
      <c r="I4287" s="151"/>
      <c r="J4287" s="152"/>
      <c r="K4287" s="153"/>
      <c r="L4287" s="153"/>
      <c r="M4287" s="153"/>
      <c r="N4287" s="153"/>
      <c r="O4287" s="153"/>
      <c r="P4287" s="153"/>
      <c r="Q4287" s="153"/>
      <c r="R4287" s="153"/>
      <c r="S4287" s="152"/>
      <c r="T4287" s="153"/>
      <c r="X4287" s="69" t="str">
        <f t="shared" si="136"/>
        <v/>
      </c>
      <c r="Y4287" s="69" t="str">
        <f t="shared" si="137"/>
        <v/>
      </c>
    </row>
    <row r="4288" spans="8:25" x14ac:dyDescent="0.25">
      <c r="H4288" s="155"/>
      <c r="I4288" s="151"/>
      <c r="J4288" s="152"/>
      <c r="K4288" s="153"/>
      <c r="L4288" s="153"/>
      <c r="M4288" s="153"/>
      <c r="N4288" s="153"/>
      <c r="O4288" s="153"/>
      <c r="P4288" s="153"/>
      <c r="Q4288" s="153"/>
      <c r="R4288" s="153"/>
      <c r="S4288" s="152"/>
      <c r="T4288" s="153"/>
      <c r="X4288" s="69" t="str">
        <f t="shared" si="136"/>
        <v/>
      </c>
      <c r="Y4288" s="69" t="str">
        <f t="shared" si="137"/>
        <v/>
      </c>
    </row>
    <row r="4289" spans="8:25" x14ac:dyDescent="0.25">
      <c r="H4289" s="155"/>
      <c r="I4289" s="151"/>
      <c r="J4289" s="152"/>
      <c r="K4289" s="153"/>
      <c r="L4289" s="153"/>
      <c r="M4289" s="153"/>
      <c r="N4289" s="153"/>
      <c r="O4289" s="153"/>
      <c r="P4289" s="153"/>
      <c r="Q4289" s="153"/>
      <c r="R4289" s="153"/>
      <c r="S4289" s="152"/>
      <c r="T4289" s="153"/>
      <c r="X4289" s="69" t="str">
        <f t="shared" si="136"/>
        <v/>
      </c>
      <c r="Y4289" s="69" t="str">
        <f t="shared" si="137"/>
        <v/>
      </c>
    </row>
    <row r="4290" spans="8:25" x14ac:dyDescent="0.25">
      <c r="H4290" s="155"/>
      <c r="I4290" s="151"/>
      <c r="J4290" s="152"/>
      <c r="K4290" s="153"/>
      <c r="L4290" s="153"/>
      <c r="M4290" s="153"/>
      <c r="N4290" s="153"/>
      <c r="O4290" s="153"/>
      <c r="P4290" s="153"/>
      <c r="Q4290" s="153"/>
      <c r="R4290" s="153"/>
      <c r="S4290" s="152"/>
      <c r="T4290" s="153"/>
      <c r="X4290" s="69" t="str">
        <f t="shared" ref="X4290:X4353" si="138">IF(W4290&lt;&gt;"",W4290-I4290,"")</f>
        <v/>
      </c>
      <c r="Y4290" s="69" t="str">
        <f t="shared" si="137"/>
        <v/>
      </c>
    </row>
    <row r="4291" spans="8:25" x14ac:dyDescent="0.25">
      <c r="H4291" s="155"/>
      <c r="I4291" s="151"/>
      <c r="J4291" s="152"/>
      <c r="K4291" s="153"/>
      <c r="L4291" s="153"/>
      <c r="M4291" s="153"/>
      <c r="N4291" s="153"/>
      <c r="O4291" s="153"/>
      <c r="P4291" s="153"/>
      <c r="Q4291" s="153"/>
      <c r="R4291" s="153"/>
      <c r="S4291" s="152"/>
      <c r="T4291" s="153"/>
      <c r="X4291" s="69" t="str">
        <f t="shared" si="138"/>
        <v/>
      </c>
      <c r="Y4291" s="69" t="str">
        <f t="shared" ref="Y4291:Y4354" si="139">IF(X4291&lt;&gt;"",IF(X4291&lt;365,"&lt; 1 year",IF(X4291&lt;730,"1-2",IF(X4291&lt;1095,"2-3",IF(X4291&lt;1460,"3-4",IF(X4291&lt;1825,"4-5","5+"))))),"")</f>
        <v/>
      </c>
    </row>
    <row r="4292" spans="8:25" x14ac:dyDescent="0.25">
      <c r="H4292" s="155"/>
      <c r="I4292" s="151"/>
      <c r="J4292" s="152"/>
      <c r="K4292" s="153"/>
      <c r="L4292" s="153"/>
      <c r="M4292" s="153"/>
      <c r="N4292" s="153"/>
      <c r="O4292" s="153"/>
      <c r="P4292" s="153"/>
      <c r="Q4292" s="153"/>
      <c r="R4292" s="153"/>
      <c r="S4292" s="152"/>
      <c r="T4292" s="153"/>
      <c r="X4292" s="69" t="str">
        <f t="shared" si="138"/>
        <v/>
      </c>
      <c r="Y4292" s="69" t="str">
        <f t="shared" si="139"/>
        <v/>
      </c>
    </row>
    <row r="4293" spans="8:25" x14ac:dyDescent="0.25">
      <c r="H4293" s="155"/>
      <c r="I4293" s="151"/>
      <c r="J4293" s="152"/>
      <c r="K4293" s="153"/>
      <c r="L4293" s="153"/>
      <c r="M4293" s="153"/>
      <c r="N4293" s="153"/>
      <c r="O4293" s="153"/>
      <c r="P4293" s="153"/>
      <c r="Q4293" s="153"/>
      <c r="R4293" s="153"/>
      <c r="S4293" s="152"/>
      <c r="T4293" s="153"/>
      <c r="X4293" s="69" t="str">
        <f t="shared" si="138"/>
        <v/>
      </c>
      <c r="Y4293" s="69" t="str">
        <f t="shared" si="139"/>
        <v/>
      </c>
    </row>
    <row r="4294" spans="8:25" x14ac:dyDescent="0.25">
      <c r="H4294" s="155"/>
      <c r="I4294" s="151"/>
      <c r="J4294" s="152"/>
      <c r="K4294" s="153"/>
      <c r="L4294" s="153"/>
      <c r="M4294" s="153"/>
      <c r="N4294" s="153"/>
      <c r="O4294" s="153"/>
      <c r="P4294" s="153"/>
      <c r="Q4294" s="153"/>
      <c r="R4294" s="153"/>
      <c r="S4294" s="152"/>
      <c r="T4294" s="153"/>
      <c r="X4294" s="69" t="str">
        <f t="shared" si="138"/>
        <v/>
      </c>
      <c r="Y4294" s="69" t="str">
        <f t="shared" si="139"/>
        <v/>
      </c>
    </row>
    <row r="4295" spans="8:25" x14ac:dyDescent="0.25">
      <c r="H4295" s="155"/>
      <c r="I4295" s="151"/>
      <c r="J4295" s="152"/>
      <c r="K4295" s="153"/>
      <c r="L4295" s="153"/>
      <c r="M4295" s="153"/>
      <c r="N4295" s="153"/>
      <c r="O4295" s="153"/>
      <c r="P4295" s="153"/>
      <c r="Q4295" s="153"/>
      <c r="R4295" s="153"/>
      <c r="S4295" s="152"/>
      <c r="T4295" s="153"/>
      <c r="X4295" s="69" t="str">
        <f t="shared" si="138"/>
        <v/>
      </c>
      <c r="Y4295" s="69" t="str">
        <f t="shared" si="139"/>
        <v/>
      </c>
    </row>
    <row r="4296" spans="8:25" x14ac:dyDescent="0.25">
      <c r="H4296" s="155"/>
      <c r="I4296" s="151"/>
      <c r="J4296" s="152"/>
      <c r="K4296" s="153"/>
      <c r="L4296" s="153"/>
      <c r="M4296" s="153"/>
      <c r="N4296" s="153"/>
      <c r="O4296" s="153"/>
      <c r="P4296" s="153"/>
      <c r="Q4296" s="153"/>
      <c r="R4296" s="153"/>
      <c r="S4296" s="152"/>
      <c r="T4296" s="153"/>
      <c r="X4296" s="69" t="str">
        <f t="shared" si="138"/>
        <v/>
      </c>
      <c r="Y4296" s="69" t="str">
        <f t="shared" si="139"/>
        <v/>
      </c>
    </row>
    <row r="4297" spans="8:25" x14ac:dyDescent="0.25">
      <c r="H4297" s="155"/>
      <c r="I4297" s="151"/>
      <c r="J4297" s="152"/>
      <c r="K4297" s="153"/>
      <c r="L4297" s="153"/>
      <c r="M4297" s="153"/>
      <c r="N4297" s="153"/>
      <c r="O4297" s="153"/>
      <c r="P4297" s="153"/>
      <c r="Q4297" s="153"/>
      <c r="R4297" s="153"/>
      <c r="S4297" s="152"/>
      <c r="T4297" s="153"/>
      <c r="X4297" s="69" t="str">
        <f t="shared" si="138"/>
        <v/>
      </c>
      <c r="Y4297" s="69" t="str">
        <f t="shared" si="139"/>
        <v/>
      </c>
    </row>
    <row r="4298" spans="8:25" x14ac:dyDescent="0.25">
      <c r="H4298" s="155"/>
      <c r="I4298" s="151"/>
      <c r="J4298" s="152"/>
      <c r="K4298" s="153"/>
      <c r="L4298" s="153"/>
      <c r="M4298" s="153"/>
      <c r="N4298" s="153"/>
      <c r="O4298" s="153"/>
      <c r="P4298" s="153"/>
      <c r="Q4298" s="153"/>
      <c r="R4298" s="153"/>
      <c r="S4298" s="152"/>
      <c r="T4298" s="153"/>
      <c r="X4298" s="69" t="str">
        <f t="shared" si="138"/>
        <v/>
      </c>
      <c r="Y4298" s="69" t="str">
        <f t="shared" si="139"/>
        <v/>
      </c>
    </row>
    <row r="4299" spans="8:25" x14ac:dyDescent="0.25">
      <c r="H4299" s="155"/>
      <c r="I4299" s="151"/>
      <c r="J4299" s="152"/>
      <c r="K4299" s="153"/>
      <c r="L4299" s="153"/>
      <c r="M4299" s="153"/>
      <c r="N4299" s="153"/>
      <c r="O4299" s="153"/>
      <c r="P4299" s="153"/>
      <c r="Q4299" s="153"/>
      <c r="R4299" s="153"/>
      <c r="S4299" s="152"/>
      <c r="T4299" s="153"/>
      <c r="X4299" s="69" t="str">
        <f t="shared" si="138"/>
        <v/>
      </c>
      <c r="Y4299" s="69" t="str">
        <f t="shared" si="139"/>
        <v/>
      </c>
    </row>
    <row r="4300" spans="8:25" x14ac:dyDescent="0.25">
      <c r="H4300" s="155"/>
      <c r="I4300" s="151"/>
      <c r="J4300" s="152"/>
      <c r="K4300" s="153"/>
      <c r="L4300" s="153"/>
      <c r="M4300" s="153"/>
      <c r="N4300" s="153"/>
      <c r="O4300" s="153"/>
      <c r="P4300" s="153"/>
      <c r="Q4300" s="153"/>
      <c r="R4300" s="153"/>
      <c r="S4300" s="152"/>
      <c r="T4300" s="153"/>
      <c r="X4300" s="69" t="str">
        <f t="shared" si="138"/>
        <v/>
      </c>
      <c r="Y4300" s="69" t="str">
        <f t="shared" si="139"/>
        <v/>
      </c>
    </row>
    <row r="4301" spans="8:25" x14ac:dyDescent="0.25">
      <c r="H4301" s="155"/>
      <c r="I4301" s="151"/>
      <c r="J4301" s="152"/>
      <c r="K4301" s="153"/>
      <c r="L4301" s="153"/>
      <c r="M4301" s="153"/>
      <c r="N4301" s="153"/>
      <c r="O4301" s="153"/>
      <c r="P4301" s="153"/>
      <c r="Q4301" s="153"/>
      <c r="R4301" s="153"/>
      <c r="S4301" s="152"/>
      <c r="T4301" s="153"/>
      <c r="X4301" s="69" t="str">
        <f t="shared" si="138"/>
        <v/>
      </c>
      <c r="Y4301" s="69" t="str">
        <f t="shared" si="139"/>
        <v/>
      </c>
    </row>
    <row r="4302" spans="8:25" x14ac:dyDescent="0.25">
      <c r="H4302" s="155"/>
      <c r="I4302" s="151"/>
      <c r="J4302" s="152"/>
      <c r="K4302" s="153"/>
      <c r="L4302" s="153"/>
      <c r="M4302" s="153"/>
      <c r="N4302" s="153"/>
      <c r="O4302" s="153"/>
      <c r="P4302" s="153"/>
      <c r="Q4302" s="153"/>
      <c r="R4302" s="153"/>
      <c r="S4302" s="152"/>
      <c r="T4302" s="153"/>
      <c r="X4302" s="69" t="str">
        <f t="shared" si="138"/>
        <v/>
      </c>
      <c r="Y4302" s="69" t="str">
        <f t="shared" si="139"/>
        <v/>
      </c>
    </row>
    <row r="4303" spans="8:25" x14ac:dyDescent="0.25">
      <c r="H4303" s="155"/>
      <c r="I4303" s="151"/>
      <c r="J4303" s="152"/>
      <c r="K4303" s="153"/>
      <c r="L4303" s="153"/>
      <c r="M4303" s="153"/>
      <c r="N4303" s="153"/>
      <c r="O4303" s="153"/>
      <c r="P4303" s="153"/>
      <c r="Q4303" s="153"/>
      <c r="R4303" s="153"/>
      <c r="S4303" s="152"/>
      <c r="T4303" s="153"/>
      <c r="X4303" s="69" t="str">
        <f t="shared" si="138"/>
        <v/>
      </c>
      <c r="Y4303" s="69" t="str">
        <f t="shared" si="139"/>
        <v/>
      </c>
    </row>
    <row r="4304" spans="8:25" x14ac:dyDescent="0.25">
      <c r="H4304" s="155"/>
      <c r="I4304" s="151"/>
      <c r="J4304" s="152"/>
      <c r="K4304" s="153"/>
      <c r="L4304" s="153"/>
      <c r="M4304" s="153"/>
      <c r="N4304" s="153"/>
      <c r="O4304" s="153"/>
      <c r="P4304" s="153"/>
      <c r="Q4304" s="153"/>
      <c r="R4304" s="153"/>
      <c r="S4304" s="152"/>
      <c r="T4304" s="153"/>
      <c r="X4304" s="69" t="str">
        <f t="shared" si="138"/>
        <v/>
      </c>
      <c r="Y4304" s="69" t="str">
        <f t="shared" si="139"/>
        <v/>
      </c>
    </row>
    <row r="4305" spans="8:25" x14ac:dyDescent="0.25">
      <c r="H4305" s="155"/>
      <c r="I4305" s="151"/>
      <c r="J4305" s="152"/>
      <c r="K4305" s="153"/>
      <c r="L4305" s="153"/>
      <c r="M4305" s="153"/>
      <c r="N4305" s="153"/>
      <c r="O4305" s="153"/>
      <c r="P4305" s="153"/>
      <c r="Q4305" s="153"/>
      <c r="R4305" s="153"/>
      <c r="S4305" s="152"/>
      <c r="T4305" s="153"/>
      <c r="X4305" s="69" t="str">
        <f t="shared" si="138"/>
        <v/>
      </c>
      <c r="Y4305" s="69" t="str">
        <f t="shared" si="139"/>
        <v/>
      </c>
    </row>
    <row r="4306" spans="8:25" x14ac:dyDescent="0.25">
      <c r="H4306" s="155"/>
      <c r="I4306" s="151"/>
      <c r="J4306" s="152"/>
      <c r="K4306" s="153"/>
      <c r="L4306" s="153"/>
      <c r="M4306" s="153"/>
      <c r="N4306" s="153"/>
      <c r="O4306" s="153"/>
      <c r="P4306" s="153"/>
      <c r="Q4306" s="153"/>
      <c r="R4306" s="153"/>
      <c r="S4306" s="152"/>
      <c r="T4306" s="153"/>
      <c r="X4306" s="69" t="str">
        <f t="shared" si="138"/>
        <v/>
      </c>
      <c r="Y4306" s="69" t="str">
        <f t="shared" si="139"/>
        <v/>
      </c>
    </row>
    <row r="4307" spans="8:25" x14ac:dyDescent="0.25">
      <c r="H4307" s="155"/>
      <c r="I4307" s="151"/>
      <c r="J4307" s="152"/>
      <c r="K4307" s="153"/>
      <c r="L4307" s="153"/>
      <c r="M4307" s="153"/>
      <c r="N4307" s="153"/>
      <c r="O4307" s="153"/>
      <c r="P4307" s="153"/>
      <c r="Q4307" s="153"/>
      <c r="R4307" s="153"/>
      <c r="S4307" s="152"/>
      <c r="T4307" s="153"/>
      <c r="X4307" s="69" t="str">
        <f t="shared" si="138"/>
        <v/>
      </c>
      <c r="Y4307" s="69" t="str">
        <f t="shared" si="139"/>
        <v/>
      </c>
    </row>
    <row r="4308" spans="8:25" x14ac:dyDescent="0.25">
      <c r="H4308" s="155"/>
      <c r="I4308" s="151"/>
      <c r="J4308" s="152"/>
      <c r="K4308" s="153"/>
      <c r="L4308" s="153"/>
      <c r="M4308" s="153"/>
      <c r="N4308" s="153"/>
      <c r="O4308" s="153"/>
      <c r="P4308" s="153"/>
      <c r="Q4308" s="153"/>
      <c r="R4308" s="153"/>
      <c r="S4308" s="152"/>
      <c r="T4308" s="153"/>
      <c r="X4308" s="69" t="str">
        <f t="shared" si="138"/>
        <v/>
      </c>
      <c r="Y4308" s="69" t="str">
        <f t="shared" si="139"/>
        <v/>
      </c>
    </row>
    <row r="4309" spans="8:25" x14ac:dyDescent="0.25">
      <c r="H4309" s="155"/>
      <c r="I4309" s="151"/>
      <c r="J4309" s="152"/>
      <c r="K4309" s="153"/>
      <c r="L4309" s="153"/>
      <c r="M4309" s="153"/>
      <c r="N4309" s="153"/>
      <c r="O4309" s="153"/>
      <c r="P4309" s="153"/>
      <c r="Q4309" s="153"/>
      <c r="R4309" s="153"/>
      <c r="S4309" s="152"/>
      <c r="T4309" s="153"/>
      <c r="X4309" s="69" t="str">
        <f t="shared" si="138"/>
        <v/>
      </c>
      <c r="Y4309" s="69" t="str">
        <f t="shared" si="139"/>
        <v/>
      </c>
    </row>
    <row r="4310" spans="8:25" x14ac:dyDescent="0.25">
      <c r="H4310" s="155"/>
      <c r="I4310" s="151"/>
      <c r="J4310" s="152"/>
      <c r="K4310" s="153"/>
      <c r="L4310" s="153"/>
      <c r="M4310" s="153"/>
      <c r="N4310" s="153"/>
      <c r="O4310" s="153"/>
      <c r="P4310" s="153"/>
      <c r="Q4310" s="153"/>
      <c r="R4310" s="153"/>
      <c r="S4310" s="152"/>
      <c r="T4310" s="153"/>
      <c r="X4310" s="69" t="str">
        <f t="shared" si="138"/>
        <v/>
      </c>
      <c r="Y4310" s="69" t="str">
        <f t="shared" si="139"/>
        <v/>
      </c>
    </row>
    <row r="4311" spans="8:25" x14ac:dyDescent="0.25">
      <c r="H4311" s="155"/>
      <c r="I4311" s="151"/>
      <c r="J4311" s="152"/>
      <c r="K4311" s="153"/>
      <c r="L4311" s="153"/>
      <c r="M4311" s="153"/>
      <c r="N4311" s="153"/>
      <c r="O4311" s="153"/>
      <c r="P4311" s="153"/>
      <c r="Q4311" s="153"/>
      <c r="R4311" s="153"/>
      <c r="S4311" s="152"/>
      <c r="T4311" s="153"/>
      <c r="X4311" s="69" t="str">
        <f t="shared" si="138"/>
        <v/>
      </c>
      <c r="Y4311" s="69" t="str">
        <f t="shared" si="139"/>
        <v/>
      </c>
    </row>
    <row r="4312" spans="8:25" x14ac:dyDescent="0.25">
      <c r="H4312" s="155"/>
      <c r="I4312" s="151"/>
      <c r="J4312" s="152"/>
      <c r="K4312" s="153"/>
      <c r="L4312" s="153"/>
      <c r="M4312" s="153"/>
      <c r="N4312" s="153"/>
      <c r="O4312" s="153"/>
      <c r="P4312" s="153"/>
      <c r="Q4312" s="153"/>
      <c r="R4312" s="153"/>
      <c r="S4312" s="152"/>
      <c r="T4312" s="153"/>
      <c r="X4312" s="69" t="str">
        <f t="shared" si="138"/>
        <v/>
      </c>
      <c r="Y4312" s="69" t="str">
        <f t="shared" si="139"/>
        <v/>
      </c>
    </row>
    <row r="4313" spans="8:25" x14ac:dyDescent="0.25">
      <c r="H4313" s="155"/>
      <c r="I4313" s="151"/>
      <c r="J4313" s="152"/>
      <c r="K4313" s="153"/>
      <c r="L4313" s="153"/>
      <c r="M4313" s="153"/>
      <c r="N4313" s="153"/>
      <c r="O4313" s="153"/>
      <c r="P4313" s="153"/>
      <c r="Q4313" s="153"/>
      <c r="R4313" s="153"/>
      <c r="S4313" s="152"/>
      <c r="T4313" s="153"/>
      <c r="X4313" s="69" t="str">
        <f t="shared" si="138"/>
        <v/>
      </c>
      <c r="Y4313" s="69" t="str">
        <f t="shared" si="139"/>
        <v/>
      </c>
    </row>
    <row r="4314" spans="8:25" x14ac:dyDescent="0.25">
      <c r="H4314" s="155"/>
      <c r="I4314" s="151"/>
      <c r="J4314" s="152"/>
      <c r="K4314" s="153"/>
      <c r="L4314" s="153"/>
      <c r="M4314" s="153"/>
      <c r="N4314" s="153"/>
      <c r="O4314" s="153"/>
      <c r="P4314" s="153"/>
      <c r="Q4314" s="153"/>
      <c r="R4314" s="153"/>
      <c r="S4314" s="152"/>
      <c r="T4314" s="153"/>
      <c r="X4314" s="69" t="str">
        <f t="shared" si="138"/>
        <v/>
      </c>
      <c r="Y4314" s="69" t="str">
        <f t="shared" si="139"/>
        <v/>
      </c>
    </row>
    <row r="4315" spans="8:25" x14ac:dyDescent="0.25">
      <c r="H4315" s="155"/>
      <c r="I4315" s="151"/>
      <c r="J4315" s="152"/>
      <c r="K4315" s="153"/>
      <c r="L4315" s="153"/>
      <c r="M4315" s="153"/>
      <c r="N4315" s="153"/>
      <c r="O4315" s="153"/>
      <c r="P4315" s="153"/>
      <c r="Q4315" s="153"/>
      <c r="R4315" s="153"/>
      <c r="S4315" s="152"/>
      <c r="T4315" s="153"/>
      <c r="X4315" s="69" t="str">
        <f t="shared" si="138"/>
        <v/>
      </c>
      <c r="Y4315" s="69" t="str">
        <f t="shared" si="139"/>
        <v/>
      </c>
    </row>
    <row r="4316" spans="8:25" x14ac:dyDescent="0.25">
      <c r="H4316" s="155"/>
      <c r="I4316" s="151"/>
      <c r="J4316" s="152"/>
      <c r="K4316" s="153"/>
      <c r="L4316" s="153"/>
      <c r="M4316" s="153"/>
      <c r="N4316" s="153"/>
      <c r="O4316" s="153"/>
      <c r="P4316" s="153"/>
      <c r="Q4316" s="153"/>
      <c r="R4316" s="153"/>
      <c r="S4316" s="152"/>
      <c r="T4316" s="153"/>
      <c r="X4316" s="69" t="str">
        <f t="shared" si="138"/>
        <v/>
      </c>
      <c r="Y4316" s="69" t="str">
        <f t="shared" si="139"/>
        <v/>
      </c>
    </row>
    <row r="4317" spans="8:25" x14ac:dyDescent="0.25">
      <c r="H4317" s="155"/>
      <c r="I4317" s="151"/>
      <c r="J4317" s="152"/>
      <c r="K4317" s="153"/>
      <c r="L4317" s="153"/>
      <c r="M4317" s="153"/>
      <c r="N4317" s="153"/>
      <c r="O4317" s="153"/>
      <c r="P4317" s="153"/>
      <c r="Q4317" s="153"/>
      <c r="R4317" s="153"/>
      <c r="S4317" s="152"/>
      <c r="T4317" s="153"/>
      <c r="X4317" s="69" t="str">
        <f t="shared" si="138"/>
        <v/>
      </c>
      <c r="Y4317" s="69" t="str">
        <f t="shared" si="139"/>
        <v/>
      </c>
    </row>
    <row r="4318" spans="8:25" x14ac:dyDescent="0.25">
      <c r="H4318" s="155"/>
      <c r="I4318" s="151"/>
      <c r="J4318" s="152"/>
      <c r="K4318" s="153"/>
      <c r="L4318" s="153"/>
      <c r="M4318" s="153"/>
      <c r="N4318" s="153"/>
      <c r="O4318" s="153"/>
      <c r="P4318" s="153"/>
      <c r="Q4318" s="153"/>
      <c r="R4318" s="153"/>
      <c r="S4318" s="152"/>
      <c r="T4318" s="153"/>
      <c r="X4318" s="69" t="str">
        <f t="shared" si="138"/>
        <v/>
      </c>
      <c r="Y4318" s="69" t="str">
        <f t="shared" si="139"/>
        <v/>
      </c>
    </row>
    <row r="4319" spans="8:25" x14ac:dyDescent="0.25">
      <c r="H4319" s="155"/>
      <c r="I4319" s="151"/>
      <c r="J4319" s="152"/>
      <c r="K4319" s="153"/>
      <c r="L4319" s="153"/>
      <c r="M4319" s="153"/>
      <c r="N4319" s="153"/>
      <c r="O4319" s="153"/>
      <c r="P4319" s="153"/>
      <c r="Q4319" s="153"/>
      <c r="R4319" s="153"/>
      <c r="S4319" s="152"/>
      <c r="T4319" s="153"/>
      <c r="X4319" s="69" t="str">
        <f t="shared" si="138"/>
        <v/>
      </c>
      <c r="Y4319" s="69" t="str">
        <f t="shared" si="139"/>
        <v/>
      </c>
    </row>
    <row r="4320" spans="8:25" x14ac:dyDescent="0.25">
      <c r="H4320" s="155"/>
      <c r="I4320" s="151"/>
      <c r="J4320" s="152"/>
      <c r="K4320" s="153"/>
      <c r="L4320" s="153"/>
      <c r="M4320" s="153"/>
      <c r="N4320" s="153"/>
      <c r="O4320" s="153"/>
      <c r="P4320" s="153"/>
      <c r="Q4320" s="153"/>
      <c r="R4320" s="153"/>
      <c r="S4320" s="152"/>
      <c r="T4320" s="153"/>
      <c r="X4320" s="69" t="str">
        <f t="shared" si="138"/>
        <v/>
      </c>
      <c r="Y4320" s="69" t="str">
        <f t="shared" si="139"/>
        <v/>
      </c>
    </row>
    <row r="4321" spans="8:25" x14ac:dyDescent="0.25">
      <c r="H4321" s="155"/>
      <c r="I4321" s="151"/>
      <c r="J4321" s="152"/>
      <c r="K4321" s="153"/>
      <c r="L4321" s="153"/>
      <c r="M4321" s="153"/>
      <c r="N4321" s="153"/>
      <c r="O4321" s="153"/>
      <c r="P4321" s="153"/>
      <c r="Q4321" s="153"/>
      <c r="R4321" s="153"/>
      <c r="S4321" s="152"/>
      <c r="T4321" s="153"/>
      <c r="X4321" s="69" t="str">
        <f t="shared" si="138"/>
        <v/>
      </c>
      <c r="Y4321" s="69" t="str">
        <f t="shared" si="139"/>
        <v/>
      </c>
    </row>
    <row r="4322" spans="8:25" x14ac:dyDescent="0.25">
      <c r="H4322" s="155"/>
      <c r="I4322" s="151"/>
      <c r="J4322" s="152"/>
      <c r="K4322" s="153"/>
      <c r="L4322" s="153"/>
      <c r="M4322" s="153"/>
      <c r="N4322" s="153"/>
      <c r="O4322" s="153"/>
      <c r="P4322" s="153"/>
      <c r="Q4322" s="153"/>
      <c r="R4322" s="153"/>
      <c r="S4322" s="152"/>
      <c r="T4322" s="153"/>
      <c r="X4322" s="69" t="str">
        <f t="shared" si="138"/>
        <v/>
      </c>
      <c r="Y4322" s="69" t="str">
        <f t="shared" si="139"/>
        <v/>
      </c>
    </row>
    <row r="4323" spans="8:25" x14ac:dyDescent="0.25">
      <c r="H4323" s="155"/>
      <c r="I4323" s="151"/>
      <c r="J4323" s="152"/>
      <c r="K4323" s="153"/>
      <c r="L4323" s="153"/>
      <c r="M4323" s="153"/>
      <c r="N4323" s="153"/>
      <c r="O4323" s="153"/>
      <c r="P4323" s="153"/>
      <c r="Q4323" s="153"/>
      <c r="R4323" s="153"/>
      <c r="S4323" s="152"/>
      <c r="T4323" s="153"/>
      <c r="X4323" s="69" t="str">
        <f t="shared" si="138"/>
        <v/>
      </c>
      <c r="Y4323" s="69" t="str">
        <f t="shared" si="139"/>
        <v/>
      </c>
    </row>
    <row r="4324" spans="8:25" x14ac:dyDescent="0.25">
      <c r="H4324" s="155"/>
      <c r="I4324" s="151"/>
      <c r="J4324" s="152"/>
      <c r="K4324" s="153"/>
      <c r="L4324" s="153"/>
      <c r="M4324" s="153"/>
      <c r="N4324" s="153"/>
      <c r="O4324" s="153"/>
      <c r="P4324" s="153"/>
      <c r="Q4324" s="153"/>
      <c r="R4324" s="153"/>
      <c r="S4324" s="152"/>
      <c r="T4324" s="153"/>
      <c r="X4324" s="69" t="str">
        <f t="shared" si="138"/>
        <v/>
      </c>
      <c r="Y4324" s="69" t="str">
        <f t="shared" si="139"/>
        <v/>
      </c>
    </row>
    <row r="4325" spans="8:25" x14ac:dyDescent="0.25">
      <c r="H4325" s="155"/>
      <c r="I4325" s="151"/>
      <c r="J4325" s="152"/>
      <c r="K4325" s="153"/>
      <c r="L4325" s="153"/>
      <c r="M4325" s="153"/>
      <c r="N4325" s="153"/>
      <c r="O4325" s="153"/>
      <c r="P4325" s="153"/>
      <c r="Q4325" s="153"/>
      <c r="R4325" s="153"/>
      <c r="S4325" s="152"/>
      <c r="T4325" s="153"/>
      <c r="X4325" s="69" t="str">
        <f t="shared" si="138"/>
        <v/>
      </c>
      <c r="Y4325" s="69" t="str">
        <f t="shared" si="139"/>
        <v/>
      </c>
    </row>
    <row r="4326" spans="8:25" x14ac:dyDescent="0.25">
      <c r="H4326" s="155"/>
      <c r="I4326" s="151"/>
      <c r="J4326" s="152"/>
      <c r="K4326" s="153"/>
      <c r="L4326" s="153"/>
      <c r="M4326" s="153"/>
      <c r="N4326" s="153"/>
      <c r="O4326" s="153"/>
      <c r="P4326" s="153"/>
      <c r="Q4326" s="153"/>
      <c r="R4326" s="153"/>
      <c r="S4326" s="152"/>
      <c r="T4326" s="153"/>
      <c r="X4326" s="69" t="str">
        <f t="shared" si="138"/>
        <v/>
      </c>
      <c r="Y4326" s="69" t="str">
        <f t="shared" si="139"/>
        <v/>
      </c>
    </row>
    <row r="4327" spans="8:25" x14ac:dyDescent="0.25">
      <c r="H4327" s="155"/>
      <c r="I4327" s="151"/>
      <c r="J4327" s="152"/>
      <c r="K4327" s="153"/>
      <c r="L4327" s="153"/>
      <c r="M4327" s="153"/>
      <c r="N4327" s="153"/>
      <c r="O4327" s="153"/>
      <c r="P4327" s="153"/>
      <c r="Q4327" s="153"/>
      <c r="R4327" s="153"/>
      <c r="S4327" s="152"/>
      <c r="T4327" s="153"/>
      <c r="X4327" s="69" t="str">
        <f t="shared" si="138"/>
        <v/>
      </c>
      <c r="Y4327" s="69" t="str">
        <f t="shared" si="139"/>
        <v/>
      </c>
    </row>
    <row r="4328" spans="8:25" x14ac:dyDescent="0.25">
      <c r="H4328" s="155"/>
      <c r="I4328" s="151"/>
      <c r="J4328" s="152"/>
      <c r="K4328" s="153"/>
      <c r="L4328" s="153"/>
      <c r="M4328" s="153"/>
      <c r="N4328" s="153"/>
      <c r="O4328" s="153"/>
      <c r="P4328" s="153"/>
      <c r="Q4328" s="153"/>
      <c r="R4328" s="153"/>
      <c r="S4328" s="152"/>
      <c r="T4328" s="153"/>
      <c r="X4328" s="69" t="str">
        <f t="shared" si="138"/>
        <v/>
      </c>
      <c r="Y4328" s="69" t="str">
        <f t="shared" si="139"/>
        <v/>
      </c>
    </row>
    <row r="4329" spans="8:25" x14ac:dyDescent="0.25">
      <c r="H4329" s="155"/>
      <c r="I4329" s="151"/>
      <c r="J4329" s="152"/>
      <c r="K4329" s="153"/>
      <c r="L4329" s="153"/>
      <c r="M4329" s="153"/>
      <c r="N4329" s="153"/>
      <c r="O4329" s="153"/>
      <c r="P4329" s="153"/>
      <c r="Q4329" s="153"/>
      <c r="R4329" s="153"/>
      <c r="S4329" s="152"/>
      <c r="T4329" s="153"/>
      <c r="X4329" s="69" t="str">
        <f t="shared" si="138"/>
        <v/>
      </c>
      <c r="Y4329" s="69" t="str">
        <f t="shared" si="139"/>
        <v/>
      </c>
    </row>
    <row r="4330" spans="8:25" x14ac:dyDescent="0.25">
      <c r="H4330" s="155"/>
      <c r="I4330" s="151"/>
      <c r="J4330" s="152"/>
      <c r="K4330" s="153"/>
      <c r="L4330" s="153"/>
      <c r="M4330" s="153"/>
      <c r="N4330" s="153"/>
      <c r="O4330" s="153"/>
      <c r="P4330" s="153"/>
      <c r="Q4330" s="153"/>
      <c r="R4330" s="153"/>
      <c r="S4330" s="152"/>
      <c r="T4330" s="153"/>
      <c r="X4330" s="69" t="str">
        <f t="shared" si="138"/>
        <v/>
      </c>
      <c r="Y4330" s="69" t="str">
        <f t="shared" si="139"/>
        <v/>
      </c>
    </row>
    <row r="4331" spans="8:25" x14ac:dyDescent="0.25">
      <c r="H4331" s="155"/>
      <c r="I4331" s="151"/>
      <c r="J4331" s="152"/>
      <c r="K4331" s="153"/>
      <c r="L4331" s="153"/>
      <c r="M4331" s="153"/>
      <c r="N4331" s="153"/>
      <c r="O4331" s="153"/>
      <c r="P4331" s="153"/>
      <c r="Q4331" s="153"/>
      <c r="R4331" s="153"/>
      <c r="S4331" s="152"/>
      <c r="T4331" s="153"/>
      <c r="X4331" s="69" t="str">
        <f t="shared" si="138"/>
        <v/>
      </c>
      <c r="Y4331" s="69" t="str">
        <f t="shared" si="139"/>
        <v/>
      </c>
    </row>
    <row r="4332" spans="8:25" x14ac:dyDescent="0.25">
      <c r="H4332" s="155"/>
      <c r="I4332" s="151"/>
      <c r="J4332" s="152"/>
      <c r="K4332" s="153"/>
      <c r="L4332" s="153"/>
      <c r="M4332" s="153"/>
      <c r="N4332" s="153"/>
      <c r="O4332" s="153"/>
      <c r="P4332" s="153"/>
      <c r="Q4332" s="153"/>
      <c r="R4332" s="153"/>
      <c r="S4332" s="152"/>
      <c r="T4332" s="153"/>
      <c r="X4332" s="69" t="str">
        <f t="shared" si="138"/>
        <v/>
      </c>
      <c r="Y4332" s="69" t="str">
        <f t="shared" si="139"/>
        <v/>
      </c>
    </row>
    <row r="4333" spans="8:25" x14ac:dyDescent="0.25">
      <c r="H4333" s="155"/>
      <c r="I4333" s="151"/>
      <c r="J4333" s="152"/>
      <c r="K4333" s="153"/>
      <c r="L4333" s="153"/>
      <c r="M4333" s="153"/>
      <c r="N4333" s="153"/>
      <c r="O4333" s="153"/>
      <c r="P4333" s="153"/>
      <c r="Q4333" s="153"/>
      <c r="R4333" s="153"/>
      <c r="S4333" s="152"/>
      <c r="T4333" s="153"/>
      <c r="X4333" s="69" t="str">
        <f t="shared" si="138"/>
        <v/>
      </c>
      <c r="Y4333" s="69" t="str">
        <f t="shared" si="139"/>
        <v/>
      </c>
    </row>
    <row r="4334" spans="8:25" x14ac:dyDescent="0.25">
      <c r="H4334" s="155"/>
      <c r="I4334" s="151"/>
      <c r="J4334" s="152"/>
      <c r="K4334" s="153"/>
      <c r="L4334" s="153"/>
      <c r="M4334" s="153"/>
      <c r="N4334" s="153"/>
      <c r="O4334" s="153"/>
      <c r="P4334" s="153"/>
      <c r="Q4334" s="153"/>
      <c r="R4334" s="153"/>
      <c r="S4334" s="152"/>
      <c r="T4334" s="153"/>
      <c r="X4334" s="69" t="str">
        <f t="shared" si="138"/>
        <v/>
      </c>
      <c r="Y4334" s="69" t="str">
        <f t="shared" si="139"/>
        <v/>
      </c>
    </row>
    <row r="4335" spans="8:25" x14ac:dyDescent="0.25">
      <c r="H4335" s="155"/>
      <c r="I4335" s="151"/>
      <c r="J4335" s="152"/>
      <c r="K4335" s="153"/>
      <c r="L4335" s="153"/>
      <c r="M4335" s="153"/>
      <c r="N4335" s="153"/>
      <c r="O4335" s="153"/>
      <c r="P4335" s="153"/>
      <c r="Q4335" s="153"/>
      <c r="R4335" s="153"/>
      <c r="S4335" s="152"/>
      <c r="T4335" s="153"/>
      <c r="X4335" s="69" t="str">
        <f t="shared" si="138"/>
        <v/>
      </c>
      <c r="Y4335" s="69" t="str">
        <f t="shared" si="139"/>
        <v/>
      </c>
    </row>
    <row r="4336" spans="8:25" x14ac:dyDescent="0.25">
      <c r="H4336" s="155"/>
      <c r="I4336" s="151"/>
      <c r="J4336" s="152"/>
      <c r="K4336" s="153"/>
      <c r="L4336" s="153"/>
      <c r="M4336" s="153"/>
      <c r="N4336" s="153"/>
      <c r="O4336" s="153"/>
      <c r="P4336" s="153"/>
      <c r="Q4336" s="153"/>
      <c r="R4336" s="153"/>
      <c r="S4336" s="152"/>
      <c r="T4336" s="153"/>
      <c r="X4336" s="69" t="str">
        <f t="shared" si="138"/>
        <v/>
      </c>
      <c r="Y4336" s="69" t="str">
        <f t="shared" si="139"/>
        <v/>
      </c>
    </row>
    <row r="4337" spans="8:25" x14ac:dyDescent="0.25">
      <c r="H4337" s="155"/>
      <c r="I4337" s="151"/>
      <c r="J4337" s="152"/>
      <c r="K4337" s="153"/>
      <c r="L4337" s="153"/>
      <c r="M4337" s="153"/>
      <c r="N4337" s="153"/>
      <c r="O4337" s="153"/>
      <c r="P4337" s="153"/>
      <c r="Q4337" s="153"/>
      <c r="R4337" s="153"/>
      <c r="S4337" s="152"/>
      <c r="T4337" s="153"/>
      <c r="X4337" s="69" t="str">
        <f t="shared" si="138"/>
        <v/>
      </c>
      <c r="Y4337" s="69" t="str">
        <f t="shared" si="139"/>
        <v/>
      </c>
    </row>
    <row r="4338" spans="8:25" x14ac:dyDescent="0.25">
      <c r="H4338" s="155"/>
      <c r="I4338" s="151"/>
      <c r="J4338" s="152"/>
      <c r="K4338" s="153"/>
      <c r="L4338" s="153"/>
      <c r="M4338" s="153"/>
      <c r="N4338" s="153"/>
      <c r="O4338" s="153"/>
      <c r="P4338" s="153"/>
      <c r="Q4338" s="153"/>
      <c r="R4338" s="153"/>
      <c r="S4338" s="152"/>
      <c r="T4338" s="153"/>
      <c r="X4338" s="69" t="str">
        <f t="shared" si="138"/>
        <v/>
      </c>
      <c r="Y4338" s="69" t="str">
        <f t="shared" si="139"/>
        <v/>
      </c>
    </row>
    <row r="4339" spans="8:25" x14ac:dyDescent="0.25">
      <c r="H4339" s="155"/>
      <c r="I4339" s="151"/>
      <c r="J4339" s="152"/>
      <c r="K4339" s="153"/>
      <c r="L4339" s="153"/>
      <c r="M4339" s="153"/>
      <c r="N4339" s="153"/>
      <c r="O4339" s="153"/>
      <c r="P4339" s="153"/>
      <c r="Q4339" s="153"/>
      <c r="R4339" s="153"/>
      <c r="S4339" s="152"/>
      <c r="T4339" s="153"/>
      <c r="X4339" s="69" t="str">
        <f t="shared" si="138"/>
        <v/>
      </c>
      <c r="Y4339" s="69" t="str">
        <f t="shared" si="139"/>
        <v/>
      </c>
    </row>
    <row r="4340" spans="8:25" x14ac:dyDescent="0.25">
      <c r="H4340" s="155"/>
      <c r="I4340" s="151"/>
      <c r="J4340" s="152"/>
      <c r="K4340" s="153"/>
      <c r="L4340" s="153"/>
      <c r="M4340" s="153"/>
      <c r="N4340" s="153"/>
      <c r="O4340" s="153"/>
      <c r="P4340" s="153"/>
      <c r="Q4340" s="153"/>
      <c r="R4340" s="153"/>
      <c r="S4340" s="152"/>
      <c r="T4340" s="153"/>
      <c r="X4340" s="69" t="str">
        <f t="shared" si="138"/>
        <v/>
      </c>
      <c r="Y4340" s="69" t="str">
        <f t="shared" si="139"/>
        <v/>
      </c>
    </row>
    <row r="4341" spans="8:25" x14ac:dyDescent="0.25">
      <c r="H4341" s="155"/>
      <c r="I4341" s="151"/>
      <c r="J4341" s="152"/>
      <c r="K4341" s="153"/>
      <c r="L4341" s="153"/>
      <c r="M4341" s="153"/>
      <c r="N4341" s="153"/>
      <c r="O4341" s="153"/>
      <c r="P4341" s="153"/>
      <c r="Q4341" s="153"/>
      <c r="R4341" s="153"/>
      <c r="S4341" s="152"/>
      <c r="T4341" s="153"/>
      <c r="X4341" s="69" t="str">
        <f t="shared" si="138"/>
        <v/>
      </c>
      <c r="Y4341" s="69" t="str">
        <f t="shared" si="139"/>
        <v/>
      </c>
    </row>
    <row r="4342" spans="8:25" x14ac:dyDescent="0.25">
      <c r="H4342" s="155"/>
      <c r="I4342" s="151"/>
      <c r="J4342" s="152"/>
      <c r="K4342" s="153"/>
      <c r="L4342" s="153"/>
      <c r="M4342" s="153"/>
      <c r="N4342" s="153"/>
      <c r="O4342" s="153"/>
      <c r="P4342" s="153"/>
      <c r="Q4342" s="153"/>
      <c r="R4342" s="153"/>
      <c r="S4342" s="152"/>
      <c r="T4342" s="153"/>
      <c r="X4342" s="69" t="str">
        <f t="shared" si="138"/>
        <v/>
      </c>
      <c r="Y4342" s="69" t="str">
        <f t="shared" si="139"/>
        <v/>
      </c>
    </row>
    <row r="4343" spans="8:25" x14ac:dyDescent="0.25">
      <c r="H4343" s="155"/>
      <c r="I4343" s="151"/>
      <c r="J4343" s="152"/>
      <c r="K4343" s="153"/>
      <c r="L4343" s="153"/>
      <c r="M4343" s="153"/>
      <c r="N4343" s="153"/>
      <c r="O4343" s="153"/>
      <c r="P4343" s="153"/>
      <c r="Q4343" s="153"/>
      <c r="R4343" s="153"/>
      <c r="S4343" s="152"/>
      <c r="T4343" s="153"/>
      <c r="X4343" s="69" t="str">
        <f t="shared" si="138"/>
        <v/>
      </c>
      <c r="Y4343" s="69" t="str">
        <f t="shared" si="139"/>
        <v/>
      </c>
    </row>
    <row r="4344" spans="8:25" x14ac:dyDescent="0.25">
      <c r="H4344" s="155"/>
      <c r="I4344" s="151"/>
      <c r="J4344" s="152"/>
      <c r="K4344" s="153"/>
      <c r="L4344" s="153"/>
      <c r="M4344" s="153"/>
      <c r="N4344" s="153"/>
      <c r="O4344" s="153"/>
      <c r="P4344" s="153"/>
      <c r="Q4344" s="153"/>
      <c r="R4344" s="153"/>
      <c r="S4344" s="152"/>
      <c r="T4344" s="153"/>
      <c r="X4344" s="69" t="str">
        <f t="shared" si="138"/>
        <v/>
      </c>
      <c r="Y4344" s="69" t="str">
        <f t="shared" si="139"/>
        <v/>
      </c>
    </row>
    <row r="4345" spans="8:25" x14ac:dyDescent="0.25">
      <c r="H4345" s="155"/>
      <c r="I4345" s="151"/>
      <c r="J4345" s="152"/>
      <c r="K4345" s="153"/>
      <c r="L4345" s="153"/>
      <c r="M4345" s="153"/>
      <c r="N4345" s="153"/>
      <c r="O4345" s="153"/>
      <c r="P4345" s="153"/>
      <c r="Q4345" s="153"/>
      <c r="R4345" s="153"/>
      <c r="S4345" s="152"/>
      <c r="T4345" s="153"/>
      <c r="X4345" s="69" t="str">
        <f t="shared" si="138"/>
        <v/>
      </c>
      <c r="Y4345" s="69" t="str">
        <f t="shared" si="139"/>
        <v/>
      </c>
    </row>
    <row r="4346" spans="8:25" x14ac:dyDescent="0.25">
      <c r="H4346" s="155"/>
      <c r="I4346" s="151"/>
      <c r="J4346" s="152"/>
      <c r="K4346" s="153"/>
      <c r="L4346" s="153"/>
      <c r="M4346" s="153"/>
      <c r="N4346" s="153"/>
      <c r="O4346" s="153"/>
      <c r="P4346" s="153"/>
      <c r="Q4346" s="153"/>
      <c r="R4346" s="153"/>
      <c r="S4346" s="152"/>
      <c r="T4346" s="153"/>
      <c r="X4346" s="69" t="str">
        <f t="shared" si="138"/>
        <v/>
      </c>
      <c r="Y4346" s="69" t="str">
        <f t="shared" si="139"/>
        <v/>
      </c>
    </row>
    <row r="4347" spans="8:25" x14ac:dyDescent="0.25">
      <c r="H4347" s="155"/>
      <c r="I4347" s="151"/>
      <c r="J4347" s="152"/>
      <c r="K4347" s="153"/>
      <c r="L4347" s="153"/>
      <c r="M4347" s="153"/>
      <c r="N4347" s="153"/>
      <c r="O4347" s="153"/>
      <c r="P4347" s="153"/>
      <c r="Q4347" s="153"/>
      <c r="R4347" s="153"/>
      <c r="S4347" s="152"/>
      <c r="T4347" s="153"/>
      <c r="X4347" s="69" t="str">
        <f t="shared" si="138"/>
        <v/>
      </c>
      <c r="Y4347" s="69" t="str">
        <f t="shared" si="139"/>
        <v/>
      </c>
    </row>
    <row r="4348" spans="8:25" x14ac:dyDescent="0.25">
      <c r="H4348" s="155"/>
      <c r="I4348" s="151"/>
      <c r="J4348" s="152"/>
      <c r="K4348" s="153"/>
      <c r="L4348" s="153"/>
      <c r="M4348" s="153"/>
      <c r="N4348" s="153"/>
      <c r="O4348" s="153"/>
      <c r="P4348" s="153"/>
      <c r="Q4348" s="153"/>
      <c r="R4348" s="153"/>
      <c r="S4348" s="152"/>
      <c r="T4348" s="153"/>
      <c r="X4348" s="69" t="str">
        <f t="shared" si="138"/>
        <v/>
      </c>
      <c r="Y4348" s="69" t="str">
        <f t="shared" si="139"/>
        <v/>
      </c>
    </row>
    <row r="4349" spans="8:25" x14ac:dyDescent="0.25">
      <c r="H4349" s="155"/>
      <c r="I4349" s="151"/>
      <c r="J4349" s="152"/>
      <c r="K4349" s="153"/>
      <c r="L4349" s="153"/>
      <c r="M4349" s="153"/>
      <c r="N4349" s="153"/>
      <c r="O4349" s="153"/>
      <c r="P4349" s="153"/>
      <c r="Q4349" s="153"/>
      <c r="R4349" s="153"/>
      <c r="S4349" s="152"/>
      <c r="T4349" s="153"/>
      <c r="X4349" s="69" t="str">
        <f t="shared" si="138"/>
        <v/>
      </c>
      <c r="Y4349" s="69" t="str">
        <f t="shared" si="139"/>
        <v/>
      </c>
    </row>
    <row r="4350" spans="8:25" x14ac:dyDescent="0.25">
      <c r="H4350" s="155"/>
      <c r="I4350" s="151"/>
      <c r="J4350" s="152"/>
      <c r="K4350" s="153"/>
      <c r="L4350" s="153"/>
      <c r="M4350" s="153"/>
      <c r="N4350" s="153"/>
      <c r="O4350" s="153"/>
      <c r="P4350" s="153"/>
      <c r="Q4350" s="153"/>
      <c r="R4350" s="153"/>
      <c r="S4350" s="152"/>
      <c r="T4350" s="153"/>
      <c r="X4350" s="69" t="str">
        <f t="shared" si="138"/>
        <v/>
      </c>
      <c r="Y4350" s="69" t="str">
        <f t="shared" si="139"/>
        <v/>
      </c>
    </row>
    <row r="4351" spans="8:25" x14ac:dyDescent="0.25">
      <c r="H4351" s="155"/>
      <c r="I4351" s="151"/>
      <c r="J4351" s="152"/>
      <c r="K4351" s="153"/>
      <c r="L4351" s="153"/>
      <c r="M4351" s="153"/>
      <c r="N4351" s="153"/>
      <c r="O4351" s="153"/>
      <c r="P4351" s="153"/>
      <c r="Q4351" s="153"/>
      <c r="R4351" s="153"/>
      <c r="S4351" s="152"/>
      <c r="T4351" s="153"/>
      <c r="X4351" s="69" t="str">
        <f t="shared" si="138"/>
        <v/>
      </c>
      <c r="Y4351" s="69" t="str">
        <f t="shared" si="139"/>
        <v/>
      </c>
    </row>
    <row r="4352" spans="8:25" x14ac:dyDescent="0.25">
      <c r="H4352" s="155"/>
      <c r="I4352" s="151"/>
      <c r="J4352" s="152"/>
      <c r="K4352" s="153"/>
      <c r="L4352" s="153"/>
      <c r="M4352" s="153"/>
      <c r="N4352" s="153"/>
      <c r="O4352" s="153"/>
      <c r="P4352" s="153"/>
      <c r="Q4352" s="153"/>
      <c r="R4352" s="153"/>
      <c r="S4352" s="152"/>
      <c r="T4352" s="153"/>
      <c r="X4352" s="69" t="str">
        <f t="shared" si="138"/>
        <v/>
      </c>
      <c r="Y4352" s="69" t="str">
        <f t="shared" si="139"/>
        <v/>
      </c>
    </row>
    <row r="4353" spans="8:25" x14ac:dyDescent="0.25">
      <c r="H4353" s="155"/>
      <c r="I4353" s="151"/>
      <c r="J4353" s="152"/>
      <c r="K4353" s="153"/>
      <c r="L4353" s="153"/>
      <c r="M4353" s="153"/>
      <c r="N4353" s="153"/>
      <c r="O4353" s="153"/>
      <c r="P4353" s="153"/>
      <c r="Q4353" s="153"/>
      <c r="R4353" s="153"/>
      <c r="S4353" s="152"/>
      <c r="T4353" s="153"/>
      <c r="X4353" s="69" t="str">
        <f t="shared" si="138"/>
        <v/>
      </c>
      <c r="Y4353" s="69" t="str">
        <f t="shared" si="139"/>
        <v/>
      </c>
    </row>
    <row r="4354" spans="8:25" x14ac:dyDescent="0.25">
      <c r="H4354" s="155"/>
      <c r="I4354" s="151"/>
      <c r="J4354" s="152"/>
      <c r="K4354" s="153"/>
      <c r="L4354" s="153"/>
      <c r="M4354" s="153"/>
      <c r="N4354" s="153"/>
      <c r="O4354" s="153"/>
      <c r="P4354" s="153"/>
      <c r="Q4354" s="153"/>
      <c r="R4354" s="153"/>
      <c r="S4354" s="152"/>
      <c r="T4354" s="153"/>
      <c r="X4354" s="69" t="str">
        <f t="shared" ref="X4354:X4417" si="140">IF(W4354&lt;&gt;"",W4354-I4354,"")</f>
        <v/>
      </c>
      <c r="Y4354" s="69" t="str">
        <f t="shared" si="139"/>
        <v/>
      </c>
    </row>
    <row r="4355" spans="8:25" x14ac:dyDescent="0.25">
      <c r="H4355" s="155"/>
      <c r="I4355" s="151"/>
      <c r="J4355" s="152"/>
      <c r="K4355" s="153"/>
      <c r="L4355" s="153"/>
      <c r="M4355" s="153"/>
      <c r="N4355" s="153"/>
      <c r="O4355" s="153"/>
      <c r="P4355" s="153"/>
      <c r="Q4355" s="153"/>
      <c r="R4355" s="153"/>
      <c r="S4355" s="152"/>
      <c r="T4355" s="153"/>
      <c r="X4355" s="69" t="str">
        <f t="shared" si="140"/>
        <v/>
      </c>
      <c r="Y4355" s="69" t="str">
        <f t="shared" ref="Y4355:Y4418" si="141">IF(X4355&lt;&gt;"",IF(X4355&lt;365,"&lt; 1 year",IF(X4355&lt;730,"1-2",IF(X4355&lt;1095,"2-3",IF(X4355&lt;1460,"3-4",IF(X4355&lt;1825,"4-5","5+"))))),"")</f>
        <v/>
      </c>
    </row>
    <row r="4356" spans="8:25" x14ac:dyDescent="0.25">
      <c r="H4356" s="155"/>
      <c r="I4356" s="151"/>
      <c r="J4356" s="152"/>
      <c r="K4356" s="153"/>
      <c r="L4356" s="153"/>
      <c r="M4356" s="153"/>
      <c r="N4356" s="153"/>
      <c r="O4356" s="153"/>
      <c r="P4356" s="153"/>
      <c r="Q4356" s="153"/>
      <c r="R4356" s="153"/>
      <c r="S4356" s="152"/>
      <c r="T4356" s="153"/>
      <c r="X4356" s="69" t="str">
        <f t="shared" si="140"/>
        <v/>
      </c>
      <c r="Y4356" s="69" t="str">
        <f t="shared" si="141"/>
        <v/>
      </c>
    </row>
    <row r="4357" spans="8:25" x14ac:dyDescent="0.25">
      <c r="H4357" s="155"/>
      <c r="I4357" s="151"/>
      <c r="J4357" s="152"/>
      <c r="K4357" s="153"/>
      <c r="L4357" s="153"/>
      <c r="M4357" s="153"/>
      <c r="N4357" s="153"/>
      <c r="O4357" s="153"/>
      <c r="P4357" s="153"/>
      <c r="Q4357" s="153"/>
      <c r="R4357" s="153"/>
      <c r="S4357" s="152"/>
      <c r="T4357" s="153"/>
      <c r="X4357" s="69" t="str">
        <f t="shared" si="140"/>
        <v/>
      </c>
      <c r="Y4357" s="69" t="str">
        <f t="shared" si="141"/>
        <v/>
      </c>
    </row>
    <row r="4358" spans="8:25" x14ac:dyDescent="0.25">
      <c r="H4358" s="155"/>
      <c r="I4358" s="151"/>
      <c r="J4358" s="152"/>
      <c r="K4358" s="153"/>
      <c r="L4358" s="153"/>
      <c r="M4358" s="153"/>
      <c r="N4358" s="153"/>
      <c r="O4358" s="153"/>
      <c r="P4358" s="153"/>
      <c r="Q4358" s="153"/>
      <c r="R4358" s="153"/>
      <c r="S4358" s="152"/>
      <c r="T4358" s="153"/>
      <c r="X4358" s="69" t="str">
        <f t="shared" si="140"/>
        <v/>
      </c>
      <c r="Y4358" s="69" t="str">
        <f t="shared" si="141"/>
        <v/>
      </c>
    </row>
    <row r="4359" spans="8:25" x14ac:dyDescent="0.25">
      <c r="H4359" s="155"/>
      <c r="I4359" s="151"/>
      <c r="J4359" s="152"/>
      <c r="K4359" s="153"/>
      <c r="L4359" s="153"/>
      <c r="M4359" s="153"/>
      <c r="N4359" s="153"/>
      <c r="O4359" s="153"/>
      <c r="P4359" s="153"/>
      <c r="Q4359" s="153"/>
      <c r="R4359" s="153"/>
      <c r="S4359" s="152"/>
      <c r="T4359" s="153"/>
      <c r="X4359" s="69" t="str">
        <f t="shared" si="140"/>
        <v/>
      </c>
      <c r="Y4359" s="69" t="str">
        <f t="shared" si="141"/>
        <v/>
      </c>
    </row>
    <row r="4360" spans="8:25" x14ac:dyDescent="0.25">
      <c r="H4360" s="155"/>
      <c r="I4360" s="151"/>
      <c r="J4360" s="152"/>
      <c r="K4360" s="153"/>
      <c r="L4360" s="153"/>
      <c r="M4360" s="153"/>
      <c r="N4360" s="153"/>
      <c r="O4360" s="153"/>
      <c r="P4360" s="153"/>
      <c r="Q4360" s="153"/>
      <c r="R4360" s="153"/>
      <c r="S4360" s="152"/>
      <c r="T4360" s="153"/>
      <c r="X4360" s="69" t="str">
        <f t="shared" si="140"/>
        <v/>
      </c>
      <c r="Y4360" s="69" t="str">
        <f t="shared" si="141"/>
        <v/>
      </c>
    </row>
    <row r="4361" spans="8:25" x14ac:dyDescent="0.25">
      <c r="H4361" s="155"/>
      <c r="I4361" s="151"/>
      <c r="J4361" s="152"/>
      <c r="K4361" s="153"/>
      <c r="L4361" s="153"/>
      <c r="M4361" s="153"/>
      <c r="N4361" s="153"/>
      <c r="O4361" s="153"/>
      <c r="P4361" s="153"/>
      <c r="Q4361" s="153"/>
      <c r="R4361" s="153"/>
      <c r="S4361" s="152"/>
      <c r="T4361" s="153"/>
      <c r="X4361" s="69" t="str">
        <f t="shared" si="140"/>
        <v/>
      </c>
      <c r="Y4361" s="69" t="str">
        <f t="shared" si="141"/>
        <v/>
      </c>
    </row>
    <row r="4362" spans="8:25" x14ac:dyDescent="0.25">
      <c r="H4362" s="155"/>
      <c r="I4362" s="151"/>
      <c r="J4362" s="152"/>
      <c r="K4362" s="153"/>
      <c r="L4362" s="153"/>
      <c r="M4362" s="153"/>
      <c r="N4362" s="153"/>
      <c r="O4362" s="153"/>
      <c r="P4362" s="153"/>
      <c r="Q4362" s="153"/>
      <c r="R4362" s="153"/>
      <c r="S4362" s="152"/>
      <c r="T4362" s="153"/>
      <c r="X4362" s="69" t="str">
        <f t="shared" si="140"/>
        <v/>
      </c>
      <c r="Y4362" s="69" t="str">
        <f t="shared" si="141"/>
        <v/>
      </c>
    </row>
    <row r="4363" spans="8:25" x14ac:dyDescent="0.25">
      <c r="H4363" s="155"/>
      <c r="I4363" s="151"/>
      <c r="J4363" s="152"/>
      <c r="K4363" s="153"/>
      <c r="L4363" s="153"/>
      <c r="M4363" s="153"/>
      <c r="N4363" s="153"/>
      <c r="O4363" s="153"/>
      <c r="P4363" s="153"/>
      <c r="Q4363" s="153"/>
      <c r="R4363" s="153"/>
      <c r="S4363" s="152"/>
      <c r="T4363" s="153"/>
      <c r="X4363" s="69" t="str">
        <f t="shared" si="140"/>
        <v/>
      </c>
      <c r="Y4363" s="69" t="str">
        <f t="shared" si="141"/>
        <v/>
      </c>
    </row>
    <row r="4364" spans="8:25" x14ac:dyDescent="0.25">
      <c r="H4364" s="155"/>
      <c r="I4364" s="151"/>
      <c r="J4364" s="152"/>
      <c r="K4364" s="153"/>
      <c r="L4364" s="153"/>
      <c r="M4364" s="153"/>
      <c r="N4364" s="153"/>
      <c r="O4364" s="153"/>
      <c r="P4364" s="153"/>
      <c r="Q4364" s="153"/>
      <c r="R4364" s="153"/>
      <c r="S4364" s="152"/>
      <c r="T4364" s="153"/>
      <c r="X4364" s="69" t="str">
        <f t="shared" si="140"/>
        <v/>
      </c>
      <c r="Y4364" s="69" t="str">
        <f t="shared" si="141"/>
        <v/>
      </c>
    </row>
    <row r="4365" spans="8:25" x14ac:dyDescent="0.25">
      <c r="H4365" s="155"/>
      <c r="I4365" s="151"/>
      <c r="J4365" s="152"/>
      <c r="K4365" s="153"/>
      <c r="L4365" s="153"/>
      <c r="M4365" s="153"/>
      <c r="N4365" s="153"/>
      <c r="O4365" s="153"/>
      <c r="P4365" s="153"/>
      <c r="Q4365" s="153"/>
      <c r="R4365" s="153"/>
      <c r="S4365" s="152"/>
      <c r="T4365" s="153"/>
      <c r="X4365" s="69" t="str">
        <f t="shared" si="140"/>
        <v/>
      </c>
      <c r="Y4365" s="69" t="str">
        <f t="shared" si="141"/>
        <v/>
      </c>
    </row>
    <row r="4366" spans="8:25" x14ac:dyDescent="0.25">
      <c r="H4366" s="155"/>
      <c r="I4366" s="151"/>
      <c r="J4366" s="152"/>
      <c r="K4366" s="153"/>
      <c r="L4366" s="153"/>
      <c r="M4366" s="153"/>
      <c r="N4366" s="153"/>
      <c r="O4366" s="153"/>
      <c r="P4366" s="153"/>
      <c r="Q4366" s="153"/>
      <c r="R4366" s="153"/>
      <c r="S4366" s="152"/>
      <c r="T4366" s="153"/>
      <c r="X4366" s="69" t="str">
        <f t="shared" si="140"/>
        <v/>
      </c>
      <c r="Y4366" s="69" t="str">
        <f t="shared" si="141"/>
        <v/>
      </c>
    </row>
    <row r="4367" spans="8:25" x14ac:dyDescent="0.25">
      <c r="H4367" s="155"/>
      <c r="I4367" s="151"/>
      <c r="J4367" s="152"/>
      <c r="K4367" s="153"/>
      <c r="L4367" s="153"/>
      <c r="M4367" s="153"/>
      <c r="N4367" s="153"/>
      <c r="O4367" s="153"/>
      <c r="P4367" s="153"/>
      <c r="Q4367" s="153"/>
      <c r="R4367" s="153"/>
      <c r="S4367" s="152"/>
      <c r="T4367" s="153"/>
      <c r="X4367" s="69" t="str">
        <f t="shared" si="140"/>
        <v/>
      </c>
      <c r="Y4367" s="69" t="str">
        <f t="shared" si="141"/>
        <v/>
      </c>
    </row>
    <row r="4368" spans="8:25" x14ac:dyDescent="0.25">
      <c r="H4368" s="155"/>
      <c r="I4368" s="151"/>
      <c r="J4368" s="152"/>
      <c r="K4368" s="153"/>
      <c r="L4368" s="153"/>
      <c r="M4368" s="153"/>
      <c r="N4368" s="153"/>
      <c r="O4368" s="153"/>
      <c r="P4368" s="153"/>
      <c r="Q4368" s="153"/>
      <c r="R4368" s="153"/>
      <c r="S4368" s="152"/>
      <c r="T4368" s="153"/>
      <c r="X4368" s="69" t="str">
        <f t="shared" si="140"/>
        <v/>
      </c>
      <c r="Y4368" s="69" t="str">
        <f t="shared" si="141"/>
        <v/>
      </c>
    </row>
    <row r="4369" spans="8:25" x14ac:dyDescent="0.25">
      <c r="H4369" s="155"/>
      <c r="I4369" s="151"/>
      <c r="J4369" s="152"/>
      <c r="K4369" s="153"/>
      <c r="L4369" s="153"/>
      <c r="M4369" s="153"/>
      <c r="N4369" s="153"/>
      <c r="O4369" s="153"/>
      <c r="P4369" s="153"/>
      <c r="Q4369" s="153"/>
      <c r="R4369" s="153"/>
      <c r="S4369" s="152"/>
      <c r="T4369" s="153"/>
      <c r="X4369" s="69" t="str">
        <f t="shared" si="140"/>
        <v/>
      </c>
      <c r="Y4369" s="69" t="str">
        <f t="shared" si="141"/>
        <v/>
      </c>
    </row>
    <row r="4370" spans="8:25" x14ac:dyDescent="0.25">
      <c r="H4370" s="155"/>
      <c r="I4370" s="151"/>
      <c r="J4370" s="152"/>
      <c r="K4370" s="153"/>
      <c r="L4370" s="153"/>
      <c r="M4370" s="153"/>
      <c r="N4370" s="153"/>
      <c r="O4370" s="153"/>
      <c r="P4370" s="153"/>
      <c r="Q4370" s="153"/>
      <c r="R4370" s="153"/>
      <c r="S4370" s="152"/>
      <c r="T4370" s="153"/>
      <c r="X4370" s="69" t="str">
        <f t="shared" si="140"/>
        <v/>
      </c>
      <c r="Y4370" s="69" t="str">
        <f t="shared" si="141"/>
        <v/>
      </c>
    </row>
    <row r="4371" spans="8:25" x14ac:dyDescent="0.25">
      <c r="H4371" s="155"/>
      <c r="I4371" s="151"/>
      <c r="J4371" s="152"/>
      <c r="K4371" s="153"/>
      <c r="L4371" s="153"/>
      <c r="M4371" s="153"/>
      <c r="N4371" s="153"/>
      <c r="O4371" s="153"/>
      <c r="P4371" s="153"/>
      <c r="Q4371" s="153"/>
      <c r="R4371" s="153"/>
      <c r="S4371" s="152"/>
      <c r="T4371" s="153"/>
      <c r="X4371" s="69" t="str">
        <f t="shared" si="140"/>
        <v/>
      </c>
      <c r="Y4371" s="69" t="str">
        <f t="shared" si="141"/>
        <v/>
      </c>
    </row>
    <row r="4372" spans="8:25" x14ac:dyDescent="0.25">
      <c r="H4372" s="155"/>
      <c r="I4372" s="151"/>
      <c r="J4372" s="152"/>
      <c r="K4372" s="153"/>
      <c r="L4372" s="153"/>
      <c r="M4372" s="153"/>
      <c r="N4372" s="153"/>
      <c r="O4372" s="153"/>
      <c r="P4372" s="153"/>
      <c r="Q4372" s="153"/>
      <c r="R4372" s="153"/>
      <c r="S4372" s="152"/>
      <c r="T4372" s="153"/>
      <c r="X4372" s="69" t="str">
        <f t="shared" si="140"/>
        <v/>
      </c>
      <c r="Y4372" s="69" t="str">
        <f t="shared" si="141"/>
        <v/>
      </c>
    </row>
    <row r="4373" spans="8:25" x14ac:dyDescent="0.25">
      <c r="H4373" s="155"/>
      <c r="I4373" s="151"/>
      <c r="J4373" s="152"/>
      <c r="K4373" s="153"/>
      <c r="L4373" s="153"/>
      <c r="M4373" s="153"/>
      <c r="N4373" s="153"/>
      <c r="O4373" s="153"/>
      <c r="P4373" s="153"/>
      <c r="Q4373" s="153"/>
      <c r="R4373" s="153"/>
      <c r="S4373" s="152"/>
      <c r="T4373" s="153"/>
      <c r="X4373" s="69" t="str">
        <f t="shared" si="140"/>
        <v/>
      </c>
      <c r="Y4373" s="69" t="str">
        <f t="shared" si="141"/>
        <v/>
      </c>
    </row>
    <row r="4374" spans="8:25" x14ac:dyDescent="0.25">
      <c r="H4374" s="155"/>
      <c r="I4374" s="151"/>
      <c r="J4374" s="152"/>
      <c r="K4374" s="153"/>
      <c r="L4374" s="153"/>
      <c r="M4374" s="153"/>
      <c r="N4374" s="153"/>
      <c r="O4374" s="153"/>
      <c r="P4374" s="153"/>
      <c r="Q4374" s="153"/>
      <c r="R4374" s="153"/>
      <c r="S4374" s="152"/>
      <c r="T4374" s="153"/>
      <c r="X4374" s="69" t="str">
        <f t="shared" si="140"/>
        <v/>
      </c>
      <c r="Y4374" s="69" t="str">
        <f t="shared" si="141"/>
        <v/>
      </c>
    </row>
    <row r="4375" spans="8:25" x14ac:dyDescent="0.25">
      <c r="H4375" s="155"/>
      <c r="I4375" s="151"/>
      <c r="J4375" s="152"/>
      <c r="K4375" s="153"/>
      <c r="L4375" s="153"/>
      <c r="M4375" s="153"/>
      <c r="N4375" s="153"/>
      <c r="O4375" s="153"/>
      <c r="P4375" s="153"/>
      <c r="Q4375" s="153"/>
      <c r="R4375" s="153"/>
      <c r="S4375" s="152"/>
      <c r="T4375" s="153"/>
      <c r="X4375" s="69" t="str">
        <f t="shared" si="140"/>
        <v/>
      </c>
      <c r="Y4375" s="69" t="str">
        <f t="shared" si="141"/>
        <v/>
      </c>
    </row>
    <row r="4376" spans="8:25" x14ac:dyDescent="0.25">
      <c r="H4376" s="155"/>
      <c r="I4376" s="151"/>
      <c r="J4376" s="152"/>
      <c r="K4376" s="153"/>
      <c r="L4376" s="153"/>
      <c r="M4376" s="153"/>
      <c r="N4376" s="153"/>
      <c r="O4376" s="153"/>
      <c r="P4376" s="153"/>
      <c r="Q4376" s="153"/>
      <c r="R4376" s="153"/>
      <c r="S4376" s="152"/>
      <c r="T4376" s="153"/>
      <c r="X4376" s="69" t="str">
        <f t="shared" si="140"/>
        <v/>
      </c>
      <c r="Y4376" s="69" t="str">
        <f t="shared" si="141"/>
        <v/>
      </c>
    </row>
    <row r="4377" spans="8:25" x14ac:dyDescent="0.25">
      <c r="H4377" s="155"/>
      <c r="I4377" s="151"/>
      <c r="J4377" s="152"/>
      <c r="K4377" s="153"/>
      <c r="L4377" s="153"/>
      <c r="M4377" s="153"/>
      <c r="N4377" s="153"/>
      <c r="O4377" s="153"/>
      <c r="P4377" s="153"/>
      <c r="Q4377" s="153"/>
      <c r="R4377" s="153"/>
      <c r="S4377" s="152"/>
      <c r="T4377" s="153"/>
      <c r="X4377" s="69" t="str">
        <f t="shared" si="140"/>
        <v/>
      </c>
      <c r="Y4377" s="69" t="str">
        <f t="shared" si="141"/>
        <v/>
      </c>
    </row>
    <row r="4378" spans="8:25" x14ac:dyDescent="0.25">
      <c r="H4378" s="155"/>
      <c r="I4378" s="151"/>
      <c r="J4378" s="152"/>
      <c r="K4378" s="153"/>
      <c r="L4378" s="153"/>
      <c r="M4378" s="153"/>
      <c r="N4378" s="153"/>
      <c r="O4378" s="153"/>
      <c r="P4378" s="153"/>
      <c r="Q4378" s="153"/>
      <c r="R4378" s="153"/>
      <c r="S4378" s="152"/>
      <c r="T4378" s="153"/>
      <c r="X4378" s="69" t="str">
        <f t="shared" si="140"/>
        <v/>
      </c>
      <c r="Y4378" s="69" t="str">
        <f t="shared" si="141"/>
        <v/>
      </c>
    </row>
    <row r="4379" spans="8:25" x14ac:dyDescent="0.25">
      <c r="H4379" s="155"/>
      <c r="I4379" s="151"/>
      <c r="J4379" s="152"/>
      <c r="K4379" s="153"/>
      <c r="L4379" s="153"/>
      <c r="M4379" s="153"/>
      <c r="N4379" s="153"/>
      <c r="O4379" s="153"/>
      <c r="P4379" s="153"/>
      <c r="Q4379" s="153"/>
      <c r="R4379" s="153"/>
      <c r="S4379" s="152"/>
      <c r="T4379" s="153"/>
      <c r="X4379" s="69" t="str">
        <f t="shared" si="140"/>
        <v/>
      </c>
      <c r="Y4379" s="69" t="str">
        <f t="shared" si="141"/>
        <v/>
      </c>
    </row>
    <row r="4380" spans="8:25" x14ac:dyDescent="0.25">
      <c r="H4380" s="155"/>
      <c r="I4380" s="151"/>
      <c r="J4380" s="152"/>
      <c r="K4380" s="153"/>
      <c r="L4380" s="153"/>
      <c r="M4380" s="153"/>
      <c r="N4380" s="153"/>
      <c r="O4380" s="153"/>
      <c r="P4380" s="153"/>
      <c r="Q4380" s="153"/>
      <c r="R4380" s="153"/>
      <c r="S4380" s="152"/>
      <c r="T4380" s="153"/>
      <c r="X4380" s="69" t="str">
        <f t="shared" si="140"/>
        <v/>
      </c>
      <c r="Y4380" s="69" t="str">
        <f t="shared" si="141"/>
        <v/>
      </c>
    </row>
    <row r="4381" spans="8:25" x14ac:dyDescent="0.25">
      <c r="H4381" s="155"/>
      <c r="I4381" s="151"/>
      <c r="J4381" s="152"/>
      <c r="K4381" s="153"/>
      <c r="L4381" s="153"/>
      <c r="M4381" s="153"/>
      <c r="N4381" s="153"/>
      <c r="O4381" s="153"/>
      <c r="P4381" s="153"/>
      <c r="Q4381" s="153"/>
      <c r="R4381" s="153"/>
      <c r="S4381" s="152"/>
      <c r="T4381" s="153"/>
      <c r="X4381" s="69" t="str">
        <f t="shared" si="140"/>
        <v/>
      </c>
      <c r="Y4381" s="69" t="str">
        <f t="shared" si="141"/>
        <v/>
      </c>
    </row>
    <row r="4382" spans="8:25" x14ac:dyDescent="0.25">
      <c r="H4382" s="155"/>
      <c r="I4382" s="151"/>
      <c r="J4382" s="152"/>
      <c r="K4382" s="153"/>
      <c r="L4382" s="153"/>
      <c r="M4382" s="153"/>
      <c r="N4382" s="153"/>
      <c r="O4382" s="153"/>
      <c r="P4382" s="153"/>
      <c r="Q4382" s="153"/>
      <c r="R4382" s="153"/>
      <c r="S4382" s="152"/>
      <c r="T4382" s="153"/>
      <c r="X4382" s="69" t="str">
        <f t="shared" si="140"/>
        <v/>
      </c>
      <c r="Y4382" s="69" t="str">
        <f t="shared" si="141"/>
        <v/>
      </c>
    </row>
    <row r="4383" spans="8:25" x14ac:dyDescent="0.25">
      <c r="H4383" s="155"/>
      <c r="I4383" s="151"/>
      <c r="J4383" s="152"/>
      <c r="K4383" s="153"/>
      <c r="L4383" s="153"/>
      <c r="M4383" s="153"/>
      <c r="N4383" s="153"/>
      <c r="O4383" s="153"/>
      <c r="P4383" s="153"/>
      <c r="Q4383" s="153"/>
      <c r="R4383" s="153"/>
      <c r="S4383" s="152"/>
      <c r="T4383" s="153"/>
      <c r="X4383" s="69" t="str">
        <f t="shared" si="140"/>
        <v/>
      </c>
      <c r="Y4383" s="69" t="str">
        <f t="shared" si="141"/>
        <v/>
      </c>
    </row>
    <row r="4384" spans="8:25" x14ac:dyDescent="0.25">
      <c r="H4384" s="155"/>
      <c r="I4384" s="151"/>
      <c r="J4384" s="152"/>
      <c r="K4384" s="153"/>
      <c r="L4384" s="153"/>
      <c r="M4384" s="153"/>
      <c r="N4384" s="153"/>
      <c r="O4384" s="153"/>
      <c r="P4384" s="153"/>
      <c r="Q4384" s="153"/>
      <c r="R4384" s="153"/>
      <c r="S4384" s="152"/>
      <c r="T4384" s="153"/>
      <c r="X4384" s="69" t="str">
        <f t="shared" si="140"/>
        <v/>
      </c>
      <c r="Y4384" s="69" t="str">
        <f t="shared" si="141"/>
        <v/>
      </c>
    </row>
    <row r="4385" spans="8:25" x14ac:dyDescent="0.25">
      <c r="H4385" s="155"/>
      <c r="I4385" s="151"/>
      <c r="J4385" s="152"/>
      <c r="K4385" s="153"/>
      <c r="L4385" s="153"/>
      <c r="M4385" s="153"/>
      <c r="N4385" s="153"/>
      <c r="O4385" s="153"/>
      <c r="P4385" s="153"/>
      <c r="Q4385" s="153"/>
      <c r="R4385" s="153"/>
      <c r="S4385" s="152"/>
      <c r="T4385" s="153"/>
      <c r="X4385" s="69" t="str">
        <f t="shared" si="140"/>
        <v/>
      </c>
      <c r="Y4385" s="69" t="str">
        <f t="shared" si="141"/>
        <v/>
      </c>
    </row>
    <row r="4386" spans="8:25" x14ac:dyDescent="0.25">
      <c r="H4386" s="155"/>
      <c r="I4386" s="151"/>
      <c r="J4386" s="152"/>
      <c r="K4386" s="153"/>
      <c r="L4386" s="153"/>
      <c r="M4386" s="153"/>
      <c r="N4386" s="153"/>
      <c r="O4386" s="153"/>
      <c r="P4386" s="153"/>
      <c r="Q4386" s="153"/>
      <c r="R4386" s="153"/>
      <c r="S4386" s="152"/>
      <c r="T4386" s="153"/>
      <c r="X4386" s="69" t="str">
        <f t="shared" si="140"/>
        <v/>
      </c>
      <c r="Y4386" s="69" t="str">
        <f t="shared" si="141"/>
        <v/>
      </c>
    </row>
    <row r="4387" spans="8:25" x14ac:dyDescent="0.25">
      <c r="H4387" s="155"/>
      <c r="I4387" s="151"/>
      <c r="J4387" s="152"/>
      <c r="K4387" s="153"/>
      <c r="L4387" s="153"/>
      <c r="M4387" s="153"/>
      <c r="N4387" s="153"/>
      <c r="O4387" s="153"/>
      <c r="P4387" s="153"/>
      <c r="Q4387" s="153"/>
      <c r="R4387" s="153"/>
      <c r="S4387" s="152"/>
      <c r="T4387" s="153"/>
      <c r="X4387" s="69" t="str">
        <f t="shared" si="140"/>
        <v/>
      </c>
      <c r="Y4387" s="69" t="str">
        <f t="shared" si="141"/>
        <v/>
      </c>
    </row>
    <row r="4388" spans="8:25" x14ac:dyDescent="0.25">
      <c r="H4388" s="155"/>
      <c r="I4388" s="151"/>
      <c r="J4388" s="152"/>
      <c r="K4388" s="153"/>
      <c r="L4388" s="153"/>
      <c r="M4388" s="153"/>
      <c r="N4388" s="153"/>
      <c r="O4388" s="153"/>
      <c r="P4388" s="153"/>
      <c r="Q4388" s="153"/>
      <c r="R4388" s="153"/>
      <c r="S4388" s="152"/>
      <c r="T4388" s="153"/>
      <c r="X4388" s="69" t="str">
        <f t="shared" si="140"/>
        <v/>
      </c>
      <c r="Y4388" s="69" t="str">
        <f t="shared" si="141"/>
        <v/>
      </c>
    </row>
    <row r="4389" spans="8:25" x14ac:dyDescent="0.25">
      <c r="H4389" s="155"/>
      <c r="I4389" s="151"/>
      <c r="J4389" s="152"/>
      <c r="K4389" s="153"/>
      <c r="L4389" s="153"/>
      <c r="M4389" s="153"/>
      <c r="N4389" s="153"/>
      <c r="O4389" s="153"/>
      <c r="P4389" s="153"/>
      <c r="Q4389" s="153"/>
      <c r="R4389" s="153"/>
      <c r="S4389" s="152"/>
      <c r="T4389" s="153"/>
      <c r="X4389" s="69" t="str">
        <f t="shared" si="140"/>
        <v/>
      </c>
      <c r="Y4389" s="69" t="str">
        <f t="shared" si="141"/>
        <v/>
      </c>
    </row>
    <row r="4390" spans="8:25" x14ac:dyDescent="0.25">
      <c r="H4390" s="155"/>
      <c r="I4390" s="151"/>
      <c r="J4390" s="152"/>
      <c r="K4390" s="153"/>
      <c r="L4390" s="153"/>
      <c r="M4390" s="153"/>
      <c r="N4390" s="153"/>
      <c r="O4390" s="153"/>
      <c r="P4390" s="153"/>
      <c r="Q4390" s="153"/>
      <c r="R4390" s="153"/>
      <c r="S4390" s="152"/>
      <c r="T4390" s="153"/>
      <c r="X4390" s="69" t="str">
        <f t="shared" si="140"/>
        <v/>
      </c>
      <c r="Y4390" s="69" t="str">
        <f t="shared" si="141"/>
        <v/>
      </c>
    </row>
    <row r="4391" spans="8:25" x14ac:dyDescent="0.25">
      <c r="H4391" s="155"/>
      <c r="I4391" s="151"/>
      <c r="J4391" s="152"/>
      <c r="K4391" s="153"/>
      <c r="L4391" s="153"/>
      <c r="M4391" s="153"/>
      <c r="N4391" s="153"/>
      <c r="O4391" s="153"/>
      <c r="P4391" s="153"/>
      <c r="Q4391" s="153"/>
      <c r="R4391" s="153"/>
      <c r="S4391" s="152"/>
      <c r="T4391" s="153"/>
      <c r="X4391" s="69" t="str">
        <f t="shared" si="140"/>
        <v/>
      </c>
      <c r="Y4391" s="69" t="str">
        <f t="shared" si="141"/>
        <v/>
      </c>
    </row>
    <row r="4392" spans="8:25" x14ac:dyDescent="0.25">
      <c r="H4392" s="155"/>
      <c r="I4392" s="151"/>
      <c r="J4392" s="152"/>
      <c r="K4392" s="153"/>
      <c r="L4392" s="153"/>
      <c r="M4392" s="153"/>
      <c r="N4392" s="153"/>
      <c r="O4392" s="153"/>
      <c r="P4392" s="153"/>
      <c r="Q4392" s="153"/>
      <c r="R4392" s="153"/>
      <c r="S4392" s="152"/>
      <c r="T4392" s="153"/>
      <c r="X4392" s="69" t="str">
        <f t="shared" si="140"/>
        <v/>
      </c>
      <c r="Y4392" s="69" t="str">
        <f t="shared" si="141"/>
        <v/>
      </c>
    </row>
    <row r="4393" spans="8:25" x14ac:dyDescent="0.25">
      <c r="H4393" s="155"/>
      <c r="I4393" s="151"/>
      <c r="J4393" s="152"/>
      <c r="K4393" s="153"/>
      <c r="L4393" s="153"/>
      <c r="M4393" s="153"/>
      <c r="N4393" s="153"/>
      <c r="O4393" s="153"/>
      <c r="P4393" s="153"/>
      <c r="Q4393" s="153"/>
      <c r="R4393" s="153"/>
      <c r="S4393" s="152"/>
      <c r="T4393" s="153"/>
      <c r="X4393" s="69" t="str">
        <f t="shared" si="140"/>
        <v/>
      </c>
      <c r="Y4393" s="69" t="str">
        <f t="shared" si="141"/>
        <v/>
      </c>
    </row>
    <row r="4394" spans="8:25" x14ac:dyDescent="0.25">
      <c r="H4394" s="155"/>
      <c r="I4394" s="151"/>
      <c r="J4394" s="152"/>
      <c r="K4394" s="153"/>
      <c r="L4394" s="153"/>
      <c r="M4394" s="153"/>
      <c r="N4394" s="153"/>
      <c r="O4394" s="153"/>
      <c r="P4394" s="153"/>
      <c r="Q4394" s="153"/>
      <c r="R4394" s="153"/>
      <c r="S4394" s="152"/>
      <c r="T4394" s="153"/>
      <c r="X4394" s="69" t="str">
        <f t="shared" si="140"/>
        <v/>
      </c>
      <c r="Y4394" s="69" t="str">
        <f t="shared" si="141"/>
        <v/>
      </c>
    </row>
    <row r="4395" spans="8:25" x14ac:dyDescent="0.25">
      <c r="H4395" s="155"/>
      <c r="I4395" s="151"/>
      <c r="J4395" s="152"/>
      <c r="K4395" s="153"/>
      <c r="L4395" s="153"/>
      <c r="M4395" s="153"/>
      <c r="N4395" s="153"/>
      <c r="O4395" s="153"/>
      <c r="P4395" s="153"/>
      <c r="Q4395" s="153"/>
      <c r="R4395" s="153"/>
      <c r="S4395" s="152"/>
      <c r="T4395" s="153"/>
      <c r="X4395" s="69" t="str">
        <f t="shared" si="140"/>
        <v/>
      </c>
      <c r="Y4395" s="69" t="str">
        <f t="shared" si="141"/>
        <v/>
      </c>
    </row>
    <row r="4396" spans="8:25" x14ac:dyDescent="0.25">
      <c r="H4396" s="155"/>
      <c r="I4396" s="151"/>
      <c r="J4396" s="152"/>
      <c r="K4396" s="153"/>
      <c r="L4396" s="153"/>
      <c r="M4396" s="153"/>
      <c r="N4396" s="153"/>
      <c r="O4396" s="153"/>
      <c r="P4396" s="153"/>
      <c r="Q4396" s="153"/>
      <c r="R4396" s="153"/>
      <c r="S4396" s="152"/>
      <c r="T4396" s="153"/>
      <c r="X4396" s="69" t="str">
        <f t="shared" si="140"/>
        <v/>
      </c>
      <c r="Y4396" s="69" t="str">
        <f t="shared" si="141"/>
        <v/>
      </c>
    </row>
    <row r="4397" spans="8:25" x14ac:dyDescent="0.25">
      <c r="H4397" s="155"/>
      <c r="I4397" s="151"/>
      <c r="J4397" s="152"/>
      <c r="K4397" s="153"/>
      <c r="L4397" s="153"/>
      <c r="M4397" s="153"/>
      <c r="N4397" s="153"/>
      <c r="O4397" s="153"/>
      <c r="P4397" s="153"/>
      <c r="Q4397" s="153"/>
      <c r="R4397" s="153"/>
      <c r="S4397" s="152"/>
      <c r="T4397" s="153"/>
      <c r="X4397" s="69" t="str">
        <f t="shared" si="140"/>
        <v/>
      </c>
      <c r="Y4397" s="69" t="str">
        <f t="shared" si="141"/>
        <v/>
      </c>
    </row>
    <row r="4398" spans="8:25" x14ac:dyDescent="0.25">
      <c r="H4398" s="155"/>
      <c r="I4398" s="151"/>
      <c r="J4398" s="152"/>
      <c r="K4398" s="153"/>
      <c r="L4398" s="153"/>
      <c r="M4398" s="153"/>
      <c r="N4398" s="153"/>
      <c r="O4398" s="153"/>
      <c r="P4398" s="153"/>
      <c r="Q4398" s="153"/>
      <c r="R4398" s="153"/>
      <c r="S4398" s="152"/>
      <c r="T4398" s="153"/>
      <c r="X4398" s="69" t="str">
        <f t="shared" si="140"/>
        <v/>
      </c>
      <c r="Y4398" s="69" t="str">
        <f t="shared" si="141"/>
        <v/>
      </c>
    </row>
    <row r="4399" spans="8:25" x14ac:dyDescent="0.25">
      <c r="H4399" s="155"/>
      <c r="I4399" s="151"/>
      <c r="J4399" s="152"/>
      <c r="K4399" s="153"/>
      <c r="L4399" s="153"/>
      <c r="M4399" s="153"/>
      <c r="N4399" s="153"/>
      <c r="O4399" s="153"/>
      <c r="P4399" s="153"/>
      <c r="Q4399" s="153"/>
      <c r="R4399" s="153"/>
      <c r="S4399" s="152"/>
      <c r="T4399" s="153"/>
      <c r="X4399" s="69" t="str">
        <f t="shared" si="140"/>
        <v/>
      </c>
      <c r="Y4399" s="69" t="str">
        <f t="shared" si="141"/>
        <v/>
      </c>
    </row>
    <row r="4400" spans="8:25" x14ac:dyDescent="0.25">
      <c r="H4400" s="155"/>
      <c r="I4400" s="151"/>
      <c r="J4400" s="152"/>
      <c r="K4400" s="153"/>
      <c r="L4400" s="153"/>
      <c r="M4400" s="153"/>
      <c r="N4400" s="153"/>
      <c r="O4400" s="153"/>
      <c r="P4400" s="153"/>
      <c r="Q4400" s="153"/>
      <c r="R4400" s="153"/>
      <c r="S4400" s="152"/>
      <c r="T4400" s="153"/>
      <c r="X4400" s="69" t="str">
        <f t="shared" si="140"/>
        <v/>
      </c>
      <c r="Y4400" s="69" t="str">
        <f t="shared" si="141"/>
        <v/>
      </c>
    </row>
    <row r="4401" spans="8:25" x14ac:dyDescent="0.25">
      <c r="H4401" s="155"/>
      <c r="I4401" s="151"/>
      <c r="J4401" s="152"/>
      <c r="K4401" s="153"/>
      <c r="L4401" s="153"/>
      <c r="M4401" s="153"/>
      <c r="N4401" s="153"/>
      <c r="O4401" s="153"/>
      <c r="P4401" s="153"/>
      <c r="Q4401" s="153"/>
      <c r="R4401" s="153"/>
      <c r="S4401" s="152"/>
      <c r="T4401" s="153"/>
      <c r="X4401" s="69" t="str">
        <f t="shared" si="140"/>
        <v/>
      </c>
      <c r="Y4401" s="69" t="str">
        <f t="shared" si="141"/>
        <v/>
      </c>
    </row>
    <row r="4402" spans="8:25" x14ac:dyDescent="0.25">
      <c r="H4402" s="155"/>
      <c r="I4402" s="151"/>
      <c r="J4402" s="152"/>
      <c r="K4402" s="153"/>
      <c r="L4402" s="153"/>
      <c r="M4402" s="153"/>
      <c r="N4402" s="153"/>
      <c r="O4402" s="153"/>
      <c r="P4402" s="153"/>
      <c r="Q4402" s="153"/>
      <c r="R4402" s="153"/>
      <c r="S4402" s="152"/>
      <c r="T4402" s="153"/>
      <c r="X4402" s="69" t="str">
        <f t="shared" si="140"/>
        <v/>
      </c>
      <c r="Y4402" s="69" t="str">
        <f t="shared" si="141"/>
        <v/>
      </c>
    </row>
    <row r="4403" spans="8:25" x14ac:dyDescent="0.25">
      <c r="H4403" s="155"/>
      <c r="I4403" s="151"/>
      <c r="J4403" s="152"/>
      <c r="K4403" s="153"/>
      <c r="L4403" s="153"/>
      <c r="M4403" s="153"/>
      <c r="N4403" s="153"/>
      <c r="O4403" s="153"/>
      <c r="P4403" s="153"/>
      <c r="Q4403" s="153"/>
      <c r="R4403" s="153"/>
      <c r="S4403" s="152"/>
      <c r="T4403" s="153"/>
      <c r="X4403" s="69" t="str">
        <f t="shared" si="140"/>
        <v/>
      </c>
      <c r="Y4403" s="69" t="str">
        <f t="shared" si="141"/>
        <v/>
      </c>
    </row>
    <row r="4404" spans="8:25" x14ac:dyDescent="0.25">
      <c r="H4404" s="155"/>
      <c r="I4404" s="151"/>
      <c r="J4404" s="152"/>
      <c r="K4404" s="153"/>
      <c r="L4404" s="153"/>
      <c r="M4404" s="153"/>
      <c r="N4404" s="153"/>
      <c r="O4404" s="153"/>
      <c r="P4404" s="153"/>
      <c r="Q4404" s="153"/>
      <c r="R4404" s="153"/>
      <c r="S4404" s="152"/>
      <c r="T4404" s="153"/>
      <c r="X4404" s="69" t="str">
        <f t="shared" si="140"/>
        <v/>
      </c>
      <c r="Y4404" s="69" t="str">
        <f t="shared" si="141"/>
        <v/>
      </c>
    </row>
    <row r="4405" spans="8:25" x14ac:dyDescent="0.25">
      <c r="H4405" s="155"/>
      <c r="I4405" s="151"/>
      <c r="J4405" s="152"/>
      <c r="K4405" s="153"/>
      <c r="L4405" s="153"/>
      <c r="M4405" s="153"/>
      <c r="N4405" s="153"/>
      <c r="O4405" s="153"/>
      <c r="P4405" s="153"/>
      <c r="Q4405" s="153"/>
      <c r="R4405" s="153"/>
      <c r="S4405" s="152"/>
      <c r="T4405" s="153"/>
      <c r="X4405" s="69" t="str">
        <f t="shared" si="140"/>
        <v/>
      </c>
      <c r="Y4405" s="69" t="str">
        <f t="shared" si="141"/>
        <v/>
      </c>
    </row>
    <row r="4406" spans="8:25" x14ac:dyDescent="0.25">
      <c r="H4406" s="155"/>
      <c r="I4406" s="151"/>
      <c r="J4406" s="152"/>
      <c r="K4406" s="153"/>
      <c r="L4406" s="153"/>
      <c r="M4406" s="153"/>
      <c r="N4406" s="153"/>
      <c r="O4406" s="153"/>
      <c r="P4406" s="153"/>
      <c r="Q4406" s="153"/>
      <c r="R4406" s="153"/>
      <c r="S4406" s="152"/>
      <c r="T4406" s="153"/>
      <c r="X4406" s="69" t="str">
        <f t="shared" si="140"/>
        <v/>
      </c>
      <c r="Y4406" s="69" t="str">
        <f t="shared" si="141"/>
        <v/>
      </c>
    </row>
    <row r="4407" spans="8:25" x14ac:dyDescent="0.25">
      <c r="H4407" s="155"/>
      <c r="I4407" s="151"/>
      <c r="J4407" s="152"/>
      <c r="K4407" s="153"/>
      <c r="L4407" s="153"/>
      <c r="M4407" s="153"/>
      <c r="N4407" s="153"/>
      <c r="O4407" s="153"/>
      <c r="P4407" s="153"/>
      <c r="Q4407" s="153"/>
      <c r="R4407" s="153"/>
      <c r="S4407" s="152"/>
      <c r="T4407" s="153"/>
      <c r="X4407" s="69" t="str">
        <f t="shared" si="140"/>
        <v/>
      </c>
      <c r="Y4407" s="69" t="str">
        <f t="shared" si="141"/>
        <v/>
      </c>
    </row>
    <row r="4408" spans="8:25" x14ac:dyDescent="0.25">
      <c r="H4408" s="155"/>
      <c r="I4408" s="151"/>
      <c r="J4408" s="152"/>
      <c r="K4408" s="153"/>
      <c r="L4408" s="153"/>
      <c r="M4408" s="153"/>
      <c r="N4408" s="153"/>
      <c r="O4408" s="153"/>
      <c r="P4408" s="153"/>
      <c r="Q4408" s="153"/>
      <c r="R4408" s="153"/>
      <c r="S4408" s="152"/>
      <c r="T4408" s="153"/>
      <c r="X4408" s="69" t="str">
        <f t="shared" si="140"/>
        <v/>
      </c>
      <c r="Y4408" s="69" t="str">
        <f t="shared" si="141"/>
        <v/>
      </c>
    </row>
    <row r="4409" spans="8:25" x14ac:dyDescent="0.25">
      <c r="H4409" s="155"/>
      <c r="I4409" s="151"/>
      <c r="J4409" s="152"/>
      <c r="K4409" s="153"/>
      <c r="L4409" s="153"/>
      <c r="M4409" s="153"/>
      <c r="N4409" s="153"/>
      <c r="O4409" s="153"/>
      <c r="P4409" s="153"/>
      <c r="Q4409" s="153"/>
      <c r="R4409" s="153"/>
      <c r="S4409" s="152"/>
      <c r="T4409" s="153"/>
      <c r="X4409" s="69" t="str">
        <f t="shared" si="140"/>
        <v/>
      </c>
      <c r="Y4409" s="69" t="str">
        <f t="shared" si="141"/>
        <v/>
      </c>
    </row>
    <row r="4410" spans="8:25" x14ac:dyDescent="0.25">
      <c r="H4410" s="155"/>
      <c r="I4410" s="151"/>
      <c r="J4410" s="152"/>
      <c r="K4410" s="153"/>
      <c r="L4410" s="153"/>
      <c r="M4410" s="153"/>
      <c r="N4410" s="153"/>
      <c r="O4410" s="153"/>
      <c r="P4410" s="153"/>
      <c r="Q4410" s="153"/>
      <c r="R4410" s="153"/>
      <c r="S4410" s="152"/>
      <c r="T4410" s="153"/>
      <c r="X4410" s="69" t="str">
        <f t="shared" si="140"/>
        <v/>
      </c>
      <c r="Y4410" s="69" t="str">
        <f t="shared" si="141"/>
        <v/>
      </c>
    </row>
    <row r="4411" spans="8:25" x14ac:dyDescent="0.25">
      <c r="H4411" s="155"/>
      <c r="I4411" s="151"/>
      <c r="J4411" s="152"/>
      <c r="K4411" s="153"/>
      <c r="L4411" s="153"/>
      <c r="M4411" s="153"/>
      <c r="N4411" s="153"/>
      <c r="O4411" s="153"/>
      <c r="P4411" s="153"/>
      <c r="Q4411" s="153"/>
      <c r="R4411" s="153"/>
      <c r="S4411" s="152"/>
      <c r="T4411" s="153"/>
      <c r="X4411" s="69" t="str">
        <f t="shared" si="140"/>
        <v/>
      </c>
      <c r="Y4411" s="69" t="str">
        <f t="shared" si="141"/>
        <v/>
      </c>
    </row>
    <row r="4412" spans="8:25" x14ac:dyDescent="0.25">
      <c r="H4412" s="155"/>
      <c r="I4412" s="151"/>
      <c r="J4412" s="152"/>
      <c r="K4412" s="153"/>
      <c r="L4412" s="153"/>
      <c r="M4412" s="153"/>
      <c r="N4412" s="153"/>
      <c r="O4412" s="153"/>
      <c r="P4412" s="153"/>
      <c r="Q4412" s="153"/>
      <c r="R4412" s="153"/>
      <c r="S4412" s="152"/>
      <c r="T4412" s="153"/>
      <c r="X4412" s="69" t="str">
        <f t="shared" si="140"/>
        <v/>
      </c>
      <c r="Y4412" s="69" t="str">
        <f t="shared" si="141"/>
        <v/>
      </c>
    </row>
    <row r="4413" spans="8:25" x14ac:dyDescent="0.25">
      <c r="H4413" s="155"/>
      <c r="I4413" s="151"/>
      <c r="J4413" s="152"/>
      <c r="K4413" s="153"/>
      <c r="L4413" s="153"/>
      <c r="M4413" s="153"/>
      <c r="N4413" s="153"/>
      <c r="O4413" s="153"/>
      <c r="P4413" s="153"/>
      <c r="Q4413" s="153"/>
      <c r="R4413" s="153"/>
      <c r="S4413" s="152"/>
      <c r="T4413" s="153"/>
      <c r="X4413" s="69" t="str">
        <f t="shared" si="140"/>
        <v/>
      </c>
      <c r="Y4413" s="69" t="str">
        <f t="shared" si="141"/>
        <v/>
      </c>
    </row>
    <row r="4414" spans="8:25" x14ac:dyDescent="0.25">
      <c r="H4414" s="155"/>
      <c r="I4414" s="151"/>
      <c r="J4414" s="152"/>
      <c r="K4414" s="153"/>
      <c r="L4414" s="153"/>
      <c r="M4414" s="153"/>
      <c r="N4414" s="153"/>
      <c r="O4414" s="153"/>
      <c r="P4414" s="153"/>
      <c r="Q4414" s="153"/>
      <c r="R4414" s="153"/>
      <c r="S4414" s="152"/>
      <c r="T4414" s="153"/>
      <c r="X4414" s="69" t="str">
        <f t="shared" si="140"/>
        <v/>
      </c>
      <c r="Y4414" s="69" t="str">
        <f t="shared" si="141"/>
        <v/>
      </c>
    </row>
    <row r="4415" spans="8:25" x14ac:dyDescent="0.25">
      <c r="H4415" s="155"/>
      <c r="I4415" s="151"/>
      <c r="J4415" s="152"/>
      <c r="K4415" s="153"/>
      <c r="L4415" s="153"/>
      <c r="M4415" s="153"/>
      <c r="N4415" s="153"/>
      <c r="O4415" s="153"/>
      <c r="P4415" s="153"/>
      <c r="Q4415" s="153"/>
      <c r="R4415" s="153"/>
      <c r="S4415" s="152"/>
      <c r="T4415" s="153"/>
      <c r="X4415" s="69" t="str">
        <f t="shared" si="140"/>
        <v/>
      </c>
      <c r="Y4415" s="69" t="str">
        <f t="shared" si="141"/>
        <v/>
      </c>
    </row>
    <row r="4416" spans="8:25" x14ac:dyDescent="0.25">
      <c r="H4416" s="155"/>
      <c r="I4416" s="151"/>
      <c r="J4416" s="152"/>
      <c r="K4416" s="153"/>
      <c r="L4416" s="153"/>
      <c r="M4416" s="153"/>
      <c r="N4416" s="153"/>
      <c r="O4416" s="153"/>
      <c r="P4416" s="153"/>
      <c r="Q4416" s="153"/>
      <c r="R4416" s="153"/>
      <c r="S4416" s="152"/>
      <c r="T4416" s="153"/>
      <c r="X4416" s="69" t="str">
        <f t="shared" si="140"/>
        <v/>
      </c>
      <c r="Y4416" s="69" t="str">
        <f t="shared" si="141"/>
        <v/>
      </c>
    </row>
    <row r="4417" spans="8:25" x14ac:dyDescent="0.25">
      <c r="H4417" s="155"/>
      <c r="I4417" s="151"/>
      <c r="J4417" s="152"/>
      <c r="K4417" s="153"/>
      <c r="L4417" s="153"/>
      <c r="M4417" s="153"/>
      <c r="N4417" s="153"/>
      <c r="O4417" s="153"/>
      <c r="P4417" s="153"/>
      <c r="Q4417" s="153"/>
      <c r="R4417" s="153"/>
      <c r="S4417" s="152"/>
      <c r="T4417" s="153"/>
      <c r="X4417" s="69" t="str">
        <f t="shared" si="140"/>
        <v/>
      </c>
      <c r="Y4417" s="69" t="str">
        <f t="shared" si="141"/>
        <v/>
      </c>
    </row>
    <row r="4418" spans="8:25" x14ac:dyDescent="0.25">
      <c r="H4418" s="155"/>
      <c r="I4418" s="151"/>
      <c r="J4418" s="152"/>
      <c r="K4418" s="153"/>
      <c r="L4418" s="153"/>
      <c r="M4418" s="153"/>
      <c r="N4418" s="153"/>
      <c r="O4418" s="153"/>
      <c r="P4418" s="153"/>
      <c r="Q4418" s="153"/>
      <c r="R4418" s="153"/>
      <c r="S4418" s="152"/>
      <c r="T4418" s="153"/>
      <c r="X4418" s="69" t="str">
        <f t="shared" ref="X4418:X4481" si="142">IF(W4418&lt;&gt;"",W4418-I4418,"")</f>
        <v/>
      </c>
      <c r="Y4418" s="69" t="str">
        <f t="shared" si="141"/>
        <v/>
      </c>
    </row>
    <row r="4419" spans="8:25" x14ac:dyDescent="0.25">
      <c r="H4419" s="155"/>
      <c r="I4419" s="151"/>
      <c r="J4419" s="152"/>
      <c r="K4419" s="153"/>
      <c r="L4419" s="153"/>
      <c r="M4419" s="153"/>
      <c r="N4419" s="153"/>
      <c r="O4419" s="153"/>
      <c r="P4419" s="153"/>
      <c r="Q4419" s="153"/>
      <c r="R4419" s="153"/>
      <c r="S4419" s="152"/>
      <c r="T4419" s="153"/>
      <c r="X4419" s="69" t="str">
        <f t="shared" si="142"/>
        <v/>
      </c>
      <c r="Y4419" s="69" t="str">
        <f t="shared" ref="Y4419:Y4482" si="143">IF(X4419&lt;&gt;"",IF(X4419&lt;365,"&lt; 1 year",IF(X4419&lt;730,"1-2",IF(X4419&lt;1095,"2-3",IF(X4419&lt;1460,"3-4",IF(X4419&lt;1825,"4-5","5+"))))),"")</f>
        <v/>
      </c>
    </row>
    <row r="4420" spans="8:25" x14ac:dyDescent="0.25">
      <c r="H4420" s="155"/>
      <c r="I4420" s="151"/>
      <c r="J4420" s="152"/>
      <c r="K4420" s="153"/>
      <c r="L4420" s="153"/>
      <c r="M4420" s="153"/>
      <c r="N4420" s="153"/>
      <c r="O4420" s="153"/>
      <c r="P4420" s="153"/>
      <c r="Q4420" s="153"/>
      <c r="R4420" s="153"/>
      <c r="S4420" s="152"/>
      <c r="T4420" s="153"/>
      <c r="X4420" s="69" t="str">
        <f t="shared" si="142"/>
        <v/>
      </c>
      <c r="Y4420" s="69" t="str">
        <f t="shared" si="143"/>
        <v/>
      </c>
    </row>
    <row r="4421" spans="8:25" x14ac:dyDescent="0.25">
      <c r="H4421" s="155"/>
      <c r="I4421" s="151"/>
      <c r="J4421" s="152"/>
      <c r="K4421" s="153"/>
      <c r="L4421" s="153"/>
      <c r="M4421" s="153"/>
      <c r="N4421" s="153"/>
      <c r="O4421" s="153"/>
      <c r="P4421" s="153"/>
      <c r="Q4421" s="153"/>
      <c r="R4421" s="153"/>
      <c r="S4421" s="152"/>
      <c r="T4421" s="153"/>
      <c r="X4421" s="69" t="str">
        <f t="shared" si="142"/>
        <v/>
      </c>
      <c r="Y4421" s="69" t="str">
        <f t="shared" si="143"/>
        <v/>
      </c>
    </row>
    <row r="4422" spans="8:25" x14ac:dyDescent="0.25">
      <c r="H4422" s="155"/>
      <c r="I4422" s="151"/>
      <c r="J4422" s="152"/>
      <c r="K4422" s="153"/>
      <c r="L4422" s="153"/>
      <c r="M4422" s="153"/>
      <c r="N4422" s="153"/>
      <c r="O4422" s="153"/>
      <c r="P4422" s="153"/>
      <c r="Q4422" s="153"/>
      <c r="R4422" s="153"/>
      <c r="S4422" s="152"/>
      <c r="T4422" s="153"/>
      <c r="X4422" s="69" t="str">
        <f t="shared" si="142"/>
        <v/>
      </c>
      <c r="Y4422" s="69" t="str">
        <f t="shared" si="143"/>
        <v/>
      </c>
    </row>
    <row r="4423" spans="8:25" x14ac:dyDescent="0.25">
      <c r="H4423" s="155"/>
      <c r="I4423" s="151"/>
      <c r="J4423" s="152"/>
      <c r="K4423" s="153"/>
      <c r="L4423" s="153"/>
      <c r="M4423" s="153"/>
      <c r="N4423" s="153"/>
      <c r="O4423" s="153"/>
      <c r="P4423" s="153"/>
      <c r="Q4423" s="153"/>
      <c r="R4423" s="153"/>
      <c r="S4423" s="152"/>
      <c r="T4423" s="153"/>
      <c r="X4423" s="69" t="str">
        <f t="shared" si="142"/>
        <v/>
      </c>
      <c r="Y4423" s="69" t="str">
        <f t="shared" si="143"/>
        <v/>
      </c>
    </row>
    <row r="4424" spans="8:25" x14ac:dyDescent="0.25">
      <c r="H4424" s="155"/>
      <c r="I4424" s="151"/>
      <c r="J4424" s="152"/>
      <c r="K4424" s="153"/>
      <c r="L4424" s="153"/>
      <c r="M4424" s="153"/>
      <c r="N4424" s="153"/>
      <c r="O4424" s="153"/>
      <c r="P4424" s="153"/>
      <c r="Q4424" s="153"/>
      <c r="R4424" s="153"/>
      <c r="S4424" s="152"/>
      <c r="T4424" s="153"/>
      <c r="X4424" s="69" t="str">
        <f t="shared" si="142"/>
        <v/>
      </c>
      <c r="Y4424" s="69" t="str">
        <f t="shared" si="143"/>
        <v/>
      </c>
    </row>
    <row r="4425" spans="8:25" x14ac:dyDescent="0.25">
      <c r="H4425" s="155"/>
      <c r="I4425" s="151"/>
      <c r="J4425" s="152"/>
      <c r="K4425" s="153"/>
      <c r="L4425" s="153"/>
      <c r="M4425" s="153"/>
      <c r="N4425" s="153"/>
      <c r="O4425" s="153"/>
      <c r="P4425" s="153"/>
      <c r="Q4425" s="153"/>
      <c r="R4425" s="153"/>
      <c r="S4425" s="152"/>
      <c r="T4425" s="153"/>
      <c r="X4425" s="69" t="str">
        <f t="shared" si="142"/>
        <v/>
      </c>
      <c r="Y4425" s="69" t="str">
        <f t="shared" si="143"/>
        <v/>
      </c>
    </row>
    <row r="4426" spans="8:25" x14ac:dyDescent="0.25">
      <c r="H4426" s="155"/>
      <c r="I4426" s="151"/>
      <c r="J4426" s="152"/>
      <c r="K4426" s="153"/>
      <c r="L4426" s="153"/>
      <c r="M4426" s="153"/>
      <c r="N4426" s="153"/>
      <c r="O4426" s="153"/>
      <c r="P4426" s="153"/>
      <c r="Q4426" s="153"/>
      <c r="R4426" s="153"/>
      <c r="S4426" s="152"/>
      <c r="T4426" s="153"/>
      <c r="X4426" s="69" t="str">
        <f t="shared" si="142"/>
        <v/>
      </c>
      <c r="Y4426" s="69" t="str">
        <f t="shared" si="143"/>
        <v/>
      </c>
    </row>
    <row r="4427" spans="8:25" x14ac:dyDescent="0.25">
      <c r="H4427" s="155"/>
      <c r="I4427" s="151"/>
      <c r="J4427" s="152"/>
      <c r="K4427" s="153"/>
      <c r="L4427" s="153"/>
      <c r="M4427" s="153"/>
      <c r="N4427" s="153"/>
      <c r="O4427" s="153"/>
      <c r="P4427" s="153"/>
      <c r="Q4427" s="153"/>
      <c r="R4427" s="153"/>
      <c r="S4427" s="152"/>
      <c r="T4427" s="153"/>
      <c r="X4427" s="69" t="str">
        <f t="shared" si="142"/>
        <v/>
      </c>
      <c r="Y4427" s="69" t="str">
        <f t="shared" si="143"/>
        <v/>
      </c>
    </row>
    <row r="4428" spans="8:25" x14ac:dyDescent="0.25">
      <c r="H4428" s="155"/>
      <c r="I4428" s="151"/>
      <c r="J4428" s="152"/>
      <c r="K4428" s="153"/>
      <c r="L4428" s="153"/>
      <c r="M4428" s="153"/>
      <c r="N4428" s="153"/>
      <c r="O4428" s="153"/>
      <c r="P4428" s="153"/>
      <c r="Q4428" s="153"/>
      <c r="R4428" s="153"/>
      <c r="S4428" s="152"/>
      <c r="T4428" s="153"/>
      <c r="X4428" s="69" t="str">
        <f t="shared" si="142"/>
        <v/>
      </c>
      <c r="Y4428" s="69" t="str">
        <f t="shared" si="143"/>
        <v/>
      </c>
    </row>
    <row r="4429" spans="8:25" x14ac:dyDescent="0.25">
      <c r="H4429" s="155"/>
      <c r="I4429" s="151"/>
      <c r="J4429" s="152"/>
      <c r="K4429" s="153"/>
      <c r="L4429" s="153"/>
      <c r="M4429" s="153"/>
      <c r="N4429" s="153"/>
      <c r="O4429" s="153"/>
      <c r="P4429" s="153"/>
      <c r="Q4429" s="153"/>
      <c r="R4429" s="153"/>
      <c r="S4429" s="152"/>
      <c r="T4429" s="153"/>
      <c r="X4429" s="69" t="str">
        <f t="shared" si="142"/>
        <v/>
      </c>
      <c r="Y4429" s="69" t="str">
        <f t="shared" si="143"/>
        <v/>
      </c>
    </row>
    <row r="4430" spans="8:25" x14ac:dyDescent="0.25">
      <c r="H4430" s="155"/>
      <c r="I4430" s="151"/>
      <c r="J4430" s="152"/>
      <c r="K4430" s="153"/>
      <c r="L4430" s="153"/>
      <c r="M4430" s="153"/>
      <c r="N4430" s="153"/>
      <c r="O4430" s="153"/>
      <c r="P4430" s="153"/>
      <c r="Q4430" s="153"/>
      <c r="R4430" s="153"/>
      <c r="S4430" s="152"/>
      <c r="T4430" s="153"/>
      <c r="X4430" s="69" t="str">
        <f t="shared" si="142"/>
        <v/>
      </c>
      <c r="Y4430" s="69" t="str">
        <f t="shared" si="143"/>
        <v/>
      </c>
    </row>
    <row r="4431" spans="8:25" x14ac:dyDescent="0.25">
      <c r="H4431" s="155"/>
      <c r="I4431" s="151"/>
      <c r="J4431" s="152"/>
      <c r="K4431" s="153"/>
      <c r="L4431" s="153"/>
      <c r="M4431" s="153"/>
      <c r="N4431" s="153"/>
      <c r="O4431" s="153"/>
      <c r="P4431" s="153"/>
      <c r="Q4431" s="153"/>
      <c r="R4431" s="153"/>
      <c r="S4431" s="152"/>
      <c r="T4431" s="153"/>
      <c r="X4431" s="69" t="str">
        <f t="shared" si="142"/>
        <v/>
      </c>
      <c r="Y4431" s="69" t="str">
        <f t="shared" si="143"/>
        <v/>
      </c>
    </row>
    <row r="4432" spans="8:25" x14ac:dyDescent="0.25">
      <c r="H4432" s="155"/>
      <c r="I4432" s="151"/>
      <c r="J4432" s="152"/>
      <c r="K4432" s="153"/>
      <c r="L4432" s="153"/>
      <c r="M4432" s="153"/>
      <c r="N4432" s="153"/>
      <c r="O4432" s="153"/>
      <c r="P4432" s="153"/>
      <c r="Q4432" s="153"/>
      <c r="R4432" s="153"/>
      <c r="S4432" s="152"/>
      <c r="T4432" s="153"/>
      <c r="X4432" s="69" t="str">
        <f t="shared" si="142"/>
        <v/>
      </c>
      <c r="Y4432" s="69" t="str">
        <f t="shared" si="143"/>
        <v/>
      </c>
    </row>
    <row r="4433" spans="8:25" x14ac:dyDescent="0.25">
      <c r="H4433" s="155"/>
      <c r="I4433" s="151"/>
      <c r="J4433" s="152"/>
      <c r="K4433" s="153"/>
      <c r="L4433" s="153"/>
      <c r="M4433" s="153"/>
      <c r="N4433" s="153"/>
      <c r="O4433" s="153"/>
      <c r="P4433" s="153"/>
      <c r="Q4433" s="153"/>
      <c r="R4433" s="153"/>
      <c r="S4433" s="152"/>
      <c r="T4433" s="153"/>
      <c r="X4433" s="69" t="str">
        <f t="shared" si="142"/>
        <v/>
      </c>
      <c r="Y4433" s="69" t="str">
        <f t="shared" si="143"/>
        <v/>
      </c>
    </row>
    <row r="4434" spans="8:25" x14ac:dyDescent="0.25">
      <c r="H4434" s="155"/>
      <c r="I4434" s="151"/>
      <c r="J4434" s="152"/>
      <c r="K4434" s="153"/>
      <c r="L4434" s="153"/>
      <c r="M4434" s="153"/>
      <c r="N4434" s="153"/>
      <c r="O4434" s="153"/>
      <c r="P4434" s="153"/>
      <c r="Q4434" s="153"/>
      <c r="R4434" s="153"/>
      <c r="S4434" s="152"/>
      <c r="T4434" s="153"/>
      <c r="X4434" s="69" t="str">
        <f t="shared" si="142"/>
        <v/>
      </c>
      <c r="Y4434" s="69" t="str">
        <f t="shared" si="143"/>
        <v/>
      </c>
    </row>
    <row r="4435" spans="8:25" x14ac:dyDescent="0.25">
      <c r="H4435" s="155"/>
      <c r="I4435" s="151"/>
      <c r="J4435" s="152"/>
      <c r="K4435" s="153"/>
      <c r="L4435" s="153"/>
      <c r="M4435" s="153"/>
      <c r="N4435" s="153"/>
      <c r="O4435" s="153"/>
      <c r="P4435" s="153"/>
      <c r="Q4435" s="153"/>
      <c r="R4435" s="153"/>
      <c r="S4435" s="152"/>
      <c r="T4435" s="153"/>
      <c r="X4435" s="69" t="str">
        <f t="shared" si="142"/>
        <v/>
      </c>
      <c r="Y4435" s="69" t="str">
        <f t="shared" si="143"/>
        <v/>
      </c>
    </row>
    <row r="4436" spans="8:25" x14ac:dyDescent="0.25">
      <c r="H4436" s="155"/>
      <c r="I4436" s="151"/>
      <c r="J4436" s="152"/>
      <c r="K4436" s="153"/>
      <c r="L4436" s="153"/>
      <c r="M4436" s="153"/>
      <c r="N4436" s="153"/>
      <c r="O4436" s="153"/>
      <c r="P4436" s="153"/>
      <c r="Q4436" s="153"/>
      <c r="R4436" s="153"/>
      <c r="S4436" s="152"/>
      <c r="T4436" s="153"/>
      <c r="X4436" s="69" t="str">
        <f t="shared" si="142"/>
        <v/>
      </c>
      <c r="Y4436" s="69" t="str">
        <f t="shared" si="143"/>
        <v/>
      </c>
    </row>
    <row r="4437" spans="8:25" x14ac:dyDescent="0.25">
      <c r="H4437" s="155"/>
      <c r="I4437" s="151"/>
      <c r="J4437" s="152"/>
      <c r="K4437" s="153"/>
      <c r="L4437" s="153"/>
      <c r="M4437" s="153"/>
      <c r="N4437" s="153"/>
      <c r="O4437" s="153"/>
      <c r="P4437" s="153"/>
      <c r="Q4437" s="153"/>
      <c r="R4437" s="153"/>
      <c r="S4437" s="152"/>
      <c r="T4437" s="153"/>
      <c r="X4437" s="69" t="str">
        <f t="shared" si="142"/>
        <v/>
      </c>
      <c r="Y4437" s="69" t="str">
        <f t="shared" si="143"/>
        <v/>
      </c>
    </row>
    <row r="4438" spans="8:25" x14ac:dyDescent="0.25">
      <c r="H4438" s="155"/>
      <c r="I4438" s="151"/>
      <c r="J4438" s="152"/>
      <c r="K4438" s="153"/>
      <c r="L4438" s="153"/>
      <c r="M4438" s="153"/>
      <c r="N4438" s="153"/>
      <c r="O4438" s="153"/>
      <c r="P4438" s="153"/>
      <c r="Q4438" s="153"/>
      <c r="R4438" s="153"/>
      <c r="S4438" s="152"/>
      <c r="T4438" s="153"/>
      <c r="X4438" s="69" t="str">
        <f t="shared" si="142"/>
        <v/>
      </c>
      <c r="Y4438" s="69" t="str">
        <f t="shared" si="143"/>
        <v/>
      </c>
    </row>
    <row r="4439" spans="8:25" x14ac:dyDescent="0.25">
      <c r="H4439" s="155"/>
      <c r="I4439" s="151"/>
      <c r="J4439" s="152"/>
      <c r="K4439" s="153"/>
      <c r="L4439" s="153"/>
      <c r="M4439" s="153"/>
      <c r="N4439" s="153"/>
      <c r="O4439" s="153"/>
      <c r="P4439" s="153"/>
      <c r="Q4439" s="153"/>
      <c r="R4439" s="153"/>
      <c r="S4439" s="152"/>
      <c r="T4439" s="153"/>
      <c r="X4439" s="69" t="str">
        <f t="shared" si="142"/>
        <v/>
      </c>
      <c r="Y4439" s="69" t="str">
        <f t="shared" si="143"/>
        <v/>
      </c>
    </row>
    <row r="4440" spans="8:25" x14ac:dyDescent="0.25">
      <c r="H4440" s="155"/>
      <c r="I4440" s="151"/>
      <c r="J4440" s="152"/>
      <c r="K4440" s="153"/>
      <c r="L4440" s="153"/>
      <c r="M4440" s="153"/>
      <c r="N4440" s="153"/>
      <c r="O4440" s="153"/>
      <c r="P4440" s="153"/>
      <c r="Q4440" s="153"/>
      <c r="R4440" s="153"/>
      <c r="S4440" s="152"/>
      <c r="T4440" s="153"/>
      <c r="X4440" s="69" t="str">
        <f t="shared" si="142"/>
        <v/>
      </c>
      <c r="Y4440" s="69" t="str">
        <f t="shared" si="143"/>
        <v/>
      </c>
    </row>
    <row r="4441" spans="8:25" x14ac:dyDescent="0.25">
      <c r="H4441" s="155"/>
      <c r="I4441" s="151"/>
      <c r="J4441" s="152"/>
      <c r="K4441" s="153"/>
      <c r="L4441" s="153"/>
      <c r="M4441" s="153"/>
      <c r="N4441" s="153"/>
      <c r="O4441" s="153"/>
      <c r="P4441" s="153"/>
      <c r="Q4441" s="153"/>
      <c r="R4441" s="153"/>
      <c r="S4441" s="152"/>
      <c r="T4441" s="153"/>
      <c r="X4441" s="69" t="str">
        <f t="shared" si="142"/>
        <v/>
      </c>
      <c r="Y4441" s="69" t="str">
        <f t="shared" si="143"/>
        <v/>
      </c>
    </row>
    <row r="4442" spans="8:25" x14ac:dyDescent="0.25">
      <c r="H4442" s="155"/>
      <c r="I4442" s="151"/>
      <c r="J4442" s="152"/>
      <c r="K4442" s="153"/>
      <c r="L4442" s="153"/>
      <c r="M4442" s="153"/>
      <c r="N4442" s="153"/>
      <c r="O4442" s="153"/>
      <c r="P4442" s="153"/>
      <c r="Q4442" s="153"/>
      <c r="R4442" s="153"/>
      <c r="S4442" s="152"/>
      <c r="T4442" s="153"/>
      <c r="X4442" s="69" t="str">
        <f t="shared" si="142"/>
        <v/>
      </c>
      <c r="Y4442" s="69" t="str">
        <f t="shared" si="143"/>
        <v/>
      </c>
    </row>
    <row r="4443" spans="8:25" x14ac:dyDescent="0.25">
      <c r="H4443" s="155"/>
      <c r="I4443" s="151"/>
      <c r="J4443" s="152"/>
      <c r="K4443" s="153"/>
      <c r="L4443" s="153"/>
      <c r="M4443" s="153"/>
      <c r="N4443" s="153"/>
      <c r="O4443" s="153"/>
      <c r="P4443" s="153"/>
      <c r="Q4443" s="153"/>
      <c r="R4443" s="153"/>
      <c r="S4443" s="152"/>
      <c r="T4443" s="153"/>
      <c r="X4443" s="69" t="str">
        <f t="shared" si="142"/>
        <v/>
      </c>
      <c r="Y4443" s="69" t="str">
        <f t="shared" si="143"/>
        <v/>
      </c>
    </row>
    <row r="4444" spans="8:25" x14ac:dyDescent="0.25">
      <c r="H4444" s="155"/>
      <c r="I4444" s="151"/>
      <c r="J4444" s="152"/>
      <c r="K4444" s="153"/>
      <c r="L4444" s="153"/>
      <c r="M4444" s="153"/>
      <c r="N4444" s="153"/>
      <c r="O4444" s="153"/>
      <c r="P4444" s="153"/>
      <c r="Q4444" s="153"/>
      <c r="R4444" s="153"/>
      <c r="S4444" s="152"/>
      <c r="T4444" s="153"/>
      <c r="X4444" s="69" t="str">
        <f t="shared" si="142"/>
        <v/>
      </c>
      <c r="Y4444" s="69" t="str">
        <f t="shared" si="143"/>
        <v/>
      </c>
    </row>
    <row r="4445" spans="8:25" x14ac:dyDescent="0.25">
      <c r="H4445" s="155"/>
      <c r="I4445" s="151"/>
      <c r="J4445" s="152"/>
      <c r="K4445" s="153"/>
      <c r="L4445" s="153"/>
      <c r="M4445" s="153"/>
      <c r="N4445" s="153"/>
      <c r="O4445" s="153"/>
      <c r="P4445" s="153"/>
      <c r="Q4445" s="153"/>
      <c r="R4445" s="153"/>
      <c r="S4445" s="152"/>
      <c r="T4445" s="153"/>
      <c r="X4445" s="69" t="str">
        <f t="shared" si="142"/>
        <v/>
      </c>
      <c r="Y4445" s="69" t="str">
        <f t="shared" si="143"/>
        <v/>
      </c>
    </row>
    <row r="4446" spans="8:25" x14ac:dyDescent="0.25">
      <c r="H4446" s="155"/>
      <c r="I4446" s="151"/>
      <c r="J4446" s="152"/>
      <c r="K4446" s="153"/>
      <c r="L4446" s="153"/>
      <c r="M4446" s="153"/>
      <c r="N4446" s="153"/>
      <c r="O4446" s="153"/>
      <c r="P4446" s="153"/>
      <c r="Q4446" s="153"/>
      <c r="R4446" s="153"/>
      <c r="S4446" s="152"/>
      <c r="T4446" s="153"/>
      <c r="X4446" s="69" t="str">
        <f t="shared" si="142"/>
        <v/>
      </c>
      <c r="Y4446" s="69" t="str">
        <f t="shared" si="143"/>
        <v/>
      </c>
    </row>
    <row r="4447" spans="8:25" x14ac:dyDescent="0.25">
      <c r="H4447" s="155"/>
      <c r="I4447" s="151"/>
      <c r="J4447" s="152"/>
      <c r="K4447" s="153"/>
      <c r="L4447" s="153"/>
      <c r="M4447" s="153"/>
      <c r="N4447" s="153"/>
      <c r="O4447" s="153"/>
      <c r="P4447" s="153"/>
      <c r="Q4447" s="153"/>
      <c r="R4447" s="153"/>
      <c r="S4447" s="152"/>
      <c r="T4447" s="153"/>
      <c r="X4447" s="69" t="str">
        <f t="shared" si="142"/>
        <v/>
      </c>
      <c r="Y4447" s="69" t="str">
        <f t="shared" si="143"/>
        <v/>
      </c>
    </row>
    <row r="4448" spans="8:25" x14ac:dyDescent="0.25">
      <c r="H4448" s="155"/>
      <c r="I4448" s="151"/>
      <c r="J4448" s="152"/>
      <c r="K4448" s="153"/>
      <c r="L4448" s="153"/>
      <c r="M4448" s="153"/>
      <c r="N4448" s="153"/>
      <c r="O4448" s="153"/>
      <c r="P4448" s="153"/>
      <c r="Q4448" s="153"/>
      <c r="R4448" s="153"/>
      <c r="S4448" s="152"/>
      <c r="T4448" s="153"/>
      <c r="X4448" s="69" t="str">
        <f t="shared" si="142"/>
        <v/>
      </c>
      <c r="Y4448" s="69" t="str">
        <f t="shared" si="143"/>
        <v/>
      </c>
    </row>
    <row r="4449" spans="8:25" x14ac:dyDescent="0.25">
      <c r="H4449" s="155"/>
      <c r="I4449" s="151"/>
      <c r="J4449" s="152"/>
      <c r="K4449" s="153"/>
      <c r="L4449" s="153"/>
      <c r="M4449" s="153"/>
      <c r="N4449" s="153"/>
      <c r="O4449" s="153"/>
      <c r="P4449" s="153"/>
      <c r="Q4449" s="153"/>
      <c r="R4449" s="153"/>
      <c r="S4449" s="152"/>
      <c r="T4449" s="153"/>
      <c r="X4449" s="69" t="str">
        <f t="shared" si="142"/>
        <v/>
      </c>
      <c r="Y4449" s="69" t="str">
        <f t="shared" si="143"/>
        <v/>
      </c>
    </row>
    <row r="4450" spans="8:25" x14ac:dyDescent="0.25">
      <c r="H4450" s="155"/>
      <c r="I4450" s="151"/>
      <c r="J4450" s="152"/>
      <c r="K4450" s="153"/>
      <c r="L4450" s="153"/>
      <c r="M4450" s="153"/>
      <c r="N4450" s="153"/>
      <c r="O4450" s="153"/>
      <c r="P4450" s="153"/>
      <c r="Q4450" s="153"/>
      <c r="R4450" s="153"/>
      <c r="S4450" s="152"/>
      <c r="T4450" s="153"/>
      <c r="X4450" s="69" t="str">
        <f t="shared" si="142"/>
        <v/>
      </c>
      <c r="Y4450" s="69" t="str">
        <f t="shared" si="143"/>
        <v/>
      </c>
    </row>
    <row r="4451" spans="8:25" x14ac:dyDescent="0.25">
      <c r="H4451" s="155"/>
      <c r="I4451" s="151"/>
      <c r="J4451" s="152"/>
      <c r="K4451" s="153"/>
      <c r="L4451" s="153"/>
      <c r="M4451" s="153"/>
      <c r="N4451" s="153"/>
      <c r="O4451" s="153"/>
      <c r="P4451" s="153"/>
      <c r="Q4451" s="153"/>
      <c r="R4451" s="153"/>
      <c r="S4451" s="152"/>
      <c r="T4451" s="153"/>
      <c r="X4451" s="69" t="str">
        <f t="shared" si="142"/>
        <v/>
      </c>
      <c r="Y4451" s="69" t="str">
        <f t="shared" si="143"/>
        <v/>
      </c>
    </row>
    <row r="4452" spans="8:25" x14ac:dyDescent="0.25">
      <c r="H4452" s="155"/>
      <c r="I4452" s="151"/>
      <c r="J4452" s="152"/>
      <c r="K4452" s="153"/>
      <c r="L4452" s="153"/>
      <c r="M4452" s="153"/>
      <c r="N4452" s="153"/>
      <c r="O4452" s="153"/>
      <c r="P4452" s="153"/>
      <c r="Q4452" s="153"/>
      <c r="R4452" s="153"/>
      <c r="S4452" s="152"/>
      <c r="T4452" s="153"/>
      <c r="X4452" s="69" t="str">
        <f t="shared" si="142"/>
        <v/>
      </c>
      <c r="Y4452" s="69" t="str">
        <f t="shared" si="143"/>
        <v/>
      </c>
    </row>
    <row r="4453" spans="8:25" x14ac:dyDescent="0.25">
      <c r="H4453" s="155"/>
      <c r="I4453" s="151"/>
      <c r="J4453" s="152"/>
      <c r="K4453" s="153"/>
      <c r="L4453" s="153"/>
      <c r="M4453" s="153"/>
      <c r="N4453" s="153"/>
      <c r="O4453" s="153"/>
      <c r="P4453" s="153"/>
      <c r="Q4453" s="153"/>
      <c r="R4453" s="153"/>
      <c r="S4453" s="152"/>
      <c r="T4453" s="153"/>
      <c r="X4453" s="69" t="str">
        <f t="shared" si="142"/>
        <v/>
      </c>
      <c r="Y4453" s="69" t="str">
        <f t="shared" si="143"/>
        <v/>
      </c>
    </row>
    <row r="4454" spans="8:25" x14ac:dyDescent="0.25">
      <c r="H4454" s="155"/>
      <c r="I4454" s="151"/>
      <c r="J4454" s="152"/>
      <c r="K4454" s="153"/>
      <c r="L4454" s="153"/>
      <c r="M4454" s="153"/>
      <c r="N4454" s="153"/>
      <c r="O4454" s="153"/>
      <c r="P4454" s="153"/>
      <c r="Q4454" s="153"/>
      <c r="R4454" s="153"/>
      <c r="S4454" s="152"/>
      <c r="T4454" s="153"/>
      <c r="X4454" s="69" t="str">
        <f t="shared" si="142"/>
        <v/>
      </c>
      <c r="Y4454" s="69" t="str">
        <f t="shared" si="143"/>
        <v/>
      </c>
    </row>
    <row r="4455" spans="8:25" x14ac:dyDescent="0.25">
      <c r="H4455" s="155"/>
      <c r="I4455" s="151"/>
      <c r="J4455" s="152"/>
      <c r="K4455" s="153"/>
      <c r="L4455" s="153"/>
      <c r="M4455" s="153"/>
      <c r="N4455" s="153"/>
      <c r="O4455" s="153"/>
      <c r="P4455" s="153"/>
      <c r="Q4455" s="153"/>
      <c r="R4455" s="153"/>
      <c r="S4455" s="152"/>
      <c r="T4455" s="153"/>
      <c r="X4455" s="69" t="str">
        <f t="shared" si="142"/>
        <v/>
      </c>
      <c r="Y4455" s="69" t="str">
        <f t="shared" si="143"/>
        <v/>
      </c>
    </row>
    <row r="4456" spans="8:25" x14ac:dyDescent="0.25">
      <c r="H4456" s="155"/>
      <c r="I4456" s="151"/>
      <c r="J4456" s="152"/>
      <c r="K4456" s="153"/>
      <c r="L4456" s="153"/>
      <c r="M4456" s="153"/>
      <c r="N4456" s="153"/>
      <c r="O4456" s="153"/>
      <c r="P4456" s="153"/>
      <c r="Q4456" s="153"/>
      <c r="R4456" s="153"/>
      <c r="S4456" s="152"/>
      <c r="T4456" s="153"/>
      <c r="X4456" s="69" t="str">
        <f t="shared" si="142"/>
        <v/>
      </c>
      <c r="Y4456" s="69" t="str">
        <f t="shared" si="143"/>
        <v/>
      </c>
    </row>
    <row r="4457" spans="8:25" x14ac:dyDescent="0.25">
      <c r="H4457" s="155"/>
      <c r="I4457" s="151"/>
      <c r="J4457" s="152"/>
      <c r="K4457" s="153"/>
      <c r="L4457" s="153"/>
      <c r="M4457" s="153"/>
      <c r="N4457" s="153"/>
      <c r="O4457" s="153"/>
      <c r="P4457" s="153"/>
      <c r="Q4457" s="153"/>
      <c r="R4457" s="153"/>
      <c r="S4457" s="152"/>
      <c r="T4457" s="153"/>
      <c r="X4457" s="69" t="str">
        <f t="shared" si="142"/>
        <v/>
      </c>
      <c r="Y4457" s="69" t="str">
        <f t="shared" si="143"/>
        <v/>
      </c>
    </row>
    <row r="4458" spans="8:25" x14ac:dyDescent="0.25">
      <c r="H4458" s="155"/>
      <c r="I4458" s="151"/>
      <c r="J4458" s="152"/>
      <c r="K4458" s="153"/>
      <c r="L4458" s="153"/>
      <c r="M4458" s="153"/>
      <c r="N4458" s="153"/>
      <c r="O4458" s="153"/>
      <c r="P4458" s="153"/>
      <c r="Q4458" s="153"/>
      <c r="R4458" s="153"/>
      <c r="S4458" s="152"/>
      <c r="T4458" s="153"/>
      <c r="X4458" s="69" t="str">
        <f t="shared" si="142"/>
        <v/>
      </c>
      <c r="Y4458" s="69" t="str">
        <f t="shared" si="143"/>
        <v/>
      </c>
    </row>
    <row r="4459" spans="8:25" x14ac:dyDescent="0.25">
      <c r="H4459" s="155"/>
      <c r="I4459" s="151"/>
      <c r="J4459" s="152"/>
      <c r="K4459" s="153"/>
      <c r="L4459" s="153"/>
      <c r="M4459" s="153"/>
      <c r="N4459" s="153"/>
      <c r="O4459" s="153"/>
      <c r="P4459" s="153"/>
      <c r="Q4459" s="153"/>
      <c r="R4459" s="153"/>
      <c r="S4459" s="152"/>
      <c r="T4459" s="153"/>
      <c r="X4459" s="69" t="str">
        <f t="shared" si="142"/>
        <v/>
      </c>
      <c r="Y4459" s="69" t="str">
        <f t="shared" si="143"/>
        <v/>
      </c>
    </row>
    <row r="4460" spans="8:25" x14ac:dyDescent="0.25">
      <c r="H4460" s="155"/>
      <c r="I4460" s="151"/>
      <c r="J4460" s="152"/>
      <c r="K4460" s="153"/>
      <c r="L4460" s="153"/>
      <c r="M4460" s="153"/>
      <c r="N4460" s="153"/>
      <c r="O4460" s="153"/>
      <c r="P4460" s="153"/>
      <c r="Q4460" s="153"/>
      <c r="R4460" s="153"/>
      <c r="S4460" s="152"/>
      <c r="T4460" s="153"/>
      <c r="X4460" s="69" t="str">
        <f t="shared" si="142"/>
        <v/>
      </c>
      <c r="Y4460" s="69" t="str">
        <f t="shared" si="143"/>
        <v/>
      </c>
    </row>
    <row r="4461" spans="8:25" x14ac:dyDescent="0.25">
      <c r="H4461" s="155"/>
      <c r="I4461" s="151"/>
      <c r="J4461" s="152"/>
      <c r="K4461" s="153"/>
      <c r="L4461" s="153"/>
      <c r="M4461" s="153"/>
      <c r="N4461" s="153"/>
      <c r="O4461" s="153"/>
      <c r="P4461" s="153"/>
      <c r="Q4461" s="153"/>
      <c r="R4461" s="153"/>
      <c r="S4461" s="152"/>
      <c r="T4461" s="153"/>
      <c r="X4461" s="69" t="str">
        <f t="shared" si="142"/>
        <v/>
      </c>
      <c r="Y4461" s="69" t="str">
        <f t="shared" si="143"/>
        <v/>
      </c>
    </row>
    <row r="4462" spans="8:25" x14ac:dyDescent="0.25">
      <c r="H4462" s="155"/>
      <c r="I4462" s="151"/>
      <c r="J4462" s="152"/>
      <c r="K4462" s="153"/>
      <c r="L4462" s="153"/>
      <c r="M4462" s="153"/>
      <c r="N4462" s="153"/>
      <c r="O4462" s="153"/>
      <c r="P4462" s="153"/>
      <c r="Q4462" s="153"/>
      <c r="R4462" s="153"/>
      <c r="S4462" s="152"/>
      <c r="T4462" s="153"/>
      <c r="X4462" s="69" t="str">
        <f t="shared" si="142"/>
        <v/>
      </c>
      <c r="Y4462" s="69" t="str">
        <f t="shared" si="143"/>
        <v/>
      </c>
    </row>
    <row r="4463" spans="8:25" x14ac:dyDescent="0.25">
      <c r="H4463" s="155"/>
      <c r="I4463" s="151"/>
      <c r="J4463" s="152"/>
      <c r="K4463" s="153"/>
      <c r="L4463" s="153"/>
      <c r="M4463" s="153"/>
      <c r="N4463" s="153"/>
      <c r="O4463" s="153"/>
      <c r="P4463" s="153"/>
      <c r="Q4463" s="153"/>
      <c r="R4463" s="153"/>
      <c r="S4463" s="152"/>
      <c r="T4463" s="153"/>
      <c r="X4463" s="69" t="str">
        <f t="shared" si="142"/>
        <v/>
      </c>
      <c r="Y4463" s="69" t="str">
        <f t="shared" si="143"/>
        <v/>
      </c>
    </row>
    <row r="4464" spans="8:25" x14ac:dyDescent="0.25">
      <c r="H4464" s="155"/>
      <c r="I4464" s="151"/>
      <c r="J4464" s="152"/>
      <c r="K4464" s="153"/>
      <c r="L4464" s="153"/>
      <c r="M4464" s="153"/>
      <c r="N4464" s="153"/>
      <c r="O4464" s="153"/>
      <c r="P4464" s="153"/>
      <c r="Q4464" s="153"/>
      <c r="R4464" s="153"/>
      <c r="S4464" s="152"/>
      <c r="T4464" s="153"/>
      <c r="X4464" s="69" t="str">
        <f t="shared" si="142"/>
        <v/>
      </c>
      <c r="Y4464" s="69" t="str">
        <f t="shared" si="143"/>
        <v/>
      </c>
    </row>
    <row r="4465" spans="8:25" x14ac:dyDescent="0.25">
      <c r="H4465" s="155"/>
      <c r="I4465" s="151"/>
      <c r="J4465" s="152"/>
      <c r="K4465" s="153"/>
      <c r="L4465" s="153"/>
      <c r="M4465" s="153"/>
      <c r="N4465" s="153"/>
      <c r="O4465" s="153"/>
      <c r="P4465" s="153"/>
      <c r="Q4465" s="153"/>
      <c r="R4465" s="153"/>
      <c r="S4465" s="152"/>
      <c r="T4465" s="153"/>
      <c r="X4465" s="69" t="str">
        <f t="shared" si="142"/>
        <v/>
      </c>
      <c r="Y4465" s="69" t="str">
        <f t="shared" si="143"/>
        <v/>
      </c>
    </row>
    <row r="4466" spans="8:25" x14ac:dyDescent="0.25">
      <c r="H4466" s="155"/>
      <c r="I4466" s="151"/>
      <c r="J4466" s="152"/>
      <c r="K4466" s="153"/>
      <c r="L4466" s="153"/>
      <c r="M4466" s="153"/>
      <c r="N4466" s="153"/>
      <c r="O4466" s="153"/>
      <c r="P4466" s="153"/>
      <c r="Q4466" s="153"/>
      <c r="R4466" s="153"/>
      <c r="S4466" s="152"/>
      <c r="T4466" s="153"/>
      <c r="X4466" s="69" t="str">
        <f t="shared" si="142"/>
        <v/>
      </c>
      <c r="Y4466" s="69" t="str">
        <f t="shared" si="143"/>
        <v/>
      </c>
    </row>
    <row r="4467" spans="8:25" x14ac:dyDescent="0.25">
      <c r="H4467" s="155"/>
      <c r="I4467" s="151"/>
      <c r="J4467" s="152"/>
      <c r="K4467" s="153"/>
      <c r="L4467" s="153"/>
      <c r="M4467" s="153"/>
      <c r="N4467" s="153"/>
      <c r="O4467" s="153"/>
      <c r="P4467" s="153"/>
      <c r="Q4467" s="153"/>
      <c r="R4467" s="153"/>
      <c r="S4467" s="152"/>
      <c r="T4467" s="153"/>
      <c r="X4467" s="69" t="str">
        <f t="shared" si="142"/>
        <v/>
      </c>
      <c r="Y4467" s="69" t="str">
        <f t="shared" si="143"/>
        <v/>
      </c>
    </row>
    <row r="4468" spans="8:25" x14ac:dyDescent="0.25">
      <c r="H4468" s="155"/>
      <c r="I4468" s="151"/>
      <c r="J4468" s="152"/>
      <c r="K4468" s="153"/>
      <c r="L4468" s="153"/>
      <c r="M4468" s="153"/>
      <c r="N4468" s="153"/>
      <c r="O4468" s="153"/>
      <c r="P4468" s="153"/>
      <c r="Q4468" s="153"/>
      <c r="R4468" s="153"/>
      <c r="S4468" s="152"/>
      <c r="T4468" s="153"/>
      <c r="X4468" s="69" t="str">
        <f t="shared" si="142"/>
        <v/>
      </c>
      <c r="Y4468" s="69" t="str">
        <f t="shared" si="143"/>
        <v/>
      </c>
    </row>
    <row r="4469" spans="8:25" x14ac:dyDescent="0.25">
      <c r="H4469" s="155"/>
      <c r="I4469" s="151"/>
      <c r="J4469" s="152"/>
      <c r="K4469" s="153"/>
      <c r="L4469" s="153"/>
      <c r="M4469" s="153"/>
      <c r="N4469" s="153"/>
      <c r="O4469" s="153"/>
      <c r="P4469" s="153"/>
      <c r="Q4469" s="153"/>
      <c r="R4469" s="153"/>
      <c r="S4469" s="152"/>
      <c r="T4469" s="153"/>
      <c r="X4469" s="69" t="str">
        <f t="shared" si="142"/>
        <v/>
      </c>
      <c r="Y4469" s="69" t="str">
        <f t="shared" si="143"/>
        <v/>
      </c>
    </row>
    <row r="4470" spans="8:25" x14ac:dyDescent="0.25">
      <c r="H4470" s="155"/>
      <c r="I4470" s="151"/>
      <c r="J4470" s="152"/>
      <c r="K4470" s="153"/>
      <c r="L4470" s="153"/>
      <c r="M4470" s="153"/>
      <c r="N4470" s="153"/>
      <c r="O4470" s="153"/>
      <c r="P4470" s="153"/>
      <c r="Q4470" s="153"/>
      <c r="R4470" s="153"/>
      <c r="S4470" s="152"/>
      <c r="T4470" s="153"/>
      <c r="X4470" s="69" t="str">
        <f t="shared" si="142"/>
        <v/>
      </c>
      <c r="Y4470" s="69" t="str">
        <f t="shared" si="143"/>
        <v/>
      </c>
    </row>
    <row r="4471" spans="8:25" x14ac:dyDescent="0.25">
      <c r="H4471" s="155"/>
      <c r="I4471" s="151"/>
      <c r="J4471" s="152"/>
      <c r="K4471" s="153"/>
      <c r="L4471" s="153"/>
      <c r="M4471" s="153"/>
      <c r="N4471" s="153"/>
      <c r="O4471" s="153"/>
      <c r="P4471" s="153"/>
      <c r="Q4471" s="153"/>
      <c r="R4471" s="153"/>
      <c r="S4471" s="152"/>
      <c r="T4471" s="153"/>
      <c r="X4471" s="69" t="str">
        <f t="shared" si="142"/>
        <v/>
      </c>
      <c r="Y4471" s="69" t="str">
        <f t="shared" si="143"/>
        <v/>
      </c>
    </row>
    <row r="4472" spans="8:25" x14ac:dyDescent="0.25">
      <c r="H4472" s="155"/>
      <c r="I4472" s="151"/>
      <c r="J4472" s="152"/>
      <c r="K4472" s="153"/>
      <c r="L4472" s="153"/>
      <c r="M4472" s="153"/>
      <c r="N4472" s="153"/>
      <c r="O4472" s="153"/>
      <c r="P4472" s="153"/>
      <c r="Q4472" s="153"/>
      <c r="R4472" s="153"/>
      <c r="S4472" s="152"/>
      <c r="T4472" s="153"/>
      <c r="X4472" s="69" t="str">
        <f t="shared" si="142"/>
        <v/>
      </c>
      <c r="Y4472" s="69" t="str">
        <f t="shared" si="143"/>
        <v/>
      </c>
    </row>
    <row r="4473" spans="8:25" x14ac:dyDescent="0.25">
      <c r="H4473" s="155"/>
      <c r="I4473" s="151"/>
      <c r="J4473" s="152"/>
      <c r="K4473" s="153"/>
      <c r="L4473" s="153"/>
      <c r="M4473" s="153"/>
      <c r="N4473" s="153"/>
      <c r="O4473" s="153"/>
      <c r="P4473" s="153"/>
      <c r="Q4473" s="153"/>
      <c r="R4473" s="153"/>
      <c r="S4473" s="152"/>
      <c r="T4473" s="153"/>
      <c r="X4473" s="69" t="str">
        <f t="shared" si="142"/>
        <v/>
      </c>
      <c r="Y4473" s="69" t="str">
        <f t="shared" si="143"/>
        <v/>
      </c>
    </row>
    <row r="4474" spans="8:25" x14ac:dyDescent="0.25">
      <c r="H4474" s="155"/>
      <c r="I4474" s="151"/>
      <c r="J4474" s="152"/>
      <c r="K4474" s="153"/>
      <c r="L4474" s="153"/>
      <c r="M4474" s="153"/>
      <c r="N4474" s="153"/>
      <c r="O4474" s="153"/>
      <c r="P4474" s="153"/>
      <c r="Q4474" s="153"/>
      <c r="R4474" s="153"/>
      <c r="S4474" s="152"/>
      <c r="T4474" s="153"/>
      <c r="X4474" s="69" t="str">
        <f t="shared" si="142"/>
        <v/>
      </c>
      <c r="Y4474" s="69" t="str">
        <f t="shared" si="143"/>
        <v/>
      </c>
    </row>
    <row r="4475" spans="8:25" x14ac:dyDescent="0.25">
      <c r="H4475" s="155"/>
      <c r="I4475" s="151"/>
      <c r="J4475" s="152"/>
      <c r="K4475" s="153"/>
      <c r="L4475" s="153"/>
      <c r="M4475" s="153"/>
      <c r="N4475" s="153"/>
      <c r="O4475" s="153"/>
      <c r="P4475" s="153"/>
      <c r="Q4475" s="153"/>
      <c r="R4475" s="153"/>
      <c r="S4475" s="152"/>
      <c r="T4475" s="153"/>
      <c r="X4475" s="69" t="str">
        <f t="shared" si="142"/>
        <v/>
      </c>
      <c r="Y4475" s="69" t="str">
        <f t="shared" si="143"/>
        <v/>
      </c>
    </row>
    <row r="4476" spans="8:25" x14ac:dyDescent="0.25">
      <c r="H4476" s="155"/>
      <c r="I4476" s="151"/>
      <c r="J4476" s="152"/>
      <c r="K4476" s="153"/>
      <c r="L4476" s="153"/>
      <c r="M4476" s="153"/>
      <c r="N4476" s="153"/>
      <c r="O4476" s="153"/>
      <c r="P4476" s="153"/>
      <c r="Q4476" s="153"/>
      <c r="R4476" s="153"/>
      <c r="S4476" s="152"/>
      <c r="T4476" s="153"/>
      <c r="X4476" s="69" t="str">
        <f t="shared" si="142"/>
        <v/>
      </c>
      <c r="Y4476" s="69" t="str">
        <f t="shared" si="143"/>
        <v/>
      </c>
    </row>
    <row r="4477" spans="8:25" x14ac:dyDescent="0.25">
      <c r="H4477" s="155"/>
      <c r="I4477" s="151"/>
      <c r="J4477" s="152"/>
      <c r="K4477" s="153"/>
      <c r="L4477" s="153"/>
      <c r="M4477" s="153"/>
      <c r="N4477" s="153"/>
      <c r="O4477" s="153"/>
      <c r="P4477" s="153"/>
      <c r="Q4477" s="153"/>
      <c r="R4477" s="153"/>
      <c r="S4477" s="152"/>
      <c r="T4477" s="153"/>
      <c r="X4477" s="69" t="str">
        <f t="shared" si="142"/>
        <v/>
      </c>
      <c r="Y4477" s="69" t="str">
        <f t="shared" si="143"/>
        <v/>
      </c>
    </row>
    <row r="4478" spans="8:25" x14ac:dyDescent="0.25">
      <c r="H4478" s="155"/>
      <c r="I4478" s="151"/>
      <c r="J4478" s="152"/>
      <c r="K4478" s="153"/>
      <c r="L4478" s="153"/>
      <c r="M4478" s="153"/>
      <c r="N4478" s="153"/>
      <c r="O4478" s="153"/>
      <c r="P4478" s="153"/>
      <c r="Q4478" s="153"/>
      <c r="R4478" s="153"/>
      <c r="S4478" s="152"/>
      <c r="T4478" s="153"/>
      <c r="X4478" s="69" t="str">
        <f t="shared" si="142"/>
        <v/>
      </c>
      <c r="Y4478" s="69" t="str">
        <f t="shared" si="143"/>
        <v/>
      </c>
    </row>
    <row r="4479" spans="8:25" x14ac:dyDescent="0.25">
      <c r="H4479" s="155"/>
      <c r="I4479" s="151"/>
      <c r="J4479" s="152"/>
      <c r="K4479" s="153"/>
      <c r="L4479" s="153"/>
      <c r="M4479" s="153"/>
      <c r="N4479" s="153"/>
      <c r="O4479" s="153"/>
      <c r="P4479" s="153"/>
      <c r="Q4479" s="153"/>
      <c r="R4479" s="153"/>
      <c r="S4479" s="152"/>
      <c r="T4479" s="153"/>
      <c r="X4479" s="69" t="str">
        <f t="shared" si="142"/>
        <v/>
      </c>
      <c r="Y4479" s="69" t="str">
        <f t="shared" si="143"/>
        <v/>
      </c>
    </row>
    <row r="4480" spans="8:25" x14ac:dyDescent="0.25">
      <c r="H4480" s="155"/>
      <c r="I4480" s="151"/>
      <c r="J4480" s="152"/>
      <c r="K4480" s="153"/>
      <c r="L4480" s="153"/>
      <c r="M4480" s="153"/>
      <c r="N4480" s="153"/>
      <c r="O4480" s="153"/>
      <c r="P4480" s="153"/>
      <c r="Q4480" s="153"/>
      <c r="R4480" s="153"/>
      <c r="S4480" s="152"/>
      <c r="T4480" s="153"/>
      <c r="X4480" s="69" t="str">
        <f t="shared" si="142"/>
        <v/>
      </c>
      <c r="Y4480" s="69" t="str">
        <f t="shared" si="143"/>
        <v/>
      </c>
    </row>
    <row r="4481" spans="8:25" x14ac:dyDescent="0.25">
      <c r="H4481" s="155"/>
      <c r="I4481" s="151"/>
      <c r="J4481" s="152"/>
      <c r="K4481" s="153"/>
      <c r="L4481" s="153"/>
      <c r="M4481" s="153"/>
      <c r="N4481" s="153"/>
      <c r="O4481" s="153"/>
      <c r="P4481" s="153"/>
      <c r="Q4481" s="153"/>
      <c r="R4481" s="153"/>
      <c r="S4481" s="152"/>
      <c r="T4481" s="153"/>
      <c r="X4481" s="69" t="str">
        <f t="shared" si="142"/>
        <v/>
      </c>
      <c r="Y4481" s="69" t="str">
        <f t="shared" si="143"/>
        <v/>
      </c>
    </row>
    <row r="4482" spans="8:25" x14ac:dyDescent="0.25">
      <c r="H4482" s="155"/>
      <c r="I4482" s="151"/>
      <c r="J4482" s="152"/>
      <c r="K4482" s="153"/>
      <c r="L4482" s="153"/>
      <c r="M4482" s="153"/>
      <c r="N4482" s="153"/>
      <c r="O4482" s="153"/>
      <c r="P4482" s="153"/>
      <c r="Q4482" s="153"/>
      <c r="R4482" s="153"/>
      <c r="S4482" s="152"/>
      <c r="T4482" s="153"/>
      <c r="X4482" s="69" t="str">
        <f t="shared" ref="X4482:X4545" si="144">IF(W4482&lt;&gt;"",W4482-I4482,"")</f>
        <v/>
      </c>
      <c r="Y4482" s="69" t="str">
        <f t="shared" si="143"/>
        <v/>
      </c>
    </row>
    <row r="4483" spans="8:25" x14ac:dyDescent="0.25">
      <c r="H4483" s="155"/>
      <c r="I4483" s="151"/>
      <c r="J4483" s="152"/>
      <c r="K4483" s="153"/>
      <c r="L4483" s="153"/>
      <c r="M4483" s="153"/>
      <c r="N4483" s="153"/>
      <c r="O4483" s="153"/>
      <c r="P4483" s="153"/>
      <c r="Q4483" s="153"/>
      <c r="R4483" s="153"/>
      <c r="S4483" s="152"/>
      <c r="T4483" s="153"/>
      <c r="X4483" s="69" t="str">
        <f t="shared" si="144"/>
        <v/>
      </c>
      <c r="Y4483" s="69" t="str">
        <f t="shared" ref="Y4483:Y4546" si="145">IF(X4483&lt;&gt;"",IF(X4483&lt;365,"&lt; 1 year",IF(X4483&lt;730,"1-2",IF(X4483&lt;1095,"2-3",IF(X4483&lt;1460,"3-4",IF(X4483&lt;1825,"4-5","5+"))))),"")</f>
        <v/>
      </c>
    </row>
    <row r="4484" spans="8:25" x14ac:dyDescent="0.25">
      <c r="H4484" s="155"/>
      <c r="I4484" s="151"/>
      <c r="J4484" s="152"/>
      <c r="K4484" s="153"/>
      <c r="L4484" s="153"/>
      <c r="M4484" s="153"/>
      <c r="N4484" s="153"/>
      <c r="O4484" s="153"/>
      <c r="P4484" s="153"/>
      <c r="Q4484" s="153"/>
      <c r="R4484" s="153"/>
      <c r="S4484" s="152"/>
      <c r="T4484" s="153"/>
      <c r="X4484" s="69" t="str">
        <f t="shared" si="144"/>
        <v/>
      </c>
      <c r="Y4484" s="69" t="str">
        <f t="shared" si="145"/>
        <v/>
      </c>
    </row>
    <row r="4485" spans="8:25" x14ac:dyDescent="0.25">
      <c r="H4485" s="155"/>
      <c r="I4485" s="151"/>
      <c r="J4485" s="152"/>
      <c r="K4485" s="153"/>
      <c r="L4485" s="153"/>
      <c r="M4485" s="153"/>
      <c r="N4485" s="153"/>
      <c r="O4485" s="153"/>
      <c r="P4485" s="153"/>
      <c r="Q4485" s="153"/>
      <c r="R4485" s="153"/>
      <c r="S4485" s="152"/>
      <c r="T4485" s="153"/>
      <c r="X4485" s="69" t="str">
        <f t="shared" si="144"/>
        <v/>
      </c>
      <c r="Y4485" s="69" t="str">
        <f t="shared" si="145"/>
        <v/>
      </c>
    </row>
    <row r="4486" spans="8:25" x14ac:dyDescent="0.25">
      <c r="H4486" s="155"/>
      <c r="I4486" s="151"/>
      <c r="J4486" s="152"/>
      <c r="K4486" s="153"/>
      <c r="L4486" s="153"/>
      <c r="M4486" s="153"/>
      <c r="N4486" s="153"/>
      <c r="O4486" s="153"/>
      <c r="P4486" s="153"/>
      <c r="Q4486" s="153"/>
      <c r="R4486" s="153"/>
      <c r="S4486" s="152"/>
      <c r="T4486" s="153"/>
      <c r="X4486" s="69" t="str">
        <f t="shared" si="144"/>
        <v/>
      </c>
      <c r="Y4486" s="69" t="str">
        <f t="shared" si="145"/>
        <v/>
      </c>
    </row>
    <row r="4487" spans="8:25" x14ac:dyDescent="0.25">
      <c r="H4487" s="155"/>
      <c r="I4487" s="151"/>
      <c r="J4487" s="152"/>
      <c r="K4487" s="153"/>
      <c r="L4487" s="153"/>
      <c r="M4487" s="153"/>
      <c r="N4487" s="153"/>
      <c r="O4487" s="153"/>
      <c r="P4487" s="153"/>
      <c r="Q4487" s="153"/>
      <c r="R4487" s="153"/>
      <c r="S4487" s="152"/>
      <c r="T4487" s="153"/>
      <c r="X4487" s="69" t="str">
        <f t="shared" si="144"/>
        <v/>
      </c>
      <c r="Y4487" s="69" t="str">
        <f t="shared" si="145"/>
        <v/>
      </c>
    </row>
    <row r="4488" spans="8:25" x14ac:dyDescent="0.25">
      <c r="H4488" s="155"/>
      <c r="I4488" s="151"/>
      <c r="J4488" s="152"/>
      <c r="K4488" s="153"/>
      <c r="L4488" s="153"/>
      <c r="M4488" s="153"/>
      <c r="N4488" s="153"/>
      <c r="O4488" s="153"/>
      <c r="P4488" s="153"/>
      <c r="Q4488" s="153"/>
      <c r="R4488" s="153"/>
      <c r="S4488" s="152"/>
      <c r="T4488" s="153"/>
      <c r="X4488" s="69" t="str">
        <f t="shared" si="144"/>
        <v/>
      </c>
      <c r="Y4488" s="69" t="str">
        <f t="shared" si="145"/>
        <v/>
      </c>
    </row>
    <row r="4489" spans="8:25" x14ac:dyDescent="0.25">
      <c r="H4489" s="155"/>
      <c r="I4489" s="151"/>
      <c r="J4489" s="152"/>
      <c r="K4489" s="153"/>
      <c r="L4489" s="153"/>
      <c r="M4489" s="153"/>
      <c r="N4489" s="153"/>
      <c r="O4489" s="153"/>
      <c r="P4489" s="153"/>
      <c r="Q4489" s="153"/>
      <c r="R4489" s="153"/>
      <c r="S4489" s="152"/>
      <c r="T4489" s="153"/>
      <c r="X4489" s="69" t="str">
        <f t="shared" si="144"/>
        <v/>
      </c>
      <c r="Y4489" s="69" t="str">
        <f t="shared" si="145"/>
        <v/>
      </c>
    </row>
    <row r="4490" spans="8:25" x14ac:dyDescent="0.25">
      <c r="H4490" s="155"/>
      <c r="I4490" s="151"/>
      <c r="J4490" s="152"/>
      <c r="K4490" s="153"/>
      <c r="L4490" s="153"/>
      <c r="M4490" s="153"/>
      <c r="N4490" s="153"/>
      <c r="O4490" s="153"/>
      <c r="P4490" s="153"/>
      <c r="Q4490" s="153"/>
      <c r="R4490" s="153"/>
      <c r="S4490" s="152"/>
      <c r="T4490" s="153"/>
      <c r="X4490" s="69" t="str">
        <f t="shared" si="144"/>
        <v/>
      </c>
      <c r="Y4490" s="69" t="str">
        <f t="shared" si="145"/>
        <v/>
      </c>
    </row>
    <row r="4491" spans="8:25" x14ac:dyDescent="0.25">
      <c r="H4491" s="155"/>
      <c r="I4491" s="151"/>
      <c r="J4491" s="152"/>
      <c r="K4491" s="153"/>
      <c r="L4491" s="153"/>
      <c r="M4491" s="153"/>
      <c r="N4491" s="153"/>
      <c r="O4491" s="153"/>
      <c r="P4491" s="153"/>
      <c r="Q4491" s="153"/>
      <c r="R4491" s="153"/>
      <c r="S4491" s="152"/>
      <c r="T4491" s="153"/>
      <c r="X4491" s="69" t="str">
        <f t="shared" si="144"/>
        <v/>
      </c>
      <c r="Y4491" s="69" t="str">
        <f t="shared" si="145"/>
        <v/>
      </c>
    </row>
    <row r="4492" spans="8:25" x14ac:dyDescent="0.25">
      <c r="H4492" s="155"/>
      <c r="I4492" s="151"/>
      <c r="J4492" s="152"/>
      <c r="K4492" s="153"/>
      <c r="L4492" s="153"/>
      <c r="M4492" s="153"/>
      <c r="N4492" s="153"/>
      <c r="O4492" s="153"/>
      <c r="P4492" s="153"/>
      <c r="Q4492" s="153"/>
      <c r="R4492" s="153"/>
      <c r="S4492" s="152"/>
      <c r="T4492" s="153"/>
      <c r="X4492" s="69" t="str">
        <f t="shared" si="144"/>
        <v/>
      </c>
      <c r="Y4492" s="69" t="str">
        <f t="shared" si="145"/>
        <v/>
      </c>
    </row>
    <row r="4493" spans="8:25" x14ac:dyDescent="0.25">
      <c r="H4493" s="155"/>
      <c r="I4493" s="151"/>
      <c r="J4493" s="152"/>
      <c r="K4493" s="153"/>
      <c r="L4493" s="153"/>
      <c r="M4493" s="153"/>
      <c r="N4493" s="153"/>
      <c r="O4493" s="153"/>
      <c r="P4493" s="153"/>
      <c r="Q4493" s="153"/>
      <c r="R4493" s="153"/>
      <c r="S4493" s="152"/>
      <c r="T4493" s="153"/>
      <c r="X4493" s="69" t="str">
        <f t="shared" si="144"/>
        <v/>
      </c>
      <c r="Y4493" s="69" t="str">
        <f t="shared" si="145"/>
        <v/>
      </c>
    </row>
    <row r="4494" spans="8:25" x14ac:dyDescent="0.25">
      <c r="H4494" s="155"/>
      <c r="I4494" s="151"/>
      <c r="J4494" s="152"/>
      <c r="K4494" s="153"/>
      <c r="L4494" s="153"/>
      <c r="M4494" s="153"/>
      <c r="N4494" s="153"/>
      <c r="O4494" s="153"/>
      <c r="P4494" s="153"/>
      <c r="Q4494" s="153"/>
      <c r="R4494" s="153"/>
      <c r="S4494" s="152"/>
      <c r="T4494" s="153"/>
      <c r="X4494" s="69" t="str">
        <f t="shared" si="144"/>
        <v/>
      </c>
      <c r="Y4494" s="69" t="str">
        <f t="shared" si="145"/>
        <v/>
      </c>
    </row>
    <row r="4495" spans="8:25" x14ac:dyDescent="0.25">
      <c r="H4495" s="155"/>
      <c r="I4495" s="151"/>
      <c r="J4495" s="152"/>
      <c r="K4495" s="153"/>
      <c r="L4495" s="153"/>
      <c r="M4495" s="153"/>
      <c r="N4495" s="153"/>
      <c r="O4495" s="153"/>
      <c r="P4495" s="153"/>
      <c r="Q4495" s="153"/>
      <c r="R4495" s="153"/>
      <c r="S4495" s="152"/>
      <c r="T4495" s="153"/>
      <c r="X4495" s="69" t="str">
        <f t="shared" si="144"/>
        <v/>
      </c>
      <c r="Y4495" s="69" t="str">
        <f t="shared" si="145"/>
        <v/>
      </c>
    </row>
    <row r="4496" spans="8:25" x14ac:dyDescent="0.25">
      <c r="H4496" s="155"/>
      <c r="I4496" s="151"/>
      <c r="J4496" s="152"/>
      <c r="K4496" s="153"/>
      <c r="L4496" s="153"/>
      <c r="M4496" s="153"/>
      <c r="N4496" s="153"/>
      <c r="O4496" s="153"/>
      <c r="P4496" s="153"/>
      <c r="Q4496" s="153"/>
      <c r="R4496" s="153"/>
      <c r="S4496" s="152"/>
      <c r="T4496" s="153"/>
      <c r="X4496" s="69" t="str">
        <f t="shared" si="144"/>
        <v/>
      </c>
      <c r="Y4496" s="69" t="str">
        <f t="shared" si="145"/>
        <v/>
      </c>
    </row>
    <row r="4497" spans="8:25" x14ac:dyDescent="0.25">
      <c r="H4497" s="155"/>
      <c r="I4497" s="151"/>
      <c r="J4497" s="152"/>
      <c r="K4497" s="153"/>
      <c r="L4497" s="153"/>
      <c r="M4497" s="153"/>
      <c r="N4497" s="153"/>
      <c r="O4497" s="153"/>
      <c r="P4497" s="153"/>
      <c r="Q4497" s="153"/>
      <c r="R4497" s="153"/>
      <c r="S4497" s="152"/>
      <c r="T4497" s="153"/>
      <c r="X4497" s="69" t="str">
        <f t="shared" si="144"/>
        <v/>
      </c>
      <c r="Y4497" s="69" t="str">
        <f t="shared" si="145"/>
        <v/>
      </c>
    </row>
    <row r="4498" spans="8:25" x14ac:dyDescent="0.25">
      <c r="H4498" s="155"/>
      <c r="I4498" s="151"/>
      <c r="J4498" s="152"/>
      <c r="K4498" s="153"/>
      <c r="L4498" s="153"/>
      <c r="M4498" s="153"/>
      <c r="N4498" s="153"/>
      <c r="O4498" s="153"/>
      <c r="P4498" s="153"/>
      <c r="Q4498" s="153"/>
      <c r="R4498" s="153"/>
      <c r="S4498" s="152"/>
      <c r="T4498" s="153"/>
      <c r="X4498" s="69" t="str">
        <f t="shared" si="144"/>
        <v/>
      </c>
      <c r="Y4498" s="69" t="str">
        <f t="shared" si="145"/>
        <v/>
      </c>
    </row>
    <row r="4499" spans="8:25" x14ac:dyDescent="0.25">
      <c r="H4499" s="155"/>
      <c r="I4499" s="151"/>
      <c r="J4499" s="152"/>
      <c r="K4499" s="153"/>
      <c r="L4499" s="153"/>
      <c r="M4499" s="153"/>
      <c r="N4499" s="153"/>
      <c r="O4499" s="153"/>
      <c r="P4499" s="153"/>
      <c r="Q4499" s="153"/>
      <c r="R4499" s="153"/>
      <c r="S4499" s="152"/>
      <c r="T4499" s="153"/>
      <c r="X4499" s="69" t="str">
        <f t="shared" si="144"/>
        <v/>
      </c>
      <c r="Y4499" s="69" t="str">
        <f t="shared" si="145"/>
        <v/>
      </c>
    </row>
    <row r="4500" spans="8:25" x14ac:dyDescent="0.25">
      <c r="H4500" s="155"/>
      <c r="I4500" s="151"/>
      <c r="J4500" s="152"/>
      <c r="K4500" s="153"/>
      <c r="L4500" s="153"/>
      <c r="M4500" s="153"/>
      <c r="N4500" s="153"/>
      <c r="O4500" s="153"/>
      <c r="P4500" s="153"/>
      <c r="Q4500" s="153"/>
      <c r="R4500" s="153"/>
      <c r="S4500" s="152"/>
      <c r="T4500" s="153"/>
      <c r="X4500" s="69" t="str">
        <f t="shared" si="144"/>
        <v/>
      </c>
      <c r="Y4500" s="69" t="str">
        <f t="shared" si="145"/>
        <v/>
      </c>
    </row>
    <row r="4501" spans="8:25" x14ac:dyDescent="0.25">
      <c r="H4501" s="155"/>
      <c r="I4501" s="151"/>
      <c r="J4501" s="152"/>
      <c r="K4501" s="153"/>
      <c r="L4501" s="153"/>
      <c r="M4501" s="153"/>
      <c r="N4501" s="153"/>
      <c r="O4501" s="153"/>
      <c r="P4501" s="153"/>
      <c r="Q4501" s="153"/>
      <c r="R4501" s="153"/>
      <c r="S4501" s="152"/>
      <c r="T4501" s="153"/>
      <c r="X4501" s="69" t="str">
        <f t="shared" si="144"/>
        <v/>
      </c>
      <c r="Y4501" s="69" t="str">
        <f t="shared" si="145"/>
        <v/>
      </c>
    </row>
    <row r="4502" spans="8:25" x14ac:dyDescent="0.25">
      <c r="H4502" s="155"/>
      <c r="I4502" s="151"/>
      <c r="J4502" s="152"/>
      <c r="K4502" s="153"/>
      <c r="L4502" s="153"/>
      <c r="M4502" s="153"/>
      <c r="N4502" s="153"/>
      <c r="O4502" s="153"/>
      <c r="P4502" s="153"/>
      <c r="Q4502" s="153"/>
      <c r="R4502" s="153"/>
      <c r="S4502" s="152"/>
      <c r="T4502" s="153"/>
      <c r="X4502" s="69" t="str">
        <f t="shared" si="144"/>
        <v/>
      </c>
      <c r="Y4502" s="69" t="str">
        <f t="shared" si="145"/>
        <v/>
      </c>
    </row>
    <row r="4503" spans="8:25" x14ac:dyDescent="0.25">
      <c r="H4503" s="155"/>
      <c r="I4503" s="151"/>
      <c r="J4503" s="152"/>
      <c r="K4503" s="153"/>
      <c r="L4503" s="153"/>
      <c r="M4503" s="153"/>
      <c r="N4503" s="153"/>
      <c r="O4503" s="153"/>
      <c r="P4503" s="153"/>
      <c r="Q4503" s="153"/>
      <c r="R4503" s="153"/>
      <c r="S4503" s="152"/>
      <c r="T4503" s="153"/>
      <c r="X4503" s="69" t="str">
        <f t="shared" si="144"/>
        <v/>
      </c>
      <c r="Y4503" s="69" t="str">
        <f t="shared" si="145"/>
        <v/>
      </c>
    </row>
    <row r="4504" spans="8:25" x14ac:dyDescent="0.25">
      <c r="H4504" s="155"/>
      <c r="I4504" s="151"/>
      <c r="J4504" s="152"/>
      <c r="K4504" s="153"/>
      <c r="L4504" s="153"/>
      <c r="M4504" s="153"/>
      <c r="N4504" s="153"/>
      <c r="O4504" s="153"/>
      <c r="P4504" s="153"/>
      <c r="Q4504" s="153"/>
      <c r="R4504" s="153"/>
      <c r="S4504" s="152"/>
      <c r="T4504" s="153"/>
      <c r="X4504" s="69" t="str">
        <f t="shared" si="144"/>
        <v/>
      </c>
      <c r="Y4504" s="69" t="str">
        <f t="shared" si="145"/>
        <v/>
      </c>
    </row>
    <row r="4505" spans="8:25" x14ac:dyDescent="0.25">
      <c r="H4505" s="155"/>
      <c r="I4505" s="151"/>
      <c r="J4505" s="152"/>
      <c r="K4505" s="153"/>
      <c r="L4505" s="153"/>
      <c r="M4505" s="153"/>
      <c r="N4505" s="153"/>
      <c r="O4505" s="153"/>
      <c r="P4505" s="153"/>
      <c r="Q4505" s="153"/>
      <c r="R4505" s="153"/>
      <c r="S4505" s="152"/>
      <c r="T4505" s="153"/>
      <c r="X4505" s="69" t="str">
        <f t="shared" si="144"/>
        <v/>
      </c>
      <c r="Y4505" s="69" t="str">
        <f t="shared" si="145"/>
        <v/>
      </c>
    </row>
    <row r="4506" spans="8:25" x14ac:dyDescent="0.25">
      <c r="H4506" s="155"/>
      <c r="I4506" s="151"/>
      <c r="J4506" s="152"/>
      <c r="K4506" s="153"/>
      <c r="L4506" s="153"/>
      <c r="M4506" s="153"/>
      <c r="N4506" s="153"/>
      <c r="O4506" s="153"/>
      <c r="P4506" s="153"/>
      <c r="Q4506" s="153"/>
      <c r="R4506" s="153"/>
      <c r="S4506" s="152"/>
      <c r="T4506" s="153"/>
      <c r="X4506" s="69" t="str">
        <f t="shared" si="144"/>
        <v/>
      </c>
      <c r="Y4506" s="69" t="str">
        <f t="shared" si="145"/>
        <v/>
      </c>
    </row>
    <row r="4507" spans="8:25" x14ac:dyDescent="0.25">
      <c r="H4507" s="155"/>
      <c r="I4507" s="151"/>
      <c r="J4507" s="152"/>
      <c r="K4507" s="153"/>
      <c r="L4507" s="153"/>
      <c r="M4507" s="153"/>
      <c r="N4507" s="153"/>
      <c r="O4507" s="153"/>
      <c r="P4507" s="153"/>
      <c r="Q4507" s="153"/>
      <c r="R4507" s="153"/>
      <c r="S4507" s="152"/>
      <c r="T4507" s="153"/>
      <c r="X4507" s="69" t="str">
        <f t="shared" si="144"/>
        <v/>
      </c>
      <c r="Y4507" s="69" t="str">
        <f t="shared" si="145"/>
        <v/>
      </c>
    </row>
    <row r="4508" spans="8:25" x14ac:dyDescent="0.25">
      <c r="H4508" s="155"/>
      <c r="I4508" s="151"/>
      <c r="J4508" s="152"/>
      <c r="K4508" s="153"/>
      <c r="L4508" s="153"/>
      <c r="M4508" s="153"/>
      <c r="N4508" s="153"/>
      <c r="O4508" s="153"/>
      <c r="P4508" s="153"/>
      <c r="Q4508" s="153"/>
      <c r="R4508" s="153"/>
      <c r="S4508" s="152"/>
      <c r="T4508" s="153"/>
      <c r="X4508" s="69" t="str">
        <f t="shared" si="144"/>
        <v/>
      </c>
      <c r="Y4508" s="69" t="str">
        <f t="shared" si="145"/>
        <v/>
      </c>
    </row>
    <row r="4509" spans="8:25" x14ac:dyDescent="0.25">
      <c r="H4509" s="155"/>
      <c r="I4509" s="151"/>
      <c r="J4509" s="152"/>
      <c r="K4509" s="153"/>
      <c r="L4509" s="153"/>
      <c r="M4509" s="153"/>
      <c r="N4509" s="153"/>
      <c r="O4509" s="153"/>
      <c r="P4509" s="153"/>
      <c r="Q4509" s="153"/>
      <c r="R4509" s="153"/>
      <c r="S4509" s="152"/>
      <c r="T4509" s="153"/>
      <c r="X4509" s="69" t="str">
        <f t="shared" si="144"/>
        <v/>
      </c>
      <c r="Y4509" s="69" t="str">
        <f t="shared" si="145"/>
        <v/>
      </c>
    </row>
    <row r="4510" spans="8:25" x14ac:dyDescent="0.25">
      <c r="H4510" s="155"/>
      <c r="I4510" s="151"/>
      <c r="J4510" s="152"/>
      <c r="K4510" s="153"/>
      <c r="L4510" s="153"/>
      <c r="M4510" s="153"/>
      <c r="N4510" s="153"/>
      <c r="O4510" s="153"/>
      <c r="P4510" s="153"/>
      <c r="Q4510" s="153"/>
      <c r="R4510" s="153"/>
      <c r="S4510" s="152"/>
      <c r="T4510" s="153"/>
      <c r="X4510" s="69" t="str">
        <f t="shared" si="144"/>
        <v/>
      </c>
      <c r="Y4510" s="69" t="str">
        <f t="shared" si="145"/>
        <v/>
      </c>
    </row>
    <row r="4511" spans="8:25" x14ac:dyDescent="0.25">
      <c r="H4511" s="155"/>
      <c r="I4511" s="151"/>
      <c r="J4511" s="152"/>
      <c r="K4511" s="153"/>
      <c r="L4511" s="153"/>
      <c r="M4511" s="153"/>
      <c r="N4511" s="153"/>
      <c r="O4511" s="153"/>
      <c r="P4511" s="153"/>
      <c r="Q4511" s="153"/>
      <c r="R4511" s="153"/>
      <c r="S4511" s="152"/>
      <c r="T4511" s="153"/>
      <c r="X4511" s="69" t="str">
        <f t="shared" si="144"/>
        <v/>
      </c>
      <c r="Y4511" s="69" t="str">
        <f t="shared" si="145"/>
        <v/>
      </c>
    </row>
    <row r="4512" spans="8:25" x14ac:dyDescent="0.25">
      <c r="H4512" s="155"/>
      <c r="I4512" s="151"/>
      <c r="J4512" s="152"/>
      <c r="K4512" s="153"/>
      <c r="L4512" s="153"/>
      <c r="M4512" s="153"/>
      <c r="N4512" s="153"/>
      <c r="O4512" s="153"/>
      <c r="P4512" s="153"/>
      <c r="Q4512" s="153"/>
      <c r="R4512" s="153"/>
      <c r="S4512" s="152"/>
      <c r="T4512" s="153"/>
      <c r="X4512" s="69" t="str">
        <f t="shared" si="144"/>
        <v/>
      </c>
      <c r="Y4512" s="69" t="str">
        <f t="shared" si="145"/>
        <v/>
      </c>
    </row>
    <row r="4513" spans="8:25" x14ac:dyDescent="0.25">
      <c r="H4513" s="155"/>
      <c r="I4513" s="151"/>
      <c r="J4513" s="152"/>
      <c r="K4513" s="153"/>
      <c r="L4513" s="153"/>
      <c r="M4513" s="153"/>
      <c r="N4513" s="153"/>
      <c r="O4513" s="153"/>
      <c r="P4513" s="153"/>
      <c r="Q4513" s="153"/>
      <c r="R4513" s="153"/>
      <c r="S4513" s="152"/>
      <c r="T4513" s="153"/>
      <c r="X4513" s="69" t="str">
        <f t="shared" si="144"/>
        <v/>
      </c>
      <c r="Y4513" s="69" t="str">
        <f t="shared" si="145"/>
        <v/>
      </c>
    </row>
    <row r="4514" spans="8:25" x14ac:dyDescent="0.25">
      <c r="H4514" s="155"/>
      <c r="I4514" s="151"/>
      <c r="J4514" s="152"/>
      <c r="K4514" s="153"/>
      <c r="L4514" s="153"/>
      <c r="M4514" s="153"/>
      <c r="N4514" s="153"/>
      <c r="O4514" s="153"/>
      <c r="P4514" s="153"/>
      <c r="Q4514" s="153"/>
      <c r="R4514" s="153"/>
      <c r="S4514" s="152"/>
      <c r="T4514" s="153"/>
      <c r="X4514" s="69" t="str">
        <f t="shared" si="144"/>
        <v/>
      </c>
      <c r="Y4514" s="69" t="str">
        <f t="shared" si="145"/>
        <v/>
      </c>
    </row>
    <row r="4515" spans="8:25" x14ac:dyDescent="0.25">
      <c r="H4515" s="155"/>
      <c r="I4515" s="151"/>
      <c r="J4515" s="152"/>
      <c r="K4515" s="153"/>
      <c r="L4515" s="153"/>
      <c r="M4515" s="153"/>
      <c r="N4515" s="153"/>
      <c r="O4515" s="153"/>
      <c r="P4515" s="153"/>
      <c r="Q4515" s="153"/>
      <c r="R4515" s="153"/>
      <c r="S4515" s="152"/>
      <c r="T4515" s="153"/>
      <c r="X4515" s="69" t="str">
        <f t="shared" si="144"/>
        <v/>
      </c>
      <c r="Y4515" s="69" t="str">
        <f t="shared" si="145"/>
        <v/>
      </c>
    </row>
    <row r="4516" spans="8:25" x14ac:dyDescent="0.25">
      <c r="H4516" s="155"/>
      <c r="I4516" s="151"/>
      <c r="J4516" s="152"/>
      <c r="K4516" s="153"/>
      <c r="L4516" s="153"/>
      <c r="M4516" s="153"/>
      <c r="N4516" s="153"/>
      <c r="O4516" s="153"/>
      <c r="P4516" s="153"/>
      <c r="Q4516" s="153"/>
      <c r="R4516" s="153"/>
      <c r="S4516" s="152"/>
      <c r="T4516" s="153"/>
      <c r="X4516" s="69" t="str">
        <f t="shared" si="144"/>
        <v/>
      </c>
      <c r="Y4516" s="69" t="str">
        <f t="shared" si="145"/>
        <v/>
      </c>
    </row>
    <row r="4517" spans="8:25" x14ac:dyDescent="0.25">
      <c r="H4517" s="155"/>
      <c r="I4517" s="151"/>
      <c r="J4517" s="152"/>
      <c r="K4517" s="153"/>
      <c r="L4517" s="153"/>
      <c r="M4517" s="153"/>
      <c r="N4517" s="153"/>
      <c r="O4517" s="153"/>
      <c r="P4517" s="153"/>
      <c r="Q4517" s="153"/>
      <c r="R4517" s="153"/>
      <c r="S4517" s="152"/>
      <c r="T4517" s="153"/>
      <c r="X4517" s="69" t="str">
        <f t="shared" si="144"/>
        <v/>
      </c>
      <c r="Y4517" s="69" t="str">
        <f t="shared" si="145"/>
        <v/>
      </c>
    </row>
    <row r="4518" spans="8:25" x14ac:dyDescent="0.25">
      <c r="H4518" s="155"/>
      <c r="I4518" s="151"/>
      <c r="J4518" s="152"/>
      <c r="K4518" s="153"/>
      <c r="L4518" s="153"/>
      <c r="M4518" s="153"/>
      <c r="N4518" s="153"/>
      <c r="O4518" s="153"/>
      <c r="P4518" s="153"/>
      <c r="Q4518" s="153"/>
      <c r="R4518" s="153"/>
      <c r="S4518" s="152"/>
      <c r="T4518" s="153"/>
      <c r="X4518" s="69" t="str">
        <f t="shared" si="144"/>
        <v/>
      </c>
      <c r="Y4518" s="69" t="str">
        <f t="shared" si="145"/>
        <v/>
      </c>
    </row>
    <row r="4519" spans="8:25" x14ac:dyDescent="0.25">
      <c r="H4519" s="155"/>
      <c r="I4519" s="151"/>
      <c r="J4519" s="152"/>
      <c r="K4519" s="153"/>
      <c r="L4519" s="153"/>
      <c r="M4519" s="153"/>
      <c r="N4519" s="153"/>
      <c r="O4519" s="153"/>
      <c r="P4519" s="153"/>
      <c r="Q4519" s="153"/>
      <c r="R4519" s="153"/>
      <c r="S4519" s="152"/>
      <c r="T4519" s="153"/>
      <c r="X4519" s="69" t="str">
        <f t="shared" si="144"/>
        <v/>
      </c>
      <c r="Y4519" s="69" t="str">
        <f t="shared" si="145"/>
        <v/>
      </c>
    </row>
    <row r="4520" spans="8:25" x14ac:dyDescent="0.25">
      <c r="H4520" s="155"/>
      <c r="I4520" s="151"/>
      <c r="J4520" s="152"/>
      <c r="K4520" s="153"/>
      <c r="L4520" s="153"/>
      <c r="M4520" s="153"/>
      <c r="N4520" s="153"/>
      <c r="O4520" s="153"/>
      <c r="P4520" s="153"/>
      <c r="Q4520" s="153"/>
      <c r="R4520" s="153"/>
      <c r="S4520" s="152"/>
      <c r="T4520" s="153"/>
      <c r="X4520" s="69" t="str">
        <f t="shared" si="144"/>
        <v/>
      </c>
      <c r="Y4520" s="69" t="str">
        <f t="shared" si="145"/>
        <v/>
      </c>
    </row>
    <row r="4521" spans="8:25" x14ac:dyDescent="0.25">
      <c r="H4521" s="155"/>
      <c r="I4521" s="151"/>
      <c r="J4521" s="152"/>
      <c r="K4521" s="153"/>
      <c r="L4521" s="153"/>
      <c r="M4521" s="153"/>
      <c r="N4521" s="153"/>
      <c r="O4521" s="153"/>
      <c r="P4521" s="153"/>
      <c r="Q4521" s="153"/>
      <c r="R4521" s="153"/>
      <c r="S4521" s="152"/>
      <c r="T4521" s="153"/>
      <c r="X4521" s="69" t="str">
        <f t="shared" si="144"/>
        <v/>
      </c>
      <c r="Y4521" s="69" t="str">
        <f t="shared" si="145"/>
        <v/>
      </c>
    </row>
    <row r="4522" spans="8:25" x14ac:dyDescent="0.25">
      <c r="H4522" s="155"/>
      <c r="I4522" s="151"/>
      <c r="J4522" s="152"/>
      <c r="K4522" s="153"/>
      <c r="L4522" s="153"/>
      <c r="M4522" s="153"/>
      <c r="N4522" s="153"/>
      <c r="O4522" s="153"/>
      <c r="P4522" s="153"/>
      <c r="Q4522" s="153"/>
      <c r="R4522" s="153"/>
      <c r="S4522" s="152"/>
      <c r="T4522" s="153"/>
      <c r="X4522" s="69" t="str">
        <f t="shared" si="144"/>
        <v/>
      </c>
      <c r="Y4522" s="69" t="str">
        <f t="shared" si="145"/>
        <v/>
      </c>
    </row>
    <row r="4523" spans="8:25" x14ac:dyDescent="0.25">
      <c r="H4523" s="155"/>
      <c r="I4523" s="151"/>
      <c r="J4523" s="152"/>
      <c r="K4523" s="153"/>
      <c r="L4523" s="153"/>
      <c r="M4523" s="153"/>
      <c r="N4523" s="153"/>
      <c r="O4523" s="153"/>
      <c r="P4523" s="153"/>
      <c r="Q4523" s="153"/>
      <c r="R4523" s="153"/>
      <c r="S4523" s="152"/>
      <c r="T4523" s="153"/>
      <c r="X4523" s="69" t="str">
        <f t="shared" si="144"/>
        <v/>
      </c>
      <c r="Y4523" s="69" t="str">
        <f t="shared" si="145"/>
        <v/>
      </c>
    </row>
    <row r="4524" spans="8:25" x14ac:dyDescent="0.25">
      <c r="H4524" s="155"/>
      <c r="I4524" s="151"/>
      <c r="J4524" s="152"/>
      <c r="K4524" s="153"/>
      <c r="L4524" s="153"/>
      <c r="M4524" s="153"/>
      <c r="N4524" s="153"/>
      <c r="O4524" s="153"/>
      <c r="P4524" s="153"/>
      <c r="Q4524" s="153"/>
      <c r="R4524" s="153"/>
      <c r="S4524" s="152"/>
      <c r="T4524" s="153"/>
      <c r="X4524" s="69" t="str">
        <f t="shared" si="144"/>
        <v/>
      </c>
      <c r="Y4524" s="69" t="str">
        <f t="shared" si="145"/>
        <v/>
      </c>
    </row>
    <row r="4525" spans="8:25" x14ac:dyDescent="0.25">
      <c r="H4525" s="155"/>
      <c r="I4525" s="151"/>
      <c r="J4525" s="152"/>
      <c r="K4525" s="153"/>
      <c r="L4525" s="153"/>
      <c r="M4525" s="153"/>
      <c r="N4525" s="153"/>
      <c r="O4525" s="153"/>
      <c r="P4525" s="153"/>
      <c r="Q4525" s="153"/>
      <c r="R4525" s="153"/>
      <c r="S4525" s="152"/>
      <c r="T4525" s="153"/>
      <c r="X4525" s="69" t="str">
        <f t="shared" si="144"/>
        <v/>
      </c>
      <c r="Y4525" s="69" t="str">
        <f t="shared" si="145"/>
        <v/>
      </c>
    </row>
    <row r="4526" spans="8:25" x14ac:dyDescent="0.25">
      <c r="H4526" s="155"/>
      <c r="I4526" s="151"/>
      <c r="J4526" s="152"/>
      <c r="K4526" s="153"/>
      <c r="L4526" s="153"/>
      <c r="M4526" s="153"/>
      <c r="N4526" s="153"/>
      <c r="O4526" s="153"/>
      <c r="P4526" s="153"/>
      <c r="Q4526" s="153"/>
      <c r="R4526" s="153"/>
      <c r="S4526" s="152"/>
      <c r="T4526" s="153"/>
      <c r="X4526" s="69" t="str">
        <f t="shared" si="144"/>
        <v/>
      </c>
      <c r="Y4526" s="69" t="str">
        <f t="shared" si="145"/>
        <v/>
      </c>
    </row>
    <row r="4527" spans="8:25" x14ac:dyDescent="0.25">
      <c r="H4527" s="155"/>
      <c r="I4527" s="151"/>
      <c r="J4527" s="152"/>
      <c r="K4527" s="153"/>
      <c r="L4527" s="153"/>
      <c r="M4527" s="153"/>
      <c r="N4527" s="153"/>
      <c r="O4527" s="153"/>
      <c r="P4527" s="153"/>
      <c r="Q4527" s="153"/>
      <c r="R4527" s="153"/>
      <c r="S4527" s="152"/>
      <c r="T4527" s="153"/>
      <c r="X4527" s="69" t="str">
        <f t="shared" si="144"/>
        <v/>
      </c>
      <c r="Y4527" s="69" t="str">
        <f t="shared" si="145"/>
        <v/>
      </c>
    </row>
    <row r="4528" spans="8:25" x14ac:dyDescent="0.25">
      <c r="H4528" s="155"/>
      <c r="I4528" s="151"/>
      <c r="J4528" s="152"/>
      <c r="K4528" s="153"/>
      <c r="L4528" s="153"/>
      <c r="M4528" s="153"/>
      <c r="N4528" s="153"/>
      <c r="O4528" s="153"/>
      <c r="P4528" s="153"/>
      <c r="Q4528" s="153"/>
      <c r="R4528" s="153"/>
      <c r="S4528" s="152"/>
      <c r="T4528" s="153"/>
      <c r="X4528" s="69" t="str">
        <f t="shared" si="144"/>
        <v/>
      </c>
      <c r="Y4528" s="69" t="str">
        <f t="shared" si="145"/>
        <v/>
      </c>
    </row>
    <row r="4529" spans="8:25" x14ac:dyDescent="0.25">
      <c r="H4529" s="155"/>
      <c r="I4529" s="151"/>
      <c r="J4529" s="152"/>
      <c r="K4529" s="153"/>
      <c r="L4529" s="153"/>
      <c r="M4529" s="153"/>
      <c r="N4529" s="153"/>
      <c r="O4529" s="153"/>
      <c r="P4529" s="153"/>
      <c r="Q4529" s="153"/>
      <c r="R4529" s="153"/>
      <c r="S4529" s="152"/>
      <c r="T4529" s="153"/>
      <c r="X4529" s="69" t="str">
        <f t="shared" si="144"/>
        <v/>
      </c>
      <c r="Y4529" s="69" t="str">
        <f t="shared" si="145"/>
        <v/>
      </c>
    </row>
    <row r="4530" spans="8:25" x14ac:dyDescent="0.25">
      <c r="H4530" s="155"/>
      <c r="I4530" s="151"/>
      <c r="J4530" s="152"/>
      <c r="K4530" s="153"/>
      <c r="L4530" s="153"/>
      <c r="M4530" s="153"/>
      <c r="N4530" s="153"/>
      <c r="O4530" s="153"/>
      <c r="P4530" s="153"/>
      <c r="Q4530" s="153"/>
      <c r="R4530" s="153"/>
      <c r="S4530" s="152"/>
      <c r="T4530" s="153"/>
      <c r="X4530" s="69" t="str">
        <f t="shared" si="144"/>
        <v/>
      </c>
      <c r="Y4530" s="69" t="str">
        <f t="shared" si="145"/>
        <v/>
      </c>
    </row>
    <row r="4531" spans="8:25" x14ac:dyDescent="0.25">
      <c r="H4531" s="155"/>
      <c r="I4531" s="151"/>
      <c r="J4531" s="152"/>
      <c r="K4531" s="153"/>
      <c r="L4531" s="153"/>
      <c r="M4531" s="153"/>
      <c r="N4531" s="153"/>
      <c r="O4531" s="153"/>
      <c r="P4531" s="153"/>
      <c r="Q4531" s="153"/>
      <c r="R4531" s="153"/>
      <c r="S4531" s="152"/>
      <c r="T4531" s="153"/>
      <c r="X4531" s="69" t="str">
        <f t="shared" si="144"/>
        <v/>
      </c>
      <c r="Y4531" s="69" t="str">
        <f t="shared" si="145"/>
        <v/>
      </c>
    </row>
    <row r="4532" spans="8:25" x14ac:dyDescent="0.25">
      <c r="H4532" s="155"/>
      <c r="I4532" s="151"/>
      <c r="J4532" s="152"/>
      <c r="K4532" s="153"/>
      <c r="L4532" s="153"/>
      <c r="M4532" s="153"/>
      <c r="N4532" s="153"/>
      <c r="O4532" s="153"/>
      <c r="P4532" s="153"/>
      <c r="Q4532" s="153"/>
      <c r="R4532" s="153"/>
      <c r="S4532" s="152"/>
      <c r="T4532" s="153"/>
      <c r="X4532" s="69" t="str">
        <f t="shared" si="144"/>
        <v/>
      </c>
      <c r="Y4532" s="69" t="str">
        <f t="shared" si="145"/>
        <v/>
      </c>
    </row>
    <row r="4533" spans="8:25" x14ac:dyDescent="0.25">
      <c r="H4533" s="155"/>
      <c r="I4533" s="151"/>
      <c r="J4533" s="152"/>
      <c r="K4533" s="153"/>
      <c r="L4533" s="153"/>
      <c r="M4533" s="153"/>
      <c r="N4533" s="153"/>
      <c r="O4533" s="153"/>
      <c r="P4533" s="153"/>
      <c r="Q4533" s="153"/>
      <c r="R4533" s="153"/>
      <c r="S4533" s="152"/>
      <c r="T4533" s="153"/>
      <c r="X4533" s="69" t="str">
        <f t="shared" si="144"/>
        <v/>
      </c>
      <c r="Y4533" s="69" t="str">
        <f t="shared" si="145"/>
        <v/>
      </c>
    </row>
    <row r="4534" spans="8:25" x14ac:dyDescent="0.25">
      <c r="H4534" s="155"/>
      <c r="I4534" s="151"/>
      <c r="J4534" s="152"/>
      <c r="K4534" s="153"/>
      <c r="L4534" s="153"/>
      <c r="M4534" s="153"/>
      <c r="N4534" s="153"/>
      <c r="O4534" s="153"/>
      <c r="P4534" s="153"/>
      <c r="Q4534" s="153"/>
      <c r="R4534" s="153"/>
      <c r="S4534" s="152"/>
      <c r="T4534" s="153"/>
      <c r="X4534" s="69" t="str">
        <f t="shared" si="144"/>
        <v/>
      </c>
      <c r="Y4534" s="69" t="str">
        <f t="shared" si="145"/>
        <v/>
      </c>
    </row>
    <row r="4535" spans="8:25" x14ac:dyDescent="0.25">
      <c r="H4535" s="155"/>
      <c r="I4535" s="151"/>
      <c r="J4535" s="152"/>
      <c r="K4535" s="153"/>
      <c r="L4535" s="153"/>
      <c r="M4535" s="153"/>
      <c r="N4535" s="153"/>
      <c r="O4535" s="153"/>
      <c r="P4535" s="153"/>
      <c r="Q4535" s="153"/>
      <c r="R4535" s="153"/>
      <c r="S4535" s="152"/>
      <c r="T4535" s="153"/>
      <c r="X4535" s="69" t="str">
        <f t="shared" si="144"/>
        <v/>
      </c>
      <c r="Y4535" s="69" t="str">
        <f t="shared" si="145"/>
        <v/>
      </c>
    </row>
    <row r="4536" spans="8:25" x14ac:dyDescent="0.25">
      <c r="H4536" s="155"/>
      <c r="I4536" s="151"/>
      <c r="J4536" s="152"/>
      <c r="K4536" s="153"/>
      <c r="L4536" s="153"/>
      <c r="M4536" s="153"/>
      <c r="N4536" s="153"/>
      <c r="O4536" s="153"/>
      <c r="P4536" s="153"/>
      <c r="Q4536" s="153"/>
      <c r="R4536" s="153"/>
      <c r="S4536" s="152"/>
      <c r="T4536" s="153"/>
      <c r="X4536" s="69" t="str">
        <f t="shared" si="144"/>
        <v/>
      </c>
      <c r="Y4536" s="69" t="str">
        <f t="shared" si="145"/>
        <v/>
      </c>
    </row>
    <row r="4537" spans="8:25" x14ac:dyDescent="0.25">
      <c r="H4537" s="155"/>
      <c r="I4537" s="151"/>
      <c r="J4537" s="152"/>
      <c r="K4537" s="153"/>
      <c r="L4537" s="153"/>
      <c r="M4537" s="153"/>
      <c r="N4537" s="153"/>
      <c r="O4537" s="153"/>
      <c r="P4537" s="153"/>
      <c r="Q4537" s="153"/>
      <c r="R4537" s="153"/>
      <c r="S4537" s="152"/>
      <c r="T4537" s="153"/>
      <c r="X4537" s="69" t="str">
        <f t="shared" si="144"/>
        <v/>
      </c>
      <c r="Y4537" s="69" t="str">
        <f t="shared" si="145"/>
        <v/>
      </c>
    </row>
    <row r="4538" spans="8:25" x14ac:dyDescent="0.25">
      <c r="H4538" s="155"/>
      <c r="I4538" s="151"/>
      <c r="J4538" s="152"/>
      <c r="K4538" s="153"/>
      <c r="L4538" s="153"/>
      <c r="M4538" s="153"/>
      <c r="N4538" s="153"/>
      <c r="O4538" s="153"/>
      <c r="P4538" s="153"/>
      <c r="Q4538" s="153"/>
      <c r="R4538" s="153"/>
      <c r="S4538" s="152"/>
      <c r="T4538" s="153"/>
      <c r="X4538" s="69" t="str">
        <f t="shared" si="144"/>
        <v/>
      </c>
      <c r="Y4538" s="69" t="str">
        <f t="shared" si="145"/>
        <v/>
      </c>
    </row>
    <row r="4539" spans="8:25" x14ac:dyDescent="0.25">
      <c r="H4539" s="155"/>
      <c r="I4539" s="151"/>
      <c r="J4539" s="152"/>
      <c r="K4539" s="153"/>
      <c r="L4539" s="153"/>
      <c r="M4539" s="153"/>
      <c r="N4539" s="153"/>
      <c r="O4539" s="153"/>
      <c r="P4539" s="153"/>
      <c r="Q4539" s="153"/>
      <c r="R4539" s="153"/>
      <c r="S4539" s="152"/>
      <c r="T4539" s="153"/>
      <c r="X4539" s="69" t="str">
        <f t="shared" si="144"/>
        <v/>
      </c>
      <c r="Y4539" s="69" t="str">
        <f t="shared" si="145"/>
        <v/>
      </c>
    </row>
    <row r="4540" spans="8:25" x14ac:dyDescent="0.25">
      <c r="H4540" s="155"/>
      <c r="I4540" s="151"/>
      <c r="J4540" s="152"/>
      <c r="K4540" s="153"/>
      <c r="L4540" s="153"/>
      <c r="M4540" s="153"/>
      <c r="N4540" s="153"/>
      <c r="O4540" s="153"/>
      <c r="P4540" s="153"/>
      <c r="Q4540" s="153"/>
      <c r="R4540" s="153"/>
      <c r="S4540" s="152"/>
      <c r="T4540" s="153"/>
      <c r="X4540" s="69" t="str">
        <f t="shared" si="144"/>
        <v/>
      </c>
      <c r="Y4540" s="69" t="str">
        <f t="shared" si="145"/>
        <v/>
      </c>
    </row>
    <row r="4541" spans="8:25" x14ac:dyDescent="0.25">
      <c r="H4541" s="155"/>
      <c r="I4541" s="151"/>
      <c r="J4541" s="152"/>
      <c r="K4541" s="153"/>
      <c r="L4541" s="153"/>
      <c r="M4541" s="153"/>
      <c r="N4541" s="153"/>
      <c r="O4541" s="153"/>
      <c r="P4541" s="153"/>
      <c r="Q4541" s="153"/>
      <c r="R4541" s="153"/>
      <c r="S4541" s="152"/>
      <c r="T4541" s="153"/>
      <c r="X4541" s="69" t="str">
        <f t="shared" si="144"/>
        <v/>
      </c>
      <c r="Y4541" s="69" t="str">
        <f t="shared" si="145"/>
        <v/>
      </c>
    </row>
    <row r="4542" spans="8:25" x14ac:dyDescent="0.25">
      <c r="H4542" s="155"/>
      <c r="I4542" s="151"/>
      <c r="J4542" s="152"/>
      <c r="K4542" s="153"/>
      <c r="L4542" s="153"/>
      <c r="M4542" s="153"/>
      <c r="N4542" s="153"/>
      <c r="O4542" s="153"/>
      <c r="P4542" s="153"/>
      <c r="Q4542" s="153"/>
      <c r="R4542" s="153"/>
      <c r="S4542" s="152"/>
      <c r="T4542" s="153"/>
      <c r="X4542" s="69" t="str">
        <f t="shared" si="144"/>
        <v/>
      </c>
      <c r="Y4542" s="69" t="str">
        <f t="shared" si="145"/>
        <v/>
      </c>
    </row>
    <row r="4543" spans="8:25" x14ac:dyDescent="0.25">
      <c r="H4543" s="155"/>
      <c r="I4543" s="151"/>
      <c r="J4543" s="152"/>
      <c r="K4543" s="153"/>
      <c r="L4543" s="153"/>
      <c r="M4543" s="153"/>
      <c r="N4543" s="153"/>
      <c r="O4543" s="153"/>
      <c r="P4543" s="153"/>
      <c r="Q4543" s="153"/>
      <c r="R4543" s="153"/>
      <c r="S4543" s="152"/>
      <c r="T4543" s="153"/>
      <c r="X4543" s="69" t="str">
        <f t="shared" si="144"/>
        <v/>
      </c>
      <c r="Y4543" s="69" t="str">
        <f t="shared" si="145"/>
        <v/>
      </c>
    </row>
    <row r="4544" spans="8:25" x14ac:dyDescent="0.25">
      <c r="H4544" s="155"/>
      <c r="I4544" s="151"/>
      <c r="J4544" s="152"/>
      <c r="K4544" s="153"/>
      <c r="L4544" s="153"/>
      <c r="M4544" s="153"/>
      <c r="N4544" s="153"/>
      <c r="O4544" s="153"/>
      <c r="P4544" s="153"/>
      <c r="Q4544" s="153"/>
      <c r="R4544" s="153"/>
      <c r="S4544" s="152"/>
      <c r="T4544" s="153"/>
      <c r="X4544" s="69" t="str">
        <f t="shared" si="144"/>
        <v/>
      </c>
      <c r="Y4544" s="69" t="str">
        <f t="shared" si="145"/>
        <v/>
      </c>
    </row>
    <row r="4545" spans="8:25" x14ac:dyDescent="0.25">
      <c r="H4545" s="155"/>
      <c r="I4545" s="151"/>
      <c r="J4545" s="152"/>
      <c r="K4545" s="153"/>
      <c r="L4545" s="153"/>
      <c r="M4545" s="153"/>
      <c r="N4545" s="153"/>
      <c r="O4545" s="153"/>
      <c r="P4545" s="153"/>
      <c r="Q4545" s="153"/>
      <c r="R4545" s="153"/>
      <c r="S4545" s="152"/>
      <c r="T4545" s="153"/>
      <c r="X4545" s="69" t="str">
        <f t="shared" si="144"/>
        <v/>
      </c>
      <c r="Y4545" s="69" t="str">
        <f t="shared" si="145"/>
        <v/>
      </c>
    </row>
    <row r="4546" spans="8:25" x14ac:dyDescent="0.25">
      <c r="H4546" s="155"/>
      <c r="I4546" s="151"/>
      <c r="J4546" s="152"/>
      <c r="K4546" s="153"/>
      <c r="L4546" s="153"/>
      <c r="M4546" s="153"/>
      <c r="N4546" s="153"/>
      <c r="O4546" s="153"/>
      <c r="P4546" s="153"/>
      <c r="Q4546" s="153"/>
      <c r="R4546" s="153"/>
      <c r="S4546" s="152"/>
      <c r="T4546" s="153"/>
      <c r="X4546" s="69" t="str">
        <f t="shared" ref="X4546:X4609" si="146">IF(W4546&lt;&gt;"",W4546-I4546,"")</f>
        <v/>
      </c>
      <c r="Y4546" s="69" t="str">
        <f t="shared" si="145"/>
        <v/>
      </c>
    </row>
    <row r="4547" spans="8:25" x14ac:dyDescent="0.25">
      <c r="H4547" s="155"/>
      <c r="I4547" s="151"/>
      <c r="J4547" s="152"/>
      <c r="K4547" s="153"/>
      <c r="L4547" s="153"/>
      <c r="M4547" s="153"/>
      <c r="N4547" s="153"/>
      <c r="O4547" s="153"/>
      <c r="P4547" s="153"/>
      <c r="Q4547" s="153"/>
      <c r="R4547" s="153"/>
      <c r="S4547" s="152"/>
      <c r="T4547" s="153"/>
      <c r="X4547" s="69" t="str">
        <f t="shared" si="146"/>
        <v/>
      </c>
      <c r="Y4547" s="69" t="str">
        <f t="shared" ref="Y4547:Y4610" si="147">IF(X4547&lt;&gt;"",IF(X4547&lt;365,"&lt; 1 year",IF(X4547&lt;730,"1-2",IF(X4547&lt;1095,"2-3",IF(X4547&lt;1460,"3-4",IF(X4547&lt;1825,"4-5","5+"))))),"")</f>
        <v/>
      </c>
    </row>
    <row r="4548" spans="8:25" x14ac:dyDescent="0.25">
      <c r="H4548" s="155"/>
      <c r="I4548" s="151"/>
      <c r="J4548" s="152"/>
      <c r="K4548" s="153"/>
      <c r="L4548" s="153"/>
      <c r="M4548" s="153"/>
      <c r="N4548" s="153"/>
      <c r="O4548" s="153"/>
      <c r="P4548" s="153"/>
      <c r="Q4548" s="153"/>
      <c r="R4548" s="153"/>
      <c r="S4548" s="152"/>
      <c r="T4548" s="153"/>
      <c r="X4548" s="69" t="str">
        <f t="shared" si="146"/>
        <v/>
      </c>
      <c r="Y4548" s="69" t="str">
        <f t="shared" si="147"/>
        <v/>
      </c>
    </row>
    <row r="4549" spans="8:25" x14ac:dyDescent="0.25">
      <c r="H4549" s="155"/>
      <c r="I4549" s="151"/>
      <c r="J4549" s="152"/>
      <c r="K4549" s="153"/>
      <c r="L4549" s="153"/>
      <c r="M4549" s="153"/>
      <c r="N4549" s="153"/>
      <c r="O4549" s="153"/>
      <c r="P4549" s="153"/>
      <c r="Q4549" s="153"/>
      <c r="R4549" s="153"/>
      <c r="S4549" s="152"/>
      <c r="T4549" s="153"/>
      <c r="X4549" s="69" t="str">
        <f t="shared" si="146"/>
        <v/>
      </c>
      <c r="Y4549" s="69" t="str">
        <f t="shared" si="147"/>
        <v/>
      </c>
    </row>
    <row r="4550" spans="8:25" x14ac:dyDescent="0.25">
      <c r="H4550" s="155"/>
      <c r="I4550" s="151"/>
      <c r="J4550" s="152"/>
      <c r="K4550" s="153"/>
      <c r="L4550" s="153"/>
      <c r="M4550" s="153"/>
      <c r="N4550" s="153"/>
      <c r="O4550" s="153"/>
      <c r="P4550" s="153"/>
      <c r="Q4550" s="153"/>
      <c r="R4550" s="153"/>
      <c r="S4550" s="152"/>
      <c r="T4550" s="153"/>
      <c r="X4550" s="69" t="str">
        <f t="shared" si="146"/>
        <v/>
      </c>
      <c r="Y4550" s="69" t="str">
        <f t="shared" si="147"/>
        <v/>
      </c>
    </row>
    <row r="4551" spans="8:25" x14ac:dyDescent="0.25">
      <c r="H4551" s="155"/>
      <c r="I4551" s="151"/>
      <c r="J4551" s="152"/>
      <c r="K4551" s="153"/>
      <c r="L4551" s="153"/>
      <c r="M4551" s="153"/>
      <c r="N4551" s="153"/>
      <c r="O4551" s="153"/>
      <c r="P4551" s="153"/>
      <c r="Q4551" s="153"/>
      <c r="R4551" s="153"/>
      <c r="S4551" s="152"/>
      <c r="T4551" s="153"/>
      <c r="X4551" s="69" t="str">
        <f t="shared" si="146"/>
        <v/>
      </c>
      <c r="Y4551" s="69" t="str">
        <f t="shared" si="147"/>
        <v/>
      </c>
    </row>
    <row r="4552" spans="8:25" x14ac:dyDescent="0.25">
      <c r="H4552" s="155"/>
      <c r="I4552" s="151"/>
      <c r="J4552" s="152"/>
      <c r="K4552" s="153"/>
      <c r="L4552" s="153"/>
      <c r="M4552" s="153"/>
      <c r="N4552" s="153"/>
      <c r="O4552" s="153"/>
      <c r="P4552" s="153"/>
      <c r="Q4552" s="153"/>
      <c r="R4552" s="153"/>
      <c r="S4552" s="152"/>
      <c r="T4552" s="153"/>
      <c r="X4552" s="69" t="str">
        <f t="shared" si="146"/>
        <v/>
      </c>
      <c r="Y4552" s="69" t="str">
        <f t="shared" si="147"/>
        <v/>
      </c>
    </row>
    <row r="4553" spans="8:25" x14ac:dyDescent="0.25">
      <c r="H4553" s="155"/>
      <c r="I4553" s="151"/>
      <c r="J4553" s="152"/>
      <c r="K4553" s="153"/>
      <c r="L4553" s="153"/>
      <c r="M4553" s="153"/>
      <c r="N4553" s="153"/>
      <c r="O4553" s="153"/>
      <c r="P4553" s="153"/>
      <c r="Q4553" s="153"/>
      <c r="R4553" s="153"/>
      <c r="S4553" s="152"/>
      <c r="T4553" s="153"/>
      <c r="X4553" s="69" t="str">
        <f t="shared" si="146"/>
        <v/>
      </c>
      <c r="Y4553" s="69" t="str">
        <f t="shared" si="147"/>
        <v/>
      </c>
    </row>
    <row r="4554" spans="8:25" x14ac:dyDescent="0.25">
      <c r="H4554" s="155"/>
      <c r="I4554" s="151"/>
      <c r="J4554" s="152"/>
      <c r="K4554" s="153"/>
      <c r="L4554" s="153"/>
      <c r="M4554" s="153"/>
      <c r="N4554" s="153"/>
      <c r="O4554" s="153"/>
      <c r="P4554" s="153"/>
      <c r="Q4554" s="153"/>
      <c r="R4554" s="153"/>
      <c r="S4554" s="152"/>
      <c r="T4554" s="153"/>
      <c r="X4554" s="69" t="str">
        <f t="shared" si="146"/>
        <v/>
      </c>
      <c r="Y4554" s="69" t="str">
        <f t="shared" si="147"/>
        <v/>
      </c>
    </row>
    <row r="4555" spans="8:25" x14ac:dyDescent="0.25">
      <c r="H4555" s="155"/>
      <c r="I4555" s="151"/>
      <c r="J4555" s="152"/>
      <c r="K4555" s="153"/>
      <c r="L4555" s="153"/>
      <c r="M4555" s="153"/>
      <c r="N4555" s="153"/>
      <c r="O4555" s="153"/>
      <c r="P4555" s="153"/>
      <c r="Q4555" s="153"/>
      <c r="R4555" s="153"/>
      <c r="S4555" s="152"/>
      <c r="T4555" s="153"/>
      <c r="X4555" s="69" t="str">
        <f t="shared" si="146"/>
        <v/>
      </c>
      <c r="Y4555" s="69" t="str">
        <f t="shared" si="147"/>
        <v/>
      </c>
    </row>
    <row r="4556" spans="8:25" x14ac:dyDescent="0.25">
      <c r="H4556" s="155"/>
      <c r="I4556" s="151"/>
      <c r="J4556" s="152"/>
      <c r="K4556" s="153"/>
      <c r="L4556" s="153"/>
      <c r="M4556" s="153"/>
      <c r="N4556" s="153"/>
      <c r="O4556" s="153"/>
      <c r="P4556" s="153"/>
      <c r="Q4556" s="153"/>
      <c r="R4556" s="153"/>
      <c r="S4556" s="152"/>
      <c r="T4556" s="153"/>
      <c r="X4556" s="69" t="str">
        <f t="shared" si="146"/>
        <v/>
      </c>
      <c r="Y4556" s="69" t="str">
        <f t="shared" si="147"/>
        <v/>
      </c>
    </row>
    <row r="4557" spans="8:25" x14ac:dyDescent="0.25">
      <c r="H4557" s="155"/>
      <c r="I4557" s="151"/>
      <c r="J4557" s="152"/>
      <c r="K4557" s="153"/>
      <c r="L4557" s="153"/>
      <c r="M4557" s="153"/>
      <c r="N4557" s="153"/>
      <c r="O4557" s="153"/>
      <c r="P4557" s="153"/>
      <c r="Q4557" s="153"/>
      <c r="R4557" s="153"/>
      <c r="S4557" s="152"/>
      <c r="T4557" s="153"/>
      <c r="X4557" s="69" t="str">
        <f t="shared" si="146"/>
        <v/>
      </c>
      <c r="Y4557" s="69" t="str">
        <f t="shared" si="147"/>
        <v/>
      </c>
    </row>
    <row r="4558" spans="8:25" x14ac:dyDescent="0.25">
      <c r="H4558" s="155"/>
      <c r="I4558" s="151"/>
      <c r="J4558" s="152"/>
      <c r="K4558" s="153"/>
      <c r="L4558" s="153"/>
      <c r="M4558" s="153"/>
      <c r="N4558" s="153"/>
      <c r="O4558" s="153"/>
      <c r="P4558" s="153"/>
      <c r="Q4558" s="153"/>
      <c r="R4558" s="153"/>
      <c r="S4558" s="152"/>
      <c r="T4558" s="153"/>
      <c r="X4558" s="69" t="str">
        <f t="shared" si="146"/>
        <v/>
      </c>
      <c r="Y4558" s="69" t="str">
        <f t="shared" si="147"/>
        <v/>
      </c>
    </row>
    <row r="4559" spans="8:25" x14ac:dyDescent="0.25">
      <c r="H4559" s="155"/>
      <c r="I4559" s="151"/>
      <c r="J4559" s="152"/>
      <c r="K4559" s="153"/>
      <c r="L4559" s="153"/>
      <c r="M4559" s="153"/>
      <c r="N4559" s="153"/>
      <c r="O4559" s="153"/>
      <c r="P4559" s="153"/>
      <c r="Q4559" s="153"/>
      <c r="R4559" s="153"/>
      <c r="S4559" s="152"/>
      <c r="T4559" s="153"/>
      <c r="X4559" s="69" t="str">
        <f t="shared" si="146"/>
        <v/>
      </c>
      <c r="Y4559" s="69" t="str">
        <f t="shared" si="147"/>
        <v/>
      </c>
    </row>
    <row r="4560" spans="8:25" x14ac:dyDescent="0.25">
      <c r="H4560" s="155"/>
      <c r="I4560" s="151"/>
      <c r="J4560" s="152"/>
      <c r="K4560" s="153"/>
      <c r="L4560" s="153"/>
      <c r="M4560" s="153"/>
      <c r="N4560" s="153"/>
      <c r="O4560" s="153"/>
      <c r="P4560" s="153"/>
      <c r="Q4560" s="153"/>
      <c r="R4560" s="153"/>
      <c r="S4560" s="152"/>
      <c r="T4560" s="153"/>
      <c r="X4560" s="69" t="str">
        <f t="shared" si="146"/>
        <v/>
      </c>
      <c r="Y4560" s="69" t="str">
        <f t="shared" si="147"/>
        <v/>
      </c>
    </row>
    <row r="4561" spans="8:25" x14ac:dyDescent="0.25">
      <c r="H4561" s="155"/>
      <c r="I4561" s="151"/>
      <c r="J4561" s="152"/>
      <c r="K4561" s="153"/>
      <c r="L4561" s="153"/>
      <c r="M4561" s="153"/>
      <c r="N4561" s="153"/>
      <c r="O4561" s="153"/>
      <c r="P4561" s="153"/>
      <c r="Q4561" s="153"/>
      <c r="R4561" s="153"/>
      <c r="S4561" s="152"/>
      <c r="T4561" s="153"/>
      <c r="X4561" s="69" t="str">
        <f t="shared" si="146"/>
        <v/>
      </c>
      <c r="Y4561" s="69" t="str">
        <f t="shared" si="147"/>
        <v/>
      </c>
    </row>
    <row r="4562" spans="8:25" x14ac:dyDescent="0.25">
      <c r="H4562" s="155"/>
      <c r="I4562" s="151"/>
      <c r="J4562" s="152"/>
      <c r="K4562" s="153"/>
      <c r="L4562" s="153"/>
      <c r="M4562" s="153"/>
      <c r="N4562" s="153"/>
      <c r="O4562" s="153"/>
      <c r="P4562" s="153"/>
      <c r="Q4562" s="153"/>
      <c r="R4562" s="153"/>
      <c r="S4562" s="152"/>
      <c r="T4562" s="153"/>
      <c r="X4562" s="69" t="str">
        <f t="shared" si="146"/>
        <v/>
      </c>
      <c r="Y4562" s="69" t="str">
        <f t="shared" si="147"/>
        <v/>
      </c>
    </row>
    <row r="4563" spans="8:25" x14ac:dyDescent="0.25">
      <c r="H4563" s="155"/>
      <c r="I4563" s="151"/>
      <c r="J4563" s="152"/>
      <c r="K4563" s="153"/>
      <c r="L4563" s="153"/>
      <c r="M4563" s="153"/>
      <c r="N4563" s="153"/>
      <c r="O4563" s="153"/>
      <c r="P4563" s="153"/>
      <c r="Q4563" s="153"/>
      <c r="R4563" s="153"/>
      <c r="S4563" s="152"/>
      <c r="T4563" s="153"/>
      <c r="X4563" s="69" t="str">
        <f t="shared" si="146"/>
        <v/>
      </c>
      <c r="Y4563" s="69" t="str">
        <f t="shared" si="147"/>
        <v/>
      </c>
    </row>
    <row r="4564" spans="8:25" x14ac:dyDescent="0.25">
      <c r="H4564" s="155"/>
      <c r="I4564" s="151"/>
      <c r="J4564" s="152"/>
      <c r="K4564" s="153"/>
      <c r="L4564" s="153"/>
      <c r="M4564" s="153"/>
      <c r="N4564" s="153"/>
      <c r="O4564" s="153"/>
      <c r="P4564" s="153"/>
      <c r="Q4564" s="153"/>
      <c r="R4564" s="153"/>
      <c r="S4564" s="152"/>
      <c r="T4564" s="153"/>
      <c r="X4564" s="69" t="str">
        <f t="shared" si="146"/>
        <v/>
      </c>
      <c r="Y4564" s="69" t="str">
        <f t="shared" si="147"/>
        <v/>
      </c>
    </row>
    <row r="4565" spans="8:25" x14ac:dyDescent="0.25">
      <c r="H4565" s="155"/>
      <c r="I4565" s="151"/>
      <c r="J4565" s="152"/>
      <c r="K4565" s="153"/>
      <c r="L4565" s="153"/>
      <c r="M4565" s="153"/>
      <c r="N4565" s="153"/>
      <c r="O4565" s="153"/>
      <c r="P4565" s="153"/>
      <c r="Q4565" s="153"/>
      <c r="R4565" s="153"/>
      <c r="S4565" s="152"/>
      <c r="T4565" s="153"/>
      <c r="X4565" s="69" t="str">
        <f t="shared" si="146"/>
        <v/>
      </c>
      <c r="Y4565" s="69" t="str">
        <f t="shared" si="147"/>
        <v/>
      </c>
    </row>
    <row r="4566" spans="8:25" x14ac:dyDescent="0.25">
      <c r="H4566" s="155"/>
      <c r="I4566" s="151"/>
      <c r="J4566" s="152"/>
      <c r="K4566" s="153"/>
      <c r="L4566" s="153"/>
      <c r="M4566" s="153"/>
      <c r="N4566" s="153"/>
      <c r="O4566" s="153"/>
      <c r="P4566" s="153"/>
      <c r="Q4566" s="153"/>
      <c r="R4566" s="153"/>
      <c r="S4566" s="152"/>
      <c r="T4566" s="153"/>
      <c r="X4566" s="69" t="str">
        <f t="shared" si="146"/>
        <v/>
      </c>
      <c r="Y4566" s="69" t="str">
        <f t="shared" si="147"/>
        <v/>
      </c>
    </row>
    <row r="4567" spans="8:25" x14ac:dyDescent="0.25">
      <c r="H4567" s="155"/>
      <c r="I4567" s="151"/>
      <c r="J4567" s="152"/>
      <c r="K4567" s="153"/>
      <c r="L4567" s="153"/>
      <c r="M4567" s="153"/>
      <c r="N4567" s="153"/>
      <c r="O4567" s="153"/>
      <c r="P4567" s="153"/>
      <c r="Q4567" s="153"/>
      <c r="R4567" s="153"/>
      <c r="S4567" s="152"/>
      <c r="T4567" s="153"/>
      <c r="X4567" s="69" t="str">
        <f t="shared" si="146"/>
        <v/>
      </c>
      <c r="Y4567" s="69" t="str">
        <f t="shared" si="147"/>
        <v/>
      </c>
    </row>
    <row r="4568" spans="8:25" x14ac:dyDescent="0.25">
      <c r="H4568" s="155"/>
      <c r="I4568" s="151"/>
      <c r="J4568" s="152"/>
      <c r="K4568" s="153"/>
      <c r="L4568" s="153"/>
      <c r="M4568" s="153"/>
      <c r="N4568" s="153"/>
      <c r="O4568" s="153"/>
      <c r="P4568" s="153"/>
      <c r="Q4568" s="153"/>
      <c r="R4568" s="153"/>
      <c r="S4568" s="152"/>
      <c r="T4568" s="153"/>
      <c r="X4568" s="69" t="str">
        <f t="shared" si="146"/>
        <v/>
      </c>
      <c r="Y4568" s="69" t="str">
        <f t="shared" si="147"/>
        <v/>
      </c>
    </row>
    <row r="4569" spans="8:25" x14ac:dyDescent="0.25">
      <c r="H4569" s="155"/>
      <c r="I4569" s="151"/>
      <c r="J4569" s="152"/>
      <c r="K4569" s="153"/>
      <c r="L4569" s="153"/>
      <c r="M4569" s="153"/>
      <c r="N4569" s="153"/>
      <c r="O4569" s="153"/>
      <c r="P4569" s="153"/>
      <c r="Q4569" s="153"/>
      <c r="R4569" s="153"/>
      <c r="S4569" s="152"/>
      <c r="T4569" s="153"/>
      <c r="X4569" s="69" t="str">
        <f t="shared" si="146"/>
        <v/>
      </c>
      <c r="Y4569" s="69" t="str">
        <f t="shared" si="147"/>
        <v/>
      </c>
    </row>
    <row r="4570" spans="8:25" x14ac:dyDescent="0.25">
      <c r="H4570" s="155"/>
      <c r="I4570" s="151"/>
      <c r="J4570" s="152"/>
      <c r="K4570" s="153"/>
      <c r="L4570" s="153"/>
      <c r="M4570" s="153"/>
      <c r="N4570" s="153"/>
      <c r="O4570" s="153"/>
      <c r="P4570" s="153"/>
      <c r="Q4570" s="153"/>
      <c r="R4570" s="153"/>
      <c r="S4570" s="152"/>
      <c r="T4570" s="153"/>
      <c r="X4570" s="69" t="str">
        <f t="shared" si="146"/>
        <v/>
      </c>
      <c r="Y4570" s="69" t="str">
        <f t="shared" si="147"/>
        <v/>
      </c>
    </row>
    <row r="4571" spans="8:25" x14ac:dyDescent="0.25">
      <c r="H4571" s="155"/>
      <c r="I4571" s="151"/>
      <c r="J4571" s="152"/>
      <c r="K4571" s="153"/>
      <c r="L4571" s="153"/>
      <c r="M4571" s="153"/>
      <c r="N4571" s="153"/>
      <c r="O4571" s="153"/>
      <c r="P4571" s="153"/>
      <c r="Q4571" s="153"/>
      <c r="R4571" s="153"/>
      <c r="S4571" s="152"/>
      <c r="T4571" s="153"/>
      <c r="X4571" s="69" t="str">
        <f t="shared" si="146"/>
        <v/>
      </c>
      <c r="Y4571" s="69" t="str">
        <f t="shared" si="147"/>
        <v/>
      </c>
    </row>
    <row r="4572" spans="8:25" x14ac:dyDescent="0.25">
      <c r="H4572" s="155"/>
      <c r="I4572" s="151"/>
      <c r="J4572" s="152"/>
      <c r="K4572" s="153"/>
      <c r="L4572" s="153"/>
      <c r="M4572" s="153"/>
      <c r="N4572" s="153"/>
      <c r="O4572" s="153"/>
      <c r="P4572" s="153"/>
      <c r="Q4572" s="153"/>
      <c r="R4572" s="153"/>
      <c r="S4572" s="152"/>
      <c r="T4572" s="153"/>
      <c r="X4572" s="69" t="str">
        <f t="shared" si="146"/>
        <v/>
      </c>
      <c r="Y4572" s="69" t="str">
        <f t="shared" si="147"/>
        <v/>
      </c>
    </row>
    <row r="4573" spans="8:25" x14ac:dyDescent="0.25">
      <c r="H4573" s="155"/>
      <c r="I4573" s="151"/>
      <c r="J4573" s="152"/>
      <c r="K4573" s="153"/>
      <c r="L4573" s="153"/>
      <c r="M4573" s="153"/>
      <c r="N4573" s="153"/>
      <c r="O4573" s="153"/>
      <c r="P4573" s="153"/>
      <c r="Q4573" s="153"/>
      <c r="R4573" s="153"/>
      <c r="S4573" s="152"/>
      <c r="T4573" s="153"/>
      <c r="X4573" s="69" t="str">
        <f t="shared" si="146"/>
        <v/>
      </c>
      <c r="Y4573" s="69" t="str">
        <f t="shared" si="147"/>
        <v/>
      </c>
    </row>
    <row r="4574" spans="8:25" x14ac:dyDescent="0.25">
      <c r="H4574" s="155"/>
      <c r="I4574" s="151"/>
      <c r="J4574" s="152"/>
      <c r="K4574" s="153"/>
      <c r="L4574" s="153"/>
      <c r="M4574" s="153"/>
      <c r="N4574" s="153"/>
      <c r="O4574" s="153"/>
      <c r="P4574" s="153"/>
      <c r="Q4574" s="153"/>
      <c r="R4574" s="153"/>
      <c r="S4574" s="152"/>
      <c r="T4574" s="153"/>
      <c r="X4574" s="69" t="str">
        <f t="shared" si="146"/>
        <v/>
      </c>
      <c r="Y4574" s="69" t="str">
        <f t="shared" si="147"/>
        <v/>
      </c>
    </row>
    <row r="4575" spans="8:25" x14ac:dyDescent="0.25">
      <c r="H4575" s="155"/>
      <c r="I4575" s="151"/>
      <c r="J4575" s="152"/>
      <c r="K4575" s="153"/>
      <c r="L4575" s="153"/>
      <c r="M4575" s="153"/>
      <c r="N4575" s="153"/>
      <c r="O4575" s="153"/>
      <c r="P4575" s="153"/>
      <c r="Q4575" s="153"/>
      <c r="R4575" s="153"/>
      <c r="S4575" s="152"/>
      <c r="T4575" s="153"/>
      <c r="X4575" s="69" t="str">
        <f t="shared" si="146"/>
        <v/>
      </c>
      <c r="Y4575" s="69" t="str">
        <f t="shared" si="147"/>
        <v/>
      </c>
    </row>
    <row r="4576" spans="8:25" x14ac:dyDescent="0.25">
      <c r="H4576" s="155"/>
      <c r="I4576" s="151"/>
      <c r="J4576" s="152"/>
      <c r="K4576" s="153"/>
      <c r="L4576" s="153"/>
      <c r="M4576" s="153"/>
      <c r="N4576" s="153"/>
      <c r="O4576" s="153"/>
      <c r="P4576" s="153"/>
      <c r="Q4576" s="153"/>
      <c r="R4576" s="153"/>
      <c r="S4576" s="152"/>
      <c r="T4576" s="153"/>
      <c r="X4576" s="69" t="str">
        <f t="shared" si="146"/>
        <v/>
      </c>
      <c r="Y4576" s="69" t="str">
        <f t="shared" si="147"/>
        <v/>
      </c>
    </row>
    <row r="4577" spans="8:25" x14ac:dyDescent="0.25">
      <c r="H4577" s="155"/>
      <c r="I4577" s="151"/>
      <c r="J4577" s="152"/>
      <c r="K4577" s="153"/>
      <c r="L4577" s="153"/>
      <c r="M4577" s="153"/>
      <c r="N4577" s="153"/>
      <c r="O4577" s="153"/>
      <c r="P4577" s="153"/>
      <c r="Q4577" s="153"/>
      <c r="R4577" s="153"/>
      <c r="S4577" s="152"/>
      <c r="T4577" s="153"/>
      <c r="X4577" s="69" t="str">
        <f t="shared" si="146"/>
        <v/>
      </c>
      <c r="Y4577" s="69" t="str">
        <f t="shared" si="147"/>
        <v/>
      </c>
    </row>
    <row r="4578" spans="8:25" x14ac:dyDescent="0.25">
      <c r="H4578" s="155"/>
      <c r="I4578" s="151"/>
      <c r="J4578" s="152"/>
      <c r="K4578" s="153"/>
      <c r="L4578" s="153"/>
      <c r="M4578" s="153"/>
      <c r="N4578" s="153"/>
      <c r="O4578" s="153"/>
      <c r="P4578" s="153"/>
      <c r="Q4578" s="153"/>
      <c r="R4578" s="153"/>
      <c r="S4578" s="152"/>
      <c r="T4578" s="153"/>
      <c r="X4578" s="69" t="str">
        <f t="shared" si="146"/>
        <v/>
      </c>
      <c r="Y4578" s="69" t="str">
        <f t="shared" si="147"/>
        <v/>
      </c>
    </row>
    <row r="4579" spans="8:25" x14ac:dyDescent="0.25">
      <c r="H4579" s="155"/>
      <c r="I4579" s="151"/>
      <c r="J4579" s="152"/>
      <c r="K4579" s="153"/>
      <c r="L4579" s="153"/>
      <c r="M4579" s="153"/>
      <c r="N4579" s="153"/>
      <c r="O4579" s="153"/>
      <c r="P4579" s="153"/>
      <c r="Q4579" s="153"/>
      <c r="R4579" s="153"/>
      <c r="S4579" s="152"/>
      <c r="T4579" s="153"/>
      <c r="X4579" s="69" t="str">
        <f t="shared" si="146"/>
        <v/>
      </c>
      <c r="Y4579" s="69" t="str">
        <f t="shared" si="147"/>
        <v/>
      </c>
    </row>
    <row r="4580" spans="8:25" x14ac:dyDescent="0.25">
      <c r="H4580" s="155"/>
      <c r="I4580" s="151"/>
      <c r="J4580" s="152"/>
      <c r="K4580" s="153"/>
      <c r="L4580" s="153"/>
      <c r="M4580" s="153"/>
      <c r="N4580" s="153"/>
      <c r="O4580" s="153"/>
      <c r="P4580" s="153"/>
      <c r="Q4580" s="153"/>
      <c r="R4580" s="153"/>
      <c r="S4580" s="152"/>
      <c r="T4580" s="153"/>
      <c r="X4580" s="69" t="str">
        <f t="shared" si="146"/>
        <v/>
      </c>
      <c r="Y4580" s="69" t="str">
        <f t="shared" si="147"/>
        <v/>
      </c>
    </row>
    <row r="4581" spans="8:25" x14ac:dyDescent="0.25">
      <c r="H4581" s="155"/>
      <c r="I4581" s="151"/>
      <c r="J4581" s="152"/>
      <c r="K4581" s="153"/>
      <c r="L4581" s="153"/>
      <c r="M4581" s="153"/>
      <c r="N4581" s="153"/>
      <c r="O4581" s="153"/>
      <c r="P4581" s="153"/>
      <c r="Q4581" s="153"/>
      <c r="R4581" s="153"/>
      <c r="S4581" s="152"/>
      <c r="T4581" s="153"/>
      <c r="X4581" s="69" t="str">
        <f t="shared" si="146"/>
        <v/>
      </c>
      <c r="Y4581" s="69" t="str">
        <f t="shared" si="147"/>
        <v/>
      </c>
    </row>
    <row r="4582" spans="8:25" x14ac:dyDescent="0.25">
      <c r="H4582" s="155"/>
      <c r="I4582" s="151"/>
      <c r="J4582" s="152"/>
      <c r="K4582" s="153"/>
      <c r="L4582" s="153"/>
      <c r="M4582" s="153"/>
      <c r="N4582" s="153"/>
      <c r="O4582" s="153"/>
      <c r="P4582" s="153"/>
      <c r="Q4582" s="153"/>
      <c r="R4582" s="153"/>
      <c r="S4582" s="152"/>
      <c r="T4582" s="153"/>
      <c r="X4582" s="69" t="str">
        <f t="shared" si="146"/>
        <v/>
      </c>
      <c r="Y4582" s="69" t="str">
        <f t="shared" si="147"/>
        <v/>
      </c>
    </row>
    <row r="4583" spans="8:25" x14ac:dyDescent="0.25">
      <c r="H4583" s="155"/>
      <c r="I4583" s="151"/>
      <c r="J4583" s="152"/>
      <c r="K4583" s="153"/>
      <c r="L4583" s="153"/>
      <c r="M4583" s="153"/>
      <c r="N4583" s="153"/>
      <c r="O4583" s="153"/>
      <c r="P4583" s="153"/>
      <c r="Q4583" s="153"/>
      <c r="R4583" s="153"/>
      <c r="S4583" s="152"/>
      <c r="T4583" s="153"/>
      <c r="X4583" s="69" t="str">
        <f t="shared" si="146"/>
        <v/>
      </c>
      <c r="Y4583" s="69" t="str">
        <f t="shared" si="147"/>
        <v/>
      </c>
    </row>
    <row r="4584" spans="8:25" x14ac:dyDescent="0.25">
      <c r="H4584" s="155"/>
      <c r="I4584" s="151"/>
      <c r="J4584" s="152"/>
      <c r="K4584" s="153"/>
      <c r="L4584" s="153"/>
      <c r="M4584" s="153"/>
      <c r="N4584" s="153"/>
      <c r="O4584" s="153"/>
      <c r="P4584" s="153"/>
      <c r="Q4584" s="153"/>
      <c r="R4584" s="153"/>
      <c r="S4584" s="152"/>
      <c r="T4584" s="153"/>
      <c r="X4584" s="69" t="str">
        <f t="shared" si="146"/>
        <v/>
      </c>
      <c r="Y4584" s="69" t="str">
        <f t="shared" si="147"/>
        <v/>
      </c>
    </row>
    <row r="4585" spans="8:25" x14ac:dyDescent="0.25">
      <c r="H4585" s="155"/>
      <c r="I4585" s="151"/>
      <c r="J4585" s="152"/>
      <c r="K4585" s="153"/>
      <c r="L4585" s="153"/>
      <c r="M4585" s="153"/>
      <c r="N4585" s="153"/>
      <c r="O4585" s="153"/>
      <c r="P4585" s="153"/>
      <c r="Q4585" s="153"/>
      <c r="R4585" s="153"/>
      <c r="S4585" s="152"/>
      <c r="T4585" s="153"/>
      <c r="X4585" s="69" t="str">
        <f t="shared" si="146"/>
        <v/>
      </c>
      <c r="Y4585" s="69" t="str">
        <f t="shared" si="147"/>
        <v/>
      </c>
    </row>
    <row r="4586" spans="8:25" x14ac:dyDescent="0.25">
      <c r="H4586" s="155"/>
      <c r="I4586" s="151"/>
      <c r="J4586" s="152"/>
      <c r="K4586" s="153"/>
      <c r="L4586" s="153"/>
      <c r="M4586" s="153"/>
      <c r="N4586" s="153"/>
      <c r="O4586" s="153"/>
      <c r="P4586" s="153"/>
      <c r="Q4586" s="153"/>
      <c r="R4586" s="153"/>
      <c r="S4586" s="152"/>
      <c r="T4586" s="153"/>
      <c r="X4586" s="69" t="str">
        <f t="shared" si="146"/>
        <v/>
      </c>
      <c r="Y4586" s="69" t="str">
        <f t="shared" si="147"/>
        <v/>
      </c>
    </row>
    <row r="4587" spans="8:25" x14ac:dyDescent="0.25">
      <c r="H4587" s="155"/>
      <c r="I4587" s="151"/>
      <c r="J4587" s="152"/>
      <c r="K4587" s="153"/>
      <c r="L4587" s="153"/>
      <c r="M4587" s="153"/>
      <c r="N4587" s="153"/>
      <c r="O4587" s="153"/>
      <c r="P4587" s="153"/>
      <c r="Q4587" s="153"/>
      <c r="R4587" s="153"/>
      <c r="S4587" s="152"/>
      <c r="T4587" s="153"/>
      <c r="X4587" s="69" t="str">
        <f t="shared" si="146"/>
        <v/>
      </c>
      <c r="Y4587" s="69" t="str">
        <f t="shared" si="147"/>
        <v/>
      </c>
    </row>
    <row r="4588" spans="8:25" x14ac:dyDescent="0.25">
      <c r="H4588" s="155"/>
      <c r="I4588" s="151"/>
      <c r="J4588" s="152"/>
      <c r="K4588" s="153"/>
      <c r="L4588" s="153"/>
      <c r="M4588" s="153"/>
      <c r="N4588" s="153"/>
      <c r="O4588" s="153"/>
      <c r="P4588" s="153"/>
      <c r="Q4588" s="153"/>
      <c r="R4588" s="153"/>
      <c r="S4588" s="152"/>
      <c r="T4588" s="153"/>
      <c r="X4588" s="69" t="str">
        <f t="shared" si="146"/>
        <v/>
      </c>
      <c r="Y4588" s="69" t="str">
        <f t="shared" si="147"/>
        <v/>
      </c>
    </row>
    <row r="4589" spans="8:25" x14ac:dyDescent="0.25">
      <c r="H4589" s="155"/>
      <c r="I4589" s="151"/>
      <c r="J4589" s="152"/>
      <c r="K4589" s="153"/>
      <c r="L4589" s="153"/>
      <c r="M4589" s="153"/>
      <c r="N4589" s="153"/>
      <c r="O4589" s="153"/>
      <c r="P4589" s="153"/>
      <c r="Q4589" s="153"/>
      <c r="R4589" s="153"/>
      <c r="S4589" s="152"/>
      <c r="T4589" s="153"/>
      <c r="X4589" s="69" t="str">
        <f t="shared" si="146"/>
        <v/>
      </c>
      <c r="Y4589" s="69" t="str">
        <f t="shared" si="147"/>
        <v/>
      </c>
    </row>
    <row r="4590" spans="8:25" x14ac:dyDescent="0.25">
      <c r="H4590" s="155"/>
      <c r="I4590" s="151"/>
      <c r="J4590" s="152"/>
      <c r="K4590" s="153"/>
      <c r="L4590" s="153"/>
      <c r="M4590" s="153"/>
      <c r="N4590" s="153"/>
      <c r="O4590" s="153"/>
      <c r="P4590" s="153"/>
      <c r="Q4590" s="153"/>
      <c r="R4590" s="153"/>
      <c r="S4590" s="152"/>
      <c r="T4590" s="153"/>
      <c r="X4590" s="69" t="str">
        <f t="shared" si="146"/>
        <v/>
      </c>
      <c r="Y4590" s="69" t="str">
        <f t="shared" si="147"/>
        <v/>
      </c>
    </row>
    <row r="4591" spans="8:25" x14ac:dyDescent="0.25">
      <c r="H4591" s="155"/>
      <c r="I4591" s="151"/>
      <c r="J4591" s="152"/>
      <c r="K4591" s="153"/>
      <c r="L4591" s="153"/>
      <c r="M4591" s="153"/>
      <c r="N4591" s="153"/>
      <c r="O4591" s="153"/>
      <c r="P4591" s="153"/>
      <c r="Q4591" s="153"/>
      <c r="R4591" s="153"/>
      <c r="S4591" s="152"/>
      <c r="T4591" s="153"/>
      <c r="X4591" s="69" t="str">
        <f t="shared" si="146"/>
        <v/>
      </c>
      <c r="Y4591" s="69" t="str">
        <f t="shared" si="147"/>
        <v/>
      </c>
    </row>
    <row r="4592" spans="8:25" x14ac:dyDescent="0.25">
      <c r="H4592" s="155"/>
      <c r="I4592" s="151"/>
      <c r="J4592" s="152"/>
      <c r="K4592" s="153"/>
      <c r="L4592" s="153"/>
      <c r="M4592" s="153"/>
      <c r="N4592" s="153"/>
      <c r="O4592" s="153"/>
      <c r="P4592" s="153"/>
      <c r="Q4592" s="153"/>
      <c r="R4592" s="153"/>
      <c r="S4592" s="152"/>
      <c r="T4592" s="153"/>
      <c r="X4592" s="69" t="str">
        <f t="shared" si="146"/>
        <v/>
      </c>
      <c r="Y4592" s="69" t="str">
        <f t="shared" si="147"/>
        <v/>
      </c>
    </row>
    <row r="4593" spans="8:25" x14ac:dyDescent="0.25">
      <c r="H4593" s="155"/>
      <c r="I4593" s="151"/>
      <c r="J4593" s="152"/>
      <c r="K4593" s="153"/>
      <c r="L4593" s="153"/>
      <c r="M4593" s="153"/>
      <c r="N4593" s="153"/>
      <c r="O4593" s="153"/>
      <c r="P4593" s="153"/>
      <c r="Q4593" s="153"/>
      <c r="R4593" s="153"/>
      <c r="S4593" s="152"/>
      <c r="T4593" s="153"/>
      <c r="X4593" s="69" t="str">
        <f t="shared" si="146"/>
        <v/>
      </c>
      <c r="Y4593" s="69" t="str">
        <f t="shared" si="147"/>
        <v/>
      </c>
    </row>
    <row r="4594" spans="8:25" x14ac:dyDescent="0.25">
      <c r="H4594" s="155"/>
      <c r="I4594" s="151"/>
      <c r="J4594" s="152"/>
      <c r="K4594" s="153"/>
      <c r="L4594" s="153"/>
      <c r="M4594" s="153"/>
      <c r="N4594" s="153"/>
      <c r="O4594" s="153"/>
      <c r="P4594" s="153"/>
      <c r="Q4594" s="153"/>
      <c r="R4594" s="153"/>
      <c r="S4594" s="152"/>
      <c r="T4594" s="153"/>
      <c r="X4594" s="69" t="str">
        <f t="shared" si="146"/>
        <v/>
      </c>
      <c r="Y4594" s="69" t="str">
        <f t="shared" si="147"/>
        <v/>
      </c>
    </row>
    <row r="4595" spans="8:25" x14ac:dyDescent="0.25">
      <c r="H4595" s="155"/>
      <c r="I4595" s="151"/>
      <c r="J4595" s="152"/>
      <c r="K4595" s="153"/>
      <c r="L4595" s="153"/>
      <c r="M4595" s="153"/>
      <c r="N4595" s="153"/>
      <c r="O4595" s="153"/>
      <c r="P4595" s="153"/>
      <c r="Q4595" s="153"/>
      <c r="R4595" s="153"/>
      <c r="S4595" s="152"/>
      <c r="T4595" s="153"/>
      <c r="X4595" s="69" t="str">
        <f t="shared" si="146"/>
        <v/>
      </c>
      <c r="Y4595" s="69" t="str">
        <f t="shared" si="147"/>
        <v/>
      </c>
    </row>
    <row r="4596" spans="8:25" x14ac:dyDescent="0.25">
      <c r="H4596" s="155"/>
      <c r="I4596" s="151"/>
      <c r="J4596" s="152"/>
      <c r="K4596" s="153"/>
      <c r="L4596" s="153"/>
      <c r="M4596" s="153"/>
      <c r="N4596" s="153"/>
      <c r="O4596" s="153"/>
      <c r="P4596" s="153"/>
      <c r="Q4596" s="153"/>
      <c r="R4596" s="153"/>
      <c r="S4596" s="152"/>
      <c r="T4596" s="153"/>
      <c r="X4596" s="69" t="str">
        <f t="shared" si="146"/>
        <v/>
      </c>
      <c r="Y4596" s="69" t="str">
        <f t="shared" si="147"/>
        <v/>
      </c>
    </row>
    <row r="4597" spans="8:25" x14ac:dyDescent="0.25">
      <c r="H4597" s="155"/>
      <c r="I4597" s="151"/>
      <c r="J4597" s="152"/>
      <c r="K4597" s="153"/>
      <c r="L4597" s="153"/>
      <c r="M4597" s="153"/>
      <c r="N4597" s="153"/>
      <c r="O4597" s="153"/>
      <c r="P4597" s="153"/>
      <c r="Q4597" s="153"/>
      <c r="R4597" s="153"/>
      <c r="S4597" s="152"/>
      <c r="T4597" s="153"/>
      <c r="X4597" s="69" t="str">
        <f t="shared" si="146"/>
        <v/>
      </c>
      <c r="Y4597" s="69" t="str">
        <f t="shared" si="147"/>
        <v/>
      </c>
    </row>
    <row r="4598" spans="8:25" x14ac:dyDescent="0.25">
      <c r="H4598" s="155"/>
      <c r="I4598" s="151"/>
      <c r="J4598" s="152"/>
      <c r="K4598" s="153"/>
      <c r="L4598" s="153"/>
      <c r="M4598" s="153"/>
      <c r="N4598" s="153"/>
      <c r="O4598" s="153"/>
      <c r="P4598" s="153"/>
      <c r="Q4598" s="153"/>
      <c r="R4598" s="153"/>
      <c r="S4598" s="152"/>
      <c r="T4598" s="153"/>
      <c r="X4598" s="69" t="str">
        <f t="shared" si="146"/>
        <v/>
      </c>
      <c r="Y4598" s="69" t="str">
        <f t="shared" si="147"/>
        <v/>
      </c>
    </row>
    <row r="4599" spans="8:25" x14ac:dyDescent="0.25">
      <c r="H4599" s="155"/>
      <c r="I4599" s="151"/>
      <c r="J4599" s="152"/>
      <c r="K4599" s="153"/>
      <c r="L4599" s="153"/>
      <c r="M4599" s="153"/>
      <c r="N4599" s="153"/>
      <c r="O4599" s="153"/>
      <c r="P4599" s="153"/>
      <c r="Q4599" s="153"/>
      <c r="R4599" s="153"/>
      <c r="S4599" s="152"/>
      <c r="T4599" s="153"/>
      <c r="X4599" s="69" t="str">
        <f t="shared" si="146"/>
        <v/>
      </c>
      <c r="Y4599" s="69" t="str">
        <f t="shared" si="147"/>
        <v/>
      </c>
    </row>
    <row r="4600" spans="8:25" x14ac:dyDescent="0.25">
      <c r="H4600" s="155"/>
      <c r="I4600" s="151"/>
      <c r="J4600" s="152"/>
      <c r="K4600" s="153"/>
      <c r="L4600" s="153"/>
      <c r="M4600" s="153"/>
      <c r="N4600" s="153"/>
      <c r="O4600" s="153"/>
      <c r="P4600" s="153"/>
      <c r="Q4600" s="153"/>
      <c r="R4600" s="153"/>
      <c r="S4600" s="152"/>
      <c r="T4600" s="153"/>
      <c r="X4600" s="69" t="str">
        <f t="shared" si="146"/>
        <v/>
      </c>
      <c r="Y4600" s="69" t="str">
        <f t="shared" si="147"/>
        <v/>
      </c>
    </row>
    <row r="4601" spans="8:25" x14ac:dyDescent="0.25">
      <c r="H4601" s="155"/>
      <c r="I4601" s="151"/>
      <c r="J4601" s="152"/>
      <c r="K4601" s="153"/>
      <c r="L4601" s="153"/>
      <c r="M4601" s="153"/>
      <c r="N4601" s="153"/>
      <c r="O4601" s="153"/>
      <c r="P4601" s="153"/>
      <c r="Q4601" s="153"/>
      <c r="R4601" s="153"/>
      <c r="S4601" s="152"/>
      <c r="T4601" s="153"/>
      <c r="X4601" s="69" t="str">
        <f t="shared" si="146"/>
        <v/>
      </c>
      <c r="Y4601" s="69" t="str">
        <f t="shared" si="147"/>
        <v/>
      </c>
    </row>
    <row r="4602" spans="8:25" x14ac:dyDescent="0.25">
      <c r="H4602" s="155"/>
      <c r="I4602" s="151"/>
      <c r="J4602" s="152"/>
      <c r="K4602" s="153"/>
      <c r="L4602" s="153"/>
      <c r="M4602" s="153"/>
      <c r="N4602" s="153"/>
      <c r="O4602" s="153"/>
      <c r="P4602" s="153"/>
      <c r="Q4602" s="153"/>
      <c r="R4602" s="153"/>
      <c r="S4602" s="152"/>
      <c r="T4602" s="153"/>
      <c r="X4602" s="69" t="str">
        <f t="shared" si="146"/>
        <v/>
      </c>
      <c r="Y4602" s="69" t="str">
        <f t="shared" si="147"/>
        <v/>
      </c>
    </row>
    <row r="4603" spans="8:25" x14ac:dyDescent="0.25">
      <c r="H4603" s="155"/>
      <c r="I4603" s="151"/>
      <c r="J4603" s="152"/>
      <c r="K4603" s="153"/>
      <c r="L4603" s="153"/>
      <c r="M4603" s="153"/>
      <c r="N4603" s="153"/>
      <c r="O4603" s="153"/>
      <c r="P4603" s="153"/>
      <c r="Q4603" s="153"/>
      <c r="R4603" s="153"/>
      <c r="S4603" s="152"/>
      <c r="T4603" s="153"/>
      <c r="X4603" s="69" t="str">
        <f t="shared" si="146"/>
        <v/>
      </c>
      <c r="Y4603" s="69" t="str">
        <f t="shared" si="147"/>
        <v/>
      </c>
    </row>
    <row r="4604" spans="8:25" x14ac:dyDescent="0.25">
      <c r="H4604" s="155"/>
      <c r="I4604" s="151"/>
      <c r="J4604" s="152"/>
      <c r="K4604" s="153"/>
      <c r="L4604" s="153"/>
      <c r="M4604" s="153"/>
      <c r="N4604" s="153"/>
      <c r="O4604" s="153"/>
      <c r="P4604" s="153"/>
      <c r="Q4604" s="153"/>
      <c r="R4604" s="153"/>
      <c r="S4604" s="152"/>
      <c r="T4604" s="153"/>
      <c r="X4604" s="69" t="str">
        <f t="shared" si="146"/>
        <v/>
      </c>
      <c r="Y4604" s="69" t="str">
        <f t="shared" si="147"/>
        <v/>
      </c>
    </row>
    <row r="4605" spans="8:25" x14ac:dyDescent="0.25">
      <c r="H4605" s="155"/>
      <c r="I4605" s="151"/>
      <c r="J4605" s="152"/>
      <c r="K4605" s="153"/>
      <c r="L4605" s="153"/>
      <c r="M4605" s="153"/>
      <c r="N4605" s="153"/>
      <c r="O4605" s="153"/>
      <c r="P4605" s="153"/>
      <c r="Q4605" s="153"/>
      <c r="R4605" s="153"/>
      <c r="S4605" s="152"/>
      <c r="T4605" s="153"/>
      <c r="X4605" s="69" t="str">
        <f t="shared" si="146"/>
        <v/>
      </c>
      <c r="Y4605" s="69" t="str">
        <f t="shared" si="147"/>
        <v/>
      </c>
    </row>
    <row r="4606" spans="8:25" x14ac:dyDescent="0.25">
      <c r="H4606" s="155"/>
      <c r="I4606" s="151"/>
      <c r="J4606" s="152"/>
      <c r="K4606" s="153"/>
      <c r="L4606" s="153"/>
      <c r="M4606" s="153"/>
      <c r="N4606" s="153"/>
      <c r="O4606" s="153"/>
      <c r="P4606" s="153"/>
      <c r="Q4606" s="153"/>
      <c r="R4606" s="153"/>
      <c r="S4606" s="152"/>
      <c r="T4606" s="153"/>
      <c r="X4606" s="69" t="str">
        <f t="shared" si="146"/>
        <v/>
      </c>
      <c r="Y4606" s="69" t="str">
        <f t="shared" si="147"/>
        <v/>
      </c>
    </row>
    <row r="4607" spans="8:25" x14ac:dyDescent="0.25">
      <c r="H4607" s="155"/>
      <c r="I4607" s="151"/>
      <c r="J4607" s="152"/>
      <c r="K4607" s="153"/>
      <c r="L4607" s="153"/>
      <c r="M4607" s="153"/>
      <c r="N4607" s="153"/>
      <c r="O4607" s="153"/>
      <c r="P4607" s="153"/>
      <c r="Q4607" s="153"/>
      <c r="R4607" s="153"/>
      <c r="S4607" s="152"/>
      <c r="T4607" s="153"/>
      <c r="X4607" s="69" t="str">
        <f t="shared" si="146"/>
        <v/>
      </c>
      <c r="Y4607" s="69" t="str">
        <f t="shared" si="147"/>
        <v/>
      </c>
    </row>
    <row r="4608" spans="8:25" x14ac:dyDescent="0.25">
      <c r="H4608" s="155"/>
      <c r="I4608" s="151"/>
      <c r="J4608" s="152"/>
      <c r="K4608" s="153"/>
      <c r="L4608" s="153"/>
      <c r="M4608" s="153"/>
      <c r="N4608" s="153"/>
      <c r="O4608" s="153"/>
      <c r="P4608" s="153"/>
      <c r="Q4608" s="153"/>
      <c r="R4608" s="153"/>
      <c r="S4608" s="152"/>
      <c r="T4608" s="153"/>
      <c r="X4608" s="69" t="str">
        <f t="shared" si="146"/>
        <v/>
      </c>
      <c r="Y4608" s="69" t="str">
        <f t="shared" si="147"/>
        <v/>
      </c>
    </row>
    <row r="4609" spans="8:25" x14ac:dyDescent="0.25">
      <c r="H4609" s="155"/>
      <c r="I4609" s="151"/>
      <c r="J4609" s="152"/>
      <c r="K4609" s="153"/>
      <c r="L4609" s="153"/>
      <c r="M4609" s="153"/>
      <c r="N4609" s="153"/>
      <c r="O4609" s="153"/>
      <c r="P4609" s="153"/>
      <c r="Q4609" s="153"/>
      <c r="R4609" s="153"/>
      <c r="S4609" s="152"/>
      <c r="T4609" s="153"/>
      <c r="X4609" s="69" t="str">
        <f t="shared" si="146"/>
        <v/>
      </c>
      <c r="Y4609" s="69" t="str">
        <f t="shared" si="147"/>
        <v/>
      </c>
    </row>
    <row r="4610" spans="8:25" x14ac:dyDescent="0.25">
      <c r="H4610" s="155"/>
      <c r="I4610" s="151"/>
      <c r="J4610" s="152"/>
      <c r="K4610" s="153"/>
      <c r="L4610" s="153"/>
      <c r="M4610" s="153"/>
      <c r="N4610" s="153"/>
      <c r="O4610" s="153"/>
      <c r="P4610" s="153"/>
      <c r="Q4610" s="153"/>
      <c r="R4610" s="153"/>
      <c r="S4610" s="152"/>
      <c r="T4610" s="153"/>
      <c r="X4610" s="69" t="str">
        <f t="shared" ref="X4610:X4673" si="148">IF(W4610&lt;&gt;"",W4610-I4610,"")</f>
        <v/>
      </c>
      <c r="Y4610" s="69" t="str">
        <f t="shared" si="147"/>
        <v/>
      </c>
    </row>
    <row r="4611" spans="8:25" x14ac:dyDescent="0.25">
      <c r="H4611" s="155"/>
      <c r="I4611" s="151"/>
      <c r="J4611" s="152"/>
      <c r="K4611" s="153"/>
      <c r="L4611" s="153"/>
      <c r="M4611" s="153"/>
      <c r="N4611" s="153"/>
      <c r="O4611" s="153"/>
      <c r="P4611" s="153"/>
      <c r="Q4611" s="153"/>
      <c r="R4611" s="153"/>
      <c r="S4611" s="152"/>
      <c r="T4611" s="153"/>
      <c r="X4611" s="69" t="str">
        <f t="shared" si="148"/>
        <v/>
      </c>
      <c r="Y4611" s="69" t="str">
        <f t="shared" ref="Y4611:Y4674" si="149">IF(X4611&lt;&gt;"",IF(X4611&lt;365,"&lt; 1 year",IF(X4611&lt;730,"1-2",IF(X4611&lt;1095,"2-3",IF(X4611&lt;1460,"3-4",IF(X4611&lt;1825,"4-5","5+"))))),"")</f>
        <v/>
      </c>
    </row>
    <row r="4612" spans="8:25" x14ac:dyDescent="0.25">
      <c r="H4612" s="155"/>
      <c r="I4612" s="151"/>
      <c r="J4612" s="152"/>
      <c r="K4612" s="153"/>
      <c r="L4612" s="153"/>
      <c r="M4612" s="153"/>
      <c r="N4612" s="153"/>
      <c r="O4612" s="153"/>
      <c r="P4612" s="153"/>
      <c r="Q4612" s="153"/>
      <c r="R4612" s="153"/>
      <c r="S4612" s="152"/>
      <c r="T4612" s="153"/>
      <c r="X4612" s="69" t="str">
        <f t="shared" si="148"/>
        <v/>
      </c>
      <c r="Y4612" s="69" t="str">
        <f t="shared" si="149"/>
        <v/>
      </c>
    </row>
    <row r="4613" spans="8:25" x14ac:dyDescent="0.25">
      <c r="H4613" s="155"/>
      <c r="I4613" s="151"/>
      <c r="J4613" s="152"/>
      <c r="K4613" s="153"/>
      <c r="L4613" s="153"/>
      <c r="M4613" s="153"/>
      <c r="N4613" s="153"/>
      <c r="O4613" s="153"/>
      <c r="P4613" s="153"/>
      <c r="Q4613" s="153"/>
      <c r="R4613" s="153"/>
      <c r="S4613" s="152"/>
      <c r="T4613" s="153"/>
      <c r="X4613" s="69" t="str">
        <f t="shared" si="148"/>
        <v/>
      </c>
      <c r="Y4613" s="69" t="str">
        <f t="shared" si="149"/>
        <v/>
      </c>
    </row>
    <row r="4614" spans="8:25" x14ac:dyDescent="0.25">
      <c r="H4614" s="155"/>
      <c r="I4614" s="151"/>
      <c r="J4614" s="152"/>
      <c r="K4614" s="153"/>
      <c r="L4614" s="153"/>
      <c r="M4614" s="153"/>
      <c r="N4614" s="153"/>
      <c r="O4614" s="153"/>
      <c r="P4614" s="153"/>
      <c r="Q4614" s="153"/>
      <c r="R4614" s="153"/>
      <c r="S4614" s="152"/>
      <c r="T4614" s="153"/>
      <c r="X4614" s="69" t="str">
        <f t="shared" si="148"/>
        <v/>
      </c>
      <c r="Y4614" s="69" t="str">
        <f t="shared" si="149"/>
        <v/>
      </c>
    </row>
    <row r="4615" spans="8:25" x14ac:dyDescent="0.25">
      <c r="H4615" s="155"/>
      <c r="I4615" s="151"/>
      <c r="J4615" s="152"/>
      <c r="K4615" s="153"/>
      <c r="L4615" s="153"/>
      <c r="M4615" s="153"/>
      <c r="N4615" s="153"/>
      <c r="O4615" s="153"/>
      <c r="P4615" s="153"/>
      <c r="Q4615" s="153"/>
      <c r="R4615" s="153"/>
      <c r="S4615" s="152"/>
      <c r="T4615" s="153"/>
      <c r="X4615" s="69" t="str">
        <f t="shared" si="148"/>
        <v/>
      </c>
      <c r="Y4615" s="69" t="str">
        <f t="shared" si="149"/>
        <v/>
      </c>
    </row>
    <row r="4616" spans="8:25" x14ac:dyDescent="0.25">
      <c r="H4616" s="155"/>
      <c r="I4616" s="151"/>
      <c r="J4616" s="152"/>
      <c r="K4616" s="153"/>
      <c r="L4616" s="153"/>
      <c r="M4616" s="153"/>
      <c r="N4616" s="153"/>
      <c r="O4616" s="153"/>
      <c r="P4616" s="153"/>
      <c r="Q4616" s="153"/>
      <c r="R4616" s="153"/>
      <c r="S4616" s="152"/>
      <c r="T4616" s="153"/>
      <c r="X4616" s="69" t="str">
        <f t="shared" si="148"/>
        <v/>
      </c>
      <c r="Y4616" s="69" t="str">
        <f t="shared" si="149"/>
        <v/>
      </c>
    </row>
    <row r="4617" spans="8:25" x14ac:dyDescent="0.25">
      <c r="H4617" s="155"/>
      <c r="I4617" s="151"/>
      <c r="J4617" s="152"/>
      <c r="K4617" s="153"/>
      <c r="L4617" s="153"/>
      <c r="M4617" s="153"/>
      <c r="N4617" s="153"/>
      <c r="O4617" s="153"/>
      <c r="P4617" s="153"/>
      <c r="Q4617" s="153"/>
      <c r="R4617" s="153"/>
      <c r="S4617" s="152"/>
      <c r="T4617" s="153"/>
      <c r="X4617" s="69" t="str">
        <f t="shared" si="148"/>
        <v/>
      </c>
      <c r="Y4617" s="69" t="str">
        <f t="shared" si="149"/>
        <v/>
      </c>
    </row>
    <row r="4618" spans="8:25" x14ac:dyDescent="0.25">
      <c r="H4618" s="155"/>
      <c r="I4618" s="151"/>
      <c r="J4618" s="152"/>
      <c r="K4618" s="153"/>
      <c r="L4618" s="153"/>
      <c r="M4618" s="153"/>
      <c r="N4618" s="153"/>
      <c r="O4618" s="153"/>
      <c r="P4618" s="153"/>
      <c r="Q4618" s="153"/>
      <c r="R4618" s="153"/>
      <c r="S4618" s="152"/>
      <c r="T4618" s="153"/>
      <c r="X4618" s="69" t="str">
        <f t="shared" si="148"/>
        <v/>
      </c>
      <c r="Y4618" s="69" t="str">
        <f t="shared" si="149"/>
        <v/>
      </c>
    </row>
    <row r="4619" spans="8:25" x14ac:dyDescent="0.25">
      <c r="H4619" s="155"/>
      <c r="I4619" s="151"/>
      <c r="J4619" s="152"/>
      <c r="K4619" s="153"/>
      <c r="L4619" s="153"/>
      <c r="M4619" s="153"/>
      <c r="N4619" s="153"/>
      <c r="O4619" s="153"/>
      <c r="P4619" s="153"/>
      <c r="Q4619" s="153"/>
      <c r="R4619" s="153"/>
      <c r="S4619" s="152"/>
      <c r="T4619" s="153"/>
      <c r="X4619" s="69" t="str">
        <f t="shared" si="148"/>
        <v/>
      </c>
      <c r="Y4619" s="69" t="str">
        <f t="shared" si="149"/>
        <v/>
      </c>
    </row>
    <row r="4620" spans="8:25" x14ac:dyDescent="0.25">
      <c r="H4620" s="155"/>
      <c r="I4620" s="151"/>
      <c r="J4620" s="152"/>
      <c r="K4620" s="153"/>
      <c r="L4620" s="153"/>
      <c r="M4620" s="153"/>
      <c r="N4620" s="153"/>
      <c r="O4620" s="153"/>
      <c r="P4620" s="153"/>
      <c r="Q4620" s="153"/>
      <c r="R4620" s="153"/>
      <c r="S4620" s="152"/>
      <c r="T4620" s="153"/>
      <c r="X4620" s="69" t="str">
        <f t="shared" si="148"/>
        <v/>
      </c>
      <c r="Y4620" s="69" t="str">
        <f t="shared" si="149"/>
        <v/>
      </c>
    </row>
    <row r="4621" spans="8:25" x14ac:dyDescent="0.25">
      <c r="H4621" s="155"/>
      <c r="I4621" s="151"/>
      <c r="J4621" s="152"/>
      <c r="K4621" s="153"/>
      <c r="L4621" s="153"/>
      <c r="M4621" s="153"/>
      <c r="N4621" s="153"/>
      <c r="O4621" s="153"/>
      <c r="P4621" s="153"/>
      <c r="Q4621" s="153"/>
      <c r="R4621" s="153"/>
      <c r="S4621" s="152"/>
      <c r="T4621" s="153"/>
      <c r="X4621" s="69" t="str">
        <f t="shared" si="148"/>
        <v/>
      </c>
      <c r="Y4621" s="69" t="str">
        <f t="shared" si="149"/>
        <v/>
      </c>
    </row>
    <row r="4622" spans="8:25" x14ac:dyDescent="0.25">
      <c r="H4622" s="155"/>
      <c r="I4622" s="151"/>
      <c r="J4622" s="152"/>
      <c r="K4622" s="153"/>
      <c r="L4622" s="153"/>
      <c r="M4622" s="153"/>
      <c r="N4622" s="153"/>
      <c r="O4622" s="153"/>
      <c r="P4622" s="153"/>
      <c r="Q4622" s="153"/>
      <c r="R4622" s="153"/>
      <c r="S4622" s="152"/>
      <c r="T4622" s="153"/>
      <c r="X4622" s="69" t="str">
        <f t="shared" si="148"/>
        <v/>
      </c>
      <c r="Y4622" s="69" t="str">
        <f t="shared" si="149"/>
        <v/>
      </c>
    </row>
    <row r="4623" spans="8:25" x14ac:dyDescent="0.25">
      <c r="H4623" s="155"/>
      <c r="I4623" s="151"/>
      <c r="J4623" s="152"/>
      <c r="K4623" s="153"/>
      <c r="L4623" s="153"/>
      <c r="M4623" s="153"/>
      <c r="N4623" s="153"/>
      <c r="O4623" s="153"/>
      <c r="P4623" s="153"/>
      <c r="Q4623" s="153"/>
      <c r="R4623" s="153"/>
      <c r="S4623" s="152"/>
      <c r="T4623" s="153"/>
      <c r="X4623" s="69" t="str">
        <f t="shared" si="148"/>
        <v/>
      </c>
      <c r="Y4623" s="69" t="str">
        <f t="shared" si="149"/>
        <v/>
      </c>
    </row>
    <row r="4624" spans="8:25" x14ac:dyDescent="0.25">
      <c r="H4624" s="155"/>
      <c r="I4624" s="151"/>
      <c r="J4624" s="152"/>
      <c r="K4624" s="153"/>
      <c r="L4624" s="153"/>
      <c r="M4624" s="153"/>
      <c r="N4624" s="153"/>
      <c r="O4624" s="153"/>
      <c r="P4624" s="153"/>
      <c r="Q4624" s="153"/>
      <c r="R4624" s="153"/>
      <c r="S4624" s="152"/>
      <c r="T4624" s="153"/>
      <c r="X4624" s="69" t="str">
        <f t="shared" si="148"/>
        <v/>
      </c>
      <c r="Y4624" s="69" t="str">
        <f t="shared" si="149"/>
        <v/>
      </c>
    </row>
    <row r="4625" spans="8:25" x14ac:dyDescent="0.25">
      <c r="H4625" s="155"/>
      <c r="I4625" s="151"/>
      <c r="J4625" s="152"/>
      <c r="K4625" s="153"/>
      <c r="L4625" s="153"/>
      <c r="M4625" s="153"/>
      <c r="N4625" s="153"/>
      <c r="O4625" s="153"/>
      <c r="P4625" s="153"/>
      <c r="Q4625" s="153"/>
      <c r="R4625" s="153"/>
      <c r="S4625" s="152"/>
      <c r="T4625" s="153"/>
      <c r="X4625" s="69" t="str">
        <f t="shared" si="148"/>
        <v/>
      </c>
      <c r="Y4625" s="69" t="str">
        <f t="shared" si="149"/>
        <v/>
      </c>
    </row>
    <row r="4626" spans="8:25" x14ac:dyDescent="0.25">
      <c r="H4626" s="155"/>
      <c r="I4626" s="151"/>
      <c r="J4626" s="152"/>
      <c r="K4626" s="153"/>
      <c r="L4626" s="153"/>
      <c r="M4626" s="153"/>
      <c r="N4626" s="153"/>
      <c r="O4626" s="153"/>
      <c r="P4626" s="153"/>
      <c r="Q4626" s="153"/>
      <c r="R4626" s="153"/>
      <c r="S4626" s="152"/>
      <c r="T4626" s="153"/>
      <c r="X4626" s="69" t="str">
        <f t="shared" si="148"/>
        <v/>
      </c>
      <c r="Y4626" s="69" t="str">
        <f t="shared" si="149"/>
        <v/>
      </c>
    </row>
    <row r="4627" spans="8:25" x14ac:dyDescent="0.25">
      <c r="H4627" s="155"/>
      <c r="I4627" s="151"/>
      <c r="J4627" s="152"/>
      <c r="K4627" s="153"/>
      <c r="L4627" s="153"/>
      <c r="M4627" s="153"/>
      <c r="N4627" s="153"/>
      <c r="O4627" s="153"/>
      <c r="P4627" s="153"/>
      <c r="Q4627" s="153"/>
      <c r="R4627" s="153"/>
      <c r="S4627" s="152"/>
      <c r="T4627" s="153"/>
      <c r="X4627" s="69" t="str">
        <f t="shared" si="148"/>
        <v/>
      </c>
      <c r="Y4627" s="69" t="str">
        <f t="shared" si="149"/>
        <v/>
      </c>
    </row>
    <row r="4628" spans="8:25" x14ac:dyDescent="0.25">
      <c r="H4628" s="155"/>
      <c r="I4628" s="151"/>
      <c r="J4628" s="152"/>
      <c r="K4628" s="153"/>
      <c r="L4628" s="153"/>
      <c r="M4628" s="153"/>
      <c r="N4628" s="153"/>
      <c r="O4628" s="153"/>
      <c r="P4628" s="153"/>
      <c r="Q4628" s="153"/>
      <c r="R4628" s="153"/>
      <c r="S4628" s="152"/>
      <c r="T4628" s="153"/>
      <c r="X4628" s="69" t="str">
        <f t="shared" si="148"/>
        <v/>
      </c>
      <c r="Y4628" s="69" t="str">
        <f t="shared" si="149"/>
        <v/>
      </c>
    </row>
    <row r="4629" spans="8:25" x14ac:dyDescent="0.25">
      <c r="H4629" s="155"/>
      <c r="I4629" s="151"/>
      <c r="J4629" s="152"/>
      <c r="K4629" s="153"/>
      <c r="L4629" s="153"/>
      <c r="M4629" s="153"/>
      <c r="N4629" s="153"/>
      <c r="O4629" s="153"/>
      <c r="P4629" s="153"/>
      <c r="Q4629" s="153"/>
      <c r="R4629" s="153"/>
      <c r="S4629" s="152"/>
      <c r="T4629" s="153"/>
      <c r="X4629" s="69" t="str">
        <f t="shared" si="148"/>
        <v/>
      </c>
      <c r="Y4629" s="69" t="str">
        <f t="shared" si="149"/>
        <v/>
      </c>
    </row>
    <row r="4630" spans="8:25" x14ac:dyDescent="0.25">
      <c r="H4630" s="155"/>
      <c r="I4630" s="151"/>
      <c r="J4630" s="152"/>
      <c r="K4630" s="153"/>
      <c r="L4630" s="153"/>
      <c r="M4630" s="153"/>
      <c r="N4630" s="153"/>
      <c r="O4630" s="153"/>
      <c r="P4630" s="153"/>
      <c r="Q4630" s="153"/>
      <c r="R4630" s="153"/>
      <c r="S4630" s="152"/>
      <c r="T4630" s="153"/>
      <c r="X4630" s="69" t="str">
        <f t="shared" si="148"/>
        <v/>
      </c>
      <c r="Y4630" s="69" t="str">
        <f t="shared" si="149"/>
        <v/>
      </c>
    </row>
    <row r="4631" spans="8:25" x14ac:dyDescent="0.25">
      <c r="H4631" s="155"/>
      <c r="I4631" s="151"/>
      <c r="J4631" s="152"/>
      <c r="K4631" s="153"/>
      <c r="L4631" s="153"/>
      <c r="M4631" s="153"/>
      <c r="N4631" s="153"/>
      <c r="O4631" s="153"/>
      <c r="P4631" s="153"/>
      <c r="Q4631" s="153"/>
      <c r="R4631" s="153"/>
      <c r="S4631" s="152"/>
      <c r="T4631" s="153"/>
      <c r="X4631" s="69" t="str">
        <f t="shared" si="148"/>
        <v/>
      </c>
      <c r="Y4631" s="69" t="str">
        <f t="shared" si="149"/>
        <v/>
      </c>
    </row>
    <row r="4632" spans="8:25" x14ac:dyDescent="0.25">
      <c r="H4632" s="155"/>
      <c r="I4632" s="151"/>
      <c r="J4632" s="152"/>
      <c r="K4632" s="153"/>
      <c r="L4632" s="153"/>
      <c r="M4632" s="153"/>
      <c r="N4632" s="153"/>
      <c r="O4632" s="153"/>
      <c r="P4632" s="153"/>
      <c r="Q4632" s="153"/>
      <c r="R4632" s="153"/>
      <c r="S4632" s="152"/>
      <c r="T4632" s="153"/>
      <c r="X4632" s="69" t="str">
        <f t="shared" si="148"/>
        <v/>
      </c>
      <c r="Y4632" s="69" t="str">
        <f t="shared" si="149"/>
        <v/>
      </c>
    </row>
    <row r="4633" spans="8:25" x14ac:dyDescent="0.25">
      <c r="H4633" s="155"/>
      <c r="I4633" s="151"/>
      <c r="J4633" s="152"/>
      <c r="K4633" s="153"/>
      <c r="L4633" s="153"/>
      <c r="M4633" s="153"/>
      <c r="N4633" s="153"/>
      <c r="O4633" s="153"/>
      <c r="P4633" s="153"/>
      <c r="Q4633" s="153"/>
      <c r="R4633" s="153"/>
      <c r="S4633" s="152"/>
      <c r="T4633" s="153"/>
      <c r="X4633" s="69" t="str">
        <f t="shared" si="148"/>
        <v/>
      </c>
      <c r="Y4633" s="69" t="str">
        <f t="shared" si="149"/>
        <v/>
      </c>
    </row>
    <row r="4634" spans="8:25" x14ac:dyDescent="0.25">
      <c r="H4634" s="155"/>
      <c r="I4634" s="151"/>
      <c r="J4634" s="152"/>
      <c r="K4634" s="153"/>
      <c r="L4634" s="153"/>
      <c r="M4634" s="153"/>
      <c r="N4634" s="153"/>
      <c r="O4634" s="153"/>
      <c r="P4634" s="153"/>
      <c r="Q4634" s="153"/>
      <c r="R4634" s="153"/>
      <c r="S4634" s="152"/>
      <c r="T4634" s="153"/>
      <c r="X4634" s="69" t="str">
        <f t="shared" si="148"/>
        <v/>
      </c>
      <c r="Y4634" s="69" t="str">
        <f t="shared" si="149"/>
        <v/>
      </c>
    </row>
    <row r="4635" spans="8:25" x14ac:dyDescent="0.25">
      <c r="H4635" s="155"/>
      <c r="I4635" s="151"/>
      <c r="J4635" s="152"/>
      <c r="K4635" s="153"/>
      <c r="L4635" s="153"/>
      <c r="M4635" s="153"/>
      <c r="N4635" s="153"/>
      <c r="O4635" s="153"/>
      <c r="P4635" s="153"/>
      <c r="Q4635" s="153"/>
      <c r="R4635" s="153"/>
      <c r="S4635" s="152"/>
      <c r="T4635" s="153"/>
      <c r="X4635" s="69" t="str">
        <f t="shared" si="148"/>
        <v/>
      </c>
      <c r="Y4635" s="69" t="str">
        <f t="shared" si="149"/>
        <v/>
      </c>
    </row>
    <row r="4636" spans="8:25" x14ac:dyDescent="0.25">
      <c r="H4636" s="155"/>
      <c r="I4636" s="151"/>
      <c r="J4636" s="152"/>
      <c r="K4636" s="153"/>
      <c r="L4636" s="153"/>
      <c r="M4636" s="153"/>
      <c r="N4636" s="153"/>
      <c r="O4636" s="153"/>
      <c r="P4636" s="153"/>
      <c r="Q4636" s="153"/>
      <c r="R4636" s="153"/>
      <c r="S4636" s="152"/>
      <c r="T4636" s="153"/>
      <c r="X4636" s="69" t="str">
        <f t="shared" si="148"/>
        <v/>
      </c>
      <c r="Y4636" s="69" t="str">
        <f t="shared" si="149"/>
        <v/>
      </c>
    </row>
    <row r="4637" spans="8:25" x14ac:dyDescent="0.25">
      <c r="H4637" s="155"/>
      <c r="I4637" s="151"/>
      <c r="J4637" s="152"/>
      <c r="K4637" s="153"/>
      <c r="L4637" s="153"/>
      <c r="M4637" s="153"/>
      <c r="N4637" s="153"/>
      <c r="O4637" s="153"/>
      <c r="P4637" s="153"/>
      <c r="Q4637" s="153"/>
      <c r="R4637" s="153"/>
      <c r="S4637" s="152"/>
      <c r="T4637" s="153"/>
      <c r="X4637" s="69" t="str">
        <f t="shared" si="148"/>
        <v/>
      </c>
      <c r="Y4637" s="69" t="str">
        <f t="shared" si="149"/>
        <v/>
      </c>
    </row>
    <row r="4638" spans="8:25" x14ac:dyDescent="0.25">
      <c r="H4638" s="155"/>
      <c r="I4638" s="151"/>
      <c r="J4638" s="152"/>
      <c r="K4638" s="153"/>
      <c r="L4638" s="153"/>
      <c r="M4638" s="153"/>
      <c r="N4638" s="153"/>
      <c r="O4638" s="153"/>
      <c r="P4638" s="153"/>
      <c r="Q4638" s="153"/>
      <c r="R4638" s="153"/>
      <c r="S4638" s="152"/>
      <c r="T4638" s="153"/>
      <c r="X4638" s="69" t="str">
        <f t="shared" si="148"/>
        <v/>
      </c>
      <c r="Y4638" s="69" t="str">
        <f t="shared" si="149"/>
        <v/>
      </c>
    </row>
    <row r="4639" spans="8:25" x14ac:dyDescent="0.25">
      <c r="H4639" s="155"/>
      <c r="I4639" s="151"/>
      <c r="J4639" s="152"/>
      <c r="K4639" s="153"/>
      <c r="L4639" s="153"/>
      <c r="M4639" s="153"/>
      <c r="N4639" s="153"/>
      <c r="O4639" s="153"/>
      <c r="P4639" s="153"/>
      <c r="Q4639" s="153"/>
      <c r="R4639" s="153"/>
      <c r="S4639" s="152"/>
      <c r="T4639" s="153"/>
      <c r="X4639" s="69" t="str">
        <f t="shared" si="148"/>
        <v/>
      </c>
      <c r="Y4639" s="69" t="str">
        <f t="shared" si="149"/>
        <v/>
      </c>
    </row>
    <row r="4640" spans="8:25" x14ac:dyDescent="0.25">
      <c r="H4640" s="155"/>
      <c r="I4640" s="151"/>
      <c r="J4640" s="152"/>
      <c r="K4640" s="153"/>
      <c r="L4640" s="153"/>
      <c r="M4640" s="153"/>
      <c r="N4640" s="153"/>
      <c r="O4640" s="153"/>
      <c r="P4640" s="153"/>
      <c r="Q4640" s="153"/>
      <c r="R4640" s="153"/>
      <c r="S4640" s="152"/>
      <c r="T4640" s="153"/>
      <c r="X4640" s="69" t="str">
        <f t="shared" si="148"/>
        <v/>
      </c>
      <c r="Y4640" s="69" t="str">
        <f t="shared" si="149"/>
        <v/>
      </c>
    </row>
    <row r="4641" spans="8:25" x14ac:dyDescent="0.25">
      <c r="H4641" s="155"/>
      <c r="I4641" s="151"/>
      <c r="J4641" s="152"/>
      <c r="K4641" s="153"/>
      <c r="L4641" s="153"/>
      <c r="M4641" s="153"/>
      <c r="N4641" s="153"/>
      <c r="O4641" s="153"/>
      <c r="P4641" s="153"/>
      <c r="Q4641" s="153"/>
      <c r="R4641" s="153"/>
      <c r="S4641" s="152"/>
      <c r="T4641" s="153"/>
      <c r="X4641" s="69" t="str">
        <f t="shared" si="148"/>
        <v/>
      </c>
      <c r="Y4641" s="69" t="str">
        <f t="shared" si="149"/>
        <v/>
      </c>
    </row>
    <row r="4642" spans="8:25" x14ac:dyDescent="0.25">
      <c r="H4642" s="155"/>
      <c r="I4642" s="151"/>
      <c r="J4642" s="152"/>
      <c r="K4642" s="153"/>
      <c r="L4642" s="153"/>
      <c r="M4642" s="153"/>
      <c r="N4642" s="153"/>
      <c r="O4642" s="153"/>
      <c r="P4642" s="153"/>
      <c r="Q4642" s="153"/>
      <c r="R4642" s="153"/>
      <c r="S4642" s="152"/>
      <c r="T4642" s="153"/>
      <c r="X4642" s="69" t="str">
        <f t="shared" si="148"/>
        <v/>
      </c>
      <c r="Y4642" s="69" t="str">
        <f t="shared" si="149"/>
        <v/>
      </c>
    </row>
    <row r="4643" spans="8:25" x14ac:dyDescent="0.25">
      <c r="H4643" s="155"/>
      <c r="I4643" s="151"/>
      <c r="J4643" s="152"/>
      <c r="K4643" s="153"/>
      <c r="L4643" s="153"/>
      <c r="M4643" s="153"/>
      <c r="N4643" s="153"/>
      <c r="O4643" s="153"/>
      <c r="P4643" s="153"/>
      <c r="Q4643" s="153"/>
      <c r="R4643" s="153"/>
      <c r="S4643" s="152"/>
      <c r="T4643" s="153"/>
      <c r="X4643" s="69" t="str">
        <f t="shared" si="148"/>
        <v/>
      </c>
      <c r="Y4643" s="69" t="str">
        <f t="shared" si="149"/>
        <v/>
      </c>
    </row>
    <row r="4644" spans="8:25" x14ac:dyDescent="0.25">
      <c r="H4644" s="155"/>
      <c r="I4644" s="151"/>
      <c r="J4644" s="152"/>
      <c r="K4644" s="153"/>
      <c r="L4644" s="153"/>
      <c r="M4644" s="153"/>
      <c r="N4644" s="153"/>
      <c r="O4644" s="153"/>
      <c r="P4644" s="153"/>
      <c r="Q4644" s="153"/>
      <c r="R4644" s="153"/>
      <c r="S4644" s="152"/>
      <c r="T4644" s="153"/>
      <c r="X4644" s="69" t="str">
        <f t="shared" si="148"/>
        <v/>
      </c>
      <c r="Y4644" s="69" t="str">
        <f t="shared" si="149"/>
        <v/>
      </c>
    </row>
    <row r="4645" spans="8:25" x14ac:dyDescent="0.25">
      <c r="H4645" s="155"/>
      <c r="I4645" s="151"/>
      <c r="J4645" s="152"/>
      <c r="K4645" s="153"/>
      <c r="L4645" s="153"/>
      <c r="M4645" s="153"/>
      <c r="N4645" s="153"/>
      <c r="O4645" s="153"/>
      <c r="P4645" s="153"/>
      <c r="Q4645" s="153"/>
      <c r="R4645" s="153"/>
      <c r="S4645" s="152"/>
      <c r="T4645" s="153"/>
      <c r="X4645" s="69" t="str">
        <f t="shared" si="148"/>
        <v/>
      </c>
      <c r="Y4645" s="69" t="str">
        <f t="shared" si="149"/>
        <v/>
      </c>
    </row>
    <row r="4646" spans="8:25" x14ac:dyDescent="0.25">
      <c r="H4646" s="155"/>
      <c r="I4646" s="151"/>
      <c r="J4646" s="152"/>
      <c r="K4646" s="153"/>
      <c r="L4646" s="153"/>
      <c r="M4646" s="153"/>
      <c r="N4646" s="153"/>
      <c r="O4646" s="153"/>
      <c r="P4646" s="153"/>
      <c r="Q4646" s="153"/>
      <c r="R4646" s="153"/>
      <c r="S4646" s="152"/>
      <c r="T4646" s="153"/>
      <c r="X4646" s="69" t="str">
        <f t="shared" si="148"/>
        <v/>
      </c>
      <c r="Y4646" s="69" t="str">
        <f t="shared" si="149"/>
        <v/>
      </c>
    </row>
    <row r="4647" spans="8:25" x14ac:dyDescent="0.25">
      <c r="H4647" s="155"/>
      <c r="I4647" s="151"/>
      <c r="J4647" s="152"/>
      <c r="K4647" s="153"/>
      <c r="L4647" s="153"/>
      <c r="M4647" s="153"/>
      <c r="N4647" s="153"/>
      <c r="O4647" s="153"/>
      <c r="P4647" s="153"/>
      <c r="Q4647" s="153"/>
      <c r="R4647" s="153"/>
      <c r="S4647" s="152"/>
      <c r="T4647" s="153"/>
      <c r="X4647" s="69" t="str">
        <f t="shared" si="148"/>
        <v/>
      </c>
      <c r="Y4647" s="69" t="str">
        <f t="shared" si="149"/>
        <v/>
      </c>
    </row>
    <row r="4648" spans="8:25" x14ac:dyDescent="0.25">
      <c r="H4648" s="155"/>
      <c r="I4648" s="151"/>
      <c r="J4648" s="152"/>
      <c r="K4648" s="153"/>
      <c r="L4648" s="153"/>
      <c r="M4648" s="153"/>
      <c r="N4648" s="153"/>
      <c r="O4648" s="153"/>
      <c r="P4648" s="153"/>
      <c r="Q4648" s="153"/>
      <c r="R4648" s="153"/>
      <c r="S4648" s="152"/>
      <c r="T4648" s="153"/>
      <c r="X4648" s="69" t="str">
        <f t="shared" si="148"/>
        <v/>
      </c>
      <c r="Y4648" s="69" t="str">
        <f t="shared" si="149"/>
        <v/>
      </c>
    </row>
    <row r="4649" spans="8:25" x14ac:dyDescent="0.25">
      <c r="H4649" s="155"/>
      <c r="I4649" s="151"/>
      <c r="J4649" s="152"/>
      <c r="K4649" s="153"/>
      <c r="L4649" s="153"/>
      <c r="M4649" s="153"/>
      <c r="N4649" s="153"/>
      <c r="O4649" s="153"/>
      <c r="P4649" s="153"/>
      <c r="Q4649" s="153"/>
      <c r="R4649" s="153"/>
      <c r="S4649" s="152"/>
      <c r="T4649" s="153"/>
      <c r="X4649" s="69" t="str">
        <f t="shared" si="148"/>
        <v/>
      </c>
      <c r="Y4649" s="69" t="str">
        <f t="shared" si="149"/>
        <v/>
      </c>
    </row>
    <row r="4650" spans="8:25" x14ac:dyDescent="0.25">
      <c r="H4650" s="155"/>
      <c r="I4650" s="151"/>
      <c r="J4650" s="152"/>
      <c r="K4650" s="153"/>
      <c r="L4650" s="153"/>
      <c r="M4650" s="153"/>
      <c r="N4650" s="153"/>
      <c r="O4650" s="153"/>
      <c r="P4650" s="153"/>
      <c r="Q4650" s="153"/>
      <c r="R4650" s="153"/>
      <c r="S4650" s="152"/>
      <c r="T4650" s="153"/>
      <c r="X4650" s="69" t="str">
        <f t="shared" si="148"/>
        <v/>
      </c>
      <c r="Y4650" s="69" t="str">
        <f t="shared" si="149"/>
        <v/>
      </c>
    </row>
    <row r="4651" spans="8:25" x14ac:dyDescent="0.25">
      <c r="H4651" s="155"/>
      <c r="I4651" s="151"/>
      <c r="J4651" s="152"/>
      <c r="K4651" s="153"/>
      <c r="L4651" s="153"/>
      <c r="M4651" s="153"/>
      <c r="N4651" s="153"/>
      <c r="O4651" s="153"/>
      <c r="P4651" s="153"/>
      <c r="Q4651" s="153"/>
      <c r="R4651" s="153"/>
      <c r="S4651" s="152"/>
      <c r="T4651" s="153"/>
      <c r="X4651" s="69" t="str">
        <f t="shared" si="148"/>
        <v/>
      </c>
      <c r="Y4651" s="69" t="str">
        <f t="shared" si="149"/>
        <v/>
      </c>
    </row>
    <row r="4652" spans="8:25" x14ac:dyDescent="0.25">
      <c r="H4652" s="155"/>
      <c r="I4652" s="151"/>
      <c r="J4652" s="152"/>
      <c r="K4652" s="153"/>
      <c r="L4652" s="153"/>
      <c r="M4652" s="153"/>
      <c r="N4652" s="153"/>
      <c r="O4652" s="153"/>
      <c r="P4652" s="153"/>
      <c r="Q4652" s="153"/>
      <c r="R4652" s="153"/>
      <c r="S4652" s="152"/>
      <c r="T4652" s="153"/>
      <c r="X4652" s="69" t="str">
        <f t="shared" si="148"/>
        <v/>
      </c>
      <c r="Y4652" s="69" t="str">
        <f t="shared" si="149"/>
        <v/>
      </c>
    </row>
    <row r="4653" spans="8:25" x14ac:dyDescent="0.25">
      <c r="H4653" s="155"/>
      <c r="I4653" s="151"/>
      <c r="J4653" s="152"/>
      <c r="K4653" s="153"/>
      <c r="L4653" s="153"/>
      <c r="M4653" s="153"/>
      <c r="N4653" s="153"/>
      <c r="O4653" s="153"/>
      <c r="P4653" s="153"/>
      <c r="Q4653" s="153"/>
      <c r="R4653" s="153"/>
      <c r="S4653" s="152"/>
      <c r="T4653" s="153"/>
      <c r="X4653" s="69" t="str">
        <f t="shared" si="148"/>
        <v/>
      </c>
      <c r="Y4653" s="69" t="str">
        <f t="shared" si="149"/>
        <v/>
      </c>
    </row>
    <row r="4654" spans="8:25" x14ac:dyDescent="0.25">
      <c r="H4654" s="155"/>
      <c r="I4654" s="151"/>
      <c r="J4654" s="152"/>
      <c r="K4654" s="153"/>
      <c r="L4654" s="153"/>
      <c r="M4654" s="153"/>
      <c r="N4654" s="153"/>
      <c r="O4654" s="153"/>
      <c r="P4654" s="153"/>
      <c r="Q4654" s="153"/>
      <c r="R4654" s="153"/>
      <c r="S4654" s="152"/>
      <c r="T4654" s="153"/>
      <c r="X4654" s="69" t="str">
        <f t="shared" si="148"/>
        <v/>
      </c>
      <c r="Y4654" s="69" t="str">
        <f t="shared" si="149"/>
        <v/>
      </c>
    </row>
    <row r="4655" spans="8:25" x14ac:dyDescent="0.25">
      <c r="H4655" s="155"/>
      <c r="I4655" s="151"/>
      <c r="J4655" s="152"/>
      <c r="K4655" s="153"/>
      <c r="L4655" s="153"/>
      <c r="M4655" s="153"/>
      <c r="N4655" s="153"/>
      <c r="O4655" s="153"/>
      <c r="P4655" s="153"/>
      <c r="Q4655" s="153"/>
      <c r="R4655" s="153"/>
      <c r="S4655" s="152"/>
      <c r="T4655" s="153"/>
      <c r="X4655" s="69" t="str">
        <f t="shared" si="148"/>
        <v/>
      </c>
      <c r="Y4655" s="69" t="str">
        <f t="shared" si="149"/>
        <v/>
      </c>
    </row>
    <row r="4656" spans="8:25" x14ac:dyDescent="0.25">
      <c r="H4656" s="155"/>
      <c r="I4656" s="151"/>
      <c r="J4656" s="152"/>
      <c r="K4656" s="153"/>
      <c r="L4656" s="153"/>
      <c r="M4656" s="153"/>
      <c r="N4656" s="153"/>
      <c r="O4656" s="153"/>
      <c r="P4656" s="153"/>
      <c r="Q4656" s="153"/>
      <c r="R4656" s="153"/>
      <c r="S4656" s="152"/>
      <c r="T4656" s="153"/>
      <c r="X4656" s="69" t="str">
        <f t="shared" si="148"/>
        <v/>
      </c>
      <c r="Y4656" s="69" t="str">
        <f t="shared" si="149"/>
        <v/>
      </c>
    </row>
    <row r="4657" spans="8:25" x14ac:dyDescent="0.25">
      <c r="H4657" s="155"/>
      <c r="I4657" s="151"/>
      <c r="J4657" s="152"/>
      <c r="K4657" s="153"/>
      <c r="L4657" s="153"/>
      <c r="M4657" s="153"/>
      <c r="N4657" s="153"/>
      <c r="O4657" s="153"/>
      <c r="P4657" s="153"/>
      <c r="Q4657" s="153"/>
      <c r="R4657" s="153"/>
      <c r="S4657" s="152"/>
      <c r="T4657" s="153"/>
      <c r="X4657" s="69" t="str">
        <f t="shared" si="148"/>
        <v/>
      </c>
      <c r="Y4657" s="69" t="str">
        <f t="shared" si="149"/>
        <v/>
      </c>
    </row>
    <row r="4658" spans="8:25" x14ac:dyDescent="0.25">
      <c r="H4658" s="155"/>
      <c r="I4658" s="151"/>
      <c r="J4658" s="152"/>
      <c r="K4658" s="153"/>
      <c r="L4658" s="153"/>
      <c r="M4658" s="153"/>
      <c r="N4658" s="153"/>
      <c r="O4658" s="153"/>
      <c r="P4658" s="153"/>
      <c r="Q4658" s="153"/>
      <c r="R4658" s="153"/>
      <c r="S4658" s="152"/>
      <c r="T4658" s="153"/>
      <c r="X4658" s="69" t="str">
        <f t="shared" si="148"/>
        <v/>
      </c>
      <c r="Y4658" s="69" t="str">
        <f t="shared" si="149"/>
        <v/>
      </c>
    </row>
    <row r="4659" spans="8:25" x14ac:dyDescent="0.25">
      <c r="H4659" s="155"/>
      <c r="I4659" s="151"/>
      <c r="J4659" s="152"/>
      <c r="K4659" s="153"/>
      <c r="L4659" s="153"/>
      <c r="M4659" s="153"/>
      <c r="N4659" s="153"/>
      <c r="O4659" s="153"/>
      <c r="P4659" s="153"/>
      <c r="Q4659" s="153"/>
      <c r="R4659" s="153"/>
      <c r="S4659" s="152"/>
      <c r="T4659" s="153"/>
      <c r="X4659" s="69" t="str">
        <f t="shared" si="148"/>
        <v/>
      </c>
      <c r="Y4659" s="69" t="str">
        <f t="shared" si="149"/>
        <v/>
      </c>
    </row>
    <row r="4660" spans="8:25" x14ac:dyDescent="0.25">
      <c r="H4660" s="155"/>
      <c r="I4660" s="151"/>
      <c r="J4660" s="152"/>
      <c r="K4660" s="153"/>
      <c r="L4660" s="153"/>
      <c r="M4660" s="153"/>
      <c r="N4660" s="153"/>
      <c r="O4660" s="153"/>
      <c r="P4660" s="153"/>
      <c r="Q4660" s="153"/>
      <c r="R4660" s="153"/>
      <c r="S4660" s="152"/>
      <c r="T4660" s="153"/>
      <c r="X4660" s="69" t="str">
        <f t="shared" si="148"/>
        <v/>
      </c>
      <c r="Y4660" s="69" t="str">
        <f t="shared" si="149"/>
        <v/>
      </c>
    </row>
    <row r="4661" spans="8:25" x14ac:dyDescent="0.25">
      <c r="H4661" s="155"/>
      <c r="I4661" s="151"/>
      <c r="J4661" s="152"/>
      <c r="K4661" s="153"/>
      <c r="L4661" s="153"/>
      <c r="M4661" s="153"/>
      <c r="N4661" s="153"/>
      <c r="O4661" s="153"/>
      <c r="P4661" s="153"/>
      <c r="Q4661" s="153"/>
      <c r="R4661" s="153"/>
      <c r="S4661" s="152"/>
      <c r="T4661" s="153"/>
      <c r="X4661" s="69" t="str">
        <f t="shared" si="148"/>
        <v/>
      </c>
      <c r="Y4661" s="69" t="str">
        <f t="shared" si="149"/>
        <v/>
      </c>
    </row>
    <row r="4662" spans="8:25" x14ac:dyDescent="0.25">
      <c r="H4662" s="155"/>
      <c r="I4662" s="151"/>
      <c r="J4662" s="152"/>
      <c r="K4662" s="153"/>
      <c r="L4662" s="153"/>
      <c r="M4662" s="153"/>
      <c r="N4662" s="153"/>
      <c r="O4662" s="153"/>
      <c r="P4662" s="153"/>
      <c r="Q4662" s="153"/>
      <c r="R4662" s="153"/>
      <c r="S4662" s="152"/>
      <c r="T4662" s="153"/>
      <c r="X4662" s="69" t="str">
        <f t="shared" si="148"/>
        <v/>
      </c>
      <c r="Y4662" s="69" t="str">
        <f t="shared" si="149"/>
        <v/>
      </c>
    </row>
    <row r="4663" spans="8:25" x14ac:dyDescent="0.25">
      <c r="H4663" s="155"/>
      <c r="I4663" s="151"/>
      <c r="J4663" s="152"/>
      <c r="K4663" s="153"/>
      <c r="L4663" s="153"/>
      <c r="M4663" s="153"/>
      <c r="N4663" s="153"/>
      <c r="O4663" s="153"/>
      <c r="P4663" s="153"/>
      <c r="Q4663" s="153"/>
      <c r="R4663" s="153"/>
      <c r="S4663" s="152"/>
      <c r="T4663" s="153"/>
      <c r="X4663" s="69" t="str">
        <f t="shared" si="148"/>
        <v/>
      </c>
      <c r="Y4663" s="69" t="str">
        <f t="shared" si="149"/>
        <v/>
      </c>
    </row>
    <row r="4664" spans="8:25" x14ac:dyDescent="0.25">
      <c r="H4664" s="155"/>
      <c r="I4664" s="151"/>
      <c r="J4664" s="152"/>
      <c r="K4664" s="153"/>
      <c r="L4664" s="153"/>
      <c r="M4664" s="153"/>
      <c r="N4664" s="153"/>
      <c r="O4664" s="153"/>
      <c r="P4664" s="153"/>
      <c r="Q4664" s="153"/>
      <c r="R4664" s="153"/>
      <c r="S4664" s="152"/>
      <c r="T4664" s="153"/>
      <c r="X4664" s="69" t="str">
        <f t="shared" si="148"/>
        <v/>
      </c>
      <c r="Y4664" s="69" t="str">
        <f t="shared" si="149"/>
        <v/>
      </c>
    </row>
    <row r="4665" spans="8:25" x14ac:dyDescent="0.25">
      <c r="H4665" s="155"/>
      <c r="I4665" s="151"/>
      <c r="J4665" s="152"/>
      <c r="K4665" s="153"/>
      <c r="L4665" s="153"/>
      <c r="M4665" s="153"/>
      <c r="N4665" s="153"/>
      <c r="O4665" s="153"/>
      <c r="P4665" s="153"/>
      <c r="Q4665" s="153"/>
      <c r="R4665" s="153"/>
      <c r="S4665" s="152"/>
      <c r="T4665" s="153"/>
      <c r="X4665" s="69" t="str">
        <f t="shared" si="148"/>
        <v/>
      </c>
      <c r="Y4665" s="69" t="str">
        <f t="shared" si="149"/>
        <v/>
      </c>
    </row>
    <row r="4666" spans="8:25" x14ac:dyDescent="0.25">
      <c r="H4666" s="155"/>
      <c r="I4666" s="151"/>
      <c r="J4666" s="152"/>
      <c r="K4666" s="153"/>
      <c r="L4666" s="153"/>
      <c r="M4666" s="153"/>
      <c r="N4666" s="153"/>
      <c r="O4666" s="153"/>
      <c r="P4666" s="153"/>
      <c r="Q4666" s="153"/>
      <c r="R4666" s="153"/>
      <c r="S4666" s="152"/>
      <c r="T4666" s="153"/>
      <c r="X4666" s="69" t="str">
        <f t="shared" si="148"/>
        <v/>
      </c>
      <c r="Y4666" s="69" t="str">
        <f t="shared" si="149"/>
        <v/>
      </c>
    </row>
    <row r="4667" spans="8:25" x14ac:dyDescent="0.25">
      <c r="H4667" s="155"/>
      <c r="I4667" s="151"/>
      <c r="J4667" s="152"/>
      <c r="K4667" s="153"/>
      <c r="L4667" s="153"/>
      <c r="M4667" s="153"/>
      <c r="N4667" s="153"/>
      <c r="O4667" s="153"/>
      <c r="P4667" s="153"/>
      <c r="Q4667" s="153"/>
      <c r="R4667" s="153"/>
      <c r="S4667" s="152"/>
      <c r="T4667" s="153"/>
      <c r="X4667" s="69" t="str">
        <f t="shared" si="148"/>
        <v/>
      </c>
      <c r="Y4667" s="69" t="str">
        <f t="shared" si="149"/>
        <v/>
      </c>
    </row>
    <row r="4668" spans="8:25" x14ac:dyDescent="0.25">
      <c r="H4668" s="155"/>
      <c r="I4668" s="151"/>
      <c r="J4668" s="152"/>
      <c r="K4668" s="153"/>
      <c r="L4668" s="153"/>
      <c r="M4668" s="153"/>
      <c r="N4668" s="153"/>
      <c r="O4668" s="153"/>
      <c r="P4668" s="153"/>
      <c r="Q4668" s="153"/>
      <c r="R4668" s="153"/>
      <c r="S4668" s="152"/>
      <c r="T4668" s="153"/>
      <c r="X4668" s="69" t="str">
        <f t="shared" si="148"/>
        <v/>
      </c>
      <c r="Y4668" s="69" t="str">
        <f t="shared" si="149"/>
        <v/>
      </c>
    </row>
    <row r="4669" spans="8:25" x14ac:dyDescent="0.25">
      <c r="H4669" s="155"/>
      <c r="I4669" s="151"/>
      <c r="J4669" s="152"/>
      <c r="K4669" s="153"/>
      <c r="L4669" s="153"/>
      <c r="M4669" s="153"/>
      <c r="N4669" s="153"/>
      <c r="O4669" s="153"/>
      <c r="P4669" s="153"/>
      <c r="Q4669" s="153"/>
      <c r="R4669" s="153"/>
      <c r="S4669" s="152"/>
      <c r="T4669" s="153"/>
      <c r="X4669" s="69" t="str">
        <f t="shared" si="148"/>
        <v/>
      </c>
      <c r="Y4669" s="69" t="str">
        <f t="shared" si="149"/>
        <v/>
      </c>
    </row>
    <row r="4670" spans="8:25" x14ac:dyDescent="0.25">
      <c r="H4670" s="155"/>
      <c r="I4670" s="151"/>
      <c r="J4670" s="152"/>
      <c r="K4670" s="153"/>
      <c r="L4670" s="153"/>
      <c r="M4670" s="153"/>
      <c r="N4670" s="153"/>
      <c r="O4670" s="153"/>
      <c r="P4670" s="153"/>
      <c r="Q4670" s="153"/>
      <c r="R4670" s="153"/>
      <c r="S4670" s="152"/>
      <c r="T4670" s="153"/>
      <c r="X4670" s="69" t="str">
        <f t="shared" si="148"/>
        <v/>
      </c>
      <c r="Y4670" s="69" t="str">
        <f t="shared" si="149"/>
        <v/>
      </c>
    </row>
    <row r="4671" spans="8:25" x14ac:dyDescent="0.25">
      <c r="H4671" s="155"/>
      <c r="I4671" s="151"/>
      <c r="J4671" s="152"/>
      <c r="K4671" s="153"/>
      <c r="L4671" s="153"/>
      <c r="M4671" s="153"/>
      <c r="N4671" s="153"/>
      <c r="O4671" s="153"/>
      <c r="P4671" s="153"/>
      <c r="Q4671" s="153"/>
      <c r="R4671" s="153"/>
      <c r="S4671" s="152"/>
      <c r="T4671" s="153"/>
      <c r="X4671" s="69" t="str">
        <f t="shared" si="148"/>
        <v/>
      </c>
      <c r="Y4671" s="69" t="str">
        <f t="shared" si="149"/>
        <v/>
      </c>
    </row>
    <row r="4672" spans="8:25" x14ac:dyDescent="0.25">
      <c r="H4672" s="155"/>
      <c r="I4672" s="151"/>
      <c r="J4672" s="152"/>
      <c r="K4672" s="153"/>
      <c r="L4672" s="153"/>
      <c r="M4672" s="153"/>
      <c r="N4672" s="153"/>
      <c r="O4672" s="153"/>
      <c r="P4672" s="153"/>
      <c r="Q4672" s="153"/>
      <c r="R4672" s="153"/>
      <c r="S4672" s="152"/>
      <c r="T4672" s="153"/>
      <c r="X4672" s="69" t="str">
        <f t="shared" si="148"/>
        <v/>
      </c>
      <c r="Y4672" s="69" t="str">
        <f t="shared" si="149"/>
        <v/>
      </c>
    </row>
    <row r="4673" spans="8:25" x14ac:dyDescent="0.25">
      <c r="H4673" s="155"/>
      <c r="I4673" s="151"/>
      <c r="J4673" s="152"/>
      <c r="K4673" s="153"/>
      <c r="L4673" s="153"/>
      <c r="M4673" s="153"/>
      <c r="N4673" s="153"/>
      <c r="O4673" s="153"/>
      <c r="P4673" s="153"/>
      <c r="Q4673" s="153"/>
      <c r="R4673" s="153"/>
      <c r="S4673" s="152"/>
      <c r="T4673" s="153"/>
      <c r="X4673" s="69" t="str">
        <f t="shared" si="148"/>
        <v/>
      </c>
      <c r="Y4673" s="69" t="str">
        <f t="shared" si="149"/>
        <v/>
      </c>
    </row>
    <row r="4674" spans="8:25" x14ac:dyDescent="0.25">
      <c r="H4674" s="155"/>
      <c r="I4674" s="151"/>
      <c r="J4674" s="152"/>
      <c r="K4674" s="153"/>
      <c r="L4674" s="153"/>
      <c r="M4674" s="153"/>
      <c r="N4674" s="153"/>
      <c r="O4674" s="153"/>
      <c r="P4674" s="153"/>
      <c r="Q4674" s="153"/>
      <c r="R4674" s="153"/>
      <c r="S4674" s="152"/>
      <c r="T4674" s="153"/>
      <c r="X4674" s="69" t="str">
        <f t="shared" ref="X4674:X4737" si="150">IF(W4674&lt;&gt;"",W4674-I4674,"")</f>
        <v/>
      </c>
      <c r="Y4674" s="69" t="str">
        <f t="shared" si="149"/>
        <v/>
      </c>
    </row>
    <row r="4675" spans="8:25" x14ac:dyDescent="0.25">
      <c r="H4675" s="155"/>
      <c r="I4675" s="151"/>
      <c r="J4675" s="152"/>
      <c r="K4675" s="153"/>
      <c r="L4675" s="153"/>
      <c r="M4675" s="153"/>
      <c r="N4675" s="153"/>
      <c r="O4675" s="153"/>
      <c r="P4675" s="153"/>
      <c r="Q4675" s="153"/>
      <c r="R4675" s="153"/>
      <c r="S4675" s="152"/>
      <c r="T4675" s="153"/>
      <c r="X4675" s="69" t="str">
        <f t="shared" si="150"/>
        <v/>
      </c>
      <c r="Y4675" s="69" t="str">
        <f t="shared" ref="Y4675:Y4738" si="151">IF(X4675&lt;&gt;"",IF(X4675&lt;365,"&lt; 1 year",IF(X4675&lt;730,"1-2",IF(X4675&lt;1095,"2-3",IF(X4675&lt;1460,"3-4",IF(X4675&lt;1825,"4-5","5+"))))),"")</f>
        <v/>
      </c>
    </row>
    <row r="4676" spans="8:25" x14ac:dyDescent="0.25">
      <c r="H4676" s="155"/>
      <c r="I4676" s="151"/>
      <c r="J4676" s="152"/>
      <c r="K4676" s="153"/>
      <c r="L4676" s="153"/>
      <c r="M4676" s="153"/>
      <c r="N4676" s="153"/>
      <c r="O4676" s="153"/>
      <c r="P4676" s="153"/>
      <c r="Q4676" s="153"/>
      <c r="R4676" s="153"/>
      <c r="S4676" s="152"/>
      <c r="T4676" s="153"/>
      <c r="X4676" s="69" t="str">
        <f t="shared" si="150"/>
        <v/>
      </c>
      <c r="Y4676" s="69" t="str">
        <f t="shared" si="151"/>
        <v/>
      </c>
    </row>
    <row r="4677" spans="8:25" x14ac:dyDescent="0.25">
      <c r="H4677" s="155"/>
      <c r="I4677" s="151"/>
      <c r="J4677" s="152"/>
      <c r="K4677" s="153"/>
      <c r="L4677" s="153"/>
      <c r="M4677" s="153"/>
      <c r="N4677" s="153"/>
      <c r="O4677" s="153"/>
      <c r="P4677" s="153"/>
      <c r="Q4677" s="153"/>
      <c r="R4677" s="153"/>
      <c r="S4677" s="152"/>
      <c r="T4677" s="153"/>
      <c r="X4677" s="69" t="str">
        <f t="shared" si="150"/>
        <v/>
      </c>
      <c r="Y4677" s="69" t="str">
        <f t="shared" si="151"/>
        <v/>
      </c>
    </row>
    <row r="4678" spans="8:25" x14ac:dyDescent="0.25">
      <c r="H4678" s="155"/>
      <c r="I4678" s="151"/>
      <c r="J4678" s="152"/>
      <c r="K4678" s="153"/>
      <c r="L4678" s="153"/>
      <c r="M4678" s="153"/>
      <c r="N4678" s="153"/>
      <c r="O4678" s="153"/>
      <c r="P4678" s="153"/>
      <c r="Q4678" s="153"/>
      <c r="R4678" s="153"/>
      <c r="S4678" s="152"/>
      <c r="T4678" s="153"/>
      <c r="X4678" s="69" t="str">
        <f t="shared" si="150"/>
        <v/>
      </c>
      <c r="Y4678" s="69" t="str">
        <f t="shared" si="151"/>
        <v/>
      </c>
    </row>
    <row r="4679" spans="8:25" x14ac:dyDescent="0.25">
      <c r="H4679" s="155"/>
      <c r="I4679" s="151"/>
      <c r="J4679" s="152"/>
      <c r="K4679" s="153"/>
      <c r="L4679" s="153"/>
      <c r="M4679" s="153"/>
      <c r="N4679" s="153"/>
      <c r="O4679" s="153"/>
      <c r="P4679" s="153"/>
      <c r="Q4679" s="153"/>
      <c r="R4679" s="153"/>
      <c r="S4679" s="152"/>
      <c r="T4679" s="153"/>
      <c r="X4679" s="69" t="str">
        <f t="shared" si="150"/>
        <v/>
      </c>
      <c r="Y4679" s="69" t="str">
        <f t="shared" si="151"/>
        <v/>
      </c>
    </row>
    <row r="4680" spans="8:25" x14ac:dyDescent="0.25">
      <c r="H4680" s="155"/>
      <c r="I4680" s="151"/>
      <c r="J4680" s="152"/>
      <c r="K4680" s="153"/>
      <c r="L4680" s="153"/>
      <c r="M4680" s="153"/>
      <c r="N4680" s="153"/>
      <c r="O4680" s="153"/>
      <c r="P4680" s="153"/>
      <c r="Q4680" s="153"/>
      <c r="R4680" s="153"/>
      <c r="S4680" s="152"/>
      <c r="T4680" s="153"/>
      <c r="X4680" s="69" t="str">
        <f t="shared" si="150"/>
        <v/>
      </c>
      <c r="Y4680" s="69" t="str">
        <f t="shared" si="151"/>
        <v/>
      </c>
    </row>
    <row r="4681" spans="8:25" x14ac:dyDescent="0.25">
      <c r="H4681" s="155"/>
      <c r="I4681" s="151"/>
      <c r="J4681" s="152"/>
      <c r="K4681" s="153"/>
      <c r="L4681" s="153"/>
      <c r="M4681" s="153"/>
      <c r="N4681" s="153"/>
      <c r="O4681" s="153"/>
      <c r="P4681" s="153"/>
      <c r="Q4681" s="153"/>
      <c r="R4681" s="153"/>
      <c r="S4681" s="152"/>
      <c r="T4681" s="153"/>
      <c r="X4681" s="69" t="str">
        <f t="shared" si="150"/>
        <v/>
      </c>
      <c r="Y4681" s="69" t="str">
        <f t="shared" si="151"/>
        <v/>
      </c>
    </row>
    <row r="4682" spans="8:25" x14ac:dyDescent="0.25">
      <c r="H4682" s="155"/>
      <c r="I4682" s="151"/>
      <c r="J4682" s="152"/>
      <c r="K4682" s="153"/>
      <c r="L4682" s="153"/>
      <c r="M4682" s="153"/>
      <c r="N4682" s="153"/>
      <c r="O4682" s="153"/>
      <c r="P4682" s="153"/>
      <c r="Q4682" s="153"/>
      <c r="R4682" s="153"/>
      <c r="S4682" s="152"/>
      <c r="T4682" s="153"/>
      <c r="X4682" s="69" t="str">
        <f t="shared" si="150"/>
        <v/>
      </c>
      <c r="Y4682" s="69" t="str">
        <f t="shared" si="151"/>
        <v/>
      </c>
    </row>
    <row r="4683" spans="8:25" x14ac:dyDescent="0.25">
      <c r="H4683" s="155"/>
      <c r="I4683" s="151"/>
      <c r="J4683" s="152"/>
      <c r="K4683" s="153"/>
      <c r="L4683" s="153"/>
      <c r="M4683" s="153"/>
      <c r="N4683" s="153"/>
      <c r="O4683" s="153"/>
      <c r="P4683" s="153"/>
      <c r="Q4683" s="153"/>
      <c r="R4683" s="153"/>
      <c r="S4683" s="152"/>
      <c r="T4683" s="153"/>
      <c r="X4683" s="69" t="str">
        <f t="shared" si="150"/>
        <v/>
      </c>
      <c r="Y4683" s="69" t="str">
        <f t="shared" si="151"/>
        <v/>
      </c>
    </row>
    <row r="4684" spans="8:25" x14ac:dyDescent="0.25">
      <c r="H4684" s="155"/>
      <c r="I4684" s="151"/>
      <c r="J4684" s="152"/>
      <c r="K4684" s="153"/>
      <c r="L4684" s="153"/>
      <c r="M4684" s="153"/>
      <c r="N4684" s="153"/>
      <c r="O4684" s="153"/>
      <c r="P4684" s="153"/>
      <c r="Q4684" s="153"/>
      <c r="R4684" s="153"/>
      <c r="S4684" s="152"/>
      <c r="T4684" s="153"/>
      <c r="X4684" s="69" t="str">
        <f t="shared" si="150"/>
        <v/>
      </c>
      <c r="Y4684" s="69" t="str">
        <f t="shared" si="151"/>
        <v/>
      </c>
    </row>
    <row r="4685" spans="8:25" x14ac:dyDescent="0.25">
      <c r="H4685" s="155"/>
      <c r="I4685" s="151"/>
      <c r="J4685" s="152"/>
      <c r="K4685" s="153"/>
      <c r="L4685" s="153"/>
      <c r="M4685" s="153"/>
      <c r="N4685" s="153"/>
      <c r="O4685" s="153"/>
      <c r="P4685" s="153"/>
      <c r="Q4685" s="153"/>
      <c r="R4685" s="153"/>
      <c r="S4685" s="152"/>
      <c r="T4685" s="153"/>
      <c r="X4685" s="69" t="str">
        <f t="shared" si="150"/>
        <v/>
      </c>
      <c r="Y4685" s="69" t="str">
        <f t="shared" si="151"/>
        <v/>
      </c>
    </row>
    <row r="4686" spans="8:25" x14ac:dyDescent="0.25">
      <c r="H4686" s="155"/>
      <c r="I4686" s="151"/>
      <c r="J4686" s="152"/>
      <c r="K4686" s="153"/>
      <c r="L4686" s="153"/>
      <c r="M4686" s="153"/>
      <c r="N4686" s="153"/>
      <c r="O4686" s="153"/>
      <c r="P4686" s="153"/>
      <c r="Q4686" s="153"/>
      <c r="R4686" s="153"/>
      <c r="S4686" s="152"/>
      <c r="T4686" s="153"/>
      <c r="X4686" s="69" t="str">
        <f t="shared" si="150"/>
        <v/>
      </c>
      <c r="Y4686" s="69" t="str">
        <f t="shared" si="151"/>
        <v/>
      </c>
    </row>
    <row r="4687" spans="8:25" x14ac:dyDescent="0.25">
      <c r="H4687" s="155"/>
      <c r="I4687" s="151"/>
      <c r="J4687" s="152"/>
      <c r="K4687" s="153"/>
      <c r="L4687" s="153"/>
      <c r="M4687" s="153"/>
      <c r="N4687" s="153"/>
      <c r="O4687" s="153"/>
      <c r="P4687" s="153"/>
      <c r="Q4687" s="153"/>
      <c r="R4687" s="153"/>
      <c r="S4687" s="152"/>
      <c r="T4687" s="153"/>
      <c r="X4687" s="69" t="str">
        <f t="shared" si="150"/>
        <v/>
      </c>
      <c r="Y4687" s="69" t="str">
        <f t="shared" si="151"/>
        <v/>
      </c>
    </row>
    <row r="4688" spans="8:25" x14ac:dyDescent="0.25">
      <c r="H4688" s="155"/>
      <c r="I4688" s="151"/>
      <c r="J4688" s="152"/>
      <c r="K4688" s="153"/>
      <c r="L4688" s="153"/>
      <c r="M4688" s="153"/>
      <c r="N4688" s="153"/>
      <c r="O4688" s="153"/>
      <c r="P4688" s="153"/>
      <c r="Q4688" s="153"/>
      <c r="R4688" s="153"/>
      <c r="S4688" s="152"/>
      <c r="T4688" s="153"/>
      <c r="X4688" s="69" t="str">
        <f t="shared" si="150"/>
        <v/>
      </c>
      <c r="Y4688" s="69" t="str">
        <f t="shared" si="151"/>
        <v/>
      </c>
    </row>
    <row r="4689" spans="8:25" x14ac:dyDescent="0.25">
      <c r="H4689" s="155"/>
      <c r="I4689" s="151"/>
      <c r="J4689" s="152"/>
      <c r="K4689" s="153"/>
      <c r="L4689" s="153"/>
      <c r="M4689" s="153"/>
      <c r="N4689" s="153"/>
      <c r="O4689" s="153"/>
      <c r="P4689" s="153"/>
      <c r="Q4689" s="153"/>
      <c r="R4689" s="153"/>
      <c r="S4689" s="152"/>
      <c r="T4689" s="153"/>
      <c r="X4689" s="69" t="str">
        <f t="shared" si="150"/>
        <v/>
      </c>
      <c r="Y4689" s="69" t="str">
        <f t="shared" si="151"/>
        <v/>
      </c>
    </row>
    <row r="4690" spans="8:25" x14ac:dyDescent="0.25">
      <c r="H4690" s="155"/>
      <c r="I4690" s="151"/>
      <c r="J4690" s="152"/>
      <c r="K4690" s="153"/>
      <c r="L4690" s="153"/>
      <c r="M4690" s="153"/>
      <c r="N4690" s="153"/>
      <c r="O4690" s="153"/>
      <c r="P4690" s="153"/>
      <c r="Q4690" s="153"/>
      <c r="R4690" s="153"/>
      <c r="S4690" s="152"/>
      <c r="T4690" s="153"/>
      <c r="X4690" s="69" t="str">
        <f t="shared" si="150"/>
        <v/>
      </c>
      <c r="Y4690" s="69" t="str">
        <f t="shared" si="151"/>
        <v/>
      </c>
    </row>
    <row r="4691" spans="8:25" x14ac:dyDescent="0.25">
      <c r="H4691" s="155"/>
      <c r="I4691" s="151"/>
      <c r="J4691" s="152"/>
      <c r="K4691" s="153"/>
      <c r="L4691" s="153"/>
      <c r="M4691" s="153"/>
      <c r="N4691" s="153"/>
      <c r="O4691" s="153"/>
      <c r="P4691" s="153"/>
      <c r="Q4691" s="153"/>
      <c r="R4691" s="153"/>
      <c r="S4691" s="152"/>
      <c r="T4691" s="153"/>
      <c r="X4691" s="69" t="str">
        <f t="shared" si="150"/>
        <v/>
      </c>
      <c r="Y4691" s="69" t="str">
        <f t="shared" si="151"/>
        <v/>
      </c>
    </row>
    <row r="4692" spans="8:25" x14ac:dyDescent="0.25">
      <c r="H4692" s="155"/>
      <c r="I4692" s="151"/>
      <c r="J4692" s="152"/>
      <c r="K4692" s="153"/>
      <c r="L4692" s="153"/>
      <c r="M4692" s="153"/>
      <c r="N4692" s="153"/>
      <c r="O4692" s="153"/>
      <c r="P4692" s="153"/>
      <c r="Q4692" s="153"/>
      <c r="R4692" s="153"/>
      <c r="S4692" s="152"/>
      <c r="T4692" s="153"/>
      <c r="X4692" s="69" t="str">
        <f t="shared" si="150"/>
        <v/>
      </c>
      <c r="Y4692" s="69" t="str">
        <f t="shared" si="151"/>
        <v/>
      </c>
    </row>
    <row r="4693" spans="8:25" x14ac:dyDescent="0.25">
      <c r="H4693" s="155"/>
      <c r="I4693" s="151"/>
      <c r="J4693" s="152"/>
      <c r="K4693" s="153"/>
      <c r="L4693" s="153"/>
      <c r="M4693" s="153"/>
      <c r="N4693" s="153"/>
      <c r="O4693" s="153"/>
      <c r="P4693" s="153"/>
      <c r="Q4693" s="153"/>
      <c r="R4693" s="153"/>
      <c r="S4693" s="152"/>
      <c r="T4693" s="153"/>
      <c r="X4693" s="69" t="str">
        <f t="shared" si="150"/>
        <v/>
      </c>
      <c r="Y4693" s="69" t="str">
        <f t="shared" si="151"/>
        <v/>
      </c>
    </row>
    <row r="4694" spans="8:25" x14ac:dyDescent="0.25">
      <c r="H4694" s="155"/>
      <c r="I4694" s="151"/>
      <c r="J4694" s="152"/>
      <c r="K4694" s="153"/>
      <c r="L4694" s="153"/>
      <c r="M4694" s="153"/>
      <c r="N4694" s="153"/>
      <c r="O4694" s="153"/>
      <c r="P4694" s="153"/>
      <c r="Q4694" s="153"/>
      <c r="R4694" s="153"/>
      <c r="S4694" s="152"/>
      <c r="T4694" s="153"/>
      <c r="X4694" s="69" t="str">
        <f t="shared" si="150"/>
        <v/>
      </c>
      <c r="Y4694" s="69" t="str">
        <f t="shared" si="151"/>
        <v/>
      </c>
    </row>
    <row r="4695" spans="8:25" x14ac:dyDescent="0.25">
      <c r="H4695" s="155"/>
      <c r="I4695" s="151"/>
      <c r="J4695" s="152"/>
      <c r="K4695" s="153"/>
      <c r="L4695" s="153"/>
      <c r="M4695" s="153"/>
      <c r="N4695" s="153"/>
      <c r="O4695" s="153"/>
      <c r="P4695" s="153"/>
      <c r="Q4695" s="153"/>
      <c r="R4695" s="153"/>
      <c r="S4695" s="152"/>
      <c r="T4695" s="153"/>
      <c r="X4695" s="69" t="str">
        <f t="shared" si="150"/>
        <v/>
      </c>
      <c r="Y4695" s="69" t="str">
        <f t="shared" si="151"/>
        <v/>
      </c>
    </row>
    <row r="4696" spans="8:25" x14ac:dyDescent="0.25">
      <c r="H4696" s="155"/>
      <c r="I4696" s="151"/>
      <c r="J4696" s="152"/>
      <c r="K4696" s="153"/>
      <c r="L4696" s="153"/>
      <c r="M4696" s="153"/>
      <c r="N4696" s="153"/>
      <c r="O4696" s="153"/>
      <c r="P4696" s="153"/>
      <c r="Q4696" s="153"/>
      <c r="R4696" s="153"/>
      <c r="S4696" s="152"/>
      <c r="T4696" s="153"/>
      <c r="X4696" s="69" t="str">
        <f t="shared" si="150"/>
        <v/>
      </c>
      <c r="Y4696" s="69" t="str">
        <f t="shared" si="151"/>
        <v/>
      </c>
    </row>
    <row r="4697" spans="8:25" x14ac:dyDescent="0.25">
      <c r="H4697" s="155"/>
      <c r="I4697" s="151"/>
      <c r="J4697" s="152"/>
      <c r="K4697" s="153"/>
      <c r="L4697" s="153"/>
      <c r="M4697" s="153"/>
      <c r="N4697" s="153"/>
      <c r="O4697" s="153"/>
      <c r="P4697" s="153"/>
      <c r="Q4697" s="153"/>
      <c r="R4697" s="153"/>
      <c r="S4697" s="152"/>
      <c r="T4697" s="153"/>
      <c r="X4697" s="69" t="str">
        <f t="shared" si="150"/>
        <v/>
      </c>
      <c r="Y4697" s="69" t="str">
        <f t="shared" si="151"/>
        <v/>
      </c>
    </row>
    <row r="4698" spans="8:25" x14ac:dyDescent="0.25">
      <c r="H4698" s="155"/>
      <c r="I4698" s="151"/>
      <c r="J4698" s="152"/>
      <c r="K4698" s="153"/>
      <c r="L4698" s="153"/>
      <c r="M4698" s="153"/>
      <c r="N4698" s="153"/>
      <c r="O4698" s="153"/>
      <c r="P4698" s="153"/>
      <c r="Q4698" s="153"/>
      <c r="R4698" s="153"/>
      <c r="S4698" s="152"/>
      <c r="T4698" s="153"/>
      <c r="X4698" s="69" t="str">
        <f t="shared" si="150"/>
        <v/>
      </c>
      <c r="Y4698" s="69" t="str">
        <f t="shared" si="151"/>
        <v/>
      </c>
    </row>
    <row r="4699" spans="8:25" x14ac:dyDescent="0.25">
      <c r="H4699" s="155"/>
      <c r="I4699" s="151"/>
      <c r="J4699" s="152"/>
      <c r="K4699" s="153"/>
      <c r="L4699" s="153"/>
      <c r="M4699" s="153"/>
      <c r="N4699" s="153"/>
      <c r="O4699" s="153"/>
      <c r="P4699" s="153"/>
      <c r="Q4699" s="153"/>
      <c r="R4699" s="153"/>
      <c r="S4699" s="152"/>
      <c r="T4699" s="153"/>
      <c r="X4699" s="69" t="str">
        <f t="shared" si="150"/>
        <v/>
      </c>
      <c r="Y4699" s="69" t="str">
        <f t="shared" si="151"/>
        <v/>
      </c>
    </row>
    <row r="4700" spans="8:25" x14ac:dyDescent="0.25">
      <c r="H4700" s="155"/>
      <c r="I4700" s="151"/>
      <c r="J4700" s="152"/>
      <c r="K4700" s="153"/>
      <c r="L4700" s="153"/>
      <c r="M4700" s="153"/>
      <c r="N4700" s="153"/>
      <c r="O4700" s="153"/>
      <c r="P4700" s="153"/>
      <c r="Q4700" s="153"/>
      <c r="R4700" s="153"/>
      <c r="S4700" s="152"/>
      <c r="T4700" s="153"/>
      <c r="X4700" s="69" t="str">
        <f t="shared" si="150"/>
        <v/>
      </c>
      <c r="Y4700" s="69" t="str">
        <f t="shared" si="151"/>
        <v/>
      </c>
    </row>
    <row r="4701" spans="8:25" x14ac:dyDescent="0.25">
      <c r="H4701" s="155"/>
      <c r="I4701" s="151"/>
      <c r="J4701" s="152"/>
      <c r="K4701" s="153"/>
      <c r="L4701" s="153"/>
      <c r="M4701" s="153"/>
      <c r="N4701" s="153"/>
      <c r="O4701" s="153"/>
      <c r="P4701" s="153"/>
      <c r="Q4701" s="153"/>
      <c r="R4701" s="153"/>
      <c r="S4701" s="152"/>
      <c r="T4701" s="153"/>
      <c r="X4701" s="69" t="str">
        <f t="shared" si="150"/>
        <v/>
      </c>
      <c r="Y4701" s="69" t="str">
        <f t="shared" si="151"/>
        <v/>
      </c>
    </row>
    <row r="4702" spans="8:25" x14ac:dyDescent="0.25">
      <c r="H4702" s="155"/>
      <c r="I4702" s="151"/>
      <c r="J4702" s="152"/>
      <c r="K4702" s="153"/>
      <c r="L4702" s="153"/>
      <c r="M4702" s="153"/>
      <c r="N4702" s="153"/>
      <c r="O4702" s="153"/>
      <c r="P4702" s="153"/>
      <c r="Q4702" s="153"/>
      <c r="R4702" s="153"/>
      <c r="S4702" s="152"/>
      <c r="T4702" s="153"/>
      <c r="X4702" s="69" t="str">
        <f t="shared" si="150"/>
        <v/>
      </c>
      <c r="Y4702" s="69" t="str">
        <f t="shared" si="151"/>
        <v/>
      </c>
    </row>
    <row r="4703" spans="8:25" x14ac:dyDescent="0.25">
      <c r="H4703" s="155"/>
      <c r="I4703" s="151"/>
      <c r="J4703" s="152"/>
      <c r="K4703" s="153"/>
      <c r="L4703" s="153"/>
      <c r="M4703" s="153"/>
      <c r="N4703" s="153"/>
      <c r="O4703" s="153"/>
      <c r="P4703" s="153"/>
      <c r="Q4703" s="153"/>
      <c r="R4703" s="153"/>
      <c r="S4703" s="152"/>
      <c r="T4703" s="153"/>
      <c r="X4703" s="69" t="str">
        <f t="shared" si="150"/>
        <v/>
      </c>
      <c r="Y4703" s="69" t="str">
        <f t="shared" si="151"/>
        <v/>
      </c>
    </row>
    <row r="4704" spans="8:25" x14ac:dyDescent="0.25">
      <c r="H4704" s="155"/>
      <c r="I4704" s="151"/>
      <c r="J4704" s="152"/>
      <c r="K4704" s="153"/>
      <c r="L4704" s="153"/>
      <c r="M4704" s="153"/>
      <c r="N4704" s="153"/>
      <c r="O4704" s="153"/>
      <c r="P4704" s="153"/>
      <c r="Q4704" s="153"/>
      <c r="R4704" s="153"/>
      <c r="S4704" s="152"/>
      <c r="T4704" s="153"/>
      <c r="X4704" s="69" t="str">
        <f t="shared" si="150"/>
        <v/>
      </c>
      <c r="Y4704" s="69" t="str">
        <f t="shared" si="151"/>
        <v/>
      </c>
    </row>
    <row r="4705" spans="8:25" x14ac:dyDescent="0.25">
      <c r="H4705" s="155"/>
      <c r="I4705" s="151"/>
      <c r="J4705" s="152"/>
      <c r="K4705" s="153"/>
      <c r="L4705" s="153"/>
      <c r="M4705" s="153"/>
      <c r="N4705" s="153"/>
      <c r="O4705" s="153"/>
      <c r="P4705" s="153"/>
      <c r="Q4705" s="153"/>
      <c r="R4705" s="153"/>
      <c r="S4705" s="152"/>
      <c r="T4705" s="153"/>
      <c r="X4705" s="69" t="str">
        <f t="shared" si="150"/>
        <v/>
      </c>
      <c r="Y4705" s="69" t="str">
        <f t="shared" si="151"/>
        <v/>
      </c>
    </row>
    <row r="4706" spans="8:25" x14ac:dyDescent="0.25">
      <c r="H4706" s="155"/>
      <c r="I4706" s="151"/>
      <c r="J4706" s="152"/>
      <c r="K4706" s="153"/>
      <c r="L4706" s="153"/>
      <c r="M4706" s="153"/>
      <c r="N4706" s="153"/>
      <c r="O4706" s="153"/>
      <c r="P4706" s="153"/>
      <c r="Q4706" s="153"/>
      <c r="R4706" s="153"/>
      <c r="S4706" s="152"/>
      <c r="T4706" s="153"/>
      <c r="X4706" s="69" t="str">
        <f t="shared" si="150"/>
        <v/>
      </c>
      <c r="Y4706" s="69" t="str">
        <f t="shared" si="151"/>
        <v/>
      </c>
    </row>
    <row r="4707" spans="8:25" x14ac:dyDescent="0.25">
      <c r="H4707" s="155"/>
      <c r="I4707" s="151"/>
      <c r="J4707" s="152"/>
      <c r="K4707" s="153"/>
      <c r="L4707" s="153"/>
      <c r="M4707" s="153"/>
      <c r="N4707" s="153"/>
      <c r="O4707" s="153"/>
      <c r="P4707" s="153"/>
      <c r="Q4707" s="153"/>
      <c r="R4707" s="153"/>
      <c r="S4707" s="152"/>
      <c r="T4707" s="153"/>
      <c r="X4707" s="69" t="str">
        <f t="shared" si="150"/>
        <v/>
      </c>
      <c r="Y4707" s="69" t="str">
        <f t="shared" si="151"/>
        <v/>
      </c>
    </row>
    <row r="4708" spans="8:25" x14ac:dyDescent="0.25">
      <c r="H4708" s="155"/>
      <c r="I4708" s="151"/>
      <c r="J4708" s="152"/>
      <c r="K4708" s="153"/>
      <c r="L4708" s="153"/>
      <c r="M4708" s="153"/>
      <c r="N4708" s="153"/>
      <c r="O4708" s="153"/>
      <c r="P4708" s="153"/>
      <c r="Q4708" s="153"/>
      <c r="R4708" s="153"/>
      <c r="S4708" s="152"/>
      <c r="T4708" s="153"/>
      <c r="X4708" s="69" t="str">
        <f t="shared" si="150"/>
        <v/>
      </c>
      <c r="Y4708" s="69" t="str">
        <f t="shared" si="151"/>
        <v/>
      </c>
    </row>
    <row r="4709" spans="8:25" x14ac:dyDescent="0.25">
      <c r="H4709" s="155"/>
      <c r="I4709" s="151"/>
      <c r="J4709" s="152"/>
      <c r="K4709" s="153"/>
      <c r="L4709" s="153"/>
      <c r="M4709" s="153"/>
      <c r="N4709" s="153"/>
      <c r="O4709" s="153"/>
      <c r="P4709" s="153"/>
      <c r="Q4709" s="153"/>
      <c r="R4709" s="153"/>
      <c r="S4709" s="152"/>
      <c r="T4709" s="153"/>
      <c r="X4709" s="69" t="str">
        <f t="shared" si="150"/>
        <v/>
      </c>
      <c r="Y4709" s="69" t="str">
        <f t="shared" si="151"/>
        <v/>
      </c>
    </row>
    <row r="4710" spans="8:25" x14ac:dyDescent="0.25">
      <c r="H4710" s="155"/>
      <c r="I4710" s="151"/>
      <c r="J4710" s="152"/>
      <c r="K4710" s="153"/>
      <c r="L4710" s="153"/>
      <c r="M4710" s="153"/>
      <c r="N4710" s="153"/>
      <c r="O4710" s="153"/>
      <c r="P4710" s="153"/>
      <c r="Q4710" s="153"/>
      <c r="R4710" s="153"/>
      <c r="S4710" s="152"/>
      <c r="T4710" s="153"/>
      <c r="X4710" s="69" t="str">
        <f t="shared" si="150"/>
        <v/>
      </c>
      <c r="Y4710" s="69" t="str">
        <f t="shared" si="151"/>
        <v/>
      </c>
    </row>
    <row r="4711" spans="8:25" x14ac:dyDescent="0.25">
      <c r="H4711" s="155"/>
      <c r="I4711" s="151"/>
      <c r="J4711" s="152"/>
      <c r="K4711" s="153"/>
      <c r="L4711" s="153"/>
      <c r="M4711" s="153"/>
      <c r="N4711" s="153"/>
      <c r="O4711" s="153"/>
      <c r="P4711" s="153"/>
      <c r="Q4711" s="153"/>
      <c r="R4711" s="153"/>
      <c r="S4711" s="152"/>
      <c r="T4711" s="153"/>
      <c r="X4711" s="69" t="str">
        <f t="shared" si="150"/>
        <v/>
      </c>
      <c r="Y4711" s="69" t="str">
        <f t="shared" si="151"/>
        <v/>
      </c>
    </row>
    <row r="4712" spans="8:25" x14ac:dyDescent="0.25">
      <c r="H4712" s="155"/>
      <c r="I4712" s="151"/>
      <c r="J4712" s="152"/>
      <c r="K4712" s="153"/>
      <c r="L4712" s="153"/>
      <c r="M4712" s="153"/>
      <c r="N4712" s="153"/>
      <c r="O4712" s="153"/>
      <c r="P4712" s="153"/>
      <c r="Q4712" s="153"/>
      <c r="R4712" s="153"/>
      <c r="S4712" s="152"/>
      <c r="T4712" s="153"/>
      <c r="X4712" s="69" t="str">
        <f t="shared" si="150"/>
        <v/>
      </c>
      <c r="Y4712" s="69" t="str">
        <f t="shared" si="151"/>
        <v/>
      </c>
    </row>
    <row r="4713" spans="8:25" x14ac:dyDescent="0.25">
      <c r="H4713" s="155"/>
      <c r="I4713" s="151"/>
      <c r="J4713" s="152"/>
      <c r="K4713" s="153"/>
      <c r="L4713" s="153"/>
      <c r="M4713" s="153"/>
      <c r="N4713" s="153"/>
      <c r="O4713" s="153"/>
      <c r="P4713" s="153"/>
      <c r="Q4713" s="153"/>
      <c r="R4713" s="153"/>
      <c r="S4713" s="152"/>
      <c r="T4713" s="153"/>
      <c r="X4713" s="69" t="str">
        <f t="shared" si="150"/>
        <v/>
      </c>
      <c r="Y4713" s="69" t="str">
        <f t="shared" si="151"/>
        <v/>
      </c>
    </row>
    <row r="4714" spans="8:25" x14ac:dyDescent="0.25">
      <c r="H4714" s="155"/>
      <c r="I4714" s="151"/>
      <c r="J4714" s="152"/>
      <c r="K4714" s="153"/>
      <c r="L4714" s="153"/>
      <c r="M4714" s="153"/>
      <c r="N4714" s="153"/>
      <c r="O4714" s="153"/>
      <c r="P4714" s="153"/>
      <c r="Q4714" s="153"/>
      <c r="R4714" s="153"/>
      <c r="S4714" s="152"/>
      <c r="T4714" s="153"/>
      <c r="X4714" s="69" t="str">
        <f t="shared" si="150"/>
        <v/>
      </c>
      <c r="Y4714" s="69" t="str">
        <f t="shared" si="151"/>
        <v/>
      </c>
    </row>
    <row r="4715" spans="8:25" x14ac:dyDescent="0.25">
      <c r="H4715" s="155"/>
      <c r="I4715" s="151"/>
      <c r="J4715" s="152"/>
      <c r="K4715" s="153"/>
      <c r="L4715" s="153"/>
      <c r="M4715" s="153"/>
      <c r="N4715" s="153"/>
      <c r="O4715" s="153"/>
      <c r="P4715" s="153"/>
      <c r="Q4715" s="153"/>
      <c r="R4715" s="153"/>
      <c r="S4715" s="152"/>
      <c r="T4715" s="153"/>
      <c r="X4715" s="69" t="str">
        <f t="shared" si="150"/>
        <v/>
      </c>
      <c r="Y4715" s="69" t="str">
        <f t="shared" si="151"/>
        <v/>
      </c>
    </row>
    <row r="4716" spans="8:25" x14ac:dyDescent="0.25">
      <c r="H4716" s="155"/>
      <c r="I4716" s="151"/>
      <c r="J4716" s="152"/>
      <c r="K4716" s="153"/>
      <c r="L4716" s="153"/>
      <c r="M4716" s="153"/>
      <c r="N4716" s="153"/>
      <c r="O4716" s="153"/>
      <c r="P4716" s="153"/>
      <c r="Q4716" s="153"/>
      <c r="R4716" s="153"/>
      <c r="S4716" s="152"/>
      <c r="T4716" s="153"/>
      <c r="X4716" s="69" t="str">
        <f t="shared" si="150"/>
        <v/>
      </c>
      <c r="Y4716" s="69" t="str">
        <f t="shared" si="151"/>
        <v/>
      </c>
    </row>
    <row r="4717" spans="8:25" x14ac:dyDescent="0.25">
      <c r="H4717" s="155"/>
      <c r="I4717" s="151"/>
      <c r="J4717" s="152"/>
      <c r="K4717" s="153"/>
      <c r="L4717" s="153"/>
      <c r="M4717" s="153"/>
      <c r="N4717" s="153"/>
      <c r="O4717" s="153"/>
      <c r="P4717" s="153"/>
      <c r="Q4717" s="153"/>
      <c r="R4717" s="153"/>
      <c r="S4717" s="152"/>
      <c r="T4717" s="153"/>
      <c r="X4717" s="69" t="str">
        <f t="shared" si="150"/>
        <v/>
      </c>
      <c r="Y4717" s="69" t="str">
        <f t="shared" si="151"/>
        <v/>
      </c>
    </row>
    <row r="4718" spans="8:25" x14ac:dyDescent="0.25">
      <c r="H4718" s="155"/>
      <c r="I4718" s="151"/>
      <c r="J4718" s="152"/>
      <c r="K4718" s="153"/>
      <c r="L4718" s="153"/>
      <c r="M4718" s="153"/>
      <c r="N4718" s="153"/>
      <c r="O4718" s="153"/>
      <c r="P4718" s="153"/>
      <c r="Q4718" s="153"/>
      <c r="R4718" s="153"/>
      <c r="S4718" s="152"/>
      <c r="T4718" s="153"/>
      <c r="X4718" s="69" t="str">
        <f t="shared" si="150"/>
        <v/>
      </c>
      <c r="Y4718" s="69" t="str">
        <f t="shared" si="151"/>
        <v/>
      </c>
    </row>
    <row r="4719" spans="8:25" x14ac:dyDescent="0.25">
      <c r="H4719" s="155"/>
      <c r="I4719" s="151"/>
      <c r="J4719" s="152"/>
      <c r="K4719" s="153"/>
      <c r="L4719" s="153"/>
      <c r="M4719" s="153"/>
      <c r="N4719" s="153"/>
      <c r="O4719" s="153"/>
      <c r="P4719" s="153"/>
      <c r="Q4719" s="153"/>
      <c r="R4719" s="153"/>
      <c r="S4719" s="152"/>
      <c r="T4719" s="153"/>
      <c r="X4719" s="69" t="str">
        <f t="shared" si="150"/>
        <v/>
      </c>
      <c r="Y4719" s="69" t="str">
        <f t="shared" si="151"/>
        <v/>
      </c>
    </row>
    <row r="4720" spans="8:25" x14ac:dyDescent="0.25">
      <c r="H4720" s="155"/>
      <c r="I4720" s="151"/>
      <c r="J4720" s="152"/>
      <c r="K4720" s="153"/>
      <c r="L4720" s="153"/>
      <c r="M4720" s="153"/>
      <c r="N4720" s="153"/>
      <c r="O4720" s="153"/>
      <c r="P4720" s="153"/>
      <c r="Q4720" s="153"/>
      <c r="R4720" s="153"/>
      <c r="S4720" s="152"/>
      <c r="T4720" s="153"/>
      <c r="X4720" s="69" t="str">
        <f t="shared" si="150"/>
        <v/>
      </c>
      <c r="Y4720" s="69" t="str">
        <f t="shared" si="151"/>
        <v/>
      </c>
    </row>
    <row r="4721" spans="8:25" x14ac:dyDescent="0.25">
      <c r="H4721" s="155"/>
      <c r="I4721" s="151"/>
      <c r="J4721" s="152"/>
      <c r="K4721" s="153"/>
      <c r="L4721" s="153"/>
      <c r="M4721" s="153"/>
      <c r="N4721" s="153"/>
      <c r="O4721" s="153"/>
      <c r="P4721" s="153"/>
      <c r="Q4721" s="153"/>
      <c r="R4721" s="153"/>
      <c r="S4721" s="152"/>
      <c r="T4721" s="153"/>
      <c r="X4721" s="69" t="str">
        <f t="shared" si="150"/>
        <v/>
      </c>
      <c r="Y4721" s="69" t="str">
        <f t="shared" si="151"/>
        <v/>
      </c>
    </row>
    <row r="4722" spans="8:25" x14ac:dyDescent="0.25">
      <c r="H4722" s="155"/>
      <c r="I4722" s="151"/>
      <c r="J4722" s="152"/>
      <c r="K4722" s="153"/>
      <c r="L4722" s="153"/>
      <c r="M4722" s="153"/>
      <c r="N4722" s="153"/>
      <c r="O4722" s="153"/>
      <c r="P4722" s="153"/>
      <c r="Q4722" s="153"/>
      <c r="R4722" s="153"/>
      <c r="S4722" s="152"/>
      <c r="T4722" s="153"/>
      <c r="X4722" s="69" t="str">
        <f t="shared" si="150"/>
        <v/>
      </c>
      <c r="Y4722" s="69" t="str">
        <f t="shared" si="151"/>
        <v/>
      </c>
    </row>
    <row r="4723" spans="8:25" x14ac:dyDescent="0.25">
      <c r="H4723" s="155"/>
      <c r="I4723" s="151"/>
      <c r="J4723" s="152"/>
      <c r="K4723" s="153"/>
      <c r="L4723" s="153"/>
      <c r="M4723" s="153"/>
      <c r="N4723" s="153"/>
      <c r="O4723" s="153"/>
      <c r="P4723" s="153"/>
      <c r="Q4723" s="153"/>
      <c r="R4723" s="153"/>
      <c r="S4723" s="152"/>
      <c r="T4723" s="153"/>
      <c r="X4723" s="69" t="str">
        <f t="shared" si="150"/>
        <v/>
      </c>
      <c r="Y4723" s="69" t="str">
        <f t="shared" si="151"/>
        <v/>
      </c>
    </row>
    <row r="4724" spans="8:25" x14ac:dyDescent="0.25">
      <c r="H4724" s="155"/>
      <c r="I4724" s="151"/>
      <c r="J4724" s="152"/>
      <c r="K4724" s="153"/>
      <c r="L4724" s="153"/>
      <c r="M4724" s="153"/>
      <c r="N4724" s="153"/>
      <c r="O4724" s="153"/>
      <c r="P4724" s="153"/>
      <c r="Q4724" s="153"/>
      <c r="R4724" s="153"/>
      <c r="S4724" s="152"/>
      <c r="T4724" s="153"/>
      <c r="X4724" s="69" t="str">
        <f t="shared" si="150"/>
        <v/>
      </c>
      <c r="Y4724" s="69" t="str">
        <f t="shared" si="151"/>
        <v/>
      </c>
    </row>
    <row r="4725" spans="8:25" x14ac:dyDescent="0.25">
      <c r="H4725" s="155"/>
      <c r="I4725" s="151"/>
      <c r="J4725" s="152"/>
      <c r="K4725" s="153"/>
      <c r="L4725" s="153"/>
      <c r="M4725" s="153"/>
      <c r="N4725" s="153"/>
      <c r="O4725" s="153"/>
      <c r="P4725" s="153"/>
      <c r="Q4725" s="153"/>
      <c r="R4725" s="153"/>
      <c r="S4725" s="152"/>
      <c r="T4725" s="153"/>
      <c r="X4725" s="69" t="str">
        <f t="shared" si="150"/>
        <v/>
      </c>
      <c r="Y4725" s="69" t="str">
        <f t="shared" si="151"/>
        <v/>
      </c>
    </row>
    <row r="4726" spans="8:25" x14ac:dyDescent="0.25">
      <c r="H4726" s="155"/>
      <c r="I4726" s="151"/>
      <c r="J4726" s="152"/>
      <c r="K4726" s="153"/>
      <c r="L4726" s="153"/>
      <c r="M4726" s="153"/>
      <c r="N4726" s="153"/>
      <c r="O4726" s="153"/>
      <c r="P4726" s="153"/>
      <c r="Q4726" s="153"/>
      <c r="R4726" s="153"/>
      <c r="S4726" s="152"/>
      <c r="T4726" s="153"/>
      <c r="X4726" s="69" t="str">
        <f t="shared" si="150"/>
        <v/>
      </c>
      <c r="Y4726" s="69" t="str">
        <f t="shared" si="151"/>
        <v/>
      </c>
    </row>
    <row r="4727" spans="8:25" x14ac:dyDescent="0.25">
      <c r="H4727" s="155"/>
      <c r="I4727" s="151"/>
      <c r="J4727" s="152"/>
      <c r="K4727" s="153"/>
      <c r="L4727" s="153"/>
      <c r="M4727" s="153"/>
      <c r="N4727" s="153"/>
      <c r="O4727" s="153"/>
      <c r="P4727" s="153"/>
      <c r="Q4727" s="153"/>
      <c r="R4727" s="153"/>
      <c r="S4727" s="152"/>
      <c r="T4727" s="153"/>
      <c r="X4727" s="69" t="str">
        <f t="shared" si="150"/>
        <v/>
      </c>
      <c r="Y4727" s="69" t="str">
        <f t="shared" si="151"/>
        <v/>
      </c>
    </row>
    <row r="4728" spans="8:25" x14ac:dyDescent="0.25">
      <c r="H4728" s="155"/>
      <c r="I4728" s="151"/>
      <c r="J4728" s="152"/>
      <c r="K4728" s="153"/>
      <c r="L4728" s="153"/>
      <c r="M4728" s="153"/>
      <c r="N4728" s="153"/>
      <c r="O4728" s="153"/>
      <c r="P4728" s="153"/>
      <c r="Q4728" s="153"/>
      <c r="R4728" s="153"/>
      <c r="S4728" s="152"/>
      <c r="T4728" s="153"/>
      <c r="X4728" s="69" t="str">
        <f t="shared" si="150"/>
        <v/>
      </c>
      <c r="Y4728" s="69" t="str">
        <f t="shared" si="151"/>
        <v/>
      </c>
    </row>
    <row r="4729" spans="8:25" x14ac:dyDescent="0.25">
      <c r="H4729" s="155"/>
      <c r="I4729" s="151"/>
      <c r="J4729" s="152"/>
      <c r="K4729" s="153"/>
      <c r="L4729" s="153"/>
      <c r="M4729" s="153"/>
      <c r="N4729" s="153"/>
      <c r="O4729" s="153"/>
      <c r="P4729" s="153"/>
      <c r="Q4729" s="153"/>
      <c r="R4729" s="153"/>
      <c r="S4729" s="152"/>
      <c r="T4729" s="153"/>
      <c r="X4729" s="69" t="str">
        <f t="shared" si="150"/>
        <v/>
      </c>
      <c r="Y4729" s="69" t="str">
        <f t="shared" si="151"/>
        <v/>
      </c>
    </row>
    <row r="4730" spans="8:25" x14ac:dyDescent="0.25">
      <c r="H4730" s="155"/>
      <c r="I4730" s="151"/>
      <c r="J4730" s="152"/>
      <c r="K4730" s="153"/>
      <c r="L4730" s="153"/>
      <c r="M4730" s="153"/>
      <c r="N4730" s="153"/>
      <c r="O4730" s="153"/>
      <c r="P4730" s="153"/>
      <c r="Q4730" s="153"/>
      <c r="R4730" s="153"/>
      <c r="S4730" s="152"/>
      <c r="T4730" s="153"/>
      <c r="X4730" s="69" t="str">
        <f t="shared" si="150"/>
        <v/>
      </c>
      <c r="Y4730" s="69" t="str">
        <f t="shared" si="151"/>
        <v/>
      </c>
    </row>
    <row r="4731" spans="8:25" x14ac:dyDescent="0.25">
      <c r="H4731" s="155"/>
      <c r="I4731" s="151"/>
      <c r="J4731" s="152"/>
      <c r="K4731" s="153"/>
      <c r="L4731" s="153"/>
      <c r="M4731" s="153"/>
      <c r="N4731" s="153"/>
      <c r="O4731" s="153"/>
      <c r="P4731" s="153"/>
      <c r="Q4731" s="153"/>
      <c r="R4731" s="153"/>
      <c r="S4731" s="152"/>
      <c r="T4731" s="153"/>
      <c r="X4731" s="69" t="str">
        <f t="shared" si="150"/>
        <v/>
      </c>
      <c r="Y4731" s="69" t="str">
        <f t="shared" si="151"/>
        <v/>
      </c>
    </row>
    <row r="4732" spans="8:25" x14ac:dyDescent="0.25">
      <c r="H4732" s="155"/>
      <c r="I4732" s="151"/>
      <c r="J4732" s="152"/>
      <c r="K4732" s="153"/>
      <c r="L4732" s="153"/>
      <c r="M4732" s="153"/>
      <c r="N4732" s="153"/>
      <c r="O4732" s="153"/>
      <c r="P4732" s="153"/>
      <c r="Q4732" s="153"/>
      <c r="R4732" s="153"/>
      <c r="S4732" s="152"/>
      <c r="T4732" s="153"/>
      <c r="X4732" s="69" t="str">
        <f t="shared" si="150"/>
        <v/>
      </c>
      <c r="Y4732" s="69" t="str">
        <f t="shared" si="151"/>
        <v/>
      </c>
    </row>
    <row r="4733" spans="8:25" x14ac:dyDescent="0.25">
      <c r="H4733" s="155"/>
      <c r="I4733" s="151"/>
      <c r="J4733" s="152"/>
      <c r="K4733" s="153"/>
      <c r="L4733" s="153"/>
      <c r="M4733" s="153"/>
      <c r="N4733" s="153"/>
      <c r="O4733" s="153"/>
      <c r="P4733" s="153"/>
      <c r="Q4733" s="153"/>
      <c r="R4733" s="153"/>
      <c r="S4733" s="152"/>
      <c r="T4733" s="153"/>
      <c r="X4733" s="69" t="str">
        <f t="shared" si="150"/>
        <v/>
      </c>
      <c r="Y4733" s="69" t="str">
        <f t="shared" si="151"/>
        <v/>
      </c>
    </row>
    <row r="4734" spans="8:25" x14ac:dyDescent="0.25">
      <c r="H4734" s="155"/>
      <c r="I4734" s="151"/>
      <c r="J4734" s="152"/>
      <c r="K4734" s="153"/>
      <c r="L4734" s="153"/>
      <c r="M4734" s="153"/>
      <c r="N4734" s="153"/>
      <c r="O4734" s="153"/>
      <c r="P4734" s="153"/>
      <c r="Q4734" s="153"/>
      <c r="R4734" s="153"/>
      <c r="S4734" s="152"/>
      <c r="T4734" s="153"/>
      <c r="X4734" s="69" t="str">
        <f t="shared" si="150"/>
        <v/>
      </c>
      <c r="Y4734" s="69" t="str">
        <f t="shared" si="151"/>
        <v/>
      </c>
    </row>
    <row r="4735" spans="8:25" x14ac:dyDescent="0.25">
      <c r="H4735" s="155"/>
      <c r="I4735" s="151"/>
      <c r="J4735" s="152"/>
      <c r="K4735" s="153"/>
      <c r="L4735" s="153"/>
      <c r="M4735" s="153"/>
      <c r="N4735" s="153"/>
      <c r="O4735" s="153"/>
      <c r="P4735" s="153"/>
      <c r="Q4735" s="153"/>
      <c r="R4735" s="153"/>
      <c r="S4735" s="152"/>
      <c r="T4735" s="153"/>
      <c r="X4735" s="69" t="str">
        <f t="shared" si="150"/>
        <v/>
      </c>
      <c r="Y4735" s="69" t="str">
        <f t="shared" si="151"/>
        <v/>
      </c>
    </row>
    <row r="4736" spans="8:25" x14ac:dyDescent="0.25">
      <c r="H4736" s="155"/>
      <c r="I4736" s="151"/>
      <c r="J4736" s="152"/>
      <c r="K4736" s="153"/>
      <c r="L4736" s="153"/>
      <c r="M4736" s="153"/>
      <c r="N4736" s="153"/>
      <c r="O4736" s="153"/>
      <c r="P4736" s="153"/>
      <c r="Q4736" s="153"/>
      <c r="R4736" s="153"/>
      <c r="S4736" s="152"/>
      <c r="T4736" s="153"/>
      <c r="X4736" s="69" t="str">
        <f t="shared" si="150"/>
        <v/>
      </c>
      <c r="Y4736" s="69" t="str">
        <f t="shared" si="151"/>
        <v/>
      </c>
    </row>
    <row r="4737" spans="8:25" x14ac:dyDescent="0.25">
      <c r="H4737" s="155"/>
      <c r="I4737" s="151"/>
      <c r="J4737" s="152"/>
      <c r="K4737" s="153"/>
      <c r="L4737" s="153"/>
      <c r="M4737" s="153"/>
      <c r="N4737" s="153"/>
      <c r="O4737" s="153"/>
      <c r="P4737" s="153"/>
      <c r="Q4737" s="153"/>
      <c r="R4737" s="153"/>
      <c r="S4737" s="152"/>
      <c r="T4737" s="153"/>
      <c r="X4737" s="69" t="str">
        <f t="shared" si="150"/>
        <v/>
      </c>
      <c r="Y4737" s="69" t="str">
        <f t="shared" si="151"/>
        <v/>
      </c>
    </row>
    <row r="4738" spans="8:25" x14ac:dyDescent="0.25">
      <c r="H4738" s="155"/>
      <c r="I4738" s="151"/>
      <c r="J4738" s="152"/>
      <c r="K4738" s="153"/>
      <c r="L4738" s="153"/>
      <c r="M4738" s="153"/>
      <c r="N4738" s="153"/>
      <c r="O4738" s="153"/>
      <c r="P4738" s="153"/>
      <c r="Q4738" s="153"/>
      <c r="R4738" s="153"/>
      <c r="S4738" s="152"/>
      <c r="T4738" s="153"/>
      <c r="X4738" s="69" t="str">
        <f t="shared" ref="X4738:X4801" si="152">IF(W4738&lt;&gt;"",W4738-I4738,"")</f>
        <v/>
      </c>
      <c r="Y4738" s="69" t="str">
        <f t="shared" si="151"/>
        <v/>
      </c>
    </row>
    <row r="4739" spans="8:25" x14ac:dyDescent="0.25">
      <c r="H4739" s="155"/>
      <c r="I4739" s="151"/>
      <c r="J4739" s="152"/>
      <c r="K4739" s="153"/>
      <c r="L4739" s="153"/>
      <c r="M4739" s="153"/>
      <c r="N4739" s="153"/>
      <c r="O4739" s="153"/>
      <c r="P4739" s="153"/>
      <c r="Q4739" s="153"/>
      <c r="R4739" s="153"/>
      <c r="S4739" s="152"/>
      <c r="T4739" s="153"/>
      <c r="X4739" s="69" t="str">
        <f t="shared" si="152"/>
        <v/>
      </c>
      <c r="Y4739" s="69" t="str">
        <f t="shared" ref="Y4739:Y4802" si="153">IF(X4739&lt;&gt;"",IF(X4739&lt;365,"&lt; 1 year",IF(X4739&lt;730,"1-2",IF(X4739&lt;1095,"2-3",IF(X4739&lt;1460,"3-4",IF(X4739&lt;1825,"4-5","5+"))))),"")</f>
        <v/>
      </c>
    </row>
    <row r="4740" spans="8:25" x14ac:dyDescent="0.25">
      <c r="H4740" s="155"/>
      <c r="I4740" s="151"/>
      <c r="J4740" s="152"/>
      <c r="K4740" s="153"/>
      <c r="L4740" s="153"/>
      <c r="M4740" s="153"/>
      <c r="N4740" s="153"/>
      <c r="O4740" s="153"/>
      <c r="P4740" s="153"/>
      <c r="Q4740" s="153"/>
      <c r="R4740" s="153"/>
      <c r="S4740" s="152"/>
      <c r="T4740" s="153"/>
      <c r="X4740" s="69" t="str">
        <f t="shared" si="152"/>
        <v/>
      </c>
      <c r="Y4740" s="69" t="str">
        <f t="shared" si="153"/>
        <v/>
      </c>
    </row>
    <row r="4741" spans="8:25" x14ac:dyDescent="0.25">
      <c r="H4741" s="155"/>
      <c r="I4741" s="151"/>
      <c r="J4741" s="152"/>
      <c r="K4741" s="153"/>
      <c r="L4741" s="153"/>
      <c r="M4741" s="153"/>
      <c r="N4741" s="153"/>
      <c r="O4741" s="153"/>
      <c r="P4741" s="153"/>
      <c r="Q4741" s="153"/>
      <c r="R4741" s="153"/>
      <c r="S4741" s="152"/>
      <c r="T4741" s="153"/>
      <c r="X4741" s="69" t="str">
        <f t="shared" si="152"/>
        <v/>
      </c>
      <c r="Y4741" s="69" t="str">
        <f t="shared" si="153"/>
        <v/>
      </c>
    </row>
    <row r="4742" spans="8:25" x14ac:dyDescent="0.25">
      <c r="H4742" s="155"/>
      <c r="I4742" s="151"/>
      <c r="J4742" s="152"/>
      <c r="K4742" s="153"/>
      <c r="L4742" s="153"/>
      <c r="M4742" s="153"/>
      <c r="N4742" s="153"/>
      <c r="O4742" s="153"/>
      <c r="P4742" s="153"/>
      <c r="Q4742" s="153"/>
      <c r="R4742" s="153"/>
      <c r="S4742" s="152"/>
      <c r="T4742" s="153"/>
      <c r="X4742" s="69" t="str">
        <f t="shared" si="152"/>
        <v/>
      </c>
      <c r="Y4742" s="69" t="str">
        <f t="shared" si="153"/>
        <v/>
      </c>
    </row>
    <row r="4743" spans="8:25" x14ac:dyDescent="0.25">
      <c r="H4743" s="155"/>
      <c r="I4743" s="151"/>
      <c r="J4743" s="152"/>
      <c r="K4743" s="153"/>
      <c r="L4743" s="153"/>
      <c r="M4743" s="153"/>
      <c r="N4743" s="153"/>
      <c r="O4743" s="153"/>
      <c r="P4743" s="153"/>
      <c r="Q4743" s="153"/>
      <c r="R4743" s="153"/>
      <c r="S4743" s="152"/>
      <c r="T4743" s="153"/>
      <c r="X4743" s="69" t="str">
        <f t="shared" si="152"/>
        <v/>
      </c>
      <c r="Y4743" s="69" t="str">
        <f t="shared" si="153"/>
        <v/>
      </c>
    </row>
    <row r="4744" spans="8:25" x14ac:dyDescent="0.25">
      <c r="H4744" s="155"/>
      <c r="I4744" s="151"/>
      <c r="J4744" s="152"/>
      <c r="K4744" s="153"/>
      <c r="L4744" s="153"/>
      <c r="M4744" s="153"/>
      <c r="N4744" s="153"/>
      <c r="O4744" s="153"/>
      <c r="P4744" s="153"/>
      <c r="Q4744" s="153"/>
      <c r="R4744" s="153"/>
      <c r="S4744" s="152"/>
      <c r="T4744" s="153"/>
      <c r="X4744" s="69" t="str">
        <f t="shared" si="152"/>
        <v/>
      </c>
      <c r="Y4744" s="69" t="str">
        <f t="shared" si="153"/>
        <v/>
      </c>
    </row>
    <row r="4745" spans="8:25" x14ac:dyDescent="0.25">
      <c r="H4745" s="155"/>
      <c r="I4745" s="151"/>
      <c r="J4745" s="152"/>
      <c r="K4745" s="153"/>
      <c r="L4745" s="153"/>
      <c r="M4745" s="153"/>
      <c r="N4745" s="153"/>
      <c r="O4745" s="153"/>
      <c r="P4745" s="153"/>
      <c r="Q4745" s="153"/>
      <c r="R4745" s="153"/>
      <c r="S4745" s="152"/>
      <c r="T4745" s="153"/>
      <c r="X4745" s="69" t="str">
        <f t="shared" si="152"/>
        <v/>
      </c>
      <c r="Y4745" s="69" t="str">
        <f t="shared" si="153"/>
        <v/>
      </c>
    </row>
    <row r="4746" spans="8:25" x14ac:dyDescent="0.25">
      <c r="H4746" s="155"/>
      <c r="I4746" s="151"/>
      <c r="J4746" s="152"/>
      <c r="K4746" s="153"/>
      <c r="L4746" s="153"/>
      <c r="M4746" s="153"/>
      <c r="N4746" s="153"/>
      <c r="O4746" s="153"/>
      <c r="P4746" s="153"/>
      <c r="Q4746" s="153"/>
      <c r="R4746" s="153"/>
      <c r="S4746" s="152"/>
      <c r="T4746" s="153"/>
      <c r="X4746" s="69" t="str">
        <f t="shared" si="152"/>
        <v/>
      </c>
      <c r="Y4746" s="69" t="str">
        <f t="shared" si="153"/>
        <v/>
      </c>
    </row>
    <row r="4747" spans="8:25" x14ac:dyDescent="0.25">
      <c r="H4747" s="155"/>
      <c r="I4747" s="151"/>
      <c r="J4747" s="152"/>
      <c r="K4747" s="153"/>
      <c r="L4747" s="153"/>
      <c r="M4747" s="153"/>
      <c r="N4747" s="153"/>
      <c r="O4747" s="153"/>
      <c r="P4747" s="153"/>
      <c r="Q4747" s="153"/>
      <c r="R4747" s="153"/>
      <c r="S4747" s="152"/>
      <c r="T4747" s="153"/>
      <c r="X4747" s="69" t="str">
        <f t="shared" si="152"/>
        <v/>
      </c>
      <c r="Y4747" s="69" t="str">
        <f t="shared" si="153"/>
        <v/>
      </c>
    </row>
    <row r="4748" spans="8:25" x14ac:dyDescent="0.25">
      <c r="H4748" s="155"/>
      <c r="I4748" s="151"/>
      <c r="J4748" s="152"/>
      <c r="K4748" s="153"/>
      <c r="L4748" s="153"/>
      <c r="M4748" s="153"/>
      <c r="N4748" s="153"/>
      <c r="O4748" s="153"/>
      <c r="P4748" s="153"/>
      <c r="Q4748" s="153"/>
      <c r="R4748" s="153"/>
      <c r="S4748" s="152"/>
      <c r="T4748" s="153"/>
      <c r="X4748" s="69" t="str">
        <f t="shared" si="152"/>
        <v/>
      </c>
      <c r="Y4748" s="69" t="str">
        <f t="shared" si="153"/>
        <v/>
      </c>
    </row>
    <row r="4749" spans="8:25" x14ac:dyDescent="0.25">
      <c r="H4749" s="155"/>
      <c r="I4749" s="151"/>
      <c r="J4749" s="152"/>
      <c r="K4749" s="153"/>
      <c r="L4749" s="153"/>
      <c r="M4749" s="153"/>
      <c r="N4749" s="153"/>
      <c r="O4749" s="153"/>
      <c r="P4749" s="153"/>
      <c r="Q4749" s="153"/>
      <c r="R4749" s="153"/>
      <c r="S4749" s="152"/>
      <c r="T4749" s="153"/>
      <c r="X4749" s="69" t="str">
        <f t="shared" si="152"/>
        <v/>
      </c>
      <c r="Y4749" s="69" t="str">
        <f t="shared" si="153"/>
        <v/>
      </c>
    </row>
    <row r="4750" spans="8:25" x14ac:dyDescent="0.25">
      <c r="H4750" s="155"/>
      <c r="I4750" s="151"/>
      <c r="J4750" s="152"/>
      <c r="K4750" s="153"/>
      <c r="L4750" s="153"/>
      <c r="M4750" s="153"/>
      <c r="N4750" s="153"/>
      <c r="O4750" s="153"/>
      <c r="P4750" s="153"/>
      <c r="Q4750" s="153"/>
      <c r="R4750" s="153"/>
      <c r="S4750" s="152"/>
      <c r="T4750" s="153"/>
      <c r="X4750" s="69" t="str">
        <f t="shared" si="152"/>
        <v/>
      </c>
      <c r="Y4750" s="69" t="str">
        <f t="shared" si="153"/>
        <v/>
      </c>
    </row>
    <row r="4751" spans="8:25" x14ac:dyDescent="0.25">
      <c r="H4751" s="155"/>
      <c r="I4751" s="151"/>
      <c r="J4751" s="152"/>
      <c r="K4751" s="153"/>
      <c r="L4751" s="153"/>
      <c r="M4751" s="153"/>
      <c r="N4751" s="153"/>
      <c r="O4751" s="153"/>
      <c r="P4751" s="153"/>
      <c r="Q4751" s="153"/>
      <c r="R4751" s="153"/>
      <c r="S4751" s="152"/>
      <c r="T4751" s="153"/>
      <c r="X4751" s="69" t="str">
        <f t="shared" si="152"/>
        <v/>
      </c>
      <c r="Y4751" s="69" t="str">
        <f t="shared" si="153"/>
        <v/>
      </c>
    </row>
    <row r="4752" spans="8:25" x14ac:dyDescent="0.25">
      <c r="H4752" s="155"/>
      <c r="I4752" s="151"/>
      <c r="J4752" s="152"/>
      <c r="K4752" s="153"/>
      <c r="L4752" s="153"/>
      <c r="M4752" s="153"/>
      <c r="N4752" s="153"/>
      <c r="O4752" s="153"/>
      <c r="P4752" s="153"/>
      <c r="Q4752" s="153"/>
      <c r="R4752" s="153"/>
      <c r="S4752" s="152"/>
      <c r="T4752" s="153"/>
      <c r="X4752" s="69" t="str">
        <f t="shared" si="152"/>
        <v/>
      </c>
      <c r="Y4752" s="69" t="str">
        <f t="shared" si="153"/>
        <v/>
      </c>
    </row>
    <row r="4753" spans="8:25" x14ac:dyDescent="0.25">
      <c r="H4753" s="155"/>
      <c r="I4753" s="151"/>
      <c r="J4753" s="152"/>
      <c r="K4753" s="153"/>
      <c r="L4753" s="153"/>
      <c r="M4753" s="153"/>
      <c r="N4753" s="153"/>
      <c r="O4753" s="153"/>
      <c r="P4753" s="153"/>
      <c r="Q4753" s="153"/>
      <c r="R4753" s="153"/>
      <c r="S4753" s="152"/>
      <c r="T4753" s="153"/>
      <c r="X4753" s="69" t="str">
        <f t="shared" si="152"/>
        <v/>
      </c>
      <c r="Y4753" s="69" t="str">
        <f t="shared" si="153"/>
        <v/>
      </c>
    </row>
    <row r="4754" spans="8:25" x14ac:dyDescent="0.25">
      <c r="H4754" s="155"/>
      <c r="I4754" s="151"/>
      <c r="J4754" s="152"/>
      <c r="K4754" s="153"/>
      <c r="L4754" s="153"/>
      <c r="M4754" s="153"/>
      <c r="N4754" s="153"/>
      <c r="O4754" s="153"/>
      <c r="P4754" s="153"/>
      <c r="Q4754" s="153"/>
      <c r="R4754" s="153"/>
      <c r="S4754" s="152"/>
      <c r="T4754" s="153"/>
      <c r="X4754" s="69" t="str">
        <f t="shared" si="152"/>
        <v/>
      </c>
      <c r="Y4754" s="69" t="str">
        <f t="shared" si="153"/>
        <v/>
      </c>
    </row>
    <row r="4755" spans="8:25" x14ac:dyDescent="0.25">
      <c r="H4755" s="155"/>
      <c r="I4755" s="151"/>
      <c r="J4755" s="152"/>
      <c r="K4755" s="153"/>
      <c r="L4755" s="153"/>
      <c r="M4755" s="153"/>
      <c r="N4755" s="153"/>
      <c r="O4755" s="153"/>
      <c r="P4755" s="153"/>
      <c r="Q4755" s="153"/>
      <c r="R4755" s="153"/>
      <c r="S4755" s="152"/>
      <c r="T4755" s="153"/>
      <c r="X4755" s="69" t="str">
        <f t="shared" si="152"/>
        <v/>
      </c>
      <c r="Y4755" s="69" t="str">
        <f t="shared" si="153"/>
        <v/>
      </c>
    </row>
    <row r="4756" spans="8:25" x14ac:dyDescent="0.25">
      <c r="H4756" s="155"/>
      <c r="I4756" s="151"/>
      <c r="J4756" s="152"/>
      <c r="K4756" s="153"/>
      <c r="L4756" s="153"/>
      <c r="M4756" s="153"/>
      <c r="N4756" s="153"/>
      <c r="O4756" s="153"/>
      <c r="P4756" s="153"/>
      <c r="Q4756" s="153"/>
      <c r="R4756" s="153"/>
      <c r="S4756" s="152"/>
      <c r="T4756" s="153"/>
      <c r="X4756" s="69" t="str">
        <f t="shared" si="152"/>
        <v/>
      </c>
      <c r="Y4756" s="69" t="str">
        <f t="shared" si="153"/>
        <v/>
      </c>
    </row>
    <row r="4757" spans="8:25" x14ac:dyDescent="0.25">
      <c r="H4757" s="155"/>
      <c r="I4757" s="151"/>
      <c r="J4757" s="152"/>
      <c r="K4757" s="153"/>
      <c r="L4757" s="153"/>
      <c r="M4757" s="153"/>
      <c r="N4757" s="153"/>
      <c r="O4757" s="153"/>
      <c r="P4757" s="153"/>
      <c r="Q4757" s="153"/>
      <c r="R4757" s="153"/>
      <c r="S4757" s="152"/>
      <c r="T4757" s="153"/>
      <c r="X4757" s="69" t="str">
        <f t="shared" si="152"/>
        <v/>
      </c>
      <c r="Y4757" s="69" t="str">
        <f t="shared" si="153"/>
        <v/>
      </c>
    </row>
    <row r="4758" spans="8:25" x14ac:dyDescent="0.25">
      <c r="H4758" s="155"/>
      <c r="I4758" s="151"/>
      <c r="J4758" s="152"/>
      <c r="K4758" s="153"/>
      <c r="L4758" s="153"/>
      <c r="M4758" s="153"/>
      <c r="N4758" s="153"/>
      <c r="O4758" s="153"/>
      <c r="P4758" s="153"/>
      <c r="Q4758" s="153"/>
      <c r="R4758" s="153"/>
      <c r="S4758" s="152"/>
      <c r="T4758" s="153"/>
      <c r="X4758" s="69" t="str">
        <f t="shared" si="152"/>
        <v/>
      </c>
      <c r="Y4758" s="69" t="str">
        <f t="shared" si="153"/>
        <v/>
      </c>
    </row>
    <row r="4759" spans="8:25" x14ac:dyDescent="0.25">
      <c r="H4759" s="155"/>
      <c r="I4759" s="151"/>
      <c r="J4759" s="152"/>
      <c r="K4759" s="153"/>
      <c r="L4759" s="153"/>
      <c r="M4759" s="153"/>
      <c r="N4759" s="153"/>
      <c r="O4759" s="153"/>
      <c r="P4759" s="153"/>
      <c r="Q4759" s="153"/>
      <c r="R4759" s="153"/>
      <c r="S4759" s="152"/>
      <c r="T4759" s="153"/>
      <c r="X4759" s="69" t="str">
        <f t="shared" si="152"/>
        <v/>
      </c>
      <c r="Y4759" s="69" t="str">
        <f t="shared" si="153"/>
        <v/>
      </c>
    </row>
    <row r="4760" spans="8:25" x14ac:dyDescent="0.25">
      <c r="H4760" s="155"/>
      <c r="I4760" s="151"/>
      <c r="J4760" s="152"/>
      <c r="K4760" s="153"/>
      <c r="L4760" s="153"/>
      <c r="M4760" s="153"/>
      <c r="N4760" s="153"/>
      <c r="O4760" s="153"/>
      <c r="P4760" s="153"/>
      <c r="Q4760" s="153"/>
      <c r="R4760" s="153"/>
      <c r="S4760" s="152"/>
      <c r="T4760" s="153"/>
      <c r="X4760" s="69" t="str">
        <f t="shared" si="152"/>
        <v/>
      </c>
      <c r="Y4760" s="69" t="str">
        <f t="shared" si="153"/>
        <v/>
      </c>
    </row>
    <row r="4761" spans="8:25" x14ac:dyDescent="0.25">
      <c r="H4761" s="155"/>
      <c r="I4761" s="151"/>
      <c r="J4761" s="152"/>
      <c r="K4761" s="153"/>
      <c r="L4761" s="153"/>
      <c r="M4761" s="153"/>
      <c r="N4761" s="153"/>
      <c r="O4761" s="153"/>
      <c r="P4761" s="153"/>
      <c r="Q4761" s="153"/>
      <c r="R4761" s="153"/>
      <c r="S4761" s="152"/>
      <c r="T4761" s="153"/>
      <c r="X4761" s="69" t="str">
        <f t="shared" si="152"/>
        <v/>
      </c>
      <c r="Y4761" s="69" t="str">
        <f t="shared" si="153"/>
        <v/>
      </c>
    </row>
    <row r="4762" spans="8:25" x14ac:dyDescent="0.25">
      <c r="H4762" s="155"/>
      <c r="I4762" s="151"/>
      <c r="J4762" s="152"/>
      <c r="K4762" s="153"/>
      <c r="L4762" s="153"/>
      <c r="M4762" s="153"/>
      <c r="N4762" s="153"/>
      <c r="O4762" s="153"/>
      <c r="P4762" s="153"/>
      <c r="Q4762" s="153"/>
      <c r="R4762" s="153"/>
      <c r="S4762" s="152"/>
      <c r="T4762" s="153"/>
      <c r="X4762" s="69" t="str">
        <f t="shared" si="152"/>
        <v/>
      </c>
      <c r="Y4762" s="69" t="str">
        <f t="shared" si="153"/>
        <v/>
      </c>
    </row>
    <row r="4763" spans="8:25" x14ac:dyDescent="0.25">
      <c r="H4763" s="155"/>
      <c r="I4763" s="151"/>
      <c r="J4763" s="152"/>
      <c r="K4763" s="153"/>
      <c r="L4763" s="153"/>
      <c r="M4763" s="153"/>
      <c r="N4763" s="153"/>
      <c r="O4763" s="153"/>
      <c r="P4763" s="153"/>
      <c r="Q4763" s="153"/>
      <c r="R4763" s="153"/>
      <c r="S4763" s="152"/>
      <c r="T4763" s="153"/>
      <c r="X4763" s="69" t="str">
        <f t="shared" si="152"/>
        <v/>
      </c>
      <c r="Y4763" s="69" t="str">
        <f t="shared" si="153"/>
        <v/>
      </c>
    </row>
    <row r="4764" spans="8:25" x14ac:dyDescent="0.25">
      <c r="H4764" s="155"/>
      <c r="I4764" s="151"/>
      <c r="J4764" s="152"/>
      <c r="K4764" s="153"/>
      <c r="L4764" s="153"/>
      <c r="M4764" s="153"/>
      <c r="N4764" s="153"/>
      <c r="O4764" s="153"/>
      <c r="P4764" s="153"/>
      <c r="Q4764" s="153"/>
      <c r="R4764" s="153"/>
      <c r="S4764" s="152"/>
      <c r="T4764" s="153"/>
      <c r="X4764" s="69" t="str">
        <f t="shared" si="152"/>
        <v/>
      </c>
      <c r="Y4764" s="69" t="str">
        <f t="shared" si="153"/>
        <v/>
      </c>
    </row>
    <row r="4765" spans="8:25" x14ac:dyDescent="0.25">
      <c r="H4765" s="155"/>
      <c r="I4765" s="151"/>
      <c r="J4765" s="152"/>
      <c r="K4765" s="153"/>
      <c r="L4765" s="153"/>
      <c r="M4765" s="153"/>
      <c r="N4765" s="153"/>
      <c r="O4765" s="153"/>
      <c r="P4765" s="153"/>
      <c r="Q4765" s="153"/>
      <c r="R4765" s="153"/>
      <c r="S4765" s="152"/>
      <c r="T4765" s="153"/>
      <c r="X4765" s="69" t="str">
        <f t="shared" si="152"/>
        <v/>
      </c>
      <c r="Y4765" s="69" t="str">
        <f t="shared" si="153"/>
        <v/>
      </c>
    </row>
    <row r="4766" spans="8:25" x14ac:dyDescent="0.25">
      <c r="H4766" s="155"/>
      <c r="I4766" s="151"/>
      <c r="J4766" s="152"/>
      <c r="K4766" s="153"/>
      <c r="L4766" s="153"/>
      <c r="M4766" s="153"/>
      <c r="N4766" s="153"/>
      <c r="O4766" s="153"/>
      <c r="P4766" s="153"/>
      <c r="Q4766" s="153"/>
      <c r="R4766" s="153"/>
      <c r="S4766" s="152"/>
      <c r="T4766" s="153"/>
      <c r="X4766" s="69" t="str">
        <f t="shared" si="152"/>
        <v/>
      </c>
      <c r="Y4766" s="69" t="str">
        <f t="shared" si="153"/>
        <v/>
      </c>
    </row>
    <row r="4767" spans="8:25" x14ac:dyDescent="0.25">
      <c r="H4767" s="155"/>
      <c r="I4767" s="151"/>
      <c r="J4767" s="152"/>
      <c r="K4767" s="153"/>
      <c r="L4767" s="153"/>
      <c r="M4767" s="153"/>
      <c r="N4767" s="153"/>
      <c r="O4767" s="153"/>
      <c r="P4767" s="153"/>
      <c r="Q4767" s="153"/>
      <c r="R4767" s="153"/>
      <c r="S4767" s="152"/>
      <c r="T4767" s="153"/>
      <c r="X4767" s="69" t="str">
        <f t="shared" si="152"/>
        <v/>
      </c>
      <c r="Y4767" s="69" t="str">
        <f t="shared" si="153"/>
        <v/>
      </c>
    </row>
    <row r="4768" spans="8:25" x14ac:dyDescent="0.25">
      <c r="H4768" s="155"/>
      <c r="I4768" s="151"/>
      <c r="J4768" s="152"/>
      <c r="K4768" s="153"/>
      <c r="L4768" s="153"/>
      <c r="M4768" s="153"/>
      <c r="N4768" s="153"/>
      <c r="O4768" s="153"/>
      <c r="P4768" s="153"/>
      <c r="Q4768" s="153"/>
      <c r="R4768" s="153"/>
      <c r="S4768" s="152"/>
      <c r="T4768" s="153"/>
      <c r="X4768" s="69" t="str">
        <f t="shared" si="152"/>
        <v/>
      </c>
      <c r="Y4768" s="69" t="str">
        <f t="shared" si="153"/>
        <v/>
      </c>
    </row>
    <row r="4769" spans="8:25" x14ac:dyDescent="0.25">
      <c r="H4769" s="155"/>
      <c r="I4769" s="151"/>
      <c r="J4769" s="152"/>
      <c r="K4769" s="153"/>
      <c r="L4769" s="153"/>
      <c r="M4769" s="153"/>
      <c r="N4769" s="153"/>
      <c r="O4769" s="153"/>
      <c r="P4769" s="153"/>
      <c r="Q4769" s="153"/>
      <c r="R4769" s="153"/>
      <c r="S4769" s="152"/>
      <c r="T4769" s="153"/>
      <c r="X4769" s="69" t="str">
        <f t="shared" si="152"/>
        <v/>
      </c>
      <c r="Y4769" s="69" t="str">
        <f t="shared" si="153"/>
        <v/>
      </c>
    </row>
    <row r="4770" spans="8:25" x14ac:dyDescent="0.25">
      <c r="H4770" s="155"/>
      <c r="I4770" s="151"/>
      <c r="J4770" s="152"/>
      <c r="K4770" s="153"/>
      <c r="L4770" s="153"/>
      <c r="M4770" s="153"/>
      <c r="N4770" s="153"/>
      <c r="O4770" s="153"/>
      <c r="P4770" s="153"/>
      <c r="Q4770" s="153"/>
      <c r="R4770" s="153"/>
      <c r="S4770" s="152"/>
      <c r="T4770" s="153"/>
      <c r="X4770" s="69" t="str">
        <f t="shared" si="152"/>
        <v/>
      </c>
      <c r="Y4770" s="69" t="str">
        <f t="shared" si="153"/>
        <v/>
      </c>
    </row>
    <row r="4771" spans="8:25" x14ac:dyDescent="0.25">
      <c r="H4771" s="155"/>
      <c r="I4771" s="151"/>
      <c r="J4771" s="152"/>
      <c r="K4771" s="153"/>
      <c r="L4771" s="153"/>
      <c r="M4771" s="153"/>
      <c r="N4771" s="153"/>
      <c r="O4771" s="153"/>
      <c r="P4771" s="153"/>
      <c r="Q4771" s="153"/>
      <c r="R4771" s="153"/>
      <c r="S4771" s="152"/>
      <c r="T4771" s="153"/>
      <c r="X4771" s="69" t="str">
        <f t="shared" si="152"/>
        <v/>
      </c>
      <c r="Y4771" s="69" t="str">
        <f t="shared" si="153"/>
        <v/>
      </c>
    </row>
    <row r="4772" spans="8:25" x14ac:dyDescent="0.25">
      <c r="H4772" s="155"/>
      <c r="I4772" s="151"/>
      <c r="J4772" s="152"/>
      <c r="K4772" s="153"/>
      <c r="L4772" s="153"/>
      <c r="M4772" s="153"/>
      <c r="N4772" s="153"/>
      <c r="O4772" s="153"/>
      <c r="P4772" s="153"/>
      <c r="Q4772" s="153"/>
      <c r="R4772" s="153"/>
      <c r="S4772" s="152"/>
      <c r="T4772" s="153"/>
      <c r="X4772" s="69" t="str">
        <f t="shared" si="152"/>
        <v/>
      </c>
      <c r="Y4772" s="69" t="str">
        <f t="shared" si="153"/>
        <v/>
      </c>
    </row>
    <row r="4773" spans="8:25" x14ac:dyDescent="0.25">
      <c r="H4773" s="155"/>
      <c r="I4773" s="151"/>
      <c r="J4773" s="152"/>
      <c r="K4773" s="153"/>
      <c r="L4773" s="153"/>
      <c r="M4773" s="153"/>
      <c r="N4773" s="153"/>
      <c r="O4773" s="153"/>
      <c r="P4773" s="153"/>
      <c r="Q4773" s="153"/>
      <c r="R4773" s="153"/>
      <c r="S4773" s="152"/>
      <c r="T4773" s="153"/>
      <c r="X4773" s="69" t="str">
        <f t="shared" si="152"/>
        <v/>
      </c>
      <c r="Y4773" s="69" t="str">
        <f t="shared" si="153"/>
        <v/>
      </c>
    </row>
    <row r="4774" spans="8:25" x14ac:dyDescent="0.25">
      <c r="H4774" s="155"/>
      <c r="I4774" s="151"/>
      <c r="J4774" s="152"/>
      <c r="K4774" s="153"/>
      <c r="L4774" s="153"/>
      <c r="M4774" s="153"/>
      <c r="N4774" s="153"/>
      <c r="O4774" s="153"/>
      <c r="P4774" s="153"/>
      <c r="Q4774" s="153"/>
      <c r="R4774" s="153"/>
      <c r="S4774" s="152"/>
      <c r="T4774" s="153"/>
      <c r="X4774" s="69" t="str">
        <f t="shared" si="152"/>
        <v/>
      </c>
      <c r="Y4774" s="69" t="str">
        <f t="shared" si="153"/>
        <v/>
      </c>
    </row>
    <row r="4775" spans="8:25" x14ac:dyDescent="0.25">
      <c r="H4775" s="155"/>
      <c r="I4775" s="151"/>
      <c r="J4775" s="152"/>
      <c r="K4775" s="153"/>
      <c r="L4775" s="153"/>
      <c r="M4775" s="153"/>
      <c r="N4775" s="153"/>
      <c r="O4775" s="153"/>
      <c r="P4775" s="153"/>
      <c r="Q4775" s="153"/>
      <c r="R4775" s="153"/>
      <c r="S4775" s="152"/>
      <c r="T4775" s="153"/>
      <c r="X4775" s="69" t="str">
        <f t="shared" si="152"/>
        <v/>
      </c>
      <c r="Y4775" s="69" t="str">
        <f t="shared" si="153"/>
        <v/>
      </c>
    </row>
    <row r="4776" spans="8:25" x14ac:dyDescent="0.25">
      <c r="H4776" s="155"/>
      <c r="I4776" s="151"/>
      <c r="J4776" s="152"/>
      <c r="K4776" s="153"/>
      <c r="L4776" s="153"/>
      <c r="M4776" s="153"/>
      <c r="N4776" s="153"/>
      <c r="O4776" s="153"/>
      <c r="P4776" s="153"/>
      <c r="Q4776" s="153"/>
      <c r="R4776" s="153"/>
      <c r="S4776" s="152"/>
      <c r="T4776" s="153"/>
      <c r="X4776" s="69" t="str">
        <f t="shared" si="152"/>
        <v/>
      </c>
      <c r="Y4776" s="69" t="str">
        <f t="shared" si="153"/>
        <v/>
      </c>
    </row>
    <row r="4777" spans="8:25" x14ac:dyDescent="0.25">
      <c r="H4777" s="155"/>
      <c r="I4777" s="151"/>
      <c r="J4777" s="152"/>
      <c r="K4777" s="153"/>
      <c r="L4777" s="153"/>
      <c r="M4777" s="153"/>
      <c r="N4777" s="153"/>
      <c r="O4777" s="153"/>
      <c r="P4777" s="153"/>
      <c r="Q4777" s="153"/>
      <c r="R4777" s="153"/>
      <c r="S4777" s="152"/>
      <c r="T4777" s="153"/>
      <c r="X4777" s="69" t="str">
        <f t="shared" si="152"/>
        <v/>
      </c>
      <c r="Y4777" s="69" t="str">
        <f t="shared" si="153"/>
        <v/>
      </c>
    </row>
    <row r="4778" spans="8:25" x14ac:dyDescent="0.25">
      <c r="H4778" s="155"/>
      <c r="I4778" s="151"/>
      <c r="J4778" s="152"/>
      <c r="K4778" s="153"/>
      <c r="L4778" s="153"/>
      <c r="M4778" s="153"/>
      <c r="N4778" s="153"/>
      <c r="O4778" s="153"/>
      <c r="P4778" s="153"/>
      <c r="Q4778" s="153"/>
      <c r="R4778" s="153"/>
      <c r="S4778" s="152"/>
      <c r="T4778" s="153"/>
      <c r="X4778" s="69" t="str">
        <f t="shared" si="152"/>
        <v/>
      </c>
      <c r="Y4778" s="69" t="str">
        <f t="shared" si="153"/>
        <v/>
      </c>
    </row>
    <row r="4779" spans="8:25" x14ac:dyDescent="0.25">
      <c r="H4779" s="155"/>
      <c r="I4779" s="151"/>
      <c r="J4779" s="152"/>
      <c r="K4779" s="153"/>
      <c r="L4779" s="153"/>
      <c r="M4779" s="153"/>
      <c r="N4779" s="153"/>
      <c r="O4779" s="153"/>
      <c r="P4779" s="153"/>
      <c r="Q4779" s="153"/>
      <c r="R4779" s="153"/>
      <c r="S4779" s="152"/>
      <c r="T4779" s="153"/>
      <c r="X4779" s="69" t="str">
        <f t="shared" si="152"/>
        <v/>
      </c>
      <c r="Y4779" s="69" t="str">
        <f t="shared" si="153"/>
        <v/>
      </c>
    </row>
    <row r="4780" spans="8:25" x14ac:dyDescent="0.25">
      <c r="H4780" s="155"/>
      <c r="I4780" s="151"/>
      <c r="J4780" s="152"/>
      <c r="K4780" s="153"/>
      <c r="L4780" s="153"/>
      <c r="M4780" s="153"/>
      <c r="N4780" s="153"/>
      <c r="O4780" s="153"/>
      <c r="P4780" s="153"/>
      <c r="Q4780" s="153"/>
      <c r="R4780" s="153"/>
      <c r="S4780" s="152"/>
      <c r="T4780" s="153"/>
      <c r="X4780" s="69" t="str">
        <f t="shared" si="152"/>
        <v/>
      </c>
      <c r="Y4780" s="69" t="str">
        <f t="shared" si="153"/>
        <v/>
      </c>
    </row>
    <row r="4781" spans="8:25" x14ac:dyDescent="0.25">
      <c r="H4781" s="155"/>
      <c r="I4781" s="151"/>
      <c r="J4781" s="152"/>
      <c r="K4781" s="153"/>
      <c r="L4781" s="153"/>
      <c r="M4781" s="153"/>
      <c r="N4781" s="153"/>
      <c r="O4781" s="153"/>
      <c r="P4781" s="153"/>
      <c r="Q4781" s="153"/>
      <c r="R4781" s="153"/>
      <c r="S4781" s="152"/>
      <c r="T4781" s="153"/>
      <c r="X4781" s="69" t="str">
        <f t="shared" si="152"/>
        <v/>
      </c>
      <c r="Y4781" s="69" t="str">
        <f t="shared" si="153"/>
        <v/>
      </c>
    </row>
    <row r="4782" spans="8:25" x14ac:dyDescent="0.25">
      <c r="H4782" s="155"/>
      <c r="I4782" s="151"/>
      <c r="J4782" s="152"/>
      <c r="K4782" s="153"/>
      <c r="L4782" s="153"/>
      <c r="M4782" s="153"/>
      <c r="N4782" s="153"/>
      <c r="O4782" s="153"/>
      <c r="P4782" s="153"/>
      <c r="Q4782" s="153"/>
      <c r="R4782" s="153"/>
      <c r="S4782" s="152"/>
      <c r="T4782" s="153"/>
      <c r="X4782" s="69" t="str">
        <f t="shared" si="152"/>
        <v/>
      </c>
      <c r="Y4782" s="69" t="str">
        <f t="shared" si="153"/>
        <v/>
      </c>
    </row>
    <row r="4783" spans="8:25" x14ac:dyDescent="0.25">
      <c r="H4783" s="155"/>
      <c r="I4783" s="151"/>
      <c r="J4783" s="152"/>
      <c r="K4783" s="153"/>
      <c r="L4783" s="153"/>
      <c r="M4783" s="153"/>
      <c r="N4783" s="153"/>
      <c r="O4783" s="153"/>
      <c r="P4783" s="153"/>
      <c r="Q4783" s="153"/>
      <c r="R4783" s="153"/>
      <c r="S4783" s="152"/>
      <c r="T4783" s="153"/>
      <c r="X4783" s="69" t="str">
        <f t="shared" si="152"/>
        <v/>
      </c>
      <c r="Y4783" s="69" t="str">
        <f t="shared" si="153"/>
        <v/>
      </c>
    </row>
    <row r="4784" spans="8:25" x14ac:dyDescent="0.25">
      <c r="H4784" s="155"/>
      <c r="I4784" s="151"/>
      <c r="J4784" s="152"/>
      <c r="K4784" s="153"/>
      <c r="L4784" s="153"/>
      <c r="M4784" s="153"/>
      <c r="N4784" s="153"/>
      <c r="O4784" s="153"/>
      <c r="P4784" s="153"/>
      <c r="Q4784" s="153"/>
      <c r="R4784" s="153"/>
      <c r="S4784" s="152"/>
      <c r="T4784" s="153"/>
      <c r="X4784" s="69" t="str">
        <f t="shared" si="152"/>
        <v/>
      </c>
      <c r="Y4784" s="69" t="str">
        <f t="shared" si="153"/>
        <v/>
      </c>
    </row>
    <row r="4785" spans="8:25" x14ac:dyDescent="0.25">
      <c r="H4785" s="155"/>
      <c r="I4785" s="151"/>
      <c r="J4785" s="152"/>
      <c r="K4785" s="153"/>
      <c r="L4785" s="153"/>
      <c r="M4785" s="153"/>
      <c r="N4785" s="153"/>
      <c r="O4785" s="153"/>
      <c r="P4785" s="153"/>
      <c r="Q4785" s="153"/>
      <c r="R4785" s="153"/>
      <c r="S4785" s="152"/>
      <c r="T4785" s="153"/>
      <c r="X4785" s="69" t="str">
        <f t="shared" si="152"/>
        <v/>
      </c>
      <c r="Y4785" s="69" t="str">
        <f t="shared" si="153"/>
        <v/>
      </c>
    </row>
    <row r="4786" spans="8:25" x14ac:dyDescent="0.25">
      <c r="H4786" s="155"/>
      <c r="I4786" s="151"/>
      <c r="J4786" s="152"/>
      <c r="K4786" s="153"/>
      <c r="L4786" s="153"/>
      <c r="M4786" s="153"/>
      <c r="N4786" s="153"/>
      <c r="O4786" s="153"/>
      <c r="P4786" s="153"/>
      <c r="Q4786" s="153"/>
      <c r="R4786" s="153"/>
      <c r="S4786" s="152"/>
      <c r="T4786" s="153"/>
      <c r="X4786" s="69" t="str">
        <f t="shared" si="152"/>
        <v/>
      </c>
      <c r="Y4786" s="69" t="str">
        <f t="shared" si="153"/>
        <v/>
      </c>
    </row>
    <row r="4787" spans="8:25" x14ac:dyDescent="0.25">
      <c r="H4787" s="155"/>
      <c r="I4787" s="151"/>
      <c r="J4787" s="152"/>
      <c r="K4787" s="153"/>
      <c r="L4787" s="153"/>
      <c r="M4787" s="153"/>
      <c r="N4787" s="153"/>
      <c r="O4787" s="153"/>
      <c r="P4787" s="153"/>
      <c r="Q4787" s="153"/>
      <c r="R4787" s="153"/>
      <c r="S4787" s="152"/>
      <c r="T4787" s="153"/>
      <c r="X4787" s="69" t="str">
        <f t="shared" si="152"/>
        <v/>
      </c>
      <c r="Y4787" s="69" t="str">
        <f t="shared" si="153"/>
        <v/>
      </c>
    </row>
    <row r="4788" spans="8:25" x14ac:dyDescent="0.25">
      <c r="H4788" s="155"/>
      <c r="I4788" s="151"/>
      <c r="J4788" s="152"/>
      <c r="K4788" s="153"/>
      <c r="L4788" s="153"/>
      <c r="M4788" s="153"/>
      <c r="N4788" s="153"/>
      <c r="O4788" s="153"/>
      <c r="P4788" s="153"/>
      <c r="Q4788" s="153"/>
      <c r="R4788" s="153"/>
      <c r="S4788" s="152"/>
      <c r="T4788" s="153"/>
      <c r="X4788" s="69" t="str">
        <f t="shared" si="152"/>
        <v/>
      </c>
      <c r="Y4788" s="69" t="str">
        <f t="shared" si="153"/>
        <v/>
      </c>
    </row>
    <row r="4789" spans="8:25" x14ac:dyDescent="0.25">
      <c r="H4789" s="155"/>
      <c r="I4789" s="151"/>
      <c r="J4789" s="152"/>
      <c r="K4789" s="153"/>
      <c r="L4789" s="153"/>
      <c r="M4789" s="153"/>
      <c r="N4789" s="153"/>
      <c r="O4789" s="153"/>
      <c r="P4789" s="153"/>
      <c r="Q4789" s="153"/>
      <c r="R4789" s="153"/>
      <c r="S4789" s="152"/>
      <c r="T4789" s="153"/>
      <c r="X4789" s="69" t="str">
        <f t="shared" si="152"/>
        <v/>
      </c>
      <c r="Y4789" s="69" t="str">
        <f t="shared" si="153"/>
        <v/>
      </c>
    </row>
    <row r="4790" spans="8:25" x14ac:dyDescent="0.25">
      <c r="H4790" s="155"/>
      <c r="I4790" s="151"/>
      <c r="J4790" s="152"/>
      <c r="K4790" s="153"/>
      <c r="L4790" s="153"/>
      <c r="M4790" s="153"/>
      <c r="N4790" s="153"/>
      <c r="O4790" s="153"/>
      <c r="P4790" s="153"/>
      <c r="Q4790" s="153"/>
      <c r="R4790" s="153"/>
      <c r="S4790" s="152"/>
      <c r="T4790" s="153"/>
      <c r="X4790" s="69" t="str">
        <f t="shared" si="152"/>
        <v/>
      </c>
      <c r="Y4790" s="69" t="str">
        <f t="shared" si="153"/>
        <v/>
      </c>
    </row>
    <row r="4791" spans="8:25" x14ac:dyDescent="0.25">
      <c r="H4791" s="155"/>
      <c r="I4791" s="151"/>
      <c r="J4791" s="152"/>
      <c r="K4791" s="153"/>
      <c r="L4791" s="153"/>
      <c r="M4791" s="153"/>
      <c r="N4791" s="153"/>
      <c r="O4791" s="153"/>
      <c r="P4791" s="153"/>
      <c r="Q4791" s="153"/>
      <c r="R4791" s="153"/>
      <c r="S4791" s="152"/>
      <c r="T4791" s="153"/>
      <c r="X4791" s="69" t="str">
        <f t="shared" si="152"/>
        <v/>
      </c>
      <c r="Y4791" s="69" t="str">
        <f t="shared" si="153"/>
        <v/>
      </c>
    </row>
    <row r="4792" spans="8:25" x14ac:dyDescent="0.25">
      <c r="H4792" s="155"/>
      <c r="I4792" s="151"/>
      <c r="J4792" s="152"/>
      <c r="K4792" s="153"/>
      <c r="L4792" s="153"/>
      <c r="M4792" s="153"/>
      <c r="N4792" s="153"/>
      <c r="O4792" s="153"/>
      <c r="P4792" s="153"/>
      <c r="Q4792" s="153"/>
      <c r="R4792" s="153"/>
      <c r="S4792" s="152"/>
      <c r="T4792" s="153"/>
      <c r="X4792" s="69" t="str">
        <f t="shared" si="152"/>
        <v/>
      </c>
      <c r="Y4792" s="69" t="str">
        <f t="shared" si="153"/>
        <v/>
      </c>
    </row>
    <row r="4793" spans="8:25" x14ac:dyDescent="0.25">
      <c r="H4793" s="155"/>
      <c r="I4793" s="151"/>
      <c r="J4793" s="152"/>
      <c r="K4793" s="153"/>
      <c r="L4793" s="153"/>
      <c r="M4793" s="153"/>
      <c r="N4793" s="153"/>
      <c r="O4793" s="153"/>
      <c r="P4793" s="153"/>
      <c r="Q4793" s="153"/>
      <c r="R4793" s="153"/>
      <c r="S4793" s="152"/>
      <c r="T4793" s="153"/>
      <c r="X4793" s="69" t="str">
        <f t="shared" si="152"/>
        <v/>
      </c>
      <c r="Y4793" s="69" t="str">
        <f t="shared" si="153"/>
        <v/>
      </c>
    </row>
    <row r="4794" spans="8:25" x14ac:dyDescent="0.25">
      <c r="H4794" s="155"/>
      <c r="I4794" s="151"/>
      <c r="J4794" s="152"/>
      <c r="K4794" s="153"/>
      <c r="L4794" s="153"/>
      <c r="M4794" s="153"/>
      <c r="N4794" s="153"/>
      <c r="O4794" s="153"/>
      <c r="P4794" s="153"/>
      <c r="Q4794" s="153"/>
      <c r="R4794" s="153"/>
      <c r="S4794" s="152"/>
      <c r="T4794" s="153"/>
      <c r="X4794" s="69" t="str">
        <f t="shared" si="152"/>
        <v/>
      </c>
      <c r="Y4794" s="69" t="str">
        <f t="shared" si="153"/>
        <v/>
      </c>
    </row>
    <row r="4795" spans="8:25" x14ac:dyDescent="0.25">
      <c r="H4795" s="155"/>
      <c r="I4795" s="151"/>
      <c r="J4795" s="152"/>
      <c r="K4795" s="153"/>
      <c r="L4795" s="153"/>
      <c r="M4795" s="153"/>
      <c r="N4795" s="153"/>
      <c r="O4795" s="153"/>
      <c r="P4795" s="153"/>
      <c r="Q4795" s="153"/>
      <c r="R4795" s="153"/>
      <c r="S4795" s="152"/>
      <c r="T4795" s="153"/>
      <c r="X4795" s="69" t="str">
        <f t="shared" si="152"/>
        <v/>
      </c>
      <c r="Y4795" s="69" t="str">
        <f t="shared" si="153"/>
        <v/>
      </c>
    </row>
    <row r="4796" spans="8:25" x14ac:dyDescent="0.25">
      <c r="H4796" s="155"/>
      <c r="I4796" s="151"/>
      <c r="J4796" s="152"/>
      <c r="K4796" s="153"/>
      <c r="L4796" s="153"/>
      <c r="M4796" s="153"/>
      <c r="N4796" s="153"/>
      <c r="O4796" s="153"/>
      <c r="P4796" s="153"/>
      <c r="Q4796" s="153"/>
      <c r="R4796" s="153"/>
      <c r="S4796" s="152"/>
      <c r="T4796" s="153"/>
      <c r="X4796" s="69" t="str">
        <f t="shared" si="152"/>
        <v/>
      </c>
      <c r="Y4796" s="69" t="str">
        <f t="shared" si="153"/>
        <v/>
      </c>
    </row>
    <row r="4797" spans="8:25" x14ac:dyDescent="0.25">
      <c r="H4797" s="155"/>
      <c r="I4797" s="151"/>
      <c r="J4797" s="152"/>
      <c r="K4797" s="153"/>
      <c r="L4797" s="153"/>
      <c r="M4797" s="153"/>
      <c r="N4797" s="153"/>
      <c r="O4797" s="153"/>
      <c r="P4797" s="153"/>
      <c r="Q4797" s="153"/>
      <c r="R4797" s="153"/>
      <c r="S4797" s="152"/>
      <c r="T4797" s="153"/>
      <c r="X4797" s="69" t="str">
        <f t="shared" si="152"/>
        <v/>
      </c>
      <c r="Y4797" s="69" t="str">
        <f t="shared" si="153"/>
        <v/>
      </c>
    </row>
    <row r="4798" spans="8:25" x14ac:dyDescent="0.25">
      <c r="H4798" s="155"/>
      <c r="I4798" s="151"/>
      <c r="J4798" s="152"/>
      <c r="K4798" s="153"/>
      <c r="L4798" s="153"/>
      <c r="M4798" s="153"/>
      <c r="N4798" s="153"/>
      <c r="O4798" s="153"/>
      <c r="P4798" s="153"/>
      <c r="Q4798" s="153"/>
      <c r="R4798" s="153"/>
      <c r="S4798" s="152"/>
      <c r="T4798" s="153"/>
      <c r="X4798" s="69" t="str">
        <f t="shared" si="152"/>
        <v/>
      </c>
      <c r="Y4798" s="69" t="str">
        <f t="shared" si="153"/>
        <v/>
      </c>
    </row>
    <row r="4799" spans="8:25" x14ac:dyDescent="0.25">
      <c r="H4799" s="155"/>
      <c r="I4799" s="151"/>
      <c r="J4799" s="152"/>
      <c r="K4799" s="153"/>
      <c r="L4799" s="153"/>
      <c r="M4799" s="153"/>
      <c r="N4799" s="153"/>
      <c r="O4799" s="153"/>
      <c r="P4799" s="153"/>
      <c r="Q4799" s="153"/>
      <c r="R4799" s="153"/>
      <c r="S4799" s="152"/>
      <c r="T4799" s="153"/>
      <c r="X4799" s="69" t="str">
        <f t="shared" si="152"/>
        <v/>
      </c>
      <c r="Y4799" s="69" t="str">
        <f t="shared" si="153"/>
        <v/>
      </c>
    </row>
    <row r="4800" spans="8:25" x14ac:dyDescent="0.25">
      <c r="H4800" s="155"/>
      <c r="I4800" s="151"/>
      <c r="J4800" s="152"/>
      <c r="K4800" s="153"/>
      <c r="L4800" s="153"/>
      <c r="M4800" s="153"/>
      <c r="N4800" s="153"/>
      <c r="O4800" s="153"/>
      <c r="P4800" s="153"/>
      <c r="Q4800" s="153"/>
      <c r="R4800" s="153"/>
      <c r="S4800" s="152"/>
      <c r="T4800" s="153"/>
      <c r="X4800" s="69" t="str">
        <f t="shared" si="152"/>
        <v/>
      </c>
      <c r="Y4800" s="69" t="str">
        <f t="shared" si="153"/>
        <v/>
      </c>
    </row>
    <row r="4801" spans="8:25" x14ac:dyDescent="0.25">
      <c r="H4801" s="155"/>
      <c r="I4801" s="151"/>
      <c r="J4801" s="152"/>
      <c r="K4801" s="153"/>
      <c r="L4801" s="153"/>
      <c r="M4801" s="153"/>
      <c r="N4801" s="153"/>
      <c r="O4801" s="153"/>
      <c r="P4801" s="153"/>
      <c r="Q4801" s="153"/>
      <c r="R4801" s="153"/>
      <c r="S4801" s="152"/>
      <c r="T4801" s="153"/>
      <c r="X4801" s="69" t="str">
        <f t="shared" si="152"/>
        <v/>
      </c>
      <c r="Y4801" s="69" t="str">
        <f t="shared" si="153"/>
        <v/>
      </c>
    </row>
    <row r="4802" spans="8:25" x14ac:dyDescent="0.25">
      <c r="H4802" s="155"/>
      <c r="I4802" s="151"/>
      <c r="J4802" s="152"/>
      <c r="K4802" s="153"/>
      <c r="L4802" s="153"/>
      <c r="M4802" s="153"/>
      <c r="N4802" s="153"/>
      <c r="O4802" s="153"/>
      <c r="P4802" s="153"/>
      <c r="Q4802" s="153"/>
      <c r="R4802" s="153"/>
      <c r="S4802" s="152"/>
      <c r="T4802" s="153"/>
      <c r="X4802" s="69" t="str">
        <f t="shared" ref="X4802:X4865" si="154">IF(W4802&lt;&gt;"",W4802-I4802,"")</f>
        <v/>
      </c>
      <c r="Y4802" s="69" t="str">
        <f t="shared" si="153"/>
        <v/>
      </c>
    </row>
    <row r="4803" spans="8:25" x14ac:dyDescent="0.25">
      <c r="H4803" s="155"/>
      <c r="I4803" s="151"/>
      <c r="J4803" s="152"/>
      <c r="K4803" s="153"/>
      <c r="L4803" s="153"/>
      <c r="M4803" s="153"/>
      <c r="N4803" s="153"/>
      <c r="O4803" s="153"/>
      <c r="P4803" s="153"/>
      <c r="Q4803" s="153"/>
      <c r="R4803" s="153"/>
      <c r="S4803" s="152"/>
      <c r="T4803" s="153"/>
      <c r="X4803" s="69" t="str">
        <f t="shared" si="154"/>
        <v/>
      </c>
      <c r="Y4803" s="69" t="str">
        <f t="shared" ref="Y4803:Y4866" si="155">IF(X4803&lt;&gt;"",IF(X4803&lt;365,"&lt; 1 year",IF(X4803&lt;730,"1-2",IF(X4803&lt;1095,"2-3",IF(X4803&lt;1460,"3-4",IF(X4803&lt;1825,"4-5","5+"))))),"")</f>
        <v/>
      </c>
    </row>
    <row r="4804" spans="8:25" x14ac:dyDescent="0.25">
      <c r="H4804" s="155"/>
      <c r="I4804" s="151"/>
      <c r="J4804" s="152"/>
      <c r="K4804" s="153"/>
      <c r="L4804" s="153"/>
      <c r="M4804" s="153"/>
      <c r="N4804" s="153"/>
      <c r="O4804" s="153"/>
      <c r="P4804" s="153"/>
      <c r="Q4804" s="153"/>
      <c r="R4804" s="153"/>
      <c r="S4804" s="152"/>
      <c r="T4804" s="153"/>
      <c r="X4804" s="69" t="str">
        <f t="shared" si="154"/>
        <v/>
      </c>
      <c r="Y4804" s="69" t="str">
        <f t="shared" si="155"/>
        <v/>
      </c>
    </row>
    <row r="4805" spans="8:25" x14ac:dyDescent="0.25">
      <c r="H4805" s="155"/>
      <c r="I4805" s="151"/>
      <c r="J4805" s="152"/>
      <c r="K4805" s="153"/>
      <c r="L4805" s="153"/>
      <c r="M4805" s="153"/>
      <c r="N4805" s="153"/>
      <c r="O4805" s="153"/>
      <c r="P4805" s="153"/>
      <c r="Q4805" s="153"/>
      <c r="R4805" s="153"/>
      <c r="S4805" s="152"/>
      <c r="T4805" s="153"/>
      <c r="X4805" s="69" t="str">
        <f t="shared" si="154"/>
        <v/>
      </c>
      <c r="Y4805" s="69" t="str">
        <f t="shared" si="155"/>
        <v/>
      </c>
    </row>
    <row r="4806" spans="8:25" x14ac:dyDescent="0.25">
      <c r="H4806" s="155"/>
      <c r="I4806" s="151"/>
      <c r="J4806" s="152"/>
      <c r="K4806" s="153"/>
      <c r="L4806" s="153"/>
      <c r="M4806" s="153"/>
      <c r="N4806" s="153"/>
      <c r="O4806" s="153"/>
      <c r="P4806" s="153"/>
      <c r="Q4806" s="153"/>
      <c r="R4806" s="153"/>
      <c r="S4806" s="152"/>
      <c r="T4806" s="153"/>
      <c r="X4806" s="69" t="str">
        <f t="shared" si="154"/>
        <v/>
      </c>
      <c r="Y4806" s="69" t="str">
        <f t="shared" si="155"/>
        <v/>
      </c>
    </row>
    <row r="4807" spans="8:25" x14ac:dyDescent="0.25">
      <c r="H4807" s="155"/>
      <c r="I4807" s="151"/>
      <c r="J4807" s="152"/>
      <c r="K4807" s="153"/>
      <c r="L4807" s="153"/>
      <c r="M4807" s="153"/>
      <c r="N4807" s="153"/>
      <c r="O4807" s="153"/>
      <c r="P4807" s="153"/>
      <c r="Q4807" s="153"/>
      <c r="R4807" s="153"/>
      <c r="S4807" s="152"/>
      <c r="T4807" s="153"/>
      <c r="X4807" s="69" t="str">
        <f t="shared" si="154"/>
        <v/>
      </c>
      <c r="Y4807" s="69" t="str">
        <f t="shared" si="155"/>
        <v/>
      </c>
    </row>
    <row r="4808" spans="8:25" x14ac:dyDescent="0.25">
      <c r="H4808" s="155"/>
      <c r="I4808" s="151"/>
      <c r="J4808" s="152"/>
      <c r="K4808" s="153"/>
      <c r="L4808" s="153"/>
      <c r="M4808" s="153"/>
      <c r="N4808" s="153"/>
      <c r="O4808" s="153"/>
      <c r="P4808" s="153"/>
      <c r="Q4808" s="153"/>
      <c r="R4808" s="153"/>
      <c r="S4808" s="152"/>
      <c r="T4808" s="153"/>
      <c r="X4808" s="69" t="str">
        <f t="shared" si="154"/>
        <v/>
      </c>
      <c r="Y4808" s="69" t="str">
        <f t="shared" si="155"/>
        <v/>
      </c>
    </row>
    <row r="4809" spans="8:25" x14ac:dyDescent="0.25">
      <c r="H4809" s="155"/>
      <c r="I4809" s="151"/>
      <c r="J4809" s="152"/>
      <c r="K4809" s="153"/>
      <c r="L4809" s="153"/>
      <c r="M4809" s="153"/>
      <c r="N4809" s="153"/>
      <c r="O4809" s="153"/>
      <c r="P4809" s="153"/>
      <c r="Q4809" s="153"/>
      <c r="R4809" s="153"/>
      <c r="S4809" s="152"/>
      <c r="T4809" s="153"/>
      <c r="X4809" s="69" t="str">
        <f t="shared" si="154"/>
        <v/>
      </c>
      <c r="Y4809" s="69" t="str">
        <f t="shared" si="155"/>
        <v/>
      </c>
    </row>
    <row r="4810" spans="8:25" x14ac:dyDescent="0.25">
      <c r="H4810" s="155"/>
      <c r="I4810" s="151"/>
      <c r="J4810" s="152"/>
      <c r="K4810" s="153"/>
      <c r="L4810" s="153"/>
      <c r="M4810" s="153"/>
      <c r="N4810" s="153"/>
      <c r="O4810" s="153"/>
      <c r="P4810" s="153"/>
      <c r="Q4810" s="153"/>
      <c r="R4810" s="153"/>
      <c r="S4810" s="152"/>
      <c r="T4810" s="153"/>
      <c r="X4810" s="69" t="str">
        <f t="shared" si="154"/>
        <v/>
      </c>
      <c r="Y4810" s="69" t="str">
        <f t="shared" si="155"/>
        <v/>
      </c>
    </row>
    <row r="4811" spans="8:25" x14ac:dyDescent="0.25">
      <c r="H4811" s="155"/>
      <c r="I4811" s="151"/>
      <c r="J4811" s="152"/>
      <c r="K4811" s="153"/>
      <c r="L4811" s="153"/>
      <c r="M4811" s="153"/>
      <c r="N4811" s="153"/>
      <c r="O4811" s="153"/>
      <c r="P4811" s="153"/>
      <c r="Q4811" s="153"/>
      <c r="R4811" s="153"/>
      <c r="S4811" s="152"/>
      <c r="T4811" s="153"/>
      <c r="X4811" s="69" t="str">
        <f t="shared" si="154"/>
        <v/>
      </c>
      <c r="Y4811" s="69" t="str">
        <f t="shared" si="155"/>
        <v/>
      </c>
    </row>
    <row r="4812" spans="8:25" x14ac:dyDescent="0.25">
      <c r="H4812" s="155"/>
      <c r="I4812" s="151"/>
      <c r="J4812" s="152"/>
      <c r="K4812" s="153"/>
      <c r="L4812" s="153"/>
      <c r="M4812" s="153"/>
      <c r="N4812" s="153"/>
      <c r="O4812" s="153"/>
      <c r="P4812" s="153"/>
      <c r="Q4812" s="153"/>
      <c r="R4812" s="153"/>
      <c r="S4812" s="152"/>
      <c r="T4812" s="153"/>
      <c r="X4812" s="69" t="str">
        <f t="shared" si="154"/>
        <v/>
      </c>
      <c r="Y4812" s="69" t="str">
        <f t="shared" si="155"/>
        <v/>
      </c>
    </row>
    <row r="4813" spans="8:25" x14ac:dyDescent="0.25">
      <c r="H4813" s="155"/>
      <c r="I4813" s="151"/>
      <c r="J4813" s="152"/>
      <c r="K4813" s="153"/>
      <c r="L4813" s="153"/>
      <c r="M4813" s="153"/>
      <c r="N4813" s="153"/>
      <c r="O4813" s="153"/>
      <c r="P4813" s="153"/>
      <c r="Q4813" s="153"/>
      <c r="R4813" s="153"/>
      <c r="S4813" s="152"/>
      <c r="T4813" s="153"/>
      <c r="X4813" s="69" t="str">
        <f t="shared" si="154"/>
        <v/>
      </c>
      <c r="Y4813" s="69" t="str">
        <f t="shared" si="155"/>
        <v/>
      </c>
    </row>
    <row r="4814" spans="8:25" x14ac:dyDescent="0.25">
      <c r="H4814" s="155"/>
      <c r="I4814" s="151"/>
      <c r="J4814" s="152"/>
      <c r="K4814" s="153"/>
      <c r="L4814" s="153"/>
      <c r="M4814" s="153"/>
      <c r="N4814" s="153"/>
      <c r="O4814" s="153"/>
      <c r="P4814" s="153"/>
      <c r="Q4814" s="153"/>
      <c r="R4814" s="153"/>
      <c r="S4814" s="152"/>
      <c r="T4814" s="153"/>
      <c r="X4814" s="69" t="str">
        <f t="shared" si="154"/>
        <v/>
      </c>
      <c r="Y4814" s="69" t="str">
        <f t="shared" si="155"/>
        <v/>
      </c>
    </row>
    <row r="4815" spans="8:25" x14ac:dyDescent="0.25">
      <c r="H4815" s="155"/>
      <c r="I4815" s="151"/>
      <c r="J4815" s="152"/>
      <c r="K4815" s="153"/>
      <c r="L4815" s="153"/>
      <c r="M4815" s="153"/>
      <c r="N4815" s="153"/>
      <c r="O4815" s="153"/>
      <c r="P4815" s="153"/>
      <c r="Q4815" s="153"/>
      <c r="R4815" s="153"/>
      <c r="S4815" s="152"/>
      <c r="T4815" s="153"/>
      <c r="X4815" s="69" t="str">
        <f t="shared" si="154"/>
        <v/>
      </c>
      <c r="Y4815" s="69" t="str">
        <f t="shared" si="155"/>
        <v/>
      </c>
    </row>
    <row r="4816" spans="8:25" x14ac:dyDescent="0.25">
      <c r="H4816" s="155"/>
      <c r="I4816" s="151"/>
      <c r="J4816" s="152"/>
      <c r="K4816" s="153"/>
      <c r="L4816" s="153"/>
      <c r="M4816" s="153"/>
      <c r="N4816" s="153"/>
      <c r="O4816" s="153"/>
      <c r="P4816" s="153"/>
      <c r="Q4816" s="153"/>
      <c r="R4816" s="153"/>
      <c r="S4816" s="152"/>
      <c r="T4816" s="153"/>
      <c r="X4816" s="69" t="str">
        <f t="shared" si="154"/>
        <v/>
      </c>
      <c r="Y4816" s="69" t="str">
        <f t="shared" si="155"/>
        <v/>
      </c>
    </row>
    <row r="4817" spans="8:25" x14ac:dyDescent="0.25">
      <c r="H4817" s="155"/>
      <c r="I4817" s="151"/>
      <c r="J4817" s="152"/>
      <c r="K4817" s="153"/>
      <c r="L4817" s="153"/>
      <c r="M4817" s="153"/>
      <c r="N4817" s="153"/>
      <c r="O4817" s="153"/>
      <c r="P4817" s="153"/>
      <c r="Q4817" s="153"/>
      <c r="R4817" s="153"/>
      <c r="S4817" s="152"/>
      <c r="T4817" s="153"/>
      <c r="X4817" s="69" t="str">
        <f t="shared" si="154"/>
        <v/>
      </c>
      <c r="Y4817" s="69" t="str">
        <f t="shared" si="155"/>
        <v/>
      </c>
    </row>
    <row r="4818" spans="8:25" x14ac:dyDescent="0.25">
      <c r="H4818" s="155"/>
      <c r="I4818" s="151"/>
      <c r="J4818" s="152"/>
      <c r="K4818" s="153"/>
      <c r="L4818" s="153"/>
      <c r="M4818" s="153"/>
      <c r="N4818" s="153"/>
      <c r="O4818" s="153"/>
      <c r="P4818" s="153"/>
      <c r="Q4818" s="153"/>
      <c r="R4818" s="153"/>
      <c r="S4818" s="152"/>
      <c r="T4818" s="153"/>
      <c r="X4818" s="69" t="str">
        <f t="shared" si="154"/>
        <v/>
      </c>
      <c r="Y4818" s="69" t="str">
        <f t="shared" si="155"/>
        <v/>
      </c>
    </row>
    <row r="4819" spans="8:25" x14ac:dyDescent="0.25">
      <c r="H4819" s="155"/>
      <c r="I4819" s="151"/>
      <c r="J4819" s="152"/>
      <c r="K4819" s="153"/>
      <c r="L4819" s="153"/>
      <c r="M4819" s="153"/>
      <c r="N4819" s="153"/>
      <c r="O4819" s="153"/>
      <c r="P4819" s="153"/>
      <c r="Q4819" s="153"/>
      <c r="R4819" s="153"/>
      <c r="S4819" s="152"/>
      <c r="T4819" s="153"/>
      <c r="X4819" s="69" t="str">
        <f t="shared" si="154"/>
        <v/>
      </c>
      <c r="Y4819" s="69" t="str">
        <f t="shared" si="155"/>
        <v/>
      </c>
    </row>
    <row r="4820" spans="8:25" x14ac:dyDescent="0.25">
      <c r="H4820" s="155"/>
      <c r="I4820" s="151"/>
      <c r="J4820" s="152"/>
      <c r="K4820" s="153"/>
      <c r="L4820" s="153"/>
      <c r="M4820" s="153"/>
      <c r="N4820" s="153"/>
      <c r="O4820" s="153"/>
      <c r="P4820" s="153"/>
      <c r="Q4820" s="153"/>
      <c r="R4820" s="153"/>
      <c r="S4820" s="152"/>
      <c r="T4820" s="153"/>
      <c r="X4820" s="69" t="str">
        <f t="shared" si="154"/>
        <v/>
      </c>
      <c r="Y4820" s="69" t="str">
        <f t="shared" si="155"/>
        <v/>
      </c>
    </row>
    <row r="4821" spans="8:25" x14ac:dyDescent="0.25">
      <c r="H4821" s="155"/>
      <c r="I4821" s="151"/>
      <c r="J4821" s="152"/>
      <c r="K4821" s="153"/>
      <c r="L4821" s="153"/>
      <c r="M4821" s="153"/>
      <c r="N4821" s="153"/>
      <c r="O4821" s="153"/>
      <c r="P4821" s="153"/>
      <c r="Q4821" s="153"/>
      <c r="R4821" s="153"/>
      <c r="S4821" s="152"/>
      <c r="T4821" s="153"/>
      <c r="X4821" s="69" t="str">
        <f t="shared" si="154"/>
        <v/>
      </c>
      <c r="Y4821" s="69" t="str">
        <f t="shared" si="155"/>
        <v/>
      </c>
    </row>
    <row r="4822" spans="8:25" x14ac:dyDescent="0.25">
      <c r="H4822" s="155"/>
      <c r="I4822" s="151"/>
      <c r="J4822" s="152"/>
      <c r="K4822" s="153"/>
      <c r="L4822" s="153"/>
      <c r="M4822" s="153"/>
      <c r="N4822" s="153"/>
      <c r="O4822" s="153"/>
      <c r="P4822" s="153"/>
      <c r="Q4822" s="153"/>
      <c r="R4822" s="153"/>
      <c r="S4822" s="152"/>
      <c r="T4822" s="153"/>
      <c r="X4822" s="69" t="str">
        <f t="shared" si="154"/>
        <v/>
      </c>
      <c r="Y4822" s="69" t="str">
        <f t="shared" si="155"/>
        <v/>
      </c>
    </row>
    <row r="4823" spans="8:25" x14ac:dyDescent="0.25">
      <c r="H4823" s="155"/>
      <c r="I4823" s="151"/>
      <c r="J4823" s="152"/>
      <c r="K4823" s="153"/>
      <c r="L4823" s="153"/>
      <c r="M4823" s="153"/>
      <c r="N4823" s="153"/>
      <c r="O4823" s="153"/>
      <c r="P4823" s="153"/>
      <c r="Q4823" s="153"/>
      <c r="R4823" s="153"/>
      <c r="S4823" s="152"/>
      <c r="T4823" s="153"/>
      <c r="X4823" s="69" t="str">
        <f t="shared" si="154"/>
        <v/>
      </c>
      <c r="Y4823" s="69" t="str">
        <f t="shared" si="155"/>
        <v/>
      </c>
    </row>
    <row r="4824" spans="8:25" x14ac:dyDescent="0.25">
      <c r="H4824" s="155"/>
      <c r="I4824" s="151"/>
      <c r="J4824" s="152"/>
      <c r="K4824" s="153"/>
      <c r="L4824" s="153"/>
      <c r="M4824" s="153"/>
      <c r="N4824" s="153"/>
      <c r="O4824" s="153"/>
      <c r="P4824" s="153"/>
      <c r="Q4824" s="153"/>
      <c r="R4824" s="153"/>
      <c r="S4824" s="152"/>
      <c r="T4824" s="153"/>
      <c r="X4824" s="69" t="str">
        <f t="shared" si="154"/>
        <v/>
      </c>
      <c r="Y4824" s="69" t="str">
        <f t="shared" si="155"/>
        <v/>
      </c>
    </row>
    <row r="4825" spans="8:25" x14ac:dyDescent="0.25">
      <c r="H4825" s="155"/>
      <c r="I4825" s="151"/>
      <c r="J4825" s="152"/>
      <c r="K4825" s="153"/>
      <c r="L4825" s="153"/>
      <c r="M4825" s="153"/>
      <c r="N4825" s="153"/>
      <c r="O4825" s="153"/>
      <c r="P4825" s="153"/>
      <c r="Q4825" s="153"/>
      <c r="R4825" s="153"/>
      <c r="S4825" s="152"/>
      <c r="T4825" s="153"/>
      <c r="X4825" s="69" t="str">
        <f t="shared" si="154"/>
        <v/>
      </c>
      <c r="Y4825" s="69" t="str">
        <f t="shared" si="155"/>
        <v/>
      </c>
    </row>
    <row r="4826" spans="8:25" x14ac:dyDescent="0.25">
      <c r="H4826" s="155"/>
      <c r="I4826" s="151"/>
      <c r="J4826" s="152"/>
      <c r="K4826" s="153"/>
      <c r="L4826" s="153"/>
      <c r="M4826" s="153"/>
      <c r="N4826" s="153"/>
      <c r="O4826" s="153"/>
      <c r="P4826" s="153"/>
      <c r="Q4826" s="153"/>
      <c r="R4826" s="153"/>
      <c r="S4826" s="152"/>
      <c r="T4826" s="153"/>
      <c r="X4826" s="69" t="str">
        <f t="shared" si="154"/>
        <v/>
      </c>
      <c r="Y4826" s="69" t="str">
        <f t="shared" si="155"/>
        <v/>
      </c>
    </row>
    <row r="4827" spans="8:25" x14ac:dyDescent="0.25">
      <c r="H4827" s="155"/>
      <c r="I4827" s="151"/>
      <c r="J4827" s="152"/>
      <c r="K4827" s="153"/>
      <c r="L4827" s="153"/>
      <c r="M4827" s="153"/>
      <c r="N4827" s="153"/>
      <c r="O4827" s="153"/>
      <c r="P4827" s="153"/>
      <c r="Q4827" s="153"/>
      <c r="R4827" s="153"/>
      <c r="S4827" s="152"/>
      <c r="T4827" s="153"/>
      <c r="X4827" s="69" t="str">
        <f t="shared" si="154"/>
        <v/>
      </c>
      <c r="Y4827" s="69" t="str">
        <f t="shared" si="155"/>
        <v/>
      </c>
    </row>
    <row r="4828" spans="8:25" x14ac:dyDescent="0.25">
      <c r="H4828" s="155"/>
      <c r="I4828" s="151"/>
      <c r="J4828" s="152"/>
      <c r="K4828" s="153"/>
      <c r="L4828" s="153"/>
      <c r="M4828" s="153"/>
      <c r="N4828" s="153"/>
      <c r="O4828" s="153"/>
      <c r="P4828" s="153"/>
      <c r="Q4828" s="153"/>
      <c r="R4828" s="153"/>
      <c r="S4828" s="152"/>
      <c r="T4828" s="153"/>
      <c r="X4828" s="69" t="str">
        <f t="shared" si="154"/>
        <v/>
      </c>
      <c r="Y4828" s="69" t="str">
        <f t="shared" si="155"/>
        <v/>
      </c>
    </row>
    <row r="4829" spans="8:25" x14ac:dyDescent="0.25">
      <c r="H4829" s="155"/>
      <c r="I4829" s="151"/>
      <c r="J4829" s="152"/>
      <c r="K4829" s="153"/>
      <c r="L4829" s="153"/>
      <c r="M4829" s="153"/>
      <c r="N4829" s="153"/>
      <c r="O4829" s="153"/>
      <c r="P4829" s="153"/>
      <c r="Q4829" s="153"/>
      <c r="R4829" s="153"/>
      <c r="S4829" s="152"/>
      <c r="T4829" s="153"/>
      <c r="X4829" s="69" t="str">
        <f t="shared" si="154"/>
        <v/>
      </c>
      <c r="Y4829" s="69" t="str">
        <f t="shared" si="155"/>
        <v/>
      </c>
    </row>
    <row r="4830" spans="8:25" x14ac:dyDescent="0.25">
      <c r="H4830" s="155"/>
      <c r="I4830" s="151"/>
      <c r="J4830" s="152"/>
      <c r="K4830" s="153"/>
      <c r="L4830" s="153"/>
      <c r="M4830" s="153"/>
      <c r="N4830" s="153"/>
      <c r="O4830" s="153"/>
      <c r="P4830" s="153"/>
      <c r="Q4830" s="153"/>
      <c r="R4830" s="153"/>
      <c r="S4830" s="152"/>
      <c r="T4830" s="153"/>
      <c r="X4830" s="69" t="str">
        <f t="shared" si="154"/>
        <v/>
      </c>
      <c r="Y4830" s="69" t="str">
        <f t="shared" si="155"/>
        <v/>
      </c>
    </row>
    <row r="4831" spans="8:25" x14ac:dyDescent="0.25">
      <c r="H4831" s="155"/>
      <c r="I4831" s="151"/>
      <c r="J4831" s="152"/>
      <c r="K4831" s="153"/>
      <c r="L4831" s="153"/>
      <c r="M4831" s="153"/>
      <c r="N4831" s="153"/>
      <c r="O4831" s="153"/>
      <c r="P4831" s="153"/>
      <c r="Q4831" s="153"/>
      <c r="R4831" s="153"/>
      <c r="S4831" s="152"/>
      <c r="T4831" s="153"/>
      <c r="X4831" s="69" t="str">
        <f t="shared" si="154"/>
        <v/>
      </c>
      <c r="Y4831" s="69" t="str">
        <f t="shared" si="155"/>
        <v/>
      </c>
    </row>
    <row r="4832" spans="8:25" x14ac:dyDescent="0.25">
      <c r="H4832" s="155"/>
      <c r="I4832" s="151"/>
      <c r="J4832" s="152"/>
      <c r="K4832" s="153"/>
      <c r="L4832" s="153"/>
      <c r="M4832" s="153"/>
      <c r="N4832" s="153"/>
      <c r="O4832" s="153"/>
      <c r="P4832" s="153"/>
      <c r="Q4832" s="153"/>
      <c r="R4832" s="153"/>
      <c r="S4832" s="152"/>
      <c r="T4832" s="153"/>
      <c r="X4832" s="69" t="str">
        <f t="shared" si="154"/>
        <v/>
      </c>
      <c r="Y4832" s="69" t="str">
        <f t="shared" si="155"/>
        <v/>
      </c>
    </row>
    <row r="4833" spans="8:25" x14ac:dyDescent="0.25">
      <c r="H4833" s="155"/>
      <c r="I4833" s="151"/>
      <c r="J4833" s="152"/>
      <c r="K4833" s="153"/>
      <c r="L4833" s="153"/>
      <c r="M4833" s="153"/>
      <c r="N4833" s="153"/>
      <c r="O4833" s="153"/>
      <c r="P4833" s="153"/>
      <c r="Q4833" s="153"/>
      <c r="R4833" s="153"/>
      <c r="S4833" s="152"/>
      <c r="T4833" s="153"/>
      <c r="X4833" s="69" t="str">
        <f t="shared" si="154"/>
        <v/>
      </c>
      <c r="Y4833" s="69" t="str">
        <f t="shared" si="155"/>
        <v/>
      </c>
    </row>
    <row r="4834" spans="8:25" x14ac:dyDescent="0.25">
      <c r="H4834" s="155"/>
      <c r="I4834" s="151"/>
      <c r="J4834" s="152"/>
      <c r="K4834" s="153"/>
      <c r="L4834" s="153"/>
      <c r="M4834" s="153"/>
      <c r="N4834" s="153"/>
      <c r="O4834" s="153"/>
      <c r="P4834" s="153"/>
      <c r="Q4834" s="153"/>
      <c r="R4834" s="153"/>
      <c r="S4834" s="152"/>
      <c r="T4834" s="153"/>
      <c r="X4834" s="69" t="str">
        <f t="shared" si="154"/>
        <v/>
      </c>
      <c r="Y4834" s="69" t="str">
        <f t="shared" si="155"/>
        <v/>
      </c>
    </row>
    <row r="4835" spans="8:25" x14ac:dyDescent="0.25">
      <c r="H4835" s="155"/>
      <c r="I4835" s="151"/>
      <c r="J4835" s="152"/>
      <c r="K4835" s="153"/>
      <c r="L4835" s="153"/>
      <c r="M4835" s="153"/>
      <c r="N4835" s="153"/>
      <c r="O4835" s="153"/>
      <c r="P4835" s="153"/>
      <c r="Q4835" s="153"/>
      <c r="R4835" s="153"/>
      <c r="S4835" s="152"/>
      <c r="T4835" s="153"/>
      <c r="X4835" s="69" t="str">
        <f t="shared" si="154"/>
        <v/>
      </c>
      <c r="Y4835" s="69" t="str">
        <f t="shared" si="155"/>
        <v/>
      </c>
    </row>
    <row r="4836" spans="8:25" x14ac:dyDescent="0.25">
      <c r="H4836" s="155"/>
      <c r="I4836" s="151"/>
      <c r="J4836" s="152"/>
      <c r="K4836" s="153"/>
      <c r="L4836" s="153"/>
      <c r="M4836" s="153"/>
      <c r="N4836" s="153"/>
      <c r="O4836" s="153"/>
      <c r="P4836" s="153"/>
      <c r="Q4836" s="153"/>
      <c r="R4836" s="153"/>
      <c r="S4836" s="152"/>
      <c r="T4836" s="153"/>
      <c r="X4836" s="69" t="str">
        <f t="shared" si="154"/>
        <v/>
      </c>
      <c r="Y4836" s="69" t="str">
        <f t="shared" si="155"/>
        <v/>
      </c>
    </row>
    <row r="4837" spans="8:25" x14ac:dyDescent="0.25">
      <c r="H4837" s="155"/>
      <c r="I4837" s="151"/>
      <c r="J4837" s="152"/>
      <c r="K4837" s="153"/>
      <c r="L4837" s="153"/>
      <c r="M4837" s="153"/>
      <c r="N4837" s="153"/>
      <c r="O4837" s="153"/>
      <c r="P4837" s="153"/>
      <c r="Q4837" s="153"/>
      <c r="R4837" s="153"/>
      <c r="S4837" s="152"/>
      <c r="T4837" s="153"/>
      <c r="X4837" s="69" t="str">
        <f t="shared" si="154"/>
        <v/>
      </c>
      <c r="Y4837" s="69" t="str">
        <f t="shared" si="155"/>
        <v/>
      </c>
    </row>
    <row r="4838" spans="8:25" x14ac:dyDescent="0.25">
      <c r="H4838" s="155"/>
      <c r="I4838" s="151"/>
      <c r="J4838" s="152"/>
      <c r="K4838" s="153"/>
      <c r="L4838" s="153"/>
      <c r="M4838" s="153"/>
      <c r="N4838" s="153"/>
      <c r="O4838" s="153"/>
      <c r="P4838" s="153"/>
      <c r="Q4838" s="153"/>
      <c r="R4838" s="153"/>
      <c r="S4838" s="152"/>
      <c r="T4838" s="153"/>
      <c r="X4838" s="69" t="str">
        <f t="shared" si="154"/>
        <v/>
      </c>
      <c r="Y4838" s="69" t="str">
        <f t="shared" si="155"/>
        <v/>
      </c>
    </row>
    <row r="4839" spans="8:25" x14ac:dyDescent="0.25">
      <c r="H4839" s="155"/>
      <c r="I4839" s="151"/>
      <c r="J4839" s="152"/>
      <c r="K4839" s="153"/>
      <c r="L4839" s="153"/>
      <c r="M4839" s="153"/>
      <c r="N4839" s="153"/>
      <c r="O4839" s="153"/>
      <c r="P4839" s="153"/>
      <c r="Q4839" s="153"/>
      <c r="R4839" s="153"/>
      <c r="S4839" s="152"/>
      <c r="T4839" s="153"/>
      <c r="X4839" s="69" t="str">
        <f t="shared" si="154"/>
        <v/>
      </c>
      <c r="Y4839" s="69" t="str">
        <f t="shared" si="155"/>
        <v/>
      </c>
    </row>
    <row r="4840" spans="8:25" x14ac:dyDescent="0.25">
      <c r="H4840" s="155"/>
      <c r="I4840" s="151"/>
      <c r="J4840" s="152"/>
      <c r="K4840" s="153"/>
      <c r="L4840" s="153"/>
      <c r="M4840" s="153"/>
      <c r="N4840" s="153"/>
      <c r="O4840" s="153"/>
      <c r="P4840" s="153"/>
      <c r="Q4840" s="153"/>
      <c r="R4840" s="153"/>
      <c r="S4840" s="152"/>
      <c r="T4840" s="153"/>
      <c r="X4840" s="69" t="str">
        <f t="shared" si="154"/>
        <v/>
      </c>
      <c r="Y4840" s="69" t="str">
        <f t="shared" si="155"/>
        <v/>
      </c>
    </row>
    <row r="4841" spans="8:25" x14ac:dyDescent="0.25">
      <c r="H4841" s="155"/>
      <c r="I4841" s="151"/>
      <c r="J4841" s="152"/>
      <c r="K4841" s="153"/>
      <c r="L4841" s="153"/>
      <c r="M4841" s="153"/>
      <c r="N4841" s="153"/>
      <c r="O4841" s="153"/>
      <c r="P4841" s="153"/>
      <c r="Q4841" s="153"/>
      <c r="R4841" s="153"/>
      <c r="S4841" s="152"/>
      <c r="T4841" s="153"/>
      <c r="X4841" s="69" t="str">
        <f t="shared" si="154"/>
        <v/>
      </c>
      <c r="Y4841" s="69" t="str">
        <f t="shared" si="155"/>
        <v/>
      </c>
    </row>
    <row r="4842" spans="8:25" x14ac:dyDescent="0.25">
      <c r="H4842" s="155"/>
      <c r="I4842" s="151"/>
      <c r="J4842" s="152"/>
      <c r="K4842" s="153"/>
      <c r="L4842" s="153"/>
      <c r="M4842" s="153"/>
      <c r="N4842" s="153"/>
      <c r="O4842" s="153"/>
      <c r="P4842" s="153"/>
      <c r="Q4842" s="153"/>
      <c r="R4842" s="153"/>
      <c r="S4842" s="152"/>
      <c r="T4842" s="153"/>
      <c r="X4842" s="69" t="str">
        <f t="shared" si="154"/>
        <v/>
      </c>
      <c r="Y4842" s="69" t="str">
        <f t="shared" si="155"/>
        <v/>
      </c>
    </row>
    <row r="4843" spans="8:25" x14ac:dyDescent="0.25">
      <c r="H4843" s="155"/>
      <c r="I4843" s="151"/>
      <c r="J4843" s="152"/>
      <c r="K4843" s="153"/>
      <c r="L4843" s="153"/>
      <c r="M4843" s="153"/>
      <c r="N4843" s="153"/>
      <c r="O4843" s="153"/>
      <c r="P4843" s="153"/>
      <c r="Q4843" s="153"/>
      <c r="R4843" s="153"/>
      <c r="S4843" s="152"/>
      <c r="T4843" s="153"/>
      <c r="X4843" s="69" t="str">
        <f t="shared" si="154"/>
        <v/>
      </c>
      <c r="Y4843" s="69" t="str">
        <f t="shared" si="155"/>
        <v/>
      </c>
    </row>
    <row r="4844" spans="8:25" x14ac:dyDescent="0.25">
      <c r="H4844" s="155"/>
      <c r="I4844" s="151"/>
      <c r="J4844" s="152"/>
      <c r="K4844" s="153"/>
      <c r="L4844" s="153"/>
      <c r="M4844" s="153"/>
      <c r="N4844" s="153"/>
      <c r="O4844" s="153"/>
      <c r="P4844" s="153"/>
      <c r="Q4844" s="153"/>
      <c r="R4844" s="153"/>
      <c r="S4844" s="152"/>
      <c r="T4844" s="153"/>
      <c r="X4844" s="69" t="str">
        <f t="shared" si="154"/>
        <v/>
      </c>
      <c r="Y4844" s="69" t="str">
        <f t="shared" si="155"/>
        <v/>
      </c>
    </row>
    <row r="4845" spans="8:25" x14ac:dyDescent="0.25">
      <c r="H4845" s="155"/>
      <c r="I4845" s="151"/>
      <c r="J4845" s="152"/>
      <c r="K4845" s="153"/>
      <c r="L4845" s="153"/>
      <c r="M4845" s="153"/>
      <c r="N4845" s="153"/>
      <c r="O4845" s="153"/>
      <c r="P4845" s="153"/>
      <c r="Q4845" s="153"/>
      <c r="R4845" s="153"/>
      <c r="S4845" s="152"/>
      <c r="T4845" s="153"/>
      <c r="X4845" s="69" t="str">
        <f t="shared" si="154"/>
        <v/>
      </c>
      <c r="Y4845" s="69" t="str">
        <f t="shared" si="155"/>
        <v/>
      </c>
    </row>
    <row r="4846" spans="8:25" x14ac:dyDescent="0.25">
      <c r="H4846" s="155"/>
      <c r="I4846" s="151"/>
      <c r="J4846" s="152"/>
      <c r="K4846" s="153"/>
      <c r="L4846" s="153"/>
      <c r="M4846" s="153"/>
      <c r="N4846" s="153"/>
      <c r="O4846" s="153"/>
      <c r="P4846" s="153"/>
      <c r="Q4846" s="153"/>
      <c r="R4846" s="153"/>
      <c r="S4846" s="152"/>
      <c r="T4846" s="153"/>
      <c r="X4846" s="69" t="str">
        <f t="shared" si="154"/>
        <v/>
      </c>
      <c r="Y4846" s="69" t="str">
        <f t="shared" si="155"/>
        <v/>
      </c>
    </row>
    <row r="4847" spans="8:25" x14ac:dyDescent="0.25">
      <c r="H4847" s="155"/>
      <c r="I4847" s="151"/>
      <c r="J4847" s="152"/>
      <c r="K4847" s="153"/>
      <c r="L4847" s="153"/>
      <c r="M4847" s="153"/>
      <c r="N4847" s="153"/>
      <c r="O4847" s="153"/>
      <c r="P4847" s="153"/>
      <c r="Q4847" s="153"/>
      <c r="R4847" s="153"/>
      <c r="S4847" s="152"/>
      <c r="T4847" s="153"/>
      <c r="X4847" s="69" t="str">
        <f t="shared" si="154"/>
        <v/>
      </c>
      <c r="Y4847" s="69" t="str">
        <f t="shared" si="155"/>
        <v/>
      </c>
    </row>
    <row r="4848" spans="8:25" x14ac:dyDescent="0.25">
      <c r="H4848" s="155"/>
      <c r="I4848" s="151"/>
      <c r="J4848" s="152"/>
      <c r="K4848" s="153"/>
      <c r="L4848" s="153"/>
      <c r="M4848" s="153"/>
      <c r="N4848" s="153"/>
      <c r="O4848" s="153"/>
      <c r="P4848" s="153"/>
      <c r="Q4848" s="153"/>
      <c r="R4848" s="153"/>
      <c r="S4848" s="152"/>
      <c r="T4848" s="153"/>
      <c r="X4848" s="69" t="str">
        <f t="shared" si="154"/>
        <v/>
      </c>
      <c r="Y4848" s="69" t="str">
        <f t="shared" si="155"/>
        <v/>
      </c>
    </row>
    <row r="4849" spans="8:25" x14ac:dyDescent="0.25">
      <c r="H4849" s="155"/>
      <c r="I4849" s="151"/>
      <c r="J4849" s="152"/>
      <c r="K4849" s="153"/>
      <c r="L4849" s="153"/>
      <c r="M4849" s="153"/>
      <c r="N4849" s="153"/>
      <c r="O4849" s="153"/>
      <c r="P4849" s="153"/>
      <c r="Q4849" s="153"/>
      <c r="R4849" s="153"/>
      <c r="S4849" s="152"/>
      <c r="T4849" s="153"/>
      <c r="X4849" s="69" t="str">
        <f t="shared" si="154"/>
        <v/>
      </c>
      <c r="Y4849" s="69" t="str">
        <f t="shared" si="155"/>
        <v/>
      </c>
    </row>
    <row r="4850" spans="8:25" x14ac:dyDescent="0.25">
      <c r="H4850" s="155"/>
      <c r="I4850" s="151"/>
      <c r="J4850" s="152"/>
      <c r="K4850" s="153"/>
      <c r="L4850" s="153"/>
      <c r="M4850" s="153"/>
      <c r="N4850" s="153"/>
      <c r="O4850" s="153"/>
      <c r="P4850" s="153"/>
      <c r="Q4850" s="153"/>
      <c r="R4850" s="153"/>
      <c r="S4850" s="152"/>
      <c r="T4850" s="153"/>
      <c r="X4850" s="69" t="str">
        <f t="shared" si="154"/>
        <v/>
      </c>
      <c r="Y4850" s="69" t="str">
        <f t="shared" si="155"/>
        <v/>
      </c>
    </row>
    <row r="4851" spans="8:25" x14ac:dyDescent="0.25">
      <c r="H4851" s="155"/>
      <c r="I4851" s="151"/>
      <c r="J4851" s="152"/>
      <c r="K4851" s="153"/>
      <c r="L4851" s="153"/>
      <c r="M4851" s="153"/>
      <c r="N4851" s="153"/>
      <c r="O4851" s="153"/>
      <c r="P4851" s="153"/>
      <c r="Q4851" s="153"/>
      <c r="R4851" s="153"/>
      <c r="S4851" s="152"/>
      <c r="T4851" s="153"/>
      <c r="X4851" s="69" t="str">
        <f t="shared" si="154"/>
        <v/>
      </c>
      <c r="Y4851" s="69" t="str">
        <f t="shared" si="155"/>
        <v/>
      </c>
    </row>
    <row r="4852" spans="8:25" x14ac:dyDescent="0.25">
      <c r="H4852" s="155"/>
      <c r="I4852" s="151"/>
      <c r="J4852" s="152"/>
      <c r="K4852" s="153"/>
      <c r="L4852" s="153"/>
      <c r="M4852" s="153"/>
      <c r="N4852" s="153"/>
      <c r="O4852" s="153"/>
      <c r="P4852" s="153"/>
      <c r="Q4852" s="153"/>
      <c r="R4852" s="153"/>
      <c r="S4852" s="152"/>
      <c r="T4852" s="153"/>
      <c r="X4852" s="69" t="str">
        <f t="shared" si="154"/>
        <v/>
      </c>
      <c r="Y4852" s="69" t="str">
        <f t="shared" si="155"/>
        <v/>
      </c>
    </row>
    <row r="4853" spans="8:25" x14ac:dyDescent="0.25">
      <c r="H4853" s="155"/>
      <c r="I4853" s="151"/>
      <c r="J4853" s="152"/>
      <c r="K4853" s="153"/>
      <c r="L4853" s="153"/>
      <c r="M4853" s="153"/>
      <c r="N4853" s="153"/>
      <c r="O4853" s="153"/>
      <c r="P4853" s="153"/>
      <c r="Q4853" s="153"/>
      <c r="R4853" s="153"/>
      <c r="S4853" s="152"/>
      <c r="T4853" s="153"/>
      <c r="X4853" s="69" t="str">
        <f t="shared" si="154"/>
        <v/>
      </c>
      <c r="Y4853" s="69" t="str">
        <f t="shared" si="155"/>
        <v/>
      </c>
    </row>
    <row r="4854" spans="8:25" x14ac:dyDescent="0.25">
      <c r="H4854" s="155"/>
      <c r="I4854" s="151"/>
      <c r="J4854" s="152"/>
      <c r="K4854" s="153"/>
      <c r="L4854" s="153"/>
      <c r="M4854" s="153"/>
      <c r="N4854" s="153"/>
      <c r="O4854" s="153"/>
      <c r="P4854" s="153"/>
      <c r="Q4854" s="153"/>
      <c r="R4854" s="153"/>
      <c r="S4854" s="152"/>
      <c r="T4854" s="153"/>
      <c r="X4854" s="69" t="str">
        <f t="shared" si="154"/>
        <v/>
      </c>
      <c r="Y4854" s="69" t="str">
        <f t="shared" si="155"/>
        <v/>
      </c>
    </row>
    <row r="4855" spans="8:25" x14ac:dyDescent="0.25">
      <c r="H4855" s="155"/>
      <c r="I4855" s="151"/>
      <c r="J4855" s="152"/>
      <c r="K4855" s="153"/>
      <c r="L4855" s="153"/>
      <c r="M4855" s="153"/>
      <c r="N4855" s="153"/>
      <c r="O4855" s="153"/>
      <c r="P4855" s="153"/>
      <c r="Q4855" s="153"/>
      <c r="R4855" s="153"/>
      <c r="S4855" s="152"/>
      <c r="T4855" s="153"/>
      <c r="X4855" s="69" t="str">
        <f t="shared" si="154"/>
        <v/>
      </c>
      <c r="Y4855" s="69" t="str">
        <f t="shared" si="155"/>
        <v/>
      </c>
    </row>
    <row r="4856" spans="8:25" x14ac:dyDescent="0.25">
      <c r="H4856" s="155"/>
      <c r="I4856" s="151"/>
      <c r="J4856" s="152"/>
      <c r="K4856" s="153"/>
      <c r="L4856" s="153"/>
      <c r="M4856" s="153"/>
      <c r="N4856" s="153"/>
      <c r="O4856" s="153"/>
      <c r="P4856" s="153"/>
      <c r="Q4856" s="153"/>
      <c r="R4856" s="153"/>
      <c r="S4856" s="152"/>
      <c r="T4856" s="153"/>
      <c r="X4856" s="69" t="str">
        <f t="shared" si="154"/>
        <v/>
      </c>
      <c r="Y4856" s="69" t="str">
        <f t="shared" si="155"/>
        <v/>
      </c>
    </row>
    <row r="4857" spans="8:25" x14ac:dyDescent="0.25">
      <c r="H4857" s="155"/>
      <c r="I4857" s="151"/>
      <c r="J4857" s="152"/>
      <c r="K4857" s="153"/>
      <c r="L4857" s="153"/>
      <c r="M4857" s="153"/>
      <c r="N4857" s="153"/>
      <c r="O4857" s="153"/>
      <c r="P4857" s="153"/>
      <c r="Q4857" s="153"/>
      <c r="R4857" s="153"/>
      <c r="S4857" s="152"/>
      <c r="T4857" s="153"/>
      <c r="X4857" s="69" t="str">
        <f t="shared" si="154"/>
        <v/>
      </c>
      <c r="Y4857" s="69" t="str">
        <f t="shared" si="155"/>
        <v/>
      </c>
    </row>
    <row r="4858" spans="8:25" x14ac:dyDescent="0.25">
      <c r="H4858" s="155"/>
      <c r="I4858" s="151"/>
      <c r="J4858" s="152"/>
      <c r="K4858" s="153"/>
      <c r="L4858" s="153"/>
      <c r="M4858" s="153"/>
      <c r="N4858" s="153"/>
      <c r="O4858" s="153"/>
      <c r="P4858" s="153"/>
      <c r="Q4858" s="153"/>
      <c r="R4858" s="153"/>
      <c r="S4858" s="152"/>
      <c r="T4858" s="153"/>
      <c r="X4858" s="69" t="str">
        <f t="shared" si="154"/>
        <v/>
      </c>
      <c r="Y4858" s="69" t="str">
        <f t="shared" si="155"/>
        <v/>
      </c>
    </row>
    <row r="4859" spans="8:25" x14ac:dyDescent="0.25">
      <c r="H4859" s="155"/>
      <c r="I4859" s="151"/>
      <c r="J4859" s="152"/>
      <c r="K4859" s="153"/>
      <c r="L4859" s="153"/>
      <c r="M4859" s="153"/>
      <c r="N4859" s="153"/>
      <c r="O4859" s="153"/>
      <c r="P4859" s="153"/>
      <c r="Q4859" s="153"/>
      <c r="R4859" s="153"/>
      <c r="S4859" s="152"/>
      <c r="T4859" s="153"/>
      <c r="X4859" s="69" t="str">
        <f t="shared" si="154"/>
        <v/>
      </c>
      <c r="Y4859" s="69" t="str">
        <f t="shared" si="155"/>
        <v/>
      </c>
    </row>
    <row r="4860" spans="8:25" x14ac:dyDescent="0.25">
      <c r="H4860" s="155"/>
      <c r="I4860" s="151"/>
      <c r="J4860" s="152"/>
      <c r="K4860" s="153"/>
      <c r="L4860" s="153"/>
      <c r="M4860" s="153"/>
      <c r="N4860" s="153"/>
      <c r="O4860" s="153"/>
      <c r="P4860" s="153"/>
      <c r="Q4860" s="153"/>
      <c r="R4860" s="153"/>
      <c r="S4860" s="152"/>
      <c r="T4860" s="153"/>
      <c r="X4860" s="69" t="str">
        <f t="shared" si="154"/>
        <v/>
      </c>
      <c r="Y4860" s="69" t="str">
        <f t="shared" si="155"/>
        <v/>
      </c>
    </row>
    <row r="4861" spans="8:25" x14ac:dyDescent="0.25">
      <c r="H4861" s="155"/>
      <c r="I4861" s="151"/>
      <c r="J4861" s="152"/>
      <c r="K4861" s="153"/>
      <c r="L4861" s="153"/>
      <c r="M4861" s="153"/>
      <c r="N4861" s="153"/>
      <c r="O4861" s="153"/>
      <c r="P4861" s="153"/>
      <c r="Q4861" s="153"/>
      <c r="R4861" s="153"/>
      <c r="S4861" s="152"/>
      <c r="T4861" s="153"/>
      <c r="X4861" s="69" t="str">
        <f t="shared" si="154"/>
        <v/>
      </c>
      <c r="Y4861" s="69" t="str">
        <f t="shared" si="155"/>
        <v/>
      </c>
    </row>
    <row r="4862" spans="8:25" x14ac:dyDescent="0.25">
      <c r="H4862" s="155"/>
      <c r="I4862" s="151"/>
      <c r="J4862" s="152"/>
      <c r="K4862" s="153"/>
      <c r="L4862" s="153"/>
      <c r="M4862" s="153"/>
      <c r="N4862" s="153"/>
      <c r="O4862" s="153"/>
      <c r="P4862" s="153"/>
      <c r="Q4862" s="153"/>
      <c r="R4862" s="153"/>
      <c r="S4862" s="152"/>
      <c r="T4862" s="153"/>
      <c r="X4862" s="69" t="str">
        <f t="shared" si="154"/>
        <v/>
      </c>
      <c r="Y4862" s="69" t="str">
        <f t="shared" si="155"/>
        <v/>
      </c>
    </row>
    <row r="4863" spans="8:25" x14ac:dyDescent="0.25">
      <c r="H4863" s="155"/>
      <c r="I4863" s="151"/>
      <c r="J4863" s="152"/>
      <c r="K4863" s="153"/>
      <c r="L4863" s="153"/>
      <c r="M4863" s="153"/>
      <c r="N4863" s="153"/>
      <c r="O4863" s="153"/>
      <c r="P4863" s="153"/>
      <c r="Q4863" s="153"/>
      <c r="R4863" s="153"/>
      <c r="S4863" s="152"/>
      <c r="T4863" s="153"/>
      <c r="X4863" s="69" t="str">
        <f t="shared" si="154"/>
        <v/>
      </c>
      <c r="Y4863" s="69" t="str">
        <f t="shared" si="155"/>
        <v/>
      </c>
    </row>
    <row r="4864" spans="8:25" x14ac:dyDescent="0.25">
      <c r="H4864" s="155"/>
      <c r="I4864" s="151"/>
      <c r="J4864" s="152"/>
      <c r="K4864" s="153"/>
      <c r="L4864" s="153"/>
      <c r="M4864" s="153"/>
      <c r="N4864" s="153"/>
      <c r="O4864" s="153"/>
      <c r="P4864" s="153"/>
      <c r="Q4864" s="153"/>
      <c r="R4864" s="153"/>
      <c r="S4864" s="152"/>
      <c r="T4864" s="153"/>
      <c r="X4864" s="69" t="str">
        <f t="shared" si="154"/>
        <v/>
      </c>
      <c r="Y4864" s="69" t="str">
        <f t="shared" si="155"/>
        <v/>
      </c>
    </row>
    <row r="4865" spans="8:25" x14ac:dyDescent="0.25">
      <c r="H4865" s="155"/>
      <c r="I4865" s="151"/>
      <c r="J4865" s="152"/>
      <c r="K4865" s="153"/>
      <c r="L4865" s="153"/>
      <c r="M4865" s="153"/>
      <c r="N4865" s="153"/>
      <c r="O4865" s="153"/>
      <c r="P4865" s="153"/>
      <c r="Q4865" s="153"/>
      <c r="R4865" s="153"/>
      <c r="S4865" s="152"/>
      <c r="T4865" s="153"/>
      <c r="X4865" s="69" t="str">
        <f t="shared" si="154"/>
        <v/>
      </c>
      <c r="Y4865" s="69" t="str">
        <f t="shared" si="155"/>
        <v/>
      </c>
    </row>
    <row r="4866" spans="8:25" x14ac:dyDescent="0.25">
      <c r="H4866" s="155"/>
      <c r="I4866" s="151"/>
      <c r="J4866" s="152"/>
      <c r="K4866" s="153"/>
      <c r="L4866" s="153"/>
      <c r="M4866" s="153"/>
      <c r="N4866" s="153"/>
      <c r="O4866" s="153"/>
      <c r="P4866" s="153"/>
      <c r="Q4866" s="153"/>
      <c r="R4866" s="153"/>
      <c r="S4866" s="152"/>
      <c r="T4866" s="153"/>
      <c r="X4866" s="69" t="str">
        <f t="shared" ref="X4866:X4929" si="156">IF(W4866&lt;&gt;"",W4866-I4866,"")</f>
        <v/>
      </c>
      <c r="Y4866" s="69" t="str">
        <f t="shared" si="155"/>
        <v/>
      </c>
    </row>
    <row r="4867" spans="8:25" x14ac:dyDescent="0.25">
      <c r="H4867" s="155"/>
      <c r="I4867" s="151"/>
      <c r="J4867" s="152"/>
      <c r="K4867" s="153"/>
      <c r="L4867" s="153"/>
      <c r="M4867" s="153"/>
      <c r="N4867" s="153"/>
      <c r="O4867" s="153"/>
      <c r="P4867" s="153"/>
      <c r="Q4867" s="153"/>
      <c r="R4867" s="153"/>
      <c r="S4867" s="152"/>
      <c r="T4867" s="153"/>
      <c r="X4867" s="69" t="str">
        <f t="shared" si="156"/>
        <v/>
      </c>
      <c r="Y4867" s="69" t="str">
        <f t="shared" ref="Y4867:Y4930" si="157">IF(X4867&lt;&gt;"",IF(X4867&lt;365,"&lt; 1 year",IF(X4867&lt;730,"1-2",IF(X4867&lt;1095,"2-3",IF(X4867&lt;1460,"3-4",IF(X4867&lt;1825,"4-5","5+"))))),"")</f>
        <v/>
      </c>
    </row>
    <row r="4868" spans="8:25" x14ac:dyDescent="0.25">
      <c r="H4868" s="155"/>
      <c r="I4868" s="151"/>
      <c r="J4868" s="152"/>
      <c r="K4868" s="153"/>
      <c r="L4868" s="153"/>
      <c r="M4868" s="153"/>
      <c r="N4868" s="153"/>
      <c r="O4868" s="153"/>
      <c r="P4868" s="153"/>
      <c r="Q4868" s="153"/>
      <c r="R4868" s="153"/>
      <c r="S4868" s="152"/>
      <c r="T4868" s="153"/>
      <c r="X4868" s="69" t="str">
        <f t="shared" si="156"/>
        <v/>
      </c>
      <c r="Y4868" s="69" t="str">
        <f t="shared" si="157"/>
        <v/>
      </c>
    </row>
    <row r="4869" spans="8:25" x14ac:dyDescent="0.25">
      <c r="H4869" s="155"/>
      <c r="I4869" s="151"/>
      <c r="J4869" s="152"/>
      <c r="K4869" s="153"/>
      <c r="L4869" s="153"/>
      <c r="M4869" s="153"/>
      <c r="N4869" s="153"/>
      <c r="O4869" s="153"/>
      <c r="P4869" s="153"/>
      <c r="Q4869" s="153"/>
      <c r="R4869" s="153"/>
      <c r="S4869" s="152"/>
      <c r="T4869" s="153"/>
      <c r="X4869" s="69" t="str">
        <f t="shared" si="156"/>
        <v/>
      </c>
      <c r="Y4869" s="69" t="str">
        <f t="shared" si="157"/>
        <v/>
      </c>
    </row>
    <row r="4870" spans="8:25" x14ac:dyDescent="0.25">
      <c r="H4870" s="155"/>
      <c r="I4870" s="151"/>
      <c r="J4870" s="152"/>
      <c r="K4870" s="153"/>
      <c r="L4870" s="153"/>
      <c r="M4870" s="153"/>
      <c r="N4870" s="153"/>
      <c r="O4870" s="153"/>
      <c r="P4870" s="153"/>
      <c r="Q4870" s="153"/>
      <c r="R4870" s="153"/>
      <c r="S4870" s="152"/>
      <c r="T4870" s="153"/>
      <c r="X4870" s="69" t="str">
        <f t="shared" si="156"/>
        <v/>
      </c>
      <c r="Y4870" s="69" t="str">
        <f t="shared" si="157"/>
        <v/>
      </c>
    </row>
    <row r="4871" spans="8:25" x14ac:dyDescent="0.25">
      <c r="H4871" s="155"/>
      <c r="I4871" s="151"/>
      <c r="J4871" s="152"/>
      <c r="K4871" s="153"/>
      <c r="L4871" s="153"/>
      <c r="M4871" s="153"/>
      <c r="N4871" s="153"/>
      <c r="O4871" s="153"/>
      <c r="P4871" s="153"/>
      <c r="Q4871" s="153"/>
      <c r="R4871" s="153"/>
      <c r="S4871" s="152"/>
      <c r="T4871" s="153"/>
      <c r="X4871" s="69" t="str">
        <f t="shared" si="156"/>
        <v/>
      </c>
      <c r="Y4871" s="69" t="str">
        <f t="shared" si="157"/>
        <v/>
      </c>
    </row>
    <row r="4872" spans="8:25" x14ac:dyDescent="0.25">
      <c r="H4872" s="155"/>
      <c r="I4872" s="151"/>
      <c r="J4872" s="152"/>
      <c r="K4872" s="153"/>
      <c r="L4872" s="153"/>
      <c r="M4872" s="153"/>
      <c r="N4872" s="153"/>
      <c r="O4872" s="153"/>
      <c r="P4872" s="153"/>
      <c r="Q4872" s="153"/>
      <c r="R4872" s="153"/>
      <c r="S4872" s="152"/>
      <c r="T4872" s="153"/>
      <c r="X4872" s="69" t="str">
        <f t="shared" si="156"/>
        <v/>
      </c>
      <c r="Y4872" s="69" t="str">
        <f t="shared" si="157"/>
        <v/>
      </c>
    </row>
    <row r="4873" spans="8:25" x14ac:dyDescent="0.25">
      <c r="H4873" s="155"/>
      <c r="I4873" s="151"/>
      <c r="J4873" s="152"/>
      <c r="K4873" s="153"/>
      <c r="L4873" s="153"/>
      <c r="M4873" s="153"/>
      <c r="N4873" s="153"/>
      <c r="O4873" s="153"/>
      <c r="P4873" s="153"/>
      <c r="Q4873" s="153"/>
      <c r="R4873" s="153"/>
      <c r="S4873" s="152"/>
      <c r="T4873" s="153"/>
      <c r="X4873" s="69" t="str">
        <f t="shared" si="156"/>
        <v/>
      </c>
      <c r="Y4873" s="69" t="str">
        <f t="shared" si="157"/>
        <v/>
      </c>
    </row>
    <row r="4874" spans="8:25" x14ac:dyDescent="0.25">
      <c r="H4874" s="155"/>
      <c r="I4874" s="151"/>
      <c r="J4874" s="152"/>
      <c r="K4874" s="153"/>
      <c r="L4874" s="153"/>
      <c r="M4874" s="153"/>
      <c r="N4874" s="153"/>
      <c r="O4874" s="153"/>
      <c r="P4874" s="153"/>
      <c r="Q4874" s="153"/>
      <c r="R4874" s="153"/>
      <c r="S4874" s="152"/>
      <c r="T4874" s="153"/>
      <c r="X4874" s="69" t="str">
        <f t="shared" si="156"/>
        <v/>
      </c>
      <c r="Y4874" s="69" t="str">
        <f t="shared" si="157"/>
        <v/>
      </c>
    </row>
    <row r="4875" spans="8:25" x14ac:dyDescent="0.25">
      <c r="H4875" s="155"/>
      <c r="I4875" s="151"/>
      <c r="J4875" s="152"/>
      <c r="K4875" s="153"/>
      <c r="L4875" s="153"/>
      <c r="M4875" s="153"/>
      <c r="N4875" s="153"/>
      <c r="O4875" s="153"/>
      <c r="P4875" s="153"/>
      <c r="Q4875" s="153"/>
      <c r="R4875" s="153"/>
      <c r="S4875" s="152"/>
      <c r="T4875" s="153"/>
      <c r="X4875" s="69" t="str">
        <f t="shared" si="156"/>
        <v/>
      </c>
      <c r="Y4875" s="69" t="str">
        <f t="shared" si="157"/>
        <v/>
      </c>
    </row>
    <row r="4876" spans="8:25" x14ac:dyDescent="0.25">
      <c r="H4876" s="155"/>
      <c r="I4876" s="151"/>
      <c r="J4876" s="152"/>
      <c r="K4876" s="153"/>
      <c r="L4876" s="153"/>
      <c r="M4876" s="153"/>
      <c r="N4876" s="153"/>
      <c r="O4876" s="153"/>
      <c r="P4876" s="153"/>
      <c r="Q4876" s="153"/>
      <c r="R4876" s="153"/>
      <c r="S4876" s="152"/>
      <c r="T4876" s="153"/>
      <c r="X4876" s="69" t="str">
        <f t="shared" si="156"/>
        <v/>
      </c>
      <c r="Y4876" s="69" t="str">
        <f t="shared" si="157"/>
        <v/>
      </c>
    </row>
    <row r="4877" spans="8:25" x14ac:dyDescent="0.25">
      <c r="H4877" s="155"/>
      <c r="I4877" s="151"/>
      <c r="J4877" s="152"/>
      <c r="K4877" s="153"/>
      <c r="L4877" s="153"/>
      <c r="M4877" s="153"/>
      <c r="N4877" s="153"/>
      <c r="O4877" s="153"/>
      <c r="P4877" s="153"/>
      <c r="Q4877" s="153"/>
      <c r="R4877" s="153"/>
      <c r="S4877" s="152"/>
      <c r="T4877" s="153"/>
      <c r="X4877" s="69" t="str">
        <f t="shared" si="156"/>
        <v/>
      </c>
      <c r="Y4877" s="69" t="str">
        <f t="shared" si="157"/>
        <v/>
      </c>
    </row>
    <row r="4878" spans="8:25" x14ac:dyDescent="0.25">
      <c r="H4878" s="155"/>
      <c r="I4878" s="151"/>
      <c r="J4878" s="152"/>
      <c r="K4878" s="153"/>
      <c r="L4878" s="153"/>
      <c r="M4878" s="153"/>
      <c r="N4878" s="153"/>
      <c r="O4878" s="153"/>
      <c r="P4878" s="153"/>
      <c r="Q4878" s="153"/>
      <c r="R4878" s="153"/>
      <c r="S4878" s="152"/>
      <c r="T4878" s="153"/>
      <c r="X4878" s="69" t="str">
        <f t="shared" si="156"/>
        <v/>
      </c>
      <c r="Y4878" s="69" t="str">
        <f t="shared" si="157"/>
        <v/>
      </c>
    </row>
    <row r="4879" spans="8:25" x14ac:dyDescent="0.25">
      <c r="H4879" s="155"/>
      <c r="I4879" s="151"/>
      <c r="J4879" s="152"/>
      <c r="K4879" s="153"/>
      <c r="L4879" s="153"/>
      <c r="M4879" s="153"/>
      <c r="N4879" s="153"/>
      <c r="O4879" s="153"/>
      <c r="P4879" s="153"/>
      <c r="Q4879" s="153"/>
      <c r="R4879" s="153"/>
      <c r="S4879" s="152"/>
      <c r="T4879" s="153"/>
      <c r="X4879" s="69" t="str">
        <f t="shared" si="156"/>
        <v/>
      </c>
      <c r="Y4879" s="69" t="str">
        <f t="shared" si="157"/>
        <v/>
      </c>
    </row>
    <row r="4880" spans="8:25" x14ac:dyDescent="0.25">
      <c r="H4880" s="155"/>
      <c r="I4880" s="151"/>
      <c r="J4880" s="152"/>
      <c r="K4880" s="153"/>
      <c r="L4880" s="153"/>
      <c r="M4880" s="153"/>
      <c r="N4880" s="153"/>
      <c r="O4880" s="153"/>
      <c r="P4880" s="153"/>
      <c r="Q4880" s="153"/>
      <c r="R4880" s="153"/>
      <c r="S4880" s="152"/>
      <c r="T4880" s="153"/>
      <c r="X4880" s="69" t="str">
        <f t="shared" si="156"/>
        <v/>
      </c>
      <c r="Y4880" s="69" t="str">
        <f t="shared" si="157"/>
        <v/>
      </c>
    </row>
    <row r="4881" spans="8:25" x14ac:dyDescent="0.25">
      <c r="H4881" s="155"/>
      <c r="I4881" s="151"/>
      <c r="J4881" s="152"/>
      <c r="K4881" s="153"/>
      <c r="L4881" s="153"/>
      <c r="M4881" s="153"/>
      <c r="N4881" s="153"/>
      <c r="O4881" s="153"/>
      <c r="P4881" s="153"/>
      <c r="Q4881" s="153"/>
      <c r="R4881" s="153"/>
      <c r="S4881" s="152"/>
      <c r="T4881" s="153"/>
      <c r="X4881" s="69" t="str">
        <f t="shared" si="156"/>
        <v/>
      </c>
      <c r="Y4881" s="69" t="str">
        <f t="shared" si="157"/>
        <v/>
      </c>
    </row>
    <row r="4882" spans="8:25" x14ac:dyDescent="0.25">
      <c r="H4882" s="155"/>
      <c r="I4882" s="151"/>
      <c r="J4882" s="152"/>
      <c r="K4882" s="153"/>
      <c r="L4882" s="153"/>
      <c r="M4882" s="153"/>
      <c r="N4882" s="153"/>
      <c r="O4882" s="153"/>
      <c r="P4882" s="153"/>
      <c r="Q4882" s="153"/>
      <c r="R4882" s="153"/>
      <c r="S4882" s="152"/>
      <c r="T4882" s="153"/>
      <c r="X4882" s="69" t="str">
        <f t="shared" si="156"/>
        <v/>
      </c>
      <c r="Y4882" s="69" t="str">
        <f t="shared" si="157"/>
        <v/>
      </c>
    </row>
    <row r="4883" spans="8:25" x14ac:dyDescent="0.25">
      <c r="H4883" s="155"/>
      <c r="I4883" s="151"/>
      <c r="J4883" s="152"/>
      <c r="K4883" s="153"/>
      <c r="L4883" s="153"/>
      <c r="M4883" s="153"/>
      <c r="N4883" s="153"/>
      <c r="O4883" s="153"/>
      <c r="P4883" s="153"/>
      <c r="Q4883" s="153"/>
      <c r="R4883" s="153"/>
      <c r="S4883" s="152"/>
      <c r="T4883" s="153"/>
      <c r="X4883" s="69" t="str">
        <f t="shared" si="156"/>
        <v/>
      </c>
      <c r="Y4883" s="69" t="str">
        <f t="shared" si="157"/>
        <v/>
      </c>
    </row>
    <row r="4884" spans="8:25" x14ac:dyDescent="0.25">
      <c r="H4884" s="155"/>
      <c r="I4884" s="151"/>
      <c r="J4884" s="152"/>
      <c r="K4884" s="153"/>
      <c r="L4884" s="153"/>
      <c r="M4884" s="153"/>
      <c r="N4884" s="153"/>
      <c r="O4884" s="153"/>
      <c r="P4884" s="153"/>
      <c r="Q4884" s="153"/>
      <c r="R4884" s="153"/>
      <c r="S4884" s="152"/>
      <c r="T4884" s="153"/>
      <c r="X4884" s="69" t="str">
        <f t="shared" si="156"/>
        <v/>
      </c>
      <c r="Y4884" s="69" t="str">
        <f t="shared" si="157"/>
        <v/>
      </c>
    </row>
    <row r="4885" spans="8:25" x14ac:dyDescent="0.25">
      <c r="H4885" s="155"/>
      <c r="I4885" s="151"/>
      <c r="J4885" s="152"/>
      <c r="K4885" s="153"/>
      <c r="L4885" s="153"/>
      <c r="M4885" s="153"/>
      <c r="N4885" s="153"/>
      <c r="O4885" s="153"/>
      <c r="P4885" s="153"/>
      <c r="Q4885" s="153"/>
      <c r="R4885" s="153"/>
      <c r="S4885" s="152"/>
      <c r="T4885" s="153"/>
      <c r="X4885" s="69" t="str">
        <f t="shared" si="156"/>
        <v/>
      </c>
      <c r="Y4885" s="69" t="str">
        <f t="shared" si="157"/>
        <v/>
      </c>
    </row>
    <row r="4886" spans="8:25" x14ac:dyDescent="0.25">
      <c r="H4886" s="155"/>
      <c r="I4886" s="151"/>
      <c r="J4886" s="152"/>
      <c r="K4886" s="153"/>
      <c r="L4886" s="153"/>
      <c r="M4886" s="153"/>
      <c r="N4886" s="153"/>
      <c r="O4886" s="153"/>
      <c r="P4886" s="153"/>
      <c r="Q4886" s="153"/>
      <c r="R4886" s="153"/>
      <c r="S4886" s="152"/>
      <c r="T4886" s="153"/>
      <c r="X4886" s="69" t="str">
        <f t="shared" si="156"/>
        <v/>
      </c>
      <c r="Y4886" s="69" t="str">
        <f t="shared" si="157"/>
        <v/>
      </c>
    </row>
    <row r="4887" spans="8:25" x14ac:dyDescent="0.25">
      <c r="H4887" s="155"/>
      <c r="I4887" s="151"/>
      <c r="J4887" s="152"/>
      <c r="K4887" s="153"/>
      <c r="L4887" s="153"/>
      <c r="M4887" s="153"/>
      <c r="N4887" s="153"/>
      <c r="O4887" s="153"/>
      <c r="P4887" s="153"/>
      <c r="Q4887" s="153"/>
      <c r="R4887" s="153"/>
      <c r="S4887" s="152"/>
      <c r="T4887" s="153"/>
      <c r="X4887" s="69" t="str">
        <f t="shared" si="156"/>
        <v/>
      </c>
      <c r="Y4887" s="69" t="str">
        <f t="shared" si="157"/>
        <v/>
      </c>
    </row>
    <row r="4888" spans="8:25" x14ac:dyDescent="0.25">
      <c r="H4888" s="155"/>
      <c r="I4888" s="151"/>
      <c r="J4888" s="152"/>
      <c r="K4888" s="153"/>
      <c r="L4888" s="153"/>
      <c r="M4888" s="153"/>
      <c r="N4888" s="153"/>
      <c r="O4888" s="153"/>
      <c r="P4888" s="153"/>
      <c r="Q4888" s="153"/>
      <c r="R4888" s="153"/>
      <c r="S4888" s="152"/>
      <c r="T4888" s="153"/>
      <c r="X4888" s="69" t="str">
        <f t="shared" si="156"/>
        <v/>
      </c>
      <c r="Y4888" s="69" t="str">
        <f t="shared" si="157"/>
        <v/>
      </c>
    </row>
    <row r="4889" spans="8:25" x14ac:dyDescent="0.25">
      <c r="H4889" s="155"/>
      <c r="I4889" s="151"/>
      <c r="J4889" s="152"/>
      <c r="K4889" s="153"/>
      <c r="L4889" s="153"/>
      <c r="M4889" s="153"/>
      <c r="N4889" s="153"/>
      <c r="O4889" s="153"/>
      <c r="P4889" s="153"/>
      <c r="Q4889" s="153"/>
      <c r="R4889" s="153"/>
      <c r="S4889" s="152"/>
      <c r="T4889" s="153"/>
      <c r="X4889" s="69" t="str">
        <f t="shared" si="156"/>
        <v/>
      </c>
      <c r="Y4889" s="69" t="str">
        <f t="shared" si="157"/>
        <v/>
      </c>
    </row>
    <row r="4890" spans="8:25" x14ac:dyDescent="0.25">
      <c r="H4890" s="155"/>
      <c r="I4890" s="151"/>
      <c r="J4890" s="152"/>
      <c r="K4890" s="153"/>
      <c r="L4890" s="153"/>
      <c r="M4890" s="153"/>
      <c r="N4890" s="153"/>
      <c r="O4890" s="153"/>
      <c r="P4890" s="153"/>
      <c r="Q4890" s="153"/>
      <c r="R4890" s="153"/>
      <c r="S4890" s="152"/>
      <c r="T4890" s="153"/>
      <c r="X4890" s="69" t="str">
        <f t="shared" si="156"/>
        <v/>
      </c>
      <c r="Y4890" s="69" t="str">
        <f t="shared" si="157"/>
        <v/>
      </c>
    </row>
    <row r="4891" spans="8:25" x14ac:dyDescent="0.25">
      <c r="H4891" s="155"/>
      <c r="I4891" s="151"/>
      <c r="J4891" s="152"/>
      <c r="K4891" s="153"/>
      <c r="L4891" s="153"/>
      <c r="M4891" s="153"/>
      <c r="N4891" s="153"/>
      <c r="O4891" s="153"/>
      <c r="P4891" s="153"/>
      <c r="Q4891" s="153"/>
      <c r="R4891" s="153"/>
      <c r="S4891" s="152"/>
      <c r="T4891" s="153"/>
      <c r="X4891" s="69" t="str">
        <f t="shared" si="156"/>
        <v/>
      </c>
      <c r="Y4891" s="69" t="str">
        <f t="shared" si="157"/>
        <v/>
      </c>
    </row>
    <row r="4892" spans="8:25" x14ac:dyDescent="0.25">
      <c r="H4892" s="155"/>
      <c r="I4892" s="151"/>
      <c r="J4892" s="152"/>
      <c r="K4892" s="153"/>
      <c r="L4892" s="153"/>
      <c r="M4892" s="153"/>
      <c r="N4892" s="153"/>
      <c r="O4892" s="153"/>
      <c r="P4892" s="153"/>
      <c r="Q4892" s="153"/>
      <c r="R4892" s="153"/>
      <c r="S4892" s="152"/>
      <c r="T4892" s="153"/>
      <c r="X4892" s="69" t="str">
        <f t="shared" si="156"/>
        <v/>
      </c>
      <c r="Y4892" s="69" t="str">
        <f t="shared" si="157"/>
        <v/>
      </c>
    </row>
    <row r="4893" spans="8:25" x14ac:dyDescent="0.25">
      <c r="H4893" s="155"/>
      <c r="I4893" s="151"/>
      <c r="J4893" s="152"/>
      <c r="K4893" s="153"/>
      <c r="L4893" s="153"/>
      <c r="M4893" s="153"/>
      <c r="N4893" s="153"/>
      <c r="O4893" s="153"/>
      <c r="P4893" s="153"/>
      <c r="Q4893" s="153"/>
      <c r="R4893" s="153"/>
      <c r="S4893" s="152"/>
      <c r="T4893" s="153"/>
      <c r="X4893" s="69" t="str">
        <f t="shared" si="156"/>
        <v/>
      </c>
      <c r="Y4893" s="69" t="str">
        <f t="shared" si="157"/>
        <v/>
      </c>
    </row>
    <row r="4894" spans="8:25" x14ac:dyDescent="0.25">
      <c r="H4894" s="155"/>
      <c r="I4894" s="151"/>
      <c r="J4894" s="152"/>
      <c r="K4894" s="153"/>
      <c r="L4894" s="153"/>
      <c r="M4894" s="153"/>
      <c r="N4894" s="153"/>
      <c r="O4894" s="153"/>
      <c r="P4894" s="153"/>
      <c r="Q4894" s="153"/>
      <c r="R4894" s="153"/>
      <c r="S4894" s="152"/>
      <c r="T4894" s="153"/>
      <c r="X4894" s="69" t="str">
        <f t="shared" si="156"/>
        <v/>
      </c>
      <c r="Y4894" s="69" t="str">
        <f t="shared" si="157"/>
        <v/>
      </c>
    </row>
    <row r="4895" spans="8:25" x14ac:dyDescent="0.25">
      <c r="H4895" s="155"/>
      <c r="I4895" s="151"/>
      <c r="J4895" s="152"/>
      <c r="K4895" s="153"/>
      <c r="L4895" s="153"/>
      <c r="M4895" s="153"/>
      <c r="N4895" s="153"/>
      <c r="O4895" s="153"/>
      <c r="P4895" s="153"/>
      <c r="Q4895" s="153"/>
      <c r="R4895" s="153"/>
      <c r="S4895" s="152"/>
      <c r="T4895" s="153"/>
      <c r="X4895" s="69" t="str">
        <f t="shared" si="156"/>
        <v/>
      </c>
      <c r="Y4895" s="69" t="str">
        <f t="shared" si="157"/>
        <v/>
      </c>
    </row>
    <row r="4896" spans="8:25" x14ac:dyDescent="0.25">
      <c r="H4896" s="155"/>
      <c r="I4896" s="151"/>
      <c r="J4896" s="152"/>
      <c r="K4896" s="153"/>
      <c r="L4896" s="153"/>
      <c r="M4896" s="153"/>
      <c r="N4896" s="153"/>
      <c r="O4896" s="153"/>
      <c r="P4896" s="153"/>
      <c r="Q4896" s="153"/>
      <c r="R4896" s="153"/>
      <c r="S4896" s="152"/>
      <c r="T4896" s="153"/>
      <c r="X4896" s="69" t="str">
        <f t="shared" si="156"/>
        <v/>
      </c>
      <c r="Y4896" s="69" t="str">
        <f t="shared" si="157"/>
        <v/>
      </c>
    </row>
    <row r="4897" spans="8:25" x14ac:dyDescent="0.25">
      <c r="H4897" s="155"/>
      <c r="I4897" s="151"/>
      <c r="J4897" s="152"/>
      <c r="K4897" s="153"/>
      <c r="L4897" s="153"/>
      <c r="M4897" s="153"/>
      <c r="N4897" s="153"/>
      <c r="O4897" s="153"/>
      <c r="P4897" s="153"/>
      <c r="Q4897" s="153"/>
      <c r="R4897" s="153"/>
      <c r="S4897" s="152"/>
      <c r="T4897" s="153"/>
      <c r="X4897" s="69" t="str">
        <f t="shared" si="156"/>
        <v/>
      </c>
      <c r="Y4897" s="69" t="str">
        <f t="shared" si="157"/>
        <v/>
      </c>
    </row>
    <row r="4898" spans="8:25" x14ac:dyDescent="0.25">
      <c r="H4898" s="155"/>
      <c r="I4898" s="151"/>
      <c r="J4898" s="152"/>
      <c r="K4898" s="153"/>
      <c r="L4898" s="153"/>
      <c r="M4898" s="153"/>
      <c r="N4898" s="153"/>
      <c r="O4898" s="153"/>
      <c r="P4898" s="153"/>
      <c r="Q4898" s="153"/>
      <c r="R4898" s="153"/>
      <c r="S4898" s="152"/>
      <c r="T4898" s="153"/>
      <c r="X4898" s="69" t="str">
        <f t="shared" si="156"/>
        <v/>
      </c>
      <c r="Y4898" s="69" t="str">
        <f t="shared" si="157"/>
        <v/>
      </c>
    </row>
    <row r="4899" spans="8:25" x14ac:dyDescent="0.25">
      <c r="H4899" s="155"/>
      <c r="I4899" s="151"/>
      <c r="J4899" s="152"/>
      <c r="K4899" s="153"/>
      <c r="L4899" s="153"/>
      <c r="M4899" s="153"/>
      <c r="N4899" s="153"/>
      <c r="O4899" s="153"/>
      <c r="P4899" s="153"/>
      <c r="Q4899" s="153"/>
      <c r="R4899" s="153"/>
      <c r="S4899" s="152"/>
      <c r="T4899" s="153"/>
      <c r="X4899" s="69" t="str">
        <f t="shared" si="156"/>
        <v/>
      </c>
      <c r="Y4899" s="69" t="str">
        <f t="shared" si="157"/>
        <v/>
      </c>
    </row>
    <row r="4900" spans="8:25" x14ac:dyDescent="0.25">
      <c r="H4900" s="155"/>
      <c r="I4900" s="151"/>
      <c r="J4900" s="152"/>
      <c r="K4900" s="153"/>
      <c r="L4900" s="153"/>
      <c r="M4900" s="153"/>
      <c r="N4900" s="153"/>
      <c r="O4900" s="153"/>
      <c r="P4900" s="153"/>
      <c r="Q4900" s="153"/>
      <c r="R4900" s="153"/>
      <c r="S4900" s="152"/>
      <c r="T4900" s="153"/>
      <c r="X4900" s="69" t="str">
        <f t="shared" si="156"/>
        <v/>
      </c>
      <c r="Y4900" s="69" t="str">
        <f t="shared" si="157"/>
        <v/>
      </c>
    </row>
    <row r="4901" spans="8:25" x14ac:dyDescent="0.25">
      <c r="H4901" s="155"/>
      <c r="I4901" s="151"/>
      <c r="J4901" s="152"/>
      <c r="K4901" s="153"/>
      <c r="L4901" s="153"/>
      <c r="M4901" s="153"/>
      <c r="N4901" s="153"/>
      <c r="O4901" s="153"/>
      <c r="P4901" s="153"/>
      <c r="Q4901" s="153"/>
      <c r="R4901" s="153"/>
      <c r="S4901" s="152"/>
      <c r="T4901" s="153"/>
      <c r="X4901" s="69" t="str">
        <f t="shared" si="156"/>
        <v/>
      </c>
      <c r="Y4901" s="69" t="str">
        <f t="shared" si="157"/>
        <v/>
      </c>
    </row>
    <row r="4902" spans="8:25" x14ac:dyDescent="0.25">
      <c r="H4902" s="155"/>
      <c r="I4902" s="151"/>
      <c r="J4902" s="152"/>
      <c r="K4902" s="153"/>
      <c r="L4902" s="153"/>
      <c r="M4902" s="153"/>
      <c r="N4902" s="153"/>
      <c r="O4902" s="153"/>
      <c r="P4902" s="153"/>
      <c r="Q4902" s="153"/>
      <c r="R4902" s="153"/>
      <c r="S4902" s="152"/>
      <c r="T4902" s="153"/>
      <c r="X4902" s="69" t="str">
        <f t="shared" si="156"/>
        <v/>
      </c>
      <c r="Y4902" s="69" t="str">
        <f t="shared" si="157"/>
        <v/>
      </c>
    </row>
    <row r="4903" spans="8:25" x14ac:dyDescent="0.25">
      <c r="H4903" s="155"/>
      <c r="I4903" s="151"/>
      <c r="J4903" s="152"/>
      <c r="K4903" s="153"/>
      <c r="L4903" s="153"/>
      <c r="M4903" s="153"/>
      <c r="N4903" s="153"/>
      <c r="O4903" s="153"/>
      <c r="P4903" s="153"/>
      <c r="Q4903" s="153"/>
      <c r="R4903" s="153"/>
      <c r="S4903" s="152"/>
      <c r="T4903" s="153"/>
      <c r="X4903" s="69" t="str">
        <f t="shared" si="156"/>
        <v/>
      </c>
      <c r="Y4903" s="69" t="str">
        <f t="shared" si="157"/>
        <v/>
      </c>
    </row>
    <row r="4904" spans="8:25" x14ac:dyDescent="0.25">
      <c r="H4904" s="155"/>
      <c r="I4904" s="151"/>
      <c r="J4904" s="152"/>
      <c r="K4904" s="153"/>
      <c r="L4904" s="153"/>
      <c r="M4904" s="153"/>
      <c r="N4904" s="153"/>
      <c r="O4904" s="153"/>
      <c r="P4904" s="153"/>
      <c r="Q4904" s="153"/>
      <c r="R4904" s="153"/>
      <c r="S4904" s="152"/>
      <c r="T4904" s="153"/>
      <c r="X4904" s="69" t="str">
        <f t="shared" si="156"/>
        <v/>
      </c>
      <c r="Y4904" s="69" t="str">
        <f t="shared" si="157"/>
        <v/>
      </c>
    </row>
    <row r="4905" spans="8:25" x14ac:dyDescent="0.25">
      <c r="H4905" s="155"/>
      <c r="I4905" s="151"/>
      <c r="J4905" s="152"/>
      <c r="K4905" s="153"/>
      <c r="L4905" s="153"/>
      <c r="M4905" s="153"/>
      <c r="N4905" s="153"/>
      <c r="O4905" s="153"/>
      <c r="P4905" s="153"/>
      <c r="Q4905" s="153"/>
      <c r="R4905" s="153"/>
      <c r="S4905" s="152"/>
      <c r="T4905" s="153"/>
      <c r="X4905" s="69" t="str">
        <f t="shared" si="156"/>
        <v/>
      </c>
      <c r="Y4905" s="69" t="str">
        <f t="shared" si="157"/>
        <v/>
      </c>
    </row>
    <row r="4906" spans="8:25" x14ac:dyDescent="0.25">
      <c r="H4906" s="155"/>
      <c r="I4906" s="151"/>
      <c r="J4906" s="152"/>
      <c r="K4906" s="153"/>
      <c r="L4906" s="153"/>
      <c r="M4906" s="153"/>
      <c r="N4906" s="153"/>
      <c r="O4906" s="153"/>
      <c r="P4906" s="153"/>
      <c r="Q4906" s="153"/>
      <c r="R4906" s="153"/>
      <c r="S4906" s="152"/>
      <c r="T4906" s="153"/>
      <c r="X4906" s="69" t="str">
        <f t="shared" si="156"/>
        <v/>
      </c>
      <c r="Y4906" s="69" t="str">
        <f t="shared" si="157"/>
        <v/>
      </c>
    </row>
    <row r="4907" spans="8:25" x14ac:dyDescent="0.25">
      <c r="H4907" s="155"/>
      <c r="I4907" s="151"/>
      <c r="J4907" s="152"/>
      <c r="K4907" s="153"/>
      <c r="L4907" s="153"/>
      <c r="M4907" s="153"/>
      <c r="N4907" s="153"/>
      <c r="O4907" s="153"/>
      <c r="P4907" s="153"/>
      <c r="Q4907" s="153"/>
      <c r="R4907" s="153"/>
      <c r="S4907" s="152"/>
      <c r="T4907" s="153"/>
      <c r="X4907" s="69" t="str">
        <f t="shared" si="156"/>
        <v/>
      </c>
      <c r="Y4907" s="69" t="str">
        <f t="shared" si="157"/>
        <v/>
      </c>
    </row>
    <row r="4908" spans="8:25" x14ac:dyDescent="0.25">
      <c r="H4908" s="155"/>
      <c r="I4908" s="151"/>
      <c r="J4908" s="152"/>
      <c r="K4908" s="153"/>
      <c r="L4908" s="153"/>
      <c r="M4908" s="153"/>
      <c r="N4908" s="153"/>
      <c r="O4908" s="153"/>
      <c r="P4908" s="153"/>
      <c r="Q4908" s="153"/>
      <c r="R4908" s="153"/>
      <c r="S4908" s="152"/>
      <c r="T4908" s="153"/>
      <c r="X4908" s="69" t="str">
        <f t="shared" si="156"/>
        <v/>
      </c>
      <c r="Y4908" s="69" t="str">
        <f t="shared" si="157"/>
        <v/>
      </c>
    </row>
    <row r="4909" spans="8:25" x14ac:dyDescent="0.25">
      <c r="H4909" s="155"/>
      <c r="I4909" s="151"/>
      <c r="J4909" s="152"/>
      <c r="K4909" s="153"/>
      <c r="L4909" s="153"/>
      <c r="M4909" s="153"/>
      <c r="N4909" s="153"/>
      <c r="O4909" s="153"/>
      <c r="P4909" s="153"/>
      <c r="Q4909" s="153"/>
      <c r="R4909" s="153"/>
      <c r="S4909" s="152"/>
      <c r="T4909" s="153"/>
      <c r="X4909" s="69" t="str">
        <f t="shared" si="156"/>
        <v/>
      </c>
      <c r="Y4909" s="69" t="str">
        <f t="shared" si="157"/>
        <v/>
      </c>
    </row>
    <row r="4910" spans="8:25" x14ac:dyDescent="0.25">
      <c r="H4910" s="155"/>
      <c r="I4910" s="151"/>
      <c r="J4910" s="152"/>
      <c r="K4910" s="153"/>
      <c r="L4910" s="153"/>
      <c r="M4910" s="153"/>
      <c r="N4910" s="153"/>
      <c r="O4910" s="153"/>
      <c r="P4910" s="153"/>
      <c r="Q4910" s="153"/>
      <c r="R4910" s="153"/>
      <c r="S4910" s="152"/>
      <c r="T4910" s="153"/>
      <c r="X4910" s="69" t="str">
        <f t="shared" si="156"/>
        <v/>
      </c>
      <c r="Y4910" s="69" t="str">
        <f t="shared" si="157"/>
        <v/>
      </c>
    </row>
    <row r="4911" spans="8:25" x14ac:dyDescent="0.25">
      <c r="H4911" s="155"/>
      <c r="I4911" s="151"/>
      <c r="J4911" s="152"/>
      <c r="K4911" s="153"/>
      <c r="L4911" s="153"/>
      <c r="M4911" s="153"/>
      <c r="N4911" s="153"/>
      <c r="O4911" s="153"/>
      <c r="P4911" s="153"/>
      <c r="Q4911" s="153"/>
      <c r="R4911" s="153"/>
      <c r="S4911" s="152"/>
      <c r="T4911" s="153"/>
      <c r="X4911" s="69" t="str">
        <f t="shared" si="156"/>
        <v/>
      </c>
      <c r="Y4911" s="69" t="str">
        <f t="shared" si="157"/>
        <v/>
      </c>
    </row>
    <row r="4912" spans="8:25" x14ac:dyDescent="0.25">
      <c r="H4912" s="155"/>
      <c r="I4912" s="151"/>
      <c r="J4912" s="152"/>
      <c r="K4912" s="153"/>
      <c r="L4912" s="153"/>
      <c r="M4912" s="153"/>
      <c r="N4912" s="153"/>
      <c r="O4912" s="153"/>
      <c r="P4912" s="153"/>
      <c r="Q4912" s="153"/>
      <c r="R4912" s="153"/>
      <c r="S4912" s="152"/>
      <c r="T4912" s="153"/>
      <c r="X4912" s="69" t="str">
        <f t="shared" si="156"/>
        <v/>
      </c>
      <c r="Y4912" s="69" t="str">
        <f t="shared" si="157"/>
        <v/>
      </c>
    </row>
    <row r="4913" spans="8:25" x14ac:dyDescent="0.25">
      <c r="H4913" s="155"/>
      <c r="I4913" s="151"/>
      <c r="J4913" s="152"/>
      <c r="K4913" s="153"/>
      <c r="L4913" s="153"/>
      <c r="M4913" s="153"/>
      <c r="N4913" s="153"/>
      <c r="O4913" s="153"/>
      <c r="P4913" s="153"/>
      <c r="Q4913" s="153"/>
      <c r="R4913" s="153"/>
      <c r="S4913" s="152"/>
      <c r="T4913" s="153"/>
      <c r="X4913" s="69" t="str">
        <f t="shared" si="156"/>
        <v/>
      </c>
      <c r="Y4913" s="69" t="str">
        <f t="shared" si="157"/>
        <v/>
      </c>
    </row>
    <row r="4914" spans="8:25" x14ac:dyDescent="0.25">
      <c r="H4914" s="155"/>
      <c r="I4914" s="151"/>
      <c r="J4914" s="152"/>
      <c r="K4914" s="153"/>
      <c r="L4914" s="153"/>
      <c r="M4914" s="153"/>
      <c r="N4914" s="153"/>
      <c r="O4914" s="153"/>
      <c r="P4914" s="153"/>
      <c r="Q4914" s="153"/>
      <c r="R4914" s="153"/>
      <c r="S4914" s="152"/>
      <c r="T4914" s="153"/>
      <c r="X4914" s="69" t="str">
        <f t="shared" si="156"/>
        <v/>
      </c>
      <c r="Y4914" s="69" t="str">
        <f t="shared" si="157"/>
        <v/>
      </c>
    </row>
    <row r="4915" spans="8:25" x14ac:dyDescent="0.25">
      <c r="H4915" s="155"/>
      <c r="I4915" s="151"/>
      <c r="J4915" s="152"/>
      <c r="K4915" s="153"/>
      <c r="L4915" s="153"/>
      <c r="M4915" s="153"/>
      <c r="N4915" s="153"/>
      <c r="O4915" s="153"/>
      <c r="P4915" s="153"/>
      <c r="Q4915" s="153"/>
      <c r="R4915" s="153"/>
      <c r="S4915" s="152"/>
      <c r="T4915" s="153"/>
      <c r="X4915" s="69" t="str">
        <f t="shared" si="156"/>
        <v/>
      </c>
      <c r="Y4915" s="69" t="str">
        <f t="shared" si="157"/>
        <v/>
      </c>
    </row>
    <row r="4916" spans="8:25" x14ac:dyDescent="0.25">
      <c r="H4916" s="155"/>
      <c r="I4916" s="151"/>
      <c r="J4916" s="152"/>
      <c r="K4916" s="153"/>
      <c r="L4916" s="153"/>
      <c r="M4916" s="153"/>
      <c r="N4916" s="153"/>
      <c r="O4916" s="153"/>
      <c r="P4916" s="153"/>
      <c r="Q4916" s="153"/>
      <c r="R4916" s="153"/>
      <c r="S4916" s="152"/>
      <c r="T4916" s="153"/>
      <c r="X4916" s="69" t="str">
        <f t="shared" si="156"/>
        <v/>
      </c>
      <c r="Y4916" s="69" t="str">
        <f t="shared" si="157"/>
        <v/>
      </c>
    </row>
    <row r="4917" spans="8:25" x14ac:dyDescent="0.25">
      <c r="H4917" s="155"/>
      <c r="I4917" s="151"/>
      <c r="J4917" s="152"/>
      <c r="K4917" s="153"/>
      <c r="L4917" s="153"/>
      <c r="M4917" s="153"/>
      <c r="N4917" s="153"/>
      <c r="O4917" s="153"/>
      <c r="P4917" s="153"/>
      <c r="Q4917" s="153"/>
      <c r="R4917" s="153"/>
      <c r="S4917" s="152"/>
      <c r="T4917" s="153"/>
      <c r="X4917" s="69" t="str">
        <f t="shared" si="156"/>
        <v/>
      </c>
      <c r="Y4917" s="69" t="str">
        <f t="shared" si="157"/>
        <v/>
      </c>
    </row>
    <row r="4918" spans="8:25" x14ac:dyDescent="0.25">
      <c r="H4918" s="155"/>
      <c r="I4918" s="151"/>
      <c r="J4918" s="152"/>
      <c r="K4918" s="153"/>
      <c r="L4918" s="153"/>
      <c r="M4918" s="153"/>
      <c r="N4918" s="153"/>
      <c r="O4918" s="153"/>
      <c r="P4918" s="153"/>
      <c r="Q4918" s="153"/>
      <c r="R4918" s="153"/>
      <c r="S4918" s="152"/>
      <c r="T4918" s="153"/>
      <c r="X4918" s="69" t="str">
        <f t="shared" si="156"/>
        <v/>
      </c>
      <c r="Y4918" s="69" t="str">
        <f t="shared" si="157"/>
        <v/>
      </c>
    </row>
    <row r="4919" spans="8:25" x14ac:dyDescent="0.25">
      <c r="H4919" s="155"/>
      <c r="I4919" s="151"/>
      <c r="J4919" s="152"/>
      <c r="K4919" s="153"/>
      <c r="L4919" s="153"/>
      <c r="M4919" s="153"/>
      <c r="N4919" s="153"/>
      <c r="O4919" s="153"/>
      <c r="P4919" s="153"/>
      <c r="Q4919" s="153"/>
      <c r="R4919" s="153"/>
      <c r="S4919" s="152"/>
      <c r="T4919" s="153"/>
      <c r="X4919" s="69" t="str">
        <f t="shared" si="156"/>
        <v/>
      </c>
      <c r="Y4919" s="69" t="str">
        <f t="shared" si="157"/>
        <v/>
      </c>
    </row>
    <row r="4920" spans="8:25" x14ac:dyDescent="0.25">
      <c r="H4920" s="155"/>
      <c r="I4920" s="151"/>
      <c r="J4920" s="152"/>
      <c r="K4920" s="153"/>
      <c r="L4920" s="153"/>
      <c r="M4920" s="153"/>
      <c r="N4920" s="153"/>
      <c r="O4920" s="153"/>
      <c r="P4920" s="153"/>
      <c r="Q4920" s="153"/>
      <c r="R4920" s="153"/>
      <c r="S4920" s="152"/>
      <c r="T4920" s="153"/>
      <c r="X4920" s="69" t="str">
        <f t="shared" si="156"/>
        <v/>
      </c>
      <c r="Y4920" s="69" t="str">
        <f t="shared" si="157"/>
        <v/>
      </c>
    </row>
    <row r="4921" spans="8:25" x14ac:dyDescent="0.25">
      <c r="H4921" s="155"/>
      <c r="I4921" s="151"/>
      <c r="J4921" s="152"/>
      <c r="K4921" s="153"/>
      <c r="L4921" s="153"/>
      <c r="M4921" s="153"/>
      <c r="N4921" s="153"/>
      <c r="O4921" s="153"/>
      <c r="P4921" s="153"/>
      <c r="Q4921" s="153"/>
      <c r="R4921" s="153"/>
      <c r="S4921" s="152"/>
      <c r="T4921" s="153"/>
      <c r="X4921" s="69" t="str">
        <f t="shared" si="156"/>
        <v/>
      </c>
      <c r="Y4921" s="69" t="str">
        <f t="shared" si="157"/>
        <v/>
      </c>
    </row>
    <row r="4922" spans="8:25" x14ac:dyDescent="0.25">
      <c r="H4922" s="155"/>
      <c r="I4922" s="151"/>
      <c r="J4922" s="152"/>
      <c r="K4922" s="153"/>
      <c r="L4922" s="153"/>
      <c r="M4922" s="153"/>
      <c r="N4922" s="153"/>
      <c r="O4922" s="153"/>
      <c r="P4922" s="153"/>
      <c r="Q4922" s="153"/>
      <c r="R4922" s="153"/>
      <c r="S4922" s="152"/>
      <c r="T4922" s="153"/>
      <c r="X4922" s="69" t="str">
        <f t="shared" si="156"/>
        <v/>
      </c>
      <c r="Y4922" s="69" t="str">
        <f t="shared" si="157"/>
        <v/>
      </c>
    </row>
    <row r="4923" spans="8:25" x14ac:dyDescent="0.25">
      <c r="H4923" s="155"/>
      <c r="I4923" s="151"/>
      <c r="J4923" s="152"/>
      <c r="K4923" s="153"/>
      <c r="L4923" s="153"/>
      <c r="M4923" s="153"/>
      <c r="N4923" s="153"/>
      <c r="O4923" s="153"/>
      <c r="P4923" s="153"/>
      <c r="Q4923" s="153"/>
      <c r="R4923" s="153"/>
      <c r="S4923" s="152"/>
      <c r="T4923" s="153"/>
      <c r="X4923" s="69" t="str">
        <f t="shared" si="156"/>
        <v/>
      </c>
      <c r="Y4923" s="69" t="str">
        <f t="shared" si="157"/>
        <v/>
      </c>
    </row>
    <row r="4924" spans="8:25" x14ac:dyDescent="0.25">
      <c r="H4924" s="155"/>
      <c r="I4924" s="151"/>
      <c r="J4924" s="152"/>
      <c r="K4924" s="153"/>
      <c r="L4924" s="153"/>
      <c r="M4924" s="153"/>
      <c r="N4924" s="153"/>
      <c r="O4924" s="153"/>
      <c r="P4924" s="153"/>
      <c r="Q4924" s="153"/>
      <c r="R4924" s="153"/>
      <c r="S4924" s="152"/>
      <c r="T4924" s="153"/>
      <c r="X4924" s="69" t="str">
        <f t="shared" si="156"/>
        <v/>
      </c>
      <c r="Y4924" s="69" t="str">
        <f t="shared" si="157"/>
        <v/>
      </c>
    </row>
    <row r="4925" spans="8:25" x14ac:dyDescent="0.25">
      <c r="H4925" s="155"/>
      <c r="I4925" s="151"/>
      <c r="J4925" s="152"/>
      <c r="K4925" s="153"/>
      <c r="L4925" s="153"/>
      <c r="M4925" s="153"/>
      <c r="N4925" s="153"/>
      <c r="O4925" s="153"/>
      <c r="P4925" s="153"/>
      <c r="Q4925" s="153"/>
      <c r="R4925" s="153"/>
      <c r="S4925" s="152"/>
      <c r="T4925" s="153"/>
      <c r="X4925" s="69" t="str">
        <f t="shared" si="156"/>
        <v/>
      </c>
      <c r="Y4925" s="69" t="str">
        <f t="shared" si="157"/>
        <v/>
      </c>
    </row>
    <row r="4926" spans="8:25" x14ac:dyDescent="0.25">
      <c r="H4926" s="155"/>
      <c r="I4926" s="151"/>
      <c r="J4926" s="152"/>
      <c r="K4926" s="153"/>
      <c r="L4926" s="153"/>
      <c r="M4926" s="153"/>
      <c r="N4926" s="153"/>
      <c r="O4926" s="153"/>
      <c r="P4926" s="153"/>
      <c r="Q4926" s="153"/>
      <c r="R4926" s="153"/>
      <c r="S4926" s="152"/>
      <c r="T4926" s="153"/>
      <c r="X4926" s="69" t="str">
        <f t="shared" si="156"/>
        <v/>
      </c>
      <c r="Y4926" s="69" t="str">
        <f t="shared" si="157"/>
        <v/>
      </c>
    </row>
    <row r="4927" spans="8:25" x14ac:dyDescent="0.25">
      <c r="H4927" s="155"/>
      <c r="I4927" s="151"/>
      <c r="J4927" s="152"/>
      <c r="K4927" s="153"/>
      <c r="L4927" s="153"/>
      <c r="M4927" s="153"/>
      <c r="N4927" s="153"/>
      <c r="O4927" s="153"/>
      <c r="P4927" s="153"/>
      <c r="Q4927" s="153"/>
      <c r="R4927" s="153"/>
      <c r="S4927" s="152"/>
      <c r="T4927" s="153"/>
      <c r="X4927" s="69" t="str">
        <f t="shared" si="156"/>
        <v/>
      </c>
      <c r="Y4927" s="69" t="str">
        <f t="shared" si="157"/>
        <v/>
      </c>
    </row>
    <row r="4928" spans="8:25" x14ac:dyDescent="0.25">
      <c r="H4928" s="155"/>
      <c r="I4928" s="151"/>
      <c r="J4928" s="152"/>
      <c r="K4928" s="153"/>
      <c r="L4928" s="153"/>
      <c r="M4928" s="153"/>
      <c r="N4928" s="153"/>
      <c r="O4928" s="153"/>
      <c r="P4928" s="153"/>
      <c r="Q4928" s="153"/>
      <c r="R4928" s="153"/>
      <c r="S4928" s="152"/>
      <c r="T4928" s="153"/>
      <c r="X4928" s="69" t="str">
        <f t="shared" si="156"/>
        <v/>
      </c>
      <c r="Y4928" s="69" t="str">
        <f t="shared" si="157"/>
        <v/>
      </c>
    </row>
    <row r="4929" spans="8:25" x14ac:dyDescent="0.25">
      <c r="H4929" s="155"/>
      <c r="I4929" s="151"/>
      <c r="J4929" s="152"/>
      <c r="K4929" s="153"/>
      <c r="L4929" s="153"/>
      <c r="M4929" s="153"/>
      <c r="N4929" s="153"/>
      <c r="O4929" s="153"/>
      <c r="P4929" s="153"/>
      <c r="Q4929" s="153"/>
      <c r="R4929" s="153"/>
      <c r="S4929" s="152"/>
      <c r="T4929" s="153"/>
      <c r="X4929" s="69" t="str">
        <f t="shared" si="156"/>
        <v/>
      </c>
      <c r="Y4929" s="69" t="str">
        <f t="shared" si="157"/>
        <v/>
      </c>
    </row>
    <row r="4930" spans="8:25" x14ac:dyDescent="0.25">
      <c r="H4930" s="155"/>
      <c r="I4930" s="151"/>
      <c r="J4930" s="152"/>
      <c r="K4930" s="153"/>
      <c r="L4930" s="153"/>
      <c r="M4930" s="153"/>
      <c r="N4930" s="153"/>
      <c r="O4930" s="153"/>
      <c r="P4930" s="153"/>
      <c r="Q4930" s="153"/>
      <c r="R4930" s="153"/>
      <c r="S4930" s="152"/>
      <c r="T4930" s="153"/>
      <c r="X4930" s="69" t="str">
        <f t="shared" ref="X4930:X4993" si="158">IF(W4930&lt;&gt;"",W4930-I4930,"")</f>
        <v/>
      </c>
      <c r="Y4930" s="69" t="str">
        <f t="shared" si="157"/>
        <v/>
      </c>
    </row>
    <row r="4931" spans="8:25" x14ac:dyDescent="0.25">
      <c r="H4931" s="155"/>
      <c r="I4931" s="151"/>
      <c r="J4931" s="152"/>
      <c r="K4931" s="153"/>
      <c r="L4931" s="153"/>
      <c r="M4931" s="153"/>
      <c r="N4931" s="153"/>
      <c r="O4931" s="153"/>
      <c r="P4931" s="153"/>
      <c r="Q4931" s="153"/>
      <c r="R4931" s="153"/>
      <c r="S4931" s="152"/>
      <c r="T4931" s="153"/>
      <c r="X4931" s="69" t="str">
        <f t="shared" si="158"/>
        <v/>
      </c>
      <c r="Y4931" s="69" t="str">
        <f t="shared" ref="Y4931:Y4994" si="159">IF(X4931&lt;&gt;"",IF(X4931&lt;365,"&lt; 1 year",IF(X4931&lt;730,"1-2",IF(X4931&lt;1095,"2-3",IF(X4931&lt;1460,"3-4",IF(X4931&lt;1825,"4-5","5+"))))),"")</f>
        <v/>
      </c>
    </row>
    <row r="4932" spans="8:25" x14ac:dyDescent="0.25">
      <c r="H4932" s="155"/>
      <c r="I4932" s="151"/>
      <c r="J4932" s="152"/>
      <c r="K4932" s="153"/>
      <c r="L4932" s="153"/>
      <c r="M4932" s="153"/>
      <c r="N4932" s="153"/>
      <c r="O4932" s="153"/>
      <c r="P4932" s="153"/>
      <c r="Q4932" s="153"/>
      <c r="R4932" s="153"/>
      <c r="S4932" s="152"/>
      <c r="T4932" s="153"/>
      <c r="X4932" s="69" t="str">
        <f t="shared" si="158"/>
        <v/>
      </c>
      <c r="Y4932" s="69" t="str">
        <f t="shared" si="159"/>
        <v/>
      </c>
    </row>
    <row r="4933" spans="8:25" x14ac:dyDescent="0.25">
      <c r="H4933" s="155"/>
      <c r="I4933" s="151"/>
      <c r="J4933" s="152"/>
      <c r="K4933" s="153"/>
      <c r="L4933" s="153"/>
      <c r="M4933" s="153"/>
      <c r="N4933" s="153"/>
      <c r="O4933" s="153"/>
      <c r="P4933" s="153"/>
      <c r="Q4933" s="153"/>
      <c r="R4933" s="153"/>
      <c r="S4933" s="152"/>
      <c r="T4933" s="153"/>
      <c r="X4933" s="69" t="str">
        <f t="shared" si="158"/>
        <v/>
      </c>
      <c r="Y4933" s="69" t="str">
        <f t="shared" si="159"/>
        <v/>
      </c>
    </row>
    <row r="4934" spans="8:25" x14ac:dyDescent="0.25">
      <c r="H4934" s="155"/>
      <c r="I4934" s="151"/>
      <c r="J4934" s="152"/>
      <c r="K4934" s="153"/>
      <c r="L4934" s="153"/>
      <c r="M4934" s="153"/>
      <c r="N4934" s="153"/>
      <c r="O4934" s="153"/>
      <c r="P4934" s="153"/>
      <c r="Q4934" s="153"/>
      <c r="R4934" s="153"/>
      <c r="S4934" s="152"/>
      <c r="T4934" s="153"/>
      <c r="X4934" s="69" t="str">
        <f t="shared" si="158"/>
        <v/>
      </c>
      <c r="Y4934" s="69" t="str">
        <f t="shared" si="159"/>
        <v/>
      </c>
    </row>
    <row r="4935" spans="8:25" x14ac:dyDescent="0.25">
      <c r="H4935" s="155"/>
      <c r="I4935" s="151"/>
      <c r="J4935" s="152"/>
      <c r="K4935" s="153"/>
      <c r="L4935" s="153"/>
      <c r="M4935" s="153"/>
      <c r="N4935" s="153"/>
      <c r="O4935" s="153"/>
      <c r="P4935" s="153"/>
      <c r="Q4935" s="153"/>
      <c r="R4935" s="153"/>
      <c r="S4935" s="152"/>
      <c r="T4935" s="153"/>
      <c r="X4935" s="69" t="str">
        <f t="shared" si="158"/>
        <v/>
      </c>
      <c r="Y4935" s="69" t="str">
        <f t="shared" si="159"/>
        <v/>
      </c>
    </row>
    <row r="4936" spans="8:25" x14ac:dyDescent="0.25">
      <c r="H4936" s="155"/>
      <c r="I4936" s="151"/>
      <c r="J4936" s="152"/>
      <c r="K4936" s="153"/>
      <c r="L4936" s="153"/>
      <c r="M4936" s="153"/>
      <c r="N4936" s="153"/>
      <c r="O4936" s="153"/>
      <c r="P4936" s="153"/>
      <c r="Q4936" s="153"/>
      <c r="R4936" s="153"/>
      <c r="S4936" s="152"/>
      <c r="T4936" s="153"/>
      <c r="X4936" s="69" t="str">
        <f t="shared" si="158"/>
        <v/>
      </c>
      <c r="Y4936" s="69" t="str">
        <f t="shared" si="159"/>
        <v/>
      </c>
    </row>
    <row r="4937" spans="8:25" x14ac:dyDescent="0.25">
      <c r="H4937" s="155"/>
      <c r="I4937" s="151"/>
      <c r="J4937" s="152"/>
      <c r="K4937" s="153"/>
      <c r="L4937" s="153"/>
      <c r="M4937" s="153"/>
      <c r="N4937" s="153"/>
      <c r="O4937" s="153"/>
      <c r="P4937" s="153"/>
      <c r="Q4937" s="153"/>
      <c r="R4937" s="153"/>
      <c r="S4937" s="152"/>
      <c r="T4937" s="153"/>
      <c r="X4937" s="69" t="str">
        <f t="shared" si="158"/>
        <v/>
      </c>
      <c r="Y4937" s="69" t="str">
        <f t="shared" si="159"/>
        <v/>
      </c>
    </row>
    <row r="4938" spans="8:25" x14ac:dyDescent="0.25">
      <c r="H4938" s="155"/>
      <c r="I4938" s="151"/>
      <c r="J4938" s="152"/>
      <c r="K4938" s="153"/>
      <c r="L4938" s="153"/>
      <c r="M4938" s="153"/>
      <c r="N4938" s="153"/>
      <c r="O4938" s="153"/>
      <c r="P4938" s="153"/>
      <c r="Q4938" s="153"/>
      <c r="R4938" s="153"/>
      <c r="S4938" s="152"/>
      <c r="T4938" s="153"/>
      <c r="X4938" s="69" t="str">
        <f t="shared" si="158"/>
        <v/>
      </c>
      <c r="Y4938" s="69" t="str">
        <f t="shared" si="159"/>
        <v/>
      </c>
    </row>
    <row r="4939" spans="8:25" x14ac:dyDescent="0.25">
      <c r="H4939" s="155"/>
      <c r="I4939" s="151"/>
      <c r="J4939" s="152"/>
      <c r="K4939" s="153"/>
      <c r="L4939" s="153"/>
      <c r="M4939" s="153"/>
      <c r="N4939" s="153"/>
      <c r="O4939" s="153"/>
      <c r="P4939" s="153"/>
      <c r="Q4939" s="153"/>
      <c r="R4939" s="153"/>
      <c r="S4939" s="152"/>
      <c r="T4939" s="153"/>
      <c r="X4939" s="69" t="str">
        <f t="shared" si="158"/>
        <v/>
      </c>
      <c r="Y4939" s="69" t="str">
        <f t="shared" si="159"/>
        <v/>
      </c>
    </row>
    <row r="4940" spans="8:25" x14ac:dyDescent="0.25">
      <c r="H4940" s="155"/>
      <c r="I4940" s="151"/>
      <c r="J4940" s="152"/>
      <c r="K4940" s="153"/>
      <c r="L4940" s="153"/>
      <c r="M4940" s="153"/>
      <c r="N4940" s="153"/>
      <c r="O4940" s="153"/>
      <c r="P4940" s="153"/>
      <c r="Q4940" s="153"/>
      <c r="R4940" s="153"/>
      <c r="S4940" s="152"/>
      <c r="T4940" s="153"/>
      <c r="X4940" s="69" t="str">
        <f t="shared" si="158"/>
        <v/>
      </c>
      <c r="Y4940" s="69" t="str">
        <f t="shared" si="159"/>
        <v/>
      </c>
    </row>
    <row r="4941" spans="8:25" x14ac:dyDescent="0.25">
      <c r="H4941" s="155"/>
      <c r="I4941" s="151"/>
      <c r="J4941" s="152"/>
      <c r="K4941" s="153"/>
      <c r="L4941" s="153"/>
      <c r="M4941" s="153"/>
      <c r="N4941" s="153"/>
      <c r="O4941" s="153"/>
      <c r="P4941" s="153"/>
      <c r="Q4941" s="153"/>
      <c r="R4941" s="153"/>
      <c r="S4941" s="152"/>
      <c r="T4941" s="153"/>
      <c r="X4941" s="69" t="str">
        <f t="shared" si="158"/>
        <v/>
      </c>
      <c r="Y4941" s="69" t="str">
        <f t="shared" si="159"/>
        <v/>
      </c>
    </row>
    <row r="4942" spans="8:25" x14ac:dyDescent="0.25">
      <c r="H4942" s="155"/>
      <c r="I4942" s="151"/>
      <c r="J4942" s="152"/>
      <c r="K4942" s="153"/>
      <c r="L4942" s="153"/>
      <c r="M4942" s="153"/>
      <c r="N4942" s="153"/>
      <c r="O4942" s="153"/>
      <c r="P4942" s="153"/>
      <c r="Q4942" s="153"/>
      <c r="R4942" s="153"/>
      <c r="S4942" s="152"/>
      <c r="T4942" s="153"/>
      <c r="X4942" s="69" t="str">
        <f t="shared" si="158"/>
        <v/>
      </c>
      <c r="Y4942" s="69" t="str">
        <f t="shared" si="159"/>
        <v/>
      </c>
    </row>
    <row r="4943" spans="8:25" x14ac:dyDescent="0.25">
      <c r="H4943" s="155"/>
      <c r="I4943" s="151"/>
      <c r="J4943" s="152"/>
      <c r="K4943" s="153"/>
      <c r="L4943" s="153"/>
      <c r="M4943" s="153"/>
      <c r="N4943" s="153"/>
      <c r="O4943" s="153"/>
      <c r="P4943" s="153"/>
      <c r="Q4943" s="153"/>
      <c r="R4943" s="153"/>
      <c r="S4943" s="152"/>
      <c r="T4943" s="153"/>
      <c r="X4943" s="69" t="str">
        <f t="shared" si="158"/>
        <v/>
      </c>
      <c r="Y4943" s="69" t="str">
        <f t="shared" si="159"/>
        <v/>
      </c>
    </row>
    <row r="4944" spans="8:25" x14ac:dyDescent="0.25">
      <c r="H4944" s="155"/>
      <c r="I4944" s="151"/>
      <c r="J4944" s="152"/>
      <c r="K4944" s="153"/>
      <c r="L4944" s="153"/>
      <c r="M4944" s="153"/>
      <c r="N4944" s="153"/>
      <c r="O4944" s="153"/>
      <c r="P4944" s="153"/>
      <c r="Q4944" s="153"/>
      <c r="R4944" s="153"/>
      <c r="S4944" s="152"/>
      <c r="T4944" s="153"/>
      <c r="X4944" s="69" t="str">
        <f t="shared" si="158"/>
        <v/>
      </c>
      <c r="Y4944" s="69" t="str">
        <f t="shared" si="159"/>
        <v/>
      </c>
    </row>
    <row r="4945" spans="8:25" x14ac:dyDescent="0.25">
      <c r="H4945" s="155"/>
      <c r="I4945" s="151"/>
      <c r="J4945" s="152"/>
      <c r="K4945" s="153"/>
      <c r="L4945" s="153"/>
      <c r="M4945" s="153"/>
      <c r="N4945" s="153"/>
      <c r="O4945" s="153"/>
      <c r="P4945" s="153"/>
      <c r="Q4945" s="153"/>
      <c r="R4945" s="153"/>
      <c r="S4945" s="152"/>
      <c r="T4945" s="153"/>
      <c r="X4945" s="69" t="str">
        <f t="shared" si="158"/>
        <v/>
      </c>
      <c r="Y4945" s="69" t="str">
        <f t="shared" si="159"/>
        <v/>
      </c>
    </row>
    <row r="4946" spans="8:25" x14ac:dyDescent="0.25">
      <c r="H4946" s="155"/>
      <c r="I4946" s="151"/>
      <c r="J4946" s="152"/>
      <c r="K4946" s="153"/>
      <c r="L4946" s="153"/>
      <c r="M4946" s="153"/>
      <c r="N4946" s="153"/>
      <c r="O4946" s="153"/>
      <c r="P4946" s="153"/>
      <c r="Q4946" s="153"/>
      <c r="R4946" s="153"/>
      <c r="S4946" s="152"/>
      <c r="T4946" s="153"/>
      <c r="X4946" s="69" t="str">
        <f t="shared" si="158"/>
        <v/>
      </c>
      <c r="Y4946" s="69" t="str">
        <f t="shared" si="159"/>
        <v/>
      </c>
    </row>
    <row r="4947" spans="8:25" x14ac:dyDescent="0.25">
      <c r="H4947" s="155"/>
      <c r="I4947" s="151"/>
      <c r="J4947" s="152"/>
      <c r="K4947" s="153"/>
      <c r="L4947" s="153"/>
      <c r="M4947" s="153"/>
      <c r="N4947" s="153"/>
      <c r="O4947" s="153"/>
      <c r="P4947" s="153"/>
      <c r="Q4947" s="153"/>
      <c r="R4947" s="153"/>
      <c r="S4947" s="152"/>
      <c r="T4947" s="153"/>
      <c r="X4947" s="69" t="str">
        <f t="shared" si="158"/>
        <v/>
      </c>
      <c r="Y4947" s="69" t="str">
        <f t="shared" si="159"/>
        <v/>
      </c>
    </row>
    <row r="4948" spans="8:25" x14ac:dyDescent="0.25">
      <c r="H4948" s="155"/>
      <c r="I4948" s="151"/>
      <c r="J4948" s="152"/>
      <c r="K4948" s="153"/>
      <c r="L4948" s="153"/>
      <c r="M4948" s="153"/>
      <c r="N4948" s="153"/>
      <c r="O4948" s="153"/>
      <c r="P4948" s="153"/>
      <c r="Q4948" s="153"/>
      <c r="R4948" s="153"/>
      <c r="S4948" s="152"/>
      <c r="T4948" s="153"/>
      <c r="X4948" s="69" t="str">
        <f t="shared" si="158"/>
        <v/>
      </c>
      <c r="Y4948" s="69" t="str">
        <f t="shared" si="159"/>
        <v/>
      </c>
    </row>
    <row r="4949" spans="8:25" x14ac:dyDescent="0.25">
      <c r="H4949" s="155"/>
      <c r="I4949" s="151"/>
      <c r="J4949" s="152"/>
      <c r="K4949" s="153"/>
      <c r="L4949" s="153"/>
      <c r="M4949" s="153"/>
      <c r="N4949" s="153"/>
      <c r="O4949" s="153"/>
      <c r="P4949" s="153"/>
      <c r="Q4949" s="153"/>
      <c r="R4949" s="153"/>
      <c r="S4949" s="152"/>
      <c r="T4949" s="153"/>
      <c r="X4949" s="69" t="str">
        <f t="shared" si="158"/>
        <v/>
      </c>
      <c r="Y4949" s="69" t="str">
        <f t="shared" si="159"/>
        <v/>
      </c>
    </row>
    <row r="4950" spans="8:25" x14ac:dyDescent="0.25">
      <c r="H4950" s="155"/>
      <c r="I4950" s="151"/>
      <c r="J4950" s="152"/>
      <c r="K4950" s="153"/>
      <c r="L4950" s="153"/>
      <c r="M4950" s="153"/>
      <c r="N4950" s="153"/>
      <c r="O4950" s="153"/>
      <c r="P4950" s="153"/>
      <c r="Q4950" s="153"/>
      <c r="R4950" s="153"/>
      <c r="S4950" s="152"/>
      <c r="T4950" s="153"/>
      <c r="X4950" s="69" t="str">
        <f t="shared" si="158"/>
        <v/>
      </c>
      <c r="Y4950" s="69" t="str">
        <f t="shared" si="159"/>
        <v/>
      </c>
    </row>
    <row r="4951" spans="8:25" x14ac:dyDescent="0.25">
      <c r="H4951" s="155"/>
      <c r="I4951" s="151"/>
      <c r="J4951" s="152"/>
      <c r="K4951" s="153"/>
      <c r="L4951" s="153"/>
      <c r="M4951" s="153"/>
      <c r="N4951" s="153"/>
      <c r="O4951" s="153"/>
      <c r="P4951" s="153"/>
      <c r="Q4951" s="153"/>
      <c r="R4951" s="153"/>
      <c r="S4951" s="152"/>
      <c r="T4951" s="153"/>
      <c r="X4951" s="69" t="str">
        <f t="shared" si="158"/>
        <v/>
      </c>
      <c r="Y4951" s="69" t="str">
        <f t="shared" si="159"/>
        <v/>
      </c>
    </row>
    <row r="4952" spans="8:25" x14ac:dyDescent="0.25">
      <c r="H4952" s="155"/>
      <c r="I4952" s="151"/>
      <c r="J4952" s="152"/>
      <c r="K4952" s="153"/>
      <c r="L4952" s="153"/>
      <c r="M4952" s="153"/>
      <c r="N4952" s="153"/>
      <c r="O4952" s="153"/>
      <c r="P4952" s="153"/>
      <c r="Q4952" s="153"/>
      <c r="R4952" s="153"/>
      <c r="S4952" s="152"/>
      <c r="T4952" s="153"/>
      <c r="X4952" s="69" t="str">
        <f t="shared" si="158"/>
        <v/>
      </c>
      <c r="Y4952" s="69" t="str">
        <f t="shared" si="159"/>
        <v/>
      </c>
    </row>
    <row r="4953" spans="8:25" x14ac:dyDescent="0.25">
      <c r="H4953" s="155"/>
      <c r="I4953" s="151"/>
      <c r="J4953" s="152"/>
      <c r="K4953" s="153"/>
      <c r="L4953" s="153"/>
      <c r="M4953" s="153"/>
      <c r="N4953" s="153"/>
      <c r="O4953" s="153"/>
      <c r="P4953" s="153"/>
      <c r="Q4953" s="153"/>
      <c r="R4953" s="153"/>
      <c r="S4953" s="152"/>
      <c r="T4953" s="153"/>
      <c r="X4953" s="69" t="str">
        <f t="shared" si="158"/>
        <v/>
      </c>
      <c r="Y4953" s="69" t="str">
        <f t="shared" si="159"/>
        <v/>
      </c>
    </row>
    <row r="4954" spans="8:25" x14ac:dyDescent="0.25">
      <c r="H4954" s="155"/>
      <c r="I4954" s="151"/>
      <c r="J4954" s="152"/>
      <c r="K4954" s="153"/>
      <c r="L4954" s="153"/>
      <c r="M4954" s="153"/>
      <c r="N4954" s="153"/>
      <c r="O4954" s="153"/>
      <c r="P4954" s="153"/>
      <c r="Q4954" s="153"/>
      <c r="R4954" s="153"/>
      <c r="S4954" s="152"/>
      <c r="T4954" s="153"/>
      <c r="X4954" s="69" t="str">
        <f t="shared" si="158"/>
        <v/>
      </c>
      <c r="Y4954" s="69" t="str">
        <f t="shared" si="159"/>
        <v/>
      </c>
    </row>
    <row r="4955" spans="8:25" x14ac:dyDescent="0.25">
      <c r="H4955" s="155"/>
      <c r="I4955" s="151"/>
      <c r="J4955" s="152"/>
      <c r="K4955" s="153"/>
      <c r="L4955" s="153"/>
      <c r="M4955" s="153"/>
      <c r="N4955" s="153"/>
      <c r="O4955" s="153"/>
      <c r="P4955" s="153"/>
      <c r="Q4955" s="153"/>
      <c r="R4955" s="153"/>
      <c r="S4955" s="152"/>
      <c r="T4955" s="153"/>
      <c r="X4955" s="69" t="str">
        <f t="shared" si="158"/>
        <v/>
      </c>
      <c r="Y4955" s="69" t="str">
        <f t="shared" si="159"/>
        <v/>
      </c>
    </row>
    <row r="4956" spans="8:25" x14ac:dyDescent="0.25">
      <c r="H4956" s="155"/>
      <c r="I4956" s="151"/>
      <c r="J4956" s="152"/>
      <c r="K4956" s="153"/>
      <c r="L4956" s="153"/>
      <c r="M4956" s="153"/>
      <c r="N4956" s="153"/>
      <c r="O4956" s="153"/>
      <c r="P4956" s="153"/>
      <c r="Q4956" s="153"/>
      <c r="R4956" s="153"/>
      <c r="S4956" s="152"/>
      <c r="T4956" s="153"/>
      <c r="X4956" s="69" t="str">
        <f t="shared" si="158"/>
        <v/>
      </c>
      <c r="Y4956" s="69" t="str">
        <f t="shared" si="159"/>
        <v/>
      </c>
    </row>
    <row r="4957" spans="8:25" x14ac:dyDescent="0.25">
      <c r="H4957" s="155"/>
      <c r="I4957" s="151"/>
      <c r="J4957" s="152"/>
      <c r="K4957" s="153"/>
      <c r="L4957" s="153"/>
      <c r="M4957" s="153"/>
      <c r="N4957" s="153"/>
      <c r="O4957" s="153"/>
      <c r="P4957" s="153"/>
      <c r="Q4957" s="153"/>
      <c r="R4957" s="153"/>
      <c r="S4957" s="152"/>
      <c r="T4957" s="153"/>
      <c r="X4957" s="69" t="str">
        <f t="shared" si="158"/>
        <v/>
      </c>
      <c r="Y4957" s="69" t="str">
        <f t="shared" si="159"/>
        <v/>
      </c>
    </row>
    <row r="4958" spans="8:25" x14ac:dyDescent="0.25">
      <c r="H4958" s="155"/>
      <c r="I4958" s="151"/>
      <c r="J4958" s="152"/>
      <c r="K4958" s="153"/>
      <c r="L4958" s="153"/>
      <c r="M4958" s="153"/>
      <c r="N4958" s="153"/>
      <c r="O4958" s="153"/>
      <c r="P4958" s="153"/>
      <c r="Q4958" s="153"/>
      <c r="R4958" s="153"/>
      <c r="S4958" s="152"/>
      <c r="T4958" s="153"/>
      <c r="X4958" s="69" t="str">
        <f t="shared" si="158"/>
        <v/>
      </c>
      <c r="Y4958" s="69" t="str">
        <f t="shared" si="159"/>
        <v/>
      </c>
    </row>
    <row r="4959" spans="8:25" x14ac:dyDescent="0.25">
      <c r="H4959" s="155"/>
      <c r="I4959" s="151"/>
      <c r="J4959" s="152"/>
      <c r="K4959" s="153"/>
      <c r="L4959" s="153"/>
      <c r="M4959" s="153"/>
      <c r="N4959" s="153"/>
      <c r="O4959" s="153"/>
      <c r="P4959" s="153"/>
      <c r="Q4959" s="153"/>
      <c r="R4959" s="153"/>
      <c r="S4959" s="152"/>
      <c r="T4959" s="153"/>
      <c r="X4959" s="69" t="str">
        <f t="shared" si="158"/>
        <v/>
      </c>
      <c r="Y4959" s="69" t="str">
        <f t="shared" si="159"/>
        <v/>
      </c>
    </row>
    <row r="4960" spans="8:25" x14ac:dyDescent="0.25">
      <c r="H4960" s="155"/>
      <c r="I4960" s="151"/>
      <c r="J4960" s="152"/>
      <c r="K4960" s="153"/>
      <c r="L4960" s="153"/>
      <c r="M4960" s="153"/>
      <c r="N4960" s="153"/>
      <c r="O4960" s="153"/>
      <c r="P4960" s="153"/>
      <c r="Q4960" s="153"/>
      <c r="R4960" s="153"/>
      <c r="S4960" s="152"/>
      <c r="T4960" s="153"/>
      <c r="X4960" s="69" t="str">
        <f t="shared" si="158"/>
        <v/>
      </c>
      <c r="Y4960" s="69" t="str">
        <f t="shared" si="159"/>
        <v/>
      </c>
    </row>
    <row r="4961" spans="8:25" x14ac:dyDescent="0.25">
      <c r="H4961" s="155"/>
      <c r="I4961" s="151"/>
      <c r="J4961" s="152"/>
      <c r="K4961" s="153"/>
      <c r="L4961" s="153"/>
      <c r="M4961" s="153"/>
      <c r="N4961" s="153"/>
      <c r="O4961" s="153"/>
      <c r="P4961" s="153"/>
      <c r="Q4961" s="153"/>
      <c r="R4961" s="153"/>
      <c r="S4961" s="152"/>
      <c r="T4961" s="153"/>
      <c r="X4961" s="69" t="str">
        <f t="shared" si="158"/>
        <v/>
      </c>
      <c r="Y4961" s="69" t="str">
        <f t="shared" si="159"/>
        <v/>
      </c>
    </row>
    <row r="4962" spans="8:25" x14ac:dyDescent="0.25">
      <c r="H4962" s="155"/>
      <c r="I4962" s="151"/>
      <c r="J4962" s="152"/>
      <c r="K4962" s="153"/>
      <c r="L4962" s="153"/>
      <c r="M4962" s="153"/>
      <c r="N4962" s="153"/>
      <c r="O4962" s="153"/>
      <c r="P4962" s="153"/>
      <c r="Q4962" s="153"/>
      <c r="R4962" s="153"/>
      <c r="S4962" s="152"/>
      <c r="T4962" s="153"/>
      <c r="X4962" s="69" t="str">
        <f t="shared" si="158"/>
        <v/>
      </c>
      <c r="Y4962" s="69" t="str">
        <f t="shared" si="159"/>
        <v/>
      </c>
    </row>
    <row r="4963" spans="8:25" x14ac:dyDescent="0.25">
      <c r="H4963" s="155"/>
      <c r="I4963" s="151"/>
      <c r="J4963" s="152"/>
      <c r="K4963" s="153"/>
      <c r="L4963" s="153"/>
      <c r="M4963" s="153"/>
      <c r="N4963" s="153"/>
      <c r="O4963" s="153"/>
      <c r="P4963" s="153"/>
      <c r="Q4963" s="153"/>
      <c r="R4963" s="153"/>
      <c r="S4963" s="152"/>
      <c r="T4963" s="153"/>
      <c r="X4963" s="69" t="str">
        <f t="shared" si="158"/>
        <v/>
      </c>
      <c r="Y4963" s="69" t="str">
        <f t="shared" si="159"/>
        <v/>
      </c>
    </row>
    <row r="4964" spans="8:25" x14ac:dyDescent="0.25">
      <c r="H4964" s="155"/>
      <c r="I4964" s="151"/>
      <c r="J4964" s="152"/>
      <c r="K4964" s="153"/>
      <c r="L4964" s="153"/>
      <c r="M4964" s="153"/>
      <c r="N4964" s="153"/>
      <c r="O4964" s="153"/>
      <c r="P4964" s="153"/>
      <c r="Q4964" s="153"/>
      <c r="R4964" s="153"/>
      <c r="S4964" s="152"/>
      <c r="T4964" s="153"/>
      <c r="X4964" s="69" t="str">
        <f t="shared" si="158"/>
        <v/>
      </c>
      <c r="Y4964" s="69" t="str">
        <f t="shared" si="159"/>
        <v/>
      </c>
    </row>
    <row r="4965" spans="8:25" x14ac:dyDescent="0.25">
      <c r="H4965" s="155"/>
      <c r="I4965" s="151"/>
      <c r="J4965" s="152"/>
      <c r="K4965" s="153"/>
      <c r="L4965" s="153"/>
      <c r="M4965" s="153"/>
      <c r="N4965" s="153"/>
      <c r="O4965" s="153"/>
      <c r="P4965" s="153"/>
      <c r="Q4965" s="153"/>
      <c r="R4965" s="153"/>
      <c r="S4965" s="152"/>
      <c r="T4965" s="153"/>
      <c r="X4965" s="69" t="str">
        <f t="shared" si="158"/>
        <v/>
      </c>
      <c r="Y4965" s="69" t="str">
        <f t="shared" si="159"/>
        <v/>
      </c>
    </row>
    <row r="4966" spans="8:25" x14ac:dyDescent="0.25">
      <c r="H4966" s="155"/>
      <c r="I4966" s="151"/>
      <c r="J4966" s="152"/>
      <c r="K4966" s="153"/>
      <c r="L4966" s="153"/>
      <c r="M4966" s="153"/>
      <c r="N4966" s="153"/>
      <c r="O4966" s="153"/>
      <c r="P4966" s="153"/>
      <c r="Q4966" s="153"/>
      <c r="R4966" s="153"/>
      <c r="S4966" s="152"/>
      <c r="T4966" s="153"/>
      <c r="X4966" s="69" t="str">
        <f t="shared" si="158"/>
        <v/>
      </c>
      <c r="Y4966" s="69" t="str">
        <f t="shared" si="159"/>
        <v/>
      </c>
    </row>
    <row r="4967" spans="8:25" x14ac:dyDescent="0.25">
      <c r="H4967" s="155"/>
      <c r="I4967" s="151"/>
      <c r="J4967" s="152"/>
      <c r="K4967" s="153"/>
      <c r="L4967" s="153"/>
      <c r="M4967" s="153"/>
      <c r="N4967" s="153"/>
      <c r="O4967" s="153"/>
      <c r="P4967" s="153"/>
      <c r="Q4967" s="153"/>
      <c r="R4967" s="153"/>
      <c r="S4967" s="152"/>
      <c r="T4967" s="153"/>
      <c r="X4967" s="69" t="str">
        <f t="shared" si="158"/>
        <v/>
      </c>
      <c r="Y4967" s="69" t="str">
        <f t="shared" si="159"/>
        <v/>
      </c>
    </row>
    <row r="4968" spans="8:25" x14ac:dyDescent="0.25">
      <c r="H4968" s="155"/>
      <c r="I4968" s="151"/>
      <c r="J4968" s="152"/>
      <c r="K4968" s="153"/>
      <c r="L4968" s="153"/>
      <c r="M4968" s="153"/>
      <c r="N4968" s="153"/>
      <c r="O4968" s="153"/>
      <c r="P4968" s="153"/>
      <c r="Q4968" s="153"/>
      <c r="R4968" s="153"/>
      <c r="S4968" s="152"/>
      <c r="T4968" s="153"/>
      <c r="X4968" s="69" t="str">
        <f t="shared" si="158"/>
        <v/>
      </c>
      <c r="Y4968" s="69" t="str">
        <f t="shared" si="159"/>
        <v/>
      </c>
    </row>
    <row r="4969" spans="8:25" x14ac:dyDescent="0.25">
      <c r="H4969" s="155"/>
      <c r="I4969" s="151"/>
      <c r="J4969" s="152"/>
      <c r="K4969" s="153"/>
      <c r="L4969" s="153"/>
      <c r="M4969" s="153"/>
      <c r="N4969" s="153"/>
      <c r="O4969" s="153"/>
      <c r="P4969" s="153"/>
      <c r="Q4969" s="153"/>
      <c r="R4969" s="153"/>
      <c r="S4969" s="152"/>
      <c r="T4969" s="153"/>
      <c r="X4969" s="69" t="str">
        <f t="shared" si="158"/>
        <v/>
      </c>
      <c r="Y4969" s="69" t="str">
        <f t="shared" si="159"/>
        <v/>
      </c>
    </row>
    <row r="4970" spans="8:25" x14ac:dyDescent="0.25">
      <c r="H4970" s="155"/>
      <c r="I4970" s="151"/>
      <c r="J4970" s="152"/>
      <c r="K4970" s="153"/>
      <c r="L4970" s="153"/>
      <c r="M4970" s="153"/>
      <c r="N4970" s="153"/>
      <c r="O4970" s="153"/>
      <c r="P4970" s="153"/>
      <c r="Q4970" s="153"/>
      <c r="R4970" s="153"/>
      <c r="S4970" s="152"/>
      <c r="T4970" s="153"/>
      <c r="X4970" s="69" t="str">
        <f t="shared" si="158"/>
        <v/>
      </c>
      <c r="Y4970" s="69" t="str">
        <f t="shared" si="159"/>
        <v/>
      </c>
    </row>
    <row r="4971" spans="8:25" x14ac:dyDescent="0.25">
      <c r="H4971" s="155"/>
      <c r="I4971" s="151"/>
      <c r="J4971" s="152"/>
      <c r="K4971" s="153"/>
      <c r="L4971" s="153"/>
      <c r="M4971" s="153"/>
      <c r="N4971" s="153"/>
      <c r="O4971" s="153"/>
      <c r="P4971" s="153"/>
      <c r="Q4971" s="153"/>
      <c r="R4971" s="153"/>
      <c r="S4971" s="152"/>
      <c r="T4971" s="153"/>
      <c r="X4971" s="69" t="str">
        <f t="shared" si="158"/>
        <v/>
      </c>
      <c r="Y4971" s="69" t="str">
        <f t="shared" si="159"/>
        <v/>
      </c>
    </row>
    <row r="4972" spans="8:25" x14ac:dyDescent="0.25">
      <c r="H4972" s="155"/>
      <c r="I4972" s="151"/>
      <c r="J4972" s="152"/>
      <c r="K4972" s="153"/>
      <c r="L4972" s="153"/>
      <c r="M4972" s="153"/>
      <c r="N4972" s="153"/>
      <c r="O4972" s="153"/>
      <c r="P4972" s="153"/>
      <c r="Q4972" s="153"/>
      <c r="R4972" s="153"/>
      <c r="S4972" s="152"/>
      <c r="T4972" s="153"/>
      <c r="X4972" s="69" t="str">
        <f t="shared" si="158"/>
        <v/>
      </c>
      <c r="Y4972" s="69" t="str">
        <f t="shared" si="159"/>
        <v/>
      </c>
    </row>
    <row r="4973" spans="8:25" x14ac:dyDescent="0.25">
      <c r="H4973" s="155"/>
      <c r="I4973" s="151"/>
      <c r="J4973" s="152"/>
      <c r="K4973" s="153"/>
      <c r="L4973" s="153"/>
      <c r="M4973" s="153"/>
      <c r="N4973" s="153"/>
      <c r="O4973" s="153"/>
      <c r="P4973" s="153"/>
      <c r="Q4973" s="153"/>
      <c r="R4973" s="153"/>
      <c r="S4973" s="152"/>
      <c r="T4973" s="153"/>
      <c r="X4973" s="69" t="str">
        <f t="shared" si="158"/>
        <v/>
      </c>
      <c r="Y4973" s="69" t="str">
        <f t="shared" si="159"/>
        <v/>
      </c>
    </row>
    <row r="4974" spans="8:25" x14ac:dyDescent="0.25">
      <c r="H4974" s="155"/>
      <c r="I4974" s="151"/>
      <c r="J4974" s="152"/>
      <c r="K4974" s="153"/>
      <c r="L4974" s="153"/>
      <c r="M4974" s="153"/>
      <c r="N4974" s="153"/>
      <c r="O4974" s="153"/>
      <c r="P4974" s="153"/>
      <c r="Q4974" s="153"/>
      <c r="R4974" s="153"/>
      <c r="S4974" s="152"/>
      <c r="T4974" s="153"/>
      <c r="X4974" s="69" t="str">
        <f t="shared" si="158"/>
        <v/>
      </c>
      <c r="Y4974" s="69" t="str">
        <f t="shared" si="159"/>
        <v/>
      </c>
    </row>
    <row r="4975" spans="8:25" x14ac:dyDescent="0.25">
      <c r="H4975" s="155"/>
      <c r="I4975" s="151"/>
      <c r="J4975" s="152"/>
      <c r="K4975" s="153"/>
      <c r="L4975" s="153"/>
      <c r="M4975" s="153"/>
      <c r="N4975" s="153"/>
      <c r="O4975" s="153"/>
      <c r="P4975" s="153"/>
      <c r="Q4975" s="153"/>
      <c r="R4975" s="153"/>
      <c r="S4975" s="152"/>
      <c r="T4975" s="153"/>
      <c r="X4975" s="69" t="str">
        <f t="shared" si="158"/>
        <v/>
      </c>
      <c r="Y4975" s="69" t="str">
        <f t="shared" si="159"/>
        <v/>
      </c>
    </row>
    <row r="4976" spans="8:25" x14ac:dyDescent="0.25">
      <c r="H4976" s="155"/>
      <c r="I4976" s="151"/>
      <c r="J4976" s="152"/>
      <c r="K4976" s="153"/>
      <c r="L4976" s="153"/>
      <c r="M4976" s="153"/>
      <c r="N4976" s="153"/>
      <c r="O4976" s="153"/>
      <c r="P4976" s="153"/>
      <c r="Q4976" s="153"/>
      <c r="R4976" s="153"/>
      <c r="S4976" s="152"/>
      <c r="T4976" s="153"/>
      <c r="X4976" s="69" t="str">
        <f t="shared" si="158"/>
        <v/>
      </c>
      <c r="Y4976" s="69" t="str">
        <f t="shared" si="159"/>
        <v/>
      </c>
    </row>
    <row r="4977" spans="8:25" x14ac:dyDescent="0.25">
      <c r="H4977" s="155"/>
      <c r="I4977" s="151"/>
      <c r="J4977" s="152"/>
      <c r="K4977" s="153"/>
      <c r="L4977" s="153"/>
      <c r="M4977" s="153"/>
      <c r="N4977" s="153"/>
      <c r="O4977" s="153"/>
      <c r="P4977" s="153"/>
      <c r="Q4977" s="153"/>
      <c r="R4977" s="153"/>
      <c r="S4977" s="152"/>
      <c r="T4977" s="153"/>
      <c r="X4977" s="69" t="str">
        <f t="shared" si="158"/>
        <v/>
      </c>
      <c r="Y4977" s="69" t="str">
        <f t="shared" si="159"/>
        <v/>
      </c>
    </row>
    <row r="4978" spans="8:25" x14ac:dyDescent="0.25">
      <c r="H4978" s="155"/>
      <c r="I4978" s="151"/>
      <c r="J4978" s="152"/>
      <c r="K4978" s="153"/>
      <c r="L4978" s="153"/>
      <c r="M4978" s="153"/>
      <c r="N4978" s="153"/>
      <c r="O4978" s="153"/>
      <c r="P4978" s="153"/>
      <c r="Q4978" s="153"/>
      <c r="R4978" s="153"/>
      <c r="S4978" s="152"/>
      <c r="T4978" s="153"/>
      <c r="X4978" s="69" t="str">
        <f t="shared" si="158"/>
        <v/>
      </c>
      <c r="Y4978" s="69" t="str">
        <f t="shared" si="159"/>
        <v/>
      </c>
    </row>
    <row r="4979" spans="8:25" x14ac:dyDescent="0.25">
      <c r="H4979" s="155"/>
      <c r="I4979" s="151"/>
      <c r="J4979" s="152"/>
      <c r="K4979" s="153"/>
      <c r="L4979" s="153"/>
      <c r="M4979" s="153"/>
      <c r="N4979" s="153"/>
      <c r="O4979" s="153"/>
      <c r="P4979" s="153"/>
      <c r="Q4979" s="153"/>
      <c r="R4979" s="153"/>
      <c r="S4979" s="152"/>
      <c r="T4979" s="153"/>
      <c r="X4979" s="69" t="str">
        <f t="shared" si="158"/>
        <v/>
      </c>
      <c r="Y4979" s="69" t="str">
        <f t="shared" si="159"/>
        <v/>
      </c>
    </row>
    <row r="4980" spans="8:25" x14ac:dyDescent="0.25">
      <c r="H4980" s="155"/>
      <c r="I4980" s="151"/>
      <c r="J4980" s="152"/>
      <c r="K4980" s="153"/>
      <c r="L4980" s="153"/>
      <c r="M4980" s="153"/>
      <c r="N4980" s="153"/>
      <c r="O4980" s="153"/>
      <c r="P4980" s="153"/>
      <c r="Q4980" s="153"/>
      <c r="R4980" s="153"/>
      <c r="S4980" s="152"/>
      <c r="T4980" s="153"/>
      <c r="X4980" s="69" t="str">
        <f t="shared" si="158"/>
        <v/>
      </c>
      <c r="Y4980" s="69" t="str">
        <f t="shared" si="159"/>
        <v/>
      </c>
    </row>
    <row r="4981" spans="8:25" x14ac:dyDescent="0.25">
      <c r="H4981" s="155"/>
      <c r="I4981" s="151"/>
      <c r="J4981" s="152"/>
      <c r="K4981" s="153"/>
      <c r="L4981" s="153"/>
      <c r="M4981" s="153"/>
      <c r="N4981" s="153"/>
      <c r="O4981" s="153"/>
      <c r="P4981" s="153"/>
      <c r="Q4981" s="153"/>
      <c r="R4981" s="153"/>
      <c r="S4981" s="152"/>
      <c r="T4981" s="153"/>
      <c r="X4981" s="69" t="str">
        <f t="shared" si="158"/>
        <v/>
      </c>
      <c r="Y4981" s="69" t="str">
        <f t="shared" si="159"/>
        <v/>
      </c>
    </row>
    <row r="4982" spans="8:25" x14ac:dyDescent="0.25">
      <c r="H4982" s="155"/>
      <c r="I4982" s="151"/>
      <c r="J4982" s="152"/>
      <c r="K4982" s="153"/>
      <c r="L4982" s="153"/>
      <c r="M4982" s="153"/>
      <c r="N4982" s="153"/>
      <c r="O4982" s="153"/>
      <c r="P4982" s="153"/>
      <c r="Q4982" s="153"/>
      <c r="R4982" s="153"/>
      <c r="S4982" s="152"/>
      <c r="T4982" s="153"/>
      <c r="X4982" s="69" t="str">
        <f t="shared" si="158"/>
        <v/>
      </c>
      <c r="Y4982" s="69" t="str">
        <f t="shared" si="159"/>
        <v/>
      </c>
    </row>
    <row r="4983" spans="8:25" x14ac:dyDescent="0.25">
      <c r="H4983" s="155"/>
      <c r="I4983" s="151"/>
      <c r="J4983" s="152"/>
      <c r="K4983" s="153"/>
      <c r="L4983" s="153"/>
      <c r="M4983" s="153"/>
      <c r="N4983" s="153"/>
      <c r="O4983" s="153"/>
      <c r="P4983" s="153"/>
      <c r="Q4983" s="153"/>
      <c r="R4983" s="153"/>
      <c r="S4983" s="152"/>
      <c r="T4983" s="153"/>
      <c r="X4983" s="69" t="str">
        <f t="shared" si="158"/>
        <v/>
      </c>
      <c r="Y4983" s="69" t="str">
        <f t="shared" si="159"/>
        <v/>
      </c>
    </row>
    <row r="4984" spans="8:25" x14ac:dyDescent="0.25">
      <c r="H4984" s="155"/>
      <c r="I4984" s="151"/>
      <c r="J4984" s="152"/>
      <c r="K4984" s="153"/>
      <c r="L4984" s="153"/>
      <c r="M4984" s="153"/>
      <c r="N4984" s="153"/>
      <c r="O4984" s="153"/>
      <c r="P4984" s="153"/>
      <c r="Q4984" s="153"/>
      <c r="R4984" s="153"/>
      <c r="S4984" s="152"/>
      <c r="T4984" s="153"/>
      <c r="X4984" s="69" t="str">
        <f t="shared" si="158"/>
        <v/>
      </c>
      <c r="Y4984" s="69" t="str">
        <f t="shared" si="159"/>
        <v/>
      </c>
    </row>
    <row r="4985" spans="8:25" x14ac:dyDescent="0.25">
      <c r="H4985" s="155"/>
      <c r="I4985" s="151"/>
      <c r="J4985" s="152"/>
      <c r="K4985" s="153"/>
      <c r="L4985" s="153"/>
      <c r="M4985" s="153"/>
      <c r="N4985" s="153"/>
      <c r="O4985" s="153"/>
      <c r="P4985" s="153"/>
      <c r="Q4985" s="153"/>
      <c r="R4985" s="153"/>
      <c r="S4985" s="152"/>
      <c r="T4985" s="153"/>
      <c r="X4985" s="69" t="str">
        <f t="shared" si="158"/>
        <v/>
      </c>
      <c r="Y4985" s="69" t="str">
        <f t="shared" si="159"/>
        <v/>
      </c>
    </row>
    <row r="4986" spans="8:25" x14ac:dyDescent="0.25">
      <c r="H4986" s="155"/>
      <c r="I4986" s="151"/>
      <c r="J4986" s="152"/>
      <c r="K4986" s="153"/>
      <c r="L4986" s="153"/>
      <c r="M4986" s="153"/>
      <c r="N4986" s="153"/>
      <c r="O4986" s="153"/>
      <c r="P4986" s="153"/>
      <c r="Q4986" s="153"/>
      <c r="R4986" s="153"/>
      <c r="S4986" s="152"/>
      <c r="T4986" s="153"/>
      <c r="X4986" s="69" t="str">
        <f t="shared" si="158"/>
        <v/>
      </c>
      <c r="Y4986" s="69" t="str">
        <f t="shared" si="159"/>
        <v/>
      </c>
    </row>
    <row r="4987" spans="8:25" x14ac:dyDescent="0.25">
      <c r="H4987" s="155"/>
      <c r="I4987" s="151"/>
      <c r="J4987" s="152"/>
      <c r="K4987" s="153"/>
      <c r="L4987" s="153"/>
      <c r="M4987" s="153"/>
      <c r="N4987" s="153"/>
      <c r="O4987" s="153"/>
      <c r="P4987" s="153"/>
      <c r="Q4987" s="153"/>
      <c r="R4987" s="153"/>
      <c r="S4987" s="152"/>
      <c r="T4987" s="153"/>
      <c r="X4987" s="69" t="str">
        <f t="shared" si="158"/>
        <v/>
      </c>
      <c r="Y4987" s="69" t="str">
        <f t="shared" si="159"/>
        <v/>
      </c>
    </row>
    <row r="4988" spans="8:25" x14ac:dyDescent="0.25">
      <c r="H4988" s="155"/>
      <c r="I4988" s="151"/>
      <c r="J4988" s="152"/>
      <c r="K4988" s="153"/>
      <c r="L4988" s="153"/>
      <c r="M4988" s="153"/>
      <c r="N4988" s="153"/>
      <c r="O4988" s="153"/>
      <c r="P4988" s="153"/>
      <c r="Q4988" s="153"/>
      <c r="R4988" s="153"/>
      <c r="S4988" s="152"/>
      <c r="T4988" s="153"/>
      <c r="X4988" s="69" t="str">
        <f t="shared" si="158"/>
        <v/>
      </c>
      <c r="Y4988" s="69" t="str">
        <f t="shared" si="159"/>
        <v/>
      </c>
    </row>
    <row r="4989" spans="8:25" x14ac:dyDescent="0.25">
      <c r="H4989" s="155"/>
      <c r="I4989" s="151"/>
      <c r="J4989" s="152"/>
      <c r="K4989" s="153"/>
      <c r="L4989" s="153"/>
      <c r="M4989" s="153"/>
      <c r="N4989" s="153"/>
      <c r="O4989" s="153"/>
      <c r="P4989" s="153"/>
      <c r="Q4989" s="153"/>
      <c r="R4989" s="153"/>
      <c r="S4989" s="152"/>
      <c r="T4989" s="153"/>
      <c r="X4989" s="69" t="str">
        <f t="shared" si="158"/>
        <v/>
      </c>
      <c r="Y4989" s="69" t="str">
        <f t="shared" si="159"/>
        <v/>
      </c>
    </row>
    <row r="4990" spans="8:25" x14ac:dyDescent="0.25">
      <c r="H4990" s="155"/>
      <c r="I4990" s="151"/>
      <c r="J4990" s="152"/>
      <c r="K4990" s="153"/>
      <c r="L4990" s="153"/>
      <c r="M4990" s="153"/>
      <c r="N4990" s="153"/>
      <c r="O4990" s="153"/>
      <c r="P4990" s="153"/>
      <c r="Q4990" s="153"/>
      <c r="R4990" s="153"/>
      <c r="S4990" s="152"/>
      <c r="T4990" s="153"/>
      <c r="X4990" s="69" t="str">
        <f t="shared" si="158"/>
        <v/>
      </c>
      <c r="Y4990" s="69" t="str">
        <f t="shared" si="159"/>
        <v/>
      </c>
    </row>
    <row r="4991" spans="8:25" x14ac:dyDescent="0.25">
      <c r="H4991" s="155"/>
      <c r="I4991" s="151"/>
      <c r="J4991" s="152"/>
      <c r="K4991" s="153"/>
      <c r="L4991" s="153"/>
      <c r="M4991" s="153"/>
      <c r="N4991" s="153"/>
      <c r="O4991" s="153"/>
      <c r="P4991" s="153"/>
      <c r="Q4991" s="153"/>
      <c r="R4991" s="153"/>
      <c r="S4991" s="152"/>
      <c r="T4991" s="153"/>
      <c r="X4991" s="69" t="str">
        <f t="shared" si="158"/>
        <v/>
      </c>
      <c r="Y4991" s="69" t="str">
        <f t="shared" si="159"/>
        <v/>
      </c>
    </row>
    <row r="4992" spans="8:25" x14ac:dyDescent="0.25">
      <c r="H4992" s="155"/>
      <c r="I4992" s="151"/>
      <c r="J4992" s="152"/>
      <c r="K4992" s="153"/>
      <c r="L4992" s="153"/>
      <c r="M4992" s="153"/>
      <c r="N4992" s="153"/>
      <c r="O4992" s="153"/>
      <c r="P4992" s="153"/>
      <c r="Q4992" s="153"/>
      <c r="R4992" s="153"/>
      <c r="S4992" s="152"/>
      <c r="T4992" s="153"/>
      <c r="X4992" s="69" t="str">
        <f t="shared" si="158"/>
        <v/>
      </c>
      <c r="Y4992" s="69" t="str">
        <f t="shared" si="159"/>
        <v/>
      </c>
    </row>
    <row r="4993" spans="8:25" x14ac:dyDescent="0.25">
      <c r="H4993" s="155"/>
      <c r="I4993" s="151"/>
      <c r="J4993" s="152"/>
      <c r="K4993" s="153"/>
      <c r="L4993" s="153"/>
      <c r="M4993" s="153"/>
      <c r="N4993" s="153"/>
      <c r="O4993" s="153"/>
      <c r="P4993" s="153"/>
      <c r="Q4993" s="153"/>
      <c r="R4993" s="153"/>
      <c r="S4993" s="152"/>
      <c r="T4993" s="153"/>
      <c r="X4993" s="69" t="str">
        <f t="shared" si="158"/>
        <v/>
      </c>
      <c r="Y4993" s="69" t="str">
        <f t="shared" si="159"/>
        <v/>
      </c>
    </row>
    <row r="4994" spans="8:25" x14ac:dyDescent="0.25">
      <c r="H4994" s="155"/>
      <c r="I4994" s="151"/>
      <c r="J4994" s="152"/>
      <c r="K4994" s="153"/>
      <c r="L4994" s="153"/>
      <c r="M4994" s="153"/>
      <c r="N4994" s="153"/>
      <c r="O4994" s="153"/>
      <c r="P4994" s="153"/>
      <c r="Q4994" s="153"/>
      <c r="R4994" s="153"/>
      <c r="S4994" s="152"/>
      <c r="T4994" s="153"/>
      <c r="X4994" s="69" t="str">
        <f t="shared" ref="X4994:X5057" si="160">IF(W4994&lt;&gt;"",W4994-I4994,"")</f>
        <v/>
      </c>
      <c r="Y4994" s="69" t="str">
        <f t="shared" si="159"/>
        <v/>
      </c>
    </row>
    <row r="4995" spans="8:25" x14ac:dyDescent="0.25">
      <c r="H4995" s="155"/>
      <c r="I4995" s="151"/>
      <c r="J4995" s="152"/>
      <c r="K4995" s="153"/>
      <c r="L4995" s="153"/>
      <c r="M4995" s="153"/>
      <c r="N4995" s="153"/>
      <c r="O4995" s="153"/>
      <c r="P4995" s="153"/>
      <c r="Q4995" s="153"/>
      <c r="R4995" s="153"/>
      <c r="S4995" s="152"/>
      <c r="T4995" s="153"/>
      <c r="X4995" s="69" t="str">
        <f t="shared" si="160"/>
        <v/>
      </c>
      <c r="Y4995" s="69" t="str">
        <f t="shared" ref="Y4995:Y5058" si="161">IF(X4995&lt;&gt;"",IF(X4995&lt;365,"&lt; 1 year",IF(X4995&lt;730,"1-2",IF(X4995&lt;1095,"2-3",IF(X4995&lt;1460,"3-4",IF(X4995&lt;1825,"4-5","5+"))))),"")</f>
        <v/>
      </c>
    </row>
    <row r="4996" spans="8:25" x14ac:dyDescent="0.25">
      <c r="H4996" s="155"/>
      <c r="I4996" s="151"/>
      <c r="J4996" s="152"/>
      <c r="K4996" s="153"/>
      <c r="L4996" s="153"/>
      <c r="M4996" s="153"/>
      <c r="N4996" s="153"/>
      <c r="O4996" s="153"/>
      <c r="P4996" s="153"/>
      <c r="Q4996" s="153"/>
      <c r="R4996" s="153"/>
      <c r="S4996" s="152"/>
      <c r="T4996" s="153"/>
      <c r="X4996" s="69" t="str">
        <f t="shared" si="160"/>
        <v/>
      </c>
      <c r="Y4996" s="69" t="str">
        <f t="shared" si="161"/>
        <v/>
      </c>
    </row>
    <row r="4997" spans="8:25" x14ac:dyDescent="0.25">
      <c r="H4997" s="155"/>
      <c r="I4997" s="151"/>
      <c r="J4997" s="152"/>
      <c r="K4997" s="153"/>
      <c r="L4997" s="153"/>
      <c r="M4997" s="153"/>
      <c r="N4997" s="153"/>
      <c r="O4997" s="153"/>
      <c r="P4997" s="153"/>
      <c r="Q4997" s="153"/>
      <c r="R4997" s="153"/>
      <c r="S4997" s="152"/>
      <c r="T4997" s="153"/>
      <c r="X4997" s="69" t="str">
        <f t="shared" si="160"/>
        <v/>
      </c>
      <c r="Y4997" s="69" t="str">
        <f t="shared" si="161"/>
        <v/>
      </c>
    </row>
    <row r="4998" spans="8:25" x14ac:dyDescent="0.25">
      <c r="H4998" s="155"/>
      <c r="I4998" s="151"/>
      <c r="J4998" s="152"/>
      <c r="K4998" s="153"/>
      <c r="L4998" s="153"/>
      <c r="M4998" s="153"/>
      <c r="N4998" s="153"/>
      <c r="O4998" s="153"/>
      <c r="P4998" s="153"/>
      <c r="Q4998" s="153"/>
      <c r="R4998" s="153"/>
      <c r="S4998" s="152"/>
      <c r="T4998" s="153"/>
      <c r="X4998" s="69" t="str">
        <f t="shared" si="160"/>
        <v/>
      </c>
      <c r="Y4998" s="69" t="str">
        <f t="shared" si="161"/>
        <v/>
      </c>
    </row>
    <row r="4999" spans="8:25" x14ac:dyDescent="0.25">
      <c r="H4999" s="155"/>
      <c r="I4999" s="151"/>
      <c r="J4999" s="152"/>
      <c r="K4999" s="153"/>
      <c r="L4999" s="153"/>
      <c r="M4999" s="153"/>
      <c r="N4999" s="153"/>
      <c r="O4999" s="153"/>
      <c r="P4999" s="153"/>
      <c r="Q4999" s="153"/>
      <c r="R4999" s="153"/>
      <c r="S4999" s="152"/>
      <c r="T4999" s="153"/>
      <c r="X4999" s="69" t="str">
        <f t="shared" si="160"/>
        <v/>
      </c>
      <c r="Y4999" s="69" t="str">
        <f t="shared" si="161"/>
        <v/>
      </c>
    </row>
    <row r="5000" spans="8:25" x14ac:dyDescent="0.25">
      <c r="H5000" s="155"/>
      <c r="I5000" s="151"/>
      <c r="J5000" s="152"/>
      <c r="K5000" s="153"/>
      <c r="L5000" s="153"/>
      <c r="M5000" s="153"/>
      <c r="N5000" s="153"/>
      <c r="O5000" s="153"/>
      <c r="P5000" s="153"/>
      <c r="Q5000" s="153"/>
      <c r="R5000" s="153"/>
      <c r="S5000" s="152"/>
      <c r="T5000" s="153"/>
      <c r="X5000" s="69" t="str">
        <f t="shared" si="160"/>
        <v/>
      </c>
      <c r="Y5000" s="69" t="str">
        <f t="shared" si="161"/>
        <v/>
      </c>
    </row>
    <row r="5001" spans="8:25" x14ac:dyDescent="0.25">
      <c r="H5001" s="155"/>
      <c r="I5001" s="151"/>
      <c r="J5001" s="152"/>
      <c r="K5001" s="153"/>
      <c r="L5001" s="153"/>
      <c r="M5001" s="153"/>
      <c r="N5001" s="153"/>
      <c r="O5001" s="153"/>
      <c r="P5001" s="153"/>
      <c r="Q5001" s="153"/>
      <c r="R5001" s="153"/>
      <c r="S5001" s="152"/>
      <c r="T5001" s="153"/>
      <c r="X5001" s="69" t="str">
        <f t="shared" si="160"/>
        <v/>
      </c>
      <c r="Y5001" s="69" t="str">
        <f t="shared" si="161"/>
        <v/>
      </c>
    </row>
    <row r="5002" spans="8:25" x14ac:dyDescent="0.25">
      <c r="H5002" s="155"/>
      <c r="I5002" s="151"/>
      <c r="J5002" s="152"/>
      <c r="K5002" s="153"/>
      <c r="L5002" s="153"/>
      <c r="M5002" s="153"/>
      <c r="N5002" s="153"/>
      <c r="O5002" s="153"/>
      <c r="P5002" s="153"/>
      <c r="Q5002" s="153"/>
      <c r="R5002" s="153"/>
      <c r="S5002" s="152"/>
      <c r="T5002" s="153"/>
      <c r="X5002" s="69" t="str">
        <f t="shared" si="160"/>
        <v/>
      </c>
      <c r="Y5002" s="69" t="str">
        <f t="shared" si="161"/>
        <v/>
      </c>
    </row>
    <row r="5003" spans="8:25" x14ac:dyDescent="0.25">
      <c r="H5003" s="155"/>
      <c r="I5003" s="151"/>
      <c r="J5003" s="152"/>
      <c r="K5003" s="153"/>
      <c r="L5003" s="153"/>
      <c r="M5003" s="153"/>
      <c r="N5003" s="153"/>
      <c r="O5003" s="153"/>
      <c r="P5003" s="153"/>
      <c r="Q5003" s="153"/>
      <c r="R5003" s="153"/>
      <c r="S5003" s="152"/>
      <c r="T5003" s="153"/>
      <c r="X5003" s="69" t="str">
        <f t="shared" si="160"/>
        <v/>
      </c>
      <c r="Y5003" s="69" t="str">
        <f t="shared" si="161"/>
        <v/>
      </c>
    </row>
    <row r="5004" spans="8:25" x14ac:dyDescent="0.25">
      <c r="H5004" s="155"/>
      <c r="I5004" s="151"/>
      <c r="J5004" s="152"/>
      <c r="K5004" s="153"/>
      <c r="L5004" s="153"/>
      <c r="M5004" s="153"/>
      <c r="N5004" s="153"/>
      <c r="O5004" s="153"/>
      <c r="P5004" s="153"/>
      <c r="Q5004" s="153"/>
      <c r="R5004" s="153"/>
      <c r="S5004" s="152"/>
      <c r="T5004" s="153"/>
      <c r="X5004" s="69" t="str">
        <f t="shared" si="160"/>
        <v/>
      </c>
      <c r="Y5004" s="69" t="str">
        <f t="shared" si="161"/>
        <v/>
      </c>
    </row>
    <row r="5005" spans="8:25" x14ac:dyDescent="0.25">
      <c r="H5005" s="155"/>
      <c r="I5005" s="151"/>
      <c r="J5005" s="152"/>
      <c r="K5005" s="153"/>
      <c r="L5005" s="153"/>
      <c r="M5005" s="153"/>
      <c r="N5005" s="153"/>
      <c r="O5005" s="153"/>
      <c r="P5005" s="153"/>
      <c r="Q5005" s="153"/>
      <c r="R5005" s="153"/>
      <c r="S5005" s="152"/>
      <c r="T5005" s="153"/>
      <c r="X5005" s="69" t="str">
        <f t="shared" si="160"/>
        <v/>
      </c>
      <c r="Y5005" s="69" t="str">
        <f t="shared" si="161"/>
        <v/>
      </c>
    </row>
    <row r="5006" spans="8:25" x14ac:dyDescent="0.25">
      <c r="H5006" s="155"/>
      <c r="I5006" s="151"/>
      <c r="J5006" s="152"/>
      <c r="K5006" s="153"/>
      <c r="L5006" s="153"/>
      <c r="M5006" s="153"/>
      <c r="N5006" s="153"/>
      <c r="O5006" s="153"/>
      <c r="P5006" s="153"/>
      <c r="Q5006" s="153"/>
      <c r="R5006" s="153"/>
      <c r="S5006" s="152"/>
      <c r="T5006" s="153"/>
      <c r="X5006" s="69" t="str">
        <f t="shared" si="160"/>
        <v/>
      </c>
      <c r="Y5006" s="69" t="str">
        <f t="shared" si="161"/>
        <v/>
      </c>
    </row>
    <row r="5007" spans="8:25" x14ac:dyDescent="0.25">
      <c r="H5007" s="155"/>
      <c r="I5007" s="151"/>
      <c r="J5007" s="152"/>
      <c r="K5007" s="153"/>
      <c r="L5007" s="153"/>
      <c r="M5007" s="153"/>
      <c r="N5007" s="153"/>
      <c r="O5007" s="153"/>
      <c r="P5007" s="153"/>
      <c r="Q5007" s="153"/>
      <c r="R5007" s="153"/>
      <c r="S5007" s="152"/>
      <c r="T5007" s="153"/>
      <c r="X5007" s="69" t="str">
        <f t="shared" si="160"/>
        <v/>
      </c>
      <c r="Y5007" s="69" t="str">
        <f t="shared" si="161"/>
        <v/>
      </c>
    </row>
    <row r="5008" spans="8:25" x14ac:dyDescent="0.25">
      <c r="H5008" s="155"/>
      <c r="I5008" s="151"/>
      <c r="J5008" s="152"/>
      <c r="K5008" s="153"/>
      <c r="L5008" s="153"/>
      <c r="M5008" s="153"/>
      <c r="N5008" s="153"/>
      <c r="O5008" s="153"/>
      <c r="P5008" s="153"/>
      <c r="Q5008" s="153"/>
      <c r="R5008" s="153"/>
      <c r="S5008" s="152"/>
      <c r="T5008" s="153"/>
      <c r="X5008" s="69" t="str">
        <f t="shared" si="160"/>
        <v/>
      </c>
      <c r="Y5008" s="69" t="str">
        <f t="shared" si="161"/>
        <v/>
      </c>
    </row>
    <row r="5009" spans="8:25" x14ac:dyDescent="0.25">
      <c r="H5009" s="155"/>
      <c r="I5009" s="151"/>
      <c r="J5009" s="152"/>
      <c r="K5009" s="153"/>
      <c r="L5009" s="153"/>
      <c r="M5009" s="153"/>
      <c r="N5009" s="153"/>
      <c r="O5009" s="153"/>
      <c r="P5009" s="153"/>
      <c r="Q5009" s="153"/>
      <c r="R5009" s="153"/>
      <c r="S5009" s="152"/>
      <c r="T5009" s="153"/>
      <c r="X5009" s="69" t="str">
        <f t="shared" si="160"/>
        <v/>
      </c>
      <c r="Y5009" s="69" t="str">
        <f t="shared" si="161"/>
        <v/>
      </c>
    </row>
    <row r="5010" spans="8:25" x14ac:dyDescent="0.25">
      <c r="H5010" s="155"/>
      <c r="I5010" s="151"/>
      <c r="J5010" s="152"/>
      <c r="K5010" s="153"/>
      <c r="L5010" s="153"/>
      <c r="M5010" s="153"/>
      <c r="N5010" s="153"/>
      <c r="O5010" s="153"/>
      <c r="P5010" s="153"/>
      <c r="Q5010" s="153"/>
      <c r="R5010" s="153"/>
      <c r="S5010" s="152"/>
      <c r="T5010" s="153"/>
      <c r="X5010" s="69" t="str">
        <f t="shared" si="160"/>
        <v/>
      </c>
      <c r="Y5010" s="69" t="str">
        <f t="shared" si="161"/>
        <v/>
      </c>
    </row>
    <row r="5011" spans="8:25" x14ac:dyDescent="0.25">
      <c r="H5011" s="155"/>
      <c r="I5011" s="151"/>
      <c r="J5011" s="152"/>
      <c r="K5011" s="153"/>
      <c r="L5011" s="153"/>
      <c r="M5011" s="153"/>
      <c r="N5011" s="153"/>
      <c r="O5011" s="153"/>
      <c r="P5011" s="153"/>
      <c r="Q5011" s="153"/>
      <c r="R5011" s="153"/>
      <c r="S5011" s="152"/>
      <c r="T5011" s="153"/>
      <c r="X5011" s="69" t="str">
        <f t="shared" si="160"/>
        <v/>
      </c>
      <c r="Y5011" s="69" t="str">
        <f t="shared" si="161"/>
        <v/>
      </c>
    </row>
    <row r="5012" spans="8:25" x14ac:dyDescent="0.25">
      <c r="H5012" s="155"/>
      <c r="I5012" s="151"/>
      <c r="J5012" s="152"/>
      <c r="K5012" s="153"/>
      <c r="L5012" s="153"/>
      <c r="M5012" s="153"/>
      <c r="N5012" s="153"/>
      <c r="O5012" s="153"/>
      <c r="P5012" s="153"/>
      <c r="Q5012" s="153"/>
      <c r="R5012" s="153"/>
      <c r="S5012" s="152"/>
      <c r="T5012" s="153"/>
      <c r="X5012" s="69" t="str">
        <f t="shared" si="160"/>
        <v/>
      </c>
      <c r="Y5012" s="69" t="str">
        <f t="shared" si="161"/>
        <v/>
      </c>
    </row>
    <row r="5013" spans="8:25" x14ac:dyDescent="0.25">
      <c r="H5013" s="155"/>
      <c r="I5013" s="151"/>
      <c r="J5013" s="152"/>
      <c r="K5013" s="153"/>
      <c r="L5013" s="153"/>
      <c r="M5013" s="153"/>
      <c r="N5013" s="153"/>
      <c r="O5013" s="153"/>
      <c r="P5013" s="153"/>
      <c r="Q5013" s="153"/>
      <c r="R5013" s="153"/>
      <c r="S5013" s="152"/>
      <c r="T5013" s="153"/>
      <c r="X5013" s="69" t="str">
        <f t="shared" si="160"/>
        <v/>
      </c>
      <c r="Y5013" s="69" t="str">
        <f t="shared" si="161"/>
        <v/>
      </c>
    </row>
    <row r="5014" spans="8:25" x14ac:dyDescent="0.25">
      <c r="H5014" s="155"/>
      <c r="I5014" s="151"/>
      <c r="J5014" s="152"/>
      <c r="K5014" s="153"/>
      <c r="L5014" s="153"/>
      <c r="M5014" s="153"/>
      <c r="N5014" s="153"/>
      <c r="O5014" s="153"/>
      <c r="P5014" s="153"/>
      <c r="Q5014" s="153"/>
      <c r="R5014" s="153"/>
      <c r="S5014" s="152"/>
      <c r="T5014" s="153"/>
      <c r="X5014" s="69" t="str">
        <f t="shared" si="160"/>
        <v/>
      </c>
      <c r="Y5014" s="69" t="str">
        <f t="shared" si="161"/>
        <v/>
      </c>
    </row>
    <row r="5015" spans="8:25" x14ac:dyDescent="0.25">
      <c r="H5015" s="155"/>
      <c r="I5015" s="151"/>
      <c r="J5015" s="152"/>
      <c r="K5015" s="153"/>
      <c r="L5015" s="153"/>
      <c r="M5015" s="153"/>
      <c r="N5015" s="153"/>
      <c r="O5015" s="153"/>
      <c r="P5015" s="153"/>
      <c r="Q5015" s="153"/>
      <c r="R5015" s="153"/>
      <c r="S5015" s="152"/>
      <c r="T5015" s="153"/>
      <c r="X5015" s="69" t="str">
        <f t="shared" si="160"/>
        <v/>
      </c>
      <c r="Y5015" s="69" t="str">
        <f t="shared" si="161"/>
        <v/>
      </c>
    </row>
    <row r="5016" spans="8:25" x14ac:dyDescent="0.25">
      <c r="H5016" s="155"/>
      <c r="I5016" s="151"/>
      <c r="J5016" s="152"/>
      <c r="K5016" s="153"/>
      <c r="L5016" s="153"/>
      <c r="M5016" s="153"/>
      <c r="N5016" s="153"/>
      <c r="O5016" s="153"/>
      <c r="P5016" s="153"/>
      <c r="Q5016" s="153"/>
      <c r="R5016" s="153"/>
      <c r="S5016" s="152"/>
      <c r="T5016" s="153"/>
      <c r="X5016" s="69" t="str">
        <f t="shared" si="160"/>
        <v/>
      </c>
      <c r="Y5016" s="69" t="str">
        <f t="shared" si="161"/>
        <v/>
      </c>
    </row>
    <row r="5017" spans="8:25" x14ac:dyDescent="0.25">
      <c r="H5017" s="155"/>
      <c r="I5017" s="151"/>
      <c r="J5017" s="152"/>
      <c r="K5017" s="153"/>
      <c r="L5017" s="153"/>
      <c r="M5017" s="153"/>
      <c r="N5017" s="153"/>
      <c r="O5017" s="153"/>
      <c r="P5017" s="153"/>
      <c r="Q5017" s="153"/>
      <c r="R5017" s="153"/>
      <c r="S5017" s="152"/>
      <c r="T5017" s="153"/>
      <c r="X5017" s="69" t="str">
        <f t="shared" si="160"/>
        <v/>
      </c>
      <c r="Y5017" s="69" t="str">
        <f t="shared" si="161"/>
        <v/>
      </c>
    </row>
    <row r="5018" spans="8:25" x14ac:dyDescent="0.25">
      <c r="H5018" s="155"/>
      <c r="I5018" s="151"/>
      <c r="J5018" s="152"/>
      <c r="K5018" s="153"/>
      <c r="L5018" s="153"/>
      <c r="M5018" s="153"/>
      <c r="N5018" s="153"/>
      <c r="O5018" s="153"/>
      <c r="P5018" s="153"/>
      <c r="Q5018" s="153"/>
      <c r="R5018" s="153"/>
      <c r="S5018" s="152"/>
      <c r="T5018" s="153"/>
      <c r="X5018" s="69" t="str">
        <f t="shared" si="160"/>
        <v/>
      </c>
      <c r="Y5018" s="69" t="str">
        <f t="shared" si="161"/>
        <v/>
      </c>
    </row>
    <row r="5019" spans="8:25" x14ac:dyDescent="0.25">
      <c r="H5019" s="155"/>
      <c r="I5019" s="151"/>
      <c r="J5019" s="152"/>
      <c r="K5019" s="153"/>
      <c r="L5019" s="153"/>
      <c r="M5019" s="153"/>
      <c r="N5019" s="153"/>
      <c r="O5019" s="153"/>
      <c r="P5019" s="153"/>
      <c r="Q5019" s="153"/>
      <c r="R5019" s="153"/>
      <c r="S5019" s="152"/>
      <c r="T5019" s="153"/>
      <c r="X5019" s="69" t="str">
        <f t="shared" si="160"/>
        <v/>
      </c>
      <c r="Y5019" s="69" t="str">
        <f t="shared" si="161"/>
        <v/>
      </c>
    </row>
    <row r="5020" spans="8:25" x14ac:dyDescent="0.25">
      <c r="H5020" s="155"/>
      <c r="I5020" s="151"/>
      <c r="J5020" s="152"/>
      <c r="K5020" s="153"/>
      <c r="L5020" s="153"/>
      <c r="M5020" s="153"/>
      <c r="N5020" s="153"/>
      <c r="O5020" s="153"/>
      <c r="P5020" s="153"/>
      <c r="Q5020" s="153"/>
      <c r="R5020" s="153"/>
      <c r="S5020" s="152"/>
      <c r="T5020" s="153"/>
      <c r="X5020" s="69" t="str">
        <f t="shared" si="160"/>
        <v/>
      </c>
      <c r="Y5020" s="69" t="str">
        <f t="shared" si="161"/>
        <v/>
      </c>
    </row>
    <row r="5021" spans="8:25" x14ac:dyDescent="0.25">
      <c r="H5021" s="155"/>
      <c r="I5021" s="151"/>
      <c r="J5021" s="152"/>
      <c r="K5021" s="153"/>
      <c r="L5021" s="153"/>
      <c r="M5021" s="153"/>
      <c r="N5021" s="153"/>
      <c r="O5021" s="153"/>
      <c r="P5021" s="153"/>
      <c r="Q5021" s="153"/>
      <c r="R5021" s="153"/>
      <c r="S5021" s="152"/>
      <c r="T5021" s="153"/>
      <c r="X5021" s="69" t="str">
        <f t="shared" si="160"/>
        <v/>
      </c>
      <c r="Y5021" s="69" t="str">
        <f t="shared" si="161"/>
        <v/>
      </c>
    </row>
    <row r="5022" spans="8:25" x14ac:dyDescent="0.25">
      <c r="H5022" s="155"/>
      <c r="I5022" s="151"/>
      <c r="J5022" s="152"/>
      <c r="K5022" s="153"/>
      <c r="L5022" s="153"/>
      <c r="M5022" s="153"/>
      <c r="N5022" s="153"/>
      <c r="O5022" s="153"/>
      <c r="P5022" s="153"/>
      <c r="Q5022" s="153"/>
      <c r="R5022" s="153"/>
      <c r="S5022" s="152"/>
      <c r="T5022" s="153"/>
      <c r="X5022" s="69" t="str">
        <f t="shared" si="160"/>
        <v/>
      </c>
      <c r="Y5022" s="69" t="str">
        <f t="shared" si="161"/>
        <v/>
      </c>
    </row>
    <row r="5023" spans="8:25" x14ac:dyDescent="0.25">
      <c r="H5023" s="155"/>
      <c r="I5023" s="151"/>
      <c r="J5023" s="152"/>
      <c r="K5023" s="153"/>
      <c r="L5023" s="153"/>
      <c r="M5023" s="153"/>
      <c r="N5023" s="153"/>
      <c r="O5023" s="153"/>
      <c r="P5023" s="153"/>
      <c r="Q5023" s="153"/>
      <c r="R5023" s="153"/>
      <c r="S5023" s="152"/>
      <c r="T5023" s="153"/>
      <c r="X5023" s="69" t="str">
        <f t="shared" si="160"/>
        <v/>
      </c>
      <c r="Y5023" s="69" t="str">
        <f t="shared" si="161"/>
        <v/>
      </c>
    </row>
    <row r="5024" spans="8:25" x14ac:dyDescent="0.25">
      <c r="H5024" s="155"/>
      <c r="I5024" s="151"/>
      <c r="J5024" s="152"/>
      <c r="K5024" s="153"/>
      <c r="L5024" s="153"/>
      <c r="M5024" s="153"/>
      <c r="N5024" s="153"/>
      <c r="O5024" s="153"/>
      <c r="P5024" s="153"/>
      <c r="Q5024" s="153"/>
      <c r="R5024" s="153"/>
      <c r="S5024" s="152"/>
      <c r="T5024" s="153"/>
      <c r="X5024" s="69" t="str">
        <f t="shared" si="160"/>
        <v/>
      </c>
      <c r="Y5024" s="69" t="str">
        <f t="shared" si="161"/>
        <v/>
      </c>
    </row>
    <row r="5025" spans="8:25" x14ac:dyDescent="0.25">
      <c r="H5025" s="155"/>
      <c r="I5025" s="151"/>
      <c r="J5025" s="152"/>
      <c r="K5025" s="153"/>
      <c r="L5025" s="153"/>
      <c r="M5025" s="153"/>
      <c r="N5025" s="153"/>
      <c r="O5025" s="153"/>
      <c r="P5025" s="153"/>
      <c r="Q5025" s="153"/>
      <c r="R5025" s="153"/>
      <c r="S5025" s="152"/>
      <c r="T5025" s="153"/>
      <c r="X5025" s="69" t="str">
        <f t="shared" si="160"/>
        <v/>
      </c>
      <c r="Y5025" s="69" t="str">
        <f t="shared" si="161"/>
        <v/>
      </c>
    </row>
    <row r="5026" spans="8:25" x14ac:dyDescent="0.25">
      <c r="H5026" s="155"/>
      <c r="I5026" s="151"/>
      <c r="J5026" s="152"/>
      <c r="K5026" s="153"/>
      <c r="L5026" s="153"/>
      <c r="M5026" s="153"/>
      <c r="N5026" s="153"/>
      <c r="O5026" s="153"/>
      <c r="P5026" s="153"/>
      <c r="Q5026" s="153"/>
      <c r="R5026" s="153"/>
      <c r="S5026" s="152"/>
      <c r="T5026" s="153"/>
      <c r="X5026" s="69" t="str">
        <f t="shared" si="160"/>
        <v/>
      </c>
      <c r="Y5026" s="69" t="str">
        <f t="shared" si="161"/>
        <v/>
      </c>
    </row>
    <row r="5027" spans="8:25" x14ac:dyDescent="0.25">
      <c r="H5027" s="155"/>
      <c r="I5027" s="151"/>
      <c r="J5027" s="152"/>
      <c r="K5027" s="153"/>
      <c r="L5027" s="153"/>
      <c r="M5027" s="153"/>
      <c r="N5027" s="153"/>
      <c r="O5027" s="153"/>
      <c r="P5027" s="153"/>
      <c r="Q5027" s="153"/>
      <c r="R5027" s="153"/>
      <c r="S5027" s="152"/>
      <c r="T5027" s="153"/>
      <c r="X5027" s="69" t="str">
        <f t="shared" si="160"/>
        <v/>
      </c>
      <c r="Y5027" s="69" t="str">
        <f t="shared" si="161"/>
        <v/>
      </c>
    </row>
    <row r="5028" spans="8:25" x14ac:dyDescent="0.25">
      <c r="H5028" s="155"/>
      <c r="I5028" s="151"/>
      <c r="J5028" s="152"/>
      <c r="K5028" s="153"/>
      <c r="L5028" s="153"/>
      <c r="M5028" s="153"/>
      <c r="N5028" s="153"/>
      <c r="O5028" s="153"/>
      <c r="P5028" s="153"/>
      <c r="Q5028" s="153"/>
      <c r="R5028" s="153"/>
      <c r="S5028" s="152"/>
      <c r="T5028" s="153"/>
      <c r="X5028" s="69" t="str">
        <f t="shared" si="160"/>
        <v/>
      </c>
      <c r="Y5028" s="69" t="str">
        <f t="shared" si="161"/>
        <v/>
      </c>
    </row>
    <row r="5029" spans="8:25" x14ac:dyDescent="0.25">
      <c r="H5029" s="155"/>
      <c r="I5029" s="151"/>
      <c r="J5029" s="152"/>
      <c r="K5029" s="153"/>
      <c r="L5029" s="153"/>
      <c r="M5029" s="153"/>
      <c r="N5029" s="153"/>
      <c r="O5029" s="153"/>
      <c r="P5029" s="153"/>
      <c r="Q5029" s="153"/>
      <c r="R5029" s="153"/>
      <c r="S5029" s="152"/>
      <c r="T5029" s="153"/>
      <c r="X5029" s="69" t="str">
        <f t="shared" si="160"/>
        <v/>
      </c>
      <c r="Y5029" s="69" t="str">
        <f t="shared" si="161"/>
        <v/>
      </c>
    </row>
    <row r="5030" spans="8:25" x14ac:dyDescent="0.25">
      <c r="H5030" s="155"/>
      <c r="I5030" s="151"/>
      <c r="J5030" s="152"/>
      <c r="K5030" s="153"/>
      <c r="L5030" s="153"/>
      <c r="M5030" s="153"/>
      <c r="N5030" s="153"/>
      <c r="O5030" s="153"/>
      <c r="P5030" s="153"/>
      <c r="Q5030" s="153"/>
      <c r="R5030" s="153"/>
      <c r="S5030" s="152"/>
      <c r="T5030" s="153"/>
      <c r="X5030" s="69" t="str">
        <f t="shared" si="160"/>
        <v/>
      </c>
      <c r="Y5030" s="69" t="str">
        <f t="shared" si="161"/>
        <v/>
      </c>
    </row>
    <row r="5031" spans="8:25" x14ac:dyDescent="0.25">
      <c r="H5031" s="155"/>
      <c r="I5031" s="151"/>
      <c r="J5031" s="152"/>
      <c r="K5031" s="153"/>
      <c r="L5031" s="153"/>
      <c r="M5031" s="153"/>
      <c r="N5031" s="153"/>
      <c r="O5031" s="153"/>
      <c r="P5031" s="153"/>
      <c r="Q5031" s="153"/>
      <c r="R5031" s="153"/>
      <c r="S5031" s="152"/>
      <c r="T5031" s="153"/>
      <c r="X5031" s="69" t="str">
        <f t="shared" si="160"/>
        <v/>
      </c>
      <c r="Y5031" s="69" t="str">
        <f t="shared" si="161"/>
        <v/>
      </c>
    </row>
    <row r="5032" spans="8:25" x14ac:dyDescent="0.25">
      <c r="H5032" s="155"/>
      <c r="I5032" s="151"/>
      <c r="J5032" s="152"/>
      <c r="K5032" s="153"/>
      <c r="L5032" s="153"/>
      <c r="M5032" s="153"/>
      <c r="N5032" s="153"/>
      <c r="O5032" s="153"/>
      <c r="P5032" s="153"/>
      <c r="Q5032" s="153"/>
      <c r="R5032" s="153"/>
      <c r="S5032" s="152"/>
      <c r="T5032" s="153"/>
      <c r="X5032" s="69" t="str">
        <f t="shared" si="160"/>
        <v/>
      </c>
      <c r="Y5032" s="69" t="str">
        <f t="shared" si="161"/>
        <v/>
      </c>
    </row>
    <row r="5033" spans="8:25" x14ac:dyDescent="0.25">
      <c r="H5033" s="155"/>
      <c r="I5033" s="151"/>
      <c r="J5033" s="152"/>
      <c r="K5033" s="153"/>
      <c r="L5033" s="153"/>
      <c r="M5033" s="153"/>
      <c r="N5033" s="153"/>
      <c r="O5033" s="153"/>
      <c r="P5033" s="153"/>
      <c r="Q5033" s="153"/>
      <c r="R5033" s="153"/>
      <c r="S5033" s="152"/>
      <c r="T5033" s="153"/>
      <c r="X5033" s="69" t="str">
        <f t="shared" si="160"/>
        <v/>
      </c>
      <c r="Y5033" s="69" t="str">
        <f t="shared" si="161"/>
        <v/>
      </c>
    </row>
    <row r="5034" spans="8:25" x14ac:dyDescent="0.25">
      <c r="H5034" s="155"/>
      <c r="I5034" s="151"/>
      <c r="J5034" s="152"/>
      <c r="K5034" s="153"/>
      <c r="L5034" s="153"/>
      <c r="M5034" s="153"/>
      <c r="N5034" s="153"/>
      <c r="O5034" s="153"/>
      <c r="P5034" s="153"/>
      <c r="Q5034" s="153"/>
      <c r="R5034" s="153"/>
      <c r="S5034" s="152"/>
      <c r="T5034" s="153"/>
      <c r="X5034" s="69" t="str">
        <f t="shared" si="160"/>
        <v/>
      </c>
      <c r="Y5034" s="69" t="str">
        <f t="shared" si="161"/>
        <v/>
      </c>
    </row>
    <row r="5035" spans="8:25" x14ac:dyDescent="0.25">
      <c r="H5035" s="155"/>
      <c r="I5035" s="151"/>
      <c r="J5035" s="152"/>
      <c r="K5035" s="153"/>
      <c r="L5035" s="153"/>
      <c r="M5035" s="153"/>
      <c r="N5035" s="153"/>
      <c r="O5035" s="153"/>
      <c r="P5035" s="153"/>
      <c r="Q5035" s="153"/>
      <c r="R5035" s="153"/>
      <c r="S5035" s="152"/>
      <c r="T5035" s="153"/>
      <c r="X5035" s="69" t="str">
        <f t="shared" si="160"/>
        <v/>
      </c>
      <c r="Y5035" s="69" t="str">
        <f t="shared" si="161"/>
        <v/>
      </c>
    </row>
    <row r="5036" spans="8:25" x14ac:dyDescent="0.25">
      <c r="H5036" s="155"/>
      <c r="I5036" s="151"/>
      <c r="J5036" s="152"/>
      <c r="K5036" s="153"/>
      <c r="L5036" s="153"/>
      <c r="M5036" s="153"/>
      <c r="N5036" s="153"/>
      <c r="O5036" s="153"/>
      <c r="P5036" s="153"/>
      <c r="Q5036" s="153"/>
      <c r="R5036" s="153"/>
      <c r="S5036" s="152"/>
      <c r="T5036" s="153"/>
      <c r="X5036" s="69" t="str">
        <f t="shared" si="160"/>
        <v/>
      </c>
      <c r="Y5036" s="69" t="str">
        <f t="shared" si="161"/>
        <v/>
      </c>
    </row>
    <row r="5037" spans="8:25" x14ac:dyDescent="0.25">
      <c r="H5037" s="155"/>
      <c r="I5037" s="151"/>
      <c r="J5037" s="152"/>
      <c r="K5037" s="153"/>
      <c r="L5037" s="153"/>
      <c r="M5037" s="153"/>
      <c r="N5037" s="153"/>
      <c r="O5037" s="153"/>
      <c r="P5037" s="153"/>
      <c r="Q5037" s="153"/>
      <c r="R5037" s="153"/>
      <c r="S5037" s="152"/>
      <c r="T5037" s="153"/>
      <c r="X5037" s="69" t="str">
        <f t="shared" si="160"/>
        <v/>
      </c>
      <c r="Y5037" s="69" t="str">
        <f t="shared" si="161"/>
        <v/>
      </c>
    </row>
    <row r="5038" spans="8:25" x14ac:dyDescent="0.25">
      <c r="H5038" s="155"/>
      <c r="I5038" s="151"/>
      <c r="J5038" s="152"/>
      <c r="K5038" s="153"/>
      <c r="L5038" s="153"/>
      <c r="M5038" s="153"/>
      <c r="N5038" s="153"/>
      <c r="O5038" s="153"/>
      <c r="P5038" s="153"/>
      <c r="Q5038" s="153"/>
      <c r="R5038" s="153"/>
      <c r="S5038" s="152"/>
      <c r="T5038" s="153"/>
      <c r="X5038" s="69" t="str">
        <f t="shared" si="160"/>
        <v/>
      </c>
      <c r="Y5038" s="69" t="str">
        <f t="shared" si="161"/>
        <v/>
      </c>
    </row>
    <row r="5039" spans="8:25" x14ac:dyDescent="0.25">
      <c r="H5039" s="155"/>
      <c r="I5039" s="151"/>
      <c r="J5039" s="152"/>
      <c r="K5039" s="153"/>
      <c r="L5039" s="153"/>
      <c r="M5039" s="153"/>
      <c r="N5039" s="153"/>
      <c r="O5039" s="153"/>
      <c r="P5039" s="153"/>
      <c r="Q5039" s="153"/>
      <c r="R5039" s="153"/>
      <c r="S5039" s="152"/>
      <c r="T5039" s="153"/>
      <c r="X5039" s="69" t="str">
        <f t="shared" si="160"/>
        <v/>
      </c>
      <c r="Y5039" s="69" t="str">
        <f t="shared" si="161"/>
        <v/>
      </c>
    </row>
    <row r="5040" spans="8:25" x14ac:dyDescent="0.25">
      <c r="H5040" s="155"/>
      <c r="I5040" s="151"/>
      <c r="J5040" s="152"/>
      <c r="K5040" s="153"/>
      <c r="L5040" s="153"/>
      <c r="M5040" s="153"/>
      <c r="N5040" s="153"/>
      <c r="O5040" s="153"/>
      <c r="P5040" s="153"/>
      <c r="Q5040" s="153"/>
      <c r="R5040" s="153"/>
      <c r="S5040" s="152"/>
      <c r="T5040" s="153"/>
      <c r="X5040" s="69" t="str">
        <f t="shared" si="160"/>
        <v/>
      </c>
      <c r="Y5040" s="69" t="str">
        <f t="shared" si="161"/>
        <v/>
      </c>
    </row>
    <row r="5041" spans="8:25" x14ac:dyDescent="0.25">
      <c r="H5041" s="155"/>
      <c r="I5041" s="151"/>
      <c r="J5041" s="152"/>
      <c r="K5041" s="153"/>
      <c r="L5041" s="153"/>
      <c r="M5041" s="153"/>
      <c r="N5041" s="153"/>
      <c r="O5041" s="153"/>
      <c r="P5041" s="153"/>
      <c r="Q5041" s="153"/>
      <c r="R5041" s="153"/>
      <c r="S5041" s="152"/>
      <c r="T5041" s="153"/>
      <c r="X5041" s="69" t="str">
        <f t="shared" si="160"/>
        <v/>
      </c>
      <c r="Y5041" s="69" t="str">
        <f t="shared" si="161"/>
        <v/>
      </c>
    </row>
    <row r="5042" spans="8:25" x14ac:dyDescent="0.25">
      <c r="H5042" s="155"/>
      <c r="I5042" s="151"/>
      <c r="J5042" s="152"/>
      <c r="K5042" s="153"/>
      <c r="L5042" s="153"/>
      <c r="M5042" s="153"/>
      <c r="N5042" s="153"/>
      <c r="O5042" s="153"/>
      <c r="P5042" s="153"/>
      <c r="Q5042" s="153"/>
      <c r="R5042" s="153"/>
      <c r="S5042" s="152"/>
      <c r="T5042" s="153"/>
      <c r="X5042" s="69" t="str">
        <f t="shared" si="160"/>
        <v/>
      </c>
      <c r="Y5042" s="69" t="str">
        <f t="shared" si="161"/>
        <v/>
      </c>
    </row>
    <row r="5043" spans="8:25" x14ac:dyDescent="0.25">
      <c r="H5043" s="155"/>
      <c r="I5043" s="151"/>
      <c r="J5043" s="152"/>
      <c r="K5043" s="153"/>
      <c r="L5043" s="153"/>
      <c r="M5043" s="153"/>
      <c r="N5043" s="153"/>
      <c r="O5043" s="153"/>
      <c r="P5043" s="153"/>
      <c r="Q5043" s="153"/>
      <c r="R5043" s="153"/>
      <c r="S5043" s="152"/>
      <c r="T5043" s="153"/>
      <c r="X5043" s="69" t="str">
        <f t="shared" si="160"/>
        <v/>
      </c>
      <c r="Y5043" s="69" t="str">
        <f t="shared" si="161"/>
        <v/>
      </c>
    </row>
    <row r="5044" spans="8:25" x14ac:dyDescent="0.25">
      <c r="H5044" s="155"/>
      <c r="I5044" s="151"/>
      <c r="J5044" s="152"/>
      <c r="K5044" s="153"/>
      <c r="L5044" s="153"/>
      <c r="M5044" s="153"/>
      <c r="N5044" s="153"/>
      <c r="O5044" s="153"/>
      <c r="P5044" s="153"/>
      <c r="Q5044" s="153"/>
      <c r="R5044" s="153"/>
      <c r="S5044" s="152"/>
      <c r="T5044" s="153"/>
      <c r="X5044" s="69" t="str">
        <f t="shared" si="160"/>
        <v/>
      </c>
      <c r="Y5044" s="69" t="str">
        <f t="shared" si="161"/>
        <v/>
      </c>
    </row>
    <row r="5045" spans="8:25" x14ac:dyDescent="0.25">
      <c r="H5045" s="155"/>
      <c r="I5045" s="151"/>
      <c r="J5045" s="152"/>
      <c r="K5045" s="153"/>
      <c r="L5045" s="153"/>
      <c r="M5045" s="153"/>
      <c r="N5045" s="153"/>
      <c r="O5045" s="153"/>
      <c r="P5045" s="153"/>
      <c r="Q5045" s="153"/>
      <c r="R5045" s="153"/>
      <c r="S5045" s="152"/>
      <c r="T5045" s="153"/>
      <c r="X5045" s="69" t="str">
        <f t="shared" si="160"/>
        <v/>
      </c>
      <c r="Y5045" s="69" t="str">
        <f t="shared" si="161"/>
        <v/>
      </c>
    </row>
    <row r="5046" spans="8:25" x14ac:dyDescent="0.25">
      <c r="H5046" s="155"/>
      <c r="I5046" s="151"/>
      <c r="J5046" s="152"/>
      <c r="K5046" s="153"/>
      <c r="L5046" s="153"/>
      <c r="M5046" s="153"/>
      <c r="N5046" s="153"/>
      <c r="O5046" s="153"/>
      <c r="P5046" s="153"/>
      <c r="Q5046" s="153"/>
      <c r="R5046" s="153"/>
      <c r="S5046" s="152"/>
      <c r="T5046" s="153"/>
      <c r="X5046" s="69" t="str">
        <f t="shared" si="160"/>
        <v/>
      </c>
      <c r="Y5046" s="69" t="str">
        <f t="shared" si="161"/>
        <v/>
      </c>
    </row>
    <row r="5047" spans="8:25" x14ac:dyDescent="0.25">
      <c r="H5047" s="155"/>
      <c r="I5047" s="151"/>
      <c r="J5047" s="152"/>
      <c r="K5047" s="153"/>
      <c r="L5047" s="153"/>
      <c r="M5047" s="153"/>
      <c r="N5047" s="153"/>
      <c r="O5047" s="153"/>
      <c r="P5047" s="153"/>
      <c r="Q5047" s="153"/>
      <c r="R5047" s="153"/>
      <c r="S5047" s="152"/>
      <c r="T5047" s="153"/>
      <c r="X5047" s="69" t="str">
        <f t="shared" si="160"/>
        <v/>
      </c>
      <c r="Y5047" s="69" t="str">
        <f t="shared" si="161"/>
        <v/>
      </c>
    </row>
    <row r="5048" spans="8:25" x14ac:dyDescent="0.25">
      <c r="H5048" s="155"/>
      <c r="I5048" s="151"/>
      <c r="J5048" s="152"/>
      <c r="K5048" s="153"/>
      <c r="L5048" s="153"/>
      <c r="M5048" s="153"/>
      <c r="N5048" s="153"/>
      <c r="O5048" s="153"/>
      <c r="P5048" s="153"/>
      <c r="Q5048" s="153"/>
      <c r="R5048" s="153"/>
      <c r="S5048" s="152"/>
      <c r="T5048" s="153"/>
      <c r="X5048" s="69" t="str">
        <f t="shared" si="160"/>
        <v/>
      </c>
      <c r="Y5048" s="69" t="str">
        <f t="shared" si="161"/>
        <v/>
      </c>
    </row>
    <row r="5049" spans="8:25" x14ac:dyDescent="0.25">
      <c r="H5049" s="155"/>
      <c r="I5049" s="151"/>
      <c r="J5049" s="152"/>
      <c r="K5049" s="153"/>
      <c r="L5049" s="153"/>
      <c r="M5049" s="153"/>
      <c r="N5049" s="153"/>
      <c r="O5049" s="153"/>
      <c r="P5049" s="153"/>
      <c r="Q5049" s="153"/>
      <c r="R5049" s="153"/>
      <c r="S5049" s="152"/>
      <c r="T5049" s="153"/>
      <c r="X5049" s="69" t="str">
        <f t="shared" si="160"/>
        <v/>
      </c>
      <c r="Y5049" s="69" t="str">
        <f t="shared" si="161"/>
        <v/>
      </c>
    </row>
    <row r="5050" spans="8:25" x14ac:dyDescent="0.25">
      <c r="H5050" s="155"/>
      <c r="I5050" s="151"/>
      <c r="J5050" s="152"/>
      <c r="K5050" s="153"/>
      <c r="L5050" s="153"/>
      <c r="M5050" s="153"/>
      <c r="N5050" s="153"/>
      <c r="O5050" s="153"/>
      <c r="P5050" s="153"/>
      <c r="Q5050" s="153"/>
      <c r="R5050" s="153"/>
      <c r="S5050" s="152"/>
      <c r="T5050" s="153"/>
      <c r="X5050" s="69" t="str">
        <f t="shared" si="160"/>
        <v/>
      </c>
      <c r="Y5050" s="69" t="str">
        <f t="shared" si="161"/>
        <v/>
      </c>
    </row>
    <row r="5051" spans="8:25" x14ac:dyDescent="0.25">
      <c r="H5051" s="155"/>
      <c r="I5051" s="151"/>
      <c r="J5051" s="152"/>
      <c r="K5051" s="153"/>
      <c r="L5051" s="153"/>
      <c r="M5051" s="153"/>
      <c r="N5051" s="153"/>
      <c r="O5051" s="153"/>
      <c r="P5051" s="153"/>
      <c r="Q5051" s="153"/>
      <c r="R5051" s="153"/>
      <c r="S5051" s="152"/>
      <c r="T5051" s="153"/>
      <c r="X5051" s="69" t="str">
        <f t="shared" si="160"/>
        <v/>
      </c>
      <c r="Y5051" s="69" t="str">
        <f t="shared" si="161"/>
        <v/>
      </c>
    </row>
    <row r="5052" spans="8:25" x14ac:dyDescent="0.25">
      <c r="H5052" s="155"/>
      <c r="I5052" s="151"/>
      <c r="J5052" s="152"/>
      <c r="K5052" s="153"/>
      <c r="L5052" s="153"/>
      <c r="M5052" s="153"/>
      <c r="N5052" s="153"/>
      <c r="O5052" s="153"/>
      <c r="P5052" s="153"/>
      <c r="Q5052" s="153"/>
      <c r="R5052" s="153"/>
      <c r="S5052" s="152"/>
      <c r="T5052" s="153"/>
      <c r="X5052" s="69" t="str">
        <f t="shared" si="160"/>
        <v/>
      </c>
      <c r="Y5052" s="69" t="str">
        <f t="shared" si="161"/>
        <v/>
      </c>
    </row>
    <row r="5053" spans="8:25" x14ac:dyDescent="0.25">
      <c r="H5053" s="155"/>
      <c r="I5053" s="151"/>
      <c r="J5053" s="152"/>
      <c r="K5053" s="153"/>
      <c r="L5053" s="153"/>
      <c r="M5053" s="153"/>
      <c r="N5053" s="153"/>
      <c r="O5053" s="153"/>
      <c r="P5053" s="153"/>
      <c r="Q5053" s="153"/>
      <c r="R5053" s="153"/>
      <c r="S5053" s="152"/>
      <c r="T5053" s="153"/>
      <c r="X5053" s="69" t="str">
        <f t="shared" si="160"/>
        <v/>
      </c>
      <c r="Y5053" s="69" t="str">
        <f t="shared" si="161"/>
        <v/>
      </c>
    </row>
    <row r="5054" spans="8:25" x14ac:dyDescent="0.25">
      <c r="H5054" s="155"/>
      <c r="I5054" s="151"/>
      <c r="J5054" s="152"/>
      <c r="K5054" s="153"/>
      <c r="L5054" s="153"/>
      <c r="M5054" s="153"/>
      <c r="N5054" s="153"/>
      <c r="O5054" s="153"/>
      <c r="P5054" s="153"/>
      <c r="Q5054" s="153"/>
      <c r="R5054" s="153"/>
      <c r="S5054" s="152"/>
      <c r="T5054" s="153"/>
      <c r="X5054" s="69" t="str">
        <f t="shared" si="160"/>
        <v/>
      </c>
      <c r="Y5054" s="69" t="str">
        <f t="shared" si="161"/>
        <v/>
      </c>
    </row>
    <row r="5055" spans="8:25" x14ac:dyDescent="0.25">
      <c r="H5055" s="155"/>
      <c r="I5055" s="151"/>
      <c r="J5055" s="152"/>
      <c r="K5055" s="153"/>
      <c r="L5055" s="153"/>
      <c r="M5055" s="153"/>
      <c r="N5055" s="153"/>
      <c r="O5055" s="153"/>
      <c r="P5055" s="153"/>
      <c r="Q5055" s="153"/>
      <c r="R5055" s="153"/>
      <c r="S5055" s="152"/>
      <c r="T5055" s="153"/>
      <c r="X5055" s="69" t="str">
        <f t="shared" si="160"/>
        <v/>
      </c>
      <c r="Y5055" s="69" t="str">
        <f t="shared" si="161"/>
        <v/>
      </c>
    </row>
    <row r="5056" spans="8:25" x14ac:dyDescent="0.25">
      <c r="H5056" s="155"/>
      <c r="I5056" s="151"/>
      <c r="J5056" s="152"/>
      <c r="K5056" s="153"/>
      <c r="L5056" s="153"/>
      <c r="M5056" s="153"/>
      <c r="N5056" s="153"/>
      <c r="O5056" s="153"/>
      <c r="P5056" s="153"/>
      <c r="Q5056" s="153"/>
      <c r="R5056" s="153"/>
      <c r="S5056" s="152"/>
      <c r="T5056" s="153"/>
      <c r="X5056" s="69" t="str">
        <f t="shared" si="160"/>
        <v/>
      </c>
      <c r="Y5056" s="69" t="str">
        <f t="shared" si="161"/>
        <v/>
      </c>
    </row>
    <row r="5057" spans="8:25" x14ac:dyDescent="0.25">
      <c r="H5057" s="155"/>
      <c r="I5057" s="151"/>
      <c r="J5057" s="152"/>
      <c r="K5057" s="153"/>
      <c r="L5057" s="153"/>
      <c r="M5057" s="153"/>
      <c r="N5057" s="153"/>
      <c r="O5057" s="153"/>
      <c r="P5057" s="153"/>
      <c r="Q5057" s="153"/>
      <c r="R5057" s="153"/>
      <c r="S5057" s="152"/>
      <c r="T5057" s="153"/>
      <c r="X5057" s="69" t="str">
        <f t="shared" si="160"/>
        <v/>
      </c>
      <c r="Y5057" s="69" t="str">
        <f t="shared" si="161"/>
        <v/>
      </c>
    </row>
    <row r="5058" spans="8:25" x14ac:dyDescent="0.25">
      <c r="H5058" s="155"/>
      <c r="I5058" s="151"/>
      <c r="J5058" s="152"/>
      <c r="K5058" s="153"/>
      <c r="L5058" s="153"/>
      <c r="M5058" s="153"/>
      <c r="N5058" s="153"/>
      <c r="O5058" s="153"/>
      <c r="P5058" s="153"/>
      <c r="Q5058" s="153"/>
      <c r="R5058" s="153"/>
      <c r="S5058" s="152"/>
      <c r="T5058" s="153"/>
      <c r="X5058" s="69" t="str">
        <f t="shared" ref="X5058:X5121" si="162">IF(W5058&lt;&gt;"",W5058-I5058,"")</f>
        <v/>
      </c>
      <c r="Y5058" s="69" t="str">
        <f t="shared" si="161"/>
        <v/>
      </c>
    </row>
    <row r="5059" spans="8:25" x14ac:dyDescent="0.25">
      <c r="H5059" s="155"/>
      <c r="I5059" s="151"/>
      <c r="J5059" s="152"/>
      <c r="K5059" s="153"/>
      <c r="L5059" s="153"/>
      <c r="M5059" s="153"/>
      <c r="N5059" s="153"/>
      <c r="O5059" s="153"/>
      <c r="P5059" s="153"/>
      <c r="Q5059" s="153"/>
      <c r="R5059" s="153"/>
      <c r="S5059" s="152"/>
      <c r="T5059" s="153"/>
      <c r="X5059" s="69" t="str">
        <f t="shared" si="162"/>
        <v/>
      </c>
      <c r="Y5059" s="69" t="str">
        <f t="shared" ref="Y5059:Y5122" si="163">IF(X5059&lt;&gt;"",IF(X5059&lt;365,"&lt; 1 year",IF(X5059&lt;730,"1-2",IF(X5059&lt;1095,"2-3",IF(X5059&lt;1460,"3-4",IF(X5059&lt;1825,"4-5","5+"))))),"")</f>
        <v/>
      </c>
    </row>
    <row r="5060" spans="8:25" x14ac:dyDescent="0.25">
      <c r="H5060" s="155"/>
      <c r="I5060" s="151"/>
      <c r="J5060" s="152"/>
      <c r="K5060" s="153"/>
      <c r="L5060" s="153"/>
      <c r="M5060" s="153"/>
      <c r="N5060" s="153"/>
      <c r="O5060" s="153"/>
      <c r="P5060" s="153"/>
      <c r="Q5060" s="153"/>
      <c r="R5060" s="153"/>
      <c r="S5060" s="152"/>
      <c r="T5060" s="153"/>
      <c r="X5060" s="69" t="str">
        <f t="shared" si="162"/>
        <v/>
      </c>
      <c r="Y5060" s="69" t="str">
        <f t="shared" si="163"/>
        <v/>
      </c>
    </row>
    <row r="5061" spans="8:25" x14ac:dyDescent="0.25">
      <c r="H5061" s="155"/>
      <c r="I5061" s="151"/>
      <c r="J5061" s="152"/>
      <c r="K5061" s="153"/>
      <c r="L5061" s="153"/>
      <c r="M5061" s="153"/>
      <c r="N5061" s="153"/>
      <c r="O5061" s="153"/>
      <c r="P5061" s="153"/>
      <c r="Q5061" s="153"/>
      <c r="R5061" s="153"/>
      <c r="S5061" s="152"/>
      <c r="T5061" s="153"/>
      <c r="X5061" s="69" t="str">
        <f t="shared" si="162"/>
        <v/>
      </c>
      <c r="Y5061" s="69" t="str">
        <f t="shared" si="163"/>
        <v/>
      </c>
    </row>
    <row r="5062" spans="8:25" x14ac:dyDescent="0.25">
      <c r="H5062" s="155"/>
      <c r="I5062" s="151"/>
      <c r="J5062" s="152"/>
      <c r="K5062" s="153"/>
      <c r="L5062" s="153"/>
      <c r="M5062" s="153"/>
      <c r="N5062" s="153"/>
      <c r="O5062" s="153"/>
      <c r="P5062" s="153"/>
      <c r="Q5062" s="153"/>
      <c r="R5062" s="153"/>
      <c r="S5062" s="152"/>
      <c r="T5062" s="153"/>
      <c r="X5062" s="69" t="str">
        <f t="shared" si="162"/>
        <v/>
      </c>
      <c r="Y5062" s="69" t="str">
        <f t="shared" si="163"/>
        <v/>
      </c>
    </row>
    <row r="5063" spans="8:25" x14ac:dyDescent="0.25">
      <c r="H5063" s="155"/>
      <c r="I5063" s="151"/>
      <c r="J5063" s="152"/>
      <c r="K5063" s="153"/>
      <c r="L5063" s="153"/>
      <c r="M5063" s="153"/>
      <c r="N5063" s="153"/>
      <c r="O5063" s="153"/>
      <c r="P5063" s="153"/>
      <c r="Q5063" s="153"/>
      <c r="R5063" s="153"/>
      <c r="S5063" s="152"/>
      <c r="T5063" s="153"/>
      <c r="X5063" s="69" t="str">
        <f t="shared" si="162"/>
        <v/>
      </c>
      <c r="Y5063" s="69" t="str">
        <f t="shared" si="163"/>
        <v/>
      </c>
    </row>
    <row r="5064" spans="8:25" x14ac:dyDescent="0.25">
      <c r="H5064" s="155"/>
      <c r="I5064" s="151"/>
      <c r="J5064" s="152"/>
      <c r="K5064" s="153"/>
      <c r="L5064" s="153"/>
      <c r="M5064" s="153"/>
      <c r="N5064" s="153"/>
      <c r="O5064" s="153"/>
      <c r="P5064" s="153"/>
      <c r="Q5064" s="153"/>
      <c r="R5064" s="153"/>
      <c r="S5064" s="152"/>
      <c r="T5064" s="153"/>
      <c r="X5064" s="69" t="str">
        <f t="shared" si="162"/>
        <v/>
      </c>
      <c r="Y5064" s="69" t="str">
        <f t="shared" si="163"/>
        <v/>
      </c>
    </row>
    <row r="5065" spans="8:25" x14ac:dyDescent="0.25">
      <c r="H5065" s="155"/>
      <c r="I5065" s="151"/>
      <c r="J5065" s="152"/>
      <c r="K5065" s="153"/>
      <c r="L5065" s="153"/>
      <c r="M5065" s="153"/>
      <c r="N5065" s="153"/>
      <c r="O5065" s="153"/>
      <c r="P5065" s="153"/>
      <c r="Q5065" s="153"/>
      <c r="R5065" s="153"/>
      <c r="S5065" s="152"/>
      <c r="T5065" s="153"/>
      <c r="X5065" s="69" t="str">
        <f t="shared" si="162"/>
        <v/>
      </c>
      <c r="Y5065" s="69" t="str">
        <f t="shared" si="163"/>
        <v/>
      </c>
    </row>
    <row r="5066" spans="8:25" x14ac:dyDescent="0.25">
      <c r="H5066" s="155"/>
      <c r="I5066" s="151"/>
      <c r="J5066" s="152"/>
      <c r="K5066" s="153"/>
      <c r="L5066" s="153"/>
      <c r="M5066" s="153"/>
      <c r="N5066" s="153"/>
      <c r="O5066" s="153"/>
      <c r="P5066" s="153"/>
      <c r="Q5066" s="153"/>
      <c r="R5066" s="153"/>
      <c r="S5066" s="152"/>
      <c r="T5066" s="153"/>
      <c r="X5066" s="69" t="str">
        <f t="shared" si="162"/>
        <v/>
      </c>
      <c r="Y5066" s="69" t="str">
        <f t="shared" si="163"/>
        <v/>
      </c>
    </row>
    <row r="5067" spans="8:25" x14ac:dyDescent="0.25">
      <c r="H5067" s="155"/>
      <c r="I5067" s="151"/>
      <c r="J5067" s="152"/>
      <c r="K5067" s="153"/>
      <c r="L5067" s="153"/>
      <c r="M5067" s="153"/>
      <c r="N5067" s="153"/>
      <c r="O5067" s="153"/>
      <c r="P5067" s="153"/>
      <c r="Q5067" s="153"/>
      <c r="R5067" s="153"/>
      <c r="S5067" s="152"/>
      <c r="T5067" s="153"/>
      <c r="X5067" s="69" t="str">
        <f t="shared" si="162"/>
        <v/>
      </c>
      <c r="Y5067" s="69" t="str">
        <f t="shared" si="163"/>
        <v/>
      </c>
    </row>
    <row r="5068" spans="8:25" x14ac:dyDescent="0.25">
      <c r="H5068" s="155"/>
      <c r="I5068" s="151"/>
      <c r="J5068" s="152"/>
      <c r="K5068" s="153"/>
      <c r="L5068" s="153"/>
      <c r="M5068" s="153"/>
      <c r="N5068" s="153"/>
      <c r="O5068" s="153"/>
      <c r="P5068" s="153"/>
      <c r="Q5068" s="153"/>
      <c r="R5068" s="153"/>
      <c r="S5068" s="152"/>
      <c r="T5068" s="153"/>
      <c r="X5068" s="69" t="str">
        <f t="shared" si="162"/>
        <v/>
      </c>
      <c r="Y5068" s="69" t="str">
        <f t="shared" si="163"/>
        <v/>
      </c>
    </row>
    <row r="5069" spans="8:25" x14ac:dyDescent="0.25">
      <c r="H5069" s="155"/>
      <c r="I5069" s="151"/>
      <c r="J5069" s="152"/>
      <c r="K5069" s="153"/>
      <c r="L5069" s="153"/>
      <c r="M5069" s="153"/>
      <c r="N5069" s="153"/>
      <c r="O5069" s="153"/>
      <c r="P5069" s="153"/>
      <c r="Q5069" s="153"/>
      <c r="R5069" s="153"/>
      <c r="S5069" s="152"/>
      <c r="T5069" s="153"/>
      <c r="X5069" s="69" t="str">
        <f t="shared" si="162"/>
        <v/>
      </c>
      <c r="Y5069" s="69" t="str">
        <f t="shared" si="163"/>
        <v/>
      </c>
    </row>
    <row r="5070" spans="8:25" x14ac:dyDescent="0.25">
      <c r="H5070" s="155"/>
      <c r="I5070" s="151"/>
      <c r="J5070" s="152"/>
      <c r="K5070" s="153"/>
      <c r="L5070" s="153"/>
      <c r="M5070" s="153"/>
      <c r="N5070" s="153"/>
      <c r="O5070" s="153"/>
      <c r="P5070" s="153"/>
      <c r="Q5070" s="153"/>
      <c r="R5070" s="153"/>
      <c r="S5070" s="152"/>
      <c r="T5070" s="153"/>
      <c r="X5070" s="69" t="str">
        <f t="shared" si="162"/>
        <v/>
      </c>
      <c r="Y5070" s="69" t="str">
        <f t="shared" si="163"/>
        <v/>
      </c>
    </row>
    <row r="5071" spans="8:25" x14ac:dyDescent="0.25">
      <c r="H5071" s="155"/>
      <c r="I5071" s="151"/>
      <c r="J5071" s="152"/>
      <c r="K5071" s="153"/>
      <c r="L5071" s="153"/>
      <c r="M5071" s="153"/>
      <c r="N5071" s="153"/>
      <c r="O5071" s="153"/>
      <c r="P5071" s="153"/>
      <c r="Q5071" s="153"/>
      <c r="R5071" s="153"/>
      <c r="S5071" s="152"/>
      <c r="T5071" s="153"/>
      <c r="X5071" s="69" t="str">
        <f t="shared" si="162"/>
        <v/>
      </c>
      <c r="Y5071" s="69" t="str">
        <f t="shared" si="163"/>
        <v/>
      </c>
    </row>
    <row r="5072" spans="8:25" x14ac:dyDescent="0.25">
      <c r="H5072" s="155"/>
      <c r="I5072" s="151"/>
      <c r="J5072" s="152"/>
      <c r="K5072" s="153"/>
      <c r="L5072" s="153"/>
      <c r="M5072" s="153"/>
      <c r="N5072" s="153"/>
      <c r="O5072" s="153"/>
      <c r="P5072" s="153"/>
      <c r="Q5072" s="153"/>
      <c r="R5072" s="153"/>
      <c r="S5072" s="152"/>
      <c r="T5072" s="153"/>
      <c r="X5072" s="69" t="str">
        <f t="shared" si="162"/>
        <v/>
      </c>
      <c r="Y5072" s="69" t="str">
        <f t="shared" si="163"/>
        <v/>
      </c>
    </row>
    <row r="5073" spans="8:25" x14ac:dyDescent="0.25">
      <c r="H5073" s="155"/>
      <c r="I5073" s="151"/>
      <c r="J5073" s="152"/>
      <c r="K5073" s="153"/>
      <c r="L5073" s="153"/>
      <c r="M5073" s="153"/>
      <c r="N5073" s="153"/>
      <c r="O5073" s="153"/>
      <c r="P5073" s="153"/>
      <c r="Q5073" s="153"/>
      <c r="R5073" s="153"/>
      <c r="S5073" s="152"/>
      <c r="T5073" s="153"/>
      <c r="X5073" s="69" t="str">
        <f t="shared" si="162"/>
        <v/>
      </c>
      <c r="Y5073" s="69" t="str">
        <f t="shared" si="163"/>
        <v/>
      </c>
    </row>
    <row r="5074" spans="8:25" x14ac:dyDescent="0.25">
      <c r="H5074" s="155"/>
      <c r="I5074" s="151"/>
      <c r="J5074" s="152"/>
      <c r="K5074" s="153"/>
      <c r="L5074" s="153"/>
      <c r="M5074" s="153"/>
      <c r="N5074" s="153"/>
      <c r="O5074" s="153"/>
      <c r="P5074" s="153"/>
      <c r="Q5074" s="153"/>
      <c r="R5074" s="153"/>
      <c r="S5074" s="152"/>
      <c r="T5074" s="153"/>
      <c r="X5074" s="69" t="str">
        <f t="shared" si="162"/>
        <v/>
      </c>
      <c r="Y5074" s="69" t="str">
        <f t="shared" si="163"/>
        <v/>
      </c>
    </row>
    <row r="5075" spans="8:25" x14ac:dyDescent="0.25">
      <c r="H5075" s="155"/>
      <c r="I5075" s="151"/>
      <c r="J5075" s="152"/>
      <c r="K5075" s="153"/>
      <c r="L5075" s="153"/>
      <c r="M5075" s="153"/>
      <c r="N5075" s="153"/>
      <c r="O5075" s="153"/>
      <c r="P5075" s="153"/>
      <c r="Q5075" s="153"/>
      <c r="R5075" s="153"/>
      <c r="S5075" s="152"/>
      <c r="T5075" s="153"/>
      <c r="X5075" s="69" t="str">
        <f t="shared" si="162"/>
        <v/>
      </c>
      <c r="Y5075" s="69" t="str">
        <f t="shared" si="163"/>
        <v/>
      </c>
    </row>
    <row r="5076" spans="8:25" x14ac:dyDescent="0.25">
      <c r="H5076" s="155"/>
      <c r="I5076" s="151"/>
      <c r="J5076" s="152"/>
      <c r="K5076" s="153"/>
      <c r="L5076" s="153"/>
      <c r="M5076" s="153"/>
      <c r="N5076" s="153"/>
      <c r="O5076" s="153"/>
      <c r="P5076" s="153"/>
      <c r="Q5076" s="153"/>
      <c r="R5076" s="153"/>
      <c r="S5076" s="152"/>
      <c r="T5076" s="153"/>
      <c r="X5076" s="69" t="str">
        <f t="shared" si="162"/>
        <v/>
      </c>
      <c r="Y5076" s="69" t="str">
        <f t="shared" si="163"/>
        <v/>
      </c>
    </row>
    <row r="5077" spans="8:25" x14ac:dyDescent="0.25">
      <c r="H5077" s="155"/>
      <c r="I5077" s="151"/>
      <c r="J5077" s="152"/>
      <c r="K5077" s="153"/>
      <c r="L5077" s="153"/>
      <c r="M5077" s="153"/>
      <c r="N5077" s="153"/>
      <c r="O5077" s="153"/>
      <c r="P5077" s="153"/>
      <c r="Q5077" s="153"/>
      <c r="R5077" s="153"/>
      <c r="S5077" s="152"/>
      <c r="T5077" s="153"/>
      <c r="X5077" s="69" t="str">
        <f t="shared" si="162"/>
        <v/>
      </c>
      <c r="Y5077" s="69" t="str">
        <f t="shared" si="163"/>
        <v/>
      </c>
    </row>
    <row r="5078" spans="8:25" x14ac:dyDescent="0.25">
      <c r="H5078" s="155"/>
      <c r="I5078" s="151"/>
      <c r="J5078" s="152"/>
      <c r="K5078" s="153"/>
      <c r="L5078" s="153"/>
      <c r="M5078" s="153"/>
      <c r="N5078" s="153"/>
      <c r="O5078" s="153"/>
      <c r="P5078" s="153"/>
      <c r="Q5078" s="153"/>
      <c r="R5078" s="153"/>
      <c r="S5078" s="152"/>
      <c r="T5078" s="153"/>
      <c r="X5078" s="69" t="str">
        <f t="shared" si="162"/>
        <v/>
      </c>
      <c r="Y5078" s="69" t="str">
        <f t="shared" si="163"/>
        <v/>
      </c>
    </row>
    <row r="5079" spans="8:25" x14ac:dyDescent="0.25">
      <c r="H5079" s="155"/>
      <c r="I5079" s="151"/>
      <c r="J5079" s="152"/>
      <c r="K5079" s="153"/>
      <c r="L5079" s="153"/>
      <c r="M5079" s="153"/>
      <c r="N5079" s="153"/>
      <c r="O5079" s="153"/>
      <c r="P5079" s="153"/>
      <c r="Q5079" s="153"/>
      <c r="R5079" s="153"/>
      <c r="S5079" s="152"/>
      <c r="T5079" s="153"/>
      <c r="X5079" s="69" t="str">
        <f t="shared" si="162"/>
        <v/>
      </c>
      <c r="Y5079" s="69" t="str">
        <f t="shared" si="163"/>
        <v/>
      </c>
    </row>
    <row r="5080" spans="8:25" x14ac:dyDescent="0.25">
      <c r="H5080" s="155"/>
      <c r="I5080" s="151"/>
      <c r="J5080" s="152"/>
      <c r="K5080" s="153"/>
      <c r="L5080" s="153"/>
      <c r="M5080" s="153"/>
      <c r="N5080" s="153"/>
      <c r="O5080" s="153"/>
      <c r="P5080" s="153"/>
      <c r="Q5080" s="153"/>
      <c r="R5080" s="153"/>
      <c r="S5080" s="152"/>
      <c r="T5080" s="153"/>
      <c r="X5080" s="69" t="str">
        <f t="shared" si="162"/>
        <v/>
      </c>
      <c r="Y5080" s="69" t="str">
        <f t="shared" si="163"/>
        <v/>
      </c>
    </row>
    <row r="5081" spans="8:25" x14ac:dyDescent="0.25">
      <c r="H5081" s="155"/>
      <c r="I5081" s="151"/>
      <c r="J5081" s="152"/>
      <c r="K5081" s="153"/>
      <c r="L5081" s="153"/>
      <c r="M5081" s="153"/>
      <c r="N5081" s="153"/>
      <c r="O5081" s="153"/>
      <c r="P5081" s="153"/>
      <c r="Q5081" s="153"/>
      <c r="R5081" s="153"/>
      <c r="S5081" s="152"/>
      <c r="T5081" s="153"/>
      <c r="X5081" s="69" t="str">
        <f t="shared" si="162"/>
        <v/>
      </c>
      <c r="Y5081" s="69" t="str">
        <f t="shared" si="163"/>
        <v/>
      </c>
    </row>
    <row r="5082" spans="8:25" x14ac:dyDescent="0.25">
      <c r="H5082" s="155"/>
      <c r="I5082" s="151"/>
      <c r="J5082" s="152"/>
      <c r="K5082" s="153"/>
      <c r="L5082" s="153"/>
      <c r="M5082" s="153"/>
      <c r="N5082" s="153"/>
      <c r="O5082" s="153"/>
      <c r="P5082" s="153"/>
      <c r="Q5082" s="153"/>
      <c r="R5082" s="153"/>
      <c r="S5082" s="152"/>
      <c r="T5082" s="153"/>
      <c r="X5082" s="69" t="str">
        <f t="shared" si="162"/>
        <v/>
      </c>
      <c r="Y5082" s="69" t="str">
        <f t="shared" si="163"/>
        <v/>
      </c>
    </row>
    <row r="5083" spans="8:25" x14ac:dyDescent="0.25">
      <c r="H5083" s="155"/>
      <c r="I5083" s="151"/>
      <c r="J5083" s="152"/>
      <c r="K5083" s="153"/>
      <c r="L5083" s="153"/>
      <c r="M5083" s="153"/>
      <c r="N5083" s="153"/>
      <c r="O5083" s="153"/>
      <c r="P5083" s="153"/>
      <c r="Q5083" s="153"/>
      <c r="R5083" s="153"/>
      <c r="S5083" s="152"/>
      <c r="T5083" s="153"/>
      <c r="X5083" s="69" t="str">
        <f t="shared" si="162"/>
        <v/>
      </c>
      <c r="Y5083" s="69" t="str">
        <f t="shared" si="163"/>
        <v/>
      </c>
    </row>
    <row r="5084" spans="8:25" x14ac:dyDescent="0.25">
      <c r="H5084" s="155"/>
      <c r="I5084" s="151"/>
      <c r="J5084" s="152"/>
      <c r="K5084" s="153"/>
      <c r="L5084" s="153"/>
      <c r="M5084" s="153"/>
      <c r="N5084" s="153"/>
      <c r="O5084" s="153"/>
      <c r="P5084" s="153"/>
      <c r="Q5084" s="153"/>
      <c r="R5084" s="153"/>
      <c r="S5084" s="152"/>
      <c r="T5084" s="153"/>
      <c r="X5084" s="69" t="str">
        <f t="shared" si="162"/>
        <v/>
      </c>
      <c r="Y5084" s="69" t="str">
        <f t="shared" si="163"/>
        <v/>
      </c>
    </row>
    <row r="5085" spans="8:25" x14ac:dyDescent="0.25">
      <c r="H5085" s="155"/>
      <c r="I5085" s="151"/>
      <c r="J5085" s="152"/>
      <c r="K5085" s="153"/>
      <c r="L5085" s="153"/>
      <c r="M5085" s="153"/>
      <c r="N5085" s="153"/>
      <c r="O5085" s="153"/>
      <c r="P5085" s="153"/>
      <c r="Q5085" s="153"/>
      <c r="R5085" s="153"/>
      <c r="S5085" s="152"/>
      <c r="T5085" s="153"/>
      <c r="X5085" s="69" t="str">
        <f t="shared" si="162"/>
        <v/>
      </c>
      <c r="Y5085" s="69" t="str">
        <f t="shared" si="163"/>
        <v/>
      </c>
    </row>
    <row r="5086" spans="8:25" x14ac:dyDescent="0.25">
      <c r="H5086" s="155"/>
      <c r="I5086" s="151"/>
      <c r="J5086" s="152"/>
      <c r="K5086" s="153"/>
      <c r="L5086" s="153"/>
      <c r="M5086" s="153"/>
      <c r="N5086" s="153"/>
      <c r="O5086" s="153"/>
      <c r="P5086" s="153"/>
      <c r="Q5086" s="153"/>
      <c r="R5086" s="153"/>
      <c r="S5086" s="152"/>
      <c r="T5086" s="153"/>
      <c r="X5086" s="69" t="str">
        <f t="shared" si="162"/>
        <v/>
      </c>
      <c r="Y5086" s="69" t="str">
        <f t="shared" si="163"/>
        <v/>
      </c>
    </row>
    <row r="5087" spans="8:25" x14ac:dyDescent="0.25">
      <c r="H5087" s="155"/>
      <c r="I5087" s="151"/>
      <c r="J5087" s="152"/>
      <c r="K5087" s="153"/>
      <c r="L5087" s="153"/>
      <c r="M5087" s="153"/>
      <c r="N5087" s="153"/>
      <c r="O5087" s="153"/>
      <c r="P5087" s="153"/>
      <c r="Q5087" s="153"/>
      <c r="R5087" s="153"/>
      <c r="S5087" s="152"/>
      <c r="T5087" s="153"/>
      <c r="X5087" s="69" t="str">
        <f t="shared" si="162"/>
        <v/>
      </c>
      <c r="Y5087" s="69" t="str">
        <f t="shared" si="163"/>
        <v/>
      </c>
    </row>
    <row r="5088" spans="8:25" x14ac:dyDescent="0.25">
      <c r="H5088" s="155"/>
      <c r="I5088" s="151"/>
      <c r="J5088" s="152"/>
      <c r="K5088" s="153"/>
      <c r="L5088" s="153"/>
      <c r="M5088" s="153"/>
      <c r="N5088" s="153"/>
      <c r="O5088" s="153"/>
      <c r="P5088" s="153"/>
      <c r="Q5088" s="153"/>
      <c r="R5088" s="153"/>
      <c r="S5088" s="152"/>
      <c r="T5088" s="153"/>
      <c r="X5088" s="69" t="str">
        <f t="shared" si="162"/>
        <v/>
      </c>
      <c r="Y5088" s="69" t="str">
        <f t="shared" si="163"/>
        <v/>
      </c>
    </row>
    <row r="5089" spans="8:25" x14ac:dyDescent="0.25">
      <c r="H5089" s="155"/>
      <c r="I5089" s="151"/>
      <c r="J5089" s="152"/>
      <c r="K5089" s="153"/>
      <c r="L5089" s="153"/>
      <c r="M5089" s="153"/>
      <c r="N5089" s="153"/>
      <c r="O5089" s="153"/>
      <c r="P5089" s="153"/>
      <c r="Q5089" s="153"/>
      <c r="R5089" s="153"/>
      <c r="S5089" s="152"/>
      <c r="T5089" s="153"/>
      <c r="X5089" s="69" t="str">
        <f t="shared" si="162"/>
        <v/>
      </c>
      <c r="Y5089" s="69" t="str">
        <f t="shared" si="163"/>
        <v/>
      </c>
    </row>
    <row r="5090" spans="8:25" x14ac:dyDescent="0.25">
      <c r="H5090" s="155"/>
      <c r="I5090" s="151"/>
      <c r="J5090" s="152"/>
      <c r="K5090" s="153"/>
      <c r="L5090" s="153"/>
      <c r="M5090" s="153"/>
      <c r="N5090" s="153"/>
      <c r="O5090" s="153"/>
      <c r="P5090" s="153"/>
      <c r="Q5090" s="153"/>
      <c r="R5090" s="153"/>
      <c r="S5090" s="152"/>
      <c r="T5090" s="153"/>
      <c r="X5090" s="69" t="str">
        <f t="shared" si="162"/>
        <v/>
      </c>
      <c r="Y5090" s="69" t="str">
        <f t="shared" si="163"/>
        <v/>
      </c>
    </row>
    <row r="5091" spans="8:25" x14ac:dyDescent="0.25">
      <c r="H5091" s="155"/>
      <c r="I5091" s="151"/>
      <c r="J5091" s="152"/>
      <c r="K5091" s="153"/>
      <c r="L5091" s="153"/>
      <c r="M5091" s="153"/>
      <c r="N5091" s="153"/>
      <c r="O5091" s="153"/>
      <c r="P5091" s="153"/>
      <c r="Q5091" s="153"/>
      <c r="R5091" s="153"/>
      <c r="S5091" s="152"/>
      <c r="T5091" s="153"/>
      <c r="X5091" s="69" t="str">
        <f t="shared" si="162"/>
        <v/>
      </c>
      <c r="Y5091" s="69" t="str">
        <f t="shared" si="163"/>
        <v/>
      </c>
    </row>
    <row r="5092" spans="8:25" x14ac:dyDescent="0.25">
      <c r="H5092" s="155"/>
      <c r="I5092" s="151"/>
      <c r="J5092" s="152"/>
      <c r="K5092" s="153"/>
      <c r="L5092" s="153"/>
      <c r="M5092" s="153"/>
      <c r="N5092" s="153"/>
      <c r="O5092" s="153"/>
      <c r="P5092" s="153"/>
      <c r="Q5092" s="153"/>
      <c r="R5092" s="153"/>
      <c r="S5092" s="152"/>
      <c r="T5092" s="153"/>
      <c r="X5092" s="69" t="str">
        <f t="shared" si="162"/>
        <v/>
      </c>
      <c r="Y5092" s="69" t="str">
        <f t="shared" si="163"/>
        <v/>
      </c>
    </row>
    <row r="5093" spans="8:25" x14ac:dyDescent="0.25">
      <c r="H5093" s="155"/>
      <c r="I5093" s="151"/>
      <c r="J5093" s="152"/>
      <c r="K5093" s="153"/>
      <c r="L5093" s="153"/>
      <c r="M5093" s="153"/>
      <c r="N5093" s="153"/>
      <c r="O5093" s="153"/>
      <c r="P5093" s="153"/>
      <c r="Q5093" s="153"/>
      <c r="R5093" s="153"/>
      <c r="S5093" s="152"/>
      <c r="T5093" s="153"/>
      <c r="X5093" s="69" t="str">
        <f t="shared" si="162"/>
        <v/>
      </c>
      <c r="Y5093" s="69" t="str">
        <f t="shared" si="163"/>
        <v/>
      </c>
    </row>
    <row r="5094" spans="8:25" x14ac:dyDescent="0.25">
      <c r="H5094" s="155"/>
      <c r="I5094" s="151"/>
      <c r="J5094" s="152"/>
      <c r="K5094" s="153"/>
      <c r="L5094" s="153"/>
      <c r="M5094" s="153"/>
      <c r="N5094" s="153"/>
      <c r="O5094" s="153"/>
      <c r="P5094" s="153"/>
      <c r="Q5094" s="153"/>
      <c r="R5094" s="153"/>
      <c r="S5094" s="152"/>
      <c r="T5094" s="153"/>
      <c r="X5094" s="69" t="str">
        <f t="shared" si="162"/>
        <v/>
      </c>
      <c r="Y5094" s="69" t="str">
        <f t="shared" si="163"/>
        <v/>
      </c>
    </row>
    <row r="5095" spans="8:25" x14ac:dyDescent="0.25">
      <c r="H5095" s="155"/>
      <c r="I5095" s="151"/>
      <c r="J5095" s="152"/>
      <c r="K5095" s="153"/>
      <c r="L5095" s="153"/>
      <c r="M5095" s="153"/>
      <c r="N5095" s="153"/>
      <c r="O5095" s="153"/>
      <c r="P5095" s="153"/>
      <c r="Q5095" s="153"/>
      <c r="R5095" s="153"/>
      <c r="S5095" s="152"/>
      <c r="T5095" s="153"/>
      <c r="X5095" s="69" t="str">
        <f t="shared" si="162"/>
        <v/>
      </c>
      <c r="Y5095" s="69" t="str">
        <f t="shared" si="163"/>
        <v/>
      </c>
    </row>
    <row r="5096" spans="8:25" x14ac:dyDescent="0.25">
      <c r="H5096" s="155"/>
      <c r="I5096" s="151"/>
      <c r="J5096" s="152"/>
      <c r="K5096" s="153"/>
      <c r="L5096" s="153"/>
      <c r="M5096" s="153"/>
      <c r="N5096" s="153"/>
      <c r="O5096" s="153"/>
      <c r="P5096" s="153"/>
      <c r="Q5096" s="153"/>
      <c r="R5096" s="153"/>
      <c r="S5096" s="152"/>
      <c r="T5096" s="153"/>
      <c r="X5096" s="69" t="str">
        <f t="shared" si="162"/>
        <v/>
      </c>
      <c r="Y5096" s="69" t="str">
        <f t="shared" si="163"/>
        <v/>
      </c>
    </row>
    <row r="5097" spans="8:25" x14ac:dyDescent="0.25">
      <c r="H5097" s="155"/>
      <c r="I5097" s="151"/>
      <c r="J5097" s="152"/>
      <c r="K5097" s="153"/>
      <c r="L5097" s="153"/>
      <c r="M5097" s="153"/>
      <c r="N5097" s="153"/>
      <c r="O5097" s="153"/>
      <c r="P5097" s="153"/>
      <c r="Q5097" s="153"/>
      <c r="R5097" s="153"/>
      <c r="S5097" s="152"/>
      <c r="T5097" s="153"/>
      <c r="X5097" s="69" t="str">
        <f t="shared" si="162"/>
        <v/>
      </c>
      <c r="Y5097" s="69" t="str">
        <f t="shared" si="163"/>
        <v/>
      </c>
    </row>
    <row r="5098" spans="8:25" x14ac:dyDescent="0.25">
      <c r="H5098" s="155"/>
      <c r="I5098" s="151"/>
      <c r="J5098" s="152"/>
      <c r="K5098" s="153"/>
      <c r="L5098" s="153"/>
      <c r="M5098" s="153"/>
      <c r="N5098" s="153"/>
      <c r="O5098" s="153"/>
      <c r="P5098" s="153"/>
      <c r="Q5098" s="153"/>
      <c r="R5098" s="153"/>
      <c r="S5098" s="152"/>
      <c r="T5098" s="153"/>
      <c r="X5098" s="69" t="str">
        <f t="shared" si="162"/>
        <v/>
      </c>
      <c r="Y5098" s="69" t="str">
        <f t="shared" si="163"/>
        <v/>
      </c>
    </row>
    <row r="5099" spans="8:25" x14ac:dyDescent="0.25">
      <c r="H5099" s="155"/>
      <c r="I5099" s="151"/>
      <c r="J5099" s="152"/>
      <c r="K5099" s="153"/>
      <c r="L5099" s="153"/>
      <c r="M5099" s="153"/>
      <c r="N5099" s="153"/>
      <c r="O5099" s="153"/>
      <c r="P5099" s="153"/>
      <c r="Q5099" s="153"/>
      <c r="R5099" s="153"/>
      <c r="S5099" s="152"/>
      <c r="T5099" s="153"/>
      <c r="X5099" s="69" t="str">
        <f t="shared" si="162"/>
        <v/>
      </c>
      <c r="Y5099" s="69" t="str">
        <f t="shared" si="163"/>
        <v/>
      </c>
    </row>
    <row r="5100" spans="8:25" x14ac:dyDescent="0.25">
      <c r="H5100" s="155"/>
      <c r="I5100" s="151"/>
      <c r="J5100" s="152"/>
      <c r="K5100" s="153"/>
      <c r="L5100" s="153"/>
      <c r="M5100" s="153"/>
      <c r="N5100" s="153"/>
      <c r="O5100" s="153"/>
      <c r="P5100" s="153"/>
      <c r="Q5100" s="153"/>
      <c r="R5100" s="153"/>
      <c r="S5100" s="152"/>
      <c r="T5100" s="153"/>
      <c r="X5100" s="69" t="str">
        <f t="shared" si="162"/>
        <v/>
      </c>
      <c r="Y5100" s="69" t="str">
        <f t="shared" si="163"/>
        <v/>
      </c>
    </row>
    <row r="5101" spans="8:25" x14ac:dyDescent="0.25">
      <c r="H5101" s="155"/>
      <c r="I5101" s="151"/>
      <c r="J5101" s="152"/>
      <c r="K5101" s="153"/>
      <c r="L5101" s="153"/>
      <c r="M5101" s="153"/>
      <c r="N5101" s="153"/>
      <c r="O5101" s="153"/>
      <c r="P5101" s="153"/>
      <c r="Q5101" s="153"/>
      <c r="R5101" s="153"/>
      <c r="S5101" s="152"/>
      <c r="T5101" s="153"/>
      <c r="X5101" s="69" t="str">
        <f t="shared" si="162"/>
        <v/>
      </c>
      <c r="Y5101" s="69" t="str">
        <f t="shared" si="163"/>
        <v/>
      </c>
    </row>
    <row r="5102" spans="8:25" x14ac:dyDescent="0.25">
      <c r="H5102" s="155"/>
      <c r="I5102" s="151"/>
      <c r="J5102" s="152"/>
      <c r="K5102" s="153"/>
      <c r="L5102" s="153"/>
      <c r="M5102" s="153"/>
      <c r="N5102" s="153"/>
      <c r="O5102" s="153"/>
      <c r="P5102" s="153"/>
      <c r="Q5102" s="153"/>
      <c r="R5102" s="153"/>
      <c r="S5102" s="152"/>
      <c r="T5102" s="153"/>
      <c r="X5102" s="69" t="str">
        <f t="shared" si="162"/>
        <v/>
      </c>
      <c r="Y5102" s="69" t="str">
        <f t="shared" si="163"/>
        <v/>
      </c>
    </row>
    <row r="5103" spans="8:25" x14ac:dyDescent="0.25">
      <c r="H5103" s="155"/>
      <c r="I5103" s="151"/>
      <c r="J5103" s="152"/>
      <c r="K5103" s="153"/>
      <c r="L5103" s="153"/>
      <c r="M5103" s="153"/>
      <c r="N5103" s="153"/>
      <c r="O5103" s="153"/>
      <c r="P5103" s="153"/>
      <c r="Q5103" s="153"/>
      <c r="R5103" s="153"/>
      <c r="S5103" s="152"/>
      <c r="T5103" s="153"/>
      <c r="X5103" s="69" t="str">
        <f t="shared" si="162"/>
        <v/>
      </c>
      <c r="Y5103" s="69" t="str">
        <f t="shared" si="163"/>
        <v/>
      </c>
    </row>
    <row r="5104" spans="8:25" x14ac:dyDescent="0.25">
      <c r="H5104" s="155"/>
      <c r="I5104" s="151"/>
      <c r="J5104" s="152"/>
      <c r="K5104" s="153"/>
      <c r="L5104" s="153"/>
      <c r="M5104" s="153"/>
      <c r="N5104" s="153"/>
      <c r="O5104" s="153"/>
      <c r="P5104" s="153"/>
      <c r="Q5104" s="153"/>
      <c r="R5104" s="153"/>
      <c r="S5104" s="152"/>
      <c r="T5104" s="153"/>
      <c r="X5104" s="69" t="str">
        <f t="shared" si="162"/>
        <v/>
      </c>
      <c r="Y5104" s="69" t="str">
        <f t="shared" si="163"/>
        <v/>
      </c>
    </row>
    <row r="5105" spans="8:25" x14ac:dyDescent="0.25">
      <c r="H5105" s="155"/>
      <c r="I5105" s="151"/>
      <c r="J5105" s="152"/>
      <c r="K5105" s="153"/>
      <c r="L5105" s="153"/>
      <c r="M5105" s="153"/>
      <c r="N5105" s="153"/>
      <c r="O5105" s="153"/>
      <c r="P5105" s="153"/>
      <c r="Q5105" s="153"/>
      <c r="R5105" s="153"/>
      <c r="S5105" s="152"/>
      <c r="T5105" s="153"/>
      <c r="X5105" s="69" t="str">
        <f t="shared" si="162"/>
        <v/>
      </c>
      <c r="Y5105" s="69" t="str">
        <f t="shared" si="163"/>
        <v/>
      </c>
    </row>
    <row r="5106" spans="8:25" x14ac:dyDescent="0.25">
      <c r="H5106" s="155"/>
      <c r="I5106" s="151"/>
      <c r="J5106" s="152"/>
      <c r="K5106" s="153"/>
      <c r="L5106" s="153"/>
      <c r="M5106" s="153"/>
      <c r="N5106" s="153"/>
      <c r="O5106" s="153"/>
      <c r="P5106" s="153"/>
      <c r="Q5106" s="153"/>
      <c r="R5106" s="153"/>
      <c r="S5106" s="152"/>
      <c r="T5106" s="153"/>
      <c r="X5106" s="69" t="str">
        <f t="shared" si="162"/>
        <v/>
      </c>
      <c r="Y5106" s="69" t="str">
        <f t="shared" si="163"/>
        <v/>
      </c>
    </row>
    <row r="5107" spans="8:25" x14ac:dyDescent="0.25">
      <c r="H5107" s="155"/>
      <c r="I5107" s="151"/>
      <c r="J5107" s="152"/>
      <c r="K5107" s="153"/>
      <c r="L5107" s="153"/>
      <c r="M5107" s="153"/>
      <c r="N5107" s="153"/>
      <c r="O5107" s="153"/>
      <c r="P5107" s="153"/>
      <c r="Q5107" s="153"/>
      <c r="R5107" s="153"/>
      <c r="S5107" s="152"/>
      <c r="T5107" s="153"/>
      <c r="X5107" s="69" t="str">
        <f t="shared" si="162"/>
        <v/>
      </c>
      <c r="Y5107" s="69" t="str">
        <f t="shared" si="163"/>
        <v/>
      </c>
    </row>
    <row r="5108" spans="8:25" x14ac:dyDescent="0.25">
      <c r="H5108" s="155"/>
      <c r="I5108" s="151"/>
      <c r="J5108" s="152"/>
      <c r="K5108" s="153"/>
      <c r="L5108" s="153"/>
      <c r="M5108" s="153"/>
      <c r="N5108" s="153"/>
      <c r="O5108" s="153"/>
      <c r="P5108" s="153"/>
      <c r="Q5108" s="153"/>
      <c r="R5108" s="153"/>
      <c r="S5108" s="152"/>
      <c r="T5108" s="153"/>
      <c r="X5108" s="69" t="str">
        <f t="shared" si="162"/>
        <v/>
      </c>
      <c r="Y5108" s="69" t="str">
        <f t="shared" si="163"/>
        <v/>
      </c>
    </row>
    <row r="5109" spans="8:25" x14ac:dyDescent="0.25">
      <c r="H5109" s="155"/>
      <c r="I5109" s="151"/>
      <c r="J5109" s="152"/>
      <c r="K5109" s="153"/>
      <c r="L5109" s="153"/>
      <c r="M5109" s="153"/>
      <c r="N5109" s="153"/>
      <c r="O5109" s="153"/>
      <c r="P5109" s="153"/>
      <c r="Q5109" s="153"/>
      <c r="R5109" s="153"/>
      <c r="S5109" s="152"/>
      <c r="T5109" s="153"/>
      <c r="X5109" s="69" t="str">
        <f t="shared" si="162"/>
        <v/>
      </c>
      <c r="Y5109" s="69" t="str">
        <f t="shared" si="163"/>
        <v/>
      </c>
    </row>
    <row r="5110" spans="8:25" x14ac:dyDescent="0.25">
      <c r="H5110" s="155"/>
      <c r="I5110" s="151"/>
      <c r="J5110" s="152"/>
      <c r="K5110" s="153"/>
      <c r="L5110" s="153"/>
      <c r="M5110" s="153"/>
      <c r="N5110" s="153"/>
      <c r="O5110" s="153"/>
      <c r="P5110" s="153"/>
      <c r="Q5110" s="153"/>
      <c r="R5110" s="153"/>
      <c r="S5110" s="152"/>
      <c r="T5110" s="153"/>
      <c r="X5110" s="69" t="str">
        <f t="shared" si="162"/>
        <v/>
      </c>
      <c r="Y5110" s="69" t="str">
        <f t="shared" si="163"/>
        <v/>
      </c>
    </row>
    <row r="5111" spans="8:25" x14ac:dyDescent="0.25">
      <c r="H5111" s="155"/>
      <c r="I5111" s="151"/>
      <c r="J5111" s="152"/>
      <c r="K5111" s="153"/>
      <c r="L5111" s="153"/>
      <c r="M5111" s="153"/>
      <c r="N5111" s="153"/>
      <c r="O5111" s="153"/>
      <c r="P5111" s="153"/>
      <c r="Q5111" s="153"/>
      <c r="R5111" s="153"/>
      <c r="S5111" s="152"/>
      <c r="T5111" s="153"/>
      <c r="X5111" s="69" t="str">
        <f t="shared" si="162"/>
        <v/>
      </c>
      <c r="Y5111" s="69" t="str">
        <f t="shared" si="163"/>
        <v/>
      </c>
    </row>
    <row r="5112" spans="8:25" x14ac:dyDescent="0.25">
      <c r="H5112" s="155"/>
      <c r="I5112" s="151"/>
      <c r="J5112" s="152"/>
      <c r="K5112" s="153"/>
      <c r="L5112" s="153"/>
      <c r="M5112" s="153"/>
      <c r="N5112" s="153"/>
      <c r="O5112" s="153"/>
      <c r="P5112" s="153"/>
      <c r="Q5112" s="153"/>
      <c r="R5112" s="153"/>
      <c r="S5112" s="152"/>
      <c r="T5112" s="153"/>
      <c r="X5112" s="69" t="str">
        <f t="shared" si="162"/>
        <v/>
      </c>
      <c r="Y5112" s="69" t="str">
        <f t="shared" si="163"/>
        <v/>
      </c>
    </row>
    <row r="5113" spans="8:25" x14ac:dyDescent="0.25">
      <c r="H5113" s="155"/>
      <c r="I5113" s="151"/>
      <c r="J5113" s="152"/>
      <c r="K5113" s="153"/>
      <c r="L5113" s="153"/>
      <c r="M5113" s="153"/>
      <c r="N5113" s="153"/>
      <c r="O5113" s="153"/>
      <c r="P5113" s="153"/>
      <c r="Q5113" s="153"/>
      <c r="R5113" s="153"/>
      <c r="S5113" s="152"/>
      <c r="T5113" s="153"/>
      <c r="X5113" s="69" t="str">
        <f t="shared" si="162"/>
        <v/>
      </c>
      <c r="Y5113" s="69" t="str">
        <f t="shared" si="163"/>
        <v/>
      </c>
    </row>
    <row r="5114" spans="8:25" x14ac:dyDescent="0.25">
      <c r="H5114" s="155"/>
      <c r="I5114" s="151"/>
      <c r="J5114" s="152"/>
      <c r="K5114" s="153"/>
      <c r="L5114" s="153"/>
      <c r="M5114" s="153"/>
      <c r="N5114" s="153"/>
      <c r="O5114" s="153"/>
      <c r="P5114" s="153"/>
      <c r="Q5114" s="153"/>
      <c r="R5114" s="153"/>
      <c r="S5114" s="152"/>
      <c r="T5114" s="153"/>
      <c r="X5114" s="69" t="str">
        <f t="shared" si="162"/>
        <v/>
      </c>
      <c r="Y5114" s="69" t="str">
        <f t="shared" si="163"/>
        <v/>
      </c>
    </row>
    <row r="5115" spans="8:25" x14ac:dyDescent="0.25">
      <c r="H5115" s="155"/>
      <c r="I5115" s="151"/>
      <c r="J5115" s="152"/>
      <c r="K5115" s="153"/>
      <c r="L5115" s="153"/>
      <c r="M5115" s="153"/>
      <c r="N5115" s="153"/>
      <c r="O5115" s="153"/>
      <c r="P5115" s="153"/>
      <c r="Q5115" s="153"/>
      <c r="R5115" s="153"/>
      <c r="S5115" s="152"/>
      <c r="T5115" s="153"/>
      <c r="X5115" s="69" t="str">
        <f t="shared" si="162"/>
        <v/>
      </c>
      <c r="Y5115" s="69" t="str">
        <f t="shared" si="163"/>
        <v/>
      </c>
    </row>
    <row r="5116" spans="8:25" x14ac:dyDescent="0.25">
      <c r="H5116" s="155"/>
      <c r="I5116" s="151"/>
      <c r="J5116" s="152"/>
      <c r="K5116" s="153"/>
      <c r="L5116" s="153"/>
      <c r="M5116" s="153"/>
      <c r="N5116" s="153"/>
      <c r="O5116" s="153"/>
      <c r="P5116" s="153"/>
      <c r="Q5116" s="153"/>
      <c r="R5116" s="153"/>
      <c r="S5116" s="152"/>
      <c r="T5116" s="153"/>
      <c r="X5116" s="69" t="str">
        <f t="shared" si="162"/>
        <v/>
      </c>
      <c r="Y5116" s="69" t="str">
        <f t="shared" si="163"/>
        <v/>
      </c>
    </row>
    <row r="5117" spans="8:25" x14ac:dyDescent="0.25">
      <c r="H5117" s="155"/>
      <c r="I5117" s="151"/>
      <c r="J5117" s="152"/>
      <c r="K5117" s="153"/>
      <c r="L5117" s="153"/>
      <c r="M5117" s="153"/>
      <c r="N5117" s="153"/>
      <c r="O5117" s="153"/>
      <c r="P5117" s="153"/>
      <c r="Q5117" s="153"/>
      <c r="R5117" s="153"/>
      <c r="S5117" s="152"/>
      <c r="T5117" s="153"/>
      <c r="X5117" s="69" t="str">
        <f t="shared" si="162"/>
        <v/>
      </c>
      <c r="Y5117" s="69" t="str">
        <f t="shared" si="163"/>
        <v/>
      </c>
    </row>
    <row r="5118" spans="8:25" x14ac:dyDescent="0.25">
      <c r="H5118" s="155"/>
      <c r="I5118" s="151"/>
      <c r="J5118" s="152"/>
      <c r="K5118" s="153"/>
      <c r="L5118" s="153"/>
      <c r="M5118" s="153"/>
      <c r="N5118" s="153"/>
      <c r="O5118" s="153"/>
      <c r="P5118" s="153"/>
      <c r="Q5118" s="153"/>
      <c r="R5118" s="153"/>
      <c r="S5118" s="152"/>
      <c r="T5118" s="153"/>
      <c r="X5118" s="69" t="str">
        <f t="shared" si="162"/>
        <v/>
      </c>
      <c r="Y5118" s="69" t="str">
        <f t="shared" si="163"/>
        <v/>
      </c>
    </row>
    <row r="5119" spans="8:25" x14ac:dyDescent="0.25">
      <c r="H5119" s="155"/>
      <c r="I5119" s="151"/>
      <c r="J5119" s="152"/>
      <c r="K5119" s="153"/>
      <c r="L5119" s="153"/>
      <c r="M5119" s="153"/>
      <c r="N5119" s="153"/>
      <c r="O5119" s="153"/>
      <c r="P5119" s="153"/>
      <c r="Q5119" s="153"/>
      <c r="R5119" s="153"/>
      <c r="S5119" s="152"/>
      <c r="T5119" s="153"/>
      <c r="X5119" s="69" t="str">
        <f t="shared" si="162"/>
        <v/>
      </c>
      <c r="Y5119" s="69" t="str">
        <f t="shared" si="163"/>
        <v/>
      </c>
    </row>
    <row r="5120" spans="8:25" x14ac:dyDescent="0.25">
      <c r="H5120" s="155"/>
      <c r="I5120" s="151"/>
      <c r="J5120" s="152"/>
      <c r="K5120" s="153"/>
      <c r="L5120" s="153"/>
      <c r="M5120" s="153"/>
      <c r="N5120" s="153"/>
      <c r="O5120" s="153"/>
      <c r="P5120" s="153"/>
      <c r="Q5120" s="153"/>
      <c r="R5120" s="153"/>
      <c r="S5120" s="152"/>
      <c r="T5120" s="153"/>
      <c r="X5120" s="69" t="str">
        <f t="shared" si="162"/>
        <v/>
      </c>
      <c r="Y5120" s="69" t="str">
        <f t="shared" si="163"/>
        <v/>
      </c>
    </row>
    <row r="5121" spans="8:25" x14ac:dyDescent="0.25">
      <c r="H5121" s="155"/>
      <c r="I5121" s="151"/>
      <c r="J5121" s="152"/>
      <c r="K5121" s="153"/>
      <c r="L5121" s="153"/>
      <c r="M5121" s="153"/>
      <c r="N5121" s="153"/>
      <c r="O5121" s="153"/>
      <c r="P5121" s="153"/>
      <c r="Q5121" s="153"/>
      <c r="R5121" s="153"/>
      <c r="S5121" s="152"/>
      <c r="T5121" s="153"/>
      <c r="X5121" s="69" t="str">
        <f t="shared" si="162"/>
        <v/>
      </c>
      <c r="Y5121" s="69" t="str">
        <f t="shared" si="163"/>
        <v/>
      </c>
    </row>
    <row r="5122" spans="8:25" x14ac:dyDescent="0.25">
      <c r="H5122" s="155"/>
      <c r="I5122" s="151"/>
      <c r="J5122" s="152"/>
      <c r="K5122" s="153"/>
      <c r="L5122" s="153"/>
      <c r="M5122" s="153"/>
      <c r="N5122" s="153"/>
      <c r="O5122" s="153"/>
      <c r="P5122" s="153"/>
      <c r="Q5122" s="153"/>
      <c r="R5122" s="153"/>
      <c r="S5122" s="152"/>
      <c r="T5122" s="153"/>
      <c r="X5122" s="69" t="str">
        <f t="shared" ref="X5122:X5185" si="164">IF(W5122&lt;&gt;"",W5122-I5122,"")</f>
        <v/>
      </c>
      <c r="Y5122" s="69" t="str">
        <f t="shared" si="163"/>
        <v/>
      </c>
    </row>
    <row r="5123" spans="8:25" x14ac:dyDescent="0.25">
      <c r="H5123" s="155"/>
      <c r="I5123" s="151"/>
      <c r="J5123" s="152"/>
      <c r="K5123" s="153"/>
      <c r="L5123" s="153"/>
      <c r="M5123" s="153"/>
      <c r="N5123" s="153"/>
      <c r="O5123" s="153"/>
      <c r="P5123" s="153"/>
      <c r="Q5123" s="153"/>
      <c r="R5123" s="153"/>
      <c r="S5123" s="152"/>
      <c r="T5123" s="153"/>
      <c r="X5123" s="69" t="str">
        <f t="shared" si="164"/>
        <v/>
      </c>
      <c r="Y5123" s="69" t="str">
        <f t="shared" ref="Y5123:Y5186" si="165">IF(X5123&lt;&gt;"",IF(X5123&lt;365,"&lt; 1 year",IF(X5123&lt;730,"1-2",IF(X5123&lt;1095,"2-3",IF(X5123&lt;1460,"3-4",IF(X5123&lt;1825,"4-5","5+"))))),"")</f>
        <v/>
      </c>
    </row>
    <row r="5124" spans="8:25" x14ac:dyDescent="0.25">
      <c r="H5124" s="155"/>
      <c r="I5124" s="151"/>
      <c r="J5124" s="152"/>
      <c r="K5124" s="153"/>
      <c r="L5124" s="153"/>
      <c r="M5124" s="153"/>
      <c r="N5124" s="153"/>
      <c r="O5124" s="153"/>
      <c r="P5124" s="153"/>
      <c r="Q5124" s="153"/>
      <c r="R5124" s="153"/>
      <c r="S5124" s="152"/>
      <c r="T5124" s="153"/>
      <c r="X5124" s="69" t="str">
        <f t="shared" si="164"/>
        <v/>
      </c>
      <c r="Y5124" s="69" t="str">
        <f t="shared" si="165"/>
        <v/>
      </c>
    </row>
    <row r="5125" spans="8:25" x14ac:dyDescent="0.25">
      <c r="H5125" s="155"/>
      <c r="I5125" s="151"/>
      <c r="J5125" s="152"/>
      <c r="K5125" s="153"/>
      <c r="L5125" s="153"/>
      <c r="M5125" s="153"/>
      <c r="N5125" s="153"/>
      <c r="O5125" s="153"/>
      <c r="P5125" s="153"/>
      <c r="Q5125" s="153"/>
      <c r="R5125" s="153"/>
      <c r="S5125" s="152"/>
      <c r="T5125" s="153"/>
      <c r="X5125" s="69" t="str">
        <f t="shared" si="164"/>
        <v/>
      </c>
      <c r="Y5125" s="69" t="str">
        <f t="shared" si="165"/>
        <v/>
      </c>
    </row>
    <row r="5126" spans="8:25" x14ac:dyDescent="0.25">
      <c r="H5126" s="155"/>
      <c r="I5126" s="151"/>
      <c r="J5126" s="152"/>
      <c r="K5126" s="153"/>
      <c r="L5126" s="153"/>
      <c r="M5126" s="153"/>
      <c r="N5126" s="153"/>
      <c r="O5126" s="153"/>
      <c r="P5126" s="153"/>
      <c r="Q5126" s="153"/>
      <c r="R5126" s="153"/>
      <c r="S5126" s="152"/>
      <c r="T5126" s="153"/>
      <c r="X5126" s="69" t="str">
        <f t="shared" si="164"/>
        <v/>
      </c>
      <c r="Y5126" s="69" t="str">
        <f t="shared" si="165"/>
        <v/>
      </c>
    </row>
    <row r="5127" spans="8:25" x14ac:dyDescent="0.25">
      <c r="H5127" s="155"/>
      <c r="I5127" s="151"/>
      <c r="J5127" s="152"/>
      <c r="K5127" s="153"/>
      <c r="L5127" s="153"/>
      <c r="M5127" s="153"/>
      <c r="N5127" s="153"/>
      <c r="O5127" s="153"/>
      <c r="P5127" s="153"/>
      <c r="Q5127" s="153"/>
      <c r="R5127" s="153"/>
      <c r="S5127" s="152"/>
      <c r="T5127" s="153"/>
      <c r="X5127" s="69" t="str">
        <f t="shared" si="164"/>
        <v/>
      </c>
      <c r="Y5127" s="69" t="str">
        <f t="shared" si="165"/>
        <v/>
      </c>
    </row>
    <row r="5128" spans="8:25" x14ac:dyDescent="0.25">
      <c r="H5128" s="155"/>
      <c r="I5128" s="151"/>
      <c r="J5128" s="152"/>
      <c r="K5128" s="153"/>
      <c r="L5128" s="153"/>
      <c r="M5128" s="153"/>
      <c r="N5128" s="153"/>
      <c r="O5128" s="153"/>
      <c r="P5128" s="153"/>
      <c r="Q5128" s="153"/>
      <c r="R5128" s="153"/>
      <c r="S5128" s="152"/>
      <c r="T5128" s="153"/>
      <c r="X5128" s="69" t="str">
        <f t="shared" si="164"/>
        <v/>
      </c>
      <c r="Y5128" s="69" t="str">
        <f t="shared" si="165"/>
        <v/>
      </c>
    </row>
    <row r="5129" spans="8:25" x14ac:dyDescent="0.25">
      <c r="H5129" s="155"/>
      <c r="I5129" s="151"/>
      <c r="J5129" s="152"/>
      <c r="K5129" s="153"/>
      <c r="L5129" s="153"/>
      <c r="M5129" s="153"/>
      <c r="N5129" s="153"/>
      <c r="O5129" s="153"/>
      <c r="P5129" s="153"/>
      <c r="Q5129" s="153"/>
      <c r="R5129" s="153"/>
      <c r="S5129" s="152"/>
      <c r="T5129" s="153"/>
      <c r="X5129" s="69" t="str">
        <f t="shared" si="164"/>
        <v/>
      </c>
      <c r="Y5129" s="69" t="str">
        <f t="shared" si="165"/>
        <v/>
      </c>
    </row>
    <row r="5130" spans="8:25" x14ac:dyDescent="0.25">
      <c r="H5130" s="155"/>
      <c r="I5130" s="151"/>
      <c r="J5130" s="152"/>
      <c r="K5130" s="153"/>
      <c r="L5130" s="153"/>
      <c r="M5130" s="153"/>
      <c r="N5130" s="153"/>
      <c r="O5130" s="153"/>
      <c r="P5130" s="153"/>
      <c r="Q5130" s="153"/>
      <c r="R5130" s="153"/>
      <c r="S5130" s="152"/>
      <c r="T5130" s="153"/>
      <c r="X5130" s="69" t="str">
        <f t="shared" si="164"/>
        <v/>
      </c>
      <c r="Y5130" s="69" t="str">
        <f t="shared" si="165"/>
        <v/>
      </c>
    </row>
    <row r="5131" spans="8:25" x14ac:dyDescent="0.25">
      <c r="H5131" s="155"/>
      <c r="I5131" s="151"/>
      <c r="J5131" s="152"/>
      <c r="K5131" s="153"/>
      <c r="L5131" s="153"/>
      <c r="M5131" s="153"/>
      <c r="N5131" s="153"/>
      <c r="O5131" s="153"/>
      <c r="P5131" s="153"/>
      <c r="Q5131" s="153"/>
      <c r="R5131" s="153"/>
      <c r="S5131" s="152"/>
      <c r="T5131" s="153"/>
      <c r="X5131" s="69" t="str">
        <f t="shared" si="164"/>
        <v/>
      </c>
      <c r="Y5131" s="69" t="str">
        <f t="shared" si="165"/>
        <v/>
      </c>
    </row>
    <row r="5132" spans="8:25" x14ac:dyDescent="0.25">
      <c r="H5132" s="155"/>
      <c r="I5132" s="151"/>
      <c r="J5132" s="152"/>
      <c r="K5132" s="153"/>
      <c r="L5132" s="153"/>
      <c r="M5132" s="153"/>
      <c r="N5132" s="153"/>
      <c r="O5132" s="153"/>
      <c r="P5132" s="153"/>
      <c r="Q5132" s="153"/>
      <c r="R5132" s="153"/>
      <c r="S5132" s="152"/>
      <c r="T5132" s="153"/>
      <c r="X5132" s="69" t="str">
        <f t="shared" si="164"/>
        <v/>
      </c>
      <c r="Y5132" s="69" t="str">
        <f t="shared" si="165"/>
        <v/>
      </c>
    </row>
    <row r="5133" spans="8:25" x14ac:dyDescent="0.25">
      <c r="H5133" s="155"/>
      <c r="I5133" s="151"/>
      <c r="J5133" s="152"/>
      <c r="K5133" s="153"/>
      <c r="L5133" s="153"/>
      <c r="M5133" s="153"/>
      <c r="N5133" s="153"/>
      <c r="O5133" s="153"/>
      <c r="P5133" s="153"/>
      <c r="Q5133" s="153"/>
      <c r="R5133" s="153"/>
      <c r="S5133" s="152"/>
      <c r="T5133" s="153"/>
      <c r="X5133" s="69" t="str">
        <f t="shared" si="164"/>
        <v/>
      </c>
      <c r="Y5133" s="69" t="str">
        <f t="shared" si="165"/>
        <v/>
      </c>
    </row>
    <row r="5134" spans="8:25" x14ac:dyDescent="0.25">
      <c r="H5134" s="155"/>
      <c r="I5134" s="151"/>
      <c r="J5134" s="152"/>
      <c r="K5134" s="153"/>
      <c r="L5134" s="153"/>
      <c r="M5134" s="153"/>
      <c r="N5134" s="153"/>
      <c r="O5134" s="153"/>
      <c r="P5134" s="153"/>
      <c r="Q5134" s="153"/>
      <c r="R5134" s="153"/>
      <c r="S5134" s="152"/>
      <c r="T5134" s="153"/>
      <c r="X5134" s="69" t="str">
        <f t="shared" si="164"/>
        <v/>
      </c>
      <c r="Y5134" s="69" t="str">
        <f t="shared" si="165"/>
        <v/>
      </c>
    </row>
    <row r="5135" spans="8:25" x14ac:dyDescent="0.25">
      <c r="H5135" s="155"/>
      <c r="I5135" s="151"/>
      <c r="J5135" s="152"/>
      <c r="K5135" s="153"/>
      <c r="L5135" s="153"/>
      <c r="M5135" s="153"/>
      <c r="N5135" s="153"/>
      <c r="O5135" s="153"/>
      <c r="P5135" s="153"/>
      <c r="Q5135" s="153"/>
      <c r="R5135" s="153"/>
      <c r="S5135" s="152"/>
      <c r="T5135" s="153"/>
      <c r="X5135" s="69" t="str">
        <f t="shared" si="164"/>
        <v/>
      </c>
      <c r="Y5135" s="69" t="str">
        <f t="shared" si="165"/>
        <v/>
      </c>
    </row>
    <row r="5136" spans="8:25" x14ac:dyDescent="0.25">
      <c r="H5136" s="155"/>
      <c r="I5136" s="151"/>
      <c r="J5136" s="152"/>
      <c r="K5136" s="153"/>
      <c r="L5136" s="153"/>
      <c r="M5136" s="153"/>
      <c r="N5136" s="153"/>
      <c r="O5136" s="153"/>
      <c r="P5136" s="153"/>
      <c r="Q5136" s="153"/>
      <c r="R5136" s="153"/>
      <c r="S5136" s="152"/>
      <c r="T5136" s="153"/>
      <c r="X5136" s="69" t="str">
        <f t="shared" si="164"/>
        <v/>
      </c>
      <c r="Y5136" s="69" t="str">
        <f t="shared" si="165"/>
        <v/>
      </c>
    </row>
    <row r="5137" spans="8:25" x14ac:dyDescent="0.25">
      <c r="H5137" s="155"/>
      <c r="I5137" s="151"/>
      <c r="J5137" s="152"/>
      <c r="K5137" s="153"/>
      <c r="L5137" s="153"/>
      <c r="M5137" s="153"/>
      <c r="N5137" s="153"/>
      <c r="O5137" s="153"/>
      <c r="P5137" s="153"/>
      <c r="Q5137" s="153"/>
      <c r="R5137" s="153"/>
      <c r="S5137" s="152"/>
      <c r="T5137" s="153"/>
      <c r="X5137" s="69" t="str">
        <f t="shared" si="164"/>
        <v/>
      </c>
      <c r="Y5137" s="69" t="str">
        <f t="shared" si="165"/>
        <v/>
      </c>
    </row>
    <row r="5138" spans="8:25" x14ac:dyDescent="0.25">
      <c r="H5138" s="155"/>
      <c r="I5138" s="151"/>
      <c r="J5138" s="152"/>
      <c r="K5138" s="153"/>
      <c r="L5138" s="153"/>
      <c r="M5138" s="153"/>
      <c r="N5138" s="153"/>
      <c r="O5138" s="153"/>
      <c r="P5138" s="153"/>
      <c r="Q5138" s="153"/>
      <c r="R5138" s="153"/>
      <c r="S5138" s="152"/>
      <c r="T5138" s="153"/>
      <c r="X5138" s="69" t="str">
        <f t="shared" si="164"/>
        <v/>
      </c>
      <c r="Y5138" s="69" t="str">
        <f t="shared" si="165"/>
        <v/>
      </c>
    </row>
    <row r="5139" spans="8:25" x14ac:dyDescent="0.25">
      <c r="H5139" s="155"/>
      <c r="I5139" s="151"/>
      <c r="J5139" s="152"/>
      <c r="K5139" s="153"/>
      <c r="L5139" s="153"/>
      <c r="M5139" s="153"/>
      <c r="N5139" s="153"/>
      <c r="O5139" s="153"/>
      <c r="P5139" s="153"/>
      <c r="Q5139" s="153"/>
      <c r="R5139" s="153"/>
      <c r="S5139" s="152"/>
      <c r="T5139" s="153"/>
      <c r="X5139" s="69" t="str">
        <f t="shared" si="164"/>
        <v/>
      </c>
      <c r="Y5139" s="69" t="str">
        <f t="shared" si="165"/>
        <v/>
      </c>
    </row>
    <row r="5140" spans="8:25" x14ac:dyDescent="0.25">
      <c r="H5140" s="155"/>
      <c r="I5140" s="151"/>
      <c r="J5140" s="152"/>
      <c r="K5140" s="153"/>
      <c r="L5140" s="153"/>
      <c r="M5140" s="153"/>
      <c r="N5140" s="153"/>
      <c r="O5140" s="153"/>
      <c r="P5140" s="153"/>
      <c r="Q5140" s="153"/>
      <c r="R5140" s="153"/>
      <c r="S5140" s="152"/>
      <c r="T5140" s="153"/>
      <c r="X5140" s="69" t="str">
        <f t="shared" si="164"/>
        <v/>
      </c>
      <c r="Y5140" s="69" t="str">
        <f t="shared" si="165"/>
        <v/>
      </c>
    </row>
    <row r="5141" spans="8:25" x14ac:dyDescent="0.25">
      <c r="H5141" s="155"/>
      <c r="I5141" s="151"/>
      <c r="J5141" s="152"/>
      <c r="K5141" s="153"/>
      <c r="L5141" s="153"/>
      <c r="M5141" s="153"/>
      <c r="N5141" s="153"/>
      <c r="O5141" s="153"/>
      <c r="P5141" s="153"/>
      <c r="Q5141" s="153"/>
      <c r="R5141" s="153"/>
      <c r="S5141" s="152"/>
      <c r="T5141" s="153"/>
      <c r="X5141" s="69" t="str">
        <f t="shared" si="164"/>
        <v/>
      </c>
      <c r="Y5141" s="69" t="str">
        <f t="shared" si="165"/>
        <v/>
      </c>
    </row>
    <row r="5142" spans="8:25" x14ac:dyDescent="0.25">
      <c r="H5142" s="155"/>
      <c r="I5142" s="151"/>
      <c r="J5142" s="152"/>
      <c r="K5142" s="153"/>
      <c r="L5142" s="153"/>
      <c r="M5142" s="153"/>
      <c r="N5142" s="153"/>
      <c r="O5142" s="153"/>
      <c r="P5142" s="153"/>
      <c r="Q5142" s="153"/>
      <c r="R5142" s="153"/>
      <c r="S5142" s="152"/>
      <c r="T5142" s="153"/>
      <c r="X5142" s="69" t="str">
        <f t="shared" si="164"/>
        <v/>
      </c>
      <c r="Y5142" s="69" t="str">
        <f t="shared" si="165"/>
        <v/>
      </c>
    </row>
    <row r="5143" spans="8:25" x14ac:dyDescent="0.25">
      <c r="H5143" s="155"/>
      <c r="I5143" s="151"/>
      <c r="J5143" s="152"/>
      <c r="K5143" s="153"/>
      <c r="L5143" s="153"/>
      <c r="M5143" s="153"/>
      <c r="N5143" s="153"/>
      <c r="O5143" s="153"/>
      <c r="P5143" s="153"/>
      <c r="Q5143" s="153"/>
      <c r="R5143" s="153"/>
      <c r="S5143" s="152"/>
      <c r="T5143" s="153"/>
      <c r="X5143" s="69" t="str">
        <f t="shared" si="164"/>
        <v/>
      </c>
      <c r="Y5143" s="69" t="str">
        <f t="shared" si="165"/>
        <v/>
      </c>
    </row>
    <row r="5144" spans="8:25" x14ac:dyDescent="0.25">
      <c r="H5144" s="155"/>
      <c r="I5144" s="151"/>
      <c r="J5144" s="152"/>
      <c r="K5144" s="153"/>
      <c r="L5144" s="153"/>
      <c r="M5144" s="153"/>
      <c r="N5144" s="153"/>
      <c r="O5144" s="153"/>
      <c r="P5144" s="153"/>
      <c r="Q5144" s="153"/>
      <c r="R5144" s="153"/>
      <c r="S5144" s="152"/>
      <c r="T5144" s="153"/>
      <c r="X5144" s="69" t="str">
        <f t="shared" si="164"/>
        <v/>
      </c>
      <c r="Y5144" s="69" t="str">
        <f t="shared" si="165"/>
        <v/>
      </c>
    </row>
    <row r="5145" spans="8:25" x14ac:dyDescent="0.25">
      <c r="H5145" s="155"/>
      <c r="I5145" s="151"/>
      <c r="J5145" s="152"/>
      <c r="K5145" s="153"/>
      <c r="L5145" s="153"/>
      <c r="M5145" s="153"/>
      <c r="N5145" s="153"/>
      <c r="O5145" s="153"/>
      <c r="P5145" s="153"/>
      <c r="Q5145" s="153"/>
      <c r="R5145" s="153"/>
      <c r="S5145" s="152"/>
      <c r="T5145" s="153"/>
      <c r="X5145" s="69" t="str">
        <f t="shared" si="164"/>
        <v/>
      </c>
      <c r="Y5145" s="69" t="str">
        <f t="shared" si="165"/>
        <v/>
      </c>
    </row>
    <row r="5146" spans="8:25" x14ac:dyDescent="0.25">
      <c r="H5146" s="155"/>
      <c r="I5146" s="151"/>
      <c r="J5146" s="152"/>
      <c r="K5146" s="153"/>
      <c r="L5146" s="153"/>
      <c r="M5146" s="153"/>
      <c r="N5146" s="153"/>
      <c r="O5146" s="153"/>
      <c r="P5146" s="153"/>
      <c r="Q5146" s="153"/>
      <c r="R5146" s="153"/>
      <c r="S5146" s="152"/>
      <c r="T5146" s="153"/>
      <c r="X5146" s="69" t="str">
        <f t="shared" si="164"/>
        <v/>
      </c>
      <c r="Y5146" s="69" t="str">
        <f t="shared" si="165"/>
        <v/>
      </c>
    </row>
    <row r="5147" spans="8:25" x14ac:dyDescent="0.25">
      <c r="H5147" s="155"/>
      <c r="I5147" s="151"/>
      <c r="J5147" s="152"/>
      <c r="K5147" s="153"/>
      <c r="L5147" s="153"/>
      <c r="M5147" s="153"/>
      <c r="N5147" s="153"/>
      <c r="O5147" s="153"/>
      <c r="P5147" s="153"/>
      <c r="Q5147" s="153"/>
      <c r="R5147" s="153"/>
      <c r="S5147" s="152"/>
      <c r="T5147" s="153"/>
      <c r="X5147" s="69" t="str">
        <f t="shared" si="164"/>
        <v/>
      </c>
      <c r="Y5147" s="69" t="str">
        <f t="shared" si="165"/>
        <v/>
      </c>
    </row>
    <row r="5148" spans="8:25" x14ac:dyDescent="0.25">
      <c r="H5148" s="155"/>
      <c r="I5148" s="151"/>
      <c r="J5148" s="152"/>
      <c r="K5148" s="153"/>
      <c r="L5148" s="153"/>
      <c r="M5148" s="153"/>
      <c r="N5148" s="153"/>
      <c r="O5148" s="153"/>
      <c r="P5148" s="153"/>
      <c r="Q5148" s="153"/>
      <c r="R5148" s="153"/>
      <c r="S5148" s="152"/>
      <c r="T5148" s="153"/>
      <c r="X5148" s="69" t="str">
        <f t="shared" si="164"/>
        <v/>
      </c>
      <c r="Y5148" s="69" t="str">
        <f t="shared" si="165"/>
        <v/>
      </c>
    </row>
    <row r="5149" spans="8:25" x14ac:dyDescent="0.25">
      <c r="H5149" s="155"/>
      <c r="I5149" s="151"/>
      <c r="J5149" s="152"/>
      <c r="K5149" s="153"/>
      <c r="L5149" s="153"/>
      <c r="M5149" s="153"/>
      <c r="N5149" s="153"/>
      <c r="O5149" s="153"/>
      <c r="P5149" s="153"/>
      <c r="Q5149" s="153"/>
      <c r="R5149" s="153"/>
      <c r="S5149" s="152"/>
      <c r="T5149" s="153"/>
      <c r="X5149" s="69" t="str">
        <f t="shared" si="164"/>
        <v/>
      </c>
      <c r="Y5149" s="69" t="str">
        <f t="shared" si="165"/>
        <v/>
      </c>
    </row>
    <row r="5150" spans="8:25" x14ac:dyDescent="0.25">
      <c r="H5150" s="155"/>
      <c r="I5150" s="151"/>
      <c r="J5150" s="152"/>
      <c r="K5150" s="153"/>
      <c r="L5150" s="153"/>
      <c r="M5150" s="153"/>
      <c r="N5150" s="153"/>
      <c r="O5150" s="153"/>
      <c r="P5150" s="153"/>
      <c r="Q5150" s="153"/>
      <c r="R5150" s="153"/>
      <c r="S5150" s="152"/>
      <c r="T5150" s="153"/>
      <c r="X5150" s="69" t="str">
        <f t="shared" si="164"/>
        <v/>
      </c>
      <c r="Y5150" s="69" t="str">
        <f t="shared" si="165"/>
        <v/>
      </c>
    </row>
    <row r="5151" spans="8:25" x14ac:dyDescent="0.25">
      <c r="H5151" s="155"/>
      <c r="I5151" s="151"/>
      <c r="J5151" s="152"/>
      <c r="K5151" s="153"/>
      <c r="L5151" s="153"/>
      <c r="M5151" s="153"/>
      <c r="N5151" s="153"/>
      <c r="O5151" s="153"/>
      <c r="P5151" s="153"/>
      <c r="Q5151" s="153"/>
      <c r="R5151" s="153"/>
      <c r="S5151" s="152"/>
      <c r="T5151" s="153"/>
      <c r="X5151" s="69" t="str">
        <f t="shared" si="164"/>
        <v/>
      </c>
      <c r="Y5151" s="69" t="str">
        <f t="shared" si="165"/>
        <v/>
      </c>
    </row>
    <row r="5152" spans="8:25" x14ac:dyDescent="0.25">
      <c r="H5152" s="155"/>
      <c r="I5152" s="151"/>
      <c r="J5152" s="152"/>
      <c r="K5152" s="153"/>
      <c r="L5152" s="153"/>
      <c r="M5152" s="153"/>
      <c r="N5152" s="153"/>
      <c r="O5152" s="153"/>
      <c r="P5152" s="153"/>
      <c r="Q5152" s="153"/>
      <c r="R5152" s="153"/>
      <c r="S5152" s="152"/>
      <c r="T5152" s="153"/>
      <c r="X5152" s="69" t="str">
        <f t="shared" si="164"/>
        <v/>
      </c>
      <c r="Y5152" s="69" t="str">
        <f t="shared" si="165"/>
        <v/>
      </c>
    </row>
    <row r="5153" spans="8:25" x14ac:dyDescent="0.25">
      <c r="H5153" s="155"/>
      <c r="I5153" s="151"/>
      <c r="J5153" s="152"/>
      <c r="K5153" s="153"/>
      <c r="L5153" s="153"/>
      <c r="M5153" s="153"/>
      <c r="N5153" s="153"/>
      <c r="O5153" s="153"/>
      <c r="P5153" s="153"/>
      <c r="Q5153" s="153"/>
      <c r="R5153" s="153"/>
      <c r="S5153" s="152"/>
      <c r="T5153" s="153"/>
      <c r="X5153" s="69" t="str">
        <f t="shared" si="164"/>
        <v/>
      </c>
      <c r="Y5153" s="69" t="str">
        <f t="shared" si="165"/>
        <v/>
      </c>
    </row>
    <row r="5154" spans="8:25" x14ac:dyDescent="0.25">
      <c r="H5154" s="155"/>
      <c r="I5154" s="151"/>
      <c r="J5154" s="152"/>
      <c r="K5154" s="153"/>
      <c r="L5154" s="153"/>
      <c r="M5154" s="153"/>
      <c r="N5154" s="153"/>
      <c r="O5154" s="153"/>
      <c r="P5154" s="153"/>
      <c r="Q5154" s="153"/>
      <c r="R5154" s="153"/>
      <c r="S5154" s="152"/>
      <c r="T5154" s="153"/>
      <c r="X5154" s="69" t="str">
        <f t="shared" si="164"/>
        <v/>
      </c>
      <c r="Y5154" s="69" t="str">
        <f t="shared" si="165"/>
        <v/>
      </c>
    </row>
    <row r="5155" spans="8:25" x14ac:dyDescent="0.25">
      <c r="H5155" s="155"/>
      <c r="I5155" s="151"/>
      <c r="J5155" s="152"/>
      <c r="K5155" s="153"/>
      <c r="L5155" s="153"/>
      <c r="M5155" s="153"/>
      <c r="N5155" s="153"/>
      <c r="O5155" s="153"/>
      <c r="P5155" s="153"/>
      <c r="Q5155" s="153"/>
      <c r="R5155" s="153"/>
      <c r="S5155" s="152"/>
      <c r="T5155" s="153"/>
      <c r="X5155" s="69" t="str">
        <f t="shared" si="164"/>
        <v/>
      </c>
      <c r="Y5155" s="69" t="str">
        <f t="shared" si="165"/>
        <v/>
      </c>
    </row>
    <row r="5156" spans="8:25" x14ac:dyDescent="0.25">
      <c r="H5156" s="155"/>
      <c r="I5156" s="151"/>
      <c r="J5156" s="152"/>
      <c r="K5156" s="153"/>
      <c r="L5156" s="153"/>
      <c r="M5156" s="153"/>
      <c r="N5156" s="153"/>
      <c r="O5156" s="153"/>
      <c r="P5156" s="153"/>
      <c r="Q5156" s="153"/>
      <c r="R5156" s="153"/>
      <c r="S5156" s="152"/>
      <c r="T5156" s="153"/>
      <c r="X5156" s="69" t="str">
        <f t="shared" si="164"/>
        <v/>
      </c>
      <c r="Y5156" s="69" t="str">
        <f t="shared" si="165"/>
        <v/>
      </c>
    </row>
    <row r="5157" spans="8:25" x14ac:dyDescent="0.25">
      <c r="H5157" s="155"/>
      <c r="I5157" s="151"/>
      <c r="J5157" s="152"/>
      <c r="K5157" s="153"/>
      <c r="L5157" s="153"/>
      <c r="M5157" s="153"/>
      <c r="N5157" s="153"/>
      <c r="O5157" s="153"/>
      <c r="P5157" s="153"/>
      <c r="Q5157" s="153"/>
      <c r="R5157" s="153"/>
      <c r="S5157" s="152"/>
      <c r="T5157" s="153"/>
      <c r="X5157" s="69" t="str">
        <f t="shared" si="164"/>
        <v/>
      </c>
      <c r="Y5157" s="69" t="str">
        <f t="shared" si="165"/>
        <v/>
      </c>
    </row>
    <row r="5158" spans="8:25" x14ac:dyDescent="0.25">
      <c r="H5158" s="155"/>
      <c r="I5158" s="151"/>
      <c r="J5158" s="152"/>
      <c r="K5158" s="153"/>
      <c r="L5158" s="153"/>
      <c r="M5158" s="153"/>
      <c r="N5158" s="153"/>
      <c r="O5158" s="153"/>
      <c r="P5158" s="153"/>
      <c r="Q5158" s="153"/>
      <c r="R5158" s="153"/>
      <c r="S5158" s="152"/>
      <c r="T5158" s="153"/>
      <c r="X5158" s="69" t="str">
        <f t="shared" si="164"/>
        <v/>
      </c>
      <c r="Y5158" s="69" t="str">
        <f t="shared" si="165"/>
        <v/>
      </c>
    </row>
    <row r="5159" spans="8:25" x14ac:dyDescent="0.25">
      <c r="H5159" s="155"/>
      <c r="I5159" s="151"/>
      <c r="J5159" s="152"/>
      <c r="K5159" s="153"/>
      <c r="L5159" s="153"/>
      <c r="M5159" s="153"/>
      <c r="N5159" s="153"/>
      <c r="O5159" s="153"/>
      <c r="P5159" s="153"/>
      <c r="Q5159" s="153"/>
      <c r="R5159" s="153"/>
      <c r="S5159" s="152"/>
      <c r="T5159" s="153"/>
      <c r="X5159" s="69" t="str">
        <f t="shared" si="164"/>
        <v/>
      </c>
      <c r="Y5159" s="69" t="str">
        <f t="shared" si="165"/>
        <v/>
      </c>
    </row>
    <row r="5160" spans="8:25" x14ac:dyDescent="0.25">
      <c r="H5160" s="155"/>
      <c r="I5160" s="151"/>
      <c r="J5160" s="152"/>
      <c r="K5160" s="153"/>
      <c r="L5160" s="153"/>
      <c r="M5160" s="153"/>
      <c r="N5160" s="153"/>
      <c r="O5160" s="153"/>
      <c r="P5160" s="153"/>
      <c r="Q5160" s="153"/>
      <c r="R5160" s="153"/>
      <c r="S5160" s="152"/>
      <c r="T5160" s="153"/>
      <c r="X5160" s="69" t="str">
        <f t="shared" si="164"/>
        <v/>
      </c>
      <c r="Y5160" s="69" t="str">
        <f t="shared" si="165"/>
        <v/>
      </c>
    </row>
    <row r="5161" spans="8:25" x14ac:dyDescent="0.25">
      <c r="H5161" s="155"/>
      <c r="I5161" s="151"/>
      <c r="J5161" s="152"/>
      <c r="K5161" s="153"/>
      <c r="L5161" s="153"/>
      <c r="M5161" s="153"/>
      <c r="N5161" s="153"/>
      <c r="O5161" s="153"/>
      <c r="P5161" s="153"/>
      <c r="Q5161" s="153"/>
      <c r="R5161" s="153"/>
      <c r="S5161" s="152"/>
      <c r="T5161" s="153"/>
      <c r="X5161" s="69" t="str">
        <f t="shared" si="164"/>
        <v/>
      </c>
      <c r="Y5161" s="69" t="str">
        <f t="shared" si="165"/>
        <v/>
      </c>
    </row>
    <row r="5162" spans="8:25" x14ac:dyDescent="0.25">
      <c r="H5162" s="155"/>
      <c r="I5162" s="151"/>
      <c r="J5162" s="152"/>
      <c r="K5162" s="153"/>
      <c r="L5162" s="153"/>
      <c r="M5162" s="153"/>
      <c r="N5162" s="153"/>
      <c r="O5162" s="153"/>
      <c r="P5162" s="153"/>
      <c r="Q5162" s="153"/>
      <c r="R5162" s="153"/>
      <c r="S5162" s="152"/>
      <c r="T5162" s="153"/>
      <c r="X5162" s="69" t="str">
        <f t="shared" si="164"/>
        <v/>
      </c>
      <c r="Y5162" s="69" t="str">
        <f t="shared" si="165"/>
        <v/>
      </c>
    </row>
    <row r="5163" spans="8:25" x14ac:dyDescent="0.25">
      <c r="H5163" s="155"/>
      <c r="I5163" s="151"/>
      <c r="J5163" s="152"/>
      <c r="K5163" s="153"/>
      <c r="L5163" s="153"/>
      <c r="M5163" s="153"/>
      <c r="N5163" s="153"/>
      <c r="O5163" s="153"/>
      <c r="P5163" s="153"/>
      <c r="Q5163" s="153"/>
      <c r="R5163" s="153"/>
      <c r="S5163" s="152"/>
      <c r="T5163" s="153"/>
      <c r="X5163" s="69" t="str">
        <f t="shared" si="164"/>
        <v/>
      </c>
      <c r="Y5163" s="69" t="str">
        <f t="shared" si="165"/>
        <v/>
      </c>
    </row>
    <row r="5164" spans="8:25" x14ac:dyDescent="0.25">
      <c r="H5164" s="155"/>
      <c r="I5164" s="151"/>
      <c r="J5164" s="152"/>
      <c r="K5164" s="153"/>
      <c r="L5164" s="153"/>
      <c r="M5164" s="153"/>
      <c r="N5164" s="153"/>
      <c r="O5164" s="153"/>
      <c r="P5164" s="153"/>
      <c r="Q5164" s="153"/>
      <c r="R5164" s="153"/>
      <c r="S5164" s="152"/>
      <c r="T5164" s="153"/>
      <c r="X5164" s="69" t="str">
        <f t="shared" si="164"/>
        <v/>
      </c>
      <c r="Y5164" s="69" t="str">
        <f t="shared" si="165"/>
        <v/>
      </c>
    </row>
    <row r="5165" spans="8:25" x14ac:dyDescent="0.25">
      <c r="H5165" s="155"/>
      <c r="I5165" s="151"/>
      <c r="J5165" s="152"/>
      <c r="K5165" s="153"/>
      <c r="L5165" s="153"/>
      <c r="M5165" s="153"/>
      <c r="N5165" s="153"/>
      <c r="O5165" s="153"/>
      <c r="P5165" s="153"/>
      <c r="Q5165" s="153"/>
      <c r="R5165" s="153"/>
      <c r="S5165" s="152"/>
      <c r="T5165" s="153"/>
      <c r="X5165" s="69" t="str">
        <f t="shared" si="164"/>
        <v/>
      </c>
      <c r="Y5165" s="69" t="str">
        <f t="shared" si="165"/>
        <v/>
      </c>
    </row>
    <row r="5166" spans="8:25" x14ac:dyDescent="0.25">
      <c r="H5166" s="155"/>
      <c r="I5166" s="151"/>
      <c r="J5166" s="152"/>
      <c r="K5166" s="153"/>
      <c r="L5166" s="153"/>
      <c r="M5166" s="153"/>
      <c r="N5166" s="153"/>
      <c r="O5166" s="153"/>
      <c r="P5166" s="153"/>
      <c r="Q5166" s="153"/>
      <c r="R5166" s="153"/>
      <c r="S5166" s="152"/>
      <c r="T5166" s="153"/>
      <c r="X5166" s="69" t="str">
        <f t="shared" si="164"/>
        <v/>
      </c>
      <c r="Y5166" s="69" t="str">
        <f t="shared" si="165"/>
        <v/>
      </c>
    </row>
    <row r="5167" spans="8:25" x14ac:dyDescent="0.25">
      <c r="H5167" s="155"/>
      <c r="I5167" s="151"/>
      <c r="J5167" s="152"/>
      <c r="K5167" s="153"/>
      <c r="L5167" s="153"/>
      <c r="M5167" s="153"/>
      <c r="N5167" s="153"/>
      <c r="O5167" s="153"/>
      <c r="P5167" s="153"/>
      <c r="Q5167" s="153"/>
      <c r="R5167" s="153"/>
      <c r="S5167" s="152"/>
      <c r="T5167" s="153"/>
      <c r="X5167" s="69" t="str">
        <f t="shared" si="164"/>
        <v/>
      </c>
      <c r="Y5167" s="69" t="str">
        <f t="shared" si="165"/>
        <v/>
      </c>
    </row>
    <row r="5168" spans="8:25" x14ac:dyDescent="0.25">
      <c r="H5168" s="155"/>
      <c r="I5168" s="151"/>
      <c r="J5168" s="152"/>
      <c r="K5168" s="153"/>
      <c r="L5168" s="153"/>
      <c r="M5168" s="153"/>
      <c r="N5168" s="153"/>
      <c r="O5168" s="153"/>
      <c r="P5168" s="153"/>
      <c r="Q5168" s="153"/>
      <c r="R5168" s="153"/>
      <c r="S5168" s="152"/>
      <c r="T5168" s="153"/>
      <c r="X5168" s="69" t="str">
        <f t="shared" si="164"/>
        <v/>
      </c>
      <c r="Y5168" s="69" t="str">
        <f t="shared" si="165"/>
        <v/>
      </c>
    </row>
    <row r="5169" spans="8:25" x14ac:dyDescent="0.25">
      <c r="H5169" s="155"/>
      <c r="I5169" s="151"/>
      <c r="J5169" s="152"/>
      <c r="K5169" s="153"/>
      <c r="L5169" s="153"/>
      <c r="M5169" s="153"/>
      <c r="N5169" s="153"/>
      <c r="O5169" s="153"/>
      <c r="P5169" s="153"/>
      <c r="Q5169" s="153"/>
      <c r="R5169" s="153"/>
      <c r="S5169" s="152"/>
      <c r="T5169" s="153"/>
      <c r="X5169" s="69" t="str">
        <f t="shared" si="164"/>
        <v/>
      </c>
      <c r="Y5169" s="69" t="str">
        <f t="shared" si="165"/>
        <v/>
      </c>
    </row>
    <row r="5170" spans="8:25" x14ac:dyDescent="0.25">
      <c r="H5170" s="155"/>
      <c r="I5170" s="151"/>
      <c r="J5170" s="152"/>
      <c r="K5170" s="153"/>
      <c r="L5170" s="153"/>
      <c r="M5170" s="153"/>
      <c r="N5170" s="153"/>
      <c r="O5170" s="153"/>
      <c r="P5170" s="153"/>
      <c r="Q5170" s="153"/>
      <c r="R5170" s="153"/>
      <c r="S5170" s="152"/>
      <c r="T5170" s="153"/>
      <c r="X5170" s="69" t="str">
        <f t="shared" si="164"/>
        <v/>
      </c>
      <c r="Y5170" s="69" t="str">
        <f t="shared" si="165"/>
        <v/>
      </c>
    </row>
    <row r="5171" spans="8:25" x14ac:dyDescent="0.25">
      <c r="H5171" s="155"/>
      <c r="I5171" s="151"/>
      <c r="J5171" s="152"/>
      <c r="K5171" s="153"/>
      <c r="L5171" s="153"/>
      <c r="M5171" s="153"/>
      <c r="N5171" s="153"/>
      <c r="O5171" s="153"/>
      <c r="P5171" s="153"/>
      <c r="Q5171" s="153"/>
      <c r="R5171" s="153"/>
      <c r="S5171" s="152"/>
      <c r="T5171" s="153"/>
      <c r="X5171" s="69" t="str">
        <f t="shared" si="164"/>
        <v/>
      </c>
      <c r="Y5171" s="69" t="str">
        <f t="shared" si="165"/>
        <v/>
      </c>
    </row>
    <row r="5172" spans="8:25" x14ac:dyDescent="0.25">
      <c r="H5172" s="155"/>
      <c r="I5172" s="151"/>
      <c r="J5172" s="152"/>
      <c r="K5172" s="153"/>
      <c r="L5172" s="153"/>
      <c r="M5172" s="153"/>
      <c r="N5172" s="153"/>
      <c r="O5172" s="153"/>
      <c r="P5172" s="153"/>
      <c r="Q5172" s="153"/>
      <c r="R5172" s="153"/>
      <c r="S5172" s="152"/>
      <c r="T5172" s="153"/>
      <c r="X5172" s="69" t="str">
        <f t="shared" si="164"/>
        <v/>
      </c>
      <c r="Y5172" s="69" t="str">
        <f t="shared" si="165"/>
        <v/>
      </c>
    </row>
    <row r="5173" spans="8:25" x14ac:dyDescent="0.25">
      <c r="H5173" s="155"/>
      <c r="I5173" s="151"/>
      <c r="J5173" s="152"/>
      <c r="K5173" s="153"/>
      <c r="L5173" s="153"/>
      <c r="M5173" s="153"/>
      <c r="N5173" s="153"/>
      <c r="O5173" s="153"/>
      <c r="P5173" s="153"/>
      <c r="Q5173" s="153"/>
      <c r="R5173" s="153"/>
      <c r="S5173" s="152"/>
      <c r="T5173" s="153"/>
      <c r="X5173" s="69" t="str">
        <f t="shared" si="164"/>
        <v/>
      </c>
      <c r="Y5173" s="69" t="str">
        <f t="shared" si="165"/>
        <v/>
      </c>
    </row>
    <row r="5174" spans="8:25" x14ac:dyDescent="0.25">
      <c r="H5174" s="155"/>
      <c r="I5174" s="151"/>
      <c r="J5174" s="152"/>
      <c r="K5174" s="153"/>
      <c r="L5174" s="153"/>
      <c r="M5174" s="153"/>
      <c r="N5174" s="153"/>
      <c r="O5174" s="153"/>
      <c r="P5174" s="153"/>
      <c r="Q5174" s="153"/>
      <c r="R5174" s="153"/>
      <c r="S5174" s="152"/>
      <c r="T5174" s="153"/>
      <c r="X5174" s="69" t="str">
        <f t="shared" si="164"/>
        <v/>
      </c>
      <c r="Y5174" s="69" t="str">
        <f t="shared" si="165"/>
        <v/>
      </c>
    </row>
    <row r="5175" spans="8:25" x14ac:dyDescent="0.25">
      <c r="H5175" s="155"/>
      <c r="I5175" s="151"/>
      <c r="J5175" s="152"/>
      <c r="K5175" s="153"/>
      <c r="L5175" s="153"/>
      <c r="M5175" s="153"/>
      <c r="N5175" s="153"/>
      <c r="O5175" s="153"/>
      <c r="P5175" s="153"/>
      <c r="Q5175" s="153"/>
      <c r="R5175" s="153"/>
      <c r="S5175" s="152"/>
      <c r="T5175" s="153"/>
      <c r="X5175" s="69" t="str">
        <f t="shared" si="164"/>
        <v/>
      </c>
      <c r="Y5175" s="69" t="str">
        <f t="shared" si="165"/>
        <v/>
      </c>
    </row>
    <row r="5176" spans="8:25" x14ac:dyDescent="0.25">
      <c r="H5176" s="155"/>
      <c r="I5176" s="151"/>
      <c r="J5176" s="152"/>
      <c r="K5176" s="153"/>
      <c r="L5176" s="153"/>
      <c r="M5176" s="153"/>
      <c r="N5176" s="153"/>
      <c r="O5176" s="153"/>
      <c r="P5176" s="153"/>
      <c r="Q5176" s="153"/>
      <c r="R5176" s="153"/>
      <c r="S5176" s="152"/>
      <c r="T5176" s="153"/>
      <c r="X5176" s="69" t="str">
        <f t="shared" si="164"/>
        <v/>
      </c>
      <c r="Y5176" s="69" t="str">
        <f t="shared" si="165"/>
        <v/>
      </c>
    </row>
    <row r="5177" spans="8:25" x14ac:dyDescent="0.25">
      <c r="H5177" s="155"/>
      <c r="I5177" s="151"/>
      <c r="J5177" s="152"/>
      <c r="K5177" s="153"/>
      <c r="L5177" s="153"/>
      <c r="M5177" s="153"/>
      <c r="N5177" s="153"/>
      <c r="O5177" s="153"/>
      <c r="P5177" s="153"/>
      <c r="Q5177" s="153"/>
      <c r="R5177" s="153"/>
      <c r="S5177" s="152"/>
      <c r="T5177" s="153"/>
      <c r="X5177" s="69" t="str">
        <f t="shared" si="164"/>
        <v/>
      </c>
      <c r="Y5177" s="69" t="str">
        <f t="shared" si="165"/>
        <v/>
      </c>
    </row>
    <row r="5178" spans="8:25" x14ac:dyDescent="0.25">
      <c r="H5178" s="155"/>
      <c r="I5178" s="151"/>
      <c r="J5178" s="152"/>
      <c r="K5178" s="153"/>
      <c r="L5178" s="153"/>
      <c r="M5178" s="153"/>
      <c r="N5178" s="153"/>
      <c r="O5178" s="153"/>
      <c r="P5178" s="153"/>
      <c r="Q5178" s="153"/>
      <c r="R5178" s="153"/>
      <c r="S5178" s="152"/>
      <c r="T5178" s="153"/>
      <c r="X5178" s="69" t="str">
        <f t="shared" si="164"/>
        <v/>
      </c>
      <c r="Y5178" s="69" t="str">
        <f t="shared" si="165"/>
        <v/>
      </c>
    </row>
    <row r="5179" spans="8:25" x14ac:dyDescent="0.25">
      <c r="H5179" s="155"/>
      <c r="I5179" s="151"/>
      <c r="J5179" s="152"/>
      <c r="K5179" s="153"/>
      <c r="L5179" s="153"/>
      <c r="M5179" s="153"/>
      <c r="N5179" s="153"/>
      <c r="O5179" s="153"/>
      <c r="P5179" s="153"/>
      <c r="Q5179" s="153"/>
      <c r="R5179" s="153"/>
      <c r="S5179" s="152"/>
      <c r="T5179" s="153"/>
      <c r="X5179" s="69" t="str">
        <f t="shared" si="164"/>
        <v/>
      </c>
      <c r="Y5179" s="69" t="str">
        <f t="shared" si="165"/>
        <v/>
      </c>
    </row>
    <row r="5180" spans="8:25" x14ac:dyDescent="0.25">
      <c r="H5180" s="155"/>
      <c r="I5180" s="151"/>
      <c r="J5180" s="152"/>
      <c r="K5180" s="153"/>
      <c r="L5180" s="153"/>
      <c r="M5180" s="153"/>
      <c r="N5180" s="153"/>
      <c r="O5180" s="153"/>
      <c r="P5180" s="153"/>
      <c r="Q5180" s="153"/>
      <c r="R5180" s="153"/>
      <c r="S5180" s="152"/>
      <c r="T5180" s="153"/>
      <c r="X5180" s="69" t="str">
        <f t="shared" si="164"/>
        <v/>
      </c>
      <c r="Y5180" s="69" t="str">
        <f t="shared" si="165"/>
        <v/>
      </c>
    </row>
    <row r="5181" spans="8:25" x14ac:dyDescent="0.25">
      <c r="H5181" s="155"/>
      <c r="I5181" s="151"/>
      <c r="J5181" s="152"/>
      <c r="K5181" s="153"/>
      <c r="L5181" s="153"/>
      <c r="M5181" s="153"/>
      <c r="N5181" s="153"/>
      <c r="O5181" s="153"/>
      <c r="P5181" s="153"/>
      <c r="Q5181" s="153"/>
      <c r="R5181" s="153"/>
      <c r="S5181" s="152"/>
      <c r="T5181" s="153"/>
      <c r="X5181" s="69" t="str">
        <f t="shared" si="164"/>
        <v/>
      </c>
      <c r="Y5181" s="69" t="str">
        <f t="shared" si="165"/>
        <v/>
      </c>
    </row>
    <row r="5182" spans="8:25" x14ac:dyDescent="0.25">
      <c r="H5182" s="155"/>
      <c r="I5182" s="151"/>
      <c r="J5182" s="152"/>
      <c r="K5182" s="153"/>
      <c r="L5182" s="153"/>
      <c r="M5182" s="153"/>
      <c r="N5182" s="153"/>
      <c r="O5182" s="153"/>
      <c r="P5182" s="153"/>
      <c r="Q5182" s="153"/>
      <c r="R5182" s="153"/>
      <c r="S5182" s="152"/>
      <c r="T5182" s="153"/>
      <c r="X5182" s="69" t="str">
        <f t="shared" si="164"/>
        <v/>
      </c>
      <c r="Y5182" s="69" t="str">
        <f t="shared" si="165"/>
        <v/>
      </c>
    </row>
    <row r="5183" spans="8:25" x14ac:dyDescent="0.25">
      <c r="H5183" s="155"/>
      <c r="I5183" s="151"/>
      <c r="J5183" s="152"/>
      <c r="K5183" s="153"/>
      <c r="L5183" s="153"/>
      <c r="M5183" s="153"/>
      <c r="N5183" s="153"/>
      <c r="O5183" s="153"/>
      <c r="P5183" s="153"/>
      <c r="Q5183" s="153"/>
      <c r="R5183" s="153"/>
      <c r="S5183" s="152"/>
      <c r="T5183" s="153"/>
      <c r="X5183" s="69" t="str">
        <f t="shared" si="164"/>
        <v/>
      </c>
      <c r="Y5183" s="69" t="str">
        <f t="shared" si="165"/>
        <v/>
      </c>
    </row>
    <row r="5184" spans="8:25" x14ac:dyDescent="0.25">
      <c r="H5184" s="155"/>
      <c r="I5184" s="151"/>
      <c r="J5184" s="152"/>
      <c r="K5184" s="153"/>
      <c r="L5184" s="153"/>
      <c r="M5184" s="153"/>
      <c r="N5184" s="153"/>
      <c r="O5184" s="153"/>
      <c r="P5184" s="153"/>
      <c r="Q5184" s="153"/>
      <c r="R5184" s="153"/>
      <c r="S5184" s="152"/>
      <c r="T5184" s="153"/>
      <c r="X5184" s="69" t="str">
        <f t="shared" si="164"/>
        <v/>
      </c>
      <c r="Y5184" s="69" t="str">
        <f t="shared" si="165"/>
        <v/>
      </c>
    </row>
    <row r="5185" spans="8:25" x14ac:dyDescent="0.25">
      <c r="H5185" s="155"/>
      <c r="I5185" s="151"/>
      <c r="J5185" s="152"/>
      <c r="K5185" s="153"/>
      <c r="L5185" s="153"/>
      <c r="M5185" s="153"/>
      <c r="N5185" s="153"/>
      <c r="O5185" s="153"/>
      <c r="P5185" s="153"/>
      <c r="Q5185" s="153"/>
      <c r="R5185" s="153"/>
      <c r="S5185" s="152"/>
      <c r="T5185" s="153"/>
      <c r="X5185" s="69" t="str">
        <f t="shared" si="164"/>
        <v/>
      </c>
      <c r="Y5185" s="69" t="str">
        <f t="shared" si="165"/>
        <v/>
      </c>
    </row>
    <row r="5186" spans="8:25" x14ac:dyDescent="0.25">
      <c r="H5186" s="155"/>
      <c r="I5186" s="151"/>
      <c r="J5186" s="152"/>
      <c r="K5186" s="153"/>
      <c r="L5186" s="153"/>
      <c r="M5186" s="153"/>
      <c r="N5186" s="153"/>
      <c r="O5186" s="153"/>
      <c r="P5186" s="153"/>
      <c r="Q5186" s="153"/>
      <c r="R5186" s="153"/>
      <c r="S5186" s="152"/>
      <c r="T5186" s="153"/>
      <c r="X5186" s="69" t="str">
        <f t="shared" ref="X5186:X5249" si="166">IF(W5186&lt;&gt;"",W5186-I5186,"")</f>
        <v/>
      </c>
      <c r="Y5186" s="69" t="str">
        <f t="shared" si="165"/>
        <v/>
      </c>
    </row>
    <row r="5187" spans="8:25" x14ac:dyDescent="0.25">
      <c r="H5187" s="155"/>
      <c r="I5187" s="151"/>
      <c r="J5187" s="152"/>
      <c r="K5187" s="153"/>
      <c r="L5187" s="153"/>
      <c r="M5187" s="153"/>
      <c r="N5187" s="153"/>
      <c r="O5187" s="153"/>
      <c r="P5187" s="153"/>
      <c r="Q5187" s="153"/>
      <c r="R5187" s="153"/>
      <c r="S5187" s="152"/>
      <c r="T5187" s="153"/>
      <c r="X5187" s="69" t="str">
        <f t="shared" si="166"/>
        <v/>
      </c>
      <c r="Y5187" s="69" t="str">
        <f t="shared" ref="Y5187:Y5250" si="167">IF(X5187&lt;&gt;"",IF(X5187&lt;365,"&lt; 1 year",IF(X5187&lt;730,"1-2",IF(X5187&lt;1095,"2-3",IF(X5187&lt;1460,"3-4",IF(X5187&lt;1825,"4-5","5+"))))),"")</f>
        <v/>
      </c>
    </row>
    <row r="5188" spans="8:25" x14ac:dyDescent="0.25">
      <c r="H5188" s="155"/>
      <c r="I5188" s="151"/>
      <c r="J5188" s="152"/>
      <c r="K5188" s="153"/>
      <c r="L5188" s="153"/>
      <c r="M5188" s="153"/>
      <c r="N5188" s="153"/>
      <c r="O5188" s="153"/>
      <c r="P5188" s="153"/>
      <c r="Q5188" s="153"/>
      <c r="R5188" s="153"/>
      <c r="S5188" s="152"/>
      <c r="T5188" s="153"/>
      <c r="X5188" s="69" t="str">
        <f t="shared" si="166"/>
        <v/>
      </c>
      <c r="Y5188" s="69" t="str">
        <f t="shared" si="167"/>
        <v/>
      </c>
    </row>
    <row r="5189" spans="8:25" x14ac:dyDescent="0.25">
      <c r="H5189" s="155"/>
      <c r="I5189" s="151"/>
      <c r="J5189" s="152"/>
      <c r="K5189" s="153"/>
      <c r="L5189" s="153"/>
      <c r="M5189" s="153"/>
      <c r="N5189" s="153"/>
      <c r="O5189" s="153"/>
      <c r="P5189" s="153"/>
      <c r="Q5189" s="153"/>
      <c r="R5189" s="153"/>
      <c r="S5189" s="152"/>
      <c r="T5189" s="153"/>
      <c r="X5189" s="69" t="str">
        <f t="shared" si="166"/>
        <v/>
      </c>
      <c r="Y5189" s="69" t="str">
        <f t="shared" si="167"/>
        <v/>
      </c>
    </row>
    <row r="5190" spans="8:25" x14ac:dyDescent="0.25">
      <c r="H5190" s="155"/>
      <c r="I5190" s="151"/>
      <c r="J5190" s="152"/>
      <c r="K5190" s="153"/>
      <c r="L5190" s="153"/>
      <c r="M5190" s="153"/>
      <c r="N5190" s="153"/>
      <c r="O5190" s="153"/>
      <c r="P5190" s="153"/>
      <c r="Q5190" s="153"/>
      <c r="R5190" s="153"/>
      <c r="S5190" s="152"/>
      <c r="T5190" s="153"/>
      <c r="X5190" s="69" t="str">
        <f t="shared" si="166"/>
        <v/>
      </c>
      <c r="Y5190" s="69" t="str">
        <f t="shared" si="167"/>
        <v/>
      </c>
    </row>
    <row r="5191" spans="8:25" x14ac:dyDescent="0.25">
      <c r="H5191" s="155"/>
      <c r="I5191" s="151"/>
      <c r="J5191" s="152"/>
      <c r="K5191" s="153"/>
      <c r="L5191" s="153"/>
      <c r="M5191" s="153"/>
      <c r="N5191" s="153"/>
      <c r="O5191" s="153"/>
      <c r="P5191" s="153"/>
      <c r="Q5191" s="153"/>
      <c r="R5191" s="153"/>
      <c r="S5191" s="152"/>
      <c r="T5191" s="153"/>
      <c r="X5191" s="69" t="str">
        <f t="shared" si="166"/>
        <v/>
      </c>
      <c r="Y5191" s="69" t="str">
        <f t="shared" si="167"/>
        <v/>
      </c>
    </row>
    <row r="5192" spans="8:25" x14ac:dyDescent="0.25">
      <c r="H5192" s="155"/>
      <c r="I5192" s="151"/>
      <c r="J5192" s="152"/>
      <c r="K5192" s="153"/>
      <c r="L5192" s="153"/>
      <c r="M5192" s="153"/>
      <c r="N5192" s="153"/>
      <c r="O5192" s="153"/>
      <c r="P5192" s="153"/>
      <c r="Q5192" s="153"/>
      <c r="R5192" s="153"/>
      <c r="S5192" s="152"/>
      <c r="T5192" s="153"/>
      <c r="X5192" s="69" t="str">
        <f t="shared" si="166"/>
        <v/>
      </c>
      <c r="Y5192" s="69" t="str">
        <f t="shared" si="167"/>
        <v/>
      </c>
    </row>
    <row r="5193" spans="8:25" x14ac:dyDescent="0.25">
      <c r="H5193" s="155"/>
      <c r="I5193" s="151"/>
      <c r="J5193" s="152"/>
      <c r="K5193" s="153"/>
      <c r="L5193" s="153"/>
      <c r="M5193" s="153"/>
      <c r="N5193" s="153"/>
      <c r="O5193" s="153"/>
      <c r="P5193" s="153"/>
      <c r="Q5193" s="153"/>
      <c r="R5193" s="153"/>
      <c r="S5193" s="152"/>
      <c r="T5193" s="153"/>
      <c r="X5193" s="69" t="str">
        <f t="shared" si="166"/>
        <v/>
      </c>
      <c r="Y5193" s="69" t="str">
        <f t="shared" si="167"/>
        <v/>
      </c>
    </row>
    <row r="5194" spans="8:25" x14ac:dyDescent="0.25">
      <c r="H5194" s="155"/>
      <c r="I5194" s="151"/>
      <c r="J5194" s="152"/>
      <c r="K5194" s="153"/>
      <c r="L5194" s="153"/>
      <c r="M5194" s="153"/>
      <c r="N5194" s="153"/>
      <c r="O5194" s="153"/>
      <c r="P5194" s="153"/>
      <c r="Q5194" s="153"/>
      <c r="R5194" s="153"/>
      <c r="S5194" s="152"/>
      <c r="T5194" s="153"/>
      <c r="X5194" s="69" t="str">
        <f t="shared" si="166"/>
        <v/>
      </c>
      <c r="Y5194" s="69" t="str">
        <f t="shared" si="167"/>
        <v/>
      </c>
    </row>
    <row r="5195" spans="8:25" x14ac:dyDescent="0.25">
      <c r="H5195" s="155"/>
      <c r="I5195" s="151"/>
      <c r="J5195" s="152"/>
      <c r="K5195" s="153"/>
      <c r="L5195" s="153"/>
      <c r="M5195" s="153"/>
      <c r="N5195" s="153"/>
      <c r="O5195" s="153"/>
      <c r="P5195" s="153"/>
      <c r="Q5195" s="153"/>
      <c r="R5195" s="153"/>
      <c r="S5195" s="152"/>
      <c r="T5195" s="153"/>
      <c r="X5195" s="69" t="str">
        <f t="shared" si="166"/>
        <v/>
      </c>
      <c r="Y5195" s="69" t="str">
        <f t="shared" si="167"/>
        <v/>
      </c>
    </row>
    <row r="5196" spans="8:25" x14ac:dyDescent="0.25">
      <c r="H5196" s="155"/>
      <c r="I5196" s="151"/>
      <c r="J5196" s="152"/>
      <c r="K5196" s="153"/>
      <c r="L5196" s="153"/>
      <c r="M5196" s="153"/>
      <c r="N5196" s="153"/>
      <c r="O5196" s="153"/>
      <c r="P5196" s="153"/>
      <c r="Q5196" s="153"/>
      <c r="R5196" s="153"/>
      <c r="S5196" s="152"/>
      <c r="T5196" s="153"/>
      <c r="X5196" s="69" t="str">
        <f t="shared" si="166"/>
        <v/>
      </c>
      <c r="Y5196" s="69" t="str">
        <f t="shared" si="167"/>
        <v/>
      </c>
    </row>
    <row r="5197" spans="8:25" x14ac:dyDescent="0.25">
      <c r="H5197" s="155"/>
      <c r="I5197" s="151"/>
      <c r="J5197" s="152"/>
      <c r="K5197" s="153"/>
      <c r="L5197" s="153"/>
      <c r="M5197" s="153"/>
      <c r="N5197" s="153"/>
      <c r="O5197" s="153"/>
      <c r="P5197" s="153"/>
      <c r="Q5197" s="153"/>
      <c r="R5197" s="153"/>
      <c r="S5197" s="152"/>
      <c r="T5197" s="153"/>
      <c r="X5197" s="69" t="str">
        <f t="shared" si="166"/>
        <v/>
      </c>
      <c r="Y5197" s="69" t="str">
        <f t="shared" si="167"/>
        <v/>
      </c>
    </row>
    <row r="5198" spans="8:25" x14ac:dyDescent="0.25">
      <c r="H5198" s="155"/>
      <c r="I5198" s="151"/>
      <c r="J5198" s="152"/>
      <c r="K5198" s="153"/>
      <c r="L5198" s="153"/>
      <c r="M5198" s="153"/>
      <c r="N5198" s="153"/>
      <c r="O5198" s="153"/>
      <c r="P5198" s="153"/>
      <c r="Q5198" s="153"/>
      <c r="R5198" s="153"/>
      <c r="S5198" s="152"/>
      <c r="T5198" s="153"/>
      <c r="X5198" s="69" t="str">
        <f t="shared" si="166"/>
        <v/>
      </c>
      <c r="Y5198" s="69" t="str">
        <f t="shared" si="167"/>
        <v/>
      </c>
    </row>
    <row r="5199" spans="8:25" x14ac:dyDescent="0.25">
      <c r="H5199" s="155"/>
      <c r="I5199" s="151"/>
      <c r="J5199" s="152"/>
      <c r="K5199" s="153"/>
      <c r="L5199" s="153"/>
      <c r="M5199" s="153"/>
      <c r="N5199" s="153"/>
      <c r="O5199" s="153"/>
      <c r="P5199" s="153"/>
      <c r="Q5199" s="153"/>
      <c r="R5199" s="153"/>
      <c r="S5199" s="152"/>
      <c r="T5199" s="153"/>
      <c r="X5199" s="69" t="str">
        <f t="shared" si="166"/>
        <v/>
      </c>
      <c r="Y5199" s="69" t="str">
        <f t="shared" si="167"/>
        <v/>
      </c>
    </row>
    <row r="5200" spans="8:25" x14ac:dyDescent="0.25">
      <c r="H5200" s="155"/>
      <c r="I5200" s="151"/>
      <c r="J5200" s="152"/>
      <c r="K5200" s="153"/>
      <c r="L5200" s="153"/>
      <c r="M5200" s="153"/>
      <c r="N5200" s="153"/>
      <c r="O5200" s="153"/>
      <c r="P5200" s="153"/>
      <c r="Q5200" s="153"/>
      <c r="R5200" s="153"/>
      <c r="S5200" s="152"/>
      <c r="T5200" s="153"/>
      <c r="X5200" s="69" t="str">
        <f t="shared" si="166"/>
        <v/>
      </c>
      <c r="Y5200" s="69" t="str">
        <f t="shared" si="167"/>
        <v/>
      </c>
    </row>
    <row r="5201" spans="8:25" x14ac:dyDescent="0.25">
      <c r="H5201" s="155"/>
      <c r="I5201" s="151"/>
      <c r="J5201" s="152"/>
      <c r="K5201" s="153"/>
      <c r="L5201" s="153"/>
      <c r="M5201" s="153"/>
      <c r="N5201" s="153"/>
      <c r="O5201" s="153"/>
      <c r="P5201" s="153"/>
      <c r="Q5201" s="153"/>
      <c r="R5201" s="153"/>
      <c r="S5201" s="152"/>
      <c r="T5201" s="153"/>
      <c r="X5201" s="69" t="str">
        <f t="shared" si="166"/>
        <v/>
      </c>
      <c r="Y5201" s="69" t="str">
        <f t="shared" si="167"/>
        <v/>
      </c>
    </row>
    <row r="5202" spans="8:25" x14ac:dyDescent="0.25">
      <c r="H5202" s="155"/>
      <c r="I5202" s="151"/>
      <c r="J5202" s="152"/>
      <c r="K5202" s="153"/>
      <c r="L5202" s="153"/>
      <c r="M5202" s="153"/>
      <c r="N5202" s="153"/>
      <c r="O5202" s="153"/>
      <c r="P5202" s="153"/>
      <c r="Q5202" s="153"/>
      <c r="R5202" s="153"/>
      <c r="S5202" s="152"/>
      <c r="T5202" s="153"/>
      <c r="X5202" s="69" t="str">
        <f t="shared" si="166"/>
        <v/>
      </c>
      <c r="Y5202" s="69" t="str">
        <f t="shared" si="167"/>
        <v/>
      </c>
    </row>
    <row r="5203" spans="8:25" x14ac:dyDescent="0.25">
      <c r="H5203" s="155"/>
      <c r="I5203" s="151"/>
      <c r="J5203" s="152"/>
      <c r="K5203" s="153"/>
      <c r="L5203" s="153"/>
      <c r="M5203" s="153"/>
      <c r="N5203" s="153"/>
      <c r="O5203" s="153"/>
      <c r="P5203" s="153"/>
      <c r="Q5203" s="153"/>
      <c r="R5203" s="153"/>
      <c r="S5203" s="152"/>
      <c r="T5203" s="153"/>
      <c r="X5203" s="69" t="str">
        <f t="shared" si="166"/>
        <v/>
      </c>
      <c r="Y5203" s="69" t="str">
        <f t="shared" si="167"/>
        <v/>
      </c>
    </row>
    <row r="5204" spans="8:25" x14ac:dyDescent="0.25">
      <c r="H5204" s="155"/>
      <c r="I5204" s="151"/>
      <c r="J5204" s="152"/>
      <c r="K5204" s="153"/>
      <c r="L5204" s="153"/>
      <c r="M5204" s="153"/>
      <c r="N5204" s="153"/>
      <c r="O5204" s="153"/>
      <c r="P5204" s="153"/>
      <c r="Q5204" s="153"/>
      <c r="R5204" s="153"/>
      <c r="S5204" s="152"/>
      <c r="T5204" s="153"/>
      <c r="X5204" s="69" t="str">
        <f t="shared" si="166"/>
        <v/>
      </c>
      <c r="Y5204" s="69" t="str">
        <f t="shared" si="167"/>
        <v/>
      </c>
    </row>
    <row r="5205" spans="8:25" x14ac:dyDescent="0.25">
      <c r="H5205" s="155"/>
      <c r="I5205" s="151"/>
      <c r="J5205" s="152"/>
      <c r="K5205" s="153"/>
      <c r="L5205" s="153"/>
      <c r="M5205" s="153"/>
      <c r="N5205" s="153"/>
      <c r="O5205" s="153"/>
      <c r="P5205" s="153"/>
      <c r="Q5205" s="153"/>
      <c r="R5205" s="153"/>
      <c r="S5205" s="152"/>
      <c r="T5205" s="153"/>
      <c r="X5205" s="69" t="str">
        <f t="shared" si="166"/>
        <v/>
      </c>
      <c r="Y5205" s="69" t="str">
        <f t="shared" si="167"/>
        <v/>
      </c>
    </row>
    <row r="5206" spans="8:25" x14ac:dyDescent="0.25">
      <c r="H5206" s="155"/>
      <c r="I5206" s="151"/>
      <c r="J5206" s="152"/>
      <c r="K5206" s="153"/>
      <c r="L5206" s="153"/>
      <c r="M5206" s="153"/>
      <c r="N5206" s="153"/>
      <c r="O5206" s="153"/>
      <c r="P5206" s="153"/>
      <c r="Q5206" s="153"/>
      <c r="R5206" s="153"/>
      <c r="S5206" s="152"/>
      <c r="T5206" s="153"/>
      <c r="X5206" s="69" t="str">
        <f t="shared" si="166"/>
        <v/>
      </c>
      <c r="Y5206" s="69" t="str">
        <f t="shared" si="167"/>
        <v/>
      </c>
    </row>
    <row r="5207" spans="8:25" x14ac:dyDescent="0.25">
      <c r="H5207" s="155"/>
      <c r="I5207" s="151"/>
      <c r="J5207" s="152"/>
      <c r="K5207" s="153"/>
      <c r="L5207" s="153"/>
      <c r="M5207" s="153"/>
      <c r="N5207" s="153"/>
      <c r="O5207" s="153"/>
      <c r="P5207" s="153"/>
      <c r="Q5207" s="153"/>
      <c r="R5207" s="153"/>
      <c r="S5207" s="152"/>
      <c r="T5207" s="153"/>
      <c r="X5207" s="69" t="str">
        <f t="shared" si="166"/>
        <v/>
      </c>
      <c r="Y5207" s="69" t="str">
        <f t="shared" si="167"/>
        <v/>
      </c>
    </row>
    <row r="5208" spans="8:25" x14ac:dyDescent="0.25">
      <c r="H5208" s="155"/>
      <c r="I5208" s="151"/>
      <c r="J5208" s="152"/>
      <c r="K5208" s="153"/>
      <c r="L5208" s="153"/>
      <c r="M5208" s="153"/>
      <c r="N5208" s="153"/>
      <c r="O5208" s="153"/>
      <c r="P5208" s="153"/>
      <c r="Q5208" s="153"/>
      <c r="R5208" s="153"/>
      <c r="S5208" s="152"/>
      <c r="T5208" s="153"/>
      <c r="X5208" s="69" t="str">
        <f t="shared" si="166"/>
        <v/>
      </c>
      <c r="Y5208" s="69" t="str">
        <f t="shared" si="167"/>
        <v/>
      </c>
    </row>
    <row r="5209" spans="8:25" x14ac:dyDescent="0.25">
      <c r="H5209" s="155"/>
      <c r="I5209" s="151"/>
      <c r="J5209" s="152"/>
      <c r="K5209" s="153"/>
      <c r="L5209" s="153"/>
      <c r="M5209" s="153"/>
      <c r="N5209" s="153"/>
      <c r="O5209" s="153"/>
      <c r="P5209" s="153"/>
      <c r="Q5209" s="153"/>
      <c r="R5209" s="153"/>
      <c r="S5209" s="152"/>
      <c r="T5209" s="153"/>
      <c r="X5209" s="69" t="str">
        <f t="shared" si="166"/>
        <v/>
      </c>
      <c r="Y5209" s="69" t="str">
        <f t="shared" si="167"/>
        <v/>
      </c>
    </row>
    <row r="5210" spans="8:25" x14ac:dyDescent="0.25">
      <c r="H5210" s="155"/>
      <c r="I5210" s="151"/>
      <c r="J5210" s="152"/>
      <c r="K5210" s="153"/>
      <c r="L5210" s="153"/>
      <c r="M5210" s="153"/>
      <c r="N5210" s="153"/>
      <c r="O5210" s="153"/>
      <c r="P5210" s="153"/>
      <c r="Q5210" s="153"/>
      <c r="R5210" s="153"/>
      <c r="S5210" s="152"/>
      <c r="T5210" s="153"/>
      <c r="X5210" s="69" t="str">
        <f t="shared" si="166"/>
        <v/>
      </c>
      <c r="Y5210" s="69" t="str">
        <f t="shared" si="167"/>
        <v/>
      </c>
    </row>
    <row r="5211" spans="8:25" x14ac:dyDescent="0.25">
      <c r="H5211" s="155"/>
      <c r="I5211" s="151"/>
      <c r="J5211" s="152"/>
      <c r="K5211" s="153"/>
      <c r="L5211" s="153"/>
      <c r="M5211" s="153"/>
      <c r="N5211" s="153"/>
      <c r="O5211" s="153"/>
      <c r="P5211" s="153"/>
      <c r="Q5211" s="153"/>
      <c r="R5211" s="153"/>
      <c r="S5211" s="152"/>
      <c r="T5211" s="153"/>
      <c r="X5211" s="69" t="str">
        <f t="shared" si="166"/>
        <v/>
      </c>
      <c r="Y5211" s="69" t="str">
        <f t="shared" si="167"/>
        <v/>
      </c>
    </row>
    <row r="5212" spans="8:25" x14ac:dyDescent="0.25">
      <c r="H5212" s="155"/>
      <c r="I5212" s="151"/>
      <c r="J5212" s="152"/>
      <c r="K5212" s="153"/>
      <c r="L5212" s="153"/>
      <c r="M5212" s="153"/>
      <c r="N5212" s="153"/>
      <c r="O5212" s="153"/>
      <c r="P5212" s="153"/>
      <c r="Q5212" s="153"/>
      <c r="R5212" s="153"/>
      <c r="S5212" s="152"/>
      <c r="T5212" s="153"/>
      <c r="X5212" s="69" t="str">
        <f t="shared" si="166"/>
        <v/>
      </c>
      <c r="Y5212" s="69" t="str">
        <f t="shared" si="167"/>
        <v/>
      </c>
    </row>
    <row r="5213" spans="8:25" x14ac:dyDescent="0.25">
      <c r="H5213" s="155"/>
      <c r="I5213" s="151"/>
      <c r="J5213" s="152"/>
      <c r="K5213" s="153"/>
      <c r="L5213" s="153"/>
      <c r="M5213" s="153"/>
      <c r="N5213" s="153"/>
      <c r="O5213" s="153"/>
      <c r="P5213" s="153"/>
      <c r="Q5213" s="153"/>
      <c r="R5213" s="153"/>
      <c r="S5213" s="152"/>
      <c r="T5213" s="153"/>
      <c r="X5213" s="69" t="str">
        <f t="shared" si="166"/>
        <v/>
      </c>
      <c r="Y5213" s="69" t="str">
        <f t="shared" si="167"/>
        <v/>
      </c>
    </row>
    <row r="5214" spans="8:25" x14ac:dyDescent="0.25">
      <c r="H5214" s="155"/>
      <c r="I5214" s="151"/>
      <c r="J5214" s="152"/>
      <c r="K5214" s="153"/>
      <c r="L5214" s="153"/>
      <c r="M5214" s="153"/>
      <c r="N5214" s="153"/>
      <c r="O5214" s="153"/>
      <c r="P5214" s="153"/>
      <c r="Q5214" s="153"/>
      <c r="R5214" s="153"/>
      <c r="S5214" s="152"/>
      <c r="T5214" s="153"/>
      <c r="X5214" s="69" t="str">
        <f t="shared" si="166"/>
        <v/>
      </c>
      <c r="Y5214" s="69" t="str">
        <f t="shared" si="167"/>
        <v/>
      </c>
    </row>
    <row r="5215" spans="8:25" x14ac:dyDescent="0.25">
      <c r="H5215" s="155"/>
      <c r="I5215" s="151"/>
      <c r="J5215" s="152"/>
      <c r="K5215" s="153"/>
      <c r="L5215" s="153"/>
      <c r="M5215" s="153"/>
      <c r="N5215" s="153"/>
      <c r="O5215" s="153"/>
      <c r="P5215" s="153"/>
      <c r="Q5215" s="153"/>
      <c r="R5215" s="153"/>
      <c r="S5215" s="152"/>
      <c r="T5215" s="153"/>
      <c r="X5215" s="69" t="str">
        <f t="shared" si="166"/>
        <v/>
      </c>
      <c r="Y5215" s="69" t="str">
        <f t="shared" si="167"/>
        <v/>
      </c>
    </row>
    <row r="5216" spans="8:25" x14ac:dyDescent="0.25">
      <c r="H5216" s="155"/>
      <c r="I5216" s="151"/>
      <c r="J5216" s="152"/>
      <c r="K5216" s="153"/>
      <c r="L5216" s="153"/>
      <c r="M5216" s="153"/>
      <c r="N5216" s="153"/>
      <c r="O5216" s="153"/>
      <c r="P5216" s="153"/>
      <c r="Q5216" s="153"/>
      <c r="R5216" s="153"/>
      <c r="S5216" s="152"/>
      <c r="T5216" s="153"/>
      <c r="X5216" s="69" t="str">
        <f t="shared" si="166"/>
        <v/>
      </c>
      <c r="Y5216" s="69" t="str">
        <f t="shared" si="167"/>
        <v/>
      </c>
    </row>
    <row r="5217" spans="8:25" x14ac:dyDescent="0.25">
      <c r="H5217" s="155"/>
      <c r="I5217" s="151"/>
      <c r="J5217" s="152"/>
      <c r="K5217" s="153"/>
      <c r="L5217" s="153"/>
      <c r="M5217" s="153"/>
      <c r="N5217" s="153"/>
      <c r="O5217" s="153"/>
      <c r="P5217" s="153"/>
      <c r="Q5217" s="153"/>
      <c r="R5217" s="153"/>
      <c r="S5217" s="152"/>
      <c r="T5217" s="153"/>
      <c r="X5217" s="69" t="str">
        <f t="shared" si="166"/>
        <v/>
      </c>
      <c r="Y5217" s="69" t="str">
        <f t="shared" si="167"/>
        <v/>
      </c>
    </row>
    <row r="5218" spans="8:25" x14ac:dyDescent="0.25">
      <c r="H5218" s="155"/>
      <c r="I5218" s="151"/>
      <c r="J5218" s="152"/>
      <c r="K5218" s="153"/>
      <c r="L5218" s="153"/>
      <c r="M5218" s="153"/>
      <c r="N5218" s="153"/>
      <c r="O5218" s="153"/>
      <c r="P5218" s="153"/>
      <c r="Q5218" s="153"/>
      <c r="R5218" s="153"/>
      <c r="S5218" s="152"/>
      <c r="T5218" s="153"/>
      <c r="X5218" s="69" t="str">
        <f t="shared" si="166"/>
        <v/>
      </c>
      <c r="Y5218" s="69" t="str">
        <f t="shared" si="167"/>
        <v/>
      </c>
    </row>
    <row r="5219" spans="8:25" x14ac:dyDescent="0.25">
      <c r="H5219" s="155"/>
      <c r="I5219" s="151"/>
      <c r="J5219" s="152"/>
      <c r="K5219" s="153"/>
      <c r="L5219" s="153"/>
      <c r="M5219" s="153"/>
      <c r="N5219" s="153"/>
      <c r="O5219" s="153"/>
      <c r="P5219" s="153"/>
      <c r="Q5219" s="153"/>
      <c r="R5219" s="153"/>
      <c r="S5219" s="152"/>
      <c r="T5219" s="153"/>
      <c r="X5219" s="69" t="str">
        <f t="shared" si="166"/>
        <v/>
      </c>
      <c r="Y5219" s="69" t="str">
        <f t="shared" si="167"/>
        <v/>
      </c>
    </row>
    <row r="5220" spans="8:25" x14ac:dyDescent="0.25">
      <c r="H5220" s="155"/>
      <c r="I5220" s="151"/>
      <c r="J5220" s="152"/>
      <c r="K5220" s="153"/>
      <c r="L5220" s="153"/>
      <c r="M5220" s="153"/>
      <c r="N5220" s="153"/>
      <c r="O5220" s="153"/>
      <c r="P5220" s="153"/>
      <c r="Q5220" s="153"/>
      <c r="R5220" s="153"/>
      <c r="S5220" s="152"/>
      <c r="T5220" s="153"/>
      <c r="X5220" s="69" t="str">
        <f t="shared" si="166"/>
        <v/>
      </c>
      <c r="Y5220" s="69" t="str">
        <f t="shared" si="167"/>
        <v/>
      </c>
    </row>
    <row r="5221" spans="8:25" x14ac:dyDescent="0.25">
      <c r="H5221" s="155"/>
      <c r="I5221" s="151"/>
      <c r="J5221" s="152"/>
      <c r="K5221" s="153"/>
      <c r="L5221" s="153"/>
      <c r="M5221" s="153"/>
      <c r="N5221" s="153"/>
      <c r="O5221" s="153"/>
      <c r="P5221" s="153"/>
      <c r="Q5221" s="153"/>
      <c r="R5221" s="153"/>
      <c r="S5221" s="152"/>
      <c r="T5221" s="153"/>
      <c r="X5221" s="69" t="str">
        <f t="shared" si="166"/>
        <v/>
      </c>
      <c r="Y5221" s="69" t="str">
        <f t="shared" si="167"/>
        <v/>
      </c>
    </row>
    <row r="5222" spans="8:25" x14ac:dyDescent="0.25">
      <c r="H5222" s="155"/>
      <c r="I5222" s="151"/>
      <c r="J5222" s="152"/>
      <c r="K5222" s="153"/>
      <c r="L5222" s="153"/>
      <c r="M5222" s="153"/>
      <c r="N5222" s="153"/>
      <c r="O5222" s="153"/>
      <c r="P5222" s="153"/>
      <c r="Q5222" s="153"/>
      <c r="R5222" s="153"/>
      <c r="S5222" s="152"/>
      <c r="T5222" s="153"/>
      <c r="X5222" s="69" t="str">
        <f t="shared" si="166"/>
        <v/>
      </c>
      <c r="Y5222" s="69" t="str">
        <f t="shared" si="167"/>
        <v/>
      </c>
    </row>
    <row r="5223" spans="8:25" x14ac:dyDescent="0.25">
      <c r="H5223" s="155"/>
      <c r="I5223" s="151"/>
      <c r="J5223" s="152"/>
      <c r="K5223" s="153"/>
      <c r="L5223" s="153"/>
      <c r="M5223" s="153"/>
      <c r="N5223" s="153"/>
      <c r="O5223" s="153"/>
      <c r="P5223" s="153"/>
      <c r="Q5223" s="153"/>
      <c r="R5223" s="153"/>
      <c r="S5223" s="152"/>
      <c r="T5223" s="153"/>
      <c r="X5223" s="69" t="str">
        <f t="shared" si="166"/>
        <v/>
      </c>
      <c r="Y5223" s="69" t="str">
        <f t="shared" si="167"/>
        <v/>
      </c>
    </row>
    <row r="5224" spans="8:25" x14ac:dyDescent="0.25">
      <c r="H5224" s="155"/>
      <c r="I5224" s="151"/>
      <c r="J5224" s="152"/>
      <c r="K5224" s="153"/>
      <c r="L5224" s="153"/>
      <c r="M5224" s="153"/>
      <c r="N5224" s="153"/>
      <c r="O5224" s="153"/>
      <c r="P5224" s="153"/>
      <c r="Q5224" s="153"/>
      <c r="R5224" s="153"/>
      <c r="S5224" s="152"/>
      <c r="T5224" s="153"/>
      <c r="X5224" s="69" t="str">
        <f t="shared" si="166"/>
        <v/>
      </c>
      <c r="Y5224" s="69" t="str">
        <f t="shared" si="167"/>
        <v/>
      </c>
    </row>
    <row r="5225" spans="8:25" x14ac:dyDescent="0.25">
      <c r="H5225" s="155"/>
      <c r="I5225" s="151"/>
      <c r="J5225" s="152"/>
      <c r="K5225" s="153"/>
      <c r="L5225" s="153"/>
      <c r="M5225" s="153"/>
      <c r="N5225" s="153"/>
      <c r="O5225" s="153"/>
      <c r="P5225" s="153"/>
      <c r="Q5225" s="153"/>
      <c r="R5225" s="153"/>
      <c r="S5225" s="152"/>
      <c r="T5225" s="153"/>
      <c r="X5225" s="69" t="str">
        <f t="shared" si="166"/>
        <v/>
      </c>
      <c r="Y5225" s="69" t="str">
        <f t="shared" si="167"/>
        <v/>
      </c>
    </row>
    <row r="5226" spans="8:25" x14ac:dyDescent="0.25">
      <c r="H5226" s="155"/>
      <c r="I5226" s="151"/>
      <c r="J5226" s="152"/>
      <c r="K5226" s="153"/>
      <c r="L5226" s="153"/>
      <c r="M5226" s="153"/>
      <c r="N5226" s="153"/>
      <c r="O5226" s="153"/>
      <c r="P5226" s="153"/>
      <c r="Q5226" s="153"/>
      <c r="R5226" s="153"/>
      <c r="S5226" s="152"/>
      <c r="T5226" s="153"/>
      <c r="X5226" s="69" t="str">
        <f t="shared" si="166"/>
        <v/>
      </c>
      <c r="Y5226" s="69" t="str">
        <f t="shared" si="167"/>
        <v/>
      </c>
    </row>
    <row r="5227" spans="8:25" x14ac:dyDescent="0.25">
      <c r="H5227" s="155"/>
      <c r="I5227" s="151"/>
      <c r="J5227" s="152"/>
      <c r="K5227" s="153"/>
      <c r="L5227" s="153"/>
      <c r="M5227" s="153"/>
      <c r="N5227" s="153"/>
      <c r="O5227" s="153"/>
      <c r="P5227" s="153"/>
      <c r="Q5227" s="153"/>
      <c r="R5227" s="153"/>
      <c r="S5227" s="152"/>
      <c r="T5227" s="153"/>
      <c r="X5227" s="69" t="str">
        <f t="shared" si="166"/>
        <v/>
      </c>
      <c r="Y5227" s="69" t="str">
        <f t="shared" si="167"/>
        <v/>
      </c>
    </row>
    <row r="5228" spans="8:25" x14ac:dyDescent="0.25">
      <c r="H5228" s="155"/>
      <c r="I5228" s="151"/>
      <c r="J5228" s="152"/>
      <c r="K5228" s="153"/>
      <c r="L5228" s="153"/>
      <c r="M5228" s="153"/>
      <c r="N5228" s="153"/>
      <c r="O5228" s="153"/>
      <c r="P5228" s="153"/>
      <c r="Q5228" s="153"/>
      <c r="R5228" s="153"/>
      <c r="S5228" s="152"/>
      <c r="T5228" s="153"/>
      <c r="X5228" s="69" t="str">
        <f t="shared" si="166"/>
        <v/>
      </c>
      <c r="Y5228" s="69" t="str">
        <f t="shared" si="167"/>
        <v/>
      </c>
    </row>
    <row r="5229" spans="8:25" x14ac:dyDescent="0.25">
      <c r="H5229" s="155"/>
      <c r="I5229" s="151"/>
      <c r="J5229" s="152"/>
      <c r="K5229" s="153"/>
      <c r="L5229" s="153"/>
      <c r="M5229" s="153"/>
      <c r="N5229" s="153"/>
      <c r="O5229" s="153"/>
      <c r="P5229" s="153"/>
      <c r="Q5229" s="153"/>
      <c r="R5229" s="153"/>
      <c r="S5229" s="152"/>
      <c r="T5229" s="153"/>
      <c r="X5229" s="69" t="str">
        <f t="shared" si="166"/>
        <v/>
      </c>
      <c r="Y5229" s="69" t="str">
        <f t="shared" si="167"/>
        <v/>
      </c>
    </row>
    <row r="5230" spans="8:25" x14ac:dyDescent="0.25">
      <c r="H5230" s="155"/>
      <c r="I5230" s="151"/>
      <c r="J5230" s="152"/>
      <c r="K5230" s="153"/>
      <c r="L5230" s="153"/>
      <c r="M5230" s="153"/>
      <c r="N5230" s="153"/>
      <c r="O5230" s="153"/>
      <c r="P5230" s="153"/>
      <c r="Q5230" s="153"/>
      <c r="R5230" s="153"/>
      <c r="S5230" s="152"/>
      <c r="T5230" s="153"/>
      <c r="X5230" s="69" t="str">
        <f t="shared" si="166"/>
        <v/>
      </c>
      <c r="Y5230" s="69" t="str">
        <f t="shared" si="167"/>
        <v/>
      </c>
    </row>
    <row r="5231" spans="8:25" x14ac:dyDescent="0.25">
      <c r="H5231" s="155"/>
      <c r="I5231" s="151"/>
      <c r="J5231" s="152"/>
      <c r="K5231" s="153"/>
      <c r="L5231" s="153"/>
      <c r="M5231" s="153"/>
      <c r="N5231" s="153"/>
      <c r="O5231" s="153"/>
      <c r="P5231" s="153"/>
      <c r="Q5231" s="153"/>
      <c r="R5231" s="153"/>
      <c r="S5231" s="152"/>
      <c r="T5231" s="153"/>
      <c r="X5231" s="69" t="str">
        <f t="shared" si="166"/>
        <v/>
      </c>
      <c r="Y5231" s="69" t="str">
        <f t="shared" si="167"/>
        <v/>
      </c>
    </row>
    <row r="5232" spans="8:25" x14ac:dyDescent="0.25">
      <c r="H5232" s="155"/>
      <c r="I5232" s="151"/>
      <c r="J5232" s="152"/>
      <c r="K5232" s="153"/>
      <c r="L5232" s="153"/>
      <c r="M5232" s="153"/>
      <c r="N5232" s="153"/>
      <c r="O5232" s="153"/>
      <c r="P5232" s="153"/>
      <c r="Q5232" s="153"/>
      <c r="R5232" s="153"/>
      <c r="S5232" s="152"/>
      <c r="T5232" s="153"/>
      <c r="X5232" s="69" t="str">
        <f t="shared" si="166"/>
        <v/>
      </c>
      <c r="Y5232" s="69" t="str">
        <f t="shared" si="167"/>
        <v/>
      </c>
    </row>
    <row r="5233" spans="8:25" x14ac:dyDescent="0.25">
      <c r="H5233" s="155"/>
      <c r="I5233" s="151"/>
      <c r="J5233" s="152"/>
      <c r="K5233" s="153"/>
      <c r="L5233" s="153"/>
      <c r="M5233" s="153"/>
      <c r="N5233" s="153"/>
      <c r="O5233" s="153"/>
      <c r="P5233" s="153"/>
      <c r="Q5233" s="153"/>
      <c r="R5233" s="153"/>
      <c r="S5233" s="152"/>
      <c r="T5233" s="153"/>
      <c r="X5233" s="69" t="str">
        <f t="shared" si="166"/>
        <v/>
      </c>
      <c r="Y5233" s="69" t="str">
        <f t="shared" si="167"/>
        <v/>
      </c>
    </row>
    <row r="5234" spans="8:25" x14ac:dyDescent="0.25">
      <c r="H5234" s="155"/>
      <c r="I5234" s="151"/>
      <c r="J5234" s="152"/>
      <c r="K5234" s="153"/>
      <c r="L5234" s="153"/>
      <c r="M5234" s="153"/>
      <c r="N5234" s="153"/>
      <c r="O5234" s="153"/>
      <c r="P5234" s="153"/>
      <c r="Q5234" s="153"/>
      <c r="R5234" s="153"/>
      <c r="S5234" s="152"/>
      <c r="T5234" s="153"/>
      <c r="X5234" s="69" t="str">
        <f t="shared" si="166"/>
        <v/>
      </c>
      <c r="Y5234" s="69" t="str">
        <f t="shared" si="167"/>
        <v/>
      </c>
    </row>
    <row r="5235" spans="8:25" x14ac:dyDescent="0.25">
      <c r="H5235" s="155"/>
      <c r="I5235" s="151"/>
      <c r="J5235" s="152"/>
      <c r="K5235" s="153"/>
      <c r="L5235" s="153"/>
      <c r="M5235" s="153"/>
      <c r="N5235" s="153"/>
      <c r="O5235" s="153"/>
      <c r="P5235" s="153"/>
      <c r="Q5235" s="153"/>
      <c r="R5235" s="153"/>
      <c r="S5235" s="152"/>
      <c r="T5235" s="153"/>
      <c r="X5235" s="69" t="str">
        <f t="shared" si="166"/>
        <v/>
      </c>
      <c r="Y5235" s="69" t="str">
        <f t="shared" si="167"/>
        <v/>
      </c>
    </row>
    <row r="5236" spans="8:25" x14ac:dyDescent="0.25">
      <c r="H5236" s="155"/>
      <c r="I5236" s="151"/>
      <c r="J5236" s="152"/>
      <c r="K5236" s="153"/>
      <c r="L5236" s="153"/>
      <c r="M5236" s="153"/>
      <c r="N5236" s="153"/>
      <c r="O5236" s="153"/>
      <c r="P5236" s="153"/>
      <c r="Q5236" s="153"/>
      <c r="R5236" s="153"/>
      <c r="S5236" s="152"/>
      <c r="T5236" s="153"/>
      <c r="X5236" s="69" t="str">
        <f t="shared" si="166"/>
        <v/>
      </c>
      <c r="Y5236" s="69" t="str">
        <f t="shared" si="167"/>
        <v/>
      </c>
    </row>
    <row r="5237" spans="8:25" x14ac:dyDescent="0.25">
      <c r="H5237" s="155"/>
      <c r="I5237" s="151"/>
      <c r="J5237" s="152"/>
      <c r="K5237" s="153"/>
      <c r="L5237" s="153"/>
      <c r="M5237" s="153"/>
      <c r="N5237" s="153"/>
      <c r="O5237" s="153"/>
      <c r="P5237" s="153"/>
      <c r="Q5237" s="153"/>
      <c r="R5237" s="153"/>
      <c r="S5237" s="152"/>
      <c r="T5237" s="153"/>
      <c r="X5237" s="69" t="str">
        <f t="shared" si="166"/>
        <v/>
      </c>
      <c r="Y5237" s="69" t="str">
        <f t="shared" si="167"/>
        <v/>
      </c>
    </row>
    <row r="5238" spans="8:25" x14ac:dyDescent="0.25">
      <c r="H5238" s="155"/>
      <c r="I5238" s="151"/>
      <c r="J5238" s="152"/>
      <c r="K5238" s="153"/>
      <c r="L5238" s="153"/>
      <c r="M5238" s="153"/>
      <c r="N5238" s="153"/>
      <c r="O5238" s="153"/>
      <c r="P5238" s="153"/>
      <c r="Q5238" s="153"/>
      <c r="R5238" s="153"/>
      <c r="S5238" s="152"/>
      <c r="T5238" s="153"/>
      <c r="X5238" s="69" t="str">
        <f t="shared" si="166"/>
        <v/>
      </c>
      <c r="Y5238" s="69" t="str">
        <f t="shared" si="167"/>
        <v/>
      </c>
    </row>
    <row r="5239" spans="8:25" x14ac:dyDescent="0.25">
      <c r="H5239" s="155"/>
      <c r="I5239" s="151"/>
      <c r="J5239" s="152"/>
      <c r="K5239" s="153"/>
      <c r="L5239" s="153"/>
      <c r="M5239" s="153"/>
      <c r="N5239" s="153"/>
      <c r="O5239" s="153"/>
      <c r="P5239" s="153"/>
      <c r="Q5239" s="153"/>
      <c r="R5239" s="153"/>
      <c r="S5239" s="152"/>
      <c r="T5239" s="153"/>
      <c r="X5239" s="69" t="str">
        <f t="shared" si="166"/>
        <v/>
      </c>
      <c r="Y5239" s="69" t="str">
        <f t="shared" si="167"/>
        <v/>
      </c>
    </row>
    <row r="5240" spans="8:25" x14ac:dyDescent="0.25">
      <c r="H5240" s="155"/>
      <c r="I5240" s="151"/>
      <c r="J5240" s="152"/>
      <c r="K5240" s="153"/>
      <c r="L5240" s="153"/>
      <c r="M5240" s="153"/>
      <c r="N5240" s="153"/>
      <c r="O5240" s="153"/>
      <c r="P5240" s="153"/>
      <c r="Q5240" s="153"/>
      <c r="R5240" s="153"/>
      <c r="S5240" s="152"/>
      <c r="T5240" s="153"/>
      <c r="X5240" s="69" t="str">
        <f t="shared" si="166"/>
        <v/>
      </c>
      <c r="Y5240" s="69" t="str">
        <f t="shared" si="167"/>
        <v/>
      </c>
    </row>
    <row r="5241" spans="8:25" x14ac:dyDescent="0.25">
      <c r="H5241" s="155"/>
      <c r="I5241" s="151"/>
      <c r="J5241" s="152"/>
      <c r="K5241" s="153"/>
      <c r="L5241" s="153"/>
      <c r="M5241" s="153"/>
      <c r="N5241" s="153"/>
      <c r="O5241" s="153"/>
      <c r="P5241" s="153"/>
      <c r="Q5241" s="153"/>
      <c r="R5241" s="153"/>
      <c r="S5241" s="152"/>
      <c r="T5241" s="153"/>
      <c r="X5241" s="69" t="str">
        <f t="shared" si="166"/>
        <v/>
      </c>
      <c r="Y5241" s="69" t="str">
        <f t="shared" si="167"/>
        <v/>
      </c>
    </row>
    <row r="5242" spans="8:25" x14ac:dyDescent="0.25">
      <c r="H5242" s="155"/>
      <c r="I5242" s="151"/>
      <c r="J5242" s="152"/>
      <c r="K5242" s="153"/>
      <c r="L5242" s="153"/>
      <c r="M5242" s="153"/>
      <c r="N5242" s="153"/>
      <c r="O5242" s="153"/>
      <c r="P5242" s="153"/>
      <c r="Q5242" s="153"/>
      <c r="R5242" s="153"/>
      <c r="S5242" s="152"/>
      <c r="T5242" s="153"/>
      <c r="X5242" s="69" t="str">
        <f t="shared" si="166"/>
        <v/>
      </c>
      <c r="Y5242" s="69" t="str">
        <f t="shared" si="167"/>
        <v/>
      </c>
    </row>
    <row r="5243" spans="8:25" x14ac:dyDescent="0.25">
      <c r="H5243" s="155"/>
      <c r="I5243" s="151"/>
      <c r="J5243" s="152"/>
      <c r="K5243" s="153"/>
      <c r="L5243" s="153"/>
      <c r="M5243" s="153"/>
      <c r="N5243" s="153"/>
      <c r="O5243" s="153"/>
      <c r="P5243" s="153"/>
      <c r="Q5243" s="153"/>
      <c r="R5243" s="153"/>
      <c r="S5243" s="152"/>
      <c r="T5243" s="153"/>
      <c r="X5243" s="69" t="str">
        <f t="shared" si="166"/>
        <v/>
      </c>
      <c r="Y5243" s="69" t="str">
        <f t="shared" si="167"/>
        <v/>
      </c>
    </row>
    <row r="5244" spans="8:25" x14ac:dyDescent="0.25">
      <c r="H5244" s="155"/>
      <c r="I5244" s="151"/>
      <c r="J5244" s="152"/>
      <c r="K5244" s="153"/>
      <c r="L5244" s="153"/>
      <c r="M5244" s="153"/>
      <c r="N5244" s="153"/>
      <c r="O5244" s="153"/>
      <c r="P5244" s="153"/>
      <c r="Q5244" s="153"/>
      <c r="R5244" s="153"/>
      <c r="S5244" s="152"/>
      <c r="T5244" s="153"/>
      <c r="X5244" s="69" t="str">
        <f t="shared" si="166"/>
        <v/>
      </c>
      <c r="Y5244" s="69" t="str">
        <f t="shared" si="167"/>
        <v/>
      </c>
    </row>
    <row r="5245" spans="8:25" x14ac:dyDescent="0.25">
      <c r="H5245" s="155"/>
      <c r="I5245" s="151"/>
      <c r="J5245" s="152"/>
      <c r="K5245" s="153"/>
      <c r="L5245" s="153"/>
      <c r="M5245" s="153"/>
      <c r="N5245" s="153"/>
      <c r="O5245" s="153"/>
      <c r="P5245" s="153"/>
      <c r="Q5245" s="153"/>
      <c r="R5245" s="153"/>
      <c r="S5245" s="152"/>
      <c r="T5245" s="153"/>
      <c r="X5245" s="69" t="str">
        <f t="shared" si="166"/>
        <v/>
      </c>
      <c r="Y5245" s="69" t="str">
        <f t="shared" si="167"/>
        <v/>
      </c>
    </row>
    <row r="5246" spans="8:25" x14ac:dyDescent="0.25">
      <c r="H5246" s="155"/>
      <c r="I5246" s="151"/>
      <c r="J5246" s="152"/>
      <c r="K5246" s="153"/>
      <c r="L5246" s="153"/>
      <c r="M5246" s="153"/>
      <c r="N5246" s="153"/>
      <c r="O5246" s="153"/>
      <c r="P5246" s="153"/>
      <c r="Q5246" s="153"/>
      <c r="R5246" s="153"/>
      <c r="S5246" s="152"/>
      <c r="T5246" s="153"/>
      <c r="X5246" s="69" t="str">
        <f t="shared" si="166"/>
        <v/>
      </c>
      <c r="Y5246" s="69" t="str">
        <f t="shared" si="167"/>
        <v/>
      </c>
    </row>
    <row r="5247" spans="8:25" x14ac:dyDescent="0.25">
      <c r="H5247" s="155"/>
      <c r="I5247" s="151"/>
      <c r="J5247" s="152"/>
      <c r="K5247" s="153"/>
      <c r="L5247" s="153"/>
      <c r="M5247" s="153"/>
      <c r="N5247" s="153"/>
      <c r="O5247" s="153"/>
      <c r="P5247" s="153"/>
      <c r="Q5247" s="153"/>
      <c r="R5247" s="153"/>
      <c r="S5247" s="152"/>
      <c r="T5247" s="153"/>
      <c r="X5247" s="69" t="str">
        <f t="shared" si="166"/>
        <v/>
      </c>
      <c r="Y5247" s="69" t="str">
        <f t="shared" si="167"/>
        <v/>
      </c>
    </row>
    <row r="5248" spans="8:25" x14ac:dyDescent="0.25">
      <c r="H5248" s="155"/>
      <c r="I5248" s="151"/>
      <c r="J5248" s="152"/>
      <c r="K5248" s="153"/>
      <c r="L5248" s="153"/>
      <c r="M5248" s="153"/>
      <c r="N5248" s="153"/>
      <c r="O5248" s="153"/>
      <c r="P5248" s="153"/>
      <c r="Q5248" s="153"/>
      <c r="R5248" s="153"/>
      <c r="S5248" s="152"/>
      <c r="T5248" s="153"/>
      <c r="X5248" s="69" t="str">
        <f t="shared" si="166"/>
        <v/>
      </c>
      <c r="Y5248" s="69" t="str">
        <f t="shared" si="167"/>
        <v/>
      </c>
    </row>
    <row r="5249" spans="8:25" x14ac:dyDescent="0.25">
      <c r="H5249" s="155"/>
      <c r="I5249" s="151"/>
      <c r="J5249" s="152"/>
      <c r="K5249" s="153"/>
      <c r="L5249" s="153"/>
      <c r="M5249" s="153"/>
      <c r="N5249" s="153"/>
      <c r="O5249" s="153"/>
      <c r="P5249" s="153"/>
      <c r="Q5249" s="153"/>
      <c r="R5249" s="153"/>
      <c r="S5249" s="152"/>
      <c r="T5249" s="153"/>
      <c r="X5249" s="69" t="str">
        <f t="shared" si="166"/>
        <v/>
      </c>
      <c r="Y5249" s="69" t="str">
        <f t="shared" si="167"/>
        <v/>
      </c>
    </row>
    <row r="5250" spans="8:25" x14ac:dyDescent="0.25">
      <c r="H5250" s="155"/>
      <c r="I5250" s="151"/>
      <c r="J5250" s="152"/>
      <c r="K5250" s="153"/>
      <c r="L5250" s="153"/>
      <c r="M5250" s="153"/>
      <c r="N5250" s="153"/>
      <c r="O5250" s="153"/>
      <c r="P5250" s="153"/>
      <c r="Q5250" s="153"/>
      <c r="R5250" s="153"/>
      <c r="S5250" s="152"/>
      <c r="T5250" s="153"/>
      <c r="X5250" s="69" t="str">
        <f t="shared" ref="X5250:X5313" si="168">IF(W5250&lt;&gt;"",W5250-I5250,"")</f>
        <v/>
      </c>
      <c r="Y5250" s="69" t="str">
        <f t="shared" si="167"/>
        <v/>
      </c>
    </row>
    <row r="5251" spans="8:25" x14ac:dyDescent="0.25">
      <c r="H5251" s="155"/>
      <c r="I5251" s="151"/>
      <c r="J5251" s="152"/>
      <c r="K5251" s="153"/>
      <c r="L5251" s="153"/>
      <c r="M5251" s="153"/>
      <c r="N5251" s="153"/>
      <c r="O5251" s="153"/>
      <c r="P5251" s="153"/>
      <c r="Q5251" s="153"/>
      <c r="R5251" s="153"/>
      <c r="S5251" s="152"/>
      <c r="T5251" s="153"/>
      <c r="X5251" s="69" t="str">
        <f t="shared" si="168"/>
        <v/>
      </c>
      <c r="Y5251" s="69" t="str">
        <f t="shared" ref="Y5251:Y5314" si="169">IF(X5251&lt;&gt;"",IF(X5251&lt;365,"&lt; 1 year",IF(X5251&lt;730,"1-2",IF(X5251&lt;1095,"2-3",IF(X5251&lt;1460,"3-4",IF(X5251&lt;1825,"4-5","5+"))))),"")</f>
        <v/>
      </c>
    </row>
    <row r="5252" spans="8:25" x14ac:dyDescent="0.25">
      <c r="H5252" s="155"/>
      <c r="I5252" s="151"/>
      <c r="J5252" s="152"/>
      <c r="K5252" s="153"/>
      <c r="L5252" s="153"/>
      <c r="M5252" s="153"/>
      <c r="N5252" s="153"/>
      <c r="O5252" s="153"/>
      <c r="P5252" s="153"/>
      <c r="Q5252" s="153"/>
      <c r="R5252" s="153"/>
      <c r="S5252" s="152"/>
      <c r="T5252" s="153"/>
      <c r="X5252" s="69" t="str">
        <f t="shared" si="168"/>
        <v/>
      </c>
      <c r="Y5252" s="69" t="str">
        <f t="shared" si="169"/>
        <v/>
      </c>
    </row>
    <row r="5253" spans="8:25" x14ac:dyDescent="0.25">
      <c r="H5253" s="155"/>
      <c r="I5253" s="151"/>
      <c r="J5253" s="152"/>
      <c r="K5253" s="153"/>
      <c r="L5253" s="153"/>
      <c r="M5253" s="153"/>
      <c r="N5253" s="153"/>
      <c r="O5253" s="153"/>
      <c r="P5253" s="153"/>
      <c r="Q5253" s="153"/>
      <c r="R5253" s="153"/>
      <c r="S5253" s="152"/>
      <c r="T5253" s="153"/>
      <c r="X5253" s="69" t="str">
        <f t="shared" si="168"/>
        <v/>
      </c>
      <c r="Y5253" s="69" t="str">
        <f t="shared" si="169"/>
        <v/>
      </c>
    </row>
    <row r="5254" spans="8:25" x14ac:dyDescent="0.25">
      <c r="H5254" s="155"/>
      <c r="I5254" s="151"/>
      <c r="J5254" s="152"/>
      <c r="K5254" s="153"/>
      <c r="L5254" s="153"/>
      <c r="M5254" s="153"/>
      <c r="N5254" s="153"/>
      <c r="O5254" s="153"/>
      <c r="P5254" s="153"/>
      <c r="Q5254" s="153"/>
      <c r="R5254" s="153"/>
      <c r="S5254" s="152"/>
      <c r="T5254" s="153"/>
      <c r="X5254" s="69" t="str">
        <f t="shared" si="168"/>
        <v/>
      </c>
      <c r="Y5254" s="69" t="str">
        <f t="shared" si="169"/>
        <v/>
      </c>
    </row>
    <row r="5255" spans="8:25" x14ac:dyDescent="0.25">
      <c r="H5255" s="155"/>
      <c r="I5255" s="151"/>
      <c r="J5255" s="152"/>
      <c r="K5255" s="153"/>
      <c r="L5255" s="153"/>
      <c r="M5255" s="153"/>
      <c r="N5255" s="153"/>
      <c r="O5255" s="153"/>
      <c r="P5255" s="153"/>
      <c r="Q5255" s="153"/>
      <c r="R5255" s="153"/>
      <c r="S5255" s="152"/>
      <c r="T5255" s="153"/>
      <c r="X5255" s="69" t="str">
        <f t="shared" si="168"/>
        <v/>
      </c>
      <c r="Y5255" s="69" t="str">
        <f t="shared" si="169"/>
        <v/>
      </c>
    </row>
    <row r="5256" spans="8:25" x14ac:dyDescent="0.25">
      <c r="H5256" s="155"/>
      <c r="I5256" s="151"/>
      <c r="J5256" s="152"/>
      <c r="K5256" s="153"/>
      <c r="L5256" s="153"/>
      <c r="M5256" s="153"/>
      <c r="N5256" s="153"/>
      <c r="O5256" s="153"/>
      <c r="P5256" s="153"/>
      <c r="Q5256" s="153"/>
      <c r="R5256" s="153"/>
      <c r="S5256" s="152"/>
      <c r="T5256" s="153"/>
      <c r="X5256" s="69" t="str">
        <f t="shared" si="168"/>
        <v/>
      </c>
      <c r="Y5256" s="69" t="str">
        <f t="shared" si="169"/>
        <v/>
      </c>
    </row>
    <row r="5257" spans="8:25" x14ac:dyDescent="0.25">
      <c r="H5257" s="155"/>
      <c r="I5257" s="151"/>
      <c r="J5257" s="152"/>
      <c r="K5257" s="153"/>
      <c r="L5257" s="153"/>
      <c r="M5257" s="153"/>
      <c r="N5257" s="153"/>
      <c r="O5257" s="153"/>
      <c r="P5257" s="153"/>
      <c r="Q5257" s="153"/>
      <c r="R5257" s="153"/>
      <c r="S5257" s="152"/>
      <c r="T5257" s="153"/>
      <c r="X5257" s="69" t="str">
        <f t="shared" si="168"/>
        <v/>
      </c>
      <c r="Y5257" s="69" t="str">
        <f t="shared" si="169"/>
        <v/>
      </c>
    </row>
    <row r="5258" spans="8:25" x14ac:dyDescent="0.25">
      <c r="H5258" s="155"/>
      <c r="I5258" s="151"/>
      <c r="J5258" s="152"/>
      <c r="K5258" s="153"/>
      <c r="L5258" s="153"/>
      <c r="M5258" s="153"/>
      <c r="N5258" s="153"/>
      <c r="O5258" s="153"/>
      <c r="P5258" s="153"/>
      <c r="Q5258" s="153"/>
      <c r="R5258" s="153"/>
      <c r="S5258" s="152"/>
      <c r="T5258" s="153"/>
      <c r="X5258" s="69" t="str">
        <f t="shared" si="168"/>
        <v/>
      </c>
      <c r="Y5258" s="69" t="str">
        <f t="shared" si="169"/>
        <v/>
      </c>
    </row>
    <row r="5259" spans="8:25" x14ac:dyDescent="0.25">
      <c r="H5259" s="155"/>
      <c r="I5259" s="151"/>
      <c r="J5259" s="152"/>
      <c r="K5259" s="153"/>
      <c r="L5259" s="153"/>
      <c r="M5259" s="153"/>
      <c r="N5259" s="153"/>
      <c r="O5259" s="153"/>
      <c r="P5259" s="153"/>
      <c r="Q5259" s="153"/>
      <c r="R5259" s="153"/>
      <c r="S5259" s="152"/>
      <c r="T5259" s="153"/>
      <c r="X5259" s="69" t="str">
        <f t="shared" si="168"/>
        <v/>
      </c>
      <c r="Y5259" s="69" t="str">
        <f t="shared" si="169"/>
        <v/>
      </c>
    </row>
    <row r="5260" spans="8:25" x14ac:dyDescent="0.25">
      <c r="H5260" s="155"/>
      <c r="I5260" s="151"/>
      <c r="J5260" s="152"/>
      <c r="K5260" s="153"/>
      <c r="L5260" s="153"/>
      <c r="M5260" s="153"/>
      <c r="N5260" s="153"/>
      <c r="O5260" s="153"/>
      <c r="P5260" s="153"/>
      <c r="Q5260" s="153"/>
      <c r="R5260" s="153"/>
      <c r="S5260" s="152"/>
      <c r="T5260" s="153"/>
      <c r="X5260" s="69" t="str">
        <f t="shared" si="168"/>
        <v/>
      </c>
      <c r="Y5260" s="69" t="str">
        <f t="shared" si="169"/>
        <v/>
      </c>
    </row>
    <row r="5261" spans="8:25" x14ac:dyDescent="0.25">
      <c r="H5261" s="155"/>
      <c r="I5261" s="151"/>
      <c r="J5261" s="152"/>
      <c r="K5261" s="153"/>
      <c r="L5261" s="153"/>
      <c r="M5261" s="153"/>
      <c r="N5261" s="153"/>
      <c r="O5261" s="153"/>
      <c r="P5261" s="153"/>
      <c r="Q5261" s="153"/>
      <c r="R5261" s="153"/>
      <c r="S5261" s="152"/>
      <c r="T5261" s="153"/>
      <c r="X5261" s="69" t="str">
        <f t="shared" si="168"/>
        <v/>
      </c>
      <c r="Y5261" s="69" t="str">
        <f t="shared" si="169"/>
        <v/>
      </c>
    </row>
    <row r="5262" spans="8:25" x14ac:dyDescent="0.25">
      <c r="H5262" s="155"/>
      <c r="I5262" s="151"/>
      <c r="J5262" s="152"/>
      <c r="K5262" s="153"/>
      <c r="L5262" s="153"/>
      <c r="M5262" s="153"/>
      <c r="N5262" s="153"/>
      <c r="O5262" s="153"/>
      <c r="P5262" s="153"/>
      <c r="Q5262" s="153"/>
      <c r="R5262" s="153"/>
      <c r="S5262" s="152"/>
      <c r="T5262" s="153"/>
      <c r="X5262" s="69" t="str">
        <f t="shared" si="168"/>
        <v/>
      </c>
      <c r="Y5262" s="69" t="str">
        <f t="shared" si="169"/>
        <v/>
      </c>
    </row>
    <row r="5263" spans="8:25" x14ac:dyDescent="0.25">
      <c r="H5263" s="155"/>
      <c r="I5263" s="151"/>
      <c r="J5263" s="152"/>
      <c r="K5263" s="153"/>
      <c r="L5263" s="153"/>
      <c r="M5263" s="153"/>
      <c r="N5263" s="153"/>
      <c r="O5263" s="153"/>
      <c r="P5263" s="153"/>
      <c r="Q5263" s="153"/>
      <c r="R5263" s="153"/>
      <c r="S5263" s="152"/>
      <c r="T5263" s="153"/>
      <c r="X5263" s="69" t="str">
        <f t="shared" si="168"/>
        <v/>
      </c>
      <c r="Y5263" s="69" t="str">
        <f t="shared" si="169"/>
        <v/>
      </c>
    </row>
    <row r="5264" spans="8:25" x14ac:dyDescent="0.25">
      <c r="H5264" s="155"/>
      <c r="I5264" s="151"/>
      <c r="J5264" s="152"/>
      <c r="K5264" s="153"/>
      <c r="L5264" s="153"/>
      <c r="M5264" s="153"/>
      <c r="N5264" s="153"/>
      <c r="O5264" s="153"/>
      <c r="P5264" s="153"/>
      <c r="Q5264" s="153"/>
      <c r="R5264" s="153"/>
      <c r="S5264" s="152"/>
      <c r="T5264" s="153"/>
      <c r="X5264" s="69" t="str">
        <f t="shared" si="168"/>
        <v/>
      </c>
      <c r="Y5264" s="69" t="str">
        <f t="shared" si="169"/>
        <v/>
      </c>
    </row>
    <row r="5265" spans="8:25" x14ac:dyDescent="0.25">
      <c r="H5265" s="155"/>
      <c r="I5265" s="151"/>
      <c r="J5265" s="152"/>
      <c r="K5265" s="153"/>
      <c r="L5265" s="153"/>
      <c r="M5265" s="153"/>
      <c r="N5265" s="153"/>
      <c r="O5265" s="153"/>
      <c r="P5265" s="153"/>
      <c r="Q5265" s="153"/>
      <c r="R5265" s="153"/>
      <c r="S5265" s="152"/>
      <c r="T5265" s="153"/>
      <c r="X5265" s="69" t="str">
        <f t="shared" si="168"/>
        <v/>
      </c>
      <c r="Y5265" s="69" t="str">
        <f t="shared" si="169"/>
        <v/>
      </c>
    </row>
    <row r="5266" spans="8:25" x14ac:dyDescent="0.25">
      <c r="H5266" s="155"/>
      <c r="I5266" s="151"/>
      <c r="J5266" s="152"/>
      <c r="K5266" s="153"/>
      <c r="L5266" s="153"/>
      <c r="M5266" s="153"/>
      <c r="N5266" s="153"/>
      <c r="O5266" s="153"/>
      <c r="P5266" s="153"/>
      <c r="Q5266" s="153"/>
      <c r="R5266" s="153"/>
      <c r="S5266" s="152"/>
      <c r="T5266" s="153"/>
      <c r="X5266" s="69" t="str">
        <f t="shared" si="168"/>
        <v/>
      </c>
      <c r="Y5266" s="69" t="str">
        <f t="shared" si="169"/>
        <v/>
      </c>
    </row>
    <row r="5267" spans="8:25" x14ac:dyDescent="0.25">
      <c r="H5267" s="155"/>
      <c r="I5267" s="151"/>
      <c r="J5267" s="152"/>
      <c r="K5267" s="153"/>
      <c r="L5267" s="153"/>
      <c r="M5267" s="153"/>
      <c r="N5267" s="153"/>
      <c r="O5267" s="153"/>
      <c r="P5267" s="153"/>
      <c r="Q5267" s="153"/>
      <c r="R5267" s="153"/>
      <c r="S5267" s="152"/>
      <c r="T5267" s="153"/>
      <c r="X5267" s="69" t="str">
        <f t="shared" si="168"/>
        <v/>
      </c>
      <c r="Y5267" s="69" t="str">
        <f t="shared" si="169"/>
        <v/>
      </c>
    </row>
    <row r="5268" spans="8:25" x14ac:dyDescent="0.25">
      <c r="H5268" s="155"/>
      <c r="I5268" s="151"/>
      <c r="J5268" s="152"/>
      <c r="K5268" s="153"/>
      <c r="L5268" s="153"/>
      <c r="M5268" s="153"/>
      <c r="N5268" s="153"/>
      <c r="O5268" s="153"/>
      <c r="P5268" s="153"/>
      <c r="Q5268" s="153"/>
      <c r="R5268" s="153"/>
      <c r="S5268" s="152"/>
      <c r="T5268" s="153"/>
      <c r="X5268" s="69" t="str">
        <f t="shared" si="168"/>
        <v/>
      </c>
      <c r="Y5268" s="69" t="str">
        <f t="shared" si="169"/>
        <v/>
      </c>
    </row>
    <row r="5269" spans="8:25" x14ac:dyDescent="0.25">
      <c r="H5269" s="155"/>
      <c r="I5269" s="151"/>
      <c r="J5269" s="152"/>
      <c r="K5269" s="153"/>
      <c r="L5269" s="153"/>
      <c r="M5269" s="153"/>
      <c r="N5269" s="153"/>
      <c r="O5269" s="153"/>
      <c r="P5269" s="153"/>
      <c r="Q5269" s="153"/>
      <c r="R5269" s="153"/>
      <c r="S5269" s="152"/>
      <c r="T5269" s="153"/>
      <c r="X5269" s="69" t="str">
        <f t="shared" si="168"/>
        <v/>
      </c>
      <c r="Y5269" s="69" t="str">
        <f t="shared" si="169"/>
        <v/>
      </c>
    </row>
    <row r="5270" spans="8:25" x14ac:dyDescent="0.25">
      <c r="H5270" s="155"/>
      <c r="I5270" s="151"/>
      <c r="J5270" s="152"/>
      <c r="K5270" s="153"/>
      <c r="L5270" s="153"/>
      <c r="M5270" s="153"/>
      <c r="N5270" s="153"/>
      <c r="O5270" s="153"/>
      <c r="P5270" s="153"/>
      <c r="Q5270" s="153"/>
      <c r="R5270" s="153"/>
      <c r="S5270" s="152"/>
      <c r="T5270" s="153"/>
      <c r="X5270" s="69" t="str">
        <f t="shared" si="168"/>
        <v/>
      </c>
      <c r="Y5270" s="69" t="str">
        <f t="shared" si="169"/>
        <v/>
      </c>
    </row>
    <row r="5271" spans="8:25" x14ac:dyDescent="0.25">
      <c r="H5271" s="155"/>
      <c r="I5271" s="151"/>
      <c r="J5271" s="152"/>
      <c r="K5271" s="153"/>
      <c r="L5271" s="153"/>
      <c r="M5271" s="153"/>
      <c r="N5271" s="153"/>
      <c r="O5271" s="153"/>
      <c r="P5271" s="153"/>
      <c r="Q5271" s="153"/>
      <c r="R5271" s="153"/>
      <c r="S5271" s="152"/>
      <c r="T5271" s="153"/>
      <c r="X5271" s="69" t="str">
        <f t="shared" si="168"/>
        <v/>
      </c>
      <c r="Y5271" s="69" t="str">
        <f t="shared" si="169"/>
        <v/>
      </c>
    </row>
    <row r="5272" spans="8:25" x14ac:dyDescent="0.25">
      <c r="H5272" s="155"/>
      <c r="I5272" s="151"/>
      <c r="J5272" s="152"/>
      <c r="K5272" s="153"/>
      <c r="L5272" s="153"/>
      <c r="M5272" s="153"/>
      <c r="N5272" s="153"/>
      <c r="O5272" s="153"/>
      <c r="P5272" s="153"/>
      <c r="Q5272" s="153"/>
      <c r="R5272" s="153"/>
      <c r="S5272" s="152"/>
      <c r="T5272" s="153"/>
      <c r="X5272" s="69" t="str">
        <f t="shared" si="168"/>
        <v/>
      </c>
      <c r="Y5272" s="69" t="str">
        <f t="shared" si="169"/>
        <v/>
      </c>
    </row>
    <row r="5273" spans="8:25" x14ac:dyDescent="0.25">
      <c r="H5273" s="155"/>
      <c r="I5273" s="151"/>
      <c r="J5273" s="152"/>
      <c r="K5273" s="153"/>
      <c r="L5273" s="153"/>
      <c r="M5273" s="153"/>
      <c r="N5273" s="153"/>
      <c r="O5273" s="153"/>
      <c r="P5273" s="153"/>
      <c r="Q5273" s="153"/>
      <c r="R5273" s="153"/>
      <c r="S5273" s="152"/>
      <c r="T5273" s="153"/>
      <c r="X5273" s="69" t="str">
        <f t="shared" si="168"/>
        <v/>
      </c>
      <c r="Y5273" s="69" t="str">
        <f t="shared" si="169"/>
        <v/>
      </c>
    </row>
    <row r="5274" spans="8:25" x14ac:dyDescent="0.25">
      <c r="H5274" s="155"/>
      <c r="I5274" s="151"/>
      <c r="J5274" s="152"/>
      <c r="K5274" s="153"/>
      <c r="L5274" s="153"/>
      <c r="M5274" s="153"/>
      <c r="N5274" s="153"/>
      <c r="O5274" s="153"/>
      <c r="P5274" s="153"/>
      <c r="Q5274" s="153"/>
      <c r="R5274" s="153"/>
      <c r="S5274" s="152"/>
      <c r="T5274" s="153"/>
      <c r="X5274" s="69" t="str">
        <f t="shared" si="168"/>
        <v/>
      </c>
      <c r="Y5274" s="69" t="str">
        <f t="shared" si="169"/>
        <v/>
      </c>
    </row>
    <row r="5275" spans="8:25" x14ac:dyDescent="0.25">
      <c r="H5275" s="155"/>
      <c r="I5275" s="151"/>
      <c r="J5275" s="152"/>
      <c r="K5275" s="153"/>
      <c r="L5275" s="153"/>
      <c r="M5275" s="153"/>
      <c r="N5275" s="153"/>
      <c r="O5275" s="153"/>
      <c r="P5275" s="153"/>
      <c r="Q5275" s="153"/>
      <c r="R5275" s="153"/>
      <c r="S5275" s="152"/>
      <c r="T5275" s="153"/>
      <c r="X5275" s="69" t="str">
        <f t="shared" si="168"/>
        <v/>
      </c>
      <c r="Y5275" s="69" t="str">
        <f t="shared" si="169"/>
        <v/>
      </c>
    </row>
    <row r="5276" spans="8:25" x14ac:dyDescent="0.25">
      <c r="H5276" s="155"/>
      <c r="I5276" s="151"/>
      <c r="J5276" s="152"/>
      <c r="K5276" s="153"/>
      <c r="L5276" s="153"/>
      <c r="M5276" s="153"/>
      <c r="N5276" s="153"/>
      <c r="O5276" s="153"/>
      <c r="P5276" s="153"/>
      <c r="Q5276" s="153"/>
      <c r="R5276" s="153"/>
      <c r="S5276" s="152"/>
      <c r="T5276" s="153"/>
      <c r="X5276" s="69" t="str">
        <f t="shared" si="168"/>
        <v/>
      </c>
      <c r="Y5276" s="69" t="str">
        <f t="shared" si="169"/>
        <v/>
      </c>
    </row>
    <row r="5277" spans="8:25" x14ac:dyDescent="0.25">
      <c r="H5277" s="155"/>
      <c r="I5277" s="151"/>
      <c r="J5277" s="152"/>
      <c r="K5277" s="153"/>
      <c r="L5277" s="153"/>
      <c r="M5277" s="153"/>
      <c r="N5277" s="153"/>
      <c r="O5277" s="153"/>
      <c r="P5277" s="153"/>
      <c r="Q5277" s="153"/>
      <c r="R5277" s="153"/>
      <c r="S5277" s="152"/>
      <c r="T5277" s="153"/>
      <c r="X5277" s="69" t="str">
        <f t="shared" si="168"/>
        <v/>
      </c>
      <c r="Y5277" s="69" t="str">
        <f t="shared" si="169"/>
        <v/>
      </c>
    </row>
    <row r="5278" spans="8:25" x14ac:dyDescent="0.25">
      <c r="H5278" s="155"/>
      <c r="I5278" s="151"/>
      <c r="J5278" s="152"/>
      <c r="K5278" s="153"/>
      <c r="L5278" s="153"/>
      <c r="M5278" s="153"/>
      <c r="N5278" s="153"/>
      <c r="O5278" s="153"/>
      <c r="P5278" s="153"/>
      <c r="Q5278" s="153"/>
      <c r="R5278" s="153"/>
      <c r="S5278" s="152"/>
      <c r="T5278" s="153"/>
      <c r="X5278" s="69" t="str">
        <f t="shared" si="168"/>
        <v/>
      </c>
      <c r="Y5278" s="69" t="str">
        <f t="shared" si="169"/>
        <v/>
      </c>
    </row>
    <row r="5279" spans="8:25" x14ac:dyDescent="0.25">
      <c r="H5279" s="155"/>
      <c r="I5279" s="151"/>
      <c r="J5279" s="152"/>
      <c r="K5279" s="153"/>
      <c r="L5279" s="153"/>
      <c r="M5279" s="153"/>
      <c r="N5279" s="153"/>
      <c r="O5279" s="153"/>
      <c r="P5279" s="153"/>
      <c r="Q5279" s="153"/>
      <c r="R5279" s="153"/>
      <c r="S5279" s="152"/>
      <c r="T5279" s="153"/>
      <c r="X5279" s="69" t="str">
        <f t="shared" si="168"/>
        <v/>
      </c>
      <c r="Y5279" s="69" t="str">
        <f t="shared" si="169"/>
        <v/>
      </c>
    </row>
    <row r="5280" spans="8:25" x14ac:dyDescent="0.25">
      <c r="H5280" s="155"/>
      <c r="I5280" s="151"/>
      <c r="J5280" s="152"/>
      <c r="K5280" s="153"/>
      <c r="L5280" s="153"/>
      <c r="M5280" s="153"/>
      <c r="N5280" s="153"/>
      <c r="O5280" s="153"/>
      <c r="P5280" s="153"/>
      <c r="Q5280" s="153"/>
      <c r="R5280" s="153"/>
      <c r="S5280" s="152"/>
      <c r="T5280" s="153"/>
      <c r="X5280" s="69" t="str">
        <f t="shared" si="168"/>
        <v/>
      </c>
      <c r="Y5280" s="69" t="str">
        <f t="shared" si="169"/>
        <v/>
      </c>
    </row>
    <row r="5281" spans="8:25" x14ac:dyDescent="0.25">
      <c r="H5281" s="155"/>
      <c r="I5281" s="151"/>
      <c r="J5281" s="152"/>
      <c r="K5281" s="153"/>
      <c r="L5281" s="153"/>
      <c r="M5281" s="153"/>
      <c r="N5281" s="153"/>
      <c r="O5281" s="153"/>
      <c r="P5281" s="153"/>
      <c r="Q5281" s="153"/>
      <c r="R5281" s="153"/>
      <c r="S5281" s="152"/>
      <c r="T5281" s="153"/>
      <c r="X5281" s="69" t="str">
        <f t="shared" si="168"/>
        <v/>
      </c>
      <c r="Y5281" s="69" t="str">
        <f t="shared" si="169"/>
        <v/>
      </c>
    </row>
    <row r="5282" spans="8:25" x14ac:dyDescent="0.25">
      <c r="H5282" s="155"/>
      <c r="I5282" s="151"/>
      <c r="J5282" s="152"/>
      <c r="K5282" s="153"/>
      <c r="L5282" s="153"/>
      <c r="M5282" s="153"/>
      <c r="N5282" s="153"/>
      <c r="O5282" s="153"/>
      <c r="P5282" s="153"/>
      <c r="Q5282" s="153"/>
      <c r="R5282" s="153"/>
      <c r="S5282" s="152"/>
      <c r="T5282" s="153"/>
      <c r="X5282" s="69" t="str">
        <f t="shared" si="168"/>
        <v/>
      </c>
      <c r="Y5282" s="69" t="str">
        <f t="shared" si="169"/>
        <v/>
      </c>
    </row>
    <row r="5283" spans="8:25" x14ac:dyDescent="0.25">
      <c r="H5283" s="155"/>
      <c r="I5283" s="151"/>
      <c r="J5283" s="152"/>
      <c r="K5283" s="153"/>
      <c r="L5283" s="153"/>
      <c r="M5283" s="153"/>
      <c r="N5283" s="153"/>
      <c r="O5283" s="153"/>
      <c r="P5283" s="153"/>
      <c r="Q5283" s="153"/>
      <c r="R5283" s="153"/>
      <c r="S5283" s="152"/>
      <c r="T5283" s="153"/>
      <c r="X5283" s="69" t="str">
        <f t="shared" si="168"/>
        <v/>
      </c>
      <c r="Y5283" s="69" t="str">
        <f t="shared" si="169"/>
        <v/>
      </c>
    </row>
    <row r="5284" spans="8:25" x14ac:dyDescent="0.25">
      <c r="H5284" s="155"/>
      <c r="I5284" s="151"/>
      <c r="J5284" s="152"/>
      <c r="K5284" s="153"/>
      <c r="L5284" s="153"/>
      <c r="M5284" s="153"/>
      <c r="N5284" s="153"/>
      <c r="O5284" s="153"/>
      <c r="P5284" s="153"/>
      <c r="Q5284" s="153"/>
      <c r="R5284" s="153"/>
      <c r="S5284" s="152"/>
      <c r="T5284" s="153"/>
      <c r="X5284" s="69" t="str">
        <f t="shared" si="168"/>
        <v/>
      </c>
      <c r="Y5284" s="69" t="str">
        <f t="shared" si="169"/>
        <v/>
      </c>
    </row>
    <row r="5285" spans="8:25" x14ac:dyDescent="0.25">
      <c r="H5285" s="155"/>
      <c r="I5285" s="151"/>
      <c r="J5285" s="152"/>
      <c r="K5285" s="153"/>
      <c r="L5285" s="153"/>
      <c r="M5285" s="153"/>
      <c r="N5285" s="153"/>
      <c r="O5285" s="153"/>
      <c r="P5285" s="153"/>
      <c r="Q5285" s="153"/>
      <c r="R5285" s="153"/>
      <c r="S5285" s="152"/>
      <c r="T5285" s="153"/>
      <c r="X5285" s="69" t="str">
        <f t="shared" si="168"/>
        <v/>
      </c>
      <c r="Y5285" s="69" t="str">
        <f t="shared" si="169"/>
        <v/>
      </c>
    </row>
    <row r="5286" spans="8:25" x14ac:dyDescent="0.25">
      <c r="H5286" s="155"/>
      <c r="I5286" s="151"/>
      <c r="J5286" s="152"/>
      <c r="K5286" s="153"/>
      <c r="L5286" s="153"/>
      <c r="M5286" s="153"/>
      <c r="N5286" s="153"/>
      <c r="O5286" s="153"/>
      <c r="P5286" s="153"/>
      <c r="Q5286" s="153"/>
      <c r="R5286" s="153"/>
      <c r="S5286" s="152"/>
      <c r="T5286" s="153"/>
      <c r="X5286" s="69" t="str">
        <f t="shared" si="168"/>
        <v/>
      </c>
      <c r="Y5286" s="69" t="str">
        <f t="shared" si="169"/>
        <v/>
      </c>
    </row>
    <row r="5287" spans="8:25" x14ac:dyDescent="0.25">
      <c r="H5287" s="155"/>
      <c r="I5287" s="151"/>
      <c r="J5287" s="152"/>
      <c r="K5287" s="153"/>
      <c r="L5287" s="153"/>
      <c r="M5287" s="153"/>
      <c r="N5287" s="153"/>
      <c r="O5287" s="153"/>
      <c r="P5287" s="153"/>
      <c r="Q5287" s="153"/>
      <c r="R5287" s="153"/>
      <c r="S5287" s="152"/>
      <c r="T5287" s="153"/>
      <c r="X5287" s="69" t="str">
        <f t="shared" si="168"/>
        <v/>
      </c>
      <c r="Y5287" s="69" t="str">
        <f t="shared" si="169"/>
        <v/>
      </c>
    </row>
    <row r="5288" spans="8:25" x14ac:dyDescent="0.25">
      <c r="H5288" s="155"/>
      <c r="I5288" s="151"/>
      <c r="J5288" s="152"/>
      <c r="K5288" s="153"/>
      <c r="L5288" s="153"/>
      <c r="M5288" s="153"/>
      <c r="N5288" s="153"/>
      <c r="O5288" s="153"/>
      <c r="P5288" s="153"/>
      <c r="Q5288" s="153"/>
      <c r="R5288" s="153"/>
      <c r="S5288" s="152"/>
      <c r="T5288" s="153"/>
      <c r="X5288" s="69" t="str">
        <f t="shared" si="168"/>
        <v/>
      </c>
      <c r="Y5288" s="69" t="str">
        <f t="shared" si="169"/>
        <v/>
      </c>
    </row>
    <row r="5289" spans="8:25" x14ac:dyDescent="0.25">
      <c r="H5289" s="155"/>
      <c r="I5289" s="151"/>
      <c r="J5289" s="152"/>
      <c r="K5289" s="153"/>
      <c r="L5289" s="153"/>
      <c r="M5289" s="153"/>
      <c r="N5289" s="153"/>
      <c r="O5289" s="153"/>
      <c r="P5289" s="153"/>
      <c r="Q5289" s="153"/>
      <c r="R5289" s="153"/>
      <c r="S5289" s="152"/>
      <c r="T5289" s="153"/>
      <c r="X5289" s="69" t="str">
        <f t="shared" si="168"/>
        <v/>
      </c>
      <c r="Y5289" s="69" t="str">
        <f t="shared" si="169"/>
        <v/>
      </c>
    </row>
    <row r="5290" spans="8:25" x14ac:dyDescent="0.25">
      <c r="H5290" s="155"/>
      <c r="I5290" s="151"/>
      <c r="J5290" s="152"/>
      <c r="K5290" s="153"/>
      <c r="L5290" s="153"/>
      <c r="M5290" s="153"/>
      <c r="N5290" s="153"/>
      <c r="O5290" s="153"/>
      <c r="P5290" s="153"/>
      <c r="Q5290" s="153"/>
      <c r="R5290" s="153"/>
      <c r="S5290" s="152"/>
      <c r="T5290" s="153"/>
      <c r="X5290" s="69" t="str">
        <f t="shared" si="168"/>
        <v/>
      </c>
      <c r="Y5290" s="69" t="str">
        <f t="shared" si="169"/>
        <v/>
      </c>
    </row>
    <row r="5291" spans="8:25" x14ac:dyDescent="0.25">
      <c r="H5291" s="155"/>
      <c r="I5291" s="151"/>
      <c r="J5291" s="152"/>
      <c r="K5291" s="153"/>
      <c r="L5291" s="153"/>
      <c r="M5291" s="153"/>
      <c r="N5291" s="153"/>
      <c r="O5291" s="153"/>
      <c r="P5291" s="153"/>
      <c r="Q5291" s="153"/>
      <c r="R5291" s="153"/>
      <c r="S5291" s="152"/>
      <c r="T5291" s="153"/>
      <c r="X5291" s="69" t="str">
        <f t="shared" si="168"/>
        <v/>
      </c>
      <c r="Y5291" s="69" t="str">
        <f t="shared" si="169"/>
        <v/>
      </c>
    </row>
    <row r="5292" spans="8:25" x14ac:dyDescent="0.25">
      <c r="H5292" s="155"/>
      <c r="I5292" s="151"/>
      <c r="J5292" s="152"/>
      <c r="K5292" s="153"/>
      <c r="L5292" s="153"/>
      <c r="M5292" s="153"/>
      <c r="N5292" s="153"/>
      <c r="O5292" s="153"/>
      <c r="P5292" s="153"/>
      <c r="Q5292" s="153"/>
      <c r="R5292" s="153"/>
      <c r="S5292" s="152"/>
      <c r="T5292" s="153"/>
      <c r="X5292" s="69" t="str">
        <f t="shared" si="168"/>
        <v/>
      </c>
      <c r="Y5292" s="69" t="str">
        <f t="shared" si="169"/>
        <v/>
      </c>
    </row>
    <row r="5293" spans="8:25" x14ac:dyDescent="0.25">
      <c r="H5293" s="155"/>
      <c r="I5293" s="151"/>
      <c r="J5293" s="152"/>
      <c r="K5293" s="153"/>
      <c r="L5293" s="153"/>
      <c r="M5293" s="153"/>
      <c r="N5293" s="153"/>
      <c r="O5293" s="153"/>
      <c r="P5293" s="153"/>
      <c r="Q5293" s="153"/>
      <c r="R5293" s="153"/>
      <c r="S5293" s="152"/>
      <c r="T5293" s="153"/>
      <c r="X5293" s="69" t="str">
        <f t="shared" si="168"/>
        <v/>
      </c>
      <c r="Y5293" s="69" t="str">
        <f t="shared" si="169"/>
        <v/>
      </c>
    </row>
    <row r="5294" spans="8:25" x14ac:dyDescent="0.25">
      <c r="H5294" s="155"/>
      <c r="I5294" s="151"/>
      <c r="J5294" s="152"/>
      <c r="K5294" s="153"/>
      <c r="L5294" s="153"/>
      <c r="M5294" s="153"/>
      <c r="N5294" s="153"/>
      <c r="O5294" s="153"/>
      <c r="P5294" s="153"/>
      <c r="Q5294" s="153"/>
      <c r="R5294" s="153"/>
      <c r="S5294" s="152"/>
      <c r="T5294" s="153"/>
      <c r="X5294" s="69" t="str">
        <f t="shared" si="168"/>
        <v/>
      </c>
      <c r="Y5294" s="69" t="str">
        <f t="shared" si="169"/>
        <v/>
      </c>
    </row>
    <row r="5295" spans="8:25" x14ac:dyDescent="0.25">
      <c r="H5295" s="155"/>
      <c r="I5295" s="151"/>
      <c r="J5295" s="152"/>
      <c r="K5295" s="153"/>
      <c r="L5295" s="153"/>
      <c r="M5295" s="153"/>
      <c r="N5295" s="153"/>
      <c r="O5295" s="153"/>
      <c r="P5295" s="153"/>
      <c r="Q5295" s="153"/>
      <c r="R5295" s="153"/>
      <c r="S5295" s="152"/>
      <c r="T5295" s="153"/>
      <c r="X5295" s="69" t="str">
        <f t="shared" si="168"/>
        <v/>
      </c>
      <c r="Y5295" s="69" t="str">
        <f t="shared" si="169"/>
        <v/>
      </c>
    </row>
    <row r="5296" spans="8:25" x14ac:dyDescent="0.25">
      <c r="H5296" s="155"/>
      <c r="I5296" s="151"/>
      <c r="J5296" s="152"/>
      <c r="K5296" s="153"/>
      <c r="L5296" s="153"/>
      <c r="M5296" s="153"/>
      <c r="N5296" s="153"/>
      <c r="O5296" s="153"/>
      <c r="P5296" s="153"/>
      <c r="Q5296" s="153"/>
      <c r="R5296" s="153"/>
      <c r="S5296" s="152"/>
      <c r="T5296" s="153"/>
      <c r="X5296" s="69" t="str">
        <f t="shared" si="168"/>
        <v/>
      </c>
      <c r="Y5296" s="69" t="str">
        <f t="shared" si="169"/>
        <v/>
      </c>
    </row>
    <row r="5297" spans="8:25" x14ac:dyDescent="0.25">
      <c r="H5297" s="155"/>
      <c r="I5297" s="151"/>
      <c r="J5297" s="152"/>
      <c r="K5297" s="153"/>
      <c r="L5297" s="153"/>
      <c r="M5297" s="153"/>
      <c r="N5297" s="153"/>
      <c r="O5297" s="153"/>
      <c r="P5297" s="153"/>
      <c r="Q5297" s="153"/>
      <c r="R5297" s="153"/>
      <c r="S5297" s="152"/>
      <c r="T5297" s="153"/>
      <c r="X5297" s="69" t="str">
        <f t="shared" si="168"/>
        <v/>
      </c>
      <c r="Y5297" s="69" t="str">
        <f t="shared" si="169"/>
        <v/>
      </c>
    </row>
    <row r="5298" spans="8:25" x14ac:dyDescent="0.25">
      <c r="H5298" s="155"/>
      <c r="I5298" s="151"/>
      <c r="J5298" s="152"/>
      <c r="K5298" s="153"/>
      <c r="L5298" s="153"/>
      <c r="M5298" s="153"/>
      <c r="N5298" s="153"/>
      <c r="O5298" s="153"/>
      <c r="P5298" s="153"/>
      <c r="Q5298" s="153"/>
      <c r="R5298" s="153"/>
      <c r="S5298" s="152"/>
      <c r="T5298" s="153"/>
      <c r="X5298" s="69" t="str">
        <f t="shared" si="168"/>
        <v/>
      </c>
      <c r="Y5298" s="69" t="str">
        <f t="shared" si="169"/>
        <v/>
      </c>
    </row>
    <row r="5299" spans="8:25" x14ac:dyDescent="0.25">
      <c r="H5299" s="155"/>
      <c r="I5299" s="151"/>
      <c r="J5299" s="152"/>
      <c r="K5299" s="153"/>
      <c r="L5299" s="153"/>
      <c r="M5299" s="153"/>
      <c r="N5299" s="153"/>
      <c r="O5299" s="153"/>
      <c r="P5299" s="153"/>
      <c r="Q5299" s="153"/>
      <c r="R5299" s="153"/>
      <c r="S5299" s="152"/>
      <c r="T5299" s="153"/>
      <c r="X5299" s="69" t="str">
        <f t="shared" si="168"/>
        <v/>
      </c>
      <c r="Y5299" s="69" t="str">
        <f t="shared" si="169"/>
        <v/>
      </c>
    </row>
    <row r="5300" spans="8:25" x14ac:dyDescent="0.25">
      <c r="H5300" s="155"/>
      <c r="I5300" s="151"/>
      <c r="J5300" s="152"/>
      <c r="K5300" s="153"/>
      <c r="L5300" s="153"/>
      <c r="M5300" s="153"/>
      <c r="N5300" s="153"/>
      <c r="O5300" s="153"/>
      <c r="P5300" s="153"/>
      <c r="Q5300" s="153"/>
      <c r="R5300" s="153"/>
      <c r="S5300" s="152"/>
      <c r="T5300" s="153"/>
      <c r="X5300" s="69" t="str">
        <f t="shared" si="168"/>
        <v/>
      </c>
      <c r="Y5300" s="69" t="str">
        <f t="shared" si="169"/>
        <v/>
      </c>
    </row>
    <row r="5301" spans="8:25" x14ac:dyDescent="0.25">
      <c r="H5301" s="155"/>
      <c r="I5301" s="151"/>
      <c r="J5301" s="152"/>
      <c r="K5301" s="153"/>
      <c r="L5301" s="153"/>
      <c r="M5301" s="153"/>
      <c r="N5301" s="153"/>
      <c r="O5301" s="153"/>
      <c r="P5301" s="153"/>
      <c r="Q5301" s="153"/>
      <c r="R5301" s="153"/>
      <c r="S5301" s="152"/>
      <c r="T5301" s="153"/>
      <c r="X5301" s="69" t="str">
        <f t="shared" si="168"/>
        <v/>
      </c>
      <c r="Y5301" s="69" t="str">
        <f t="shared" si="169"/>
        <v/>
      </c>
    </row>
    <row r="5302" spans="8:25" x14ac:dyDescent="0.25">
      <c r="H5302" s="155"/>
      <c r="I5302" s="151"/>
      <c r="J5302" s="152"/>
      <c r="K5302" s="153"/>
      <c r="L5302" s="153"/>
      <c r="M5302" s="153"/>
      <c r="N5302" s="153"/>
      <c r="O5302" s="153"/>
      <c r="P5302" s="153"/>
      <c r="Q5302" s="153"/>
      <c r="R5302" s="153"/>
      <c r="S5302" s="152"/>
      <c r="T5302" s="153"/>
      <c r="X5302" s="69" t="str">
        <f t="shared" si="168"/>
        <v/>
      </c>
      <c r="Y5302" s="69" t="str">
        <f t="shared" si="169"/>
        <v/>
      </c>
    </row>
    <row r="5303" spans="8:25" x14ac:dyDescent="0.25">
      <c r="H5303" s="155"/>
      <c r="I5303" s="151"/>
      <c r="J5303" s="152"/>
      <c r="K5303" s="153"/>
      <c r="L5303" s="153"/>
      <c r="M5303" s="153"/>
      <c r="N5303" s="153"/>
      <c r="O5303" s="153"/>
      <c r="P5303" s="153"/>
      <c r="Q5303" s="153"/>
      <c r="R5303" s="153"/>
      <c r="S5303" s="152"/>
      <c r="T5303" s="153"/>
      <c r="X5303" s="69" t="str">
        <f t="shared" si="168"/>
        <v/>
      </c>
      <c r="Y5303" s="69" t="str">
        <f t="shared" si="169"/>
        <v/>
      </c>
    </row>
    <row r="5304" spans="8:25" x14ac:dyDescent="0.25">
      <c r="H5304" s="155"/>
      <c r="I5304" s="151"/>
      <c r="J5304" s="152"/>
      <c r="K5304" s="153"/>
      <c r="L5304" s="153"/>
      <c r="M5304" s="153"/>
      <c r="N5304" s="153"/>
      <c r="O5304" s="153"/>
      <c r="P5304" s="153"/>
      <c r="Q5304" s="153"/>
      <c r="R5304" s="153"/>
      <c r="S5304" s="152"/>
      <c r="T5304" s="153"/>
      <c r="X5304" s="69" t="str">
        <f t="shared" si="168"/>
        <v/>
      </c>
      <c r="Y5304" s="69" t="str">
        <f t="shared" si="169"/>
        <v/>
      </c>
    </row>
    <row r="5305" spans="8:25" x14ac:dyDescent="0.25">
      <c r="H5305" s="155"/>
      <c r="I5305" s="151"/>
      <c r="J5305" s="152"/>
      <c r="K5305" s="153"/>
      <c r="L5305" s="153"/>
      <c r="M5305" s="153"/>
      <c r="N5305" s="153"/>
      <c r="O5305" s="153"/>
      <c r="P5305" s="153"/>
      <c r="Q5305" s="153"/>
      <c r="R5305" s="153"/>
      <c r="S5305" s="152"/>
      <c r="T5305" s="153"/>
      <c r="X5305" s="69" t="str">
        <f t="shared" si="168"/>
        <v/>
      </c>
      <c r="Y5305" s="69" t="str">
        <f t="shared" si="169"/>
        <v/>
      </c>
    </row>
    <row r="5306" spans="8:25" x14ac:dyDescent="0.25">
      <c r="H5306" s="155"/>
      <c r="I5306" s="151"/>
      <c r="J5306" s="152"/>
      <c r="K5306" s="153"/>
      <c r="L5306" s="153"/>
      <c r="M5306" s="153"/>
      <c r="N5306" s="153"/>
      <c r="O5306" s="153"/>
      <c r="P5306" s="153"/>
      <c r="Q5306" s="153"/>
      <c r="R5306" s="153"/>
      <c r="S5306" s="152"/>
      <c r="T5306" s="153"/>
      <c r="X5306" s="69" t="str">
        <f t="shared" si="168"/>
        <v/>
      </c>
      <c r="Y5306" s="69" t="str">
        <f t="shared" si="169"/>
        <v/>
      </c>
    </row>
    <row r="5307" spans="8:25" x14ac:dyDescent="0.25">
      <c r="H5307" s="155"/>
      <c r="I5307" s="151"/>
      <c r="J5307" s="152"/>
      <c r="K5307" s="153"/>
      <c r="L5307" s="153"/>
      <c r="M5307" s="153"/>
      <c r="N5307" s="153"/>
      <c r="O5307" s="153"/>
      <c r="P5307" s="153"/>
      <c r="Q5307" s="153"/>
      <c r="R5307" s="153"/>
      <c r="S5307" s="152"/>
      <c r="T5307" s="153"/>
      <c r="X5307" s="69" t="str">
        <f t="shared" si="168"/>
        <v/>
      </c>
      <c r="Y5307" s="69" t="str">
        <f t="shared" si="169"/>
        <v/>
      </c>
    </row>
    <row r="5308" spans="8:25" x14ac:dyDescent="0.25">
      <c r="H5308" s="155"/>
      <c r="I5308" s="151"/>
      <c r="J5308" s="152"/>
      <c r="K5308" s="153"/>
      <c r="L5308" s="153"/>
      <c r="M5308" s="153"/>
      <c r="N5308" s="153"/>
      <c r="O5308" s="153"/>
      <c r="P5308" s="153"/>
      <c r="Q5308" s="153"/>
      <c r="R5308" s="153"/>
      <c r="S5308" s="152"/>
      <c r="T5308" s="153"/>
      <c r="X5308" s="69" t="str">
        <f t="shared" si="168"/>
        <v/>
      </c>
      <c r="Y5308" s="69" t="str">
        <f t="shared" si="169"/>
        <v/>
      </c>
    </row>
    <row r="5309" spans="8:25" x14ac:dyDescent="0.25">
      <c r="H5309" s="155"/>
      <c r="I5309" s="151"/>
      <c r="J5309" s="152"/>
      <c r="K5309" s="153"/>
      <c r="L5309" s="153"/>
      <c r="M5309" s="153"/>
      <c r="N5309" s="153"/>
      <c r="O5309" s="153"/>
      <c r="P5309" s="153"/>
      <c r="Q5309" s="153"/>
      <c r="R5309" s="153"/>
      <c r="S5309" s="152"/>
      <c r="T5309" s="153"/>
      <c r="X5309" s="69" t="str">
        <f t="shared" si="168"/>
        <v/>
      </c>
      <c r="Y5309" s="69" t="str">
        <f t="shared" si="169"/>
        <v/>
      </c>
    </row>
    <row r="5310" spans="8:25" x14ac:dyDescent="0.25">
      <c r="H5310" s="155"/>
      <c r="I5310" s="151"/>
      <c r="J5310" s="152"/>
      <c r="K5310" s="153"/>
      <c r="L5310" s="153"/>
      <c r="M5310" s="153"/>
      <c r="N5310" s="153"/>
      <c r="O5310" s="153"/>
      <c r="P5310" s="153"/>
      <c r="Q5310" s="153"/>
      <c r="R5310" s="153"/>
      <c r="S5310" s="152"/>
      <c r="T5310" s="153"/>
      <c r="X5310" s="69" t="str">
        <f t="shared" si="168"/>
        <v/>
      </c>
      <c r="Y5310" s="69" t="str">
        <f t="shared" si="169"/>
        <v/>
      </c>
    </row>
    <row r="5311" spans="8:25" x14ac:dyDescent="0.25">
      <c r="H5311" s="155"/>
      <c r="I5311" s="151"/>
      <c r="J5311" s="152"/>
      <c r="K5311" s="153"/>
      <c r="L5311" s="153"/>
      <c r="M5311" s="153"/>
      <c r="N5311" s="153"/>
      <c r="O5311" s="153"/>
      <c r="P5311" s="153"/>
      <c r="Q5311" s="153"/>
      <c r="R5311" s="153"/>
      <c r="S5311" s="152"/>
      <c r="T5311" s="153"/>
      <c r="X5311" s="69" t="str">
        <f t="shared" si="168"/>
        <v/>
      </c>
      <c r="Y5311" s="69" t="str">
        <f t="shared" si="169"/>
        <v/>
      </c>
    </row>
    <row r="5312" spans="8:25" x14ac:dyDescent="0.25">
      <c r="H5312" s="155"/>
      <c r="I5312" s="151"/>
      <c r="J5312" s="152"/>
      <c r="K5312" s="153"/>
      <c r="L5312" s="153"/>
      <c r="M5312" s="153"/>
      <c r="N5312" s="153"/>
      <c r="O5312" s="153"/>
      <c r="P5312" s="153"/>
      <c r="Q5312" s="153"/>
      <c r="R5312" s="153"/>
      <c r="S5312" s="152"/>
      <c r="T5312" s="153"/>
      <c r="X5312" s="69" t="str">
        <f t="shared" si="168"/>
        <v/>
      </c>
      <c r="Y5312" s="69" t="str">
        <f t="shared" si="169"/>
        <v/>
      </c>
    </row>
    <row r="5313" spans="8:25" x14ac:dyDescent="0.25">
      <c r="H5313" s="155"/>
      <c r="I5313" s="151"/>
      <c r="J5313" s="152"/>
      <c r="K5313" s="153"/>
      <c r="L5313" s="153"/>
      <c r="M5313" s="153"/>
      <c r="N5313" s="153"/>
      <c r="O5313" s="153"/>
      <c r="P5313" s="153"/>
      <c r="Q5313" s="153"/>
      <c r="R5313" s="153"/>
      <c r="S5313" s="152"/>
      <c r="T5313" s="153"/>
      <c r="X5313" s="69" t="str">
        <f t="shared" si="168"/>
        <v/>
      </c>
      <c r="Y5313" s="69" t="str">
        <f t="shared" si="169"/>
        <v/>
      </c>
    </row>
    <row r="5314" spans="8:25" x14ac:dyDescent="0.25">
      <c r="H5314" s="155"/>
      <c r="I5314" s="151"/>
      <c r="J5314" s="152"/>
      <c r="K5314" s="153"/>
      <c r="L5314" s="153"/>
      <c r="M5314" s="153"/>
      <c r="N5314" s="153"/>
      <c r="O5314" s="153"/>
      <c r="P5314" s="153"/>
      <c r="Q5314" s="153"/>
      <c r="R5314" s="153"/>
      <c r="S5314" s="152"/>
      <c r="T5314" s="153"/>
      <c r="X5314" s="69" t="str">
        <f t="shared" ref="X5314:X5377" si="170">IF(W5314&lt;&gt;"",W5314-I5314,"")</f>
        <v/>
      </c>
      <c r="Y5314" s="69" t="str">
        <f t="shared" si="169"/>
        <v/>
      </c>
    </row>
    <row r="5315" spans="8:25" x14ac:dyDescent="0.25">
      <c r="H5315" s="155"/>
      <c r="I5315" s="151"/>
      <c r="J5315" s="152"/>
      <c r="K5315" s="153"/>
      <c r="L5315" s="153"/>
      <c r="M5315" s="153"/>
      <c r="N5315" s="153"/>
      <c r="O5315" s="153"/>
      <c r="P5315" s="153"/>
      <c r="Q5315" s="153"/>
      <c r="R5315" s="153"/>
      <c r="S5315" s="152"/>
      <c r="T5315" s="153"/>
      <c r="X5315" s="69" t="str">
        <f t="shared" si="170"/>
        <v/>
      </c>
      <c r="Y5315" s="69" t="str">
        <f t="shared" ref="Y5315:Y5378" si="171">IF(X5315&lt;&gt;"",IF(X5315&lt;365,"&lt; 1 year",IF(X5315&lt;730,"1-2",IF(X5315&lt;1095,"2-3",IF(X5315&lt;1460,"3-4",IF(X5315&lt;1825,"4-5","5+"))))),"")</f>
        <v/>
      </c>
    </row>
    <row r="5316" spans="8:25" x14ac:dyDescent="0.25">
      <c r="H5316" s="155"/>
      <c r="I5316" s="151"/>
      <c r="J5316" s="152"/>
      <c r="K5316" s="153"/>
      <c r="L5316" s="153"/>
      <c r="M5316" s="153"/>
      <c r="N5316" s="153"/>
      <c r="O5316" s="153"/>
      <c r="P5316" s="153"/>
      <c r="Q5316" s="153"/>
      <c r="R5316" s="153"/>
      <c r="S5316" s="152"/>
      <c r="T5316" s="153"/>
      <c r="X5316" s="69" t="str">
        <f t="shared" si="170"/>
        <v/>
      </c>
      <c r="Y5316" s="69" t="str">
        <f t="shared" si="171"/>
        <v/>
      </c>
    </row>
    <row r="5317" spans="8:25" x14ac:dyDescent="0.25">
      <c r="H5317" s="155"/>
      <c r="I5317" s="151"/>
      <c r="J5317" s="152"/>
      <c r="K5317" s="153"/>
      <c r="L5317" s="153"/>
      <c r="M5317" s="153"/>
      <c r="N5317" s="153"/>
      <c r="O5317" s="153"/>
      <c r="P5317" s="153"/>
      <c r="Q5317" s="153"/>
      <c r="R5317" s="153"/>
      <c r="S5317" s="152"/>
      <c r="T5317" s="153"/>
      <c r="X5317" s="69" t="str">
        <f t="shared" si="170"/>
        <v/>
      </c>
      <c r="Y5317" s="69" t="str">
        <f t="shared" si="171"/>
        <v/>
      </c>
    </row>
    <row r="5318" spans="8:25" x14ac:dyDescent="0.25">
      <c r="H5318" s="155"/>
      <c r="I5318" s="151"/>
      <c r="J5318" s="152"/>
      <c r="K5318" s="153"/>
      <c r="L5318" s="153"/>
      <c r="M5318" s="153"/>
      <c r="N5318" s="153"/>
      <c r="O5318" s="153"/>
      <c r="P5318" s="153"/>
      <c r="Q5318" s="153"/>
      <c r="R5318" s="153"/>
      <c r="S5318" s="152"/>
      <c r="T5318" s="153"/>
      <c r="X5318" s="69" t="str">
        <f t="shared" si="170"/>
        <v/>
      </c>
      <c r="Y5318" s="69" t="str">
        <f t="shared" si="171"/>
        <v/>
      </c>
    </row>
    <row r="5319" spans="8:25" x14ac:dyDescent="0.25">
      <c r="H5319" s="155"/>
      <c r="I5319" s="151"/>
      <c r="J5319" s="152"/>
      <c r="K5319" s="153"/>
      <c r="L5319" s="153"/>
      <c r="M5319" s="153"/>
      <c r="N5319" s="153"/>
      <c r="O5319" s="153"/>
      <c r="P5319" s="153"/>
      <c r="Q5319" s="153"/>
      <c r="R5319" s="153"/>
      <c r="S5319" s="152"/>
      <c r="T5319" s="153"/>
      <c r="X5319" s="69" t="str">
        <f t="shared" si="170"/>
        <v/>
      </c>
      <c r="Y5319" s="69" t="str">
        <f t="shared" si="171"/>
        <v/>
      </c>
    </row>
    <row r="5320" spans="8:25" x14ac:dyDescent="0.25">
      <c r="H5320" s="155"/>
      <c r="I5320" s="151"/>
      <c r="J5320" s="152"/>
      <c r="K5320" s="153"/>
      <c r="L5320" s="153"/>
      <c r="M5320" s="153"/>
      <c r="N5320" s="153"/>
      <c r="O5320" s="153"/>
      <c r="P5320" s="153"/>
      <c r="Q5320" s="153"/>
      <c r="R5320" s="153"/>
      <c r="S5320" s="152"/>
      <c r="T5320" s="153"/>
      <c r="X5320" s="69" t="str">
        <f t="shared" si="170"/>
        <v/>
      </c>
      <c r="Y5320" s="69" t="str">
        <f t="shared" si="171"/>
        <v/>
      </c>
    </row>
    <row r="5321" spans="8:25" x14ac:dyDescent="0.25">
      <c r="H5321" s="155"/>
      <c r="I5321" s="151"/>
      <c r="J5321" s="152"/>
      <c r="K5321" s="153"/>
      <c r="L5321" s="153"/>
      <c r="M5321" s="153"/>
      <c r="N5321" s="153"/>
      <c r="O5321" s="153"/>
      <c r="P5321" s="153"/>
      <c r="Q5321" s="153"/>
      <c r="R5321" s="153"/>
      <c r="S5321" s="152"/>
      <c r="T5321" s="153"/>
      <c r="X5321" s="69" t="str">
        <f t="shared" si="170"/>
        <v/>
      </c>
      <c r="Y5321" s="69" t="str">
        <f t="shared" si="171"/>
        <v/>
      </c>
    </row>
    <row r="5322" spans="8:25" x14ac:dyDescent="0.25">
      <c r="H5322" s="155"/>
      <c r="I5322" s="151"/>
      <c r="J5322" s="152"/>
      <c r="K5322" s="153"/>
      <c r="L5322" s="153"/>
      <c r="M5322" s="153"/>
      <c r="N5322" s="153"/>
      <c r="O5322" s="153"/>
      <c r="P5322" s="153"/>
      <c r="Q5322" s="153"/>
      <c r="R5322" s="153"/>
      <c r="S5322" s="152"/>
      <c r="T5322" s="153"/>
      <c r="X5322" s="69" t="str">
        <f t="shared" si="170"/>
        <v/>
      </c>
      <c r="Y5322" s="69" t="str">
        <f t="shared" si="171"/>
        <v/>
      </c>
    </row>
    <row r="5323" spans="8:25" x14ac:dyDescent="0.25">
      <c r="H5323" s="155"/>
      <c r="I5323" s="151"/>
      <c r="J5323" s="152"/>
      <c r="K5323" s="153"/>
      <c r="L5323" s="153"/>
      <c r="M5323" s="153"/>
      <c r="N5323" s="153"/>
      <c r="O5323" s="153"/>
      <c r="P5323" s="153"/>
      <c r="Q5323" s="153"/>
      <c r="R5323" s="153"/>
      <c r="S5323" s="152"/>
      <c r="T5323" s="153"/>
      <c r="X5323" s="69" t="str">
        <f t="shared" si="170"/>
        <v/>
      </c>
      <c r="Y5323" s="69" t="str">
        <f t="shared" si="171"/>
        <v/>
      </c>
    </row>
    <row r="5324" spans="8:25" x14ac:dyDescent="0.25">
      <c r="H5324" s="155"/>
      <c r="I5324" s="151"/>
      <c r="J5324" s="152"/>
      <c r="K5324" s="153"/>
      <c r="L5324" s="153"/>
      <c r="M5324" s="153"/>
      <c r="N5324" s="153"/>
      <c r="O5324" s="153"/>
      <c r="P5324" s="153"/>
      <c r="Q5324" s="153"/>
      <c r="R5324" s="153"/>
      <c r="S5324" s="152"/>
      <c r="T5324" s="153"/>
      <c r="X5324" s="69" t="str">
        <f t="shared" si="170"/>
        <v/>
      </c>
      <c r="Y5324" s="69" t="str">
        <f t="shared" si="171"/>
        <v/>
      </c>
    </row>
    <row r="5325" spans="8:25" x14ac:dyDescent="0.25">
      <c r="H5325" s="155"/>
      <c r="I5325" s="151"/>
      <c r="J5325" s="152"/>
      <c r="K5325" s="153"/>
      <c r="L5325" s="153"/>
      <c r="M5325" s="153"/>
      <c r="N5325" s="153"/>
      <c r="O5325" s="153"/>
      <c r="P5325" s="153"/>
      <c r="Q5325" s="153"/>
      <c r="R5325" s="153"/>
      <c r="S5325" s="152"/>
      <c r="T5325" s="153"/>
      <c r="X5325" s="69" t="str">
        <f t="shared" si="170"/>
        <v/>
      </c>
      <c r="Y5325" s="69" t="str">
        <f t="shared" si="171"/>
        <v/>
      </c>
    </row>
    <row r="5326" spans="8:25" x14ac:dyDescent="0.25">
      <c r="H5326" s="155"/>
      <c r="I5326" s="151"/>
      <c r="J5326" s="152"/>
      <c r="K5326" s="153"/>
      <c r="L5326" s="153"/>
      <c r="M5326" s="153"/>
      <c r="N5326" s="153"/>
      <c r="O5326" s="153"/>
      <c r="P5326" s="153"/>
      <c r="Q5326" s="153"/>
      <c r="R5326" s="153"/>
      <c r="S5326" s="152"/>
      <c r="T5326" s="153"/>
      <c r="X5326" s="69" t="str">
        <f t="shared" si="170"/>
        <v/>
      </c>
      <c r="Y5326" s="69" t="str">
        <f t="shared" si="171"/>
        <v/>
      </c>
    </row>
    <row r="5327" spans="8:25" x14ac:dyDescent="0.25">
      <c r="H5327" s="155"/>
      <c r="I5327" s="151"/>
      <c r="J5327" s="152"/>
      <c r="K5327" s="153"/>
      <c r="L5327" s="153"/>
      <c r="M5327" s="153"/>
      <c r="N5327" s="153"/>
      <c r="O5327" s="153"/>
      <c r="P5327" s="153"/>
      <c r="Q5327" s="153"/>
      <c r="R5327" s="153"/>
      <c r="S5327" s="152"/>
      <c r="T5327" s="153"/>
      <c r="X5327" s="69" t="str">
        <f t="shared" si="170"/>
        <v/>
      </c>
      <c r="Y5327" s="69" t="str">
        <f t="shared" si="171"/>
        <v/>
      </c>
    </row>
    <row r="5328" spans="8:25" x14ac:dyDescent="0.25">
      <c r="H5328" s="155"/>
      <c r="I5328" s="151"/>
      <c r="J5328" s="152"/>
      <c r="K5328" s="153"/>
      <c r="L5328" s="153"/>
      <c r="M5328" s="153"/>
      <c r="N5328" s="153"/>
      <c r="O5328" s="153"/>
      <c r="P5328" s="153"/>
      <c r="Q5328" s="153"/>
      <c r="R5328" s="153"/>
      <c r="S5328" s="152"/>
      <c r="T5328" s="153"/>
      <c r="X5328" s="69" t="str">
        <f t="shared" si="170"/>
        <v/>
      </c>
      <c r="Y5328" s="69" t="str">
        <f t="shared" si="171"/>
        <v/>
      </c>
    </row>
    <row r="5329" spans="8:25" x14ac:dyDescent="0.25">
      <c r="H5329" s="155"/>
      <c r="I5329" s="151"/>
      <c r="J5329" s="152"/>
      <c r="K5329" s="153"/>
      <c r="L5329" s="153"/>
      <c r="M5329" s="153"/>
      <c r="N5329" s="153"/>
      <c r="O5329" s="153"/>
      <c r="P5329" s="153"/>
      <c r="Q5329" s="153"/>
      <c r="R5329" s="153"/>
      <c r="S5329" s="152"/>
      <c r="T5329" s="153"/>
      <c r="X5329" s="69" t="str">
        <f t="shared" si="170"/>
        <v/>
      </c>
      <c r="Y5329" s="69" t="str">
        <f t="shared" si="171"/>
        <v/>
      </c>
    </row>
    <row r="5330" spans="8:25" x14ac:dyDescent="0.25">
      <c r="H5330" s="155"/>
      <c r="I5330" s="151"/>
      <c r="J5330" s="152"/>
      <c r="K5330" s="153"/>
      <c r="L5330" s="153"/>
      <c r="M5330" s="153"/>
      <c r="N5330" s="153"/>
      <c r="O5330" s="153"/>
      <c r="P5330" s="153"/>
      <c r="Q5330" s="153"/>
      <c r="R5330" s="153"/>
      <c r="S5330" s="152"/>
      <c r="T5330" s="153"/>
      <c r="X5330" s="69" t="str">
        <f t="shared" si="170"/>
        <v/>
      </c>
      <c r="Y5330" s="69" t="str">
        <f t="shared" si="171"/>
        <v/>
      </c>
    </row>
    <row r="5331" spans="8:25" x14ac:dyDescent="0.25">
      <c r="H5331" s="155"/>
      <c r="I5331" s="151"/>
      <c r="J5331" s="152"/>
      <c r="K5331" s="153"/>
      <c r="L5331" s="153"/>
      <c r="M5331" s="153"/>
      <c r="N5331" s="153"/>
      <c r="O5331" s="153"/>
      <c r="P5331" s="153"/>
      <c r="Q5331" s="153"/>
      <c r="R5331" s="153"/>
      <c r="S5331" s="152"/>
      <c r="T5331" s="153"/>
      <c r="X5331" s="69" t="str">
        <f t="shared" si="170"/>
        <v/>
      </c>
      <c r="Y5331" s="69" t="str">
        <f t="shared" si="171"/>
        <v/>
      </c>
    </row>
    <row r="5332" spans="8:25" x14ac:dyDescent="0.25">
      <c r="H5332" s="155"/>
      <c r="I5332" s="151"/>
      <c r="J5332" s="152"/>
      <c r="K5332" s="153"/>
      <c r="L5332" s="153"/>
      <c r="M5332" s="153"/>
      <c r="N5332" s="153"/>
      <c r="O5332" s="153"/>
      <c r="P5332" s="153"/>
      <c r="Q5332" s="153"/>
      <c r="R5332" s="153"/>
      <c r="S5332" s="152"/>
      <c r="T5332" s="153"/>
      <c r="X5332" s="69" t="str">
        <f t="shared" si="170"/>
        <v/>
      </c>
      <c r="Y5332" s="69" t="str">
        <f t="shared" si="171"/>
        <v/>
      </c>
    </row>
    <row r="5333" spans="8:25" x14ac:dyDescent="0.25">
      <c r="H5333" s="155"/>
      <c r="I5333" s="151"/>
      <c r="J5333" s="152"/>
      <c r="K5333" s="153"/>
      <c r="L5333" s="153"/>
      <c r="M5333" s="153"/>
      <c r="N5333" s="153"/>
      <c r="O5333" s="153"/>
      <c r="P5333" s="153"/>
      <c r="Q5333" s="153"/>
      <c r="R5333" s="153"/>
      <c r="S5333" s="152"/>
      <c r="T5333" s="153"/>
      <c r="X5333" s="69" t="str">
        <f t="shared" si="170"/>
        <v/>
      </c>
      <c r="Y5333" s="69" t="str">
        <f t="shared" si="171"/>
        <v/>
      </c>
    </row>
    <row r="5334" spans="8:25" x14ac:dyDescent="0.25">
      <c r="H5334" s="155"/>
      <c r="I5334" s="151"/>
      <c r="J5334" s="152"/>
      <c r="K5334" s="153"/>
      <c r="L5334" s="153"/>
      <c r="M5334" s="153"/>
      <c r="N5334" s="153"/>
      <c r="O5334" s="153"/>
      <c r="P5334" s="153"/>
      <c r="Q5334" s="153"/>
      <c r="R5334" s="153"/>
      <c r="S5334" s="152"/>
      <c r="T5334" s="153"/>
      <c r="X5334" s="69" t="str">
        <f t="shared" si="170"/>
        <v/>
      </c>
      <c r="Y5334" s="69" t="str">
        <f t="shared" si="171"/>
        <v/>
      </c>
    </row>
    <row r="5335" spans="8:25" x14ac:dyDescent="0.25">
      <c r="H5335" s="155"/>
      <c r="I5335" s="151"/>
      <c r="J5335" s="152"/>
      <c r="K5335" s="153"/>
      <c r="L5335" s="153"/>
      <c r="M5335" s="153"/>
      <c r="N5335" s="153"/>
      <c r="O5335" s="153"/>
      <c r="P5335" s="153"/>
      <c r="Q5335" s="153"/>
      <c r="R5335" s="153"/>
      <c r="S5335" s="152"/>
      <c r="T5335" s="153"/>
      <c r="X5335" s="69" t="str">
        <f t="shared" si="170"/>
        <v/>
      </c>
      <c r="Y5335" s="69" t="str">
        <f t="shared" si="171"/>
        <v/>
      </c>
    </row>
    <row r="5336" spans="8:25" x14ac:dyDescent="0.25">
      <c r="H5336" s="155"/>
      <c r="I5336" s="151"/>
      <c r="J5336" s="152"/>
      <c r="K5336" s="153"/>
      <c r="L5336" s="153"/>
      <c r="M5336" s="153"/>
      <c r="N5336" s="153"/>
      <c r="O5336" s="153"/>
      <c r="P5336" s="153"/>
      <c r="Q5336" s="153"/>
      <c r="R5336" s="153"/>
      <c r="S5336" s="152"/>
      <c r="T5336" s="153"/>
      <c r="X5336" s="69" t="str">
        <f t="shared" si="170"/>
        <v/>
      </c>
      <c r="Y5336" s="69" t="str">
        <f t="shared" si="171"/>
        <v/>
      </c>
    </row>
    <row r="5337" spans="8:25" x14ac:dyDescent="0.25">
      <c r="H5337" s="155"/>
      <c r="I5337" s="151"/>
      <c r="J5337" s="152"/>
      <c r="K5337" s="153"/>
      <c r="L5337" s="153"/>
      <c r="M5337" s="153"/>
      <c r="N5337" s="153"/>
      <c r="O5337" s="153"/>
      <c r="P5337" s="153"/>
      <c r="Q5337" s="153"/>
      <c r="R5337" s="153"/>
      <c r="S5337" s="152"/>
      <c r="T5337" s="153"/>
      <c r="X5337" s="69" t="str">
        <f t="shared" si="170"/>
        <v/>
      </c>
      <c r="Y5337" s="69" t="str">
        <f t="shared" si="171"/>
        <v/>
      </c>
    </row>
    <row r="5338" spans="8:25" x14ac:dyDescent="0.25">
      <c r="H5338" s="155"/>
      <c r="I5338" s="151"/>
      <c r="J5338" s="152"/>
      <c r="K5338" s="153"/>
      <c r="L5338" s="153"/>
      <c r="M5338" s="153"/>
      <c r="N5338" s="153"/>
      <c r="O5338" s="153"/>
      <c r="P5338" s="153"/>
      <c r="Q5338" s="153"/>
      <c r="R5338" s="153"/>
      <c r="S5338" s="152"/>
      <c r="T5338" s="153"/>
      <c r="X5338" s="69" t="str">
        <f t="shared" si="170"/>
        <v/>
      </c>
      <c r="Y5338" s="69" t="str">
        <f t="shared" si="171"/>
        <v/>
      </c>
    </row>
    <row r="5339" spans="8:25" x14ac:dyDescent="0.25">
      <c r="H5339" s="155"/>
      <c r="I5339" s="151"/>
      <c r="J5339" s="152"/>
      <c r="K5339" s="153"/>
      <c r="L5339" s="153"/>
      <c r="M5339" s="153"/>
      <c r="N5339" s="153"/>
      <c r="O5339" s="153"/>
      <c r="P5339" s="153"/>
      <c r="Q5339" s="153"/>
      <c r="R5339" s="153"/>
      <c r="S5339" s="152"/>
      <c r="T5339" s="153"/>
      <c r="X5339" s="69" t="str">
        <f t="shared" si="170"/>
        <v/>
      </c>
      <c r="Y5339" s="69" t="str">
        <f t="shared" si="171"/>
        <v/>
      </c>
    </row>
    <row r="5340" spans="8:25" x14ac:dyDescent="0.25">
      <c r="H5340" s="155"/>
      <c r="I5340" s="151"/>
      <c r="J5340" s="152"/>
      <c r="K5340" s="153"/>
      <c r="L5340" s="153"/>
      <c r="M5340" s="153"/>
      <c r="N5340" s="153"/>
      <c r="O5340" s="153"/>
      <c r="P5340" s="153"/>
      <c r="Q5340" s="153"/>
      <c r="R5340" s="153"/>
      <c r="S5340" s="152"/>
      <c r="T5340" s="153"/>
      <c r="X5340" s="69" t="str">
        <f t="shared" si="170"/>
        <v/>
      </c>
      <c r="Y5340" s="69" t="str">
        <f t="shared" si="171"/>
        <v/>
      </c>
    </row>
    <row r="5341" spans="8:25" x14ac:dyDescent="0.25">
      <c r="H5341" s="155"/>
      <c r="I5341" s="151"/>
      <c r="J5341" s="152"/>
      <c r="K5341" s="153"/>
      <c r="L5341" s="153"/>
      <c r="M5341" s="153"/>
      <c r="N5341" s="153"/>
      <c r="O5341" s="153"/>
      <c r="P5341" s="153"/>
      <c r="Q5341" s="153"/>
      <c r="R5341" s="153"/>
      <c r="S5341" s="152"/>
      <c r="T5341" s="153"/>
      <c r="X5341" s="69" t="str">
        <f t="shared" si="170"/>
        <v/>
      </c>
      <c r="Y5341" s="69" t="str">
        <f t="shared" si="171"/>
        <v/>
      </c>
    </row>
    <row r="5342" spans="8:25" x14ac:dyDescent="0.25">
      <c r="H5342" s="155"/>
      <c r="I5342" s="151"/>
      <c r="J5342" s="152"/>
      <c r="K5342" s="153"/>
      <c r="L5342" s="153"/>
      <c r="M5342" s="153"/>
      <c r="N5342" s="153"/>
      <c r="O5342" s="153"/>
      <c r="P5342" s="153"/>
      <c r="Q5342" s="153"/>
      <c r="R5342" s="153"/>
      <c r="S5342" s="152"/>
      <c r="T5342" s="153"/>
      <c r="X5342" s="69" t="str">
        <f t="shared" si="170"/>
        <v/>
      </c>
      <c r="Y5342" s="69" t="str">
        <f t="shared" si="171"/>
        <v/>
      </c>
    </row>
    <row r="5343" spans="8:25" x14ac:dyDescent="0.25">
      <c r="H5343" s="155"/>
      <c r="I5343" s="151"/>
      <c r="J5343" s="152"/>
      <c r="K5343" s="153"/>
      <c r="L5343" s="153"/>
      <c r="M5343" s="153"/>
      <c r="N5343" s="153"/>
      <c r="O5343" s="153"/>
      <c r="P5343" s="153"/>
      <c r="Q5343" s="153"/>
      <c r="R5343" s="153"/>
      <c r="S5343" s="152"/>
      <c r="T5343" s="153"/>
      <c r="X5343" s="69" t="str">
        <f t="shared" si="170"/>
        <v/>
      </c>
      <c r="Y5343" s="69" t="str">
        <f t="shared" si="171"/>
        <v/>
      </c>
    </row>
    <row r="5344" spans="8:25" x14ac:dyDescent="0.25">
      <c r="H5344" s="155"/>
      <c r="I5344" s="151"/>
      <c r="J5344" s="152"/>
      <c r="K5344" s="153"/>
      <c r="L5344" s="153"/>
      <c r="M5344" s="153"/>
      <c r="N5344" s="153"/>
      <c r="O5344" s="153"/>
      <c r="P5344" s="153"/>
      <c r="Q5344" s="153"/>
      <c r="R5344" s="153"/>
      <c r="S5344" s="152"/>
      <c r="T5344" s="153"/>
      <c r="X5344" s="69" t="str">
        <f t="shared" si="170"/>
        <v/>
      </c>
      <c r="Y5344" s="69" t="str">
        <f t="shared" si="171"/>
        <v/>
      </c>
    </row>
    <row r="5345" spans="8:25" x14ac:dyDescent="0.25">
      <c r="H5345" s="155"/>
      <c r="I5345" s="151"/>
      <c r="J5345" s="152"/>
      <c r="K5345" s="153"/>
      <c r="L5345" s="153"/>
      <c r="M5345" s="153"/>
      <c r="N5345" s="153"/>
      <c r="O5345" s="153"/>
      <c r="P5345" s="153"/>
      <c r="Q5345" s="153"/>
      <c r="R5345" s="153"/>
      <c r="S5345" s="152"/>
      <c r="T5345" s="153"/>
      <c r="X5345" s="69" t="str">
        <f t="shared" si="170"/>
        <v/>
      </c>
      <c r="Y5345" s="69" t="str">
        <f t="shared" si="171"/>
        <v/>
      </c>
    </row>
    <row r="5346" spans="8:25" x14ac:dyDescent="0.25">
      <c r="H5346" s="155"/>
      <c r="I5346" s="151"/>
      <c r="J5346" s="152"/>
      <c r="K5346" s="153"/>
      <c r="L5346" s="153"/>
      <c r="M5346" s="153"/>
      <c r="N5346" s="153"/>
      <c r="O5346" s="153"/>
      <c r="P5346" s="153"/>
      <c r="Q5346" s="153"/>
      <c r="R5346" s="153"/>
      <c r="S5346" s="152"/>
      <c r="T5346" s="153"/>
      <c r="X5346" s="69" t="str">
        <f t="shared" si="170"/>
        <v/>
      </c>
      <c r="Y5346" s="69" t="str">
        <f t="shared" si="171"/>
        <v/>
      </c>
    </row>
    <row r="5347" spans="8:25" x14ac:dyDescent="0.25">
      <c r="H5347" s="155"/>
      <c r="I5347" s="151"/>
      <c r="J5347" s="152"/>
      <c r="K5347" s="153"/>
      <c r="L5347" s="153"/>
      <c r="M5347" s="153"/>
      <c r="N5347" s="153"/>
      <c r="O5347" s="153"/>
      <c r="P5347" s="153"/>
      <c r="Q5347" s="153"/>
      <c r="R5347" s="153"/>
      <c r="S5347" s="152"/>
      <c r="T5347" s="153"/>
      <c r="X5347" s="69" t="str">
        <f t="shared" si="170"/>
        <v/>
      </c>
      <c r="Y5347" s="69" t="str">
        <f t="shared" si="171"/>
        <v/>
      </c>
    </row>
    <row r="5348" spans="8:25" x14ac:dyDescent="0.25">
      <c r="H5348" s="155"/>
      <c r="I5348" s="151"/>
      <c r="J5348" s="152"/>
      <c r="K5348" s="153"/>
      <c r="L5348" s="153"/>
      <c r="M5348" s="153"/>
      <c r="N5348" s="153"/>
      <c r="O5348" s="153"/>
      <c r="P5348" s="153"/>
      <c r="Q5348" s="153"/>
      <c r="R5348" s="153"/>
      <c r="S5348" s="152"/>
      <c r="T5348" s="153"/>
      <c r="X5348" s="69" t="str">
        <f t="shared" si="170"/>
        <v/>
      </c>
      <c r="Y5348" s="69" t="str">
        <f t="shared" si="171"/>
        <v/>
      </c>
    </row>
    <row r="5349" spans="8:25" x14ac:dyDescent="0.25">
      <c r="H5349" s="155"/>
      <c r="I5349" s="151"/>
      <c r="J5349" s="152"/>
      <c r="K5349" s="153"/>
      <c r="L5349" s="153"/>
      <c r="M5349" s="153"/>
      <c r="N5349" s="153"/>
      <c r="O5349" s="153"/>
      <c r="P5349" s="153"/>
      <c r="Q5349" s="153"/>
      <c r="R5349" s="153"/>
      <c r="S5349" s="152"/>
      <c r="T5349" s="153"/>
      <c r="X5349" s="69" t="str">
        <f t="shared" si="170"/>
        <v/>
      </c>
      <c r="Y5349" s="69" t="str">
        <f t="shared" si="171"/>
        <v/>
      </c>
    </row>
    <row r="5350" spans="8:25" x14ac:dyDescent="0.25">
      <c r="H5350" s="155"/>
      <c r="I5350" s="151"/>
      <c r="J5350" s="152"/>
      <c r="K5350" s="153"/>
      <c r="L5350" s="153"/>
      <c r="M5350" s="153"/>
      <c r="N5350" s="153"/>
      <c r="O5350" s="153"/>
      <c r="P5350" s="153"/>
      <c r="Q5350" s="153"/>
      <c r="R5350" s="153"/>
      <c r="S5350" s="152"/>
      <c r="T5350" s="153"/>
      <c r="X5350" s="69" t="str">
        <f t="shared" si="170"/>
        <v/>
      </c>
      <c r="Y5350" s="69" t="str">
        <f t="shared" si="171"/>
        <v/>
      </c>
    </row>
    <row r="5351" spans="8:25" x14ac:dyDescent="0.25">
      <c r="H5351" s="155"/>
      <c r="I5351" s="151"/>
      <c r="J5351" s="152"/>
      <c r="K5351" s="153"/>
      <c r="L5351" s="153"/>
      <c r="M5351" s="153"/>
      <c r="N5351" s="153"/>
      <c r="O5351" s="153"/>
      <c r="P5351" s="153"/>
      <c r="Q5351" s="153"/>
      <c r="R5351" s="153"/>
      <c r="S5351" s="152"/>
      <c r="T5351" s="153"/>
      <c r="X5351" s="69" t="str">
        <f t="shared" si="170"/>
        <v/>
      </c>
      <c r="Y5351" s="69" t="str">
        <f t="shared" si="171"/>
        <v/>
      </c>
    </row>
    <row r="5352" spans="8:25" x14ac:dyDescent="0.25">
      <c r="H5352" s="155"/>
      <c r="I5352" s="151"/>
      <c r="J5352" s="152"/>
      <c r="K5352" s="153"/>
      <c r="L5352" s="153"/>
      <c r="M5352" s="153"/>
      <c r="N5352" s="153"/>
      <c r="O5352" s="153"/>
      <c r="P5352" s="153"/>
      <c r="Q5352" s="153"/>
      <c r="R5352" s="153"/>
      <c r="S5352" s="152"/>
      <c r="T5352" s="153"/>
      <c r="X5352" s="69" t="str">
        <f t="shared" si="170"/>
        <v/>
      </c>
      <c r="Y5352" s="69" t="str">
        <f t="shared" si="171"/>
        <v/>
      </c>
    </row>
    <row r="5353" spans="8:25" x14ac:dyDescent="0.25">
      <c r="H5353" s="155"/>
      <c r="I5353" s="151"/>
      <c r="J5353" s="152"/>
      <c r="K5353" s="153"/>
      <c r="L5353" s="153"/>
      <c r="M5353" s="153"/>
      <c r="N5353" s="153"/>
      <c r="O5353" s="153"/>
      <c r="P5353" s="153"/>
      <c r="Q5353" s="153"/>
      <c r="R5353" s="153"/>
      <c r="S5353" s="152"/>
      <c r="T5353" s="153"/>
      <c r="X5353" s="69" t="str">
        <f t="shared" si="170"/>
        <v/>
      </c>
      <c r="Y5353" s="69" t="str">
        <f t="shared" si="171"/>
        <v/>
      </c>
    </row>
    <row r="5354" spans="8:25" x14ac:dyDescent="0.25">
      <c r="H5354" s="155"/>
      <c r="I5354" s="151"/>
      <c r="J5354" s="152"/>
      <c r="K5354" s="153"/>
      <c r="L5354" s="153"/>
      <c r="M5354" s="153"/>
      <c r="N5354" s="153"/>
      <c r="O5354" s="153"/>
      <c r="P5354" s="153"/>
      <c r="Q5354" s="153"/>
      <c r="R5354" s="153"/>
      <c r="S5354" s="152"/>
      <c r="T5354" s="153"/>
      <c r="X5354" s="69" t="str">
        <f t="shared" si="170"/>
        <v/>
      </c>
      <c r="Y5354" s="69" t="str">
        <f t="shared" si="171"/>
        <v/>
      </c>
    </row>
    <row r="5355" spans="8:25" x14ac:dyDescent="0.25">
      <c r="H5355" s="155"/>
      <c r="I5355" s="151"/>
      <c r="J5355" s="152"/>
      <c r="K5355" s="153"/>
      <c r="L5355" s="153"/>
      <c r="M5355" s="153"/>
      <c r="N5355" s="153"/>
      <c r="O5355" s="153"/>
      <c r="P5355" s="153"/>
      <c r="Q5355" s="153"/>
      <c r="R5355" s="153"/>
      <c r="S5355" s="152"/>
      <c r="T5355" s="153"/>
      <c r="X5355" s="69" t="str">
        <f t="shared" si="170"/>
        <v/>
      </c>
      <c r="Y5355" s="69" t="str">
        <f t="shared" si="171"/>
        <v/>
      </c>
    </row>
    <row r="5356" spans="8:25" x14ac:dyDescent="0.25">
      <c r="H5356" s="155"/>
      <c r="I5356" s="151"/>
      <c r="J5356" s="152"/>
      <c r="K5356" s="153"/>
      <c r="L5356" s="153"/>
      <c r="M5356" s="153"/>
      <c r="N5356" s="153"/>
      <c r="O5356" s="153"/>
      <c r="P5356" s="153"/>
      <c r="Q5356" s="153"/>
      <c r="R5356" s="153"/>
      <c r="S5356" s="152"/>
      <c r="T5356" s="153"/>
      <c r="X5356" s="69" t="str">
        <f t="shared" si="170"/>
        <v/>
      </c>
      <c r="Y5356" s="69" t="str">
        <f t="shared" si="171"/>
        <v/>
      </c>
    </row>
    <row r="5357" spans="8:25" x14ac:dyDescent="0.25">
      <c r="H5357" s="155"/>
      <c r="I5357" s="151"/>
      <c r="J5357" s="152"/>
      <c r="K5357" s="153"/>
      <c r="L5357" s="153"/>
      <c r="M5357" s="153"/>
      <c r="N5357" s="153"/>
      <c r="O5357" s="153"/>
      <c r="P5357" s="153"/>
      <c r="Q5357" s="153"/>
      <c r="R5357" s="153"/>
      <c r="S5357" s="152"/>
      <c r="T5357" s="153"/>
      <c r="X5357" s="69" t="str">
        <f t="shared" si="170"/>
        <v/>
      </c>
      <c r="Y5357" s="69" t="str">
        <f t="shared" si="171"/>
        <v/>
      </c>
    </row>
    <row r="5358" spans="8:25" x14ac:dyDescent="0.25">
      <c r="H5358" s="155"/>
      <c r="I5358" s="151"/>
      <c r="J5358" s="152"/>
      <c r="K5358" s="153"/>
      <c r="L5358" s="153"/>
      <c r="M5358" s="153"/>
      <c r="N5358" s="153"/>
      <c r="O5358" s="153"/>
      <c r="P5358" s="153"/>
      <c r="Q5358" s="153"/>
      <c r="R5358" s="153"/>
      <c r="S5358" s="152"/>
      <c r="T5358" s="153"/>
      <c r="X5358" s="69" t="str">
        <f t="shared" si="170"/>
        <v/>
      </c>
      <c r="Y5358" s="69" t="str">
        <f t="shared" si="171"/>
        <v/>
      </c>
    </row>
    <row r="5359" spans="8:25" x14ac:dyDescent="0.25">
      <c r="H5359" s="155"/>
      <c r="I5359" s="151"/>
      <c r="J5359" s="152"/>
      <c r="K5359" s="153"/>
      <c r="L5359" s="153"/>
      <c r="M5359" s="153"/>
      <c r="N5359" s="153"/>
      <c r="O5359" s="153"/>
      <c r="P5359" s="153"/>
      <c r="Q5359" s="153"/>
      <c r="R5359" s="153"/>
      <c r="S5359" s="152"/>
      <c r="T5359" s="153"/>
      <c r="X5359" s="69" t="str">
        <f t="shared" si="170"/>
        <v/>
      </c>
      <c r="Y5359" s="69" t="str">
        <f t="shared" si="171"/>
        <v/>
      </c>
    </row>
    <row r="5360" spans="8:25" x14ac:dyDescent="0.25">
      <c r="H5360" s="155"/>
      <c r="I5360" s="151"/>
      <c r="J5360" s="152"/>
      <c r="K5360" s="153"/>
      <c r="L5360" s="153"/>
      <c r="M5360" s="153"/>
      <c r="N5360" s="153"/>
      <c r="O5360" s="153"/>
      <c r="P5360" s="153"/>
      <c r="Q5360" s="153"/>
      <c r="R5360" s="153"/>
      <c r="S5360" s="152"/>
      <c r="T5360" s="153"/>
      <c r="X5360" s="69" t="str">
        <f t="shared" si="170"/>
        <v/>
      </c>
      <c r="Y5360" s="69" t="str">
        <f t="shared" si="171"/>
        <v/>
      </c>
    </row>
    <row r="5361" spans="8:25" x14ac:dyDescent="0.25">
      <c r="H5361" s="155"/>
      <c r="I5361" s="151"/>
      <c r="J5361" s="152"/>
      <c r="K5361" s="153"/>
      <c r="L5361" s="153"/>
      <c r="M5361" s="153"/>
      <c r="N5361" s="153"/>
      <c r="O5361" s="153"/>
      <c r="P5361" s="153"/>
      <c r="Q5361" s="153"/>
      <c r="R5361" s="153"/>
      <c r="S5361" s="152"/>
      <c r="T5361" s="153"/>
      <c r="X5361" s="69" t="str">
        <f t="shared" si="170"/>
        <v/>
      </c>
      <c r="Y5361" s="69" t="str">
        <f t="shared" si="171"/>
        <v/>
      </c>
    </row>
    <row r="5362" spans="8:25" x14ac:dyDescent="0.25">
      <c r="H5362" s="155"/>
      <c r="I5362" s="151"/>
      <c r="J5362" s="152"/>
      <c r="K5362" s="153"/>
      <c r="L5362" s="153"/>
      <c r="M5362" s="153"/>
      <c r="N5362" s="153"/>
      <c r="O5362" s="153"/>
      <c r="P5362" s="153"/>
      <c r="Q5362" s="153"/>
      <c r="R5362" s="153"/>
      <c r="S5362" s="152"/>
      <c r="T5362" s="153"/>
      <c r="X5362" s="69" t="str">
        <f t="shared" si="170"/>
        <v/>
      </c>
      <c r="Y5362" s="69" t="str">
        <f t="shared" si="171"/>
        <v/>
      </c>
    </row>
    <row r="5363" spans="8:25" x14ac:dyDescent="0.25">
      <c r="H5363" s="155"/>
      <c r="I5363" s="151"/>
      <c r="J5363" s="152"/>
      <c r="K5363" s="153"/>
      <c r="L5363" s="153"/>
      <c r="M5363" s="153"/>
      <c r="N5363" s="153"/>
      <c r="O5363" s="153"/>
      <c r="P5363" s="153"/>
      <c r="Q5363" s="153"/>
      <c r="R5363" s="153"/>
      <c r="S5363" s="152"/>
      <c r="T5363" s="153"/>
      <c r="X5363" s="69" t="str">
        <f t="shared" si="170"/>
        <v/>
      </c>
      <c r="Y5363" s="69" t="str">
        <f t="shared" si="171"/>
        <v/>
      </c>
    </row>
    <row r="5364" spans="8:25" x14ac:dyDescent="0.25">
      <c r="H5364" s="155"/>
      <c r="I5364" s="151"/>
      <c r="J5364" s="152"/>
      <c r="K5364" s="153"/>
      <c r="L5364" s="153"/>
      <c r="M5364" s="153"/>
      <c r="N5364" s="153"/>
      <c r="O5364" s="153"/>
      <c r="P5364" s="153"/>
      <c r="Q5364" s="153"/>
      <c r="R5364" s="153"/>
      <c r="S5364" s="152"/>
      <c r="T5364" s="153"/>
      <c r="X5364" s="69" t="str">
        <f t="shared" si="170"/>
        <v/>
      </c>
      <c r="Y5364" s="69" t="str">
        <f t="shared" si="171"/>
        <v/>
      </c>
    </row>
    <row r="5365" spans="8:25" x14ac:dyDescent="0.25">
      <c r="H5365" s="155"/>
      <c r="I5365" s="151"/>
      <c r="J5365" s="152"/>
      <c r="K5365" s="153"/>
      <c r="L5365" s="153"/>
      <c r="M5365" s="153"/>
      <c r="N5365" s="153"/>
      <c r="O5365" s="153"/>
      <c r="P5365" s="153"/>
      <c r="Q5365" s="153"/>
      <c r="R5365" s="153"/>
      <c r="S5365" s="152"/>
      <c r="T5365" s="153"/>
      <c r="X5365" s="69" t="str">
        <f t="shared" si="170"/>
        <v/>
      </c>
      <c r="Y5365" s="69" t="str">
        <f t="shared" si="171"/>
        <v/>
      </c>
    </row>
    <row r="5366" spans="8:25" x14ac:dyDescent="0.25">
      <c r="H5366" s="155"/>
      <c r="I5366" s="151"/>
      <c r="J5366" s="152"/>
      <c r="K5366" s="153"/>
      <c r="L5366" s="153"/>
      <c r="M5366" s="153"/>
      <c r="N5366" s="153"/>
      <c r="O5366" s="153"/>
      <c r="P5366" s="153"/>
      <c r="Q5366" s="153"/>
      <c r="R5366" s="153"/>
      <c r="S5366" s="152"/>
      <c r="T5366" s="153"/>
      <c r="X5366" s="69" t="str">
        <f t="shared" si="170"/>
        <v/>
      </c>
      <c r="Y5366" s="69" t="str">
        <f t="shared" si="171"/>
        <v/>
      </c>
    </row>
    <row r="5367" spans="8:25" x14ac:dyDescent="0.25">
      <c r="H5367" s="155"/>
      <c r="I5367" s="151"/>
      <c r="J5367" s="152"/>
      <c r="K5367" s="153"/>
      <c r="L5367" s="153"/>
      <c r="M5367" s="153"/>
      <c r="N5367" s="153"/>
      <c r="O5367" s="153"/>
      <c r="P5367" s="153"/>
      <c r="Q5367" s="153"/>
      <c r="R5367" s="153"/>
      <c r="S5367" s="152"/>
      <c r="T5367" s="153"/>
      <c r="X5367" s="69" t="str">
        <f t="shared" si="170"/>
        <v/>
      </c>
      <c r="Y5367" s="69" t="str">
        <f t="shared" si="171"/>
        <v/>
      </c>
    </row>
    <row r="5368" spans="8:25" x14ac:dyDescent="0.25">
      <c r="H5368" s="155"/>
      <c r="I5368" s="151"/>
      <c r="J5368" s="152"/>
      <c r="K5368" s="153"/>
      <c r="L5368" s="153"/>
      <c r="M5368" s="153"/>
      <c r="N5368" s="153"/>
      <c r="O5368" s="153"/>
      <c r="P5368" s="153"/>
      <c r="Q5368" s="153"/>
      <c r="R5368" s="153"/>
      <c r="S5368" s="152"/>
      <c r="T5368" s="153"/>
      <c r="X5368" s="69" t="str">
        <f t="shared" si="170"/>
        <v/>
      </c>
      <c r="Y5368" s="69" t="str">
        <f t="shared" si="171"/>
        <v/>
      </c>
    </row>
    <row r="5369" spans="8:25" x14ac:dyDescent="0.25">
      <c r="H5369" s="155"/>
      <c r="I5369" s="151"/>
      <c r="J5369" s="152"/>
      <c r="K5369" s="153"/>
      <c r="L5369" s="153"/>
      <c r="M5369" s="153"/>
      <c r="N5369" s="153"/>
      <c r="O5369" s="153"/>
      <c r="P5369" s="153"/>
      <c r="Q5369" s="153"/>
      <c r="R5369" s="153"/>
      <c r="S5369" s="152"/>
      <c r="T5369" s="153"/>
      <c r="X5369" s="69" t="str">
        <f t="shared" si="170"/>
        <v/>
      </c>
      <c r="Y5369" s="69" t="str">
        <f t="shared" si="171"/>
        <v/>
      </c>
    </row>
    <row r="5370" spans="8:25" x14ac:dyDescent="0.25">
      <c r="H5370" s="155"/>
      <c r="I5370" s="151"/>
      <c r="J5370" s="152"/>
      <c r="K5370" s="153"/>
      <c r="L5370" s="153"/>
      <c r="M5370" s="153"/>
      <c r="N5370" s="153"/>
      <c r="O5370" s="153"/>
      <c r="P5370" s="153"/>
      <c r="Q5370" s="153"/>
      <c r="R5370" s="153"/>
      <c r="S5370" s="152"/>
      <c r="T5370" s="153"/>
      <c r="X5370" s="69" t="str">
        <f t="shared" si="170"/>
        <v/>
      </c>
      <c r="Y5370" s="69" t="str">
        <f t="shared" si="171"/>
        <v/>
      </c>
    </row>
    <row r="5371" spans="8:25" x14ac:dyDescent="0.25">
      <c r="H5371" s="155"/>
      <c r="I5371" s="151"/>
      <c r="J5371" s="152"/>
      <c r="K5371" s="153"/>
      <c r="L5371" s="153"/>
      <c r="M5371" s="153"/>
      <c r="N5371" s="153"/>
      <c r="O5371" s="153"/>
      <c r="P5371" s="153"/>
      <c r="Q5371" s="153"/>
      <c r="R5371" s="153"/>
      <c r="S5371" s="152"/>
      <c r="T5371" s="153"/>
      <c r="X5371" s="69" t="str">
        <f t="shared" si="170"/>
        <v/>
      </c>
      <c r="Y5371" s="69" t="str">
        <f t="shared" si="171"/>
        <v/>
      </c>
    </row>
    <row r="5372" spans="8:25" x14ac:dyDescent="0.25">
      <c r="H5372" s="155"/>
      <c r="I5372" s="151"/>
      <c r="J5372" s="152"/>
      <c r="K5372" s="153"/>
      <c r="L5372" s="153"/>
      <c r="M5372" s="153"/>
      <c r="N5372" s="153"/>
      <c r="O5372" s="153"/>
      <c r="P5372" s="153"/>
      <c r="Q5372" s="153"/>
      <c r="R5372" s="153"/>
      <c r="S5372" s="152"/>
      <c r="T5372" s="153"/>
      <c r="X5372" s="69" t="str">
        <f t="shared" si="170"/>
        <v/>
      </c>
      <c r="Y5372" s="69" t="str">
        <f t="shared" si="171"/>
        <v/>
      </c>
    </row>
    <row r="5373" spans="8:25" x14ac:dyDescent="0.25">
      <c r="H5373" s="155"/>
      <c r="I5373" s="151"/>
      <c r="J5373" s="152"/>
      <c r="K5373" s="153"/>
      <c r="L5373" s="153"/>
      <c r="M5373" s="153"/>
      <c r="N5373" s="153"/>
      <c r="O5373" s="153"/>
      <c r="P5373" s="153"/>
      <c r="Q5373" s="153"/>
      <c r="R5373" s="153"/>
      <c r="S5373" s="152"/>
      <c r="T5373" s="153"/>
      <c r="X5373" s="69" t="str">
        <f t="shared" si="170"/>
        <v/>
      </c>
      <c r="Y5373" s="69" t="str">
        <f t="shared" si="171"/>
        <v/>
      </c>
    </row>
    <row r="5374" spans="8:25" x14ac:dyDescent="0.25">
      <c r="H5374" s="155"/>
      <c r="I5374" s="151"/>
      <c r="J5374" s="152"/>
      <c r="K5374" s="153"/>
      <c r="L5374" s="153"/>
      <c r="M5374" s="153"/>
      <c r="N5374" s="153"/>
      <c r="O5374" s="153"/>
      <c r="P5374" s="153"/>
      <c r="Q5374" s="153"/>
      <c r="R5374" s="153"/>
      <c r="S5374" s="152"/>
      <c r="T5374" s="153"/>
      <c r="X5374" s="69" t="str">
        <f t="shared" si="170"/>
        <v/>
      </c>
      <c r="Y5374" s="69" t="str">
        <f t="shared" si="171"/>
        <v/>
      </c>
    </row>
    <row r="5375" spans="8:25" x14ac:dyDescent="0.25">
      <c r="H5375" s="155"/>
      <c r="I5375" s="151"/>
      <c r="J5375" s="152"/>
      <c r="K5375" s="153"/>
      <c r="L5375" s="153"/>
      <c r="M5375" s="153"/>
      <c r="N5375" s="153"/>
      <c r="O5375" s="153"/>
      <c r="P5375" s="153"/>
      <c r="Q5375" s="153"/>
      <c r="R5375" s="153"/>
      <c r="S5375" s="152"/>
      <c r="T5375" s="153"/>
      <c r="X5375" s="69" t="str">
        <f t="shared" si="170"/>
        <v/>
      </c>
      <c r="Y5375" s="69" t="str">
        <f t="shared" si="171"/>
        <v/>
      </c>
    </row>
    <row r="5376" spans="8:25" x14ac:dyDescent="0.25">
      <c r="H5376" s="155"/>
      <c r="I5376" s="151"/>
      <c r="J5376" s="152"/>
      <c r="K5376" s="153"/>
      <c r="L5376" s="153"/>
      <c r="M5376" s="153"/>
      <c r="N5376" s="153"/>
      <c r="O5376" s="153"/>
      <c r="P5376" s="153"/>
      <c r="Q5376" s="153"/>
      <c r="R5376" s="153"/>
      <c r="S5376" s="152"/>
      <c r="T5376" s="153"/>
      <c r="X5376" s="69" t="str">
        <f t="shared" si="170"/>
        <v/>
      </c>
      <c r="Y5376" s="69" t="str">
        <f t="shared" si="171"/>
        <v/>
      </c>
    </row>
    <row r="5377" spans="8:25" x14ac:dyDescent="0.25">
      <c r="H5377" s="155"/>
      <c r="I5377" s="151"/>
      <c r="J5377" s="152"/>
      <c r="K5377" s="153"/>
      <c r="L5377" s="153"/>
      <c r="M5377" s="153"/>
      <c r="N5377" s="153"/>
      <c r="O5377" s="153"/>
      <c r="P5377" s="153"/>
      <c r="Q5377" s="153"/>
      <c r="R5377" s="153"/>
      <c r="S5377" s="152"/>
      <c r="T5377" s="153"/>
      <c r="X5377" s="69" t="str">
        <f t="shared" si="170"/>
        <v/>
      </c>
      <c r="Y5377" s="69" t="str">
        <f t="shared" si="171"/>
        <v/>
      </c>
    </row>
    <row r="5378" spans="8:25" x14ac:dyDescent="0.25">
      <c r="H5378" s="155"/>
      <c r="I5378" s="151"/>
      <c r="J5378" s="152"/>
      <c r="K5378" s="153"/>
      <c r="L5378" s="153"/>
      <c r="M5378" s="153"/>
      <c r="N5378" s="153"/>
      <c r="O5378" s="153"/>
      <c r="P5378" s="153"/>
      <c r="Q5378" s="153"/>
      <c r="R5378" s="153"/>
      <c r="S5378" s="152"/>
      <c r="T5378" s="153"/>
      <c r="X5378" s="69" t="str">
        <f t="shared" ref="X5378:X5441" si="172">IF(W5378&lt;&gt;"",W5378-I5378,"")</f>
        <v/>
      </c>
      <c r="Y5378" s="69" t="str">
        <f t="shared" si="171"/>
        <v/>
      </c>
    </row>
    <row r="5379" spans="8:25" x14ac:dyDescent="0.25">
      <c r="H5379" s="155"/>
      <c r="I5379" s="151"/>
      <c r="J5379" s="152"/>
      <c r="K5379" s="153"/>
      <c r="L5379" s="153"/>
      <c r="M5379" s="153"/>
      <c r="N5379" s="153"/>
      <c r="O5379" s="153"/>
      <c r="P5379" s="153"/>
      <c r="Q5379" s="153"/>
      <c r="R5379" s="153"/>
      <c r="S5379" s="152"/>
      <c r="T5379" s="153"/>
      <c r="X5379" s="69" t="str">
        <f t="shared" si="172"/>
        <v/>
      </c>
      <c r="Y5379" s="69" t="str">
        <f t="shared" ref="Y5379:Y5442" si="173">IF(X5379&lt;&gt;"",IF(X5379&lt;365,"&lt; 1 year",IF(X5379&lt;730,"1-2",IF(X5379&lt;1095,"2-3",IF(X5379&lt;1460,"3-4",IF(X5379&lt;1825,"4-5","5+"))))),"")</f>
        <v/>
      </c>
    </row>
    <row r="5380" spans="8:25" x14ac:dyDescent="0.25">
      <c r="H5380" s="155"/>
      <c r="I5380" s="151"/>
      <c r="J5380" s="152"/>
      <c r="K5380" s="153"/>
      <c r="L5380" s="153"/>
      <c r="M5380" s="153"/>
      <c r="N5380" s="153"/>
      <c r="O5380" s="153"/>
      <c r="P5380" s="153"/>
      <c r="Q5380" s="153"/>
      <c r="R5380" s="153"/>
      <c r="S5380" s="152"/>
      <c r="T5380" s="153"/>
      <c r="X5380" s="69" t="str">
        <f t="shared" si="172"/>
        <v/>
      </c>
      <c r="Y5380" s="69" t="str">
        <f t="shared" si="173"/>
        <v/>
      </c>
    </row>
    <row r="5381" spans="8:25" x14ac:dyDescent="0.25">
      <c r="H5381" s="155"/>
      <c r="I5381" s="151"/>
      <c r="J5381" s="152"/>
      <c r="K5381" s="153"/>
      <c r="L5381" s="153"/>
      <c r="M5381" s="153"/>
      <c r="N5381" s="153"/>
      <c r="O5381" s="153"/>
      <c r="P5381" s="153"/>
      <c r="Q5381" s="153"/>
      <c r="R5381" s="153"/>
      <c r="S5381" s="152"/>
      <c r="T5381" s="153"/>
      <c r="X5381" s="69" t="str">
        <f t="shared" si="172"/>
        <v/>
      </c>
      <c r="Y5381" s="69" t="str">
        <f t="shared" si="173"/>
        <v/>
      </c>
    </row>
    <row r="5382" spans="8:25" x14ac:dyDescent="0.25">
      <c r="H5382" s="155"/>
      <c r="I5382" s="151"/>
      <c r="J5382" s="152"/>
      <c r="K5382" s="153"/>
      <c r="L5382" s="153"/>
      <c r="M5382" s="153"/>
      <c r="N5382" s="153"/>
      <c r="O5382" s="153"/>
      <c r="P5382" s="153"/>
      <c r="Q5382" s="153"/>
      <c r="R5382" s="153"/>
      <c r="S5382" s="152"/>
      <c r="T5382" s="153"/>
      <c r="X5382" s="69" t="str">
        <f t="shared" si="172"/>
        <v/>
      </c>
      <c r="Y5382" s="69" t="str">
        <f t="shared" si="173"/>
        <v/>
      </c>
    </row>
    <row r="5383" spans="8:25" x14ac:dyDescent="0.25">
      <c r="H5383" s="155"/>
      <c r="I5383" s="151"/>
      <c r="J5383" s="152"/>
      <c r="K5383" s="153"/>
      <c r="L5383" s="153"/>
      <c r="M5383" s="153"/>
      <c r="N5383" s="153"/>
      <c r="O5383" s="153"/>
      <c r="P5383" s="153"/>
      <c r="Q5383" s="153"/>
      <c r="R5383" s="153"/>
      <c r="S5383" s="152"/>
      <c r="T5383" s="153"/>
      <c r="X5383" s="69" t="str">
        <f t="shared" si="172"/>
        <v/>
      </c>
      <c r="Y5383" s="69" t="str">
        <f t="shared" si="173"/>
        <v/>
      </c>
    </row>
    <row r="5384" spans="8:25" x14ac:dyDescent="0.25">
      <c r="H5384" s="155"/>
      <c r="I5384" s="151"/>
      <c r="J5384" s="152"/>
      <c r="K5384" s="153"/>
      <c r="L5384" s="153"/>
      <c r="M5384" s="153"/>
      <c r="N5384" s="153"/>
      <c r="O5384" s="153"/>
      <c r="P5384" s="153"/>
      <c r="Q5384" s="153"/>
      <c r="R5384" s="153"/>
      <c r="S5384" s="152"/>
      <c r="T5384" s="153"/>
      <c r="X5384" s="69" t="str">
        <f t="shared" si="172"/>
        <v/>
      </c>
      <c r="Y5384" s="69" t="str">
        <f t="shared" si="173"/>
        <v/>
      </c>
    </row>
    <row r="5385" spans="8:25" x14ac:dyDescent="0.25">
      <c r="H5385" s="155"/>
      <c r="I5385" s="151"/>
      <c r="J5385" s="152"/>
      <c r="K5385" s="153"/>
      <c r="L5385" s="153"/>
      <c r="M5385" s="153"/>
      <c r="N5385" s="153"/>
      <c r="O5385" s="153"/>
      <c r="P5385" s="153"/>
      <c r="Q5385" s="153"/>
      <c r="R5385" s="153"/>
      <c r="S5385" s="152"/>
      <c r="T5385" s="153"/>
      <c r="X5385" s="69" t="str">
        <f t="shared" si="172"/>
        <v/>
      </c>
      <c r="Y5385" s="69" t="str">
        <f t="shared" si="173"/>
        <v/>
      </c>
    </row>
    <row r="5386" spans="8:25" x14ac:dyDescent="0.25">
      <c r="H5386" s="155"/>
      <c r="I5386" s="151"/>
      <c r="J5386" s="152"/>
      <c r="K5386" s="153"/>
      <c r="L5386" s="153"/>
      <c r="M5386" s="153"/>
      <c r="N5386" s="153"/>
      <c r="O5386" s="153"/>
      <c r="P5386" s="153"/>
      <c r="Q5386" s="153"/>
      <c r="R5386" s="153"/>
      <c r="S5386" s="152"/>
      <c r="T5386" s="153"/>
      <c r="X5386" s="69" t="str">
        <f t="shared" si="172"/>
        <v/>
      </c>
      <c r="Y5386" s="69" t="str">
        <f t="shared" si="173"/>
        <v/>
      </c>
    </row>
    <row r="5387" spans="8:25" x14ac:dyDescent="0.25">
      <c r="H5387" s="155"/>
      <c r="I5387" s="151"/>
      <c r="J5387" s="152"/>
      <c r="K5387" s="153"/>
      <c r="L5387" s="153"/>
      <c r="M5387" s="153"/>
      <c r="N5387" s="153"/>
      <c r="O5387" s="153"/>
      <c r="P5387" s="153"/>
      <c r="Q5387" s="153"/>
      <c r="R5387" s="153"/>
      <c r="S5387" s="152"/>
      <c r="T5387" s="153"/>
      <c r="X5387" s="69" t="str">
        <f t="shared" si="172"/>
        <v/>
      </c>
      <c r="Y5387" s="69" t="str">
        <f t="shared" si="173"/>
        <v/>
      </c>
    </row>
    <row r="5388" spans="8:25" x14ac:dyDescent="0.25">
      <c r="H5388" s="155"/>
      <c r="I5388" s="151"/>
      <c r="J5388" s="152"/>
      <c r="K5388" s="153"/>
      <c r="L5388" s="153"/>
      <c r="M5388" s="153"/>
      <c r="N5388" s="153"/>
      <c r="O5388" s="153"/>
      <c r="P5388" s="153"/>
      <c r="Q5388" s="153"/>
      <c r="R5388" s="153"/>
      <c r="S5388" s="152"/>
      <c r="T5388" s="153"/>
      <c r="X5388" s="69" t="str">
        <f t="shared" si="172"/>
        <v/>
      </c>
      <c r="Y5388" s="69" t="str">
        <f t="shared" si="173"/>
        <v/>
      </c>
    </row>
    <row r="5389" spans="8:25" x14ac:dyDescent="0.25">
      <c r="H5389" s="155"/>
      <c r="I5389" s="151"/>
      <c r="J5389" s="152"/>
      <c r="K5389" s="153"/>
      <c r="L5389" s="153"/>
      <c r="M5389" s="153"/>
      <c r="N5389" s="153"/>
      <c r="O5389" s="153"/>
      <c r="P5389" s="153"/>
      <c r="Q5389" s="153"/>
      <c r="R5389" s="153"/>
      <c r="S5389" s="152"/>
      <c r="T5389" s="153"/>
      <c r="X5389" s="69" t="str">
        <f t="shared" si="172"/>
        <v/>
      </c>
      <c r="Y5389" s="69" t="str">
        <f t="shared" si="173"/>
        <v/>
      </c>
    </row>
    <row r="5390" spans="8:25" x14ac:dyDescent="0.25">
      <c r="H5390" s="155"/>
      <c r="I5390" s="151"/>
      <c r="J5390" s="152"/>
      <c r="K5390" s="153"/>
      <c r="L5390" s="153"/>
      <c r="M5390" s="153"/>
      <c r="N5390" s="153"/>
      <c r="O5390" s="153"/>
      <c r="P5390" s="153"/>
      <c r="Q5390" s="153"/>
      <c r="R5390" s="153"/>
      <c r="S5390" s="152"/>
      <c r="T5390" s="153"/>
      <c r="X5390" s="69" t="str">
        <f t="shared" si="172"/>
        <v/>
      </c>
      <c r="Y5390" s="69" t="str">
        <f t="shared" si="173"/>
        <v/>
      </c>
    </row>
    <row r="5391" spans="8:25" x14ac:dyDescent="0.25">
      <c r="H5391" s="155"/>
      <c r="I5391" s="151"/>
      <c r="J5391" s="152"/>
      <c r="K5391" s="153"/>
      <c r="L5391" s="153"/>
      <c r="M5391" s="153"/>
      <c r="N5391" s="153"/>
      <c r="O5391" s="153"/>
      <c r="P5391" s="153"/>
      <c r="Q5391" s="153"/>
      <c r="R5391" s="153"/>
      <c r="S5391" s="152"/>
      <c r="T5391" s="153"/>
      <c r="X5391" s="69" t="str">
        <f t="shared" si="172"/>
        <v/>
      </c>
      <c r="Y5391" s="69" t="str">
        <f t="shared" si="173"/>
        <v/>
      </c>
    </row>
    <row r="5392" spans="8:25" x14ac:dyDescent="0.25">
      <c r="H5392" s="155"/>
      <c r="I5392" s="151"/>
      <c r="J5392" s="152"/>
      <c r="K5392" s="153"/>
      <c r="L5392" s="153"/>
      <c r="M5392" s="153"/>
      <c r="N5392" s="153"/>
      <c r="O5392" s="153"/>
      <c r="P5392" s="153"/>
      <c r="Q5392" s="153"/>
      <c r="R5392" s="153"/>
      <c r="S5392" s="152"/>
      <c r="T5392" s="153"/>
      <c r="X5392" s="69" t="str">
        <f t="shared" si="172"/>
        <v/>
      </c>
      <c r="Y5392" s="69" t="str">
        <f t="shared" si="173"/>
        <v/>
      </c>
    </row>
    <row r="5393" spans="8:25" x14ac:dyDescent="0.25">
      <c r="H5393" s="155"/>
      <c r="I5393" s="151"/>
      <c r="J5393" s="152"/>
      <c r="K5393" s="153"/>
      <c r="L5393" s="153"/>
      <c r="M5393" s="153"/>
      <c r="N5393" s="153"/>
      <c r="O5393" s="153"/>
      <c r="P5393" s="153"/>
      <c r="Q5393" s="153"/>
      <c r="R5393" s="153"/>
      <c r="S5393" s="152"/>
      <c r="T5393" s="153"/>
      <c r="X5393" s="69" t="str">
        <f t="shared" si="172"/>
        <v/>
      </c>
      <c r="Y5393" s="69" t="str">
        <f t="shared" si="173"/>
        <v/>
      </c>
    </row>
    <row r="5394" spans="8:25" x14ac:dyDescent="0.25">
      <c r="H5394" s="155"/>
      <c r="I5394" s="151"/>
      <c r="J5394" s="152"/>
      <c r="K5394" s="153"/>
      <c r="L5394" s="153"/>
      <c r="M5394" s="153"/>
      <c r="N5394" s="153"/>
      <c r="O5394" s="153"/>
      <c r="P5394" s="153"/>
      <c r="Q5394" s="153"/>
      <c r="R5394" s="153"/>
      <c r="S5394" s="152"/>
      <c r="T5394" s="153"/>
      <c r="X5394" s="69" t="str">
        <f t="shared" si="172"/>
        <v/>
      </c>
      <c r="Y5394" s="69" t="str">
        <f t="shared" si="173"/>
        <v/>
      </c>
    </row>
    <row r="5395" spans="8:25" x14ac:dyDescent="0.25">
      <c r="H5395" s="155"/>
      <c r="I5395" s="151"/>
      <c r="J5395" s="152"/>
      <c r="K5395" s="153"/>
      <c r="L5395" s="153"/>
      <c r="M5395" s="153"/>
      <c r="N5395" s="153"/>
      <c r="O5395" s="153"/>
      <c r="P5395" s="153"/>
      <c r="Q5395" s="153"/>
      <c r="R5395" s="153"/>
      <c r="S5395" s="152"/>
      <c r="T5395" s="153"/>
      <c r="X5395" s="69" t="str">
        <f t="shared" si="172"/>
        <v/>
      </c>
      <c r="Y5395" s="69" t="str">
        <f t="shared" si="173"/>
        <v/>
      </c>
    </row>
    <row r="5396" spans="8:25" x14ac:dyDescent="0.25">
      <c r="H5396" s="155"/>
      <c r="I5396" s="151"/>
      <c r="J5396" s="152"/>
      <c r="K5396" s="153"/>
      <c r="L5396" s="153"/>
      <c r="M5396" s="153"/>
      <c r="N5396" s="153"/>
      <c r="O5396" s="153"/>
      <c r="P5396" s="153"/>
      <c r="Q5396" s="153"/>
      <c r="R5396" s="153"/>
      <c r="S5396" s="152"/>
      <c r="T5396" s="153"/>
      <c r="X5396" s="69" t="str">
        <f t="shared" si="172"/>
        <v/>
      </c>
      <c r="Y5396" s="69" t="str">
        <f t="shared" si="173"/>
        <v/>
      </c>
    </row>
    <row r="5397" spans="8:25" x14ac:dyDescent="0.25">
      <c r="H5397" s="155"/>
      <c r="I5397" s="151"/>
      <c r="J5397" s="152"/>
      <c r="K5397" s="153"/>
      <c r="L5397" s="153"/>
      <c r="M5397" s="153"/>
      <c r="N5397" s="153"/>
      <c r="O5397" s="153"/>
      <c r="P5397" s="153"/>
      <c r="Q5397" s="153"/>
      <c r="R5397" s="153"/>
      <c r="S5397" s="152"/>
      <c r="T5397" s="153"/>
      <c r="X5397" s="69" t="str">
        <f t="shared" si="172"/>
        <v/>
      </c>
      <c r="Y5397" s="69" t="str">
        <f t="shared" si="173"/>
        <v/>
      </c>
    </row>
    <row r="5398" spans="8:25" x14ac:dyDescent="0.25">
      <c r="H5398" s="155"/>
      <c r="I5398" s="151"/>
      <c r="J5398" s="152"/>
      <c r="K5398" s="153"/>
      <c r="L5398" s="153"/>
      <c r="M5398" s="153"/>
      <c r="N5398" s="153"/>
      <c r="O5398" s="153"/>
      <c r="P5398" s="153"/>
      <c r="Q5398" s="153"/>
      <c r="R5398" s="153"/>
      <c r="S5398" s="152"/>
      <c r="T5398" s="153"/>
      <c r="X5398" s="69" t="str">
        <f t="shared" si="172"/>
        <v/>
      </c>
      <c r="Y5398" s="69" t="str">
        <f t="shared" si="173"/>
        <v/>
      </c>
    </row>
    <row r="5399" spans="8:25" x14ac:dyDescent="0.25">
      <c r="H5399" s="155"/>
      <c r="I5399" s="151"/>
      <c r="J5399" s="152"/>
      <c r="K5399" s="153"/>
      <c r="L5399" s="153"/>
      <c r="M5399" s="153"/>
      <c r="N5399" s="153"/>
      <c r="O5399" s="153"/>
      <c r="P5399" s="153"/>
      <c r="Q5399" s="153"/>
      <c r="R5399" s="153"/>
      <c r="S5399" s="152"/>
      <c r="T5399" s="153"/>
      <c r="X5399" s="69" t="str">
        <f t="shared" si="172"/>
        <v/>
      </c>
      <c r="Y5399" s="69" t="str">
        <f t="shared" si="173"/>
        <v/>
      </c>
    </row>
    <row r="5400" spans="8:25" x14ac:dyDescent="0.25">
      <c r="H5400" s="155"/>
      <c r="I5400" s="151"/>
      <c r="J5400" s="152"/>
      <c r="K5400" s="153"/>
      <c r="L5400" s="153"/>
      <c r="M5400" s="153"/>
      <c r="N5400" s="153"/>
      <c r="O5400" s="153"/>
      <c r="P5400" s="153"/>
      <c r="Q5400" s="153"/>
      <c r="R5400" s="153"/>
      <c r="S5400" s="152"/>
      <c r="T5400" s="153"/>
      <c r="X5400" s="69" t="str">
        <f t="shared" si="172"/>
        <v/>
      </c>
      <c r="Y5400" s="69" t="str">
        <f t="shared" si="173"/>
        <v/>
      </c>
    </row>
    <row r="5401" spans="8:25" x14ac:dyDescent="0.25">
      <c r="H5401" s="155"/>
      <c r="I5401" s="151"/>
      <c r="J5401" s="152"/>
      <c r="K5401" s="153"/>
      <c r="L5401" s="153"/>
      <c r="M5401" s="153"/>
      <c r="N5401" s="153"/>
      <c r="O5401" s="153"/>
      <c r="P5401" s="153"/>
      <c r="Q5401" s="153"/>
      <c r="R5401" s="153"/>
      <c r="S5401" s="152"/>
      <c r="T5401" s="153"/>
      <c r="X5401" s="69" t="str">
        <f t="shared" si="172"/>
        <v/>
      </c>
      <c r="Y5401" s="69" t="str">
        <f t="shared" si="173"/>
        <v/>
      </c>
    </row>
    <row r="5402" spans="8:25" x14ac:dyDescent="0.25">
      <c r="H5402" s="155"/>
      <c r="I5402" s="151"/>
      <c r="J5402" s="152"/>
      <c r="K5402" s="153"/>
      <c r="L5402" s="153"/>
      <c r="M5402" s="153"/>
      <c r="N5402" s="153"/>
      <c r="O5402" s="153"/>
      <c r="P5402" s="153"/>
      <c r="Q5402" s="153"/>
      <c r="R5402" s="153"/>
      <c r="S5402" s="152"/>
      <c r="T5402" s="153"/>
      <c r="X5402" s="69" t="str">
        <f t="shared" si="172"/>
        <v/>
      </c>
      <c r="Y5402" s="69" t="str">
        <f t="shared" si="173"/>
        <v/>
      </c>
    </row>
    <row r="5403" spans="8:25" x14ac:dyDescent="0.25">
      <c r="H5403" s="155"/>
      <c r="I5403" s="151"/>
      <c r="J5403" s="152"/>
      <c r="K5403" s="153"/>
      <c r="L5403" s="153"/>
      <c r="M5403" s="153"/>
      <c r="N5403" s="153"/>
      <c r="O5403" s="153"/>
      <c r="P5403" s="153"/>
      <c r="Q5403" s="153"/>
      <c r="R5403" s="153"/>
      <c r="S5403" s="152"/>
      <c r="T5403" s="153"/>
      <c r="X5403" s="69" t="str">
        <f t="shared" si="172"/>
        <v/>
      </c>
      <c r="Y5403" s="69" t="str">
        <f t="shared" si="173"/>
        <v/>
      </c>
    </row>
    <row r="5404" spans="8:25" x14ac:dyDescent="0.25">
      <c r="H5404" s="155"/>
      <c r="I5404" s="151"/>
      <c r="J5404" s="152"/>
      <c r="K5404" s="153"/>
      <c r="L5404" s="153"/>
      <c r="M5404" s="153"/>
      <c r="N5404" s="153"/>
      <c r="O5404" s="153"/>
      <c r="P5404" s="153"/>
      <c r="Q5404" s="153"/>
      <c r="R5404" s="153"/>
      <c r="S5404" s="152"/>
      <c r="T5404" s="153"/>
      <c r="X5404" s="69" t="str">
        <f t="shared" si="172"/>
        <v/>
      </c>
      <c r="Y5404" s="69" t="str">
        <f t="shared" si="173"/>
        <v/>
      </c>
    </row>
    <row r="5405" spans="8:25" x14ac:dyDescent="0.25">
      <c r="H5405" s="155"/>
      <c r="I5405" s="151"/>
      <c r="J5405" s="152"/>
      <c r="K5405" s="153"/>
      <c r="L5405" s="153"/>
      <c r="M5405" s="153"/>
      <c r="N5405" s="153"/>
      <c r="O5405" s="153"/>
      <c r="P5405" s="153"/>
      <c r="Q5405" s="153"/>
      <c r="R5405" s="153"/>
      <c r="S5405" s="152"/>
      <c r="T5405" s="153"/>
      <c r="X5405" s="69" t="str">
        <f t="shared" si="172"/>
        <v/>
      </c>
      <c r="Y5405" s="69" t="str">
        <f t="shared" si="173"/>
        <v/>
      </c>
    </row>
    <row r="5406" spans="8:25" x14ac:dyDescent="0.25">
      <c r="H5406" s="155"/>
      <c r="I5406" s="151"/>
      <c r="J5406" s="152"/>
      <c r="K5406" s="153"/>
      <c r="L5406" s="153"/>
      <c r="M5406" s="153"/>
      <c r="N5406" s="153"/>
      <c r="O5406" s="153"/>
      <c r="P5406" s="153"/>
      <c r="Q5406" s="153"/>
      <c r="R5406" s="153"/>
      <c r="S5406" s="152"/>
      <c r="T5406" s="153"/>
      <c r="X5406" s="69" t="str">
        <f t="shared" si="172"/>
        <v/>
      </c>
      <c r="Y5406" s="69" t="str">
        <f t="shared" si="173"/>
        <v/>
      </c>
    </row>
    <row r="5407" spans="8:25" x14ac:dyDescent="0.25">
      <c r="H5407" s="155"/>
      <c r="I5407" s="151"/>
      <c r="J5407" s="152"/>
      <c r="K5407" s="153"/>
      <c r="L5407" s="153"/>
      <c r="M5407" s="153"/>
      <c r="N5407" s="153"/>
      <c r="O5407" s="153"/>
      <c r="P5407" s="153"/>
      <c r="Q5407" s="153"/>
      <c r="R5407" s="153"/>
      <c r="S5407" s="152"/>
      <c r="T5407" s="153"/>
      <c r="X5407" s="69" t="str">
        <f t="shared" si="172"/>
        <v/>
      </c>
      <c r="Y5407" s="69" t="str">
        <f t="shared" si="173"/>
        <v/>
      </c>
    </row>
    <row r="5408" spans="8:25" x14ac:dyDescent="0.25">
      <c r="H5408" s="155"/>
      <c r="I5408" s="151"/>
      <c r="J5408" s="152"/>
      <c r="K5408" s="153"/>
      <c r="L5408" s="153"/>
      <c r="M5408" s="153"/>
      <c r="N5408" s="153"/>
      <c r="O5408" s="153"/>
      <c r="P5408" s="153"/>
      <c r="Q5408" s="153"/>
      <c r="R5408" s="153"/>
      <c r="S5408" s="152"/>
      <c r="T5408" s="153"/>
      <c r="X5408" s="69" t="str">
        <f t="shared" si="172"/>
        <v/>
      </c>
      <c r="Y5408" s="69" t="str">
        <f t="shared" si="173"/>
        <v/>
      </c>
    </row>
    <row r="5409" spans="8:25" x14ac:dyDescent="0.25">
      <c r="H5409" s="155"/>
      <c r="I5409" s="151"/>
      <c r="J5409" s="152"/>
      <c r="K5409" s="153"/>
      <c r="L5409" s="153"/>
      <c r="M5409" s="153"/>
      <c r="N5409" s="153"/>
      <c r="O5409" s="153"/>
      <c r="P5409" s="153"/>
      <c r="Q5409" s="153"/>
      <c r="R5409" s="153"/>
      <c r="S5409" s="152"/>
      <c r="T5409" s="153"/>
      <c r="X5409" s="69" t="str">
        <f t="shared" si="172"/>
        <v/>
      </c>
      <c r="Y5409" s="69" t="str">
        <f t="shared" si="173"/>
        <v/>
      </c>
    </row>
    <row r="5410" spans="8:25" x14ac:dyDescent="0.25">
      <c r="H5410" s="155"/>
      <c r="I5410" s="151"/>
      <c r="J5410" s="152"/>
      <c r="K5410" s="153"/>
      <c r="L5410" s="153"/>
      <c r="M5410" s="153"/>
      <c r="N5410" s="153"/>
      <c r="O5410" s="153"/>
      <c r="P5410" s="153"/>
      <c r="Q5410" s="153"/>
      <c r="R5410" s="153"/>
      <c r="S5410" s="152"/>
      <c r="T5410" s="153"/>
      <c r="X5410" s="69" t="str">
        <f t="shared" si="172"/>
        <v/>
      </c>
      <c r="Y5410" s="69" t="str">
        <f t="shared" si="173"/>
        <v/>
      </c>
    </row>
    <row r="5411" spans="8:25" x14ac:dyDescent="0.25">
      <c r="H5411" s="155"/>
      <c r="I5411" s="151"/>
      <c r="J5411" s="152"/>
      <c r="K5411" s="153"/>
      <c r="L5411" s="153"/>
      <c r="M5411" s="153"/>
      <c r="N5411" s="153"/>
      <c r="O5411" s="153"/>
      <c r="P5411" s="153"/>
      <c r="Q5411" s="153"/>
      <c r="R5411" s="153"/>
      <c r="S5411" s="152"/>
      <c r="T5411" s="153"/>
      <c r="X5411" s="69" t="str">
        <f t="shared" si="172"/>
        <v/>
      </c>
      <c r="Y5411" s="69" t="str">
        <f t="shared" si="173"/>
        <v/>
      </c>
    </row>
    <row r="5412" spans="8:25" x14ac:dyDescent="0.25">
      <c r="H5412" s="155"/>
      <c r="I5412" s="151"/>
      <c r="J5412" s="152"/>
      <c r="K5412" s="153"/>
      <c r="L5412" s="153"/>
      <c r="M5412" s="153"/>
      <c r="N5412" s="153"/>
      <c r="O5412" s="153"/>
      <c r="P5412" s="153"/>
      <c r="Q5412" s="153"/>
      <c r="R5412" s="153"/>
      <c r="S5412" s="152"/>
      <c r="T5412" s="153"/>
      <c r="X5412" s="69" t="str">
        <f t="shared" si="172"/>
        <v/>
      </c>
      <c r="Y5412" s="69" t="str">
        <f t="shared" si="173"/>
        <v/>
      </c>
    </row>
    <row r="5413" spans="8:25" x14ac:dyDescent="0.25">
      <c r="H5413" s="155"/>
      <c r="I5413" s="151"/>
      <c r="J5413" s="152"/>
      <c r="K5413" s="153"/>
      <c r="L5413" s="153"/>
      <c r="M5413" s="153"/>
      <c r="N5413" s="153"/>
      <c r="O5413" s="153"/>
      <c r="P5413" s="153"/>
      <c r="Q5413" s="153"/>
      <c r="R5413" s="153"/>
      <c r="S5413" s="152"/>
      <c r="T5413" s="153"/>
      <c r="X5413" s="69" t="str">
        <f t="shared" si="172"/>
        <v/>
      </c>
      <c r="Y5413" s="69" t="str">
        <f t="shared" si="173"/>
        <v/>
      </c>
    </row>
    <row r="5414" spans="8:25" x14ac:dyDescent="0.25">
      <c r="H5414" s="155"/>
      <c r="I5414" s="151"/>
      <c r="J5414" s="152"/>
      <c r="K5414" s="153"/>
      <c r="L5414" s="153"/>
      <c r="M5414" s="153"/>
      <c r="N5414" s="153"/>
      <c r="O5414" s="153"/>
      <c r="P5414" s="153"/>
      <c r="Q5414" s="153"/>
      <c r="R5414" s="153"/>
      <c r="S5414" s="152"/>
      <c r="T5414" s="153"/>
      <c r="X5414" s="69" t="str">
        <f t="shared" si="172"/>
        <v/>
      </c>
      <c r="Y5414" s="69" t="str">
        <f t="shared" si="173"/>
        <v/>
      </c>
    </row>
    <row r="5415" spans="8:25" x14ac:dyDescent="0.25">
      <c r="H5415" s="155"/>
      <c r="I5415" s="151"/>
      <c r="J5415" s="152"/>
      <c r="K5415" s="153"/>
      <c r="L5415" s="153"/>
      <c r="M5415" s="153"/>
      <c r="N5415" s="153"/>
      <c r="O5415" s="153"/>
      <c r="P5415" s="153"/>
      <c r="Q5415" s="153"/>
      <c r="R5415" s="153"/>
      <c r="S5415" s="152"/>
      <c r="T5415" s="153"/>
      <c r="X5415" s="69" t="str">
        <f t="shared" si="172"/>
        <v/>
      </c>
      <c r="Y5415" s="69" t="str">
        <f t="shared" si="173"/>
        <v/>
      </c>
    </row>
    <row r="5416" spans="8:25" x14ac:dyDescent="0.25">
      <c r="H5416" s="155"/>
      <c r="I5416" s="151"/>
      <c r="J5416" s="152"/>
      <c r="K5416" s="153"/>
      <c r="L5416" s="153"/>
      <c r="M5416" s="153"/>
      <c r="N5416" s="153"/>
      <c r="O5416" s="153"/>
      <c r="P5416" s="153"/>
      <c r="Q5416" s="153"/>
      <c r="R5416" s="153"/>
      <c r="S5416" s="152"/>
      <c r="T5416" s="153"/>
      <c r="X5416" s="69" t="str">
        <f t="shared" si="172"/>
        <v/>
      </c>
      <c r="Y5416" s="69" t="str">
        <f t="shared" si="173"/>
        <v/>
      </c>
    </row>
    <row r="5417" spans="8:25" x14ac:dyDescent="0.25">
      <c r="H5417" s="155"/>
      <c r="I5417" s="151"/>
      <c r="J5417" s="152"/>
      <c r="K5417" s="153"/>
      <c r="L5417" s="153"/>
      <c r="M5417" s="153"/>
      <c r="N5417" s="153"/>
      <c r="O5417" s="153"/>
      <c r="P5417" s="153"/>
      <c r="Q5417" s="153"/>
      <c r="R5417" s="153"/>
      <c r="S5417" s="152"/>
      <c r="T5417" s="153"/>
      <c r="X5417" s="69" t="str">
        <f t="shared" si="172"/>
        <v/>
      </c>
      <c r="Y5417" s="69" t="str">
        <f t="shared" si="173"/>
        <v/>
      </c>
    </row>
    <row r="5418" spans="8:25" x14ac:dyDescent="0.25">
      <c r="H5418" s="155"/>
      <c r="I5418" s="151"/>
      <c r="J5418" s="152"/>
      <c r="K5418" s="153"/>
      <c r="L5418" s="153"/>
      <c r="M5418" s="153"/>
      <c r="N5418" s="153"/>
      <c r="O5418" s="153"/>
      <c r="P5418" s="153"/>
      <c r="Q5418" s="153"/>
      <c r="R5418" s="153"/>
      <c r="S5418" s="152"/>
      <c r="T5418" s="153"/>
      <c r="X5418" s="69" t="str">
        <f t="shared" si="172"/>
        <v/>
      </c>
      <c r="Y5418" s="69" t="str">
        <f t="shared" si="173"/>
        <v/>
      </c>
    </row>
    <row r="5419" spans="8:25" x14ac:dyDescent="0.25">
      <c r="H5419" s="155"/>
      <c r="I5419" s="151"/>
      <c r="J5419" s="152"/>
      <c r="K5419" s="153"/>
      <c r="L5419" s="153"/>
      <c r="M5419" s="153"/>
      <c r="N5419" s="153"/>
      <c r="O5419" s="153"/>
      <c r="P5419" s="153"/>
      <c r="Q5419" s="153"/>
      <c r="R5419" s="153"/>
      <c r="S5419" s="152"/>
      <c r="T5419" s="153"/>
      <c r="X5419" s="69" t="str">
        <f t="shared" si="172"/>
        <v/>
      </c>
      <c r="Y5419" s="69" t="str">
        <f t="shared" si="173"/>
        <v/>
      </c>
    </row>
    <row r="5420" spans="8:25" x14ac:dyDescent="0.25">
      <c r="H5420" s="155"/>
      <c r="I5420" s="151"/>
      <c r="J5420" s="152"/>
      <c r="K5420" s="153"/>
      <c r="L5420" s="153"/>
      <c r="M5420" s="153"/>
      <c r="N5420" s="153"/>
      <c r="O5420" s="153"/>
      <c r="P5420" s="153"/>
      <c r="Q5420" s="153"/>
      <c r="R5420" s="153"/>
      <c r="S5420" s="152"/>
      <c r="T5420" s="153"/>
      <c r="X5420" s="69" t="str">
        <f t="shared" si="172"/>
        <v/>
      </c>
      <c r="Y5420" s="69" t="str">
        <f t="shared" si="173"/>
        <v/>
      </c>
    </row>
    <row r="5421" spans="8:25" x14ac:dyDescent="0.25">
      <c r="H5421" s="155"/>
      <c r="I5421" s="151"/>
      <c r="J5421" s="152"/>
      <c r="K5421" s="153"/>
      <c r="L5421" s="153"/>
      <c r="M5421" s="153"/>
      <c r="N5421" s="153"/>
      <c r="O5421" s="153"/>
      <c r="P5421" s="153"/>
      <c r="Q5421" s="153"/>
      <c r="R5421" s="153"/>
      <c r="S5421" s="152"/>
      <c r="T5421" s="153"/>
      <c r="X5421" s="69" t="str">
        <f t="shared" si="172"/>
        <v/>
      </c>
      <c r="Y5421" s="69" t="str">
        <f t="shared" si="173"/>
        <v/>
      </c>
    </row>
    <row r="5422" spans="8:25" x14ac:dyDescent="0.25">
      <c r="H5422" s="155"/>
      <c r="I5422" s="151"/>
      <c r="J5422" s="152"/>
      <c r="K5422" s="153"/>
      <c r="L5422" s="153"/>
      <c r="M5422" s="153"/>
      <c r="N5422" s="153"/>
      <c r="O5422" s="153"/>
      <c r="P5422" s="153"/>
      <c r="Q5422" s="153"/>
      <c r="R5422" s="153"/>
      <c r="S5422" s="152"/>
      <c r="T5422" s="153"/>
      <c r="X5422" s="69" t="str">
        <f t="shared" si="172"/>
        <v/>
      </c>
      <c r="Y5422" s="69" t="str">
        <f t="shared" si="173"/>
        <v/>
      </c>
    </row>
    <row r="5423" spans="8:25" x14ac:dyDescent="0.25">
      <c r="H5423" s="155"/>
      <c r="I5423" s="151"/>
      <c r="J5423" s="152"/>
      <c r="K5423" s="153"/>
      <c r="L5423" s="153"/>
      <c r="M5423" s="153"/>
      <c r="N5423" s="153"/>
      <c r="O5423" s="153"/>
      <c r="P5423" s="153"/>
      <c r="Q5423" s="153"/>
      <c r="R5423" s="153"/>
      <c r="S5423" s="152"/>
      <c r="T5423" s="153"/>
      <c r="X5423" s="69" t="str">
        <f t="shared" si="172"/>
        <v/>
      </c>
      <c r="Y5423" s="69" t="str">
        <f t="shared" si="173"/>
        <v/>
      </c>
    </row>
    <row r="5424" spans="8:25" x14ac:dyDescent="0.25">
      <c r="H5424" s="155"/>
      <c r="I5424" s="151"/>
      <c r="J5424" s="152"/>
      <c r="K5424" s="153"/>
      <c r="L5424" s="153"/>
      <c r="M5424" s="153"/>
      <c r="N5424" s="153"/>
      <c r="O5424" s="153"/>
      <c r="P5424" s="153"/>
      <c r="Q5424" s="153"/>
      <c r="R5424" s="153"/>
      <c r="S5424" s="152"/>
      <c r="T5424" s="153"/>
      <c r="X5424" s="69" t="str">
        <f t="shared" si="172"/>
        <v/>
      </c>
      <c r="Y5424" s="69" t="str">
        <f t="shared" si="173"/>
        <v/>
      </c>
    </row>
    <row r="5425" spans="8:25" x14ac:dyDescent="0.25">
      <c r="H5425" s="155"/>
      <c r="I5425" s="151"/>
      <c r="J5425" s="152"/>
      <c r="K5425" s="153"/>
      <c r="L5425" s="153"/>
      <c r="M5425" s="153"/>
      <c r="N5425" s="153"/>
      <c r="O5425" s="153"/>
      <c r="P5425" s="153"/>
      <c r="Q5425" s="153"/>
      <c r="R5425" s="153"/>
      <c r="S5425" s="152"/>
      <c r="T5425" s="153"/>
      <c r="X5425" s="69" t="str">
        <f t="shared" si="172"/>
        <v/>
      </c>
      <c r="Y5425" s="69" t="str">
        <f t="shared" si="173"/>
        <v/>
      </c>
    </row>
    <row r="5426" spans="8:25" x14ac:dyDescent="0.25">
      <c r="H5426" s="155"/>
      <c r="I5426" s="151"/>
      <c r="J5426" s="152"/>
      <c r="K5426" s="153"/>
      <c r="L5426" s="153"/>
      <c r="M5426" s="153"/>
      <c r="N5426" s="153"/>
      <c r="O5426" s="153"/>
      <c r="P5426" s="153"/>
      <c r="Q5426" s="153"/>
      <c r="R5426" s="153"/>
      <c r="S5426" s="152"/>
      <c r="T5426" s="153"/>
      <c r="X5426" s="69" t="str">
        <f t="shared" si="172"/>
        <v/>
      </c>
      <c r="Y5426" s="69" t="str">
        <f t="shared" si="173"/>
        <v/>
      </c>
    </row>
    <row r="5427" spans="8:25" x14ac:dyDescent="0.25">
      <c r="H5427" s="155"/>
      <c r="I5427" s="151"/>
      <c r="J5427" s="152"/>
      <c r="K5427" s="153"/>
      <c r="L5427" s="153"/>
      <c r="M5427" s="153"/>
      <c r="N5427" s="153"/>
      <c r="O5427" s="153"/>
      <c r="P5427" s="153"/>
      <c r="Q5427" s="153"/>
      <c r="R5427" s="153"/>
      <c r="S5427" s="152"/>
      <c r="T5427" s="153"/>
      <c r="X5427" s="69" t="str">
        <f t="shared" si="172"/>
        <v/>
      </c>
      <c r="Y5427" s="69" t="str">
        <f t="shared" si="173"/>
        <v/>
      </c>
    </row>
    <row r="5428" spans="8:25" x14ac:dyDescent="0.25">
      <c r="H5428" s="155"/>
      <c r="I5428" s="151"/>
      <c r="J5428" s="152"/>
      <c r="K5428" s="153"/>
      <c r="L5428" s="153"/>
      <c r="M5428" s="153"/>
      <c r="N5428" s="153"/>
      <c r="O5428" s="153"/>
      <c r="P5428" s="153"/>
      <c r="Q5428" s="153"/>
      <c r="R5428" s="153"/>
      <c r="S5428" s="152"/>
      <c r="T5428" s="153"/>
      <c r="X5428" s="69" t="str">
        <f t="shared" si="172"/>
        <v/>
      </c>
      <c r="Y5428" s="69" t="str">
        <f t="shared" si="173"/>
        <v/>
      </c>
    </row>
    <row r="5429" spans="8:25" x14ac:dyDescent="0.25">
      <c r="H5429" s="155"/>
      <c r="I5429" s="151"/>
      <c r="J5429" s="152"/>
      <c r="K5429" s="153"/>
      <c r="L5429" s="153"/>
      <c r="M5429" s="153"/>
      <c r="N5429" s="153"/>
      <c r="O5429" s="153"/>
      <c r="P5429" s="153"/>
      <c r="Q5429" s="153"/>
      <c r="R5429" s="153"/>
      <c r="S5429" s="152"/>
      <c r="T5429" s="153"/>
      <c r="X5429" s="69" t="str">
        <f t="shared" si="172"/>
        <v/>
      </c>
      <c r="Y5429" s="69" t="str">
        <f t="shared" si="173"/>
        <v/>
      </c>
    </row>
    <row r="5430" spans="8:25" x14ac:dyDescent="0.25">
      <c r="H5430" s="155"/>
      <c r="I5430" s="151"/>
      <c r="J5430" s="152"/>
      <c r="K5430" s="153"/>
      <c r="L5430" s="153"/>
      <c r="M5430" s="153"/>
      <c r="N5430" s="153"/>
      <c r="O5430" s="153"/>
      <c r="P5430" s="153"/>
      <c r="Q5430" s="153"/>
      <c r="R5430" s="153"/>
      <c r="S5430" s="152"/>
      <c r="T5430" s="153"/>
      <c r="X5430" s="69" t="str">
        <f t="shared" si="172"/>
        <v/>
      </c>
      <c r="Y5430" s="69" t="str">
        <f t="shared" si="173"/>
        <v/>
      </c>
    </row>
    <row r="5431" spans="8:25" x14ac:dyDescent="0.25">
      <c r="H5431" s="155"/>
      <c r="I5431" s="151"/>
      <c r="J5431" s="152"/>
      <c r="K5431" s="153"/>
      <c r="L5431" s="153"/>
      <c r="M5431" s="153"/>
      <c r="N5431" s="153"/>
      <c r="O5431" s="153"/>
      <c r="P5431" s="153"/>
      <c r="Q5431" s="153"/>
      <c r="R5431" s="153"/>
      <c r="S5431" s="152"/>
      <c r="T5431" s="153"/>
      <c r="X5431" s="69" t="str">
        <f t="shared" si="172"/>
        <v/>
      </c>
      <c r="Y5431" s="69" t="str">
        <f t="shared" si="173"/>
        <v/>
      </c>
    </row>
    <row r="5432" spans="8:25" x14ac:dyDescent="0.25">
      <c r="H5432" s="155"/>
      <c r="I5432" s="151"/>
      <c r="J5432" s="152"/>
      <c r="K5432" s="153"/>
      <c r="L5432" s="153"/>
      <c r="M5432" s="153"/>
      <c r="N5432" s="153"/>
      <c r="O5432" s="153"/>
      <c r="P5432" s="153"/>
      <c r="Q5432" s="153"/>
      <c r="R5432" s="153"/>
      <c r="S5432" s="152"/>
      <c r="T5432" s="153"/>
      <c r="X5432" s="69" t="str">
        <f t="shared" si="172"/>
        <v/>
      </c>
      <c r="Y5432" s="69" t="str">
        <f t="shared" si="173"/>
        <v/>
      </c>
    </row>
    <row r="5433" spans="8:25" x14ac:dyDescent="0.25">
      <c r="H5433" s="155"/>
      <c r="I5433" s="151"/>
      <c r="J5433" s="152"/>
      <c r="K5433" s="153"/>
      <c r="L5433" s="153"/>
      <c r="M5433" s="153"/>
      <c r="N5433" s="153"/>
      <c r="O5433" s="153"/>
      <c r="P5433" s="153"/>
      <c r="Q5433" s="153"/>
      <c r="R5433" s="153"/>
      <c r="S5433" s="152"/>
      <c r="T5433" s="153"/>
      <c r="X5433" s="69" t="str">
        <f t="shared" si="172"/>
        <v/>
      </c>
      <c r="Y5433" s="69" t="str">
        <f t="shared" si="173"/>
        <v/>
      </c>
    </row>
    <row r="5434" spans="8:25" x14ac:dyDescent="0.25">
      <c r="H5434" s="155"/>
      <c r="I5434" s="151"/>
      <c r="J5434" s="152"/>
      <c r="K5434" s="153"/>
      <c r="L5434" s="153"/>
      <c r="M5434" s="153"/>
      <c r="N5434" s="153"/>
      <c r="O5434" s="153"/>
      <c r="P5434" s="153"/>
      <c r="Q5434" s="153"/>
      <c r="R5434" s="153"/>
      <c r="S5434" s="152"/>
      <c r="T5434" s="153"/>
      <c r="X5434" s="69" t="str">
        <f t="shared" si="172"/>
        <v/>
      </c>
      <c r="Y5434" s="69" t="str">
        <f t="shared" si="173"/>
        <v/>
      </c>
    </row>
    <row r="5435" spans="8:25" x14ac:dyDescent="0.25">
      <c r="H5435" s="155"/>
      <c r="I5435" s="151"/>
      <c r="J5435" s="152"/>
      <c r="K5435" s="153"/>
      <c r="L5435" s="153"/>
      <c r="M5435" s="153"/>
      <c r="N5435" s="153"/>
      <c r="O5435" s="153"/>
      <c r="P5435" s="153"/>
      <c r="Q5435" s="153"/>
      <c r="R5435" s="153"/>
      <c r="S5435" s="152"/>
      <c r="T5435" s="153"/>
      <c r="X5435" s="69" t="str">
        <f t="shared" si="172"/>
        <v/>
      </c>
      <c r="Y5435" s="69" t="str">
        <f t="shared" si="173"/>
        <v/>
      </c>
    </row>
    <row r="5436" spans="8:25" x14ac:dyDescent="0.25">
      <c r="H5436" s="155"/>
      <c r="I5436" s="151"/>
      <c r="J5436" s="152"/>
      <c r="K5436" s="153"/>
      <c r="L5436" s="153"/>
      <c r="M5436" s="153"/>
      <c r="N5436" s="153"/>
      <c r="O5436" s="153"/>
      <c r="P5436" s="153"/>
      <c r="Q5436" s="153"/>
      <c r="R5436" s="153"/>
      <c r="S5436" s="152"/>
      <c r="T5436" s="153"/>
      <c r="X5436" s="69" t="str">
        <f t="shared" si="172"/>
        <v/>
      </c>
      <c r="Y5436" s="69" t="str">
        <f t="shared" si="173"/>
        <v/>
      </c>
    </row>
    <row r="5437" spans="8:25" x14ac:dyDescent="0.25">
      <c r="H5437" s="155"/>
      <c r="I5437" s="151"/>
      <c r="J5437" s="152"/>
      <c r="K5437" s="153"/>
      <c r="L5437" s="153"/>
      <c r="M5437" s="153"/>
      <c r="N5437" s="153"/>
      <c r="O5437" s="153"/>
      <c r="P5437" s="153"/>
      <c r="Q5437" s="153"/>
      <c r="R5437" s="153"/>
      <c r="S5437" s="152"/>
      <c r="T5437" s="153"/>
      <c r="X5437" s="69" t="str">
        <f t="shared" si="172"/>
        <v/>
      </c>
      <c r="Y5437" s="69" t="str">
        <f t="shared" si="173"/>
        <v/>
      </c>
    </row>
    <row r="5438" spans="8:25" x14ac:dyDescent="0.25">
      <c r="H5438" s="155"/>
      <c r="I5438" s="151"/>
      <c r="J5438" s="152"/>
      <c r="K5438" s="153"/>
      <c r="L5438" s="153"/>
      <c r="M5438" s="153"/>
      <c r="N5438" s="153"/>
      <c r="O5438" s="153"/>
      <c r="P5438" s="153"/>
      <c r="Q5438" s="153"/>
      <c r="R5438" s="153"/>
      <c r="S5438" s="152"/>
      <c r="T5438" s="153"/>
      <c r="X5438" s="69" t="str">
        <f t="shared" si="172"/>
        <v/>
      </c>
      <c r="Y5438" s="69" t="str">
        <f t="shared" si="173"/>
        <v/>
      </c>
    </row>
    <row r="5439" spans="8:25" x14ac:dyDescent="0.25">
      <c r="H5439" s="155"/>
      <c r="I5439" s="151"/>
      <c r="J5439" s="152"/>
      <c r="K5439" s="153"/>
      <c r="L5439" s="153"/>
      <c r="M5439" s="153"/>
      <c r="N5439" s="153"/>
      <c r="O5439" s="153"/>
      <c r="P5439" s="153"/>
      <c r="Q5439" s="153"/>
      <c r="R5439" s="153"/>
      <c r="S5439" s="152"/>
      <c r="T5439" s="153"/>
      <c r="X5439" s="69" t="str">
        <f t="shared" si="172"/>
        <v/>
      </c>
      <c r="Y5439" s="69" t="str">
        <f t="shared" si="173"/>
        <v/>
      </c>
    </row>
    <row r="5440" spans="8:25" x14ac:dyDescent="0.25">
      <c r="H5440" s="155"/>
      <c r="I5440" s="151"/>
      <c r="J5440" s="152"/>
      <c r="K5440" s="153"/>
      <c r="L5440" s="153"/>
      <c r="M5440" s="153"/>
      <c r="N5440" s="153"/>
      <c r="O5440" s="153"/>
      <c r="P5440" s="153"/>
      <c r="Q5440" s="153"/>
      <c r="R5440" s="153"/>
      <c r="S5440" s="152"/>
      <c r="T5440" s="153"/>
      <c r="X5440" s="69" t="str">
        <f t="shared" si="172"/>
        <v/>
      </c>
      <c r="Y5440" s="69" t="str">
        <f t="shared" si="173"/>
        <v/>
      </c>
    </row>
    <row r="5441" spans="8:25" x14ac:dyDescent="0.25">
      <c r="H5441" s="155"/>
      <c r="I5441" s="151"/>
      <c r="J5441" s="152"/>
      <c r="K5441" s="153"/>
      <c r="L5441" s="153"/>
      <c r="M5441" s="153"/>
      <c r="N5441" s="153"/>
      <c r="O5441" s="153"/>
      <c r="P5441" s="153"/>
      <c r="Q5441" s="153"/>
      <c r="R5441" s="153"/>
      <c r="S5441" s="152"/>
      <c r="T5441" s="153"/>
      <c r="X5441" s="69" t="str">
        <f t="shared" si="172"/>
        <v/>
      </c>
      <c r="Y5441" s="69" t="str">
        <f t="shared" si="173"/>
        <v/>
      </c>
    </row>
    <row r="5442" spans="8:25" x14ac:dyDescent="0.25">
      <c r="H5442" s="155"/>
      <c r="I5442" s="151"/>
      <c r="J5442" s="152"/>
      <c r="K5442" s="153"/>
      <c r="L5442" s="153"/>
      <c r="M5442" s="153"/>
      <c r="N5442" s="153"/>
      <c r="O5442" s="153"/>
      <c r="P5442" s="153"/>
      <c r="Q5442" s="153"/>
      <c r="R5442" s="153"/>
      <c r="S5442" s="152"/>
      <c r="T5442" s="153"/>
      <c r="X5442" s="69" t="str">
        <f t="shared" ref="X5442:X5505" si="174">IF(W5442&lt;&gt;"",W5442-I5442,"")</f>
        <v/>
      </c>
      <c r="Y5442" s="69" t="str">
        <f t="shared" si="173"/>
        <v/>
      </c>
    </row>
    <row r="5443" spans="8:25" x14ac:dyDescent="0.25">
      <c r="H5443" s="155"/>
      <c r="I5443" s="151"/>
      <c r="J5443" s="152"/>
      <c r="K5443" s="153"/>
      <c r="L5443" s="153"/>
      <c r="M5443" s="153"/>
      <c r="N5443" s="153"/>
      <c r="O5443" s="153"/>
      <c r="P5443" s="153"/>
      <c r="Q5443" s="153"/>
      <c r="R5443" s="153"/>
      <c r="S5443" s="152"/>
      <c r="T5443" s="153"/>
      <c r="X5443" s="69" t="str">
        <f t="shared" si="174"/>
        <v/>
      </c>
      <c r="Y5443" s="69" t="str">
        <f t="shared" ref="Y5443:Y5506" si="175">IF(X5443&lt;&gt;"",IF(X5443&lt;365,"&lt; 1 year",IF(X5443&lt;730,"1-2",IF(X5443&lt;1095,"2-3",IF(X5443&lt;1460,"3-4",IF(X5443&lt;1825,"4-5","5+"))))),"")</f>
        <v/>
      </c>
    </row>
    <row r="5444" spans="8:25" x14ac:dyDescent="0.25">
      <c r="H5444" s="155"/>
      <c r="I5444" s="151"/>
      <c r="J5444" s="152"/>
      <c r="K5444" s="153"/>
      <c r="L5444" s="153"/>
      <c r="M5444" s="153"/>
      <c r="N5444" s="153"/>
      <c r="O5444" s="153"/>
      <c r="P5444" s="153"/>
      <c r="Q5444" s="153"/>
      <c r="R5444" s="153"/>
      <c r="S5444" s="152"/>
      <c r="T5444" s="153"/>
      <c r="X5444" s="69" t="str">
        <f t="shared" si="174"/>
        <v/>
      </c>
      <c r="Y5444" s="69" t="str">
        <f t="shared" si="175"/>
        <v/>
      </c>
    </row>
    <row r="5445" spans="8:25" x14ac:dyDescent="0.25">
      <c r="H5445" s="155"/>
      <c r="I5445" s="151"/>
      <c r="J5445" s="152"/>
      <c r="K5445" s="153"/>
      <c r="L5445" s="153"/>
      <c r="M5445" s="153"/>
      <c r="N5445" s="153"/>
      <c r="O5445" s="153"/>
      <c r="P5445" s="153"/>
      <c r="Q5445" s="153"/>
      <c r="R5445" s="153"/>
      <c r="S5445" s="152"/>
      <c r="T5445" s="153"/>
      <c r="X5445" s="69" t="str">
        <f t="shared" si="174"/>
        <v/>
      </c>
      <c r="Y5445" s="69" t="str">
        <f t="shared" si="175"/>
        <v/>
      </c>
    </row>
    <row r="5446" spans="8:25" x14ac:dyDescent="0.25">
      <c r="H5446" s="155"/>
      <c r="I5446" s="151"/>
      <c r="J5446" s="152"/>
      <c r="K5446" s="153"/>
      <c r="L5446" s="153"/>
      <c r="M5446" s="153"/>
      <c r="N5446" s="153"/>
      <c r="O5446" s="153"/>
      <c r="P5446" s="153"/>
      <c r="Q5446" s="153"/>
      <c r="R5446" s="153"/>
      <c r="S5446" s="152"/>
      <c r="T5446" s="153"/>
      <c r="X5446" s="69" t="str">
        <f t="shared" si="174"/>
        <v/>
      </c>
      <c r="Y5446" s="69" t="str">
        <f t="shared" si="175"/>
        <v/>
      </c>
    </row>
    <row r="5447" spans="8:25" x14ac:dyDescent="0.25">
      <c r="H5447" s="155"/>
      <c r="I5447" s="151"/>
      <c r="J5447" s="152"/>
      <c r="K5447" s="153"/>
      <c r="L5447" s="153"/>
      <c r="M5447" s="153"/>
      <c r="N5447" s="153"/>
      <c r="O5447" s="153"/>
      <c r="P5447" s="153"/>
      <c r="Q5447" s="153"/>
      <c r="R5447" s="153"/>
      <c r="S5447" s="152"/>
      <c r="T5447" s="153"/>
      <c r="X5447" s="69" t="str">
        <f t="shared" si="174"/>
        <v/>
      </c>
      <c r="Y5447" s="69" t="str">
        <f t="shared" si="175"/>
        <v/>
      </c>
    </row>
    <row r="5448" spans="8:25" x14ac:dyDescent="0.25">
      <c r="H5448" s="155"/>
      <c r="I5448" s="151"/>
      <c r="J5448" s="152"/>
      <c r="K5448" s="153"/>
      <c r="L5448" s="153"/>
      <c r="M5448" s="153"/>
      <c r="N5448" s="153"/>
      <c r="O5448" s="153"/>
      <c r="P5448" s="153"/>
      <c r="Q5448" s="153"/>
      <c r="R5448" s="153"/>
      <c r="S5448" s="152"/>
      <c r="T5448" s="153"/>
      <c r="X5448" s="69" t="str">
        <f t="shared" si="174"/>
        <v/>
      </c>
      <c r="Y5448" s="69" t="str">
        <f t="shared" si="175"/>
        <v/>
      </c>
    </row>
    <row r="5449" spans="8:25" x14ac:dyDescent="0.25">
      <c r="H5449" s="155"/>
      <c r="I5449" s="151"/>
      <c r="J5449" s="152"/>
      <c r="K5449" s="153"/>
      <c r="L5449" s="153"/>
      <c r="M5449" s="153"/>
      <c r="N5449" s="153"/>
      <c r="O5449" s="153"/>
      <c r="P5449" s="153"/>
      <c r="Q5449" s="153"/>
      <c r="R5449" s="153"/>
      <c r="S5449" s="152"/>
      <c r="T5449" s="153"/>
      <c r="X5449" s="69" t="str">
        <f t="shared" si="174"/>
        <v/>
      </c>
      <c r="Y5449" s="69" t="str">
        <f t="shared" si="175"/>
        <v/>
      </c>
    </row>
    <row r="5450" spans="8:25" x14ac:dyDescent="0.25">
      <c r="H5450" s="155"/>
      <c r="I5450" s="151"/>
      <c r="J5450" s="152"/>
      <c r="K5450" s="153"/>
      <c r="L5450" s="153"/>
      <c r="M5450" s="153"/>
      <c r="N5450" s="153"/>
      <c r="O5450" s="153"/>
      <c r="P5450" s="153"/>
      <c r="Q5450" s="153"/>
      <c r="R5450" s="153"/>
      <c r="S5450" s="152"/>
      <c r="T5450" s="153"/>
      <c r="X5450" s="69" t="str">
        <f t="shared" si="174"/>
        <v/>
      </c>
      <c r="Y5450" s="69" t="str">
        <f t="shared" si="175"/>
        <v/>
      </c>
    </row>
    <row r="5451" spans="8:25" x14ac:dyDescent="0.25">
      <c r="H5451" s="155"/>
      <c r="I5451" s="151"/>
      <c r="J5451" s="152"/>
      <c r="K5451" s="153"/>
      <c r="L5451" s="153"/>
      <c r="M5451" s="153"/>
      <c r="N5451" s="153"/>
      <c r="O5451" s="153"/>
      <c r="P5451" s="153"/>
      <c r="Q5451" s="153"/>
      <c r="R5451" s="153"/>
      <c r="S5451" s="152"/>
      <c r="T5451" s="153"/>
      <c r="X5451" s="69" t="str">
        <f t="shared" si="174"/>
        <v/>
      </c>
      <c r="Y5451" s="69" t="str">
        <f t="shared" si="175"/>
        <v/>
      </c>
    </row>
    <row r="5452" spans="8:25" x14ac:dyDescent="0.25">
      <c r="H5452" s="155"/>
      <c r="I5452" s="151"/>
      <c r="J5452" s="152"/>
      <c r="K5452" s="153"/>
      <c r="L5452" s="153"/>
      <c r="M5452" s="153"/>
      <c r="N5452" s="153"/>
      <c r="O5452" s="153"/>
      <c r="P5452" s="153"/>
      <c r="Q5452" s="153"/>
      <c r="R5452" s="153"/>
      <c r="S5452" s="152"/>
      <c r="T5452" s="153"/>
      <c r="X5452" s="69" t="str">
        <f t="shared" si="174"/>
        <v/>
      </c>
      <c r="Y5452" s="69" t="str">
        <f t="shared" si="175"/>
        <v/>
      </c>
    </row>
    <row r="5453" spans="8:25" x14ac:dyDescent="0.25">
      <c r="H5453" s="155"/>
      <c r="I5453" s="151"/>
      <c r="J5453" s="152"/>
      <c r="K5453" s="153"/>
      <c r="L5453" s="153"/>
      <c r="M5453" s="153"/>
      <c r="N5453" s="153"/>
      <c r="O5453" s="153"/>
      <c r="P5453" s="153"/>
      <c r="Q5453" s="153"/>
      <c r="R5453" s="153"/>
      <c r="S5453" s="152"/>
      <c r="T5453" s="153"/>
      <c r="X5453" s="69" t="str">
        <f t="shared" si="174"/>
        <v/>
      </c>
      <c r="Y5453" s="69" t="str">
        <f t="shared" si="175"/>
        <v/>
      </c>
    </row>
    <row r="5454" spans="8:25" x14ac:dyDescent="0.25">
      <c r="H5454" s="155"/>
      <c r="I5454" s="151"/>
      <c r="J5454" s="152"/>
      <c r="K5454" s="153"/>
      <c r="L5454" s="153"/>
      <c r="M5454" s="153"/>
      <c r="N5454" s="153"/>
      <c r="O5454" s="153"/>
      <c r="P5454" s="153"/>
      <c r="Q5454" s="153"/>
      <c r="R5454" s="153"/>
      <c r="S5454" s="152"/>
      <c r="T5454" s="153"/>
      <c r="X5454" s="69" t="str">
        <f t="shared" si="174"/>
        <v/>
      </c>
      <c r="Y5454" s="69" t="str">
        <f t="shared" si="175"/>
        <v/>
      </c>
    </row>
    <row r="5455" spans="8:25" x14ac:dyDescent="0.25">
      <c r="H5455" s="155"/>
      <c r="I5455" s="151"/>
      <c r="J5455" s="152"/>
      <c r="K5455" s="153"/>
      <c r="L5455" s="153"/>
      <c r="M5455" s="153"/>
      <c r="N5455" s="153"/>
      <c r="O5455" s="153"/>
      <c r="P5455" s="153"/>
      <c r="Q5455" s="153"/>
      <c r="R5455" s="153"/>
      <c r="S5455" s="152"/>
      <c r="T5455" s="153"/>
      <c r="X5455" s="69" t="str">
        <f t="shared" si="174"/>
        <v/>
      </c>
      <c r="Y5455" s="69" t="str">
        <f t="shared" si="175"/>
        <v/>
      </c>
    </row>
    <row r="5456" spans="8:25" x14ac:dyDescent="0.25">
      <c r="H5456" s="155"/>
      <c r="I5456" s="151"/>
      <c r="J5456" s="152"/>
      <c r="K5456" s="153"/>
      <c r="L5456" s="153"/>
      <c r="M5456" s="153"/>
      <c r="N5456" s="153"/>
      <c r="O5456" s="153"/>
      <c r="P5456" s="153"/>
      <c r="Q5456" s="153"/>
      <c r="R5456" s="153"/>
      <c r="S5456" s="152"/>
      <c r="T5456" s="153"/>
      <c r="X5456" s="69" t="str">
        <f t="shared" si="174"/>
        <v/>
      </c>
      <c r="Y5456" s="69" t="str">
        <f t="shared" si="175"/>
        <v/>
      </c>
    </row>
    <row r="5457" spans="8:25" x14ac:dyDescent="0.25">
      <c r="H5457" s="155"/>
      <c r="I5457" s="151"/>
      <c r="J5457" s="152"/>
      <c r="K5457" s="153"/>
      <c r="L5457" s="153"/>
      <c r="M5457" s="153"/>
      <c r="N5457" s="153"/>
      <c r="O5457" s="153"/>
      <c r="P5457" s="153"/>
      <c r="Q5457" s="153"/>
      <c r="R5457" s="153"/>
      <c r="S5457" s="152"/>
      <c r="T5457" s="153"/>
      <c r="X5457" s="69" t="str">
        <f t="shared" si="174"/>
        <v/>
      </c>
      <c r="Y5457" s="69" t="str">
        <f t="shared" si="175"/>
        <v/>
      </c>
    </row>
    <row r="5458" spans="8:25" x14ac:dyDescent="0.25">
      <c r="H5458" s="155"/>
      <c r="I5458" s="151"/>
      <c r="J5458" s="152"/>
      <c r="K5458" s="153"/>
      <c r="L5458" s="153"/>
      <c r="M5458" s="153"/>
      <c r="N5458" s="153"/>
      <c r="O5458" s="153"/>
      <c r="P5458" s="153"/>
      <c r="Q5458" s="153"/>
      <c r="R5458" s="153"/>
      <c r="S5458" s="152"/>
      <c r="T5458" s="153"/>
      <c r="X5458" s="69" t="str">
        <f t="shared" si="174"/>
        <v/>
      </c>
      <c r="Y5458" s="69" t="str">
        <f t="shared" si="175"/>
        <v/>
      </c>
    </row>
    <row r="5459" spans="8:25" x14ac:dyDescent="0.25">
      <c r="H5459" s="155"/>
      <c r="I5459" s="151"/>
      <c r="J5459" s="152"/>
      <c r="K5459" s="153"/>
      <c r="L5459" s="153"/>
      <c r="M5459" s="153"/>
      <c r="N5459" s="153"/>
      <c r="O5459" s="153"/>
      <c r="P5459" s="153"/>
      <c r="Q5459" s="153"/>
      <c r="R5459" s="153"/>
      <c r="S5459" s="152"/>
      <c r="T5459" s="153"/>
      <c r="X5459" s="69" t="str">
        <f t="shared" si="174"/>
        <v/>
      </c>
      <c r="Y5459" s="69" t="str">
        <f t="shared" si="175"/>
        <v/>
      </c>
    </row>
    <row r="5460" spans="8:25" x14ac:dyDescent="0.25">
      <c r="H5460" s="155"/>
      <c r="I5460" s="151"/>
      <c r="J5460" s="152"/>
      <c r="K5460" s="153"/>
      <c r="L5460" s="153"/>
      <c r="M5460" s="153"/>
      <c r="N5460" s="153"/>
      <c r="O5460" s="153"/>
      <c r="P5460" s="153"/>
      <c r="Q5460" s="153"/>
      <c r="R5460" s="153"/>
      <c r="S5460" s="152"/>
      <c r="T5460" s="153"/>
      <c r="X5460" s="69" t="str">
        <f t="shared" si="174"/>
        <v/>
      </c>
      <c r="Y5460" s="69" t="str">
        <f t="shared" si="175"/>
        <v/>
      </c>
    </row>
    <row r="5461" spans="8:25" x14ac:dyDescent="0.25">
      <c r="H5461" s="155"/>
      <c r="I5461" s="151"/>
      <c r="J5461" s="152"/>
      <c r="K5461" s="153"/>
      <c r="L5461" s="153"/>
      <c r="M5461" s="153"/>
      <c r="N5461" s="153"/>
      <c r="O5461" s="153"/>
      <c r="P5461" s="153"/>
      <c r="Q5461" s="153"/>
      <c r="R5461" s="153"/>
      <c r="S5461" s="152"/>
      <c r="T5461" s="153"/>
      <c r="X5461" s="69" t="str">
        <f t="shared" si="174"/>
        <v/>
      </c>
      <c r="Y5461" s="69" t="str">
        <f t="shared" si="175"/>
        <v/>
      </c>
    </row>
    <row r="5462" spans="8:25" x14ac:dyDescent="0.25">
      <c r="H5462" s="155"/>
      <c r="I5462" s="151"/>
      <c r="J5462" s="152"/>
      <c r="K5462" s="153"/>
      <c r="L5462" s="153"/>
      <c r="M5462" s="153"/>
      <c r="N5462" s="153"/>
      <c r="O5462" s="153"/>
      <c r="P5462" s="153"/>
      <c r="Q5462" s="153"/>
      <c r="R5462" s="153"/>
      <c r="S5462" s="152"/>
      <c r="T5462" s="153"/>
      <c r="X5462" s="69" t="str">
        <f t="shared" si="174"/>
        <v/>
      </c>
      <c r="Y5462" s="69" t="str">
        <f t="shared" si="175"/>
        <v/>
      </c>
    </row>
    <row r="5463" spans="8:25" x14ac:dyDescent="0.25">
      <c r="H5463" s="155"/>
      <c r="I5463" s="151"/>
      <c r="J5463" s="152"/>
      <c r="K5463" s="153"/>
      <c r="L5463" s="153"/>
      <c r="M5463" s="153"/>
      <c r="N5463" s="153"/>
      <c r="O5463" s="153"/>
      <c r="P5463" s="153"/>
      <c r="Q5463" s="153"/>
      <c r="R5463" s="153"/>
      <c r="S5463" s="152"/>
      <c r="T5463" s="153"/>
      <c r="X5463" s="69" t="str">
        <f t="shared" si="174"/>
        <v/>
      </c>
      <c r="Y5463" s="69" t="str">
        <f t="shared" si="175"/>
        <v/>
      </c>
    </row>
    <row r="5464" spans="8:25" x14ac:dyDescent="0.25">
      <c r="H5464" s="155"/>
      <c r="I5464" s="151"/>
      <c r="J5464" s="152"/>
      <c r="K5464" s="153"/>
      <c r="L5464" s="153"/>
      <c r="M5464" s="153"/>
      <c r="N5464" s="153"/>
      <c r="O5464" s="153"/>
      <c r="P5464" s="153"/>
      <c r="Q5464" s="153"/>
      <c r="R5464" s="153"/>
      <c r="S5464" s="152"/>
      <c r="T5464" s="153"/>
      <c r="X5464" s="69" t="str">
        <f t="shared" si="174"/>
        <v/>
      </c>
      <c r="Y5464" s="69" t="str">
        <f t="shared" si="175"/>
        <v/>
      </c>
    </row>
    <row r="5465" spans="8:25" x14ac:dyDescent="0.25">
      <c r="H5465" s="155"/>
      <c r="I5465" s="151"/>
      <c r="J5465" s="152"/>
      <c r="K5465" s="153"/>
      <c r="L5465" s="153"/>
      <c r="M5465" s="153"/>
      <c r="N5465" s="153"/>
      <c r="O5465" s="153"/>
      <c r="P5465" s="153"/>
      <c r="Q5465" s="153"/>
      <c r="R5465" s="153"/>
      <c r="S5465" s="152"/>
      <c r="T5465" s="153"/>
      <c r="X5465" s="69" t="str">
        <f t="shared" si="174"/>
        <v/>
      </c>
      <c r="Y5465" s="69" t="str">
        <f t="shared" si="175"/>
        <v/>
      </c>
    </row>
    <row r="5466" spans="8:25" x14ac:dyDescent="0.25">
      <c r="H5466" s="155"/>
      <c r="I5466" s="151"/>
      <c r="J5466" s="152"/>
      <c r="K5466" s="153"/>
      <c r="L5466" s="153"/>
      <c r="M5466" s="153"/>
      <c r="N5466" s="153"/>
      <c r="O5466" s="153"/>
      <c r="P5466" s="153"/>
      <c r="Q5466" s="153"/>
      <c r="R5466" s="153"/>
      <c r="S5466" s="152"/>
      <c r="T5466" s="153"/>
      <c r="X5466" s="69" t="str">
        <f t="shared" si="174"/>
        <v/>
      </c>
      <c r="Y5466" s="69" t="str">
        <f t="shared" si="175"/>
        <v/>
      </c>
    </row>
    <row r="5467" spans="8:25" x14ac:dyDescent="0.25">
      <c r="H5467" s="155"/>
      <c r="I5467" s="151"/>
      <c r="J5467" s="152"/>
      <c r="K5467" s="153"/>
      <c r="L5467" s="153"/>
      <c r="M5467" s="153"/>
      <c r="N5467" s="153"/>
      <c r="O5467" s="153"/>
      <c r="P5467" s="153"/>
      <c r="Q5467" s="153"/>
      <c r="R5467" s="153"/>
      <c r="S5467" s="152"/>
      <c r="T5467" s="153"/>
      <c r="X5467" s="69" t="str">
        <f t="shared" si="174"/>
        <v/>
      </c>
      <c r="Y5467" s="69" t="str">
        <f t="shared" si="175"/>
        <v/>
      </c>
    </row>
    <row r="5468" spans="8:25" x14ac:dyDescent="0.25">
      <c r="H5468" s="155"/>
      <c r="I5468" s="151"/>
      <c r="J5468" s="152"/>
      <c r="K5468" s="153"/>
      <c r="L5468" s="153"/>
      <c r="M5468" s="153"/>
      <c r="N5468" s="153"/>
      <c r="O5468" s="153"/>
      <c r="P5468" s="153"/>
      <c r="Q5468" s="153"/>
      <c r="R5468" s="153"/>
      <c r="S5468" s="152"/>
      <c r="T5468" s="153"/>
      <c r="X5468" s="69" t="str">
        <f t="shared" si="174"/>
        <v/>
      </c>
      <c r="Y5468" s="69" t="str">
        <f t="shared" si="175"/>
        <v/>
      </c>
    </row>
    <row r="5469" spans="8:25" x14ac:dyDescent="0.25">
      <c r="H5469" s="155"/>
      <c r="I5469" s="151"/>
      <c r="J5469" s="152"/>
      <c r="K5469" s="153"/>
      <c r="L5469" s="153"/>
      <c r="M5469" s="153"/>
      <c r="N5469" s="153"/>
      <c r="O5469" s="153"/>
      <c r="P5469" s="153"/>
      <c r="Q5469" s="153"/>
      <c r="R5469" s="153"/>
      <c r="S5469" s="152"/>
      <c r="T5469" s="153"/>
      <c r="X5469" s="69" t="str">
        <f t="shared" si="174"/>
        <v/>
      </c>
      <c r="Y5469" s="69" t="str">
        <f t="shared" si="175"/>
        <v/>
      </c>
    </row>
    <row r="5470" spans="8:25" x14ac:dyDescent="0.25">
      <c r="H5470" s="155"/>
      <c r="I5470" s="151"/>
      <c r="J5470" s="152"/>
      <c r="K5470" s="153"/>
      <c r="L5470" s="153"/>
      <c r="M5470" s="153"/>
      <c r="N5470" s="153"/>
      <c r="O5470" s="153"/>
      <c r="P5470" s="153"/>
      <c r="Q5470" s="153"/>
      <c r="R5470" s="153"/>
      <c r="S5470" s="152"/>
      <c r="T5470" s="153"/>
      <c r="X5470" s="69" t="str">
        <f t="shared" si="174"/>
        <v/>
      </c>
      <c r="Y5470" s="69" t="str">
        <f t="shared" si="175"/>
        <v/>
      </c>
    </row>
    <row r="5471" spans="8:25" x14ac:dyDescent="0.25">
      <c r="H5471" s="155"/>
      <c r="I5471" s="151"/>
      <c r="J5471" s="152"/>
      <c r="K5471" s="153"/>
      <c r="L5471" s="153"/>
      <c r="M5471" s="153"/>
      <c r="N5471" s="153"/>
      <c r="O5471" s="153"/>
      <c r="P5471" s="153"/>
      <c r="Q5471" s="153"/>
      <c r="R5471" s="153"/>
      <c r="S5471" s="152"/>
      <c r="T5471" s="153"/>
      <c r="X5471" s="69" t="str">
        <f t="shared" si="174"/>
        <v/>
      </c>
      <c r="Y5471" s="69" t="str">
        <f t="shared" si="175"/>
        <v/>
      </c>
    </row>
    <row r="5472" spans="8:25" x14ac:dyDescent="0.25">
      <c r="H5472" s="155"/>
      <c r="I5472" s="151"/>
      <c r="J5472" s="152"/>
      <c r="K5472" s="153"/>
      <c r="L5472" s="153"/>
      <c r="M5472" s="153"/>
      <c r="N5472" s="153"/>
      <c r="O5472" s="153"/>
      <c r="P5472" s="153"/>
      <c r="Q5472" s="153"/>
      <c r="R5472" s="153"/>
      <c r="S5472" s="152"/>
      <c r="T5472" s="153"/>
      <c r="X5472" s="69" t="str">
        <f t="shared" si="174"/>
        <v/>
      </c>
      <c r="Y5472" s="69" t="str">
        <f t="shared" si="175"/>
        <v/>
      </c>
    </row>
    <row r="5473" spans="8:25" x14ac:dyDescent="0.25">
      <c r="H5473" s="155"/>
      <c r="I5473" s="151"/>
      <c r="J5473" s="152"/>
      <c r="K5473" s="153"/>
      <c r="L5473" s="153"/>
      <c r="M5473" s="153"/>
      <c r="N5473" s="153"/>
      <c r="O5473" s="153"/>
      <c r="P5473" s="153"/>
      <c r="Q5473" s="153"/>
      <c r="R5473" s="153"/>
      <c r="S5473" s="152"/>
      <c r="T5473" s="153"/>
      <c r="X5473" s="69" t="str">
        <f t="shared" si="174"/>
        <v/>
      </c>
      <c r="Y5473" s="69" t="str">
        <f t="shared" si="175"/>
        <v/>
      </c>
    </row>
    <row r="5474" spans="8:25" x14ac:dyDescent="0.25">
      <c r="H5474" s="155"/>
      <c r="I5474" s="151"/>
      <c r="J5474" s="152"/>
      <c r="K5474" s="153"/>
      <c r="L5474" s="153"/>
      <c r="M5474" s="153"/>
      <c r="N5474" s="153"/>
      <c r="O5474" s="153"/>
      <c r="P5474" s="153"/>
      <c r="Q5474" s="153"/>
      <c r="R5474" s="153"/>
      <c r="S5474" s="152"/>
      <c r="T5474" s="153"/>
      <c r="X5474" s="69" t="str">
        <f t="shared" si="174"/>
        <v/>
      </c>
      <c r="Y5474" s="69" t="str">
        <f t="shared" si="175"/>
        <v/>
      </c>
    </row>
    <row r="5475" spans="8:25" x14ac:dyDescent="0.25">
      <c r="H5475" s="155"/>
      <c r="I5475" s="151"/>
      <c r="J5475" s="152"/>
      <c r="K5475" s="153"/>
      <c r="L5475" s="153"/>
      <c r="M5475" s="153"/>
      <c r="N5475" s="153"/>
      <c r="O5475" s="153"/>
      <c r="P5475" s="153"/>
      <c r="Q5475" s="153"/>
      <c r="R5475" s="153"/>
      <c r="S5475" s="152"/>
      <c r="T5475" s="153"/>
      <c r="X5475" s="69" t="str">
        <f t="shared" si="174"/>
        <v/>
      </c>
      <c r="Y5475" s="69" t="str">
        <f t="shared" si="175"/>
        <v/>
      </c>
    </row>
    <row r="5476" spans="8:25" x14ac:dyDescent="0.25">
      <c r="H5476" s="155"/>
      <c r="I5476" s="151"/>
      <c r="J5476" s="152"/>
      <c r="K5476" s="153"/>
      <c r="L5476" s="153"/>
      <c r="M5476" s="153"/>
      <c r="N5476" s="153"/>
      <c r="O5476" s="153"/>
      <c r="P5476" s="153"/>
      <c r="Q5476" s="153"/>
      <c r="R5476" s="153"/>
      <c r="S5476" s="152"/>
      <c r="T5476" s="153"/>
      <c r="X5476" s="69" t="str">
        <f t="shared" si="174"/>
        <v/>
      </c>
      <c r="Y5476" s="69" t="str">
        <f t="shared" si="175"/>
        <v/>
      </c>
    </row>
    <row r="5477" spans="8:25" x14ac:dyDescent="0.25">
      <c r="H5477" s="155"/>
      <c r="I5477" s="151"/>
      <c r="J5477" s="152"/>
      <c r="K5477" s="153"/>
      <c r="L5477" s="153"/>
      <c r="M5477" s="153"/>
      <c r="N5477" s="153"/>
      <c r="O5477" s="153"/>
      <c r="P5477" s="153"/>
      <c r="Q5477" s="153"/>
      <c r="R5477" s="153"/>
      <c r="S5477" s="152"/>
      <c r="T5477" s="153"/>
      <c r="X5477" s="69" t="str">
        <f t="shared" si="174"/>
        <v/>
      </c>
      <c r="Y5477" s="69" t="str">
        <f t="shared" si="175"/>
        <v/>
      </c>
    </row>
    <row r="5478" spans="8:25" x14ac:dyDescent="0.25">
      <c r="H5478" s="155"/>
      <c r="I5478" s="151"/>
      <c r="J5478" s="152"/>
      <c r="K5478" s="153"/>
      <c r="L5478" s="153"/>
      <c r="M5478" s="153"/>
      <c r="N5478" s="153"/>
      <c r="O5478" s="153"/>
      <c r="P5478" s="153"/>
      <c r="Q5478" s="153"/>
      <c r="R5478" s="153"/>
      <c r="S5478" s="152"/>
      <c r="T5478" s="153"/>
      <c r="X5478" s="69" t="str">
        <f t="shared" si="174"/>
        <v/>
      </c>
      <c r="Y5478" s="69" t="str">
        <f t="shared" si="175"/>
        <v/>
      </c>
    </row>
    <row r="5479" spans="8:25" x14ac:dyDescent="0.25">
      <c r="H5479" s="155"/>
      <c r="I5479" s="151"/>
      <c r="J5479" s="152"/>
      <c r="K5479" s="153"/>
      <c r="L5479" s="153"/>
      <c r="M5479" s="153"/>
      <c r="N5479" s="153"/>
      <c r="O5479" s="153"/>
      <c r="P5479" s="153"/>
      <c r="Q5479" s="153"/>
      <c r="R5479" s="153"/>
      <c r="S5479" s="152"/>
      <c r="T5479" s="153"/>
      <c r="X5479" s="69" t="str">
        <f t="shared" si="174"/>
        <v/>
      </c>
      <c r="Y5479" s="69" t="str">
        <f t="shared" si="175"/>
        <v/>
      </c>
    </row>
    <row r="5480" spans="8:25" x14ac:dyDescent="0.25">
      <c r="H5480" s="155"/>
      <c r="I5480" s="151"/>
      <c r="J5480" s="152"/>
      <c r="K5480" s="153"/>
      <c r="L5480" s="153"/>
      <c r="M5480" s="153"/>
      <c r="N5480" s="153"/>
      <c r="O5480" s="153"/>
      <c r="P5480" s="153"/>
      <c r="Q5480" s="153"/>
      <c r="R5480" s="153"/>
      <c r="S5480" s="152"/>
      <c r="T5480" s="153"/>
      <c r="X5480" s="69" t="str">
        <f t="shared" si="174"/>
        <v/>
      </c>
      <c r="Y5480" s="69" t="str">
        <f t="shared" si="175"/>
        <v/>
      </c>
    </row>
    <row r="5481" spans="8:25" x14ac:dyDescent="0.25">
      <c r="H5481" s="155"/>
      <c r="I5481" s="151"/>
      <c r="J5481" s="152"/>
      <c r="K5481" s="153"/>
      <c r="L5481" s="153"/>
      <c r="M5481" s="153"/>
      <c r="N5481" s="153"/>
      <c r="O5481" s="153"/>
      <c r="P5481" s="153"/>
      <c r="Q5481" s="153"/>
      <c r="R5481" s="153"/>
      <c r="S5481" s="152"/>
      <c r="T5481" s="153"/>
      <c r="X5481" s="69" t="str">
        <f t="shared" si="174"/>
        <v/>
      </c>
      <c r="Y5481" s="69" t="str">
        <f t="shared" si="175"/>
        <v/>
      </c>
    </row>
    <row r="5482" spans="8:25" x14ac:dyDescent="0.25">
      <c r="H5482" s="155"/>
      <c r="I5482" s="151"/>
      <c r="J5482" s="152"/>
      <c r="K5482" s="153"/>
      <c r="L5482" s="153"/>
      <c r="M5482" s="153"/>
      <c r="N5482" s="153"/>
      <c r="O5482" s="153"/>
      <c r="P5482" s="153"/>
      <c r="Q5482" s="153"/>
      <c r="R5482" s="153"/>
      <c r="S5482" s="152"/>
      <c r="T5482" s="153"/>
      <c r="X5482" s="69" t="str">
        <f t="shared" si="174"/>
        <v/>
      </c>
      <c r="Y5482" s="69" t="str">
        <f t="shared" si="175"/>
        <v/>
      </c>
    </row>
    <row r="5483" spans="8:25" x14ac:dyDescent="0.25">
      <c r="H5483" s="155"/>
      <c r="I5483" s="151"/>
      <c r="J5483" s="152"/>
      <c r="K5483" s="153"/>
      <c r="L5483" s="153"/>
      <c r="M5483" s="153"/>
      <c r="N5483" s="153"/>
      <c r="O5483" s="153"/>
      <c r="P5483" s="153"/>
      <c r="Q5483" s="153"/>
      <c r="R5483" s="153"/>
      <c r="S5483" s="152"/>
      <c r="T5483" s="153"/>
      <c r="X5483" s="69" t="str">
        <f t="shared" si="174"/>
        <v/>
      </c>
      <c r="Y5483" s="69" t="str">
        <f t="shared" si="175"/>
        <v/>
      </c>
    </row>
    <row r="5484" spans="8:25" x14ac:dyDescent="0.25">
      <c r="H5484" s="155"/>
      <c r="I5484" s="151"/>
      <c r="J5484" s="152"/>
      <c r="K5484" s="153"/>
      <c r="L5484" s="153"/>
      <c r="M5484" s="153"/>
      <c r="N5484" s="153"/>
      <c r="O5484" s="153"/>
      <c r="P5484" s="153"/>
      <c r="Q5484" s="153"/>
      <c r="R5484" s="153"/>
      <c r="S5484" s="152"/>
      <c r="T5484" s="153"/>
      <c r="X5484" s="69" t="str">
        <f t="shared" si="174"/>
        <v/>
      </c>
      <c r="Y5484" s="69" t="str">
        <f t="shared" si="175"/>
        <v/>
      </c>
    </row>
    <row r="5485" spans="8:25" x14ac:dyDescent="0.25">
      <c r="H5485" s="155"/>
      <c r="I5485" s="151"/>
      <c r="J5485" s="152"/>
      <c r="K5485" s="153"/>
      <c r="L5485" s="153"/>
      <c r="M5485" s="153"/>
      <c r="N5485" s="153"/>
      <c r="O5485" s="153"/>
      <c r="P5485" s="153"/>
      <c r="Q5485" s="153"/>
      <c r="R5485" s="153"/>
      <c r="S5485" s="152"/>
      <c r="T5485" s="153"/>
      <c r="X5485" s="69" t="str">
        <f t="shared" si="174"/>
        <v/>
      </c>
      <c r="Y5485" s="69" t="str">
        <f t="shared" si="175"/>
        <v/>
      </c>
    </row>
    <row r="5486" spans="8:25" x14ac:dyDescent="0.25">
      <c r="H5486" s="155"/>
      <c r="I5486" s="151"/>
      <c r="J5486" s="152"/>
      <c r="K5486" s="153"/>
      <c r="L5486" s="153"/>
      <c r="M5486" s="153"/>
      <c r="N5486" s="153"/>
      <c r="O5486" s="153"/>
      <c r="P5486" s="153"/>
      <c r="Q5486" s="153"/>
      <c r="R5486" s="153"/>
      <c r="S5486" s="152"/>
      <c r="T5486" s="153"/>
      <c r="X5486" s="69" t="str">
        <f t="shared" si="174"/>
        <v/>
      </c>
      <c r="Y5486" s="69" t="str">
        <f t="shared" si="175"/>
        <v/>
      </c>
    </row>
    <row r="5487" spans="8:25" x14ac:dyDescent="0.25">
      <c r="H5487" s="155"/>
      <c r="I5487" s="151"/>
      <c r="J5487" s="152"/>
      <c r="K5487" s="153"/>
      <c r="L5487" s="153"/>
      <c r="M5487" s="153"/>
      <c r="N5487" s="153"/>
      <c r="O5487" s="153"/>
      <c r="P5487" s="153"/>
      <c r="Q5487" s="153"/>
      <c r="R5487" s="153"/>
      <c r="S5487" s="152"/>
      <c r="T5487" s="153"/>
      <c r="X5487" s="69" t="str">
        <f t="shared" si="174"/>
        <v/>
      </c>
      <c r="Y5487" s="69" t="str">
        <f t="shared" si="175"/>
        <v/>
      </c>
    </row>
    <row r="5488" spans="8:25" x14ac:dyDescent="0.25">
      <c r="H5488" s="155"/>
      <c r="I5488" s="151"/>
      <c r="J5488" s="152"/>
      <c r="K5488" s="153"/>
      <c r="L5488" s="153"/>
      <c r="M5488" s="153"/>
      <c r="N5488" s="153"/>
      <c r="O5488" s="153"/>
      <c r="P5488" s="153"/>
      <c r="Q5488" s="153"/>
      <c r="R5488" s="153"/>
      <c r="S5488" s="152"/>
      <c r="T5488" s="153"/>
      <c r="X5488" s="69" t="str">
        <f t="shared" si="174"/>
        <v/>
      </c>
      <c r="Y5488" s="69" t="str">
        <f t="shared" si="175"/>
        <v/>
      </c>
    </row>
    <row r="5489" spans="8:25" x14ac:dyDescent="0.25">
      <c r="H5489" s="155"/>
      <c r="I5489" s="151"/>
      <c r="J5489" s="152"/>
      <c r="K5489" s="153"/>
      <c r="L5489" s="153"/>
      <c r="M5489" s="153"/>
      <c r="N5489" s="153"/>
      <c r="O5489" s="153"/>
      <c r="P5489" s="153"/>
      <c r="Q5489" s="153"/>
      <c r="R5489" s="153"/>
      <c r="S5489" s="152"/>
      <c r="T5489" s="153"/>
      <c r="X5489" s="69" t="str">
        <f t="shared" si="174"/>
        <v/>
      </c>
      <c r="Y5489" s="69" t="str">
        <f t="shared" si="175"/>
        <v/>
      </c>
    </row>
    <row r="5490" spans="8:25" x14ac:dyDescent="0.25">
      <c r="H5490" s="155"/>
      <c r="I5490" s="151"/>
      <c r="J5490" s="152"/>
      <c r="K5490" s="153"/>
      <c r="L5490" s="153"/>
      <c r="M5490" s="153"/>
      <c r="N5490" s="153"/>
      <c r="O5490" s="153"/>
      <c r="P5490" s="153"/>
      <c r="Q5490" s="153"/>
      <c r="R5490" s="153"/>
      <c r="S5490" s="152"/>
      <c r="T5490" s="153"/>
      <c r="X5490" s="69" t="str">
        <f t="shared" si="174"/>
        <v/>
      </c>
      <c r="Y5490" s="69" t="str">
        <f t="shared" si="175"/>
        <v/>
      </c>
    </row>
    <row r="5491" spans="8:25" x14ac:dyDescent="0.25">
      <c r="H5491" s="155"/>
      <c r="I5491" s="151"/>
      <c r="J5491" s="152"/>
      <c r="K5491" s="153"/>
      <c r="L5491" s="153"/>
      <c r="M5491" s="153"/>
      <c r="N5491" s="153"/>
      <c r="O5491" s="153"/>
      <c r="P5491" s="153"/>
      <c r="Q5491" s="153"/>
      <c r="R5491" s="153"/>
      <c r="S5491" s="152"/>
      <c r="T5491" s="153"/>
      <c r="X5491" s="69" t="str">
        <f t="shared" si="174"/>
        <v/>
      </c>
      <c r="Y5491" s="69" t="str">
        <f t="shared" si="175"/>
        <v/>
      </c>
    </row>
    <row r="5492" spans="8:25" x14ac:dyDescent="0.25">
      <c r="H5492" s="155"/>
      <c r="I5492" s="151"/>
      <c r="J5492" s="152"/>
      <c r="K5492" s="153"/>
      <c r="L5492" s="153"/>
      <c r="M5492" s="153"/>
      <c r="N5492" s="153"/>
      <c r="O5492" s="153"/>
      <c r="P5492" s="153"/>
      <c r="Q5492" s="153"/>
      <c r="R5492" s="153"/>
      <c r="S5492" s="152"/>
      <c r="T5492" s="153"/>
      <c r="X5492" s="69" t="str">
        <f t="shared" si="174"/>
        <v/>
      </c>
      <c r="Y5492" s="69" t="str">
        <f t="shared" si="175"/>
        <v/>
      </c>
    </row>
    <row r="5493" spans="8:25" x14ac:dyDescent="0.25">
      <c r="H5493" s="155"/>
      <c r="I5493" s="151"/>
      <c r="J5493" s="152"/>
      <c r="K5493" s="153"/>
      <c r="L5493" s="153"/>
      <c r="M5493" s="153"/>
      <c r="N5493" s="153"/>
      <c r="O5493" s="153"/>
      <c r="P5493" s="153"/>
      <c r="Q5493" s="153"/>
      <c r="R5493" s="153"/>
      <c r="S5493" s="152"/>
      <c r="T5493" s="153"/>
      <c r="X5493" s="69" t="str">
        <f t="shared" si="174"/>
        <v/>
      </c>
      <c r="Y5493" s="69" t="str">
        <f t="shared" si="175"/>
        <v/>
      </c>
    </row>
    <row r="5494" spans="8:25" x14ac:dyDescent="0.25">
      <c r="H5494" s="155"/>
      <c r="I5494" s="151"/>
      <c r="J5494" s="152"/>
      <c r="K5494" s="153"/>
      <c r="L5494" s="153"/>
      <c r="M5494" s="153"/>
      <c r="N5494" s="153"/>
      <c r="O5494" s="153"/>
      <c r="P5494" s="153"/>
      <c r="Q5494" s="153"/>
      <c r="R5494" s="153"/>
      <c r="S5494" s="152"/>
      <c r="T5494" s="153"/>
      <c r="X5494" s="69" t="str">
        <f t="shared" si="174"/>
        <v/>
      </c>
      <c r="Y5494" s="69" t="str">
        <f t="shared" si="175"/>
        <v/>
      </c>
    </row>
    <row r="5495" spans="8:25" x14ac:dyDescent="0.25">
      <c r="H5495" s="155"/>
      <c r="I5495" s="151"/>
      <c r="J5495" s="152"/>
      <c r="K5495" s="153"/>
      <c r="L5495" s="153"/>
      <c r="M5495" s="153"/>
      <c r="N5495" s="153"/>
      <c r="O5495" s="153"/>
      <c r="P5495" s="153"/>
      <c r="Q5495" s="153"/>
      <c r="R5495" s="153"/>
      <c r="S5495" s="152"/>
      <c r="T5495" s="153"/>
      <c r="X5495" s="69" t="str">
        <f t="shared" si="174"/>
        <v/>
      </c>
      <c r="Y5495" s="69" t="str">
        <f t="shared" si="175"/>
        <v/>
      </c>
    </row>
    <row r="5496" spans="8:25" x14ac:dyDescent="0.25">
      <c r="H5496" s="155"/>
      <c r="I5496" s="151"/>
      <c r="J5496" s="152"/>
      <c r="K5496" s="153"/>
      <c r="L5496" s="153"/>
      <c r="M5496" s="153"/>
      <c r="N5496" s="153"/>
      <c r="O5496" s="153"/>
      <c r="P5496" s="153"/>
      <c r="Q5496" s="153"/>
      <c r="R5496" s="153"/>
      <c r="S5496" s="152"/>
      <c r="T5496" s="153"/>
      <c r="X5496" s="69" t="str">
        <f t="shared" si="174"/>
        <v/>
      </c>
      <c r="Y5496" s="69" t="str">
        <f t="shared" si="175"/>
        <v/>
      </c>
    </row>
    <row r="5497" spans="8:25" x14ac:dyDescent="0.25">
      <c r="H5497" s="155"/>
      <c r="I5497" s="151"/>
      <c r="J5497" s="152"/>
      <c r="K5497" s="153"/>
      <c r="L5497" s="153"/>
      <c r="M5497" s="153"/>
      <c r="N5497" s="153"/>
      <c r="O5497" s="153"/>
      <c r="P5497" s="153"/>
      <c r="Q5497" s="153"/>
      <c r="R5497" s="153"/>
      <c r="S5497" s="152"/>
      <c r="T5497" s="153"/>
      <c r="X5497" s="69" t="str">
        <f t="shared" si="174"/>
        <v/>
      </c>
      <c r="Y5497" s="69" t="str">
        <f t="shared" si="175"/>
        <v/>
      </c>
    </row>
    <row r="5498" spans="8:25" x14ac:dyDescent="0.25">
      <c r="H5498" s="155"/>
      <c r="I5498" s="151"/>
      <c r="J5498" s="152"/>
      <c r="K5498" s="153"/>
      <c r="L5498" s="153"/>
      <c r="M5498" s="153"/>
      <c r="N5498" s="153"/>
      <c r="O5498" s="153"/>
      <c r="P5498" s="153"/>
      <c r="Q5498" s="153"/>
      <c r="R5498" s="153"/>
      <c r="S5498" s="152"/>
      <c r="T5498" s="153"/>
      <c r="X5498" s="69" t="str">
        <f t="shared" si="174"/>
        <v/>
      </c>
      <c r="Y5498" s="69" t="str">
        <f t="shared" si="175"/>
        <v/>
      </c>
    </row>
    <row r="5499" spans="8:25" x14ac:dyDescent="0.25">
      <c r="H5499" s="155"/>
      <c r="I5499" s="151"/>
      <c r="J5499" s="152"/>
      <c r="K5499" s="153"/>
      <c r="L5499" s="153"/>
      <c r="M5499" s="153"/>
      <c r="N5499" s="153"/>
      <c r="O5499" s="153"/>
      <c r="P5499" s="153"/>
      <c r="Q5499" s="153"/>
      <c r="R5499" s="153"/>
      <c r="S5499" s="152"/>
      <c r="T5499" s="153"/>
      <c r="X5499" s="69" t="str">
        <f t="shared" si="174"/>
        <v/>
      </c>
      <c r="Y5499" s="69" t="str">
        <f t="shared" si="175"/>
        <v/>
      </c>
    </row>
    <row r="5500" spans="8:25" x14ac:dyDescent="0.25">
      <c r="H5500" s="155"/>
      <c r="I5500" s="151"/>
      <c r="J5500" s="152"/>
      <c r="K5500" s="153"/>
      <c r="L5500" s="153"/>
      <c r="M5500" s="153"/>
      <c r="N5500" s="153"/>
      <c r="O5500" s="153"/>
      <c r="P5500" s="153"/>
      <c r="Q5500" s="153"/>
      <c r="R5500" s="153"/>
      <c r="S5500" s="152"/>
      <c r="T5500" s="153"/>
      <c r="X5500" s="69" t="str">
        <f t="shared" si="174"/>
        <v/>
      </c>
      <c r="Y5500" s="69" t="str">
        <f t="shared" si="175"/>
        <v/>
      </c>
    </row>
    <row r="5501" spans="8:25" x14ac:dyDescent="0.25">
      <c r="H5501" s="155"/>
      <c r="I5501" s="151"/>
      <c r="J5501" s="152"/>
      <c r="K5501" s="153"/>
      <c r="L5501" s="153"/>
      <c r="M5501" s="153"/>
      <c r="N5501" s="153"/>
      <c r="O5501" s="153"/>
      <c r="P5501" s="153"/>
      <c r="Q5501" s="153"/>
      <c r="R5501" s="153"/>
      <c r="S5501" s="152"/>
      <c r="T5501" s="153"/>
      <c r="X5501" s="69" t="str">
        <f t="shared" si="174"/>
        <v/>
      </c>
      <c r="Y5501" s="69" t="str">
        <f t="shared" si="175"/>
        <v/>
      </c>
    </row>
    <row r="5502" spans="8:25" x14ac:dyDescent="0.25">
      <c r="H5502" s="155"/>
      <c r="I5502" s="151"/>
      <c r="J5502" s="152"/>
      <c r="K5502" s="153"/>
      <c r="L5502" s="153"/>
      <c r="M5502" s="153"/>
      <c r="N5502" s="153"/>
      <c r="O5502" s="153"/>
      <c r="P5502" s="153"/>
      <c r="Q5502" s="153"/>
      <c r="R5502" s="153"/>
      <c r="S5502" s="152"/>
      <c r="T5502" s="153"/>
      <c r="X5502" s="69" t="str">
        <f t="shared" si="174"/>
        <v/>
      </c>
      <c r="Y5502" s="69" t="str">
        <f t="shared" si="175"/>
        <v/>
      </c>
    </row>
    <row r="5503" spans="8:25" x14ac:dyDescent="0.25">
      <c r="H5503" s="155"/>
      <c r="I5503" s="151"/>
      <c r="J5503" s="152"/>
      <c r="K5503" s="153"/>
      <c r="L5503" s="153"/>
      <c r="M5503" s="153"/>
      <c r="N5503" s="153"/>
      <c r="O5503" s="153"/>
      <c r="P5503" s="153"/>
      <c r="Q5503" s="153"/>
      <c r="R5503" s="153"/>
      <c r="S5503" s="152"/>
      <c r="T5503" s="153"/>
      <c r="X5503" s="69" t="str">
        <f t="shared" si="174"/>
        <v/>
      </c>
      <c r="Y5503" s="69" t="str">
        <f t="shared" si="175"/>
        <v/>
      </c>
    </row>
    <row r="5504" spans="8:25" x14ac:dyDescent="0.25">
      <c r="H5504" s="155"/>
      <c r="I5504" s="151"/>
      <c r="J5504" s="152"/>
      <c r="K5504" s="153"/>
      <c r="L5504" s="153"/>
      <c r="M5504" s="153"/>
      <c r="N5504" s="153"/>
      <c r="O5504" s="153"/>
      <c r="P5504" s="153"/>
      <c r="Q5504" s="153"/>
      <c r="R5504" s="153"/>
      <c r="S5504" s="152"/>
      <c r="T5504" s="153"/>
      <c r="X5504" s="69" t="str">
        <f t="shared" si="174"/>
        <v/>
      </c>
      <c r="Y5504" s="69" t="str">
        <f t="shared" si="175"/>
        <v/>
      </c>
    </row>
    <row r="5505" spans="8:25" x14ac:dyDescent="0.25">
      <c r="H5505" s="155"/>
      <c r="I5505" s="151"/>
      <c r="J5505" s="152"/>
      <c r="K5505" s="153"/>
      <c r="L5505" s="153"/>
      <c r="M5505" s="153"/>
      <c r="N5505" s="153"/>
      <c r="O5505" s="153"/>
      <c r="P5505" s="153"/>
      <c r="Q5505" s="153"/>
      <c r="R5505" s="153"/>
      <c r="S5505" s="152"/>
      <c r="T5505" s="153"/>
      <c r="X5505" s="69" t="str">
        <f t="shared" si="174"/>
        <v/>
      </c>
      <c r="Y5505" s="69" t="str">
        <f t="shared" si="175"/>
        <v/>
      </c>
    </row>
    <row r="5506" spans="8:25" x14ac:dyDescent="0.25">
      <c r="H5506" s="155"/>
      <c r="I5506" s="151"/>
      <c r="J5506" s="152"/>
      <c r="K5506" s="153"/>
      <c r="L5506" s="153"/>
      <c r="M5506" s="153"/>
      <c r="N5506" s="153"/>
      <c r="O5506" s="153"/>
      <c r="P5506" s="153"/>
      <c r="Q5506" s="153"/>
      <c r="R5506" s="153"/>
      <c r="S5506" s="152"/>
      <c r="T5506" s="153"/>
      <c r="X5506" s="69" t="str">
        <f t="shared" ref="X5506:X5569" si="176">IF(W5506&lt;&gt;"",W5506-I5506,"")</f>
        <v/>
      </c>
      <c r="Y5506" s="69" t="str">
        <f t="shared" si="175"/>
        <v/>
      </c>
    </row>
    <row r="5507" spans="8:25" x14ac:dyDescent="0.25">
      <c r="H5507" s="155"/>
      <c r="I5507" s="151"/>
      <c r="J5507" s="152"/>
      <c r="K5507" s="153"/>
      <c r="L5507" s="153"/>
      <c r="M5507" s="153"/>
      <c r="N5507" s="153"/>
      <c r="O5507" s="153"/>
      <c r="P5507" s="153"/>
      <c r="Q5507" s="153"/>
      <c r="R5507" s="153"/>
      <c r="S5507" s="152"/>
      <c r="T5507" s="153"/>
      <c r="X5507" s="69" t="str">
        <f t="shared" si="176"/>
        <v/>
      </c>
      <c r="Y5507" s="69" t="str">
        <f t="shared" ref="Y5507:Y5570" si="177">IF(X5507&lt;&gt;"",IF(X5507&lt;365,"&lt; 1 year",IF(X5507&lt;730,"1-2",IF(X5507&lt;1095,"2-3",IF(X5507&lt;1460,"3-4",IF(X5507&lt;1825,"4-5","5+"))))),"")</f>
        <v/>
      </c>
    </row>
    <row r="5508" spans="8:25" x14ac:dyDescent="0.25">
      <c r="H5508" s="155"/>
      <c r="I5508" s="151"/>
      <c r="J5508" s="152"/>
      <c r="K5508" s="153"/>
      <c r="L5508" s="153"/>
      <c r="M5508" s="153"/>
      <c r="N5508" s="153"/>
      <c r="O5508" s="153"/>
      <c r="P5508" s="153"/>
      <c r="Q5508" s="153"/>
      <c r="R5508" s="153"/>
      <c r="S5508" s="152"/>
      <c r="T5508" s="153"/>
      <c r="X5508" s="69" t="str">
        <f t="shared" si="176"/>
        <v/>
      </c>
      <c r="Y5508" s="69" t="str">
        <f t="shared" si="177"/>
        <v/>
      </c>
    </row>
    <row r="5509" spans="8:25" x14ac:dyDescent="0.25">
      <c r="H5509" s="155"/>
      <c r="I5509" s="151"/>
      <c r="J5509" s="152"/>
      <c r="K5509" s="153"/>
      <c r="L5509" s="153"/>
      <c r="M5509" s="153"/>
      <c r="N5509" s="153"/>
      <c r="O5509" s="153"/>
      <c r="P5509" s="153"/>
      <c r="Q5509" s="153"/>
      <c r="R5509" s="153"/>
      <c r="S5509" s="152"/>
      <c r="T5509" s="153"/>
      <c r="X5509" s="69" t="str">
        <f t="shared" si="176"/>
        <v/>
      </c>
      <c r="Y5509" s="69" t="str">
        <f t="shared" si="177"/>
        <v/>
      </c>
    </row>
    <row r="5510" spans="8:25" x14ac:dyDescent="0.25">
      <c r="H5510" s="155"/>
      <c r="I5510" s="151"/>
      <c r="J5510" s="152"/>
      <c r="K5510" s="153"/>
      <c r="L5510" s="153"/>
      <c r="M5510" s="153"/>
      <c r="N5510" s="153"/>
      <c r="O5510" s="153"/>
      <c r="P5510" s="153"/>
      <c r="Q5510" s="153"/>
      <c r="R5510" s="153"/>
      <c r="S5510" s="152"/>
      <c r="T5510" s="153"/>
      <c r="X5510" s="69" t="str">
        <f t="shared" si="176"/>
        <v/>
      </c>
      <c r="Y5510" s="69" t="str">
        <f t="shared" si="177"/>
        <v/>
      </c>
    </row>
    <row r="5511" spans="8:25" x14ac:dyDescent="0.25">
      <c r="H5511" s="155"/>
      <c r="I5511" s="151"/>
      <c r="J5511" s="152"/>
      <c r="K5511" s="153"/>
      <c r="L5511" s="153"/>
      <c r="M5511" s="153"/>
      <c r="N5511" s="153"/>
      <c r="O5511" s="153"/>
      <c r="P5511" s="153"/>
      <c r="Q5511" s="153"/>
      <c r="R5511" s="153"/>
      <c r="S5511" s="152"/>
      <c r="T5511" s="153"/>
      <c r="X5511" s="69" t="str">
        <f t="shared" si="176"/>
        <v/>
      </c>
      <c r="Y5511" s="69" t="str">
        <f t="shared" si="177"/>
        <v/>
      </c>
    </row>
    <row r="5512" spans="8:25" x14ac:dyDescent="0.25">
      <c r="H5512" s="155"/>
      <c r="I5512" s="151"/>
      <c r="J5512" s="152"/>
      <c r="K5512" s="153"/>
      <c r="L5512" s="153"/>
      <c r="M5512" s="153"/>
      <c r="N5512" s="153"/>
      <c r="O5512" s="153"/>
      <c r="P5512" s="153"/>
      <c r="Q5512" s="153"/>
      <c r="R5512" s="153"/>
      <c r="S5512" s="152"/>
      <c r="T5512" s="153"/>
      <c r="X5512" s="69" t="str">
        <f t="shared" si="176"/>
        <v/>
      </c>
      <c r="Y5512" s="69" t="str">
        <f t="shared" si="177"/>
        <v/>
      </c>
    </row>
    <row r="5513" spans="8:25" x14ac:dyDescent="0.25">
      <c r="H5513" s="155"/>
      <c r="I5513" s="151"/>
      <c r="J5513" s="152"/>
      <c r="K5513" s="153"/>
      <c r="L5513" s="153"/>
      <c r="M5513" s="153"/>
      <c r="N5513" s="153"/>
      <c r="O5513" s="153"/>
      <c r="P5513" s="153"/>
      <c r="Q5513" s="153"/>
      <c r="R5513" s="153"/>
      <c r="S5513" s="152"/>
      <c r="T5513" s="153"/>
      <c r="X5513" s="69" t="str">
        <f t="shared" si="176"/>
        <v/>
      </c>
      <c r="Y5513" s="69" t="str">
        <f t="shared" si="177"/>
        <v/>
      </c>
    </row>
    <row r="5514" spans="8:25" x14ac:dyDescent="0.25">
      <c r="H5514" s="155"/>
      <c r="I5514" s="151"/>
      <c r="J5514" s="152"/>
      <c r="K5514" s="153"/>
      <c r="L5514" s="153"/>
      <c r="M5514" s="153"/>
      <c r="N5514" s="153"/>
      <c r="O5514" s="153"/>
      <c r="P5514" s="153"/>
      <c r="Q5514" s="153"/>
      <c r="R5514" s="153"/>
      <c r="S5514" s="152"/>
      <c r="T5514" s="153"/>
      <c r="X5514" s="69" t="str">
        <f t="shared" si="176"/>
        <v/>
      </c>
      <c r="Y5514" s="69" t="str">
        <f t="shared" si="177"/>
        <v/>
      </c>
    </row>
    <row r="5515" spans="8:25" x14ac:dyDescent="0.25">
      <c r="H5515" s="155"/>
      <c r="I5515" s="151"/>
      <c r="J5515" s="152"/>
      <c r="K5515" s="153"/>
      <c r="L5515" s="153"/>
      <c r="M5515" s="153"/>
      <c r="N5515" s="153"/>
      <c r="O5515" s="153"/>
      <c r="P5515" s="153"/>
      <c r="Q5515" s="153"/>
      <c r="R5515" s="153"/>
      <c r="S5515" s="152"/>
      <c r="T5515" s="153"/>
      <c r="X5515" s="69" t="str">
        <f t="shared" si="176"/>
        <v/>
      </c>
      <c r="Y5515" s="69" t="str">
        <f t="shared" si="177"/>
        <v/>
      </c>
    </row>
    <row r="5516" spans="8:25" x14ac:dyDescent="0.25">
      <c r="H5516" s="155"/>
      <c r="I5516" s="151"/>
      <c r="J5516" s="152"/>
      <c r="K5516" s="153"/>
      <c r="L5516" s="153"/>
      <c r="M5516" s="153"/>
      <c r="N5516" s="153"/>
      <c r="O5516" s="153"/>
      <c r="P5516" s="153"/>
      <c r="Q5516" s="153"/>
      <c r="R5516" s="153"/>
      <c r="S5516" s="152"/>
      <c r="T5516" s="153"/>
      <c r="X5516" s="69" t="str">
        <f t="shared" si="176"/>
        <v/>
      </c>
      <c r="Y5516" s="69" t="str">
        <f t="shared" si="177"/>
        <v/>
      </c>
    </row>
    <row r="5517" spans="8:25" x14ac:dyDescent="0.25">
      <c r="H5517" s="155"/>
      <c r="I5517" s="151"/>
      <c r="J5517" s="152"/>
      <c r="K5517" s="153"/>
      <c r="L5517" s="153"/>
      <c r="M5517" s="153"/>
      <c r="N5517" s="153"/>
      <c r="O5517" s="153"/>
      <c r="P5517" s="153"/>
      <c r="Q5517" s="153"/>
      <c r="R5517" s="153"/>
      <c r="S5517" s="152"/>
      <c r="T5517" s="153"/>
      <c r="X5517" s="69" t="str">
        <f t="shared" si="176"/>
        <v/>
      </c>
      <c r="Y5517" s="69" t="str">
        <f t="shared" si="177"/>
        <v/>
      </c>
    </row>
    <row r="5518" spans="8:25" x14ac:dyDescent="0.25">
      <c r="H5518" s="155"/>
      <c r="I5518" s="151"/>
      <c r="J5518" s="152"/>
      <c r="K5518" s="153"/>
      <c r="L5518" s="153"/>
      <c r="M5518" s="153"/>
      <c r="N5518" s="153"/>
      <c r="O5518" s="153"/>
      <c r="P5518" s="153"/>
      <c r="Q5518" s="153"/>
      <c r="R5518" s="153"/>
      <c r="S5518" s="152"/>
      <c r="T5518" s="153"/>
      <c r="X5518" s="69" t="str">
        <f t="shared" si="176"/>
        <v/>
      </c>
      <c r="Y5518" s="69" t="str">
        <f t="shared" si="177"/>
        <v/>
      </c>
    </row>
    <row r="5519" spans="8:25" x14ac:dyDescent="0.25">
      <c r="H5519" s="155"/>
      <c r="I5519" s="151"/>
      <c r="J5519" s="152"/>
      <c r="K5519" s="153"/>
      <c r="L5519" s="153"/>
      <c r="M5519" s="153"/>
      <c r="N5519" s="153"/>
      <c r="O5519" s="153"/>
      <c r="P5519" s="153"/>
      <c r="Q5519" s="153"/>
      <c r="R5519" s="153"/>
      <c r="S5519" s="152"/>
      <c r="T5519" s="153"/>
      <c r="X5519" s="69" t="str">
        <f t="shared" si="176"/>
        <v/>
      </c>
      <c r="Y5519" s="69" t="str">
        <f t="shared" si="177"/>
        <v/>
      </c>
    </row>
    <row r="5520" spans="8:25" x14ac:dyDescent="0.25">
      <c r="H5520" s="155"/>
      <c r="I5520" s="151"/>
      <c r="J5520" s="152"/>
      <c r="K5520" s="153"/>
      <c r="L5520" s="153"/>
      <c r="M5520" s="153"/>
      <c r="N5520" s="153"/>
      <c r="O5520" s="153"/>
      <c r="P5520" s="153"/>
      <c r="Q5520" s="153"/>
      <c r="R5520" s="153"/>
      <c r="S5520" s="152"/>
      <c r="T5520" s="153"/>
      <c r="X5520" s="69" t="str">
        <f t="shared" si="176"/>
        <v/>
      </c>
      <c r="Y5520" s="69" t="str">
        <f t="shared" si="177"/>
        <v/>
      </c>
    </row>
    <row r="5521" spans="8:25" x14ac:dyDescent="0.25">
      <c r="H5521" s="155"/>
      <c r="I5521" s="151"/>
      <c r="J5521" s="152"/>
      <c r="K5521" s="153"/>
      <c r="L5521" s="153"/>
      <c r="M5521" s="153"/>
      <c r="N5521" s="153"/>
      <c r="O5521" s="153"/>
      <c r="P5521" s="153"/>
      <c r="Q5521" s="153"/>
      <c r="R5521" s="153"/>
      <c r="S5521" s="152"/>
      <c r="T5521" s="153"/>
      <c r="X5521" s="69" t="str">
        <f t="shared" si="176"/>
        <v/>
      </c>
      <c r="Y5521" s="69" t="str">
        <f t="shared" si="177"/>
        <v/>
      </c>
    </row>
    <row r="5522" spans="8:25" x14ac:dyDescent="0.25">
      <c r="H5522" s="155"/>
      <c r="I5522" s="151"/>
      <c r="J5522" s="152"/>
      <c r="K5522" s="153"/>
      <c r="L5522" s="153"/>
      <c r="M5522" s="153"/>
      <c r="N5522" s="153"/>
      <c r="O5522" s="153"/>
      <c r="P5522" s="153"/>
      <c r="Q5522" s="153"/>
      <c r="R5522" s="153"/>
      <c r="S5522" s="152"/>
      <c r="T5522" s="153"/>
      <c r="X5522" s="69" t="str">
        <f t="shared" si="176"/>
        <v/>
      </c>
      <c r="Y5522" s="69" t="str">
        <f t="shared" si="177"/>
        <v/>
      </c>
    </row>
    <row r="5523" spans="8:25" x14ac:dyDescent="0.25">
      <c r="H5523" s="155"/>
      <c r="I5523" s="151"/>
      <c r="J5523" s="152"/>
      <c r="K5523" s="153"/>
      <c r="L5523" s="153"/>
      <c r="M5523" s="153"/>
      <c r="N5523" s="153"/>
      <c r="O5523" s="153"/>
      <c r="P5523" s="153"/>
      <c r="Q5523" s="153"/>
      <c r="R5523" s="153"/>
      <c r="S5523" s="152"/>
      <c r="T5523" s="153"/>
      <c r="X5523" s="69" t="str">
        <f t="shared" si="176"/>
        <v/>
      </c>
      <c r="Y5523" s="69" t="str">
        <f t="shared" si="177"/>
        <v/>
      </c>
    </row>
    <row r="5524" spans="8:25" x14ac:dyDescent="0.25">
      <c r="H5524" s="155"/>
      <c r="I5524" s="151"/>
      <c r="J5524" s="152"/>
      <c r="K5524" s="153"/>
      <c r="L5524" s="153"/>
      <c r="M5524" s="153"/>
      <c r="N5524" s="153"/>
      <c r="O5524" s="153"/>
      <c r="P5524" s="153"/>
      <c r="Q5524" s="153"/>
      <c r="R5524" s="153"/>
      <c r="S5524" s="152"/>
      <c r="T5524" s="153"/>
      <c r="X5524" s="69" t="str">
        <f t="shared" si="176"/>
        <v/>
      </c>
      <c r="Y5524" s="69" t="str">
        <f t="shared" si="177"/>
        <v/>
      </c>
    </row>
    <row r="5525" spans="8:25" x14ac:dyDescent="0.25">
      <c r="H5525" s="155"/>
      <c r="I5525" s="151"/>
      <c r="J5525" s="152"/>
      <c r="K5525" s="153"/>
      <c r="L5525" s="153"/>
      <c r="M5525" s="153"/>
      <c r="N5525" s="153"/>
      <c r="O5525" s="153"/>
      <c r="P5525" s="153"/>
      <c r="Q5525" s="153"/>
      <c r="R5525" s="153"/>
      <c r="S5525" s="152"/>
      <c r="T5525" s="153"/>
      <c r="X5525" s="69" t="str">
        <f t="shared" si="176"/>
        <v/>
      </c>
      <c r="Y5525" s="69" t="str">
        <f t="shared" si="177"/>
        <v/>
      </c>
    </row>
    <row r="5526" spans="8:25" x14ac:dyDescent="0.25">
      <c r="H5526" s="155"/>
      <c r="I5526" s="151"/>
      <c r="J5526" s="152"/>
      <c r="K5526" s="153"/>
      <c r="L5526" s="153"/>
      <c r="M5526" s="153"/>
      <c r="N5526" s="153"/>
      <c r="O5526" s="153"/>
      <c r="P5526" s="153"/>
      <c r="Q5526" s="153"/>
      <c r="R5526" s="153"/>
      <c r="S5526" s="152"/>
      <c r="T5526" s="153"/>
      <c r="X5526" s="69" t="str">
        <f t="shared" si="176"/>
        <v/>
      </c>
      <c r="Y5526" s="69" t="str">
        <f t="shared" si="177"/>
        <v/>
      </c>
    </row>
    <row r="5527" spans="8:25" x14ac:dyDescent="0.25">
      <c r="H5527" s="155"/>
      <c r="I5527" s="151"/>
      <c r="J5527" s="152"/>
      <c r="K5527" s="153"/>
      <c r="L5527" s="153"/>
      <c r="M5527" s="153"/>
      <c r="N5527" s="153"/>
      <c r="O5527" s="153"/>
      <c r="P5527" s="153"/>
      <c r="Q5527" s="153"/>
      <c r="R5527" s="153"/>
      <c r="S5527" s="152"/>
      <c r="T5527" s="153"/>
      <c r="X5527" s="69" t="str">
        <f t="shared" si="176"/>
        <v/>
      </c>
      <c r="Y5527" s="69" t="str">
        <f t="shared" si="177"/>
        <v/>
      </c>
    </row>
    <row r="5528" spans="8:25" x14ac:dyDescent="0.25">
      <c r="H5528" s="155"/>
      <c r="I5528" s="151"/>
      <c r="J5528" s="152"/>
      <c r="K5528" s="153"/>
      <c r="L5528" s="153"/>
      <c r="M5528" s="153"/>
      <c r="N5528" s="153"/>
      <c r="O5528" s="153"/>
      <c r="P5528" s="153"/>
      <c r="Q5528" s="153"/>
      <c r="R5528" s="153"/>
      <c r="S5528" s="152"/>
      <c r="T5528" s="153"/>
      <c r="X5528" s="69" t="str">
        <f t="shared" si="176"/>
        <v/>
      </c>
      <c r="Y5528" s="69" t="str">
        <f t="shared" si="177"/>
        <v/>
      </c>
    </row>
    <row r="5529" spans="8:25" x14ac:dyDescent="0.25">
      <c r="H5529" s="155"/>
      <c r="I5529" s="151"/>
      <c r="J5529" s="152"/>
      <c r="K5529" s="153"/>
      <c r="L5529" s="153"/>
      <c r="M5529" s="153"/>
      <c r="N5529" s="153"/>
      <c r="O5529" s="153"/>
      <c r="P5529" s="153"/>
      <c r="Q5529" s="153"/>
      <c r="R5529" s="153"/>
      <c r="S5529" s="152"/>
      <c r="T5529" s="153"/>
      <c r="X5529" s="69" t="str">
        <f t="shared" si="176"/>
        <v/>
      </c>
      <c r="Y5529" s="69" t="str">
        <f t="shared" si="177"/>
        <v/>
      </c>
    </row>
    <row r="5530" spans="8:25" x14ac:dyDescent="0.25">
      <c r="H5530" s="155"/>
      <c r="I5530" s="151"/>
      <c r="J5530" s="152"/>
      <c r="K5530" s="153"/>
      <c r="L5530" s="153"/>
      <c r="M5530" s="153"/>
      <c r="N5530" s="153"/>
      <c r="O5530" s="153"/>
      <c r="P5530" s="153"/>
      <c r="Q5530" s="153"/>
      <c r="R5530" s="153"/>
      <c r="S5530" s="152"/>
      <c r="T5530" s="153"/>
      <c r="X5530" s="69" t="str">
        <f t="shared" si="176"/>
        <v/>
      </c>
      <c r="Y5530" s="69" t="str">
        <f t="shared" si="177"/>
        <v/>
      </c>
    </row>
    <row r="5531" spans="8:25" x14ac:dyDescent="0.25">
      <c r="H5531" s="155"/>
      <c r="I5531" s="151"/>
      <c r="J5531" s="152"/>
      <c r="K5531" s="153"/>
      <c r="L5531" s="153"/>
      <c r="M5531" s="153"/>
      <c r="N5531" s="153"/>
      <c r="O5531" s="153"/>
      <c r="P5531" s="153"/>
      <c r="Q5531" s="153"/>
      <c r="R5531" s="153"/>
      <c r="S5531" s="152"/>
      <c r="T5531" s="153"/>
      <c r="X5531" s="69" t="str">
        <f t="shared" si="176"/>
        <v/>
      </c>
      <c r="Y5531" s="69" t="str">
        <f t="shared" si="177"/>
        <v/>
      </c>
    </row>
    <row r="5532" spans="8:25" x14ac:dyDescent="0.25">
      <c r="H5532" s="155"/>
      <c r="I5532" s="151"/>
      <c r="J5532" s="152"/>
      <c r="K5532" s="153"/>
      <c r="L5532" s="153"/>
      <c r="M5532" s="153"/>
      <c r="N5532" s="153"/>
      <c r="O5532" s="153"/>
      <c r="P5532" s="153"/>
      <c r="Q5532" s="153"/>
      <c r="R5532" s="153"/>
      <c r="S5532" s="152"/>
      <c r="T5532" s="153"/>
      <c r="X5532" s="69" t="str">
        <f t="shared" si="176"/>
        <v/>
      </c>
      <c r="Y5532" s="69" t="str">
        <f t="shared" si="177"/>
        <v/>
      </c>
    </row>
    <row r="5533" spans="8:25" x14ac:dyDescent="0.25">
      <c r="H5533" s="155"/>
      <c r="I5533" s="151"/>
      <c r="J5533" s="152"/>
      <c r="K5533" s="153"/>
      <c r="L5533" s="153"/>
      <c r="M5533" s="153"/>
      <c r="N5533" s="153"/>
      <c r="O5533" s="153"/>
      <c r="P5533" s="153"/>
      <c r="Q5533" s="153"/>
      <c r="R5533" s="153"/>
      <c r="S5533" s="152"/>
      <c r="T5533" s="153"/>
      <c r="X5533" s="69" t="str">
        <f t="shared" si="176"/>
        <v/>
      </c>
      <c r="Y5533" s="69" t="str">
        <f t="shared" si="177"/>
        <v/>
      </c>
    </row>
    <row r="5534" spans="8:25" x14ac:dyDescent="0.25">
      <c r="H5534" s="155"/>
      <c r="I5534" s="151"/>
      <c r="J5534" s="152"/>
      <c r="K5534" s="153"/>
      <c r="L5534" s="153"/>
      <c r="M5534" s="153"/>
      <c r="N5534" s="153"/>
      <c r="O5534" s="153"/>
      <c r="P5534" s="153"/>
      <c r="Q5534" s="153"/>
      <c r="R5534" s="153"/>
      <c r="S5534" s="152"/>
      <c r="T5534" s="153"/>
      <c r="X5534" s="69" t="str">
        <f t="shared" si="176"/>
        <v/>
      </c>
      <c r="Y5534" s="69" t="str">
        <f t="shared" si="177"/>
        <v/>
      </c>
    </row>
    <row r="5535" spans="8:25" x14ac:dyDescent="0.25">
      <c r="H5535" s="155"/>
      <c r="I5535" s="151"/>
      <c r="J5535" s="152"/>
      <c r="K5535" s="153"/>
      <c r="L5535" s="153"/>
      <c r="M5535" s="153"/>
      <c r="N5535" s="153"/>
      <c r="O5535" s="153"/>
      <c r="P5535" s="153"/>
      <c r="Q5535" s="153"/>
      <c r="R5535" s="153"/>
      <c r="S5535" s="152"/>
      <c r="T5535" s="153"/>
      <c r="X5535" s="69" t="str">
        <f t="shared" si="176"/>
        <v/>
      </c>
      <c r="Y5535" s="69" t="str">
        <f t="shared" si="177"/>
        <v/>
      </c>
    </row>
    <row r="5536" spans="8:25" x14ac:dyDescent="0.25">
      <c r="H5536" s="155"/>
      <c r="I5536" s="151"/>
      <c r="J5536" s="152"/>
      <c r="K5536" s="153"/>
      <c r="L5536" s="153"/>
      <c r="M5536" s="153"/>
      <c r="N5536" s="153"/>
      <c r="O5536" s="153"/>
      <c r="P5536" s="153"/>
      <c r="Q5536" s="153"/>
      <c r="R5536" s="153"/>
      <c r="S5536" s="152"/>
      <c r="T5536" s="153"/>
      <c r="X5536" s="69" t="str">
        <f t="shared" si="176"/>
        <v/>
      </c>
      <c r="Y5536" s="69" t="str">
        <f t="shared" si="177"/>
        <v/>
      </c>
    </row>
    <row r="5537" spans="8:25" x14ac:dyDescent="0.25">
      <c r="H5537" s="155"/>
      <c r="I5537" s="151"/>
      <c r="J5537" s="152"/>
      <c r="K5537" s="153"/>
      <c r="L5537" s="153"/>
      <c r="M5537" s="153"/>
      <c r="N5537" s="153"/>
      <c r="O5537" s="153"/>
      <c r="P5537" s="153"/>
      <c r="Q5537" s="153"/>
      <c r="R5537" s="153"/>
      <c r="S5537" s="152"/>
      <c r="T5537" s="153"/>
      <c r="X5537" s="69" t="str">
        <f t="shared" si="176"/>
        <v/>
      </c>
      <c r="Y5537" s="69" t="str">
        <f t="shared" si="177"/>
        <v/>
      </c>
    </row>
    <row r="5538" spans="8:25" x14ac:dyDescent="0.25">
      <c r="H5538" s="155"/>
      <c r="I5538" s="151"/>
      <c r="J5538" s="152"/>
      <c r="K5538" s="153"/>
      <c r="L5538" s="153"/>
      <c r="M5538" s="153"/>
      <c r="N5538" s="153"/>
      <c r="O5538" s="153"/>
      <c r="P5538" s="153"/>
      <c r="Q5538" s="153"/>
      <c r="R5538" s="153"/>
      <c r="S5538" s="152"/>
      <c r="T5538" s="153"/>
      <c r="X5538" s="69" t="str">
        <f t="shared" si="176"/>
        <v/>
      </c>
      <c r="Y5538" s="69" t="str">
        <f t="shared" si="177"/>
        <v/>
      </c>
    </row>
    <row r="5539" spans="8:25" x14ac:dyDescent="0.25">
      <c r="H5539" s="155"/>
      <c r="I5539" s="151"/>
      <c r="J5539" s="152"/>
      <c r="K5539" s="153"/>
      <c r="L5539" s="153"/>
      <c r="M5539" s="153"/>
      <c r="N5539" s="153"/>
      <c r="O5539" s="153"/>
      <c r="P5539" s="153"/>
      <c r="Q5539" s="153"/>
      <c r="R5539" s="153"/>
      <c r="S5539" s="152"/>
      <c r="T5539" s="153"/>
      <c r="X5539" s="69" t="str">
        <f t="shared" si="176"/>
        <v/>
      </c>
      <c r="Y5539" s="69" t="str">
        <f t="shared" si="177"/>
        <v/>
      </c>
    </row>
    <row r="5540" spans="8:25" x14ac:dyDescent="0.25">
      <c r="H5540" s="155"/>
      <c r="I5540" s="151"/>
      <c r="J5540" s="152"/>
      <c r="K5540" s="153"/>
      <c r="L5540" s="153"/>
      <c r="M5540" s="153"/>
      <c r="N5540" s="153"/>
      <c r="O5540" s="153"/>
      <c r="P5540" s="153"/>
      <c r="Q5540" s="153"/>
      <c r="R5540" s="153"/>
      <c r="S5540" s="152"/>
      <c r="T5540" s="153"/>
      <c r="X5540" s="69" t="str">
        <f t="shared" si="176"/>
        <v/>
      </c>
      <c r="Y5540" s="69" t="str">
        <f t="shared" si="177"/>
        <v/>
      </c>
    </row>
    <row r="5541" spans="8:25" x14ac:dyDescent="0.25">
      <c r="H5541" s="155"/>
      <c r="I5541" s="151"/>
      <c r="J5541" s="152"/>
      <c r="K5541" s="153"/>
      <c r="L5541" s="153"/>
      <c r="M5541" s="153"/>
      <c r="N5541" s="153"/>
      <c r="O5541" s="153"/>
      <c r="P5541" s="153"/>
      <c r="Q5541" s="153"/>
      <c r="R5541" s="153"/>
      <c r="S5541" s="152"/>
      <c r="T5541" s="153"/>
      <c r="X5541" s="69" t="str">
        <f t="shared" si="176"/>
        <v/>
      </c>
      <c r="Y5541" s="69" t="str">
        <f t="shared" si="177"/>
        <v/>
      </c>
    </row>
    <row r="5542" spans="8:25" x14ac:dyDescent="0.25">
      <c r="H5542" s="155"/>
      <c r="I5542" s="151"/>
      <c r="J5542" s="152"/>
      <c r="K5542" s="153"/>
      <c r="L5542" s="153"/>
      <c r="M5542" s="153"/>
      <c r="N5542" s="153"/>
      <c r="O5542" s="153"/>
      <c r="P5542" s="153"/>
      <c r="Q5542" s="153"/>
      <c r="R5542" s="153"/>
      <c r="S5542" s="152"/>
      <c r="T5542" s="153"/>
      <c r="X5542" s="69" t="str">
        <f t="shared" si="176"/>
        <v/>
      </c>
      <c r="Y5542" s="69" t="str">
        <f t="shared" si="177"/>
        <v/>
      </c>
    </row>
    <row r="5543" spans="8:25" x14ac:dyDescent="0.25">
      <c r="H5543" s="155"/>
      <c r="I5543" s="151"/>
      <c r="J5543" s="152"/>
      <c r="K5543" s="153"/>
      <c r="L5543" s="153"/>
      <c r="M5543" s="153"/>
      <c r="N5543" s="153"/>
      <c r="O5543" s="153"/>
      <c r="P5543" s="153"/>
      <c r="Q5543" s="153"/>
      <c r="R5543" s="153"/>
      <c r="S5543" s="152"/>
      <c r="T5543" s="153"/>
      <c r="X5543" s="69" t="str">
        <f t="shared" si="176"/>
        <v/>
      </c>
      <c r="Y5543" s="69" t="str">
        <f t="shared" si="177"/>
        <v/>
      </c>
    </row>
    <row r="5544" spans="8:25" x14ac:dyDescent="0.25">
      <c r="H5544" s="155"/>
      <c r="I5544" s="151"/>
      <c r="J5544" s="152"/>
      <c r="K5544" s="153"/>
      <c r="L5544" s="153"/>
      <c r="M5544" s="153"/>
      <c r="N5544" s="153"/>
      <c r="O5544" s="153"/>
      <c r="P5544" s="153"/>
      <c r="Q5544" s="153"/>
      <c r="R5544" s="153"/>
      <c r="S5544" s="152"/>
      <c r="T5544" s="153"/>
      <c r="X5544" s="69" t="str">
        <f t="shared" si="176"/>
        <v/>
      </c>
      <c r="Y5544" s="69" t="str">
        <f t="shared" si="177"/>
        <v/>
      </c>
    </row>
    <row r="5545" spans="8:25" x14ac:dyDescent="0.25">
      <c r="H5545" s="155"/>
      <c r="I5545" s="151"/>
      <c r="J5545" s="152"/>
      <c r="K5545" s="153"/>
      <c r="L5545" s="153"/>
      <c r="M5545" s="153"/>
      <c r="N5545" s="153"/>
      <c r="O5545" s="153"/>
      <c r="P5545" s="153"/>
      <c r="Q5545" s="153"/>
      <c r="R5545" s="153"/>
      <c r="S5545" s="152"/>
      <c r="T5545" s="153"/>
      <c r="X5545" s="69" t="str">
        <f t="shared" si="176"/>
        <v/>
      </c>
      <c r="Y5545" s="69" t="str">
        <f t="shared" si="177"/>
        <v/>
      </c>
    </row>
    <row r="5546" spans="8:25" x14ac:dyDescent="0.25">
      <c r="H5546" s="155"/>
      <c r="I5546" s="151"/>
      <c r="J5546" s="152"/>
      <c r="K5546" s="153"/>
      <c r="L5546" s="153"/>
      <c r="M5546" s="153"/>
      <c r="N5546" s="153"/>
      <c r="O5546" s="153"/>
      <c r="P5546" s="153"/>
      <c r="Q5546" s="153"/>
      <c r="R5546" s="153"/>
      <c r="S5546" s="152"/>
      <c r="T5546" s="153"/>
      <c r="X5546" s="69" t="str">
        <f t="shared" si="176"/>
        <v/>
      </c>
      <c r="Y5546" s="69" t="str">
        <f t="shared" si="177"/>
        <v/>
      </c>
    </row>
    <row r="5547" spans="8:25" x14ac:dyDescent="0.25">
      <c r="H5547" s="155"/>
      <c r="I5547" s="151"/>
      <c r="J5547" s="152"/>
      <c r="K5547" s="153"/>
      <c r="L5547" s="153"/>
      <c r="M5547" s="153"/>
      <c r="N5547" s="153"/>
      <c r="O5547" s="153"/>
      <c r="P5547" s="153"/>
      <c r="Q5547" s="153"/>
      <c r="R5547" s="153"/>
      <c r="S5547" s="152"/>
      <c r="T5547" s="153"/>
      <c r="X5547" s="69" t="str">
        <f t="shared" si="176"/>
        <v/>
      </c>
      <c r="Y5547" s="69" t="str">
        <f t="shared" si="177"/>
        <v/>
      </c>
    </row>
    <row r="5548" spans="8:25" x14ac:dyDescent="0.25">
      <c r="H5548" s="155"/>
      <c r="I5548" s="151"/>
      <c r="J5548" s="152"/>
      <c r="K5548" s="153"/>
      <c r="L5548" s="153"/>
      <c r="M5548" s="153"/>
      <c r="N5548" s="153"/>
      <c r="O5548" s="153"/>
      <c r="P5548" s="153"/>
      <c r="Q5548" s="153"/>
      <c r="R5548" s="153"/>
      <c r="S5548" s="152"/>
      <c r="T5548" s="153"/>
      <c r="X5548" s="69" t="str">
        <f t="shared" si="176"/>
        <v/>
      </c>
      <c r="Y5548" s="69" t="str">
        <f t="shared" si="177"/>
        <v/>
      </c>
    </row>
    <row r="5549" spans="8:25" x14ac:dyDescent="0.25">
      <c r="H5549" s="155"/>
      <c r="I5549" s="151"/>
      <c r="J5549" s="152"/>
      <c r="K5549" s="153"/>
      <c r="L5549" s="153"/>
      <c r="M5549" s="153"/>
      <c r="N5549" s="153"/>
      <c r="O5549" s="153"/>
      <c r="P5549" s="153"/>
      <c r="Q5549" s="153"/>
      <c r="R5549" s="153"/>
      <c r="S5549" s="152"/>
      <c r="T5549" s="153"/>
      <c r="X5549" s="69" t="str">
        <f t="shared" si="176"/>
        <v/>
      </c>
      <c r="Y5549" s="69" t="str">
        <f t="shared" si="177"/>
        <v/>
      </c>
    </row>
    <row r="5550" spans="8:25" x14ac:dyDescent="0.25">
      <c r="H5550" s="155"/>
      <c r="I5550" s="151"/>
      <c r="J5550" s="152"/>
      <c r="K5550" s="153"/>
      <c r="L5550" s="153"/>
      <c r="M5550" s="153"/>
      <c r="N5550" s="153"/>
      <c r="O5550" s="153"/>
      <c r="P5550" s="153"/>
      <c r="Q5550" s="153"/>
      <c r="R5550" s="153"/>
      <c r="S5550" s="152"/>
      <c r="T5550" s="153"/>
      <c r="X5550" s="69" t="str">
        <f t="shared" si="176"/>
        <v/>
      </c>
      <c r="Y5550" s="69" t="str">
        <f t="shared" si="177"/>
        <v/>
      </c>
    </row>
    <row r="5551" spans="8:25" x14ac:dyDescent="0.25">
      <c r="H5551" s="155"/>
      <c r="I5551" s="151"/>
      <c r="J5551" s="152"/>
      <c r="K5551" s="153"/>
      <c r="L5551" s="153"/>
      <c r="M5551" s="153"/>
      <c r="N5551" s="153"/>
      <c r="O5551" s="153"/>
      <c r="P5551" s="153"/>
      <c r="Q5551" s="153"/>
      <c r="R5551" s="153"/>
      <c r="S5551" s="152"/>
      <c r="T5551" s="153"/>
      <c r="X5551" s="69" t="str">
        <f t="shared" si="176"/>
        <v/>
      </c>
      <c r="Y5551" s="69" t="str">
        <f t="shared" si="177"/>
        <v/>
      </c>
    </row>
    <row r="5552" spans="8:25" x14ac:dyDescent="0.25">
      <c r="H5552" s="155"/>
      <c r="I5552" s="151"/>
      <c r="J5552" s="152"/>
      <c r="K5552" s="153"/>
      <c r="L5552" s="153"/>
      <c r="M5552" s="153"/>
      <c r="N5552" s="153"/>
      <c r="O5552" s="153"/>
      <c r="P5552" s="153"/>
      <c r="Q5552" s="153"/>
      <c r="R5552" s="153"/>
      <c r="S5552" s="152"/>
      <c r="T5552" s="153"/>
      <c r="X5552" s="69" t="str">
        <f t="shared" si="176"/>
        <v/>
      </c>
      <c r="Y5552" s="69" t="str">
        <f t="shared" si="177"/>
        <v/>
      </c>
    </row>
    <row r="5553" spans="8:25" x14ac:dyDescent="0.25">
      <c r="H5553" s="155"/>
      <c r="I5553" s="151"/>
      <c r="J5553" s="152"/>
      <c r="K5553" s="153"/>
      <c r="L5553" s="153"/>
      <c r="M5553" s="153"/>
      <c r="N5553" s="153"/>
      <c r="O5553" s="153"/>
      <c r="P5553" s="153"/>
      <c r="Q5553" s="153"/>
      <c r="R5553" s="153"/>
      <c r="S5553" s="152"/>
      <c r="T5553" s="153"/>
      <c r="X5553" s="69" t="str">
        <f t="shared" si="176"/>
        <v/>
      </c>
      <c r="Y5553" s="69" t="str">
        <f t="shared" si="177"/>
        <v/>
      </c>
    </row>
    <row r="5554" spans="8:25" x14ac:dyDescent="0.25">
      <c r="H5554" s="155"/>
      <c r="I5554" s="151"/>
      <c r="J5554" s="152"/>
      <c r="K5554" s="153"/>
      <c r="L5554" s="153"/>
      <c r="M5554" s="153"/>
      <c r="N5554" s="153"/>
      <c r="O5554" s="153"/>
      <c r="P5554" s="153"/>
      <c r="Q5554" s="153"/>
      <c r="R5554" s="153"/>
      <c r="S5554" s="152"/>
      <c r="T5554" s="153"/>
      <c r="X5554" s="69" t="str">
        <f t="shared" si="176"/>
        <v/>
      </c>
      <c r="Y5554" s="69" t="str">
        <f t="shared" si="177"/>
        <v/>
      </c>
    </row>
    <row r="5555" spans="8:25" x14ac:dyDescent="0.25">
      <c r="H5555" s="155"/>
      <c r="I5555" s="151"/>
      <c r="J5555" s="152"/>
      <c r="K5555" s="153"/>
      <c r="L5555" s="153"/>
      <c r="M5555" s="153"/>
      <c r="N5555" s="153"/>
      <c r="O5555" s="153"/>
      <c r="P5555" s="153"/>
      <c r="Q5555" s="153"/>
      <c r="R5555" s="153"/>
      <c r="S5555" s="152"/>
      <c r="T5555" s="153"/>
      <c r="X5555" s="69" t="str">
        <f t="shared" si="176"/>
        <v/>
      </c>
      <c r="Y5555" s="69" t="str">
        <f t="shared" si="177"/>
        <v/>
      </c>
    </row>
    <row r="5556" spans="8:25" x14ac:dyDescent="0.25">
      <c r="H5556" s="155"/>
      <c r="I5556" s="151"/>
      <c r="J5556" s="152"/>
      <c r="K5556" s="153"/>
      <c r="L5556" s="153"/>
      <c r="M5556" s="153"/>
      <c r="N5556" s="153"/>
      <c r="O5556" s="153"/>
      <c r="P5556" s="153"/>
      <c r="Q5556" s="153"/>
      <c r="R5556" s="153"/>
      <c r="S5556" s="152"/>
      <c r="T5556" s="153"/>
      <c r="X5556" s="69" t="str">
        <f t="shared" si="176"/>
        <v/>
      </c>
      <c r="Y5556" s="69" t="str">
        <f t="shared" si="177"/>
        <v/>
      </c>
    </row>
    <row r="5557" spans="8:25" x14ac:dyDescent="0.25">
      <c r="H5557" s="155"/>
      <c r="I5557" s="151"/>
      <c r="J5557" s="152"/>
      <c r="K5557" s="153"/>
      <c r="L5557" s="153"/>
      <c r="M5557" s="153"/>
      <c r="N5557" s="153"/>
      <c r="O5557" s="153"/>
      <c r="P5557" s="153"/>
      <c r="Q5557" s="153"/>
      <c r="R5557" s="153"/>
      <c r="S5557" s="152"/>
      <c r="T5557" s="153"/>
      <c r="X5557" s="69" t="str">
        <f t="shared" si="176"/>
        <v/>
      </c>
      <c r="Y5557" s="69" t="str">
        <f t="shared" si="177"/>
        <v/>
      </c>
    </row>
    <row r="5558" spans="8:25" x14ac:dyDescent="0.25">
      <c r="H5558" s="155"/>
      <c r="I5558" s="151"/>
      <c r="J5558" s="152"/>
      <c r="K5558" s="153"/>
      <c r="L5558" s="153"/>
      <c r="M5558" s="153"/>
      <c r="N5558" s="153"/>
      <c r="O5558" s="153"/>
      <c r="P5558" s="153"/>
      <c r="Q5558" s="153"/>
      <c r="R5558" s="153"/>
      <c r="S5558" s="152"/>
      <c r="T5558" s="153"/>
      <c r="X5558" s="69" t="str">
        <f t="shared" si="176"/>
        <v/>
      </c>
      <c r="Y5558" s="69" t="str">
        <f t="shared" si="177"/>
        <v/>
      </c>
    </row>
    <row r="5559" spans="8:25" x14ac:dyDescent="0.25">
      <c r="H5559" s="155"/>
      <c r="I5559" s="151"/>
      <c r="J5559" s="152"/>
      <c r="K5559" s="153"/>
      <c r="L5559" s="153"/>
      <c r="M5559" s="153"/>
      <c r="N5559" s="153"/>
      <c r="O5559" s="153"/>
      <c r="P5559" s="153"/>
      <c r="Q5559" s="153"/>
      <c r="R5559" s="153"/>
      <c r="S5559" s="152"/>
      <c r="T5559" s="153"/>
      <c r="X5559" s="69" t="str">
        <f t="shared" si="176"/>
        <v/>
      </c>
      <c r="Y5559" s="69" t="str">
        <f t="shared" si="177"/>
        <v/>
      </c>
    </row>
    <row r="5560" spans="8:25" x14ac:dyDescent="0.25">
      <c r="H5560" s="155"/>
      <c r="I5560" s="151"/>
      <c r="J5560" s="152"/>
      <c r="K5560" s="153"/>
      <c r="L5560" s="153"/>
      <c r="M5560" s="153"/>
      <c r="N5560" s="153"/>
      <c r="O5560" s="153"/>
      <c r="P5560" s="153"/>
      <c r="Q5560" s="153"/>
      <c r="R5560" s="153"/>
      <c r="S5560" s="152"/>
      <c r="T5560" s="153"/>
      <c r="X5560" s="69" t="str">
        <f t="shared" si="176"/>
        <v/>
      </c>
      <c r="Y5560" s="69" t="str">
        <f t="shared" si="177"/>
        <v/>
      </c>
    </row>
    <row r="5561" spans="8:25" x14ac:dyDescent="0.25">
      <c r="H5561" s="155"/>
      <c r="I5561" s="151"/>
      <c r="J5561" s="152"/>
      <c r="K5561" s="153"/>
      <c r="L5561" s="153"/>
      <c r="M5561" s="153"/>
      <c r="N5561" s="153"/>
      <c r="O5561" s="153"/>
      <c r="P5561" s="153"/>
      <c r="Q5561" s="153"/>
      <c r="R5561" s="153"/>
      <c r="S5561" s="152"/>
      <c r="T5561" s="153"/>
      <c r="X5561" s="69" t="str">
        <f t="shared" si="176"/>
        <v/>
      </c>
      <c r="Y5561" s="69" t="str">
        <f t="shared" si="177"/>
        <v/>
      </c>
    </row>
    <row r="5562" spans="8:25" x14ac:dyDescent="0.25">
      <c r="H5562" s="155"/>
      <c r="I5562" s="151"/>
      <c r="J5562" s="152"/>
      <c r="K5562" s="153"/>
      <c r="L5562" s="153"/>
      <c r="M5562" s="153"/>
      <c r="N5562" s="153"/>
      <c r="O5562" s="153"/>
      <c r="P5562" s="153"/>
      <c r="Q5562" s="153"/>
      <c r="R5562" s="153"/>
      <c r="S5562" s="152"/>
      <c r="T5562" s="153"/>
      <c r="X5562" s="69" t="str">
        <f t="shared" si="176"/>
        <v/>
      </c>
      <c r="Y5562" s="69" t="str">
        <f t="shared" si="177"/>
        <v/>
      </c>
    </row>
    <row r="5563" spans="8:25" x14ac:dyDescent="0.25">
      <c r="H5563" s="155"/>
      <c r="I5563" s="151"/>
      <c r="J5563" s="152"/>
      <c r="K5563" s="153"/>
      <c r="L5563" s="153"/>
      <c r="M5563" s="153"/>
      <c r="N5563" s="153"/>
      <c r="O5563" s="153"/>
      <c r="P5563" s="153"/>
      <c r="Q5563" s="153"/>
      <c r="R5563" s="153"/>
      <c r="S5563" s="152"/>
      <c r="T5563" s="153"/>
      <c r="X5563" s="69" t="str">
        <f t="shared" si="176"/>
        <v/>
      </c>
      <c r="Y5563" s="69" t="str">
        <f t="shared" si="177"/>
        <v/>
      </c>
    </row>
    <row r="5564" spans="8:25" x14ac:dyDescent="0.25">
      <c r="H5564" s="155"/>
      <c r="I5564" s="151"/>
      <c r="J5564" s="152"/>
      <c r="K5564" s="153"/>
      <c r="L5564" s="153"/>
      <c r="M5564" s="153"/>
      <c r="N5564" s="153"/>
      <c r="O5564" s="153"/>
      <c r="P5564" s="153"/>
      <c r="Q5564" s="153"/>
      <c r="R5564" s="153"/>
      <c r="S5564" s="152"/>
      <c r="T5564" s="153"/>
      <c r="X5564" s="69" t="str">
        <f t="shared" si="176"/>
        <v/>
      </c>
      <c r="Y5564" s="69" t="str">
        <f t="shared" si="177"/>
        <v/>
      </c>
    </row>
    <row r="5565" spans="8:25" x14ac:dyDescent="0.25">
      <c r="H5565" s="155"/>
      <c r="I5565" s="151"/>
      <c r="J5565" s="152"/>
      <c r="K5565" s="153"/>
      <c r="L5565" s="153"/>
      <c r="M5565" s="153"/>
      <c r="N5565" s="153"/>
      <c r="O5565" s="153"/>
      <c r="P5565" s="153"/>
      <c r="Q5565" s="153"/>
      <c r="R5565" s="153"/>
      <c r="S5565" s="152"/>
      <c r="T5565" s="153"/>
      <c r="X5565" s="69" t="str">
        <f t="shared" si="176"/>
        <v/>
      </c>
      <c r="Y5565" s="69" t="str">
        <f t="shared" si="177"/>
        <v/>
      </c>
    </row>
    <row r="5566" spans="8:25" x14ac:dyDescent="0.25">
      <c r="H5566" s="155"/>
      <c r="I5566" s="151"/>
      <c r="J5566" s="152"/>
      <c r="K5566" s="153"/>
      <c r="L5566" s="153"/>
      <c r="M5566" s="153"/>
      <c r="N5566" s="153"/>
      <c r="O5566" s="153"/>
      <c r="P5566" s="153"/>
      <c r="Q5566" s="153"/>
      <c r="R5566" s="153"/>
      <c r="S5566" s="152"/>
      <c r="T5566" s="153"/>
      <c r="X5566" s="69" t="str">
        <f t="shared" si="176"/>
        <v/>
      </c>
      <c r="Y5566" s="69" t="str">
        <f t="shared" si="177"/>
        <v/>
      </c>
    </row>
    <row r="5567" spans="8:25" x14ac:dyDescent="0.25">
      <c r="H5567" s="155"/>
      <c r="I5567" s="151"/>
      <c r="J5567" s="152"/>
      <c r="K5567" s="153"/>
      <c r="L5567" s="153"/>
      <c r="M5567" s="153"/>
      <c r="N5567" s="153"/>
      <c r="O5567" s="153"/>
      <c r="P5567" s="153"/>
      <c r="Q5567" s="153"/>
      <c r="R5567" s="153"/>
      <c r="S5567" s="152"/>
      <c r="T5567" s="153"/>
      <c r="X5567" s="69" t="str">
        <f t="shared" si="176"/>
        <v/>
      </c>
      <c r="Y5567" s="69" t="str">
        <f t="shared" si="177"/>
        <v/>
      </c>
    </row>
    <row r="5568" spans="8:25" x14ac:dyDescent="0.25">
      <c r="H5568" s="155"/>
      <c r="I5568" s="151"/>
      <c r="J5568" s="152"/>
      <c r="K5568" s="153"/>
      <c r="L5568" s="153"/>
      <c r="M5568" s="153"/>
      <c r="N5568" s="153"/>
      <c r="O5568" s="153"/>
      <c r="P5568" s="153"/>
      <c r="Q5568" s="153"/>
      <c r="R5568" s="153"/>
      <c r="S5568" s="152"/>
      <c r="T5568" s="153"/>
      <c r="X5568" s="69" t="str">
        <f t="shared" si="176"/>
        <v/>
      </c>
      <c r="Y5568" s="69" t="str">
        <f t="shared" si="177"/>
        <v/>
      </c>
    </row>
    <row r="5569" spans="8:25" x14ac:dyDescent="0.25">
      <c r="H5569" s="155"/>
      <c r="I5569" s="151"/>
      <c r="J5569" s="152"/>
      <c r="K5569" s="153"/>
      <c r="L5569" s="153"/>
      <c r="M5569" s="153"/>
      <c r="N5569" s="153"/>
      <c r="O5569" s="153"/>
      <c r="P5569" s="153"/>
      <c r="Q5569" s="153"/>
      <c r="R5569" s="153"/>
      <c r="S5569" s="152"/>
      <c r="T5569" s="153"/>
      <c r="X5569" s="69" t="str">
        <f t="shared" si="176"/>
        <v/>
      </c>
      <c r="Y5569" s="69" t="str">
        <f t="shared" si="177"/>
        <v/>
      </c>
    </row>
    <row r="5570" spans="8:25" x14ac:dyDescent="0.25">
      <c r="H5570" s="155"/>
      <c r="I5570" s="151"/>
      <c r="J5570" s="152"/>
      <c r="K5570" s="153"/>
      <c r="L5570" s="153"/>
      <c r="M5570" s="153"/>
      <c r="N5570" s="153"/>
      <c r="O5570" s="153"/>
      <c r="P5570" s="153"/>
      <c r="Q5570" s="153"/>
      <c r="R5570" s="153"/>
      <c r="S5570" s="152"/>
      <c r="T5570" s="153"/>
      <c r="X5570" s="69" t="str">
        <f t="shared" ref="X5570:X5633" si="178">IF(W5570&lt;&gt;"",W5570-I5570,"")</f>
        <v/>
      </c>
      <c r="Y5570" s="69" t="str">
        <f t="shared" si="177"/>
        <v/>
      </c>
    </row>
    <row r="5571" spans="8:25" x14ac:dyDescent="0.25">
      <c r="H5571" s="155"/>
      <c r="I5571" s="151"/>
      <c r="J5571" s="152"/>
      <c r="K5571" s="153"/>
      <c r="L5571" s="153"/>
      <c r="M5571" s="153"/>
      <c r="N5571" s="153"/>
      <c r="O5571" s="153"/>
      <c r="P5571" s="153"/>
      <c r="Q5571" s="153"/>
      <c r="R5571" s="153"/>
      <c r="S5571" s="152"/>
      <c r="T5571" s="153"/>
      <c r="X5571" s="69" t="str">
        <f t="shared" si="178"/>
        <v/>
      </c>
      <c r="Y5571" s="69" t="str">
        <f t="shared" ref="Y5571:Y5634" si="179">IF(X5571&lt;&gt;"",IF(X5571&lt;365,"&lt; 1 year",IF(X5571&lt;730,"1-2",IF(X5571&lt;1095,"2-3",IF(X5571&lt;1460,"3-4",IF(X5571&lt;1825,"4-5","5+"))))),"")</f>
        <v/>
      </c>
    </row>
    <row r="5572" spans="8:25" x14ac:dyDescent="0.25">
      <c r="H5572" s="155"/>
      <c r="I5572" s="151"/>
      <c r="J5572" s="152"/>
      <c r="K5572" s="153"/>
      <c r="L5572" s="153"/>
      <c r="M5572" s="153"/>
      <c r="N5572" s="153"/>
      <c r="O5572" s="153"/>
      <c r="P5572" s="153"/>
      <c r="Q5572" s="153"/>
      <c r="R5572" s="153"/>
      <c r="S5572" s="152"/>
      <c r="T5572" s="153"/>
      <c r="X5572" s="69" t="str">
        <f t="shared" si="178"/>
        <v/>
      </c>
      <c r="Y5572" s="69" t="str">
        <f t="shared" si="179"/>
        <v/>
      </c>
    </row>
    <row r="5573" spans="8:25" x14ac:dyDescent="0.25">
      <c r="H5573" s="155"/>
      <c r="I5573" s="151"/>
      <c r="J5573" s="152"/>
      <c r="K5573" s="153"/>
      <c r="L5573" s="153"/>
      <c r="M5573" s="153"/>
      <c r="N5573" s="153"/>
      <c r="O5573" s="153"/>
      <c r="P5573" s="153"/>
      <c r="Q5573" s="153"/>
      <c r="R5573" s="153"/>
      <c r="S5573" s="152"/>
      <c r="T5573" s="153"/>
      <c r="X5573" s="69" t="str">
        <f t="shared" si="178"/>
        <v/>
      </c>
      <c r="Y5573" s="69" t="str">
        <f t="shared" si="179"/>
        <v/>
      </c>
    </row>
    <row r="5574" spans="8:25" x14ac:dyDescent="0.25">
      <c r="H5574" s="155"/>
      <c r="I5574" s="151"/>
      <c r="J5574" s="152"/>
      <c r="K5574" s="153"/>
      <c r="L5574" s="153"/>
      <c r="M5574" s="153"/>
      <c r="N5574" s="153"/>
      <c r="O5574" s="153"/>
      <c r="P5574" s="153"/>
      <c r="Q5574" s="153"/>
      <c r="R5574" s="153"/>
      <c r="S5574" s="152"/>
      <c r="T5574" s="153"/>
      <c r="X5574" s="69" t="str">
        <f t="shared" si="178"/>
        <v/>
      </c>
      <c r="Y5574" s="69" t="str">
        <f t="shared" si="179"/>
        <v/>
      </c>
    </row>
    <row r="5575" spans="8:25" x14ac:dyDescent="0.25">
      <c r="H5575" s="155"/>
      <c r="I5575" s="151"/>
      <c r="J5575" s="152"/>
      <c r="K5575" s="153"/>
      <c r="L5575" s="153"/>
      <c r="M5575" s="153"/>
      <c r="N5575" s="153"/>
      <c r="O5575" s="153"/>
      <c r="P5575" s="153"/>
      <c r="Q5575" s="153"/>
      <c r="R5575" s="153"/>
      <c r="S5575" s="152"/>
      <c r="T5575" s="153"/>
      <c r="X5575" s="69" t="str">
        <f t="shared" si="178"/>
        <v/>
      </c>
      <c r="Y5575" s="69" t="str">
        <f t="shared" si="179"/>
        <v/>
      </c>
    </row>
    <row r="5576" spans="8:25" x14ac:dyDescent="0.25">
      <c r="H5576" s="155"/>
      <c r="I5576" s="151"/>
      <c r="J5576" s="152"/>
      <c r="K5576" s="153"/>
      <c r="L5576" s="153"/>
      <c r="M5576" s="153"/>
      <c r="N5576" s="153"/>
      <c r="O5576" s="153"/>
      <c r="P5576" s="153"/>
      <c r="Q5576" s="153"/>
      <c r="R5576" s="153"/>
      <c r="S5576" s="152"/>
      <c r="T5576" s="153"/>
      <c r="X5576" s="69" t="str">
        <f t="shared" si="178"/>
        <v/>
      </c>
      <c r="Y5576" s="69" t="str">
        <f t="shared" si="179"/>
        <v/>
      </c>
    </row>
    <row r="5577" spans="8:25" x14ac:dyDescent="0.25">
      <c r="H5577" s="155"/>
      <c r="I5577" s="151"/>
      <c r="J5577" s="152"/>
      <c r="K5577" s="153"/>
      <c r="L5577" s="153"/>
      <c r="M5577" s="153"/>
      <c r="N5577" s="153"/>
      <c r="O5577" s="153"/>
      <c r="P5577" s="153"/>
      <c r="Q5577" s="153"/>
      <c r="R5577" s="153"/>
      <c r="S5577" s="152"/>
      <c r="T5577" s="153"/>
      <c r="X5577" s="69" t="str">
        <f t="shared" si="178"/>
        <v/>
      </c>
      <c r="Y5577" s="69" t="str">
        <f t="shared" si="179"/>
        <v/>
      </c>
    </row>
    <row r="5578" spans="8:25" x14ac:dyDescent="0.25">
      <c r="H5578" s="155"/>
      <c r="I5578" s="151"/>
      <c r="J5578" s="152"/>
      <c r="K5578" s="153"/>
      <c r="L5578" s="153"/>
      <c r="M5578" s="153"/>
      <c r="N5578" s="153"/>
      <c r="O5578" s="153"/>
      <c r="P5578" s="153"/>
      <c r="Q5578" s="153"/>
      <c r="R5578" s="153"/>
      <c r="S5578" s="152"/>
      <c r="T5578" s="153"/>
      <c r="X5578" s="69" t="str">
        <f t="shared" si="178"/>
        <v/>
      </c>
      <c r="Y5578" s="69" t="str">
        <f t="shared" si="179"/>
        <v/>
      </c>
    </row>
    <row r="5579" spans="8:25" x14ac:dyDescent="0.25">
      <c r="H5579" s="155"/>
      <c r="I5579" s="151"/>
      <c r="J5579" s="152"/>
      <c r="K5579" s="153"/>
      <c r="L5579" s="153"/>
      <c r="M5579" s="153"/>
      <c r="N5579" s="153"/>
      <c r="O5579" s="153"/>
      <c r="P5579" s="153"/>
      <c r="Q5579" s="153"/>
      <c r="R5579" s="153"/>
      <c r="S5579" s="152"/>
      <c r="T5579" s="153"/>
      <c r="X5579" s="69" t="str">
        <f t="shared" si="178"/>
        <v/>
      </c>
      <c r="Y5579" s="69" t="str">
        <f t="shared" si="179"/>
        <v/>
      </c>
    </row>
    <row r="5580" spans="8:25" x14ac:dyDescent="0.25">
      <c r="H5580" s="155"/>
      <c r="I5580" s="151"/>
      <c r="J5580" s="152"/>
      <c r="K5580" s="153"/>
      <c r="L5580" s="153"/>
      <c r="M5580" s="153"/>
      <c r="N5580" s="153"/>
      <c r="O5580" s="153"/>
      <c r="P5580" s="153"/>
      <c r="Q5580" s="153"/>
      <c r="R5580" s="153"/>
      <c r="S5580" s="152"/>
      <c r="T5580" s="153"/>
      <c r="X5580" s="69" t="str">
        <f t="shared" si="178"/>
        <v/>
      </c>
      <c r="Y5580" s="69" t="str">
        <f t="shared" si="179"/>
        <v/>
      </c>
    </row>
    <row r="5581" spans="8:25" x14ac:dyDescent="0.25">
      <c r="H5581" s="155"/>
      <c r="I5581" s="151"/>
      <c r="J5581" s="152"/>
      <c r="K5581" s="153"/>
      <c r="L5581" s="153"/>
      <c r="M5581" s="153"/>
      <c r="N5581" s="153"/>
      <c r="O5581" s="153"/>
      <c r="P5581" s="153"/>
      <c r="Q5581" s="153"/>
      <c r="R5581" s="153"/>
      <c r="S5581" s="152"/>
      <c r="T5581" s="153"/>
      <c r="X5581" s="69" t="str">
        <f t="shared" si="178"/>
        <v/>
      </c>
      <c r="Y5581" s="69" t="str">
        <f t="shared" si="179"/>
        <v/>
      </c>
    </row>
    <row r="5582" spans="8:25" x14ac:dyDescent="0.25">
      <c r="H5582" s="155"/>
      <c r="I5582" s="151"/>
      <c r="J5582" s="152"/>
      <c r="K5582" s="153"/>
      <c r="L5582" s="153"/>
      <c r="M5582" s="153"/>
      <c r="N5582" s="153"/>
      <c r="O5582" s="153"/>
      <c r="P5582" s="153"/>
      <c r="Q5582" s="153"/>
      <c r="R5582" s="153"/>
      <c r="S5582" s="152"/>
      <c r="T5582" s="153"/>
      <c r="X5582" s="69" t="str">
        <f t="shared" si="178"/>
        <v/>
      </c>
      <c r="Y5582" s="69" t="str">
        <f t="shared" si="179"/>
        <v/>
      </c>
    </row>
    <row r="5583" spans="8:25" x14ac:dyDescent="0.25">
      <c r="H5583" s="155"/>
      <c r="I5583" s="151"/>
      <c r="J5583" s="152"/>
      <c r="K5583" s="153"/>
      <c r="L5583" s="153"/>
      <c r="M5583" s="153"/>
      <c r="N5583" s="153"/>
      <c r="O5583" s="153"/>
      <c r="P5583" s="153"/>
      <c r="Q5583" s="153"/>
      <c r="R5583" s="153"/>
      <c r="S5583" s="152"/>
      <c r="T5583" s="153"/>
      <c r="X5583" s="69" t="str">
        <f t="shared" si="178"/>
        <v/>
      </c>
      <c r="Y5583" s="69" t="str">
        <f t="shared" si="179"/>
        <v/>
      </c>
    </row>
    <row r="5584" spans="8:25" x14ac:dyDescent="0.25">
      <c r="H5584" s="155"/>
      <c r="I5584" s="151"/>
      <c r="J5584" s="152"/>
      <c r="K5584" s="153"/>
      <c r="L5584" s="153"/>
      <c r="M5584" s="153"/>
      <c r="N5584" s="153"/>
      <c r="O5584" s="153"/>
      <c r="P5584" s="153"/>
      <c r="Q5584" s="153"/>
      <c r="R5584" s="153"/>
      <c r="S5584" s="152"/>
      <c r="T5584" s="153"/>
      <c r="X5584" s="69" t="str">
        <f t="shared" si="178"/>
        <v/>
      </c>
      <c r="Y5584" s="69" t="str">
        <f t="shared" si="179"/>
        <v/>
      </c>
    </row>
    <row r="5585" spans="8:25" x14ac:dyDescent="0.25">
      <c r="H5585" s="155"/>
      <c r="I5585" s="151"/>
      <c r="J5585" s="152"/>
      <c r="K5585" s="153"/>
      <c r="L5585" s="153"/>
      <c r="M5585" s="153"/>
      <c r="N5585" s="153"/>
      <c r="O5585" s="153"/>
      <c r="P5585" s="153"/>
      <c r="Q5585" s="153"/>
      <c r="R5585" s="153"/>
      <c r="S5585" s="152"/>
      <c r="T5585" s="153"/>
      <c r="X5585" s="69" t="str">
        <f t="shared" si="178"/>
        <v/>
      </c>
      <c r="Y5585" s="69" t="str">
        <f t="shared" si="179"/>
        <v/>
      </c>
    </row>
    <row r="5586" spans="8:25" x14ac:dyDescent="0.25">
      <c r="H5586" s="155"/>
      <c r="I5586" s="151"/>
      <c r="J5586" s="152"/>
      <c r="K5586" s="153"/>
      <c r="L5586" s="153"/>
      <c r="M5586" s="153"/>
      <c r="N5586" s="153"/>
      <c r="O5586" s="153"/>
      <c r="P5586" s="153"/>
      <c r="Q5586" s="153"/>
      <c r="R5586" s="153"/>
      <c r="S5586" s="152"/>
      <c r="T5586" s="153"/>
      <c r="X5586" s="69" t="str">
        <f t="shared" si="178"/>
        <v/>
      </c>
      <c r="Y5586" s="69" t="str">
        <f t="shared" si="179"/>
        <v/>
      </c>
    </row>
    <row r="5587" spans="8:25" x14ac:dyDescent="0.25">
      <c r="H5587" s="155"/>
      <c r="I5587" s="151"/>
      <c r="J5587" s="152"/>
      <c r="K5587" s="153"/>
      <c r="L5587" s="153"/>
      <c r="M5587" s="153"/>
      <c r="N5587" s="153"/>
      <c r="O5587" s="153"/>
      <c r="P5587" s="153"/>
      <c r="Q5587" s="153"/>
      <c r="R5587" s="153"/>
      <c r="S5587" s="152"/>
      <c r="T5587" s="153"/>
      <c r="X5587" s="69" t="str">
        <f t="shared" si="178"/>
        <v/>
      </c>
      <c r="Y5587" s="69" t="str">
        <f t="shared" si="179"/>
        <v/>
      </c>
    </row>
    <row r="5588" spans="8:25" x14ac:dyDescent="0.25">
      <c r="H5588" s="155"/>
      <c r="I5588" s="151"/>
      <c r="J5588" s="152"/>
      <c r="K5588" s="153"/>
      <c r="L5588" s="153"/>
      <c r="M5588" s="153"/>
      <c r="N5588" s="153"/>
      <c r="O5588" s="153"/>
      <c r="P5588" s="153"/>
      <c r="Q5588" s="153"/>
      <c r="R5588" s="153"/>
      <c r="S5588" s="152"/>
      <c r="T5588" s="153"/>
      <c r="X5588" s="69" t="str">
        <f t="shared" si="178"/>
        <v/>
      </c>
      <c r="Y5588" s="69" t="str">
        <f t="shared" si="179"/>
        <v/>
      </c>
    </row>
    <row r="5589" spans="8:25" x14ac:dyDescent="0.25">
      <c r="H5589" s="155"/>
      <c r="I5589" s="151"/>
      <c r="J5589" s="152"/>
      <c r="K5589" s="153"/>
      <c r="L5589" s="153"/>
      <c r="M5589" s="153"/>
      <c r="N5589" s="153"/>
      <c r="O5589" s="153"/>
      <c r="P5589" s="153"/>
      <c r="Q5589" s="153"/>
      <c r="R5589" s="153"/>
      <c r="S5589" s="152"/>
      <c r="T5589" s="153"/>
      <c r="X5589" s="69" t="str">
        <f t="shared" si="178"/>
        <v/>
      </c>
      <c r="Y5589" s="69" t="str">
        <f t="shared" si="179"/>
        <v/>
      </c>
    </row>
    <row r="5590" spans="8:25" x14ac:dyDescent="0.25">
      <c r="H5590" s="155"/>
      <c r="I5590" s="151"/>
      <c r="J5590" s="152"/>
      <c r="K5590" s="153"/>
      <c r="L5590" s="153"/>
      <c r="M5590" s="153"/>
      <c r="N5590" s="153"/>
      <c r="O5590" s="153"/>
      <c r="P5590" s="153"/>
      <c r="Q5590" s="153"/>
      <c r="R5590" s="153"/>
      <c r="S5590" s="152"/>
      <c r="T5590" s="153"/>
      <c r="X5590" s="69" t="str">
        <f t="shared" si="178"/>
        <v/>
      </c>
      <c r="Y5590" s="69" t="str">
        <f t="shared" si="179"/>
        <v/>
      </c>
    </row>
    <row r="5591" spans="8:25" x14ac:dyDescent="0.25">
      <c r="H5591" s="155"/>
      <c r="I5591" s="151"/>
      <c r="J5591" s="152"/>
      <c r="K5591" s="153"/>
      <c r="L5591" s="153"/>
      <c r="M5591" s="153"/>
      <c r="N5591" s="153"/>
      <c r="O5591" s="153"/>
      <c r="P5591" s="153"/>
      <c r="Q5591" s="153"/>
      <c r="R5591" s="153"/>
      <c r="S5591" s="152"/>
      <c r="T5591" s="153"/>
      <c r="X5591" s="69" t="str">
        <f t="shared" si="178"/>
        <v/>
      </c>
      <c r="Y5591" s="69" t="str">
        <f t="shared" si="179"/>
        <v/>
      </c>
    </row>
    <row r="5592" spans="8:25" x14ac:dyDescent="0.25">
      <c r="H5592" s="155"/>
      <c r="I5592" s="151"/>
      <c r="J5592" s="152"/>
      <c r="K5592" s="153"/>
      <c r="L5592" s="153"/>
      <c r="M5592" s="153"/>
      <c r="N5592" s="153"/>
      <c r="O5592" s="153"/>
      <c r="P5592" s="153"/>
      <c r="Q5592" s="153"/>
      <c r="R5592" s="153"/>
      <c r="S5592" s="152"/>
      <c r="T5592" s="153"/>
      <c r="X5592" s="69" t="str">
        <f t="shared" si="178"/>
        <v/>
      </c>
      <c r="Y5592" s="69" t="str">
        <f t="shared" si="179"/>
        <v/>
      </c>
    </row>
    <row r="5593" spans="8:25" x14ac:dyDescent="0.25">
      <c r="H5593" s="155"/>
      <c r="I5593" s="151"/>
      <c r="J5593" s="152"/>
      <c r="K5593" s="153"/>
      <c r="L5593" s="153"/>
      <c r="M5593" s="153"/>
      <c r="N5593" s="153"/>
      <c r="O5593" s="153"/>
      <c r="P5593" s="153"/>
      <c r="Q5593" s="153"/>
      <c r="R5593" s="153"/>
      <c r="S5593" s="152"/>
      <c r="T5593" s="153"/>
      <c r="X5593" s="69" t="str">
        <f t="shared" si="178"/>
        <v/>
      </c>
      <c r="Y5593" s="69" t="str">
        <f t="shared" si="179"/>
        <v/>
      </c>
    </row>
    <row r="5594" spans="8:25" x14ac:dyDescent="0.25">
      <c r="H5594" s="155"/>
      <c r="I5594" s="151"/>
      <c r="J5594" s="152"/>
      <c r="K5594" s="153"/>
      <c r="L5594" s="153"/>
      <c r="M5594" s="153"/>
      <c r="N5594" s="153"/>
      <c r="O5594" s="153"/>
      <c r="P5594" s="153"/>
      <c r="Q5594" s="153"/>
      <c r="R5594" s="153"/>
      <c r="S5594" s="152"/>
      <c r="T5594" s="153"/>
      <c r="X5594" s="69" t="str">
        <f t="shared" si="178"/>
        <v/>
      </c>
      <c r="Y5594" s="69" t="str">
        <f t="shared" si="179"/>
        <v/>
      </c>
    </row>
    <row r="5595" spans="8:25" x14ac:dyDescent="0.25">
      <c r="H5595" s="155"/>
      <c r="I5595" s="151"/>
      <c r="J5595" s="152"/>
      <c r="K5595" s="153"/>
      <c r="L5595" s="153"/>
      <c r="M5595" s="153"/>
      <c r="N5595" s="153"/>
      <c r="O5595" s="153"/>
      <c r="P5595" s="153"/>
      <c r="Q5595" s="153"/>
      <c r="R5595" s="153"/>
      <c r="S5595" s="152"/>
      <c r="T5595" s="153"/>
      <c r="X5595" s="69" t="str">
        <f t="shared" si="178"/>
        <v/>
      </c>
      <c r="Y5595" s="69" t="str">
        <f t="shared" si="179"/>
        <v/>
      </c>
    </row>
    <row r="5596" spans="8:25" x14ac:dyDescent="0.25">
      <c r="H5596" s="155"/>
      <c r="I5596" s="151"/>
      <c r="J5596" s="152"/>
      <c r="K5596" s="153"/>
      <c r="L5596" s="153"/>
      <c r="M5596" s="153"/>
      <c r="N5596" s="153"/>
      <c r="O5596" s="153"/>
      <c r="P5596" s="153"/>
      <c r="Q5596" s="153"/>
      <c r="R5596" s="153"/>
      <c r="S5596" s="152"/>
      <c r="T5596" s="153"/>
      <c r="X5596" s="69" t="str">
        <f t="shared" si="178"/>
        <v/>
      </c>
      <c r="Y5596" s="69" t="str">
        <f t="shared" si="179"/>
        <v/>
      </c>
    </row>
    <row r="5597" spans="8:25" x14ac:dyDescent="0.25">
      <c r="H5597" s="155"/>
      <c r="I5597" s="151"/>
      <c r="J5597" s="152"/>
      <c r="K5597" s="153"/>
      <c r="L5597" s="153"/>
      <c r="M5597" s="153"/>
      <c r="N5597" s="153"/>
      <c r="O5597" s="153"/>
      <c r="P5597" s="153"/>
      <c r="Q5597" s="153"/>
      <c r="R5597" s="153"/>
      <c r="S5597" s="152"/>
      <c r="T5597" s="153"/>
      <c r="X5597" s="69" t="str">
        <f t="shared" si="178"/>
        <v/>
      </c>
      <c r="Y5597" s="69" t="str">
        <f t="shared" si="179"/>
        <v/>
      </c>
    </row>
    <row r="5598" spans="8:25" x14ac:dyDescent="0.25">
      <c r="H5598" s="155"/>
      <c r="I5598" s="151"/>
      <c r="J5598" s="152"/>
      <c r="K5598" s="153"/>
      <c r="L5598" s="153"/>
      <c r="M5598" s="153"/>
      <c r="N5598" s="153"/>
      <c r="O5598" s="153"/>
      <c r="P5598" s="153"/>
      <c r="Q5598" s="153"/>
      <c r="R5598" s="153"/>
      <c r="S5598" s="152"/>
      <c r="T5598" s="153"/>
      <c r="X5598" s="69" t="str">
        <f t="shared" si="178"/>
        <v/>
      </c>
      <c r="Y5598" s="69" t="str">
        <f t="shared" si="179"/>
        <v/>
      </c>
    </row>
    <row r="5599" spans="8:25" x14ac:dyDescent="0.25">
      <c r="H5599" s="155"/>
      <c r="I5599" s="151"/>
      <c r="J5599" s="152"/>
      <c r="K5599" s="153"/>
      <c r="L5599" s="153"/>
      <c r="M5599" s="153"/>
      <c r="N5599" s="153"/>
      <c r="O5599" s="153"/>
      <c r="P5599" s="153"/>
      <c r="Q5599" s="153"/>
      <c r="R5599" s="153"/>
      <c r="S5599" s="152"/>
      <c r="T5599" s="153"/>
      <c r="X5599" s="69" t="str">
        <f t="shared" si="178"/>
        <v/>
      </c>
      <c r="Y5599" s="69" t="str">
        <f t="shared" si="179"/>
        <v/>
      </c>
    </row>
    <row r="5600" spans="8:25" x14ac:dyDescent="0.25">
      <c r="H5600" s="155"/>
      <c r="I5600" s="151"/>
      <c r="J5600" s="152"/>
      <c r="K5600" s="153"/>
      <c r="L5600" s="153"/>
      <c r="M5600" s="153"/>
      <c r="N5600" s="153"/>
      <c r="O5600" s="153"/>
      <c r="P5600" s="153"/>
      <c r="Q5600" s="153"/>
      <c r="R5600" s="153"/>
      <c r="S5600" s="152"/>
      <c r="T5600" s="153"/>
      <c r="X5600" s="69" t="str">
        <f t="shared" si="178"/>
        <v/>
      </c>
      <c r="Y5600" s="69" t="str">
        <f t="shared" si="179"/>
        <v/>
      </c>
    </row>
    <row r="5601" spans="8:25" x14ac:dyDescent="0.25">
      <c r="H5601" s="155"/>
      <c r="I5601" s="151"/>
      <c r="J5601" s="152"/>
      <c r="K5601" s="153"/>
      <c r="L5601" s="153"/>
      <c r="M5601" s="153"/>
      <c r="N5601" s="153"/>
      <c r="O5601" s="153"/>
      <c r="P5601" s="153"/>
      <c r="Q5601" s="153"/>
      <c r="R5601" s="153"/>
      <c r="S5601" s="152"/>
      <c r="T5601" s="153"/>
      <c r="X5601" s="69" t="str">
        <f t="shared" si="178"/>
        <v/>
      </c>
      <c r="Y5601" s="69" t="str">
        <f t="shared" si="179"/>
        <v/>
      </c>
    </row>
    <row r="5602" spans="8:25" x14ac:dyDescent="0.25">
      <c r="H5602" s="155"/>
      <c r="I5602" s="151"/>
      <c r="J5602" s="152"/>
      <c r="K5602" s="153"/>
      <c r="L5602" s="153"/>
      <c r="M5602" s="153"/>
      <c r="N5602" s="153"/>
      <c r="O5602" s="153"/>
      <c r="P5602" s="153"/>
      <c r="Q5602" s="153"/>
      <c r="R5602" s="153"/>
      <c r="S5602" s="152"/>
      <c r="T5602" s="153"/>
      <c r="X5602" s="69" t="str">
        <f t="shared" si="178"/>
        <v/>
      </c>
      <c r="Y5602" s="69" t="str">
        <f t="shared" si="179"/>
        <v/>
      </c>
    </row>
    <row r="5603" spans="8:25" x14ac:dyDescent="0.25">
      <c r="H5603" s="155"/>
      <c r="I5603" s="151"/>
      <c r="J5603" s="152"/>
      <c r="K5603" s="153"/>
      <c r="L5603" s="153"/>
      <c r="M5603" s="153"/>
      <c r="N5603" s="153"/>
      <c r="O5603" s="153"/>
      <c r="P5603" s="153"/>
      <c r="Q5603" s="153"/>
      <c r="R5603" s="153"/>
      <c r="S5603" s="152"/>
      <c r="T5603" s="153"/>
      <c r="X5603" s="69" t="str">
        <f t="shared" si="178"/>
        <v/>
      </c>
      <c r="Y5603" s="69" t="str">
        <f t="shared" si="179"/>
        <v/>
      </c>
    </row>
    <row r="5604" spans="8:25" x14ac:dyDescent="0.25">
      <c r="H5604" s="155"/>
      <c r="I5604" s="151"/>
      <c r="J5604" s="152"/>
      <c r="K5604" s="153"/>
      <c r="L5604" s="153"/>
      <c r="M5604" s="153"/>
      <c r="N5604" s="153"/>
      <c r="O5604" s="153"/>
      <c r="P5604" s="153"/>
      <c r="Q5604" s="153"/>
      <c r="R5604" s="153"/>
      <c r="S5604" s="152"/>
      <c r="T5604" s="153"/>
      <c r="X5604" s="69" t="str">
        <f t="shared" si="178"/>
        <v/>
      </c>
      <c r="Y5604" s="69" t="str">
        <f t="shared" si="179"/>
        <v/>
      </c>
    </row>
    <row r="5605" spans="8:25" x14ac:dyDescent="0.25">
      <c r="H5605" s="155"/>
      <c r="I5605" s="151"/>
      <c r="J5605" s="152"/>
      <c r="K5605" s="153"/>
      <c r="L5605" s="153"/>
      <c r="M5605" s="153"/>
      <c r="N5605" s="153"/>
      <c r="O5605" s="153"/>
      <c r="P5605" s="153"/>
      <c r="Q5605" s="153"/>
      <c r="R5605" s="153"/>
      <c r="S5605" s="152"/>
      <c r="T5605" s="153"/>
      <c r="X5605" s="69" t="str">
        <f t="shared" si="178"/>
        <v/>
      </c>
      <c r="Y5605" s="69" t="str">
        <f t="shared" si="179"/>
        <v/>
      </c>
    </row>
    <row r="5606" spans="8:25" x14ac:dyDescent="0.25">
      <c r="H5606" s="155"/>
      <c r="I5606" s="151"/>
      <c r="J5606" s="152"/>
      <c r="K5606" s="153"/>
      <c r="L5606" s="153"/>
      <c r="M5606" s="153"/>
      <c r="N5606" s="153"/>
      <c r="O5606" s="153"/>
      <c r="P5606" s="153"/>
      <c r="Q5606" s="153"/>
      <c r="R5606" s="153"/>
      <c r="S5606" s="152"/>
      <c r="T5606" s="153"/>
      <c r="X5606" s="69" t="str">
        <f t="shared" si="178"/>
        <v/>
      </c>
      <c r="Y5606" s="69" t="str">
        <f t="shared" si="179"/>
        <v/>
      </c>
    </row>
    <row r="5607" spans="8:25" x14ac:dyDescent="0.25">
      <c r="H5607" s="155"/>
      <c r="I5607" s="151"/>
      <c r="J5607" s="152"/>
      <c r="K5607" s="153"/>
      <c r="L5607" s="153"/>
      <c r="M5607" s="153"/>
      <c r="N5607" s="153"/>
      <c r="O5607" s="153"/>
      <c r="P5607" s="153"/>
      <c r="Q5607" s="153"/>
      <c r="R5607" s="153"/>
      <c r="S5607" s="152"/>
      <c r="T5607" s="153"/>
      <c r="X5607" s="69" t="str">
        <f t="shared" si="178"/>
        <v/>
      </c>
      <c r="Y5607" s="69" t="str">
        <f t="shared" si="179"/>
        <v/>
      </c>
    </row>
    <row r="5608" spans="8:25" x14ac:dyDescent="0.25">
      <c r="H5608" s="155"/>
      <c r="I5608" s="151"/>
      <c r="J5608" s="152"/>
      <c r="K5608" s="153"/>
      <c r="L5608" s="153"/>
      <c r="M5608" s="153"/>
      <c r="N5608" s="153"/>
      <c r="O5608" s="153"/>
      <c r="P5608" s="153"/>
      <c r="Q5608" s="153"/>
      <c r="R5608" s="153"/>
      <c r="S5608" s="152"/>
      <c r="T5608" s="153"/>
      <c r="X5608" s="69" t="str">
        <f t="shared" si="178"/>
        <v/>
      </c>
      <c r="Y5608" s="69" t="str">
        <f t="shared" si="179"/>
        <v/>
      </c>
    </row>
    <row r="5609" spans="8:25" x14ac:dyDescent="0.25">
      <c r="H5609" s="155"/>
      <c r="I5609" s="151"/>
      <c r="J5609" s="152"/>
      <c r="K5609" s="153"/>
      <c r="L5609" s="153"/>
      <c r="M5609" s="153"/>
      <c r="N5609" s="153"/>
      <c r="O5609" s="153"/>
      <c r="P5609" s="153"/>
      <c r="Q5609" s="153"/>
      <c r="R5609" s="153"/>
      <c r="S5609" s="152"/>
      <c r="T5609" s="153"/>
      <c r="X5609" s="69" t="str">
        <f t="shared" si="178"/>
        <v/>
      </c>
      <c r="Y5609" s="69" t="str">
        <f t="shared" si="179"/>
        <v/>
      </c>
    </row>
    <row r="5610" spans="8:25" x14ac:dyDescent="0.25">
      <c r="H5610" s="155"/>
      <c r="I5610" s="151"/>
      <c r="J5610" s="152"/>
      <c r="K5610" s="153"/>
      <c r="L5610" s="153"/>
      <c r="M5610" s="153"/>
      <c r="N5610" s="153"/>
      <c r="O5610" s="153"/>
      <c r="P5610" s="153"/>
      <c r="Q5610" s="153"/>
      <c r="R5610" s="153"/>
      <c r="S5610" s="152"/>
      <c r="T5610" s="153"/>
      <c r="X5610" s="69" t="str">
        <f t="shared" si="178"/>
        <v/>
      </c>
      <c r="Y5610" s="69" t="str">
        <f t="shared" si="179"/>
        <v/>
      </c>
    </row>
    <row r="5611" spans="8:25" x14ac:dyDescent="0.25">
      <c r="H5611" s="155"/>
      <c r="I5611" s="151"/>
      <c r="J5611" s="152"/>
      <c r="K5611" s="153"/>
      <c r="L5611" s="153"/>
      <c r="M5611" s="153"/>
      <c r="N5611" s="153"/>
      <c r="O5611" s="153"/>
      <c r="P5611" s="153"/>
      <c r="Q5611" s="153"/>
      <c r="R5611" s="153"/>
      <c r="S5611" s="152"/>
      <c r="T5611" s="153"/>
      <c r="X5611" s="69" t="str">
        <f t="shared" si="178"/>
        <v/>
      </c>
      <c r="Y5611" s="69" t="str">
        <f t="shared" si="179"/>
        <v/>
      </c>
    </row>
    <row r="5612" spans="8:25" x14ac:dyDescent="0.25">
      <c r="H5612" s="155"/>
      <c r="I5612" s="151"/>
      <c r="J5612" s="152"/>
      <c r="K5612" s="153"/>
      <c r="L5612" s="153"/>
      <c r="M5612" s="153"/>
      <c r="N5612" s="153"/>
      <c r="O5612" s="153"/>
      <c r="P5612" s="153"/>
      <c r="Q5612" s="153"/>
      <c r="R5612" s="153"/>
      <c r="S5612" s="152"/>
      <c r="T5612" s="153"/>
      <c r="X5612" s="69" t="str">
        <f t="shared" si="178"/>
        <v/>
      </c>
      <c r="Y5612" s="69" t="str">
        <f t="shared" si="179"/>
        <v/>
      </c>
    </row>
    <row r="5613" spans="8:25" x14ac:dyDescent="0.25">
      <c r="H5613" s="155"/>
      <c r="I5613" s="151"/>
      <c r="J5613" s="152"/>
      <c r="K5613" s="153"/>
      <c r="L5613" s="153"/>
      <c r="M5613" s="153"/>
      <c r="N5613" s="153"/>
      <c r="O5613" s="153"/>
      <c r="P5613" s="153"/>
      <c r="Q5613" s="153"/>
      <c r="R5613" s="153"/>
      <c r="S5613" s="152"/>
      <c r="T5613" s="153"/>
      <c r="X5613" s="69" t="str">
        <f t="shared" si="178"/>
        <v/>
      </c>
      <c r="Y5613" s="69" t="str">
        <f t="shared" si="179"/>
        <v/>
      </c>
    </row>
    <row r="5614" spans="8:25" x14ac:dyDescent="0.25">
      <c r="H5614" s="155"/>
      <c r="I5614" s="151"/>
      <c r="J5614" s="152"/>
      <c r="K5614" s="153"/>
      <c r="L5614" s="153"/>
      <c r="M5614" s="153"/>
      <c r="N5614" s="153"/>
      <c r="O5614" s="153"/>
      <c r="P5614" s="153"/>
      <c r="Q5614" s="153"/>
      <c r="R5614" s="153"/>
      <c r="S5614" s="152"/>
      <c r="T5614" s="153"/>
      <c r="X5614" s="69" t="str">
        <f t="shared" si="178"/>
        <v/>
      </c>
      <c r="Y5614" s="69" t="str">
        <f t="shared" si="179"/>
        <v/>
      </c>
    </row>
    <row r="5615" spans="8:25" x14ac:dyDescent="0.25">
      <c r="H5615" s="155"/>
      <c r="I5615" s="151"/>
      <c r="J5615" s="152"/>
      <c r="K5615" s="153"/>
      <c r="L5615" s="153"/>
      <c r="M5615" s="153"/>
      <c r="N5615" s="153"/>
      <c r="O5615" s="153"/>
      <c r="P5615" s="153"/>
      <c r="Q5615" s="153"/>
      <c r="R5615" s="153"/>
      <c r="S5615" s="152"/>
      <c r="T5615" s="153"/>
      <c r="X5615" s="69" t="str">
        <f t="shared" si="178"/>
        <v/>
      </c>
      <c r="Y5615" s="69" t="str">
        <f t="shared" si="179"/>
        <v/>
      </c>
    </row>
    <row r="5616" spans="8:25" x14ac:dyDescent="0.25">
      <c r="H5616" s="155"/>
      <c r="I5616" s="151"/>
      <c r="J5616" s="152"/>
      <c r="K5616" s="153"/>
      <c r="L5616" s="153"/>
      <c r="M5616" s="153"/>
      <c r="N5616" s="153"/>
      <c r="O5616" s="153"/>
      <c r="P5616" s="153"/>
      <c r="Q5616" s="153"/>
      <c r="R5616" s="153"/>
      <c r="S5616" s="152"/>
      <c r="T5616" s="153"/>
      <c r="X5616" s="69" t="str">
        <f t="shared" si="178"/>
        <v/>
      </c>
      <c r="Y5616" s="69" t="str">
        <f t="shared" si="179"/>
        <v/>
      </c>
    </row>
    <row r="5617" spans="8:25" x14ac:dyDescent="0.25">
      <c r="H5617" s="155"/>
      <c r="I5617" s="151"/>
      <c r="J5617" s="152"/>
      <c r="K5617" s="153"/>
      <c r="L5617" s="153"/>
      <c r="M5617" s="153"/>
      <c r="N5617" s="153"/>
      <c r="O5617" s="153"/>
      <c r="P5617" s="153"/>
      <c r="Q5617" s="153"/>
      <c r="R5617" s="153"/>
      <c r="S5617" s="152"/>
      <c r="T5617" s="153"/>
      <c r="X5617" s="69" t="str">
        <f t="shared" si="178"/>
        <v/>
      </c>
      <c r="Y5617" s="69" t="str">
        <f t="shared" si="179"/>
        <v/>
      </c>
    </row>
    <row r="5618" spans="8:25" x14ac:dyDescent="0.25">
      <c r="H5618" s="155"/>
      <c r="I5618" s="151"/>
      <c r="J5618" s="152"/>
      <c r="K5618" s="153"/>
      <c r="L5618" s="153"/>
      <c r="M5618" s="153"/>
      <c r="N5618" s="153"/>
      <c r="O5618" s="153"/>
      <c r="P5618" s="153"/>
      <c r="Q5618" s="153"/>
      <c r="R5618" s="153"/>
      <c r="S5618" s="152"/>
      <c r="T5618" s="153"/>
      <c r="X5618" s="69" t="str">
        <f t="shared" si="178"/>
        <v/>
      </c>
      <c r="Y5618" s="69" t="str">
        <f t="shared" si="179"/>
        <v/>
      </c>
    </row>
    <row r="5619" spans="8:25" x14ac:dyDescent="0.25">
      <c r="H5619" s="155"/>
      <c r="I5619" s="151"/>
      <c r="J5619" s="152"/>
      <c r="K5619" s="153"/>
      <c r="L5619" s="153"/>
      <c r="M5619" s="153"/>
      <c r="N5619" s="153"/>
      <c r="O5619" s="153"/>
      <c r="P5619" s="153"/>
      <c r="Q5619" s="153"/>
      <c r="R5619" s="153"/>
      <c r="S5619" s="152"/>
      <c r="T5619" s="153"/>
      <c r="X5619" s="69" t="str">
        <f t="shared" si="178"/>
        <v/>
      </c>
      <c r="Y5619" s="69" t="str">
        <f t="shared" si="179"/>
        <v/>
      </c>
    </row>
    <row r="5620" spans="8:25" x14ac:dyDescent="0.25">
      <c r="H5620" s="155"/>
      <c r="I5620" s="151"/>
      <c r="J5620" s="152"/>
      <c r="K5620" s="153"/>
      <c r="L5620" s="153"/>
      <c r="M5620" s="153"/>
      <c r="N5620" s="153"/>
      <c r="O5620" s="153"/>
      <c r="P5620" s="153"/>
      <c r="Q5620" s="153"/>
      <c r="R5620" s="153"/>
      <c r="S5620" s="152"/>
      <c r="T5620" s="153"/>
      <c r="X5620" s="69" t="str">
        <f t="shared" si="178"/>
        <v/>
      </c>
      <c r="Y5620" s="69" t="str">
        <f t="shared" si="179"/>
        <v/>
      </c>
    </row>
    <row r="5621" spans="8:25" x14ac:dyDescent="0.25">
      <c r="H5621" s="155"/>
      <c r="I5621" s="151"/>
      <c r="J5621" s="152"/>
      <c r="K5621" s="153"/>
      <c r="L5621" s="153"/>
      <c r="M5621" s="153"/>
      <c r="N5621" s="153"/>
      <c r="O5621" s="153"/>
      <c r="P5621" s="153"/>
      <c r="Q5621" s="153"/>
      <c r="R5621" s="153"/>
      <c r="S5621" s="152"/>
      <c r="T5621" s="153"/>
      <c r="X5621" s="69" t="str">
        <f t="shared" si="178"/>
        <v/>
      </c>
      <c r="Y5621" s="69" t="str">
        <f t="shared" si="179"/>
        <v/>
      </c>
    </row>
    <row r="5622" spans="8:25" x14ac:dyDescent="0.25">
      <c r="H5622" s="155"/>
      <c r="I5622" s="151"/>
      <c r="J5622" s="152"/>
      <c r="K5622" s="153"/>
      <c r="L5622" s="153"/>
      <c r="M5622" s="153"/>
      <c r="N5622" s="153"/>
      <c r="O5622" s="153"/>
      <c r="P5622" s="153"/>
      <c r="Q5622" s="153"/>
      <c r="R5622" s="153"/>
      <c r="S5622" s="152"/>
      <c r="T5622" s="153"/>
      <c r="X5622" s="69" t="str">
        <f t="shared" si="178"/>
        <v/>
      </c>
      <c r="Y5622" s="69" t="str">
        <f t="shared" si="179"/>
        <v/>
      </c>
    </row>
    <row r="5623" spans="8:25" x14ac:dyDescent="0.25">
      <c r="H5623" s="155"/>
      <c r="I5623" s="151"/>
      <c r="J5623" s="152"/>
      <c r="K5623" s="153"/>
      <c r="L5623" s="153"/>
      <c r="M5623" s="153"/>
      <c r="N5623" s="153"/>
      <c r="O5623" s="153"/>
      <c r="P5623" s="153"/>
      <c r="Q5623" s="153"/>
      <c r="R5623" s="153"/>
      <c r="S5623" s="152"/>
      <c r="T5623" s="153"/>
      <c r="X5623" s="69" t="str">
        <f t="shared" si="178"/>
        <v/>
      </c>
      <c r="Y5623" s="69" t="str">
        <f t="shared" si="179"/>
        <v/>
      </c>
    </row>
    <row r="5624" spans="8:25" x14ac:dyDescent="0.25">
      <c r="H5624" s="155"/>
      <c r="I5624" s="151"/>
      <c r="J5624" s="152"/>
      <c r="K5624" s="153"/>
      <c r="L5624" s="153"/>
      <c r="M5624" s="153"/>
      <c r="N5624" s="153"/>
      <c r="O5624" s="153"/>
      <c r="P5624" s="153"/>
      <c r="Q5624" s="153"/>
      <c r="R5624" s="153"/>
      <c r="S5624" s="152"/>
      <c r="T5624" s="153"/>
      <c r="X5624" s="69" t="str">
        <f t="shared" si="178"/>
        <v/>
      </c>
      <c r="Y5624" s="69" t="str">
        <f t="shared" si="179"/>
        <v/>
      </c>
    </row>
    <row r="5625" spans="8:25" x14ac:dyDescent="0.25">
      <c r="H5625" s="155"/>
      <c r="I5625" s="151"/>
      <c r="J5625" s="152"/>
      <c r="K5625" s="153"/>
      <c r="L5625" s="153"/>
      <c r="M5625" s="153"/>
      <c r="N5625" s="153"/>
      <c r="O5625" s="153"/>
      <c r="P5625" s="153"/>
      <c r="Q5625" s="153"/>
      <c r="R5625" s="153"/>
      <c r="S5625" s="152"/>
      <c r="T5625" s="153"/>
      <c r="X5625" s="69" t="str">
        <f t="shared" si="178"/>
        <v/>
      </c>
      <c r="Y5625" s="69" t="str">
        <f t="shared" si="179"/>
        <v/>
      </c>
    </row>
    <row r="5626" spans="8:25" x14ac:dyDescent="0.25">
      <c r="H5626" s="155"/>
      <c r="I5626" s="151"/>
      <c r="J5626" s="152"/>
      <c r="K5626" s="153"/>
      <c r="L5626" s="153"/>
      <c r="M5626" s="153"/>
      <c r="N5626" s="153"/>
      <c r="O5626" s="153"/>
      <c r="P5626" s="153"/>
      <c r="Q5626" s="153"/>
      <c r="R5626" s="153"/>
      <c r="S5626" s="152"/>
      <c r="T5626" s="153"/>
      <c r="X5626" s="69" t="str">
        <f t="shared" si="178"/>
        <v/>
      </c>
      <c r="Y5626" s="69" t="str">
        <f t="shared" si="179"/>
        <v/>
      </c>
    </row>
    <row r="5627" spans="8:25" x14ac:dyDescent="0.25">
      <c r="H5627" s="155"/>
      <c r="I5627" s="151"/>
      <c r="J5627" s="152"/>
      <c r="K5627" s="153"/>
      <c r="L5627" s="153"/>
      <c r="M5627" s="153"/>
      <c r="N5627" s="153"/>
      <c r="O5627" s="153"/>
      <c r="P5627" s="153"/>
      <c r="Q5627" s="153"/>
      <c r="R5627" s="153"/>
      <c r="S5627" s="152"/>
      <c r="T5627" s="153"/>
      <c r="X5627" s="69" t="str">
        <f t="shared" si="178"/>
        <v/>
      </c>
      <c r="Y5627" s="69" t="str">
        <f t="shared" si="179"/>
        <v/>
      </c>
    </row>
    <row r="5628" spans="8:25" x14ac:dyDescent="0.25">
      <c r="H5628" s="155"/>
      <c r="I5628" s="151"/>
      <c r="J5628" s="152"/>
      <c r="K5628" s="153"/>
      <c r="L5628" s="153"/>
      <c r="M5628" s="153"/>
      <c r="N5628" s="153"/>
      <c r="O5628" s="153"/>
      <c r="P5628" s="153"/>
      <c r="Q5628" s="153"/>
      <c r="R5628" s="153"/>
      <c r="S5628" s="152"/>
      <c r="T5628" s="153"/>
      <c r="X5628" s="69" t="str">
        <f t="shared" si="178"/>
        <v/>
      </c>
      <c r="Y5628" s="69" t="str">
        <f t="shared" si="179"/>
        <v/>
      </c>
    </row>
    <row r="5629" spans="8:25" x14ac:dyDescent="0.25">
      <c r="H5629" s="155"/>
      <c r="I5629" s="151"/>
      <c r="J5629" s="152"/>
      <c r="K5629" s="153"/>
      <c r="L5629" s="153"/>
      <c r="M5629" s="153"/>
      <c r="N5629" s="153"/>
      <c r="O5629" s="153"/>
      <c r="P5629" s="153"/>
      <c r="Q5629" s="153"/>
      <c r="R5629" s="153"/>
      <c r="S5629" s="152"/>
      <c r="T5629" s="153"/>
      <c r="X5629" s="69" t="str">
        <f t="shared" si="178"/>
        <v/>
      </c>
      <c r="Y5629" s="69" t="str">
        <f t="shared" si="179"/>
        <v/>
      </c>
    </row>
    <row r="5630" spans="8:25" x14ac:dyDescent="0.25">
      <c r="H5630" s="155"/>
      <c r="I5630" s="151"/>
      <c r="J5630" s="152"/>
      <c r="K5630" s="153"/>
      <c r="L5630" s="153"/>
      <c r="M5630" s="153"/>
      <c r="N5630" s="153"/>
      <c r="O5630" s="153"/>
      <c r="P5630" s="153"/>
      <c r="Q5630" s="153"/>
      <c r="R5630" s="153"/>
      <c r="S5630" s="152"/>
      <c r="T5630" s="153"/>
      <c r="X5630" s="69" t="str">
        <f t="shared" si="178"/>
        <v/>
      </c>
      <c r="Y5630" s="69" t="str">
        <f t="shared" si="179"/>
        <v/>
      </c>
    </row>
    <row r="5631" spans="8:25" x14ac:dyDescent="0.25">
      <c r="H5631" s="155"/>
      <c r="I5631" s="151"/>
      <c r="J5631" s="152"/>
      <c r="K5631" s="153"/>
      <c r="L5631" s="153"/>
      <c r="M5631" s="153"/>
      <c r="N5631" s="153"/>
      <c r="O5631" s="153"/>
      <c r="P5631" s="153"/>
      <c r="Q5631" s="153"/>
      <c r="R5631" s="153"/>
      <c r="S5631" s="152"/>
      <c r="T5631" s="153"/>
      <c r="X5631" s="69" t="str">
        <f t="shared" si="178"/>
        <v/>
      </c>
      <c r="Y5631" s="69" t="str">
        <f t="shared" si="179"/>
        <v/>
      </c>
    </row>
    <row r="5632" spans="8:25" x14ac:dyDescent="0.25">
      <c r="H5632" s="155"/>
      <c r="I5632" s="151"/>
      <c r="J5632" s="152"/>
      <c r="K5632" s="153"/>
      <c r="L5632" s="153"/>
      <c r="M5632" s="153"/>
      <c r="N5632" s="153"/>
      <c r="O5632" s="153"/>
      <c r="P5632" s="153"/>
      <c r="Q5632" s="153"/>
      <c r="R5632" s="153"/>
      <c r="S5632" s="152"/>
      <c r="T5632" s="153"/>
      <c r="X5632" s="69" t="str">
        <f t="shared" si="178"/>
        <v/>
      </c>
      <c r="Y5632" s="69" t="str">
        <f t="shared" si="179"/>
        <v/>
      </c>
    </row>
    <row r="5633" spans="8:25" x14ac:dyDescent="0.25">
      <c r="H5633" s="155"/>
      <c r="I5633" s="151"/>
      <c r="J5633" s="152"/>
      <c r="K5633" s="153"/>
      <c r="L5633" s="153"/>
      <c r="M5633" s="153"/>
      <c r="N5633" s="153"/>
      <c r="O5633" s="153"/>
      <c r="P5633" s="153"/>
      <c r="Q5633" s="153"/>
      <c r="R5633" s="153"/>
      <c r="S5633" s="152"/>
      <c r="T5633" s="153"/>
      <c r="X5633" s="69" t="str">
        <f t="shared" si="178"/>
        <v/>
      </c>
      <c r="Y5633" s="69" t="str">
        <f t="shared" si="179"/>
        <v/>
      </c>
    </row>
    <row r="5634" spans="8:25" x14ac:dyDescent="0.25">
      <c r="H5634" s="155"/>
      <c r="I5634" s="151"/>
      <c r="J5634" s="152"/>
      <c r="K5634" s="153"/>
      <c r="L5634" s="153"/>
      <c r="M5634" s="153"/>
      <c r="N5634" s="153"/>
      <c r="O5634" s="153"/>
      <c r="P5634" s="153"/>
      <c r="Q5634" s="153"/>
      <c r="R5634" s="153"/>
      <c r="S5634" s="152"/>
      <c r="T5634" s="153"/>
      <c r="X5634" s="69" t="str">
        <f t="shared" ref="X5634:X5697" si="180">IF(W5634&lt;&gt;"",W5634-I5634,"")</f>
        <v/>
      </c>
      <c r="Y5634" s="69" t="str">
        <f t="shared" si="179"/>
        <v/>
      </c>
    </row>
    <row r="5635" spans="8:25" x14ac:dyDescent="0.25">
      <c r="H5635" s="155"/>
      <c r="I5635" s="151"/>
      <c r="J5635" s="152"/>
      <c r="K5635" s="153"/>
      <c r="L5635" s="153"/>
      <c r="M5635" s="153"/>
      <c r="N5635" s="153"/>
      <c r="O5635" s="153"/>
      <c r="P5635" s="153"/>
      <c r="Q5635" s="153"/>
      <c r="R5635" s="153"/>
      <c r="S5635" s="152"/>
      <c r="T5635" s="153"/>
      <c r="X5635" s="69" t="str">
        <f t="shared" si="180"/>
        <v/>
      </c>
      <c r="Y5635" s="69" t="str">
        <f t="shared" ref="Y5635:Y5698" si="181">IF(X5635&lt;&gt;"",IF(X5635&lt;365,"&lt; 1 year",IF(X5635&lt;730,"1-2",IF(X5635&lt;1095,"2-3",IF(X5635&lt;1460,"3-4",IF(X5635&lt;1825,"4-5","5+"))))),"")</f>
        <v/>
      </c>
    </row>
    <row r="5636" spans="8:25" x14ac:dyDescent="0.25">
      <c r="H5636" s="155"/>
      <c r="I5636" s="151"/>
      <c r="J5636" s="152"/>
      <c r="K5636" s="153"/>
      <c r="L5636" s="153"/>
      <c r="M5636" s="153"/>
      <c r="N5636" s="153"/>
      <c r="O5636" s="153"/>
      <c r="P5636" s="153"/>
      <c r="Q5636" s="153"/>
      <c r="R5636" s="153"/>
      <c r="S5636" s="152"/>
      <c r="T5636" s="153"/>
      <c r="X5636" s="69" t="str">
        <f t="shared" si="180"/>
        <v/>
      </c>
      <c r="Y5636" s="69" t="str">
        <f t="shared" si="181"/>
        <v/>
      </c>
    </row>
    <row r="5637" spans="8:25" x14ac:dyDescent="0.25">
      <c r="H5637" s="155"/>
      <c r="I5637" s="151"/>
      <c r="J5637" s="152"/>
      <c r="K5637" s="153"/>
      <c r="L5637" s="153"/>
      <c r="M5637" s="153"/>
      <c r="N5637" s="153"/>
      <c r="O5637" s="153"/>
      <c r="P5637" s="153"/>
      <c r="Q5637" s="153"/>
      <c r="R5637" s="153"/>
      <c r="S5637" s="152"/>
      <c r="T5637" s="153"/>
      <c r="X5637" s="69" t="str">
        <f t="shared" si="180"/>
        <v/>
      </c>
      <c r="Y5637" s="69" t="str">
        <f t="shared" si="181"/>
        <v/>
      </c>
    </row>
    <row r="5638" spans="8:25" x14ac:dyDescent="0.25">
      <c r="H5638" s="155"/>
      <c r="I5638" s="151"/>
      <c r="J5638" s="152"/>
      <c r="K5638" s="153"/>
      <c r="L5638" s="153"/>
      <c r="M5638" s="153"/>
      <c r="N5638" s="153"/>
      <c r="O5638" s="153"/>
      <c r="P5638" s="153"/>
      <c r="Q5638" s="153"/>
      <c r="R5638" s="153"/>
      <c r="S5638" s="152"/>
      <c r="T5638" s="153"/>
      <c r="X5638" s="69" t="str">
        <f t="shared" si="180"/>
        <v/>
      </c>
      <c r="Y5638" s="69" t="str">
        <f t="shared" si="181"/>
        <v/>
      </c>
    </row>
    <row r="5639" spans="8:25" x14ac:dyDescent="0.25">
      <c r="H5639" s="155"/>
      <c r="I5639" s="151"/>
      <c r="J5639" s="152"/>
      <c r="K5639" s="153"/>
      <c r="L5639" s="153"/>
      <c r="M5639" s="153"/>
      <c r="N5639" s="153"/>
      <c r="O5639" s="153"/>
      <c r="P5639" s="153"/>
      <c r="Q5639" s="153"/>
      <c r="R5639" s="153"/>
      <c r="S5639" s="152"/>
      <c r="T5639" s="153"/>
      <c r="X5639" s="69" t="str">
        <f t="shared" si="180"/>
        <v/>
      </c>
      <c r="Y5639" s="69" t="str">
        <f t="shared" si="181"/>
        <v/>
      </c>
    </row>
    <row r="5640" spans="8:25" x14ac:dyDescent="0.25">
      <c r="H5640" s="155"/>
      <c r="I5640" s="151"/>
      <c r="J5640" s="152"/>
      <c r="K5640" s="153"/>
      <c r="L5640" s="153"/>
      <c r="M5640" s="153"/>
      <c r="N5640" s="153"/>
      <c r="O5640" s="153"/>
      <c r="P5640" s="153"/>
      <c r="Q5640" s="153"/>
      <c r="R5640" s="153"/>
      <c r="S5640" s="152"/>
      <c r="T5640" s="153"/>
      <c r="X5640" s="69" t="str">
        <f t="shared" si="180"/>
        <v/>
      </c>
      <c r="Y5640" s="69" t="str">
        <f t="shared" si="181"/>
        <v/>
      </c>
    </row>
    <row r="5641" spans="8:25" x14ac:dyDescent="0.25">
      <c r="H5641" s="155"/>
      <c r="I5641" s="151"/>
      <c r="J5641" s="152"/>
      <c r="K5641" s="153"/>
      <c r="L5641" s="153"/>
      <c r="M5641" s="153"/>
      <c r="N5641" s="153"/>
      <c r="O5641" s="153"/>
      <c r="P5641" s="153"/>
      <c r="Q5641" s="153"/>
      <c r="R5641" s="153"/>
      <c r="S5641" s="152"/>
      <c r="T5641" s="153"/>
      <c r="X5641" s="69" t="str">
        <f t="shared" si="180"/>
        <v/>
      </c>
      <c r="Y5641" s="69" t="str">
        <f t="shared" si="181"/>
        <v/>
      </c>
    </row>
    <row r="5642" spans="8:25" x14ac:dyDescent="0.25">
      <c r="H5642" s="155"/>
      <c r="I5642" s="151"/>
      <c r="J5642" s="152"/>
      <c r="K5642" s="153"/>
      <c r="L5642" s="153"/>
      <c r="M5642" s="153"/>
      <c r="N5642" s="153"/>
      <c r="O5642" s="153"/>
      <c r="P5642" s="153"/>
      <c r="Q5642" s="153"/>
      <c r="R5642" s="153"/>
      <c r="S5642" s="152"/>
      <c r="T5642" s="153"/>
      <c r="X5642" s="69" t="str">
        <f t="shared" si="180"/>
        <v/>
      </c>
      <c r="Y5642" s="69" t="str">
        <f t="shared" si="181"/>
        <v/>
      </c>
    </row>
    <row r="5643" spans="8:25" x14ac:dyDescent="0.25">
      <c r="H5643" s="155"/>
      <c r="I5643" s="151"/>
      <c r="J5643" s="152"/>
      <c r="K5643" s="153"/>
      <c r="L5643" s="153"/>
      <c r="M5643" s="153"/>
      <c r="N5643" s="153"/>
      <c r="O5643" s="153"/>
      <c r="P5643" s="153"/>
      <c r="Q5643" s="153"/>
      <c r="R5643" s="153"/>
      <c r="S5643" s="152"/>
      <c r="T5643" s="153"/>
      <c r="X5643" s="69" t="str">
        <f t="shared" si="180"/>
        <v/>
      </c>
      <c r="Y5643" s="69" t="str">
        <f t="shared" si="181"/>
        <v/>
      </c>
    </row>
    <row r="5644" spans="8:25" x14ac:dyDescent="0.25">
      <c r="H5644" s="155"/>
      <c r="I5644" s="151"/>
      <c r="J5644" s="152"/>
      <c r="K5644" s="153"/>
      <c r="L5644" s="153"/>
      <c r="M5644" s="153"/>
      <c r="N5644" s="153"/>
      <c r="O5644" s="153"/>
      <c r="P5644" s="153"/>
      <c r="Q5644" s="153"/>
      <c r="R5644" s="153"/>
      <c r="S5644" s="152"/>
      <c r="T5644" s="153"/>
      <c r="X5644" s="69" t="str">
        <f t="shared" si="180"/>
        <v/>
      </c>
      <c r="Y5644" s="69" t="str">
        <f t="shared" si="181"/>
        <v/>
      </c>
    </row>
    <row r="5645" spans="8:25" x14ac:dyDescent="0.25">
      <c r="H5645" s="155"/>
      <c r="I5645" s="151"/>
      <c r="J5645" s="152"/>
      <c r="K5645" s="153"/>
      <c r="L5645" s="153"/>
      <c r="M5645" s="153"/>
      <c r="N5645" s="153"/>
      <c r="O5645" s="153"/>
      <c r="P5645" s="153"/>
      <c r="Q5645" s="153"/>
      <c r="R5645" s="153"/>
      <c r="S5645" s="152"/>
      <c r="T5645" s="153"/>
      <c r="X5645" s="69" t="str">
        <f t="shared" si="180"/>
        <v/>
      </c>
      <c r="Y5645" s="69" t="str">
        <f t="shared" si="181"/>
        <v/>
      </c>
    </row>
    <row r="5646" spans="8:25" x14ac:dyDescent="0.25">
      <c r="H5646" s="155"/>
      <c r="I5646" s="151"/>
      <c r="J5646" s="152"/>
      <c r="K5646" s="153"/>
      <c r="L5646" s="153"/>
      <c r="M5646" s="153"/>
      <c r="N5646" s="153"/>
      <c r="O5646" s="153"/>
      <c r="P5646" s="153"/>
      <c r="Q5646" s="153"/>
      <c r="R5646" s="153"/>
      <c r="S5646" s="152"/>
      <c r="T5646" s="153"/>
      <c r="X5646" s="69" t="str">
        <f t="shared" si="180"/>
        <v/>
      </c>
      <c r="Y5646" s="69" t="str">
        <f t="shared" si="181"/>
        <v/>
      </c>
    </row>
    <row r="5647" spans="8:25" x14ac:dyDescent="0.25">
      <c r="H5647" s="155"/>
      <c r="I5647" s="151"/>
      <c r="J5647" s="152"/>
      <c r="K5647" s="153"/>
      <c r="L5647" s="153"/>
      <c r="M5647" s="153"/>
      <c r="N5647" s="153"/>
      <c r="O5647" s="153"/>
      <c r="P5647" s="153"/>
      <c r="Q5647" s="153"/>
      <c r="R5647" s="153"/>
      <c r="S5647" s="152"/>
      <c r="T5647" s="153"/>
      <c r="X5647" s="69" t="str">
        <f t="shared" si="180"/>
        <v/>
      </c>
      <c r="Y5647" s="69" t="str">
        <f t="shared" si="181"/>
        <v/>
      </c>
    </row>
    <row r="5648" spans="8:25" x14ac:dyDescent="0.25">
      <c r="H5648" s="155"/>
      <c r="I5648" s="151"/>
      <c r="J5648" s="152"/>
      <c r="K5648" s="153"/>
      <c r="L5648" s="153"/>
      <c r="M5648" s="153"/>
      <c r="N5648" s="153"/>
      <c r="O5648" s="153"/>
      <c r="P5648" s="153"/>
      <c r="Q5648" s="153"/>
      <c r="R5648" s="153"/>
      <c r="S5648" s="152"/>
      <c r="T5648" s="153"/>
      <c r="X5648" s="69" t="str">
        <f t="shared" si="180"/>
        <v/>
      </c>
      <c r="Y5648" s="69" t="str">
        <f t="shared" si="181"/>
        <v/>
      </c>
    </row>
    <row r="5649" spans="8:25" x14ac:dyDescent="0.25">
      <c r="H5649" s="155"/>
      <c r="I5649" s="151"/>
      <c r="J5649" s="152"/>
      <c r="K5649" s="153"/>
      <c r="L5649" s="153"/>
      <c r="M5649" s="153"/>
      <c r="N5649" s="153"/>
      <c r="O5649" s="153"/>
      <c r="P5649" s="153"/>
      <c r="Q5649" s="153"/>
      <c r="R5649" s="153"/>
      <c r="S5649" s="152"/>
      <c r="T5649" s="153"/>
      <c r="X5649" s="69" t="str">
        <f t="shared" si="180"/>
        <v/>
      </c>
      <c r="Y5649" s="69" t="str">
        <f t="shared" si="181"/>
        <v/>
      </c>
    </row>
    <row r="5650" spans="8:25" x14ac:dyDescent="0.25">
      <c r="H5650" s="155"/>
      <c r="I5650" s="151"/>
      <c r="J5650" s="152"/>
      <c r="K5650" s="153"/>
      <c r="L5650" s="153"/>
      <c r="M5650" s="153"/>
      <c r="N5650" s="153"/>
      <c r="O5650" s="153"/>
      <c r="P5650" s="153"/>
      <c r="Q5650" s="153"/>
      <c r="R5650" s="153"/>
      <c r="S5650" s="152"/>
      <c r="T5650" s="153"/>
      <c r="X5650" s="69" t="str">
        <f t="shared" si="180"/>
        <v/>
      </c>
      <c r="Y5650" s="69" t="str">
        <f t="shared" si="181"/>
        <v/>
      </c>
    </row>
    <row r="5651" spans="8:25" x14ac:dyDescent="0.25">
      <c r="H5651" s="155"/>
      <c r="I5651" s="151"/>
      <c r="J5651" s="152"/>
      <c r="K5651" s="153"/>
      <c r="L5651" s="153"/>
      <c r="M5651" s="153"/>
      <c r="N5651" s="153"/>
      <c r="O5651" s="153"/>
      <c r="P5651" s="153"/>
      <c r="Q5651" s="153"/>
      <c r="R5651" s="153"/>
      <c r="S5651" s="152"/>
      <c r="T5651" s="153"/>
      <c r="X5651" s="69" t="str">
        <f t="shared" si="180"/>
        <v/>
      </c>
      <c r="Y5651" s="69" t="str">
        <f t="shared" si="181"/>
        <v/>
      </c>
    </row>
    <row r="5652" spans="8:25" x14ac:dyDescent="0.25">
      <c r="H5652" s="155"/>
      <c r="I5652" s="151"/>
      <c r="J5652" s="152"/>
      <c r="K5652" s="153"/>
      <c r="L5652" s="153"/>
      <c r="M5652" s="153"/>
      <c r="N5652" s="153"/>
      <c r="O5652" s="153"/>
      <c r="P5652" s="153"/>
      <c r="Q5652" s="153"/>
      <c r="R5652" s="153"/>
      <c r="S5652" s="152"/>
      <c r="T5652" s="153"/>
      <c r="X5652" s="69" t="str">
        <f t="shared" si="180"/>
        <v/>
      </c>
      <c r="Y5652" s="69" t="str">
        <f t="shared" si="181"/>
        <v/>
      </c>
    </row>
    <row r="5653" spans="8:25" x14ac:dyDescent="0.25">
      <c r="H5653" s="155"/>
      <c r="I5653" s="151"/>
      <c r="J5653" s="152"/>
      <c r="K5653" s="153"/>
      <c r="L5653" s="153"/>
      <c r="M5653" s="153"/>
      <c r="N5653" s="153"/>
      <c r="O5653" s="153"/>
      <c r="P5653" s="153"/>
      <c r="Q5653" s="153"/>
      <c r="R5653" s="153"/>
      <c r="S5653" s="152"/>
      <c r="T5653" s="153"/>
      <c r="X5653" s="69" t="str">
        <f t="shared" si="180"/>
        <v/>
      </c>
      <c r="Y5653" s="69" t="str">
        <f t="shared" si="181"/>
        <v/>
      </c>
    </row>
    <row r="5654" spans="8:25" x14ac:dyDescent="0.25">
      <c r="H5654" s="155"/>
      <c r="I5654" s="151"/>
      <c r="J5654" s="152"/>
      <c r="K5654" s="153"/>
      <c r="L5654" s="153"/>
      <c r="M5654" s="153"/>
      <c r="N5654" s="153"/>
      <c r="O5654" s="153"/>
      <c r="P5654" s="153"/>
      <c r="Q5654" s="153"/>
      <c r="R5654" s="153"/>
      <c r="S5654" s="152"/>
      <c r="T5654" s="153"/>
      <c r="X5654" s="69" t="str">
        <f t="shared" si="180"/>
        <v/>
      </c>
      <c r="Y5654" s="69" t="str">
        <f t="shared" si="181"/>
        <v/>
      </c>
    </row>
    <row r="5655" spans="8:25" x14ac:dyDescent="0.25">
      <c r="H5655" s="155"/>
      <c r="I5655" s="151"/>
      <c r="J5655" s="152"/>
      <c r="K5655" s="153"/>
      <c r="L5655" s="153"/>
      <c r="M5655" s="153"/>
      <c r="N5655" s="153"/>
      <c r="O5655" s="153"/>
      <c r="P5655" s="153"/>
      <c r="Q5655" s="153"/>
      <c r="R5655" s="153"/>
      <c r="S5655" s="152"/>
      <c r="T5655" s="153"/>
      <c r="X5655" s="69" t="str">
        <f t="shared" si="180"/>
        <v/>
      </c>
      <c r="Y5655" s="69" t="str">
        <f t="shared" si="181"/>
        <v/>
      </c>
    </row>
    <row r="5656" spans="8:25" x14ac:dyDescent="0.25">
      <c r="H5656" s="155"/>
      <c r="I5656" s="151"/>
      <c r="J5656" s="152"/>
      <c r="K5656" s="153"/>
      <c r="L5656" s="153"/>
      <c r="M5656" s="153"/>
      <c r="N5656" s="153"/>
      <c r="O5656" s="153"/>
      <c r="P5656" s="153"/>
      <c r="Q5656" s="153"/>
      <c r="R5656" s="153"/>
      <c r="S5656" s="152"/>
      <c r="T5656" s="153"/>
      <c r="X5656" s="69" t="str">
        <f t="shared" si="180"/>
        <v/>
      </c>
      <c r="Y5656" s="69" t="str">
        <f t="shared" si="181"/>
        <v/>
      </c>
    </row>
    <row r="5657" spans="8:25" x14ac:dyDescent="0.25">
      <c r="H5657" s="155"/>
      <c r="I5657" s="151"/>
      <c r="J5657" s="152"/>
      <c r="K5657" s="153"/>
      <c r="L5657" s="153"/>
      <c r="M5657" s="153"/>
      <c r="N5657" s="153"/>
      <c r="O5657" s="153"/>
      <c r="P5657" s="153"/>
      <c r="Q5657" s="153"/>
      <c r="R5657" s="153"/>
      <c r="S5657" s="152"/>
      <c r="T5657" s="153"/>
      <c r="X5657" s="69" t="str">
        <f t="shared" si="180"/>
        <v/>
      </c>
      <c r="Y5657" s="69" t="str">
        <f t="shared" si="181"/>
        <v/>
      </c>
    </row>
    <row r="5658" spans="8:25" x14ac:dyDescent="0.25">
      <c r="H5658" s="155"/>
      <c r="I5658" s="151"/>
      <c r="J5658" s="152"/>
      <c r="K5658" s="153"/>
      <c r="L5658" s="153"/>
      <c r="M5658" s="153"/>
      <c r="N5658" s="153"/>
      <c r="O5658" s="153"/>
      <c r="P5658" s="153"/>
      <c r="Q5658" s="153"/>
      <c r="R5658" s="153"/>
      <c r="S5658" s="152"/>
      <c r="T5658" s="153"/>
      <c r="X5658" s="69" t="str">
        <f t="shared" si="180"/>
        <v/>
      </c>
      <c r="Y5658" s="69" t="str">
        <f t="shared" si="181"/>
        <v/>
      </c>
    </row>
    <row r="5659" spans="8:25" x14ac:dyDescent="0.25">
      <c r="H5659" s="155"/>
      <c r="I5659" s="151"/>
      <c r="J5659" s="152"/>
      <c r="K5659" s="153"/>
      <c r="L5659" s="153"/>
      <c r="M5659" s="153"/>
      <c r="N5659" s="153"/>
      <c r="O5659" s="153"/>
      <c r="P5659" s="153"/>
      <c r="Q5659" s="153"/>
      <c r="R5659" s="153"/>
      <c r="S5659" s="152"/>
      <c r="T5659" s="153"/>
      <c r="X5659" s="69" t="str">
        <f t="shared" si="180"/>
        <v/>
      </c>
      <c r="Y5659" s="69" t="str">
        <f t="shared" si="181"/>
        <v/>
      </c>
    </row>
    <row r="5660" spans="8:25" x14ac:dyDescent="0.25">
      <c r="H5660" s="155"/>
      <c r="I5660" s="151"/>
      <c r="J5660" s="152"/>
      <c r="K5660" s="153"/>
      <c r="L5660" s="153"/>
      <c r="M5660" s="153"/>
      <c r="N5660" s="153"/>
      <c r="O5660" s="153"/>
      <c r="P5660" s="153"/>
      <c r="Q5660" s="153"/>
      <c r="R5660" s="153"/>
      <c r="S5660" s="152"/>
      <c r="T5660" s="153"/>
      <c r="X5660" s="69" t="str">
        <f t="shared" si="180"/>
        <v/>
      </c>
      <c r="Y5660" s="69" t="str">
        <f t="shared" si="181"/>
        <v/>
      </c>
    </row>
    <row r="5661" spans="8:25" x14ac:dyDescent="0.25">
      <c r="H5661" s="155"/>
      <c r="I5661" s="151"/>
      <c r="J5661" s="152"/>
      <c r="K5661" s="153"/>
      <c r="L5661" s="153"/>
      <c r="M5661" s="153"/>
      <c r="N5661" s="153"/>
      <c r="O5661" s="153"/>
      <c r="P5661" s="153"/>
      <c r="Q5661" s="153"/>
      <c r="R5661" s="153"/>
      <c r="S5661" s="152"/>
      <c r="T5661" s="153"/>
      <c r="X5661" s="69" t="str">
        <f t="shared" si="180"/>
        <v/>
      </c>
      <c r="Y5661" s="69" t="str">
        <f t="shared" si="181"/>
        <v/>
      </c>
    </row>
    <row r="5662" spans="8:25" x14ac:dyDescent="0.25">
      <c r="H5662" s="155"/>
      <c r="I5662" s="151"/>
      <c r="J5662" s="152"/>
      <c r="K5662" s="153"/>
      <c r="L5662" s="153"/>
      <c r="M5662" s="153"/>
      <c r="N5662" s="153"/>
      <c r="O5662" s="153"/>
      <c r="P5662" s="153"/>
      <c r="Q5662" s="153"/>
      <c r="R5662" s="153"/>
      <c r="S5662" s="152"/>
      <c r="T5662" s="153"/>
      <c r="X5662" s="69" t="str">
        <f t="shared" si="180"/>
        <v/>
      </c>
      <c r="Y5662" s="69" t="str">
        <f t="shared" si="181"/>
        <v/>
      </c>
    </row>
    <row r="5663" spans="8:25" x14ac:dyDescent="0.25">
      <c r="H5663" s="155"/>
      <c r="I5663" s="151"/>
      <c r="J5663" s="152"/>
      <c r="K5663" s="153"/>
      <c r="L5663" s="153"/>
      <c r="M5663" s="153"/>
      <c r="N5663" s="153"/>
      <c r="O5663" s="153"/>
      <c r="P5663" s="153"/>
      <c r="Q5663" s="153"/>
      <c r="R5663" s="153"/>
      <c r="S5663" s="152"/>
      <c r="T5663" s="153"/>
      <c r="X5663" s="69" t="str">
        <f t="shared" si="180"/>
        <v/>
      </c>
      <c r="Y5663" s="69" t="str">
        <f t="shared" si="181"/>
        <v/>
      </c>
    </row>
    <row r="5664" spans="8:25" x14ac:dyDescent="0.25">
      <c r="H5664" s="155"/>
      <c r="I5664" s="151"/>
      <c r="J5664" s="152"/>
      <c r="K5664" s="153"/>
      <c r="L5664" s="153"/>
      <c r="M5664" s="153"/>
      <c r="N5664" s="153"/>
      <c r="O5664" s="153"/>
      <c r="P5664" s="153"/>
      <c r="Q5664" s="153"/>
      <c r="R5664" s="153"/>
      <c r="S5664" s="152"/>
      <c r="T5664" s="153"/>
      <c r="X5664" s="69" t="str">
        <f t="shared" si="180"/>
        <v/>
      </c>
      <c r="Y5664" s="69" t="str">
        <f t="shared" si="181"/>
        <v/>
      </c>
    </row>
    <row r="5665" spans="8:25" x14ac:dyDescent="0.25">
      <c r="H5665" s="155"/>
      <c r="I5665" s="151"/>
      <c r="J5665" s="152"/>
      <c r="K5665" s="153"/>
      <c r="L5665" s="153"/>
      <c r="M5665" s="153"/>
      <c r="N5665" s="153"/>
      <c r="O5665" s="153"/>
      <c r="P5665" s="153"/>
      <c r="Q5665" s="153"/>
      <c r="R5665" s="153"/>
      <c r="S5665" s="152"/>
      <c r="T5665" s="153"/>
      <c r="X5665" s="69" t="str">
        <f t="shared" si="180"/>
        <v/>
      </c>
      <c r="Y5665" s="69" t="str">
        <f t="shared" si="181"/>
        <v/>
      </c>
    </row>
    <row r="5666" spans="8:25" x14ac:dyDescent="0.25">
      <c r="H5666" s="155"/>
      <c r="I5666" s="151"/>
      <c r="J5666" s="152"/>
      <c r="K5666" s="153"/>
      <c r="L5666" s="153"/>
      <c r="M5666" s="153"/>
      <c r="N5666" s="153"/>
      <c r="O5666" s="153"/>
      <c r="P5666" s="153"/>
      <c r="Q5666" s="153"/>
      <c r="R5666" s="153"/>
      <c r="S5666" s="152"/>
      <c r="T5666" s="153"/>
      <c r="X5666" s="69" t="str">
        <f t="shared" si="180"/>
        <v/>
      </c>
      <c r="Y5666" s="69" t="str">
        <f t="shared" si="181"/>
        <v/>
      </c>
    </row>
    <row r="5667" spans="8:25" x14ac:dyDescent="0.25">
      <c r="H5667" s="155"/>
      <c r="I5667" s="151"/>
      <c r="J5667" s="152"/>
      <c r="K5667" s="153"/>
      <c r="L5667" s="153"/>
      <c r="M5667" s="153"/>
      <c r="N5667" s="153"/>
      <c r="O5667" s="153"/>
      <c r="P5667" s="153"/>
      <c r="Q5667" s="153"/>
      <c r="R5667" s="153"/>
      <c r="S5667" s="152"/>
      <c r="T5667" s="153"/>
      <c r="X5667" s="69" t="str">
        <f t="shared" si="180"/>
        <v/>
      </c>
      <c r="Y5667" s="69" t="str">
        <f t="shared" si="181"/>
        <v/>
      </c>
    </row>
    <row r="5668" spans="8:25" x14ac:dyDescent="0.25">
      <c r="H5668" s="155"/>
      <c r="I5668" s="151"/>
      <c r="J5668" s="152"/>
      <c r="K5668" s="153"/>
      <c r="L5668" s="153"/>
      <c r="M5668" s="153"/>
      <c r="N5668" s="153"/>
      <c r="O5668" s="153"/>
      <c r="P5668" s="153"/>
      <c r="Q5668" s="153"/>
      <c r="R5668" s="153"/>
      <c r="S5668" s="152"/>
      <c r="T5668" s="153"/>
      <c r="X5668" s="69" t="str">
        <f t="shared" si="180"/>
        <v/>
      </c>
      <c r="Y5668" s="69" t="str">
        <f t="shared" si="181"/>
        <v/>
      </c>
    </row>
    <row r="5669" spans="8:25" x14ac:dyDescent="0.25">
      <c r="H5669" s="155"/>
      <c r="I5669" s="151"/>
      <c r="J5669" s="152"/>
      <c r="K5669" s="153"/>
      <c r="L5669" s="153"/>
      <c r="M5669" s="153"/>
      <c r="N5669" s="153"/>
      <c r="O5669" s="153"/>
      <c r="P5669" s="153"/>
      <c r="Q5669" s="153"/>
      <c r="R5669" s="153"/>
      <c r="S5669" s="152"/>
      <c r="T5669" s="153"/>
      <c r="X5669" s="69" t="str">
        <f t="shared" si="180"/>
        <v/>
      </c>
      <c r="Y5669" s="69" t="str">
        <f t="shared" si="181"/>
        <v/>
      </c>
    </row>
    <row r="5670" spans="8:25" x14ac:dyDescent="0.25">
      <c r="H5670" s="155"/>
      <c r="I5670" s="151"/>
      <c r="J5670" s="152"/>
      <c r="K5670" s="153"/>
      <c r="L5670" s="153"/>
      <c r="M5670" s="153"/>
      <c r="N5670" s="153"/>
      <c r="O5670" s="153"/>
      <c r="P5670" s="153"/>
      <c r="Q5670" s="153"/>
      <c r="R5670" s="153"/>
      <c r="S5670" s="152"/>
      <c r="T5670" s="153"/>
      <c r="X5670" s="69" t="str">
        <f t="shared" si="180"/>
        <v/>
      </c>
      <c r="Y5670" s="69" t="str">
        <f t="shared" si="181"/>
        <v/>
      </c>
    </row>
    <row r="5671" spans="8:25" x14ac:dyDescent="0.25">
      <c r="H5671" s="155"/>
      <c r="I5671" s="151"/>
      <c r="J5671" s="152"/>
      <c r="K5671" s="153"/>
      <c r="L5671" s="153"/>
      <c r="M5671" s="153"/>
      <c r="N5671" s="153"/>
      <c r="O5671" s="153"/>
      <c r="P5671" s="153"/>
      <c r="Q5671" s="153"/>
      <c r="R5671" s="153"/>
      <c r="S5671" s="152"/>
      <c r="T5671" s="153"/>
      <c r="X5671" s="69" t="str">
        <f t="shared" si="180"/>
        <v/>
      </c>
      <c r="Y5671" s="69" t="str">
        <f t="shared" si="181"/>
        <v/>
      </c>
    </row>
    <row r="5672" spans="8:25" x14ac:dyDescent="0.25">
      <c r="H5672" s="155"/>
      <c r="I5672" s="151"/>
      <c r="J5672" s="152"/>
      <c r="K5672" s="153"/>
      <c r="L5672" s="153"/>
      <c r="M5672" s="153"/>
      <c r="N5672" s="153"/>
      <c r="O5672" s="153"/>
      <c r="P5672" s="153"/>
      <c r="Q5672" s="153"/>
      <c r="R5672" s="153"/>
      <c r="S5672" s="152"/>
      <c r="T5672" s="153"/>
      <c r="X5672" s="69" t="str">
        <f t="shared" si="180"/>
        <v/>
      </c>
      <c r="Y5672" s="69" t="str">
        <f t="shared" si="181"/>
        <v/>
      </c>
    </row>
    <row r="5673" spans="8:25" x14ac:dyDescent="0.25">
      <c r="H5673" s="155"/>
      <c r="I5673" s="151"/>
      <c r="J5673" s="152"/>
      <c r="K5673" s="153"/>
      <c r="L5673" s="153"/>
      <c r="M5673" s="153"/>
      <c r="N5673" s="153"/>
      <c r="O5673" s="153"/>
      <c r="P5673" s="153"/>
      <c r="Q5673" s="153"/>
      <c r="R5673" s="153"/>
      <c r="S5673" s="152"/>
      <c r="T5673" s="153"/>
      <c r="X5673" s="69" t="str">
        <f t="shared" si="180"/>
        <v/>
      </c>
      <c r="Y5673" s="69" t="str">
        <f t="shared" si="181"/>
        <v/>
      </c>
    </row>
    <row r="5674" spans="8:25" x14ac:dyDescent="0.25">
      <c r="H5674" s="155"/>
      <c r="I5674" s="151"/>
      <c r="J5674" s="152"/>
      <c r="K5674" s="153"/>
      <c r="L5674" s="153"/>
      <c r="M5674" s="153"/>
      <c r="N5674" s="153"/>
      <c r="O5674" s="153"/>
      <c r="P5674" s="153"/>
      <c r="Q5674" s="153"/>
      <c r="R5674" s="153"/>
      <c r="S5674" s="152"/>
      <c r="T5674" s="153"/>
      <c r="X5674" s="69" t="str">
        <f t="shared" si="180"/>
        <v/>
      </c>
      <c r="Y5674" s="69" t="str">
        <f t="shared" si="181"/>
        <v/>
      </c>
    </row>
    <row r="5675" spans="8:25" x14ac:dyDescent="0.25">
      <c r="H5675" s="155"/>
      <c r="I5675" s="151"/>
      <c r="J5675" s="152"/>
      <c r="K5675" s="153"/>
      <c r="L5675" s="153"/>
      <c r="M5675" s="153"/>
      <c r="N5675" s="153"/>
      <c r="O5675" s="153"/>
      <c r="P5675" s="153"/>
      <c r="Q5675" s="153"/>
      <c r="R5675" s="153"/>
      <c r="S5675" s="152"/>
      <c r="T5675" s="153"/>
      <c r="X5675" s="69" t="str">
        <f t="shared" si="180"/>
        <v/>
      </c>
      <c r="Y5675" s="69" t="str">
        <f t="shared" si="181"/>
        <v/>
      </c>
    </row>
    <row r="5676" spans="8:25" x14ac:dyDescent="0.25">
      <c r="H5676" s="155"/>
      <c r="I5676" s="151"/>
      <c r="J5676" s="152"/>
      <c r="K5676" s="153"/>
      <c r="L5676" s="153"/>
      <c r="M5676" s="153"/>
      <c r="N5676" s="153"/>
      <c r="O5676" s="153"/>
      <c r="P5676" s="153"/>
      <c r="Q5676" s="153"/>
      <c r="R5676" s="153"/>
      <c r="S5676" s="152"/>
      <c r="T5676" s="153"/>
      <c r="X5676" s="69" t="str">
        <f t="shared" si="180"/>
        <v/>
      </c>
      <c r="Y5676" s="69" t="str">
        <f t="shared" si="181"/>
        <v/>
      </c>
    </row>
    <row r="5677" spans="8:25" x14ac:dyDescent="0.25">
      <c r="H5677" s="155"/>
      <c r="I5677" s="151"/>
      <c r="J5677" s="152"/>
      <c r="K5677" s="153"/>
      <c r="L5677" s="153"/>
      <c r="M5677" s="153"/>
      <c r="N5677" s="153"/>
      <c r="O5677" s="153"/>
      <c r="P5677" s="153"/>
      <c r="Q5677" s="153"/>
      <c r="R5677" s="153"/>
      <c r="S5677" s="152"/>
      <c r="T5677" s="153"/>
      <c r="X5677" s="69" t="str">
        <f t="shared" si="180"/>
        <v/>
      </c>
      <c r="Y5677" s="69" t="str">
        <f t="shared" si="181"/>
        <v/>
      </c>
    </row>
    <row r="5678" spans="8:25" x14ac:dyDescent="0.25">
      <c r="H5678" s="155"/>
      <c r="I5678" s="151"/>
      <c r="J5678" s="152"/>
      <c r="K5678" s="153"/>
      <c r="L5678" s="153"/>
      <c r="M5678" s="153"/>
      <c r="N5678" s="153"/>
      <c r="O5678" s="153"/>
      <c r="P5678" s="153"/>
      <c r="Q5678" s="153"/>
      <c r="R5678" s="153"/>
      <c r="S5678" s="152"/>
      <c r="T5678" s="153"/>
      <c r="X5678" s="69" t="str">
        <f t="shared" si="180"/>
        <v/>
      </c>
      <c r="Y5678" s="69" t="str">
        <f t="shared" si="181"/>
        <v/>
      </c>
    </row>
    <row r="5679" spans="8:25" x14ac:dyDescent="0.25">
      <c r="H5679" s="155"/>
      <c r="I5679" s="151"/>
      <c r="J5679" s="152"/>
      <c r="K5679" s="153"/>
      <c r="L5679" s="153"/>
      <c r="M5679" s="153"/>
      <c r="N5679" s="153"/>
      <c r="O5679" s="153"/>
      <c r="P5679" s="153"/>
      <c r="Q5679" s="153"/>
      <c r="R5679" s="153"/>
      <c r="S5679" s="152"/>
      <c r="T5679" s="153"/>
      <c r="X5679" s="69" t="str">
        <f t="shared" si="180"/>
        <v/>
      </c>
      <c r="Y5679" s="69" t="str">
        <f t="shared" si="181"/>
        <v/>
      </c>
    </row>
    <row r="5680" spans="8:25" x14ac:dyDescent="0.25">
      <c r="H5680" s="155"/>
      <c r="I5680" s="151"/>
      <c r="J5680" s="152"/>
      <c r="K5680" s="153"/>
      <c r="L5680" s="153"/>
      <c r="M5680" s="153"/>
      <c r="N5680" s="153"/>
      <c r="O5680" s="153"/>
      <c r="P5680" s="153"/>
      <c r="Q5680" s="153"/>
      <c r="R5680" s="153"/>
      <c r="S5680" s="152"/>
      <c r="T5680" s="153"/>
      <c r="X5680" s="69" t="str">
        <f t="shared" si="180"/>
        <v/>
      </c>
      <c r="Y5680" s="69" t="str">
        <f t="shared" si="181"/>
        <v/>
      </c>
    </row>
    <row r="5681" spans="8:25" x14ac:dyDescent="0.25">
      <c r="H5681" s="155"/>
      <c r="I5681" s="151"/>
      <c r="J5681" s="152"/>
      <c r="K5681" s="153"/>
      <c r="L5681" s="153"/>
      <c r="M5681" s="153"/>
      <c r="N5681" s="153"/>
      <c r="O5681" s="153"/>
      <c r="P5681" s="153"/>
      <c r="Q5681" s="153"/>
      <c r="R5681" s="153"/>
      <c r="S5681" s="152"/>
      <c r="T5681" s="153"/>
      <c r="X5681" s="69" t="str">
        <f t="shared" si="180"/>
        <v/>
      </c>
      <c r="Y5681" s="69" t="str">
        <f t="shared" si="181"/>
        <v/>
      </c>
    </row>
    <row r="5682" spans="8:25" x14ac:dyDescent="0.25">
      <c r="H5682" s="155"/>
      <c r="I5682" s="151"/>
      <c r="J5682" s="152"/>
      <c r="K5682" s="153"/>
      <c r="L5682" s="153"/>
      <c r="M5682" s="153"/>
      <c r="N5682" s="153"/>
      <c r="O5682" s="153"/>
      <c r="P5682" s="153"/>
      <c r="Q5682" s="153"/>
      <c r="R5682" s="153"/>
      <c r="S5682" s="152"/>
      <c r="T5682" s="153"/>
      <c r="X5682" s="69" t="str">
        <f t="shared" si="180"/>
        <v/>
      </c>
      <c r="Y5682" s="69" t="str">
        <f t="shared" si="181"/>
        <v/>
      </c>
    </row>
    <row r="5683" spans="8:25" x14ac:dyDescent="0.25">
      <c r="H5683" s="155"/>
      <c r="I5683" s="151"/>
      <c r="J5683" s="152"/>
      <c r="K5683" s="153"/>
      <c r="L5683" s="153"/>
      <c r="M5683" s="153"/>
      <c r="N5683" s="153"/>
      <c r="O5683" s="153"/>
      <c r="P5683" s="153"/>
      <c r="Q5683" s="153"/>
      <c r="R5683" s="153"/>
      <c r="S5683" s="152"/>
      <c r="T5683" s="153"/>
      <c r="X5683" s="69" t="str">
        <f t="shared" si="180"/>
        <v/>
      </c>
      <c r="Y5683" s="69" t="str">
        <f t="shared" si="181"/>
        <v/>
      </c>
    </row>
    <row r="5684" spans="8:25" x14ac:dyDescent="0.25">
      <c r="H5684" s="155"/>
      <c r="I5684" s="151"/>
      <c r="J5684" s="152"/>
      <c r="K5684" s="153"/>
      <c r="L5684" s="153"/>
      <c r="M5684" s="153"/>
      <c r="N5684" s="153"/>
      <c r="O5684" s="153"/>
      <c r="P5684" s="153"/>
      <c r="Q5684" s="153"/>
      <c r="R5684" s="153"/>
      <c r="S5684" s="152"/>
      <c r="T5684" s="153"/>
      <c r="X5684" s="69" t="str">
        <f t="shared" si="180"/>
        <v/>
      </c>
      <c r="Y5684" s="69" t="str">
        <f t="shared" si="181"/>
        <v/>
      </c>
    </row>
    <row r="5685" spans="8:25" x14ac:dyDescent="0.25">
      <c r="H5685" s="155"/>
      <c r="I5685" s="151"/>
      <c r="J5685" s="152"/>
      <c r="K5685" s="153"/>
      <c r="L5685" s="153"/>
      <c r="M5685" s="153"/>
      <c r="N5685" s="153"/>
      <c r="O5685" s="153"/>
      <c r="P5685" s="153"/>
      <c r="Q5685" s="153"/>
      <c r="R5685" s="153"/>
      <c r="S5685" s="152"/>
      <c r="T5685" s="153"/>
      <c r="X5685" s="69" t="str">
        <f t="shared" si="180"/>
        <v/>
      </c>
      <c r="Y5685" s="69" t="str">
        <f t="shared" si="181"/>
        <v/>
      </c>
    </row>
    <row r="5686" spans="8:25" x14ac:dyDescent="0.25">
      <c r="H5686" s="155"/>
      <c r="I5686" s="151"/>
      <c r="J5686" s="152"/>
      <c r="K5686" s="153"/>
      <c r="L5686" s="153"/>
      <c r="M5686" s="153"/>
      <c r="N5686" s="153"/>
      <c r="O5686" s="153"/>
      <c r="P5686" s="153"/>
      <c r="Q5686" s="153"/>
      <c r="R5686" s="153"/>
      <c r="S5686" s="152"/>
      <c r="T5686" s="153"/>
      <c r="X5686" s="69" t="str">
        <f t="shared" si="180"/>
        <v/>
      </c>
      <c r="Y5686" s="69" t="str">
        <f t="shared" si="181"/>
        <v/>
      </c>
    </row>
    <row r="5687" spans="8:25" x14ac:dyDescent="0.25">
      <c r="H5687" s="155"/>
      <c r="I5687" s="151"/>
      <c r="J5687" s="152"/>
      <c r="K5687" s="153"/>
      <c r="L5687" s="153"/>
      <c r="M5687" s="153"/>
      <c r="N5687" s="153"/>
      <c r="O5687" s="153"/>
      <c r="P5687" s="153"/>
      <c r="Q5687" s="153"/>
      <c r="R5687" s="153"/>
      <c r="S5687" s="152"/>
      <c r="T5687" s="153"/>
      <c r="X5687" s="69" t="str">
        <f t="shared" si="180"/>
        <v/>
      </c>
      <c r="Y5687" s="69" t="str">
        <f t="shared" si="181"/>
        <v/>
      </c>
    </row>
    <row r="5688" spans="8:25" x14ac:dyDescent="0.25">
      <c r="H5688" s="155"/>
      <c r="I5688" s="151"/>
      <c r="J5688" s="152"/>
      <c r="K5688" s="153"/>
      <c r="L5688" s="153"/>
      <c r="M5688" s="153"/>
      <c r="N5688" s="153"/>
      <c r="O5688" s="153"/>
      <c r="P5688" s="153"/>
      <c r="Q5688" s="153"/>
      <c r="R5688" s="153"/>
      <c r="S5688" s="152"/>
      <c r="T5688" s="153"/>
      <c r="X5688" s="69" t="str">
        <f t="shared" si="180"/>
        <v/>
      </c>
      <c r="Y5688" s="69" t="str">
        <f t="shared" si="181"/>
        <v/>
      </c>
    </row>
    <row r="5689" spans="8:25" x14ac:dyDescent="0.25">
      <c r="H5689" s="155"/>
      <c r="I5689" s="151"/>
      <c r="J5689" s="152"/>
      <c r="K5689" s="153"/>
      <c r="L5689" s="153"/>
      <c r="M5689" s="153"/>
      <c r="N5689" s="153"/>
      <c r="O5689" s="153"/>
      <c r="P5689" s="153"/>
      <c r="Q5689" s="153"/>
      <c r="R5689" s="153"/>
      <c r="S5689" s="152"/>
      <c r="T5689" s="153"/>
      <c r="X5689" s="69" t="str">
        <f t="shared" si="180"/>
        <v/>
      </c>
      <c r="Y5689" s="69" t="str">
        <f t="shared" si="181"/>
        <v/>
      </c>
    </row>
    <row r="5690" spans="8:25" x14ac:dyDescent="0.25">
      <c r="H5690" s="155"/>
      <c r="I5690" s="151"/>
      <c r="J5690" s="152"/>
      <c r="K5690" s="153"/>
      <c r="L5690" s="153"/>
      <c r="M5690" s="153"/>
      <c r="N5690" s="153"/>
      <c r="O5690" s="153"/>
      <c r="P5690" s="153"/>
      <c r="Q5690" s="153"/>
      <c r="R5690" s="153"/>
      <c r="S5690" s="152"/>
      <c r="T5690" s="153"/>
      <c r="X5690" s="69" t="str">
        <f t="shared" si="180"/>
        <v/>
      </c>
      <c r="Y5690" s="69" t="str">
        <f t="shared" si="181"/>
        <v/>
      </c>
    </row>
    <row r="5691" spans="8:25" x14ac:dyDescent="0.25">
      <c r="H5691" s="155"/>
      <c r="I5691" s="151"/>
      <c r="J5691" s="152"/>
      <c r="K5691" s="153"/>
      <c r="L5691" s="153"/>
      <c r="M5691" s="153"/>
      <c r="N5691" s="153"/>
      <c r="O5691" s="153"/>
      <c r="P5691" s="153"/>
      <c r="Q5691" s="153"/>
      <c r="R5691" s="153"/>
      <c r="S5691" s="152"/>
      <c r="T5691" s="153"/>
      <c r="X5691" s="69" t="str">
        <f t="shared" si="180"/>
        <v/>
      </c>
      <c r="Y5691" s="69" t="str">
        <f t="shared" si="181"/>
        <v/>
      </c>
    </row>
    <row r="5692" spans="8:25" x14ac:dyDescent="0.25">
      <c r="H5692" s="155"/>
      <c r="I5692" s="151"/>
      <c r="J5692" s="152"/>
      <c r="K5692" s="153"/>
      <c r="L5692" s="153"/>
      <c r="M5692" s="153"/>
      <c r="N5692" s="153"/>
      <c r="O5692" s="153"/>
      <c r="P5692" s="153"/>
      <c r="Q5692" s="153"/>
      <c r="R5692" s="153"/>
      <c r="S5692" s="152"/>
      <c r="T5692" s="153"/>
      <c r="X5692" s="69" t="str">
        <f t="shared" si="180"/>
        <v/>
      </c>
      <c r="Y5692" s="69" t="str">
        <f t="shared" si="181"/>
        <v/>
      </c>
    </row>
    <row r="5693" spans="8:25" x14ac:dyDescent="0.25">
      <c r="H5693" s="155"/>
      <c r="I5693" s="151"/>
      <c r="J5693" s="152"/>
      <c r="K5693" s="153"/>
      <c r="L5693" s="153"/>
      <c r="M5693" s="153"/>
      <c r="N5693" s="153"/>
      <c r="O5693" s="153"/>
      <c r="P5693" s="153"/>
      <c r="Q5693" s="153"/>
      <c r="R5693" s="153"/>
      <c r="S5693" s="152"/>
      <c r="T5693" s="153"/>
      <c r="X5693" s="69" t="str">
        <f t="shared" si="180"/>
        <v/>
      </c>
      <c r="Y5693" s="69" t="str">
        <f t="shared" si="181"/>
        <v/>
      </c>
    </row>
    <row r="5694" spans="8:25" x14ac:dyDescent="0.25">
      <c r="H5694" s="155"/>
      <c r="I5694" s="151"/>
      <c r="J5694" s="152"/>
      <c r="K5694" s="153"/>
      <c r="L5694" s="153"/>
      <c r="M5694" s="153"/>
      <c r="N5694" s="153"/>
      <c r="O5694" s="153"/>
      <c r="P5694" s="153"/>
      <c r="Q5694" s="153"/>
      <c r="R5694" s="153"/>
      <c r="S5694" s="152"/>
      <c r="T5694" s="153"/>
      <c r="X5694" s="69" t="str">
        <f t="shared" si="180"/>
        <v/>
      </c>
      <c r="Y5694" s="69" t="str">
        <f t="shared" si="181"/>
        <v/>
      </c>
    </row>
    <row r="5695" spans="8:25" x14ac:dyDescent="0.25">
      <c r="H5695" s="155"/>
      <c r="I5695" s="151"/>
      <c r="J5695" s="152"/>
      <c r="K5695" s="153"/>
      <c r="L5695" s="153"/>
      <c r="M5695" s="153"/>
      <c r="N5695" s="153"/>
      <c r="O5695" s="153"/>
      <c r="P5695" s="153"/>
      <c r="Q5695" s="153"/>
      <c r="R5695" s="153"/>
      <c r="S5695" s="152"/>
      <c r="T5695" s="153"/>
      <c r="X5695" s="69" t="str">
        <f t="shared" si="180"/>
        <v/>
      </c>
      <c r="Y5695" s="69" t="str">
        <f t="shared" si="181"/>
        <v/>
      </c>
    </row>
    <row r="5696" spans="8:25" x14ac:dyDescent="0.25">
      <c r="H5696" s="155"/>
      <c r="I5696" s="151"/>
      <c r="J5696" s="152"/>
      <c r="K5696" s="153"/>
      <c r="L5696" s="153"/>
      <c r="M5696" s="153"/>
      <c r="N5696" s="153"/>
      <c r="O5696" s="153"/>
      <c r="P5696" s="153"/>
      <c r="Q5696" s="153"/>
      <c r="R5696" s="153"/>
      <c r="S5696" s="152"/>
      <c r="T5696" s="153"/>
      <c r="X5696" s="69" t="str">
        <f t="shared" si="180"/>
        <v/>
      </c>
      <c r="Y5696" s="69" t="str">
        <f t="shared" si="181"/>
        <v/>
      </c>
    </row>
    <row r="5697" spans="8:25" x14ac:dyDescent="0.25">
      <c r="H5697" s="155"/>
      <c r="I5697" s="151"/>
      <c r="J5697" s="152"/>
      <c r="K5697" s="153"/>
      <c r="L5697" s="153"/>
      <c r="M5697" s="153"/>
      <c r="N5697" s="153"/>
      <c r="O5697" s="153"/>
      <c r="P5697" s="153"/>
      <c r="Q5697" s="153"/>
      <c r="R5697" s="153"/>
      <c r="S5697" s="152"/>
      <c r="T5697" s="153"/>
      <c r="X5697" s="69" t="str">
        <f t="shared" si="180"/>
        <v/>
      </c>
      <c r="Y5697" s="69" t="str">
        <f t="shared" si="181"/>
        <v/>
      </c>
    </row>
    <row r="5698" spans="8:25" x14ac:dyDescent="0.25">
      <c r="H5698" s="155"/>
      <c r="I5698" s="151"/>
      <c r="J5698" s="152"/>
      <c r="K5698" s="153"/>
      <c r="L5698" s="153"/>
      <c r="M5698" s="153"/>
      <c r="N5698" s="153"/>
      <c r="O5698" s="153"/>
      <c r="P5698" s="153"/>
      <c r="Q5698" s="153"/>
      <c r="R5698" s="153"/>
      <c r="S5698" s="152"/>
      <c r="T5698" s="153"/>
      <c r="X5698" s="69" t="str">
        <f t="shared" ref="X5698:X5761" si="182">IF(W5698&lt;&gt;"",W5698-I5698,"")</f>
        <v/>
      </c>
      <c r="Y5698" s="69" t="str">
        <f t="shared" si="181"/>
        <v/>
      </c>
    </row>
    <row r="5699" spans="8:25" x14ac:dyDescent="0.25">
      <c r="H5699" s="155"/>
      <c r="I5699" s="151"/>
      <c r="J5699" s="152"/>
      <c r="K5699" s="153"/>
      <c r="L5699" s="153"/>
      <c r="M5699" s="153"/>
      <c r="N5699" s="153"/>
      <c r="O5699" s="153"/>
      <c r="P5699" s="153"/>
      <c r="Q5699" s="153"/>
      <c r="R5699" s="153"/>
      <c r="S5699" s="152"/>
      <c r="T5699" s="153"/>
      <c r="X5699" s="69" t="str">
        <f t="shared" si="182"/>
        <v/>
      </c>
      <c r="Y5699" s="69" t="str">
        <f t="shared" ref="Y5699:Y5762" si="183">IF(X5699&lt;&gt;"",IF(X5699&lt;365,"&lt; 1 year",IF(X5699&lt;730,"1-2",IF(X5699&lt;1095,"2-3",IF(X5699&lt;1460,"3-4",IF(X5699&lt;1825,"4-5","5+"))))),"")</f>
        <v/>
      </c>
    </row>
    <row r="5700" spans="8:25" x14ac:dyDescent="0.25">
      <c r="H5700" s="155"/>
      <c r="I5700" s="151"/>
      <c r="J5700" s="152"/>
      <c r="K5700" s="153"/>
      <c r="L5700" s="153"/>
      <c r="M5700" s="153"/>
      <c r="N5700" s="153"/>
      <c r="O5700" s="153"/>
      <c r="P5700" s="153"/>
      <c r="Q5700" s="153"/>
      <c r="R5700" s="153"/>
      <c r="S5700" s="152"/>
      <c r="T5700" s="153"/>
      <c r="X5700" s="69" t="str">
        <f t="shared" si="182"/>
        <v/>
      </c>
      <c r="Y5700" s="69" t="str">
        <f t="shared" si="183"/>
        <v/>
      </c>
    </row>
    <row r="5701" spans="8:25" x14ac:dyDescent="0.25">
      <c r="H5701" s="155"/>
      <c r="I5701" s="151"/>
      <c r="J5701" s="152"/>
      <c r="K5701" s="153"/>
      <c r="L5701" s="153"/>
      <c r="M5701" s="153"/>
      <c r="N5701" s="153"/>
      <c r="O5701" s="153"/>
      <c r="P5701" s="153"/>
      <c r="Q5701" s="153"/>
      <c r="R5701" s="153"/>
      <c r="S5701" s="152"/>
      <c r="T5701" s="153"/>
      <c r="X5701" s="69" t="str">
        <f t="shared" si="182"/>
        <v/>
      </c>
      <c r="Y5701" s="69" t="str">
        <f t="shared" si="183"/>
        <v/>
      </c>
    </row>
    <row r="5702" spans="8:25" x14ac:dyDescent="0.25">
      <c r="H5702" s="155"/>
      <c r="I5702" s="151"/>
      <c r="J5702" s="152"/>
      <c r="K5702" s="153"/>
      <c r="L5702" s="153"/>
      <c r="M5702" s="153"/>
      <c r="N5702" s="153"/>
      <c r="O5702" s="153"/>
      <c r="P5702" s="153"/>
      <c r="Q5702" s="153"/>
      <c r="R5702" s="153"/>
      <c r="S5702" s="152"/>
      <c r="T5702" s="153"/>
      <c r="X5702" s="69" t="str">
        <f t="shared" si="182"/>
        <v/>
      </c>
      <c r="Y5702" s="69" t="str">
        <f t="shared" si="183"/>
        <v/>
      </c>
    </row>
    <row r="5703" spans="8:25" x14ac:dyDescent="0.25">
      <c r="H5703" s="155"/>
      <c r="I5703" s="151"/>
      <c r="J5703" s="152"/>
      <c r="K5703" s="153"/>
      <c r="L5703" s="153"/>
      <c r="M5703" s="153"/>
      <c r="N5703" s="153"/>
      <c r="O5703" s="153"/>
      <c r="P5703" s="153"/>
      <c r="Q5703" s="153"/>
      <c r="R5703" s="153"/>
      <c r="S5703" s="152"/>
      <c r="T5703" s="153"/>
      <c r="X5703" s="69" t="str">
        <f t="shared" si="182"/>
        <v/>
      </c>
      <c r="Y5703" s="69" t="str">
        <f t="shared" si="183"/>
        <v/>
      </c>
    </row>
    <row r="5704" spans="8:25" x14ac:dyDescent="0.25">
      <c r="H5704" s="155"/>
      <c r="I5704" s="151"/>
      <c r="J5704" s="152"/>
      <c r="K5704" s="153"/>
      <c r="L5704" s="153"/>
      <c r="M5704" s="153"/>
      <c r="N5704" s="153"/>
      <c r="O5704" s="153"/>
      <c r="P5704" s="153"/>
      <c r="Q5704" s="153"/>
      <c r="R5704" s="153"/>
      <c r="S5704" s="152"/>
      <c r="T5704" s="153"/>
      <c r="X5704" s="69" t="str">
        <f t="shared" si="182"/>
        <v/>
      </c>
      <c r="Y5704" s="69" t="str">
        <f t="shared" si="183"/>
        <v/>
      </c>
    </row>
    <row r="5705" spans="8:25" x14ac:dyDescent="0.25">
      <c r="H5705" s="155"/>
      <c r="I5705" s="151"/>
      <c r="J5705" s="152"/>
      <c r="K5705" s="153"/>
      <c r="L5705" s="153"/>
      <c r="M5705" s="153"/>
      <c r="N5705" s="153"/>
      <c r="O5705" s="153"/>
      <c r="P5705" s="153"/>
      <c r="Q5705" s="153"/>
      <c r="R5705" s="153"/>
      <c r="S5705" s="152"/>
      <c r="T5705" s="153"/>
      <c r="X5705" s="69" t="str">
        <f t="shared" si="182"/>
        <v/>
      </c>
      <c r="Y5705" s="69" t="str">
        <f t="shared" si="183"/>
        <v/>
      </c>
    </row>
    <row r="5706" spans="8:25" x14ac:dyDescent="0.25">
      <c r="H5706" s="155"/>
      <c r="I5706" s="151"/>
      <c r="J5706" s="152"/>
      <c r="K5706" s="153"/>
      <c r="L5706" s="153"/>
      <c r="M5706" s="153"/>
      <c r="N5706" s="153"/>
      <c r="O5706" s="153"/>
      <c r="P5706" s="153"/>
      <c r="Q5706" s="153"/>
      <c r="R5706" s="153"/>
      <c r="S5706" s="152"/>
      <c r="T5706" s="153"/>
      <c r="X5706" s="69" t="str">
        <f t="shared" si="182"/>
        <v/>
      </c>
      <c r="Y5706" s="69" t="str">
        <f t="shared" si="183"/>
        <v/>
      </c>
    </row>
    <row r="5707" spans="8:25" x14ac:dyDescent="0.25">
      <c r="H5707" s="155"/>
      <c r="I5707" s="151"/>
      <c r="J5707" s="152"/>
      <c r="K5707" s="153"/>
      <c r="L5707" s="153"/>
      <c r="M5707" s="153"/>
      <c r="N5707" s="153"/>
      <c r="O5707" s="153"/>
      <c r="P5707" s="153"/>
      <c r="Q5707" s="153"/>
      <c r="R5707" s="153"/>
      <c r="S5707" s="152"/>
      <c r="T5707" s="153"/>
      <c r="X5707" s="69" t="str">
        <f t="shared" si="182"/>
        <v/>
      </c>
      <c r="Y5707" s="69" t="str">
        <f t="shared" si="183"/>
        <v/>
      </c>
    </row>
    <row r="5708" spans="8:25" x14ac:dyDescent="0.25">
      <c r="H5708" s="155"/>
      <c r="I5708" s="151"/>
      <c r="J5708" s="152"/>
      <c r="K5708" s="153"/>
      <c r="L5708" s="153"/>
      <c r="M5708" s="153"/>
      <c r="N5708" s="153"/>
      <c r="O5708" s="153"/>
      <c r="P5708" s="153"/>
      <c r="Q5708" s="153"/>
      <c r="R5708" s="153"/>
      <c r="S5708" s="152"/>
      <c r="T5708" s="153"/>
      <c r="X5708" s="69" t="str">
        <f t="shared" si="182"/>
        <v/>
      </c>
      <c r="Y5708" s="69" t="str">
        <f t="shared" si="183"/>
        <v/>
      </c>
    </row>
    <row r="5709" spans="8:25" x14ac:dyDescent="0.25">
      <c r="H5709" s="155"/>
      <c r="I5709" s="151"/>
      <c r="J5709" s="152"/>
      <c r="K5709" s="153"/>
      <c r="L5709" s="153"/>
      <c r="M5709" s="153"/>
      <c r="N5709" s="153"/>
      <c r="O5709" s="153"/>
      <c r="P5709" s="153"/>
      <c r="Q5709" s="153"/>
      <c r="R5709" s="153"/>
      <c r="S5709" s="152"/>
      <c r="T5709" s="153"/>
      <c r="X5709" s="69" t="str">
        <f t="shared" si="182"/>
        <v/>
      </c>
      <c r="Y5709" s="69" t="str">
        <f t="shared" si="183"/>
        <v/>
      </c>
    </row>
    <row r="5710" spans="8:25" x14ac:dyDescent="0.25">
      <c r="H5710" s="155"/>
      <c r="I5710" s="151"/>
      <c r="J5710" s="152"/>
      <c r="K5710" s="153"/>
      <c r="L5710" s="153"/>
      <c r="M5710" s="153"/>
      <c r="N5710" s="153"/>
      <c r="O5710" s="153"/>
      <c r="P5710" s="153"/>
      <c r="Q5710" s="153"/>
      <c r="R5710" s="153"/>
      <c r="S5710" s="152"/>
      <c r="T5710" s="153"/>
      <c r="X5710" s="69" t="str">
        <f t="shared" si="182"/>
        <v/>
      </c>
      <c r="Y5710" s="69" t="str">
        <f t="shared" si="183"/>
        <v/>
      </c>
    </row>
    <row r="5711" spans="8:25" x14ac:dyDescent="0.25">
      <c r="H5711" s="155"/>
      <c r="I5711" s="151"/>
      <c r="J5711" s="152"/>
      <c r="K5711" s="153"/>
      <c r="L5711" s="153"/>
      <c r="M5711" s="153"/>
      <c r="N5711" s="153"/>
      <c r="O5711" s="153"/>
      <c r="P5711" s="153"/>
      <c r="Q5711" s="153"/>
      <c r="R5711" s="153"/>
      <c r="S5711" s="152"/>
      <c r="T5711" s="153"/>
      <c r="X5711" s="69" t="str">
        <f t="shared" si="182"/>
        <v/>
      </c>
      <c r="Y5711" s="69" t="str">
        <f t="shared" si="183"/>
        <v/>
      </c>
    </row>
    <row r="5712" spans="8:25" x14ac:dyDescent="0.25">
      <c r="H5712" s="155"/>
      <c r="I5712" s="151"/>
      <c r="J5712" s="152"/>
      <c r="K5712" s="153"/>
      <c r="L5712" s="153"/>
      <c r="M5712" s="153"/>
      <c r="N5712" s="153"/>
      <c r="O5712" s="153"/>
      <c r="P5712" s="153"/>
      <c r="Q5712" s="153"/>
      <c r="R5712" s="153"/>
      <c r="S5712" s="152"/>
      <c r="T5712" s="153"/>
      <c r="X5712" s="69" t="str">
        <f t="shared" si="182"/>
        <v/>
      </c>
      <c r="Y5712" s="69" t="str">
        <f t="shared" si="183"/>
        <v/>
      </c>
    </row>
    <row r="5713" spans="8:25" x14ac:dyDescent="0.25">
      <c r="H5713" s="155"/>
      <c r="I5713" s="151"/>
      <c r="J5713" s="152"/>
      <c r="K5713" s="153"/>
      <c r="L5713" s="153"/>
      <c r="M5713" s="153"/>
      <c r="N5713" s="153"/>
      <c r="O5713" s="153"/>
      <c r="P5713" s="153"/>
      <c r="Q5713" s="153"/>
      <c r="R5713" s="153"/>
      <c r="S5713" s="152"/>
      <c r="T5713" s="153"/>
      <c r="X5713" s="69" t="str">
        <f t="shared" si="182"/>
        <v/>
      </c>
      <c r="Y5713" s="69" t="str">
        <f t="shared" si="183"/>
        <v/>
      </c>
    </row>
    <row r="5714" spans="8:25" x14ac:dyDescent="0.25">
      <c r="H5714" s="155"/>
      <c r="I5714" s="151"/>
      <c r="J5714" s="152"/>
      <c r="K5714" s="153"/>
      <c r="L5714" s="153"/>
      <c r="M5714" s="153"/>
      <c r="N5714" s="153"/>
      <c r="O5714" s="153"/>
      <c r="P5714" s="153"/>
      <c r="Q5714" s="153"/>
      <c r="R5714" s="153"/>
      <c r="S5714" s="152"/>
      <c r="T5714" s="153"/>
      <c r="X5714" s="69" t="str">
        <f t="shared" si="182"/>
        <v/>
      </c>
      <c r="Y5714" s="69" t="str">
        <f t="shared" si="183"/>
        <v/>
      </c>
    </row>
    <row r="5715" spans="8:25" x14ac:dyDescent="0.25">
      <c r="H5715" s="155"/>
      <c r="I5715" s="151"/>
      <c r="J5715" s="152"/>
      <c r="K5715" s="153"/>
      <c r="L5715" s="153"/>
      <c r="M5715" s="153"/>
      <c r="N5715" s="153"/>
      <c r="O5715" s="153"/>
      <c r="P5715" s="153"/>
      <c r="Q5715" s="153"/>
      <c r="R5715" s="153"/>
      <c r="S5715" s="152"/>
      <c r="T5715" s="153"/>
      <c r="X5715" s="69" t="str">
        <f t="shared" si="182"/>
        <v/>
      </c>
      <c r="Y5715" s="69" t="str">
        <f t="shared" si="183"/>
        <v/>
      </c>
    </row>
    <row r="5716" spans="8:25" x14ac:dyDescent="0.25">
      <c r="H5716" s="155"/>
      <c r="I5716" s="151"/>
      <c r="J5716" s="152"/>
      <c r="K5716" s="153"/>
      <c r="L5716" s="153"/>
      <c r="M5716" s="153"/>
      <c r="N5716" s="153"/>
      <c r="O5716" s="153"/>
      <c r="P5716" s="153"/>
      <c r="Q5716" s="153"/>
      <c r="R5716" s="153"/>
      <c r="S5716" s="152"/>
      <c r="T5716" s="153"/>
      <c r="X5716" s="69" t="str">
        <f t="shared" si="182"/>
        <v/>
      </c>
      <c r="Y5716" s="69" t="str">
        <f t="shared" si="183"/>
        <v/>
      </c>
    </row>
    <row r="5717" spans="8:25" x14ac:dyDescent="0.25">
      <c r="H5717" s="155"/>
      <c r="I5717" s="151"/>
      <c r="J5717" s="152"/>
      <c r="K5717" s="153"/>
      <c r="L5717" s="153"/>
      <c r="M5717" s="153"/>
      <c r="N5717" s="153"/>
      <c r="O5717" s="153"/>
      <c r="P5717" s="153"/>
      <c r="Q5717" s="153"/>
      <c r="R5717" s="153"/>
      <c r="S5717" s="152"/>
      <c r="T5717" s="153"/>
      <c r="X5717" s="69" t="str">
        <f t="shared" si="182"/>
        <v/>
      </c>
      <c r="Y5717" s="69" t="str">
        <f t="shared" si="183"/>
        <v/>
      </c>
    </row>
    <row r="5718" spans="8:25" x14ac:dyDescent="0.25">
      <c r="H5718" s="155"/>
      <c r="I5718" s="151"/>
      <c r="J5718" s="152"/>
      <c r="K5718" s="153"/>
      <c r="L5718" s="153"/>
      <c r="M5718" s="153"/>
      <c r="N5718" s="153"/>
      <c r="O5718" s="153"/>
      <c r="P5718" s="153"/>
      <c r="Q5718" s="153"/>
      <c r="R5718" s="153"/>
      <c r="S5718" s="152"/>
      <c r="T5718" s="153"/>
      <c r="X5718" s="69" t="str">
        <f t="shared" si="182"/>
        <v/>
      </c>
      <c r="Y5718" s="69" t="str">
        <f t="shared" si="183"/>
        <v/>
      </c>
    </row>
    <row r="5719" spans="8:25" x14ac:dyDescent="0.25">
      <c r="H5719" s="155"/>
      <c r="I5719" s="151"/>
      <c r="J5719" s="152"/>
      <c r="K5719" s="153"/>
      <c r="L5719" s="153"/>
      <c r="M5719" s="153"/>
      <c r="N5719" s="153"/>
      <c r="O5719" s="153"/>
      <c r="P5719" s="153"/>
      <c r="Q5719" s="153"/>
      <c r="R5719" s="153"/>
      <c r="S5719" s="152"/>
      <c r="T5719" s="153"/>
      <c r="X5719" s="69" t="str">
        <f t="shared" si="182"/>
        <v/>
      </c>
      <c r="Y5719" s="69" t="str">
        <f t="shared" si="183"/>
        <v/>
      </c>
    </row>
    <row r="5720" spans="8:25" x14ac:dyDescent="0.25">
      <c r="H5720" s="155"/>
      <c r="I5720" s="151"/>
      <c r="J5720" s="152"/>
      <c r="K5720" s="153"/>
      <c r="L5720" s="153"/>
      <c r="M5720" s="153"/>
      <c r="N5720" s="153"/>
      <c r="O5720" s="153"/>
      <c r="P5720" s="153"/>
      <c r="Q5720" s="153"/>
      <c r="R5720" s="153"/>
      <c r="S5720" s="152"/>
      <c r="T5720" s="153"/>
      <c r="X5720" s="69" t="str">
        <f t="shared" si="182"/>
        <v/>
      </c>
      <c r="Y5720" s="69" t="str">
        <f t="shared" si="183"/>
        <v/>
      </c>
    </row>
    <row r="5721" spans="8:25" x14ac:dyDescent="0.25">
      <c r="H5721" s="155"/>
      <c r="I5721" s="151"/>
      <c r="J5721" s="152"/>
      <c r="K5721" s="153"/>
      <c r="L5721" s="153"/>
      <c r="M5721" s="153"/>
      <c r="N5721" s="153"/>
      <c r="O5721" s="153"/>
      <c r="P5721" s="153"/>
      <c r="Q5721" s="153"/>
      <c r="R5721" s="153"/>
      <c r="S5721" s="152"/>
      <c r="T5721" s="153"/>
      <c r="X5721" s="69" t="str">
        <f t="shared" si="182"/>
        <v/>
      </c>
      <c r="Y5721" s="69" t="str">
        <f t="shared" si="183"/>
        <v/>
      </c>
    </row>
    <row r="5722" spans="8:25" x14ac:dyDescent="0.25">
      <c r="H5722" s="155"/>
      <c r="I5722" s="151"/>
      <c r="J5722" s="152"/>
      <c r="K5722" s="153"/>
      <c r="L5722" s="153"/>
      <c r="M5722" s="153"/>
      <c r="N5722" s="153"/>
      <c r="O5722" s="153"/>
      <c r="P5722" s="153"/>
      <c r="Q5722" s="153"/>
      <c r="R5722" s="153"/>
      <c r="S5722" s="152"/>
      <c r="T5722" s="153"/>
      <c r="X5722" s="69" t="str">
        <f t="shared" si="182"/>
        <v/>
      </c>
      <c r="Y5722" s="69" t="str">
        <f t="shared" si="183"/>
        <v/>
      </c>
    </row>
    <row r="5723" spans="8:25" x14ac:dyDescent="0.25">
      <c r="H5723" s="155"/>
      <c r="I5723" s="151"/>
      <c r="J5723" s="152"/>
      <c r="K5723" s="153"/>
      <c r="L5723" s="153"/>
      <c r="M5723" s="153"/>
      <c r="N5723" s="153"/>
      <c r="O5723" s="153"/>
      <c r="P5723" s="153"/>
      <c r="Q5723" s="153"/>
      <c r="R5723" s="153"/>
      <c r="S5723" s="152"/>
      <c r="T5723" s="153"/>
      <c r="X5723" s="69" t="str">
        <f t="shared" si="182"/>
        <v/>
      </c>
      <c r="Y5723" s="69" t="str">
        <f t="shared" si="183"/>
        <v/>
      </c>
    </row>
    <row r="5724" spans="8:25" x14ac:dyDescent="0.25">
      <c r="H5724" s="155"/>
      <c r="I5724" s="151"/>
      <c r="J5724" s="152"/>
      <c r="K5724" s="153"/>
      <c r="L5724" s="153"/>
      <c r="M5724" s="153"/>
      <c r="N5724" s="153"/>
      <c r="O5724" s="153"/>
      <c r="P5724" s="153"/>
      <c r="Q5724" s="153"/>
      <c r="R5724" s="153"/>
      <c r="S5724" s="152"/>
      <c r="T5724" s="153"/>
      <c r="X5724" s="69" t="str">
        <f t="shared" si="182"/>
        <v/>
      </c>
      <c r="Y5724" s="69" t="str">
        <f t="shared" si="183"/>
        <v/>
      </c>
    </row>
    <row r="5725" spans="8:25" x14ac:dyDescent="0.25">
      <c r="H5725" s="155"/>
      <c r="I5725" s="151"/>
      <c r="J5725" s="152"/>
      <c r="K5725" s="153"/>
      <c r="L5725" s="153"/>
      <c r="M5725" s="153"/>
      <c r="N5725" s="153"/>
      <c r="O5725" s="153"/>
      <c r="P5725" s="153"/>
      <c r="Q5725" s="153"/>
      <c r="R5725" s="153"/>
      <c r="S5725" s="152"/>
      <c r="T5725" s="153"/>
      <c r="X5725" s="69" t="str">
        <f t="shared" si="182"/>
        <v/>
      </c>
      <c r="Y5725" s="69" t="str">
        <f t="shared" si="183"/>
        <v/>
      </c>
    </row>
    <row r="5726" spans="8:25" x14ac:dyDescent="0.25">
      <c r="H5726" s="155"/>
      <c r="I5726" s="151"/>
      <c r="J5726" s="152"/>
      <c r="K5726" s="153"/>
      <c r="L5726" s="153"/>
      <c r="M5726" s="153"/>
      <c r="N5726" s="153"/>
      <c r="O5726" s="153"/>
      <c r="P5726" s="153"/>
      <c r="Q5726" s="153"/>
      <c r="R5726" s="153"/>
      <c r="S5726" s="152"/>
      <c r="T5726" s="153"/>
      <c r="X5726" s="69" t="str">
        <f t="shared" si="182"/>
        <v/>
      </c>
      <c r="Y5726" s="69" t="str">
        <f t="shared" si="183"/>
        <v/>
      </c>
    </row>
    <row r="5727" spans="8:25" x14ac:dyDescent="0.25">
      <c r="H5727" s="155"/>
      <c r="I5727" s="151"/>
      <c r="J5727" s="152"/>
      <c r="K5727" s="153"/>
      <c r="L5727" s="153"/>
      <c r="M5727" s="153"/>
      <c r="N5727" s="153"/>
      <c r="O5727" s="153"/>
      <c r="P5727" s="153"/>
      <c r="Q5727" s="153"/>
      <c r="R5727" s="153"/>
      <c r="S5727" s="152"/>
      <c r="T5727" s="153"/>
      <c r="X5727" s="69" t="str">
        <f t="shared" si="182"/>
        <v/>
      </c>
      <c r="Y5727" s="69" t="str">
        <f t="shared" si="183"/>
        <v/>
      </c>
    </row>
    <row r="5728" spans="8:25" x14ac:dyDescent="0.25">
      <c r="H5728" s="155"/>
      <c r="I5728" s="151"/>
      <c r="J5728" s="152"/>
      <c r="K5728" s="153"/>
      <c r="L5728" s="153"/>
      <c r="M5728" s="153"/>
      <c r="N5728" s="153"/>
      <c r="O5728" s="153"/>
      <c r="P5728" s="153"/>
      <c r="Q5728" s="153"/>
      <c r="R5728" s="153"/>
      <c r="S5728" s="152"/>
      <c r="T5728" s="153"/>
      <c r="X5728" s="69" t="str">
        <f t="shared" si="182"/>
        <v/>
      </c>
      <c r="Y5728" s="69" t="str">
        <f t="shared" si="183"/>
        <v/>
      </c>
    </row>
    <row r="5729" spans="8:25" x14ac:dyDescent="0.25">
      <c r="H5729" s="155"/>
      <c r="I5729" s="151"/>
      <c r="J5729" s="152"/>
      <c r="K5729" s="153"/>
      <c r="L5729" s="153"/>
      <c r="M5729" s="153"/>
      <c r="N5729" s="153"/>
      <c r="O5729" s="153"/>
      <c r="P5729" s="153"/>
      <c r="Q5729" s="153"/>
      <c r="R5729" s="153"/>
      <c r="S5729" s="152"/>
      <c r="T5729" s="153"/>
      <c r="X5729" s="69" t="str">
        <f t="shared" si="182"/>
        <v/>
      </c>
      <c r="Y5729" s="69" t="str">
        <f t="shared" si="183"/>
        <v/>
      </c>
    </row>
    <row r="5730" spans="8:25" x14ac:dyDescent="0.25">
      <c r="H5730" s="155"/>
      <c r="I5730" s="151"/>
      <c r="J5730" s="152"/>
      <c r="K5730" s="153"/>
      <c r="L5730" s="153"/>
      <c r="M5730" s="153"/>
      <c r="N5730" s="153"/>
      <c r="O5730" s="153"/>
      <c r="P5730" s="153"/>
      <c r="Q5730" s="153"/>
      <c r="R5730" s="153"/>
      <c r="S5730" s="152"/>
      <c r="T5730" s="153"/>
      <c r="X5730" s="69" t="str">
        <f t="shared" si="182"/>
        <v/>
      </c>
      <c r="Y5730" s="69" t="str">
        <f t="shared" si="183"/>
        <v/>
      </c>
    </row>
    <row r="5731" spans="8:25" x14ac:dyDescent="0.25">
      <c r="H5731" s="155"/>
      <c r="I5731" s="151"/>
      <c r="J5731" s="152"/>
      <c r="K5731" s="153"/>
      <c r="L5731" s="153"/>
      <c r="M5731" s="153"/>
      <c r="N5731" s="153"/>
      <c r="O5731" s="153"/>
      <c r="P5731" s="153"/>
      <c r="Q5731" s="153"/>
      <c r="R5731" s="153"/>
      <c r="S5731" s="152"/>
      <c r="T5731" s="153"/>
      <c r="X5731" s="69" t="str">
        <f t="shared" si="182"/>
        <v/>
      </c>
      <c r="Y5731" s="69" t="str">
        <f t="shared" si="183"/>
        <v/>
      </c>
    </row>
    <row r="5732" spans="8:25" x14ac:dyDescent="0.25">
      <c r="H5732" s="155"/>
      <c r="I5732" s="151"/>
      <c r="J5732" s="152"/>
      <c r="K5732" s="153"/>
      <c r="L5732" s="153"/>
      <c r="M5732" s="153"/>
      <c r="N5732" s="153"/>
      <c r="O5732" s="153"/>
      <c r="P5732" s="153"/>
      <c r="Q5732" s="153"/>
      <c r="R5732" s="153"/>
      <c r="S5732" s="152"/>
      <c r="T5732" s="153"/>
      <c r="X5732" s="69" t="str">
        <f t="shared" si="182"/>
        <v/>
      </c>
      <c r="Y5732" s="69" t="str">
        <f t="shared" si="183"/>
        <v/>
      </c>
    </row>
    <row r="5733" spans="8:25" x14ac:dyDescent="0.25">
      <c r="H5733" s="155"/>
      <c r="I5733" s="151"/>
      <c r="J5733" s="152"/>
      <c r="K5733" s="153"/>
      <c r="L5733" s="153"/>
      <c r="M5733" s="153"/>
      <c r="N5733" s="153"/>
      <c r="O5733" s="153"/>
      <c r="P5733" s="153"/>
      <c r="Q5733" s="153"/>
      <c r="R5733" s="153"/>
      <c r="S5733" s="152"/>
      <c r="T5733" s="153"/>
      <c r="X5733" s="69" t="str">
        <f t="shared" si="182"/>
        <v/>
      </c>
      <c r="Y5733" s="69" t="str">
        <f t="shared" si="183"/>
        <v/>
      </c>
    </row>
    <row r="5734" spans="8:25" x14ac:dyDescent="0.25">
      <c r="H5734" s="155"/>
      <c r="I5734" s="151"/>
      <c r="J5734" s="152"/>
      <c r="K5734" s="153"/>
      <c r="L5734" s="153"/>
      <c r="M5734" s="153"/>
      <c r="N5734" s="153"/>
      <c r="O5734" s="153"/>
      <c r="P5734" s="153"/>
      <c r="Q5734" s="153"/>
      <c r="R5734" s="153"/>
      <c r="S5734" s="152"/>
      <c r="T5734" s="153"/>
      <c r="X5734" s="69" t="str">
        <f t="shared" si="182"/>
        <v/>
      </c>
      <c r="Y5734" s="69" t="str">
        <f t="shared" si="183"/>
        <v/>
      </c>
    </row>
    <row r="5735" spans="8:25" x14ac:dyDescent="0.25">
      <c r="H5735" s="155"/>
      <c r="I5735" s="151"/>
      <c r="J5735" s="152"/>
      <c r="K5735" s="153"/>
      <c r="L5735" s="153"/>
      <c r="M5735" s="153"/>
      <c r="N5735" s="153"/>
      <c r="O5735" s="153"/>
      <c r="P5735" s="153"/>
      <c r="Q5735" s="153"/>
      <c r="R5735" s="153"/>
      <c r="S5735" s="152"/>
      <c r="T5735" s="153"/>
      <c r="X5735" s="69" t="str">
        <f t="shared" si="182"/>
        <v/>
      </c>
      <c r="Y5735" s="69" t="str">
        <f t="shared" si="183"/>
        <v/>
      </c>
    </row>
    <row r="5736" spans="8:25" x14ac:dyDescent="0.25">
      <c r="H5736" s="155"/>
      <c r="I5736" s="151"/>
      <c r="J5736" s="152"/>
      <c r="K5736" s="153"/>
      <c r="L5736" s="153"/>
      <c r="M5736" s="153"/>
      <c r="N5736" s="153"/>
      <c r="O5736" s="153"/>
      <c r="P5736" s="153"/>
      <c r="Q5736" s="153"/>
      <c r="R5736" s="153"/>
      <c r="S5736" s="152"/>
      <c r="T5736" s="153"/>
      <c r="X5736" s="69" t="str">
        <f t="shared" si="182"/>
        <v/>
      </c>
      <c r="Y5736" s="69" t="str">
        <f t="shared" si="183"/>
        <v/>
      </c>
    </row>
    <row r="5737" spans="8:25" x14ac:dyDescent="0.25">
      <c r="H5737" s="155"/>
      <c r="I5737" s="151"/>
      <c r="J5737" s="152"/>
      <c r="K5737" s="153"/>
      <c r="L5737" s="153"/>
      <c r="M5737" s="153"/>
      <c r="N5737" s="153"/>
      <c r="O5737" s="153"/>
      <c r="P5737" s="153"/>
      <c r="Q5737" s="153"/>
      <c r="R5737" s="153"/>
      <c r="S5737" s="152"/>
      <c r="T5737" s="153"/>
      <c r="X5737" s="69" t="str">
        <f t="shared" si="182"/>
        <v/>
      </c>
      <c r="Y5737" s="69" t="str">
        <f t="shared" si="183"/>
        <v/>
      </c>
    </row>
    <row r="5738" spans="8:25" x14ac:dyDescent="0.25">
      <c r="H5738" s="155"/>
      <c r="I5738" s="151"/>
      <c r="J5738" s="152"/>
      <c r="K5738" s="153"/>
      <c r="L5738" s="153"/>
      <c r="M5738" s="153"/>
      <c r="N5738" s="153"/>
      <c r="O5738" s="153"/>
      <c r="P5738" s="153"/>
      <c r="Q5738" s="153"/>
      <c r="R5738" s="153"/>
      <c r="S5738" s="152"/>
      <c r="T5738" s="153"/>
      <c r="X5738" s="69" t="str">
        <f t="shared" si="182"/>
        <v/>
      </c>
      <c r="Y5738" s="69" t="str">
        <f t="shared" si="183"/>
        <v/>
      </c>
    </row>
    <row r="5739" spans="8:25" x14ac:dyDescent="0.25">
      <c r="H5739" s="155"/>
      <c r="I5739" s="151"/>
      <c r="J5739" s="152"/>
      <c r="K5739" s="153"/>
      <c r="L5739" s="153"/>
      <c r="M5739" s="153"/>
      <c r="N5739" s="153"/>
      <c r="O5739" s="153"/>
      <c r="P5739" s="153"/>
      <c r="Q5739" s="153"/>
      <c r="R5739" s="153"/>
      <c r="S5739" s="152"/>
      <c r="T5739" s="153"/>
      <c r="X5739" s="69" t="str">
        <f t="shared" si="182"/>
        <v/>
      </c>
      <c r="Y5739" s="69" t="str">
        <f t="shared" si="183"/>
        <v/>
      </c>
    </row>
    <row r="5740" spans="8:25" x14ac:dyDescent="0.25">
      <c r="H5740" s="155"/>
      <c r="I5740" s="151"/>
      <c r="J5740" s="152"/>
      <c r="K5740" s="153"/>
      <c r="L5740" s="153"/>
      <c r="M5740" s="153"/>
      <c r="N5740" s="153"/>
      <c r="O5740" s="153"/>
      <c r="P5740" s="153"/>
      <c r="Q5740" s="153"/>
      <c r="R5740" s="153"/>
      <c r="S5740" s="152"/>
      <c r="T5740" s="153"/>
      <c r="X5740" s="69" t="str">
        <f t="shared" si="182"/>
        <v/>
      </c>
      <c r="Y5740" s="69" t="str">
        <f t="shared" si="183"/>
        <v/>
      </c>
    </row>
    <row r="5741" spans="8:25" x14ac:dyDescent="0.25">
      <c r="H5741" s="155"/>
      <c r="I5741" s="151"/>
      <c r="J5741" s="152"/>
      <c r="K5741" s="153"/>
      <c r="L5741" s="153"/>
      <c r="M5741" s="153"/>
      <c r="N5741" s="153"/>
      <c r="O5741" s="153"/>
      <c r="P5741" s="153"/>
      <c r="Q5741" s="153"/>
      <c r="R5741" s="153"/>
      <c r="S5741" s="152"/>
      <c r="T5741" s="153"/>
      <c r="X5741" s="69" t="str">
        <f t="shared" si="182"/>
        <v/>
      </c>
      <c r="Y5741" s="69" t="str">
        <f t="shared" si="183"/>
        <v/>
      </c>
    </row>
    <row r="5742" spans="8:25" x14ac:dyDescent="0.25">
      <c r="H5742" s="155"/>
      <c r="I5742" s="151"/>
      <c r="J5742" s="152"/>
      <c r="K5742" s="153"/>
      <c r="L5742" s="153"/>
      <c r="M5742" s="153"/>
      <c r="N5742" s="153"/>
      <c r="O5742" s="153"/>
      <c r="P5742" s="153"/>
      <c r="Q5742" s="153"/>
      <c r="R5742" s="153"/>
      <c r="S5742" s="152"/>
      <c r="T5742" s="153"/>
      <c r="X5742" s="69" t="str">
        <f t="shared" si="182"/>
        <v/>
      </c>
      <c r="Y5742" s="69" t="str">
        <f t="shared" si="183"/>
        <v/>
      </c>
    </row>
    <row r="5743" spans="8:25" x14ac:dyDescent="0.25">
      <c r="H5743" s="155"/>
      <c r="I5743" s="151"/>
      <c r="J5743" s="152"/>
      <c r="K5743" s="153"/>
      <c r="L5743" s="153"/>
      <c r="M5743" s="153"/>
      <c r="N5743" s="153"/>
      <c r="O5743" s="153"/>
      <c r="P5743" s="153"/>
      <c r="Q5743" s="153"/>
      <c r="R5743" s="153"/>
      <c r="S5743" s="152"/>
      <c r="T5743" s="153"/>
      <c r="X5743" s="69" t="str">
        <f t="shared" si="182"/>
        <v/>
      </c>
      <c r="Y5743" s="69" t="str">
        <f t="shared" si="183"/>
        <v/>
      </c>
    </row>
    <row r="5744" spans="8:25" x14ac:dyDescent="0.25">
      <c r="H5744" s="155"/>
      <c r="I5744" s="151"/>
      <c r="J5744" s="152"/>
      <c r="K5744" s="153"/>
      <c r="L5744" s="153"/>
      <c r="M5744" s="153"/>
      <c r="N5744" s="153"/>
      <c r="O5744" s="153"/>
      <c r="P5744" s="153"/>
      <c r="Q5744" s="153"/>
      <c r="R5744" s="153"/>
      <c r="S5744" s="152"/>
      <c r="T5744" s="153"/>
      <c r="X5744" s="69" t="str">
        <f t="shared" si="182"/>
        <v/>
      </c>
      <c r="Y5744" s="69" t="str">
        <f t="shared" si="183"/>
        <v/>
      </c>
    </row>
    <row r="5745" spans="8:25" x14ac:dyDescent="0.25">
      <c r="H5745" s="155"/>
      <c r="I5745" s="151"/>
      <c r="J5745" s="152"/>
      <c r="K5745" s="153"/>
      <c r="L5745" s="153"/>
      <c r="M5745" s="153"/>
      <c r="N5745" s="153"/>
      <c r="O5745" s="153"/>
      <c r="P5745" s="153"/>
      <c r="Q5745" s="153"/>
      <c r="R5745" s="153"/>
      <c r="S5745" s="152"/>
      <c r="T5745" s="153"/>
      <c r="X5745" s="69" t="str">
        <f t="shared" si="182"/>
        <v/>
      </c>
      <c r="Y5745" s="69" t="str">
        <f t="shared" si="183"/>
        <v/>
      </c>
    </row>
    <row r="5746" spans="8:25" x14ac:dyDescent="0.25">
      <c r="H5746" s="155"/>
      <c r="I5746" s="151"/>
      <c r="J5746" s="152"/>
      <c r="K5746" s="153"/>
      <c r="L5746" s="153"/>
      <c r="M5746" s="153"/>
      <c r="N5746" s="153"/>
      <c r="O5746" s="153"/>
      <c r="P5746" s="153"/>
      <c r="Q5746" s="153"/>
      <c r="R5746" s="153"/>
      <c r="S5746" s="152"/>
      <c r="T5746" s="153"/>
      <c r="X5746" s="69" t="str">
        <f t="shared" si="182"/>
        <v/>
      </c>
      <c r="Y5746" s="69" t="str">
        <f t="shared" si="183"/>
        <v/>
      </c>
    </row>
    <row r="5747" spans="8:25" x14ac:dyDescent="0.25">
      <c r="H5747" s="155"/>
      <c r="I5747" s="151"/>
      <c r="J5747" s="152"/>
      <c r="K5747" s="153"/>
      <c r="L5747" s="153"/>
      <c r="M5747" s="153"/>
      <c r="N5747" s="153"/>
      <c r="O5747" s="153"/>
      <c r="P5747" s="153"/>
      <c r="Q5747" s="153"/>
      <c r="R5747" s="153"/>
      <c r="S5747" s="152"/>
      <c r="T5747" s="153"/>
      <c r="X5747" s="69" t="str">
        <f t="shared" si="182"/>
        <v/>
      </c>
      <c r="Y5747" s="69" t="str">
        <f t="shared" si="183"/>
        <v/>
      </c>
    </row>
    <row r="5748" spans="8:25" x14ac:dyDescent="0.25">
      <c r="H5748" s="155"/>
      <c r="I5748" s="151"/>
      <c r="J5748" s="152"/>
      <c r="K5748" s="153"/>
      <c r="L5748" s="153"/>
      <c r="M5748" s="153"/>
      <c r="N5748" s="153"/>
      <c r="O5748" s="153"/>
      <c r="P5748" s="153"/>
      <c r="Q5748" s="153"/>
      <c r="R5748" s="153"/>
      <c r="S5748" s="152"/>
      <c r="T5748" s="153"/>
      <c r="X5748" s="69" t="str">
        <f t="shared" si="182"/>
        <v/>
      </c>
      <c r="Y5748" s="69" t="str">
        <f t="shared" si="183"/>
        <v/>
      </c>
    </row>
    <row r="5749" spans="8:25" x14ac:dyDescent="0.25">
      <c r="H5749" s="155"/>
      <c r="I5749" s="151"/>
      <c r="J5749" s="152"/>
      <c r="K5749" s="153"/>
      <c r="L5749" s="153"/>
      <c r="M5749" s="153"/>
      <c r="N5749" s="153"/>
      <c r="O5749" s="153"/>
      <c r="P5749" s="153"/>
      <c r="Q5749" s="153"/>
      <c r="R5749" s="153"/>
      <c r="S5749" s="152"/>
      <c r="T5749" s="153"/>
      <c r="X5749" s="69" t="str">
        <f t="shared" si="182"/>
        <v/>
      </c>
      <c r="Y5749" s="69" t="str">
        <f t="shared" si="183"/>
        <v/>
      </c>
    </row>
    <row r="5750" spans="8:25" x14ac:dyDescent="0.25">
      <c r="H5750" s="155"/>
      <c r="I5750" s="151"/>
      <c r="J5750" s="152"/>
      <c r="K5750" s="153"/>
      <c r="L5750" s="153"/>
      <c r="M5750" s="153"/>
      <c r="N5750" s="153"/>
      <c r="O5750" s="153"/>
      <c r="P5750" s="153"/>
      <c r="Q5750" s="153"/>
      <c r="R5750" s="153"/>
      <c r="S5750" s="152"/>
      <c r="T5750" s="153"/>
      <c r="X5750" s="69" t="str">
        <f t="shared" si="182"/>
        <v/>
      </c>
      <c r="Y5750" s="69" t="str">
        <f t="shared" si="183"/>
        <v/>
      </c>
    </row>
    <row r="5751" spans="8:25" x14ac:dyDescent="0.25">
      <c r="H5751" s="155"/>
      <c r="I5751" s="151"/>
      <c r="J5751" s="152"/>
      <c r="K5751" s="153"/>
      <c r="L5751" s="153"/>
      <c r="M5751" s="153"/>
      <c r="N5751" s="153"/>
      <c r="O5751" s="153"/>
      <c r="P5751" s="153"/>
      <c r="Q5751" s="153"/>
      <c r="R5751" s="153"/>
      <c r="S5751" s="152"/>
      <c r="T5751" s="153"/>
      <c r="X5751" s="69" t="str">
        <f t="shared" si="182"/>
        <v/>
      </c>
      <c r="Y5751" s="69" t="str">
        <f t="shared" si="183"/>
        <v/>
      </c>
    </row>
    <row r="5752" spans="8:25" x14ac:dyDescent="0.25">
      <c r="H5752" s="155"/>
      <c r="I5752" s="151"/>
      <c r="J5752" s="152"/>
      <c r="K5752" s="153"/>
      <c r="L5752" s="153"/>
      <c r="M5752" s="153"/>
      <c r="N5752" s="153"/>
      <c r="O5752" s="153"/>
      <c r="P5752" s="153"/>
      <c r="Q5752" s="153"/>
      <c r="R5752" s="153"/>
      <c r="S5752" s="152"/>
      <c r="T5752" s="153"/>
      <c r="X5752" s="69" t="str">
        <f t="shared" si="182"/>
        <v/>
      </c>
      <c r="Y5752" s="69" t="str">
        <f t="shared" si="183"/>
        <v/>
      </c>
    </row>
    <row r="5753" spans="8:25" x14ac:dyDescent="0.25">
      <c r="H5753" s="155"/>
      <c r="I5753" s="151"/>
      <c r="J5753" s="152"/>
      <c r="K5753" s="153"/>
      <c r="L5753" s="153"/>
      <c r="M5753" s="153"/>
      <c r="N5753" s="153"/>
      <c r="O5753" s="153"/>
      <c r="P5753" s="153"/>
      <c r="Q5753" s="153"/>
      <c r="R5753" s="153"/>
      <c r="S5753" s="152"/>
      <c r="T5753" s="153"/>
      <c r="X5753" s="69" t="str">
        <f t="shared" si="182"/>
        <v/>
      </c>
      <c r="Y5753" s="69" t="str">
        <f t="shared" si="183"/>
        <v/>
      </c>
    </row>
    <row r="5754" spans="8:25" x14ac:dyDescent="0.25">
      <c r="H5754" s="155"/>
      <c r="I5754" s="151"/>
      <c r="J5754" s="152"/>
      <c r="K5754" s="153"/>
      <c r="L5754" s="153"/>
      <c r="M5754" s="153"/>
      <c r="N5754" s="153"/>
      <c r="O5754" s="153"/>
      <c r="P5754" s="153"/>
      <c r="Q5754" s="153"/>
      <c r="R5754" s="153"/>
      <c r="S5754" s="152"/>
      <c r="T5754" s="153"/>
      <c r="X5754" s="69" t="str">
        <f t="shared" si="182"/>
        <v/>
      </c>
      <c r="Y5754" s="69" t="str">
        <f t="shared" si="183"/>
        <v/>
      </c>
    </row>
    <row r="5755" spans="8:25" x14ac:dyDescent="0.25">
      <c r="H5755" s="155"/>
      <c r="I5755" s="151"/>
      <c r="J5755" s="152"/>
      <c r="K5755" s="153"/>
      <c r="L5755" s="153"/>
      <c r="M5755" s="153"/>
      <c r="N5755" s="153"/>
      <c r="O5755" s="153"/>
      <c r="P5755" s="153"/>
      <c r="Q5755" s="153"/>
      <c r="R5755" s="153"/>
      <c r="S5755" s="152"/>
      <c r="T5755" s="153"/>
      <c r="X5755" s="69" t="str">
        <f t="shared" si="182"/>
        <v/>
      </c>
      <c r="Y5755" s="69" t="str">
        <f t="shared" si="183"/>
        <v/>
      </c>
    </row>
    <row r="5756" spans="8:25" x14ac:dyDescent="0.25">
      <c r="H5756" s="155"/>
      <c r="I5756" s="151"/>
      <c r="J5756" s="152"/>
      <c r="K5756" s="153"/>
      <c r="L5756" s="153"/>
      <c r="M5756" s="153"/>
      <c r="N5756" s="153"/>
      <c r="O5756" s="153"/>
      <c r="P5756" s="153"/>
      <c r="Q5756" s="153"/>
      <c r="R5756" s="153"/>
      <c r="S5756" s="152"/>
      <c r="T5756" s="153"/>
      <c r="X5756" s="69" t="str">
        <f t="shared" si="182"/>
        <v/>
      </c>
      <c r="Y5756" s="69" t="str">
        <f t="shared" si="183"/>
        <v/>
      </c>
    </row>
    <row r="5757" spans="8:25" x14ac:dyDescent="0.25">
      <c r="H5757" s="155"/>
      <c r="I5757" s="151"/>
      <c r="J5757" s="152"/>
      <c r="K5757" s="153"/>
      <c r="L5757" s="153"/>
      <c r="M5757" s="153"/>
      <c r="N5757" s="153"/>
      <c r="O5757" s="153"/>
      <c r="P5757" s="153"/>
      <c r="Q5757" s="153"/>
      <c r="R5757" s="153"/>
      <c r="S5757" s="152"/>
      <c r="T5757" s="153"/>
      <c r="X5757" s="69" t="str">
        <f t="shared" si="182"/>
        <v/>
      </c>
      <c r="Y5757" s="69" t="str">
        <f t="shared" si="183"/>
        <v/>
      </c>
    </row>
    <row r="5758" spans="8:25" x14ac:dyDescent="0.25">
      <c r="H5758" s="155"/>
      <c r="I5758" s="151"/>
      <c r="J5758" s="152"/>
      <c r="K5758" s="153"/>
      <c r="L5758" s="153"/>
      <c r="M5758" s="153"/>
      <c r="N5758" s="153"/>
      <c r="O5758" s="153"/>
      <c r="P5758" s="153"/>
      <c r="Q5758" s="153"/>
      <c r="R5758" s="153"/>
      <c r="S5758" s="152"/>
      <c r="T5758" s="153"/>
      <c r="X5758" s="69" t="str">
        <f t="shared" si="182"/>
        <v/>
      </c>
      <c r="Y5758" s="69" t="str">
        <f t="shared" si="183"/>
        <v/>
      </c>
    </row>
    <row r="5759" spans="8:25" x14ac:dyDescent="0.25">
      <c r="H5759" s="155"/>
      <c r="I5759" s="151"/>
      <c r="J5759" s="152"/>
      <c r="K5759" s="153"/>
      <c r="L5759" s="153"/>
      <c r="M5759" s="153"/>
      <c r="N5759" s="153"/>
      <c r="O5759" s="153"/>
      <c r="P5759" s="153"/>
      <c r="Q5759" s="153"/>
      <c r="R5759" s="153"/>
      <c r="S5759" s="152"/>
      <c r="T5759" s="153"/>
      <c r="X5759" s="69" t="str">
        <f t="shared" si="182"/>
        <v/>
      </c>
      <c r="Y5759" s="69" t="str">
        <f t="shared" si="183"/>
        <v/>
      </c>
    </row>
    <row r="5760" spans="8:25" x14ac:dyDescent="0.25">
      <c r="H5760" s="155"/>
      <c r="I5760" s="151"/>
      <c r="J5760" s="152"/>
      <c r="K5760" s="153"/>
      <c r="L5760" s="153"/>
      <c r="M5760" s="153"/>
      <c r="N5760" s="153"/>
      <c r="O5760" s="153"/>
      <c r="P5760" s="153"/>
      <c r="Q5760" s="153"/>
      <c r="R5760" s="153"/>
      <c r="S5760" s="152"/>
      <c r="T5760" s="153"/>
      <c r="X5760" s="69" t="str">
        <f t="shared" si="182"/>
        <v/>
      </c>
      <c r="Y5760" s="69" t="str">
        <f t="shared" si="183"/>
        <v/>
      </c>
    </row>
    <row r="5761" spans="8:25" x14ac:dyDescent="0.25">
      <c r="H5761" s="155"/>
      <c r="I5761" s="151"/>
      <c r="J5761" s="152"/>
      <c r="K5761" s="153"/>
      <c r="L5761" s="153"/>
      <c r="M5761" s="153"/>
      <c r="N5761" s="153"/>
      <c r="O5761" s="153"/>
      <c r="P5761" s="153"/>
      <c r="Q5761" s="153"/>
      <c r="R5761" s="153"/>
      <c r="S5761" s="152"/>
      <c r="T5761" s="153"/>
      <c r="X5761" s="69" t="str">
        <f t="shared" si="182"/>
        <v/>
      </c>
      <c r="Y5761" s="69" t="str">
        <f t="shared" si="183"/>
        <v/>
      </c>
    </row>
    <row r="5762" spans="8:25" x14ac:dyDescent="0.25">
      <c r="H5762" s="155"/>
      <c r="I5762" s="151"/>
      <c r="J5762" s="152"/>
      <c r="K5762" s="153"/>
      <c r="L5762" s="153"/>
      <c r="M5762" s="153"/>
      <c r="N5762" s="153"/>
      <c r="O5762" s="153"/>
      <c r="P5762" s="153"/>
      <c r="Q5762" s="153"/>
      <c r="R5762" s="153"/>
      <c r="S5762" s="152"/>
      <c r="T5762" s="153"/>
      <c r="X5762" s="69" t="str">
        <f t="shared" ref="X5762:X5825" si="184">IF(W5762&lt;&gt;"",W5762-I5762,"")</f>
        <v/>
      </c>
      <c r="Y5762" s="69" t="str">
        <f t="shared" si="183"/>
        <v/>
      </c>
    </row>
    <row r="5763" spans="8:25" x14ac:dyDescent="0.25">
      <c r="H5763" s="155"/>
      <c r="I5763" s="151"/>
      <c r="J5763" s="152"/>
      <c r="K5763" s="153"/>
      <c r="L5763" s="153"/>
      <c r="M5763" s="153"/>
      <c r="N5763" s="153"/>
      <c r="O5763" s="153"/>
      <c r="P5763" s="153"/>
      <c r="Q5763" s="153"/>
      <c r="R5763" s="153"/>
      <c r="S5763" s="152"/>
      <c r="T5763" s="153"/>
      <c r="X5763" s="69" t="str">
        <f t="shared" si="184"/>
        <v/>
      </c>
      <c r="Y5763" s="69" t="str">
        <f t="shared" ref="Y5763:Y5826" si="185">IF(X5763&lt;&gt;"",IF(X5763&lt;365,"&lt; 1 year",IF(X5763&lt;730,"1-2",IF(X5763&lt;1095,"2-3",IF(X5763&lt;1460,"3-4",IF(X5763&lt;1825,"4-5","5+"))))),"")</f>
        <v/>
      </c>
    </row>
    <row r="5764" spans="8:25" x14ac:dyDescent="0.25">
      <c r="H5764" s="155"/>
      <c r="I5764" s="151"/>
      <c r="J5764" s="152"/>
      <c r="K5764" s="153"/>
      <c r="L5764" s="153"/>
      <c r="M5764" s="153"/>
      <c r="N5764" s="153"/>
      <c r="O5764" s="153"/>
      <c r="P5764" s="153"/>
      <c r="Q5764" s="153"/>
      <c r="R5764" s="153"/>
      <c r="S5764" s="152"/>
      <c r="T5764" s="153"/>
      <c r="X5764" s="69" t="str">
        <f t="shared" si="184"/>
        <v/>
      </c>
      <c r="Y5764" s="69" t="str">
        <f t="shared" si="185"/>
        <v/>
      </c>
    </row>
    <row r="5765" spans="8:25" x14ac:dyDescent="0.25">
      <c r="H5765" s="155"/>
      <c r="I5765" s="151"/>
      <c r="J5765" s="152"/>
      <c r="K5765" s="153"/>
      <c r="L5765" s="153"/>
      <c r="M5765" s="153"/>
      <c r="N5765" s="153"/>
      <c r="O5765" s="153"/>
      <c r="P5765" s="153"/>
      <c r="Q5765" s="153"/>
      <c r="R5765" s="153"/>
      <c r="S5765" s="152"/>
      <c r="T5765" s="153"/>
      <c r="X5765" s="69" t="str">
        <f t="shared" si="184"/>
        <v/>
      </c>
      <c r="Y5765" s="69" t="str">
        <f t="shared" si="185"/>
        <v/>
      </c>
    </row>
    <row r="5766" spans="8:25" x14ac:dyDescent="0.25">
      <c r="H5766" s="155"/>
      <c r="I5766" s="151"/>
      <c r="J5766" s="152"/>
      <c r="K5766" s="153"/>
      <c r="L5766" s="153"/>
      <c r="M5766" s="153"/>
      <c r="N5766" s="153"/>
      <c r="O5766" s="153"/>
      <c r="P5766" s="153"/>
      <c r="Q5766" s="153"/>
      <c r="R5766" s="153"/>
      <c r="S5766" s="152"/>
      <c r="T5766" s="153"/>
      <c r="X5766" s="69" t="str">
        <f t="shared" si="184"/>
        <v/>
      </c>
      <c r="Y5766" s="69" t="str">
        <f t="shared" si="185"/>
        <v/>
      </c>
    </row>
    <row r="5767" spans="8:25" x14ac:dyDescent="0.25">
      <c r="H5767" s="155"/>
      <c r="I5767" s="151"/>
      <c r="J5767" s="152"/>
      <c r="K5767" s="153"/>
      <c r="L5767" s="153"/>
      <c r="M5767" s="153"/>
      <c r="N5767" s="153"/>
      <c r="O5767" s="153"/>
      <c r="P5767" s="153"/>
      <c r="Q5767" s="153"/>
      <c r="R5767" s="153"/>
      <c r="S5767" s="152"/>
      <c r="T5767" s="153"/>
      <c r="X5767" s="69" t="str">
        <f t="shared" si="184"/>
        <v/>
      </c>
      <c r="Y5767" s="69" t="str">
        <f t="shared" si="185"/>
        <v/>
      </c>
    </row>
    <row r="5768" spans="8:25" x14ac:dyDescent="0.25">
      <c r="H5768" s="155"/>
      <c r="I5768" s="151"/>
      <c r="J5768" s="152"/>
      <c r="K5768" s="153"/>
      <c r="L5768" s="153"/>
      <c r="M5768" s="153"/>
      <c r="N5768" s="153"/>
      <c r="O5768" s="153"/>
      <c r="P5768" s="153"/>
      <c r="Q5768" s="153"/>
      <c r="R5768" s="153"/>
      <c r="S5768" s="152"/>
      <c r="T5768" s="153"/>
      <c r="X5768" s="69" t="str">
        <f t="shared" si="184"/>
        <v/>
      </c>
      <c r="Y5768" s="69" t="str">
        <f t="shared" si="185"/>
        <v/>
      </c>
    </row>
    <row r="5769" spans="8:25" x14ac:dyDescent="0.25">
      <c r="H5769" s="155"/>
      <c r="I5769" s="151"/>
      <c r="J5769" s="152"/>
      <c r="K5769" s="153"/>
      <c r="L5769" s="153"/>
      <c r="M5769" s="153"/>
      <c r="N5769" s="153"/>
      <c r="O5769" s="153"/>
      <c r="P5769" s="153"/>
      <c r="Q5769" s="153"/>
      <c r="R5769" s="153"/>
      <c r="S5769" s="152"/>
      <c r="T5769" s="153"/>
      <c r="X5769" s="69" t="str">
        <f t="shared" si="184"/>
        <v/>
      </c>
      <c r="Y5769" s="69" t="str">
        <f t="shared" si="185"/>
        <v/>
      </c>
    </row>
    <row r="5770" spans="8:25" x14ac:dyDescent="0.25">
      <c r="H5770" s="155"/>
      <c r="I5770" s="151"/>
      <c r="J5770" s="152"/>
      <c r="K5770" s="153"/>
      <c r="L5770" s="153"/>
      <c r="M5770" s="153"/>
      <c r="N5770" s="153"/>
      <c r="O5770" s="153"/>
      <c r="P5770" s="153"/>
      <c r="Q5770" s="153"/>
      <c r="R5770" s="153"/>
      <c r="S5770" s="152"/>
      <c r="T5770" s="153"/>
      <c r="X5770" s="69" t="str">
        <f t="shared" si="184"/>
        <v/>
      </c>
      <c r="Y5770" s="69" t="str">
        <f t="shared" si="185"/>
        <v/>
      </c>
    </row>
    <row r="5771" spans="8:25" x14ac:dyDescent="0.25">
      <c r="H5771" s="155"/>
      <c r="I5771" s="151"/>
      <c r="J5771" s="152"/>
      <c r="K5771" s="153"/>
      <c r="L5771" s="153"/>
      <c r="M5771" s="153"/>
      <c r="N5771" s="153"/>
      <c r="O5771" s="153"/>
      <c r="P5771" s="153"/>
      <c r="Q5771" s="153"/>
      <c r="R5771" s="153"/>
      <c r="S5771" s="152"/>
      <c r="T5771" s="153"/>
      <c r="X5771" s="69" t="str">
        <f t="shared" si="184"/>
        <v/>
      </c>
      <c r="Y5771" s="69" t="str">
        <f t="shared" si="185"/>
        <v/>
      </c>
    </row>
    <row r="5772" spans="8:25" x14ac:dyDescent="0.25">
      <c r="H5772" s="155"/>
      <c r="I5772" s="151"/>
      <c r="J5772" s="152"/>
      <c r="K5772" s="153"/>
      <c r="L5772" s="153"/>
      <c r="M5772" s="153"/>
      <c r="N5772" s="153"/>
      <c r="O5772" s="153"/>
      <c r="P5772" s="153"/>
      <c r="Q5772" s="153"/>
      <c r="R5772" s="153"/>
      <c r="S5772" s="152"/>
      <c r="T5772" s="153"/>
      <c r="X5772" s="69" t="str">
        <f t="shared" si="184"/>
        <v/>
      </c>
      <c r="Y5772" s="69" t="str">
        <f t="shared" si="185"/>
        <v/>
      </c>
    </row>
    <row r="5773" spans="8:25" x14ac:dyDescent="0.25">
      <c r="H5773" s="155"/>
      <c r="I5773" s="151"/>
      <c r="J5773" s="152"/>
      <c r="K5773" s="153"/>
      <c r="L5773" s="153"/>
      <c r="M5773" s="153"/>
      <c r="N5773" s="153"/>
      <c r="O5773" s="153"/>
      <c r="P5773" s="153"/>
      <c r="Q5773" s="153"/>
      <c r="R5773" s="153"/>
      <c r="S5773" s="152"/>
      <c r="T5773" s="153"/>
      <c r="X5773" s="69" t="str">
        <f t="shared" si="184"/>
        <v/>
      </c>
      <c r="Y5773" s="69" t="str">
        <f t="shared" si="185"/>
        <v/>
      </c>
    </row>
    <row r="5774" spans="8:25" x14ac:dyDescent="0.25">
      <c r="H5774" s="155"/>
      <c r="I5774" s="151"/>
      <c r="J5774" s="152"/>
      <c r="K5774" s="153"/>
      <c r="L5774" s="153"/>
      <c r="M5774" s="153"/>
      <c r="N5774" s="153"/>
      <c r="O5774" s="153"/>
      <c r="P5774" s="153"/>
      <c r="Q5774" s="153"/>
      <c r="R5774" s="153"/>
      <c r="S5774" s="152"/>
      <c r="T5774" s="153"/>
      <c r="X5774" s="69" t="str">
        <f t="shared" si="184"/>
        <v/>
      </c>
      <c r="Y5774" s="69" t="str">
        <f t="shared" si="185"/>
        <v/>
      </c>
    </row>
    <row r="5775" spans="8:25" x14ac:dyDescent="0.25">
      <c r="H5775" s="155"/>
      <c r="I5775" s="151"/>
      <c r="J5775" s="152"/>
      <c r="K5775" s="153"/>
      <c r="L5775" s="153"/>
      <c r="M5775" s="153"/>
      <c r="N5775" s="153"/>
      <c r="O5775" s="153"/>
      <c r="P5775" s="153"/>
      <c r="Q5775" s="153"/>
      <c r="R5775" s="153"/>
      <c r="S5775" s="152"/>
      <c r="T5775" s="153"/>
      <c r="X5775" s="69" t="str">
        <f t="shared" si="184"/>
        <v/>
      </c>
      <c r="Y5775" s="69" t="str">
        <f t="shared" si="185"/>
        <v/>
      </c>
    </row>
    <row r="5776" spans="8:25" x14ac:dyDescent="0.25">
      <c r="H5776" s="155"/>
      <c r="I5776" s="151"/>
      <c r="J5776" s="152"/>
      <c r="K5776" s="153"/>
      <c r="L5776" s="153"/>
      <c r="M5776" s="153"/>
      <c r="N5776" s="153"/>
      <c r="O5776" s="153"/>
      <c r="P5776" s="153"/>
      <c r="Q5776" s="153"/>
      <c r="R5776" s="153"/>
      <c r="S5776" s="152"/>
      <c r="T5776" s="153"/>
      <c r="X5776" s="69" t="str">
        <f t="shared" si="184"/>
        <v/>
      </c>
      <c r="Y5776" s="69" t="str">
        <f t="shared" si="185"/>
        <v/>
      </c>
    </row>
    <row r="5777" spans="8:25" x14ac:dyDescent="0.25">
      <c r="H5777" s="155"/>
      <c r="I5777" s="151"/>
      <c r="J5777" s="152"/>
      <c r="K5777" s="153"/>
      <c r="L5777" s="153"/>
      <c r="M5777" s="153"/>
      <c r="N5777" s="153"/>
      <c r="O5777" s="153"/>
      <c r="P5777" s="153"/>
      <c r="Q5777" s="153"/>
      <c r="R5777" s="153"/>
      <c r="S5777" s="152"/>
      <c r="T5777" s="153"/>
      <c r="X5777" s="69" t="str">
        <f t="shared" si="184"/>
        <v/>
      </c>
      <c r="Y5777" s="69" t="str">
        <f t="shared" si="185"/>
        <v/>
      </c>
    </row>
    <row r="5778" spans="8:25" x14ac:dyDescent="0.25">
      <c r="H5778" s="155"/>
      <c r="I5778" s="151"/>
      <c r="J5778" s="152"/>
      <c r="K5778" s="153"/>
      <c r="L5778" s="153"/>
      <c r="M5778" s="153"/>
      <c r="N5778" s="153"/>
      <c r="O5778" s="153"/>
      <c r="P5778" s="153"/>
      <c r="Q5778" s="153"/>
      <c r="R5778" s="153"/>
      <c r="S5778" s="152"/>
      <c r="T5778" s="153"/>
      <c r="X5778" s="69" t="str">
        <f t="shared" si="184"/>
        <v/>
      </c>
      <c r="Y5778" s="69" t="str">
        <f t="shared" si="185"/>
        <v/>
      </c>
    </row>
    <row r="5779" spans="8:25" x14ac:dyDescent="0.25">
      <c r="H5779" s="155"/>
      <c r="I5779" s="151"/>
      <c r="J5779" s="152"/>
      <c r="K5779" s="153"/>
      <c r="L5779" s="153"/>
      <c r="M5779" s="153"/>
      <c r="N5779" s="153"/>
      <c r="O5779" s="153"/>
      <c r="P5779" s="153"/>
      <c r="Q5779" s="153"/>
      <c r="R5779" s="153"/>
      <c r="S5779" s="152"/>
      <c r="T5779" s="153"/>
      <c r="X5779" s="69" t="str">
        <f t="shared" si="184"/>
        <v/>
      </c>
      <c r="Y5779" s="69" t="str">
        <f t="shared" si="185"/>
        <v/>
      </c>
    </row>
    <row r="5780" spans="8:25" x14ac:dyDescent="0.25">
      <c r="H5780" s="155"/>
      <c r="I5780" s="151"/>
      <c r="J5780" s="152"/>
      <c r="K5780" s="153"/>
      <c r="L5780" s="153"/>
      <c r="M5780" s="153"/>
      <c r="N5780" s="153"/>
      <c r="O5780" s="153"/>
      <c r="P5780" s="153"/>
      <c r="Q5780" s="153"/>
      <c r="R5780" s="153"/>
      <c r="S5780" s="152"/>
      <c r="T5780" s="153"/>
      <c r="X5780" s="69" t="str">
        <f t="shared" si="184"/>
        <v/>
      </c>
      <c r="Y5780" s="69" t="str">
        <f t="shared" si="185"/>
        <v/>
      </c>
    </row>
    <row r="5781" spans="8:25" x14ac:dyDescent="0.25">
      <c r="H5781" s="155"/>
      <c r="I5781" s="151"/>
      <c r="J5781" s="152"/>
      <c r="K5781" s="153"/>
      <c r="L5781" s="153"/>
      <c r="M5781" s="153"/>
      <c r="N5781" s="153"/>
      <c r="O5781" s="153"/>
      <c r="P5781" s="153"/>
      <c r="Q5781" s="153"/>
      <c r="R5781" s="153"/>
      <c r="S5781" s="152"/>
      <c r="T5781" s="153"/>
      <c r="X5781" s="69" t="str">
        <f t="shared" si="184"/>
        <v/>
      </c>
      <c r="Y5781" s="69" t="str">
        <f t="shared" si="185"/>
        <v/>
      </c>
    </row>
    <row r="5782" spans="8:25" x14ac:dyDescent="0.25">
      <c r="H5782" s="155"/>
      <c r="I5782" s="151"/>
      <c r="J5782" s="152"/>
      <c r="K5782" s="153"/>
      <c r="L5782" s="153"/>
      <c r="M5782" s="153"/>
      <c r="N5782" s="153"/>
      <c r="O5782" s="153"/>
      <c r="P5782" s="153"/>
      <c r="Q5782" s="153"/>
      <c r="R5782" s="153"/>
      <c r="S5782" s="152"/>
      <c r="T5782" s="153"/>
      <c r="X5782" s="69" t="str">
        <f t="shared" si="184"/>
        <v/>
      </c>
      <c r="Y5782" s="69" t="str">
        <f t="shared" si="185"/>
        <v/>
      </c>
    </row>
    <row r="5783" spans="8:25" x14ac:dyDescent="0.25">
      <c r="H5783" s="155"/>
      <c r="I5783" s="151"/>
      <c r="J5783" s="152"/>
      <c r="K5783" s="153"/>
      <c r="L5783" s="153"/>
      <c r="M5783" s="153"/>
      <c r="N5783" s="153"/>
      <c r="O5783" s="153"/>
      <c r="P5783" s="153"/>
      <c r="Q5783" s="153"/>
      <c r="R5783" s="153"/>
      <c r="S5783" s="152"/>
      <c r="T5783" s="153"/>
      <c r="X5783" s="69" t="str">
        <f t="shared" si="184"/>
        <v/>
      </c>
      <c r="Y5783" s="69" t="str">
        <f t="shared" si="185"/>
        <v/>
      </c>
    </row>
    <row r="5784" spans="8:25" x14ac:dyDescent="0.25">
      <c r="H5784" s="155"/>
      <c r="I5784" s="151"/>
      <c r="J5784" s="152"/>
      <c r="K5784" s="153"/>
      <c r="L5784" s="153"/>
      <c r="M5784" s="153"/>
      <c r="N5784" s="153"/>
      <c r="O5784" s="153"/>
      <c r="P5784" s="153"/>
      <c r="Q5784" s="153"/>
      <c r="R5784" s="153"/>
      <c r="S5784" s="152"/>
      <c r="T5784" s="153"/>
      <c r="X5784" s="69" t="str">
        <f t="shared" si="184"/>
        <v/>
      </c>
      <c r="Y5784" s="69" t="str">
        <f t="shared" si="185"/>
        <v/>
      </c>
    </row>
    <row r="5785" spans="8:25" x14ac:dyDescent="0.25">
      <c r="H5785" s="155"/>
      <c r="I5785" s="151"/>
      <c r="J5785" s="152"/>
      <c r="K5785" s="153"/>
      <c r="L5785" s="153"/>
      <c r="M5785" s="153"/>
      <c r="N5785" s="153"/>
      <c r="O5785" s="153"/>
      <c r="P5785" s="153"/>
      <c r="Q5785" s="153"/>
      <c r="R5785" s="153"/>
      <c r="S5785" s="152"/>
      <c r="T5785" s="153"/>
      <c r="X5785" s="69" t="str">
        <f t="shared" si="184"/>
        <v/>
      </c>
      <c r="Y5785" s="69" t="str">
        <f t="shared" si="185"/>
        <v/>
      </c>
    </row>
    <row r="5786" spans="8:25" x14ac:dyDescent="0.25">
      <c r="H5786" s="155"/>
      <c r="I5786" s="151"/>
      <c r="J5786" s="152"/>
      <c r="K5786" s="153"/>
      <c r="L5786" s="153"/>
      <c r="M5786" s="153"/>
      <c r="N5786" s="153"/>
      <c r="O5786" s="153"/>
      <c r="P5786" s="153"/>
      <c r="Q5786" s="153"/>
      <c r="R5786" s="153"/>
      <c r="S5786" s="152"/>
      <c r="T5786" s="153"/>
      <c r="X5786" s="69" t="str">
        <f t="shared" si="184"/>
        <v/>
      </c>
      <c r="Y5786" s="69" t="str">
        <f t="shared" si="185"/>
        <v/>
      </c>
    </row>
    <row r="5787" spans="8:25" x14ac:dyDescent="0.25">
      <c r="H5787" s="155"/>
      <c r="I5787" s="151"/>
      <c r="J5787" s="152"/>
      <c r="K5787" s="153"/>
      <c r="L5787" s="153"/>
      <c r="M5787" s="153"/>
      <c r="N5787" s="153"/>
      <c r="O5787" s="153"/>
      <c r="P5787" s="153"/>
      <c r="Q5787" s="153"/>
      <c r="R5787" s="153"/>
      <c r="S5787" s="152"/>
      <c r="T5787" s="153"/>
      <c r="X5787" s="69" t="str">
        <f t="shared" si="184"/>
        <v/>
      </c>
      <c r="Y5787" s="69" t="str">
        <f t="shared" si="185"/>
        <v/>
      </c>
    </row>
    <row r="5788" spans="8:25" x14ac:dyDescent="0.25">
      <c r="H5788" s="155"/>
      <c r="I5788" s="151"/>
      <c r="J5788" s="152"/>
      <c r="K5788" s="153"/>
      <c r="L5788" s="153"/>
      <c r="M5788" s="153"/>
      <c r="N5788" s="153"/>
      <c r="O5788" s="153"/>
      <c r="P5788" s="153"/>
      <c r="Q5788" s="153"/>
      <c r="R5788" s="153"/>
      <c r="S5788" s="152"/>
      <c r="T5788" s="153"/>
      <c r="X5788" s="69" t="str">
        <f t="shared" si="184"/>
        <v/>
      </c>
      <c r="Y5788" s="69" t="str">
        <f t="shared" si="185"/>
        <v/>
      </c>
    </row>
    <row r="5789" spans="8:25" x14ac:dyDescent="0.25">
      <c r="H5789" s="155"/>
      <c r="I5789" s="151"/>
      <c r="J5789" s="152"/>
      <c r="K5789" s="153"/>
      <c r="L5789" s="153"/>
      <c r="M5789" s="153"/>
      <c r="N5789" s="153"/>
      <c r="O5789" s="153"/>
      <c r="P5789" s="153"/>
      <c r="Q5789" s="153"/>
      <c r="R5789" s="153"/>
      <c r="S5789" s="152"/>
      <c r="T5789" s="153"/>
      <c r="X5789" s="69" t="str">
        <f t="shared" si="184"/>
        <v/>
      </c>
      <c r="Y5789" s="69" t="str">
        <f t="shared" si="185"/>
        <v/>
      </c>
    </row>
    <row r="5790" spans="8:25" x14ac:dyDescent="0.25">
      <c r="H5790" s="155"/>
      <c r="I5790" s="151"/>
      <c r="J5790" s="152"/>
      <c r="K5790" s="153"/>
      <c r="L5790" s="153"/>
      <c r="M5790" s="153"/>
      <c r="N5790" s="153"/>
      <c r="O5790" s="153"/>
      <c r="P5790" s="153"/>
      <c r="Q5790" s="153"/>
      <c r="R5790" s="153"/>
      <c r="S5790" s="152"/>
      <c r="T5790" s="153"/>
      <c r="X5790" s="69" t="str">
        <f t="shared" si="184"/>
        <v/>
      </c>
      <c r="Y5790" s="69" t="str">
        <f t="shared" si="185"/>
        <v/>
      </c>
    </row>
    <row r="5791" spans="8:25" x14ac:dyDescent="0.25">
      <c r="H5791" s="155"/>
      <c r="I5791" s="151"/>
      <c r="J5791" s="152"/>
      <c r="K5791" s="153"/>
      <c r="L5791" s="153"/>
      <c r="M5791" s="153"/>
      <c r="N5791" s="153"/>
      <c r="O5791" s="153"/>
      <c r="P5791" s="153"/>
      <c r="Q5791" s="153"/>
      <c r="R5791" s="153"/>
      <c r="S5791" s="152"/>
      <c r="T5791" s="153"/>
      <c r="X5791" s="69" t="str">
        <f t="shared" si="184"/>
        <v/>
      </c>
      <c r="Y5791" s="69" t="str">
        <f t="shared" si="185"/>
        <v/>
      </c>
    </row>
    <row r="5792" spans="8:25" x14ac:dyDescent="0.25">
      <c r="H5792" s="155"/>
      <c r="I5792" s="151"/>
      <c r="J5792" s="152"/>
      <c r="K5792" s="153"/>
      <c r="L5792" s="153"/>
      <c r="M5792" s="153"/>
      <c r="N5792" s="153"/>
      <c r="O5792" s="153"/>
      <c r="P5792" s="153"/>
      <c r="Q5792" s="153"/>
      <c r="R5792" s="153"/>
      <c r="S5792" s="152"/>
      <c r="T5792" s="153"/>
      <c r="X5792" s="69" t="str">
        <f t="shared" si="184"/>
        <v/>
      </c>
      <c r="Y5792" s="69" t="str">
        <f t="shared" si="185"/>
        <v/>
      </c>
    </row>
    <row r="5793" spans="8:25" x14ac:dyDescent="0.25">
      <c r="H5793" s="155"/>
      <c r="I5793" s="151"/>
      <c r="J5793" s="152"/>
      <c r="K5793" s="153"/>
      <c r="L5793" s="153"/>
      <c r="M5793" s="153"/>
      <c r="N5793" s="153"/>
      <c r="O5793" s="153"/>
      <c r="P5793" s="153"/>
      <c r="Q5793" s="153"/>
      <c r="R5793" s="153"/>
      <c r="S5793" s="152"/>
      <c r="T5793" s="153"/>
      <c r="X5793" s="69" t="str">
        <f t="shared" si="184"/>
        <v/>
      </c>
      <c r="Y5793" s="69" t="str">
        <f t="shared" si="185"/>
        <v/>
      </c>
    </row>
    <row r="5794" spans="8:25" x14ac:dyDescent="0.25">
      <c r="H5794" s="155"/>
      <c r="I5794" s="151"/>
      <c r="J5794" s="152"/>
      <c r="K5794" s="153"/>
      <c r="L5794" s="153"/>
      <c r="M5794" s="153"/>
      <c r="N5794" s="153"/>
      <c r="O5794" s="153"/>
      <c r="P5794" s="153"/>
      <c r="Q5794" s="153"/>
      <c r="R5794" s="153"/>
      <c r="S5794" s="152"/>
      <c r="T5794" s="153"/>
      <c r="X5794" s="69" t="str">
        <f t="shared" si="184"/>
        <v/>
      </c>
      <c r="Y5794" s="69" t="str">
        <f t="shared" si="185"/>
        <v/>
      </c>
    </row>
    <row r="5795" spans="8:25" x14ac:dyDescent="0.25">
      <c r="H5795" s="155"/>
      <c r="I5795" s="151"/>
      <c r="J5795" s="152"/>
      <c r="K5795" s="153"/>
      <c r="L5795" s="153"/>
      <c r="M5795" s="153"/>
      <c r="N5795" s="153"/>
      <c r="O5795" s="153"/>
      <c r="P5795" s="153"/>
      <c r="Q5795" s="153"/>
      <c r="R5795" s="153"/>
      <c r="S5795" s="152"/>
      <c r="T5795" s="153"/>
      <c r="X5795" s="69" t="str">
        <f t="shared" si="184"/>
        <v/>
      </c>
      <c r="Y5795" s="69" t="str">
        <f t="shared" si="185"/>
        <v/>
      </c>
    </row>
    <row r="5796" spans="8:25" x14ac:dyDescent="0.25">
      <c r="H5796" s="155"/>
      <c r="I5796" s="151"/>
      <c r="J5796" s="152"/>
      <c r="K5796" s="153"/>
      <c r="L5796" s="153"/>
      <c r="M5796" s="153"/>
      <c r="N5796" s="153"/>
      <c r="O5796" s="153"/>
      <c r="P5796" s="153"/>
      <c r="Q5796" s="153"/>
      <c r="R5796" s="153"/>
      <c r="S5796" s="152"/>
      <c r="T5796" s="153"/>
      <c r="X5796" s="69" t="str">
        <f t="shared" si="184"/>
        <v/>
      </c>
      <c r="Y5796" s="69" t="str">
        <f t="shared" si="185"/>
        <v/>
      </c>
    </row>
    <row r="5797" spans="8:25" x14ac:dyDescent="0.25">
      <c r="H5797" s="155"/>
      <c r="I5797" s="151"/>
      <c r="J5797" s="152"/>
      <c r="K5797" s="153"/>
      <c r="L5797" s="153"/>
      <c r="M5797" s="153"/>
      <c r="N5797" s="153"/>
      <c r="O5797" s="153"/>
      <c r="P5797" s="153"/>
      <c r="Q5797" s="153"/>
      <c r="R5797" s="153"/>
      <c r="S5797" s="152"/>
      <c r="T5797" s="153"/>
      <c r="X5797" s="69" t="str">
        <f t="shared" si="184"/>
        <v/>
      </c>
      <c r="Y5797" s="69" t="str">
        <f t="shared" si="185"/>
        <v/>
      </c>
    </row>
    <row r="5798" spans="8:25" x14ac:dyDescent="0.25">
      <c r="H5798" s="155"/>
      <c r="I5798" s="151"/>
      <c r="J5798" s="152"/>
      <c r="K5798" s="153"/>
      <c r="L5798" s="153"/>
      <c r="M5798" s="153"/>
      <c r="N5798" s="153"/>
      <c r="O5798" s="153"/>
      <c r="P5798" s="153"/>
      <c r="Q5798" s="153"/>
      <c r="R5798" s="153"/>
      <c r="S5798" s="152"/>
      <c r="T5798" s="153"/>
      <c r="X5798" s="69" t="str">
        <f t="shared" si="184"/>
        <v/>
      </c>
      <c r="Y5798" s="69" t="str">
        <f t="shared" si="185"/>
        <v/>
      </c>
    </row>
    <row r="5799" spans="8:25" x14ac:dyDescent="0.25">
      <c r="H5799" s="155"/>
      <c r="I5799" s="151"/>
      <c r="J5799" s="152"/>
      <c r="K5799" s="153"/>
      <c r="L5799" s="153"/>
      <c r="M5799" s="153"/>
      <c r="N5799" s="153"/>
      <c r="O5799" s="153"/>
      <c r="P5799" s="153"/>
      <c r="Q5799" s="153"/>
      <c r="R5799" s="153"/>
      <c r="S5799" s="152"/>
      <c r="T5799" s="153"/>
      <c r="X5799" s="69" t="str">
        <f t="shared" si="184"/>
        <v/>
      </c>
      <c r="Y5799" s="69" t="str">
        <f t="shared" si="185"/>
        <v/>
      </c>
    </row>
    <row r="5800" spans="8:25" x14ac:dyDescent="0.25">
      <c r="H5800" s="155"/>
      <c r="I5800" s="151"/>
      <c r="J5800" s="152"/>
      <c r="K5800" s="153"/>
      <c r="L5800" s="153"/>
      <c r="M5800" s="153"/>
      <c r="N5800" s="153"/>
      <c r="O5800" s="153"/>
      <c r="P5800" s="153"/>
      <c r="Q5800" s="153"/>
      <c r="R5800" s="153"/>
      <c r="S5800" s="152"/>
      <c r="T5800" s="153"/>
      <c r="X5800" s="69" t="str">
        <f t="shared" si="184"/>
        <v/>
      </c>
      <c r="Y5800" s="69" t="str">
        <f t="shared" si="185"/>
        <v/>
      </c>
    </row>
    <row r="5801" spans="8:25" x14ac:dyDescent="0.25">
      <c r="H5801" s="155"/>
      <c r="I5801" s="151"/>
      <c r="J5801" s="152"/>
      <c r="K5801" s="153"/>
      <c r="L5801" s="153"/>
      <c r="M5801" s="153"/>
      <c r="N5801" s="153"/>
      <c r="O5801" s="153"/>
      <c r="P5801" s="153"/>
      <c r="Q5801" s="153"/>
      <c r="R5801" s="153"/>
      <c r="S5801" s="152"/>
      <c r="T5801" s="153"/>
      <c r="X5801" s="69" t="str">
        <f t="shared" si="184"/>
        <v/>
      </c>
      <c r="Y5801" s="69" t="str">
        <f t="shared" si="185"/>
        <v/>
      </c>
    </row>
    <row r="5802" spans="8:25" x14ac:dyDescent="0.25">
      <c r="H5802" s="155"/>
      <c r="I5802" s="151"/>
      <c r="J5802" s="152"/>
      <c r="K5802" s="153"/>
      <c r="L5802" s="153"/>
      <c r="M5802" s="153"/>
      <c r="N5802" s="153"/>
      <c r="O5802" s="153"/>
      <c r="P5802" s="153"/>
      <c r="Q5802" s="153"/>
      <c r="R5802" s="153"/>
      <c r="S5802" s="152"/>
      <c r="T5802" s="153"/>
      <c r="X5802" s="69" t="str">
        <f t="shared" si="184"/>
        <v/>
      </c>
      <c r="Y5802" s="69" t="str">
        <f t="shared" si="185"/>
        <v/>
      </c>
    </row>
    <row r="5803" spans="8:25" x14ac:dyDescent="0.25">
      <c r="H5803" s="155"/>
      <c r="I5803" s="151"/>
      <c r="J5803" s="152"/>
      <c r="K5803" s="153"/>
      <c r="L5803" s="153"/>
      <c r="M5803" s="153"/>
      <c r="N5803" s="153"/>
      <c r="O5803" s="153"/>
      <c r="P5803" s="153"/>
      <c r="Q5803" s="153"/>
      <c r="R5803" s="153"/>
      <c r="S5803" s="152"/>
      <c r="T5803" s="153"/>
      <c r="X5803" s="69" t="str">
        <f t="shared" si="184"/>
        <v/>
      </c>
      <c r="Y5803" s="69" t="str">
        <f t="shared" si="185"/>
        <v/>
      </c>
    </row>
    <row r="5804" spans="8:25" x14ac:dyDescent="0.25">
      <c r="H5804" s="155"/>
      <c r="I5804" s="151"/>
      <c r="J5804" s="152"/>
      <c r="K5804" s="153"/>
      <c r="L5804" s="153"/>
      <c r="M5804" s="153"/>
      <c r="N5804" s="153"/>
      <c r="O5804" s="153"/>
      <c r="P5804" s="153"/>
      <c r="Q5804" s="153"/>
      <c r="R5804" s="153"/>
      <c r="S5804" s="152"/>
      <c r="T5804" s="153"/>
      <c r="X5804" s="69" t="str">
        <f t="shared" si="184"/>
        <v/>
      </c>
      <c r="Y5804" s="69" t="str">
        <f t="shared" si="185"/>
        <v/>
      </c>
    </row>
    <row r="5805" spans="8:25" x14ac:dyDescent="0.25">
      <c r="H5805" s="155"/>
      <c r="I5805" s="151"/>
      <c r="J5805" s="152"/>
      <c r="K5805" s="153"/>
      <c r="L5805" s="153"/>
      <c r="M5805" s="153"/>
      <c r="N5805" s="153"/>
      <c r="O5805" s="153"/>
      <c r="P5805" s="153"/>
      <c r="Q5805" s="153"/>
      <c r="R5805" s="153"/>
      <c r="S5805" s="152"/>
      <c r="T5805" s="153"/>
      <c r="X5805" s="69" t="str">
        <f t="shared" si="184"/>
        <v/>
      </c>
      <c r="Y5805" s="69" t="str">
        <f t="shared" si="185"/>
        <v/>
      </c>
    </row>
    <row r="5806" spans="8:25" x14ac:dyDescent="0.25">
      <c r="H5806" s="155"/>
      <c r="I5806" s="151"/>
      <c r="J5806" s="152"/>
      <c r="K5806" s="153"/>
      <c r="L5806" s="153"/>
      <c r="M5806" s="153"/>
      <c r="N5806" s="153"/>
      <c r="O5806" s="153"/>
      <c r="P5806" s="153"/>
      <c r="Q5806" s="153"/>
      <c r="R5806" s="153"/>
      <c r="S5806" s="152"/>
      <c r="T5806" s="153"/>
      <c r="X5806" s="69" t="str">
        <f t="shared" si="184"/>
        <v/>
      </c>
      <c r="Y5806" s="69" t="str">
        <f t="shared" si="185"/>
        <v/>
      </c>
    </row>
    <row r="5807" spans="8:25" x14ac:dyDescent="0.25">
      <c r="H5807" s="155"/>
      <c r="I5807" s="151"/>
      <c r="J5807" s="152"/>
      <c r="K5807" s="153"/>
      <c r="L5807" s="153"/>
      <c r="M5807" s="153"/>
      <c r="N5807" s="153"/>
      <c r="O5807" s="153"/>
      <c r="P5807" s="153"/>
      <c r="Q5807" s="153"/>
      <c r="R5807" s="153"/>
      <c r="S5807" s="152"/>
      <c r="T5807" s="153"/>
      <c r="X5807" s="69" t="str">
        <f t="shared" si="184"/>
        <v/>
      </c>
      <c r="Y5807" s="69" t="str">
        <f t="shared" si="185"/>
        <v/>
      </c>
    </row>
    <row r="5808" spans="8:25" x14ac:dyDescent="0.25">
      <c r="H5808" s="155"/>
      <c r="I5808" s="151"/>
      <c r="J5808" s="152"/>
      <c r="K5808" s="153"/>
      <c r="L5808" s="153"/>
      <c r="M5808" s="153"/>
      <c r="N5808" s="153"/>
      <c r="O5808" s="153"/>
      <c r="P5808" s="153"/>
      <c r="Q5808" s="153"/>
      <c r="R5808" s="153"/>
      <c r="S5808" s="152"/>
      <c r="T5808" s="153"/>
      <c r="X5808" s="69" t="str">
        <f t="shared" si="184"/>
        <v/>
      </c>
      <c r="Y5808" s="69" t="str">
        <f t="shared" si="185"/>
        <v/>
      </c>
    </row>
    <row r="5809" spans="8:25" x14ac:dyDescent="0.25">
      <c r="H5809" s="155"/>
      <c r="I5809" s="151"/>
      <c r="J5809" s="152"/>
      <c r="K5809" s="153"/>
      <c r="L5809" s="153"/>
      <c r="M5809" s="153"/>
      <c r="N5809" s="153"/>
      <c r="O5809" s="153"/>
      <c r="P5809" s="153"/>
      <c r="Q5809" s="153"/>
      <c r="R5809" s="153"/>
      <c r="S5809" s="152"/>
      <c r="T5809" s="153"/>
      <c r="X5809" s="69" t="str">
        <f t="shared" si="184"/>
        <v/>
      </c>
      <c r="Y5809" s="69" t="str">
        <f t="shared" si="185"/>
        <v/>
      </c>
    </row>
    <row r="5810" spans="8:25" x14ac:dyDescent="0.25">
      <c r="H5810" s="155"/>
      <c r="I5810" s="151"/>
      <c r="J5810" s="152"/>
      <c r="K5810" s="153"/>
      <c r="L5810" s="153"/>
      <c r="M5810" s="153"/>
      <c r="N5810" s="153"/>
      <c r="O5810" s="153"/>
      <c r="P5810" s="153"/>
      <c r="Q5810" s="153"/>
      <c r="R5810" s="153"/>
      <c r="S5810" s="152"/>
      <c r="T5810" s="153"/>
      <c r="X5810" s="69" t="str">
        <f t="shared" si="184"/>
        <v/>
      </c>
      <c r="Y5810" s="69" t="str">
        <f t="shared" si="185"/>
        <v/>
      </c>
    </row>
    <row r="5811" spans="8:25" x14ac:dyDescent="0.25">
      <c r="H5811" s="155"/>
      <c r="I5811" s="151"/>
      <c r="J5811" s="152"/>
      <c r="K5811" s="153"/>
      <c r="L5811" s="153"/>
      <c r="M5811" s="153"/>
      <c r="N5811" s="153"/>
      <c r="O5811" s="153"/>
      <c r="P5811" s="153"/>
      <c r="Q5811" s="153"/>
      <c r="R5811" s="153"/>
      <c r="S5811" s="152"/>
      <c r="T5811" s="153"/>
      <c r="X5811" s="69" t="str">
        <f t="shared" si="184"/>
        <v/>
      </c>
      <c r="Y5811" s="69" t="str">
        <f t="shared" si="185"/>
        <v/>
      </c>
    </row>
    <row r="5812" spans="8:25" x14ac:dyDescent="0.25">
      <c r="H5812" s="155"/>
      <c r="I5812" s="151"/>
      <c r="J5812" s="152"/>
      <c r="K5812" s="153"/>
      <c r="L5812" s="153"/>
      <c r="M5812" s="153"/>
      <c r="N5812" s="153"/>
      <c r="O5812" s="153"/>
      <c r="P5812" s="153"/>
      <c r="Q5812" s="153"/>
      <c r="R5812" s="153"/>
      <c r="S5812" s="152"/>
      <c r="T5812" s="153"/>
      <c r="X5812" s="69" t="str">
        <f t="shared" si="184"/>
        <v/>
      </c>
      <c r="Y5812" s="69" t="str">
        <f t="shared" si="185"/>
        <v/>
      </c>
    </row>
    <row r="5813" spans="8:25" x14ac:dyDescent="0.25">
      <c r="H5813" s="155"/>
      <c r="I5813" s="151"/>
      <c r="J5813" s="152"/>
      <c r="K5813" s="153"/>
      <c r="L5813" s="153"/>
      <c r="M5813" s="153"/>
      <c r="N5813" s="153"/>
      <c r="O5813" s="153"/>
      <c r="P5813" s="153"/>
      <c r="Q5813" s="153"/>
      <c r="R5813" s="153"/>
      <c r="S5813" s="152"/>
      <c r="T5813" s="153"/>
      <c r="X5813" s="69" t="str">
        <f t="shared" si="184"/>
        <v/>
      </c>
      <c r="Y5813" s="69" t="str">
        <f t="shared" si="185"/>
        <v/>
      </c>
    </row>
    <row r="5814" spans="8:25" x14ac:dyDescent="0.25">
      <c r="H5814" s="155"/>
      <c r="I5814" s="151"/>
      <c r="J5814" s="152"/>
      <c r="K5814" s="153"/>
      <c r="L5814" s="153"/>
      <c r="M5814" s="153"/>
      <c r="N5814" s="153"/>
      <c r="O5814" s="153"/>
      <c r="P5814" s="153"/>
      <c r="Q5814" s="153"/>
      <c r="R5814" s="153"/>
      <c r="S5814" s="152"/>
      <c r="T5814" s="153"/>
      <c r="X5814" s="69" t="str">
        <f t="shared" si="184"/>
        <v/>
      </c>
      <c r="Y5814" s="69" t="str">
        <f t="shared" si="185"/>
        <v/>
      </c>
    </row>
    <row r="5815" spans="8:25" x14ac:dyDescent="0.25">
      <c r="H5815" s="155"/>
      <c r="I5815" s="151"/>
      <c r="J5815" s="152"/>
      <c r="K5815" s="153"/>
      <c r="L5815" s="153"/>
      <c r="M5815" s="153"/>
      <c r="N5815" s="153"/>
      <c r="O5815" s="153"/>
      <c r="P5815" s="153"/>
      <c r="Q5815" s="153"/>
      <c r="R5815" s="153"/>
      <c r="S5815" s="152"/>
      <c r="T5815" s="153"/>
      <c r="X5815" s="69" t="str">
        <f t="shared" si="184"/>
        <v/>
      </c>
      <c r="Y5815" s="69" t="str">
        <f t="shared" si="185"/>
        <v/>
      </c>
    </row>
    <row r="5816" spans="8:25" x14ac:dyDescent="0.25">
      <c r="H5816" s="155"/>
      <c r="I5816" s="151"/>
      <c r="J5816" s="152"/>
      <c r="K5816" s="153"/>
      <c r="L5816" s="153"/>
      <c r="M5816" s="153"/>
      <c r="N5816" s="153"/>
      <c r="O5816" s="153"/>
      <c r="P5816" s="153"/>
      <c r="Q5816" s="153"/>
      <c r="R5816" s="153"/>
      <c r="S5816" s="152"/>
      <c r="T5816" s="153"/>
      <c r="X5816" s="69" t="str">
        <f t="shared" si="184"/>
        <v/>
      </c>
      <c r="Y5816" s="69" t="str">
        <f t="shared" si="185"/>
        <v/>
      </c>
    </row>
    <row r="5817" spans="8:25" x14ac:dyDescent="0.25">
      <c r="H5817" s="155"/>
      <c r="I5817" s="151"/>
      <c r="J5817" s="152"/>
      <c r="K5817" s="153"/>
      <c r="L5817" s="153"/>
      <c r="M5817" s="153"/>
      <c r="N5817" s="153"/>
      <c r="O5817" s="153"/>
      <c r="P5817" s="153"/>
      <c r="Q5817" s="153"/>
      <c r="R5817" s="153"/>
      <c r="S5817" s="152"/>
      <c r="T5817" s="153"/>
      <c r="X5817" s="69" t="str">
        <f t="shared" si="184"/>
        <v/>
      </c>
      <c r="Y5817" s="69" t="str">
        <f t="shared" si="185"/>
        <v/>
      </c>
    </row>
    <row r="5818" spans="8:25" x14ac:dyDescent="0.25">
      <c r="H5818" s="155"/>
      <c r="I5818" s="151"/>
      <c r="J5818" s="152"/>
      <c r="K5818" s="153"/>
      <c r="L5818" s="153"/>
      <c r="M5818" s="153"/>
      <c r="N5818" s="153"/>
      <c r="O5818" s="153"/>
      <c r="P5818" s="153"/>
      <c r="Q5818" s="153"/>
      <c r="R5818" s="153"/>
      <c r="S5818" s="152"/>
      <c r="T5818" s="153"/>
      <c r="X5818" s="69" t="str">
        <f t="shared" si="184"/>
        <v/>
      </c>
      <c r="Y5818" s="69" t="str">
        <f t="shared" si="185"/>
        <v/>
      </c>
    </row>
    <row r="5819" spans="8:25" x14ac:dyDescent="0.25">
      <c r="H5819" s="155"/>
      <c r="I5819" s="151"/>
      <c r="J5819" s="152"/>
      <c r="K5819" s="153"/>
      <c r="L5819" s="153"/>
      <c r="M5819" s="153"/>
      <c r="N5819" s="153"/>
      <c r="O5819" s="153"/>
      <c r="P5819" s="153"/>
      <c r="Q5819" s="153"/>
      <c r="R5819" s="153"/>
      <c r="S5819" s="152"/>
      <c r="T5819" s="153"/>
      <c r="X5819" s="69" t="str">
        <f t="shared" si="184"/>
        <v/>
      </c>
      <c r="Y5819" s="69" t="str">
        <f t="shared" si="185"/>
        <v/>
      </c>
    </row>
    <row r="5820" spans="8:25" x14ac:dyDescent="0.25">
      <c r="H5820" s="155"/>
      <c r="I5820" s="151"/>
      <c r="J5820" s="152"/>
      <c r="K5820" s="153"/>
      <c r="L5820" s="153"/>
      <c r="M5820" s="153"/>
      <c r="N5820" s="153"/>
      <c r="O5820" s="153"/>
      <c r="P5820" s="153"/>
      <c r="Q5820" s="153"/>
      <c r="R5820" s="153"/>
      <c r="S5820" s="152"/>
      <c r="T5820" s="153"/>
      <c r="X5820" s="69" t="str">
        <f t="shared" si="184"/>
        <v/>
      </c>
      <c r="Y5820" s="69" t="str">
        <f t="shared" si="185"/>
        <v/>
      </c>
    </row>
    <row r="5821" spans="8:25" x14ac:dyDescent="0.25">
      <c r="H5821" s="155"/>
      <c r="I5821" s="151"/>
      <c r="J5821" s="152"/>
      <c r="K5821" s="153"/>
      <c r="L5821" s="153"/>
      <c r="M5821" s="153"/>
      <c r="N5821" s="153"/>
      <c r="O5821" s="153"/>
      <c r="P5821" s="153"/>
      <c r="Q5821" s="153"/>
      <c r="R5821" s="153"/>
      <c r="S5821" s="152"/>
      <c r="T5821" s="153"/>
      <c r="X5821" s="69" t="str">
        <f t="shared" si="184"/>
        <v/>
      </c>
      <c r="Y5821" s="69" t="str">
        <f t="shared" si="185"/>
        <v/>
      </c>
    </row>
    <row r="5822" spans="8:25" x14ac:dyDescent="0.25">
      <c r="H5822" s="155"/>
      <c r="I5822" s="151"/>
      <c r="J5822" s="152"/>
      <c r="K5822" s="153"/>
      <c r="L5822" s="153"/>
      <c r="M5822" s="153"/>
      <c r="N5822" s="153"/>
      <c r="O5822" s="153"/>
      <c r="P5822" s="153"/>
      <c r="Q5822" s="153"/>
      <c r="R5822" s="153"/>
      <c r="S5822" s="152"/>
      <c r="T5822" s="153"/>
      <c r="X5822" s="69" t="str">
        <f t="shared" si="184"/>
        <v/>
      </c>
      <c r="Y5822" s="69" t="str">
        <f t="shared" si="185"/>
        <v/>
      </c>
    </row>
    <row r="5823" spans="8:25" x14ac:dyDescent="0.25">
      <c r="H5823" s="155"/>
      <c r="I5823" s="151"/>
      <c r="J5823" s="152"/>
      <c r="K5823" s="153"/>
      <c r="L5823" s="153"/>
      <c r="M5823" s="153"/>
      <c r="N5823" s="153"/>
      <c r="O5823" s="153"/>
      <c r="P5823" s="153"/>
      <c r="Q5823" s="153"/>
      <c r="R5823" s="153"/>
      <c r="S5823" s="152"/>
      <c r="T5823" s="153"/>
      <c r="X5823" s="69" t="str">
        <f t="shared" si="184"/>
        <v/>
      </c>
      <c r="Y5823" s="69" t="str">
        <f t="shared" si="185"/>
        <v/>
      </c>
    </row>
    <row r="5824" spans="8:25" x14ac:dyDescent="0.25">
      <c r="H5824" s="155"/>
      <c r="I5824" s="151"/>
      <c r="J5824" s="152"/>
      <c r="K5824" s="153"/>
      <c r="L5824" s="153"/>
      <c r="M5824" s="153"/>
      <c r="N5824" s="153"/>
      <c r="O5824" s="153"/>
      <c r="P5824" s="153"/>
      <c r="Q5824" s="153"/>
      <c r="R5824" s="153"/>
      <c r="S5824" s="152"/>
      <c r="T5824" s="153"/>
      <c r="X5824" s="69" t="str">
        <f t="shared" si="184"/>
        <v/>
      </c>
      <c r="Y5824" s="69" t="str">
        <f t="shared" si="185"/>
        <v/>
      </c>
    </row>
    <row r="5825" spans="8:25" x14ac:dyDescent="0.25">
      <c r="H5825" s="155"/>
      <c r="I5825" s="151"/>
      <c r="J5825" s="152"/>
      <c r="K5825" s="153"/>
      <c r="L5825" s="153"/>
      <c r="M5825" s="153"/>
      <c r="N5825" s="153"/>
      <c r="O5825" s="153"/>
      <c r="P5825" s="153"/>
      <c r="Q5825" s="153"/>
      <c r="R5825" s="153"/>
      <c r="S5825" s="152"/>
      <c r="T5825" s="153"/>
      <c r="X5825" s="69" t="str">
        <f t="shared" si="184"/>
        <v/>
      </c>
      <c r="Y5825" s="69" t="str">
        <f t="shared" si="185"/>
        <v/>
      </c>
    </row>
    <row r="5826" spans="8:25" x14ac:dyDescent="0.25">
      <c r="H5826" s="155"/>
      <c r="I5826" s="151"/>
      <c r="J5826" s="152"/>
      <c r="K5826" s="153"/>
      <c r="L5826" s="153"/>
      <c r="M5826" s="153"/>
      <c r="N5826" s="153"/>
      <c r="O5826" s="153"/>
      <c r="P5826" s="153"/>
      <c r="Q5826" s="153"/>
      <c r="R5826" s="153"/>
      <c r="S5826" s="152"/>
      <c r="T5826" s="153"/>
      <c r="X5826" s="69" t="str">
        <f t="shared" ref="X5826:X5889" si="186">IF(W5826&lt;&gt;"",W5826-I5826,"")</f>
        <v/>
      </c>
      <c r="Y5826" s="69" t="str">
        <f t="shared" si="185"/>
        <v/>
      </c>
    </row>
    <row r="5827" spans="8:25" x14ac:dyDescent="0.25">
      <c r="H5827" s="155"/>
      <c r="I5827" s="151"/>
      <c r="J5827" s="152"/>
      <c r="K5827" s="153"/>
      <c r="L5827" s="153"/>
      <c r="M5827" s="153"/>
      <c r="N5827" s="153"/>
      <c r="O5827" s="153"/>
      <c r="P5827" s="153"/>
      <c r="Q5827" s="153"/>
      <c r="R5827" s="153"/>
      <c r="S5827" s="152"/>
      <c r="T5827" s="153"/>
      <c r="X5827" s="69" t="str">
        <f t="shared" si="186"/>
        <v/>
      </c>
      <c r="Y5827" s="69" t="str">
        <f t="shared" ref="Y5827:Y5890" si="187">IF(X5827&lt;&gt;"",IF(X5827&lt;365,"&lt; 1 year",IF(X5827&lt;730,"1-2",IF(X5827&lt;1095,"2-3",IF(X5827&lt;1460,"3-4",IF(X5827&lt;1825,"4-5","5+"))))),"")</f>
        <v/>
      </c>
    </row>
    <row r="5828" spans="8:25" x14ac:dyDescent="0.25">
      <c r="H5828" s="155"/>
      <c r="I5828" s="151"/>
      <c r="J5828" s="152"/>
      <c r="K5828" s="153"/>
      <c r="L5828" s="153"/>
      <c r="M5828" s="153"/>
      <c r="N5828" s="153"/>
      <c r="O5828" s="153"/>
      <c r="P5828" s="153"/>
      <c r="Q5828" s="153"/>
      <c r="R5828" s="153"/>
      <c r="S5828" s="152"/>
      <c r="T5828" s="153"/>
      <c r="X5828" s="69" t="str">
        <f t="shared" si="186"/>
        <v/>
      </c>
      <c r="Y5828" s="69" t="str">
        <f t="shared" si="187"/>
        <v/>
      </c>
    </row>
    <row r="5829" spans="8:25" x14ac:dyDescent="0.25">
      <c r="H5829" s="155"/>
      <c r="I5829" s="151"/>
      <c r="J5829" s="152"/>
      <c r="K5829" s="153"/>
      <c r="L5829" s="153"/>
      <c r="M5829" s="153"/>
      <c r="N5829" s="153"/>
      <c r="O5829" s="153"/>
      <c r="P5829" s="153"/>
      <c r="Q5829" s="153"/>
      <c r="R5829" s="153"/>
      <c r="S5829" s="152"/>
      <c r="T5829" s="153"/>
      <c r="X5829" s="69" t="str">
        <f t="shared" si="186"/>
        <v/>
      </c>
      <c r="Y5829" s="69" t="str">
        <f t="shared" si="187"/>
        <v/>
      </c>
    </row>
    <row r="5830" spans="8:25" x14ac:dyDescent="0.25">
      <c r="H5830" s="155"/>
      <c r="I5830" s="151"/>
      <c r="J5830" s="152"/>
      <c r="K5830" s="153"/>
      <c r="L5830" s="153"/>
      <c r="M5830" s="153"/>
      <c r="N5830" s="153"/>
      <c r="O5830" s="153"/>
      <c r="P5830" s="153"/>
      <c r="Q5830" s="153"/>
      <c r="R5830" s="153"/>
      <c r="S5830" s="152"/>
      <c r="T5830" s="153"/>
      <c r="X5830" s="69" t="str">
        <f t="shared" si="186"/>
        <v/>
      </c>
      <c r="Y5830" s="69" t="str">
        <f t="shared" si="187"/>
        <v/>
      </c>
    </row>
    <row r="5831" spans="8:25" x14ac:dyDescent="0.25">
      <c r="H5831" s="155"/>
      <c r="I5831" s="151"/>
      <c r="J5831" s="152"/>
      <c r="K5831" s="153"/>
      <c r="L5831" s="153"/>
      <c r="M5831" s="153"/>
      <c r="N5831" s="153"/>
      <c r="O5831" s="153"/>
      <c r="P5831" s="153"/>
      <c r="Q5831" s="153"/>
      <c r="R5831" s="153"/>
      <c r="S5831" s="152"/>
      <c r="T5831" s="153"/>
      <c r="X5831" s="69" t="str">
        <f t="shared" si="186"/>
        <v/>
      </c>
      <c r="Y5831" s="69" t="str">
        <f t="shared" si="187"/>
        <v/>
      </c>
    </row>
    <row r="5832" spans="8:25" x14ac:dyDescent="0.25">
      <c r="H5832" s="155"/>
      <c r="I5832" s="151"/>
      <c r="J5832" s="152"/>
      <c r="K5832" s="153"/>
      <c r="L5832" s="153"/>
      <c r="M5832" s="153"/>
      <c r="N5832" s="153"/>
      <c r="O5832" s="153"/>
      <c r="P5832" s="153"/>
      <c r="Q5832" s="153"/>
      <c r="R5832" s="153"/>
      <c r="S5832" s="152"/>
      <c r="T5832" s="153"/>
      <c r="X5832" s="69" t="str">
        <f t="shared" si="186"/>
        <v/>
      </c>
      <c r="Y5832" s="69" t="str">
        <f t="shared" si="187"/>
        <v/>
      </c>
    </row>
    <row r="5833" spans="8:25" x14ac:dyDescent="0.25">
      <c r="H5833" s="155"/>
      <c r="I5833" s="151"/>
      <c r="J5833" s="152"/>
      <c r="K5833" s="153"/>
      <c r="L5833" s="153"/>
      <c r="M5833" s="153"/>
      <c r="N5833" s="153"/>
      <c r="O5833" s="153"/>
      <c r="P5833" s="153"/>
      <c r="Q5833" s="153"/>
      <c r="R5833" s="153"/>
      <c r="S5833" s="152"/>
      <c r="T5833" s="153"/>
      <c r="X5833" s="69" t="str">
        <f t="shared" si="186"/>
        <v/>
      </c>
      <c r="Y5833" s="69" t="str">
        <f t="shared" si="187"/>
        <v/>
      </c>
    </row>
    <row r="5834" spans="8:25" x14ac:dyDescent="0.25">
      <c r="H5834" s="155"/>
      <c r="I5834" s="151"/>
      <c r="J5834" s="152"/>
      <c r="K5834" s="153"/>
      <c r="L5834" s="153"/>
      <c r="M5834" s="153"/>
      <c r="N5834" s="153"/>
      <c r="O5834" s="153"/>
      <c r="P5834" s="153"/>
      <c r="Q5834" s="153"/>
      <c r="R5834" s="153"/>
      <c r="S5834" s="152"/>
      <c r="T5834" s="153"/>
      <c r="X5834" s="69" t="str">
        <f t="shared" si="186"/>
        <v/>
      </c>
      <c r="Y5834" s="69" t="str">
        <f t="shared" si="187"/>
        <v/>
      </c>
    </row>
    <row r="5835" spans="8:25" x14ac:dyDescent="0.25">
      <c r="H5835" s="155"/>
      <c r="I5835" s="151"/>
      <c r="J5835" s="152"/>
      <c r="K5835" s="153"/>
      <c r="L5835" s="153"/>
      <c r="M5835" s="153"/>
      <c r="N5835" s="153"/>
      <c r="O5835" s="153"/>
      <c r="P5835" s="153"/>
      <c r="Q5835" s="153"/>
      <c r="R5835" s="153"/>
      <c r="S5835" s="152"/>
      <c r="T5835" s="153"/>
      <c r="X5835" s="69" t="str">
        <f t="shared" si="186"/>
        <v/>
      </c>
      <c r="Y5835" s="69" t="str">
        <f t="shared" si="187"/>
        <v/>
      </c>
    </row>
    <row r="5836" spans="8:25" x14ac:dyDescent="0.25">
      <c r="H5836" s="155"/>
      <c r="I5836" s="151"/>
      <c r="J5836" s="152"/>
      <c r="K5836" s="153"/>
      <c r="L5836" s="153"/>
      <c r="M5836" s="153"/>
      <c r="N5836" s="153"/>
      <c r="O5836" s="153"/>
      <c r="P5836" s="153"/>
      <c r="Q5836" s="153"/>
      <c r="R5836" s="153"/>
      <c r="S5836" s="152"/>
      <c r="T5836" s="153"/>
      <c r="X5836" s="69" t="str">
        <f t="shared" si="186"/>
        <v/>
      </c>
      <c r="Y5836" s="69" t="str">
        <f t="shared" si="187"/>
        <v/>
      </c>
    </row>
    <row r="5837" spans="8:25" x14ac:dyDescent="0.25">
      <c r="H5837" s="155"/>
      <c r="I5837" s="151"/>
      <c r="J5837" s="152"/>
      <c r="K5837" s="153"/>
      <c r="L5837" s="153"/>
      <c r="M5837" s="153"/>
      <c r="N5837" s="153"/>
      <c r="O5837" s="153"/>
      <c r="P5837" s="153"/>
      <c r="Q5837" s="153"/>
      <c r="R5837" s="153"/>
      <c r="S5837" s="152"/>
      <c r="T5837" s="153"/>
      <c r="X5837" s="69" t="str">
        <f t="shared" si="186"/>
        <v/>
      </c>
      <c r="Y5837" s="69" t="str">
        <f t="shared" si="187"/>
        <v/>
      </c>
    </row>
    <row r="5838" spans="8:25" x14ac:dyDescent="0.25">
      <c r="H5838" s="155"/>
      <c r="I5838" s="151"/>
      <c r="J5838" s="152"/>
      <c r="K5838" s="153"/>
      <c r="L5838" s="153"/>
      <c r="M5838" s="153"/>
      <c r="N5838" s="153"/>
      <c r="O5838" s="153"/>
      <c r="P5838" s="153"/>
      <c r="Q5838" s="153"/>
      <c r="R5838" s="153"/>
      <c r="S5838" s="152"/>
      <c r="T5838" s="153"/>
      <c r="X5838" s="69" t="str">
        <f t="shared" si="186"/>
        <v/>
      </c>
      <c r="Y5838" s="69" t="str">
        <f t="shared" si="187"/>
        <v/>
      </c>
    </row>
    <row r="5839" spans="8:25" x14ac:dyDescent="0.25">
      <c r="H5839" s="155"/>
      <c r="I5839" s="151"/>
      <c r="J5839" s="152"/>
      <c r="K5839" s="153"/>
      <c r="L5839" s="153"/>
      <c r="M5839" s="153"/>
      <c r="N5839" s="153"/>
      <c r="O5839" s="153"/>
      <c r="P5839" s="153"/>
      <c r="Q5839" s="153"/>
      <c r="R5839" s="153"/>
      <c r="S5839" s="152"/>
      <c r="T5839" s="153"/>
      <c r="X5839" s="69" t="str">
        <f t="shared" si="186"/>
        <v/>
      </c>
      <c r="Y5839" s="69" t="str">
        <f t="shared" si="187"/>
        <v/>
      </c>
    </row>
    <row r="5840" spans="8:25" x14ac:dyDescent="0.25">
      <c r="H5840" s="155"/>
      <c r="I5840" s="151"/>
      <c r="J5840" s="152"/>
      <c r="K5840" s="153"/>
      <c r="L5840" s="153"/>
      <c r="M5840" s="153"/>
      <c r="N5840" s="153"/>
      <c r="O5840" s="153"/>
      <c r="P5840" s="153"/>
      <c r="Q5840" s="153"/>
      <c r="R5840" s="153"/>
      <c r="S5840" s="152"/>
      <c r="T5840" s="153"/>
      <c r="X5840" s="69" t="str">
        <f t="shared" si="186"/>
        <v/>
      </c>
      <c r="Y5840" s="69" t="str">
        <f t="shared" si="187"/>
        <v/>
      </c>
    </row>
    <row r="5841" spans="8:25" x14ac:dyDescent="0.25">
      <c r="H5841" s="155"/>
      <c r="I5841" s="151"/>
      <c r="J5841" s="152"/>
      <c r="K5841" s="153"/>
      <c r="L5841" s="153"/>
      <c r="M5841" s="153"/>
      <c r="N5841" s="153"/>
      <c r="O5841" s="153"/>
      <c r="P5841" s="153"/>
      <c r="Q5841" s="153"/>
      <c r="R5841" s="153"/>
      <c r="S5841" s="152"/>
      <c r="T5841" s="153"/>
      <c r="X5841" s="69" t="str">
        <f t="shared" si="186"/>
        <v/>
      </c>
      <c r="Y5841" s="69" t="str">
        <f t="shared" si="187"/>
        <v/>
      </c>
    </row>
    <row r="5842" spans="8:25" x14ac:dyDescent="0.25">
      <c r="H5842" s="155"/>
      <c r="I5842" s="151"/>
      <c r="J5842" s="152"/>
      <c r="K5842" s="153"/>
      <c r="L5842" s="153"/>
      <c r="M5842" s="153"/>
      <c r="N5842" s="153"/>
      <c r="O5842" s="153"/>
      <c r="P5842" s="153"/>
      <c r="Q5842" s="153"/>
      <c r="R5842" s="153"/>
      <c r="S5842" s="152"/>
      <c r="T5842" s="153"/>
      <c r="X5842" s="69" t="str">
        <f t="shared" si="186"/>
        <v/>
      </c>
      <c r="Y5842" s="69" t="str">
        <f t="shared" si="187"/>
        <v/>
      </c>
    </row>
    <row r="5843" spans="8:25" x14ac:dyDescent="0.25">
      <c r="H5843" s="155"/>
      <c r="I5843" s="151"/>
      <c r="J5843" s="152"/>
      <c r="K5843" s="153"/>
      <c r="L5843" s="153"/>
      <c r="M5843" s="153"/>
      <c r="N5843" s="153"/>
      <c r="O5843" s="153"/>
      <c r="P5843" s="153"/>
      <c r="Q5843" s="153"/>
      <c r="R5843" s="153"/>
      <c r="S5843" s="152"/>
      <c r="T5843" s="153"/>
      <c r="X5843" s="69" t="str">
        <f t="shared" si="186"/>
        <v/>
      </c>
      <c r="Y5843" s="69" t="str">
        <f t="shared" si="187"/>
        <v/>
      </c>
    </row>
    <row r="5844" spans="8:25" x14ac:dyDescent="0.25">
      <c r="H5844" s="155"/>
      <c r="I5844" s="151"/>
      <c r="J5844" s="152"/>
      <c r="K5844" s="153"/>
      <c r="L5844" s="153"/>
      <c r="M5844" s="153"/>
      <c r="N5844" s="153"/>
      <c r="O5844" s="153"/>
      <c r="P5844" s="153"/>
      <c r="Q5844" s="153"/>
      <c r="R5844" s="153"/>
      <c r="S5844" s="152"/>
      <c r="T5844" s="153"/>
      <c r="X5844" s="69" t="str">
        <f t="shared" si="186"/>
        <v/>
      </c>
      <c r="Y5844" s="69" t="str">
        <f t="shared" si="187"/>
        <v/>
      </c>
    </row>
    <row r="5845" spans="8:25" x14ac:dyDescent="0.25">
      <c r="H5845" s="155"/>
      <c r="I5845" s="151"/>
      <c r="J5845" s="152"/>
      <c r="K5845" s="153"/>
      <c r="L5845" s="153"/>
      <c r="M5845" s="153"/>
      <c r="N5845" s="153"/>
      <c r="O5845" s="153"/>
      <c r="P5845" s="153"/>
      <c r="Q5845" s="153"/>
      <c r="R5845" s="153"/>
      <c r="S5845" s="152"/>
      <c r="T5845" s="153"/>
      <c r="X5845" s="69" t="str">
        <f t="shared" si="186"/>
        <v/>
      </c>
      <c r="Y5845" s="69" t="str">
        <f t="shared" si="187"/>
        <v/>
      </c>
    </row>
    <row r="5846" spans="8:25" x14ac:dyDescent="0.25">
      <c r="H5846" s="155"/>
      <c r="I5846" s="151"/>
      <c r="J5846" s="152"/>
      <c r="K5846" s="153"/>
      <c r="L5846" s="153"/>
      <c r="M5846" s="153"/>
      <c r="N5846" s="153"/>
      <c r="O5846" s="153"/>
      <c r="P5846" s="153"/>
      <c r="Q5846" s="153"/>
      <c r="R5846" s="153"/>
      <c r="S5846" s="152"/>
      <c r="T5846" s="153"/>
      <c r="X5846" s="69" t="str">
        <f t="shared" si="186"/>
        <v/>
      </c>
      <c r="Y5846" s="69" t="str">
        <f t="shared" si="187"/>
        <v/>
      </c>
    </row>
    <row r="5847" spans="8:25" x14ac:dyDescent="0.25">
      <c r="H5847" s="155"/>
      <c r="I5847" s="151"/>
      <c r="J5847" s="152"/>
      <c r="K5847" s="153"/>
      <c r="L5847" s="153"/>
      <c r="M5847" s="153"/>
      <c r="N5847" s="153"/>
      <c r="O5847" s="153"/>
      <c r="P5847" s="153"/>
      <c r="Q5847" s="153"/>
      <c r="R5847" s="153"/>
      <c r="S5847" s="152"/>
      <c r="T5847" s="153"/>
      <c r="X5847" s="69" t="str">
        <f t="shared" si="186"/>
        <v/>
      </c>
      <c r="Y5847" s="69" t="str">
        <f t="shared" si="187"/>
        <v/>
      </c>
    </row>
    <row r="5848" spans="8:25" x14ac:dyDescent="0.25">
      <c r="H5848" s="155"/>
      <c r="I5848" s="151"/>
      <c r="J5848" s="152"/>
      <c r="K5848" s="153"/>
      <c r="L5848" s="153"/>
      <c r="M5848" s="153"/>
      <c r="N5848" s="153"/>
      <c r="O5848" s="153"/>
      <c r="P5848" s="153"/>
      <c r="Q5848" s="153"/>
      <c r="R5848" s="153"/>
      <c r="S5848" s="152"/>
      <c r="T5848" s="153"/>
      <c r="X5848" s="69" t="str">
        <f t="shared" si="186"/>
        <v/>
      </c>
      <c r="Y5848" s="69" t="str">
        <f t="shared" si="187"/>
        <v/>
      </c>
    </row>
    <row r="5849" spans="8:25" x14ac:dyDescent="0.25">
      <c r="H5849" s="155"/>
      <c r="I5849" s="151"/>
      <c r="J5849" s="152"/>
      <c r="K5849" s="153"/>
      <c r="L5849" s="153"/>
      <c r="M5849" s="153"/>
      <c r="N5849" s="153"/>
      <c r="O5849" s="153"/>
      <c r="P5849" s="153"/>
      <c r="Q5849" s="153"/>
      <c r="R5849" s="153"/>
      <c r="S5849" s="152"/>
      <c r="T5849" s="153"/>
      <c r="X5849" s="69" t="str">
        <f t="shared" si="186"/>
        <v/>
      </c>
      <c r="Y5849" s="69" t="str">
        <f t="shared" si="187"/>
        <v/>
      </c>
    </row>
    <row r="5850" spans="8:25" x14ac:dyDescent="0.25">
      <c r="H5850" s="155"/>
      <c r="I5850" s="151"/>
      <c r="J5850" s="152"/>
      <c r="K5850" s="153"/>
      <c r="L5850" s="153"/>
      <c r="M5850" s="153"/>
      <c r="N5850" s="153"/>
      <c r="O5850" s="153"/>
      <c r="P5850" s="153"/>
      <c r="Q5850" s="153"/>
      <c r="R5850" s="153"/>
      <c r="S5850" s="152"/>
      <c r="T5850" s="153"/>
      <c r="X5850" s="69" t="str">
        <f t="shared" si="186"/>
        <v/>
      </c>
      <c r="Y5850" s="69" t="str">
        <f t="shared" si="187"/>
        <v/>
      </c>
    </row>
    <row r="5851" spans="8:25" x14ac:dyDescent="0.25">
      <c r="H5851" s="155"/>
      <c r="I5851" s="151"/>
      <c r="J5851" s="152"/>
      <c r="K5851" s="153"/>
      <c r="L5851" s="153"/>
      <c r="M5851" s="153"/>
      <c r="N5851" s="153"/>
      <c r="O5851" s="153"/>
      <c r="P5851" s="153"/>
      <c r="Q5851" s="153"/>
      <c r="R5851" s="153"/>
      <c r="S5851" s="152"/>
      <c r="T5851" s="153"/>
      <c r="X5851" s="69" t="str">
        <f t="shared" si="186"/>
        <v/>
      </c>
      <c r="Y5851" s="69" t="str">
        <f t="shared" si="187"/>
        <v/>
      </c>
    </row>
    <row r="5852" spans="8:25" x14ac:dyDescent="0.25">
      <c r="H5852" s="155"/>
      <c r="I5852" s="151"/>
      <c r="J5852" s="152"/>
      <c r="K5852" s="153"/>
      <c r="L5852" s="153"/>
      <c r="M5852" s="153"/>
      <c r="N5852" s="153"/>
      <c r="O5852" s="153"/>
      <c r="P5852" s="153"/>
      <c r="Q5852" s="153"/>
      <c r="R5852" s="153"/>
      <c r="S5852" s="152"/>
      <c r="T5852" s="153"/>
      <c r="X5852" s="69" t="str">
        <f t="shared" si="186"/>
        <v/>
      </c>
      <c r="Y5852" s="69" t="str">
        <f t="shared" si="187"/>
        <v/>
      </c>
    </row>
    <row r="5853" spans="8:25" x14ac:dyDescent="0.25">
      <c r="H5853" s="155"/>
      <c r="I5853" s="151"/>
      <c r="J5853" s="152"/>
      <c r="K5853" s="153"/>
      <c r="L5853" s="153"/>
      <c r="M5853" s="153"/>
      <c r="N5853" s="153"/>
      <c r="O5853" s="153"/>
      <c r="P5853" s="153"/>
      <c r="Q5853" s="153"/>
      <c r="R5853" s="153"/>
      <c r="S5853" s="152"/>
      <c r="T5853" s="153"/>
      <c r="X5853" s="69" t="str">
        <f t="shared" si="186"/>
        <v/>
      </c>
      <c r="Y5853" s="69" t="str">
        <f t="shared" si="187"/>
        <v/>
      </c>
    </row>
    <row r="5854" spans="8:25" x14ac:dyDescent="0.25">
      <c r="H5854" s="155"/>
      <c r="I5854" s="151"/>
      <c r="J5854" s="152"/>
      <c r="K5854" s="153"/>
      <c r="L5854" s="153"/>
      <c r="M5854" s="153"/>
      <c r="N5854" s="153"/>
      <c r="O5854" s="153"/>
      <c r="P5854" s="153"/>
      <c r="Q5854" s="153"/>
      <c r="R5854" s="153"/>
      <c r="S5854" s="152"/>
      <c r="T5854" s="153"/>
      <c r="X5854" s="69" t="str">
        <f t="shared" si="186"/>
        <v/>
      </c>
      <c r="Y5854" s="69" t="str">
        <f t="shared" si="187"/>
        <v/>
      </c>
    </row>
    <row r="5855" spans="8:25" x14ac:dyDescent="0.25">
      <c r="H5855" s="155"/>
      <c r="I5855" s="151"/>
      <c r="J5855" s="152"/>
      <c r="K5855" s="153"/>
      <c r="L5855" s="153"/>
      <c r="M5855" s="153"/>
      <c r="N5855" s="153"/>
      <c r="O5855" s="153"/>
      <c r="P5855" s="153"/>
      <c r="Q5855" s="153"/>
      <c r="R5855" s="153"/>
      <c r="S5855" s="152"/>
      <c r="T5855" s="153"/>
      <c r="X5855" s="69" t="str">
        <f t="shared" si="186"/>
        <v/>
      </c>
      <c r="Y5855" s="69" t="str">
        <f t="shared" si="187"/>
        <v/>
      </c>
    </row>
    <row r="5856" spans="8:25" x14ac:dyDescent="0.25">
      <c r="H5856" s="155"/>
      <c r="I5856" s="151"/>
      <c r="J5856" s="152"/>
      <c r="K5856" s="153"/>
      <c r="L5856" s="153"/>
      <c r="M5856" s="153"/>
      <c r="N5856" s="153"/>
      <c r="O5856" s="153"/>
      <c r="P5856" s="153"/>
      <c r="Q5856" s="153"/>
      <c r="R5856" s="153"/>
      <c r="S5856" s="152"/>
      <c r="T5856" s="153"/>
      <c r="X5856" s="69" t="str">
        <f t="shared" si="186"/>
        <v/>
      </c>
      <c r="Y5856" s="69" t="str">
        <f t="shared" si="187"/>
        <v/>
      </c>
    </row>
    <row r="5857" spans="8:25" x14ac:dyDescent="0.25">
      <c r="H5857" s="155"/>
      <c r="I5857" s="151"/>
      <c r="J5857" s="152"/>
      <c r="K5857" s="153"/>
      <c r="L5857" s="153"/>
      <c r="M5857" s="153"/>
      <c r="N5857" s="153"/>
      <c r="O5857" s="153"/>
      <c r="P5857" s="153"/>
      <c r="Q5857" s="153"/>
      <c r="R5857" s="153"/>
      <c r="S5857" s="152"/>
      <c r="T5857" s="153"/>
      <c r="X5857" s="69" t="str">
        <f t="shared" si="186"/>
        <v/>
      </c>
      <c r="Y5857" s="69" t="str">
        <f t="shared" si="187"/>
        <v/>
      </c>
    </row>
    <row r="5858" spans="8:25" x14ac:dyDescent="0.25">
      <c r="H5858" s="155"/>
      <c r="I5858" s="151"/>
      <c r="J5858" s="152"/>
      <c r="K5858" s="153"/>
      <c r="L5858" s="153"/>
      <c r="M5858" s="153"/>
      <c r="N5858" s="153"/>
      <c r="O5858" s="153"/>
      <c r="P5858" s="153"/>
      <c r="Q5858" s="153"/>
      <c r="R5858" s="153"/>
      <c r="S5858" s="152"/>
      <c r="T5858" s="153"/>
      <c r="X5858" s="69" t="str">
        <f t="shared" si="186"/>
        <v/>
      </c>
      <c r="Y5858" s="69" t="str">
        <f t="shared" si="187"/>
        <v/>
      </c>
    </row>
    <row r="5859" spans="8:25" x14ac:dyDescent="0.25">
      <c r="H5859" s="155"/>
      <c r="I5859" s="151"/>
      <c r="J5859" s="152"/>
      <c r="K5859" s="153"/>
      <c r="L5859" s="153"/>
      <c r="M5859" s="153"/>
      <c r="N5859" s="153"/>
      <c r="O5859" s="153"/>
      <c r="P5859" s="153"/>
      <c r="Q5859" s="153"/>
      <c r="R5859" s="153"/>
      <c r="S5859" s="152"/>
      <c r="T5859" s="153"/>
      <c r="X5859" s="69" t="str">
        <f t="shared" si="186"/>
        <v/>
      </c>
      <c r="Y5859" s="69" t="str">
        <f t="shared" si="187"/>
        <v/>
      </c>
    </row>
    <row r="5860" spans="8:25" x14ac:dyDescent="0.25">
      <c r="H5860" s="155"/>
      <c r="I5860" s="151"/>
      <c r="J5860" s="152"/>
      <c r="K5860" s="153"/>
      <c r="L5860" s="153"/>
      <c r="M5860" s="153"/>
      <c r="N5860" s="153"/>
      <c r="O5860" s="153"/>
      <c r="P5860" s="153"/>
      <c r="Q5860" s="153"/>
      <c r="R5860" s="153"/>
      <c r="S5860" s="152"/>
      <c r="T5860" s="153"/>
      <c r="X5860" s="69" t="str">
        <f t="shared" si="186"/>
        <v/>
      </c>
      <c r="Y5860" s="69" t="str">
        <f t="shared" si="187"/>
        <v/>
      </c>
    </row>
    <row r="5861" spans="8:25" x14ac:dyDescent="0.25">
      <c r="H5861" s="155"/>
      <c r="I5861" s="151"/>
      <c r="J5861" s="152"/>
      <c r="K5861" s="153"/>
      <c r="L5861" s="153"/>
      <c r="M5861" s="153"/>
      <c r="N5861" s="153"/>
      <c r="O5861" s="153"/>
      <c r="P5861" s="153"/>
      <c r="Q5861" s="153"/>
      <c r="R5861" s="153"/>
      <c r="S5861" s="152"/>
      <c r="T5861" s="153"/>
      <c r="X5861" s="69" t="str">
        <f t="shared" si="186"/>
        <v/>
      </c>
      <c r="Y5861" s="69" t="str">
        <f t="shared" si="187"/>
        <v/>
      </c>
    </row>
    <row r="5862" spans="8:25" x14ac:dyDescent="0.25">
      <c r="H5862" s="155"/>
      <c r="I5862" s="151"/>
      <c r="J5862" s="152"/>
      <c r="K5862" s="153"/>
      <c r="L5862" s="153"/>
      <c r="M5862" s="153"/>
      <c r="N5862" s="153"/>
      <c r="O5862" s="153"/>
      <c r="P5862" s="153"/>
      <c r="Q5862" s="153"/>
      <c r="R5862" s="153"/>
      <c r="S5862" s="152"/>
      <c r="T5862" s="153"/>
      <c r="X5862" s="69" t="str">
        <f t="shared" si="186"/>
        <v/>
      </c>
      <c r="Y5862" s="69" t="str">
        <f t="shared" si="187"/>
        <v/>
      </c>
    </row>
    <row r="5863" spans="8:25" x14ac:dyDescent="0.25">
      <c r="H5863" s="155"/>
      <c r="I5863" s="151"/>
      <c r="J5863" s="152"/>
      <c r="K5863" s="153"/>
      <c r="L5863" s="153"/>
      <c r="M5863" s="153"/>
      <c r="N5863" s="153"/>
      <c r="O5863" s="153"/>
      <c r="P5863" s="153"/>
      <c r="Q5863" s="153"/>
      <c r="R5863" s="153"/>
      <c r="S5863" s="152"/>
      <c r="T5863" s="153"/>
      <c r="X5863" s="69" t="str">
        <f t="shared" si="186"/>
        <v/>
      </c>
      <c r="Y5863" s="69" t="str">
        <f t="shared" si="187"/>
        <v/>
      </c>
    </row>
    <row r="5864" spans="8:25" x14ac:dyDescent="0.25">
      <c r="H5864" s="155"/>
      <c r="I5864" s="151"/>
      <c r="J5864" s="152"/>
      <c r="K5864" s="153"/>
      <c r="L5864" s="153"/>
      <c r="M5864" s="153"/>
      <c r="N5864" s="153"/>
      <c r="O5864" s="153"/>
      <c r="P5864" s="153"/>
      <c r="Q5864" s="153"/>
      <c r="R5864" s="153"/>
      <c r="S5864" s="152"/>
      <c r="T5864" s="153"/>
      <c r="X5864" s="69" t="str">
        <f t="shared" si="186"/>
        <v/>
      </c>
      <c r="Y5864" s="69" t="str">
        <f t="shared" si="187"/>
        <v/>
      </c>
    </row>
    <row r="5865" spans="8:25" x14ac:dyDescent="0.25">
      <c r="H5865" s="155"/>
      <c r="I5865" s="151"/>
      <c r="J5865" s="152"/>
      <c r="K5865" s="153"/>
      <c r="L5865" s="153"/>
      <c r="M5865" s="153"/>
      <c r="N5865" s="153"/>
      <c r="O5865" s="153"/>
      <c r="P5865" s="153"/>
      <c r="Q5865" s="153"/>
      <c r="R5865" s="153"/>
      <c r="S5865" s="152"/>
      <c r="T5865" s="153"/>
      <c r="X5865" s="69" t="str">
        <f t="shared" si="186"/>
        <v/>
      </c>
      <c r="Y5865" s="69" t="str">
        <f t="shared" si="187"/>
        <v/>
      </c>
    </row>
    <row r="5866" spans="8:25" x14ac:dyDescent="0.25">
      <c r="H5866" s="155"/>
      <c r="I5866" s="151"/>
      <c r="J5866" s="152"/>
      <c r="K5866" s="153"/>
      <c r="L5866" s="153"/>
      <c r="M5866" s="153"/>
      <c r="N5866" s="153"/>
      <c r="O5866" s="153"/>
      <c r="P5866" s="153"/>
      <c r="Q5866" s="153"/>
      <c r="R5866" s="153"/>
      <c r="S5866" s="152"/>
      <c r="T5866" s="153"/>
      <c r="X5866" s="69" t="str">
        <f t="shared" si="186"/>
        <v/>
      </c>
      <c r="Y5866" s="69" t="str">
        <f t="shared" si="187"/>
        <v/>
      </c>
    </row>
    <row r="5867" spans="8:25" x14ac:dyDescent="0.25">
      <c r="H5867" s="155"/>
      <c r="I5867" s="151"/>
      <c r="J5867" s="152"/>
      <c r="K5867" s="153"/>
      <c r="L5867" s="153"/>
      <c r="M5867" s="153"/>
      <c r="N5867" s="153"/>
      <c r="O5867" s="153"/>
      <c r="P5867" s="153"/>
      <c r="Q5867" s="153"/>
      <c r="R5867" s="153"/>
      <c r="S5867" s="152"/>
      <c r="T5867" s="153"/>
      <c r="X5867" s="69" t="str">
        <f t="shared" si="186"/>
        <v/>
      </c>
      <c r="Y5867" s="69" t="str">
        <f t="shared" si="187"/>
        <v/>
      </c>
    </row>
    <row r="5868" spans="8:25" x14ac:dyDescent="0.25">
      <c r="H5868" s="155"/>
      <c r="I5868" s="151"/>
      <c r="J5868" s="152"/>
      <c r="K5868" s="153"/>
      <c r="L5868" s="153"/>
      <c r="M5868" s="153"/>
      <c r="N5868" s="153"/>
      <c r="O5868" s="153"/>
      <c r="P5868" s="153"/>
      <c r="Q5868" s="153"/>
      <c r="R5868" s="153"/>
      <c r="S5868" s="152"/>
      <c r="T5868" s="153"/>
      <c r="X5868" s="69" t="str">
        <f t="shared" si="186"/>
        <v/>
      </c>
      <c r="Y5868" s="69" t="str">
        <f t="shared" si="187"/>
        <v/>
      </c>
    </row>
    <row r="5869" spans="8:25" x14ac:dyDescent="0.25">
      <c r="H5869" s="155"/>
      <c r="I5869" s="151"/>
      <c r="J5869" s="152"/>
      <c r="K5869" s="153"/>
      <c r="L5869" s="153"/>
      <c r="M5869" s="153"/>
      <c r="N5869" s="153"/>
      <c r="O5869" s="153"/>
      <c r="P5869" s="153"/>
      <c r="Q5869" s="153"/>
      <c r="R5869" s="153"/>
      <c r="S5869" s="152"/>
      <c r="T5869" s="153"/>
      <c r="X5869" s="69" t="str">
        <f t="shared" si="186"/>
        <v/>
      </c>
      <c r="Y5869" s="69" t="str">
        <f t="shared" si="187"/>
        <v/>
      </c>
    </row>
    <row r="5870" spans="8:25" x14ac:dyDescent="0.25">
      <c r="H5870" s="155"/>
      <c r="I5870" s="151"/>
      <c r="J5870" s="152"/>
      <c r="K5870" s="153"/>
      <c r="L5870" s="153"/>
      <c r="M5870" s="153"/>
      <c r="N5870" s="153"/>
      <c r="O5870" s="153"/>
      <c r="P5870" s="153"/>
      <c r="Q5870" s="153"/>
      <c r="R5870" s="153"/>
      <c r="S5870" s="152"/>
      <c r="T5870" s="153"/>
      <c r="X5870" s="69" t="str">
        <f t="shared" si="186"/>
        <v/>
      </c>
      <c r="Y5870" s="69" t="str">
        <f t="shared" si="187"/>
        <v/>
      </c>
    </row>
    <row r="5871" spans="8:25" x14ac:dyDescent="0.25">
      <c r="H5871" s="155"/>
      <c r="I5871" s="151"/>
      <c r="J5871" s="152"/>
      <c r="K5871" s="153"/>
      <c r="L5871" s="153"/>
      <c r="M5871" s="153"/>
      <c r="N5871" s="153"/>
      <c r="O5871" s="153"/>
      <c r="P5871" s="153"/>
      <c r="Q5871" s="153"/>
      <c r="R5871" s="153"/>
      <c r="S5871" s="152"/>
      <c r="T5871" s="153"/>
      <c r="X5871" s="69" t="str">
        <f t="shared" si="186"/>
        <v/>
      </c>
      <c r="Y5871" s="69" t="str">
        <f t="shared" si="187"/>
        <v/>
      </c>
    </row>
    <row r="5872" spans="8:25" x14ac:dyDescent="0.25">
      <c r="H5872" s="155"/>
      <c r="I5872" s="151"/>
      <c r="J5872" s="152"/>
      <c r="K5872" s="153"/>
      <c r="L5872" s="153"/>
      <c r="M5872" s="153"/>
      <c r="N5872" s="153"/>
      <c r="O5872" s="153"/>
      <c r="P5872" s="153"/>
      <c r="Q5872" s="153"/>
      <c r="R5872" s="153"/>
      <c r="S5872" s="152"/>
      <c r="T5872" s="153"/>
      <c r="X5872" s="69" t="str">
        <f t="shared" si="186"/>
        <v/>
      </c>
      <c r="Y5872" s="69" t="str">
        <f t="shared" si="187"/>
        <v/>
      </c>
    </row>
    <row r="5873" spans="8:25" x14ac:dyDescent="0.25">
      <c r="H5873" s="155"/>
      <c r="I5873" s="151"/>
      <c r="J5873" s="152"/>
      <c r="K5873" s="153"/>
      <c r="L5873" s="153"/>
      <c r="M5873" s="153"/>
      <c r="N5873" s="153"/>
      <c r="O5873" s="153"/>
      <c r="P5873" s="153"/>
      <c r="Q5873" s="153"/>
      <c r="R5873" s="153"/>
      <c r="S5873" s="152"/>
      <c r="T5873" s="153"/>
      <c r="X5873" s="69" t="str">
        <f t="shared" si="186"/>
        <v/>
      </c>
      <c r="Y5873" s="69" t="str">
        <f t="shared" si="187"/>
        <v/>
      </c>
    </row>
    <row r="5874" spans="8:25" x14ac:dyDescent="0.25">
      <c r="H5874" s="155"/>
      <c r="I5874" s="151"/>
      <c r="J5874" s="152"/>
      <c r="K5874" s="153"/>
      <c r="L5874" s="153"/>
      <c r="M5874" s="153"/>
      <c r="N5874" s="153"/>
      <c r="O5874" s="153"/>
      <c r="P5874" s="153"/>
      <c r="Q5874" s="153"/>
      <c r="R5874" s="153"/>
      <c r="S5874" s="152"/>
      <c r="T5874" s="153"/>
      <c r="X5874" s="69" t="str">
        <f t="shared" si="186"/>
        <v/>
      </c>
      <c r="Y5874" s="69" t="str">
        <f t="shared" si="187"/>
        <v/>
      </c>
    </row>
    <row r="5875" spans="8:25" x14ac:dyDescent="0.25">
      <c r="H5875" s="155"/>
      <c r="I5875" s="151"/>
      <c r="J5875" s="152"/>
      <c r="K5875" s="153"/>
      <c r="L5875" s="153"/>
      <c r="M5875" s="153"/>
      <c r="N5875" s="153"/>
      <c r="O5875" s="153"/>
      <c r="P5875" s="153"/>
      <c r="Q5875" s="153"/>
      <c r="R5875" s="153"/>
      <c r="S5875" s="152"/>
      <c r="T5875" s="153"/>
      <c r="X5875" s="69" t="str">
        <f t="shared" si="186"/>
        <v/>
      </c>
      <c r="Y5875" s="69" t="str">
        <f t="shared" si="187"/>
        <v/>
      </c>
    </row>
    <row r="5876" spans="8:25" x14ac:dyDescent="0.25">
      <c r="H5876" s="155"/>
      <c r="I5876" s="151"/>
      <c r="J5876" s="152"/>
      <c r="K5876" s="153"/>
      <c r="L5876" s="153"/>
      <c r="M5876" s="153"/>
      <c r="N5876" s="153"/>
      <c r="O5876" s="153"/>
      <c r="P5876" s="153"/>
      <c r="Q5876" s="153"/>
      <c r="R5876" s="153"/>
      <c r="S5876" s="152"/>
      <c r="T5876" s="153"/>
      <c r="X5876" s="69" t="str">
        <f t="shared" si="186"/>
        <v/>
      </c>
      <c r="Y5876" s="69" t="str">
        <f t="shared" si="187"/>
        <v/>
      </c>
    </row>
    <row r="5877" spans="8:25" x14ac:dyDescent="0.25">
      <c r="H5877" s="155"/>
      <c r="I5877" s="151"/>
      <c r="J5877" s="152"/>
      <c r="K5877" s="153"/>
      <c r="L5877" s="153"/>
      <c r="M5877" s="153"/>
      <c r="N5877" s="153"/>
      <c r="O5877" s="153"/>
      <c r="P5877" s="153"/>
      <c r="Q5877" s="153"/>
      <c r="R5877" s="153"/>
      <c r="S5877" s="152"/>
      <c r="T5877" s="153"/>
      <c r="X5877" s="69" t="str">
        <f t="shared" si="186"/>
        <v/>
      </c>
      <c r="Y5877" s="69" t="str">
        <f t="shared" si="187"/>
        <v/>
      </c>
    </row>
    <row r="5878" spans="8:25" x14ac:dyDescent="0.25">
      <c r="H5878" s="155"/>
      <c r="I5878" s="151"/>
      <c r="J5878" s="152"/>
      <c r="K5878" s="153"/>
      <c r="L5878" s="153"/>
      <c r="M5878" s="153"/>
      <c r="N5878" s="153"/>
      <c r="O5878" s="153"/>
      <c r="P5878" s="153"/>
      <c r="Q5878" s="153"/>
      <c r="R5878" s="153"/>
      <c r="S5878" s="152"/>
      <c r="T5878" s="153"/>
      <c r="X5878" s="69" t="str">
        <f t="shared" si="186"/>
        <v/>
      </c>
      <c r="Y5878" s="69" t="str">
        <f t="shared" si="187"/>
        <v/>
      </c>
    </row>
    <row r="5879" spans="8:25" x14ac:dyDescent="0.25">
      <c r="H5879" s="155"/>
      <c r="I5879" s="151"/>
      <c r="J5879" s="152"/>
      <c r="K5879" s="153"/>
      <c r="L5879" s="153"/>
      <c r="M5879" s="153"/>
      <c r="N5879" s="153"/>
      <c r="O5879" s="153"/>
      <c r="P5879" s="153"/>
      <c r="Q5879" s="153"/>
      <c r="R5879" s="153"/>
      <c r="S5879" s="152"/>
      <c r="T5879" s="153"/>
      <c r="X5879" s="69" t="str">
        <f t="shared" si="186"/>
        <v/>
      </c>
      <c r="Y5879" s="69" t="str">
        <f t="shared" si="187"/>
        <v/>
      </c>
    </row>
    <row r="5880" spans="8:25" x14ac:dyDescent="0.25">
      <c r="H5880" s="155"/>
      <c r="I5880" s="151"/>
      <c r="J5880" s="152"/>
      <c r="K5880" s="153"/>
      <c r="L5880" s="153"/>
      <c r="M5880" s="153"/>
      <c r="N5880" s="153"/>
      <c r="O5880" s="153"/>
      <c r="P5880" s="153"/>
      <c r="Q5880" s="153"/>
      <c r="R5880" s="153"/>
      <c r="S5880" s="152"/>
      <c r="T5880" s="153"/>
      <c r="X5880" s="69" t="str">
        <f t="shared" si="186"/>
        <v/>
      </c>
      <c r="Y5880" s="69" t="str">
        <f t="shared" si="187"/>
        <v/>
      </c>
    </row>
    <row r="5881" spans="8:25" x14ac:dyDescent="0.25">
      <c r="H5881" s="155"/>
      <c r="I5881" s="151"/>
      <c r="J5881" s="152"/>
      <c r="K5881" s="153"/>
      <c r="L5881" s="153"/>
      <c r="M5881" s="153"/>
      <c r="N5881" s="153"/>
      <c r="O5881" s="153"/>
      <c r="P5881" s="153"/>
      <c r="Q5881" s="153"/>
      <c r="R5881" s="153"/>
      <c r="S5881" s="152"/>
      <c r="T5881" s="153"/>
      <c r="X5881" s="69" t="str">
        <f t="shared" si="186"/>
        <v/>
      </c>
      <c r="Y5881" s="69" t="str">
        <f t="shared" si="187"/>
        <v/>
      </c>
    </row>
    <row r="5882" spans="8:25" x14ac:dyDescent="0.25">
      <c r="H5882" s="155"/>
      <c r="I5882" s="151"/>
      <c r="J5882" s="152"/>
      <c r="K5882" s="153"/>
      <c r="L5882" s="153"/>
      <c r="M5882" s="153"/>
      <c r="N5882" s="153"/>
      <c r="O5882" s="153"/>
      <c r="P5882" s="153"/>
      <c r="Q5882" s="153"/>
      <c r="R5882" s="153"/>
      <c r="S5882" s="152"/>
      <c r="T5882" s="153"/>
      <c r="X5882" s="69" t="str">
        <f t="shared" si="186"/>
        <v/>
      </c>
      <c r="Y5882" s="69" t="str">
        <f t="shared" si="187"/>
        <v/>
      </c>
    </row>
    <row r="5883" spans="8:25" x14ac:dyDescent="0.25">
      <c r="H5883" s="155"/>
      <c r="I5883" s="151"/>
      <c r="J5883" s="152"/>
      <c r="K5883" s="153"/>
      <c r="L5883" s="153"/>
      <c r="M5883" s="153"/>
      <c r="N5883" s="153"/>
      <c r="O5883" s="153"/>
      <c r="P5883" s="153"/>
      <c r="Q5883" s="153"/>
      <c r="R5883" s="153"/>
      <c r="S5883" s="152"/>
      <c r="T5883" s="153"/>
      <c r="X5883" s="69" t="str">
        <f t="shared" si="186"/>
        <v/>
      </c>
      <c r="Y5883" s="69" t="str">
        <f t="shared" si="187"/>
        <v/>
      </c>
    </row>
    <row r="5884" spans="8:25" x14ac:dyDescent="0.25">
      <c r="H5884" s="155"/>
      <c r="I5884" s="151"/>
      <c r="J5884" s="152"/>
      <c r="K5884" s="153"/>
      <c r="L5884" s="153"/>
      <c r="M5884" s="153"/>
      <c r="N5884" s="153"/>
      <c r="O5884" s="153"/>
      <c r="P5884" s="153"/>
      <c r="Q5884" s="153"/>
      <c r="R5884" s="153"/>
      <c r="S5884" s="152"/>
      <c r="T5884" s="153"/>
      <c r="X5884" s="69" t="str">
        <f t="shared" si="186"/>
        <v/>
      </c>
      <c r="Y5884" s="69" t="str">
        <f t="shared" si="187"/>
        <v/>
      </c>
    </row>
    <row r="5885" spans="8:25" x14ac:dyDescent="0.25">
      <c r="H5885" s="155"/>
      <c r="I5885" s="151"/>
      <c r="J5885" s="152"/>
      <c r="K5885" s="153"/>
      <c r="L5885" s="153"/>
      <c r="M5885" s="153"/>
      <c r="N5885" s="153"/>
      <c r="O5885" s="153"/>
      <c r="P5885" s="153"/>
      <c r="Q5885" s="153"/>
      <c r="R5885" s="153"/>
      <c r="S5885" s="152"/>
      <c r="T5885" s="153"/>
      <c r="X5885" s="69" t="str">
        <f t="shared" si="186"/>
        <v/>
      </c>
      <c r="Y5885" s="69" t="str">
        <f t="shared" si="187"/>
        <v/>
      </c>
    </row>
    <row r="5886" spans="8:25" x14ac:dyDescent="0.25">
      <c r="H5886" s="155"/>
      <c r="I5886" s="151"/>
      <c r="J5886" s="152"/>
      <c r="K5886" s="153"/>
      <c r="L5886" s="153"/>
      <c r="M5886" s="153"/>
      <c r="N5886" s="153"/>
      <c r="O5886" s="153"/>
      <c r="P5886" s="153"/>
      <c r="Q5886" s="153"/>
      <c r="R5886" s="153"/>
      <c r="S5886" s="152"/>
      <c r="T5886" s="153"/>
      <c r="X5886" s="69" t="str">
        <f t="shared" si="186"/>
        <v/>
      </c>
      <c r="Y5886" s="69" t="str">
        <f t="shared" si="187"/>
        <v/>
      </c>
    </row>
    <row r="5887" spans="8:25" x14ac:dyDescent="0.25">
      <c r="H5887" s="155"/>
      <c r="I5887" s="151"/>
      <c r="J5887" s="152"/>
      <c r="K5887" s="153"/>
      <c r="L5887" s="153"/>
      <c r="M5887" s="153"/>
      <c r="N5887" s="153"/>
      <c r="O5887" s="153"/>
      <c r="P5887" s="153"/>
      <c r="Q5887" s="153"/>
      <c r="R5887" s="153"/>
      <c r="S5887" s="152"/>
      <c r="T5887" s="153"/>
      <c r="X5887" s="69" t="str">
        <f t="shared" si="186"/>
        <v/>
      </c>
      <c r="Y5887" s="69" t="str">
        <f t="shared" si="187"/>
        <v/>
      </c>
    </row>
    <row r="5888" spans="8:25" x14ac:dyDescent="0.25">
      <c r="H5888" s="155"/>
      <c r="I5888" s="151"/>
      <c r="J5888" s="152"/>
      <c r="K5888" s="153"/>
      <c r="L5888" s="153"/>
      <c r="M5888" s="153"/>
      <c r="N5888" s="153"/>
      <c r="O5888" s="153"/>
      <c r="P5888" s="153"/>
      <c r="Q5888" s="153"/>
      <c r="R5888" s="153"/>
      <c r="S5888" s="152"/>
      <c r="T5888" s="153"/>
      <c r="X5888" s="69" t="str">
        <f t="shared" si="186"/>
        <v/>
      </c>
      <c r="Y5888" s="69" t="str">
        <f t="shared" si="187"/>
        <v/>
      </c>
    </row>
    <row r="5889" spans="8:25" x14ac:dyDescent="0.25">
      <c r="H5889" s="155"/>
      <c r="I5889" s="151"/>
      <c r="J5889" s="152"/>
      <c r="K5889" s="153"/>
      <c r="L5889" s="153"/>
      <c r="M5889" s="153"/>
      <c r="N5889" s="153"/>
      <c r="O5889" s="153"/>
      <c r="P5889" s="153"/>
      <c r="Q5889" s="153"/>
      <c r="R5889" s="153"/>
      <c r="S5889" s="152"/>
      <c r="T5889" s="153"/>
      <c r="X5889" s="69" t="str">
        <f t="shared" si="186"/>
        <v/>
      </c>
      <c r="Y5889" s="69" t="str">
        <f t="shared" si="187"/>
        <v/>
      </c>
    </row>
    <row r="5890" spans="8:25" x14ac:dyDescent="0.25">
      <c r="H5890" s="155"/>
      <c r="I5890" s="151"/>
      <c r="J5890" s="152"/>
      <c r="K5890" s="153"/>
      <c r="L5890" s="153"/>
      <c r="M5890" s="153"/>
      <c r="N5890" s="153"/>
      <c r="O5890" s="153"/>
      <c r="P5890" s="153"/>
      <c r="Q5890" s="153"/>
      <c r="R5890" s="153"/>
      <c r="S5890" s="152"/>
      <c r="T5890" s="153"/>
      <c r="X5890" s="69" t="str">
        <f t="shared" ref="X5890:X5953" si="188">IF(W5890&lt;&gt;"",W5890-I5890,"")</f>
        <v/>
      </c>
      <c r="Y5890" s="69" t="str">
        <f t="shared" si="187"/>
        <v/>
      </c>
    </row>
    <row r="5891" spans="8:25" x14ac:dyDescent="0.25">
      <c r="H5891" s="155"/>
      <c r="I5891" s="151"/>
      <c r="J5891" s="152"/>
      <c r="K5891" s="153"/>
      <c r="L5891" s="153"/>
      <c r="M5891" s="153"/>
      <c r="N5891" s="153"/>
      <c r="O5891" s="153"/>
      <c r="P5891" s="153"/>
      <c r="Q5891" s="153"/>
      <c r="R5891" s="153"/>
      <c r="S5891" s="152"/>
      <c r="T5891" s="153"/>
      <c r="X5891" s="69" t="str">
        <f t="shared" si="188"/>
        <v/>
      </c>
      <c r="Y5891" s="69" t="str">
        <f t="shared" ref="Y5891:Y5954" si="189">IF(X5891&lt;&gt;"",IF(X5891&lt;365,"&lt; 1 year",IF(X5891&lt;730,"1-2",IF(X5891&lt;1095,"2-3",IF(X5891&lt;1460,"3-4",IF(X5891&lt;1825,"4-5","5+"))))),"")</f>
        <v/>
      </c>
    </row>
    <row r="5892" spans="8:25" x14ac:dyDescent="0.25">
      <c r="H5892" s="155"/>
      <c r="I5892" s="151"/>
      <c r="J5892" s="152"/>
      <c r="K5892" s="153"/>
      <c r="L5892" s="153"/>
      <c r="M5892" s="153"/>
      <c r="N5892" s="153"/>
      <c r="O5892" s="153"/>
      <c r="P5892" s="153"/>
      <c r="Q5892" s="153"/>
      <c r="R5892" s="153"/>
      <c r="S5892" s="152"/>
      <c r="T5892" s="153"/>
      <c r="X5892" s="69" t="str">
        <f t="shared" si="188"/>
        <v/>
      </c>
      <c r="Y5892" s="69" t="str">
        <f t="shared" si="189"/>
        <v/>
      </c>
    </row>
    <row r="5893" spans="8:25" x14ac:dyDescent="0.25">
      <c r="H5893" s="155"/>
      <c r="I5893" s="151"/>
      <c r="J5893" s="152"/>
      <c r="K5893" s="153"/>
      <c r="L5893" s="153"/>
      <c r="M5893" s="153"/>
      <c r="N5893" s="153"/>
      <c r="O5893" s="153"/>
      <c r="P5893" s="153"/>
      <c r="Q5893" s="153"/>
      <c r="R5893" s="153"/>
      <c r="S5893" s="152"/>
      <c r="T5893" s="153"/>
      <c r="X5893" s="69" t="str">
        <f t="shared" si="188"/>
        <v/>
      </c>
      <c r="Y5893" s="69" t="str">
        <f t="shared" si="189"/>
        <v/>
      </c>
    </row>
    <row r="5894" spans="8:25" x14ac:dyDescent="0.25">
      <c r="H5894" s="155"/>
      <c r="I5894" s="151"/>
      <c r="J5894" s="152"/>
      <c r="K5894" s="153"/>
      <c r="L5894" s="153"/>
      <c r="M5894" s="153"/>
      <c r="N5894" s="153"/>
      <c r="O5894" s="153"/>
      <c r="P5894" s="153"/>
      <c r="Q5894" s="153"/>
      <c r="R5894" s="153"/>
      <c r="S5894" s="152"/>
      <c r="T5894" s="153"/>
      <c r="X5894" s="69" t="str">
        <f t="shared" si="188"/>
        <v/>
      </c>
      <c r="Y5894" s="69" t="str">
        <f t="shared" si="189"/>
        <v/>
      </c>
    </row>
    <row r="5895" spans="8:25" x14ac:dyDescent="0.25">
      <c r="H5895" s="155"/>
      <c r="I5895" s="151"/>
      <c r="J5895" s="152"/>
      <c r="K5895" s="153"/>
      <c r="L5895" s="153"/>
      <c r="M5895" s="153"/>
      <c r="N5895" s="153"/>
      <c r="O5895" s="153"/>
      <c r="P5895" s="153"/>
      <c r="Q5895" s="153"/>
      <c r="R5895" s="153"/>
      <c r="S5895" s="152"/>
      <c r="T5895" s="153"/>
      <c r="X5895" s="69" t="str">
        <f t="shared" si="188"/>
        <v/>
      </c>
      <c r="Y5895" s="69" t="str">
        <f t="shared" si="189"/>
        <v/>
      </c>
    </row>
    <row r="5896" spans="8:25" x14ac:dyDescent="0.25">
      <c r="H5896" s="155"/>
      <c r="I5896" s="151"/>
      <c r="J5896" s="152"/>
      <c r="K5896" s="153"/>
      <c r="L5896" s="153"/>
      <c r="M5896" s="153"/>
      <c r="N5896" s="153"/>
      <c r="O5896" s="153"/>
      <c r="P5896" s="153"/>
      <c r="Q5896" s="153"/>
      <c r="R5896" s="153"/>
      <c r="S5896" s="152"/>
      <c r="T5896" s="153"/>
      <c r="X5896" s="69" t="str">
        <f t="shared" si="188"/>
        <v/>
      </c>
      <c r="Y5896" s="69" t="str">
        <f t="shared" si="189"/>
        <v/>
      </c>
    </row>
    <row r="5897" spans="8:25" x14ac:dyDescent="0.25">
      <c r="H5897" s="155"/>
      <c r="I5897" s="151"/>
      <c r="J5897" s="152"/>
      <c r="K5897" s="153"/>
      <c r="L5897" s="153"/>
      <c r="M5897" s="153"/>
      <c r="N5897" s="153"/>
      <c r="O5897" s="153"/>
      <c r="P5897" s="153"/>
      <c r="Q5897" s="153"/>
      <c r="R5897" s="153"/>
      <c r="S5897" s="152"/>
      <c r="T5897" s="153"/>
      <c r="X5897" s="69" t="str">
        <f t="shared" si="188"/>
        <v/>
      </c>
      <c r="Y5897" s="69" t="str">
        <f t="shared" si="189"/>
        <v/>
      </c>
    </row>
    <row r="5898" spans="8:25" x14ac:dyDescent="0.25">
      <c r="H5898" s="155"/>
      <c r="I5898" s="151"/>
      <c r="J5898" s="152"/>
      <c r="K5898" s="153"/>
      <c r="L5898" s="153"/>
      <c r="M5898" s="153"/>
      <c r="N5898" s="153"/>
      <c r="O5898" s="153"/>
      <c r="P5898" s="153"/>
      <c r="Q5898" s="153"/>
      <c r="R5898" s="153"/>
      <c r="S5898" s="152"/>
      <c r="T5898" s="153"/>
      <c r="X5898" s="69" t="str">
        <f t="shared" si="188"/>
        <v/>
      </c>
      <c r="Y5898" s="69" t="str">
        <f t="shared" si="189"/>
        <v/>
      </c>
    </row>
    <row r="5899" spans="8:25" x14ac:dyDescent="0.25">
      <c r="H5899" s="155"/>
      <c r="I5899" s="151"/>
      <c r="J5899" s="152"/>
      <c r="K5899" s="153"/>
      <c r="L5899" s="153"/>
      <c r="M5899" s="153"/>
      <c r="N5899" s="153"/>
      <c r="O5899" s="153"/>
      <c r="P5899" s="153"/>
      <c r="Q5899" s="153"/>
      <c r="R5899" s="153"/>
      <c r="S5899" s="152"/>
      <c r="T5899" s="153"/>
      <c r="X5899" s="69" t="str">
        <f t="shared" si="188"/>
        <v/>
      </c>
      <c r="Y5899" s="69" t="str">
        <f t="shared" si="189"/>
        <v/>
      </c>
    </row>
    <row r="5900" spans="8:25" x14ac:dyDescent="0.25">
      <c r="H5900" s="155"/>
      <c r="I5900" s="151"/>
      <c r="J5900" s="152"/>
      <c r="K5900" s="153"/>
      <c r="L5900" s="153"/>
      <c r="M5900" s="153"/>
      <c r="N5900" s="153"/>
      <c r="O5900" s="153"/>
      <c r="P5900" s="153"/>
      <c r="Q5900" s="153"/>
      <c r="R5900" s="153"/>
      <c r="S5900" s="152"/>
      <c r="T5900" s="153"/>
      <c r="X5900" s="69" t="str">
        <f t="shared" si="188"/>
        <v/>
      </c>
      <c r="Y5900" s="69" t="str">
        <f t="shared" si="189"/>
        <v/>
      </c>
    </row>
    <row r="5901" spans="8:25" x14ac:dyDescent="0.25">
      <c r="H5901" s="155"/>
      <c r="I5901" s="151"/>
      <c r="J5901" s="152"/>
      <c r="K5901" s="153"/>
      <c r="L5901" s="153"/>
      <c r="M5901" s="153"/>
      <c r="N5901" s="153"/>
      <c r="O5901" s="153"/>
      <c r="P5901" s="153"/>
      <c r="Q5901" s="153"/>
      <c r="R5901" s="153"/>
      <c r="S5901" s="152"/>
      <c r="T5901" s="153"/>
      <c r="X5901" s="69" t="str">
        <f t="shared" si="188"/>
        <v/>
      </c>
      <c r="Y5901" s="69" t="str">
        <f t="shared" si="189"/>
        <v/>
      </c>
    </row>
    <row r="5902" spans="8:25" x14ac:dyDescent="0.25">
      <c r="H5902" s="155"/>
      <c r="I5902" s="151"/>
      <c r="J5902" s="152"/>
      <c r="K5902" s="153"/>
      <c r="L5902" s="153"/>
      <c r="M5902" s="153"/>
      <c r="N5902" s="153"/>
      <c r="O5902" s="153"/>
      <c r="P5902" s="153"/>
      <c r="Q5902" s="153"/>
      <c r="R5902" s="153"/>
      <c r="S5902" s="152"/>
      <c r="T5902" s="153"/>
      <c r="X5902" s="69" t="str">
        <f t="shared" si="188"/>
        <v/>
      </c>
      <c r="Y5902" s="69" t="str">
        <f t="shared" si="189"/>
        <v/>
      </c>
    </row>
    <row r="5903" spans="8:25" x14ac:dyDescent="0.25">
      <c r="H5903" s="155"/>
      <c r="I5903" s="151"/>
      <c r="J5903" s="152"/>
      <c r="K5903" s="153"/>
      <c r="L5903" s="153"/>
      <c r="M5903" s="153"/>
      <c r="N5903" s="153"/>
      <c r="O5903" s="153"/>
      <c r="P5903" s="153"/>
      <c r="Q5903" s="153"/>
      <c r="R5903" s="153"/>
      <c r="S5903" s="152"/>
      <c r="T5903" s="153"/>
      <c r="X5903" s="69" t="str">
        <f t="shared" si="188"/>
        <v/>
      </c>
      <c r="Y5903" s="69" t="str">
        <f t="shared" si="189"/>
        <v/>
      </c>
    </row>
    <row r="5904" spans="8:25" x14ac:dyDescent="0.25">
      <c r="H5904" s="155"/>
      <c r="I5904" s="151"/>
      <c r="J5904" s="152"/>
      <c r="K5904" s="153"/>
      <c r="L5904" s="153"/>
      <c r="M5904" s="153"/>
      <c r="N5904" s="153"/>
      <c r="O5904" s="153"/>
      <c r="P5904" s="153"/>
      <c r="Q5904" s="153"/>
      <c r="R5904" s="153"/>
      <c r="S5904" s="152"/>
      <c r="T5904" s="153"/>
      <c r="X5904" s="69" t="str">
        <f t="shared" si="188"/>
        <v/>
      </c>
      <c r="Y5904" s="69" t="str">
        <f t="shared" si="189"/>
        <v/>
      </c>
    </row>
    <row r="5905" spans="8:25" x14ac:dyDescent="0.25">
      <c r="H5905" s="155"/>
      <c r="I5905" s="151"/>
      <c r="J5905" s="152"/>
      <c r="K5905" s="153"/>
      <c r="L5905" s="153"/>
      <c r="M5905" s="153"/>
      <c r="N5905" s="153"/>
      <c r="O5905" s="153"/>
      <c r="P5905" s="153"/>
      <c r="Q5905" s="153"/>
      <c r="R5905" s="153"/>
      <c r="S5905" s="152"/>
      <c r="T5905" s="153"/>
      <c r="X5905" s="69" t="str">
        <f t="shared" si="188"/>
        <v/>
      </c>
      <c r="Y5905" s="69" t="str">
        <f t="shared" si="189"/>
        <v/>
      </c>
    </row>
    <row r="5906" spans="8:25" x14ac:dyDescent="0.25">
      <c r="H5906" s="155"/>
      <c r="I5906" s="151"/>
      <c r="J5906" s="152"/>
      <c r="K5906" s="153"/>
      <c r="L5906" s="153"/>
      <c r="M5906" s="153"/>
      <c r="N5906" s="153"/>
      <c r="O5906" s="153"/>
      <c r="P5906" s="153"/>
      <c r="Q5906" s="153"/>
      <c r="R5906" s="153"/>
      <c r="S5906" s="152"/>
      <c r="T5906" s="153"/>
      <c r="X5906" s="69" t="str">
        <f t="shared" si="188"/>
        <v/>
      </c>
      <c r="Y5906" s="69" t="str">
        <f t="shared" si="189"/>
        <v/>
      </c>
    </row>
    <row r="5907" spans="8:25" x14ac:dyDescent="0.25">
      <c r="H5907" s="155"/>
      <c r="I5907" s="151"/>
      <c r="J5907" s="152"/>
      <c r="K5907" s="153"/>
      <c r="L5907" s="153"/>
      <c r="M5907" s="153"/>
      <c r="N5907" s="153"/>
      <c r="O5907" s="153"/>
      <c r="P5907" s="153"/>
      <c r="Q5907" s="153"/>
      <c r="R5907" s="153"/>
      <c r="S5907" s="152"/>
      <c r="T5907" s="153"/>
      <c r="X5907" s="69" t="str">
        <f t="shared" si="188"/>
        <v/>
      </c>
      <c r="Y5907" s="69" t="str">
        <f t="shared" si="189"/>
        <v/>
      </c>
    </row>
    <row r="5908" spans="8:25" x14ac:dyDescent="0.25">
      <c r="H5908" s="155"/>
      <c r="I5908" s="151"/>
      <c r="J5908" s="152"/>
      <c r="K5908" s="153"/>
      <c r="L5908" s="153"/>
      <c r="M5908" s="153"/>
      <c r="N5908" s="153"/>
      <c r="O5908" s="153"/>
      <c r="P5908" s="153"/>
      <c r="Q5908" s="153"/>
      <c r="R5908" s="153"/>
      <c r="S5908" s="152"/>
      <c r="T5908" s="153"/>
      <c r="X5908" s="69" t="str">
        <f t="shared" si="188"/>
        <v/>
      </c>
      <c r="Y5908" s="69" t="str">
        <f t="shared" si="189"/>
        <v/>
      </c>
    </row>
    <row r="5909" spans="8:25" x14ac:dyDescent="0.25">
      <c r="H5909" s="155"/>
      <c r="I5909" s="151"/>
      <c r="J5909" s="152"/>
      <c r="K5909" s="153"/>
      <c r="L5909" s="153"/>
      <c r="M5909" s="153"/>
      <c r="N5909" s="153"/>
      <c r="O5909" s="153"/>
      <c r="P5909" s="153"/>
      <c r="Q5909" s="153"/>
      <c r="R5909" s="153"/>
      <c r="S5909" s="152"/>
      <c r="T5909" s="153"/>
      <c r="X5909" s="69" t="str">
        <f t="shared" si="188"/>
        <v/>
      </c>
      <c r="Y5909" s="69" t="str">
        <f t="shared" si="189"/>
        <v/>
      </c>
    </row>
    <row r="5910" spans="8:25" x14ac:dyDescent="0.25">
      <c r="H5910" s="155"/>
      <c r="I5910" s="151"/>
      <c r="J5910" s="152"/>
      <c r="K5910" s="153"/>
      <c r="L5910" s="153"/>
      <c r="M5910" s="153"/>
      <c r="N5910" s="153"/>
      <c r="O5910" s="153"/>
      <c r="P5910" s="153"/>
      <c r="Q5910" s="153"/>
      <c r="R5910" s="153"/>
      <c r="S5910" s="152"/>
      <c r="T5910" s="153"/>
      <c r="X5910" s="69" t="str">
        <f t="shared" si="188"/>
        <v/>
      </c>
      <c r="Y5910" s="69" t="str">
        <f t="shared" si="189"/>
        <v/>
      </c>
    </row>
    <row r="5911" spans="8:25" x14ac:dyDescent="0.25">
      <c r="H5911" s="155"/>
      <c r="I5911" s="151"/>
      <c r="J5911" s="152"/>
      <c r="K5911" s="153"/>
      <c r="L5911" s="153"/>
      <c r="M5911" s="153"/>
      <c r="N5911" s="153"/>
      <c r="O5911" s="153"/>
      <c r="P5911" s="153"/>
      <c r="Q5911" s="153"/>
      <c r="R5911" s="153"/>
      <c r="S5911" s="152"/>
      <c r="T5911" s="153"/>
      <c r="X5911" s="69" t="str">
        <f t="shared" si="188"/>
        <v/>
      </c>
      <c r="Y5911" s="69" t="str">
        <f t="shared" si="189"/>
        <v/>
      </c>
    </row>
    <row r="5912" spans="8:25" x14ac:dyDescent="0.25">
      <c r="H5912" s="155"/>
      <c r="I5912" s="151"/>
      <c r="J5912" s="152"/>
      <c r="K5912" s="153"/>
      <c r="L5912" s="153"/>
      <c r="M5912" s="153"/>
      <c r="N5912" s="153"/>
      <c r="O5912" s="153"/>
      <c r="P5912" s="153"/>
      <c r="Q5912" s="153"/>
      <c r="R5912" s="153"/>
      <c r="S5912" s="152"/>
      <c r="T5912" s="153"/>
      <c r="X5912" s="69" t="str">
        <f t="shared" si="188"/>
        <v/>
      </c>
      <c r="Y5912" s="69" t="str">
        <f t="shared" si="189"/>
        <v/>
      </c>
    </row>
    <row r="5913" spans="8:25" x14ac:dyDescent="0.25">
      <c r="H5913" s="155"/>
      <c r="I5913" s="151"/>
      <c r="J5913" s="152"/>
      <c r="K5913" s="153"/>
      <c r="L5913" s="153"/>
      <c r="M5913" s="153"/>
      <c r="N5913" s="153"/>
      <c r="O5913" s="153"/>
      <c r="P5913" s="153"/>
      <c r="Q5913" s="153"/>
      <c r="R5913" s="153"/>
      <c r="S5913" s="152"/>
      <c r="T5913" s="153"/>
      <c r="X5913" s="69" t="str">
        <f t="shared" si="188"/>
        <v/>
      </c>
      <c r="Y5913" s="69" t="str">
        <f t="shared" si="189"/>
        <v/>
      </c>
    </row>
    <row r="5914" spans="8:25" x14ac:dyDescent="0.25">
      <c r="H5914" s="155"/>
      <c r="I5914" s="151"/>
      <c r="J5914" s="152"/>
      <c r="K5914" s="153"/>
      <c r="L5914" s="153"/>
      <c r="M5914" s="153"/>
      <c r="N5914" s="153"/>
      <c r="O5914" s="153"/>
      <c r="P5914" s="153"/>
      <c r="Q5914" s="153"/>
      <c r="R5914" s="153"/>
      <c r="S5914" s="152"/>
      <c r="T5914" s="153"/>
      <c r="X5914" s="69" t="str">
        <f t="shared" si="188"/>
        <v/>
      </c>
      <c r="Y5914" s="69" t="str">
        <f t="shared" si="189"/>
        <v/>
      </c>
    </row>
    <row r="5915" spans="8:25" x14ac:dyDescent="0.25">
      <c r="H5915" s="155"/>
      <c r="I5915" s="151"/>
      <c r="J5915" s="152"/>
      <c r="K5915" s="153"/>
      <c r="L5915" s="153"/>
      <c r="M5915" s="153"/>
      <c r="N5915" s="153"/>
      <c r="O5915" s="153"/>
      <c r="P5915" s="153"/>
      <c r="Q5915" s="153"/>
      <c r="R5915" s="153"/>
      <c r="S5915" s="152"/>
      <c r="T5915" s="153"/>
      <c r="X5915" s="69" t="str">
        <f t="shared" si="188"/>
        <v/>
      </c>
      <c r="Y5915" s="69" t="str">
        <f t="shared" si="189"/>
        <v/>
      </c>
    </row>
    <row r="5916" spans="8:25" x14ac:dyDescent="0.25">
      <c r="H5916" s="155"/>
      <c r="I5916" s="151"/>
      <c r="J5916" s="152"/>
      <c r="K5916" s="153"/>
      <c r="L5916" s="153"/>
      <c r="M5916" s="153"/>
      <c r="N5916" s="153"/>
      <c r="O5916" s="153"/>
      <c r="P5916" s="153"/>
      <c r="Q5916" s="153"/>
      <c r="R5916" s="153"/>
      <c r="S5916" s="152"/>
      <c r="T5916" s="153"/>
      <c r="X5916" s="69" t="str">
        <f t="shared" si="188"/>
        <v/>
      </c>
      <c r="Y5916" s="69" t="str">
        <f t="shared" si="189"/>
        <v/>
      </c>
    </row>
    <row r="5917" spans="8:25" x14ac:dyDescent="0.25">
      <c r="H5917" s="155"/>
      <c r="I5917" s="151"/>
      <c r="J5917" s="152"/>
      <c r="K5917" s="153"/>
      <c r="L5917" s="153"/>
      <c r="M5917" s="153"/>
      <c r="N5917" s="153"/>
      <c r="O5917" s="153"/>
      <c r="P5917" s="153"/>
      <c r="Q5917" s="153"/>
      <c r="R5917" s="153"/>
      <c r="S5917" s="152"/>
      <c r="T5917" s="153"/>
      <c r="X5917" s="69" t="str">
        <f t="shared" si="188"/>
        <v/>
      </c>
      <c r="Y5917" s="69" t="str">
        <f t="shared" si="189"/>
        <v/>
      </c>
    </row>
    <row r="5918" spans="8:25" x14ac:dyDescent="0.25">
      <c r="H5918" s="155"/>
      <c r="I5918" s="151"/>
      <c r="J5918" s="152"/>
      <c r="K5918" s="153"/>
      <c r="L5918" s="153"/>
      <c r="M5918" s="153"/>
      <c r="N5918" s="153"/>
      <c r="O5918" s="153"/>
      <c r="P5918" s="153"/>
      <c r="Q5918" s="153"/>
      <c r="R5918" s="153"/>
      <c r="S5918" s="152"/>
      <c r="T5918" s="153"/>
      <c r="X5918" s="69" t="str">
        <f t="shared" si="188"/>
        <v/>
      </c>
      <c r="Y5918" s="69" t="str">
        <f t="shared" si="189"/>
        <v/>
      </c>
    </row>
    <row r="5919" spans="8:25" x14ac:dyDescent="0.25">
      <c r="H5919" s="155"/>
      <c r="I5919" s="151"/>
      <c r="J5919" s="152"/>
      <c r="K5919" s="153"/>
      <c r="L5919" s="153"/>
      <c r="M5919" s="153"/>
      <c r="N5919" s="153"/>
      <c r="O5919" s="153"/>
      <c r="P5919" s="153"/>
      <c r="Q5919" s="153"/>
      <c r="R5919" s="153"/>
      <c r="S5919" s="152"/>
      <c r="T5919" s="153"/>
      <c r="X5919" s="69" t="str">
        <f t="shared" si="188"/>
        <v/>
      </c>
      <c r="Y5919" s="69" t="str">
        <f t="shared" si="189"/>
        <v/>
      </c>
    </row>
    <row r="5920" spans="8:25" x14ac:dyDescent="0.25">
      <c r="H5920" s="155"/>
      <c r="I5920" s="151"/>
      <c r="J5920" s="152"/>
      <c r="K5920" s="153"/>
      <c r="L5920" s="153"/>
      <c r="M5920" s="153"/>
      <c r="N5920" s="153"/>
      <c r="O5920" s="153"/>
      <c r="P5920" s="153"/>
      <c r="Q5920" s="153"/>
      <c r="R5920" s="153"/>
      <c r="S5920" s="152"/>
      <c r="T5920" s="153"/>
      <c r="X5920" s="69" t="str">
        <f t="shared" si="188"/>
        <v/>
      </c>
      <c r="Y5920" s="69" t="str">
        <f t="shared" si="189"/>
        <v/>
      </c>
    </row>
    <row r="5921" spans="8:25" x14ac:dyDescent="0.25">
      <c r="H5921" s="155"/>
      <c r="I5921" s="151"/>
      <c r="J5921" s="152"/>
      <c r="K5921" s="153"/>
      <c r="L5921" s="153"/>
      <c r="M5921" s="153"/>
      <c r="N5921" s="153"/>
      <c r="O5921" s="153"/>
      <c r="P5921" s="153"/>
      <c r="Q5921" s="153"/>
      <c r="R5921" s="153"/>
      <c r="S5921" s="152"/>
      <c r="T5921" s="153"/>
      <c r="X5921" s="69" t="str">
        <f t="shared" si="188"/>
        <v/>
      </c>
      <c r="Y5921" s="69" t="str">
        <f t="shared" si="189"/>
        <v/>
      </c>
    </row>
    <row r="5922" spans="8:25" x14ac:dyDescent="0.25">
      <c r="H5922" s="155"/>
      <c r="I5922" s="151"/>
      <c r="J5922" s="152"/>
      <c r="K5922" s="153"/>
      <c r="L5922" s="153"/>
      <c r="M5922" s="153"/>
      <c r="N5922" s="153"/>
      <c r="O5922" s="153"/>
      <c r="P5922" s="153"/>
      <c r="Q5922" s="153"/>
      <c r="R5922" s="153"/>
      <c r="S5922" s="152"/>
      <c r="T5922" s="153"/>
      <c r="X5922" s="69" t="str">
        <f t="shared" si="188"/>
        <v/>
      </c>
      <c r="Y5922" s="69" t="str">
        <f t="shared" si="189"/>
        <v/>
      </c>
    </row>
    <row r="5923" spans="8:25" x14ac:dyDescent="0.25">
      <c r="H5923" s="155"/>
      <c r="I5923" s="151"/>
      <c r="J5923" s="152"/>
      <c r="K5923" s="153"/>
      <c r="L5923" s="153"/>
      <c r="M5923" s="153"/>
      <c r="N5923" s="153"/>
      <c r="O5923" s="153"/>
      <c r="P5923" s="153"/>
      <c r="Q5923" s="153"/>
      <c r="R5923" s="153"/>
      <c r="S5923" s="152"/>
      <c r="T5923" s="153"/>
      <c r="X5923" s="69" t="str">
        <f t="shared" si="188"/>
        <v/>
      </c>
      <c r="Y5923" s="69" t="str">
        <f t="shared" si="189"/>
        <v/>
      </c>
    </row>
    <row r="5924" spans="8:25" x14ac:dyDescent="0.25">
      <c r="H5924" s="155"/>
      <c r="I5924" s="151"/>
      <c r="J5924" s="152"/>
      <c r="K5924" s="153"/>
      <c r="L5924" s="153"/>
      <c r="M5924" s="153"/>
      <c r="N5924" s="153"/>
      <c r="O5924" s="153"/>
      <c r="P5924" s="153"/>
      <c r="Q5924" s="153"/>
      <c r="R5924" s="153"/>
      <c r="S5924" s="152"/>
      <c r="T5924" s="153"/>
      <c r="X5924" s="69" t="str">
        <f t="shared" si="188"/>
        <v/>
      </c>
      <c r="Y5924" s="69" t="str">
        <f t="shared" si="189"/>
        <v/>
      </c>
    </row>
    <row r="5925" spans="8:25" x14ac:dyDescent="0.25">
      <c r="H5925" s="155"/>
      <c r="I5925" s="151"/>
      <c r="J5925" s="152"/>
      <c r="K5925" s="153"/>
      <c r="L5925" s="153"/>
      <c r="M5925" s="153"/>
      <c r="N5925" s="153"/>
      <c r="O5925" s="153"/>
      <c r="P5925" s="153"/>
      <c r="Q5925" s="153"/>
      <c r="R5925" s="153"/>
      <c r="S5925" s="152"/>
      <c r="T5925" s="153"/>
      <c r="X5925" s="69" t="str">
        <f t="shared" si="188"/>
        <v/>
      </c>
      <c r="Y5925" s="69" t="str">
        <f t="shared" si="189"/>
        <v/>
      </c>
    </row>
    <row r="5926" spans="8:25" x14ac:dyDescent="0.25">
      <c r="H5926" s="155"/>
      <c r="I5926" s="151"/>
      <c r="J5926" s="152"/>
      <c r="K5926" s="153"/>
      <c r="L5926" s="153"/>
      <c r="M5926" s="153"/>
      <c r="N5926" s="153"/>
      <c r="O5926" s="153"/>
      <c r="P5926" s="153"/>
      <c r="Q5926" s="153"/>
      <c r="R5926" s="153"/>
      <c r="S5926" s="152"/>
      <c r="T5926" s="153"/>
      <c r="X5926" s="69" t="str">
        <f t="shared" si="188"/>
        <v/>
      </c>
      <c r="Y5926" s="69" t="str">
        <f t="shared" si="189"/>
        <v/>
      </c>
    </row>
    <row r="5927" spans="8:25" x14ac:dyDescent="0.25">
      <c r="H5927" s="155"/>
      <c r="I5927" s="151"/>
      <c r="J5927" s="152"/>
      <c r="K5927" s="153"/>
      <c r="L5927" s="153"/>
      <c r="M5927" s="153"/>
      <c r="N5927" s="153"/>
      <c r="O5927" s="153"/>
      <c r="P5927" s="153"/>
      <c r="Q5927" s="153"/>
      <c r="R5927" s="153"/>
      <c r="S5927" s="152"/>
      <c r="T5927" s="153"/>
      <c r="X5927" s="69" t="str">
        <f t="shared" si="188"/>
        <v/>
      </c>
      <c r="Y5927" s="69" t="str">
        <f t="shared" si="189"/>
        <v/>
      </c>
    </row>
    <row r="5928" spans="8:25" x14ac:dyDescent="0.25">
      <c r="H5928" s="155"/>
      <c r="I5928" s="151"/>
      <c r="J5928" s="152"/>
      <c r="K5928" s="153"/>
      <c r="L5928" s="153"/>
      <c r="M5928" s="153"/>
      <c r="N5928" s="153"/>
      <c r="O5928" s="153"/>
      <c r="P5928" s="153"/>
      <c r="Q5928" s="153"/>
      <c r="R5928" s="153"/>
      <c r="S5928" s="152"/>
      <c r="T5928" s="153"/>
      <c r="X5928" s="69" t="str">
        <f t="shared" si="188"/>
        <v/>
      </c>
      <c r="Y5928" s="69" t="str">
        <f t="shared" si="189"/>
        <v/>
      </c>
    </row>
    <row r="5929" spans="8:25" x14ac:dyDescent="0.25">
      <c r="H5929" s="155"/>
      <c r="I5929" s="151"/>
      <c r="J5929" s="152"/>
      <c r="K5929" s="153"/>
      <c r="L5929" s="153"/>
      <c r="M5929" s="153"/>
      <c r="N5929" s="153"/>
      <c r="O5929" s="153"/>
      <c r="P5929" s="153"/>
      <c r="Q5929" s="153"/>
      <c r="R5929" s="153"/>
      <c r="S5929" s="152"/>
      <c r="T5929" s="153"/>
      <c r="X5929" s="69" t="str">
        <f t="shared" si="188"/>
        <v/>
      </c>
      <c r="Y5929" s="69" t="str">
        <f t="shared" si="189"/>
        <v/>
      </c>
    </row>
    <row r="5930" spans="8:25" x14ac:dyDescent="0.25">
      <c r="H5930" s="155"/>
      <c r="I5930" s="151"/>
      <c r="J5930" s="152"/>
      <c r="K5930" s="153"/>
      <c r="L5930" s="153"/>
      <c r="M5930" s="153"/>
      <c r="N5930" s="153"/>
      <c r="O5930" s="153"/>
      <c r="P5930" s="153"/>
      <c r="Q5930" s="153"/>
      <c r="R5930" s="153"/>
      <c r="S5930" s="152"/>
      <c r="T5930" s="153"/>
      <c r="X5930" s="69" t="str">
        <f t="shared" si="188"/>
        <v/>
      </c>
      <c r="Y5930" s="69" t="str">
        <f t="shared" si="189"/>
        <v/>
      </c>
    </row>
    <row r="5931" spans="8:25" x14ac:dyDescent="0.25">
      <c r="H5931" s="155"/>
      <c r="I5931" s="151"/>
      <c r="J5931" s="152"/>
      <c r="K5931" s="153"/>
      <c r="L5931" s="153"/>
      <c r="M5931" s="153"/>
      <c r="N5931" s="153"/>
      <c r="O5931" s="153"/>
      <c r="P5931" s="153"/>
      <c r="Q5931" s="153"/>
      <c r="R5931" s="153"/>
      <c r="S5931" s="152"/>
      <c r="T5931" s="153"/>
      <c r="X5931" s="69" t="str">
        <f t="shared" si="188"/>
        <v/>
      </c>
      <c r="Y5931" s="69" t="str">
        <f t="shared" si="189"/>
        <v/>
      </c>
    </row>
    <row r="5932" spans="8:25" x14ac:dyDescent="0.25">
      <c r="H5932" s="155"/>
      <c r="I5932" s="151"/>
      <c r="J5932" s="152"/>
      <c r="K5932" s="153"/>
      <c r="L5932" s="153"/>
      <c r="M5932" s="153"/>
      <c r="N5932" s="153"/>
      <c r="O5932" s="153"/>
      <c r="P5932" s="153"/>
      <c r="Q5932" s="153"/>
      <c r="R5932" s="153"/>
      <c r="S5932" s="152"/>
      <c r="T5932" s="153"/>
      <c r="X5932" s="69" t="str">
        <f t="shared" si="188"/>
        <v/>
      </c>
      <c r="Y5932" s="69" t="str">
        <f t="shared" si="189"/>
        <v/>
      </c>
    </row>
    <row r="5933" spans="8:25" x14ac:dyDescent="0.25">
      <c r="H5933" s="155"/>
      <c r="I5933" s="151"/>
      <c r="J5933" s="152"/>
      <c r="K5933" s="153"/>
      <c r="L5933" s="153"/>
      <c r="M5933" s="153"/>
      <c r="N5933" s="153"/>
      <c r="O5933" s="153"/>
      <c r="P5933" s="153"/>
      <c r="Q5933" s="153"/>
      <c r="R5933" s="153"/>
      <c r="S5933" s="152"/>
      <c r="T5933" s="153"/>
      <c r="X5933" s="69" t="str">
        <f t="shared" si="188"/>
        <v/>
      </c>
      <c r="Y5933" s="69" t="str">
        <f t="shared" si="189"/>
        <v/>
      </c>
    </row>
    <row r="5934" spans="8:25" x14ac:dyDescent="0.25">
      <c r="H5934" s="155"/>
      <c r="I5934" s="151"/>
      <c r="J5934" s="152"/>
      <c r="K5934" s="153"/>
      <c r="L5934" s="153"/>
      <c r="M5934" s="153"/>
      <c r="N5934" s="153"/>
      <c r="O5934" s="153"/>
      <c r="P5934" s="153"/>
      <c r="Q5934" s="153"/>
      <c r="R5934" s="153"/>
      <c r="S5934" s="152"/>
      <c r="T5934" s="153"/>
      <c r="X5934" s="69" t="str">
        <f t="shared" si="188"/>
        <v/>
      </c>
      <c r="Y5934" s="69" t="str">
        <f t="shared" si="189"/>
        <v/>
      </c>
    </row>
    <row r="5935" spans="8:25" x14ac:dyDescent="0.25">
      <c r="H5935" s="155"/>
      <c r="I5935" s="151"/>
      <c r="J5935" s="152"/>
      <c r="K5935" s="153"/>
      <c r="L5935" s="153"/>
      <c r="M5935" s="153"/>
      <c r="N5935" s="153"/>
      <c r="O5935" s="153"/>
      <c r="P5935" s="153"/>
      <c r="Q5935" s="153"/>
      <c r="R5935" s="153"/>
      <c r="S5935" s="152"/>
      <c r="T5935" s="153"/>
      <c r="X5935" s="69" t="str">
        <f t="shared" si="188"/>
        <v/>
      </c>
      <c r="Y5935" s="69" t="str">
        <f t="shared" si="189"/>
        <v/>
      </c>
    </row>
    <row r="5936" spans="8:25" x14ac:dyDescent="0.25">
      <c r="H5936" s="155"/>
      <c r="I5936" s="151"/>
      <c r="J5936" s="152"/>
      <c r="K5936" s="153"/>
      <c r="L5936" s="153"/>
      <c r="M5936" s="153"/>
      <c r="N5936" s="153"/>
      <c r="O5936" s="153"/>
      <c r="P5936" s="153"/>
      <c r="Q5936" s="153"/>
      <c r="R5936" s="153"/>
      <c r="S5936" s="152"/>
      <c r="T5936" s="153"/>
      <c r="X5936" s="69" t="str">
        <f t="shared" si="188"/>
        <v/>
      </c>
      <c r="Y5936" s="69" t="str">
        <f t="shared" si="189"/>
        <v/>
      </c>
    </row>
    <row r="5937" spans="8:25" x14ac:dyDescent="0.25">
      <c r="H5937" s="155"/>
      <c r="I5937" s="151"/>
      <c r="J5937" s="152"/>
      <c r="K5937" s="153"/>
      <c r="L5937" s="153"/>
      <c r="M5937" s="153"/>
      <c r="N5937" s="153"/>
      <c r="O5937" s="153"/>
      <c r="P5937" s="153"/>
      <c r="Q5937" s="153"/>
      <c r="R5937" s="153"/>
      <c r="S5937" s="152"/>
      <c r="T5937" s="153"/>
      <c r="X5937" s="69" t="str">
        <f t="shared" si="188"/>
        <v/>
      </c>
      <c r="Y5937" s="69" t="str">
        <f t="shared" si="189"/>
        <v/>
      </c>
    </row>
    <row r="5938" spans="8:25" x14ac:dyDescent="0.25">
      <c r="H5938" s="155"/>
      <c r="I5938" s="151"/>
      <c r="J5938" s="152"/>
      <c r="K5938" s="153"/>
      <c r="L5938" s="153"/>
      <c r="M5938" s="153"/>
      <c r="N5938" s="153"/>
      <c r="O5938" s="153"/>
      <c r="P5938" s="153"/>
      <c r="Q5938" s="153"/>
      <c r="R5938" s="153"/>
      <c r="S5938" s="152"/>
      <c r="T5938" s="153"/>
      <c r="X5938" s="69" t="str">
        <f t="shared" si="188"/>
        <v/>
      </c>
      <c r="Y5938" s="69" t="str">
        <f t="shared" si="189"/>
        <v/>
      </c>
    </row>
    <row r="5939" spans="8:25" x14ac:dyDescent="0.25">
      <c r="H5939" s="155"/>
      <c r="I5939" s="151"/>
      <c r="J5939" s="152"/>
      <c r="K5939" s="153"/>
      <c r="L5939" s="153"/>
      <c r="M5939" s="153"/>
      <c r="N5939" s="153"/>
      <c r="O5939" s="153"/>
      <c r="P5939" s="153"/>
      <c r="Q5939" s="153"/>
      <c r="R5939" s="153"/>
      <c r="S5939" s="152"/>
      <c r="T5939" s="153"/>
      <c r="X5939" s="69" t="str">
        <f t="shared" si="188"/>
        <v/>
      </c>
      <c r="Y5939" s="69" t="str">
        <f t="shared" si="189"/>
        <v/>
      </c>
    </row>
    <row r="5940" spans="8:25" x14ac:dyDescent="0.25">
      <c r="H5940" s="155"/>
      <c r="I5940" s="151"/>
      <c r="J5940" s="152"/>
      <c r="K5940" s="153"/>
      <c r="L5940" s="153"/>
      <c r="M5940" s="153"/>
      <c r="N5940" s="153"/>
      <c r="O5940" s="153"/>
      <c r="P5940" s="153"/>
      <c r="Q5940" s="153"/>
      <c r="R5940" s="153"/>
      <c r="S5940" s="152"/>
      <c r="T5940" s="153"/>
      <c r="X5940" s="69" t="str">
        <f t="shared" si="188"/>
        <v/>
      </c>
      <c r="Y5940" s="69" t="str">
        <f t="shared" si="189"/>
        <v/>
      </c>
    </row>
    <row r="5941" spans="8:25" x14ac:dyDescent="0.25">
      <c r="H5941" s="155"/>
      <c r="I5941" s="151"/>
      <c r="J5941" s="152"/>
      <c r="K5941" s="153"/>
      <c r="L5941" s="153"/>
      <c r="M5941" s="153"/>
      <c r="N5941" s="153"/>
      <c r="O5941" s="153"/>
      <c r="P5941" s="153"/>
      <c r="Q5941" s="153"/>
      <c r="R5941" s="153"/>
      <c r="S5941" s="152"/>
      <c r="T5941" s="153"/>
      <c r="X5941" s="69" t="str">
        <f t="shared" si="188"/>
        <v/>
      </c>
      <c r="Y5941" s="69" t="str">
        <f t="shared" si="189"/>
        <v/>
      </c>
    </row>
    <row r="5942" spans="8:25" x14ac:dyDescent="0.25">
      <c r="H5942" s="155"/>
      <c r="I5942" s="151"/>
      <c r="J5942" s="152"/>
      <c r="K5942" s="153"/>
      <c r="L5942" s="153"/>
      <c r="M5942" s="153"/>
      <c r="N5942" s="153"/>
      <c r="O5942" s="153"/>
      <c r="P5942" s="153"/>
      <c r="Q5942" s="153"/>
      <c r="R5942" s="153"/>
      <c r="S5942" s="152"/>
      <c r="T5942" s="153"/>
      <c r="X5942" s="69" t="str">
        <f t="shared" si="188"/>
        <v/>
      </c>
      <c r="Y5942" s="69" t="str">
        <f t="shared" si="189"/>
        <v/>
      </c>
    </row>
    <row r="5943" spans="8:25" x14ac:dyDescent="0.25">
      <c r="H5943" s="155"/>
      <c r="I5943" s="151"/>
      <c r="J5943" s="152"/>
      <c r="K5943" s="153"/>
      <c r="L5943" s="153"/>
      <c r="M5943" s="153"/>
      <c r="N5943" s="153"/>
      <c r="O5943" s="153"/>
      <c r="P5943" s="153"/>
      <c r="Q5943" s="153"/>
      <c r="R5943" s="153"/>
      <c r="S5943" s="152"/>
      <c r="T5943" s="153"/>
      <c r="X5943" s="69" t="str">
        <f t="shared" si="188"/>
        <v/>
      </c>
      <c r="Y5943" s="69" t="str">
        <f t="shared" si="189"/>
        <v/>
      </c>
    </row>
    <row r="5944" spans="8:25" x14ac:dyDescent="0.25">
      <c r="H5944" s="155"/>
      <c r="I5944" s="151"/>
      <c r="J5944" s="152"/>
      <c r="K5944" s="153"/>
      <c r="L5944" s="153"/>
      <c r="M5944" s="153"/>
      <c r="N5944" s="153"/>
      <c r="O5944" s="153"/>
      <c r="P5944" s="153"/>
      <c r="Q5944" s="153"/>
      <c r="R5944" s="153"/>
      <c r="S5944" s="152"/>
      <c r="T5944" s="153"/>
      <c r="X5944" s="69" t="str">
        <f t="shared" si="188"/>
        <v/>
      </c>
      <c r="Y5944" s="69" t="str">
        <f t="shared" si="189"/>
        <v/>
      </c>
    </row>
    <row r="5945" spans="8:25" x14ac:dyDescent="0.25">
      <c r="H5945" s="155"/>
      <c r="I5945" s="151"/>
      <c r="J5945" s="152"/>
      <c r="K5945" s="153"/>
      <c r="L5945" s="153"/>
      <c r="M5945" s="153"/>
      <c r="N5945" s="153"/>
      <c r="O5945" s="153"/>
      <c r="P5945" s="153"/>
      <c r="Q5945" s="153"/>
      <c r="R5945" s="153"/>
      <c r="S5945" s="152"/>
      <c r="T5945" s="153"/>
      <c r="X5945" s="69" t="str">
        <f t="shared" si="188"/>
        <v/>
      </c>
      <c r="Y5945" s="69" t="str">
        <f t="shared" si="189"/>
        <v/>
      </c>
    </row>
    <row r="5946" spans="8:25" x14ac:dyDescent="0.25">
      <c r="H5946" s="155"/>
      <c r="I5946" s="151"/>
      <c r="J5946" s="152"/>
      <c r="K5946" s="153"/>
      <c r="L5946" s="153"/>
      <c r="M5946" s="153"/>
      <c r="N5946" s="153"/>
      <c r="O5946" s="153"/>
      <c r="P5946" s="153"/>
      <c r="Q5946" s="153"/>
      <c r="R5946" s="153"/>
      <c r="S5946" s="152"/>
      <c r="T5946" s="153"/>
      <c r="X5946" s="69" t="str">
        <f t="shared" si="188"/>
        <v/>
      </c>
      <c r="Y5946" s="69" t="str">
        <f t="shared" si="189"/>
        <v/>
      </c>
    </row>
    <row r="5947" spans="8:25" x14ac:dyDescent="0.25">
      <c r="H5947" s="155"/>
      <c r="I5947" s="151"/>
      <c r="J5947" s="152"/>
      <c r="K5947" s="153"/>
      <c r="L5947" s="153"/>
      <c r="M5947" s="153"/>
      <c r="N5947" s="153"/>
      <c r="O5947" s="153"/>
      <c r="P5947" s="153"/>
      <c r="Q5947" s="153"/>
      <c r="R5947" s="153"/>
      <c r="S5947" s="152"/>
      <c r="T5947" s="153"/>
      <c r="X5947" s="69" t="str">
        <f t="shared" si="188"/>
        <v/>
      </c>
      <c r="Y5947" s="69" t="str">
        <f t="shared" si="189"/>
        <v/>
      </c>
    </row>
    <row r="5948" spans="8:25" x14ac:dyDescent="0.25">
      <c r="H5948" s="155"/>
      <c r="I5948" s="151"/>
      <c r="J5948" s="152"/>
      <c r="K5948" s="153"/>
      <c r="L5948" s="153"/>
      <c r="M5948" s="153"/>
      <c r="N5948" s="153"/>
      <c r="O5948" s="153"/>
      <c r="P5948" s="153"/>
      <c r="Q5948" s="153"/>
      <c r="R5948" s="153"/>
      <c r="S5948" s="152"/>
      <c r="T5948" s="153"/>
      <c r="X5948" s="69" t="str">
        <f t="shared" si="188"/>
        <v/>
      </c>
      <c r="Y5948" s="69" t="str">
        <f t="shared" si="189"/>
        <v/>
      </c>
    </row>
    <row r="5949" spans="8:25" x14ac:dyDescent="0.25">
      <c r="H5949" s="155"/>
      <c r="I5949" s="151"/>
      <c r="J5949" s="152"/>
      <c r="K5949" s="153"/>
      <c r="L5949" s="153"/>
      <c r="M5949" s="153"/>
      <c r="N5949" s="153"/>
      <c r="O5949" s="153"/>
      <c r="P5949" s="153"/>
      <c r="Q5949" s="153"/>
      <c r="R5949" s="153"/>
      <c r="S5949" s="152"/>
      <c r="T5949" s="153"/>
      <c r="X5949" s="69" t="str">
        <f t="shared" si="188"/>
        <v/>
      </c>
      <c r="Y5949" s="69" t="str">
        <f t="shared" si="189"/>
        <v/>
      </c>
    </row>
    <row r="5950" spans="8:25" x14ac:dyDescent="0.25">
      <c r="H5950" s="155"/>
      <c r="I5950" s="151"/>
      <c r="J5950" s="152"/>
      <c r="K5950" s="153"/>
      <c r="L5950" s="153"/>
      <c r="M5950" s="153"/>
      <c r="N5950" s="153"/>
      <c r="O5950" s="153"/>
      <c r="P5950" s="153"/>
      <c r="Q5950" s="153"/>
      <c r="R5950" s="153"/>
      <c r="S5950" s="152"/>
      <c r="T5950" s="153"/>
      <c r="X5950" s="69" t="str">
        <f t="shared" si="188"/>
        <v/>
      </c>
      <c r="Y5950" s="69" t="str">
        <f t="shared" si="189"/>
        <v/>
      </c>
    </row>
    <row r="5951" spans="8:25" x14ac:dyDescent="0.25">
      <c r="H5951" s="155"/>
      <c r="I5951" s="151"/>
      <c r="J5951" s="152"/>
      <c r="K5951" s="153"/>
      <c r="L5951" s="153"/>
      <c r="M5951" s="153"/>
      <c r="N5951" s="153"/>
      <c r="O5951" s="153"/>
      <c r="P5951" s="153"/>
      <c r="Q5951" s="153"/>
      <c r="R5951" s="153"/>
      <c r="S5951" s="152"/>
      <c r="T5951" s="153"/>
      <c r="X5951" s="69" t="str">
        <f t="shared" si="188"/>
        <v/>
      </c>
      <c r="Y5951" s="69" t="str">
        <f t="shared" si="189"/>
        <v/>
      </c>
    </row>
    <row r="5952" spans="8:25" x14ac:dyDescent="0.25">
      <c r="H5952" s="155"/>
      <c r="I5952" s="151"/>
      <c r="J5952" s="152"/>
      <c r="K5952" s="153"/>
      <c r="L5952" s="153"/>
      <c r="M5952" s="153"/>
      <c r="N5952" s="153"/>
      <c r="O5952" s="153"/>
      <c r="P5952" s="153"/>
      <c r="Q5952" s="153"/>
      <c r="R5952" s="153"/>
      <c r="S5952" s="152"/>
      <c r="T5952" s="153"/>
      <c r="X5952" s="69" t="str">
        <f t="shared" si="188"/>
        <v/>
      </c>
      <c r="Y5952" s="69" t="str">
        <f t="shared" si="189"/>
        <v/>
      </c>
    </row>
    <row r="5953" spans="8:25" x14ac:dyDescent="0.25">
      <c r="H5953" s="155"/>
      <c r="I5953" s="151"/>
      <c r="J5953" s="152"/>
      <c r="K5953" s="153"/>
      <c r="L5953" s="153"/>
      <c r="M5953" s="153"/>
      <c r="N5953" s="153"/>
      <c r="O5953" s="153"/>
      <c r="P5953" s="153"/>
      <c r="Q5953" s="153"/>
      <c r="R5953" s="153"/>
      <c r="S5953" s="152"/>
      <c r="T5953" s="153"/>
      <c r="X5953" s="69" t="str">
        <f t="shared" si="188"/>
        <v/>
      </c>
      <c r="Y5953" s="69" t="str">
        <f t="shared" si="189"/>
        <v/>
      </c>
    </row>
    <row r="5954" spans="8:25" x14ac:dyDescent="0.25">
      <c r="H5954" s="155"/>
      <c r="I5954" s="151"/>
      <c r="J5954" s="152"/>
      <c r="K5954" s="153"/>
      <c r="L5954" s="153"/>
      <c r="M5954" s="153"/>
      <c r="N5954" s="153"/>
      <c r="O5954" s="153"/>
      <c r="P5954" s="153"/>
      <c r="Q5954" s="153"/>
      <c r="R5954" s="153"/>
      <c r="S5954" s="152"/>
      <c r="T5954" s="153"/>
      <c r="X5954" s="69" t="str">
        <f t="shared" ref="X5954:X6017" si="190">IF(W5954&lt;&gt;"",W5954-I5954,"")</f>
        <v/>
      </c>
      <c r="Y5954" s="69" t="str">
        <f t="shared" si="189"/>
        <v/>
      </c>
    </row>
    <row r="5955" spans="8:25" x14ac:dyDescent="0.25">
      <c r="H5955" s="155"/>
      <c r="I5955" s="151"/>
      <c r="J5955" s="152"/>
      <c r="K5955" s="153"/>
      <c r="L5955" s="153"/>
      <c r="M5955" s="153"/>
      <c r="N5955" s="153"/>
      <c r="O5955" s="153"/>
      <c r="P5955" s="153"/>
      <c r="Q5955" s="153"/>
      <c r="R5955" s="153"/>
      <c r="S5955" s="152"/>
      <c r="T5955" s="153"/>
      <c r="X5955" s="69" t="str">
        <f t="shared" si="190"/>
        <v/>
      </c>
      <c r="Y5955" s="69" t="str">
        <f t="shared" ref="Y5955:Y6018" si="191">IF(X5955&lt;&gt;"",IF(X5955&lt;365,"&lt; 1 year",IF(X5955&lt;730,"1-2",IF(X5955&lt;1095,"2-3",IF(X5955&lt;1460,"3-4",IF(X5955&lt;1825,"4-5","5+"))))),"")</f>
        <v/>
      </c>
    </row>
    <row r="5956" spans="8:25" x14ac:dyDescent="0.25">
      <c r="H5956" s="155"/>
      <c r="I5956" s="151"/>
      <c r="J5956" s="152"/>
      <c r="K5956" s="153"/>
      <c r="L5956" s="153"/>
      <c r="M5956" s="153"/>
      <c r="N5956" s="153"/>
      <c r="O5956" s="153"/>
      <c r="P5956" s="153"/>
      <c r="Q5956" s="153"/>
      <c r="R5956" s="153"/>
      <c r="S5956" s="152"/>
      <c r="T5956" s="153"/>
      <c r="X5956" s="69" t="str">
        <f t="shared" si="190"/>
        <v/>
      </c>
      <c r="Y5956" s="69" t="str">
        <f t="shared" si="191"/>
        <v/>
      </c>
    </row>
    <row r="5957" spans="8:25" x14ac:dyDescent="0.25">
      <c r="H5957" s="155"/>
      <c r="I5957" s="151"/>
      <c r="J5957" s="152"/>
      <c r="K5957" s="153"/>
      <c r="L5957" s="153"/>
      <c r="M5957" s="153"/>
      <c r="N5957" s="153"/>
      <c r="O5957" s="153"/>
      <c r="P5957" s="153"/>
      <c r="Q5957" s="153"/>
      <c r="R5957" s="153"/>
      <c r="S5957" s="152"/>
      <c r="T5957" s="153"/>
      <c r="X5957" s="69" t="str">
        <f t="shared" si="190"/>
        <v/>
      </c>
      <c r="Y5957" s="69" t="str">
        <f t="shared" si="191"/>
        <v/>
      </c>
    </row>
    <row r="5958" spans="8:25" x14ac:dyDescent="0.25">
      <c r="H5958" s="155"/>
      <c r="I5958" s="151"/>
      <c r="J5958" s="152"/>
      <c r="K5958" s="153"/>
      <c r="L5958" s="153"/>
      <c r="M5958" s="153"/>
      <c r="N5958" s="153"/>
      <c r="O5958" s="153"/>
      <c r="P5958" s="153"/>
      <c r="Q5958" s="153"/>
      <c r="R5958" s="153"/>
      <c r="S5958" s="152"/>
      <c r="T5958" s="153"/>
      <c r="X5958" s="69" t="str">
        <f t="shared" si="190"/>
        <v/>
      </c>
      <c r="Y5958" s="69" t="str">
        <f t="shared" si="191"/>
        <v/>
      </c>
    </row>
    <row r="5959" spans="8:25" x14ac:dyDescent="0.25">
      <c r="H5959" s="155"/>
      <c r="I5959" s="151"/>
      <c r="J5959" s="152"/>
      <c r="K5959" s="153"/>
      <c r="L5959" s="153"/>
      <c r="M5959" s="153"/>
      <c r="N5959" s="153"/>
      <c r="O5959" s="153"/>
      <c r="P5959" s="153"/>
      <c r="Q5959" s="153"/>
      <c r="R5959" s="153"/>
      <c r="S5959" s="152"/>
      <c r="T5959" s="153"/>
      <c r="X5959" s="69" t="str">
        <f t="shared" si="190"/>
        <v/>
      </c>
      <c r="Y5959" s="69" t="str">
        <f t="shared" si="191"/>
        <v/>
      </c>
    </row>
    <row r="5960" spans="8:25" x14ac:dyDescent="0.25">
      <c r="H5960" s="155"/>
      <c r="I5960" s="151"/>
      <c r="J5960" s="152"/>
      <c r="K5960" s="153"/>
      <c r="L5960" s="153"/>
      <c r="M5960" s="153"/>
      <c r="N5960" s="153"/>
      <c r="O5960" s="153"/>
      <c r="P5960" s="153"/>
      <c r="Q5960" s="153"/>
      <c r="R5960" s="153"/>
      <c r="S5960" s="152"/>
      <c r="T5960" s="153"/>
      <c r="X5960" s="69" t="str">
        <f t="shared" si="190"/>
        <v/>
      </c>
      <c r="Y5960" s="69" t="str">
        <f t="shared" si="191"/>
        <v/>
      </c>
    </row>
    <row r="5961" spans="8:25" x14ac:dyDescent="0.25">
      <c r="H5961" s="155"/>
      <c r="I5961" s="151"/>
      <c r="J5961" s="152"/>
      <c r="K5961" s="153"/>
      <c r="L5961" s="153"/>
      <c r="M5961" s="153"/>
      <c r="N5961" s="153"/>
      <c r="O5961" s="153"/>
      <c r="P5961" s="153"/>
      <c r="Q5961" s="153"/>
      <c r="R5961" s="153"/>
      <c r="S5961" s="152"/>
      <c r="T5961" s="153"/>
      <c r="X5961" s="69" t="str">
        <f t="shared" si="190"/>
        <v/>
      </c>
      <c r="Y5961" s="69" t="str">
        <f t="shared" si="191"/>
        <v/>
      </c>
    </row>
    <row r="5962" spans="8:25" x14ac:dyDescent="0.25">
      <c r="H5962" s="155"/>
      <c r="I5962" s="151"/>
      <c r="J5962" s="152"/>
      <c r="K5962" s="153"/>
      <c r="L5962" s="153"/>
      <c r="M5962" s="153"/>
      <c r="N5962" s="153"/>
      <c r="O5962" s="153"/>
      <c r="P5962" s="153"/>
      <c r="Q5962" s="153"/>
      <c r="R5962" s="153"/>
      <c r="S5962" s="152"/>
      <c r="T5962" s="153"/>
      <c r="X5962" s="69" t="str">
        <f t="shared" si="190"/>
        <v/>
      </c>
      <c r="Y5962" s="69" t="str">
        <f t="shared" si="191"/>
        <v/>
      </c>
    </row>
    <row r="5963" spans="8:25" x14ac:dyDescent="0.25">
      <c r="H5963" s="155"/>
      <c r="I5963" s="151"/>
      <c r="J5963" s="152"/>
      <c r="K5963" s="153"/>
      <c r="L5963" s="153"/>
      <c r="M5963" s="153"/>
      <c r="N5963" s="153"/>
      <c r="O5963" s="153"/>
      <c r="P5963" s="153"/>
      <c r="Q5963" s="153"/>
      <c r="R5963" s="153"/>
      <c r="S5963" s="152"/>
      <c r="T5963" s="153"/>
      <c r="X5963" s="69" t="str">
        <f t="shared" si="190"/>
        <v/>
      </c>
      <c r="Y5963" s="69" t="str">
        <f t="shared" si="191"/>
        <v/>
      </c>
    </row>
    <row r="5964" spans="8:25" x14ac:dyDescent="0.25">
      <c r="H5964" s="155"/>
      <c r="I5964" s="151"/>
      <c r="J5964" s="152"/>
      <c r="K5964" s="153"/>
      <c r="L5964" s="153"/>
      <c r="M5964" s="153"/>
      <c r="N5964" s="153"/>
      <c r="O5964" s="153"/>
      <c r="P5964" s="153"/>
      <c r="Q5964" s="153"/>
      <c r="R5964" s="153"/>
      <c r="S5964" s="152"/>
      <c r="T5964" s="153"/>
      <c r="X5964" s="69" t="str">
        <f t="shared" si="190"/>
        <v/>
      </c>
      <c r="Y5964" s="69" t="str">
        <f t="shared" si="191"/>
        <v/>
      </c>
    </row>
    <row r="5965" spans="8:25" x14ac:dyDescent="0.25">
      <c r="H5965" s="155"/>
      <c r="I5965" s="151"/>
      <c r="J5965" s="152"/>
      <c r="K5965" s="153"/>
      <c r="L5965" s="153"/>
      <c r="M5965" s="153"/>
      <c r="N5965" s="153"/>
      <c r="O5965" s="153"/>
      <c r="P5965" s="153"/>
      <c r="Q5965" s="153"/>
      <c r="R5965" s="153"/>
      <c r="S5965" s="152"/>
      <c r="T5965" s="153"/>
      <c r="X5965" s="69" t="str">
        <f t="shared" si="190"/>
        <v/>
      </c>
      <c r="Y5965" s="69" t="str">
        <f t="shared" si="191"/>
        <v/>
      </c>
    </row>
    <row r="5966" spans="8:25" x14ac:dyDescent="0.25">
      <c r="H5966" s="155"/>
      <c r="I5966" s="151"/>
      <c r="J5966" s="152"/>
      <c r="K5966" s="153"/>
      <c r="L5966" s="153"/>
      <c r="M5966" s="153"/>
      <c r="N5966" s="153"/>
      <c r="O5966" s="153"/>
      <c r="P5966" s="153"/>
      <c r="Q5966" s="153"/>
      <c r="R5966" s="153"/>
      <c r="S5966" s="152"/>
      <c r="T5966" s="153"/>
      <c r="X5966" s="69" t="str">
        <f t="shared" si="190"/>
        <v/>
      </c>
      <c r="Y5966" s="69" t="str">
        <f t="shared" si="191"/>
        <v/>
      </c>
    </row>
    <row r="5967" spans="8:25" x14ac:dyDescent="0.25">
      <c r="H5967" s="155"/>
      <c r="I5967" s="151"/>
      <c r="J5967" s="152"/>
      <c r="K5967" s="153"/>
      <c r="L5967" s="153"/>
      <c r="M5967" s="153"/>
      <c r="N5967" s="153"/>
      <c r="O5967" s="153"/>
      <c r="P5967" s="153"/>
      <c r="Q5967" s="153"/>
      <c r="R5967" s="153"/>
      <c r="S5967" s="152"/>
      <c r="T5967" s="153"/>
      <c r="X5967" s="69" t="str">
        <f t="shared" si="190"/>
        <v/>
      </c>
      <c r="Y5967" s="69" t="str">
        <f t="shared" si="191"/>
        <v/>
      </c>
    </row>
    <row r="5968" spans="8:25" x14ac:dyDescent="0.25">
      <c r="H5968" s="155"/>
      <c r="I5968" s="151"/>
      <c r="J5968" s="152"/>
      <c r="K5968" s="153"/>
      <c r="L5968" s="153"/>
      <c r="M5968" s="153"/>
      <c r="N5968" s="153"/>
      <c r="O5968" s="153"/>
      <c r="P5968" s="153"/>
      <c r="Q5968" s="153"/>
      <c r="R5968" s="153"/>
      <c r="S5968" s="152"/>
      <c r="T5968" s="153"/>
      <c r="X5968" s="69" t="str">
        <f t="shared" si="190"/>
        <v/>
      </c>
      <c r="Y5968" s="69" t="str">
        <f t="shared" si="191"/>
        <v/>
      </c>
    </row>
    <row r="5969" spans="8:25" x14ac:dyDescent="0.25">
      <c r="H5969" s="155"/>
      <c r="I5969" s="151"/>
      <c r="J5969" s="152"/>
      <c r="K5969" s="153"/>
      <c r="L5969" s="153"/>
      <c r="M5969" s="153"/>
      <c r="N5969" s="153"/>
      <c r="O5969" s="153"/>
      <c r="P5969" s="153"/>
      <c r="Q5969" s="153"/>
      <c r="R5969" s="153"/>
      <c r="S5969" s="152"/>
      <c r="T5969" s="153"/>
      <c r="X5969" s="69" t="str">
        <f t="shared" si="190"/>
        <v/>
      </c>
      <c r="Y5969" s="69" t="str">
        <f t="shared" si="191"/>
        <v/>
      </c>
    </row>
    <row r="5970" spans="8:25" x14ac:dyDescent="0.25">
      <c r="H5970" s="155"/>
      <c r="I5970" s="151"/>
      <c r="J5970" s="152"/>
      <c r="K5970" s="153"/>
      <c r="L5970" s="153"/>
      <c r="M5970" s="153"/>
      <c r="N5970" s="153"/>
      <c r="O5970" s="153"/>
      <c r="P5970" s="153"/>
      <c r="Q5970" s="153"/>
      <c r="R5970" s="153"/>
      <c r="S5970" s="152"/>
      <c r="T5970" s="153"/>
      <c r="X5970" s="69" t="str">
        <f t="shared" si="190"/>
        <v/>
      </c>
      <c r="Y5970" s="69" t="str">
        <f t="shared" si="191"/>
        <v/>
      </c>
    </row>
    <row r="5971" spans="8:25" x14ac:dyDescent="0.25">
      <c r="H5971" s="155"/>
      <c r="I5971" s="151"/>
      <c r="J5971" s="152"/>
      <c r="K5971" s="153"/>
      <c r="L5971" s="153"/>
      <c r="M5971" s="153"/>
      <c r="N5971" s="153"/>
      <c r="O5971" s="153"/>
      <c r="P5971" s="153"/>
      <c r="Q5971" s="153"/>
      <c r="R5971" s="153"/>
      <c r="S5971" s="152"/>
      <c r="T5971" s="153"/>
      <c r="X5971" s="69" t="str">
        <f t="shared" si="190"/>
        <v/>
      </c>
      <c r="Y5971" s="69" t="str">
        <f t="shared" si="191"/>
        <v/>
      </c>
    </row>
    <row r="5972" spans="8:25" x14ac:dyDescent="0.25">
      <c r="H5972" s="155"/>
      <c r="I5972" s="151"/>
      <c r="J5972" s="152"/>
      <c r="K5972" s="153"/>
      <c r="L5972" s="153"/>
      <c r="M5972" s="153"/>
      <c r="N5972" s="153"/>
      <c r="O5972" s="153"/>
      <c r="P5972" s="153"/>
      <c r="Q5972" s="153"/>
      <c r="R5972" s="153"/>
      <c r="S5972" s="152"/>
      <c r="T5972" s="153"/>
      <c r="X5972" s="69" t="str">
        <f t="shared" si="190"/>
        <v/>
      </c>
      <c r="Y5972" s="69" t="str">
        <f t="shared" si="191"/>
        <v/>
      </c>
    </row>
    <row r="5973" spans="8:25" x14ac:dyDescent="0.25">
      <c r="H5973" s="155"/>
      <c r="I5973" s="151"/>
      <c r="J5973" s="152"/>
      <c r="K5973" s="153"/>
      <c r="L5973" s="153"/>
      <c r="M5973" s="153"/>
      <c r="N5973" s="153"/>
      <c r="O5973" s="153"/>
      <c r="P5973" s="153"/>
      <c r="Q5973" s="153"/>
      <c r="R5973" s="153"/>
      <c r="S5973" s="152"/>
      <c r="T5973" s="153"/>
      <c r="X5973" s="69" t="str">
        <f t="shared" si="190"/>
        <v/>
      </c>
      <c r="Y5973" s="69" t="str">
        <f t="shared" si="191"/>
        <v/>
      </c>
    </row>
    <row r="5974" spans="8:25" x14ac:dyDescent="0.25">
      <c r="H5974" s="155"/>
      <c r="I5974" s="151"/>
      <c r="J5974" s="152"/>
      <c r="K5974" s="153"/>
      <c r="L5974" s="153"/>
      <c r="M5974" s="153"/>
      <c r="N5974" s="153"/>
      <c r="O5974" s="153"/>
      <c r="P5974" s="153"/>
      <c r="Q5974" s="153"/>
      <c r="R5974" s="153"/>
      <c r="S5974" s="152"/>
      <c r="T5974" s="153"/>
      <c r="X5974" s="69" t="str">
        <f t="shared" si="190"/>
        <v/>
      </c>
      <c r="Y5974" s="69" t="str">
        <f t="shared" si="191"/>
        <v/>
      </c>
    </row>
    <row r="5975" spans="8:25" x14ac:dyDescent="0.25">
      <c r="H5975" s="155"/>
      <c r="I5975" s="151"/>
      <c r="J5975" s="152"/>
      <c r="K5975" s="153"/>
      <c r="L5975" s="153"/>
      <c r="M5975" s="153"/>
      <c r="N5975" s="153"/>
      <c r="O5975" s="153"/>
      <c r="P5975" s="153"/>
      <c r="Q5975" s="153"/>
      <c r="R5975" s="153"/>
      <c r="S5975" s="152"/>
      <c r="T5975" s="153"/>
      <c r="X5975" s="69" t="str">
        <f t="shared" si="190"/>
        <v/>
      </c>
      <c r="Y5975" s="69" t="str">
        <f t="shared" si="191"/>
        <v/>
      </c>
    </row>
    <row r="5976" spans="8:25" x14ac:dyDescent="0.25">
      <c r="H5976" s="155"/>
      <c r="I5976" s="151"/>
      <c r="J5976" s="152"/>
      <c r="K5976" s="153"/>
      <c r="L5976" s="153"/>
      <c r="M5976" s="153"/>
      <c r="N5976" s="153"/>
      <c r="O5976" s="153"/>
      <c r="P5976" s="153"/>
      <c r="Q5976" s="153"/>
      <c r="R5976" s="153"/>
      <c r="S5976" s="152"/>
      <c r="T5976" s="153"/>
      <c r="X5976" s="69" t="str">
        <f t="shared" si="190"/>
        <v/>
      </c>
      <c r="Y5976" s="69" t="str">
        <f t="shared" si="191"/>
        <v/>
      </c>
    </row>
    <row r="5977" spans="8:25" x14ac:dyDescent="0.25">
      <c r="H5977" s="155"/>
      <c r="I5977" s="151"/>
      <c r="J5977" s="152"/>
      <c r="K5977" s="153"/>
      <c r="L5977" s="153"/>
      <c r="M5977" s="153"/>
      <c r="N5977" s="153"/>
      <c r="O5977" s="153"/>
      <c r="P5977" s="153"/>
      <c r="Q5977" s="153"/>
      <c r="R5977" s="153"/>
      <c r="S5977" s="152"/>
      <c r="T5977" s="153"/>
      <c r="X5977" s="69" t="str">
        <f t="shared" si="190"/>
        <v/>
      </c>
      <c r="Y5977" s="69" t="str">
        <f t="shared" si="191"/>
        <v/>
      </c>
    </row>
    <row r="5978" spans="8:25" x14ac:dyDescent="0.25">
      <c r="H5978" s="155"/>
      <c r="I5978" s="151"/>
      <c r="J5978" s="152"/>
      <c r="K5978" s="153"/>
      <c r="L5978" s="153"/>
      <c r="M5978" s="153"/>
      <c r="N5978" s="153"/>
      <c r="O5978" s="153"/>
      <c r="P5978" s="153"/>
      <c r="Q5978" s="153"/>
      <c r="R5978" s="153"/>
      <c r="S5978" s="152"/>
      <c r="T5978" s="153"/>
      <c r="X5978" s="69" t="str">
        <f t="shared" si="190"/>
        <v/>
      </c>
      <c r="Y5978" s="69" t="str">
        <f t="shared" si="191"/>
        <v/>
      </c>
    </row>
    <row r="5979" spans="8:25" x14ac:dyDescent="0.25">
      <c r="H5979" s="155"/>
      <c r="I5979" s="151"/>
      <c r="J5979" s="152"/>
      <c r="K5979" s="153"/>
      <c r="L5979" s="153"/>
      <c r="M5979" s="153"/>
      <c r="N5979" s="153"/>
      <c r="O5979" s="153"/>
      <c r="P5979" s="153"/>
      <c r="Q5979" s="153"/>
      <c r="R5979" s="153"/>
      <c r="S5979" s="152"/>
      <c r="T5979" s="153"/>
      <c r="X5979" s="69" t="str">
        <f t="shared" si="190"/>
        <v/>
      </c>
      <c r="Y5979" s="69" t="str">
        <f t="shared" si="191"/>
        <v/>
      </c>
    </row>
    <row r="5980" spans="8:25" x14ac:dyDescent="0.25">
      <c r="H5980" s="155"/>
      <c r="I5980" s="151"/>
      <c r="J5980" s="152"/>
      <c r="K5980" s="153"/>
      <c r="L5980" s="153"/>
      <c r="M5980" s="153"/>
      <c r="N5980" s="153"/>
      <c r="O5980" s="153"/>
      <c r="P5980" s="153"/>
      <c r="Q5980" s="153"/>
      <c r="R5980" s="153"/>
      <c r="S5980" s="152"/>
      <c r="T5980" s="153"/>
      <c r="X5980" s="69" t="str">
        <f t="shared" si="190"/>
        <v/>
      </c>
      <c r="Y5980" s="69" t="str">
        <f t="shared" si="191"/>
        <v/>
      </c>
    </row>
    <row r="5981" spans="8:25" x14ac:dyDescent="0.25">
      <c r="H5981" s="155"/>
      <c r="I5981" s="151"/>
      <c r="J5981" s="152"/>
      <c r="K5981" s="153"/>
      <c r="L5981" s="153"/>
      <c r="M5981" s="153"/>
      <c r="N5981" s="153"/>
      <c r="O5981" s="153"/>
      <c r="P5981" s="153"/>
      <c r="Q5981" s="153"/>
      <c r="R5981" s="153"/>
      <c r="S5981" s="152"/>
      <c r="T5981" s="153"/>
      <c r="X5981" s="69" t="str">
        <f t="shared" si="190"/>
        <v/>
      </c>
      <c r="Y5981" s="69" t="str">
        <f t="shared" si="191"/>
        <v/>
      </c>
    </row>
    <row r="5982" spans="8:25" x14ac:dyDescent="0.25">
      <c r="H5982" s="155"/>
      <c r="I5982" s="151"/>
      <c r="J5982" s="152"/>
      <c r="K5982" s="153"/>
      <c r="L5982" s="153"/>
      <c r="M5982" s="153"/>
      <c r="N5982" s="153"/>
      <c r="O5982" s="153"/>
      <c r="P5982" s="153"/>
      <c r="Q5982" s="153"/>
      <c r="R5982" s="153"/>
      <c r="S5982" s="152"/>
      <c r="T5982" s="153"/>
      <c r="X5982" s="69" t="str">
        <f t="shared" si="190"/>
        <v/>
      </c>
      <c r="Y5982" s="69" t="str">
        <f t="shared" si="191"/>
        <v/>
      </c>
    </row>
    <row r="5983" spans="8:25" x14ac:dyDescent="0.25">
      <c r="H5983" s="155"/>
      <c r="I5983" s="151"/>
      <c r="J5983" s="152"/>
      <c r="K5983" s="153"/>
      <c r="L5983" s="153"/>
      <c r="M5983" s="153"/>
      <c r="N5983" s="153"/>
      <c r="O5983" s="153"/>
      <c r="P5983" s="153"/>
      <c r="Q5983" s="153"/>
      <c r="R5983" s="153"/>
      <c r="S5983" s="152"/>
      <c r="T5983" s="153"/>
      <c r="X5983" s="69" t="str">
        <f t="shared" si="190"/>
        <v/>
      </c>
      <c r="Y5983" s="69" t="str">
        <f t="shared" si="191"/>
        <v/>
      </c>
    </row>
    <row r="5984" spans="8:25" x14ac:dyDescent="0.25">
      <c r="H5984" s="155"/>
      <c r="I5984" s="151"/>
      <c r="J5984" s="152"/>
      <c r="K5984" s="153"/>
      <c r="L5984" s="153"/>
      <c r="M5984" s="153"/>
      <c r="N5984" s="153"/>
      <c r="O5984" s="153"/>
      <c r="P5984" s="153"/>
      <c r="Q5984" s="153"/>
      <c r="R5984" s="153"/>
      <c r="S5984" s="152"/>
      <c r="T5984" s="153"/>
      <c r="X5984" s="69" t="str">
        <f t="shared" si="190"/>
        <v/>
      </c>
      <c r="Y5984" s="69" t="str">
        <f t="shared" si="191"/>
        <v/>
      </c>
    </row>
    <row r="5985" spans="8:25" x14ac:dyDescent="0.25">
      <c r="H5985" s="155"/>
      <c r="I5985" s="151"/>
      <c r="J5985" s="152"/>
      <c r="K5985" s="153"/>
      <c r="L5985" s="153"/>
      <c r="M5985" s="153"/>
      <c r="N5985" s="153"/>
      <c r="O5985" s="153"/>
      <c r="P5985" s="153"/>
      <c r="Q5985" s="153"/>
      <c r="R5985" s="153"/>
      <c r="S5985" s="152"/>
      <c r="T5985" s="153"/>
      <c r="X5985" s="69" t="str">
        <f t="shared" si="190"/>
        <v/>
      </c>
      <c r="Y5985" s="69" t="str">
        <f t="shared" si="191"/>
        <v/>
      </c>
    </row>
    <row r="5986" spans="8:25" x14ac:dyDescent="0.25">
      <c r="H5986" s="155"/>
      <c r="I5986" s="151"/>
      <c r="J5986" s="152"/>
      <c r="K5986" s="153"/>
      <c r="L5986" s="153"/>
      <c r="M5986" s="153"/>
      <c r="N5986" s="153"/>
      <c r="O5986" s="153"/>
      <c r="P5986" s="153"/>
      <c r="Q5986" s="153"/>
      <c r="R5986" s="153"/>
      <c r="S5986" s="152"/>
      <c r="T5986" s="153"/>
      <c r="X5986" s="69" t="str">
        <f t="shared" si="190"/>
        <v/>
      </c>
      <c r="Y5986" s="69" t="str">
        <f t="shared" si="191"/>
        <v/>
      </c>
    </row>
    <row r="5987" spans="8:25" x14ac:dyDescent="0.25">
      <c r="H5987" s="155"/>
      <c r="I5987" s="151"/>
      <c r="J5987" s="152"/>
      <c r="K5987" s="153"/>
      <c r="L5987" s="153"/>
      <c r="M5987" s="153"/>
      <c r="N5987" s="153"/>
      <c r="O5987" s="153"/>
      <c r="P5987" s="153"/>
      <c r="Q5987" s="153"/>
      <c r="R5987" s="153"/>
      <c r="S5987" s="152"/>
      <c r="T5987" s="153"/>
      <c r="X5987" s="69" t="str">
        <f t="shared" si="190"/>
        <v/>
      </c>
      <c r="Y5987" s="69" t="str">
        <f t="shared" si="191"/>
        <v/>
      </c>
    </row>
    <row r="5988" spans="8:25" x14ac:dyDescent="0.25">
      <c r="H5988" s="155"/>
      <c r="I5988" s="151"/>
      <c r="J5988" s="152"/>
      <c r="K5988" s="153"/>
      <c r="L5988" s="153"/>
      <c r="M5988" s="153"/>
      <c r="N5988" s="153"/>
      <c r="O5988" s="153"/>
      <c r="P5988" s="153"/>
      <c r="Q5988" s="153"/>
      <c r="R5988" s="153"/>
      <c r="S5988" s="152"/>
      <c r="T5988" s="153"/>
      <c r="X5988" s="69" t="str">
        <f t="shared" si="190"/>
        <v/>
      </c>
      <c r="Y5988" s="69" t="str">
        <f t="shared" si="191"/>
        <v/>
      </c>
    </row>
    <row r="5989" spans="8:25" x14ac:dyDescent="0.25">
      <c r="H5989" s="155"/>
      <c r="I5989" s="151"/>
      <c r="J5989" s="152"/>
      <c r="K5989" s="153"/>
      <c r="L5989" s="153"/>
      <c r="M5989" s="153"/>
      <c r="N5989" s="153"/>
      <c r="O5989" s="153"/>
      <c r="P5989" s="153"/>
      <c r="Q5989" s="153"/>
      <c r="R5989" s="153"/>
      <c r="S5989" s="152"/>
      <c r="T5989" s="153"/>
      <c r="X5989" s="69" t="str">
        <f t="shared" si="190"/>
        <v/>
      </c>
      <c r="Y5989" s="69" t="str">
        <f t="shared" si="191"/>
        <v/>
      </c>
    </row>
    <row r="5990" spans="8:25" x14ac:dyDescent="0.25">
      <c r="H5990" s="155"/>
      <c r="I5990" s="151"/>
      <c r="J5990" s="152"/>
      <c r="K5990" s="153"/>
      <c r="L5990" s="153"/>
      <c r="M5990" s="153"/>
      <c r="N5990" s="153"/>
      <c r="O5990" s="153"/>
      <c r="P5990" s="153"/>
      <c r="Q5990" s="153"/>
      <c r="R5990" s="153"/>
      <c r="S5990" s="152"/>
      <c r="T5990" s="153"/>
      <c r="X5990" s="69" t="str">
        <f t="shared" si="190"/>
        <v/>
      </c>
      <c r="Y5990" s="69" t="str">
        <f t="shared" si="191"/>
        <v/>
      </c>
    </row>
    <row r="5991" spans="8:25" x14ac:dyDescent="0.25">
      <c r="H5991" s="155"/>
      <c r="I5991" s="151"/>
      <c r="J5991" s="152"/>
      <c r="K5991" s="153"/>
      <c r="L5991" s="153"/>
      <c r="M5991" s="153"/>
      <c r="N5991" s="153"/>
      <c r="O5991" s="153"/>
      <c r="P5991" s="153"/>
      <c r="Q5991" s="153"/>
      <c r="R5991" s="153"/>
      <c r="S5991" s="152"/>
      <c r="T5991" s="153"/>
      <c r="X5991" s="69" t="str">
        <f t="shared" si="190"/>
        <v/>
      </c>
      <c r="Y5991" s="69" t="str">
        <f t="shared" si="191"/>
        <v/>
      </c>
    </row>
    <row r="5992" spans="8:25" x14ac:dyDescent="0.25">
      <c r="H5992" s="155"/>
      <c r="I5992" s="151"/>
      <c r="J5992" s="152"/>
      <c r="K5992" s="153"/>
      <c r="L5992" s="153"/>
      <c r="M5992" s="153"/>
      <c r="N5992" s="153"/>
      <c r="O5992" s="153"/>
      <c r="P5992" s="153"/>
      <c r="Q5992" s="153"/>
      <c r="R5992" s="153"/>
      <c r="S5992" s="152"/>
      <c r="T5992" s="153"/>
      <c r="X5992" s="69" t="str">
        <f t="shared" si="190"/>
        <v/>
      </c>
      <c r="Y5992" s="69" t="str">
        <f t="shared" si="191"/>
        <v/>
      </c>
    </row>
    <row r="5993" spans="8:25" x14ac:dyDescent="0.25">
      <c r="H5993" s="155"/>
      <c r="I5993" s="151"/>
      <c r="J5993" s="152"/>
      <c r="K5993" s="153"/>
      <c r="L5993" s="153"/>
      <c r="M5993" s="153"/>
      <c r="N5993" s="153"/>
      <c r="O5993" s="153"/>
      <c r="P5993" s="153"/>
      <c r="Q5993" s="153"/>
      <c r="R5993" s="153"/>
      <c r="S5993" s="152"/>
      <c r="T5993" s="153"/>
      <c r="X5993" s="69" t="str">
        <f t="shared" si="190"/>
        <v/>
      </c>
      <c r="Y5993" s="69" t="str">
        <f t="shared" si="191"/>
        <v/>
      </c>
    </row>
    <row r="5994" spans="8:25" x14ac:dyDescent="0.25">
      <c r="H5994" s="155"/>
      <c r="I5994" s="151"/>
      <c r="J5994" s="152"/>
      <c r="K5994" s="153"/>
      <c r="L5994" s="153"/>
      <c r="M5994" s="153"/>
      <c r="N5994" s="153"/>
      <c r="O5994" s="153"/>
      <c r="P5994" s="153"/>
      <c r="Q5994" s="153"/>
      <c r="R5994" s="153"/>
      <c r="S5994" s="152"/>
      <c r="T5994" s="153"/>
      <c r="X5994" s="69" t="str">
        <f t="shared" si="190"/>
        <v/>
      </c>
      <c r="Y5994" s="69" t="str">
        <f t="shared" si="191"/>
        <v/>
      </c>
    </row>
    <row r="5995" spans="8:25" x14ac:dyDescent="0.25">
      <c r="H5995" s="155"/>
      <c r="I5995" s="151"/>
      <c r="J5995" s="152"/>
      <c r="K5995" s="153"/>
      <c r="L5995" s="153"/>
      <c r="M5995" s="153"/>
      <c r="N5995" s="153"/>
      <c r="O5995" s="153"/>
      <c r="P5995" s="153"/>
      <c r="Q5995" s="153"/>
      <c r="R5995" s="153"/>
      <c r="S5995" s="152"/>
      <c r="T5995" s="153"/>
      <c r="X5995" s="69" t="str">
        <f t="shared" si="190"/>
        <v/>
      </c>
      <c r="Y5995" s="69" t="str">
        <f t="shared" si="191"/>
        <v/>
      </c>
    </row>
    <row r="5996" spans="8:25" x14ac:dyDescent="0.25">
      <c r="H5996" s="155"/>
      <c r="I5996" s="151"/>
      <c r="J5996" s="152"/>
      <c r="K5996" s="153"/>
      <c r="L5996" s="153"/>
      <c r="M5996" s="153"/>
      <c r="N5996" s="153"/>
      <c r="O5996" s="153"/>
      <c r="P5996" s="153"/>
      <c r="Q5996" s="153"/>
      <c r="R5996" s="153"/>
      <c r="S5996" s="152"/>
      <c r="T5996" s="153"/>
      <c r="X5996" s="69" t="str">
        <f t="shared" si="190"/>
        <v/>
      </c>
      <c r="Y5996" s="69" t="str">
        <f t="shared" si="191"/>
        <v/>
      </c>
    </row>
    <row r="5997" spans="8:25" x14ac:dyDescent="0.25">
      <c r="H5997" s="155"/>
      <c r="I5997" s="151"/>
      <c r="J5997" s="152"/>
      <c r="K5997" s="153"/>
      <c r="L5997" s="153"/>
      <c r="M5997" s="153"/>
      <c r="N5997" s="153"/>
      <c r="O5997" s="153"/>
      <c r="P5997" s="153"/>
      <c r="Q5997" s="153"/>
      <c r="R5997" s="153"/>
      <c r="S5997" s="152"/>
      <c r="T5997" s="153"/>
      <c r="X5997" s="69" t="str">
        <f t="shared" si="190"/>
        <v/>
      </c>
      <c r="Y5997" s="69" t="str">
        <f t="shared" si="191"/>
        <v/>
      </c>
    </row>
    <row r="5998" spans="8:25" x14ac:dyDescent="0.25">
      <c r="H5998" s="155"/>
      <c r="I5998" s="151"/>
      <c r="J5998" s="152"/>
      <c r="K5998" s="153"/>
      <c r="L5998" s="153"/>
      <c r="M5998" s="153"/>
      <c r="N5998" s="153"/>
      <c r="O5998" s="153"/>
      <c r="P5998" s="153"/>
      <c r="Q5998" s="153"/>
      <c r="R5998" s="153"/>
      <c r="S5998" s="152"/>
      <c r="T5998" s="153"/>
      <c r="X5998" s="69" t="str">
        <f t="shared" si="190"/>
        <v/>
      </c>
      <c r="Y5998" s="69" t="str">
        <f t="shared" si="191"/>
        <v/>
      </c>
    </row>
    <row r="5999" spans="8:25" x14ac:dyDescent="0.25">
      <c r="H5999" s="155"/>
      <c r="I5999" s="151"/>
      <c r="J5999" s="152"/>
      <c r="K5999" s="153"/>
      <c r="L5999" s="153"/>
      <c r="M5999" s="153"/>
      <c r="N5999" s="153"/>
      <c r="O5999" s="153"/>
      <c r="P5999" s="153"/>
      <c r="Q5999" s="153"/>
      <c r="R5999" s="153"/>
      <c r="S5999" s="152"/>
      <c r="T5999" s="153"/>
      <c r="X5999" s="69" t="str">
        <f t="shared" si="190"/>
        <v/>
      </c>
      <c r="Y5999" s="69" t="str">
        <f t="shared" si="191"/>
        <v/>
      </c>
    </row>
    <row r="6000" spans="8:25" x14ac:dyDescent="0.25">
      <c r="H6000" s="155"/>
      <c r="I6000" s="151"/>
      <c r="J6000" s="152"/>
      <c r="K6000" s="153"/>
      <c r="L6000" s="153"/>
      <c r="M6000" s="153"/>
      <c r="N6000" s="153"/>
      <c r="O6000" s="153"/>
      <c r="P6000" s="153"/>
      <c r="Q6000" s="153"/>
      <c r="R6000" s="153"/>
      <c r="S6000" s="152"/>
      <c r="T6000" s="153"/>
      <c r="X6000" s="69" t="str">
        <f t="shared" si="190"/>
        <v/>
      </c>
      <c r="Y6000" s="69" t="str">
        <f t="shared" si="191"/>
        <v/>
      </c>
    </row>
    <row r="6001" spans="8:25" x14ac:dyDescent="0.25">
      <c r="H6001" s="155"/>
      <c r="I6001" s="151"/>
      <c r="J6001" s="152"/>
      <c r="K6001" s="153"/>
      <c r="L6001" s="153"/>
      <c r="M6001" s="153"/>
      <c r="N6001" s="153"/>
      <c r="O6001" s="153"/>
      <c r="P6001" s="153"/>
      <c r="Q6001" s="153"/>
      <c r="R6001" s="153"/>
      <c r="S6001" s="152"/>
      <c r="T6001" s="153"/>
      <c r="X6001" s="69" t="str">
        <f t="shared" si="190"/>
        <v/>
      </c>
      <c r="Y6001" s="69" t="str">
        <f t="shared" si="191"/>
        <v/>
      </c>
    </row>
    <row r="6002" spans="8:25" x14ac:dyDescent="0.25">
      <c r="H6002" s="155"/>
      <c r="I6002" s="151"/>
      <c r="J6002" s="152"/>
      <c r="K6002" s="153"/>
      <c r="L6002" s="153"/>
      <c r="M6002" s="153"/>
      <c r="N6002" s="153"/>
      <c r="O6002" s="153"/>
      <c r="P6002" s="153"/>
      <c r="Q6002" s="153"/>
      <c r="R6002" s="153"/>
      <c r="S6002" s="152"/>
      <c r="T6002" s="153"/>
      <c r="X6002" s="69" t="str">
        <f t="shared" si="190"/>
        <v/>
      </c>
      <c r="Y6002" s="69" t="str">
        <f t="shared" si="191"/>
        <v/>
      </c>
    </row>
    <row r="6003" spans="8:25" x14ac:dyDescent="0.25">
      <c r="H6003" s="155"/>
      <c r="I6003" s="151"/>
      <c r="J6003" s="152"/>
      <c r="K6003" s="153"/>
      <c r="L6003" s="153"/>
      <c r="M6003" s="153"/>
      <c r="N6003" s="153"/>
      <c r="O6003" s="153"/>
      <c r="P6003" s="153"/>
      <c r="Q6003" s="153"/>
      <c r="R6003" s="153"/>
      <c r="S6003" s="152"/>
      <c r="T6003" s="153"/>
      <c r="X6003" s="69" t="str">
        <f t="shared" si="190"/>
        <v/>
      </c>
      <c r="Y6003" s="69" t="str">
        <f t="shared" si="191"/>
        <v/>
      </c>
    </row>
    <row r="6004" spans="8:25" x14ac:dyDescent="0.25">
      <c r="H6004" s="155"/>
      <c r="I6004" s="151"/>
      <c r="J6004" s="152"/>
      <c r="K6004" s="153"/>
      <c r="L6004" s="153"/>
      <c r="M6004" s="153"/>
      <c r="N6004" s="153"/>
      <c r="O6004" s="153"/>
      <c r="P6004" s="153"/>
      <c r="Q6004" s="153"/>
      <c r="R6004" s="153"/>
      <c r="S6004" s="152"/>
      <c r="T6004" s="153"/>
      <c r="X6004" s="69" t="str">
        <f t="shared" si="190"/>
        <v/>
      </c>
      <c r="Y6004" s="69" t="str">
        <f t="shared" si="191"/>
        <v/>
      </c>
    </row>
    <row r="6005" spans="8:25" x14ac:dyDescent="0.25">
      <c r="H6005" s="155"/>
      <c r="I6005" s="151"/>
      <c r="J6005" s="152"/>
      <c r="K6005" s="153"/>
      <c r="L6005" s="153"/>
      <c r="M6005" s="153"/>
      <c r="N6005" s="153"/>
      <c r="O6005" s="153"/>
      <c r="P6005" s="153"/>
      <c r="Q6005" s="153"/>
      <c r="R6005" s="153"/>
      <c r="S6005" s="152"/>
      <c r="T6005" s="153"/>
      <c r="X6005" s="69" t="str">
        <f t="shared" si="190"/>
        <v/>
      </c>
      <c r="Y6005" s="69" t="str">
        <f t="shared" si="191"/>
        <v/>
      </c>
    </row>
    <row r="6006" spans="8:25" x14ac:dyDescent="0.25">
      <c r="H6006" s="155"/>
      <c r="I6006" s="151"/>
      <c r="J6006" s="152"/>
      <c r="K6006" s="153"/>
      <c r="L6006" s="153"/>
      <c r="M6006" s="153"/>
      <c r="N6006" s="153"/>
      <c r="O6006" s="153"/>
      <c r="P6006" s="153"/>
      <c r="Q6006" s="153"/>
      <c r="R6006" s="153"/>
      <c r="S6006" s="152"/>
      <c r="T6006" s="153"/>
      <c r="X6006" s="69" t="str">
        <f t="shared" si="190"/>
        <v/>
      </c>
      <c r="Y6006" s="69" t="str">
        <f t="shared" si="191"/>
        <v/>
      </c>
    </row>
    <row r="6007" spans="8:25" x14ac:dyDescent="0.25">
      <c r="H6007" s="155"/>
      <c r="I6007" s="151"/>
      <c r="J6007" s="152"/>
      <c r="K6007" s="153"/>
      <c r="L6007" s="153"/>
      <c r="M6007" s="153"/>
      <c r="N6007" s="153"/>
      <c r="O6007" s="153"/>
      <c r="P6007" s="153"/>
      <c r="Q6007" s="153"/>
      <c r="R6007" s="153"/>
      <c r="S6007" s="152"/>
      <c r="T6007" s="153"/>
      <c r="X6007" s="69" t="str">
        <f t="shared" si="190"/>
        <v/>
      </c>
      <c r="Y6007" s="69" t="str">
        <f t="shared" si="191"/>
        <v/>
      </c>
    </row>
    <row r="6008" spans="8:25" x14ac:dyDescent="0.25">
      <c r="H6008" s="155"/>
      <c r="I6008" s="151"/>
      <c r="J6008" s="152"/>
      <c r="K6008" s="153"/>
      <c r="L6008" s="153"/>
      <c r="M6008" s="153"/>
      <c r="N6008" s="153"/>
      <c r="O6008" s="153"/>
      <c r="P6008" s="153"/>
      <c r="Q6008" s="153"/>
      <c r="R6008" s="153"/>
      <c r="S6008" s="152"/>
      <c r="T6008" s="153"/>
      <c r="X6008" s="69" t="str">
        <f t="shared" si="190"/>
        <v/>
      </c>
      <c r="Y6008" s="69" t="str">
        <f t="shared" si="191"/>
        <v/>
      </c>
    </row>
    <row r="6009" spans="8:25" x14ac:dyDescent="0.25">
      <c r="H6009" s="155"/>
      <c r="I6009" s="151"/>
      <c r="J6009" s="152"/>
      <c r="K6009" s="153"/>
      <c r="L6009" s="153"/>
      <c r="M6009" s="153"/>
      <c r="N6009" s="153"/>
      <c r="O6009" s="153"/>
      <c r="P6009" s="153"/>
      <c r="Q6009" s="153"/>
      <c r="R6009" s="153"/>
      <c r="S6009" s="152"/>
      <c r="T6009" s="153"/>
      <c r="X6009" s="69" t="str">
        <f t="shared" si="190"/>
        <v/>
      </c>
      <c r="Y6009" s="69" t="str">
        <f t="shared" si="191"/>
        <v/>
      </c>
    </row>
    <row r="6010" spans="8:25" x14ac:dyDescent="0.25">
      <c r="H6010" s="155"/>
      <c r="I6010" s="151"/>
      <c r="J6010" s="152"/>
      <c r="K6010" s="153"/>
      <c r="L6010" s="153"/>
      <c r="M6010" s="153"/>
      <c r="N6010" s="153"/>
      <c r="O6010" s="153"/>
      <c r="P6010" s="153"/>
      <c r="Q6010" s="153"/>
      <c r="R6010" s="153"/>
      <c r="S6010" s="152"/>
      <c r="T6010" s="153"/>
      <c r="X6010" s="69" t="str">
        <f t="shared" si="190"/>
        <v/>
      </c>
      <c r="Y6010" s="69" t="str">
        <f t="shared" si="191"/>
        <v/>
      </c>
    </row>
    <row r="6011" spans="8:25" x14ac:dyDescent="0.25">
      <c r="H6011" s="155"/>
      <c r="I6011" s="151"/>
      <c r="J6011" s="152"/>
      <c r="K6011" s="153"/>
      <c r="L6011" s="153"/>
      <c r="M6011" s="153"/>
      <c r="N6011" s="153"/>
      <c r="O6011" s="153"/>
      <c r="P6011" s="153"/>
      <c r="Q6011" s="153"/>
      <c r="R6011" s="153"/>
      <c r="S6011" s="152"/>
      <c r="T6011" s="153"/>
      <c r="X6011" s="69" t="str">
        <f t="shared" si="190"/>
        <v/>
      </c>
      <c r="Y6011" s="69" t="str">
        <f t="shared" si="191"/>
        <v/>
      </c>
    </row>
    <row r="6012" spans="8:25" x14ac:dyDescent="0.25">
      <c r="H6012" s="155"/>
      <c r="I6012" s="151"/>
      <c r="J6012" s="152"/>
      <c r="K6012" s="153"/>
      <c r="L6012" s="153"/>
      <c r="M6012" s="153"/>
      <c r="N6012" s="153"/>
      <c r="O6012" s="153"/>
      <c r="P6012" s="153"/>
      <c r="Q6012" s="153"/>
      <c r="R6012" s="153"/>
      <c r="S6012" s="152"/>
      <c r="T6012" s="153"/>
      <c r="X6012" s="69" t="str">
        <f t="shared" si="190"/>
        <v/>
      </c>
      <c r="Y6012" s="69" t="str">
        <f t="shared" si="191"/>
        <v/>
      </c>
    </row>
    <row r="6013" spans="8:25" x14ac:dyDescent="0.25">
      <c r="H6013" s="155"/>
      <c r="I6013" s="151"/>
      <c r="J6013" s="152"/>
      <c r="K6013" s="153"/>
      <c r="L6013" s="153"/>
      <c r="M6013" s="153"/>
      <c r="N6013" s="153"/>
      <c r="O6013" s="153"/>
      <c r="P6013" s="153"/>
      <c r="Q6013" s="153"/>
      <c r="R6013" s="153"/>
      <c r="S6013" s="152"/>
      <c r="T6013" s="153"/>
      <c r="X6013" s="69" t="str">
        <f t="shared" si="190"/>
        <v/>
      </c>
      <c r="Y6013" s="69" t="str">
        <f t="shared" si="191"/>
        <v/>
      </c>
    </row>
    <row r="6014" spans="8:25" x14ac:dyDescent="0.25">
      <c r="H6014" s="155"/>
      <c r="I6014" s="151"/>
      <c r="J6014" s="152"/>
      <c r="K6014" s="153"/>
      <c r="L6014" s="153"/>
      <c r="M6014" s="153"/>
      <c r="N6014" s="153"/>
      <c r="O6014" s="153"/>
      <c r="P6014" s="153"/>
      <c r="Q6014" s="153"/>
      <c r="R6014" s="153"/>
      <c r="S6014" s="152"/>
      <c r="T6014" s="153"/>
      <c r="X6014" s="69" t="str">
        <f t="shared" si="190"/>
        <v/>
      </c>
      <c r="Y6014" s="69" t="str">
        <f t="shared" si="191"/>
        <v/>
      </c>
    </row>
    <row r="6015" spans="8:25" x14ac:dyDescent="0.25">
      <c r="H6015" s="155"/>
      <c r="I6015" s="151"/>
      <c r="J6015" s="152"/>
      <c r="K6015" s="153"/>
      <c r="L6015" s="153"/>
      <c r="M6015" s="153"/>
      <c r="N6015" s="153"/>
      <c r="O6015" s="153"/>
      <c r="P6015" s="153"/>
      <c r="Q6015" s="153"/>
      <c r="R6015" s="153"/>
      <c r="S6015" s="152"/>
      <c r="T6015" s="153"/>
      <c r="X6015" s="69" t="str">
        <f t="shared" si="190"/>
        <v/>
      </c>
      <c r="Y6015" s="69" t="str">
        <f t="shared" si="191"/>
        <v/>
      </c>
    </row>
    <row r="6016" spans="8:25" x14ac:dyDescent="0.25">
      <c r="H6016" s="155"/>
      <c r="I6016" s="151"/>
      <c r="J6016" s="152"/>
      <c r="K6016" s="153"/>
      <c r="L6016" s="153"/>
      <c r="M6016" s="153"/>
      <c r="N6016" s="153"/>
      <c r="O6016" s="153"/>
      <c r="P6016" s="153"/>
      <c r="Q6016" s="153"/>
      <c r="R6016" s="153"/>
      <c r="S6016" s="152"/>
      <c r="T6016" s="153"/>
      <c r="X6016" s="69" t="str">
        <f t="shared" si="190"/>
        <v/>
      </c>
      <c r="Y6016" s="69" t="str">
        <f t="shared" si="191"/>
        <v/>
      </c>
    </row>
    <row r="6017" spans="8:25" x14ac:dyDescent="0.25">
      <c r="H6017" s="155"/>
      <c r="I6017" s="151"/>
      <c r="J6017" s="152"/>
      <c r="K6017" s="153"/>
      <c r="L6017" s="153"/>
      <c r="M6017" s="153"/>
      <c r="N6017" s="153"/>
      <c r="O6017" s="153"/>
      <c r="P6017" s="153"/>
      <c r="Q6017" s="153"/>
      <c r="R6017" s="153"/>
      <c r="S6017" s="152"/>
      <c r="T6017" s="153"/>
      <c r="X6017" s="69" t="str">
        <f t="shared" si="190"/>
        <v/>
      </c>
      <c r="Y6017" s="69" t="str">
        <f t="shared" si="191"/>
        <v/>
      </c>
    </row>
    <row r="6018" spans="8:25" x14ac:dyDescent="0.25">
      <c r="H6018" s="155"/>
      <c r="I6018" s="151"/>
      <c r="J6018" s="152"/>
      <c r="K6018" s="153"/>
      <c r="L6018" s="153"/>
      <c r="M6018" s="153"/>
      <c r="N6018" s="153"/>
      <c r="O6018" s="153"/>
      <c r="P6018" s="153"/>
      <c r="Q6018" s="153"/>
      <c r="R6018" s="153"/>
      <c r="S6018" s="152"/>
      <c r="T6018" s="153"/>
      <c r="X6018" s="69" t="str">
        <f t="shared" ref="X6018:X6081" si="192">IF(W6018&lt;&gt;"",W6018-I6018,"")</f>
        <v/>
      </c>
      <c r="Y6018" s="69" t="str">
        <f t="shared" si="191"/>
        <v/>
      </c>
    </row>
    <row r="6019" spans="8:25" x14ac:dyDescent="0.25">
      <c r="H6019" s="155"/>
      <c r="I6019" s="151"/>
      <c r="J6019" s="152"/>
      <c r="K6019" s="153"/>
      <c r="L6019" s="153"/>
      <c r="M6019" s="153"/>
      <c r="N6019" s="153"/>
      <c r="O6019" s="153"/>
      <c r="P6019" s="153"/>
      <c r="Q6019" s="153"/>
      <c r="R6019" s="153"/>
      <c r="S6019" s="152"/>
      <c r="T6019" s="153"/>
      <c r="X6019" s="69" t="str">
        <f t="shared" si="192"/>
        <v/>
      </c>
      <c r="Y6019" s="69" t="str">
        <f t="shared" ref="Y6019:Y6082" si="193">IF(X6019&lt;&gt;"",IF(X6019&lt;365,"&lt; 1 year",IF(X6019&lt;730,"1-2",IF(X6019&lt;1095,"2-3",IF(X6019&lt;1460,"3-4",IF(X6019&lt;1825,"4-5","5+"))))),"")</f>
        <v/>
      </c>
    </row>
    <row r="6020" spans="8:25" x14ac:dyDescent="0.25">
      <c r="H6020" s="155"/>
      <c r="I6020" s="151"/>
      <c r="J6020" s="152"/>
      <c r="K6020" s="153"/>
      <c r="L6020" s="153"/>
      <c r="M6020" s="153"/>
      <c r="N6020" s="153"/>
      <c r="O6020" s="153"/>
      <c r="P6020" s="153"/>
      <c r="Q6020" s="153"/>
      <c r="R6020" s="153"/>
      <c r="S6020" s="152"/>
      <c r="T6020" s="153"/>
      <c r="X6020" s="69" t="str">
        <f t="shared" si="192"/>
        <v/>
      </c>
      <c r="Y6020" s="69" t="str">
        <f t="shared" si="193"/>
        <v/>
      </c>
    </row>
    <row r="6021" spans="8:25" x14ac:dyDescent="0.25">
      <c r="H6021" s="155"/>
      <c r="I6021" s="151"/>
      <c r="J6021" s="152"/>
      <c r="K6021" s="153"/>
      <c r="L6021" s="153"/>
      <c r="M6021" s="153"/>
      <c r="N6021" s="153"/>
      <c r="O6021" s="153"/>
      <c r="P6021" s="153"/>
      <c r="Q6021" s="153"/>
      <c r="R6021" s="153"/>
      <c r="S6021" s="152"/>
      <c r="T6021" s="153"/>
      <c r="X6021" s="69" t="str">
        <f t="shared" si="192"/>
        <v/>
      </c>
      <c r="Y6021" s="69" t="str">
        <f t="shared" si="193"/>
        <v/>
      </c>
    </row>
    <row r="6022" spans="8:25" x14ac:dyDescent="0.25">
      <c r="H6022" s="155"/>
      <c r="I6022" s="151"/>
      <c r="J6022" s="152"/>
      <c r="K6022" s="153"/>
      <c r="L6022" s="153"/>
      <c r="M6022" s="153"/>
      <c r="N6022" s="153"/>
      <c r="O6022" s="153"/>
      <c r="P6022" s="153"/>
      <c r="Q6022" s="153"/>
      <c r="R6022" s="153"/>
      <c r="S6022" s="152"/>
      <c r="T6022" s="153"/>
      <c r="X6022" s="69" t="str">
        <f t="shared" si="192"/>
        <v/>
      </c>
      <c r="Y6022" s="69" t="str">
        <f t="shared" si="193"/>
        <v/>
      </c>
    </row>
    <row r="6023" spans="8:25" x14ac:dyDescent="0.25">
      <c r="H6023" s="155"/>
      <c r="I6023" s="151"/>
      <c r="J6023" s="152"/>
      <c r="K6023" s="153"/>
      <c r="L6023" s="153"/>
      <c r="M6023" s="153"/>
      <c r="N6023" s="153"/>
      <c r="O6023" s="153"/>
      <c r="P6023" s="153"/>
      <c r="Q6023" s="153"/>
      <c r="R6023" s="153"/>
      <c r="S6023" s="152"/>
      <c r="T6023" s="153"/>
      <c r="X6023" s="69" t="str">
        <f t="shared" si="192"/>
        <v/>
      </c>
      <c r="Y6023" s="69" t="str">
        <f t="shared" si="193"/>
        <v/>
      </c>
    </row>
    <row r="6024" spans="8:25" x14ac:dyDescent="0.25">
      <c r="H6024" s="155"/>
      <c r="I6024" s="151"/>
      <c r="J6024" s="152"/>
      <c r="K6024" s="153"/>
      <c r="L6024" s="153"/>
      <c r="M6024" s="153"/>
      <c r="N6024" s="153"/>
      <c r="O6024" s="153"/>
      <c r="P6024" s="153"/>
      <c r="Q6024" s="153"/>
      <c r="R6024" s="153"/>
      <c r="S6024" s="152"/>
      <c r="T6024" s="153"/>
      <c r="X6024" s="69" t="str">
        <f t="shared" si="192"/>
        <v/>
      </c>
      <c r="Y6024" s="69" t="str">
        <f t="shared" si="193"/>
        <v/>
      </c>
    </row>
    <row r="6025" spans="8:25" x14ac:dyDescent="0.25">
      <c r="H6025" s="155"/>
      <c r="I6025" s="151"/>
      <c r="J6025" s="152"/>
      <c r="K6025" s="153"/>
      <c r="L6025" s="153"/>
      <c r="M6025" s="153"/>
      <c r="N6025" s="153"/>
      <c r="O6025" s="153"/>
      <c r="P6025" s="153"/>
      <c r="Q6025" s="153"/>
      <c r="R6025" s="153"/>
      <c r="S6025" s="152"/>
      <c r="T6025" s="153"/>
      <c r="X6025" s="69" t="str">
        <f t="shared" si="192"/>
        <v/>
      </c>
      <c r="Y6025" s="69" t="str">
        <f t="shared" si="193"/>
        <v/>
      </c>
    </row>
    <row r="6026" spans="8:25" x14ac:dyDescent="0.25">
      <c r="H6026" s="155"/>
      <c r="I6026" s="151"/>
      <c r="J6026" s="152"/>
      <c r="K6026" s="153"/>
      <c r="L6026" s="153"/>
      <c r="M6026" s="153"/>
      <c r="N6026" s="153"/>
      <c r="O6026" s="153"/>
      <c r="P6026" s="153"/>
      <c r="Q6026" s="153"/>
      <c r="R6026" s="153"/>
      <c r="S6026" s="152"/>
      <c r="T6026" s="153"/>
      <c r="X6026" s="69" t="str">
        <f t="shared" si="192"/>
        <v/>
      </c>
      <c r="Y6026" s="69" t="str">
        <f t="shared" si="193"/>
        <v/>
      </c>
    </row>
    <row r="6027" spans="8:25" x14ac:dyDescent="0.25">
      <c r="H6027" s="155"/>
      <c r="I6027" s="151"/>
      <c r="J6027" s="152"/>
      <c r="K6027" s="153"/>
      <c r="L6027" s="153"/>
      <c r="M6027" s="153"/>
      <c r="N6027" s="153"/>
      <c r="O6027" s="153"/>
      <c r="P6027" s="153"/>
      <c r="Q6027" s="153"/>
      <c r="R6027" s="153"/>
      <c r="S6027" s="152"/>
      <c r="T6027" s="153"/>
      <c r="X6027" s="69" t="str">
        <f t="shared" si="192"/>
        <v/>
      </c>
      <c r="Y6027" s="69" t="str">
        <f t="shared" si="193"/>
        <v/>
      </c>
    </row>
    <row r="6028" spans="8:25" x14ac:dyDescent="0.25">
      <c r="H6028" s="155"/>
      <c r="I6028" s="151"/>
      <c r="J6028" s="152"/>
      <c r="K6028" s="153"/>
      <c r="L6028" s="153"/>
      <c r="M6028" s="153"/>
      <c r="N6028" s="153"/>
      <c r="O6028" s="153"/>
      <c r="P6028" s="153"/>
      <c r="Q6028" s="153"/>
      <c r="R6028" s="153"/>
      <c r="S6028" s="152"/>
      <c r="T6028" s="153"/>
      <c r="X6028" s="69" t="str">
        <f t="shared" si="192"/>
        <v/>
      </c>
      <c r="Y6028" s="69" t="str">
        <f t="shared" si="193"/>
        <v/>
      </c>
    </row>
    <row r="6029" spans="8:25" x14ac:dyDescent="0.25">
      <c r="H6029" s="155"/>
      <c r="I6029" s="151"/>
      <c r="J6029" s="152"/>
      <c r="K6029" s="153"/>
      <c r="L6029" s="153"/>
      <c r="M6029" s="153"/>
      <c r="N6029" s="153"/>
      <c r="O6029" s="153"/>
      <c r="P6029" s="153"/>
      <c r="Q6029" s="153"/>
      <c r="R6029" s="153"/>
      <c r="S6029" s="152"/>
      <c r="T6029" s="153"/>
      <c r="X6029" s="69" t="str">
        <f t="shared" si="192"/>
        <v/>
      </c>
      <c r="Y6029" s="69" t="str">
        <f t="shared" si="193"/>
        <v/>
      </c>
    </row>
    <row r="6030" spans="8:25" x14ac:dyDescent="0.25">
      <c r="H6030" s="155"/>
      <c r="I6030" s="151"/>
      <c r="J6030" s="152"/>
      <c r="K6030" s="153"/>
      <c r="L6030" s="153"/>
      <c r="M6030" s="153"/>
      <c r="N6030" s="153"/>
      <c r="O6030" s="153"/>
      <c r="P6030" s="153"/>
      <c r="Q6030" s="153"/>
      <c r="R6030" s="153"/>
      <c r="S6030" s="152"/>
      <c r="T6030" s="153"/>
      <c r="X6030" s="69" t="str">
        <f t="shared" si="192"/>
        <v/>
      </c>
      <c r="Y6030" s="69" t="str">
        <f t="shared" si="193"/>
        <v/>
      </c>
    </row>
    <row r="6031" spans="8:25" x14ac:dyDescent="0.25">
      <c r="H6031" s="155"/>
      <c r="I6031" s="151"/>
      <c r="J6031" s="152"/>
      <c r="K6031" s="153"/>
      <c r="L6031" s="153"/>
      <c r="M6031" s="153"/>
      <c r="N6031" s="153"/>
      <c r="O6031" s="153"/>
      <c r="P6031" s="153"/>
      <c r="Q6031" s="153"/>
      <c r="R6031" s="153"/>
      <c r="S6031" s="152"/>
      <c r="T6031" s="153"/>
      <c r="X6031" s="69" t="str">
        <f t="shared" si="192"/>
        <v/>
      </c>
      <c r="Y6031" s="69" t="str">
        <f t="shared" si="193"/>
        <v/>
      </c>
    </row>
    <row r="6032" spans="8:25" x14ac:dyDescent="0.25">
      <c r="H6032" s="155"/>
      <c r="I6032" s="151"/>
      <c r="J6032" s="152"/>
      <c r="K6032" s="153"/>
      <c r="L6032" s="153"/>
      <c r="M6032" s="153"/>
      <c r="N6032" s="153"/>
      <c r="O6032" s="153"/>
      <c r="P6032" s="153"/>
      <c r="Q6032" s="153"/>
      <c r="R6032" s="153"/>
      <c r="S6032" s="152"/>
      <c r="T6032" s="153"/>
      <c r="X6032" s="69" t="str">
        <f t="shared" si="192"/>
        <v/>
      </c>
      <c r="Y6032" s="69" t="str">
        <f t="shared" si="193"/>
        <v/>
      </c>
    </row>
    <row r="6033" spans="8:25" x14ac:dyDescent="0.25">
      <c r="H6033" s="155"/>
      <c r="I6033" s="151"/>
      <c r="J6033" s="152"/>
      <c r="K6033" s="153"/>
      <c r="L6033" s="153"/>
      <c r="M6033" s="153"/>
      <c r="N6033" s="153"/>
      <c r="O6033" s="153"/>
      <c r="P6033" s="153"/>
      <c r="Q6033" s="153"/>
      <c r="R6033" s="153"/>
      <c r="S6033" s="152"/>
      <c r="T6033" s="153"/>
      <c r="X6033" s="69" t="str">
        <f t="shared" si="192"/>
        <v/>
      </c>
      <c r="Y6033" s="69" t="str">
        <f t="shared" si="193"/>
        <v/>
      </c>
    </row>
    <row r="6034" spans="8:25" x14ac:dyDescent="0.25">
      <c r="H6034" s="155"/>
      <c r="I6034" s="151"/>
      <c r="J6034" s="152"/>
      <c r="K6034" s="153"/>
      <c r="L6034" s="153"/>
      <c r="M6034" s="153"/>
      <c r="N6034" s="153"/>
      <c r="O6034" s="153"/>
      <c r="P6034" s="153"/>
      <c r="Q6034" s="153"/>
      <c r="R6034" s="153"/>
      <c r="S6034" s="152"/>
      <c r="T6034" s="153"/>
      <c r="X6034" s="69" t="str">
        <f t="shared" si="192"/>
        <v/>
      </c>
      <c r="Y6034" s="69" t="str">
        <f t="shared" si="193"/>
        <v/>
      </c>
    </row>
    <row r="6035" spans="8:25" x14ac:dyDescent="0.25">
      <c r="H6035" s="155"/>
      <c r="I6035" s="151"/>
      <c r="J6035" s="152"/>
      <c r="K6035" s="153"/>
      <c r="L6035" s="153"/>
      <c r="M6035" s="153"/>
      <c r="N6035" s="153"/>
      <c r="O6035" s="153"/>
      <c r="P6035" s="153"/>
      <c r="Q6035" s="153"/>
      <c r="R6035" s="153"/>
      <c r="S6035" s="152"/>
      <c r="T6035" s="153"/>
      <c r="X6035" s="69" t="str">
        <f t="shared" si="192"/>
        <v/>
      </c>
      <c r="Y6035" s="69" t="str">
        <f t="shared" si="193"/>
        <v/>
      </c>
    </row>
    <row r="6036" spans="8:25" x14ac:dyDescent="0.25">
      <c r="H6036" s="155"/>
      <c r="I6036" s="151"/>
      <c r="J6036" s="152"/>
      <c r="K6036" s="153"/>
      <c r="L6036" s="153"/>
      <c r="M6036" s="153"/>
      <c r="N6036" s="153"/>
      <c r="O6036" s="153"/>
      <c r="P6036" s="153"/>
      <c r="Q6036" s="153"/>
      <c r="R6036" s="153"/>
      <c r="S6036" s="152"/>
      <c r="T6036" s="153"/>
      <c r="X6036" s="69" t="str">
        <f t="shared" si="192"/>
        <v/>
      </c>
      <c r="Y6036" s="69" t="str">
        <f t="shared" si="193"/>
        <v/>
      </c>
    </row>
    <row r="6037" spans="8:25" x14ac:dyDescent="0.25">
      <c r="H6037" s="155"/>
      <c r="I6037" s="151"/>
      <c r="J6037" s="152"/>
      <c r="K6037" s="153"/>
      <c r="L6037" s="153"/>
      <c r="M6037" s="153"/>
      <c r="N6037" s="153"/>
      <c r="O6037" s="153"/>
      <c r="P6037" s="153"/>
      <c r="Q6037" s="153"/>
      <c r="R6037" s="153"/>
      <c r="S6037" s="152"/>
      <c r="T6037" s="153"/>
      <c r="X6037" s="69" t="str">
        <f t="shared" si="192"/>
        <v/>
      </c>
      <c r="Y6037" s="69" t="str">
        <f t="shared" si="193"/>
        <v/>
      </c>
    </row>
    <row r="6038" spans="8:25" x14ac:dyDescent="0.25">
      <c r="H6038" s="155"/>
      <c r="I6038" s="151"/>
      <c r="J6038" s="152"/>
      <c r="K6038" s="153"/>
      <c r="L6038" s="153"/>
      <c r="M6038" s="153"/>
      <c r="N6038" s="153"/>
      <c r="O6038" s="153"/>
      <c r="P6038" s="153"/>
      <c r="Q6038" s="153"/>
      <c r="R6038" s="153"/>
      <c r="S6038" s="152"/>
      <c r="T6038" s="153"/>
      <c r="X6038" s="69" t="str">
        <f t="shared" si="192"/>
        <v/>
      </c>
      <c r="Y6038" s="69" t="str">
        <f t="shared" si="193"/>
        <v/>
      </c>
    </row>
    <row r="6039" spans="8:25" x14ac:dyDescent="0.25">
      <c r="H6039" s="155"/>
      <c r="I6039" s="151"/>
      <c r="J6039" s="152"/>
      <c r="K6039" s="153"/>
      <c r="L6039" s="153"/>
      <c r="M6039" s="153"/>
      <c r="N6039" s="153"/>
      <c r="O6039" s="153"/>
      <c r="P6039" s="153"/>
      <c r="Q6039" s="153"/>
      <c r="R6039" s="153"/>
      <c r="S6039" s="152"/>
      <c r="T6039" s="153"/>
      <c r="X6039" s="69" t="str">
        <f t="shared" si="192"/>
        <v/>
      </c>
      <c r="Y6039" s="69" t="str">
        <f t="shared" si="193"/>
        <v/>
      </c>
    </row>
    <row r="6040" spans="8:25" x14ac:dyDescent="0.25">
      <c r="H6040" s="155"/>
      <c r="I6040" s="151"/>
      <c r="J6040" s="152"/>
      <c r="K6040" s="153"/>
      <c r="L6040" s="153"/>
      <c r="M6040" s="153"/>
      <c r="N6040" s="153"/>
      <c r="O6040" s="153"/>
      <c r="P6040" s="153"/>
      <c r="Q6040" s="153"/>
      <c r="R6040" s="153"/>
      <c r="S6040" s="152"/>
      <c r="T6040" s="153"/>
      <c r="X6040" s="69" t="str">
        <f t="shared" si="192"/>
        <v/>
      </c>
      <c r="Y6040" s="69" t="str">
        <f t="shared" si="193"/>
        <v/>
      </c>
    </row>
    <row r="6041" spans="8:25" x14ac:dyDescent="0.25">
      <c r="H6041" s="155"/>
      <c r="I6041" s="151"/>
      <c r="J6041" s="152"/>
      <c r="K6041" s="153"/>
      <c r="L6041" s="153"/>
      <c r="M6041" s="153"/>
      <c r="N6041" s="153"/>
      <c r="O6041" s="153"/>
      <c r="P6041" s="153"/>
      <c r="Q6041" s="153"/>
      <c r="R6041" s="153"/>
      <c r="S6041" s="152"/>
      <c r="T6041" s="153"/>
      <c r="X6041" s="69" t="str">
        <f t="shared" si="192"/>
        <v/>
      </c>
      <c r="Y6041" s="69" t="str">
        <f t="shared" si="193"/>
        <v/>
      </c>
    </row>
    <row r="6042" spans="8:25" x14ac:dyDescent="0.25">
      <c r="H6042" s="155"/>
      <c r="I6042" s="151"/>
      <c r="J6042" s="152"/>
      <c r="K6042" s="153"/>
      <c r="L6042" s="153"/>
      <c r="M6042" s="153"/>
      <c r="N6042" s="153"/>
      <c r="O6042" s="153"/>
      <c r="P6042" s="153"/>
      <c r="Q6042" s="153"/>
      <c r="R6042" s="153"/>
      <c r="S6042" s="152"/>
      <c r="T6042" s="153"/>
      <c r="X6042" s="69" t="str">
        <f t="shared" si="192"/>
        <v/>
      </c>
      <c r="Y6042" s="69" t="str">
        <f t="shared" si="193"/>
        <v/>
      </c>
    </row>
    <row r="6043" spans="8:25" x14ac:dyDescent="0.25">
      <c r="H6043" s="155"/>
      <c r="I6043" s="151"/>
      <c r="J6043" s="152"/>
      <c r="K6043" s="153"/>
      <c r="L6043" s="153"/>
      <c r="M6043" s="153"/>
      <c r="N6043" s="153"/>
      <c r="O6043" s="153"/>
      <c r="P6043" s="153"/>
      <c r="Q6043" s="153"/>
      <c r="R6043" s="153"/>
      <c r="S6043" s="152"/>
      <c r="T6043" s="153"/>
      <c r="X6043" s="69" t="str">
        <f t="shared" si="192"/>
        <v/>
      </c>
      <c r="Y6043" s="69" t="str">
        <f t="shared" si="193"/>
        <v/>
      </c>
    </row>
    <row r="6044" spans="8:25" x14ac:dyDescent="0.25">
      <c r="H6044" s="155"/>
      <c r="I6044" s="151"/>
      <c r="J6044" s="152"/>
      <c r="K6044" s="153"/>
      <c r="L6044" s="153"/>
      <c r="M6044" s="153"/>
      <c r="N6044" s="153"/>
      <c r="O6044" s="153"/>
      <c r="P6044" s="153"/>
      <c r="Q6044" s="153"/>
      <c r="R6044" s="153"/>
      <c r="S6044" s="152"/>
      <c r="T6044" s="153"/>
      <c r="X6044" s="69" t="str">
        <f t="shared" si="192"/>
        <v/>
      </c>
      <c r="Y6044" s="69" t="str">
        <f t="shared" si="193"/>
        <v/>
      </c>
    </row>
    <row r="6045" spans="8:25" x14ac:dyDescent="0.25">
      <c r="H6045" s="155"/>
      <c r="I6045" s="151"/>
      <c r="J6045" s="152"/>
      <c r="K6045" s="153"/>
      <c r="L6045" s="153"/>
      <c r="M6045" s="153"/>
      <c r="N6045" s="153"/>
      <c r="O6045" s="153"/>
      <c r="P6045" s="153"/>
      <c r="Q6045" s="153"/>
      <c r="R6045" s="153"/>
      <c r="S6045" s="152"/>
      <c r="T6045" s="153"/>
      <c r="X6045" s="69" t="str">
        <f t="shared" si="192"/>
        <v/>
      </c>
      <c r="Y6045" s="69" t="str">
        <f t="shared" si="193"/>
        <v/>
      </c>
    </row>
    <row r="6046" spans="8:25" x14ac:dyDescent="0.25">
      <c r="H6046" s="155"/>
      <c r="I6046" s="151"/>
      <c r="J6046" s="152"/>
      <c r="K6046" s="153"/>
      <c r="L6046" s="153"/>
      <c r="M6046" s="153"/>
      <c r="N6046" s="153"/>
      <c r="O6046" s="153"/>
      <c r="P6046" s="153"/>
      <c r="Q6046" s="153"/>
      <c r="R6046" s="153"/>
      <c r="S6046" s="152"/>
      <c r="T6046" s="153"/>
      <c r="X6046" s="69" t="str">
        <f t="shared" si="192"/>
        <v/>
      </c>
      <c r="Y6046" s="69" t="str">
        <f t="shared" si="193"/>
        <v/>
      </c>
    </row>
    <row r="6047" spans="8:25" x14ac:dyDescent="0.25">
      <c r="H6047" s="155"/>
      <c r="I6047" s="151"/>
      <c r="J6047" s="152"/>
      <c r="K6047" s="153"/>
      <c r="L6047" s="153"/>
      <c r="M6047" s="153"/>
      <c r="N6047" s="153"/>
      <c r="O6047" s="153"/>
      <c r="P6047" s="153"/>
      <c r="Q6047" s="153"/>
      <c r="R6047" s="153"/>
      <c r="S6047" s="152"/>
      <c r="T6047" s="153"/>
      <c r="X6047" s="69" t="str">
        <f t="shared" si="192"/>
        <v/>
      </c>
      <c r="Y6047" s="69" t="str">
        <f t="shared" si="193"/>
        <v/>
      </c>
    </row>
    <row r="6048" spans="8:25" x14ac:dyDescent="0.25">
      <c r="H6048" s="155"/>
      <c r="I6048" s="151"/>
      <c r="J6048" s="152"/>
      <c r="K6048" s="153"/>
      <c r="L6048" s="153"/>
      <c r="M6048" s="153"/>
      <c r="N6048" s="153"/>
      <c r="O6048" s="153"/>
      <c r="P6048" s="153"/>
      <c r="Q6048" s="153"/>
      <c r="R6048" s="153"/>
      <c r="S6048" s="152"/>
      <c r="T6048" s="153"/>
      <c r="X6048" s="69" t="str">
        <f t="shared" si="192"/>
        <v/>
      </c>
      <c r="Y6048" s="69" t="str">
        <f t="shared" si="193"/>
        <v/>
      </c>
    </row>
    <row r="6049" spans="8:25" x14ac:dyDescent="0.25">
      <c r="H6049" s="155"/>
      <c r="I6049" s="151"/>
      <c r="J6049" s="152"/>
      <c r="K6049" s="153"/>
      <c r="L6049" s="153"/>
      <c r="M6049" s="153"/>
      <c r="N6049" s="153"/>
      <c r="O6049" s="153"/>
      <c r="P6049" s="153"/>
      <c r="Q6049" s="153"/>
      <c r="R6049" s="153"/>
      <c r="S6049" s="152"/>
      <c r="T6049" s="153"/>
      <c r="X6049" s="69" t="str">
        <f t="shared" si="192"/>
        <v/>
      </c>
      <c r="Y6049" s="69" t="str">
        <f t="shared" si="193"/>
        <v/>
      </c>
    </row>
    <row r="6050" spans="8:25" x14ac:dyDescent="0.25">
      <c r="H6050" s="155"/>
      <c r="I6050" s="151"/>
      <c r="J6050" s="152"/>
      <c r="K6050" s="153"/>
      <c r="L6050" s="153"/>
      <c r="M6050" s="153"/>
      <c r="N6050" s="153"/>
      <c r="O6050" s="153"/>
      <c r="P6050" s="153"/>
      <c r="Q6050" s="153"/>
      <c r="R6050" s="153"/>
      <c r="S6050" s="152"/>
      <c r="T6050" s="153"/>
      <c r="X6050" s="69" t="str">
        <f t="shared" si="192"/>
        <v/>
      </c>
      <c r="Y6050" s="69" t="str">
        <f t="shared" si="193"/>
        <v/>
      </c>
    </row>
    <row r="6051" spans="8:25" x14ac:dyDescent="0.25">
      <c r="H6051" s="155"/>
      <c r="I6051" s="151"/>
      <c r="J6051" s="152"/>
      <c r="K6051" s="153"/>
      <c r="L6051" s="153"/>
      <c r="M6051" s="153"/>
      <c r="N6051" s="153"/>
      <c r="O6051" s="153"/>
      <c r="P6051" s="153"/>
      <c r="Q6051" s="153"/>
      <c r="R6051" s="153"/>
      <c r="S6051" s="152"/>
      <c r="T6051" s="153"/>
      <c r="X6051" s="69" t="str">
        <f t="shared" si="192"/>
        <v/>
      </c>
      <c r="Y6051" s="69" t="str">
        <f t="shared" si="193"/>
        <v/>
      </c>
    </row>
    <row r="6052" spans="8:25" x14ac:dyDescent="0.25">
      <c r="H6052" s="155"/>
      <c r="I6052" s="151"/>
      <c r="J6052" s="152"/>
      <c r="K6052" s="153"/>
      <c r="L6052" s="153"/>
      <c r="M6052" s="153"/>
      <c r="N6052" s="153"/>
      <c r="O6052" s="153"/>
      <c r="P6052" s="153"/>
      <c r="Q6052" s="153"/>
      <c r="R6052" s="153"/>
      <c r="S6052" s="152"/>
      <c r="T6052" s="153"/>
      <c r="X6052" s="69" t="str">
        <f t="shared" si="192"/>
        <v/>
      </c>
      <c r="Y6052" s="69" t="str">
        <f t="shared" si="193"/>
        <v/>
      </c>
    </row>
    <row r="6053" spans="8:25" x14ac:dyDescent="0.25">
      <c r="H6053" s="155"/>
      <c r="I6053" s="151"/>
      <c r="J6053" s="152"/>
      <c r="K6053" s="153"/>
      <c r="L6053" s="153"/>
      <c r="M6053" s="153"/>
      <c r="N6053" s="153"/>
      <c r="O6053" s="153"/>
      <c r="P6053" s="153"/>
      <c r="Q6053" s="153"/>
      <c r="R6053" s="153"/>
      <c r="S6053" s="152"/>
      <c r="T6053" s="153"/>
      <c r="X6053" s="69" t="str">
        <f t="shared" si="192"/>
        <v/>
      </c>
      <c r="Y6053" s="69" t="str">
        <f t="shared" si="193"/>
        <v/>
      </c>
    </row>
    <row r="6054" spans="8:25" x14ac:dyDescent="0.25">
      <c r="H6054" s="155"/>
      <c r="I6054" s="151"/>
      <c r="J6054" s="152"/>
      <c r="K6054" s="153"/>
      <c r="L6054" s="153"/>
      <c r="M6054" s="153"/>
      <c r="N6054" s="153"/>
      <c r="O6054" s="153"/>
      <c r="P6054" s="153"/>
      <c r="Q6054" s="153"/>
      <c r="R6054" s="153"/>
      <c r="S6054" s="152"/>
      <c r="T6054" s="153"/>
      <c r="X6054" s="69" t="str">
        <f t="shared" si="192"/>
        <v/>
      </c>
      <c r="Y6054" s="69" t="str">
        <f t="shared" si="193"/>
        <v/>
      </c>
    </row>
    <row r="6055" spans="8:25" x14ac:dyDescent="0.25">
      <c r="H6055" s="155"/>
      <c r="I6055" s="151"/>
      <c r="J6055" s="152"/>
      <c r="K6055" s="153"/>
      <c r="L6055" s="153"/>
      <c r="M6055" s="153"/>
      <c r="N6055" s="153"/>
      <c r="O6055" s="153"/>
      <c r="P6055" s="153"/>
      <c r="Q6055" s="153"/>
      <c r="R6055" s="153"/>
      <c r="S6055" s="152"/>
      <c r="T6055" s="153"/>
      <c r="X6055" s="69" t="str">
        <f t="shared" si="192"/>
        <v/>
      </c>
      <c r="Y6055" s="69" t="str">
        <f t="shared" si="193"/>
        <v/>
      </c>
    </row>
    <row r="6056" spans="8:25" x14ac:dyDescent="0.25">
      <c r="H6056" s="155"/>
      <c r="I6056" s="151"/>
      <c r="J6056" s="152"/>
      <c r="K6056" s="153"/>
      <c r="L6056" s="153"/>
      <c r="M6056" s="153"/>
      <c r="N6056" s="153"/>
      <c r="O6056" s="153"/>
      <c r="P6056" s="153"/>
      <c r="Q6056" s="153"/>
      <c r="R6056" s="153"/>
      <c r="S6056" s="152"/>
      <c r="T6056" s="153"/>
      <c r="X6056" s="69" t="str">
        <f t="shared" si="192"/>
        <v/>
      </c>
      <c r="Y6056" s="69" t="str">
        <f t="shared" si="193"/>
        <v/>
      </c>
    </row>
    <row r="6057" spans="8:25" x14ac:dyDescent="0.25">
      <c r="H6057" s="155"/>
      <c r="I6057" s="151"/>
      <c r="J6057" s="152"/>
      <c r="K6057" s="153"/>
      <c r="L6057" s="153"/>
      <c r="M6057" s="153"/>
      <c r="N6057" s="153"/>
      <c r="O6057" s="153"/>
      <c r="P6057" s="153"/>
      <c r="Q6057" s="153"/>
      <c r="R6057" s="153"/>
      <c r="S6057" s="152"/>
      <c r="T6057" s="153"/>
      <c r="X6057" s="69" t="str">
        <f t="shared" si="192"/>
        <v/>
      </c>
      <c r="Y6057" s="69" t="str">
        <f t="shared" si="193"/>
        <v/>
      </c>
    </row>
    <row r="6058" spans="8:25" x14ac:dyDescent="0.25">
      <c r="H6058" s="155"/>
      <c r="I6058" s="151"/>
      <c r="J6058" s="152"/>
      <c r="K6058" s="153"/>
      <c r="L6058" s="153"/>
      <c r="M6058" s="153"/>
      <c r="N6058" s="153"/>
      <c r="O6058" s="153"/>
      <c r="P6058" s="153"/>
      <c r="Q6058" s="153"/>
      <c r="R6058" s="153"/>
      <c r="S6058" s="152"/>
      <c r="T6058" s="153"/>
      <c r="X6058" s="69" t="str">
        <f t="shared" si="192"/>
        <v/>
      </c>
      <c r="Y6058" s="69" t="str">
        <f t="shared" si="193"/>
        <v/>
      </c>
    </row>
    <row r="6059" spans="8:25" x14ac:dyDescent="0.25">
      <c r="H6059" s="155"/>
      <c r="I6059" s="151"/>
      <c r="J6059" s="152"/>
      <c r="K6059" s="153"/>
      <c r="L6059" s="153"/>
      <c r="M6059" s="153"/>
      <c r="N6059" s="153"/>
      <c r="O6059" s="153"/>
      <c r="P6059" s="153"/>
      <c r="Q6059" s="153"/>
      <c r="R6059" s="153"/>
      <c r="S6059" s="152"/>
      <c r="T6059" s="153"/>
      <c r="X6059" s="69" t="str">
        <f t="shared" si="192"/>
        <v/>
      </c>
      <c r="Y6059" s="69" t="str">
        <f t="shared" si="193"/>
        <v/>
      </c>
    </row>
    <row r="6060" spans="8:25" x14ac:dyDescent="0.25">
      <c r="H6060" s="155"/>
      <c r="I6060" s="151"/>
      <c r="J6060" s="152"/>
      <c r="K6060" s="153"/>
      <c r="L6060" s="153"/>
      <c r="M6060" s="153"/>
      <c r="N6060" s="153"/>
      <c r="O6060" s="153"/>
      <c r="P6060" s="153"/>
      <c r="Q6060" s="153"/>
      <c r="R6060" s="153"/>
      <c r="S6060" s="152"/>
      <c r="T6060" s="153"/>
      <c r="X6060" s="69" t="str">
        <f t="shared" si="192"/>
        <v/>
      </c>
      <c r="Y6060" s="69" t="str">
        <f t="shared" si="193"/>
        <v/>
      </c>
    </row>
    <row r="6061" spans="8:25" x14ac:dyDescent="0.25">
      <c r="H6061" s="155"/>
      <c r="I6061" s="151"/>
      <c r="J6061" s="152"/>
      <c r="K6061" s="153"/>
      <c r="L6061" s="153"/>
      <c r="M6061" s="153"/>
      <c r="N6061" s="153"/>
      <c r="O6061" s="153"/>
      <c r="P6061" s="153"/>
      <c r="Q6061" s="153"/>
      <c r="R6061" s="153"/>
      <c r="S6061" s="152"/>
      <c r="T6061" s="153"/>
      <c r="X6061" s="69" t="str">
        <f t="shared" si="192"/>
        <v/>
      </c>
      <c r="Y6061" s="69" t="str">
        <f t="shared" si="193"/>
        <v/>
      </c>
    </row>
    <row r="6062" spans="8:25" x14ac:dyDescent="0.25">
      <c r="H6062" s="155"/>
      <c r="I6062" s="151"/>
      <c r="J6062" s="152"/>
      <c r="K6062" s="153"/>
      <c r="L6062" s="153"/>
      <c r="M6062" s="153"/>
      <c r="N6062" s="153"/>
      <c r="O6062" s="153"/>
      <c r="P6062" s="153"/>
      <c r="Q6062" s="153"/>
      <c r="R6062" s="153"/>
      <c r="S6062" s="152"/>
      <c r="T6062" s="153"/>
      <c r="X6062" s="69" t="str">
        <f t="shared" si="192"/>
        <v/>
      </c>
      <c r="Y6062" s="69" t="str">
        <f t="shared" si="193"/>
        <v/>
      </c>
    </row>
    <row r="6063" spans="8:25" x14ac:dyDescent="0.25">
      <c r="H6063" s="155"/>
      <c r="I6063" s="151"/>
      <c r="J6063" s="152"/>
      <c r="K6063" s="153"/>
      <c r="L6063" s="153"/>
      <c r="M6063" s="153"/>
      <c r="N6063" s="153"/>
      <c r="O6063" s="153"/>
      <c r="P6063" s="153"/>
      <c r="Q6063" s="153"/>
      <c r="R6063" s="153"/>
      <c r="S6063" s="152"/>
      <c r="T6063" s="153"/>
      <c r="X6063" s="69" t="str">
        <f t="shared" si="192"/>
        <v/>
      </c>
      <c r="Y6063" s="69" t="str">
        <f t="shared" si="193"/>
        <v/>
      </c>
    </row>
    <row r="6064" spans="8:25" x14ac:dyDescent="0.25">
      <c r="H6064" s="155"/>
      <c r="I6064" s="151"/>
      <c r="J6064" s="152"/>
      <c r="K6064" s="153"/>
      <c r="L6064" s="153"/>
      <c r="M6064" s="153"/>
      <c r="N6064" s="153"/>
      <c r="O6064" s="153"/>
      <c r="P6064" s="153"/>
      <c r="Q6064" s="153"/>
      <c r="R6064" s="153"/>
      <c r="S6064" s="152"/>
      <c r="T6064" s="153"/>
      <c r="X6064" s="69" t="str">
        <f t="shared" si="192"/>
        <v/>
      </c>
      <c r="Y6064" s="69" t="str">
        <f t="shared" si="193"/>
        <v/>
      </c>
    </row>
    <row r="6065" spans="8:25" x14ac:dyDescent="0.25">
      <c r="H6065" s="155"/>
      <c r="I6065" s="151"/>
      <c r="J6065" s="152"/>
      <c r="K6065" s="153"/>
      <c r="L6065" s="153"/>
      <c r="M6065" s="153"/>
      <c r="N6065" s="153"/>
      <c r="O6065" s="153"/>
      <c r="P6065" s="153"/>
      <c r="Q6065" s="153"/>
      <c r="R6065" s="153"/>
      <c r="S6065" s="152"/>
      <c r="T6065" s="153"/>
      <c r="X6065" s="69" t="str">
        <f t="shared" si="192"/>
        <v/>
      </c>
      <c r="Y6065" s="69" t="str">
        <f t="shared" si="193"/>
        <v/>
      </c>
    </row>
    <row r="6066" spans="8:25" x14ac:dyDescent="0.25">
      <c r="H6066" s="155"/>
      <c r="I6066" s="151"/>
      <c r="J6066" s="152"/>
      <c r="K6066" s="153"/>
      <c r="L6066" s="153"/>
      <c r="M6066" s="153"/>
      <c r="N6066" s="153"/>
      <c r="O6066" s="153"/>
      <c r="P6066" s="153"/>
      <c r="Q6066" s="153"/>
      <c r="R6066" s="153"/>
      <c r="S6066" s="152"/>
      <c r="T6066" s="153"/>
      <c r="X6066" s="69" t="str">
        <f t="shared" si="192"/>
        <v/>
      </c>
      <c r="Y6066" s="69" t="str">
        <f t="shared" si="193"/>
        <v/>
      </c>
    </row>
    <row r="6067" spans="8:25" x14ac:dyDescent="0.25">
      <c r="H6067" s="155"/>
      <c r="I6067" s="151"/>
      <c r="J6067" s="152"/>
      <c r="K6067" s="153"/>
      <c r="L6067" s="153"/>
      <c r="M6067" s="153"/>
      <c r="N6067" s="153"/>
      <c r="O6067" s="153"/>
      <c r="P6067" s="153"/>
      <c r="Q6067" s="153"/>
      <c r="R6067" s="153"/>
      <c r="S6067" s="152"/>
      <c r="T6067" s="153"/>
      <c r="X6067" s="69" t="str">
        <f t="shared" si="192"/>
        <v/>
      </c>
      <c r="Y6067" s="69" t="str">
        <f t="shared" si="193"/>
        <v/>
      </c>
    </row>
    <row r="6068" spans="8:25" x14ac:dyDescent="0.25">
      <c r="H6068" s="155"/>
      <c r="I6068" s="151"/>
      <c r="J6068" s="152"/>
      <c r="K6068" s="153"/>
      <c r="L6068" s="153"/>
      <c r="M6068" s="153"/>
      <c r="N6068" s="153"/>
      <c r="O6068" s="153"/>
      <c r="P6068" s="153"/>
      <c r="Q6068" s="153"/>
      <c r="R6068" s="153"/>
      <c r="S6068" s="152"/>
      <c r="T6068" s="153"/>
      <c r="X6068" s="69" t="str">
        <f t="shared" si="192"/>
        <v/>
      </c>
      <c r="Y6068" s="69" t="str">
        <f t="shared" si="193"/>
        <v/>
      </c>
    </row>
    <row r="6069" spans="8:25" x14ac:dyDescent="0.25">
      <c r="H6069" s="155"/>
      <c r="I6069" s="151"/>
      <c r="J6069" s="152"/>
      <c r="K6069" s="153"/>
      <c r="L6069" s="153"/>
      <c r="M6069" s="153"/>
      <c r="N6069" s="153"/>
      <c r="O6069" s="153"/>
      <c r="P6069" s="153"/>
      <c r="Q6069" s="153"/>
      <c r="R6069" s="153"/>
      <c r="S6069" s="152"/>
      <c r="T6069" s="153"/>
      <c r="X6069" s="69" t="str">
        <f t="shared" si="192"/>
        <v/>
      </c>
      <c r="Y6069" s="69" t="str">
        <f t="shared" si="193"/>
        <v/>
      </c>
    </row>
    <row r="6070" spans="8:25" x14ac:dyDescent="0.25">
      <c r="H6070" s="155"/>
      <c r="I6070" s="151"/>
      <c r="J6070" s="152"/>
      <c r="K6070" s="153"/>
      <c r="L6070" s="153"/>
      <c r="M6070" s="153"/>
      <c r="N6070" s="153"/>
      <c r="O6070" s="153"/>
      <c r="P6070" s="153"/>
      <c r="Q6070" s="153"/>
      <c r="R6070" s="153"/>
      <c r="S6070" s="152"/>
      <c r="T6070" s="153"/>
      <c r="X6070" s="69" t="str">
        <f t="shared" si="192"/>
        <v/>
      </c>
      <c r="Y6070" s="69" t="str">
        <f t="shared" si="193"/>
        <v/>
      </c>
    </row>
    <row r="6071" spans="8:25" x14ac:dyDescent="0.25">
      <c r="H6071" s="155"/>
      <c r="I6071" s="151"/>
      <c r="J6071" s="152"/>
      <c r="K6071" s="153"/>
      <c r="L6071" s="153"/>
      <c r="M6071" s="153"/>
      <c r="N6071" s="153"/>
      <c r="O6071" s="153"/>
      <c r="P6071" s="153"/>
      <c r="Q6071" s="153"/>
      <c r="R6071" s="153"/>
      <c r="S6071" s="152"/>
      <c r="T6071" s="153"/>
      <c r="X6071" s="69" t="str">
        <f t="shared" si="192"/>
        <v/>
      </c>
      <c r="Y6071" s="69" t="str">
        <f t="shared" si="193"/>
        <v/>
      </c>
    </row>
    <row r="6072" spans="8:25" x14ac:dyDescent="0.25">
      <c r="H6072" s="155"/>
      <c r="I6072" s="151"/>
      <c r="J6072" s="152"/>
      <c r="K6072" s="153"/>
      <c r="L6072" s="153"/>
      <c r="M6072" s="153"/>
      <c r="N6072" s="153"/>
      <c r="O6072" s="153"/>
      <c r="P6072" s="153"/>
      <c r="Q6072" s="153"/>
      <c r="R6072" s="153"/>
      <c r="S6072" s="152"/>
      <c r="T6072" s="153"/>
      <c r="X6072" s="69" t="str">
        <f t="shared" si="192"/>
        <v/>
      </c>
      <c r="Y6072" s="69" t="str">
        <f t="shared" si="193"/>
        <v/>
      </c>
    </row>
    <row r="6073" spans="8:25" x14ac:dyDescent="0.25">
      <c r="H6073" s="155"/>
      <c r="I6073" s="151"/>
      <c r="J6073" s="152"/>
      <c r="K6073" s="153"/>
      <c r="L6073" s="153"/>
      <c r="M6073" s="153"/>
      <c r="N6073" s="153"/>
      <c r="O6073" s="153"/>
      <c r="P6073" s="153"/>
      <c r="Q6073" s="153"/>
      <c r="R6073" s="153"/>
      <c r="S6073" s="152"/>
      <c r="T6073" s="153"/>
      <c r="X6073" s="69" t="str">
        <f t="shared" si="192"/>
        <v/>
      </c>
      <c r="Y6073" s="69" t="str">
        <f t="shared" si="193"/>
        <v/>
      </c>
    </row>
    <row r="6074" spans="8:25" x14ac:dyDescent="0.25">
      <c r="H6074" s="155"/>
      <c r="I6074" s="151"/>
      <c r="J6074" s="152"/>
      <c r="K6074" s="153"/>
      <c r="L6074" s="153"/>
      <c r="M6074" s="153"/>
      <c r="N6074" s="153"/>
      <c r="O6074" s="153"/>
      <c r="P6074" s="153"/>
      <c r="Q6074" s="153"/>
      <c r="R6074" s="153"/>
      <c r="S6074" s="152"/>
      <c r="T6074" s="153"/>
      <c r="X6074" s="69" t="str">
        <f t="shared" si="192"/>
        <v/>
      </c>
      <c r="Y6074" s="69" t="str">
        <f t="shared" si="193"/>
        <v/>
      </c>
    </row>
    <row r="6075" spans="8:25" x14ac:dyDescent="0.25">
      <c r="H6075" s="155"/>
      <c r="I6075" s="151"/>
      <c r="J6075" s="152"/>
      <c r="K6075" s="153"/>
      <c r="L6075" s="153"/>
      <c r="M6075" s="153"/>
      <c r="N6075" s="153"/>
      <c r="O6075" s="153"/>
      <c r="P6075" s="153"/>
      <c r="Q6075" s="153"/>
      <c r="R6075" s="153"/>
      <c r="S6075" s="152"/>
      <c r="T6075" s="153"/>
      <c r="X6075" s="69" t="str">
        <f t="shared" si="192"/>
        <v/>
      </c>
      <c r="Y6075" s="69" t="str">
        <f t="shared" si="193"/>
        <v/>
      </c>
    </row>
    <row r="6076" spans="8:25" x14ac:dyDescent="0.25">
      <c r="H6076" s="155"/>
      <c r="I6076" s="151"/>
      <c r="J6076" s="152"/>
      <c r="K6076" s="153"/>
      <c r="L6076" s="153"/>
      <c r="M6076" s="153"/>
      <c r="N6076" s="153"/>
      <c r="O6076" s="153"/>
      <c r="P6076" s="153"/>
      <c r="Q6076" s="153"/>
      <c r="R6076" s="153"/>
      <c r="S6076" s="152"/>
      <c r="T6076" s="153"/>
      <c r="X6076" s="69" t="str">
        <f t="shared" si="192"/>
        <v/>
      </c>
      <c r="Y6076" s="69" t="str">
        <f t="shared" si="193"/>
        <v/>
      </c>
    </row>
    <row r="6077" spans="8:25" x14ac:dyDescent="0.25">
      <c r="H6077" s="155"/>
      <c r="I6077" s="151"/>
      <c r="J6077" s="152"/>
      <c r="K6077" s="153"/>
      <c r="L6077" s="153"/>
      <c r="M6077" s="153"/>
      <c r="N6077" s="153"/>
      <c r="O6077" s="153"/>
      <c r="P6077" s="153"/>
      <c r="Q6077" s="153"/>
      <c r="R6077" s="153"/>
      <c r="S6077" s="152"/>
      <c r="T6077" s="153"/>
      <c r="X6077" s="69" t="str">
        <f t="shared" si="192"/>
        <v/>
      </c>
      <c r="Y6077" s="69" t="str">
        <f t="shared" si="193"/>
        <v/>
      </c>
    </row>
    <row r="6078" spans="8:25" x14ac:dyDescent="0.25">
      <c r="H6078" s="155"/>
      <c r="I6078" s="151"/>
      <c r="J6078" s="152"/>
      <c r="K6078" s="153"/>
      <c r="L6078" s="153"/>
      <c r="M6078" s="153"/>
      <c r="N6078" s="153"/>
      <c r="O6078" s="153"/>
      <c r="P6078" s="153"/>
      <c r="Q6078" s="153"/>
      <c r="R6078" s="153"/>
      <c r="S6078" s="152"/>
      <c r="T6078" s="153"/>
      <c r="X6078" s="69" t="str">
        <f t="shared" si="192"/>
        <v/>
      </c>
      <c r="Y6078" s="69" t="str">
        <f t="shared" si="193"/>
        <v/>
      </c>
    </row>
    <row r="6079" spans="8:25" x14ac:dyDescent="0.25">
      <c r="H6079" s="155"/>
      <c r="I6079" s="151"/>
      <c r="J6079" s="152"/>
      <c r="K6079" s="153"/>
      <c r="L6079" s="153"/>
      <c r="M6079" s="153"/>
      <c r="N6079" s="153"/>
      <c r="O6079" s="153"/>
      <c r="P6079" s="153"/>
      <c r="Q6079" s="153"/>
      <c r="R6079" s="153"/>
      <c r="S6079" s="152"/>
      <c r="T6079" s="153"/>
      <c r="X6079" s="69" t="str">
        <f t="shared" si="192"/>
        <v/>
      </c>
      <c r="Y6079" s="69" t="str">
        <f t="shared" si="193"/>
        <v/>
      </c>
    </row>
    <row r="6080" spans="8:25" x14ac:dyDescent="0.25">
      <c r="H6080" s="155"/>
      <c r="I6080" s="151"/>
      <c r="J6080" s="152"/>
      <c r="K6080" s="153"/>
      <c r="L6080" s="153"/>
      <c r="M6080" s="153"/>
      <c r="N6080" s="153"/>
      <c r="O6080" s="153"/>
      <c r="P6080" s="153"/>
      <c r="Q6080" s="153"/>
      <c r="R6080" s="153"/>
      <c r="S6080" s="152"/>
      <c r="T6080" s="153"/>
      <c r="X6080" s="69" t="str">
        <f t="shared" si="192"/>
        <v/>
      </c>
      <c r="Y6080" s="69" t="str">
        <f t="shared" si="193"/>
        <v/>
      </c>
    </row>
    <row r="6081" spans="8:25" x14ac:dyDescent="0.25">
      <c r="H6081" s="155"/>
      <c r="I6081" s="151"/>
      <c r="J6081" s="152"/>
      <c r="K6081" s="153"/>
      <c r="L6081" s="153"/>
      <c r="M6081" s="153"/>
      <c r="N6081" s="153"/>
      <c r="O6081" s="153"/>
      <c r="P6081" s="153"/>
      <c r="Q6081" s="153"/>
      <c r="R6081" s="153"/>
      <c r="S6081" s="152"/>
      <c r="T6081" s="153"/>
      <c r="X6081" s="69" t="str">
        <f t="shared" si="192"/>
        <v/>
      </c>
      <c r="Y6081" s="69" t="str">
        <f t="shared" si="193"/>
        <v/>
      </c>
    </row>
    <row r="6082" spans="8:25" x14ac:dyDescent="0.25">
      <c r="H6082" s="155"/>
      <c r="I6082" s="151"/>
      <c r="J6082" s="152"/>
      <c r="K6082" s="153"/>
      <c r="L6082" s="153"/>
      <c r="M6082" s="153"/>
      <c r="N6082" s="153"/>
      <c r="O6082" s="153"/>
      <c r="P6082" s="153"/>
      <c r="Q6082" s="153"/>
      <c r="R6082" s="153"/>
      <c r="S6082" s="152"/>
      <c r="T6082" s="153"/>
      <c r="X6082" s="69" t="str">
        <f t="shared" ref="X6082:X6145" si="194">IF(W6082&lt;&gt;"",W6082-I6082,"")</f>
        <v/>
      </c>
      <c r="Y6082" s="69" t="str">
        <f t="shared" si="193"/>
        <v/>
      </c>
    </row>
    <row r="6083" spans="8:25" x14ac:dyDescent="0.25">
      <c r="H6083" s="155"/>
      <c r="I6083" s="151"/>
      <c r="J6083" s="152"/>
      <c r="K6083" s="153"/>
      <c r="L6083" s="153"/>
      <c r="M6083" s="153"/>
      <c r="N6083" s="153"/>
      <c r="O6083" s="153"/>
      <c r="P6083" s="153"/>
      <c r="Q6083" s="153"/>
      <c r="R6083" s="153"/>
      <c r="S6083" s="152"/>
      <c r="T6083" s="153"/>
      <c r="X6083" s="69" t="str">
        <f t="shared" si="194"/>
        <v/>
      </c>
      <c r="Y6083" s="69" t="str">
        <f t="shared" ref="Y6083:Y6146" si="195">IF(X6083&lt;&gt;"",IF(X6083&lt;365,"&lt; 1 year",IF(X6083&lt;730,"1-2",IF(X6083&lt;1095,"2-3",IF(X6083&lt;1460,"3-4",IF(X6083&lt;1825,"4-5","5+"))))),"")</f>
        <v/>
      </c>
    </row>
    <row r="6084" spans="8:25" x14ac:dyDescent="0.25">
      <c r="H6084" s="155"/>
      <c r="I6084" s="151"/>
      <c r="J6084" s="152"/>
      <c r="K6084" s="153"/>
      <c r="L6084" s="153"/>
      <c r="M6084" s="153"/>
      <c r="N6084" s="153"/>
      <c r="O6084" s="153"/>
      <c r="P6084" s="153"/>
      <c r="Q6084" s="153"/>
      <c r="R6084" s="153"/>
      <c r="S6084" s="152"/>
      <c r="T6084" s="153"/>
      <c r="X6084" s="69" t="str">
        <f t="shared" si="194"/>
        <v/>
      </c>
      <c r="Y6084" s="69" t="str">
        <f t="shared" si="195"/>
        <v/>
      </c>
    </row>
    <row r="6085" spans="8:25" x14ac:dyDescent="0.25">
      <c r="H6085" s="155"/>
      <c r="I6085" s="151"/>
      <c r="J6085" s="152"/>
      <c r="K6085" s="153"/>
      <c r="L6085" s="153"/>
      <c r="M6085" s="153"/>
      <c r="N6085" s="153"/>
      <c r="O6085" s="153"/>
      <c r="P6085" s="153"/>
      <c r="Q6085" s="153"/>
      <c r="R6085" s="153"/>
      <c r="S6085" s="152"/>
      <c r="T6085" s="153"/>
      <c r="X6085" s="69" t="str">
        <f t="shared" si="194"/>
        <v/>
      </c>
      <c r="Y6085" s="69" t="str">
        <f t="shared" si="195"/>
        <v/>
      </c>
    </row>
    <row r="6086" spans="8:25" x14ac:dyDescent="0.25">
      <c r="H6086" s="155"/>
      <c r="I6086" s="151"/>
      <c r="J6086" s="152"/>
      <c r="K6086" s="153"/>
      <c r="L6086" s="153"/>
      <c r="M6086" s="153"/>
      <c r="N6086" s="153"/>
      <c r="O6086" s="153"/>
      <c r="P6086" s="153"/>
      <c r="Q6086" s="153"/>
      <c r="R6086" s="153"/>
      <c r="S6086" s="152"/>
      <c r="T6086" s="153"/>
      <c r="X6086" s="69" t="str">
        <f t="shared" si="194"/>
        <v/>
      </c>
      <c r="Y6086" s="69" t="str">
        <f t="shared" si="195"/>
        <v/>
      </c>
    </row>
    <row r="6087" spans="8:25" x14ac:dyDescent="0.25">
      <c r="H6087" s="155"/>
      <c r="I6087" s="151"/>
      <c r="J6087" s="152"/>
      <c r="K6087" s="153"/>
      <c r="L6087" s="153"/>
      <c r="M6087" s="153"/>
      <c r="N6087" s="153"/>
      <c r="O6087" s="153"/>
      <c r="P6087" s="153"/>
      <c r="Q6087" s="153"/>
      <c r="R6087" s="153"/>
      <c r="S6087" s="152"/>
      <c r="T6087" s="153"/>
      <c r="X6087" s="69" t="str">
        <f t="shared" si="194"/>
        <v/>
      </c>
      <c r="Y6087" s="69" t="str">
        <f t="shared" si="195"/>
        <v/>
      </c>
    </row>
    <row r="6088" spans="8:25" x14ac:dyDescent="0.25">
      <c r="H6088" s="155"/>
      <c r="I6088" s="151"/>
      <c r="J6088" s="152"/>
      <c r="K6088" s="153"/>
      <c r="L6088" s="153"/>
      <c r="M6088" s="153"/>
      <c r="N6088" s="153"/>
      <c r="O6088" s="153"/>
      <c r="P6088" s="153"/>
      <c r="Q6088" s="153"/>
      <c r="R6088" s="153"/>
      <c r="S6088" s="152"/>
      <c r="T6088" s="153"/>
      <c r="X6088" s="69" t="str">
        <f t="shared" si="194"/>
        <v/>
      </c>
      <c r="Y6088" s="69" t="str">
        <f t="shared" si="195"/>
        <v/>
      </c>
    </row>
    <row r="6089" spans="8:25" x14ac:dyDescent="0.25">
      <c r="H6089" s="155"/>
      <c r="I6089" s="151"/>
      <c r="J6089" s="152"/>
      <c r="K6089" s="153"/>
      <c r="L6089" s="153"/>
      <c r="M6089" s="153"/>
      <c r="N6089" s="153"/>
      <c r="O6089" s="153"/>
      <c r="P6089" s="153"/>
      <c r="Q6089" s="153"/>
      <c r="R6089" s="153"/>
      <c r="S6089" s="152"/>
      <c r="T6089" s="153"/>
      <c r="X6089" s="69" t="str">
        <f t="shared" si="194"/>
        <v/>
      </c>
      <c r="Y6089" s="69" t="str">
        <f t="shared" si="195"/>
        <v/>
      </c>
    </row>
    <row r="6090" spans="8:25" x14ac:dyDescent="0.25">
      <c r="H6090" s="155"/>
      <c r="I6090" s="151"/>
      <c r="J6090" s="152"/>
      <c r="K6090" s="153"/>
      <c r="L6090" s="153"/>
      <c r="M6090" s="153"/>
      <c r="N6090" s="153"/>
      <c r="O6090" s="153"/>
      <c r="P6090" s="153"/>
      <c r="Q6090" s="153"/>
      <c r="R6090" s="153"/>
      <c r="S6090" s="152"/>
      <c r="T6090" s="153"/>
      <c r="X6090" s="69" t="str">
        <f t="shared" si="194"/>
        <v/>
      </c>
      <c r="Y6090" s="69" t="str">
        <f t="shared" si="195"/>
        <v/>
      </c>
    </row>
    <row r="6091" spans="8:25" x14ac:dyDescent="0.25">
      <c r="H6091" s="155"/>
      <c r="I6091" s="151"/>
      <c r="J6091" s="152"/>
      <c r="K6091" s="153"/>
      <c r="L6091" s="153"/>
      <c r="M6091" s="153"/>
      <c r="N6091" s="153"/>
      <c r="O6091" s="153"/>
      <c r="P6091" s="153"/>
      <c r="Q6091" s="153"/>
      <c r="R6091" s="153"/>
      <c r="S6091" s="152"/>
      <c r="T6091" s="153"/>
      <c r="X6091" s="69" t="str">
        <f t="shared" si="194"/>
        <v/>
      </c>
      <c r="Y6091" s="69" t="str">
        <f t="shared" si="195"/>
        <v/>
      </c>
    </row>
    <row r="6092" spans="8:25" x14ac:dyDescent="0.25">
      <c r="H6092" s="155"/>
      <c r="I6092" s="151"/>
      <c r="J6092" s="152"/>
      <c r="K6092" s="153"/>
      <c r="L6092" s="153"/>
      <c r="M6092" s="153"/>
      <c r="N6092" s="153"/>
      <c r="O6092" s="153"/>
      <c r="P6092" s="153"/>
      <c r="Q6092" s="153"/>
      <c r="R6092" s="153"/>
      <c r="S6092" s="152"/>
      <c r="T6092" s="153"/>
      <c r="X6092" s="69" t="str">
        <f t="shared" si="194"/>
        <v/>
      </c>
      <c r="Y6092" s="69" t="str">
        <f t="shared" si="195"/>
        <v/>
      </c>
    </row>
    <row r="6093" spans="8:25" x14ac:dyDescent="0.25">
      <c r="H6093" s="155"/>
      <c r="I6093" s="151"/>
      <c r="J6093" s="152"/>
      <c r="K6093" s="153"/>
      <c r="L6093" s="153"/>
      <c r="M6093" s="153"/>
      <c r="N6093" s="153"/>
      <c r="O6093" s="153"/>
      <c r="P6093" s="153"/>
      <c r="Q6093" s="153"/>
      <c r="R6093" s="153"/>
      <c r="S6093" s="152"/>
      <c r="T6093" s="153"/>
      <c r="X6093" s="69" t="str">
        <f t="shared" si="194"/>
        <v/>
      </c>
      <c r="Y6093" s="69" t="str">
        <f t="shared" si="195"/>
        <v/>
      </c>
    </row>
    <row r="6094" spans="8:25" x14ac:dyDescent="0.25">
      <c r="H6094" s="155"/>
      <c r="I6094" s="151"/>
      <c r="J6094" s="152"/>
      <c r="K6094" s="153"/>
      <c r="L6094" s="153"/>
      <c r="M6094" s="153"/>
      <c r="N6094" s="153"/>
      <c r="O6094" s="153"/>
      <c r="P6094" s="153"/>
      <c r="Q6094" s="153"/>
      <c r="R6094" s="153"/>
      <c r="S6094" s="152"/>
      <c r="T6094" s="153"/>
      <c r="X6094" s="69" t="str">
        <f t="shared" si="194"/>
        <v/>
      </c>
      <c r="Y6094" s="69" t="str">
        <f t="shared" si="195"/>
        <v/>
      </c>
    </row>
    <row r="6095" spans="8:25" x14ac:dyDescent="0.25">
      <c r="H6095" s="155"/>
      <c r="I6095" s="151"/>
      <c r="J6095" s="152"/>
      <c r="K6095" s="153"/>
      <c r="L6095" s="153"/>
      <c r="M6095" s="153"/>
      <c r="N6095" s="153"/>
      <c r="O6095" s="153"/>
      <c r="P6095" s="153"/>
      <c r="Q6095" s="153"/>
      <c r="R6095" s="153"/>
      <c r="S6095" s="152"/>
      <c r="T6095" s="153"/>
      <c r="X6095" s="69" t="str">
        <f t="shared" si="194"/>
        <v/>
      </c>
      <c r="Y6095" s="69" t="str">
        <f t="shared" si="195"/>
        <v/>
      </c>
    </row>
    <row r="6096" spans="8:25" x14ac:dyDescent="0.25">
      <c r="H6096" s="155"/>
      <c r="I6096" s="151"/>
      <c r="J6096" s="152"/>
      <c r="K6096" s="153"/>
      <c r="L6096" s="153"/>
      <c r="M6096" s="153"/>
      <c r="N6096" s="153"/>
      <c r="O6096" s="153"/>
      <c r="P6096" s="153"/>
      <c r="Q6096" s="153"/>
      <c r="R6096" s="153"/>
      <c r="S6096" s="152"/>
      <c r="T6096" s="153"/>
      <c r="X6096" s="69" t="str">
        <f t="shared" si="194"/>
        <v/>
      </c>
      <c r="Y6096" s="69" t="str">
        <f t="shared" si="195"/>
        <v/>
      </c>
    </row>
    <row r="6097" spans="8:25" x14ac:dyDescent="0.25">
      <c r="H6097" s="155"/>
      <c r="I6097" s="151"/>
      <c r="J6097" s="152"/>
      <c r="K6097" s="153"/>
      <c r="L6097" s="153"/>
      <c r="M6097" s="153"/>
      <c r="N6097" s="153"/>
      <c r="O6097" s="153"/>
      <c r="P6097" s="153"/>
      <c r="Q6097" s="153"/>
      <c r="R6097" s="153"/>
      <c r="S6097" s="152"/>
      <c r="T6097" s="153"/>
      <c r="X6097" s="69" t="str">
        <f t="shared" si="194"/>
        <v/>
      </c>
      <c r="Y6097" s="69" t="str">
        <f t="shared" si="195"/>
        <v/>
      </c>
    </row>
    <row r="6098" spans="8:25" x14ac:dyDescent="0.25">
      <c r="H6098" s="155"/>
      <c r="I6098" s="151"/>
      <c r="J6098" s="152"/>
      <c r="K6098" s="153"/>
      <c r="L6098" s="153"/>
      <c r="M6098" s="153"/>
      <c r="N6098" s="153"/>
      <c r="O6098" s="153"/>
      <c r="P6098" s="153"/>
      <c r="Q6098" s="153"/>
      <c r="R6098" s="153"/>
      <c r="S6098" s="152"/>
      <c r="T6098" s="153"/>
      <c r="X6098" s="69" t="str">
        <f t="shared" si="194"/>
        <v/>
      </c>
      <c r="Y6098" s="69" t="str">
        <f t="shared" si="195"/>
        <v/>
      </c>
    </row>
    <row r="6099" spans="8:25" x14ac:dyDescent="0.25">
      <c r="H6099" s="155"/>
      <c r="I6099" s="151"/>
      <c r="J6099" s="152"/>
      <c r="K6099" s="153"/>
      <c r="L6099" s="153"/>
      <c r="M6099" s="153"/>
      <c r="N6099" s="153"/>
      <c r="O6099" s="153"/>
      <c r="P6099" s="153"/>
      <c r="Q6099" s="153"/>
      <c r="R6099" s="153"/>
      <c r="S6099" s="152"/>
      <c r="T6099" s="153"/>
      <c r="X6099" s="69" t="str">
        <f t="shared" si="194"/>
        <v/>
      </c>
      <c r="Y6099" s="69" t="str">
        <f t="shared" si="195"/>
        <v/>
      </c>
    </row>
    <row r="6100" spans="8:25" x14ac:dyDescent="0.25">
      <c r="H6100" s="155"/>
      <c r="I6100" s="151"/>
      <c r="J6100" s="152"/>
      <c r="K6100" s="153"/>
      <c r="L6100" s="153"/>
      <c r="M6100" s="153"/>
      <c r="N6100" s="153"/>
      <c r="O6100" s="153"/>
      <c r="P6100" s="153"/>
      <c r="Q6100" s="153"/>
      <c r="R6100" s="153"/>
      <c r="S6100" s="152"/>
      <c r="T6100" s="153"/>
      <c r="X6100" s="69" t="str">
        <f t="shared" si="194"/>
        <v/>
      </c>
      <c r="Y6100" s="69" t="str">
        <f t="shared" si="195"/>
        <v/>
      </c>
    </row>
    <row r="6101" spans="8:25" x14ac:dyDescent="0.25">
      <c r="H6101" s="155"/>
      <c r="I6101" s="151"/>
      <c r="J6101" s="152"/>
      <c r="K6101" s="153"/>
      <c r="L6101" s="153"/>
      <c r="M6101" s="153"/>
      <c r="N6101" s="153"/>
      <c r="O6101" s="153"/>
      <c r="P6101" s="153"/>
      <c r="Q6101" s="153"/>
      <c r="R6101" s="153"/>
      <c r="S6101" s="152"/>
      <c r="T6101" s="153"/>
      <c r="X6101" s="69" t="str">
        <f t="shared" si="194"/>
        <v/>
      </c>
      <c r="Y6101" s="69" t="str">
        <f t="shared" si="195"/>
        <v/>
      </c>
    </row>
    <row r="6102" spans="8:25" x14ac:dyDescent="0.25">
      <c r="H6102" s="155"/>
      <c r="I6102" s="151"/>
      <c r="J6102" s="152"/>
      <c r="K6102" s="153"/>
      <c r="L6102" s="153"/>
      <c r="M6102" s="153"/>
      <c r="N6102" s="153"/>
      <c r="O6102" s="153"/>
      <c r="P6102" s="153"/>
      <c r="Q6102" s="153"/>
      <c r="R6102" s="153"/>
      <c r="S6102" s="152"/>
      <c r="T6102" s="153"/>
      <c r="X6102" s="69" t="str">
        <f t="shared" si="194"/>
        <v/>
      </c>
      <c r="Y6102" s="69" t="str">
        <f t="shared" si="195"/>
        <v/>
      </c>
    </row>
    <row r="6103" spans="8:25" x14ac:dyDescent="0.25">
      <c r="H6103" s="155"/>
      <c r="I6103" s="151"/>
      <c r="J6103" s="152"/>
      <c r="K6103" s="153"/>
      <c r="L6103" s="153"/>
      <c r="M6103" s="153"/>
      <c r="N6103" s="153"/>
      <c r="O6103" s="153"/>
      <c r="P6103" s="153"/>
      <c r="Q6103" s="153"/>
      <c r="R6103" s="153"/>
      <c r="S6103" s="152"/>
      <c r="T6103" s="153"/>
      <c r="X6103" s="69" t="str">
        <f t="shared" si="194"/>
        <v/>
      </c>
      <c r="Y6103" s="69" t="str">
        <f t="shared" si="195"/>
        <v/>
      </c>
    </row>
    <row r="6104" spans="8:25" x14ac:dyDescent="0.25">
      <c r="H6104" s="155"/>
      <c r="I6104" s="151"/>
      <c r="J6104" s="152"/>
      <c r="K6104" s="153"/>
      <c r="L6104" s="153"/>
      <c r="M6104" s="153"/>
      <c r="N6104" s="153"/>
      <c r="O6104" s="153"/>
      <c r="P6104" s="153"/>
      <c r="Q6104" s="153"/>
      <c r="R6104" s="153"/>
      <c r="S6104" s="152"/>
      <c r="T6104" s="153"/>
      <c r="X6104" s="69" t="str">
        <f t="shared" si="194"/>
        <v/>
      </c>
      <c r="Y6104" s="69" t="str">
        <f t="shared" si="195"/>
        <v/>
      </c>
    </row>
    <row r="6105" spans="8:25" x14ac:dyDescent="0.25">
      <c r="H6105" s="155"/>
      <c r="I6105" s="151"/>
      <c r="J6105" s="152"/>
      <c r="K6105" s="153"/>
      <c r="L6105" s="153"/>
      <c r="M6105" s="153"/>
      <c r="N6105" s="153"/>
      <c r="O6105" s="153"/>
      <c r="P6105" s="153"/>
      <c r="Q6105" s="153"/>
      <c r="R6105" s="153"/>
      <c r="S6105" s="152"/>
      <c r="T6105" s="153"/>
      <c r="X6105" s="69" t="str">
        <f t="shared" si="194"/>
        <v/>
      </c>
      <c r="Y6105" s="69" t="str">
        <f t="shared" si="195"/>
        <v/>
      </c>
    </row>
    <row r="6106" spans="8:25" x14ac:dyDescent="0.25">
      <c r="H6106" s="155"/>
      <c r="I6106" s="151"/>
      <c r="J6106" s="152"/>
      <c r="K6106" s="153"/>
      <c r="L6106" s="153"/>
      <c r="M6106" s="153"/>
      <c r="N6106" s="153"/>
      <c r="O6106" s="153"/>
      <c r="P6106" s="153"/>
      <c r="Q6106" s="153"/>
      <c r="R6106" s="153"/>
      <c r="S6106" s="152"/>
      <c r="T6106" s="153"/>
      <c r="X6106" s="69" t="str">
        <f t="shared" si="194"/>
        <v/>
      </c>
      <c r="Y6106" s="69" t="str">
        <f t="shared" si="195"/>
        <v/>
      </c>
    </row>
    <row r="6107" spans="8:25" x14ac:dyDescent="0.25">
      <c r="H6107" s="155"/>
      <c r="I6107" s="151"/>
      <c r="J6107" s="152"/>
      <c r="K6107" s="153"/>
      <c r="L6107" s="153"/>
      <c r="M6107" s="153"/>
      <c r="N6107" s="153"/>
      <c r="O6107" s="153"/>
      <c r="P6107" s="153"/>
      <c r="Q6107" s="153"/>
      <c r="R6107" s="153"/>
      <c r="S6107" s="152"/>
      <c r="T6107" s="153"/>
      <c r="X6107" s="69" t="str">
        <f t="shared" si="194"/>
        <v/>
      </c>
      <c r="Y6107" s="69" t="str">
        <f t="shared" si="195"/>
        <v/>
      </c>
    </row>
    <row r="6108" spans="8:25" x14ac:dyDescent="0.25">
      <c r="H6108" s="155"/>
      <c r="I6108" s="151"/>
      <c r="J6108" s="152"/>
      <c r="K6108" s="153"/>
      <c r="L6108" s="153"/>
      <c r="M6108" s="153"/>
      <c r="N6108" s="153"/>
      <c r="O6108" s="153"/>
      <c r="P6108" s="153"/>
      <c r="Q6108" s="153"/>
      <c r="R6108" s="153"/>
      <c r="S6108" s="152"/>
      <c r="T6108" s="153"/>
      <c r="X6108" s="69" t="str">
        <f t="shared" si="194"/>
        <v/>
      </c>
      <c r="Y6108" s="69" t="str">
        <f t="shared" si="195"/>
        <v/>
      </c>
    </row>
    <row r="6109" spans="8:25" x14ac:dyDescent="0.25">
      <c r="H6109" s="155"/>
      <c r="I6109" s="151"/>
      <c r="J6109" s="152"/>
      <c r="K6109" s="153"/>
      <c r="L6109" s="153"/>
      <c r="M6109" s="153"/>
      <c r="N6109" s="153"/>
      <c r="O6109" s="153"/>
      <c r="P6109" s="153"/>
      <c r="Q6109" s="153"/>
      <c r="R6109" s="153"/>
      <c r="S6109" s="152"/>
      <c r="T6109" s="153"/>
      <c r="X6109" s="69" t="str">
        <f t="shared" si="194"/>
        <v/>
      </c>
      <c r="Y6109" s="69" t="str">
        <f t="shared" si="195"/>
        <v/>
      </c>
    </row>
    <row r="6110" spans="8:25" x14ac:dyDescent="0.25">
      <c r="H6110" s="155"/>
      <c r="I6110" s="151"/>
      <c r="J6110" s="152"/>
      <c r="K6110" s="153"/>
      <c r="L6110" s="153"/>
      <c r="M6110" s="153"/>
      <c r="N6110" s="153"/>
      <c r="O6110" s="153"/>
      <c r="P6110" s="153"/>
      <c r="Q6110" s="153"/>
      <c r="R6110" s="153"/>
      <c r="S6110" s="152"/>
      <c r="T6110" s="153"/>
      <c r="X6110" s="69" t="str">
        <f t="shared" si="194"/>
        <v/>
      </c>
      <c r="Y6110" s="69" t="str">
        <f t="shared" si="195"/>
        <v/>
      </c>
    </row>
    <row r="6111" spans="8:25" x14ac:dyDescent="0.25">
      <c r="H6111" s="155"/>
      <c r="I6111" s="151"/>
      <c r="J6111" s="152"/>
      <c r="K6111" s="153"/>
      <c r="L6111" s="153"/>
      <c r="M6111" s="153"/>
      <c r="N6111" s="153"/>
      <c r="O6111" s="153"/>
      <c r="P6111" s="153"/>
      <c r="Q6111" s="153"/>
      <c r="R6111" s="153"/>
      <c r="S6111" s="152"/>
      <c r="T6111" s="153"/>
      <c r="X6111" s="69" t="str">
        <f t="shared" si="194"/>
        <v/>
      </c>
      <c r="Y6111" s="69" t="str">
        <f t="shared" si="195"/>
        <v/>
      </c>
    </row>
    <row r="6112" spans="8:25" x14ac:dyDescent="0.25">
      <c r="H6112" s="155"/>
      <c r="I6112" s="151"/>
      <c r="J6112" s="152"/>
      <c r="K6112" s="153"/>
      <c r="L6112" s="153"/>
      <c r="M6112" s="153"/>
      <c r="N6112" s="153"/>
      <c r="O6112" s="153"/>
      <c r="P6112" s="153"/>
      <c r="Q6112" s="153"/>
      <c r="R6112" s="153"/>
      <c r="S6112" s="152"/>
      <c r="T6112" s="153"/>
      <c r="X6112" s="69" t="str">
        <f t="shared" si="194"/>
        <v/>
      </c>
      <c r="Y6112" s="69" t="str">
        <f t="shared" si="195"/>
        <v/>
      </c>
    </row>
    <row r="6113" spans="8:25" x14ac:dyDescent="0.25">
      <c r="H6113" s="155"/>
      <c r="I6113" s="151"/>
      <c r="J6113" s="152"/>
      <c r="K6113" s="153"/>
      <c r="L6113" s="153"/>
      <c r="M6113" s="153"/>
      <c r="N6113" s="153"/>
      <c r="O6113" s="153"/>
      <c r="P6113" s="153"/>
      <c r="Q6113" s="153"/>
      <c r="R6113" s="153"/>
      <c r="S6113" s="152"/>
      <c r="T6113" s="153"/>
      <c r="X6113" s="69" t="str">
        <f t="shared" si="194"/>
        <v/>
      </c>
      <c r="Y6113" s="69" t="str">
        <f t="shared" si="195"/>
        <v/>
      </c>
    </row>
    <row r="6114" spans="8:25" x14ac:dyDescent="0.25">
      <c r="H6114" s="155"/>
      <c r="I6114" s="151"/>
      <c r="J6114" s="152"/>
      <c r="K6114" s="153"/>
      <c r="L6114" s="153"/>
      <c r="M6114" s="153"/>
      <c r="N6114" s="153"/>
      <c r="O6114" s="153"/>
      <c r="P6114" s="153"/>
      <c r="Q6114" s="153"/>
      <c r="R6114" s="153"/>
      <c r="S6114" s="152"/>
      <c r="T6114" s="153"/>
      <c r="X6114" s="69" t="str">
        <f t="shared" si="194"/>
        <v/>
      </c>
      <c r="Y6114" s="69" t="str">
        <f t="shared" si="195"/>
        <v/>
      </c>
    </row>
    <row r="6115" spans="8:25" x14ac:dyDescent="0.25">
      <c r="H6115" s="155"/>
      <c r="I6115" s="151"/>
      <c r="J6115" s="152"/>
      <c r="K6115" s="153"/>
      <c r="L6115" s="153"/>
      <c r="M6115" s="153"/>
      <c r="N6115" s="153"/>
      <c r="O6115" s="153"/>
      <c r="P6115" s="153"/>
      <c r="Q6115" s="153"/>
      <c r="R6115" s="153"/>
      <c r="S6115" s="152"/>
      <c r="T6115" s="153"/>
      <c r="X6115" s="69" t="str">
        <f t="shared" si="194"/>
        <v/>
      </c>
      <c r="Y6115" s="69" t="str">
        <f t="shared" si="195"/>
        <v/>
      </c>
    </row>
    <row r="6116" spans="8:25" x14ac:dyDescent="0.25">
      <c r="H6116" s="155"/>
      <c r="I6116" s="151"/>
      <c r="J6116" s="152"/>
      <c r="K6116" s="153"/>
      <c r="L6116" s="153"/>
      <c r="M6116" s="153"/>
      <c r="N6116" s="153"/>
      <c r="O6116" s="153"/>
      <c r="P6116" s="153"/>
      <c r="Q6116" s="153"/>
      <c r="R6116" s="153"/>
      <c r="S6116" s="152"/>
      <c r="T6116" s="153"/>
      <c r="X6116" s="69" t="str">
        <f t="shared" si="194"/>
        <v/>
      </c>
      <c r="Y6116" s="69" t="str">
        <f t="shared" si="195"/>
        <v/>
      </c>
    </row>
    <row r="6117" spans="8:25" x14ac:dyDescent="0.25">
      <c r="H6117" s="155"/>
      <c r="I6117" s="151"/>
      <c r="J6117" s="152"/>
      <c r="K6117" s="153"/>
      <c r="L6117" s="153"/>
      <c r="M6117" s="153"/>
      <c r="N6117" s="153"/>
      <c r="O6117" s="153"/>
      <c r="P6117" s="153"/>
      <c r="Q6117" s="153"/>
      <c r="R6117" s="153"/>
      <c r="S6117" s="152"/>
      <c r="T6117" s="153"/>
      <c r="X6117" s="69" t="str">
        <f t="shared" si="194"/>
        <v/>
      </c>
      <c r="Y6117" s="69" t="str">
        <f t="shared" si="195"/>
        <v/>
      </c>
    </row>
    <row r="6118" spans="8:25" x14ac:dyDescent="0.25">
      <c r="H6118" s="155"/>
      <c r="I6118" s="151"/>
      <c r="J6118" s="152"/>
      <c r="K6118" s="153"/>
      <c r="L6118" s="153"/>
      <c r="M6118" s="153"/>
      <c r="N6118" s="153"/>
      <c r="O6118" s="153"/>
      <c r="P6118" s="153"/>
      <c r="Q6118" s="153"/>
      <c r="R6118" s="153"/>
      <c r="S6118" s="152"/>
      <c r="T6118" s="153"/>
      <c r="X6118" s="69" t="str">
        <f t="shared" si="194"/>
        <v/>
      </c>
      <c r="Y6118" s="69" t="str">
        <f t="shared" si="195"/>
        <v/>
      </c>
    </row>
    <row r="6119" spans="8:25" x14ac:dyDescent="0.25">
      <c r="H6119" s="155"/>
      <c r="I6119" s="151"/>
      <c r="J6119" s="152"/>
      <c r="K6119" s="153"/>
      <c r="L6119" s="153"/>
      <c r="M6119" s="153"/>
      <c r="N6119" s="153"/>
      <c r="O6119" s="153"/>
      <c r="P6119" s="153"/>
      <c r="Q6119" s="153"/>
      <c r="R6119" s="153"/>
      <c r="S6119" s="152"/>
      <c r="T6119" s="153"/>
      <c r="X6119" s="69" t="str">
        <f t="shared" si="194"/>
        <v/>
      </c>
      <c r="Y6119" s="69" t="str">
        <f t="shared" si="195"/>
        <v/>
      </c>
    </row>
    <row r="6120" spans="8:25" x14ac:dyDescent="0.25">
      <c r="H6120" s="155"/>
      <c r="I6120" s="151"/>
      <c r="J6120" s="152"/>
      <c r="K6120" s="153"/>
      <c r="L6120" s="153"/>
      <c r="M6120" s="153"/>
      <c r="N6120" s="153"/>
      <c r="O6120" s="153"/>
      <c r="P6120" s="153"/>
      <c r="Q6120" s="153"/>
      <c r="R6120" s="153"/>
      <c r="S6120" s="152"/>
      <c r="T6120" s="153"/>
      <c r="X6120" s="69" t="str">
        <f t="shared" si="194"/>
        <v/>
      </c>
      <c r="Y6120" s="69" t="str">
        <f t="shared" si="195"/>
        <v/>
      </c>
    </row>
    <row r="6121" spans="8:25" x14ac:dyDescent="0.25">
      <c r="H6121" s="155"/>
      <c r="I6121" s="151"/>
      <c r="J6121" s="152"/>
      <c r="K6121" s="153"/>
      <c r="L6121" s="153"/>
      <c r="M6121" s="153"/>
      <c r="N6121" s="153"/>
      <c r="O6121" s="153"/>
      <c r="P6121" s="153"/>
      <c r="Q6121" s="153"/>
      <c r="R6121" s="153"/>
      <c r="S6121" s="152"/>
      <c r="T6121" s="153"/>
      <c r="X6121" s="69" t="str">
        <f t="shared" si="194"/>
        <v/>
      </c>
      <c r="Y6121" s="69" t="str">
        <f t="shared" si="195"/>
        <v/>
      </c>
    </row>
    <row r="6122" spans="8:25" x14ac:dyDescent="0.25">
      <c r="H6122" s="155"/>
      <c r="I6122" s="151"/>
      <c r="J6122" s="152"/>
      <c r="K6122" s="153"/>
      <c r="L6122" s="153"/>
      <c r="M6122" s="153"/>
      <c r="N6122" s="153"/>
      <c r="O6122" s="153"/>
      <c r="P6122" s="153"/>
      <c r="Q6122" s="153"/>
      <c r="R6122" s="153"/>
      <c r="S6122" s="152"/>
      <c r="T6122" s="153"/>
      <c r="X6122" s="69" t="str">
        <f t="shared" si="194"/>
        <v/>
      </c>
      <c r="Y6122" s="69" t="str">
        <f t="shared" si="195"/>
        <v/>
      </c>
    </row>
    <row r="6123" spans="8:25" x14ac:dyDescent="0.25">
      <c r="H6123" s="155"/>
      <c r="I6123" s="151"/>
      <c r="J6123" s="152"/>
      <c r="K6123" s="153"/>
      <c r="L6123" s="153"/>
      <c r="M6123" s="153"/>
      <c r="N6123" s="153"/>
      <c r="O6123" s="153"/>
      <c r="P6123" s="153"/>
      <c r="Q6123" s="153"/>
      <c r="R6123" s="153"/>
      <c r="S6123" s="152"/>
      <c r="T6123" s="153"/>
      <c r="X6123" s="69" t="str">
        <f t="shared" si="194"/>
        <v/>
      </c>
      <c r="Y6123" s="69" t="str">
        <f t="shared" si="195"/>
        <v/>
      </c>
    </row>
    <row r="6124" spans="8:25" x14ac:dyDescent="0.25">
      <c r="H6124" s="155"/>
      <c r="I6124" s="151"/>
      <c r="J6124" s="152"/>
      <c r="K6124" s="153"/>
      <c r="L6124" s="153"/>
      <c r="M6124" s="153"/>
      <c r="N6124" s="153"/>
      <c r="O6124" s="153"/>
      <c r="P6124" s="153"/>
      <c r="Q6124" s="153"/>
      <c r="R6124" s="153"/>
      <c r="S6124" s="152"/>
      <c r="T6124" s="153"/>
      <c r="X6124" s="69" t="str">
        <f t="shared" si="194"/>
        <v/>
      </c>
      <c r="Y6124" s="69" t="str">
        <f t="shared" si="195"/>
        <v/>
      </c>
    </row>
    <row r="6125" spans="8:25" x14ac:dyDescent="0.25">
      <c r="H6125" s="155"/>
      <c r="I6125" s="151"/>
      <c r="J6125" s="152"/>
      <c r="K6125" s="153"/>
      <c r="L6125" s="153"/>
      <c r="M6125" s="153"/>
      <c r="N6125" s="153"/>
      <c r="O6125" s="153"/>
      <c r="P6125" s="153"/>
      <c r="Q6125" s="153"/>
      <c r="R6125" s="153"/>
      <c r="S6125" s="152"/>
      <c r="T6125" s="153"/>
      <c r="X6125" s="69" t="str">
        <f t="shared" si="194"/>
        <v/>
      </c>
      <c r="Y6125" s="69" t="str">
        <f t="shared" si="195"/>
        <v/>
      </c>
    </row>
    <row r="6126" spans="8:25" x14ac:dyDescent="0.25">
      <c r="H6126" s="155"/>
      <c r="I6126" s="151"/>
      <c r="J6126" s="152"/>
      <c r="K6126" s="153"/>
      <c r="L6126" s="153"/>
      <c r="M6126" s="153"/>
      <c r="N6126" s="153"/>
      <c r="O6126" s="153"/>
      <c r="P6126" s="153"/>
      <c r="Q6126" s="153"/>
      <c r="R6126" s="153"/>
      <c r="S6126" s="152"/>
      <c r="T6126" s="153"/>
      <c r="X6126" s="69" t="str">
        <f t="shared" si="194"/>
        <v/>
      </c>
      <c r="Y6126" s="69" t="str">
        <f t="shared" si="195"/>
        <v/>
      </c>
    </row>
    <row r="6127" spans="8:25" x14ac:dyDescent="0.25">
      <c r="H6127" s="155"/>
      <c r="I6127" s="151"/>
      <c r="J6127" s="152"/>
      <c r="K6127" s="153"/>
      <c r="L6127" s="153"/>
      <c r="M6127" s="153"/>
      <c r="N6127" s="153"/>
      <c r="O6127" s="153"/>
      <c r="P6127" s="153"/>
      <c r="Q6127" s="153"/>
      <c r="R6127" s="153"/>
      <c r="S6127" s="152"/>
      <c r="T6127" s="153"/>
      <c r="X6127" s="69" t="str">
        <f t="shared" si="194"/>
        <v/>
      </c>
      <c r="Y6127" s="69" t="str">
        <f t="shared" si="195"/>
        <v/>
      </c>
    </row>
    <row r="6128" spans="8:25" x14ac:dyDescent="0.25">
      <c r="H6128" s="155"/>
      <c r="I6128" s="151"/>
      <c r="J6128" s="152"/>
      <c r="K6128" s="153"/>
      <c r="L6128" s="153"/>
      <c r="M6128" s="153"/>
      <c r="N6128" s="153"/>
      <c r="O6128" s="153"/>
      <c r="P6128" s="153"/>
      <c r="Q6128" s="153"/>
      <c r="R6128" s="153"/>
      <c r="S6128" s="152"/>
      <c r="T6128" s="153"/>
      <c r="X6128" s="69" t="str">
        <f t="shared" si="194"/>
        <v/>
      </c>
      <c r="Y6128" s="69" t="str">
        <f t="shared" si="195"/>
        <v/>
      </c>
    </row>
    <row r="6129" spans="8:25" x14ac:dyDescent="0.25">
      <c r="H6129" s="155"/>
      <c r="I6129" s="151"/>
      <c r="J6129" s="152"/>
      <c r="K6129" s="153"/>
      <c r="L6129" s="153"/>
      <c r="M6129" s="153"/>
      <c r="N6129" s="153"/>
      <c r="O6129" s="153"/>
      <c r="P6129" s="153"/>
      <c r="Q6129" s="153"/>
      <c r="R6129" s="153"/>
      <c r="S6129" s="152"/>
      <c r="T6129" s="153"/>
      <c r="X6129" s="69" t="str">
        <f t="shared" si="194"/>
        <v/>
      </c>
      <c r="Y6129" s="69" t="str">
        <f t="shared" si="195"/>
        <v/>
      </c>
    </row>
    <row r="6130" spans="8:25" x14ac:dyDescent="0.25">
      <c r="H6130" s="155"/>
      <c r="I6130" s="151"/>
      <c r="J6130" s="152"/>
      <c r="K6130" s="153"/>
      <c r="L6130" s="153"/>
      <c r="M6130" s="153"/>
      <c r="N6130" s="153"/>
      <c r="O6130" s="153"/>
      <c r="P6130" s="153"/>
      <c r="Q6130" s="153"/>
      <c r="R6130" s="153"/>
      <c r="S6130" s="152"/>
      <c r="T6130" s="153"/>
      <c r="X6130" s="69" t="str">
        <f t="shared" si="194"/>
        <v/>
      </c>
      <c r="Y6130" s="69" t="str">
        <f t="shared" si="195"/>
        <v/>
      </c>
    </row>
    <row r="6131" spans="8:25" x14ac:dyDescent="0.25">
      <c r="H6131" s="155"/>
      <c r="I6131" s="151"/>
      <c r="J6131" s="152"/>
      <c r="K6131" s="153"/>
      <c r="L6131" s="153"/>
      <c r="M6131" s="153"/>
      <c r="N6131" s="153"/>
      <c r="O6131" s="153"/>
      <c r="P6131" s="153"/>
      <c r="Q6131" s="153"/>
      <c r="R6131" s="153"/>
      <c r="S6131" s="152"/>
      <c r="T6131" s="153"/>
      <c r="X6131" s="69" t="str">
        <f t="shared" si="194"/>
        <v/>
      </c>
      <c r="Y6131" s="69" t="str">
        <f t="shared" si="195"/>
        <v/>
      </c>
    </row>
    <row r="6132" spans="8:25" x14ac:dyDescent="0.25">
      <c r="H6132" s="155"/>
      <c r="I6132" s="151"/>
      <c r="J6132" s="152"/>
      <c r="K6132" s="153"/>
      <c r="L6132" s="153"/>
      <c r="M6132" s="153"/>
      <c r="N6132" s="153"/>
      <c r="O6132" s="153"/>
      <c r="P6132" s="153"/>
      <c r="Q6132" s="153"/>
      <c r="R6132" s="153"/>
      <c r="S6132" s="152"/>
      <c r="T6132" s="153"/>
      <c r="X6132" s="69" t="str">
        <f t="shared" si="194"/>
        <v/>
      </c>
      <c r="Y6132" s="69" t="str">
        <f t="shared" si="195"/>
        <v/>
      </c>
    </row>
    <row r="6133" spans="8:25" x14ac:dyDescent="0.25">
      <c r="H6133" s="155"/>
      <c r="I6133" s="151"/>
      <c r="J6133" s="152"/>
      <c r="K6133" s="153"/>
      <c r="L6133" s="153"/>
      <c r="M6133" s="153"/>
      <c r="N6133" s="153"/>
      <c r="O6133" s="153"/>
      <c r="P6133" s="153"/>
      <c r="Q6133" s="153"/>
      <c r="R6133" s="153"/>
      <c r="S6133" s="152"/>
      <c r="T6133" s="153"/>
      <c r="X6133" s="69" t="str">
        <f t="shared" si="194"/>
        <v/>
      </c>
      <c r="Y6133" s="69" t="str">
        <f t="shared" si="195"/>
        <v/>
      </c>
    </row>
    <row r="6134" spans="8:25" x14ac:dyDescent="0.25">
      <c r="H6134" s="155"/>
      <c r="I6134" s="151"/>
      <c r="J6134" s="152"/>
      <c r="K6134" s="153"/>
      <c r="L6134" s="153"/>
      <c r="M6134" s="153"/>
      <c r="N6134" s="153"/>
      <c r="O6134" s="153"/>
      <c r="P6134" s="153"/>
      <c r="Q6134" s="153"/>
      <c r="R6134" s="153"/>
      <c r="S6134" s="152"/>
      <c r="T6134" s="153"/>
      <c r="X6134" s="69" t="str">
        <f t="shared" si="194"/>
        <v/>
      </c>
      <c r="Y6134" s="69" t="str">
        <f t="shared" si="195"/>
        <v/>
      </c>
    </row>
    <row r="6135" spans="8:25" x14ac:dyDescent="0.25">
      <c r="H6135" s="155"/>
      <c r="I6135" s="151"/>
      <c r="J6135" s="152"/>
      <c r="K6135" s="153"/>
      <c r="L6135" s="153"/>
      <c r="M6135" s="153"/>
      <c r="N6135" s="153"/>
      <c r="O6135" s="153"/>
      <c r="P6135" s="153"/>
      <c r="Q6135" s="153"/>
      <c r="R6135" s="153"/>
      <c r="S6135" s="152"/>
      <c r="T6135" s="153"/>
      <c r="X6135" s="69" t="str">
        <f t="shared" si="194"/>
        <v/>
      </c>
      <c r="Y6135" s="69" t="str">
        <f t="shared" si="195"/>
        <v/>
      </c>
    </row>
    <row r="6136" spans="8:25" x14ac:dyDescent="0.25">
      <c r="H6136" s="155"/>
      <c r="I6136" s="151"/>
      <c r="J6136" s="152"/>
      <c r="K6136" s="153"/>
      <c r="L6136" s="153"/>
      <c r="M6136" s="153"/>
      <c r="N6136" s="153"/>
      <c r="O6136" s="153"/>
      <c r="P6136" s="153"/>
      <c r="Q6136" s="153"/>
      <c r="R6136" s="153"/>
      <c r="S6136" s="152"/>
      <c r="T6136" s="153"/>
      <c r="X6136" s="69" t="str">
        <f t="shared" si="194"/>
        <v/>
      </c>
      <c r="Y6136" s="69" t="str">
        <f t="shared" si="195"/>
        <v/>
      </c>
    </row>
    <row r="6137" spans="8:25" x14ac:dyDescent="0.25">
      <c r="H6137" s="155"/>
      <c r="I6137" s="151"/>
      <c r="J6137" s="152"/>
      <c r="K6137" s="153"/>
      <c r="L6137" s="153"/>
      <c r="M6137" s="153"/>
      <c r="N6137" s="153"/>
      <c r="O6137" s="153"/>
      <c r="P6137" s="153"/>
      <c r="Q6137" s="153"/>
      <c r="R6137" s="153"/>
      <c r="S6137" s="152"/>
      <c r="T6137" s="153"/>
      <c r="X6137" s="69" t="str">
        <f t="shared" si="194"/>
        <v/>
      </c>
      <c r="Y6137" s="69" t="str">
        <f t="shared" si="195"/>
        <v/>
      </c>
    </row>
    <row r="6138" spans="8:25" x14ac:dyDescent="0.25">
      <c r="H6138" s="155"/>
      <c r="I6138" s="151"/>
      <c r="J6138" s="152"/>
      <c r="K6138" s="153"/>
      <c r="L6138" s="153"/>
      <c r="M6138" s="153"/>
      <c r="N6138" s="153"/>
      <c r="O6138" s="153"/>
      <c r="P6138" s="153"/>
      <c r="Q6138" s="153"/>
      <c r="R6138" s="153"/>
      <c r="S6138" s="152"/>
      <c r="T6138" s="153"/>
      <c r="X6138" s="69" t="str">
        <f t="shared" si="194"/>
        <v/>
      </c>
      <c r="Y6138" s="69" t="str">
        <f t="shared" si="195"/>
        <v/>
      </c>
    </row>
    <row r="6139" spans="8:25" x14ac:dyDescent="0.25">
      <c r="H6139" s="155"/>
      <c r="I6139" s="151"/>
      <c r="J6139" s="152"/>
      <c r="K6139" s="153"/>
      <c r="L6139" s="153"/>
      <c r="M6139" s="153"/>
      <c r="N6139" s="153"/>
      <c r="O6139" s="153"/>
      <c r="P6139" s="153"/>
      <c r="Q6139" s="153"/>
      <c r="R6139" s="153"/>
      <c r="S6139" s="152"/>
      <c r="T6139" s="153"/>
      <c r="X6139" s="69" t="str">
        <f t="shared" si="194"/>
        <v/>
      </c>
      <c r="Y6139" s="69" t="str">
        <f t="shared" si="195"/>
        <v/>
      </c>
    </row>
    <row r="6140" spans="8:25" x14ac:dyDescent="0.25">
      <c r="H6140" s="155"/>
      <c r="I6140" s="151"/>
      <c r="J6140" s="152"/>
      <c r="K6140" s="153"/>
      <c r="L6140" s="153"/>
      <c r="M6140" s="153"/>
      <c r="N6140" s="153"/>
      <c r="O6140" s="153"/>
      <c r="P6140" s="153"/>
      <c r="Q6140" s="153"/>
      <c r="R6140" s="153"/>
      <c r="S6140" s="152"/>
      <c r="T6140" s="153"/>
      <c r="X6140" s="69" t="str">
        <f t="shared" si="194"/>
        <v/>
      </c>
      <c r="Y6140" s="69" t="str">
        <f t="shared" si="195"/>
        <v/>
      </c>
    </row>
    <row r="6141" spans="8:25" x14ac:dyDescent="0.25">
      <c r="H6141" s="155"/>
      <c r="I6141" s="151"/>
      <c r="J6141" s="152"/>
      <c r="K6141" s="153"/>
      <c r="L6141" s="153"/>
      <c r="M6141" s="153"/>
      <c r="N6141" s="153"/>
      <c r="O6141" s="153"/>
      <c r="P6141" s="153"/>
      <c r="Q6141" s="153"/>
      <c r="R6141" s="153"/>
      <c r="S6141" s="152"/>
      <c r="T6141" s="153"/>
      <c r="X6141" s="69" t="str">
        <f t="shared" si="194"/>
        <v/>
      </c>
      <c r="Y6141" s="69" t="str">
        <f t="shared" si="195"/>
        <v/>
      </c>
    </row>
    <row r="6142" spans="8:25" x14ac:dyDescent="0.25">
      <c r="H6142" s="155"/>
      <c r="I6142" s="151"/>
      <c r="J6142" s="152"/>
      <c r="K6142" s="153"/>
      <c r="L6142" s="153"/>
      <c r="M6142" s="153"/>
      <c r="N6142" s="153"/>
      <c r="O6142" s="153"/>
      <c r="P6142" s="153"/>
      <c r="Q6142" s="153"/>
      <c r="R6142" s="153"/>
      <c r="S6142" s="152"/>
      <c r="T6142" s="153"/>
      <c r="X6142" s="69" t="str">
        <f t="shared" si="194"/>
        <v/>
      </c>
      <c r="Y6142" s="69" t="str">
        <f t="shared" si="195"/>
        <v/>
      </c>
    </row>
    <row r="6143" spans="8:25" x14ac:dyDescent="0.25">
      <c r="H6143" s="155"/>
      <c r="I6143" s="151"/>
      <c r="J6143" s="152"/>
      <c r="K6143" s="153"/>
      <c r="L6143" s="153"/>
      <c r="M6143" s="153"/>
      <c r="N6143" s="153"/>
      <c r="O6143" s="153"/>
      <c r="P6143" s="153"/>
      <c r="Q6143" s="153"/>
      <c r="R6143" s="153"/>
      <c r="S6143" s="152"/>
      <c r="T6143" s="153"/>
      <c r="X6143" s="69" t="str">
        <f t="shared" si="194"/>
        <v/>
      </c>
      <c r="Y6143" s="69" t="str">
        <f t="shared" si="195"/>
        <v/>
      </c>
    </row>
    <row r="6144" spans="8:25" x14ac:dyDescent="0.25">
      <c r="H6144" s="155"/>
      <c r="I6144" s="151"/>
      <c r="J6144" s="152"/>
      <c r="K6144" s="153"/>
      <c r="L6144" s="153"/>
      <c r="M6144" s="153"/>
      <c r="N6144" s="153"/>
      <c r="O6144" s="153"/>
      <c r="P6144" s="153"/>
      <c r="Q6144" s="153"/>
      <c r="R6144" s="153"/>
      <c r="S6144" s="152"/>
      <c r="T6144" s="153"/>
      <c r="X6144" s="69" t="str">
        <f t="shared" si="194"/>
        <v/>
      </c>
      <c r="Y6144" s="69" t="str">
        <f t="shared" si="195"/>
        <v/>
      </c>
    </row>
    <row r="6145" spans="8:25" x14ac:dyDescent="0.25">
      <c r="H6145" s="155"/>
      <c r="I6145" s="151"/>
      <c r="J6145" s="152"/>
      <c r="K6145" s="153"/>
      <c r="L6145" s="153"/>
      <c r="M6145" s="153"/>
      <c r="N6145" s="153"/>
      <c r="O6145" s="153"/>
      <c r="P6145" s="153"/>
      <c r="Q6145" s="153"/>
      <c r="R6145" s="153"/>
      <c r="S6145" s="152"/>
      <c r="T6145" s="153"/>
      <c r="X6145" s="69" t="str">
        <f t="shared" si="194"/>
        <v/>
      </c>
      <c r="Y6145" s="69" t="str">
        <f t="shared" si="195"/>
        <v/>
      </c>
    </row>
    <row r="6146" spans="8:25" x14ac:dyDescent="0.25">
      <c r="H6146" s="155"/>
      <c r="I6146" s="151"/>
      <c r="J6146" s="152"/>
      <c r="K6146" s="153"/>
      <c r="L6146" s="153"/>
      <c r="M6146" s="153"/>
      <c r="N6146" s="153"/>
      <c r="O6146" s="153"/>
      <c r="P6146" s="153"/>
      <c r="Q6146" s="153"/>
      <c r="R6146" s="153"/>
      <c r="S6146" s="152"/>
      <c r="T6146" s="153"/>
      <c r="X6146" s="69" t="str">
        <f t="shared" ref="X6146:X6209" si="196">IF(W6146&lt;&gt;"",W6146-I6146,"")</f>
        <v/>
      </c>
      <c r="Y6146" s="69" t="str">
        <f t="shared" si="195"/>
        <v/>
      </c>
    </row>
    <row r="6147" spans="8:25" x14ac:dyDescent="0.25">
      <c r="H6147" s="155"/>
      <c r="I6147" s="151"/>
      <c r="J6147" s="152"/>
      <c r="K6147" s="153"/>
      <c r="L6147" s="153"/>
      <c r="M6147" s="153"/>
      <c r="N6147" s="153"/>
      <c r="O6147" s="153"/>
      <c r="P6147" s="153"/>
      <c r="Q6147" s="153"/>
      <c r="R6147" s="153"/>
      <c r="S6147" s="152"/>
      <c r="T6147" s="153"/>
      <c r="X6147" s="69" t="str">
        <f t="shared" si="196"/>
        <v/>
      </c>
      <c r="Y6147" s="69" t="str">
        <f t="shared" ref="Y6147:Y6210" si="197">IF(X6147&lt;&gt;"",IF(X6147&lt;365,"&lt; 1 year",IF(X6147&lt;730,"1-2",IF(X6147&lt;1095,"2-3",IF(X6147&lt;1460,"3-4",IF(X6147&lt;1825,"4-5","5+"))))),"")</f>
        <v/>
      </c>
    </row>
    <row r="6148" spans="8:25" x14ac:dyDescent="0.25">
      <c r="H6148" s="155"/>
      <c r="I6148" s="151"/>
      <c r="J6148" s="152"/>
      <c r="K6148" s="153"/>
      <c r="L6148" s="153"/>
      <c r="M6148" s="153"/>
      <c r="N6148" s="153"/>
      <c r="O6148" s="153"/>
      <c r="P6148" s="153"/>
      <c r="Q6148" s="153"/>
      <c r="R6148" s="153"/>
      <c r="S6148" s="152"/>
      <c r="T6148" s="153"/>
      <c r="X6148" s="69" t="str">
        <f t="shared" si="196"/>
        <v/>
      </c>
      <c r="Y6148" s="69" t="str">
        <f t="shared" si="197"/>
        <v/>
      </c>
    </row>
    <row r="6149" spans="8:25" x14ac:dyDescent="0.25">
      <c r="H6149" s="155"/>
      <c r="I6149" s="151"/>
      <c r="J6149" s="152"/>
      <c r="K6149" s="153"/>
      <c r="L6149" s="153"/>
      <c r="M6149" s="153"/>
      <c r="N6149" s="153"/>
      <c r="O6149" s="153"/>
      <c r="P6149" s="153"/>
      <c r="Q6149" s="153"/>
      <c r="R6149" s="153"/>
      <c r="S6149" s="152"/>
      <c r="T6149" s="153"/>
      <c r="X6149" s="69" t="str">
        <f t="shared" si="196"/>
        <v/>
      </c>
      <c r="Y6149" s="69" t="str">
        <f t="shared" si="197"/>
        <v/>
      </c>
    </row>
    <row r="6150" spans="8:25" x14ac:dyDescent="0.25">
      <c r="H6150" s="155"/>
      <c r="I6150" s="151"/>
      <c r="J6150" s="152"/>
      <c r="K6150" s="153"/>
      <c r="L6150" s="153"/>
      <c r="M6150" s="153"/>
      <c r="N6150" s="153"/>
      <c r="O6150" s="153"/>
      <c r="P6150" s="153"/>
      <c r="Q6150" s="153"/>
      <c r="R6150" s="153"/>
      <c r="S6150" s="152"/>
      <c r="T6150" s="153"/>
      <c r="X6150" s="69" t="str">
        <f t="shared" si="196"/>
        <v/>
      </c>
      <c r="Y6150" s="69" t="str">
        <f t="shared" si="197"/>
        <v/>
      </c>
    </row>
    <row r="6151" spans="8:25" x14ac:dyDescent="0.25">
      <c r="H6151" s="155"/>
      <c r="I6151" s="151"/>
      <c r="J6151" s="152"/>
      <c r="K6151" s="153"/>
      <c r="L6151" s="153"/>
      <c r="M6151" s="153"/>
      <c r="N6151" s="153"/>
      <c r="O6151" s="153"/>
      <c r="P6151" s="153"/>
      <c r="Q6151" s="153"/>
      <c r="R6151" s="153"/>
      <c r="S6151" s="152"/>
      <c r="T6151" s="153"/>
      <c r="X6151" s="69" t="str">
        <f t="shared" si="196"/>
        <v/>
      </c>
      <c r="Y6151" s="69" t="str">
        <f t="shared" si="197"/>
        <v/>
      </c>
    </row>
    <row r="6152" spans="8:25" x14ac:dyDescent="0.25">
      <c r="H6152" s="155"/>
      <c r="I6152" s="151"/>
      <c r="J6152" s="152"/>
      <c r="K6152" s="153"/>
      <c r="L6152" s="153"/>
      <c r="M6152" s="153"/>
      <c r="N6152" s="153"/>
      <c r="O6152" s="153"/>
      <c r="P6152" s="153"/>
      <c r="Q6152" s="153"/>
      <c r="R6152" s="153"/>
      <c r="S6152" s="152"/>
      <c r="T6152" s="153"/>
      <c r="X6152" s="69" t="str">
        <f t="shared" si="196"/>
        <v/>
      </c>
      <c r="Y6152" s="69" t="str">
        <f t="shared" si="197"/>
        <v/>
      </c>
    </row>
    <row r="6153" spans="8:25" x14ac:dyDescent="0.25">
      <c r="H6153" s="155"/>
      <c r="I6153" s="151"/>
      <c r="J6153" s="152"/>
      <c r="K6153" s="153"/>
      <c r="L6153" s="153"/>
      <c r="M6153" s="153"/>
      <c r="N6153" s="153"/>
      <c r="O6153" s="153"/>
      <c r="P6153" s="153"/>
      <c r="Q6153" s="153"/>
      <c r="R6153" s="153"/>
      <c r="S6153" s="152"/>
      <c r="T6153" s="153"/>
      <c r="X6153" s="69" t="str">
        <f t="shared" si="196"/>
        <v/>
      </c>
      <c r="Y6153" s="69" t="str">
        <f t="shared" si="197"/>
        <v/>
      </c>
    </row>
    <row r="6154" spans="8:25" x14ac:dyDescent="0.25">
      <c r="H6154" s="155"/>
      <c r="I6154" s="151"/>
      <c r="J6154" s="152"/>
      <c r="K6154" s="153"/>
      <c r="L6154" s="153"/>
      <c r="M6154" s="153"/>
      <c r="N6154" s="153"/>
      <c r="O6154" s="153"/>
      <c r="P6154" s="153"/>
      <c r="Q6154" s="153"/>
      <c r="R6154" s="153"/>
      <c r="S6154" s="152"/>
      <c r="T6154" s="153"/>
      <c r="X6154" s="69" t="str">
        <f t="shared" si="196"/>
        <v/>
      </c>
      <c r="Y6154" s="69" t="str">
        <f t="shared" si="197"/>
        <v/>
      </c>
    </row>
    <row r="6155" spans="8:25" x14ac:dyDescent="0.25">
      <c r="H6155" s="155"/>
      <c r="I6155" s="151"/>
      <c r="J6155" s="152"/>
      <c r="K6155" s="153"/>
      <c r="L6155" s="153"/>
      <c r="M6155" s="153"/>
      <c r="N6155" s="153"/>
      <c r="O6155" s="153"/>
      <c r="P6155" s="153"/>
      <c r="Q6155" s="153"/>
      <c r="R6155" s="153"/>
      <c r="S6155" s="152"/>
      <c r="T6155" s="153"/>
      <c r="X6155" s="69" t="str">
        <f t="shared" si="196"/>
        <v/>
      </c>
      <c r="Y6155" s="69" t="str">
        <f t="shared" si="197"/>
        <v/>
      </c>
    </row>
    <row r="6156" spans="8:25" x14ac:dyDescent="0.25">
      <c r="H6156" s="155"/>
      <c r="I6156" s="151"/>
      <c r="J6156" s="152"/>
      <c r="K6156" s="153"/>
      <c r="L6156" s="153"/>
      <c r="M6156" s="153"/>
      <c r="N6156" s="153"/>
      <c r="O6156" s="153"/>
      <c r="P6156" s="153"/>
      <c r="Q6156" s="153"/>
      <c r="R6156" s="153"/>
      <c r="S6156" s="152"/>
      <c r="T6156" s="153"/>
      <c r="X6156" s="69" t="str">
        <f t="shared" si="196"/>
        <v/>
      </c>
      <c r="Y6156" s="69" t="str">
        <f t="shared" si="197"/>
        <v/>
      </c>
    </row>
    <row r="6157" spans="8:25" x14ac:dyDescent="0.25">
      <c r="H6157" s="155"/>
      <c r="I6157" s="151"/>
      <c r="J6157" s="152"/>
      <c r="K6157" s="153"/>
      <c r="L6157" s="153"/>
      <c r="M6157" s="153"/>
      <c r="N6157" s="153"/>
      <c r="O6157" s="153"/>
      <c r="P6157" s="153"/>
      <c r="Q6157" s="153"/>
      <c r="R6157" s="153"/>
      <c r="S6157" s="152"/>
      <c r="T6157" s="153"/>
      <c r="X6157" s="69" t="str">
        <f t="shared" si="196"/>
        <v/>
      </c>
      <c r="Y6157" s="69" t="str">
        <f t="shared" si="197"/>
        <v/>
      </c>
    </row>
    <row r="6158" spans="8:25" x14ac:dyDescent="0.25">
      <c r="H6158" s="155"/>
      <c r="I6158" s="151"/>
      <c r="J6158" s="152"/>
      <c r="K6158" s="153"/>
      <c r="L6158" s="153"/>
      <c r="M6158" s="153"/>
      <c r="N6158" s="153"/>
      <c r="O6158" s="153"/>
      <c r="P6158" s="153"/>
      <c r="Q6158" s="153"/>
      <c r="R6158" s="153"/>
      <c r="S6158" s="152"/>
      <c r="T6158" s="153"/>
      <c r="X6158" s="69" t="str">
        <f t="shared" si="196"/>
        <v/>
      </c>
      <c r="Y6158" s="69" t="str">
        <f t="shared" si="197"/>
        <v/>
      </c>
    </row>
    <row r="6159" spans="8:25" x14ac:dyDescent="0.25">
      <c r="H6159" s="155"/>
      <c r="I6159" s="151"/>
      <c r="J6159" s="152"/>
      <c r="K6159" s="153"/>
      <c r="L6159" s="153"/>
      <c r="M6159" s="153"/>
      <c r="N6159" s="153"/>
      <c r="O6159" s="153"/>
      <c r="P6159" s="153"/>
      <c r="Q6159" s="153"/>
      <c r="R6159" s="153"/>
      <c r="S6159" s="152"/>
      <c r="T6159" s="153"/>
      <c r="X6159" s="69" t="str">
        <f t="shared" si="196"/>
        <v/>
      </c>
      <c r="Y6159" s="69" t="str">
        <f t="shared" si="197"/>
        <v/>
      </c>
    </row>
    <row r="6160" spans="8:25" x14ac:dyDescent="0.25">
      <c r="H6160" s="155"/>
      <c r="I6160" s="151"/>
      <c r="J6160" s="152"/>
      <c r="K6160" s="153"/>
      <c r="L6160" s="153"/>
      <c r="M6160" s="153"/>
      <c r="N6160" s="153"/>
      <c r="O6160" s="153"/>
      <c r="P6160" s="153"/>
      <c r="Q6160" s="153"/>
      <c r="R6160" s="153"/>
      <c r="S6160" s="152"/>
      <c r="T6160" s="153"/>
      <c r="X6160" s="69" t="str">
        <f t="shared" si="196"/>
        <v/>
      </c>
      <c r="Y6160" s="69" t="str">
        <f t="shared" si="197"/>
        <v/>
      </c>
    </row>
    <row r="6161" spans="8:25" x14ac:dyDescent="0.25">
      <c r="H6161" s="155"/>
      <c r="I6161" s="151"/>
      <c r="J6161" s="152"/>
      <c r="K6161" s="153"/>
      <c r="L6161" s="153"/>
      <c r="M6161" s="153"/>
      <c r="N6161" s="153"/>
      <c r="O6161" s="153"/>
      <c r="P6161" s="153"/>
      <c r="Q6161" s="153"/>
      <c r="R6161" s="153"/>
      <c r="S6161" s="152"/>
      <c r="T6161" s="153"/>
      <c r="X6161" s="69" t="str">
        <f t="shared" si="196"/>
        <v/>
      </c>
      <c r="Y6161" s="69" t="str">
        <f t="shared" si="197"/>
        <v/>
      </c>
    </row>
    <row r="6162" spans="8:25" x14ac:dyDescent="0.25">
      <c r="H6162" s="155"/>
      <c r="I6162" s="151"/>
      <c r="J6162" s="152"/>
      <c r="K6162" s="153"/>
      <c r="L6162" s="153"/>
      <c r="M6162" s="153"/>
      <c r="N6162" s="153"/>
      <c r="O6162" s="153"/>
      <c r="P6162" s="153"/>
      <c r="Q6162" s="153"/>
      <c r="R6162" s="153"/>
      <c r="S6162" s="152"/>
      <c r="T6162" s="153"/>
      <c r="X6162" s="69" t="str">
        <f t="shared" si="196"/>
        <v/>
      </c>
      <c r="Y6162" s="69" t="str">
        <f t="shared" si="197"/>
        <v/>
      </c>
    </row>
    <row r="6163" spans="8:25" x14ac:dyDescent="0.25">
      <c r="H6163" s="155"/>
      <c r="I6163" s="151"/>
      <c r="J6163" s="152"/>
      <c r="K6163" s="153"/>
      <c r="L6163" s="153"/>
      <c r="M6163" s="153"/>
      <c r="N6163" s="153"/>
      <c r="O6163" s="153"/>
      <c r="P6163" s="153"/>
      <c r="Q6163" s="153"/>
      <c r="R6163" s="153"/>
      <c r="S6163" s="152"/>
      <c r="T6163" s="153"/>
      <c r="X6163" s="69" t="str">
        <f t="shared" si="196"/>
        <v/>
      </c>
      <c r="Y6163" s="69" t="str">
        <f t="shared" si="197"/>
        <v/>
      </c>
    </row>
    <row r="6164" spans="8:25" x14ac:dyDescent="0.25">
      <c r="H6164" s="155"/>
      <c r="I6164" s="151"/>
      <c r="J6164" s="152"/>
      <c r="K6164" s="153"/>
      <c r="L6164" s="153"/>
      <c r="M6164" s="153"/>
      <c r="N6164" s="153"/>
      <c r="O6164" s="153"/>
      <c r="P6164" s="153"/>
      <c r="Q6164" s="153"/>
      <c r="R6164" s="153"/>
      <c r="S6164" s="152"/>
      <c r="T6164" s="153"/>
      <c r="X6164" s="69" t="str">
        <f t="shared" si="196"/>
        <v/>
      </c>
      <c r="Y6164" s="69" t="str">
        <f t="shared" si="197"/>
        <v/>
      </c>
    </row>
    <row r="6165" spans="8:25" x14ac:dyDescent="0.25">
      <c r="H6165" s="155"/>
      <c r="I6165" s="151"/>
      <c r="J6165" s="152"/>
      <c r="K6165" s="153"/>
      <c r="L6165" s="153"/>
      <c r="M6165" s="153"/>
      <c r="N6165" s="153"/>
      <c r="O6165" s="153"/>
      <c r="P6165" s="153"/>
      <c r="Q6165" s="153"/>
      <c r="R6165" s="153"/>
      <c r="S6165" s="152"/>
      <c r="T6165" s="153"/>
      <c r="X6165" s="69" t="str">
        <f t="shared" si="196"/>
        <v/>
      </c>
      <c r="Y6165" s="69" t="str">
        <f t="shared" si="197"/>
        <v/>
      </c>
    </row>
    <row r="6166" spans="8:25" x14ac:dyDescent="0.25">
      <c r="H6166" s="155"/>
      <c r="I6166" s="151"/>
      <c r="J6166" s="152"/>
      <c r="K6166" s="153"/>
      <c r="L6166" s="153"/>
      <c r="M6166" s="153"/>
      <c r="N6166" s="153"/>
      <c r="O6166" s="153"/>
      <c r="P6166" s="153"/>
      <c r="Q6166" s="153"/>
      <c r="R6166" s="153"/>
      <c r="S6166" s="152"/>
      <c r="T6166" s="153"/>
      <c r="X6166" s="69" t="str">
        <f t="shared" si="196"/>
        <v/>
      </c>
      <c r="Y6166" s="69" t="str">
        <f t="shared" si="197"/>
        <v/>
      </c>
    </row>
    <row r="6167" spans="8:25" x14ac:dyDescent="0.25">
      <c r="H6167" s="155"/>
      <c r="I6167" s="151"/>
      <c r="J6167" s="152"/>
      <c r="K6167" s="153"/>
      <c r="L6167" s="153"/>
      <c r="M6167" s="153"/>
      <c r="N6167" s="153"/>
      <c r="O6167" s="153"/>
      <c r="P6167" s="153"/>
      <c r="Q6167" s="153"/>
      <c r="R6167" s="153"/>
      <c r="S6167" s="152"/>
      <c r="T6167" s="153"/>
      <c r="X6167" s="69" t="str">
        <f t="shared" si="196"/>
        <v/>
      </c>
      <c r="Y6167" s="69" t="str">
        <f t="shared" si="197"/>
        <v/>
      </c>
    </row>
    <row r="6168" spans="8:25" x14ac:dyDescent="0.25">
      <c r="H6168" s="155"/>
      <c r="I6168" s="151"/>
      <c r="J6168" s="152"/>
      <c r="K6168" s="153"/>
      <c r="L6168" s="153"/>
      <c r="M6168" s="153"/>
      <c r="N6168" s="153"/>
      <c r="O6168" s="153"/>
      <c r="P6168" s="153"/>
      <c r="Q6168" s="153"/>
      <c r="R6168" s="153"/>
      <c r="S6168" s="152"/>
      <c r="T6168" s="153"/>
      <c r="X6168" s="69" t="str">
        <f t="shared" si="196"/>
        <v/>
      </c>
      <c r="Y6168" s="69" t="str">
        <f t="shared" si="197"/>
        <v/>
      </c>
    </row>
    <row r="6169" spans="8:25" x14ac:dyDescent="0.25">
      <c r="H6169" s="155"/>
      <c r="I6169" s="151"/>
      <c r="J6169" s="152"/>
      <c r="K6169" s="153"/>
      <c r="L6169" s="153"/>
      <c r="M6169" s="153"/>
      <c r="N6169" s="153"/>
      <c r="O6169" s="153"/>
      <c r="P6169" s="153"/>
      <c r="Q6169" s="153"/>
      <c r="R6169" s="153"/>
      <c r="S6169" s="152"/>
      <c r="T6169" s="153"/>
      <c r="X6169" s="69" t="str">
        <f t="shared" si="196"/>
        <v/>
      </c>
      <c r="Y6169" s="69" t="str">
        <f t="shared" si="197"/>
        <v/>
      </c>
    </row>
    <row r="6170" spans="8:25" x14ac:dyDescent="0.25">
      <c r="H6170" s="155"/>
      <c r="I6170" s="151"/>
      <c r="J6170" s="152"/>
      <c r="K6170" s="153"/>
      <c r="L6170" s="153"/>
      <c r="M6170" s="153"/>
      <c r="N6170" s="153"/>
      <c r="O6170" s="153"/>
      <c r="P6170" s="153"/>
      <c r="Q6170" s="153"/>
      <c r="R6170" s="153"/>
      <c r="S6170" s="152"/>
      <c r="T6170" s="153"/>
      <c r="X6170" s="69" t="str">
        <f t="shared" si="196"/>
        <v/>
      </c>
      <c r="Y6170" s="69" t="str">
        <f t="shared" si="197"/>
        <v/>
      </c>
    </row>
    <row r="6171" spans="8:25" x14ac:dyDescent="0.25">
      <c r="H6171" s="155"/>
      <c r="I6171" s="151"/>
      <c r="J6171" s="152"/>
      <c r="K6171" s="153"/>
      <c r="L6171" s="153"/>
      <c r="M6171" s="153"/>
      <c r="N6171" s="153"/>
      <c r="O6171" s="153"/>
      <c r="P6171" s="153"/>
      <c r="Q6171" s="153"/>
      <c r="R6171" s="153"/>
      <c r="S6171" s="152"/>
      <c r="T6171" s="153"/>
      <c r="X6171" s="69" t="str">
        <f t="shared" si="196"/>
        <v/>
      </c>
      <c r="Y6171" s="69" t="str">
        <f t="shared" si="197"/>
        <v/>
      </c>
    </row>
    <row r="6172" spans="8:25" x14ac:dyDescent="0.25">
      <c r="H6172" s="155"/>
      <c r="I6172" s="151"/>
      <c r="J6172" s="152"/>
      <c r="K6172" s="153"/>
      <c r="L6172" s="153"/>
      <c r="M6172" s="153"/>
      <c r="N6172" s="153"/>
      <c r="O6172" s="153"/>
      <c r="P6172" s="153"/>
      <c r="Q6172" s="153"/>
      <c r="R6172" s="153"/>
      <c r="S6172" s="152"/>
      <c r="T6172" s="153"/>
      <c r="X6172" s="69" t="str">
        <f t="shared" si="196"/>
        <v/>
      </c>
      <c r="Y6172" s="69" t="str">
        <f t="shared" si="197"/>
        <v/>
      </c>
    </row>
    <row r="6173" spans="8:25" x14ac:dyDescent="0.25">
      <c r="H6173" s="155"/>
      <c r="I6173" s="151"/>
      <c r="J6173" s="152"/>
      <c r="K6173" s="153"/>
      <c r="L6173" s="153"/>
      <c r="M6173" s="153"/>
      <c r="N6173" s="153"/>
      <c r="O6173" s="153"/>
      <c r="P6173" s="153"/>
      <c r="Q6173" s="153"/>
      <c r="R6173" s="153"/>
      <c r="S6173" s="152"/>
      <c r="T6173" s="153"/>
      <c r="X6173" s="69" t="str">
        <f t="shared" si="196"/>
        <v/>
      </c>
      <c r="Y6173" s="69" t="str">
        <f t="shared" si="197"/>
        <v/>
      </c>
    </row>
    <row r="6174" spans="8:25" x14ac:dyDescent="0.25">
      <c r="H6174" s="155"/>
      <c r="I6174" s="151"/>
      <c r="J6174" s="152"/>
      <c r="K6174" s="153"/>
      <c r="L6174" s="153"/>
      <c r="M6174" s="153"/>
      <c r="N6174" s="153"/>
      <c r="O6174" s="153"/>
      <c r="P6174" s="153"/>
      <c r="Q6174" s="153"/>
      <c r="R6174" s="153"/>
      <c r="S6174" s="152"/>
      <c r="T6174" s="153"/>
      <c r="X6174" s="69" t="str">
        <f t="shared" si="196"/>
        <v/>
      </c>
      <c r="Y6174" s="69" t="str">
        <f t="shared" si="197"/>
        <v/>
      </c>
    </row>
    <row r="6175" spans="8:25" x14ac:dyDescent="0.25">
      <c r="H6175" s="155"/>
      <c r="I6175" s="151"/>
      <c r="J6175" s="152"/>
      <c r="K6175" s="153"/>
      <c r="L6175" s="153"/>
      <c r="M6175" s="153"/>
      <c r="N6175" s="153"/>
      <c r="O6175" s="153"/>
      <c r="P6175" s="153"/>
      <c r="Q6175" s="153"/>
      <c r="R6175" s="153"/>
      <c r="S6175" s="152"/>
      <c r="T6175" s="153"/>
      <c r="X6175" s="69" t="str">
        <f t="shared" si="196"/>
        <v/>
      </c>
      <c r="Y6175" s="69" t="str">
        <f t="shared" si="197"/>
        <v/>
      </c>
    </row>
    <row r="6176" spans="8:25" x14ac:dyDescent="0.25">
      <c r="H6176" s="155"/>
      <c r="I6176" s="151"/>
      <c r="J6176" s="152"/>
      <c r="K6176" s="153"/>
      <c r="L6176" s="153"/>
      <c r="M6176" s="153"/>
      <c r="N6176" s="153"/>
      <c r="O6176" s="153"/>
      <c r="P6176" s="153"/>
      <c r="Q6176" s="153"/>
      <c r="R6176" s="153"/>
      <c r="S6176" s="152"/>
      <c r="T6176" s="153"/>
      <c r="X6176" s="69" t="str">
        <f t="shared" si="196"/>
        <v/>
      </c>
      <c r="Y6176" s="69" t="str">
        <f t="shared" si="197"/>
        <v/>
      </c>
    </row>
    <row r="6177" spans="8:25" x14ac:dyDescent="0.25">
      <c r="H6177" s="155"/>
      <c r="I6177" s="151"/>
      <c r="J6177" s="152"/>
      <c r="K6177" s="153"/>
      <c r="L6177" s="153"/>
      <c r="M6177" s="153"/>
      <c r="N6177" s="153"/>
      <c r="O6177" s="153"/>
      <c r="P6177" s="153"/>
      <c r="Q6177" s="153"/>
      <c r="R6177" s="153"/>
      <c r="S6177" s="152"/>
      <c r="T6177" s="153"/>
      <c r="X6177" s="69" t="str">
        <f t="shared" si="196"/>
        <v/>
      </c>
      <c r="Y6177" s="69" t="str">
        <f t="shared" si="197"/>
        <v/>
      </c>
    </row>
    <row r="6178" spans="8:25" x14ac:dyDescent="0.25">
      <c r="H6178" s="155"/>
      <c r="I6178" s="151"/>
      <c r="J6178" s="152"/>
      <c r="K6178" s="153"/>
      <c r="L6178" s="153"/>
      <c r="M6178" s="153"/>
      <c r="N6178" s="153"/>
      <c r="O6178" s="153"/>
      <c r="P6178" s="153"/>
      <c r="Q6178" s="153"/>
      <c r="R6178" s="153"/>
      <c r="S6178" s="152"/>
      <c r="T6178" s="153"/>
      <c r="X6178" s="69" t="str">
        <f t="shared" si="196"/>
        <v/>
      </c>
      <c r="Y6178" s="69" t="str">
        <f t="shared" si="197"/>
        <v/>
      </c>
    </row>
    <row r="6179" spans="8:25" x14ac:dyDescent="0.25">
      <c r="H6179" s="155"/>
      <c r="I6179" s="151"/>
      <c r="J6179" s="152"/>
      <c r="K6179" s="153"/>
      <c r="L6179" s="153"/>
      <c r="M6179" s="153"/>
      <c r="N6179" s="153"/>
      <c r="O6179" s="153"/>
      <c r="P6179" s="153"/>
      <c r="Q6179" s="153"/>
      <c r="R6179" s="153"/>
      <c r="S6179" s="152"/>
      <c r="T6179" s="153"/>
      <c r="X6179" s="69" t="str">
        <f t="shared" si="196"/>
        <v/>
      </c>
      <c r="Y6179" s="69" t="str">
        <f t="shared" si="197"/>
        <v/>
      </c>
    </row>
    <row r="6180" spans="8:25" x14ac:dyDescent="0.25">
      <c r="H6180" s="155"/>
      <c r="I6180" s="151"/>
      <c r="J6180" s="152"/>
      <c r="K6180" s="153"/>
      <c r="L6180" s="153"/>
      <c r="M6180" s="153"/>
      <c r="N6180" s="153"/>
      <c r="O6180" s="153"/>
      <c r="P6180" s="153"/>
      <c r="Q6180" s="153"/>
      <c r="R6180" s="153"/>
      <c r="S6180" s="152"/>
      <c r="T6180" s="153"/>
      <c r="X6180" s="69" t="str">
        <f t="shared" si="196"/>
        <v/>
      </c>
      <c r="Y6180" s="69" t="str">
        <f t="shared" si="197"/>
        <v/>
      </c>
    </row>
    <row r="6181" spans="8:25" x14ac:dyDescent="0.25">
      <c r="H6181" s="155"/>
      <c r="I6181" s="151"/>
      <c r="J6181" s="152"/>
      <c r="K6181" s="153"/>
      <c r="L6181" s="153"/>
      <c r="M6181" s="153"/>
      <c r="N6181" s="153"/>
      <c r="O6181" s="153"/>
      <c r="P6181" s="153"/>
      <c r="Q6181" s="153"/>
      <c r="R6181" s="153"/>
      <c r="S6181" s="152"/>
      <c r="T6181" s="153"/>
      <c r="X6181" s="69" t="str">
        <f t="shared" si="196"/>
        <v/>
      </c>
      <c r="Y6181" s="69" t="str">
        <f t="shared" si="197"/>
        <v/>
      </c>
    </row>
    <row r="6182" spans="8:25" x14ac:dyDescent="0.25">
      <c r="H6182" s="155"/>
      <c r="I6182" s="151"/>
      <c r="J6182" s="152"/>
      <c r="K6182" s="153"/>
      <c r="L6182" s="153"/>
      <c r="M6182" s="153"/>
      <c r="N6182" s="153"/>
      <c r="O6182" s="153"/>
      <c r="P6182" s="153"/>
      <c r="Q6182" s="153"/>
      <c r="R6182" s="153"/>
      <c r="S6182" s="152"/>
      <c r="T6182" s="153"/>
      <c r="X6182" s="69" t="str">
        <f t="shared" si="196"/>
        <v/>
      </c>
      <c r="Y6182" s="69" t="str">
        <f t="shared" si="197"/>
        <v/>
      </c>
    </row>
    <row r="6183" spans="8:25" x14ac:dyDescent="0.25">
      <c r="H6183" s="155"/>
      <c r="I6183" s="151"/>
      <c r="J6183" s="152"/>
      <c r="K6183" s="153"/>
      <c r="L6183" s="153"/>
      <c r="M6183" s="153"/>
      <c r="N6183" s="153"/>
      <c r="O6183" s="153"/>
      <c r="P6183" s="153"/>
      <c r="Q6183" s="153"/>
      <c r="R6183" s="153"/>
      <c r="S6183" s="152"/>
      <c r="T6183" s="153"/>
      <c r="X6183" s="69" t="str">
        <f t="shared" si="196"/>
        <v/>
      </c>
      <c r="Y6183" s="69" t="str">
        <f t="shared" si="197"/>
        <v/>
      </c>
    </row>
    <row r="6184" spans="8:25" x14ac:dyDescent="0.25">
      <c r="H6184" s="155"/>
      <c r="I6184" s="151"/>
      <c r="J6184" s="152"/>
      <c r="K6184" s="153"/>
      <c r="L6184" s="153"/>
      <c r="M6184" s="153"/>
      <c r="N6184" s="153"/>
      <c r="O6184" s="153"/>
      <c r="P6184" s="153"/>
      <c r="Q6184" s="153"/>
      <c r="R6184" s="153"/>
      <c r="S6184" s="152"/>
      <c r="T6184" s="153"/>
      <c r="X6184" s="69" t="str">
        <f t="shared" si="196"/>
        <v/>
      </c>
      <c r="Y6184" s="69" t="str">
        <f t="shared" si="197"/>
        <v/>
      </c>
    </row>
    <row r="6185" spans="8:25" x14ac:dyDescent="0.25">
      <c r="H6185" s="155"/>
      <c r="I6185" s="151"/>
      <c r="J6185" s="152"/>
      <c r="K6185" s="153"/>
      <c r="L6185" s="153"/>
      <c r="M6185" s="153"/>
      <c r="N6185" s="153"/>
      <c r="O6185" s="153"/>
      <c r="P6185" s="153"/>
      <c r="Q6185" s="153"/>
      <c r="R6185" s="153"/>
      <c r="S6185" s="152"/>
      <c r="T6185" s="153"/>
      <c r="X6185" s="69" t="str">
        <f t="shared" si="196"/>
        <v/>
      </c>
      <c r="Y6185" s="69" t="str">
        <f t="shared" si="197"/>
        <v/>
      </c>
    </row>
    <row r="6186" spans="8:25" x14ac:dyDescent="0.25">
      <c r="H6186" s="155"/>
      <c r="I6186" s="151"/>
      <c r="J6186" s="152"/>
      <c r="K6186" s="153"/>
      <c r="L6186" s="153"/>
      <c r="M6186" s="153"/>
      <c r="N6186" s="153"/>
      <c r="O6186" s="153"/>
      <c r="P6186" s="153"/>
      <c r="Q6186" s="153"/>
      <c r="R6186" s="153"/>
      <c r="S6186" s="152"/>
      <c r="T6186" s="153"/>
      <c r="X6186" s="69" t="str">
        <f t="shared" si="196"/>
        <v/>
      </c>
      <c r="Y6186" s="69" t="str">
        <f t="shared" si="197"/>
        <v/>
      </c>
    </row>
    <row r="6187" spans="8:25" x14ac:dyDescent="0.25">
      <c r="H6187" s="155"/>
      <c r="I6187" s="151"/>
      <c r="J6187" s="152"/>
      <c r="K6187" s="153"/>
      <c r="L6187" s="153"/>
      <c r="M6187" s="153"/>
      <c r="N6187" s="153"/>
      <c r="O6187" s="153"/>
      <c r="P6187" s="153"/>
      <c r="Q6187" s="153"/>
      <c r="R6187" s="153"/>
      <c r="S6187" s="152"/>
      <c r="T6187" s="153"/>
      <c r="X6187" s="69" t="str">
        <f t="shared" si="196"/>
        <v/>
      </c>
      <c r="Y6187" s="69" t="str">
        <f t="shared" si="197"/>
        <v/>
      </c>
    </row>
    <row r="6188" spans="8:25" x14ac:dyDescent="0.25">
      <c r="H6188" s="155"/>
      <c r="I6188" s="151"/>
      <c r="J6188" s="152"/>
      <c r="K6188" s="153"/>
      <c r="L6188" s="153"/>
      <c r="M6188" s="153"/>
      <c r="N6188" s="153"/>
      <c r="O6188" s="153"/>
      <c r="P6188" s="153"/>
      <c r="Q6188" s="153"/>
      <c r="R6188" s="153"/>
      <c r="S6188" s="152"/>
      <c r="T6188" s="153"/>
      <c r="X6188" s="69" t="str">
        <f t="shared" si="196"/>
        <v/>
      </c>
      <c r="Y6188" s="69" t="str">
        <f t="shared" si="197"/>
        <v/>
      </c>
    </row>
    <row r="6189" spans="8:25" x14ac:dyDescent="0.25">
      <c r="H6189" s="155"/>
      <c r="I6189" s="151"/>
      <c r="J6189" s="152"/>
      <c r="K6189" s="153"/>
      <c r="L6189" s="153"/>
      <c r="M6189" s="153"/>
      <c r="N6189" s="153"/>
      <c r="O6189" s="153"/>
      <c r="P6189" s="153"/>
      <c r="Q6189" s="153"/>
      <c r="R6189" s="153"/>
      <c r="S6189" s="152"/>
      <c r="T6189" s="153"/>
      <c r="X6189" s="69" t="str">
        <f t="shared" si="196"/>
        <v/>
      </c>
      <c r="Y6189" s="69" t="str">
        <f t="shared" si="197"/>
        <v/>
      </c>
    </row>
    <row r="6190" spans="8:25" x14ac:dyDescent="0.25">
      <c r="H6190" s="155"/>
      <c r="I6190" s="151"/>
      <c r="J6190" s="152"/>
      <c r="K6190" s="153"/>
      <c r="L6190" s="153"/>
      <c r="M6190" s="153"/>
      <c r="N6190" s="153"/>
      <c r="O6190" s="153"/>
      <c r="P6190" s="153"/>
      <c r="Q6190" s="153"/>
      <c r="R6190" s="153"/>
      <c r="S6190" s="152"/>
      <c r="T6190" s="153"/>
      <c r="X6190" s="69" t="str">
        <f t="shared" si="196"/>
        <v/>
      </c>
      <c r="Y6190" s="69" t="str">
        <f t="shared" si="197"/>
        <v/>
      </c>
    </row>
    <row r="6191" spans="8:25" x14ac:dyDescent="0.25">
      <c r="H6191" s="155"/>
      <c r="I6191" s="151"/>
      <c r="J6191" s="152"/>
      <c r="K6191" s="153"/>
      <c r="L6191" s="153"/>
      <c r="M6191" s="153"/>
      <c r="N6191" s="153"/>
      <c r="O6191" s="153"/>
      <c r="P6191" s="153"/>
      <c r="Q6191" s="153"/>
      <c r="R6191" s="153"/>
      <c r="S6191" s="152"/>
      <c r="T6191" s="153"/>
      <c r="X6191" s="69" t="str">
        <f t="shared" si="196"/>
        <v/>
      </c>
      <c r="Y6191" s="69" t="str">
        <f t="shared" si="197"/>
        <v/>
      </c>
    </row>
    <row r="6192" spans="8:25" x14ac:dyDescent="0.25">
      <c r="H6192" s="155"/>
      <c r="I6192" s="151"/>
      <c r="J6192" s="152"/>
      <c r="K6192" s="153"/>
      <c r="L6192" s="153"/>
      <c r="M6192" s="153"/>
      <c r="N6192" s="153"/>
      <c r="O6192" s="153"/>
      <c r="P6192" s="153"/>
      <c r="Q6192" s="153"/>
      <c r="R6192" s="153"/>
      <c r="S6192" s="152"/>
      <c r="T6192" s="153"/>
      <c r="X6192" s="69" t="str">
        <f t="shared" si="196"/>
        <v/>
      </c>
      <c r="Y6192" s="69" t="str">
        <f t="shared" si="197"/>
        <v/>
      </c>
    </row>
    <row r="6193" spans="8:25" x14ac:dyDescent="0.25">
      <c r="H6193" s="155"/>
      <c r="I6193" s="151"/>
      <c r="J6193" s="152"/>
      <c r="K6193" s="153"/>
      <c r="L6193" s="153"/>
      <c r="M6193" s="153"/>
      <c r="N6193" s="153"/>
      <c r="O6193" s="153"/>
      <c r="P6193" s="153"/>
      <c r="Q6193" s="153"/>
      <c r="R6193" s="153"/>
      <c r="S6193" s="152"/>
      <c r="T6193" s="153"/>
      <c r="X6193" s="69" t="str">
        <f t="shared" si="196"/>
        <v/>
      </c>
      <c r="Y6193" s="69" t="str">
        <f t="shared" si="197"/>
        <v/>
      </c>
    </row>
    <row r="6194" spans="8:25" x14ac:dyDescent="0.25">
      <c r="H6194" s="155"/>
      <c r="I6194" s="151"/>
      <c r="J6194" s="152"/>
      <c r="K6194" s="153"/>
      <c r="L6194" s="153"/>
      <c r="M6194" s="153"/>
      <c r="N6194" s="153"/>
      <c r="O6194" s="153"/>
      <c r="P6194" s="153"/>
      <c r="Q6194" s="153"/>
      <c r="R6194" s="153"/>
      <c r="S6194" s="152"/>
      <c r="T6194" s="153"/>
      <c r="X6194" s="69" t="str">
        <f t="shared" si="196"/>
        <v/>
      </c>
      <c r="Y6194" s="69" t="str">
        <f t="shared" si="197"/>
        <v/>
      </c>
    </row>
    <row r="6195" spans="8:25" x14ac:dyDescent="0.25">
      <c r="H6195" s="155"/>
      <c r="I6195" s="151"/>
      <c r="J6195" s="152"/>
      <c r="K6195" s="153"/>
      <c r="L6195" s="153"/>
      <c r="M6195" s="153"/>
      <c r="N6195" s="153"/>
      <c r="O6195" s="153"/>
      <c r="P6195" s="153"/>
      <c r="Q6195" s="153"/>
      <c r="R6195" s="153"/>
      <c r="S6195" s="152"/>
      <c r="T6195" s="153"/>
      <c r="X6195" s="69" t="str">
        <f t="shared" si="196"/>
        <v/>
      </c>
      <c r="Y6195" s="69" t="str">
        <f t="shared" si="197"/>
        <v/>
      </c>
    </row>
    <row r="6196" spans="8:25" x14ac:dyDescent="0.25">
      <c r="H6196" s="155"/>
      <c r="I6196" s="151"/>
      <c r="J6196" s="152"/>
      <c r="K6196" s="153"/>
      <c r="L6196" s="153"/>
      <c r="M6196" s="153"/>
      <c r="N6196" s="153"/>
      <c r="O6196" s="153"/>
      <c r="P6196" s="153"/>
      <c r="Q6196" s="153"/>
      <c r="R6196" s="153"/>
      <c r="S6196" s="152"/>
      <c r="T6196" s="153"/>
      <c r="X6196" s="69" t="str">
        <f t="shared" si="196"/>
        <v/>
      </c>
      <c r="Y6196" s="69" t="str">
        <f t="shared" si="197"/>
        <v/>
      </c>
    </row>
    <row r="6197" spans="8:25" x14ac:dyDescent="0.25">
      <c r="H6197" s="155"/>
      <c r="I6197" s="151"/>
      <c r="J6197" s="152"/>
      <c r="K6197" s="153"/>
      <c r="L6197" s="153"/>
      <c r="M6197" s="153"/>
      <c r="N6197" s="153"/>
      <c r="O6197" s="153"/>
      <c r="P6197" s="153"/>
      <c r="Q6197" s="153"/>
      <c r="R6197" s="153"/>
      <c r="S6197" s="152"/>
      <c r="T6197" s="153"/>
      <c r="X6197" s="69" t="str">
        <f t="shared" si="196"/>
        <v/>
      </c>
      <c r="Y6197" s="69" t="str">
        <f t="shared" si="197"/>
        <v/>
      </c>
    </row>
    <row r="6198" spans="8:25" x14ac:dyDescent="0.25">
      <c r="H6198" s="155"/>
      <c r="I6198" s="151"/>
      <c r="J6198" s="152"/>
      <c r="K6198" s="153"/>
      <c r="L6198" s="153"/>
      <c r="M6198" s="153"/>
      <c r="N6198" s="153"/>
      <c r="O6198" s="153"/>
      <c r="P6198" s="153"/>
      <c r="Q6198" s="153"/>
      <c r="R6198" s="153"/>
      <c r="S6198" s="152"/>
      <c r="T6198" s="153"/>
      <c r="X6198" s="69" t="str">
        <f t="shared" si="196"/>
        <v/>
      </c>
      <c r="Y6198" s="69" t="str">
        <f t="shared" si="197"/>
        <v/>
      </c>
    </row>
    <row r="6199" spans="8:25" x14ac:dyDescent="0.25">
      <c r="H6199" s="155"/>
      <c r="I6199" s="151"/>
      <c r="J6199" s="152"/>
      <c r="K6199" s="153"/>
      <c r="L6199" s="153"/>
      <c r="M6199" s="153"/>
      <c r="N6199" s="153"/>
      <c r="O6199" s="153"/>
      <c r="P6199" s="153"/>
      <c r="Q6199" s="153"/>
      <c r="R6199" s="153"/>
      <c r="S6199" s="152"/>
      <c r="T6199" s="153"/>
      <c r="X6199" s="69" t="str">
        <f t="shared" si="196"/>
        <v/>
      </c>
      <c r="Y6199" s="69" t="str">
        <f t="shared" si="197"/>
        <v/>
      </c>
    </row>
    <row r="6200" spans="8:25" x14ac:dyDescent="0.25">
      <c r="H6200" s="155"/>
      <c r="I6200" s="151"/>
      <c r="J6200" s="152"/>
      <c r="K6200" s="153"/>
      <c r="L6200" s="153"/>
      <c r="M6200" s="153"/>
      <c r="N6200" s="153"/>
      <c r="O6200" s="153"/>
      <c r="P6200" s="153"/>
      <c r="Q6200" s="153"/>
      <c r="R6200" s="153"/>
      <c r="S6200" s="152"/>
      <c r="T6200" s="153"/>
      <c r="X6200" s="69" t="str">
        <f t="shared" si="196"/>
        <v/>
      </c>
      <c r="Y6200" s="69" t="str">
        <f t="shared" si="197"/>
        <v/>
      </c>
    </row>
    <row r="6201" spans="8:25" x14ac:dyDescent="0.25">
      <c r="H6201" s="155"/>
      <c r="I6201" s="151"/>
      <c r="J6201" s="152"/>
      <c r="K6201" s="153"/>
      <c r="L6201" s="153"/>
      <c r="M6201" s="153"/>
      <c r="N6201" s="153"/>
      <c r="O6201" s="153"/>
      <c r="P6201" s="153"/>
      <c r="Q6201" s="153"/>
      <c r="R6201" s="153"/>
      <c r="S6201" s="152"/>
      <c r="T6201" s="153"/>
      <c r="X6201" s="69" t="str">
        <f t="shared" si="196"/>
        <v/>
      </c>
      <c r="Y6201" s="69" t="str">
        <f t="shared" si="197"/>
        <v/>
      </c>
    </row>
    <row r="6202" spans="8:25" x14ac:dyDescent="0.25">
      <c r="H6202" s="155"/>
      <c r="I6202" s="151"/>
      <c r="J6202" s="152"/>
      <c r="K6202" s="153"/>
      <c r="L6202" s="153"/>
      <c r="M6202" s="153"/>
      <c r="N6202" s="153"/>
      <c r="O6202" s="153"/>
      <c r="P6202" s="153"/>
      <c r="Q6202" s="153"/>
      <c r="R6202" s="153"/>
      <c r="S6202" s="152"/>
      <c r="T6202" s="153"/>
      <c r="X6202" s="69" t="str">
        <f t="shared" si="196"/>
        <v/>
      </c>
      <c r="Y6202" s="69" t="str">
        <f t="shared" si="197"/>
        <v/>
      </c>
    </row>
    <row r="6203" spans="8:25" x14ac:dyDescent="0.25">
      <c r="H6203" s="155"/>
      <c r="I6203" s="151"/>
      <c r="J6203" s="152"/>
      <c r="K6203" s="153"/>
      <c r="L6203" s="153"/>
      <c r="M6203" s="153"/>
      <c r="N6203" s="153"/>
      <c r="O6203" s="153"/>
      <c r="P6203" s="153"/>
      <c r="Q6203" s="153"/>
      <c r="R6203" s="153"/>
      <c r="S6203" s="152"/>
      <c r="T6203" s="153"/>
      <c r="X6203" s="69" t="str">
        <f t="shared" si="196"/>
        <v/>
      </c>
      <c r="Y6203" s="69" t="str">
        <f t="shared" si="197"/>
        <v/>
      </c>
    </row>
    <row r="6204" spans="8:25" x14ac:dyDescent="0.25">
      <c r="H6204" s="155"/>
      <c r="I6204" s="151"/>
      <c r="J6204" s="152"/>
      <c r="K6204" s="153"/>
      <c r="L6204" s="153"/>
      <c r="M6204" s="153"/>
      <c r="N6204" s="153"/>
      <c r="O6204" s="153"/>
      <c r="P6204" s="153"/>
      <c r="Q6204" s="153"/>
      <c r="R6204" s="153"/>
      <c r="S6204" s="152"/>
      <c r="T6204" s="153"/>
      <c r="X6204" s="69" t="str">
        <f t="shared" si="196"/>
        <v/>
      </c>
      <c r="Y6204" s="69" t="str">
        <f t="shared" si="197"/>
        <v/>
      </c>
    </row>
    <row r="6205" spans="8:25" x14ac:dyDescent="0.25">
      <c r="H6205" s="155"/>
      <c r="I6205" s="151"/>
      <c r="J6205" s="152"/>
      <c r="K6205" s="153"/>
      <c r="L6205" s="153"/>
      <c r="M6205" s="153"/>
      <c r="N6205" s="153"/>
      <c r="O6205" s="153"/>
      <c r="P6205" s="153"/>
      <c r="Q6205" s="153"/>
      <c r="R6205" s="153"/>
      <c r="S6205" s="152"/>
      <c r="T6205" s="153"/>
      <c r="X6205" s="69" t="str">
        <f t="shared" si="196"/>
        <v/>
      </c>
      <c r="Y6205" s="69" t="str">
        <f t="shared" si="197"/>
        <v/>
      </c>
    </row>
    <row r="6206" spans="8:25" x14ac:dyDescent="0.25">
      <c r="H6206" s="155"/>
      <c r="I6206" s="151"/>
      <c r="J6206" s="152"/>
      <c r="K6206" s="153"/>
      <c r="L6206" s="153"/>
      <c r="M6206" s="153"/>
      <c r="N6206" s="153"/>
      <c r="O6206" s="153"/>
      <c r="P6206" s="153"/>
      <c r="Q6206" s="153"/>
      <c r="R6206" s="153"/>
      <c r="S6206" s="152"/>
      <c r="T6206" s="153"/>
      <c r="X6206" s="69" t="str">
        <f t="shared" si="196"/>
        <v/>
      </c>
      <c r="Y6206" s="69" t="str">
        <f t="shared" si="197"/>
        <v/>
      </c>
    </row>
    <row r="6207" spans="8:25" x14ac:dyDescent="0.25">
      <c r="H6207" s="155"/>
      <c r="I6207" s="151"/>
      <c r="J6207" s="152"/>
      <c r="K6207" s="153"/>
      <c r="L6207" s="153"/>
      <c r="M6207" s="153"/>
      <c r="N6207" s="153"/>
      <c r="O6207" s="153"/>
      <c r="P6207" s="153"/>
      <c r="Q6207" s="153"/>
      <c r="R6207" s="153"/>
      <c r="S6207" s="152"/>
      <c r="T6207" s="153"/>
      <c r="X6207" s="69" t="str">
        <f t="shared" si="196"/>
        <v/>
      </c>
      <c r="Y6207" s="69" t="str">
        <f t="shared" si="197"/>
        <v/>
      </c>
    </row>
    <row r="6208" spans="8:25" x14ac:dyDescent="0.25">
      <c r="H6208" s="155"/>
      <c r="I6208" s="151"/>
      <c r="J6208" s="152"/>
      <c r="K6208" s="153"/>
      <c r="L6208" s="153"/>
      <c r="M6208" s="153"/>
      <c r="N6208" s="153"/>
      <c r="O6208" s="153"/>
      <c r="P6208" s="153"/>
      <c r="Q6208" s="153"/>
      <c r="R6208" s="153"/>
      <c r="S6208" s="152"/>
      <c r="T6208" s="153"/>
      <c r="X6208" s="69" t="str">
        <f t="shared" si="196"/>
        <v/>
      </c>
      <c r="Y6208" s="69" t="str">
        <f t="shared" si="197"/>
        <v/>
      </c>
    </row>
    <row r="6209" spans="8:25" x14ac:dyDescent="0.25">
      <c r="H6209" s="155"/>
      <c r="I6209" s="151"/>
      <c r="J6209" s="152"/>
      <c r="K6209" s="153"/>
      <c r="L6209" s="153"/>
      <c r="M6209" s="153"/>
      <c r="N6209" s="153"/>
      <c r="O6209" s="153"/>
      <c r="P6209" s="153"/>
      <c r="Q6209" s="153"/>
      <c r="R6209" s="153"/>
      <c r="S6209" s="152"/>
      <c r="T6209" s="153"/>
      <c r="X6209" s="69" t="str">
        <f t="shared" si="196"/>
        <v/>
      </c>
      <c r="Y6209" s="69" t="str">
        <f t="shared" si="197"/>
        <v/>
      </c>
    </row>
    <row r="6210" spans="8:25" x14ac:dyDescent="0.25">
      <c r="H6210" s="155"/>
      <c r="I6210" s="151"/>
      <c r="J6210" s="152"/>
      <c r="K6210" s="153"/>
      <c r="L6210" s="153"/>
      <c r="M6210" s="153"/>
      <c r="N6210" s="153"/>
      <c r="O6210" s="153"/>
      <c r="P6210" s="153"/>
      <c r="Q6210" s="153"/>
      <c r="R6210" s="153"/>
      <c r="S6210" s="152"/>
      <c r="T6210" s="153"/>
      <c r="X6210" s="69" t="str">
        <f t="shared" ref="X6210:X6273" si="198">IF(W6210&lt;&gt;"",W6210-I6210,"")</f>
        <v/>
      </c>
      <c r="Y6210" s="69" t="str">
        <f t="shared" si="197"/>
        <v/>
      </c>
    </row>
    <row r="6211" spans="8:25" x14ac:dyDescent="0.25">
      <c r="H6211" s="155"/>
      <c r="I6211" s="151"/>
      <c r="J6211" s="152"/>
      <c r="K6211" s="153"/>
      <c r="L6211" s="153"/>
      <c r="M6211" s="153"/>
      <c r="N6211" s="153"/>
      <c r="O6211" s="153"/>
      <c r="P6211" s="153"/>
      <c r="Q6211" s="153"/>
      <c r="R6211" s="153"/>
      <c r="S6211" s="152"/>
      <c r="T6211" s="153"/>
      <c r="X6211" s="69" t="str">
        <f t="shared" si="198"/>
        <v/>
      </c>
      <c r="Y6211" s="69" t="str">
        <f t="shared" ref="Y6211:Y6274" si="199">IF(X6211&lt;&gt;"",IF(X6211&lt;365,"&lt; 1 year",IF(X6211&lt;730,"1-2",IF(X6211&lt;1095,"2-3",IF(X6211&lt;1460,"3-4",IF(X6211&lt;1825,"4-5","5+"))))),"")</f>
        <v/>
      </c>
    </row>
    <row r="6212" spans="8:25" x14ac:dyDescent="0.25">
      <c r="H6212" s="155"/>
      <c r="I6212" s="151"/>
      <c r="J6212" s="152"/>
      <c r="K6212" s="153"/>
      <c r="L6212" s="153"/>
      <c r="M6212" s="153"/>
      <c r="N6212" s="153"/>
      <c r="O6212" s="153"/>
      <c r="P6212" s="153"/>
      <c r="Q6212" s="153"/>
      <c r="R6212" s="153"/>
      <c r="S6212" s="152"/>
      <c r="T6212" s="153"/>
      <c r="X6212" s="69" t="str">
        <f t="shared" si="198"/>
        <v/>
      </c>
      <c r="Y6212" s="69" t="str">
        <f t="shared" si="199"/>
        <v/>
      </c>
    </row>
    <row r="6213" spans="8:25" x14ac:dyDescent="0.25">
      <c r="H6213" s="155"/>
      <c r="I6213" s="151"/>
      <c r="J6213" s="152"/>
      <c r="K6213" s="153"/>
      <c r="L6213" s="153"/>
      <c r="M6213" s="153"/>
      <c r="N6213" s="153"/>
      <c r="O6213" s="153"/>
      <c r="P6213" s="153"/>
      <c r="Q6213" s="153"/>
      <c r="R6213" s="153"/>
      <c r="S6213" s="152"/>
      <c r="T6213" s="153"/>
      <c r="X6213" s="69" t="str">
        <f t="shared" si="198"/>
        <v/>
      </c>
      <c r="Y6213" s="69" t="str">
        <f t="shared" si="199"/>
        <v/>
      </c>
    </row>
    <row r="6214" spans="8:25" x14ac:dyDescent="0.25">
      <c r="H6214" s="155"/>
      <c r="I6214" s="151"/>
      <c r="J6214" s="152"/>
      <c r="K6214" s="153"/>
      <c r="L6214" s="153"/>
      <c r="M6214" s="153"/>
      <c r="N6214" s="153"/>
      <c r="O6214" s="153"/>
      <c r="P6214" s="153"/>
      <c r="Q6214" s="153"/>
      <c r="R6214" s="153"/>
      <c r="S6214" s="152"/>
      <c r="T6214" s="153"/>
      <c r="X6214" s="69" t="str">
        <f t="shared" si="198"/>
        <v/>
      </c>
      <c r="Y6214" s="69" t="str">
        <f t="shared" si="199"/>
        <v/>
      </c>
    </row>
    <row r="6215" spans="8:25" x14ac:dyDescent="0.25">
      <c r="H6215" s="155"/>
      <c r="I6215" s="151"/>
      <c r="J6215" s="152"/>
      <c r="K6215" s="153"/>
      <c r="L6215" s="153"/>
      <c r="M6215" s="153"/>
      <c r="N6215" s="153"/>
      <c r="O6215" s="153"/>
      <c r="P6215" s="153"/>
      <c r="Q6215" s="153"/>
      <c r="R6215" s="153"/>
      <c r="S6215" s="152"/>
      <c r="T6215" s="153"/>
      <c r="X6215" s="69" t="str">
        <f t="shared" si="198"/>
        <v/>
      </c>
      <c r="Y6215" s="69" t="str">
        <f t="shared" si="199"/>
        <v/>
      </c>
    </row>
    <row r="6216" spans="8:25" x14ac:dyDescent="0.25">
      <c r="H6216" s="155"/>
      <c r="I6216" s="151"/>
      <c r="J6216" s="152"/>
      <c r="K6216" s="153"/>
      <c r="L6216" s="153"/>
      <c r="M6216" s="153"/>
      <c r="N6216" s="153"/>
      <c r="O6216" s="153"/>
      <c r="P6216" s="153"/>
      <c r="Q6216" s="153"/>
      <c r="R6216" s="153"/>
      <c r="S6216" s="152"/>
      <c r="T6216" s="153"/>
      <c r="X6216" s="69" t="str">
        <f t="shared" si="198"/>
        <v/>
      </c>
      <c r="Y6216" s="69" t="str">
        <f t="shared" si="199"/>
        <v/>
      </c>
    </row>
    <row r="6217" spans="8:25" x14ac:dyDescent="0.25">
      <c r="H6217" s="155"/>
      <c r="I6217" s="151"/>
      <c r="J6217" s="152"/>
      <c r="K6217" s="153"/>
      <c r="L6217" s="153"/>
      <c r="M6217" s="153"/>
      <c r="N6217" s="153"/>
      <c r="O6217" s="153"/>
      <c r="P6217" s="153"/>
      <c r="Q6217" s="153"/>
      <c r="R6217" s="153"/>
      <c r="S6217" s="152"/>
      <c r="T6217" s="153"/>
      <c r="X6217" s="69" t="str">
        <f t="shared" si="198"/>
        <v/>
      </c>
      <c r="Y6217" s="69" t="str">
        <f t="shared" si="199"/>
        <v/>
      </c>
    </row>
    <row r="6218" spans="8:25" x14ac:dyDescent="0.25">
      <c r="H6218" s="155"/>
      <c r="I6218" s="151"/>
      <c r="J6218" s="152"/>
      <c r="K6218" s="153"/>
      <c r="L6218" s="153"/>
      <c r="M6218" s="153"/>
      <c r="N6218" s="153"/>
      <c r="O6218" s="153"/>
      <c r="P6218" s="153"/>
      <c r="Q6218" s="153"/>
      <c r="R6218" s="153"/>
      <c r="S6218" s="152"/>
      <c r="T6218" s="153"/>
      <c r="X6218" s="69" t="str">
        <f t="shared" si="198"/>
        <v/>
      </c>
      <c r="Y6218" s="69" t="str">
        <f t="shared" si="199"/>
        <v/>
      </c>
    </row>
    <row r="6219" spans="8:25" x14ac:dyDescent="0.25">
      <c r="H6219" s="155"/>
      <c r="I6219" s="151"/>
      <c r="J6219" s="152"/>
      <c r="K6219" s="153"/>
      <c r="L6219" s="153"/>
      <c r="M6219" s="153"/>
      <c r="N6219" s="153"/>
      <c r="O6219" s="153"/>
      <c r="P6219" s="153"/>
      <c r="Q6219" s="153"/>
      <c r="R6219" s="153"/>
      <c r="S6219" s="152"/>
      <c r="T6219" s="153"/>
      <c r="X6219" s="69" t="str">
        <f t="shared" si="198"/>
        <v/>
      </c>
      <c r="Y6219" s="69" t="str">
        <f t="shared" si="199"/>
        <v/>
      </c>
    </row>
    <row r="6220" spans="8:25" x14ac:dyDescent="0.25">
      <c r="H6220" s="155"/>
      <c r="I6220" s="151"/>
      <c r="J6220" s="152"/>
      <c r="K6220" s="153"/>
      <c r="L6220" s="153"/>
      <c r="M6220" s="153"/>
      <c r="N6220" s="153"/>
      <c r="O6220" s="153"/>
      <c r="P6220" s="153"/>
      <c r="Q6220" s="153"/>
      <c r="R6220" s="153"/>
      <c r="S6220" s="152"/>
      <c r="T6220" s="153"/>
      <c r="X6220" s="69" t="str">
        <f t="shared" si="198"/>
        <v/>
      </c>
      <c r="Y6220" s="69" t="str">
        <f t="shared" si="199"/>
        <v/>
      </c>
    </row>
    <row r="6221" spans="8:25" x14ac:dyDescent="0.25">
      <c r="H6221" s="155"/>
      <c r="I6221" s="151"/>
      <c r="J6221" s="152"/>
      <c r="K6221" s="153"/>
      <c r="L6221" s="153"/>
      <c r="M6221" s="153"/>
      <c r="N6221" s="153"/>
      <c r="O6221" s="153"/>
      <c r="P6221" s="153"/>
      <c r="Q6221" s="153"/>
      <c r="R6221" s="153"/>
      <c r="S6221" s="152"/>
      <c r="T6221" s="153"/>
      <c r="X6221" s="69" t="str">
        <f t="shared" si="198"/>
        <v/>
      </c>
      <c r="Y6221" s="69" t="str">
        <f t="shared" si="199"/>
        <v/>
      </c>
    </row>
    <row r="6222" spans="8:25" x14ac:dyDescent="0.25">
      <c r="H6222" s="155"/>
      <c r="I6222" s="151"/>
      <c r="J6222" s="152"/>
      <c r="K6222" s="153"/>
      <c r="L6222" s="153"/>
      <c r="M6222" s="153"/>
      <c r="N6222" s="153"/>
      <c r="O6222" s="153"/>
      <c r="P6222" s="153"/>
      <c r="Q6222" s="153"/>
      <c r="R6222" s="153"/>
      <c r="S6222" s="152"/>
      <c r="T6222" s="153"/>
      <c r="X6222" s="69" t="str">
        <f t="shared" si="198"/>
        <v/>
      </c>
      <c r="Y6222" s="69" t="str">
        <f t="shared" si="199"/>
        <v/>
      </c>
    </row>
    <row r="6223" spans="8:25" x14ac:dyDescent="0.25">
      <c r="H6223" s="155"/>
      <c r="I6223" s="151"/>
      <c r="J6223" s="152"/>
      <c r="K6223" s="153"/>
      <c r="L6223" s="153"/>
      <c r="M6223" s="153"/>
      <c r="N6223" s="153"/>
      <c r="O6223" s="153"/>
      <c r="P6223" s="153"/>
      <c r="Q6223" s="153"/>
      <c r="R6223" s="153"/>
      <c r="S6223" s="152"/>
      <c r="T6223" s="153"/>
      <c r="X6223" s="69" t="str">
        <f t="shared" si="198"/>
        <v/>
      </c>
      <c r="Y6223" s="69" t="str">
        <f t="shared" si="199"/>
        <v/>
      </c>
    </row>
    <row r="6224" spans="8:25" x14ac:dyDescent="0.25">
      <c r="H6224" s="155"/>
      <c r="I6224" s="151"/>
      <c r="J6224" s="152"/>
      <c r="K6224" s="153"/>
      <c r="L6224" s="153"/>
      <c r="M6224" s="153"/>
      <c r="N6224" s="153"/>
      <c r="O6224" s="153"/>
      <c r="P6224" s="153"/>
      <c r="Q6224" s="153"/>
      <c r="R6224" s="153"/>
      <c r="S6224" s="152"/>
      <c r="T6224" s="153"/>
      <c r="X6224" s="69" t="str">
        <f t="shared" si="198"/>
        <v/>
      </c>
      <c r="Y6224" s="69" t="str">
        <f t="shared" si="199"/>
        <v/>
      </c>
    </row>
    <row r="6225" spans="8:25" x14ac:dyDescent="0.25">
      <c r="H6225" s="155"/>
      <c r="I6225" s="151"/>
      <c r="J6225" s="152"/>
      <c r="K6225" s="153"/>
      <c r="L6225" s="153"/>
      <c r="M6225" s="153"/>
      <c r="N6225" s="153"/>
      <c r="O6225" s="153"/>
      <c r="P6225" s="153"/>
      <c r="Q6225" s="153"/>
      <c r="R6225" s="153"/>
      <c r="S6225" s="152"/>
      <c r="T6225" s="153"/>
      <c r="X6225" s="69" t="str">
        <f t="shared" si="198"/>
        <v/>
      </c>
      <c r="Y6225" s="69" t="str">
        <f t="shared" si="199"/>
        <v/>
      </c>
    </row>
    <row r="6226" spans="8:25" x14ac:dyDescent="0.25">
      <c r="H6226" s="155"/>
      <c r="I6226" s="151"/>
      <c r="J6226" s="152"/>
      <c r="K6226" s="153"/>
      <c r="L6226" s="153"/>
      <c r="M6226" s="153"/>
      <c r="N6226" s="153"/>
      <c r="O6226" s="153"/>
      <c r="P6226" s="153"/>
      <c r="Q6226" s="153"/>
      <c r="R6226" s="153"/>
      <c r="S6226" s="152"/>
      <c r="T6226" s="153"/>
      <c r="X6226" s="69" t="str">
        <f t="shared" si="198"/>
        <v/>
      </c>
      <c r="Y6226" s="69" t="str">
        <f t="shared" si="199"/>
        <v/>
      </c>
    </row>
    <row r="6227" spans="8:25" x14ac:dyDescent="0.25">
      <c r="H6227" s="155"/>
      <c r="I6227" s="151"/>
      <c r="J6227" s="152"/>
      <c r="K6227" s="153"/>
      <c r="L6227" s="153"/>
      <c r="M6227" s="153"/>
      <c r="N6227" s="153"/>
      <c r="O6227" s="153"/>
      <c r="P6227" s="153"/>
      <c r="Q6227" s="153"/>
      <c r="R6227" s="153"/>
      <c r="S6227" s="152"/>
      <c r="T6227" s="153"/>
      <c r="X6227" s="69" t="str">
        <f t="shared" si="198"/>
        <v/>
      </c>
      <c r="Y6227" s="69" t="str">
        <f t="shared" si="199"/>
        <v/>
      </c>
    </row>
    <row r="6228" spans="8:25" x14ac:dyDescent="0.25">
      <c r="H6228" s="155"/>
      <c r="I6228" s="151"/>
      <c r="J6228" s="152"/>
      <c r="K6228" s="153"/>
      <c r="L6228" s="153"/>
      <c r="M6228" s="153"/>
      <c r="N6228" s="153"/>
      <c r="O6228" s="153"/>
      <c r="P6228" s="153"/>
      <c r="Q6228" s="153"/>
      <c r="R6228" s="153"/>
      <c r="S6228" s="152"/>
      <c r="T6228" s="153"/>
      <c r="X6228" s="69" t="str">
        <f t="shared" si="198"/>
        <v/>
      </c>
      <c r="Y6228" s="69" t="str">
        <f t="shared" si="199"/>
        <v/>
      </c>
    </row>
    <row r="6229" spans="8:25" x14ac:dyDescent="0.25">
      <c r="H6229" s="155"/>
      <c r="I6229" s="151"/>
      <c r="J6229" s="152"/>
      <c r="K6229" s="153"/>
      <c r="L6229" s="153"/>
      <c r="M6229" s="153"/>
      <c r="N6229" s="153"/>
      <c r="O6229" s="153"/>
      <c r="P6229" s="153"/>
      <c r="Q6229" s="153"/>
      <c r="R6229" s="153"/>
      <c r="S6229" s="152"/>
      <c r="T6229" s="153"/>
      <c r="X6229" s="69" t="str">
        <f t="shared" si="198"/>
        <v/>
      </c>
      <c r="Y6229" s="69" t="str">
        <f t="shared" si="199"/>
        <v/>
      </c>
    </row>
    <row r="6230" spans="8:25" x14ac:dyDescent="0.25">
      <c r="H6230" s="155"/>
      <c r="I6230" s="151"/>
      <c r="J6230" s="152"/>
      <c r="K6230" s="153"/>
      <c r="L6230" s="153"/>
      <c r="M6230" s="153"/>
      <c r="N6230" s="153"/>
      <c r="O6230" s="153"/>
      <c r="P6230" s="153"/>
      <c r="Q6230" s="153"/>
      <c r="R6230" s="153"/>
      <c r="S6230" s="152"/>
      <c r="T6230" s="153"/>
      <c r="X6230" s="69" t="str">
        <f t="shared" si="198"/>
        <v/>
      </c>
      <c r="Y6230" s="69" t="str">
        <f t="shared" si="199"/>
        <v/>
      </c>
    </row>
    <row r="6231" spans="8:25" x14ac:dyDescent="0.25">
      <c r="H6231" s="155"/>
      <c r="I6231" s="151"/>
      <c r="J6231" s="152"/>
      <c r="K6231" s="153"/>
      <c r="L6231" s="153"/>
      <c r="M6231" s="153"/>
      <c r="N6231" s="153"/>
      <c r="O6231" s="153"/>
      <c r="P6231" s="153"/>
      <c r="Q6231" s="153"/>
      <c r="R6231" s="153"/>
      <c r="S6231" s="152"/>
      <c r="T6231" s="153"/>
      <c r="X6231" s="69" t="str">
        <f t="shared" si="198"/>
        <v/>
      </c>
      <c r="Y6231" s="69" t="str">
        <f t="shared" si="199"/>
        <v/>
      </c>
    </row>
    <row r="6232" spans="8:25" x14ac:dyDescent="0.25">
      <c r="H6232" s="155"/>
      <c r="I6232" s="151"/>
      <c r="J6232" s="152"/>
      <c r="K6232" s="153"/>
      <c r="L6232" s="153"/>
      <c r="M6232" s="153"/>
      <c r="N6232" s="153"/>
      <c r="O6232" s="153"/>
      <c r="P6232" s="153"/>
      <c r="Q6232" s="153"/>
      <c r="R6232" s="153"/>
      <c r="S6232" s="152"/>
      <c r="T6232" s="153"/>
      <c r="X6232" s="69" t="str">
        <f t="shared" si="198"/>
        <v/>
      </c>
      <c r="Y6232" s="69" t="str">
        <f t="shared" si="199"/>
        <v/>
      </c>
    </row>
    <row r="6233" spans="8:25" x14ac:dyDescent="0.25">
      <c r="H6233" s="155"/>
      <c r="I6233" s="151"/>
      <c r="J6233" s="152"/>
      <c r="K6233" s="153"/>
      <c r="L6233" s="153"/>
      <c r="M6233" s="153"/>
      <c r="N6233" s="153"/>
      <c r="O6233" s="153"/>
      <c r="P6233" s="153"/>
      <c r="Q6233" s="153"/>
      <c r="R6233" s="153"/>
      <c r="S6233" s="152"/>
      <c r="T6233" s="153"/>
      <c r="X6233" s="69" t="str">
        <f t="shared" si="198"/>
        <v/>
      </c>
      <c r="Y6233" s="69" t="str">
        <f t="shared" si="199"/>
        <v/>
      </c>
    </row>
    <row r="6234" spans="8:25" x14ac:dyDescent="0.25">
      <c r="H6234" s="155"/>
      <c r="I6234" s="151"/>
      <c r="J6234" s="152"/>
      <c r="K6234" s="153"/>
      <c r="L6234" s="153"/>
      <c r="M6234" s="153"/>
      <c r="N6234" s="153"/>
      <c r="O6234" s="153"/>
      <c r="P6234" s="153"/>
      <c r="Q6234" s="153"/>
      <c r="R6234" s="153"/>
      <c r="S6234" s="152"/>
      <c r="T6234" s="153"/>
      <c r="X6234" s="69" t="str">
        <f t="shared" si="198"/>
        <v/>
      </c>
      <c r="Y6234" s="69" t="str">
        <f t="shared" si="199"/>
        <v/>
      </c>
    </row>
    <row r="6235" spans="8:25" x14ac:dyDescent="0.25">
      <c r="H6235" s="155"/>
      <c r="I6235" s="151"/>
      <c r="J6235" s="152"/>
      <c r="K6235" s="153"/>
      <c r="L6235" s="153"/>
      <c r="M6235" s="153"/>
      <c r="N6235" s="153"/>
      <c r="O6235" s="153"/>
      <c r="P6235" s="153"/>
      <c r="Q6235" s="153"/>
      <c r="R6235" s="153"/>
      <c r="S6235" s="152"/>
      <c r="T6235" s="153"/>
      <c r="X6235" s="69" t="str">
        <f t="shared" si="198"/>
        <v/>
      </c>
      <c r="Y6235" s="69" t="str">
        <f t="shared" si="199"/>
        <v/>
      </c>
    </row>
    <row r="6236" spans="8:25" x14ac:dyDescent="0.25">
      <c r="H6236" s="155"/>
      <c r="I6236" s="151"/>
      <c r="J6236" s="152"/>
      <c r="K6236" s="153"/>
      <c r="L6236" s="153"/>
      <c r="M6236" s="153"/>
      <c r="N6236" s="153"/>
      <c r="O6236" s="153"/>
      <c r="P6236" s="153"/>
      <c r="Q6236" s="153"/>
      <c r="R6236" s="153"/>
      <c r="S6236" s="152"/>
      <c r="T6236" s="153"/>
      <c r="X6236" s="69" t="str">
        <f t="shared" si="198"/>
        <v/>
      </c>
      <c r="Y6236" s="69" t="str">
        <f t="shared" si="199"/>
        <v/>
      </c>
    </row>
    <row r="6237" spans="8:25" x14ac:dyDescent="0.25">
      <c r="H6237" s="155"/>
      <c r="I6237" s="151"/>
      <c r="J6237" s="152"/>
      <c r="K6237" s="153"/>
      <c r="L6237" s="153"/>
      <c r="M6237" s="153"/>
      <c r="N6237" s="153"/>
      <c r="O6237" s="153"/>
      <c r="P6237" s="153"/>
      <c r="Q6237" s="153"/>
      <c r="R6237" s="153"/>
      <c r="S6237" s="152"/>
      <c r="T6237" s="153"/>
      <c r="X6237" s="69" t="str">
        <f t="shared" si="198"/>
        <v/>
      </c>
      <c r="Y6237" s="69" t="str">
        <f t="shared" si="199"/>
        <v/>
      </c>
    </row>
    <row r="6238" spans="8:25" x14ac:dyDescent="0.25">
      <c r="H6238" s="155"/>
      <c r="I6238" s="151"/>
      <c r="J6238" s="152"/>
      <c r="K6238" s="153"/>
      <c r="L6238" s="153"/>
      <c r="M6238" s="153"/>
      <c r="N6238" s="153"/>
      <c r="O6238" s="153"/>
      <c r="P6238" s="153"/>
      <c r="Q6238" s="153"/>
      <c r="R6238" s="153"/>
      <c r="S6238" s="152"/>
      <c r="T6238" s="153"/>
      <c r="X6238" s="69" t="str">
        <f t="shared" si="198"/>
        <v/>
      </c>
      <c r="Y6238" s="69" t="str">
        <f t="shared" si="199"/>
        <v/>
      </c>
    </row>
    <row r="6239" spans="8:25" x14ac:dyDescent="0.25">
      <c r="H6239" s="155"/>
      <c r="I6239" s="151"/>
      <c r="J6239" s="152"/>
      <c r="K6239" s="153"/>
      <c r="L6239" s="153"/>
      <c r="M6239" s="153"/>
      <c r="N6239" s="153"/>
      <c r="O6239" s="153"/>
      <c r="P6239" s="153"/>
      <c r="Q6239" s="153"/>
      <c r="R6239" s="153"/>
      <c r="S6239" s="152"/>
      <c r="T6239" s="153"/>
      <c r="X6239" s="69" t="str">
        <f t="shared" si="198"/>
        <v/>
      </c>
      <c r="Y6239" s="69" t="str">
        <f t="shared" si="199"/>
        <v/>
      </c>
    </row>
    <row r="6240" spans="8:25" x14ac:dyDescent="0.25">
      <c r="H6240" s="155"/>
      <c r="I6240" s="151"/>
      <c r="J6240" s="152"/>
      <c r="K6240" s="153"/>
      <c r="L6240" s="153"/>
      <c r="M6240" s="153"/>
      <c r="N6240" s="153"/>
      <c r="O6240" s="153"/>
      <c r="P6240" s="153"/>
      <c r="Q6240" s="153"/>
      <c r="R6240" s="153"/>
      <c r="S6240" s="152"/>
      <c r="T6240" s="153"/>
      <c r="X6240" s="69" t="str">
        <f t="shared" si="198"/>
        <v/>
      </c>
      <c r="Y6240" s="69" t="str">
        <f t="shared" si="199"/>
        <v/>
      </c>
    </row>
    <row r="6241" spans="8:25" x14ac:dyDescent="0.25">
      <c r="H6241" s="155"/>
      <c r="I6241" s="151"/>
      <c r="J6241" s="152"/>
      <c r="K6241" s="153"/>
      <c r="L6241" s="153"/>
      <c r="M6241" s="153"/>
      <c r="N6241" s="153"/>
      <c r="O6241" s="153"/>
      <c r="P6241" s="153"/>
      <c r="Q6241" s="153"/>
      <c r="R6241" s="153"/>
      <c r="S6241" s="152"/>
      <c r="T6241" s="153"/>
      <c r="X6241" s="69" t="str">
        <f t="shared" si="198"/>
        <v/>
      </c>
      <c r="Y6241" s="69" t="str">
        <f t="shared" si="199"/>
        <v/>
      </c>
    </row>
    <row r="6242" spans="8:25" x14ac:dyDescent="0.25">
      <c r="H6242" s="155"/>
      <c r="I6242" s="151"/>
      <c r="J6242" s="152"/>
      <c r="K6242" s="153"/>
      <c r="L6242" s="153"/>
      <c r="M6242" s="153"/>
      <c r="N6242" s="153"/>
      <c r="O6242" s="153"/>
      <c r="P6242" s="153"/>
      <c r="Q6242" s="153"/>
      <c r="R6242" s="153"/>
      <c r="S6242" s="152"/>
      <c r="T6242" s="153"/>
      <c r="X6242" s="69" t="str">
        <f t="shared" si="198"/>
        <v/>
      </c>
      <c r="Y6242" s="69" t="str">
        <f t="shared" si="199"/>
        <v/>
      </c>
    </row>
    <row r="6243" spans="8:25" x14ac:dyDescent="0.25">
      <c r="H6243" s="155"/>
      <c r="I6243" s="151"/>
      <c r="J6243" s="152"/>
      <c r="K6243" s="153"/>
      <c r="L6243" s="153"/>
      <c r="M6243" s="153"/>
      <c r="N6243" s="153"/>
      <c r="O6243" s="153"/>
      <c r="P6243" s="153"/>
      <c r="Q6243" s="153"/>
      <c r="R6243" s="153"/>
      <c r="S6243" s="152"/>
      <c r="T6243" s="153"/>
      <c r="X6243" s="69" t="str">
        <f t="shared" si="198"/>
        <v/>
      </c>
      <c r="Y6243" s="69" t="str">
        <f t="shared" si="199"/>
        <v/>
      </c>
    </row>
    <row r="6244" spans="8:25" x14ac:dyDescent="0.25">
      <c r="H6244" s="155"/>
      <c r="I6244" s="151"/>
      <c r="J6244" s="152"/>
      <c r="K6244" s="153"/>
      <c r="L6244" s="153"/>
      <c r="M6244" s="153"/>
      <c r="N6244" s="153"/>
      <c r="O6244" s="153"/>
      <c r="P6244" s="153"/>
      <c r="Q6244" s="153"/>
      <c r="R6244" s="153"/>
      <c r="S6244" s="152"/>
      <c r="T6244" s="153"/>
      <c r="X6244" s="69" t="str">
        <f t="shared" si="198"/>
        <v/>
      </c>
      <c r="Y6244" s="69" t="str">
        <f t="shared" si="199"/>
        <v/>
      </c>
    </row>
    <row r="6245" spans="8:25" x14ac:dyDescent="0.25">
      <c r="H6245" s="155"/>
      <c r="I6245" s="151"/>
      <c r="J6245" s="152"/>
      <c r="K6245" s="153"/>
      <c r="L6245" s="153"/>
      <c r="M6245" s="153"/>
      <c r="N6245" s="153"/>
      <c r="O6245" s="153"/>
      <c r="P6245" s="153"/>
      <c r="Q6245" s="153"/>
      <c r="R6245" s="153"/>
      <c r="S6245" s="152"/>
      <c r="T6245" s="153"/>
      <c r="X6245" s="69" t="str">
        <f t="shared" si="198"/>
        <v/>
      </c>
      <c r="Y6245" s="69" t="str">
        <f t="shared" si="199"/>
        <v/>
      </c>
    </row>
    <row r="6246" spans="8:25" x14ac:dyDescent="0.25">
      <c r="H6246" s="155"/>
      <c r="I6246" s="151"/>
      <c r="J6246" s="152"/>
      <c r="K6246" s="153"/>
      <c r="L6246" s="153"/>
      <c r="M6246" s="153"/>
      <c r="N6246" s="153"/>
      <c r="O6246" s="153"/>
      <c r="P6246" s="153"/>
      <c r="Q6246" s="153"/>
      <c r="R6246" s="153"/>
      <c r="S6246" s="152"/>
      <c r="T6246" s="153"/>
      <c r="X6246" s="69" t="str">
        <f t="shared" si="198"/>
        <v/>
      </c>
      <c r="Y6246" s="69" t="str">
        <f t="shared" si="199"/>
        <v/>
      </c>
    </row>
    <row r="6247" spans="8:25" x14ac:dyDescent="0.25">
      <c r="H6247" s="155"/>
      <c r="I6247" s="151"/>
      <c r="J6247" s="152"/>
      <c r="K6247" s="153"/>
      <c r="L6247" s="153"/>
      <c r="M6247" s="153"/>
      <c r="N6247" s="153"/>
      <c r="O6247" s="153"/>
      <c r="P6247" s="153"/>
      <c r="Q6247" s="153"/>
      <c r="R6247" s="153"/>
      <c r="S6247" s="152"/>
      <c r="T6247" s="153"/>
      <c r="X6247" s="69" t="str">
        <f t="shared" si="198"/>
        <v/>
      </c>
      <c r="Y6247" s="69" t="str">
        <f t="shared" si="199"/>
        <v/>
      </c>
    </row>
    <row r="6248" spans="8:25" x14ac:dyDescent="0.25">
      <c r="H6248" s="155"/>
      <c r="I6248" s="151"/>
      <c r="J6248" s="152"/>
      <c r="K6248" s="153"/>
      <c r="L6248" s="153"/>
      <c r="M6248" s="153"/>
      <c r="N6248" s="153"/>
      <c r="O6248" s="153"/>
      <c r="P6248" s="153"/>
      <c r="Q6248" s="153"/>
      <c r="R6248" s="153"/>
      <c r="S6248" s="152"/>
      <c r="T6248" s="153"/>
      <c r="X6248" s="69" t="str">
        <f t="shared" si="198"/>
        <v/>
      </c>
      <c r="Y6248" s="69" t="str">
        <f t="shared" si="199"/>
        <v/>
      </c>
    </row>
    <row r="6249" spans="8:25" x14ac:dyDescent="0.25">
      <c r="H6249" s="155"/>
      <c r="I6249" s="151"/>
      <c r="J6249" s="152"/>
      <c r="K6249" s="153"/>
      <c r="L6249" s="153"/>
      <c r="M6249" s="153"/>
      <c r="N6249" s="153"/>
      <c r="O6249" s="153"/>
      <c r="P6249" s="153"/>
      <c r="Q6249" s="153"/>
      <c r="R6249" s="153"/>
      <c r="S6249" s="152"/>
      <c r="T6249" s="153"/>
      <c r="X6249" s="69" t="str">
        <f t="shared" si="198"/>
        <v/>
      </c>
      <c r="Y6249" s="69" t="str">
        <f t="shared" si="199"/>
        <v/>
      </c>
    </row>
    <row r="6250" spans="8:25" x14ac:dyDescent="0.25">
      <c r="H6250" s="155"/>
      <c r="I6250" s="151"/>
      <c r="J6250" s="152"/>
      <c r="K6250" s="153"/>
      <c r="L6250" s="153"/>
      <c r="M6250" s="153"/>
      <c r="N6250" s="153"/>
      <c r="O6250" s="153"/>
      <c r="P6250" s="153"/>
      <c r="Q6250" s="153"/>
      <c r="R6250" s="153"/>
      <c r="S6250" s="152"/>
      <c r="T6250" s="153"/>
      <c r="X6250" s="69" t="str">
        <f t="shared" si="198"/>
        <v/>
      </c>
      <c r="Y6250" s="69" t="str">
        <f t="shared" si="199"/>
        <v/>
      </c>
    </row>
    <row r="6251" spans="8:25" x14ac:dyDescent="0.25">
      <c r="H6251" s="155"/>
      <c r="I6251" s="151"/>
      <c r="J6251" s="152"/>
      <c r="K6251" s="153"/>
      <c r="L6251" s="153"/>
      <c r="M6251" s="153"/>
      <c r="N6251" s="153"/>
      <c r="O6251" s="153"/>
      <c r="P6251" s="153"/>
      <c r="Q6251" s="153"/>
      <c r="R6251" s="153"/>
      <c r="S6251" s="152"/>
      <c r="T6251" s="153"/>
      <c r="X6251" s="69" t="str">
        <f t="shared" si="198"/>
        <v/>
      </c>
      <c r="Y6251" s="69" t="str">
        <f t="shared" si="199"/>
        <v/>
      </c>
    </row>
    <row r="6252" spans="8:25" x14ac:dyDescent="0.25">
      <c r="H6252" s="155"/>
      <c r="I6252" s="151"/>
      <c r="J6252" s="152"/>
      <c r="K6252" s="153"/>
      <c r="L6252" s="153"/>
      <c r="M6252" s="153"/>
      <c r="N6252" s="153"/>
      <c r="O6252" s="153"/>
      <c r="P6252" s="153"/>
      <c r="Q6252" s="153"/>
      <c r="R6252" s="153"/>
      <c r="S6252" s="152"/>
      <c r="T6252" s="153"/>
      <c r="X6252" s="69" t="str">
        <f t="shared" si="198"/>
        <v/>
      </c>
      <c r="Y6252" s="69" t="str">
        <f t="shared" si="199"/>
        <v/>
      </c>
    </row>
    <row r="6253" spans="8:25" x14ac:dyDescent="0.25">
      <c r="H6253" s="155"/>
      <c r="I6253" s="151"/>
      <c r="J6253" s="152"/>
      <c r="K6253" s="153"/>
      <c r="L6253" s="153"/>
      <c r="M6253" s="153"/>
      <c r="N6253" s="153"/>
      <c r="O6253" s="153"/>
      <c r="P6253" s="153"/>
      <c r="Q6253" s="153"/>
      <c r="R6253" s="153"/>
      <c r="S6253" s="152"/>
      <c r="T6253" s="153"/>
      <c r="X6253" s="69" t="str">
        <f t="shared" si="198"/>
        <v/>
      </c>
      <c r="Y6253" s="69" t="str">
        <f t="shared" si="199"/>
        <v/>
      </c>
    </row>
    <row r="6254" spans="8:25" x14ac:dyDescent="0.25">
      <c r="H6254" s="155"/>
      <c r="I6254" s="151"/>
      <c r="J6254" s="152"/>
      <c r="K6254" s="153"/>
      <c r="L6254" s="153"/>
      <c r="M6254" s="153"/>
      <c r="N6254" s="153"/>
      <c r="O6254" s="153"/>
      <c r="P6254" s="153"/>
      <c r="Q6254" s="153"/>
      <c r="R6254" s="153"/>
      <c r="S6254" s="152"/>
      <c r="T6254" s="153"/>
      <c r="X6254" s="69" t="str">
        <f t="shared" si="198"/>
        <v/>
      </c>
      <c r="Y6254" s="69" t="str">
        <f t="shared" si="199"/>
        <v/>
      </c>
    </row>
    <row r="6255" spans="8:25" x14ac:dyDescent="0.25">
      <c r="H6255" s="155"/>
      <c r="I6255" s="151"/>
      <c r="J6255" s="152"/>
      <c r="K6255" s="153"/>
      <c r="L6255" s="153"/>
      <c r="M6255" s="153"/>
      <c r="N6255" s="153"/>
      <c r="O6255" s="153"/>
      <c r="P6255" s="153"/>
      <c r="Q6255" s="153"/>
      <c r="R6255" s="153"/>
      <c r="S6255" s="152"/>
      <c r="T6255" s="153"/>
      <c r="X6255" s="69" t="str">
        <f t="shared" si="198"/>
        <v/>
      </c>
      <c r="Y6255" s="69" t="str">
        <f t="shared" si="199"/>
        <v/>
      </c>
    </row>
    <row r="6256" spans="8:25" x14ac:dyDescent="0.25">
      <c r="H6256" s="155"/>
      <c r="I6256" s="151"/>
      <c r="J6256" s="152"/>
      <c r="K6256" s="153"/>
      <c r="L6256" s="153"/>
      <c r="M6256" s="153"/>
      <c r="N6256" s="153"/>
      <c r="O6256" s="153"/>
      <c r="P6256" s="153"/>
      <c r="Q6256" s="153"/>
      <c r="R6256" s="153"/>
      <c r="S6256" s="152"/>
      <c r="T6256" s="153"/>
      <c r="X6256" s="69" t="str">
        <f t="shared" si="198"/>
        <v/>
      </c>
      <c r="Y6256" s="69" t="str">
        <f t="shared" si="199"/>
        <v/>
      </c>
    </row>
    <row r="6257" spans="8:25" x14ac:dyDescent="0.25">
      <c r="H6257" s="155"/>
      <c r="I6257" s="151"/>
      <c r="J6257" s="152"/>
      <c r="K6257" s="153"/>
      <c r="L6257" s="153"/>
      <c r="M6257" s="153"/>
      <c r="N6257" s="153"/>
      <c r="O6257" s="153"/>
      <c r="P6257" s="153"/>
      <c r="Q6257" s="153"/>
      <c r="R6257" s="153"/>
      <c r="S6257" s="152"/>
      <c r="T6257" s="153"/>
      <c r="X6257" s="69" t="str">
        <f t="shared" si="198"/>
        <v/>
      </c>
      <c r="Y6257" s="69" t="str">
        <f t="shared" si="199"/>
        <v/>
      </c>
    </row>
    <row r="6258" spans="8:25" x14ac:dyDescent="0.25">
      <c r="H6258" s="155"/>
      <c r="I6258" s="151"/>
      <c r="J6258" s="152"/>
      <c r="K6258" s="153"/>
      <c r="L6258" s="153"/>
      <c r="M6258" s="153"/>
      <c r="N6258" s="153"/>
      <c r="O6258" s="153"/>
      <c r="P6258" s="153"/>
      <c r="Q6258" s="153"/>
      <c r="R6258" s="153"/>
      <c r="S6258" s="152"/>
      <c r="T6258" s="153"/>
      <c r="X6258" s="69" t="str">
        <f t="shared" si="198"/>
        <v/>
      </c>
      <c r="Y6258" s="69" t="str">
        <f t="shared" si="199"/>
        <v/>
      </c>
    </row>
    <row r="6259" spans="8:25" x14ac:dyDescent="0.25">
      <c r="H6259" s="155"/>
      <c r="I6259" s="151"/>
      <c r="J6259" s="152"/>
      <c r="K6259" s="153"/>
      <c r="L6259" s="153"/>
      <c r="M6259" s="153"/>
      <c r="N6259" s="153"/>
      <c r="O6259" s="153"/>
      <c r="P6259" s="153"/>
      <c r="Q6259" s="153"/>
      <c r="R6259" s="153"/>
      <c r="S6259" s="152"/>
      <c r="T6259" s="153"/>
      <c r="X6259" s="69" t="str">
        <f t="shared" si="198"/>
        <v/>
      </c>
      <c r="Y6259" s="69" t="str">
        <f t="shared" si="199"/>
        <v/>
      </c>
    </row>
    <row r="6260" spans="8:25" x14ac:dyDescent="0.25">
      <c r="H6260" s="155"/>
      <c r="I6260" s="151"/>
      <c r="J6260" s="152"/>
      <c r="K6260" s="153"/>
      <c r="L6260" s="153"/>
      <c r="M6260" s="153"/>
      <c r="N6260" s="153"/>
      <c r="O6260" s="153"/>
      <c r="P6260" s="153"/>
      <c r="Q6260" s="153"/>
      <c r="R6260" s="153"/>
      <c r="S6260" s="152"/>
      <c r="T6260" s="153"/>
      <c r="X6260" s="69" t="str">
        <f t="shared" si="198"/>
        <v/>
      </c>
      <c r="Y6260" s="69" t="str">
        <f t="shared" si="199"/>
        <v/>
      </c>
    </row>
    <row r="6261" spans="8:25" x14ac:dyDescent="0.25">
      <c r="H6261" s="155"/>
      <c r="I6261" s="151"/>
      <c r="J6261" s="152"/>
      <c r="K6261" s="153"/>
      <c r="L6261" s="153"/>
      <c r="M6261" s="153"/>
      <c r="N6261" s="153"/>
      <c r="O6261" s="153"/>
      <c r="P6261" s="153"/>
      <c r="Q6261" s="153"/>
      <c r="R6261" s="153"/>
      <c r="S6261" s="152"/>
      <c r="T6261" s="153"/>
      <c r="X6261" s="69" t="str">
        <f t="shared" si="198"/>
        <v/>
      </c>
      <c r="Y6261" s="69" t="str">
        <f t="shared" si="199"/>
        <v/>
      </c>
    </row>
    <row r="6262" spans="8:25" x14ac:dyDescent="0.25">
      <c r="H6262" s="155"/>
      <c r="I6262" s="151"/>
      <c r="J6262" s="152"/>
      <c r="K6262" s="153"/>
      <c r="L6262" s="153"/>
      <c r="M6262" s="153"/>
      <c r="N6262" s="153"/>
      <c r="O6262" s="153"/>
      <c r="P6262" s="153"/>
      <c r="Q6262" s="153"/>
      <c r="R6262" s="153"/>
      <c r="S6262" s="152"/>
      <c r="T6262" s="153"/>
      <c r="X6262" s="69" t="str">
        <f t="shared" si="198"/>
        <v/>
      </c>
      <c r="Y6262" s="69" t="str">
        <f t="shared" si="199"/>
        <v/>
      </c>
    </row>
    <row r="6263" spans="8:25" x14ac:dyDescent="0.25">
      <c r="H6263" s="155"/>
      <c r="I6263" s="151"/>
      <c r="J6263" s="152"/>
      <c r="K6263" s="153"/>
      <c r="L6263" s="153"/>
      <c r="M6263" s="153"/>
      <c r="N6263" s="153"/>
      <c r="O6263" s="153"/>
      <c r="P6263" s="153"/>
      <c r="Q6263" s="153"/>
      <c r="R6263" s="153"/>
      <c r="S6263" s="152"/>
      <c r="T6263" s="153"/>
      <c r="X6263" s="69" t="str">
        <f t="shared" si="198"/>
        <v/>
      </c>
      <c r="Y6263" s="69" t="str">
        <f t="shared" si="199"/>
        <v/>
      </c>
    </row>
    <row r="6264" spans="8:25" x14ac:dyDescent="0.25">
      <c r="H6264" s="155"/>
      <c r="I6264" s="151"/>
      <c r="J6264" s="152"/>
      <c r="K6264" s="153"/>
      <c r="L6264" s="153"/>
      <c r="M6264" s="153"/>
      <c r="N6264" s="153"/>
      <c r="O6264" s="153"/>
      <c r="P6264" s="153"/>
      <c r="Q6264" s="153"/>
      <c r="R6264" s="153"/>
      <c r="S6264" s="152"/>
      <c r="T6264" s="153"/>
      <c r="X6264" s="69" t="str">
        <f t="shared" si="198"/>
        <v/>
      </c>
      <c r="Y6264" s="69" t="str">
        <f t="shared" si="199"/>
        <v/>
      </c>
    </row>
    <row r="6265" spans="8:25" x14ac:dyDescent="0.25">
      <c r="H6265" s="155"/>
      <c r="I6265" s="151"/>
      <c r="J6265" s="152"/>
      <c r="K6265" s="153"/>
      <c r="L6265" s="153"/>
      <c r="M6265" s="153"/>
      <c r="N6265" s="153"/>
      <c r="O6265" s="153"/>
      <c r="P6265" s="153"/>
      <c r="Q6265" s="153"/>
      <c r="R6265" s="153"/>
      <c r="S6265" s="152"/>
      <c r="T6265" s="153"/>
      <c r="X6265" s="69" t="str">
        <f t="shared" si="198"/>
        <v/>
      </c>
      <c r="Y6265" s="69" t="str">
        <f t="shared" si="199"/>
        <v/>
      </c>
    </row>
    <row r="6266" spans="8:25" x14ac:dyDescent="0.25">
      <c r="H6266" s="155"/>
      <c r="I6266" s="151"/>
      <c r="J6266" s="152"/>
      <c r="K6266" s="153"/>
      <c r="L6266" s="153"/>
      <c r="M6266" s="153"/>
      <c r="N6266" s="153"/>
      <c r="O6266" s="153"/>
      <c r="P6266" s="153"/>
      <c r="Q6266" s="153"/>
      <c r="R6266" s="153"/>
      <c r="S6266" s="152"/>
      <c r="T6266" s="153"/>
      <c r="X6266" s="69" t="str">
        <f t="shared" si="198"/>
        <v/>
      </c>
      <c r="Y6266" s="69" t="str">
        <f t="shared" si="199"/>
        <v/>
      </c>
    </row>
    <row r="6267" spans="8:25" x14ac:dyDescent="0.25">
      <c r="H6267" s="155"/>
      <c r="I6267" s="151"/>
      <c r="J6267" s="152"/>
      <c r="K6267" s="153"/>
      <c r="L6267" s="153"/>
      <c r="M6267" s="153"/>
      <c r="N6267" s="153"/>
      <c r="O6267" s="153"/>
      <c r="P6267" s="153"/>
      <c r="Q6267" s="153"/>
      <c r="R6267" s="153"/>
      <c r="S6267" s="152"/>
      <c r="T6267" s="153"/>
      <c r="X6267" s="69" t="str">
        <f t="shared" si="198"/>
        <v/>
      </c>
      <c r="Y6267" s="69" t="str">
        <f t="shared" si="199"/>
        <v/>
      </c>
    </row>
    <row r="6268" spans="8:25" x14ac:dyDescent="0.25">
      <c r="H6268" s="155"/>
      <c r="I6268" s="151"/>
      <c r="J6268" s="152"/>
      <c r="K6268" s="153"/>
      <c r="L6268" s="153"/>
      <c r="M6268" s="153"/>
      <c r="N6268" s="153"/>
      <c r="O6268" s="153"/>
      <c r="P6268" s="153"/>
      <c r="Q6268" s="153"/>
      <c r="R6268" s="153"/>
      <c r="S6268" s="152"/>
      <c r="T6268" s="153"/>
      <c r="X6268" s="69" t="str">
        <f t="shared" si="198"/>
        <v/>
      </c>
      <c r="Y6268" s="69" t="str">
        <f t="shared" si="199"/>
        <v/>
      </c>
    </row>
    <row r="6269" spans="8:25" x14ac:dyDescent="0.25">
      <c r="H6269" s="155"/>
      <c r="I6269" s="151"/>
      <c r="J6269" s="152"/>
      <c r="K6269" s="153"/>
      <c r="L6269" s="153"/>
      <c r="M6269" s="153"/>
      <c r="N6269" s="153"/>
      <c r="O6269" s="153"/>
      <c r="P6269" s="153"/>
      <c r="Q6269" s="153"/>
      <c r="R6269" s="153"/>
      <c r="S6269" s="152"/>
      <c r="T6269" s="153"/>
      <c r="X6269" s="69" t="str">
        <f t="shared" si="198"/>
        <v/>
      </c>
      <c r="Y6269" s="69" t="str">
        <f t="shared" si="199"/>
        <v/>
      </c>
    </row>
    <row r="6270" spans="8:25" x14ac:dyDescent="0.25">
      <c r="H6270" s="155"/>
      <c r="I6270" s="151"/>
      <c r="J6270" s="152"/>
      <c r="K6270" s="153"/>
      <c r="L6270" s="153"/>
      <c r="M6270" s="153"/>
      <c r="N6270" s="153"/>
      <c r="O6270" s="153"/>
      <c r="P6270" s="153"/>
      <c r="Q6270" s="153"/>
      <c r="R6270" s="153"/>
      <c r="S6270" s="152"/>
      <c r="T6270" s="153"/>
      <c r="X6270" s="69" t="str">
        <f t="shared" si="198"/>
        <v/>
      </c>
      <c r="Y6270" s="69" t="str">
        <f t="shared" si="199"/>
        <v/>
      </c>
    </row>
    <row r="6271" spans="8:25" x14ac:dyDescent="0.25">
      <c r="H6271" s="155"/>
      <c r="I6271" s="151"/>
      <c r="J6271" s="152"/>
      <c r="K6271" s="153"/>
      <c r="L6271" s="153"/>
      <c r="M6271" s="153"/>
      <c r="N6271" s="153"/>
      <c r="O6271" s="153"/>
      <c r="P6271" s="153"/>
      <c r="Q6271" s="153"/>
      <c r="R6271" s="153"/>
      <c r="S6271" s="152"/>
      <c r="T6271" s="153"/>
      <c r="X6271" s="69" t="str">
        <f t="shared" si="198"/>
        <v/>
      </c>
      <c r="Y6271" s="69" t="str">
        <f t="shared" si="199"/>
        <v/>
      </c>
    </row>
    <row r="6272" spans="8:25" x14ac:dyDescent="0.25">
      <c r="H6272" s="155"/>
      <c r="I6272" s="151"/>
      <c r="J6272" s="152"/>
      <c r="K6272" s="153"/>
      <c r="L6272" s="153"/>
      <c r="M6272" s="153"/>
      <c r="N6272" s="153"/>
      <c r="O6272" s="153"/>
      <c r="P6272" s="153"/>
      <c r="Q6272" s="153"/>
      <c r="R6272" s="153"/>
      <c r="S6272" s="152"/>
      <c r="T6272" s="153"/>
      <c r="X6272" s="69" t="str">
        <f t="shared" si="198"/>
        <v/>
      </c>
      <c r="Y6272" s="69" t="str">
        <f t="shared" si="199"/>
        <v/>
      </c>
    </row>
    <row r="6273" spans="8:25" x14ac:dyDescent="0.25">
      <c r="H6273" s="155"/>
      <c r="I6273" s="151"/>
      <c r="J6273" s="152"/>
      <c r="K6273" s="153"/>
      <c r="L6273" s="153"/>
      <c r="M6273" s="153"/>
      <c r="N6273" s="153"/>
      <c r="O6273" s="153"/>
      <c r="P6273" s="153"/>
      <c r="Q6273" s="153"/>
      <c r="R6273" s="153"/>
      <c r="S6273" s="152"/>
      <c r="T6273" s="153"/>
      <c r="X6273" s="69" t="str">
        <f t="shared" si="198"/>
        <v/>
      </c>
      <c r="Y6273" s="69" t="str">
        <f t="shared" si="199"/>
        <v/>
      </c>
    </row>
    <row r="6274" spans="8:25" x14ac:dyDescent="0.25">
      <c r="H6274" s="155"/>
      <c r="I6274" s="151"/>
      <c r="J6274" s="152"/>
      <c r="K6274" s="153"/>
      <c r="L6274" s="153"/>
      <c r="M6274" s="153"/>
      <c r="N6274" s="153"/>
      <c r="O6274" s="153"/>
      <c r="P6274" s="153"/>
      <c r="Q6274" s="153"/>
      <c r="R6274" s="153"/>
      <c r="S6274" s="152"/>
      <c r="T6274" s="153"/>
      <c r="X6274" s="69" t="str">
        <f t="shared" ref="X6274:X6337" si="200">IF(W6274&lt;&gt;"",W6274-I6274,"")</f>
        <v/>
      </c>
      <c r="Y6274" s="69" t="str">
        <f t="shared" si="199"/>
        <v/>
      </c>
    </row>
    <row r="6275" spans="8:25" x14ac:dyDescent="0.25">
      <c r="H6275" s="155"/>
      <c r="I6275" s="151"/>
      <c r="J6275" s="152"/>
      <c r="K6275" s="153"/>
      <c r="L6275" s="153"/>
      <c r="M6275" s="153"/>
      <c r="N6275" s="153"/>
      <c r="O6275" s="153"/>
      <c r="P6275" s="153"/>
      <c r="Q6275" s="153"/>
      <c r="R6275" s="153"/>
      <c r="S6275" s="152"/>
      <c r="T6275" s="153"/>
      <c r="X6275" s="69" t="str">
        <f t="shared" si="200"/>
        <v/>
      </c>
      <c r="Y6275" s="69" t="str">
        <f t="shared" ref="Y6275:Y6338" si="201">IF(X6275&lt;&gt;"",IF(X6275&lt;365,"&lt; 1 year",IF(X6275&lt;730,"1-2",IF(X6275&lt;1095,"2-3",IF(X6275&lt;1460,"3-4",IF(X6275&lt;1825,"4-5","5+"))))),"")</f>
        <v/>
      </c>
    </row>
    <row r="6276" spans="8:25" x14ac:dyDescent="0.25">
      <c r="H6276" s="155"/>
      <c r="I6276" s="151"/>
      <c r="J6276" s="152"/>
      <c r="K6276" s="153"/>
      <c r="L6276" s="153"/>
      <c r="M6276" s="153"/>
      <c r="N6276" s="153"/>
      <c r="O6276" s="153"/>
      <c r="P6276" s="153"/>
      <c r="Q6276" s="153"/>
      <c r="R6276" s="153"/>
      <c r="S6276" s="152"/>
      <c r="T6276" s="153"/>
      <c r="X6276" s="69" t="str">
        <f t="shared" si="200"/>
        <v/>
      </c>
      <c r="Y6276" s="69" t="str">
        <f t="shared" si="201"/>
        <v/>
      </c>
    </row>
    <row r="6277" spans="8:25" x14ac:dyDescent="0.25">
      <c r="H6277" s="155"/>
      <c r="I6277" s="151"/>
      <c r="J6277" s="152"/>
      <c r="K6277" s="153"/>
      <c r="L6277" s="153"/>
      <c r="M6277" s="153"/>
      <c r="N6277" s="153"/>
      <c r="O6277" s="153"/>
      <c r="P6277" s="153"/>
      <c r="Q6277" s="153"/>
      <c r="R6277" s="153"/>
      <c r="S6277" s="152"/>
      <c r="T6277" s="153"/>
      <c r="X6277" s="69" t="str">
        <f t="shared" si="200"/>
        <v/>
      </c>
      <c r="Y6277" s="69" t="str">
        <f t="shared" si="201"/>
        <v/>
      </c>
    </row>
    <row r="6278" spans="8:25" x14ac:dyDescent="0.25">
      <c r="H6278" s="155"/>
      <c r="I6278" s="151"/>
      <c r="J6278" s="152"/>
      <c r="K6278" s="153"/>
      <c r="L6278" s="153"/>
      <c r="M6278" s="153"/>
      <c r="N6278" s="153"/>
      <c r="O6278" s="153"/>
      <c r="P6278" s="153"/>
      <c r="Q6278" s="153"/>
      <c r="R6278" s="153"/>
      <c r="S6278" s="152"/>
      <c r="T6278" s="153"/>
      <c r="X6278" s="69" t="str">
        <f t="shared" si="200"/>
        <v/>
      </c>
      <c r="Y6278" s="69" t="str">
        <f t="shared" si="201"/>
        <v/>
      </c>
    </row>
    <row r="6279" spans="8:25" x14ac:dyDescent="0.25">
      <c r="H6279" s="155"/>
      <c r="I6279" s="151"/>
      <c r="J6279" s="152"/>
      <c r="K6279" s="153"/>
      <c r="L6279" s="153"/>
      <c r="M6279" s="153"/>
      <c r="N6279" s="153"/>
      <c r="O6279" s="153"/>
      <c r="P6279" s="153"/>
      <c r="Q6279" s="153"/>
      <c r="R6279" s="153"/>
      <c r="S6279" s="152"/>
      <c r="T6279" s="153"/>
      <c r="X6279" s="69" t="str">
        <f t="shared" si="200"/>
        <v/>
      </c>
      <c r="Y6279" s="69" t="str">
        <f t="shared" si="201"/>
        <v/>
      </c>
    </row>
    <row r="6280" spans="8:25" x14ac:dyDescent="0.25">
      <c r="H6280" s="155"/>
      <c r="I6280" s="151"/>
      <c r="J6280" s="152"/>
      <c r="K6280" s="153"/>
      <c r="L6280" s="153"/>
      <c r="M6280" s="153"/>
      <c r="N6280" s="153"/>
      <c r="O6280" s="153"/>
      <c r="P6280" s="153"/>
      <c r="Q6280" s="153"/>
      <c r="R6280" s="153"/>
      <c r="S6280" s="152"/>
      <c r="T6280" s="153"/>
      <c r="X6280" s="69" t="str">
        <f t="shared" si="200"/>
        <v/>
      </c>
      <c r="Y6280" s="69" t="str">
        <f t="shared" si="201"/>
        <v/>
      </c>
    </row>
    <row r="6281" spans="8:25" x14ac:dyDescent="0.25">
      <c r="H6281" s="155"/>
      <c r="I6281" s="151"/>
      <c r="J6281" s="152"/>
      <c r="K6281" s="153"/>
      <c r="L6281" s="153"/>
      <c r="M6281" s="153"/>
      <c r="N6281" s="153"/>
      <c r="O6281" s="153"/>
      <c r="P6281" s="153"/>
      <c r="Q6281" s="153"/>
      <c r="R6281" s="153"/>
      <c r="S6281" s="152"/>
      <c r="T6281" s="153"/>
      <c r="X6281" s="69" t="str">
        <f t="shared" si="200"/>
        <v/>
      </c>
      <c r="Y6281" s="69" t="str">
        <f t="shared" si="201"/>
        <v/>
      </c>
    </row>
    <row r="6282" spans="8:25" x14ac:dyDescent="0.25">
      <c r="H6282" s="155"/>
      <c r="I6282" s="151"/>
      <c r="J6282" s="152"/>
      <c r="K6282" s="153"/>
      <c r="L6282" s="153"/>
      <c r="M6282" s="153"/>
      <c r="N6282" s="153"/>
      <c r="O6282" s="153"/>
      <c r="P6282" s="153"/>
      <c r="Q6282" s="153"/>
      <c r="R6282" s="153"/>
      <c r="S6282" s="152"/>
      <c r="T6282" s="153"/>
      <c r="X6282" s="69" t="str">
        <f t="shared" si="200"/>
        <v/>
      </c>
      <c r="Y6282" s="69" t="str">
        <f t="shared" si="201"/>
        <v/>
      </c>
    </row>
    <row r="6283" spans="8:25" x14ac:dyDescent="0.25">
      <c r="H6283" s="155"/>
      <c r="I6283" s="151"/>
      <c r="J6283" s="152"/>
      <c r="K6283" s="153"/>
      <c r="L6283" s="153"/>
      <c r="M6283" s="153"/>
      <c r="N6283" s="153"/>
      <c r="O6283" s="153"/>
      <c r="P6283" s="153"/>
      <c r="Q6283" s="153"/>
      <c r="R6283" s="153"/>
      <c r="S6283" s="152"/>
      <c r="T6283" s="153"/>
      <c r="X6283" s="69" t="str">
        <f t="shared" si="200"/>
        <v/>
      </c>
      <c r="Y6283" s="69" t="str">
        <f t="shared" si="201"/>
        <v/>
      </c>
    </row>
    <row r="6284" spans="8:25" x14ac:dyDescent="0.25">
      <c r="H6284" s="155"/>
      <c r="I6284" s="151"/>
      <c r="J6284" s="152"/>
      <c r="K6284" s="153"/>
      <c r="L6284" s="153"/>
      <c r="M6284" s="153"/>
      <c r="N6284" s="153"/>
      <c r="O6284" s="153"/>
      <c r="P6284" s="153"/>
      <c r="Q6284" s="153"/>
      <c r="R6284" s="153"/>
      <c r="S6284" s="152"/>
      <c r="T6284" s="153"/>
      <c r="X6284" s="69" t="str">
        <f t="shared" si="200"/>
        <v/>
      </c>
      <c r="Y6284" s="69" t="str">
        <f t="shared" si="201"/>
        <v/>
      </c>
    </row>
    <row r="6285" spans="8:25" x14ac:dyDescent="0.25">
      <c r="H6285" s="155"/>
      <c r="I6285" s="151"/>
      <c r="J6285" s="152"/>
      <c r="K6285" s="153"/>
      <c r="L6285" s="153"/>
      <c r="M6285" s="153"/>
      <c r="N6285" s="153"/>
      <c r="O6285" s="153"/>
      <c r="P6285" s="153"/>
      <c r="Q6285" s="153"/>
      <c r="R6285" s="153"/>
      <c r="S6285" s="152"/>
      <c r="T6285" s="153"/>
      <c r="X6285" s="69" t="str">
        <f t="shared" si="200"/>
        <v/>
      </c>
      <c r="Y6285" s="69" t="str">
        <f t="shared" si="201"/>
        <v/>
      </c>
    </row>
    <row r="6286" spans="8:25" x14ac:dyDescent="0.25">
      <c r="H6286" s="155"/>
      <c r="I6286" s="151"/>
      <c r="J6286" s="152"/>
      <c r="K6286" s="153"/>
      <c r="L6286" s="153"/>
      <c r="M6286" s="153"/>
      <c r="N6286" s="153"/>
      <c r="O6286" s="153"/>
      <c r="P6286" s="153"/>
      <c r="Q6286" s="153"/>
      <c r="R6286" s="153"/>
      <c r="S6286" s="152"/>
      <c r="T6286" s="153"/>
      <c r="X6286" s="69" t="str">
        <f t="shared" si="200"/>
        <v/>
      </c>
      <c r="Y6286" s="69" t="str">
        <f t="shared" si="201"/>
        <v/>
      </c>
    </row>
    <row r="6287" spans="8:25" x14ac:dyDescent="0.25">
      <c r="H6287" s="155"/>
      <c r="I6287" s="151"/>
      <c r="J6287" s="152"/>
      <c r="K6287" s="153"/>
      <c r="L6287" s="153"/>
      <c r="M6287" s="153"/>
      <c r="N6287" s="153"/>
      <c r="O6287" s="153"/>
      <c r="P6287" s="153"/>
      <c r="Q6287" s="153"/>
      <c r="R6287" s="153"/>
      <c r="S6287" s="152"/>
      <c r="T6287" s="153"/>
      <c r="X6287" s="69" t="str">
        <f t="shared" si="200"/>
        <v/>
      </c>
      <c r="Y6287" s="69" t="str">
        <f t="shared" si="201"/>
        <v/>
      </c>
    </row>
    <row r="6288" spans="8:25" x14ac:dyDescent="0.25">
      <c r="H6288" s="155"/>
      <c r="I6288" s="151"/>
      <c r="J6288" s="152"/>
      <c r="K6288" s="153"/>
      <c r="L6288" s="153"/>
      <c r="M6288" s="153"/>
      <c r="N6288" s="153"/>
      <c r="O6288" s="153"/>
      <c r="P6288" s="153"/>
      <c r="Q6288" s="153"/>
      <c r="R6288" s="153"/>
      <c r="S6288" s="152"/>
      <c r="T6288" s="153"/>
      <c r="X6288" s="69" t="str">
        <f t="shared" si="200"/>
        <v/>
      </c>
      <c r="Y6288" s="69" t="str">
        <f t="shared" si="201"/>
        <v/>
      </c>
    </row>
    <row r="6289" spans="8:25" x14ac:dyDescent="0.25">
      <c r="H6289" s="155"/>
      <c r="I6289" s="151"/>
      <c r="J6289" s="152"/>
      <c r="K6289" s="153"/>
      <c r="L6289" s="153"/>
      <c r="M6289" s="153"/>
      <c r="N6289" s="153"/>
      <c r="O6289" s="153"/>
      <c r="P6289" s="153"/>
      <c r="Q6289" s="153"/>
      <c r="R6289" s="153"/>
      <c r="S6289" s="152"/>
      <c r="T6289" s="153"/>
      <c r="X6289" s="69" t="str">
        <f t="shared" si="200"/>
        <v/>
      </c>
      <c r="Y6289" s="69" t="str">
        <f t="shared" si="201"/>
        <v/>
      </c>
    </row>
    <row r="6290" spans="8:25" x14ac:dyDescent="0.25">
      <c r="H6290" s="155"/>
      <c r="I6290" s="151"/>
      <c r="J6290" s="152"/>
      <c r="K6290" s="153"/>
      <c r="L6290" s="153"/>
      <c r="M6290" s="153"/>
      <c r="N6290" s="153"/>
      <c r="O6290" s="153"/>
      <c r="P6290" s="153"/>
      <c r="Q6290" s="153"/>
      <c r="R6290" s="153"/>
      <c r="S6290" s="152"/>
      <c r="T6290" s="153"/>
      <c r="X6290" s="69" t="str">
        <f t="shared" si="200"/>
        <v/>
      </c>
      <c r="Y6290" s="69" t="str">
        <f t="shared" si="201"/>
        <v/>
      </c>
    </row>
    <row r="6291" spans="8:25" x14ac:dyDescent="0.25">
      <c r="H6291" s="155"/>
      <c r="I6291" s="151"/>
      <c r="J6291" s="152"/>
      <c r="K6291" s="153"/>
      <c r="L6291" s="153"/>
      <c r="M6291" s="153"/>
      <c r="N6291" s="153"/>
      <c r="O6291" s="153"/>
      <c r="P6291" s="153"/>
      <c r="Q6291" s="153"/>
      <c r="R6291" s="153"/>
      <c r="S6291" s="152"/>
      <c r="T6291" s="153"/>
      <c r="X6291" s="69" t="str">
        <f t="shared" si="200"/>
        <v/>
      </c>
      <c r="Y6291" s="69" t="str">
        <f t="shared" si="201"/>
        <v/>
      </c>
    </row>
    <row r="6292" spans="8:25" x14ac:dyDescent="0.25">
      <c r="H6292" s="155"/>
      <c r="I6292" s="151"/>
      <c r="J6292" s="152"/>
      <c r="K6292" s="153"/>
      <c r="L6292" s="153"/>
      <c r="M6292" s="153"/>
      <c r="N6292" s="153"/>
      <c r="O6292" s="153"/>
      <c r="P6292" s="153"/>
      <c r="Q6292" s="153"/>
      <c r="R6292" s="153"/>
      <c r="S6292" s="152"/>
      <c r="T6292" s="153"/>
      <c r="X6292" s="69" t="str">
        <f t="shared" si="200"/>
        <v/>
      </c>
      <c r="Y6292" s="69" t="str">
        <f t="shared" si="201"/>
        <v/>
      </c>
    </row>
    <row r="6293" spans="8:25" x14ac:dyDescent="0.25">
      <c r="H6293" s="155"/>
      <c r="I6293" s="151"/>
      <c r="J6293" s="152"/>
      <c r="K6293" s="153"/>
      <c r="L6293" s="153"/>
      <c r="M6293" s="153"/>
      <c r="N6293" s="153"/>
      <c r="O6293" s="153"/>
      <c r="P6293" s="153"/>
      <c r="Q6293" s="153"/>
      <c r="R6293" s="153"/>
      <c r="S6293" s="152"/>
      <c r="T6293" s="153"/>
      <c r="X6293" s="69" t="str">
        <f t="shared" si="200"/>
        <v/>
      </c>
      <c r="Y6293" s="69" t="str">
        <f t="shared" si="201"/>
        <v/>
      </c>
    </row>
    <row r="6294" spans="8:25" x14ac:dyDescent="0.25">
      <c r="H6294" s="155"/>
      <c r="I6294" s="151"/>
      <c r="J6294" s="152"/>
      <c r="K6294" s="153"/>
      <c r="L6294" s="153"/>
      <c r="M6294" s="153"/>
      <c r="N6294" s="153"/>
      <c r="O6294" s="153"/>
      <c r="P6294" s="153"/>
      <c r="Q6294" s="153"/>
      <c r="R6294" s="153"/>
      <c r="S6294" s="152"/>
      <c r="T6294" s="153"/>
      <c r="X6294" s="69" t="str">
        <f t="shared" si="200"/>
        <v/>
      </c>
      <c r="Y6294" s="69" t="str">
        <f t="shared" si="201"/>
        <v/>
      </c>
    </row>
    <row r="6295" spans="8:25" x14ac:dyDescent="0.25">
      <c r="H6295" s="155"/>
      <c r="I6295" s="151"/>
      <c r="J6295" s="152"/>
      <c r="K6295" s="153"/>
      <c r="L6295" s="153"/>
      <c r="M6295" s="153"/>
      <c r="N6295" s="153"/>
      <c r="O6295" s="153"/>
      <c r="P6295" s="153"/>
      <c r="Q6295" s="153"/>
      <c r="R6295" s="153"/>
      <c r="S6295" s="152"/>
      <c r="T6295" s="153"/>
      <c r="X6295" s="69" t="str">
        <f t="shared" si="200"/>
        <v/>
      </c>
      <c r="Y6295" s="69" t="str">
        <f t="shared" si="201"/>
        <v/>
      </c>
    </row>
    <row r="6296" spans="8:25" x14ac:dyDescent="0.25">
      <c r="H6296" s="155"/>
      <c r="I6296" s="151"/>
      <c r="J6296" s="152"/>
      <c r="K6296" s="153"/>
      <c r="L6296" s="153"/>
      <c r="M6296" s="153"/>
      <c r="N6296" s="153"/>
      <c r="O6296" s="153"/>
      <c r="P6296" s="153"/>
      <c r="Q6296" s="153"/>
      <c r="R6296" s="153"/>
      <c r="S6296" s="152"/>
      <c r="T6296" s="153"/>
      <c r="X6296" s="69" t="str">
        <f t="shared" si="200"/>
        <v/>
      </c>
      <c r="Y6296" s="69" t="str">
        <f t="shared" si="201"/>
        <v/>
      </c>
    </row>
    <row r="6297" spans="8:25" x14ac:dyDescent="0.25">
      <c r="H6297" s="155"/>
      <c r="I6297" s="151"/>
      <c r="J6297" s="152"/>
      <c r="K6297" s="153"/>
      <c r="L6297" s="153"/>
      <c r="M6297" s="153"/>
      <c r="N6297" s="153"/>
      <c r="O6297" s="153"/>
      <c r="P6297" s="153"/>
      <c r="Q6297" s="153"/>
      <c r="R6297" s="153"/>
      <c r="S6297" s="152"/>
      <c r="T6297" s="153"/>
      <c r="X6297" s="69" t="str">
        <f t="shared" si="200"/>
        <v/>
      </c>
      <c r="Y6297" s="69" t="str">
        <f t="shared" si="201"/>
        <v/>
      </c>
    </row>
    <row r="6298" spans="8:25" x14ac:dyDescent="0.25">
      <c r="H6298" s="155"/>
      <c r="I6298" s="151"/>
      <c r="J6298" s="152"/>
      <c r="K6298" s="153"/>
      <c r="L6298" s="153"/>
      <c r="M6298" s="153"/>
      <c r="N6298" s="153"/>
      <c r="O6298" s="153"/>
      <c r="P6298" s="153"/>
      <c r="Q6298" s="153"/>
      <c r="R6298" s="153"/>
      <c r="S6298" s="152"/>
      <c r="T6298" s="153"/>
      <c r="X6298" s="69" t="str">
        <f t="shared" si="200"/>
        <v/>
      </c>
      <c r="Y6298" s="69" t="str">
        <f t="shared" si="201"/>
        <v/>
      </c>
    </row>
    <row r="6299" spans="8:25" x14ac:dyDescent="0.25">
      <c r="H6299" s="155"/>
      <c r="I6299" s="151"/>
      <c r="J6299" s="152"/>
      <c r="K6299" s="153"/>
      <c r="L6299" s="153"/>
      <c r="M6299" s="153"/>
      <c r="N6299" s="153"/>
      <c r="O6299" s="153"/>
      <c r="P6299" s="153"/>
      <c r="Q6299" s="153"/>
      <c r="R6299" s="153"/>
      <c r="S6299" s="152"/>
      <c r="T6299" s="153"/>
      <c r="X6299" s="69" t="str">
        <f t="shared" si="200"/>
        <v/>
      </c>
      <c r="Y6299" s="69" t="str">
        <f t="shared" si="201"/>
        <v/>
      </c>
    </row>
    <row r="6300" spans="8:25" x14ac:dyDescent="0.25">
      <c r="H6300" s="155"/>
      <c r="I6300" s="151"/>
      <c r="J6300" s="152"/>
      <c r="K6300" s="153"/>
      <c r="L6300" s="153"/>
      <c r="M6300" s="153"/>
      <c r="N6300" s="153"/>
      <c r="O6300" s="153"/>
      <c r="P6300" s="153"/>
      <c r="Q6300" s="153"/>
      <c r="R6300" s="153"/>
      <c r="S6300" s="152"/>
      <c r="T6300" s="153"/>
      <c r="X6300" s="69" t="str">
        <f t="shared" si="200"/>
        <v/>
      </c>
      <c r="Y6300" s="69" t="str">
        <f t="shared" si="201"/>
        <v/>
      </c>
    </row>
    <row r="6301" spans="8:25" x14ac:dyDescent="0.25">
      <c r="H6301" s="155"/>
      <c r="I6301" s="151"/>
      <c r="J6301" s="152"/>
      <c r="K6301" s="153"/>
      <c r="L6301" s="153"/>
      <c r="M6301" s="153"/>
      <c r="N6301" s="153"/>
      <c r="O6301" s="153"/>
      <c r="P6301" s="153"/>
      <c r="Q6301" s="153"/>
      <c r="R6301" s="153"/>
      <c r="S6301" s="152"/>
      <c r="T6301" s="153"/>
      <c r="X6301" s="69" t="str">
        <f t="shared" si="200"/>
        <v/>
      </c>
      <c r="Y6301" s="69" t="str">
        <f t="shared" si="201"/>
        <v/>
      </c>
    </row>
    <row r="6302" spans="8:25" x14ac:dyDescent="0.25">
      <c r="H6302" s="155"/>
      <c r="I6302" s="151"/>
      <c r="J6302" s="152"/>
      <c r="K6302" s="153"/>
      <c r="L6302" s="153"/>
      <c r="M6302" s="153"/>
      <c r="N6302" s="153"/>
      <c r="O6302" s="153"/>
      <c r="P6302" s="153"/>
      <c r="Q6302" s="153"/>
      <c r="R6302" s="153"/>
      <c r="S6302" s="152"/>
      <c r="T6302" s="153"/>
      <c r="X6302" s="69" t="str">
        <f t="shared" si="200"/>
        <v/>
      </c>
      <c r="Y6302" s="69" t="str">
        <f t="shared" si="201"/>
        <v/>
      </c>
    </row>
    <row r="6303" spans="8:25" x14ac:dyDescent="0.25">
      <c r="H6303" s="155"/>
      <c r="I6303" s="151"/>
      <c r="J6303" s="152"/>
      <c r="K6303" s="153"/>
      <c r="L6303" s="153"/>
      <c r="M6303" s="153"/>
      <c r="N6303" s="153"/>
      <c r="O6303" s="153"/>
      <c r="P6303" s="153"/>
      <c r="Q6303" s="153"/>
      <c r="R6303" s="153"/>
      <c r="S6303" s="152"/>
      <c r="T6303" s="153"/>
      <c r="X6303" s="69" t="str">
        <f t="shared" si="200"/>
        <v/>
      </c>
      <c r="Y6303" s="69" t="str">
        <f t="shared" si="201"/>
        <v/>
      </c>
    </row>
    <row r="6304" spans="8:25" x14ac:dyDescent="0.25">
      <c r="H6304" s="155"/>
      <c r="I6304" s="151"/>
      <c r="J6304" s="152"/>
      <c r="K6304" s="153"/>
      <c r="L6304" s="153"/>
      <c r="M6304" s="153"/>
      <c r="N6304" s="153"/>
      <c r="O6304" s="153"/>
      <c r="P6304" s="153"/>
      <c r="Q6304" s="153"/>
      <c r="R6304" s="153"/>
      <c r="S6304" s="152"/>
      <c r="T6304" s="153"/>
      <c r="X6304" s="69" t="str">
        <f t="shared" si="200"/>
        <v/>
      </c>
      <c r="Y6304" s="69" t="str">
        <f t="shared" si="201"/>
        <v/>
      </c>
    </row>
    <row r="6305" spans="8:25" x14ac:dyDescent="0.25">
      <c r="H6305" s="155"/>
      <c r="I6305" s="151"/>
      <c r="J6305" s="152"/>
      <c r="K6305" s="153"/>
      <c r="L6305" s="153"/>
      <c r="M6305" s="153"/>
      <c r="N6305" s="153"/>
      <c r="O6305" s="153"/>
      <c r="P6305" s="153"/>
      <c r="Q6305" s="153"/>
      <c r="R6305" s="153"/>
      <c r="S6305" s="152"/>
      <c r="T6305" s="153"/>
      <c r="X6305" s="69" t="str">
        <f t="shared" si="200"/>
        <v/>
      </c>
      <c r="Y6305" s="69" t="str">
        <f t="shared" si="201"/>
        <v/>
      </c>
    </row>
    <row r="6306" spans="8:25" x14ac:dyDescent="0.25">
      <c r="H6306" s="155"/>
      <c r="I6306" s="151"/>
      <c r="J6306" s="152"/>
      <c r="K6306" s="153"/>
      <c r="L6306" s="153"/>
      <c r="M6306" s="153"/>
      <c r="N6306" s="153"/>
      <c r="O6306" s="153"/>
      <c r="P6306" s="153"/>
      <c r="Q6306" s="153"/>
      <c r="R6306" s="153"/>
      <c r="S6306" s="152"/>
      <c r="T6306" s="153"/>
      <c r="X6306" s="69" t="str">
        <f t="shared" si="200"/>
        <v/>
      </c>
      <c r="Y6306" s="69" t="str">
        <f t="shared" si="201"/>
        <v/>
      </c>
    </row>
    <row r="6307" spans="8:25" x14ac:dyDescent="0.25">
      <c r="H6307" s="155"/>
      <c r="I6307" s="151"/>
      <c r="J6307" s="152"/>
      <c r="K6307" s="153"/>
      <c r="L6307" s="153"/>
      <c r="M6307" s="153"/>
      <c r="N6307" s="153"/>
      <c r="O6307" s="153"/>
      <c r="P6307" s="153"/>
      <c r="Q6307" s="153"/>
      <c r="R6307" s="153"/>
      <c r="S6307" s="152"/>
      <c r="T6307" s="153"/>
      <c r="X6307" s="69" t="str">
        <f t="shared" si="200"/>
        <v/>
      </c>
      <c r="Y6307" s="69" t="str">
        <f t="shared" si="201"/>
        <v/>
      </c>
    </row>
    <row r="6308" spans="8:25" x14ac:dyDescent="0.25">
      <c r="H6308" s="155"/>
      <c r="I6308" s="151"/>
      <c r="J6308" s="152"/>
      <c r="K6308" s="153"/>
      <c r="L6308" s="153"/>
      <c r="M6308" s="153"/>
      <c r="N6308" s="153"/>
      <c r="O6308" s="153"/>
      <c r="P6308" s="153"/>
      <c r="Q6308" s="153"/>
      <c r="R6308" s="153"/>
      <c r="S6308" s="152"/>
      <c r="T6308" s="153"/>
      <c r="X6308" s="69" t="str">
        <f t="shared" si="200"/>
        <v/>
      </c>
      <c r="Y6308" s="69" t="str">
        <f t="shared" si="201"/>
        <v/>
      </c>
    </row>
    <row r="6309" spans="8:25" x14ac:dyDescent="0.25">
      <c r="H6309" s="155"/>
      <c r="I6309" s="151"/>
      <c r="J6309" s="152"/>
      <c r="K6309" s="153"/>
      <c r="L6309" s="153"/>
      <c r="M6309" s="153"/>
      <c r="N6309" s="153"/>
      <c r="O6309" s="153"/>
      <c r="P6309" s="153"/>
      <c r="Q6309" s="153"/>
      <c r="R6309" s="153"/>
      <c r="S6309" s="152"/>
      <c r="T6309" s="153"/>
      <c r="X6309" s="69" t="str">
        <f t="shared" si="200"/>
        <v/>
      </c>
      <c r="Y6309" s="69" t="str">
        <f t="shared" si="201"/>
        <v/>
      </c>
    </row>
    <row r="6310" spans="8:25" x14ac:dyDescent="0.25">
      <c r="H6310" s="155"/>
      <c r="I6310" s="151"/>
      <c r="J6310" s="152"/>
      <c r="K6310" s="153"/>
      <c r="L6310" s="153"/>
      <c r="M6310" s="153"/>
      <c r="N6310" s="153"/>
      <c r="O6310" s="153"/>
      <c r="P6310" s="153"/>
      <c r="Q6310" s="153"/>
      <c r="R6310" s="153"/>
      <c r="S6310" s="152"/>
      <c r="T6310" s="153"/>
      <c r="X6310" s="69" t="str">
        <f t="shared" si="200"/>
        <v/>
      </c>
      <c r="Y6310" s="69" t="str">
        <f t="shared" si="201"/>
        <v/>
      </c>
    </row>
    <row r="6311" spans="8:25" x14ac:dyDescent="0.25">
      <c r="H6311" s="155"/>
      <c r="I6311" s="151"/>
      <c r="J6311" s="152"/>
      <c r="K6311" s="153"/>
      <c r="L6311" s="153"/>
      <c r="M6311" s="153"/>
      <c r="N6311" s="153"/>
      <c r="O6311" s="153"/>
      <c r="P6311" s="153"/>
      <c r="Q6311" s="153"/>
      <c r="R6311" s="153"/>
      <c r="S6311" s="152"/>
      <c r="T6311" s="153"/>
      <c r="X6311" s="69" t="str">
        <f t="shared" si="200"/>
        <v/>
      </c>
      <c r="Y6311" s="69" t="str">
        <f t="shared" si="201"/>
        <v/>
      </c>
    </row>
    <row r="6312" spans="8:25" x14ac:dyDescent="0.25">
      <c r="H6312" s="155"/>
      <c r="I6312" s="151"/>
      <c r="J6312" s="152"/>
      <c r="K6312" s="153"/>
      <c r="L6312" s="153"/>
      <c r="M6312" s="153"/>
      <c r="N6312" s="153"/>
      <c r="O6312" s="153"/>
      <c r="P6312" s="153"/>
      <c r="Q6312" s="153"/>
      <c r="R6312" s="153"/>
      <c r="S6312" s="152"/>
      <c r="T6312" s="153"/>
      <c r="X6312" s="69" t="str">
        <f t="shared" si="200"/>
        <v/>
      </c>
      <c r="Y6312" s="69" t="str">
        <f t="shared" si="201"/>
        <v/>
      </c>
    </row>
    <row r="6313" spans="8:25" x14ac:dyDescent="0.25">
      <c r="H6313" s="155"/>
      <c r="I6313" s="151"/>
      <c r="J6313" s="152"/>
      <c r="K6313" s="153"/>
      <c r="L6313" s="153"/>
      <c r="M6313" s="153"/>
      <c r="N6313" s="153"/>
      <c r="O6313" s="153"/>
      <c r="P6313" s="153"/>
      <c r="Q6313" s="153"/>
      <c r="R6313" s="153"/>
      <c r="S6313" s="152"/>
      <c r="T6313" s="153"/>
      <c r="X6313" s="69" t="str">
        <f t="shared" si="200"/>
        <v/>
      </c>
      <c r="Y6313" s="69" t="str">
        <f t="shared" si="201"/>
        <v/>
      </c>
    </row>
    <row r="6314" spans="8:25" x14ac:dyDescent="0.25">
      <c r="H6314" s="155"/>
      <c r="I6314" s="151"/>
      <c r="J6314" s="152"/>
      <c r="K6314" s="153"/>
      <c r="L6314" s="153"/>
      <c r="M6314" s="153"/>
      <c r="N6314" s="153"/>
      <c r="O6314" s="153"/>
      <c r="P6314" s="153"/>
      <c r="Q6314" s="153"/>
      <c r="R6314" s="153"/>
      <c r="S6314" s="152"/>
      <c r="T6314" s="153"/>
      <c r="X6314" s="69" t="str">
        <f t="shared" si="200"/>
        <v/>
      </c>
      <c r="Y6314" s="69" t="str">
        <f t="shared" si="201"/>
        <v/>
      </c>
    </row>
    <row r="6315" spans="8:25" x14ac:dyDescent="0.25">
      <c r="H6315" s="155"/>
      <c r="I6315" s="151"/>
      <c r="J6315" s="152"/>
      <c r="K6315" s="153"/>
      <c r="L6315" s="153"/>
      <c r="M6315" s="153"/>
      <c r="N6315" s="153"/>
      <c r="O6315" s="153"/>
      <c r="P6315" s="153"/>
      <c r="Q6315" s="153"/>
      <c r="R6315" s="153"/>
      <c r="S6315" s="152"/>
      <c r="T6315" s="153"/>
      <c r="X6315" s="69" t="str">
        <f t="shared" si="200"/>
        <v/>
      </c>
      <c r="Y6315" s="69" t="str">
        <f t="shared" si="201"/>
        <v/>
      </c>
    </row>
    <row r="6316" spans="8:25" x14ac:dyDescent="0.25">
      <c r="H6316" s="155"/>
      <c r="I6316" s="151"/>
      <c r="J6316" s="152"/>
      <c r="K6316" s="153"/>
      <c r="L6316" s="153"/>
      <c r="M6316" s="153"/>
      <c r="N6316" s="153"/>
      <c r="O6316" s="153"/>
      <c r="P6316" s="153"/>
      <c r="Q6316" s="153"/>
      <c r="R6316" s="153"/>
      <c r="S6316" s="152"/>
      <c r="T6316" s="153"/>
      <c r="X6316" s="69" t="str">
        <f t="shared" si="200"/>
        <v/>
      </c>
      <c r="Y6316" s="69" t="str">
        <f t="shared" si="201"/>
        <v/>
      </c>
    </row>
    <row r="6317" spans="8:25" x14ac:dyDescent="0.25">
      <c r="H6317" s="155"/>
      <c r="I6317" s="151"/>
      <c r="J6317" s="152"/>
      <c r="K6317" s="153"/>
      <c r="L6317" s="153"/>
      <c r="M6317" s="153"/>
      <c r="N6317" s="153"/>
      <c r="O6317" s="153"/>
      <c r="P6317" s="153"/>
      <c r="Q6317" s="153"/>
      <c r="R6317" s="153"/>
      <c r="S6317" s="152"/>
      <c r="T6317" s="153"/>
      <c r="X6317" s="69" t="str">
        <f t="shared" si="200"/>
        <v/>
      </c>
      <c r="Y6317" s="69" t="str">
        <f t="shared" si="201"/>
        <v/>
      </c>
    </row>
    <row r="6318" spans="8:25" x14ac:dyDescent="0.25">
      <c r="H6318" s="155"/>
      <c r="I6318" s="151"/>
      <c r="J6318" s="152"/>
      <c r="K6318" s="153"/>
      <c r="L6318" s="153"/>
      <c r="M6318" s="153"/>
      <c r="N6318" s="153"/>
      <c r="O6318" s="153"/>
      <c r="P6318" s="153"/>
      <c r="Q6318" s="153"/>
      <c r="R6318" s="153"/>
      <c r="S6318" s="152"/>
      <c r="T6318" s="153"/>
      <c r="X6318" s="69" t="str">
        <f t="shared" si="200"/>
        <v/>
      </c>
      <c r="Y6318" s="69" t="str">
        <f t="shared" si="201"/>
        <v/>
      </c>
    </row>
    <row r="6319" spans="8:25" x14ac:dyDescent="0.25">
      <c r="H6319" s="155"/>
      <c r="I6319" s="151"/>
      <c r="J6319" s="152"/>
      <c r="K6319" s="153"/>
      <c r="L6319" s="153"/>
      <c r="M6319" s="153"/>
      <c r="N6319" s="153"/>
      <c r="O6319" s="153"/>
      <c r="P6319" s="153"/>
      <c r="Q6319" s="153"/>
      <c r="R6319" s="153"/>
      <c r="S6319" s="152"/>
      <c r="T6319" s="153"/>
      <c r="X6319" s="69" t="str">
        <f t="shared" si="200"/>
        <v/>
      </c>
      <c r="Y6319" s="69" t="str">
        <f t="shared" si="201"/>
        <v/>
      </c>
    </row>
    <row r="6320" spans="8:25" x14ac:dyDescent="0.25">
      <c r="H6320" s="155"/>
      <c r="I6320" s="151"/>
      <c r="J6320" s="152"/>
      <c r="K6320" s="153"/>
      <c r="L6320" s="153"/>
      <c r="M6320" s="153"/>
      <c r="N6320" s="153"/>
      <c r="O6320" s="153"/>
      <c r="P6320" s="153"/>
      <c r="Q6320" s="153"/>
      <c r="R6320" s="153"/>
      <c r="S6320" s="152"/>
      <c r="T6320" s="153"/>
      <c r="X6320" s="69" t="str">
        <f t="shared" si="200"/>
        <v/>
      </c>
      <c r="Y6320" s="69" t="str">
        <f t="shared" si="201"/>
        <v/>
      </c>
    </row>
    <row r="6321" spans="8:25" x14ac:dyDescent="0.25">
      <c r="H6321" s="155"/>
      <c r="I6321" s="151"/>
      <c r="J6321" s="152"/>
      <c r="K6321" s="153"/>
      <c r="L6321" s="153"/>
      <c r="M6321" s="153"/>
      <c r="N6321" s="153"/>
      <c r="O6321" s="153"/>
      <c r="P6321" s="153"/>
      <c r="Q6321" s="153"/>
      <c r="R6321" s="153"/>
      <c r="S6321" s="152"/>
      <c r="T6321" s="153"/>
      <c r="X6321" s="69" t="str">
        <f t="shared" si="200"/>
        <v/>
      </c>
      <c r="Y6321" s="69" t="str">
        <f t="shared" si="201"/>
        <v/>
      </c>
    </row>
    <row r="6322" spans="8:25" x14ac:dyDescent="0.25">
      <c r="H6322" s="155"/>
      <c r="I6322" s="151"/>
      <c r="J6322" s="152"/>
      <c r="K6322" s="153"/>
      <c r="L6322" s="153"/>
      <c r="M6322" s="153"/>
      <c r="N6322" s="153"/>
      <c r="O6322" s="153"/>
      <c r="P6322" s="153"/>
      <c r="Q6322" s="153"/>
      <c r="R6322" s="153"/>
      <c r="S6322" s="152"/>
      <c r="T6322" s="153"/>
      <c r="X6322" s="69" t="str">
        <f t="shared" si="200"/>
        <v/>
      </c>
      <c r="Y6322" s="69" t="str">
        <f t="shared" si="201"/>
        <v/>
      </c>
    </row>
    <row r="6323" spans="8:25" x14ac:dyDescent="0.25">
      <c r="H6323" s="155"/>
      <c r="I6323" s="151"/>
      <c r="J6323" s="152"/>
      <c r="K6323" s="153"/>
      <c r="L6323" s="153"/>
      <c r="M6323" s="153"/>
      <c r="N6323" s="153"/>
      <c r="O6323" s="153"/>
      <c r="P6323" s="153"/>
      <c r="Q6323" s="153"/>
      <c r="R6323" s="153"/>
      <c r="S6323" s="152"/>
      <c r="T6323" s="153"/>
      <c r="X6323" s="69" t="str">
        <f t="shared" si="200"/>
        <v/>
      </c>
      <c r="Y6323" s="69" t="str">
        <f t="shared" si="201"/>
        <v/>
      </c>
    </row>
    <row r="6324" spans="8:25" x14ac:dyDescent="0.25">
      <c r="H6324" s="155"/>
      <c r="I6324" s="151"/>
      <c r="J6324" s="152"/>
      <c r="K6324" s="153"/>
      <c r="L6324" s="153"/>
      <c r="M6324" s="153"/>
      <c r="N6324" s="153"/>
      <c r="O6324" s="153"/>
      <c r="P6324" s="153"/>
      <c r="Q6324" s="153"/>
      <c r="R6324" s="153"/>
      <c r="S6324" s="152"/>
      <c r="T6324" s="153"/>
      <c r="X6324" s="69" t="str">
        <f t="shared" si="200"/>
        <v/>
      </c>
      <c r="Y6324" s="69" t="str">
        <f t="shared" si="201"/>
        <v/>
      </c>
    </row>
    <row r="6325" spans="8:25" x14ac:dyDescent="0.25">
      <c r="H6325" s="155"/>
      <c r="I6325" s="151"/>
      <c r="J6325" s="152"/>
      <c r="K6325" s="153"/>
      <c r="L6325" s="153"/>
      <c r="M6325" s="153"/>
      <c r="N6325" s="153"/>
      <c r="O6325" s="153"/>
      <c r="P6325" s="153"/>
      <c r="Q6325" s="153"/>
      <c r="R6325" s="153"/>
      <c r="S6325" s="152"/>
      <c r="T6325" s="153"/>
      <c r="X6325" s="69" t="str">
        <f t="shared" si="200"/>
        <v/>
      </c>
      <c r="Y6325" s="69" t="str">
        <f t="shared" si="201"/>
        <v/>
      </c>
    </row>
    <row r="6326" spans="8:25" x14ac:dyDescent="0.25">
      <c r="H6326" s="155"/>
      <c r="I6326" s="151"/>
      <c r="J6326" s="152"/>
      <c r="K6326" s="153"/>
      <c r="L6326" s="153"/>
      <c r="M6326" s="153"/>
      <c r="N6326" s="153"/>
      <c r="O6326" s="153"/>
      <c r="P6326" s="153"/>
      <c r="Q6326" s="153"/>
      <c r="R6326" s="153"/>
      <c r="S6326" s="152"/>
      <c r="T6326" s="153"/>
      <c r="X6326" s="69" t="str">
        <f t="shared" si="200"/>
        <v/>
      </c>
      <c r="Y6326" s="69" t="str">
        <f t="shared" si="201"/>
        <v/>
      </c>
    </row>
    <row r="6327" spans="8:25" x14ac:dyDescent="0.25">
      <c r="H6327" s="155"/>
      <c r="I6327" s="151"/>
      <c r="J6327" s="152"/>
      <c r="K6327" s="153"/>
      <c r="L6327" s="153"/>
      <c r="M6327" s="153"/>
      <c r="N6327" s="153"/>
      <c r="O6327" s="153"/>
      <c r="P6327" s="153"/>
      <c r="Q6327" s="153"/>
      <c r="R6327" s="153"/>
      <c r="S6327" s="152"/>
      <c r="T6327" s="153"/>
      <c r="X6327" s="69" t="str">
        <f t="shared" si="200"/>
        <v/>
      </c>
      <c r="Y6327" s="69" t="str">
        <f t="shared" si="201"/>
        <v/>
      </c>
    </row>
    <row r="6328" spans="8:25" x14ac:dyDescent="0.25">
      <c r="H6328" s="155"/>
      <c r="I6328" s="151"/>
      <c r="J6328" s="152"/>
      <c r="K6328" s="153"/>
      <c r="L6328" s="153"/>
      <c r="M6328" s="153"/>
      <c r="N6328" s="153"/>
      <c r="O6328" s="153"/>
      <c r="P6328" s="153"/>
      <c r="Q6328" s="153"/>
      <c r="R6328" s="153"/>
      <c r="S6328" s="152"/>
      <c r="T6328" s="153"/>
      <c r="X6328" s="69" t="str">
        <f t="shared" si="200"/>
        <v/>
      </c>
      <c r="Y6328" s="69" t="str">
        <f t="shared" si="201"/>
        <v/>
      </c>
    </row>
    <row r="6329" spans="8:25" x14ac:dyDescent="0.25">
      <c r="H6329" s="155"/>
      <c r="I6329" s="151"/>
      <c r="J6329" s="152"/>
      <c r="K6329" s="153"/>
      <c r="L6329" s="153"/>
      <c r="M6329" s="153"/>
      <c r="N6329" s="153"/>
      <c r="O6329" s="153"/>
      <c r="P6329" s="153"/>
      <c r="Q6329" s="153"/>
      <c r="R6329" s="153"/>
      <c r="S6329" s="152"/>
      <c r="T6329" s="153"/>
      <c r="X6329" s="69" t="str">
        <f t="shared" si="200"/>
        <v/>
      </c>
      <c r="Y6329" s="69" t="str">
        <f t="shared" si="201"/>
        <v/>
      </c>
    </row>
    <row r="6330" spans="8:25" x14ac:dyDescent="0.25">
      <c r="H6330" s="155"/>
      <c r="I6330" s="151"/>
      <c r="J6330" s="152"/>
      <c r="K6330" s="153"/>
      <c r="L6330" s="153"/>
      <c r="M6330" s="153"/>
      <c r="N6330" s="153"/>
      <c r="O6330" s="153"/>
      <c r="P6330" s="153"/>
      <c r="Q6330" s="153"/>
      <c r="R6330" s="153"/>
      <c r="S6330" s="152"/>
      <c r="T6330" s="153"/>
      <c r="X6330" s="69" t="str">
        <f t="shared" si="200"/>
        <v/>
      </c>
      <c r="Y6330" s="69" t="str">
        <f t="shared" si="201"/>
        <v/>
      </c>
    </row>
    <row r="6331" spans="8:25" x14ac:dyDescent="0.25">
      <c r="H6331" s="155"/>
      <c r="I6331" s="151"/>
      <c r="J6331" s="152"/>
      <c r="K6331" s="153"/>
      <c r="L6331" s="153"/>
      <c r="M6331" s="153"/>
      <c r="N6331" s="153"/>
      <c r="O6331" s="153"/>
      <c r="P6331" s="153"/>
      <c r="Q6331" s="153"/>
      <c r="R6331" s="153"/>
      <c r="S6331" s="152"/>
      <c r="T6331" s="153"/>
      <c r="X6331" s="69" t="str">
        <f t="shared" si="200"/>
        <v/>
      </c>
      <c r="Y6331" s="69" t="str">
        <f t="shared" si="201"/>
        <v/>
      </c>
    </row>
    <row r="6332" spans="8:25" x14ac:dyDescent="0.25">
      <c r="H6332" s="155"/>
      <c r="I6332" s="151"/>
      <c r="J6332" s="152"/>
      <c r="K6332" s="153"/>
      <c r="L6332" s="153"/>
      <c r="M6332" s="153"/>
      <c r="N6332" s="153"/>
      <c r="O6332" s="153"/>
      <c r="P6332" s="153"/>
      <c r="Q6332" s="153"/>
      <c r="R6332" s="153"/>
      <c r="S6332" s="152"/>
      <c r="T6332" s="153"/>
      <c r="X6332" s="69" t="str">
        <f t="shared" si="200"/>
        <v/>
      </c>
      <c r="Y6332" s="69" t="str">
        <f t="shared" si="201"/>
        <v/>
      </c>
    </row>
    <row r="6333" spans="8:25" x14ac:dyDescent="0.25">
      <c r="H6333" s="155"/>
      <c r="I6333" s="151"/>
      <c r="J6333" s="152"/>
      <c r="K6333" s="153"/>
      <c r="L6333" s="153"/>
      <c r="M6333" s="153"/>
      <c r="N6333" s="153"/>
      <c r="O6333" s="153"/>
      <c r="P6333" s="153"/>
      <c r="Q6333" s="153"/>
      <c r="R6333" s="153"/>
      <c r="S6333" s="152"/>
      <c r="T6333" s="153"/>
      <c r="X6333" s="69" t="str">
        <f t="shared" si="200"/>
        <v/>
      </c>
      <c r="Y6333" s="69" t="str">
        <f t="shared" si="201"/>
        <v/>
      </c>
    </row>
    <row r="6334" spans="8:25" x14ac:dyDescent="0.25">
      <c r="H6334" s="155"/>
      <c r="I6334" s="151"/>
      <c r="J6334" s="152"/>
      <c r="K6334" s="153"/>
      <c r="L6334" s="153"/>
      <c r="M6334" s="153"/>
      <c r="N6334" s="153"/>
      <c r="O6334" s="153"/>
      <c r="P6334" s="153"/>
      <c r="Q6334" s="153"/>
      <c r="R6334" s="153"/>
      <c r="S6334" s="152"/>
      <c r="T6334" s="153"/>
      <c r="X6334" s="69" t="str">
        <f t="shared" si="200"/>
        <v/>
      </c>
      <c r="Y6334" s="69" t="str">
        <f t="shared" si="201"/>
        <v/>
      </c>
    </row>
    <row r="6335" spans="8:25" x14ac:dyDescent="0.25">
      <c r="H6335" s="155"/>
      <c r="I6335" s="151"/>
      <c r="J6335" s="152"/>
      <c r="K6335" s="153"/>
      <c r="L6335" s="153"/>
      <c r="M6335" s="153"/>
      <c r="N6335" s="153"/>
      <c r="O6335" s="153"/>
      <c r="P6335" s="153"/>
      <c r="Q6335" s="153"/>
      <c r="R6335" s="153"/>
      <c r="S6335" s="152"/>
      <c r="T6335" s="153"/>
      <c r="X6335" s="69" t="str">
        <f t="shared" si="200"/>
        <v/>
      </c>
      <c r="Y6335" s="69" t="str">
        <f t="shared" si="201"/>
        <v/>
      </c>
    </row>
    <row r="6336" spans="8:25" x14ac:dyDescent="0.25">
      <c r="H6336" s="155"/>
      <c r="I6336" s="151"/>
      <c r="J6336" s="152"/>
      <c r="K6336" s="153"/>
      <c r="L6336" s="153"/>
      <c r="M6336" s="153"/>
      <c r="N6336" s="153"/>
      <c r="O6336" s="153"/>
      <c r="P6336" s="153"/>
      <c r="Q6336" s="153"/>
      <c r="R6336" s="153"/>
      <c r="S6336" s="152"/>
      <c r="T6336" s="153"/>
      <c r="X6336" s="69" t="str">
        <f t="shared" si="200"/>
        <v/>
      </c>
      <c r="Y6336" s="69" t="str">
        <f t="shared" si="201"/>
        <v/>
      </c>
    </row>
    <row r="6337" spans="8:25" x14ac:dyDescent="0.25">
      <c r="H6337" s="155"/>
      <c r="I6337" s="151"/>
      <c r="J6337" s="152"/>
      <c r="K6337" s="153"/>
      <c r="L6337" s="153"/>
      <c r="M6337" s="153"/>
      <c r="N6337" s="153"/>
      <c r="O6337" s="153"/>
      <c r="P6337" s="153"/>
      <c r="Q6337" s="153"/>
      <c r="R6337" s="153"/>
      <c r="S6337" s="152"/>
      <c r="T6337" s="153"/>
      <c r="X6337" s="69" t="str">
        <f t="shared" si="200"/>
        <v/>
      </c>
      <c r="Y6337" s="69" t="str">
        <f t="shared" si="201"/>
        <v/>
      </c>
    </row>
    <row r="6338" spans="8:25" x14ac:dyDescent="0.25">
      <c r="H6338" s="155"/>
      <c r="I6338" s="151"/>
      <c r="J6338" s="152"/>
      <c r="K6338" s="153"/>
      <c r="L6338" s="153"/>
      <c r="M6338" s="153"/>
      <c r="N6338" s="153"/>
      <c r="O6338" s="153"/>
      <c r="P6338" s="153"/>
      <c r="Q6338" s="153"/>
      <c r="R6338" s="153"/>
      <c r="S6338" s="152"/>
      <c r="T6338" s="153"/>
      <c r="X6338" s="69" t="str">
        <f t="shared" ref="X6338:X6401" si="202">IF(W6338&lt;&gt;"",W6338-I6338,"")</f>
        <v/>
      </c>
      <c r="Y6338" s="69" t="str">
        <f t="shared" si="201"/>
        <v/>
      </c>
    </row>
    <row r="6339" spans="8:25" x14ac:dyDescent="0.25">
      <c r="H6339" s="155"/>
      <c r="I6339" s="151"/>
      <c r="J6339" s="152"/>
      <c r="K6339" s="153"/>
      <c r="L6339" s="153"/>
      <c r="M6339" s="153"/>
      <c r="N6339" s="153"/>
      <c r="O6339" s="153"/>
      <c r="P6339" s="153"/>
      <c r="Q6339" s="153"/>
      <c r="R6339" s="153"/>
      <c r="S6339" s="152"/>
      <c r="T6339" s="153"/>
      <c r="X6339" s="69" t="str">
        <f t="shared" si="202"/>
        <v/>
      </c>
      <c r="Y6339" s="69" t="str">
        <f t="shared" ref="Y6339:Y6402" si="203">IF(X6339&lt;&gt;"",IF(X6339&lt;365,"&lt; 1 year",IF(X6339&lt;730,"1-2",IF(X6339&lt;1095,"2-3",IF(X6339&lt;1460,"3-4",IF(X6339&lt;1825,"4-5","5+"))))),"")</f>
        <v/>
      </c>
    </row>
    <row r="6340" spans="8:25" x14ac:dyDescent="0.25">
      <c r="H6340" s="155"/>
      <c r="I6340" s="151"/>
      <c r="J6340" s="152"/>
      <c r="K6340" s="153"/>
      <c r="L6340" s="153"/>
      <c r="M6340" s="153"/>
      <c r="N6340" s="153"/>
      <c r="O6340" s="153"/>
      <c r="P6340" s="153"/>
      <c r="Q6340" s="153"/>
      <c r="R6340" s="153"/>
      <c r="S6340" s="152"/>
      <c r="T6340" s="153"/>
      <c r="X6340" s="69" t="str">
        <f t="shared" si="202"/>
        <v/>
      </c>
      <c r="Y6340" s="69" t="str">
        <f t="shared" si="203"/>
        <v/>
      </c>
    </row>
    <row r="6341" spans="8:25" x14ac:dyDescent="0.25">
      <c r="H6341" s="155"/>
      <c r="I6341" s="151"/>
      <c r="J6341" s="152"/>
      <c r="K6341" s="153"/>
      <c r="L6341" s="153"/>
      <c r="M6341" s="153"/>
      <c r="N6341" s="153"/>
      <c r="O6341" s="153"/>
      <c r="P6341" s="153"/>
      <c r="Q6341" s="153"/>
      <c r="R6341" s="153"/>
      <c r="S6341" s="152"/>
      <c r="T6341" s="153"/>
      <c r="X6341" s="69" t="str">
        <f t="shared" si="202"/>
        <v/>
      </c>
      <c r="Y6341" s="69" t="str">
        <f t="shared" si="203"/>
        <v/>
      </c>
    </row>
    <row r="6342" spans="8:25" x14ac:dyDescent="0.25">
      <c r="H6342" s="155"/>
      <c r="I6342" s="151"/>
      <c r="J6342" s="152"/>
      <c r="K6342" s="153"/>
      <c r="L6342" s="153"/>
      <c r="M6342" s="153"/>
      <c r="N6342" s="153"/>
      <c r="O6342" s="153"/>
      <c r="P6342" s="153"/>
      <c r="Q6342" s="153"/>
      <c r="R6342" s="153"/>
      <c r="S6342" s="152"/>
      <c r="T6342" s="153"/>
      <c r="X6342" s="69" t="str">
        <f t="shared" si="202"/>
        <v/>
      </c>
      <c r="Y6342" s="69" t="str">
        <f t="shared" si="203"/>
        <v/>
      </c>
    </row>
    <row r="6343" spans="8:25" x14ac:dyDescent="0.25">
      <c r="H6343" s="155"/>
      <c r="I6343" s="151"/>
      <c r="J6343" s="152"/>
      <c r="K6343" s="153"/>
      <c r="L6343" s="153"/>
      <c r="M6343" s="153"/>
      <c r="N6343" s="153"/>
      <c r="O6343" s="153"/>
      <c r="P6343" s="153"/>
      <c r="Q6343" s="153"/>
      <c r="R6343" s="153"/>
      <c r="S6343" s="152"/>
      <c r="T6343" s="153"/>
      <c r="X6343" s="69" t="str">
        <f t="shared" si="202"/>
        <v/>
      </c>
      <c r="Y6343" s="69" t="str">
        <f t="shared" si="203"/>
        <v/>
      </c>
    </row>
    <row r="6344" spans="8:25" x14ac:dyDescent="0.25">
      <c r="H6344" s="155"/>
      <c r="I6344" s="151"/>
      <c r="J6344" s="152"/>
      <c r="K6344" s="153"/>
      <c r="L6344" s="153"/>
      <c r="M6344" s="153"/>
      <c r="N6344" s="153"/>
      <c r="O6344" s="153"/>
      <c r="P6344" s="153"/>
      <c r="Q6344" s="153"/>
      <c r="R6344" s="153"/>
      <c r="S6344" s="152"/>
      <c r="T6344" s="153"/>
      <c r="X6344" s="69" t="str">
        <f t="shared" si="202"/>
        <v/>
      </c>
      <c r="Y6344" s="69" t="str">
        <f t="shared" si="203"/>
        <v/>
      </c>
    </row>
    <row r="6345" spans="8:25" x14ac:dyDescent="0.25">
      <c r="H6345" s="155"/>
      <c r="I6345" s="151"/>
      <c r="J6345" s="152"/>
      <c r="K6345" s="153"/>
      <c r="L6345" s="153"/>
      <c r="M6345" s="153"/>
      <c r="N6345" s="153"/>
      <c r="O6345" s="153"/>
      <c r="P6345" s="153"/>
      <c r="Q6345" s="153"/>
      <c r="R6345" s="153"/>
      <c r="S6345" s="152"/>
      <c r="T6345" s="153"/>
      <c r="X6345" s="69" t="str">
        <f t="shared" si="202"/>
        <v/>
      </c>
      <c r="Y6345" s="69" t="str">
        <f t="shared" si="203"/>
        <v/>
      </c>
    </row>
    <row r="6346" spans="8:25" x14ac:dyDescent="0.25">
      <c r="H6346" s="155"/>
      <c r="I6346" s="151"/>
      <c r="J6346" s="152"/>
      <c r="K6346" s="153"/>
      <c r="L6346" s="153"/>
      <c r="M6346" s="153"/>
      <c r="N6346" s="153"/>
      <c r="O6346" s="153"/>
      <c r="P6346" s="153"/>
      <c r="Q6346" s="153"/>
      <c r="R6346" s="153"/>
      <c r="S6346" s="152"/>
      <c r="T6346" s="153"/>
      <c r="X6346" s="69" t="str">
        <f t="shared" si="202"/>
        <v/>
      </c>
      <c r="Y6346" s="69" t="str">
        <f t="shared" si="203"/>
        <v/>
      </c>
    </row>
    <row r="6347" spans="8:25" x14ac:dyDescent="0.25">
      <c r="H6347" s="155"/>
      <c r="I6347" s="151"/>
      <c r="J6347" s="152"/>
      <c r="K6347" s="153"/>
      <c r="L6347" s="153"/>
      <c r="M6347" s="153"/>
      <c r="N6347" s="153"/>
      <c r="O6347" s="153"/>
      <c r="P6347" s="153"/>
      <c r="Q6347" s="153"/>
      <c r="R6347" s="153"/>
      <c r="S6347" s="152"/>
      <c r="T6347" s="153"/>
      <c r="X6347" s="69" t="str">
        <f t="shared" si="202"/>
        <v/>
      </c>
      <c r="Y6347" s="69" t="str">
        <f t="shared" si="203"/>
        <v/>
      </c>
    </row>
    <row r="6348" spans="8:25" x14ac:dyDescent="0.25">
      <c r="H6348" s="155"/>
      <c r="I6348" s="151"/>
      <c r="J6348" s="152"/>
      <c r="K6348" s="153"/>
      <c r="L6348" s="153"/>
      <c r="M6348" s="153"/>
      <c r="N6348" s="153"/>
      <c r="O6348" s="153"/>
      <c r="P6348" s="153"/>
      <c r="Q6348" s="153"/>
      <c r="R6348" s="153"/>
      <c r="S6348" s="152"/>
      <c r="T6348" s="153"/>
      <c r="X6348" s="69" t="str">
        <f t="shared" si="202"/>
        <v/>
      </c>
      <c r="Y6348" s="69" t="str">
        <f t="shared" si="203"/>
        <v/>
      </c>
    </row>
    <row r="6349" spans="8:25" x14ac:dyDescent="0.25">
      <c r="H6349" s="155"/>
      <c r="I6349" s="151"/>
      <c r="J6349" s="152"/>
      <c r="K6349" s="153"/>
      <c r="L6349" s="153"/>
      <c r="M6349" s="153"/>
      <c r="N6349" s="153"/>
      <c r="O6349" s="153"/>
      <c r="P6349" s="153"/>
      <c r="Q6349" s="153"/>
      <c r="R6349" s="153"/>
      <c r="S6349" s="152"/>
      <c r="T6349" s="153"/>
      <c r="X6349" s="69" t="str">
        <f t="shared" si="202"/>
        <v/>
      </c>
      <c r="Y6349" s="69" t="str">
        <f t="shared" si="203"/>
        <v/>
      </c>
    </row>
    <row r="6350" spans="8:25" x14ac:dyDescent="0.25">
      <c r="H6350" s="155"/>
      <c r="I6350" s="151"/>
      <c r="J6350" s="152"/>
      <c r="K6350" s="153"/>
      <c r="L6350" s="153"/>
      <c r="M6350" s="153"/>
      <c r="N6350" s="153"/>
      <c r="O6350" s="153"/>
      <c r="P6350" s="153"/>
      <c r="Q6350" s="153"/>
      <c r="R6350" s="153"/>
      <c r="S6350" s="152"/>
      <c r="T6350" s="153"/>
      <c r="X6350" s="69" t="str">
        <f t="shared" si="202"/>
        <v/>
      </c>
      <c r="Y6350" s="69" t="str">
        <f t="shared" si="203"/>
        <v/>
      </c>
    </row>
    <row r="6351" spans="8:25" x14ac:dyDescent="0.25">
      <c r="H6351" s="155"/>
      <c r="I6351" s="151"/>
      <c r="J6351" s="152"/>
      <c r="K6351" s="153"/>
      <c r="L6351" s="153"/>
      <c r="M6351" s="153"/>
      <c r="N6351" s="153"/>
      <c r="O6351" s="153"/>
      <c r="P6351" s="153"/>
      <c r="Q6351" s="153"/>
      <c r="R6351" s="153"/>
      <c r="S6351" s="152"/>
      <c r="T6351" s="153"/>
      <c r="X6351" s="69" t="str">
        <f t="shared" si="202"/>
        <v/>
      </c>
      <c r="Y6351" s="69" t="str">
        <f t="shared" si="203"/>
        <v/>
      </c>
    </row>
    <row r="6352" spans="8:25" x14ac:dyDescent="0.25">
      <c r="H6352" s="155"/>
      <c r="I6352" s="151"/>
      <c r="J6352" s="152"/>
      <c r="K6352" s="153"/>
      <c r="L6352" s="153"/>
      <c r="M6352" s="153"/>
      <c r="N6352" s="153"/>
      <c r="O6352" s="153"/>
      <c r="P6352" s="153"/>
      <c r="Q6352" s="153"/>
      <c r="R6352" s="153"/>
      <c r="S6352" s="152"/>
      <c r="T6352" s="153"/>
      <c r="X6352" s="69" t="str">
        <f t="shared" si="202"/>
        <v/>
      </c>
      <c r="Y6352" s="69" t="str">
        <f t="shared" si="203"/>
        <v/>
      </c>
    </row>
    <row r="6353" spans="8:25" x14ac:dyDescent="0.25">
      <c r="H6353" s="155"/>
      <c r="I6353" s="151"/>
      <c r="J6353" s="152"/>
      <c r="K6353" s="153"/>
      <c r="L6353" s="153"/>
      <c r="M6353" s="153"/>
      <c r="N6353" s="153"/>
      <c r="O6353" s="153"/>
      <c r="P6353" s="153"/>
      <c r="Q6353" s="153"/>
      <c r="R6353" s="153"/>
      <c r="S6353" s="152"/>
      <c r="T6353" s="153"/>
      <c r="X6353" s="69" t="str">
        <f t="shared" si="202"/>
        <v/>
      </c>
      <c r="Y6353" s="69" t="str">
        <f t="shared" si="203"/>
        <v/>
      </c>
    </row>
    <row r="6354" spans="8:25" x14ac:dyDescent="0.25">
      <c r="H6354" s="155"/>
      <c r="I6354" s="151"/>
      <c r="J6354" s="152"/>
      <c r="K6354" s="153"/>
      <c r="L6354" s="153"/>
      <c r="M6354" s="153"/>
      <c r="N6354" s="153"/>
      <c r="O6354" s="153"/>
      <c r="P6354" s="153"/>
      <c r="Q6354" s="153"/>
      <c r="R6354" s="153"/>
      <c r="S6354" s="152"/>
      <c r="T6354" s="153"/>
      <c r="X6354" s="69" t="str">
        <f t="shared" si="202"/>
        <v/>
      </c>
      <c r="Y6354" s="69" t="str">
        <f t="shared" si="203"/>
        <v/>
      </c>
    </row>
    <row r="6355" spans="8:25" x14ac:dyDescent="0.25">
      <c r="H6355" s="155"/>
      <c r="I6355" s="151"/>
      <c r="J6355" s="152"/>
      <c r="K6355" s="153"/>
      <c r="L6355" s="153"/>
      <c r="M6355" s="153"/>
      <c r="N6355" s="153"/>
      <c r="O6355" s="153"/>
      <c r="P6355" s="153"/>
      <c r="Q6355" s="153"/>
      <c r="R6355" s="153"/>
      <c r="S6355" s="152"/>
      <c r="T6355" s="153"/>
      <c r="X6355" s="69" t="str">
        <f t="shared" si="202"/>
        <v/>
      </c>
      <c r="Y6355" s="69" t="str">
        <f t="shared" si="203"/>
        <v/>
      </c>
    </row>
    <row r="6356" spans="8:25" x14ac:dyDescent="0.25">
      <c r="H6356" s="155"/>
      <c r="I6356" s="151"/>
      <c r="J6356" s="152"/>
      <c r="K6356" s="153"/>
      <c r="L6356" s="153"/>
      <c r="M6356" s="153"/>
      <c r="N6356" s="153"/>
      <c r="O6356" s="153"/>
      <c r="P6356" s="153"/>
      <c r="Q6356" s="153"/>
      <c r="R6356" s="153"/>
      <c r="S6356" s="152"/>
      <c r="T6356" s="153"/>
      <c r="X6356" s="69" t="str">
        <f t="shared" si="202"/>
        <v/>
      </c>
      <c r="Y6356" s="69" t="str">
        <f t="shared" si="203"/>
        <v/>
      </c>
    </row>
    <row r="6357" spans="8:25" x14ac:dyDescent="0.25">
      <c r="H6357" s="155"/>
      <c r="I6357" s="151"/>
      <c r="J6357" s="152"/>
      <c r="K6357" s="153"/>
      <c r="L6357" s="153"/>
      <c r="M6357" s="153"/>
      <c r="N6357" s="153"/>
      <c r="O6357" s="153"/>
      <c r="P6357" s="153"/>
      <c r="Q6357" s="153"/>
      <c r="R6357" s="153"/>
      <c r="S6357" s="152"/>
      <c r="T6357" s="153"/>
      <c r="X6357" s="69" t="str">
        <f t="shared" si="202"/>
        <v/>
      </c>
      <c r="Y6357" s="69" t="str">
        <f t="shared" si="203"/>
        <v/>
      </c>
    </row>
    <row r="6358" spans="8:25" x14ac:dyDescent="0.25">
      <c r="H6358" s="155"/>
      <c r="I6358" s="151"/>
      <c r="J6358" s="152"/>
      <c r="K6358" s="153"/>
      <c r="L6358" s="153"/>
      <c r="M6358" s="153"/>
      <c r="N6358" s="153"/>
      <c r="O6358" s="153"/>
      <c r="P6358" s="153"/>
      <c r="Q6358" s="153"/>
      <c r="R6358" s="153"/>
      <c r="S6358" s="152"/>
      <c r="T6358" s="153"/>
      <c r="X6358" s="69" t="str">
        <f t="shared" si="202"/>
        <v/>
      </c>
      <c r="Y6358" s="69" t="str">
        <f t="shared" si="203"/>
        <v/>
      </c>
    </row>
    <row r="6359" spans="8:25" x14ac:dyDescent="0.25">
      <c r="H6359" s="155"/>
      <c r="I6359" s="151"/>
      <c r="J6359" s="152"/>
      <c r="K6359" s="153"/>
      <c r="L6359" s="153"/>
      <c r="M6359" s="153"/>
      <c r="N6359" s="153"/>
      <c r="O6359" s="153"/>
      <c r="P6359" s="153"/>
      <c r="Q6359" s="153"/>
      <c r="R6359" s="153"/>
      <c r="S6359" s="152"/>
      <c r="T6359" s="153"/>
      <c r="X6359" s="69" t="str">
        <f t="shared" si="202"/>
        <v/>
      </c>
      <c r="Y6359" s="69" t="str">
        <f t="shared" si="203"/>
        <v/>
      </c>
    </row>
    <row r="6360" spans="8:25" x14ac:dyDescent="0.25">
      <c r="H6360" s="155"/>
      <c r="I6360" s="151"/>
      <c r="J6360" s="152"/>
      <c r="K6360" s="153"/>
      <c r="L6360" s="153"/>
      <c r="M6360" s="153"/>
      <c r="N6360" s="153"/>
      <c r="O6360" s="153"/>
      <c r="P6360" s="153"/>
      <c r="Q6360" s="153"/>
      <c r="R6360" s="153"/>
      <c r="S6360" s="152"/>
      <c r="T6360" s="153"/>
      <c r="X6360" s="69" t="str">
        <f t="shared" si="202"/>
        <v/>
      </c>
      <c r="Y6360" s="69" t="str">
        <f t="shared" si="203"/>
        <v/>
      </c>
    </row>
    <row r="6361" spans="8:25" x14ac:dyDescent="0.25">
      <c r="H6361" s="155"/>
      <c r="I6361" s="151"/>
      <c r="J6361" s="152"/>
      <c r="K6361" s="153"/>
      <c r="L6361" s="153"/>
      <c r="M6361" s="153"/>
      <c r="N6361" s="153"/>
      <c r="O6361" s="153"/>
      <c r="P6361" s="153"/>
      <c r="Q6361" s="153"/>
      <c r="R6361" s="153"/>
      <c r="S6361" s="152"/>
      <c r="T6361" s="153"/>
      <c r="X6361" s="69" t="str">
        <f t="shared" si="202"/>
        <v/>
      </c>
      <c r="Y6361" s="69" t="str">
        <f t="shared" si="203"/>
        <v/>
      </c>
    </row>
    <row r="6362" spans="8:25" x14ac:dyDescent="0.25">
      <c r="H6362" s="155"/>
      <c r="I6362" s="151"/>
      <c r="J6362" s="152"/>
      <c r="K6362" s="153"/>
      <c r="L6362" s="153"/>
      <c r="M6362" s="153"/>
      <c r="N6362" s="153"/>
      <c r="O6362" s="153"/>
      <c r="P6362" s="153"/>
      <c r="Q6362" s="153"/>
      <c r="R6362" s="153"/>
      <c r="S6362" s="152"/>
      <c r="T6362" s="153"/>
      <c r="X6362" s="69" t="str">
        <f t="shared" si="202"/>
        <v/>
      </c>
      <c r="Y6362" s="69" t="str">
        <f t="shared" si="203"/>
        <v/>
      </c>
    </row>
    <row r="6363" spans="8:25" x14ac:dyDescent="0.25">
      <c r="H6363" s="155"/>
      <c r="I6363" s="151"/>
      <c r="J6363" s="152"/>
      <c r="K6363" s="153"/>
      <c r="L6363" s="153"/>
      <c r="M6363" s="153"/>
      <c r="N6363" s="153"/>
      <c r="O6363" s="153"/>
      <c r="P6363" s="153"/>
      <c r="Q6363" s="153"/>
      <c r="R6363" s="153"/>
      <c r="S6363" s="152"/>
      <c r="T6363" s="153"/>
      <c r="X6363" s="69" t="str">
        <f t="shared" si="202"/>
        <v/>
      </c>
      <c r="Y6363" s="69" t="str">
        <f t="shared" si="203"/>
        <v/>
      </c>
    </row>
    <row r="6364" spans="8:25" x14ac:dyDescent="0.25">
      <c r="H6364" s="155"/>
      <c r="I6364" s="151"/>
      <c r="J6364" s="152"/>
      <c r="K6364" s="153"/>
      <c r="L6364" s="153"/>
      <c r="M6364" s="153"/>
      <c r="N6364" s="153"/>
      <c r="O6364" s="153"/>
      <c r="P6364" s="153"/>
      <c r="Q6364" s="153"/>
      <c r="R6364" s="153"/>
      <c r="S6364" s="152"/>
      <c r="T6364" s="153"/>
      <c r="X6364" s="69" t="str">
        <f t="shared" si="202"/>
        <v/>
      </c>
      <c r="Y6364" s="69" t="str">
        <f t="shared" si="203"/>
        <v/>
      </c>
    </row>
    <row r="6365" spans="8:25" x14ac:dyDescent="0.25">
      <c r="H6365" s="155"/>
      <c r="I6365" s="151"/>
      <c r="J6365" s="152"/>
      <c r="K6365" s="153"/>
      <c r="L6365" s="153"/>
      <c r="M6365" s="153"/>
      <c r="N6365" s="153"/>
      <c r="O6365" s="153"/>
      <c r="P6365" s="153"/>
      <c r="Q6365" s="153"/>
      <c r="R6365" s="153"/>
      <c r="S6365" s="152"/>
      <c r="T6365" s="153"/>
      <c r="X6365" s="69" t="str">
        <f t="shared" si="202"/>
        <v/>
      </c>
      <c r="Y6365" s="69" t="str">
        <f t="shared" si="203"/>
        <v/>
      </c>
    </row>
    <row r="6366" spans="8:25" x14ac:dyDescent="0.25">
      <c r="H6366" s="155"/>
      <c r="I6366" s="151"/>
      <c r="J6366" s="152"/>
      <c r="K6366" s="153"/>
      <c r="L6366" s="153"/>
      <c r="M6366" s="153"/>
      <c r="N6366" s="153"/>
      <c r="O6366" s="153"/>
      <c r="P6366" s="153"/>
      <c r="Q6366" s="153"/>
      <c r="R6366" s="153"/>
      <c r="S6366" s="152"/>
      <c r="T6366" s="153"/>
      <c r="X6366" s="69" t="str">
        <f t="shared" si="202"/>
        <v/>
      </c>
      <c r="Y6366" s="69" t="str">
        <f t="shared" si="203"/>
        <v/>
      </c>
    </row>
    <row r="6367" spans="8:25" x14ac:dyDescent="0.25">
      <c r="H6367" s="155"/>
      <c r="I6367" s="151"/>
      <c r="J6367" s="152"/>
      <c r="K6367" s="153"/>
      <c r="L6367" s="153"/>
      <c r="M6367" s="153"/>
      <c r="N6367" s="153"/>
      <c r="O6367" s="153"/>
      <c r="P6367" s="153"/>
      <c r="Q6367" s="153"/>
      <c r="R6367" s="153"/>
      <c r="S6367" s="152"/>
      <c r="T6367" s="153"/>
      <c r="X6367" s="69" t="str">
        <f t="shared" si="202"/>
        <v/>
      </c>
      <c r="Y6367" s="69" t="str">
        <f t="shared" si="203"/>
        <v/>
      </c>
    </row>
    <row r="6368" spans="8:25" x14ac:dyDescent="0.25">
      <c r="H6368" s="155"/>
      <c r="I6368" s="151"/>
      <c r="J6368" s="152"/>
      <c r="K6368" s="153"/>
      <c r="L6368" s="153"/>
      <c r="M6368" s="153"/>
      <c r="N6368" s="153"/>
      <c r="O6368" s="153"/>
      <c r="P6368" s="153"/>
      <c r="Q6368" s="153"/>
      <c r="R6368" s="153"/>
      <c r="S6368" s="152"/>
      <c r="T6368" s="153"/>
      <c r="X6368" s="69" t="str">
        <f t="shared" si="202"/>
        <v/>
      </c>
      <c r="Y6368" s="69" t="str">
        <f t="shared" si="203"/>
        <v/>
      </c>
    </row>
    <row r="6369" spans="8:25" x14ac:dyDescent="0.25">
      <c r="H6369" s="155"/>
      <c r="I6369" s="151"/>
      <c r="J6369" s="152"/>
      <c r="K6369" s="153"/>
      <c r="L6369" s="153"/>
      <c r="M6369" s="153"/>
      <c r="N6369" s="153"/>
      <c r="O6369" s="153"/>
      <c r="P6369" s="153"/>
      <c r="Q6369" s="153"/>
      <c r="R6369" s="153"/>
      <c r="S6369" s="152"/>
      <c r="T6369" s="153"/>
      <c r="X6369" s="69" t="str">
        <f t="shared" si="202"/>
        <v/>
      </c>
      <c r="Y6369" s="69" t="str">
        <f t="shared" si="203"/>
        <v/>
      </c>
    </row>
    <row r="6370" spans="8:25" x14ac:dyDescent="0.25">
      <c r="H6370" s="155"/>
      <c r="I6370" s="151"/>
      <c r="J6370" s="152"/>
      <c r="K6370" s="153"/>
      <c r="L6370" s="153"/>
      <c r="M6370" s="153"/>
      <c r="N6370" s="153"/>
      <c r="O6370" s="153"/>
      <c r="P6370" s="153"/>
      <c r="Q6370" s="153"/>
      <c r="R6370" s="153"/>
      <c r="S6370" s="152"/>
      <c r="T6370" s="153"/>
      <c r="X6370" s="69" t="str">
        <f t="shared" si="202"/>
        <v/>
      </c>
      <c r="Y6370" s="69" t="str">
        <f t="shared" si="203"/>
        <v/>
      </c>
    </row>
    <row r="6371" spans="8:25" x14ac:dyDescent="0.25">
      <c r="H6371" s="155"/>
      <c r="I6371" s="151"/>
      <c r="J6371" s="152"/>
      <c r="K6371" s="153"/>
      <c r="L6371" s="153"/>
      <c r="M6371" s="153"/>
      <c r="N6371" s="153"/>
      <c r="O6371" s="153"/>
      <c r="P6371" s="153"/>
      <c r="Q6371" s="153"/>
      <c r="R6371" s="153"/>
      <c r="S6371" s="152"/>
      <c r="T6371" s="153"/>
      <c r="X6371" s="69" t="str">
        <f t="shared" si="202"/>
        <v/>
      </c>
      <c r="Y6371" s="69" t="str">
        <f t="shared" si="203"/>
        <v/>
      </c>
    </row>
    <row r="6372" spans="8:25" x14ac:dyDescent="0.25">
      <c r="H6372" s="155"/>
      <c r="I6372" s="151"/>
      <c r="J6372" s="152"/>
      <c r="K6372" s="153"/>
      <c r="L6372" s="153"/>
      <c r="M6372" s="153"/>
      <c r="N6372" s="153"/>
      <c r="O6372" s="153"/>
      <c r="P6372" s="153"/>
      <c r="Q6372" s="153"/>
      <c r="R6372" s="153"/>
      <c r="S6372" s="152"/>
      <c r="T6372" s="153"/>
      <c r="X6372" s="69" t="str">
        <f t="shared" si="202"/>
        <v/>
      </c>
      <c r="Y6372" s="69" t="str">
        <f t="shared" si="203"/>
        <v/>
      </c>
    </row>
    <row r="6373" spans="8:25" x14ac:dyDescent="0.25">
      <c r="H6373" s="155"/>
      <c r="I6373" s="151"/>
      <c r="J6373" s="152"/>
      <c r="K6373" s="153"/>
      <c r="L6373" s="153"/>
      <c r="M6373" s="153"/>
      <c r="N6373" s="153"/>
      <c r="O6373" s="153"/>
      <c r="P6373" s="153"/>
      <c r="Q6373" s="153"/>
      <c r="R6373" s="153"/>
      <c r="S6373" s="152"/>
      <c r="T6373" s="153"/>
      <c r="X6373" s="69" t="str">
        <f t="shared" si="202"/>
        <v/>
      </c>
      <c r="Y6373" s="69" t="str">
        <f t="shared" si="203"/>
        <v/>
      </c>
    </row>
    <row r="6374" spans="8:25" x14ac:dyDescent="0.25">
      <c r="H6374" s="155"/>
      <c r="I6374" s="151"/>
      <c r="J6374" s="152"/>
      <c r="K6374" s="153"/>
      <c r="L6374" s="153"/>
      <c r="M6374" s="153"/>
      <c r="N6374" s="153"/>
      <c r="O6374" s="153"/>
      <c r="P6374" s="153"/>
      <c r="Q6374" s="153"/>
      <c r="R6374" s="153"/>
      <c r="S6374" s="152"/>
      <c r="T6374" s="153"/>
      <c r="X6374" s="69" t="str">
        <f t="shared" si="202"/>
        <v/>
      </c>
      <c r="Y6374" s="69" t="str">
        <f t="shared" si="203"/>
        <v/>
      </c>
    </row>
    <row r="6375" spans="8:25" x14ac:dyDescent="0.25">
      <c r="H6375" s="155"/>
      <c r="I6375" s="151"/>
      <c r="J6375" s="152"/>
      <c r="K6375" s="153"/>
      <c r="L6375" s="153"/>
      <c r="M6375" s="153"/>
      <c r="N6375" s="153"/>
      <c r="O6375" s="153"/>
      <c r="P6375" s="153"/>
      <c r="Q6375" s="153"/>
      <c r="R6375" s="153"/>
      <c r="S6375" s="152"/>
      <c r="T6375" s="153"/>
      <c r="X6375" s="69" t="str">
        <f t="shared" si="202"/>
        <v/>
      </c>
      <c r="Y6375" s="69" t="str">
        <f t="shared" si="203"/>
        <v/>
      </c>
    </row>
    <row r="6376" spans="8:25" x14ac:dyDescent="0.25">
      <c r="H6376" s="155"/>
      <c r="I6376" s="151"/>
      <c r="J6376" s="152"/>
      <c r="K6376" s="153"/>
      <c r="L6376" s="153"/>
      <c r="M6376" s="153"/>
      <c r="N6376" s="153"/>
      <c r="O6376" s="153"/>
      <c r="P6376" s="153"/>
      <c r="Q6376" s="153"/>
      <c r="R6376" s="153"/>
      <c r="S6376" s="152"/>
      <c r="T6376" s="153"/>
      <c r="X6376" s="69" t="str">
        <f t="shared" si="202"/>
        <v/>
      </c>
      <c r="Y6376" s="69" t="str">
        <f t="shared" si="203"/>
        <v/>
      </c>
    </row>
    <row r="6377" spans="8:25" x14ac:dyDescent="0.25">
      <c r="H6377" s="155"/>
      <c r="I6377" s="151"/>
      <c r="J6377" s="152"/>
      <c r="K6377" s="153"/>
      <c r="L6377" s="153"/>
      <c r="M6377" s="153"/>
      <c r="N6377" s="153"/>
      <c r="O6377" s="153"/>
      <c r="P6377" s="153"/>
      <c r="Q6377" s="153"/>
      <c r="R6377" s="153"/>
      <c r="S6377" s="152"/>
      <c r="T6377" s="153"/>
      <c r="X6377" s="69" t="str">
        <f t="shared" si="202"/>
        <v/>
      </c>
      <c r="Y6377" s="69" t="str">
        <f t="shared" si="203"/>
        <v/>
      </c>
    </row>
    <row r="6378" spans="8:25" x14ac:dyDescent="0.25">
      <c r="H6378" s="155"/>
      <c r="I6378" s="151"/>
      <c r="J6378" s="152"/>
      <c r="K6378" s="153"/>
      <c r="L6378" s="153"/>
      <c r="M6378" s="153"/>
      <c r="N6378" s="153"/>
      <c r="O6378" s="153"/>
      <c r="P6378" s="153"/>
      <c r="Q6378" s="153"/>
      <c r="R6378" s="153"/>
      <c r="S6378" s="152"/>
      <c r="T6378" s="153"/>
      <c r="X6378" s="69" t="str">
        <f t="shared" si="202"/>
        <v/>
      </c>
      <c r="Y6378" s="69" t="str">
        <f t="shared" si="203"/>
        <v/>
      </c>
    </row>
    <row r="6379" spans="8:25" x14ac:dyDescent="0.25">
      <c r="H6379" s="155"/>
      <c r="I6379" s="151"/>
      <c r="J6379" s="152"/>
      <c r="K6379" s="153"/>
      <c r="L6379" s="153"/>
      <c r="M6379" s="153"/>
      <c r="N6379" s="153"/>
      <c r="O6379" s="153"/>
      <c r="P6379" s="153"/>
      <c r="Q6379" s="153"/>
      <c r="R6379" s="153"/>
      <c r="S6379" s="152"/>
      <c r="T6379" s="153"/>
      <c r="X6379" s="69" t="str">
        <f t="shared" si="202"/>
        <v/>
      </c>
      <c r="Y6379" s="69" t="str">
        <f t="shared" si="203"/>
        <v/>
      </c>
    </row>
    <row r="6380" spans="8:25" x14ac:dyDescent="0.25">
      <c r="H6380" s="155"/>
      <c r="I6380" s="151"/>
      <c r="J6380" s="152"/>
      <c r="K6380" s="153"/>
      <c r="L6380" s="153"/>
      <c r="M6380" s="153"/>
      <c r="N6380" s="153"/>
      <c r="O6380" s="153"/>
      <c r="P6380" s="153"/>
      <c r="Q6380" s="153"/>
      <c r="R6380" s="153"/>
      <c r="S6380" s="152"/>
      <c r="T6380" s="153"/>
      <c r="X6380" s="69" t="str">
        <f t="shared" si="202"/>
        <v/>
      </c>
      <c r="Y6380" s="69" t="str">
        <f t="shared" si="203"/>
        <v/>
      </c>
    </row>
    <row r="6381" spans="8:25" x14ac:dyDescent="0.25">
      <c r="H6381" s="155"/>
      <c r="I6381" s="151"/>
      <c r="J6381" s="152"/>
      <c r="K6381" s="153"/>
      <c r="L6381" s="153"/>
      <c r="M6381" s="153"/>
      <c r="N6381" s="153"/>
      <c r="O6381" s="153"/>
      <c r="P6381" s="153"/>
      <c r="Q6381" s="153"/>
      <c r="R6381" s="153"/>
      <c r="S6381" s="152"/>
      <c r="T6381" s="153"/>
      <c r="X6381" s="69" t="str">
        <f t="shared" si="202"/>
        <v/>
      </c>
      <c r="Y6381" s="69" t="str">
        <f t="shared" si="203"/>
        <v/>
      </c>
    </row>
    <row r="6382" spans="8:25" x14ac:dyDescent="0.25">
      <c r="H6382" s="155"/>
      <c r="I6382" s="151"/>
      <c r="J6382" s="152"/>
      <c r="K6382" s="153"/>
      <c r="L6382" s="153"/>
      <c r="M6382" s="153"/>
      <c r="N6382" s="153"/>
      <c r="O6382" s="153"/>
      <c r="P6382" s="153"/>
      <c r="Q6382" s="153"/>
      <c r="R6382" s="153"/>
      <c r="S6382" s="152"/>
      <c r="T6382" s="153"/>
      <c r="X6382" s="69" t="str">
        <f t="shared" si="202"/>
        <v/>
      </c>
      <c r="Y6382" s="69" t="str">
        <f t="shared" si="203"/>
        <v/>
      </c>
    </row>
    <row r="6383" spans="8:25" x14ac:dyDescent="0.25">
      <c r="H6383" s="155"/>
      <c r="I6383" s="151"/>
      <c r="J6383" s="152"/>
      <c r="K6383" s="153"/>
      <c r="L6383" s="153"/>
      <c r="M6383" s="153"/>
      <c r="N6383" s="153"/>
      <c r="O6383" s="153"/>
      <c r="P6383" s="153"/>
      <c r="Q6383" s="153"/>
      <c r="R6383" s="153"/>
      <c r="S6383" s="152"/>
      <c r="T6383" s="153"/>
      <c r="X6383" s="69" t="str">
        <f t="shared" si="202"/>
        <v/>
      </c>
      <c r="Y6383" s="69" t="str">
        <f t="shared" si="203"/>
        <v/>
      </c>
    </row>
    <row r="6384" spans="8:25" x14ac:dyDescent="0.25">
      <c r="H6384" s="155"/>
      <c r="I6384" s="151"/>
      <c r="J6384" s="152"/>
      <c r="K6384" s="153"/>
      <c r="L6384" s="153"/>
      <c r="M6384" s="153"/>
      <c r="N6384" s="153"/>
      <c r="O6384" s="153"/>
      <c r="P6384" s="153"/>
      <c r="Q6384" s="153"/>
      <c r="R6384" s="153"/>
      <c r="S6384" s="152"/>
      <c r="T6384" s="153"/>
      <c r="X6384" s="69" t="str">
        <f t="shared" si="202"/>
        <v/>
      </c>
      <c r="Y6384" s="69" t="str">
        <f t="shared" si="203"/>
        <v/>
      </c>
    </row>
    <row r="6385" spans="8:25" x14ac:dyDescent="0.25">
      <c r="H6385" s="155"/>
      <c r="I6385" s="151"/>
      <c r="J6385" s="152"/>
      <c r="K6385" s="153"/>
      <c r="L6385" s="153"/>
      <c r="M6385" s="153"/>
      <c r="N6385" s="153"/>
      <c r="O6385" s="153"/>
      <c r="P6385" s="153"/>
      <c r="Q6385" s="153"/>
      <c r="R6385" s="153"/>
      <c r="S6385" s="152"/>
      <c r="T6385" s="153"/>
      <c r="X6385" s="69" t="str">
        <f t="shared" si="202"/>
        <v/>
      </c>
      <c r="Y6385" s="69" t="str">
        <f t="shared" si="203"/>
        <v/>
      </c>
    </row>
    <row r="6386" spans="8:25" x14ac:dyDescent="0.25">
      <c r="H6386" s="155"/>
      <c r="I6386" s="151"/>
      <c r="J6386" s="152"/>
      <c r="K6386" s="153"/>
      <c r="L6386" s="153"/>
      <c r="M6386" s="153"/>
      <c r="N6386" s="153"/>
      <c r="O6386" s="153"/>
      <c r="P6386" s="153"/>
      <c r="Q6386" s="153"/>
      <c r="R6386" s="153"/>
      <c r="S6386" s="152"/>
      <c r="T6386" s="153"/>
      <c r="X6386" s="69" t="str">
        <f t="shared" si="202"/>
        <v/>
      </c>
      <c r="Y6386" s="69" t="str">
        <f t="shared" si="203"/>
        <v/>
      </c>
    </row>
    <row r="6387" spans="8:25" x14ac:dyDescent="0.25">
      <c r="H6387" s="155"/>
      <c r="I6387" s="151"/>
      <c r="J6387" s="152"/>
      <c r="K6387" s="153"/>
      <c r="L6387" s="153"/>
      <c r="M6387" s="153"/>
      <c r="N6387" s="153"/>
      <c r="O6387" s="153"/>
      <c r="P6387" s="153"/>
      <c r="Q6387" s="153"/>
      <c r="R6387" s="153"/>
      <c r="S6387" s="152"/>
      <c r="T6387" s="153"/>
      <c r="X6387" s="69" t="str">
        <f t="shared" si="202"/>
        <v/>
      </c>
      <c r="Y6387" s="69" t="str">
        <f t="shared" si="203"/>
        <v/>
      </c>
    </row>
    <row r="6388" spans="8:25" x14ac:dyDescent="0.25">
      <c r="H6388" s="155"/>
      <c r="I6388" s="151"/>
      <c r="J6388" s="152"/>
      <c r="K6388" s="153"/>
      <c r="L6388" s="153"/>
      <c r="M6388" s="153"/>
      <c r="N6388" s="153"/>
      <c r="O6388" s="153"/>
      <c r="P6388" s="153"/>
      <c r="Q6388" s="153"/>
      <c r="R6388" s="153"/>
      <c r="S6388" s="152"/>
      <c r="T6388" s="153"/>
      <c r="X6388" s="69" t="str">
        <f t="shared" si="202"/>
        <v/>
      </c>
      <c r="Y6388" s="69" t="str">
        <f t="shared" si="203"/>
        <v/>
      </c>
    </row>
    <row r="6389" spans="8:25" x14ac:dyDescent="0.25">
      <c r="H6389" s="155"/>
      <c r="I6389" s="151"/>
      <c r="J6389" s="152"/>
      <c r="K6389" s="153"/>
      <c r="L6389" s="153"/>
      <c r="M6389" s="153"/>
      <c r="N6389" s="153"/>
      <c r="O6389" s="153"/>
      <c r="P6389" s="153"/>
      <c r="Q6389" s="153"/>
      <c r="R6389" s="153"/>
      <c r="S6389" s="152"/>
      <c r="T6389" s="153"/>
      <c r="X6389" s="69" t="str">
        <f t="shared" si="202"/>
        <v/>
      </c>
      <c r="Y6389" s="69" t="str">
        <f t="shared" si="203"/>
        <v/>
      </c>
    </row>
    <row r="6390" spans="8:25" x14ac:dyDescent="0.25">
      <c r="H6390" s="155"/>
      <c r="I6390" s="151"/>
      <c r="J6390" s="152"/>
      <c r="K6390" s="153"/>
      <c r="L6390" s="153"/>
      <c r="M6390" s="153"/>
      <c r="N6390" s="153"/>
      <c r="O6390" s="153"/>
      <c r="P6390" s="153"/>
      <c r="Q6390" s="153"/>
      <c r="R6390" s="153"/>
      <c r="S6390" s="152"/>
      <c r="T6390" s="153"/>
      <c r="X6390" s="69" t="str">
        <f t="shared" si="202"/>
        <v/>
      </c>
      <c r="Y6390" s="69" t="str">
        <f t="shared" si="203"/>
        <v/>
      </c>
    </row>
    <row r="6391" spans="8:25" x14ac:dyDescent="0.25">
      <c r="H6391" s="155"/>
      <c r="I6391" s="151"/>
      <c r="J6391" s="152"/>
      <c r="K6391" s="153"/>
      <c r="L6391" s="153"/>
      <c r="M6391" s="153"/>
      <c r="N6391" s="153"/>
      <c r="O6391" s="153"/>
      <c r="P6391" s="153"/>
      <c r="Q6391" s="153"/>
      <c r="R6391" s="153"/>
      <c r="S6391" s="152"/>
      <c r="T6391" s="153"/>
      <c r="X6391" s="69" t="str">
        <f t="shared" si="202"/>
        <v/>
      </c>
      <c r="Y6391" s="69" t="str">
        <f t="shared" si="203"/>
        <v/>
      </c>
    </row>
    <row r="6392" spans="8:25" x14ac:dyDescent="0.25">
      <c r="H6392" s="155"/>
      <c r="I6392" s="151"/>
      <c r="J6392" s="152"/>
      <c r="K6392" s="153"/>
      <c r="L6392" s="153"/>
      <c r="M6392" s="153"/>
      <c r="N6392" s="153"/>
      <c r="O6392" s="153"/>
      <c r="P6392" s="153"/>
      <c r="Q6392" s="153"/>
      <c r="R6392" s="153"/>
      <c r="S6392" s="152"/>
      <c r="T6392" s="153"/>
      <c r="X6392" s="69" t="str">
        <f t="shared" si="202"/>
        <v/>
      </c>
      <c r="Y6392" s="69" t="str">
        <f t="shared" si="203"/>
        <v/>
      </c>
    </row>
    <row r="6393" spans="8:25" x14ac:dyDescent="0.25">
      <c r="H6393" s="155"/>
      <c r="I6393" s="151"/>
      <c r="J6393" s="152"/>
      <c r="K6393" s="153"/>
      <c r="L6393" s="153"/>
      <c r="M6393" s="153"/>
      <c r="N6393" s="153"/>
      <c r="O6393" s="153"/>
      <c r="P6393" s="153"/>
      <c r="Q6393" s="153"/>
      <c r="R6393" s="153"/>
      <c r="S6393" s="152"/>
      <c r="T6393" s="153"/>
      <c r="X6393" s="69" t="str">
        <f t="shared" si="202"/>
        <v/>
      </c>
      <c r="Y6393" s="69" t="str">
        <f t="shared" si="203"/>
        <v/>
      </c>
    </row>
    <row r="6394" spans="8:25" x14ac:dyDescent="0.25">
      <c r="H6394" s="155"/>
      <c r="I6394" s="151"/>
      <c r="J6394" s="152"/>
      <c r="K6394" s="153"/>
      <c r="L6394" s="153"/>
      <c r="M6394" s="153"/>
      <c r="N6394" s="153"/>
      <c r="O6394" s="153"/>
      <c r="P6394" s="153"/>
      <c r="Q6394" s="153"/>
      <c r="R6394" s="153"/>
      <c r="S6394" s="152"/>
      <c r="T6394" s="153"/>
      <c r="X6394" s="69" t="str">
        <f t="shared" si="202"/>
        <v/>
      </c>
      <c r="Y6394" s="69" t="str">
        <f t="shared" si="203"/>
        <v/>
      </c>
    </row>
    <row r="6395" spans="8:25" x14ac:dyDescent="0.25">
      <c r="H6395" s="155"/>
      <c r="I6395" s="151"/>
      <c r="J6395" s="152"/>
      <c r="K6395" s="153"/>
      <c r="L6395" s="153"/>
      <c r="M6395" s="153"/>
      <c r="N6395" s="153"/>
      <c r="O6395" s="153"/>
      <c r="P6395" s="153"/>
      <c r="Q6395" s="153"/>
      <c r="R6395" s="153"/>
      <c r="S6395" s="152"/>
      <c r="T6395" s="153"/>
      <c r="X6395" s="69" t="str">
        <f t="shared" si="202"/>
        <v/>
      </c>
      <c r="Y6395" s="69" t="str">
        <f t="shared" si="203"/>
        <v/>
      </c>
    </row>
    <row r="6396" spans="8:25" x14ac:dyDescent="0.25">
      <c r="H6396" s="155"/>
      <c r="I6396" s="151"/>
      <c r="J6396" s="152"/>
      <c r="K6396" s="153"/>
      <c r="L6396" s="153"/>
      <c r="M6396" s="153"/>
      <c r="N6396" s="153"/>
      <c r="O6396" s="153"/>
      <c r="P6396" s="153"/>
      <c r="Q6396" s="153"/>
      <c r="R6396" s="153"/>
      <c r="S6396" s="152"/>
      <c r="T6396" s="153"/>
      <c r="X6396" s="69" t="str">
        <f t="shared" si="202"/>
        <v/>
      </c>
      <c r="Y6396" s="69" t="str">
        <f t="shared" si="203"/>
        <v/>
      </c>
    </row>
    <row r="6397" spans="8:25" x14ac:dyDescent="0.25">
      <c r="H6397" s="155"/>
      <c r="I6397" s="151"/>
      <c r="J6397" s="152"/>
      <c r="K6397" s="153"/>
      <c r="L6397" s="153"/>
      <c r="M6397" s="153"/>
      <c r="N6397" s="153"/>
      <c r="O6397" s="153"/>
      <c r="P6397" s="153"/>
      <c r="Q6397" s="153"/>
      <c r="R6397" s="153"/>
      <c r="S6397" s="152"/>
      <c r="T6397" s="153"/>
      <c r="X6397" s="69" t="str">
        <f t="shared" si="202"/>
        <v/>
      </c>
      <c r="Y6397" s="69" t="str">
        <f t="shared" si="203"/>
        <v/>
      </c>
    </row>
    <row r="6398" spans="8:25" x14ac:dyDescent="0.25">
      <c r="H6398" s="155"/>
      <c r="I6398" s="151"/>
      <c r="J6398" s="152"/>
      <c r="K6398" s="153"/>
      <c r="L6398" s="153"/>
      <c r="M6398" s="153"/>
      <c r="N6398" s="153"/>
      <c r="O6398" s="153"/>
      <c r="P6398" s="153"/>
      <c r="Q6398" s="153"/>
      <c r="R6398" s="153"/>
      <c r="S6398" s="152"/>
      <c r="T6398" s="153"/>
      <c r="X6398" s="69" t="str">
        <f t="shared" si="202"/>
        <v/>
      </c>
      <c r="Y6398" s="69" t="str">
        <f t="shared" si="203"/>
        <v/>
      </c>
    </row>
    <row r="6399" spans="8:25" x14ac:dyDescent="0.25">
      <c r="H6399" s="155"/>
      <c r="I6399" s="151"/>
      <c r="J6399" s="152"/>
      <c r="K6399" s="153"/>
      <c r="L6399" s="153"/>
      <c r="M6399" s="153"/>
      <c r="N6399" s="153"/>
      <c r="O6399" s="153"/>
      <c r="P6399" s="153"/>
      <c r="Q6399" s="153"/>
      <c r="R6399" s="153"/>
      <c r="S6399" s="152"/>
      <c r="T6399" s="153"/>
      <c r="X6399" s="69" t="str">
        <f t="shared" si="202"/>
        <v/>
      </c>
      <c r="Y6399" s="69" t="str">
        <f t="shared" si="203"/>
        <v/>
      </c>
    </row>
    <row r="6400" spans="8:25" x14ac:dyDescent="0.25">
      <c r="H6400" s="155"/>
      <c r="I6400" s="151"/>
      <c r="J6400" s="152"/>
      <c r="K6400" s="153"/>
      <c r="L6400" s="153"/>
      <c r="M6400" s="153"/>
      <c r="N6400" s="153"/>
      <c r="O6400" s="153"/>
      <c r="P6400" s="153"/>
      <c r="Q6400" s="153"/>
      <c r="R6400" s="153"/>
      <c r="S6400" s="152"/>
      <c r="T6400" s="153"/>
      <c r="X6400" s="69" t="str">
        <f t="shared" si="202"/>
        <v/>
      </c>
      <c r="Y6400" s="69" t="str">
        <f t="shared" si="203"/>
        <v/>
      </c>
    </row>
    <row r="6401" spans="8:25" x14ac:dyDescent="0.25">
      <c r="H6401" s="155"/>
      <c r="I6401" s="151"/>
      <c r="J6401" s="152"/>
      <c r="K6401" s="153"/>
      <c r="L6401" s="153"/>
      <c r="M6401" s="153"/>
      <c r="N6401" s="153"/>
      <c r="O6401" s="153"/>
      <c r="P6401" s="153"/>
      <c r="Q6401" s="153"/>
      <c r="R6401" s="153"/>
      <c r="S6401" s="152"/>
      <c r="T6401" s="153"/>
      <c r="X6401" s="69" t="str">
        <f t="shared" si="202"/>
        <v/>
      </c>
      <c r="Y6401" s="69" t="str">
        <f t="shared" si="203"/>
        <v/>
      </c>
    </row>
    <row r="6402" spans="8:25" x14ac:dyDescent="0.25">
      <c r="H6402" s="155"/>
      <c r="I6402" s="151"/>
      <c r="J6402" s="152"/>
      <c r="K6402" s="153"/>
      <c r="L6402" s="153"/>
      <c r="M6402" s="153"/>
      <c r="N6402" s="153"/>
      <c r="O6402" s="153"/>
      <c r="P6402" s="153"/>
      <c r="Q6402" s="153"/>
      <c r="R6402" s="153"/>
      <c r="S6402" s="152"/>
      <c r="T6402" s="153"/>
      <c r="X6402" s="69" t="str">
        <f t="shared" ref="X6402:X6465" si="204">IF(W6402&lt;&gt;"",W6402-I6402,"")</f>
        <v/>
      </c>
      <c r="Y6402" s="69" t="str">
        <f t="shared" si="203"/>
        <v/>
      </c>
    </row>
    <row r="6403" spans="8:25" x14ac:dyDescent="0.25">
      <c r="H6403" s="155"/>
      <c r="I6403" s="151"/>
      <c r="J6403" s="152"/>
      <c r="K6403" s="153"/>
      <c r="L6403" s="153"/>
      <c r="M6403" s="153"/>
      <c r="N6403" s="153"/>
      <c r="O6403" s="153"/>
      <c r="P6403" s="153"/>
      <c r="Q6403" s="153"/>
      <c r="R6403" s="153"/>
      <c r="S6403" s="152"/>
      <c r="T6403" s="153"/>
      <c r="X6403" s="69" t="str">
        <f t="shared" si="204"/>
        <v/>
      </c>
      <c r="Y6403" s="69" t="str">
        <f t="shared" ref="Y6403:Y6466" si="205">IF(X6403&lt;&gt;"",IF(X6403&lt;365,"&lt; 1 year",IF(X6403&lt;730,"1-2",IF(X6403&lt;1095,"2-3",IF(X6403&lt;1460,"3-4",IF(X6403&lt;1825,"4-5","5+"))))),"")</f>
        <v/>
      </c>
    </row>
    <row r="6404" spans="8:25" x14ac:dyDescent="0.25">
      <c r="H6404" s="155"/>
      <c r="I6404" s="151"/>
      <c r="J6404" s="152"/>
      <c r="K6404" s="153"/>
      <c r="L6404" s="153"/>
      <c r="M6404" s="153"/>
      <c r="N6404" s="153"/>
      <c r="O6404" s="153"/>
      <c r="P6404" s="153"/>
      <c r="Q6404" s="153"/>
      <c r="R6404" s="153"/>
      <c r="S6404" s="152"/>
      <c r="T6404" s="153"/>
      <c r="X6404" s="69" t="str">
        <f t="shared" si="204"/>
        <v/>
      </c>
      <c r="Y6404" s="69" t="str">
        <f t="shared" si="205"/>
        <v/>
      </c>
    </row>
    <row r="6405" spans="8:25" x14ac:dyDescent="0.25">
      <c r="H6405" s="155"/>
      <c r="I6405" s="151"/>
      <c r="J6405" s="152"/>
      <c r="K6405" s="153"/>
      <c r="L6405" s="153"/>
      <c r="M6405" s="153"/>
      <c r="N6405" s="153"/>
      <c r="O6405" s="153"/>
      <c r="P6405" s="153"/>
      <c r="Q6405" s="153"/>
      <c r="R6405" s="153"/>
      <c r="S6405" s="152"/>
      <c r="T6405" s="153"/>
      <c r="X6405" s="69" t="str">
        <f t="shared" si="204"/>
        <v/>
      </c>
      <c r="Y6405" s="69" t="str">
        <f t="shared" si="205"/>
        <v/>
      </c>
    </row>
    <row r="6406" spans="8:25" x14ac:dyDescent="0.25">
      <c r="H6406" s="155"/>
      <c r="I6406" s="151"/>
      <c r="J6406" s="152"/>
      <c r="K6406" s="153"/>
      <c r="L6406" s="153"/>
      <c r="M6406" s="153"/>
      <c r="N6406" s="153"/>
      <c r="O6406" s="153"/>
      <c r="P6406" s="153"/>
      <c r="Q6406" s="153"/>
      <c r="R6406" s="153"/>
      <c r="S6406" s="152"/>
      <c r="T6406" s="153"/>
      <c r="X6406" s="69" t="str">
        <f t="shared" si="204"/>
        <v/>
      </c>
      <c r="Y6406" s="69" t="str">
        <f t="shared" si="205"/>
        <v/>
      </c>
    </row>
    <row r="6407" spans="8:25" x14ac:dyDescent="0.25">
      <c r="H6407" s="155"/>
      <c r="I6407" s="151"/>
      <c r="J6407" s="152"/>
      <c r="K6407" s="153"/>
      <c r="L6407" s="153"/>
      <c r="M6407" s="153"/>
      <c r="N6407" s="153"/>
      <c r="O6407" s="153"/>
      <c r="P6407" s="153"/>
      <c r="Q6407" s="153"/>
      <c r="R6407" s="153"/>
      <c r="S6407" s="152"/>
      <c r="T6407" s="153"/>
      <c r="X6407" s="69" t="str">
        <f t="shared" si="204"/>
        <v/>
      </c>
      <c r="Y6407" s="69" t="str">
        <f t="shared" si="205"/>
        <v/>
      </c>
    </row>
    <row r="6408" spans="8:25" x14ac:dyDescent="0.25">
      <c r="H6408" s="155"/>
      <c r="I6408" s="151"/>
      <c r="J6408" s="152"/>
      <c r="K6408" s="153"/>
      <c r="L6408" s="153"/>
      <c r="M6408" s="153"/>
      <c r="N6408" s="153"/>
      <c r="O6408" s="153"/>
      <c r="P6408" s="153"/>
      <c r="Q6408" s="153"/>
      <c r="R6408" s="153"/>
      <c r="S6408" s="152"/>
      <c r="T6408" s="153"/>
      <c r="X6408" s="69" t="str">
        <f t="shared" si="204"/>
        <v/>
      </c>
      <c r="Y6408" s="69" t="str">
        <f t="shared" si="205"/>
        <v/>
      </c>
    </row>
    <row r="6409" spans="8:25" x14ac:dyDescent="0.25">
      <c r="H6409" s="155"/>
      <c r="I6409" s="151"/>
      <c r="J6409" s="152"/>
      <c r="K6409" s="153"/>
      <c r="L6409" s="153"/>
      <c r="M6409" s="153"/>
      <c r="N6409" s="153"/>
      <c r="O6409" s="153"/>
      <c r="P6409" s="153"/>
      <c r="Q6409" s="153"/>
      <c r="R6409" s="153"/>
      <c r="S6409" s="152"/>
      <c r="T6409" s="153"/>
      <c r="X6409" s="69" t="str">
        <f t="shared" si="204"/>
        <v/>
      </c>
      <c r="Y6409" s="69" t="str">
        <f t="shared" si="205"/>
        <v/>
      </c>
    </row>
    <row r="6410" spans="8:25" x14ac:dyDescent="0.25">
      <c r="H6410" s="155"/>
      <c r="I6410" s="151"/>
      <c r="J6410" s="152"/>
      <c r="K6410" s="153"/>
      <c r="L6410" s="153"/>
      <c r="M6410" s="153"/>
      <c r="N6410" s="153"/>
      <c r="O6410" s="153"/>
      <c r="P6410" s="153"/>
      <c r="Q6410" s="153"/>
      <c r="R6410" s="153"/>
      <c r="S6410" s="152"/>
      <c r="T6410" s="153"/>
      <c r="X6410" s="69" t="str">
        <f t="shared" si="204"/>
        <v/>
      </c>
      <c r="Y6410" s="69" t="str">
        <f t="shared" si="205"/>
        <v/>
      </c>
    </row>
    <row r="6411" spans="8:25" x14ac:dyDescent="0.25">
      <c r="H6411" s="155"/>
      <c r="I6411" s="151"/>
      <c r="J6411" s="152"/>
      <c r="K6411" s="153"/>
      <c r="L6411" s="153"/>
      <c r="M6411" s="153"/>
      <c r="N6411" s="153"/>
      <c r="O6411" s="153"/>
      <c r="P6411" s="153"/>
      <c r="Q6411" s="153"/>
      <c r="R6411" s="153"/>
      <c r="S6411" s="152"/>
      <c r="T6411" s="153"/>
      <c r="X6411" s="69" t="str">
        <f t="shared" si="204"/>
        <v/>
      </c>
      <c r="Y6411" s="69" t="str">
        <f t="shared" si="205"/>
        <v/>
      </c>
    </row>
    <row r="6412" spans="8:25" x14ac:dyDescent="0.25">
      <c r="H6412" s="155"/>
      <c r="I6412" s="151"/>
      <c r="J6412" s="152"/>
      <c r="K6412" s="153"/>
      <c r="L6412" s="153"/>
      <c r="M6412" s="153"/>
      <c r="N6412" s="153"/>
      <c r="O6412" s="153"/>
      <c r="P6412" s="153"/>
      <c r="Q6412" s="153"/>
      <c r="R6412" s="153"/>
      <c r="S6412" s="152"/>
      <c r="T6412" s="153"/>
      <c r="X6412" s="69" t="str">
        <f t="shared" si="204"/>
        <v/>
      </c>
      <c r="Y6412" s="69" t="str">
        <f t="shared" si="205"/>
        <v/>
      </c>
    </row>
    <row r="6413" spans="8:25" x14ac:dyDescent="0.25">
      <c r="H6413" s="155"/>
      <c r="I6413" s="151"/>
      <c r="J6413" s="152"/>
      <c r="K6413" s="153"/>
      <c r="L6413" s="153"/>
      <c r="M6413" s="153"/>
      <c r="N6413" s="153"/>
      <c r="O6413" s="153"/>
      <c r="P6413" s="153"/>
      <c r="Q6413" s="153"/>
      <c r="R6413" s="153"/>
      <c r="S6413" s="152"/>
      <c r="T6413" s="153"/>
      <c r="X6413" s="69" t="str">
        <f t="shared" si="204"/>
        <v/>
      </c>
      <c r="Y6413" s="69" t="str">
        <f t="shared" si="205"/>
        <v/>
      </c>
    </row>
    <row r="6414" spans="8:25" x14ac:dyDescent="0.25">
      <c r="H6414" s="155"/>
      <c r="I6414" s="151"/>
      <c r="J6414" s="152"/>
      <c r="K6414" s="153"/>
      <c r="L6414" s="153"/>
      <c r="M6414" s="153"/>
      <c r="N6414" s="153"/>
      <c r="O6414" s="153"/>
      <c r="P6414" s="153"/>
      <c r="Q6414" s="153"/>
      <c r="R6414" s="153"/>
      <c r="S6414" s="152"/>
      <c r="T6414" s="153"/>
      <c r="X6414" s="69" t="str">
        <f t="shared" si="204"/>
        <v/>
      </c>
      <c r="Y6414" s="69" t="str">
        <f t="shared" si="205"/>
        <v/>
      </c>
    </row>
    <row r="6415" spans="8:25" x14ac:dyDescent="0.25">
      <c r="H6415" s="155"/>
      <c r="I6415" s="151"/>
      <c r="J6415" s="152"/>
      <c r="K6415" s="153"/>
      <c r="L6415" s="153"/>
      <c r="M6415" s="153"/>
      <c r="N6415" s="153"/>
      <c r="O6415" s="153"/>
      <c r="P6415" s="153"/>
      <c r="Q6415" s="153"/>
      <c r="R6415" s="153"/>
      <c r="S6415" s="152"/>
      <c r="T6415" s="153"/>
      <c r="X6415" s="69" t="str">
        <f t="shared" si="204"/>
        <v/>
      </c>
      <c r="Y6415" s="69" t="str">
        <f t="shared" si="205"/>
        <v/>
      </c>
    </row>
    <row r="6416" spans="8:25" x14ac:dyDescent="0.25">
      <c r="H6416" s="155"/>
      <c r="I6416" s="151"/>
      <c r="J6416" s="152"/>
      <c r="K6416" s="153"/>
      <c r="L6416" s="153"/>
      <c r="M6416" s="153"/>
      <c r="N6416" s="153"/>
      <c r="O6416" s="153"/>
      <c r="P6416" s="153"/>
      <c r="Q6416" s="153"/>
      <c r="R6416" s="153"/>
      <c r="S6416" s="152"/>
      <c r="T6416" s="153"/>
      <c r="X6416" s="69" t="str">
        <f t="shared" si="204"/>
        <v/>
      </c>
      <c r="Y6416" s="69" t="str">
        <f t="shared" si="205"/>
        <v/>
      </c>
    </row>
    <row r="6417" spans="8:25" x14ac:dyDescent="0.25">
      <c r="H6417" s="155"/>
      <c r="I6417" s="151"/>
      <c r="J6417" s="152"/>
      <c r="K6417" s="153"/>
      <c r="L6417" s="153"/>
      <c r="M6417" s="153"/>
      <c r="N6417" s="153"/>
      <c r="O6417" s="153"/>
      <c r="P6417" s="153"/>
      <c r="Q6417" s="153"/>
      <c r="R6417" s="153"/>
      <c r="S6417" s="152"/>
      <c r="T6417" s="153"/>
      <c r="X6417" s="69" t="str">
        <f t="shared" si="204"/>
        <v/>
      </c>
      <c r="Y6417" s="69" t="str">
        <f t="shared" si="205"/>
        <v/>
      </c>
    </row>
    <row r="6418" spans="8:25" x14ac:dyDescent="0.25">
      <c r="H6418" s="155"/>
      <c r="I6418" s="151"/>
      <c r="J6418" s="152"/>
      <c r="K6418" s="153"/>
      <c r="L6418" s="153"/>
      <c r="M6418" s="153"/>
      <c r="N6418" s="153"/>
      <c r="O6418" s="153"/>
      <c r="P6418" s="153"/>
      <c r="Q6418" s="153"/>
      <c r="R6418" s="153"/>
      <c r="S6418" s="152"/>
      <c r="T6418" s="153"/>
      <c r="X6418" s="69" t="str">
        <f t="shared" si="204"/>
        <v/>
      </c>
      <c r="Y6418" s="69" t="str">
        <f t="shared" si="205"/>
        <v/>
      </c>
    </row>
    <row r="6419" spans="8:25" x14ac:dyDescent="0.25">
      <c r="H6419" s="155"/>
      <c r="I6419" s="151"/>
      <c r="J6419" s="152"/>
      <c r="K6419" s="153"/>
      <c r="L6419" s="153"/>
      <c r="M6419" s="153"/>
      <c r="N6419" s="153"/>
      <c r="O6419" s="153"/>
      <c r="P6419" s="153"/>
      <c r="Q6419" s="153"/>
      <c r="R6419" s="153"/>
      <c r="S6419" s="152"/>
      <c r="T6419" s="153"/>
      <c r="X6419" s="69" t="str">
        <f t="shared" si="204"/>
        <v/>
      </c>
      <c r="Y6419" s="69" t="str">
        <f t="shared" si="205"/>
        <v/>
      </c>
    </row>
    <row r="6420" spans="8:25" x14ac:dyDescent="0.25">
      <c r="H6420" s="155"/>
      <c r="I6420" s="151"/>
      <c r="J6420" s="152"/>
      <c r="K6420" s="153"/>
      <c r="L6420" s="153"/>
      <c r="M6420" s="153"/>
      <c r="N6420" s="153"/>
      <c r="O6420" s="153"/>
      <c r="P6420" s="153"/>
      <c r="Q6420" s="153"/>
      <c r="R6420" s="153"/>
      <c r="S6420" s="152"/>
      <c r="T6420" s="153"/>
      <c r="X6420" s="69" t="str">
        <f t="shared" si="204"/>
        <v/>
      </c>
      <c r="Y6420" s="69" t="str">
        <f t="shared" si="205"/>
        <v/>
      </c>
    </row>
    <row r="6421" spans="8:25" x14ac:dyDescent="0.25">
      <c r="H6421" s="155"/>
      <c r="I6421" s="151"/>
      <c r="J6421" s="152"/>
      <c r="K6421" s="153"/>
      <c r="L6421" s="153"/>
      <c r="M6421" s="153"/>
      <c r="N6421" s="153"/>
      <c r="O6421" s="153"/>
      <c r="P6421" s="153"/>
      <c r="Q6421" s="153"/>
      <c r="R6421" s="153"/>
      <c r="S6421" s="152"/>
      <c r="T6421" s="153"/>
      <c r="X6421" s="69" t="str">
        <f t="shared" si="204"/>
        <v/>
      </c>
      <c r="Y6421" s="69" t="str">
        <f t="shared" si="205"/>
        <v/>
      </c>
    </row>
    <row r="6422" spans="8:25" x14ac:dyDescent="0.25">
      <c r="H6422" s="155"/>
      <c r="I6422" s="151"/>
      <c r="J6422" s="152"/>
      <c r="K6422" s="153"/>
      <c r="L6422" s="153"/>
      <c r="M6422" s="153"/>
      <c r="N6422" s="153"/>
      <c r="O6422" s="153"/>
      <c r="P6422" s="153"/>
      <c r="Q6422" s="153"/>
      <c r="R6422" s="153"/>
      <c r="S6422" s="152"/>
      <c r="T6422" s="153"/>
      <c r="X6422" s="69" t="str">
        <f t="shared" si="204"/>
        <v/>
      </c>
      <c r="Y6422" s="69" t="str">
        <f t="shared" si="205"/>
        <v/>
      </c>
    </row>
    <row r="6423" spans="8:25" x14ac:dyDescent="0.25">
      <c r="H6423" s="155"/>
      <c r="I6423" s="151"/>
      <c r="J6423" s="152"/>
      <c r="K6423" s="153"/>
      <c r="L6423" s="153"/>
      <c r="M6423" s="153"/>
      <c r="N6423" s="153"/>
      <c r="O6423" s="153"/>
      <c r="P6423" s="153"/>
      <c r="Q6423" s="153"/>
      <c r="R6423" s="153"/>
      <c r="S6423" s="152"/>
      <c r="T6423" s="153"/>
      <c r="X6423" s="69" t="str">
        <f t="shared" si="204"/>
        <v/>
      </c>
      <c r="Y6423" s="69" t="str">
        <f t="shared" si="205"/>
        <v/>
      </c>
    </row>
    <row r="6424" spans="8:25" x14ac:dyDescent="0.25">
      <c r="H6424" s="155"/>
      <c r="I6424" s="151"/>
      <c r="J6424" s="152"/>
      <c r="K6424" s="153"/>
      <c r="L6424" s="153"/>
      <c r="M6424" s="153"/>
      <c r="N6424" s="153"/>
      <c r="O6424" s="153"/>
      <c r="P6424" s="153"/>
      <c r="Q6424" s="153"/>
      <c r="R6424" s="153"/>
      <c r="S6424" s="152"/>
      <c r="T6424" s="153"/>
      <c r="X6424" s="69" t="str">
        <f t="shared" si="204"/>
        <v/>
      </c>
      <c r="Y6424" s="69" t="str">
        <f t="shared" si="205"/>
        <v/>
      </c>
    </row>
    <row r="6425" spans="8:25" x14ac:dyDescent="0.25">
      <c r="H6425" s="155"/>
      <c r="I6425" s="151"/>
      <c r="J6425" s="152"/>
      <c r="K6425" s="153"/>
      <c r="L6425" s="153"/>
      <c r="M6425" s="153"/>
      <c r="N6425" s="153"/>
      <c r="O6425" s="153"/>
      <c r="P6425" s="153"/>
      <c r="Q6425" s="153"/>
      <c r="R6425" s="153"/>
      <c r="S6425" s="152"/>
      <c r="T6425" s="153"/>
      <c r="X6425" s="69" t="str">
        <f t="shared" si="204"/>
        <v/>
      </c>
      <c r="Y6425" s="69" t="str">
        <f t="shared" si="205"/>
        <v/>
      </c>
    </row>
    <row r="6426" spans="8:25" x14ac:dyDescent="0.25">
      <c r="H6426" s="155"/>
      <c r="I6426" s="151"/>
      <c r="J6426" s="152"/>
      <c r="K6426" s="153"/>
      <c r="L6426" s="153"/>
      <c r="M6426" s="153"/>
      <c r="N6426" s="153"/>
      <c r="O6426" s="153"/>
      <c r="P6426" s="153"/>
      <c r="Q6426" s="153"/>
      <c r="R6426" s="153"/>
      <c r="S6426" s="152"/>
      <c r="T6426" s="153"/>
      <c r="X6426" s="69" t="str">
        <f t="shared" si="204"/>
        <v/>
      </c>
      <c r="Y6426" s="69" t="str">
        <f t="shared" si="205"/>
        <v/>
      </c>
    </row>
    <row r="6427" spans="8:25" x14ac:dyDescent="0.25">
      <c r="H6427" s="155"/>
      <c r="I6427" s="151"/>
      <c r="J6427" s="152"/>
      <c r="K6427" s="153"/>
      <c r="L6427" s="153"/>
      <c r="M6427" s="153"/>
      <c r="N6427" s="153"/>
      <c r="O6427" s="153"/>
      <c r="P6427" s="153"/>
      <c r="Q6427" s="153"/>
      <c r="R6427" s="153"/>
      <c r="S6427" s="152"/>
      <c r="T6427" s="153"/>
      <c r="X6427" s="69" t="str">
        <f t="shared" si="204"/>
        <v/>
      </c>
      <c r="Y6427" s="69" t="str">
        <f t="shared" si="205"/>
        <v/>
      </c>
    </row>
    <row r="6428" spans="8:25" x14ac:dyDescent="0.25">
      <c r="H6428" s="155"/>
      <c r="I6428" s="151"/>
      <c r="J6428" s="152"/>
      <c r="K6428" s="153"/>
      <c r="L6428" s="153"/>
      <c r="M6428" s="153"/>
      <c r="N6428" s="153"/>
      <c r="O6428" s="153"/>
      <c r="P6428" s="153"/>
      <c r="Q6428" s="153"/>
      <c r="R6428" s="153"/>
      <c r="S6428" s="152"/>
      <c r="T6428" s="153"/>
      <c r="X6428" s="69" t="str">
        <f t="shared" si="204"/>
        <v/>
      </c>
      <c r="Y6428" s="69" t="str">
        <f t="shared" si="205"/>
        <v/>
      </c>
    </row>
    <row r="6429" spans="8:25" x14ac:dyDescent="0.25">
      <c r="H6429" s="155"/>
      <c r="I6429" s="151"/>
      <c r="J6429" s="152"/>
      <c r="K6429" s="153"/>
      <c r="L6429" s="153"/>
      <c r="M6429" s="153"/>
      <c r="N6429" s="153"/>
      <c r="O6429" s="153"/>
      <c r="P6429" s="153"/>
      <c r="Q6429" s="153"/>
      <c r="R6429" s="153"/>
      <c r="S6429" s="152"/>
      <c r="T6429" s="153"/>
      <c r="X6429" s="69" t="str">
        <f t="shared" si="204"/>
        <v/>
      </c>
      <c r="Y6429" s="69" t="str">
        <f t="shared" si="205"/>
        <v/>
      </c>
    </row>
    <row r="6430" spans="8:25" x14ac:dyDescent="0.25">
      <c r="H6430" s="155"/>
      <c r="I6430" s="151"/>
      <c r="J6430" s="152"/>
      <c r="K6430" s="153"/>
      <c r="L6430" s="153"/>
      <c r="M6430" s="153"/>
      <c r="N6430" s="153"/>
      <c r="O6430" s="153"/>
      <c r="P6430" s="153"/>
      <c r="Q6430" s="153"/>
      <c r="R6430" s="153"/>
      <c r="S6430" s="152"/>
      <c r="T6430" s="153"/>
      <c r="X6430" s="69" t="str">
        <f t="shared" si="204"/>
        <v/>
      </c>
      <c r="Y6430" s="69" t="str">
        <f t="shared" si="205"/>
        <v/>
      </c>
    </row>
    <row r="6431" spans="8:25" x14ac:dyDescent="0.25">
      <c r="H6431" s="155"/>
      <c r="I6431" s="151"/>
      <c r="J6431" s="152"/>
      <c r="K6431" s="153"/>
      <c r="L6431" s="153"/>
      <c r="M6431" s="153"/>
      <c r="N6431" s="153"/>
      <c r="O6431" s="153"/>
      <c r="P6431" s="153"/>
      <c r="Q6431" s="153"/>
      <c r="R6431" s="153"/>
      <c r="S6431" s="152"/>
      <c r="T6431" s="153"/>
      <c r="X6431" s="69" t="str">
        <f t="shared" si="204"/>
        <v/>
      </c>
      <c r="Y6431" s="69" t="str">
        <f t="shared" si="205"/>
        <v/>
      </c>
    </row>
    <row r="6432" spans="8:25" x14ac:dyDescent="0.25">
      <c r="H6432" s="155"/>
      <c r="I6432" s="151"/>
      <c r="J6432" s="152"/>
      <c r="K6432" s="153"/>
      <c r="L6432" s="153"/>
      <c r="M6432" s="153"/>
      <c r="N6432" s="153"/>
      <c r="O6432" s="153"/>
      <c r="P6432" s="153"/>
      <c r="Q6432" s="153"/>
      <c r="R6432" s="153"/>
      <c r="S6432" s="152"/>
      <c r="T6432" s="153"/>
      <c r="X6432" s="69" t="str">
        <f t="shared" si="204"/>
        <v/>
      </c>
      <c r="Y6432" s="69" t="str">
        <f t="shared" si="205"/>
        <v/>
      </c>
    </row>
    <row r="6433" spans="8:25" x14ac:dyDescent="0.25">
      <c r="H6433" s="155"/>
      <c r="I6433" s="151"/>
      <c r="J6433" s="152"/>
      <c r="K6433" s="153"/>
      <c r="L6433" s="153"/>
      <c r="M6433" s="153"/>
      <c r="N6433" s="153"/>
      <c r="O6433" s="153"/>
      <c r="P6433" s="153"/>
      <c r="Q6433" s="153"/>
      <c r="R6433" s="153"/>
      <c r="S6433" s="152"/>
      <c r="T6433" s="153"/>
      <c r="X6433" s="69" t="str">
        <f t="shared" si="204"/>
        <v/>
      </c>
      <c r="Y6433" s="69" t="str">
        <f t="shared" si="205"/>
        <v/>
      </c>
    </row>
    <row r="6434" spans="8:25" x14ac:dyDescent="0.25">
      <c r="H6434" s="155"/>
      <c r="I6434" s="151"/>
      <c r="J6434" s="152"/>
      <c r="K6434" s="153"/>
      <c r="L6434" s="153"/>
      <c r="M6434" s="153"/>
      <c r="N6434" s="153"/>
      <c r="O6434" s="153"/>
      <c r="P6434" s="153"/>
      <c r="Q6434" s="153"/>
      <c r="R6434" s="153"/>
      <c r="S6434" s="152"/>
      <c r="T6434" s="153"/>
      <c r="X6434" s="69" t="str">
        <f t="shared" si="204"/>
        <v/>
      </c>
      <c r="Y6434" s="69" t="str">
        <f t="shared" si="205"/>
        <v/>
      </c>
    </row>
    <row r="6435" spans="8:25" x14ac:dyDescent="0.25">
      <c r="H6435" s="155"/>
      <c r="I6435" s="151"/>
      <c r="J6435" s="152"/>
      <c r="K6435" s="153"/>
      <c r="L6435" s="153"/>
      <c r="M6435" s="153"/>
      <c r="N6435" s="153"/>
      <c r="O6435" s="153"/>
      <c r="P6435" s="153"/>
      <c r="Q6435" s="153"/>
      <c r="R6435" s="153"/>
      <c r="S6435" s="152"/>
      <c r="T6435" s="153"/>
      <c r="X6435" s="69" t="str">
        <f t="shared" si="204"/>
        <v/>
      </c>
      <c r="Y6435" s="69" t="str">
        <f t="shared" si="205"/>
        <v/>
      </c>
    </row>
    <row r="6436" spans="8:25" x14ac:dyDescent="0.25">
      <c r="H6436" s="155"/>
      <c r="I6436" s="151"/>
      <c r="J6436" s="152"/>
      <c r="K6436" s="153"/>
      <c r="L6436" s="153"/>
      <c r="M6436" s="153"/>
      <c r="N6436" s="153"/>
      <c r="O6436" s="153"/>
      <c r="P6436" s="153"/>
      <c r="Q6436" s="153"/>
      <c r="R6436" s="153"/>
      <c r="S6436" s="152"/>
      <c r="T6436" s="153"/>
      <c r="X6436" s="69" t="str">
        <f t="shared" si="204"/>
        <v/>
      </c>
      <c r="Y6436" s="69" t="str">
        <f t="shared" si="205"/>
        <v/>
      </c>
    </row>
    <row r="6437" spans="8:25" x14ac:dyDescent="0.25">
      <c r="H6437" s="155"/>
      <c r="I6437" s="151"/>
      <c r="J6437" s="152"/>
      <c r="K6437" s="153"/>
      <c r="L6437" s="153"/>
      <c r="M6437" s="153"/>
      <c r="N6437" s="153"/>
      <c r="O6437" s="153"/>
      <c r="P6437" s="153"/>
      <c r="Q6437" s="153"/>
      <c r="R6437" s="153"/>
      <c r="S6437" s="152"/>
      <c r="T6437" s="153"/>
      <c r="X6437" s="69" t="str">
        <f t="shared" si="204"/>
        <v/>
      </c>
      <c r="Y6437" s="69" t="str">
        <f t="shared" si="205"/>
        <v/>
      </c>
    </row>
    <row r="6438" spans="8:25" x14ac:dyDescent="0.25">
      <c r="H6438" s="155"/>
      <c r="I6438" s="151"/>
      <c r="J6438" s="152"/>
      <c r="K6438" s="153"/>
      <c r="L6438" s="153"/>
      <c r="M6438" s="153"/>
      <c r="N6438" s="153"/>
      <c r="O6438" s="153"/>
      <c r="P6438" s="153"/>
      <c r="Q6438" s="153"/>
      <c r="R6438" s="153"/>
      <c r="S6438" s="152"/>
      <c r="T6438" s="153"/>
      <c r="X6438" s="69" t="str">
        <f t="shared" si="204"/>
        <v/>
      </c>
      <c r="Y6438" s="69" t="str">
        <f t="shared" si="205"/>
        <v/>
      </c>
    </row>
    <row r="6439" spans="8:25" x14ac:dyDescent="0.25">
      <c r="H6439" s="155"/>
      <c r="I6439" s="151"/>
      <c r="J6439" s="152"/>
      <c r="K6439" s="153"/>
      <c r="L6439" s="153"/>
      <c r="M6439" s="153"/>
      <c r="N6439" s="153"/>
      <c r="O6439" s="153"/>
      <c r="P6439" s="153"/>
      <c r="Q6439" s="153"/>
      <c r="R6439" s="153"/>
      <c r="S6439" s="152"/>
      <c r="T6439" s="153"/>
      <c r="X6439" s="69" t="str">
        <f t="shared" si="204"/>
        <v/>
      </c>
      <c r="Y6439" s="69" t="str">
        <f t="shared" si="205"/>
        <v/>
      </c>
    </row>
    <row r="6440" spans="8:25" x14ac:dyDescent="0.25">
      <c r="H6440" s="155"/>
      <c r="I6440" s="151"/>
      <c r="J6440" s="152"/>
      <c r="K6440" s="153"/>
      <c r="L6440" s="153"/>
      <c r="M6440" s="153"/>
      <c r="N6440" s="153"/>
      <c r="O6440" s="153"/>
      <c r="P6440" s="153"/>
      <c r="Q6440" s="153"/>
      <c r="R6440" s="153"/>
      <c r="S6440" s="152"/>
      <c r="T6440" s="153"/>
      <c r="X6440" s="69" t="str">
        <f t="shared" si="204"/>
        <v/>
      </c>
      <c r="Y6440" s="69" t="str">
        <f t="shared" si="205"/>
        <v/>
      </c>
    </row>
    <row r="6441" spans="8:25" x14ac:dyDescent="0.25">
      <c r="H6441" s="155"/>
      <c r="I6441" s="151"/>
      <c r="J6441" s="152"/>
      <c r="K6441" s="153"/>
      <c r="L6441" s="153"/>
      <c r="M6441" s="153"/>
      <c r="N6441" s="153"/>
      <c r="O6441" s="153"/>
      <c r="P6441" s="153"/>
      <c r="Q6441" s="153"/>
      <c r="R6441" s="153"/>
      <c r="S6441" s="152"/>
      <c r="T6441" s="153"/>
      <c r="X6441" s="69" t="str">
        <f t="shared" si="204"/>
        <v/>
      </c>
      <c r="Y6441" s="69" t="str">
        <f t="shared" si="205"/>
        <v/>
      </c>
    </row>
    <row r="6442" spans="8:25" x14ac:dyDescent="0.25">
      <c r="H6442" s="155"/>
      <c r="I6442" s="151"/>
      <c r="J6442" s="152"/>
      <c r="K6442" s="153"/>
      <c r="L6442" s="153"/>
      <c r="M6442" s="153"/>
      <c r="N6442" s="153"/>
      <c r="O6442" s="153"/>
      <c r="P6442" s="153"/>
      <c r="Q6442" s="153"/>
      <c r="R6442" s="153"/>
      <c r="S6442" s="152"/>
      <c r="T6442" s="153"/>
      <c r="X6442" s="69" t="str">
        <f t="shared" si="204"/>
        <v/>
      </c>
      <c r="Y6442" s="69" t="str">
        <f t="shared" si="205"/>
        <v/>
      </c>
    </row>
    <row r="6443" spans="8:25" x14ac:dyDescent="0.25">
      <c r="H6443" s="155"/>
      <c r="I6443" s="151"/>
      <c r="J6443" s="152"/>
      <c r="K6443" s="153"/>
      <c r="L6443" s="153"/>
      <c r="M6443" s="153"/>
      <c r="N6443" s="153"/>
      <c r="O6443" s="153"/>
      <c r="P6443" s="153"/>
      <c r="Q6443" s="153"/>
      <c r="R6443" s="153"/>
      <c r="S6443" s="152"/>
      <c r="T6443" s="153"/>
      <c r="X6443" s="69" t="str">
        <f t="shared" si="204"/>
        <v/>
      </c>
      <c r="Y6443" s="69" t="str">
        <f t="shared" si="205"/>
        <v/>
      </c>
    </row>
    <row r="6444" spans="8:25" x14ac:dyDescent="0.25">
      <c r="H6444" s="155"/>
      <c r="I6444" s="151"/>
      <c r="J6444" s="152"/>
      <c r="K6444" s="153"/>
      <c r="L6444" s="153"/>
      <c r="M6444" s="153"/>
      <c r="N6444" s="153"/>
      <c r="O6444" s="153"/>
      <c r="P6444" s="153"/>
      <c r="Q6444" s="153"/>
      <c r="R6444" s="153"/>
      <c r="S6444" s="152"/>
      <c r="T6444" s="153"/>
      <c r="X6444" s="69" t="str">
        <f t="shared" si="204"/>
        <v/>
      </c>
      <c r="Y6444" s="69" t="str">
        <f t="shared" si="205"/>
        <v/>
      </c>
    </row>
    <row r="6445" spans="8:25" x14ac:dyDescent="0.25">
      <c r="H6445" s="155"/>
      <c r="I6445" s="151"/>
      <c r="J6445" s="152"/>
      <c r="K6445" s="153"/>
      <c r="L6445" s="153"/>
      <c r="M6445" s="153"/>
      <c r="N6445" s="153"/>
      <c r="O6445" s="153"/>
      <c r="P6445" s="153"/>
      <c r="Q6445" s="153"/>
      <c r="R6445" s="153"/>
      <c r="S6445" s="152"/>
      <c r="T6445" s="153"/>
      <c r="X6445" s="69" t="str">
        <f t="shared" si="204"/>
        <v/>
      </c>
      <c r="Y6445" s="69" t="str">
        <f t="shared" si="205"/>
        <v/>
      </c>
    </row>
    <row r="6446" spans="8:25" x14ac:dyDescent="0.25">
      <c r="H6446" s="155"/>
      <c r="I6446" s="151"/>
      <c r="J6446" s="152"/>
      <c r="K6446" s="153"/>
      <c r="L6446" s="153"/>
      <c r="M6446" s="153"/>
      <c r="N6446" s="153"/>
      <c r="O6446" s="153"/>
      <c r="P6446" s="153"/>
      <c r="Q6446" s="153"/>
      <c r="R6446" s="153"/>
      <c r="S6446" s="152"/>
      <c r="T6446" s="153"/>
      <c r="X6446" s="69" t="str">
        <f t="shared" si="204"/>
        <v/>
      </c>
      <c r="Y6446" s="69" t="str">
        <f t="shared" si="205"/>
        <v/>
      </c>
    </row>
    <row r="6447" spans="8:25" x14ac:dyDescent="0.25">
      <c r="H6447" s="155"/>
      <c r="I6447" s="151"/>
      <c r="J6447" s="152"/>
      <c r="K6447" s="153"/>
      <c r="L6447" s="153"/>
      <c r="M6447" s="153"/>
      <c r="N6447" s="153"/>
      <c r="O6447" s="153"/>
      <c r="P6447" s="153"/>
      <c r="Q6447" s="153"/>
      <c r="R6447" s="153"/>
      <c r="S6447" s="152"/>
      <c r="T6447" s="153"/>
      <c r="X6447" s="69" t="str">
        <f t="shared" si="204"/>
        <v/>
      </c>
      <c r="Y6447" s="69" t="str">
        <f t="shared" si="205"/>
        <v/>
      </c>
    </row>
    <row r="6448" spans="8:25" x14ac:dyDescent="0.25">
      <c r="H6448" s="155"/>
      <c r="I6448" s="151"/>
      <c r="J6448" s="152"/>
      <c r="K6448" s="153"/>
      <c r="L6448" s="153"/>
      <c r="M6448" s="153"/>
      <c r="N6448" s="153"/>
      <c r="O6448" s="153"/>
      <c r="P6448" s="153"/>
      <c r="Q6448" s="153"/>
      <c r="R6448" s="153"/>
      <c r="S6448" s="152"/>
      <c r="T6448" s="153"/>
      <c r="X6448" s="69" t="str">
        <f t="shared" si="204"/>
        <v/>
      </c>
      <c r="Y6448" s="69" t="str">
        <f t="shared" si="205"/>
        <v/>
      </c>
    </row>
    <row r="6449" spans="8:25" x14ac:dyDescent="0.25">
      <c r="H6449" s="155"/>
      <c r="I6449" s="151"/>
      <c r="J6449" s="152"/>
      <c r="K6449" s="153"/>
      <c r="L6449" s="153"/>
      <c r="M6449" s="153"/>
      <c r="N6449" s="153"/>
      <c r="O6449" s="153"/>
      <c r="P6449" s="153"/>
      <c r="Q6449" s="153"/>
      <c r="R6449" s="153"/>
      <c r="S6449" s="152"/>
      <c r="T6449" s="153"/>
      <c r="X6449" s="69" t="str">
        <f t="shared" si="204"/>
        <v/>
      </c>
      <c r="Y6449" s="69" t="str">
        <f t="shared" si="205"/>
        <v/>
      </c>
    </row>
    <row r="6450" spans="8:25" x14ac:dyDescent="0.25">
      <c r="H6450" s="155"/>
      <c r="I6450" s="151"/>
      <c r="J6450" s="152"/>
      <c r="K6450" s="153"/>
      <c r="L6450" s="153"/>
      <c r="M6450" s="153"/>
      <c r="N6450" s="153"/>
      <c r="O6450" s="153"/>
      <c r="P6450" s="153"/>
      <c r="Q6450" s="153"/>
      <c r="R6450" s="153"/>
      <c r="S6450" s="152"/>
      <c r="T6450" s="153"/>
      <c r="X6450" s="69" t="str">
        <f t="shared" si="204"/>
        <v/>
      </c>
      <c r="Y6450" s="69" t="str">
        <f t="shared" si="205"/>
        <v/>
      </c>
    </row>
    <row r="6451" spans="8:25" x14ac:dyDescent="0.25">
      <c r="H6451" s="155"/>
      <c r="I6451" s="151"/>
      <c r="J6451" s="152"/>
      <c r="K6451" s="153"/>
      <c r="L6451" s="153"/>
      <c r="M6451" s="153"/>
      <c r="N6451" s="153"/>
      <c r="O6451" s="153"/>
      <c r="P6451" s="153"/>
      <c r="Q6451" s="153"/>
      <c r="R6451" s="153"/>
      <c r="S6451" s="152"/>
      <c r="T6451" s="153"/>
      <c r="X6451" s="69" t="str">
        <f t="shared" si="204"/>
        <v/>
      </c>
      <c r="Y6451" s="69" t="str">
        <f t="shared" si="205"/>
        <v/>
      </c>
    </row>
    <row r="6452" spans="8:25" x14ac:dyDescent="0.25">
      <c r="H6452" s="155"/>
      <c r="I6452" s="151"/>
      <c r="J6452" s="152"/>
      <c r="K6452" s="153"/>
      <c r="L6452" s="153"/>
      <c r="M6452" s="153"/>
      <c r="N6452" s="153"/>
      <c r="O6452" s="153"/>
      <c r="P6452" s="153"/>
      <c r="Q6452" s="153"/>
      <c r="R6452" s="153"/>
      <c r="S6452" s="152"/>
      <c r="T6452" s="153"/>
      <c r="X6452" s="69" t="str">
        <f t="shared" si="204"/>
        <v/>
      </c>
      <c r="Y6452" s="69" t="str">
        <f t="shared" si="205"/>
        <v/>
      </c>
    </row>
    <row r="6453" spans="8:25" x14ac:dyDescent="0.25">
      <c r="H6453" s="155"/>
      <c r="I6453" s="151"/>
      <c r="J6453" s="152"/>
      <c r="K6453" s="153"/>
      <c r="L6453" s="153"/>
      <c r="M6453" s="153"/>
      <c r="N6453" s="153"/>
      <c r="O6453" s="153"/>
      <c r="P6453" s="153"/>
      <c r="Q6453" s="153"/>
      <c r="R6453" s="153"/>
      <c r="S6453" s="152"/>
      <c r="T6453" s="153"/>
      <c r="X6453" s="69" t="str">
        <f t="shared" si="204"/>
        <v/>
      </c>
      <c r="Y6453" s="69" t="str">
        <f t="shared" si="205"/>
        <v/>
      </c>
    </row>
    <row r="6454" spans="8:25" x14ac:dyDescent="0.25">
      <c r="H6454" s="155"/>
      <c r="I6454" s="151"/>
      <c r="J6454" s="152"/>
      <c r="K6454" s="153"/>
      <c r="L6454" s="153"/>
      <c r="M6454" s="153"/>
      <c r="N6454" s="153"/>
      <c r="O6454" s="153"/>
      <c r="P6454" s="153"/>
      <c r="Q6454" s="153"/>
      <c r="R6454" s="153"/>
      <c r="S6454" s="152"/>
      <c r="T6454" s="153"/>
      <c r="X6454" s="69" t="str">
        <f t="shared" si="204"/>
        <v/>
      </c>
      <c r="Y6454" s="69" t="str">
        <f t="shared" si="205"/>
        <v/>
      </c>
    </row>
    <row r="6455" spans="8:25" x14ac:dyDescent="0.25">
      <c r="H6455" s="155"/>
      <c r="I6455" s="151"/>
      <c r="J6455" s="152"/>
      <c r="K6455" s="153"/>
      <c r="L6455" s="153"/>
      <c r="M6455" s="153"/>
      <c r="N6455" s="153"/>
      <c r="O6455" s="153"/>
      <c r="P6455" s="153"/>
      <c r="Q6455" s="153"/>
      <c r="R6455" s="153"/>
      <c r="S6455" s="152"/>
      <c r="T6455" s="153"/>
      <c r="X6455" s="69" t="str">
        <f t="shared" si="204"/>
        <v/>
      </c>
      <c r="Y6455" s="69" t="str">
        <f t="shared" si="205"/>
        <v/>
      </c>
    </row>
    <row r="6456" spans="8:25" x14ac:dyDescent="0.25">
      <c r="H6456" s="155"/>
      <c r="I6456" s="151"/>
      <c r="J6456" s="152"/>
      <c r="K6456" s="153"/>
      <c r="L6456" s="153"/>
      <c r="M6456" s="153"/>
      <c r="N6456" s="153"/>
      <c r="O6456" s="153"/>
      <c r="P6456" s="153"/>
      <c r="Q6456" s="153"/>
      <c r="R6456" s="153"/>
      <c r="S6456" s="152"/>
      <c r="T6456" s="153"/>
      <c r="X6456" s="69" t="str">
        <f t="shared" si="204"/>
        <v/>
      </c>
      <c r="Y6456" s="69" t="str">
        <f t="shared" si="205"/>
        <v/>
      </c>
    </row>
    <row r="6457" spans="8:25" x14ac:dyDescent="0.25">
      <c r="H6457" s="155"/>
      <c r="I6457" s="151"/>
      <c r="J6457" s="152"/>
      <c r="K6457" s="153"/>
      <c r="L6457" s="153"/>
      <c r="M6457" s="153"/>
      <c r="N6457" s="153"/>
      <c r="O6457" s="153"/>
      <c r="P6457" s="153"/>
      <c r="Q6457" s="153"/>
      <c r="R6457" s="153"/>
      <c r="S6457" s="152"/>
      <c r="T6457" s="153"/>
      <c r="X6457" s="69" t="str">
        <f t="shared" si="204"/>
        <v/>
      </c>
      <c r="Y6457" s="69" t="str">
        <f t="shared" si="205"/>
        <v/>
      </c>
    </row>
    <row r="6458" spans="8:25" x14ac:dyDescent="0.25">
      <c r="H6458" s="155"/>
      <c r="I6458" s="151"/>
      <c r="J6458" s="152"/>
      <c r="K6458" s="153"/>
      <c r="L6458" s="153"/>
      <c r="M6458" s="153"/>
      <c r="N6458" s="153"/>
      <c r="O6458" s="153"/>
      <c r="P6458" s="153"/>
      <c r="Q6458" s="153"/>
      <c r="R6458" s="153"/>
      <c r="S6458" s="152"/>
      <c r="T6458" s="153"/>
      <c r="X6458" s="69" t="str">
        <f t="shared" si="204"/>
        <v/>
      </c>
      <c r="Y6458" s="69" t="str">
        <f t="shared" si="205"/>
        <v/>
      </c>
    </row>
    <row r="6459" spans="8:25" x14ac:dyDescent="0.25">
      <c r="H6459" s="155"/>
      <c r="I6459" s="151"/>
      <c r="J6459" s="152"/>
      <c r="K6459" s="153"/>
      <c r="L6459" s="153"/>
      <c r="M6459" s="153"/>
      <c r="N6459" s="153"/>
      <c r="O6459" s="153"/>
      <c r="P6459" s="153"/>
      <c r="Q6459" s="153"/>
      <c r="R6459" s="153"/>
      <c r="S6459" s="152"/>
      <c r="T6459" s="153"/>
      <c r="X6459" s="69" t="str">
        <f t="shared" si="204"/>
        <v/>
      </c>
      <c r="Y6459" s="69" t="str">
        <f t="shared" si="205"/>
        <v/>
      </c>
    </row>
    <row r="6460" spans="8:25" x14ac:dyDescent="0.25">
      <c r="H6460" s="155"/>
      <c r="I6460" s="151"/>
      <c r="J6460" s="152"/>
      <c r="K6460" s="153"/>
      <c r="L6460" s="153"/>
      <c r="M6460" s="153"/>
      <c r="N6460" s="153"/>
      <c r="O6460" s="153"/>
      <c r="P6460" s="153"/>
      <c r="Q6460" s="153"/>
      <c r="R6460" s="153"/>
      <c r="S6460" s="152"/>
      <c r="T6460" s="153"/>
      <c r="X6460" s="69" t="str">
        <f t="shared" si="204"/>
        <v/>
      </c>
      <c r="Y6460" s="69" t="str">
        <f t="shared" si="205"/>
        <v/>
      </c>
    </row>
    <row r="6461" spans="8:25" x14ac:dyDescent="0.25">
      <c r="H6461" s="155"/>
      <c r="I6461" s="151"/>
      <c r="J6461" s="152"/>
      <c r="K6461" s="153"/>
      <c r="L6461" s="153"/>
      <c r="M6461" s="153"/>
      <c r="N6461" s="153"/>
      <c r="O6461" s="153"/>
      <c r="P6461" s="153"/>
      <c r="Q6461" s="153"/>
      <c r="R6461" s="153"/>
      <c r="S6461" s="152"/>
      <c r="T6461" s="153"/>
      <c r="X6461" s="69" t="str">
        <f t="shared" si="204"/>
        <v/>
      </c>
      <c r="Y6461" s="69" t="str">
        <f t="shared" si="205"/>
        <v/>
      </c>
    </row>
    <row r="6462" spans="8:25" x14ac:dyDescent="0.25">
      <c r="H6462" s="155"/>
      <c r="I6462" s="151"/>
      <c r="J6462" s="152"/>
      <c r="K6462" s="153"/>
      <c r="L6462" s="153"/>
      <c r="M6462" s="153"/>
      <c r="N6462" s="153"/>
      <c r="O6462" s="153"/>
      <c r="P6462" s="153"/>
      <c r="Q6462" s="153"/>
      <c r="R6462" s="153"/>
      <c r="S6462" s="152"/>
      <c r="T6462" s="153"/>
      <c r="X6462" s="69" t="str">
        <f t="shared" si="204"/>
        <v/>
      </c>
      <c r="Y6462" s="69" t="str">
        <f t="shared" si="205"/>
        <v/>
      </c>
    </row>
    <row r="6463" spans="8:25" x14ac:dyDescent="0.25">
      <c r="H6463" s="155"/>
      <c r="I6463" s="151"/>
      <c r="J6463" s="152"/>
      <c r="K6463" s="153"/>
      <c r="L6463" s="153"/>
      <c r="M6463" s="153"/>
      <c r="N6463" s="153"/>
      <c r="O6463" s="153"/>
      <c r="P6463" s="153"/>
      <c r="Q6463" s="153"/>
      <c r="R6463" s="153"/>
      <c r="S6463" s="152"/>
      <c r="T6463" s="153"/>
      <c r="X6463" s="69" t="str">
        <f t="shared" si="204"/>
        <v/>
      </c>
      <c r="Y6463" s="69" t="str">
        <f t="shared" si="205"/>
        <v/>
      </c>
    </row>
    <row r="6464" spans="8:25" x14ac:dyDescent="0.25">
      <c r="H6464" s="155"/>
      <c r="I6464" s="151"/>
      <c r="J6464" s="152"/>
      <c r="K6464" s="153"/>
      <c r="L6464" s="153"/>
      <c r="M6464" s="153"/>
      <c r="N6464" s="153"/>
      <c r="O6464" s="153"/>
      <c r="P6464" s="153"/>
      <c r="Q6464" s="153"/>
      <c r="R6464" s="153"/>
      <c r="S6464" s="152"/>
      <c r="T6464" s="153"/>
      <c r="X6464" s="69" t="str">
        <f t="shared" si="204"/>
        <v/>
      </c>
      <c r="Y6464" s="69" t="str">
        <f t="shared" si="205"/>
        <v/>
      </c>
    </row>
    <row r="6465" spans="8:25" x14ac:dyDescent="0.25">
      <c r="H6465" s="155"/>
      <c r="I6465" s="151"/>
      <c r="J6465" s="152"/>
      <c r="K6465" s="153"/>
      <c r="L6465" s="153"/>
      <c r="M6465" s="153"/>
      <c r="N6465" s="153"/>
      <c r="O6465" s="153"/>
      <c r="P6465" s="153"/>
      <c r="Q6465" s="153"/>
      <c r="R6465" s="153"/>
      <c r="S6465" s="152"/>
      <c r="T6465" s="153"/>
      <c r="X6465" s="69" t="str">
        <f t="shared" si="204"/>
        <v/>
      </c>
      <c r="Y6465" s="69" t="str">
        <f t="shared" si="205"/>
        <v/>
      </c>
    </row>
    <row r="6466" spans="8:25" x14ac:dyDescent="0.25">
      <c r="H6466" s="155"/>
      <c r="I6466" s="151"/>
      <c r="J6466" s="152"/>
      <c r="K6466" s="153"/>
      <c r="L6466" s="153"/>
      <c r="M6466" s="153"/>
      <c r="N6466" s="153"/>
      <c r="O6466" s="153"/>
      <c r="P6466" s="153"/>
      <c r="Q6466" s="153"/>
      <c r="R6466" s="153"/>
      <c r="S6466" s="152"/>
      <c r="T6466" s="153"/>
      <c r="X6466" s="69" t="str">
        <f t="shared" ref="X6466:X6529" si="206">IF(W6466&lt;&gt;"",W6466-I6466,"")</f>
        <v/>
      </c>
      <c r="Y6466" s="69" t="str">
        <f t="shared" si="205"/>
        <v/>
      </c>
    </row>
    <row r="6467" spans="8:25" x14ac:dyDescent="0.25">
      <c r="H6467" s="155"/>
      <c r="I6467" s="151"/>
      <c r="J6467" s="152"/>
      <c r="K6467" s="153"/>
      <c r="L6467" s="153"/>
      <c r="M6467" s="153"/>
      <c r="N6467" s="153"/>
      <c r="O6467" s="153"/>
      <c r="P6467" s="153"/>
      <c r="Q6467" s="153"/>
      <c r="R6467" s="153"/>
      <c r="S6467" s="152"/>
      <c r="T6467" s="153"/>
      <c r="X6467" s="69" t="str">
        <f t="shared" si="206"/>
        <v/>
      </c>
      <c r="Y6467" s="69" t="str">
        <f t="shared" ref="Y6467:Y6530" si="207">IF(X6467&lt;&gt;"",IF(X6467&lt;365,"&lt; 1 year",IF(X6467&lt;730,"1-2",IF(X6467&lt;1095,"2-3",IF(X6467&lt;1460,"3-4",IF(X6467&lt;1825,"4-5","5+"))))),"")</f>
        <v/>
      </c>
    </row>
    <row r="6468" spans="8:25" x14ac:dyDescent="0.25">
      <c r="H6468" s="155"/>
      <c r="I6468" s="151"/>
      <c r="J6468" s="152"/>
      <c r="K6468" s="153"/>
      <c r="L6468" s="153"/>
      <c r="M6468" s="153"/>
      <c r="N6468" s="153"/>
      <c r="O6468" s="153"/>
      <c r="P6468" s="153"/>
      <c r="Q6468" s="153"/>
      <c r="R6468" s="153"/>
      <c r="S6468" s="152"/>
      <c r="T6468" s="153"/>
      <c r="X6468" s="69" t="str">
        <f t="shared" si="206"/>
        <v/>
      </c>
      <c r="Y6468" s="69" t="str">
        <f t="shared" si="207"/>
        <v/>
      </c>
    </row>
    <row r="6469" spans="8:25" x14ac:dyDescent="0.25">
      <c r="H6469" s="155"/>
      <c r="I6469" s="151"/>
      <c r="J6469" s="152"/>
      <c r="K6469" s="153"/>
      <c r="L6469" s="153"/>
      <c r="M6469" s="153"/>
      <c r="N6469" s="153"/>
      <c r="O6469" s="153"/>
      <c r="P6469" s="153"/>
      <c r="Q6469" s="153"/>
      <c r="R6469" s="153"/>
      <c r="S6469" s="152"/>
      <c r="T6469" s="153"/>
      <c r="X6469" s="69" t="str">
        <f t="shared" si="206"/>
        <v/>
      </c>
      <c r="Y6469" s="69" t="str">
        <f t="shared" si="207"/>
        <v/>
      </c>
    </row>
    <row r="6470" spans="8:25" x14ac:dyDescent="0.25">
      <c r="H6470" s="155"/>
      <c r="I6470" s="151"/>
      <c r="J6470" s="152"/>
      <c r="K6470" s="153"/>
      <c r="L6470" s="153"/>
      <c r="M6470" s="153"/>
      <c r="N6470" s="153"/>
      <c r="O6470" s="153"/>
      <c r="P6470" s="153"/>
      <c r="Q6470" s="153"/>
      <c r="R6470" s="153"/>
      <c r="S6470" s="152"/>
      <c r="T6470" s="153"/>
      <c r="X6470" s="69" t="str">
        <f t="shared" si="206"/>
        <v/>
      </c>
      <c r="Y6470" s="69" t="str">
        <f t="shared" si="207"/>
        <v/>
      </c>
    </row>
    <row r="6471" spans="8:25" x14ac:dyDescent="0.25">
      <c r="H6471" s="155"/>
      <c r="I6471" s="151"/>
      <c r="J6471" s="152"/>
      <c r="K6471" s="153"/>
      <c r="L6471" s="153"/>
      <c r="M6471" s="153"/>
      <c r="N6471" s="153"/>
      <c r="O6471" s="153"/>
      <c r="P6471" s="153"/>
      <c r="Q6471" s="153"/>
      <c r="R6471" s="153"/>
      <c r="S6471" s="152"/>
      <c r="T6471" s="153"/>
      <c r="X6471" s="69" t="str">
        <f t="shared" si="206"/>
        <v/>
      </c>
      <c r="Y6471" s="69" t="str">
        <f t="shared" si="207"/>
        <v/>
      </c>
    </row>
    <row r="6472" spans="8:25" x14ac:dyDescent="0.25">
      <c r="H6472" s="155"/>
      <c r="I6472" s="151"/>
      <c r="J6472" s="152"/>
      <c r="K6472" s="153"/>
      <c r="L6472" s="153"/>
      <c r="M6472" s="153"/>
      <c r="N6472" s="153"/>
      <c r="O6472" s="153"/>
      <c r="P6472" s="153"/>
      <c r="Q6472" s="153"/>
      <c r="R6472" s="153"/>
      <c r="S6472" s="152"/>
      <c r="T6472" s="153"/>
      <c r="X6472" s="69" t="str">
        <f t="shared" si="206"/>
        <v/>
      </c>
      <c r="Y6472" s="69" t="str">
        <f t="shared" si="207"/>
        <v/>
      </c>
    </row>
    <row r="6473" spans="8:25" x14ac:dyDescent="0.25">
      <c r="H6473" s="155"/>
      <c r="I6473" s="151"/>
      <c r="J6473" s="152"/>
      <c r="K6473" s="153"/>
      <c r="L6473" s="153"/>
      <c r="M6473" s="153"/>
      <c r="N6473" s="153"/>
      <c r="O6473" s="153"/>
      <c r="P6473" s="153"/>
      <c r="Q6473" s="153"/>
      <c r="R6473" s="153"/>
      <c r="S6473" s="152"/>
      <c r="T6473" s="153"/>
      <c r="X6473" s="69" t="str">
        <f t="shared" si="206"/>
        <v/>
      </c>
      <c r="Y6473" s="69" t="str">
        <f t="shared" si="207"/>
        <v/>
      </c>
    </row>
    <row r="6474" spans="8:25" x14ac:dyDescent="0.25">
      <c r="H6474" s="155"/>
      <c r="I6474" s="151"/>
      <c r="J6474" s="152"/>
      <c r="K6474" s="153"/>
      <c r="L6474" s="153"/>
      <c r="M6474" s="153"/>
      <c r="N6474" s="153"/>
      <c r="O6474" s="153"/>
      <c r="P6474" s="153"/>
      <c r="Q6474" s="153"/>
      <c r="R6474" s="153"/>
      <c r="S6474" s="152"/>
      <c r="T6474" s="153"/>
      <c r="X6474" s="69" t="str">
        <f t="shared" si="206"/>
        <v/>
      </c>
      <c r="Y6474" s="69" t="str">
        <f t="shared" si="207"/>
        <v/>
      </c>
    </row>
    <row r="6475" spans="8:25" x14ac:dyDescent="0.25">
      <c r="H6475" s="155"/>
      <c r="I6475" s="151"/>
      <c r="J6475" s="152"/>
      <c r="K6475" s="153"/>
      <c r="L6475" s="153"/>
      <c r="M6475" s="153"/>
      <c r="N6475" s="153"/>
      <c r="O6475" s="153"/>
      <c r="P6475" s="153"/>
      <c r="Q6475" s="153"/>
      <c r="R6475" s="153"/>
      <c r="S6475" s="152"/>
      <c r="T6475" s="153"/>
      <c r="X6475" s="69" t="str">
        <f t="shared" si="206"/>
        <v/>
      </c>
      <c r="Y6475" s="69" t="str">
        <f t="shared" si="207"/>
        <v/>
      </c>
    </row>
    <row r="6476" spans="8:25" x14ac:dyDescent="0.25">
      <c r="H6476" s="155"/>
      <c r="I6476" s="151"/>
      <c r="J6476" s="152"/>
      <c r="K6476" s="153"/>
      <c r="L6476" s="153"/>
      <c r="M6476" s="153"/>
      <c r="N6476" s="153"/>
      <c r="O6476" s="153"/>
      <c r="P6476" s="153"/>
      <c r="Q6476" s="153"/>
      <c r="R6476" s="153"/>
      <c r="S6476" s="152"/>
      <c r="T6476" s="153"/>
      <c r="X6476" s="69" t="str">
        <f t="shared" si="206"/>
        <v/>
      </c>
      <c r="Y6476" s="69" t="str">
        <f t="shared" si="207"/>
        <v/>
      </c>
    </row>
    <row r="6477" spans="8:25" x14ac:dyDescent="0.25">
      <c r="H6477" s="155"/>
      <c r="I6477" s="151"/>
      <c r="J6477" s="152"/>
      <c r="K6477" s="153"/>
      <c r="L6477" s="153"/>
      <c r="M6477" s="153"/>
      <c r="N6477" s="153"/>
      <c r="O6477" s="153"/>
      <c r="P6477" s="153"/>
      <c r="Q6477" s="153"/>
      <c r="R6477" s="153"/>
      <c r="S6477" s="152"/>
      <c r="T6477" s="153"/>
      <c r="X6477" s="69" t="str">
        <f t="shared" si="206"/>
        <v/>
      </c>
      <c r="Y6477" s="69" t="str">
        <f t="shared" si="207"/>
        <v/>
      </c>
    </row>
    <row r="6478" spans="8:25" x14ac:dyDescent="0.25">
      <c r="H6478" s="155"/>
      <c r="I6478" s="151"/>
      <c r="J6478" s="152"/>
      <c r="K6478" s="153"/>
      <c r="L6478" s="153"/>
      <c r="M6478" s="153"/>
      <c r="N6478" s="153"/>
      <c r="O6478" s="153"/>
      <c r="P6478" s="153"/>
      <c r="Q6478" s="153"/>
      <c r="R6478" s="153"/>
      <c r="S6478" s="152"/>
      <c r="T6478" s="153"/>
      <c r="X6478" s="69" t="str">
        <f t="shared" si="206"/>
        <v/>
      </c>
      <c r="Y6478" s="69" t="str">
        <f t="shared" si="207"/>
        <v/>
      </c>
    </row>
    <row r="6479" spans="8:25" x14ac:dyDescent="0.25">
      <c r="H6479" s="155"/>
      <c r="I6479" s="151"/>
      <c r="J6479" s="152"/>
      <c r="K6479" s="153"/>
      <c r="L6479" s="153"/>
      <c r="M6479" s="153"/>
      <c r="N6479" s="153"/>
      <c r="O6479" s="153"/>
      <c r="P6479" s="153"/>
      <c r="Q6479" s="153"/>
      <c r="R6479" s="153"/>
      <c r="S6479" s="152"/>
      <c r="T6479" s="153"/>
      <c r="X6479" s="69" t="str">
        <f t="shared" si="206"/>
        <v/>
      </c>
      <c r="Y6479" s="69" t="str">
        <f t="shared" si="207"/>
        <v/>
      </c>
    </row>
    <row r="6480" spans="8:25" x14ac:dyDescent="0.25">
      <c r="H6480" s="155"/>
      <c r="I6480" s="151"/>
      <c r="J6480" s="152"/>
      <c r="K6480" s="153"/>
      <c r="L6480" s="153"/>
      <c r="M6480" s="153"/>
      <c r="N6480" s="153"/>
      <c r="O6480" s="153"/>
      <c r="P6480" s="153"/>
      <c r="Q6480" s="153"/>
      <c r="R6480" s="153"/>
      <c r="S6480" s="152"/>
      <c r="T6480" s="153"/>
      <c r="X6480" s="69" t="str">
        <f t="shared" si="206"/>
        <v/>
      </c>
      <c r="Y6480" s="69" t="str">
        <f t="shared" si="207"/>
        <v/>
      </c>
    </row>
    <row r="6481" spans="8:25" x14ac:dyDescent="0.25">
      <c r="H6481" s="155"/>
      <c r="I6481" s="151"/>
      <c r="J6481" s="152"/>
      <c r="K6481" s="153"/>
      <c r="L6481" s="153"/>
      <c r="M6481" s="153"/>
      <c r="N6481" s="153"/>
      <c r="O6481" s="153"/>
      <c r="P6481" s="153"/>
      <c r="Q6481" s="153"/>
      <c r="R6481" s="153"/>
      <c r="S6481" s="152"/>
      <c r="T6481" s="153"/>
      <c r="X6481" s="69" t="str">
        <f t="shared" si="206"/>
        <v/>
      </c>
      <c r="Y6481" s="69" t="str">
        <f t="shared" si="207"/>
        <v/>
      </c>
    </row>
    <row r="6482" spans="8:25" x14ac:dyDescent="0.25">
      <c r="H6482" s="155"/>
      <c r="I6482" s="151"/>
      <c r="J6482" s="152"/>
      <c r="K6482" s="153"/>
      <c r="L6482" s="153"/>
      <c r="M6482" s="153"/>
      <c r="N6482" s="153"/>
      <c r="O6482" s="153"/>
      <c r="P6482" s="153"/>
      <c r="Q6482" s="153"/>
      <c r="R6482" s="153"/>
      <c r="S6482" s="152"/>
      <c r="T6482" s="153"/>
      <c r="X6482" s="69" t="str">
        <f t="shared" si="206"/>
        <v/>
      </c>
      <c r="Y6482" s="69" t="str">
        <f t="shared" si="207"/>
        <v/>
      </c>
    </row>
    <row r="6483" spans="8:25" x14ac:dyDescent="0.25">
      <c r="H6483" s="155"/>
      <c r="I6483" s="151"/>
      <c r="J6483" s="152"/>
      <c r="K6483" s="153"/>
      <c r="L6483" s="153"/>
      <c r="M6483" s="153"/>
      <c r="N6483" s="153"/>
      <c r="O6483" s="153"/>
      <c r="P6483" s="153"/>
      <c r="Q6483" s="153"/>
      <c r="R6483" s="153"/>
      <c r="S6483" s="152"/>
      <c r="T6483" s="153"/>
      <c r="X6483" s="69" t="str">
        <f t="shared" si="206"/>
        <v/>
      </c>
      <c r="Y6483" s="69" t="str">
        <f t="shared" si="207"/>
        <v/>
      </c>
    </row>
    <row r="6484" spans="8:25" x14ac:dyDescent="0.25">
      <c r="H6484" s="155"/>
      <c r="I6484" s="151"/>
      <c r="J6484" s="152"/>
      <c r="K6484" s="153"/>
      <c r="L6484" s="153"/>
      <c r="M6484" s="153"/>
      <c r="N6484" s="153"/>
      <c r="O6484" s="153"/>
      <c r="P6484" s="153"/>
      <c r="Q6484" s="153"/>
      <c r="R6484" s="153"/>
      <c r="S6484" s="152"/>
      <c r="T6484" s="153"/>
      <c r="X6484" s="69" t="str">
        <f t="shared" si="206"/>
        <v/>
      </c>
      <c r="Y6484" s="69" t="str">
        <f t="shared" si="207"/>
        <v/>
      </c>
    </row>
    <row r="6485" spans="8:25" x14ac:dyDescent="0.25">
      <c r="H6485" s="155"/>
      <c r="I6485" s="151"/>
      <c r="J6485" s="152"/>
      <c r="K6485" s="153"/>
      <c r="L6485" s="153"/>
      <c r="M6485" s="153"/>
      <c r="N6485" s="153"/>
      <c r="O6485" s="153"/>
      <c r="P6485" s="153"/>
      <c r="Q6485" s="153"/>
      <c r="R6485" s="153"/>
      <c r="S6485" s="152"/>
      <c r="T6485" s="153"/>
      <c r="X6485" s="69" t="str">
        <f t="shared" si="206"/>
        <v/>
      </c>
      <c r="Y6485" s="69" t="str">
        <f t="shared" si="207"/>
        <v/>
      </c>
    </row>
    <row r="6486" spans="8:25" x14ac:dyDescent="0.25">
      <c r="H6486" s="155"/>
      <c r="I6486" s="151"/>
      <c r="J6486" s="152"/>
      <c r="K6486" s="153"/>
      <c r="L6486" s="153"/>
      <c r="M6486" s="153"/>
      <c r="N6486" s="153"/>
      <c r="O6486" s="153"/>
      <c r="P6486" s="153"/>
      <c r="Q6486" s="153"/>
      <c r="R6486" s="153"/>
      <c r="S6486" s="152"/>
      <c r="T6486" s="153"/>
      <c r="X6486" s="69" t="str">
        <f t="shared" si="206"/>
        <v/>
      </c>
      <c r="Y6486" s="69" t="str">
        <f t="shared" si="207"/>
        <v/>
      </c>
    </row>
    <row r="6487" spans="8:25" x14ac:dyDescent="0.25">
      <c r="H6487" s="155"/>
      <c r="I6487" s="151"/>
      <c r="J6487" s="152"/>
      <c r="K6487" s="153"/>
      <c r="L6487" s="153"/>
      <c r="M6487" s="153"/>
      <c r="N6487" s="153"/>
      <c r="O6487" s="153"/>
      <c r="P6487" s="153"/>
      <c r="Q6487" s="153"/>
      <c r="R6487" s="153"/>
      <c r="S6487" s="152"/>
      <c r="T6487" s="153"/>
      <c r="X6487" s="69" t="str">
        <f t="shared" si="206"/>
        <v/>
      </c>
      <c r="Y6487" s="69" t="str">
        <f t="shared" si="207"/>
        <v/>
      </c>
    </row>
    <row r="6488" spans="8:25" x14ac:dyDescent="0.25">
      <c r="H6488" s="155"/>
      <c r="I6488" s="151"/>
      <c r="J6488" s="152"/>
      <c r="K6488" s="153"/>
      <c r="L6488" s="153"/>
      <c r="M6488" s="153"/>
      <c r="N6488" s="153"/>
      <c r="O6488" s="153"/>
      <c r="P6488" s="153"/>
      <c r="Q6488" s="153"/>
      <c r="R6488" s="153"/>
      <c r="S6488" s="152"/>
      <c r="T6488" s="153"/>
      <c r="X6488" s="69" t="str">
        <f t="shared" si="206"/>
        <v/>
      </c>
      <c r="Y6488" s="69" t="str">
        <f t="shared" si="207"/>
        <v/>
      </c>
    </row>
    <row r="6489" spans="8:25" x14ac:dyDescent="0.25">
      <c r="H6489" s="155"/>
      <c r="I6489" s="151"/>
      <c r="J6489" s="152"/>
      <c r="K6489" s="153"/>
      <c r="L6489" s="153"/>
      <c r="M6489" s="153"/>
      <c r="N6489" s="153"/>
      <c r="O6489" s="153"/>
      <c r="P6489" s="153"/>
      <c r="Q6489" s="153"/>
      <c r="R6489" s="153"/>
      <c r="S6489" s="152"/>
      <c r="T6489" s="153"/>
      <c r="X6489" s="69" t="str">
        <f t="shared" si="206"/>
        <v/>
      </c>
      <c r="Y6489" s="69" t="str">
        <f t="shared" si="207"/>
        <v/>
      </c>
    </row>
    <row r="6490" spans="8:25" x14ac:dyDescent="0.25">
      <c r="H6490" s="155"/>
      <c r="I6490" s="151"/>
      <c r="J6490" s="152"/>
      <c r="K6490" s="153"/>
      <c r="L6490" s="153"/>
      <c r="M6490" s="153"/>
      <c r="N6490" s="153"/>
      <c r="O6490" s="153"/>
      <c r="P6490" s="153"/>
      <c r="Q6490" s="153"/>
      <c r="R6490" s="153"/>
      <c r="S6490" s="152"/>
      <c r="T6490" s="153"/>
      <c r="X6490" s="69" t="str">
        <f t="shared" si="206"/>
        <v/>
      </c>
      <c r="Y6490" s="69" t="str">
        <f t="shared" si="207"/>
        <v/>
      </c>
    </row>
    <row r="6491" spans="8:25" x14ac:dyDescent="0.25">
      <c r="H6491" s="155"/>
      <c r="I6491" s="151"/>
      <c r="J6491" s="152"/>
      <c r="K6491" s="153"/>
      <c r="L6491" s="153"/>
      <c r="M6491" s="153"/>
      <c r="N6491" s="153"/>
      <c r="O6491" s="153"/>
      <c r="P6491" s="153"/>
      <c r="Q6491" s="153"/>
      <c r="R6491" s="153"/>
      <c r="S6491" s="152"/>
      <c r="T6491" s="153"/>
      <c r="X6491" s="69" t="str">
        <f t="shared" si="206"/>
        <v/>
      </c>
      <c r="Y6491" s="69" t="str">
        <f t="shared" si="207"/>
        <v/>
      </c>
    </row>
    <row r="6492" spans="8:25" x14ac:dyDescent="0.25">
      <c r="H6492" s="155"/>
      <c r="I6492" s="151"/>
      <c r="J6492" s="152"/>
      <c r="K6492" s="153"/>
      <c r="L6492" s="153"/>
      <c r="M6492" s="153"/>
      <c r="N6492" s="153"/>
      <c r="O6492" s="153"/>
      <c r="P6492" s="153"/>
      <c r="Q6492" s="153"/>
      <c r="R6492" s="153"/>
      <c r="S6492" s="152"/>
      <c r="T6492" s="153"/>
      <c r="X6492" s="69" t="str">
        <f t="shared" si="206"/>
        <v/>
      </c>
      <c r="Y6492" s="69" t="str">
        <f t="shared" si="207"/>
        <v/>
      </c>
    </row>
    <row r="6493" spans="8:25" x14ac:dyDescent="0.25">
      <c r="H6493" s="155"/>
      <c r="I6493" s="151"/>
      <c r="J6493" s="152"/>
      <c r="K6493" s="153"/>
      <c r="L6493" s="153"/>
      <c r="M6493" s="153"/>
      <c r="N6493" s="153"/>
      <c r="O6493" s="153"/>
      <c r="P6493" s="153"/>
      <c r="Q6493" s="153"/>
      <c r="R6493" s="153"/>
      <c r="S6493" s="152"/>
      <c r="T6493" s="153"/>
      <c r="X6493" s="69" t="str">
        <f t="shared" si="206"/>
        <v/>
      </c>
      <c r="Y6493" s="69" t="str">
        <f t="shared" si="207"/>
        <v/>
      </c>
    </row>
    <row r="6494" spans="8:25" x14ac:dyDescent="0.25">
      <c r="H6494" s="155"/>
      <c r="I6494" s="151"/>
      <c r="J6494" s="152"/>
      <c r="K6494" s="153"/>
      <c r="L6494" s="153"/>
      <c r="M6494" s="153"/>
      <c r="N6494" s="153"/>
      <c r="O6494" s="153"/>
      <c r="P6494" s="153"/>
      <c r="Q6494" s="153"/>
      <c r="R6494" s="153"/>
      <c r="S6494" s="152"/>
      <c r="T6494" s="153"/>
      <c r="X6494" s="69" t="str">
        <f t="shared" si="206"/>
        <v/>
      </c>
      <c r="Y6494" s="69" t="str">
        <f t="shared" si="207"/>
        <v/>
      </c>
    </row>
    <row r="6495" spans="8:25" x14ac:dyDescent="0.25">
      <c r="H6495" s="155"/>
      <c r="I6495" s="151"/>
      <c r="J6495" s="152"/>
      <c r="K6495" s="153"/>
      <c r="L6495" s="153"/>
      <c r="M6495" s="153"/>
      <c r="N6495" s="153"/>
      <c r="O6495" s="153"/>
      <c r="P6495" s="153"/>
      <c r="Q6495" s="153"/>
      <c r="R6495" s="153"/>
      <c r="S6495" s="152"/>
      <c r="T6495" s="153"/>
      <c r="X6495" s="69" t="str">
        <f t="shared" si="206"/>
        <v/>
      </c>
      <c r="Y6495" s="69" t="str">
        <f t="shared" si="207"/>
        <v/>
      </c>
    </row>
    <row r="6496" spans="8:25" x14ac:dyDescent="0.25">
      <c r="H6496" s="155"/>
      <c r="I6496" s="151"/>
      <c r="J6496" s="152"/>
      <c r="K6496" s="153"/>
      <c r="L6496" s="153"/>
      <c r="M6496" s="153"/>
      <c r="N6496" s="153"/>
      <c r="O6496" s="153"/>
      <c r="P6496" s="153"/>
      <c r="Q6496" s="153"/>
      <c r="R6496" s="153"/>
      <c r="S6496" s="152"/>
      <c r="T6496" s="153"/>
      <c r="X6496" s="69" t="str">
        <f t="shared" si="206"/>
        <v/>
      </c>
      <c r="Y6496" s="69" t="str">
        <f t="shared" si="207"/>
        <v/>
      </c>
    </row>
    <row r="6497" spans="8:25" x14ac:dyDescent="0.25">
      <c r="H6497" s="155"/>
      <c r="I6497" s="151"/>
      <c r="J6497" s="152"/>
      <c r="K6497" s="153"/>
      <c r="L6497" s="153"/>
      <c r="M6497" s="153"/>
      <c r="N6497" s="153"/>
      <c r="O6497" s="153"/>
      <c r="P6497" s="153"/>
      <c r="Q6497" s="153"/>
      <c r="R6497" s="153"/>
      <c r="S6497" s="152"/>
      <c r="T6497" s="153"/>
      <c r="X6497" s="69" t="str">
        <f t="shared" si="206"/>
        <v/>
      </c>
      <c r="Y6497" s="69" t="str">
        <f t="shared" si="207"/>
        <v/>
      </c>
    </row>
    <row r="6498" spans="8:25" x14ac:dyDescent="0.25">
      <c r="H6498" s="155"/>
      <c r="I6498" s="151"/>
      <c r="J6498" s="152"/>
      <c r="K6498" s="153"/>
      <c r="L6498" s="153"/>
      <c r="M6498" s="153"/>
      <c r="N6498" s="153"/>
      <c r="O6498" s="153"/>
      <c r="P6498" s="153"/>
      <c r="Q6498" s="153"/>
      <c r="R6498" s="153"/>
      <c r="S6498" s="152"/>
      <c r="T6498" s="153"/>
      <c r="X6498" s="69" t="str">
        <f t="shared" si="206"/>
        <v/>
      </c>
      <c r="Y6498" s="69" t="str">
        <f t="shared" si="207"/>
        <v/>
      </c>
    </row>
    <row r="6499" spans="8:25" x14ac:dyDescent="0.25">
      <c r="H6499" s="155"/>
      <c r="I6499" s="151"/>
      <c r="J6499" s="152"/>
      <c r="K6499" s="153"/>
      <c r="L6499" s="153"/>
      <c r="M6499" s="153"/>
      <c r="N6499" s="153"/>
      <c r="O6499" s="153"/>
      <c r="P6499" s="153"/>
      <c r="Q6499" s="153"/>
      <c r="R6499" s="153"/>
      <c r="S6499" s="152"/>
      <c r="T6499" s="153"/>
      <c r="X6499" s="69" t="str">
        <f t="shared" si="206"/>
        <v/>
      </c>
      <c r="Y6499" s="69" t="str">
        <f t="shared" si="207"/>
        <v/>
      </c>
    </row>
    <row r="6500" spans="8:25" x14ac:dyDescent="0.25">
      <c r="H6500" s="155"/>
      <c r="I6500" s="151"/>
      <c r="J6500" s="152"/>
      <c r="K6500" s="153"/>
      <c r="L6500" s="153"/>
      <c r="M6500" s="153"/>
      <c r="N6500" s="153"/>
      <c r="O6500" s="153"/>
      <c r="P6500" s="153"/>
      <c r="Q6500" s="153"/>
      <c r="R6500" s="153"/>
      <c r="S6500" s="152"/>
      <c r="T6500" s="153"/>
      <c r="X6500" s="69" t="str">
        <f t="shared" si="206"/>
        <v/>
      </c>
      <c r="Y6500" s="69" t="str">
        <f t="shared" si="207"/>
        <v/>
      </c>
    </row>
    <row r="6501" spans="8:25" x14ac:dyDescent="0.25">
      <c r="H6501" s="155"/>
      <c r="I6501" s="151"/>
      <c r="J6501" s="152"/>
      <c r="K6501" s="153"/>
      <c r="L6501" s="153"/>
      <c r="M6501" s="153"/>
      <c r="N6501" s="153"/>
      <c r="O6501" s="153"/>
      <c r="P6501" s="153"/>
      <c r="Q6501" s="153"/>
      <c r="R6501" s="153"/>
      <c r="S6501" s="152"/>
      <c r="T6501" s="153"/>
      <c r="X6501" s="69" t="str">
        <f t="shared" si="206"/>
        <v/>
      </c>
      <c r="Y6501" s="69" t="str">
        <f t="shared" si="207"/>
        <v/>
      </c>
    </row>
    <row r="6502" spans="8:25" x14ac:dyDescent="0.25">
      <c r="H6502" s="155"/>
      <c r="I6502" s="151"/>
      <c r="J6502" s="152"/>
      <c r="K6502" s="153"/>
      <c r="L6502" s="153"/>
      <c r="M6502" s="153"/>
      <c r="N6502" s="153"/>
      <c r="O6502" s="153"/>
      <c r="P6502" s="153"/>
      <c r="Q6502" s="153"/>
      <c r="R6502" s="153"/>
      <c r="S6502" s="152"/>
      <c r="T6502" s="153"/>
      <c r="X6502" s="69" t="str">
        <f t="shared" si="206"/>
        <v/>
      </c>
      <c r="Y6502" s="69" t="str">
        <f t="shared" si="207"/>
        <v/>
      </c>
    </row>
    <row r="6503" spans="8:25" x14ac:dyDescent="0.25">
      <c r="H6503" s="155"/>
      <c r="I6503" s="151"/>
      <c r="J6503" s="152"/>
      <c r="K6503" s="153"/>
      <c r="L6503" s="153"/>
      <c r="M6503" s="153"/>
      <c r="N6503" s="153"/>
      <c r="O6503" s="153"/>
      <c r="P6503" s="153"/>
      <c r="Q6503" s="153"/>
      <c r="R6503" s="153"/>
      <c r="S6503" s="152"/>
      <c r="T6503" s="153"/>
      <c r="X6503" s="69" t="str">
        <f t="shared" si="206"/>
        <v/>
      </c>
      <c r="Y6503" s="69" t="str">
        <f t="shared" si="207"/>
        <v/>
      </c>
    </row>
    <row r="6504" spans="8:25" x14ac:dyDescent="0.25">
      <c r="H6504" s="155"/>
      <c r="I6504" s="151"/>
      <c r="J6504" s="152"/>
      <c r="K6504" s="153"/>
      <c r="L6504" s="153"/>
      <c r="M6504" s="153"/>
      <c r="N6504" s="153"/>
      <c r="O6504" s="153"/>
      <c r="P6504" s="153"/>
      <c r="Q6504" s="153"/>
      <c r="R6504" s="153"/>
      <c r="S6504" s="152"/>
      <c r="T6504" s="153"/>
      <c r="X6504" s="69" t="str">
        <f t="shared" si="206"/>
        <v/>
      </c>
      <c r="Y6504" s="69" t="str">
        <f t="shared" si="207"/>
        <v/>
      </c>
    </row>
    <row r="6505" spans="8:25" x14ac:dyDescent="0.25">
      <c r="H6505" s="155"/>
      <c r="I6505" s="151"/>
      <c r="J6505" s="152"/>
      <c r="K6505" s="153"/>
      <c r="L6505" s="153"/>
      <c r="M6505" s="153"/>
      <c r="N6505" s="153"/>
      <c r="O6505" s="153"/>
      <c r="P6505" s="153"/>
      <c r="Q6505" s="153"/>
      <c r="R6505" s="153"/>
      <c r="S6505" s="152"/>
      <c r="T6505" s="153"/>
      <c r="X6505" s="69" t="str">
        <f t="shared" si="206"/>
        <v/>
      </c>
      <c r="Y6505" s="69" t="str">
        <f t="shared" si="207"/>
        <v/>
      </c>
    </row>
    <row r="6506" spans="8:25" x14ac:dyDescent="0.25">
      <c r="H6506" s="155"/>
      <c r="I6506" s="151"/>
      <c r="J6506" s="152"/>
      <c r="K6506" s="153"/>
      <c r="L6506" s="153"/>
      <c r="M6506" s="153"/>
      <c r="N6506" s="153"/>
      <c r="O6506" s="153"/>
      <c r="P6506" s="153"/>
      <c r="Q6506" s="153"/>
      <c r="R6506" s="153"/>
      <c r="S6506" s="152"/>
      <c r="T6506" s="153"/>
      <c r="X6506" s="69" t="str">
        <f t="shared" si="206"/>
        <v/>
      </c>
      <c r="Y6506" s="69" t="str">
        <f t="shared" si="207"/>
        <v/>
      </c>
    </row>
    <row r="6507" spans="8:25" x14ac:dyDescent="0.25">
      <c r="H6507" s="155"/>
      <c r="I6507" s="151"/>
      <c r="J6507" s="152"/>
      <c r="K6507" s="153"/>
      <c r="L6507" s="153"/>
      <c r="M6507" s="153"/>
      <c r="N6507" s="153"/>
      <c r="O6507" s="153"/>
      <c r="P6507" s="153"/>
      <c r="Q6507" s="153"/>
      <c r="R6507" s="153"/>
      <c r="S6507" s="152"/>
      <c r="T6507" s="153"/>
      <c r="X6507" s="69" t="str">
        <f t="shared" si="206"/>
        <v/>
      </c>
      <c r="Y6507" s="69" t="str">
        <f t="shared" si="207"/>
        <v/>
      </c>
    </row>
    <row r="6508" spans="8:25" x14ac:dyDescent="0.25">
      <c r="H6508" s="155"/>
      <c r="I6508" s="151"/>
      <c r="J6508" s="152"/>
      <c r="K6508" s="153"/>
      <c r="L6508" s="153"/>
      <c r="M6508" s="153"/>
      <c r="N6508" s="153"/>
      <c r="O6508" s="153"/>
      <c r="P6508" s="153"/>
      <c r="Q6508" s="153"/>
      <c r="R6508" s="153"/>
      <c r="S6508" s="152"/>
      <c r="T6508" s="153"/>
      <c r="X6508" s="69" t="str">
        <f t="shared" si="206"/>
        <v/>
      </c>
      <c r="Y6508" s="69" t="str">
        <f t="shared" si="207"/>
        <v/>
      </c>
    </row>
    <row r="6509" spans="8:25" x14ac:dyDescent="0.25">
      <c r="H6509" s="155"/>
      <c r="I6509" s="151"/>
      <c r="J6509" s="152"/>
      <c r="K6509" s="153"/>
      <c r="L6509" s="153"/>
      <c r="M6509" s="153"/>
      <c r="N6509" s="153"/>
      <c r="O6509" s="153"/>
      <c r="P6509" s="153"/>
      <c r="Q6509" s="153"/>
      <c r="R6509" s="153"/>
      <c r="S6509" s="152"/>
      <c r="T6509" s="153"/>
      <c r="X6509" s="69" t="str">
        <f t="shared" si="206"/>
        <v/>
      </c>
      <c r="Y6509" s="69" t="str">
        <f t="shared" si="207"/>
        <v/>
      </c>
    </row>
    <row r="6510" spans="8:25" x14ac:dyDescent="0.25">
      <c r="H6510" s="155"/>
      <c r="I6510" s="151"/>
      <c r="J6510" s="152"/>
      <c r="K6510" s="153"/>
      <c r="L6510" s="153"/>
      <c r="M6510" s="153"/>
      <c r="N6510" s="153"/>
      <c r="O6510" s="153"/>
      <c r="P6510" s="153"/>
      <c r="Q6510" s="153"/>
      <c r="R6510" s="153"/>
      <c r="S6510" s="152"/>
      <c r="T6510" s="153"/>
      <c r="X6510" s="69" t="str">
        <f t="shared" si="206"/>
        <v/>
      </c>
      <c r="Y6510" s="69" t="str">
        <f t="shared" si="207"/>
        <v/>
      </c>
    </row>
    <row r="6511" spans="8:25" x14ac:dyDescent="0.25">
      <c r="H6511" s="155"/>
      <c r="I6511" s="151"/>
      <c r="J6511" s="152"/>
      <c r="K6511" s="153"/>
      <c r="L6511" s="153"/>
      <c r="M6511" s="153"/>
      <c r="N6511" s="153"/>
      <c r="O6511" s="153"/>
      <c r="P6511" s="153"/>
      <c r="Q6511" s="153"/>
      <c r="R6511" s="153"/>
      <c r="S6511" s="152"/>
      <c r="T6511" s="153"/>
      <c r="X6511" s="69" t="str">
        <f t="shared" si="206"/>
        <v/>
      </c>
      <c r="Y6511" s="69" t="str">
        <f t="shared" si="207"/>
        <v/>
      </c>
    </row>
    <row r="6512" spans="8:25" x14ac:dyDescent="0.25">
      <c r="H6512" s="155"/>
      <c r="I6512" s="151"/>
      <c r="J6512" s="152"/>
      <c r="K6512" s="153"/>
      <c r="L6512" s="153"/>
      <c r="M6512" s="153"/>
      <c r="N6512" s="153"/>
      <c r="O6512" s="153"/>
      <c r="P6512" s="153"/>
      <c r="Q6512" s="153"/>
      <c r="R6512" s="153"/>
      <c r="S6512" s="152"/>
      <c r="T6512" s="153"/>
      <c r="X6512" s="69" t="str">
        <f t="shared" si="206"/>
        <v/>
      </c>
      <c r="Y6512" s="69" t="str">
        <f t="shared" si="207"/>
        <v/>
      </c>
    </row>
    <row r="6513" spans="8:25" x14ac:dyDescent="0.25">
      <c r="H6513" s="155"/>
      <c r="I6513" s="151"/>
      <c r="J6513" s="152"/>
      <c r="K6513" s="153"/>
      <c r="L6513" s="153"/>
      <c r="M6513" s="153"/>
      <c r="N6513" s="153"/>
      <c r="O6513" s="153"/>
      <c r="P6513" s="153"/>
      <c r="Q6513" s="153"/>
      <c r="R6513" s="153"/>
      <c r="S6513" s="152"/>
      <c r="T6513" s="153"/>
      <c r="X6513" s="69" t="str">
        <f t="shared" si="206"/>
        <v/>
      </c>
      <c r="Y6513" s="69" t="str">
        <f t="shared" si="207"/>
        <v/>
      </c>
    </row>
    <row r="6514" spans="8:25" x14ac:dyDescent="0.25">
      <c r="H6514" s="155"/>
      <c r="I6514" s="151"/>
      <c r="J6514" s="152"/>
      <c r="K6514" s="153"/>
      <c r="L6514" s="153"/>
      <c r="M6514" s="153"/>
      <c r="N6514" s="153"/>
      <c r="O6514" s="153"/>
      <c r="P6514" s="153"/>
      <c r="Q6514" s="153"/>
      <c r="R6514" s="153"/>
      <c r="S6514" s="152"/>
      <c r="T6514" s="153"/>
      <c r="X6514" s="69" t="str">
        <f t="shared" si="206"/>
        <v/>
      </c>
      <c r="Y6514" s="69" t="str">
        <f t="shared" si="207"/>
        <v/>
      </c>
    </row>
    <row r="6515" spans="8:25" x14ac:dyDescent="0.25">
      <c r="H6515" s="155"/>
      <c r="I6515" s="151"/>
      <c r="J6515" s="152"/>
      <c r="K6515" s="153"/>
      <c r="L6515" s="153"/>
      <c r="M6515" s="153"/>
      <c r="N6515" s="153"/>
      <c r="O6515" s="153"/>
      <c r="P6515" s="153"/>
      <c r="Q6515" s="153"/>
      <c r="R6515" s="153"/>
      <c r="S6515" s="152"/>
      <c r="T6515" s="153"/>
      <c r="X6515" s="69" t="str">
        <f t="shared" si="206"/>
        <v/>
      </c>
      <c r="Y6515" s="69" t="str">
        <f t="shared" si="207"/>
        <v/>
      </c>
    </row>
    <row r="6516" spans="8:25" x14ac:dyDescent="0.25">
      <c r="H6516" s="155"/>
      <c r="I6516" s="151"/>
      <c r="J6516" s="152"/>
      <c r="K6516" s="153"/>
      <c r="L6516" s="153"/>
      <c r="M6516" s="153"/>
      <c r="N6516" s="153"/>
      <c r="O6516" s="153"/>
      <c r="P6516" s="153"/>
      <c r="Q6516" s="153"/>
      <c r="R6516" s="153"/>
      <c r="S6516" s="152"/>
      <c r="T6516" s="153"/>
      <c r="X6516" s="69" t="str">
        <f t="shared" si="206"/>
        <v/>
      </c>
      <c r="Y6516" s="69" t="str">
        <f t="shared" si="207"/>
        <v/>
      </c>
    </row>
    <row r="6517" spans="8:25" x14ac:dyDescent="0.25">
      <c r="H6517" s="155"/>
      <c r="I6517" s="151"/>
      <c r="J6517" s="152"/>
      <c r="K6517" s="153"/>
      <c r="L6517" s="153"/>
      <c r="M6517" s="153"/>
      <c r="N6517" s="153"/>
      <c r="O6517" s="153"/>
      <c r="P6517" s="153"/>
      <c r="Q6517" s="153"/>
      <c r="R6517" s="153"/>
      <c r="S6517" s="152"/>
      <c r="T6517" s="153"/>
      <c r="X6517" s="69" t="str">
        <f t="shared" si="206"/>
        <v/>
      </c>
      <c r="Y6517" s="69" t="str">
        <f t="shared" si="207"/>
        <v/>
      </c>
    </row>
    <row r="6518" spans="8:25" x14ac:dyDescent="0.25">
      <c r="H6518" s="155"/>
      <c r="I6518" s="151"/>
      <c r="J6518" s="152"/>
      <c r="K6518" s="153"/>
      <c r="L6518" s="153"/>
      <c r="M6518" s="153"/>
      <c r="N6518" s="153"/>
      <c r="O6518" s="153"/>
      <c r="P6518" s="153"/>
      <c r="Q6518" s="153"/>
      <c r="R6518" s="153"/>
      <c r="S6518" s="152"/>
      <c r="T6518" s="153"/>
      <c r="X6518" s="69" t="str">
        <f t="shared" si="206"/>
        <v/>
      </c>
      <c r="Y6518" s="69" t="str">
        <f t="shared" si="207"/>
        <v/>
      </c>
    </row>
    <row r="6519" spans="8:25" x14ac:dyDescent="0.25">
      <c r="H6519" s="155"/>
      <c r="I6519" s="151"/>
      <c r="J6519" s="152"/>
      <c r="K6519" s="153"/>
      <c r="L6519" s="153"/>
      <c r="M6519" s="153"/>
      <c r="N6519" s="153"/>
      <c r="O6519" s="153"/>
      <c r="P6519" s="153"/>
      <c r="Q6519" s="153"/>
      <c r="R6519" s="153"/>
      <c r="S6519" s="152"/>
      <c r="T6519" s="153"/>
      <c r="X6519" s="69" t="str">
        <f t="shared" si="206"/>
        <v/>
      </c>
      <c r="Y6519" s="69" t="str">
        <f t="shared" si="207"/>
        <v/>
      </c>
    </row>
    <row r="6520" spans="8:25" x14ac:dyDescent="0.25">
      <c r="H6520" s="155"/>
      <c r="I6520" s="151"/>
      <c r="J6520" s="152"/>
      <c r="K6520" s="153"/>
      <c r="L6520" s="153"/>
      <c r="M6520" s="153"/>
      <c r="N6520" s="153"/>
      <c r="O6520" s="153"/>
      <c r="P6520" s="153"/>
      <c r="Q6520" s="153"/>
      <c r="R6520" s="153"/>
      <c r="S6520" s="152"/>
      <c r="T6520" s="153"/>
      <c r="X6520" s="69" t="str">
        <f t="shared" si="206"/>
        <v/>
      </c>
      <c r="Y6520" s="69" t="str">
        <f t="shared" si="207"/>
        <v/>
      </c>
    </row>
    <row r="6521" spans="8:25" x14ac:dyDescent="0.25">
      <c r="H6521" s="155"/>
      <c r="I6521" s="151"/>
      <c r="J6521" s="152"/>
      <c r="K6521" s="153"/>
      <c r="L6521" s="153"/>
      <c r="M6521" s="153"/>
      <c r="N6521" s="153"/>
      <c r="O6521" s="153"/>
      <c r="P6521" s="153"/>
      <c r="Q6521" s="153"/>
      <c r="R6521" s="153"/>
      <c r="S6521" s="152"/>
      <c r="T6521" s="153"/>
      <c r="X6521" s="69" t="str">
        <f t="shared" si="206"/>
        <v/>
      </c>
      <c r="Y6521" s="69" t="str">
        <f t="shared" si="207"/>
        <v/>
      </c>
    </row>
    <row r="6522" spans="8:25" x14ac:dyDescent="0.25">
      <c r="H6522" s="155"/>
      <c r="I6522" s="151"/>
      <c r="J6522" s="152"/>
      <c r="K6522" s="153"/>
      <c r="L6522" s="153"/>
      <c r="M6522" s="153"/>
      <c r="N6522" s="153"/>
      <c r="O6522" s="153"/>
      <c r="P6522" s="153"/>
      <c r="Q6522" s="153"/>
      <c r="R6522" s="153"/>
      <c r="S6522" s="152"/>
      <c r="T6522" s="153"/>
      <c r="X6522" s="69" t="str">
        <f t="shared" si="206"/>
        <v/>
      </c>
      <c r="Y6522" s="69" t="str">
        <f t="shared" si="207"/>
        <v/>
      </c>
    </row>
    <row r="6523" spans="8:25" x14ac:dyDescent="0.25">
      <c r="H6523" s="155"/>
      <c r="I6523" s="151"/>
      <c r="J6523" s="152"/>
      <c r="K6523" s="153"/>
      <c r="L6523" s="153"/>
      <c r="M6523" s="153"/>
      <c r="N6523" s="153"/>
      <c r="O6523" s="153"/>
      <c r="P6523" s="153"/>
      <c r="Q6523" s="153"/>
      <c r="R6523" s="153"/>
      <c r="S6523" s="152"/>
      <c r="T6523" s="153"/>
      <c r="X6523" s="69" t="str">
        <f t="shared" si="206"/>
        <v/>
      </c>
      <c r="Y6523" s="69" t="str">
        <f t="shared" si="207"/>
        <v/>
      </c>
    </row>
    <row r="6524" spans="8:25" x14ac:dyDescent="0.25">
      <c r="H6524" s="155"/>
      <c r="I6524" s="151"/>
      <c r="J6524" s="152"/>
      <c r="K6524" s="153"/>
      <c r="L6524" s="153"/>
      <c r="M6524" s="153"/>
      <c r="N6524" s="153"/>
      <c r="O6524" s="153"/>
      <c r="P6524" s="153"/>
      <c r="Q6524" s="153"/>
      <c r="R6524" s="153"/>
      <c r="S6524" s="152"/>
      <c r="T6524" s="153"/>
      <c r="X6524" s="69" t="str">
        <f t="shared" si="206"/>
        <v/>
      </c>
      <c r="Y6524" s="69" t="str">
        <f t="shared" si="207"/>
        <v/>
      </c>
    </row>
    <row r="6525" spans="8:25" x14ac:dyDescent="0.25">
      <c r="H6525" s="155"/>
      <c r="I6525" s="151"/>
      <c r="J6525" s="152"/>
      <c r="K6525" s="153"/>
      <c r="L6525" s="153"/>
      <c r="M6525" s="153"/>
      <c r="N6525" s="153"/>
      <c r="O6525" s="153"/>
      <c r="P6525" s="153"/>
      <c r="Q6525" s="153"/>
      <c r="R6525" s="153"/>
      <c r="S6525" s="152"/>
      <c r="T6525" s="153"/>
      <c r="X6525" s="69" t="str">
        <f t="shared" si="206"/>
        <v/>
      </c>
      <c r="Y6525" s="69" t="str">
        <f t="shared" si="207"/>
        <v/>
      </c>
    </row>
    <row r="6526" spans="8:25" x14ac:dyDescent="0.25">
      <c r="H6526" s="155"/>
      <c r="I6526" s="151"/>
      <c r="J6526" s="152"/>
      <c r="K6526" s="153"/>
      <c r="L6526" s="153"/>
      <c r="M6526" s="153"/>
      <c r="N6526" s="153"/>
      <c r="O6526" s="153"/>
      <c r="P6526" s="153"/>
      <c r="Q6526" s="153"/>
      <c r="R6526" s="153"/>
      <c r="S6526" s="152"/>
      <c r="T6526" s="153"/>
      <c r="X6526" s="69" t="str">
        <f t="shared" si="206"/>
        <v/>
      </c>
      <c r="Y6526" s="69" t="str">
        <f t="shared" si="207"/>
        <v/>
      </c>
    </row>
    <row r="6527" spans="8:25" x14ac:dyDescent="0.25">
      <c r="H6527" s="155"/>
      <c r="I6527" s="151"/>
      <c r="J6527" s="152"/>
      <c r="K6527" s="153"/>
      <c r="L6527" s="153"/>
      <c r="M6527" s="153"/>
      <c r="N6527" s="153"/>
      <c r="O6527" s="153"/>
      <c r="P6527" s="153"/>
      <c r="Q6527" s="153"/>
      <c r="R6527" s="153"/>
      <c r="S6527" s="152"/>
      <c r="T6527" s="153"/>
      <c r="X6527" s="69" t="str">
        <f t="shared" si="206"/>
        <v/>
      </c>
      <c r="Y6527" s="69" t="str">
        <f t="shared" si="207"/>
        <v/>
      </c>
    </row>
    <row r="6528" spans="8:25" x14ac:dyDescent="0.25">
      <c r="H6528" s="155"/>
      <c r="I6528" s="151"/>
      <c r="J6528" s="152"/>
      <c r="K6528" s="153"/>
      <c r="L6528" s="153"/>
      <c r="M6528" s="153"/>
      <c r="N6528" s="153"/>
      <c r="O6528" s="153"/>
      <c r="P6528" s="153"/>
      <c r="Q6528" s="153"/>
      <c r="R6528" s="153"/>
      <c r="S6528" s="152"/>
      <c r="T6528" s="153"/>
      <c r="X6528" s="69" t="str">
        <f t="shared" si="206"/>
        <v/>
      </c>
      <c r="Y6528" s="69" t="str">
        <f t="shared" si="207"/>
        <v/>
      </c>
    </row>
    <row r="6529" spans="8:25" x14ac:dyDescent="0.25">
      <c r="H6529" s="155"/>
      <c r="I6529" s="151"/>
      <c r="J6529" s="152"/>
      <c r="K6529" s="153"/>
      <c r="L6529" s="153"/>
      <c r="M6529" s="153"/>
      <c r="N6529" s="153"/>
      <c r="O6529" s="153"/>
      <c r="P6529" s="153"/>
      <c r="Q6529" s="153"/>
      <c r="R6529" s="153"/>
      <c r="S6529" s="152"/>
      <c r="T6529" s="153"/>
      <c r="X6529" s="69" t="str">
        <f t="shared" si="206"/>
        <v/>
      </c>
      <c r="Y6529" s="69" t="str">
        <f t="shared" si="207"/>
        <v/>
      </c>
    </row>
    <row r="6530" spans="8:25" x14ac:dyDescent="0.25">
      <c r="H6530" s="155"/>
      <c r="I6530" s="151"/>
      <c r="J6530" s="152"/>
      <c r="K6530" s="153"/>
      <c r="L6530" s="153"/>
      <c r="M6530" s="153"/>
      <c r="N6530" s="153"/>
      <c r="O6530" s="153"/>
      <c r="P6530" s="153"/>
      <c r="Q6530" s="153"/>
      <c r="R6530" s="153"/>
      <c r="S6530" s="152"/>
      <c r="T6530" s="153"/>
      <c r="X6530" s="69" t="str">
        <f t="shared" ref="X6530:X6593" si="208">IF(W6530&lt;&gt;"",W6530-I6530,"")</f>
        <v/>
      </c>
      <c r="Y6530" s="69" t="str">
        <f t="shared" si="207"/>
        <v/>
      </c>
    </row>
    <row r="6531" spans="8:25" x14ac:dyDescent="0.25">
      <c r="H6531" s="155"/>
      <c r="I6531" s="151"/>
      <c r="J6531" s="152"/>
      <c r="K6531" s="153"/>
      <c r="L6531" s="153"/>
      <c r="M6531" s="153"/>
      <c r="N6531" s="153"/>
      <c r="O6531" s="153"/>
      <c r="P6531" s="153"/>
      <c r="Q6531" s="153"/>
      <c r="R6531" s="153"/>
      <c r="S6531" s="152"/>
      <c r="T6531" s="153"/>
      <c r="X6531" s="69" t="str">
        <f t="shared" si="208"/>
        <v/>
      </c>
      <c r="Y6531" s="69" t="str">
        <f t="shared" ref="Y6531:Y6594" si="209">IF(X6531&lt;&gt;"",IF(X6531&lt;365,"&lt; 1 year",IF(X6531&lt;730,"1-2",IF(X6531&lt;1095,"2-3",IF(X6531&lt;1460,"3-4",IF(X6531&lt;1825,"4-5","5+"))))),"")</f>
        <v/>
      </c>
    </row>
    <row r="6532" spans="8:25" x14ac:dyDescent="0.25">
      <c r="H6532" s="155"/>
      <c r="I6532" s="151"/>
      <c r="J6532" s="152"/>
      <c r="K6532" s="153"/>
      <c r="L6532" s="153"/>
      <c r="M6532" s="153"/>
      <c r="N6532" s="153"/>
      <c r="O6532" s="153"/>
      <c r="P6532" s="153"/>
      <c r="Q6532" s="153"/>
      <c r="R6532" s="153"/>
      <c r="S6532" s="152"/>
      <c r="T6532" s="153"/>
      <c r="X6532" s="69" t="str">
        <f t="shared" si="208"/>
        <v/>
      </c>
      <c r="Y6532" s="69" t="str">
        <f t="shared" si="209"/>
        <v/>
      </c>
    </row>
    <row r="6533" spans="8:25" x14ac:dyDescent="0.25">
      <c r="H6533" s="155"/>
      <c r="I6533" s="151"/>
      <c r="J6533" s="152"/>
      <c r="K6533" s="153"/>
      <c r="L6533" s="153"/>
      <c r="M6533" s="153"/>
      <c r="N6533" s="153"/>
      <c r="O6533" s="153"/>
      <c r="P6533" s="153"/>
      <c r="Q6533" s="153"/>
      <c r="R6533" s="153"/>
      <c r="S6533" s="152"/>
      <c r="T6533" s="153"/>
      <c r="X6533" s="69" t="str">
        <f t="shared" si="208"/>
        <v/>
      </c>
      <c r="Y6533" s="69" t="str">
        <f t="shared" si="209"/>
        <v/>
      </c>
    </row>
    <row r="6534" spans="8:25" x14ac:dyDescent="0.25">
      <c r="H6534" s="155"/>
      <c r="I6534" s="151"/>
      <c r="J6534" s="152"/>
      <c r="K6534" s="153"/>
      <c r="L6534" s="153"/>
      <c r="M6534" s="153"/>
      <c r="N6534" s="153"/>
      <c r="O6534" s="153"/>
      <c r="P6534" s="153"/>
      <c r="Q6534" s="153"/>
      <c r="R6534" s="153"/>
      <c r="S6534" s="152"/>
      <c r="T6534" s="153"/>
      <c r="X6534" s="69" t="str">
        <f t="shared" si="208"/>
        <v/>
      </c>
      <c r="Y6534" s="69" t="str">
        <f t="shared" si="209"/>
        <v/>
      </c>
    </row>
    <row r="6535" spans="8:25" x14ac:dyDescent="0.25">
      <c r="H6535" s="155"/>
      <c r="I6535" s="151"/>
      <c r="J6535" s="152"/>
      <c r="K6535" s="153"/>
      <c r="L6535" s="153"/>
      <c r="M6535" s="153"/>
      <c r="N6535" s="153"/>
      <c r="O6535" s="153"/>
      <c r="P6535" s="153"/>
      <c r="Q6535" s="153"/>
      <c r="R6535" s="153"/>
      <c r="S6535" s="152"/>
      <c r="T6535" s="153"/>
      <c r="X6535" s="69" t="str">
        <f t="shared" si="208"/>
        <v/>
      </c>
      <c r="Y6535" s="69" t="str">
        <f t="shared" si="209"/>
        <v/>
      </c>
    </row>
    <row r="6536" spans="8:25" x14ac:dyDescent="0.25">
      <c r="H6536" s="155"/>
      <c r="I6536" s="151"/>
      <c r="J6536" s="152"/>
      <c r="K6536" s="153"/>
      <c r="L6536" s="153"/>
      <c r="M6536" s="153"/>
      <c r="N6536" s="153"/>
      <c r="O6536" s="153"/>
      <c r="P6536" s="153"/>
      <c r="Q6536" s="153"/>
      <c r="R6536" s="153"/>
      <c r="S6536" s="152"/>
      <c r="T6536" s="153"/>
      <c r="X6536" s="69" t="str">
        <f t="shared" si="208"/>
        <v/>
      </c>
      <c r="Y6536" s="69" t="str">
        <f t="shared" si="209"/>
        <v/>
      </c>
    </row>
    <row r="6537" spans="8:25" x14ac:dyDescent="0.25">
      <c r="H6537" s="155"/>
      <c r="I6537" s="151"/>
      <c r="J6537" s="152"/>
      <c r="K6537" s="153"/>
      <c r="L6537" s="153"/>
      <c r="M6537" s="153"/>
      <c r="N6537" s="153"/>
      <c r="O6537" s="153"/>
      <c r="P6537" s="153"/>
      <c r="Q6537" s="153"/>
      <c r="R6537" s="153"/>
      <c r="S6537" s="152"/>
      <c r="T6537" s="153"/>
      <c r="X6537" s="69" t="str">
        <f t="shared" si="208"/>
        <v/>
      </c>
      <c r="Y6537" s="69" t="str">
        <f t="shared" si="209"/>
        <v/>
      </c>
    </row>
    <row r="6538" spans="8:25" x14ac:dyDescent="0.25">
      <c r="H6538" s="155"/>
      <c r="I6538" s="151"/>
      <c r="J6538" s="152"/>
      <c r="K6538" s="153"/>
      <c r="L6538" s="153"/>
      <c r="M6538" s="153"/>
      <c r="N6538" s="153"/>
      <c r="O6538" s="153"/>
      <c r="P6538" s="153"/>
      <c r="Q6538" s="153"/>
      <c r="R6538" s="153"/>
      <c r="S6538" s="152"/>
      <c r="T6538" s="153"/>
      <c r="X6538" s="69" t="str">
        <f t="shared" si="208"/>
        <v/>
      </c>
      <c r="Y6538" s="69" t="str">
        <f t="shared" si="209"/>
        <v/>
      </c>
    </row>
    <row r="6539" spans="8:25" x14ac:dyDescent="0.25">
      <c r="H6539" s="155"/>
      <c r="I6539" s="151"/>
      <c r="J6539" s="152"/>
      <c r="K6539" s="153"/>
      <c r="L6539" s="153"/>
      <c r="M6539" s="153"/>
      <c r="N6539" s="153"/>
      <c r="O6539" s="153"/>
      <c r="P6539" s="153"/>
      <c r="Q6539" s="153"/>
      <c r="R6539" s="153"/>
      <c r="S6539" s="152"/>
      <c r="T6539" s="153"/>
      <c r="X6539" s="69" t="str">
        <f t="shared" si="208"/>
        <v/>
      </c>
      <c r="Y6539" s="69" t="str">
        <f t="shared" si="209"/>
        <v/>
      </c>
    </row>
    <row r="6540" spans="8:25" x14ac:dyDescent="0.25">
      <c r="H6540" s="155"/>
      <c r="I6540" s="151"/>
      <c r="J6540" s="152"/>
      <c r="K6540" s="153"/>
      <c r="L6540" s="153"/>
      <c r="M6540" s="153"/>
      <c r="N6540" s="153"/>
      <c r="O6540" s="153"/>
      <c r="P6540" s="153"/>
      <c r="Q6540" s="153"/>
      <c r="R6540" s="153"/>
      <c r="S6540" s="152"/>
      <c r="T6540" s="153"/>
      <c r="X6540" s="69" t="str">
        <f t="shared" si="208"/>
        <v/>
      </c>
      <c r="Y6540" s="69" t="str">
        <f t="shared" si="209"/>
        <v/>
      </c>
    </row>
    <row r="6541" spans="8:25" x14ac:dyDescent="0.25">
      <c r="H6541" s="155"/>
      <c r="I6541" s="151"/>
      <c r="J6541" s="152"/>
      <c r="K6541" s="153"/>
      <c r="L6541" s="153"/>
      <c r="M6541" s="153"/>
      <c r="N6541" s="153"/>
      <c r="O6541" s="153"/>
      <c r="P6541" s="153"/>
      <c r="Q6541" s="153"/>
      <c r="R6541" s="153"/>
      <c r="S6541" s="152"/>
      <c r="T6541" s="153"/>
      <c r="X6541" s="69" t="str">
        <f t="shared" si="208"/>
        <v/>
      </c>
      <c r="Y6541" s="69" t="str">
        <f t="shared" si="209"/>
        <v/>
      </c>
    </row>
    <row r="6542" spans="8:25" x14ac:dyDescent="0.25">
      <c r="H6542" s="155"/>
      <c r="I6542" s="151"/>
      <c r="J6542" s="152"/>
      <c r="K6542" s="153"/>
      <c r="L6542" s="153"/>
      <c r="M6542" s="153"/>
      <c r="N6542" s="153"/>
      <c r="O6542" s="153"/>
      <c r="P6542" s="153"/>
      <c r="Q6542" s="153"/>
      <c r="R6542" s="153"/>
      <c r="S6542" s="152"/>
      <c r="T6542" s="153"/>
      <c r="X6542" s="69" t="str">
        <f t="shared" si="208"/>
        <v/>
      </c>
      <c r="Y6542" s="69" t="str">
        <f t="shared" si="209"/>
        <v/>
      </c>
    </row>
    <row r="6543" spans="8:25" x14ac:dyDescent="0.25">
      <c r="H6543" s="155"/>
      <c r="I6543" s="151"/>
      <c r="J6543" s="152"/>
      <c r="K6543" s="153"/>
      <c r="L6543" s="153"/>
      <c r="M6543" s="153"/>
      <c r="N6543" s="153"/>
      <c r="O6543" s="153"/>
      <c r="P6543" s="153"/>
      <c r="Q6543" s="153"/>
      <c r="R6543" s="153"/>
      <c r="S6543" s="152"/>
      <c r="T6543" s="153"/>
      <c r="X6543" s="69" t="str">
        <f t="shared" si="208"/>
        <v/>
      </c>
      <c r="Y6543" s="69" t="str">
        <f t="shared" si="209"/>
        <v/>
      </c>
    </row>
    <row r="6544" spans="8:25" x14ac:dyDescent="0.25">
      <c r="H6544" s="155"/>
      <c r="I6544" s="151"/>
      <c r="J6544" s="152"/>
      <c r="K6544" s="153"/>
      <c r="L6544" s="153"/>
      <c r="M6544" s="153"/>
      <c r="N6544" s="153"/>
      <c r="O6544" s="153"/>
      <c r="P6544" s="153"/>
      <c r="Q6544" s="153"/>
      <c r="R6544" s="153"/>
      <c r="S6544" s="152"/>
      <c r="T6544" s="153"/>
      <c r="X6544" s="69" t="str">
        <f t="shared" si="208"/>
        <v/>
      </c>
      <c r="Y6544" s="69" t="str">
        <f t="shared" si="209"/>
        <v/>
      </c>
    </row>
    <row r="6545" spans="8:25" x14ac:dyDescent="0.25">
      <c r="H6545" s="155"/>
      <c r="I6545" s="151"/>
      <c r="J6545" s="152"/>
      <c r="K6545" s="153"/>
      <c r="L6545" s="153"/>
      <c r="M6545" s="153"/>
      <c r="N6545" s="153"/>
      <c r="O6545" s="153"/>
      <c r="P6545" s="153"/>
      <c r="Q6545" s="153"/>
      <c r="R6545" s="153"/>
      <c r="S6545" s="152"/>
      <c r="T6545" s="153"/>
      <c r="X6545" s="69" t="str">
        <f t="shared" si="208"/>
        <v/>
      </c>
      <c r="Y6545" s="69" t="str">
        <f t="shared" si="209"/>
        <v/>
      </c>
    </row>
    <row r="6546" spans="8:25" x14ac:dyDescent="0.25">
      <c r="H6546" s="155"/>
      <c r="I6546" s="151"/>
      <c r="J6546" s="152"/>
      <c r="K6546" s="153"/>
      <c r="L6546" s="153"/>
      <c r="M6546" s="153"/>
      <c r="N6546" s="153"/>
      <c r="O6546" s="153"/>
      <c r="P6546" s="153"/>
      <c r="Q6546" s="153"/>
      <c r="R6546" s="153"/>
      <c r="S6546" s="152"/>
      <c r="T6546" s="153"/>
      <c r="X6546" s="69" t="str">
        <f t="shared" si="208"/>
        <v/>
      </c>
      <c r="Y6546" s="69" t="str">
        <f t="shared" si="209"/>
        <v/>
      </c>
    </row>
    <row r="6547" spans="8:25" x14ac:dyDescent="0.25">
      <c r="H6547" s="155"/>
      <c r="I6547" s="151"/>
      <c r="J6547" s="152"/>
      <c r="K6547" s="153"/>
      <c r="L6547" s="153"/>
      <c r="M6547" s="153"/>
      <c r="N6547" s="153"/>
      <c r="O6547" s="153"/>
      <c r="P6547" s="153"/>
      <c r="Q6547" s="153"/>
      <c r="R6547" s="153"/>
      <c r="S6547" s="152"/>
      <c r="T6547" s="153"/>
      <c r="X6547" s="69" t="str">
        <f t="shared" si="208"/>
        <v/>
      </c>
      <c r="Y6547" s="69" t="str">
        <f t="shared" si="209"/>
        <v/>
      </c>
    </row>
    <row r="6548" spans="8:25" x14ac:dyDescent="0.25">
      <c r="H6548" s="155"/>
      <c r="I6548" s="151"/>
      <c r="J6548" s="152"/>
      <c r="K6548" s="153"/>
      <c r="L6548" s="153"/>
      <c r="M6548" s="153"/>
      <c r="N6548" s="153"/>
      <c r="O6548" s="153"/>
      <c r="P6548" s="153"/>
      <c r="Q6548" s="153"/>
      <c r="R6548" s="153"/>
      <c r="S6548" s="152"/>
      <c r="T6548" s="153"/>
      <c r="X6548" s="69" t="str">
        <f t="shared" si="208"/>
        <v/>
      </c>
      <c r="Y6548" s="69" t="str">
        <f t="shared" si="209"/>
        <v/>
      </c>
    </row>
    <row r="6549" spans="8:25" x14ac:dyDescent="0.25">
      <c r="H6549" s="155"/>
      <c r="I6549" s="151"/>
      <c r="J6549" s="152"/>
      <c r="K6549" s="153"/>
      <c r="L6549" s="153"/>
      <c r="M6549" s="153"/>
      <c r="N6549" s="153"/>
      <c r="O6549" s="153"/>
      <c r="P6549" s="153"/>
      <c r="Q6549" s="153"/>
      <c r="R6549" s="153"/>
      <c r="S6549" s="152"/>
      <c r="T6549" s="153"/>
      <c r="X6549" s="69" t="str">
        <f t="shared" si="208"/>
        <v/>
      </c>
      <c r="Y6549" s="69" t="str">
        <f t="shared" si="209"/>
        <v/>
      </c>
    </row>
    <row r="6550" spans="8:25" x14ac:dyDescent="0.25">
      <c r="H6550" s="155"/>
      <c r="I6550" s="151"/>
      <c r="J6550" s="152"/>
      <c r="K6550" s="153"/>
      <c r="L6550" s="153"/>
      <c r="M6550" s="153"/>
      <c r="N6550" s="153"/>
      <c r="O6550" s="153"/>
      <c r="P6550" s="153"/>
      <c r="Q6550" s="153"/>
      <c r="R6550" s="153"/>
      <c r="S6550" s="152"/>
      <c r="T6550" s="153"/>
      <c r="X6550" s="69" t="str">
        <f t="shared" si="208"/>
        <v/>
      </c>
      <c r="Y6550" s="69" t="str">
        <f t="shared" si="209"/>
        <v/>
      </c>
    </row>
    <row r="6551" spans="8:25" x14ac:dyDescent="0.25">
      <c r="H6551" s="155"/>
      <c r="I6551" s="151"/>
      <c r="J6551" s="152"/>
      <c r="K6551" s="153"/>
      <c r="L6551" s="153"/>
      <c r="M6551" s="153"/>
      <c r="N6551" s="153"/>
      <c r="O6551" s="153"/>
      <c r="P6551" s="153"/>
      <c r="Q6551" s="153"/>
      <c r="R6551" s="153"/>
      <c r="S6551" s="152"/>
      <c r="T6551" s="153"/>
      <c r="X6551" s="69" t="str">
        <f t="shared" si="208"/>
        <v/>
      </c>
      <c r="Y6551" s="69" t="str">
        <f t="shared" si="209"/>
        <v/>
      </c>
    </row>
    <row r="6552" spans="8:25" x14ac:dyDescent="0.25">
      <c r="H6552" s="155"/>
      <c r="I6552" s="151"/>
      <c r="J6552" s="152"/>
      <c r="K6552" s="153"/>
      <c r="L6552" s="153"/>
      <c r="M6552" s="153"/>
      <c r="N6552" s="153"/>
      <c r="O6552" s="153"/>
      <c r="P6552" s="153"/>
      <c r="Q6552" s="153"/>
      <c r="R6552" s="153"/>
      <c r="S6552" s="152"/>
      <c r="T6552" s="153"/>
      <c r="X6552" s="69" t="str">
        <f t="shared" si="208"/>
        <v/>
      </c>
      <c r="Y6552" s="69" t="str">
        <f t="shared" si="209"/>
        <v/>
      </c>
    </row>
    <row r="6553" spans="8:25" x14ac:dyDescent="0.25">
      <c r="H6553" s="155"/>
      <c r="I6553" s="151"/>
      <c r="J6553" s="152"/>
      <c r="K6553" s="153"/>
      <c r="L6553" s="153"/>
      <c r="M6553" s="153"/>
      <c r="N6553" s="153"/>
      <c r="O6553" s="153"/>
      <c r="P6553" s="153"/>
      <c r="Q6553" s="153"/>
      <c r="R6553" s="153"/>
      <c r="S6553" s="152"/>
      <c r="T6553" s="153"/>
      <c r="X6553" s="69" t="str">
        <f t="shared" si="208"/>
        <v/>
      </c>
      <c r="Y6553" s="69" t="str">
        <f t="shared" si="209"/>
        <v/>
      </c>
    </row>
    <row r="6554" spans="8:25" x14ac:dyDescent="0.25">
      <c r="H6554" s="155"/>
      <c r="I6554" s="151"/>
      <c r="J6554" s="152"/>
      <c r="K6554" s="153"/>
      <c r="L6554" s="153"/>
      <c r="M6554" s="153"/>
      <c r="N6554" s="153"/>
      <c r="O6554" s="153"/>
      <c r="P6554" s="153"/>
      <c r="Q6554" s="153"/>
      <c r="R6554" s="153"/>
      <c r="S6554" s="152"/>
      <c r="T6554" s="153"/>
      <c r="X6554" s="69" t="str">
        <f t="shared" si="208"/>
        <v/>
      </c>
      <c r="Y6554" s="69" t="str">
        <f t="shared" si="209"/>
        <v/>
      </c>
    </row>
    <row r="6555" spans="8:25" x14ac:dyDescent="0.25">
      <c r="H6555" s="155"/>
      <c r="I6555" s="151"/>
      <c r="J6555" s="152"/>
      <c r="K6555" s="153"/>
      <c r="L6555" s="153"/>
      <c r="M6555" s="153"/>
      <c r="N6555" s="153"/>
      <c r="O6555" s="153"/>
      <c r="P6555" s="153"/>
      <c r="Q6555" s="153"/>
      <c r="R6555" s="153"/>
      <c r="S6555" s="152"/>
      <c r="T6555" s="153"/>
      <c r="X6555" s="69" t="str">
        <f t="shared" si="208"/>
        <v/>
      </c>
      <c r="Y6555" s="69" t="str">
        <f t="shared" si="209"/>
        <v/>
      </c>
    </row>
    <row r="6556" spans="8:25" x14ac:dyDescent="0.25">
      <c r="H6556" s="155"/>
      <c r="I6556" s="151"/>
      <c r="J6556" s="152"/>
      <c r="K6556" s="153"/>
      <c r="L6556" s="153"/>
      <c r="M6556" s="153"/>
      <c r="N6556" s="153"/>
      <c r="O6556" s="153"/>
      <c r="P6556" s="153"/>
      <c r="Q6556" s="153"/>
      <c r="R6556" s="153"/>
      <c r="S6556" s="152"/>
      <c r="T6556" s="153"/>
      <c r="X6556" s="69" t="str">
        <f t="shared" si="208"/>
        <v/>
      </c>
      <c r="Y6556" s="69" t="str">
        <f t="shared" si="209"/>
        <v/>
      </c>
    </row>
    <row r="6557" spans="8:25" x14ac:dyDescent="0.25">
      <c r="H6557" s="155"/>
      <c r="I6557" s="151"/>
      <c r="J6557" s="152"/>
      <c r="K6557" s="153"/>
      <c r="L6557" s="153"/>
      <c r="M6557" s="153"/>
      <c r="N6557" s="153"/>
      <c r="O6557" s="153"/>
      <c r="P6557" s="153"/>
      <c r="Q6557" s="153"/>
      <c r="R6557" s="153"/>
      <c r="S6557" s="152"/>
      <c r="T6557" s="153"/>
      <c r="X6557" s="69" t="str">
        <f t="shared" si="208"/>
        <v/>
      </c>
      <c r="Y6557" s="69" t="str">
        <f t="shared" si="209"/>
        <v/>
      </c>
    </row>
    <row r="6558" spans="8:25" x14ac:dyDescent="0.25">
      <c r="H6558" s="155"/>
      <c r="I6558" s="151"/>
      <c r="J6558" s="152"/>
      <c r="K6558" s="153"/>
      <c r="L6558" s="153"/>
      <c r="M6558" s="153"/>
      <c r="N6558" s="153"/>
      <c r="O6558" s="153"/>
      <c r="P6558" s="153"/>
      <c r="Q6558" s="153"/>
      <c r="R6558" s="153"/>
      <c r="S6558" s="152"/>
      <c r="T6558" s="153"/>
      <c r="X6558" s="69" t="str">
        <f t="shared" si="208"/>
        <v/>
      </c>
      <c r="Y6558" s="69" t="str">
        <f t="shared" si="209"/>
        <v/>
      </c>
    </row>
    <row r="6559" spans="8:25" x14ac:dyDescent="0.25">
      <c r="H6559" s="155"/>
      <c r="I6559" s="151"/>
      <c r="J6559" s="152"/>
      <c r="K6559" s="153"/>
      <c r="L6559" s="153"/>
      <c r="M6559" s="153"/>
      <c r="N6559" s="153"/>
      <c r="O6559" s="153"/>
      <c r="P6559" s="153"/>
      <c r="Q6559" s="153"/>
      <c r="R6559" s="153"/>
      <c r="S6559" s="152"/>
      <c r="T6559" s="153"/>
      <c r="X6559" s="69" t="str">
        <f t="shared" si="208"/>
        <v/>
      </c>
      <c r="Y6559" s="69" t="str">
        <f t="shared" si="209"/>
        <v/>
      </c>
    </row>
    <row r="6560" spans="8:25" x14ac:dyDescent="0.25">
      <c r="H6560" s="155"/>
      <c r="I6560" s="151"/>
      <c r="J6560" s="152"/>
      <c r="K6560" s="153"/>
      <c r="L6560" s="153"/>
      <c r="M6560" s="153"/>
      <c r="N6560" s="153"/>
      <c r="O6560" s="153"/>
      <c r="P6560" s="153"/>
      <c r="Q6560" s="153"/>
      <c r="R6560" s="153"/>
      <c r="S6560" s="152"/>
      <c r="T6560" s="153"/>
      <c r="X6560" s="69" t="str">
        <f t="shared" si="208"/>
        <v/>
      </c>
      <c r="Y6560" s="69" t="str">
        <f t="shared" si="209"/>
        <v/>
      </c>
    </row>
    <row r="6561" spans="8:25" x14ac:dyDescent="0.25">
      <c r="H6561" s="155"/>
      <c r="I6561" s="151"/>
      <c r="J6561" s="152"/>
      <c r="K6561" s="153"/>
      <c r="L6561" s="153"/>
      <c r="M6561" s="153"/>
      <c r="N6561" s="153"/>
      <c r="O6561" s="153"/>
      <c r="P6561" s="153"/>
      <c r="Q6561" s="153"/>
      <c r="R6561" s="153"/>
      <c r="S6561" s="152"/>
      <c r="T6561" s="153"/>
      <c r="X6561" s="69" t="str">
        <f t="shared" si="208"/>
        <v/>
      </c>
      <c r="Y6561" s="69" t="str">
        <f t="shared" si="209"/>
        <v/>
      </c>
    </row>
    <row r="6562" spans="8:25" x14ac:dyDescent="0.25">
      <c r="H6562" s="155"/>
      <c r="I6562" s="151"/>
      <c r="J6562" s="152"/>
      <c r="K6562" s="153"/>
      <c r="L6562" s="153"/>
      <c r="M6562" s="153"/>
      <c r="N6562" s="153"/>
      <c r="O6562" s="153"/>
      <c r="P6562" s="153"/>
      <c r="Q6562" s="153"/>
      <c r="R6562" s="153"/>
      <c r="S6562" s="152"/>
      <c r="T6562" s="153"/>
      <c r="X6562" s="69" t="str">
        <f t="shared" si="208"/>
        <v/>
      </c>
      <c r="Y6562" s="69" t="str">
        <f t="shared" si="209"/>
        <v/>
      </c>
    </row>
    <row r="6563" spans="8:25" x14ac:dyDescent="0.25">
      <c r="H6563" s="155"/>
      <c r="I6563" s="151"/>
      <c r="J6563" s="152"/>
      <c r="K6563" s="153"/>
      <c r="L6563" s="153"/>
      <c r="M6563" s="153"/>
      <c r="N6563" s="153"/>
      <c r="O6563" s="153"/>
      <c r="P6563" s="153"/>
      <c r="Q6563" s="153"/>
      <c r="R6563" s="153"/>
      <c r="S6563" s="152"/>
      <c r="T6563" s="153"/>
      <c r="X6563" s="69" t="str">
        <f t="shared" si="208"/>
        <v/>
      </c>
      <c r="Y6563" s="69" t="str">
        <f t="shared" si="209"/>
        <v/>
      </c>
    </row>
    <row r="6564" spans="8:25" x14ac:dyDescent="0.25">
      <c r="H6564" s="155"/>
      <c r="I6564" s="151"/>
      <c r="J6564" s="152"/>
      <c r="K6564" s="153"/>
      <c r="L6564" s="153"/>
      <c r="M6564" s="153"/>
      <c r="N6564" s="153"/>
      <c r="O6564" s="153"/>
      <c r="P6564" s="153"/>
      <c r="Q6564" s="153"/>
      <c r="R6564" s="153"/>
      <c r="S6564" s="152"/>
      <c r="T6564" s="153"/>
      <c r="X6564" s="69" t="str">
        <f t="shared" si="208"/>
        <v/>
      </c>
      <c r="Y6564" s="69" t="str">
        <f t="shared" si="209"/>
        <v/>
      </c>
    </row>
    <row r="6565" spans="8:25" x14ac:dyDescent="0.25">
      <c r="H6565" s="155"/>
      <c r="I6565" s="151"/>
      <c r="J6565" s="152"/>
      <c r="K6565" s="153"/>
      <c r="L6565" s="153"/>
      <c r="M6565" s="153"/>
      <c r="N6565" s="153"/>
      <c r="O6565" s="153"/>
      <c r="P6565" s="153"/>
      <c r="Q6565" s="153"/>
      <c r="R6565" s="153"/>
      <c r="S6565" s="152"/>
      <c r="T6565" s="153"/>
      <c r="X6565" s="69" t="str">
        <f t="shared" si="208"/>
        <v/>
      </c>
      <c r="Y6565" s="69" t="str">
        <f t="shared" si="209"/>
        <v/>
      </c>
    </row>
    <row r="6566" spans="8:25" x14ac:dyDescent="0.25">
      <c r="H6566" s="155"/>
      <c r="I6566" s="151"/>
      <c r="J6566" s="152"/>
      <c r="K6566" s="153"/>
      <c r="L6566" s="153"/>
      <c r="M6566" s="153"/>
      <c r="N6566" s="153"/>
      <c r="O6566" s="153"/>
      <c r="P6566" s="153"/>
      <c r="Q6566" s="153"/>
      <c r="R6566" s="153"/>
      <c r="S6566" s="152"/>
      <c r="T6566" s="153"/>
      <c r="X6566" s="69" t="str">
        <f t="shared" si="208"/>
        <v/>
      </c>
      <c r="Y6566" s="69" t="str">
        <f t="shared" si="209"/>
        <v/>
      </c>
    </row>
    <row r="6567" spans="8:25" x14ac:dyDescent="0.25">
      <c r="H6567" s="155"/>
      <c r="I6567" s="151"/>
      <c r="J6567" s="152"/>
      <c r="K6567" s="153"/>
      <c r="L6567" s="153"/>
      <c r="M6567" s="153"/>
      <c r="N6567" s="153"/>
      <c r="O6567" s="153"/>
      <c r="P6567" s="153"/>
      <c r="Q6567" s="153"/>
      <c r="R6567" s="153"/>
      <c r="S6567" s="152"/>
      <c r="T6567" s="153"/>
      <c r="X6567" s="69" t="str">
        <f t="shared" si="208"/>
        <v/>
      </c>
      <c r="Y6567" s="69" t="str">
        <f t="shared" si="209"/>
        <v/>
      </c>
    </row>
    <row r="6568" spans="8:25" x14ac:dyDescent="0.25">
      <c r="H6568" s="155"/>
      <c r="I6568" s="151"/>
      <c r="J6568" s="152"/>
      <c r="K6568" s="153"/>
      <c r="L6568" s="153"/>
      <c r="M6568" s="153"/>
      <c r="N6568" s="153"/>
      <c r="O6568" s="153"/>
      <c r="P6568" s="153"/>
      <c r="Q6568" s="153"/>
      <c r="R6568" s="153"/>
      <c r="S6568" s="152"/>
      <c r="T6568" s="153"/>
      <c r="X6568" s="69" t="str">
        <f t="shared" si="208"/>
        <v/>
      </c>
      <c r="Y6568" s="69" t="str">
        <f t="shared" si="209"/>
        <v/>
      </c>
    </row>
    <row r="6569" spans="8:25" x14ac:dyDescent="0.25">
      <c r="H6569" s="155"/>
      <c r="I6569" s="151"/>
      <c r="J6569" s="152"/>
      <c r="K6569" s="153"/>
      <c r="L6569" s="153"/>
      <c r="M6569" s="153"/>
      <c r="N6569" s="153"/>
      <c r="O6569" s="153"/>
      <c r="P6569" s="153"/>
      <c r="Q6569" s="153"/>
      <c r="R6569" s="153"/>
      <c r="S6569" s="152"/>
      <c r="T6569" s="153"/>
      <c r="X6569" s="69" t="str">
        <f t="shared" si="208"/>
        <v/>
      </c>
      <c r="Y6569" s="69" t="str">
        <f t="shared" si="209"/>
        <v/>
      </c>
    </row>
    <row r="6570" spans="8:25" x14ac:dyDescent="0.25">
      <c r="H6570" s="155"/>
      <c r="I6570" s="151"/>
      <c r="J6570" s="152"/>
      <c r="K6570" s="153"/>
      <c r="L6570" s="153"/>
      <c r="M6570" s="153"/>
      <c r="N6570" s="153"/>
      <c r="O6570" s="153"/>
      <c r="P6570" s="153"/>
      <c r="Q6570" s="153"/>
      <c r="R6570" s="153"/>
      <c r="S6570" s="152"/>
      <c r="T6570" s="153"/>
      <c r="X6570" s="69" t="str">
        <f t="shared" si="208"/>
        <v/>
      </c>
      <c r="Y6570" s="69" t="str">
        <f t="shared" si="209"/>
        <v/>
      </c>
    </row>
    <row r="6571" spans="8:25" x14ac:dyDescent="0.25">
      <c r="H6571" s="155"/>
      <c r="I6571" s="151"/>
      <c r="J6571" s="152"/>
      <c r="K6571" s="153"/>
      <c r="L6571" s="153"/>
      <c r="M6571" s="153"/>
      <c r="N6571" s="153"/>
      <c r="O6571" s="153"/>
      <c r="P6571" s="153"/>
      <c r="Q6571" s="153"/>
      <c r="R6571" s="153"/>
      <c r="S6571" s="152"/>
      <c r="T6571" s="153"/>
      <c r="X6571" s="69" t="str">
        <f t="shared" si="208"/>
        <v/>
      </c>
      <c r="Y6571" s="69" t="str">
        <f t="shared" si="209"/>
        <v/>
      </c>
    </row>
    <row r="6572" spans="8:25" x14ac:dyDescent="0.25">
      <c r="H6572" s="155"/>
      <c r="I6572" s="151"/>
      <c r="J6572" s="152"/>
      <c r="K6572" s="153"/>
      <c r="L6572" s="153"/>
      <c r="M6572" s="153"/>
      <c r="N6572" s="153"/>
      <c r="O6572" s="153"/>
      <c r="P6572" s="153"/>
      <c r="Q6572" s="153"/>
      <c r="R6572" s="153"/>
      <c r="S6572" s="152"/>
      <c r="T6572" s="153"/>
      <c r="X6572" s="69" t="str">
        <f t="shared" si="208"/>
        <v/>
      </c>
      <c r="Y6572" s="69" t="str">
        <f t="shared" si="209"/>
        <v/>
      </c>
    </row>
    <row r="6573" spans="8:25" x14ac:dyDescent="0.25">
      <c r="H6573" s="155"/>
      <c r="I6573" s="151"/>
      <c r="J6573" s="152"/>
      <c r="K6573" s="153"/>
      <c r="L6573" s="153"/>
      <c r="M6573" s="153"/>
      <c r="N6573" s="153"/>
      <c r="O6573" s="153"/>
      <c r="P6573" s="153"/>
      <c r="Q6573" s="153"/>
      <c r="R6573" s="153"/>
      <c r="S6573" s="152"/>
      <c r="T6573" s="153"/>
      <c r="X6573" s="69" t="str">
        <f t="shared" si="208"/>
        <v/>
      </c>
      <c r="Y6573" s="69" t="str">
        <f t="shared" si="209"/>
        <v/>
      </c>
    </row>
    <row r="6574" spans="8:25" x14ac:dyDescent="0.25">
      <c r="H6574" s="155"/>
      <c r="I6574" s="151"/>
      <c r="J6574" s="152"/>
      <c r="K6574" s="153"/>
      <c r="L6574" s="153"/>
      <c r="M6574" s="153"/>
      <c r="N6574" s="153"/>
      <c r="O6574" s="153"/>
      <c r="P6574" s="153"/>
      <c r="Q6574" s="153"/>
      <c r="R6574" s="153"/>
      <c r="S6574" s="152"/>
      <c r="T6574" s="153"/>
      <c r="X6574" s="69" t="str">
        <f t="shared" si="208"/>
        <v/>
      </c>
      <c r="Y6574" s="69" t="str">
        <f t="shared" si="209"/>
        <v/>
      </c>
    </row>
    <row r="6575" spans="8:25" x14ac:dyDescent="0.25">
      <c r="H6575" s="155"/>
      <c r="I6575" s="151"/>
      <c r="J6575" s="152"/>
      <c r="K6575" s="153"/>
      <c r="L6575" s="153"/>
      <c r="M6575" s="153"/>
      <c r="N6575" s="153"/>
      <c r="O6575" s="153"/>
      <c r="P6575" s="153"/>
      <c r="Q6575" s="153"/>
      <c r="R6575" s="153"/>
      <c r="S6575" s="152"/>
      <c r="T6575" s="153"/>
      <c r="X6575" s="69" t="str">
        <f t="shared" si="208"/>
        <v/>
      </c>
      <c r="Y6575" s="69" t="str">
        <f t="shared" si="209"/>
        <v/>
      </c>
    </row>
    <row r="6576" spans="8:25" x14ac:dyDescent="0.25">
      <c r="H6576" s="155"/>
      <c r="I6576" s="151"/>
      <c r="J6576" s="152"/>
      <c r="K6576" s="153"/>
      <c r="L6576" s="153"/>
      <c r="M6576" s="153"/>
      <c r="N6576" s="153"/>
      <c r="O6576" s="153"/>
      <c r="P6576" s="153"/>
      <c r="Q6576" s="153"/>
      <c r="R6576" s="153"/>
      <c r="S6576" s="152"/>
      <c r="T6576" s="153"/>
      <c r="X6576" s="69" t="str">
        <f t="shared" si="208"/>
        <v/>
      </c>
      <c r="Y6576" s="69" t="str">
        <f t="shared" si="209"/>
        <v/>
      </c>
    </row>
    <row r="6577" spans="8:25" x14ac:dyDescent="0.25">
      <c r="H6577" s="155"/>
      <c r="I6577" s="151"/>
      <c r="J6577" s="152"/>
      <c r="K6577" s="153"/>
      <c r="L6577" s="153"/>
      <c r="M6577" s="153"/>
      <c r="N6577" s="153"/>
      <c r="O6577" s="153"/>
      <c r="P6577" s="153"/>
      <c r="Q6577" s="153"/>
      <c r="R6577" s="153"/>
      <c r="S6577" s="152"/>
      <c r="T6577" s="153"/>
      <c r="X6577" s="69" t="str">
        <f t="shared" si="208"/>
        <v/>
      </c>
      <c r="Y6577" s="69" t="str">
        <f t="shared" si="209"/>
        <v/>
      </c>
    </row>
    <row r="6578" spans="8:25" x14ac:dyDescent="0.25">
      <c r="H6578" s="155"/>
      <c r="I6578" s="151"/>
      <c r="J6578" s="152"/>
      <c r="K6578" s="153"/>
      <c r="L6578" s="153"/>
      <c r="M6578" s="153"/>
      <c r="N6578" s="153"/>
      <c r="O6578" s="153"/>
      <c r="P6578" s="153"/>
      <c r="Q6578" s="153"/>
      <c r="R6578" s="153"/>
      <c r="S6578" s="152"/>
      <c r="T6578" s="153"/>
      <c r="X6578" s="69" t="str">
        <f t="shared" si="208"/>
        <v/>
      </c>
      <c r="Y6578" s="69" t="str">
        <f t="shared" si="209"/>
        <v/>
      </c>
    </row>
    <row r="6579" spans="8:25" x14ac:dyDescent="0.25">
      <c r="H6579" s="155"/>
      <c r="I6579" s="151"/>
      <c r="J6579" s="152"/>
      <c r="K6579" s="153"/>
      <c r="L6579" s="153"/>
      <c r="M6579" s="153"/>
      <c r="N6579" s="153"/>
      <c r="O6579" s="153"/>
      <c r="P6579" s="153"/>
      <c r="Q6579" s="153"/>
      <c r="R6579" s="153"/>
      <c r="S6579" s="152"/>
      <c r="T6579" s="153"/>
      <c r="X6579" s="69" t="str">
        <f t="shared" si="208"/>
        <v/>
      </c>
      <c r="Y6579" s="69" t="str">
        <f t="shared" si="209"/>
        <v/>
      </c>
    </row>
    <row r="6580" spans="8:25" x14ac:dyDescent="0.25">
      <c r="H6580" s="155"/>
      <c r="I6580" s="151"/>
      <c r="J6580" s="152"/>
      <c r="K6580" s="153"/>
      <c r="L6580" s="153"/>
      <c r="M6580" s="153"/>
      <c r="N6580" s="153"/>
      <c r="O6580" s="153"/>
      <c r="P6580" s="153"/>
      <c r="Q6580" s="153"/>
      <c r="R6580" s="153"/>
      <c r="S6580" s="152"/>
      <c r="T6580" s="153"/>
      <c r="X6580" s="69" t="str">
        <f t="shared" si="208"/>
        <v/>
      </c>
      <c r="Y6580" s="69" t="str">
        <f t="shared" si="209"/>
        <v/>
      </c>
    </row>
    <row r="6581" spans="8:25" x14ac:dyDescent="0.25">
      <c r="H6581" s="155"/>
      <c r="I6581" s="151"/>
      <c r="J6581" s="152"/>
      <c r="K6581" s="153"/>
      <c r="L6581" s="153"/>
      <c r="M6581" s="153"/>
      <c r="N6581" s="153"/>
      <c r="O6581" s="153"/>
      <c r="P6581" s="153"/>
      <c r="Q6581" s="153"/>
      <c r="R6581" s="153"/>
      <c r="S6581" s="152"/>
      <c r="T6581" s="153"/>
      <c r="X6581" s="69" t="str">
        <f t="shared" si="208"/>
        <v/>
      </c>
      <c r="Y6581" s="69" t="str">
        <f t="shared" si="209"/>
        <v/>
      </c>
    </row>
    <row r="6582" spans="8:25" x14ac:dyDescent="0.25">
      <c r="H6582" s="155"/>
      <c r="I6582" s="151"/>
      <c r="J6582" s="152"/>
      <c r="K6582" s="153"/>
      <c r="L6582" s="153"/>
      <c r="M6582" s="153"/>
      <c r="N6582" s="153"/>
      <c r="O6582" s="153"/>
      <c r="P6582" s="153"/>
      <c r="Q6582" s="153"/>
      <c r="R6582" s="153"/>
      <c r="S6582" s="152"/>
      <c r="T6582" s="153"/>
      <c r="X6582" s="69" t="str">
        <f t="shared" si="208"/>
        <v/>
      </c>
      <c r="Y6582" s="69" t="str">
        <f t="shared" si="209"/>
        <v/>
      </c>
    </row>
    <row r="6583" spans="8:25" x14ac:dyDescent="0.25">
      <c r="H6583" s="155"/>
      <c r="I6583" s="151"/>
      <c r="J6583" s="152"/>
      <c r="K6583" s="153"/>
      <c r="L6583" s="153"/>
      <c r="M6583" s="153"/>
      <c r="N6583" s="153"/>
      <c r="O6583" s="153"/>
      <c r="P6583" s="153"/>
      <c r="Q6583" s="153"/>
      <c r="R6583" s="153"/>
      <c r="S6583" s="152"/>
      <c r="T6583" s="153"/>
      <c r="X6583" s="69" t="str">
        <f t="shared" si="208"/>
        <v/>
      </c>
      <c r="Y6583" s="69" t="str">
        <f t="shared" si="209"/>
        <v/>
      </c>
    </row>
    <row r="6584" spans="8:25" x14ac:dyDescent="0.25">
      <c r="H6584" s="155"/>
      <c r="I6584" s="151"/>
      <c r="J6584" s="152"/>
      <c r="K6584" s="153"/>
      <c r="L6584" s="153"/>
      <c r="M6584" s="153"/>
      <c r="N6584" s="153"/>
      <c r="O6584" s="153"/>
      <c r="P6584" s="153"/>
      <c r="Q6584" s="153"/>
      <c r="R6584" s="153"/>
      <c r="S6584" s="152"/>
      <c r="T6584" s="153"/>
      <c r="X6584" s="69" t="str">
        <f t="shared" si="208"/>
        <v/>
      </c>
      <c r="Y6584" s="69" t="str">
        <f t="shared" si="209"/>
        <v/>
      </c>
    </row>
    <row r="6585" spans="8:25" x14ac:dyDescent="0.25">
      <c r="H6585" s="155"/>
      <c r="I6585" s="151"/>
      <c r="J6585" s="152"/>
      <c r="K6585" s="153"/>
      <c r="L6585" s="153"/>
      <c r="M6585" s="153"/>
      <c r="N6585" s="153"/>
      <c r="O6585" s="153"/>
      <c r="P6585" s="153"/>
      <c r="Q6585" s="153"/>
      <c r="R6585" s="153"/>
      <c r="S6585" s="152"/>
      <c r="T6585" s="153"/>
      <c r="X6585" s="69" t="str">
        <f t="shared" si="208"/>
        <v/>
      </c>
      <c r="Y6585" s="69" t="str">
        <f t="shared" si="209"/>
        <v/>
      </c>
    </row>
    <row r="6586" spans="8:25" x14ac:dyDescent="0.25">
      <c r="H6586" s="155"/>
      <c r="I6586" s="151"/>
      <c r="J6586" s="152"/>
      <c r="K6586" s="153"/>
      <c r="L6586" s="153"/>
      <c r="M6586" s="153"/>
      <c r="N6586" s="153"/>
      <c r="O6586" s="153"/>
      <c r="P6586" s="153"/>
      <c r="Q6586" s="153"/>
      <c r="R6586" s="153"/>
      <c r="S6586" s="152"/>
      <c r="T6586" s="153"/>
      <c r="X6586" s="69" t="str">
        <f t="shared" si="208"/>
        <v/>
      </c>
      <c r="Y6586" s="69" t="str">
        <f t="shared" si="209"/>
        <v/>
      </c>
    </row>
    <row r="6587" spans="8:25" x14ac:dyDescent="0.25">
      <c r="H6587" s="155"/>
      <c r="I6587" s="151"/>
      <c r="J6587" s="152"/>
      <c r="K6587" s="153"/>
      <c r="L6587" s="153"/>
      <c r="M6587" s="153"/>
      <c r="N6587" s="153"/>
      <c r="O6587" s="153"/>
      <c r="P6587" s="153"/>
      <c r="Q6587" s="153"/>
      <c r="R6587" s="153"/>
      <c r="S6587" s="152"/>
      <c r="T6587" s="153"/>
      <c r="X6587" s="69" t="str">
        <f t="shared" si="208"/>
        <v/>
      </c>
      <c r="Y6587" s="69" t="str">
        <f t="shared" si="209"/>
        <v/>
      </c>
    </row>
    <row r="6588" spans="8:25" x14ac:dyDescent="0.25">
      <c r="H6588" s="155"/>
      <c r="I6588" s="151"/>
      <c r="J6588" s="152"/>
      <c r="K6588" s="153"/>
      <c r="L6588" s="153"/>
      <c r="M6588" s="153"/>
      <c r="N6588" s="153"/>
      <c r="O6588" s="153"/>
      <c r="P6588" s="153"/>
      <c r="Q6588" s="153"/>
      <c r="R6588" s="153"/>
      <c r="S6588" s="152"/>
      <c r="T6588" s="153"/>
      <c r="X6588" s="69" t="str">
        <f t="shared" si="208"/>
        <v/>
      </c>
      <c r="Y6588" s="69" t="str">
        <f t="shared" si="209"/>
        <v/>
      </c>
    </row>
    <row r="6589" spans="8:25" x14ac:dyDescent="0.25">
      <c r="H6589" s="155"/>
      <c r="I6589" s="151"/>
      <c r="J6589" s="152"/>
      <c r="K6589" s="153"/>
      <c r="L6589" s="153"/>
      <c r="M6589" s="153"/>
      <c r="N6589" s="153"/>
      <c r="O6589" s="153"/>
      <c r="P6589" s="153"/>
      <c r="Q6589" s="153"/>
      <c r="R6589" s="153"/>
      <c r="S6589" s="152"/>
      <c r="T6589" s="153"/>
      <c r="X6589" s="69" t="str">
        <f t="shared" si="208"/>
        <v/>
      </c>
      <c r="Y6589" s="69" t="str">
        <f t="shared" si="209"/>
        <v/>
      </c>
    </row>
    <row r="6590" spans="8:25" x14ac:dyDescent="0.25">
      <c r="H6590" s="155"/>
      <c r="I6590" s="151"/>
      <c r="J6590" s="152"/>
      <c r="K6590" s="153"/>
      <c r="L6590" s="153"/>
      <c r="M6590" s="153"/>
      <c r="N6590" s="153"/>
      <c r="O6590" s="153"/>
      <c r="P6590" s="153"/>
      <c r="Q6590" s="153"/>
      <c r="R6590" s="153"/>
      <c r="S6590" s="152"/>
      <c r="T6590" s="153"/>
      <c r="X6590" s="69" t="str">
        <f t="shared" si="208"/>
        <v/>
      </c>
      <c r="Y6590" s="69" t="str">
        <f t="shared" si="209"/>
        <v/>
      </c>
    </row>
    <row r="6591" spans="8:25" x14ac:dyDescent="0.25">
      <c r="H6591" s="155"/>
      <c r="I6591" s="151"/>
      <c r="J6591" s="152"/>
      <c r="K6591" s="153"/>
      <c r="L6591" s="153"/>
      <c r="M6591" s="153"/>
      <c r="N6591" s="153"/>
      <c r="O6591" s="153"/>
      <c r="P6591" s="153"/>
      <c r="Q6591" s="153"/>
      <c r="R6591" s="153"/>
      <c r="S6591" s="152"/>
      <c r="T6591" s="153"/>
      <c r="X6591" s="69" t="str">
        <f t="shared" si="208"/>
        <v/>
      </c>
      <c r="Y6591" s="69" t="str">
        <f t="shared" si="209"/>
        <v/>
      </c>
    </row>
    <row r="6592" spans="8:25" x14ac:dyDescent="0.25">
      <c r="H6592" s="155"/>
      <c r="I6592" s="151"/>
      <c r="J6592" s="152"/>
      <c r="K6592" s="153"/>
      <c r="L6592" s="153"/>
      <c r="M6592" s="153"/>
      <c r="N6592" s="153"/>
      <c r="O6592" s="153"/>
      <c r="P6592" s="153"/>
      <c r="Q6592" s="153"/>
      <c r="R6592" s="153"/>
      <c r="S6592" s="152"/>
      <c r="T6592" s="153"/>
      <c r="X6592" s="69" t="str">
        <f t="shared" si="208"/>
        <v/>
      </c>
      <c r="Y6592" s="69" t="str">
        <f t="shared" si="209"/>
        <v/>
      </c>
    </row>
    <row r="6593" spans="8:25" x14ac:dyDescent="0.25">
      <c r="H6593" s="155"/>
      <c r="I6593" s="151"/>
      <c r="J6593" s="152"/>
      <c r="K6593" s="153"/>
      <c r="L6593" s="153"/>
      <c r="M6593" s="153"/>
      <c r="N6593" s="153"/>
      <c r="O6593" s="153"/>
      <c r="P6593" s="153"/>
      <c r="Q6593" s="153"/>
      <c r="R6593" s="153"/>
      <c r="S6593" s="152"/>
      <c r="T6593" s="153"/>
      <c r="X6593" s="69" t="str">
        <f t="shared" si="208"/>
        <v/>
      </c>
      <c r="Y6593" s="69" t="str">
        <f t="shared" si="209"/>
        <v/>
      </c>
    </row>
    <row r="6594" spans="8:25" x14ac:dyDescent="0.25">
      <c r="H6594" s="155"/>
      <c r="I6594" s="151"/>
      <c r="J6594" s="152"/>
      <c r="K6594" s="153"/>
      <c r="L6594" s="153"/>
      <c r="M6594" s="153"/>
      <c r="N6594" s="153"/>
      <c r="O6594" s="153"/>
      <c r="P6594" s="153"/>
      <c r="Q6594" s="153"/>
      <c r="R6594" s="153"/>
      <c r="S6594" s="152"/>
      <c r="T6594" s="153"/>
      <c r="X6594" s="69" t="str">
        <f t="shared" ref="X6594:X6657" si="210">IF(W6594&lt;&gt;"",W6594-I6594,"")</f>
        <v/>
      </c>
      <c r="Y6594" s="69" t="str">
        <f t="shared" si="209"/>
        <v/>
      </c>
    </row>
    <row r="6595" spans="8:25" x14ac:dyDescent="0.25">
      <c r="H6595" s="155"/>
      <c r="I6595" s="151"/>
      <c r="J6595" s="152"/>
      <c r="K6595" s="153"/>
      <c r="L6595" s="153"/>
      <c r="M6595" s="153"/>
      <c r="N6595" s="153"/>
      <c r="O6595" s="153"/>
      <c r="P6595" s="153"/>
      <c r="Q6595" s="153"/>
      <c r="R6595" s="153"/>
      <c r="S6595" s="152"/>
      <c r="T6595" s="153"/>
      <c r="X6595" s="69" t="str">
        <f t="shared" si="210"/>
        <v/>
      </c>
      <c r="Y6595" s="69" t="str">
        <f t="shared" ref="Y6595:Y6658" si="211">IF(X6595&lt;&gt;"",IF(X6595&lt;365,"&lt; 1 year",IF(X6595&lt;730,"1-2",IF(X6595&lt;1095,"2-3",IF(X6595&lt;1460,"3-4",IF(X6595&lt;1825,"4-5","5+"))))),"")</f>
        <v/>
      </c>
    </row>
    <row r="6596" spans="8:25" x14ac:dyDescent="0.25">
      <c r="H6596" s="155"/>
      <c r="I6596" s="151"/>
      <c r="J6596" s="152"/>
      <c r="K6596" s="153"/>
      <c r="L6596" s="153"/>
      <c r="M6596" s="153"/>
      <c r="N6596" s="153"/>
      <c r="O6596" s="153"/>
      <c r="P6596" s="153"/>
      <c r="Q6596" s="153"/>
      <c r="R6596" s="153"/>
      <c r="S6596" s="152"/>
      <c r="T6596" s="153"/>
      <c r="X6596" s="69" t="str">
        <f t="shared" si="210"/>
        <v/>
      </c>
      <c r="Y6596" s="69" t="str">
        <f t="shared" si="211"/>
        <v/>
      </c>
    </row>
    <row r="6597" spans="8:25" x14ac:dyDescent="0.25">
      <c r="H6597" s="155"/>
      <c r="I6597" s="151"/>
      <c r="J6597" s="152"/>
      <c r="K6597" s="153"/>
      <c r="L6597" s="153"/>
      <c r="M6597" s="153"/>
      <c r="N6597" s="153"/>
      <c r="O6597" s="153"/>
      <c r="P6597" s="153"/>
      <c r="Q6597" s="153"/>
      <c r="R6597" s="153"/>
      <c r="S6597" s="152"/>
      <c r="T6597" s="153"/>
      <c r="X6597" s="69" t="str">
        <f t="shared" si="210"/>
        <v/>
      </c>
      <c r="Y6597" s="69" t="str">
        <f t="shared" si="211"/>
        <v/>
      </c>
    </row>
    <row r="6598" spans="8:25" x14ac:dyDescent="0.25">
      <c r="H6598" s="155"/>
      <c r="I6598" s="151"/>
      <c r="J6598" s="152"/>
      <c r="K6598" s="153"/>
      <c r="L6598" s="153"/>
      <c r="M6598" s="153"/>
      <c r="N6598" s="153"/>
      <c r="O6598" s="153"/>
      <c r="P6598" s="153"/>
      <c r="Q6598" s="153"/>
      <c r="R6598" s="153"/>
      <c r="S6598" s="152"/>
      <c r="T6598" s="153"/>
      <c r="X6598" s="69" t="str">
        <f t="shared" si="210"/>
        <v/>
      </c>
      <c r="Y6598" s="69" t="str">
        <f t="shared" si="211"/>
        <v/>
      </c>
    </row>
    <row r="6599" spans="8:25" x14ac:dyDescent="0.25">
      <c r="H6599" s="155"/>
      <c r="I6599" s="151"/>
      <c r="J6599" s="152"/>
      <c r="K6599" s="153"/>
      <c r="L6599" s="153"/>
      <c r="M6599" s="153"/>
      <c r="N6599" s="153"/>
      <c r="O6599" s="153"/>
      <c r="P6599" s="153"/>
      <c r="Q6599" s="153"/>
      <c r="R6599" s="153"/>
      <c r="S6599" s="152"/>
      <c r="T6599" s="153"/>
      <c r="X6599" s="69" t="str">
        <f t="shared" si="210"/>
        <v/>
      </c>
      <c r="Y6599" s="69" t="str">
        <f t="shared" si="211"/>
        <v/>
      </c>
    </row>
    <row r="6600" spans="8:25" x14ac:dyDescent="0.25">
      <c r="H6600" s="155"/>
      <c r="I6600" s="151"/>
      <c r="J6600" s="152"/>
      <c r="K6600" s="153"/>
      <c r="L6600" s="153"/>
      <c r="M6600" s="153"/>
      <c r="N6600" s="153"/>
      <c r="O6600" s="153"/>
      <c r="P6600" s="153"/>
      <c r="Q6600" s="153"/>
      <c r="R6600" s="153"/>
      <c r="S6600" s="152"/>
      <c r="T6600" s="153"/>
      <c r="X6600" s="69" t="str">
        <f t="shared" si="210"/>
        <v/>
      </c>
      <c r="Y6600" s="69" t="str">
        <f t="shared" si="211"/>
        <v/>
      </c>
    </row>
    <row r="6601" spans="8:25" x14ac:dyDescent="0.25">
      <c r="H6601" s="155"/>
      <c r="I6601" s="151"/>
      <c r="J6601" s="152"/>
      <c r="K6601" s="153"/>
      <c r="L6601" s="153"/>
      <c r="M6601" s="153"/>
      <c r="N6601" s="153"/>
      <c r="O6601" s="153"/>
      <c r="P6601" s="153"/>
      <c r="Q6601" s="153"/>
      <c r="R6601" s="153"/>
      <c r="S6601" s="152"/>
      <c r="T6601" s="153"/>
      <c r="X6601" s="69" t="str">
        <f t="shared" si="210"/>
        <v/>
      </c>
      <c r="Y6601" s="69" t="str">
        <f t="shared" si="211"/>
        <v/>
      </c>
    </row>
    <row r="6602" spans="8:25" x14ac:dyDescent="0.25">
      <c r="H6602" s="155"/>
      <c r="I6602" s="151"/>
      <c r="J6602" s="152"/>
      <c r="K6602" s="153"/>
      <c r="L6602" s="153"/>
      <c r="M6602" s="153"/>
      <c r="N6602" s="153"/>
      <c r="O6602" s="153"/>
      <c r="P6602" s="153"/>
      <c r="Q6602" s="153"/>
      <c r="R6602" s="153"/>
      <c r="S6602" s="152"/>
      <c r="T6602" s="153"/>
      <c r="X6602" s="69" t="str">
        <f t="shared" si="210"/>
        <v/>
      </c>
      <c r="Y6602" s="69" t="str">
        <f t="shared" si="211"/>
        <v/>
      </c>
    </row>
    <row r="6603" spans="8:25" x14ac:dyDescent="0.25">
      <c r="H6603" s="155"/>
      <c r="I6603" s="151"/>
      <c r="J6603" s="152"/>
      <c r="K6603" s="153"/>
      <c r="L6603" s="153"/>
      <c r="M6603" s="153"/>
      <c r="N6603" s="153"/>
      <c r="O6603" s="153"/>
      <c r="P6603" s="153"/>
      <c r="Q6603" s="153"/>
      <c r="R6603" s="153"/>
      <c r="S6603" s="152"/>
      <c r="T6603" s="153"/>
      <c r="X6603" s="69" t="str">
        <f t="shared" si="210"/>
        <v/>
      </c>
      <c r="Y6603" s="69" t="str">
        <f t="shared" si="211"/>
        <v/>
      </c>
    </row>
    <row r="6604" spans="8:25" x14ac:dyDescent="0.25">
      <c r="H6604" s="155"/>
      <c r="I6604" s="151"/>
      <c r="J6604" s="152"/>
      <c r="K6604" s="153"/>
      <c r="L6604" s="153"/>
      <c r="M6604" s="153"/>
      <c r="N6604" s="153"/>
      <c r="O6604" s="153"/>
      <c r="P6604" s="153"/>
      <c r="Q6604" s="153"/>
      <c r="R6604" s="153"/>
      <c r="S6604" s="152"/>
      <c r="T6604" s="153"/>
      <c r="X6604" s="69" t="str">
        <f t="shared" si="210"/>
        <v/>
      </c>
      <c r="Y6604" s="69" t="str">
        <f t="shared" si="211"/>
        <v/>
      </c>
    </row>
    <row r="6605" spans="8:25" x14ac:dyDescent="0.25">
      <c r="H6605" s="155"/>
      <c r="I6605" s="151"/>
      <c r="J6605" s="152"/>
      <c r="K6605" s="153"/>
      <c r="L6605" s="153"/>
      <c r="M6605" s="153"/>
      <c r="N6605" s="153"/>
      <c r="O6605" s="153"/>
      <c r="P6605" s="153"/>
      <c r="Q6605" s="153"/>
      <c r="R6605" s="153"/>
      <c r="S6605" s="152"/>
      <c r="T6605" s="153"/>
      <c r="X6605" s="69" t="str">
        <f t="shared" si="210"/>
        <v/>
      </c>
      <c r="Y6605" s="69" t="str">
        <f t="shared" si="211"/>
        <v/>
      </c>
    </row>
    <row r="6606" spans="8:25" x14ac:dyDescent="0.25">
      <c r="H6606" s="155"/>
      <c r="I6606" s="151"/>
      <c r="J6606" s="152"/>
      <c r="K6606" s="153"/>
      <c r="L6606" s="153"/>
      <c r="M6606" s="153"/>
      <c r="N6606" s="153"/>
      <c r="O6606" s="153"/>
      <c r="P6606" s="153"/>
      <c r="Q6606" s="153"/>
      <c r="R6606" s="153"/>
      <c r="S6606" s="152"/>
      <c r="T6606" s="153"/>
      <c r="X6606" s="69" t="str">
        <f t="shared" si="210"/>
        <v/>
      </c>
      <c r="Y6606" s="69" t="str">
        <f t="shared" si="211"/>
        <v/>
      </c>
    </row>
    <row r="6607" spans="8:25" x14ac:dyDescent="0.25">
      <c r="H6607" s="155"/>
      <c r="I6607" s="151"/>
      <c r="J6607" s="152"/>
      <c r="K6607" s="153"/>
      <c r="L6607" s="153"/>
      <c r="M6607" s="153"/>
      <c r="N6607" s="153"/>
      <c r="O6607" s="153"/>
      <c r="P6607" s="153"/>
      <c r="Q6607" s="153"/>
      <c r="R6607" s="153"/>
      <c r="S6607" s="152"/>
      <c r="T6607" s="153"/>
      <c r="X6607" s="69" t="str">
        <f t="shared" si="210"/>
        <v/>
      </c>
      <c r="Y6607" s="69" t="str">
        <f t="shared" si="211"/>
        <v/>
      </c>
    </row>
    <row r="6608" spans="8:25" x14ac:dyDescent="0.25">
      <c r="H6608" s="155"/>
      <c r="I6608" s="151"/>
      <c r="J6608" s="152"/>
      <c r="K6608" s="153"/>
      <c r="L6608" s="153"/>
      <c r="M6608" s="153"/>
      <c r="N6608" s="153"/>
      <c r="O6608" s="153"/>
      <c r="P6608" s="153"/>
      <c r="Q6608" s="153"/>
      <c r="R6608" s="153"/>
      <c r="S6608" s="152"/>
      <c r="T6608" s="153"/>
      <c r="X6608" s="69" t="str">
        <f t="shared" si="210"/>
        <v/>
      </c>
      <c r="Y6608" s="69" t="str">
        <f t="shared" si="211"/>
        <v/>
      </c>
    </row>
    <row r="6609" spans="8:25" x14ac:dyDescent="0.25">
      <c r="H6609" s="155"/>
      <c r="I6609" s="151"/>
      <c r="J6609" s="152"/>
      <c r="K6609" s="153"/>
      <c r="L6609" s="153"/>
      <c r="M6609" s="153"/>
      <c r="N6609" s="153"/>
      <c r="O6609" s="153"/>
      <c r="P6609" s="153"/>
      <c r="Q6609" s="153"/>
      <c r="R6609" s="153"/>
      <c r="S6609" s="152"/>
      <c r="T6609" s="153"/>
      <c r="X6609" s="69" t="str">
        <f t="shared" si="210"/>
        <v/>
      </c>
      <c r="Y6609" s="69" t="str">
        <f t="shared" si="211"/>
        <v/>
      </c>
    </row>
    <row r="6610" spans="8:25" x14ac:dyDescent="0.25">
      <c r="H6610" s="155"/>
      <c r="I6610" s="151"/>
      <c r="J6610" s="152"/>
      <c r="K6610" s="153"/>
      <c r="L6610" s="153"/>
      <c r="M6610" s="153"/>
      <c r="N6610" s="153"/>
      <c r="O6610" s="153"/>
      <c r="P6610" s="153"/>
      <c r="Q6610" s="153"/>
      <c r="R6610" s="153"/>
      <c r="S6610" s="152"/>
      <c r="T6610" s="153"/>
      <c r="X6610" s="69" t="str">
        <f t="shared" si="210"/>
        <v/>
      </c>
      <c r="Y6610" s="69" t="str">
        <f t="shared" si="211"/>
        <v/>
      </c>
    </row>
    <row r="6611" spans="8:25" x14ac:dyDescent="0.25">
      <c r="H6611" s="155"/>
      <c r="I6611" s="151"/>
      <c r="J6611" s="152"/>
      <c r="K6611" s="153"/>
      <c r="L6611" s="153"/>
      <c r="M6611" s="153"/>
      <c r="N6611" s="153"/>
      <c r="O6611" s="153"/>
      <c r="P6611" s="153"/>
      <c r="Q6611" s="153"/>
      <c r="R6611" s="153"/>
      <c r="S6611" s="152"/>
      <c r="T6611" s="153"/>
      <c r="X6611" s="69" t="str">
        <f t="shared" si="210"/>
        <v/>
      </c>
      <c r="Y6611" s="69" t="str">
        <f t="shared" si="211"/>
        <v/>
      </c>
    </row>
    <row r="6612" spans="8:25" x14ac:dyDescent="0.25">
      <c r="H6612" s="155"/>
      <c r="I6612" s="151"/>
      <c r="J6612" s="152"/>
      <c r="K6612" s="153"/>
      <c r="L6612" s="153"/>
      <c r="M6612" s="153"/>
      <c r="N6612" s="153"/>
      <c r="O6612" s="153"/>
      <c r="P6612" s="153"/>
      <c r="Q6612" s="153"/>
      <c r="R6612" s="153"/>
      <c r="S6612" s="152"/>
      <c r="T6612" s="153"/>
      <c r="X6612" s="69" t="str">
        <f t="shared" si="210"/>
        <v/>
      </c>
      <c r="Y6612" s="69" t="str">
        <f t="shared" si="211"/>
        <v/>
      </c>
    </row>
    <row r="6613" spans="8:25" x14ac:dyDescent="0.25">
      <c r="H6613" s="155"/>
      <c r="I6613" s="151"/>
      <c r="J6613" s="152"/>
      <c r="K6613" s="153"/>
      <c r="L6613" s="153"/>
      <c r="M6613" s="153"/>
      <c r="N6613" s="153"/>
      <c r="O6613" s="153"/>
      <c r="P6613" s="153"/>
      <c r="Q6613" s="153"/>
      <c r="R6613" s="153"/>
      <c r="S6613" s="152"/>
      <c r="T6613" s="153"/>
      <c r="X6613" s="69" t="str">
        <f t="shared" si="210"/>
        <v/>
      </c>
      <c r="Y6613" s="69" t="str">
        <f t="shared" si="211"/>
        <v/>
      </c>
    </row>
    <row r="6614" spans="8:25" x14ac:dyDescent="0.25">
      <c r="H6614" s="155"/>
      <c r="I6614" s="151"/>
      <c r="J6614" s="152"/>
      <c r="K6614" s="153"/>
      <c r="L6614" s="153"/>
      <c r="M6614" s="153"/>
      <c r="N6614" s="153"/>
      <c r="O6614" s="153"/>
      <c r="P6614" s="153"/>
      <c r="Q6614" s="153"/>
      <c r="R6614" s="153"/>
      <c r="S6614" s="152"/>
      <c r="T6614" s="153"/>
      <c r="X6614" s="69" t="str">
        <f t="shared" si="210"/>
        <v/>
      </c>
      <c r="Y6614" s="69" t="str">
        <f t="shared" si="211"/>
        <v/>
      </c>
    </row>
    <row r="6615" spans="8:25" x14ac:dyDescent="0.25">
      <c r="H6615" s="155"/>
      <c r="I6615" s="151"/>
      <c r="J6615" s="152"/>
      <c r="K6615" s="153"/>
      <c r="L6615" s="153"/>
      <c r="M6615" s="153"/>
      <c r="N6615" s="153"/>
      <c r="O6615" s="153"/>
      <c r="P6615" s="153"/>
      <c r="Q6615" s="153"/>
      <c r="R6615" s="153"/>
      <c r="S6615" s="152"/>
      <c r="T6615" s="153"/>
      <c r="X6615" s="69" t="str">
        <f t="shared" si="210"/>
        <v/>
      </c>
      <c r="Y6615" s="69" t="str">
        <f t="shared" si="211"/>
        <v/>
      </c>
    </row>
    <row r="6616" spans="8:25" x14ac:dyDescent="0.25">
      <c r="H6616" s="155"/>
      <c r="I6616" s="151"/>
      <c r="J6616" s="152"/>
      <c r="K6616" s="153"/>
      <c r="L6616" s="153"/>
      <c r="M6616" s="153"/>
      <c r="N6616" s="153"/>
      <c r="O6616" s="153"/>
      <c r="P6616" s="153"/>
      <c r="Q6616" s="153"/>
      <c r="R6616" s="153"/>
      <c r="S6616" s="152"/>
      <c r="T6616" s="153"/>
      <c r="X6616" s="69" t="str">
        <f t="shared" si="210"/>
        <v/>
      </c>
      <c r="Y6616" s="69" t="str">
        <f t="shared" si="211"/>
        <v/>
      </c>
    </row>
    <row r="6617" spans="8:25" x14ac:dyDescent="0.25">
      <c r="H6617" s="155"/>
      <c r="I6617" s="151"/>
      <c r="J6617" s="152"/>
      <c r="K6617" s="153"/>
      <c r="L6617" s="153"/>
      <c r="M6617" s="153"/>
      <c r="N6617" s="153"/>
      <c r="O6617" s="153"/>
      <c r="P6617" s="153"/>
      <c r="Q6617" s="153"/>
      <c r="R6617" s="153"/>
      <c r="S6617" s="152"/>
      <c r="T6617" s="153"/>
      <c r="X6617" s="69" t="str">
        <f t="shared" si="210"/>
        <v/>
      </c>
      <c r="Y6617" s="69" t="str">
        <f t="shared" si="211"/>
        <v/>
      </c>
    </row>
    <row r="6618" spans="8:25" x14ac:dyDescent="0.25">
      <c r="H6618" s="155"/>
      <c r="I6618" s="151"/>
      <c r="J6618" s="152"/>
      <c r="K6618" s="153"/>
      <c r="L6618" s="153"/>
      <c r="M6618" s="153"/>
      <c r="N6618" s="153"/>
      <c r="O6618" s="153"/>
      <c r="P6618" s="153"/>
      <c r="Q6618" s="153"/>
      <c r="R6618" s="153"/>
      <c r="S6618" s="152"/>
      <c r="T6618" s="153"/>
      <c r="X6618" s="69" t="str">
        <f t="shared" si="210"/>
        <v/>
      </c>
      <c r="Y6618" s="69" t="str">
        <f t="shared" si="211"/>
        <v/>
      </c>
    </row>
    <row r="6619" spans="8:25" x14ac:dyDescent="0.25">
      <c r="H6619" s="155"/>
      <c r="I6619" s="151"/>
      <c r="J6619" s="152"/>
      <c r="K6619" s="153"/>
      <c r="L6619" s="153"/>
      <c r="M6619" s="153"/>
      <c r="N6619" s="153"/>
      <c r="O6619" s="153"/>
      <c r="P6619" s="153"/>
      <c r="Q6619" s="153"/>
      <c r="R6619" s="153"/>
      <c r="S6619" s="152"/>
      <c r="T6619" s="153"/>
      <c r="X6619" s="69" t="str">
        <f t="shared" si="210"/>
        <v/>
      </c>
      <c r="Y6619" s="69" t="str">
        <f t="shared" si="211"/>
        <v/>
      </c>
    </row>
    <row r="6620" spans="8:25" x14ac:dyDescent="0.25">
      <c r="H6620" s="155"/>
      <c r="I6620" s="151"/>
      <c r="J6620" s="152"/>
      <c r="K6620" s="153"/>
      <c r="L6620" s="153"/>
      <c r="M6620" s="153"/>
      <c r="N6620" s="153"/>
      <c r="O6620" s="153"/>
      <c r="P6620" s="153"/>
      <c r="Q6620" s="153"/>
      <c r="R6620" s="153"/>
      <c r="S6620" s="152"/>
      <c r="T6620" s="153"/>
      <c r="X6620" s="69" t="str">
        <f t="shared" si="210"/>
        <v/>
      </c>
      <c r="Y6620" s="69" t="str">
        <f t="shared" si="211"/>
        <v/>
      </c>
    </row>
    <row r="6621" spans="8:25" x14ac:dyDescent="0.25">
      <c r="H6621" s="155"/>
      <c r="I6621" s="151"/>
      <c r="J6621" s="152"/>
      <c r="K6621" s="153"/>
      <c r="L6621" s="153"/>
      <c r="M6621" s="153"/>
      <c r="N6621" s="153"/>
      <c r="O6621" s="153"/>
      <c r="P6621" s="153"/>
      <c r="Q6621" s="153"/>
      <c r="R6621" s="153"/>
      <c r="S6621" s="152"/>
      <c r="T6621" s="153"/>
      <c r="X6621" s="69" t="str">
        <f t="shared" si="210"/>
        <v/>
      </c>
      <c r="Y6621" s="69" t="str">
        <f t="shared" si="211"/>
        <v/>
      </c>
    </row>
    <row r="6622" spans="8:25" x14ac:dyDescent="0.25">
      <c r="H6622" s="155"/>
      <c r="I6622" s="151"/>
      <c r="J6622" s="152"/>
      <c r="K6622" s="153"/>
      <c r="L6622" s="153"/>
      <c r="M6622" s="153"/>
      <c r="N6622" s="153"/>
      <c r="O6622" s="153"/>
      <c r="P6622" s="153"/>
      <c r="Q6622" s="153"/>
      <c r="R6622" s="153"/>
      <c r="S6622" s="152"/>
      <c r="T6622" s="153"/>
      <c r="X6622" s="69" t="str">
        <f t="shared" si="210"/>
        <v/>
      </c>
      <c r="Y6622" s="69" t="str">
        <f t="shared" si="211"/>
        <v/>
      </c>
    </row>
    <row r="6623" spans="8:25" x14ac:dyDescent="0.25">
      <c r="H6623" s="155"/>
      <c r="I6623" s="151"/>
      <c r="J6623" s="152"/>
      <c r="K6623" s="153"/>
      <c r="L6623" s="153"/>
      <c r="M6623" s="153"/>
      <c r="N6623" s="153"/>
      <c r="O6623" s="153"/>
      <c r="P6623" s="153"/>
      <c r="Q6623" s="153"/>
      <c r="R6623" s="153"/>
      <c r="S6623" s="152"/>
      <c r="T6623" s="153"/>
      <c r="X6623" s="69" t="str">
        <f t="shared" si="210"/>
        <v/>
      </c>
      <c r="Y6623" s="69" t="str">
        <f t="shared" si="211"/>
        <v/>
      </c>
    </row>
    <row r="6624" spans="8:25" x14ac:dyDescent="0.25">
      <c r="H6624" s="155"/>
      <c r="I6624" s="151"/>
      <c r="J6624" s="152"/>
      <c r="K6624" s="153"/>
      <c r="L6624" s="153"/>
      <c r="M6624" s="153"/>
      <c r="N6624" s="153"/>
      <c r="O6624" s="153"/>
      <c r="P6624" s="153"/>
      <c r="Q6624" s="153"/>
      <c r="R6624" s="153"/>
      <c r="S6624" s="152"/>
      <c r="T6624" s="153"/>
      <c r="X6624" s="69" t="str">
        <f t="shared" si="210"/>
        <v/>
      </c>
      <c r="Y6624" s="69" t="str">
        <f t="shared" si="211"/>
        <v/>
      </c>
    </row>
    <row r="6625" spans="8:25" x14ac:dyDescent="0.25">
      <c r="H6625" s="155"/>
      <c r="I6625" s="151"/>
      <c r="J6625" s="152"/>
      <c r="K6625" s="153"/>
      <c r="L6625" s="153"/>
      <c r="M6625" s="153"/>
      <c r="N6625" s="153"/>
      <c r="O6625" s="153"/>
      <c r="P6625" s="153"/>
      <c r="Q6625" s="153"/>
      <c r="R6625" s="153"/>
      <c r="S6625" s="152"/>
      <c r="T6625" s="153"/>
      <c r="X6625" s="69" t="str">
        <f t="shared" si="210"/>
        <v/>
      </c>
      <c r="Y6625" s="69" t="str">
        <f t="shared" si="211"/>
        <v/>
      </c>
    </row>
    <row r="6626" spans="8:25" x14ac:dyDescent="0.25">
      <c r="H6626" s="155"/>
      <c r="I6626" s="151"/>
      <c r="J6626" s="152"/>
      <c r="K6626" s="153"/>
      <c r="L6626" s="153"/>
      <c r="M6626" s="153"/>
      <c r="N6626" s="153"/>
      <c r="O6626" s="153"/>
      <c r="P6626" s="153"/>
      <c r="Q6626" s="153"/>
      <c r="R6626" s="153"/>
      <c r="S6626" s="152"/>
      <c r="T6626" s="153"/>
      <c r="X6626" s="69" t="str">
        <f t="shared" si="210"/>
        <v/>
      </c>
      <c r="Y6626" s="69" t="str">
        <f t="shared" si="211"/>
        <v/>
      </c>
    </row>
    <row r="6627" spans="8:25" x14ac:dyDescent="0.25">
      <c r="H6627" s="155"/>
      <c r="I6627" s="151"/>
      <c r="J6627" s="152"/>
      <c r="K6627" s="153"/>
      <c r="L6627" s="153"/>
      <c r="M6627" s="153"/>
      <c r="N6627" s="153"/>
      <c r="O6627" s="153"/>
      <c r="P6627" s="153"/>
      <c r="Q6627" s="153"/>
      <c r="R6627" s="153"/>
      <c r="S6627" s="152"/>
      <c r="T6627" s="153"/>
      <c r="X6627" s="69" t="str">
        <f t="shared" si="210"/>
        <v/>
      </c>
      <c r="Y6627" s="69" t="str">
        <f t="shared" si="211"/>
        <v/>
      </c>
    </row>
    <row r="6628" spans="8:25" x14ac:dyDescent="0.25">
      <c r="H6628" s="155"/>
      <c r="I6628" s="151"/>
      <c r="J6628" s="152"/>
      <c r="K6628" s="153"/>
      <c r="L6628" s="153"/>
      <c r="M6628" s="153"/>
      <c r="N6628" s="153"/>
      <c r="O6628" s="153"/>
      <c r="P6628" s="153"/>
      <c r="Q6628" s="153"/>
      <c r="R6628" s="153"/>
      <c r="S6628" s="152"/>
      <c r="T6628" s="153"/>
      <c r="X6628" s="69" t="str">
        <f t="shared" si="210"/>
        <v/>
      </c>
      <c r="Y6628" s="69" t="str">
        <f t="shared" si="211"/>
        <v/>
      </c>
    </row>
    <row r="6629" spans="8:25" x14ac:dyDescent="0.25">
      <c r="H6629" s="155"/>
      <c r="I6629" s="151"/>
      <c r="J6629" s="152"/>
      <c r="K6629" s="153"/>
      <c r="L6629" s="153"/>
      <c r="M6629" s="153"/>
      <c r="N6629" s="153"/>
      <c r="O6629" s="153"/>
      <c r="P6629" s="153"/>
      <c r="Q6629" s="153"/>
      <c r="R6629" s="153"/>
      <c r="S6629" s="152"/>
      <c r="T6629" s="153"/>
      <c r="X6629" s="69" t="str">
        <f t="shared" si="210"/>
        <v/>
      </c>
      <c r="Y6629" s="69" t="str">
        <f t="shared" si="211"/>
        <v/>
      </c>
    </row>
    <row r="6630" spans="8:25" x14ac:dyDescent="0.25">
      <c r="H6630" s="155"/>
      <c r="I6630" s="151"/>
      <c r="J6630" s="152"/>
      <c r="K6630" s="153"/>
      <c r="L6630" s="153"/>
      <c r="M6630" s="153"/>
      <c r="N6630" s="153"/>
      <c r="O6630" s="153"/>
      <c r="P6630" s="153"/>
      <c r="Q6630" s="153"/>
      <c r="R6630" s="153"/>
      <c r="S6630" s="152"/>
      <c r="T6630" s="153"/>
      <c r="X6630" s="69" t="str">
        <f t="shared" si="210"/>
        <v/>
      </c>
      <c r="Y6630" s="69" t="str">
        <f t="shared" si="211"/>
        <v/>
      </c>
    </row>
    <row r="6631" spans="8:25" x14ac:dyDescent="0.25">
      <c r="H6631" s="155"/>
      <c r="I6631" s="151"/>
      <c r="J6631" s="152"/>
      <c r="K6631" s="153"/>
      <c r="L6631" s="153"/>
      <c r="M6631" s="153"/>
      <c r="N6631" s="153"/>
      <c r="O6631" s="153"/>
      <c r="P6631" s="153"/>
      <c r="Q6631" s="153"/>
      <c r="R6631" s="153"/>
      <c r="S6631" s="152"/>
      <c r="T6631" s="153"/>
      <c r="X6631" s="69" t="str">
        <f t="shared" si="210"/>
        <v/>
      </c>
      <c r="Y6631" s="69" t="str">
        <f t="shared" si="211"/>
        <v/>
      </c>
    </row>
    <row r="6632" spans="8:25" x14ac:dyDescent="0.25">
      <c r="H6632" s="155"/>
      <c r="I6632" s="151"/>
      <c r="J6632" s="152"/>
      <c r="K6632" s="153"/>
      <c r="L6632" s="153"/>
      <c r="M6632" s="153"/>
      <c r="N6632" s="153"/>
      <c r="O6632" s="153"/>
      <c r="P6632" s="153"/>
      <c r="Q6632" s="153"/>
      <c r="R6632" s="153"/>
      <c r="S6632" s="152"/>
      <c r="T6632" s="153"/>
      <c r="X6632" s="69" t="str">
        <f t="shared" si="210"/>
        <v/>
      </c>
      <c r="Y6632" s="69" t="str">
        <f t="shared" si="211"/>
        <v/>
      </c>
    </row>
    <row r="6633" spans="8:25" x14ac:dyDescent="0.25">
      <c r="H6633" s="155"/>
      <c r="I6633" s="151"/>
      <c r="J6633" s="152"/>
      <c r="K6633" s="153"/>
      <c r="L6633" s="153"/>
      <c r="M6633" s="153"/>
      <c r="N6633" s="153"/>
      <c r="O6633" s="153"/>
      <c r="P6633" s="153"/>
      <c r="Q6633" s="153"/>
      <c r="R6633" s="153"/>
      <c r="S6633" s="152"/>
      <c r="T6633" s="153"/>
      <c r="X6633" s="69" t="str">
        <f t="shared" si="210"/>
        <v/>
      </c>
      <c r="Y6633" s="69" t="str">
        <f t="shared" si="211"/>
        <v/>
      </c>
    </row>
    <row r="6634" spans="8:25" x14ac:dyDescent="0.25">
      <c r="H6634" s="155"/>
      <c r="I6634" s="151"/>
      <c r="J6634" s="152"/>
      <c r="K6634" s="153"/>
      <c r="L6634" s="153"/>
      <c r="M6634" s="153"/>
      <c r="N6634" s="153"/>
      <c r="O6634" s="153"/>
      <c r="P6634" s="153"/>
      <c r="Q6634" s="153"/>
      <c r="R6634" s="153"/>
      <c r="S6634" s="152"/>
      <c r="T6634" s="153"/>
      <c r="X6634" s="69" t="str">
        <f t="shared" si="210"/>
        <v/>
      </c>
      <c r="Y6634" s="69" t="str">
        <f t="shared" si="211"/>
        <v/>
      </c>
    </row>
    <row r="6635" spans="8:25" x14ac:dyDescent="0.25">
      <c r="H6635" s="155"/>
      <c r="I6635" s="151"/>
      <c r="J6635" s="152"/>
      <c r="K6635" s="153"/>
      <c r="L6635" s="153"/>
      <c r="M6635" s="153"/>
      <c r="N6635" s="153"/>
      <c r="O6635" s="153"/>
      <c r="P6635" s="153"/>
      <c r="Q6635" s="153"/>
      <c r="R6635" s="153"/>
      <c r="S6635" s="152"/>
      <c r="T6635" s="153"/>
      <c r="X6635" s="69" t="str">
        <f t="shared" si="210"/>
        <v/>
      </c>
      <c r="Y6635" s="69" t="str">
        <f t="shared" si="211"/>
        <v/>
      </c>
    </row>
    <row r="6636" spans="8:25" x14ac:dyDescent="0.25">
      <c r="H6636" s="155"/>
      <c r="I6636" s="151"/>
      <c r="J6636" s="152"/>
      <c r="K6636" s="153"/>
      <c r="L6636" s="153"/>
      <c r="M6636" s="153"/>
      <c r="N6636" s="153"/>
      <c r="O6636" s="153"/>
      <c r="P6636" s="153"/>
      <c r="Q6636" s="153"/>
      <c r="R6636" s="153"/>
      <c r="S6636" s="152"/>
      <c r="T6636" s="153"/>
      <c r="X6636" s="69" t="str">
        <f t="shared" si="210"/>
        <v/>
      </c>
      <c r="Y6636" s="69" t="str">
        <f t="shared" si="211"/>
        <v/>
      </c>
    </row>
    <row r="6637" spans="8:25" x14ac:dyDescent="0.25">
      <c r="H6637" s="155"/>
      <c r="I6637" s="151"/>
      <c r="J6637" s="152"/>
      <c r="K6637" s="153"/>
      <c r="L6637" s="153"/>
      <c r="M6637" s="153"/>
      <c r="N6637" s="153"/>
      <c r="O6637" s="153"/>
      <c r="P6637" s="153"/>
      <c r="Q6637" s="153"/>
      <c r="R6637" s="153"/>
      <c r="S6637" s="152"/>
      <c r="T6637" s="153"/>
      <c r="X6637" s="69" t="str">
        <f t="shared" si="210"/>
        <v/>
      </c>
      <c r="Y6637" s="69" t="str">
        <f t="shared" si="211"/>
        <v/>
      </c>
    </row>
    <row r="6638" spans="8:25" x14ac:dyDescent="0.25">
      <c r="H6638" s="155"/>
      <c r="I6638" s="151"/>
      <c r="J6638" s="152"/>
      <c r="K6638" s="153"/>
      <c r="L6638" s="153"/>
      <c r="M6638" s="153"/>
      <c r="N6638" s="153"/>
      <c r="O6638" s="153"/>
      <c r="P6638" s="153"/>
      <c r="Q6638" s="153"/>
      <c r="R6638" s="153"/>
      <c r="S6638" s="152"/>
      <c r="T6638" s="153"/>
      <c r="X6638" s="69" t="str">
        <f t="shared" si="210"/>
        <v/>
      </c>
      <c r="Y6638" s="69" t="str">
        <f t="shared" si="211"/>
        <v/>
      </c>
    </row>
    <row r="6639" spans="8:25" x14ac:dyDescent="0.25">
      <c r="H6639" s="155"/>
      <c r="I6639" s="151"/>
      <c r="J6639" s="152"/>
      <c r="K6639" s="153"/>
      <c r="L6639" s="153"/>
      <c r="M6639" s="153"/>
      <c r="N6639" s="153"/>
      <c r="O6639" s="153"/>
      <c r="P6639" s="153"/>
      <c r="Q6639" s="153"/>
      <c r="R6639" s="153"/>
      <c r="S6639" s="152"/>
      <c r="T6639" s="153"/>
      <c r="X6639" s="69" t="str">
        <f t="shared" si="210"/>
        <v/>
      </c>
      <c r="Y6639" s="69" t="str">
        <f t="shared" si="211"/>
        <v/>
      </c>
    </row>
    <row r="6640" spans="8:25" x14ac:dyDescent="0.25">
      <c r="H6640" s="155"/>
      <c r="I6640" s="151"/>
      <c r="J6640" s="152"/>
      <c r="K6640" s="153"/>
      <c r="L6640" s="153"/>
      <c r="M6640" s="153"/>
      <c r="N6640" s="153"/>
      <c r="O6640" s="153"/>
      <c r="P6640" s="153"/>
      <c r="Q6640" s="153"/>
      <c r="R6640" s="153"/>
      <c r="S6640" s="152"/>
      <c r="T6640" s="153"/>
      <c r="X6640" s="69" t="str">
        <f t="shared" si="210"/>
        <v/>
      </c>
      <c r="Y6640" s="69" t="str">
        <f t="shared" si="211"/>
        <v/>
      </c>
    </row>
    <row r="6641" spans="8:25" x14ac:dyDescent="0.25">
      <c r="H6641" s="155"/>
      <c r="I6641" s="151"/>
      <c r="J6641" s="152"/>
      <c r="K6641" s="153"/>
      <c r="L6641" s="153"/>
      <c r="M6641" s="153"/>
      <c r="N6641" s="153"/>
      <c r="O6641" s="153"/>
      <c r="P6641" s="153"/>
      <c r="Q6641" s="153"/>
      <c r="R6641" s="153"/>
      <c r="S6641" s="152"/>
      <c r="T6641" s="153"/>
      <c r="X6641" s="69" t="str">
        <f t="shared" si="210"/>
        <v/>
      </c>
      <c r="Y6641" s="69" t="str">
        <f t="shared" si="211"/>
        <v/>
      </c>
    </row>
    <row r="6642" spans="8:25" x14ac:dyDescent="0.25">
      <c r="H6642" s="155"/>
      <c r="I6642" s="151"/>
      <c r="J6642" s="152"/>
      <c r="K6642" s="153"/>
      <c r="L6642" s="153"/>
      <c r="M6642" s="153"/>
      <c r="N6642" s="153"/>
      <c r="O6642" s="153"/>
      <c r="P6642" s="153"/>
      <c r="Q6642" s="153"/>
      <c r="R6642" s="153"/>
      <c r="S6642" s="152"/>
      <c r="T6642" s="153"/>
      <c r="X6642" s="69" t="str">
        <f t="shared" si="210"/>
        <v/>
      </c>
      <c r="Y6642" s="69" t="str">
        <f t="shared" si="211"/>
        <v/>
      </c>
    </row>
    <row r="6643" spans="8:25" x14ac:dyDescent="0.25">
      <c r="H6643" s="155"/>
      <c r="I6643" s="151"/>
      <c r="J6643" s="152"/>
      <c r="K6643" s="153"/>
      <c r="L6643" s="153"/>
      <c r="M6643" s="153"/>
      <c r="N6643" s="153"/>
      <c r="O6643" s="153"/>
      <c r="P6643" s="153"/>
      <c r="Q6643" s="153"/>
      <c r="R6643" s="153"/>
      <c r="S6643" s="152"/>
      <c r="T6643" s="153"/>
      <c r="X6643" s="69" t="str">
        <f t="shared" si="210"/>
        <v/>
      </c>
      <c r="Y6643" s="69" t="str">
        <f t="shared" si="211"/>
        <v/>
      </c>
    </row>
    <row r="6644" spans="8:25" x14ac:dyDescent="0.25">
      <c r="H6644" s="155"/>
      <c r="I6644" s="151"/>
      <c r="J6644" s="152"/>
      <c r="K6644" s="153"/>
      <c r="L6644" s="153"/>
      <c r="M6644" s="153"/>
      <c r="N6644" s="153"/>
      <c r="O6644" s="153"/>
      <c r="P6644" s="153"/>
      <c r="Q6644" s="153"/>
      <c r="R6644" s="153"/>
      <c r="S6644" s="152"/>
      <c r="T6644" s="153"/>
      <c r="X6644" s="69" t="str">
        <f t="shared" si="210"/>
        <v/>
      </c>
      <c r="Y6644" s="69" t="str">
        <f t="shared" si="211"/>
        <v/>
      </c>
    </row>
    <row r="6645" spans="8:25" x14ac:dyDescent="0.25">
      <c r="H6645" s="155"/>
      <c r="I6645" s="151"/>
      <c r="J6645" s="152"/>
      <c r="K6645" s="153"/>
      <c r="L6645" s="153"/>
      <c r="M6645" s="153"/>
      <c r="N6645" s="153"/>
      <c r="O6645" s="153"/>
      <c r="P6645" s="153"/>
      <c r="Q6645" s="153"/>
      <c r="R6645" s="153"/>
      <c r="S6645" s="152"/>
      <c r="T6645" s="153"/>
      <c r="X6645" s="69" t="str">
        <f t="shared" si="210"/>
        <v/>
      </c>
      <c r="Y6645" s="69" t="str">
        <f t="shared" si="211"/>
        <v/>
      </c>
    </row>
    <row r="6646" spans="8:25" x14ac:dyDescent="0.25">
      <c r="H6646" s="155"/>
      <c r="I6646" s="151"/>
      <c r="J6646" s="152"/>
      <c r="K6646" s="153"/>
      <c r="L6646" s="153"/>
      <c r="M6646" s="153"/>
      <c r="N6646" s="153"/>
      <c r="O6646" s="153"/>
      <c r="P6646" s="153"/>
      <c r="Q6646" s="153"/>
      <c r="R6646" s="153"/>
      <c r="S6646" s="152"/>
      <c r="T6646" s="153"/>
      <c r="X6646" s="69" t="str">
        <f t="shared" si="210"/>
        <v/>
      </c>
      <c r="Y6646" s="69" t="str">
        <f t="shared" si="211"/>
        <v/>
      </c>
    </row>
    <row r="6647" spans="8:25" x14ac:dyDescent="0.25">
      <c r="H6647" s="155"/>
      <c r="I6647" s="151"/>
      <c r="J6647" s="152"/>
      <c r="K6647" s="153"/>
      <c r="L6647" s="153"/>
      <c r="M6647" s="153"/>
      <c r="N6647" s="153"/>
      <c r="O6647" s="153"/>
      <c r="P6647" s="153"/>
      <c r="Q6647" s="153"/>
      <c r="R6647" s="153"/>
      <c r="S6647" s="152"/>
      <c r="T6647" s="153"/>
      <c r="X6647" s="69" t="str">
        <f t="shared" si="210"/>
        <v/>
      </c>
      <c r="Y6647" s="69" t="str">
        <f t="shared" si="211"/>
        <v/>
      </c>
    </row>
    <row r="6648" spans="8:25" x14ac:dyDescent="0.25">
      <c r="H6648" s="155"/>
      <c r="I6648" s="151"/>
      <c r="J6648" s="152"/>
      <c r="K6648" s="153"/>
      <c r="L6648" s="153"/>
      <c r="M6648" s="153"/>
      <c r="N6648" s="153"/>
      <c r="O6648" s="153"/>
      <c r="P6648" s="153"/>
      <c r="Q6648" s="153"/>
      <c r="R6648" s="153"/>
      <c r="S6648" s="152"/>
      <c r="T6648" s="153"/>
      <c r="X6648" s="69" t="str">
        <f t="shared" si="210"/>
        <v/>
      </c>
      <c r="Y6648" s="69" t="str">
        <f t="shared" si="211"/>
        <v/>
      </c>
    </row>
    <row r="6649" spans="8:25" x14ac:dyDescent="0.25">
      <c r="H6649" s="155"/>
      <c r="I6649" s="151"/>
      <c r="J6649" s="152"/>
      <c r="K6649" s="153"/>
      <c r="L6649" s="153"/>
      <c r="M6649" s="153"/>
      <c r="N6649" s="153"/>
      <c r="O6649" s="153"/>
      <c r="P6649" s="153"/>
      <c r="Q6649" s="153"/>
      <c r="R6649" s="153"/>
      <c r="S6649" s="152"/>
      <c r="T6649" s="153"/>
      <c r="X6649" s="69" t="str">
        <f t="shared" si="210"/>
        <v/>
      </c>
      <c r="Y6649" s="69" t="str">
        <f t="shared" si="211"/>
        <v/>
      </c>
    </row>
    <row r="6650" spans="8:25" x14ac:dyDescent="0.25">
      <c r="H6650" s="155"/>
      <c r="I6650" s="151"/>
      <c r="J6650" s="152"/>
      <c r="K6650" s="153"/>
      <c r="L6650" s="153"/>
      <c r="M6650" s="153"/>
      <c r="N6650" s="153"/>
      <c r="O6650" s="153"/>
      <c r="P6650" s="153"/>
      <c r="Q6650" s="153"/>
      <c r="R6650" s="153"/>
      <c r="S6650" s="152"/>
      <c r="T6650" s="153"/>
      <c r="X6650" s="69" t="str">
        <f t="shared" si="210"/>
        <v/>
      </c>
      <c r="Y6650" s="69" t="str">
        <f t="shared" si="211"/>
        <v/>
      </c>
    </row>
    <row r="6651" spans="8:25" x14ac:dyDescent="0.25">
      <c r="H6651" s="155"/>
      <c r="I6651" s="151"/>
      <c r="J6651" s="152"/>
      <c r="K6651" s="153"/>
      <c r="L6651" s="153"/>
      <c r="M6651" s="153"/>
      <c r="N6651" s="153"/>
      <c r="O6651" s="153"/>
      <c r="P6651" s="153"/>
      <c r="Q6651" s="153"/>
      <c r="R6651" s="153"/>
      <c r="S6651" s="152"/>
      <c r="T6651" s="153"/>
      <c r="X6651" s="69" t="str">
        <f t="shared" si="210"/>
        <v/>
      </c>
      <c r="Y6651" s="69" t="str">
        <f t="shared" si="211"/>
        <v/>
      </c>
    </row>
    <row r="6652" spans="8:25" x14ac:dyDescent="0.25">
      <c r="H6652" s="155"/>
      <c r="I6652" s="151"/>
      <c r="J6652" s="152"/>
      <c r="K6652" s="153"/>
      <c r="L6652" s="153"/>
      <c r="M6652" s="153"/>
      <c r="N6652" s="153"/>
      <c r="O6652" s="153"/>
      <c r="P6652" s="153"/>
      <c r="Q6652" s="153"/>
      <c r="R6652" s="153"/>
      <c r="S6652" s="152"/>
      <c r="T6652" s="153"/>
      <c r="X6652" s="69" t="str">
        <f t="shared" si="210"/>
        <v/>
      </c>
      <c r="Y6652" s="69" t="str">
        <f t="shared" si="211"/>
        <v/>
      </c>
    </row>
    <row r="6653" spans="8:25" x14ac:dyDescent="0.25">
      <c r="H6653" s="155"/>
      <c r="I6653" s="151"/>
      <c r="J6653" s="152"/>
      <c r="K6653" s="153"/>
      <c r="L6653" s="153"/>
      <c r="M6653" s="153"/>
      <c r="N6653" s="153"/>
      <c r="O6653" s="153"/>
      <c r="P6653" s="153"/>
      <c r="Q6653" s="153"/>
      <c r="R6653" s="153"/>
      <c r="S6653" s="152"/>
      <c r="T6653" s="153"/>
      <c r="X6653" s="69" t="str">
        <f t="shared" si="210"/>
        <v/>
      </c>
      <c r="Y6653" s="69" t="str">
        <f t="shared" si="211"/>
        <v/>
      </c>
    </row>
    <row r="6654" spans="8:25" x14ac:dyDescent="0.25">
      <c r="H6654" s="155"/>
      <c r="I6654" s="151"/>
      <c r="J6654" s="152"/>
      <c r="K6654" s="153"/>
      <c r="L6654" s="153"/>
      <c r="M6654" s="153"/>
      <c r="N6654" s="153"/>
      <c r="O6654" s="153"/>
      <c r="P6654" s="153"/>
      <c r="Q6654" s="153"/>
      <c r="R6654" s="153"/>
      <c r="S6654" s="152"/>
      <c r="T6654" s="153"/>
      <c r="X6654" s="69" t="str">
        <f t="shared" si="210"/>
        <v/>
      </c>
      <c r="Y6654" s="69" t="str">
        <f t="shared" si="211"/>
        <v/>
      </c>
    </row>
    <row r="6655" spans="8:25" x14ac:dyDescent="0.25">
      <c r="H6655" s="155"/>
      <c r="I6655" s="151"/>
      <c r="J6655" s="152"/>
      <c r="K6655" s="153"/>
      <c r="L6655" s="153"/>
      <c r="M6655" s="153"/>
      <c r="N6655" s="153"/>
      <c r="O6655" s="153"/>
      <c r="P6655" s="153"/>
      <c r="Q6655" s="153"/>
      <c r="R6655" s="153"/>
      <c r="S6655" s="152"/>
      <c r="T6655" s="153"/>
      <c r="X6655" s="69" t="str">
        <f t="shared" si="210"/>
        <v/>
      </c>
      <c r="Y6655" s="69" t="str">
        <f t="shared" si="211"/>
        <v/>
      </c>
    </row>
    <row r="6656" spans="8:25" x14ac:dyDescent="0.25">
      <c r="H6656" s="155"/>
      <c r="I6656" s="151"/>
      <c r="J6656" s="152"/>
      <c r="K6656" s="153"/>
      <c r="L6656" s="153"/>
      <c r="M6656" s="153"/>
      <c r="N6656" s="153"/>
      <c r="O6656" s="153"/>
      <c r="P6656" s="153"/>
      <c r="Q6656" s="153"/>
      <c r="R6656" s="153"/>
      <c r="S6656" s="152"/>
      <c r="T6656" s="153"/>
      <c r="X6656" s="69" t="str">
        <f t="shared" si="210"/>
        <v/>
      </c>
      <c r="Y6656" s="69" t="str">
        <f t="shared" si="211"/>
        <v/>
      </c>
    </row>
    <row r="6657" spans="8:25" x14ac:dyDescent="0.25">
      <c r="H6657" s="155"/>
      <c r="I6657" s="151"/>
      <c r="J6657" s="152"/>
      <c r="K6657" s="153"/>
      <c r="L6657" s="153"/>
      <c r="M6657" s="153"/>
      <c r="N6657" s="153"/>
      <c r="O6657" s="153"/>
      <c r="P6657" s="153"/>
      <c r="Q6657" s="153"/>
      <c r="R6657" s="153"/>
      <c r="S6657" s="152"/>
      <c r="T6657" s="153"/>
      <c r="X6657" s="69" t="str">
        <f t="shared" si="210"/>
        <v/>
      </c>
      <c r="Y6657" s="69" t="str">
        <f t="shared" si="211"/>
        <v/>
      </c>
    </row>
    <row r="6658" spans="8:25" x14ac:dyDescent="0.25">
      <c r="H6658" s="155"/>
      <c r="I6658" s="151"/>
      <c r="J6658" s="152"/>
      <c r="K6658" s="153"/>
      <c r="L6658" s="153"/>
      <c r="M6658" s="153"/>
      <c r="N6658" s="153"/>
      <c r="O6658" s="153"/>
      <c r="P6658" s="153"/>
      <c r="Q6658" s="153"/>
      <c r="R6658" s="153"/>
      <c r="S6658" s="152"/>
      <c r="T6658" s="153"/>
      <c r="X6658" s="69" t="str">
        <f t="shared" ref="X6658:X6721" si="212">IF(W6658&lt;&gt;"",W6658-I6658,"")</f>
        <v/>
      </c>
      <c r="Y6658" s="69" t="str">
        <f t="shared" si="211"/>
        <v/>
      </c>
    </row>
    <row r="6659" spans="8:25" x14ac:dyDescent="0.25">
      <c r="H6659" s="155"/>
      <c r="I6659" s="151"/>
      <c r="J6659" s="152"/>
      <c r="K6659" s="153"/>
      <c r="L6659" s="153"/>
      <c r="M6659" s="153"/>
      <c r="N6659" s="153"/>
      <c r="O6659" s="153"/>
      <c r="P6659" s="153"/>
      <c r="Q6659" s="153"/>
      <c r="R6659" s="153"/>
      <c r="S6659" s="152"/>
      <c r="T6659" s="153"/>
      <c r="X6659" s="69" t="str">
        <f t="shared" si="212"/>
        <v/>
      </c>
      <c r="Y6659" s="69" t="str">
        <f t="shared" ref="Y6659:Y6722" si="213">IF(X6659&lt;&gt;"",IF(X6659&lt;365,"&lt; 1 year",IF(X6659&lt;730,"1-2",IF(X6659&lt;1095,"2-3",IF(X6659&lt;1460,"3-4",IF(X6659&lt;1825,"4-5","5+"))))),"")</f>
        <v/>
      </c>
    </row>
    <row r="6660" spans="8:25" x14ac:dyDescent="0.25">
      <c r="H6660" s="155"/>
      <c r="I6660" s="151"/>
      <c r="J6660" s="152"/>
      <c r="K6660" s="153"/>
      <c r="L6660" s="153"/>
      <c r="M6660" s="153"/>
      <c r="N6660" s="153"/>
      <c r="O6660" s="153"/>
      <c r="P6660" s="153"/>
      <c r="Q6660" s="153"/>
      <c r="R6660" s="153"/>
      <c r="S6660" s="152"/>
      <c r="T6660" s="153"/>
      <c r="X6660" s="69" t="str">
        <f t="shared" si="212"/>
        <v/>
      </c>
      <c r="Y6660" s="69" t="str">
        <f t="shared" si="213"/>
        <v/>
      </c>
    </row>
    <row r="6661" spans="8:25" x14ac:dyDescent="0.25">
      <c r="H6661" s="155"/>
      <c r="I6661" s="151"/>
      <c r="J6661" s="152"/>
      <c r="K6661" s="153"/>
      <c r="L6661" s="153"/>
      <c r="M6661" s="153"/>
      <c r="N6661" s="153"/>
      <c r="O6661" s="153"/>
      <c r="P6661" s="153"/>
      <c r="Q6661" s="153"/>
      <c r="R6661" s="153"/>
      <c r="S6661" s="152"/>
      <c r="T6661" s="153"/>
      <c r="X6661" s="69" t="str">
        <f t="shared" si="212"/>
        <v/>
      </c>
      <c r="Y6661" s="69" t="str">
        <f t="shared" si="213"/>
        <v/>
      </c>
    </row>
    <row r="6662" spans="8:25" x14ac:dyDescent="0.25">
      <c r="H6662" s="155"/>
      <c r="I6662" s="151"/>
      <c r="J6662" s="152"/>
      <c r="K6662" s="153"/>
      <c r="L6662" s="153"/>
      <c r="M6662" s="153"/>
      <c r="N6662" s="153"/>
      <c r="O6662" s="153"/>
      <c r="P6662" s="153"/>
      <c r="Q6662" s="153"/>
      <c r="R6662" s="153"/>
      <c r="S6662" s="152"/>
      <c r="T6662" s="153"/>
      <c r="X6662" s="69" t="str">
        <f t="shared" si="212"/>
        <v/>
      </c>
      <c r="Y6662" s="69" t="str">
        <f t="shared" si="213"/>
        <v/>
      </c>
    </row>
    <row r="6663" spans="8:25" x14ac:dyDescent="0.25">
      <c r="H6663" s="155"/>
      <c r="I6663" s="151"/>
      <c r="J6663" s="152"/>
      <c r="K6663" s="153"/>
      <c r="L6663" s="153"/>
      <c r="M6663" s="153"/>
      <c r="N6663" s="153"/>
      <c r="O6663" s="153"/>
      <c r="P6663" s="153"/>
      <c r="Q6663" s="153"/>
      <c r="R6663" s="153"/>
      <c r="S6663" s="152"/>
      <c r="T6663" s="153"/>
      <c r="X6663" s="69" t="str">
        <f t="shared" si="212"/>
        <v/>
      </c>
      <c r="Y6663" s="69" t="str">
        <f t="shared" si="213"/>
        <v/>
      </c>
    </row>
    <row r="6664" spans="8:25" x14ac:dyDescent="0.25">
      <c r="H6664" s="155"/>
      <c r="I6664" s="151"/>
      <c r="J6664" s="152"/>
      <c r="K6664" s="153"/>
      <c r="L6664" s="153"/>
      <c r="M6664" s="153"/>
      <c r="N6664" s="153"/>
      <c r="O6664" s="153"/>
      <c r="P6664" s="153"/>
      <c r="Q6664" s="153"/>
      <c r="R6664" s="153"/>
      <c r="S6664" s="152"/>
      <c r="T6664" s="153"/>
      <c r="X6664" s="69" t="str">
        <f t="shared" si="212"/>
        <v/>
      </c>
      <c r="Y6664" s="69" t="str">
        <f t="shared" si="213"/>
        <v/>
      </c>
    </row>
    <row r="6665" spans="8:25" x14ac:dyDescent="0.25">
      <c r="H6665" s="155"/>
      <c r="I6665" s="151"/>
      <c r="J6665" s="152"/>
      <c r="K6665" s="153"/>
      <c r="L6665" s="153"/>
      <c r="M6665" s="153"/>
      <c r="N6665" s="153"/>
      <c r="O6665" s="153"/>
      <c r="P6665" s="153"/>
      <c r="Q6665" s="153"/>
      <c r="R6665" s="153"/>
      <c r="S6665" s="152"/>
      <c r="T6665" s="153"/>
      <c r="X6665" s="69" t="str">
        <f t="shared" si="212"/>
        <v/>
      </c>
      <c r="Y6665" s="69" t="str">
        <f t="shared" si="213"/>
        <v/>
      </c>
    </row>
    <row r="6666" spans="8:25" x14ac:dyDescent="0.25">
      <c r="H6666" s="155"/>
      <c r="I6666" s="151"/>
      <c r="J6666" s="152"/>
      <c r="K6666" s="153"/>
      <c r="L6666" s="153"/>
      <c r="M6666" s="153"/>
      <c r="N6666" s="153"/>
      <c r="O6666" s="153"/>
      <c r="P6666" s="153"/>
      <c r="Q6666" s="153"/>
      <c r="R6666" s="153"/>
      <c r="S6666" s="152"/>
      <c r="T6666" s="153"/>
      <c r="X6666" s="69" t="str">
        <f t="shared" si="212"/>
        <v/>
      </c>
      <c r="Y6666" s="69" t="str">
        <f t="shared" si="213"/>
        <v/>
      </c>
    </row>
    <row r="6667" spans="8:25" x14ac:dyDescent="0.25">
      <c r="H6667" s="155"/>
      <c r="I6667" s="151"/>
      <c r="J6667" s="152"/>
      <c r="K6667" s="153"/>
      <c r="L6667" s="153"/>
      <c r="M6667" s="153"/>
      <c r="N6667" s="153"/>
      <c r="O6667" s="153"/>
      <c r="P6667" s="153"/>
      <c r="Q6667" s="153"/>
      <c r="R6667" s="153"/>
      <c r="S6667" s="152"/>
      <c r="T6667" s="153"/>
      <c r="X6667" s="69" t="str">
        <f t="shared" si="212"/>
        <v/>
      </c>
      <c r="Y6667" s="69" t="str">
        <f t="shared" si="213"/>
        <v/>
      </c>
    </row>
    <row r="6668" spans="8:25" x14ac:dyDescent="0.25">
      <c r="H6668" s="155"/>
      <c r="I6668" s="151"/>
      <c r="J6668" s="152"/>
      <c r="K6668" s="153"/>
      <c r="L6668" s="153"/>
      <c r="M6668" s="153"/>
      <c r="N6668" s="153"/>
      <c r="O6668" s="153"/>
      <c r="P6668" s="153"/>
      <c r="Q6668" s="153"/>
      <c r="R6668" s="153"/>
      <c r="S6668" s="152"/>
      <c r="T6668" s="153"/>
      <c r="X6668" s="69" t="str">
        <f t="shared" si="212"/>
        <v/>
      </c>
      <c r="Y6668" s="69" t="str">
        <f t="shared" si="213"/>
        <v/>
      </c>
    </row>
    <row r="6669" spans="8:25" x14ac:dyDescent="0.25">
      <c r="H6669" s="155"/>
      <c r="I6669" s="151"/>
      <c r="J6669" s="152"/>
      <c r="K6669" s="153"/>
      <c r="L6669" s="153"/>
      <c r="M6669" s="153"/>
      <c r="N6669" s="153"/>
      <c r="O6669" s="153"/>
      <c r="P6669" s="153"/>
      <c r="Q6669" s="153"/>
      <c r="R6669" s="153"/>
      <c r="S6669" s="152"/>
      <c r="T6669" s="153"/>
      <c r="X6669" s="69" t="str">
        <f t="shared" si="212"/>
        <v/>
      </c>
      <c r="Y6669" s="69" t="str">
        <f t="shared" si="213"/>
        <v/>
      </c>
    </row>
    <row r="6670" spans="8:25" x14ac:dyDescent="0.25">
      <c r="H6670" s="155"/>
      <c r="I6670" s="151"/>
      <c r="J6670" s="152"/>
      <c r="K6670" s="153"/>
      <c r="L6670" s="153"/>
      <c r="M6670" s="153"/>
      <c r="N6670" s="153"/>
      <c r="O6670" s="153"/>
      <c r="P6670" s="153"/>
      <c r="Q6670" s="153"/>
      <c r="R6670" s="153"/>
      <c r="S6670" s="152"/>
      <c r="T6670" s="153"/>
      <c r="X6670" s="69" t="str">
        <f t="shared" si="212"/>
        <v/>
      </c>
      <c r="Y6670" s="69" t="str">
        <f t="shared" si="213"/>
        <v/>
      </c>
    </row>
    <row r="6671" spans="8:25" x14ac:dyDescent="0.25">
      <c r="H6671" s="155"/>
      <c r="I6671" s="151"/>
      <c r="J6671" s="152"/>
      <c r="K6671" s="153"/>
      <c r="L6671" s="153"/>
      <c r="M6671" s="153"/>
      <c r="N6671" s="153"/>
      <c r="O6671" s="153"/>
      <c r="P6671" s="153"/>
      <c r="Q6671" s="153"/>
      <c r="R6671" s="153"/>
      <c r="S6671" s="152"/>
      <c r="T6671" s="153"/>
      <c r="X6671" s="69" t="str">
        <f t="shared" si="212"/>
        <v/>
      </c>
      <c r="Y6671" s="69" t="str">
        <f t="shared" si="213"/>
        <v/>
      </c>
    </row>
    <row r="6672" spans="8:25" x14ac:dyDescent="0.25">
      <c r="H6672" s="155"/>
      <c r="I6672" s="151"/>
      <c r="J6672" s="152"/>
      <c r="K6672" s="153"/>
      <c r="L6672" s="153"/>
      <c r="M6672" s="153"/>
      <c r="N6672" s="153"/>
      <c r="O6672" s="153"/>
      <c r="P6672" s="153"/>
      <c r="Q6672" s="153"/>
      <c r="R6672" s="153"/>
      <c r="S6672" s="152"/>
      <c r="T6672" s="153"/>
      <c r="X6672" s="69" t="str">
        <f t="shared" si="212"/>
        <v/>
      </c>
      <c r="Y6672" s="69" t="str">
        <f t="shared" si="213"/>
        <v/>
      </c>
    </row>
    <row r="6673" spans="8:25" x14ac:dyDescent="0.25">
      <c r="H6673" s="155"/>
      <c r="I6673" s="151"/>
      <c r="J6673" s="152"/>
      <c r="K6673" s="153"/>
      <c r="L6673" s="153"/>
      <c r="M6673" s="153"/>
      <c r="N6673" s="153"/>
      <c r="O6673" s="153"/>
      <c r="P6673" s="153"/>
      <c r="Q6673" s="153"/>
      <c r="R6673" s="153"/>
      <c r="S6673" s="152"/>
      <c r="T6673" s="153"/>
      <c r="X6673" s="69" t="str">
        <f t="shared" si="212"/>
        <v/>
      </c>
      <c r="Y6673" s="69" t="str">
        <f t="shared" si="213"/>
        <v/>
      </c>
    </row>
    <row r="6674" spans="8:25" x14ac:dyDescent="0.25">
      <c r="H6674" s="155"/>
      <c r="I6674" s="151"/>
      <c r="J6674" s="152"/>
      <c r="K6674" s="153"/>
      <c r="L6674" s="153"/>
      <c r="M6674" s="153"/>
      <c r="N6674" s="153"/>
      <c r="O6674" s="153"/>
      <c r="P6674" s="153"/>
      <c r="Q6674" s="153"/>
      <c r="R6674" s="153"/>
      <c r="S6674" s="152"/>
      <c r="T6674" s="153"/>
      <c r="X6674" s="69" t="str">
        <f t="shared" si="212"/>
        <v/>
      </c>
      <c r="Y6674" s="69" t="str">
        <f t="shared" si="213"/>
        <v/>
      </c>
    </row>
    <row r="6675" spans="8:25" x14ac:dyDescent="0.25">
      <c r="H6675" s="155"/>
      <c r="I6675" s="151"/>
      <c r="J6675" s="152"/>
      <c r="K6675" s="153"/>
      <c r="L6675" s="153"/>
      <c r="M6675" s="153"/>
      <c r="N6675" s="153"/>
      <c r="O6675" s="153"/>
      <c r="P6675" s="153"/>
      <c r="Q6675" s="153"/>
      <c r="R6675" s="153"/>
      <c r="S6675" s="152"/>
      <c r="T6675" s="153"/>
      <c r="X6675" s="69" t="str">
        <f t="shared" si="212"/>
        <v/>
      </c>
      <c r="Y6675" s="69" t="str">
        <f t="shared" si="213"/>
        <v/>
      </c>
    </row>
    <row r="6676" spans="8:25" x14ac:dyDescent="0.25">
      <c r="H6676" s="155"/>
      <c r="I6676" s="151"/>
      <c r="J6676" s="152"/>
      <c r="K6676" s="153"/>
      <c r="L6676" s="153"/>
      <c r="M6676" s="153"/>
      <c r="N6676" s="153"/>
      <c r="O6676" s="153"/>
      <c r="P6676" s="153"/>
      <c r="Q6676" s="153"/>
      <c r="R6676" s="153"/>
      <c r="S6676" s="152"/>
      <c r="T6676" s="153"/>
      <c r="X6676" s="69" t="str">
        <f t="shared" si="212"/>
        <v/>
      </c>
      <c r="Y6676" s="69" t="str">
        <f t="shared" si="213"/>
        <v/>
      </c>
    </row>
    <row r="6677" spans="8:25" x14ac:dyDescent="0.25">
      <c r="H6677" s="155"/>
      <c r="I6677" s="151"/>
      <c r="J6677" s="152"/>
      <c r="K6677" s="153"/>
      <c r="L6677" s="153"/>
      <c r="M6677" s="153"/>
      <c r="N6677" s="153"/>
      <c r="O6677" s="153"/>
      <c r="P6677" s="153"/>
      <c r="Q6677" s="153"/>
      <c r="R6677" s="153"/>
      <c r="S6677" s="152"/>
      <c r="T6677" s="153"/>
      <c r="X6677" s="69" t="str">
        <f t="shared" si="212"/>
        <v/>
      </c>
      <c r="Y6677" s="69" t="str">
        <f t="shared" si="213"/>
        <v/>
      </c>
    </row>
    <row r="6678" spans="8:25" x14ac:dyDescent="0.25">
      <c r="H6678" s="155"/>
      <c r="I6678" s="151"/>
      <c r="J6678" s="152"/>
      <c r="K6678" s="153"/>
      <c r="L6678" s="153"/>
      <c r="M6678" s="153"/>
      <c r="N6678" s="153"/>
      <c r="O6678" s="153"/>
      <c r="P6678" s="153"/>
      <c r="Q6678" s="153"/>
      <c r="R6678" s="153"/>
      <c r="S6678" s="152"/>
      <c r="T6678" s="153"/>
      <c r="X6678" s="69" t="str">
        <f t="shared" si="212"/>
        <v/>
      </c>
      <c r="Y6678" s="69" t="str">
        <f t="shared" si="213"/>
        <v/>
      </c>
    </row>
    <row r="6679" spans="8:25" x14ac:dyDescent="0.25">
      <c r="H6679" s="155"/>
      <c r="I6679" s="151"/>
      <c r="J6679" s="152"/>
      <c r="K6679" s="153"/>
      <c r="L6679" s="153"/>
      <c r="M6679" s="153"/>
      <c r="N6679" s="153"/>
      <c r="O6679" s="153"/>
      <c r="P6679" s="153"/>
      <c r="Q6679" s="153"/>
      <c r="R6679" s="153"/>
      <c r="S6679" s="152"/>
      <c r="T6679" s="153"/>
      <c r="X6679" s="69" t="str">
        <f t="shared" si="212"/>
        <v/>
      </c>
      <c r="Y6679" s="69" t="str">
        <f t="shared" si="213"/>
        <v/>
      </c>
    </row>
    <row r="6680" spans="8:25" x14ac:dyDescent="0.25">
      <c r="H6680" s="155"/>
      <c r="I6680" s="151"/>
      <c r="J6680" s="152"/>
      <c r="K6680" s="153"/>
      <c r="L6680" s="153"/>
      <c r="M6680" s="153"/>
      <c r="N6680" s="153"/>
      <c r="O6680" s="153"/>
      <c r="P6680" s="153"/>
      <c r="Q6680" s="153"/>
      <c r="R6680" s="153"/>
      <c r="S6680" s="152"/>
      <c r="T6680" s="153"/>
      <c r="X6680" s="69" t="str">
        <f t="shared" si="212"/>
        <v/>
      </c>
      <c r="Y6680" s="69" t="str">
        <f t="shared" si="213"/>
        <v/>
      </c>
    </row>
    <row r="6681" spans="8:25" x14ac:dyDescent="0.25">
      <c r="H6681" s="155"/>
      <c r="I6681" s="151"/>
      <c r="J6681" s="152"/>
      <c r="K6681" s="153"/>
      <c r="L6681" s="153"/>
      <c r="M6681" s="153"/>
      <c r="N6681" s="153"/>
      <c r="O6681" s="153"/>
      <c r="P6681" s="153"/>
      <c r="Q6681" s="153"/>
      <c r="R6681" s="153"/>
      <c r="S6681" s="152"/>
      <c r="T6681" s="153"/>
      <c r="X6681" s="69" t="str">
        <f t="shared" si="212"/>
        <v/>
      </c>
      <c r="Y6681" s="69" t="str">
        <f t="shared" si="213"/>
        <v/>
      </c>
    </row>
    <row r="6682" spans="8:25" x14ac:dyDescent="0.25">
      <c r="H6682" s="155"/>
      <c r="I6682" s="151"/>
      <c r="J6682" s="152"/>
      <c r="K6682" s="153"/>
      <c r="L6682" s="153"/>
      <c r="M6682" s="153"/>
      <c r="N6682" s="153"/>
      <c r="O6682" s="153"/>
      <c r="P6682" s="153"/>
      <c r="Q6682" s="153"/>
      <c r="R6682" s="153"/>
      <c r="S6682" s="152"/>
      <c r="T6682" s="153"/>
      <c r="X6682" s="69" t="str">
        <f t="shared" si="212"/>
        <v/>
      </c>
      <c r="Y6682" s="69" t="str">
        <f t="shared" si="213"/>
        <v/>
      </c>
    </row>
    <row r="6683" spans="8:25" x14ac:dyDescent="0.25">
      <c r="H6683" s="155"/>
      <c r="I6683" s="151"/>
      <c r="J6683" s="152"/>
      <c r="K6683" s="153"/>
      <c r="L6683" s="153"/>
      <c r="M6683" s="153"/>
      <c r="N6683" s="153"/>
      <c r="O6683" s="153"/>
      <c r="P6683" s="153"/>
      <c r="Q6683" s="153"/>
      <c r="R6683" s="153"/>
      <c r="S6683" s="152"/>
      <c r="T6683" s="153"/>
      <c r="X6683" s="69" t="str">
        <f t="shared" si="212"/>
        <v/>
      </c>
      <c r="Y6683" s="69" t="str">
        <f t="shared" si="213"/>
        <v/>
      </c>
    </row>
    <row r="6684" spans="8:25" x14ac:dyDescent="0.25">
      <c r="H6684" s="155"/>
      <c r="I6684" s="151"/>
      <c r="J6684" s="152"/>
      <c r="K6684" s="153"/>
      <c r="L6684" s="153"/>
      <c r="M6684" s="153"/>
      <c r="N6684" s="153"/>
      <c r="O6684" s="153"/>
      <c r="P6684" s="153"/>
      <c r="Q6684" s="153"/>
      <c r="R6684" s="153"/>
      <c r="S6684" s="152"/>
      <c r="T6684" s="153"/>
      <c r="X6684" s="69" t="str">
        <f t="shared" si="212"/>
        <v/>
      </c>
      <c r="Y6684" s="69" t="str">
        <f t="shared" si="213"/>
        <v/>
      </c>
    </row>
    <row r="6685" spans="8:25" x14ac:dyDescent="0.25">
      <c r="H6685" s="155"/>
      <c r="I6685" s="151"/>
      <c r="J6685" s="152"/>
      <c r="K6685" s="153"/>
      <c r="L6685" s="153"/>
      <c r="M6685" s="153"/>
      <c r="N6685" s="153"/>
      <c r="O6685" s="153"/>
      <c r="P6685" s="153"/>
      <c r="Q6685" s="153"/>
      <c r="R6685" s="153"/>
      <c r="S6685" s="152"/>
      <c r="T6685" s="153"/>
      <c r="X6685" s="69" t="str">
        <f t="shared" si="212"/>
        <v/>
      </c>
      <c r="Y6685" s="69" t="str">
        <f t="shared" si="213"/>
        <v/>
      </c>
    </row>
    <row r="6686" spans="8:25" x14ac:dyDescent="0.25">
      <c r="H6686" s="155"/>
      <c r="I6686" s="151"/>
      <c r="J6686" s="152"/>
      <c r="K6686" s="153"/>
      <c r="L6686" s="153"/>
      <c r="M6686" s="153"/>
      <c r="N6686" s="153"/>
      <c r="O6686" s="153"/>
      <c r="P6686" s="153"/>
      <c r="Q6686" s="153"/>
      <c r="R6686" s="153"/>
      <c r="S6686" s="152"/>
      <c r="T6686" s="153"/>
      <c r="X6686" s="69" t="str">
        <f t="shared" si="212"/>
        <v/>
      </c>
      <c r="Y6686" s="69" t="str">
        <f t="shared" si="213"/>
        <v/>
      </c>
    </row>
    <row r="6687" spans="8:25" x14ac:dyDescent="0.25">
      <c r="H6687" s="155"/>
      <c r="I6687" s="151"/>
      <c r="J6687" s="152"/>
      <c r="K6687" s="153"/>
      <c r="L6687" s="153"/>
      <c r="M6687" s="153"/>
      <c r="N6687" s="153"/>
      <c r="O6687" s="153"/>
      <c r="P6687" s="153"/>
      <c r="Q6687" s="153"/>
      <c r="R6687" s="153"/>
      <c r="S6687" s="152"/>
      <c r="T6687" s="153"/>
      <c r="X6687" s="69" t="str">
        <f t="shared" si="212"/>
        <v/>
      </c>
      <c r="Y6687" s="69" t="str">
        <f t="shared" si="213"/>
        <v/>
      </c>
    </row>
    <row r="6688" spans="8:25" x14ac:dyDescent="0.25">
      <c r="H6688" s="155"/>
      <c r="I6688" s="151"/>
      <c r="J6688" s="152"/>
      <c r="K6688" s="153"/>
      <c r="L6688" s="153"/>
      <c r="M6688" s="153"/>
      <c r="N6688" s="153"/>
      <c r="O6688" s="153"/>
      <c r="P6688" s="153"/>
      <c r="Q6688" s="153"/>
      <c r="R6688" s="153"/>
      <c r="S6688" s="152"/>
      <c r="T6688" s="153"/>
      <c r="X6688" s="69" t="str">
        <f t="shared" si="212"/>
        <v/>
      </c>
      <c r="Y6688" s="69" t="str">
        <f t="shared" si="213"/>
        <v/>
      </c>
    </row>
    <row r="6689" spans="8:25" x14ac:dyDescent="0.25">
      <c r="H6689" s="155"/>
      <c r="I6689" s="151"/>
      <c r="J6689" s="152"/>
      <c r="K6689" s="153"/>
      <c r="L6689" s="153"/>
      <c r="M6689" s="153"/>
      <c r="N6689" s="153"/>
      <c r="O6689" s="153"/>
      <c r="P6689" s="153"/>
      <c r="Q6689" s="153"/>
      <c r="R6689" s="153"/>
      <c r="S6689" s="152"/>
      <c r="T6689" s="153"/>
      <c r="X6689" s="69" t="str">
        <f t="shared" si="212"/>
        <v/>
      </c>
      <c r="Y6689" s="69" t="str">
        <f t="shared" si="213"/>
        <v/>
      </c>
    </row>
    <row r="6690" spans="8:25" x14ac:dyDescent="0.25">
      <c r="H6690" s="155"/>
      <c r="I6690" s="151"/>
      <c r="J6690" s="152"/>
      <c r="K6690" s="153"/>
      <c r="L6690" s="153"/>
      <c r="M6690" s="153"/>
      <c r="N6690" s="153"/>
      <c r="O6690" s="153"/>
      <c r="P6690" s="153"/>
      <c r="Q6690" s="153"/>
      <c r="R6690" s="153"/>
      <c r="S6690" s="152"/>
      <c r="T6690" s="153"/>
      <c r="X6690" s="69" t="str">
        <f t="shared" si="212"/>
        <v/>
      </c>
      <c r="Y6690" s="69" t="str">
        <f t="shared" si="213"/>
        <v/>
      </c>
    </row>
    <row r="6691" spans="8:25" x14ac:dyDescent="0.25">
      <c r="H6691" s="155"/>
      <c r="I6691" s="151"/>
      <c r="J6691" s="152"/>
      <c r="K6691" s="153"/>
      <c r="L6691" s="153"/>
      <c r="M6691" s="153"/>
      <c r="N6691" s="153"/>
      <c r="O6691" s="153"/>
      <c r="P6691" s="153"/>
      <c r="Q6691" s="153"/>
      <c r="R6691" s="153"/>
      <c r="S6691" s="152"/>
      <c r="T6691" s="153"/>
      <c r="X6691" s="69" t="str">
        <f t="shared" si="212"/>
        <v/>
      </c>
      <c r="Y6691" s="69" t="str">
        <f t="shared" si="213"/>
        <v/>
      </c>
    </row>
    <row r="6692" spans="8:25" x14ac:dyDescent="0.25">
      <c r="H6692" s="155"/>
      <c r="I6692" s="151"/>
      <c r="J6692" s="152"/>
      <c r="K6692" s="153"/>
      <c r="L6692" s="153"/>
      <c r="M6692" s="153"/>
      <c r="N6692" s="153"/>
      <c r="O6692" s="153"/>
      <c r="P6692" s="153"/>
      <c r="Q6692" s="153"/>
      <c r="R6692" s="153"/>
      <c r="S6692" s="152"/>
      <c r="T6692" s="153"/>
      <c r="X6692" s="69" t="str">
        <f t="shared" si="212"/>
        <v/>
      </c>
      <c r="Y6692" s="69" t="str">
        <f t="shared" si="213"/>
        <v/>
      </c>
    </row>
    <row r="6693" spans="8:25" x14ac:dyDescent="0.25">
      <c r="H6693" s="155"/>
      <c r="I6693" s="151"/>
      <c r="J6693" s="152"/>
      <c r="K6693" s="153"/>
      <c r="L6693" s="153"/>
      <c r="M6693" s="153"/>
      <c r="N6693" s="153"/>
      <c r="O6693" s="153"/>
      <c r="P6693" s="153"/>
      <c r="Q6693" s="153"/>
      <c r="R6693" s="153"/>
      <c r="S6693" s="152"/>
      <c r="T6693" s="153"/>
      <c r="X6693" s="69" t="str">
        <f t="shared" si="212"/>
        <v/>
      </c>
      <c r="Y6693" s="69" t="str">
        <f t="shared" si="213"/>
        <v/>
      </c>
    </row>
    <row r="6694" spans="8:25" x14ac:dyDescent="0.25">
      <c r="H6694" s="155"/>
      <c r="I6694" s="151"/>
      <c r="J6694" s="152"/>
      <c r="K6694" s="153"/>
      <c r="L6694" s="153"/>
      <c r="M6694" s="153"/>
      <c r="N6694" s="153"/>
      <c r="O6694" s="153"/>
      <c r="P6694" s="153"/>
      <c r="Q6694" s="153"/>
      <c r="R6694" s="153"/>
      <c r="S6694" s="152"/>
      <c r="T6694" s="153"/>
      <c r="X6694" s="69" t="str">
        <f t="shared" si="212"/>
        <v/>
      </c>
      <c r="Y6694" s="69" t="str">
        <f t="shared" si="213"/>
        <v/>
      </c>
    </row>
    <row r="6695" spans="8:25" x14ac:dyDescent="0.25">
      <c r="H6695" s="155"/>
      <c r="I6695" s="151"/>
      <c r="J6695" s="152"/>
      <c r="K6695" s="153"/>
      <c r="L6695" s="153"/>
      <c r="M6695" s="153"/>
      <c r="N6695" s="153"/>
      <c r="O6695" s="153"/>
      <c r="P6695" s="153"/>
      <c r="Q6695" s="153"/>
      <c r="R6695" s="153"/>
      <c r="S6695" s="152"/>
      <c r="T6695" s="153"/>
      <c r="X6695" s="69" t="str">
        <f t="shared" si="212"/>
        <v/>
      </c>
      <c r="Y6695" s="69" t="str">
        <f t="shared" si="213"/>
        <v/>
      </c>
    </row>
    <row r="6696" spans="8:25" x14ac:dyDescent="0.25">
      <c r="H6696" s="155"/>
      <c r="I6696" s="151"/>
      <c r="J6696" s="152"/>
      <c r="K6696" s="153"/>
      <c r="L6696" s="153"/>
      <c r="M6696" s="153"/>
      <c r="N6696" s="153"/>
      <c r="O6696" s="153"/>
      <c r="P6696" s="153"/>
      <c r="Q6696" s="153"/>
      <c r="R6696" s="153"/>
      <c r="S6696" s="152"/>
      <c r="T6696" s="153"/>
      <c r="X6696" s="69" t="str">
        <f t="shared" si="212"/>
        <v/>
      </c>
      <c r="Y6696" s="69" t="str">
        <f t="shared" si="213"/>
        <v/>
      </c>
    </row>
    <row r="6697" spans="8:25" x14ac:dyDescent="0.25">
      <c r="H6697" s="155"/>
      <c r="I6697" s="151"/>
      <c r="J6697" s="152"/>
      <c r="K6697" s="153"/>
      <c r="L6697" s="153"/>
      <c r="M6697" s="153"/>
      <c r="N6697" s="153"/>
      <c r="O6697" s="153"/>
      <c r="P6697" s="153"/>
      <c r="Q6697" s="153"/>
      <c r="R6697" s="153"/>
      <c r="S6697" s="152"/>
      <c r="T6697" s="153"/>
      <c r="X6697" s="69" t="str">
        <f t="shared" si="212"/>
        <v/>
      </c>
      <c r="Y6697" s="69" t="str">
        <f t="shared" si="213"/>
        <v/>
      </c>
    </row>
    <row r="6698" spans="8:25" x14ac:dyDescent="0.25">
      <c r="H6698" s="155"/>
      <c r="I6698" s="151"/>
      <c r="J6698" s="152"/>
      <c r="K6698" s="153"/>
      <c r="L6698" s="153"/>
      <c r="M6698" s="153"/>
      <c r="N6698" s="153"/>
      <c r="O6698" s="153"/>
      <c r="P6698" s="153"/>
      <c r="Q6698" s="153"/>
      <c r="R6698" s="153"/>
      <c r="S6698" s="152"/>
      <c r="T6698" s="153"/>
      <c r="X6698" s="69" t="str">
        <f t="shared" si="212"/>
        <v/>
      </c>
      <c r="Y6698" s="69" t="str">
        <f t="shared" si="213"/>
        <v/>
      </c>
    </row>
    <row r="6699" spans="8:25" x14ac:dyDescent="0.25">
      <c r="H6699" s="155"/>
      <c r="I6699" s="151"/>
      <c r="J6699" s="152"/>
      <c r="K6699" s="153"/>
      <c r="L6699" s="153"/>
      <c r="M6699" s="153"/>
      <c r="N6699" s="153"/>
      <c r="O6699" s="153"/>
      <c r="P6699" s="153"/>
      <c r="Q6699" s="153"/>
      <c r="R6699" s="153"/>
      <c r="S6699" s="152"/>
      <c r="T6699" s="153"/>
      <c r="X6699" s="69" t="str">
        <f t="shared" si="212"/>
        <v/>
      </c>
      <c r="Y6699" s="69" t="str">
        <f t="shared" si="213"/>
        <v/>
      </c>
    </row>
    <row r="6700" spans="8:25" x14ac:dyDescent="0.25">
      <c r="H6700" s="155"/>
      <c r="I6700" s="151"/>
      <c r="J6700" s="152"/>
      <c r="K6700" s="153"/>
      <c r="L6700" s="153"/>
      <c r="M6700" s="153"/>
      <c r="N6700" s="153"/>
      <c r="O6700" s="153"/>
      <c r="P6700" s="153"/>
      <c r="Q6700" s="153"/>
      <c r="R6700" s="153"/>
      <c r="S6700" s="152"/>
      <c r="T6700" s="153"/>
      <c r="X6700" s="69" t="str">
        <f t="shared" si="212"/>
        <v/>
      </c>
      <c r="Y6700" s="69" t="str">
        <f t="shared" si="213"/>
        <v/>
      </c>
    </row>
    <row r="6701" spans="8:25" x14ac:dyDescent="0.25">
      <c r="H6701" s="155"/>
      <c r="I6701" s="151"/>
      <c r="J6701" s="152"/>
      <c r="K6701" s="153"/>
      <c r="L6701" s="153"/>
      <c r="M6701" s="153"/>
      <c r="N6701" s="153"/>
      <c r="O6701" s="153"/>
      <c r="P6701" s="153"/>
      <c r="Q6701" s="153"/>
      <c r="R6701" s="153"/>
      <c r="S6701" s="152"/>
      <c r="T6701" s="153"/>
      <c r="X6701" s="69" t="str">
        <f t="shared" si="212"/>
        <v/>
      </c>
      <c r="Y6701" s="69" t="str">
        <f t="shared" si="213"/>
        <v/>
      </c>
    </row>
    <row r="6702" spans="8:25" x14ac:dyDescent="0.25">
      <c r="H6702" s="155"/>
      <c r="I6702" s="151"/>
      <c r="J6702" s="152"/>
      <c r="K6702" s="153"/>
      <c r="L6702" s="153"/>
      <c r="M6702" s="153"/>
      <c r="N6702" s="153"/>
      <c r="O6702" s="153"/>
      <c r="P6702" s="153"/>
      <c r="Q6702" s="153"/>
      <c r="R6702" s="153"/>
      <c r="S6702" s="152"/>
      <c r="T6702" s="153"/>
      <c r="X6702" s="69" t="str">
        <f t="shared" si="212"/>
        <v/>
      </c>
      <c r="Y6702" s="69" t="str">
        <f t="shared" si="213"/>
        <v/>
      </c>
    </row>
    <row r="6703" spans="8:25" x14ac:dyDescent="0.25">
      <c r="H6703" s="155"/>
      <c r="I6703" s="151"/>
      <c r="J6703" s="152"/>
      <c r="K6703" s="153"/>
      <c r="L6703" s="153"/>
      <c r="M6703" s="153"/>
      <c r="N6703" s="153"/>
      <c r="O6703" s="153"/>
      <c r="P6703" s="153"/>
      <c r="Q6703" s="153"/>
      <c r="R6703" s="153"/>
      <c r="S6703" s="152"/>
      <c r="T6703" s="153"/>
      <c r="X6703" s="69" t="str">
        <f t="shared" si="212"/>
        <v/>
      </c>
      <c r="Y6703" s="69" t="str">
        <f t="shared" si="213"/>
        <v/>
      </c>
    </row>
    <row r="6704" spans="8:25" x14ac:dyDescent="0.25">
      <c r="H6704" s="155"/>
      <c r="I6704" s="151"/>
      <c r="J6704" s="152"/>
      <c r="K6704" s="153"/>
      <c r="L6704" s="153"/>
      <c r="M6704" s="153"/>
      <c r="N6704" s="153"/>
      <c r="O6704" s="153"/>
      <c r="P6704" s="153"/>
      <c r="Q6704" s="153"/>
      <c r="R6704" s="153"/>
      <c r="S6704" s="152"/>
      <c r="T6704" s="153"/>
      <c r="X6704" s="69" t="str">
        <f t="shared" si="212"/>
        <v/>
      </c>
      <c r="Y6704" s="69" t="str">
        <f t="shared" si="213"/>
        <v/>
      </c>
    </row>
    <row r="6705" spans="8:25" x14ac:dyDescent="0.25">
      <c r="H6705" s="155"/>
      <c r="I6705" s="151"/>
      <c r="J6705" s="152"/>
      <c r="K6705" s="153"/>
      <c r="L6705" s="153"/>
      <c r="M6705" s="153"/>
      <c r="N6705" s="153"/>
      <c r="O6705" s="153"/>
      <c r="P6705" s="153"/>
      <c r="Q6705" s="153"/>
      <c r="R6705" s="153"/>
      <c r="S6705" s="152"/>
      <c r="T6705" s="153"/>
      <c r="X6705" s="69" t="str">
        <f t="shared" si="212"/>
        <v/>
      </c>
      <c r="Y6705" s="69" t="str">
        <f t="shared" si="213"/>
        <v/>
      </c>
    </row>
    <row r="6706" spans="8:25" x14ac:dyDescent="0.25">
      <c r="H6706" s="155"/>
      <c r="I6706" s="151"/>
      <c r="J6706" s="152"/>
      <c r="K6706" s="153"/>
      <c r="L6706" s="153"/>
      <c r="M6706" s="153"/>
      <c r="N6706" s="153"/>
      <c r="O6706" s="153"/>
      <c r="P6706" s="153"/>
      <c r="Q6706" s="153"/>
      <c r="R6706" s="153"/>
      <c r="S6706" s="152"/>
      <c r="T6706" s="153"/>
      <c r="X6706" s="69" t="str">
        <f t="shared" si="212"/>
        <v/>
      </c>
      <c r="Y6706" s="69" t="str">
        <f t="shared" si="213"/>
        <v/>
      </c>
    </row>
    <row r="6707" spans="8:25" x14ac:dyDescent="0.25">
      <c r="H6707" s="155"/>
      <c r="I6707" s="151"/>
      <c r="J6707" s="152"/>
      <c r="K6707" s="153"/>
      <c r="L6707" s="153"/>
      <c r="M6707" s="153"/>
      <c r="N6707" s="153"/>
      <c r="O6707" s="153"/>
      <c r="P6707" s="153"/>
      <c r="Q6707" s="153"/>
      <c r="R6707" s="153"/>
      <c r="S6707" s="152"/>
      <c r="T6707" s="153"/>
      <c r="X6707" s="69" t="str">
        <f t="shared" si="212"/>
        <v/>
      </c>
      <c r="Y6707" s="69" t="str">
        <f t="shared" si="213"/>
        <v/>
      </c>
    </row>
    <row r="6708" spans="8:25" x14ac:dyDescent="0.25">
      <c r="H6708" s="155"/>
      <c r="I6708" s="151"/>
      <c r="J6708" s="152"/>
      <c r="K6708" s="153"/>
      <c r="L6708" s="153"/>
      <c r="M6708" s="153"/>
      <c r="N6708" s="153"/>
      <c r="O6708" s="153"/>
      <c r="P6708" s="153"/>
      <c r="Q6708" s="153"/>
      <c r="R6708" s="153"/>
      <c r="S6708" s="152"/>
      <c r="T6708" s="153"/>
      <c r="X6708" s="69" t="str">
        <f t="shared" si="212"/>
        <v/>
      </c>
      <c r="Y6708" s="69" t="str">
        <f t="shared" si="213"/>
        <v/>
      </c>
    </row>
    <row r="6709" spans="8:25" x14ac:dyDescent="0.25">
      <c r="H6709" s="155"/>
      <c r="I6709" s="151"/>
      <c r="J6709" s="152"/>
      <c r="K6709" s="153"/>
      <c r="L6709" s="153"/>
      <c r="M6709" s="153"/>
      <c r="N6709" s="153"/>
      <c r="O6709" s="153"/>
      <c r="P6709" s="153"/>
      <c r="Q6709" s="153"/>
      <c r="R6709" s="153"/>
      <c r="S6709" s="152"/>
      <c r="T6709" s="153"/>
      <c r="X6709" s="69" t="str">
        <f t="shared" si="212"/>
        <v/>
      </c>
      <c r="Y6709" s="69" t="str">
        <f t="shared" si="213"/>
        <v/>
      </c>
    </row>
    <row r="6710" spans="8:25" x14ac:dyDescent="0.25">
      <c r="H6710" s="155"/>
      <c r="I6710" s="151"/>
      <c r="J6710" s="152"/>
      <c r="K6710" s="153"/>
      <c r="L6710" s="153"/>
      <c r="M6710" s="153"/>
      <c r="N6710" s="153"/>
      <c r="O6710" s="153"/>
      <c r="P6710" s="153"/>
      <c r="Q6710" s="153"/>
      <c r="R6710" s="153"/>
      <c r="S6710" s="152"/>
      <c r="T6710" s="153"/>
      <c r="X6710" s="69" t="str">
        <f t="shared" si="212"/>
        <v/>
      </c>
      <c r="Y6710" s="69" t="str">
        <f t="shared" si="213"/>
        <v/>
      </c>
    </row>
    <row r="6711" spans="8:25" x14ac:dyDescent="0.25">
      <c r="H6711" s="155"/>
      <c r="I6711" s="151"/>
      <c r="J6711" s="152"/>
      <c r="K6711" s="153"/>
      <c r="L6711" s="153"/>
      <c r="M6711" s="153"/>
      <c r="N6711" s="153"/>
      <c r="O6711" s="153"/>
      <c r="P6711" s="153"/>
      <c r="Q6711" s="153"/>
      <c r="R6711" s="153"/>
      <c r="S6711" s="152"/>
      <c r="T6711" s="153"/>
      <c r="X6711" s="69" t="str">
        <f t="shared" si="212"/>
        <v/>
      </c>
      <c r="Y6711" s="69" t="str">
        <f t="shared" si="213"/>
        <v/>
      </c>
    </row>
    <row r="6712" spans="8:25" x14ac:dyDescent="0.25">
      <c r="H6712" s="155"/>
      <c r="I6712" s="151"/>
      <c r="J6712" s="152"/>
      <c r="K6712" s="153"/>
      <c r="L6712" s="153"/>
      <c r="M6712" s="153"/>
      <c r="N6712" s="153"/>
      <c r="O6712" s="153"/>
      <c r="P6712" s="153"/>
      <c r="Q6712" s="153"/>
      <c r="R6712" s="153"/>
      <c r="S6712" s="152"/>
      <c r="T6712" s="153"/>
      <c r="X6712" s="69" t="str">
        <f t="shared" si="212"/>
        <v/>
      </c>
      <c r="Y6712" s="69" t="str">
        <f t="shared" si="213"/>
        <v/>
      </c>
    </row>
    <row r="6713" spans="8:25" x14ac:dyDescent="0.25">
      <c r="H6713" s="155"/>
      <c r="I6713" s="151"/>
      <c r="J6713" s="152"/>
      <c r="K6713" s="153"/>
      <c r="L6713" s="153"/>
      <c r="M6713" s="153"/>
      <c r="N6713" s="153"/>
      <c r="O6713" s="153"/>
      <c r="P6713" s="153"/>
      <c r="Q6713" s="153"/>
      <c r="R6713" s="153"/>
      <c r="S6713" s="152"/>
      <c r="T6713" s="153"/>
      <c r="X6713" s="69" t="str">
        <f t="shared" si="212"/>
        <v/>
      </c>
      <c r="Y6713" s="69" t="str">
        <f t="shared" si="213"/>
        <v/>
      </c>
    </row>
    <row r="6714" spans="8:25" x14ac:dyDescent="0.25">
      <c r="H6714" s="155"/>
      <c r="I6714" s="151"/>
      <c r="J6714" s="152"/>
      <c r="K6714" s="153"/>
      <c r="L6714" s="153"/>
      <c r="M6714" s="153"/>
      <c r="N6714" s="153"/>
      <c r="O6714" s="153"/>
      <c r="P6714" s="153"/>
      <c r="Q6714" s="153"/>
      <c r="R6714" s="153"/>
      <c r="S6714" s="152"/>
      <c r="T6714" s="153"/>
      <c r="X6714" s="69" t="str">
        <f t="shared" si="212"/>
        <v/>
      </c>
      <c r="Y6714" s="69" t="str">
        <f t="shared" si="213"/>
        <v/>
      </c>
    </row>
    <row r="6715" spans="8:25" x14ac:dyDescent="0.25">
      <c r="H6715" s="155"/>
      <c r="I6715" s="151"/>
      <c r="J6715" s="152"/>
      <c r="K6715" s="153"/>
      <c r="L6715" s="153"/>
      <c r="M6715" s="153"/>
      <c r="N6715" s="153"/>
      <c r="O6715" s="153"/>
      <c r="P6715" s="153"/>
      <c r="Q6715" s="153"/>
      <c r="R6715" s="153"/>
      <c r="S6715" s="152"/>
      <c r="T6715" s="153"/>
      <c r="X6715" s="69" t="str">
        <f t="shared" si="212"/>
        <v/>
      </c>
      <c r="Y6715" s="69" t="str">
        <f t="shared" si="213"/>
        <v/>
      </c>
    </row>
    <row r="6716" spans="8:25" x14ac:dyDescent="0.25">
      <c r="H6716" s="155"/>
      <c r="I6716" s="151"/>
      <c r="J6716" s="152"/>
      <c r="K6716" s="153"/>
      <c r="L6716" s="153"/>
      <c r="M6716" s="153"/>
      <c r="N6716" s="153"/>
      <c r="O6716" s="153"/>
      <c r="P6716" s="153"/>
      <c r="Q6716" s="153"/>
      <c r="R6716" s="153"/>
      <c r="S6716" s="152"/>
      <c r="T6716" s="153"/>
      <c r="X6716" s="69" t="str">
        <f t="shared" si="212"/>
        <v/>
      </c>
      <c r="Y6716" s="69" t="str">
        <f t="shared" si="213"/>
        <v/>
      </c>
    </row>
    <row r="6717" spans="8:25" x14ac:dyDescent="0.25">
      <c r="H6717" s="155"/>
      <c r="I6717" s="151"/>
      <c r="J6717" s="152"/>
      <c r="K6717" s="153"/>
      <c r="L6717" s="153"/>
      <c r="M6717" s="153"/>
      <c r="N6717" s="153"/>
      <c r="O6717" s="153"/>
      <c r="P6717" s="153"/>
      <c r="Q6717" s="153"/>
      <c r="R6717" s="153"/>
      <c r="S6717" s="152"/>
      <c r="T6717" s="153"/>
      <c r="X6717" s="69" t="str">
        <f t="shared" si="212"/>
        <v/>
      </c>
      <c r="Y6717" s="69" t="str">
        <f t="shared" si="213"/>
        <v/>
      </c>
    </row>
    <row r="6718" spans="8:25" x14ac:dyDescent="0.25">
      <c r="H6718" s="155"/>
      <c r="I6718" s="151"/>
      <c r="J6718" s="152"/>
      <c r="K6718" s="153"/>
      <c r="L6718" s="153"/>
      <c r="M6718" s="153"/>
      <c r="N6718" s="153"/>
      <c r="O6718" s="153"/>
      <c r="P6718" s="153"/>
      <c r="Q6718" s="153"/>
      <c r="R6718" s="153"/>
      <c r="S6718" s="152"/>
      <c r="T6718" s="153"/>
      <c r="X6718" s="69" t="str">
        <f t="shared" si="212"/>
        <v/>
      </c>
      <c r="Y6718" s="69" t="str">
        <f t="shared" si="213"/>
        <v/>
      </c>
    </row>
    <row r="6719" spans="8:25" x14ac:dyDescent="0.25">
      <c r="H6719" s="155"/>
      <c r="I6719" s="151"/>
      <c r="J6719" s="152"/>
      <c r="K6719" s="153"/>
      <c r="L6719" s="153"/>
      <c r="M6719" s="153"/>
      <c r="N6719" s="153"/>
      <c r="O6719" s="153"/>
      <c r="P6719" s="153"/>
      <c r="Q6719" s="153"/>
      <c r="R6719" s="153"/>
      <c r="S6719" s="152"/>
      <c r="T6719" s="153"/>
      <c r="X6719" s="69" t="str">
        <f t="shared" si="212"/>
        <v/>
      </c>
      <c r="Y6719" s="69" t="str">
        <f t="shared" si="213"/>
        <v/>
      </c>
    </row>
    <row r="6720" spans="8:25" x14ac:dyDescent="0.25">
      <c r="H6720" s="155"/>
      <c r="I6720" s="151"/>
      <c r="J6720" s="152"/>
      <c r="K6720" s="153"/>
      <c r="L6720" s="153"/>
      <c r="M6720" s="153"/>
      <c r="N6720" s="153"/>
      <c r="O6720" s="153"/>
      <c r="P6720" s="153"/>
      <c r="Q6720" s="153"/>
      <c r="R6720" s="153"/>
      <c r="S6720" s="152"/>
      <c r="T6720" s="153"/>
      <c r="X6720" s="69" t="str">
        <f t="shared" si="212"/>
        <v/>
      </c>
      <c r="Y6720" s="69" t="str">
        <f t="shared" si="213"/>
        <v/>
      </c>
    </row>
    <row r="6721" spans="8:25" x14ac:dyDescent="0.25">
      <c r="H6721" s="155"/>
      <c r="I6721" s="151"/>
      <c r="J6721" s="152"/>
      <c r="K6721" s="153"/>
      <c r="L6721" s="153"/>
      <c r="M6721" s="153"/>
      <c r="N6721" s="153"/>
      <c r="O6721" s="153"/>
      <c r="P6721" s="153"/>
      <c r="Q6721" s="153"/>
      <c r="R6721" s="153"/>
      <c r="S6721" s="152"/>
      <c r="T6721" s="153"/>
      <c r="X6721" s="69" t="str">
        <f t="shared" si="212"/>
        <v/>
      </c>
      <c r="Y6721" s="69" t="str">
        <f t="shared" si="213"/>
        <v/>
      </c>
    </row>
    <row r="6722" spans="8:25" x14ac:dyDescent="0.25">
      <c r="H6722" s="155"/>
      <c r="I6722" s="151"/>
      <c r="J6722" s="152"/>
      <c r="K6722" s="153"/>
      <c r="L6722" s="153"/>
      <c r="M6722" s="153"/>
      <c r="N6722" s="153"/>
      <c r="O6722" s="153"/>
      <c r="P6722" s="153"/>
      <c r="Q6722" s="153"/>
      <c r="R6722" s="153"/>
      <c r="S6722" s="152"/>
      <c r="T6722" s="153"/>
      <c r="X6722" s="69" t="str">
        <f t="shared" ref="X6722:X6785" si="214">IF(W6722&lt;&gt;"",W6722-I6722,"")</f>
        <v/>
      </c>
      <c r="Y6722" s="69" t="str">
        <f t="shared" si="213"/>
        <v/>
      </c>
    </row>
    <row r="6723" spans="8:25" x14ac:dyDescent="0.25">
      <c r="H6723" s="155"/>
      <c r="I6723" s="151"/>
      <c r="J6723" s="152"/>
      <c r="K6723" s="153"/>
      <c r="L6723" s="153"/>
      <c r="M6723" s="153"/>
      <c r="N6723" s="153"/>
      <c r="O6723" s="153"/>
      <c r="P6723" s="153"/>
      <c r="Q6723" s="153"/>
      <c r="R6723" s="153"/>
      <c r="S6723" s="152"/>
      <c r="T6723" s="153"/>
      <c r="X6723" s="69" t="str">
        <f t="shared" si="214"/>
        <v/>
      </c>
      <c r="Y6723" s="69" t="str">
        <f t="shared" ref="Y6723:Y6786" si="215">IF(X6723&lt;&gt;"",IF(X6723&lt;365,"&lt; 1 year",IF(X6723&lt;730,"1-2",IF(X6723&lt;1095,"2-3",IF(X6723&lt;1460,"3-4",IF(X6723&lt;1825,"4-5","5+"))))),"")</f>
        <v/>
      </c>
    </row>
    <row r="6724" spans="8:25" x14ac:dyDescent="0.25">
      <c r="H6724" s="155"/>
      <c r="I6724" s="151"/>
      <c r="J6724" s="152"/>
      <c r="K6724" s="153"/>
      <c r="L6724" s="153"/>
      <c r="M6724" s="153"/>
      <c r="N6724" s="153"/>
      <c r="O6724" s="153"/>
      <c r="P6724" s="153"/>
      <c r="Q6724" s="153"/>
      <c r="R6724" s="153"/>
      <c r="S6724" s="152"/>
      <c r="T6724" s="153"/>
      <c r="X6724" s="69" t="str">
        <f t="shared" si="214"/>
        <v/>
      </c>
      <c r="Y6724" s="69" t="str">
        <f t="shared" si="215"/>
        <v/>
      </c>
    </row>
    <row r="6725" spans="8:25" x14ac:dyDescent="0.25">
      <c r="H6725" s="155"/>
      <c r="I6725" s="151"/>
      <c r="J6725" s="152"/>
      <c r="K6725" s="153"/>
      <c r="L6725" s="153"/>
      <c r="M6725" s="153"/>
      <c r="N6725" s="153"/>
      <c r="O6725" s="153"/>
      <c r="P6725" s="153"/>
      <c r="Q6725" s="153"/>
      <c r="R6725" s="153"/>
      <c r="S6725" s="152"/>
      <c r="T6725" s="153"/>
      <c r="X6725" s="69" t="str">
        <f t="shared" si="214"/>
        <v/>
      </c>
      <c r="Y6725" s="69" t="str">
        <f t="shared" si="215"/>
        <v/>
      </c>
    </row>
    <row r="6726" spans="8:25" x14ac:dyDescent="0.25">
      <c r="H6726" s="155"/>
      <c r="I6726" s="151"/>
      <c r="J6726" s="152"/>
      <c r="K6726" s="153"/>
      <c r="L6726" s="153"/>
      <c r="M6726" s="153"/>
      <c r="N6726" s="153"/>
      <c r="O6726" s="153"/>
      <c r="P6726" s="153"/>
      <c r="Q6726" s="153"/>
      <c r="R6726" s="153"/>
      <c r="S6726" s="152"/>
      <c r="T6726" s="153"/>
      <c r="X6726" s="69" t="str">
        <f t="shared" si="214"/>
        <v/>
      </c>
      <c r="Y6726" s="69" t="str">
        <f t="shared" si="215"/>
        <v/>
      </c>
    </row>
    <row r="6727" spans="8:25" x14ac:dyDescent="0.25">
      <c r="H6727" s="155"/>
      <c r="I6727" s="151"/>
      <c r="J6727" s="152"/>
      <c r="K6727" s="153"/>
      <c r="L6727" s="153"/>
      <c r="M6727" s="153"/>
      <c r="N6727" s="153"/>
      <c r="O6727" s="153"/>
      <c r="P6727" s="153"/>
      <c r="Q6727" s="153"/>
      <c r="R6727" s="153"/>
      <c r="S6727" s="152"/>
      <c r="T6727" s="153"/>
      <c r="X6727" s="69" t="str">
        <f t="shared" si="214"/>
        <v/>
      </c>
      <c r="Y6727" s="69" t="str">
        <f t="shared" si="215"/>
        <v/>
      </c>
    </row>
    <row r="6728" spans="8:25" x14ac:dyDescent="0.25">
      <c r="H6728" s="155"/>
      <c r="I6728" s="151"/>
      <c r="J6728" s="152"/>
      <c r="K6728" s="153"/>
      <c r="L6728" s="153"/>
      <c r="M6728" s="153"/>
      <c r="N6728" s="153"/>
      <c r="O6728" s="153"/>
      <c r="P6728" s="153"/>
      <c r="Q6728" s="153"/>
      <c r="R6728" s="153"/>
      <c r="S6728" s="152"/>
      <c r="T6728" s="153"/>
      <c r="X6728" s="69" t="str">
        <f t="shared" si="214"/>
        <v/>
      </c>
      <c r="Y6728" s="69" t="str">
        <f t="shared" si="215"/>
        <v/>
      </c>
    </row>
    <row r="6729" spans="8:25" x14ac:dyDescent="0.25">
      <c r="H6729" s="155"/>
      <c r="I6729" s="151"/>
      <c r="J6729" s="152"/>
      <c r="K6729" s="153"/>
      <c r="L6729" s="153"/>
      <c r="M6729" s="153"/>
      <c r="N6729" s="153"/>
      <c r="O6729" s="153"/>
      <c r="P6729" s="153"/>
      <c r="Q6729" s="153"/>
      <c r="R6729" s="153"/>
      <c r="S6729" s="152"/>
      <c r="T6729" s="153"/>
      <c r="X6729" s="69" t="str">
        <f t="shared" si="214"/>
        <v/>
      </c>
      <c r="Y6729" s="69" t="str">
        <f t="shared" si="215"/>
        <v/>
      </c>
    </row>
    <row r="6730" spans="8:25" x14ac:dyDescent="0.25">
      <c r="H6730" s="155"/>
      <c r="I6730" s="151"/>
      <c r="J6730" s="152"/>
      <c r="K6730" s="153"/>
      <c r="L6730" s="153"/>
      <c r="M6730" s="153"/>
      <c r="N6730" s="153"/>
      <c r="O6730" s="153"/>
      <c r="P6730" s="153"/>
      <c r="Q6730" s="153"/>
      <c r="R6730" s="153"/>
      <c r="S6730" s="152"/>
      <c r="T6730" s="153"/>
      <c r="X6730" s="69" t="str">
        <f t="shared" si="214"/>
        <v/>
      </c>
      <c r="Y6730" s="69" t="str">
        <f t="shared" si="215"/>
        <v/>
      </c>
    </row>
    <row r="6731" spans="8:25" x14ac:dyDescent="0.25">
      <c r="H6731" s="155"/>
      <c r="I6731" s="151"/>
      <c r="J6731" s="152"/>
      <c r="K6731" s="153"/>
      <c r="L6731" s="153"/>
      <c r="M6731" s="153"/>
      <c r="N6731" s="153"/>
      <c r="O6731" s="153"/>
      <c r="P6731" s="153"/>
      <c r="Q6731" s="153"/>
      <c r="R6731" s="153"/>
      <c r="S6731" s="152"/>
      <c r="T6731" s="153"/>
      <c r="X6731" s="69" t="str">
        <f t="shared" si="214"/>
        <v/>
      </c>
      <c r="Y6731" s="69" t="str">
        <f t="shared" si="215"/>
        <v/>
      </c>
    </row>
    <row r="6732" spans="8:25" x14ac:dyDescent="0.25">
      <c r="H6732" s="155"/>
      <c r="I6732" s="151"/>
      <c r="J6732" s="152"/>
      <c r="K6732" s="153"/>
      <c r="L6732" s="153"/>
      <c r="M6732" s="153"/>
      <c r="N6732" s="153"/>
      <c r="O6732" s="153"/>
      <c r="P6732" s="153"/>
      <c r="Q6732" s="153"/>
      <c r="R6732" s="153"/>
      <c r="S6732" s="152"/>
      <c r="T6732" s="153"/>
      <c r="X6732" s="69" t="str">
        <f t="shared" si="214"/>
        <v/>
      </c>
      <c r="Y6732" s="69" t="str">
        <f t="shared" si="215"/>
        <v/>
      </c>
    </row>
    <row r="6733" spans="8:25" x14ac:dyDescent="0.25">
      <c r="H6733" s="155"/>
      <c r="I6733" s="151"/>
      <c r="J6733" s="152"/>
      <c r="K6733" s="153"/>
      <c r="L6733" s="153"/>
      <c r="M6733" s="153"/>
      <c r="N6733" s="153"/>
      <c r="O6733" s="153"/>
      <c r="P6733" s="153"/>
      <c r="Q6733" s="153"/>
      <c r="R6733" s="153"/>
      <c r="S6733" s="152"/>
      <c r="T6733" s="153"/>
      <c r="X6733" s="69" t="str">
        <f t="shared" si="214"/>
        <v/>
      </c>
      <c r="Y6733" s="69" t="str">
        <f t="shared" si="215"/>
        <v/>
      </c>
    </row>
    <row r="6734" spans="8:25" x14ac:dyDescent="0.25">
      <c r="H6734" s="155"/>
      <c r="I6734" s="151"/>
      <c r="J6734" s="152"/>
      <c r="K6734" s="153"/>
      <c r="L6734" s="153"/>
      <c r="M6734" s="153"/>
      <c r="N6734" s="153"/>
      <c r="O6734" s="153"/>
      <c r="P6734" s="153"/>
      <c r="Q6734" s="153"/>
      <c r="R6734" s="153"/>
      <c r="S6734" s="152"/>
      <c r="T6734" s="153"/>
      <c r="X6734" s="69" t="str">
        <f t="shared" si="214"/>
        <v/>
      </c>
      <c r="Y6734" s="69" t="str">
        <f t="shared" si="215"/>
        <v/>
      </c>
    </row>
    <row r="6735" spans="8:25" x14ac:dyDescent="0.25">
      <c r="H6735" s="155"/>
      <c r="I6735" s="151"/>
      <c r="J6735" s="152"/>
      <c r="K6735" s="153"/>
      <c r="L6735" s="153"/>
      <c r="M6735" s="153"/>
      <c r="N6735" s="153"/>
      <c r="O6735" s="153"/>
      <c r="P6735" s="153"/>
      <c r="Q6735" s="153"/>
      <c r="R6735" s="153"/>
      <c r="S6735" s="152"/>
      <c r="T6735" s="153"/>
      <c r="X6735" s="69" t="str">
        <f t="shared" si="214"/>
        <v/>
      </c>
      <c r="Y6735" s="69" t="str">
        <f t="shared" si="215"/>
        <v/>
      </c>
    </row>
    <row r="6736" spans="8:25" x14ac:dyDescent="0.25">
      <c r="H6736" s="155"/>
      <c r="I6736" s="151"/>
      <c r="J6736" s="152"/>
      <c r="K6736" s="153"/>
      <c r="L6736" s="153"/>
      <c r="M6736" s="153"/>
      <c r="N6736" s="153"/>
      <c r="O6736" s="153"/>
      <c r="P6736" s="153"/>
      <c r="Q6736" s="153"/>
      <c r="R6736" s="153"/>
      <c r="S6736" s="152"/>
      <c r="T6736" s="153"/>
      <c r="X6736" s="69" t="str">
        <f t="shared" si="214"/>
        <v/>
      </c>
      <c r="Y6736" s="69" t="str">
        <f t="shared" si="215"/>
        <v/>
      </c>
    </row>
    <row r="6737" spans="8:25" x14ac:dyDescent="0.25">
      <c r="H6737" s="155"/>
      <c r="I6737" s="151"/>
      <c r="J6737" s="152"/>
      <c r="K6737" s="153"/>
      <c r="L6737" s="153"/>
      <c r="M6737" s="153"/>
      <c r="N6737" s="153"/>
      <c r="O6737" s="153"/>
      <c r="P6737" s="153"/>
      <c r="Q6737" s="153"/>
      <c r="R6737" s="153"/>
      <c r="S6737" s="152"/>
      <c r="T6737" s="153"/>
      <c r="X6737" s="69" t="str">
        <f t="shared" si="214"/>
        <v/>
      </c>
      <c r="Y6737" s="69" t="str">
        <f t="shared" si="215"/>
        <v/>
      </c>
    </row>
    <row r="6738" spans="8:25" x14ac:dyDescent="0.25">
      <c r="H6738" s="155"/>
      <c r="I6738" s="151"/>
      <c r="J6738" s="152"/>
      <c r="K6738" s="153"/>
      <c r="L6738" s="153"/>
      <c r="M6738" s="153"/>
      <c r="N6738" s="153"/>
      <c r="O6738" s="153"/>
      <c r="P6738" s="153"/>
      <c r="Q6738" s="153"/>
      <c r="R6738" s="153"/>
      <c r="S6738" s="152"/>
      <c r="T6738" s="153"/>
      <c r="X6738" s="69" t="str">
        <f t="shared" si="214"/>
        <v/>
      </c>
      <c r="Y6738" s="69" t="str">
        <f t="shared" si="215"/>
        <v/>
      </c>
    </row>
    <row r="6739" spans="8:25" x14ac:dyDescent="0.25">
      <c r="H6739" s="155"/>
      <c r="I6739" s="151"/>
      <c r="J6739" s="152"/>
      <c r="K6739" s="153"/>
      <c r="L6739" s="153"/>
      <c r="M6739" s="153"/>
      <c r="N6739" s="153"/>
      <c r="O6739" s="153"/>
      <c r="P6739" s="153"/>
      <c r="Q6739" s="153"/>
      <c r="R6739" s="153"/>
      <c r="S6739" s="152"/>
      <c r="T6739" s="153"/>
      <c r="X6739" s="69" t="str">
        <f t="shared" si="214"/>
        <v/>
      </c>
      <c r="Y6739" s="69" t="str">
        <f t="shared" si="215"/>
        <v/>
      </c>
    </row>
    <row r="6740" spans="8:25" x14ac:dyDescent="0.25">
      <c r="H6740" s="155"/>
      <c r="I6740" s="151"/>
      <c r="J6740" s="152"/>
      <c r="K6740" s="153"/>
      <c r="L6740" s="153"/>
      <c r="M6740" s="153"/>
      <c r="N6740" s="153"/>
      <c r="O6740" s="153"/>
      <c r="P6740" s="153"/>
      <c r="Q6740" s="153"/>
      <c r="R6740" s="153"/>
      <c r="S6740" s="152"/>
      <c r="T6740" s="153"/>
      <c r="X6740" s="69" t="str">
        <f t="shared" si="214"/>
        <v/>
      </c>
      <c r="Y6740" s="69" t="str">
        <f t="shared" si="215"/>
        <v/>
      </c>
    </row>
    <row r="6741" spans="8:25" x14ac:dyDescent="0.25">
      <c r="H6741" s="155"/>
      <c r="I6741" s="151"/>
      <c r="J6741" s="152"/>
      <c r="K6741" s="153"/>
      <c r="L6741" s="153"/>
      <c r="M6741" s="153"/>
      <c r="N6741" s="153"/>
      <c r="O6741" s="153"/>
      <c r="P6741" s="153"/>
      <c r="Q6741" s="153"/>
      <c r="R6741" s="153"/>
      <c r="S6741" s="152"/>
      <c r="T6741" s="153"/>
      <c r="X6741" s="69" t="str">
        <f t="shared" si="214"/>
        <v/>
      </c>
      <c r="Y6741" s="69" t="str">
        <f t="shared" si="215"/>
        <v/>
      </c>
    </row>
    <row r="6742" spans="8:25" x14ac:dyDescent="0.25">
      <c r="H6742" s="155"/>
      <c r="I6742" s="151"/>
      <c r="J6742" s="152"/>
      <c r="K6742" s="153"/>
      <c r="L6742" s="153"/>
      <c r="M6742" s="153"/>
      <c r="N6742" s="153"/>
      <c r="O6742" s="153"/>
      <c r="P6742" s="153"/>
      <c r="Q6742" s="153"/>
      <c r="R6742" s="153"/>
      <c r="S6742" s="152"/>
      <c r="T6742" s="153"/>
      <c r="X6742" s="69" t="str">
        <f t="shared" si="214"/>
        <v/>
      </c>
      <c r="Y6742" s="69" t="str">
        <f t="shared" si="215"/>
        <v/>
      </c>
    </row>
    <row r="6743" spans="8:25" x14ac:dyDescent="0.25">
      <c r="H6743" s="155"/>
      <c r="I6743" s="151"/>
      <c r="J6743" s="152"/>
      <c r="K6743" s="153"/>
      <c r="L6743" s="153"/>
      <c r="M6743" s="153"/>
      <c r="N6743" s="153"/>
      <c r="O6743" s="153"/>
      <c r="P6743" s="153"/>
      <c r="Q6743" s="153"/>
      <c r="R6743" s="153"/>
      <c r="S6743" s="152"/>
      <c r="T6743" s="153"/>
      <c r="X6743" s="69" t="str">
        <f t="shared" si="214"/>
        <v/>
      </c>
      <c r="Y6743" s="69" t="str">
        <f t="shared" si="215"/>
        <v/>
      </c>
    </row>
    <row r="6744" spans="8:25" x14ac:dyDescent="0.25">
      <c r="H6744" s="155"/>
      <c r="I6744" s="151"/>
      <c r="J6744" s="152"/>
      <c r="K6744" s="153"/>
      <c r="L6744" s="153"/>
      <c r="M6744" s="153"/>
      <c r="N6744" s="153"/>
      <c r="O6744" s="153"/>
      <c r="P6744" s="153"/>
      <c r="Q6744" s="153"/>
      <c r="R6744" s="153"/>
      <c r="S6744" s="152"/>
      <c r="T6744" s="153"/>
      <c r="X6744" s="69" t="str">
        <f t="shared" si="214"/>
        <v/>
      </c>
      <c r="Y6744" s="69" t="str">
        <f t="shared" si="215"/>
        <v/>
      </c>
    </row>
    <row r="6745" spans="8:25" x14ac:dyDescent="0.25">
      <c r="H6745" s="155"/>
      <c r="I6745" s="151"/>
      <c r="J6745" s="152"/>
      <c r="K6745" s="153"/>
      <c r="L6745" s="153"/>
      <c r="M6745" s="153"/>
      <c r="N6745" s="153"/>
      <c r="O6745" s="153"/>
      <c r="P6745" s="153"/>
      <c r="Q6745" s="153"/>
      <c r="R6745" s="153"/>
      <c r="S6745" s="152"/>
      <c r="T6745" s="153"/>
      <c r="X6745" s="69" t="str">
        <f t="shared" si="214"/>
        <v/>
      </c>
      <c r="Y6745" s="69" t="str">
        <f t="shared" si="215"/>
        <v/>
      </c>
    </row>
    <row r="6746" spans="8:25" x14ac:dyDescent="0.25">
      <c r="H6746" s="155"/>
      <c r="I6746" s="151"/>
      <c r="J6746" s="152"/>
      <c r="K6746" s="153"/>
      <c r="L6746" s="153"/>
      <c r="M6746" s="153"/>
      <c r="N6746" s="153"/>
      <c r="O6746" s="153"/>
      <c r="P6746" s="153"/>
      <c r="Q6746" s="153"/>
      <c r="R6746" s="153"/>
      <c r="S6746" s="152"/>
      <c r="T6746" s="153"/>
      <c r="X6746" s="69" t="str">
        <f t="shared" si="214"/>
        <v/>
      </c>
      <c r="Y6746" s="69" t="str">
        <f t="shared" si="215"/>
        <v/>
      </c>
    </row>
    <row r="6747" spans="8:25" x14ac:dyDescent="0.25">
      <c r="H6747" s="155"/>
      <c r="I6747" s="151"/>
      <c r="J6747" s="152"/>
      <c r="K6747" s="153"/>
      <c r="L6747" s="153"/>
      <c r="M6747" s="153"/>
      <c r="N6747" s="153"/>
      <c r="O6747" s="153"/>
      <c r="P6747" s="153"/>
      <c r="Q6747" s="153"/>
      <c r="R6747" s="153"/>
      <c r="S6747" s="152"/>
      <c r="T6747" s="153"/>
      <c r="X6747" s="69" t="str">
        <f t="shared" si="214"/>
        <v/>
      </c>
      <c r="Y6747" s="69" t="str">
        <f t="shared" si="215"/>
        <v/>
      </c>
    </row>
    <row r="6748" spans="8:25" x14ac:dyDescent="0.25">
      <c r="H6748" s="155"/>
      <c r="I6748" s="151"/>
      <c r="J6748" s="152"/>
      <c r="K6748" s="153"/>
      <c r="L6748" s="153"/>
      <c r="M6748" s="153"/>
      <c r="N6748" s="153"/>
      <c r="O6748" s="153"/>
      <c r="P6748" s="153"/>
      <c r="Q6748" s="153"/>
      <c r="R6748" s="153"/>
      <c r="S6748" s="152"/>
      <c r="T6748" s="153"/>
      <c r="X6748" s="69" t="str">
        <f t="shared" si="214"/>
        <v/>
      </c>
      <c r="Y6748" s="69" t="str">
        <f t="shared" si="215"/>
        <v/>
      </c>
    </row>
    <row r="6749" spans="8:25" x14ac:dyDescent="0.25">
      <c r="H6749" s="155"/>
      <c r="I6749" s="151"/>
      <c r="J6749" s="152"/>
      <c r="K6749" s="153"/>
      <c r="L6749" s="153"/>
      <c r="M6749" s="153"/>
      <c r="N6749" s="153"/>
      <c r="O6749" s="153"/>
      <c r="P6749" s="153"/>
      <c r="Q6749" s="153"/>
      <c r="R6749" s="153"/>
      <c r="S6749" s="152"/>
      <c r="T6749" s="153"/>
      <c r="X6749" s="69" t="str">
        <f t="shared" si="214"/>
        <v/>
      </c>
      <c r="Y6749" s="69" t="str">
        <f t="shared" si="215"/>
        <v/>
      </c>
    </row>
    <row r="6750" spans="8:25" x14ac:dyDescent="0.25">
      <c r="H6750" s="155"/>
      <c r="I6750" s="151"/>
      <c r="J6750" s="152"/>
      <c r="K6750" s="153"/>
      <c r="L6750" s="153"/>
      <c r="M6750" s="153"/>
      <c r="N6750" s="153"/>
      <c r="O6750" s="153"/>
      <c r="P6750" s="153"/>
      <c r="Q6750" s="153"/>
      <c r="R6750" s="153"/>
      <c r="S6750" s="152"/>
      <c r="T6750" s="153"/>
      <c r="X6750" s="69" t="str">
        <f t="shared" si="214"/>
        <v/>
      </c>
      <c r="Y6750" s="69" t="str">
        <f t="shared" si="215"/>
        <v/>
      </c>
    </row>
    <row r="6751" spans="8:25" x14ac:dyDescent="0.25">
      <c r="H6751" s="155"/>
      <c r="I6751" s="151"/>
      <c r="J6751" s="152"/>
      <c r="K6751" s="153"/>
      <c r="L6751" s="153"/>
      <c r="M6751" s="153"/>
      <c r="N6751" s="153"/>
      <c r="O6751" s="153"/>
      <c r="P6751" s="153"/>
      <c r="Q6751" s="153"/>
      <c r="R6751" s="153"/>
      <c r="S6751" s="152"/>
      <c r="T6751" s="153"/>
      <c r="X6751" s="69" t="str">
        <f t="shared" si="214"/>
        <v/>
      </c>
      <c r="Y6751" s="69" t="str">
        <f t="shared" si="215"/>
        <v/>
      </c>
    </row>
    <row r="6752" spans="8:25" x14ac:dyDescent="0.25">
      <c r="H6752" s="155"/>
      <c r="I6752" s="151"/>
      <c r="J6752" s="152"/>
      <c r="K6752" s="153"/>
      <c r="L6752" s="153"/>
      <c r="M6752" s="153"/>
      <c r="N6752" s="153"/>
      <c r="O6752" s="153"/>
      <c r="P6752" s="153"/>
      <c r="Q6752" s="153"/>
      <c r="R6752" s="153"/>
      <c r="S6752" s="152"/>
      <c r="T6752" s="153"/>
      <c r="X6752" s="69" t="str">
        <f t="shared" si="214"/>
        <v/>
      </c>
      <c r="Y6752" s="69" t="str">
        <f t="shared" si="215"/>
        <v/>
      </c>
    </row>
    <row r="6753" spans="8:25" x14ac:dyDescent="0.25">
      <c r="H6753" s="155"/>
      <c r="I6753" s="151"/>
      <c r="J6753" s="152"/>
      <c r="K6753" s="153"/>
      <c r="L6753" s="153"/>
      <c r="M6753" s="153"/>
      <c r="N6753" s="153"/>
      <c r="O6753" s="153"/>
      <c r="P6753" s="153"/>
      <c r="Q6753" s="153"/>
      <c r="R6753" s="153"/>
      <c r="S6753" s="152"/>
      <c r="T6753" s="153"/>
      <c r="X6753" s="69" t="str">
        <f t="shared" si="214"/>
        <v/>
      </c>
      <c r="Y6753" s="69" t="str">
        <f t="shared" si="215"/>
        <v/>
      </c>
    </row>
    <row r="6754" spans="8:25" x14ac:dyDescent="0.25">
      <c r="H6754" s="155"/>
      <c r="I6754" s="151"/>
      <c r="J6754" s="152"/>
      <c r="K6754" s="153"/>
      <c r="L6754" s="153"/>
      <c r="M6754" s="153"/>
      <c r="N6754" s="153"/>
      <c r="O6754" s="153"/>
      <c r="P6754" s="153"/>
      <c r="Q6754" s="153"/>
      <c r="R6754" s="153"/>
      <c r="S6754" s="152"/>
      <c r="T6754" s="153"/>
      <c r="X6754" s="69" t="str">
        <f t="shared" si="214"/>
        <v/>
      </c>
      <c r="Y6754" s="69" t="str">
        <f t="shared" si="215"/>
        <v/>
      </c>
    </row>
    <row r="6755" spans="8:25" x14ac:dyDescent="0.25">
      <c r="H6755" s="155"/>
      <c r="I6755" s="151"/>
      <c r="J6755" s="152"/>
      <c r="K6755" s="153"/>
      <c r="L6755" s="153"/>
      <c r="M6755" s="153"/>
      <c r="N6755" s="153"/>
      <c r="O6755" s="153"/>
      <c r="P6755" s="153"/>
      <c r="Q6755" s="153"/>
      <c r="R6755" s="153"/>
      <c r="S6755" s="152"/>
      <c r="T6755" s="153"/>
      <c r="X6755" s="69" t="str">
        <f t="shared" si="214"/>
        <v/>
      </c>
      <c r="Y6755" s="69" t="str">
        <f t="shared" si="215"/>
        <v/>
      </c>
    </row>
    <row r="6756" spans="8:25" x14ac:dyDescent="0.25">
      <c r="H6756" s="155"/>
      <c r="I6756" s="151"/>
      <c r="J6756" s="152"/>
      <c r="K6756" s="153"/>
      <c r="L6756" s="153"/>
      <c r="M6756" s="153"/>
      <c r="N6756" s="153"/>
      <c r="O6756" s="153"/>
      <c r="P6756" s="153"/>
      <c r="Q6756" s="153"/>
      <c r="R6756" s="153"/>
      <c r="S6756" s="152"/>
      <c r="T6756" s="153"/>
      <c r="X6756" s="69" t="str">
        <f t="shared" si="214"/>
        <v/>
      </c>
      <c r="Y6756" s="69" t="str">
        <f t="shared" si="215"/>
        <v/>
      </c>
    </row>
    <row r="6757" spans="8:25" x14ac:dyDescent="0.25">
      <c r="H6757" s="155"/>
      <c r="I6757" s="151"/>
      <c r="J6757" s="152"/>
      <c r="K6757" s="153"/>
      <c r="L6757" s="153"/>
      <c r="M6757" s="153"/>
      <c r="N6757" s="153"/>
      <c r="O6757" s="153"/>
      <c r="P6757" s="153"/>
      <c r="Q6757" s="153"/>
      <c r="R6757" s="153"/>
      <c r="S6757" s="152"/>
      <c r="T6757" s="153"/>
      <c r="X6757" s="69" t="str">
        <f t="shared" si="214"/>
        <v/>
      </c>
      <c r="Y6757" s="69" t="str">
        <f t="shared" si="215"/>
        <v/>
      </c>
    </row>
    <row r="6758" spans="8:25" x14ac:dyDescent="0.25">
      <c r="H6758" s="155"/>
      <c r="I6758" s="151"/>
      <c r="J6758" s="152"/>
      <c r="K6758" s="153"/>
      <c r="L6758" s="153"/>
      <c r="M6758" s="153"/>
      <c r="N6758" s="153"/>
      <c r="O6758" s="153"/>
      <c r="P6758" s="153"/>
      <c r="Q6758" s="153"/>
      <c r="R6758" s="153"/>
      <c r="S6758" s="152"/>
      <c r="T6758" s="153"/>
      <c r="X6758" s="69" t="str">
        <f t="shared" si="214"/>
        <v/>
      </c>
      <c r="Y6758" s="69" t="str">
        <f t="shared" si="215"/>
        <v/>
      </c>
    </row>
    <row r="6759" spans="8:25" x14ac:dyDescent="0.25">
      <c r="H6759" s="155"/>
      <c r="I6759" s="151"/>
      <c r="J6759" s="152"/>
      <c r="K6759" s="153"/>
      <c r="L6759" s="153"/>
      <c r="M6759" s="153"/>
      <c r="N6759" s="153"/>
      <c r="O6759" s="153"/>
      <c r="P6759" s="153"/>
      <c r="Q6759" s="153"/>
      <c r="R6759" s="153"/>
      <c r="S6759" s="152"/>
      <c r="T6759" s="153"/>
      <c r="X6759" s="69" t="str">
        <f t="shared" si="214"/>
        <v/>
      </c>
      <c r="Y6759" s="69" t="str">
        <f t="shared" si="215"/>
        <v/>
      </c>
    </row>
    <row r="6760" spans="8:25" x14ac:dyDescent="0.25">
      <c r="H6760" s="155"/>
      <c r="I6760" s="151"/>
      <c r="J6760" s="152"/>
      <c r="K6760" s="153"/>
      <c r="L6760" s="153"/>
      <c r="M6760" s="153"/>
      <c r="N6760" s="153"/>
      <c r="O6760" s="153"/>
      <c r="P6760" s="153"/>
      <c r="Q6760" s="153"/>
      <c r="R6760" s="153"/>
      <c r="S6760" s="152"/>
      <c r="T6760" s="153"/>
      <c r="X6760" s="69" t="str">
        <f t="shared" si="214"/>
        <v/>
      </c>
      <c r="Y6760" s="69" t="str">
        <f t="shared" si="215"/>
        <v/>
      </c>
    </row>
    <row r="6761" spans="8:25" x14ac:dyDescent="0.25">
      <c r="H6761" s="155"/>
      <c r="I6761" s="151"/>
      <c r="J6761" s="152"/>
      <c r="K6761" s="153"/>
      <c r="L6761" s="153"/>
      <c r="M6761" s="153"/>
      <c r="N6761" s="153"/>
      <c r="O6761" s="153"/>
      <c r="P6761" s="153"/>
      <c r="Q6761" s="153"/>
      <c r="R6761" s="153"/>
      <c r="S6761" s="152"/>
      <c r="T6761" s="153"/>
      <c r="X6761" s="69" t="str">
        <f t="shared" si="214"/>
        <v/>
      </c>
      <c r="Y6761" s="69" t="str">
        <f t="shared" si="215"/>
        <v/>
      </c>
    </row>
    <row r="6762" spans="8:25" x14ac:dyDescent="0.25">
      <c r="H6762" s="155"/>
      <c r="I6762" s="151"/>
      <c r="J6762" s="152"/>
      <c r="K6762" s="153"/>
      <c r="L6762" s="153"/>
      <c r="M6762" s="153"/>
      <c r="N6762" s="153"/>
      <c r="O6762" s="153"/>
      <c r="P6762" s="153"/>
      <c r="Q6762" s="153"/>
      <c r="R6762" s="153"/>
      <c r="S6762" s="152"/>
      <c r="T6762" s="153"/>
      <c r="X6762" s="69" t="str">
        <f t="shared" si="214"/>
        <v/>
      </c>
      <c r="Y6762" s="69" t="str">
        <f t="shared" si="215"/>
        <v/>
      </c>
    </row>
    <row r="6763" spans="8:25" x14ac:dyDescent="0.25">
      <c r="H6763" s="155"/>
      <c r="I6763" s="151"/>
      <c r="J6763" s="152"/>
      <c r="K6763" s="153"/>
      <c r="L6763" s="153"/>
      <c r="M6763" s="153"/>
      <c r="N6763" s="153"/>
      <c r="O6763" s="153"/>
      <c r="P6763" s="153"/>
      <c r="Q6763" s="153"/>
      <c r="R6763" s="153"/>
      <c r="S6763" s="152"/>
      <c r="T6763" s="153"/>
      <c r="X6763" s="69" t="str">
        <f t="shared" si="214"/>
        <v/>
      </c>
      <c r="Y6763" s="69" t="str">
        <f t="shared" si="215"/>
        <v/>
      </c>
    </row>
    <row r="6764" spans="8:25" x14ac:dyDescent="0.25">
      <c r="H6764" s="155"/>
      <c r="I6764" s="151"/>
      <c r="J6764" s="152"/>
      <c r="K6764" s="153"/>
      <c r="L6764" s="153"/>
      <c r="M6764" s="153"/>
      <c r="N6764" s="153"/>
      <c r="O6764" s="153"/>
      <c r="P6764" s="153"/>
      <c r="Q6764" s="153"/>
      <c r="R6764" s="153"/>
      <c r="S6764" s="152"/>
      <c r="T6764" s="153"/>
      <c r="X6764" s="69" t="str">
        <f t="shared" si="214"/>
        <v/>
      </c>
      <c r="Y6764" s="69" t="str">
        <f t="shared" si="215"/>
        <v/>
      </c>
    </row>
    <row r="6765" spans="8:25" x14ac:dyDescent="0.25">
      <c r="H6765" s="155"/>
      <c r="I6765" s="151"/>
      <c r="J6765" s="152"/>
      <c r="K6765" s="153"/>
      <c r="L6765" s="153"/>
      <c r="M6765" s="153"/>
      <c r="N6765" s="153"/>
      <c r="O6765" s="153"/>
      <c r="P6765" s="153"/>
      <c r="Q6765" s="153"/>
      <c r="R6765" s="153"/>
      <c r="S6765" s="152"/>
      <c r="T6765" s="153"/>
      <c r="X6765" s="69" t="str">
        <f t="shared" si="214"/>
        <v/>
      </c>
      <c r="Y6765" s="69" t="str">
        <f t="shared" si="215"/>
        <v/>
      </c>
    </row>
    <row r="6766" spans="8:25" x14ac:dyDescent="0.25">
      <c r="H6766" s="155"/>
      <c r="I6766" s="151"/>
      <c r="J6766" s="152"/>
      <c r="K6766" s="153"/>
      <c r="L6766" s="153"/>
      <c r="M6766" s="153"/>
      <c r="N6766" s="153"/>
      <c r="O6766" s="153"/>
      <c r="P6766" s="153"/>
      <c r="Q6766" s="153"/>
      <c r="R6766" s="153"/>
      <c r="S6766" s="152"/>
      <c r="T6766" s="153"/>
      <c r="X6766" s="69" t="str">
        <f t="shared" si="214"/>
        <v/>
      </c>
      <c r="Y6766" s="69" t="str">
        <f t="shared" si="215"/>
        <v/>
      </c>
    </row>
    <row r="6767" spans="8:25" x14ac:dyDescent="0.25">
      <c r="H6767" s="155"/>
      <c r="I6767" s="151"/>
      <c r="J6767" s="152"/>
      <c r="K6767" s="153"/>
      <c r="L6767" s="153"/>
      <c r="M6767" s="153"/>
      <c r="N6767" s="153"/>
      <c r="O6767" s="153"/>
      <c r="P6767" s="153"/>
      <c r="Q6767" s="153"/>
      <c r="R6767" s="153"/>
      <c r="S6767" s="152"/>
      <c r="T6767" s="153"/>
      <c r="X6767" s="69" t="str">
        <f t="shared" si="214"/>
        <v/>
      </c>
      <c r="Y6767" s="69" t="str">
        <f t="shared" si="215"/>
        <v/>
      </c>
    </row>
    <row r="6768" spans="8:25" x14ac:dyDescent="0.25">
      <c r="H6768" s="155"/>
      <c r="I6768" s="151"/>
      <c r="J6768" s="152"/>
      <c r="K6768" s="153"/>
      <c r="L6768" s="153"/>
      <c r="M6768" s="153"/>
      <c r="N6768" s="153"/>
      <c r="O6768" s="153"/>
      <c r="P6768" s="153"/>
      <c r="Q6768" s="153"/>
      <c r="R6768" s="153"/>
      <c r="S6768" s="152"/>
      <c r="T6768" s="153"/>
      <c r="X6768" s="69" t="str">
        <f t="shared" si="214"/>
        <v/>
      </c>
      <c r="Y6768" s="69" t="str">
        <f t="shared" si="215"/>
        <v/>
      </c>
    </row>
    <row r="6769" spans="8:25" x14ac:dyDescent="0.25">
      <c r="H6769" s="155"/>
      <c r="I6769" s="151"/>
      <c r="J6769" s="152"/>
      <c r="K6769" s="153"/>
      <c r="L6769" s="153"/>
      <c r="M6769" s="153"/>
      <c r="N6769" s="153"/>
      <c r="O6769" s="153"/>
      <c r="P6769" s="153"/>
      <c r="Q6769" s="153"/>
      <c r="R6769" s="153"/>
      <c r="S6769" s="152"/>
      <c r="T6769" s="153"/>
      <c r="X6769" s="69" t="str">
        <f t="shared" si="214"/>
        <v/>
      </c>
      <c r="Y6769" s="69" t="str">
        <f t="shared" si="215"/>
        <v/>
      </c>
    </row>
    <row r="6770" spans="8:25" x14ac:dyDescent="0.25">
      <c r="H6770" s="155"/>
      <c r="I6770" s="151"/>
      <c r="J6770" s="152"/>
      <c r="K6770" s="153"/>
      <c r="L6770" s="153"/>
      <c r="M6770" s="153"/>
      <c r="N6770" s="153"/>
      <c r="O6770" s="153"/>
      <c r="P6770" s="153"/>
      <c r="Q6770" s="153"/>
      <c r="R6770" s="153"/>
      <c r="S6770" s="152"/>
      <c r="T6770" s="153"/>
      <c r="X6770" s="69" t="str">
        <f t="shared" si="214"/>
        <v/>
      </c>
      <c r="Y6770" s="69" t="str">
        <f t="shared" si="215"/>
        <v/>
      </c>
    </row>
    <row r="6771" spans="8:25" x14ac:dyDescent="0.25">
      <c r="H6771" s="155"/>
      <c r="I6771" s="151"/>
      <c r="J6771" s="152"/>
      <c r="K6771" s="153"/>
      <c r="L6771" s="153"/>
      <c r="M6771" s="153"/>
      <c r="N6771" s="153"/>
      <c r="O6771" s="153"/>
      <c r="P6771" s="153"/>
      <c r="Q6771" s="153"/>
      <c r="R6771" s="153"/>
      <c r="S6771" s="152"/>
      <c r="T6771" s="153"/>
      <c r="X6771" s="69" t="str">
        <f t="shared" si="214"/>
        <v/>
      </c>
      <c r="Y6771" s="69" t="str">
        <f t="shared" si="215"/>
        <v/>
      </c>
    </row>
    <row r="6772" spans="8:25" x14ac:dyDescent="0.25">
      <c r="H6772" s="155"/>
      <c r="I6772" s="151"/>
      <c r="J6772" s="152"/>
      <c r="K6772" s="153"/>
      <c r="L6772" s="153"/>
      <c r="M6772" s="153"/>
      <c r="N6772" s="153"/>
      <c r="O6772" s="153"/>
      <c r="P6772" s="153"/>
      <c r="Q6772" s="153"/>
      <c r="R6772" s="153"/>
      <c r="S6772" s="152"/>
      <c r="T6772" s="153"/>
      <c r="X6772" s="69" t="str">
        <f t="shared" si="214"/>
        <v/>
      </c>
      <c r="Y6772" s="69" t="str">
        <f t="shared" si="215"/>
        <v/>
      </c>
    </row>
    <row r="6773" spans="8:25" x14ac:dyDescent="0.25">
      <c r="H6773" s="155"/>
      <c r="I6773" s="151"/>
      <c r="J6773" s="152"/>
      <c r="K6773" s="153"/>
      <c r="L6773" s="153"/>
      <c r="M6773" s="153"/>
      <c r="N6773" s="153"/>
      <c r="O6773" s="153"/>
      <c r="P6773" s="153"/>
      <c r="Q6773" s="153"/>
      <c r="R6773" s="153"/>
      <c r="S6773" s="152"/>
      <c r="T6773" s="153"/>
      <c r="X6773" s="69" t="str">
        <f t="shared" si="214"/>
        <v/>
      </c>
      <c r="Y6773" s="69" t="str">
        <f t="shared" si="215"/>
        <v/>
      </c>
    </row>
    <row r="6774" spans="8:25" x14ac:dyDescent="0.25">
      <c r="H6774" s="155"/>
      <c r="I6774" s="151"/>
      <c r="J6774" s="152"/>
      <c r="K6774" s="153"/>
      <c r="L6774" s="153"/>
      <c r="M6774" s="153"/>
      <c r="N6774" s="153"/>
      <c r="O6774" s="153"/>
      <c r="P6774" s="153"/>
      <c r="Q6774" s="153"/>
      <c r="R6774" s="153"/>
      <c r="S6774" s="152"/>
      <c r="T6774" s="153"/>
      <c r="X6774" s="69" t="str">
        <f t="shared" si="214"/>
        <v/>
      </c>
      <c r="Y6774" s="69" t="str">
        <f t="shared" si="215"/>
        <v/>
      </c>
    </row>
    <row r="6775" spans="8:25" x14ac:dyDescent="0.25">
      <c r="H6775" s="155"/>
      <c r="I6775" s="151"/>
      <c r="J6775" s="152"/>
      <c r="K6775" s="153"/>
      <c r="L6775" s="153"/>
      <c r="M6775" s="153"/>
      <c r="N6775" s="153"/>
      <c r="O6775" s="153"/>
      <c r="P6775" s="153"/>
      <c r="Q6775" s="153"/>
      <c r="R6775" s="153"/>
      <c r="S6775" s="152"/>
      <c r="T6775" s="153"/>
      <c r="X6775" s="69" t="str">
        <f t="shared" si="214"/>
        <v/>
      </c>
      <c r="Y6775" s="69" t="str">
        <f t="shared" si="215"/>
        <v/>
      </c>
    </row>
    <row r="6776" spans="8:25" x14ac:dyDescent="0.25">
      <c r="H6776" s="155"/>
      <c r="I6776" s="151"/>
      <c r="J6776" s="152"/>
      <c r="K6776" s="153"/>
      <c r="L6776" s="153"/>
      <c r="M6776" s="153"/>
      <c r="N6776" s="153"/>
      <c r="O6776" s="153"/>
      <c r="P6776" s="153"/>
      <c r="Q6776" s="153"/>
      <c r="R6776" s="153"/>
      <c r="S6776" s="152"/>
      <c r="T6776" s="153"/>
      <c r="X6776" s="69" t="str">
        <f t="shared" si="214"/>
        <v/>
      </c>
      <c r="Y6776" s="69" t="str">
        <f t="shared" si="215"/>
        <v/>
      </c>
    </row>
    <row r="6777" spans="8:25" x14ac:dyDescent="0.25">
      <c r="H6777" s="155"/>
      <c r="I6777" s="151"/>
      <c r="J6777" s="152"/>
      <c r="K6777" s="153"/>
      <c r="L6777" s="153"/>
      <c r="M6777" s="153"/>
      <c r="N6777" s="153"/>
      <c r="O6777" s="153"/>
      <c r="P6777" s="153"/>
      <c r="Q6777" s="153"/>
      <c r="R6777" s="153"/>
      <c r="S6777" s="152"/>
      <c r="T6777" s="153"/>
      <c r="X6777" s="69" t="str">
        <f t="shared" si="214"/>
        <v/>
      </c>
      <c r="Y6777" s="69" t="str">
        <f t="shared" si="215"/>
        <v/>
      </c>
    </row>
    <row r="6778" spans="8:25" x14ac:dyDescent="0.25">
      <c r="H6778" s="155"/>
      <c r="I6778" s="151"/>
      <c r="J6778" s="152"/>
      <c r="K6778" s="153"/>
      <c r="L6778" s="153"/>
      <c r="M6778" s="153"/>
      <c r="N6778" s="153"/>
      <c r="O6778" s="153"/>
      <c r="P6778" s="153"/>
      <c r="Q6778" s="153"/>
      <c r="R6778" s="153"/>
      <c r="S6778" s="152"/>
      <c r="T6778" s="153"/>
      <c r="X6778" s="69" t="str">
        <f t="shared" si="214"/>
        <v/>
      </c>
      <c r="Y6778" s="69" t="str">
        <f t="shared" si="215"/>
        <v/>
      </c>
    </row>
    <row r="6779" spans="8:25" x14ac:dyDescent="0.25">
      <c r="H6779" s="155"/>
      <c r="I6779" s="151"/>
      <c r="J6779" s="152"/>
      <c r="K6779" s="153"/>
      <c r="L6779" s="153"/>
      <c r="M6779" s="153"/>
      <c r="N6779" s="153"/>
      <c r="O6779" s="153"/>
      <c r="P6779" s="153"/>
      <c r="Q6779" s="153"/>
      <c r="R6779" s="153"/>
      <c r="S6779" s="152"/>
      <c r="T6779" s="153"/>
      <c r="X6779" s="69" t="str">
        <f t="shared" si="214"/>
        <v/>
      </c>
      <c r="Y6779" s="69" t="str">
        <f t="shared" si="215"/>
        <v/>
      </c>
    </row>
    <row r="6780" spans="8:25" x14ac:dyDescent="0.25">
      <c r="H6780" s="155"/>
      <c r="I6780" s="151"/>
      <c r="J6780" s="152"/>
      <c r="K6780" s="153"/>
      <c r="L6780" s="153"/>
      <c r="M6780" s="153"/>
      <c r="N6780" s="153"/>
      <c r="O6780" s="153"/>
      <c r="P6780" s="153"/>
      <c r="Q6780" s="153"/>
      <c r="R6780" s="153"/>
      <c r="S6780" s="152"/>
      <c r="T6780" s="153"/>
      <c r="X6780" s="69" t="str">
        <f t="shared" si="214"/>
        <v/>
      </c>
      <c r="Y6780" s="69" t="str">
        <f t="shared" si="215"/>
        <v/>
      </c>
    </row>
    <row r="6781" spans="8:25" x14ac:dyDescent="0.25">
      <c r="H6781" s="155"/>
      <c r="I6781" s="151"/>
      <c r="J6781" s="152"/>
      <c r="K6781" s="153"/>
      <c r="L6781" s="153"/>
      <c r="M6781" s="153"/>
      <c r="N6781" s="153"/>
      <c r="O6781" s="153"/>
      <c r="P6781" s="153"/>
      <c r="Q6781" s="153"/>
      <c r="R6781" s="153"/>
      <c r="S6781" s="152"/>
      <c r="T6781" s="153"/>
      <c r="X6781" s="69" t="str">
        <f t="shared" si="214"/>
        <v/>
      </c>
      <c r="Y6781" s="69" t="str">
        <f t="shared" si="215"/>
        <v/>
      </c>
    </row>
    <row r="6782" spans="8:25" x14ac:dyDescent="0.25">
      <c r="H6782" s="155"/>
      <c r="I6782" s="151"/>
      <c r="J6782" s="152"/>
      <c r="K6782" s="153"/>
      <c r="L6782" s="153"/>
      <c r="M6782" s="153"/>
      <c r="N6782" s="153"/>
      <c r="O6782" s="153"/>
      <c r="P6782" s="153"/>
      <c r="Q6782" s="153"/>
      <c r="R6782" s="153"/>
      <c r="S6782" s="152"/>
      <c r="T6782" s="153"/>
      <c r="X6782" s="69" t="str">
        <f t="shared" si="214"/>
        <v/>
      </c>
      <c r="Y6782" s="69" t="str">
        <f t="shared" si="215"/>
        <v/>
      </c>
    </row>
    <row r="6783" spans="8:25" x14ac:dyDescent="0.25">
      <c r="H6783" s="155"/>
      <c r="I6783" s="151"/>
      <c r="J6783" s="152"/>
      <c r="K6783" s="153"/>
      <c r="L6783" s="153"/>
      <c r="M6783" s="153"/>
      <c r="N6783" s="153"/>
      <c r="O6783" s="153"/>
      <c r="P6783" s="153"/>
      <c r="Q6783" s="153"/>
      <c r="R6783" s="153"/>
      <c r="S6783" s="152"/>
      <c r="T6783" s="153"/>
      <c r="X6783" s="69" t="str">
        <f t="shared" si="214"/>
        <v/>
      </c>
      <c r="Y6783" s="69" t="str">
        <f t="shared" si="215"/>
        <v/>
      </c>
    </row>
    <row r="6784" spans="8:25" x14ac:dyDescent="0.25">
      <c r="H6784" s="155"/>
      <c r="I6784" s="151"/>
      <c r="J6784" s="152"/>
      <c r="K6784" s="153"/>
      <c r="L6784" s="153"/>
      <c r="M6784" s="153"/>
      <c r="N6784" s="153"/>
      <c r="O6784" s="153"/>
      <c r="P6784" s="153"/>
      <c r="Q6784" s="153"/>
      <c r="R6784" s="153"/>
      <c r="S6784" s="152"/>
      <c r="T6784" s="153"/>
      <c r="X6784" s="69" t="str">
        <f t="shared" si="214"/>
        <v/>
      </c>
      <c r="Y6784" s="69" t="str">
        <f t="shared" si="215"/>
        <v/>
      </c>
    </row>
    <row r="6785" spans="8:25" x14ac:dyDescent="0.25">
      <c r="H6785" s="155"/>
      <c r="I6785" s="151"/>
      <c r="J6785" s="152"/>
      <c r="K6785" s="153"/>
      <c r="L6785" s="153"/>
      <c r="M6785" s="153"/>
      <c r="N6785" s="153"/>
      <c r="O6785" s="153"/>
      <c r="P6785" s="153"/>
      <c r="Q6785" s="153"/>
      <c r="R6785" s="153"/>
      <c r="S6785" s="152"/>
      <c r="T6785" s="153"/>
      <c r="X6785" s="69" t="str">
        <f t="shared" si="214"/>
        <v/>
      </c>
      <c r="Y6785" s="69" t="str">
        <f t="shared" si="215"/>
        <v/>
      </c>
    </row>
    <row r="6786" spans="8:25" x14ac:dyDescent="0.25">
      <c r="H6786" s="155"/>
      <c r="I6786" s="151"/>
      <c r="J6786" s="152"/>
      <c r="K6786" s="153"/>
      <c r="L6786" s="153"/>
      <c r="M6786" s="153"/>
      <c r="N6786" s="153"/>
      <c r="O6786" s="153"/>
      <c r="P6786" s="153"/>
      <c r="Q6786" s="153"/>
      <c r="R6786" s="153"/>
      <c r="S6786" s="152"/>
      <c r="T6786" s="153"/>
      <c r="X6786" s="69" t="str">
        <f t="shared" ref="X6786:X6849" si="216">IF(W6786&lt;&gt;"",W6786-I6786,"")</f>
        <v/>
      </c>
      <c r="Y6786" s="69" t="str">
        <f t="shared" si="215"/>
        <v/>
      </c>
    </row>
    <row r="6787" spans="8:25" x14ac:dyDescent="0.25">
      <c r="H6787" s="155"/>
      <c r="I6787" s="151"/>
      <c r="J6787" s="152"/>
      <c r="K6787" s="153"/>
      <c r="L6787" s="153"/>
      <c r="M6787" s="153"/>
      <c r="N6787" s="153"/>
      <c r="O6787" s="153"/>
      <c r="P6787" s="153"/>
      <c r="Q6787" s="153"/>
      <c r="R6787" s="153"/>
      <c r="S6787" s="152"/>
      <c r="T6787" s="153"/>
      <c r="X6787" s="69" t="str">
        <f t="shared" si="216"/>
        <v/>
      </c>
      <c r="Y6787" s="69" t="str">
        <f t="shared" ref="Y6787:Y6850" si="217">IF(X6787&lt;&gt;"",IF(X6787&lt;365,"&lt; 1 year",IF(X6787&lt;730,"1-2",IF(X6787&lt;1095,"2-3",IF(X6787&lt;1460,"3-4",IF(X6787&lt;1825,"4-5","5+"))))),"")</f>
        <v/>
      </c>
    </row>
    <row r="6788" spans="8:25" x14ac:dyDescent="0.25">
      <c r="H6788" s="155"/>
      <c r="I6788" s="151"/>
      <c r="J6788" s="152"/>
      <c r="K6788" s="153"/>
      <c r="L6788" s="153"/>
      <c r="M6788" s="153"/>
      <c r="N6788" s="153"/>
      <c r="O6788" s="153"/>
      <c r="P6788" s="153"/>
      <c r="Q6788" s="153"/>
      <c r="R6788" s="153"/>
      <c r="S6788" s="152"/>
      <c r="T6788" s="153"/>
      <c r="X6788" s="69" t="str">
        <f t="shared" si="216"/>
        <v/>
      </c>
      <c r="Y6788" s="69" t="str">
        <f t="shared" si="217"/>
        <v/>
      </c>
    </row>
    <row r="6789" spans="8:25" x14ac:dyDescent="0.25">
      <c r="H6789" s="155"/>
      <c r="I6789" s="151"/>
      <c r="J6789" s="152"/>
      <c r="K6789" s="153"/>
      <c r="L6789" s="153"/>
      <c r="M6789" s="153"/>
      <c r="N6789" s="153"/>
      <c r="O6789" s="153"/>
      <c r="P6789" s="153"/>
      <c r="Q6789" s="153"/>
      <c r="R6789" s="153"/>
      <c r="S6789" s="152"/>
      <c r="T6789" s="153"/>
      <c r="X6789" s="69" t="str">
        <f t="shared" si="216"/>
        <v/>
      </c>
      <c r="Y6789" s="69" t="str">
        <f t="shared" si="217"/>
        <v/>
      </c>
    </row>
    <row r="6790" spans="8:25" x14ac:dyDescent="0.25">
      <c r="H6790" s="155"/>
      <c r="I6790" s="151"/>
      <c r="J6790" s="152"/>
      <c r="K6790" s="153"/>
      <c r="L6790" s="153"/>
      <c r="M6790" s="153"/>
      <c r="N6790" s="153"/>
      <c r="O6790" s="153"/>
      <c r="P6790" s="153"/>
      <c r="Q6790" s="153"/>
      <c r="R6790" s="153"/>
      <c r="S6790" s="152"/>
      <c r="T6790" s="153"/>
      <c r="X6790" s="69" t="str">
        <f t="shared" si="216"/>
        <v/>
      </c>
      <c r="Y6790" s="69" t="str">
        <f t="shared" si="217"/>
        <v/>
      </c>
    </row>
    <row r="6791" spans="8:25" x14ac:dyDescent="0.25">
      <c r="H6791" s="155"/>
      <c r="I6791" s="151"/>
      <c r="J6791" s="152"/>
      <c r="K6791" s="153"/>
      <c r="L6791" s="153"/>
      <c r="M6791" s="153"/>
      <c r="N6791" s="153"/>
      <c r="O6791" s="153"/>
      <c r="P6791" s="153"/>
      <c r="Q6791" s="153"/>
      <c r="R6791" s="153"/>
      <c r="S6791" s="152"/>
      <c r="T6791" s="153"/>
      <c r="X6791" s="69" t="str">
        <f t="shared" si="216"/>
        <v/>
      </c>
      <c r="Y6791" s="69" t="str">
        <f t="shared" si="217"/>
        <v/>
      </c>
    </row>
    <row r="6792" spans="8:25" x14ac:dyDescent="0.25">
      <c r="H6792" s="155"/>
      <c r="I6792" s="151"/>
      <c r="J6792" s="152"/>
      <c r="K6792" s="153"/>
      <c r="L6792" s="153"/>
      <c r="M6792" s="153"/>
      <c r="N6792" s="153"/>
      <c r="O6792" s="153"/>
      <c r="P6792" s="153"/>
      <c r="Q6792" s="153"/>
      <c r="R6792" s="153"/>
      <c r="S6792" s="152"/>
      <c r="T6792" s="153"/>
      <c r="X6792" s="69" t="str">
        <f t="shared" si="216"/>
        <v/>
      </c>
      <c r="Y6792" s="69" t="str">
        <f t="shared" si="217"/>
        <v/>
      </c>
    </row>
    <row r="6793" spans="8:25" x14ac:dyDescent="0.25">
      <c r="H6793" s="155"/>
      <c r="I6793" s="151"/>
      <c r="J6793" s="152"/>
      <c r="K6793" s="153"/>
      <c r="L6793" s="153"/>
      <c r="M6793" s="153"/>
      <c r="N6793" s="153"/>
      <c r="O6793" s="153"/>
      <c r="P6793" s="153"/>
      <c r="Q6793" s="153"/>
      <c r="R6793" s="153"/>
      <c r="S6793" s="152"/>
      <c r="T6793" s="153"/>
      <c r="X6793" s="69" t="str">
        <f t="shared" si="216"/>
        <v/>
      </c>
      <c r="Y6793" s="69" t="str">
        <f t="shared" si="217"/>
        <v/>
      </c>
    </row>
    <row r="6794" spans="8:25" x14ac:dyDescent="0.25">
      <c r="H6794" s="155"/>
      <c r="I6794" s="151"/>
      <c r="J6794" s="152"/>
      <c r="K6794" s="153"/>
      <c r="L6794" s="153"/>
      <c r="M6794" s="153"/>
      <c r="N6794" s="153"/>
      <c r="O6794" s="153"/>
      <c r="P6794" s="153"/>
      <c r="Q6794" s="153"/>
      <c r="R6794" s="153"/>
      <c r="S6794" s="152"/>
      <c r="T6794" s="153"/>
      <c r="X6794" s="69" t="str">
        <f t="shared" si="216"/>
        <v/>
      </c>
      <c r="Y6794" s="69" t="str">
        <f t="shared" si="217"/>
        <v/>
      </c>
    </row>
    <row r="6795" spans="8:25" x14ac:dyDescent="0.25">
      <c r="H6795" s="155"/>
      <c r="I6795" s="151"/>
      <c r="J6795" s="152"/>
      <c r="K6795" s="153"/>
      <c r="L6795" s="153"/>
      <c r="M6795" s="153"/>
      <c r="N6795" s="153"/>
      <c r="O6795" s="153"/>
      <c r="P6795" s="153"/>
      <c r="Q6795" s="153"/>
      <c r="R6795" s="153"/>
      <c r="S6795" s="152"/>
      <c r="T6795" s="153"/>
      <c r="X6795" s="69" t="str">
        <f t="shared" si="216"/>
        <v/>
      </c>
      <c r="Y6795" s="69" t="str">
        <f t="shared" si="217"/>
        <v/>
      </c>
    </row>
    <row r="6796" spans="8:25" x14ac:dyDescent="0.25">
      <c r="H6796" s="155"/>
      <c r="I6796" s="151"/>
      <c r="J6796" s="152"/>
      <c r="K6796" s="153"/>
      <c r="L6796" s="153"/>
      <c r="M6796" s="153"/>
      <c r="N6796" s="153"/>
      <c r="O6796" s="153"/>
      <c r="P6796" s="153"/>
      <c r="Q6796" s="153"/>
      <c r="R6796" s="153"/>
      <c r="S6796" s="152"/>
      <c r="T6796" s="153"/>
      <c r="X6796" s="69" t="str">
        <f t="shared" si="216"/>
        <v/>
      </c>
      <c r="Y6796" s="69" t="str">
        <f t="shared" si="217"/>
        <v/>
      </c>
    </row>
    <row r="6797" spans="8:25" x14ac:dyDescent="0.25">
      <c r="H6797" s="155"/>
      <c r="I6797" s="151"/>
      <c r="J6797" s="152"/>
      <c r="K6797" s="153"/>
      <c r="L6797" s="153"/>
      <c r="M6797" s="153"/>
      <c r="N6797" s="153"/>
      <c r="O6797" s="153"/>
      <c r="P6797" s="153"/>
      <c r="Q6797" s="153"/>
      <c r="R6797" s="153"/>
      <c r="S6797" s="152"/>
      <c r="T6797" s="153"/>
      <c r="X6797" s="69" t="str">
        <f t="shared" si="216"/>
        <v/>
      </c>
      <c r="Y6797" s="69" t="str">
        <f t="shared" si="217"/>
        <v/>
      </c>
    </row>
    <row r="6798" spans="8:25" x14ac:dyDescent="0.25">
      <c r="H6798" s="155"/>
      <c r="I6798" s="151"/>
      <c r="J6798" s="152"/>
      <c r="K6798" s="153"/>
      <c r="L6798" s="153"/>
      <c r="M6798" s="153"/>
      <c r="N6798" s="153"/>
      <c r="O6798" s="153"/>
      <c r="P6798" s="153"/>
      <c r="Q6798" s="153"/>
      <c r="R6798" s="153"/>
      <c r="S6798" s="152"/>
      <c r="T6798" s="153"/>
      <c r="X6798" s="69" t="str">
        <f t="shared" si="216"/>
        <v/>
      </c>
      <c r="Y6798" s="69" t="str">
        <f t="shared" si="217"/>
        <v/>
      </c>
    </row>
    <row r="6799" spans="8:25" x14ac:dyDescent="0.25">
      <c r="H6799" s="155"/>
      <c r="I6799" s="151"/>
      <c r="J6799" s="152"/>
      <c r="K6799" s="153"/>
      <c r="L6799" s="153"/>
      <c r="M6799" s="153"/>
      <c r="N6799" s="153"/>
      <c r="O6799" s="153"/>
      <c r="P6799" s="153"/>
      <c r="Q6799" s="153"/>
      <c r="R6799" s="153"/>
      <c r="S6799" s="152"/>
      <c r="T6799" s="153"/>
      <c r="X6799" s="69" t="str">
        <f t="shared" si="216"/>
        <v/>
      </c>
      <c r="Y6799" s="69" t="str">
        <f t="shared" si="217"/>
        <v/>
      </c>
    </row>
    <row r="6800" spans="8:25" x14ac:dyDescent="0.25">
      <c r="H6800" s="155"/>
      <c r="I6800" s="151"/>
      <c r="J6800" s="152"/>
      <c r="K6800" s="153"/>
      <c r="L6800" s="153"/>
      <c r="M6800" s="153"/>
      <c r="N6800" s="153"/>
      <c r="O6800" s="153"/>
      <c r="P6800" s="153"/>
      <c r="Q6800" s="153"/>
      <c r="R6800" s="153"/>
      <c r="S6800" s="152"/>
      <c r="T6800" s="153"/>
      <c r="X6800" s="69" t="str">
        <f t="shared" si="216"/>
        <v/>
      </c>
      <c r="Y6800" s="69" t="str">
        <f t="shared" si="217"/>
        <v/>
      </c>
    </row>
    <row r="6801" spans="8:25" x14ac:dyDescent="0.25">
      <c r="H6801" s="155"/>
      <c r="I6801" s="151"/>
      <c r="J6801" s="152"/>
      <c r="K6801" s="153"/>
      <c r="L6801" s="153"/>
      <c r="M6801" s="153"/>
      <c r="N6801" s="153"/>
      <c r="O6801" s="153"/>
      <c r="P6801" s="153"/>
      <c r="Q6801" s="153"/>
      <c r="R6801" s="153"/>
      <c r="S6801" s="152"/>
      <c r="T6801" s="153"/>
      <c r="X6801" s="69" t="str">
        <f t="shared" si="216"/>
        <v/>
      </c>
      <c r="Y6801" s="69" t="str">
        <f t="shared" si="217"/>
        <v/>
      </c>
    </row>
    <row r="6802" spans="8:25" x14ac:dyDescent="0.25">
      <c r="H6802" s="155"/>
      <c r="I6802" s="151"/>
      <c r="J6802" s="152"/>
      <c r="K6802" s="153"/>
      <c r="L6802" s="153"/>
      <c r="M6802" s="153"/>
      <c r="N6802" s="153"/>
      <c r="O6802" s="153"/>
      <c r="P6802" s="153"/>
      <c r="Q6802" s="153"/>
      <c r="R6802" s="153"/>
      <c r="S6802" s="152"/>
      <c r="T6802" s="153"/>
      <c r="X6802" s="69" t="str">
        <f t="shared" si="216"/>
        <v/>
      </c>
      <c r="Y6802" s="69" t="str">
        <f t="shared" si="217"/>
        <v/>
      </c>
    </row>
    <row r="6803" spans="8:25" x14ac:dyDescent="0.25">
      <c r="H6803" s="155"/>
      <c r="I6803" s="151"/>
      <c r="J6803" s="152"/>
      <c r="K6803" s="153"/>
      <c r="L6803" s="153"/>
      <c r="M6803" s="153"/>
      <c r="N6803" s="153"/>
      <c r="O6803" s="153"/>
      <c r="P6803" s="153"/>
      <c r="Q6803" s="153"/>
      <c r="R6803" s="153"/>
      <c r="S6803" s="152"/>
      <c r="T6803" s="153"/>
      <c r="X6803" s="69" t="str">
        <f t="shared" si="216"/>
        <v/>
      </c>
      <c r="Y6803" s="69" t="str">
        <f t="shared" si="217"/>
        <v/>
      </c>
    </row>
    <row r="6804" spans="8:25" x14ac:dyDescent="0.25">
      <c r="H6804" s="155"/>
      <c r="I6804" s="151"/>
      <c r="J6804" s="152"/>
      <c r="K6804" s="153"/>
      <c r="L6804" s="153"/>
      <c r="M6804" s="153"/>
      <c r="N6804" s="153"/>
      <c r="O6804" s="153"/>
      <c r="P6804" s="153"/>
      <c r="Q6804" s="153"/>
      <c r="R6804" s="153"/>
      <c r="S6804" s="152"/>
      <c r="T6804" s="153"/>
      <c r="X6804" s="69" t="str">
        <f t="shared" si="216"/>
        <v/>
      </c>
      <c r="Y6804" s="69" t="str">
        <f t="shared" si="217"/>
        <v/>
      </c>
    </row>
    <row r="6805" spans="8:25" x14ac:dyDescent="0.25">
      <c r="H6805" s="155"/>
      <c r="I6805" s="151"/>
      <c r="J6805" s="152"/>
      <c r="K6805" s="153"/>
      <c r="L6805" s="153"/>
      <c r="M6805" s="153"/>
      <c r="N6805" s="153"/>
      <c r="O6805" s="153"/>
      <c r="P6805" s="153"/>
      <c r="Q6805" s="153"/>
      <c r="R6805" s="153"/>
      <c r="S6805" s="152"/>
      <c r="T6805" s="153"/>
      <c r="X6805" s="69" t="str">
        <f t="shared" si="216"/>
        <v/>
      </c>
      <c r="Y6805" s="69" t="str">
        <f t="shared" si="217"/>
        <v/>
      </c>
    </row>
    <row r="6806" spans="8:25" x14ac:dyDescent="0.25">
      <c r="H6806" s="155"/>
      <c r="I6806" s="151"/>
      <c r="J6806" s="152"/>
      <c r="K6806" s="153"/>
      <c r="L6806" s="153"/>
      <c r="M6806" s="153"/>
      <c r="N6806" s="153"/>
      <c r="O6806" s="153"/>
      <c r="P6806" s="153"/>
      <c r="Q6806" s="153"/>
      <c r="R6806" s="153"/>
      <c r="S6806" s="152"/>
      <c r="T6806" s="153"/>
      <c r="X6806" s="69" t="str">
        <f t="shared" si="216"/>
        <v/>
      </c>
      <c r="Y6806" s="69" t="str">
        <f t="shared" si="217"/>
        <v/>
      </c>
    </row>
    <row r="6807" spans="8:25" x14ac:dyDescent="0.25">
      <c r="H6807" s="155"/>
      <c r="I6807" s="151"/>
      <c r="J6807" s="152"/>
      <c r="K6807" s="153"/>
      <c r="L6807" s="153"/>
      <c r="M6807" s="153"/>
      <c r="N6807" s="153"/>
      <c r="O6807" s="153"/>
      <c r="P6807" s="153"/>
      <c r="Q6807" s="153"/>
      <c r="R6807" s="153"/>
      <c r="S6807" s="152"/>
      <c r="T6807" s="153"/>
      <c r="X6807" s="69" t="str">
        <f t="shared" si="216"/>
        <v/>
      </c>
      <c r="Y6807" s="69" t="str">
        <f t="shared" si="217"/>
        <v/>
      </c>
    </row>
    <row r="6808" spans="8:25" x14ac:dyDescent="0.25">
      <c r="H6808" s="155"/>
      <c r="I6808" s="151"/>
      <c r="J6808" s="152"/>
      <c r="K6808" s="153"/>
      <c r="L6808" s="153"/>
      <c r="M6808" s="153"/>
      <c r="N6808" s="153"/>
      <c r="O6808" s="153"/>
      <c r="P6808" s="153"/>
      <c r="Q6808" s="153"/>
      <c r="R6808" s="153"/>
      <c r="S6808" s="152"/>
      <c r="T6808" s="153"/>
      <c r="X6808" s="69" t="str">
        <f t="shared" si="216"/>
        <v/>
      </c>
      <c r="Y6808" s="69" t="str">
        <f t="shared" si="217"/>
        <v/>
      </c>
    </row>
    <row r="6809" spans="8:25" x14ac:dyDescent="0.25">
      <c r="H6809" s="155"/>
      <c r="I6809" s="151"/>
      <c r="J6809" s="152"/>
      <c r="K6809" s="153"/>
      <c r="L6809" s="153"/>
      <c r="M6809" s="153"/>
      <c r="N6809" s="153"/>
      <c r="O6809" s="153"/>
      <c r="P6809" s="153"/>
      <c r="Q6809" s="153"/>
      <c r="R6809" s="153"/>
      <c r="S6809" s="152"/>
      <c r="T6809" s="153"/>
      <c r="X6809" s="69" t="str">
        <f t="shared" si="216"/>
        <v/>
      </c>
      <c r="Y6809" s="69" t="str">
        <f t="shared" si="217"/>
        <v/>
      </c>
    </row>
    <row r="6810" spans="8:25" x14ac:dyDescent="0.25">
      <c r="H6810" s="155"/>
      <c r="I6810" s="151"/>
      <c r="J6810" s="152"/>
      <c r="K6810" s="153"/>
      <c r="L6810" s="153"/>
      <c r="M6810" s="153"/>
      <c r="N6810" s="153"/>
      <c r="O6810" s="153"/>
      <c r="P6810" s="153"/>
      <c r="Q6810" s="153"/>
      <c r="R6810" s="153"/>
      <c r="S6810" s="152"/>
      <c r="T6810" s="153"/>
      <c r="X6810" s="69" t="str">
        <f t="shared" si="216"/>
        <v/>
      </c>
      <c r="Y6810" s="69" t="str">
        <f t="shared" si="217"/>
        <v/>
      </c>
    </row>
    <row r="6811" spans="8:25" x14ac:dyDescent="0.25">
      <c r="H6811" s="155"/>
      <c r="I6811" s="151"/>
      <c r="J6811" s="152"/>
      <c r="K6811" s="153"/>
      <c r="L6811" s="153"/>
      <c r="M6811" s="153"/>
      <c r="N6811" s="153"/>
      <c r="O6811" s="153"/>
      <c r="P6811" s="153"/>
      <c r="Q6811" s="153"/>
      <c r="R6811" s="153"/>
      <c r="S6811" s="152"/>
      <c r="T6811" s="153"/>
      <c r="X6811" s="69" t="str">
        <f t="shared" si="216"/>
        <v/>
      </c>
      <c r="Y6811" s="69" t="str">
        <f t="shared" si="217"/>
        <v/>
      </c>
    </row>
    <row r="6812" spans="8:25" x14ac:dyDescent="0.25">
      <c r="H6812" s="155"/>
      <c r="I6812" s="151"/>
      <c r="J6812" s="152"/>
      <c r="K6812" s="153"/>
      <c r="L6812" s="153"/>
      <c r="M6812" s="153"/>
      <c r="N6812" s="153"/>
      <c r="O6812" s="153"/>
      <c r="P6812" s="153"/>
      <c r="Q6812" s="153"/>
      <c r="R6812" s="153"/>
      <c r="S6812" s="152"/>
      <c r="T6812" s="153"/>
      <c r="X6812" s="69" t="str">
        <f t="shared" si="216"/>
        <v/>
      </c>
      <c r="Y6812" s="69" t="str">
        <f t="shared" si="217"/>
        <v/>
      </c>
    </row>
    <row r="6813" spans="8:25" x14ac:dyDescent="0.25">
      <c r="H6813" s="155"/>
      <c r="I6813" s="151"/>
      <c r="J6813" s="152"/>
      <c r="K6813" s="153"/>
      <c r="L6813" s="153"/>
      <c r="M6813" s="153"/>
      <c r="N6813" s="153"/>
      <c r="O6813" s="153"/>
      <c r="P6813" s="153"/>
      <c r="Q6813" s="153"/>
      <c r="R6813" s="153"/>
      <c r="S6813" s="152"/>
      <c r="T6813" s="153"/>
      <c r="X6813" s="69" t="str">
        <f t="shared" si="216"/>
        <v/>
      </c>
      <c r="Y6813" s="69" t="str">
        <f t="shared" si="217"/>
        <v/>
      </c>
    </row>
    <row r="6814" spans="8:25" x14ac:dyDescent="0.25">
      <c r="H6814" s="155"/>
      <c r="I6814" s="151"/>
      <c r="J6814" s="152"/>
      <c r="K6814" s="153"/>
      <c r="L6814" s="153"/>
      <c r="M6814" s="153"/>
      <c r="N6814" s="153"/>
      <c r="O6814" s="153"/>
      <c r="P6814" s="153"/>
      <c r="Q6814" s="153"/>
      <c r="R6814" s="153"/>
      <c r="S6814" s="152"/>
      <c r="T6814" s="153"/>
      <c r="X6814" s="69" t="str">
        <f t="shared" si="216"/>
        <v/>
      </c>
      <c r="Y6814" s="69" t="str">
        <f t="shared" si="217"/>
        <v/>
      </c>
    </row>
    <row r="6815" spans="8:25" x14ac:dyDescent="0.25">
      <c r="H6815" s="155"/>
      <c r="I6815" s="151"/>
      <c r="J6815" s="152"/>
      <c r="K6815" s="153"/>
      <c r="L6815" s="153"/>
      <c r="M6815" s="153"/>
      <c r="N6815" s="153"/>
      <c r="O6815" s="153"/>
      <c r="P6815" s="153"/>
      <c r="Q6815" s="153"/>
      <c r="R6815" s="153"/>
      <c r="S6815" s="152"/>
      <c r="T6815" s="153"/>
      <c r="X6815" s="69" t="str">
        <f t="shared" si="216"/>
        <v/>
      </c>
      <c r="Y6815" s="69" t="str">
        <f t="shared" si="217"/>
        <v/>
      </c>
    </row>
    <row r="6816" spans="8:25" x14ac:dyDescent="0.25">
      <c r="H6816" s="155"/>
      <c r="I6816" s="151"/>
      <c r="J6816" s="152"/>
      <c r="K6816" s="153"/>
      <c r="L6816" s="153"/>
      <c r="M6816" s="153"/>
      <c r="N6816" s="153"/>
      <c r="O6816" s="153"/>
      <c r="P6816" s="153"/>
      <c r="Q6816" s="153"/>
      <c r="R6816" s="153"/>
      <c r="S6816" s="152"/>
      <c r="T6816" s="153"/>
      <c r="X6816" s="69" t="str">
        <f t="shared" si="216"/>
        <v/>
      </c>
      <c r="Y6816" s="69" t="str">
        <f t="shared" si="217"/>
        <v/>
      </c>
    </row>
    <row r="6817" spans="8:25" x14ac:dyDescent="0.25">
      <c r="H6817" s="155"/>
      <c r="I6817" s="151"/>
      <c r="J6817" s="152"/>
      <c r="K6817" s="153"/>
      <c r="L6817" s="153"/>
      <c r="M6817" s="153"/>
      <c r="N6817" s="153"/>
      <c r="O6817" s="153"/>
      <c r="P6817" s="153"/>
      <c r="Q6817" s="153"/>
      <c r="R6817" s="153"/>
      <c r="S6817" s="152"/>
      <c r="T6817" s="153"/>
      <c r="X6817" s="69" t="str">
        <f t="shared" si="216"/>
        <v/>
      </c>
      <c r="Y6817" s="69" t="str">
        <f t="shared" si="217"/>
        <v/>
      </c>
    </row>
    <row r="6818" spans="8:25" x14ac:dyDescent="0.25">
      <c r="H6818" s="155"/>
      <c r="I6818" s="151"/>
      <c r="J6818" s="152"/>
      <c r="K6818" s="153"/>
      <c r="L6818" s="153"/>
      <c r="M6818" s="153"/>
      <c r="N6818" s="153"/>
      <c r="O6818" s="153"/>
      <c r="P6818" s="153"/>
      <c r="Q6818" s="153"/>
      <c r="R6818" s="153"/>
      <c r="S6818" s="152"/>
      <c r="T6818" s="153"/>
      <c r="X6818" s="69" t="str">
        <f t="shared" si="216"/>
        <v/>
      </c>
      <c r="Y6818" s="69" t="str">
        <f t="shared" si="217"/>
        <v/>
      </c>
    </row>
    <row r="6819" spans="8:25" x14ac:dyDescent="0.25">
      <c r="H6819" s="155"/>
      <c r="I6819" s="151"/>
      <c r="J6819" s="152"/>
      <c r="K6819" s="153"/>
      <c r="L6819" s="153"/>
      <c r="M6819" s="153"/>
      <c r="N6819" s="153"/>
      <c r="O6819" s="153"/>
      <c r="P6819" s="153"/>
      <c r="Q6819" s="153"/>
      <c r="R6819" s="153"/>
      <c r="S6819" s="152"/>
      <c r="T6819" s="153"/>
      <c r="X6819" s="69" t="str">
        <f t="shared" si="216"/>
        <v/>
      </c>
      <c r="Y6819" s="69" t="str">
        <f t="shared" si="217"/>
        <v/>
      </c>
    </row>
    <row r="6820" spans="8:25" x14ac:dyDescent="0.25">
      <c r="H6820" s="155"/>
      <c r="I6820" s="151"/>
      <c r="J6820" s="152"/>
      <c r="K6820" s="153"/>
      <c r="L6820" s="153"/>
      <c r="M6820" s="153"/>
      <c r="N6820" s="153"/>
      <c r="O6820" s="153"/>
      <c r="P6820" s="153"/>
      <c r="Q6820" s="153"/>
      <c r="R6820" s="153"/>
      <c r="S6820" s="152"/>
      <c r="T6820" s="153"/>
      <c r="X6820" s="69" t="str">
        <f t="shared" si="216"/>
        <v/>
      </c>
      <c r="Y6820" s="69" t="str">
        <f t="shared" si="217"/>
        <v/>
      </c>
    </row>
    <row r="6821" spans="8:25" x14ac:dyDescent="0.25">
      <c r="H6821" s="155"/>
      <c r="I6821" s="151"/>
      <c r="J6821" s="152"/>
      <c r="K6821" s="153"/>
      <c r="L6821" s="153"/>
      <c r="M6821" s="153"/>
      <c r="N6821" s="153"/>
      <c r="O6821" s="153"/>
      <c r="P6821" s="153"/>
      <c r="Q6821" s="153"/>
      <c r="R6821" s="153"/>
      <c r="S6821" s="152"/>
      <c r="T6821" s="153"/>
      <c r="X6821" s="69" t="str">
        <f t="shared" si="216"/>
        <v/>
      </c>
      <c r="Y6821" s="69" t="str">
        <f t="shared" si="217"/>
        <v/>
      </c>
    </row>
    <row r="6822" spans="8:25" x14ac:dyDescent="0.25">
      <c r="H6822" s="155"/>
      <c r="I6822" s="151"/>
      <c r="J6822" s="152"/>
      <c r="K6822" s="153"/>
      <c r="L6822" s="153"/>
      <c r="M6822" s="153"/>
      <c r="N6822" s="153"/>
      <c r="O6822" s="153"/>
      <c r="P6822" s="153"/>
      <c r="Q6822" s="153"/>
      <c r="R6822" s="153"/>
      <c r="S6822" s="152"/>
      <c r="T6822" s="153"/>
      <c r="X6822" s="69" t="str">
        <f t="shared" si="216"/>
        <v/>
      </c>
      <c r="Y6822" s="69" t="str">
        <f t="shared" si="217"/>
        <v/>
      </c>
    </row>
    <row r="6823" spans="8:25" x14ac:dyDescent="0.25">
      <c r="H6823" s="155"/>
      <c r="I6823" s="151"/>
      <c r="J6823" s="152"/>
      <c r="K6823" s="153"/>
      <c r="L6823" s="153"/>
      <c r="M6823" s="153"/>
      <c r="N6823" s="153"/>
      <c r="O6823" s="153"/>
      <c r="P6823" s="153"/>
      <c r="Q6823" s="153"/>
      <c r="R6823" s="153"/>
      <c r="S6823" s="152"/>
      <c r="T6823" s="153"/>
      <c r="X6823" s="69" t="str">
        <f t="shared" si="216"/>
        <v/>
      </c>
      <c r="Y6823" s="69" t="str">
        <f t="shared" si="217"/>
        <v/>
      </c>
    </row>
    <row r="6824" spans="8:25" x14ac:dyDescent="0.25">
      <c r="H6824" s="155"/>
      <c r="I6824" s="151"/>
      <c r="J6824" s="152"/>
      <c r="K6824" s="153"/>
      <c r="L6824" s="153"/>
      <c r="M6824" s="153"/>
      <c r="N6824" s="153"/>
      <c r="O6824" s="153"/>
      <c r="P6824" s="153"/>
      <c r="Q6824" s="153"/>
      <c r="R6824" s="153"/>
      <c r="S6824" s="152"/>
      <c r="T6824" s="153"/>
      <c r="X6824" s="69" t="str">
        <f t="shared" si="216"/>
        <v/>
      </c>
      <c r="Y6824" s="69" t="str">
        <f t="shared" si="217"/>
        <v/>
      </c>
    </row>
    <row r="6825" spans="8:25" x14ac:dyDescent="0.25">
      <c r="H6825" s="155"/>
      <c r="I6825" s="151"/>
      <c r="J6825" s="152"/>
      <c r="K6825" s="153"/>
      <c r="L6825" s="153"/>
      <c r="M6825" s="153"/>
      <c r="N6825" s="153"/>
      <c r="O6825" s="153"/>
      <c r="P6825" s="153"/>
      <c r="Q6825" s="153"/>
      <c r="R6825" s="153"/>
      <c r="S6825" s="152"/>
      <c r="T6825" s="153"/>
      <c r="X6825" s="69" t="str">
        <f t="shared" si="216"/>
        <v/>
      </c>
      <c r="Y6825" s="69" t="str">
        <f t="shared" si="217"/>
        <v/>
      </c>
    </row>
    <row r="6826" spans="8:25" x14ac:dyDescent="0.25">
      <c r="H6826" s="155"/>
      <c r="I6826" s="151"/>
      <c r="J6826" s="152"/>
      <c r="K6826" s="153"/>
      <c r="L6826" s="153"/>
      <c r="M6826" s="153"/>
      <c r="N6826" s="153"/>
      <c r="O6826" s="153"/>
      <c r="P6826" s="153"/>
      <c r="Q6826" s="153"/>
      <c r="R6826" s="153"/>
      <c r="S6826" s="152"/>
      <c r="T6826" s="153"/>
      <c r="X6826" s="69" t="str">
        <f t="shared" si="216"/>
        <v/>
      </c>
      <c r="Y6826" s="69" t="str">
        <f t="shared" si="217"/>
        <v/>
      </c>
    </row>
    <row r="6827" spans="8:25" x14ac:dyDescent="0.25">
      <c r="H6827" s="155"/>
      <c r="I6827" s="151"/>
      <c r="J6827" s="152"/>
      <c r="K6827" s="153"/>
      <c r="L6827" s="153"/>
      <c r="M6827" s="153"/>
      <c r="N6827" s="153"/>
      <c r="O6827" s="153"/>
      <c r="P6827" s="153"/>
      <c r="Q6827" s="153"/>
      <c r="R6827" s="153"/>
      <c r="S6827" s="152"/>
      <c r="T6827" s="153"/>
      <c r="X6827" s="69" t="str">
        <f t="shared" si="216"/>
        <v/>
      </c>
      <c r="Y6827" s="69" t="str">
        <f t="shared" si="217"/>
        <v/>
      </c>
    </row>
    <row r="6828" spans="8:25" x14ac:dyDescent="0.25">
      <c r="H6828" s="155"/>
      <c r="I6828" s="151"/>
      <c r="J6828" s="152"/>
      <c r="K6828" s="153"/>
      <c r="L6828" s="153"/>
      <c r="M6828" s="153"/>
      <c r="N6828" s="153"/>
      <c r="O6828" s="153"/>
      <c r="P6828" s="153"/>
      <c r="Q6828" s="153"/>
      <c r="R6828" s="153"/>
      <c r="S6828" s="152"/>
      <c r="T6828" s="153"/>
      <c r="X6828" s="69" t="str">
        <f t="shared" si="216"/>
        <v/>
      </c>
      <c r="Y6828" s="69" t="str">
        <f t="shared" si="217"/>
        <v/>
      </c>
    </row>
    <row r="6829" spans="8:25" x14ac:dyDescent="0.25">
      <c r="H6829" s="155"/>
      <c r="I6829" s="151"/>
      <c r="J6829" s="152"/>
      <c r="K6829" s="153"/>
      <c r="L6829" s="153"/>
      <c r="M6829" s="153"/>
      <c r="N6829" s="153"/>
      <c r="O6829" s="153"/>
      <c r="P6829" s="153"/>
      <c r="Q6829" s="153"/>
      <c r="R6829" s="153"/>
      <c r="S6829" s="152"/>
      <c r="T6829" s="153"/>
      <c r="X6829" s="69" t="str">
        <f t="shared" si="216"/>
        <v/>
      </c>
      <c r="Y6829" s="69" t="str">
        <f t="shared" si="217"/>
        <v/>
      </c>
    </row>
    <row r="6830" spans="8:25" x14ac:dyDescent="0.25">
      <c r="H6830" s="155"/>
      <c r="I6830" s="151"/>
      <c r="J6830" s="152"/>
      <c r="K6830" s="153"/>
      <c r="L6830" s="153"/>
      <c r="M6830" s="153"/>
      <c r="N6830" s="153"/>
      <c r="O6830" s="153"/>
      <c r="P6830" s="153"/>
      <c r="Q6830" s="153"/>
      <c r="R6830" s="153"/>
      <c r="S6830" s="152"/>
      <c r="T6830" s="153"/>
      <c r="X6830" s="69" t="str">
        <f t="shared" si="216"/>
        <v/>
      </c>
      <c r="Y6830" s="69" t="str">
        <f t="shared" si="217"/>
        <v/>
      </c>
    </row>
    <row r="6831" spans="8:25" x14ac:dyDescent="0.25">
      <c r="H6831" s="155"/>
      <c r="I6831" s="151"/>
      <c r="J6831" s="152"/>
      <c r="K6831" s="153"/>
      <c r="L6831" s="153"/>
      <c r="M6831" s="153"/>
      <c r="N6831" s="153"/>
      <c r="O6831" s="153"/>
      <c r="P6831" s="153"/>
      <c r="Q6831" s="153"/>
      <c r="R6831" s="153"/>
      <c r="S6831" s="152"/>
      <c r="T6831" s="153"/>
      <c r="X6831" s="69" t="str">
        <f t="shared" si="216"/>
        <v/>
      </c>
      <c r="Y6831" s="69" t="str">
        <f t="shared" si="217"/>
        <v/>
      </c>
    </row>
    <row r="6832" spans="8:25" x14ac:dyDescent="0.25">
      <c r="H6832" s="155"/>
      <c r="I6832" s="151"/>
      <c r="J6832" s="152"/>
      <c r="K6832" s="153"/>
      <c r="L6832" s="153"/>
      <c r="M6832" s="153"/>
      <c r="N6832" s="153"/>
      <c r="O6832" s="153"/>
      <c r="P6832" s="153"/>
      <c r="Q6832" s="153"/>
      <c r="R6832" s="153"/>
      <c r="S6832" s="152"/>
      <c r="T6832" s="153"/>
      <c r="X6832" s="69" t="str">
        <f t="shared" si="216"/>
        <v/>
      </c>
      <c r="Y6832" s="69" t="str">
        <f t="shared" si="217"/>
        <v/>
      </c>
    </row>
    <row r="6833" spans="8:25" x14ac:dyDescent="0.25">
      <c r="H6833" s="155"/>
      <c r="I6833" s="151"/>
      <c r="J6833" s="152"/>
      <c r="K6833" s="153"/>
      <c r="L6833" s="153"/>
      <c r="M6833" s="153"/>
      <c r="N6833" s="153"/>
      <c r="O6833" s="153"/>
      <c r="P6833" s="153"/>
      <c r="Q6833" s="153"/>
      <c r="R6833" s="153"/>
      <c r="S6833" s="152"/>
      <c r="T6833" s="153"/>
      <c r="X6833" s="69" t="str">
        <f t="shared" si="216"/>
        <v/>
      </c>
      <c r="Y6833" s="69" t="str">
        <f t="shared" si="217"/>
        <v/>
      </c>
    </row>
    <row r="6834" spans="8:25" x14ac:dyDescent="0.25">
      <c r="H6834" s="155"/>
      <c r="I6834" s="151"/>
      <c r="J6834" s="152"/>
      <c r="K6834" s="153"/>
      <c r="L6834" s="153"/>
      <c r="M6834" s="153"/>
      <c r="N6834" s="153"/>
      <c r="O6834" s="153"/>
      <c r="P6834" s="153"/>
      <c r="Q6834" s="153"/>
      <c r="R6834" s="153"/>
      <c r="S6834" s="152"/>
      <c r="T6834" s="153"/>
      <c r="X6834" s="69" t="str">
        <f t="shared" si="216"/>
        <v/>
      </c>
      <c r="Y6834" s="69" t="str">
        <f t="shared" si="217"/>
        <v/>
      </c>
    </row>
    <row r="6835" spans="8:25" x14ac:dyDescent="0.25">
      <c r="H6835" s="155"/>
      <c r="I6835" s="151"/>
      <c r="J6835" s="152"/>
      <c r="K6835" s="153"/>
      <c r="L6835" s="153"/>
      <c r="M6835" s="153"/>
      <c r="N6835" s="153"/>
      <c r="O6835" s="153"/>
      <c r="P6835" s="153"/>
      <c r="Q6835" s="153"/>
      <c r="R6835" s="153"/>
      <c r="S6835" s="152"/>
      <c r="T6835" s="153"/>
      <c r="X6835" s="69" t="str">
        <f t="shared" si="216"/>
        <v/>
      </c>
      <c r="Y6835" s="69" t="str">
        <f t="shared" si="217"/>
        <v/>
      </c>
    </row>
    <row r="6836" spans="8:25" x14ac:dyDescent="0.25">
      <c r="H6836" s="155"/>
      <c r="I6836" s="151"/>
      <c r="J6836" s="152"/>
      <c r="K6836" s="153"/>
      <c r="L6836" s="153"/>
      <c r="M6836" s="153"/>
      <c r="N6836" s="153"/>
      <c r="O6836" s="153"/>
      <c r="P6836" s="153"/>
      <c r="Q6836" s="153"/>
      <c r="R6836" s="153"/>
      <c r="S6836" s="152"/>
      <c r="T6836" s="153"/>
      <c r="X6836" s="69" t="str">
        <f t="shared" si="216"/>
        <v/>
      </c>
      <c r="Y6836" s="69" t="str">
        <f t="shared" si="217"/>
        <v/>
      </c>
    </row>
    <row r="6837" spans="8:25" x14ac:dyDescent="0.25">
      <c r="H6837" s="155"/>
      <c r="I6837" s="151"/>
      <c r="J6837" s="152"/>
      <c r="K6837" s="153"/>
      <c r="L6837" s="153"/>
      <c r="M6837" s="153"/>
      <c r="N6837" s="153"/>
      <c r="O6837" s="153"/>
      <c r="P6837" s="153"/>
      <c r="Q6837" s="153"/>
      <c r="R6837" s="153"/>
      <c r="S6837" s="152"/>
      <c r="T6837" s="153"/>
      <c r="X6837" s="69" t="str">
        <f t="shared" si="216"/>
        <v/>
      </c>
      <c r="Y6837" s="69" t="str">
        <f t="shared" si="217"/>
        <v/>
      </c>
    </row>
    <row r="6838" spans="8:25" x14ac:dyDescent="0.25">
      <c r="H6838" s="155"/>
      <c r="I6838" s="151"/>
      <c r="J6838" s="152"/>
      <c r="K6838" s="153"/>
      <c r="L6838" s="153"/>
      <c r="M6838" s="153"/>
      <c r="N6838" s="153"/>
      <c r="O6838" s="153"/>
      <c r="P6838" s="153"/>
      <c r="Q6838" s="153"/>
      <c r="R6838" s="153"/>
      <c r="S6838" s="152"/>
      <c r="T6838" s="153"/>
      <c r="X6838" s="69" t="str">
        <f t="shared" si="216"/>
        <v/>
      </c>
      <c r="Y6838" s="69" t="str">
        <f t="shared" si="217"/>
        <v/>
      </c>
    </row>
    <row r="6839" spans="8:25" x14ac:dyDescent="0.25">
      <c r="H6839" s="155"/>
      <c r="I6839" s="151"/>
      <c r="J6839" s="152"/>
      <c r="K6839" s="153"/>
      <c r="L6839" s="153"/>
      <c r="M6839" s="153"/>
      <c r="N6839" s="153"/>
      <c r="O6839" s="153"/>
      <c r="P6839" s="153"/>
      <c r="Q6839" s="153"/>
      <c r="R6839" s="153"/>
      <c r="S6839" s="152"/>
      <c r="T6839" s="153"/>
      <c r="X6839" s="69" t="str">
        <f t="shared" si="216"/>
        <v/>
      </c>
      <c r="Y6839" s="69" t="str">
        <f t="shared" si="217"/>
        <v/>
      </c>
    </row>
    <row r="6840" spans="8:25" x14ac:dyDescent="0.25">
      <c r="H6840" s="155"/>
      <c r="I6840" s="151"/>
      <c r="J6840" s="152"/>
      <c r="K6840" s="153"/>
      <c r="L6840" s="153"/>
      <c r="M6840" s="153"/>
      <c r="N6840" s="153"/>
      <c r="O6840" s="153"/>
      <c r="P6840" s="153"/>
      <c r="Q6840" s="153"/>
      <c r="R6840" s="153"/>
      <c r="S6840" s="152"/>
      <c r="T6840" s="153"/>
      <c r="X6840" s="69" t="str">
        <f t="shared" si="216"/>
        <v/>
      </c>
      <c r="Y6840" s="69" t="str">
        <f t="shared" si="217"/>
        <v/>
      </c>
    </row>
    <row r="6841" spans="8:25" x14ac:dyDescent="0.25">
      <c r="H6841" s="155"/>
      <c r="I6841" s="151"/>
      <c r="J6841" s="152"/>
      <c r="K6841" s="153"/>
      <c r="L6841" s="153"/>
      <c r="M6841" s="153"/>
      <c r="N6841" s="153"/>
      <c r="O6841" s="153"/>
      <c r="P6841" s="153"/>
      <c r="Q6841" s="153"/>
      <c r="R6841" s="153"/>
      <c r="S6841" s="152"/>
      <c r="T6841" s="153"/>
      <c r="X6841" s="69" t="str">
        <f t="shared" si="216"/>
        <v/>
      </c>
      <c r="Y6841" s="69" t="str">
        <f t="shared" si="217"/>
        <v/>
      </c>
    </row>
    <row r="6842" spans="8:25" x14ac:dyDescent="0.25">
      <c r="H6842" s="155"/>
      <c r="I6842" s="151"/>
      <c r="J6842" s="152"/>
      <c r="K6842" s="153"/>
      <c r="L6842" s="153"/>
      <c r="M6842" s="153"/>
      <c r="N6842" s="153"/>
      <c r="O6842" s="153"/>
      <c r="P6842" s="153"/>
      <c r="Q6842" s="153"/>
      <c r="R6842" s="153"/>
      <c r="S6842" s="152"/>
      <c r="T6842" s="153"/>
      <c r="X6842" s="69" t="str">
        <f t="shared" si="216"/>
        <v/>
      </c>
      <c r="Y6842" s="69" t="str">
        <f t="shared" si="217"/>
        <v/>
      </c>
    </row>
    <row r="6843" spans="8:25" x14ac:dyDescent="0.25">
      <c r="H6843" s="155"/>
      <c r="I6843" s="151"/>
      <c r="J6843" s="152"/>
      <c r="K6843" s="153"/>
      <c r="L6843" s="153"/>
      <c r="M6843" s="153"/>
      <c r="N6843" s="153"/>
      <c r="O6843" s="153"/>
      <c r="P6843" s="153"/>
      <c r="Q6843" s="153"/>
      <c r="R6843" s="153"/>
      <c r="S6843" s="152"/>
      <c r="T6843" s="153"/>
      <c r="X6843" s="69" t="str">
        <f t="shared" si="216"/>
        <v/>
      </c>
      <c r="Y6843" s="69" t="str">
        <f t="shared" si="217"/>
        <v/>
      </c>
    </row>
    <row r="6844" spans="8:25" x14ac:dyDescent="0.25">
      <c r="H6844" s="155"/>
      <c r="I6844" s="151"/>
      <c r="J6844" s="152"/>
      <c r="K6844" s="153"/>
      <c r="L6844" s="153"/>
      <c r="M6844" s="153"/>
      <c r="N6844" s="153"/>
      <c r="O6844" s="153"/>
      <c r="P6844" s="153"/>
      <c r="Q6844" s="153"/>
      <c r="R6844" s="153"/>
      <c r="S6844" s="152"/>
      <c r="T6844" s="153"/>
      <c r="X6844" s="69" t="str">
        <f t="shared" si="216"/>
        <v/>
      </c>
      <c r="Y6844" s="69" t="str">
        <f t="shared" si="217"/>
        <v/>
      </c>
    </row>
    <row r="6845" spans="8:25" x14ac:dyDescent="0.25">
      <c r="H6845" s="155"/>
      <c r="I6845" s="151"/>
      <c r="J6845" s="152"/>
      <c r="K6845" s="153"/>
      <c r="L6845" s="153"/>
      <c r="M6845" s="153"/>
      <c r="N6845" s="153"/>
      <c r="O6845" s="153"/>
      <c r="P6845" s="153"/>
      <c r="Q6845" s="153"/>
      <c r="R6845" s="153"/>
      <c r="S6845" s="152"/>
      <c r="T6845" s="153"/>
      <c r="X6845" s="69" t="str">
        <f t="shared" si="216"/>
        <v/>
      </c>
      <c r="Y6845" s="69" t="str">
        <f t="shared" si="217"/>
        <v/>
      </c>
    </row>
    <row r="6846" spans="8:25" x14ac:dyDescent="0.25">
      <c r="H6846" s="155"/>
      <c r="I6846" s="151"/>
      <c r="J6846" s="152"/>
      <c r="K6846" s="153"/>
      <c r="L6846" s="153"/>
      <c r="M6846" s="153"/>
      <c r="N6846" s="153"/>
      <c r="O6846" s="153"/>
      <c r="P6846" s="153"/>
      <c r="Q6846" s="153"/>
      <c r="R6846" s="153"/>
      <c r="S6846" s="152"/>
      <c r="T6846" s="153"/>
      <c r="X6846" s="69" t="str">
        <f t="shared" si="216"/>
        <v/>
      </c>
      <c r="Y6846" s="69" t="str">
        <f t="shared" si="217"/>
        <v/>
      </c>
    </row>
    <row r="6847" spans="8:25" x14ac:dyDescent="0.25">
      <c r="H6847" s="155"/>
      <c r="I6847" s="151"/>
      <c r="J6847" s="152"/>
      <c r="K6847" s="153"/>
      <c r="L6847" s="153"/>
      <c r="M6847" s="153"/>
      <c r="N6847" s="153"/>
      <c r="O6847" s="153"/>
      <c r="P6847" s="153"/>
      <c r="Q6847" s="153"/>
      <c r="R6847" s="153"/>
      <c r="S6847" s="152"/>
      <c r="T6847" s="153"/>
      <c r="X6847" s="69" t="str">
        <f t="shared" si="216"/>
        <v/>
      </c>
      <c r="Y6847" s="69" t="str">
        <f t="shared" si="217"/>
        <v/>
      </c>
    </row>
    <row r="6848" spans="8:25" x14ac:dyDescent="0.25">
      <c r="H6848" s="155"/>
      <c r="I6848" s="151"/>
      <c r="J6848" s="152"/>
      <c r="K6848" s="153"/>
      <c r="L6848" s="153"/>
      <c r="M6848" s="153"/>
      <c r="N6848" s="153"/>
      <c r="O6848" s="153"/>
      <c r="P6848" s="153"/>
      <c r="Q6848" s="153"/>
      <c r="R6848" s="153"/>
      <c r="S6848" s="152"/>
      <c r="T6848" s="153"/>
      <c r="X6848" s="69" t="str">
        <f t="shared" si="216"/>
        <v/>
      </c>
      <c r="Y6848" s="69" t="str">
        <f t="shared" si="217"/>
        <v/>
      </c>
    </row>
    <row r="6849" spans="8:25" x14ac:dyDescent="0.25">
      <c r="H6849" s="155"/>
      <c r="I6849" s="151"/>
      <c r="J6849" s="152"/>
      <c r="K6849" s="153"/>
      <c r="L6849" s="153"/>
      <c r="M6849" s="153"/>
      <c r="N6849" s="153"/>
      <c r="O6849" s="153"/>
      <c r="P6849" s="153"/>
      <c r="Q6849" s="153"/>
      <c r="R6849" s="153"/>
      <c r="S6849" s="152"/>
      <c r="T6849" s="153"/>
      <c r="X6849" s="69" t="str">
        <f t="shared" si="216"/>
        <v/>
      </c>
      <c r="Y6849" s="69" t="str">
        <f t="shared" si="217"/>
        <v/>
      </c>
    </row>
    <row r="6850" spans="8:25" x14ac:dyDescent="0.25">
      <c r="H6850" s="155"/>
      <c r="I6850" s="151"/>
      <c r="J6850" s="152"/>
      <c r="K6850" s="153"/>
      <c r="L6850" s="153"/>
      <c r="M6850" s="153"/>
      <c r="N6850" s="153"/>
      <c r="O6850" s="153"/>
      <c r="P6850" s="153"/>
      <c r="Q6850" s="153"/>
      <c r="R6850" s="153"/>
      <c r="S6850" s="152"/>
      <c r="T6850" s="153"/>
      <c r="X6850" s="69" t="str">
        <f t="shared" ref="X6850:X6913" si="218">IF(W6850&lt;&gt;"",W6850-I6850,"")</f>
        <v/>
      </c>
      <c r="Y6850" s="69" t="str">
        <f t="shared" si="217"/>
        <v/>
      </c>
    </row>
    <row r="6851" spans="8:25" x14ac:dyDescent="0.25">
      <c r="H6851" s="155"/>
      <c r="I6851" s="151"/>
      <c r="J6851" s="152"/>
      <c r="K6851" s="153"/>
      <c r="L6851" s="153"/>
      <c r="M6851" s="153"/>
      <c r="N6851" s="153"/>
      <c r="O6851" s="153"/>
      <c r="P6851" s="153"/>
      <c r="Q6851" s="153"/>
      <c r="R6851" s="153"/>
      <c r="S6851" s="152"/>
      <c r="T6851" s="153"/>
      <c r="X6851" s="69" t="str">
        <f t="shared" si="218"/>
        <v/>
      </c>
      <c r="Y6851" s="69" t="str">
        <f t="shared" ref="Y6851:Y6914" si="219">IF(X6851&lt;&gt;"",IF(X6851&lt;365,"&lt; 1 year",IF(X6851&lt;730,"1-2",IF(X6851&lt;1095,"2-3",IF(X6851&lt;1460,"3-4",IF(X6851&lt;1825,"4-5","5+"))))),"")</f>
        <v/>
      </c>
    </row>
    <row r="6852" spans="8:25" x14ac:dyDescent="0.25">
      <c r="H6852" s="155"/>
      <c r="I6852" s="151"/>
      <c r="J6852" s="152"/>
      <c r="K6852" s="153"/>
      <c r="L6852" s="153"/>
      <c r="M6852" s="153"/>
      <c r="N6852" s="153"/>
      <c r="O6852" s="153"/>
      <c r="P6852" s="153"/>
      <c r="Q6852" s="153"/>
      <c r="R6852" s="153"/>
      <c r="S6852" s="152"/>
      <c r="T6852" s="153"/>
      <c r="X6852" s="69" t="str">
        <f t="shared" si="218"/>
        <v/>
      </c>
      <c r="Y6852" s="69" t="str">
        <f t="shared" si="219"/>
        <v/>
      </c>
    </row>
    <row r="6853" spans="8:25" x14ac:dyDescent="0.25">
      <c r="H6853" s="155"/>
      <c r="I6853" s="151"/>
      <c r="J6853" s="152"/>
      <c r="K6853" s="153"/>
      <c r="L6853" s="153"/>
      <c r="M6853" s="153"/>
      <c r="N6853" s="153"/>
      <c r="O6853" s="153"/>
      <c r="P6853" s="153"/>
      <c r="Q6853" s="153"/>
      <c r="R6853" s="153"/>
      <c r="S6853" s="152"/>
      <c r="T6853" s="153"/>
      <c r="X6853" s="69" t="str">
        <f t="shared" si="218"/>
        <v/>
      </c>
      <c r="Y6853" s="69" t="str">
        <f t="shared" si="219"/>
        <v/>
      </c>
    </row>
    <row r="6854" spans="8:25" x14ac:dyDescent="0.25">
      <c r="H6854" s="155"/>
      <c r="I6854" s="151"/>
      <c r="J6854" s="152"/>
      <c r="K6854" s="153"/>
      <c r="L6854" s="153"/>
      <c r="M6854" s="153"/>
      <c r="N6854" s="153"/>
      <c r="O6854" s="153"/>
      <c r="P6854" s="153"/>
      <c r="Q6854" s="153"/>
      <c r="R6854" s="153"/>
      <c r="S6854" s="152"/>
      <c r="T6854" s="153"/>
      <c r="X6854" s="69" t="str">
        <f t="shared" si="218"/>
        <v/>
      </c>
      <c r="Y6854" s="69" t="str">
        <f t="shared" si="219"/>
        <v/>
      </c>
    </row>
    <row r="6855" spans="8:25" x14ac:dyDescent="0.25">
      <c r="H6855" s="155"/>
      <c r="I6855" s="151"/>
      <c r="J6855" s="152"/>
      <c r="K6855" s="153"/>
      <c r="L6855" s="153"/>
      <c r="M6855" s="153"/>
      <c r="N6855" s="153"/>
      <c r="O6855" s="153"/>
      <c r="P6855" s="153"/>
      <c r="Q6855" s="153"/>
      <c r="R6855" s="153"/>
      <c r="S6855" s="152"/>
      <c r="T6855" s="153"/>
      <c r="X6855" s="69" t="str">
        <f t="shared" si="218"/>
        <v/>
      </c>
      <c r="Y6855" s="69" t="str">
        <f t="shared" si="219"/>
        <v/>
      </c>
    </row>
    <row r="6856" spans="8:25" x14ac:dyDescent="0.25">
      <c r="H6856" s="155"/>
      <c r="I6856" s="151"/>
      <c r="J6856" s="152"/>
      <c r="K6856" s="153"/>
      <c r="L6856" s="153"/>
      <c r="M6856" s="153"/>
      <c r="N6856" s="153"/>
      <c r="O6856" s="153"/>
      <c r="P6856" s="153"/>
      <c r="Q6856" s="153"/>
      <c r="R6856" s="153"/>
      <c r="S6856" s="152"/>
      <c r="T6856" s="153"/>
      <c r="X6856" s="69" t="str">
        <f t="shared" si="218"/>
        <v/>
      </c>
      <c r="Y6856" s="69" t="str">
        <f t="shared" si="219"/>
        <v/>
      </c>
    </row>
    <row r="6857" spans="8:25" x14ac:dyDescent="0.25">
      <c r="H6857" s="155"/>
      <c r="I6857" s="151"/>
      <c r="J6857" s="152"/>
      <c r="K6857" s="153"/>
      <c r="L6857" s="153"/>
      <c r="M6857" s="153"/>
      <c r="N6857" s="153"/>
      <c r="O6857" s="153"/>
      <c r="P6857" s="153"/>
      <c r="Q6857" s="153"/>
      <c r="R6857" s="153"/>
      <c r="S6857" s="152"/>
      <c r="T6857" s="153"/>
      <c r="X6857" s="69" t="str">
        <f t="shared" si="218"/>
        <v/>
      </c>
      <c r="Y6857" s="69" t="str">
        <f t="shared" si="219"/>
        <v/>
      </c>
    </row>
    <row r="6858" spans="8:25" x14ac:dyDescent="0.25">
      <c r="H6858" s="155"/>
      <c r="I6858" s="151"/>
      <c r="J6858" s="152"/>
      <c r="K6858" s="153"/>
      <c r="L6858" s="153"/>
      <c r="M6858" s="153"/>
      <c r="N6858" s="153"/>
      <c r="O6858" s="153"/>
      <c r="P6858" s="153"/>
      <c r="Q6858" s="153"/>
      <c r="R6858" s="153"/>
      <c r="S6858" s="152"/>
      <c r="T6858" s="153"/>
      <c r="X6858" s="69" t="str">
        <f t="shared" si="218"/>
        <v/>
      </c>
      <c r="Y6858" s="69" t="str">
        <f t="shared" si="219"/>
        <v/>
      </c>
    </row>
    <row r="6859" spans="8:25" x14ac:dyDescent="0.25">
      <c r="H6859" s="155"/>
      <c r="I6859" s="151"/>
      <c r="J6859" s="152"/>
      <c r="K6859" s="153"/>
      <c r="L6859" s="153"/>
      <c r="M6859" s="153"/>
      <c r="N6859" s="153"/>
      <c r="O6859" s="153"/>
      <c r="P6859" s="153"/>
      <c r="Q6859" s="153"/>
      <c r="R6859" s="153"/>
      <c r="S6859" s="152"/>
      <c r="T6859" s="153"/>
      <c r="X6859" s="69" t="str">
        <f t="shared" si="218"/>
        <v/>
      </c>
      <c r="Y6859" s="69" t="str">
        <f t="shared" si="219"/>
        <v/>
      </c>
    </row>
    <row r="6860" spans="8:25" x14ac:dyDescent="0.25">
      <c r="H6860" s="155"/>
      <c r="I6860" s="151"/>
      <c r="J6860" s="152"/>
      <c r="K6860" s="153"/>
      <c r="L6860" s="153"/>
      <c r="M6860" s="153"/>
      <c r="N6860" s="153"/>
      <c r="O6860" s="153"/>
      <c r="P6860" s="153"/>
      <c r="Q6860" s="153"/>
      <c r="R6860" s="153"/>
      <c r="S6860" s="152"/>
      <c r="T6860" s="153"/>
      <c r="X6860" s="69" t="str">
        <f t="shared" si="218"/>
        <v/>
      </c>
      <c r="Y6860" s="69" t="str">
        <f t="shared" si="219"/>
        <v/>
      </c>
    </row>
    <row r="6861" spans="8:25" x14ac:dyDescent="0.25">
      <c r="H6861" s="155"/>
      <c r="I6861" s="151"/>
      <c r="J6861" s="152"/>
      <c r="K6861" s="153"/>
      <c r="L6861" s="153"/>
      <c r="M6861" s="153"/>
      <c r="N6861" s="153"/>
      <c r="O6861" s="153"/>
      <c r="P6861" s="153"/>
      <c r="Q6861" s="153"/>
      <c r="R6861" s="153"/>
      <c r="S6861" s="152"/>
      <c r="T6861" s="153"/>
      <c r="X6861" s="69" t="str">
        <f t="shared" si="218"/>
        <v/>
      </c>
      <c r="Y6861" s="69" t="str">
        <f t="shared" si="219"/>
        <v/>
      </c>
    </row>
    <row r="6862" spans="8:25" x14ac:dyDescent="0.25">
      <c r="H6862" s="155"/>
      <c r="I6862" s="151"/>
      <c r="J6862" s="152"/>
      <c r="K6862" s="153"/>
      <c r="L6862" s="153"/>
      <c r="M6862" s="153"/>
      <c r="N6862" s="153"/>
      <c r="O6862" s="153"/>
      <c r="P6862" s="153"/>
      <c r="Q6862" s="153"/>
      <c r="R6862" s="153"/>
      <c r="S6862" s="152"/>
      <c r="T6862" s="153"/>
      <c r="X6862" s="69" t="str">
        <f t="shared" si="218"/>
        <v/>
      </c>
      <c r="Y6862" s="69" t="str">
        <f t="shared" si="219"/>
        <v/>
      </c>
    </row>
    <row r="6863" spans="8:25" x14ac:dyDescent="0.25">
      <c r="H6863" s="155"/>
      <c r="I6863" s="151"/>
      <c r="J6863" s="152"/>
      <c r="K6863" s="153"/>
      <c r="L6863" s="153"/>
      <c r="M6863" s="153"/>
      <c r="N6863" s="153"/>
      <c r="O6863" s="153"/>
      <c r="P6863" s="153"/>
      <c r="Q6863" s="153"/>
      <c r="R6863" s="153"/>
      <c r="S6863" s="152"/>
      <c r="T6863" s="153"/>
      <c r="X6863" s="69" t="str">
        <f t="shared" si="218"/>
        <v/>
      </c>
      <c r="Y6863" s="69" t="str">
        <f t="shared" si="219"/>
        <v/>
      </c>
    </row>
    <row r="6864" spans="8:25" x14ac:dyDescent="0.25">
      <c r="H6864" s="155"/>
      <c r="I6864" s="151"/>
      <c r="J6864" s="152"/>
      <c r="K6864" s="153"/>
      <c r="L6864" s="153"/>
      <c r="M6864" s="153"/>
      <c r="N6864" s="153"/>
      <c r="O6864" s="153"/>
      <c r="P6864" s="153"/>
      <c r="Q6864" s="153"/>
      <c r="R6864" s="153"/>
      <c r="S6864" s="152"/>
      <c r="T6864" s="153"/>
      <c r="X6864" s="69" t="str">
        <f t="shared" si="218"/>
        <v/>
      </c>
      <c r="Y6864" s="69" t="str">
        <f t="shared" si="219"/>
        <v/>
      </c>
    </row>
    <row r="6865" spans="8:25" x14ac:dyDescent="0.25">
      <c r="H6865" s="155"/>
      <c r="I6865" s="151"/>
      <c r="J6865" s="152"/>
      <c r="K6865" s="153"/>
      <c r="L6865" s="153"/>
      <c r="M6865" s="153"/>
      <c r="N6865" s="153"/>
      <c r="O6865" s="153"/>
      <c r="P6865" s="153"/>
      <c r="Q6865" s="153"/>
      <c r="R6865" s="153"/>
      <c r="S6865" s="152"/>
      <c r="T6865" s="153"/>
      <c r="X6865" s="69" t="str">
        <f t="shared" si="218"/>
        <v/>
      </c>
      <c r="Y6865" s="69" t="str">
        <f t="shared" si="219"/>
        <v/>
      </c>
    </row>
    <row r="6866" spans="8:25" x14ac:dyDescent="0.25">
      <c r="H6866" s="155"/>
      <c r="I6866" s="151"/>
      <c r="J6866" s="152"/>
      <c r="K6866" s="153"/>
      <c r="L6866" s="153"/>
      <c r="M6866" s="153"/>
      <c r="N6866" s="153"/>
      <c r="O6866" s="153"/>
      <c r="P6866" s="153"/>
      <c r="Q6866" s="153"/>
      <c r="R6866" s="153"/>
      <c r="S6866" s="152"/>
      <c r="T6866" s="153"/>
      <c r="X6866" s="69" t="str">
        <f t="shared" si="218"/>
        <v/>
      </c>
      <c r="Y6866" s="69" t="str">
        <f t="shared" si="219"/>
        <v/>
      </c>
    </row>
    <row r="6867" spans="8:25" x14ac:dyDescent="0.25">
      <c r="H6867" s="155"/>
      <c r="I6867" s="151"/>
      <c r="J6867" s="152"/>
      <c r="K6867" s="153"/>
      <c r="L6867" s="153"/>
      <c r="M6867" s="153"/>
      <c r="N6867" s="153"/>
      <c r="O6867" s="153"/>
      <c r="P6867" s="153"/>
      <c r="Q6867" s="153"/>
      <c r="R6867" s="153"/>
      <c r="S6867" s="152"/>
      <c r="T6867" s="153"/>
      <c r="X6867" s="69" t="str">
        <f t="shared" si="218"/>
        <v/>
      </c>
      <c r="Y6867" s="69" t="str">
        <f t="shared" si="219"/>
        <v/>
      </c>
    </row>
    <row r="6868" spans="8:25" x14ac:dyDescent="0.25">
      <c r="H6868" s="155"/>
      <c r="I6868" s="151"/>
      <c r="J6868" s="152"/>
      <c r="K6868" s="153"/>
      <c r="L6868" s="153"/>
      <c r="M6868" s="153"/>
      <c r="N6868" s="153"/>
      <c r="O6868" s="153"/>
      <c r="P6868" s="153"/>
      <c r="Q6868" s="153"/>
      <c r="R6868" s="153"/>
      <c r="S6868" s="152"/>
      <c r="T6868" s="153"/>
      <c r="X6868" s="69" t="str">
        <f t="shared" si="218"/>
        <v/>
      </c>
      <c r="Y6868" s="69" t="str">
        <f t="shared" si="219"/>
        <v/>
      </c>
    </row>
    <row r="6869" spans="8:25" x14ac:dyDescent="0.25">
      <c r="H6869" s="155"/>
      <c r="I6869" s="151"/>
      <c r="J6869" s="152"/>
      <c r="K6869" s="153"/>
      <c r="L6869" s="153"/>
      <c r="M6869" s="153"/>
      <c r="N6869" s="153"/>
      <c r="O6869" s="153"/>
      <c r="P6869" s="153"/>
      <c r="Q6869" s="153"/>
      <c r="R6869" s="153"/>
      <c r="S6869" s="152"/>
      <c r="T6869" s="153"/>
      <c r="X6869" s="69" t="str">
        <f t="shared" si="218"/>
        <v/>
      </c>
      <c r="Y6869" s="69" t="str">
        <f t="shared" si="219"/>
        <v/>
      </c>
    </row>
    <row r="6870" spans="8:25" x14ac:dyDescent="0.25">
      <c r="H6870" s="155"/>
      <c r="I6870" s="151"/>
      <c r="J6870" s="152"/>
      <c r="K6870" s="153"/>
      <c r="L6870" s="153"/>
      <c r="M6870" s="153"/>
      <c r="N6870" s="153"/>
      <c r="O6870" s="153"/>
      <c r="P6870" s="153"/>
      <c r="Q6870" s="153"/>
      <c r="R6870" s="153"/>
      <c r="S6870" s="152"/>
      <c r="T6870" s="153"/>
      <c r="X6870" s="69" t="str">
        <f t="shared" si="218"/>
        <v/>
      </c>
      <c r="Y6870" s="69" t="str">
        <f t="shared" si="219"/>
        <v/>
      </c>
    </row>
    <row r="6871" spans="8:25" x14ac:dyDescent="0.25">
      <c r="H6871" s="155"/>
      <c r="I6871" s="151"/>
      <c r="J6871" s="152"/>
      <c r="K6871" s="153"/>
      <c r="L6871" s="153"/>
      <c r="M6871" s="153"/>
      <c r="N6871" s="153"/>
      <c r="O6871" s="153"/>
      <c r="P6871" s="153"/>
      <c r="Q6871" s="153"/>
      <c r="R6871" s="153"/>
      <c r="S6871" s="152"/>
      <c r="T6871" s="153"/>
      <c r="X6871" s="69" t="str">
        <f t="shared" si="218"/>
        <v/>
      </c>
      <c r="Y6871" s="69" t="str">
        <f t="shared" si="219"/>
        <v/>
      </c>
    </row>
    <row r="6872" spans="8:25" x14ac:dyDescent="0.25">
      <c r="H6872" s="155"/>
      <c r="I6872" s="151"/>
      <c r="J6872" s="152"/>
      <c r="K6872" s="153"/>
      <c r="L6872" s="153"/>
      <c r="M6872" s="153"/>
      <c r="N6872" s="153"/>
      <c r="O6872" s="153"/>
      <c r="P6872" s="153"/>
      <c r="Q6872" s="153"/>
      <c r="R6872" s="153"/>
      <c r="S6872" s="152"/>
      <c r="T6872" s="153"/>
      <c r="X6872" s="69" t="str">
        <f t="shared" si="218"/>
        <v/>
      </c>
      <c r="Y6872" s="69" t="str">
        <f t="shared" si="219"/>
        <v/>
      </c>
    </row>
    <row r="6873" spans="8:25" x14ac:dyDescent="0.25">
      <c r="H6873" s="155"/>
      <c r="I6873" s="151"/>
      <c r="J6873" s="152"/>
      <c r="K6873" s="153"/>
      <c r="L6873" s="153"/>
      <c r="M6873" s="153"/>
      <c r="N6873" s="153"/>
      <c r="O6873" s="153"/>
      <c r="P6873" s="153"/>
      <c r="Q6873" s="153"/>
      <c r="R6873" s="153"/>
      <c r="S6873" s="152"/>
      <c r="T6873" s="153"/>
      <c r="X6873" s="69" t="str">
        <f t="shared" si="218"/>
        <v/>
      </c>
      <c r="Y6873" s="69" t="str">
        <f t="shared" si="219"/>
        <v/>
      </c>
    </row>
    <row r="6874" spans="8:25" x14ac:dyDescent="0.25">
      <c r="H6874" s="155"/>
      <c r="I6874" s="151"/>
      <c r="J6874" s="152"/>
      <c r="K6874" s="153"/>
      <c r="L6874" s="153"/>
      <c r="M6874" s="153"/>
      <c r="N6874" s="153"/>
      <c r="O6874" s="153"/>
      <c r="P6874" s="153"/>
      <c r="Q6874" s="153"/>
      <c r="R6874" s="153"/>
      <c r="S6874" s="152"/>
      <c r="T6874" s="153"/>
      <c r="X6874" s="69" t="str">
        <f t="shared" si="218"/>
        <v/>
      </c>
      <c r="Y6874" s="69" t="str">
        <f t="shared" si="219"/>
        <v/>
      </c>
    </row>
    <row r="6875" spans="8:25" x14ac:dyDescent="0.25">
      <c r="H6875" s="155"/>
      <c r="I6875" s="151"/>
      <c r="J6875" s="152"/>
      <c r="K6875" s="153"/>
      <c r="L6875" s="153"/>
      <c r="M6875" s="153"/>
      <c r="N6875" s="153"/>
      <c r="O6875" s="153"/>
      <c r="P6875" s="153"/>
      <c r="Q6875" s="153"/>
      <c r="R6875" s="153"/>
      <c r="S6875" s="152"/>
      <c r="T6875" s="153"/>
      <c r="X6875" s="69" t="str">
        <f t="shared" si="218"/>
        <v/>
      </c>
      <c r="Y6875" s="69" t="str">
        <f t="shared" si="219"/>
        <v/>
      </c>
    </row>
    <row r="6876" spans="8:25" x14ac:dyDescent="0.25">
      <c r="H6876" s="155"/>
      <c r="I6876" s="151"/>
      <c r="J6876" s="152"/>
      <c r="K6876" s="153"/>
      <c r="L6876" s="153"/>
      <c r="M6876" s="153"/>
      <c r="N6876" s="153"/>
      <c r="O6876" s="153"/>
      <c r="P6876" s="153"/>
      <c r="Q6876" s="153"/>
      <c r="R6876" s="153"/>
      <c r="S6876" s="152"/>
      <c r="T6876" s="153"/>
      <c r="X6876" s="69" t="str">
        <f t="shared" si="218"/>
        <v/>
      </c>
      <c r="Y6876" s="69" t="str">
        <f t="shared" si="219"/>
        <v/>
      </c>
    </row>
    <row r="6877" spans="8:25" x14ac:dyDescent="0.25">
      <c r="H6877" s="155"/>
      <c r="I6877" s="151"/>
      <c r="J6877" s="152"/>
      <c r="K6877" s="153"/>
      <c r="L6877" s="153"/>
      <c r="M6877" s="153"/>
      <c r="N6877" s="153"/>
      <c r="O6877" s="153"/>
      <c r="P6877" s="153"/>
      <c r="Q6877" s="153"/>
      <c r="R6877" s="153"/>
      <c r="S6877" s="152"/>
      <c r="T6877" s="153"/>
      <c r="X6877" s="69" t="str">
        <f t="shared" si="218"/>
        <v/>
      </c>
      <c r="Y6877" s="69" t="str">
        <f t="shared" si="219"/>
        <v/>
      </c>
    </row>
    <row r="6878" spans="8:25" x14ac:dyDescent="0.25">
      <c r="H6878" s="155"/>
      <c r="I6878" s="151"/>
      <c r="J6878" s="152"/>
      <c r="K6878" s="153"/>
      <c r="L6878" s="153"/>
      <c r="M6878" s="153"/>
      <c r="N6878" s="153"/>
      <c r="O6878" s="153"/>
      <c r="P6878" s="153"/>
      <c r="Q6878" s="153"/>
      <c r="R6878" s="153"/>
      <c r="S6878" s="152"/>
      <c r="T6878" s="153"/>
      <c r="X6878" s="69" t="str">
        <f t="shared" si="218"/>
        <v/>
      </c>
      <c r="Y6878" s="69" t="str">
        <f t="shared" si="219"/>
        <v/>
      </c>
    </row>
    <row r="6879" spans="8:25" x14ac:dyDescent="0.25">
      <c r="H6879" s="155"/>
      <c r="I6879" s="151"/>
      <c r="J6879" s="152"/>
      <c r="K6879" s="153"/>
      <c r="L6879" s="153"/>
      <c r="M6879" s="153"/>
      <c r="N6879" s="153"/>
      <c r="O6879" s="153"/>
      <c r="P6879" s="153"/>
      <c r="Q6879" s="153"/>
      <c r="R6879" s="153"/>
      <c r="S6879" s="152"/>
      <c r="T6879" s="153"/>
      <c r="X6879" s="69" t="str">
        <f t="shared" si="218"/>
        <v/>
      </c>
      <c r="Y6879" s="69" t="str">
        <f t="shared" si="219"/>
        <v/>
      </c>
    </row>
    <row r="6880" spans="8:25" x14ac:dyDescent="0.25">
      <c r="H6880" s="155"/>
      <c r="I6880" s="151"/>
      <c r="J6880" s="152"/>
      <c r="K6880" s="153"/>
      <c r="L6880" s="153"/>
      <c r="M6880" s="153"/>
      <c r="N6880" s="153"/>
      <c r="O6880" s="153"/>
      <c r="P6880" s="153"/>
      <c r="Q6880" s="153"/>
      <c r="R6880" s="153"/>
      <c r="S6880" s="152"/>
      <c r="T6880" s="153"/>
      <c r="X6880" s="69" t="str">
        <f t="shared" si="218"/>
        <v/>
      </c>
      <c r="Y6880" s="69" t="str">
        <f t="shared" si="219"/>
        <v/>
      </c>
    </row>
    <row r="6881" spans="8:25" x14ac:dyDescent="0.25">
      <c r="H6881" s="155"/>
      <c r="I6881" s="151"/>
      <c r="J6881" s="152"/>
      <c r="K6881" s="153"/>
      <c r="L6881" s="153"/>
      <c r="M6881" s="153"/>
      <c r="N6881" s="153"/>
      <c r="O6881" s="153"/>
      <c r="P6881" s="153"/>
      <c r="Q6881" s="153"/>
      <c r="R6881" s="153"/>
      <c r="S6881" s="152"/>
      <c r="T6881" s="153"/>
      <c r="X6881" s="69" t="str">
        <f t="shared" si="218"/>
        <v/>
      </c>
      <c r="Y6881" s="69" t="str">
        <f t="shared" si="219"/>
        <v/>
      </c>
    </row>
    <row r="6882" spans="8:25" x14ac:dyDescent="0.25">
      <c r="H6882" s="155"/>
      <c r="I6882" s="151"/>
      <c r="J6882" s="152"/>
      <c r="K6882" s="153"/>
      <c r="L6882" s="153"/>
      <c r="M6882" s="153"/>
      <c r="N6882" s="153"/>
      <c r="O6882" s="153"/>
      <c r="P6882" s="153"/>
      <c r="Q6882" s="153"/>
      <c r="R6882" s="153"/>
      <c r="S6882" s="152"/>
      <c r="T6882" s="153"/>
      <c r="X6882" s="69" t="str">
        <f t="shared" si="218"/>
        <v/>
      </c>
      <c r="Y6882" s="69" t="str">
        <f t="shared" si="219"/>
        <v/>
      </c>
    </row>
    <row r="6883" spans="8:25" x14ac:dyDescent="0.25">
      <c r="H6883" s="155"/>
      <c r="I6883" s="151"/>
      <c r="J6883" s="152"/>
      <c r="K6883" s="153"/>
      <c r="L6883" s="153"/>
      <c r="M6883" s="153"/>
      <c r="N6883" s="153"/>
      <c r="O6883" s="153"/>
      <c r="P6883" s="153"/>
      <c r="Q6883" s="153"/>
      <c r="R6883" s="153"/>
      <c r="S6883" s="152"/>
      <c r="T6883" s="153"/>
      <c r="X6883" s="69" t="str">
        <f t="shared" si="218"/>
        <v/>
      </c>
      <c r="Y6883" s="69" t="str">
        <f t="shared" si="219"/>
        <v/>
      </c>
    </row>
    <row r="6884" spans="8:25" x14ac:dyDescent="0.25">
      <c r="H6884" s="155"/>
      <c r="I6884" s="151"/>
      <c r="J6884" s="152"/>
      <c r="K6884" s="153"/>
      <c r="L6884" s="153"/>
      <c r="M6884" s="153"/>
      <c r="N6884" s="153"/>
      <c r="O6884" s="153"/>
      <c r="P6884" s="153"/>
      <c r="Q6884" s="153"/>
      <c r="R6884" s="153"/>
      <c r="S6884" s="152"/>
      <c r="T6884" s="153"/>
      <c r="X6884" s="69" t="str">
        <f t="shared" si="218"/>
        <v/>
      </c>
      <c r="Y6884" s="69" t="str">
        <f t="shared" si="219"/>
        <v/>
      </c>
    </row>
    <row r="6885" spans="8:25" x14ac:dyDescent="0.25">
      <c r="H6885" s="155"/>
      <c r="I6885" s="151"/>
      <c r="J6885" s="152"/>
      <c r="K6885" s="153"/>
      <c r="L6885" s="153"/>
      <c r="M6885" s="153"/>
      <c r="N6885" s="153"/>
      <c r="O6885" s="153"/>
      <c r="P6885" s="153"/>
      <c r="Q6885" s="153"/>
      <c r="R6885" s="153"/>
      <c r="S6885" s="152"/>
      <c r="T6885" s="153"/>
      <c r="X6885" s="69" t="str">
        <f t="shared" si="218"/>
        <v/>
      </c>
      <c r="Y6885" s="69" t="str">
        <f t="shared" si="219"/>
        <v/>
      </c>
    </row>
    <row r="6886" spans="8:25" x14ac:dyDescent="0.25">
      <c r="H6886" s="155"/>
      <c r="I6886" s="151"/>
      <c r="J6886" s="152"/>
      <c r="K6886" s="153"/>
      <c r="L6886" s="153"/>
      <c r="M6886" s="153"/>
      <c r="N6886" s="153"/>
      <c r="O6886" s="153"/>
      <c r="P6886" s="153"/>
      <c r="Q6886" s="153"/>
      <c r="R6886" s="153"/>
      <c r="S6886" s="152"/>
      <c r="T6886" s="153"/>
      <c r="X6886" s="69" t="str">
        <f t="shared" si="218"/>
        <v/>
      </c>
      <c r="Y6886" s="69" t="str">
        <f t="shared" si="219"/>
        <v/>
      </c>
    </row>
    <row r="6887" spans="8:25" x14ac:dyDescent="0.25">
      <c r="H6887" s="155"/>
      <c r="I6887" s="151"/>
      <c r="J6887" s="152"/>
      <c r="K6887" s="153"/>
      <c r="L6887" s="153"/>
      <c r="M6887" s="153"/>
      <c r="N6887" s="153"/>
      <c r="O6887" s="153"/>
      <c r="P6887" s="153"/>
      <c r="Q6887" s="153"/>
      <c r="R6887" s="153"/>
      <c r="S6887" s="152"/>
      <c r="T6887" s="153"/>
      <c r="X6887" s="69" t="str">
        <f t="shared" si="218"/>
        <v/>
      </c>
      <c r="Y6887" s="69" t="str">
        <f t="shared" si="219"/>
        <v/>
      </c>
    </row>
    <row r="6888" spans="8:25" x14ac:dyDescent="0.25">
      <c r="H6888" s="155"/>
      <c r="I6888" s="151"/>
      <c r="J6888" s="152"/>
      <c r="K6888" s="153"/>
      <c r="L6888" s="153"/>
      <c r="M6888" s="153"/>
      <c r="N6888" s="153"/>
      <c r="O6888" s="153"/>
      <c r="P6888" s="153"/>
      <c r="Q6888" s="153"/>
      <c r="R6888" s="153"/>
      <c r="S6888" s="152"/>
      <c r="T6888" s="153"/>
      <c r="X6888" s="69" t="str">
        <f t="shared" si="218"/>
        <v/>
      </c>
      <c r="Y6888" s="69" t="str">
        <f t="shared" si="219"/>
        <v/>
      </c>
    </row>
    <row r="6889" spans="8:25" x14ac:dyDescent="0.25">
      <c r="H6889" s="155"/>
      <c r="I6889" s="151"/>
      <c r="J6889" s="152"/>
      <c r="K6889" s="153"/>
      <c r="L6889" s="153"/>
      <c r="M6889" s="153"/>
      <c r="N6889" s="153"/>
      <c r="O6889" s="153"/>
      <c r="P6889" s="153"/>
      <c r="Q6889" s="153"/>
      <c r="R6889" s="153"/>
      <c r="S6889" s="152"/>
      <c r="T6889" s="153"/>
      <c r="X6889" s="69" t="str">
        <f t="shared" si="218"/>
        <v/>
      </c>
      <c r="Y6889" s="69" t="str">
        <f t="shared" si="219"/>
        <v/>
      </c>
    </row>
    <row r="6890" spans="8:25" x14ac:dyDescent="0.25">
      <c r="H6890" s="155"/>
      <c r="I6890" s="151"/>
      <c r="J6890" s="152"/>
      <c r="K6890" s="153"/>
      <c r="L6890" s="153"/>
      <c r="M6890" s="153"/>
      <c r="N6890" s="153"/>
      <c r="O6890" s="153"/>
      <c r="P6890" s="153"/>
      <c r="Q6890" s="153"/>
      <c r="R6890" s="153"/>
      <c r="S6890" s="152"/>
      <c r="T6890" s="153"/>
      <c r="X6890" s="69" t="str">
        <f t="shared" si="218"/>
        <v/>
      </c>
      <c r="Y6890" s="69" t="str">
        <f t="shared" si="219"/>
        <v/>
      </c>
    </row>
    <row r="6891" spans="8:25" x14ac:dyDescent="0.25">
      <c r="H6891" s="155"/>
      <c r="I6891" s="151"/>
      <c r="J6891" s="152"/>
      <c r="K6891" s="153"/>
      <c r="L6891" s="153"/>
      <c r="M6891" s="153"/>
      <c r="N6891" s="153"/>
      <c r="O6891" s="153"/>
      <c r="P6891" s="153"/>
      <c r="Q6891" s="153"/>
      <c r="R6891" s="153"/>
      <c r="S6891" s="152"/>
      <c r="T6891" s="153"/>
      <c r="X6891" s="69" t="str">
        <f t="shared" si="218"/>
        <v/>
      </c>
      <c r="Y6891" s="69" t="str">
        <f t="shared" si="219"/>
        <v/>
      </c>
    </row>
    <row r="6892" spans="8:25" x14ac:dyDescent="0.25">
      <c r="H6892" s="155"/>
      <c r="I6892" s="151"/>
      <c r="J6892" s="152"/>
      <c r="K6892" s="153"/>
      <c r="L6892" s="153"/>
      <c r="M6892" s="153"/>
      <c r="N6892" s="153"/>
      <c r="O6892" s="153"/>
      <c r="P6892" s="153"/>
      <c r="Q6892" s="153"/>
      <c r="R6892" s="153"/>
      <c r="S6892" s="152"/>
      <c r="T6892" s="153"/>
      <c r="X6892" s="69" t="str">
        <f t="shared" si="218"/>
        <v/>
      </c>
      <c r="Y6892" s="69" t="str">
        <f t="shared" si="219"/>
        <v/>
      </c>
    </row>
    <row r="6893" spans="8:25" x14ac:dyDescent="0.25">
      <c r="H6893" s="155"/>
      <c r="I6893" s="151"/>
      <c r="J6893" s="152"/>
      <c r="K6893" s="153"/>
      <c r="L6893" s="153"/>
      <c r="M6893" s="153"/>
      <c r="N6893" s="153"/>
      <c r="O6893" s="153"/>
      <c r="P6893" s="153"/>
      <c r="Q6893" s="153"/>
      <c r="R6893" s="153"/>
      <c r="S6893" s="152"/>
      <c r="T6893" s="153"/>
      <c r="X6893" s="69" t="str">
        <f t="shared" si="218"/>
        <v/>
      </c>
      <c r="Y6893" s="69" t="str">
        <f t="shared" si="219"/>
        <v/>
      </c>
    </row>
    <row r="6894" spans="8:25" x14ac:dyDescent="0.25">
      <c r="H6894" s="155"/>
      <c r="I6894" s="151"/>
      <c r="J6894" s="152"/>
      <c r="K6894" s="153"/>
      <c r="L6894" s="153"/>
      <c r="M6894" s="153"/>
      <c r="N6894" s="153"/>
      <c r="O6894" s="153"/>
      <c r="P6894" s="153"/>
      <c r="Q6894" s="153"/>
      <c r="R6894" s="153"/>
      <c r="S6894" s="152"/>
      <c r="T6894" s="153"/>
      <c r="X6894" s="69" t="str">
        <f t="shared" si="218"/>
        <v/>
      </c>
      <c r="Y6894" s="69" t="str">
        <f t="shared" si="219"/>
        <v/>
      </c>
    </row>
    <row r="6895" spans="8:25" x14ac:dyDescent="0.25">
      <c r="H6895" s="155"/>
      <c r="I6895" s="151"/>
      <c r="J6895" s="152"/>
      <c r="K6895" s="153"/>
      <c r="L6895" s="153"/>
      <c r="M6895" s="153"/>
      <c r="N6895" s="153"/>
      <c r="O6895" s="153"/>
      <c r="P6895" s="153"/>
      <c r="Q6895" s="153"/>
      <c r="R6895" s="153"/>
      <c r="S6895" s="152"/>
      <c r="T6895" s="153"/>
      <c r="X6895" s="69" t="str">
        <f t="shared" si="218"/>
        <v/>
      </c>
      <c r="Y6895" s="69" t="str">
        <f t="shared" si="219"/>
        <v/>
      </c>
    </row>
    <row r="6896" spans="8:25" x14ac:dyDescent="0.25">
      <c r="H6896" s="155"/>
      <c r="I6896" s="151"/>
      <c r="J6896" s="152"/>
      <c r="K6896" s="153"/>
      <c r="L6896" s="153"/>
      <c r="M6896" s="153"/>
      <c r="N6896" s="153"/>
      <c r="O6896" s="153"/>
      <c r="P6896" s="153"/>
      <c r="Q6896" s="153"/>
      <c r="R6896" s="153"/>
      <c r="S6896" s="152"/>
      <c r="T6896" s="153"/>
      <c r="X6896" s="69" t="str">
        <f t="shared" si="218"/>
        <v/>
      </c>
      <c r="Y6896" s="69" t="str">
        <f t="shared" si="219"/>
        <v/>
      </c>
    </row>
    <row r="6897" spans="8:25" x14ac:dyDescent="0.25">
      <c r="H6897" s="155"/>
      <c r="I6897" s="151"/>
      <c r="J6897" s="152"/>
      <c r="K6897" s="153"/>
      <c r="L6897" s="153"/>
      <c r="M6897" s="153"/>
      <c r="N6897" s="153"/>
      <c r="O6897" s="153"/>
      <c r="P6897" s="153"/>
      <c r="Q6897" s="153"/>
      <c r="R6897" s="153"/>
      <c r="S6897" s="152"/>
      <c r="T6897" s="153"/>
      <c r="X6897" s="69" t="str">
        <f t="shared" si="218"/>
        <v/>
      </c>
      <c r="Y6897" s="69" t="str">
        <f t="shared" si="219"/>
        <v/>
      </c>
    </row>
    <row r="6898" spans="8:25" x14ac:dyDescent="0.25">
      <c r="H6898" s="155"/>
      <c r="I6898" s="151"/>
      <c r="J6898" s="152"/>
      <c r="K6898" s="153"/>
      <c r="L6898" s="153"/>
      <c r="M6898" s="153"/>
      <c r="N6898" s="153"/>
      <c r="O6898" s="153"/>
      <c r="P6898" s="153"/>
      <c r="Q6898" s="153"/>
      <c r="R6898" s="153"/>
      <c r="S6898" s="152"/>
      <c r="T6898" s="153"/>
      <c r="X6898" s="69" t="str">
        <f t="shared" si="218"/>
        <v/>
      </c>
      <c r="Y6898" s="69" t="str">
        <f t="shared" si="219"/>
        <v/>
      </c>
    </row>
    <row r="6899" spans="8:25" x14ac:dyDescent="0.25">
      <c r="H6899" s="155"/>
      <c r="I6899" s="151"/>
      <c r="J6899" s="152"/>
      <c r="K6899" s="153"/>
      <c r="L6899" s="153"/>
      <c r="M6899" s="153"/>
      <c r="N6899" s="153"/>
      <c r="O6899" s="153"/>
      <c r="P6899" s="153"/>
      <c r="Q6899" s="153"/>
      <c r="R6899" s="153"/>
      <c r="S6899" s="152"/>
      <c r="T6899" s="153"/>
      <c r="X6899" s="69" t="str">
        <f t="shared" si="218"/>
        <v/>
      </c>
      <c r="Y6899" s="69" t="str">
        <f t="shared" si="219"/>
        <v/>
      </c>
    </row>
    <row r="6900" spans="8:25" x14ac:dyDescent="0.25">
      <c r="H6900" s="155"/>
      <c r="I6900" s="151"/>
      <c r="J6900" s="152"/>
      <c r="K6900" s="153"/>
      <c r="L6900" s="153"/>
      <c r="M6900" s="153"/>
      <c r="N6900" s="153"/>
      <c r="O6900" s="153"/>
      <c r="P6900" s="153"/>
      <c r="Q6900" s="153"/>
      <c r="R6900" s="153"/>
      <c r="S6900" s="152"/>
      <c r="T6900" s="153"/>
      <c r="X6900" s="69" t="str">
        <f t="shared" si="218"/>
        <v/>
      </c>
      <c r="Y6900" s="69" t="str">
        <f t="shared" si="219"/>
        <v/>
      </c>
    </row>
    <row r="6901" spans="8:25" x14ac:dyDescent="0.25">
      <c r="H6901" s="155"/>
      <c r="I6901" s="151"/>
      <c r="J6901" s="152"/>
      <c r="K6901" s="153"/>
      <c r="L6901" s="153"/>
      <c r="M6901" s="153"/>
      <c r="N6901" s="153"/>
      <c r="O6901" s="153"/>
      <c r="P6901" s="153"/>
      <c r="Q6901" s="153"/>
      <c r="R6901" s="153"/>
      <c r="S6901" s="152"/>
      <c r="T6901" s="153"/>
      <c r="X6901" s="69" t="str">
        <f t="shared" si="218"/>
        <v/>
      </c>
      <c r="Y6901" s="69" t="str">
        <f t="shared" si="219"/>
        <v/>
      </c>
    </row>
    <row r="6902" spans="8:25" x14ac:dyDescent="0.25">
      <c r="H6902" s="155"/>
      <c r="I6902" s="151"/>
      <c r="J6902" s="152"/>
      <c r="K6902" s="153"/>
      <c r="L6902" s="153"/>
      <c r="M6902" s="153"/>
      <c r="N6902" s="153"/>
      <c r="O6902" s="153"/>
      <c r="P6902" s="153"/>
      <c r="Q6902" s="153"/>
      <c r="R6902" s="153"/>
      <c r="S6902" s="152"/>
      <c r="T6902" s="153"/>
      <c r="X6902" s="69" t="str">
        <f t="shared" si="218"/>
        <v/>
      </c>
      <c r="Y6902" s="69" t="str">
        <f t="shared" si="219"/>
        <v/>
      </c>
    </row>
    <row r="6903" spans="8:25" x14ac:dyDescent="0.25">
      <c r="H6903" s="155"/>
      <c r="I6903" s="151"/>
      <c r="J6903" s="152"/>
      <c r="K6903" s="153"/>
      <c r="L6903" s="153"/>
      <c r="M6903" s="153"/>
      <c r="N6903" s="153"/>
      <c r="O6903" s="153"/>
      <c r="P6903" s="153"/>
      <c r="Q6903" s="153"/>
      <c r="R6903" s="153"/>
      <c r="S6903" s="152"/>
      <c r="T6903" s="153"/>
      <c r="X6903" s="69" t="str">
        <f t="shared" si="218"/>
        <v/>
      </c>
      <c r="Y6903" s="69" t="str">
        <f t="shared" si="219"/>
        <v/>
      </c>
    </row>
    <row r="6904" spans="8:25" x14ac:dyDescent="0.25">
      <c r="H6904" s="155"/>
      <c r="I6904" s="151"/>
      <c r="J6904" s="152"/>
      <c r="K6904" s="153"/>
      <c r="L6904" s="153"/>
      <c r="M6904" s="153"/>
      <c r="N6904" s="153"/>
      <c r="O6904" s="153"/>
      <c r="P6904" s="153"/>
      <c r="Q6904" s="153"/>
      <c r="R6904" s="153"/>
      <c r="S6904" s="152"/>
      <c r="T6904" s="153"/>
      <c r="X6904" s="69" t="str">
        <f t="shared" si="218"/>
        <v/>
      </c>
      <c r="Y6904" s="69" t="str">
        <f t="shared" si="219"/>
        <v/>
      </c>
    </row>
    <row r="6905" spans="8:25" x14ac:dyDescent="0.25">
      <c r="H6905" s="155"/>
      <c r="I6905" s="151"/>
      <c r="J6905" s="152"/>
      <c r="K6905" s="153"/>
      <c r="L6905" s="153"/>
      <c r="M6905" s="153"/>
      <c r="N6905" s="153"/>
      <c r="O6905" s="153"/>
      <c r="P6905" s="153"/>
      <c r="Q6905" s="153"/>
      <c r="R6905" s="153"/>
      <c r="S6905" s="152"/>
      <c r="T6905" s="153"/>
      <c r="X6905" s="69" t="str">
        <f t="shared" si="218"/>
        <v/>
      </c>
      <c r="Y6905" s="69" t="str">
        <f t="shared" si="219"/>
        <v/>
      </c>
    </row>
    <row r="6906" spans="8:25" x14ac:dyDescent="0.25">
      <c r="H6906" s="155"/>
      <c r="I6906" s="151"/>
      <c r="J6906" s="152"/>
      <c r="K6906" s="153"/>
      <c r="L6906" s="153"/>
      <c r="M6906" s="153"/>
      <c r="N6906" s="153"/>
      <c r="O6906" s="153"/>
      <c r="P6906" s="153"/>
      <c r="Q6906" s="153"/>
      <c r="R6906" s="153"/>
      <c r="S6906" s="152"/>
      <c r="T6906" s="153"/>
      <c r="X6906" s="69" t="str">
        <f t="shared" si="218"/>
        <v/>
      </c>
      <c r="Y6906" s="69" t="str">
        <f t="shared" si="219"/>
        <v/>
      </c>
    </row>
    <row r="6907" spans="8:25" x14ac:dyDescent="0.25">
      <c r="H6907" s="155"/>
      <c r="I6907" s="151"/>
      <c r="J6907" s="152"/>
      <c r="K6907" s="153"/>
      <c r="L6907" s="153"/>
      <c r="M6907" s="153"/>
      <c r="N6907" s="153"/>
      <c r="O6907" s="153"/>
      <c r="P6907" s="153"/>
      <c r="Q6907" s="153"/>
      <c r="R6907" s="153"/>
      <c r="S6907" s="152"/>
      <c r="T6907" s="153"/>
      <c r="X6907" s="69" t="str">
        <f t="shared" si="218"/>
        <v/>
      </c>
      <c r="Y6907" s="69" t="str">
        <f t="shared" si="219"/>
        <v/>
      </c>
    </row>
    <row r="6908" spans="8:25" x14ac:dyDescent="0.25">
      <c r="H6908" s="155"/>
      <c r="I6908" s="151"/>
      <c r="J6908" s="152"/>
      <c r="K6908" s="153"/>
      <c r="L6908" s="153"/>
      <c r="M6908" s="153"/>
      <c r="N6908" s="153"/>
      <c r="O6908" s="153"/>
      <c r="P6908" s="153"/>
      <c r="Q6908" s="153"/>
      <c r="R6908" s="153"/>
      <c r="S6908" s="152"/>
      <c r="T6908" s="153"/>
      <c r="X6908" s="69" t="str">
        <f t="shared" si="218"/>
        <v/>
      </c>
      <c r="Y6908" s="69" t="str">
        <f t="shared" si="219"/>
        <v/>
      </c>
    </row>
    <row r="6909" spans="8:25" x14ac:dyDescent="0.25">
      <c r="H6909" s="155"/>
      <c r="I6909" s="151"/>
      <c r="J6909" s="152"/>
      <c r="K6909" s="153"/>
      <c r="L6909" s="153"/>
      <c r="M6909" s="153"/>
      <c r="N6909" s="153"/>
      <c r="O6909" s="153"/>
      <c r="P6909" s="153"/>
      <c r="Q6909" s="153"/>
      <c r="R6909" s="153"/>
      <c r="S6909" s="152"/>
      <c r="T6909" s="153"/>
      <c r="X6909" s="69" t="str">
        <f t="shared" si="218"/>
        <v/>
      </c>
      <c r="Y6909" s="69" t="str">
        <f t="shared" si="219"/>
        <v/>
      </c>
    </row>
    <row r="6910" spans="8:25" x14ac:dyDescent="0.25">
      <c r="H6910" s="155"/>
      <c r="I6910" s="151"/>
      <c r="J6910" s="152"/>
      <c r="K6910" s="153"/>
      <c r="L6910" s="153"/>
      <c r="M6910" s="153"/>
      <c r="N6910" s="153"/>
      <c r="O6910" s="153"/>
      <c r="P6910" s="153"/>
      <c r="Q6910" s="153"/>
      <c r="R6910" s="153"/>
      <c r="S6910" s="152"/>
      <c r="T6910" s="153"/>
      <c r="X6910" s="69" t="str">
        <f t="shared" si="218"/>
        <v/>
      </c>
      <c r="Y6910" s="69" t="str">
        <f t="shared" si="219"/>
        <v/>
      </c>
    </row>
    <row r="6911" spans="8:25" x14ac:dyDescent="0.25">
      <c r="H6911" s="155"/>
      <c r="I6911" s="151"/>
      <c r="J6911" s="152"/>
      <c r="K6911" s="153"/>
      <c r="L6911" s="153"/>
      <c r="M6911" s="153"/>
      <c r="N6911" s="153"/>
      <c r="O6911" s="153"/>
      <c r="P6911" s="153"/>
      <c r="Q6911" s="153"/>
      <c r="R6911" s="153"/>
      <c r="S6911" s="152"/>
      <c r="T6911" s="153"/>
      <c r="X6911" s="69" t="str">
        <f t="shared" si="218"/>
        <v/>
      </c>
      <c r="Y6911" s="69" t="str">
        <f t="shared" si="219"/>
        <v/>
      </c>
    </row>
    <row r="6912" spans="8:25" x14ac:dyDescent="0.25">
      <c r="H6912" s="155"/>
      <c r="I6912" s="151"/>
      <c r="J6912" s="152"/>
      <c r="K6912" s="153"/>
      <c r="L6912" s="153"/>
      <c r="M6912" s="153"/>
      <c r="N6912" s="153"/>
      <c r="O6912" s="153"/>
      <c r="P6912" s="153"/>
      <c r="Q6912" s="153"/>
      <c r="R6912" s="153"/>
      <c r="S6912" s="152"/>
      <c r="T6912" s="153"/>
      <c r="X6912" s="69" t="str">
        <f t="shared" si="218"/>
        <v/>
      </c>
      <c r="Y6912" s="69" t="str">
        <f t="shared" si="219"/>
        <v/>
      </c>
    </row>
    <row r="6913" spans="8:25" x14ac:dyDescent="0.25">
      <c r="H6913" s="155"/>
      <c r="I6913" s="151"/>
      <c r="J6913" s="152"/>
      <c r="K6913" s="153"/>
      <c r="L6913" s="153"/>
      <c r="M6913" s="153"/>
      <c r="N6913" s="153"/>
      <c r="O6913" s="153"/>
      <c r="P6913" s="153"/>
      <c r="Q6913" s="153"/>
      <c r="R6913" s="153"/>
      <c r="S6913" s="152"/>
      <c r="T6913" s="153"/>
      <c r="X6913" s="69" t="str">
        <f t="shared" si="218"/>
        <v/>
      </c>
      <c r="Y6913" s="69" t="str">
        <f t="shared" si="219"/>
        <v/>
      </c>
    </row>
    <row r="6914" spans="8:25" x14ac:dyDescent="0.25">
      <c r="H6914" s="155"/>
      <c r="I6914" s="151"/>
      <c r="J6914" s="152"/>
      <c r="K6914" s="153"/>
      <c r="L6914" s="153"/>
      <c r="M6914" s="153"/>
      <c r="N6914" s="153"/>
      <c r="O6914" s="153"/>
      <c r="P6914" s="153"/>
      <c r="Q6914" s="153"/>
      <c r="R6914" s="153"/>
      <c r="S6914" s="152"/>
      <c r="T6914" s="153"/>
      <c r="X6914" s="69" t="str">
        <f t="shared" ref="X6914:X6977" si="220">IF(W6914&lt;&gt;"",W6914-I6914,"")</f>
        <v/>
      </c>
      <c r="Y6914" s="69" t="str">
        <f t="shared" si="219"/>
        <v/>
      </c>
    </row>
    <row r="6915" spans="8:25" x14ac:dyDescent="0.25">
      <c r="H6915" s="155"/>
      <c r="I6915" s="151"/>
      <c r="J6915" s="152"/>
      <c r="K6915" s="153"/>
      <c r="L6915" s="153"/>
      <c r="M6915" s="153"/>
      <c r="N6915" s="153"/>
      <c r="O6915" s="153"/>
      <c r="P6915" s="153"/>
      <c r="Q6915" s="153"/>
      <c r="R6915" s="153"/>
      <c r="S6915" s="152"/>
      <c r="T6915" s="153"/>
      <c r="X6915" s="69" t="str">
        <f t="shared" si="220"/>
        <v/>
      </c>
      <c r="Y6915" s="69" t="str">
        <f t="shared" ref="Y6915:Y6978" si="221">IF(X6915&lt;&gt;"",IF(X6915&lt;365,"&lt; 1 year",IF(X6915&lt;730,"1-2",IF(X6915&lt;1095,"2-3",IF(X6915&lt;1460,"3-4",IF(X6915&lt;1825,"4-5","5+"))))),"")</f>
        <v/>
      </c>
    </row>
    <row r="6916" spans="8:25" x14ac:dyDescent="0.25">
      <c r="H6916" s="155"/>
      <c r="I6916" s="151"/>
      <c r="J6916" s="152"/>
      <c r="K6916" s="153"/>
      <c r="L6916" s="153"/>
      <c r="M6916" s="153"/>
      <c r="N6916" s="153"/>
      <c r="O6916" s="153"/>
      <c r="P6916" s="153"/>
      <c r="Q6916" s="153"/>
      <c r="R6916" s="153"/>
      <c r="S6916" s="152"/>
      <c r="T6916" s="153"/>
      <c r="X6916" s="69" t="str">
        <f t="shared" si="220"/>
        <v/>
      </c>
      <c r="Y6916" s="69" t="str">
        <f t="shared" si="221"/>
        <v/>
      </c>
    </row>
    <row r="6917" spans="8:25" x14ac:dyDescent="0.25">
      <c r="H6917" s="155"/>
      <c r="I6917" s="151"/>
      <c r="J6917" s="152"/>
      <c r="K6917" s="153"/>
      <c r="L6917" s="153"/>
      <c r="M6917" s="153"/>
      <c r="N6917" s="153"/>
      <c r="O6917" s="153"/>
      <c r="P6917" s="153"/>
      <c r="Q6917" s="153"/>
      <c r="R6917" s="153"/>
      <c r="S6917" s="152"/>
      <c r="T6917" s="153"/>
      <c r="X6917" s="69" t="str">
        <f t="shared" si="220"/>
        <v/>
      </c>
      <c r="Y6917" s="69" t="str">
        <f t="shared" si="221"/>
        <v/>
      </c>
    </row>
    <row r="6918" spans="8:25" x14ac:dyDescent="0.25">
      <c r="H6918" s="155"/>
      <c r="I6918" s="151"/>
      <c r="J6918" s="152"/>
      <c r="K6918" s="153"/>
      <c r="L6918" s="153"/>
      <c r="M6918" s="153"/>
      <c r="N6918" s="153"/>
      <c r="O6918" s="153"/>
      <c r="P6918" s="153"/>
      <c r="Q6918" s="153"/>
      <c r="R6918" s="153"/>
      <c r="S6918" s="152"/>
      <c r="T6918" s="153"/>
      <c r="X6918" s="69" t="str">
        <f t="shared" si="220"/>
        <v/>
      </c>
      <c r="Y6918" s="69" t="str">
        <f t="shared" si="221"/>
        <v/>
      </c>
    </row>
    <row r="6919" spans="8:25" x14ac:dyDescent="0.25">
      <c r="H6919" s="155"/>
      <c r="I6919" s="151"/>
      <c r="J6919" s="152"/>
      <c r="K6919" s="153"/>
      <c r="L6919" s="153"/>
      <c r="M6919" s="153"/>
      <c r="N6919" s="153"/>
      <c r="O6919" s="153"/>
      <c r="P6919" s="153"/>
      <c r="Q6919" s="153"/>
      <c r="R6919" s="153"/>
      <c r="S6919" s="152"/>
      <c r="T6919" s="153"/>
      <c r="X6919" s="69" t="str">
        <f t="shared" si="220"/>
        <v/>
      </c>
      <c r="Y6919" s="69" t="str">
        <f t="shared" si="221"/>
        <v/>
      </c>
    </row>
    <row r="6920" spans="8:25" x14ac:dyDescent="0.25">
      <c r="H6920" s="155"/>
      <c r="I6920" s="151"/>
      <c r="J6920" s="152"/>
      <c r="K6920" s="153"/>
      <c r="L6920" s="153"/>
      <c r="M6920" s="153"/>
      <c r="N6920" s="153"/>
      <c r="O6920" s="153"/>
      <c r="P6920" s="153"/>
      <c r="Q6920" s="153"/>
      <c r="R6920" s="153"/>
      <c r="S6920" s="152"/>
      <c r="T6920" s="153"/>
      <c r="X6920" s="69" t="str">
        <f t="shared" si="220"/>
        <v/>
      </c>
      <c r="Y6920" s="69" t="str">
        <f t="shared" si="221"/>
        <v/>
      </c>
    </row>
    <row r="6921" spans="8:25" x14ac:dyDescent="0.25">
      <c r="H6921" s="155"/>
      <c r="I6921" s="151"/>
      <c r="J6921" s="152"/>
      <c r="K6921" s="153"/>
      <c r="L6921" s="153"/>
      <c r="M6921" s="153"/>
      <c r="N6921" s="153"/>
      <c r="O6921" s="153"/>
      <c r="P6921" s="153"/>
      <c r="Q6921" s="153"/>
      <c r="R6921" s="153"/>
      <c r="S6921" s="152"/>
      <c r="T6921" s="153"/>
      <c r="X6921" s="69" t="str">
        <f t="shared" si="220"/>
        <v/>
      </c>
      <c r="Y6921" s="69" t="str">
        <f t="shared" si="221"/>
        <v/>
      </c>
    </row>
    <row r="6922" spans="8:25" x14ac:dyDescent="0.25">
      <c r="H6922" s="155"/>
      <c r="I6922" s="151"/>
      <c r="J6922" s="152"/>
      <c r="K6922" s="153"/>
      <c r="L6922" s="153"/>
      <c r="M6922" s="153"/>
      <c r="N6922" s="153"/>
      <c r="O6922" s="153"/>
      <c r="P6922" s="153"/>
      <c r="Q6922" s="153"/>
      <c r="R6922" s="153"/>
      <c r="S6922" s="152"/>
      <c r="T6922" s="153"/>
      <c r="X6922" s="69" t="str">
        <f t="shared" si="220"/>
        <v/>
      </c>
      <c r="Y6922" s="69" t="str">
        <f t="shared" si="221"/>
        <v/>
      </c>
    </row>
    <row r="6923" spans="8:25" x14ac:dyDescent="0.25">
      <c r="H6923" s="155"/>
      <c r="I6923" s="151"/>
      <c r="J6923" s="152"/>
      <c r="K6923" s="153"/>
      <c r="L6923" s="153"/>
      <c r="M6923" s="153"/>
      <c r="N6923" s="153"/>
      <c r="O6923" s="153"/>
      <c r="P6923" s="153"/>
      <c r="Q6923" s="153"/>
      <c r="R6923" s="153"/>
      <c r="S6923" s="152"/>
      <c r="T6923" s="153"/>
      <c r="X6923" s="69" t="str">
        <f t="shared" si="220"/>
        <v/>
      </c>
      <c r="Y6923" s="69" t="str">
        <f t="shared" si="221"/>
        <v/>
      </c>
    </row>
    <row r="6924" spans="8:25" x14ac:dyDescent="0.25">
      <c r="H6924" s="155"/>
      <c r="I6924" s="151"/>
      <c r="J6924" s="152"/>
      <c r="K6924" s="153"/>
      <c r="L6924" s="153"/>
      <c r="M6924" s="153"/>
      <c r="N6924" s="153"/>
      <c r="O6924" s="153"/>
      <c r="P6924" s="153"/>
      <c r="Q6924" s="153"/>
      <c r="R6924" s="153"/>
      <c r="S6924" s="152"/>
      <c r="T6924" s="153"/>
      <c r="X6924" s="69" t="str">
        <f t="shared" si="220"/>
        <v/>
      </c>
      <c r="Y6924" s="69" t="str">
        <f t="shared" si="221"/>
        <v/>
      </c>
    </row>
    <row r="6925" spans="8:25" x14ac:dyDescent="0.25">
      <c r="H6925" s="155"/>
      <c r="I6925" s="151"/>
      <c r="J6925" s="152"/>
      <c r="K6925" s="153"/>
      <c r="L6925" s="153"/>
      <c r="M6925" s="153"/>
      <c r="N6925" s="153"/>
      <c r="O6925" s="153"/>
      <c r="P6925" s="153"/>
      <c r="Q6925" s="153"/>
      <c r="R6925" s="153"/>
      <c r="S6925" s="152"/>
      <c r="T6925" s="153"/>
      <c r="X6925" s="69" t="str">
        <f t="shared" si="220"/>
        <v/>
      </c>
      <c r="Y6925" s="69" t="str">
        <f t="shared" si="221"/>
        <v/>
      </c>
    </row>
    <row r="6926" spans="8:25" x14ac:dyDescent="0.25">
      <c r="H6926" s="155"/>
      <c r="I6926" s="151"/>
      <c r="J6926" s="152"/>
      <c r="K6926" s="153"/>
      <c r="L6926" s="153"/>
      <c r="M6926" s="153"/>
      <c r="N6926" s="153"/>
      <c r="O6926" s="153"/>
      <c r="P6926" s="153"/>
      <c r="Q6926" s="153"/>
      <c r="R6926" s="153"/>
      <c r="S6926" s="152"/>
      <c r="T6926" s="153"/>
      <c r="X6926" s="69" t="str">
        <f t="shared" si="220"/>
        <v/>
      </c>
      <c r="Y6926" s="69" t="str">
        <f t="shared" si="221"/>
        <v/>
      </c>
    </row>
    <row r="6927" spans="8:25" x14ac:dyDescent="0.25">
      <c r="H6927" s="155"/>
      <c r="I6927" s="151"/>
      <c r="J6927" s="152"/>
      <c r="K6927" s="153"/>
      <c r="L6927" s="153"/>
      <c r="M6927" s="153"/>
      <c r="N6927" s="153"/>
      <c r="O6927" s="153"/>
      <c r="P6927" s="153"/>
      <c r="Q6927" s="153"/>
      <c r="R6927" s="153"/>
      <c r="S6927" s="152"/>
      <c r="T6927" s="153"/>
      <c r="X6927" s="69" t="str">
        <f t="shared" si="220"/>
        <v/>
      </c>
      <c r="Y6927" s="69" t="str">
        <f t="shared" si="221"/>
        <v/>
      </c>
    </row>
    <row r="6928" spans="8:25" x14ac:dyDescent="0.25">
      <c r="H6928" s="155"/>
      <c r="I6928" s="151"/>
      <c r="J6928" s="152"/>
      <c r="K6928" s="153"/>
      <c r="L6928" s="153"/>
      <c r="M6928" s="153"/>
      <c r="N6928" s="153"/>
      <c r="O6928" s="153"/>
      <c r="P6928" s="153"/>
      <c r="Q6928" s="153"/>
      <c r="R6928" s="153"/>
      <c r="S6928" s="152"/>
      <c r="T6928" s="153"/>
      <c r="X6928" s="69" t="str">
        <f t="shared" si="220"/>
        <v/>
      </c>
      <c r="Y6928" s="69" t="str">
        <f t="shared" si="221"/>
        <v/>
      </c>
    </row>
    <row r="6929" spans="8:25" x14ac:dyDescent="0.25">
      <c r="H6929" s="155"/>
      <c r="I6929" s="151"/>
      <c r="J6929" s="152"/>
      <c r="K6929" s="153"/>
      <c r="L6929" s="153"/>
      <c r="M6929" s="153"/>
      <c r="N6929" s="153"/>
      <c r="O6929" s="153"/>
      <c r="P6929" s="153"/>
      <c r="Q6929" s="153"/>
      <c r="R6929" s="153"/>
      <c r="S6929" s="152"/>
      <c r="T6929" s="153"/>
      <c r="X6929" s="69" t="str">
        <f t="shared" si="220"/>
        <v/>
      </c>
      <c r="Y6929" s="69" t="str">
        <f t="shared" si="221"/>
        <v/>
      </c>
    </row>
    <row r="6930" spans="8:25" x14ac:dyDescent="0.25">
      <c r="H6930" s="155"/>
      <c r="I6930" s="151"/>
      <c r="J6930" s="152"/>
      <c r="K6930" s="153"/>
      <c r="L6930" s="153"/>
      <c r="M6930" s="153"/>
      <c r="N6930" s="153"/>
      <c r="O6930" s="153"/>
      <c r="P6930" s="153"/>
      <c r="Q6930" s="153"/>
      <c r="R6930" s="153"/>
      <c r="S6930" s="152"/>
      <c r="T6930" s="153"/>
      <c r="X6930" s="69" t="str">
        <f t="shared" si="220"/>
        <v/>
      </c>
      <c r="Y6930" s="69" t="str">
        <f t="shared" si="221"/>
        <v/>
      </c>
    </row>
    <row r="6931" spans="8:25" x14ac:dyDescent="0.25">
      <c r="H6931" s="155"/>
      <c r="I6931" s="151"/>
      <c r="J6931" s="152"/>
      <c r="K6931" s="153"/>
      <c r="L6931" s="153"/>
      <c r="M6931" s="153"/>
      <c r="N6931" s="153"/>
      <c r="O6931" s="153"/>
      <c r="P6931" s="153"/>
      <c r="Q6931" s="153"/>
      <c r="R6931" s="153"/>
      <c r="S6931" s="152"/>
      <c r="T6931" s="153"/>
      <c r="X6931" s="69" t="str">
        <f t="shared" si="220"/>
        <v/>
      </c>
      <c r="Y6931" s="69" t="str">
        <f t="shared" si="221"/>
        <v/>
      </c>
    </row>
    <row r="6932" spans="8:25" x14ac:dyDescent="0.25">
      <c r="H6932" s="155"/>
      <c r="I6932" s="151"/>
      <c r="J6932" s="152"/>
      <c r="K6932" s="153"/>
      <c r="L6932" s="153"/>
      <c r="M6932" s="153"/>
      <c r="N6932" s="153"/>
      <c r="O6932" s="153"/>
      <c r="P6932" s="153"/>
      <c r="Q6932" s="153"/>
      <c r="R6932" s="153"/>
      <c r="S6932" s="152"/>
      <c r="T6932" s="153"/>
      <c r="X6932" s="69" t="str">
        <f t="shared" si="220"/>
        <v/>
      </c>
      <c r="Y6932" s="69" t="str">
        <f t="shared" si="221"/>
        <v/>
      </c>
    </row>
    <row r="6933" spans="8:25" x14ac:dyDescent="0.25">
      <c r="H6933" s="155"/>
      <c r="I6933" s="151"/>
      <c r="J6933" s="152"/>
      <c r="K6933" s="153"/>
      <c r="L6933" s="153"/>
      <c r="M6933" s="153"/>
      <c r="N6933" s="153"/>
      <c r="O6933" s="153"/>
      <c r="P6933" s="153"/>
      <c r="Q6933" s="153"/>
      <c r="R6933" s="153"/>
      <c r="S6933" s="152"/>
      <c r="T6933" s="153"/>
      <c r="X6933" s="69" t="str">
        <f t="shared" si="220"/>
        <v/>
      </c>
      <c r="Y6933" s="69" t="str">
        <f t="shared" si="221"/>
        <v/>
      </c>
    </row>
    <row r="6934" spans="8:25" x14ac:dyDescent="0.25">
      <c r="H6934" s="155"/>
      <c r="I6934" s="151"/>
      <c r="J6934" s="152"/>
      <c r="K6934" s="153"/>
      <c r="L6934" s="153"/>
      <c r="M6934" s="153"/>
      <c r="N6934" s="153"/>
      <c r="O6934" s="153"/>
      <c r="P6934" s="153"/>
      <c r="Q6934" s="153"/>
      <c r="R6934" s="153"/>
      <c r="S6934" s="152"/>
      <c r="T6934" s="153"/>
      <c r="X6934" s="69" t="str">
        <f t="shared" si="220"/>
        <v/>
      </c>
      <c r="Y6934" s="69" t="str">
        <f t="shared" si="221"/>
        <v/>
      </c>
    </row>
    <row r="6935" spans="8:25" x14ac:dyDescent="0.25">
      <c r="H6935" s="155"/>
      <c r="I6935" s="151"/>
      <c r="J6935" s="152"/>
      <c r="K6935" s="153"/>
      <c r="L6935" s="153"/>
      <c r="M6935" s="153"/>
      <c r="N6935" s="153"/>
      <c r="O6935" s="153"/>
      <c r="P6935" s="153"/>
      <c r="Q6935" s="153"/>
      <c r="R6935" s="153"/>
      <c r="S6935" s="152"/>
      <c r="T6935" s="153"/>
      <c r="X6935" s="69" t="str">
        <f t="shared" si="220"/>
        <v/>
      </c>
      <c r="Y6935" s="69" t="str">
        <f t="shared" si="221"/>
        <v/>
      </c>
    </row>
    <row r="6936" spans="8:25" x14ac:dyDescent="0.25">
      <c r="H6936" s="155"/>
      <c r="I6936" s="151"/>
      <c r="J6936" s="152"/>
      <c r="K6936" s="153"/>
      <c r="L6936" s="153"/>
      <c r="M6936" s="153"/>
      <c r="N6936" s="153"/>
      <c r="O6936" s="153"/>
      <c r="P6936" s="153"/>
      <c r="Q6936" s="153"/>
      <c r="R6936" s="153"/>
      <c r="S6936" s="152"/>
      <c r="T6936" s="153"/>
      <c r="X6936" s="69" t="str">
        <f t="shared" si="220"/>
        <v/>
      </c>
      <c r="Y6936" s="69" t="str">
        <f t="shared" si="221"/>
        <v/>
      </c>
    </row>
    <row r="6937" spans="8:25" x14ac:dyDescent="0.25">
      <c r="H6937" s="155"/>
      <c r="I6937" s="151"/>
      <c r="J6937" s="152"/>
      <c r="K6937" s="153"/>
      <c r="L6937" s="153"/>
      <c r="M6937" s="153"/>
      <c r="N6937" s="153"/>
      <c r="O6937" s="153"/>
      <c r="P6937" s="153"/>
      <c r="Q6937" s="153"/>
      <c r="R6937" s="153"/>
      <c r="S6937" s="152"/>
      <c r="T6937" s="153"/>
      <c r="X6937" s="69" t="str">
        <f t="shared" si="220"/>
        <v/>
      </c>
      <c r="Y6937" s="69" t="str">
        <f t="shared" si="221"/>
        <v/>
      </c>
    </row>
    <row r="6938" spans="8:25" x14ac:dyDescent="0.25">
      <c r="H6938" s="155"/>
      <c r="I6938" s="151"/>
      <c r="J6938" s="152"/>
      <c r="K6938" s="153"/>
      <c r="L6938" s="153"/>
      <c r="M6938" s="153"/>
      <c r="N6938" s="153"/>
      <c r="O6938" s="153"/>
      <c r="P6938" s="153"/>
      <c r="Q6938" s="153"/>
      <c r="R6938" s="153"/>
      <c r="S6938" s="152"/>
      <c r="T6938" s="153"/>
      <c r="X6938" s="69" t="str">
        <f t="shared" si="220"/>
        <v/>
      </c>
      <c r="Y6938" s="69" t="str">
        <f t="shared" si="221"/>
        <v/>
      </c>
    </row>
    <row r="6939" spans="8:25" x14ac:dyDescent="0.25">
      <c r="H6939" s="155"/>
      <c r="I6939" s="151"/>
      <c r="J6939" s="152"/>
      <c r="K6939" s="153"/>
      <c r="L6939" s="153"/>
      <c r="M6939" s="153"/>
      <c r="N6939" s="153"/>
      <c r="O6939" s="153"/>
      <c r="P6939" s="153"/>
      <c r="Q6939" s="153"/>
      <c r="R6939" s="153"/>
      <c r="S6939" s="152"/>
      <c r="T6939" s="153"/>
      <c r="X6939" s="69" t="str">
        <f t="shared" si="220"/>
        <v/>
      </c>
      <c r="Y6939" s="69" t="str">
        <f t="shared" si="221"/>
        <v/>
      </c>
    </row>
    <row r="6940" spans="8:25" x14ac:dyDescent="0.25">
      <c r="H6940" s="155"/>
      <c r="I6940" s="151"/>
      <c r="J6940" s="152"/>
      <c r="K6940" s="153"/>
      <c r="L6940" s="153"/>
      <c r="M6940" s="153"/>
      <c r="N6940" s="153"/>
      <c r="O6940" s="153"/>
      <c r="P6940" s="153"/>
      <c r="Q6940" s="153"/>
      <c r="R6940" s="153"/>
      <c r="S6940" s="152"/>
      <c r="T6940" s="153"/>
      <c r="X6940" s="69" t="str">
        <f t="shared" si="220"/>
        <v/>
      </c>
      <c r="Y6940" s="69" t="str">
        <f t="shared" si="221"/>
        <v/>
      </c>
    </row>
    <row r="6941" spans="8:25" x14ac:dyDescent="0.25">
      <c r="H6941" s="155"/>
      <c r="I6941" s="151"/>
      <c r="J6941" s="152"/>
      <c r="K6941" s="153"/>
      <c r="L6941" s="153"/>
      <c r="M6941" s="153"/>
      <c r="N6941" s="153"/>
      <c r="O6941" s="153"/>
      <c r="P6941" s="153"/>
      <c r="Q6941" s="153"/>
      <c r="R6941" s="153"/>
      <c r="S6941" s="152"/>
      <c r="T6941" s="153"/>
      <c r="X6941" s="69" t="str">
        <f t="shared" si="220"/>
        <v/>
      </c>
      <c r="Y6941" s="69" t="str">
        <f t="shared" si="221"/>
        <v/>
      </c>
    </row>
    <row r="6942" spans="8:25" x14ac:dyDescent="0.25">
      <c r="H6942" s="155"/>
      <c r="I6942" s="151"/>
      <c r="J6942" s="152"/>
      <c r="K6942" s="153"/>
      <c r="L6942" s="153"/>
      <c r="M6942" s="153"/>
      <c r="N6942" s="153"/>
      <c r="O6942" s="153"/>
      <c r="P6942" s="153"/>
      <c r="Q6942" s="153"/>
      <c r="R6942" s="153"/>
      <c r="S6942" s="152"/>
      <c r="T6942" s="153"/>
      <c r="X6942" s="69" t="str">
        <f t="shared" si="220"/>
        <v/>
      </c>
      <c r="Y6942" s="69" t="str">
        <f t="shared" si="221"/>
        <v/>
      </c>
    </row>
    <row r="6943" spans="8:25" x14ac:dyDescent="0.25">
      <c r="H6943" s="155"/>
      <c r="I6943" s="151"/>
      <c r="J6943" s="152"/>
      <c r="K6943" s="153"/>
      <c r="L6943" s="153"/>
      <c r="M6943" s="153"/>
      <c r="N6943" s="153"/>
      <c r="O6943" s="153"/>
      <c r="P6943" s="153"/>
      <c r="Q6943" s="153"/>
      <c r="R6943" s="153"/>
      <c r="S6943" s="152"/>
      <c r="T6943" s="153"/>
      <c r="X6943" s="69" t="str">
        <f t="shared" si="220"/>
        <v/>
      </c>
      <c r="Y6943" s="69" t="str">
        <f t="shared" si="221"/>
        <v/>
      </c>
    </row>
    <row r="6944" spans="8:25" x14ac:dyDescent="0.25">
      <c r="H6944" s="155"/>
      <c r="I6944" s="151"/>
      <c r="J6944" s="152"/>
      <c r="K6944" s="153"/>
      <c r="L6944" s="153"/>
      <c r="M6944" s="153"/>
      <c r="N6944" s="153"/>
      <c r="O6944" s="153"/>
      <c r="P6944" s="153"/>
      <c r="Q6944" s="153"/>
      <c r="R6944" s="153"/>
      <c r="S6944" s="152"/>
      <c r="T6944" s="153"/>
      <c r="X6944" s="69" t="str">
        <f t="shared" si="220"/>
        <v/>
      </c>
      <c r="Y6944" s="69" t="str">
        <f t="shared" si="221"/>
        <v/>
      </c>
    </row>
    <row r="6945" spans="8:25" x14ac:dyDescent="0.25">
      <c r="H6945" s="155"/>
      <c r="I6945" s="151"/>
      <c r="J6945" s="152"/>
      <c r="K6945" s="153"/>
      <c r="L6945" s="153"/>
      <c r="M6945" s="153"/>
      <c r="N6945" s="153"/>
      <c r="O6945" s="153"/>
      <c r="P6945" s="153"/>
      <c r="Q6945" s="153"/>
      <c r="R6945" s="153"/>
      <c r="S6945" s="152"/>
      <c r="T6945" s="153"/>
      <c r="X6945" s="69" t="str">
        <f t="shared" si="220"/>
        <v/>
      </c>
      <c r="Y6945" s="69" t="str">
        <f t="shared" si="221"/>
        <v/>
      </c>
    </row>
    <row r="6946" spans="8:25" x14ac:dyDescent="0.25">
      <c r="H6946" s="155"/>
      <c r="I6946" s="151"/>
      <c r="J6946" s="152"/>
      <c r="K6946" s="153"/>
      <c r="L6946" s="153"/>
      <c r="M6946" s="153"/>
      <c r="N6946" s="153"/>
      <c r="O6946" s="153"/>
      <c r="P6946" s="153"/>
      <c r="Q6946" s="153"/>
      <c r="R6946" s="153"/>
      <c r="S6946" s="152"/>
      <c r="T6946" s="153"/>
      <c r="X6946" s="69" t="str">
        <f t="shared" si="220"/>
        <v/>
      </c>
      <c r="Y6946" s="69" t="str">
        <f t="shared" si="221"/>
        <v/>
      </c>
    </row>
    <row r="6947" spans="8:25" x14ac:dyDescent="0.25">
      <c r="H6947" s="155"/>
      <c r="I6947" s="151"/>
      <c r="J6947" s="152"/>
      <c r="K6947" s="153"/>
      <c r="L6947" s="153"/>
      <c r="M6947" s="153"/>
      <c r="N6947" s="153"/>
      <c r="O6947" s="153"/>
      <c r="P6947" s="153"/>
      <c r="Q6947" s="153"/>
      <c r="R6947" s="153"/>
      <c r="S6947" s="152"/>
      <c r="T6947" s="153"/>
      <c r="X6947" s="69" t="str">
        <f t="shared" si="220"/>
        <v/>
      </c>
      <c r="Y6947" s="69" t="str">
        <f t="shared" si="221"/>
        <v/>
      </c>
    </row>
    <row r="6948" spans="8:25" x14ac:dyDescent="0.25">
      <c r="H6948" s="155"/>
      <c r="I6948" s="151"/>
      <c r="J6948" s="152"/>
      <c r="K6948" s="153"/>
      <c r="L6948" s="153"/>
      <c r="M6948" s="153"/>
      <c r="N6948" s="153"/>
      <c r="O6948" s="153"/>
      <c r="P6948" s="153"/>
      <c r="Q6948" s="153"/>
      <c r="R6948" s="153"/>
      <c r="S6948" s="152"/>
      <c r="T6948" s="153"/>
      <c r="X6948" s="69" t="str">
        <f t="shared" si="220"/>
        <v/>
      </c>
      <c r="Y6948" s="69" t="str">
        <f t="shared" si="221"/>
        <v/>
      </c>
    </row>
    <row r="6949" spans="8:25" x14ac:dyDescent="0.25">
      <c r="H6949" s="155"/>
      <c r="I6949" s="151"/>
      <c r="J6949" s="152"/>
      <c r="K6949" s="153"/>
      <c r="L6949" s="153"/>
      <c r="M6949" s="153"/>
      <c r="N6949" s="153"/>
      <c r="O6949" s="153"/>
      <c r="P6949" s="153"/>
      <c r="Q6949" s="153"/>
      <c r="R6949" s="153"/>
      <c r="S6949" s="152"/>
      <c r="T6949" s="153"/>
      <c r="X6949" s="69" t="str">
        <f t="shared" si="220"/>
        <v/>
      </c>
      <c r="Y6949" s="69" t="str">
        <f t="shared" si="221"/>
        <v/>
      </c>
    </row>
    <row r="6950" spans="8:25" x14ac:dyDescent="0.25">
      <c r="H6950" s="155"/>
      <c r="I6950" s="151"/>
      <c r="J6950" s="152"/>
      <c r="K6950" s="153"/>
      <c r="L6950" s="153"/>
      <c r="M6950" s="153"/>
      <c r="N6950" s="153"/>
      <c r="O6950" s="153"/>
      <c r="P6950" s="153"/>
      <c r="Q6950" s="153"/>
      <c r="R6950" s="153"/>
      <c r="S6950" s="152"/>
      <c r="T6950" s="153"/>
      <c r="X6950" s="69" t="str">
        <f t="shared" si="220"/>
        <v/>
      </c>
      <c r="Y6950" s="69" t="str">
        <f t="shared" si="221"/>
        <v/>
      </c>
    </row>
    <row r="6951" spans="8:25" x14ac:dyDescent="0.25">
      <c r="H6951" s="155"/>
      <c r="I6951" s="151"/>
      <c r="J6951" s="152"/>
      <c r="K6951" s="153"/>
      <c r="L6951" s="153"/>
      <c r="M6951" s="153"/>
      <c r="N6951" s="153"/>
      <c r="O6951" s="153"/>
      <c r="P6951" s="153"/>
      <c r="Q6951" s="153"/>
      <c r="R6951" s="153"/>
      <c r="S6951" s="152"/>
      <c r="T6951" s="153"/>
      <c r="X6951" s="69" t="str">
        <f t="shared" si="220"/>
        <v/>
      </c>
      <c r="Y6951" s="69" t="str">
        <f t="shared" si="221"/>
        <v/>
      </c>
    </row>
    <row r="6952" spans="8:25" x14ac:dyDescent="0.25">
      <c r="H6952" s="155"/>
      <c r="I6952" s="151"/>
      <c r="J6952" s="152"/>
      <c r="K6952" s="153"/>
      <c r="L6952" s="153"/>
      <c r="M6952" s="153"/>
      <c r="N6952" s="153"/>
      <c r="O6952" s="153"/>
      <c r="P6952" s="153"/>
      <c r="Q6952" s="153"/>
      <c r="R6952" s="153"/>
      <c r="S6952" s="152"/>
      <c r="T6952" s="153"/>
      <c r="X6952" s="69" t="str">
        <f t="shared" si="220"/>
        <v/>
      </c>
      <c r="Y6952" s="69" t="str">
        <f t="shared" si="221"/>
        <v/>
      </c>
    </row>
    <row r="6953" spans="8:25" x14ac:dyDescent="0.25">
      <c r="H6953" s="155"/>
      <c r="I6953" s="151"/>
      <c r="J6953" s="152"/>
      <c r="K6953" s="153"/>
      <c r="L6953" s="153"/>
      <c r="M6953" s="153"/>
      <c r="N6953" s="153"/>
      <c r="O6953" s="153"/>
      <c r="P6953" s="153"/>
      <c r="Q6953" s="153"/>
      <c r="R6953" s="153"/>
      <c r="S6953" s="152"/>
      <c r="T6953" s="153"/>
      <c r="X6953" s="69" t="str">
        <f t="shared" si="220"/>
        <v/>
      </c>
      <c r="Y6953" s="69" t="str">
        <f t="shared" si="221"/>
        <v/>
      </c>
    </row>
    <row r="6954" spans="8:25" x14ac:dyDescent="0.25">
      <c r="H6954" s="155"/>
      <c r="I6954" s="151"/>
      <c r="J6954" s="152"/>
      <c r="K6954" s="153"/>
      <c r="L6954" s="153"/>
      <c r="M6954" s="153"/>
      <c r="N6954" s="153"/>
      <c r="O6954" s="153"/>
      <c r="P6954" s="153"/>
      <c r="Q6954" s="153"/>
      <c r="R6954" s="153"/>
      <c r="S6954" s="152"/>
      <c r="T6954" s="153"/>
      <c r="X6954" s="69" t="str">
        <f t="shared" si="220"/>
        <v/>
      </c>
      <c r="Y6954" s="69" t="str">
        <f t="shared" si="221"/>
        <v/>
      </c>
    </row>
    <row r="6955" spans="8:25" x14ac:dyDescent="0.25">
      <c r="H6955" s="155"/>
      <c r="I6955" s="151"/>
      <c r="J6955" s="152"/>
      <c r="K6955" s="153"/>
      <c r="L6955" s="153"/>
      <c r="M6955" s="153"/>
      <c r="N6955" s="153"/>
      <c r="O6955" s="153"/>
      <c r="P6955" s="153"/>
      <c r="Q6955" s="153"/>
      <c r="R6955" s="153"/>
      <c r="S6955" s="152"/>
      <c r="T6955" s="153"/>
      <c r="X6955" s="69" t="str">
        <f t="shared" si="220"/>
        <v/>
      </c>
      <c r="Y6955" s="69" t="str">
        <f t="shared" si="221"/>
        <v/>
      </c>
    </row>
    <row r="6956" spans="8:25" x14ac:dyDescent="0.25">
      <c r="H6956" s="155"/>
      <c r="I6956" s="151"/>
      <c r="J6956" s="152"/>
      <c r="K6956" s="153"/>
      <c r="L6956" s="153"/>
      <c r="M6956" s="153"/>
      <c r="N6956" s="153"/>
      <c r="O6956" s="153"/>
      <c r="P6956" s="153"/>
      <c r="Q6956" s="153"/>
      <c r="R6956" s="153"/>
      <c r="S6956" s="152"/>
      <c r="T6956" s="153"/>
      <c r="X6956" s="69" t="str">
        <f t="shared" si="220"/>
        <v/>
      </c>
      <c r="Y6956" s="69" t="str">
        <f t="shared" si="221"/>
        <v/>
      </c>
    </row>
    <row r="6957" spans="8:25" x14ac:dyDescent="0.25">
      <c r="H6957" s="155"/>
      <c r="I6957" s="151"/>
      <c r="J6957" s="152"/>
      <c r="K6957" s="153"/>
      <c r="L6957" s="153"/>
      <c r="M6957" s="153"/>
      <c r="N6957" s="153"/>
      <c r="O6957" s="153"/>
      <c r="P6957" s="153"/>
      <c r="Q6957" s="153"/>
      <c r="R6957" s="153"/>
      <c r="S6957" s="152"/>
      <c r="T6957" s="153"/>
      <c r="X6957" s="69" t="str">
        <f t="shared" si="220"/>
        <v/>
      </c>
      <c r="Y6957" s="69" t="str">
        <f t="shared" si="221"/>
        <v/>
      </c>
    </row>
    <row r="6958" spans="8:25" x14ac:dyDescent="0.25">
      <c r="H6958" s="155"/>
      <c r="I6958" s="151"/>
      <c r="J6958" s="152"/>
      <c r="K6958" s="153"/>
      <c r="L6958" s="153"/>
      <c r="M6958" s="153"/>
      <c r="N6958" s="153"/>
      <c r="O6958" s="153"/>
      <c r="P6958" s="153"/>
      <c r="Q6958" s="153"/>
      <c r="R6958" s="153"/>
      <c r="S6958" s="152"/>
      <c r="T6958" s="153"/>
      <c r="X6958" s="69" t="str">
        <f t="shared" si="220"/>
        <v/>
      </c>
      <c r="Y6958" s="69" t="str">
        <f t="shared" si="221"/>
        <v/>
      </c>
    </row>
    <row r="6959" spans="8:25" x14ac:dyDescent="0.25">
      <c r="H6959" s="155"/>
      <c r="I6959" s="151"/>
      <c r="J6959" s="152"/>
      <c r="K6959" s="153"/>
      <c r="L6959" s="153"/>
      <c r="M6959" s="153"/>
      <c r="N6959" s="153"/>
      <c r="O6959" s="153"/>
      <c r="P6959" s="153"/>
      <c r="Q6959" s="153"/>
      <c r="R6959" s="153"/>
      <c r="S6959" s="152"/>
      <c r="T6959" s="153"/>
      <c r="X6959" s="69" t="str">
        <f t="shared" si="220"/>
        <v/>
      </c>
      <c r="Y6959" s="69" t="str">
        <f t="shared" si="221"/>
        <v/>
      </c>
    </row>
    <row r="6960" spans="8:25" x14ac:dyDescent="0.25">
      <c r="H6960" s="155"/>
      <c r="I6960" s="151"/>
      <c r="J6960" s="152"/>
      <c r="K6960" s="153"/>
      <c r="L6960" s="153"/>
      <c r="M6960" s="153"/>
      <c r="N6960" s="153"/>
      <c r="O6960" s="153"/>
      <c r="P6960" s="153"/>
      <c r="Q6960" s="153"/>
      <c r="R6960" s="153"/>
      <c r="S6960" s="152"/>
      <c r="T6960" s="153"/>
      <c r="X6960" s="69" t="str">
        <f t="shared" si="220"/>
        <v/>
      </c>
      <c r="Y6960" s="69" t="str">
        <f t="shared" si="221"/>
        <v/>
      </c>
    </row>
    <row r="6961" spans="8:25" x14ac:dyDescent="0.25">
      <c r="H6961" s="155"/>
      <c r="I6961" s="151"/>
      <c r="J6961" s="152"/>
      <c r="K6961" s="153"/>
      <c r="L6961" s="153"/>
      <c r="M6961" s="153"/>
      <c r="N6961" s="153"/>
      <c r="O6961" s="153"/>
      <c r="P6961" s="153"/>
      <c r="Q6961" s="153"/>
      <c r="R6961" s="153"/>
      <c r="S6961" s="152"/>
      <c r="T6961" s="153"/>
      <c r="X6961" s="69" t="str">
        <f t="shared" si="220"/>
        <v/>
      </c>
      <c r="Y6961" s="69" t="str">
        <f t="shared" si="221"/>
        <v/>
      </c>
    </row>
    <row r="6962" spans="8:25" x14ac:dyDescent="0.25">
      <c r="H6962" s="155"/>
      <c r="I6962" s="151"/>
      <c r="J6962" s="152"/>
      <c r="K6962" s="153"/>
      <c r="L6962" s="153"/>
      <c r="M6962" s="153"/>
      <c r="N6962" s="153"/>
      <c r="O6962" s="153"/>
      <c r="P6962" s="153"/>
      <c r="Q6962" s="153"/>
      <c r="R6962" s="153"/>
      <c r="S6962" s="152"/>
      <c r="T6962" s="153"/>
      <c r="X6962" s="69" t="str">
        <f t="shared" si="220"/>
        <v/>
      </c>
      <c r="Y6962" s="69" t="str">
        <f t="shared" si="221"/>
        <v/>
      </c>
    </row>
    <row r="6963" spans="8:25" x14ac:dyDescent="0.25">
      <c r="H6963" s="155"/>
      <c r="I6963" s="151"/>
      <c r="J6963" s="152"/>
      <c r="K6963" s="153"/>
      <c r="L6963" s="153"/>
      <c r="M6963" s="153"/>
      <c r="N6963" s="153"/>
      <c r="O6963" s="153"/>
      <c r="P6963" s="153"/>
      <c r="Q6963" s="153"/>
      <c r="R6963" s="153"/>
      <c r="S6963" s="152"/>
      <c r="T6963" s="153"/>
      <c r="X6963" s="69" t="str">
        <f t="shared" si="220"/>
        <v/>
      </c>
      <c r="Y6963" s="69" t="str">
        <f t="shared" si="221"/>
        <v/>
      </c>
    </row>
    <row r="6964" spans="8:25" x14ac:dyDescent="0.25">
      <c r="H6964" s="155"/>
      <c r="I6964" s="151"/>
      <c r="J6964" s="152"/>
      <c r="K6964" s="153"/>
      <c r="L6964" s="153"/>
      <c r="M6964" s="153"/>
      <c r="N6964" s="153"/>
      <c r="O6964" s="153"/>
      <c r="P6964" s="153"/>
      <c r="Q6964" s="153"/>
      <c r="R6964" s="153"/>
      <c r="S6964" s="152"/>
      <c r="T6964" s="153"/>
      <c r="X6964" s="69" t="str">
        <f t="shared" si="220"/>
        <v/>
      </c>
      <c r="Y6964" s="69" t="str">
        <f t="shared" si="221"/>
        <v/>
      </c>
    </row>
    <row r="6965" spans="8:25" x14ac:dyDescent="0.25">
      <c r="H6965" s="155"/>
      <c r="I6965" s="151"/>
      <c r="J6965" s="152"/>
      <c r="K6965" s="153"/>
      <c r="L6965" s="153"/>
      <c r="M6965" s="153"/>
      <c r="N6965" s="153"/>
      <c r="O6965" s="153"/>
      <c r="P6965" s="153"/>
      <c r="Q6965" s="153"/>
      <c r="R6965" s="153"/>
      <c r="S6965" s="152"/>
      <c r="T6965" s="153"/>
      <c r="X6965" s="69" t="str">
        <f t="shared" si="220"/>
        <v/>
      </c>
      <c r="Y6965" s="69" t="str">
        <f t="shared" si="221"/>
        <v/>
      </c>
    </row>
    <row r="6966" spans="8:25" x14ac:dyDescent="0.25">
      <c r="H6966" s="155"/>
      <c r="I6966" s="151"/>
      <c r="J6966" s="152"/>
      <c r="K6966" s="153"/>
      <c r="L6966" s="153"/>
      <c r="M6966" s="153"/>
      <c r="N6966" s="153"/>
      <c r="O6966" s="153"/>
      <c r="P6966" s="153"/>
      <c r="Q6966" s="153"/>
      <c r="R6966" s="153"/>
      <c r="S6966" s="152"/>
      <c r="T6966" s="153"/>
      <c r="X6966" s="69" t="str">
        <f t="shared" si="220"/>
        <v/>
      </c>
      <c r="Y6966" s="69" t="str">
        <f t="shared" si="221"/>
        <v/>
      </c>
    </row>
    <row r="6967" spans="8:25" x14ac:dyDescent="0.25">
      <c r="H6967" s="155"/>
      <c r="I6967" s="151"/>
      <c r="J6967" s="152"/>
      <c r="K6967" s="153"/>
      <c r="L6967" s="153"/>
      <c r="M6967" s="153"/>
      <c r="N6967" s="153"/>
      <c r="O6967" s="153"/>
      <c r="P6967" s="153"/>
      <c r="Q6967" s="153"/>
      <c r="R6967" s="153"/>
      <c r="S6967" s="152"/>
      <c r="T6967" s="153"/>
      <c r="X6967" s="69" t="str">
        <f t="shared" si="220"/>
        <v/>
      </c>
      <c r="Y6967" s="69" t="str">
        <f t="shared" si="221"/>
        <v/>
      </c>
    </row>
    <row r="6968" spans="8:25" x14ac:dyDescent="0.25">
      <c r="H6968" s="155"/>
      <c r="I6968" s="151"/>
      <c r="J6968" s="152"/>
      <c r="K6968" s="153"/>
      <c r="L6968" s="153"/>
      <c r="M6968" s="153"/>
      <c r="N6968" s="153"/>
      <c r="O6968" s="153"/>
      <c r="P6968" s="153"/>
      <c r="Q6968" s="153"/>
      <c r="R6968" s="153"/>
      <c r="S6968" s="152"/>
      <c r="T6968" s="153"/>
      <c r="X6968" s="69" t="str">
        <f t="shared" si="220"/>
        <v/>
      </c>
      <c r="Y6968" s="69" t="str">
        <f t="shared" si="221"/>
        <v/>
      </c>
    </row>
    <row r="6969" spans="8:25" x14ac:dyDescent="0.25">
      <c r="H6969" s="155"/>
      <c r="I6969" s="151"/>
      <c r="J6969" s="152"/>
      <c r="K6969" s="153"/>
      <c r="L6969" s="153"/>
      <c r="M6969" s="153"/>
      <c r="N6969" s="153"/>
      <c r="O6969" s="153"/>
      <c r="P6969" s="153"/>
      <c r="Q6969" s="153"/>
      <c r="R6969" s="153"/>
      <c r="S6969" s="152"/>
      <c r="T6969" s="153"/>
      <c r="X6969" s="69" t="str">
        <f t="shared" si="220"/>
        <v/>
      </c>
      <c r="Y6969" s="69" t="str">
        <f t="shared" si="221"/>
        <v/>
      </c>
    </row>
    <row r="6970" spans="8:25" x14ac:dyDescent="0.25">
      <c r="H6970" s="155"/>
      <c r="I6970" s="151"/>
      <c r="J6970" s="152"/>
      <c r="K6970" s="153"/>
      <c r="L6970" s="153"/>
      <c r="M6970" s="153"/>
      <c r="N6970" s="153"/>
      <c r="O6970" s="153"/>
      <c r="P6970" s="153"/>
      <c r="Q6970" s="153"/>
      <c r="R6970" s="153"/>
      <c r="S6970" s="152"/>
      <c r="T6970" s="153"/>
      <c r="X6970" s="69" t="str">
        <f t="shared" si="220"/>
        <v/>
      </c>
      <c r="Y6970" s="69" t="str">
        <f t="shared" si="221"/>
        <v/>
      </c>
    </row>
    <row r="6971" spans="8:25" x14ac:dyDescent="0.25">
      <c r="H6971" s="155"/>
      <c r="I6971" s="151"/>
      <c r="J6971" s="152"/>
      <c r="K6971" s="153"/>
      <c r="L6971" s="153"/>
      <c r="M6971" s="153"/>
      <c r="N6971" s="153"/>
      <c r="O6971" s="153"/>
      <c r="P6971" s="153"/>
      <c r="Q6971" s="153"/>
      <c r="R6971" s="153"/>
      <c r="S6971" s="152"/>
      <c r="T6971" s="153"/>
      <c r="X6971" s="69" t="str">
        <f t="shared" si="220"/>
        <v/>
      </c>
      <c r="Y6971" s="69" t="str">
        <f t="shared" si="221"/>
        <v/>
      </c>
    </row>
    <row r="6972" spans="8:25" x14ac:dyDescent="0.25">
      <c r="H6972" s="155"/>
      <c r="I6972" s="151"/>
      <c r="J6972" s="152"/>
      <c r="K6972" s="153"/>
      <c r="L6972" s="153"/>
      <c r="M6972" s="153"/>
      <c r="N6972" s="153"/>
      <c r="O6972" s="153"/>
      <c r="P6972" s="153"/>
      <c r="Q6972" s="153"/>
      <c r="R6972" s="153"/>
      <c r="S6972" s="152"/>
      <c r="T6972" s="153"/>
      <c r="X6972" s="69" t="str">
        <f t="shared" si="220"/>
        <v/>
      </c>
      <c r="Y6972" s="69" t="str">
        <f t="shared" si="221"/>
        <v/>
      </c>
    </row>
    <row r="6973" spans="8:25" x14ac:dyDescent="0.25">
      <c r="H6973" s="155"/>
      <c r="I6973" s="151"/>
      <c r="J6973" s="152"/>
      <c r="K6973" s="153"/>
      <c r="L6973" s="153"/>
      <c r="M6973" s="153"/>
      <c r="N6973" s="153"/>
      <c r="O6973" s="153"/>
      <c r="P6973" s="153"/>
      <c r="Q6973" s="153"/>
      <c r="R6973" s="153"/>
      <c r="S6973" s="152"/>
      <c r="T6973" s="153"/>
      <c r="X6973" s="69" t="str">
        <f t="shared" si="220"/>
        <v/>
      </c>
      <c r="Y6973" s="69" t="str">
        <f t="shared" si="221"/>
        <v/>
      </c>
    </row>
    <row r="6974" spans="8:25" x14ac:dyDescent="0.25">
      <c r="H6974" s="155"/>
      <c r="I6974" s="151"/>
      <c r="J6974" s="152"/>
      <c r="K6974" s="153"/>
      <c r="L6974" s="153"/>
      <c r="M6974" s="153"/>
      <c r="N6974" s="153"/>
      <c r="O6974" s="153"/>
      <c r="P6974" s="153"/>
      <c r="Q6974" s="153"/>
      <c r="R6974" s="153"/>
      <c r="S6974" s="152"/>
      <c r="T6974" s="153"/>
      <c r="X6974" s="69" t="str">
        <f t="shared" si="220"/>
        <v/>
      </c>
      <c r="Y6974" s="69" t="str">
        <f t="shared" si="221"/>
        <v/>
      </c>
    </row>
    <row r="6975" spans="8:25" x14ac:dyDescent="0.25">
      <c r="H6975" s="155"/>
      <c r="I6975" s="151"/>
      <c r="J6975" s="152"/>
      <c r="K6975" s="153"/>
      <c r="L6975" s="153"/>
      <c r="M6975" s="153"/>
      <c r="N6975" s="153"/>
      <c r="O6975" s="153"/>
      <c r="P6975" s="153"/>
      <c r="Q6975" s="153"/>
      <c r="R6975" s="153"/>
      <c r="S6975" s="152"/>
      <c r="T6975" s="153"/>
      <c r="X6975" s="69" t="str">
        <f t="shared" si="220"/>
        <v/>
      </c>
      <c r="Y6975" s="69" t="str">
        <f t="shared" si="221"/>
        <v/>
      </c>
    </row>
    <row r="6976" spans="8:25" x14ac:dyDescent="0.25">
      <c r="H6976" s="155"/>
      <c r="I6976" s="151"/>
      <c r="J6976" s="152"/>
      <c r="K6976" s="153"/>
      <c r="L6976" s="153"/>
      <c r="M6976" s="153"/>
      <c r="N6976" s="153"/>
      <c r="O6976" s="153"/>
      <c r="P6976" s="153"/>
      <c r="Q6976" s="153"/>
      <c r="R6976" s="153"/>
      <c r="S6976" s="152"/>
      <c r="T6976" s="153"/>
      <c r="X6976" s="69" t="str">
        <f t="shared" si="220"/>
        <v/>
      </c>
      <c r="Y6976" s="69" t="str">
        <f t="shared" si="221"/>
        <v/>
      </c>
    </row>
    <row r="6977" spans="8:25" x14ac:dyDescent="0.25">
      <c r="H6977" s="155"/>
      <c r="I6977" s="151"/>
      <c r="J6977" s="152"/>
      <c r="K6977" s="153"/>
      <c r="L6977" s="153"/>
      <c r="M6977" s="153"/>
      <c r="N6977" s="153"/>
      <c r="O6977" s="153"/>
      <c r="P6977" s="153"/>
      <c r="Q6977" s="153"/>
      <c r="R6977" s="153"/>
      <c r="S6977" s="152"/>
      <c r="T6977" s="153"/>
      <c r="X6977" s="69" t="str">
        <f t="shared" si="220"/>
        <v/>
      </c>
      <c r="Y6977" s="69" t="str">
        <f t="shared" si="221"/>
        <v/>
      </c>
    </row>
    <row r="6978" spans="8:25" x14ac:dyDescent="0.25">
      <c r="H6978" s="155"/>
      <c r="I6978" s="151"/>
      <c r="J6978" s="152"/>
      <c r="K6978" s="153"/>
      <c r="L6978" s="153"/>
      <c r="M6978" s="153"/>
      <c r="N6978" s="153"/>
      <c r="O6978" s="153"/>
      <c r="P6978" s="153"/>
      <c r="Q6978" s="153"/>
      <c r="R6978" s="153"/>
      <c r="S6978" s="152"/>
      <c r="T6978" s="153"/>
      <c r="X6978" s="69" t="str">
        <f t="shared" ref="X6978:X7041" si="222">IF(W6978&lt;&gt;"",W6978-I6978,"")</f>
        <v/>
      </c>
      <c r="Y6978" s="69" t="str">
        <f t="shared" si="221"/>
        <v/>
      </c>
    </row>
    <row r="6979" spans="8:25" x14ac:dyDescent="0.25">
      <c r="H6979" s="155"/>
      <c r="I6979" s="151"/>
      <c r="J6979" s="152"/>
      <c r="K6979" s="153"/>
      <c r="L6979" s="153"/>
      <c r="M6979" s="153"/>
      <c r="N6979" s="153"/>
      <c r="O6979" s="153"/>
      <c r="P6979" s="153"/>
      <c r="Q6979" s="153"/>
      <c r="R6979" s="153"/>
      <c r="S6979" s="152"/>
      <c r="T6979" s="153"/>
      <c r="X6979" s="69" t="str">
        <f t="shared" si="222"/>
        <v/>
      </c>
      <c r="Y6979" s="69" t="str">
        <f t="shared" ref="Y6979:Y7042" si="223">IF(X6979&lt;&gt;"",IF(X6979&lt;365,"&lt; 1 year",IF(X6979&lt;730,"1-2",IF(X6979&lt;1095,"2-3",IF(X6979&lt;1460,"3-4",IF(X6979&lt;1825,"4-5","5+"))))),"")</f>
        <v/>
      </c>
    </row>
    <row r="6980" spans="8:25" x14ac:dyDescent="0.25">
      <c r="H6980" s="155"/>
      <c r="I6980" s="151"/>
      <c r="J6980" s="152"/>
      <c r="K6980" s="153"/>
      <c r="L6980" s="153"/>
      <c r="M6980" s="153"/>
      <c r="N6980" s="153"/>
      <c r="O6980" s="153"/>
      <c r="P6980" s="153"/>
      <c r="Q6980" s="153"/>
      <c r="R6980" s="153"/>
      <c r="S6980" s="152"/>
      <c r="T6980" s="153"/>
      <c r="X6980" s="69" t="str">
        <f t="shared" si="222"/>
        <v/>
      </c>
      <c r="Y6980" s="69" t="str">
        <f t="shared" si="223"/>
        <v/>
      </c>
    </row>
    <row r="6981" spans="8:25" x14ac:dyDescent="0.25">
      <c r="H6981" s="155"/>
      <c r="I6981" s="151"/>
      <c r="J6981" s="152"/>
      <c r="K6981" s="153"/>
      <c r="L6981" s="153"/>
      <c r="M6981" s="153"/>
      <c r="N6981" s="153"/>
      <c r="O6981" s="153"/>
      <c r="P6981" s="153"/>
      <c r="Q6981" s="153"/>
      <c r="R6981" s="153"/>
      <c r="S6981" s="152"/>
      <c r="T6981" s="153"/>
      <c r="X6981" s="69" t="str">
        <f t="shared" si="222"/>
        <v/>
      </c>
      <c r="Y6981" s="69" t="str">
        <f t="shared" si="223"/>
        <v/>
      </c>
    </row>
    <row r="6982" spans="8:25" x14ac:dyDescent="0.25">
      <c r="H6982" s="155"/>
      <c r="I6982" s="151"/>
      <c r="J6982" s="152"/>
      <c r="K6982" s="153"/>
      <c r="L6982" s="153"/>
      <c r="M6982" s="153"/>
      <c r="N6982" s="153"/>
      <c r="O6982" s="153"/>
      <c r="P6982" s="153"/>
      <c r="Q6982" s="153"/>
      <c r="R6982" s="153"/>
      <c r="S6982" s="152"/>
      <c r="T6982" s="153"/>
      <c r="X6982" s="69" t="str">
        <f t="shared" si="222"/>
        <v/>
      </c>
      <c r="Y6982" s="69" t="str">
        <f t="shared" si="223"/>
        <v/>
      </c>
    </row>
    <row r="6983" spans="8:25" x14ac:dyDescent="0.25">
      <c r="H6983" s="155"/>
      <c r="I6983" s="151"/>
      <c r="J6983" s="152"/>
      <c r="K6983" s="153"/>
      <c r="L6983" s="153"/>
      <c r="M6983" s="153"/>
      <c r="N6983" s="153"/>
      <c r="O6983" s="153"/>
      <c r="P6983" s="153"/>
      <c r="Q6983" s="153"/>
      <c r="R6983" s="153"/>
      <c r="S6983" s="152"/>
      <c r="T6983" s="153"/>
      <c r="X6983" s="69" t="str">
        <f t="shared" si="222"/>
        <v/>
      </c>
      <c r="Y6983" s="69" t="str">
        <f t="shared" si="223"/>
        <v/>
      </c>
    </row>
    <row r="6984" spans="8:25" x14ac:dyDescent="0.25">
      <c r="H6984" s="155"/>
      <c r="I6984" s="151"/>
      <c r="J6984" s="152"/>
      <c r="K6984" s="153"/>
      <c r="L6984" s="153"/>
      <c r="M6984" s="153"/>
      <c r="N6984" s="153"/>
      <c r="O6984" s="153"/>
      <c r="P6984" s="153"/>
      <c r="Q6984" s="153"/>
      <c r="R6984" s="153"/>
      <c r="S6984" s="152"/>
      <c r="T6984" s="153"/>
      <c r="X6984" s="69" t="str">
        <f t="shared" si="222"/>
        <v/>
      </c>
      <c r="Y6984" s="69" t="str">
        <f t="shared" si="223"/>
        <v/>
      </c>
    </row>
    <row r="6985" spans="8:25" x14ac:dyDescent="0.25">
      <c r="H6985" s="155"/>
      <c r="I6985" s="151"/>
      <c r="J6985" s="152"/>
      <c r="K6985" s="153"/>
      <c r="L6985" s="153"/>
      <c r="M6985" s="153"/>
      <c r="N6985" s="153"/>
      <c r="O6985" s="153"/>
      <c r="P6985" s="153"/>
      <c r="Q6985" s="153"/>
      <c r="R6985" s="153"/>
      <c r="S6985" s="152"/>
      <c r="T6985" s="153"/>
      <c r="X6985" s="69" t="str">
        <f t="shared" si="222"/>
        <v/>
      </c>
      <c r="Y6985" s="69" t="str">
        <f t="shared" si="223"/>
        <v/>
      </c>
    </row>
    <row r="6986" spans="8:25" x14ac:dyDescent="0.25">
      <c r="H6986" s="155"/>
      <c r="I6986" s="151"/>
      <c r="J6986" s="152"/>
      <c r="K6986" s="153"/>
      <c r="L6986" s="153"/>
      <c r="M6986" s="153"/>
      <c r="N6986" s="153"/>
      <c r="O6986" s="153"/>
      <c r="P6986" s="153"/>
      <c r="Q6986" s="153"/>
      <c r="R6986" s="153"/>
      <c r="S6986" s="152"/>
      <c r="T6986" s="153"/>
      <c r="X6986" s="69" t="str">
        <f t="shared" si="222"/>
        <v/>
      </c>
      <c r="Y6986" s="69" t="str">
        <f t="shared" si="223"/>
        <v/>
      </c>
    </row>
    <row r="6987" spans="8:25" x14ac:dyDescent="0.25">
      <c r="H6987" s="155"/>
      <c r="I6987" s="151"/>
      <c r="J6987" s="152"/>
      <c r="K6987" s="153"/>
      <c r="L6987" s="153"/>
      <c r="M6987" s="153"/>
      <c r="N6987" s="153"/>
      <c r="O6987" s="153"/>
      <c r="P6987" s="153"/>
      <c r="Q6987" s="153"/>
      <c r="R6987" s="153"/>
      <c r="S6987" s="152"/>
      <c r="T6987" s="153"/>
      <c r="X6987" s="69" t="str">
        <f t="shared" si="222"/>
        <v/>
      </c>
      <c r="Y6987" s="69" t="str">
        <f t="shared" si="223"/>
        <v/>
      </c>
    </row>
    <row r="6988" spans="8:25" x14ac:dyDescent="0.25">
      <c r="H6988" s="155"/>
      <c r="I6988" s="151"/>
      <c r="J6988" s="152"/>
      <c r="K6988" s="153"/>
      <c r="L6988" s="153"/>
      <c r="M6988" s="153"/>
      <c r="N6988" s="153"/>
      <c r="O6988" s="153"/>
      <c r="P6988" s="153"/>
      <c r="Q6988" s="153"/>
      <c r="R6988" s="153"/>
      <c r="S6988" s="152"/>
      <c r="T6988" s="153"/>
      <c r="X6988" s="69" t="str">
        <f t="shared" si="222"/>
        <v/>
      </c>
      <c r="Y6988" s="69" t="str">
        <f t="shared" si="223"/>
        <v/>
      </c>
    </row>
    <row r="6989" spans="8:25" x14ac:dyDescent="0.25">
      <c r="H6989" s="155"/>
      <c r="I6989" s="151"/>
      <c r="J6989" s="152"/>
      <c r="K6989" s="153"/>
      <c r="L6989" s="153"/>
      <c r="M6989" s="153"/>
      <c r="N6989" s="153"/>
      <c r="O6989" s="153"/>
      <c r="P6989" s="153"/>
      <c r="Q6989" s="153"/>
      <c r="R6989" s="153"/>
      <c r="S6989" s="152"/>
      <c r="T6989" s="153"/>
      <c r="X6989" s="69" t="str">
        <f t="shared" si="222"/>
        <v/>
      </c>
      <c r="Y6989" s="69" t="str">
        <f t="shared" si="223"/>
        <v/>
      </c>
    </row>
    <row r="6990" spans="8:25" x14ac:dyDescent="0.25">
      <c r="H6990" s="155"/>
      <c r="I6990" s="151"/>
      <c r="J6990" s="152"/>
      <c r="K6990" s="153"/>
      <c r="L6990" s="153"/>
      <c r="M6990" s="153"/>
      <c r="N6990" s="153"/>
      <c r="O6990" s="153"/>
      <c r="P6990" s="153"/>
      <c r="Q6990" s="153"/>
      <c r="R6990" s="153"/>
      <c r="S6990" s="152"/>
      <c r="T6990" s="153"/>
      <c r="X6990" s="69" t="str">
        <f t="shared" si="222"/>
        <v/>
      </c>
      <c r="Y6990" s="69" t="str">
        <f t="shared" si="223"/>
        <v/>
      </c>
    </row>
    <row r="6991" spans="8:25" x14ac:dyDescent="0.25">
      <c r="H6991" s="155"/>
      <c r="I6991" s="151"/>
      <c r="J6991" s="152"/>
      <c r="K6991" s="153"/>
      <c r="L6991" s="153"/>
      <c r="M6991" s="153"/>
      <c r="N6991" s="153"/>
      <c r="O6991" s="153"/>
      <c r="P6991" s="153"/>
      <c r="Q6991" s="153"/>
      <c r="R6991" s="153"/>
      <c r="S6991" s="152"/>
      <c r="T6991" s="153"/>
      <c r="X6991" s="69" t="str">
        <f t="shared" si="222"/>
        <v/>
      </c>
      <c r="Y6991" s="69" t="str">
        <f t="shared" si="223"/>
        <v/>
      </c>
    </row>
    <row r="6992" spans="8:25" x14ac:dyDescent="0.25">
      <c r="H6992" s="155"/>
      <c r="I6992" s="151"/>
      <c r="J6992" s="152"/>
      <c r="K6992" s="153"/>
      <c r="L6992" s="153"/>
      <c r="M6992" s="153"/>
      <c r="N6992" s="153"/>
      <c r="O6992" s="153"/>
      <c r="P6992" s="153"/>
      <c r="Q6992" s="153"/>
      <c r="R6992" s="153"/>
      <c r="S6992" s="152"/>
      <c r="T6992" s="153"/>
      <c r="X6992" s="69" t="str">
        <f t="shared" si="222"/>
        <v/>
      </c>
      <c r="Y6992" s="69" t="str">
        <f t="shared" si="223"/>
        <v/>
      </c>
    </row>
    <row r="6993" spans="8:25" x14ac:dyDescent="0.25">
      <c r="H6993" s="155"/>
      <c r="I6993" s="151"/>
      <c r="J6993" s="152"/>
      <c r="K6993" s="153"/>
      <c r="L6993" s="153"/>
      <c r="M6993" s="153"/>
      <c r="N6993" s="153"/>
      <c r="O6993" s="153"/>
      <c r="P6993" s="153"/>
      <c r="Q6993" s="153"/>
      <c r="R6993" s="153"/>
      <c r="S6993" s="152"/>
      <c r="T6993" s="153"/>
      <c r="X6993" s="69" t="str">
        <f t="shared" si="222"/>
        <v/>
      </c>
      <c r="Y6993" s="69" t="str">
        <f t="shared" si="223"/>
        <v/>
      </c>
    </row>
    <row r="6994" spans="8:25" x14ac:dyDescent="0.25">
      <c r="H6994" s="155"/>
      <c r="I6994" s="151"/>
      <c r="J6994" s="152"/>
      <c r="K6994" s="153"/>
      <c r="L6994" s="153"/>
      <c r="M6994" s="153"/>
      <c r="N6994" s="153"/>
      <c r="O6994" s="153"/>
      <c r="P6994" s="153"/>
      <c r="Q6994" s="153"/>
      <c r="R6994" s="153"/>
      <c r="S6994" s="152"/>
      <c r="T6994" s="153"/>
      <c r="X6994" s="69" t="str">
        <f t="shared" si="222"/>
        <v/>
      </c>
      <c r="Y6994" s="69" t="str">
        <f t="shared" si="223"/>
        <v/>
      </c>
    </row>
    <row r="6995" spans="8:25" x14ac:dyDescent="0.25">
      <c r="H6995" s="155"/>
      <c r="I6995" s="151"/>
      <c r="J6995" s="152"/>
      <c r="K6995" s="153"/>
      <c r="L6995" s="153"/>
      <c r="M6995" s="153"/>
      <c r="N6995" s="153"/>
      <c r="O6995" s="153"/>
      <c r="P6995" s="153"/>
      <c r="Q6995" s="153"/>
      <c r="R6995" s="153"/>
      <c r="S6995" s="152"/>
      <c r="T6995" s="153"/>
      <c r="X6995" s="69" t="str">
        <f t="shared" si="222"/>
        <v/>
      </c>
      <c r="Y6995" s="69" t="str">
        <f t="shared" si="223"/>
        <v/>
      </c>
    </row>
    <row r="6996" spans="8:25" x14ac:dyDescent="0.25">
      <c r="H6996" s="155"/>
      <c r="I6996" s="151"/>
      <c r="J6996" s="152"/>
      <c r="K6996" s="153"/>
      <c r="L6996" s="153"/>
      <c r="M6996" s="153"/>
      <c r="N6996" s="153"/>
      <c r="O6996" s="153"/>
      <c r="P6996" s="153"/>
      <c r="Q6996" s="153"/>
      <c r="R6996" s="153"/>
      <c r="S6996" s="152"/>
      <c r="T6996" s="153"/>
      <c r="X6996" s="69" t="str">
        <f t="shared" si="222"/>
        <v/>
      </c>
      <c r="Y6996" s="69" t="str">
        <f t="shared" si="223"/>
        <v/>
      </c>
    </row>
    <row r="6997" spans="8:25" x14ac:dyDescent="0.25">
      <c r="H6997" s="155"/>
      <c r="I6997" s="151"/>
      <c r="J6997" s="152"/>
      <c r="K6997" s="153"/>
      <c r="L6997" s="153"/>
      <c r="M6997" s="153"/>
      <c r="N6997" s="153"/>
      <c r="O6997" s="153"/>
      <c r="P6997" s="153"/>
      <c r="Q6997" s="153"/>
      <c r="R6997" s="153"/>
      <c r="S6997" s="152"/>
      <c r="T6997" s="153"/>
      <c r="X6997" s="69" t="str">
        <f t="shared" si="222"/>
        <v/>
      </c>
      <c r="Y6997" s="69" t="str">
        <f t="shared" si="223"/>
        <v/>
      </c>
    </row>
    <row r="6998" spans="8:25" x14ac:dyDescent="0.25">
      <c r="H6998" s="155"/>
      <c r="I6998" s="151"/>
      <c r="J6998" s="152"/>
      <c r="K6998" s="153"/>
      <c r="L6998" s="153"/>
      <c r="M6998" s="153"/>
      <c r="N6998" s="153"/>
      <c r="O6998" s="153"/>
      <c r="P6998" s="153"/>
      <c r="Q6998" s="153"/>
      <c r="R6998" s="153"/>
      <c r="S6998" s="152"/>
      <c r="T6998" s="153"/>
      <c r="X6998" s="69" t="str">
        <f t="shared" si="222"/>
        <v/>
      </c>
      <c r="Y6998" s="69" t="str">
        <f t="shared" si="223"/>
        <v/>
      </c>
    </row>
    <row r="6999" spans="8:25" x14ac:dyDescent="0.25">
      <c r="H6999" s="155"/>
      <c r="I6999" s="151"/>
      <c r="J6999" s="152"/>
      <c r="K6999" s="153"/>
      <c r="L6999" s="153"/>
      <c r="M6999" s="153"/>
      <c r="N6999" s="153"/>
      <c r="O6999" s="153"/>
      <c r="P6999" s="153"/>
      <c r="Q6999" s="153"/>
      <c r="R6999" s="153"/>
      <c r="S6999" s="152"/>
      <c r="T6999" s="153"/>
      <c r="X6999" s="69" t="str">
        <f t="shared" si="222"/>
        <v/>
      </c>
      <c r="Y6999" s="69" t="str">
        <f t="shared" si="223"/>
        <v/>
      </c>
    </row>
    <row r="7000" spans="8:25" x14ac:dyDescent="0.25">
      <c r="H7000" s="155"/>
      <c r="I7000" s="151"/>
      <c r="J7000" s="152"/>
      <c r="K7000" s="153"/>
      <c r="L7000" s="153"/>
      <c r="M7000" s="153"/>
      <c r="N7000" s="153"/>
      <c r="O7000" s="153"/>
      <c r="P7000" s="153"/>
      <c r="Q7000" s="153"/>
      <c r="R7000" s="153"/>
      <c r="S7000" s="152"/>
      <c r="T7000" s="153"/>
      <c r="X7000" s="69" t="str">
        <f t="shared" si="222"/>
        <v/>
      </c>
      <c r="Y7000" s="69" t="str">
        <f t="shared" si="223"/>
        <v/>
      </c>
    </row>
    <row r="7001" spans="8:25" x14ac:dyDescent="0.25">
      <c r="H7001" s="155"/>
      <c r="I7001" s="151"/>
      <c r="J7001" s="152"/>
      <c r="K7001" s="153"/>
      <c r="L7001" s="153"/>
      <c r="M7001" s="153"/>
      <c r="N7001" s="153"/>
      <c r="O7001" s="153"/>
      <c r="P7001" s="153"/>
      <c r="Q7001" s="153"/>
      <c r="R7001" s="153"/>
      <c r="S7001" s="152"/>
      <c r="T7001" s="153"/>
      <c r="X7001" s="69" t="str">
        <f t="shared" si="222"/>
        <v/>
      </c>
      <c r="Y7001" s="69" t="str">
        <f t="shared" si="223"/>
        <v/>
      </c>
    </row>
    <row r="7002" spans="8:25" x14ac:dyDescent="0.25">
      <c r="H7002" s="155"/>
      <c r="I7002" s="151"/>
      <c r="J7002" s="152"/>
      <c r="K7002" s="153"/>
      <c r="L7002" s="153"/>
      <c r="M7002" s="153"/>
      <c r="N7002" s="153"/>
      <c r="O7002" s="153"/>
      <c r="P7002" s="153"/>
      <c r="Q7002" s="153"/>
      <c r="R7002" s="153"/>
      <c r="S7002" s="152"/>
      <c r="T7002" s="153"/>
      <c r="X7002" s="69" t="str">
        <f t="shared" si="222"/>
        <v/>
      </c>
      <c r="Y7002" s="69" t="str">
        <f t="shared" si="223"/>
        <v/>
      </c>
    </row>
    <row r="7003" spans="8:25" x14ac:dyDescent="0.25">
      <c r="H7003" s="155"/>
      <c r="I7003" s="151"/>
      <c r="J7003" s="152"/>
      <c r="K7003" s="153"/>
      <c r="L7003" s="153"/>
      <c r="M7003" s="153"/>
      <c r="N7003" s="153"/>
      <c r="O7003" s="153"/>
      <c r="P7003" s="153"/>
      <c r="Q7003" s="153"/>
      <c r="R7003" s="153"/>
      <c r="S7003" s="152"/>
      <c r="T7003" s="153"/>
      <c r="X7003" s="69" t="str">
        <f t="shared" si="222"/>
        <v/>
      </c>
      <c r="Y7003" s="69" t="str">
        <f t="shared" si="223"/>
        <v/>
      </c>
    </row>
    <row r="7004" spans="8:25" x14ac:dyDescent="0.25">
      <c r="H7004" s="155"/>
      <c r="I7004" s="151"/>
      <c r="J7004" s="152"/>
      <c r="K7004" s="153"/>
      <c r="L7004" s="153"/>
      <c r="M7004" s="153"/>
      <c r="N7004" s="153"/>
      <c r="O7004" s="153"/>
      <c r="P7004" s="153"/>
      <c r="Q7004" s="153"/>
      <c r="R7004" s="153"/>
      <c r="S7004" s="152"/>
      <c r="T7004" s="153"/>
      <c r="X7004" s="69" t="str">
        <f t="shared" si="222"/>
        <v/>
      </c>
      <c r="Y7004" s="69" t="str">
        <f t="shared" si="223"/>
        <v/>
      </c>
    </row>
    <row r="7005" spans="8:25" x14ac:dyDescent="0.25">
      <c r="H7005" s="155"/>
      <c r="I7005" s="151"/>
      <c r="J7005" s="152"/>
      <c r="K7005" s="153"/>
      <c r="L7005" s="153"/>
      <c r="M7005" s="153"/>
      <c r="N7005" s="153"/>
      <c r="O7005" s="153"/>
      <c r="P7005" s="153"/>
      <c r="Q7005" s="153"/>
      <c r="R7005" s="153"/>
      <c r="S7005" s="152"/>
      <c r="T7005" s="153"/>
      <c r="X7005" s="69" t="str">
        <f t="shared" si="222"/>
        <v/>
      </c>
      <c r="Y7005" s="69" t="str">
        <f t="shared" si="223"/>
        <v/>
      </c>
    </row>
    <row r="7006" spans="8:25" x14ac:dyDescent="0.25">
      <c r="H7006" s="155"/>
      <c r="I7006" s="151"/>
      <c r="J7006" s="152"/>
      <c r="K7006" s="153"/>
      <c r="L7006" s="153"/>
      <c r="M7006" s="153"/>
      <c r="N7006" s="153"/>
      <c r="O7006" s="153"/>
      <c r="P7006" s="153"/>
      <c r="Q7006" s="153"/>
      <c r="R7006" s="153"/>
      <c r="S7006" s="152"/>
      <c r="T7006" s="153"/>
      <c r="X7006" s="69" t="str">
        <f t="shared" si="222"/>
        <v/>
      </c>
      <c r="Y7006" s="69" t="str">
        <f t="shared" si="223"/>
        <v/>
      </c>
    </row>
    <row r="7007" spans="8:25" x14ac:dyDescent="0.25">
      <c r="H7007" s="155"/>
      <c r="I7007" s="151"/>
      <c r="J7007" s="152"/>
      <c r="K7007" s="153"/>
      <c r="L7007" s="153"/>
      <c r="M7007" s="153"/>
      <c r="N7007" s="153"/>
      <c r="O7007" s="153"/>
      <c r="P7007" s="153"/>
      <c r="Q7007" s="153"/>
      <c r="R7007" s="153"/>
      <c r="S7007" s="152"/>
      <c r="T7007" s="153"/>
      <c r="X7007" s="69" t="str">
        <f t="shared" si="222"/>
        <v/>
      </c>
      <c r="Y7007" s="69" t="str">
        <f t="shared" si="223"/>
        <v/>
      </c>
    </row>
    <row r="7008" spans="8:25" x14ac:dyDescent="0.25">
      <c r="H7008" s="155"/>
      <c r="I7008" s="151"/>
      <c r="J7008" s="152"/>
      <c r="K7008" s="153"/>
      <c r="L7008" s="153"/>
      <c r="M7008" s="153"/>
      <c r="N7008" s="153"/>
      <c r="O7008" s="153"/>
      <c r="P7008" s="153"/>
      <c r="Q7008" s="153"/>
      <c r="R7008" s="153"/>
      <c r="S7008" s="152"/>
      <c r="T7008" s="153"/>
      <c r="X7008" s="69" t="str">
        <f t="shared" si="222"/>
        <v/>
      </c>
      <c r="Y7008" s="69" t="str">
        <f t="shared" si="223"/>
        <v/>
      </c>
    </row>
    <row r="7009" spans="8:25" x14ac:dyDescent="0.25">
      <c r="H7009" s="155"/>
      <c r="I7009" s="151"/>
      <c r="J7009" s="152"/>
      <c r="K7009" s="153"/>
      <c r="L7009" s="153"/>
      <c r="M7009" s="153"/>
      <c r="N7009" s="153"/>
      <c r="O7009" s="153"/>
      <c r="P7009" s="153"/>
      <c r="Q7009" s="153"/>
      <c r="R7009" s="153"/>
      <c r="S7009" s="152"/>
      <c r="T7009" s="153"/>
      <c r="X7009" s="69" t="str">
        <f t="shared" si="222"/>
        <v/>
      </c>
      <c r="Y7009" s="69" t="str">
        <f t="shared" si="223"/>
        <v/>
      </c>
    </row>
    <row r="7010" spans="8:25" x14ac:dyDescent="0.25">
      <c r="H7010" s="155"/>
      <c r="I7010" s="151"/>
      <c r="J7010" s="152"/>
      <c r="K7010" s="153"/>
      <c r="L7010" s="153"/>
      <c r="M7010" s="153"/>
      <c r="N7010" s="153"/>
      <c r="O7010" s="153"/>
      <c r="P7010" s="153"/>
      <c r="Q7010" s="153"/>
      <c r="R7010" s="153"/>
      <c r="S7010" s="152"/>
      <c r="T7010" s="153"/>
      <c r="X7010" s="69" t="str">
        <f t="shared" si="222"/>
        <v/>
      </c>
      <c r="Y7010" s="69" t="str">
        <f t="shared" si="223"/>
        <v/>
      </c>
    </row>
    <row r="7011" spans="8:25" x14ac:dyDescent="0.25">
      <c r="H7011" s="155"/>
      <c r="I7011" s="151"/>
      <c r="J7011" s="152"/>
      <c r="K7011" s="153"/>
      <c r="L7011" s="153"/>
      <c r="M7011" s="153"/>
      <c r="N7011" s="153"/>
      <c r="O7011" s="153"/>
      <c r="P7011" s="153"/>
      <c r="Q7011" s="153"/>
      <c r="R7011" s="153"/>
      <c r="S7011" s="152"/>
      <c r="T7011" s="153"/>
      <c r="X7011" s="69" t="str">
        <f t="shared" si="222"/>
        <v/>
      </c>
      <c r="Y7011" s="69" t="str">
        <f t="shared" si="223"/>
        <v/>
      </c>
    </row>
    <row r="7012" spans="8:25" x14ac:dyDescent="0.25">
      <c r="H7012" s="155"/>
      <c r="I7012" s="151"/>
      <c r="J7012" s="152"/>
      <c r="K7012" s="153"/>
      <c r="L7012" s="153"/>
      <c r="M7012" s="153"/>
      <c r="N7012" s="153"/>
      <c r="O7012" s="153"/>
      <c r="P7012" s="153"/>
      <c r="Q7012" s="153"/>
      <c r="R7012" s="153"/>
      <c r="S7012" s="152"/>
      <c r="T7012" s="153"/>
      <c r="X7012" s="69" t="str">
        <f t="shared" si="222"/>
        <v/>
      </c>
      <c r="Y7012" s="69" t="str">
        <f t="shared" si="223"/>
        <v/>
      </c>
    </row>
    <row r="7013" spans="8:25" x14ac:dyDescent="0.25">
      <c r="H7013" s="155"/>
      <c r="I7013" s="151"/>
      <c r="J7013" s="152"/>
      <c r="K7013" s="153"/>
      <c r="L7013" s="153"/>
      <c r="M7013" s="153"/>
      <c r="N7013" s="153"/>
      <c r="O7013" s="153"/>
      <c r="P7013" s="153"/>
      <c r="Q7013" s="153"/>
      <c r="R7013" s="153"/>
      <c r="S7013" s="152"/>
      <c r="T7013" s="153"/>
      <c r="X7013" s="69" t="str">
        <f t="shared" si="222"/>
        <v/>
      </c>
      <c r="Y7013" s="69" t="str">
        <f t="shared" si="223"/>
        <v/>
      </c>
    </row>
    <row r="7014" spans="8:25" x14ac:dyDescent="0.25">
      <c r="H7014" s="155"/>
      <c r="I7014" s="151"/>
      <c r="J7014" s="152"/>
      <c r="K7014" s="153"/>
      <c r="L7014" s="153"/>
      <c r="M7014" s="153"/>
      <c r="N7014" s="153"/>
      <c r="O7014" s="153"/>
      <c r="P7014" s="153"/>
      <c r="Q7014" s="153"/>
      <c r="R7014" s="153"/>
      <c r="S7014" s="152"/>
      <c r="T7014" s="153"/>
      <c r="X7014" s="69" t="str">
        <f t="shared" si="222"/>
        <v/>
      </c>
      <c r="Y7014" s="69" t="str">
        <f t="shared" si="223"/>
        <v/>
      </c>
    </row>
    <row r="7015" spans="8:25" x14ac:dyDescent="0.25">
      <c r="H7015" s="155"/>
      <c r="I7015" s="151"/>
      <c r="J7015" s="152"/>
      <c r="K7015" s="153"/>
      <c r="L7015" s="153"/>
      <c r="M7015" s="153"/>
      <c r="N7015" s="153"/>
      <c r="O7015" s="153"/>
      <c r="P7015" s="153"/>
      <c r="Q7015" s="153"/>
      <c r="R7015" s="153"/>
      <c r="S7015" s="152"/>
      <c r="T7015" s="153"/>
      <c r="X7015" s="69" t="str">
        <f t="shared" si="222"/>
        <v/>
      </c>
      <c r="Y7015" s="69" t="str">
        <f t="shared" si="223"/>
        <v/>
      </c>
    </row>
    <row r="7016" spans="8:25" x14ac:dyDescent="0.25">
      <c r="H7016" s="155"/>
      <c r="I7016" s="151"/>
      <c r="J7016" s="152"/>
      <c r="K7016" s="153"/>
      <c r="L7016" s="153"/>
      <c r="M7016" s="153"/>
      <c r="N7016" s="153"/>
      <c r="O7016" s="153"/>
      <c r="P7016" s="153"/>
      <c r="Q7016" s="153"/>
      <c r="R7016" s="153"/>
      <c r="S7016" s="152"/>
      <c r="T7016" s="153"/>
      <c r="X7016" s="69" t="str">
        <f t="shared" si="222"/>
        <v/>
      </c>
      <c r="Y7016" s="69" t="str">
        <f t="shared" si="223"/>
        <v/>
      </c>
    </row>
    <row r="7017" spans="8:25" x14ac:dyDescent="0.25">
      <c r="H7017" s="155"/>
      <c r="I7017" s="151"/>
      <c r="J7017" s="152"/>
      <c r="K7017" s="153"/>
      <c r="L7017" s="153"/>
      <c r="M7017" s="153"/>
      <c r="N7017" s="153"/>
      <c r="O7017" s="153"/>
      <c r="P7017" s="153"/>
      <c r="Q7017" s="153"/>
      <c r="R7017" s="153"/>
      <c r="S7017" s="152"/>
      <c r="T7017" s="153"/>
      <c r="X7017" s="69" t="str">
        <f t="shared" si="222"/>
        <v/>
      </c>
      <c r="Y7017" s="69" t="str">
        <f t="shared" si="223"/>
        <v/>
      </c>
    </row>
    <row r="7018" spans="8:25" x14ac:dyDescent="0.25">
      <c r="H7018" s="155"/>
      <c r="I7018" s="151"/>
      <c r="J7018" s="152"/>
      <c r="K7018" s="153"/>
      <c r="L7018" s="153"/>
      <c r="M7018" s="153"/>
      <c r="N7018" s="153"/>
      <c r="O7018" s="153"/>
      <c r="P7018" s="153"/>
      <c r="Q7018" s="153"/>
      <c r="R7018" s="153"/>
      <c r="S7018" s="152"/>
      <c r="T7018" s="153"/>
      <c r="X7018" s="69" t="str">
        <f t="shared" si="222"/>
        <v/>
      </c>
      <c r="Y7018" s="69" t="str">
        <f t="shared" si="223"/>
        <v/>
      </c>
    </row>
    <row r="7019" spans="8:25" x14ac:dyDescent="0.25">
      <c r="H7019" s="155"/>
      <c r="I7019" s="151"/>
      <c r="J7019" s="152"/>
      <c r="K7019" s="153"/>
      <c r="L7019" s="153"/>
      <c r="M7019" s="153"/>
      <c r="N7019" s="153"/>
      <c r="O7019" s="153"/>
      <c r="P7019" s="153"/>
      <c r="Q7019" s="153"/>
      <c r="R7019" s="153"/>
      <c r="S7019" s="152"/>
      <c r="T7019" s="153"/>
      <c r="X7019" s="69" t="str">
        <f t="shared" si="222"/>
        <v/>
      </c>
      <c r="Y7019" s="69" t="str">
        <f t="shared" si="223"/>
        <v/>
      </c>
    </row>
    <row r="7020" spans="8:25" x14ac:dyDescent="0.25">
      <c r="H7020" s="155"/>
      <c r="I7020" s="151"/>
      <c r="J7020" s="152"/>
      <c r="K7020" s="153"/>
      <c r="L7020" s="153"/>
      <c r="M7020" s="153"/>
      <c r="N7020" s="153"/>
      <c r="O7020" s="153"/>
      <c r="P7020" s="153"/>
      <c r="Q7020" s="153"/>
      <c r="R7020" s="153"/>
      <c r="S7020" s="152"/>
      <c r="T7020" s="153"/>
      <c r="X7020" s="69" t="str">
        <f t="shared" si="222"/>
        <v/>
      </c>
      <c r="Y7020" s="69" t="str">
        <f t="shared" si="223"/>
        <v/>
      </c>
    </row>
    <row r="7021" spans="8:25" x14ac:dyDescent="0.25">
      <c r="H7021" s="155"/>
      <c r="I7021" s="151"/>
      <c r="J7021" s="152"/>
      <c r="K7021" s="153"/>
      <c r="L7021" s="153"/>
      <c r="M7021" s="153"/>
      <c r="N7021" s="153"/>
      <c r="O7021" s="153"/>
      <c r="P7021" s="153"/>
      <c r="Q7021" s="153"/>
      <c r="R7021" s="153"/>
      <c r="S7021" s="152"/>
      <c r="T7021" s="153"/>
      <c r="X7021" s="69" t="str">
        <f t="shared" si="222"/>
        <v/>
      </c>
      <c r="Y7021" s="69" t="str">
        <f t="shared" si="223"/>
        <v/>
      </c>
    </row>
    <row r="7022" spans="8:25" x14ac:dyDescent="0.25">
      <c r="H7022" s="155"/>
      <c r="I7022" s="151"/>
      <c r="J7022" s="152"/>
      <c r="K7022" s="153"/>
      <c r="L7022" s="153"/>
      <c r="M7022" s="153"/>
      <c r="N7022" s="153"/>
      <c r="O7022" s="153"/>
      <c r="P7022" s="153"/>
      <c r="Q7022" s="153"/>
      <c r="R7022" s="153"/>
      <c r="S7022" s="152"/>
      <c r="T7022" s="153"/>
      <c r="X7022" s="69" t="str">
        <f t="shared" si="222"/>
        <v/>
      </c>
      <c r="Y7022" s="69" t="str">
        <f t="shared" si="223"/>
        <v/>
      </c>
    </row>
    <row r="7023" spans="8:25" x14ac:dyDescent="0.25">
      <c r="H7023" s="155"/>
      <c r="I7023" s="151"/>
      <c r="J7023" s="152"/>
      <c r="K7023" s="153"/>
      <c r="L7023" s="153"/>
      <c r="M7023" s="153"/>
      <c r="N7023" s="153"/>
      <c r="O7023" s="153"/>
      <c r="P7023" s="153"/>
      <c r="Q7023" s="153"/>
      <c r="R7023" s="153"/>
      <c r="S7023" s="152"/>
      <c r="T7023" s="153"/>
      <c r="X7023" s="69" t="str">
        <f t="shared" si="222"/>
        <v/>
      </c>
      <c r="Y7023" s="69" t="str">
        <f t="shared" si="223"/>
        <v/>
      </c>
    </row>
    <row r="7024" spans="8:25" x14ac:dyDescent="0.25">
      <c r="H7024" s="155"/>
      <c r="I7024" s="151"/>
      <c r="J7024" s="152"/>
      <c r="K7024" s="153"/>
      <c r="L7024" s="153"/>
      <c r="M7024" s="153"/>
      <c r="N7024" s="153"/>
      <c r="O7024" s="153"/>
      <c r="P7024" s="153"/>
      <c r="Q7024" s="153"/>
      <c r="R7024" s="153"/>
      <c r="S7024" s="152"/>
      <c r="T7024" s="153"/>
      <c r="X7024" s="69" t="str">
        <f t="shared" si="222"/>
        <v/>
      </c>
      <c r="Y7024" s="69" t="str">
        <f t="shared" si="223"/>
        <v/>
      </c>
    </row>
    <row r="7025" spans="8:25" x14ac:dyDescent="0.25">
      <c r="H7025" s="155"/>
      <c r="I7025" s="151"/>
      <c r="J7025" s="152"/>
      <c r="K7025" s="153"/>
      <c r="L7025" s="153"/>
      <c r="M7025" s="153"/>
      <c r="N7025" s="153"/>
      <c r="O7025" s="153"/>
      <c r="P7025" s="153"/>
      <c r="Q7025" s="153"/>
      <c r="R7025" s="153"/>
      <c r="S7025" s="152"/>
      <c r="T7025" s="153"/>
      <c r="X7025" s="69" t="str">
        <f t="shared" si="222"/>
        <v/>
      </c>
      <c r="Y7025" s="69" t="str">
        <f t="shared" si="223"/>
        <v/>
      </c>
    </row>
    <row r="7026" spans="8:25" x14ac:dyDescent="0.25">
      <c r="H7026" s="155"/>
      <c r="I7026" s="151"/>
      <c r="J7026" s="152"/>
      <c r="K7026" s="153"/>
      <c r="L7026" s="153"/>
      <c r="M7026" s="153"/>
      <c r="N7026" s="153"/>
      <c r="O7026" s="153"/>
      <c r="P7026" s="153"/>
      <c r="Q7026" s="153"/>
      <c r="R7026" s="153"/>
      <c r="S7026" s="152"/>
      <c r="T7026" s="153"/>
      <c r="X7026" s="69" t="str">
        <f t="shared" si="222"/>
        <v/>
      </c>
      <c r="Y7026" s="69" t="str">
        <f t="shared" si="223"/>
        <v/>
      </c>
    </row>
    <row r="7027" spans="8:25" x14ac:dyDescent="0.25">
      <c r="H7027" s="155"/>
      <c r="I7027" s="151"/>
      <c r="J7027" s="152"/>
      <c r="K7027" s="153"/>
      <c r="L7027" s="153"/>
      <c r="M7027" s="153"/>
      <c r="N7027" s="153"/>
      <c r="O7027" s="153"/>
      <c r="P7027" s="153"/>
      <c r="Q7027" s="153"/>
      <c r="R7027" s="153"/>
      <c r="S7027" s="152"/>
      <c r="T7027" s="153"/>
      <c r="X7027" s="69" t="str">
        <f t="shared" si="222"/>
        <v/>
      </c>
      <c r="Y7027" s="69" t="str">
        <f t="shared" si="223"/>
        <v/>
      </c>
    </row>
    <row r="7028" spans="8:25" x14ac:dyDescent="0.25">
      <c r="H7028" s="155"/>
      <c r="I7028" s="151"/>
      <c r="J7028" s="152"/>
      <c r="K7028" s="153"/>
      <c r="L7028" s="153"/>
      <c r="M7028" s="153"/>
      <c r="N7028" s="153"/>
      <c r="O7028" s="153"/>
      <c r="P7028" s="153"/>
      <c r="Q7028" s="153"/>
      <c r="R7028" s="153"/>
      <c r="S7028" s="152"/>
      <c r="T7028" s="153"/>
      <c r="X7028" s="69" t="str">
        <f t="shared" si="222"/>
        <v/>
      </c>
      <c r="Y7028" s="69" t="str">
        <f t="shared" si="223"/>
        <v/>
      </c>
    </row>
    <row r="7029" spans="8:25" x14ac:dyDescent="0.25">
      <c r="H7029" s="155"/>
      <c r="I7029" s="151"/>
      <c r="J7029" s="152"/>
      <c r="K7029" s="153"/>
      <c r="L7029" s="153"/>
      <c r="M7029" s="153"/>
      <c r="N7029" s="153"/>
      <c r="O7029" s="153"/>
      <c r="P7029" s="153"/>
      <c r="Q7029" s="153"/>
      <c r="R7029" s="153"/>
      <c r="S7029" s="152"/>
      <c r="T7029" s="153"/>
      <c r="X7029" s="69" t="str">
        <f t="shared" si="222"/>
        <v/>
      </c>
      <c r="Y7029" s="69" t="str">
        <f t="shared" si="223"/>
        <v/>
      </c>
    </row>
    <row r="7030" spans="8:25" x14ac:dyDescent="0.25">
      <c r="H7030" s="155"/>
      <c r="I7030" s="151"/>
      <c r="J7030" s="152"/>
      <c r="K7030" s="153"/>
      <c r="L7030" s="153"/>
      <c r="M7030" s="153"/>
      <c r="N7030" s="153"/>
      <c r="O7030" s="153"/>
      <c r="P7030" s="153"/>
      <c r="Q7030" s="153"/>
      <c r="R7030" s="153"/>
      <c r="S7030" s="152"/>
      <c r="T7030" s="153"/>
      <c r="X7030" s="69" t="str">
        <f t="shared" si="222"/>
        <v/>
      </c>
      <c r="Y7030" s="69" t="str">
        <f t="shared" si="223"/>
        <v/>
      </c>
    </row>
    <row r="7031" spans="8:25" x14ac:dyDescent="0.25">
      <c r="H7031" s="155"/>
      <c r="I7031" s="151"/>
      <c r="J7031" s="152"/>
      <c r="K7031" s="153"/>
      <c r="L7031" s="153"/>
      <c r="M7031" s="153"/>
      <c r="N7031" s="153"/>
      <c r="O7031" s="153"/>
      <c r="P7031" s="153"/>
      <c r="Q7031" s="153"/>
      <c r="R7031" s="153"/>
      <c r="S7031" s="152"/>
      <c r="T7031" s="153"/>
      <c r="X7031" s="69" t="str">
        <f t="shared" si="222"/>
        <v/>
      </c>
      <c r="Y7031" s="69" t="str">
        <f t="shared" si="223"/>
        <v/>
      </c>
    </row>
    <row r="7032" spans="8:25" x14ac:dyDescent="0.25">
      <c r="H7032" s="155"/>
      <c r="I7032" s="151"/>
      <c r="J7032" s="152"/>
      <c r="K7032" s="153"/>
      <c r="L7032" s="153"/>
      <c r="M7032" s="153"/>
      <c r="N7032" s="153"/>
      <c r="O7032" s="153"/>
      <c r="P7032" s="153"/>
      <c r="Q7032" s="153"/>
      <c r="R7032" s="153"/>
      <c r="S7032" s="152"/>
      <c r="T7032" s="153"/>
      <c r="X7032" s="69" t="str">
        <f t="shared" si="222"/>
        <v/>
      </c>
      <c r="Y7032" s="69" t="str">
        <f t="shared" si="223"/>
        <v/>
      </c>
    </row>
    <row r="7033" spans="8:25" x14ac:dyDescent="0.25">
      <c r="H7033" s="155"/>
      <c r="I7033" s="151"/>
      <c r="J7033" s="152"/>
      <c r="K7033" s="153"/>
      <c r="L7033" s="153"/>
      <c r="M7033" s="153"/>
      <c r="N7033" s="153"/>
      <c r="O7033" s="153"/>
      <c r="P7033" s="153"/>
      <c r="Q7033" s="153"/>
      <c r="R7033" s="153"/>
      <c r="S7033" s="152"/>
      <c r="T7033" s="153"/>
      <c r="X7033" s="69" t="str">
        <f t="shared" si="222"/>
        <v/>
      </c>
      <c r="Y7033" s="69" t="str">
        <f t="shared" si="223"/>
        <v/>
      </c>
    </row>
    <row r="7034" spans="8:25" x14ac:dyDescent="0.25">
      <c r="H7034" s="155"/>
      <c r="I7034" s="151"/>
      <c r="J7034" s="152"/>
      <c r="K7034" s="153"/>
      <c r="L7034" s="153"/>
      <c r="M7034" s="153"/>
      <c r="N7034" s="153"/>
      <c r="O7034" s="153"/>
      <c r="P7034" s="153"/>
      <c r="Q7034" s="153"/>
      <c r="R7034" s="153"/>
      <c r="S7034" s="152"/>
      <c r="T7034" s="153"/>
      <c r="X7034" s="69" t="str">
        <f t="shared" si="222"/>
        <v/>
      </c>
      <c r="Y7034" s="69" t="str">
        <f t="shared" si="223"/>
        <v/>
      </c>
    </row>
    <row r="7035" spans="8:25" x14ac:dyDescent="0.25">
      <c r="H7035" s="155"/>
      <c r="I7035" s="151"/>
      <c r="J7035" s="152"/>
      <c r="K7035" s="153"/>
      <c r="L7035" s="153"/>
      <c r="M7035" s="153"/>
      <c r="N7035" s="153"/>
      <c r="O7035" s="153"/>
      <c r="P7035" s="153"/>
      <c r="Q7035" s="153"/>
      <c r="R7035" s="153"/>
      <c r="S7035" s="152"/>
      <c r="T7035" s="153"/>
      <c r="X7035" s="69" t="str">
        <f t="shared" si="222"/>
        <v/>
      </c>
      <c r="Y7035" s="69" t="str">
        <f t="shared" si="223"/>
        <v/>
      </c>
    </row>
    <row r="7036" spans="8:25" x14ac:dyDescent="0.25">
      <c r="H7036" s="155"/>
      <c r="I7036" s="151"/>
      <c r="J7036" s="152"/>
      <c r="K7036" s="153"/>
      <c r="L7036" s="153"/>
      <c r="M7036" s="153"/>
      <c r="N7036" s="153"/>
      <c r="O7036" s="153"/>
      <c r="P7036" s="153"/>
      <c r="Q7036" s="153"/>
      <c r="R7036" s="153"/>
      <c r="S7036" s="152"/>
      <c r="T7036" s="153"/>
      <c r="X7036" s="69" t="str">
        <f t="shared" si="222"/>
        <v/>
      </c>
      <c r="Y7036" s="69" t="str">
        <f t="shared" si="223"/>
        <v/>
      </c>
    </row>
    <row r="7037" spans="8:25" x14ac:dyDescent="0.25">
      <c r="H7037" s="155"/>
      <c r="I7037" s="151"/>
      <c r="J7037" s="152"/>
      <c r="K7037" s="153"/>
      <c r="L7037" s="153"/>
      <c r="M7037" s="153"/>
      <c r="N7037" s="153"/>
      <c r="O7037" s="153"/>
      <c r="P7037" s="153"/>
      <c r="Q7037" s="153"/>
      <c r="R7037" s="153"/>
      <c r="S7037" s="152"/>
      <c r="T7037" s="153"/>
      <c r="X7037" s="69" t="str">
        <f t="shared" si="222"/>
        <v/>
      </c>
      <c r="Y7037" s="69" t="str">
        <f t="shared" si="223"/>
        <v/>
      </c>
    </row>
    <row r="7038" spans="8:25" x14ac:dyDescent="0.25">
      <c r="H7038" s="155"/>
      <c r="I7038" s="151"/>
      <c r="J7038" s="152"/>
      <c r="K7038" s="153"/>
      <c r="L7038" s="153"/>
      <c r="M7038" s="153"/>
      <c r="N7038" s="153"/>
      <c r="O7038" s="153"/>
      <c r="P7038" s="153"/>
      <c r="Q7038" s="153"/>
      <c r="R7038" s="153"/>
      <c r="S7038" s="152"/>
      <c r="T7038" s="153"/>
      <c r="X7038" s="69" t="str">
        <f t="shared" si="222"/>
        <v/>
      </c>
      <c r="Y7038" s="69" t="str">
        <f t="shared" si="223"/>
        <v/>
      </c>
    </row>
    <row r="7039" spans="8:25" x14ac:dyDescent="0.25">
      <c r="H7039" s="155"/>
      <c r="I7039" s="151"/>
      <c r="J7039" s="152"/>
      <c r="K7039" s="153"/>
      <c r="L7039" s="153"/>
      <c r="M7039" s="153"/>
      <c r="N7039" s="153"/>
      <c r="O7039" s="153"/>
      <c r="P7039" s="153"/>
      <c r="Q7039" s="153"/>
      <c r="R7039" s="153"/>
      <c r="S7039" s="152"/>
      <c r="T7039" s="153"/>
      <c r="X7039" s="69" t="str">
        <f t="shared" si="222"/>
        <v/>
      </c>
      <c r="Y7039" s="69" t="str">
        <f t="shared" si="223"/>
        <v/>
      </c>
    </row>
    <row r="7040" spans="8:25" x14ac:dyDescent="0.25">
      <c r="H7040" s="155"/>
      <c r="I7040" s="151"/>
      <c r="J7040" s="152"/>
      <c r="K7040" s="153"/>
      <c r="L7040" s="153"/>
      <c r="M7040" s="153"/>
      <c r="N7040" s="153"/>
      <c r="O7040" s="153"/>
      <c r="P7040" s="153"/>
      <c r="Q7040" s="153"/>
      <c r="R7040" s="153"/>
      <c r="S7040" s="152"/>
      <c r="T7040" s="153"/>
      <c r="X7040" s="69" t="str">
        <f t="shared" si="222"/>
        <v/>
      </c>
      <c r="Y7040" s="69" t="str">
        <f t="shared" si="223"/>
        <v/>
      </c>
    </row>
    <row r="7041" spans="8:25" x14ac:dyDescent="0.25">
      <c r="H7041" s="155"/>
      <c r="I7041" s="151"/>
      <c r="J7041" s="152"/>
      <c r="K7041" s="153"/>
      <c r="L7041" s="153"/>
      <c r="M7041" s="153"/>
      <c r="N7041" s="153"/>
      <c r="O7041" s="153"/>
      <c r="P7041" s="153"/>
      <c r="Q7041" s="153"/>
      <c r="R7041" s="153"/>
      <c r="S7041" s="152"/>
      <c r="T7041" s="153"/>
      <c r="X7041" s="69" t="str">
        <f t="shared" si="222"/>
        <v/>
      </c>
      <c r="Y7041" s="69" t="str">
        <f t="shared" si="223"/>
        <v/>
      </c>
    </row>
    <row r="7042" spans="8:25" x14ac:dyDescent="0.25">
      <c r="H7042" s="155"/>
      <c r="I7042" s="151"/>
      <c r="J7042" s="152"/>
      <c r="K7042" s="153"/>
      <c r="L7042" s="153"/>
      <c r="M7042" s="153"/>
      <c r="N7042" s="153"/>
      <c r="O7042" s="153"/>
      <c r="P7042" s="153"/>
      <c r="Q7042" s="153"/>
      <c r="R7042" s="153"/>
      <c r="S7042" s="152"/>
      <c r="T7042" s="153"/>
      <c r="X7042" s="69" t="str">
        <f t="shared" ref="X7042:X7105" si="224">IF(W7042&lt;&gt;"",W7042-I7042,"")</f>
        <v/>
      </c>
      <c r="Y7042" s="69" t="str">
        <f t="shared" si="223"/>
        <v/>
      </c>
    </row>
    <row r="7043" spans="8:25" x14ac:dyDescent="0.25">
      <c r="H7043" s="155"/>
      <c r="I7043" s="151"/>
      <c r="J7043" s="152"/>
      <c r="K7043" s="153"/>
      <c r="L7043" s="153"/>
      <c r="M7043" s="153"/>
      <c r="N7043" s="153"/>
      <c r="O7043" s="153"/>
      <c r="P7043" s="153"/>
      <c r="Q7043" s="153"/>
      <c r="R7043" s="153"/>
      <c r="S7043" s="152"/>
      <c r="T7043" s="153"/>
      <c r="X7043" s="69" t="str">
        <f t="shared" si="224"/>
        <v/>
      </c>
      <c r="Y7043" s="69" t="str">
        <f t="shared" ref="Y7043:Y7106" si="225">IF(X7043&lt;&gt;"",IF(X7043&lt;365,"&lt; 1 year",IF(X7043&lt;730,"1-2",IF(X7043&lt;1095,"2-3",IF(X7043&lt;1460,"3-4",IF(X7043&lt;1825,"4-5","5+"))))),"")</f>
        <v/>
      </c>
    </row>
    <row r="7044" spans="8:25" x14ac:dyDescent="0.25">
      <c r="H7044" s="155"/>
      <c r="I7044" s="151"/>
      <c r="J7044" s="152"/>
      <c r="K7044" s="153"/>
      <c r="L7044" s="153"/>
      <c r="M7044" s="153"/>
      <c r="N7044" s="153"/>
      <c r="O7044" s="153"/>
      <c r="P7044" s="153"/>
      <c r="Q7044" s="153"/>
      <c r="R7044" s="153"/>
      <c r="S7044" s="152"/>
      <c r="T7044" s="153"/>
      <c r="X7044" s="69" t="str">
        <f t="shared" si="224"/>
        <v/>
      </c>
      <c r="Y7044" s="69" t="str">
        <f t="shared" si="225"/>
        <v/>
      </c>
    </row>
    <row r="7045" spans="8:25" x14ac:dyDescent="0.25">
      <c r="H7045" s="155"/>
      <c r="I7045" s="151"/>
      <c r="J7045" s="152"/>
      <c r="K7045" s="153"/>
      <c r="L7045" s="153"/>
      <c r="M7045" s="153"/>
      <c r="N7045" s="153"/>
      <c r="O7045" s="153"/>
      <c r="P7045" s="153"/>
      <c r="Q7045" s="153"/>
      <c r="R7045" s="153"/>
      <c r="S7045" s="152"/>
      <c r="T7045" s="153"/>
      <c r="X7045" s="69" t="str">
        <f t="shared" si="224"/>
        <v/>
      </c>
      <c r="Y7045" s="69" t="str">
        <f t="shared" si="225"/>
        <v/>
      </c>
    </row>
    <row r="7046" spans="8:25" x14ac:dyDescent="0.25">
      <c r="H7046" s="155"/>
      <c r="I7046" s="151"/>
      <c r="J7046" s="152"/>
      <c r="K7046" s="153"/>
      <c r="L7046" s="153"/>
      <c r="M7046" s="153"/>
      <c r="N7046" s="153"/>
      <c r="O7046" s="153"/>
      <c r="P7046" s="153"/>
      <c r="Q7046" s="153"/>
      <c r="R7046" s="153"/>
      <c r="S7046" s="152"/>
      <c r="T7046" s="153"/>
      <c r="X7046" s="69" t="str">
        <f t="shared" si="224"/>
        <v/>
      </c>
      <c r="Y7046" s="69" t="str">
        <f t="shared" si="225"/>
        <v/>
      </c>
    </row>
    <row r="7047" spans="8:25" x14ac:dyDescent="0.25">
      <c r="H7047" s="155"/>
      <c r="I7047" s="151"/>
      <c r="J7047" s="152"/>
      <c r="K7047" s="153"/>
      <c r="L7047" s="153"/>
      <c r="M7047" s="153"/>
      <c r="N7047" s="153"/>
      <c r="O7047" s="153"/>
      <c r="P7047" s="153"/>
      <c r="Q7047" s="153"/>
      <c r="R7047" s="153"/>
      <c r="S7047" s="152"/>
      <c r="T7047" s="153"/>
      <c r="X7047" s="69" t="str">
        <f t="shared" si="224"/>
        <v/>
      </c>
      <c r="Y7047" s="69" t="str">
        <f t="shared" si="225"/>
        <v/>
      </c>
    </row>
    <row r="7048" spans="8:25" x14ac:dyDescent="0.25">
      <c r="H7048" s="155"/>
      <c r="I7048" s="151"/>
      <c r="J7048" s="152"/>
      <c r="K7048" s="153"/>
      <c r="L7048" s="153"/>
      <c r="M7048" s="153"/>
      <c r="N7048" s="153"/>
      <c r="O7048" s="153"/>
      <c r="P7048" s="153"/>
      <c r="Q7048" s="153"/>
      <c r="R7048" s="153"/>
      <c r="S7048" s="152"/>
      <c r="T7048" s="153"/>
      <c r="X7048" s="69" t="str">
        <f t="shared" si="224"/>
        <v/>
      </c>
      <c r="Y7048" s="69" t="str">
        <f t="shared" si="225"/>
        <v/>
      </c>
    </row>
    <row r="7049" spans="8:25" x14ac:dyDescent="0.25">
      <c r="H7049" s="155"/>
      <c r="I7049" s="151"/>
      <c r="J7049" s="152"/>
      <c r="K7049" s="153"/>
      <c r="L7049" s="153"/>
      <c r="M7049" s="153"/>
      <c r="N7049" s="153"/>
      <c r="O7049" s="153"/>
      <c r="P7049" s="153"/>
      <c r="Q7049" s="153"/>
      <c r="R7049" s="153"/>
      <c r="S7049" s="152"/>
      <c r="T7049" s="153"/>
      <c r="X7049" s="69" t="str">
        <f t="shared" si="224"/>
        <v/>
      </c>
      <c r="Y7049" s="69" t="str">
        <f t="shared" si="225"/>
        <v/>
      </c>
    </row>
    <row r="7050" spans="8:25" x14ac:dyDescent="0.25">
      <c r="H7050" s="155"/>
      <c r="I7050" s="151"/>
      <c r="J7050" s="152"/>
      <c r="K7050" s="153"/>
      <c r="L7050" s="153"/>
      <c r="M7050" s="153"/>
      <c r="N7050" s="153"/>
      <c r="O7050" s="153"/>
      <c r="P7050" s="153"/>
      <c r="Q7050" s="153"/>
      <c r="R7050" s="153"/>
      <c r="S7050" s="152"/>
      <c r="T7050" s="153"/>
      <c r="X7050" s="69" t="str">
        <f t="shared" si="224"/>
        <v/>
      </c>
      <c r="Y7050" s="69" t="str">
        <f t="shared" si="225"/>
        <v/>
      </c>
    </row>
    <row r="7051" spans="8:25" x14ac:dyDescent="0.25">
      <c r="H7051" s="155"/>
      <c r="I7051" s="151"/>
      <c r="J7051" s="152"/>
      <c r="K7051" s="153"/>
      <c r="L7051" s="153"/>
      <c r="M7051" s="153"/>
      <c r="N7051" s="153"/>
      <c r="O7051" s="153"/>
      <c r="P7051" s="153"/>
      <c r="Q7051" s="153"/>
      <c r="R7051" s="153"/>
      <c r="S7051" s="152"/>
      <c r="T7051" s="153"/>
      <c r="X7051" s="69" t="str">
        <f t="shared" si="224"/>
        <v/>
      </c>
      <c r="Y7051" s="69" t="str">
        <f t="shared" si="225"/>
        <v/>
      </c>
    </row>
    <row r="7052" spans="8:25" x14ac:dyDescent="0.25">
      <c r="H7052" s="155"/>
      <c r="I7052" s="151"/>
      <c r="J7052" s="152"/>
      <c r="K7052" s="153"/>
      <c r="L7052" s="153"/>
      <c r="M7052" s="153"/>
      <c r="N7052" s="153"/>
      <c r="O7052" s="153"/>
      <c r="P7052" s="153"/>
      <c r="Q7052" s="153"/>
      <c r="R7052" s="153"/>
      <c r="S7052" s="152"/>
      <c r="T7052" s="153"/>
      <c r="X7052" s="69" t="str">
        <f t="shared" si="224"/>
        <v/>
      </c>
      <c r="Y7052" s="69" t="str">
        <f t="shared" si="225"/>
        <v/>
      </c>
    </row>
    <row r="7053" spans="8:25" x14ac:dyDescent="0.25">
      <c r="H7053" s="155"/>
      <c r="I7053" s="151"/>
      <c r="J7053" s="152"/>
      <c r="K7053" s="153"/>
      <c r="L7053" s="153"/>
      <c r="M7053" s="153"/>
      <c r="N7053" s="153"/>
      <c r="O7053" s="153"/>
      <c r="P7053" s="153"/>
      <c r="Q7053" s="153"/>
      <c r="R7053" s="153"/>
      <c r="S7053" s="152"/>
      <c r="T7053" s="153"/>
      <c r="X7053" s="69" t="str">
        <f t="shared" si="224"/>
        <v/>
      </c>
      <c r="Y7053" s="69" t="str">
        <f t="shared" si="225"/>
        <v/>
      </c>
    </row>
    <row r="7054" spans="8:25" x14ac:dyDescent="0.25">
      <c r="H7054" s="155"/>
      <c r="I7054" s="151"/>
      <c r="J7054" s="152"/>
      <c r="K7054" s="153"/>
      <c r="L7054" s="153"/>
      <c r="M7054" s="153"/>
      <c r="N7054" s="153"/>
      <c r="O7054" s="153"/>
      <c r="P7054" s="153"/>
      <c r="Q7054" s="153"/>
      <c r="R7054" s="153"/>
      <c r="S7054" s="152"/>
      <c r="T7054" s="153"/>
      <c r="X7054" s="69" t="str">
        <f t="shared" si="224"/>
        <v/>
      </c>
      <c r="Y7054" s="69" t="str">
        <f t="shared" si="225"/>
        <v/>
      </c>
    </row>
    <row r="7055" spans="8:25" x14ac:dyDescent="0.25">
      <c r="H7055" s="155"/>
      <c r="I7055" s="151"/>
      <c r="J7055" s="152"/>
      <c r="K7055" s="153"/>
      <c r="L7055" s="153"/>
      <c r="M7055" s="153"/>
      <c r="N7055" s="153"/>
      <c r="O7055" s="153"/>
      <c r="P7055" s="153"/>
      <c r="Q7055" s="153"/>
      <c r="R7055" s="153"/>
      <c r="S7055" s="152"/>
      <c r="T7055" s="153"/>
      <c r="X7055" s="69" t="str">
        <f t="shared" si="224"/>
        <v/>
      </c>
      <c r="Y7055" s="69" t="str">
        <f t="shared" si="225"/>
        <v/>
      </c>
    </row>
    <row r="7056" spans="8:25" x14ac:dyDescent="0.25">
      <c r="H7056" s="155"/>
      <c r="I7056" s="151"/>
      <c r="J7056" s="152"/>
      <c r="K7056" s="153"/>
      <c r="L7056" s="153"/>
      <c r="M7056" s="153"/>
      <c r="N7056" s="153"/>
      <c r="O7056" s="153"/>
      <c r="P7056" s="153"/>
      <c r="Q7056" s="153"/>
      <c r="R7056" s="153"/>
      <c r="S7056" s="152"/>
      <c r="T7056" s="153"/>
      <c r="X7056" s="69" t="str">
        <f t="shared" si="224"/>
        <v/>
      </c>
      <c r="Y7056" s="69" t="str">
        <f t="shared" si="225"/>
        <v/>
      </c>
    </row>
    <row r="7057" spans="8:25" x14ac:dyDescent="0.25">
      <c r="H7057" s="155"/>
      <c r="I7057" s="151"/>
      <c r="J7057" s="152"/>
      <c r="K7057" s="153"/>
      <c r="L7057" s="153"/>
      <c r="M7057" s="153"/>
      <c r="N7057" s="153"/>
      <c r="O7057" s="153"/>
      <c r="P7057" s="153"/>
      <c r="Q7057" s="153"/>
      <c r="R7057" s="153"/>
      <c r="S7057" s="152"/>
      <c r="T7057" s="153"/>
      <c r="X7057" s="69" t="str">
        <f t="shared" si="224"/>
        <v/>
      </c>
      <c r="Y7057" s="69" t="str">
        <f t="shared" si="225"/>
        <v/>
      </c>
    </row>
    <row r="7058" spans="8:25" x14ac:dyDescent="0.25">
      <c r="H7058" s="155"/>
      <c r="I7058" s="151"/>
      <c r="J7058" s="152"/>
      <c r="K7058" s="153"/>
      <c r="L7058" s="153"/>
      <c r="M7058" s="153"/>
      <c r="N7058" s="153"/>
      <c r="O7058" s="153"/>
      <c r="P7058" s="153"/>
      <c r="Q7058" s="153"/>
      <c r="R7058" s="153"/>
      <c r="S7058" s="152"/>
      <c r="T7058" s="153"/>
      <c r="X7058" s="69" t="str">
        <f t="shared" si="224"/>
        <v/>
      </c>
      <c r="Y7058" s="69" t="str">
        <f t="shared" si="225"/>
        <v/>
      </c>
    </row>
    <row r="7059" spans="8:25" x14ac:dyDescent="0.25">
      <c r="H7059" s="155"/>
      <c r="I7059" s="151"/>
      <c r="J7059" s="152"/>
      <c r="K7059" s="153"/>
      <c r="L7059" s="153"/>
      <c r="M7059" s="153"/>
      <c r="N7059" s="153"/>
      <c r="O7059" s="153"/>
      <c r="P7059" s="153"/>
      <c r="Q7059" s="153"/>
      <c r="R7059" s="153"/>
      <c r="S7059" s="152"/>
      <c r="T7059" s="153"/>
      <c r="X7059" s="69" t="str">
        <f t="shared" si="224"/>
        <v/>
      </c>
      <c r="Y7059" s="69" t="str">
        <f t="shared" si="225"/>
        <v/>
      </c>
    </row>
    <row r="7060" spans="8:25" x14ac:dyDescent="0.25">
      <c r="H7060" s="155"/>
      <c r="I7060" s="151"/>
      <c r="J7060" s="152"/>
      <c r="K7060" s="153"/>
      <c r="L7060" s="153"/>
      <c r="M7060" s="153"/>
      <c r="N7060" s="153"/>
      <c r="O7060" s="153"/>
      <c r="P7060" s="153"/>
      <c r="Q7060" s="153"/>
      <c r="R7060" s="153"/>
      <c r="S7060" s="152"/>
      <c r="T7060" s="153"/>
      <c r="X7060" s="69" t="str">
        <f t="shared" si="224"/>
        <v/>
      </c>
      <c r="Y7060" s="69" t="str">
        <f t="shared" si="225"/>
        <v/>
      </c>
    </row>
    <row r="7061" spans="8:25" x14ac:dyDescent="0.25">
      <c r="H7061" s="155"/>
      <c r="I7061" s="151"/>
      <c r="J7061" s="152"/>
      <c r="K7061" s="153"/>
      <c r="L7061" s="153"/>
      <c r="M7061" s="153"/>
      <c r="N7061" s="153"/>
      <c r="O7061" s="153"/>
      <c r="P7061" s="153"/>
      <c r="Q7061" s="153"/>
      <c r="R7061" s="153"/>
      <c r="S7061" s="152"/>
      <c r="T7061" s="153"/>
      <c r="X7061" s="69" t="str">
        <f t="shared" si="224"/>
        <v/>
      </c>
      <c r="Y7061" s="69" t="str">
        <f t="shared" si="225"/>
        <v/>
      </c>
    </row>
    <row r="7062" spans="8:25" x14ac:dyDescent="0.25">
      <c r="H7062" s="155"/>
      <c r="I7062" s="151"/>
      <c r="J7062" s="152"/>
      <c r="K7062" s="153"/>
      <c r="L7062" s="153"/>
      <c r="M7062" s="153"/>
      <c r="N7062" s="153"/>
      <c r="O7062" s="153"/>
      <c r="P7062" s="153"/>
      <c r="Q7062" s="153"/>
      <c r="R7062" s="153"/>
      <c r="S7062" s="152"/>
      <c r="T7062" s="153"/>
      <c r="X7062" s="69" t="str">
        <f t="shared" si="224"/>
        <v/>
      </c>
      <c r="Y7062" s="69" t="str">
        <f t="shared" si="225"/>
        <v/>
      </c>
    </row>
    <row r="7063" spans="8:25" x14ac:dyDescent="0.25">
      <c r="H7063" s="155"/>
      <c r="I7063" s="151"/>
      <c r="J7063" s="152"/>
      <c r="K7063" s="153"/>
      <c r="L7063" s="153"/>
      <c r="M7063" s="153"/>
      <c r="N7063" s="153"/>
      <c r="O7063" s="153"/>
      <c r="P7063" s="153"/>
      <c r="Q7063" s="153"/>
      <c r="R7063" s="153"/>
      <c r="S7063" s="152"/>
      <c r="T7063" s="153"/>
      <c r="X7063" s="69" t="str">
        <f t="shared" si="224"/>
        <v/>
      </c>
      <c r="Y7063" s="69" t="str">
        <f t="shared" si="225"/>
        <v/>
      </c>
    </row>
    <row r="7064" spans="8:25" x14ac:dyDescent="0.25">
      <c r="H7064" s="155"/>
      <c r="I7064" s="151"/>
      <c r="J7064" s="152"/>
      <c r="K7064" s="153"/>
      <c r="L7064" s="153"/>
      <c r="M7064" s="153"/>
      <c r="N7064" s="153"/>
      <c r="O7064" s="153"/>
      <c r="P7064" s="153"/>
      <c r="Q7064" s="153"/>
      <c r="R7064" s="153"/>
      <c r="S7064" s="152"/>
      <c r="T7064" s="153"/>
      <c r="X7064" s="69" t="str">
        <f t="shared" si="224"/>
        <v/>
      </c>
      <c r="Y7064" s="69" t="str">
        <f t="shared" si="225"/>
        <v/>
      </c>
    </row>
    <row r="7065" spans="8:25" x14ac:dyDescent="0.25">
      <c r="H7065" s="155"/>
      <c r="I7065" s="151"/>
      <c r="J7065" s="152"/>
      <c r="K7065" s="153"/>
      <c r="L7065" s="153"/>
      <c r="M7065" s="153"/>
      <c r="N7065" s="153"/>
      <c r="O7065" s="153"/>
      <c r="P7065" s="153"/>
      <c r="Q7065" s="153"/>
      <c r="R7065" s="153"/>
      <c r="S7065" s="152"/>
      <c r="T7065" s="153"/>
      <c r="X7065" s="69" t="str">
        <f t="shared" si="224"/>
        <v/>
      </c>
      <c r="Y7065" s="69" t="str">
        <f t="shared" si="225"/>
        <v/>
      </c>
    </row>
    <row r="7066" spans="8:25" x14ac:dyDescent="0.25">
      <c r="H7066" s="155"/>
      <c r="I7066" s="151"/>
      <c r="J7066" s="152"/>
      <c r="K7066" s="153"/>
      <c r="L7066" s="153"/>
      <c r="M7066" s="153"/>
      <c r="N7066" s="153"/>
      <c r="O7066" s="153"/>
      <c r="P7066" s="153"/>
      <c r="Q7066" s="153"/>
      <c r="R7066" s="153"/>
      <c r="S7066" s="152"/>
      <c r="T7066" s="153"/>
      <c r="X7066" s="69" t="str">
        <f t="shared" si="224"/>
        <v/>
      </c>
      <c r="Y7066" s="69" t="str">
        <f t="shared" si="225"/>
        <v/>
      </c>
    </row>
    <row r="7067" spans="8:25" x14ac:dyDescent="0.25">
      <c r="H7067" s="155"/>
      <c r="I7067" s="151"/>
      <c r="J7067" s="152"/>
      <c r="K7067" s="153"/>
      <c r="L7067" s="153"/>
      <c r="M7067" s="153"/>
      <c r="N7067" s="153"/>
      <c r="O7067" s="153"/>
      <c r="P7067" s="153"/>
      <c r="Q7067" s="153"/>
      <c r="R7067" s="153"/>
      <c r="S7067" s="152"/>
      <c r="T7067" s="153"/>
      <c r="X7067" s="69" t="str">
        <f t="shared" si="224"/>
        <v/>
      </c>
      <c r="Y7067" s="69" t="str">
        <f t="shared" si="225"/>
        <v/>
      </c>
    </row>
    <row r="7068" spans="8:25" x14ac:dyDescent="0.25">
      <c r="H7068" s="155"/>
      <c r="I7068" s="151"/>
      <c r="J7068" s="152"/>
      <c r="K7068" s="153"/>
      <c r="L7068" s="153"/>
      <c r="M7068" s="153"/>
      <c r="N7068" s="153"/>
      <c r="O7068" s="153"/>
      <c r="P7068" s="153"/>
      <c r="Q7068" s="153"/>
      <c r="R7068" s="153"/>
      <c r="S7068" s="152"/>
      <c r="T7068" s="153"/>
      <c r="X7068" s="69" t="str">
        <f t="shared" si="224"/>
        <v/>
      </c>
      <c r="Y7068" s="69" t="str">
        <f t="shared" si="225"/>
        <v/>
      </c>
    </row>
    <row r="7069" spans="8:25" x14ac:dyDescent="0.25">
      <c r="H7069" s="155"/>
      <c r="I7069" s="151"/>
      <c r="J7069" s="152"/>
      <c r="K7069" s="153"/>
      <c r="L7069" s="153"/>
      <c r="M7069" s="153"/>
      <c r="N7069" s="153"/>
      <c r="O7069" s="153"/>
      <c r="P7069" s="153"/>
      <c r="Q7069" s="153"/>
      <c r="R7069" s="153"/>
      <c r="S7069" s="152"/>
      <c r="T7069" s="153"/>
      <c r="X7069" s="69" t="str">
        <f t="shared" si="224"/>
        <v/>
      </c>
      <c r="Y7069" s="69" t="str">
        <f t="shared" si="225"/>
        <v/>
      </c>
    </row>
    <row r="7070" spans="8:25" x14ac:dyDescent="0.25">
      <c r="H7070" s="155"/>
      <c r="I7070" s="151"/>
      <c r="J7070" s="152"/>
      <c r="K7070" s="153"/>
      <c r="L7070" s="153"/>
      <c r="M7070" s="153"/>
      <c r="N7070" s="153"/>
      <c r="O7070" s="153"/>
      <c r="P7070" s="153"/>
      <c r="Q7070" s="153"/>
      <c r="R7070" s="153"/>
      <c r="S7070" s="152"/>
      <c r="T7070" s="153"/>
      <c r="X7070" s="69" t="str">
        <f t="shared" si="224"/>
        <v/>
      </c>
      <c r="Y7070" s="69" t="str">
        <f t="shared" si="225"/>
        <v/>
      </c>
    </row>
    <row r="7071" spans="8:25" x14ac:dyDescent="0.25">
      <c r="H7071" s="155"/>
      <c r="I7071" s="151"/>
      <c r="J7071" s="152"/>
      <c r="K7071" s="153"/>
      <c r="L7071" s="153"/>
      <c r="M7071" s="153"/>
      <c r="N7071" s="153"/>
      <c r="O7071" s="153"/>
      <c r="P7071" s="153"/>
      <c r="Q7071" s="153"/>
      <c r="R7071" s="153"/>
      <c r="S7071" s="152"/>
      <c r="T7071" s="153"/>
      <c r="X7071" s="69" t="str">
        <f t="shared" si="224"/>
        <v/>
      </c>
      <c r="Y7071" s="69" t="str">
        <f t="shared" si="225"/>
        <v/>
      </c>
    </row>
    <row r="7072" spans="8:25" x14ac:dyDescent="0.25">
      <c r="H7072" s="155"/>
      <c r="I7072" s="151"/>
      <c r="J7072" s="152"/>
      <c r="K7072" s="153"/>
      <c r="L7072" s="153"/>
      <c r="M7072" s="153"/>
      <c r="N7072" s="153"/>
      <c r="O7072" s="153"/>
      <c r="P7072" s="153"/>
      <c r="Q7072" s="153"/>
      <c r="R7072" s="153"/>
      <c r="S7072" s="152"/>
      <c r="T7072" s="153"/>
      <c r="X7072" s="69" t="str">
        <f t="shared" si="224"/>
        <v/>
      </c>
      <c r="Y7072" s="69" t="str">
        <f t="shared" si="225"/>
        <v/>
      </c>
    </row>
    <row r="7073" spans="8:25" x14ac:dyDescent="0.25">
      <c r="H7073" s="155"/>
      <c r="I7073" s="151"/>
      <c r="J7073" s="152"/>
      <c r="K7073" s="153"/>
      <c r="L7073" s="153"/>
      <c r="M7073" s="153"/>
      <c r="N7073" s="153"/>
      <c r="O7073" s="153"/>
      <c r="P7073" s="153"/>
      <c r="Q7073" s="153"/>
      <c r="R7073" s="153"/>
      <c r="S7073" s="152"/>
      <c r="T7073" s="153"/>
      <c r="X7073" s="69" t="str">
        <f t="shared" si="224"/>
        <v/>
      </c>
      <c r="Y7073" s="69" t="str">
        <f t="shared" si="225"/>
        <v/>
      </c>
    </row>
    <row r="7074" spans="8:25" x14ac:dyDescent="0.25">
      <c r="H7074" s="155"/>
      <c r="I7074" s="151"/>
      <c r="J7074" s="152"/>
      <c r="K7074" s="153"/>
      <c r="L7074" s="153"/>
      <c r="M7074" s="153"/>
      <c r="N7074" s="153"/>
      <c r="O7074" s="153"/>
      <c r="P7074" s="153"/>
      <c r="Q7074" s="153"/>
      <c r="R7074" s="153"/>
      <c r="S7074" s="152"/>
      <c r="T7074" s="153"/>
      <c r="X7074" s="69" t="str">
        <f t="shared" si="224"/>
        <v/>
      </c>
      <c r="Y7074" s="69" t="str">
        <f t="shared" si="225"/>
        <v/>
      </c>
    </row>
    <row r="7075" spans="8:25" x14ac:dyDescent="0.25">
      <c r="H7075" s="155"/>
      <c r="I7075" s="151"/>
      <c r="J7075" s="152"/>
      <c r="K7075" s="153"/>
      <c r="L7075" s="153"/>
      <c r="M7075" s="153"/>
      <c r="N7075" s="153"/>
      <c r="O7075" s="153"/>
      <c r="P7075" s="153"/>
      <c r="Q7075" s="153"/>
      <c r="R7075" s="153"/>
      <c r="S7075" s="152"/>
      <c r="T7075" s="153"/>
      <c r="X7075" s="69" t="str">
        <f t="shared" si="224"/>
        <v/>
      </c>
      <c r="Y7075" s="69" t="str">
        <f t="shared" si="225"/>
        <v/>
      </c>
    </row>
    <row r="7076" spans="8:25" x14ac:dyDescent="0.25">
      <c r="H7076" s="155"/>
      <c r="I7076" s="151"/>
      <c r="J7076" s="152"/>
      <c r="K7076" s="153"/>
      <c r="L7076" s="153"/>
      <c r="M7076" s="153"/>
      <c r="N7076" s="153"/>
      <c r="O7076" s="153"/>
      <c r="P7076" s="153"/>
      <c r="Q7076" s="153"/>
      <c r="R7076" s="153"/>
      <c r="S7076" s="152"/>
      <c r="T7076" s="153"/>
      <c r="X7076" s="69" t="str">
        <f t="shared" si="224"/>
        <v/>
      </c>
      <c r="Y7076" s="69" t="str">
        <f t="shared" si="225"/>
        <v/>
      </c>
    </row>
    <row r="7077" spans="8:25" x14ac:dyDescent="0.25">
      <c r="H7077" s="155"/>
      <c r="I7077" s="151"/>
      <c r="J7077" s="152"/>
      <c r="K7077" s="153"/>
      <c r="L7077" s="153"/>
      <c r="M7077" s="153"/>
      <c r="N7077" s="153"/>
      <c r="O7077" s="153"/>
      <c r="P7077" s="153"/>
      <c r="Q7077" s="153"/>
      <c r="R7077" s="153"/>
      <c r="S7077" s="152"/>
      <c r="T7077" s="153"/>
      <c r="X7077" s="69" t="str">
        <f t="shared" si="224"/>
        <v/>
      </c>
      <c r="Y7077" s="69" t="str">
        <f t="shared" si="225"/>
        <v/>
      </c>
    </row>
    <row r="7078" spans="8:25" x14ac:dyDescent="0.25">
      <c r="H7078" s="155"/>
      <c r="I7078" s="151"/>
      <c r="J7078" s="152"/>
      <c r="K7078" s="153"/>
      <c r="L7078" s="153"/>
      <c r="M7078" s="153"/>
      <c r="N7078" s="153"/>
      <c r="O7078" s="153"/>
      <c r="P7078" s="153"/>
      <c r="Q7078" s="153"/>
      <c r="R7078" s="153"/>
      <c r="S7078" s="152"/>
      <c r="T7078" s="153"/>
      <c r="X7078" s="69" t="str">
        <f t="shared" si="224"/>
        <v/>
      </c>
      <c r="Y7078" s="69" t="str">
        <f t="shared" si="225"/>
        <v/>
      </c>
    </row>
    <row r="7079" spans="8:25" x14ac:dyDescent="0.25">
      <c r="H7079" s="155"/>
      <c r="I7079" s="151"/>
      <c r="J7079" s="152"/>
      <c r="K7079" s="153"/>
      <c r="L7079" s="153"/>
      <c r="M7079" s="153"/>
      <c r="N7079" s="153"/>
      <c r="O7079" s="153"/>
      <c r="P7079" s="153"/>
      <c r="Q7079" s="153"/>
      <c r="R7079" s="153"/>
      <c r="S7079" s="152"/>
      <c r="T7079" s="153"/>
      <c r="X7079" s="69" t="str">
        <f t="shared" si="224"/>
        <v/>
      </c>
      <c r="Y7079" s="69" t="str">
        <f t="shared" si="225"/>
        <v/>
      </c>
    </row>
    <row r="7080" spans="8:25" x14ac:dyDescent="0.25">
      <c r="H7080" s="155"/>
      <c r="I7080" s="151"/>
      <c r="J7080" s="152"/>
      <c r="K7080" s="153"/>
      <c r="L7080" s="153"/>
      <c r="M7080" s="153"/>
      <c r="N7080" s="153"/>
      <c r="O7080" s="153"/>
      <c r="P7080" s="153"/>
      <c r="Q7080" s="153"/>
      <c r="R7080" s="153"/>
      <c r="S7080" s="152"/>
      <c r="T7080" s="153"/>
      <c r="X7080" s="69" t="str">
        <f t="shared" si="224"/>
        <v/>
      </c>
      <c r="Y7080" s="69" t="str">
        <f t="shared" si="225"/>
        <v/>
      </c>
    </row>
    <row r="7081" spans="8:25" x14ac:dyDescent="0.25">
      <c r="H7081" s="155"/>
      <c r="I7081" s="151"/>
      <c r="J7081" s="152"/>
      <c r="K7081" s="153"/>
      <c r="L7081" s="153"/>
      <c r="M7081" s="153"/>
      <c r="N7081" s="153"/>
      <c r="O7081" s="153"/>
      <c r="P7081" s="153"/>
      <c r="Q7081" s="153"/>
      <c r="R7081" s="153"/>
      <c r="S7081" s="152"/>
      <c r="T7081" s="153"/>
      <c r="X7081" s="69" t="str">
        <f t="shared" si="224"/>
        <v/>
      </c>
      <c r="Y7081" s="69" t="str">
        <f t="shared" si="225"/>
        <v/>
      </c>
    </row>
    <row r="7082" spans="8:25" x14ac:dyDescent="0.25">
      <c r="H7082" s="155"/>
      <c r="I7082" s="151"/>
      <c r="J7082" s="152"/>
      <c r="K7082" s="153"/>
      <c r="L7082" s="153"/>
      <c r="M7082" s="153"/>
      <c r="N7082" s="153"/>
      <c r="O7082" s="153"/>
      <c r="P7082" s="153"/>
      <c r="Q7082" s="153"/>
      <c r="R7082" s="153"/>
      <c r="S7082" s="152"/>
      <c r="T7082" s="153"/>
      <c r="X7082" s="69" t="str">
        <f t="shared" si="224"/>
        <v/>
      </c>
      <c r="Y7082" s="69" t="str">
        <f t="shared" si="225"/>
        <v/>
      </c>
    </row>
    <row r="7083" spans="8:25" x14ac:dyDescent="0.25">
      <c r="H7083" s="155"/>
      <c r="I7083" s="151"/>
      <c r="J7083" s="152"/>
      <c r="K7083" s="153"/>
      <c r="L7083" s="153"/>
      <c r="M7083" s="153"/>
      <c r="N7083" s="153"/>
      <c r="O7083" s="153"/>
      <c r="P7083" s="153"/>
      <c r="Q7083" s="153"/>
      <c r="R7083" s="153"/>
      <c r="S7083" s="152"/>
      <c r="T7083" s="153"/>
      <c r="X7083" s="69" t="str">
        <f t="shared" si="224"/>
        <v/>
      </c>
      <c r="Y7083" s="69" t="str">
        <f t="shared" si="225"/>
        <v/>
      </c>
    </row>
    <row r="7084" spans="8:25" x14ac:dyDescent="0.25">
      <c r="H7084" s="155"/>
      <c r="I7084" s="151"/>
      <c r="J7084" s="152"/>
      <c r="K7084" s="153"/>
      <c r="L7084" s="153"/>
      <c r="M7084" s="153"/>
      <c r="N7084" s="153"/>
      <c r="O7084" s="153"/>
      <c r="P7084" s="153"/>
      <c r="Q7084" s="153"/>
      <c r="R7084" s="153"/>
      <c r="S7084" s="152"/>
      <c r="T7084" s="153"/>
      <c r="X7084" s="69" t="str">
        <f t="shared" si="224"/>
        <v/>
      </c>
      <c r="Y7084" s="69" t="str">
        <f t="shared" si="225"/>
        <v/>
      </c>
    </row>
    <row r="7085" spans="8:25" x14ac:dyDescent="0.25">
      <c r="H7085" s="155"/>
      <c r="I7085" s="151"/>
      <c r="J7085" s="152"/>
      <c r="K7085" s="153"/>
      <c r="L7085" s="153"/>
      <c r="M7085" s="153"/>
      <c r="N7085" s="153"/>
      <c r="O7085" s="153"/>
      <c r="P7085" s="153"/>
      <c r="Q7085" s="153"/>
      <c r="R7085" s="153"/>
      <c r="S7085" s="152"/>
      <c r="T7085" s="153"/>
      <c r="X7085" s="69" t="str">
        <f t="shared" si="224"/>
        <v/>
      </c>
      <c r="Y7085" s="69" t="str">
        <f t="shared" si="225"/>
        <v/>
      </c>
    </row>
    <row r="7086" spans="8:25" x14ac:dyDescent="0.25">
      <c r="H7086" s="155"/>
      <c r="I7086" s="151"/>
      <c r="J7086" s="152"/>
      <c r="K7086" s="153"/>
      <c r="L7086" s="153"/>
      <c r="M7086" s="153"/>
      <c r="N7086" s="153"/>
      <c r="O7086" s="153"/>
      <c r="P7086" s="153"/>
      <c r="Q7086" s="153"/>
      <c r="R7086" s="153"/>
      <c r="S7086" s="152"/>
      <c r="T7086" s="153"/>
      <c r="X7086" s="69" t="str">
        <f t="shared" si="224"/>
        <v/>
      </c>
      <c r="Y7086" s="69" t="str">
        <f t="shared" si="225"/>
        <v/>
      </c>
    </row>
    <row r="7087" spans="8:25" x14ac:dyDescent="0.25">
      <c r="H7087" s="155"/>
      <c r="I7087" s="151"/>
      <c r="J7087" s="152"/>
      <c r="K7087" s="153"/>
      <c r="L7087" s="153"/>
      <c r="M7087" s="153"/>
      <c r="N7087" s="153"/>
      <c r="O7087" s="153"/>
      <c r="P7087" s="153"/>
      <c r="Q7087" s="153"/>
      <c r="R7087" s="153"/>
      <c r="S7087" s="152"/>
      <c r="T7087" s="153"/>
      <c r="X7087" s="69" t="str">
        <f t="shared" si="224"/>
        <v/>
      </c>
      <c r="Y7087" s="69" t="str">
        <f t="shared" si="225"/>
        <v/>
      </c>
    </row>
    <row r="7088" spans="8:25" x14ac:dyDescent="0.25">
      <c r="H7088" s="155"/>
      <c r="I7088" s="151"/>
      <c r="J7088" s="152"/>
      <c r="K7088" s="153"/>
      <c r="L7088" s="153"/>
      <c r="M7088" s="153"/>
      <c r="N7088" s="153"/>
      <c r="O7088" s="153"/>
      <c r="P7088" s="153"/>
      <c r="Q7088" s="153"/>
      <c r="R7088" s="153"/>
      <c r="S7088" s="152"/>
      <c r="T7088" s="153"/>
      <c r="X7088" s="69" t="str">
        <f t="shared" si="224"/>
        <v/>
      </c>
      <c r="Y7088" s="69" t="str">
        <f t="shared" si="225"/>
        <v/>
      </c>
    </row>
    <row r="7089" spans="8:25" x14ac:dyDescent="0.25">
      <c r="H7089" s="155"/>
      <c r="I7089" s="151"/>
      <c r="J7089" s="152"/>
      <c r="K7089" s="153"/>
      <c r="L7089" s="153"/>
      <c r="M7089" s="153"/>
      <c r="N7089" s="153"/>
      <c r="O7089" s="153"/>
      <c r="P7089" s="153"/>
      <c r="Q7089" s="153"/>
      <c r="R7089" s="153"/>
      <c r="S7089" s="152"/>
      <c r="T7089" s="153"/>
      <c r="X7089" s="69" t="str">
        <f t="shared" si="224"/>
        <v/>
      </c>
      <c r="Y7089" s="69" t="str">
        <f t="shared" si="225"/>
        <v/>
      </c>
    </row>
    <row r="7090" spans="8:25" x14ac:dyDescent="0.25">
      <c r="H7090" s="155"/>
      <c r="I7090" s="151"/>
      <c r="J7090" s="152"/>
      <c r="K7090" s="153"/>
      <c r="L7090" s="153"/>
      <c r="M7090" s="153"/>
      <c r="N7090" s="153"/>
      <c r="O7090" s="153"/>
      <c r="P7090" s="153"/>
      <c r="Q7090" s="153"/>
      <c r="R7090" s="153"/>
      <c r="S7090" s="152"/>
      <c r="T7090" s="153"/>
      <c r="X7090" s="69" t="str">
        <f t="shared" si="224"/>
        <v/>
      </c>
      <c r="Y7090" s="69" t="str">
        <f t="shared" si="225"/>
        <v/>
      </c>
    </row>
    <row r="7091" spans="8:25" x14ac:dyDescent="0.25">
      <c r="H7091" s="155"/>
      <c r="I7091" s="151"/>
      <c r="J7091" s="152"/>
      <c r="K7091" s="153"/>
      <c r="L7091" s="153"/>
      <c r="M7091" s="153"/>
      <c r="N7091" s="153"/>
      <c r="O7091" s="153"/>
      <c r="P7091" s="153"/>
      <c r="Q7091" s="153"/>
      <c r="R7091" s="153"/>
      <c r="S7091" s="152"/>
      <c r="T7091" s="153"/>
      <c r="X7091" s="69" t="str">
        <f t="shared" si="224"/>
        <v/>
      </c>
      <c r="Y7091" s="69" t="str">
        <f t="shared" si="225"/>
        <v/>
      </c>
    </row>
    <row r="7092" spans="8:25" x14ac:dyDescent="0.25">
      <c r="H7092" s="155"/>
      <c r="I7092" s="151"/>
      <c r="J7092" s="152"/>
      <c r="K7092" s="153"/>
      <c r="L7092" s="153"/>
      <c r="M7092" s="153"/>
      <c r="N7092" s="153"/>
      <c r="O7092" s="153"/>
      <c r="P7092" s="153"/>
      <c r="Q7092" s="153"/>
      <c r="R7092" s="153"/>
      <c r="S7092" s="152"/>
      <c r="T7092" s="153"/>
      <c r="X7092" s="69" t="str">
        <f t="shared" si="224"/>
        <v/>
      </c>
      <c r="Y7092" s="69" t="str">
        <f t="shared" si="225"/>
        <v/>
      </c>
    </row>
    <row r="7093" spans="8:25" x14ac:dyDescent="0.25">
      <c r="H7093" s="155"/>
      <c r="I7093" s="151"/>
      <c r="J7093" s="152"/>
      <c r="K7093" s="153"/>
      <c r="L7093" s="153"/>
      <c r="M7093" s="153"/>
      <c r="N7093" s="153"/>
      <c r="O7093" s="153"/>
      <c r="P7093" s="153"/>
      <c r="Q7093" s="153"/>
      <c r="R7093" s="153"/>
      <c r="S7093" s="152"/>
      <c r="T7093" s="153"/>
      <c r="X7093" s="69" t="str">
        <f t="shared" si="224"/>
        <v/>
      </c>
      <c r="Y7093" s="69" t="str">
        <f t="shared" si="225"/>
        <v/>
      </c>
    </row>
    <row r="7094" spans="8:25" x14ac:dyDescent="0.25">
      <c r="H7094" s="155"/>
      <c r="I7094" s="151"/>
      <c r="J7094" s="152"/>
      <c r="K7094" s="153"/>
      <c r="L7094" s="153"/>
      <c r="M7094" s="153"/>
      <c r="N7094" s="153"/>
      <c r="O7094" s="153"/>
      <c r="P7094" s="153"/>
      <c r="Q7094" s="153"/>
      <c r="R7094" s="153"/>
      <c r="S7094" s="152"/>
      <c r="T7094" s="153"/>
      <c r="X7094" s="69" t="str">
        <f t="shared" si="224"/>
        <v/>
      </c>
      <c r="Y7094" s="69" t="str">
        <f t="shared" si="225"/>
        <v/>
      </c>
    </row>
    <row r="7095" spans="8:25" x14ac:dyDescent="0.25">
      <c r="H7095" s="155"/>
      <c r="I7095" s="151"/>
      <c r="J7095" s="152"/>
      <c r="K7095" s="153"/>
      <c r="L7095" s="153"/>
      <c r="M7095" s="153"/>
      <c r="N7095" s="153"/>
      <c r="O7095" s="153"/>
      <c r="P7095" s="153"/>
      <c r="Q7095" s="153"/>
      <c r="R7095" s="153"/>
      <c r="S7095" s="152"/>
      <c r="T7095" s="153"/>
      <c r="X7095" s="69" t="str">
        <f t="shared" si="224"/>
        <v/>
      </c>
      <c r="Y7095" s="69" t="str">
        <f t="shared" si="225"/>
        <v/>
      </c>
    </row>
    <row r="7096" spans="8:25" x14ac:dyDescent="0.25">
      <c r="H7096" s="155"/>
      <c r="I7096" s="151"/>
      <c r="J7096" s="152"/>
      <c r="K7096" s="153"/>
      <c r="L7096" s="153"/>
      <c r="M7096" s="153"/>
      <c r="N7096" s="153"/>
      <c r="O7096" s="153"/>
      <c r="P7096" s="153"/>
      <c r="Q7096" s="153"/>
      <c r="R7096" s="153"/>
      <c r="S7096" s="152"/>
      <c r="T7096" s="153"/>
      <c r="X7096" s="69" t="str">
        <f t="shared" si="224"/>
        <v/>
      </c>
      <c r="Y7096" s="69" t="str">
        <f t="shared" si="225"/>
        <v/>
      </c>
    </row>
    <row r="7097" spans="8:25" x14ac:dyDescent="0.25">
      <c r="H7097" s="155"/>
      <c r="I7097" s="151"/>
      <c r="J7097" s="152"/>
      <c r="K7097" s="153"/>
      <c r="L7097" s="153"/>
      <c r="M7097" s="153"/>
      <c r="N7097" s="153"/>
      <c r="O7097" s="153"/>
      <c r="P7097" s="153"/>
      <c r="Q7097" s="153"/>
      <c r="R7097" s="153"/>
      <c r="S7097" s="152"/>
      <c r="T7097" s="153"/>
      <c r="X7097" s="69" t="str">
        <f t="shared" si="224"/>
        <v/>
      </c>
      <c r="Y7097" s="69" t="str">
        <f t="shared" si="225"/>
        <v/>
      </c>
    </row>
    <row r="7098" spans="8:25" x14ac:dyDescent="0.25">
      <c r="H7098" s="155"/>
      <c r="I7098" s="151"/>
      <c r="J7098" s="152"/>
      <c r="K7098" s="153"/>
      <c r="L7098" s="153"/>
      <c r="M7098" s="153"/>
      <c r="N7098" s="153"/>
      <c r="O7098" s="153"/>
      <c r="P7098" s="153"/>
      <c r="Q7098" s="153"/>
      <c r="R7098" s="153"/>
      <c r="S7098" s="152"/>
      <c r="T7098" s="153"/>
      <c r="X7098" s="69" t="str">
        <f t="shared" si="224"/>
        <v/>
      </c>
      <c r="Y7098" s="69" t="str">
        <f t="shared" si="225"/>
        <v/>
      </c>
    </row>
    <row r="7099" spans="8:25" x14ac:dyDescent="0.25">
      <c r="H7099" s="155"/>
      <c r="I7099" s="151"/>
      <c r="J7099" s="152"/>
      <c r="K7099" s="153"/>
      <c r="L7099" s="153"/>
      <c r="M7099" s="153"/>
      <c r="N7099" s="153"/>
      <c r="O7099" s="153"/>
      <c r="P7099" s="153"/>
      <c r="Q7099" s="153"/>
      <c r="R7099" s="153"/>
      <c r="S7099" s="152"/>
      <c r="T7099" s="153"/>
      <c r="X7099" s="69" t="str">
        <f t="shared" si="224"/>
        <v/>
      </c>
      <c r="Y7099" s="69" t="str">
        <f t="shared" si="225"/>
        <v/>
      </c>
    </row>
    <row r="7100" spans="8:25" x14ac:dyDescent="0.25">
      <c r="H7100" s="155"/>
      <c r="I7100" s="151"/>
      <c r="J7100" s="152"/>
      <c r="K7100" s="153"/>
      <c r="L7100" s="153"/>
      <c r="M7100" s="153"/>
      <c r="N7100" s="153"/>
      <c r="O7100" s="153"/>
      <c r="P7100" s="153"/>
      <c r="Q7100" s="153"/>
      <c r="R7100" s="153"/>
      <c r="S7100" s="152"/>
      <c r="T7100" s="153"/>
      <c r="X7100" s="69" t="str">
        <f t="shared" si="224"/>
        <v/>
      </c>
      <c r="Y7100" s="69" t="str">
        <f t="shared" si="225"/>
        <v/>
      </c>
    </row>
    <row r="7101" spans="8:25" x14ac:dyDescent="0.25">
      <c r="H7101" s="155"/>
      <c r="I7101" s="151"/>
      <c r="J7101" s="152"/>
      <c r="K7101" s="153"/>
      <c r="L7101" s="153"/>
      <c r="M7101" s="153"/>
      <c r="N7101" s="153"/>
      <c r="O7101" s="153"/>
      <c r="P7101" s="153"/>
      <c r="Q7101" s="153"/>
      <c r="R7101" s="153"/>
      <c r="S7101" s="152"/>
      <c r="T7101" s="153"/>
      <c r="X7101" s="69" t="str">
        <f t="shared" si="224"/>
        <v/>
      </c>
      <c r="Y7101" s="69" t="str">
        <f t="shared" si="225"/>
        <v/>
      </c>
    </row>
    <row r="7102" spans="8:25" x14ac:dyDescent="0.25">
      <c r="H7102" s="155"/>
      <c r="I7102" s="151"/>
      <c r="J7102" s="152"/>
      <c r="K7102" s="153"/>
      <c r="L7102" s="153"/>
      <c r="M7102" s="153"/>
      <c r="N7102" s="153"/>
      <c r="O7102" s="153"/>
      <c r="P7102" s="153"/>
      <c r="Q7102" s="153"/>
      <c r="R7102" s="153"/>
      <c r="S7102" s="152"/>
      <c r="T7102" s="153"/>
      <c r="X7102" s="69" t="str">
        <f t="shared" si="224"/>
        <v/>
      </c>
      <c r="Y7102" s="69" t="str">
        <f t="shared" si="225"/>
        <v/>
      </c>
    </row>
    <row r="7103" spans="8:25" x14ac:dyDescent="0.25">
      <c r="H7103" s="155"/>
      <c r="I7103" s="151"/>
      <c r="J7103" s="152"/>
      <c r="K7103" s="153"/>
      <c r="L7103" s="153"/>
      <c r="M7103" s="153"/>
      <c r="N7103" s="153"/>
      <c r="O7103" s="153"/>
      <c r="P7103" s="153"/>
      <c r="Q7103" s="153"/>
      <c r="R7103" s="153"/>
      <c r="S7103" s="152"/>
      <c r="T7103" s="153"/>
      <c r="X7103" s="69" t="str">
        <f t="shared" si="224"/>
        <v/>
      </c>
      <c r="Y7103" s="69" t="str">
        <f t="shared" si="225"/>
        <v/>
      </c>
    </row>
    <row r="7104" spans="8:25" x14ac:dyDescent="0.25">
      <c r="H7104" s="155"/>
      <c r="I7104" s="151"/>
      <c r="J7104" s="152"/>
      <c r="K7104" s="153"/>
      <c r="L7104" s="153"/>
      <c r="M7104" s="153"/>
      <c r="N7104" s="153"/>
      <c r="O7104" s="153"/>
      <c r="P7104" s="153"/>
      <c r="Q7104" s="153"/>
      <c r="R7104" s="153"/>
      <c r="S7104" s="152"/>
      <c r="T7104" s="153"/>
      <c r="X7104" s="69" t="str">
        <f t="shared" si="224"/>
        <v/>
      </c>
      <c r="Y7104" s="69" t="str">
        <f t="shared" si="225"/>
        <v/>
      </c>
    </row>
    <row r="7105" spans="8:25" x14ac:dyDescent="0.25">
      <c r="H7105" s="155"/>
      <c r="I7105" s="151"/>
      <c r="J7105" s="152"/>
      <c r="K7105" s="153"/>
      <c r="L7105" s="153"/>
      <c r="M7105" s="153"/>
      <c r="N7105" s="153"/>
      <c r="O7105" s="153"/>
      <c r="P7105" s="153"/>
      <c r="Q7105" s="153"/>
      <c r="R7105" s="153"/>
      <c r="S7105" s="152"/>
      <c r="T7105" s="153"/>
      <c r="X7105" s="69" t="str">
        <f t="shared" si="224"/>
        <v/>
      </c>
      <c r="Y7105" s="69" t="str">
        <f t="shared" si="225"/>
        <v/>
      </c>
    </row>
    <row r="7106" spans="8:25" x14ac:dyDescent="0.25">
      <c r="H7106" s="155"/>
      <c r="I7106" s="151"/>
      <c r="J7106" s="152"/>
      <c r="K7106" s="153"/>
      <c r="L7106" s="153"/>
      <c r="M7106" s="153"/>
      <c r="N7106" s="153"/>
      <c r="O7106" s="153"/>
      <c r="P7106" s="153"/>
      <c r="Q7106" s="153"/>
      <c r="R7106" s="153"/>
      <c r="S7106" s="152"/>
      <c r="T7106" s="153"/>
      <c r="X7106" s="69" t="str">
        <f t="shared" ref="X7106:X7169" si="226">IF(W7106&lt;&gt;"",W7106-I7106,"")</f>
        <v/>
      </c>
      <c r="Y7106" s="69" t="str">
        <f t="shared" si="225"/>
        <v/>
      </c>
    </row>
    <row r="7107" spans="8:25" x14ac:dyDescent="0.25">
      <c r="H7107" s="155"/>
      <c r="I7107" s="151"/>
      <c r="J7107" s="152"/>
      <c r="K7107" s="153"/>
      <c r="L7107" s="153"/>
      <c r="M7107" s="153"/>
      <c r="N7107" s="153"/>
      <c r="O7107" s="153"/>
      <c r="P7107" s="153"/>
      <c r="Q7107" s="153"/>
      <c r="R7107" s="153"/>
      <c r="S7107" s="152"/>
      <c r="T7107" s="153"/>
      <c r="X7107" s="69" t="str">
        <f t="shared" si="226"/>
        <v/>
      </c>
      <c r="Y7107" s="69" t="str">
        <f t="shared" ref="Y7107:Y7170" si="227">IF(X7107&lt;&gt;"",IF(X7107&lt;365,"&lt; 1 year",IF(X7107&lt;730,"1-2",IF(X7107&lt;1095,"2-3",IF(X7107&lt;1460,"3-4",IF(X7107&lt;1825,"4-5","5+"))))),"")</f>
        <v/>
      </c>
    </row>
    <row r="7108" spans="8:25" x14ac:dyDescent="0.25">
      <c r="H7108" s="155"/>
      <c r="I7108" s="151"/>
      <c r="J7108" s="152"/>
      <c r="K7108" s="153"/>
      <c r="L7108" s="153"/>
      <c r="M7108" s="153"/>
      <c r="N7108" s="153"/>
      <c r="O7108" s="153"/>
      <c r="P7108" s="153"/>
      <c r="Q7108" s="153"/>
      <c r="R7108" s="153"/>
      <c r="S7108" s="152"/>
      <c r="T7108" s="153"/>
      <c r="X7108" s="69" t="str">
        <f t="shared" si="226"/>
        <v/>
      </c>
      <c r="Y7108" s="69" t="str">
        <f t="shared" si="227"/>
        <v/>
      </c>
    </row>
    <row r="7109" spans="8:25" x14ac:dyDescent="0.25">
      <c r="H7109" s="155"/>
      <c r="I7109" s="151"/>
      <c r="J7109" s="152"/>
      <c r="K7109" s="153"/>
      <c r="L7109" s="153"/>
      <c r="M7109" s="153"/>
      <c r="N7109" s="153"/>
      <c r="O7109" s="153"/>
      <c r="P7109" s="153"/>
      <c r="Q7109" s="153"/>
      <c r="R7109" s="153"/>
      <c r="S7109" s="152"/>
      <c r="T7109" s="153"/>
      <c r="X7109" s="69" t="str">
        <f t="shared" si="226"/>
        <v/>
      </c>
      <c r="Y7109" s="69" t="str">
        <f t="shared" si="227"/>
        <v/>
      </c>
    </row>
    <row r="7110" spans="8:25" x14ac:dyDescent="0.25">
      <c r="H7110" s="155"/>
      <c r="I7110" s="151"/>
      <c r="J7110" s="152"/>
      <c r="K7110" s="153"/>
      <c r="L7110" s="153"/>
      <c r="M7110" s="153"/>
      <c r="N7110" s="153"/>
      <c r="O7110" s="153"/>
      <c r="P7110" s="153"/>
      <c r="Q7110" s="153"/>
      <c r="R7110" s="153"/>
      <c r="S7110" s="152"/>
      <c r="T7110" s="153"/>
      <c r="X7110" s="69" t="str">
        <f t="shared" si="226"/>
        <v/>
      </c>
      <c r="Y7110" s="69" t="str">
        <f t="shared" si="227"/>
        <v/>
      </c>
    </row>
    <row r="7111" spans="8:25" x14ac:dyDescent="0.25">
      <c r="H7111" s="155"/>
      <c r="I7111" s="151"/>
      <c r="J7111" s="152"/>
      <c r="K7111" s="153"/>
      <c r="L7111" s="153"/>
      <c r="M7111" s="153"/>
      <c r="N7111" s="153"/>
      <c r="O7111" s="153"/>
      <c r="P7111" s="153"/>
      <c r="Q7111" s="153"/>
      <c r="R7111" s="153"/>
      <c r="S7111" s="152"/>
      <c r="T7111" s="153"/>
      <c r="X7111" s="69" t="str">
        <f t="shared" si="226"/>
        <v/>
      </c>
      <c r="Y7111" s="69" t="str">
        <f t="shared" si="227"/>
        <v/>
      </c>
    </row>
    <row r="7112" spans="8:25" x14ac:dyDescent="0.25">
      <c r="H7112" s="155"/>
      <c r="I7112" s="151"/>
      <c r="J7112" s="152"/>
      <c r="K7112" s="153"/>
      <c r="L7112" s="153"/>
      <c r="M7112" s="153"/>
      <c r="N7112" s="153"/>
      <c r="O7112" s="153"/>
      <c r="P7112" s="153"/>
      <c r="Q7112" s="153"/>
      <c r="R7112" s="153"/>
      <c r="S7112" s="152"/>
      <c r="T7112" s="153"/>
      <c r="X7112" s="69" t="str">
        <f t="shared" si="226"/>
        <v/>
      </c>
      <c r="Y7112" s="69" t="str">
        <f t="shared" si="227"/>
        <v/>
      </c>
    </row>
    <row r="7113" spans="8:25" x14ac:dyDescent="0.25">
      <c r="H7113" s="155"/>
      <c r="I7113" s="151"/>
      <c r="J7113" s="152"/>
      <c r="K7113" s="153"/>
      <c r="L7113" s="153"/>
      <c r="M7113" s="153"/>
      <c r="N7113" s="153"/>
      <c r="O7113" s="153"/>
      <c r="P7113" s="153"/>
      <c r="Q7113" s="153"/>
      <c r="R7113" s="153"/>
      <c r="S7113" s="152"/>
      <c r="T7113" s="153"/>
      <c r="X7113" s="69" t="str">
        <f t="shared" si="226"/>
        <v/>
      </c>
      <c r="Y7113" s="69" t="str">
        <f t="shared" si="227"/>
        <v/>
      </c>
    </row>
    <row r="7114" spans="8:25" x14ac:dyDescent="0.25">
      <c r="H7114" s="155"/>
      <c r="I7114" s="151"/>
      <c r="J7114" s="152"/>
      <c r="K7114" s="153"/>
      <c r="L7114" s="153"/>
      <c r="M7114" s="153"/>
      <c r="N7114" s="153"/>
      <c r="O7114" s="153"/>
      <c r="P7114" s="153"/>
      <c r="Q7114" s="153"/>
      <c r="R7114" s="153"/>
      <c r="S7114" s="152"/>
      <c r="T7114" s="153"/>
      <c r="X7114" s="69" t="str">
        <f t="shared" si="226"/>
        <v/>
      </c>
      <c r="Y7114" s="69" t="str">
        <f t="shared" si="227"/>
        <v/>
      </c>
    </row>
    <row r="7115" spans="8:25" x14ac:dyDescent="0.25">
      <c r="H7115" s="155"/>
      <c r="I7115" s="151"/>
      <c r="J7115" s="152"/>
      <c r="K7115" s="153"/>
      <c r="L7115" s="153"/>
      <c r="M7115" s="153"/>
      <c r="N7115" s="153"/>
      <c r="O7115" s="153"/>
      <c r="P7115" s="153"/>
      <c r="Q7115" s="153"/>
      <c r="R7115" s="153"/>
      <c r="S7115" s="152"/>
      <c r="T7115" s="153"/>
      <c r="X7115" s="69" t="str">
        <f t="shared" si="226"/>
        <v/>
      </c>
      <c r="Y7115" s="69" t="str">
        <f t="shared" si="227"/>
        <v/>
      </c>
    </row>
    <row r="7116" spans="8:25" x14ac:dyDescent="0.25">
      <c r="H7116" s="155"/>
      <c r="I7116" s="151"/>
      <c r="J7116" s="152"/>
      <c r="K7116" s="153"/>
      <c r="L7116" s="153"/>
      <c r="M7116" s="153"/>
      <c r="N7116" s="153"/>
      <c r="O7116" s="153"/>
      <c r="P7116" s="153"/>
      <c r="Q7116" s="153"/>
      <c r="R7116" s="153"/>
      <c r="S7116" s="152"/>
      <c r="T7116" s="153"/>
      <c r="X7116" s="69" t="str">
        <f t="shared" si="226"/>
        <v/>
      </c>
      <c r="Y7116" s="69" t="str">
        <f t="shared" si="227"/>
        <v/>
      </c>
    </row>
    <row r="7117" spans="8:25" x14ac:dyDescent="0.25">
      <c r="H7117" s="155"/>
      <c r="I7117" s="151"/>
      <c r="J7117" s="152"/>
      <c r="K7117" s="153"/>
      <c r="L7117" s="153"/>
      <c r="M7117" s="153"/>
      <c r="N7117" s="153"/>
      <c r="O7117" s="153"/>
      <c r="P7117" s="153"/>
      <c r="Q7117" s="153"/>
      <c r="R7117" s="153"/>
      <c r="S7117" s="152"/>
      <c r="T7117" s="153"/>
      <c r="X7117" s="69" t="str">
        <f t="shared" si="226"/>
        <v/>
      </c>
      <c r="Y7117" s="69" t="str">
        <f t="shared" si="227"/>
        <v/>
      </c>
    </row>
    <row r="7118" spans="8:25" x14ac:dyDescent="0.25">
      <c r="H7118" s="155"/>
      <c r="I7118" s="151"/>
      <c r="J7118" s="152"/>
      <c r="K7118" s="153"/>
      <c r="L7118" s="153"/>
      <c r="M7118" s="153"/>
      <c r="N7118" s="153"/>
      <c r="O7118" s="153"/>
      <c r="P7118" s="153"/>
      <c r="Q7118" s="153"/>
      <c r="R7118" s="153"/>
      <c r="S7118" s="152"/>
      <c r="T7118" s="153"/>
      <c r="X7118" s="69" t="str">
        <f t="shared" si="226"/>
        <v/>
      </c>
      <c r="Y7118" s="69" t="str">
        <f t="shared" si="227"/>
        <v/>
      </c>
    </row>
    <row r="7119" spans="8:25" x14ac:dyDescent="0.25">
      <c r="H7119" s="155"/>
      <c r="I7119" s="151"/>
      <c r="J7119" s="152"/>
      <c r="K7119" s="153"/>
      <c r="L7119" s="153"/>
      <c r="M7119" s="153"/>
      <c r="N7119" s="153"/>
      <c r="O7119" s="153"/>
      <c r="P7119" s="153"/>
      <c r="Q7119" s="153"/>
      <c r="R7119" s="153"/>
      <c r="S7119" s="152"/>
      <c r="T7119" s="153"/>
      <c r="X7119" s="69" t="str">
        <f t="shared" si="226"/>
        <v/>
      </c>
      <c r="Y7119" s="69" t="str">
        <f t="shared" si="227"/>
        <v/>
      </c>
    </row>
    <row r="7120" spans="8:25" x14ac:dyDescent="0.25">
      <c r="H7120" s="155"/>
      <c r="I7120" s="151"/>
      <c r="J7120" s="152"/>
      <c r="K7120" s="153"/>
      <c r="L7120" s="153"/>
      <c r="M7120" s="153"/>
      <c r="N7120" s="153"/>
      <c r="O7120" s="153"/>
      <c r="P7120" s="153"/>
      <c r="Q7120" s="153"/>
      <c r="R7120" s="153"/>
      <c r="S7120" s="152"/>
      <c r="T7120" s="153"/>
      <c r="X7120" s="69" t="str">
        <f t="shared" si="226"/>
        <v/>
      </c>
      <c r="Y7120" s="69" t="str">
        <f t="shared" si="227"/>
        <v/>
      </c>
    </row>
    <row r="7121" spans="8:25" x14ac:dyDescent="0.25">
      <c r="H7121" s="155"/>
      <c r="I7121" s="151"/>
      <c r="J7121" s="152"/>
      <c r="K7121" s="153"/>
      <c r="L7121" s="153"/>
      <c r="M7121" s="153"/>
      <c r="N7121" s="153"/>
      <c r="O7121" s="153"/>
      <c r="P7121" s="153"/>
      <c r="Q7121" s="153"/>
      <c r="R7121" s="153"/>
      <c r="S7121" s="152"/>
      <c r="T7121" s="153"/>
      <c r="X7121" s="69" t="str">
        <f t="shared" si="226"/>
        <v/>
      </c>
      <c r="Y7121" s="69" t="str">
        <f t="shared" si="227"/>
        <v/>
      </c>
    </row>
    <row r="7122" spans="8:25" x14ac:dyDescent="0.25">
      <c r="H7122" s="155"/>
      <c r="I7122" s="151"/>
      <c r="J7122" s="152"/>
      <c r="K7122" s="153"/>
      <c r="L7122" s="153"/>
      <c r="M7122" s="153"/>
      <c r="N7122" s="153"/>
      <c r="O7122" s="153"/>
      <c r="P7122" s="153"/>
      <c r="Q7122" s="153"/>
      <c r="R7122" s="153"/>
      <c r="S7122" s="152"/>
      <c r="T7122" s="153"/>
      <c r="X7122" s="69" t="str">
        <f t="shared" si="226"/>
        <v/>
      </c>
      <c r="Y7122" s="69" t="str">
        <f t="shared" si="227"/>
        <v/>
      </c>
    </row>
    <row r="7123" spans="8:25" x14ac:dyDescent="0.25">
      <c r="H7123" s="155"/>
      <c r="I7123" s="151"/>
      <c r="J7123" s="152"/>
      <c r="K7123" s="153"/>
      <c r="L7123" s="153"/>
      <c r="M7123" s="153"/>
      <c r="N7123" s="153"/>
      <c r="O7123" s="153"/>
      <c r="P7123" s="153"/>
      <c r="Q7123" s="153"/>
      <c r="R7123" s="153"/>
      <c r="S7123" s="152"/>
      <c r="T7123" s="153"/>
      <c r="X7123" s="69" t="str">
        <f t="shared" si="226"/>
        <v/>
      </c>
      <c r="Y7123" s="69" t="str">
        <f t="shared" si="227"/>
        <v/>
      </c>
    </row>
    <row r="7124" spans="8:25" x14ac:dyDescent="0.25">
      <c r="H7124" s="155"/>
      <c r="I7124" s="151"/>
      <c r="J7124" s="152"/>
      <c r="K7124" s="153"/>
      <c r="L7124" s="153"/>
      <c r="M7124" s="153"/>
      <c r="N7124" s="153"/>
      <c r="O7124" s="153"/>
      <c r="P7124" s="153"/>
      <c r="Q7124" s="153"/>
      <c r="R7124" s="153"/>
      <c r="S7124" s="152"/>
      <c r="T7124" s="153"/>
      <c r="X7124" s="69" t="str">
        <f t="shared" si="226"/>
        <v/>
      </c>
      <c r="Y7124" s="69" t="str">
        <f t="shared" si="227"/>
        <v/>
      </c>
    </row>
    <row r="7125" spans="8:25" x14ac:dyDescent="0.25">
      <c r="H7125" s="155"/>
      <c r="I7125" s="151"/>
      <c r="J7125" s="152"/>
      <c r="K7125" s="153"/>
      <c r="L7125" s="153"/>
      <c r="M7125" s="153"/>
      <c r="N7125" s="153"/>
      <c r="O7125" s="153"/>
      <c r="P7125" s="153"/>
      <c r="Q7125" s="153"/>
      <c r="R7125" s="153"/>
      <c r="S7125" s="152"/>
      <c r="T7125" s="153"/>
      <c r="X7125" s="69" t="str">
        <f t="shared" si="226"/>
        <v/>
      </c>
      <c r="Y7125" s="69" t="str">
        <f t="shared" si="227"/>
        <v/>
      </c>
    </row>
    <row r="7126" spans="8:25" x14ac:dyDescent="0.25">
      <c r="H7126" s="155"/>
      <c r="I7126" s="151"/>
      <c r="J7126" s="152"/>
      <c r="K7126" s="153"/>
      <c r="L7126" s="153"/>
      <c r="M7126" s="153"/>
      <c r="N7126" s="153"/>
      <c r="O7126" s="153"/>
      <c r="P7126" s="153"/>
      <c r="Q7126" s="153"/>
      <c r="R7126" s="153"/>
      <c r="S7126" s="152"/>
      <c r="T7126" s="153"/>
      <c r="X7126" s="69" t="str">
        <f t="shared" si="226"/>
        <v/>
      </c>
      <c r="Y7126" s="69" t="str">
        <f t="shared" si="227"/>
        <v/>
      </c>
    </row>
    <row r="7127" spans="8:25" x14ac:dyDescent="0.25">
      <c r="H7127" s="155"/>
      <c r="I7127" s="151"/>
      <c r="J7127" s="152"/>
      <c r="K7127" s="153"/>
      <c r="L7127" s="153"/>
      <c r="M7127" s="153"/>
      <c r="N7127" s="153"/>
      <c r="O7127" s="153"/>
      <c r="P7127" s="153"/>
      <c r="Q7127" s="153"/>
      <c r="R7127" s="153"/>
      <c r="S7127" s="152"/>
      <c r="T7127" s="153"/>
      <c r="X7127" s="69" t="str">
        <f t="shared" si="226"/>
        <v/>
      </c>
      <c r="Y7127" s="69" t="str">
        <f t="shared" si="227"/>
        <v/>
      </c>
    </row>
    <row r="7128" spans="8:25" x14ac:dyDescent="0.25">
      <c r="H7128" s="155"/>
      <c r="I7128" s="151"/>
      <c r="J7128" s="152"/>
      <c r="K7128" s="153"/>
      <c r="L7128" s="153"/>
      <c r="M7128" s="153"/>
      <c r="N7128" s="153"/>
      <c r="O7128" s="153"/>
      <c r="P7128" s="153"/>
      <c r="Q7128" s="153"/>
      <c r="R7128" s="153"/>
      <c r="S7128" s="152"/>
      <c r="T7128" s="153"/>
      <c r="X7128" s="69" t="str">
        <f t="shared" si="226"/>
        <v/>
      </c>
      <c r="Y7128" s="69" t="str">
        <f t="shared" si="227"/>
        <v/>
      </c>
    </row>
    <row r="7129" spans="8:25" x14ac:dyDescent="0.25">
      <c r="H7129" s="155"/>
      <c r="I7129" s="151"/>
      <c r="J7129" s="152"/>
      <c r="K7129" s="153"/>
      <c r="L7129" s="153"/>
      <c r="M7129" s="153"/>
      <c r="N7129" s="153"/>
      <c r="O7129" s="153"/>
      <c r="P7129" s="153"/>
      <c r="Q7129" s="153"/>
      <c r="R7129" s="153"/>
      <c r="S7129" s="152"/>
      <c r="T7129" s="153"/>
      <c r="X7129" s="69" t="str">
        <f t="shared" si="226"/>
        <v/>
      </c>
      <c r="Y7129" s="69" t="str">
        <f t="shared" si="227"/>
        <v/>
      </c>
    </row>
    <row r="7130" spans="8:25" x14ac:dyDescent="0.25">
      <c r="H7130" s="155"/>
      <c r="I7130" s="151"/>
      <c r="J7130" s="152"/>
      <c r="K7130" s="153"/>
      <c r="L7130" s="153"/>
      <c r="M7130" s="153"/>
      <c r="N7130" s="153"/>
      <c r="O7130" s="153"/>
      <c r="P7130" s="153"/>
      <c r="Q7130" s="153"/>
      <c r="R7130" s="153"/>
      <c r="S7130" s="152"/>
      <c r="T7130" s="153"/>
      <c r="X7130" s="69" t="str">
        <f t="shared" si="226"/>
        <v/>
      </c>
      <c r="Y7130" s="69" t="str">
        <f t="shared" si="227"/>
        <v/>
      </c>
    </row>
    <row r="7131" spans="8:25" x14ac:dyDescent="0.25">
      <c r="H7131" s="155"/>
      <c r="I7131" s="151"/>
      <c r="J7131" s="152"/>
      <c r="K7131" s="153"/>
      <c r="L7131" s="153"/>
      <c r="M7131" s="153"/>
      <c r="N7131" s="153"/>
      <c r="O7131" s="153"/>
      <c r="P7131" s="153"/>
      <c r="Q7131" s="153"/>
      <c r="R7131" s="153"/>
      <c r="S7131" s="152"/>
      <c r="T7131" s="153"/>
      <c r="X7131" s="69" t="str">
        <f t="shared" si="226"/>
        <v/>
      </c>
      <c r="Y7131" s="69" t="str">
        <f t="shared" si="227"/>
        <v/>
      </c>
    </row>
    <row r="7132" spans="8:25" x14ac:dyDescent="0.25">
      <c r="H7132" s="155"/>
      <c r="I7132" s="151"/>
      <c r="J7132" s="152"/>
      <c r="K7132" s="153"/>
      <c r="L7132" s="153"/>
      <c r="M7132" s="153"/>
      <c r="N7132" s="153"/>
      <c r="O7132" s="153"/>
      <c r="P7132" s="153"/>
      <c r="Q7132" s="153"/>
      <c r="R7132" s="153"/>
      <c r="S7132" s="152"/>
      <c r="T7132" s="153"/>
      <c r="X7132" s="69" t="str">
        <f t="shared" si="226"/>
        <v/>
      </c>
      <c r="Y7132" s="69" t="str">
        <f t="shared" si="227"/>
        <v/>
      </c>
    </row>
    <row r="7133" spans="8:25" x14ac:dyDescent="0.25">
      <c r="H7133" s="155"/>
      <c r="I7133" s="151"/>
      <c r="J7133" s="152"/>
      <c r="K7133" s="153"/>
      <c r="L7133" s="153"/>
      <c r="M7133" s="153"/>
      <c r="N7133" s="153"/>
      <c r="O7133" s="153"/>
      <c r="P7133" s="153"/>
      <c r="Q7133" s="153"/>
      <c r="R7133" s="153"/>
      <c r="S7133" s="152"/>
      <c r="T7133" s="153"/>
      <c r="X7133" s="69" t="str">
        <f t="shared" si="226"/>
        <v/>
      </c>
      <c r="Y7133" s="69" t="str">
        <f t="shared" si="227"/>
        <v/>
      </c>
    </row>
    <row r="7134" spans="8:25" x14ac:dyDescent="0.25">
      <c r="H7134" s="155"/>
      <c r="I7134" s="151"/>
      <c r="J7134" s="152"/>
      <c r="K7134" s="153"/>
      <c r="L7134" s="153"/>
      <c r="M7134" s="153"/>
      <c r="N7134" s="153"/>
      <c r="O7134" s="153"/>
      <c r="P7134" s="153"/>
      <c r="Q7134" s="153"/>
      <c r="R7134" s="153"/>
      <c r="S7134" s="152"/>
      <c r="T7134" s="153"/>
      <c r="X7134" s="69" t="str">
        <f t="shared" si="226"/>
        <v/>
      </c>
      <c r="Y7134" s="69" t="str">
        <f t="shared" si="227"/>
        <v/>
      </c>
    </row>
    <row r="7135" spans="8:25" x14ac:dyDescent="0.25">
      <c r="H7135" s="155"/>
      <c r="I7135" s="151"/>
      <c r="J7135" s="152"/>
      <c r="K7135" s="153"/>
      <c r="L7135" s="153"/>
      <c r="M7135" s="153"/>
      <c r="N7135" s="153"/>
      <c r="O7135" s="153"/>
      <c r="P7135" s="153"/>
      <c r="Q7135" s="153"/>
      <c r="R7135" s="153"/>
      <c r="S7135" s="152"/>
      <c r="T7135" s="153"/>
      <c r="X7135" s="69" t="str">
        <f t="shared" si="226"/>
        <v/>
      </c>
      <c r="Y7135" s="69" t="str">
        <f t="shared" si="227"/>
        <v/>
      </c>
    </row>
    <row r="7136" spans="8:25" x14ac:dyDescent="0.25">
      <c r="H7136" s="155"/>
      <c r="I7136" s="151"/>
      <c r="J7136" s="152"/>
      <c r="K7136" s="153"/>
      <c r="L7136" s="153"/>
      <c r="M7136" s="153"/>
      <c r="N7136" s="153"/>
      <c r="O7136" s="153"/>
      <c r="P7136" s="153"/>
      <c r="Q7136" s="153"/>
      <c r="R7136" s="153"/>
      <c r="S7136" s="152"/>
      <c r="T7136" s="153"/>
      <c r="X7136" s="69" t="str">
        <f t="shared" si="226"/>
        <v/>
      </c>
      <c r="Y7136" s="69" t="str">
        <f t="shared" si="227"/>
        <v/>
      </c>
    </row>
    <row r="7137" spans="8:25" x14ac:dyDescent="0.25">
      <c r="H7137" s="155"/>
      <c r="I7137" s="151"/>
      <c r="J7137" s="152"/>
      <c r="K7137" s="153"/>
      <c r="L7137" s="153"/>
      <c r="M7137" s="153"/>
      <c r="N7137" s="153"/>
      <c r="O7137" s="153"/>
      <c r="P7137" s="153"/>
      <c r="Q7137" s="153"/>
      <c r="R7137" s="153"/>
      <c r="S7137" s="152"/>
      <c r="T7137" s="153"/>
      <c r="X7137" s="69" t="str">
        <f t="shared" si="226"/>
        <v/>
      </c>
      <c r="Y7137" s="69" t="str">
        <f t="shared" si="227"/>
        <v/>
      </c>
    </row>
    <row r="7138" spans="8:25" x14ac:dyDescent="0.25">
      <c r="H7138" s="155"/>
      <c r="I7138" s="151"/>
      <c r="J7138" s="152"/>
      <c r="K7138" s="153"/>
      <c r="L7138" s="153"/>
      <c r="M7138" s="153"/>
      <c r="N7138" s="153"/>
      <c r="O7138" s="153"/>
      <c r="P7138" s="153"/>
      <c r="Q7138" s="153"/>
      <c r="R7138" s="153"/>
      <c r="S7138" s="152"/>
      <c r="T7138" s="153"/>
      <c r="X7138" s="69" t="str">
        <f t="shared" si="226"/>
        <v/>
      </c>
      <c r="Y7138" s="69" t="str">
        <f t="shared" si="227"/>
        <v/>
      </c>
    </row>
    <row r="7139" spans="8:25" x14ac:dyDescent="0.25">
      <c r="H7139" s="155"/>
      <c r="I7139" s="151"/>
      <c r="J7139" s="152"/>
      <c r="K7139" s="153"/>
      <c r="L7139" s="153"/>
      <c r="M7139" s="153"/>
      <c r="N7139" s="153"/>
      <c r="O7139" s="153"/>
      <c r="P7139" s="153"/>
      <c r="Q7139" s="153"/>
      <c r="R7139" s="153"/>
      <c r="S7139" s="152"/>
      <c r="T7139" s="153"/>
      <c r="X7139" s="69" t="str">
        <f t="shared" si="226"/>
        <v/>
      </c>
      <c r="Y7139" s="69" t="str">
        <f t="shared" si="227"/>
        <v/>
      </c>
    </row>
    <row r="7140" spans="8:25" x14ac:dyDescent="0.25">
      <c r="H7140" s="155"/>
      <c r="I7140" s="151"/>
      <c r="J7140" s="152"/>
      <c r="K7140" s="153"/>
      <c r="L7140" s="153"/>
      <c r="M7140" s="153"/>
      <c r="N7140" s="153"/>
      <c r="O7140" s="153"/>
      <c r="P7140" s="153"/>
      <c r="Q7140" s="153"/>
      <c r="R7140" s="153"/>
      <c r="S7140" s="152"/>
      <c r="T7140" s="153"/>
      <c r="X7140" s="69" t="str">
        <f t="shared" si="226"/>
        <v/>
      </c>
      <c r="Y7140" s="69" t="str">
        <f t="shared" si="227"/>
        <v/>
      </c>
    </row>
    <row r="7141" spans="8:25" x14ac:dyDescent="0.25">
      <c r="H7141" s="155"/>
      <c r="I7141" s="151"/>
      <c r="J7141" s="152"/>
      <c r="K7141" s="153"/>
      <c r="L7141" s="153"/>
      <c r="M7141" s="153"/>
      <c r="N7141" s="153"/>
      <c r="O7141" s="153"/>
      <c r="P7141" s="153"/>
      <c r="Q7141" s="153"/>
      <c r="R7141" s="153"/>
      <c r="S7141" s="152"/>
      <c r="T7141" s="153"/>
      <c r="X7141" s="69" t="str">
        <f t="shared" si="226"/>
        <v/>
      </c>
      <c r="Y7141" s="69" t="str">
        <f t="shared" si="227"/>
        <v/>
      </c>
    </row>
    <row r="7142" spans="8:25" x14ac:dyDescent="0.25">
      <c r="H7142" s="155"/>
      <c r="I7142" s="151"/>
      <c r="J7142" s="152"/>
      <c r="K7142" s="153"/>
      <c r="L7142" s="153"/>
      <c r="M7142" s="153"/>
      <c r="N7142" s="153"/>
      <c r="O7142" s="153"/>
      <c r="P7142" s="153"/>
      <c r="Q7142" s="153"/>
      <c r="R7142" s="153"/>
      <c r="S7142" s="152"/>
      <c r="T7142" s="153"/>
      <c r="X7142" s="69" t="str">
        <f t="shared" si="226"/>
        <v/>
      </c>
      <c r="Y7142" s="69" t="str">
        <f t="shared" si="227"/>
        <v/>
      </c>
    </row>
    <row r="7143" spans="8:25" x14ac:dyDescent="0.25">
      <c r="H7143" s="155"/>
      <c r="I7143" s="151"/>
      <c r="J7143" s="152"/>
      <c r="K7143" s="153"/>
      <c r="L7143" s="153"/>
      <c r="M7143" s="153"/>
      <c r="N7143" s="153"/>
      <c r="O7143" s="153"/>
      <c r="P7143" s="153"/>
      <c r="Q7143" s="153"/>
      <c r="R7143" s="153"/>
      <c r="S7143" s="152"/>
      <c r="T7143" s="153"/>
      <c r="X7143" s="69" t="str">
        <f t="shared" si="226"/>
        <v/>
      </c>
      <c r="Y7143" s="69" t="str">
        <f t="shared" si="227"/>
        <v/>
      </c>
    </row>
    <row r="7144" spans="8:25" x14ac:dyDescent="0.25">
      <c r="H7144" s="155"/>
      <c r="I7144" s="151"/>
      <c r="J7144" s="152"/>
      <c r="K7144" s="153"/>
      <c r="L7144" s="153"/>
      <c r="M7144" s="153"/>
      <c r="N7144" s="153"/>
      <c r="O7144" s="153"/>
      <c r="P7144" s="153"/>
      <c r="Q7144" s="153"/>
      <c r="R7144" s="153"/>
      <c r="S7144" s="152"/>
      <c r="T7144" s="153"/>
      <c r="X7144" s="69" t="str">
        <f t="shared" si="226"/>
        <v/>
      </c>
      <c r="Y7144" s="69" t="str">
        <f t="shared" si="227"/>
        <v/>
      </c>
    </row>
    <row r="7145" spans="8:25" x14ac:dyDescent="0.25">
      <c r="H7145" s="155"/>
      <c r="I7145" s="151"/>
      <c r="J7145" s="152"/>
      <c r="K7145" s="153"/>
      <c r="L7145" s="153"/>
      <c r="M7145" s="153"/>
      <c r="N7145" s="153"/>
      <c r="O7145" s="153"/>
      <c r="P7145" s="153"/>
      <c r="Q7145" s="153"/>
      <c r="R7145" s="153"/>
      <c r="S7145" s="152"/>
      <c r="T7145" s="153"/>
      <c r="X7145" s="69" t="str">
        <f t="shared" si="226"/>
        <v/>
      </c>
      <c r="Y7145" s="69" t="str">
        <f t="shared" si="227"/>
        <v/>
      </c>
    </row>
    <row r="7146" spans="8:25" x14ac:dyDescent="0.25">
      <c r="H7146" s="155"/>
      <c r="I7146" s="151"/>
      <c r="J7146" s="152"/>
      <c r="K7146" s="153"/>
      <c r="L7146" s="153"/>
      <c r="M7146" s="153"/>
      <c r="N7146" s="153"/>
      <c r="O7146" s="153"/>
      <c r="P7146" s="153"/>
      <c r="Q7146" s="153"/>
      <c r="R7146" s="153"/>
      <c r="S7146" s="152"/>
      <c r="T7146" s="153"/>
      <c r="X7146" s="69" t="str">
        <f t="shared" si="226"/>
        <v/>
      </c>
      <c r="Y7146" s="69" t="str">
        <f t="shared" si="227"/>
        <v/>
      </c>
    </row>
    <row r="7147" spans="8:25" x14ac:dyDescent="0.25">
      <c r="H7147" s="155"/>
      <c r="I7147" s="151"/>
      <c r="J7147" s="152"/>
      <c r="K7147" s="153"/>
      <c r="L7147" s="153"/>
      <c r="M7147" s="153"/>
      <c r="N7147" s="153"/>
      <c r="O7147" s="153"/>
      <c r="P7147" s="153"/>
      <c r="Q7147" s="153"/>
      <c r="R7147" s="153"/>
      <c r="S7147" s="152"/>
      <c r="T7147" s="153"/>
      <c r="X7147" s="69" t="str">
        <f t="shared" si="226"/>
        <v/>
      </c>
      <c r="Y7147" s="69" t="str">
        <f t="shared" si="227"/>
        <v/>
      </c>
    </row>
    <row r="7148" spans="8:25" x14ac:dyDescent="0.25">
      <c r="H7148" s="155"/>
      <c r="I7148" s="151"/>
      <c r="J7148" s="152"/>
      <c r="K7148" s="153"/>
      <c r="L7148" s="153"/>
      <c r="M7148" s="153"/>
      <c r="N7148" s="153"/>
      <c r="O7148" s="153"/>
      <c r="P7148" s="153"/>
      <c r="Q7148" s="153"/>
      <c r="R7148" s="153"/>
      <c r="S7148" s="152"/>
      <c r="T7148" s="153"/>
      <c r="X7148" s="69" t="str">
        <f t="shared" si="226"/>
        <v/>
      </c>
      <c r="Y7148" s="69" t="str">
        <f t="shared" si="227"/>
        <v/>
      </c>
    </row>
    <row r="7149" spans="8:25" x14ac:dyDescent="0.25">
      <c r="H7149" s="155"/>
      <c r="I7149" s="151"/>
      <c r="J7149" s="152"/>
      <c r="K7149" s="153"/>
      <c r="L7149" s="153"/>
      <c r="M7149" s="153"/>
      <c r="N7149" s="153"/>
      <c r="O7149" s="153"/>
      <c r="P7149" s="153"/>
      <c r="Q7149" s="153"/>
      <c r="R7149" s="153"/>
      <c r="S7149" s="152"/>
      <c r="T7149" s="153"/>
      <c r="X7149" s="69" t="str">
        <f t="shared" si="226"/>
        <v/>
      </c>
      <c r="Y7149" s="69" t="str">
        <f t="shared" si="227"/>
        <v/>
      </c>
    </row>
    <row r="7150" spans="8:25" x14ac:dyDescent="0.25">
      <c r="H7150" s="155"/>
      <c r="I7150" s="151"/>
      <c r="J7150" s="152"/>
      <c r="K7150" s="153"/>
      <c r="L7150" s="153"/>
      <c r="M7150" s="153"/>
      <c r="N7150" s="153"/>
      <c r="O7150" s="153"/>
      <c r="P7150" s="153"/>
      <c r="Q7150" s="153"/>
      <c r="R7150" s="153"/>
      <c r="S7150" s="152"/>
      <c r="T7150" s="153"/>
      <c r="X7150" s="69" t="str">
        <f t="shared" si="226"/>
        <v/>
      </c>
      <c r="Y7150" s="69" t="str">
        <f t="shared" si="227"/>
        <v/>
      </c>
    </row>
    <row r="7151" spans="8:25" x14ac:dyDescent="0.25">
      <c r="H7151" s="155"/>
      <c r="I7151" s="151"/>
      <c r="J7151" s="152"/>
      <c r="K7151" s="153"/>
      <c r="L7151" s="153"/>
      <c r="M7151" s="153"/>
      <c r="N7151" s="153"/>
      <c r="O7151" s="153"/>
      <c r="P7151" s="153"/>
      <c r="Q7151" s="153"/>
      <c r="R7151" s="153"/>
      <c r="S7151" s="152"/>
      <c r="T7151" s="153"/>
      <c r="X7151" s="69" t="str">
        <f t="shared" si="226"/>
        <v/>
      </c>
      <c r="Y7151" s="69" t="str">
        <f t="shared" si="227"/>
        <v/>
      </c>
    </row>
    <row r="7152" spans="8:25" x14ac:dyDescent="0.25">
      <c r="H7152" s="155"/>
      <c r="I7152" s="151"/>
      <c r="J7152" s="152"/>
      <c r="K7152" s="153"/>
      <c r="L7152" s="153"/>
      <c r="M7152" s="153"/>
      <c r="N7152" s="153"/>
      <c r="O7152" s="153"/>
      <c r="P7152" s="153"/>
      <c r="Q7152" s="153"/>
      <c r="R7152" s="153"/>
      <c r="S7152" s="152"/>
      <c r="T7152" s="153"/>
      <c r="X7152" s="69" t="str">
        <f t="shared" si="226"/>
        <v/>
      </c>
      <c r="Y7152" s="69" t="str">
        <f t="shared" si="227"/>
        <v/>
      </c>
    </row>
    <row r="7153" spans="8:25" x14ac:dyDescent="0.25">
      <c r="H7153" s="155"/>
      <c r="I7153" s="151"/>
      <c r="J7153" s="152"/>
      <c r="K7153" s="153"/>
      <c r="L7153" s="153"/>
      <c r="M7153" s="153"/>
      <c r="N7153" s="153"/>
      <c r="O7153" s="153"/>
      <c r="P7153" s="153"/>
      <c r="Q7153" s="153"/>
      <c r="R7153" s="153"/>
      <c r="S7153" s="152"/>
      <c r="T7153" s="153"/>
      <c r="X7153" s="69" t="str">
        <f t="shared" si="226"/>
        <v/>
      </c>
      <c r="Y7153" s="69" t="str">
        <f t="shared" si="227"/>
        <v/>
      </c>
    </row>
    <row r="7154" spans="8:25" x14ac:dyDescent="0.25">
      <c r="H7154" s="155"/>
      <c r="I7154" s="151"/>
      <c r="J7154" s="152"/>
      <c r="K7154" s="153"/>
      <c r="L7154" s="153"/>
      <c r="M7154" s="153"/>
      <c r="N7154" s="153"/>
      <c r="O7154" s="153"/>
      <c r="P7154" s="153"/>
      <c r="Q7154" s="153"/>
      <c r="R7154" s="153"/>
      <c r="S7154" s="152"/>
      <c r="T7154" s="153"/>
      <c r="X7154" s="69" t="str">
        <f t="shared" si="226"/>
        <v/>
      </c>
      <c r="Y7154" s="69" t="str">
        <f t="shared" si="227"/>
        <v/>
      </c>
    </row>
    <row r="7155" spans="8:25" x14ac:dyDescent="0.25">
      <c r="H7155" s="155"/>
      <c r="I7155" s="151"/>
      <c r="J7155" s="152"/>
      <c r="K7155" s="153"/>
      <c r="L7155" s="153"/>
      <c r="M7155" s="153"/>
      <c r="N7155" s="153"/>
      <c r="O7155" s="153"/>
      <c r="P7155" s="153"/>
      <c r="Q7155" s="153"/>
      <c r="R7155" s="153"/>
      <c r="S7155" s="152"/>
      <c r="T7155" s="153"/>
      <c r="X7155" s="69" t="str">
        <f t="shared" si="226"/>
        <v/>
      </c>
      <c r="Y7155" s="69" t="str">
        <f t="shared" si="227"/>
        <v/>
      </c>
    </row>
    <row r="7156" spans="8:25" x14ac:dyDescent="0.25">
      <c r="H7156" s="155"/>
      <c r="I7156" s="151"/>
      <c r="J7156" s="152"/>
      <c r="K7156" s="153"/>
      <c r="L7156" s="153"/>
      <c r="M7156" s="153"/>
      <c r="N7156" s="153"/>
      <c r="O7156" s="153"/>
      <c r="P7156" s="153"/>
      <c r="Q7156" s="153"/>
      <c r="R7156" s="153"/>
      <c r="S7156" s="152"/>
      <c r="T7156" s="153"/>
      <c r="X7156" s="69" t="str">
        <f t="shared" si="226"/>
        <v/>
      </c>
      <c r="Y7156" s="69" t="str">
        <f t="shared" si="227"/>
        <v/>
      </c>
    </row>
    <row r="7157" spans="8:25" x14ac:dyDescent="0.25">
      <c r="H7157" s="155"/>
      <c r="I7157" s="151"/>
      <c r="J7157" s="152"/>
      <c r="K7157" s="153"/>
      <c r="L7157" s="153"/>
      <c r="M7157" s="153"/>
      <c r="N7157" s="153"/>
      <c r="O7157" s="153"/>
      <c r="P7157" s="153"/>
      <c r="Q7157" s="153"/>
      <c r="R7157" s="153"/>
      <c r="S7157" s="152"/>
      <c r="T7157" s="153"/>
      <c r="X7157" s="69" t="str">
        <f t="shared" si="226"/>
        <v/>
      </c>
      <c r="Y7157" s="69" t="str">
        <f t="shared" si="227"/>
        <v/>
      </c>
    </row>
    <row r="7158" spans="8:25" x14ac:dyDescent="0.25">
      <c r="H7158" s="155"/>
      <c r="I7158" s="151"/>
      <c r="J7158" s="152"/>
      <c r="K7158" s="153"/>
      <c r="L7158" s="153"/>
      <c r="M7158" s="153"/>
      <c r="N7158" s="153"/>
      <c r="O7158" s="153"/>
      <c r="P7158" s="153"/>
      <c r="Q7158" s="153"/>
      <c r="R7158" s="153"/>
      <c r="S7158" s="152"/>
      <c r="T7158" s="153"/>
      <c r="X7158" s="69" t="str">
        <f t="shared" si="226"/>
        <v/>
      </c>
      <c r="Y7158" s="69" t="str">
        <f t="shared" si="227"/>
        <v/>
      </c>
    </row>
    <row r="7159" spans="8:25" x14ac:dyDescent="0.25">
      <c r="H7159" s="155"/>
      <c r="I7159" s="151"/>
      <c r="J7159" s="152"/>
      <c r="K7159" s="153"/>
      <c r="L7159" s="153"/>
      <c r="M7159" s="153"/>
      <c r="N7159" s="153"/>
      <c r="O7159" s="153"/>
      <c r="P7159" s="153"/>
      <c r="Q7159" s="153"/>
      <c r="R7159" s="153"/>
      <c r="S7159" s="152"/>
      <c r="T7159" s="153"/>
      <c r="X7159" s="69" t="str">
        <f t="shared" si="226"/>
        <v/>
      </c>
      <c r="Y7159" s="69" t="str">
        <f t="shared" si="227"/>
        <v/>
      </c>
    </row>
    <row r="7160" spans="8:25" x14ac:dyDescent="0.25">
      <c r="H7160" s="155"/>
      <c r="I7160" s="151"/>
      <c r="J7160" s="152"/>
      <c r="K7160" s="153"/>
      <c r="L7160" s="153"/>
      <c r="M7160" s="153"/>
      <c r="N7160" s="153"/>
      <c r="O7160" s="153"/>
      <c r="P7160" s="153"/>
      <c r="Q7160" s="153"/>
      <c r="R7160" s="153"/>
      <c r="S7160" s="152"/>
      <c r="T7160" s="153"/>
      <c r="X7160" s="69" t="str">
        <f t="shared" si="226"/>
        <v/>
      </c>
      <c r="Y7160" s="69" t="str">
        <f t="shared" si="227"/>
        <v/>
      </c>
    </row>
    <row r="7161" spans="8:25" x14ac:dyDescent="0.25">
      <c r="H7161" s="155"/>
      <c r="I7161" s="151"/>
      <c r="J7161" s="152"/>
      <c r="K7161" s="153"/>
      <c r="L7161" s="153"/>
      <c r="M7161" s="153"/>
      <c r="N7161" s="153"/>
      <c r="O7161" s="153"/>
      <c r="P7161" s="153"/>
      <c r="Q7161" s="153"/>
      <c r="R7161" s="153"/>
      <c r="S7161" s="152"/>
      <c r="T7161" s="153"/>
      <c r="X7161" s="69" t="str">
        <f t="shared" si="226"/>
        <v/>
      </c>
      <c r="Y7161" s="69" t="str">
        <f t="shared" si="227"/>
        <v/>
      </c>
    </row>
    <row r="7162" spans="8:25" x14ac:dyDescent="0.25">
      <c r="H7162" s="155"/>
      <c r="I7162" s="151"/>
      <c r="J7162" s="152"/>
      <c r="K7162" s="153"/>
      <c r="L7162" s="153"/>
      <c r="M7162" s="153"/>
      <c r="N7162" s="153"/>
      <c r="O7162" s="153"/>
      <c r="P7162" s="153"/>
      <c r="Q7162" s="153"/>
      <c r="R7162" s="153"/>
      <c r="S7162" s="152"/>
      <c r="T7162" s="153"/>
      <c r="X7162" s="69" t="str">
        <f t="shared" si="226"/>
        <v/>
      </c>
      <c r="Y7162" s="69" t="str">
        <f t="shared" si="227"/>
        <v/>
      </c>
    </row>
    <row r="7163" spans="8:25" x14ac:dyDescent="0.25">
      <c r="H7163" s="155"/>
      <c r="I7163" s="151"/>
      <c r="J7163" s="152"/>
      <c r="K7163" s="153"/>
      <c r="L7163" s="153"/>
      <c r="M7163" s="153"/>
      <c r="N7163" s="153"/>
      <c r="O7163" s="153"/>
      <c r="P7163" s="153"/>
      <c r="Q7163" s="153"/>
      <c r="R7163" s="153"/>
      <c r="S7163" s="152"/>
      <c r="T7163" s="153"/>
      <c r="X7163" s="69" t="str">
        <f t="shared" si="226"/>
        <v/>
      </c>
      <c r="Y7163" s="69" t="str">
        <f t="shared" si="227"/>
        <v/>
      </c>
    </row>
    <row r="7164" spans="8:25" x14ac:dyDescent="0.25">
      <c r="H7164" s="155"/>
      <c r="I7164" s="151"/>
      <c r="J7164" s="152"/>
      <c r="K7164" s="153"/>
      <c r="L7164" s="153"/>
      <c r="M7164" s="153"/>
      <c r="N7164" s="153"/>
      <c r="O7164" s="153"/>
      <c r="P7164" s="153"/>
      <c r="Q7164" s="153"/>
      <c r="R7164" s="153"/>
      <c r="S7164" s="152"/>
      <c r="T7164" s="153"/>
      <c r="X7164" s="69" t="str">
        <f t="shared" si="226"/>
        <v/>
      </c>
      <c r="Y7164" s="69" t="str">
        <f t="shared" si="227"/>
        <v/>
      </c>
    </row>
    <row r="7165" spans="8:25" x14ac:dyDescent="0.25">
      <c r="H7165" s="155"/>
      <c r="I7165" s="151"/>
      <c r="J7165" s="152"/>
      <c r="K7165" s="153"/>
      <c r="L7165" s="153"/>
      <c r="M7165" s="153"/>
      <c r="N7165" s="153"/>
      <c r="O7165" s="153"/>
      <c r="P7165" s="153"/>
      <c r="Q7165" s="153"/>
      <c r="R7165" s="153"/>
      <c r="S7165" s="152"/>
      <c r="T7165" s="153"/>
      <c r="X7165" s="69" t="str">
        <f t="shared" si="226"/>
        <v/>
      </c>
      <c r="Y7165" s="69" t="str">
        <f t="shared" si="227"/>
        <v/>
      </c>
    </row>
    <row r="7166" spans="8:25" x14ac:dyDescent="0.25">
      <c r="H7166" s="155"/>
      <c r="I7166" s="151"/>
      <c r="J7166" s="152"/>
      <c r="K7166" s="153"/>
      <c r="L7166" s="153"/>
      <c r="M7166" s="153"/>
      <c r="N7166" s="153"/>
      <c r="O7166" s="153"/>
      <c r="P7166" s="153"/>
      <c r="Q7166" s="153"/>
      <c r="R7166" s="153"/>
      <c r="S7166" s="152"/>
      <c r="T7166" s="153"/>
      <c r="X7166" s="69" t="str">
        <f t="shared" si="226"/>
        <v/>
      </c>
      <c r="Y7166" s="69" t="str">
        <f t="shared" si="227"/>
        <v/>
      </c>
    </row>
    <row r="7167" spans="8:25" x14ac:dyDescent="0.25">
      <c r="H7167" s="155"/>
      <c r="I7167" s="151"/>
      <c r="J7167" s="152"/>
      <c r="K7167" s="153"/>
      <c r="L7167" s="153"/>
      <c r="M7167" s="153"/>
      <c r="N7167" s="153"/>
      <c r="O7167" s="153"/>
      <c r="P7167" s="153"/>
      <c r="Q7167" s="153"/>
      <c r="R7167" s="153"/>
      <c r="S7167" s="152"/>
      <c r="T7167" s="153"/>
      <c r="X7167" s="69" t="str">
        <f t="shared" si="226"/>
        <v/>
      </c>
      <c r="Y7167" s="69" t="str">
        <f t="shared" si="227"/>
        <v/>
      </c>
    </row>
    <row r="7168" spans="8:25" x14ac:dyDescent="0.25">
      <c r="H7168" s="155"/>
      <c r="I7168" s="151"/>
      <c r="J7168" s="152"/>
      <c r="K7168" s="153"/>
      <c r="L7168" s="153"/>
      <c r="M7168" s="153"/>
      <c r="N7168" s="153"/>
      <c r="O7168" s="153"/>
      <c r="P7168" s="153"/>
      <c r="Q7168" s="153"/>
      <c r="R7168" s="153"/>
      <c r="S7168" s="152"/>
      <c r="T7168" s="153"/>
      <c r="X7168" s="69" t="str">
        <f t="shared" si="226"/>
        <v/>
      </c>
      <c r="Y7168" s="69" t="str">
        <f t="shared" si="227"/>
        <v/>
      </c>
    </row>
    <row r="7169" spans="8:25" x14ac:dyDescent="0.25">
      <c r="H7169" s="155"/>
      <c r="I7169" s="151"/>
      <c r="J7169" s="152"/>
      <c r="K7169" s="153"/>
      <c r="L7169" s="153"/>
      <c r="M7169" s="153"/>
      <c r="N7169" s="153"/>
      <c r="O7169" s="153"/>
      <c r="P7169" s="153"/>
      <c r="Q7169" s="153"/>
      <c r="R7169" s="153"/>
      <c r="S7169" s="152"/>
      <c r="T7169" s="153"/>
      <c r="X7169" s="69" t="str">
        <f t="shared" si="226"/>
        <v/>
      </c>
      <c r="Y7169" s="69" t="str">
        <f t="shared" si="227"/>
        <v/>
      </c>
    </row>
    <row r="7170" spans="8:25" x14ac:dyDescent="0.25">
      <c r="H7170" s="155"/>
      <c r="I7170" s="151"/>
      <c r="J7170" s="152"/>
      <c r="K7170" s="153"/>
      <c r="L7170" s="153"/>
      <c r="M7170" s="153"/>
      <c r="N7170" s="153"/>
      <c r="O7170" s="153"/>
      <c r="P7170" s="153"/>
      <c r="Q7170" s="153"/>
      <c r="R7170" s="153"/>
      <c r="S7170" s="152"/>
      <c r="T7170" s="153"/>
      <c r="X7170" s="69" t="str">
        <f t="shared" ref="X7170:X7233" si="228">IF(W7170&lt;&gt;"",W7170-I7170,"")</f>
        <v/>
      </c>
      <c r="Y7170" s="69" t="str">
        <f t="shared" si="227"/>
        <v/>
      </c>
    </row>
    <row r="7171" spans="8:25" x14ac:dyDescent="0.25">
      <c r="H7171" s="155"/>
      <c r="I7171" s="151"/>
      <c r="J7171" s="152"/>
      <c r="K7171" s="153"/>
      <c r="L7171" s="153"/>
      <c r="M7171" s="153"/>
      <c r="N7171" s="153"/>
      <c r="O7171" s="153"/>
      <c r="P7171" s="153"/>
      <c r="Q7171" s="153"/>
      <c r="R7171" s="153"/>
      <c r="S7171" s="152"/>
      <c r="T7171" s="153"/>
      <c r="X7171" s="69" t="str">
        <f t="shared" si="228"/>
        <v/>
      </c>
      <c r="Y7171" s="69" t="str">
        <f t="shared" ref="Y7171:Y7234" si="229">IF(X7171&lt;&gt;"",IF(X7171&lt;365,"&lt; 1 year",IF(X7171&lt;730,"1-2",IF(X7171&lt;1095,"2-3",IF(X7171&lt;1460,"3-4",IF(X7171&lt;1825,"4-5","5+"))))),"")</f>
        <v/>
      </c>
    </row>
    <row r="7172" spans="8:25" x14ac:dyDescent="0.25">
      <c r="H7172" s="155"/>
      <c r="I7172" s="151"/>
      <c r="J7172" s="152"/>
      <c r="K7172" s="153"/>
      <c r="L7172" s="153"/>
      <c r="M7172" s="153"/>
      <c r="N7172" s="153"/>
      <c r="O7172" s="153"/>
      <c r="P7172" s="153"/>
      <c r="Q7172" s="153"/>
      <c r="R7172" s="153"/>
      <c r="S7172" s="152"/>
      <c r="T7172" s="153"/>
      <c r="X7172" s="69" t="str">
        <f t="shared" si="228"/>
        <v/>
      </c>
      <c r="Y7172" s="69" t="str">
        <f t="shared" si="229"/>
        <v/>
      </c>
    </row>
    <row r="7173" spans="8:25" x14ac:dyDescent="0.25">
      <c r="H7173" s="155"/>
      <c r="I7173" s="151"/>
      <c r="J7173" s="152"/>
      <c r="K7173" s="153"/>
      <c r="L7173" s="153"/>
      <c r="M7173" s="153"/>
      <c r="N7173" s="153"/>
      <c r="O7173" s="153"/>
      <c r="P7173" s="153"/>
      <c r="Q7173" s="153"/>
      <c r="R7173" s="153"/>
      <c r="S7173" s="152"/>
      <c r="T7173" s="153"/>
      <c r="X7173" s="69" t="str">
        <f t="shared" si="228"/>
        <v/>
      </c>
      <c r="Y7173" s="69" t="str">
        <f t="shared" si="229"/>
        <v/>
      </c>
    </row>
    <row r="7174" spans="8:25" x14ac:dyDescent="0.25">
      <c r="H7174" s="155"/>
      <c r="I7174" s="151"/>
      <c r="J7174" s="152"/>
      <c r="K7174" s="153"/>
      <c r="L7174" s="153"/>
      <c r="M7174" s="153"/>
      <c r="N7174" s="153"/>
      <c r="O7174" s="153"/>
      <c r="P7174" s="153"/>
      <c r="Q7174" s="153"/>
      <c r="R7174" s="153"/>
      <c r="S7174" s="152"/>
      <c r="T7174" s="153"/>
      <c r="X7174" s="69" t="str">
        <f t="shared" si="228"/>
        <v/>
      </c>
      <c r="Y7174" s="69" t="str">
        <f t="shared" si="229"/>
        <v/>
      </c>
    </row>
    <row r="7175" spans="8:25" x14ac:dyDescent="0.25">
      <c r="H7175" s="155"/>
      <c r="I7175" s="151"/>
      <c r="J7175" s="152"/>
      <c r="K7175" s="153"/>
      <c r="L7175" s="153"/>
      <c r="M7175" s="153"/>
      <c r="N7175" s="153"/>
      <c r="O7175" s="153"/>
      <c r="P7175" s="153"/>
      <c r="Q7175" s="153"/>
      <c r="R7175" s="153"/>
      <c r="S7175" s="152"/>
      <c r="T7175" s="153"/>
      <c r="X7175" s="69" t="str">
        <f t="shared" si="228"/>
        <v/>
      </c>
      <c r="Y7175" s="69" t="str">
        <f t="shared" si="229"/>
        <v/>
      </c>
    </row>
    <row r="7176" spans="8:25" x14ac:dyDescent="0.25">
      <c r="H7176" s="155"/>
      <c r="I7176" s="151"/>
      <c r="J7176" s="152"/>
      <c r="K7176" s="153"/>
      <c r="L7176" s="153"/>
      <c r="M7176" s="153"/>
      <c r="N7176" s="153"/>
      <c r="O7176" s="153"/>
      <c r="P7176" s="153"/>
      <c r="Q7176" s="153"/>
      <c r="R7176" s="153"/>
      <c r="S7176" s="152"/>
      <c r="T7176" s="153"/>
      <c r="X7176" s="69" t="str">
        <f t="shared" si="228"/>
        <v/>
      </c>
      <c r="Y7176" s="69" t="str">
        <f t="shared" si="229"/>
        <v/>
      </c>
    </row>
    <row r="7177" spans="8:25" x14ac:dyDescent="0.25">
      <c r="H7177" s="155"/>
      <c r="I7177" s="151"/>
      <c r="J7177" s="152"/>
      <c r="K7177" s="153"/>
      <c r="L7177" s="153"/>
      <c r="M7177" s="153"/>
      <c r="N7177" s="153"/>
      <c r="O7177" s="153"/>
      <c r="P7177" s="153"/>
      <c r="Q7177" s="153"/>
      <c r="R7177" s="153"/>
      <c r="S7177" s="152"/>
      <c r="T7177" s="153"/>
      <c r="X7177" s="69" t="str">
        <f t="shared" si="228"/>
        <v/>
      </c>
      <c r="Y7177" s="69" t="str">
        <f t="shared" si="229"/>
        <v/>
      </c>
    </row>
    <row r="7178" spans="8:25" x14ac:dyDescent="0.25">
      <c r="H7178" s="155"/>
      <c r="I7178" s="151"/>
      <c r="J7178" s="152"/>
      <c r="K7178" s="153"/>
      <c r="L7178" s="153"/>
      <c r="M7178" s="153"/>
      <c r="N7178" s="153"/>
      <c r="O7178" s="153"/>
      <c r="P7178" s="153"/>
      <c r="Q7178" s="153"/>
      <c r="R7178" s="153"/>
      <c r="S7178" s="152"/>
      <c r="T7178" s="153"/>
      <c r="X7178" s="69" t="str">
        <f t="shared" si="228"/>
        <v/>
      </c>
      <c r="Y7178" s="69" t="str">
        <f t="shared" si="229"/>
        <v/>
      </c>
    </row>
    <row r="7179" spans="8:25" x14ac:dyDescent="0.25">
      <c r="H7179" s="155"/>
      <c r="I7179" s="151"/>
      <c r="J7179" s="152"/>
      <c r="K7179" s="153"/>
      <c r="L7179" s="153"/>
      <c r="M7179" s="153"/>
      <c r="N7179" s="153"/>
      <c r="O7179" s="153"/>
      <c r="P7179" s="153"/>
      <c r="Q7179" s="153"/>
      <c r="R7179" s="153"/>
      <c r="S7179" s="152"/>
      <c r="T7179" s="153"/>
      <c r="X7179" s="69" t="str">
        <f t="shared" si="228"/>
        <v/>
      </c>
      <c r="Y7179" s="69" t="str">
        <f t="shared" si="229"/>
        <v/>
      </c>
    </row>
    <row r="7180" spans="8:25" x14ac:dyDescent="0.25">
      <c r="H7180" s="155"/>
      <c r="I7180" s="151"/>
      <c r="J7180" s="152"/>
      <c r="K7180" s="153"/>
      <c r="L7180" s="153"/>
      <c r="M7180" s="153"/>
      <c r="N7180" s="153"/>
      <c r="O7180" s="153"/>
      <c r="P7180" s="153"/>
      <c r="Q7180" s="153"/>
      <c r="R7180" s="153"/>
      <c r="S7180" s="152"/>
      <c r="T7180" s="153"/>
      <c r="X7180" s="69" t="str">
        <f t="shared" si="228"/>
        <v/>
      </c>
      <c r="Y7180" s="69" t="str">
        <f t="shared" si="229"/>
        <v/>
      </c>
    </row>
    <row r="7181" spans="8:25" x14ac:dyDescent="0.25">
      <c r="H7181" s="155"/>
      <c r="I7181" s="151"/>
      <c r="J7181" s="152"/>
      <c r="K7181" s="153"/>
      <c r="L7181" s="153"/>
      <c r="M7181" s="153"/>
      <c r="N7181" s="153"/>
      <c r="O7181" s="153"/>
      <c r="P7181" s="153"/>
      <c r="Q7181" s="153"/>
      <c r="R7181" s="153"/>
      <c r="S7181" s="152"/>
      <c r="T7181" s="153"/>
      <c r="X7181" s="69" t="str">
        <f t="shared" si="228"/>
        <v/>
      </c>
      <c r="Y7181" s="69" t="str">
        <f t="shared" si="229"/>
        <v/>
      </c>
    </row>
    <row r="7182" spans="8:25" x14ac:dyDescent="0.25">
      <c r="H7182" s="155"/>
      <c r="I7182" s="151"/>
      <c r="J7182" s="152"/>
      <c r="K7182" s="153"/>
      <c r="L7182" s="153"/>
      <c r="M7182" s="153"/>
      <c r="N7182" s="153"/>
      <c r="O7182" s="153"/>
      <c r="P7182" s="153"/>
      <c r="Q7182" s="153"/>
      <c r="R7182" s="153"/>
      <c r="S7182" s="152"/>
      <c r="T7182" s="153"/>
      <c r="X7182" s="69" t="str">
        <f t="shared" si="228"/>
        <v/>
      </c>
      <c r="Y7182" s="69" t="str">
        <f t="shared" si="229"/>
        <v/>
      </c>
    </row>
    <row r="7183" spans="8:25" x14ac:dyDescent="0.25">
      <c r="H7183" s="155"/>
      <c r="I7183" s="151"/>
      <c r="J7183" s="152"/>
      <c r="K7183" s="153"/>
      <c r="L7183" s="153"/>
      <c r="M7183" s="153"/>
      <c r="N7183" s="153"/>
      <c r="O7183" s="153"/>
      <c r="P7183" s="153"/>
      <c r="Q7183" s="153"/>
      <c r="R7183" s="153"/>
      <c r="S7183" s="152"/>
      <c r="T7183" s="153"/>
      <c r="X7183" s="69" t="str">
        <f t="shared" si="228"/>
        <v/>
      </c>
      <c r="Y7183" s="69" t="str">
        <f t="shared" si="229"/>
        <v/>
      </c>
    </row>
    <row r="7184" spans="8:25" x14ac:dyDescent="0.25">
      <c r="H7184" s="155"/>
      <c r="I7184" s="151"/>
      <c r="J7184" s="152"/>
      <c r="K7184" s="153"/>
      <c r="L7184" s="153"/>
      <c r="M7184" s="153"/>
      <c r="N7184" s="153"/>
      <c r="O7184" s="153"/>
      <c r="P7184" s="153"/>
      <c r="Q7184" s="153"/>
      <c r="R7184" s="153"/>
      <c r="S7184" s="152"/>
      <c r="T7184" s="153"/>
      <c r="X7184" s="69" t="str">
        <f t="shared" si="228"/>
        <v/>
      </c>
      <c r="Y7184" s="69" t="str">
        <f t="shared" si="229"/>
        <v/>
      </c>
    </row>
    <row r="7185" spans="8:25" x14ac:dyDescent="0.25">
      <c r="H7185" s="155"/>
      <c r="I7185" s="151"/>
      <c r="J7185" s="152"/>
      <c r="K7185" s="153"/>
      <c r="L7185" s="153"/>
      <c r="M7185" s="153"/>
      <c r="N7185" s="153"/>
      <c r="O7185" s="153"/>
      <c r="P7185" s="153"/>
      <c r="Q7185" s="153"/>
      <c r="R7185" s="153"/>
      <c r="S7185" s="152"/>
      <c r="T7185" s="153"/>
      <c r="X7185" s="69" t="str">
        <f t="shared" si="228"/>
        <v/>
      </c>
      <c r="Y7185" s="69" t="str">
        <f t="shared" si="229"/>
        <v/>
      </c>
    </row>
    <row r="7186" spans="8:25" x14ac:dyDescent="0.25">
      <c r="H7186" s="155"/>
      <c r="I7186" s="151"/>
      <c r="J7186" s="152"/>
      <c r="K7186" s="153"/>
      <c r="L7186" s="153"/>
      <c r="M7186" s="153"/>
      <c r="N7186" s="153"/>
      <c r="O7186" s="153"/>
      <c r="P7186" s="153"/>
      <c r="Q7186" s="153"/>
      <c r="R7186" s="153"/>
      <c r="S7186" s="152"/>
      <c r="T7186" s="153"/>
      <c r="X7186" s="69" t="str">
        <f t="shared" si="228"/>
        <v/>
      </c>
      <c r="Y7186" s="69" t="str">
        <f t="shared" si="229"/>
        <v/>
      </c>
    </row>
    <row r="7187" spans="8:25" x14ac:dyDescent="0.25">
      <c r="H7187" s="155"/>
      <c r="I7187" s="151"/>
      <c r="J7187" s="152"/>
      <c r="K7187" s="153"/>
      <c r="L7187" s="153"/>
      <c r="M7187" s="153"/>
      <c r="N7187" s="153"/>
      <c r="O7187" s="153"/>
      <c r="P7187" s="153"/>
      <c r="Q7187" s="153"/>
      <c r="R7187" s="153"/>
      <c r="S7187" s="152"/>
      <c r="T7187" s="153"/>
      <c r="X7187" s="69" t="str">
        <f t="shared" si="228"/>
        <v/>
      </c>
      <c r="Y7187" s="69" t="str">
        <f t="shared" si="229"/>
        <v/>
      </c>
    </row>
    <row r="7188" spans="8:25" x14ac:dyDescent="0.25">
      <c r="H7188" s="155"/>
      <c r="I7188" s="151"/>
      <c r="J7188" s="152"/>
      <c r="K7188" s="153"/>
      <c r="L7188" s="153"/>
      <c r="M7188" s="153"/>
      <c r="N7188" s="153"/>
      <c r="O7188" s="153"/>
      <c r="P7188" s="153"/>
      <c r="Q7188" s="153"/>
      <c r="R7188" s="153"/>
      <c r="S7188" s="152"/>
      <c r="T7188" s="153"/>
      <c r="X7188" s="69" t="str">
        <f t="shared" si="228"/>
        <v/>
      </c>
      <c r="Y7188" s="69" t="str">
        <f t="shared" si="229"/>
        <v/>
      </c>
    </row>
    <row r="7189" spans="8:25" x14ac:dyDescent="0.25">
      <c r="H7189" s="155"/>
      <c r="I7189" s="151"/>
      <c r="J7189" s="152"/>
      <c r="K7189" s="153"/>
      <c r="L7189" s="153"/>
      <c r="M7189" s="153"/>
      <c r="N7189" s="153"/>
      <c r="O7189" s="153"/>
      <c r="P7189" s="153"/>
      <c r="Q7189" s="153"/>
      <c r="R7189" s="153"/>
      <c r="S7189" s="152"/>
      <c r="T7189" s="153"/>
      <c r="X7189" s="69" t="str">
        <f t="shared" si="228"/>
        <v/>
      </c>
      <c r="Y7189" s="69" t="str">
        <f t="shared" si="229"/>
        <v/>
      </c>
    </row>
    <row r="7190" spans="8:25" x14ac:dyDescent="0.25">
      <c r="H7190" s="155"/>
      <c r="I7190" s="151"/>
      <c r="J7190" s="152"/>
      <c r="K7190" s="153"/>
      <c r="L7190" s="153"/>
      <c r="M7190" s="153"/>
      <c r="N7190" s="153"/>
      <c r="O7190" s="153"/>
      <c r="P7190" s="153"/>
      <c r="Q7190" s="153"/>
      <c r="R7190" s="153"/>
      <c r="S7190" s="152"/>
      <c r="T7190" s="153"/>
      <c r="X7190" s="69" t="str">
        <f t="shared" si="228"/>
        <v/>
      </c>
      <c r="Y7190" s="69" t="str">
        <f t="shared" si="229"/>
        <v/>
      </c>
    </row>
    <row r="7191" spans="8:25" x14ac:dyDescent="0.25">
      <c r="H7191" s="155"/>
      <c r="I7191" s="151"/>
      <c r="J7191" s="152"/>
      <c r="K7191" s="153"/>
      <c r="L7191" s="153"/>
      <c r="M7191" s="153"/>
      <c r="N7191" s="153"/>
      <c r="O7191" s="153"/>
      <c r="P7191" s="153"/>
      <c r="Q7191" s="153"/>
      <c r="R7191" s="153"/>
      <c r="S7191" s="152"/>
      <c r="T7191" s="153"/>
      <c r="X7191" s="69" t="str">
        <f t="shared" si="228"/>
        <v/>
      </c>
      <c r="Y7191" s="69" t="str">
        <f t="shared" si="229"/>
        <v/>
      </c>
    </row>
    <row r="7192" spans="8:25" x14ac:dyDescent="0.25">
      <c r="H7192" s="155"/>
      <c r="I7192" s="151"/>
      <c r="J7192" s="152"/>
      <c r="K7192" s="153"/>
      <c r="L7192" s="153"/>
      <c r="M7192" s="153"/>
      <c r="N7192" s="153"/>
      <c r="O7192" s="153"/>
      <c r="P7192" s="153"/>
      <c r="Q7192" s="153"/>
      <c r="R7192" s="153"/>
      <c r="S7192" s="152"/>
      <c r="T7192" s="153"/>
      <c r="X7192" s="69" t="str">
        <f t="shared" si="228"/>
        <v/>
      </c>
      <c r="Y7192" s="69" t="str">
        <f t="shared" si="229"/>
        <v/>
      </c>
    </row>
    <row r="7193" spans="8:25" x14ac:dyDescent="0.25">
      <c r="H7193" s="155"/>
      <c r="I7193" s="151"/>
      <c r="J7193" s="152"/>
      <c r="K7193" s="153"/>
      <c r="L7193" s="153"/>
      <c r="M7193" s="153"/>
      <c r="N7193" s="153"/>
      <c r="O7193" s="153"/>
      <c r="P7193" s="153"/>
      <c r="Q7193" s="153"/>
      <c r="R7193" s="153"/>
      <c r="S7193" s="152"/>
      <c r="T7193" s="153"/>
      <c r="X7193" s="69" t="str">
        <f t="shared" si="228"/>
        <v/>
      </c>
      <c r="Y7193" s="69" t="str">
        <f t="shared" si="229"/>
        <v/>
      </c>
    </row>
    <row r="7194" spans="8:25" x14ac:dyDescent="0.25">
      <c r="H7194" s="155"/>
      <c r="I7194" s="151"/>
      <c r="J7194" s="152"/>
      <c r="K7194" s="153"/>
      <c r="L7194" s="153"/>
      <c r="M7194" s="153"/>
      <c r="N7194" s="153"/>
      <c r="O7194" s="153"/>
      <c r="P7194" s="153"/>
      <c r="Q7194" s="153"/>
      <c r="R7194" s="153"/>
      <c r="S7194" s="152"/>
      <c r="T7194" s="153"/>
      <c r="X7194" s="69" t="str">
        <f t="shared" si="228"/>
        <v/>
      </c>
      <c r="Y7194" s="69" t="str">
        <f t="shared" si="229"/>
        <v/>
      </c>
    </row>
    <row r="7195" spans="8:25" x14ac:dyDescent="0.25">
      <c r="H7195" s="155"/>
      <c r="I7195" s="151"/>
      <c r="J7195" s="152"/>
      <c r="K7195" s="153"/>
      <c r="L7195" s="153"/>
      <c r="M7195" s="153"/>
      <c r="N7195" s="153"/>
      <c r="O7195" s="153"/>
      <c r="P7195" s="153"/>
      <c r="Q7195" s="153"/>
      <c r="R7195" s="153"/>
      <c r="S7195" s="152"/>
      <c r="T7195" s="153"/>
      <c r="X7195" s="69" t="str">
        <f t="shared" si="228"/>
        <v/>
      </c>
      <c r="Y7195" s="69" t="str">
        <f t="shared" si="229"/>
        <v/>
      </c>
    </row>
    <row r="7196" spans="8:25" x14ac:dyDescent="0.25">
      <c r="H7196" s="155"/>
      <c r="I7196" s="151"/>
      <c r="J7196" s="152"/>
      <c r="K7196" s="153"/>
      <c r="L7196" s="153"/>
      <c r="M7196" s="153"/>
      <c r="N7196" s="153"/>
      <c r="O7196" s="153"/>
      <c r="P7196" s="153"/>
      <c r="Q7196" s="153"/>
      <c r="R7196" s="153"/>
      <c r="S7196" s="152"/>
      <c r="T7196" s="153"/>
      <c r="X7196" s="69" t="str">
        <f t="shared" si="228"/>
        <v/>
      </c>
      <c r="Y7196" s="69" t="str">
        <f t="shared" si="229"/>
        <v/>
      </c>
    </row>
    <row r="7197" spans="8:25" x14ac:dyDescent="0.25">
      <c r="H7197" s="155"/>
      <c r="I7197" s="151"/>
      <c r="J7197" s="152"/>
      <c r="K7197" s="153"/>
      <c r="L7197" s="153"/>
      <c r="M7197" s="153"/>
      <c r="N7197" s="153"/>
      <c r="O7197" s="153"/>
      <c r="P7197" s="153"/>
      <c r="Q7197" s="153"/>
      <c r="R7197" s="153"/>
      <c r="S7197" s="152"/>
      <c r="T7197" s="153"/>
      <c r="X7197" s="69" t="str">
        <f t="shared" si="228"/>
        <v/>
      </c>
      <c r="Y7197" s="69" t="str">
        <f t="shared" si="229"/>
        <v/>
      </c>
    </row>
    <row r="7198" spans="8:25" x14ac:dyDescent="0.25">
      <c r="H7198" s="155"/>
      <c r="I7198" s="151"/>
      <c r="J7198" s="152"/>
      <c r="K7198" s="153"/>
      <c r="L7198" s="153"/>
      <c r="M7198" s="153"/>
      <c r="N7198" s="153"/>
      <c r="O7198" s="153"/>
      <c r="P7198" s="153"/>
      <c r="Q7198" s="153"/>
      <c r="R7198" s="153"/>
      <c r="S7198" s="152"/>
      <c r="T7198" s="153"/>
      <c r="X7198" s="69" t="str">
        <f t="shared" si="228"/>
        <v/>
      </c>
      <c r="Y7198" s="69" t="str">
        <f t="shared" si="229"/>
        <v/>
      </c>
    </row>
    <row r="7199" spans="8:25" x14ac:dyDescent="0.25">
      <c r="H7199" s="155"/>
      <c r="I7199" s="151"/>
      <c r="J7199" s="152"/>
      <c r="K7199" s="153"/>
      <c r="L7199" s="153"/>
      <c r="M7199" s="153"/>
      <c r="N7199" s="153"/>
      <c r="O7199" s="153"/>
      <c r="P7199" s="153"/>
      <c r="Q7199" s="153"/>
      <c r="R7199" s="153"/>
      <c r="S7199" s="152"/>
      <c r="T7199" s="153"/>
      <c r="X7199" s="69" t="str">
        <f t="shared" si="228"/>
        <v/>
      </c>
      <c r="Y7199" s="69" t="str">
        <f t="shared" si="229"/>
        <v/>
      </c>
    </row>
    <row r="7200" spans="8:25" x14ac:dyDescent="0.25">
      <c r="H7200" s="155"/>
      <c r="I7200" s="151"/>
      <c r="J7200" s="152"/>
      <c r="K7200" s="153"/>
      <c r="L7200" s="153"/>
      <c r="M7200" s="153"/>
      <c r="N7200" s="153"/>
      <c r="O7200" s="153"/>
      <c r="P7200" s="153"/>
      <c r="Q7200" s="153"/>
      <c r="R7200" s="153"/>
      <c r="S7200" s="152"/>
      <c r="T7200" s="153"/>
      <c r="X7200" s="69" t="str">
        <f t="shared" si="228"/>
        <v/>
      </c>
      <c r="Y7200" s="69" t="str">
        <f t="shared" si="229"/>
        <v/>
      </c>
    </row>
    <row r="7201" spans="8:25" x14ac:dyDescent="0.25">
      <c r="H7201" s="155"/>
      <c r="I7201" s="151"/>
      <c r="J7201" s="152"/>
      <c r="K7201" s="153"/>
      <c r="L7201" s="153"/>
      <c r="M7201" s="153"/>
      <c r="N7201" s="153"/>
      <c r="O7201" s="153"/>
      <c r="P7201" s="153"/>
      <c r="Q7201" s="153"/>
      <c r="R7201" s="153"/>
      <c r="S7201" s="152"/>
      <c r="T7201" s="153"/>
      <c r="X7201" s="69" t="str">
        <f t="shared" si="228"/>
        <v/>
      </c>
      <c r="Y7201" s="69" t="str">
        <f t="shared" si="229"/>
        <v/>
      </c>
    </row>
    <row r="7202" spans="8:25" x14ac:dyDescent="0.25">
      <c r="H7202" s="155"/>
      <c r="I7202" s="151"/>
      <c r="J7202" s="152"/>
      <c r="K7202" s="153"/>
      <c r="L7202" s="153"/>
      <c r="M7202" s="153"/>
      <c r="N7202" s="153"/>
      <c r="O7202" s="153"/>
      <c r="P7202" s="153"/>
      <c r="Q7202" s="153"/>
      <c r="R7202" s="153"/>
      <c r="S7202" s="152"/>
      <c r="T7202" s="153"/>
      <c r="X7202" s="69" t="str">
        <f t="shared" si="228"/>
        <v/>
      </c>
      <c r="Y7202" s="69" t="str">
        <f t="shared" si="229"/>
        <v/>
      </c>
    </row>
    <row r="7203" spans="8:25" x14ac:dyDescent="0.25">
      <c r="H7203" s="155"/>
      <c r="I7203" s="151"/>
      <c r="J7203" s="152"/>
      <c r="K7203" s="153"/>
      <c r="L7203" s="153"/>
      <c r="M7203" s="153"/>
      <c r="N7203" s="153"/>
      <c r="O7203" s="153"/>
      <c r="P7203" s="153"/>
      <c r="Q7203" s="153"/>
      <c r="R7203" s="153"/>
      <c r="S7203" s="152"/>
      <c r="T7203" s="153"/>
      <c r="X7203" s="69" t="str">
        <f t="shared" si="228"/>
        <v/>
      </c>
      <c r="Y7203" s="69" t="str">
        <f t="shared" si="229"/>
        <v/>
      </c>
    </row>
    <row r="7204" spans="8:25" x14ac:dyDescent="0.25">
      <c r="H7204" s="155"/>
      <c r="I7204" s="151"/>
      <c r="J7204" s="152"/>
      <c r="K7204" s="153"/>
      <c r="L7204" s="153"/>
      <c r="M7204" s="153"/>
      <c r="N7204" s="153"/>
      <c r="O7204" s="153"/>
      <c r="P7204" s="153"/>
      <c r="Q7204" s="153"/>
      <c r="R7204" s="153"/>
      <c r="S7204" s="152"/>
      <c r="T7204" s="153"/>
      <c r="X7204" s="69" t="str">
        <f t="shared" si="228"/>
        <v/>
      </c>
      <c r="Y7204" s="69" t="str">
        <f t="shared" si="229"/>
        <v/>
      </c>
    </row>
    <row r="7205" spans="8:25" x14ac:dyDescent="0.25">
      <c r="H7205" s="155"/>
      <c r="I7205" s="151"/>
      <c r="J7205" s="152"/>
      <c r="K7205" s="153"/>
      <c r="L7205" s="153"/>
      <c r="M7205" s="153"/>
      <c r="N7205" s="153"/>
      <c r="O7205" s="153"/>
      <c r="P7205" s="153"/>
      <c r="Q7205" s="153"/>
      <c r="R7205" s="153"/>
      <c r="S7205" s="152"/>
      <c r="T7205" s="153"/>
      <c r="X7205" s="69" t="str">
        <f t="shared" si="228"/>
        <v/>
      </c>
      <c r="Y7205" s="69" t="str">
        <f t="shared" si="229"/>
        <v/>
      </c>
    </row>
    <row r="7206" spans="8:25" x14ac:dyDescent="0.25">
      <c r="H7206" s="155"/>
      <c r="I7206" s="151"/>
      <c r="J7206" s="152"/>
      <c r="K7206" s="153"/>
      <c r="L7206" s="153"/>
      <c r="M7206" s="153"/>
      <c r="N7206" s="153"/>
      <c r="O7206" s="153"/>
      <c r="P7206" s="153"/>
      <c r="Q7206" s="153"/>
      <c r="R7206" s="153"/>
      <c r="S7206" s="152"/>
      <c r="T7206" s="153"/>
      <c r="X7206" s="69" t="str">
        <f t="shared" si="228"/>
        <v/>
      </c>
      <c r="Y7206" s="69" t="str">
        <f t="shared" si="229"/>
        <v/>
      </c>
    </row>
    <row r="7207" spans="8:25" x14ac:dyDescent="0.25">
      <c r="H7207" s="155"/>
      <c r="I7207" s="151"/>
      <c r="J7207" s="152"/>
      <c r="K7207" s="153"/>
      <c r="L7207" s="153"/>
      <c r="M7207" s="153"/>
      <c r="N7207" s="153"/>
      <c r="O7207" s="153"/>
      <c r="P7207" s="153"/>
      <c r="Q7207" s="153"/>
      <c r="R7207" s="153"/>
      <c r="S7207" s="152"/>
      <c r="T7207" s="153"/>
      <c r="X7207" s="69" t="str">
        <f t="shared" si="228"/>
        <v/>
      </c>
      <c r="Y7207" s="69" t="str">
        <f t="shared" si="229"/>
        <v/>
      </c>
    </row>
    <row r="7208" spans="8:25" x14ac:dyDescent="0.25">
      <c r="H7208" s="155"/>
      <c r="I7208" s="151"/>
      <c r="J7208" s="152"/>
      <c r="K7208" s="153"/>
      <c r="L7208" s="153"/>
      <c r="M7208" s="153"/>
      <c r="N7208" s="153"/>
      <c r="O7208" s="153"/>
      <c r="P7208" s="153"/>
      <c r="Q7208" s="153"/>
      <c r="R7208" s="153"/>
      <c r="S7208" s="152"/>
      <c r="T7208" s="153"/>
      <c r="X7208" s="69" t="str">
        <f t="shared" si="228"/>
        <v/>
      </c>
      <c r="Y7208" s="69" t="str">
        <f t="shared" si="229"/>
        <v/>
      </c>
    </row>
    <row r="7209" spans="8:25" x14ac:dyDescent="0.25">
      <c r="H7209" s="155"/>
      <c r="I7209" s="151"/>
      <c r="J7209" s="152"/>
      <c r="K7209" s="153"/>
      <c r="L7209" s="153"/>
      <c r="M7209" s="153"/>
      <c r="N7209" s="153"/>
      <c r="O7209" s="153"/>
      <c r="P7209" s="153"/>
      <c r="Q7209" s="153"/>
      <c r="R7209" s="153"/>
      <c r="S7209" s="152"/>
      <c r="T7209" s="153"/>
      <c r="X7209" s="69" t="str">
        <f t="shared" si="228"/>
        <v/>
      </c>
      <c r="Y7209" s="69" t="str">
        <f t="shared" si="229"/>
        <v/>
      </c>
    </row>
    <row r="7210" spans="8:25" x14ac:dyDescent="0.25">
      <c r="H7210" s="155"/>
      <c r="I7210" s="151"/>
      <c r="J7210" s="152"/>
      <c r="K7210" s="153"/>
      <c r="L7210" s="153"/>
      <c r="M7210" s="153"/>
      <c r="N7210" s="153"/>
      <c r="O7210" s="153"/>
      <c r="P7210" s="153"/>
      <c r="Q7210" s="153"/>
      <c r="R7210" s="153"/>
      <c r="S7210" s="152"/>
      <c r="T7210" s="153"/>
      <c r="X7210" s="69" t="str">
        <f t="shared" si="228"/>
        <v/>
      </c>
      <c r="Y7210" s="69" t="str">
        <f t="shared" si="229"/>
        <v/>
      </c>
    </row>
    <row r="7211" spans="8:25" x14ac:dyDescent="0.25">
      <c r="H7211" s="155"/>
      <c r="I7211" s="151"/>
      <c r="J7211" s="152"/>
      <c r="K7211" s="153"/>
      <c r="L7211" s="153"/>
      <c r="M7211" s="153"/>
      <c r="N7211" s="153"/>
      <c r="O7211" s="153"/>
      <c r="P7211" s="153"/>
      <c r="Q7211" s="153"/>
      <c r="R7211" s="153"/>
      <c r="S7211" s="152"/>
      <c r="T7211" s="153"/>
      <c r="X7211" s="69" t="str">
        <f t="shared" si="228"/>
        <v/>
      </c>
      <c r="Y7211" s="69" t="str">
        <f t="shared" si="229"/>
        <v/>
      </c>
    </row>
    <row r="7212" spans="8:25" x14ac:dyDescent="0.25">
      <c r="H7212" s="155"/>
      <c r="I7212" s="151"/>
      <c r="J7212" s="152"/>
      <c r="K7212" s="153"/>
      <c r="L7212" s="153"/>
      <c r="M7212" s="153"/>
      <c r="N7212" s="153"/>
      <c r="O7212" s="153"/>
      <c r="P7212" s="153"/>
      <c r="Q7212" s="153"/>
      <c r="R7212" s="153"/>
      <c r="S7212" s="152"/>
      <c r="T7212" s="153"/>
      <c r="X7212" s="69" t="str">
        <f t="shared" si="228"/>
        <v/>
      </c>
      <c r="Y7212" s="69" t="str">
        <f t="shared" si="229"/>
        <v/>
      </c>
    </row>
    <row r="7213" spans="8:25" x14ac:dyDescent="0.25">
      <c r="H7213" s="155"/>
      <c r="I7213" s="151"/>
      <c r="J7213" s="152"/>
      <c r="K7213" s="153"/>
      <c r="L7213" s="153"/>
      <c r="M7213" s="153"/>
      <c r="N7213" s="153"/>
      <c r="O7213" s="153"/>
      <c r="P7213" s="153"/>
      <c r="Q7213" s="153"/>
      <c r="R7213" s="153"/>
      <c r="S7213" s="152"/>
      <c r="T7213" s="153"/>
      <c r="X7213" s="69" t="str">
        <f t="shared" si="228"/>
        <v/>
      </c>
      <c r="Y7213" s="69" t="str">
        <f t="shared" si="229"/>
        <v/>
      </c>
    </row>
    <row r="7214" spans="8:25" x14ac:dyDescent="0.25">
      <c r="H7214" s="155"/>
      <c r="I7214" s="151"/>
      <c r="J7214" s="152"/>
      <c r="K7214" s="153"/>
      <c r="L7214" s="153"/>
      <c r="M7214" s="153"/>
      <c r="N7214" s="153"/>
      <c r="O7214" s="153"/>
      <c r="P7214" s="153"/>
      <c r="Q7214" s="153"/>
      <c r="R7214" s="153"/>
      <c r="S7214" s="152"/>
      <c r="T7214" s="153"/>
      <c r="X7214" s="69" t="str">
        <f t="shared" si="228"/>
        <v/>
      </c>
      <c r="Y7214" s="69" t="str">
        <f t="shared" si="229"/>
        <v/>
      </c>
    </row>
    <row r="7215" spans="8:25" x14ac:dyDescent="0.25">
      <c r="H7215" s="155"/>
      <c r="I7215" s="151"/>
      <c r="J7215" s="152"/>
      <c r="K7215" s="153"/>
      <c r="L7215" s="153"/>
      <c r="M7215" s="153"/>
      <c r="N7215" s="153"/>
      <c r="O7215" s="153"/>
      <c r="P7215" s="153"/>
      <c r="Q7215" s="153"/>
      <c r="R7215" s="153"/>
      <c r="S7215" s="152"/>
      <c r="T7215" s="153"/>
      <c r="X7215" s="69" t="str">
        <f t="shared" si="228"/>
        <v/>
      </c>
      <c r="Y7215" s="69" t="str">
        <f t="shared" si="229"/>
        <v/>
      </c>
    </row>
    <row r="7216" spans="8:25" x14ac:dyDescent="0.25">
      <c r="H7216" s="155"/>
      <c r="I7216" s="151"/>
      <c r="J7216" s="152"/>
      <c r="K7216" s="153"/>
      <c r="L7216" s="153"/>
      <c r="M7216" s="153"/>
      <c r="N7216" s="153"/>
      <c r="O7216" s="153"/>
      <c r="P7216" s="153"/>
      <c r="Q7216" s="153"/>
      <c r="R7216" s="153"/>
      <c r="S7216" s="152"/>
      <c r="T7216" s="153"/>
      <c r="X7216" s="69" t="str">
        <f t="shared" si="228"/>
        <v/>
      </c>
      <c r="Y7216" s="69" t="str">
        <f t="shared" si="229"/>
        <v/>
      </c>
    </row>
    <row r="7217" spans="8:25" x14ac:dyDescent="0.25">
      <c r="H7217" s="155"/>
      <c r="I7217" s="151"/>
      <c r="J7217" s="152"/>
      <c r="K7217" s="153"/>
      <c r="L7217" s="153"/>
      <c r="M7217" s="153"/>
      <c r="N7217" s="153"/>
      <c r="O7217" s="153"/>
      <c r="P7217" s="153"/>
      <c r="Q7217" s="153"/>
      <c r="R7217" s="153"/>
      <c r="S7217" s="152"/>
      <c r="T7217" s="153"/>
      <c r="X7217" s="69" t="str">
        <f t="shared" si="228"/>
        <v/>
      </c>
      <c r="Y7217" s="69" t="str">
        <f t="shared" si="229"/>
        <v/>
      </c>
    </row>
    <row r="7218" spans="8:25" x14ac:dyDescent="0.25">
      <c r="H7218" s="155"/>
      <c r="I7218" s="151"/>
      <c r="J7218" s="152"/>
      <c r="K7218" s="153"/>
      <c r="L7218" s="153"/>
      <c r="M7218" s="153"/>
      <c r="N7218" s="153"/>
      <c r="O7218" s="153"/>
      <c r="P7218" s="153"/>
      <c r="Q7218" s="153"/>
      <c r="R7218" s="153"/>
      <c r="S7218" s="152"/>
      <c r="T7218" s="153"/>
      <c r="X7218" s="69" t="str">
        <f t="shared" si="228"/>
        <v/>
      </c>
      <c r="Y7218" s="69" t="str">
        <f t="shared" si="229"/>
        <v/>
      </c>
    </row>
    <row r="7219" spans="8:25" x14ac:dyDescent="0.25">
      <c r="H7219" s="155"/>
      <c r="I7219" s="151"/>
      <c r="J7219" s="152"/>
      <c r="K7219" s="153"/>
      <c r="L7219" s="153"/>
      <c r="M7219" s="153"/>
      <c r="N7219" s="153"/>
      <c r="O7219" s="153"/>
      <c r="P7219" s="153"/>
      <c r="Q7219" s="153"/>
      <c r="R7219" s="153"/>
      <c r="S7219" s="152"/>
      <c r="T7219" s="153"/>
      <c r="X7219" s="69" t="str">
        <f t="shared" si="228"/>
        <v/>
      </c>
      <c r="Y7219" s="69" t="str">
        <f t="shared" si="229"/>
        <v/>
      </c>
    </row>
    <row r="7220" spans="8:25" x14ac:dyDescent="0.25">
      <c r="H7220" s="155"/>
      <c r="I7220" s="151"/>
      <c r="J7220" s="152"/>
      <c r="K7220" s="153"/>
      <c r="L7220" s="153"/>
      <c r="M7220" s="153"/>
      <c r="N7220" s="153"/>
      <c r="O7220" s="153"/>
      <c r="P7220" s="153"/>
      <c r="Q7220" s="153"/>
      <c r="R7220" s="153"/>
      <c r="S7220" s="152"/>
      <c r="T7220" s="153"/>
      <c r="X7220" s="69" t="str">
        <f t="shared" si="228"/>
        <v/>
      </c>
      <c r="Y7220" s="69" t="str">
        <f t="shared" si="229"/>
        <v/>
      </c>
    </row>
    <row r="7221" spans="8:25" x14ac:dyDescent="0.25">
      <c r="H7221" s="155"/>
      <c r="I7221" s="151"/>
      <c r="J7221" s="152"/>
      <c r="K7221" s="153"/>
      <c r="L7221" s="153"/>
      <c r="M7221" s="153"/>
      <c r="N7221" s="153"/>
      <c r="O7221" s="153"/>
      <c r="P7221" s="153"/>
      <c r="Q7221" s="153"/>
      <c r="R7221" s="153"/>
      <c r="S7221" s="152"/>
      <c r="T7221" s="153"/>
      <c r="X7221" s="69" t="str">
        <f t="shared" si="228"/>
        <v/>
      </c>
      <c r="Y7221" s="69" t="str">
        <f t="shared" si="229"/>
        <v/>
      </c>
    </row>
    <row r="7222" spans="8:25" x14ac:dyDescent="0.25">
      <c r="H7222" s="155"/>
      <c r="I7222" s="151"/>
      <c r="J7222" s="152"/>
      <c r="K7222" s="153"/>
      <c r="L7222" s="153"/>
      <c r="M7222" s="153"/>
      <c r="N7222" s="153"/>
      <c r="O7222" s="153"/>
      <c r="P7222" s="153"/>
      <c r="Q7222" s="153"/>
      <c r="R7222" s="153"/>
      <c r="S7222" s="152"/>
      <c r="T7222" s="153"/>
      <c r="X7222" s="69" t="str">
        <f t="shared" si="228"/>
        <v/>
      </c>
      <c r="Y7222" s="69" t="str">
        <f t="shared" si="229"/>
        <v/>
      </c>
    </row>
    <row r="7223" spans="8:25" x14ac:dyDescent="0.25">
      <c r="H7223" s="155"/>
      <c r="I7223" s="151"/>
      <c r="J7223" s="152"/>
      <c r="K7223" s="153"/>
      <c r="L7223" s="153"/>
      <c r="M7223" s="153"/>
      <c r="N7223" s="153"/>
      <c r="O7223" s="153"/>
      <c r="P7223" s="153"/>
      <c r="Q7223" s="153"/>
      <c r="R7223" s="153"/>
      <c r="S7223" s="152"/>
      <c r="T7223" s="153"/>
      <c r="X7223" s="69" t="str">
        <f t="shared" si="228"/>
        <v/>
      </c>
      <c r="Y7223" s="69" t="str">
        <f t="shared" si="229"/>
        <v/>
      </c>
    </row>
    <row r="7224" spans="8:25" x14ac:dyDescent="0.25">
      <c r="H7224" s="155"/>
      <c r="I7224" s="151"/>
      <c r="J7224" s="152"/>
      <c r="K7224" s="153"/>
      <c r="L7224" s="153"/>
      <c r="M7224" s="153"/>
      <c r="N7224" s="153"/>
      <c r="O7224" s="153"/>
      <c r="P7224" s="153"/>
      <c r="Q7224" s="153"/>
      <c r="R7224" s="153"/>
      <c r="S7224" s="152"/>
      <c r="T7224" s="153"/>
      <c r="X7224" s="69" t="str">
        <f t="shared" si="228"/>
        <v/>
      </c>
      <c r="Y7224" s="69" t="str">
        <f t="shared" si="229"/>
        <v/>
      </c>
    </row>
    <row r="7225" spans="8:25" x14ac:dyDescent="0.25">
      <c r="H7225" s="155"/>
      <c r="I7225" s="151"/>
      <c r="J7225" s="152"/>
      <c r="K7225" s="153"/>
      <c r="L7225" s="153"/>
      <c r="M7225" s="153"/>
      <c r="N7225" s="153"/>
      <c r="O7225" s="153"/>
      <c r="P7225" s="153"/>
      <c r="Q7225" s="153"/>
      <c r="R7225" s="153"/>
      <c r="S7225" s="152"/>
      <c r="T7225" s="153"/>
      <c r="X7225" s="69" t="str">
        <f t="shared" si="228"/>
        <v/>
      </c>
      <c r="Y7225" s="69" t="str">
        <f t="shared" si="229"/>
        <v/>
      </c>
    </row>
    <row r="7226" spans="8:25" x14ac:dyDescent="0.25">
      <c r="H7226" s="155"/>
      <c r="I7226" s="151"/>
      <c r="J7226" s="152"/>
      <c r="K7226" s="153"/>
      <c r="L7226" s="153"/>
      <c r="M7226" s="153"/>
      <c r="N7226" s="153"/>
      <c r="O7226" s="153"/>
      <c r="P7226" s="153"/>
      <c r="Q7226" s="153"/>
      <c r="R7226" s="153"/>
      <c r="S7226" s="152"/>
      <c r="T7226" s="153"/>
      <c r="X7226" s="69" t="str">
        <f t="shared" si="228"/>
        <v/>
      </c>
      <c r="Y7226" s="69" t="str">
        <f t="shared" si="229"/>
        <v/>
      </c>
    </row>
    <row r="7227" spans="8:25" x14ac:dyDescent="0.25">
      <c r="H7227" s="155"/>
      <c r="I7227" s="151"/>
      <c r="J7227" s="152"/>
      <c r="K7227" s="153"/>
      <c r="L7227" s="153"/>
      <c r="M7227" s="153"/>
      <c r="N7227" s="153"/>
      <c r="O7227" s="153"/>
      <c r="P7227" s="153"/>
      <c r="Q7227" s="153"/>
      <c r="R7227" s="153"/>
      <c r="S7227" s="152"/>
      <c r="T7227" s="153"/>
      <c r="X7227" s="69" t="str">
        <f t="shared" si="228"/>
        <v/>
      </c>
      <c r="Y7227" s="69" t="str">
        <f t="shared" si="229"/>
        <v/>
      </c>
    </row>
    <row r="7228" spans="8:25" x14ac:dyDescent="0.25">
      <c r="H7228" s="155"/>
      <c r="I7228" s="151"/>
      <c r="J7228" s="152"/>
      <c r="K7228" s="153"/>
      <c r="L7228" s="153"/>
      <c r="M7228" s="153"/>
      <c r="N7228" s="153"/>
      <c r="O7228" s="153"/>
      <c r="P7228" s="153"/>
      <c r="Q7228" s="153"/>
      <c r="R7228" s="153"/>
      <c r="S7228" s="152"/>
      <c r="T7228" s="153"/>
      <c r="X7228" s="69" t="str">
        <f t="shared" si="228"/>
        <v/>
      </c>
      <c r="Y7228" s="69" t="str">
        <f t="shared" si="229"/>
        <v/>
      </c>
    </row>
    <row r="7229" spans="8:25" x14ac:dyDescent="0.25">
      <c r="H7229" s="155"/>
      <c r="I7229" s="151"/>
      <c r="J7229" s="152"/>
      <c r="K7229" s="153"/>
      <c r="L7229" s="153"/>
      <c r="M7229" s="153"/>
      <c r="N7229" s="153"/>
      <c r="O7229" s="153"/>
      <c r="P7229" s="153"/>
      <c r="Q7229" s="153"/>
      <c r="R7229" s="153"/>
      <c r="S7229" s="152"/>
      <c r="T7229" s="153"/>
      <c r="X7229" s="69" t="str">
        <f t="shared" si="228"/>
        <v/>
      </c>
      <c r="Y7229" s="69" t="str">
        <f t="shared" si="229"/>
        <v/>
      </c>
    </row>
    <row r="7230" spans="8:25" x14ac:dyDescent="0.25">
      <c r="H7230" s="155"/>
      <c r="I7230" s="151"/>
      <c r="J7230" s="152"/>
      <c r="K7230" s="153"/>
      <c r="L7230" s="153"/>
      <c r="M7230" s="153"/>
      <c r="N7230" s="153"/>
      <c r="O7230" s="153"/>
      <c r="P7230" s="153"/>
      <c r="Q7230" s="153"/>
      <c r="R7230" s="153"/>
      <c r="S7230" s="152"/>
      <c r="T7230" s="153"/>
      <c r="X7230" s="69" t="str">
        <f t="shared" si="228"/>
        <v/>
      </c>
      <c r="Y7230" s="69" t="str">
        <f t="shared" si="229"/>
        <v/>
      </c>
    </row>
    <row r="7231" spans="8:25" x14ac:dyDescent="0.25">
      <c r="H7231" s="155"/>
      <c r="I7231" s="151"/>
      <c r="J7231" s="152"/>
      <c r="K7231" s="153"/>
      <c r="L7231" s="153"/>
      <c r="M7231" s="153"/>
      <c r="N7231" s="153"/>
      <c r="O7231" s="153"/>
      <c r="P7231" s="153"/>
      <c r="Q7231" s="153"/>
      <c r="R7231" s="153"/>
      <c r="S7231" s="152"/>
      <c r="T7231" s="153"/>
      <c r="X7231" s="69" t="str">
        <f t="shared" si="228"/>
        <v/>
      </c>
      <c r="Y7231" s="69" t="str">
        <f t="shared" si="229"/>
        <v/>
      </c>
    </row>
    <row r="7232" spans="8:25" x14ac:dyDescent="0.25">
      <c r="H7232" s="155"/>
      <c r="I7232" s="151"/>
      <c r="J7232" s="152"/>
      <c r="K7232" s="153"/>
      <c r="L7232" s="153"/>
      <c r="M7232" s="153"/>
      <c r="N7232" s="153"/>
      <c r="O7232" s="153"/>
      <c r="P7232" s="153"/>
      <c r="Q7232" s="153"/>
      <c r="R7232" s="153"/>
      <c r="S7232" s="152"/>
      <c r="T7232" s="153"/>
      <c r="X7232" s="69" t="str">
        <f t="shared" si="228"/>
        <v/>
      </c>
      <c r="Y7232" s="69" t="str">
        <f t="shared" si="229"/>
        <v/>
      </c>
    </row>
    <row r="7233" spans="8:25" x14ac:dyDescent="0.25">
      <c r="H7233" s="155"/>
      <c r="I7233" s="151"/>
      <c r="J7233" s="152"/>
      <c r="K7233" s="153"/>
      <c r="L7233" s="153"/>
      <c r="M7233" s="153"/>
      <c r="N7233" s="153"/>
      <c r="O7233" s="153"/>
      <c r="P7233" s="153"/>
      <c r="Q7233" s="153"/>
      <c r="R7233" s="153"/>
      <c r="S7233" s="152"/>
      <c r="T7233" s="153"/>
      <c r="X7233" s="69" t="str">
        <f t="shared" si="228"/>
        <v/>
      </c>
      <c r="Y7233" s="69" t="str">
        <f t="shared" si="229"/>
        <v/>
      </c>
    </row>
    <row r="7234" spans="8:25" x14ac:dyDescent="0.25">
      <c r="H7234" s="155"/>
      <c r="I7234" s="151"/>
      <c r="J7234" s="152"/>
      <c r="K7234" s="153"/>
      <c r="L7234" s="153"/>
      <c r="M7234" s="153"/>
      <c r="N7234" s="153"/>
      <c r="O7234" s="153"/>
      <c r="P7234" s="153"/>
      <c r="Q7234" s="153"/>
      <c r="R7234" s="153"/>
      <c r="S7234" s="152"/>
      <c r="T7234" s="153"/>
      <c r="X7234" s="69" t="str">
        <f t="shared" ref="X7234:X7297" si="230">IF(W7234&lt;&gt;"",W7234-I7234,"")</f>
        <v/>
      </c>
      <c r="Y7234" s="69" t="str">
        <f t="shared" si="229"/>
        <v/>
      </c>
    </row>
    <row r="7235" spans="8:25" x14ac:dyDescent="0.25">
      <c r="H7235" s="155"/>
      <c r="I7235" s="151"/>
      <c r="J7235" s="152"/>
      <c r="K7235" s="153"/>
      <c r="L7235" s="153"/>
      <c r="M7235" s="153"/>
      <c r="N7235" s="153"/>
      <c r="O7235" s="153"/>
      <c r="P7235" s="153"/>
      <c r="Q7235" s="153"/>
      <c r="R7235" s="153"/>
      <c r="S7235" s="152"/>
      <c r="T7235" s="153"/>
      <c r="X7235" s="69" t="str">
        <f t="shared" si="230"/>
        <v/>
      </c>
      <c r="Y7235" s="69" t="str">
        <f t="shared" ref="Y7235:Y7298" si="231">IF(X7235&lt;&gt;"",IF(X7235&lt;365,"&lt; 1 year",IF(X7235&lt;730,"1-2",IF(X7235&lt;1095,"2-3",IF(X7235&lt;1460,"3-4",IF(X7235&lt;1825,"4-5","5+"))))),"")</f>
        <v/>
      </c>
    </row>
    <row r="7236" spans="8:25" x14ac:dyDescent="0.25">
      <c r="H7236" s="155"/>
      <c r="I7236" s="151"/>
      <c r="J7236" s="152"/>
      <c r="K7236" s="153"/>
      <c r="L7236" s="153"/>
      <c r="M7236" s="153"/>
      <c r="N7236" s="153"/>
      <c r="O7236" s="153"/>
      <c r="P7236" s="153"/>
      <c r="Q7236" s="153"/>
      <c r="R7236" s="153"/>
      <c r="S7236" s="152"/>
      <c r="T7236" s="153"/>
      <c r="X7236" s="69" t="str">
        <f t="shared" si="230"/>
        <v/>
      </c>
      <c r="Y7236" s="69" t="str">
        <f t="shared" si="231"/>
        <v/>
      </c>
    </row>
    <row r="7237" spans="8:25" x14ac:dyDescent="0.25">
      <c r="H7237" s="155"/>
      <c r="I7237" s="151"/>
      <c r="J7237" s="152"/>
      <c r="K7237" s="153"/>
      <c r="L7237" s="153"/>
      <c r="M7237" s="153"/>
      <c r="N7237" s="153"/>
      <c r="O7237" s="153"/>
      <c r="P7237" s="153"/>
      <c r="Q7237" s="153"/>
      <c r="R7237" s="153"/>
      <c r="S7237" s="152"/>
      <c r="T7237" s="153"/>
      <c r="X7237" s="69" t="str">
        <f t="shared" si="230"/>
        <v/>
      </c>
      <c r="Y7237" s="69" t="str">
        <f t="shared" si="231"/>
        <v/>
      </c>
    </row>
    <row r="7238" spans="8:25" x14ac:dyDescent="0.25">
      <c r="H7238" s="155"/>
      <c r="I7238" s="151"/>
      <c r="J7238" s="152"/>
      <c r="K7238" s="153"/>
      <c r="L7238" s="153"/>
      <c r="M7238" s="153"/>
      <c r="N7238" s="153"/>
      <c r="O7238" s="153"/>
      <c r="P7238" s="153"/>
      <c r="Q7238" s="153"/>
      <c r="R7238" s="153"/>
      <c r="S7238" s="152"/>
      <c r="T7238" s="153"/>
      <c r="X7238" s="69" t="str">
        <f t="shared" si="230"/>
        <v/>
      </c>
      <c r="Y7238" s="69" t="str">
        <f t="shared" si="231"/>
        <v/>
      </c>
    </row>
    <row r="7239" spans="8:25" x14ac:dyDescent="0.25">
      <c r="H7239" s="155"/>
      <c r="I7239" s="151"/>
      <c r="J7239" s="152"/>
      <c r="K7239" s="153"/>
      <c r="L7239" s="153"/>
      <c r="M7239" s="153"/>
      <c r="N7239" s="153"/>
      <c r="O7239" s="153"/>
      <c r="P7239" s="153"/>
      <c r="Q7239" s="153"/>
      <c r="R7239" s="153"/>
      <c r="S7239" s="152"/>
      <c r="T7239" s="153"/>
      <c r="X7239" s="69" t="str">
        <f t="shared" si="230"/>
        <v/>
      </c>
      <c r="Y7239" s="69" t="str">
        <f t="shared" si="231"/>
        <v/>
      </c>
    </row>
    <row r="7240" spans="8:25" x14ac:dyDescent="0.25">
      <c r="H7240" s="155"/>
      <c r="I7240" s="151"/>
      <c r="J7240" s="152"/>
      <c r="K7240" s="153"/>
      <c r="L7240" s="153"/>
      <c r="M7240" s="153"/>
      <c r="N7240" s="153"/>
      <c r="O7240" s="153"/>
      <c r="P7240" s="153"/>
      <c r="Q7240" s="153"/>
      <c r="R7240" s="153"/>
      <c r="S7240" s="152"/>
      <c r="T7240" s="153"/>
      <c r="X7240" s="69" t="str">
        <f t="shared" si="230"/>
        <v/>
      </c>
      <c r="Y7240" s="69" t="str">
        <f t="shared" si="231"/>
        <v/>
      </c>
    </row>
    <row r="7241" spans="8:25" x14ac:dyDescent="0.25">
      <c r="H7241" s="155"/>
      <c r="I7241" s="151"/>
      <c r="J7241" s="152"/>
      <c r="K7241" s="153"/>
      <c r="L7241" s="153"/>
      <c r="M7241" s="153"/>
      <c r="N7241" s="153"/>
      <c r="O7241" s="153"/>
      <c r="P7241" s="153"/>
      <c r="Q7241" s="153"/>
      <c r="R7241" s="153"/>
      <c r="S7241" s="152"/>
      <c r="T7241" s="153"/>
      <c r="X7241" s="69" t="str">
        <f t="shared" si="230"/>
        <v/>
      </c>
      <c r="Y7241" s="69" t="str">
        <f t="shared" si="231"/>
        <v/>
      </c>
    </row>
    <row r="7242" spans="8:25" x14ac:dyDescent="0.25">
      <c r="H7242" s="155"/>
      <c r="I7242" s="151"/>
      <c r="J7242" s="152"/>
      <c r="K7242" s="153"/>
      <c r="L7242" s="153"/>
      <c r="M7242" s="153"/>
      <c r="N7242" s="153"/>
      <c r="O7242" s="153"/>
      <c r="P7242" s="153"/>
      <c r="Q7242" s="153"/>
      <c r="R7242" s="153"/>
      <c r="S7242" s="152"/>
      <c r="T7242" s="153"/>
      <c r="X7242" s="69" t="str">
        <f t="shared" si="230"/>
        <v/>
      </c>
      <c r="Y7242" s="69" t="str">
        <f t="shared" si="231"/>
        <v/>
      </c>
    </row>
    <row r="7243" spans="8:25" x14ac:dyDescent="0.25">
      <c r="H7243" s="155"/>
      <c r="I7243" s="151"/>
      <c r="J7243" s="152"/>
      <c r="K7243" s="153"/>
      <c r="L7243" s="153"/>
      <c r="M7243" s="153"/>
      <c r="N7243" s="153"/>
      <c r="O7243" s="153"/>
      <c r="P7243" s="153"/>
      <c r="Q7243" s="153"/>
      <c r="R7243" s="153"/>
      <c r="S7243" s="152"/>
      <c r="T7243" s="153"/>
      <c r="X7243" s="69" t="str">
        <f t="shared" si="230"/>
        <v/>
      </c>
      <c r="Y7243" s="69" t="str">
        <f t="shared" si="231"/>
        <v/>
      </c>
    </row>
    <row r="7244" spans="8:25" x14ac:dyDescent="0.25">
      <c r="H7244" s="155"/>
      <c r="I7244" s="151"/>
      <c r="J7244" s="152"/>
      <c r="K7244" s="153"/>
      <c r="L7244" s="153"/>
      <c r="M7244" s="153"/>
      <c r="N7244" s="153"/>
      <c r="O7244" s="153"/>
      <c r="P7244" s="153"/>
      <c r="Q7244" s="153"/>
      <c r="R7244" s="153"/>
      <c r="S7244" s="152"/>
      <c r="T7244" s="153"/>
      <c r="X7244" s="69" t="str">
        <f t="shared" si="230"/>
        <v/>
      </c>
      <c r="Y7244" s="69" t="str">
        <f t="shared" si="231"/>
        <v/>
      </c>
    </row>
    <row r="7245" spans="8:25" x14ac:dyDescent="0.25">
      <c r="H7245" s="155"/>
      <c r="I7245" s="151"/>
      <c r="J7245" s="152"/>
      <c r="K7245" s="153"/>
      <c r="L7245" s="153"/>
      <c r="M7245" s="153"/>
      <c r="N7245" s="153"/>
      <c r="O7245" s="153"/>
      <c r="P7245" s="153"/>
      <c r="Q7245" s="153"/>
      <c r="R7245" s="153"/>
      <c r="S7245" s="152"/>
      <c r="T7245" s="153"/>
      <c r="X7245" s="69" t="str">
        <f t="shared" si="230"/>
        <v/>
      </c>
      <c r="Y7245" s="69" t="str">
        <f t="shared" si="231"/>
        <v/>
      </c>
    </row>
    <row r="7246" spans="8:25" x14ac:dyDescent="0.25">
      <c r="H7246" s="155"/>
      <c r="I7246" s="151"/>
      <c r="J7246" s="152"/>
      <c r="K7246" s="153"/>
      <c r="L7246" s="153"/>
      <c r="M7246" s="153"/>
      <c r="N7246" s="153"/>
      <c r="O7246" s="153"/>
      <c r="P7246" s="153"/>
      <c r="Q7246" s="153"/>
      <c r="R7246" s="153"/>
      <c r="S7246" s="152"/>
      <c r="T7246" s="153"/>
      <c r="X7246" s="69" t="str">
        <f t="shared" si="230"/>
        <v/>
      </c>
      <c r="Y7246" s="69" t="str">
        <f t="shared" si="231"/>
        <v/>
      </c>
    </row>
    <row r="7247" spans="8:25" x14ac:dyDescent="0.25">
      <c r="H7247" s="155"/>
      <c r="I7247" s="151"/>
      <c r="J7247" s="152"/>
      <c r="K7247" s="153"/>
      <c r="L7247" s="153"/>
      <c r="M7247" s="153"/>
      <c r="N7247" s="153"/>
      <c r="O7247" s="153"/>
      <c r="P7247" s="153"/>
      <c r="Q7247" s="153"/>
      <c r="R7247" s="153"/>
      <c r="S7247" s="152"/>
      <c r="T7247" s="153"/>
      <c r="X7247" s="69" t="str">
        <f t="shared" si="230"/>
        <v/>
      </c>
      <c r="Y7247" s="69" t="str">
        <f t="shared" si="231"/>
        <v/>
      </c>
    </row>
    <row r="7248" spans="8:25" x14ac:dyDescent="0.25">
      <c r="H7248" s="155"/>
      <c r="I7248" s="151"/>
      <c r="J7248" s="152"/>
      <c r="K7248" s="153"/>
      <c r="L7248" s="153"/>
      <c r="M7248" s="153"/>
      <c r="N7248" s="153"/>
      <c r="O7248" s="153"/>
      <c r="P7248" s="153"/>
      <c r="Q7248" s="153"/>
      <c r="R7248" s="153"/>
      <c r="S7248" s="152"/>
      <c r="T7248" s="153"/>
      <c r="X7248" s="69" t="str">
        <f t="shared" si="230"/>
        <v/>
      </c>
      <c r="Y7248" s="69" t="str">
        <f t="shared" si="231"/>
        <v/>
      </c>
    </row>
    <row r="7249" spans="8:25" x14ac:dyDescent="0.25">
      <c r="H7249" s="155"/>
      <c r="I7249" s="151"/>
      <c r="J7249" s="152"/>
      <c r="K7249" s="153"/>
      <c r="L7249" s="153"/>
      <c r="M7249" s="153"/>
      <c r="N7249" s="153"/>
      <c r="O7249" s="153"/>
      <c r="P7249" s="153"/>
      <c r="Q7249" s="153"/>
      <c r="R7249" s="153"/>
      <c r="S7249" s="152"/>
      <c r="T7249" s="153"/>
      <c r="X7249" s="69" t="str">
        <f t="shared" si="230"/>
        <v/>
      </c>
      <c r="Y7249" s="69" t="str">
        <f t="shared" si="231"/>
        <v/>
      </c>
    </row>
    <row r="7250" spans="8:25" x14ac:dyDescent="0.25">
      <c r="H7250" s="155"/>
      <c r="I7250" s="151"/>
      <c r="J7250" s="152"/>
      <c r="K7250" s="153"/>
      <c r="L7250" s="153"/>
      <c r="M7250" s="153"/>
      <c r="N7250" s="153"/>
      <c r="O7250" s="153"/>
      <c r="P7250" s="153"/>
      <c r="Q7250" s="153"/>
      <c r="R7250" s="153"/>
      <c r="S7250" s="152"/>
      <c r="T7250" s="153"/>
      <c r="X7250" s="69" t="str">
        <f t="shared" si="230"/>
        <v/>
      </c>
      <c r="Y7250" s="69" t="str">
        <f t="shared" si="231"/>
        <v/>
      </c>
    </row>
    <row r="7251" spans="8:25" x14ac:dyDescent="0.25">
      <c r="H7251" s="155"/>
      <c r="I7251" s="151"/>
      <c r="J7251" s="152"/>
      <c r="K7251" s="153"/>
      <c r="L7251" s="153"/>
      <c r="M7251" s="153"/>
      <c r="N7251" s="153"/>
      <c r="O7251" s="153"/>
      <c r="P7251" s="153"/>
      <c r="Q7251" s="153"/>
      <c r="R7251" s="153"/>
      <c r="S7251" s="152"/>
      <c r="T7251" s="153"/>
      <c r="X7251" s="69" t="str">
        <f t="shared" si="230"/>
        <v/>
      </c>
      <c r="Y7251" s="69" t="str">
        <f t="shared" si="231"/>
        <v/>
      </c>
    </row>
    <row r="7252" spans="8:25" x14ac:dyDescent="0.25">
      <c r="H7252" s="155"/>
      <c r="I7252" s="151"/>
      <c r="J7252" s="152"/>
      <c r="K7252" s="153"/>
      <c r="L7252" s="153"/>
      <c r="M7252" s="153"/>
      <c r="N7252" s="153"/>
      <c r="O7252" s="153"/>
      <c r="P7252" s="153"/>
      <c r="Q7252" s="153"/>
      <c r="R7252" s="153"/>
      <c r="S7252" s="152"/>
      <c r="T7252" s="153"/>
      <c r="X7252" s="69" t="str">
        <f t="shared" si="230"/>
        <v/>
      </c>
      <c r="Y7252" s="69" t="str">
        <f t="shared" si="231"/>
        <v/>
      </c>
    </row>
    <row r="7253" spans="8:25" x14ac:dyDescent="0.25">
      <c r="H7253" s="155"/>
      <c r="I7253" s="151"/>
      <c r="J7253" s="152"/>
      <c r="K7253" s="153"/>
      <c r="L7253" s="153"/>
      <c r="M7253" s="153"/>
      <c r="N7253" s="153"/>
      <c r="O7253" s="153"/>
      <c r="P7253" s="153"/>
      <c r="Q7253" s="153"/>
      <c r="R7253" s="153"/>
      <c r="S7253" s="152"/>
      <c r="T7253" s="153"/>
      <c r="X7253" s="69" t="str">
        <f t="shared" si="230"/>
        <v/>
      </c>
      <c r="Y7253" s="69" t="str">
        <f t="shared" si="231"/>
        <v/>
      </c>
    </row>
    <row r="7254" spans="8:25" x14ac:dyDescent="0.25">
      <c r="H7254" s="155"/>
      <c r="I7254" s="151"/>
      <c r="J7254" s="152"/>
      <c r="K7254" s="153"/>
      <c r="L7254" s="153"/>
      <c r="M7254" s="153"/>
      <c r="N7254" s="153"/>
      <c r="O7254" s="153"/>
      <c r="P7254" s="153"/>
      <c r="Q7254" s="153"/>
      <c r="R7254" s="153"/>
      <c r="S7254" s="152"/>
      <c r="T7254" s="153"/>
      <c r="X7254" s="69" t="str">
        <f t="shared" si="230"/>
        <v/>
      </c>
      <c r="Y7254" s="69" t="str">
        <f t="shared" si="231"/>
        <v/>
      </c>
    </row>
    <row r="7255" spans="8:25" x14ac:dyDescent="0.25">
      <c r="H7255" s="155"/>
      <c r="I7255" s="151"/>
      <c r="J7255" s="152"/>
      <c r="K7255" s="153"/>
      <c r="L7255" s="153"/>
      <c r="M7255" s="153"/>
      <c r="N7255" s="153"/>
      <c r="O7255" s="153"/>
      <c r="P7255" s="153"/>
      <c r="Q7255" s="153"/>
      <c r="R7255" s="153"/>
      <c r="S7255" s="152"/>
      <c r="T7255" s="153"/>
      <c r="X7255" s="69" t="str">
        <f t="shared" si="230"/>
        <v/>
      </c>
      <c r="Y7255" s="69" t="str">
        <f t="shared" si="231"/>
        <v/>
      </c>
    </row>
    <row r="7256" spans="8:25" x14ac:dyDescent="0.25">
      <c r="H7256" s="155"/>
      <c r="I7256" s="151"/>
      <c r="J7256" s="152"/>
      <c r="K7256" s="153"/>
      <c r="L7256" s="153"/>
      <c r="M7256" s="153"/>
      <c r="N7256" s="153"/>
      <c r="O7256" s="153"/>
      <c r="P7256" s="153"/>
      <c r="Q7256" s="153"/>
      <c r="R7256" s="153"/>
      <c r="S7256" s="152"/>
      <c r="T7256" s="153"/>
      <c r="X7256" s="69" t="str">
        <f t="shared" si="230"/>
        <v/>
      </c>
      <c r="Y7256" s="69" t="str">
        <f t="shared" si="231"/>
        <v/>
      </c>
    </row>
    <row r="7257" spans="8:25" x14ac:dyDescent="0.25">
      <c r="H7257" s="155"/>
      <c r="I7257" s="151"/>
      <c r="J7257" s="152"/>
      <c r="K7257" s="153"/>
      <c r="L7257" s="153"/>
      <c r="M7257" s="153"/>
      <c r="N7257" s="153"/>
      <c r="O7257" s="153"/>
      <c r="P7257" s="153"/>
      <c r="Q7257" s="153"/>
      <c r="R7257" s="153"/>
      <c r="S7257" s="152"/>
      <c r="T7257" s="153"/>
      <c r="X7257" s="69" t="str">
        <f t="shared" si="230"/>
        <v/>
      </c>
      <c r="Y7257" s="69" t="str">
        <f t="shared" si="231"/>
        <v/>
      </c>
    </row>
    <row r="7258" spans="8:25" x14ac:dyDescent="0.25">
      <c r="H7258" s="155"/>
      <c r="I7258" s="151"/>
      <c r="J7258" s="152"/>
      <c r="K7258" s="153"/>
      <c r="L7258" s="153"/>
      <c r="M7258" s="153"/>
      <c r="N7258" s="153"/>
      <c r="O7258" s="153"/>
      <c r="P7258" s="153"/>
      <c r="Q7258" s="153"/>
      <c r="R7258" s="153"/>
      <c r="S7258" s="152"/>
      <c r="T7258" s="153"/>
      <c r="X7258" s="69" t="str">
        <f t="shared" si="230"/>
        <v/>
      </c>
      <c r="Y7258" s="69" t="str">
        <f t="shared" si="231"/>
        <v/>
      </c>
    </row>
    <row r="7259" spans="8:25" x14ac:dyDescent="0.25">
      <c r="H7259" s="155"/>
      <c r="I7259" s="151"/>
      <c r="J7259" s="152"/>
      <c r="K7259" s="153"/>
      <c r="L7259" s="153"/>
      <c r="M7259" s="153"/>
      <c r="N7259" s="153"/>
      <c r="O7259" s="153"/>
      <c r="P7259" s="153"/>
      <c r="Q7259" s="153"/>
      <c r="R7259" s="153"/>
      <c r="S7259" s="152"/>
      <c r="T7259" s="153"/>
      <c r="X7259" s="69" t="str">
        <f t="shared" si="230"/>
        <v/>
      </c>
      <c r="Y7259" s="69" t="str">
        <f t="shared" si="231"/>
        <v/>
      </c>
    </row>
    <row r="7260" spans="8:25" x14ac:dyDescent="0.25">
      <c r="H7260" s="155"/>
      <c r="I7260" s="151"/>
      <c r="J7260" s="152"/>
      <c r="K7260" s="153"/>
      <c r="L7260" s="153"/>
      <c r="M7260" s="153"/>
      <c r="N7260" s="153"/>
      <c r="O7260" s="153"/>
      <c r="P7260" s="153"/>
      <c r="Q7260" s="153"/>
      <c r="R7260" s="153"/>
      <c r="S7260" s="152"/>
      <c r="T7260" s="153"/>
      <c r="X7260" s="69" t="str">
        <f t="shared" si="230"/>
        <v/>
      </c>
      <c r="Y7260" s="69" t="str">
        <f t="shared" si="231"/>
        <v/>
      </c>
    </row>
    <row r="7261" spans="8:25" x14ac:dyDescent="0.25">
      <c r="H7261" s="155"/>
      <c r="I7261" s="151"/>
      <c r="J7261" s="152"/>
      <c r="K7261" s="153"/>
      <c r="L7261" s="153"/>
      <c r="M7261" s="153"/>
      <c r="N7261" s="153"/>
      <c r="O7261" s="153"/>
      <c r="P7261" s="153"/>
      <c r="Q7261" s="153"/>
      <c r="R7261" s="153"/>
      <c r="S7261" s="152"/>
      <c r="T7261" s="153"/>
      <c r="X7261" s="69" t="str">
        <f t="shared" si="230"/>
        <v/>
      </c>
      <c r="Y7261" s="69" t="str">
        <f t="shared" si="231"/>
        <v/>
      </c>
    </row>
    <row r="7262" spans="8:25" x14ac:dyDescent="0.25">
      <c r="H7262" s="155"/>
      <c r="I7262" s="151"/>
      <c r="J7262" s="152"/>
      <c r="K7262" s="153"/>
      <c r="L7262" s="153"/>
      <c r="M7262" s="153"/>
      <c r="N7262" s="153"/>
      <c r="O7262" s="153"/>
      <c r="P7262" s="153"/>
      <c r="Q7262" s="153"/>
      <c r="R7262" s="153"/>
      <c r="S7262" s="152"/>
      <c r="T7262" s="153"/>
      <c r="X7262" s="69" t="str">
        <f t="shared" si="230"/>
        <v/>
      </c>
      <c r="Y7262" s="69" t="str">
        <f t="shared" si="231"/>
        <v/>
      </c>
    </row>
    <row r="7263" spans="8:25" x14ac:dyDescent="0.25">
      <c r="H7263" s="155"/>
      <c r="I7263" s="151"/>
      <c r="J7263" s="152"/>
      <c r="K7263" s="153"/>
      <c r="L7263" s="153"/>
      <c r="M7263" s="153"/>
      <c r="N7263" s="153"/>
      <c r="O7263" s="153"/>
      <c r="P7263" s="153"/>
      <c r="Q7263" s="153"/>
      <c r="R7263" s="153"/>
      <c r="S7263" s="152"/>
      <c r="T7263" s="153"/>
      <c r="X7263" s="69" t="str">
        <f t="shared" si="230"/>
        <v/>
      </c>
      <c r="Y7263" s="69" t="str">
        <f t="shared" si="231"/>
        <v/>
      </c>
    </row>
    <row r="7264" spans="8:25" x14ac:dyDescent="0.25">
      <c r="H7264" s="155"/>
      <c r="I7264" s="151"/>
      <c r="J7264" s="152"/>
      <c r="K7264" s="153"/>
      <c r="L7264" s="153"/>
      <c r="M7264" s="153"/>
      <c r="N7264" s="153"/>
      <c r="O7264" s="153"/>
      <c r="P7264" s="153"/>
      <c r="Q7264" s="153"/>
      <c r="R7264" s="153"/>
      <c r="S7264" s="152"/>
      <c r="T7264" s="153"/>
      <c r="X7264" s="69" t="str">
        <f t="shared" si="230"/>
        <v/>
      </c>
      <c r="Y7264" s="69" t="str">
        <f t="shared" si="231"/>
        <v/>
      </c>
    </row>
    <row r="7265" spans="8:25" x14ac:dyDescent="0.25">
      <c r="H7265" s="155"/>
      <c r="I7265" s="151"/>
      <c r="J7265" s="152"/>
      <c r="K7265" s="153"/>
      <c r="L7265" s="153"/>
      <c r="M7265" s="153"/>
      <c r="N7265" s="153"/>
      <c r="O7265" s="153"/>
      <c r="P7265" s="153"/>
      <c r="Q7265" s="153"/>
      <c r="R7265" s="153"/>
      <c r="S7265" s="152"/>
      <c r="T7265" s="153"/>
      <c r="X7265" s="69" t="str">
        <f t="shared" si="230"/>
        <v/>
      </c>
      <c r="Y7265" s="69" t="str">
        <f t="shared" si="231"/>
        <v/>
      </c>
    </row>
    <row r="7266" spans="8:25" x14ac:dyDescent="0.25">
      <c r="H7266" s="155"/>
      <c r="I7266" s="151"/>
      <c r="J7266" s="152"/>
      <c r="K7266" s="153"/>
      <c r="L7266" s="153"/>
      <c r="M7266" s="153"/>
      <c r="N7266" s="153"/>
      <c r="O7266" s="153"/>
      <c r="P7266" s="153"/>
      <c r="Q7266" s="153"/>
      <c r="R7266" s="153"/>
      <c r="S7266" s="152"/>
      <c r="T7266" s="153"/>
      <c r="X7266" s="69" t="str">
        <f t="shared" si="230"/>
        <v/>
      </c>
      <c r="Y7266" s="69" t="str">
        <f t="shared" si="231"/>
        <v/>
      </c>
    </row>
    <row r="7267" spans="8:25" x14ac:dyDescent="0.25">
      <c r="H7267" s="155"/>
      <c r="I7267" s="151"/>
      <c r="J7267" s="152"/>
      <c r="K7267" s="153"/>
      <c r="L7267" s="153"/>
      <c r="M7267" s="153"/>
      <c r="N7267" s="153"/>
      <c r="O7267" s="153"/>
      <c r="P7267" s="153"/>
      <c r="Q7267" s="153"/>
      <c r="R7267" s="153"/>
      <c r="S7267" s="152"/>
      <c r="T7267" s="153"/>
      <c r="X7267" s="69" t="str">
        <f t="shared" si="230"/>
        <v/>
      </c>
      <c r="Y7267" s="69" t="str">
        <f t="shared" si="231"/>
        <v/>
      </c>
    </row>
    <row r="7268" spans="8:25" x14ac:dyDescent="0.25">
      <c r="H7268" s="155"/>
      <c r="I7268" s="151"/>
      <c r="J7268" s="152"/>
      <c r="K7268" s="153"/>
      <c r="L7268" s="153"/>
      <c r="M7268" s="153"/>
      <c r="N7268" s="153"/>
      <c r="O7268" s="153"/>
      <c r="P7268" s="153"/>
      <c r="Q7268" s="153"/>
      <c r="R7268" s="153"/>
      <c r="S7268" s="152"/>
      <c r="T7268" s="153"/>
      <c r="X7268" s="69" t="str">
        <f t="shared" si="230"/>
        <v/>
      </c>
      <c r="Y7268" s="69" t="str">
        <f t="shared" si="231"/>
        <v/>
      </c>
    </row>
    <row r="7269" spans="8:25" x14ac:dyDescent="0.25">
      <c r="H7269" s="155"/>
      <c r="I7269" s="151"/>
      <c r="J7269" s="152"/>
      <c r="K7269" s="153"/>
      <c r="L7269" s="153"/>
      <c r="M7269" s="153"/>
      <c r="N7269" s="153"/>
      <c r="O7269" s="153"/>
      <c r="P7269" s="153"/>
      <c r="Q7269" s="153"/>
      <c r="R7269" s="153"/>
      <c r="S7269" s="152"/>
      <c r="T7269" s="153"/>
      <c r="X7269" s="69" t="str">
        <f t="shared" si="230"/>
        <v/>
      </c>
      <c r="Y7269" s="69" t="str">
        <f t="shared" si="231"/>
        <v/>
      </c>
    </row>
    <row r="7270" spans="8:25" x14ac:dyDescent="0.25">
      <c r="H7270" s="155"/>
      <c r="I7270" s="151"/>
      <c r="J7270" s="152"/>
      <c r="K7270" s="153"/>
      <c r="L7270" s="153"/>
      <c r="M7270" s="153"/>
      <c r="N7270" s="153"/>
      <c r="O7270" s="153"/>
      <c r="P7270" s="153"/>
      <c r="Q7270" s="153"/>
      <c r="R7270" s="153"/>
      <c r="S7270" s="152"/>
      <c r="T7270" s="153"/>
      <c r="X7270" s="69" t="str">
        <f t="shared" si="230"/>
        <v/>
      </c>
      <c r="Y7270" s="69" t="str">
        <f t="shared" si="231"/>
        <v/>
      </c>
    </row>
    <row r="7271" spans="8:25" x14ac:dyDescent="0.25">
      <c r="H7271" s="155"/>
      <c r="I7271" s="151"/>
      <c r="J7271" s="152"/>
      <c r="K7271" s="153"/>
      <c r="L7271" s="153"/>
      <c r="M7271" s="153"/>
      <c r="N7271" s="153"/>
      <c r="O7271" s="153"/>
      <c r="P7271" s="153"/>
      <c r="Q7271" s="153"/>
      <c r="R7271" s="153"/>
      <c r="S7271" s="152"/>
      <c r="T7271" s="153"/>
      <c r="X7271" s="69" t="str">
        <f t="shared" si="230"/>
        <v/>
      </c>
      <c r="Y7271" s="69" t="str">
        <f t="shared" si="231"/>
        <v/>
      </c>
    </row>
    <row r="7272" spans="8:25" x14ac:dyDescent="0.25">
      <c r="H7272" s="155"/>
      <c r="I7272" s="151"/>
      <c r="J7272" s="152"/>
      <c r="K7272" s="153"/>
      <c r="L7272" s="153"/>
      <c r="M7272" s="153"/>
      <c r="N7272" s="153"/>
      <c r="O7272" s="153"/>
      <c r="P7272" s="153"/>
      <c r="Q7272" s="153"/>
      <c r="R7272" s="153"/>
      <c r="S7272" s="152"/>
      <c r="T7272" s="153"/>
      <c r="X7272" s="69" t="str">
        <f t="shared" si="230"/>
        <v/>
      </c>
      <c r="Y7272" s="69" t="str">
        <f t="shared" si="231"/>
        <v/>
      </c>
    </row>
    <row r="7273" spans="8:25" x14ac:dyDescent="0.25">
      <c r="H7273" s="155"/>
      <c r="I7273" s="151"/>
      <c r="J7273" s="152"/>
      <c r="K7273" s="153"/>
      <c r="L7273" s="153"/>
      <c r="M7273" s="153"/>
      <c r="N7273" s="153"/>
      <c r="O7273" s="153"/>
      <c r="P7273" s="153"/>
      <c r="Q7273" s="153"/>
      <c r="R7273" s="153"/>
      <c r="S7273" s="152"/>
      <c r="T7273" s="153"/>
      <c r="X7273" s="69" t="str">
        <f t="shared" si="230"/>
        <v/>
      </c>
      <c r="Y7273" s="69" t="str">
        <f t="shared" si="231"/>
        <v/>
      </c>
    </row>
    <row r="7274" spans="8:25" x14ac:dyDescent="0.25">
      <c r="H7274" s="155"/>
      <c r="I7274" s="151"/>
      <c r="J7274" s="152"/>
      <c r="K7274" s="153"/>
      <c r="L7274" s="153"/>
      <c r="M7274" s="153"/>
      <c r="N7274" s="153"/>
      <c r="O7274" s="153"/>
      <c r="P7274" s="153"/>
      <c r="Q7274" s="153"/>
      <c r="R7274" s="153"/>
      <c r="S7274" s="152"/>
      <c r="T7274" s="153"/>
      <c r="X7274" s="69" t="str">
        <f t="shared" si="230"/>
        <v/>
      </c>
      <c r="Y7274" s="69" t="str">
        <f t="shared" si="231"/>
        <v/>
      </c>
    </row>
    <row r="7275" spans="8:25" x14ac:dyDescent="0.25">
      <c r="H7275" s="155"/>
      <c r="I7275" s="151"/>
      <c r="J7275" s="152"/>
      <c r="K7275" s="153"/>
      <c r="L7275" s="153"/>
      <c r="M7275" s="153"/>
      <c r="N7275" s="153"/>
      <c r="O7275" s="153"/>
      <c r="P7275" s="153"/>
      <c r="Q7275" s="153"/>
      <c r="R7275" s="153"/>
      <c r="S7275" s="152"/>
      <c r="T7275" s="153"/>
      <c r="X7275" s="69" t="str">
        <f t="shared" si="230"/>
        <v/>
      </c>
      <c r="Y7275" s="69" t="str">
        <f t="shared" si="231"/>
        <v/>
      </c>
    </row>
    <row r="7276" spans="8:25" x14ac:dyDescent="0.25">
      <c r="H7276" s="155"/>
      <c r="I7276" s="151"/>
      <c r="J7276" s="152"/>
      <c r="K7276" s="153"/>
      <c r="L7276" s="153"/>
      <c r="M7276" s="153"/>
      <c r="N7276" s="153"/>
      <c r="O7276" s="153"/>
      <c r="P7276" s="153"/>
      <c r="Q7276" s="153"/>
      <c r="R7276" s="153"/>
      <c r="S7276" s="152"/>
      <c r="T7276" s="153"/>
      <c r="X7276" s="69" t="str">
        <f t="shared" si="230"/>
        <v/>
      </c>
      <c r="Y7276" s="69" t="str">
        <f t="shared" si="231"/>
        <v/>
      </c>
    </row>
    <row r="7277" spans="8:25" x14ac:dyDescent="0.25">
      <c r="H7277" s="155"/>
      <c r="I7277" s="151"/>
      <c r="J7277" s="152"/>
      <c r="K7277" s="153"/>
      <c r="L7277" s="153"/>
      <c r="M7277" s="153"/>
      <c r="N7277" s="153"/>
      <c r="O7277" s="153"/>
      <c r="P7277" s="153"/>
      <c r="Q7277" s="153"/>
      <c r="R7277" s="153"/>
      <c r="S7277" s="152"/>
      <c r="T7277" s="153"/>
      <c r="X7277" s="69" t="str">
        <f t="shared" si="230"/>
        <v/>
      </c>
      <c r="Y7277" s="69" t="str">
        <f t="shared" si="231"/>
        <v/>
      </c>
    </row>
    <row r="7278" spans="8:25" x14ac:dyDescent="0.25">
      <c r="H7278" s="155"/>
      <c r="I7278" s="151"/>
      <c r="J7278" s="152"/>
      <c r="K7278" s="153"/>
      <c r="L7278" s="153"/>
      <c r="M7278" s="153"/>
      <c r="N7278" s="153"/>
      <c r="O7278" s="153"/>
      <c r="P7278" s="153"/>
      <c r="Q7278" s="153"/>
      <c r="R7278" s="153"/>
      <c r="S7278" s="152"/>
      <c r="T7278" s="153"/>
      <c r="X7278" s="69" t="str">
        <f t="shared" si="230"/>
        <v/>
      </c>
      <c r="Y7278" s="69" t="str">
        <f t="shared" si="231"/>
        <v/>
      </c>
    </row>
    <row r="7279" spans="8:25" x14ac:dyDescent="0.25">
      <c r="H7279" s="155"/>
      <c r="I7279" s="151"/>
      <c r="J7279" s="152"/>
      <c r="K7279" s="153"/>
      <c r="L7279" s="153"/>
      <c r="M7279" s="153"/>
      <c r="N7279" s="153"/>
      <c r="O7279" s="153"/>
      <c r="P7279" s="153"/>
      <c r="Q7279" s="153"/>
      <c r="R7279" s="153"/>
      <c r="S7279" s="152"/>
      <c r="T7279" s="153"/>
      <c r="X7279" s="69" t="str">
        <f t="shared" si="230"/>
        <v/>
      </c>
      <c r="Y7279" s="69" t="str">
        <f t="shared" si="231"/>
        <v/>
      </c>
    </row>
    <row r="7280" spans="8:25" x14ac:dyDescent="0.25">
      <c r="H7280" s="155"/>
      <c r="I7280" s="151"/>
      <c r="J7280" s="152"/>
      <c r="K7280" s="153"/>
      <c r="L7280" s="153"/>
      <c r="M7280" s="153"/>
      <c r="N7280" s="153"/>
      <c r="O7280" s="153"/>
      <c r="P7280" s="153"/>
      <c r="Q7280" s="153"/>
      <c r="R7280" s="153"/>
      <c r="S7280" s="152"/>
      <c r="T7280" s="153"/>
      <c r="X7280" s="69" t="str">
        <f t="shared" si="230"/>
        <v/>
      </c>
      <c r="Y7280" s="69" t="str">
        <f t="shared" si="231"/>
        <v/>
      </c>
    </row>
    <row r="7281" spans="8:25" x14ac:dyDescent="0.25">
      <c r="H7281" s="155"/>
      <c r="I7281" s="151"/>
      <c r="J7281" s="152"/>
      <c r="K7281" s="153"/>
      <c r="L7281" s="153"/>
      <c r="M7281" s="153"/>
      <c r="N7281" s="153"/>
      <c r="O7281" s="153"/>
      <c r="P7281" s="153"/>
      <c r="Q7281" s="153"/>
      <c r="R7281" s="153"/>
      <c r="S7281" s="152"/>
      <c r="T7281" s="153"/>
      <c r="X7281" s="69" t="str">
        <f t="shared" si="230"/>
        <v/>
      </c>
      <c r="Y7281" s="69" t="str">
        <f t="shared" si="231"/>
        <v/>
      </c>
    </row>
    <row r="7282" spans="8:25" x14ac:dyDescent="0.25">
      <c r="H7282" s="155"/>
      <c r="I7282" s="151"/>
      <c r="J7282" s="152"/>
      <c r="K7282" s="153"/>
      <c r="L7282" s="153"/>
      <c r="M7282" s="153"/>
      <c r="N7282" s="153"/>
      <c r="O7282" s="153"/>
      <c r="P7282" s="153"/>
      <c r="Q7282" s="153"/>
      <c r="R7282" s="153"/>
      <c r="S7282" s="152"/>
      <c r="T7282" s="153"/>
      <c r="X7282" s="69" t="str">
        <f t="shared" si="230"/>
        <v/>
      </c>
      <c r="Y7282" s="69" t="str">
        <f t="shared" si="231"/>
        <v/>
      </c>
    </row>
    <row r="7283" spans="8:25" x14ac:dyDescent="0.25">
      <c r="H7283" s="155"/>
      <c r="I7283" s="151"/>
      <c r="J7283" s="152"/>
      <c r="K7283" s="153"/>
      <c r="L7283" s="153"/>
      <c r="M7283" s="153"/>
      <c r="N7283" s="153"/>
      <c r="O7283" s="153"/>
      <c r="P7283" s="153"/>
      <c r="Q7283" s="153"/>
      <c r="R7283" s="153"/>
      <c r="S7283" s="152"/>
      <c r="T7283" s="153"/>
      <c r="X7283" s="69" t="str">
        <f t="shared" si="230"/>
        <v/>
      </c>
      <c r="Y7283" s="69" t="str">
        <f t="shared" si="231"/>
        <v/>
      </c>
    </row>
    <row r="7284" spans="8:25" x14ac:dyDescent="0.25">
      <c r="H7284" s="155"/>
      <c r="I7284" s="151"/>
      <c r="J7284" s="152"/>
      <c r="K7284" s="153"/>
      <c r="L7284" s="153"/>
      <c r="M7284" s="153"/>
      <c r="N7284" s="153"/>
      <c r="O7284" s="153"/>
      <c r="P7284" s="153"/>
      <c r="Q7284" s="153"/>
      <c r="R7284" s="153"/>
      <c r="S7284" s="152"/>
      <c r="T7284" s="153"/>
      <c r="X7284" s="69" t="str">
        <f t="shared" si="230"/>
        <v/>
      </c>
      <c r="Y7284" s="69" t="str">
        <f t="shared" si="231"/>
        <v/>
      </c>
    </row>
    <row r="7285" spans="8:25" x14ac:dyDescent="0.25">
      <c r="H7285" s="155"/>
      <c r="I7285" s="151"/>
      <c r="J7285" s="152"/>
      <c r="K7285" s="153"/>
      <c r="L7285" s="153"/>
      <c r="M7285" s="153"/>
      <c r="N7285" s="153"/>
      <c r="O7285" s="153"/>
      <c r="P7285" s="153"/>
      <c r="Q7285" s="153"/>
      <c r="R7285" s="153"/>
      <c r="S7285" s="152"/>
      <c r="T7285" s="153"/>
      <c r="X7285" s="69" t="str">
        <f t="shared" si="230"/>
        <v/>
      </c>
      <c r="Y7285" s="69" t="str">
        <f t="shared" si="231"/>
        <v/>
      </c>
    </row>
    <row r="7286" spans="8:25" x14ac:dyDescent="0.25">
      <c r="H7286" s="155"/>
      <c r="I7286" s="151"/>
      <c r="J7286" s="152"/>
      <c r="K7286" s="153"/>
      <c r="L7286" s="153"/>
      <c r="M7286" s="153"/>
      <c r="N7286" s="153"/>
      <c r="O7286" s="153"/>
      <c r="P7286" s="153"/>
      <c r="Q7286" s="153"/>
      <c r="R7286" s="153"/>
      <c r="S7286" s="152"/>
      <c r="T7286" s="153"/>
      <c r="X7286" s="69" t="str">
        <f t="shared" si="230"/>
        <v/>
      </c>
      <c r="Y7286" s="69" t="str">
        <f t="shared" si="231"/>
        <v/>
      </c>
    </row>
    <row r="7287" spans="8:25" x14ac:dyDescent="0.25">
      <c r="H7287" s="155"/>
      <c r="I7287" s="151"/>
      <c r="J7287" s="152"/>
      <c r="K7287" s="153"/>
      <c r="L7287" s="153"/>
      <c r="M7287" s="153"/>
      <c r="N7287" s="153"/>
      <c r="O7287" s="153"/>
      <c r="P7287" s="153"/>
      <c r="Q7287" s="153"/>
      <c r="R7287" s="153"/>
      <c r="S7287" s="152"/>
      <c r="T7287" s="153"/>
      <c r="X7287" s="69" t="str">
        <f t="shared" si="230"/>
        <v/>
      </c>
      <c r="Y7287" s="69" t="str">
        <f t="shared" si="231"/>
        <v/>
      </c>
    </row>
    <row r="7288" spans="8:25" x14ac:dyDescent="0.25">
      <c r="H7288" s="155"/>
      <c r="I7288" s="151"/>
      <c r="J7288" s="152"/>
      <c r="K7288" s="153"/>
      <c r="L7288" s="153"/>
      <c r="M7288" s="153"/>
      <c r="N7288" s="153"/>
      <c r="O7288" s="153"/>
      <c r="P7288" s="153"/>
      <c r="Q7288" s="153"/>
      <c r="R7288" s="153"/>
      <c r="S7288" s="152"/>
      <c r="T7288" s="153"/>
      <c r="X7288" s="69" t="str">
        <f t="shared" si="230"/>
        <v/>
      </c>
      <c r="Y7288" s="69" t="str">
        <f t="shared" si="231"/>
        <v/>
      </c>
    </row>
    <row r="7289" spans="8:25" x14ac:dyDescent="0.25">
      <c r="H7289" s="155"/>
      <c r="I7289" s="151"/>
      <c r="J7289" s="152"/>
      <c r="K7289" s="153"/>
      <c r="L7289" s="153"/>
      <c r="M7289" s="153"/>
      <c r="N7289" s="153"/>
      <c r="O7289" s="153"/>
      <c r="P7289" s="153"/>
      <c r="Q7289" s="153"/>
      <c r="R7289" s="153"/>
      <c r="S7289" s="152"/>
      <c r="T7289" s="153"/>
      <c r="X7289" s="69" t="str">
        <f t="shared" si="230"/>
        <v/>
      </c>
      <c r="Y7289" s="69" t="str">
        <f t="shared" si="231"/>
        <v/>
      </c>
    </row>
    <row r="7290" spans="8:25" x14ac:dyDescent="0.25">
      <c r="H7290" s="155"/>
      <c r="I7290" s="151"/>
      <c r="J7290" s="152"/>
      <c r="K7290" s="153"/>
      <c r="L7290" s="153"/>
      <c r="M7290" s="153"/>
      <c r="N7290" s="153"/>
      <c r="O7290" s="153"/>
      <c r="P7290" s="153"/>
      <c r="Q7290" s="153"/>
      <c r="R7290" s="153"/>
      <c r="S7290" s="152"/>
      <c r="T7290" s="153"/>
      <c r="X7290" s="69" t="str">
        <f t="shared" si="230"/>
        <v/>
      </c>
      <c r="Y7290" s="69" t="str">
        <f t="shared" si="231"/>
        <v/>
      </c>
    </row>
    <row r="7291" spans="8:25" x14ac:dyDescent="0.25">
      <c r="H7291" s="155"/>
      <c r="I7291" s="151"/>
      <c r="J7291" s="152"/>
      <c r="K7291" s="153"/>
      <c r="L7291" s="153"/>
      <c r="M7291" s="153"/>
      <c r="N7291" s="153"/>
      <c r="O7291" s="153"/>
      <c r="P7291" s="153"/>
      <c r="Q7291" s="153"/>
      <c r="R7291" s="153"/>
      <c r="S7291" s="152"/>
      <c r="T7291" s="153"/>
      <c r="X7291" s="69" t="str">
        <f t="shared" si="230"/>
        <v/>
      </c>
      <c r="Y7291" s="69" t="str">
        <f t="shared" si="231"/>
        <v/>
      </c>
    </row>
    <row r="7292" spans="8:25" x14ac:dyDescent="0.25">
      <c r="H7292" s="155"/>
      <c r="I7292" s="151"/>
      <c r="J7292" s="152"/>
      <c r="K7292" s="153"/>
      <c r="L7292" s="153"/>
      <c r="M7292" s="153"/>
      <c r="N7292" s="153"/>
      <c r="O7292" s="153"/>
      <c r="P7292" s="153"/>
      <c r="Q7292" s="153"/>
      <c r="R7292" s="153"/>
      <c r="S7292" s="152"/>
      <c r="T7292" s="153"/>
      <c r="X7292" s="69" t="str">
        <f t="shared" si="230"/>
        <v/>
      </c>
      <c r="Y7292" s="69" t="str">
        <f t="shared" si="231"/>
        <v/>
      </c>
    </row>
    <row r="7293" spans="8:25" x14ac:dyDescent="0.25">
      <c r="H7293" s="155"/>
      <c r="I7293" s="151"/>
      <c r="J7293" s="152"/>
      <c r="K7293" s="153"/>
      <c r="L7293" s="153"/>
      <c r="M7293" s="153"/>
      <c r="N7293" s="153"/>
      <c r="O7293" s="153"/>
      <c r="P7293" s="153"/>
      <c r="Q7293" s="153"/>
      <c r="R7293" s="153"/>
      <c r="S7293" s="152"/>
      <c r="T7293" s="153"/>
      <c r="X7293" s="69" t="str">
        <f t="shared" si="230"/>
        <v/>
      </c>
      <c r="Y7293" s="69" t="str">
        <f t="shared" si="231"/>
        <v/>
      </c>
    </row>
    <row r="7294" spans="8:25" x14ac:dyDescent="0.25">
      <c r="H7294" s="155"/>
      <c r="I7294" s="151"/>
      <c r="J7294" s="152"/>
      <c r="K7294" s="153"/>
      <c r="L7294" s="153"/>
      <c r="M7294" s="153"/>
      <c r="N7294" s="153"/>
      <c r="O7294" s="153"/>
      <c r="P7294" s="153"/>
      <c r="Q7294" s="153"/>
      <c r="R7294" s="153"/>
      <c r="S7294" s="152"/>
      <c r="T7294" s="153"/>
      <c r="X7294" s="69" t="str">
        <f t="shared" si="230"/>
        <v/>
      </c>
      <c r="Y7294" s="69" t="str">
        <f t="shared" si="231"/>
        <v/>
      </c>
    </row>
    <row r="7295" spans="8:25" x14ac:dyDescent="0.25">
      <c r="H7295" s="155"/>
      <c r="I7295" s="151"/>
      <c r="J7295" s="152"/>
      <c r="K7295" s="153"/>
      <c r="L7295" s="153"/>
      <c r="M7295" s="153"/>
      <c r="N7295" s="153"/>
      <c r="O7295" s="153"/>
      <c r="P7295" s="153"/>
      <c r="Q7295" s="153"/>
      <c r="R7295" s="153"/>
      <c r="S7295" s="152"/>
      <c r="T7295" s="153"/>
      <c r="X7295" s="69" t="str">
        <f t="shared" si="230"/>
        <v/>
      </c>
      <c r="Y7295" s="69" t="str">
        <f t="shared" si="231"/>
        <v/>
      </c>
    </row>
    <row r="7296" spans="8:25" x14ac:dyDescent="0.25">
      <c r="H7296" s="155"/>
      <c r="I7296" s="151"/>
      <c r="J7296" s="152"/>
      <c r="K7296" s="153"/>
      <c r="L7296" s="153"/>
      <c r="M7296" s="153"/>
      <c r="N7296" s="153"/>
      <c r="O7296" s="153"/>
      <c r="P7296" s="153"/>
      <c r="Q7296" s="153"/>
      <c r="R7296" s="153"/>
      <c r="S7296" s="152"/>
      <c r="T7296" s="153"/>
      <c r="X7296" s="69" t="str">
        <f t="shared" si="230"/>
        <v/>
      </c>
      <c r="Y7296" s="69" t="str">
        <f t="shared" si="231"/>
        <v/>
      </c>
    </row>
    <row r="7297" spans="8:25" x14ac:dyDescent="0.25">
      <c r="H7297" s="155"/>
      <c r="I7297" s="151"/>
      <c r="J7297" s="152"/>
      <c r="K7297" s="153"/>
      <c r="L7297" s="153"/>
      <c r="M7297" s="153"/>
      <c r="N7297" s="153"/>
      <c r="O7297" s="153"/>
      <c r="P7297" s="153"/>
      <c r="Q7297" s="153"/>
      <c r="R7297" s="153"/>
      <c r="S7297" s="152"/>
      <c r="T7297" s="153"/>
      <c r="X7297" s="69" t="str">
        <f t="shared" si="230"/>
        <v/>
      </c>
      <c r="Y7297" s="69" t="str">
        <f t="shared" si="231"/>
        <v/>
      </c>
    </row>
    <row r="7298" spans="8:25" x14ac:dyDescent="0.25">
      <c r="H7298" s="155"/>
      <c r="I7298" s="151"/>
      <c r="J7298" s="152"/>
      <c r="K7298" s="153"/>
      <c r="L7298" s="153"/>
      <c r="M7298" s="153"/>
      <c r="N7298" s="153"/>
      <c r="O7298" s="153"/>
      <c r="P7298" s="153"/>
      <c r="Q7298" s="153"/>
      <c r="R7298" s="153"/>
      <c r="S7298" s="152"/>
      <c r="T7298" s="153"/>
      <c r="X7298" s="69" t="str">
        <f t="shared" ref="X7298:X7361" si="232">IF(W7298&lt;&gt;"",W7298-I7298,"")</f>
        <v/>
      </c>
      <c r="Y7298" s="69" t="str">
        <f t="shared" si="231"/>
        <v/>
      </c>
    </row>
    <row r="7299" spans="8:25" x14ac:dyDescent="0.25">
      <c r="H7299" s="155"/>
      <c r="I7299" s="151"/>
      <c r="J7299" s="152"/>
      <c r="K7299" s="153"/>
      <c r="L7299" s="153"/>
      <c r="M7299" s="153"/>
      <c r="N7299" s="153"/>
      <c r="O7299" s="153"/>
      <c r="P7299" s="153"/>
      <c r="Q7299" s="153"/>
      <c r="R7299" s="153"/>
      <c r="S7299" s="152"/>
      <c r="T7299" s="153"/>
      <c r="X7299" s="69" t="str">
        <f t="shared" si="232"/>
        <v/>
      </c>
      <c r="Y7299" s="69" t="str">
        <f t="shared" ref="Y7299:Y7362" si="233">IF(X7299&lt;&gt;"",IF(X7299&lt;365,"&lt; 1 year",IF(X7299&lt;730,"1-2",IF(X7299&lt;1095,"2-3",IF(X7299&lt;1460,"3-4",IF(X7299&lt;1825,"4-5","5+"))))),"")</f>
        <v/>
      </c>
    </row>
    <row r="7300" spans="8:25" x14ac:dyDescent="0.25">
      <c r="H7300" s="155"/>
      <c r="I7300" s="151"/>
      <c r="J7300" s="152"/>
      <c r="K7300" s="153"/>
      <c r="L7300" s="153"/>
      <c r="M7300" s="153"/>
      <c r="N7300" s="153"/>
      <c r="O7300" s="153"/>
      <c r="P7300" s="153"/>
      <c r="Q7300" s="153"/>
      <c r="R7300" s="153"/>
      <c r="S7300" s="152"/>
      <c r="T7300" s="153"/>
      <c r="X7300" s="69" t="str">
        <f t="shared" si="232"/>
        <v/>
      </c>
      <c r="Y7300" s="69" t="str">
        <f t="shared" si="233"/>
        <v/>
      </c>
    </row>
    <row r="7301" spans="8:25" x14ac:dyDescent="0.25">
      <c r="H7301" s="155"/>
      <c r="I7301" s="151"/>
      <c r="J7301" s="152"/>
      <c r="K7301" s="153"/>
      <c r="L7301" s="153"/>
      <c r="M7301" s="153"/>
      <c r="N7301" s="153"/>
      <c r="O7301" s="153"/>
      <c r="P7301" s="153"/>
      <c r="Q7301" s="153"/>
      <c r="R7301" s="153"/>
      <c r="S7301" s="152"/>
      <c r="T7301" s="153"/>
      <c r="X7301" s="69" t="str">
        <f t="shared" si="232"/>
        <v/>
      </c>
      <c r="Y7301" s="69" t="str">
        <f t="shared" si="233"/>
        <v/>
      </c>
    </row>
    <row r="7302" spans="8:25" x14ac:dyDescent="0.25">
      <c r="H7302" s="155"/>
      <c r="I7302" s="151"/>
      <c r="J7302" s="152"/>
      <c r="K7302" s="153"/>
      <c r="L7302" s="153"/>
      <c r="M7302" s="153"/>
      <c r="N7302" s="153"/>
      <c r="O7302" s="153"/>
      <c r="P7302" s="153"/>
      <c r="Q7302" s="153"/>
      <c r="R7302" s="153"/>
      <c r="S7302" s="152"/>
      <c r="T7302" s="153"/>
      <c r="X7302" s="69" t="str">
        <f t="shared" si="232"/>
        <v/>
      </c>
      <c r="Y7302" s="69" t="str">
        <f t="shared" si="233"/>
        <v/>
      </c>
    </row>
    <row r="7303" spans="8:25" x14ac:dyDescent="0.25">
      <c r="H7303" s="155"/>
      <c r="I7303" s="151"/>
      <c r="J7303" s="152"/>
      <c r="K7303" s="153"/>
      <c r="L7303" s="153"/>
      <c r="M7303" s="153"/>
      <c r="N7303" s="153"/>
      <c r="O7303" s="153"/>
      <c r="P7303" s="153"/>
      <c r="Q7303" s="153"/>
      <c r="R7303" s="153"/>
      <c r="S7303" s="152"/>
      <c r="T7303" s="153"/>
      <c r="X7303" s="69" t="str">
        <f t="shared" si="232"/>
        <v/>
      </c>
      <c r="Y7303" s="69" t="str">
        <f t="shared" si="233"/>
        <v/>
      </c>
    </row>
    <row r="7304" spans="8:25" x14ac:dyDescent="0.25">
      <c r="H7304" s="155"/>
      <c r="I7304" s="151"/>
      <c r="J7304" s="152"/>
      <c r="K7304" s="153"/>
      <c r="L7304" s="153"/>
      <c r="M7304" s="153"/>
      <c r="N7304" s="153"/>
      <c r="O7304" s="153"/>
      <c r="P7304" s="153"/>
      <c r="Q7304" s="153"/>
      <c r="R7304" s="153"/>
      <c r="S7304" s="152"/>
      <c r="T7304" s="153"/>
      <c r="X7304" s="69" t="str">
        <f t="shared" si="232"/>
        <v/>
      </c>
      <c r="Y7304" s="69" t="str">
        <f t="shared" si="233"/>
        <v/>
      </c>
    </row>
    <row r="7305" spans="8:25" x14ac:dyDescent="0.25">
      <c r="H7305" s="155"/>
      <c r="I7305" s="151"/>
      <c r="J7305" s="152"/>
      <c r="K7305" s="153"/>
      <c r="L7305" s="153"/>
      <c r="M7305" s="153"/>
      <c r="N7305" s="153"/>
      <c r="O7305" s="153"/>
      <c r="P7305" s="153"/>
      <c r="Q7305" s="153"/>
      <c r="R7305" s="153"/>
      <c r="S7305" s="152"/>
      <c r="T7305" s="153"/>
      <c r="X7305" s="69" t="str">
        <f t="shared" si="232"/>
        <v/>
      </c>
      <c r="Y7305" s="69" t="str">
        <f t="shared" si="233"/>
        <v/>
      </c>
    </row>
    <row r="7306" spans="8:25" x14ac:dyDescent="0.25">
      <c r="H7306" s="155"/>
      <c r="I7306" s="151"/>
      <c r="J7306" s="152"/>
      <c r="K7306" s="153"/>
      <c r="L7306" s="153"/>
      <c r="M7306" s="153"/>
      <c r="N7306" s="153"/>
      <c r="O7306" s="153"/>
      <c r="P7306" s="153"/>
      <c r="Q7306" s="153"/>
      <c r="R7306" s="153"/>
      <c r="S7306" s="152"/>
      <c r="T7306" s="153"/>
      <c r="X7306" s="69" t="str">
        <f t="shared" si="232"/>
        <v/>
      </c>
      <c r="Y7306" s="69" t="str">
        <f t="shared" si="233"/>
        <v/>
      </c>
    </row>
    <row r="7307" spans="8:25" x14ac:dyDescent="0.25">
      <c r="H7307" s="155"/>
      <c r="I7307" s="151"/>
      <c r="J7307" s="152"/>
      <c r="K7307" s="153"/>
      <c r="L7307" s="153"/>
      <c r="M7307" s="153"/>
      <c r="N7307" s="153"/>
      <c r="O7307" s="153"/>
      <c r="P7307" s="153"/>
      <c r="Q7307" s="153"/>
      <c r="R7307" s="153"/>
      <c r="S7307" s="152"/>
      <c r="T7307" s="153"/>
      <c r="X7307" s="69" t="str">
        <f t="shared" si="232"/>
        <v/>
      </c>
      <c r="Y7307" s="69" t="str">
        <f t="shared" si="233"/>
        <v/>
      </c>
    </row>
    <row r="7308" spans="8:25" x14ac:dyDescent="0.25">
      <c r="H7308" s="155"/>
      <c r="I7308" s="151"/>
      <c r="J7308" s="152"/>
      <c r="K7308" s="153"/>
      <c r="L7308" s="153"/>
      <c r="M7308" s="153"/>
      <c r="N7308" s="153"/>
      <c r="O7308" s="153"/>
      <c r="P7308" s="153"/>
      <c r="Q7308" s="153"/>
      <c r="R7308" s="153"/>
      <c r="S7308" s="152"/>
      <c r="T7308" s="153"/>
      <c r="X7308" s="69" t="str">
        <f t="shared" si="232"/>
        <v/>
      </c>
      <c r="Y7308" s="69" t="str">
        <f t="shared" si="233"/>
        <v/>
      </c>
    </row>
    <row r="7309" spans="8:25" x14ac:dyDescent="0.25">
      <c r="H7309" s="155"/>
      <c r="I7309" s="151"/>
      <c r="J7309" s="152"/>
      <c r="K7309" s="153"/>
      <c r="L7309" s="153"/>
      <c r="M7309" s="153"/>
      <c r="N7309" s="153"/>
      <c r="O7309" s="153"/>
      <c r="P7309" s="153"/>
      <c r="Q7309" s="153"/>
      <c r="R7309" s="153"/>
      <c r="S7309" s="152"/>
      <c r="T7309" s="153"/>
      <c r="X7309" s="69" t="str">
        <f t="shared" si="232"/>
        <v/>
      </c>
      <c r="Y7309" s="69" t="str">
        <f t="shared" si="233"/>
        <v/>
      </c>
    </row>
    <row r="7310" spans="8:25" x14ac:dyDescent="0.25">
      <c r="H7310" s="155"/>
      <c r="I7310" s="151"/>
      <c r="J7310" s="152"/>
      <c r="K7310" s="153"/>
      <c r="L7310" s="153"/>
      <c r="M7310" s="153"/>
      <c r="N7310" s="153"/>
      <c r="O7310" s="153"/>
      <c r="P7310" s="153"/>
      <c r="Q7310" s="153"/>
      <c r="R7310" s="153"/>
      <c r="S7310" s="152"/>
      <c r="T7310" s="153"/>
      <c r="X7310" s="69" t="str">
        <f t="shared" si="232"/>
        <v/>
      </c>
      <c r="Y7310" s="69" t="str">
        <f t="shared" si="233"/>
        <v/>
      </c>
    </row>
    <row r="7311" spans="8:25" x14ac:dyDescent="0.25">
      <c r="H7311" s="155"/>
      <c r="I7311" s="151"/>
      <c r="J7311" s="152"/>
      <c r="K7311" s="153"/>
      <c r="L7311" s="153"/>
      <c r="M7311" s="153"/>
      <c r="N7311" s="153"/>
      <c r="O7311" s="153"/>
      <c r="P7311" s="153"/>
      <c r="Q7311" s="153"/>
      <c r="R7311" s="153"/>
      <c r="S7311" s="152"/>
      <c r="T7311" s="153"/>
      <c r="X7311" s="69" t="str">
        <f t="shared" si="232"/>
        <v/>
      </c>
      <c r="Y7311" s="69" t="str">
        <f t="shared" si="233"/>
        <v/>
      </c>
    </row>
    <row r="7312" spans="8:25" x14ac:dyDescent="0.25">
      <c r="H7312" s="155"/>
      <c r="I7312" s="151"/>
      <c r="J7312" s="152"/>
      <c r="K7312" s="153"/>
      <c r="L7312" s="153"/>
      <c r="M7312" s="153"/>
      <c r="N7312" s="153"/>
      <c r="O7312" s="153"/>
      <c r="P7312" s="153"/>
      <c r="Q7312" s="153"/>
      <c r="R7312" s="153"/>
      <c r="S7312" s="152"/>
      <c r="T7312" s="153"/>
      <c r="X7312" s="69" t="str">
        <f t="shared" si="232"/>
        <v/>
      </c>
      <c r="Y7312" s="69" t="str">
        <f t="shared" si="233"/>
        <v/>
      </c>
    </row>
    <row r="7313" spans="8:25" x14ac:dyDescent="0.25">
      <c r="H7313" s="155"/>
      <c r="I7313" s="151"/>
      <c r="J7313" s="152"/>
      <c r="K7313" s="153"/>
      <c r="L7313" s="153"/>
      <c r="M7313" s="153"/>
      <c r="N7313" s="153"/>
      <c r="O7313" s="153"/>
      <c r="P7313" s="153"/>
      <c r="Q7313" s="153"/>
      <c r="R7313" s="153"/>
      <c r="S7313" s="152"/>
      <c r="T7313" s="153"/>
      <c r="X7313" s="69" t="str">
        <f t="shared" si="232"/>
        <v/>
      </c>
      <c r="Y7313" s="69" t="str">
        <f t="shared" si="233"/>
        <v/>
      </c>
    </row>
    <row r="7314" spans="8:25" x14ac:dyDescent="0.25">
      <c r="H7314" s="155"/>
      <c r="I7314" s="151"/>
      <c r="J7314" s="152"/>
      <c r="K7314" s="153"/>
      <c r="L7314" s="153"/>
      <c r="M7314" s="153"/>
      <c r="N7314" s="153"/>
      <c r="O7314" s="153"/>
      <c r="P7314" s="153"/>
      <c r="Q7314" s="153"/>
      <c r="R7314" s="153"/>
      <c r="S7314" s="152"/>
      <c r="T7314" s="153"/>
      <c r="X7314" s="69" t="str">
        <f t="shared" si="232"/>
        <v/>
      </c>
      <c r="Y7314" s="69" t="str">
        <f t="shared" si="233"/>
        <v/>
      </c>
    </row>
    <row r="7315" spans="8:25" x14ac:dyDescent="0.25">
      <c r="H7315" s="155"/>
      <c r="I7315" s="151"/>
      <c r="J7315" s="152"/>
      <c r="K7315" s="153"/>
      <c r="L7315" s="153"/>
      <c r="M7315" s="153"/>
      <c r="N7315" s="153"/>
      <c r="O7315" s="153"/>
      <c r="P7315" s="153"/>
      <c r="Q7315" s="153"/>
      <c r="R7315" s="153"/>
      <c r="S7315" s="152"/>
      <c r="T7315" s="153"/>
      <c r="X7315" s="69" t="str">
        <f t="shared" si="232"/>
        <v/>
      </c>
      <c r="Y7315" s="69" t="str">
        <f t="shared" si="233"/>
        <v/>
      </c>
    </row>
    <row r="7316" spans="8:25" x14ac:dyDescent="0.25">
      <c r="H7316" s="155"/>
      <c r="I7316" s="151"/>
      <c r="J7316" s="152"/>
      <c r="K7316" s="153"/>
      <c r="L7316" s="153"/>
      <c r="M7316" s="153"/>
      <c r="N7316" s="153"/>
      <c r="O7316" s="153"/>
      <c r="P7316" s="153"/>
      <c r="Q7316" s="153"/>
      <c r="R7316" s="153"/>
      <c r="S7316" s="152"/>
      <c r="T7316" s="153"/>
      <c r="X7316" s="69" t="str">
        <f t="shared" si="232"/>
        <v/>
      </c>
      <c r="Y7316" s="69" t="str">
        <f t="shared" si="233"/>
        <v/>
      </c>
    </row>
    <row r="7317" spans="8:25" x14ac:dyDescent="0.25">
      <c r="H7317" s="155"/>
      <c r="I7317" s="151"/>
      <c r="J7317" s="152"/>
      <c r="K7317" s="153"/>
      <c r="L7317" s="153"/>
      <c r="M7317" s="153"/>
      <c r="N7317" s="153"/>
      <c r="O7317" s="153"/>
      <c r="P7317" s="153"/>
      <c r="Q7317" s="153"/>
      <c r="R7317" s="153"/>
      <c r="S7317" s="152"/>
      <c r="T7317" s="153"/>
      <c r="X7317" s="69" t="str">
        <f t="shared" si="232"/>
        <v/>
      </c>
      <c r="Y7317" s="69" t="str">
        <f t="shared" si="233"/>
        <v/>
      </c>
    </row>
    <row r="7318" spans="8:25" x14ac:dyDescent="0.25">
      <c r="H7318" s="155"/>
      <c r="I7318" s="151"/>
      <c r="J7318" s="152"/>
      <c r="K7318" s="153"/>
      <c r="L7318" s="153"/>
      <c r="M7318" s="153"/>
      <c r="N7318" s="153"/>
      <c r="O7318" s="153"/>
      <c r="P7318" s="153"/>
      <c r="Q7318" s="153"/>
      <c r="R7318" s="153"/>
      <c r="S7318" s="152"/>
      <c r="T7318" s="153"/>
      <c r="X7318" s="69" t="str">
        <f t="shared" si="232"/>
        <v/>
      </c>
      <c r="Y7318" s="69" t="str">
        <f t="shared" si="233"/>
        <v/>
      </c>
    </row>
    <row r="7319" spans="8:25" x14ac:dyDescent="0.25">
      <c r="H7319" s="155"/>
      <c r="I7319" s="151"/>
      <c r="J7319" s="152"/>
      <c r="K7319" s="153"/>
      <c r="L7319" s="153"/>
      <c r="M7319" s="153"/>
      <c r="N7319" s="153"/>
      <c r="O7319" s="153"/>
      <c r="P7319" s="153"/>
      <c r="Q7319" s="153"/>
      <c r="R7319" s="153"/>
      <c r="S7319" s="152"/>
      <c r="T7319" s="153"/>
      <c r="X7319" s="69" t="str">
        <f t="shared" si="232"/>
        <v/>
      </c>
      <c r="Y7319" s="69" t="str">
        <f t="shared" si="233"/>
        <v/>
      </c>
    </row>
    <row r="7320" spans="8:25" x14ac:dyDescent="0.25">
      <c r="H7320" s="155"/>
      <c r="I7320" s="151"/>
      <c r="J7320" s="152"/>
      <c r="K7320" s="153"/>
      <c r="L7320" s="153"/>
      <c r="M7320" s="153"/>
      <c r="N7320" s="153"/>
      <c r="O7320" s="153"/>
      <c r="P7320" s="153"/>
      <c r="Q7320" s="153"/>
      <c r="R7320" s="153"/>
      <c r="S7320" s="152"/>
      <c r="T7320" s="153"/>
      <c r="X7320" s="69" t="str">
        <f t="shared" si="232"/>
        <v/>
      </c>
      <c r="Y7320" s="69" t="str">
        <f t="shared" si="233"/>
        <v/>
      </c>
    </row>
    <row r="7321" spans="8:25" x14ac:dyDescent="0.25">
      <c r="H7321" s="155"/>
      <c r="I7321" s="151"/>
      <c r="J7321" s="152"/>
      <c r="K7321" s="153"/>
      <c r="L7321" s="153"/>
      <c r="M7321" s="153"/>
      <c r="N7321" s="153"/>
      <c r="O7321" s="153"/>
      <c r="P7321" s="153"/>
      <c r="Q7321" s="153"/>
      <c r="R7321" s="153"/>
      <c r="S7321" s="152"/>
      <c r="T7321" s="153"/>
      <c r="X7321" s="69" t="str">
        <f t="shared" si="232"/>
        <v/>
      </c>
      <c r="Y7321" s="69" t="str">
        <f t="shared" si="233"/>
        <v/>
      </c>
    </row>
    <row r="7322" spans="8:25" x14ac:dyDescent="0.25">
      <c r="H7322" s="155"/>
      <c r="I7322" s="151"/>
      <c r="J7322" s="152"/>
      <c r="K7322" s="153"/>
      <c r="L7322" s="153"/>
      <c r="M7322" s="153"/>
      <c r="N7322" s="153"/>
      <c r="O7322" s="153"/>
      <c r="P7322" s="153"/>
      <c r="Q7322" s="153"/>
      <c r="R7322" s="153"/>
      <c r="S7322" s="152"/>
      <c r="T7322" s="153"/>
      <c r="X7322" s="69" t="str">
        <f t="shared" si="232"/>
        <v/>
      </c>
      <c r="Y7322" s="69" t="str">
        <f t="shared" si="233"/>
        <v/>
      </c>
    </row>
    <row r="7323" spans="8:25" x14ac:dyDescent="0.25">
      <c r="H7323" s="155"/>
      <c r="I7323" s="151"/>
      <c r="J7323" s="152"/>
      <c r="K7323" s="153"/>
      <c r="L7323" s="153"/>
      <c r="M7323" s="153"/>
      <c r="N7323" s="153"/>
      <c r="O7323" s="153"/>
      <c r="P7323" s="153"/>
      <c r="Q7323" s="153"/>
      <c r="R7323" s="153"/>
      <c r="S7323" s="152"/>
      <c r="T7323" s="153"/>
      <c r="X7323" s="69" t="str">
        <f t="shared" si="232"/>
        <v/>
      </c>
      <c r="Y7323" s="69" t="str">
        <f t="shared" si="233"/>
        <v/>
      </c>
    </row>
    <row r="7324" spans="8:25" x14ac:dyDescent="0.25">
      <c r="H7324" s="155"/>
      <c r="I7324" s="151"/>
      <c r="J7324" s="152"/>
      <c r="K7324" s="153"/>
      <c r="L7324" s="153"/>
      <c r="M7324" s="153"/>
      <c r="N7324" s="153"/>
      <c r="O7324" s="153"/>
      <c r="P7324" s="153"/>
      <c r="Q7324" s="153"/>
      <c r="R7324" s="153"/>
      <c r="S7324" s="152"/>
      <c r="T7324" s="153"/>
      <c r="X7324" s="69" t="str">
        <f t="shared" si="232"/>
        <v/>
      </c>
      <c r="Y7324" s="69" t="str">
        <f t="shared" si="233"/>
        <v/>
      </c>
    </row>
    <row r="7325" spans="8:25" x14ac:dyDescent="0.25">
      <c r="H7325" s="155"/>
      <c r="I7325" s="151"/>
      <c r="J7325" s="152"/>
      <c r="K7325" s="153"/>
      <c r="L7325" s="153"/>
      <c r="M7325" s="153"/>
      <c r="N7325" s="153"/>
      <c r="O7325" s="153"/>
      <c r="P7325" s="153"/>
      <c r="Q7325" s="153"/>
      <c r="R7325" s="153"/>
      <c r="S7325" s="152"/>
      <c r="T7325" s="153"/>
      <c r="X7325" s="69" t="str">
        <f t="shared" si="232"/>
        <v/>
      </c>
      <c r="Y7325" s="69" t="str">
        <f t="shared" si="233"/>
        <v/>
      </c>
    </row>
    <row r="7326" spans="8:25" x14ac:dyDescent="0.25">
      <c r="H7326" s="155"/>
      <c r="I7326" s="151"/>
      <c r="J7326" s="152"/>
      <c r="K7326" s="153"/>
      <c r="L7326" s="153"/>
      <c r="M7326" s="153"/>
      <c r="N7326" s="153"/>
      <c r="O7326" s="153"/>
      <c r="P7326" s="153"/>
      <c r="Q7326" s="153"/>
      <c r="R7326" s="153"/>
      <c r="S7326" s="152"/>
      <c r="T7326" s="153"/>
      <c r="X7326" s="69" t="str">
        <f t="shared" si="232"/>
        <v/>
      </c>
      <c r="Y7326" s="69" t="str">
        <f t="shared" si="233"/>
        <v/>
      </c>
    </row>
    <row r="7327" spans="8:25" x14ac:dyDescent="0.25">
      <c r="H7327" s="155"/>
      <c r="I7327" s="151"/>
      <c r="J7327" s="152"/>
      <c r="K7327" s="153"/>
      <c r="L7327" s="153"/>
      <c r="M7327" s="153"/>
      <c r="N7327" s="153"/>
      <c r="O7327" s="153"/>
      <c r="P7327" s="153"/>
      <c r="Q7327" s="153"/>
      <c r="R7327" s="153"/>
      <c r="S7327" s="152"/>
      <c r="T7327" s="153"/>
      <c r="X7327" s="69" t="str">
        <f t="shared" si="232"/>
        <v/>
      </c>
      <c r="Y7327" s="69" t="str">
        <f t="shared" si="233"/>
        <v/>
      </c>
    </row>
    <row r="7328" spans="8:25" x14ac:dyDescent="0.25">
      <c r="H7328" s="155"/>
      <c r="I7328" s="151"/>
      <c r="J7328" s="152"/>
      <c r="K7328" s="153"/>
      <c r="L7328" s="153"/>
      <c r="M7328" s="153"/>
      <c r="N7328" s="153"/>
      <c r="O7328" s="153"/>
      <c r="P7328" s="153"/>
      <c r="Q7328" s="153"/>
      <c r="R7328" s="153"/>
      <c r="S7328" s="152"/>
      <c r="T7328" s="153"/>
      <c r="X7328" s="69" t="str">
        <f t="shared" si="232"/>
        <v/>
      </c>
      <c r="Y7328" s="69" t="str">
        <f t="shared" si="233"/>
        <v/>
      </c>
    </row>
    <row r="7329" spans="8:25" x14ac:dyDescent="0.25">
      <c r="H7329" s="155"/>
      <c r="I7329" s="151"/>
      <c r="J7329" s="152"/>
      <c r="K7329" s="153"/>
      <c r="L7329" s="153"/>
      <c r="M7329" s="153"/>
      <c r="N7329" s="153"/>
      <c r="O7329" s="153"/>
      <c r="P7329" s="153"/>
      <c r="Q7329" s="153"/>
      <c r="R7329" s="153"/>
      <c r="S7329" s="152"/>
      <c r="T7329" s="153"/>
      <c r="X7329" s="69" t="str">
        <f t="shared" si="232"/>
        <v/>
      </c>
      <c r="Y7329" s="69" t="str">
        <f t="shared" si="233"/>
        <v/>
      </c>
    </row>
    <row r="7330" spans="8:25" x14ac:dyDescent="0.25">
      <c r="H7330" s="155"/>
      <c r="I7330" s="151"/>
      <c r="J7330" s="152"/>
      <c r="K7330" s="153"/>
      <c r="L7330" s="153"/>
      <c r="M7330" s="153"/>
      <c r="N7330" s="153"/>
      <c r="O7330" s="153"/>
      <c r="P7330" s="153"/>
      <c r="Q7330" s="153"/>
      <c r="R7330" s="153"/>
      <c r="S7330" s="152"/>
      <c r="T7330" s="153"/>
      <c r="X7330" s="69" t="str">
        <f t="shared" si="232"/>
        <v/>
      </c>
      <c r="Y7330" s="69" t="str">
        <f t="shared" si="233"/>
        <v/>
      </c>
    </row>
    <row r="7331" spans="8:25" x14ac:dyDescent="0.25">
      <c r="H7331" s="155"/>
      <c r="I7331" s="151"/>
      <c r="J7331" s="152"/>
      <c r="K7331" s="153"/>
      <c r="L7331" s="153"/>
      <c r="M7331" s="153"/>
      <c r="N7331" s="153"/>
      <c r="O7331" s="153"/>
      <c r="P7331" s="153"/>
      <c r="Q7331" s="153"/>
      <c r="R7331" s="153"/>
      <c r="S7331" s="152"/>
      <c r="T7331" s="153"/>
      <c r="X7331" s="69" t="str">
        <f t="shared" si="232"/>
        <v/>
      </c>
      <c r="Y7331" s="69" t="str">
        <f t="shared" si="233"/>
        <v/>
      </c>
    </row>
    <row r="7332" spans="8:25" x14ac:dyDescent="0.25">
      <c r="H7332" s="155"/>
      <c r="I7332" s="151"/>
      <c r="J7332" s="152"/>
      <c r="K7332" s="153"/>
      <c r="L7332" s="153"/>
      <c r="M7332" s="153"/>
      <c r="N7332" s="153"/>
      <c r="O7332" s="153"/>
      <c r="P7332" s="153"/>
      <c r="Q7332" s="153"/>
      <c r="R7332" s="153"/>
      <c r="S7332" s="152"/>
      <c r="T7332" s="153"/>
      <c r="X7332" s="69" t="str">
        <f t="shared" si="232"/>
        <v/>
      </c>
      <c r="Y7332" s="69" t="str">
        <f t="shared" si="233"/>
        <v/>
      </c>
    </row>
    <row r="7333" spans="8:25" x14ac:dyDescent="0.25">
      <c r="H7333" s="155"/>
      <c r="I7333" s="151"/>
      <c r="J7333" s="152"/>
      <c r="K7333" s="153"/>
      <c r="L7333" s="153"/>
      <c r="M7333" s="153"/>
      <c r="N7333" s="153"/>
      <c r="O7333" s="153"/>
      <c r="P7333" s="153"/>
      <c r="Q7333" s="153"/>
      <c r="R7333" s="153"/>
      <c r="S7333" s="152"/>
      <c r="T7333" s="153"/>
      <c r="X7333" s="69" t="str">
        <f t="shared" si="232"/>
        <v/>
      </c>
      <c r="Y7333" s="69" t="str">
        <f t="shared" si="233"/>
        <v/>
      </c>
    </row>
    <row r="7334" spans="8:25" x14ac:dyDescent="0.25">
      <c r="H7334" s="155"/>
      <c r="I7334" s="151"/>
      <c r="J7334" s="152"/>
      <c r="K7334" s="153"/>
      <c r="L7334" s="153"/>
      <c r="M7334" s="153"/>
      <c r="N7334" s="153"/>
      <c r="O7334" s="153"/>
      <c r="P7334" s="153"/>
      <c r="Q7334" s="153"/>
      <c r="R7334" s="153"/>
      <c r="S7334" s="152"/>
      <c r="T7334" s="153"/>
      <c r="X7334" s="69" t="str">
        <f t="shared" si="232"/>
        <v/>
      </c>
      <c r="Y7334" s="69" t="str">
        <f t="shared" si="233"/>
        <v/>
      </c>
    </row>
    <row r="7335" spans="8:25" x14ac:dyDescent="0.25">
      <c r="H7335" s="155"/>
      <c r="I7335" s="151"/>
      <c r="J7335" s="152"/>
      <c r="K7335" s="153"/>
      <c r="L7335" s="153"/>
      <c r="M7335" s="153"/>
      <c r="N7335" s="153"/>
      <c r="O7335" s="153"/>
      <c r="P7335" s="153"/>
      <c r="Q7335" s="153"/>
      <c r="R7335" s="153"/>
      <c r="S7335" s="152"/>
      <c r="T7335" s="153"/>
      <c r="X7335" s="69" t="str">
        <f t="shared" si="232"/>
        <v/>
      </c>
      <c r="Y7335" s="69" t="str">
        <f t="shared" si="233"/>
        <v/>
      </c>
    </row>
    <row r="7336" spans="8:25" x14ac:dyDescent="0.25">
      <c r="H7336" s="155"/>
      <c r="I7336" s="151"/>
      <c r="J7336" s="152"/>
      <c r="K7336" s="153"/>
      <c r="L7336" s="153"/>
      <c r="M7336" s="153"/>
      <c r="N7336" s="153"/>
      <c r="O7336" s="153"/>
      <c r="P7336" s="153"/>
      <c r="Q7336" s="153"/>
      <c r="R7336" s="153"/>
      <c r="S7336" s="152"/>
      <c r="T7336" s="153"/>
      <c r="X7336" s="69" t="str">
        <f t="shared" si="232"/>
        <v/>
      </c>
      <c r="Y7336" s="69" t="str">
        <f t="shared" si="233"/>
        <v/>
      </c>
    </row>
    <row r="7337" spans="8:25" x14ac:dyDescent="0.25">
      <c r="H7337" s="155"/>
      <c r="I7337" s="151"/>
      <c r="J7337" s="152"/>
      <c r="K7337" s="153"/>
      <c r="L7337" s="153"/>
      <c r="M7337" s="153"/>
      <c r="N7337" s="153"/>
      <c r="O7337" s="153"/>
      <c r="P7337" s="153"/>
      <c r="Q7337" s="153"/>
      <c r="R7337" s="153"/>
      <c r="S7337" s="152"/>
      <c r="T7337" s="153"/>
      <c r="X7337" s="69" t="str">
        <f t="shared" si="232"/>
        <v/>
      </c>
      <c r="Y7337" s="69" t="str">
        <f t="shared" si="233"/>
        <v/>
      </c>
    </row>
    <row r="7338" spans="8:25" x14ac:dyDescent="0.25">
      <c r="H7338" s="155"/>
      <c r="I7338" s="151"/>
      <c r="J7338" s="152"/>
      <c r="K7338" s="153"/>
      <c r="L7338" s="153"/>
      <c r="M7338" s="153"/>
      <c r="N7338" s="153"/>
      <c r="O7338" s="153"/>
      <c r="P7338" s="153"/>
      <c r="Q7338" s="153"/>
      <c r="R7338" s="153"/>
      <c r="S7338" s="152"/>
      <c r="T7338" s="153"/>
      <c r="X7338" s="69" t="str">
        <f t="shared" si="232"/>
        <v/>
      </c>
      <c r="Y7338" s="69" t="str">
        <f t="shared" si="233"/>
        <v/>
      </c>
    </row>
    <row r="7339" spans="8:25" x14ac:dyDescent="0.25">
      <c r="H7339" s="155"/>
      <c r="I7339" s="151"/>
      <c r="J7339" s="152"/>
      <c r="K7339" s="153"/>
      <c r="L7339" s="153"/>
      <c r="M7339" s="153"/>
      <c r="N7339" s="153"/>
      <c r="O7339" s="153"/>
      <c r="P7339" s="153"/>
      <c r="Q7339" s="153"/>
      <c r="R7339" s="153"/>
      <c r="S7339" s="152"/>
      <c r="T7339" s="153"/>
      <c r="X7339" s="69" t="str">
        <f t="shared" si="232"/>
        <v/>
      </c>
      <c r="Y7339" s="69" t="str">
        <f t="shared" si="233"/>
        <v/>
      </c>
    </row>
    <row r="7340" spans="8:25" x14ac:dyDescent="0.25">
      <c r="H7340" s="155"/>
      <c r="I7340" s="151"/>
      <c r="J7340" s="152"/>
      <c r="K7340" s="153"/>
      <c r="L7340" s="153"/>
      <c r="M7340" s="153"/>
      <c r="N7340" s="153"/>
      <c r="O7340" s="153"/>
      <c r="P7340" s="153"/>
      <c r="Q7340" s="153"/>
      <c r="R7340" s="153"/>
      <c r="S7340" s="152"/>
      <c r="T7340" s="153"/>
      <c r="X7340" s="69" t="str">
        <f t="shared" si="232"/>
        <v/>
      </c>
      <c r="Y7340" s="69" t="str">
        <f t="shared" si="233"/>
        <v/>
      </c>
    </row>
    <row r="7341" spans="8:25" x14ac:dyDescent="0.25">
      <c r="H7341" s="155"/>
      <c r="I7341" s="151"/>
      <c r="J7341" s="152"/>
      <c r="K7341" s="153"/>
      <c r="L7341" s="153"/>
      <c r="M7341" s="153"/>
      <c r="N7341" s="153"/>
      <c r="O7341" s="153"/>
      <c r="P7341" s="153"/>
      <c r="Q7341" s="153"/>
      <c r="R7341" s="153"/>
      <c r="S7341" s="152"/>
      <c r="T7341" s="153"/>
      <c r="X7341" s="69" t="str">
        <f t="shared" si="232"/>
        <v/>
      </c>
      <c r="Y7341" s="69" t="str">
        <f t="shared" si="233"/>
        <v/>
      </c>
    </row>
    <row r="7342" spans="8:25" x14ac:dyDescent="0.25">
      <c r="H7342" s="155"/>
      <c r="I7342" s="151"/>
      <c r="J7342" s="152"/>
      <c r="K7342" s="153"/>
      <c r="L7342" s="153"/>
      <c r="M7342" s="153"/>
      <c r="N7342" s="153"/>
      <c r="O7342" s="153"/>
      <c r="P7342" s="153"/>
      <c r="Q7342" s="153"/>
      <c r="R7342" s="153"/>
      <c r="S7342" s="152"/>
      <c r="T7342" s="153"/>
      <c r="X7342" s="69" t="str">
        <f t="shared" si="232"/>
        <v/>
      </c>
      <c r="Y7342" s="69" t="str">
        <f t="shared" si="233"/>
        <v/>
      </c>
    </row>
    <row r="7343" spans="8:25" x14ac:dyDescent="0.25">
      <c r="H7343" s="155"/>
      <c r="I7343" s="151"/>
      <c r="J7343" s="152"/>
      <c r="K7343" s="153"/>
      <c r="L7343" s="153"/>
      <c r="M7343" s="153"/>
      <c r="N7343" s="153"/>
      <c r="O7343" s="153"/>
      <c r="P7343" s="153"/>
      <c r="Q7343" s="153"/>
      <c r="R7343" s="153"/>
      <c r="S7343" s="152"/>
      <c r="T7343" s="153"/>
      <c r="X7343" s="69" t="str">
        <f t="shared" si="232"/>
        <v/>
      </c>
      <c r="Y7343" s="69" t="str">
        <f t="shared" si="233"/>
        <v/>
      </c>
    </row>
    <row r="7344" spans="8:25" x14ac:dyDescent="0.25">
      <c r="H7344" s="155"/>
      <c r="I7344" s="151"/>
      <c r="J7344" s="152"/>
      <c r="K7344" s="153"/>
      <c r="L7344" s="153"/>
      <c r="M7344" s="153"/>
      <c r="N7344" s="153"/>
      <c r="O7344" s="153"/>
      <c r="P7344" s="153"/>
      <c r="Q7344" s="153"/>
      <c r="R7344" s="153"/>
      <c r="S7344" s="152"/>
      <c r="T7344" s="153"/>
      <c r="X7344" s="69" t="str">
        <f t="shared" si="232"/>
        <v/>
      </c>
      <c r="Y7344" s="69" t="str">
        <f t="shared" si="233"/>
        <v/>
      </c>
    </row>
    <row r="7345" spans="8:25" x14ac:dyDescent="0.25">
      <c r="H7345" s="155"/>
      <c r="I7345" s="151"/>
      <c r="J7345" s="152"/>
      <c r="K7345" s="153"/>
      <c r="L7345" s="153"/>
      <c r="M7345" s="153"/>
      <c r="N7345" s="153"/>
      <c r="O7345" s="153"/>
      <c r="P7345" s="153"/>
      <c r="Q7345" s="153"/>
      <c r="R7345" s="153"/>
      <c r="S7345" s="152"/>
      <c r="T7345" s="153"/>
      <c r="X7345" s="69" t="str">
        <f t="shared" si="232"/>
        <v/>
      </c>
      <c r="Y7345" s="69" t="str">
        <f t="shared" si="233"/>
        <v/>
      </c>
    </row>
    <row r="7346" spans="8:25" x14ac:dyDescent="0.25">
      <c r="H7346" s="155"/>
      <c r="I7346" s="151"/>
      <c r="J7346" s="152"/>
      <c r="K7346" s="153"/>
      <c r="L7346" s="153"/>
      <c r="M7346" s="153"/>
      <c r="N7346" s="153"/>
      <c r="O7346" s="153"/>
      <c r="P7346" s="153"/>
      <c r="Q7346" s="153"/>
      <c r="R7346" s="153"/>
      <c r="S7346" s="152"/>
      <c r="T7346" s="153"/>
      <c r="X7346" s="69" t="str">
        <f t="shared" si="232"/>
        <v/>
      </c>
      <c r="Y7346" s="69" t="str">
        <f t="shared" si="233"/>
        <v/>
      </c>
    </row>
    <row r="7347" spans="8:25" x14ac:dyDescent="0.25">
      <c r="H7347" s="155"/>
      <c r="I7347" s="151"/>
      <c r="J7347" s="152"/>
      <c r="K7347" s="153"/>
      <c r="L7347" s="153"/>
      <c r="M7347" s="153"/>
      <c r="N7347" s="153"/>
      <c r="O7347" s="153"/>
      <c r="P7347" s="153"/>
      <c r="Q7347" s="153"/>
      <c r="R7347" s="153"/>
      <c r="S7347" s="152"/>
      <c r="T7347" s="153"/>
      <c r="X7347" s="69" t="str">
        <f t="shared" si="232"/>
        <v/>
      </c>
      <c r="Y7347" s="69" t="str">
        <f t="shared" si="233"/>
        <v/>
      </c>
    </row>
    <row r="7348" spans="8:25" x14ac:dyDescent="0.25">
      <c r="H7348" s="155"/>
      <c r="I7348" s="151"/>
      <c r="J7348" s="152"/>
      <c r="K7348" s="153"/>
      <c r="L7348" s="153"/>
      <c r="M7348" s="153"/>
      <c r="N7348" s="153"/>
      <c r="O7348" s="153"/>
      <c r="P7348" s="153"/>
      <c r="Q7348" s="153"/>
      <c r="R7348" s="153"/>
      <c r="S7348" s="152"/>
      <c r="T7348" s="153"/>
      <c r="X7348" s="69" t="str">
        <f t="shared" si="232"/>
        <v/>
      </c>
      <c r="Y7348" s="69" t="str">
        <f t="shared" si="233"/>
        <v/>
      </c>
    </row>
    <row r="7349" spans="8:25" x14ac:dyDescent="0.25">
      <c r="H7349" s="155"/>
      <c r="I7349" s="151"/>
      <c r="J7349" s="152"/>
      <c r="K7349" s="153"/>
      <c r="L7349" s="153"/>
      <c r="M7349" s="153"/>
      <c r="N7349" s="153"/>
      <c r="O7349" s="153"/>
      <c r="P7349" s="153"/>
      <c r="Q7349" s="153"/>
      <c r="R7349" s="153"/>
      <c r="S7349" s="152"/>
      <c r="T7349" s="153"/>
      <c r="X7349" s="69" t="str">
        <f t="shared" si="232"/>
        <v/>
      </c>
      <c r="Y7349" s="69" t="str">
        <f t="shared" si="233"/>
        <v/>
      </c>
    </row>
    <row r="7350" spans="8:25" x14ac:dyDescent="0.25">
      <c r="H7350" s="155"/>
      <c r="I7350" s="151"/>
      <c r="J7350" s="152"/>
      <c r="K7350" s="153"/>
      <c r="L7350" s="153"/>
      <c r="M7350" s="153"/>
      <c r="N7350" s="153"/>
      <c r="O7350" s="153"/>
      <c r="P7350" s="153"/>
      <c r="Q7350" s="153"/>
      <c r="R7350" s="153"/>
      <c r="S7350" s="152"/>
      <c r="T7350" s="153"/>
      <c r="X7350" s="69" t="str">
        <f t="shared" si="232"/>
        <v/>
      </c>
      <c r="Y7350" s="69" t="str">
        <f t="shared" si="233"/>
        <v/>
      </c>
    </row>
    <row r="7351" spans="8:25" x14ac:dyDescent="0.25">
      <c r="H7351" s="155"/>
      <c r="I7351" s="151"/>
      <c r="J7351" s="152"/>
      <c r="K7351" s="153"/>
      <c r="L7351" s="153"/>
      <c r="M7351" s="153"/>
      <c r="N7351" s="153"/>
      <c r="O7351" s="153"/>
      <c r="P7351" s="153"/>
      <c r="Q7351" s="153"/>
      <c r="R7351" s="153"/>
      <c r="S7351" s="152"/>
      <c r="T7351" s="153"/>
      <c r="X7351" s="69" t="str">
        <f t="shared" si="232"/>
        <v/>
      </c>
      <c r="Y7351" s="69" t="str">
        <f t="shared" si="233"/>
        <v/>
      </c>
    </row>
    <row r="7352" spans="8:25" x14ac:dyDescent="0.25">
      <c r="H7352" s="155"/>
      <c r="I7352" s="151"/>
      <c r="J7352" s="152"/>
      <c r="K7352" s="153"/>
      <c r="L7352" s="153"/>
      <c r="M7352" s="153"/>
      <c r="N7352" s="153"/>
      <c r="O7352" s="153"/>
      <c r="P7352" s="153"/>
      <c r="Q7352" s="153"/>
      <c r="R7352" s="153"/>
      <c r="S7352" s="152"/>
      <c r="T7352" s="153"/>
      <c r="X7352" s="69" t="str">
        <f t="shared" si="232"/>
        <v/>
      </c>
      <c r="Y7352" s="69" t="str">
        <f t="shared" si="233"/>
        <v/>
      </c>
    </row>
    <row r="7353" spans="8:25" x14ac:dyDescent="0.25">
      <c r="H7353" s="155"/>
      <c r="I7353" s="151"/>
      <c r="J7353" s="152"/>
      <c r="K7353" s="153"/>
      <c r="L7353" s="153"/>
      <c r="M7353" s="153"/>
      <c r="N7353" s="153"/>
      <c r="O7353" s="153"/>
      <c r="P7353" s="153"/>
      <c r="Q7353" s="153"/>
      <c r="R7353" s="153"/>
      <c r="S7353" s="152"/>
      <c r="T7353" s="153"/>
      <c r="X7353" s="69" t="str">
        <f t="shared" si="232"/>
        <v/>
      </c>
      <c r="Y7353" s="69" t="str">
        <f t="shared" si="233"/>
        <v/>
      </c>
    </row>
    <row r="7354" spans="8:25" x14ac:dyDescent="0.25">
      <c r="H7354" s="155"/>
      <c r="I7354" s="151"/>
      <c r="J7354" s="152"/>
      <c r="K7354" s="153"/>
      <c r="L7354" s="153"/>
      <c r="M7354" s="153"/>
      <c r="N7354" s="153"/>
      <c r="O7354" s="153"/>
      <c r="P7354" s="153"/>
      <c r="Q7354" s="153"/>
      <c r="R7354" s="153"/>
      <c r="S7354" s="152"/>
      <c r="T7354" s="153"/>
      <c r="X7354" s="69" t="str">
        <f t="shared" si="232"/>
        <v/>
      </c>
      <c r="Y7354" s="69" t="str">
        <f t="shared" si="233"/>
        <v/>
      </c>
    </row>
    <row r="7355" spans="8:25" x14ac:dyDescent="0.25">
      <c r="H7355" s="155"/>
      <c r="I7355" s="151"/>
      <c r="J7355" s="152"/>
      <c r="K7355" s="153"/>
      <c r="L7355" s="153"/>
      <c r="M7355" s="153"/>
      <c r="N7355" s="153"/>
      <c r="O7355" s="153"/>
      <c r="P7355" s="153"/>
      <c r="Q7355" s="153"/>
      <c r="R7355" s="153"/>
      <c r="S7355" s="152"/>
      <c r="T7355" s="153"/>
      <c r="X7355" s="69" t="str">
        <f t="shared" si="232"/>
        <v/>
      </c>
      <c r="Y7355" s="69" t="str">
        <f t="shared" si="233"/>
        <v/>
      </c>
    </row>
    <row r="7356" spans="8:25" x14ac:dyDescent="0.25">
      <c r="H7356" s="155"/>
      <c r="I7356" s="151"/>
      <c r="J7356" s="152"/>
      <c r="K7356" s="153"/>
      <c r="L7356" s="153"/>
      <c r="M7356" s="153"/>
      <c r="N7356" s="153"/>
      <c r="O7356" s="153"/>
      <c r="P7356" s="153"/>
      <c r="Q7356" s="153"/>
      <c r="R7356" s="153"/>
      <c r="S7356" s="152"/>
      <c r="T7356" s="153"/>
      <c r="X7356" s="69" t="str">
        <f t="shared" si="232"/>
        <v/>
      </c>
      <c r="Y7356" s="69" t="str">
        <f t="shared" si="233"/>
        <v/>
      </c>
    </row>
    <row r="7357" spans="8:25" x14ac:dyDescent="0.25">
      <c r="H7357" s="155"/>
      <c r="I7357" s="151"/>
      <c r="J7357" s="152"/>
      <c r="K7357" s="153"/>
      <c r="L7357" s="153"/>
      <c r="M7357" s="153"/>
      <c r="N7357" s="153"/>
      <c r="O7357" s="153"/>
      <c r="P7357" s="153"/>
      <c r="Q7357" s="153"/>
      <c r="R7357" s="153"/>
      <c r="S7357" s="152"/>
      <c r="T7357" s="153"/>
      <c r="X7357" s="69" t="str">
        <f t="shared" si="232"/>
        <v/>
      </c>
      <c r="Y7357" s="69" t="str">
        <f t="shared" si="233"/>
        <v/>
      </c>
    </row>
    <row r="7358" spans="8:25" x14ac:dyDescent="0.25">
      <c r="H7358" s="155"/>
      <c r="I7358" s="151"/>
      <c r="J7358" s="152"/>
      <c r="K7358" s="153"/>
      <c r="L7358" s="153"/>
      <c r="M7358" s="153"/>
      <c r="N7358" s="153"/>
      <c r="O7358" s="153"/>
      <c r="P7358" s="153"/>
      <c r="Q7358" s="153"/>
      <c r="R7358" s="153"/>
      <c r="S7358" s="152"/>
      <c r="T7358" s="153"/>
      <c r="X7358" s="69" t="str">
        <f t="shared" si="232"/>
        <v/>
      </c>
      <c r="Y7358" s="69" t="str">
        <f t="shared" si="233"/>
        <v/>
      </c>
    </row>
    <row r="7359" spans="8:25" x14ac:dyDescent="0.25">
      <c r="H7359" s="155"/>
      <c r="I7359" s="151"/>
      <c r="J7359" s="152"/>
      <c r="K7359" s="153"/>
      <c r="L7359" s="153"/>
      <c r="M7359" s="153"/>
      <c r="N7359" s="153"/>
      <c r="O7359" s="153"/>
      <c r="P7359" s="153"/>
      <c r="Q7359" s="153"/>
      <c r="R7359" s="153"/>
      <c r="S7359" s="152"/>
      <c r="T7359" s="153"/>
      <c r="X7359" s="69" t="str">
        <f t="shared" si="232"/>
        <v/>
      </c>
      <c r="Y7359" s="69" t="str">
        <f t="shared" si="233"/>
        <v/>
      </c>
    </row>
    <row r="7360" spans="8:25" x14ac:dyDescent="0.25">
      <c r="H7360" s="155"/>
      <c r="I7360" s="151"/>
      <c r="J7360" s="152"/>
      <c r="K7360" s="153"/>
      <c r="L7360" s="153"/>
      <c r="M7360" s="153"/>
      <c r="N7360" s="153"/>
      <c r="O7360" s="153"/>
      <c r="P7360" s="153"/>
      <c r="Q7360" s="153"/>
      <c r="R7360" s="153"/>
      <c r="S7360" s="152"/>
      <c r="T7360" s="153"/>
      <c r="X7360" s="69" t="str">
        <f t="shared" si="232"/>
        <v/>
      </c>
      <c r="Y7360" s="69" t="str">
        <f t="shared" si="233"/>
        <v/>
      </c>
    </row>
    <row r="7361" spans="8:25" x14ac:dyDescent="0.25">
      <c r="H7361" s="155"/>
      <c r="I7361" s="151"/>
      <c r="J7361" s="152"/>
      <c r="K7361" s="153"/>
      <c r="L7361" s="153"/>
      <c r="M7361" s="153"/>
      <c r="N7361" s="153"/>
      <c r="O7361" s="153"/>
      <c r="P7361" s="153"/>
      <c r="Q7361" s="153"/>
      <c r="R7361" s="153"/>
      <c r="S7361" s="152"/>
      <c r="T7361" s="153"/>
      <c r="X7361" s="69" t="str">
        <f t="shared" si="232"/>
        <v/>
      </c>
      <c r="Y7361" s="69" t="str">
        <f t="shared" si="233"/>
        <v/>
      </c>
    </row>
    <row r="7362" spans="8:25" x14ac:dyDescent="0.25">
      <c r="H7362" s="155"/>
      <c r="I7362" s="151"/>
      <c r="J7362" s="152"/>
      <c r="K7362" s="153"/>
      <c r="L7362" s="153"/>
      <c r="M7362" s="153"/>
      <c r="N7362" s="153"/>
      <c r="O7362" s="153"/>
      <c r="P7362" s="153"/>
      <c r="Q7362" s="153"/>
      <c r="R7362" s="153"/>
      <c r="S7362" s="152"/>
      <c r="T7362" s="153"/>
      <c r="X7362" s="69" t="str">
        <f t="shared" ref="X7362:X7425" si="234">IF(W7362&lt;&gt;"",W7362-I7362,"")</f>
        <v/>
      </c>
      <c r="Y7362" s="69" t="str">
        <f t="shared" si="233"/>
        <v/>
      </c>
    </row>
    <row r="7363" spans="8:25" x14ac:dyDescent="0.25">
      <c r="H7363" s="155"/>
      <c r="I7363" s="151"/>
      <c r="J7363" s="152"/>
      <c r="K7363" s="153"/>
      <c r="L7363" s="153"/>
      <c r="M7363" s="153"/>
      <c r="N7363" s="153"/>
      <c r="O7363" s="153"/>
      <c r="P7363" s="153"/>
      <c r="Q7363" s="153"/>
      <c r="R7363" s="153"/>
      <c r="S7363" s="152"/>
      <c r="T7363" s="153"/>
      <c r="X7363" s="69" t="str">
        <f t="shared" si="234"/>
        <v/>
      </c>
      <c r="Y7363" s="69" t="str">
        <f t="shared" ref="Y7363:Y7426" si="235">IF(X7363&lt;&gt;"",IF(X7363&lt;365,"&lt; 1 year",IF(X7363&lt;730,"1-2",IF(X7363&lt;1095,"2-3",IF(X7363&lt;1460,"3-4",IF(X7363&lt;1825,"4-5","5+"))))),"")</f>
        <v/>
      </c>
    </row>
    <row r="7364" spans="8:25" x14ac:dyDescent="0.25">
      <c r="H7364" s="155"/>
      <c r="I7364" s="151"/>
      <c r="J7364" s="152"/>
      <c r="K7364" s="153"/>
      <c r="L7364" s="153"/>
      <c r="M7364" s="153"/>
      <c r="N7364" s="153"/>
      <c r="O7364" s="153"/>
      <c r="P7364" s="153"/>
      <c r="Q7364" s="153"/>
      <c r="R7364" s="153"/>
      <c r="S7364" s="152"/>
      <c r="T7364" s="153"/>
      <c r="X7364" s="69" t="str">
        <f t="shared" si="234"/>
        <v/>
      </c>
      <c r="Y7364" s="69" t="str">
        <f t="shared" si="235"/>
        <v/>
      </c>
    </row>
    <row r="7365" spans="8:25" x14ac:dyDescent="0.25">
      <c r="H7365" s="155"/>
      <c r="I7365" s="151"/>
      <c r="J7365" s="152"/>
      <c r="K7365" s="153"/>
      <c r="L7365" s="153"/>
      <c r="M7365" s="153"/>
      <c r="N7365" s="153"/>
      <c r="O7365" s="153"/>
      <c r="P7365" s="153"/>
      <c r="Q7365" s="153"/>
      <c r="R7365" s="153"/>
      <c r="S7365" s="152"/>
      <c r="T7365" s="153"/>
      <c r="X7365" s="69" t="str">
        <f t="shared" si="234"/>
        <v/>
      </c>
      <c r="Y7365" s="69" t="str">
        <f t="shared" si="235"/>
        <v/>
      </c>
    </row>
    <row r="7366" spans="8:25" x14ac:dyDescent="0.25">
      <c r="H7366" s="155"/>
      <c r="I7366" s="151"/>
      <c r="J7366" s="152"/>
      <c r="K7366" s="153"/>
      <c r="L7366" s="153"/>
      <c r="M7366" s="153"/>
      <c r="N7366" s="153"/>
      <c r="O7366" s="153"/>
      <c r="P7366" s="153"/>
      <c r="Q7366" s="153"/>
      <c r="R7366" s="153"/>
      <c r="S7366" s="152"/>
      <c r="T7366" s="153"/>
      <c r="X7366" s="69" t="str">
        <f t="shared" si="234"/>
        <v/>
      </c>
      <c r="Y7366" s="69" t="str">
        <f t="shared" si="235"/>
        <v/>
      </c>
    </row>
    <row r="7367" spans="8:25" x14ac:dyDescent="0.25">
      <c r="H7367" s="155"/>
      <c r="I7367" s="151"/>
      <c r="J7367" s="152"/>
      <c r="K7367" s="153"/>
      <c r="L7367" s="153"/>
      <c r="M7367" s="153"/>
      <c r="N7367" s="153"/>
      <c r="O7367" s="153"/>
      <c r="P7367" s="153"/>
      <c r="Q7367" s="153"/>
      <c r="R7367" s="153"/>
      <c r="S7367" s="152"/>
      <c r="T7367" s="153"/>
      <c r="X7367" s="69" t="str">
        <f t="shared" si="234"/>
        <v/>
      </c>
      <c r="Y7367" s="69" t="str">
        <f t="shared" si="235"/>
        <v/>
      </c>
    </row>
    <row r="7368" spans="8:25" x14ac:dyDescent="0.25">
      <c r="H7368" s="155"/>
      <c r="I7368" s="151"/>
      <c r="J7368" s="152"/>
      <c r="K7368" s="153"/>
      <c r="L7368" s="153"/>
      <c r="M7368" s="153"/>
      <c r="N7368" s="153"/>
      <c r="O7368" s="153"/>
      <c r="P7368" s="153"/>
      <c r="Q7368" s="153"/>
      <c r="R7368" s="153"/>
      <c r="S7368" s="152"/>
      <c r="T7368" s="153"/>
      <c r="X7368" s="69" t="str">
        <f t="shared" si="234"/>
        <v/>
      </c>
      <c r="Y7368" s="69" t="str">
        <f t="shared" si="235"/>
        <v/>
      </c>
    </row>
    <row r="7369" spans="8:25" x14ac:dyDescent="0.25">
      <c r="H7369" s="155"/>
      <c r="I7369" s="151"/>
      <c r="J7369" s="152"/>
      <c r="K7369" s="153"/>
      <c r="L7369" s="153"/>
      <c r="M7369" s="153"/>
      <c r="N7369" s="153"/>
      <c r="O7369" s="153"/>
      <c r="P7369" s="153"/>
      <c r="Q7369" s="153"/>
      <c r="R7369" s="153"/>
      <c r="S7369" s="152"/>
      <c r="T7369" s="153"/>
      <c r="X7369" s="69" t="str">
        <f t="shared" si="234"/>
        <v/>
      </c>
      <c r="Y7369" s="69" t="str">
        <f t="shared" si="235"/>
        <v/>
      </c>
    </row>
    <row r="7370" spans="8:25" x14ac:dyDescent="0.25">
      <c r="H7370" s="155"/>
      <c r="I7370" s="151"/>
      <c r="J7370" s="152"/>
      <c r="K7370" s="153"/>
      <c r="L7370" s="153"/>
      <c r="M7370" s="153"/>
      <c r="N7370" s="153"/>
      <c r="O7370" s="153"/>
      <c r="P7370" s="153"/>
      <c r="Q7370" s="153"/>
      <c r="R7370" s="153"/>
      <c r="S7370" s="152"/>
      <c r="T7370" s="153"/>
      <c r="X7370" s="69" t="str">
        <f t="shared" si="234"/>
        <v/>
      </c>
      <c r="Y7370" s="69" t="str">
        <f t="shared" si="235"/>
        <v/>
      </c>
    </row>
    <row r="7371" spans="8:25" x14ac:dyDescent="0.25">
      <c r="H7371" s="155"/>
      <c r="I7371" s="151"/>
      <c r="J7371" s="152"/>
      <c r="K7371" s="153"/>
      <c r="L7371" s="153"/>
      <c r="M7371" s="153"/>
      <c r="N7371" s="153"/>
      <c r="O7371" s="153"/>
      <c r="P7371" s="153"/>
      <c r="Q7371" s="153"/>
      <c r="R7371" s="153"/>
      <c r="S7371" s="152"/>
      <c r="T7371" s="153"/>
      <c r="X7371" s="69" t="str">
        <f t="shared" si="234"/>
        <v/>
      </c>
      <c r="Y7371" s="69" t="str">
        <f t="shared" si="235"/>
        <v/>
      </c>
    </row>
    <row r="7372" spans="8:25" x14ac:dyDescent="0.25">
      <c r="H7372" s="155"/>
      <c r="I7372" s="151"/>
      <c r="J7372" s="152"/>
      <c r="K7372" s="153"/>
      <c r="L7372" s="153"/>
      <c r="M7372" s="153"/>
      <c r="N7372" s="153"/>
      <c r="O7372" s="153"/>
      <c r="P7372" s="153"/>
      <c r="Q7372" s="153"/>
      <c r="R7372" s="153"/>
      <c r="S7372" s="152"/>
      <c r="T7372" s="153"/>
      <c r="X7372" s="69" t="str">
        <f t="shared" si="234"/>
        <v/>
      </c>
      <c r="Y7372" s="69" t="str">
        <f t="shared" si="235"/>
        <v/>
      </c>
    </row>
    <row r="7373" spans="8:25" x14ac:dyDescent="0.25">
      <c r="H7373" s="155"/>
      <c r="I7373" s="151"/>
      <c r="J7373" s="152"/>
      <c r="K7373" s="153"/>
      <c r="L7373" s="153"/>
      <c r="M7373" s="153"/>
      <c r="N7373" s="153"/>
      <c r="O7373" s="153"/>
      <c r="P7373" s="153"/>
      <c r="Q7373" s="153"/>
      <c r="R7373" s="153"/>
      <c r="S7373" s="152"/>
      <c r="T7373" s="153"/>
      <c r="X7373" s="69" t="str">
        <f t="shared" si="234"/>
        <v/>
      </c>
      <c r="Y7373" s="69" t="str">
        <f t="shared" si="235"/>
        <v/>
      </c>
    </row>
    <row r="7374" spans="8:25" x14ac:dyDescent="0.25">
      <c r="H7374" s="155"/>
      <c r="I7374" s="151"/>
      <c r="J7374" s="152"/>
      <c r="K7374" s="153"/>
      <c r="L7374" s="153"/>
      <c r="M7374" s="153"/>
      <c r="N7374" s="153"/>
      <c r="O7374" s="153"/>
      <c r="P7374" s="153"/>
      <c r="Q7374" s="153"/>
      <c r="R7374" s="153"/>
      <c r="S7374" s="152"/>
      <c r="T7374" s="153"/>
      <c r="X7374" s="69" t="str">
        <f t="shared" si="234"/>
        <v/>
      </c>
      <c r="Y7374" s="69" t="str">
        <f t="shared" si="235"/>
        <v/>
      </c>
    </row>
    <row r="7375" spans="8:25" x14ac:dyDescent="0.25">
      <c r="H7375" s="155"/>
      <c r="I7375" s="151"/>
      <c r="J7375" s="152"/>
      <c r="K7375" s="153"/>
      <c r="L7375" s="153"/>
      <c r="M7375" s="153"/>
      <c r="N7375" s="153"/>
      <c r="O7375" s="153"/>
      <c r="P7375" s="153"/>
      <c r="Q7375" s="153"/>
      <c r="R7375" s="153"/>
      <c r="S7375" s="152"/>
      <c r="T7375" s="153"/>
      <c r="X7375" s="69" t="str">
        <f t="shared" si="234"/>
        <v/>
      </c>
      <c r="Y7375" s="69" t="str">
        <f t="shared" si="235"/>
        <v/>
      </c>
    </row>
    <row r="7376" spans="8:25" x14ac:dyDescent="0.25">
      <c r="H7376" s="155"/>
      <c r="I7376" s="151"/>
      <c r="J7376" s="152"/>
      <c r="K7376" s="153"/>
      <c r="L7376" s="153"/>
      <c r="M7376" s="153"/>
      <c r="N7376" s="153"/>
      <c r="O7376" s="153"/>
      <c r="P7376" s="153"/>
      <c r="Q7376" s="153"/>
      <c r="R7376" s="153"/>
      <c r="S7376" s="152"/>
      <c r="T7376" s="153"/>
      <c r="X7376" s="69" t="str">
        <f t="shared" si="234"/>
        <v/>
      </c>
      <c r="Y7376" s="69" t="str">
        <f t="shared" si="235"/>
        <v/>
      </c>
    </row>
    <row r="7377" spans="8:25" x14ac:dyDescent="0.25">
      <c r="H7377" s="155"/>
      <c r="I7377" s="151"/>
      <c r="J7377" s="152"/>
      <c r="K7377" s="153"/>
      <c r="L7377" s="153"/>
      <c r="M7377" s="153"/>
      <c r="N7377" s="153"/>
      <c r="O7377" s="153"/>
      <c r="P7377" s="153"/>
      <c r="Q7377" s="153"/>
      <c r="R7377" s="153"/>
      <c r="S7377" s="152"/>
      <c r="T7377" s="153"/>
      <c r="X7377" s="69" t="str">
        <f t="shared" si="234"/>
        <v/>
      </c>
      <c r="Y7377" s="69" t="str">
        <f t="shared" si="235"/>
        <v/>
      </c>
    </row>
    <row r="7378" spans="8:25" x14ac:dyDescent="0.25">
      <c r="H7378" s="155"/>
      <c r="I7378" s="151"/>
      <c r="J7378" s="152"/>
      <c r="K7378" s="153"/>
      <c r="L7378" s="153"/>
      <c r="M7378" s="153"/>
      <c r="N7378" s="153"/>
      <c r="O7378" s="153"/>
      <c r="P7378" s="153"/>
      <c r="Q7378" s="153"/>
      <c r="R7378" s="153"/>
      <c r="S7378" s="152"/>
      <c r="T7378" s="153"/>
      <c r="X7378" s="69" t="str">
        <f t="shared" si="234"/>
        <v/>
      </c>
      <c r="Y7378" s="69" t="str">
        <f t="shared" si="235"/>
        <v/>
      </c>
    </row>
    <row r="7379" spans="8:25" x14ac:dyDescent="0.25">
      <c r="H7379" s="155"/>
      <c r="I7379" s="151"/>
      <c r="J7379" s="152"/>
      <c r="K7379" s="153"/>
      <c r="L7379" s="153"/>
      <c r="M7379" s="153"/>
      <c r="N7379" s="153"/>
      <c r="O7379" s="153"/>
      <c r="P7379" s="153"/>
      <c r="Q7379" s="153"/>
      <c r="R7379" s="153"/>
      <c r="S7379" s="152"/>
      <c r="T7379" s="153"/>
      <c r="X7379" s="69" t="str">
        <f t="shared" si="234"/>
        <v/>
      </c>
      <c r="Y7379" s="69" t="str">
        <f t="shared" si="235"/>
        <v/>
      </c>
    </row>
    <row r="7380" spans="8:25" x14ac:dyDescent="0.25">
      <c r="H7380" s="155"/>
      <c r="I7380" s="151"/>
      <c r="J7380" s="152"/>
      <c r="K7380" s="153"/>
      <c r="L7380" s="153"/>
      <c r="M7380" s="153"/>
      <c r="N7380" s="153"/>
      <c r="O7380" s="153"/>
      <c r="P7380" s="153"/>
      <c r="Q7380" s="153"/>
      <c r="R7380" s="153"/>
      <c r="S7380" s="152"/>
      <c r="T7380" s="153"/>
      <c r="X7380" s="69" t="str">
        <f t="shared" si="234"/>
        <v/>
      </c>
      <c r="Y7380" s="69" t="str">
        <f t="shared" si="235"/>
        <v/>
      </c>
    </row>
    <row r="7381" spans="8:25" x14ac:dyDescent="0.25">
      <c r="H7381" s="155"/>
      <c r="I7381" s="151"/>
      <c r="J7381" s="152"/>
      <c r="K7381" s="153"/>
      <c r="L7381" s="153"/>
      <c r="M7381" s="153"/>
      <c r="N7381" s="153"/>
      <c r="O7381" s="153"/>
      <c r="P7381" s="153"/>
      <c r="Q7381" s="153"/>
      <c r="R7381" s="153"/>
      <c r="S7381" s="152"/>
      <c r="T7381" s="153"/>
      <c r="X7381" s="69" t="str">
        <f t="shared" si="234"/>
        <v/>
      </c>
      <c r="Y7381" s="69" t="str">
        <f t="shared" si="235"/>
        <v/>
      </c>
    </row>
    <row r="7382" spans="8:25" x14ac:dyDescent="0.25">
      <c r="H7382" s="155"/>
      <c r="I7382" s="151"/>
      <c r="J7382" s="152"/>
      <c r="K7382" s="153"/>
      <c r="L7382" s="153"/>
      <c r="M7382" s="153"/>
      <c r="N7382" s="153"/>
      <c r="O7382" s="153"/>
      <c r="P7382" s="153"/>
      <c r="Q7382" s="153"/>
      <c r="R7382" s="153"/>
      <c r="S7382" s="152"/>
      <c r="T7382" s="153"/>
      <c r="X7382" s="69" t="str">
        <f t="shared" si="234"/>
        <v/>
      </c>
      <c r="Y7382" s="69" t="str">
        <f t="shared" si="235"/>
        <v/>
      </c>
    </row>
    <row r="7383" spans="8:25" x14ac:dyDescent="0.25">
      <c r="H7383" s="155"/>
      <c r="I7383" s="151"/>
      <c r="J7383" s="152"/>
      <c r="K7383" s="153"/>
      <c r="L7383" s="153"/>
      <c r="M7383" s="153"/>
      <c r="N7383" s="153"/>
      <c r="O7383" s="153"/>
      <c r="P7383" s="153"/>
      <c r="Q7383" s="153"/>
      <c r="R7383" s="153"/>
      <c r="S7383" s="152"/>
      <c r="T7383" s="153"/>
      <c r="X7383" s="69" t="str">
        <f t="shared" si="234"/>
        <v/>
      </c>
      <c r="Y7383" s="69" t="str">
        <f t="shared" si="235"/>
        <v/>
      </c>
    </row>
    <row r="7384" spans="8:25" x14ac:dyDescent="0.25">
      <c r="H7384" s="155"/>
      <c r="I7384" s="151"/>
      <c r="J7384" s="152"/>
      <c r="K7384" s="153"/>
      <c r="L7384" s="153"/>
      <c r="M7384" s="153"/>
      <c r="N7384" s="153"/>
      <c r="O7384" s="153"/>
      <c r="P7384" s="153"/>
      <c r="Q7384" s="153"/>
      <c r="R7384" s="153"/>
      <c r="S7384" s="152"/>
      <c r="T7384" s="153"/>
      <c r="X7384" s="69" t="str">
        <f t="shared" si="234"/>
        <v/>
      </c>
      <c r="Y7384" s="69" t="str">
        <f t="shared" si="235"/>
        <v/>
      </c>
    </row>
    <row r="7385" spans="8:25" x14ac:dyDescent="0.25">
      <c r="H7385" s="155"/>
      <c r="I7385" s="151"/>
      <c r="J7385" s="152"/>
      <c r="K7385" s="153"/>
      <c r="L7385" s="153"/>
      <c r="M7385" s="153"/>
      <c r="N7385" s="153"/>
      <c r="O7385" s="153"/>
      <c r="P7385" s="153"/>
      <c r="Q7385" s="153"/>
      <c r="R7385" s="153"/>
      <c r="S7385" s="152"/>
      <c r="T7385" s="153"/>
      <c r="X7385" s="69" t="str">
        <f t="shared" si="234"/>
        <v/>
      </c>
      <c r="Y7385" s="69" t="str">
        <f t="shared" si="235"/>
        <v/>
      </c>
    </row>
    <row r="7386" spans="8:25" x14ac:dyDescent="0.25">
      <c r="H7386" s="155"/>
      <c r="I7386" s="151"/>
      <c r="J7386" s="152"/>
      <c r="K7386" s="153"/>
      <c r="L7386" s="153"/>
      <c r="M7386" s="153"/>
      <c r="N7386" s="153"/>
      <c r="O7386" s="153"/>
      <c r="P7386" s="153"/>
      <c r="Q7386" s="153"/>
      <c r="R7386" s="153"/>
      <c r="S7386" s="152"/>
      <c r="T7386" s="153"/>
      <c r="X7386" s="69" t="str">
        <f t="shared" si="234"/>
        <v/>
      </c>
      <c r="Y7386" s="69" t="str">
        <f t="shared" si="235"/>
        <v/>
      </c>
    </row>
    <row r="7387" spans="8:25" x14ac:dyDescent="0.25">
      <c r="H7387" s="155"/>
      <c r="I7387" s="151"/>
      <c r="J7387" s="152"/>
      <c r="K7387" s="153"/>
      <c r="L7387" s="153"/>
      <c r="M7387" s="153"/>
      <c r="N7387" s="153"/>
      <c r="O7387" s="153"/>
      <c r="P7387" s="153"/>
      <c r="Q7387" s="153"/>
      <c r="R7387" s="153"/>
      <c r="S7387" s="152"/>
      <c r="T7387" s="153"/>
      <c r="X7387" s="69" t="str">
        <f t="shared" si="234"/>
        <v/>
      </c>
      <c r="Y7387" s="69" t="str">
        <f t="shared" si="235"/>
        <v/>
      </c>
    </row>
    <row r="7388" spans="8:25" x14ac:dyDescent="0.25">
      <c r="H7388" s="155"/>
      <c r="I7388" s="151"/>
      <c r="J7388" s="152"/>
      <c r="K7388" s="153"/>
      <c r="L7388" s="153"/>
      <c r="M7388" s="153"/>
      <c r="N7388" s="153"/>
      <c r="O7388" s="153"/>
      <c r="P7388" s="153"/>
      <c r="Q7388" s="153"/>
      <c r="R7388" s="153"/>
      <c r="S7388" s="152"/>
      <c r="T7388" s="153"/>
      <c r="X7388" s="69" t="str">
        <f t="shared" si="234"/>
        <v/>
      </c>
      <c r="Y7388" s="69" t="str">
        <f t="shared" si="235"/>
        <v/>
      </c>
    </row>
    <row r="7389" spans="8:25" x14ac:dyDescent="0.25">
      <c r="H7389" s="155"/>
      <c r="I7389" s="151"/>
      <c r="J7389" s="152"/>
      <c r="K7389" s="153"/>
      <c r="L7389" s="153"/>
      <c r="M7389" s="153"/>
      <c r="N7389" s="153"/>
      <c r="O7389" s="153"/>
      <c r="P7389" s="153"/>
      <c r="Q7389" s="153"/>
      <c r="R7389" s="153"/>
      <c r="S7389" s="152"/>
      <c r="T7389" s="153"/>
      <c r="X7389" s="69" t="str">
        <f t="shared" si="234"/>
        <v/>
      </c>
      <c r="Y7389" s="69" t="str">
        <f t="shared" si="235"/>
        <v/>
      </c>
    </row>
    <row r="7390" spans="8:25" x14ac:dyDescent="0.25">
      <c r="H7390" s="155"/>
      <c r="I7390" s="151"/>
      <c r="J7390" s="152"/>
      <c r="K7390" s="153"/>
      <c r="L7390" s="153"/>
      <c r="M7390" s="153"/>
      <c r="N7390" s="153"/>
      <c r="O7390" s="153"/>
      <c r="P7390" s="153"/>
      <c r="Q7390" s="153"/>
      <c r="R7390" s="153"/>
      <c r="S7390" s="152"/>
      <c r="T7390" s="153"/>
      <c r="X7390" s="69" t="str">
        <f t="shared" si="234"/>
        <v/>
      </c>
      <c r="Y7390" s="69" t="str">
        <f t="shared" si="235"/>
        <v/>
      </c>
    </row>
    <row r="7391" spans="8:25" x14ac:dyDescent="0.25">
      <c r="H7391" s="155"/>
      <c r="I7391" s="151"/>
      <c r="J7391" s="152"/>
      <c r="K7391" s="153"/>
      <c r="L7391" s="153"/>
      <c r="M7391" s="153"/>
      <c r="N7391" s="153"/>
      <c r="O7391" s="153"/>
      <c r="P7391" s="153"/>
      <c r="Q7391" s="153"/>
      <c r="R7391" s="153"/>
      <c r="S7391" s="152"/>
      <c r="T7391" s="153"/>
      <c r="X7391" s="69" t="str">
        <f t="shared" si="234"/>
        <v/>
      </c>
      <c r="Y7391" s="69" t="str">
        <f t="shared" si="235"/>
        <v/>
      </c>
    </row>
    <row r="7392" spans="8:25" x14ac:dyDescent="0.25">
      <c r="H7392" s="155"/>
      <c r="I7392" s="151"/>
      <c r="J7392" s="152"/>
      <c r="K7392" s="153"/>
      <c r="L7392" s="153"/>
      <c r="M7392" s="153"/>
      <c r="N7392" s="153"/>
      <c r="O7392" s="153"/>
      <c r="P7392" s="153"/>
      <c r="Q7392" s="153"/>
      <c r="R7392" s="153"/>
      <c r="S7392" s="152"/>
      <c r="T7392" s="153"/>
      <c r="X7392" s="69" t="str">
        <f t="shared" si="234"/>
        <v/>
      </c>
      <c r="Y7392" s="69" t="str">
        <f t="shared" si="235"/>
        <v/>
      </c>
    </row>
    <row r="7393" spans="8:25" x14ac:dyDescent="0.25">
      <c r="H7393" s="155"/>
      <c r="I7393" s="151"/>
      <c r="J7393" s="152"/>
      <c r="K7393" s="153"/>
      <c r="L7393" s="153"/>
      <c r="M7393" s="153"/>
      <c r="N7393" s="153"/>
      <c r="O7393" s="153"/>
      <c r="P7393" s="153"/>
      <c r="Q7393" s="153"/>
      <c r="R7393" s="153"/>
      <c r="S7393" s="152"/>
      <c r="T7393" s="153"/>
      <c r="X7393" s="69" t="str">
        <f t="shared" si="234"/>
        <v/>
      </c>
      <c r="Y7393" s="69" t="str">
        <f t="shared" si="235"/>
        <v/>
      </c>
    </row>
    <row r="7394" spans="8:25" x14ac:dyDescent="0.25">
      <c r="H7394" s="155"/>
      <c r="I7394" s="151"/>
      <c r="J7394" s="152"/>
      <c r="K7394" s="153"/>
      <c r="L7394" s="153"/>
      <c r="M7394" s="153"/>
      <c r="N7394" s="153"/>
      <c r="O7394" s="153"/>
      <c r="P7394" s="153"/>
      <c r="Q7394" s="153"/>
      <c r="R7394" s="153"/>
      <c r="S7394" s="152"/>
      <c r="T7394" s="153"/>
      <c r="X7394" s="69" t="str">
        <f t="shared" si="234"/>
        <v/>
      </c>
      <c r="Y7394" s="69" t="str">
        <f t="shared" si="235"/>
        <v/>
      </c>
    </row>
    <row r="7395" spans="8:25" x14ac:dyDescent="0.25">
      <c r="H7395" s="155"/>
      <c r="I7395" s="151"/>
      <c r="J7395" s="152"/>
      <c r="K7395" s="153"/>
      <c r="L7395" s="153"/>
      <c r="M7395" s="153"/>
      <c r="N7395" s="153"/>
      <c r="O7395" s="153"/>
      <c r="P7395" s="153"/>
      <c r="Q7395" s="153"/>
      <c r="R7395" s="153"/>
      <c r="S7395" s="152"/>
      <c r="T7395" s="153"/>
      <c r="X7395" s="69" t="str">
        <f t="shared" si="234"/>
        <v/>
      </c>
      <c r="Y7395" s="69" t="str">
        <f t="shared" si="235"/>
        <v/>
      </c>
    </row>
    <row r="7396" spans="8:25" x14ac:dyDescent="0.25">
      <c r="H7396" s="155"/>
      <c r="I7396" s="151"/>
      <c r="J7396" s="152"/>
      <c r="K7396" s="153"/>
      <c r="L7396" s="153"/>
      <c r="M7396" s="153"/>
      <c r="N7396" s="153"/>
      <c r="O7396" s="153"/>
      <c r="P7396" s="153"/>
      <c r="Q7396" s="153"/>
      <c r="R7396" s="153"/>
      <c r="S7396" s="152"/>
      <c r="T7396" s="153"/>
      <c r="X7396" s="69" t="str">
        <f t="shared" si="234"/>
        <v/>
      </c>
      <c r="Y7396" s="69" t="str">
        <f t="shared" si="235"/>
        <v/>
      </c>
    </row>
    <row r="7397" spans="8:25" x14ac:dyDescent="0.25">
      <c r="H7397" s="155"/>
      <c r="I7397" s="151"/>
      <c r="J7397" s="152"/>
      <c r="K7397" s="153"/>
      <c r="L7397" s="153"/>
      <c r="M7397" s="153"/>
      <c r="N7397" s="153"/>
      <c r="O7397" s="153"/>
      <c r="P7397" s="153"/>
      <c r="Q7397" s="153"/>
      <c r="R7397" s="153"/>
      <c r="S7397" s="152"/>
      <c r="T7397" s="153"/>
      <c r="X7397" s="69" t="str">
        <f t="shared" si="234"/>
        <v/>
      </c>
      <c r="Y7397" s="69" t="str">
        <f t="shared" si="235"/>
        <v/>
      </c>
    </row>
    <row r="7398" spans="8:25" x14ac:dyDescent="0.25">
      <c r="H7398" s="155"/>
      <c r="I7398" s="151"/>
      <c r="J7398" s="152"/>
      <c r="K7398" s="153"/>
      <c r="L7398" s="153"/>
      <c r="M7398" s="153"/>
      <c r="N7398" s="153"/>
      <c r="O7398" s="153"/>
      <c r="P7398" s="153"/>
      <c r="Q7398" s="153"/>
      <c r="R7398" s="153"/>
      <c r="S7398" s="152"/>
      <c r="T7398" s="153"/>
      <c r="X7398" s="69" t="str">
        <f t="shared" si="234"/>
        <v/>
      </c>
      <c r="Y7398" s="69" t="str">
        <f t="shared" si="235"/>
        <v/>
      </c>
    </row>
    <row r="7399" spans="8:25" x14ac:dyDescent="0.25">
      <c r="H7399" s="155"/>
      <c r="I7399" s="151"/>
      <c r="J7399" s="152"/>
      <c r="K7399" s="153"/>
      <c r="L7399" s="153"/>
      <c r="M7399" s="153"/>
      <c r="N7399" s="153"/>
      <c r="O7399" s="153"/>
      <c r="P7399" s="153"/>
      <c r="Q7399" s="153"/>
      <c r="R7399" s="153"/>
      <c r="S7399" s="152"/>
      <c r="T7399" s="153"/>
      <c r="X7399" s="69" t="str">
        <f t="shared" si="234"/>
        <v/>
      </c>
      <c r="Y7399" s="69" t="str">
        <f t="shared" si="235"/>
        <v/>
      </c>
    </row>
    <row r="7400" spans="8:25" x14ac:dyDescent="0.25">
      <c r="H7400" s="155"/>
      <c r="I7400" s="151"/>
      <c r="J7400" s="152"/>
      <c r="K7400" s="153"/>
      <c r="L7400" s="153"/>
      <c r="M7400" s="153"/>
      <c r="N7400" s="153"/>
      <c r="O7400" s="153"/>
      <c r="P7400" s="153"/>
      <c r="Q7400" s="153"/>
      <c r="R7400" s="153"/>
      <c r="S7400" s="152"/>
      <c r="T7400" s="153"/>
      <c r="X7400" s="69" t="str">
        <f t="shared" si="234"/>
        <v/>
      </c>
      <c r="Y7400" s="69" t="str">
        <f t="shared" si="235"/>
        <v/>
      </c>
    </row>
    <row r="7401" spans="8:25" x14ac:dyDescent="0.25">
      <c r="H7401" s="155"/>
      <c r="I7401" s="151"/>
      <c r="J7401" s="152"/>
      <c r="K7401" s="153"/>
      <c r="L7401" s="153"/>
      <c r="M7401" s="153"/>
      <c r="N7401" s="153"/>
      <c r="O7401" s="153"/>
      <c r="P7401" s="153"/>
      <c r="Q7401" s="153"/>
      <c r="R7401" s="153"/>
      <c r="S7401" s="152"/>
      <c r="T7401" s="153"/>
      <c r="X7401" s="69" t="str">
        <f t="shared" si="234"/>
        <v/>
      </c>
      <c r="Y7401" s="69" t="str">
        <f t="shared" si="235"/>
        <v/>
      </c>
    </row>
    <row r="7402" spans="8:25" x14ac:dyDescent="0.25">
      <c r="H7402" s="155"/>
      <c r="I7402" s="151"/>
      <c r="J7402" s="152"/>
      <c r="K7402" s="153"/>
      <c r="L7402" s="153"/>
      <c r="M7402" s="153"/>
      <c r="N7402" s="153"/>
      <c r="O7402" s="153"/>
      <c r="P7402" s="153"/>
      <c r="Q7402" s="153"/>
      <c r="R7402" s="153"/>
      <c r="S7402" s="152"/>
      <c r="T7402" s="153"/>
      <c r="X7402" s="69" t="str">
        <f t="shared" si="234"/>
        <v/>
      </c>
      <c r="Y7402" s="69" t="str">
        <f t="shared" si="235"/>
        <v/>
      </c>
    </row>
    <row r="7403" spans="8:25" x14ac:dyDescent="0.25">
      <c r="H7403" s="155"/>
      <c r="I7403" s="151"/>
      <c r="J7403" s="152"/>
      <c r="K7403" s="153"/>
      <c r="L7403" s="153"/>
      <c r="M7403" s="153"/>
      <c r="N7403" s="153"/>
      <c r="O7403" s="153"/>
      <c r="P7403" s="153"/>
      <c r="Q7403" s="153"/>
      <c r="R7403" s="153"/>
      <c r="S7403" s="152"/>
      <c r="T7403" s="153"/>
      <c r="X7403" s="69" t="str">
        <f t="shared" si="234"/>
        <v/>
      </c>
      <c r="Y7403" s="69" t="str">
        <f t="shared" si="235"/>
        <v/>
      </c>
    </row>
    <row r="7404" spans="8:25" x14ac:dyDescent="0.25">
      <c r="H7404" s="155"/>
      <c r="I7404" s="151"/>
      <c r="J7404" s="152"/>
      <c r="K7404" s="153"/>
      <c r="L7404" s="153"/>
      <c r="M7404" s="153"/>
      <c r="N7404" s="153"/>
      <c r="O7404" s="153"/>
      <c r="P7404" s="153"/>
      <c r="Q7404" s="153"/>
      <c r="R7404" s="153"/>
      <c r="S7404" s="152"/>
      <c r="T7404" s="153"/>
      <c r="X7404" s="69" t="str">
        <f t="shared" si="234"/>
        <v/>
      </c>
      <c r="Y7404" s="69" t="str">
        <f t="shared" si="235"/>
        <v/>
      </c>
    </row>
    <row r="7405" spans="8:25" x14ac:dyDescent="0.25">
      <c r="H7405" s="155"/>
      <c r="I7405" s="151"/>
      <c r="J7405" s="152"/>
      <c r="K7405" s="153"/>
      <c r="L7405" s="153"/>
      <c r="M7405" s="153"/>
      <c r="N7405" s="153"/>
      <c r="O7405" s="153"/>
      <c r="P7405" s="153"/>
      <c r="Q7405" s="153"/>
      <c r="R7405" s="153"/>
      <c r="S7405" s="152"/>
      <c r="T7405" s="153"/>
      <c r="X7405" s="69" t="str">
        <f t="shared" si="234"/>
        <v/>
      </c>
      <c r="Y7405" s="69" t="str">
        <f t="shared" si="235"/>
        <v/>
      </c>
    </row>
    <row r="7406" spans="8:25" x14ac:dyDescent="0.25">
      <c r="H7406" s="155"/>
      <c r="I7406" s="151"/>
      <c r="J7406" s="152"/>
      <c r="K7406" s="153"/>
      <c r="L7406" s="153"/>
      <c r="M7406" s="153"/>
      <c r="N7406" s="153"/>
      <c r="O7406" s="153"/>
      <c r="P7406" s="153"/>
      <c r="Q7406" s="153"/>
      <c r="R7406" s="153"/>
      <c r="S7406" s="152"/>
      <c r="T7406" s="153"/>
      <c r="X7406" s="69" t="str">
        <f t="shared" si="234"/>
        <v/>
      </c>
      <c r="Y7406" s="69" t="str">
        <f t="shared" si="235"/>
        <v/>
      </c>
    </row>
    <row r="7407" spans="8:25" x14ac:dyDescent="0.25">
      <c r="H7407" s="155"/>
      <c r="I7407" s="151"/>
      <c r="J7407" s="152"/>
      <c r="K7407" s="153"/>
      <c r="L7407" s="153"/>
      <c r="M7407" s="153"/>
      <c r="N7407" s="153"/>
      <c r="O7407" s="153"/>
      <c r="P7407" s="153"/>
      <c r="Q7407" s="153"/>
      <c r="R7407" s="153"/>
      <c r="S7407" s="152"/>
      <c r="T7407" s="153"/>
      <c r="X7407" s="69" t="str">
        <f t="shared" si="234"/>
        <v/>
      </c>
      <c r="Y7407" s="69" t="str">
        <f t="shared" si="235"/>
        <v/>
      </c>
    </row>
    <row r="7408" spans="8:25" x14ac:dyDescent="0.25">
      <c r="H7408" s="155"/>
      <c r="I7408" s="151"/>
      <c r="J7408" s="152"/>
      <c r="K7408" s="153"/>
      <c r="L7408" s="153"/>
      <c r="M7408" s="153"/>
      <c r="N7408" s="153"/>
      <c r="O7408" s="153"/>
      <c r="P7408" s="153"/>
      <c r="Q7408" s="153"/>
      <c r="R7408" s="153"/>
      <c r="S7408" s="152"/>
      <c r="T7408" s="153"/>
      <c r="X7408" s="69" t="str">
        <f t="shared" si="234"/>
        <v/>
      </c>
      <c r="Y7408" s="69" t="str">
        <f t="shared" si="235"/>
        <v/>
      </c>
    </row>
    <row r="7409" spans="8:25" x14ac:dyDescent="0.25">
      <c r="H7409" s="155"/>
      <c r="I7409" s="151"/>
      <c r="J7409" s="152"/>
      <c r="K7409" s="153"/>
      <c r="L7409" s="153"/>
      <c r="M7409" s="153"/>
      <c r="N7409" s="153"/>
      <c r="O7409" s="153"/>
      <c r="P7409" s="153"/>
      <c r="Q7409" s="153"/>
      <c r="R7409" s="153"/>
      <c r="S7409" s="152"/>
      <c r="T7409" s="153"/>
      <c r="X7409" s="69" t="str">
        <f t="shared" si="234"/>
        <v/>
      </c>
      <c r="Y7409" s="69" t="str">
        <f t="shared" si="235"/>
        <v/>
      </c>
    </row>
    <row r="7410" spans="8:25" x14ac:dyDescent="0.25">
      <c r="H7410" s="155"/>
      <c r="I7410" s="151"/>
      <c r="J7410" s="152"/>
      <c r="K7410" s="153"/>
      <c r="L7410" s="153"/>
      <c r="M7410" s="153"/>
      <c r="N7410" s="153"/>
      <c r="O7410" s="153"/>
      <c r="P7410" s="153"/>
      <c r="Q7410" s="153"/>
      <c r="R7410" s="153"/>
      <c r="S7410" s="152"/>
      <c r="T7410" s="153"/>
      <c r="X7410" s="69" t="str">
        <f t="shared" si="234"/>
        <v/>
      </c>
      <c r="Y7410" s="69" t="str">
        <f t="shared" si="235"/>
        <v/>
      </c>
    </row>
    <row r="7411" spans="8:25" x14ac:dyDescent="0.25">
      <c r="H7411" s="155"/>
      <c r="I7411" s="151"/>
      <c r="J7411" s="152"/>
      <c r="K7411" s="153"/>
      <c r="L7411" s="153"/>
      <c r="M7411" s="153"/>
      <c r="N7411" s="153"/>
      <c r="O7411" s="153"/>
      <c r="P7411" s="153"/>
      <c r="Q7411" s="153"/>
      <c r="R7411" s="153"/>
      <c r="S7411" s="152"/>
      <c r="T7411" s="153"/>
      <c r="X7411" s="69" t="str">
        <f t="shared" si="234"/>
        <v/>
      </c>
      <c r="Y7411" s="69" t="str">
        <f t="shared" si="235"/>
        <v/>
      </c>
    </row>
    <row r="7412" spans="8:25" x14ac:dyDescent="0.25">
      <c r="H7412" s="155"/>
      <c r="I7412" s="151"/>
      <c r="J7412" s="152"/>
      <c r="K7412" s="153"/>
      <c r="L7412" s="153"/>
      <c r="M7412" s="153"/>
      <c r="N7412" s="153"/>
      <c r="O7412" s="153"/>
      <c r="P7412" s="153"/>
      <c r="Q7412" s="153"/>
      <c r="R7412" s="153"/>
      <c r="S7412" s="152"/>
      <c r="T7412" s="153"/>
      <c r="X7412" s="69" t="str">
        <f t="shared" si="234"/>
        <v/>
      </c>
      <c r="Y7412" s="69" t="str">
        <f t="shared" si="235"/>
        <v/>
      </c>
    </row>
    <row r="7413" spans="8:25" x14ac:dyDescent="0.25">
      <c r="H7413" s="155"/>
      <c r="I7413" s="151"/>
      <c r="J7413" s="152"/>
      <c r="K7413" s="153"/>
      <c r="L7413" s="153"/>
      <c r="M7413" s="153"/>
      <c r="N7413" s="153"/>
      <c r="O7413" s="153"/>
      <c r="P7413" s="153"/>
      <c r="Q7413" s="153"/>
      <c r="R7413" s="153"/>
      <c r="S7413" s="152"/>
      <c r="T7413" s="153"/>
      <c r="X7413" s="69" t="str">
        <f t="shared" si="234"/>
        <v/>
      </c>
      <c r="Y7413" s="69" t="str">
        <f t="shared" si="235"/>
        <v/>
      </c>
    </row>
    <row r="7414" spans="8:25" x14ac:dyDescent="0.25">
      <c r="H7414" s="155"/>
      <c r="I7414" s="151"/>
      <c r="J7414" s="152"/>
      <c r="K7414" s="153"/>
      <c r="L7414" s="153"/>
      <c r="M7414" s="153"/>
      <c r="N7414" s="153"/>
      <c r="O7414" s="153"/>
      <c r="P7414" s="153"/>
      <c r="Q7414" s="153"/>
      <c r="R7414" s="153"/>
      <c r="S7414" s="152"/>
      <c r="T7414" s="153"/>
      <c r="X7414" s="69" t="str">
        <f t="shared" si="234"/>
        <v/>
      </c>
      <c r="Y7414" s="69" t="str">
        <f t="shared" si="235"/>
        <v/>
      </c>
    </row>
    <row r="7415" spans="8:25" x14ac:dyDescent="0.25">
      <c r="H7415" s="155"/>
      <c r="I7415" s="151"/>
      <c r="J7415" s="152"/>
      <c r="K7415" s="153"/>
      <c r="L7415" s="153"/>
      <c r="M7415" s="153"/>
      <c r="N7415" s="153"/>
      <c r="O7415" s="153"/>
      <c r="P7415" s="153"/>
      <c r="Q7415" s="153"/>
      <c r="R7415" s="153"/>
      <c r="S7415" s="152"/>
      <c r="T7415" s="153"/>
      <c r="X7415" s="69" t="str">
        <f t="shared" si="234"/>
        <v/>
      </c>
      <c r="Y7415" s="69" t="str">
        <f t="shared" si="235"/>
        <v/>
      </c>
    </row>
    <row r="7416" spans="8:25" x14ac:dyDescent="0.25">
      <c r="H7416" s="155"/>
      <c r="I7416" s="151"/>
      <c r="J7416" s="152"/>
      <c r="K7416" s="153"/>
      <c r="L7416" s="153"/>
      <c r="M7416" s="153"/>
      <c r="N7416" s="153"/>
      <c r="O7416" s="153"/>
      <c r="P7416" s="153"/>
      <c r="Q7416" s="153"/>
      <c r="R7416" s="153"/>
      <c r="S7416" s="152"/>
      <c r="T7416" s="153"/>
      <c r="X7416" s="69" t="str">
        <f t="shared" si="234"/>
        <v/>
      </c>
      <c r="Y7416" s="69" t="str">
        <f t="shared" si="235"/>
        <v/>
      </c>
    </row>
    <row r="7417" spans="8:25" x14ac:dyDescent="0.25">
      <c r="H7417" s="155"/>
      <c r="I7417" s="151"/>
      <c r="J7417" s="152"/>
      <c r="K7417" s="153"/>
      <c r="L7417" s="153"/>
      <c r="M7417" s="153"/>
      <c r="N7417" s="153"/>
      <c r="O7417" s="153"/>
      <c r="P7417" s="153"/>
      <c r="Q7417" s="153"/>
      <c r="R7417" s="153"/>
      <c r="S7417" s="152"/>
      <c r="T7417" s="153"/>
      <c r="X7417" s="69" t="str">
        <f t="shared" si="234"/>
        <v/>
      </c>
      <c r="Y7417" s="69" t="str">
        <f t="shared" si="235"/>
        <v/>
      </c>
    </row>
    <row r="7418" spans="8:25" x14ac:dyDescent="0.25">
      <c r="H7418" s="155"/>
      <c r="I7418" s="151"/>
      <c r="J7418" s="152"/>
      <c r="K7418" s="153"/>
      <c r="L7418" s="153"/>
      <c r="M7418" s="153"/>
      <c r="N7418" s="153"/>
      <c r="O7418" s="153"/>
      <c r="P7418" s="153"/>
      <c r="Q7418" s="153"/>
      <c r="R7418" s="153"/>
      <c r="S7418" s="152"/>
      <c r="T7418" s="153"/>
      <c r="X7418" s="69" t="str">
        <f t="shared" si="234"/>
        <v/>
      </c>
      <c r="Y7418" s="69" t="str">
        <f t="shared" si="235"/>
        <v/>
      </c>
    </row>
    <row r="7419" spans="8:25" x14ac:dyDescent="0.25">
      <c r="H7419" s="155"/>
      <c r="I7419" s="151"/>
      <c r="J7419" s="152"/>
      <c r="K7419" s="153"/>
      <c r="L7419" s="153"/>
      <c r="M7419" s="153"/>
      <c r="N7419" s="153"/>
      <c r="O7419" s="153"/>
      <c r="P7419" s="153"/>
      <c r="Q7419" s="153"/>
      <c r="R7419" s="153"/>
      <c r="S7419" s="152"/>
      <c r="T7419" s="153"/>
      <c r="X7419" s="69" t="str">
        <f t="shared" si="234"/>
        <v/>
      </c>
      <c r="Y7419" s="69" t="str">
        <f t="shared" si="235"/>
        <v/>
      </c>
    </row>
    <row r="7420" spans="8:25" x14ac:dyDescent="0.25">
      <c r="H7420" s="155"/>
      <c r="I7420" s="151"/>
      <c r="J7420" s="152"/>
      <c r="K7420" s="153"/>
      <c r="L7420" s="153"/>
      <c r="M7420" s="153"/>
      <c r="N7420" s="153"/>
      <c r="O7420" s="153"/>
      <c r="P7420" s="153"/>
      <c r="Q7420" s="153"/>
      <c r="R7420" s="153"/>
      <c r="S7420" s="152"/>
      <c r="T7420" s="153"/>
      <c r="X7420" s="69" t="str">
        <f t="shared" si="234"/>
        <v/>
      </c>
      <c r="Y7420" s="69" t="str">
        <f t="shared" si="235"/>
        <v/>
      </c>
    </row>
    <row r="7421" spans="8:25" x14ac:dyDescent="0.25">
      <c r="H7421" s="155"/>
      <c r="I7421" s="151"/>
      <c r="J7421" s="152"/>
      <c r="K7421" s="153"/>
      <c r="L7421" s="153"/>
      <c r="M7421" s="153"/>
      <c r="N7421" s="153"/>
      <c r="O7421" s="153"/>
      <c r="P7421" s="153"/>
      <c r="Q7421" s="153"/>
      <c r="R7421" s="153"/>
      <c r="S7421" s="152"/>
      <c r="T7421" s="153"/>
      <c r="X7421" s="69" t="str">
        <f t="shared" si="234"/>
        <v/>
      </c>
      <c r="Y7421" s="69" t="str">
        <f t="shared" si="235"/>
        <v/>
      </c>
    </row>
    <row r="7422" spans="8:25" x14ac:dyDescent="0.25">
      <c r="H7422" s="155"/>
      <c r="I7422" s="151"/>
      <c r="J7422" s="152"/>
      <c r="K7422" s="153"/>
      <c r="L7422" s="153"/>
      <c r="M7422" s="153"/>
      <c r="N7422" s="153"/>
      <c r="O7422" s="153"/>
      <c r="P7422" s="153"/>
      <c r="Q7422" s="153"/>
      <c r="R7422" s="153"/>
      <c r="S7422" s="152"/>
      <c r="T7422" s="153"/>
      <c r="X7422" s="69" t="str">
        <f t="shared" si="234"/>
        <v/>
      </c>
      <c r="Y7422" s="69" t="str">
        <f t="shared" si="235"/>
        <v/>
      </c>
    </row>
    <row r="7423" spans="8:25" x14ac:dyDescent="0.25">
      <c r="H7423" s="155"/>
      <c r="I7423" s="151"/>
      <c r="J7423" s="152"/>
      <c r="K7423" s="153"/>
      <c r="L7423" s="153"/>
      <c r="M7423" s="153"/>
      <c r="N7423" s="153"/>
      <c r="O7423" s="153"/>
      <c r="P7423" s="153"/>
      <c r="Q7423" s="153"/>
      <c r="R7423" s="153"/>
      <c r="S7423" s="152"/>
      <c r="T7423" s="153"/>
      <c r="X7423" s="69" t="str">
        <f t="shared" si="234"/>
        <v/>
      </c>
      <c r="Y7423" s="69" t="str">
        <f t="shared" si="235"/>
        <v/>
      </c>
    </row>
    <row r="7424" spans="8:25" x14ac:dyDescent="0.25">
      <c r="H7424" s="155"/>
      <c r="I7424" s="151"/>
      <c r="J7424" s="152"/>
      <c r="K7424" s="153"/>
      <c r="L7424" s="153"/>
      <c r="M7424" s="153"/>
      <c r="N7424" s="153"/>
      <c r="O7424" s="153"/>
      <c r="P7424" s="153"/>
      <c r="Q7424" s="153"/>
      <c r="R7424" s="153"/>
      <c r="S7424" s="152"/>
      <c r="T7424" s="153"/>
      <c r="X7424" s="69" t="str">
        <f t="shared" si="234"/>
        <v/>
      </c>
      <c r="Y7424" s="69" t="str">
        <f t="shared" si="235"/>
        <v/>
      </c>
    </row>
    <row r="7425" spans="8:25" x14ac:dyDescent="0.25">
      <c r="H7425" s="155"/>
      <c r="I7425" s="151"/>
      <c r="J7425" s="152"/>
      <c r="K7425" s="153"/>
      <c r="L7425" s="153"/>
      <c r="M7425" s="153"/>
      <c r="N7425" s="153"/>
      <c r="O7425" s="153"/>
      <c r="P7425" s="153"/>
      <c r="Q7425" s="153"/>
      <c r="R7425" s="153"/>
      <c r="S7425" s="152"/>
      <c r="T7425" s="153"/>
      <c r="X7425" s="69" t="str">
        <f t="shared" si="234"/>
        <v/>
      </c>
      <c r="Y7425" s="69" t="str">
        <f t="shared" si="235"/>
        <v/>
      </c>
    </row>
    <row r="7426" spans="8:25" x14ac:dyDescent="0.25">
      <c r="H7426" s="155"/>
      <c r="I7426" s="151"/>
      <c r="J7426" s="152"/>
      <c r="K7426" s="153"/>
      <c r="L7426" s="153"/>
      <c r="M7426" s="153"/>
      <c r="N7426" s="153"/>
      <c r="O7426" s="153"/>
      <c r="P7426" s="153"/>
      <c r="Q7426" s="153"/>
      <c r="R7426" s="153"/>
      <c r="S7426" s="152"/>
      <c r="T7426" s="153"/>
      <c r="X7426" s="69" t="str">
        <f t="shared" ref="X7426:X7489" si="236">IF(W7426&lt;&gt;"",W7426-I7426,"")</f>
        <v/>
      </c>
      <c r="Y7426" s="69" t="str">
        <f t="shared" si="235"/>
        <v/>
      </c>
    </row>
    <row r="7427" spans="8:25" x14ac:dyDescent="0.25">
      <c r="H7427" s="155"/>
      <c r="I7427" s="151"/>
      <c r="J7427" s="152"/>
      <c r="K7427" s="153"/>
      <c r="L7427" s="153"/>
      <c r="M7427" s="153"/>
      <c r="N7427" s="153"/>
      <c r="O7427" s="153"/>
      <c r="P7427" s="153"/>
      <c r="Q7427" s="153"/>
      <c r="R7427" s="153"/>
      <c r="S7427" s="152"/>
      <c r="T7427" s="153"/>
      <c r="X7427" s="69" t="str">
        <f t="shared" si="236"/>
        <v/>
      </c>
      <c r="Y7427" s="69" t="str">
        <f t="shared" ref="Y7427:Y7490" si="237">IF(X7427&lt;&gt;"",IF(X7427&lt;365,"&lt; 1 year",IF(X7427&lt;730,"1-2",IF(X7427&lt;1095,"2-3",IF(X7427&lt;1460,"3-4",IF(X7427&lt;1825,"4-5","5+"))))),"")</f>
        <v/>
      </c>
    </row>
    <row r="7428" spans="8:25" x14ac:dyDescent="0.25">
      <c r="H7428" s="155"/>
      <c r="I7428" s="151"/>
      <c r="J7428" s="152"/>
      <c r="K7428" s="153"/>
      <c r="L7428" s="153"/>
      <c r="M7428" s="153"/>
      <c r="N7428" s="153"/>
      <c r="O7428" s="153"/>
      <c r="P7428" s="153"/>
      <c r="Q7428" s="153"/>
      <c r="R7428" s="153"/>
      <c r="S7428" s="152"/>
      <c r="T7428" s="153"/>
      <c r="X7428" s="69" t="str">
        <f t="shared" si="236"/>
        <v/>
      </c>
      <c r="Y7428" s="69" t="str">
        <f t="shared" si="237"/>
        <v/>
      </c>
    </row>
    <row r="7429" spans="8:25" x14ac:dyDescent="0.25">
      <c r="H7429" s="155"/>
      <c r="I7429" s="151"/>
      <c r="J7429" s="152"/>
      <c r="K7429" s="153"/>
      <c r="L7429" s="153"/>
      <c r="M7429" s="153"/>
      <c r="N7429" s="153"/>
      <c r="O7429" s="153"/>
      <c r="P7429" s="153"/>
      <c r="Q7429" s="153"/>
      <c r="R7429" s="153"/>
      <c r="S7429" s="152"/>
      <c r="T7429" s="153"/>
      <c r="X7429" s="69" t="str">
        <f t="shared" si="236"/>
        <v/>
      </c>
      <c r="Y7429" s="69" t="str">
        <f t="shared" si="237"/>
        <v/>
      </c>
    </row>
    <row r="7430" spans="8:25" x14ac:dyDescent="0.25">
      <c r="H7430" s="155"/>
      <c r="I7430" s="151"/>
      <c r="J7430" s="152"/>
      <c r="K7430" s="153"/>
      <c r="L7430" s="153"/>
      <c r="M7430" s="153"/>
      <c r="N7430" s="153"/>
      <c r="O7430" s="153"/>
      <c r="P7430" s="153"/>
      <c r="Q7430" s="153"/>
      <c r="R7430" s="153"/>
      <c r="S7430" s="152"/>
      <c r="T7430" s="153"/>
      <c r="X7430" s="69" t="str">
        <f t="shared" si="236"/>
        <v/>
      </c>
      <c r="Y7430" s="69" t="str">
        <f t="shared" si="237"/>
        <v/>
      </c>
    </row>
    <row r="7431" spans="8:25" x14ac:dyDescent="0.25">
      <c r="H7431" s="155"/>
      <c r="I7431" s="151"/>
      <c r="J7431" s="152"/>
      <c r="K7431" s="153"/>
      <c r="L7431" s="153"/>
      <c r="M7431" s="153"/>
      <c r="N7431" s="153"/>
      <c r="O7431" s="153"/>
      <c r="P7431" s="153"/>
      <c r="Q7431" s="153"/>
      <c r="R7431" s="153"/>
      <c r="S7431" s="152"/>
      <c r="T7431" s="153"/>
      <c r="X7431" s="69" t="str">
        <f t="shared" si="236"/>
        <v/>
      </c>
      <c r="Y7431" s="69" t="str">
        <f t="shared" si="237"/>
        <v/>
      </c>
    </row>
    <row r="7432" spans="8:25" x14ac:dyDescent="0.25">
      <c r="H7432" s="155"/>
      <c r="I7432" s="151"/>
      <c r="J7432" s="152"/>
      <c r="K7432" s="153"/>
      <c r="L7432" s="153"/>
      <c r="M7432" s="153"/>
      <c r="N7432" s="153"/>
      <c r="O7432" s="153"/>
      <c r="P7432" s="153"/>
      <c r="Q7432" s="153"/>
      <c r="R7432" s="153"/>
      <c r="S7432" s="152"/>
      <c r="T7432" s="153"/>
      <c r="X7432" s="69" t="str">
        <f t="shared" si="236"/>
        <v/>
      </c>
      <c r="Y7432" s="69" t="str">
        <f t="shared" si="237"/>
        <v/>
      </c>
    </row>
    <row r="7433" spans="8:25" x14ac:dyDescent="0.25">
      <c r="H7433" s="155"/>
      <c r="I7433" s="151"/>
      <c r="J7433" s="152"/>
      <c r="K7433" s="153"/>
      <c r="L7433" s="153"/>
      <c r="M7433" s="153"/>
      <c r="N7433" s="153"/>
      <c r="O7433" s="153"/>
      <c r="P7433" s="153"/>
      <c r="Q7433" s="153"/>
      <c r="R7433" s="153"/>
      <c r="S7433" s="152"/>
      <c r="T7433" s="153"/>
      <c r="X7433" s="69" t="str">
        <f t="shared" si="236"/>
        <v/>
      </c>
      <c r="Y7433" s="69" t="str">
        <f t="shared" si="237"/>
        <v/>
      </c>
    </row>
    <row r="7434" spans="8:25" x14ac:dyDescent="0.25">
      <c r="H7434" s="155"/>
      <c r="I7434" s="151"/>
      <c r="J7434" s="152"/>
      <c r="K7434" s="153"/>
      <c r="L7434" s="153"/>
      <c r="M7434" s="153"/>
      <c r="N7434" s="153"/>
      <c r="O7434" s="153"/>
      <c r="P7434" s="153"/>
      <c r="Q7434" s="153"/>
      <c r="R7434" s="153"/>
      <c r="S7434" s="152"/>
      <c r="T7434" s="153"/>
      <c r="X7434" s="69" t="str">
        <f t="shared" si="236"/>
        <v/>
      </c>
      <c r="Y7434" s="69" t="str">
        <f t="shared" si="237"/>
        <v/>
      </c>
    </row>
    <row r="7435" spans="8:25" x14ac:dyDescent="0.25">
      <c r="H7435" s="155"/>
      <c r="I7435" s="151"/>
      <c r="J7435" s="152"/>
      <c r="K7435" s="153"/>
      <c r="L7435" s="153"/>
      <c r="M7435" s="153"/>
      <c r="N7435" s="153"/>
      <c r="O7435" s="153"/>
      <c r="P7435" s="153"/>
      <c r="Q7435" s="153"/>
      <c r="R7435" s="153"/>
      <c r="S7435" s="152"/>
      <c r="T7435" s="153"/>
      <c r="X7435" s="69" t="str">
        <f t="shared" si="236"/>
        <v/>
      </c>
      <c r="Y7435" s="69" t="str">
        <f t="shared" si="237"/>
        <v/>
      </c>
    </row>
    <row r="7436" spans="8:25" x14ac:dyDescent="0.25">
      <c r="H7436" s="155"/>
      <c r="I7436" s="151"/>
      <c r="J7436" s="152"/>
      <c r="K7436" s="153"/>
      <c r="L7436" s="153"/>
      <c r="M7436" s="153"/>
      <c r="N7436" s="153"/>
      <c r="O7436" s="153"/>
      <c r="P7436" s="153"/>
      <c r="Q7436" s="153"/>
      <c r="R7436" s="153"/>
      <c r="S7436" s="152"/>
      <c r="T7436" s="153"/>
      <c r="X7436" s="69" t="str">
        <f t="shared" si="236"/>
        <v/>
      </c>
      <c r="Y7436" s="69" t="str">
        <f t="shared" si="237"/>
        <v/>
      </c>
    </row>
    <row r="7437" spans="8:25" x14ac:dyDescent="0.25">
      <c r="H7437" s="155"/>
      <c r="I7437" s="151"/>
      <c r="J7437" s="152"/>
      <c r="K7437" s="153"/>
      <c r="L7437" s="153"/>
      <c r="M7437" s="153"/>
      <c r="N7437" s="153"/>
      <c r="O7437" s="153"/>
      <c r="P7437" s="153"/>
      <c r="Q7437" s="153"/>
      <c r="R7437" s="153"/>
      <c r="S7437" s="152"/>
      <c r="T7437" s="153"/>
      <c r="X7437" s="69" t="str">
        <f t="shared" si="236"/>
        <v/>
      </c>
      <c r="Y7437" s="69" t="str">
        <f t="shared" si="237"/>
        <v/>
      </c>
    </row>
    <row r="7438" spans="8:25" x14ac:dyDescent="0.25">
      <c r="H7438" s="155"/>
      <c r="I7438" s="151"/>
      <c r="J7438" s="152"/>
      <c r="K7438" s="153"/>
      <c r="L7438" s="153"/>
      <c r="M7438" s="153"/>
      <c r="N7438" s="153"/>
      <c r="O7438" s="153"/>
      <c r="P7438" s="153"/>
      <c r="Q7438" s="153"/>
      <c r="R7438" s="153"/>
      <c r="S7438" s="152"/>
      <c r="T7438" s="153"/>
      <c r="X7438" s="69" t="str">
        <f t="shared" si="236"/>
        <v/>
      </c>
      <c r="Y7438" s="69" t="str">
        <f t="shared" si="237"/>
        <v/>
      </c>
    </row>
    <row r="7439" spans="8:25" x14ac:dyDescent="0.25">
      <c r="H7439" s="155"/>
      <c r="I7439" s="151"/>
      <c r="J7439" s="152"/>
      <c r="K7439" s="153"/>
      <c r="L7439" s="153"/>
      <c r="M7439" s="153"/>
      <c r="N7439" s="153"/>
      <c r="O7439" s="153"/>
      <c r="P7439" s="153"/>
      <c r="Q7439" s="153"/>
      <c r="R7439" s="153"/>
      <c r="S7439" s="152"/>
      <c r="T7439" s="153"/>
      <c r="X7439" s="69" t="str">
        <f t="shared" si="236"/>
        <v/>
      </c>
      <c r="Y7439" s="69" t="str">
        <f t="shared" si="237"/>
        <v/>
      </c>
    </row>
    <row r="7440" spans="8:25" x14ac:dyDescent="0.25">
      <c r="H7440" s="155"/>
      <c r="I7440" s="151"/>
      <c r="J7440" s="152"/>
      <c r="K7440" s="153"/>
      <c r="L7440" s="153"/>
      <c r="M7440" s="153"/>
      <c r="N7440" s="153"/>
      <c r="O7440" s="153"/>
      <c r="P7440" s="153"/>
      <c r="Q7440" s="153"/>
      <c r="R7440" s="153"/>
      <c r="S7440" s="152"/>
      <c r="T7440" s="153"/>
      <c r="X7440" s="69" t="str">
        <f t="shared" si="236"/>
        <v/>
      </c>
      <c r="Y7440" s="69" t="str">
        <f t="shared" si="237"/>
        <v/>
      </c>
    </row>
    <row r="7441" spans="8:25" x14ac:dyDescent="0.25">
      <c r="H7441" s="155"/>
      <c r="I7441" s="151"/>
      <c r="J7441" s="152"/>
      <c r="K7441" s="153"/>
      <c r="L7441" s="153"/>
      <c r="M7441" s="153"/>
      <c r="N7441" s="153"/>
      <c r="O7441" s="153"/>
      <c r="P7441" s="153"/>
      <c r="Q7441" s="153"/>
      <c r="R7441" s="153"/>
      <c r="S7441" s="152"/>
      <c r="T7441" s="153"/>
      <c r="X7441" s="69" t="str">
        <f t="shared" si="236"/>
        <v/>
      </c>
      <c r="Y7441" s="69" t="str">
        <f t="shared" si="237"/>
        <v/>
      </c>
    </row>
    <row r="7442" spans="8:25" x14ac:dyDescent="0.25">
      <c r="H7442" s="155"/>
      <c r="I7442" s="151"/>
      <c r="J7442" s="152"/>
      <c r="K7442" s="153"/>
      <c r="L7442" s="153"/>
      <c r="M7442" s="153"/>
      <c r="N7442" s="153"/>
      <c r="O7442" s="153"/>
      <c r="P7442" s="153"/>
      <c r="Q7442" s="153"/>
      <c r="R7442" s="153"/>
      <c r="S7442" s="152"/>
      <c r="T7442" s="153"/>
      <c r="X7442" s="69" t="str">
        <f t="shared" si="236"/>
        <v/>
      </c>
      <c r="Y7442" s="69" t="str">
        <f t="shared" si="237"/>
        <v/>
      </c>
    </row>
    <row r="7443" spans="8:25" x14ac:dyDescent="0.25">
      <c r="H7443" s="155"/>
      <c r="I7443" s="151"/>
      <c r="J7443" s="152"/>
      <c r="K7443" s="153"/>
      <c r="L7443" s="153"/>
      <c r="M7443" s="153"/>
      <c r="N7443" s="153"/>
      <c r="O7443" s="153"/>
      <c r="P7443" s="153"/>
      <c r="Q7443" s="153"/>
      <c r="R7443" s="153"/>
      <c r="S7443" s="152"/>
      <c r="T7443" s="153"/>
      <c r="X7443" s="69" t="str">
        <f t="shared" si="236"/>
        <v/>
      </c>
      <c r="Y7443" s="69" t="str">
        <f t="shared" si="237"/>
        <v/>
      </c>
    </row>
    <row r="7444" spans="8:25" x14ac:dyDescent="0.25">
      <c r="H7444" s="155"/>
      <c r="I7444" s="151"/>
      <c r="J7444" s="152"/>
      <c r="K7444" s="153"/>
      <c r="L7444" s="153"/>
      <c r="M7444" s="153"/>
      <c r="N7444" s="153"/>
      <c r="O7444" s="153"/>
      <c r="P7444" s="153"/>
      <c r="Q7444" s="153"/>
      <c r="R7444" s="153"/>
      <c r="S7444" s="152"/>
      <c r="T7444" s="153"/>
      <c r="X7444" s="69" t="str">
        <f t="shared" si="236"/>
        <v/>
      </c>
      <c r="Y7444" s="69" t="str">
        <f t="shared" si="237"/>
        <v/>
      </c>
    </row>
    <row r="7445" spans="8:25" x14ac:dyDescent="0.25">
      <c r="H7445" s="155"/>
      <c r="I7445" s="151"/>
      <c r="J7445" s="152"/>
      <c r="K7445" s="153"/>
      <c r="L7445" s="153"/>
      <c r="M7445" s="153"/>
      <c r="N7445" s="153"/>
      <c r="O7445" s="153"/>
      <c r="P7445" s="153"/>
      <c r="Q7445" s="153"/>
      <c r="R7445" s="153"/>
      <c r="S7445" s="152"/>
      <c r="T7445" s="153"/>
      <c r="X7445" s="69" t="str">
        <f t="shared" si="236"/>
        <v/>
      </c>
      <c r="Y7445" s="69" t="str">
        <f t="shared" si="237"/>
        <v/>
      </c>
    </row>
    <row r="7446" spans="8:25" x14ac:dyDescent="0.25">
      <c r="H7446" s="155"/>
      <c r="I7446" s="151"/>
      <c r="J7446" s="152"/>
      <c r="K7446" s="153"/>
      <c r="L7446" s="153"/>
      <c r="M7446" s="153"/>
      <c r="N7446" s="153"/>
      <c r="O7446" s="153"/>
      <c r="P7446" s="153"/>
      <c r="Q7446" s="153"/>
      <c r="R7446" s="153"/>
      <c r="S7446" s="152"/>
      <c r="T7446" s="153"/>
      <c r="X7446" s="69" t="str">
        <f t="shared" si="236"/>
        <v/>
      </c>
      <c r="Y7446" s="69" t="str">
        <f t="shared" si="237"/>
        <v/>
      </c>
    </row>
    <row r="7447" spans="8:25" x14ac:dyDescent="0.25">
      <c r="H7447" s="155"/>
      <c r="I7447" s="151"/>
      <c r="J7447" s="152"/>
      <c r="K7447" s="153"/>
      <c r="L7447" s="153"/>
      <c r="M7447" s="153"/>
      <c r="N7447" s="153"/>
      <c r="O7447" s="153"/>
      <c r="P7447" s="153"/>
      <c r="Q7447" s="153"/>
      <c r="R7447" s="153"/>
      <c r="S7447" s="152"/>
      <c r="T7447" s="153"/>
      <c r="X7447" s="69" t="str">
        <f t="shared" si="236"/>
        <v/>
      </c>
      <c r="Y7447" s="69" t="str">
        <f t="shared" si="237"/>
        <v/>
      </c>
    </row>
    <row r="7448" spans="8:25" x14ac:dyDescent="0.25">
      <c r="H7448" s="155"/>
      <c r="I7448" s="151"/>
      <c r="J7448" s="152"/>
      <c r="K7448" s="153"/>
      <c r="L7448" s="153"/>
      <c r="M7448" s="153"/>
      <c r="N7448" s="153"/>
      <c r="O7448" s="153"/>
      <c r="P7448" s="153"/>
      <c r="Q7448" s="153"/>
      <c r="R7448" s="153"/>
      <c r="S7448" s="152"/>
      <c r="T7448" s="153"/>
      <c r="X7448" s="69" t="str">
        <f t="shared" si="236"/>
        <v/>
      </c>
      <c r="Y7448" s="69" t="str">
        <f t="shared" si="237"/>
        <v/>
      </c>
    </row>
    <row r="7449" spans="8:25" x14ac:dyDescent="0.25">
      <c r="H7449" s="155"/>
      <c r="I7449" s="151"/>
      <c r="J7449" s="152"/>
      <c r="K7449" s="153"/>
      <c r="L7449" s="153"/>
      <c r="M7449" s="153"/>
      <c r="N7449" s="153"/>
      <c r="O7449" s="153"/>
      <c r="P7449" s="153"/>
      <c r="Q7449" s="153"/>
      <c r="R7449" s="153"/>
      <c r="S7449" s="152"/>
      <c r="T7449" s="153"/>
      <c r="X7449" s="69" t="str">
        <f t="shared" si="236"/>
        <v/>
      </c>
      <c r="Y7449" s="69" t="str">
        <f t="shared" si="237"/>
        <v/>
      </c>
    </row>
    <row r="7450" spans="8:25" x14ac:dyDescent="0.25">
      <c r="H7450" s="155"/>
      <c r="I7450" s="151"/>
      <c r="J7450" s="152"/>
      <c r="K7450" s="153"/>
      <c r="L7450" s="153"/>
      <c r="M7450" s="153"/>
      <c r="N7450" s="153"/>
      <c r="O7450" s="153"/>
      <c r="P7450" s="153"/>
      <c r="Q7450" s="153"/>
      <c r="R7450" s="153"/>
      <c r="S7450" s="152"/>
      <c r="T7450" s="153"/>
      <c r="X7450" s="69" t="str">
        <f t="shared" si="236"/>
        <v/>
      </c>
      <c r="Y7450" s="69" t="str">
        <f t="shared" si="237"/>
        <v/>
      </c>
    </row>
    <row r="7451" spans="8:25" x14ac:dyDescent="0.25">
      <c r="H7451" s="155"/>
      <c r="I7451" s="151"/>
      <c r="J7451" s="152"/>
      <c r="K7451" s="153"/>
      <c r="L7451" s="153"/>
      <c r="M7451" s="153"/>
      <c r="N7451" s="153"/>
      <c r="O7451" s="153"/>
      <c r="P7451" s="153"/>
      <c r="Q7451" s="153"/>
      <c r="R7451" s="153"/>
      <c r="S7451" s="152"/>
      <c r="T7451" s="153"/>
      <c r="X7451" s="69" t="str">
        <f t="shared" si="236"/>
        <v/>
      </c>
      <c r="Y7451" s="69" t="str">
        <f t="shared" si="237"/>
        <v/>
      </c>
    </row>
    <row r="7452" spans="8:25" x14ac:dyDescent="0.25">
      <c r="H7452" s="155"/>
      <c r="I7452" s="151"/>
      <c r="J7452" s="152"/>
      <c r="K7452" s="153"/>
      <c r="L7452" s="153"/>
      <c r="M7452" s="153"/>
      <c r="N7452" s="153"/>
      <c r="O7452" s="153"/>
      <c r="P7452" s="153"/>
      <c r="Q7452" s="153"/>
      <c r="R7452" s="153"/>
      <c r="S7452" s="152"/>
      <c r="T7452" s="153"/>
      <c r="X7452" s="69" t="str">
        <f t="shared" si="236"/>
        <v/>
      </c>
      <c r="Y7452" s="69" t="str">
        <f t="shared" si="237"/>
        <v/>
      </c>
    </row>
    <row r="7453" spans="8:25" x14ac:dyDescent="0.25">
      <c r="H7453" s="155"/>
      <c r="I7453" s="151"/>
      <c r="J7453" s="152"/>
      <c r="K7453" s="153"/>
      <c r="L7453" s="153"/>
      <c r="M7453" s="153"/>
      <c r="N7453" s="153"/>
      <c r="O7453" s="153"/>
      <c r="P7453" s="153"/>
      <c r="Q7453" s="153"/>
      <c r="R7453" s="153"/>
      <c r="S7453" s="152"/>
      <c r="T7453" s="153"/>
      <c r="X7453" s="69" t="str">
        <f t="shared" si="236"/>
        <v/>
      </c>
      <c r="Y7453" s="69" t="str">
        <f t="shared" si="237"/>
        <v/>
      </c>
    </row>
    <row r="7454" spans="8:25" x14ac:dyDescent="0.25">
      <c r="H7454" s="155"/>
      <c r="I7454" s="151"/>
      <c r="J7454" s="152"/>
      <c r="K7454" s="153"/>
      <c r="L7454" s="153"/>
      <c r="M7454" s="153"/>
      <c r="N7454" s="153"/>
      <c r="O7454" s="153"/>
      <c r="P7454" s="153"/>
      <c r="Q7454" s="153"/>
      <c r="R7454" s="153"/>
      <c r="S7454" s="152"/>
      <c r="T7454" s="153"/>
      <c r="X7454" s="69" t="str">
        <f t="shared" si="236"/>
        <v/>
      </c>
      <c r="Y7454" s="69" t="str">
        <f t="shared" si="237"/>
        <v/>
      </c>
    </row>
    <row r="7455" spans="8:25" x14ac:dyDescent="0.25">
      <c r="H7455" s="155"/>
      <c r="I7455" s="151"/>
      <c r="J7455" s="152"/>
      <c r="K7455" s="153"/>
      <c r="L7455" s="153"/>
      <c r="M7455" s="153"/>
      <c r="N7455" s="153"/>
      <c r="O7455" s="153"/>
      <c r="P7455" s="153"/>
      <c r="Q7455" s="153"/>
      <c r="R7455" s="153"/>
      <c r="S7455" s="152"/>
      <c r="T7455" s="153"/>
      <c r="X7455" s="69" t="str">
        <f t="shared" si="236"/>
        <v/>
      </c>
      <c r="Y7455" s="69" t="str">
        <f t="shared" si="237"/>
        <v/>
      </c>
    </row>
    <row r="7456" spans="8:25" x14ac:dyDescent="0.25">
      <c r="H7456" s="155"/>
      <c r="I7456" s="151"/>
      <c r="J7456" s="152"/>
      <c r="K7456" s="153"/>
      <c r="L7456" s="153"/>
      <c r="M7456" s="153"/>
      <c r="N7456" s="153"/>
      <c r="O7456" s="153"/>
      <c r="P7456" s="153"/>
      <c r="Q7456" s="153"/>
      <c r="R7456" s="153"/>
      <c r="S7456" s="152"/>
      <c r="T7456" s="153"/>
      <c r="X7456" s="69" t="str">
        <f t="shared" si="236"/>
        <v/>
      </c>
      <c r="Y7456" s="69" t="str">
        <f t="shared" si="237"/>
        <v/>
      </c>
    </row>
    <row r="7457" spans="8:25" x14ac:dyDescent="0.25">
      <c r="H7457" s="155"/>
      <c r="I7457" s="151"/>
      <c r="J7457" s="152"/>
      <c r="K7457" s="153"/>
      <c r="L7457" s="153"/>
      <c r="M7457" s="153"/>
      <c r="N7457" s="153"/>
      <c r="O7457" s="153"/>
      <c r="P7457" s="153"/>
      <c r="Q7457" s="153"/>
      <c r="R7457" s="153"/>
      <c r="S7457" s="152"/>
      <c r="T7457" s="153"/>
      <c r="X7457" s="69" t="str">
        <f t="shared" si="236"/>
        <v/>
      </c>
      <c r="Y7457" s="69" t="str">
        <f t="shared" si="237"/>
        <v/>
      </c>
    </row>
    <row r="7458" spans="8:25" x14ac:dyDescent="0.25">
      <c r="H7458" s="155"/>
      <c r="I7458" s="151"/>
      <c r="J7458" s="152"/>
      <c r="K7458" s="153"/>
      <c r="L7458" s="153"/>
      <c r="M7458" s="153"/>
      <c r="N7458" s="153"/>
      <c r="O7458" s="153"/>
      <c r="P7458" s="153"/>
      <c r="Q7458" s="153"/>
      <c r="R7458" s="153"/>
      <c r="S7458" s="152"/>
      <c r="T7458" s="153"/>
      <c r="X7458" s="69" t="str">
        <f t="shared" si="236"/>
        <v/>
      </c>
      <c r="Y7458" s="69" t="str">
        <f t="shared" si="237"/>
        <v/>
      </c>
    </row>
    <row r="7459" spans="8:25" x14ac:dyDescent="0.25">
      <c r="H7459" s="155"/>
      <c r="I7459" s="151"/>
      <c r="J7459" s="152"/>
      <c r="K7459" s="153"/>
      <c r="L7459" s="153"/>
      <c r="M7459" s="153"/>
      <c r="N7459" s="153"/>
      <c r="O7459" s="153"/>
      <c r="P7459" s="153"/>
      <c r="Q7459" s="153"/>
      <c r="R7459" s="153"/>
      <c r="S7459" s="152"/>
      <c r="T7459" s="153"/>
      <c r="X7459" s="69" t="str">
        <f t="shared" si="236"/>
        <v/>
      </c>
      <c r="Y7459" s="69" t="str">
        <f t="shared" si="237"/>
        <v/>
      </c>
    </row>
    <row r="7460" spans="8:25" x14ac:dyDescent="0.25">
      <c r="H7460" s="155"/>
      <c r="I7460" s="151"/>
      <c r="J7460" s="152"/>
      <c r="K7460" s="153"/>
      <c r="L7460" s="153"/>
      <c r="M7460" s="153"/>
      <c r="N7460" s="153"/>
      <c r="O7460" s="153"/>
      <c r="P7460" s="153"/>
      <c r="Q7460" s="153"/>
      <c r="R7460" s="153"/>
      <c r="S7460" s="152"/>
      <c r="T7460" s="153"/>
      <c r="X7460" s="69" t="str">
        <f t="shared" si="236"/>
        <v/>
      </c>
      <c r="Y7460" s="69" t="str">
        <f t="shared" si="237"/>
        <v/>
      </c>
    </row>
    <row r="7461" spans="8:25" x14ac:dyDescent="0.25">
      <c r="H7461" s="155"/>
      <c r="I7461" s="151"/>
      <c r="J7461" s="152"/>
      <c r="K7461" s="153"/>
      <c r="L7461" s="153"/>
      <c r="M7461" s="153"/>
      <c r="N7461" s="153"/>
      <c r="O7461" s="153"/>
      <c r="P7461" s="153"/>
      <c r="Q7461" s="153"/>
      <c r="R7461" s="153"/>
      <c r="S7461" s="152"/>
      <c r="T7461" s="153"/>
      <c r="X7461" s="69" t="str">
        <f t="shared" si="236"/>
        <v/>
      </c>
      <c r="Y7461" s="69" t="str">
        <f t="shared" si="237"/>
        <v/>
      </c>
    </row>
    <row r="7462" spans="8:25" x14ac:dyDescent="0.25">
      <c r="H7462" s="155"/>
      <c r="I7462" s="151"/>
      <c r="J7462" s="152"/>
      <c r="K7462" s="153"/>
      <c r="L7462" s="153"/>
      <c r="M7462" s="153"/>
      <c r="N7462" s="153"/>
      <c r="O7462" s="153"/>
      <c r="P7462" s="153"/>
      <c r="Q7462" s="153"/>
      <c r="R7462" s="153"/>
      <c r="S7462" s="152"/>
      <c r="T7462" s="153"/>
      <c r="X7462" s="69" t="str">
        <f t="shared" si="236"/>
        <v/>
      </c>
      <c r="Y7462" s="69" t="str">
        <f t="shared" si="237"/>
        <v/>
      </c>
    </row>
    <row r="7463" spans="8:25" x14ac:dyDescent="0.25">
      <c r="H7463" s="155"/>
      <c r="I7463" s="151"/>
      <c r="J7463" s="152"/>
      <c r="K7463" s="153"/>
      <c r="L7463" s="153"/>
      <c r="M7463" s="153"/>
      <c r="N7463" s="153"/>
      <c r="O7463" s="153"/>
      <c r="P7463" s="153"/>
      <c r="Q7463" s="153"/>
      <c r="R7463" s="153"/>
      <c r="S7463" s="152"/>
      <c r="T7463" s="153"/>
      <c r="X7463" s="69" t="str">
        <f t="shared" si="236"/>
        <v/>
      </c>
      <c r="Y7463" s="69" t="str">
        <f t="shared" si="237"/>
        <v/>
      </c>
    </row>
    <row r="7464" spans="8:25" x14ac:dyDescent="0.25">
      <c r="H7464" s="155"/>
      <c r="I7464" s="151"/>
      <c r="J7464" s="152"/>
      <c r="K7464" s="153"/>
      <c r="L7464" s="153"/>
      <c r="M7464" s="153"/>
      <c r="N7464" s="153"/>
      <c r="O7464" s="153"/>
      <c r="P7464" s="153"/>
      <c r="Q7464" s="153"/>
      <c r="R7464" s="153"/>
      <c r="S7464" s="152"/>
      <c r="T7464" s="153"/>
      <c r="X7464" s="69" t="str">
        <f t="shared" si="236"/>
        <v/>
      </c>
      <c r="Y7464" s="69" t="str">
        <f t="shared" si="237"/>
        <v/>
      </c>
    </row>
    <row r="7465" spans="8:25" x14ac:dyDescent="0.25">
      <c r="H7465" s="155"/>
      <c r="I7465" s="151"/>
      <c r="J7465" s="152"/>
      <c r="K7465" s="153"/>
      <c r="L7465" s="153"/>
      <c r="M7465" s="153"/>
      <c r="N7465" s="153"/>
      <c r="O7465" s="153"/>
      <c r="P7465" s="153"/>
      <c r="Q7465" s="153"/>
      <c r="R7465" s="153"/>
      <c r="S7465" s="152"/>
      <c r="T7465" s="153"/>
      <c r="X7465" s="69" t="str">
        <f t="shared" si="236"/>
        <v/>
      </c>
      <c r="Y7465" s="69" t="str">
        <f t="shared" si="237"/>
        <v/>
      </c>
    </row>
    <row r="7466" spans="8:25" x14ac:dyDescent="0.25">
      <c r="H7466" s="155"/>
      <c r="I7466" s="151"/>
      <c r="J7466" s="152"/>
      <c r="K7466" s="153"/>
      <c r="L7466" s="153"/>
      <c r="M7466" s="153"/>
      <c r="N7466" s="153"/>
      <c r="O7466" s="153"/>
      <c r="P7466" s="153"/>
      <c r="Q7466" s="153"/>
      <c r="R7466" s="153"/>
      <c r="S7466" s="152"/>
      <c r="T7466" s="153"/>
      <c r="X7466" s="69" t="str">
        <f t="shared" si="236"/>
        <v/>
      </c>
      <c r="Y7466" s="69" t="str">
        <f t="shared" si="237"/>
        <v/>
      </c>
    </row>
    <row r="7467" spans="8:25" x14ac:dyDescent="0.25">
      <c r="H7467" s="155"/>
      <c r="I7467" s="151"/>
      <c r="J7467" s="152"/>
      <c r="K7467" s="153"/>
      <c r="L7467" s="153"/>
      <c r="M7467" s="153"/>
      <c r="N7467" s="153"/>
      <c r="O7467" s="153"/>
      <c r="P7467" s="153"/>
      <c r="Q7467" s="153"/>
      <c r="R7467" s="153"/>
      <c r="S7467" s="152"/>
      <c r="T7467" s="153"/>
      <c r="X7467" s="69" t="str">
        <f t="shared" si="236"/>
        <v/>
      </c>
      <c r="Y7467" s="69" t="str">
        <f t="shared" si="237"/>
        <v/>
      </c>
    </row>
    <row r="7468" spans="8:25" x14ac:dyDescent="0.25">
      <c r="H7468" s="155"/>
      <c r="I7468" s="151"/>
      <c r="J7468" s="152"/>
      <c r="K7468" s="153"/>
      <c r="L7468" s="153"/>
      <c r="M7468" s="153"/>
      <c r="N7468" s="153"/>
      <c r="O7468" s="153"/>
      <c r="P7468" s="153"/>
      <c r="Q7468" s="153"/>
      <c r="R7468" s="153"/>
      <c r="S7468" s="152"/>
      <c r="T7468" s="153"/>
      <c r="X7468" s="69" t="str">
        <f t="shared" si="236"/>
        <v/>
      </c>
      <c r="Y7468" s="69" t="str">
        <f t="shared" si="237"/>
        <v/>
      </c>
    </row>
    <row r="7469" spans="8:25" x14ac:dyDescent="0.25">
      <c r="H7469" s="155"/>
      <c r="I7469" s="151"/>
      <c r="J7469" s="152"/>
      <c r="K7469" s="153"/>
      <c r="L7469" s="153"/>
      <c r="M7469" s="153"/>
      <c r="N7469" s="153"/>
      <c r="O7469" s="153"/>
      <c r="P7469" s="153"/>
      <c r="Q7469" s="153"/>
      <c r="R7469" s="153"/>
      <c r="S7469" s="152"/>
      <c r="T7469" s="153"/>
      <c r="X7469" s="69" t="str">
        <f t="shared" si="236"/>
        <v/>
      </c>
      <c r="Y7469" s="69" t="str">
        <f t="shared" si="237"/>
        <v/>
      </c>
    </row>
    <row r="7470" spans="8:25" x14ac:dyDescent="0.25">
      <c r="H7470" s="155"/>
      <c r="I7470" s="151"/>
      <c r="J7470" s="152"/>
      <c r="K7470" s="153"/>
      <c r="L7470" s="153"/>
      <c r="M7470" s="153"/>
      <c r="N7470" s="153"/>
      <c r="O7470" s="153"/>
      <c r="P7470" s="153"/>
      <c r="Q7470" s="153"/>
      <c r="R7470" s="153"/>
      <c r="S7470" s="152"/>
      <c r="T7470" s="153"/>
      <c r="X7470" s="69" t="str">
        <f t="shared" si="236"/>
        <v/>
      </c>
      <c r="Y7470" s="69" t="str">
        <f t="shared" si="237"/>
        <v/>
      </c>
    </row>
    <row r="7471" spans="8:25" x14ac:dyDescent="0.25">
      <c r="H7471" s="155"/>
      <c r="I7471" s="151"/>
      <c r="J7471" s="152"/>
      <c r="K7471" s="153"/>
      <c r="L7471" s="153"/>
      <c r="M7471" s="153"/>
      <c r="N7471" s="153"/>
      <c r="O7471" s="153"/>
      <c r="P7471" s="153"/>
      <c r="Q7471" s="153"/>
      <c r="R7471" s="153"/>
      <c r="S7471" s="152"/>
      <c r="T7471" s="153"/>
      <c r="X7471" s="69" t="str">
        <f t="shared" si="236"/>
        <v/>
      </c>
      <c r="Y7471" s="69" t="str">
        <f t="shared" si="237"/>
        <v/>
      </c>
    </row>
    <row r="7472" spans="8:25" x14ac:dyDescent="0.25">
      <c r="H7472" s="155"/>
      <c r="I7472" s="151"/>
      <c r="J7472" s="152"/>
      <c r="K7472" s="153"/>
      <c r="L7472" s="153"/>
      <c r="M7472" s="153"/>
      <c r="N7472" s="153"/>
      <c r="O7472" s="153"/>
      <c r="P7472" s="153"/>
      <c r="Q7472" s="153"/>
      <c r="R7472" s="153"/>
      <c r="S7472" s="152"/>
      <c r="T7472" s="153"/>
      <c r="X7472" s="69" t="str">
        <f t="shared" si="236"/>
        <v/>
      </c>
      <c r="Y7472" s="69" t="str">
        <f t="shared" si="237"/>
        <v/>
      </c>
    </row>
    <row r="7473" spans="8:25" x14ac:dyDescent="0.25">
      <c r="H7473" s="155"/>
      <c r="I7473" s="151"/>
      <c r="J7473" s="152"/>
      <c r="K7473" s="153"/>
      <c r="L7473" s="153"/>
      <c r="M7473" s="153"/>
      <c r="N7473" s="153"/>
      <c r="O7473" s="153"/>
      <c r="P7473" s="153"/>
      <c r="Q7473" s="153"/>
      <c r="R7473" s="153"/>
      <c r="S7473" s="152"/>
      <c r="T7473" s="153"/>
      <c r="X7473" s="69" t="str">
        <f t="shared" si="236"/>
        <v/>
      </c>
      <c r="Y7473" s="69" t="str">
        <f t="shared" si="237"/>
        <v/>
      </c>
    </row>
    <row r="7474" spans="8:25" x14ac:dyDescent="0.25">
      <c r="H7474" s="155"/>
      <c r="I7474" s="151"/>
      <c r="J7474" s="152"/>
      <c r="K7474" s="153"/>
      <c r="L7474" s="153"/>
      <c r="M7474" s="153"/>
      <c r="N7474" s="153"/>
      <c r="O7474" s="153"/>
      <c r="P7474" s="153"/>
      <c r="Q7474" s="153"/>
      <c r="R7474" s="153"/>
      <c r="S7474" s="152"/>
      <c r="T7474" s="153"/>
      <c r="X7474" s="69" t="str">
        <f t="shared" si="236"/>
        <v/>
      </c>
      <c r="Y7474" s="69" t="str">
        <f t="shared" si="237"/>
        <v/>
      </c>
    </row>
    <row r="7475" spans="8:25" x14ac:dyDescent="0.25">
      <c r="H7475" s="155"/>
      <c r="I7475" s="151"/>
      <c r="J7475" s="152"/>
      <c r="K7475" s="153"/>
      <c r="L7475" s="153"/>
      <c r="M7475" s="153"/>
      <c r="N7475" s="153"/>
      <c r="O7475" s="153"/>
      <c r="P7475" s="153"/>
      <c r="Q7475" s="153"/>
      <c r="R7475" s="153"/>
      <c r="S7475" s="152"/>
      <c r="T7475" s="153"/>
      <c r="X7475" s="69" t="str">
        <f t="shared" si="236"/>
        <v/>
      </c>
      <c r="Y7475" s="69" t="str">
        <f t="shared" si="237"/>
        <v/>
      </c>
    </row>
    <row r="7476" spans="8:25" x14ac:dyDescent="0.25">
      <c r="H7476" s="155"/>
      <c r="I7476" s="151"/>
      <c r="J7476" s="152"/>
      <c r="K7476" s="153"/>
      <c r="L7476" s="153"/>
      <c r="M7476" s="153"/>
      <c r="N7476" s="153"/>
      <c r="O7476" s="153"/>
      <c r="P7476" s="153"/>
      <c r="Q7476" s="153"/>
      <c r="R7476" s="153"/>
      <c r="S7476" s="152"/>
      <c r="T7476" s="153"/>
      <c r="X7476" s="69" t="str">
        <f t="shared" si="236"/>
        <v/>
      </c>
      <c r="Y7476" s="69" t="str">
        <f t="shared" si="237"/>
        <v/>
      </c>
    </row>
    <row r="7477" spans="8:25" x14ac:dyDescent="0.25">
      <c r="H7477" s="155"/>
      <c r="I7477" s="151"/>
      <c r="J7477" s="152"/>
      <c r="K7477" s="153"/>
      <c r="L7477" s="153"/>
      <c r="M7477" s="153"/>
      <c r="N7477" s="153"/>
      <c r="O7477" s="153"/>
      <c r="P7477" s="153"/>
      <c r="Q7477" s="153"/>
      <c r="R7477" s="153"/>
      <c r="S7477" s="152"/>
      <c r="T7477" s="153"/>
      <c r="X7477" s="69" t="str">
        <f t="shared" si="236"/>
        <v/>
      </c>
      <c r="Y7477" s="69" t="str">
        <f t="shared" si="237"/>
        <v/>
      </c>
    </row>
    <row r="7478" spans="8:25" x14ac:dyDescent="0.25">
      <c r="H7478" s="155"/>
      <c r="I7478" s="151"/>
      <c r="J7478" s="152"/>
      <c r="K7478" s="153"/>
      <c r="L7478" s="153"/>
      <c r="M7478" s="153"/>
      <c r="N7478" s="153"/>
      <c r="O7478" s="153"/>
      <c r="P7478" s="153"/>
      <c r="Q7478" s="153"/>
      <c r="R7478" s="153"/>
      <c r="S7478" s="152"/>
      <c r="T7478" s="153"/>
      <c r="X7478" s="69" t="str">
        <f t="shared" si="236"/>
        <v/>
      </c>
      <c r="Y7478" s="69" t="str">
        <f t="shared" si="237"/>
        <v/>
      </c>
    </row>
    <row r="7479" spans="8:25" x14ac:dyDescent="0.25">
      <c r="H7479" s="155"/>
      <c r="I7479" s="151"/>
      <c r="J7479" s="152"/>
      <c r="K7479" s="153"/>
      <c r="L7479" s="153"/>
      <c r="M7479" s="153"/>
      <c r="N7479" s="153"/>
      <c r="O7479" s="153"/>
      <c r="P7479" s="153"/>
      <c r="Q7479" s="153"/>
      <c r="R7479" s="153"/>
      <c r="S7479" s="152"/>
      <c r="T7479" s="153"/>
      <c r="X7479" s="69" t="str">
        <f t="shared" si="236"/>
        <v/>
      </c>
      <c r="Y7479" s="69" t="str">
        <f t="shared" si="237"/>
        <v/>
      </c>
    </row>
    <row r="7480" spans="8:25" x14ac:dyDescent="0.25">
      <c r="H7480" s="155"/>
      <c r="I7480" s="151"/>
      <c r="J7480" s="152"/>
      <c r="K7480" s="153"/>
      <c r="L7480" s="153"/>
      <c r="M7480" s="153"/>
      <c r="N7480" s="153"/>
      <c r="O7480" s="153"/>
      <c r="P7480" s="153"/>
      <c r="Q7480" s="153"/>
      <c r="R7480" s="153"/>
      <c r="S7480" s="152"/>
      <c r="T7480" s="153"/>
      <c r="X7480" s="69" t="str">
        <f t="shared" si="236"/>
        <v/>
      </c>
      <c r="Y7480" s="69" t="str">
        <f t="shared" si="237"/>
        <v/>
      </c>
    </row>
    <row r="7481" spans="8:25" x14ac:dyDescent="0.25">
      <c r="H7481" s="155"/>
      <c r="I7481" s="151"/>
      <c r="J7481" s="152"/>
      <c r="K7481" s="153"/>
      <c r="L7481" s="153"/>
      <c r="M7481" s="153"/>
      <c r="N7481" s="153"/>
      <c r="O7481" s="153"/>
      <c r="P7481" s="153"/>
      <c r="Q7481" s="153"/>
      <c r="R7481" s="153"/>
      <c r="S7481" s="152"/>
      <c r="T7481" s="153"/>
      <c r="X7481" s="69" t="str">
        <f t="shared" si="236"/>
        <v/>
      </c>
      <c r="Y7481" s="69" t="str">
        <f t="shared" si="237"/>
        <v/>
      </c>
    </row>
    <row r="7482" spans="8:25" x14ac:dyDescent="0.25">
      <c r="H7482" s="155"/>
      <c r="I7482" s="151"/>
      <c r="J7482" s="152"/>
      <c r="K7482" s="153"/>
      <c r="L7482" s="153"/>
      <c r="M7482" s="153"/>
      <c r="N7482" s="153"/>
      <c r="O7482" s="153"/>
      <c r="P7482" s="153"/>
      <c r="Q7482" s="153"/>
      <c r="R7482" s="153"/>
      <c r="S7482" s="152"/>
      <c r="T7482" s="153"/>
      <c r="X7482" s="69" t="str">
        <f t="shared" si="236"/>
        <v/>
      </c>
      <c r="Y7482" s="69" t="str">
        <f t="shared" si="237"/>
        <v/>
      </c>
    </row>
    <row r="7483" spans="8:25" x14ac:dyDescent="0.25">
      <c r="H7483" s="155"/>
      <c r="I7483" s="151"/>
      <c r="J7483" s="152"/>
      <c r="K7483" s="153"/>
      <c r="L7483" s="153"/>
      <c r="M7483" s="153"/>
      <c r="N7483" s="153"/>
      <c r="O7483" s="153"/>
      <c r="P7483" s="153"/>
      <c r="Q7483" s="153"/>
      <c r="R7483" s="153"/>
      <c r="S7483" s="152"/>
      <c r="T7483" s="153"/>
      <c r="X7483" s="69" t="str">
        <f t="shared" si="236"/>
        <v/>
      </c>
      <c r="Y7483" s="69" t="str">
        <f t="shared" si="237"/>
        <v/>
      </c>
    </row>
    <row r="7484" spans="8:25" x14ac:dyDescent="0.25">
      <c r="H7484" s="155"/>
      <c r="I7484" s="151"/>
      <c r="J7484" s="152"/>
      <c r="K7484" s="153"/>
      <c r="L7484" s="153"/>
      <c r="M7484" s="153"/>
      <c r="N7484" s="153"/>
      <c r="O7484" s="153"/>
      <c r="P7484" s="153"/>
      <c r="Q7484" s="153"/>
      <c r="R7484" s="153"/>
      <c r="S7484" s="152"/>
      <c r="T7484" s="153"/>
      <c r="X7484" s="69" t="str">
        <f t="shared" si="236"/>
        <v/>
      </c>
      <c r="Y7484" s="69" t="str">
        <f t="shared" si="237"/>
        <v/>
      </c>
    </row>
    <row r="7485" spans="8:25" x14ac:dyDescent="0.25">
      <c r="H7485" s="155"/>
      <c r="I7485" s="151"/>
      <c r="J7485" s="152"/>
      <c r="K7485" s="153"/>
      <c r="L7485" s="153"/>
      <c r="M7485" s="153"/>
      <c r="N7485" s="153"/>
      <c r="O7485" s="153"/>
      <c r="P7485" s="153"/>
      <c r="Q7485" s="153"/>
      <c r="R7485" s="153"/>
      <c r="S7485" s="152"/>
      <c r="T7485" s="153"/>
      <c r="X7485" s="69" t="str">
        <f t="shared" si="236"/>
        <v/>
      </c>
      <c r="Y7485" s="69" t="str">
        <f t="shared" si="237"/>
        <v/>
      </c>
    </row>
    <row r="7486" spans="8:25" x14ac:dyDescent="0.25">
      <c r="H7486" s="155"/>
      <c r="I7486" s="151"/>
      <c r="J7486" s="152"/>
      <c r="K7486" s="153"/>
      <c r="L7486" s="153"/>
      <c r="M7486" s="153"/>
      <c r="N7486" s="153"/>
      <c r="O7486" s="153"/>
      <c r="P7486" s="153"/>
      <c r="Q7486" s="153"/>
      <c r="R7486" s="153"/>
      <c r="S7486" s="152"/>
      <c r="T7486" s="153"/>
      <c r="X7486" s="69" t="str">
        <f t="shared" si="236"/>
        <v/>
      </c>
      <c r="Y7486" s="69" t="str">
        <f t="shared" si="237"/>
        <v/>
      </c>
    </row>
    <row r="7487" spans="8:25" x14ac:dyDescent="0.25">
      <c r="H7487" s="155"/>
      <c r="I7487" s="151"/>
      <c r="J7487" s="152"/>
      <c r="K7487" s="153"/>
      <c r="L7487" s="153"/>
      <c r="M7487" s="153"/>
      <c r="N7487" s="153"/>
      <c r="O7487" s="153"/>
      <c r="P7487" s="153"/>
      <c r="Q7487" s="153"/>
      <c r="R7487" s="153"/>
      <c r="S7487" s="152"/>
      <c r="T7487" s="153"/>
      <c r="X7487" s="69" t="str">
        <f t="shared" si="236"/>
        <v/>
      </c>
      <c r="Y7487" s="69" t="str">
        <f t="shared" si="237"/>
        <v/>
      </c>
    </row>
    <row r="7488" spans="8:25" x14ac:dyDescent="0.25">
      <c r="H7488" s="155"/>
      <c r="I7488" s="151"/>
      <c r="J7488" s="152"/>
      <c r="K7488" s="153"/>
      <c r="L7488" s="153"/>
      <c r="M7488" s="153"/>
      <c r="N7488" s="153"/>
      <c r="O7488" s="153"/>
      <c r="P7488" s="153"/>
      <c r="Q7488" s="153"/>
      <c r="R7488" s="153"/>
      <c r="S7488" s="152"/>
      <c r="T7488" s="153"/>
      <c r="X7488" s="69" t="str">
        <f t="shared" si="236"/>
        <v/>
      </c>
      <c r="Y7488" s="69" t="str">
        <f t="shared" si="237"/>
        <v/>
      </c>
    </row>
    <row r="7489" spans="8:25" x14ac:dyDescent="0.25">
      <c r="H7489" s="155"/>
      <c r="I7489" s="151"/>
      <c r="J7489" s="152"/>
      <c r="K7489" s="153"/>
      <c r="L7489" s="153"/>
      <c r="M7489" s="153"/>
      <c r="N7489" s="153"/>
      <c r="O7489" s="153"/>
      <c r="P7489" s="153"/>
      <c r="Q7489" s="153"/>
      <c r="R7489" s="153"/>
      <c r="S7489" s="152"/>
      <c r="T7489" s="153"/>
      <c r="X7489" s="69" t="str">
        <f t="shared" si="236"/>
        <v/>
      </c>
      <c r="Y7489" s="69" t="str">
        <f t="shared" si="237"/>
        <v/>
      </c>
    </row>
    <row r="7490" spans="8:25" x14ac:dyDescent="0.25">
      <c r="H7490" s="155"/>
      <c r="I7490" s="151"/>
      <c r="J7490" s="152"/>
      <c r="K7490" s="153"/>
      <c r="L7490" s="153"/>
      <c r="M7490" s="153"/>
      <c r="N7490" s="153"/>
      <c r="O7490" s="153"/>
      <c r="P7490" s="153"/>
      <c r="Q7490" s="153"/>
      <c r="R7490" s="153"/>
      <c r="S7490" s="152"/>
      <c r="T7490" s="153"/>
      <c r="X7490" s="69" t="str">
        <f t="shared" ref="X7490:X7553" si="238">IF(W7490&lt;&gt;"",W7490-I7490,"")</f>
        <v/>
      </c>
      <c r="Y7490" s="69" t="str">
        <f t="shared" si="237"/>
        <v/>
      </c>
    </row>
    <row r="7491" spans="8:25" x14ac:dyDescent="0.25">
      <c r="H7491" s="155"/>
      <c r="I7491" s="151"/>
      <c r="J7491" s="152"/>
      <c r="K7491" s="153"/>
      <c r="L7491" s="153"/>
      <c r="M7491" s="153"/>
      <c r="N7491" s="153"/>
      <c r="O7491" s="153"/>
      <c r="P7491" s="153"/>
      <c r="Q7491" s="153"/>
      <c r="R7491" s="153"/>
      <c r="S7491" s="152"/>
      <c r="T7491" s="153"/>
      <c r="X7491" s="69" t="str">
        <f t="shared" si="238"/>
        <v/>
      </c>
      <c r="Y7491" s="69" t="str">
        <f t="shared" ref="Y7491:Y7554" si="239">IF(X7491&lt;&gt;"",IF(X7491&lt;365,"&lt; 1 year",IF(X7491&lt;730,"1-2",IF(X7491&lt;1095,"2-3",IF(X7491&lt;1460,"3-4",IF(X7491&lt;1825,"4-5","5+"))))),"")</f>
        <v/>
      </c>
    </row>
    <row r="7492" spans="8:25" x14ac:dyDescent="0.25">
      <c r="H7492" s="155"/>
      <c r="I7492" s="151"/>
      <c r="J7492" s="152"/>
      <c r="K7492" s="153"/>
      <c r="L7492" s="153"/>
      <c r="M7492" s="153"/>
      <c r="N7492" s="153"/>
      <c r="O7492" s="153"/>
      <c r="P7492" s="153"/>
      <c r="Q7492" s="153"/>
      <c r="R7492" s="153"/>
      <c r="S7492" s="152"/>
      <c r="T7492" s="153"/>
      <c r="X7492" s="69" t="str">
        <f t="shared" si="238"/>
        <v/>
      </c>
      <c r="Y7492" s="69" t="str">
        <f t="shared" si="239"/>
        <v/>
      </c>
    </row>
    <row r="7493" spans="8:25" x14ac:dyDescent="0.25">
      <c r="H7493" s="155"/>
      <c r="I7493" s="151"/>
      <c r="J7493" s="152"/>
      <c r="K7493" s="153"/>
      <c r="L7493" s="153"/>
      <c r="M7493" s="153"/>
      <c r="N7493" s="153"/>
      <c r="O7493" s="153"/>
      <c r="P7493" s="153"/>
      <c r="Q7493" s="153"/>
      <c r="R7493" s="153"/>
      <c r="S7493" s="152"/>
      <c r="T7493" s="153"/>
      <c r="X7493" s="69" t="str">
        <f t="shared" si="238"/>
        <v/>
      </c>
      <c r="Y7493" s="69" t="str">
        <f t="shared" si="239"/>
        <v/>
      </c>
    </row>
    <row r="7494" spans="8:25" x14ac:dyDescent="0.25">
      <c r="H7494" s="155"/>
      <c r="I7494" s="151"/>
      <c r="J7494" s="152"/>
      <c r="K7494" s="153"/>
      <c r="L7494" s="153"/>
      <c r="M7494" s="153"/>
      <c r="N7494" s="153"/>
      <c r="O7494" s="153"/>
      <c r="P7494" s="153"/>
      <c r="Q7494" s="153"/>
      <c r="R7494" s="153"/>
      <c r="S7494" s="152"/>
      <c r="T7494" s="153"/>
      <c r="X7494" s="69" t="str">
        <f t="shared" si="238"/>
        <v/>
      </c>
      <c r="Y7494" s="69" t="str">
        <f t="shared" si="239"/>
        <v/>
      </c>
    </row>
    <row r="7495" spans="8:25" x14ac:dyDescent="0.25">
      <c r="H7495" s="155"/>
      <c r="I7495" s="151"/>
      <c r="J7495" s="152"/>
      <c r="K7495" s="153"/>
      <c r="L7495" s="153"/>
      <c r="M7495" s="153"/>
      <c r="N7495" s="153"/>
      <c r="O7495" s="153"/>
      <c r="P7495" s="153"/>
      <c r="Q7495" s="153"/>
      <c r="R7495" s="153"/>
      <c r="S7495" s="152"/>
      <c r="T7495" s="153"/>
      <c r="X7495" s="69" t="str">
        <f t="shared" si="238"/>
        <v/>
      </c>
      <c r="Y7495" s="69" t="str">
        <f t="shared" si="239"/>
        <v/>
      </c>
    </row>
    <row r="7496" spans="8:25" x14ac:dyDescent="0.25">
      <c r="H7496" s="155"/>
      <c r="I7496" s="151"/>
      <c r="J7496" s="152"/>
      <c r="K7496" s="153"/>
      <c r="L7496" s="153"/>
      <c r="M7496" s="153"/>
      <c r="N7496" s="153"/>
      <c r="O7496" s="153"/>
      <c r="P7496" s="153"/>
      <c r="Q7496" s="153"/>
      <c r="R7496" s="153"/>
      <c r="S7496" s="152"/>
      <c r="T7496" s="153"/>
      <c r="X7496" s="69" t="str">
        <f t="shared" si="238"/>
        <v/>
      </c>
      <c r="Y7496" s="69" t="str">
        <f t="shared" si="239"/>
        <v/>
      </c>
    </row>
    <row r="7497" spans="8:25" x14ac:dyDescent="0.25">
      <c r="H7497" s="155"/>
      <c r="I7497" s="151"/>
      <c r="J7497" s="152"/>
      <c r="K7497" s="153"/>
      <c r="L7497" s="153"/>
      <c r="M7497" s="153"/>
      <c r="N7497" s="153"/>
      <c r="O7497" s="153"/>
      <c r="P7497" s="153"/>
      <c r="Q7497" s="153"/>
      <c r="R7497" s="153"/>
      <c r="S7497" s="152"/>
      <c r="T7497" s="153"/>
      <c r="X7497" s="69" t="str">
        <f t="shared" si="238"/>
        <v/>
      </c>
      <c r="Y7497" s="69" t="str">
        <f t="shared" si="239"/>
        <v/>
      </c>
    </row>
    <row r="7498" spans="8:25" x14ac:dyDescent="0.25">
      <c r="H7498" s="155"/>
      <c r="I7498" s="151"/>
      <c r="J7498" s="152"/>
      <c r="K7498" s="153"/>
      <c r="L7498" s="153"/>
      <c r="M7498" s="153"/>
      <c r="N7498" s="153"/>
      <c r="O7498" s="153"/>
      <c r="P7498" s="153"/>
      <c r="Q7498" s="153"/>
      <c r="R7498" s="153"/>
      <c r="S7498" s="152"/>
      <c r="T7498" s="153"/>
      <c r="X7498" s="69" t="str">
        <f t="shared" si="238"/>
        <v/>
      </c>
      <c r="Y7498" s="69" t="str">
        <f t="shared" si="239"/>
        <v/>
      </c>
    </row>
    <row r="7499" spans="8:25" x14ac:dyDescent="0.25">
      <c r="H7499" s="155"/>
      <c r="I7499" s="151"/>
      <c r="J7499" s="152"/>
      <c r="K7499" s="153"/>
      <c r="L7499" s="153"/>
      <c r="M7499" s="153"/>
      <c r="N7499" s="153"/>
      <c r="O7499" s="153"/>
      <c r="P7499" s="153"/>
      <c r="Q7499" s="153"/>
      <c r="R7499" s="153"/>
      <c r="S7499" s="152"/>
      <c r="T7499" s="153"/>
      <c r="X7499" s="69" t="str">
        <f t="shared" si="238"/>
        <v/>
      </c>
      <c r="Y7499" s="69" t="str">
        <f t="shared" si="239"/>
        <v/>
      </c>
    </row>
    <row r="7500" spans="8:25" x14ac:dyDescent="0.25">
      <c r="H7500" s="155"/>
      <c r="I7500" s="151"/>
      <c r="J7500" s="152"/>
      <c r="K7500" s="153"/>
      <c r="L7500" s="153"/>
      <c r="M7500" s="153"/>
      <c r="N7500" s="153"/>
      <c r="O7500" s="153"/>
      <c r="P7500" s="153"/>
      <c r="Q7500" s="153"/>
      <c r="R7500" s="153"/>
      <c r="S7500" s="152"/>
      <c r="T7500" s="153"/>
      <c r="X7500" s="69" t="str">
        <f t="shared" si="238"/>
        <v/>
      </c>
      <c r="Y7500" s="69" t="str">
        <f t="shared" si="239"/>
        <v/>
      </c>
    </row>
    <row r="7501" spans="8:25" x14ac:dyDescent="0.25">
      <c r="H7501" s="155"/>
      <c r="I7501" s="151"/>
      <c r="J7501" s="152"/>
      <c r="K7501" s="153"/>
      <c r="L7501" s="153"/>
      <c r="M7501" s="153"/>
      <c r="N7501" s="153"/>
      <c r="O7501" s="153"/>
      <c r="P7501" s="153"/>
      <c r="Q7501" s="153"/>
      <c r="R7501" s="153"/>
      <c r="S7501" s="152"/>
      <c r="T7501" s="153"/>
      <c r="X7501" s="69" t="str">
        <f t="shared" si="238"/>
        <v/>
      </c>
      <c r="Y7501" s="69" t="str">
        <f t="shared" si="239"/>
        <v/>
      </c>
    </row>
    <row r="7502" spans="8:25" x14ac:dyDescent="0.25">
      <c r="H7502" s="155"/>
      <c r="I7502" s="151"/>
      <c r="J7502" s="152"/>
      <c r="K7502" s="153"/>
      <c r="L7502" s="153"/>
      <c r="M7502" s="153"/>
      <c r="N7502" s="153"/>
      <c r="O7502" s="153"/>
      <c r="P7502" s="153"/>
      <c r="Q7502" s="153"/>
      <c r="R7502" s="153"/>
      <c r="S7502" s="152"/>
      <c r="T7502" s="153"/>
      <c r="X7502" s="69" t="str">
        <f t="shared" si="238"/>
        <v/>
      </c>
      <c r="Y7502" s="69" t="str">
        <f t="shared" si="239"/>
        <v/>
      </c>
    </row>
    <row r="7503" spans="8:25" x14ac:dyDescent="0.25">
      <c r="H7503" s="155"/>
      <c r="I7503" s="151"/>
      <c r="J7503" s="152"/>
      <c r="K7503" s="153"/>
      <c r="L7503" s="153"/>
      <c r="M7503" s="153"/>
      <c r="N7503" s="153"/>
      <c r="O7503" s="153"/>
      <c r="P7503" s="153"/>
      <c r="Q7503" s="153"/>
      <c r="R7503" s="153"/>
      <c r="S7503" s="152"/>
      <c r="T7503" s="153"/>
      <c r="X7503" s="69" t="str">
        <f t="shared" si="238"/>
        <v/>
      </c>
      <c r="Y7503" s="69" t="str">
        <f t="shared" si="239"/>
        <v/>
      </c>
    </row>
    <row r="7504" spans="8:25" x14ac:dyDescent="0.25">
      <c r="H7504" s="155"/>
      <c r="I7504" s="151"/>
      <c r="J7504" s="152"/>
      <c r="K7504" s="153"/>
      <c r="L7504" s="153"/>
      <c r="M7504" s="153"/>
      <c r="N7504" s="153"/>
      <c r="O7504" s="153"/>
      <c r="P7504" s="153"/>
      <c r="Q7504" s="153"/>
      <c r="R7504" s="153"/>
      <c r="S7504" s="152"/>
      <c r="T7504" s="153"/>
      <c r="X7504" s="69" t="str">
        <f t="shared" si="238"/>
        <v/>
      </c>
      <c r="Y7504" s="69" t="str">
        <f t="shared" si="239"/>
        <v/>
      </c>
    </row>
    <row r="7505" spans="8:25" x14ac:dyDescent="0.25">
      <c r="H7505" s="155"/>
      <c r="I7505" s="151"/>
      <c r="J7505" s="152"/>
      <c r="K7505" s="153"/>
      <c r="L7505" s="153"/>
      <c r="M7505" s="153"/>
      <c r="N7505" s="153"/>
      <c r="O7505" s="153"/>
      <c r="P7505" s="153"/>
      <c r="Q7505" s="153"/>
      <c r="R7505" s="153"/>
      <c r="S7505" s="152"/>
      <c r="T7505" s="153"/>
      <c r="X7505" s="69" t="str">
        <f t="shared" si="238"/>
        <v/>
      </c>
      <c r="Y7505" s="69" t="str">
        <f t="shared" si="239"/>
        <v/>
      </c>
    </row>
    <row r="7506" spans="8:25" x14ac:dyDescent="0.25">
      <c r="H7506" s="155"/>
      <c r="I7506" s="151"/>
      <c r="J7506" s="152"/>
      <c r="K7506" s="153"/>
      <c r="L7506" s="153"/>
      <c r="M7506" s="153"/>
      <c r="N7506" s="153"/>
      <c r="O7506" s="153"/>
      <c r="P7506" s="153"/>
      <c r="Q7506" s="153"/>
      <c r="R7506" s="153"/>
      <c r="S7506" s="152"/>
      <c r="T7506" s="153"/>
      <c r="X7506" s="69" t="str">
        <f t="shared" si="238"/>
        <v/>
      </c>
      <c r="Y7506" s="69" t="str">
        <f t="shared" si="239"/>
        <v/>
      </c>
    </row>
    <row r="7507" spans="8:25" x14ac:dyDescent="0.25">
      <c r="H7507" s="155"/>
      <c r="I7507" s="151"/>
      <c r="J7507" s="152"/>
      <c r="K7507" s="153"/>
      <c r="L7507" s="153"/>
      <c r="M7507" s="153"/>
      <c r="N7507" s="153"/>
      <c r="O7507" s="153"/>
      <c r="P7507" s="153"/>
      <c r="Q7507" s="153"/>
      <c r="R7507" s="153"/>
      <c r="S7507" s="152"/>
      <c r="T7507" s="153"/>
      <c r="X7507" s="69" t="str">
        <f t="shared" si="238"/>
        <v/>
      </c>
      <c r="Y7507" s="69" t="str">
        <f t="shared" si="239"/>
        <v/>
      </c>
    </row>
    <row r="7508" spans="8:25" x14ac:dyDescent="0.25">
      <c r="H7508" s="155"/>
      <c r="I7508" s="151"/>
      <c r="J7508" s="152"/>
      <c r="K7508" s="153"/>
      <c r="L7508" s="153"/>
      <c r="M7508" s="153"/>
      <c r="N7508" s="153"/>
      <c r="O7508" s="153"/>
      <c r="P7508" s="153"/>
      <c r="Q7508" s="153"/>
      <c r="R7508" s="153"/>
      <c r="S7508" s="152"/>
      <c r="T7508" s="153"/>
      <c r="X7508" s="69" t="str">
        <f t="shared" si="238"/>
        <v/>
      </c>
      <c r="Y7508" s="69" t="str">
        <f t="shared" si="239"/>
        <v/>
      </c>
    </row>
    <row r="7509" spans="8:25" x14ac:dyDescent="0.25">
      <c r="H7509" s="155"/>
      <c r="I7509" s="151"/>
      <c r="J7509" s="152"/>
      <c r="K7509" s="153"/>
      <c r="L7509" s="153"/>
      <c r="M7509" s="153"/>
      <c r="N7509" s="153"/>
      <c r="O7509" s="153"/>
      <c r="P7509" s="153"/>
      <c r="Q7509" s="153"/>
      <c r="R7509" s="153"/>
      <c r="S7509" s="152"/>
      <c r="T7509" s="153"/>
      <c r="X7509" s="69" t="str">
        <f t="shared" si="238"/>
        <v/>
      </c>
      <c r="Y7509" s="69" t="str">
        <f t="shared" si="239"/>
        <v/>
      </c>
    </row>
    <row r="7510" spans="8:25" x14ac:dyDescent="0.25">
      <c r="H7510" s="155"/>
      <c r="I7510" s="151"/>
      <c r="J7510" s="152"/>
      <c r="K7510" s="153"/>
      <c r="L7510" s="153"/>
      <c r="M7510" s="153"/>
      <c r="N7510" s="153"/>
      <c r="O7510" s="153"/>
      <c r="P7510" s="153"/>
      <c r="Q7510" s="153"/>
      <c r="R7510" s="153"/>
      <c r="S7510" s="152"/>
      <c r="T7510" s="153"/>
      <c r="X7510" s="69" t="str">
        <f t="shared" si="238"/>
        <v/>
      </c>
      <c r="Y7510" s="69" t="str">
        <f t="shared" si="239"/>
        <v/>
      </c>
    </row>
    <row r="7511" spans="8:25" x14ac:dyDescent="0.25">
      <c r="H7511" s="155"/>
      <c r="I7511" s="151"/>
      <c r="J7511" s="152"/>
      <c r="K7511" s="153"/>
      <c r="L7511" s="153"/>
      <c r="M7511" s="153"/>
      <c r="N7511" s="153"/>
      <c r="O7511" s="153"/>
      <c r="P7511" s="153"/>
      <c r="Q7511" s="153"/>
      <c r="R7511" s="153"/>
      <c r="S7511" s="152"/>
      <c r="T7511" s="153"/>
      <c r="X7511" s="69" t="str">
        <f t="shared" si="238"/>
        <v/>
      </c>
      <c r="Y7511" s="69" t="str">
        <f t="shared" si="239"/>
        <v/>
      </c>
    </row>
    <row r="7512" spans="8:25" x14ac:dyDescent="0.25">
      <c r="H7512" s="155"/>
      <c r="I7512" s="151"/>
      <c r="J7512" s="152"/>
      <c r="K7512" s="153"/>
      <c r="L7512" s="153"/>
      <c r="M7512" s="153"/>
      <c r="N7512" s="153"/>
      <c r="O7512" s="153"/>
      <c r="P7512" s="153"/>
      <c r="Q7512" s="153"/>
      <c r="R7512" s="153"/>
      <c r="S7512" s="152"/>
      <c r="T7512" s="153"/>
      <c r="X7512" s="69" t="str">
        <f t="shared" si="238"/>
        <v/>
      </c>
      <c r="Y7512" s="69" t="str">
        <f t="shared" si="239"/>
        <v/>
      </c>
    </row>
    <row r="7513" spans="8:25" x14ac:dyDescent="0.25">
      <c r="H7513" s="155"/>
      <c r="I7513" s="151"/>
      <c r="J7513" s="152"/>
      <c r="K7513" s="153"/>
      <c r="L7513" s="153"/>
      <c r="M7513" s="153"/>
      <c r="N7513" s="153"/>
      <c r="O7513" s="153"/>
      <c r="P7513" s="153"/>
      <c r="Q7513" s="153"/>
      <c r="R7513" s="153"/>
      <c r="S7513" s="152"/>
      <c r="T7513" s="153"/>
      <c r="X7513" s="69" t="str">
        <f t="shared" si="238"/>
        <v/>
      </c>
      <c r="Y7513" s="69" t="str">
        <f t="shared" si="239"/>
        <v/>
      </c>
    </row>
    <row r="7514" spans="8:25" x14ac:dyDescent="0.25">
      <c r="H7514" s="155"/>
      <c r="I7514" s="151"/>
      <c r="J7514" s="152"/>
      <c r="K7514" s="153"/>
      <c r="L7514" s="153"/>
      <c r="M7514" s="153"/>
      <c r="N7514" s="153"/>
      <c r="O7514" s="153"/>
      <c r="P7514" s="153"/>
      <c r="Q7514" s="153"/>
      <c r="R7514" s="153"/>
      <c r="S7514" s="152"/>
      <c r="T7514" s="153"/>
      <c r="X7514" s="69" t="str">
        <f t="shared" si="238"/>
        <v/>
      </c>
      <c r="Y7514" s="69" t="str">
        <f t="shared" si="239"/>
        <v/>
      </c>
    </row>
    <row r="7515" spans="8:25" x14ac:dyDescent="0.25">
      <c r="H7515" s="155"/>
      <c r="I7515" s="151"/>
      <c r="J7515" s="152"/>
      <c r="K7515" s="153"/>
      <c r="L7515" s="153"/>
      <c r="M7515" s="153"/>
      <c r="N7515" s="153"/>
      <c r="O7515" s="153"/>
      <c r="P7515" s="153"/>
      <c r="Q7515" s="153"/>
      <c r="R7515" s="153"/>
      <c r="S7515" s="152"/>
      <c r="T7515" s="153"/>
      <c r="X7515" s="69" t="str">
        <f t="shared" si="238"/>
        <v/>
      </c>
      <c r="Y7515" s="69" t="str">
        <f t="shared" si="239"/>
        <v/>
      </c>
    </row>
    <row r="7516" spans="8:25" x14ac:dyDescent="0.25">
      <c r="H7516" s="155"/>
      <c r="I7516" s="151"/>
      <c r="J7516" s="152"/>
      <c r="K7516" s="153"/>
      <c r="L7516" s="153"/>
      <c r="M7516" s="153"/>
      <c r="N7516" s="153"/>
      <c r="O7516" s="153"/>
      <c r="P7516" s="153"/>
      <c r="Q7516" s="153"/>
      <c r="R7516" s="153"/>
      <c r="S7516" s="152"/>
      <c r="T7516" s="153"/>
      <c r="X7516" s="69" t="str">
        <f t="shared" si="238"/>
        <v/>
      </c>
      <c r="Y7516" s="69" t="str">
        <f t="shared" si="239"/>
        <v/>
      </c>
    </row>
    <row r="7517" spans="8:25" x14ac:dyDescent="0.25">
      <c r="H7517" s="155"/>
      <c r="I7517" s="151"/>
      <c r="J7517" s="152"/>
      <c r="K7517" s="153"/>
      <c r="L7517" s="153"/>
      <c r="M7517" s="153"/>
      <c r="N7517" s="153"/>
      <c r="O7517" s="153"/>
      <c r="P7517" s="153"/>
      <c r="Q7517" s="153"/>
      <c r="R7517" s="153"/>
      <c r="S7517" s="152"/>
      <c r="T7517" s="153"/>
      <c r="X7517" s="69" t="str">
        <f t="shared" si="238"/>
        <v/>
      </c>
      <c r="Y7517" s="69" t="str">
        <f t="shared" si="239"/>
        <v/>
      </c>
    </row>
    <row r="7518" spans="8:25" x14ac:dyDescent="0.25">
      <c r="H7518" s="155"/>
      <c r="I7518" s="151"/>
      <c r="J7518" s="152"/>
      <c r="K7518" s="153"/>
      <c r="L7518" s="153"/>
      <c r="M7518" s="153"/>
      <c r="N7518" s="153"/>
      <c r="O7518" s="153"/>
      <c r="P7518" s="153"/>
      <c r="Q7518" s="153"/>
      <c r="R7518" s="153"/>
      <c r="S7518" s="152"/>
      <c r="T7518" s="153"/>
      <c r="X7518" s="69" t="str">
        <f t="shared" si="238"/>
        <v/>
      </c>
      <c r="Y7518" s="69" t="str">
        <f t="shared" si="239"/>
        <v/>
      </c>
    </row>
    <row r="7519" spans="8:25" x14ac:dyDescent="0.25">
      <c r="H7519" s="155"/>
      <c r="I7519" s="151"/>
      <c r="J7519" s="152"/>
      <c r="K7519" s="153"/>
      <c r="L7519" s="153"/>
      <c r="M7519" s="153"/>
      <c r="N7519" s="153"/>
      <c r="O7519" s="153"/>
      <c r="P7519" s="153"/>
      <c r="Q7519" s="153"/>
      <c r="R7519" s="153"/>
      <c r="S7519" s="152"/>
      <c r="T7519" s="153"/>
      <c r="X7519" s="69" t="str">
        <f t="shared" si="238"/>
        <v/>
      </c>
      <c r="Y7519" s="69" t="str">
        <f t="shared" si="239"/>
        <v/>
      </c>
    </row>
    <row r="7520" spans="8:25" x14ac:dyDescent="0.25">
      <c r="H7520" s="155"/>
      <c r="I7520" s="151"/>
      <c r="J7520" s="152"/>
      <c r="K7520" s="153"/>
      <c r="L7520" s="153"/>
      <c r="M7520" s="153"/>
      <c r="N7520" s="153"/>
      <c r="O7520" s="153"/>
      <c r="P7520" s="153"/>
      <c r="Q7520" s="153"/>
      <c r="R7520" s="153"/>
      <c r="S7520" s="152"/>
      <c r="T7520" s="153"/>
      <c r="X7520" s="69" t="str">
        <f t="shared" si="238"/>
        <v/>
      </c>
      <c r="Y7520" s="69" t="str">
        <f t="shared" si="239"/>
        <v/>
      </c>
    </row>
    <row r="7521" spans="8:25" x14ac:dyDescent="0.25">
      <c r="H7521" s="155"/>
      <c r="I7521" s="151"/>
      <c r="J7521" s="152"/>
      <c r="K7521" s="153"/>
      <c r="L7521" s="153"/>
      <c r="M7521" s="153"/>
      <c r="N7521" s="153"/>
      <c r="O7521" s="153"/>
      <c r="P7521" s="153"/>
      <c r="Q7521" s="153"/>
      <c r="R7521" s="153"/>
      <c r="S7521" s="152"/>
      <c r="T7521" s="153"/>
      <c r="X7521" s="69" t="str">
        <f t="shared" si="238"/>
        <v/>
      </c>
      <c r="Y7521" s="69" t="str">
        <f t="shared" si="239"/>
        <v/>
      </c>
    </row>
    <row r="7522" spans="8:25" x14ac:dyDescent="0.25">
      <c r="H7522" s="155"/>
      <c r="I7522" s="151"/>
      <c r="J7522" s="152"/>
      <c r="K7522" s="153"/>
      <c r="L7522" s="153"/>
      <c r="M7522" s="153"/>
      <c r="N7522" s="153"/>
      <c r="O7522" s="153"/>
      <c r="P7522" s="153"/>
      <c r="Q7522" s="153"/>
      <c r="R7522" s="153"/>
      <c r="S7522" s="152"/>
      <c r="T7522" s="153"/>
      <c r="X7522" s="69" t="str">
        <f t="shared" si="238"/>
        <v/>
      </c>
      <c r="Y7522" s="69" t="str">
        <f t="shared" si="239"/>
        <v/>
      </c>
    </row>
    <row r="7523" spans="8:25" x14ac:dyDescent="0.25">
      <c r="H7523" s="155"/>
      <c r="I7523" s="151"/>
      <c r="J7523" s="152"/>
      <c r="K7523" s="153"/>
      <c r="L7523" s="153"/>
      <c r="M7523" s="153"/>
      <c r="N7523" s="153"/>
      <c r="O7523" s="153"/>
      <c r="P7523" s="153"/>
      <c r="Q7523" s="153"/>
      <c r="R7523" s="153"/>
      <c r="S7523" s="152"/>
      <c r="T7523" s="153"/>
      <c r="X7523" s="69" t="str">
        <f t="shared" si="238"/>
        <v/>
      </c>
      <c r="Y7523" s="69" t="str">
        <f t="shared" si="239"/>
        <v/>
      </c>
    </row>
    <row r="7524" spans="8:25" x14ac:dyDescent="0.25">
      <c r="H7524" s="155"/>
      <c r="I7524" s="151"/>
      <c r="J7524" s="152"/>
      <c r="K7524" s="153"/>
      <c r="L7524" s="153"/>
      <c r="M7524" s="153"/>
      <c r="N7524" s="153"/>
      <c r="O7524" s="153"/>
      <c r="P7524" s="153"/>
      <c r="Q7524" s="153"/>
      <c r="R7524" s="153"/>
      <c r="S7524" s="152"/>
      <c r="T7524" s="153"/>
      <c r="X7524" s="69" t="str">
        <f t="shared" si="238"/>
        <v/>
      </c>
      <c r="Y7524" s="69" t="str">
        <f t="shared" si="239"/>
        <v/>
      </c>
    </row>
    <row r="7525" spans="8:25" x14ac:dyDescent="0.25">
      <c r="H7525" s="155"/>
      <c r="I7525" s="151"/>
      <c r="J7525" s="152"/>
      <c r="K7525" s="153"/>
      <c r="L7525" s="153"/>
      <c r="M7525" s="153"/>
      <c r="N7525" s="153"/>
      <c r="O7525" s="153"/>
      <c r="P7525" s="153"/>
      <c r="Q7525" s="153"/>
      <c r="R7525" s="153"/>
      <c r="S7525" s="152"/>
      <c r="T7525" s="153"/>
      <c r="X7525" s="69" t="str">
        <f t="shared" si="238"/>
        <v/>
      </c>
      <c r="Y7525" s="69" t="str">
        <f t="shared" si="239"/>
        <v/>
      </c>
    </row>
    <row r="7526" spans="8:25" x14ac:dyDescent="0.25">
      <c r="H7526" s="155"/>
      <c r="I7526" s="151"/>
      <c r="J7526" s="152"/>
      <c r="K7526" s="153"/>
      <c r="L7526" s="153"/>
      <c r="M7526" s="153"/>
      <c r="N7526" s="153"/>
      <c r="O7526" s="153"/>
      <c r="P7526" s="153"/>
      <c r="Q7526" s="153"/>
      <c r="R7526" s="153"/>
      <c r="S7526" s="152"/>
      <c r="T7526" s="153"/>
      <c r="X7526" s="69" t="str">
        <f t="shared" si="238"/>
        <v/>
      </c>
      <c r="Y7526" s="69" t="str">
        <f t="shared" si="239"/>
        <v/>
      </c>
    </row>
    <row r="7527" spans="8:25" x14ac:dyDescent="0.25">
      <c r="H7527" s="155"/>
      <c r="I7527" s="151"/>
      <c r="J7527" s="152"/>
      <c r="K7527" s="153"/>
      <c r="L7527" s="153"/>
      <c r="M7527" s="153"/>
      <c r="N7527" s="153"/>
      <c r="O7527" s="153"/>
      <c r="P7527" s="153"/>
      <c r="Q7527" s="153"/>
      <c r="R7527" s="153"/>
      <c r="S7527" s="152"/>
      <c r="T7527" s="153"/>
      <c r="X7527" s="69" t="str">
        <f t="shared" si="238"/>
        <v/>
      </c>
      <c r="Y7527" s="69" t="str">
        <f t="shared" si="239"/>
        <v/>
      </c>
    </row>
    <row r="7528" spans="8:25" x14ac:dyDescent="0.25">
      <c r="H7528" s="155"/>
      <c r="I7528" s="151"/>
      <c r="J7528" s="152"/>
      <c r="K7528" s="153"/>
      <c r="L7528" s="153"/>
      <c r="M7528" s="153"/>
      <c r="N7528" s="153"/>
      <c r="O7528" s="153"/>
      <c r="P7528" s="153"/>
      <c r="Q7528" s="153"/>
      <c r="R7528" s="153"/>
      <c r="S7528" s="152"/>
      <c r="T7528" s="153"/>
      <c r="X7528" s="69" t="str">
        <f t="shared" si="238"/>
        <v/>
      </c>
      <c r="Y7528" s="69" t="str">
        <f t="shared" si="239"/>
        <v/>
      </c>
    </row>
    <row r="7529" spans="8:25" x14ac:dyDescent="0.25">
      <c r="H7529" s="155"/>
      <c r="I7529" s="151"/>
      <c r="J7529" s="152"/>
      <c r="K7529" s="153"/>
      <c r="L7529" s="153"/>
      <c r="M7529" s="153"/>
      <c r="N7529" s="153"/>
      <c r="O7529" s="153"/>
      <c r="P7529" s="153"/>
      <c r="Q7529" s="153"/>
      <c r="R7529" s="153"/>
      <c r="S7529" s="152"/>
      <c r="T7529" s="153"/>
      <c r="X7529" s="69" t="str">
        <f t="shared" si="238"/>
        <v/>
      </c>
      <c r="Y7529" s="69" t="str">
        <f t="shared" si="239"/>
        <v/>
      </c>
    </row>
    <row r="7530" spans="8:25" x14ac:dyDescent="0.25">
      <c r="H7530" s="155"/>
      <c r="I7530" s="151"/>
      <c r="J7530" s="152"/>
      <c r="K7530" s="153"/>
      <c r="L7530" s="153"/>
      <c r="M7530" s="153"/>
      <c r="N7530" s="153"/>
      <c r="O7530" s="153"/>
      <c r="P7530" s="153"/>
      <c r="Q7530" s="153"/>
      <c r="R7530" s="153"/>
      <c r="S7530" s="152"/>
      <c r="T7530" s="153"/>
      <c r="X7530" s="69" t="str">
        <f t="shared" si="238"/>
        <v/>
      </c>
      <c r="Y7530" s="69" t="str">
        <f t="shared" si="239"/>
        <v/>
      </c>
    </row>
    <row r="7531" spans="8:25" x14ac:dyDescent="0.25">
      <c r="H7531" s="155"/>
      <c r="I7531" s="151"/>
      <c r="J7531" s="152"/>
      <c r="K7531" s="153"/>
      <c r="L7531" s="153"/>
      <c r="M7531" s="153"/>
      <c r="N7531" s="153"/>
      <c r="O7531" s="153"/>
      <c r="P7531" s="153"/>
      <c r="Q7531" s="153"/>
      <c r="R7531" s="153"/>
      <c r="S7531" s="152"/>
      <c r="T7531" s="153"/>
      <c r="X7531" s="69" t="str">
        <f t="shared" si="238"/>
        <v/>
      </c>
      <c r="Y7531" s="69" t="str">
        <f t="shared" si="239"/>
        <v/>
      </c>
    </row>
    <row r="7532" spans="8:25" x14ac:dyDescent="0.25">
      <c r="H7532" s="155"/>
      <c r="I7532" s="151"/>
      <c r="J7532" s="152"/>
      <c r="K7532" s="153"/>
      <c r="L7532" s="153"/>
      <c r="M7532" s="153"/>
      <c r="N7532" s="153"/>
      <c r="O7532" s="153"/>
      <c r="P7532" s="153"/>
      <c r="Q7532" s="153"/>
      <c r="R7532" s="153"/>
      <c r="S7532" s="152"/>
      <c r="T7532" s="153"/>
      <c r="X7532" s="69" t="str">
        <f t="shared" si="238"/>
        <v/>
      </c>
      <c r="Y7532" s="69" t="str">
        <f t="shared" si="239"/>
        <v/>
      </c>
    </row>
    <row r="7533" spans="8:25" x14ac:dyDescent="0.25">
      <c r="H7533" s="155"/>
      <c r="I7533" s="151"/>
      <c r="J7533" s="152"/>
      <c r="K7533" s="153"/>
      <c r="L7533" s="153"/>
      <c r="M7533" s="153"/>
      <c r="N7533" s="153"/>
      <c r="O7533" s="153"/>
      <c r="P7533" s="153"/>
      <c r="Q7533" s="153"/>
      <c r="R7533" s="153"/>
      <c r="S7533" s="152"/>
      <c r="T7533" s="153"/>
      <c r="X7533" s="69" t="str">
        <f t="shared" si="238"/>
        <v/>
      </c>
      <c r="Y7533" s="69" t="str">
        <f t="shared" si="239"/>
        <v/>
      </c>
    </row>
    <row r="7534" spans="8:25" x14ac:dyDescent="0.25">
      <c r="H7534" s="155"/>
      <c r="I7534" s="151"/>
      <c r="J7534" s="152"/>
      <c r="K7534" s="153"/>
      <c r="L7534" s="153"/>
      <c r="M7534" s="153"/>
      <c r="N7534" s="153"/>
      <c r="O7534" s="153"/>
      <c r="P7534" s="153"/>
      <c r="Q7534" s="153"/>
      <c r="R7534" s="153"/>
      <c r="S7534" s="152"/>
      <c r="T7534" s="153"/>
      <c r="X7534" s="69" t="str">
        <f t="shared" si="238"/>
        <v/>
      </c>
      <c r="Y7534" s="69" t="str">
        <f t="shared" si="239"/>
        <v/>
      </c>
    </row>
    <row r="7535" spans="8:25" x14ac:dyDescent="0.25">
      <c r="H7535" s="155"/>
      <c r="I7535" s="151"/>
      <c r="J7535" s="152"/>
      <c r="K7535" s="153"/>
      <c r="L7535" s="153"/>
      <c r="M7535" s="153"/>
      <c r="N7535" s="153"/>
      <c r="O7535" s="153"/>
      <c r="P7535" s="153"/>
      <c r="Q7535" s="153"/>
      <c r="R7535" s="153"/>
      <c r="S7535" s="152"/>
      <c r="T7535" s="153"/>
      <c r="X7535" s="69" t="str">
        <f t="shared" si="238"/>
        <v/>
      </c>
      <c r="Y7535" s="69" t="str">
        <f t="shared" si="239"/>
        <v/>
      </c>
    </row>
    <row r="7536" spans="8:25" x14ac:dyDescent="0.25">
      <c r="H7536" s="155"/>
      <c r="I7536" s="151"/>
      <c r="J7536" s="152"/>
      <c r="K7536" s="153"/>
      <c r="L7536" s="153"/>
      <c r="M7536" s="153"/>
      <c r="N7536" s="153"/>
      <c r="O7536" s="153"/>
      <c r="P7536" s="153"/>
      <c r="Q7536" s="153"/>
      <c r="R7536" s="153"/>
      <c r="S7536" s="152"/>
      <c r="T7536" s="153"/>
      <c r="X7536" s="69" t="str">
        <f t="shared" si="238"/>
        <v/>
      </c>
      <c r="Y7536" s="69" t="str">
        <f t="shared" si="239"/>
        <v/>
      </c>
    </row>
    <row r="7537" spans="8:25" x14ac:dyDescent="0.25">
      <c r="H7537" s="155"/>
      <c r="I7537" s="151"/>
      <c r="J7537" s="152"/>
      <c r="K7537" s="153"/>
      <c r="L7537" s="153"/>
      <c r="M7537" s="153"/>
      <c r="N7537" s="153"/>
      <c r="O7537" s="153"/>
      <c r="P7537" s="153"/>
      <c r="Q7537" s="153"/>
      <c r="R7537" s="153"/>
      <c r="S7537" s="152"/>
      <c r="T7537" s="153"/>
      <c r="X7537" s="69" t="str">
        <f t="shared" si="238"/>
        <v/>
      </c>
      <c r="Y7537" s="69" t="str">
        <f t="shared" si="239"/>
        <v/>
      </c>
    </row>
    <row r="7538" spans="8:25" x14ac:dyDescent="0.25">
      <c r="H7538" s="155"/>
      <c r="I7538" s="151"/>
      <c r="J7538" s="152"/>
      <c r="K7538" s="153"/>
      <c r="L7538" s="153"/>
      <c r="M7538" s="153"/>
      <c r="N7538" s="153"/>
      <c r="O7538" s="153"/>
      <c r="P7538" s="153"/>
      <c r="Q7538" s="153"/>
      <c r="R7538" s="153"/>
      <c r="S7538" s="152"/>
      <c r="T7538" s="153"/>
      <c r="X7538" s="69" t="str">
        <f t="shared" si="238"/>
        <v/>
      </c>
      <c r="Y7538" s="69" t="str">
        <f t="shared" si="239"/>
        <v/>
      </c>
    </row>
    <row r="7539" spans="8:25" x14ac:dyDescent="0.25">
      <c r="H7539" s="155"/>
      <c r="I7539" s="151"/>
      <c r="J7539" s="152"/>
      <c r="K7539" s="153"/>
      <c r="L7539" s="153"/>
      <c r="M7539" s="153"/>
      <c r="N7539" s="153"/>
      <c r="O7539" s="153"/>
      <c r="P7539" s="153"/>
      <c r="Q7539" s="153"/>
      <c r="R7539" s="153"/>
      <c r="S7539" s="152"/>
      <c r="T7539" s="153"/>
      <c r="X7539" s="69" t="str">
        <f t="shared" si="238"/>
        <v/>
      </c>
      <c r="Y7539" s="69" t="str">
        <f t="shared" si="239"/>
        <v/>
      </c>
    </row>
    <row r="7540" spans="8:25" x14ac:dyDescent="0.25">
      <c r="H7540" s="155"/>
      <c r="I7540" s="151"/>
      <c r="J7540" s="152"/>
      <c r="K7540" s="153"/>
      <c r="L7540" s="153"/>
      <c r="M7540" s="153"/>
      <c r="N7540" s="153"/>
      <c r="O7540" s="153"/>
      <c r="P7540" s="153"/>
      <c r="Q7540" s="153"/>
      <c r="R7540" s="153"/>
      <c r="S7540" s="152"/>
      <c r="T7540" s="153"/>
      <c r="X7540" s="69" t="str">
        <f t="shared" si="238"/>
        <v/>
      </c>
      <c r="Y7540" s="69" t="str">
        <f t="shared" si="239"/>
        <v/>
      </c>
    </row>
    <row r="7541" spans="8:25" x14ac:dyDescent="0.25">
      <c r="H7541" s="155"/>
      <c r="I7541" s="151"/>
      <c r="J7541" s="152"/>
      <c r="K7541" s="153"/>
      <c r="L7541" s="153"/>
      <c r="M7541" s="153"/>
      <c r="N7541" s="153"/>
      <c r="O7541" s="153"/>
      <c r="P7541" s="153"/>
      <c r="Q7541" s="153"/>
      <c r="R7541" s="153"/>
      <c r="S7541" s="152"/>
      <c r="T7541" s="153"/>
      <c r="X7541" s="69" t="str">
        <f t="shared" si="238"/>
        <v/>
      </c>
      <c r="Y7541" s="69" t="str">
        <f t="shared" si="239"/>
        <v/>
      </c>
    </row>
    <row r="7542" spans="8:25" x14ac:dyDescent="0.25">
      <c r="H7542" s="155"/>
      <c r="I7542" s="151"/>
      <c r="J7542" s="152"/>
      <c r="K7542" s="153"/>
      <c r="L7542" s="153"/>
      <c r="M7542" s="153"/>
      <c r="N7542" s="153"/>
      <c r="O7542" s="153"/>
      <c r="P7542" s="153"/>
      <c r="Q7542" s="153"/>
      <c r="R7542" s="153"/>
      <c r="S7542" s="152"/>
      <c r="T7542" s="153"/>
      <c r="X7542" s="69" t="str">
        <f t="shared" si="238"/>
        <v/>
      </c>
      <c r="Y7542" s="69" t="str">
        <f t="shared" si="239"/>
        <v/>
      </c>
    </row>
    <row r="7543" spans="8:25" x14ac:dyDescent="0.25">
      <c r="H7543" s="155"/>
      <c r="I7543" s="151"/>
      <c r="J7543" s="152"/>
      <c r="K7543" s="153"/>
      <c r="L7543" s="153"/>
      <c r="M7543" s="153"/>
      <c r="N7543" s="153"/>
      <c r="O7543" s="153"/>
      <c r="P7543" s="153"/>
      <c r="Q7543" s="153"/>
      <c r="R7543" s="153"/>
      <c r="S7543" s="152"/>
      <c r="T7543" s="153"/>
      <c r="X7543" s="69" t="str">
        <f t="shared" si="238"/>
        <v/>
      </c>
      <c r="Y7543" s="69" t="str">
        <f t="shared" si="239"/>
        <v/>
      </c>
    </row>
    <row r="7544" spans="8:25" x14ac:dyDescent="0.25">
      <c r="H7544" s="155"/>
      <c r="I7544" s="151"/>
      <c r="J7544" s="152"/>
      <c r="K7544" s="153"/>
      <c r="L7544" s="153"/>
      <c r="M7544" s="153"/>
      <c r="N7544" s="153"/>
      <c r="O7544" s="153"/>
      <c r="P7544" s="153"/>
      <c r="Q7544" s="153"/>
      <c r="R7544" s="153"/>
      <c r="S7544" s="152"/>
      <c r="T7544" s="153"/>
      <c r="X7544" s="69" t="str">
        <f t="shared" si="238"/>
        <v/>
      </c>
      <c r="Y7544" s="69" t="str">
        <f t="shared" si="239"/>
        <v/>
      </c>
    </row>
    <row r="7545" spans="8:25" x14ac:dyDescent="0.25">
      <c r="H7545" s="155"/>
      <c r="I7545" s="151"/>
      <c r="J7545" s="152"/>
      <c r="K7545" s="153"/>
      <c r="L7545" s="153"/>
      <c r="M7545" s="153"/>
      <c r="N7545" s="153"/>
      <c r="O7545" s="153"/>
      <c r="P7545" s="153"/>
      <c r="Q7545" s="153"/>
      <c r="R7545" s="153"/>
      <c r="S7545" s="152"/>
      <c r="T7545" s="153"/>
      <c r="X7545" s="69" t="str">
        <f t="shared" si="238"/>
        <v/>
      </c>
      <c r="Y7545" s="69" t="str">
        <f t="shared" si="239"/>
        <v/>
      </c>
    </row>
    <row r="7546" spans="8:25" x14ac:dyDescent="0.25">
      <c r="H7546" s="155"/>
      <c r="I7546" s="151"/>
      <c r="J7546" s="152"/>
      <c r="K7546" s="153"/>
      <c r="L7546" s="153"/>
      <c r="M7546" s="153"/>
      <c r="N7546" s="153"/>
      <c r="O7546" s="153"/>
      <c r="P7546" s="153"/>
      <c r="Q7546" s="153"/>
      <c r="R7546" s="153"/>
      <c r="S7546" s="152"/>
      <c r="T7546" s="153"/>
      <c r="X7546" s="69" t="str">
        <f t="shared" si="238"/>
        <v/>
      </c>
      <c r="Y7546" s="69" t="str">
        <f t="shared" si="239"/>
        <v/>
      </c>
    </row>
    <row r="7547" spans="8:25" x14ac:dyDescent="0.25">
      <c r="H7547" s="155"/>
      <c r="I7547" s="151"/>
      <c r="J7547" s="152"/>
      <c r="K7547" s="153"/>
      <c r="L7547" s="153"/>
      <c r="M7547" s="153"/>
      <c r="N7547" s="153"/>
      <c r="O7547" s="153"/>
      <c r="P7547" s="153"/>
      <c r="Q7547" s="153"/>
      <c r="R7547" s="153"/>
      <c r="S7547" s="152"/>
      <c r="T7547" s="153"/>
      <c r="X7547" s="69" t="str">
        <f t="shared" si="238"/>
        <v/>
      </c>
      <c r="Y7547" s="69" t="str">
        <f t="shared" si="239"/>
        <v/>
      </c>
    </row>
    <row r="7548" spans="8:25" x14ac:dyDescent="0.25">
      <c r="H7548" s="155"/>
      <c r="I7548" s="151"/>
      <c r="J7548" s="152"/>
      <c r="K7548" s="153"/>
      <c r="L7548" s="153"/>
      <c r="M7548" s="153"/>
      <c r="N7548" s="153"/>
      <c r="O7548" s="153"/>
      <c r="P7548" s="153"/>
      <c r="Q7548" s="153"/>
      <c r="R7548" s="153"/>
      <c r="S7548" s="152"/>
      <c r="T7548" s="153"/>
      <c r="X7548" s="69" t="str">
        <f t="shared" si="238"/>
        <v/>
      </c>
      <c r="Y7548" s="69" t="str">
        <f t="shared" si="239"/>
        <v/>
      </c>
    </row>
    <row r="7549" spans="8:25" x14ac:dyDescent="0.25">
      <c r="H7549" s="155"/>
      <c r="I7549" s="151"/>
      <c r="J7549" s="152"/>
      <c r="K7549" s="153"/>
      <c r="L7549" s="153"/>
      <c r="M7549" s="153"/>
      <c r="N7549" s="153"/>
      <c r="O7549" s="153"/>
      <c r="P7549" s="153"/>
      <c r="Q7549" s="153"/>
      <c r="R7549" s="153"/>
      <c r="S7549" s="152"/>
      <c r="T7549" s="153"/>
      <c r="X7549" s="69" t="str">
        <f t="shared" si="238"/>
        <v/>
      </c>
      <c r="Y7549" s="69" t="str">
        <f t="shared" si="239"/>
        <v/>
      </c>
    </row>
    <row r="7550" spans="8:25" x14ac:dyDescent="0.25">
      <c r="H7550" s="155"/>
      <c r="I7550" s="151"/>
      <c r="J7550" s="152"/>
      <c r="K7550" s="153"/>
      <c r="L7550" s="153"/>
      <c r="M7550" s="153"/>
      <c r="N7550" s="153"/>
      <c r="O7550" s="153"/>
      <c r="P7550" s="153"/>
      <c r="Q7550" s="153"/>
      <c r="R7550" s="153"/>
      <c r="S7550" s="152"/>
      <c r="T7550" s="153"/>
      <c r="X7550" s="69" t="str">
        <f t="shared" si="238"/>
        <v/>
      </c>
      <c r="Y7550" s="69" t="str">
        <f t="shared" si="239"/>
        <v/>
      </c>
    </row>
    <row r="7551" spans="8:25" x14ac:dyDescent="0.25">
      <c r="H7551" s="155"/>
      <c r="I7551" s="151"/>
      <c r="J7551" s="152"/>
      <c r="K7551" s="153"/>
      <c r="L7551" s="153"/>
      <c r="M7551" s="153"/>
      <c r="N7551" s="153"/>
      <c r="O7551" s="153"/>
      <c r="P7551" s="153"/>
      <c r="Q7551" s="153"/>
      <c r="R7551" s="153"/>
      <c r="S7551" s="152"/>
      <c r="T7551" s="153"/>
      <c r="X7551" s="69" t="str">
        <f t="shared" si="238"/>
        <v/>
      </c>
      <c r="Y7551" s="69" t="str">
        <f t="shared" si="239"/>
        <v/>
      </c>
    </row>
    <row r="7552" spans="8:25" x14ac:dyDescent="0.25">
      <c r="H7552" s="155"/>
      <c r="I7552" s="151"/>
      <c r="J7552" s="152"/>
      <c r="K7552" s="153"/>
      <c r="L7552" s="153"/>
      <c r="M7552" s="153"/>
      <c r="N7552" s="153"/>
      <c r="O7552" s="153"/>
      <c r="P7552" s="153"/>
      <c r="Q7552" s="153"/>
      <c r="R7552" s="153"/>
      <c r="S7552" s="152"/>
      <c r="T7552" s="153"/>
      <c r="X7552" s="69" t="str">
        <f t="shared" si="238"/>
        <v/>
      </c>
      <c r="Y7552" s="69" t="str">
        <f t="shared" si="239"/>
        <v/>
      </c>
    </row>
    <row r="7553" spans="8:25" x14ac:dyDescent="0.25">
      <c r="H7553" s="155"/>
      <c r="I7553" s="151"/>
      <c r="J7553" s="152"/>
      <c r="K7553" s="153"/>
      <c r="L7553" s="153"/>
      <c r="M7553" s="153"/>
      <c r="N7553" s="153"/>
      <c r="O7553" s="153"/>
      <c r="P7553" s="153"/>
      <c r="Q7553" s="153"/>
      <c r="R7553" s="153"/>
      <c r="S7553" s="152"/>
      <c r="T7553" s="153"/>
      <c r="X7553" s="69" t="str">
        <f t="shared" si="238"/>
        <v/>
      </c>
      <c r="Y7553" s="69" t="str">
        <f t="shared" si="239"/>
        <v/>
      </c>
    </row>
    <row r="7554" spans="8:25" x14ac:dyDescent="0.25">
      <c r="H7554" s="155"/>
      <c r="I7554" s="151"/>
      <c r="J7554" s="152"/>
      <c r="K7554" s="153"/>
      <c r="L7554" s="153"/>
      <c r="M7554" s="153"/>
      <c r="N7554" s="153"/>
      <c r="O7554" s="153"/>
      <c r="P7554" s="153"/>
      <c r="Q7554" s="153"/>
      <c r="R7554" s="153"/>
      <c r="S7554" s="152"/>
      <c r="T7554" s="153"/>
      <c r="X7554" s="69" t="str">
        <f t="shared" ref="X7554:X7617" si="240">IF(W7554&lt;&gt;"",W7554-I7554,"")</f>
        <v/>
      </c>
      <c r="Y7554" s="69" t="str">
        <f t="shared" si="239"/>
        <v/>
      </c>
    </row>
    <row r="7555" spans="8:25" x14ac:dyDescent="0.25">
      <c r="H7555" s="155"/>
      <c r="I7555" s="151"/>
      <c r="J7555" s="152"/>
      <c r="K7555" s="153"/>
      <c r="L7555" s="153"/>
      <c r="M7555" s="153"/>
      <c r="N7555" s="153"/>
      <c r="O7555" s="153"/>
      <c r="P7555" s="153"/>
      <c r="Q7555" s="153"/>
      <c r="R7555" s="153"/>
      <c r="S7555" s="152"/>
      <c r="T7555" s="153"/>
      <c r="X7555" s="69" t="str">
        <f t="shared" si="240"/>
        <v/>
      </c>
      <c r="Y7555" s="69" t="str">
        <f t="shared" ref="Y7555:Y7618" si="241">IF(X7555&lt;&gt;"",IF(X7555&lt;365,"&lt; 1 year",IF(X7555&lt;730,"1-2",IF(X7555&lt;1095,"2-3",IF(X7555&lt;1460,"3-4",IF(X7555&lt;1825,"4-5","5+"))))),"")</f>
        <v/>
      </c>
    </row>
    <row r="7556" spans="8:25" x14ac:dyDescent="0.25">
      <c r="H7556" s="155"/>
      <c r="I7556" s="151"/>
      <c r="J7556" s="152"/>
      <c r="K7556" s="153"/>
      <c r="L7556" s="153"/>
      <c r="M7556" s="153"/>
      <c r="N7556" s="153"/>
      <c r="O7556" s="153"/>
      <c r="P7556" s="153"/>
      <c r="Q7556" s="153"/>
      <c r="R7556" s="153"/>
      <c r="S7556" s="152"/>
      <c r="T7556" s="153"/>
      <c r="X7556" s="69" t="str">
        <f t="shared" si="240"/>
        <v/>
      </c>
      <c r="Y7556" s="69" t="str">
        <f t="shared" si="241"/>
        <v/>
      </c>
    </row>
    <row r="7557" spans="8:25" x14ac:dyDescent="0.25">
      <c r="H7557" s="155"/>
      <c r="I7557" s="151"/>
      <c r="J7557" s="152"/>
      <c r="K7557" s="153"/>
      <c r="L7557" s="153"/>
      <c r="M7557" s="153"/>
      <c r="N7557" s="153"/>
      <c r="O7557" s="153"/>
      <c r="P7557" s="153"/>
      <c r="Q7557" s="153"/>
      <c r="R7557" s="153"/>
      <c r="S7557" s="152"/>
      <c r="T7557" s="153"/>
      <c r="X7557" s="69" t="str">
        <f t="shared" si="240"/>
        <v/>
      </c>
      <c r="Y7557" s="69" t="str">
        <f t="shared" si="241"/>
        <v/>
      </c>
    </row>
    <row r="7558" spans="8:25" x14ac:dyDescent="0.25">
      <c r="H7558" s="155"/>
      <c r="I7558" s="151"/>
      <c r="J7558" s="152"/>
      <c r="K7558" s="153"/>
      <c r="L7558" s="153"/>
      <c r="M7558" s="153"/>
      <c r="N7558" s="153"/>
      <c r="O7558" s="153"/>
      <c r="P7558" s="153"/>
      <c r="Q7558" s="153"/>
      <c r="R7558" s="153"/>
      <c r="S7558" s="152"/>
      <c r="T7558" s="153"/>
      <c r="X7558" s="69" t="str">
        <f t="shared" si="240"/>
        <v/>
      </c>
      <c r="Y7558" s="69" t="str">
        <f t="shared" si="241"/>
        <v/>
      </c>
    </row>
    <row r="7559" spans="8:25" x14ac:dyDescent="0.25">
      <c r="H7559" s="155"/>
      <c r="I7559" s="151"/>
      <c r="J7559" s="152"/>
      <c r="K7559" s="153"/>
      <c r="L7559" s="153"/>
      <c r="M7559" s="153"/>
      <c r="N7559" s="153"/>
      <c r="O7559" s="153"/>
      <c r="P7559" s="153"/>
      <c r="Q7559" s="153"/>
      <c r="R7559" s="153"/>
      <c r="S7559" s="152"/>
      <c r="T7559" s="153"/>
      <c r="X7559" s="69" t="str">
        <f t="shared" si="240"/>
        <v/>
      </c>
      <c r="Y7559" s="69" t="str">
        <f t="shared" si="241"/>
        <v/>
      </c>
    </row>
    <row r="7560" spans="8:25" x14ac:dyDescent="0.25">
      <c r="H7560" s="155"/>
      <c r="I7560" s="151"/>
      <c r="J7560" s="152"/>
      <c r="K7560" s="153"/>
      <c r="L7560" s="153"/>
      <c r="M7560" s="153"/>
      <c r="N7560" s="153"/>
      <c r="O7560" s="153"/>
      <c r="P7560" s="153"/>
      <c r="Q7560" s="153"/>
      <c r="R7560" s="153"/>
      <c r="S7560" s="152"/>
      <c r="T7560" s="153"/>
      <c r="X7560" s="69" t="str">
        <f t="shared" si="240"/>
        <v/>
      </c>
      <c r="Y7560" s="69" t="str">
        <f t="shared" si="241"/>
        <v/>
      </c>
    </row>
    <row r="7561" spans="8:25" x14ac:dyDescent="0.25">
      <c r="H7561" s="155"/>
      <c r="I7561" s="151"/>
      <c r="J7561" s="152"/>
      <c r="K7561" s="153"/>
      <c r="L7561" s="153"/>
      <c r="M7561" s="153"/>
      <c r="N7561" s="153"/>
      <c r="O7561" s="153"/>
      <c r="P7561" s="153"/>
      <c r="Q7561" s="153"/>
      <c r="R7561" s="153"/>
      <c r="S7561" s="152"/>
      <c r="T7561" s="153"/>
      <c r="X7561" s="69" t="str">
        <f t="shared" si="240"/>
        <v/>
      </c>
      <c r="Y7561" s="69" t="str">
        <f t="shared" si="241"/>
        <v/>
      </c>
    </row>
    <row r="7562" spans="8:25" x14ac:dyDescent="0.25">
      <c r="H7562" s="155"/>
      <c r="I7562" s="151"/>
      <c r="J7562" s="152"/>
      <c r="K7562" s="153"/>
      <c r="L7562" s="153"/>
      <c r="M7562" s="153"/>
      <c r="N7562" s="153"/>
      <c r="O7562" s="153"/>
      <c r="P7562" s="153"/>
      <c r="Q7562" s="153"/>
      <c r="R7562" s="153"/>
      <c r="S7562" s="152"/>
      <c r="T7562" s="153"/>
      <c r="X7562" s="69" t="str">
        <f t="shared" si="240"/>
        <v/>
      </c>
      <c r="Y7562" s="69" t="str">
        <f t="shared" si="241"/>
        <v/>
      </c>
    </row>
    <row r="7563" spans="8:25" x14ac:dyDescent="0.25">
      <c r="H7563" s="155"/>
      <c r="I7563" s="151"/>
      <c r="J7563" s="152"/>
      <c r="K7563" s="153"/>
      <c r="L7563" s="153"/>
      <c r="M7563" s="153"/>
      <c r="N7563" s="153"/>
      <c r="O7563" s="153"/>
      <c r="P7563" s="153"/>
      <c r="Q7563" s="153"/>
      <c r="R7563" s="153"/>
      <c r="S7563" s="152"/>
      <c r="T7563" s="153"/>
      <c r="X7563" s="69" t="str">
        <f t="shared" si="240"/>
        <v/>
      </c>
      <c r="Y7563" s="69" t="str">
        <f t="shared" si="241"/>
        <v/>
      </c>
    </row>
    <row r="7564" spans="8:25" x14ac:dyDescent="0.25">
      <c r="H7564" s="155"/>
      <c r="I7564" s="151"/>
      <c r="J7564" s="152"/>
      <c r="K7564" s="153"/>
      <c r="L7564" s="153"/>
      <c r="M7564" s="153"/>
      <c r="N7564" s="153"/>
      <c r="O7564" s="153"/>
      <c r="P7564" s="153"/>
      <c r="Q7564" s="153"/>
      <c r="R7564" s="153"/>
      <c r="S7564" s="152"/>
      <c r="T7564" s="153"/>
      <c r="X7564" s="69" t="str">
        <f t="shared" si="240"/>
        <v/>
      </c>
      <c r="Y7564" s="69" t="str">
        <f t="shared" si="241"/>
        <v/>
      </c>
    </row>
    <row r="7565" spans="8:25" x14ac:dyDescent="0.25">
      <c r="H7565" s="155"/>
      <c r="I7565" s="151"/>
      <c r="J7565" s="152"/>
      <c r="K7565" s="153"/>
      <c r="L7565" s="153"/>
      <c r="M7565" s="153"/>
      <c r="N7565" s="153"/>
      <c r="O7565" s="153"/>
      <c r="P7565" s="153"/>
      <c r="Q7565" s="153"/>
      <c r="R7565" s="153"/>
      <c r="S7565" s="152"/>
      <c r="T7565" s="153"/>
      <c r="X7565" s="69" t="str">
        <f t="shared" si="240"/>
        <v/>
      </c>
      <c r="Y7565" s="69" t="str">
        <f t="shared" si="241"/>
        <v/>
      </c>
    </row>
    <row r="7566" spans="8:25" x14ac:dyDescent="0.25">
      <c r="H7566" s="155"/>
      <c r="I7566" s="151"/>
      <c r="J7566" s="152"/>
      <c r="K7566" s="153"/>
      <c r="L7566" s="153"/>
      <c r="M7566" s="153"/>
      <c r="N7566" s="153"/>
      <c r="O7566" s="153"/>
      <c r="P7566" s="153"/>
      <c r="Q7566" s="153"/>
      <c r="R7566" s="153"/>
      <c r="S7566" s="152"/>
      <c r="T7566" s="153"/>
      <c r="X7566" s="69" t="str">
        <f t="shared" si="240"/>
        <v/>
      </c>
      <c r="Y7566" s="69" t="str">
        <f t="shared" si="241"/>
        <v/>
      </c>
    </row>
    <row r="7567" spans="8:25" x14ac:dyDescent="0.25">
      <c r="H7567" s="155"/>
      <c r="I7567" s="151"/>
      <c r="J7567" s="152"/>
      <c r="K7567" s="153"/>
      <c r="L7567" s="153"/>
      <c r="M7567" s="153"/>
      <c r="N7567" s="153"/>
      <c r="O7567" s="153"/>
      <c r="P7567" s="153"/>
      <c r="Q7567" s="153"/>
      <c r="R7567" s="153"/>
      <c r="S7567" s="152"/>
      <c r="T7567" s="153"/>
      <c r="X7567" s="69" t="str">
        <f t="shared" si="240"/>
        <v/>
      </c>
      <c r="Y7567" s="69" t="str">
        <f t="shared" si="241"/>
        <v/>
      </c>
    </row>
    <row r="7568" spans="8:25" x14ac:dyDescent="0.25">
      <c r="H7568" s="155"/>
      <c r="I7568" s="151"/>
      <c r="J7568" s="152"/>
      <c r="K7568" s="153"/>
      <c r="L7568" s="153"/>
      <c r="M7568" s="153"/>
      <c r="N7568" s="153"/>
      <c r="O7568" s="153"/>
      <c r="P7568" s="153"/>
      <c r="Q7568" s="153"/>
      <c r="R7568" s="153"/>
      <c r="S7568" s="152"/>
      <c r="T7568" s="153"/>
      <c r="X7568" s="69" t="str">
        <f t="shared" si="240"/>
        <v/>
      </c>
      <c r="Y7568" s="69" t="str">
        <f t="shared" si="241"/>
        <v/>
      </c>
    </row>
    <row r="7569" spans="8:25" x14ac:dyDescent="0.25">
      <c r="H7569" s="155"/>
      <c r="I7569" s="151"/>
      <c r="J7569" s="152"/>
      <c r="K7569" s="153"/>
      <c r="L7569" s="153"/>
      <c r="M7569" s="153"/>
      <c r="N7569" s="153"/>
      <c r="O7569" s="153"/>
      <c r="P7569" s="153"/>
      <c r="Q7569" s="153"/>
      <c r="R7569" s="153"/>
      <c r="S7569" s="152"/>
      <c r="T7569" s="153"/>
      <c r="X7569" s="69" t="str">
        <f t="shared" si="240"/>
        <v/>
      </c>
      <c r="Y7569" s="69" t="str">
        <f t="shared" si="241"/>
        <v/>
      </c>
    </row>
    <row r="7570" spans="8:25" x14ac:dyDescent="0.25">
      <c r="H7570" s="155"/>
      <c r="I7570" s="151"/>
      <c r="J7570" s="152"/>
      <c r="K7570" s="153"/>
      <c r="L7570" s="153"/>
      <c r="M7570" s="153"/>
      <c r="N7570" s="153"/>
      <c r="O7570" s="153"/>
      <c r="P7570" s="153"/>
      <c r="Q7570" s="153"/>
      <c r="R7570" s="153"/>
      <c r="S7570" s="152"/>
      <c r="T7570" s="153"/>
      <c r="X7570" s="69" t="str">
        <f t="shared" si="240"/>
        <v/>
      </c>
      <c r="Y7570" s="69" t="str">
        <f t="shared" si="241"/>
        <v/>
      </c>
    </row>
    <row r="7571" spans="8:25" x14ac:dyDescent="0.25">
      <c r="H7571" s="155"/>
      <c r="I7571" s="151"/>
      <c r="J7571" s="152"/>
      <c r="K7571" s="153"/>
      <c r="L7571" s="153"/>
      <c r="M7571" s="153"/>
      <c r="N7571" s="153"/>
      <c r="O7571" s="153"/>
      <c r="P7571" s="153"/>
      <c r="Q7571" s="153"/>
      <c r="R7571" s="153"/>
      <c r="S7571" s="152"/>
      <c r="T7571" s="153"/>
      <c r="X7571" s="69" t="str">
        <f t="shared" si="240"/>
        <v/>
      </c>
      <c r="Y7571" s="69" t="str">
        <f t="shared" si="241"/>
        <v/>
      </c>
    </row>
    <row r="7572" spans="8:25" x14ac:dyDescent="0.25">
      <c r="H7572" s="155"/>
      <c r="I7572" s="151"/>
      <c r="J7572" s="152"/>
      <c r="K7572" s="153"/>
      <c r="L7572" s="153"/>
      <c r="M7572" s="153"/>
      <c r="N7572" s="153"/>
      <c r="O7572" s="153"/>
      <c r="P7572" s="153"/>
      <c r="Q7572" s="153"/>
      <c r="R7572" s="153"/>
      <c r="S7572" s="152"/>
      <c r="T7572" s="153"/>
      <c r="X7572" s="69" t="str">
        <f t="shared" si="240"/>
        <v/>
      </c>
      <c r="Y7572" s="69" t="str">
        <f t="shared" si="241"/>
        <v/>
      </c>
    </row>
    <row r="7573" spans="8:25" x14ac:dyDescent="0.25">
      <c r="H7573" s="155"/>
      <c r="I7573" s="151"/>
      <c r="J7573" s="152"/>
      <c r="K7573" s="153"/>
      <c r="L7573" s="153"/>
      <c r="M7573" s="153"/>
      <c r="N7573" s="153"/>
      <c r="O7573" s="153"/>
      <c r="P7573" s="153"/>
      <c r="Q7573" s="153"/>
      <c r="R7573" s="153"/>
      <c r="S7573" s="152"/>
      <c r="T7573" s="153"/>
      <c r="X7573" s="69" t="str">
        <f t="shared" si="240"/>
        <v/>
      </c>
      <c r="Y7573" s="69" t="str">
        <f t="shared" si="241"/>
        <v/>
      </c>
    </row>
    <row r="7574" spans="8:25" x14ac:dyDescent="0.25">
      <c r="H7574" s="155"/>
      <c r="I7574" s="151"/>
      <c r="J7574" s="152"/>
      <c r="K7574" s="153"/>
      <c r="L7574" s="153"/>
      <c r="M7574" s="153"/>
      <c r="N7574" s="153"/>
      <c r="O7574" s="153"/>
      <c r="P7574" s="153"/>
      <c r="Q7574" s="153"/>
      <c r="R7574" s="153"/>
      <c r="S7574" s="152"/>
      <c r="T7574" s="153"/>
      <c r="X7574" s="69" t="str">
        <f t="shared" si="240"/>
        <v/>
      </c>
      <c r="Y7574" s="69" t="str">
        <f t="shared" si="241"/>
        <v/>
      </c>
    </row>
    <row r="7575" spans="8:25" x14ac:dyDescent="0.25">
      <c r="H7575" s="155"/>
      <c r="I7575" s="151"/>
      <c r="J7575" s="152"/>
      <c r="K7575" s="153"/>
      <c r="L7575" s="153"/>
      <c r="M7575" s="153"/>
      <c r="N7575" s="153"/>
      <c r="O7575" s="153"/>
      <c r="P7575" s="153"/>
      <c r="Q7575" s="153"/>
      <c r="R7575" s="153"/>
      <c r="S7575" s="152"/>
      <c r="T7575" s="153"/>
      <c r="X7575" s="69" t="str">
        <f t="shared" si="240"/>
        <v/>
      </c>
      <c r="Y7575" s="69" t="str">
        <f t="shared" si="241"/>
        <v/>
      </c>
    </row>
    <row r="7576" spans="8:25" x14ac:dyDescent="0.25">
      <c r="H7576" s="155"/>
      <c r="I7576" s="151"/>
      <c r="J7576" s="152"/>
      <c r="K7576" s="153"/>
      <c r="L7576" s="153"/>
      <c r="M7576" s="153"/>
      <c r="N7576" s="153"/>
      <c r="O7576" s="153"/>
      <c r="P7576" s="153"/>
      <c r="Q7576" s="153"/>
      <c r="R7576" s="153"/>
      <c r="S7576" s="152"/>
      <c r="T7576" s="153"/>
      <c r="X7576" s="69" t="str">
        <f t="shared" si="240"/>
        <v/>
      </c>
      <c r="Y7576" s="69" t="str">
        <f t="shared" si="241"/>
        <v/>
      </c>
    </row>
    <row r="7577" spans="8:25" x14ac:dyDescent="0.25">
      <c r="H7577" s="155"/>
      <c r="I7577" s="151"/>
      <c r="J7577" s="152"/>
      <c r="K7577" s="153"/>
      <c r="L7577" s="153"/>
      <c r="M7577" s="153"/>
      <c r="N7577" s="153"/>
      <c r="O7577" s="153"/>
      <c r="P7577" s="153"/>
      <c r="Q7577" s="153"/>
      <c r="R7577" s="153"/>
      <c r="S7577" s="152"/>
      <c r="T7577" s="153"/>
      <c r="X7577" s="69" t="str">
        <f t="shared" si="240"/>
        <v/>
      </c>
      <c r="Y7577" s="69" t="str">
        <f t="shared" si="241"/>
        <v/>
      </c>
    </row>
    <row r="7578" spans="8:25" x14ac:dyDescent="0.25">
      <c r="H7578" s="155"/>
      <c r="I7578" s="151"/>
      <c r="J7578" s="152"/>
      <c r="K7578" s="153"/>
      <c r="L7578" s="153"/>
      <c r="M7578" s="153"/>
      <c r="N7578" s="153"/>
      <c r="O7578" s="153"/>
      <c r="P7578" s="153"/>
      <c r="Q7578" s="153"/>
      <c r="R7578" s="153"/>
      <c r="S7578" s="152"/>
      <c r="T7578" s="153"/>
      <c r="X7578" s="69" t="str">
        <f t="shared" si="240"/>
        <v/>
      </c>
      <c r="Y7578" s="69" t="str">
        <f t="shared" si="241"/>
        <v/>
      </c>
    </row>
    <row r="7579" spans="8:25" x14ac:dyDescent="0.25">
      <c r="H7579" s="155"/>
      <c r="I7579" s="151"/>
      <c r="J7579" s="152"/>
      <c r="K7579" s="153"/>
      <c r="L7579" s="153"/>
      <c r="M7579" s="153"/>
      <c r="N7579" s="153"/>
      <c r="O7579" s="153"/>
      <c r="P7579" s="153"/>
      <c r="Q7579" s="153"/>
      <c r="R7579" s="153"/>
      <c r="S7579" s="152"/>
      <c r="T7579" s="153"/>
      <c r="X7579" s="69" t="str">
        <f t="shared" si="240"/>
        <v/>
      </c>
      <c r="Y7579" s="69" t="str">
        <f t="shared" si="241"/>
        <v/>
      </c>
    </row>
    <row r="7580" spans="8:25" x14ac:dyDescent="0.25">
      <c r="H7580" s="155"/>
      <c r="I7580" s="151"/>
      <c r="J7580" s="152"/>
      <c r="K7580" s="153"/>
      <c r="L7580" s="153"/>
      <c r="M7580" s="153"/>
      <c r="N7580" s="153"/>
      <c r="O7580" s="153"/>
      <c r="P7580" s="153"/>
      <c r="Q7580" s="153"/>
      <c r="R7580" s="153"/>
      <c r="S7580" s="152"/>
      <c r="T7580" s="153"/>
      <c r="X7580" s="69" t="str">
        <f t="shared" si="240"/>
        <v/>
      </c>
      <c r="Y7580" s="69" t="str">
        <f t="shared" si="241"/>
        <v/>
      </c>
    </row>
    <row r="7581" spans="8:25" x14ac:dyDescent="0.25">
      <c r="H7581" s="155"/>
      <c r="I7581" s="151"/>
      <c r="J7581" s="152"/>
      <c r="K7581" s="153"/>
      <c r="L7581" s="153"/>
      <c r="M7581" s="153"/>
      <c r="N7581" s="153"/>
      <c r="O7581" s="153"/>
      <c r="P7581" s="153"/>
      <c r="Q7581" s="153"/>
      <c r="R7581" s="153"/>
      <c r="S7581" s="152"/>
      <c r="T7581" s="153"/>
      <c r="X7581" s="69" t="str">
        <f t="shared" si="240"/>
        <v/>
      </c>
      <c r="Y7581" s="69" t="str">
        <f t="shared" si="241"/>
        <v/>
      </c>
    </row>
    <row r="7582" spans="8:25" x14ac:dyDescent="0.25">
      <c r="H7582" s="155"/>
      <c r="I7582" s="151"/>
      <c r="J7582" s="152"/>
      <c r="K7582" s="153"/>
      <c r="L7582" s="153"/>
      <c r="M7582" s="153"/>
      <c r="N7582" s="153"/>
      <c r="O7582" s="153"/>
      <c r="P7582" s="153"/>
      <c r="Q7582" s="153"/>
      <c r="R7582" s="153"/>
      <c r="S7582" s="152"/>
      <c r="T7582" s="153"/>
      <c r="X7582" s="69" t="str">
        <f t="shared" si="240"/>
        <v/>
      </c>
      <c r="Y7582" s="69" t="str">
        <f t="shared" si="241"/>
        <v/>
      </c>
    </row>
    <row r="7583" spans="8:25" x14ac:dyDescent="0.25">
      <c r="H7583" s="155"/>
      <c r="I7583" s="151"/>
      <c r="J7583" s="152"/>
      <c r="K7583" s="153"/>
      <c r="L7583" s="153"/>
      <c r="M7583" s="153"/>
      <c r="N7583" s="153"/>
      <c r="O7583" s="153"/>
      <c r="P7583" s="153"/>
      <c r="Q7583" s="153"/>
      <c r="R7583" s="153"/>
      <c r="S7583" s="152"/>
      <c r="T7583" s="153"/>
      <c r="X7583" s="69" t="str">
        <f t="shared" si="240"/>
        <v/>
      </c>
      <c r="Y7583" s="69" t="str">
        <f t="shared" si="241"/>
        <v/>
      </c>
    </row>
    <row r="7584" spans="8:25" x14ac:dyDescent="0.25">
      <c r="H7584" s="155"/>
      <c r="I7584" s="151"/>
      <c r="J7584" s="152"/>
      <c r="K7584" s="153"/>
      <c r="L7584" s="153"/>
      <c r="M7584" s="153"/>
      <c r="N7584" s="153"/>
      <c r="O7584" s="153"/>
      <c r="P7584" s="153"/>
      <c r="Q7584" s="153"/>
      <c r="R7584" s="153"/>
      <c r="S7584" s="152"/>
      <c r="T7584" s="153"/>
      <c r="X7584" s="69" t="str">
        <f t="shared" si="240"/>
        <v/>
      </c>
      <c r="Y7584" s="69" t="str">
        <f t="shared" si="241"/>
        <v/>
      </c>
    </row>
    <row r="7585" spans="8:25" x14ac:dyDescent="0.25">
      <c r="H7585" s="155"/>
      <c r="I7585" s="151"/>
      <c r="J7585" s="152"/>
      <c r="K7585" s="153"/>
      <c r="L7585" s="153"/>
      <c r="M7585" s="153"/>
      <c r="N7585" s="153"/>
      <c r="O7585" s="153"/>
      <c r="P7585" s="153"/>
      <c r="Q7585" s="153"/>
      <c r="R7585" s="153"/>
      <c r="S7585" s="152"/>
      <c r="T7585" s="153"/>
      <c r="X7585" s="69" t="str">
        <f t="shared" si="240"/>
        <v/>
      </c>
      <c r="Y7585" s="69" t="str">
        <f t="shared" si="241"/>
        <v/>
      </c>
    </row>
    <row r="7586" spans="8:25" x14ac:dyDescent="0.25">
      <c r="H7586" s="155"/>
      <c r="I7586" s="151"/>
      <c r="J7586" s="152"/>
      <c r="K7586" s="153"/>
      <c r="L7586" s="153"/>
      <c r="M7586" s="153"/>
      <c r="N7586" s="153"/>
      <c r="O7586" s="153"/>
      <c r="P7586" s="153"/>
      <c r="Q7586" s="153"/>
      <c r="R7586" s="153"/>
      <c r="S7586" s="152"/>
      <c r="T7586" s="153"/>
      <c r="X7586" s="69" t="str">
        <f t="shared" si="240"/>
        <v/>
      </c>
      <c r="Y7586" s="69" t="str">
        <f t="shared" si="241"/>
        <v/>
      </c>
    </row>
    <row r="7587" spans="8:25" x14ac:dyDescent="0.25">
      <c r="H7587" s="155"/>
      <c r="I7587" s="151"/>
      <c r="J7587" s="152"/>
      <c r="K7587" s="153"/>
      <c r="L7587" s="153"/>
      <c r="M7587" s="153"/>
      <c r="N7587" s="153"/>
      <c r="O7587" s="153"/>
      <c r="P7587" s="153"/>
      <c r="Q7587" s="153"/>
      <c r="R7587" s="153"/>
      <c r="S7587" s="152"/>
      <c r="T7587" s="153"/>
      <c r="X7587" s="69" t="str">
        <f t="shared" si="240"/>
        <v/>
      </c>
      <c r="Y7587" s="69" t="str">
        <f t="shared" si="241"/>
        <v/>
      </c>
    </row>
    <row r="7588" spans="8:25" x14ac:dyDescent="0.25">
      <c r="H7588" s="155"/>
      <c r="I7588" s="151"/>
      <c r="J7588" s="152"/>
      <c r="K7588" s="153"/>
      <c r="L7588" s="153"/>
      <c r="M7588" s="153"/>
      <c r="N7588" s="153"/>
      <c r="O7588" s="153"/>
      <c r="P7588" s="153"/>
      <c r="Q7588" s="153"/>
      <c r="R7588" s="153"/>
      <c r="S7588" s="152"/>
      <c r="T7588" s="153"/>
      <c r="X7588" s="69" t="str">
        <f t="shared" si="240"/>
        <v/>
      </c>
      <c r="Y7588" s="69" t="str">
        <f t="shared" si="241"/>
        <v/>
      </c>
    </row>
    <row r="7589" spans="8:25" x14ac:dyDescent="0.25">
      <c r="H7589" s="155"/>
      <c r="I7589" s="151"/>
      <c r="J7589" s="152"/>
      <c r="K7589" s="153"/>
      <c r="L7589" s="153"/>
      <c r="M7589" s="153"/>
      <c r="N7589" s="153"/>
      <c r="O7589" s="153"/>
      <c r="P7589" s="153"/>
      <c r="Q7589" s="153"/>
      <c r="R7589" s="153"/>
      <c r="S7589" s="152"/>
      <c r="T7589" s="153"/>
      <c r="X7589" s="69" t="str">
        <f t="shared" si="240"/>
        <v/>
      </c>
      <c r="Y7589" s="69" t="str">
        <f t="shared" si="241"/>
        <v/>
      </c>
    </row>
    <row r="7590" spans="8:25" x14ac:dyDescent="0.25">
      <c r="H7590" s="155"/>
      <c r="I7590" s="151"/>
      <c r="J7590" s="152"/>
      <c r="K7590" s="153"/>
      <c r="L7590" s="153"/>
      <c r="M7590" s="153"/>
      <c r="N7590" s="153"/>
      <c r="O7590" s="153"/>
      <c r="P7590" s="153"/>
      <c r="Q7590" s="153"/>
      <c r="R7590" s="153"/>
      <c r="S7590" s="152"/>
      <c r="T7590" s="153"/>
      <c r="X7590" s="69" t="str">
        <f t="shared" si="240"/>
        <v/>
      </c>
      <c r="Y7590" s="69" t="str">
        <f t="shared" si="241"/>
        <v/>
      </c>
    </row>
    <row r="7591" spans="8:25" x14ac:dyDescent="0.25">
      <c r="H7591" s="155"/>
      <c r="I7591" s="151"/>
      <c r="J7591" s="152"/>
      <c r="K7591" s="153"/>
      <c r="L7591" s="153"/>
      <c r="M7591" s="153"/>
      <c r="N7591" s="153"/>
      <c r="O7591" s="153"/>
      <c r="P7591" s="153"/>
      <c r="Q7591" s="153"/>
      <c r="R7591" s="153"/>
      <c r="S7591" s="152"/>
      <c r="T7591" s="153"/>
      <c r="X7591" s="69" t="str">
        <f t="shared" si="240"/>
        <v/>
      </c>
      <c r="Y7591" s="69" t="str">
        <f t="shared" si="241"/>
        <v/>
      </c>
    </row>
    <row r="7592" spans="8:25" x14ac:dyDescent="0.25">
      <c r="H7592" s="155"/>
      <c r="I7592" s="151"/>
      <c r="J7592" s="152"/>
      <c r="K7592" s="153"/>
      <c r="L7592" s="153"/>
      <c r="M7592" s="153"/>
      <c r="N7592" s="153"/>
      <c r="O7592" s="153"/>
      <c r="P7592" s="153"/>
      <c r="Q7592" s="153"/>
      <c r="R7592" s="153"/>
      <c r="S7592" s="152"/>
      <c r="T7592" s="153"/>
      <c r="X7592" s="69" t="str">
        <f t="shared" si="240"/>
        <v/>
      </c>
      <c r="Y7592" s="69" t="str">
        <f t="shared" si="241"/>
        <v/>
      </c>
    </row>
    <row r="7593" spans="8:25" x14ac:dyDescent="0.25">
      <c r="H7593" s="155"/>
      <c r="I7593" s="151"/>
      <c r="J7593" s="152"/>
      <c r="K7593" s="153"/>
      <c r="L7593" s="153"/>
      <c r="M7593" s="153"/>
      <c r="N7593" s="153"/>
      <c r="O7593" s="153"/>
      <c r="P7593" s="153"/>
      <c r="Q7593" s="153"/>
      <c r="R7593" s="153"/>
      <c r="S7593" s="152"/>
      <c r="T7593" s="153"/>
      <c r="X7593" s="69" t="str">
        <f t="shared" si="240"/>
        <v/>
      </c>
      <c r="Y7593" s="69" t="str">
        <f t="shared" si="241"/>
        <v/>
      </c>
    </row>
    <row r="7594" spans="8:25" x14ac:dyDescent="0.25">
      <c r="H7594" s="155"/>
      <c r="I7594" s="151"/>
      <c r="J7594" s="152"/>
      <c r="K7594" s="153"/>
      <c r="L7594" s="153"/>
      <c r="M7594" s="153"/>
      <c r="N7594" s="153"/>
      <c r="O7594" s="153"/>
      <c r="P7594" s="153"/>
      <c r="Q7594" s="153"/>
      <c r="R7594" s="153"/>
      <c r="S7594" s="152"/>
      <c r="T7594" s="153"/>
      <c r="X7594" s="69" t="str">
        <f t="shared" si="240"/>
        <v/>
      </c>
      <c r="Y7594" s="69" t="str">
        <f t="shared" si="241"/>
        <v/>
      </c>
    </row>
    <row r="7595" spans="8:25" x14ac:dyDescent="0.25">
      <c r="H7595" s="155"/>
      <c r="I7595" s="151"/>
      <c r="J7595" s="152"/>
      <c r="K7595" s="153"/>
      <c r="L7595" s="153"/>
      <c r="M7595" s="153"/>
      <c r="N7595" s="153"/>
      <c r="O7595" s="153"/>
      <c r="P7595" s="153"/>
      <c r="Q7595" s="153"/>
      <c r="R7595" s="153"/>
      <c r="S7595" s="152"/>
      <c r="T7595" s="153"/>
      <c r="X7595" s="69" t="str">
        <f t="shared" si="240"/>
        <v/>
      </c>
      <c r="Y7595" s="69" t="str">
        <f t="shared" si="241"/>
        <v/>
      </c>
    </row>
    <row r="7596" spans="8:25" x14ac:dyDescent="0.25">
      <c r="H7596" s="155"/>
      <c r="I7596" s="151"/>
      <c r="J7596" s="152"/>
      <c r="K7596" s="153"/>
      <c r="L7596" s="153"/>
      <c r="M7596" s="153"/>
      <c r="N7596" s="153"/>
      <c r="O7596" s="153"/>
      <c r="P7596" s="153"/>
      <c r="Q7596" s="153"/>
      <c r="R7596" s="153"/>
      <c r="S7596" s="152"/>
      <c r="T7596" s="153"/>
      <c r="X7596" s="69" t="str">
        <f t="shared" si="240"/>
        <v/>
      </c>
      <c r="Y7596" s="69" t="str">
        <f t="shared" si="241"/>
        <v/>
      </c>
    </row>
    <row r="7597" spans="8:25" x14ac:dyDescent="0.25">
      <c r="H7597" s="155"/>
      <c r="I7597" s="151"/>
      <c r="J7597" s="152"/>
      <c r="K7597" s="153"/>
      <c r="L7597" s="153"/>
      <c r="M7597" s="153"/>
      <c r="N7597" s="153"/>
      <c r="O7597" s="153"/>
      <c r="P7597" s="153"/>
      <c r="Q7597" s="153"/>
      <c r="R7597" s="153"/>
      <c r="S7597" s="152"/>
      <c r="T7597" s="153"/>
      <c r="X7597" s="69" t="str">
        <f t="shared" si="240"/>
        <v/>
      </c>
      <c r="Y7597" s="69" t="str">
        <f t="shared" si="241"/>
        <v/>
      </c>
    </row>
    <row r="7598" spans="8:25" x14ac:dyDescent="0.25">
      <c r="H7598" s="155"/>
      <c r="I7598" s="151"/>
      <c r="J7598" s="152"/>
      <c r="K7598" s="153"/>
      <c r="L7598" s="153"/>
      <c r="M7598" s="153"/>
      <c r="N7598" s="153"/>
      <c r="O7598" s="153"/>
      <c r="P7598" s="153"/>
      <c r="Q7598" s="153"/>
      <c r="R7598" s="153"/>
      <c r="S7598" s="152"/>
      <c r="T7598" s="153"/>
      <c r="X7598" s="69" t="str">
        <f t="shared" si="240"/>
        <v/>
      </c>
      <c r="Y7598" s="69" t="str">
        <f t="shared" si="241"/>
        <v/>
      </c>
    </row>
    <row r="7599" spans="8:25" x14ac:dyDescent="0.25">
      <c r="H7599" s="155"/>
      <c r="I7599" s="151"/>
      <c r="J7599" s="152"/>
      <c r="K7599" s="153"/>
      <c r="L7599" s="153"/>
      <c r="M7599" s="153"/>
      <c r="N7599" s="153"/>
      <c r="O7599" s="153"/>
      <c r="P7599" s="153"/>
      <c r="Q7599" s="153"/>
      <c r="R7599" s="153"/>
      <c r="S7599" s="152"/>
      <c r="T7599" s="153"/>
      <c r="X7599" s="69" t="str">
        <f t="shared" si="240"/>
        <v/>
      </c>
      <c r="Y7599" s="69" t="str">
        <f t="shared" si="241"/>
        <v/>
      </c>
    </row>
    <row r="7600" spans="8:25" x14ac:dyDescent="0.25">
      <c r="H7600" s="155"/>
      <c r="I7600" s="151"/>
      <c r="J7600" s="152"/>
      <c r="K7600" s="153"/>
      <c r="L7600" s="153"/>
      <c r="M7600" s="153"/>
      <c r="N7600" s="153"/>
      <c r="O7600" s="153"/>
      <c r="P7600" s="153"/>
      <c r="Q7600" s="153"/>
      <c r="R7600" s="153"/>
      <c r="S7600" s="152"/>
      <c r="T7600" s="153"/>
      <c r="X7600" s="69" t="str">
        <f t="shared" si="240"/>
        <v/>
      </c>
      <c r="Y7600" s="69" t="str">
        <f t="shared" si="241"/>
        <v/>
      </c>
    </row>
    <row r="7601" spans="8:25" x14ac:dyDescent="0.25">
      <c r="H7601" s="155"/>
      <c r="I7601" s="151"/>
      <c r="J7601" s="152"/>
      <c r="K7601" s="153"/>
      <c r="L7601" s="153"/>
      <c r="M7601" s="153"/>
      <c r="N7601" s="153"/>
      <c r="O7601" s="153"/>
      <c r="P7601" s="153"/>
      <c r="Q7601" s="153"/>
      <c r="R7601" s="153"/>
      <c r="S7601" s="152"/>
      <c r="T7601" s="153"/>
      <c r="X7601" s="69" t="str">
        <f t="shared" si="240"/>
        <v/>
      </c>
      <c r="Y7601" s="69" t="str">
        <f t="shared" si="241"/>
        <v/>
      </c>
    </row>
    <row r="7602" spans="8:25" x14ac:dyDescent="0.25">
      <c r="H7602" s="155"/>
      <c r="I7602" s="151"/>
      <c r="J7602" s="152"/>
      <c r="K7602" s="153"/>
      <c r="L7602" s="153"/>
      <c r="M7602" s="153"/>
      <c r="N7602" s="153"/>
      <c r="O7602" s="153"/>
      <c r="P7602" s="153"/>
      <c r="Q7602" s="153"/>
      <c r="R7602" s="153"/>
      <c r="S7602" s="152"/>
      <c r="T7602" s="153"/>
      <c r="X7602" s="69" t="str">
        <f t="shared" si="240"/>
        <v/>
      </c>
      <c r="Y7602" s="69" t="str">
        <f t="shared" si="241"/>
        <v/>
      </c>
    </row>
    <row r="7603" spans="8:25" x14ac:dyDescent="0.25">
      <c r="H7603" s="155"/>
      <c r="I7603" s="151"/>
      <c r="J7603" s="152"/>
      <c r="K7603" s="153"/>
      <c r="L7603" s="153"/>
      <c r="M7603" s="153"/>
      <c r="N7603" s="153"/>
      <c r="O7603" s="153"/>
      <c r="P7603" s="153"/>
      <c r="Q7603" s="153"/>
      <c r="R7603" s="153"/>
      <c r="S7603" s="152"/>
      <c r="T7603" s="153"/>
      <c r="X7603" s="69" t="str">
        <f t="shared" si="240"/>
        <v/>
      </c>
      <c r="Y7603" s="69" t="str">
        <f t="shared" si="241"/>
        <v/>
      </c>
    </row>
    <row r="7604" spans="8:25" x14ac:dyDescent="0.25">
      <c r="H7604" s="155"/>
      <c r="I7604" s="151"/>
      <c r="J7604" s="152"/>
      <c r="K7604" s="153"/>
      <c r="L7604" s="153"/>
      <c r="M7604" s="153"/>
      <c r="N7604" s="153"/>
      <c r="O7604" s="153"/>
      <c r="P7604" s="153"/>
      <c r="Q7604" s="153"/>
      <c r="R7604" s="153"/>
      <c r="S7604" s="152"/>
      <c r="T7604" s="153"/>
      <c r="X7604" s="69" t="str">
        <f t="shared" si="240"/>
        <v/>
      </c>
      <c r="Y7604" s="69" t="str">
        <f t="shared" si="241"/>
        <v/>
      </c>
    </row>
    <row r="7605" spans="8:25" x14ac:dyDescent="0.25">
      <c r="H7605" s="155"/>
      <c r="I7605" s="151"/>
      <c r="J7605" s="152"/>
      <c r="K7605" s="153"/>
      <c r="L7605" s="153"/>
      <c r="M7605" s="153"/>
      <c r="N7605" s="153"/>
      <c r="O7605" s="153"/>
      <c r="P7605" s="153"/>
      <c r="Q7605" s="153"/>
      <c r="R7605" s="153"/>
      <c r="S7605" s="152"/>
      <c r="T7605" s="153"/>
      <c r="X7605" s="69" t="str">
        <f t="shared" si="240"/>
        <v/>
      </c>
      <c r="Y7605" s="69" t="str">
        <f t="shared" si="241"/>
        <v/>
      </c>
    </row>
    <row r="7606" spans="8:25" x14ac:dyDescent="0.25">
      <c r="H7606" s="155"/>
      <c r="I7606" s="151"/>
      <c r="J7606" s="152"/>
      <c r="K7606" s="153"/>
      <c r="L7606" s="153"/>
      <c r="M7606" s="153"/>
      <c r="N7606" s="153"/>
      <c r="O7606" s="153"/>
      <c r="P7606" s="153"/>
      <c r="Q7606" s="153"/>
      <c r="R7606" s="153"/>
      <c r="S7606" s="152"/>
      <c r="T7606" s="153"/>
      <c r="X7606" s="69" t="str">
        <f t="shared" si="240"/>
        <v/>
      </c>
      <c r="Y7606" s="69" t="str">
        <f t="shared" si="241"/>
        <v/>
      </c>
    </row>
    <row r="7607" spans="8:25" x14ac:dyDescent="0.25">
      <c r="H7607" s="155"/>
      <c r="I7607" s="151"/>
      <c r="J7607" s="152"/>
      <c r="K7607" s="153"/>
      <c r="L7607" s="153"/>
      <c r="M7607" s="153"/>
      <c r="N7607" s="153"/>
      <c r="O7607" s="153"/>
      <c r="P7607" s="153"/>
      <c r="Q7607" s="153"/>
      <c r="R7607" s="153"/>
      <c r="S7607" s="152"/>
      <c r="T7607" s="153"/>
      <c r="X7607" s="69" t="str">
        <f t="shared" si="240"/>
        <v/>
      </c>
      <c r="Y7607" s="69" t="str">
        <f t="shared" si="241"/>
        <v/>
      </c>
    </row>
    <row r="7608" spans="8:25" x14ac:dyDescent="0.25">
      <c r="H7608" s="155"/>
      <c r="I7608" s="151"/>
      <c r="J7608" s="152"/>
      <c r="K7608" s="153"/>
      <c r="L7608" s="153"/>
      <c r="M7608" s="153"/>
      <c r="N7608" s="153"/>
      <c r="O7608" s="153"/>
      <c r="P7608" s="153"/>
      <c r="Q7608" s="153"/>
      <c r="R7608" s="153"/>
      <c r="S7608" s="152"/>
      <c r="T7608" s="153"/>
      <c r="X7608" s="69" t="str">
        <f t="shared" si="240"/>
        <v/>
      </c>
      <c r="Y7608" s="69" t="str">
        <f t="shared" si="241"/>
        <v/>
      </c>
    </row>
    <row r="7609" spans="8:25" x14ac:dyDescent="0.25">
      <c r="H7609" s="155"/>
      <c r="I7609" s="151"/>
      <c r="J7609" s="152"/>
      <c r="K7609" s="153"/>
      <c r="L7609" s="153"/>
      <c r="M7609" s="153"/>
      <c r="N7609" s="153"/>
      <c r="O7609" s="153"/>
      <c r="P7609" s="153"/>
      <c r="Q7609" s="153"/>
      <c r="R7609" s="153"/>
      <c r="S7609" s="152"/>
      <c r="T7609" s="153"/>
      <c r="X7609" s="69" t="str">
        <f t="shared" si="240"/>
        <v/>
      </c>
      <c r="Y7609" s="69" t="str">
        <f t="shared" si="241"/>
        <v/>
      </c>
    </row>
    <row r="7610" spans="8:25" x14ac:dyDescent="0.25">
      <c r="H7610" s="155"/>
      <c r="I7610" s="151"/>
      <c r="J7610" s="152"/>
      <c r="K7610" s="153"/>
      <c r="L7610" s="153"/>
      <c r="M7610" s="153"/>
      <c r="N7610" s="153"/>
      <c r="O7610" s="153"/>
      <c r="P7610" s="153"/>
      <c r="Q7610" s="153"/>
      <c r="R7610" s="153"/>
      <c r="S7610" s="152"/>
      <c r="T7610" s="153"/>
      <c r="X7610" s="69" t="str">
        <f t="shared" si="240"/>
        <v/>
      </c>
      <c r="Y7610" s="69" t="str">
        <f t="shared" si="241"/>
        <v/>
      </c>
    </row>
    <row r="7611" spans="8:25" x14ac:dyDescent="0.25">
      <c r="H7611" s="155"/>
      <c r="I7611" s="151"/>
      <c r="J7611" s="152"/>
      <c r="K7611" s="153"/>
      <c r="L7611" s="153"/>
      <c r="M7611" s="153"/>
      <c r="N7611" s="153"/>
      <c r="O7611" s="153"/>
      <c r="P7611" s="153"/>
      <c r="Q7611" s="153"/>
      <c r="R7611" s="153"/>
      <c r="S7611" s="152"/>
      <c r="T7611" s="153"/>
      <c r="X7611" s="69" t="str">
        <f t="shared" si="240"/>
        <v/>
      </c>
      <c r="Y7611" s="69" t="str">
        <f t="shared" si="241"/>
        <v/>
      </c>
    </row>
    <row r="7612" spans="8:25" x14ac:dyDescent="0.25">
      <c r="H7612" s="155"/>
      <c r="I7612" s="151"/>
      <c r="J7612" s="152"/>
      <c r="K7612" s="153"/>
      <c r="L7612" s="153"/>
      <c r="M7612" s="153"/>
      <c r="N7612" s="153"/>
      <c r="O7612" s="153"/>
      <c r="P7612" s="153"/>
      <c r="Q7612" s="153"/>
      <c r="R7612" s="153"/>
      <c r="S7612" s="152"/>
      <c r="T7612" s="153"/>
      <c r="X7612" s="69" t="str">
        <f t="shared" si="240"/>
        <v/>
      </c>
      <c r="Y7612" s="69" t="str">
        <f t="shared" si="241"/>
        <v/>
      </c>
    </row>
    <row r="7613" spans="8:25" x14ac:dyDescent="0.25">
      <c r="H7613" s="155"/>
      <c r="I7613" s="151"/>
      <c r="J7613" s="152"/>
      <c r="K7613" s="153"/>
      <c r="L7613" s="153"/>
      <c r="M7613" s="153"/>
      <c r="N7613" s="153"/>
      <c r="O7613" s="153"/>
      <c r="P7613" s="153"/>
      <c r="Q7613" s="153"/>
      <c r="R7613" s="153"/>
      <c r="S7613" s="152"/>
      <c r="T7613" s="153"/>
      <c r="X7613" s="69" t="str">
        <f t="shared" si="240"/>
        <v/>
      </c>
      <c r="Y7613" s="69" t="str">
        <f t="shared" si="241"/>
        <v/>
      </c>
    </row>
    <row r="7614" spans="8:25" x14ac:dyDescent="0.25">
      <c r="H7614" s="155"/>
      <c r="I7614" s="151"/>
      <c r="J7614" s="152"/>
      <c r="K7614" s="153"/>
      <c r="L7614" s="153"/>
      <c r="M7614" s="153"/>
      <c r="N7614" s="153"/>
      <c r="O7614" s="153"/>
      <c r="P7614" s="153"/>
      <c r="Q7614" s="153"/>
      <c r="R7614" s="153"/>
      <c r="S7614" s="152"/>
      <c r="T7614" s="153"/>
      <c r="X7614" s="69" t="str">
        <f t="shared" si="240"/>
        <v/>
      </c>
      <c r="Y7614" s="69" t="str">
        <f t="shared" si="241"/>
        <v/>
      </c>
    </row>
    <row r="7615" spans="8:25" x14ac:dyDescent="0.25">
      <c r="H7615" s="155"/>
      <c r="I7615" s="151"/>
      <c r="J7615" s="152"/>
      <c r="K7615" s="153"/>
      <c r="L7615" s="153"/>
      <c r="M7615" s="153"/>
      <c r="N7615" s="153"/>
      <c r="O7615" s="153"/>
      <c r="P7615" s="153"/>
      <c r="Q7615" s="153"/>
      <c r="R7615" s="153"/>
      <c r="S7615" s="152"/>
      <c r="T7615" s="153"/>
      <c r="X7615" s="69" t="str">
        <f t="shared" si="240"/>
        <v/>
      </c>
      <c r="Y7615" s="69" t="str">
        <f t="shared" si="241"/>
        <v/>
      </c>
    </row>
    <row r="7616" spans="8:25" x14ac:dyDescent="0.25">
      <c r="H7616" s="155"/>
      <c r="I7616" s="151"/>
      <c r="J7616" s="152"/>
      <c r="K7616" s="153"/>
      <c r="L7616" s="153"/>
      <c r="M7616" s="153"/>
      <c r="N7616" s="153"/>
      <c r="O7616" s="153"/>
      <c r="P7616" s="153"/>
      <c r="Q7616" s="153"/>
      <c r="R7616" s="153"/>
      <c r="S7616" s="152"/>
      <c r="T7616" s="153"/>
      <c r="X7616" s="69" t="str">
        <f t="shared" si="240"/>
        <v/>
      </c>
      <c r="Y7616" s="69" t="str">
        <f t="shared" si="241"/>
        <v/>
      </c>
    </row>
    <row r="7617" spans="8:25" x14ac:dyDescent="0.25">
      <c r="H7617" s="155"/>
      <c r="I7617" s="151"/>
      <c r="J7617" s="152"/>
      <c r="K7617" s="153"/>
      <c r="L7617" s="153"/>
      <c r="M7617" s="153"/>
      <c r="N7617" s="153"/>
      <c r="O7617" s="153"/>
      <c r="P7617" s="153"/>
      <c r="Q7617" s="153"/>
      <c r="R7617" s="153"/>
      <c r="S7617" s="152"/>
      <c r="T7617" s="153"/>
      <c r="X7617" s="69" t="str">
        <f t="shared" si="240"/>
        <v/>
      </c>
      <c r="Y7617" s="69" t="str">
        <f t="shared" si="241"/>
        <v/>
      </c>
    </row>
    <row r="7618" spans="8:25" x14ac:dyDescent="0.25">
      <c r="H7618" s="155"/>
      <c r="I7618" s="151"/>
      <c r="J7618" s="152"/>
      <c r="K7618" s="153"/>
      <c r="L7618" s="153"/>
      <c r="M7618" s="153"/>
      <c r="N7618" s="153"/>
      <c r="O7618" s="153"/>
      <c r="P7618" s="153"/>
      <c r="Q7618" s="153"/>
      <c r="R7618" s="153"/>
      <c r="S7618" s="152"/>
      <c r="T7618" s="153"/>
      <c r="X7618" s="69" t="str">
        <f t="shared" ref="X7618:X7681" si="242">IF(W7618&lt;&gt;"",W7618-I7618,"")</f>
        <v/>
      </c>
      <c r="Y7618" s="69" t="str">
        <f t="shared" si="241"/>
        <v/>
      </c>
    </row>
    <row r="7619" spans="8:25" x14ac:dyDescent="0.25">
      <c r="H7619" s="155"/>
      <c r="I7619" s="151"/>
      <c r="J7619" s="152"/>
      <c r="K7619" s="153"/>
      <c r="L7619" s="153"/>
      <c r="M7619" s="153"/>
      <c r="N7619" s="153"/>
      <c r="O7619" s="153"/>
      <c r="P7619" s="153"/>
      <c r="Q7619" s="153"/>
      <c r="R7619" s="153"/>
      <c r="S7619" s="152"/>
      <c r="T7619" s="153"/>
      <c r="X7619" s="69" t="str">
        <f t="shared" si="242"/>
        <v/>
      </c>
      <c r="Y7619" s="69" t="str">
        <f t="shared" ref="Y7619:Y7682" si="243">IF(X7619&lt;&gt;"",IF(X7619&lt;365,"&lt; 1 year",IF(X7619&lt;730,"1-2",IF(X7619&lt;1095,"2-3",IF(X7619&lt;1460,"3-4",IF(X7619&lt;1825,"4-5","5+"))))),"")</f>
        <v/>
      </c>
    </row>
    <row r="7620" spans="8:25" x14ac:dyDescent="0.25">
      <c r="H7620" s="155"/>
      <c r="I7620" s="151"/>
      <c r="J7620" s="152"/>
      <c r="K7620" s="153"/>
      <c r="L7620" s="153"/>
      <c r="M7620" s="153"/>
      <c r="N7620" s="153"/>
      <c r="O7620" s="153"/>
      <c r="P7620" s="153"/>
      <c r="Q7620" s="153"/>
      <c r="R7620" s="153"/>
      <c r="S7620" s="152"/>
      <c r="T7620" s="153"/>
      <c r="X7620" s="69" t="str">
        <f t="shared" si="242"/>
        <v/>
      </c>
      <c r="Y7620" s="69" t="str">
        <f t="shared" si="243"/>
        <v/>
      </c>
    </row>
    <row r="7621" spans="8:25" x14ac:dyDescent="0.25">
      <c r="H7621" s="155"/>
      <c r="I7621" s="151"/>
      <c r="J7621" s="152"/>
      <c r="K7621" s="153"/>
      <c r="L7621" s="153"/>
      <c r="M7621" s="153"/>
      <c r="N7621" s="153"/>
      <c r="O7621" s="153"/>
      <c r="P7621" s="153"/>
      <c r="Q7621" s="153"/>
      <c r="R7621" s="153"/>
      <c r="S7621" s="152"/>
      <c r="T7621" s="153"/>
      <c r="X7621" s="69" t="str">
        <f t="shared" si="242"/>
        <v/>
      </c>
      <c r="Y7621" s="69" t="str">
        <f t="shared" si="243"/>
        <v/>
      </c>
    </row>
    <row r="7622" spans="8:25" x14ac:dyDescent="0.25">
      <c r="H7622" s="155"/>
      <c r="I7622" s="151"/>
      <c r="J7622" s="152"/>
      <c r="K7622" s="153"/>
      <c r="L7622" s="153"/>
      <c r="M7622" s="153"/>
      <c r="N7622" s="153"/>
      <c r="O7622" s="153"/>
      <c r="P7622" s="153"/>
      <c r="Q7622" s="153"/>
      <c r="R7622" s="153"/>
      <c r="S7622" s="152"/>
      <c r="T7622" s="153"/>
      <c r="X7622" s="69" t="str">
        <f t="shared" si="242"/>
        <v/>
      </c>
      <c r="Y7622" s="69" t="str">
        <f t="shared" si="243"/>
        <v/>
      </c>
    </row>
    <row r="7623" spans="8:25" x14ac:dyDescent="0.25">
      <c r="H7623" s="155"/>
      <c r="I7623" s="151"/>
      <c r="J7623" s="152"/>
      <c r="K7623" s="153"/>
      <c r="L7623" s="153"/>
      <c r="M7623" s="153"/>
      <c r="N7623" s="153"/>
      <c r="O7623" s="153"/>
      <c r="P7623" s="153"/>
      <c r="Q7623" s="153"/>
      <c r="R7623" s="153"/>
      <c r="S7623" s="152"/>
      <c r="T7623" s="153"/>
      <c r="X7623" s="69" t="str">
        <f t="shared" si="242"/>
        <v/>
      </c>
      <c r="Y7623" s="69" t="str">
        <f t="shared" si="243"/>
        <v/>
      </c>
    </row>
    <row r="7624" spans="8:25" x14ac:dyDescent="0.25">
      <c r="H7624" s="155"/>
      <c r="I7624" s="151"/>
      <c r="J7624" s="152"/>
      <c r="K7624" s="153"/>
      <c r="L7624" s="153"/>
      <c r="M7624" s="153"/>
      <c r="N7624" s="153"/>
      <c r="O7624" s="153"/>
      <c r="P7624" s="153"/>
      <c r="Q7624" s="153"/>
      <c r="R7624" s="153"/>
      <c r="S7624" s="152"/>
      <c r="T7624" s="153"/>
      <c r="X7624" s="69" t="str">
        <f t="shared" si="242"/>
        <v/>
      </c>
      <c r="Y7624" s="69" t="str">
        <f t="shared" si="243"/>
        <v/>
      </c>
    </row>
    <row r="7625" spans="8:25" x14ac:dyDescent="0.25">
      <c r="H7625" s="155"/>
      <c r="I7625" s="151"/>
      <c r="J7625" s="152"/>
      <c r="K7625" s="153"/>
      <c r="L7625" s="153"/>
      <c r="M7625" s="153"/>
      <c r="N7625" s="153"/>
      <c r="O7625" s="153"/>
      <c r="P7625" s="153"/>
      <c r="Q7625" s="153"/>
      <c r="R7625" s="153"/>
      <c r="S7625" s="152"/>
      <c r="T7625" s="153"/>
      <c r="X7625" s="69" t="str">
        <f t="shared" si="242"/>
        <v/>
      </c>
      <c r="Y7625" s="69" t="str">
        <f t="shared" si="243"/>
        <v/>
      </c>
    </row>
    <row r="7626" spans="8:25" x14ac:dyDescent="0.25">
      <c r="H7626" s="155"/>
      <c r="I7626" s="151"/>
      <c r="J7626" s="152"/>
      <c r="K7626" s="153"/>
      <c r="L7626" s="153"/>
      <c r="M7626" s="153"/>
      <c r="N7626" s="153"/>
      <c r="O7626" s="153"/>
      <c r="P7626" s="153"/>
      <c r="Q7626" s="153"/>
      <c r="R7626" s="153"/>
      <c r="S7626" s="152"/>
      <c r="T7626" s="153"/>
      <c r="X7626" s="69" t="str">
        <f t="shared" si="242"/>
        <v/>
      </c>
      <c r="Y7626" s="69" t="str">
        <f t="shared" si="243"/>
        <v/>
      </c>
    </row>
    <row r="7627" spans="8:25" x14ac:dyDescent="0.25">
      <c r="H7627" s="155"/>
      <c r="I7627" s="151"/>
      <c r="J7627" s="152"/>
      <c r="K7627" s="153"/>
      <c r="L7627" s="153"/>
      <c r="M7627" s="153"/>
      <c r="N7627" s="153"/>
      <c r="O7627" s="153"/>
      <c r="P7627" s="153"/>
      <c r="Q7627" s="153"/>
      <c r="R7627" s="153"/>
      <c r="S7627" s="152"/>
      <c r="T7627" s="153"/>
      <c r="X7627" s="69" t="str">
        <f t="shared" si="242"/>
        <v/>
      </c>
      <c r="Y7627" s="69" t="str">
        <f t="shared" si="243"/>
        <v/>
      </c>
    </row>
    <row r="7628" spans="8:25" x14ac:dyDescent="0.25">
      <c r="H7628" s="155"/>
      <c r="I7628" s="151"/>
      <c r="J7628" s="152"/>
      <c r="K7628" s="153"/>
      <c r="L7628" s="153"/>
      <c r="M7628" s="153"/>
      <c r="N7628" s="153"/>
      <c r="O7628" s="153"/>
      <c r="P7628" s="153"/>
      <c r="Q7628" s="153"/>
      <c r="R7628" s="153"/>
      <c r="S7628" s="152"/>
      <c r="T7628" s="153"/>
      <c r="X7628" s="69" t="str">
        <f t="shared" si="242"/>
        <v/>
      </c>
      <c r="Y7628" s="69" t="str">
        <f t="shared" si="243"/>
        <v/>
      </c>
    </row>
    <row r="7629" spans="8:25" x14ac:dyDescent="0.25">
      <c r="H7629" s="155"/>
      <c r="I7629" s="151"/>
      <c r="J7629" s="152"/>
      <c r="K7629" s="153"/>
      <c r="L7629" s="153"/>
      <c r="M7629" s="153"/>
      <c r="N7629" s="153"/>
      <c r="O7629" s="153"/>
      <c r="P7629" s="153"/>
      <c r="Q7629" s="153"/>
      <c r="R7629" s="153"/>
      <c r="S7629" s="152"/>
      <c r="T7629" s="153"/>
      <c r="X7629" s="69" t="str">
        <f t="shared" si="242"/>
        <v/>
      </c>
      <c r="Y7629" s="69" t="str">
        <f t="shared" si="243"/>
        <v/>
      </c>
    </row>
    <row r="7630" spans="8:25" x14ac:dyDescent="0.25">
      <c r="H7630" s="155"/>
      <c r="I7630" s="151"/>
      <c r="J7630" s="152"/>
      <c r="K7630" s="153"/>
      <c r="L7630" s="153"/>
      <c r="M7630" s="153"/>
      <c r="N7630" s="153"/>
      <c r="O7630" s="153"/>
      <c r="P7630" s="153"/>
      <c r="Q7630" s="153"/>
      <c r="R7630" s="153"/>
      <c r="S7630" s="152"/>
      <c r="T7630" s="153"/>
      <c r="X7630" s="69" t="str">
        <f t="shared" si="242"/>
        <v/>
      </c>
      <c r="Y7630" s="69" t="str">
        <f t="shared" si="243"/>
        <v/>
      </c>
    </row>
    <row r="7631" spans="8:25" x14ac:dyDescent="0.25">
      <c r="H7631" s="155"/>
      <c r="I7631" s="151"/>
      <c r="J7631" s="152"/>
      <c r="K7631" s="153"/>
      <c r="L7631" s="153"/>
      <c r="M7631" s="153"/>
      <c r="N7631" s="153"/>
      <c r="O7631" s="153"/>
      <c r="P7631" s="153"/>
      <c r="Q7631" s="153"/>
      <c r="R7631" s="153"/>
      <c r="S7631" s="152"/>
      <c r="T7631" s="153"/>
      <c r="X7631" s="69" t="str">
        <f t="shared" si="242"/>
        <v/>
      </c>
      <c r="Y7631" s="69" t="str">
        <f t="shared" si="243"/>
        <v/>
      </c>
    </row>
    <row r="7632" spans="8:25" x14ac:dyDescent="0.25">
      <c r="H7632" s="155"/>
      <c r="I7632" s="151"/>
      <c r="J7632" s="152"/>
      <c r="K7632" s="153"/>
      <c r="L7632" s="153"/>
      <c r="M7632" s="153"/>
      <c r="N7632" s="153"/>
      <c r="O7632" s="153"/>
      <c r="P7632" s="153"/>
      <c r="Q7632" s="153"/>
      <c r="R7632" s="153"/>
      <c r="S7632" s="152"/>
      <c r="T7632" s="153"/>
      <c r="X7632" s="69" t="str">
        <f t="shared" si="242"/>
        <v/>
      </c>
      <c r="Y7632" s="69" t="str">
        <f t="shared" si="243"/>
        <v/>
      </c>
    </row>
    <row r="7633" spans="8:25" x14ac:dyDescent="0.25">
      <c r="H7633" s="155"/>
      <c r="I7633" s="151"/>
      <c r="J7633" s="152"/>
      <c r="K7633" s="153"/>
      <c r="L7633" s="153"/>
      <c r="M7633" s="153"/>
      <c r="N7633" s="153"/>
      <c r="O7633" s="153"/>
      <c r="P7633" s="153"/>
      <c r="Q7633" s="153"/>
      <c r="R7633" s="153"/>
      <c r="S7633" s="152"/>
      <c r="T7633" s="153"/>
      <c r="X7633" s="69" t="str">
        <f t="shared" si="242"/>
        <v/>
      </c>
      <c r="Y7633" s="69" t="str">
        <f t="shared" si="243"/>
        <v/>
      </c>
    </row>
    <row r="7634" spans="8:25" x14ac:dyDescent="0.25">
      <c r="H7634" s="155"/>
      <c r="I7634" s="151"/>
      <c r="J7634" s="152"/>
      <c r="K7634" s="153"/>
      <c r="L7634" s="153"/>
      <c r="M7634" s="153"/>
      <c r="N7634" s="153"/>
      <c r="O7634" s="153"/>
      <c r="P7634" s="153"/>
      <c r="Q7634" s="153"/>
      <c r="R7634" s="153"/>
      <c r="S7634" s="152"/>
      <c r="T7634" s="153"/>
      <c r="X7634" s="69" t="str">
        <f t="shared" si="242"/>
        <v/>
      </c>
      <c r="Y7634" s="69" t="str">
        <f t="shared" si="243"/>
        <v/>
      </c>
    </row>
    <row r="7635" spans="8:25" x14ac:dyDescent="0.25">
      <c r="H7635" s="155"/>
      <c r="I7635" s="151"/>
      <c r="J7635" s="152"/>
      <c r="K7635" s="153"/>
      <c r="L7635" s="153"/>
      <c r="M7635" s="153"/>
      <c r="N7635" s="153"/>
      <c r="O7635" s="153"/>
      <c r="P7635" s="153"/>
      <c r="Q7635" s="153"/>
      <c r="R7635" s="153"/>
      <c r="S7635" s="152"/>
      <c r="T7635" s="153"/>
      <c r="X7635" s="69" t="str">
        <f t="shared" si="242"/>
        <v/>
      </c>
      <c r="Y7635" s="69" t="str">
        <f t="shared" si="243"/>
        <v/>
      </c>
    </row>
    <row r="7636" spans="8:25" x14ac:dyDescent="0.25">
      <c r="H7636" s="155"/>
      <c r="I7636" s="151"/>
      <c r="J7636" s="152"/>
      <c r="K7636" s="153"/>
      <c r="L7636" s="153"/>
      <c r="M7636" s="153"/>
      <c r="N7636" s="153"/>
      <c r="O7636" s="153"/>
      <c r="P7636" s="153"/>
      <c r="Q7636" s="153"/>
      <c r="R7636" s="153"/>
      <c r="S7636" s="152"/>
      <c r="T7636" s="153"/>
      <c r="X7636" s="69" t="str">
        <f t="shared" si="242"/>
        <v/>
      </c>
      <c r="Y7636" s="69" t="str">
        <f t="shared" si="243"/>
        <v/>
      </c>
    </row>
    <row r="7637" spans="8:25" x14ac:dyDescent="0.25">
      <c r="H7637" s="155"/>
      <c r="I7637" s="151"/>
      <c r="J7637" s="152"/>
      <c r="K7637" s="153"/>
      <c r="L7637" s="153"/>
      <c r="M7637" s="153"/>
      <c r="N7637" s="153"/>
      <c r="O7637" s="153"/>
      <c r="P7637" s="153"/>
      <c r="Q7637" s="153"/>
      <c r="R7637" s="153"/>
      <c r="S7637" s="152"/>
      <c r="T7637" s="153"/>
      <c r="X7637" s="69" t="str">
        <f t="shared" si="242"/>
        <v/>
      </c>
      <c r="Y7637" s="69" t="str">
        <f t="shared" si="243"/>
        <v/>
      </c>
    </row>
    <row r="7638" spans="8:25" x14ac:dyDescent="0.25">
      <c r="H7638" s="155"/>
      <c r="I7638" s="151"/>
      <c r="J7638" s="152"/>
      <c r="K7638" s="153"/>
      <c r="L7638" s="153"/>
      <c r="M7638" s="153"/>
      <c r="N7638" s="153"/>
      <c r="O7638" s="153"/>
      <c r="P7638" s="153"/>
      <c r="Q7638" s="153"/>
      <c r="R7638" s="153"/>
      <c r="S7638" s="152"/>
      <c r="T7638" s="153"/>
      <c r="X7638" s="69" t="str">
        <f t="shared" si="242"/>
        <v/>
      </c>
      <c r="Y7638" s="69" t="str">
        <f t="shared" si="243"/>
        <v/>
      </c>
    </row>
    <row r="7639" spans="8:25" x14ac:dyDescent="0.25">
      <c r="H7639" s="155"/>
      <c r="I7639" s="151"/>
      <c r="J7639" s="152"/>
      <c r="K7639" s="153"/>
      <c r="L7639" s="153"/>
      <c r="M7639" s="153"/>
      <c r="N7639" s="153"/>
      <c r="O7639" s="153"/>
      <c r="P7639" s="153"/>
      <c r="Q7639" s="153"/>
      <c r="R7639" s="153"/>
      <c r="S7639" s="152"/>
      <c r="T7639" s="153"/>
      <c r="X7639" s="69" t="str">
        <f t="shared" si="242"/>
        <v/>
      </c>
      <c r="Y7639" s="69" t="str">
        <f t="shared" si="243"/>
        <v/>
      </c>
    </row>
    <row r="7640" spans="8:25" x14ac:dyDescent="0.25">
      <c r="H7640" s="155"/>
      <c r="I7640" s="151"/>
      <c r="J7640" s="152"/>
      <c r="K7640" s="153"/>
      <c r="L7640" s="153"/>
      <c r="M7640" s="153"/>
      <c r="N7640" s="153"/>
      <c r="O7640" s="153"/>
      <c r="P7640" s="153"/>
      <c r="Q7640" s="153"/>
      <c r="R7640" s="153"/>
      <c r="S7640" s="152"/>
      <c r="T7640" s="153"/>
      <c r="X7640" s="69" t="str">
        <f t="shared" si="242"/>
        <v/>
      </c>
      <c r="Y7640" s="69" t="str">
        <f t="shared" si="243"/>
        <v/>
      </c>
    </row>
    <row r="7641" spans="8:25" x14ac:dyDescent="0.25">
      <c r="H7641" s="155"/>
      <c r="I7641" s="151"/>
      <c r="J7641" s="152"/>
      <c r="K7641" s="153"/>
      <c r="L7641" s="153"/>
      <c r="M7641" s="153"/>
      <c r="N7641" s="153"/>
      <c r="O7641" s="153"/>
      <c r="P7641" s="153"/>
      <c r="Q7641" s="153"/>
      <c r="R7641" s="153"/>
      <c r="S7641" s="152"/>
      <c r="T7641" s="153"/>
      <c r="X7641" s="69" t="str">
        <f t="shared" si="242"/>
        <v/>
      </c>
      <c r="Y7641" s="69" t="str">
        <f t="shared" si="243"/>
        <v/>
      </c>
    </row>
    <row r="7642" spans="8:25" x14ac:dyDescent="0.25">
      <c r="H7642" s="155"/>
      <c r="I7642" s="151"/>
      <c r="J7642" s="152"/>
      <c r="K7642" s="153"/>
      <c r="L7642" s="153"/>
      <c r="M7642" s="153"/>
      <c r="N7642" s="153"/>
      <c r="O7642" s="153"/>
      <c r="P7642" s="153"/>
      <c r="Q7642" s="153"/>
      <c r="R7642" s="153"/>
      <c r="S7642" s="152"/>
      <c r="T7642" s="153"/>
      <c r="X7642" s="69" t="str">
        <f t="shared" si="242"/>
        <v/>
      </c>
      <c r="Y7642" s="69" t="str">
        <f t="shared" si="243"/>
        <v/>
      </c>
    </row>
    <row r="7643" spans="8:25" x14ac:dyDescent="0.25">
      <c r="H7643" s="155"/>
      <c r="I7643" s="151"/>
      <c r="J7643" s="152"/>
      <c r="K7643" s="153"/>
      <c r="L7643" s="153"/>
      <c r="M7643" s="153"/>
      <c r="N7643" s="153"/>
      <c r="O7643" s="153"/>
      <c r="P7643" s="153"/>
      <c r="Q7643" s="153"/>
      <c r="R7643" s="153"/>
      <c r="S7643" s="152"/>
      <c r="T7643" s="153"/>
      <c r="X7643" s="69" t="str">
        <f t="shared" si="242"/>
        <v/>
      </c>
      <c r="Y7643" s="69" t="str">
        <f t="shared" si="243"/>
        <v/>
      </c>
    </row>
    <row r="7644" spans="8:25" x14ac:dyDescent="0.25">
      <c r="H7644" s="155"/>
      <c r="I7644" s="151"/>
      <c r="J7644" s="152"/>
      <c r="K7644" s="153"/>
      <c r="L7644" s="153"/>
      <c r="M7644" s="153"/>
      <c r="N7644" s="153"/>
      <c r="O7644" s="153"/>
      <c r="P7644" s="153"/>
      <c r="Q7644" s="153"/>
      <c r="R7644" s="153"/>
      <c r="S7644" s="152"/>
      <c r="T7644" s="153"/>
      <c r="X7644" s="69" t="str">
        <f t="shared" si="242"/>
        <v/>
      </c>
      <c r="Y7644" s="69" t="str">
        <f t="shared" si="243"/>
        <v/>
      </c>
    </row>
    <row r="7645" spans="8:25" x14ac:dyDescent="0.25">
      <c r="H7645" s="155"/>
      <c r="I7645" s="151"/>
      <c r="J7645" s="152"/>
      <c r="K7645" s="153"/>
      <c r="L7645" s="153"/>
      <c r="M7645" s="153"/>
      <c r="N7645" s="153"/>
      <c r="O7645" s="153"/>
      <c r="P7645" s="153"/>
      <c r="Q7645" s="153"/>
      <c r="R7645" s="153"/>
      <c r="S7645" s="152"/>
      <c r="T7645" s="153"/>
      <c r="X7645" s="69" t="str">
        <f t="shared" si="242"/>
        <v/>
      </c>
      <c r="Y7645" s="69" t="str">
        <f t="shared" si="243"/>
        <v/>
      </c>
    </row>
    <row r="7646" spans="8:25" x14ac:dyDescent="0.25">
      <c r="H7646" s="155"/>
      <c r="I7646" s="151"/>
      <c r="J7646" s="152"/>
      <c r="K7646" s="153"/>
      <c r="L7646" s="153"/>
      <c r="M7646" s="153"/>
      <c r="N7646" s="153"/>
      <c r="O7646" s="153"/>
      <c r="P7646" s="153"/>
      <c r="Q7646" s="153"/>
      <c r="R7646" s="153"/>
      <c r="S7646" s="152"/>
      <c r="T7646" s="153"/>
      <c r="X7646" s="69" t="str">
        <f t="shared" si="242"/>
        <v/>
      </c>
      <c r="Y7646" s="69" t="str">
        <f t="shared" si="243"/>
        <v/>
      </c>
    </row>
    <row r="7647" spans="8:25" x14ac:dyDescent="0.25">
      <c r="H7647" s="155"/>
      <c r="I7647" s="151"/>
      <c r="J7647" s="152"/>
      <c r="K7647" s="153"/>
      <c r="L7647" s="153"/>
      <c r="M7647" s="153"/>
      <c r="N7647" s="153"/>
      <c r="O7647" s="153"/>
      <c r="P7647" s="153"/>
      <c r="Q7647" s="153"/>
      <c r="R7647" s="153"/>
      <c r="S7647" s="152"/>
      <c r="T7647" s="153"/>
      <c r="X7647" s="69" t="str">
        <f t="shared" si="242"/>
        <v/>
      </c>
      <c r="Y7647" s="69" t="str">
        <f t="shared" si="243"/>
        <v/>
      </c>
    </row>
    <row r="7648" spans="8:25" x14ac:dyDescent="0.25">
      <c r="H7648" s="155"/>
      <c r="I7648" s="151"/>
      <c r="J7648" s="152"/>
      <c r="K7648" s="153"/>
      <c r="L7648" s="153"/>
      <c r="M7648" s="153"/>
      <c r="N7648" s="153"/>
      <c r="O7648" s="153"/>
      <c r="P7648" s="153"/>
      <c r="Q7648" s="153"/>
      <c r="R7648" s="153"/>
      <c r="S7648" s="152"/>
      <c r="T7648" s="153"/>
      <c r="X7648" s="69" t="str">
        <f t="shared" si="242"/>
        <v/>
      </c>
      <c r="Y7648" s="69" t="str">
        <f t="shared" si="243"/>
        <v/>
      </c>
    </row>
    <row r="7649" spans="8:25" x14ac:dyDescent="0.25">
      <c r="H7649" s="155"/>
      <c r="I7649" s="151"/>
      <c r="J7649" s="152"/>
      <c r="K7649" s="153"/>
      <c r="L7649" s="153"/>
      <c r="M7649" s="153"/>
      <c r="N7649" s="153"/>
      <c r="O7649" s="153"/>
      <c r="P7649" s="153"/>
      <c r="Q7649" s="153"/>
      <c r="R7649" s="153"/>
      <c r="S7649" s="152"/>
      <c r="T7649" s="153"/>
      <c r="X7649" s="69" t="str">
        <f t="shared" si="242"/>
        <v/>
      </c>
      <c r="Y7649" s="69" t="str">
        <f t="shared" si="243"/>
        <v/>
      </c>
    </row>
    <row r="7650" spans="8:25" x14ac:dyDescent="0.25">
      <c r="H7650" s="155"/>
      <c r="I7650" s="151"/>
      <c r="J7650" s="152"/>
      <c r="K7650" s="153"/>
      <c r="L7650" s="153"/>
      <c r="M7650" s="153"/>
      <c r="N7650" s="153"/>
      <c r="O7650" s="153"/>
      <c r="P7650" s="153"/>
      <c r="Q7650" s="153"/>
      <c r="R7650" s="153"/>
      <c r="S7650" s="152"/>
      <c r="T7650" s="153"/>
      <c r="X7650" s="69" t="str">
        <f t="shared" si="242"/>
        <v/>
      </c>
      <c r="Y7650" s="69" t="str">
        <f t="shared" si="243"/>
        <v/>
      </c>
    </row>
    <row r="7651" spans="8:25" x14ac:dyDescent="0.25">
      <c r="H7651" s="155"/>
      <c r="I7651" s="151"/>
      <c r="J7651" s="152"/>
      <c r="K7651" s="153"/>
      <c r="L7651" s="153"/>
      <c r="M7651" s="153"/>
      <c r="N7651" s="153"/>
      <c r="O7651" s="153"/>
      <c r="P7651" s="153"/>
      <c r="Q7651" s="153"/>
      <c r="R7651" s="153"/>
      <c r="S7651" s="152"/>
      <c r="T7651" s="153"/>
      <c r="X7651" s="69" t="str">
        <f t="shared" si="242"/>
        <v/>
      </c>
      <c r="Y7651" s="69" t="str">
        <f t="shared" si="243"/>
        <v/>
      </c>
    </row>
    <row r="7652" spans="8:25" x14ac:dyDescent="0.25">
      <c r="H7652" s="155"/>
      <c r="I7652" s="151"/>
      <c r="J7652" s="152"/>
      <c r="K7652" s="153"/>
      <c r="L7652" s="153"/>
      <c r="M7652" s="153"/>
      <c r="N7652" s="153"/>
      <c r="O7652" s="153"/>
      <c r="P7652" s="153"/>
      <c r="Q7652" s="153"/>
      <c r="R7652" s="153"/>
      <c r="S7652" s="152"/>
      <c r="T7652" s="153"/>
      <c r="X7652" s="69" t="str">
        <f t="shared" si="242"/>
        <v/>
      </c>
      <c r="Y7652" s="69" t="str">
        <f t="shared" si="243"/>
        <v/>
      </c>
    </row>
    <row r="7653" spans="8:25" x14ac:dyDescent="0.25">
      <c r="H7653" s="155"/>
      <c r="I7653" s="151"/>
      <c r="J7653" s="152"/>
      <c r="K7653" s="153"/>
      <c r="L7653" s="153"/>
      <c r="M7653" s="153"/>
      <c r="N7653" s="153"/>
      <c r="O7653" s="153"/>
      <c r="P7653" s="153"/>
      <c r="Q7653" s="153"/>
      <c r="R7653" s="153"/>
      <c r="S7653" s="152"/>
      <c r="T7653" s="153"/>
      <c r="X7653" s="69" t="str">
        <f t="shared" si="242"/>
        <v/>
      </c>
      <c r="Y7653" s="69" t="str">
        <f t="shared" si="243"/>
        <v/>
      </c>
    </row>
    <row r="7654" spans="8:25" x14ac:dyDescent="0.25">
      <c r="H7654" s="155"/>
      <c r="I7654" s="151"/>
      <c r="J7654" s="152"/>
      <c r="K7654" s="153"/>
      <c r="L7654" s="153"/>
      <c r="M7654" s="153"/>
      <c r="N7654" s="153"/>
      <c r="O7654" s="153"/>
      <c r="P7654" s="153"/>
      <c r="Q7654" s="153"/>
      <c r="R7654" s="153"/>
      <c r="S7654" s="152"/>
      <c r="T7654" s="153"/>
      <c r="X7654" s="69" t="str">
        <f t="shared" si="242"/>
        <v/>
      </c>
      <c r="Y7654" s="69" t="str">
        <f t="shared" si="243"/>
        <v/>
      </c>
    </row>
    <row r="7655" spans="8:25" x14ac:dyDescent="0.25">
      <c r="H7655" s="155"/>
      <c r="I7655" s="151"/>
      <c r="J7655" s="152"/>
      <c r="K7655" s="153"/>
      <c r="L7655" s="153"/>
      <c r="M7655" s="153"/>
      <c r="N7655" s="153"/>
      <c r="O7655" s="153"/>
      <c r="P7655" s="153"/>
      <c r="Q7655" s="153"/>
      <c r="R7655" s="153"/>
      <c r="S7655" s="152"/>
      <c r="T7655" s="153"/>
      <c r="X7655" s="69" t="str">
        <f t="shared" si="242"/>
        <v/>
      </c>
      <c r="Y7655" s="69" t="str">
        <f t="shared" si="243"/>
        <v/>
      </c>
    </row>
    <row r="7656" spans="8:25" x14ac:dyDescent="0.25">
      <c r="H7656" s="155"/>
      <c r="I7656" s="151"/>
      <c r="J7656" s="152"/>
      <c r="K7656" s="153"/>
      <c r="L7656" s="153"/>
      <c r="M7656" s="153"/>
      <c r="N7656" s="153"/>
      <c r="O7656" s="153"/>
      <c r="P7656" s="153"/>
      <c r="Q7656" s="153"/>
      <c r="R7656" s="153"/>
      <c r="S7656" s="152"/>
      <c r="T7656" s="153"/>
      <c r="X7656" s="69" t="str">
        <f t="shared" si="242"/>
        <v/>
      </c>
      <c r="Y7656" s="69" t="str">
        <f t="shared" si="243"/>
        <v/>
      </c>
    </row>
    <row r="7657" spans="8:25" x14ac:dyDescent="0.25">
      <c r="H7657" s="155"/>
      <c r="I7657" s="151"/>
      <c r="J7657" s="152"/>
      <c r="K7657" s="153"/>
      <c r="L7657" s="153"/>
      <c r="M7657" s="153"/>
      <c r="N7657" s="153"/>
      <c r="O7657" s="153"/>
      <c r="P7657" s="153"/>
      <c r="Q7657" s="153"/>
      <c r="R7657" s="153"/>
      <c r="S7657" s="152"/>
      <c r="T7657" s="153"/>
      <c r="X7657" s="69" t="str">
        <f t="shared" si="242"/>
        <v/>
      </c>
      <c r="Y7657" s="69" t="str">
        <f t="shared" si="243"/>
        <v/>
      </c>
    </row>
    <row r="7658" spans="8:25" x14ac:dyDescent="0.25">
      <c r="H7658" s="155"/>
      <c r="I7658" s="151"/>
      <c r="J7658" s="152"/>
      <c r="K7658" s="153"/>
      <c r="L7658" s="153"/>
      <c r="M7658" s="153"/>
      <c r="N7658" s="153"/>
      <c r="O7658" s="153"/>
      <c r="P7658" s="153"/>
      <c r="Q7658" s="153"/>
      <c r="R7658" s="153"/>
      <c r="S7658" s="152"/>
      <c r="T7658" s="153"/>
      <c r="X7658" s="69" t="str">
        <f t="shared" si="242"/>
        <v/>
      </c>
      <c r="Y7658" s="69" t="str">
        <f t="shared" si="243"/>
        <v/>
      </c>
    </row>
    <row r="7659" spans="8:25" x14ac:dyDescent="0.25">
      <c r="H7659" s="155"/>
      <c r="I7659" s="151"/>
      <c r="J7659" s="152"/>
      <c r="K7659" s="153"/>
      <c r="L7659" s="153"/>
      <c r="M7659" s="153"/>
      <c r="N7659" s="153"/>
      <c r="O7659" s="153"/>
      <c r="P7659" s="153"/>
      <c r="Q7659" s="153"/>
      <c r="R7659" s="153"/>
      <c r="S7659" s="152"/>
      <c r="T7659" s="153"/>
      <c r="X7659" s="69" t="str">
        <f t="shared" si="242"/>
        <v/>
      </c>
      <c r="Y7659" s="69" t="str">
        <f t="shared" si="243"/>
        <v/>
      </c>
    </row>
    <row r="7660" spans="8:25" x14ac:dyDescent="0.25">
      <c r="H7660" s="155"/>
      <c r="I7660" s="151"/>
      <c r="J7660" s="152"/>
      <c r="K7660" s="153"/>
      <c r="L7660" s="153"/>
      <c r="M7660" s="153"/>
      <c r="N7660" s="153"/>
      <c r="O7660" s="153"/>
      <c r="P7660" s="153"/>
      <c r="Q7660" s="153"/>
      <c r="R7660" s="153"/>
      <c r="S7660" s="152"/>
      <c r="T7660" s="153"/>
      <c r="X7660" s="69" t="str">
        <f t="shared" si="242"/>
        <v/>
      </c>
      <c r="Y7660" s="69" t="str">
        <f t="shared" si="243"/>
        <v/>
      </c>
    </row>
    <row r="7661" spans="8:25" x14ac:dyDescent="0.25">
      <c r="H7661" s="155"/>
      <c r="I7661" s="151"/>
      <c r="J7661" s="152"/>
      <c r="K7661" s="153"/>
      <c r="L7661" s="153"/>
      <c r="M7661" s="153"/>
      <c r="N7661" s="153"/>
      <c r="O7661" s="153"/>
      <c r="P7661" s="153"/>
      <c r="Q7661" s="153"/>
      <c r="R7661" s="153"/>
      <c r="S7661" s="152"/>
      <c r="T7661" s="153"/>
      <c r="X7661" s="69" t="str">
        <f t="shared" si="242"/>
        <v/>
      </c>
      <c r="Y7661" s="69" t="str">
        <f t="shared" si="243"/>
        <v/>
      </c>
    </row>
    <row r="7662" spans="8:25" x14ac:dyDescent="0.25">
      <c r="H7662" s="155"/>
      <c r="I7662" s="151"/>
      <c r="J7662" s="152"/>
      <c r="K7662" s="153"/>
      <c r="L7662" s="153"/>
      <c r="M7662" s="153"/>
      <c r="N7662" s="153"/>
      <c r="O7662" s="153"/>
      <c r="P7662" s="153"/>
      <c r="Q7662" s="153"/>
      <c r="R7662" s="153"/>
      <c r="S7662" s="152"/>
      <c r="T7662" s="153"/>
      <c r="X7662" s="69" t="str">
        <f t="shared" si="242"/>
        <v/>
      </c>
      <c r="Y7662" s="69" t="str">
        <f t="shared" si="243"/>
        <v/>
      </c>
    </row>
    <row r="7663" spans="8:25" x14ac:dyDescent="0.25">
      <c r="H7663" s="155"/>
      <c r="I7663" s="151"/>
      <c r="J7663" s="152"/>
      <c r="K7663" s="153"/>
      <c r="L7663" s="153"/>
      <c r="M7663" s="153"/>
      <c r="N7663" s="153"/>
      <c r="O7663" s="153"/>
      <c r="P7663" s="153"/>
      <c r="Q7663" s="153"/>
      <c r="R7663" s="153"/>
      <c r="S7663" s="152"/>
      <c r="T7663" s="153"/>
      <c r="X7663" s="69" t="str">
        <f t="shared" si="242"/>
        <v/>
      </c>
      <c r="Y7663" s="69" t="str">
        <f t="shared" si="243"/>
        <v/>
      </c>
    </row>
    <row r="7664" spans="8:25" x14ac:dyDescent="0.25">
      <c r="H7664" s="155"/>
      <c r="I7664" s="151"/>
      <c r="J7664" s="152"/>
      <c r="K7664" s="153"/>
      <c r="L7664" s="153"/>
      <c r="M7664" s="153"/>
      <c r="N7664" s="153"/>
      <c r="O7664" s="153"/>
      <c r="P7664" s="153"/>
      <c r="Q7664" s="153"/>
      <c r="R7664" s="153"/>
      <c r="S7664" s="152"/>
      <c r="T7664" s="153"/>
      <c r="X7664" s="69" t="str">
        <f t="shared" si="242"/>
        <v/>
      </c>
      <c r="Y7664" s="69" t="str">
        <f t="shared" si="243"/>
        <v/>
      </c>
    </row>
    <row r="7665" spans="8:25" x14ac:dyDescent="0.25">
      <c r="H7665" s="155"/>
      <c r="I7665" s="151"/>
      <c r="J7665" s="152"/>
      <c r="K7665" s="153"/>
      <c r="L7665" s="153"/>
      <c r="M7665" s="153"/>
      <c r="N7665" s="153"/>
      <c r="O7665" s="153"/>
      <c r="P7665" s="153"/>
      <c r="Q7665" s="153"/>
      <c r="R7665" s="153"/>
      <c r="S7665" s="152"/>
      <c r="T7665" s="153"/>
      <c r="X7665" s="69" t="str">
        <f t="shared" si="242"/>
        <v/>
      </c>
      <c r="Y7665" s="69" t="str">
        <f t="shared" si="243"/>
        <v/>
      </c>
    </row>
    <row r="7666" spans="8:25" x14ac:dyDescent="0.25">
      <c r="H7666" s="155"/>
      <c r="I7666" s="151"/>
      <c r="J7666" s="152"/>
      <c r="K7666" s="153"/>
      <c r="L7666" s="153"/>
      <c r="M7666" s="153"/>
      <c r="N7666" s="153"/>
      <c r="O7666" s="153"/>
      <c r="P7666" s="153"/>
      <c r="Q7666" s="153"/>
      <c r="R7666" s="153"/>
      <c r="S7666" s="152"/>
      <c r="T7666" s="153"/>
      <c r="X7666" s="69" t="str">
        <f t="shared" si="242"/>
        <v/>
      </c>
      <c r="Y7666" s="69" t="str">
        <f t="shared" si="243"/>
        <v/>
      </c>
    </row>
    <row r="7667" spans="8:25" x14ac:dyDescent="0.25">
      <c r="H7667" s="155"/>
      <c r="I7667" s="151"/>
      <c r="J7667" s="152"/>
      <c r="K7667" s="153"/>
      <c r="L7667" s="153"/>
      <c r="M7667" s="153"/>
      <c r="N7667" s="153"/>
      <c r="O7667" s="153"/>
      <c r="P7667" s="153"/>
      <c r="Q7667" s="153"/>
      <c r="R7667" s="153"/>
      <c r="S7667" s="152"/>
      <c r="T7667" s="153"/>
      <c r="X7667" s="69" t="str">
        <f t="shared" si="242"/>
        <v/>
      </c>
      <c r="Y7667" s="69" t="str">
        <f t="shared" si="243"/>
        <v/>
      </c>
    </row>
    <row r="7668" spans="8:25" x14ac:dyDescent="0.25">
      <c r="H7668" s="155"/>
      <c r="I7668" s="151"/>
      <c r="J7668" s="152"/>
      <c r="K7668" s="153"/>
      <c r="L7668" s="153"/>
      <c r="M7668" s="153"/>
      <c r="N7668" s="153"/>
      <c r="O7668" s="153"/>
      <c r="P7668" s="153"/>
      <c r="Q7668" s="153"/>
      <c r="R7668" s="153"/>
      <c r="S7668" s="152"/>
      <c r="T7668" s="153"/>
      <c r="X7668" s="69" t="str">
        <f t="shared" si="242"/>
        <v/>
      </c>
      <c r="Y7668" s="69" t="str">
        <f t="shared" si="243"/>
        <v/>
      </c>
    </row>
    <row r="7669" spans="8:25" x14ac:dyDescent="0.25">
      <c r="H7669" s="155"/>
      <c r="I7669" s="151"/>
      <c r="J7669" s="152"/>
      <c r="K7669" s="153"/>
      <c r="L7669" s="153"/>
      <c r="M7669" s="153"/>
      <c r="N7669" s="153"/>
      <c r="O7669" s="153"/>
      <c r="P7669" s="153"/>
      <c r="Q7669" s="153"/>
      <c r="R7669" s="153"/>
      <c r="S7669" s="152"/>
      <c r="T7669" s="153"/>
      <c r="X7669" s="69" t="str">
        <f t="shared" si="242"/>
        <v/>
      </c>
      <c r="Y7669" s="69" t="str">
        <f t="shared" si="243"/>
        <v/>
      </c>
    </row>
    <row r="7670" spans="8:25" x14ac:dyDescent="0.25">
      <c r="H7670" s="155"/>
      <c r="I7670" s="151"/>
      <c r="J7670" s="152"/>
      <c r="K7670" s="153"/>
      <c r="L7670" s="153"/>
      <c r="M7670" s="153"/>
      <c r="N7670" s="153"/>
      <c r="O7670" s="153"/>
      <c r="P7670" s="153"/>
      <c r="Q7670" s="153"/>
      <c r="R7670" s="153"/>
      <c r="S7670" s="152"/>
      <c r="T7670" s="153"/>
      <c r="X7670" s="69" t="str">
        <f t="shared" si="242"/>
        <v/>
      </c>
      <c r="Y7670" s="69" t="str">
        <f t="shared" si="243"/>
        <v/>
      </c>
    </row>
    <row r="7671" spans="8:25" x14ac:dyDescent="0.25">
      <c r="H7671" s="155"/>
      <c r="I7671" s="151"/>
      <c r="J7671" s="152"/>
      <c r="K7671" s="153"/>
      <c r="L7671" s="153"/>
      <c r="M7671" s="153"/>
      <c r="N7671" s="153"/>
      <c r="O7671" s="153"/>
      <c r="P7671" s="153"/>
      <c r="Q7671" s="153"/>
      <c r="R7671" s="153"/>
      <c r="S7671" s="152"/>
      <c r="T7671" s="153"/>
      <c r="X7671" s="69" t="str">
        <f t="shared" si="242"/>
        <v/>
      </c>
      <c r="Y7671" s="69" t="str">
        <f t="shared" si="243"/>
        <v/>
      </c>
    </row>
    <row r="7672" spans="8:25" x14ac:dyDescent="0.25">
      <c r="H7672" s="155"/>
      <c r="I7672" s="151"/>
      <c r="J7672" s="152"/>
      <c r="K7672" s="153"/>
      <c r="L7672" s="153"/>
      <c r="M7672" s="153"/>
      <c r="N7672" s="153"/>
      <c r="O7672" s="153"/>
      <c r="P7672" s="153"/>
      <c r="Q7672" s="153"/>
      <c r="R7672" s="153"/>
      <c r="S7672" s="152"/>
      <c r="T7672" s="153"/>
      <c r="X7672" s="69" t="str">
        <f t="shared" si="242"/>
        <v/>
      </c>
      <c r="Y7672" s="69" t="str">
        <f t="shared" si="243"/>
        <v/>
      </c>
    </row>
    <row r="7673" spans="8:25" x14ac:dyDescent="0.25">
      <c r="H7673" s="155"/>
      <c r="I7673" s="151"/>
      <c r="J7673" s="152"/>
      <c r="K7673" s="153"/>
      <c r="L7673" s="153"/>
      <c r="M7673" s="153"/>
      <c r="N7673" s="153"/>
      <c r="O7673" s="153"/>
      <c r="P7673" s="153"/>
      <c r="Q7673" s="153"/>
      <c r="R7673" s="153"/>
      <c r="S7673" s="152"/>
      <c r="T7673" s="153"/>
      <c r="X7673" s="69" t="str">
        <f t="shared" si="242"/>
        <v/>
      </c>
      <c r="Y7673" s="69" t="str">
        <f t="shared" si="243"/>
        <v/>
      </c>
    </row>
    <row r="7674" spans="8:25" x14ac:dyDescent="0.25">
      <c r="H7674" s="155"/>
      <c r="I7674" s="151"/>
      <c r="J7674" s="152"/>
      <c r="K7674" s="153"/>
      <c r="L7674" s="153"/>
      <c r="M7674" s="153"/>
      <c r="N7674" s="153"/>
      <c r="O7674" s="153"/>
      <c r="P7674" s="153"/>
      <c r="Q7674" s="153"/>
      <c r="R7674" s="153"/>
      <c r="S7674" s="152"/>
      <c r="T7674" s="153"/>
      <c r="X7674" s="69" t="str">
        <f t="shared" si="242"/>
        <v/>
      </c>
      <c r="Y7674" s="69" t="str">
        <f t="shared" si="243"/>
        <v/>
      </c>
    </row>
    <row r="7675" spans="8:25" x14ac:dyDescent="0.25">
      <c r="H7675" s="155"/>
      <c r="I7675" s="151"/>
      <c r="J7675" s="152"/>
      <c r="K7675" s="153"/>
      <c r="L7675" s="153"/>
      <c r="M7675" s="153"/>
      <c r="N7675" s="153"/>
      <c r="O7675" s="153"/>
      <c r="P7675" s="153"/>
      <c r="Q7675" s="153"/>
      <c r="R7675" s="153"/>
      <c r="S7675" s="152"/>
      <c r="T7675" s="153"/>
      <c r="X7675" s="69" t="str">
        <f t="shared" si="242"/>
        <v/>
      </c>
      <c r="Y7675" s="69" t="str">
        <f t="shared" si="243"/>
        <v/>
      </c>
    </row>
    <row r="7676" spans="8:25" x14ac:dyDescent="0.25">
      <c r="H7676" s="155"/>
      <c r="I7676" s="151"/>
      <c r="J7676" s="152"/>
      <c r="K7676" s="153"/>
      <c r="L7676" s="153"/>
      <c r="M7676" s="153"/>
      <c r="N7676" s="153"/>
      <c r="O7676" s="153"/>
      <c r="P7676" s="153"/>
      <c r="Q7676" s="153"/>
      <c r="R7676" s="153"/>
      <c r="S7676" s="152"/>
      <c r="T7676" s="153"/>
      <c r="X7676" s="69" t="str">
        <f t="shared" si="242"/>
        <v/>
      </c>
      <c r="Y7676" s="69" t="str">
        <f t="shared" si="243"/>
        <v/>
      </c>
    </row>
    <row r="7677" spans="8:25" x14ac:dyDescent="0.25">
      <c r="H7677" s="155"/>
      <c r="I7677" s="151"/>
      <c r="J7677" s="152"/>
      <c r="K7677" s="153"/>
      <c r="L7677" s="153"/>
      <c r="M7677" s="153"/>
      <c r="N7677" s="153"/>
      <c r="O7677" s="153"/>
      <c r="P7677" s="153"/>
      <c r="Q7677" s="153"/>
      <c r="R7677" s="153"/>
      <c r="S7677" s="152"/>
      <c r="T7677" s="153"/>
      <c r="X7677" s="69" t="str">
        <f t="shared" si="242"/>
        <v/>
      </c>
      <c r="Y7677" s="69" t="str">
        <f t="shared" si="243"/>
        <v/>
      </c>
    </row>
    <row r="7678" spans="8:25" x14ac:dyDescent="0.25">
      <c r="H7678" s="155"/>
      <c r="I7678" s="151"/>
      <c r="J7678" s="152"/>
      <c r="K7678" s="153"/>
      <c r="L7678" s="153"/>
      <c r="M7678" s="153"/>
      <c r="N7678" s="153"/>
      <c r="O7678" s="153"/>
      <c r="P7678" s="153"/>
      <c r="Q7678" s="153"/>
      <c r="R7678" s="153"/>
      <c r="S7678" s="152"/>
      <c r="T7678" s="153"/>
      <c r="X7678" s="69" t="str">
        <f t="shared" si="242"/>
        <v/>
      </c>
      <c r="Y7678" s="69" t="str">
        <f t="shared" si="243"/>
        <v/>
      </c>
    </row>
    <row r="7679" spans="8:25" x14ac:dyDescent="0.25">
      <c r="H7679" s="155"/>
      <c r="I7679" s="151"/>
      <c r="J7679" s="152"/>
      <c r="K7679" s="153"/>
      <c r="L7679" s="153"/>
      <c r="M7679" s="153"/>
      <c r="N7679" s="153"/>
      <c r="O7679" s="153"/>
      <c r="P7679" s="153"/>
      <c r="Q7679" s="153"/>
      <c r="R7679" s="153"/>
      <c r="S7679" s="152"/>
      <c r="T7679" s="153"/>
      <c r="X7679" s="69" t="str">
        <f t="shared" si="242"/>
        <v/>
      </c>
      <c r="Y7679" s="69" t="str">
        <f t="shared" si="243"/>
        <v/>
      </c>
    </row>
    <row r="7680" spans="8:25" x14ac:dyDescent="0.25">
      <c r="H7680" s="155"/>
      <c r="I7680" s="151"/>
      <c r="J7680" s="152"/>
      <c r="K7680" s="153"/>
      <c r="L7680" s="153"/>
      <c r="M7680" s="153"/>
      <c r="N7680" s="153"/>
      <c r="O7680" s="153"/>
      <c r="P7680" s="153"/>
      <c r="Q7680" s="153"/>
      <c r="R7680" s="153"/>
      <c r="S7680" s="152"/>
      <c r="T7680" s="153"/>
      <c r="X7680" s="69" t="str">
        <f t="shared" si="242"/>
        <v/>
      </c>
      <c r="Y7680" s="69" t="str">
        <f t="shared" si="243"/>
        <v/>
      </c>
    </row>
    <row r="7681" spans="8:25" x14ac:dyDescent="0.25">
      <c r="H7681" s="155"/>
      <c r="I7681" s="151"/>
      <c r="J7681" s="152"/>
      <c r="K7681" s="153"/>
      <c r="L7681" s="153"/>
      <c r="M7681" s="153"/>
      <c r="N7681" s="153"/>
      <c r="O7681" s="153"/>
      <c r="P7681" s="153"/>
      <c r="Q7681" s="153"/>
      <c r="R7681" s="153"/>
      <c r="S7681" s="152"/>
      <c r="T7681" s="153"/>
      <c r="X7681" s="69" t="str">
        <f t="shared" si="242"/>
        <v/>
      </c>
      <c r="Y7681" s="69" t="str">
        <f t="shared" si="243"/>
        <v/>
      </c>
    </row>
    <row r="7682" spans="8:25" x14ac:dyDescent="0.25">
      <c r="H7682" s="155"/>
      <c r="I7682" s="151"/>
      <c r="J7682" s="152"/>
      <c r="K7682" s="153"/>
      <c r="L7682" s="153"/>
      <c r="M7682" s="153"/>
      <c r="N7682" s="153"/>
      <c r="O7682" s="153"/>
      <c r="P7682" s="153"/>
      <c r="Q7682" s="153"/>
      <c r="R7682" s="153"/>
      <c r="S7682" s="152"/>
      <c r="T7682" s="153"/>
      <c r="X7682" s="69" t="str">
        <f t="shared" ref="X7682:X7745" si="244">IF(W7682&lt;&gt;"",W7682-I7682,"")</f>
        <v/>
      </c>
      <c r="Y7682" s="69" t="str">
        <f t="shared" si="243"/>
        <v/>
      </c>
    </row>
    <row r="7683" spans="8:25" x14ac:dyDescent="0.25">
      <c r="H7683" s="155"/>
      <c r="I7683" s="151"/>
      <c r="J7683" s="152"/>
      <c r="K7683" s="153"/>
      <c r="L7683" s="153"/>
      <c r="M7683" s="153"/>
      <c r="N7683" s="153"/>
      <c r="O7683" s="153"/>
      <c r="P7683" s="153"/>
      <c r="Q7683" s="153"/>
      <c r="R7683" s="153"/>
      <c r="S7683" s="152"/>
      <c r="T7683" s="153"/>
      <c r="X7683" s="69" t="str">
        <f t="shared" si="244"/>
        <v/>
      </c>
      <c r="Y7683" s="69" t="str">
        <f t="shared" ref="Y7683:Y7746" si="245">IF(X7683&lt;&gt;"",IF(X7683&lt;365,"&lt; 1 year",IF(X7683&lt;730,"1-2",IF(X7683&lt;1095,"2-3",IF(X7683&lt;1460,"3-4",IF(X7683&lt;1825,"4-5","5+"))))),"")</f>
        <v/>
      </c>
    </row>
    <row r="7684" spans="8:25" x14ac:dyDescent="0.25">
      <c r="H7684" s="155"/>
      <c r="I7684" s="151"/>
      <c r="J7684" s="152"/>
      <c r="K7684" s="153"/>
      <c r="L7684" s="153"/>
      <c r="M7684" s="153"/>
      <c r="N7684" s="153"/>
      <c r="O7684" s="153"/>
      <c r="P7684" s="153"/>
      <c r="Q7684" s="153"/>
      <c r="R7684" s="153"/>
      <c r="S7684" s="152"/>
      <c r="T7684" s="153"/>
      <c r="X7684" s="69" t="str">
        <f t="shared" si="244"/>
        <v/>
      </c>
      <c r="Y7684" s="69" t="str">
        <f t="shared" si="245"/>
        <v/>
      </c>
    </row>
    <row r="7685" spans="8:25" x14ac:dyDescent="0.25">
      <c r="H7685" s="155"/>
      <c r="I7685" s="151"/>
      <c r="J7685" s="152"/>
      <c r="K7685" s="153"/>
      <c r="L7685" s="153"/>
      <c r="M7685" s="153"/>
      <c r="N7685" s="153"/>
      <c r="O7685" s="153"/>
      <c r="P7685" s="153"/>
      <c r="Q7685" s="153"/>
      <c r="R7685" s="153"/>
      <c r="S7685" s="152"/>
      <c r="T7685" s="153"/>
      <c r="X7685" s="69" t="str">
        <f t="shared" si="244"/>
        <v/>
      </c>
      <c r="Y7685" s="69" t="str">
        <f t="shared" si="245"/>
        <v/>
      </c>
    </row>
    <row r="7686" spans="8:25" x14ac:dyDescent="0.25">
      <c r="H7686" s="155"/>
      <c r="I7686" s="151"/>
      <c r="J7686" s="152"/>
      <c r="K7686" s="153"/>
      <c r="L7686" s="153"/>
      <c r="M7686" s="153"/>
      <c r="N7686" s="153"/>
      <c r="O7686" s="153"/>
      <c r="P7686" s="153"/>
      <c r="Q7686" s="153"/>
      <c r="R7686" s="153"/>
      <c r="S7686" s="152"/>
      <c r="T7686" s="153"/>
      <c r="X7686" s="69" t="str">
        <f t="shared" si="244"/>
        <v/>
      </c>
      <c r="Y7686" s="69" t="str">
        <f t="shared" si="245"/>
        <v/>
      </c>
    </row>
    <row r="7687" spans="8:25" x14ac:dyDescent="0.25">
      <c r="H7687" s="155"/>
      <c r="I7687" s="151"/>
      <c r="J7687" s="152"/>
      <c r="K7687" s="153"/>
      <c r="L7687" s="153"/>
      <c r="M7687" s="153"/>
      <c r="N7687" s="153"/>
      <c r="O7687" s="153"/>
      <c r="P7687" s="153"/>
      <c r="Q7687" s="153"/>
      <c r="R7687" s="153"/>
      <c r="S7687" s="152"/>
      <c r="T7687" s="153"/>
      <c r="X7687" s="69" t="str">
        <f t="shared" si="244"/>
        <v/>
      </c>
      <c r="Y7687" s="69" t="str">
        <f t="shared" si="245"/>
        <v/>
      </c>
    </row>
    <row r="7688" spans="8:25" x14ac:dyDescent="0.25">
      <c r="H7688" s="155"/>
      <c r="I7688" s="151"/>
      <c r="J7688" s="152"/>
      <c r="K7688" s="153"/>
      <c r="L7688" s="153"/>
      <c r="M7688" s="153"/>
      <c r="N7688" s="153"/>
      <c r="O7688" s="153"/>
      <c r="P7688" s="153"/>
      <c r="Q7688" s="153"/>
      <c r="R7688" s="153"/>
      <c r="S7688" s="152"/>
      <c r="T7688" s="153"/>
      <c r="X7688" s="69" t="str">
        <f t="shared" si="244"/>
        <v/>
      </c>
      <c r="Y7688" s="69" t="str">
        <f t="shared" si="245"/>
        <v/>
      </c>
    </row>
    <row r="7689" spans="8:25" x14ac:dyDescent="0.25">
      <c r="H7689" s="155"/>
      <c r="I7689" s="151"/>
      <c r="J7689" s="152"/>
      <c r="K7689" s="153"/>
      <c r="L7689" s="153"/>
      <c r="M7689" s="153"/>
      <c r="N7689" s="153"/>
      <c r="O7689" s="153"/>
      <c r="P7689" s="153"/>
      <c r="Q7689" s="153"/>
      <c r="R7689" s="153"/>
      <c r="S7689" s="152"/>
      <c r="T7689" s="153"/>
      <c r="X7689" s="69" t="str">
        <f t="shared" si="244"/>
        <v/>
      </c>
      <c r="Y7689" s="69" t="str">
        <f t="shared" si="245"/>
        <v/>
      </c>
    </row>
    <row r="7690" spans="8:25" x14ac:dyDescent="0.25">
      <c r="H7690" s="155"/>
      <c r="I7690" s="151"/>
      <c r="J7690" s="152"/>
      <c r="K7690" s="153"/>
      <c r="L7690" s="153"/>
      <c r="M7690" s="153"/>
      <c r="N7690" s="153"/>
      <c r="O7690" s="153"/>
      <c r="P7690" s="153"/>
      <c r="Q7690" s="153"/>
      <c r="R7690" s="153"/>
      <c r="S7690" s="152"/>
      <c r="T7690" s="153"/>
      <c r="X7690" s="69" t="str">
        <f t="shared" si="244"/>
        <v/>
      </c>
      <c r="Y7690" s="69" t="str">
        <f t="shared" si="245"/>
        <v/>
      </c>
    </row>
    <row r="7691" spans="8:25" x14ac:dyDescent="0.25">
      <c r="H7691" s="155"/>
      <c r="I7691" s="151"/>
      <c r="J7691" s="152"/>
      <c r="K7691" s="153"/>
      <c r="L7691" s="153"/>
      <c r="M7691" s="153"/>
      <c r="N7691" s="153"/>
      <c r="O7691" s="153"/>
      <c r="P7691" s="153"/>
      <c r="Q7691" s="153"/>
      <c r="R7691" s="153"/>
      <c r="S7691" s="152"/>
      <c r="T7691" s="153"/>
      <c r="X7691" s="69" t="str">
        <f t="shared" si="244"/>
        <v/>
      </c>
      <c r="Y7691" s="69" t="str">
        <f t="shared" si="245"/>
        <v/>
      </c>
    </row>
    <row r="7692" spans="8:25" x14ac:dyDescent="0.25">
      <c r="H7692" s="155"/>
      <c r="I7692" s="151"/>
      <c r="J7692" s="152"/>
      <c r="K7692" s="153"/>
      <c r="L7692" s="153"/>
      <c r="M7692" s="153"/>
      <c r="N7692" s="153"/>
      <c r="O7692" s="153"/>
      <c r="P7692" s="153"/>
      <c r="Q7692" s="153"/>
      <c r="R7692" s="153"/>
      <c r="S7692" s="152"/>
      <c r="T7692" s="153"/>
      <c r="X7692" s="69" t="str">
        <f t="shared" si="244"/>
        <v/>
      </c>
      <c r="Y7692" s="69" t="str">
        <f t="shared" si="245"/>
        <v/>
      </c>
    </row>
    <row r="7693" spans="8:25" x14ac:dyDescent="0.25">
      <c r="H7693" s="155"/>
      <c r="I7693" s="151"/>
      <c r="J7693" s="152"/>
      <c r="K7693" s="153"/>
      <c r="L7693" s="153"/>
      <c r="M7693" s="153"/>
      <c r="N7693" s="153"/>
      <c r="O7693" s="153"/>
      <c r="P7693" s="153"/>
      <c r="Q7693" s="153"/>
      <c r="R7693" s="153"/>
      <c r="S7693" s="152"/>
      <c r="T7693" s="153"/>
      <c r="X7693" s="69" t="str">
        <f t="shared" si="244"/>
        <v/>
      </c>
      <c r="Y7693" s="69" t="str">
        <f t="shared" si="245"/>
        <v/>
      </c>
    </row>
    <row r="7694" spans="8:25" x14ac:dyDescent="0.25">
      <c r="H7694" s="155"/>
      <c r="I7694" s="151"/>
      <c r="J7694" s="152"/>
      <c r="K7694" s="153"/>
      <c r="L7694" s="153"/>
      <c r="M7694" s="153"/>
      <c r="N7694" s="153"/>
      <c r="O7694" s="153"/>
      <c r="P7694" s="153"/>
      <c r="Q7694" s="153"/>
      <c r="R7694" s="153"/>
      <c r="S7694" s="152"/>
      <c r="T7694" s="153"/>
      <c r="X7694" s="69" t="str">
        <f t="shared" si="244"/>
        <v/>
      </c>
      <c r="Y7694" s="69" t="str">
        <f t="shared" si="245"/>
        <v/>
      </c>
    </row>
    <row r="7695" spans="8:25" x14ac:dyDescent="0.25">
      <c r="H7695" s="155"/>
      <c r="I7695" s="151"/>
      <c r="J7695" s="152"/>
      <c r="K7695" s="153"/>
      <c r="L7695" s="153"/>
      <c r="M7695" s="153"/>
      <c r="N7695" s="153"/>
      <c r="O7695" s="153"/>
      <c r="P7695" s="153"/>
      <c r="Q7695" s="153"/>
      <c r="R7695" s="153"/>
      <c r="S7695" s="152"/>
      <c r="T7695" s="153"/>
      <c r="X7695" s="69" t="str">
        <f t="shared" si="244"/>
        <v/>
      </c>
      <c r="Y7695" s="69" t="str">
        <f t="shared" si="245"/>
        <v/>
      </c>
    </row>
    <row r="7696" spans="8:25" x14ac:dyDescent="0.25">
      <c r="H7696" s="155"/>
      <c r="I7696" s="151"/>
      <c r="J7696" s="152"/>
      <c r="K7696" s="153"/>
      <c r="L7696" s="153"/>
      <c r="M7696" s="153"/>
      <c r="N7696" s="153"/>
      <c r="O7696" s="153"/>
      <c r="P7696" s="153"/>
      <c r="Q7696" s="153"/>
      <c r="R7696" s="153"/>
      <c r="S7696" s="152"/>
      <c r="T7696" s="153"/>
      <c r="X7696" s="69" t="str">
        <f t="shared" si="244"/>
        <v/>
      </c>
      <c r="Y7696" s="69" t="str">
        <f t="shared" si="245"/>
        <v/>
      </c>
    </row>
    <row r="7697" spans="8:25" x14ac:dyDescent="0.25">
      <c r="H7697" s="155"/>
      <c r="I7697" s="151"/>
      <c r="J7697" s="152"/>
      <c r="K7697" s="153"/>
      <c r="L7697" s="153"/>
      <c r="M7697" s="153"/>
      <c r="N7697" s="153"/>
      <c r="O7697" s="153"/>
      <c r="P7697" s="153"/>
      <c r="Q7697" s="153"/>
      <c r="R7697" s="153"/>
      <c r="S7697" s="152"/>
      <c r="T7697" s="153"/>
      <c r="X7697" s="69" t="str">
        <f t="shared" si="244"/>
        <v/>
      </c>
      <c r="Y7697" s="69" t="str">
        <f t="shared" si="245"/>
        <v/>
      </c>
    </row>
    <row r="7698" spans="8:25" x14ac:dyDescent="0.25">
      <c r="H7698" s="155"/>
      <c r="I7698" s="151"/>
      <c r="J7698" s="152"/>
      <c r="K7698" s="153"/>
      <c r="L7698" s="153"/>
      <c r="M7698" s="153"/>
      <c r="N7698" s="153"/>
      <c r="O7698" s="153"/>
      <c r="P7698" s="153"/>
      <c r="Q7698" s="153"/>
      <c r="R7698" s="153"/>
      <c r="S7698" s="152"/>
      <c r="T7698" s="153"/>
      <c r="X7698" s="69" t="str">
        <f t="shared" si="244"/>
        <v/>
      </c>
      <c r="Y7698" s="69" t="str">
        <f t="shared" si="245"/>
        <v/>
      </c>
    </row>
    <row r="7699" spans="8:25" x14ac:dyDescent="0.25">
      <c r="H7699" s="155"/>
      <c r="I7699" s="151"/>
      <c r="J7699" s="152"/>
      <c r="K7699" s="153"/>
      <c r="L7699" s="153"/>
      <c r="M7699" s="153"/>
      <c r="N7699" s="153"/>
      <c r="O7699" s="153"/>
      <c r="P7699" s="153"/>
      <c r="Q7699" s="153"/>
      <c r="R7699" s="153"/>
      <c r="S7699" s="152"/>
      <c r="T7699" s="153"/>
      <c r="X7699" s="69" t="str">
        <f t="shared" si="244"/>
        <v/>
      </c>
      <c r="Y7699" s="69" t="str">
        <f t="shared" si="245"/>
        <v/>
      </c>
    </row>
    <row r="7700" spans="8:25" x14ac:dyDescent="0.25">
      <c r="H7700" s="155"/>
      <c r="I7700" s="151"/>
      <c r="J7700" s="152"/>
      <c r="K7700" s="153"/>
      <c r="L7700" s="153"/>
      <c r="M7700" s="153"/>
      <c r="N7700" s="153"/>
      <c r="O7700" s="153"/>
      <c r="P7700" s="153"/>
      <c r="Q7700" s="153"/>
      <c r="R7700" s="153"/>
      <c r="S7700" s="152"/>
      <c r="T7700" s="153"/>
      <c r="X7700" s="69" t="str">
        <f t="shared" si="244"/>
        <v/>
      </c>
      <c r="Y7700" s="69" t="str">
        <f t="shared" si="245"/>
        <v/>
      </c>
    </row>
    <row r="7701" spans="8:25" x14ac:dyDescent="0.25">
      <c r="H7701" s="155"/>
      <c r="I7701" s="151"/>
      <c r="J7701" s="152"/>
      <c r="K7701" s="153"/>
      <c r="L7701" s="153"/>
      <c r="M7701" s="153"/>
      <c r="N7701" s="153"/>
      <c r="O7701" s="153"/>
      <c r="P7701" s="153"/>
      <c r="Q7701" s="153"/>
      <c r="R7701" s="153"/>
      <c r="S7701" s="152"/>
      <c r="T7701" s="153"/>
      <c r="X7701" s="69" t="str">
        <f t="shared" si="244"/>
        <v/>
      </c>
      <c r="Y7701" s="69" t="str">
        <f t="shared" si="245"/>
        <v/>
      </c>
    </row>
    <row r="7702" spans="8:25" x14ac:dyDescent="0.25">
      <c r="H7702" s="155"/>
      <c r="I7702" s="151"/>
      <c r="J7702" s="152"/>
      <c r="K7702" s="153"/>
      <c r="L7702" s="153"/>
      <c r="M7702" s="153"/>
      <c r="N7702" s="153"/>
      <c r="O7702" s="153"/>
      <c r="P7702" s="153"/>
      <c r="Q7702" s="153"/>
      <c r="R7702" s="153"/>
      <c r="S7702" s="152"/>
      <c r="T7702" s="153"/>
      <c r="X7702" s="69" t="str">
        <f t="shared" si="244"/>
        <v/>
      </c>
      <c r="Y7702" s="69" t="str">
        <f t="shared" si="245"/>
        <v/>
      </c>
    </row>
    <row r="7703" spans="8:25" x14ac:dyDescent="0.25">
      <c r="H7703" s="155"/>
      <c r="I7703" s="151"/>
      <c r="J7703" s="152"/>
      <c r="K7703" s="153"/>
      <c r="L7703" s="153"/>
      <c r="M7703" s="153"/>
      <c r="N7703" s="153"/>
      <c r="O7703" s="153"/>
      <c r="P7703" s="153"/>
      <c r="Q7703" s="153"/>
      <c r="R7703" s="153"/>
      <c r="S7703" s="152"/>
      <c r="T7703" s="153"/>
      <c r="X7703" s="69" t="str">
        <f t="shared" si="244"/>
        <v/>
      </c>
      <c r="Y7703" s="69" t="str">
        <f t="shared" si="245"/>
        <v/>
      </c>
    </row>
    <row r="7704" spans="8:25" x14ac:dyDescent="0.25">
      <c r="H7704" s="155"/>
      <c r="I7704" s="151"/>
      <c r="J7704" s="152"/>
      <c r="K7704" s="153"/>
      <c r="L7704" s="153"/>
      <c r="M7704" s="153"/>
      <c r="N7704" s="153"/>
      <c r="O7704" s="153"/>
      <c r="P7704" s="153"/>
      <c r="Q7704" s="153"/>
      <c r="R7704" s="153"/>
      <c r="S7704" s="152"/>
      <c r="T7704" s="153"/>
      <c r="X7704" s="69" t="str">
        <f t="shared" si="244"/>
        <v/>
      </c>
      <c r="Y7704" s="69" t="str">
        <f t="shared" si="245"/>
        <v/>
      </c>
    </row>
    <row r="7705" spans="8:25" x14ac:dyDescent="0.25">
      <c r="H7705" s="155"/>
      <c r="I7705" s="151"/>
      <c r="J7705" s="152"/>
      <c r="K7705" s="153"/>
      <c r="L7705" s="153"/>
      <c r="M7705" s="153"/>
      <c r="N7705" s="153"/>
      <c r="O7705" s="153"/>
      <c r="P7705" s="153"/>
      <c r="Q7705" s="153"/>
      <c r="R7705" s="153"/>
      <c r="S7705" s="152"/>
      <c r="T7705" s="153"/>
      <c r="X7705" s="69" t="str">
        <f t="shared" si="244"/>
        <v/>
      </c>
      <c r="Y7705" s="69" t="str">
        <f t="shared" si="245"/>
        <v/>
      </c>
    </row>
    <row r="7706" spans="8:25" x14ac:dyDescent="0.25">
      <c r="H7706" s="155"/>
      <c r="I7706" s="151"/>
      <c r="J7706" s="152"/>
      <c r="K7706" s="153"/>
      <c r="L7706" s="153"/>
      <c r="M7706" s="153"/>
      <c r="N7706" s="153"/>
      <c r="O7706" s="153"/>
      <c r="P7706" s="153"/>
      <c r="Q7706" s="153"/>
      <c r="R7706" s="153"/>
      <c r="S7706" s="152"/>
      <c r="T7706" s="153"/>
      <c r="X7706" s="69" t="str">
        <f t="shared" si="244"/>
        <v/>
      </c>
      <c r="Y7706" s="69" t="str">
        <f t="shared" si="245"/>
        <v/>
      </c>
    </row>
    <row r="7707" spans="8:25" x14ac:dyDescent="0.25">
      <c r="H7707" s="155"/>
      <c r="I7707" s="151"/>
      <c r="J7707" s="152"/>
      <c r="K7707" s="153"/>
      <c r="L7707" s="153"/>
      <c r="M7707" s="153"/>
      <c r="N7707" s="153"/>
      <c r="O7707" s="153"/>
      <c r="P7707" s="153"/>
      <c r="Q7707" s="153"/>
      <c r="R7707" s="153"/>
      <c r="S7707" s="152"/>
      <c r="T7707" s="153"/>
      <c r="X7707" s="69" t="str">
        <f t="shared" si="244"/>
        <v/>
      </c>
      <c r="Y7707" s="69" t="str">
        <f t="shared" si="245"/>
        <v/>
      </c>
    </row>
    <row r="7708" spans="8:25" x14ac:dyDescent="0.25">
      <c r="H7708" s="155"/>
      <c r="I7708" s="151"/>
      <c r="J7708" s="152"/>
      <c r="K7708" s="153"/>
      <c r="L7708" s="153"/>
      <c r="M7708" s="153"/>
      <c r="N7708" s="153"/>
      <c r="O7708" s="153"/>
      <c r="P7708" s="153"/>
      <c r="Q7708" s="153"/>
      <c r="R7708" s="153"/>
      <c r="S7708" s="152"/>
      <c r="T7708" s="153"/>
      <c r="X7708" s="69" t="str">
        <f t="shared" si="244"/>
        <v/>
      </c>
      <c r="Y7708" s="69" t="str">
        <f t="shared" si="245"/>
        <v/>
      </c>
    </row>
    <row r="7709" spans="8:25" x14ac:dyDescent="0.25">
      <c r="H7709" s="155"/>
      <c r="I7709" s="151"/>
      <c r="J7709" s="152"/>
      <c r="K7709" s="153"/>
      <c r="L7709" s="153"/>
      <c r="M7709" s="153"/>
      <c r="N7709" s="153"/>
      <c r="O7709" s="153"/>
      <c r="P7709" s="153"/>
      <c r="Q7709" s="153"/>
      <c r="R7709" s="153"/>
      <c r="S7709" s="152"/>
      <c r="T7709" s="153"/>
      <c r="X7709" s="69" t="str">
        <f t="shared" si="244"/>
        <v/>
      </c>
      <c r="Y7709" s="69" t="str">
        <f t="shared" si="245"/>
        <v/>
      </c>
    </row>
    <row r="7710" spans="8:25" x14ac:dyDescent="0.25">
      <c r="H7710" s="155"/>
      <c r="I7710" s="151"/>
      <c r="J7710" s="152"/>
      <c r="K7710" s="153"/>
      <c r="L7710" s="153"/>
      <c r="M7710" s="153"/>
      <c r="N7710" s="153"/>
      <c r="O7710" s="153"/>
      <c r="P7710" s="153"/>
      <c r="Q7710" s="153"/>
      <c r="R7710" s="153"/>
      <c r="S7710" s="152"/>
      <c r="T7710" s="153"/>
      <c r="X7710" s="69" t="str">
        <f t="shared" si="244"/>
        <v/>
      </c>
      <c r="Y7710" s="69" t="str">
        <f t="shared" si="245"/>
        <v/>
      </c>
    </row>
    <row r="7711" spans="8:25" x14ac:dyDescent="0.25">
      <c r="H7711" s="155"/>
      <c r="I7711" s="151"/>
      <c r="J7711" s="152"/>
      <c r="K7711" s="153"/>
      <c r="L7711" s="153"/>
      <c r="M7711" s="153"/>
      <c r="N7711" s="153"/>
      <c r="O7711" s="153"/>
      <c r="P7711" s="153"/>
      <c r="Q7711" s="153"/>
      <c r="R7711" s="153"/>
      <c r="S7711" s="152"/>
      <c r="T7711" s="153"/>
      <c r="X7711" s="69" t="str">
        <f t="shared" si="244"/>
        <v/>
      </c>
      <c r="Y7711" s="69" t="str">
        <f t="shared" si="245"/>
        <v/>
      </c>
    </row>
    <row r="7712" spans="8:25" x14ac:dyDescent="0.25">
      <c r="H7712" s="155"/>
      <c r="I7712" s="151"/>
      <c r="J7712" s="152"/>
      <c r="K7712" s="153"/>
      <c r="L7712" s="153"/>
      <c r="M7712" s="153"/>
      <c r="N7712" s="153"/>
      <c r="O7712" s="153"/>
      <c r="P7712" s="153"/>
      <c r="Q7712" s="153"/>
      <c r="R7712" s="153"/>
      <c r="S7712" s="152"/>
      <c r="T7712" s="153"/>
      <c r="X7712" s="69" t="str">
        <f t="shared" si="244"/>
        <v/>
      </c>
      <c r="Y7712" s="69" t="str">
        <f t="shared" si="245"/>
        <v/>
      </c>
    </row>
    <row r="7713" spans="8:25" x14ac:dyDescent="0.25">
      <c r="H7713" s="155"/>
      <c r="I7713" s="151"/>
      <c r="J7713" s="152"/>
      <c r="K7713" s="153"/>
      <c r="L7713" s="153"/>
      <c r="M7713" s="153"/>
      <c r="N7713" s="153"/>
      <c r="O7713" s="153"/>
      <c r="P7713" s="153"/>
      <c r="Q7713" s="153"/>
      <c r="R7713" s="153"/>
      <c r="S7713" s="152"/>
      <c r="T7713" s="153"/>
      <c r="X7713" s="69" t="str">
        <f t="shared" si="244"/>
        <v/>
      </c>
      <c r="Y7713" s="69" t="str">
        <f t="shared" si="245"/>
        <v/>
      </c>
    </row>
    <row r="7714" spans="8:25" x14ac:dyDescent="0.25">
      <c r="H7714" s="155"/>
      <c r="I7714" s="151"/>
      <c r="J7714" s="152"/>
      <c r="K7714" s="153"/>
      <c r="L7714" s="153"/>
      <c r="M7714" s="153"/>
      <c r="N7714" s="153"/>
      <c r="O7714" s="153"/>
      <c r="P7714" s="153"/>
      <c r="Q7714" s="153"/>
      <c r="R7714" s="153"/>
      <c r="S7714" s="152"/>
      <c r="T7714" s="153"/>
      <c r="X7714" s="69" t="str">
        <f t="shared" si="244"/>
        <v/>
      </c>
      <c r="Y7714" s="69" t="str">
        <f t="shared" si="245"/>
        <v/>
      </c>
    </row>
    <row r="7715" spans="8:25" x14ac:dyDescent="0.25">
      <c r="H7715" s="155"/>
      <c r="I7715" s="151"/>
      <c r="J7715" s="152"/>
      <c r="K7715" s="153"/>
      <c r="L7715" s="153"/>
      <c r="M7715" s="153"/>
      <c r="N7715" s="153"/>
      <c r="O7715" s="153"/>
      <c r="P7715" s="153"/>
      <c r="Q7715" s="153"/>
      <c r="R7715" s="153"/>
      <c r="S7715" s="152"/>
      <c r="T7715" s="153"/>
      <c r="X7715" s="69" t="str">
        <f t="shared" si="244"/>
        <v/>
      </c>
      <c r="Y7715" s="69" t="str">
        <f t="shared" si="245"/>
        <v/>
      </c>
    </row>
    <row r="7716" spans="8:25" x14ac:dyDescent="0.25">
      <c r="H7716" s="155"/>
      <c r="I7716" s="151"/>
      <c r="J7716" s="152"/>
      <c r="K7716" s="153"/>
      <c r="L7716" s="153"/>
      <c r="M7716" s="153"/>
      <c r="N7716" s="153"/>
      <c r="O7716" s="153"/>
      <c r="P7716" s="153"/>
      <c r="Q7716" s="153"/>
      <c r="R7716" s="153"/>
      <c r="S7716" s="152"/>
      <c r="T7716" s="153"/>
      <c r="X7716" s="69" t="str">
        <f t="shared" si="244"/>
        <v/>
      </c>
      <c r="Y7716" s="69" t="str">
        <f t="shared" si="245"/>
        <v/>
      </c>
    </row>
    <row r="7717" spans="8:25" x14ac:dyDescent="0.25">
      <c r="H7717" s="155"/>
      <c r="I7717" s="151"/>
      <c r="J7717" s="152"/>
      <c r="K7717" s="153"/>
      <c r="L7717" s="153"/>
      <c r="M7717" s="153"/>
      <c r="N7717" s="153"/>
      <c r="O7717" s="153"/>
      <c r="P7717" s="153"/>
      <c r="Q7717" s="153"/>
      <c r="R7717" s="153"/>
      <c r="S7717" s="152"/>
      <c r="T7717" s="153"/>
      <c r="X7717" s="69" t="str">
        <f t="shared" si="244"/>
        <v/>
      </c>
      <c r="Y7717" s="69" t="str">
        <f t="shared" si="245"/>
        <v/>
      </c>
    </row>
    <row r="7718" spans="8:25" x14ac:dyDescent="0.25">
      <c r="H7718" s="155"/>
      <c r="I7718" s="151"/>
      <c r="J7718" s="152"/>
      <c r="K7718" s="153"/>
      <c r="L7718" s="153"/>
      <c r="M7718" s="153"/>
      <c r="N7718" s="153"/>
      <c r="O7718" s="153"/>
      <c r="P7718" s="153"/>
      <c r="Q7718" s="153"/>
      <c r="R7718" s="153"/>
      <c r="S7718" s="152"/>
      <c r="T7718" s="153"/>
      <c r="X7718" s="69" t="str">
        <f t="shared" si="244"/>
        <v/>
      </c>
      <c r="Y7718" s="69" t="str">
        <f t="shared" si="245"/>
        <v/>
      </c>
    </row>
    <row r="7719" spans="8:25" x14ac:dyDescent="0.25">
      <c r="H7719" s="155"/>
      <c r="I7719" s="151"/>
      <c r="J7719" s="152"/>
      <c r="K7719" s="153"/>
      <c r="L7719" s="153"/>
      <c r="M7719" s="153"/>
      <c r="N7719" s="153"/>
      <c r="O7719" s="153"/>
      <c r="P7719" s="153"/>
      <c r="Q7719" s="153"/>
      <c r="R7719" s="153"/>
      <c r="S7719" s="152"/>
      <c r="T7719" s="153"/>
      <c r="X7719" s="69" t="str">
        <f t="shared" si="244"/>
        <v/>
      </c>
      <c r="Y7719" s="69" t="str">
        <f t="shared" si="245"/>
        <v/>
      </c>
    </row>
    <row r="7720" spans="8:25" x14ac:dyDescent="0.25">
      <c r="H7720" s="155"/>
      <c r="I7720" s="151"/>
      <c r="J7720" s="152"/>
      <c r="K7720" s="153"/>
      <c r="L7720" s="153"/>
      <c r="M7720" s="153"/>
      <c r="N7720" s="153"/>
      <c r="O7720" s="153"/>
      <c r="P7720" s="153"/>
      <c r="Q7720" s="153"/>
      <c r="R7720" s="153"/>
      <c r="S7720" s="152"/>
      <c r="T7720" s="153"/>
      <c r="X7720" s="69" t="str">
        <f t="shared" si="244"/>
        <v/>
      </c>
      <c r="Y7720" s="69" t="str">
        <f t="shared" si="245"/>
        <v/>
      </c>
    </row>
    <row r="7721" spans="8:25" x14ac:dyDescent="0.25">
      <c r="H7721" s="155"/>
      <c r="I7721" s="151"/>
      <c r="J7721" s="152"/>
      <c r="K7721" s="153"/>
      <c r="L7721" s="153"/>
      <c r="M7721" s="153"/>
      <c r="N7721" s="153"/>
      <c r="O7721" s="153"/>
      <c r="P7721" s="153"/>
      <c r="Q7721" s="153"/>
      <c r="R7721" s="153"/>
      <c r="S7721" s="152"/>
      <c r="T7721" s="153"/>
      <c r="X7721" s="69" t="str">
        <f t="shared" si="244"/>
        <v/>
      </c>
      <c r="Y7721" s="69" t="str">
        <f t="shared" si="245"/>
        <v/>
      </c>
    </row>
    <row r="7722" spans="8:25" x14ac:dyDescent="0.25">
      <c r="H7722" s="155"/>
      <c r="I7722" s="151"/>
      <c r="J7722" s="152"/>
      <c r="K7722" s="153"/>
      <c r="L7722" s="153"/>
      <c r="M7722" s="153"/>
      <c r="N7722" s="153"/>
      <c r="O7722" s="153"/>
      <c r="P7722" s="153"/>
      <c r="Q7722" s="153"/>
      <c r="R7722" s="153"/>
      <c r="S7722" s="152"/>
      <c r="T7722" s="153"/>
      <c r="X7722" s="69" t="str">
        <f t="shared" si="244"/>
        <v/>
      </c>
      <c r="Y7722" s="69" t="str">
        <f t="shared" si="245"/>
        <v/>
      </c>
    </row>
    <row r="7723" spans="8:25" x14ac:dyDescent="0.25">
      <c r="H7723" s="155"/>
      <c r="I7723" s="151"/>
      <c r="J7723" s="152"/>
      <c r="K7723" s="153"/>
      <c r="L7723" s="153"/>
      <c r="M7723" s="153"/>
      <c r="N7723" s="153"/>
      <c r="O7723" s="153"/>
      <c r="P7723" s="153"/>
      <c r="Q7723" s="153"/>
      <c r="R7723" s="153"/>
      <c r="S7723" s="152"/>
      <c r="T7723" s="153"/>
      <c r="X7723" s="69" t="str">
        <f t="shared" si="244"/>
        <v/>
      </c>
      <c r="Y7723" s="69" t="str">
        <f t="shared" si="245"/>
        <v/>
      </c>
    </row>
    <row r="7724" spans="8:25" x14ac:dyDescent="0.25">
      <c r="H7724" s="155"/>
      <c r="I7724" s="151"/>
      <c r="J7724" s="152"/>
      <c r="K7724" s="153"/>
      <c r="L7724" s="153"/>
      <c r="M7724" s="153"/>
      <c r="N7724" s="153"/>
      <c r="O7724" s="153"/>
      <c r="P7724" s="153"/>
      <c r="Q7724" s="153"/>
      <c r="R7724" s="153"/>
      <c r="S7724" s="152"/>
      <c r="T7724" s="153"/>
      <c r="X7724" s="69" t="str">
        <f t="shared" si="244"/>
        <v/>
      </c>
      <c r="Y7724" s="69" t="str">
        <f t="shared" si="245"/>
        <v/>
      </c>
    </row>
    <row r="7725" spans="8:25" x14ac:dyDescent="0.25">
      <c r="H7725" s="155"/>
      <c r="I7725" s="151"/>
      <c r="J7725" s="152"/>
      <c r="K7725" s="153"/>
      <c r="L7725" s="153"/>
      <c r="M7725" s="153"/>
      <c r="N7725" s="153"/>
      <c r="O7725" s="153"/>
      <c r="P7725" s="153"/>
      <c r="Q7725" s="153"/>
      <c r="R7725" s="153"/>
      <c r="S7725" s="152"/>
      <c r="T7725" s="153"/>
      <c r="X7725" s="69" t="str">
        <f t="shared" si="244"/>
        <v/>
      </c>
      <c r="Y7725" s="69" t="str">
        <f t="shared" si="245"/>
        <v/>
      </c>
    </row>
    <row r="7726" spans="8:25" x14ac:dyDescent="0.25">
      <c r="H7726" s="155"/>
      <c r="I7726" s="151"/>
      <c r="J7726" s="152"/>
      <c r="K7726" s="153"/>
      <c r="L7726" s="153"/>
      <c r="M7726" s="153"/>
      <c r="N7726" s="153"/>
      <c r="O7726" s="153"/>
      <c r="P7726" s="153"/>
      <c r="Q7726" s="153"/>
      <c r="R7726" s="153"/>
      <c r="S7726" s="152"/>
      <c r="T7726" s="153"/>
      <c r="X7726" s="69" t="str">
        <f t="shared" si="244"/>
        <v/>
      </c>
      <c r="Y7726" s="69" t="str">
        <f t="shared" si="245"/>
        <v/>
      </c>
    </row>
    <row r="7727" spans="8:25" x14ac:dyDescent="0.25">
      <c r="H7727" s="155"/>
      <c r="I7727" s="151"/>
      <c r="J7727" s="152"/>
      <c r="K7727" s="153"/>
      <c r="L7727" s="153"/>
      <c r="M7727" s="153"/>
      <c r="N7727" s="153"/>
      <c r="O7727" s="153"/>
      <c r="P7727" s="153"/>
      <c r="Q7727" s="153"/>
      <c r="R7727" s="153"/>
      <c r="S7727" s="152"/>
      <c r="T7727" s="153"/>
      <c r="X7727" s="69" t="str">
        <f t="shared" si="244"/>
        <v/>
      </c>
      <c r="Y7727" s="69" t="str">
        <f t="shared" si="245"/>
        <v/>
      </c>
    </row>
    <row r="7728" spans="8:25" x14ac:dyDescent="0.25">
      <c r="H7728" s="155"/>
      <c r="I7728" s="151"/>
      <c r="J7728" s="152"/>
      <c r="K7728" s="153"/>
      <c r="L7728" s="153"/>
      <c r="M7728" s="153"/>
      <c r="N7728" s="153"/>
      <c r="O7728" s="153"/>
      <c r="P7728" s="153"/>
      <c r="Q7728" s="153"/>
      <c r="R7728" s="153"/>
      <c r="S7728" s="152"/>
      <c r="T7728" s="153"/>
      <c r="X7728" s="69" t="str">
        <f t="shared" si="244"/>
        <v/>
      </c>
      <c r="Y7728" s="69" t="str">
        <f t="shared" si="245"/>
        <v/>
      </c>
    </row>
    <row r="7729" spans="8:25" x14ac:dyDescent="0.25">
      <c r="H7729" s="155"/>
      <c r="I7729" s="151"/>
      <c r="J7729" s="152"/>
      <c r="K7729" s="153"/>
      <c r="L7729" s="153"/>
      <c r="M7729" s="153"/>
      <c r="N7729" s="153"/>
      <c r="O7729" s="153"/>
      <c r="P7729" s="153"/>
      <c r="Q7729" s="153"/>
      <c r="R7729" s="153"/>
      <c r="S7729" s="152"/>
      <c r="T7729" s="153"/>
      <c r="X7729" s="69" t="str">
        <f t="shared" si="244"/>
        <v/>
      </c>
      <c r="Y7729" s="69" t="str">
        <f t="shared" si="245"/>
        <v/>
      </c>
    </row>
    <row r="7730" spans="8:25" x14ac:dyDescent="0.25">
      <c r="H7730" s="155"/>
      <c r="I7730" s="151"/>
      <c r="J7730" s="152"/>
      <c r="K7730" s="153"/>
      <c r="L7730" s="153"/>
      <c r="M7730" s="153"/>
      <c r="N7730" s="153"/>
      <c r="O7730" s="153"/>
      <c r="P7730" s="153"/>
      <c r="Q7730" s="153"/>
      <c r="R7730" s="153"/>
      <c r="S7730" s="152"/>
      <c r="T7730" s="153"/>
      <c r="X7730" s="69" t="str">
        <f t="shared" si="244"/>
        <v/>
      </c>
      <c r="Y7730" s="69" t="str">
        <f t="shared" si="245"/>
        <v/>
      </c>
    </row>
    <row r="7731" spans="8:25" x14ac:dyDescent="0.25">
      <c r="H7731" s="155"/>
      <c r="I7731" s="151"/>
      <c r="J7731" s="152"/>
      <c r="K7731" s="153"/>
      <c r="L7731" s="153"/>
      <c r="M7731" s="153"/>
      <c r="N7731" s="153"/>
      <c r="O7731" s="153"/>
      <c r="P7731" s="153"/>
      <c r="Q7731" s="153"/>
      <c r="R7731" s="153"/>
      <c r="S7731" s="152"/>
      <c r="T7731" s="153"/>
      <c r="X7731" s="69" t="str">
        <f t="shared" si="244"/>
        <v/>
      </c>
      <c r="Y7731" s="69" t="str">
        <f t="shared" si="245"/>
        <v/>
      </c>
    </row>
    <row r="7732" spans="8:25" x14ac:dyDescent="0.25">
      <c r="H7732" s="155"/>
      <c r="I7732" s="151"/>
      <c r="J7732" s="152"/>
      <c r="K7732" s="153"/>
      <c r="L7732" s="153"/>
      <c r="M7732" s="153"/>
      <c r="N7732" s="153"/>
      <c r="O7732" s="153"/>
      <c r="P7732" s="153"/>
      <c r="Q7732" s="153"/>
      <c r="R7732" s="153"/>
      <c r="S7732" s="152"/>
      <c r="T7732" s="153"/>
      <c r="X7732" s="69" t="str">
        <f t="shared" si="244"/>
        <v/>
      </c>
      <c r="Y7732" s="69" t="str">
        <f t="shared" si="245"/>
        <v/>
      </c>
    </row>
    <row r="7733" spans="8:25" x14ac:dyDescent="0.25">
      <c r="H7733" s="155"/>
      <c r="I7733" s="151"/>
      <c r="J7733" s="152"/>
      <c r="K7733" s="153"/>
      <c r="L7733" s="153"/>
      <c r="M7733" s="153"/>
      <c r="N7733" s="153"/>
      <c r="O7733" s="153"/>
      <c r="P7733" s="153"/>
      <c r="Q7733" s="153"/>
      <c r="R7733" s="153"/>
      <c r="S7733" s="152"/>
      <c r="T7733" s="153"/>
      <c r="X7733" s="69" t="str">
        <f t="shared" si="244"/>
        <v/>
      </c>
      <c r="Y7733" s="69" t="str">
        <f t="shared" si="245"/>
        <v/>
      </c>
    </row>
    <row r="7734" spans="8:25" x14ac:dyDescent="0.25">
      <c r="H7734" s="155"/>
      <c r="I7734" s="151"/>
      <c r="J7734" s="152"/>
      <c r="K7734" s="153"/>
      <c r="L7734" s="153"/>
      <c r="M7734" s="153"/>
      <c r="N7734" s="153"/>
      <c r="O7734" s="153"/>
      <c r="P7734" s="153"/>
      <c r="Q7734" s="153"/>
      <c r="R7734" s="153"/>
      <c r="S7734" s="152"/>
      <c r="T7734" s="153"/>
      <c r="X7734" s="69" t="str">
        <f t="shared" si="244"/>
        <v/>
      </c>
      <c r="Y7734" s="69" t="str">
        <f t="shared" si="245"/>
        <v/>
      </c>
    </row>
    <row r="7735" spans="8:25" x14ac:dyDescent="0.25">
      <c r="H7735" s="155"/>
      <c r="I7735" s="151"/>
      <c r="J7735" s="152"/>
      <c r="K7735" s="153"/>
      <c r="L7735" s="153"/>
      <c r="M7735" s="153"/>
      <c r="N7735" s="153"/>
      <c r="O7735" s="153"/>
      <c r="P7735" s="153"/>
      <c r="Q7735" s="153"/>
      <c r="R7735" s="153"/>
      <c r="S7735" s="152"/>
      <c r="T7735" s="153"/>
      <c r="X7735" s="69" t="str">
        <f t="shared" si="244"/>
        <v/>
      </c>
      <c r="Y7735" s="69" t="str">
        <f t="shared" si="245"/>
        <v/>
      </c>
    </row>
    <row r="7736" spans="8:25" x14ac:dyDescent="0.25">
      <c r="H7736" s="155"/>
      <c r="I7736" s="151"/>
      <c r="J7736" s="152"/>
      <c r="K7736" s="153"/>
      <c r="L7736" s="153"/>
      <c r="M7736" s="153"/>
      <c r="N7736" s="153"/>
      <c r="O7736" s="153"/>
      <c r="P7736" s="153"/>
      <c r="Q7736" s="153"/>
      <c r="R7736" s="153"/>
      <c r="S7736" s="152"/>
      <c r="T7736" s="153"/>
      <c r="X7736" s="69" t="str">
        <f t="shared" si="244"/>
        <v/>
      </c>
      <c r="Y7736" s="69" t="str">
        <f t="shared" si="245"/>
        <v/>
      </c>
    </row>
    <row r="7737" spans="8:25" x14ac:dyDescent="0.25">
      <c r="H7737" s="155"/>
      <c r="I7737" s="151"/>
      <c r="J7737" s="152"/>
      <c r="K7737" s="153"/>
      <c r="L7737" s="153"/>
      <c r="M7737" s="153"/>
      <c r="N7737" s="153"/>
      <c r="O7737" s="153"/>
      <c r="P7737" s="153"/>
      <c r="Q7737" s="153"/>
      <c r="R7737" s="153"/>
      <c r="S7737" s="152"/>
      <c r="T7737" s="153"/>
      <c r="X7737" s="69" t="str">
        <f t="shared" si="244"/>
        <v/>
      </c>
      <c r="Y7737" s="69" t="str">
        <f t="shared" si="245"/>
        <v/>
      </c>
    </row>
    <row r="7738" spans="8:25" x14ac:dyDescent="0.25">
      <c r="H7738" s="155"/>
      <c r="I7738" s="151"/>
      <c r="J7738" s="152"/>
      <c r="K7738" s="153"/>
      <c r="L7738" s="153"/>
      <c r="M7738" s="153"/>
      <c r="N7738" s="153"/>
      <c r="O7738" s="153"/>
      <c r="P7738" s="153"/>
      <c r="Q7738" s="153"/>
      <c r="R7738" s="153"/>
      <c r="S7738" s="152"/>
      <c r="T7738" s="153"/>
      <c r="X7738" s="69" t="str">
        <f t="shared" si="244"/>
        <v/>
      </c>
      <c r="Y7738" s="69" t="str">
        <f t="shared" si="245"/>
        <v/>
      </c>
    </row>
    <row r="7739" spans="8:25" x14ac:dyDescent="0.25">
      <c r="H7739" s="155"/>
      <c r="I7739" s="151"/>
      <c r="J7739" s="152"/>
      <c r="K7739" s="153"/>
      <c r="L7739" s="153"/>
      <c r="M7739" s="153"/>
      <c r="N7739" s="153"/>
      <c r="O7739" s="153"/>
      <c r="P7739" s="153"/>
      <c r="Q7739" s="153"/>
      <c r="R7739" s="153"/>
      <c r="S7739" s="152"/>
      <c r="T7739" s="153"/>
      <c r="X7739" s="69" t="str">
        <f t="shared" si="244"/>
        <v/>
      </c>
      <c r="Y7739" s="69" t="str">
        <f t="shared" si="245"/>
        <v/>
      </c>
    </row>
    <row r="7740" spans="8:25" x14ac:dyDescent="0.25">
      <c r="H7740" s="155"/>
      <c r="I7740" s="151"/>
      <c r="J7740" s="152"/>
      <c r="K7740" s="153"/>
      <c r="L7740" s="153"/>
      <c r="M7740" s="153"/>
      <c r="N7740" s="153"/>
      <c r="O7740" s="153"/>
      <c r="P7740" s="153"/>
      <c r="Q7740" s="153"/>
      <c r="R7740" s="153"/>
      <c r="S7740" s="152"/>
      <c r="T7740" s="153"/>
      <c r="X7740" s="69" t="str">
        <f t="shared" si="244"/>
        <v/>
      </c>
      <c r="Y7740" s="69" t="str">
        <f t="shared" si="245"/>
        <v/>
      </c>
    </row>
    <row r="7741" spans="8:25" x14ac:dyDescent="0.25">
      <c r="H7741" s="155"/>
      <c r="I7741" s="151"/>
      <c r="J7741" s="152"/>
      <c r="K7741" s="153"/>
      <c r="L7741" s="153"/>
      <c r="M7741" s="153"/>
      <c r="N7741" s="153"/>
      <c r="O7741" s="153"/>
      <c r="P7741" s="153"/>
      <c r="Q7741" s="153"/>
      <c r="R7741" s="153"/>
      <c r="S7741" s="152"/>
      <c r="T7741" s="153"/>
      <c r="X7741" s="69" t="str">
        <f t="shared" si="244"/>
        <v/>
      </c>
      <c r="Y7741" s="69" t="str">
        <f t="shared" si="245"/>
        <v/>
      </c>
    </row>
    <row r="7742" spans="8:25" x14ac:dyDescent="0.25">
      <c r="H7742" s="155"/>
      <c r="I7742" s="151"/>
      <c r="J7742" s="152"/>
      <c r="K7742" s="153"/>
      <c r="L7742" s="153"/>
      <c r="M7742" s="153"/>
      <c r="N7742" s="153"/>
      <c r="O7742" s="153"/>
      <c r="P7742" s="153"/>
      <c r="Q7742" s="153"/>
      <c r="R7742" s="153"/>
      <c r="S7742" s="152"/>
      <c r="T7742" s="153"/>
      <c r="X7742" s="69" t="str">
        <f t="shared" si="244"/>
        <v/>
      </c>
      <c r="Y7742" s="69" t="str">
        <f t="shared" si="245"/>
        <v/>
      </c>
    </row>
    <row r="7743" spans="8:25" x14ac:dyDescent="0.25">
      <c r="H7743" s="155"/>
      <c r="I7743" s="151"/>
      <c r="J7743" s="152"/>
      <c r="K7743" s="153"/>
      <c r="L7743" s="153"/>
      <c r="M7743" s="153"/>
      <c r="N7743" s="153"/>
      <c r="O7743" s="153"/>
      <c r="P7743" s="153"/>
      <c r="Q7743" s="153"/>
      <c r="R7743" s="153"/>
      <c r="S7743" s="152"/>
      <c r="T7743" s="153"/>
      <c r="X7743" s="69" t="str">
        <f t="shared" si="244"/>
        <v/>
      </c>
      <c r="Y7743" s="69" t="str">
        <f t="shared" si="245"/>
        <v/>
      </c>
    </row>
    <row r="7744" spans="8:25" x14ac:dyDescent="0.25">
      <c r="H7744" s="155"/>
      <c r="I7744" s="151"/>
      <c r="J7744" s="152"/>
      <c r="K7744" s="153"/>
      <c r="L7744" s="153"/>
      <c r="M7744" s="153"/>
      <c r="N7744" s="153"/>
      <c r="O7744" s="153"/>
      <c r="P7744" s="153"/>
      <c r="Q7744" s="153"/>
      <c r="R7744" s="153"/>
      <c r="S7744" s="152"/>
      <c r="T7744" s="153"/>
      <c r="X7744" s="69" t="str">
        <f t="shared" si="244"/>
        <v/>
      </c>
      <c r="Y7744" s="69" t="str">
        <f t="shared" si="245"/>
        <v/>
      </c>
    </row>
    <row r="7745" spans="8:25" x14ac:dyDescent="0.25">
      <c r="H7745" s="155"/>
      <c r="I7745" s="151"/>
      <c r="J7745" s="152"/>
      <c r="K7745" s="153"/>
      <c r="L7745" s="153"/>
      <c r="M7745" s="153"/>
      <c r="N7745" s="153"/>
      <c r="O7745" s="153"/>
      <c r="P7745" s="153"/>
      <c r="Q7745" s="153"/>
      <c r="R7745" s="153"/>
      <c r="S7745" s="152"/>
      <c r="T7745" s="153"/>
      <c r="X7745" s="69" t="str">
        <f t="shared" si="244"/>
        <v/>
      </c>
      <c r="Y7745" s="69" t="str">
        <f t="shared" si="245"/>
        <v/>
      </c>
    </row>
    <row r="7746" spans="8:25" x14ac:dyDescent="0.25">
      <c r="H7746" s="155"/>
      <c r="I7746" s="151"/>
      <c r="J7746" s="152"/>
      <c r="K7746" s="153"/>
      <c r="L7746" s="153"/>
      <c r="M7746" s="153"/>
      <c r="N7746" s="153"/>
      <c r="O7746" s="153"/>
      <c r="P7746" s="153"/>
      <c r="Q7746" s="153"/>
      <c r="R7746" s="153"/>
      <c r="S7746" s="152"/>
      <c r="T7746" s="153"/>
      <c r="X7746" s="69" t="str">
        <f t="shared" ref="X7746:X7809" si="246">IF(W7746&lt;&gt;"",W7746-I7746,"")</f>
        <v/>
      </c>
      <c r="Y7746" s="69" t="str">
        <f t="shared" si="245"/>
        <v/>
      </c>
    </row>
    <row r="7747" spans="8:25" x14ac:dyDescent="0.25">
      <c r="H7747" s="155"/>
      <c r="I7747" s="151"/>
      <c r="J7747" s="152"/>
      <c r="K7747" s="153"/>
      <c r="L7747" s="153"/>
      <c r="M7747" s="153"/>
      <c r="N7747" s="153"/>
      <c r="O7747" s="153"/>
      <c r="P7747" s="153"/>
      <c r="Q7747" s="153"/>
      <c r="R7747" s="153"/>
      <c r="S7747" s="152"/>
      <c r="T7747" s="153"/>
      <c r="X7747" s="69" t="str">
        <f t="shared" si="246"/>
        <v/>
      </c>
      <c r="Y7747" s="69" t="str">
        <f t="shared" ref="Y7747:Y7810" si="247">IF(X7747&lt;&gt;"",IF(X7747&lt;365,"&lt; 1 year",IF(X7747&lt;730,"1-2",IF(X7747&lt;1095,"2-3",IF(X7747&lt;1460,"3-4",IF(X7747&lt;1825,"4-5","5+"))))),"")</f>
        <v/>
      </c>
    </row>
    <row r="7748" spans="8:25" x14ac:dyDescent="0.25">
      <c r="H7748" s="155"/>
      <c r="I7748" s="151"/>
      <c r="J7748" s="152"/>
      <c r="K7748" s="153"/>
      <c r="L7748" s="153"/>
      <c r="M7748" s="153"/>
      <c r="N7748" s="153"/>
      <c r="O7748" s="153"/>
      <c r="P7748" s="153"/>
      <c r="Q7748" s="153"/>
      <c r="R7748" s="153"/>
      <c r="S7748" s="152"/>
      <c r="T7748" s="153"/>
      <c r="X7748" s="69" t="str">
        <f t="shared" si="246"/>
        <v/>
      </c>
      <c r="Y7748" s="69" t="str">
        <f t="shared" si="247"/>
        <v/>
      </c>
    </row>
    <row r="7749" spans="8:25" x14ac:dyDescent="0.25">
      <c r="H7749" s="155"/>
      <c r="I7749" s="151"/>
      <c r="J7749" s="152"/>
      <c r="K7749" s="153"/>
      <c r="L7749" s="153"/>
      <c r="M7749" s="153"/>
      <c r="N7749" s="153"/>
      <c r="O7749" s="153"/>
      <c r="P7749" s="153"/>
      <c r="Q7749" s="153"/>
      <c r="R7749" s="153"/>
      <c r="S7749" s="152"/>
      <c r="T7749" s="153"/>
      <c r="X7749" s="69" t="str">
        <f t="shared" si="246"/>
        <v/>
      </c>
      <c r="Y7749" s="69" t="str">
        <f t="shared" si="247"/>
        <v/>
      </c>
    </row>
    <row r="7750" spans="8:25" x14ac:dyDescent="0.25">
      <c r="H7750" s="155"/>
      <c r="I7750" s="151"/>
      <c r="J7750" s="152"/>
      <c r="K7750" s="153"/>
      <c r="L7750" s="153"/>
      <c r="M7750" s="153"/>
      <c r="N7750" s="153"/>
      <c r="O7750" s="153"/>
      <c r="P7750" s="153"/>
      <c r="Q7750" s="153"/>
      <c r="R7750" s="153"/>
      <c r="S7750" s="152"/>
      <c r="T7750" s="153"/>
      <c r="X7750" s="69" t="str">
        <f t="shared" si="246"/>
        <v/>
      </c>
      <c r="Y7750" s="69" t="str">
        <f t="shared" si="247"/>
        <v/>
      </c>
    </row>
    <row r="7751" spans="8:25" x14ac:dyDescent="0.25">
      <c r="H7751" s="155"/>
      <c r="I7751" s="151"/>
      <c r="J7751" s="152"/>
      <c r="K7751" s="153"/>
      <c r="L7751" s="153"/>
      <c r="M7751" s="153"/>
      <c r="N7751" s="153"/>
      <c r="O7751" s="153"/>
      <c r="P7751" s="153"/>
      <c r="Q7751" s="153"/>
      <c r="R7751" s="153"/>
      <c r="S7751" s="152"/>
      <c r="T7751" s="153"/>
      <c r="X7751" s="69" t="str">
        <f t="shared" si="246"/>
        <v/>
      </c>
      <c r="Y7751" s="69" t="str">
        <f t="shared" si="247"/>
        <v/>
      </c>
    </row>
    <row r="7752" spans="8:25" x14ac:dyDescent="0.25">
      <c r="H7752" s="155"/>
      <c r="I7752" s="151"/>
      <c r="J7752" s="152"/>
      <c r="K7752" s="153"/>
      <c r="L7752" s="153"/>
      <c r="M7752" s="153"/>
      <c r="N7752" s="153"/>
      <c r="O7752" s="153"/>
      <c r="P7752" s="153"/>
      <c r="Q7752" s="153"/>
      <c r="R7752" s="153"/>
      <c r="S7752" s="152"/>
      <c r="T7752" s="153"/>
      <c r="X7752" s="69" t="str">
        <f t="shared" si="246"/>
        <v/>
      </c>
      <c r="Y7752" s="69" t="str">
        <f t="shared" si="247"/>
        <v/>
      </c>
    </row>
    <row r="7753" spans="8:25" x14ac:dyDescent="0.25">
      <c r="H7753" s="155"/>
      <c r="I7753" s="151"/>
      <c r="J7753" s="152"/>
      <c r="K7753" s="153"/>
      <c r="L7753" s="153"/>
      <c r="M7753" s="153"/>
      <c r="N7753" s="153"/>
      <c r="O7753" s="153"/>
      <c r="P7753" s="153"/>
      <c r="Q7753" s="153"/>
      <c r="R7753" s="153"/>
      <c r="S7753" s="152"/>
      <c r="T7753" s="153"/>
      <c r="X7753" s="69" t="str">
        <f t="shared" si="246"/>
        <v/>
      </c>
      <c r="Y7753" s="69" t="str">
        <f t="shared" si="247"/>
        <v/>
      </c>
    </row>
    <row r="7754" spans="8:25" x14ac:dyDescent="0.25">
      <c r="H7754" s="155"/>
      <c r="I7754" s="151"/>
      <c r="J7754" s="152"/>
      <c r="K7754" s="153"/>
      <c r="L7754" s="153"/>
      <c r="M7754" s="153"/>
      <c r="N7754" s="153"/>
      <c r="O7754" s="153"/>
      <c r="P7754" s="153"/>
      <c r="Q7754" s="153"/>
      <c r="R7754" s="153"/>
      <c r="S7754" s="152"/>
      <c r="T7754" s="153"/>
      <c r="X7754" s="69" t="str">
        <f t="shared" si="246"/>
        <v/>
      </c>
      <c r="Y7754" s="69" t="str">
        <f t="shared" si="247"/>
        <v/>
      </c>
    </row>
    <row r="7755" spans="8:25" x14ac:dyDescent="0.25">
      <c r="H7755" s="155"/>
      <c r="I7755" s="151"/>
      <c r="J7755" s="152"/>
      <c r="K7755" s="153"/>
      <c r="L7755" s="153"/>
      <c r="M7755" s="153"/>
      <c r="N7755" s="153"/>
      <c r="O7755" s="153"/>
      <c r="P7755" s="153"/>
      <c r="Q7755" s="153"/>
      <c r="R7755" s="153"/>
      <c r="S7755" s="152"/>
      <c r="T7755" s="153"/>
      <c r="X7755" s="69" t="str">
        <f t="shared" si="246"/>
        <v/>
      </c>
      <c r="Y7755" s="69" t="str">
        <f t="shared" si="247"/>
        <v/>
      </c>
    </row>
    <row r="7756" spans="8:25" x14ac:dyDescent="0.25">
      <c r="H7756" s="155"/>
      <c r="I7756" s="151"/>
      <c r="J7756" s="152"/>
      <c r="K7756" s="153"/>
      <c r="L7756" s="153"/>
      <c r="M7756" s="153"/>
      <c r="N7756" s="153"/>
      <c r="O7756" s="153"/>
      <c r="P7756" s="153"/>
      <c r="Q7756" s="153"/>
      <c r="R7756" s="153"/>
      <c r="S7756" s="152"/>
      <c r="T7756" s="153"/>
      <c r="X7756" s="69" t="str">
        <f t="shared" si="246"/>
        <v/>
      </c>
      <c r="Y7756" s="69" t="str">
        <f t="shared" si="247"/>
        <v/>
      </c>
    </row>
    <row r="7757" spans="8:25" x14ac:dyDescent="0.25">
      <c r="H7757" s="155"/>
      <c r="I7757" s="151"/>
      <c r="J7757" s="152"/>
      <c r="K7757" s="153"/>
      <c r="L7757" s="153"/>
      <c r="M7757" s="153"/>
      <c r="N7757" s="153"/>
      <c r="O7757" s="153"/>
      <c r="P7757" s="153"/>
      <c r="Q7757" s="153"/>
      <c r="R7757" s="153"/>
      <c r="S7757" s="152"/>
      <c r="T7757" s="153"/>
      <c r="X7757" s="69" t="str">
        <f t="shared" si="246"/>
        <v/>
      </c>
      <c r="Y7757" s="69" t="str">
        <f t="shared" si="247"/>
        <v/>
      </c>
    </row>
    <row r="7758" spans="8:25" x14ac:dyDescent="0.25">
      <c r="H7758" s="155"/>
      <c r="I7758" s="151"/>
      <c r="J7758" s="152"/>
      <c r="K7758" s="153"/>
      <c r="L7758" s="153"/>
      <c r="M7758" s="153"/>
      <c r="N7758" s="153"/>
      <c r="O7758" s="153"/>
      <c r="P7758" s="153"/>
      <c r="Q7758" s="153"/>
      <c r="R7758" s="153"/>
      <c r="S7758" s="152"/>
      <c r="T7758" s="153"/>
      <c r="X7758" s="69" t="str">
        <f t="shared" si="246"/>
        <v/>
      </c>
      <c r="Y7758" s="69" t="str">
        <f t="shared" si="247"/>
        <v/>
      </c>
    </row>
    <row r="7759" spans="8:25" x14ac:dyDescent="0.25">
      <c r="H7759" s="155"/>
      <c r="I7759" s="151"/>
      <c r="J7759" s="152"/>
      <c r="K7759" s="153"/>
      <c r="L7759" s="153"/>
      <c r="M7759" s="153"/>
      <c r="N7759" s="153"/>
      <c r="O7759" s="153"/>
      <c r="P7759" s="153"/>
      <c r="Q7759" s="153"/>
      <c r="R7759" s="153"/>
      <c r="S7759" s="152"/>
      <c r="T7759" s="153"/>
      <c r="X7759" s="69" t="str">
        <f t="shared" si="246"/>
        <v/>
      </c>
      <c r="Y7759" s="69" t="str">
        <f t="shared" si="247"/>
        <v/>
      </c>
    </row>
    <row r="7760" spans="8:25" x14ac:dyDescent="0.25">
      <c r="H7760" s="155"/>
      <c r="I7760" s="151"/>
      <c r="J7760" s="152"/>
      <c r="K7760" s="153"/>
      <c r="L7760" s="153"/>
      <c r="M7760" s="153"/>
      <c r="N7760" s="153"/>
      <c r="O7760" s="153"/>
      <c r="P7760" s="153"/>
      <c r="Q7760" s="153"/>
      <c r="R7760" s="153"/>
      <c r="S7760" s="152"/>
      <c r="T7760" s="153"/>
      <c r="X7760" s="69" t="str">
        <f t="shared" si="246"/>
        <v/>
      </c>
      <c r="Y7760" s="69" t="str">
        <f t="shared" si="247"/>
        <v/>
      </c>
    </row>
    <row r="7761" spans="8:25" x14ac:dyDescent="0.25">
      <c r="H7761" s="155"/>
      <c r="I7761" s="151"/>
      <c r="J7761" s="152"/>
      <c r="K7761" s="153"/>
      <c r="L7761" s="153"/>
      <c r="M7761" s="153"/>
      <c r="N7761" s="153"/>
      <c r="O7761" s="153"/>
      <c r="P7761" s="153"/>
      <c r="Q7761" s="153"/>
      <c r="R7761" s="153"/>
      <c r="S7761" s="152"/>
      <c r="T7761" s="153"/>
      <c r="X7761" s="69" t="str">
        <f t="shared" si="246"/>
        <v/>
      </c>
      <c r="Y7761" s="69" t="str">
        <f t="shared" si="247"/>
        <v/>
      </c>
    </row>
    <row r="7762" spans="8:25" x14ac:dyDescent="0.25">
      <c r="H7762" s="155"/>
      <c r="I7762" s="151"/>
      <c r="J7762" s="152"/>
      <c r="K7762" s="153"/>
      <c r="L7762" s="153"/>
      <c r="M7762" s="153"/>
      <c r="N7762" s="153"/>
      <c r="O7762" s="153"/>
      <c r="P7762" s="153"/>
      <c r="Q7762" s="153"/>
      <c r="R7762" s="153"/>
      <c r="S7762" s="152"/>
      <c r="T7762" s="153"/>
      <c r="X7762" s="69" t="str">
        <f t="shared" si="246"/>
        <v/>
      </c>
      <c r="Y7762" s="69" t="str">
        <f t="shared" si="247"/>
        <v/>
      </c>
    </row>
    <row r="7763" spans="8:25" x14ac:dyDescent="0.25">
      <c r="H7763" s="155"/>
      <c r="I7763" s="151"/>
      <c r="J7763" s="152"/>
      <c r="K7763" s="153"/>
      <c r="L7763" s="153"/>
      <c r="M7763" s="153"/>
      <c r="N7763" s="153"/>
      <c r="O7763" s="153"/>
      <c r="P7763" s="153"/>
      <c r="Q7763" s="153"/>
      <c r="R7763" s="153"/>
      <c r="S7763" s="152"/>
      <c r="T7763" s="153"/>
      <c r="X7763" s="69" t="str">
        <f t="shared" si="246"/>
        <v/>
      </c>
      <c r="Y7763" s="69" t="str">
        <f t="shared" si="247"/>
        <v/>
      </c>
    </row>
    <row r="7764" spans="8:25" x14ac:dyDescent="0.25">
      <c r="H7764" s="155"/>
      <c r="I7764" s="151"/>
      <c r="J7764" s="152"/>
      <c r="K7764" s="153"/>
      <c r="L7764" s="153"/>
      <c r="M7764" s="153"/>
      <c r="N7764" s="153"/>
      <c r="O7764" s="153"/>
      <c r="P7764" s="153"/>
      <c r="Q7764" s="153"/>
      <c r="R7764" s="153"/>
      <c r="S7764" s="152"/>
      <c r="T7764" s="153"/>
      <c r="X7764" s="69" t="str">
        <f t="shared" si="246"/>
        <v/>
      </c>
      <c r="Y7764" s="69" t="str">
        <f t="shared" si="247"/>
        <v/>
      </c>
    </row>
    <row r="7765" spans="8:25" x14ac:dyDescent="0.25">
      <c r="H7765" s="155"/>
      <c r="I7765" s="151"/>
      <c r="J7765" s="152"/>
      <c r="K7765" s="153"/>
      <c r="L7765" s="153"/>
      <c r="M7765" s="153"/>
      <c r="N7765" s="153"/>
      <c r="O7765" s="153"/>
      <c r="P7765" s="153"/>
      <c r="Q7765" s="153"/>
      <c r="R7765" s="153"/>
      <c r="S7765" s="152"/>
      <c r="T7765" s="153"/>
      <c r="X7765" s="69" t="str">
        <f t="shared" si="246"/>
        <v/>
      </c>
      <c r="Y7765" s="69" t="str">
        <f t="shared" si="247"/>
        <v/>
      </c>
    </row>
    <row r="7766" spans="8:25" x14ac:dyDescent="0.25">
      <c r="H7766" s="155"/>
      <c r="I7766" s="151"/>
      <c r="J7766" s="152"/>
      <c r="K7766" s="153"/>
      <c r="L7766" s="153"/>
      <c r="M7766" s="153"/>
      <c r="N7766" s="153"/>
      <c r="O7766" s="153"/>
      <c r="P7766" s="153"/>
      <c r="Q7766" s="153"/>
      <c r="R7766" s="153"/>
      <c r="S7766" s="152"/>
      <c r="T7766" s="153"/>
      <c r="X7766" s="69" t="str">
        <f t="shared" si="246"/>
        <v/>
      </c>
      <c r="Y7766" s="69" t="str">
        <f t="shared" si="247"/>
        <v/>
      </c>
    </row>
    <row r="7767" spans="8:25" x14ac:dyDescent="0.25">
      <c r="H7767" s="155"/>
      <c r="I7767" s="151"/>
      <c r="J7767" s="152"/>
      <c r="K7767" s="153"/>
      <c r="L7767" s="153"/>
      <c r="M7767" s="153"/>
      <c r="N7767" s="153"/>
      <c r="O7767" s="153"/>
      <c r="P7767" s="153"/>
      <c r="Q7767" s="153"/>
      <c r="R7767" s="153"/>
      <c r="S7767" s="152"/>
      <c r="T7767" s="153"/>
      <c r="X7767" s="69" t="str">
        <f t="shared" si="246"/>
        <v/>
      </c>
      <c r="Y7767" s="69" t="str">
        <f t="shared" si="247"/>
        <v/>
      </c>
    </row>
    <row r="7768" spans="8:25" x14ac:dyDescent="0.25">
      <c r="H7768" s="155"/>
      <c r="I7768" s="151"/>
      <c r="J7768" s="152"/>
      <c r="K7768" s="153"/>
      <c r="L7768" s="153"/>
      <c r="M7768" s="153"/>
      <c r="N7768" s="153"/>
      <c r="O7768" s="153"/>
      <c r="P7768" s="153"/>
      <c r="Q7768" s="153"/>
      <c r="R7768" s="153"/>
      <c r="S7768" s="152"/>
      <c r="T7768" s="153"/>
      <c r="X7768" s="69" t="str">
        <f t="shared" si="246"/>
        <v/>
      </c>
      <c r="Y7768" s="69" t="str">
        <f t="shared" si="247"/>
        <v/>
      </c>
    </row>
    <row r="7769" spans="8:25" x14ac:dyDescent="0.25">
      <c r="H7769" s="155"/>
      <c r="I7769" s="151"/>
      <c r="J7769" s="152"/>
      <c r="K7769" s="153"/>
      <c r="L7769" s="153"/>
      <c r="M7769" s="153"/>
      <c r="N7769" s="153"/>
      <c r="O7769" s="153"/>
      <c r="P7769" s="153"/>
      <c r="Q7769" s="153"/>
      <c r="R7769" s="153"/>
      <c r="S7769" s="152"/>
      <c r="T7769" s="153"/>
      <c r="X7769" s="69" t="str">
        <f t="shared" si="246"/>
        <v/>
      </c>
      <c r="Y7769" s="69" t="str">
        <f t="shared" si="247"/>
        <v/>
      </c>
    </row>
    <row r="7770" spans="8:25" x14ac:dyDescent="0.25">
      <c r="H7770" s="155"/>
      <c r="I7770" s="151"/>
      <c r="J7770" s="152"/>
      <c r="K7770" s="153"/>
      <c r="L7770" s="153"/>
      <c r="M7770" s="153"/>
      <c r="N7770" s="153"/>
      <c r="O7770" s="153"/>
      <c r="P7770" s="153"/>
      <c r="Q7770" s="153"/>
      <c r="R7770" s="153"/>
      <c r="S7770" s="152"/>
      <c r="T7770" s="153"/>
      <c r="X7770" s="69" t="str">
        <f t="shared" si="246"/>
        <v/>
      </c>
      <c r="Y7770" s="69" t="str">
        <f t="shared" si="247"/>
        <v/>
      </c>
    </row>
    <row r="7771" spans="8:25" x14ac:dyDescent="0.25">
      <c r="H7771" s="155"/>
      <c r="I7771" s="151"/>
      <c r="J7771" s="152"/>
      <c r="K7771" s="153"/>
      <c r="L7771" s="153"/>
      <c r="M7771" s="153"/>
      <c r="N7771" s="153"/>
      <c r="O7771" s="153"/>
      <c r="P7771" s="153"/>
      <c r="Q7771" s="153"/>
      <c r="R7771" s="153"/>
      <c r="S7771" s="152"/>
      <c r="T7771" s="153"/>
      <c r="X7771" s="69" t="str">
        <f t="shared" si="246"/>
        <v/>
      </c>
      <c r="Y7771" s="69" t="str">
        <f t="shared" si="247"/>
        <v/>
      </c>
    </row>
    <row r="7772" spans="8:25" x14ac:dyDescent="0.25">
      <c r="H7772" s="155"/>
      <c r="I7772" s="151"/>
      <c r="J7772" s="152"/>
      <c r="K7772" s="153"/>
      <c r="L7772" s="153"/>
      <c r="M7772" s="153"/>
      <c r="N7772" s="153"/>
      <c r="O7772" s="153"/>
      <c r="P7772" s="153"/>
      <c r="Q7772" s="153"/>
      <c r="R7772" s="153"/>
      <c r="S7772" s="152"/>
      <c r="T7772" s="153"/>
      <c r="X7772" s="69" t="str">
        <f t="shared" si="246"/>
        <v/>
      </c>
      <c r="Y7772" s="69" t="str">
        <f t="shared" si="247"/>
        <v/>
      </c>
    </row>
    <row r="7773" spans="8:25" x14ac:dyDescent="0.25">
      <c r="H7773" s="155"/>
      <c r="I7773" s="151"/>
      <c r="J7773" s="152"/>
      <c r="K7773" s="153"/>
      <c r="L7773" s="153"/>
      <c r="M7773" s="153"/>
      <c r="N7773" s="153"/>
      <c r="O7773" s="153"/>
      <c r="P7773" s="153"/>
      <c r="Q7773" s="153"/>
      <c r="R7773" s="153"/>
      <c r="S7773" s="152"/>
      <c r="T7773" s="153"/>
      <c r="X7773" s="69" t="str">
        <f t="shared" si="246"/>
        <v/>
      </c>
      <c r="Y7773" s="69" t="str">
        <f t="shared" si="247"/>
        <v/>
      </c>
    </row>
    <row r="7774" spans="8:25" x14ac:dyDescent="0.25">
      <c r="H7774" s="155"/>
      <c r="I7774" s="151"/>
      <c r="J7774" s="152"/>
      <c r="K7774" s="153"/>
      <c r="L7774" s="153"/>
      <c r="M7774" s="153"/>
      <c r="N7774" s="153"/>
      <c r="O7774" s="153"/>
      <c r="P7774" s="153"/>
      <c r="Q7774" s="153"/>
      <c r="R7774" s="153"/>
      <c r="S7774" s="152"/>
      <c r="T7774" s="153"/>
      <c r="X7774" s="69" t="str">
        <f t="shared" si="246"/>
        <v/>
      </c>
      <c r="Y7774" s="69" t="str">
        <f t="shared" si="247"/>
        <v/>
      </c>
    </row>
    <row r="7775" spans="8:25" x14ac:dyDescent="0.25">
      <c r="H7775" s="155"/>
      <c r="I7775" s="151"/>
      <c r="J7775" s="152"/>
      <c r="K7775" s="153"/>
      <c r="L7775" s="153"/>
      <c r="M7775" s="153"/>
      <c r="N7775" s="153"/>
      <c r="O7775" s="153"/>
      <c r="P7775" s="153"/>
      <c r="Q7775" s="153"/>
      <c r="R7775" s="153"/>
      <c r="S7775" s="152"/>
      <c r="T7775" s="153"/>
      <c r="X7775" s="69" t="str">
        <f t="shared" si="246"/>
        <v/>
      </c>
      <c r="Y7775" s="69" t="str">
        <f t="shared" si="247"/>
        <v/>
      </c>
    </row>
    <row r="7776" spans="8:25" x14ac:dyDescent="0.25">
      <c r="H7776" s="155"/>
      <c r="I7776" s="151"/>
      <c r="J7776" s="152"/>
      <c r="K7776" s="153"/>
      <c r="L7776" s="153"/>
      <c r="M7776" s="153"/>
      <c r="N7776" s="153"/>
      <c r="O7776" s="153"/>
      <c r="P7776" s="153"/>
      <c r="Q7776" s="153"/>
      <c r="R7776" s="153"/>
      <c r="S7776" s="152"/>
      <c r="T7776" s="153"/>
      <c r="X7776" s="69" t="str">
        <f t="shared" si="246"/>
        <v/>
      </c>
      <c r="Y7776" s="69" t="str">
        <f t="shared" si="247"/>
        <v/>
      </c>
    </row>
    <row r="7777" spans="8:25" x14ac:dyDescent="0.25">
      <c r="H7777" s="155"/>
      <c r="I7777" s="151"/>
      <c r="J7777" s="152"/>
      <c r="K7777" s="153"/>
      <c r="L7777" s="153"/>
      <c r="M7777" s="153"/>
      <c r="N7777" s="153"/>
      <c r="O7777" s="153"/>
      <c r="P7777" s="153"/>
      <c r="Q7777" s="153"/>
      <c r="R7777" s="153"/>
      <c r="S7777" s="152"/>
      <c r="T7777" s="153"/>
      <c r="X7777" s="69" t="str">
        <f t="shared" si="246"/>
        <v/>
      </c>
      <c r="Y7777" s="69" t="str">
        <f t="shared" si="247"/>
        <v/>
      </c>
    </row>
    <row r="7778" spans="8:25" x14ac:dyDescent="0.25">
      <c r="H7778" s="155"/>
      <c r="I7778" s="151"/>
      <c r="J7778" s="152"/>
      <c r="K7778" s="153"/>
      <c r="L7778" s="153"/>
      <c r="M7778" s="153"/>
      <c r="N7778" s="153"/>
      <c r="O7778" s="153"/>
      <c r="P7778" s="153"/>
      <c r="Q7778" s="153"/>
      <c r="R7778" s="153"/>
      <c r="S7778" s="152"/>
      <c r="T7778" s="153"/>
      <c r="X7778" s="69" t="str">
        <f t="shared" si="246"/>
        <v/>
      </c>
      <c r="Y7778" s="69" t="str">
        <f t="shared" si="247"/>
        <v/>
      </c>
    </row>
    <row r="7779" spans="8:25" x14ac:dyDescent="0.25">
      <c r="H7779" s="155"/>
      <c r="I7779" s="151"/>
      <c r="J7779" s="152"/>
      <c r="K7779" s="153"/>
      <c r="L7779" s="153"/>
      <c r="M7779" s="153"/>
      <c r="N7779" s="153"/>
      <c r="O7779" s="153"/>
      <c r="P7779" s="153"/>
      <c r="Q7779" s="153"/>
      <c r="R7779" s="153"/>
      <c r="S7779" s="152"/>
      <c r="T7779" s="153"/>
      <c r="X7779" s="69" t="str">
        <f t="shared" si="246"/>
        <v/>
      </c>
      <c r="Y7779" s="69" t="str">
        <f t="shared" si="247"/>
        <v/>
      </c>
    </row>
    <row r="7780" spans="8:25" x14ac:dyDescent="0.25">
      <c r="H7780" s="155"/>
      <c r="I7780" s="151"/>
      <c r="J7780" s="152"/>
      <c r="K7780" s="153"/>
      <c r="L7780" s="153"/>
      <c r="M7780" s="153"/>
      <c r="N7780" s="153"/>
      <c r="O7780" s="153"/>
      <c r="P7780" s="153"/>
      <c r="Q7780" s="153"/>
      <c r="R7780" s="153"/>
      <c r="S7780" s="152"/>
      <c r="T7780" s="153"/>
      <c r="X7780" s="69" t="str">
        <f t="shared" si="246"/>
        <v/>
      </c>
      <c r="Y7780" s="69" t="str">
        <f t="shared" si="247"/>
        <v/>
      </c>
    </row>
    <row r="7781" spans="8:25" x14ac:dyDescent="0.25">
      <c r="H7781" s="155"/>
      <c r="I7781" s="151"/>
      <c r="J7781" s="152"/>
      <c r="K7781" s="153"/>
      <c r="L7781" s="153"/>
      <c r="M7781" s="153"/>
      <c r="N7781" s="153"/>
      <c r="O7781" s="153"/>
      <c r="P7781" s="153"/>
      <c r="Q7781" s="153"/>
      <c r="R7781" s="153"/>
      <c r="S7781" s="152"/>
      <c r="T7781" s="153"/>
      <c r="X7781" s="69" t="str">
        <f t="shared" si="246"/>
        <v/>
      </c>
      <c r="Y7781" s="69" t="str">
        <f t="shared" si="247"/>
        <v/>
      </c>
    </row>
    <row r="7782" spans="8:25" x14ac:dyDescent="0.25">
      <c r="H7782" s="155"/>
      <c r="I7782" s="151"/>
      <c r="J7782" s="152"/>
      <c r="K7782" s="153"/>
      <c r="L7782" s="153"/>
      <c r="M7782" s="153"/>
      <c r="N7782" s="153"/>
      <c r="O7782" s="153"/>
      <c r="P7782" s="153"/>
      <c r="Q7782" s="153"/>
      <c r="R7782" s="153"/>
      <c r="S7782" s="152"/>
      <c r="T7782" s="153"/>
      <c r="X7782" s="69" t="str">
        <f t="shared" si="246"/>
        <v/>
      </c>
      <c r="Y7782" s="69" t="str">
        <f t="shared" si="247"/>
        <v/>
      </c>
    </row>
    <row r="7783" spans="8:25" x14ac:dyDescent="0.25">
      <c r="H7783" s="155"/>
      <c r="I7783" s="151"/>
      <c r="J7783" s="152"/>
      <c r="K7783" s="153"/>
      <c r="L7783" s="153"/>
      <c r="M7783" s="153"/>
      <c r="N7783" s="153"/>
      <c r="O7783" s="153"/>
      <c r="P7783" s="153"/>
      <c r="Q7783" s="153"/>
      <c r="R7783" s="153"/>
      <c r="S7783" s="152"/>
      <c r="T7783" s="153"/>
      <c r="X7783" s="69" t="str">
        <f t="shared" si="246"/>
        <v/>
      </c>
      <c r="Y7783" s="69" t="str">
        <f t="shared" si="247"/>
        <v/>
      </c>
    </row>
    <row r="7784" spans="8:25" x14ac:dyDescent="0.25">
      <c r="H7784" s="155"/>
      <c r="I7784" s="151"/>
      <c r="J7784" s="152"/>
      <c r="K7784" s="153"/>
      <c r="L7784" s="153"/>
      <c r="M7784" s="153"/>
      <c r="N7784" s="153"/>
      <c r="O7784" s="153"/>
      <c r="P7784" s="153"/>
      <c r="Q7784" s="153"/>
      <c r="R7784" s="153"/>
      <c r="S7784" s="152"/>
      <c r="T7784" s="153"/>
      <c r="X7784" s="69" t="str">
        <f t="shared" si="246"/>
        <v/>
      </c>
      <c r="Y7784" s="69" t="str">
        <f t="shared" si="247"/>
        <v/>
      </c>
    </row>
    <row r="7785" spans="8:25" x14ac:dyDescent="0.25">
      <c r="H7785" s="155"/>
      <c r="I7785" s="151"/>
      <c r="J7785" s="152"/>
      <c r="K7785" s="153"/>
      <c r="L7785" s="153"/>
      <c r="M7785" s="153"/>
      <c r="N7785" s="153"/>
      <c r="O7785" s="153"/>
      <c r="P7785" s="153"/>
      <c r="Q7785" s="153"/>
      <c r="R7785" s="153"/>
      <c r="S7785" s="152"/>
      <c r="T7785" s="153"/>
      <c r="X7785" s="69" t="str">
        <f t="shared" si="246"/>
        <v/>
      </c>
      <c r="Y7785" s="69" t="str">
        <f t="shared" si="247"/>
        <v/>
      </c>
    </row>
    <row r="7786" spans="8:25" x14ac:dyDescent="0.25">
      <c r="H7786" s="155"/>
      <c r="I7786" s="151"/>
      <c r="J7786" s="152"/>
      <c r="K7786" s="153"/>
      <c r="L7786" s="153"/>
      <c r="M7786" s="153"/>
      <c r="N7786" s="153"/>
      <c r="O7786" s="153"/>
      <c r="P7786" s="153"/>
      <c r="Q7786" s="153"/>
      <c r="R7786" s="153"/>
      <c r="S7786" s="152"/>
      <c r="T7786" s="153"/>
      <c r="X7786" s="69" t="str">
        <f t="shared" si="246"/>
        <v/>
      </c>
      <c r="Y7786" s="69" t="str">
        <f t="shared" si="247"/>
        <v/>
      </c>
    </row>
    <row r="7787" spans="8:25" x14ac:dyDescent="0.25">
      <c r="H7787" s="155"/>
      <c r="I7787" s="151"/>
      <c r="J7787" s="152"/>
      <c r="K7787" s="153"/>
      <c r="L7787" s="153"/>
      <c r="M7787" s="153"/>
      <c r="N7787" s="153"/>
      <c r="O7787" s="153"/>
      <c r="P7787" s="153"/>
      <c r="Q7787" s="153"/>
      <c r="R7787" s="153"/>
      <c r="S7787" s="152"/>
      <c r="T7787" s="153"/>
      <c r="X7787" s="69" t="str">
        <f t="shared" si="246"/>
        <v/>
      </c>
      <c r="Y7787" s="69" t="str">
        <f t="shared" si="247"/>
        <v/>
      </c>
    </row>
    <row r="7788" spans="8:25" x14ac:dyDescent="0.25">
      <c r="H7788" s="155"/>
      <c r="I7788" s="151"/>
      <c r="J7788" s="152"/>
      <c r="K7788" s="153"/>
      <c r="L7788" s="153"/>
      <c r="M7788" s="153"/>
      <c r="N7788" s="153"/>
      <c r="O7788" s="153"/>
      <c r="P7788" s="153"/>
      <c r="Q7788" s="153"/>
      <c r="R7788" s="153"/>
      <c r="S7788" s="152"/>
      <c r="T7788" s="153"/>
      <c r="X7788" s="69" t="str">
        <f t="shared" si="246"/>
        <v/>
      </c>
      <c r="Y7788" s="69" t="str">
        <f t="shared" si="247"/>
        <v/>
      </c>
    </row>
    <row r="7789" spans="8:25" x14ac:dyDescent="0.25">
      <c r="H7789" s="155"/>
      <c r="I7789" s="151"/>
      <c r="J7789" s="152"/>
      <c r="K7789" s="153"/>
      <c r="L7789" s="153"/>
      <c r="M7789" s="153"/>
      <c r="N7789" s="153"/>
      <c r="O7789" s="153"/>
      <c r="P7789" s="153"/>
      <c r="Q7789" s="153"/>
      <c r="R7789" s="153"/>
      <c r="S7789" s="152"/>
      <c r="T7789" s="153"/>
      <c r="X7789" s="69" t="str">
        <f t="shared" si="246"/>
        <v/>
      </c>
      <c r="Y7789" s="69" t="str">
        <f t="shared" si="247"/>
        <v/>
      </c>
    </row>
    <row r="7790" spans="8:25" x14ac:dyDescent="0.25">
      <c r="H7790" s="155"/>
      <c r="I7790" s="151"/>
      <c r="J7790" s="152"/>
      <c r="K7790" s="153"/>
      <c r="L7790" s="153"/>
      <c r="M7790" s="153"/>
      <c r="N7790" s="153"/>
      <c r="O7790" s="153"/>
      <c r="P7790" s="153"/>
      <c r="Q7790" s="153"/>
      <c r="R7790" s="153"/>
      <c r="S7790" s="152"/>
      <c r="T7790" s="153"/>
      <c r="X7790" s="69" t="str">
        <f t="shared" si="246"/>
        <v/>
      </c>
      <c r="Y7790" s="69" t="str">
        <f t="shared" si="247"/>
        <v/>
      </c>
    </row>
    <row r="7791" spans="8:25" x14ac:dyDescent="0.25">
      <c r="H7791" s="155"/>
      <c r="I7791" s="151"/>
      <c r="J7791" s="152"/>
      <c r="K7791" s="153"/>
      <c r="L7791" s="153"/>
      <c r="M7791" s="153"/>
      <c r="N7791" s="153"/>
      <c r="O7791" s="153"/>
      <c r="P7791" s="153"/>
      <c r="Q7791" s="153"/>
      <c r="R7791" s="153"/>
      <c r="S7791" s="152"/>
      <c r="T7791" s="153"/>
      <c r="X7791" s="69" t="str">
        <f t="shared" si="246"/>
        <v/>
      </c>
      <c r="Y7791" s="69" t="str">
        <f t="shared" si="247"/>
        <v/>
      </c>
    </row>
    <row r="7792" spans="8:25" x14ac:dyDescent="0.25">
      <c r="H7792" s="155"/>
      <c r="I7792" s="151"/>
      <c r="J7792" s="152"/>
      <c r="K7792" s="153"/>
      <c r="L7792" s="153"/>
      <c r="M7792" s="153"/>
      <c r="N7792" s="153"/>
      <c r="O7792" s="153"/>
      <c r="P7792" s="153"/>
      <c r="Q7792" s="153"/>
      <c r="R7792" s="153"/>
      <c r="S7792" s="152"/>
      <c r="T7792" s="153"/>
      <c r="X7792" s="69" t="str">
        <f t="shared" si="246"/>
        <v/>
      </c>
      <c r="Y7792" s="69" t="str">
        <f t="shared" si="247"/>
        <v/>
      </c>
    </row>
    <row r="7793" spans="8:25" x14ac:dyDescent="0.25">
      <c r="H7793" s="155"/>
      <c r="I7793" s="151"/>
      <c r="J7793" s="152"/>
      <c r="K7793" s="153"/>
      <c r="L7793" s="153"/>
      <c r="M7793" s="153"/>
      <c r="N7793" s="153"/>
      <c r="O7793" s="153"/>
      <c r="P7793" s="153"/>
      <c r="Q7793" s="153"/>
      <c r="R7793" s="153"/>
      <c r="S7793" s="152"/>
      <c r="T7793" s="153"/>
      <c r="X7793" s="69" t="str">
        <f t="shared" si="246"/>
        <v/>
      </c>
      <c r="Y7793" s="69" t="str">
        <f t="shared" si="247"/>
        <v/>
      </c>
    </row>
    <row r="7794" spans="8:25" x14ac:dyDescent="0.25">
      <c r="H7794" s="155"/>
      <c r="I7794" s="151"/>
      <c r="J7794" s="152"/>
      <c r="K7794" s="153"/>
      <c r="L7794" s="153"/>
      <c r="M7794" s="153"/>
      <c r="N7794" s="153"/>
      <c r="O7794" s="153"/>
      <c r="P7794" s="153"/>
      <c r="Q7794" s="153"/>
      <c r="R7794" s="153"/>
      <c r="S7794" s="152"/>
      <c r="T7794" s="153"/>
      <c r="X7794" s="69" t="str">
        <f t="shared" si="246"/>
        <v/>
      </c>
      <c r="Y7794" s="69" t="str">
        <f t="shared" si="247"/>
        <v/>
      </c>
    </row>
    <row r="7795" spans="8:25" x14ac:dyDescent="0.25">
      <c r="H7795" s="155"/>
      <c r="I7795" s="151"/>
      <c r="J7795" s="152"/>
      <c r="K7795" s="153"/>
      <c r="L7795" s="153"/>
      <c r="M7795" s="153"/>
      <c r="N7795" s="153"/>
      <c r="O7795" s="153"/>
      <c r="P7795" s="153"/>
      <c r="Q7795" s="153"/>
      <c r="R7795" s="153"/>
      <c r="S7795" s="152"/>
      <c r="T7795" s="153"/>
      <c r="X7795" s="69" t="str">
        <f t="shared" si="246"/>
        <v/>
      </c>
      <c r="Y7795" s="69" t="str">
        <f t="shared" si="247"/>
        <v/>
      </c>
    </row>
    <row r="7796" spans="8:25" x14ac:dyDescent="0.25">
      <c r="H7796" s="155"/>
      <c r="I7796" s="151"/>
      <c r="J7796" s="152"/>
      <c r="K7796" s="153"/>
      <c r="L7796" s="153"/>
      <c r="M7796" s="153"/>
      <c r="N7796" s="153"/>
      <c r="O7796" s="153"/>
      <c r="P7796" s="153"/>
      <c r="Q7796" s="153"/>
      <c r="R7796" s="153"/>
      <c r="S7796" s="152"/>
      <c r="T7796" s="153"/>
      <c r="X7796" s="69" t="str">
        <f t="shared" si="246"/>
        <v/>
      </c>
      <c r="Y7796" s="69" t="str">
        <f t="shared" si="247"/>
        <v/>
      </c>
    </row>
    <row r="7797" spans="8:25" x14ac:dyDescent="0.25">
      <c r="H7797" s="155"/>
      <c r="I7797" s="151"/>
      <c r="J7797" s="152"/>
      <c r="K7797" s="153"/>
      <c r="L7797" s="153"/>
      <c r="M7797" s="153"/>
      <c r="N7797" s="153"/>
      <c r="O7797" s="153"/>
      <c r="P7797" s="153"/>
      <c r="Q7797" s="153"/>
      <c r="R7797" s="153"/>
      <c r="S7797" s="152"/>
      <c r="T7797" s="153"/>
      <c r="X7797" s="69" t="str">
        <f t="shared" si="246"/>
        <v/>
      </c>
      <c r="Y7797" s="69" t="str">
        <f t="shared" si="247"/>
        <v/>
      </c>
    </row>
    <row r="7798" spans="8:25" x14ac:dyDescent="0.25">
      <c r="H7798" s="155"/>
      <c r="I7798" s="151"/>
      <c r="J7798" s="152"/>
      <c r="K7798" s="153"/>
      <c r="L7798" s="153"/>
      <c r="M7798" s="153"/>
      <c r="N7798" s="153"/>
      <c r="O7798" s="153"/>
      <c r="P7798" s="153"/>
      <c r="Q7798" s="153"/>
      <c r="R7798" s="153"/>
      <c r="S7798" s="152"/>
      <c r="T7798" s="153"/>
      <c r="X7798" s="69" t="str">
        <f t="shared" si="246"/>
        <v/>
      </c>
      <c r="Y7798" s="69" t="str">
        <f t="shared" si="247"/>
        <v/>
      </c>
    </row>
    <row r="7799" spans="8:25" x14ac:dyDescent="0.25">
      <c r="H7799" s="155"/>
      <c r="I7799" s="151"/>
      <c r="J7799" s="152"/>
      <c r="K7799" s="153"/>
      <c r="L7799" s="153"/>
      <c r="M7799" s="153"/>
      <c r="N7799" s="153"/>
      <c r="O7799" s="153"/>
      <c r="P7799" s="153"/>
      <c r="Q7799" s="153"/>
      <c r="R7799" s="153"/>
      <c r="S7799" s="152"/>
      <c r="T7799" s="153"/>
      <c r="X7799" s="69" t="str">
        <f t="shared" si="246"/>
        <v/>
      </c>
      <c r="Y7799" s="69" t="str">
        <f t="shared" si="247"/>
        <v/>
      </c>
    </row>
    <row r="7800" spans="8:25" x14ac:dyDescent="0.25">
      <c r="H7800" s="155"/>
      <c r="I7800" s="151"/>
      <c r="J7800" s="152"/>
      <c r="K7800" s="153"/>
      <c r="L7800" s="153"/>
      <c r="M7800" s="153"/>
      <c r="N7800" s="153"/>
      <c r="O7800" s="153"/>
      <c r="P7800" s="153"/>
      <c r="Q7800" s="153"/>
      <c r="R7800" s="153"/>
      <c r="S7800" s="152"/>
      <c r="T7800" s="153"/>
      <c r="X7800" s="69" t="str">
        <f t="shared" si="246"/>
        <v/>
      </c>
      <c r="Y7800" s="69" t="str">
        <f t="shared" si="247"/>
        <v/>
      </c>
    </row>
    <row r="7801" spans="8:25" x14ac:dyDescent="0.25">
      <c r="H7801" s="155"/>
      <c r="I7801" s="151"/>
      <c r="J7801" s="152"/>
      <c r="K7801" s="153"/>
      <c r="L7801" s="153"/>
      <c r="M7801" s="153"/>
      <c r="N7801" s="153"/>
      <c r="O7801" s="153"/>
      <c r="P7801" s="153"/>
      <c r="Q7801" s="153"/>
      <c r="R7801" s="153"/>
      <c r="S7801" s="152"/>
      <c r="T7801" s="153"/>
      <c r="X7801" s="69" t="str">
        <f t="shared" si="246"/>
        <v/>
      </c>
      <c r="Y7801" s="69" t="str">
        <f t="shared" si="247"/>
        <v/>
      </c>
    </row>
    <row r="7802" spans="8:25" x14ac:dyDescent="0.25">
      <c r="H7802" s="155"/>
      <c r="I7802" s="151"/>
      <c r="J7802" s="152"/>
      <c r="K7802" s="153"/>
      <c r="L7802" s="153"/>
      <c r="M7802" s="153"/>
      <c r="N7802" s="153"/>
      <c r="O7802" s="153"/>
      <c r="P7802" s="153"/>
      <c r="Q7802" s="153"/>
      <c r="R7802" s="153"/>
      <c r="S7802" s="152"/>
      <c r="T7802" s="153"/>
      <c r="X7802" s="69" t="str">
        <f t="shared" si="246"/>
        <v/>
      </c>
      <c r="Y7802" s="69" t="str">
        <f t="shared" si="247"/>
        <v/>
      </c>
    </row>
    <row r="7803" spans="8:25" x14ac:dyDescent="0.25">
      <c r="H7803" s="155"/>
      <c r="I7803" s="151"/>
      <c r="J7803" s="152"/>
      <c r="K7803" s="153"/>
      <c r="L7803" s="153"/>
      <c r="M7803" s="153"/>
      <c r="N7803" s="153"/>
      <c r="O7803" s="153"/>
      <c r="P7803" s="153"/>
      <c r="Q7803" s="153"/>
      <c r="R7803" s="153"/>
      <c r="S7803" s="152"/>
      <c r="T7803" s="153"/>
      <c r="X7803" s="69" t="str">
        <f t="shared" si="246"/>
        <v/>
      </c>
      <c r="Y7803" s="69" t="str">
        <f t="shared" si="247"/>
        <v/>
      </c>
    </row>
    <row r="7804" spans="8:25" x14ac:dyDescent="0.25">
      <c r="H7804" s="155"/>
      <c r="I7804" s="151"/>
      <c r="J7804" s="152"/>
      <c r="K7804" s="153"/>
      <c r="L7804" s="153"/>
      <c r="M7804" s="153"/>
      <c r="N7804" s="153"/>
      <c r="O7804" s="153"/>
      <c r="P7804" s="153"/>
      <c r="Q7804" s="153"/>
      <c r="R7804" s="153"/>
      <c r="S7804" s="152"/>
      <c r="T7804" s="153"/>
      <c r="X7804" s="69" t="str">
        <f t="shared" si="246"/>
        <v/>
      </c>
      <c r="Y7804" s="69" t="str">
        <f t="shared" si="247"/>
        <v/>
      </c>
    </row>
    <row r="7805" spans="8:25" x14ac:dyDescent="0.25">
      <c r="H7805" s="155"/>
      <c r="I7805" s="151"/>
      <c r="J7805" s="152"/>
      <c r="K7805" s="153"/>
      <c r="L7805" s="153"/>
      <c r="M7805" s="153"/>
      <c r="N7805" s="153"/>
      <c r="O7805" s="153"/>
      <c r="P7805" s="153"/>
      <c r="Q7805" s="153"/>
      <c r="R7805" s="153"/>
      <c r="S7805" s="152"/>
      <c r="T7805" s="153"/>
      <c r="X7805" s="69" t="str">
        <f t="shared" si="246"/>
        <v/>
      </c>
      <c r="Y7805" s="69" t="str">
        <f t="shared" si="247"/>
        <v/>
      </c>
    </row>
    <row r="7806" spans="8:25" x14ac:dyDescent="0.25">
      <c r="H7806" s="155"/>
      <c r="I7806" s="151"/>
      <c r="J7806" s="152"/>
      <c r="K7806" s="153"/>
      <c r="L7806" s="153"/>
      <c r="M7806" s="153"/>
      <c r="N7806" s="153"/>
      <c r="O7806" s="153"/>
      <c r="P7806" s="153"/>
      <c r="Q7806" s="153"/>
      <c r="R7806" s="153"/>
      <c r="S7806" s="152"/>
      <c r="T7806" s="153"/>
      <c r="X7806" s="69" t="str">
        <f t="shared" si="246"/>
        <v/>
      </c>
      <c r="Y7806" s="69" t="str">
        <f t="shared" si="247"/>
        <v/>
      </c>
    </row>
    <row r="7807" spans="8:25" x14ac:dyDescent="0.25">
      <c r="H7807" s="155"/>
      <c r="I7807" s="151"/>
      <c r="J7807" s="152"/>
      <c r="K7807" s="153"/>
      <c r="L7807" s="153"/>
      <c r="M7807" s="153"/>
      <c r="N7807" s="153"/>
      <c r="O7807" s="153"/>
      <c r="P7807" s="153"/>
      <c r="Q7807" s="153"/>
      <c r="R7807" s="153"/>
      <c r="S7807" s="152"/>
      <c r="T7807" s="153"/>
      <c r="X7807" s="69" t="str">
        <f t="shared" si="246"/>
        <v/>
      </c>
      <c r="Y7807" s="69" t="str">
        <f t="shared" si="247"/>
        <v/>
      </c>
    </row>
    <row r="7808" spans="8:25" x14ac:dyDescent="0.25">
      <c r="H7808" s="155"/>
      <c r="I7808" s="151"/>
      <c r="J7808" s="152"/>
      <c r="K7808" s="153"/>
      <c r="L7808" s="153"/>
      <c r="M7808" s="153"/>
      <c r="N7808" s="153"/>
      <c r="O7808" s="153"/>
      <c r="P7808" s="153"/>
      <c r="Q7808" s="153"/>
      <c r="R7808" s="153"/>
      <c r="S7808" s="152"/>
      <c r="T7808" s="153"/>
      <c r="X7808" s="69" t="str">
        <f t="shared" si="246"/>
        <v/>
      </c>
      <c r="Y7808" s="69" t="str">
        <f t="shared" si="247"/>
        <v/>
      </c>
    </row>
    <row r="7809" spans="8:25" x14ac:dyDescent="0.25">
      <c r="H7809" s="155"/>
      <c r="I7809" s="151"/>
      <c r="J7809" s="152"/>
      <c r="K7809" s="153"/>
      <c r="L7809" s="153"/>
      <c r="M7809" s="153"/>
      <c r="N7809" s="153"/>
      <c r="O7809" s="153"/>
      <c r="P7809" s="153"/>
      <c r="Q7809" s="153"/>
      <c r="R7809" s="153"/>
      <c r="S7809" s="152"/>
      <c r="T7809" s="153"/>
      <c r="X7809" s="69" t="str">
        <f t="shared" si="246"/>
        <v/>
      </c>
      <c r="Y7809" s="69" t="str">
        <f t="shared" si="247"/>
        <v/>
      </c>
    </row>
    <row r="7810" spans="8:25" x14ac:dyDescent="0.25">
      <c r="H7810" s="155"/>
      <c r="I7810" s="151"/>
      <c r="J7810" s="152"/>
      <c r="K7810" s="153"/>
      <c r="L7810" s="153"/>
      <c r="M7810" s="153"/>
      <c r="N7810" s="153"/>
      <c r="O7810" s="153"/>
      <c r="P7810" s="153"/>
      <c r="Q7810" s="153"/>
      <c r="R7810" s="153"/>
      <c r="S7810" s="152"/>
      <c r="T7810" s="153"/>
      <c r="X7810" s="69" t="str">
        <f t="shared" ref="X7810:X7873" si="248">IF(W7810&lt;&gt;"",W7810-I7810,"")</f>
        <v/>
      </c>
      <c r="Y7810" s="69" t="str">
        <f t="shared" si="247"/>
        <v/>
      </c>
    </row>
    <row r="7811" spans="8:25" x14ac:dyDescent="0.25">
      <c r="H7811" s="155"/>
      <c r="I7811" s="151"/>
      <c r="J7811" s="152"/>
      <c r="K7811" s="153"/>
      <c r="L7811" s="153"/>
      <c r="M7811" s="153"/>
      <c r="N7811" s="153"/>
      <c r="O7811" s="153"/>
      <c r="P7811" s="153"/>
      <c r="Q7811" s="153"/>
      <c r="R7811" s="153"/>
      <c r="S7811" s="152"/>
      <c r="T7811" s="153"/>
      <c r="X7811" s="69" t="str">
        <f t="shared" si="248"/>
        <v/>
      </c>
      <c r="Y7811" s="69" t="str">
        <f t="shared" ref="Y7811:Y7874" si="249">IF(X7811&lt;&gt;"",IF(X7811&lt;365,"&lt; 1 year",IF(X7811&lt;730,"1-2",IF(X7811&lt;1095,"2-3",IF(X7811&lt;1460,"3-4",IF(X7811&lt;1825,"4-5","5+"))))),"")</f>
        <v/>
      </c>
    </row>
    <row r="7812" spans="8:25" x14ac:dyDescent="0.25">
      <c r="H7812" s="155"/>
      <c r="I7812" s="151"/>
      <c r="J7812" s="152"/>
      <c r="K7812" s="153"/>
      <c r="L7812" s="153"/>
      <c r="M7812" s="153"/>
      <c r="N7812" s="153"/>
      <c r="O7812" s="153"/>
      <c r="P7812" s="153"/>
      <c r="Q7812" s="153"/>
      <c r="R7812" s="153"/>
      <c r="S7812" s="152"/>
      <c r="T7812" s="153"/>
      <c r="X7812" s="69" t="str">
        <f t="shared" si="248"/>
        <v/>
      </c>
      <c r="Y7812" s="69" t="str">
        <f t="shared" si="249"/>
        <v/>
      </c>
    </row>
    <row r="7813" spans="8:25" x14ac:dyDescent="0.25">
      <c r="H7813" s="155"/>
      <c r="I7813" s="151"/>
      <c r="J7813" s="152"/>
      <c r="K7813" s="153"/>
      <c r="L7813" s="153"/>
      <c r="M7813" s="153"/>
      <c r="N7813" s="153"/>
      <c r="O7813" s="153"/>
      <c r="P7813" s="153"/>
      <c r="Q7813" s="153"/>
      <c r="R7813" s="153"/>
      <c r="S7813" s="152"/>
      <c r="T7813" s="153"/>
      <c r="X7813" s="69" t="str">
        <f t="shared" si="248"/>
        <v/>
      </c>
      <c r="Y7813" s="69" t="str">
        <f t="shared" si="249"/>
        <v/>
      </c>
    </row>
    <row r="7814" spans="8:25" x14ac:dyDescent="0.25">
      <c r="H7814" s="155"/>
      <c r="I7814" s="151"/>
      <c r="J7814" s="152"/>
      <c r="K7814" s="153"/>
      <c r="L7814" s="153"/>
      <c r="M7814" s="153"/>
      <c r="N7814" s="153"/>
      <c r="O7814" s="153"/>
      <c r="P7814" s="153"/>
      <c r="Q7814" s="153"/>
      <c r="R7814" s="153"/>
      <c r="S7814" s="152"/>
      <c r="T7814" s="153"/>
      <c r="X7814" s="69" t="str">
        <f t="shared" si="248"/>
        <v/>
      </c>
      <c r="Y7814" s="69" t="str">
        <f t="shared" si="249"/>
        <v/>
      </c>
    </row>
    <row r="7815" spans="8:25" x14ac:dyDescent="0.25">
      <c r="H7815" s="155"/>
      <c r="I7815" s="151"/>
      <c r="J7815" s="152"/>
      <c r="K7815" s="153"/>
      <c r="L7815" s="153"/>
      <c r="M7815" s="153"/>
      <c r="N7815" s="153"/>
      <c r="O7815" s="153"/>
      <c r="P7815" s="153"/>
      <c r="Q7815" s="153"/>
      <c r="R7815" s="153"/>
      <c r="S7815" s="152"/>
      <c r="T7815" s="153"/>
      <c r="X7815" s="69" t="str">
        <f t="shared" si="248"/>
        <v/>
      </c>
      <c r="Y7815" s="69" t="str">
        <f t="shared" si="249"/>
        <v/>
      </c>
    </row>
    <row r="7816" spans="8:25" x14ac:dyDescent="0.25">
      <c r="H7816" s="155"/>
      <c r="I7816" s="151"/>
      <c r="J7816" s="152"/>
      <c r="K7816" s="153"/>
      <c r="L7816" s="153"/>
      <c r="M7816" s="153"/>
      <c r="N7816" s="153"/>
      <c r="O7816" s="153"/>
      <c r="P7816" s="153"/>
      <c r="Q7816" s="153"/>
      <c r="R7816" s="153"/>
      <c r="S7816" s="152"/>
      <c r="T7816" s="153"/>
      <c r="X7816" s="69" t="str">
        <f t="shared" si="248"/>
        <v/>
      </c>
      <c r="Y7816" s="69" t="str">
        <f t="shared" si="249"/>
        <v/>
      </c>
    </row>
    <row r="7817" spans="8:25" x14ac:dyDescent="0.25">
      <c r="H7817" s="155"/>
      <c r="I7817" s="151"/>
      <c r="J7817" s="152"/>
      <c r="K7817" s="153"/>
      <c r="L7817" s="153"/>
      <c r="M7817" s="153"/>
      <c r="N7817" s="153"/>
      <c r="O7817" s="153"/>
      <c r="P7817" s="153"/>
      <c r="Q7817" s="153"/>
      <c r="R7817" s="153"/>
      <c r="S7817" s="152"/>
      <c r="T7817" s="153"/>
      <c r="X7817" s="69" t="str">
        <f t="shared" si="248"/>
        <v/>
      </c>
      <c r="Y7817" s="69" t="str">
        <f t="shared" si="249"/>
        <v/>
      </c>
    </row>
    <row r="7818" spans="8:25" x14ac:dyDescent="0.25">
      <c r="H7818" s="155"/>
      <c r="I7818" s="151"/>
      <c r="J7818" s="152"/>
      <c r="K7818" s="153"/>
      <c r="L7818" s="153"/>
      <c r="M7818" s="153"/>
      <c r="N7818" s="153"/>
      <c r="O7818" s="153"/>
      <c r="P7818" s="153"/>
      <c r="Q7818" s="153"/>
      <c r="R7818" s="153"/>
      <c r="S7818" s="152"/>
      <c r="T7818" s="153"/>
      <c r="X7818" s="69" t="str">
        <f t="shared" si="248"/>
        <v/>
      </c>
      <c r="Y7818" s="69" t="str">
        <f t="shared" si="249"/>
        <v/>
      </c>
    </row>
    <row r="7819" spans="8:25" x14ac:dyDescent="0.25">
      <c r="H7819" s="155"/>
      <c r="I7819" s="151"/>
      <c r="J7819" s="152"/>
      <c r="K7819" s="153"/>
      <c r="L7819" s="153"/>
      <c r="M7819" s="153"/>
      <c r="N7819" s="153"/>
      <c r="O7819" s="153"/>
      <c r="P7819" s="153"/>
      <c r="Q7819" s="153"/>
      <c r="R7819" s="153"/>
      <c r="S7819" s="152"/>
      <c r="T7819" s="153"/>
      <c r="X7819" s="69" t="str">
        <f t="shared" si="248"/>
        <v/>
      </c>
      <c r="Y7819" s="69" t="str">
        <f t="shared" si="249"/>
        <v/>
      </c>
    </row>
    <row r="7820" spans="8:25" x14ac:dyDescent="0.25">
      <c r="H7820" s="155"/>
      <c r="I7820" s="151"/>
      <c r="J7820" s="152"/>
      <c r="K7820" s="153"/>
      <c r="L7820" s="153"/>
      <c r="M7820" s="153"/>
      <c r="N7820" s="153"/>
      <c r="O7820" s="153"/>
      <c r="P7820" s="153"/>
      <c r="Q7820" s="153"/>
      <c r="R7820" s="153"/>
      <c r="S7820" s="152"/>
      <c r="T7820" s="153"/>
      <c r="X7820" s="69" t="str">
        <f t="shared" si="248"/>
        <v/>
      </c>
      <c r="Y7820" s="69" t="str">
        <f t="shared" si="249"/>
        <v/>
      </c>
    </row>
    <row r="7821" spans="8:25" x14ac:dyDescent="0.25">
      <c r="H7821" s="155"/>
      <c r="I7821" s="151"/>
      <c r="J7821" s="152"/>
      <c r="K7821" s="153"/>
      <c r="L7821" s="153"/>
      <c r="M7821" s="153"/>
      <c r="N7821" s="153"/>
      <c r="O7821" s="153"/>
      <c r="P7821" s="153"/>
      <c r="Q7821" s="153"/>
      <c r="R7821" s="153"/>
      <c r="S7821" s="152"/>
      <c r="T7821" s="153"/>
      <c r="X7821" s="69" t="str">
        <f t="shared" si="248"/>
        <v/>
      </c>
      <c r="Y7821" s="69" t="str">
        <f t="shared" si="249"/>
        <v/>
      </c>
    </row>
    <row r="7822" spans="8:25" x14ac:dyDescent="0.25">
      <c r="H7822" s="155"/>
      <c r="I7822" s="151"/>
      <c r="J7822" s="152"/>
      <c r="K7822" s="153"/>
      <c r="L7822" s="153"/>
      <c r="M7822" s="153"/>
      <c r="N7822" s="153"/>
      <c r="O7822" s="153"/>
      <c r="P7822" s="153"/>
      <c r="Q7822" s="153"/>
      <c r="R7822" s="153"/>
      <c r="S7822" s="152"/>
      <c r="T7822" s="153"/>
      <c r="X7822" s="69" t="str">
        <f t="shared" si="248"/>
        <v/>
      </c>
      <c r="Y7822" s="69" t="str">
        <f t="shared" si="249"/>
        <v/>
      </c>
    </row>
    <row r="7823" spans="8:25" x14ac:dyDescent="0.25">
      <c r="H7823" s="155"/>
      <c r="I7823" s="151"/>
      <c r="J7823" s="152"/>
      <c r="K7823" s="153"/>
      <c r="L7823" s="153"/>
      <c r="M7823" s="153"/>
      <c r="N7823" s="153"/>
      <c r="O7823" s="153"/>
      <c r="P7823" s="153"/>
      <c r="Q7823" s="153"/>
      <c r="R7823" s="153"/>
      <c r="S7823" s="152"/>
      <c r="T7823" s="153"/>
      <c r="X7823" s="69" t="str">
        <f t="shared" si="248"/>
        <v/>
      </c>
      <c r="Y7823" s="69" t="str">
        <f t="shared" si="249"/>
        <v/>
      </c>
    </row>
    <row r="7824" spans="8:25" x14ac:dyDescent="0.25">
      <c r="H7824" s="155"/>
      <c r="I7824" s="151"/>
      <c r="J7824" s="152"/>
      <c r="K7824" s="153"/>
      <c r="L7824" s="153"/>
      <c r="M7824" s="153"/>
      <c r="N7824" s="153"/>
      <c r="O7824" s="153"/>
      <c r="P7824" s="153"/>
      <c r="Q7824" s="153"/>
      <c r="R7824" s="153"/>
      <c r="S7824" s="152"/>
      <c r="T7824" s="153"/>
      <c r="X7824" s="69" t="str">
        <f t="shared" si="248"/>
        <v/>
      </c>
      <c r="Y7824" s="69" t="str">
        <f t="shared" si="249"/>
        <v/>
      </c>
    </row>
    <row r="7825" spans="8:25" x14ac:dyDescent="0.25">
      <c r="H7825" s="155"/>
      <c r="I7825" s="151"/>
      <c r="J7825" s="152"/>
      <c r="K7825" s="153"/>
      <c r="L7825" s="153"/>
      <c r="M7825" s="153"/>
      <c r="N7825" s="153"/>
      <c r="O7825" s="153"/>
      <c r="P7825" s="153"/>
      <c r="Q7825" s="153"/>
      <c r="R7825" s="153"/>
      <c r="S7825" s="152"/>
      <c r="T7825" s="153"/>
      <c r="X7825" s="69" t="str">
        <f t="shared" si="248"/>
        <v/>
      </c>
      <c r="Y7825" s="69" t="str">
        <f t="shared" si="249"/>
        <v/>
      </c>
    </row>
    <row r="7826" spans="8:25" x14ac:dyDescent="0.25">
      <c r="H7826" s="155"/>
      <c r="I7826" s="151"/>
      <c r="J7826" s="152"/>
      <c r="K7826" s="153"/>
      <c r="L7826" s="153"/>
      <c r="M7826" s="153"/>
      <c r="N7826" s="153"/>
      <c r="O7826" s="153"/>
      <c r="P7826" s="153"/>
      <c r="Q7826" s="153"/>
      <c r="R7826" s="153"/>
      <c r="S7826" s="152"/>
      <c r="T7826" s="153"/>
      <c r="X7826" s="69" t="str">
        <f t="shared" si="248"/>
        <v/>
      </c>
      <c r="Y7826" s="69" t="str">
        <f t="shared" si="249"/>
        <v/>
      </c>
    </row>
    <row r="7827" spans="8:25" x14ac:dyDescent="0.25">
      <c r="H7827" s="155"/>
      <c r="I7827" s="151"/>
      <c r="J7827" s="152"/>
      <c r="K7827" s="153"/>
      <c r="L7827" s="153"/>
      <c r="M7827" s="153"/>
      <c r="N7827" s="153"/>
      <c r="O7827" s="153"/>
      <c r="P7827" s="153"/>
      <c r="Q7827" s="153"/>
      <c r="R7827" s="153"/>
      <c r="S7827" s="152"/>
      <c r="T7827" s="153"/>
      <c r="X7827" s="69" t="str">
        <f t="shared" si="248"/>
        <v/>
      </c>
      <c r="Y7827" s="69" t="str">
        <f t="shared" si="249"/>
        <v/>
      </c>
    </row>
    <row r="7828" spans="8:25" x14ac:dyDescent="0.25">
      <c r="H7828" s="155"/>
      <c r="I7828" s="151"/>
      <c r="J7828" s="152"/>
      <c r="K7828" s="153"/>
      <c r="L7828" s="153"/>
      <c r="M7828" s="153"/>
      <c r="N7828" s="153"/>
      <c r="O7828" s="153"/>
      <c r="P7828" s="153"/>
      <c r="Q7828" s="153"/>
      <c r="R7828" s="153"/>
      <c r="S7828" s="152"/>
      <c r="T7828" s="153"/>
      <c r="X7828" s="69" t="str">
        <f t="shared" si="248"/>
        <v/>
      </c>
      <c r="Y7828" s="69" t="str">
        <f t="shared" si="249"/>
        <v/>
      </c>
    </row>
    <row r="7829" spans="8:25" x14ac:dyDescent="0.25">
      <c r="H7829" s="155"/>
      <c r="I7829" s="151"/>
      <c r="J7829" s="152"/>
      <c r="K7829" s="153"/>
      <c r="L7829" s="153"/>
      <c r="M7829" s="153"/>
      <c r="N7829" s="153"/>
      <c r="O7829" s="153"/>
      <c r="P7829" s="153"/>
      <c r="Q7829" s="153"/>
      <c r="R7829" s="153"/>
      <c r="S7829" s="152"/>
      <c r="T7829" s="153"/>
      <c r="X7829" s="69" t="str">
        <f t="shared" si="248"/>
        <v/>
      </c>
      <c r="Y7829" s="69" t="str">
        <f t="shared" si="249"/>
        <v/>
      </c>
    </row>
    <row r="7830" spans="8:25" x14ac:dyDescent="0.25">
      <c r="H7830" s="155"/>
      <c r="I7830" s="151"/>
      <c r="J7830" s="152"/>
      <c r="K7830" s="153"/>
      <c r="L7830" s="153"/>
      <c r="M7830" s="153"/>
      <c r="N7830" s="153"/>
      <c r="O7830" s="153"/>
      <c r="P7830" s="153"/>
      <c r="Q7830" s="153"/>
      <c r="R7830" s="153"/>
      <c r="S7830" s="152"/>
      <c r="T7830" s="153"/>
      <c r="X7830" s="69" t="str">
        <f t="shared" si="248"/>
        <v/>
      </c>
      <c r="Y7830" s="69" t="str">
        <f t="shared" si="249"/>
        <v/>
      </c>
    </row>
    <row r="7831" spans="8:25" x14ac:dyDescent="0.25">
      <c r="H7831" s="155"/>
      <c r="I7831" s="151"/>
      <c r="J7831" s="152"/>
      <c r="K7831" s="153"/>
      <c r="L7831" s="153"/>
      <c r="M7831" s="153"/>
      <c r="N7831" s="153"/>
      <c r="O7831" s="153"/>
      <c r="P7831" s="153"/>
      <c r="Q7831" s="153"/>
      <c r="R7831" s="153"/>
      <c r="S7831" s="152"/>
      <c r="T7831" s="153"/>
      <c r="X7831" s="69" t="str">
        <f t="shared" si="248"/>
        <v/>
      </c>
      <c r="Y7831" s="69" t="str">
        <f t="shared" si="249"/>
        <v/>
      </c>
    </row>
    <row r="7832" spans="8:25" x14ac:dyDescent="0.25">
      <c r="H7832" s="155"/>
      <c r="I7832" s="151"/>
      <c r="J7832" s="152"/>
      <c r="K7832" s="153"/>
      <c r="L7832" s="153"/>
      <c r="M7832" s="153"/>
      <c r="N7832" s="153"/>
      <c r="O7832" s="153"/>
      <c r="P7832" s="153"/>
      <c r="Q7832" s="153"/>
      <c r="R7832" s="153"/>
      <c r="S7832" s="152"/>
      <c r="T7832" s="153"/>
      <c r="X7832" s="69" t="str">
        <f t="shared" si="248"/>
        <v/>
      </c>
      <c r="Y7832" s="69" t="str">
        <f t="shared" si="249"/>
        <v/>
      </c>
    </row>
    <row r="7833" spans="8:25" x14ac:dyDescent="0.25">
      <c r="H7833" s="155"/>
      <c r="I7833" s="151"/>
      <c r="J7833" s="152"/>
      <c r="K7833" s="153"/>
      <c r="L7833" s="153"/>
      <c r="M7833" s="153"/>
      <c r="N7833" s="153"/>
      <c r="O7833" s="153"/>
      <c r="P7833" s="153"/>
      <c r="Q7833" s="153"/>
      <c r="R7833" s="153"/>
      <c r="S7833" s="152"/>
      <c r="T7833" s="153"/>
      <c r="X7833" s="69" t="str">
        <f t="shared" si="248"/>
        <v/>
      </c>
      <c r="Y7833" s="69" t="str">
        <f t="shared" si="249"/>
        <v/>
      </c>
    </row>
    <row r="7834" spans="8:25" x14ac:dyDescent="0.25">
      <c r="H7834" s="155"/>
      <c r="I7834" s="151"/>
      <c r="J7834" s="152"/>
      <c r="K7834" s="153"/>
      <c r="L7834" s="153"/>
      <c r="M7834" s="153"/>
      <c r="N7834" s="153"/>
      <c r="O7834" s="153"/>
      <c r="P7834" s="153"/>
      <c r="Q7834" s="153"/>
      <c r="R7834" s="153"/>
      <c r="S7834" s="152"/>
      <c r="T7834" s="153"/>
      <c r="X7834" s="69" t="str">
        <f t="shared" si="248"/>
        <v/>
      </c>
      <c r="Y7834" s="69" t="str">
        <f t="shared" si="249"/>
        <v/>
      </c>
    </row>
    <row r="7835" spans="8:25" x14ac:dyDescent="0.25">
      <c r="H7835" s="155"/>
      <c r="I7835" s="151"/>
      <c r="J7835" s="152"/>
      <c r="K7835" s="153"/>
      <c r="L7835" s="153"/>
      <c r="M7835" s="153"/>
      <c r="N7835" s="153"/>
      <c r="O7835" s="153"/>
      <c r="P7835" s="153"/>
      <c r="Q7835" s="153"/>
      <c r="R7835" s="153"/>
      <c r="S7835" s="152"/>
      <c r="T7835" s="153"/>
      <c r="X7835" s="69" t="str">
        <f t="shared" si="248"/>
        <v/>
      </c>
      <c r="Y7835" s="69" t="str">
        <f t="shared" si="249"/>
        <v/>
      </c>
    </row>
    <row r="7836" spans="8:25" x14ac:dyDescent="0.25">
      <c r="H7836" s="155"/>
      <c r="I7836" s="151"/>
      <c r="J7836" s="152"/>
      <c r="K7836" s="153"/>
      <c r="L7836" s="153"/>
      <c r="M7836" s="153"/>
      <c r="N7836" s="153"/>
      <c r="O7836" s="153"/>
      <c r="P7836" s="153"/>
      <c r="Q7836" s="153"/>
      <c r="R7836" s="153"/>
      <c r="S7836" s="152"/>
      <c r="T7836" s="153"/>
      <c r="X7836" s="69" t="str">
        <f t="shared" si="248"/>
        <v/>
      </c>
      <c r="Y7836" s="69" t="str">
        <f t="shared" si="249"/>
        <v/>
      </c>
    </row>
    <row r="7837" spans="8:25" x14ac:dyDescent="0.25">
      <c r="H7837" s="155"/>
      <c r="I7837" s="151"/>
      <c r="J7837" s="152"/>
      <c r="K7837" s="153"/>
      <c r="L7837" s="153"/>
      <c r="M7837" s="153"/>
      <c r="N7837" s="153"/>
      <c r="O7837" s="153"/>
      <c r="P7837" s="153"/>
      <c r="Q7837" s="153"/>
      <c r="R7837" s="153"/>
      <c r="S7837" s="152"/>
      <c r="T7837" s="153"/>
      <c r="X7837" s="69" t="str">
        <f t="shared" si="248"/>
        <v/>
      </c>
      <c r="Y7837" s="69" t="str">
        <f t="shared" si="249"/>
        <v/>
      </c>
    </row>
    <row r="7838" spans="8:25" x14ac:dyDescent="0.25">
      <c r="H7838" s="155"/>
      <c r="I7838" s="151"/>
      <c r="J7838" s="152"/>
      <c r="K7838" s="153"/>
      <c r="L7838" s="153"/>
      <c r="M7838" s="153"/>
      <c r="N7838" s="153"/>
      <c r="O7838" s="153"/>
      <c r="P7838" s="153"/>
      <c r="Q7838" s="153"/>
      <c r="R7838" s="153"/>
      <c r="S7838" s="152"/>
      <c r="T7838" s="153"/>
      <c r="X7838" s="69" t="str">
        <f t="shared" si="248"/>
        <v/>
      </c>
      <c r="Y7838" s="69" t="str">
        <f t="shared" si="249"/>
        <v/>
      </c>
    </row>
    <row r="7839" spans="8:25" x14ac:dyDescent="0.25">
      <c r="H7839" s="155"/>
      <c r="I7839" s="151"/>
      <c r="J7839" s="152"/>
      <c r="K7839" s="153"/>
      <c r="L7839" s="153"/>
      <c r="M7839" s="153"/>
      <c r="N7839" s="153"/>
      <c r="O7839" s="153"/>
      <c r="P7839" s="153"/>
      <c r="Q7839" s="153"/>
      <c r="R7839" s="153"/>
      <c r="S7839" s="152"/>
      <c r="T7839" s="153"/>
      <c r="X7839" s="69" t="str">
        <f t="shared" si="248"/>
        <v/>
      </c>
      <c r="Y7839" s="69" t="str">
        <f t="shared" si="249"/>
        <v/>
      </c>
    </row>
    <row r="7840" spans="8:25" x14ac:dyDescent="0.25">
      <c r="H7840" s="155"/>
      <c r="I7840" s="151"/>
      <c r="J7840" s="152"/>
      <c r="K7840" s="153"/>
      <c r="L7840" s="153"/>
      <c r="M7840" s="153"/>
      <c r="N7840" s="153"/>
      <c r="O7840" s="153"/>
      <c r="P7840" s="153"/>
      <c r="Q7840" s="153"/>
      <c r="R7840" s="153"/>
      <c r="S7840" s="152"/>
      <c r="T7840" s="153"/>
      <c r="X7840" s="69" t="str">
        <f t="shared" si="248"/>
        <v/>
      </c>
      <c r="Y7840" s="69" t="str">
        <f t="shared" si="249"/>
        <v/>
      </c>
    </row>
    <row r="7841" spans="8:25" x14ac:dyDescent="0.25">
      <c r="H7841" s="155"/>
      <c r="I7841" s="151"/>
      <c r="J7841" s="152"/>
      <c r="K7841" s="153"/>
      <c r="L7841" s="153"/>
      <c r="M7841" s="153"/>
      <c r="N7841" s="153"/>
      <c r="O7841" s="153"/>
      <c r="P7841" s="153"/>
      <c r="Q7841" s="153"/>
      <c r="R7841" s="153"/>
      <c r="S7841" s="152"/>
      <c r="T7841" s="153"/>
      <c r="X7841" s="69" t="str">
        <f t="shared" si="248"/>
        <v/>
      </c>
      <c r="Y7841" s="69" t="str">
        <f t="shared" si="249"/>
        <v/>
      </c>
    </row>
    <row r="7842" spans="8:25" x14ac:dyDescent="0.25">
      <c r="H7842" s="155"/>
      <c r="I7842" s="151"/>
      <c r="J7842" s="152"/>
      <c r="K7842" s="153"/>
      <c r="L7842" s="153"/>
      <c r="M7842" s="153"/>
      <c r="N7842" s="153"/>
      <c r="O7842" s="153"/>
      <c r="P7842" s="153"/>
      <c r="Q7842" s="153"/>
      <c r="R7842" s="153"/>
      <c r="S7842" s="152"/>
      <c r="T7842" s="153"/>
      <c r="X7842" s="69" t="str">
        <f t="shared" si="248"/>
        <v/>
      </c>
      <c r="Y7842" s="69" t="str">
        <f t="shared" si="249"/>
        <v/>
      </c>
    </row>
    <row r="7843" spans="8:25" x14ac:dyDescent="0.25">
      <c r="H7843" s="155"/>
      <c r="I7843" s="151"/>
      <c r="J7843" s="152"/>
      <c r="K7843" s="153"/>
      <c r="L7843" s="153"/>
      <c r="M7843" s="153"/>
      <c r="N7843" s="153"/>
      <c r="O7843" s="153"/>
      <c r="P7843" s="153"/>
      <c r="Q7843" s="153"/>
      <c r="R7843" s="153"/>
      <c r="S7843" s="152"/>
      <c r="T7843" s="153"/>
      <c r="X7843" s="69" t="str">
        <f t="shared" si="248"/>
        <v/>
      </c>
      <c r="Y7843" s="69" t="str">
        <f t="shared" si="249"/>
        <v/>
      </c>
    </row>
    <row r="7844" spans="8:25" x14ac:dyDescent="0.25">
      <c r="H7844" s="155"/>
      <c r="I7844" s="151"/>
      <c r="J7844" s="152"/>
      <c r="K7844" s="153"/>
      <c r="L7844" s="153"/>
      <c r="M7844" s="153"/>
      <c r="N7844" s="153"/>
      <c r="O7844" s="153"/>
      <c r="P7844" s="153"/>
      <c r="Q7844" s="153"/>
      <c r="R7844" s="153"/>
      <c r="S7844" s="152"/>
      <c r="T7844" s="153"/>
      <c r="X7844" s="69" t="str">
        <f t="shared" si="248"/>
        <v/>
      </c>
      <c r="Y7844" s="69" t="str">
        <f t="shared" si="249"/>
        <v/>
      </c>
    </row>
    <row r="7845" spans="8:25" x14ac:dyDescent="0.25">
      <c r="H7845" s="155"/>
      <c r="I7845" s="151"/>
      <c r="J7845" s="152"/>
      <c r="K7845" s="153"/>
      <c r="L7845" s="153"/>
      <c r="M7845" s="153"/>
      <c r="N7845" s="153"/>
      <c r="O7845" s="153"/>
      <c r="P7845" s="153"/>
      <c r="Q7845" s="153"/>
      <c r="R7845" s="153"/>
      <c r="S7845" s="152"/>
      <c r="T7845" s="153"/>
      <c r="X7845" s="69" t="str">
        <f t="shared" si="248"/>
        <v/>
      </c>
      <c r="Y7845" s="69" t="str">
        <f t="shared" si="249"/>
        <v/>
      </c>
    </row>
    <row r="7846" spans="8:25" x14ac:dyDescent="0.25">
      <c r="H7846" s="155"/>
      <c r="I7846" s="151"/>
      <c r="J7846" s="152"/>
      <c r="K7846" s="153"/>
      <c r="L7846" s="153"/>
      <c r="M7846" s="153"/>
      <c r="N7846" s="153"/>
      <c r="O7846" s="153"/>
      <c r="P7846" s="153"/>
      <c r="Q7846" s="153"/>
      <c r="R7846" s="153"/>
      <c r="S7846" s="152"/>
      <c r="T7846" s="153"/>
      <c r="X7846" s="69" t="str">
        <f t="shared" si="248"/>
        <v/>
      </c>
      <c r="Y7846" s="69" t="str">
        <f t="shared" si="249"/>
        <v/>
      </c>
    </row>
    <row r="7847" spans="8:25" x14ac:dyDescent="0.25">
      <c r="H7847" s="155"/>
      <c r="I7847" s="151"/>
      <c r="J7847" s="152"/>
      <c r="K7847" s="153"/>
      <c r="L7847" s="153"/>
      <c r="M7847" s="153"/>
      <c r="N7847" s="153"/>
      <c r="O7847" s="153"/>
      <c r="P7847" s="153"/>
      <c r="Q7847" s="153"/>
      <c r="R7847" s="153"/>
      <c r="S7847" s="152"/>
      <c r="T7847" s="153"/>
      <c r="X7847" s="69" t="str">
        <f t="shared" si="248"/>
        <v/>
      </c>
      <c r="Y7847" s="69" t="str">
        <f t="shared" si="249"/>
        <v/>
      </c>
    </row>
    <row r="7848" spans="8:25" x14ac:dyDescent="0.25">
      <c r="H7848" s="155"/>
      <c r="I7848" s="151"/>
      <c r="J7848" s="152"/>
      <c r="K7848" s="153"/>
      <c r="L7848" s="153"/>
      <c r="M7848" s="153"/>
      <c r="N7848" s="153"/>
      <c r="O7848" s="153"/>
      <c r="P7848" s="153"/>
      <c r="Q7848" s="153"/>
      <c r="R7848" s="153"/>
      <c r="S7848" s="152"/>
      <c r="T7848" s="153"/>
      <c r="X7848" s="69" t="str">
        <f t="shared" si="248"/>
        <v/>
      </c>
      <c r="Y7848" s="69" t="str">
        <f t="shared" si="249"/>
        <v/>
      </c>
    </row>
    <row r="7849" spans="8:25" x14ac:dyDescent="0.25">
      <c r="H7849" s="155"/>
      <c r="I7849" s="151"/>
      <c r="J7849" s="152"/>
      <c r="K7849" s="153"/>
      <c r="L7849" s="153"/>
      <c r="M7849" s="153"/>
      <c r="N7849" s="153"/>
      <c r="O7849" s="153"/>
      <c r="P7849" s="153"/>
      <c r="Q7849" s="153"/>
      <c r="R7849" s="153"/>
      <c r="S7849" s="152"/>
      <c r="T7849" s="153"/>
      <c r="X7849" s="69" t="str">
        <f t="shared" si="248"/>
        <v/>
      </c>
      <c r="Y7849" s="69" t="str">
        <f t="shared" si="249"/>
        <v/>
      </c>
    </row>
    <row r="7850" spans="8:25" x14ac:dyDescent="0.25">
      <c r="H7850" s="155"/>
      <c r="I7850" s="151"/>
      <c r="J7850" s="152"/>
      <c r="K7850" s="153"/>
      <c r="L7850" s="153"/>
      <c r="M7850" s="153"/>
      <c r="N7850" s="153"/>
      <c r="O7850" s="153"/>
      <c r="P7850" s="153"/>
      <c r="Q7850" s="153"/>
      <c r="R7850" s="153"/>
      <c r="S7850" s="152"/>
      <c r="T7850" s="153"/>
      <c r="X7850" s="69" t="str">
        <f t="shared" si="248"/>
        <v/>
      </c>
      <c r="Y7850" s="69" t="str">
        <f t="shared" si="249"/>
        <v/>
      </c>
    </row>
    <row r="7851" spans="8:25" x14ac:dyDescent="0.25">
      <c r="H7851" s="155"/>
      <c r="I7851" s="151"/>
      <c r="J7851" s="152"/>
      <c r="K7851" s="153"/>
      <c r="L7851" s="153"/>
      <c r="M7851" s="153"/>
      <c r="N7851" s="153"/>
      <c r="O7851" s="153"/>
      <c r="P7851" s="153"/>
      <c r="Q7851" s="153"/>
      <c r="R7851" s="153"/>
      <c r="S7851" s="152"/>
      <c r="T7851" s="153"/>
      <c r="X7851" s="69" t="str">
        <f t="shared" si="248"/>
        <v/>
      </c>
      <c r="Y7851" s="69" t="str">
        <f t="shared" si="249"/>
        <v/>
      </c>
    </row>
    <row r="7852" spans="8:25" x14ac:dyDescent="0.25">
      <c r="H7852" s="155"/>
      <c r="I7852" s="151"/>
      <c r="J7852" s="152"/>
      <c r="K7852" s="153"/>
      <c r="L7852" s="153"/>
      <c r="M7852" s="153"/>
      <c r="N7852" s="153"/>
      <c r="O7852" s="153"/>
      <c r="P7852" s="153"/>
      <c r="Q7852" s="153"/>
      <c r="R7852" s="153"/>
      <c r="S7852" s="152"/>
      <c r="T7852" s="153"/>
      <c r="X7852" s="69" t="str">
        <f t="shared" si="248"/>
        <v/>
      </c>
      <c r="Y7852" s="69" t="str">
        <f t="shared" si="249"/>
        <v/>
      </c>
    </row>
    <row r="7853" spans="8:25" x14ac:dyDescent="0.25">
      <c r="H7853" s="155"/>
      <c r="I7853" s="151"/>
      <c r="J7853" s="152"/>
      <c r="K7853" s="153"/>
      <c r="L7853" s="153"/>
      <c r="M7853" s="153"/>
      <c r="N7853" s="153"/>
      <c r="O7853" s="153"/>
      <c r="P7853" s="153"/>
      <c r="Q7853" s="153"/>
      <c r="R7853" s="153"/>
      <c r="S7853" s="152"/>
      <c r="T7853" s="153"/>
      <c r="X7853" s="69" t="str">
        <f t="shared" si="248"/>
        <v/>
      </c>
      <c r="Y7853" s="69" t="str">
        <f t="shared" si="249"/>
        <v/>
      </c>
    </row>
    <row r="7854" spans="8:25" x14ac:dyDescent="0.25">
      <c r="H7854" s="155"/>
      <c r="I7854" s="151"/>
      <c r="J7854" s="152"/>
      <c r="K7854" s="153"/>
      <c r="L7854" s="153"/>
      <c r="M7854" s="153"/>
      <c r="N7854" s="153"/>
      <c r="O7854" s="153"/>
      <c r="P7854" s="153"/>
      <c r="Q7854" s="153"/>
      <c r="R7854" s="153"/>
      <c r="S7854" s="152"/>
      <c r="T7854" s="153"/>
      <c r="X7854" s="69" t="str">
        <f t="shared" si="248"/>
        <v/>
      </c>
      <c r="Y7854" s="69" t="str">
        <f t="shared" si="249"/>
        <v/>
      </c>
    </row>
    <row r="7855" spans="8:25" x14ac:dyDescent="0.25">
      <c r="H7855" s="155"/>
      <c r="I7855" s="151"/>
      <c r="J7855" s="152"/>
      <c r="K7855" s="153"/>
      <c r="L7855" s="153"/>
      <c r="M7855" s="153"/>
      <c r="N7855" s="153"/>
      <c r="O7855" s="153"/>
      <c r="P7855" s="153"/>
      <c r="Q7855" s="153"/>
      <c r="R7855" s="153"/>
      <c r="S7855" s="152"/>
      <c r="T7855" s="153"/>
      <c r="X7855" s="69" t="str">
        <f t="shared" si="248"/>
        <v/>
      </c>
      <c r="Y7855" s="69" t="str">
        <f t="shared" si="249"/>
        <v/>
      </c>
    </row>
    <row r="7856" spans="8:25" x14ac:dyDescent="0.25">
      <c r="H7856" s="155"/>
      <c r="I7856" s="151"/>
      <c r="J7856" s="152"/>
      <c r="K7856" s="153"/>
      <c r="L7856" s="153"/>
      <c r="M7856" s="153"/>
      <c r="N7856" s="153"/>
      <c r="O7856" s="153"/>
      <c r="P7856" s="153"/>
      <c r="Q7856" s="153"/>
      <c r="R7856" s="153"/>
      <c r="S7856" s="152"/>
      <c r="T7856" s="153"/>
      <c r="X7856" s="69" t="str">
        <f t="shared" si="248"/>
        <v/>
      </c>
      <c r="Y7856" s="69" t="str">
        <f t="shared" si="249"/>
        <v/>
      </c>
    </row>
    <row r="7857" spans="8:25" x14ac:dyDescent="0.25">
      <c r="H7857" s="155"/>
      <c r="I7857" s="151"/>
      <c r="J7857" s="152"/>
      <c r="K7857" s="153"/>
      <c r="L7857" s="153"/>
      <c r="M7857" s="153"/>
      <c r="N7857" s="153"/>
      <c r="O7857" s="153"/>
      <c r="P7857" s="153"/>
      <c r="Q7857" s="153"/>
      <c r="R7857" s="153"/>
      <c r="S7857" s="152"/>
      <c r="T7857" s="153"/>
      <c r="X7857" s="69" t="str">
        <f t="shared" si="248"/>
        <v/>
      </c>
      <c r="Y7857" s="69" t="str">
        <f t="shared" si="249"/>
        <v/>
      </c>
    </row>
    <row r="7858" spans="8:25" x14ac:dyDescent="0.25">
      <c r="H7858" s="155"/>
      <c r="I7858" s="151"/>
      <c r="J7858" s="152"/>
      <c r="K7858" s="153"/>
      <c r="L7858" s="153"/>
      <c r="M7858" s="153"/>
      <c r="N7858" s="153"/>
      <c r="O7858" s="153"/>
      <c r="P7858" s="153"/>
      <c r="Q7858" s="153"/>
      <c r="R7858" s="153"/>
      <c r="S7858" s="152"/>
      <c r="T7858" s="153"/>
      <c r="X7858" s="69" t="str">
        <f t="shared" si="248"/>
        <v/>
      </c>
      <c r="Y7858" s="69" t="str">
        <f t="shared" si="249"/>
        <v/>
      </c>
    </row>
    <row r="7859" spans="8:25" x14ac:dyDescent="0.25">
      <c r="H7859" s="155"/>
      <c r="I7859" s="151"/>
      <c r="J7859" s="152"/>
      <c r="K7859" s="153"/>
      <c r="L7859" s="153"/>
      <c r="M7859" s="153"/>
      <c r="N7859" s="153"/>
      <c r="O7859" s="153"/>
      <c r="P7859" s="153"/>
      <c r="Q7859" s="153"/>
      <c r="R7859" s="153"/>
      <c r="S7859" s="152"/>
      <c r="T7859" s="153"/>
      <c r="X7859" s="69" t="str">
        <f t="shared" si="248"/>
        <v/>
      </c>
      <c r="Y7859" s="69" t="str">
        <f t="shared" si="249"/>
        <v/>
      </c>
    </row>
    <row r="7860" spans="8:25" x14ac:dyDescent="0.25">
      <c r="H7860" s="155"/>
      <c r="I7860" s="151"/>
      <c r="J7860" s="152"/>
      <c r="K7860" s="153"/>
      <c r="L7860" s="153"/>
      <c r="M7860" s="153"/>
      <c r="N7860" s="153"/>
      <c r="O7860" s="153"/>
      <c r="P7860" s="153"/>
      <c r="Q7860" s="153"/>
      <c r="R7860" s="153"/>
      <c r="S7860" s="152"/>
      <c r="T7860" s="153"/>
      <c r="X7860" s="69" t="str">
        <f t="shared" si="248"/>
        <v/>
      </c>
      <c r="Y7860" s="69" t="str">
        <f t="shared" si="249"/>
        <v/>
      </c>
    </row>
    <row r="7861" spans="8:25" x14ac:dyDescent="0.25">
      <c r="H7861" s="155"/>
      <c r="I7861" s="151"/>
      <c r="J7861" s="152"/>
      <c r="K7861" s="153"/>
      <c r="L7861" s="153"/>
      <c r="M7861" s="153"/>
      <c r="N7861" s="153"/>
      <c r="O7861" s="153"/>
      <c r="P7861" s="153"/>
      <c r="Q7861" s="153"/>
      <c r="R7861" s="153"/>
      <c r="S7861" s="152"/>
      <c r="T7861" s="153"/>
      <c r="X7861" s="69" t="str">
        <f t="shared" si="248"/>
        <v/>
      </c>
      <c r="Y7861" s="69" t="str">
        <f t="shared" si="249"/>
        <v/>
      </c>
    </row>
    <row r="7862" spans="8:25" x14ac:dyDescent="0.25">
      <c r="H7862" s="155"/>
      <c r="I7862" s="151"/>
      <c r="J7862" s="152"/>
      <c r="K7862" s="153"/>
      <c r="L7862" s="153"/>
      <c r="M7862" s="153"/>
      <c r="N7862" s="153"/>
      <c r="O7862" s="153"/>
      <c r="P7862" s="153"/>
      <c r="Q7862" s="153"/>
      <c r="R7862" s="153"/>
      <c r="S7862" s="152"/>
      <c r="T7862" s="153"/>
      <c r="X7862" s="69" t="str">
        <f t="shared" si="248"/>
        <v/>
      </c>
      <c r="Y7862" s="69" t="str">
        <f t="shared" si="249"/>
        <v/>
      </c>
    </row>
    <row r="7863" spans="8:25" x14ac:dyDescent="0.25">
      <c r="H7863" s="155"/>
      <c r="I7863" s="151"/>
      <c r="J7863" s="152"/>
      <c r="K7863" s="153"/>
      <c r="L7863" s="153"/>
      <c r="M7863" s="153"/>
      <c r="N7863" s="153"/>
      <c r="O7863" s="153"/>
      <c r="P7863" s="153"/>
      <c r="Q7863" s="153"/>
      <c r="R7863" s="153"/>
      <c r="S7863" s="152"/>
      <c r="T7863" s="153"/>
      <c r="X7863" s="69" t="str">
        <f t="shared" si="248"/>
        <v/>
      </c>
      <c r="Y7863" s="69" t="str">
        <f t="shared" si="249"/>
        <v/>
      </c>
    </row>
    <row r="7864" spans="8:25" x14ac:dyDescent="0.25">
      <c r="H7864" s="155"/>
      <c r="I7864" s="151"/>
      <c r="J7864" s="152"/>
      <c r="K7864" s="153"/>
      <c r="L7864" s="153"/>
      <c r="M7864" s="153"/>
      <c r="N7864" s="153"/>
      <c r="O7864" s="153"/>
      <c r="P7864" s="153"/>
      <c r="Q7864" s="153"/>
      <c r="R7864" s="153"/>
      <c r="S7864" s="152"/>
      <c r="T7864" s="153"/>
      <c r="X7864" s="69" t="str">
        <f t="shared" si="248"/>
        <v/>
      </c>
      <c r="Y7864" s="69" t="str">
        <f t="shared" si="249"/>
        <v/>
      </c>
    </row>
    <row r="7865" spans="8:25" x14ac:dyDescent="0.25">
      <c r="H7865" s="155"/>
      <c r="I7865" s="151"/>
      <c r="J7865" s="152"/>
      <c r="K7865" s="153"/>
      <c r="L7865" s="153"/>
      <c r="M7865" s="153"/>
      <c r="N7865" s="153"/>
      <c r="O7865" s="153"/>
      <c r="P7865" s="153"/>
      <c r="Q7865" s="153"/>
      <c r="R7865" s="153"/>
      <c r="S7865" s="152"/>
      <c r="T7865" s="153"/>
      <c r="X7865" s="69" t="str">
        <f t="shared" si="248"/>
        <v/>
      </c>
      <c r="Y7865" s="69" t="str">
        <f t="shared" si="249"/>
        <v/>
      </c>
    </row>
    <row r="7866" spans="8:25" x14ac:dyDescent="0.25">
      <c r="H7866" s="155"/>
      <c r="I7866" s="151"/>
      <c r="J7866" s="152"/>
      <c r="K7866" s="153"/>
      <c r="L7866" s="153"/>
      <c r="M7866" s="153"/>
      <c r="N7866" s="153"/>
      <c r="O7866" s="153"/>
      <c r="P7866" s="153"/>
      <c r="Q7866" s="153"/>
      <c r="R7866" s="153"/>
      <c r="S7866" s="152"/>
      <c r="T7866" s="153"/>
      <c r="X7866" s="69" t="str">
        <f t="shared" si="248"/>
        <v/>
      </c>
      <c r="Y7866" s="69" t="str">
        <f t="shared" si="249"/>
        <v/>
      </c>
    </row>
    <row r="7867" spans="8:25" x14ac:dyDescent="0.25">
      <c r="H7867" s="155"/>
      <c r="I7867" s="151"/>
      <c r="J7867" s="152"/>
      <c r="K7867" s="153"/>
      <c r="L7867" s="153"/>
      <c r="M7867" s="153"/>
      <c r="N7867" s="153"/>
      <c r="O7867" s="153"/>
      <c r="P7867" s="153"/>
      <c r="Q7867" s="153"/>
      <c r="R7867" s="153"/>
      <c r="S7867" s="152"/>
      <c r="T7867" s="153"/>
      <c r="X7867" s="69" t="str">
        <f t="shared" si="248"/>
        <v/>
      </c>
      <c r="Y7867" s="69" t="str">
        <f t="shared" si="249"/>
        <v/>
      </c>
    </row>
    <row r="7868" spans="8:25" x14ac:dyDescent="0.25">
      <c r="H7868" s="155"/>
      <c r="I7868" s="151"/>
      <c r="J7868" s="152"/>
      <c r="K7868" s="153"/>
      <c r="L7868" s="153"/>
      <c r="M7868" s="153"/>
      <c r="N7868" s="153"/>
      <c r="O7868" s="153"/>
      <c r="P7868" s="153"/>
      <c r="Q7868" s="153"/>
      <c r="R7868" s="153"/>
      <c r="S7868" s="152"/>
      <c r="T7868" s="153"/>
      <c r="X7868" s="69" t="str">
        <f t="shared" si="248"/>
        <v/>
      </c>
      <c r="Y7868" s="69" t="str">
        <f t="shared" si="249"/>
        <v/>
      </c>
    </row>
    <row r="7869" spans="8:25" x14ac:dyDescent="0.25">
      <c r="H7869" s="155"/>
      <c r="I7869" s="151"/>
      <c r="J7869" s="152"/>
      <c r="K7869" s="153"/>
      <c r="L7869" s="153"/>
      <c r="M7869" s="153"/>
      <c r="N7869" s="153"/>
      <c r="O7869" s="153"/>
      <c r="P7869" s="153"/>
      <c r="Q7869" s="153"/>
      <c r="R7869" s="153"/>
      <c r="S7869" s="152"/>
      <c r="T7869" s="153"/>
      <c r="X7869" s="69" t="str">
        <f t="shared" si="248"/>
        <v/>
      </c>
      <c r="Y7869" s="69" t="str">
        <f t="shared" si="249"/>
        <v/>
      </c>
    </row>
    <row r="7870" spans="8:25" x14ac:dyDescent="0.25">
      <c r="H7870" s="155"/>
      <c r="I7870" s="151"/>
      <c r="J7870" s="152"/>
      <c r="K7870" s="153"/>
      <c r="L7870" s="153"/>
      <c r="M7870" s="153"/>
      <c r="N7870" s="153"/>
      <c r="O7870" s="153"/>
      <c r="P7870" s="153"/>
      <c r="Q7870" s="153"/>
      <c r="R7870" s="153"/>
      <c r="S7870" s="152"/>
      <c r="T7870" s="153"/>
      <c r="X7870" s="69" t="str">
        <f t="shared" si="248"/>
        <v/>
      </c>
      <c r="Y7870" s="69" t="str">
        <f t="shared" si="249"/>
        <v/>
      </c>
    </row>
    <row r="7871" spans="8:25" x14ac:dyDescent="0.25">
      <c r="H7871" s="155"/>
      <c r="I7871" s="151"/>
      <c r="J7871" s="152"/>
      <c r="K7871" s="153"/>
      <c r="L7871" s="153"/>
      <c r="M7871" s="153"/>
      <c r="N7871" s="153"/>
      <c r="O7871" s="153"/>
      <c r="P7871" s="153"/>
      <c r="Q7871" s="153"/>
      <c r="R7871" s="153"/>
      <c r="S7871" s="152"/>
      <c r="T7871" s="153"/>
      <c r="X7871" s="69" t="str">
        <f t="shared" si="248"/>
        <v/>
      </c>
      <c r="Y7871" s="69" t="str">
        <f t="shared" si="249"/>
        <v/>
      </c>
    </row>
    <row r="7872" spans="8:25" x14ac:dyDescent="0.25">
      <c r="H7872" s="155"/>
      <c r="I7872" s="151"/>
      <c r="J7872" s="152"/>
      <c r="K7872" s="153"/>
      <c r="L7872" s="153"/>
      <c r="M7872" s="153"/>
      <c r="N7872" s="153"/>
      <c r="O7872" s="153"/>
      <c r="P7872" s="153"/>
      <c r="Q7872" s="153"/>
      <c r="R7872" s="153"/>
      <c r="S7872" s="152"/>
      <c r="T7872" s="153"/>
      <c r="X7872" s="69" t="str">
        <f t="shared" si="248"/>
        <v/>
      </c>
      <c r="Y7872" s="69" t="str">
        <f t="shared" si="249"/>
        <v/>
      </c>
    </row>
    <row r="7873" spans="8:25" x14ac:dyDescent="0.25">
      <c r="H7873" s="155"/>
      <c r="I7873" s="151"/>
      <c r="J7873" s="152"/>
      <c r="K7873" s="153"/>
      <c r="L7873" s="153"/>
      <c r="M7873" s="153"/>
      <c r="N7873" s="153"/>
      <c r="O7873" s="153"/>
      <c r="P7873" s="153"/>
      <c r="Q7873" s="153"/>
      <c r="R7873" s="153"/>
      <c r="S7873" s="152"/>
      <c r="T7873" s="153"/>
      <c r="X7873" s="69" t="str">
        <f t="shared" si="248"/>
        <v/>
      </c>
      <c r="Y7873" s="69" t="str">
        <f t="shared" si="249"/>
        <v/>
      </c>
    </row>
    <row r="7874" spans="8:25" x14ac:dyDescent="0.25">
      <c r="H7874" s="155"/>
      <c r="I7874" s="151"/>
      <c r="J7874" s="152"/>
      <c r="K7874" s="153"/>
      <c r="L7874" s="153"/>
      <c r="M7874" s="153"/>
      <c r="N7874" s="153"/>
      <c r="O7874" s="153"/>
      <c r="P7874" s="153"/>
      <c r="Q7874" s="153"/>
      <c r="R7874" s="153"/>
      <c r="S7874" s="152"/>
      <c r="T7874" s="153"/>
      <c r="X7874" s="69" t="str">
        <f t="shared" ref="X7874:X7937" si="250">IF(W7874&lt;&gt;"",W7874-I7874,"")</f>
        <v/>
      </c>
      <c r="Y7874" s="69" t="str">
        <f t="shared" si="249"/>
        <v/>
      </c>
    </row>
    <row r="7875" spans="8:25" x14ac:dyDescent="0.25">
      <c r="H7875" s="155"/>
      <c r="I7875" s="151"/>
      <c r="J7875" s="152"/>
      <c r="K7875" s="153"/>
      <c r="L7875" s="153"/>
      <c r="M7875" s="153"/>
      <c r="N7875" s="153"/>
      <c r="O7875" s="153"/>
      <c r="P7875" s="153"/>
      <c r="Q7875" s="153"/>
      <c r="R7875" s="153"/>
      <c r="S7875" s="152"/>
      <c r="T7875" s="153"/>
      <c r="X7875" s="69" t="str">
        <f t="shared" si="250"/>
        <v/>
      </c>
      <c r="Y7875" s="69" t="str">
        <f t="shared" ref="Y7875:Y7938" si="251">IF(X7875&lt;&gt;"",IF(X7875&lt;365,"&lt; 1 year",IF(X7875&lt;730,"1-2",IF(X7875&lt;1095,"2-3",IF(X7875&lt;1460,"3-4",IF(X7875&lt;1825,"4-5","5+"))))),"")</f>
        <v/>
      </c>
    </row>
    <row r="7876" spans="8:25" x14ac:dyDescent="0.25">
      <c r="H7876" s="155"/>
      <c r="I7876" s="151"/>
      <c r="J7876" s="152"/>
      <c r="K7876" s="153"/>
      <c r="L7876" s="153"/>
      <c r="M7876" s="153"/>
      <c r="N7876" s="153"/>
      <c r="O7876" s="153"/>
      <c r="P7876" s="153"/>
      <c r="Q7876" s="153"/>
      <c r="R7876" s="153"/>
      <c r="S7876" s="152"/>
      <c r="T7876" s="153"/>
      <c r="X7876" s="69" t="str">
        <f t="shared" si="250"/>
        <v/>
      </c>
      <c r="Y7876" s="69" t="str">
        <f t="shared" si="251"/>
        <v/>
      </c>
    </row>
    <row r="7877" spans="8:25" x14ac:dyDescent="0.25">
      <c r="H7877" s="155"/>
      <c r="I7877" s="151"/>
      <c r="J7877" s="152"/>
      <c r="K7877" s="153"/>
      <c r="L7877" s="153"/>
      <c r="M7877" s="153"/>
      <c r="N7877" s="153"/>
      <c r="O7877" s="153"/>
      <c r="P7877" s="153"/>
      <c r="Q7877" s="153"/>
      <c r="R7877" s="153"/>
      <c r="S7877" s="152"/>
      <c r="T7877" s="153"/>
      <c r="X7877" s="69" t="str">
        <f t="shared" si="250"/>
        <v/>
      </c>
      <c r="Y7877" s="69" t="str">
        <f t="shared" si="251"/>
        <v/>
      </c>
    </row>
    <row r="7878" spans="8:25" x14ac:dyDescent="0.25">
      <c r="H7878" s="155"/>
      <c r="I7878" s="151"/>
      <c r="J7878" s="152"/>
      <c r="K7878" s="153"/>
      <c r="L7878" s="153"/>
      <c r="M7878" s="153"/>
      <c r="N7878" s="153"/>
      <c r="O7878" s="153"/>
      <c r="P7878" s="153"/>
      <c r="Q7878" s="153"/>
      <c r="R7878" s="153"/>
      <c r="S7878" s="152"/>
      <c r="T7878" s="153"/>
      <c r="X7878" s="69" t="str">
        <f t="shared" si="250"/>
        <v/>
      </c>
      <c r="Y7878" s="69" t="str">
        <f t="shared" si="251"/>
        <v/>
      </c>
    </row>
    <row r="7879" spans="8:25" x14ac:dyDescent="0.25">
      <c r="H7879" s="155"/>
      <c r="I7879" s="151"/>
      <c r="J7879" s="152"/>
      <c r="K7879" s="153"/>
      <c r="L7879" s="153"/>
      <c r="M7879" s="153"/>
      <c r="N7879" s="153"/>
      <c r="O7879" s="153"/>
      <c r="P7879" s="153"/>
      <c r="Q7879" s="153"/>
      <c r="R7879" s="153"/>
      <c r="S7879" s="152"/>
      <c r="T7879" s="153"/>
      <c r="X7879" s="69" t="str">
        <f t="shared" si="250"/>
        <v/>
      </c>
      <c r="Y7879" s="69" t="str">
        <f t="shared" si="251"/>
        <v/>
      </c>
    </row>
    <row r="7880" spans="8:25" x14ac:dyDescent="0.25">
      <c r="H7880" s="155"/>
      <c r="I7880" s="151"/>
      <c r="J7880" s="152"/>
      <c r="K7880" s="153"/>
      <c r="L7880" s="153"/>
      <c r="M7880" s="153"/>
      <c r="N7880" s="153"/>
      <c r="O7880" s="153"/>
      <c r="P7880" s="153"/>
      <c r="Q7880" s="153"/>
      <c r="R7880" s="153"/>
      <c r="S7880" s="152"/>
      <c r="T7880" s="153"/>
      <c r="X7880" s="69" t="str">
        <f t="shared" si="250"/>
        <v/>
      </c>
      <c r="Y7880" s="69" t="str">
        <f t="shared" si="251"/>
        <v/>
      </c>
    </row>
    <row r="7881" spans="8:25" x14ac:dyDescent="0.25">
      <c r="H7881" s="155"/>
      <c r="I7881" s="151"/>
      <c r="J7881" s="152"/>
      <c r="K7881" s="153"/>
      <c r="L7881" s="153"/>
      <c r="M7881" s="153"/>
      <c r="N7881" s="153"/>
      <c r="O7881" s="153"/>
      <c r="P7881" s="153"/>
      <c r="Q7881" s="153"/>
      <c r="R7881" s="153"/>
      <c r="S7881" s="152"/>
      <c r="T7881" s="153"/>
      <c r="X7881" s="69" t="str">
        <f t="shared" si="250"/>
        <v/>
      </c>
      <c r="Y7881" s="69" t="str">
        <f t="shared" si="251"/>
        <v/>
      </c>
    </row>
    <row r="7882" spans="8:25" x14ac:dyDescent="0.25">
      <c r="H7882" s="155"/>
      <c r="I7882" s="151"/>
      <c r="J7882" s="152"/>
      <c r="K7882" s="153"/>
      <c r="L7882" s="153"/>
      <c r="M7882" s="153"/>
      <c r="N7882" s="153"/>
      <c r="O7882" s="153"/>
      <c r="P7882" s="153"/>
      <c r="Q7882" s="153"/>
      <c r="R7882" s="153"/>
      <c r="S7882" s="152"/>
      <c r="T7882" s="153"/>
      <c r="X7882" s="69" t="str">
        <f t="shared" si="250"/>
        <v/>
      </c>
      <c r="Y7882" s="69" t="str">
        <f t="shared" si="251"/>
        <v/>
      </c>
    </row>
    <row r="7883" spans="8:25" x14ac:dyDescent="0.25">
      <c r="H7883" s="155"/>
      <c r="I7883" s="151"/>
      <c r="J7883" s="152"/>
      <c r="K7883" s="153"/>
      <c r="L7883" s="153"/>
      <c r="M7883" s="153"/>
      <c r="N7883" s="153"/>
      <c r="O7883" s="153"/>
      <c r="P7883" s="153"/>
      <c r="Q7883" s="153"/>
      <c r="R7883" s="153"/>
      <c r="S7883" s="152"/>
      <c r="T7883" s="153"/>
      <c r="X7883" s="69" t="str">
        <f t="shared" si="250"/>
        <v/>
      </c>
      <c r="Y7883" s="69" t="str">
        <f t="shared" si="251"/>
        <v/>
      </c>
    </row>
    <row r="7884" spans="8:25" x14ac:dyDescent="0.25">
      <c r="H7884" s="155"/>
      <c r="I7884" s="151"/>
      <c r="J7884" s="152"/>
      <c r="K7884" s="153"/>
      <c r="L7884" s="153"/>
      <c r="M7884" s="153"/>
      <c r="N7884" s="153"/>
      <c r="O7884" s="153"/>
      <c r="P7884" s="153"/>
      <c r="Q7884" s="153"/>
      <c r="R7884" s="153"/>
      <c r="S7884" s="152"/>
      <c r="T7884" s="153"/>
      <c r="X7884" s="69" t="str">
        <f t="shared" si="250"/>
        <v/>
      </c>
      <c r="Y7884" s="69" t="str">
        <f t="shared" si="251"/>
        <v/>
      </c>
    </row>
    <row r="7885" spans="8:25" x14ac:dyDescent="0.25">
      <c r="H7885" s="155"/>
      <c r="I7885" s="151"/>
      <c r="J7885" s="152"/>
      <c r="K7885" s="153"/>
      <c r="L7885" s="153"/>
      <c r="M7885" s="153"/>
      <c r="N7885" s="153"/>
      <c r="O7885" s="153"/>
      <c r="P7885" s="153"/>
      <c r="Q7885" s="153"/>
      <c r="R7885" s="153"/>
      <c r="S7885" s="152"/>
      <c r="T7885" s="153"/>
      <c r="X7885" s="69" t="str">
        <f t="shared" si="250"/>
        <v/>
      </c>
      <c r="Y7885" s="69" t="str">
        <f t="shared" si="251"/>
        <v/>
      </c>
    </row>
    <row r="7886" spans="8:25" x14ac:dyDescent="0.25">
      <c r="H7886" s="155"/>
      <c r="I7886" s="151"/>
      <c r="J7886" s="152"/>
      <c r="K7886" s="153"/>
      <c r="L7886" s="153"/>
      <c r="M7886" s="153"/>
      <c r="N7886" s="153"/>
      <c r="O7886" s="153"/>
      <c r="P7886" s="153"/>
      <c r="Q7886" s="153"/>
      <c r="R7886" s="153"/>
      <c r="S7886" s="152"/>
      <c r="T7886" s="153"/>
      <c r="X7886" s="69" t="str">
        <f t="shared" si="250"/>
        <v/>
      </c>
      <c r="Y7886" s="69" t="str">
        <f t="shared" si="251"/>
        <v/>
      </c>
    </row>
    <row r="7887" spans="8:25" x14ac:dyDescent="0.25">
      <c r="H7887" s="155"/>
      <c r="I7887" s="151"/>
      <c r="J7887" s="152"/>
      <c r="K7887" s="153"/>
      <c r="L7887" s="153"/>
      <c r="M7887" s="153"/>
      <c r="N7887" s="153"/>
      <c r="O7887" s="153"/>
      <c r="P7887" s="153"/>
      <c r="Q7887" s="153"/>
      <c r="R7887" s="153"/>
      <c r="S7887" s="152"/>
      <c r="T7887" s="153"/>
      <c r="X7887" s="69" t="str">
        <f t="shared" si="250"/>
        <v/>
      </c>
      <c r="Y7887" s="69" t="str">
        <f t="shared" si="251"/>
        <v/>
      </c>
    </row>
    <row r="7888" spans="8:25" x14ac:dyDescent="0.25">
      <c r="H7888" s="155"/>
      <c r="I7888" s="151"/>
      <c r="J7888" s="152"/>
      <c r="K7888" s="153"/>
      <c r="L7888" s="153"/>
      <c r="M7888" s="153"/>
      <c r="N7888" s="153"/>
      <c r="O7888" s="153"/>
      <c r="P7888" s="153"/>
      <c r="Q7888" s="153"/>
      <c r="R7888" s="153"/>
      <c r="S7888" s="152"/>
      <c r="T7888" s="153"/>
      <c r="X7888" s="69" t="str">
        <f t="shared" si="250"/>
        <v/>
      </c>
      <c r="Y7888" s="69" t="str">
        <f t="shared" si="251"/>
        <v/>
      </c>
    </row>
    <row r="7889" spans="8:25" x14ac:dyDescent="0.25">
      <c r="H7889" s="155"/>
      <c r="I7889" s="151"/>
      <c r="J7889" s="152"/>
      <c r="K7889" s="153"/>
      <c r="L7889" s="153"/>
      <c r="M7889" s="153"/>
      <c r="N7889" s="153"/>
      <c r="O7889" s="153"/>
      <c r="P7889" s="153"/>
      <c r="Q7889" s="153"/>
      <c r="R7889" s="153"/>
      <c r="S7889" s="152"/>
      <c r="T7889" s="153"/>
      <c r="X7889" s="69" t="str">
        <f t="shared" si="250"/>
        <v/>
      </c>
      <c r="Y7889" s="69" t="str">
        <f t="shared" si="251"/>
        <v/>
      </c>
    </row>
    <row r="7890" spans="8:25" x14ac:dyDescent="0.25">
      <c r="H7890" s="155"/>
      <c r="I7890" s="151"/>
      <c r="J7890" s="152"/>
      <c r="K7890" s="153"/>
      <c r="L7890" s="153"/>
      <c r="M7890" s="153"/>
      <c r="N7890" s="153"/>
      <c r="O7890" s="153"/>
      <c r="P7890" s="153"/>
      <c r="Q7890" s="153"/>
      <c r="R7890" s="153"/>
      <c r="S7890" s="152"/>
      <c r="T7890" s="153"/>
      <c r="X7890" s="69" t="str">
        <f t="shared" si="250"/>
        <v/>
      </c>
      <c r="Y7890" s="69" t="str">
        <f t="shared" si="251"/>
        <v/>
      </c>
    </row>
    <row r="7891" spans="8:25" x14ac:dyDescent="0.25">
      <c r="H7891" s="155"/>
      <c r="I7891" s="151"/>
      <c r="J7891" s="152"/>
      <c r="K7891" s="153"/>
      <c r="L7891" s="153"/>
      <c r="M7891" s="153"/>
      <c r="N7891" s="153"/>
      <c r="O7891" s="153"/>
      <c r="P7891" s="153"/>
      <c r="Q7891" s="153"/>
      <c r="R7891" s="153"/>
      <c r="S7891" s="152"/>
      <c r="T7891" s="153"/>
      <c r="X7891" s="69" t="str">
        <f t="shared" si="250"/>
        <v/>
      </c>
      <c r="Y7891" s="69" t="str">
        <f t="shared" si="251"/>
        <v/>
      </c>
    </row>
    <row r="7892" spans="8:25" x14ac:dyDescent="0.25">
      <c r="H7892" s="155"/>
      <c r="I7892" s="151"/>
      <c r="J7892" s="152"/>
      <c r="K7892" s="153"/>
      <c r="L7892" s="153"/>
      <c r="M7892" s="153"/>
      <c r="N7892" s="153"/>
      <c r="O7892" s="153"/>
      <c r="P7892" s="153"/>
      <c r="Q7892" s="153"/>
      <c r="R7892" s="153"/>
      <c r="S7892" s="152"/>
      <c r="T7892" s="153"/>
      <c r="X7892" s="69" t="str">
        <f t="shared" si="250"/>
        <v/>
      </c>
      <c r="Y7892" s="69" t="str">
        <f t="shared" si="251"/>
        <v/>
      </c>
    </row>
    <row r="7893" spans="8:25" x14ac:dyDescent="0.25">
      <c r="H7893" s="155"/>
      <c r="I7893" s="151"/>
      <c r="J7893" s="152"/>
      <c r="K7893" s="153"/>
      <c r="L7893" s="153"/>
      <c r="M7893" s="153"/>
      <c r="N7893" s="153"/>
      <c r="O7893" s="153"/>
      <c r="P7893" s="153"/>
      <c r="Q7893" s="153"/>
      <c r="R7893" s="153"/>
      <c r="S7893" s="152"/>
      <c r="T7893" s="153"/>
      <c r="X7893" s="69" t="str">
        <f t="shared" si="250"/>
        <v/>
      </c>
      <c r="Y7893" s="69" t="str">
        <f t="shared" si="251"/>
        <v/>
      </c>
    </row>
    <row r="7894" spans="8:25" x14ac:dyDescent="0.25">
      <c r="H7894" s="155"/>
      <c r="I7894" s="151"/>
      <c r="J7894" s="152"/>
      <c r="K7894" s="153"/>
      <c r="L7894" s="153"/>
      <c r="M7894" s="153"/>
      <c r="N7894" s="153"/>
      <c r="O7894" s="153"/>
      <c r="P7894" s="153"/>
      <c r="Q7894" s="153"/>
      <c r="R7894" s="153"/>
      <c r="S7894" s="152"/>
      <c r="T7894" s="153"/>
      <c r="X7894" s="69" t="str">
        <f t="shared" si="250"/>
        <v/>
      </c>
      <c r="Y7894" s="69" t="str">
        <f t="shared" si="251"/>
        <v/>
      </c>
    </row>
    <row r="7895" spans="8:25" x14ac:dyDescent="0.25">
      <c r="H7895" s="155"/>
      <c r="I7895" s="151"/>
      <c r="J7895" s="152"/>
      <c r="K7895" s="153"/>
      <c r="L7895" s="153"/>
      <c r="M7895" s="153"/>
      <c r="N7895" s="153"/>
      <c r="O7895" s="153"/>
      <c r="P7895" s="153"/>
      <c r="Q7895" s="153"/>
      <c r="R7895" s="153"/>
      <c r="S7895" s="152"/>
      <c r="T7895" s="153"/>
      <c r="X7895" s="69" t="str">
        <f t="shared" si="250"/>
        <v/>
      </c>
      <c r="Y7895" s="69" t="str">
        <f t="shared" si="251"/>
        <v/>
      </c>
    </row>
    <row r="7896" spans="8:25" x14ac:dyDescent="0.25">
      <c r="H7896" s="155"/>
      <c r="I7896" s="151"/>
      <c r="J7896" s="152"/>
      <c r="K7896" s="153"/>
      <c r="L7896" s="153"/>
      <c r="M7896" s="153"/>
      <c r="N7896" s="153"/>
      <c r="O7896" s="153"/>
      <c r="P7896" s="153"/>
      <c r="Q7896" s="153"/>
      <c r="R7896" s="153"/>
      <c r="S7896" s="152"/>
      <c r="T7896" s="153"/>
      <c r="X7896" s="69" t="str">
        <f t="shared" si="250"/>
        <v/>
      </c>
      <c r="Y7896" s="69" t="str">
        <f t="shared" si="251"/>
        <v/>
      </c>
    </row>
    <row r="7897" spans="8:25" x14ac:dyDescent="0.25">
      <c r="H7897" s="155"/>
      <c r="I7897" s="151"/>
      <c r="J7897" s="152"/>
      <c r="K7897" s="153"/>
      <c r="L7897" s="153"/>
      <c r="M7897" s="153"/>
      <c r="N7897" s="153"/>
      <c r="O7897" s="153"/>
      <c r="P7897" s="153"/>
      <c r="Q7897" s="153"/>
      <c r="R7897" s="153"/>
      <c r="S7897" s="152"/>
      <c r="T7897" s="153"/>
      <c r="X7897" s="69" t="str">
        <f t="shared" si="250"/>
        <v/>
      </c>
      <c r="Y7897" s="69" t="str">
        <f t="shared" si="251"/>
        <v/>
      </c>
    </row>
    <row r="7898" spans="8:25" x14ac:dyDescent="0.25">
      <c r="H7898" s="155"/>
      <c r="I7898" s="151"/>
      <c r="J7898" s="152"/>
      <c r="K7898" s="153"/>
      <c r="L7898" s="153"/>
      <c r="M7898" s="153"/>
      <c r="N7898" s="153"/>
      <c r="O7898" s="153"/>
      <c r="P7898" s="153"/>
      <c r="Q7898" s="153"/>
      <c r="R7898" s="153"/>
      <c r="S7898" s="152"/>
      <c r="T7898" s="153"/>
      <c r="X7898" s="69" t="str">
        <f t="shared" si="250"/>
        <v/>
      </c>
      <c r="Y7898" s="69" t="str">
        <f t="shared" si="251"/>
        <v/>
      </c>
    </row>
    <row r="7899" spans="8:25" x14ac:dyDescent="0.25">
      <c r="H7899" s="155"/>
      <c r="I7899" s="151"/>
      <c r="J7899" s="152"/>
      <c r="K7899" s="153"/>
      <c r="L7899" s="153"/>
      <c r="M7899" s="153"/>
      <c r="N7899" s="153"/>
      <c r="O7899" s="153"/>
      <c r="P7899" s="153"/>
      <c r="Q7899" s="153"/>
      <c r="R7899" s="153"/>
      <c r="S7899" s="152"/>
      <c r="T7899" s="153"/>
      <c r="X7899" s="69" t="str">
        <f t="shared" si="250"/>
        <v/>
      </c>
      <c r="Y7899" s="69" t="str">
        <f t="shared" si="251"/>
        <v/>
      </c>
    </row>
    <row r="7900" spans="8:25" x14ac:dyDescent="0.25">
      <c r="H7900" s="155"/>
      <c r="I7900" s="151"/>
      <c r="J7900" s="152"/>
      <c r="K7900" s="153"/>
      <c r="L7900" s="153"/>
      <c r="M7900" s="153"/>
      <c r="N7900" s="153"/>
      <c r="O7900" s="153"/>
      <c r="P7900" s="153"/>
      <c r="Q7900" s="153"/>
      <c r="R7900" s="153"/>
      <c r="S7900" s="152"/>
      <c r="T7900" s="153"/>
      <c r="X7900" s="69" t="str">
        <f t="shared" si="250"/>
        <v/>
      </c>
      <c r="Y7900" s="69" t="str">
        <f t="shared" si="251"/>
        <v/>
      </c>
    </row>
    <row r="7901" spans="8:25" x14ac:dyDescent="0.25">
      <c r="H7901" s="155"/>
      <c r="I7901" s="151"/>
      <c r="J7901" s="152"/>
      <c r="K7901" s="153"/>
      <c r="L7901" s="153"/>
      <c r="M7901" s="153"/>
      <c r="N7901" s="153"/>
      <c r="O7901" s="153"/>
      <c r="P7901" s="153"/>
      <c r="Q7901" s="153"/>
      <c r="R7901" s="153"/>
      <c r="S7901" s="152"/>
      <c r="T7901" s="153"/>
      <c r="X7901" s="69" t="str">
        <f t="shared" si="250"/>
        <v/>
      </c>
      <c r="Y7901" s="69" t="str">
        <f t="shared" si="251"/>
        <v/>
      </c>
    </row>
    <row r="7902" spans="8:25" x14ac:dyDescent="0.25">
      <c r="H7902" s="155"/>
      <c r="I7902" s="151"/>
      <c r="J7902" s="152"/>
      <c r="K7902" s="153"/>
      <c r="L7902" s="153"/>
      <c r="M7902" s="153"/>
      <c r="N7902" s="153"/>
      <c r="O7902" s="153"/>
      <c r="P7902" s="153"/>
      <c r="Q7902" s="153"/>
      <c r="R7902" s="153"/>
      <c r="S7902" s="152"/>
      <c r="T7902" s="153"/>
      <c r="X7902" s="69" t="str">
        <f t="shared" si="250"/>
        <v/>
      </c>
      <c r="Y7902" s="69" t="str">
        <f t="shared" si="251"/>
        <v/>
      </c>
    </row>
    <row r="7903" spans="8:25" x14ac:dyDescent="0.25">
      <c r="H7903" s="155"/>
      <c r="I7903" s="151"/>
      <c r="J7903" s="152"/>
      <c r="K7903" s="153"/>
      <c r="L7903" s="153"/>
      <c r="M7903" s="153"/>
      <c r="N7903" s="153"/>
      <c r="O7903" s="153"/>
      <c r="P7903" s="153"/>
      <c r="Q7903" s="153"/>
      <c r="R7903" s="153"/>
      <c r="S7903" s="152"/>
      <c r="T7903" s="153"/>
      <c r="X7903" s="69" t="str">
        <f t="shared" si="250"/>
        <v/>
      </c>
      <c r="Y7903" s="69" t="str">
        <f t="shared" si="251"/>
        <v/>
      </c>
    </row>
    <row r="7904" spans="8:25" x14ac:dyDescent="0.25">
      <c r="H7904" s="155"/>
      <c r="I7904" s="151"/>
      <c r="J7904" s="152"/>
      <c r="K7904" s="153"/>
      <c r="L7904" s="153"/>
      <c r="M7904" s="153"/>
      <c r="N7904" s="153"/>
      <c r="O7904" s="153"/>
      <c r="P7904" s="153"/>
      <c r="Q7904" s="153"/>
      <c r="R7904" s="153"/>
      <c r="S7904" s="152"/>
      <c r="T7904" s="153"/>
      <c r="X7904" s="69" t="str">
        <f t="shared" si="250"/>
        <v/>
      </c>
      <c r="Y7904" s="69" t="str">
        <f t="shared" si="251"/>
        <v/>
      </c>
    </row>
    <row r="7905" spans="8:25" x14ac:dyDescent="0.25">
      <c r="H7905" s="155"/>
      <c r="I7905" s="151"/>
      <c r="J7905" s="152"/>
      <c r="K7905" s="153"/>
      <c r="L7905" s="153"/>
      <c r="M7905" s="153"/>
      <c r="N7905" s="153"/>
      <c r="O7905" s="153"/>
      <c r="P7905" s="153"/>
      <c r="Q7905" s="153"/>
      <c r="R7905" s="153"/>
      <c r="S7905" s="152"/>
      <c r="T7905" s="153"/>
      <c r="X7905" s="69" t="str">
        <f t="shared" si="250"/>
        <v/>
      </c>
      <c r="Y7905" s="69" t="str">
        <f t="shared" si="251"/>
        <v/>
      </c>
    </row>
    <row r="7906" spans="8:25" x14ac:dyDescent="0.25">
      <c r="H7906" s="155"/>
      <c r="I7906" s="151"/>
      <c r="J7906" s="152"/>
      <c r="K7906" s="153"/>
      <c r="L7906" s="153"/>
      <c r="M7906" s="153"/>
      <c r="N7906" s="153"/>
      <c r="O7906" s="153"/>
      <c r="P7906" s="153"/>
      <c r="Q7906" s="153"/>
      <c r="R7906" s="153"/>
      <c r="S7906" s="152"/>
      <c r="T7906" s="153"/>
      <c r="X7906" s="69" t="str">
        <f t="shared" si="250"/>
        <v/>
      </c>
      <c r="Y7906" s="69" t="str">
        <f t="shared" si="251"/>
        <v/>
      </c>
    </row>
    <row r="7907" spans="8:25" x14ac:dyDescent="0.25">
      <c r="H7907" s="155"/>
      <c r="I7907" s="151"/>
      <c r="J7907" s="152"/>
      <c r="K7907" s="153"/>
      <c r="L7907" s="153"/>
      <c r="M7907" s="153"/>
      <c r="N7907" s="153"/>
      <c r="O7907" s="153"/>
      <c r="P7907" s="153"/>
      <c r="Q7907" s="153"/>
      <c r="R7907" s="153"/>
      <c r="S7907" s="152"/>
      <c r="T7907" s="153"/>
      <c r="X7907" s="69" t="str">
        <f t="shared" si="250"/>
        <v/>
      </c>
      <c r="Y7907" s="69" t="str">
        <f t="shared" si="251"/>
        <v/>
      </c>
    </row>
    <row r="7908" spans="8:25" x14ac:dyDescent="0.25">
      <c r="H7908" s="155"/>
      <c r="I7908" s="151"/>
      <c r="J7908" s="152"/>
      <c r="K7908" s="153"/>
      <c r="L7908" s="153"/>
      <c r="M7908" s="153"/>
      <c r="N7908" s="153"/>
      <c r="O7908" s="153"/>
      <c r="P7908" s="153"/>
      <c r="Q7908" s="153"/>
      <c r="R7908" s="153"/>
      <c r="S7908" s="152"/>
      <c r="T7908" s="153"/>
      <c r="X7908" s="69" t="str">
        <f t="shared" si="250"/>
        <v/>
      </c>
      <c r="Y7908" s="69" t="str">
        <f t="shared" si="251"/>
        <v/>
      </c>
    </row>
    <row r="7909" spans="8:25" x14ac:dyDescent="0.25">
      <c r="H7909" s="155"/>
      <c r="I7909" s="151"/>
      <c r="J7909" s="152"/>
      <c r="K7909" s="153"/>
      <c r="L7909" s="153"/>
      <c r="M7909" s="153"/>
      <c r="N7909" s="153"/>
      <c r="O7909" s="153"/>
      <c r="P7909" s="153"/>
      <c r="Q7909" s="153"/>
      <c r="R7909" s="153"/>
      <c r="S7909" s="152"/>
      <c r="T7909" s="153"/>
      <c r="X7909" s="69" t="str">
        <f t="shared" si="250"/>
        <v/>
      </c>
      <c r="Y7909" s="69" t="str">
        <f t="shared" si="251"/>
        <v/>
      </c>
    </row>
    <row r="7910" spans="8:25" x14ac:dyDescent="0.25">
      <c r="H7910" s="155"/>
      <c r="I7910" s="151"/>
      <c r="J7910" s="152"/>
      <c r="K7910" s="153"/>
      <c r="L7910" s="153"/>
      <c r="M7910" s="153"/>
      <c r="N7910" s="153"/>
      <c r="O7910" s="153"/>
      <c r="P7910" s="153"/>
      <c r="Q7910" s="153"/>
      <c r="R7910" s="153"/>
      <c r="S7910" s="152"/>
      <c r="T7910" s="153"/>
      <c r="X7910" s="69" t="str">
        <f t="shared" si="250"/>
        <v/>
      </c>
      <c r="Y7910" s="69" t="str">
        <f t="shared" si="251"/>
        <v/>
      </c>
    </row>
    <row r="7911" spans="8:25" x14ac:dyDescent="0.25">
      <c r="H7911" s="155"/>
      <c r="I7911" s="151"/>
      <c r="J7911" s="152"/>
      <c r="K7911" s="153"/>
      <c r="L7911" s="153"/>
      <c r="M7911" s="153"/>
      <c r="N7911" s="153"/>
      <c r="O7911" s="153"/>
      <c r="P7911" s="153"/>
      <c r="Q7911" s="153"/>
      <c r="R7911" s="153"/>
      <c r="S7911" s="152"/>
      <c r="T7911" s="153"/>
      <c r="X7911" s="69" t="str">
        <f t="shared" si="250"/>
        <v/>
      </c>
      <c r="Y7911" s="69" t="str">
        <f t="shared" si="251"/>
        <v/>
      </c>
    </row>
    <row r="7912" spans="8:25" x14ac:dyDescent="0.25">
      <c r="H7912" s="155"/>
      <c r="I7912" s="151"/>
      <c r="J7912" s="152"/>
      <c r="K7912" s="153"/>
      <c r="L7912" s="153"/>
      <c r="M7912" s="153"/>
      <c r="N7912" s="153"/>
      <c r="O7912" s="153"/>
      <c r="P7912" s="153"/>
      <c r="Q7912" s="153"/>
      <c r="R7912" s="153"/>
      <c r="S7912" s="152"/>
      <c r="T7912" s="153"/>
      <c r="X7912" s="69" t="str">
        <f t="shared" si="250"/>
        <v/>
      </c>
      <c r="Y7912" s="69" t="str">
        <f t="shared" si="251"/>
        <v/>
      </c>
    </row>
    <row r="7913" spans="8:25" x14ac:dyDescent="0.25">
      <c r="H7913" s="155"/>
      <c r="I7913" s="151"/>
      <c r="J7913" s="152"/>
      <c r="K7913" s="153"/>
      <c r="L7913" s="153"/>
      <c r="M7913" s="153"/>
      <c r="N7913" s="153"/>
      <c r="O7913" s="153"/>
      <c r="P7913" s="153"/>
      <c r="Q7913" s="153"/>
      <c r="R7913" s="153"/>
      <c r="S7913" s="152"/>
      <c r="T7913" s="153"/>
      <c r="X7913" s="69" t="str">
        <f t="shared" si="250"/>
        <v/>
      </c>
      <c r="Y7913" s="69" t="str">
        <f t="shared" si="251"/>
        <v/>
      </c>
    </row>
    <row r="7914" spans="8:25" x14ac:dyDescent="0.25">
      <c r="H7914" s="155"/>
      <c r="I7914" s="151"/>
      <c r="J7914" s="152"/>
      <c r="K7914" s="153"/>
      <c r="L7914" s="153"/>
      <c r="M7914" s="153"/>
      <c r="N7914" s="153"/>
      <c r="O7914" s="153"/>
      <c r="P7914" s="153"/>
      <c r="Q7914" s="153"/>
      <c r="R7914" s="153"/>
      <c r="S7914" s="152"/>
      <c r="T7914" s="153"/>
      <c r="X7914" s="69" t="str">
        <f t="shared" si="250"/>
        <v/>
      </c>
      <c r="Y7914" s="69" t="str">
        <f t="shared" si="251"/>
        <v/>
      </c>
    </row>
    <row r="7915" spans="8:25" x14ac:dyDescent="0.25">
      <c r="H7915" s="155"/>
      <c r="I7915" s="151"/>
      <c r="J7915" s="152"/>
      <c r="K7915" s="153"/>
      <c r="L7915" s="153"/>
      <c r="M7915" s="153"/>
      <c r="N7915" s="153"/>
      <c r="O7915" s="153"/>
      <c r="P7915" s="153"/>
      <c r="Q7915" s="153"/>
      <c r="R7915" s="153"/>
      <c r="S7915" s="152"/>
      <c r="T7915" s="153"/>
      <c r="X7915" s="69" t="str">
        <f t="shared" si="250"/>
        <v/>
      </c>
      <c r="Y7915" s="69" t="str">
        <f t="shared" si="251"/>
        <v/>
      </c>
    </row>
    <row r="7916" spans="8:25" x14ac:dyDescent="0.25">
      <c r="H7916" s="155"/>
      <c r="I7916" s="151"/>
      <c r="J7916" s="152"/>
      <c r="K7916" s="153"/>
      <c r="L7916" s="153"/>
      <c r="M7916" s="153"/>
      <c r="N7916" s="153"/>
      <c r="O7916" s="153"/>
      <c r="P7916" s="153"/>
      <c r="Q7916" s="153"/>
      <c r="R7916" s="153"/>
      <c r="S7916" s="152"/>
      <c r="T7916" s="153"/>
      <c r="X7916" s="69" t="str">
        <f t="shared" si="250"/>
        <v/>
      </c>
      <c r="Y7916" s="69" t="str">
        <f t="shared" si="251"/>
        <v/>
      </c>
    </row>
    <row r="7917" spans="8:25" x14ac:dyDescent="0.25">
      <c r="H7917" s="155"/>
      <c r="I7917" s="151"/>
      <c r="J7917" s="152"/>
      <c r="K7917" s="153"/>
      <c r="L7917" s="153"/>
      <c r="M7917" s="153"/>
      <c r="N7917" s="153"/>
      <c r="O7917" s="153"/>
      <c r="P7917" s="153"/>
      <c r="Q7917" s="153"/>
      <c r="R7917" s="153"/>
      <c r="S7917" s="152"/>
      <c r="T7917" s="153"/>
      <c r="X7917" s="69" t="str">
        <f t="shared" si="250"/>
        <v/>
      </c>
      <c r="Y7917" s="69" t="str">
        <f t="shared" si="251"/>
        <v/>
      </c>
    </row>
    <row r="7918" spans="8:25" x14ac:dyDescent="0.25">
      <c r="H7918" s="155"/>
      <c r="I7918" s="151"/>
      <c r="J7918" s="152"/>
      <c r="K7918" s="153"/>
      <c r="L7918" s="153"/>
      <c r="M7918" s="153"/>
      <c r="N7918" s="153"/>
      <c r="O7918" s="153"/>
      <c r="P7918" s="153"/>
      <c r="Q7918" s="153"/>
      <c r="R7918" s="153"/>
      <c r="S7918" s="152"/>
      <c r="T7918" s="153"/>
      <c r="X7918" s="69" t="str">
        <f t="shared" si="250"/>
        <v/>
      </c>
      <c r="Y7918" s="69" t="str">
        <f t="shared" si="251"/>
        <v/>
      </c>
    </row>
    <row r="7919" spans="8:25" x14ac:dyDescent="0.25">
      <c r="H7919" s="155"/>
      <c r="I7919" s="151"/>
      <c r="J7919" s="152"/>
      <c r="K7919" s="153"/>
      <c r="L7919" s="153"/>
      <c r="M7919" s="153"/>
      <c r="N7919" s="153"/>
      <c r="O7919" s="153"/>
      <c r="P7919" s="153"/>
      <c r="Q7919" s="153"/>
      <c r="R7919" s="153"/>
      <c r="S7919" s="152"/>
      <c r="T7919" s="153"/>
      <c r="X7919" s="69" t="str">
        <f t="shared" si="250"/>
        <v/>
      </c>
      <c r="Y7919" s="69" t="str">
        <f t="shared" si="251"/>
        <v/>
      </c>
    </row>
    <row r="7920" spans="8:25" x14ac:dyDescent="0.25">
      <c r="H7920" s="155"/>
      <c r="I7920" s="151"/>
      <c r="J7920" s="152"/>
      <c r="K7920" s="153"/>
      <c r="L7920" s="153"/>
      <c r="M7920" s="153"/>
      <c r="N7920" s="153"/>
      <c r="O7920" s="153"/>
      <c r="P7920" s="153"/>
      <c r="Q7920" s="153"/>
      <c r="R7920" s="153"/>
      <c r="S7920" s="152"/>
      <c r="T7920" s="153"/>
      <c r="X7920" s="69" t="str">
        <f t="shared" si="250"/>
        <v/>
      </c>
      <c r="Y7920" s="69" t="str">
        <f t="shared" si="251"/>
        <v/>
      </c>
    </row>
    <row r="7921" spans="8:25" x14ac:dyDescent="0.25">
      <c r="H7921" s="155"/>
      <c r="I7921" s="151"/>
      <c r="J7921" s="152"/>
      <c r="K7921" s="153"/>
      <c r="L7921" s="153"/>
      <c r="M7921" s="153"/>
      <c r="N7921" s="153"/>
      <c r="O7921" s="153"/>
      <c r="P7921" s="153"/>
      <c r="Q7921" s="153"/>
      <c r="R7921" s="153"/>
      <c r="S7921" s="152"/>
      <c r="T7921" s="153"/>
      <c r="X7921" s="69" t="str">
        <f t="shared" si="250"/>
        <v/>
      </c>
      <c r="Y7921" s="69" t="str">
        <f t="shared" si="251"/>
        <v/>
      </c>
    </row>
    <row r="7922" spans="8:25" x14ac:dyDescent="0.25">
      <c r="H7922" s="155"/>
      <c r="I7922" s="151"/>
      <c r="J7922" s="152"/>
      <c r="K7922" s="153"/>
      <c r="L7922" s="153"/>
      <c r="M7922" s="153"/>
      <c r="N7922" s="153"/>
      <c r="O7922" s="153"/>
      <c r="P7922" s="153"/>
      <c r="Q7922" s="153"/>
      <c r="R7922" s="153"/>
      <c r="S7922" s="152"/>
      <c r="T7922" s="153"/>
      <c r="X7922" s="69" t="str">
        <f t="shared" si="250"/>
        <v/>
      </c>
      <c r="Y7922" s="69" t="str">
        <f t="shared" si="251"/>
        <v/>
      </c>
    </row>
    <row r="7923" spans="8:25" x14ac:dyDescent="0.25">
      <c r="H7923" s="155"/>
      <c r="I7923" s="151"/>
      <c r="J7923" s="152"/>
      <c r="K7923" s="153"/>
      <c r="L7923" s="153"/>
      <c r="M7923" s="153"/>
      <c r="N7923" s="153"/>
      <c r="O7923" s="153"/>
      <c r="P7923" s="153"/>
      <c r="Q7923" s="153"/>
      <c r="R7923" s="153"/>
      <c r="S7923" s="152"/>
      <c r="T7923" s="153"/>
      <c r="X7923" s="69" t="str">
        <f t="shared" si="250"/>
        <v/>
      </c>
      <c r="Y7923" s="69" t="str">
        <f t="shared" si="251"/>
        <v/>
      </c>
    </row>
    <row r="7924" spans="8:25" x14ac:dyDescent="0.25">
      <c r="H7924" s="155"/>
      <c r="I7924" s="151"/>
      <c r="J7924" s="152"/>
      <c r="K7924" s="153"/>
      <c r="L7924" s="153"/>
      <c r="M7924" s="153"/>
      <c r="N7924" s="153"/>
      <c r="O7924" s="153"/>
      <c r="P7924" s="153"/>
      <c r="Q7924" s="153"/>
      <c r="R7924" s="153"/>
      <c r="S7924" s="152"/>
      <c r="T7924" s="153"/>
      <c r="X7924" s="69" t="str">
        <f t="shared" si="250"/>
        <v/>
      </c>
      <c r="Y7924" s="69" t="str">
        <f t="shared" si="251"/>
        <v/>
      </c>
    </row>
    <row r="7925" spans="8:25" x14ac:dyDescent="0.25">
      <c r="H7925" s="155"/>
      <c r="I7925" s="151"/>
      <c r="J7925" s="152"/>
      <c r="K7925" s="153"/>
      <c r="L7925" s="153"/>
      <c r="M7925" s="153"/>
      <c r="N7925" s="153"/>
      <c r="O7925" s="153"/>
      <c r="P7925" s="153"/>
      <c r="Q7925" s="153"/>
      <c r="R7925" s="153"/>
      <c r="S7925" s="152"/>
      <c r="T7925" s="153"/>
      <c r="X7925" s="69" t="str">
        <f t="shared" si="250"/>
        <v/>
      </c>
      <c r="Y7925" s="69" t="str">
        <f t="shared" si="251"/>
        <v/>
      </c>
    </row>
    <row r="7926" spans="8:25" x14ac:dyDescent="0.25">
      <c r="H7926" s="155"/>
      <c r="I7926" s="151"/>
      <c r="J7926" s="152"/>
      <c r="K7926" s="153"/>
      <c r="L7926" s="153"/>
      <c r="M7926" s="153"/>
      <c r="N7926" s="153"/>
      <c r="O7926" s="153"/>
      <c r="P7926" s="153"/>
      <c r="Q7926" s="153"/>
      <c r="R7926" s="153"/>
      <c r="S7926" s="152"/>
      <c r="T7926" s="153"/>
      <c r="X7926" s="69" t="str">
        <f t="shared" si="250"/>
        <v/>
      </c>
      <c r="Y7926" s="69" t="str">
        <f t="shared" si="251"/>
        <v/>
      </c>
    </row>
    <row r="7927" spans="8:25" x14ac:dyDescent="0.25">
      <c r="H7927" s="155"/>
      <c r="I7927" s="151"/>
      <c r="J7927" s="152"/>
      <c r="K7927" s="153"/>
      <c r="L7927" s="153"/>
      <c r="M7927" s="153"/>
      <c r="N7927" s="153"/>
      <c r="O7927" s="153"/>
      <c r="P7927" s="153"/>
      <c r="Q7927" s="153"/>
      <c r="R7927" s="153"/>
      <c r="S7927" s="152"/>
      <c r="T7927" s="153"/>
      <c r="X7927" s="69" t="str">
        <f t="shared" si="250"/>
        <v/>
      </c>
      <c r="Y7927" s="69" t="str">
        <f t="shared" si="251"/>
        <v/>
      </c>
    </row>
    <row r="7928" spans="8:25" x14ac:dyDescent="0.25">
      <c r="H7928" s="155"/>
      <c r="I7928" s="151"/>
      <c r="J7928" s="152"/>
      <c r="K7928" s="153"/>
      <c r="L7928" s="153"/>
      <c r="M7928" s="153"/>
      <c r="N7928" s="153"/>
      <c r="O7928" s="153"/>
      <c r="P7928" s="153"/>
      <c r="Q7928" s="153"/>
      <c r="R7928" s="153"/>
      <c r="S7928" s="152"/>
      <c r="T7928" s="153"/>
      <c r="X7928" s="69" t="str">
        <f t="shared" si="250"/>
        <v/>
      </c>
      <c r="Y7928" s="69" t="str">
        <f t="shared" si="251"/>
        <v/>
      </c>
    </row>
    <row r="7929" spans="8:25" x14ac:dyDescent="0.25">
      <c r="H7929" s="155"/>
      <c r="I7929" s="151"/>
      <c r="J7929" s="152"/>
      <c r="K7929" s="153"/>
      <c r="L7929" s="153"/>
      <c r="M7929" s="153"/>
      <c r="N7929" s="153"/>
      <c r="O7929" s="153"/>
      <c r="P7929" s="153"/>
      <c r="Q7929" s="153"/>
      <c r="R7929" s="153"/>
      <c r="S7929" s="152"/>
      <c r="T7929" s="153"/>
      <c r="X7929" s="69" t="str">
        <f t="shared" si="250"/>
        <v/>
      </c>
      <c r="Y7929" s="69" t="str">
        <f t="shared" si="251"/>
        <v/>
      </c>
    </row>
    <row r="7930" spans="8:25" x14ac:dyDescent="0.25">
      <c r="H7930" s="155"/>
      <c r="I7930" s="151"/>
      <c r="J7930" s="152"/>
      <c r="K7930" s="153"/>
      <c r="L7930" s="153"/>
      <c r="M7930" s="153"/>
      <c r="N7930" s="153"/>
      <c r="O7930" s="153"/>
      <c r="P7930" s="153"/>
      <c r="Q7930" s="153"/>
      <c r="R7930" s="153"/>
      <c r="S7930" s="152"/>
      <c r="T7930" s="153"/>
      <c r="X7930" s="69" t="str">
        <f t="shared" si="250"/>
        <v/>
      </c>
      <c r="Y7930" s="69" t="str">
        <f t="shared" si="251"/>
        <v/>
      </c>
    </row>
    <row r="7931" spans="8:25" x14ac:dyDescent="0.25">
      <c r="H7931" s="155"/>
      <c r="I7931" s="151"/>
      <c r="J7931" s="152"/>
      <c r="K7931" s="153"/>
      <c r="L7931" s="153"/>
      <c r="M7931" s="153"/>
      <c r="N7931" s="153"/>
      <c r="O7931" s="153"/>
      <c r="P7931" s="153"/>
      <c r="Q7931" s="153"/>
      <c r="R7931" s="153"/>
      <c r="S7931" s="152"/>
      <c r="T7931" s="153"/>
      <c r="X7931" s="69" t="str">
        <f t="shared" si="250"/>
        <v/>
      </c>
      <c r="Y7931" s="69" t="str">
        <f t="shared" si="251"/>
        <v/>
      </c>
    </row>
    <row r="7932" spans="8:25" x14ac:dyDescent="0.25">
      <c r="H7932" s="155"/>
      <c r="I7932" s="151"/>
      <c r="J7932" s="152"/>
      <c r="K7932" s="153"/>
      <c r="L7932" s="153"/>
      <c r="M7932" s="153"/>
      <c r="N7932" s="153"/>
      <c r="O7932" s="153"/>
      <c r="P7932" s="153"/>
      <c r="Q7932" s="153"/>
      <c r="R7932" s="153"/>
      <c r="S7932" s="152"/>
      <c r="T7932" s="153"/>
      <c r="X7932" s="69" t="str">
        <f t="shared" si="250"/>
        <v/>
      </c>
      <c r="Y7932" s="69" t="str">
        <f t="shared" si="251"/>
        <v/>
      </c>
    </row>
    <row r="7933" spans="8:25" x14ac:dyDescent="0.25">
      <c r="H7933" s="155"/>
      <c r="I7933" s="151"/>
      <c r="J7933" s="152"/>
      <c r="K7933" s="153"/>
      <c r="L7933" s="153"/>
      <c r="M7933" s="153"/>
      <c r="N7933" s="153"/>
      <c r="O7933" s="153"/>
      <c r="P7933" s="153"/>
      <c r="Q7933" s="153"/>
      <c r="R7933" s="153"/>
      <c r="S7933" s="152"/>
      <c r="T7933" s="153"/>
      <c r="X7933" s="69" t="str">
        <f t="shared" si="250"/>
        <v/>
      </c>
      <c r="Y7933" s="69" t="str">
        <f t="shared" si="251"/>
        <v/>
      </c>
    </row>
    <row r="7934" spans="8:25" x14ac:dyDescent="0.25">
      <c r="H7934" s="155"/>
      <c r="I7934" s="151"/>
      <c r="J7934" s="152"/>
      <c r="K7934" s="153"/>
      <c r="L7934" s="153"/>
      <c r="M7934" s="153"/>
      <c r="N7934" s="153"/>
      <c r="O7934" s="153"/>
      <c r="P7934" s="153"/>
      <c r="Q7934" s="153"/>
      <c r="R7934" s="153"/>
      <c r="S7934" s="152"/>
      <c r="T7934" s="153"/>
      <c r="X7934" s="69" t="str">
        <f t="shared" si="250"/>
        <v/>
      </c>
      <c r="Y7934" s="69" t="str">
        <f t="shared" si="251"/>
        <v/>
      </c>
    </row>
    <row r="7935" spans="8:25" x14ac:dyDescent="0.25">
      <c r="H7935" s="155"/>
      <c r="I7935" s="151"/>
      <c r="J7935" s="152"/>
      <c r="K7935" s="153"/>
      <c r="L7935" s="153"/>
      <c r="M7935" s="153"/>
      <c r="N7935" s="153"/>
      <c r="O7935" s="153"/>
      <c r="P7935" s="153"/>
      <c r="Q7935" s="153"/>
      <c r="R7935" s="153"/>
      <c r="S7935" s="152"/>
      <c r="T7935" s="153"/>
      <c r="X7935" s="69" t="str">
        <f t="shared" si="250"/>
        <v/>
      </c>
      <c r="Y7935" s="69" t="str">
        <f t="shared" si="251"/>
        <v/>
      </c>
    </row>
    <row r="7936" spans="8:25" x14ac:dyDescent="0.25">
      <c r="H7936" s="155"/>
      <c r="I7936" s="151"/>
      <c r="J7936" s="152"/>
      <c r="K7936" s="153"/>
      <c r="L7936" s="153"/>
      <c r="M7936" s="153"/>
      <c r="N7936" s="153"/>
      <c r="O7936" s="153"/>
      <c r="P7936" s="153"/>
      <c r="Q7936" s="153"/>
      <c r="R7936" s="153"/>
      <c r="S7936" s="152"/>
      <c r="T7936" s="153"/>
      <c r="X7936" s="69" t="str">
        <f t="shared" si="250"/>
        <v/>
      </c>
      <c r="Y7936" s="69" t="str">
        <f t="shared" si="251"/>
        <v/>
      </c>
    </row>
    <row r="7937" spans="8:25" x14ac:dyDescent="0.25">
      <c r="H7937" s="155"/>
      <c r="I7937" s="151"/>
      <c r="J7937" s="152"/>
      <c r="K7937" s="153"/>
      <c r="L7937" s="153"/>
      <c r="M7937" s="153"/>
      <c r="N7937" s="153"/>
      <c r="O7937" s="153"/>
      <c r="P7937" s="153"/>
      <c r="Q7937" s="153"/>
      <c r="R7937" s="153"/>
      <c r="S7937" s="152"/>
      <c r="T7937" s="153"/>
      <c r="X7937" s="69" t="str">
        <f t="shared" si="250"/>
        <v/>
      </c>
      <c r="Y7937" s="69" t="str">
        <f t="shared" si="251"/>
        <v/>
      </c>
    </row>
    <row r="7938" spans="8:25" x14ac:dyDescent="0.25">
      <c r="H7938" s="155"/>
      <c r="I7938" s="151"/>
      <c r="J7938" s="152"/>
      <c r="K7938" s="153"/>
      <c r="L7938" s="153"/>
      <c r="M7938" s="153"/>
      <c r="N7938" s="153"/>
      <c r="O7938" s="153"/>
      <c r="P7938" s="153"/>
      <c r="Q7938" s="153"/>
      <c r="R7938" s="153"/>
      <c r="S7938" s="152"/>
      <c r="T7938" s="153"/>
      <c r="X7938" s="69" t="str">
        <f t="shared" ref="X7938:X8001" si="252">IF(W7938&lt;&gt;"",W7938-I7938,"")</f>
        <v/>
      </c>
      <c r="Y7938" s="69" t="str">
        <f t="shared" si="251"/>
        <v/>
      </c>
    </row>
    <row r="7939" spans="8:25" x14ac:dyDescent="0.25">
      <c r="H7939" s="155"/>
      <c r="I7939" s="151"/>
      <c r="J7939" s="152"/>
      <c r="K7939" s="153"/>
      <c r="L7939" s="153"/>
      <c r="M7939" s="153"/>
      <c r="N7939" s="153"/>
      <c r="O7939" s="153"/>
      <c r="P7939" s="153"/>
      <c r="Q7939" s="153"/>
      <c r="R7939" s="153"/>
      <c r="S7939" s="152"/>
      <c r="T7939" s="153"/>
      <c r="X7939" s="69" t="str">
        <f t="shared" si="252"/>
        <v/>
      </c>
      <c r="Y7939" s="69" t="str">
        <f t="shared" ref="Y7939:Y8002" si="253">IF(X7939&lt;&gt;"",IF(X7939&lt;365,"&lt; 1 year",IF(X7939&lt;730,"1-2",IF(X7939&lt;1095,"2-3",IF(X7939&lt;1460,"3-4",IF(X7939&lt;1825,"4-5","5+"))))),"")</f>
        <v/>
      </c>
    </row>
    <row r="7940" spans="8:25" x14ac:dyDescent="0.25">
      <c r="H7940" s="155"/>
      <c r="I7940" s="151"/>
      <c r="J7940" s="152"/>
      <c r="K7940" s="153"/>
      <c r="L7940" s="153"/>
      <c r="M7940" s="153"/>
      <c r="N7940" s="153"/>
      <c r="O7940" s="153"/>
      <c r="P7940" s="153"/>
      <c r="Q7940" s="153"/>
      <c r="R7940" s="153"/>
      <c r="S7940" s="152"/>
      <c r="T7940" s="153"/>
      <c r="X7940" s="69" t="str">
        <f t="shared" si="252"/>
        <v/>
      </c>
      <c r="Y7940" s="69" t="str">
        <f t="shared" si="253"/>
        <v/>
      </c>
    </row>
    <row r="7941" spans="8:25" x14ac:dyDescent="0.25">
      <c r="H7941" s="155"/>
      <c r="I7941" s="151"/>
      <c r="J7941" s="152"/>
      <c r="K7941" s="153"/>
      <c r="L7941" s="153"/>
      <c r="M7941" s="153"/>
      <c r="N7941" s="153"/>
      <c r="O7941" s="153"/>
      <c r="P7941" s="153"/>
      <c r="Q7941" s="153"/>
      <c r="R7941" s="153"/>
      <c r="S7941" s="152"/>
      <c r="T7941" s="153"/>
      <c r="X7941" s="69" t="str">
        <f t="shared" si="252"/>
        <v/>
      </c>
      <c r="Y7941" s="69" t="str">
        <f t="shared" si="253"/>
        <v/>
      </c>
    </row>
    <row r="7942" spans="8:25" x14ac:dyDescent="0.25">
      <c r="H7942" s="155"/>
      <c r="I7942" s="151"/>
      <c r="J7942" s="152"/>
      <c r="K7942" s="153"/>
      <c r="L7942" s="153"/>
      <c r="M7942" s="153"/>
      <c r="N7942" s="153"/>
      <c r="O7942" s="153"/>
      <c r="P7942" s="153"/>
      <c r="Q7942" s="153"/>
      <c r="R7942" s="153"/>
      <c r="S7942" s="152"/>
      <c r="T7942" s="153"/>
      <c r="X7942" s="69" t="str">
        <f t="shared" si="252"/>
        <v/>
      </c>
      <c r="Y7942" s="69" t="str">
        <f t="shared" si="253"/>
        <v/>
      </c>
    </row>
    <row r="7943" spans="8:25" x14ac:dyDescent="0.25">
      <c r="H7943" s="155"/>
      <c r="I7943" s="151"/>
      <c r="J7943" s="152"/>
      <c r="K7943" s="153"/>
      <c r="L7943" s="153"/>
      <c r="M7943" s="153"/>
      <c r="N7943" s="153"/>
      <c r="O7943" s="153"/>
      <c r="P7943" s="153"/>
      <c r="Q7943" s="153"/>
      <c r="R7943" s="153"/>
      <c r="S7943" s="152"/>
      <c r="T7943" s="153"/>
      <c r="X7943" s="69" t="str">
        <f t="shared" si="252"/>
        <v/>
      </c>
      <c r="Y7943" s="69" t="str">
        <f t="shared" si="253"/>
        <v/>
      </c>
    </row>
    <row r="7944" spans="8:25" x14ac:dyDescent="0.25">
      <c r="H7944" s="155"/>
      <c r="I7944" s="151"/>
      <c r="J7944" s="152"/>
      <c r="K7944" s="153"/>
      <c r="L7944" s="153"/>
      <c r="M7944" s="153"/>
      <c r="N7944" s="153"/>
      <c r="O7944" s="153"/>
      <c r="P7944" s="153"/>
      <c r="Q7944" s="153"/>
      <c r="R7944" s="153"/>
      <c r="S7944" s="152"/>
      <c r="T7944" s="153"/>
      <c r="X7944" s="69" t="str">
        <f t="shared" si="252"/>
        <v/>
      </c>
      <c r="Y7944" s="69" t="str">
        <f t="shared" si="253"/>
        <v/>
      </c>
    </row>
    <row r="7945" spans="8:25" x14ac:dyDescent="0.25">
      <c r="H7945" s="155"/>
      <c r="I7945" s="151"/>
      <c r="J7945" s="152"/>
      <c r="K7945" s="153"/>
      <c r="L7945" s="153"/>
      <c r="M7945" s="153"/>
      <c r="N7945" s="153"/>
      <c r="O7945" s="153"/>
      <c r="P7945" s="153"/>
      <c r="Q7945" s="153"/>
      <c r="R7945" s="153"/>
      <c r="S7945" s="152"/>
      <c r="T7945" s="153"/>
      <c r="X7945" s="69" t="str">
        <f t="shared" si="252"/>
        <v/>
      </c>
      <c r="Y7945" s="69" t="str">
        <f t="shared" si="253"/>
        <v/>
      </c>
    </row>
    <row r="7946" spans="8:25" x14ac:dyDescent="0.25">
      <c r="H7946" s="155"/>
      <c r="I7946" s="151"/>
      <c r="J7946" s="152"/>
      <c r="K7946" s="153"/>
      <c r="L7946" s="153"/>
      <c r="M7946" s="153"/>
      <c r="N7946" s="153"/>
      <c r="O7946" s="153"/>
      <c r="P7946" s="153"/>
      <c r="Q7946" s="153"/>
      <c r="R7946" s="153"/>
      <c r="S7946" s="152"/>
      <c r="T7946" s="153"/>
      <c r="X7946" s="69" t="str">
        <f t="shared" si="252"/>
        <v/>
      </c>
      <c r="Y7946" s="69" t="str">
        <f t="shared" si="253"/>
        <v/>
      </c>
    </row>
    <row r="7947" spans="8:25" x14ac:dyDescent="0.25">
      <c r="H7947" s="155"/>
      <c r="I7947" s="151"/>
      <c r="J7947" s="152"/>
      <c r="K7947" s="153"/>
      <c r="L7947" s="153"/>
      <c r="M7947" s="153"/>
      <c r="N7947" s="153"/>
      <c r="O7947" s="153"/>
      <c r="P7947" s="153"/>
      <c r="Q7947" s="153"/>
      <c r="R7947" s="153"/>
      <c r="S7947" s="152"/>
      <c r="T7947" s="153"/>
      <c r="X7947" s="69" t="str">
        <f t="shared" si="252"/>
        <v/>
      </c>
      <c r="Y7947" s="69" t="str">
        <f t="shared" si="253"/>
        <v/>
      </c>
    </row>
    <row r="7948" spans="8:25" x14ac:dyDescent="0.25">
      <c r="H7948" s="155"/>
      <c r="I7948" s="151"/>
      <c r="J7948" s="152"/>
      <c r="K7948" s="153"/>
      <c r="L7948" s="153"/>
      <c r="M7948" s="153"/>
      <c r="N7948" s="153"/>
      <c r="O7948" s="153"/>
      <c r="P7948" s="153"/>
      <c r="Q7948" s="153"/>
      <c r="R7948" s="153"/>
      <c r="S7948" s="152"/>
      <c r="T7948" s="153"/>
      <c r="X7948" s="69" t="str">
        <f t="shared" si="252"/>
        <v/>
      </c>
      <c r="Y7948" s="69" t="str">
        <f t="shared" si="253"/>
        <v/>
      </c>
    </row>
    <row r="7949" spans="8:25" x14ac:dyDescent="0.25">
      <c r="H7949" s="155"/>
      <c r="I7949" s="151"/>
      <c r="J7949" s="152"/>
      <c r="K7949" s="153"/>
      <c r="L7949" s="153"/>
      <c r="M7949" s="153"/>
      <c r="N7949" s="153"/>
      <c r="O7949" s="153"/>
      <c r="P7949" s="153"/>
      <c r="Q7949" s="153"/>
      <c r="R7949" s="153"/>
      <c r="S7949" s="152"/>
      <c r="T7949" s="153"/>
      <c r="X7949" s="69" t="str">
        <f t="shared" si="252"/>
        <v/>
      </c>
      <c r="Y7949" s="69" t="str">
        <f t="shared" si="253"/>
        <v/>
      </c>
    </row>
    <row r="7950" spans="8:25" x14ac:dyDescent="0.25">
      <c r="H7950" s="155"/>
      <c r="I7950" s="151"/>
      <c r="J7950" s="152"/>
      <c r="K7950" s="153"/>
      <c r="L7950" s="153"/>
      <c r="M7950" s="153"/>
      <c r="N7950" s="153"/>
      <c r="O7950" s="153"/>
      <c r="P7950" s="153"/>
      <c r="Q7950" s="153"/>
      <c r="R7950" s="153"/>
      <c r="S7950" s="152"/>
      <c r="T7950" s="153"/>
      <c r="X7950" s="69" t="str">
        <f t="shared" si="252"/>
        <v/>
      </c>
      <c r="Y7950" s="69" t="str">
        <f t="shared" si="253"/>
        <v/>
      </c>
    </row>
    <row r="7951" spans="8:25" x14ac:dyDescent="0.25">
      <c r="H7951" s="155"/>
      <c r="I7951" s="151"/>
      <c r="J7951" s="152"/>
      <c r="K7951" s="153"/>
      <c r="L7951" s="153"/>
      <c r="M7951" s="153"/>
      <c r="N7951" s="153"/>
      <c r="O7951" s="153"/>
      <c r="P7951" s="153"/>
      <c r="Q7951" s="153"/>
      <c r="R7951" s="153"/>
      <c r="S7951" s="152"/>
      <c r="T7951" s="153"/>
      <c r="X7951" s="69" t="str">
        <f t="shared" si="252"/>
        <v/>
      </c>
      <c r="Y7951" s="69" t="str">
        <f t="shared" si="253"/>
        <v/>
      </c>
    </row>
    <row r="7952" spans="8:25" x14ac:dyDescent="0.25">
      <c r="H7952" s="155"/>
      <c r="I7952" s="151"/>
      <c r="J7952" s="152"/>
      <c r="K7952" s="153"/>
      <c r="L7952" s="153"/>
      <c r="M7952" s="153"/>
      <c r="N7952" s="153"/>
      <c r="O7952" s="153"/>
      <c r="P7952" s="153"/>
      <c r="Q7952" s="153"/>
      <c r="R7952" s="153"/>
      <c r="S7952" s="152"/>
      <c r="T7952" s="153"/>
      <c r="X7952" s="69" t="str">
        <f t="shared" si="252"/>
        <v/>
      </c>
      <c r="Y7952" s="69" t="str">
        <f t="shared" si="253"/>
        <v/>
      </c>
    </row>
    <row r="7953" spans="8:25" x14ac:dyDescent="0.25">
      <c r="H7953" s="155"/>
      <c r="I7953" s="151"/>
      <c r="J7953" s="152"/>
      <c r="K7953" s="153"/>
      <c r="L7953" s="153"/>
      <c r="M7953" s="153"/>
      <c r="N7953" s="153"/>
      <c r="O7953" s="153"/>
      <c r="P7953" s="153"/>
      <c r="Q7953" s="153"/>
      <c r="R7953" s="153"/>
      <c r="S7953" s="152"/>
      <c r="T7953" s="153"/>
      <c r="X7953" s="69" t="str">
        <f t="shared" si="252"/>
        <v/>
      </c>
      <c r="Y7953" s="69" t="str">
        <f t="shared" si="253"/>
        <v/>
      </c>
    </row>
    <row r="7954" spans="8:25" x14ac:dyDescent="0.25">
      <c r="H7954" s="155"/>
      <c r="I7954" s="151"/>
      <c r="J7954" s="152"/>
      <c r="K7954" s="153"/>
      <c r="L7954" s="153"/>
      <c r="M7954" s="153"/>
      <c r="N7954" s="153"/>
      <c r="O7954" s="153"/>
      <c r="P7954" s="153"/>
      <c r="Q7954" s="153"/>
      <c r="R7954" s="153"/>
      <c r="S7954" s="152"/>
      <c r="T7954" s="153"/>
      <c r="X7954" s="69" t="str">
        <f t="shared" si="252"/>
        <v/>
      </c>
      <c r="Y7954" s="69" t="str">
        <f t="shared" si="253"/>
        <v/>
      </c>
    </row>
    <row r="7955" spans="8:25" x14ac:dyDescent="0.25">
      <c r="H7955" s="155"/>
      <c r="I7955" s="151"/>
      <c r="J7955" s="152"/>
      <c r="K7955" s="153"/>
      <c r="L7955" s="153"/>
      <c r="M7955" s="153"/>
      <c r="N7955" s="153"/>
      <c r="O7955" s="153"/>
      <c r="P7955" s="153"/>
      <c r="Q7955" s="153"/>
      <c r="R7955" s="153"/>
      <c r="S7955" s="152"/>
      <c r="T7955" s="153"/>
      <c r="X7955" s="69" t="str">
        <f t="shared" si="252"/>
        <v/>
      </c>
      <c r="Y7955" s="69" t="str">
        <f t="shared" si="253"/>
        <v/>
      </c>
    </row>
    <row r="7956" spans="8:25" x14ac:dyDescent="0.25">
      <c r="H7956" s="155"/>
      <c r="I7956" s="151"/>
      <c r="J7956" s="152"/>
      <c r="K7956" s="153"/>
      <c r="L7956" s="153"/>
      <c r="M7956" s="153"/>
      <c r="N7956" s="153"/>
      <c r="O7956" s="153"/>
      <c r="P7956" s="153"/>
      <c r="Q7956" s="153"/>
      <c r="R7956" s="153"/>
      <c r="S7956" s="152"/>
      <c r="T7956" s="153"/>
      <c r="X7956" s="69" t="str">
        <f t="shared" si="252"/>
        <v/>
      </c>
      <c r="Y7956" s="69" t="str">
        <f t="shared" si="253"/>
        <v/>
      </c>
    </row>
    <row r="7957" spans="8:25" x14ac:dyDescent="0.25">
      <c r="H7957" s="155"/>
      <c r="I7957" s="151"/>
      <c r="J7957" s="152"/>
      <c r="K7957" s="153"/>
      <c r="L7957" s="153"/>
      <c r="M7957" s="153"/>
      <c r="N7957" s="153"/>
      <c r="O7957" s="153"/>
      <c r="P7957" s="153"/>
      <c r="Q7957" s="153"/>
      <c r="R7957" s="153"/>
      <c r="S7957" s="152"/>
      <c r="T7957" s="153"/>
      <c r="X7957" s="69" t="str">
        <f t="shared" si="252"/>
        <v/>
      </c>
      <c r="Y7957" s="69" t="str">
        <f t="shared" si="253"/>
        <v/>
      </c>
    </row>
    <row r="7958" spans="8:25" x14ac:dyDescent="0.25">
      <c r="H7958" s="155"/>
      <c r="I7958" s="151"/>
      <c r="J7958" s="152"/>
      <c r="K7958" s="153"/>
      <c r="L7958" s="153"/>
      <c r="M7958" s="153"/>
      <c r="N7958" s="153"/>
      <c r="O7958" s="153"/>
      <c r="P7958" s="153"/>
      <c r="Q7958" s="153"/>
      <c r="R7958" s="153"/>
      <c r="S7958" s="152"/>
      <c r="T7958" s="153"/>
      <c r="X7958" s="69" t="str">
        <f t="shared" si="252"/>
        <v/>
      </c>
      <c r="Y7958" s="69" t="str">
        <f t="shared" si="253"/>
        <v/>
      </c>
    </row>
    <row r="7959" spans="8:25" x14ac:dyDescent="0.25">
      <c r="H7959" s="155"/>
      <c r="I7959" s="151"/>
      <c r="J7959" s="152"/>
      <c r="K7959" s="153"/>
      <c r="L7959" s="153"/>
      <c r="M7959" s="153"/>
      <c r="N7959" s="153"/>
      <c r="O7959" s="153"/>
      <c r="P7959" s="153"/>
      <c r="Q7959" s="153"/>
      <c r="R7959" s="153"/>
      <c r="S7959" s="152"/>
      <c r="T7959" s="153"/>
      <c r="X7959" s="69" t="str">
        <f t="shared" si="252"/>
        <v/>
      </c>
      <c r="Y7959" s="69" t="str">
        <f t="shared" si="253"/>
        <v/>
      </c>
    </row>
    <row r="7960" spans="8:25" x14ac:dyDescent="0.25">
      <c r="H7960" s="155"/>
      <c r="I7960" s="151"/>
      <c r="J7960" s="152"/>
      <c r="K7960" s="153"/>
      <c r="L7960" s="153"/>
      <c r="M7960" s="153"/>
      <c r="N7960" s="153"/>
      <c r="O7960" s="153"/>
      <c r="P7960" s="153"/>
      <c r="Q7960" s="153"/>
      <c r="R7960" s="153"/>
      <c r="S7960" s="152"/>
      <c r="T7960" s="153"/>
      <c r="X7960" s="69" t="str">
        <f t="shared" si="252"/>
        <v/>
      </c>
      <c r="Y7960" s="69" t="str">
        <f t="shared" si="253"/>
        <v/>
      </c>
    </row>
    <row r="7961" spans="8:25" x14ac:dyDescent="0.25">
      <c r="H7961" s="155"/>
      <c r="I7961" s="151"/>
      <c r="J7961" s="152"/>
      <c r="K7961" s="153"/>
      <c r="L7961" s="153"/>
      <c r="M7961" s="153"/>
      <c r="N7961" s="153"/>
      <c r="O7961" s="153"/>
      <c r="P7961" s="153"/>
      <c r="Q7961" s="153"/>
      <c r="R7961" s="153"/>
      <c r="S7961" s="152"/>
      <c r="T7961" s="153"/>
      <c r="X7961" s="69" t="str">
        <f t="shared" si="252"/>
        <v/>
      </c>
      <c r="Y7961" s="69" t="str">
        <f t="shared" si="253"/>
        <v/>
      </c>
    </row>
    <row r="7962" spans="8:25" x14ac:dyDescent="0.25">
      <c r="H7962" s="155"/>
      <c r="I7962" s="151"/>
      <c r="J7962" s="152"/>
      <c r="K7962" s="153"/>
      <c r="L7962" s="153"/>
      <c r="M7962" s="153"/>
      <c r="N7962" s="153"/>
      <c r="O7962" s="153"/>
      <c r="P7962" s="153"/>
      <c r="Q7962" s="153"/>
      <c r="R7962" s="153"/>
      <c r="S7962" s="152"/>
      <c r="T7962" s="153"/>
      <c r="X7962" s="69" t="str">
        <f t="shared" si="252"/>
        <v/>
      </c>
      <c r="Y7962" s="69" t="str">
        <f t="shared" si="253"/>
        <v/>
      </c>
    </row>
    <row r="7963" spans="8:25" x14ac:dyDescent="0.25">
      <c r="H7963" s="155"/>
      <c r="I7963" s="151"/>
      <c r="J7963" s="152"/>
      <c r="K7963" s="153"/>
      <c r="L7963" s="153"/>
      <c r="M7963" s="153"/>
      <c r="N7963" s="153"/>
      <c r="O7963" s="153"/>
      <c r="P7963" s="153"/>
      <c r="Q7963" s="153"/>
      <c r="R7963" s="153"/>
      <c r="S7963" s="152"/>
      <c r="T7963" s="153"/>
      <c r="X7963" s="69" t="str">
        <f t="shared" si="252"/>
        <v/>
      </c>
      <c r="Y7963" s="69" t="str">
        <f t="shared" si="253"/>
        <v/>
      </c>
    </row>
    <row r="7964" spans="8:25" x14ac:dyDescent="0.25">
      <c r="H7964" s="155"/>
      <c r="I7964" s="151"/>
      <c r="J7964" s="152"/>
      <c r="K7964" s="153"/>
      <c r="L7964" s="153"/>
      <c r="M7964" s="153"/>
      <c r="N7964" s="153"/>
      <c r="O7964" s="153"/>
      <c r="P7964" s="153"/>
      <c r="Q7964" s="153"/>
      <c r="R7964" s="153"/>
      <c r="S7964" s="152"/>
      <c r="T7964" s="153"/>
      <c r="X7964" s="69" t="str">
        <f t="shared" si="252"/>
        <v/>
      </c>
      <c r="Y7964" s="69" t="str">
        <f t="shared" si="253"/>
        <v/>
      </c>
    </row>
    <row r="7965" spans="8:25" x14ac:dyDescent="0.25">
      <c r="H7965" s="155"/>
      <c r="I7965" s="151"/>
      <c r="J7965" s="152"/>
      <c r="K7965" s="153"/>
      <c r="L7965" s="153"/>
      <c r="M7965" s="153"/>
      <c r="N7965" s="153"/>
      <c r="O7965" s="153"/>
      <c r="P7965" s="153"/>
      <c r="Q7965" s="153"/>
      <c r="R7965" s="153"/>
      <c r="S7965" s="152"/>
      <c r="T7965" s="153"/>
      <c r="X7965" s="69" t="str">
        <f t="shared" si="252"/>
        <v/>
      </c>
      <c r="Y7965" s="69" t="str">
        <f t="shared" si="253"/>
        <v/>
      </c>
    </row>
    <row r="7966" spans="8:25" x14ac:dyDescent="0.25">
      <c r="H7966" s="155"/>
      <c r="I7966" s="151"/>
      <c r="J7966" s="152"/>
      <c r="K7966" s="153"/>
      <c r="L7966" s="153"/>
      <c r="M7966" s="153"/>
      <c r="N7966" s="153"/>
      <c r="O7966" s="153"/>
      <c r="P7966" s="153"/>
      <c r="Q7966" s="153"/>
      <c r="R7966" s="153"/>
      <c r="S7966" s="152"/>
      <c r="T7966" s="153"/>
      <c r="X7966" s="69" t="str">
        <f t="shared" si="252"/>
        <v/>
      </c>
      <c r="Y7966" s="69" t="str">
        <f t="shared" si="253"/>
        <v/>
      </c>
    </row>
    <row r="7967" spans="8:25" x14ac:dyDescent="0.25">
      <c r="H7967" s="155"/>
      <c r="I7967" s="151"/>
      <c r="J7967" s="152"/>
      <c r="K7967" s="153"/>
      <c r="L7967" s="153"/>
      <c r="M7967" s="153"/>
      <c r="N7967" s="153"/>
      <c r="O7967" s="153"/>
      <c r="P7967" s="153"/>
      <c r="Q7967" s="153"/>
      <c r="R7967" s="153"/>
      <c r="S7967" s="152"/>
      <c r="T7967" s="153"/>
      <c r="X7967" s="69" t="str">
        <f t="shared" si="252"/>
        <v/>
      </c>
      <c r="Y7967" s="69" t="str">
        <f t="shared" si="253"/>
        <v/>
      </c>
    </row>
    <row r="7968" spans="8:25" x14ac:dyDescent="0.25">
      <c r="H7968" s="155"/>
      <c r="I7968" s="151"/>
      <c r="J7968" s="152"/>
      <c r="K7968" s="153"/>
      <c r="L7968" s="153"/>
      <c r="M7968" s="153"/>
      <c r="N7968" s="153"/>
      <c r="O7968" s="153"/>
      <c r="P7968" s="153"/>
      <c r="Q7968" s="153"/>
      <c r="R7968" s="153"/>
      <c r="S7968" s="152"/>
      <c r="T7968" s="153"/>
      <c r="X7968" s="69" t="str">
        <f t="shared" si="252"/>
        <v/>
      </c>
      <c r="Y7968" s="69" t="str">
        <f t="shared" si="253"/>
        <v/>
      </c>
    </row>
    <row r="7969" spans="8:25" x14ac:dyDescent="0.25">
      <c r="H7969" s="155"/>
      <c r="I7969" s="151"/>
      <c r="J7969" s="152"/>
      <c r="K7969" s="153"/>
      <c r="L7969" s="153"/>
      <c r="M7969" s="153"/>
      <c r="N7969" s="153"/>
      <c r="O7969" s="153"/>
      <c r="P7969" s="153"/>
      <c r="Q7969" s="153"/>
      <c r="R7969" s="153"/>
      <c r="S7969" s="152"/>
      <c r="T7969" s="153"/>
      <c r="X7969" s="69" t="str">
        <f t="shared" si="252"/>
        <v/>
      </c>
      <c r="Y7969" s="69" t="str">
        <f t="shared" si="253"/>
        <v/>
      </c>
    </row>
    <row r="7970" spans="8:25" x14ac:dyDescent="0.25">
      <c r="H7970" s="155"/>
      <c r="I7970" s="151"/>
      <c r="J7970" s="152"/>
      <c r="K7970" s="153"/>
      <c r="L7970" s="153"/>
      <c r="M7970" s="153"/>
      <c r="N7970" s="153"/>
      <c r="O7970" s="153"/>
      <c r="P7970" s="153"/>
      <c r="Q7970" s="153"/>
      <c r="R7970" s="153"/>
      <c r="S7970" s="152"/>
      <c r="T7970" s="153"/>
      <c r="X7970" s="69" t="str">
        <f t="shared" si="252"/>
        <v/>
      </c>
      <c r="Y7970" s="69" t="str">
        <f t="shared" si="253"/>
        <v/>
      </c>
    </row>
    <row r="7971" spans="8:25" x14ac:dyDescent="0.25">
      <c r="H7971" s="155"/>
      <c r="I7971" s="151"/>
      <c r="J7971" s="152"/>
      <c r="K7971" s="153"/>
      <c r="L7971" s="153"/>
      <c r="M7971" s="153"/>
      <c r="N7971" s="153"/>
      <c r="O7971" s="153"/>
      <c r="P7971" s="153"/>
      <c r="Q7971" s="153"/>
      <c r="R7971" s="153"/>
      <c r="S7971" s="152"/>
      <c r="T7971" s="153"/>
      <c r="X7971" s="69" t="str">
        <f t="shared" si="252"/>
        <v/>
      </c>
      <c r="Y7971" s="69" t="str">
        <f t="shared" si="253"/>
        <v/>
      </c>
    </row>
    <row r="7972" spans="8:25" x14ac:dyDescent="0.25">
      <c r="H7972" s="155"/>
      <c r="I7972" s="151"/>
      <c r="J7972" s="152"/>
      <c r="K7972" s="153"/>
      <c r="L7972" s="153"/>
      <c r="M7972" s="153"/>
      <c r="N7972" s="153"/>
      <c r="O7972" s="153"/>
      <c r="P7972" s="153"/>
      <c r="Q7972" s="153"/>
      <c r="R7972" s="153"/>
      <c r="S7972" s="152"/>
      <c r="T7972" s="153"/>
      <c r="X7972" s="69" t="str">
        <f t="shared" si="252"/>
        <v/>
      </c>
      <c r="Y7972" s="69" t="str">
        <f t="shared" si="253"/>
        <v/>
      </c>
    </row>
    <row r="7973" spans="8:25" x14ac:dyDescent="0.25">
      <c r="H7973" s="155"/>
      <c r="I7973" s="151"/>
      <c r="J7973" s="152"/>
      <c r="K7973" s="153"/>
      <c r="L7973" s="153"/>
      <c r="M7973" s="153"/>
      <c r="N7973" s="153"/>
      <c r="O7973" s="153"/>
      <c r="P7973" s="153"/>
      <c r="Q7973" s="153"/>
      <c r="R7973" s="153"/>
      <c r="S7973" s="152"/>
      <c r="T7973" s="153"/>
      <c r="X7973" s="69" t="str">
        <f t="shared" si="252"/>
        <v/>
      </c>
      <c r="Y7973" s="69" t="str">
        <f t="shared" si="253"/>
        <v/>
      </c>
    </row>
    <row r="7974" spans="8:25" x14ac:dyDescent="0.25">
      <c r="H7974" s="155"/>
      <c r="I7974" s="151"/>
      <c r="J7974" s="152"/>
      <c r="K7974" s="153"/>
      <c r="L7974" s="153"/>
      <c r="M7974" s="153"/>
      <c r="N7974" s="153"/>
      <c r="O7974" s="153"/>
      <c r="P7974" s="153"/>
      <c r="Q7974" s="153"/>
      <c r="R7974" s="153"/>
      <c r="S7974" s="152"/>
      <c r="T7974" s="153"/>
      <c r="X7974" s="69" t="str">
        <f t="shared" si="252"/>
        <v/>
      </c>
      <c r="Y7974" s="69" t="str">
        <f t="shared" si="253"/>
        <v/>
      </c>
    </row>
    <row r="7975" spans="8:25" x14ac:dyDescent="0.25">
      <c r="H7975" s="155"/>
      <c r="I7975" s="151"/>
      <c r="J7975" s="152"/>
      <c r="K7975" s="153"/>
      <c r="L7975" s="153"/>
      <c r="M7975" s="153"/>
      <c r="N7975" s="153"/>
      <c r="O7975" s="153"/>
      <c r="P7975" s="153"/>
      <c r="Q7975" s="153"/>
      <c r="R7975" s="153"/>
      <c r="S7975" s="152"/>
      <c r="T7975" s="153"/>
      <c r="X7975" s="69" t="str">
        <f t="shared" si="252"/>
        <v/>
      </c>
      <c r="Y7975" s="69" t="str">
        <f t="shared" si="253"/>
        <v/>
      </c>
    </row>
    <row r="7976" spans="8:25" x14ac:dyDescent="0.25">
      <c r="H7976" s="155"/>
      <c r="I7976" s="151"/>
      <c r="J7976" s="152"/>
      <c r="K7976" s="153"/>
      <c r="L7976" s="153"/>
      <c r="M7976" s="153"/>
      <c r="N7976" s="153"/>
      <c r="O7976" s="153"/>
      <c r="P7976" s="153"/>
      <c r="Q7976" s="153"/>
      <c r="R7976" s="153"/>
      <c r="S7976" s="152"/>
      <c r="T7976" s="153"/>
      <c r="X7976" s="69" t="str">
        <f t="shared" si="252"/>
        <v/>
      </c>
      <c r="Y7976" s="69" t="str">
        <f t="shared" si="253"/>
        <v/>
      </c>
    </row>
    <row r="7977" spans="8:25" x14ac:dyDescent="0.25">
      <c r="H7977" s="155"/>
      <c r="I7977" s="151"/>
      <c r="J7977" s="152"/>
      <c r="K7977" s="153"/>
      <c r="L7977" s="153"/>
      <c r="M7977" s="153"/>
      <c r="N7977" s="153"/>
      <c r="O7977" s="153"/>
      <c r="P7977" s="153"/>
      <c r="Q7977" s="153"/>
      <c r="R7977" s="153"/>
      <c r="S7977" s="152"/>
      <c r="T7977" s="153"/>
      <c r="X7977" s="69" t="str">
        <f t="shared" si="252"/>
        <v/>
      </c>
      <c r="Y7977" s="69" t="str">
        <f t="shared" si="253"/>
        <v/>
      </c>
    </row>
    <row r="7978" spans="8:25" x14ac:dyDescent="0.25">
      <c r="H7978" s="155"/>
      <c r="I7978" s="151"/>
      <c r="J7978" s="152"/>
      <c r="K7978" s="153"/>
      <c r="L7978" s="153"/>
      <c r="M7978" s="153"/>
      <c r="N7978" s="153"/>
      <c r="O7978" s="153"/>
      <c r="P7978" s="153"/>
      <c r="Q7978" s="153"/>
      <c r="R7978" s="153"/>
      <c r="S7978" s="152"/>
      <c r="T7978" s="153"/>
      <c r="X7978" s="69" t="str">
        <f t="shared" si="252"/>
        <v/>
      </c>
      <c r="Y7978" s="69" t="str">
        <f t="shared" si="253"/>
        <v/>
      </c>
    </row>
    <row r="7979" spans="8:25" x14ac:dyDescent="0.25">
      <c r="H7979" s="155"/>
      <c r="I7979" s="151"/>
      <c r="J7979" s="152"/>
      <c r="K7979" s="153"/>
      <c r="L7979" s="153"/>
      <c r="M7979" s="153"/>
      <c r="N7979" s="153"/>
      <c r="O7979" s="153"/>
      <c r="P7979" s="153"/>
      <c r="Q7979" s="153"/>
      <c r="R7979" s="153"/>
      <c r="S7979" s="152"/>
      <c r="T7979" s="153"/>
      <c r="X7979" s="69" t="str">
        <f t="shared" si="252"/>
        <v/>
      </c>
      <c r="Y7979" s="69" t="str">
        <f t="shared" si="253"/>
        <v/>
      </c>
    </row>
    <row r="7980" spans="8:25" x14ac:dyDescent="0.25">
      <c r="H7980" s="155"/>
      <c r="I7980" s="151"/>
      <c r="J7980" s="152"/>
      <c r="K7980" s="153"/>
      <c r="L7980" s="153"/>
      <c r="M7980" s="153"/>
      <c r="N7980" s="153"/>
      <c r="O7980" s="153"/>
      <c r="P7980" s="153"/>
      <c r="Q7980" s="153"/>
      <c r="R7980" s="153"/>
      <c r="S7980" s="152"/>
      <c r="T7980" s="153"/>
      <c r="X7980" s="69" t="str">
        <f t="shared" si="252"/>
        <v/>
      </c>
      <c r="Y7980" s="69" t="str">
        <f t="shared" si="253"/>
        <v/>
      </c>
    </row>
    <row r="7981" spans="8:25" x14ac:dyDescent="0.25">
      <c r="H7981" s="155"/>
      <c r="I7981" s="151"/>
      <c r="J7981" s="152"/>
      <c r="K7981" s="153"/>
      <c r="L7981" s="153"/>
      <c r="M7981" s="153"/>
      <c r="N7981" s="153"/>
      <c r="O7981" s="153"/>
      <c r="P7981" s="153"/>
      <c r="Q7981" s="153"/>
      <c r="R7981" s="153"/>
      <c r="S7981" s="152"/>
      <c r="T7981" s="153"/>
      <c r="X7981" s="69" t="str">
        <f t="shared" si="252"/>
        <v/>
      </c>
      <c r="Y7981" s="69" t="str">
        <f t="shared" si="253"/>
        <v/>
      </c>
    </row>
    <row r="7982" spans="8:25" x14ac:dyDescent="0.25">
      <c r="H7982" s="155"/>
      <c r="I7982" s="151"/>
      <c r="J7982" s="152"/>
      <c r="K7982" s="153"/>
      <c r="L7982" s="153"/>
      <c r="M7982" s="153"/>
      <c r="N7982" s="153"/>
      <c r="O7982" s="153"/>
      <c r="P7982" s="153"/>
      <c r="Q7982" s="153"/>
      <c r="R7982" s="153"/>
      <c r="S7982" s="152"/>
      <c r="T7982" s="153"/>
      <c r="X7982" s="69" t="str">
        <f t="shared" si="252"/>
        <v/>
      </c>
      <c r="Y7982" s="69" t="str">
        <f t="shared" si="253"/>
        <v/>
      </c>
    </row>
    <row r="7983" spans="8:25" x14ac:dyDescent="0.25">
      <c r="H7983" s="155"/>
      <c r="I7983" s="151"/>
      <c r="J7983" s="152"/>
      <c r="K7983" s="153"/>
      <c r="L7983" s="153"/>
      <c r="M7983" s="153"/>
      <c r="N7983" s="153"/>
      <c r="O7983" s="153"/>
      <c r="P7983" s="153"/>
      <c r="Q7983" s="153"/>
      <c r="R7983" s="153"/>
      <c r="S7983" s="152"/>
      <c r="T7983" s="153"/>
      <c r="X7983" s="69" t="str">
        <f t="shared" si="252"/>
        <v/>
      </c>
      <c r="Y7983" s="69" t="str">
        <f t="shared" si="253"/>
        <v/>
      </c>
    </row>
    <row r="7984" spans="8:25" x14ac:dyDescent="0.25">
      <c r="H7984" s="155"/>
      <c r="I7984" s="151"/>
      <c r="J7984" s="152"/>
      <c r="K7984" s="153"/>
      <c r="L7984" s="153"/>
      <c r="M7984" s="153"/>
      <c r="N7984" s="153"/>
      <c r="O7984" s="153"/>
      <c r="P7984" s="153"/>
      <c r="Q7984" s="153"/>
      <c r="R7984" s="153"/>
      <c r="S7984" s="152"/>
      <c r="T7984" s="153"/>
      <c r="X7984" s="69" t="str">
        <f t="shared" si="252"/>
        <v/>
      </c>
      <c r="Y7984" s="69" t="str">
        <f t="shared" si="253"/>
        <v/>
      </c>
    </row>
    <row r="7985" spans="8:25" x14ac:dyDescent="0.25">
      <c r="H7985" s="155"/>
      <c r="I7985" s="151"/>
      <c r="J7985" s="152"/>
      <c r="K7985" s="153"/>
      <c r="L7985" s="153"/>
      <c r="M7985" s="153"/>
      <c r="N7985" s="153"/>
      <c r="O7985" s="153"/>
      <c r="P7985" s="153"/>
      <c r="Q7985" s="153"/>
      <c r="R7985" s="153"/>
      <c r="S7985" s="152"/>
      <c r="T7985" s="153"/>
      <c r="X7985" s="69" t="str">
        <f t="shared" si="252"/>
        <v/>
      </c>
      <c r="Y7985" s="69" t="str">
        <f t="shared" si="253"/>
        <v/>
      </c>
    </row>
    <row r="7986" spans="8:25" x14ac:dyDescent="0.25">
      <c r="H7986" s="155"/>
      <c r="I7986" s="151"/>
      <c r="J7986" s="152"/>
      <c r="K7986" s="153"/>
      <c r="L7986" s="153"/>
      <c r="M7986" s="153"/>
      <c r="N7986" s="153"/>
      <c r="O7986" s="153"/>
      <c r="P7986" s="153"/>
      <c r="Q7986" s="153"/>
      <c r="R7986" s="153"/>
      <c r="S7986" s="152"/>
      <c r="T7986" s="153"/>
      <c r="X7986" s="69" t="str">
        <f t="shared" si="252"/>
        <v/>
      </c>
      <c r="Y7986" s="69" t="str">
        <f t="shared" si="253"/>
        <v/>
      </c>
    </row>
    <row r="7987" spans="8:25" x14ac:dyDescent="0.25">
      <c r="H7987" s="155"/>
      <c r="I7987" s="151"/>
      <c r="J7987" s="152"/>
      <c r="K7987" s="153"/>
      <c r="L7987" s="153"/>
      <c r="M7987" s="153"/>
      <c r="N7987" s="153"/>
      <c r="O7987" s="153"/>
      <c r="P7987" s="153"/>
      <c r="Q7987" s="153"/>
      <c r="R7987" s="153"/>
      <c r="S7987" s="152"/>
      <c r="T7987" s="153"/>
      <c r="X7987" s="69" t="str">
        <f t="shared" si="252"/>
        <v/>
      </c>
      <c r="Y7987" s="69" t="str">
        <f t="shared" si="253"/>
        <v/>
      </c>
    </row>
    <row r="7988" spans="8:25" x14ac:dyDescent="0.25">
      <c r="H7988" s="155"/>
      <c r="I7988" s="151"/>
      <c r="J7988" s="152"/>
      <c r="K7988" s="153"/>
      <c r="L7988" s="153"/>
      <c r="M7988" s="153"/>
      <c r="N7988" s="153"/>
      <c r="O7988" s="153"/>
      <c r="P7988" s="153"/>
      <c r="Q7988" s="153"/>
      <c r="R7988" s="153"/>
      <c r="S7988" s="152"/>
      <c r="T7988" s="153"/>
      <c r="X7988" s="69" t="str">
        <f t="shared" si="252"/>
        <v/>
      </c>
      <c r="Y7988" s="69" t="str">
        <f t="shared" si="253"/>
        <v/>
      </c>
    </row>
    <row r="7989" spans="8:25" x14ac:dyDescent="0.25">
      <c r="H7989" s="155"/>
      <c r="I7989" s="151"/>
      <c r="J7989" s="152"/>
      <c r="K7989" s="153"/>
      <c r="L7989" s="153"/>
      <c r="M7989" s="153"/>
      <c r="N7989" s="153"/>
      <c r="O7989" s="153"/>
      <c r="P7989" s="153"/>
      <c r="Q7989" s="153"/>
      <c r="R7989" s="153"/>
      <c r="S7989" s="152"/>
      <c r="T7989" s="153"/>
      <c r="X7989" s="69" t="str">
        <f t="shared" si="252"/>
        <v/>
      </c>
      <c r="Y7989" s="69" t="str">
        <f t="shared" si="253"/>
        <v/>
      </c>
    </row>
    <row r="7990" spans="8:25" x14ac:dyDescent="0.25">
      <c r="H7990" s="155"/>
      <c r="I7990" s="151"/>
      <c r="J7990" s="152"/>
      <c r="K7990" s="153"/>
      <c r="L7990" s="153"/>
      <c r="M7990" s="153"/>
      <c r="N7990" s="153"/>
      <c r="O7990" s="153"/>
      <c r="P7990" s="153"/>
      <c r="Q7990" s="153"/>
      <c r="R7990" s="153"/>
      <c r="S7990" s="152"/>
      <c r="T7990" s="153"/>
      <c r="X7990" s="69" t="str">
        <f t="shared" si="252"/>
        <v/>
      </c>
      <c r="Y7990" s="69" t="str">
        <f t="shared" si="253"/>
        <v/>
      </c>
    </row>
    <row r="7991" spans="8:25" x14ac:dyDescent="0.25">
      <c r="H7991" s="155"/>
      <c r="I7991" s="151"/>
      <c r="J7991" s="152"/>
      <c r="K7991" s="153"/>
      <c r="L7991" s="153"/>
      <c r="M7991" s="153"/>
      <c r="N7991" s="153"/>
      <c r="O7991" s="153"/>
      <c r="P7991" s="153"/>
      <c r="Q7991" s="153"/>
      <c r="R7991" s="153"/>
      <c r="S7991" s="152"/>
      <c r="T7991" s="153"/>
      <c r="X7991" s="69" t="str">
        <f t="shared" si="252"/>
        <v/>
      </c>
      <c r="Y7991" s="69" t="str">
        <f t="shared" si="253"/>
        <v/>
      </c>
    </row>
    <row r="7992" spans="8:25" x14ac:dyDescent="0.25">
      <c r="H7992" s="155"/>
      <c r="I7992" s="151"/>
      <c r="J7992" s="152"/>
      <c r="K7992" s="153"/>
      <c r="L7992" s="153"/>
      <c r="M7992" s="153"/>
      <c r="N7992" s="153"/>
      <c r="O7992" s="153"/>
      <c r="P7992" s="153"/>
      <c r="Q7992" s="153"/>
      <c r="R7992" s="153"/>
      <c r="S7992" s="152"/>
      <c r="T7992" s="153"/>
      <c r="X7992" s="69" t="str">
        <f t="shared" si="252"/>
        <v/>
      </c>
      <c r="Y7992" s="69" t="str">
        <f t="shared" si="253"/>
        <v/>
      </c>
    </row>
    <row r="7993" spans="8:25" x14ac:dyDescent="0.25">
      <c r="H7993" s="155"/>
      <c r="I7993" s="151"/>
      <c r="J7993" s="152"/>
      <c r="K7993" s="153"/>
      <c r="L7993" s="153"/>
      <c r="M7993" s="153"/>
      <c r="N7993" s="153"/>
      <c r="O7993" s="153"/>
      <c r="P7993" s="153"/>
      <c r="Q7993" s="153"/>
      <c r="R7993" s="153"/>
      <c r="S7993" s="152"/>
      <c r="T7993" s="153"/>
      <c r="X7993" s="69" t="str">
        <f t="shared" si="252"/>
        <v/>
      </c>
      <c r="Y7993" s="69" t="str">
        <f t="shared" si="253"/>
        <v/>
      </c>
    </row>
    <row r="7994" spans="8:25" x14ac:dyDescent="0.25">
      <c r="H7994" s="155"/>
      <c r="I7994" s="151"/>
      <c r="J7994" s="152"/>
      <c r="K7994" s="153"/>
      <c r="L7994" s="153"/>
      <c r="M7994" s="153"/>
      <c r="N7994" s="153"/>
      <c r="O7994" s="153"/>
      <c r="P7994" s="153"/>
      <c r="Q7994" s="153"/>
      <c r="R7994" s="153"/>
      <c r="S7994" s="152"/>
      <c r="T7994" s="153"/>
      <c r="X7994" s="69" t="str">
        <f t="shared" si="252"/>
        <v/>
      </c>
      <c r="Y7994" s="69" t="str">
        <f t="shared" si="253"/>
        <v/>
      </c>
    </row>
    <row r="7995" spans="8:25" x14ac:dyDescent="0.25">
      <c r="H7995" s="155"/>
      <c r="I7995" s="151"/>
      <c r="J7995" s="152"/>
      <c r="K7995" s="153"/>
      <c r="L7995" s="153"/>
      <c r="M7995" s="153"/>
      <c r="N7995" s="153"/>
      <c r="O7995" s="153"/>
      <c r="P7995" s="153"/>
      <c r="Q7995" s="153"/>
      <c r="R7995" s="153"/>
      <c r="S7995" s="152"/>
      <c r="T7995" s="153"/>
      <c r="X7995" s="69" t="str">
        <f t="shared" si="252"/>
        <v/>
      </c>
      <c r="Y7995" s="69" t="str">
        <f t="shared" si="253"/>
        <v/>
      </c>
    </row>
    <row r="7996" spans="8:25" x14ac:dyDescent="0.25">
      <c r="H7996" s="155"/>
      <c r="I7996" s="151"/>
      <c r="J7996" s="152"/>
      <c r="K7996" s="153"/>
      <c r="L7996" s="153"/>
      <c r="M7996" s="153"/>
      <c r="N7996" s="153"/>
      <c r="O7996" s="153"/>
      <c r="P7996" s="153"/>
      <c r="Q7996" s="153"/>
      <c r="R7996" s="153"/>
      <c r="S7996" s="152"/>
      <c r="T7996" s="153"/>
      <c r="X7996" s="69" t="str">
        <f t="shared" si="252"/>
        <v/>
      </c>
      <c r="Y7996" s="69" t="str">
        <f t="shared" si="253"/>
        <v/>
      </c>
    </row>
    <row r="7997" spans="8:25" x14ac:dyDescent="0.25">
      <c r="H7997" s="155"/>
      <c r="I7997" s="151"/>
      <c r="J7997" s="152"/>
      <c r="K7997" s="153"/>
      <c r="L7997" s="153"/>
      <c r="M7997" s="153"/>
      <c r="N7997" s="153"/>
      <c r="O7997" s="153"/>
      <c r="P7997" s="153"/>
      <c r="Q7997" s="153"/>
      <c r="R7997" s="153"/>
      <c r="S7997" s="152"/>
      <c r="T7997" s="153"/>
      <c r="X7997" s="69" t="str">
        <f t="shared" si="252"/>
        <v/>
      </c>
      <c r="Y7997" s="69" t="str">
        <f t="shared" si="253"/>
        <v/>
      </c>
    </row>
    <row r="7998" spans="8:25" x14ac:dyDescent="0.25">
      <c r="H7998" s="155"/>
      <c r="I7998" s="151"/>
      <c r="J7998" s="152"/>
      <c r="K7998" s="153"/>
      <c r="L7998" s="153"/>
      <c r="M7998" s="153"/>
      <c r="N7998" s="153"/>
      <c r="O7998" s="153"/>
      <c r="P7998" s="153"/>
      <c r="Q7998" s="153"/>
      <c r="R7998" s="153"/>
      <c r="S7998" s="152"/>
      <c r="T7998" s="153"/>
      <c r="X7998" s="69" t="str">
        <f t="shared" si="252"/>
        <v/>
      </c>
      <c r="Y7998" s="69" t="str">
        <f t="shared" si="253"/>
        <v/>
      </c>
    </row>
    <row r="7999" spans="8:25" x14ac:dyDescent="0.25">
      <c r="H7999" s="155"/>
      <c r="I7999" s="151"/>
      <c r="J7999" s="152"/>
      <c r="K7999" s="153"/>
      <c r="L7999" s="153"/>
      <c r="M7999" s="153"/>
      <c r="N7999" s="153"/>
      <c r="O7999" s="153"/>
      <c r="P7999" s="153"/>
      <c r="Q7999" s="153"/>
      <c r="R7999" s="153"/>
      <c r="S7999" s="152"/>
      <c r="T7999" s="153"/>
      <c r="X7999" s="69" t="str">
        <f t="shared" si="252"/>
        <v/>
      </c>
      <c r="Y7999" s="69" t="str">
        <f t="shared" si="253"/>
        <v/>
      </c>
    </row>
    <row r="8000" spans="8:25" x14ac:dyDescent="0.25">
      <c r="H8000" s="155"/>
      <c r="I8000" s="151"/>
      <c r="J8000" s="152"/>
      <c r="K8000" s="153"/>
      <c r="L8000" s="153"/>
      <c r="M8000" s="153"/>
      <c r="N8000" s="153"/>
      <c r="O8000" s="153"/>
      <c r="P8000" s="153"/>
      <c r="Q8000" s="153"/>
      <c r="R8000" s="153"/>
      <c r="S8000" s="152"/>
      <c r="T8000" s="153"/>
      <c r="X8000" s="69" t="str">
        <f t="shared" si="252"/>
        <v/>
      </c>
      <c r="Y8000" s="69" t="str">
        <f t="shared" si="253"/>
        <v/>
      </c>
    </row>
    <row r="8001" spans="8:25" x14ac:dyDescent="0.25">
      <c r="H8001" s="155"/>
      <c r="I8001" s="151"/>
      <c r="J8001" s="152"/>
      <c r="K8001" s="153"/>
      <c r="L8001" s="153"/>
      <c r="M8001" s="153"/>
      <c r="N8001" s="153"/>
      <c r="O8001" s="153"/>
      <c r="P8001" s="153"/>
      <c r="Q8001" s="153"/>
      <c r="R8001" s="153"/>
      <c r="S8001" s="152"/>
      <c r="T8001" s="153"/>
      <c r="X8001" s="69" t="str">
        <f t="shared" si="252"/>
        <v/>
      </c>
      <c r="Y8001" s="69" t="str">
        <f t="shared" si="253"/>
        <v/>
      </c>
    </row>
    <row r="8002" spans="8:25" x14ac:dyDescent="0.25">
      <c r="H8002" s="155"/>
      <c r="I8002" s="151"/>
      <c r="J8002" s="152"/>
      <c r="K8002" s="153"/>
      <c r="L8002" s="153"/>
      <c r="M8002" s="153"/>
      <c r="N8002" s="153"/>
      <c r="O8002" s="153"/>
      <c r="P8002" s="153"/>
      <c r="Q8002" s="153"/>
      <c r="R8002" s="153"/>
      <c r="S8002" s="152"/>
      <c r="T8002" s="153"/>
      <c r="X8002" s="69" t="str">
        <f t="shared" ref="X8002:X8065" si="254">IF(W8002&lt;&gt;"",W8002-I8002,"")</f>
        <v/>
      </c>
      <c r="Y8002" s="69" t="str">
        <f t="shared" si="253"/>
        <v/>
      </c>
    </row>
    <row r="8003" spans="8:25" x14ac:dyDescent="0.25">
      <c r="H8003" s="155"/>
      <c r="I8003" s="151"/>
      <c r="J8003" s="152"/>
      <c r="K8003" s="153"/>
      <c r="L8003" s="153"/>
      <c r="M8003" s="153"/>
      <c r="N8003" s="153"/>
      <c r="O8003" s="153"/>
      <c r="P8003" s="153"/>
      <c r="Q8003" s="153"/>
      <c r="R8003" s="153"/>
      <c r="S8003" s="152"/>
      <c r="T8003" s="153"/>
      <c r="X8003" s="69" t="str">
        <f t="shared" si="254"/>
        <v/>
      </c>
      <c r="Y8003" s="69" t="str">
        <f t="shared" ref="Y8003:Y8066" si="255">IF(X8003&lt;&gt;"",IF(X8003&lt;365,"&lt; 1 year",IF(X8003&lt;730,"1-2",IF(X8003&lt;1095,"2-3",IF(X8003&lt;1460,"3-4",IF(X8003&lt;1825,"4-5","5+"))))),"")</f>
        <v/>
      </c>
    </row>
    <row r="8004" spans="8:25" x14ac:dyDescent="0.25">
      <c r="H8004" s="155"/>
      <c r="I8004" s="151"/>
      <c r="J8004" s="152"/>
      <c r="K8004" s="153"/>
      <c r="L8004" s="153"/>
      <c r="M8004" s="153"/>
      <c r="N8004" s="153"/>
      <c r="O8004" s="153"/>
      <c r="P8004" s="153"/>
      <c r="Q8004" s="153"/>
      <c r="R8004" s="153"/>
      <c r="S8004" s="152"/>
      <c r="T8004" s="153"/>
      <c r="X8004" s="69" t="str">
        <f t="shared" si="254"/>
        <v/>
      </c>
      <c r="Y8004" s="69" t="str">
        <f t="shared" si="255"/>
        <v/>
      </c>
    </row>
    <row r="8005" spans="8:25" x14ac:dyDescent="0.25">
      <c r="H8005" s="155"/>
      <c r="I8005" s="151"/>
      <c r="J8005" s="152"/>
      <c r="K8005" s="153"/>
      <c r="L8005" s="153"/>
      <c r="M8005" s="153"/>
      <c r="N8005" s="153"/>
      <c r="O8005" s="153"/>
      <c r="P8005" s="153"/>
      <c r="Q8005" s="153"/>
      <c r="R8005" s="153"/>
      <c r="S8005" s="152"/>
      <c r="T8005" s="153"/>
      <c r="X8005" s="69" t="str">
        <f t="shared" si="254"/>
        <v/>
      </c>
      <c r="Y8005" s="69" t="str">
        <f t="shared" si="255"/>
        <v/>
      </c>
    </row>
    <row r="8006" spans="8:25" x14ac:dyDescent="0.25">
      <c r="H8006" s="155"/>
      <c r="I8006" s="151"/>
      <c r="J8006" s="152"/>
      <c r="K8006" s="153"/>
      <c r="L8006" s="153"/>
      <c r="M8006" s="153"/>
      <c r="N8006" s="153"/>
      <c r="O8006" s="153"/>
      <c r="P8006" s="153"/>
      <c r="Q8006" s="153"/>
      <c r="R8006" s="153"/>
      <c r="S8006" s="152"/>
      <c r="T8006" s="153"/>
      <c r="X8006" s="69" t="str">
        <f t="shared" si="254"/>
        <v/>
      </c>
      <c r="Y8006" s="69" t="str">
        <f t="shared" si="255"/>
        <v/>
      </c>
    </row>
    <row r="8007" spans="8:25" x14ac:dyDescent="0.25">
      <c r="H8007" s="155"/>
      <c r="I8007" s="151"/>
      <c r="J8007" s="152"/>
      <c r="K8007" s="153"/>
      <c r="L8007" s="153"/>
      <c r="M8007" s="153"/>
      <c r="N8007" s="153"/>
      <c r="O8007" s="153"/>
      <c r="P8007" s="153"/>
      <c r="Q8007" s="153"/>
      <c r="R8007" s="153"/>
      <c r="S8007" s="152"/>
      <c r="T8007" s="153"/>
      <c r="X8007" s="69" t="str">
        <f t="shared" si="254"/>
        <v/>
      </c>
      <c r="Y8007" s="69" t="str">
        <f t="shared" si="255"/>
        <v/>
      </c>
    </row>
    <row r="8008" spans="8:25" x14ac:dyDescent="0.25">
      <c r="H8008" s="155"/>
      <c r="I8008" s="151"/>
      <c r="J8008" s="152"/>
      <c r="K8008" s="153"/>
      <c r="L8008" s="153"/>
      <c r="M8008" s="153"/>
      <c r="N8008" s="153"/>
      <c r="O8008" s="153"/>
      <c r="P8008" s="153"/>
      <c r="Q8008" s="153"/>
      <c r="R8008" s="153"/>
      <c r="S8008" s="152"/>
      <c r="T8008" s="153"/>
      <c r="X8008" s="69" t="str">
        <f t="shared" si="254"/>
        <v/>
      </c>
      <c r="Y8008" s="69" t="str">
        <f t="shared" si="255"/>
        <v/>
      </c>
    </row>
    <row r="8009" spans="8:25" x14ac:dyDescent="0.25">
      <c r="H8009" s="155"/>
      <c r="I8009" s="151"/>
      <c r="J8009" s="152"/>
      <c r="K8009" s="153"/>
      <c r="L8009" s="153"/>
      <c r="M8009" s="153"/>
      <c r="N8009" s="153"/>
      <c r="O8009" s="153"/>
      <c r="P8009" s="153"/>
      <c r="Q8009" s="153"/>
      <c r="R8009" s="153"/>
      <c r="S8009" s="152"/>
      <c r="T8009" s="153"/>
      <c r="X8009" s="69" t="str">
        <f t="shared" si="254"/>
        <v/>
      </c>
      <c r="Y8009" s="69" t="str">
        <f t="shared" si="255"/>
        <v/>
      </c>
    </row>
    <row r="8010" spans="8:25" x14ac:dyDescent="0.25">
      <c r="H8010" s="155"/>
      <c r="I8010" s="151"/>
      <c r="J8010" s="152"/>
      <c r="K8010" s="153"/>
      <c r="L8010" s="153"/>
      <c r="M8010" s="153"/>
      <c r="N8010" s="153"/>
      <c r="O8010" s="153"/>
      <c r="P8010" s="153"/>
      <c r="Q8010" s="153"/>
      <c r="R8010" s="153"/>
      <c r="S8010" s="152"/>
      <c r="T8010" s="153"/>
      <c r="X8010" s="69" t="str">
        <f t="shared" si="254"/>
        <v/>
      </c>
      <c r="Y8010" s="69" t="str">
        <f t="shared" si="255"/>
        <v/>
      </c>
    </row>
    <row r="8011" spans="8:25" x14ac:dyDescent="0.25">
      <c r="H8011" s="155"/>
      <c r="I8011" s="151"/>
      <c r="J8011" s="152"/>
      <c r="K8011" s="153"/>
      <c r="L8011" s="153"/>
      <c r="M8011" s="153"/>
      <c r="N8011" s="153"/>
      <c r="O8011" s="153"/>
      <c r="P8011" s="153"/>
      <c r="Q8011" s="153"/>
      <c r="R8011" s="153"/>
      <c r="S8011" s="152"/>
      <c r="T8011" s="153"/>
      <c r="X8011" s="69" t="str">
        <f t="shared" si="254"/>
        <v/>
      </c>
      <c r="Y8011" s="69" t="str">
        <f t="shared" si="255"/>
        <v/>
      </c>
    </row>
    <row r="8012" spans="8:25" x14ac:dyDescent="0.25">
      <c r="H8012" s="155"/>
      <c r="I8012" s="151"/>
      <c r="J8012" s="152"/>
      <c r="K8012" s="153"/>
      <c r="L8012" s="153"/>
      <c r="M8012" s="153"/>
      <c r="N8012" s="153"/>
      <c r="O8012" s="153"/>
      <c r="P8012" s="153"/>
      <c r="Q8012" s="153"/>
      <c r="R8012" s="153"/>
      <c r="S8012" s="152"/>
      <c r="T8012" s="153"/>
      <c r="X8012" s="69" t="str">
        <f t="shared" si="254"/>
        <v/>
      </c>
      <c r="Y8012" s="69" t="str">
        <f t="shared" si="255"/>
        <v/>
      </c>
    </row>
    <row r="8013" spans="8:25" x14ac:dyDescent="0.25">
      <c r="H8013" s="155"/>
      <c r="I8013" s="151"/>
      <c r="J8013" s="152"/>
      <c r="K8013" s="153"/>
      <c r="L8013" s="153"/>
      <c r="M8013" s="153"/>
      <c r="N8013" s="153"/>
      <c r="O8013" s="153"/>
      <c r="P8013" s="153"/>
      <c r="Q8013" s="153"/>
      <c r="R8013" s="153"/>
      <c r="S8013" s="152"/>
      <c r="T8013" s="153"/>
      <c r="X8013" s="69" t="str">
        <f t="shared" si="254"/>
        <v/>
      </c>
      <c r="Y8013" s="69" t="str">
        <f t="shared" si="255"/>
        <v/>
      </c>
    </row>
    <row r="8014" spans="8:25" x14ac:dyDescent="0.25">
      <c r="H8014" s="155"/>
      <c r="I8014" s="151"/>
      <c r="J8014" s="152"/>
      <c r="K8014" s="153"/>
      <c r="L8014" s="153"/>
      <c r="M8014" s="153"/>
      <c r="N8014" s="153"/>
      <c r="O8014" s="153"/>
      <c r="P8014" s="153"/>
      <c r="Q8014" s="153"/>
      <c r="R8014" s="153"/>
      <c r="S8014" s="152"/>
      <c r="T8014" s="153"/>
      <c r="X8014" s="69" t="str">
        <f t="shared" si="254"/>
        <v/>
      </c>
      <c r="Y8014" s="69" t="str">
        <f t="shared" si="255"/>
        <v/>
      </c>
    </row>
    <row r="8015" spans="8:25" x14ac:dyDescent="0.25">
      <c r="H8015" s="155"/>
      <c r="I8015" s="151"/>
      <c r="J8015" s="152"/>
      <c r="K8015" s="153"/>
      <c r="L8015" s="153"/>
      <c r="M8015" s="153"/>
      <c r="N8015" s="153"/>
      <c r="O8015" s="153"/>
      <c r="P8015" s="153"/>
      <c r="Q8015" s="153"/>
      <c r="R8015" s="153"/>
      <c r="S8015" s="152"/>
      <c r="T8015" s="153"/>
      <c r="X8015" s="69" t="str">
        <f t="shared" si="254"/>
        <v/>
      </c>
      <c r="Y8015" s="69" t="str">
        <f t="shared" si="255"/>
        <v/>
      </c>
    </row>
    <row r="8016" spans="8:25" x14ac:dyDescent="0.25">
      <c r="H8016" s="155"/>
      <c r="I8016" s="151"/>
      <c r="J8016" s="152"/>
      <c r="K8016" s="153"/>
      <c r="L8016" s="153"/>
      <c r="M8016" s="153"/>
      <c r="N8016" s="153"/>
      <c r="O8016" s="153"/>
      <c r="P8016" s="153"/>
      <c r="Q8016" s="153"/>
      <c r="R8016" s="153"/>
      <c r="S8016" s="152"/>
      <c r="T8016" s="153"/>
      <c r="X8016" s="69" t="str">
        <f t="shared" si="254"/>
        <v/>
      </c>
      <c r="Y8016" s="69" t="str">
        <f t="shared" si="255"/>
        <v/>
      </c>
    </row>
    <row r="8017" spans="8:25" x14ac:dyDescent="0.25">
      <c r="H8017" s="155"/>
      <c r="I8017" s="151"/>
      <c r="J8017" s="152"/>
      <c r="K8017" s="153"/>
      <c r="L8017" s="153"/>
      <c r="M8017" s="153"/>
      <c r="N8017" s="153"/>
      <c r="O8017" s="153"/>
      <c r="P8017" s="153"/>
      <c r="Q8017" s="153"/>
      <c r="R8017" s="153"/>
      <c r="S8017" s="152"/>
      <c r="T8017" s="153"/>
      <c r="X8017" s="69" t="str">
        <f t="shared" si="254"/>
        <v/>
      </c>
      <c r="Y8017" s="69" t="str">
        <f t="shared" si="255"/>
        <v/>
      </c>
    </row>
    <row r="8018" spans="8:25" x14ac:dyDescent="0.25">
      <c r="H8018" s="155"/>
      <c r="I8018" s="151"/>
      <c r="J8018" s="152"/>
      <c r="K8018" s="153"/>
      <c r="L8018" s="153"/>
      <c r="M8018" s="153"/>
      <c r="N8018" s="153"/>
      <c r="O8018" s="153"/>
      <c r="P8018" s="153"/>
      <c r="Q8018" s="153"/>
      <c r="R8018" s="153"/>
      <c r="S8018" s="152"/>
      <c r="T8018" s="153"/>
      <c r="X8018" s="69" t="str">
        <f t="shared" si="254"/>
        <v/>
      </c>
      <c r="Y8018" s="69" t="str">
        <f t="shared" si="255"/>
        <v/>
      </c>
    </row>
    <row r="8019" spans="8:25" x14ac:dyDescent="0.25">
      <c r="H8019" s="155"/>
      <c r="I8019" s="151"/>
      <c r="J8019" s="152"/>
      <c r="K8019" s="153"/>
      <c r="L8019" s="153"/>
      <c r="M8019" s="153"/>
      <c r="N8019" s="153"/>
      <c r="O8019" s="153"/>
      <c r="P8019" s="153"/>
      <c r="Q8019" s="153"/>
      <c r="R8019" s="153"/>
      <c r="S8019" s="152"/>
      <c r="T8019" s="153"/>
      <c r="X8019" s="69" t="str">
        <f t="shared" si="254"/>
        <v/>
      </c>
      <c r="Y8019" s="69" t="str">
        <f t="shared" si="255"/>
        <v/>
      </c>
    </row>
    <row r="8020" spans="8:25" x14ac:dyDescent="0.25">
      <c r="H8020" s="155"/>
      <c r="I8020" s="151"/>
      <c r="J8020" s="152"/>
      <c r="K8020" s="153"/>
      <c r="L8020" s="153"/>
      <c r="M8020" s="153"/>
      <c r="N8020" s="153"/>
      <c r="O8020" s="153"/>
      <c r="P8020" s="153"/>
      <c r="Q8020" s="153"/>
      <c r="R8020" s="153"/>
      <c r="S8020" s="152"/>
      <c r="T8020" s="153"/>
      <c r="X8020" s="69" t="str">
        <f t="shared" si="254"/>
        <v/>
      </c>
      <c r="Y8020" s="69" t="str">
        <f t="shared" si="255"/>
        <v/>
      </c>
    </row>
    <row r="8021" spans="8:25" x14ac:dyDescent="0.25">
      <c r="H8021" s="155"/>
      <c r="I8021" s="151"/>
      <c r="J8021" s="152"/>
      <c r="K8021" s="153"/>
      <c r="L8021" s="153"/>
      <c r="M8021" s="153"/>
      <c r="N8021" s="153"/>
      <c r="O8021" s="153"/>
      <c r="P8021" s="153"/>
      <c r="Q8021" s="153"/>
      <c r="R8021" s="153"/>
      <c r="S8021" s="152"/>
      <c r="T8021" s="153"/>
      <c r="X8021" s="69" t="str">
        <f t="shared" si="254"/>
        <v/>
      </c>
      <c r="Y8021" s="69" t="str">
        <f t="shared" si="255"/>
        <v/>
      </c>
    </row>
    <row r="8022" spans="8:25" x14ac:dyDescent="0.25">
      <c r="H8022" s="155"/>
      <c r="I8022" s="151"/>
      <c r="J8022" s="152"/>
      <c r="K8022" s="153"/>
      <c r="L8022" s="153"/>
      <c r="M8022" s="153"/>
      <c r="N8022" s="153"/>
      <c r="O8022" s="153"/>
      <c r="P8022" s="153"/>
      <c r="Q8022" s="153"/>
      <c r="R8022" s="153"/>
      <c r="S8022" s="152"/>
      <c r="T8022" s="153"/>
      <c r="X8022" s="69" t="str">
        <f t="shared" si="254"/>
        <v/>
      </c>
      <c r="Y8022" s="69" t="str">
        <f t="shared" si="255"/>
        <v/>
      </c>
    </row>
    <row r="8023" spans="8:25" x14ac:dyDescent="0.25">
      <c r="H8023" s="155"/>
      <c r="I8023" s="151"/>
      <c r="J8023" s="152"/>
      <c r="K8023" s="153"/>
      <c r="L8023" s="153"/>
      <c r="M8023" s="153"/>
      <c r="N8023" s="153"/>
      <c r="O8023" s="153"/>
      <c r="P8023" s="153"/>
      <c r="Q8023" s="153"/>
      <c r="R8023" s="153"/>
      <c r="S8023" s="152"/>
      <c r="T8023" s="153"/>
      <c r="X8023" s="69" t="str">
        <f t="shared" si="254"/>
        <v/>
      </c>
      <c r="Y8023" s="69" t="str">
        <f t="shared" si="255"/>
        <v/>
      </c>
    </row>
    <row r="8024" spans="8:25" x14ac:dyDescent="0.25">
      <c r="H8024" s="155"/>
      <c r="I8024" s="151"/>
      <c r="J8024" s="152"/>
      <c r="K8024" s="153"/>
      <c r="L8024" s="153"/>
      <c r="M8024" s="153"/>
      <c r="N8024" s="153"/>
      <c r="O8024" s="153"/>
      <c r="P8024" s="153"/>
      <c r="Q8024" s="153"/>
      <c r="R8024" s="153"/>
      <c r="S8024" s="152"/>
      <c r="T8024" s="153"/>
      <c r="X8024" s="69" t="str">
        <f t="shared" si="254"/>
        <v/>
      </c>
      <c r="Y8024" s="69" t="str">
        <f t="shared" si="255"/>
        <v/>
      </c>
    </row>
    <row r="8025" spans="8:25" x14ac:dyDescent="0.25">
      <c r="H8025" s="155"/>
      <c r="I8025" s="151"/>
      <c r="J8025" s="152"/>
      <c r="K8025" s="153"/>
      <c r="L8025" s="153"/>
      <c r="M8025" s="153"/>
      <c r="N8025" s="153"/>
      <c r="O8025" s="153"/>
      <c r="P8025" s="153"/>
      <c r="Q8025" s="153"/>
      <c r="R8025" s="153"/>
      <c r="S8025" s="152"/>
      <c r="T8025" s="153"/>
      <c r="X8025" s="69" t="str">
        <f t="shared" si="254"/>
        <v/>
      </c>
      <c r="Y8025" s="69" t="str">
        <f t="shared" si="255"/>
        <v/>
      </c>
    </row>
    <row r="8026" spans="8:25" x14ac:dyDescent="0.25">
      <c r="H8026" s="155"/>
      <c r="I8026" s="151"/>
      <c r="J8026" s="152"/>
      <c r="K8026" s="153"/>
      <c r="L8026" s="153"/>
      <c r="M8026" s="153"/>
      <c r="N8026" s="153"/>
      <c r="O8026" s="153"/>
      <c r="P8026" s="153"/>
      <c r="Q8026" s="153"/>
      <c r="R8026" s="153"/>
      <c r="S8026" s="152"/>
      <c r="T8026" s="153"/>
      <c r="X8026" s="69" t="str">
        <f t="shared" si="254"/>
        <v/>
      </c>
      <c r="Y8026" s="69" t="str">
        <f t="shared" si="255"/>
        <v/>
      </c>
    </row>
    <row r="8027" spans="8:25" x14ac:dyDescent="0.25">
      <c r="H8027" s="155"/>
      <c r="I8027" s="151"/>
      <c r="J8027" s="152"/>
      <c r="K8027" s="153"/>
      <c r="L8027" s="153"/>
      <c r="M8027" s="153"/>
      <c r="N8027" s="153"/>
      <c r="O8027" s="153"/>
      <c r="P8027" s="153"/>
      <c r="Q8027" s="153"/>
      <c r="R8027" s="153"/>
      <c r="S8027" s="152"/>
      <c r="T8027" s="153"/>
      <c r="X8027" s="69" t="str">
        <f t="shared" si="254"/>
        <v/>
      </c>
      <c r="Y8027" s="69" t="str">
        <f t="shared" si="255"/>
        <v/>
      </c>
    </row>
    <row r="8028" spans="8:25" x14ac:dyDescent="0.25">
      <c r="H8028" s="155"/>
      <c r="I8028" s="151"/>
      <c r="J8028" s="152"/>
      <c r="K8028" s="153"/>
      <c r="L8028" s="153"/>
      <c r="M8028" s="153"/>
      <c r="N8028" s="153"/>
      <c r="O8028" s="153"/>
      <c r="P8028" s="153"/>
      <c r="Q8028" s="153"/>
      <c r="R8028" s="153"/>
      <c r="S8028" s="152"/>
      <c r="T8028" s="153"/>
      <c r="X8028" s="69" t="str">
        <f t="shared" si="254"/>
        <v/>
      </c>
      <c r="Y8028" s="69" t="str">
        <f t="shared" si="255"/>
        <v/>
      </c>
    </row>
    <row r="8029" spans="8:25" x14ac:dyDescent="0.25">
      <c r="H8029" s="155"/>
      <c r="I8029" s="151"/>
      <c r="J8029" s="152"/>
      <c r="K8029" s="153"/>
      <c r="L8029" s="153"/>
      <c r="M8029" s="153"/>
      <c r="N8029" s="153"/>
      <c r="O8029" s="153"/>
      <c r="P8029" s="153"/>
      <c r="Q8029" s="153"/>
      <c r="R8029" s="153"/>
      <c r="S8029" s="152"/>
      <c r="T8029" s="153"/>
      <c r="X8029" s="69" t="str">
        <f t="shared" si="254"/>
        <v/>
      </c>
      <c r="Y8029" s="69" t="str">
        <f t="shared" si="255"/>
        <v/>
      </c>
    </row>
    <row r="8030" spans="8:25" x14ac:dyDescent="0.25">
      <c r="H8030" s="155"/>
      <c r="I8030" s="151"/>
      <c r="J8030" s="152"/>
      <c r="K8030" s="153"/>
      <c r="L8030" s="153"/>
      <c r="M8030" s="153"/>
      <c r="N8030" s="153"/>
      <c r="O8030" s="153"/>
      <c r="P8030" s="153"/>
      <c r="Q8030" s="153"/>
      <c r="R8030" s="153"/>
      <c r="S8030" s="152"/>
      <c r="T8030" s="153"/>
      <c r="X8030" s="69" t="str">
        <f t="shared" si="254"/>
        <v/>
      </c>
      <c r="Y8030" s="69" t="str">
        <f t="shared" si="255"/>
        <v/>
      </c>
    </row>
    <row r="8031" spans="8:25" x14ac:dyDescent="0.25">
      <c r="H8031" s="155"/>
      <c r="I8031" s="151"/>
      <c r="J8031" s="152"/>
      <c r="K8031" s="153"/>
      <c r="L8031" s="153"/>
      <c r="M8031" s="153"/>
      <c r="N8031" s="153"/>
      <c r="O8031" s="153"/>
      <c r="P8031" s="153"/>
      <c r="Q8031" s="153"/>
      <c r="R8031" s="153"/>
      <c r="S8031" s="152"/>
      <c r="T8031" s="153"/>
      <c r="X8031" s="69" t="str">
        <f t="shared" si="254"/>
        <v/>
      </c>
      <c r="Y8031" s="69" t="str">
        <f t="shared" si="255"/>
        <v/>
      </c>
    </row>
    <row r="8032" spans="8:25" x14ac:dyDescent="0.25">
      <c r="H8032" s="155"/>
      <c r="I8032" s="151"/>
      <c r="J8032" s="152"/>
      <c r="K8032" s="153"/>
      <c r="L8032" s="153"/>
      <c r="M8032" s="153"/>
      <c r="N8032" s="153"/>
      <c r="O8032" s="153"/>
      <c r="P8032" s="153"/>
      <c r="Q8032" s="153"/>
      <c r="R8032" s="153"/>
      <c r="S8032" s="152"/>
      <c r="T8032" s="153"/>
      <c r="X8032" s="69" t="str">
        <f t="shared" si="254"/>
        <v/>
      </c>
      <c r="Y8032" s="69" t="str">
        <f t="shared" si="255"/>
        <v/>
      </c>
    </row>
    <row r="8033" spans="8:25" x14ac:dyDescent="0.25">
      <c r="H8033" s="155"/>
      <c r="I8033" s="151"/>
      <c r="J8033" s="152"/>
      <c r="K8033" s="153"/>
      <c r="L8033" s="153"/>
      <c r="M8033" s="153"/>
      <c r="N8033" s="153"/>
      <c r="O8033" s="153"/>
      <c r="P8033" s="153"/>
      <c r="Q8033" s="153"/>
      <c r="R8033" s="153"/>
      <c r="S8033" s="152"/>
      <c r="T8033" s="153"/>
      <c r="X8033" s="69" t="str">
        <f t="shared" si="254"/>
        <v/>
      </c>
      <c r="Y8033" s="69" t="str">
        <f t="shared" si="255"/>
        <v/>
      </c>
    </row>
    <row r="8034" spans="8:25" x14ac:dyDescent="0.25">
      <c r="H8034" s="155"/>
      <c r="I8034" s="151"/>
      <c r="J8034" s="152"/>
      <c r="K8034" s="153"/>
      <c r="L8034" s="153"/>
      <c r="M8034" s="153"/>
      <c r="N8034" s="153"/>
      <c r="O8034" s="153"/>
      <c r="P8034" s="153"/>
      <c r="Q8034" s="153"/>
      <c r="R8034" s="153"/>
      <c r="S8034" s="152"/>
      <c r="T8034" s="153"/>
      <c r="X8034" s="69" t="str">
        <f t="shared" si="254"/>
        <v/>
      </c>
      <c r="Y8034" s="69" t="str">
        <f t="shared" si="255"/>
        <v/>
      </c>
    </row>
    <row r="8035" spans="8:25" x14ac:dyDescent="0.25">
      <c r="H8035" s="155"/>
      <c r="I8035" s="151"/>
      <c r="J8035" s="152"/>
      <c r="K8035" s="153"/>
      <c r="L8035" s="153"/>
      <c r="M8035" s="153"/>
      <c r="N8035" s="153"/>
      <c r="O8035" s="153"/>
      <c r="P8035" s="153"/>
      <c r="Q8035" s="153"/>
      <c r="R8035" s="153"/>
      <c r="S8035" s="152"/>
      <c r="T8035" s="153"/>
      <c r="X8035" s="69" t="str">
        <f t="shared" si="254"/>
        <v/>
      </c>
      <c r="Y8035" s="69" t="str">
        <f t="shared" si="255"/>
        <v/>
      </c>
    </row>
    <row r="8036" spans="8:25" x14ac:dyDescent="0.25">
      <c r="H8036" s="155"/>
      <c r="I8036" s="151"/>
      <c r="J8036" s="152"/>
      <c r="K8036" s="153"/>
      <c r="L8036" s="153"/>
      <c r="M8036" s="153"/>
      <c r="N8036" s="153"/>
      <c r="O8036" s="153"/>
      <c r="P8036" s="153"/>
      <c r="Q8036" s="153"/>
      <c r="R8036" s="153"/>
      <c r="S8036" s="152"/>
      <c r="T8036" s="153"/>
      <c r="X8036" s="69" t="str">
        <f t="shared" si="254"/>
        <v/>
      </c>
      <c r="Y8036" s="69" t="str">
        <f t="shared" si="255"/>
        <v/>
      </c>
    </row>
    <row r="8037" spans="8:25" x14ac:dyDescent="0.25">
      <c r="H8037" s="155"/>
      <c r="I8037" s="151"/>
      <c r="J8037" s="152"/>
      <c r="K8037" s="153"/>
      <c r="L8037" s="153"/>
      <c r="M8037" s="153"/>
      <c r="N8037" s="153"/>
      <c r="O8037" s="153"/>
      <c r="P8037" s="153"/>
      <c r="Q8037" s="153"/>
      <c r="R8037" s="153"/>
      <c r="S8037" s="152"/>
      <c r="T8037" s="153"/>
      <c r="X8037" s="69" t="str">
        <f t="shared" si="254"/>
        <v/>
      </c>
      <c r="Y8037" s="69" t="str">
        <f t="shared" si="255"/>
        <v/>
      </c>
    </row>
    <row r="8038" spans="8:25" x14ac:dyDescent="0.25">
      <c r="H8038" s="155"/>
      <c r="I8038" s="151"/>
      <c r="J8038" s="152"/>
      <c r="K8038" s="153"/>
      <c r="L8038" s="153"/>
      <c r="M8038" s="153"/>
      <c r="N8038" s="153"/>
      <c r="O8038" s="153"/>
      <c r="P8038" s="153"/>
      <c r="Q8038" s="153"/>
      <c r="R8038" s="153"/>
      <c r="S8038" s="152"/>
      <c r="T8038" s="153"/>
      <c r="X8038" s="69" t="str">
        <f t="shared" si="254"/>
        <v/>
      </c>
      <c r="Y8038" s="69" t="str">
        <f t="shared" si="255"/>
        <v/>
      </c>
    </row>
    <row r="8039" spans="8:25" x14ac:dyDescent="0.25">
      <c r="H8039" s="155"/>
      <c r="I8039" s="151"/>
      <c r="J8039" s="152"/>
      <c r="K8039" s="153"/>
      <c r="L8039" s="153"/>
      <c r="M8039" s="153"/>
      <c r="N8039" s="153"/>
      <c r="O8039" s="153"/>
      <c r="P8039" s="153"/>
      <c r="Q8039" s="153"/>
      <c r="R8039" s="153"/>
      <c r="S8039" s="152"/>
      <c r="T8039" s="153"/>
      <c r="X8039" s="69" t="str">
        <f t="shared" si="254"/>
        <v/>
      </c>
      <c r="Y8039" s="69" t="str">
        <f t="shared" si="255"/>
        <v/>
      </c>
    </row>
    <row r="8040" spans="8:25" x14ac:dyDescent="0.25">
      <c r="H8040" s="155"/>
      <c r="I8040" s="151"/>
      <c r="J8040" s="152"/>
      <c r="K8040" s="153"/>
      <c r="L8040" s="153"/>
      <c r="M8040" s="153"/>
      <c r="N8040" s="153"/>
      <c r="O8040" s="153"/>
      <c r="P8040" s="153"/>
      <c r="Q8040" s="153"/>
      <c r="R8040" s="153"/>
      <c r="S8040" s="152"/>
      <c r="T8040" s="153"/>
      <c r="X8040" s="69" t="str">
        <f t="shared" si="254"/>
        <v/>
      </c>
      <c r="Y8040" s="69" t="str">
        <f t="shared" si="255"/>
        <v/>
      </c>
    </row>
    <row r="8041" spans="8:25" x14ac:dyDescent="0.25">
      <c r="H8041" s="155"/>
      <c r="I8041" s="151"/>
      <c r="J8041" s="152"/>
      <c r="K8041" s="153"/>
      <c r="L8041" s="153"/>
      <c r="M8041" s="153"/>
      <c r="N8041" s="153"/>
      <c r="O8041" s="153"/>
      <c r="P8041" s="153"/>
      <c r="Q8041" s="153"/>
      <c r="R8041" s="153"/>
      <c r="S8041" s="152"/>
      <c r="T8041" s="153"/>
      <c r="X8041" s="69" t="str">
        <f t="shared" si="254"/>
        <v/>
      </c>
      <c r="Y8041" s="69" t="str">
        <f t="shared" si="255"/>
        <v/>
      </c>
    </row>
    <row r="8042" spans="8:25" x14ac:dyDescent="0.25">
      <c r="H8042" s="155"/>
      <c r="I8042" s="151"/>
      <c r="J8042" s="152"/>
      <c r="K8042" s="153"/>
      <c r="L8042" s="153"/>
      <c r="M8042" s="153"/>
      <c r="N8042" s="153"/>
      <c r="O8042" s="153"/>
      <c r="P8042" s="153"/>
      <c r="Q8042" s="153"/>
      <c r="R8042" s="153"/>
      <c r="S8042" s="152"/>
      <c r="T8042" s="153"/>
      <c r="X8042" s="69" t="str">
        <f t="shared" si="254"/>
        <v/>
      </c>
      <c r="Y8042" s="69" t="str">
        <f t="shared" si="255"/>
        <v/>
      </c>
    </row>
    <row r="8043" spans="8:25" x14ac:dyDescent="0.25">
      <c r="H8043" s="155"/>
      <c r="I8043" s="151"/>
      <c r="J8043" s="152"/>
      <c r="K8043" s="153"/>
      <c r="L8043" s="153"/>
      <c r="M8043" s="153"/>
      <c r="N8043" s="153"/>
      <c r="O8043" s="153"/>
      <c r="P8043" s="153"/>
      <c r="Q8043" s="153"/>
      <c r="R8043" s="153"/>
      <c r="S8043" s="152"/>
      <c r="T8043" s="153"/>
      <c r="X8043" s="69" t="str">
        <f t="shared" si="254"/>
        <v/>
      </c>
      <c r="Y8043" s="69" t="str">
        <f t="shared" si="255"/>
        <v/>
      </c>
    </row>
    <row r="8044" spans="8:25" x14ac:dyDescent="0.25">
      <c r="H8044" s="155"/>
      <c r="I8044" s="151"/>
      <c r="J8044" s="152"/>
      <c r="K8044" s="153"/>
      <c r="L8044" s="153"/>
      <c r="M8044" s="153"/>
      <c r="N8044" s="153"/>
      <c r="O8044" s="153"/>
      <c r="P8044" s="153"/>
      <c r="Q8044" s="153"/>
      <c r="R8044" s="153"/>
      <c r="S8044" s="152"/>
      <c r="T8044" s="153"/>
      <c r="X8044" s="69" t="str">
        <f t="shared" si="254"/>
        <v/>
      </c>
      <c r="Y8044" s="69" t="str">
        <f t="shared" si="255"/>
        <v/>
      </c>
    </row>
    <row r="8045" spans="8:25" x14ac:dyDescent="0.25">
      <c r="H8045" s="155"/>
      <c r="I8045" s="151"/>
      <c r="J8045" s="152"/>
      <c r="K8045" s="153"/>
      <c r="L8045" s="153"/>
      <c r="M8045" s="153"/>
      <c r="N8045" s="153"/>
      <c r="O8045" s="153"/>
      <c r="P8045" s="153"/>
      <c r="Q8045" s="153"/>
      <c r="R8045" s="153"/>
      <c r="S8045" s="152"/>
      <c r="T8045" s="153"/>
      <c r="X8045" s="69" t="str">
        <f t="shared" si="254"/>
        <v/>
      </c>
      <c r="Y8045" s="69" t="str">
        <f t="shared" si="255"/>
        <v/>
      </c>
    </row>
    <row r="8046" spans="8:25" x14ac:dyDescent="0.25">
      <c r="H8046" s="155"/>
      <c r="I8046" s="151"/>
      <c r="J8046" s="152"/>
      <c r="K8046" s="153"/>
      <c r="L8046" s="153"/>
      <c r="M8046" s="153"/>
      <c r="N8046" s="153"/>
      <c r="O8046" s="153"/>
      <c r="P8046" s="153"/>
      <c r="Q8046" s="153"/>
      <c r="R8046" s="153"/>
      <c r="S8046" s="152"/>
      <c r="T8046" s="153"/>
      <c r="X8046" s="69" t="str">
        <f t="shared" si="254"/>
        <v/>
      </c>
      <c r="Y8046" s="69" t="str">
        <f t="shared" si="255"/>
        <v/>
      </c>
    </row>
    <row r="8047" spans="8:25" x14ac:dyDescent="0.25">
      <c r="H8047" s="155"/>
      <c r="I8047" s="151"/>
      <c r="J8047" s="152"/>
      <c r="K8047" s="153"/>
      <c r="L8047" s="153"/>
      <c r="M8047" s="153"/>
      <c r="N8047" s="153"/>
      <c r="O8047" s="153"/>
      <c r="P8047" s="153"/>
      <c r="Q8047" s="153"/>
      <c r="R8047" s="153"/>
      <c r="S8047" s="152"/>
      <c r="T8047" s="153"/>
      <c r="X8047" s="69" t="str">
        <f t="shared" si="254"/>
        <v/>
      </c>
      <c r="Y8047" s="69" t="str">
        <f t="shared" si="255"/>
        <v/>
      </c>
    </row>
    <row r="8048" spans="8:25" x14ac:dyDescent="0.25">
      <c r="H8048" s="155"/>
      <c r="I8048" s="151"/>
      <c r="J8048" s="152"/>
      <c r="K8048" s="153"/>
      <c r="L8048" s="153"/>
      <c r="M8048" s="153"/>
      <c r="N8048" s="153"/>
      <c r="O8048" s="153"/>
      <c r="P8048" s="153"/>
      <c r="Q8048" s="153"/>
      <c r="R8048" s="153"/>
      <c r="S8048" s="152"/>
      <c r="T8048" s="153"/>
      <c r="X8048" s="69" t="str">
        <f t="shared" si="254"/>
        <v/>
      </c>
      <c r="Y8048" s="69" t="str">
        <f t="shared" si="255"/>
        <v/>
      </c>
    </row>
    <row r="8049" spans="8:25" x14ac:dyDescent="0.25">
      <c r="H8049" s="155"/>
      <c r="I8049" s="151"/>
      <c r="J8049" s="152"/>
      <c r="K8049" s="153"/>
      <c r="L8049" s="153"/>
      <c r="M8049" s="153"/>
      <c r="N8049" s="153"/>
      <c r="O8049" s="153"/>
      <c r="P8049" s="153"/>
      <c r="Q8049" s="153"/>
      <c r="R8049" s="153"/>
      <c r="S8049" s="152"/>
      <c r="T8049" s="153"/>
      <c r="X8049" s="69" t="str">
        <f t="shared" si="254"/>
        <v/>
      </c>
      <c r="Y8049" s="69" t="str">
        <f t="shared" si="255"/>
        <v/>
      </c>
    </row>
    <row r="8050" spans="8:25" x14ac:dyDescent="0.25">
      <c r="H8050" s="155"/>
      <c r="I8050" s="151"/>
      <c r="J8050" s="152"/>
      <c r="K8050" s="153"/>
      <c r="L8050" s="153"/>
      <c r="M8050" s="153"/>
      <c r="N8050" s="153"/>
      <c r="O8050" s="153"/>
      <c r="P8050" s="153"/>
      <c r="Q8050" s="153"/>
      <c r="R8050" s="153"/>
      <c r="S8050" s="152"/>
      <c r="T8050" s="153"/>
      <c r="X8050" s="69" t="str">
        <f t="shared" si="254"/>
        <v/>
      </c>
      <c r="Y8050" s="69" t="str">
        <f t="shared" si="255"/>
        <v/>
      </c>
    </row>
    <row r="8051" spans="8:25" x14ac:dyDescent="0.25">
      <c r="H8051" s="155"/>
      <c r="I8051" s="151"/>
      <c r="J8051" s="152"/>
      <c r="K8051" s="153"/>
      <c r="L8051" s="153"/>
      <c r="M8051" s="153"/>
      <c r="N8051" s="153"/>
      <c r="O8051" s="153"/>
      <c r="P8051" s="153"/>
      <c r="Q8051" s="153"/>
      <c r="R8051" s="153"/>
      <c r="S8051" s="152"/>
      <c r="T8051" s="153"/>
      <c r="X8051" s="69" t="str">
        <f t="shared" si="254"/>
        <v/>
      </c>
      <c r="Y8051" s="69" t="str">
        <f t="shared" si="255"/>
        <v/>
      </c>
    </row>
    <row r="8052" spans="8:25" x14ac:dyDescent="0.25">
      <c r="H8052" s="155"/>
      <c r="I8052" s="151"/>
      <c r="J8052" s="152"/>
      <c r="K8052" s="153"/>
      <c r="L8052" s="153"/>
      <c r="M8052" s="153"/>
      <c r="N8052" s="153"/>
      <c r="O8052" s="153"/>
      <c r="P8052" s="153"/>
      <c r="Q8052" s="153"/>
      <c r="R8052" s="153"/>
      <c r="S8052" s="152"/>
      <c r="T8052" s="153"/>
      <c r="X8052" s="69" t="str">
        <f t="shared" si="254"/>
        <v/>
      </c>
      <c r="Y8052" s="69" t="str">
        <f t="shared" si="255"/>
        <v/>
      </c>
    </row>
    <row r="8053" spans="8:25" x14ac:dyDescent="0.25">
      <c r="H8053" s="155"/>
      <c r="I8053" s="151"/>
      <c r="J8053" s="152"/>
      <c r="K8053" s="153"/>
      <c r="L8053" s="153"/>
      <c r="M8053" s="153"/>
      <c r="N8053" s="153"/>
      <c r="O8053" s="153"/>
      <c r="P8053" s="153"/>
      <c r="Q8053" s="153"/>
      <c r="R8053" s="153"/>
      <c r="S8053" s="152"/>
      <c r="T8053" s="153"/>
      <c r="X8053" s="69" t="str">
        <f t="shared" si="254"/>
        <v/>
      </c>
      <c r="Y8053" s="69" t="str">
        <f t="shared" si="255"/>
        <v/>
      </c>
    </row>
    <row r="8054" spans="8:25" x14ac:dyDescent="0.25">
      <c r="H8054" s="155"/>
      <c r="I8054" s="151"/>
      <c r="J8054" s="152"/>
      <c r="K8054" s="153"/>
      <c r="L8054" s="153"/>
      <c r="M8054" s="153"/>
      <c r="N8054" s="153"/>
      <c r="O8054" s="153"/>
      <c r="P8054" s="153"/>
      <c r="Q8054" s="153"/>
      <c r="R8054" s="153"/>
      <c r="S8054" s="152"/>
      <c r="T8054" s="153"/>
      <c r="X8054" s="69" t="str">
        <f t="shared" si="254"/>
        <v/>
      </c>
      <c r="Y8054" s="69" t="str">
        <f t="shared" si="255"/>
        <v/>
      </c>
    </row>
    <row r="8055" spans="8:25" x14ac:dyDescent="0.25">
      <c r="H8055" s="155"/>
      <c r="I8055" s="151"/>
      <c r="J8055" s="152"/>
      <c r="K8055" s="153"/>
      <c r="L8055" s="153"/>
      <c r="M8055" s="153"/>
      <c r="N8055" s="153"/>
      <c r="O8055" s="153"/>
      <c r="P8055" s="153"/>
      <c r="Q8055" s="153"/>
      <c r="R8055" s="153"/>
      <c r="S8055" s="152"/>
      <c r="T8055" s="153"/>
      <c r="X8055" s="69" t="str">
        <f t="shared" si="254"/>
        <v/>
      </c>
      <c r="Y8055" s="69" t="str">
        <f t="shared" si="255"/>
        <v/>
      </c>
    </row>
    <row r="8056" spans="8:25" x14ac:dyDescent="0.25">
      <c r="H8056" s="155"/>
      <c r="I8056" s="151"/>
      <c r="J8056" s="152"/>
      <c r="K8056" s="153"/>
      <c r="L8056" s="153"/>
      <c r="M8056" s="153"/>
      <c r="N8056" s="153"/>
      <c r="O8056" s="153"/>
      <c r="P8056" s="153"/>
      <c r="Q8056" s="153"/>
      <c r="R8056" s="153"/>
      <c r="S8056" s="152"/>
      <c r="T8056" s="153"/>
      <c r="X8056" s="69" t="str">
        <f t="shared" si="254"/>
        <v/>
      </c>
      <c r="Y8056" s="69" t="str">
        <f t="shared" si="255"/>
        <v/>
      </c>
    </row>
    <row r="8057" spans="8:25" x14ac:dyDescent="0.25">
      <c r="H8057" s="155"/>
      <c r="I8057" s="151"/>
      <c r="J8057" s="152"/>
      <c r="K8057" s="153"/>
      <c r="L8057" s="153"/>
      <c r="M8057" s="153"/>
      <c r="N8057" s="153"/>
      <c r="O8057" s="153"/>
      <c r="P8057" s="153"/>
      <c r="Q8057" s="153"/>
      <c r="R8057" s="153"/>
      <c r="S8057" s="152"/>
      <c r="T8057" s="153"/>
      <c r="X8057" s="69" t="str">
        <f t="shared" si="254"/>
        <v/>
      </c>
      <c r="Y8057" s="69" t="str">
        <f t="shared" si="255"/>
        <v/>
      </c>
    </row>
    <row r="8058" spans="8:25" x14ac:dyDescent="0.25">
      <c r="H8058" s="155"/>
      <c r="I8058" s="151"/>
      <c r="J8058" s="152"/>
      <c r="K8058" s="153"/>
      <c r="L8058" s="153"/>
      <c r="M8058" s="153"/>
      <c r="N8058" s="153"/>
      <c r="O8058" s="153"/>
      <c r="P8058" s="153"/>
      <c r="Q8058" s="153"/>
      <c r="R8058" s="153"/>
      <c r="S8058" s="152"/>
      <c r="T8058" s="153"/>
      <c r="X8058" s="69" t="str">
        <f t="shared" si="254"/>
        <v/>
      </c>
      <c r="Y8058" s="69" t="str">
        <f t="shared" si="255"/>
        <v/>
      </c>
    </row>
    <row r="8059" spans="8:25" x14ac:dyDescent="0.25">
      <c r="H8059" s="155"/>
      <c r="I8059" s="151"/>
      <c r="J8059" s="152"/>
      <c r="K8059" s="153"/>
      <c r="L8059" s="153"/>
      <c r="M8059" s="153"/>
      <c r="N8059" s="153"/>
      <c r="O8059" s="153"/>
      <c r="P8059" s="153"/>
      <c r="Q8059" s="153"/>
      <c r="R8059" s="153"/>
      <c r="S8059" s="152"/>
      <c r="T8059" s="153"/>
      <c r="X8059" s="69" t="str">
        <f t="shared" si="254"/>
        <v/>
      </c>
      <c r="Y8059" s="69" t="str">
        <f t="shared" si="255"/>
        <v/>
      </c>
    </row>
    <row r="8060" spans="8:25" x14ac:dyDescent="0.25">
      <c r="H8060" s="155"/>
      <c r="I8060" s="151"/>
      <c r="J8060" s="152"/>
      <c r="K8060" s="153"/>
      <c r="L8060" s="153"/>
      <c r="M8060" s="153"/>
      <c r="N8060" s="153"/>
      <c r="O8060" s="153"/>
      <c r="P8060" s="153"/>
      <c r="Q8060" s="153"/>
      <c r="R8060" s="153"/>
      <c r="S8060" s="152"/>
      <c r="T8060" s="153"/>
      <c r="X8060" s="69" t="str">
        <f t="shared" si="254"/>
        <v/>
      </c>
      <c r="Y8060" s="69" t="str">
        <f t="shared" si="255"/>
        <v/>
      </c>
    </row>
    <row r="8061" spans="8:25" x14ac:dyDescent="0.25">
      <c r="H8061" s="155"/>
      <c r="I8061" s="151"/>
      <c r="J8061" s="152"/>
      <c r="K8061" s="153"/>
      <c r="L8061" s="153"/>
      <c r="M8061" s="153"/>
      <c r="N8061" s="153"/>
      <c r="O8061" s="153"/>
      <c r="P8061" s="153"/>
      <c r="Q8061" s="153"/>
      <c r="R8061" s="153"/>
      <c r="S8061" s="152"/>
      <c r="T8061" s="153"/>
      <c r="X8061" s="69" t="str">
        <f t="shared" si="254"/>
        <v/>
      </c>
      <c r="Y8061" s="69" t="str">
        <f t="shared" si="255"/>
        <v/>
      </c>
    </row>
    <row r="8062" spans="8:25" x14ac:dyDescent="0.25">
      <c r="H8062" s="155"/>
      <c r="I8062" s="151"/>
      <c r="J8062" s="152"/>
      <c r="K8062" s="153"/>
      <c r="L8062" s="153"/>
      <c r="M8062" s="153"/>
      <c r="N8062" s="153"/>
      <c r="O8062" s="153"/>
      <c r="P8062" s="153"/>
      <c r="Q8062" s="153"/>
      <c r="R8062" s="153"/>
      <c r="S8062" s="152"/>
      <c r="T8062" s="153"/>
      <c r="X8062" s="69" t="str">
        <f t="shared" si="254"/>
        <v/>
      </c>
      <c r="Y8062" s="69" t="str">
        <f t="shared" si="255"/>
        <v/>
      </c>
    </row>
    <row r="8063" spans="8:25" x14ac:dyDescent="0.25">
      <c r="H8063" s="155"/>
      <c r="I8063" s="151"/>
      <c r="J8063" s="152"/>
      <c r="K8063" s="153"/>
      <c r="L8063" s="153"/>
      <c r="M8063" s="153"/>
      <c r="N8063" s="153"/>
      <c r="O8063" s="153"/>
      <c r="P8063" s="153"/>
      <c r="Q8063" s="153"/>
      <c r="R8063" s="153"/>
      <c r="S8063" s="152"/>
      <c r="T8063" s="153"/>
      <c r="X8063" s="69" t="str">
        <f t="shared" si="254"/>
        <v/>
      </c>
      <c r="Y8063" s="69" t="str">
        <f t="shared" si="255"/>
        <v/>
      </c>
    </row>
    <row r="8064" spans="8:25" x14ac:dyDescent="0.25">
      <c r="H8064" s="155"/>
      <c r="I8064" s="151"/>
      <c r="J8064" s="152"/>
      <c r="K8064" s="153"/>
      <c r="L8064" s="153"/>
      <c r="M8064" s="153"/>
      <c r="N8064" s="153"/>
      <c r="O8064" s="153"/>
      <c r="P8064" s="153"/>
      <c r="Q8064" s="153"/>
      <c r="R8064" s="153"/>
      <c r="S8064" s="152"/>
      <c r="T8064" s="153"/>
      <c r="X8064" s="69" t="str">
        <f t="shared" si="254"/>
        <v/>
      </c>
      <c r="Y8064" s="69" t="str">
        <f t="shared" si="255"/>
        <v/>
      </c>
    </row>
    <row r="8065" spans="8:25" x14ac:dyDescent="0.25">
      <c r="H8065" s="155"/>
      <c r="I8065" s="151"/>
      <c r="J8065" s="152"/>
      <c r="K8065" s="153"/>
      <c r="L8065" s="153"/>
      <c r="M8065" s="153"/>
      <c r="N8065" s="153"/>
      <c r="O8065" s="153"/>
      <c r="P8065" s="153"/>
      <c r="Q8065" s="153"/>
      <c r="R8065" s="153"/>
      <c r="S8065" s="152"/>
      <c r="T8065" s="153"/>
      <c r="X8065" s="69" t="str">
        <f t="shared" si="254"/>
        <v/>
      </c>
      <c r="Y8065" s="69" t="str">
        <f t="shared" si="255"/>
        <v/>
      </c>
    </row>
    <row r="8066" spans="8:25" x14ac:dyDescent="0.25">
      <c r="H8066" s="155"/>
      <c r="I8066" s="151"/>
      <c r="J8066" s="152"/>
      <c r="K8066" s="153"/>
      <c r="L8066" s="153"/>
      <c r="M8066" s="153"/>
      <c r="N8066" s="153"/>
      <c r="O8066" s="153"/>
      <c r="P8066" s="153"/>
      <c r="Q8066" s="153"/>
      <c r="R8066" s="153"/>
      <c r="S8066" s="152"/>
      <c r="T8066" s="153"/>
      <c r="X8066" s="69" t="str">
        <f t="shared" ref="X8066:X8129" si="256">IF(W8066&lt;&gt;"",W8066-I8066,"")</f>
        <v/>
      </c>
      <c r="Y8066" s="69" t="str">
        <f t="shared" si="255"/>
        <v/>
      </c>
    </row>
    <row r="8067" spans="8:25" x14ac:dyDescent="0.25">
      <c r="H8067" s="155"/>
      <c r="I8067" s="151"/>
      <c r="J8067" s="152"/>
      <c r="K8067" s="153"/>
      <c r="L8067" s="153"/>
      <c r="M8067" s="153"/>
      <c r="N8067" s="153"/>
      <c r="O8067" s="153"/>
      <c r="P8067" s="153"/>
      <c r="Q8067" s="153"/>
      <c r="R8067" s="153"/>
      <c r="S8067" s="152"/>
      <c r="T8067" s="153"/>
      <c r="X8067" s="69" t="str">
        <f t="shared" si="256"/>
        <v/>
      </c>
      <c r="Y8067" s="69" t="str">
        <f t="shared" ref="Y8067:Y8130" si="257">IF(X8067&lt;&gt;"",IF(X8067&lt;365,"&lt; 1 year",IF(X8067&lt;730,"1-2",IF(X8067&lt;1095,"2-3",IF(X8067&lt;1460,"3-4",IF(X8067&lt;1825,"4-5","5+"))))),"")</f>
        <v/>
      </c>
    </row>
    <row r="8068" spans="8:25" x14ac:dyDescent="0.25">
      <c r="H8068" s="155"/>
      <c r="I8068" s="151"/>
      <c r="J8068" s="152"/>
      <c r="K8068" s="153"/>
      <c r="L8068" s="153"/>
      <c r="M8068" s="153"/>
      <c r="N8068" s="153"/>
      <c r="O8068" s="153"/>
      <c r="P8068" s="153"/>
      <c r="Q8068" s="153"/>
      <c r="R8068" s="153"/>
      <c r="S8068" s="152"/>
      <c r="T8068" s="153"/>
      <c r="X8068" s="69" t="str">
        <f t="shared" si="256"/>
        <v/>
      </c>
      <c r="Y8068" s="69" t="str">
        <f t="shared" si="257"/>
        <v/>
      </c>
    </row>
    <row r="8069" spans="8:25" x14ac:dyDescent="0.25">
      <c r="H8069" s="155"/>
      <c r="I8069" s="151"/>
      <c r="J8069" s="152"/>
      <c r="K8069" s="153"/>
      <c r="L8069" s="153"/>
      <c r="M8069" s="153"/>
      <c r="N8069" s="153"/>
      <c r="O8069" s="153"/>
      <c r="P8069" s="153"/>
      <c r="Q8069" s="153"/>
      <c r="R8069" s="153"/>
      <c r="S8069" s="152"/>
      <c r="T8069" s="153"/>
      <c r="X8069" s="69" t="str">
        <f t="shared" si="256"/>
        <v/>
      </c>
      <c r="Y8069" s="69" t="str">
        <f t="shared" si="257"/>
        <v/>
      </c>
    </row>
    <row r="8070" spans="8:25" x14ac:dyDescent="0.25">
      <c r="H8070" s="155"/>
      <c r="I8070" s="151"/>
      <c r="J8070" s="152"/>
      <c r="K8070" s="153"/>
      <c r="L8070" s="153"/>
      <c r="M8070" s="153"/>
      <c r="N8070" s="153"/>
      <c r="O8070" s="153"/>
      <c r="P8070" s="153"/>
      <c r="Q8070" s="153"/>
      <c r="R8070" s="153"/>
      <c r="S8070" s="152"/>
      <c r="T8070" s="153"/>
      <c r="X8070" s="69" t="str">
        <f t="shared" si="256"/>
        <v/>
      </c>
      <c r="Y8070" s="69" t="str">
        <f t="shared" si="257"/>
        <v/>
      </c>
    </row>
    <row r="8071" spans="8:25" x14ac:dyDescent="0.25">
      <c r="H8071" s="155"/>
      <c r="I8071" s="151"/>
      <c r="J8071" s="152"/>
      <c r="K8071" s="153"/>
      <c r="L8071" s="153"/>
      <c r="M8071" s="153"/>
      <c r="N8071" s="153"/>
      <c r="O8071" s="153"/>
      <c r="P8071" s="153"/>
      <c r="Q8071" s="153"/>
      <c r="R8071" s="153"/>
      <c r="S8071" s="152"/>
      <c r="T8071" s="153"/>
      <c r="X8071" s="69" t="str">
        <f t="shared" si="256"/>
        <v/>
      </c>
      <c r="Y8071" s="69" t="str">
        <f t="shared" si="257"/>
        <v/>
      </c>
    </row>
    <row r="8072" spans="8:25" x14ac:dyDescent="0.25">
      <c r="H8072" s="155"/>
      <c r="I8072" s="151"/>
      <c r="J8072" s="152"/>
      <c r="K8072" s="153"/>
      <c r="L8072" s="153"/>
      <c r="M8072" s="153"/>
      <c r="N8072" s="153"/>
      <c r="O8072" s="153"/>
      <c r="P8072" s="153"/>
      <c r="Q8072" s="153"/>
      <c r="R8072" s="153"/>
      <c r="S8072" s="152"/>
      <c r="T8072" s="153"/>
      <c r="X8072" s="69" t="str">
        <f t="shared" si="256"/>
        <v/>
      </c>
      <c r="Y8072" s="69" t="str">
        <f t="shared" si="257"/>
        <v/>
      </c>
    </row>
    <row r="8073" spans="8:25" x14ac:dyDescent="0.25">
      <c r="H8073" s="155"/>
      <c r="I8073" s="151"/>
      <c r="J8073" s="152"/>
      <c r="K8073" s="153"/>
      <c r="L8073" s="153"/>
      <c r="M8073" s="153"/>
      <c r="N8073" s="153"/>
      <c r="O8073" s="153"/>
      <c r="P8073" s="153"/>
      <c r="Q8073" s="153"/>
      <c r="R8073" s="153"/>
      <c r="S8073" s="152"/>
      <c r="T8073" s="153"/>
      <c r="X8073" s="69" t="str">
        <f t="shared" si="256"/>
        <v/>
      </c>
      <c r="Y8073" s="69" t="str">
        <f t="shared" si="257"/>
        <v/>
      </c>
    </row>
    <row r="8074" spans="8:25" x14ac:dyDescent="0.25">
      <c r="H8074" s="155"/>
      <c r="I8074" s="151"/>
      <c r="J8074" s="152"/>
      <c r="K8074" s="153"/>
      <c r="L8074" s="153"/>
      <c r="M8074" s="153"/>
      <c r="N8074" s="153"/>
      <c r="O8074" s="153"/>
      <c r="P8074" s="153"/>
      <c r="Q8074" s="153"/>
      <c r="R8074" s="153"/>
      <c r="S8074" s="152"/>
      <c r="T8074" s="153"/>
      <c r="X8074" s="69" t="str">
        <f t="shared" si="256"/>
        <v/>
      </c>
      <c r="Y8074" s="69" t="str">
        <f t="shared" si="257"/>
        <v/>
      </c>
    </row>
    <row r="8075" spans="8:25" x14ac:dyDescent="0.25">
      <c r="H8075" s="155"/>
      <c r="I8075" s="151"/>
      <c r="J8075" s="152"/>
      <c r="K8075" s="153"/>
      <c r="L8075" s="153"/>
      <c r="M8075" s="153"/>
      <c r="N8075" s="153"/>
      <c r="O8075" s="153"/>
      <c r="P8075" s="153"/>
      <c r="Q8075" s="153"/>
      <c r="R8075" s="153"/>
      <c r="S8075" s="152"/>
      <c r="T8075" s="153"/>
      <c r="X8075" s="69" t="str">
        <f t="shared" si="256"/>
        <v/>
      </c>
      <c r="Y8075" s="69" t="str">
        <f t="shared" si="257"/>
        <v/>
      </c>
    </row>
    <row r="8076" spans="8:25" x14ac:dyDescent="0.25">
      <c r="H8076" s="155"/>
      <c r="I8076" s="151"/>
      <c r="J8076" s="152"/>
      <c r="K8076" s="153"/>
      <c r="L8076" s="153"/>
      <c r="M8076" s="153"/>
      <c r="N8076" s="153"/>
      <c r="O8076" s="153"/>
      <c r="P8076" s="153"/>
      <c r="Q8076" s="153"/>
      <c r="R8076" s="153"/>
      <c r="S8076" s="152"/>
      <c r="T8076" s="153"/>
      <c r="X8076" s="69" t="str">
        <f t="shared" si="256"/>
        <v/>
      </c>
      <c r="Y8076" s="69" t="str">
        <f t="shared" si="257"/>
        <v/>
      </c>
    </row>
    <row r="8077" spans="8:25" x14ac:dyDescent="0.25">
      <c r="H8077" s="155"/>
      <c r="I8077" s="151"/>
      <c r="J8077" s="152"/>
      <c r="K8077" s="153"/>
      <c r="L8077" s="153"/>
      <c r="M8077" s="153"/>
      <c r="N8077" s="153"/>
      <c r="O8077" s="153"/>
      <c r="P8077" s="153"/>
      <c r="Q8077" s="153"/>
      <c r="R8077" s="153"/>
      <c r="S8077" s="152"/>
      <c r="T8077" s="153"/>
      <c r="X8077" s="69" t="str">
        <f t="shared" si="256"/>
        <v/>
      </c>
      <c r="Y8077" s="69" t="str">
        <f t="shared" si="257"/>
        <v/>
      </c>
    </row>
    <row r="8078" spans="8:25" x14ac:dyDescent="0.25">
      <c r="H8078" s="155"/>
      <c r="I8078" s="151"/>
      <c r="J8078" s="152"/>
      <c r="K8078" s="153"/>
      <c r="L8078" s="153"/>
      <c r="M8078" s="153"/>
      <c r="N8078" s="153"/>
      <c r="O8078" s="153"/>
      <c r="P8078" s="153"/>
      <c r="Q8078" s="153"/>
      <c r="R8078" s="153"/>
      <c r="S8078" s="152"/>
      <c r="T8078" s="153"/>
      <c r="X8078" s="69" t="str">
        <f t="shared" si="256"/>
        <v/>
      </c>
      <c r="Y8078" s="69" t="str">
        <f t="shared" si="257"/>
        <v/>
      </c>
    </row>
    <row r="8079" spans="8:25" x14ac:dyDescent="0.25">
      <c r="H8079" s="155"/>
      <c r="I8079" s="151"/>
      <c r="J8079" s="152"/>
      <c r="K8079" s="153"/>
      <c r="L8079" s="153"/>
      <c r="M8079" s="153"/>
      <c r="N8079" s="153"/>
      <c r="O8079" s="153"/>
      <c r="P8079" s="153"/>
      <c r="Q8079" s="153"/>
      <c r="R8079" s="153"/>
      <c r="S8079" s="152"/>
      <c r="T8079" s="153"/>
      <c r="X8079" s="69" t="str">
        <f t="shared" si="256"/>
        <v/>
      </c>
      <c r="Y8079" s="69" t="str">
        <f t="shared" si="257"/>
        <v/>
      </c>
    </row>
    <row r="8080" spans="8:25" x14ac:dyDescent="0.25">
      <c r="H8080" s="155"/>
      <c r="I8080" s="151"/>
      <c r="J8080" s="152"/>
      <c r="K8080" s="153"/>
      <c r="L8080" s="153"/>
      <c r="M8080" s="153"/>
      <c r="N8080" s="153"/>
      <c r="O8080" s="153"/>
      <c r="P8080" s="153"/>
      <c r="Q8080" s="153"/>
      <c r="R8080" s="153"/>
      <c r="S8080" s="152"/>
      <c r="T8080" s="153"/>
      <c r="X8080" s="69" t="str">
        <f t="shared" si="256"/>
        <v/>
      </c>
      <c r="Y8080" s="69" t="str">
        <f t="shared" si="257"/>
        <v/>
      </c>
    </row>
    <row r="8081" spans="8:25" x14ac:dyDescent="0.25">
      <c r="H8081" s="155"/>
      <c r="I8081" s="151"/>
      <c r="J8081" s="152"/>
      <c r="K8081" s="153"/>
      <c r="L8081" s="153"/>
      <c r="M8081" s="153"/>
      <c r="N8081" s="153"/>
      <c r="O8081" s="153"/>
      <c r="P8081" s="153"/>
      <c r="Q8081" s="153"/>
      <c r="R8081" s="153"/>
      <c r="S8081" s="152"/>
      <c r="T8081" s="153"/>
      <c r="X8081" s="69" t="str">
        <f t="shared" si="256"/>
        <v/>
      </c>
      <c r="Y8081" s="69" t="str">
        <f t="shared" si="257"/>
        <v/>
      </c>
    </row>
    <row r="8082" spans="8:25" x14ac:dyDescent="0.25">
      <c r="H8082" s="155"/>
      <c r="I8082" s="151"/>
      <c r="J8082" s="152"/>
      <c r="K8082" s="153"/>
      <c r="L8082" s="153"/>
      <c r="M8082" s="153"/>
      <c r="N8082" s="153"/>
      <c r="O8082" s="153"/>
      <c r="P8082" s="153"/>
      <c r="Q8082" s="153"/>
      <c r="R8082" s="153"/>
      <c r="S8082" s="152"/>
      <c r="T8082" s="153"/>
      <c r="X8082" s="69" t="str">
        <f t="shared" si="256"/>
        <v/>
      </c>
      <c r="Y8082" s="69" t="str">
        <f t="shared" si="257"/>
        <v/>
      </c>
    </row>
    <row r="8083" spans="8:25" x14ac:dyDescent="0.25">
      <c r="H8083" s="155"/>
      <c r="I8083" s="151"/>
      <c r="J8083" s="152"/>
      <c r="K8083" s="153"/>
      <c r="L8083" s="153"/>
      <c r="M8083" s="153"/>
      <c r="N8083" s="153"/>
      <c r="O8083" s="153"/>
      <c r="P8083" s="153"/>
      <c r="Q8083" s="153"/>
      <c r="R8083" s="153"/>
      <c r="S8083" s="152"/>
      <c r="T8083" s="153"/>
      <c r="X8083" s="69" t="str">
        <f t="shared" si="256"/>
        <v/>
      </c>
      <c r="Y8083" s="69" t="str">
        <f t="shared" si="257"/>
        <v/>
      </c>
    </row>
    <row r="8084" spans="8:25" x14ac:dyDescent="0.25">
      <c r="H8084" s="155"/>
      <c r="I8084" s="151"/>
      <c r="J8084" s="152"/>
      <c r="K8084" s="153"/>
      <c r="L8084" s="153"/>
      <c r="M8084" s="153"/>
      <c r="N8084" s="153"/>
      <c r="O8084" s="153"/>
      <c r="P8084" s="153"/>
      <c r="Q8084" s="153"/>
      <c r="R8084" s="153"/>
      <c r="S8084" s="152"/>
      <c r="T8084" s="153"/>
      <c r="X8084" s="69" t="str">
        <f t="shared" si="256"/>
        <v/>
      </c>
      <c r="Y8084" s="69" t="str">
        <f t="shared" si="257"/>
        <v/>
      </c>
    </row>
    <row r="8085" spans="8:25" x14ac:dyDescent="0.25">
      <c r="H8085" s="155"/>
      <c r="I8085" s="151"/>
      <c r="J8085" s="152"/>
      <c r="K8085" s="153"/>
      <c r="L8085" s="153"/>
      <c r="M8085" s="153"/>
      <c r="N8085" s="153"/>
      <c r="O8085" s="153"/>
      <c r="P8085" s="153"/>
      <c r="Q8085" s="153"/>
      <c r="R8085" s="153"/>
      <c r="S8085" s="152"/>
      <c r="T8085" s="153"/>
      <c r="X8085" s="69" t="str">
        <f t="shared" si="256"/>
        <v/>
      </c>
      <c r="Y8085" s="69" t="str">
        <f t="shared" si="257"/>
        <v/>
      </c>
    </row>
    <row r="8086" spans="8:25" x14ac:dyDescent="0.25">
      <c r="H8086" s="155"/>
      <c r="I8086" s="151"/>
      <c r="J8086" s="152"/>
      <c r="K8086" s="153"/>
      <c r="L8086" s="153"/>
      <c r="M8086" s="153"/>
      <c r="N8086" s="153"/>
      <c r="O8086" s="153"/>
      <c r="P8086" s="153"/>
      <c r="Q8086" s="153"/>
      <c r="R8086" s="153"/>
      <c r="S8086" s="152"/>
      <c r="T8086" s="153"/>
      <c r="X8086" s="69" t="str">
        <f t="shared" si="256"/>
        <v/>
      </c>
      <c r="Y8086" s="69" t="str">
        <f t="shared" si="257"/>
        <v/>
      </c>
    </row>
    <row r="8087" spans="8:25" x14ac:dyDescent="0.25">
      <c r="H8087" s="155"/>
      <c r="I8087" s="151"/>
      <c r="J8087" s="152"/>
      <c r="K8087" s="153"/>
      <c r="L8087" s="153"/>
      <c r="M8087" s="153"/>
      <c r="N8087" s="153"/>
      <c r="O8087" s="153"/>
      <c r="P8087" s="153"/>
      <c r="Q8087" s="153"/>
      <c r="R8087" s="153"/>
      <c r="S8087" s="152"/>
      <c r="T8087" s="153"/>
      <c r="X8087" s="69" t="str">
        <f t="shared" si="256"/>
        <v/>
      </c>
      <c r="Y8087" s="69" t="str">
        <f t="shared" si="257"/>
        <v/>
      </c>
    </row>
    <row r="8088" spans="8:25" x14ac:dyDescent="0.25">
      <c r="H8088" s="155"/>
      <c r="I8088" s="151"/>
      <c r="J8088" s="152"/>
      <c r="K8088" s="153"/>
      <c r="L8088" s="153"/>
      <c r="M8088" s="153"/>
      <c r="N8088" s="153"/>
      <c r="O8088" s="153"/>
      <c r="P8088" s="153"/>
      <c r="Q8088" s="153"/>
      <c r="R8088" s="153"/>
      <c r="S8088" s="152"/>
      <c r="T8088" s="153"/>
      <c r="X8088" s="69" t="str">
        <f t="shared" si="256"/>
        <v/>
      </c>
      <c r="Y8088" s="69" t="str">
        <f t="shared" si="257"/>
        <v/>
      </c>
    </row>
    <row r="8089" spans="8:25" x14ac:dyDescent="0.25">
      <c r="H8089" s="155"/>
      <c r="I8089" s="151"/>
      <c r="J8089" s="152"/>
      <c r="K8089" s="153"/>
      <c r="L8089" s="153"/>
      <c r="M8089" s="153"/>
      <c r="N8089" s="153"/>
      <c r="O8089" s="153"/>
      <c r="P8089" s="153"/>
      <c r="Q8089" s="153"/>
      <c r="R8089" s="153"/>
      <c r="S8089" s="152"/>
      <c r="T8089" s="153"/>
      <c r="X8089" s="69" t="str">
        <f t="shared" si="256"/>
        <v/>
      </c>
      <c r="Y8089" s="69" t="str">
        <f t="shared" si="257"/>
        <v/>
      </c>
    </row>
    <row r="8090" spans="8:25" x14ac:dyDescent="0.25">
      <c r="H8090" s="155"/>
      <c r="I8090" s="151"/>
      <c r="J8090" s="152"/>
      <c r="K8090" s="153"/>
      <c r="L8090" s="153"/>
      <c r="M8090" s="153"/>
      <c r="N8090" s="153"/>
      <c r="O8090" s="153"/>
      <c r="P8090" s="153"/>
      <c r="Q8090" s="153"/>
      <c r="R8090" s="153"/>
      <c r="S8090" s="152"/>
      <c r="T8090" s="153"/>
      <c r="X8090" s="69" t="str">
        <f t="shared" si="256"/>
        <v/>
      </c>
      <c r="Y8090" s="69" t="str">
        <f t="shared" si="257"/>
        <v/>
      </c>
    </row>
    <row r="8091" spans="8:25" x14ac:dyDescent="0.25">
      <c r="H8091" s="155"/>
      <c r="I8091" s="151"/>
      <c r="J8091" s="152"/>
      <c r="K8091" s="153"/>
      <c r="L8091" s="153"/>
      <c r="M8091" s="153"/>
      <c r="N8091" s="153"/>
      <c r="O8091" s="153"/>
      <c r="P8091" s="153"/>
      <c r="Q8091" s="153"/>
      <c r="R8091" s="153"/>
      <c r="S8091" s="152"/>
      <c r="T8091" s="153"/>
      <c r="X8091" s="69" t="str">
        <f t="shared" si="256"/>
        <v/>
      </c>
      <c r="Y8091" s="69" t="str">
        <f t="shared" si="257"/>
        <v/>
      </c>
    </row>
    <row r="8092" spans="8:25" x14ac:dyDescent="0.25">
      <c r="H8092" s="155"/>
      <c r="I8092" s="151"/>
      <c r="J8092" s="152"/>
      <c r="K8092" s="153"/>
      <c r="L8092" s="153"/>
      <c r="M8092" s="153"/>
      <c r="N8092" s="153"/>
      <c r="O8092" s="153"/>
      <c r="P8092" s="153"/>
      <c r="Q8092" s="153"/>
      <c r="R8092" s="153"/>
      <c r="S8092" s="152"/>
      <c r="T8092" s="153"/>
      <c r="X8092" s="69" t="str">
        <f t="shared" si="256"/>
        <v/>
      </c>
      <c r="Y8092" s="69" t="str">
        <f t="shared" si="257"/>
        <v/>
      </c>
    </row>
    <row r="8093" spans="8:25" x14ac:dyDescent="0.25">
      <c r="H8093" s="155"/>
      <c r="I8093" s="151"/>
      <c r="J8093" s="152"/>
      <c r="K8093" s="153"/>
      <c r="L8093" s="153"/>
      <c r="M8093" s="153"/>
      <c r="N8093" s="153"/>
      <c r="O8093" s="153"/>
      <c r="P8093" s="153"/>
      <c r="Q8093" s="153"/>
      <c r="R8093" s="153"/>
      <c r="S8093" s="152"/>
      <c r="T8093" s="153"/>
      <c r="X8093" s="69" t="str">
        <f t="shared" si="256"/>
        <v/>
      </c>
      <c r="Y8093" s="69" t="str">
        <f t="shared" si="257"/>
        <v/>
      </c>
    </row>
    <row r="8094" spans="8:25" x14ac:dyDescent="0.25">
      <c r="H8094" s="155"/>
      <c r="I8094" s="151"/>
      <c r="J8094" s="152"/>
      <c r="K8094" s="153"/>
      <c r="L8094" s="153"/>
      <c r="M8094" s="153"/>
      <c r="N8094" s="153"/>
      <c r="O8094" s="153"/>
      <c r="P8094" s="153"/>
      <c r="Q8094" s="153"/>
      <c r="R8094" s="153"/>
      <c r="S8094" s="152"/>
      <c r="T8094" s="153"/>
      <c r="X8094" s="69" t="str">
        <f t="shared" si="256"/>
        <v/>
      </c>
      <c r="Y8094" s="69" t="str">
        <f t="shared" si="257"/>
        <v/>
      </c>
    </row>
    <row r="8095" spans="8:25" x14ac:dyDescent="0.25">
      <c r="H8095" s="155"/>
      <c r="I8095" s="151"/>
      <c r="J8095" s="152"/>
      <c r="K8095" s="153"/>
      <c r="L8095" s="153"/>
      <c r="M8095" s="153"/>
      <c r="N8095" s="153"/>
      <c r="O8095" s="153"/>
      <c r="P8095" s="153"/>
      <c r="Q8095" s="153"/>
      <c r="R8095" s="153"/>
      <c r="S8095" s="152"/>
      <c r="T8095" s="153"/>
      <c r="X8095" s="69" t="str">
        <f t="shared" si="256"/>
        <v/>
      </c>
      <c r="Y8095" s="69" t="str">
        <f t="shared" si="257"/>
        <v/>
      </c>
    </row>
    <row r="8096" spans="8:25" x14ac:dyDescent="0.25">
      <c r="H8096" s="155"/>
      <c r="I8096" s="151"/>
      <c r="J8096" s="152"/>
      <c r="K8096" s="153"/>
      <c r="L8096" s="153"/>
      <c r="M8096" s="153"/>
      <c r="N8096" s="153"/>
      <c r="O8096" s="153"/>
      <c r="P8096" s="153"/>
      <c r="Q8096" s="153"/>
      <c r="R8096" s="153"/>
      <c r="S8096" s="152"/>
      <c r="T8096" s="153"/>
      <c r="X8096" s="69" t="str">
        <f t="shared" si="256"/>
        <v/>
      </c>
      <c r="Y8096" s="69" t="str">
        <f t="shared" si="257"/>
        <v/>
      </c>
    </row>
    <row r="8097" spans="8:25" x14ac:dyDescent="0.25">
      <c r="H8097" s="155"/>
      <c r="I8097" s="151"/>
      <c r="J8097" s="152"/>
      <c r="K8097" s="153"/>
      <c r="L8097" s="153"/>
      <c r="M8097" s="153"/>
      <c r="N8097" s="153"/>
      <c r="O8097" s="153"/>
      <c r="P8097" s="153"/>
      <c r="Q8097" s="153"/>
      <c r="R8097" s="153"/>
      <c r="S8097" s="152"/>
      <c r="T8097" s="153"/>
      <c r="X8097" s="69" t="str">
        <f t="shared" si="256"/>
        <v/>
      </c>
      <c r="Y8097" s="69" t="str">
        <f t="shared" si="257"/>
        <v/>
      </c>
    </row>
    <row r="8098" spans="8:25" x14ac:dyDescent="0.25">
      <c r="H8098" s="155"/>
      <c r="I8098" s="151"/>
      <c r="J8098" s="152"/>
      <c r="K8098" s="153"/>
      <c r="L8098" s="153"/>
      <c r="M8098" s="153"/>
      <c r="N8098" s="153"/>
      <c r="O8098" s="153"/>
      <c r="P8098" s="153"/>
      <c r="Q8098" s="153"/>
      <c r="R8098" s="153"/>
      <c r="S8098" s="152"/>
      <c r="T8098" s="153"/>
      <c r="X8098" s="69" t="str">
        <f t="shared" si="256"/>
        <v/>
      </c>
      <c r="Y8098" s="69" t="str">
        <f t="shared" si="257"/>
        <v/>
      </c>
    </row>
    <row r="8099" spans="8:25" x14ac:dyDescent="0.25">
      <c r="H8099" s="155"/>
      <c r="I8099" s="151"/>
      <c r="J8099" s="152"/>
      <c r="K8099" s="153"/>
      <c r="L8099" s="153"/>
      <c r="M8099" s="153"/>
      <c r="N8099" s="153"/>
      <c r="O8099" s="153"/>
      <c r="P8099" s="153"/>
      <c r="Q8099" s="153"/>
      <c r="R8099" s="153"/>
      <c r="S8099" s="152"/>
      <c r="T8099" s="153"/>
      <c r="X8099" s="69" t="str">
        <f t="shared" si="256"/>
        <v/>
      </c>
      <c r="Y8099" s="69" t="str">
        <f t="shared" si="257"/>
        <v/>
      </c>
    </row>
    <row r="8100" spans="8:25" x14ac:dyDescent="0.25">
      <c r="H8100" s="155"/>
      <c r="I8100" s="151"/>
      <c r="J8100" s="152"/>
      <c r="K8100" s="153"/>
      <c r="L8100" s="153"/>
      <c r="M8100" s="153"/>
      <c r="N8100" s="153"/>
      <c r="O8100" s="153"/>
      <c r="P8100" s="153"/>
      <c r="Q8100" s="153"/>
      <c r="R8100" s="153"/>
      <c r="S8100" s="152"/>
      <c r="T8100" s="153"/>
      <c r="X8100" s="69" t="str">
        <f t="shared" si="256"/>
        <v/>
      </c>
      <c r="Y8100" s="69" t="str">
        <f t="shared" si="257"/>
        <v/>
      </c>
    </row>
    <row r="8101" spans="8:25" x14ac:dyDescent="0.25">
      <c r="H8101" s="155"/>
      <c r="I8101" s="151"/>
      <c r="J8101" s="152"/>
      <c r="K8101" s="153"/>
      <c r="L8101" s="153"/>
      <c r="M8101" s="153"/>
      <c r="N8101" s="153"/>
      <c r="O8101" s="153"/>
      <c r="P8101" s="153"/>
      <c r="Q8101" s="153"/>
      <c r="R8101" s="153"/>
      <c r="S8101" s="152"/>
      <c r="T8101" s="153"/>
      <c r="X8101" s="69" t="str">
        <f t="shared" si="256"/>
        <v/>
      </c>
      <c r="Y8101" s="69" t="str">
        <f t="shared" si="257"/>
        <v/>
      </c>
    </row>
    <row r="8102" spans="8:25" x14ac:dyDescent="0.25">
      <c r="H8102" s="155"/>
      <c r="I8102" s="151"/>
      <c r="J8102" s="152"/>
      <c r="K8102" s="153"/>
      <c r="L8102" s="153"/>
      <c r="M8102" s="153"/>
      <c r="N8102" s="153"/>
      <c r="O8102" s="153"/>
      <c r="P8102" s="153"/>
      <c r="Q8102" s="153"/>
      <c r="R8102" s="153"/>
      <c r="S8102" s="152"/>
      <c r="T8102" s="153"/>
      <c r="X8102" s="69" t="str">
        <f t="shared" si="256"/>
        <v/>
      </c>
      <c r="Y8102" s="69" t="str">
        <f t="shared" si="257"/>
        <v/>
      </c>
    </row>
    <row r="8103" spans="8:25" x14ac:dyDescent="0.25">
      <c r="H8103" s="155"/>
      <c r="I8103" s="151"/>
      <c r="J8103" s="152"/>
      <c r="K8103" s="153"/>
      <c r="L8103" s="153"/>
      <c r="M8103" s="153"/>
      <c r="N8103" s="153"/>
      <c r="O8103" s="153"/>
      <c r="P8103" s="153"/>
      <c r="Q8103" s="153"/>
      <c r="R8103" s="153"/>
      <c r="S8103" s="152"/>
      <c r="T8103" s="153"/>
      <c r="X8103" s="69" t="str">
        <f t="shared" si="256"/>
        <v/>
      </c>
      <c r="Y8103" s="69" t="str">
        <f t="shared" si="257"/>
        <v/>
      </c>
    </row>
    <row r="8104" spans="8:25" x14ac:dyDescent="0.25">
      <c r="H8104" s="155"/>
      <c r="I8104" s="151"/>
      <c r="J8104" s="152"/>
      <c r="K8104" s="153"/>
      <c r="L8104" s="153"/>
      <c r="M8104" s="153"/>
      <c r="N8104" s="153"/>
      <c r="O8104" s="153"/>
      <c r="P8104" s="153"/>
      <c r="Q8104" s="153"/>
      <c r="R8104" s="153"/>
      <c r="S8104" s="152"/>
      <c r="T8104" s="153"/>
      <c r="X8104" s="69" t="str">
        <f t="shared" si="256"/>
        <v/>
      </c>
      <c r="Y8104" s="69" t="str">
        <f t="shared" si="257"/>
        <v/>
      </c>
    </row>
    <row r="8105" spans="8:25" x14ac:dyDescent="0.25">
      <c r="H8105" s="155"/>
      <c r="I8105" s="151"/>
      <c r="J8105" s="152"/>
      <c r="K8105" s="153"/>
      <c r="L8105" s="153"/>
      <c r="M8105" s="153"/>
      <c r="N8105" s="153"/>
      <c r="O8105" s="153"/>
      <c r="P8105" s="153"/>
      <c r="Q8105" s="153"/>
      <c r="R8105" s="153"/>
      <c r="S8105" s="152"/>
      <c r="T8105" s="153"/>
      <c r="X8105" s="69" t="str">
        <f t="shared" si="256"/>
        <v/>
      </c>
      <c r="Y8105" s="69" t="str">
        <f t="shared" si="257"/>
        <v/>
      </c>
    </row>
    <row r="8106" spans="8:25" x14ac:dyDescent="0.25">
      <c r="H8106" s="155"/>
      <c r="I8106" s="151"/>
      <c r="J8106" s="152"/>
      <c r="K8106" s="153"/>
      <c r="L8106" s="153"/>
      <c r="M8106" s="153"/>
      <c r="N8106" s="153"/>
      <c r="O8106" s="153"/>
      <c r="P8106" s="153"/>
      <c r="Q8106" s="153"/>
      <c r="R8106" s="153"/>
      <c r="S8106" s="152"/>
      <c r="T8106" s="153"/>
      <c r="X8106" s="69" t="str">
        <f t="shared" si="256"/>
        <v/>
      </c>
      <c r="Y8106" s="69" t="str">
        <f t="shared" si="257"/>
        <v/>
      </c>
    </row>
    <row r="8107" spans="8:25" x14ac:dyDescent="0.25">
      <c r="H8107" s="155"/>
      <c r="I8107" s="151"/>
      <c r="J8107" s="152"/>
      <c r="K8107" s="153"/>
      <c r="L8107" s="153"/>
      <c r="M8107" s="153"/>
      <c r="N8107" s="153"/>
      <c r="O8107" s="153"/>
      <c r="P8107" s="153"/>
      <c r="Q8107" s="153"/>
      <c r="R8107" s="153"/>
      <c r="S8107" s="152"/>
      <c r="T8107" s="153"/>
      <c r="X8107" s="69" t="str">
        <f t="shared" si="256"/>
        <v/>
      </c>
      <c r="Y8107" s="69" t="str">
        <f t="shared" si="257"/>
        <v/>
      </c>
    </row>
    <row r="8108" spans="8:25" x14ac:dyDescent="0.25">
      <c r="H8108" s="155"/>
      <c r="I8108" s="151"/>
      <c r="J8108" s="152"/>
      <c r="K8108" s="153"/>
      <c r="L8108" s="153"/>
      <c r="M8108" s="153"/>
      <c r="N8108" s="153"/>
      <c r="O8108" s="153"/>
      <c r="P8108" s="153"/>
      <c r="Q8108" s="153"/>
      <c r="R8108" s="153"/>
      <c r="S8108" s="152"/>
      <c r="T8108" s="153"/>
      <c r="X8108" s="69" t="str">
        <f t="shared" si="256"/>
        <v/>
      </c>
      <c r="Y8108" s="69" t="str">
        <f t="shared" si="257"/>
        <v/>
      </c>
    </row>
    <row r="8109" spans="8:25" x14ac:dyDescent="0.25">
      <c r="H8109" s="155"/>
      <c r="I8109" s="151"/>
      <c r="J8109" s="152"/>
      <c r="K8109" s="153"/>
      <c r="L8109" s="153"/>
      <c r="M8109" s="153"/>
      <c r="N8109" s="153"/>
      <c r="O8109" s="153"/>
      <c r="P8109" s="153"/>
      <c r="Q8109" s="153"/>
      <c r="R8109" s="153"/>
      <c r="S8109" s="152"/>
      <c r="T8109" s="153"/>
      <c r="X8109" s="69" t="str">
        <f t="shared" si="256"/>
        <v/>
      </c>
      <c r="Y8109" s="69" t="str">
        <f t="shared" si="257"/>
        <v/>
      </c>
    </row>
    <row r="8110" spans="8:25" x14ac:dyDescent="0.25">
      <c r="H8110" s="155"/>
      <c r="I8110" s="151"/>
      <c r="J8110" s="152"/>
      <c r="K8110" s="153"/>
      <c r="L8110" s="153"/>
      <c r="M8110" s="153"/>
      <c r="N8110" s="153"/>
      <c r="O8110" s="153"/>
      <c r="P8110" s="153"/>
      <c r="Q8110" s="153"/>
      <c r="R8110" s="153"/>
      <c r="S8110" s="152"/>
      <c r="T8110" s="153"/>
      <c r="X8110" s="69" t="str">
        <f t="shared" si="256"/>
        <v/>
      </c>
      <c r="Y8110" s="69" t="str">
        <f t="shared" si="257"/>
        <v/>
      </c>
    </row>
    <row r="8111" spans="8:25" x14ac:dyDescent="0.25">
      <c r="H8111" s="155"/>
      <c r="I8111" s="151"/>
      <c r="J8111" s="152"/>
      <c r="K8111" s="153"/>
      <c r="L8111" s="153"/>
      <c r="M8111" s="153"/>
      <c r="N8111" s="153"/>
      <c r="O8111" s="153"/>
      <c r="P8111" s="153"/>
      <c r="Q8111" s="153"/>
      <c r="R8111" s="153"/>
      <c r="S8111" s="152"/>
      <c r="T8111" s="153"/>
      <c r="X8111" s="69" t="str">
        <f t="shared" si="256"/>
        <v/>
      </c>
      <c r="Y8111" s="69" t="str">
        <f t="shared" si="257"/>
        <v/>
      </c>
    </row>
    <row r="8112" spans="8:25" x14ac:dyDescent="0.25">
      <c r="H8112" s="155"/>
      <c r="I8112" s="151"/>
      <c r="J8112" s="152"/>
      <c r="K8112" s="153"/>
      <c r="L8112" s="153"/>
      <c r="M8112" s="153"/>
      <c r="N8112" s="153"/>
      <c r="O8112" s="153"/>
      <c r="P8112" s="153"/>
      <c r="Q8112" s="153"/>
      <c r="R8112" s="153"/>
      <c r="S8112" s="152"/>
      <c r="T8112" s="153"/>
      <c r="X8112" s="69" t="str">
        <f t="shared" si="256"/>
        <v/>
      </c>
      <c r="Y8112" s="69" t="str">
        <f t="shared" si="257"/>
        <v/>
      </c>
    </row>
    <row r="8113" spans="8:25" x14ac:dyDescent="0.25">
      <c r="H8113" s="155"/>
      <c r="I8113" s="151"/>
      <c r="J8113" s="152"/>
      <c r="K8113" s="153"/>
      <c r="L8113" s="153"/>
      <c r="M8113" s="153"/>
      <c r="N8113" s="153"/>
      <c r="O8113" s="153"/>
      <c r="P8113" s="153"/>
      <c r="Q8113" s="153"/>
      <c r="R8113" s="153"/>
      <c r="S8113" s="152"/>
      <c r="T8113" s="153"/>
      <c r="X8113" s="69" t="str">
        <f t="shared" si="256"/>
        <v/>
      </c>
      <c r="Y8113" s="69" t="str">
        <f t="shared" si="257"/>
        <v/>
      </c>
    </row>
    <row r="8114" spans="8:25" x14ac:dyDescent="0.25">
      <c r="H8114" s="155"/>
      <c r="I8114" s="151"/>
      <c r="J8114" s="152"/>
      <c r="K8114" s="153"/>
      <c r="L8114" s="153"/>
      <c r="M8114" s="153"/>
      <c r="N8114" s="153"/>
      <c r="O8114" s="153"/>
      <c r="P8114" s="153"/>
      <c r="Q8114" s="153"/>
      <c r="R8114" s="153"/>
      <c r="S8114" s="152"/>
      <c r="T8114" s="153"/>
      <c r="X8114" s="69" t="str">
        <f t="shared" si="256"/>
        <v/>
      </c>
      <c r="Y8114" s="69" t="str">
        <f t="shared" si="257"/>
        <v/>
      </c>
    </row>
    <row r="8115" spans="8:25" x14ac:dyDescent="0.25">
      <c r="H8115" s="155"/>
      <c r="I8115" s="151"/>
      <c r="J8115" s="152"/>
      <c r="K8115" s="153"/>
      <c r="L8115" s="153"/>
      <c r="M8115" s="153"/>
      <c r="N8115" s="153"/>
      <c r="O8115" s="153"/>
      <c r="P8115" s="153"/>
      <c r="Q8115" s="153"/>
      <c r="R8115" s="153"/>
      <c r="S8115" s="152"/>
      <c r="T8115" s="153"/>
      <c r="X8115" s="69" t="str">
        <f t="shared" si="256"/>
        <v/>
      </c>
      <c r="Y8115" s="69" t="str">
        <f t="shared" si="257"/>
        <v/>
      </c>
    </row>
    <row r="8116" spans="8:25" x14ac:dyDescent="0.25">
      <c r="H8116" s="155"/>
      <c r="I8116" s="151"/>
      <c r="J8116" s="152"/>
      <c r="K8116" s="153"/>
      <c r="L8116" s="153"/>
      <c r="M8116" s="153"/>
      <c r="N8116" s="153"/>
      <c r="O8116" s="153"/>
      <c r="P8116" s="153"/>
      <c r="Q8116" s="153"/>
      <c r="R8116" s="153"/>
      <c r="S8116" s="152"/>
      <c r="T8116" s="153"/>
      <c r="X8116" s="69" t="str">
        <f t="shared" si="256"/>
        <v/>
      </c>
      <c r="Y8116" s="69" t="str">
        <f t="shared" si="257"/>
        <v/>
      </c>
    </row>
    <row r="8117" spans="8:25" x14ac:dyDescent="0.25">
      <c r="H8117" s="155"/>
      <c r="I8117" s="151"/>
      <c r="J8117" s="152"/>
      <c r="K8117" s="153"/>
      <c r="L8117" s="153"/>
      <c r="M8117" s="153"/>
      <c r="N8117" s="153"/>
      <c r="O8117" s="153"/>
      <c r="P8117" s="153"/>
      <c r="Q8117" s="153"/>
      <c r="R8117" s="153"/>
      <c r="S8117" s="152"/>
      <c r="T8117" s="153"/>
      <c r="X8117" s="69" t="str">
        <f t="shared" si="256"/>
        <v/>
      </c>
      <c r="Y8117" s="69" t="str">
        <f t="shared" si="257"/>
        <v/>
      </c>
    </row>
    <row r="8118" spans="8:25" x14ac:dyDescent="0.25">
      <c r="H8118" s="155"/>
      <c r="I8118" s="151"/>
      <c r="J8118" s="152"/>
      <c r="K8118" s="153"/>
      <c r="L8118" s="153"/>
      <c r="M8118" s="153"/>
      <c r="N8118" s="153"/>
      <c r="O8118" s="153"/>
      <c r="P8118" s="153"/>
      <c r="Q8118" s="153"/>
      <c r="R8118" s="153"/>
      <c r="S8118" s="152"/>
      <c r="T8118" s="153"/>
      <c r="X8118" s="69" t="str">
        <f t="shared" si="256"/>
        <v/>
      </c>
      <c r="Y8118" s="69" t="str">
        <f t="shared" si="257"/>
        <v/>
      </c>
    </row>
    <row r="8119" spans="8:25" x14ac:dyDescent="0.25">
      <c r="H8119" s="155"/>
      <c r="I8119" s="151"/>
      <c r="J8119" s="152"/>
      <c r="K8119" s="153"/>
      <c r="L8119" s="153"/>
      <c r="M8119" s="153"/>
      <c r="N8119" s="153"/>
      <c r="O8119" s="153"/>
      <c r="P8119" s="153"/>
      <c r="Q8119" s="153"/>
      <c r="R8119" s="153"/>
      <c r="S8119" s="152"/>
      <c r="T8119" s="153"/>
      <c r="X8119" s="69" t="str">
        <f t="shared" si="256"/>
        <v/>
      </c>
      <c r="Y8119" s="69" t="str">
        <f t="shared" si="257"/>
        <v/>
      </c>
    </row>
    <row r="8120" spans="8:25" x14ac:dyDescent="0.25">
      <c r="H8120" s="155"/>
      <c r="I8120" s="151"/>
      <c r="J8120" s="152"/>
      <c r="K8120" s="153"/>
      <c r="L8120" s="153"/>
      <c r="M8120" s="153"/>
      <c r="N8120" s="153"/>
      <c r="O8120" s="153"/>
      <c r="P8120" s="153"/>
      <c r="Q8120" s="153"/>
      <c r="R8120" s="153"/>
      <c r="S8120" s="152"/>
      <c r="T8120" s="153"/>
      <c r="X8120" s="69" t="str">
        <f t="shared" si="256"/>
        <v/>
      </c>
      <c r="Y8120" s="69" t="str">
        <f t="shared" si="257"/>
        <v/>
      </c>
    </row>
    <row r="8121" spans="8:25" x14ac:dyDescent="0.25">
      <c r="H8121" s="155"/>
      <c r="I8121" s="151"/>
      <c r="J8121" s="152"/>
      <c r="K8121" s="153"/>
      <c r="L8121" s="153"/>
      <c r="M8121" s="153"/>
      <c r="N8121" s="153"/>
      <c r="O8121" s="153"/>
      <c r="P8121" s="153"/>
      <c r="Q8121" s="153"/>
      <c r="R8121" s="153"/>
      <c r="S8121" s="152"/>
      <c r="T8121" s="153"/>
      <c r="X8121" s="69" t="str">
        <f t="shared" si="256"/>
        <v/>
      </c>
      <c r="Y8121" s="69" t="str">
        <f t="shared" si="257"/>
        <v/>
      </c>
    </row>
    <row r="8122" spans="8:25" x14ac:dyDescent="0.25">
      <c r="H8122" s="155"/>
      <c r="I8122" s="151"/>
      <c r="J8122" s="152"/>
      <c r="K8122" s="153"/>
      <c r="L8122" s="153"/>
      <c r="M8122" s="153"/>
      <c r="N8122" s="153"/>
      <c r="O8122" s="153"/>
      <c r="P8122" s="153"/>
      <c r="Q8122" s="153"/>
      <c r="R8122" s="153"/>
      <c r="S8122" s="152"/>
      <c r="T8122" s="153"/>
      <c r="X8122" s="69" t="str">
        <f t="shared" si="256"/>
        <v/>
      </c>
      <c r="Y8122" s="69" t="str">
        <f t="shared" si="257"/>
        <v/>
      </c>
    </row>
    <row r="8123" spans="8:25" x14ac:dyDescent="0.25">
      <c r="H8123" s="155"/>
      <c r="I8123" s="151"/>
      <c r="J8123" s="152"/>
      <c r="K8123" s="153"/>
      <c r="L8123" s="153"/>
      <c r="M8123" s="153"/>
      <c r="N8123" s="153"/>
      <c r="O8123" s="153"/>
      <c r="P8123" s="153"/>
      <c r="Q8123" s="153"/>
      <c r="R8123" s="153"/>
      <c r="S8123" s="152"/>
      <c r="T8123" s="153"/>
      <c r="X8123" s="69" t="str">
        <f t="shared" si="256"/>
        <v/>
      </c>
      <c r="Y8123" s="69" t="str">
        <f t="shared" si="257"/>
        <v/>
      </c>
    </row>
    <row r="8124" spans="8:25" x14ac:dyDescent="0.25">
      <c r="H8124" s="155"/>
      <c r="I8124" s="151"/>
      <c r="J8124" s="152"/>
      <c r="K8124" s="153"/>
      <c r="L8124" s="153"/>
      <c r="M8124" s="153"/>
      <c r="N8124" s="153"/>
      <c r="O8124" s="153"/>
      <c r="P8124" s="153"/>
      <c r="Q8124" s="153"/>
      <c r="R8124" s="153"/>
      <c r="S8124" s="152"/>
      <c r="T8124" s="153"/>
      <c r="X8124" s="69" t="str">
        <f t="shared" si="256"/>
        <v/>
      </c>
      <c r="Y8124" s="69" t="str">
        <f t="shared" si="257"/>
        <v/>
      </c>
    </row>
    <row r="8125" spans="8:25" x14ac:dyDescent="0.25">
      <c r="H8125" s="155"/>
      <c r="I8125" s="151"/>
      <c r="J8125" s="152"/>
      <c r="K8125" s="153"/>
      <c r="L8125" s="153"/>
      <c r="M8125" s="153"/>
      <c r="N8125" s="153"/>
      <c r="O8125" s="153"/>
      <c r="P8125" s="153"/>
      <c r="Q8125" s="153"/>
      <c r="R8125" s="153"/>
      <c r="S8125" s="152"/>
      <c r="T8125" s="153"/>
      <c r="X8125" s="69" t="str">
        <f t="shared" si="256"/>
        <v/>
      </c>
      <c r="Y8125" s="69" t="str">
        <f t="shared" si="257"/>
        <v/>
      </c>
    </row>
    <row r="8126" spans="8:25" x14ac:dyDescent="0.25">
      <c r="H8126" s="155"/>
      <c r="I8126" s="151"/>
      <c r="J8126" s="152"/>
      <c r="K8126" s="153"/>
      <c r="L8126" s="153"/>
      <c r="M8126" s="153"/>
      <c r="N8126" s="153"/>
      <c r="O8126" s="153"/>
      <c r="P8126" s="153"/>
      <c r="Q8126" s="153"/>
      <c r="R8126" s="153"/>
      <c r="S8126" s="152"/>
      <c r="T8126" s="153"/>
      <c r="X8126" s="69" t="str">
        <f t="shared" si="256"/>
        <v/>
      </c>
      <c r="Y8126" s="69" t="str">
        <f t="shared" si="257"/>
        <v/>
      </c>
    </row>
    <row r="8127" spans="8:25" x14ac:dyDescent="0.25">
      <c r="H8127" s="155"/>
      <c r="I8127" s="151"/>
      <c r="J8127" s="152"/>
      <c r="K8127" s="153"/>
      <c r="L8127" s="153"/>
      <c r="M8127" s="153"/>
      <c r="N8127" s="153"/>
      <c r="O8127" s="153"/>
      <c r="P8127" s="153"/>
      <c r="Q8127" s="153"/>
      <c r="R8127" s="153"/>
      <c r="S8127" s="152"/>
      <c r="T8127" s="153"/>
      <c r="X8127" s="69" t="str">
        <f t="shared" si="256"/>
        <v/>
      </c>
      <c r="Y8127" s="69" t="str">
        <f t="shared" si="257"/>
        <v/>
      </c>
    </row>
    <row r="8128" spans="8:25" x14ac:dyDescent="0.25">
      <c r="H8128" s="155"/>
      <c r="I8128" s="151"/>
      <c r="J8128" s="152"/>
      <c r="K8128" s="153"/>
      <c r="L8128" s="153"/>
      <c r="M8128" s="153"/>
      <c r="N8128" s="153"/>
      <c r="O8128" s="153"/>
      <c r="P8128" s="153"/>
      <c r="Q8128" s="153"/>
      <c r="R8128" s="153"/>
      <c r="S8128" s="152"/>
      <c r="T8128" s="153"/>
      <c r="X8128" s="69" t="str">
        <f t="shared" si="256"/>
        <v/>
      </c>
      <c r="Y8128" s="69" t="str">
        <f t="shared" si="257"/>
        <v/>
      </c>
    </row>
    <row r="8129" spans="8:25" x14ac:dyDescent="0.25">
      <c r="H8129" s="155"/>
      <c r="I8129" s="151"/>
      <c r="J8129" s="152"/>
      <c r="K8129" s="153"/>
      <c r="L8129" s="153"/>
      <c r="M8129" s="153"/>
      <c r="N8129" s="153"/>
      <c r="O8129" s="153"/>
      <c r="P8129" s="153"/>
      <c r="Q8129" s="153"/>
      <c r="R8129" s="153"/>
      <c r="S8129" s="152"/>
      <c r="T8129" s="153"/>
      <c r="X8129" s="69" t="str">
        <f t="shared" si="256"/>
        <v/>
      </c>
      <c r="Y8129" s="69" t="str">
        <f t="shared" si="257"/>
        <v/>
      </c>
    </row>
    <row r="8130" spans="8:25" x14ac:dyDescent="0.25">
      <c r="H8130" s="155"/>
      <c r="I8130" s="151"/>
      <c r="J8130" s="152"/>
      <c r="K8130" s="153"/>
      <c r="L8130" s="153"/>
      <c r="M8130" s="153"/>
      <c r="N8130" s="153"/>
      <c r="O8130" s="153"/>
      <c r="P8130" s="153"/>
      <c r="Q8130" s="153"/>
      <c r="R8130" s="153"/>
      <c r="S8130" s="152"/>
      <c r="T8130" s="153"/>
      <c r="X8130" s="69" t="str">
        <f t="shared" ref="X8130:X8193" si="258">IF(W8130&lt;&gt;"",W8130-I8130,"")</f>
        <v/>
      </c>
      <c r="Y8130" s="69" t="str">
        <f t="shared" si="257"/>
        <v/>
      </c>
    </row>
    <row r="8131" spans="8:25" x14ac:dyDescent="0.25">
      <c r="H8131" s="155"/>
      <c r="I8131" s="151"/>
      <c r="J8131" s="152"/>
      <c r="K8131" s="153"/>
      <c r="L8131" s="153"/>
      <c r="M8131" s="153"/>
      <c r="N8131" s="153"/>
      <c r="O8131" s="153"/>
      <c r="P8131" s="153"/>
      <c r="Q8131" s="153"/>
      <c r="R8131" s="153"/>
      <c r="S8131" s="152"/>
      <c r="T8131" s="153"/>
      <c r="X8131" s="69" t="str">
        <f t="shared" si="258"/>
        <v/>
      </c>
      <c r="Y8131" s="69" t="str">
        <f t="shared" ref="Y8131:Y8194" si="259">IF(X8131&lt;&gt;"",IF(X8131&lt;365,"&lt; 1 year",IF(X8131&lt;730,"1-2",IF(X8131&lt;1095,"2-3",IF(X8131&lt;1460,"3-4",IF(X8131&lt;1825,"4-5","5+"))))),"")</f>
        <v/>
      </c>
    </row>
    <row r="8132" spans="8:25" x14ac:dyDescent="0.25">
      <c r="H8132" s="155"/>
      <c r="I8132" s="151"/>
      <c r="J8132" s="152"/>
      <c r="K8132" s="153"/>
      <c r="L8132" s="153"/>
      <c r="M8132" s="153"/>
      <c r="N8132" s="153"/>
      <c r="O8132" s="153"/>
      <c r="P8132" s="153"/>
      <c r="Q8132" s="153"/>
      <c r="R8132" s="153"/>
      <c r="S8132" s="152"/>
      <c r="T8132" s="153"/>
      <c r="X8132" s="69" t="str">
        <f t="shared" si="258"/>
        <v/>
      </c>
      <c r="Y8132" s="69" t="str">
        <f t="shared" si="259"/>
        <v/>
      </c>
    </row>
    <row r="8133" spans="8:25" x14ac:dyDescent="0.25">
      <c r="H8133" s="155"/>
      <c r="I8133" s="151"/>
      <c r="J8133" s="152"/>
      <c r="K8133" s="153"/>
      <c r="L8133" s="153"/>
      <c r="M8133" s="153"/>
      <c r="N8133" s="153"/>
      <c r="O8133" s="153"/>
      <c r="P8133" s="153"/>
      <c r="Q8133" s="153"/>
      <c r="R8133" s="153"/>
      <c r="S8133" s="152"/>
      <c r="T8133" s="153"/>
      <c r="X8133" s="69" t="str">
        <f t="shared" si="258"/>
        <v/>
      </c>
      <c r="Y8133" s="69" t="str">
        <f t="shared" si="259"/>
        <v/>
      </c>
    </row>
    <row r="8134" spans="8:25" x14ac:dyDescent="0.25">
      <c r="H8134" s="155"/>
      <c r="I8134" s="151"/>
      <c r="J8134" s="152"/>
      <c r="K8134" s="153"/>
      <c r="L8134" s="153"/>
      <c r="M8134" s="153"/>
      <c r="N8134" s="153"/>
      <c r="O8134" s="153"/>
      <c r="P8134" s="153"/>
      <c r="Q8134" s="153"/>
      <c r="R8134" s="153"/>
      <c r="S8134" s="152"/>
      <c r="T8134" s="153"/>
      <c r="X8134" s="69" t="str">
        <f t="shared" si="258"/>
        <v/>
      </c>
      <c r="Y8134" s="69" t="str">
        <f t="shared" si="259"/>
        <v/>
      </c>
    </row>
    <row r="8135" spans="8:25" x14ac:dyDescent="0.25">
      <c r="H8135" s="155"/>
      <c r="I8135" s="151"/>
      <c r="J8135" s="152"/>
      <c r="K8135" s="153"/>
      <c r="L8135" s="153"/>
      <c r="M8135" s="153"/>
      <c r="N8135" s="153"/>
      <c r="O8135" s="153"/>
      <c r="P8135" s="153"/>
      <c r="Q8135" s="153"/>
      <c r="R8135" s="153"/>
      <c r="S8135" s="152"/>
      <c r="T8135" s="153"/>
      <c r="X8135" s="69" t="str">
        <f t="shared" si="258"/>
        <v/>
      </c>
      <c r="Y8135" s="69" t="str">
        <f t="shared" si="259"/>
        <v/>
      </c>
    </row>
    <row r="8136" spans="8:25" x14ac:dyDescent="0.25">
      <c r="H8136" s="155"/>
      <c r="I8136" s="151"/>
      <c r="J8136" s="152"/>
      <c r="K8136" s="153"/>
      <c r="L8136" s="153"/>
      <c r="M8136" s="153"/>
      <c r="N8136" s="153"/>
      <c r="O8136" s="153"/>
      <c r="P8136" s="153"/>
      <c r="Q8136" s="153"/>
      <c r="R8136" s="153"/>
      <c r="S8136" s="152"/>
      <c r="T8136" s="153"/>
      <c r="X8136" s="69" t="str">
        <f t="shared" si="258"/>
        <v/>
      </c>
      <c r="Y8136" s="69" t="str">
        <f t="shared" si="259"/>
        <v/>
      </c>
    </row>
    <row r="8137" spans="8:25" x14ac:dyDescent="0.25">
      <c r="H8137" s="155"/>
      <c r="I8137" s="151"/>
      <c r="J8137" s="152"/>
      <c r="K8137" s="153"/>
      <c r="L8137" s="153"/>
      <c r="M8137" s="153"/>
      <c r="N8137" s="153"/>
      <c r="O8137" s="153"/>
      <c r="P8137" s="153"/>
      <c r="Q8137" s="153"/>
      <c r="R8137" s="153"/>
      <c r="S8137" s="152"/>
      <c r="T8137" s="153"/>
      <c r="X8137" s="69" t="str">
        <f t="shared" si="258"/>
        <v/>
      </c>
      <c r="Y8137" s="69" t="str">
        <f t="shared" si="259"/>
        <v/>
      </c>
    </row>
    <row r="8138" spans="8:25" x14ac:dyDescent="0.25">
      <c r="H8138" s="155"/>
      <c r="I8138" s="151"/>
      <c r="J8138" s="152"/>
      <c r="K8138" s="153"/>
      <c r="L8138" s="153"/>
      <c r="M8138" s="153"/>
      <c r="N8138" s="153"/>
      <c r="O8138" s="153"/>
      <c r="P8138" s="153"/>
      <c r="Q8138" s="153"/>
      <c r="R8138" s="153"/>
      <c r="S8138" s="152"/>
      <c r="T8138" s="153"/>
      <c r="X8138" s="69" t="str">
        <f t="shared" si="258"/>
        <v/>
      </c>
      <c r="Y8138" s="69" t="str">
        <f t="shared" si="259"/>
        <v/>
      </c>
    </row>
    <row r="8139" spans="8:25" x14ac:dyDescent="0.25">
      <c r="H8139" s="155"/>
      <c r="I8139" s="151"/>
      <c r="J8139" s="152"/>
      <c r="K8139" s="153"/>
      <c r="L8139" s="153"/>
      <c r="M8139" s="153"/>
      <c r="N8139" s="153"/>
      <c r="O8139" s="153"/>
      <c r="P8139" s="153"/>
      <c r="Q8139" s="153"/>
      <c r="R8139" s="153"/>
      <c r="S8139" s="152"/>
      <c r="T8139" s="153"/>
      <c r="X8139" s="69" t="str">
        <f t="shared" si="258"/>
        <v/>
      </c>
      <c r="Y8139" s="69" t="str">
        <f t="shared" si="259"/>
        <v/>
      </c>
    </row>
    <row r="8140" spans="8:25" x14ac:dyDescent="0.25">
      <c r="H8140" s="155"/>
      <c r="I8140" s="151"/>
      <c r="J8140" s="152"/>
      <c r="K8140" s="153"/>
      <c r="L8140" s="153"/>
      <c r="M8140" s="153"/>
      <c r="N8140" s="153"/>
      <c r="O8140" s="153"/>
      <c r="P8140" s="153"/>
      <c r="Q8140" s="153"/>
      <c r="R8140" s="153"/>
      <c r="S8140" s="152"/>
      <c r="T8140" s="153"/>
      <c r="X8140" s="69" t="str">
        <f t="shared" si="258"/>
        <v/>
      </c>
      <c r="Y8140" s="69" t="str">
        <f t="shared" si="259"/>
        <v/>
      </c>
    </row>
    <row r="8141" spans="8:25" x14ac:dyDescent="0.25">
      <c r="H8141" s="155"/>
      <c r="I8141" s="151"/>
      <c r="J8141" s="152"/>
      <c r="K8141" s="153"/>
      <c r="L8141" s="153"/>
      <c r="M8141" s="153"/>
      <c r="N8141" s="153"/>
      <c r="O8141" s="153"/>
      <c r="P8141" s="153"/>
      <c r="Q8141" s="153"/>
      <c r="R8141" s="153"/>
      <c r="S8141" s="152"/>
      <c r="T8141" s="153"/>
      <c r="X8141" s="69" t="str">
        <f t="shared" si="258"/>
        <v/>
      </c>
      <c r="Y8141" s="69" t="str">
        <f t="shared" si="259"/>
        <v/>
      </c>
    </row>
    <row r="8142" spans="8:25" x14ac:dyDescent="0.25">
      <c r="H8142" s="155"/>
      <c r="I8142" s="151"/>
      <c r="J8142" s="152"/>
      <c r="K8142" s="153"/>
      <c r="L8142" s="153"/>
      <c r="M8142" s="153"/>
      <c r="N8142" s="153"/>
      <c r="O8142" s="153"/>
      <c r="P8142" s="153"/>
      <c r="Q8142" s="153"/>
      <c r="R8142" s="153"/>
      <c r="S8142" s="152"/>
      <c r="T8142" s="153"/>
      <c r="X8142" s="69" t="str">
        <f t="shared" si="258"/>
        <v/>
      </c>
      <c r="Y8142" s="69" t="str">
        <f t="shared" si="259"/>
        <v/>
      </c>
    </row>
    <row r="8143" spans="8:25" x14ac:dyDescent="0.25">
      <c r="H8143" s="155"/>
      <c r="I8143" s="151"/>
      <c r="J8143" s="152"/>
      <c r="K8143" s="153"/>
      <c r="L8143" s="153"/>
      <c r="M8143" s="153"/>
      <c r="N8143" s="153"/>
      <c r="O8143" s="153"/>
      <c r="P8143" s="153"/>
      <c r="Q8143" s="153"/>
      <c r="R8143" s="153"/>
      <c r="S8143" s="152"/>
      <c r="T8143" s="153"/>
      <c r="X8143" s="69" t="str">
        <f t="shared" si="258"/>
        <v/>
      </c>
      <c r="Y8143" s="69" t="str">
        <f t="shared" si="259"/>
        <v/>
      </c>
    </row>
    <row r="8144" spans="8:25" x14ac:dyDescent="0.25">
      <c r="H8144" s="155"/>
      <c r="I8144" s="151"/>
      <c r="J8144" s="152"/>
      <c r="K8144" s="153"/>
      <c r="L8144" s="153"/>
      <c r="M8144" s="153"/>
      <c r="N8144" s="153"/>
      <c r="O8144" s="153"/>
      <c r="P8144" s="153"/>
      <c r="Q8144" s="153"/>
      <c r="R8144" s="153"/>
      <c r="S8144" s="152"/>
      <c r="T8144" s="153"/>
      <c r="X8144" s="69" t="str">
        <f t="shared" si="258"/>
        <v/>
      </c>
      <c r="Y8144" s="69" t="str">
        <f t="shared" si="259"/>
        <v/>
      </c>
    </row>
    <row r="8145" spans="8:25" x14ac:dyDescent="0.25">
      <c r="H8145" s="155"/>
      <c r="I8145" s="151"/>
      <c r="J8145" s="152"/>
      <c r="K8145" s="153"/>
      <c r="L8145" s="153"/>
      <c r="M8145" s="153"/>
      <c r="N8145" s="153"/>
      <c r="O8145" s="153"/>
      <c r="P8145" s="153"/>
      <c r="Q8145" s="153"/>
      <c r="R8145" s="153"/>
      <c r="S8145" s="152"/>
      <c r="T8145" s="153"/>
      <c r="X8145" s="69" t="str">
        <f t="shared" si="258"/>
        <v/>
      </c>
      <c r="Y8145" s="69" t="str">
        <f t="shared" si="259"/>
        <v/>
      </c>
    </row>
    <row r="8146" spans="8:25" x14ac:dyDescent="0.25">
      <c r="H8146" s="155"/>
      <c r="I8146" s="151"/>
      <c r="J8146" s="152"/>
      <c r="K8146" s="153"/>
      <c r="L8146" s="153"/>
      <c r="M8146" s="153"/>
      <c r="N8146" s="153"/>
      <c r="O8146" s="153"/>
      <c r="P8146" s="153"/>
      <c r="Q8146" s="153"/>
      <c r="R8146" s="153"/>
      <c r="S8146" s="152"/>
      <c r="T8146" s="153"/>
      <c r="X8146" s="69" t="str">
        <f t="shared" si="258"/>
        <v/>
      </c>
      <c r="Y8146" s="69" t="str">
        <f t="shared" si="259"/>
        <v/>
      </c>
    </row>
    <row r="8147" spans="8:25" x14ac:dyDescent="0.25">
      <c r="H8147" s="155"/>
      <c r="I8147" s="151"/>
      <c r="J8147" s="152"/>
      <c r="K8147" s="153"/>
      <c r="L8147" s="153"/>
      <c r="M8147" s="153"/>
      <c r="N8147" s="153"/>
      <c r="O8147" s="153"/>
      <c r="P8147" s="153"/>
      <c r="Q8147" s="153"/>
      <c r="R8147" s="153"/>
      <c r="S8147" s="152"/>
      <c r="T8147" s="153"/>
      <c r="X8147" s="69" t="str">
        <f t="shared" si="258"/>
        <v/>
      </c>
      <c r="Y8147" s="69" t="str">
        <f t="shared" si="259"/>
        <v/>
      </c>
    </row>
    <row r="8148" spans="8:25" x14ac:dyDescent="0.25">
      <c r="H8148" s="155"/>
      <c r="I8148" s="151"/>
      <c r="J8148" s="152"/>
      <c r="K8148" s="153"/>
      <c r="L8148" s="153"/>
      <c r="M8148" s="153"/>
      <c r="N8148" s="153"/>
      <c r="O8148" s="153"/>
      <c r="P8148" s="153"/>
      <c r="Q8148" s="153"/>
      <c r="R8148" s="153"/>
      <c r="S8148" s="152"/>
      <c r="T8148" s="153"/>
      <c r="X8148" s="69" t="str">
        <f t="shared" si="258"/>
        <v/>
      </c>
      <c r="Y8148" s="69" t="str">
        <f t="shared" si="259"/>
        <v/>
      </c>
    </row>
    <row r="8149" spans="8:25" x14ac:dyDescent="0.25">
      <c r="H8149" s="155"/>
      <c r="I8149" s="151"/>
      <c r="J8149" s="152"/>
      <c r="K8149" s="153"/>
      <c r="L8149" s="153"/>
      <c r="M8149" s="153"/>
      <c r="N8149" s="153"/>
      <c r="O8149" s="153"/>
      <c r="P8149" s="153"/>
      <c r="Q8149" s="153"/>
      <c r="R8149" s="153"/>
      <c r="S8149" s="152"/>
      <c r="T8149" s="153"/>
      <c r="X8149" s="69" t="str">
        <f t="shared" si="258"/>
        <v/>
      </c>
      <c r="Y8149" s="69" t="str">
        <f t="shared" si="259"/>
        <v/>
      </c>
    </row>
    <row r="8150" spans="8:25" x14ac:dyDescent="0.25">
      <c r="H8150" s="155"/>
      <c r="I8150" s="151"/>
      <c r="J8150" s="152"/>
      <c r="K8150" s="153"/>
      <c r="L8150" s="153"/>
      <c r="M8150" s="153"/>
      <c r="N8150" s="153"/>
      <c r="O8150" s="153"/>
      <c r="P8150" s="153"/>
      <c r="Q8150" s="153"/>
      <c r="R8150" s="153"/>
      <c r="S8150" s="152"/>
      <c r="T8150" s="153"/>
      <c r="X8150" s="69" t="str">
        <f t="shared" si="258"/>
        <v/>
      </c>
      <c r="Y8150" s="69" t="str">
        <f t="shared" si="259"/>
        <v/>
      </c>
    </row>
    <row r="8151" spans="8:25" x14ac:dyDescent="0.25">
      <c r="H8151" s="155"/>
      <c r="I8151" s="151"/>
      <c r="J8151" s="152"/>
      <c r="K8151" s="153"/>
      <c r="L8151" s="153"/>
      <c r="M8151" s="153"/>
      <c r="N8151" s="153"/>
      <c r="O8151" s="153"/>
      <c r="P8151" s="153"/>
      <c r="Q8151" s="153"/>
      <c r="R8151" s="153"/>
      <c r="S8151" s="152"/>
      <c r="T8151" s="153"/>
      <c r="X8151" s="69" t="str">
        <f t="shared" si="258"/>
        <v/>
      </c>
      <c r="Y8151" s="69" t="str">
        <f t="shared" si="259"/>
        <v/>
      </c>
    </row>
    <row r="8152" spans="8:25" x14ac:dyDescent="0.25">
      <c r="H8152" s="155"/>
      <c r="I8152" s="151"/>
      <c r="J8152" s="152"/>
      <c r="K8152" s="153"/>
      <c r="L8152" s="153"/>
      <c r="M8152" s="153"/>
      <c r="N8152" s="153"/>
      <c r="O8152" s="153"/>
      <c r="P8152" s="153"/>
      <c r="Q8152" s="153"/>
      <c r="R8152" s="153"/>
      <c r="S8152" s="152"/>
      <c r="T8152" s="153"/>
      <c r="X8152" s="69" t="str">
        <f t="shared" si="258"/>
        <v/>
      </c>
      <c r="Y8152" s="69" t="str">
        <f t="shared" si="259"/>
        <v/>
      </c>
    </row>
    <row r="8153" spans="8:25" x14ac:dyDescent="0.25">
      <c r="H8153" s="155"/>
      <c r="I8153" s="151"/>
      <c r="J8153" s="152"/>
      <c r="K8153" s="153"/>
      <c r="L8153" s="153"/>
      <c r="M8153" s="153"/>
      <c r="N8153" s="153"/>
      <c r="O8153" s="153"/>
      <c r="P8153" s="153"/>
      <c r="Q8153" s="153"/>
      <c r="R8153" s="153"/>
      <c r="S8153" s="152"/>
      <c r="T8153" s="153"/>
      <c r="X8153" s="69" t="str">
        <f t="shared" si="258"/>
        <v/>
      </c>
      <c r="Y8153" s="69" t="str">
        <f t="shared" si="259"/>
        <v/>
      </c>
    </row>
    <row r="8154" spans="8:25" x14ac:dyDescent="0.25">
      <c r="H8154" s="155"/>
      <c r="I8154" s="151"/>
      <c r="J8154" s="152"/>
      <c r="K8154" s="153"/>
      <c r="L8154" s="153"/>
      <c r="M8154" s="153"/>
      <c r="N8154" s="153"/>
      <c r="O8154" s="153"/>
      <c r="P8154" s="153"/>
      <c r="Q8154" s="153"/>
      <c r="R8154" s="153"/>
      <c r="S8154" s="152"/>
      <c r="T8154" s="153"/>
      <c r="X8154" s="69" t="str">
        <f t="shared" si="258"/>
        <v/>
      </c>
      <c r="Y8154" s="69" t="str">
        <f t="shared" si="259"/>
        <v/>
      </c>
    </row>
    <row r="8155" spans="8:25" x14ac:dyDescent="0.25">
      <c r="H8155" s="155"/>
      <c r="I8155" s="151"/>
      <c r="J8155" s="152"/>
      <c r="K8155" s="153"/>
      <c r="L8155" s="153"/>
      <c r="M8155" s="153"/>
      <c r="N8155" s="153"/>
      <c r="O8155" s="153"/>
      <c r="P8155" s="153"/>
      <c r="Q8155" s="153"/>
      <c r="R8155" s="153"/>
      <c r="S8155" s="152"/>
      <c r="T8155" s="153"/>
      <c r="X8155" s="69" t="str">
        <f t="shared" si="258"/>
        <v/>
      </c>
      <c r="Y8155" s="69" t="str">
        <f t="shared" si="259"/>
        <v/>
      </c>
    </row>
    <row r="8156" spans="8:25" x14ac:dyDescent="0.25">
      <c r="H8156" s="155"/>
      <c r="I8156" s="151"/>
      <c r="J8156" s="152"/>
      <c r="K8156" s="153"/>
      <c r="L8156" s="153"/>
      <c r="M8156" s="153"/>
      <c r="N8156" s="153"/>
      <c r="O8156" s="153"/>
      <c r="P8156" s="153"/>
      <c r="Q8156" s="153"/>
      <c r="R8156" s="153"/>
      <c r="S8156" s="152"/>
      <c r="T8156" s="153"/>
      <c r="X8156" s="69" t="str">
        <f t="shared" si="258"/>
        <v/>
      </c>
      <c r="Y8156" s="69" t="str">
        <f t="shared" si="259"/>
        <v/>
      </c>
    </row>
    <row r="8157" spans="8:25" x14ac:dyDescent="0.25">
      <c r="H8157" s="155"/>
      <c r="I8157" s="151"/>
      <c r="J8157" s="152"/>
      <c r="K8157" s="153"/>
      <c r="L8157" s="153"/>
      <c r="M8157" s="153"/>
      <c r="N8157" s="153"/>
      <c r="O8157" s="153"/>
      <c r="P8157" s="153"/>
      <c r="Q8157" s="153"/>
      <c r="R8157" s="153"/>
      <c r="S8157" s="152"/>
      <c r="T8157" s="153"/>
      <c r="X8157" s="69" t="str">
        <f t="shared" si="258"/>
        <v/>
      </c>
      <c r="Y8157" s="69" t="str">
        <f t="shared" si="259"/>
        <v/>
      </c>
    </row>
    <row r="8158" spans="8:25" x14ac:dyDescent="0.25">
      <c r="H8158" s="155"/>
      <c r="I8158" s="151"/>
      <c r="J8158" s="152"/>
      <c r="K8158" s="153"/>
      <c r="L8158" s="153"/>
      <c r="M8158" s="153"/>
      <c r="N8158" s="153"/>
      <c r="O8158" s="153"/>
      <c r="P8158" s="153"/>
      <c r="Q8158" s="153"/>
      <c r="R8158" s="153"/>
      <c r="S8158" s="152"/>
      <c r="T8158" s="153"/>
      <c r="X8158" s="69" t="str">
        <f t="shared" si="258"/>
        <v/>
      </c>
      <c r="Y8158" s="69" t="str">
        <f t="shared" si="259"/>
        <v/>
      </c>
    </row>
    <row r="8159" spans="8:25" x14ac:dyDescent="0.25">
      <c r="H8159" s="155"/>
      <c r="I8159" s="151"/>
      <c r="J8159" s="152"/>
      <c r="K8159" s="153"/>
      <c r="L8159" s="153"/>
      <c r="M8159" s="153"/>
      <c r="N8159" s="153"/>
      <c r="O8159" s="153"/>
      <c r="P8159" s="153"/>
      <c r="Q8159" s="153"/>
      <c r="R8159" s="153"/>
      <c r="S8159" s="152"/>
      <c r="T8159" s="153"/>
      <c r="X8159" s="69" t="str">
        <f t="shared" si="258"/>
        <v/>
      </c>
      <c r="Y8159" s="69" t="str">
        <f t="shared" si="259"/>
        <v/>
      </c>
    </row>
    <row r="8160" spans="8:25" x14ac:dyDescent="0.25">
      <c r="H8160" s="155"/>
      <c r="I8160" s="151"/>
      <c r="J8160" s="152"/>
      <c r="K8160" s="153"/>
      <c r="L8160" s="153"/>
      <c r="M8160" s="153"/>
      <c r="N8160" s="153"/>
      <c r="O8160" s="153"/>
      <c r="P8160" s="153"/>
      <c r="Q8160" s="153"/>
      <c r="R8160" s="153"/>
      <c r="S8160" s="152"/>
      <c r="T8160" s="153"/>
      <c r="X8160" s="69" t="str">
        <f t="shared" si="258"/>
        <v/>
      </c>
      <c r="Y8160" s="69" t="str">
        <f t="shared" si="259"/>
        <v/>
      </c>
    </row>
    <row r="8161" spans="8:25" x14ac:dyDescent="0.25">
      <c r="H8161" s="155"/>
      <c r="I8161" s="151"/>
      <c r="J8161" s="152"/>
      <c r="K8161" s="153"/>
      <c r="L8161" s="153"/>
      <c r="M8161" s="153"/>
      <c r="N8161" s="153"/>
      <c r="O8161" s="153"/>
      <c r="P8161" s="153"/>
      <c r="Q8161" s="153"/>
      <c r="R8161" s="153"/>
      <c r="S8161" s="152"/>
      <c r="T8161" s="153"/>
      <c r="X8161" s="69" t="str">
        <f t="shared" si="258"/>
        <v/>
      </c>
      <c r="Y8161" s="69" t="str">
        <f t="shared" si="259"/>
        <v/>
      </c>
    </row>
    <row r="8162" spans="8:25" x14ac:dyDescent="0.25">
      <c r="H8162" s="155"/>
      <c r="I8162" s="151"/>
      <c r="J8162" s="152"/>
      <c r="K8162" s="153"/>
      <c r="L8162" s="153"/>
      <c r="M8162" s="153"/>
      <c r="N8162" s="153"/>
      <c r="O8162" s="153"/>
      <c r="P8162" s="153"/>
      <c r="Q8162" s="153"/>
      <c r="R8162" s="153"/>
      <c r="S8162" s="152"/>
      <c r="T8162" s="153"/>
      <c r="X8162" s="69" t="str">
        <f t="shared" si="258"/>
        <v/>
      </c>
      <c r="Y8162" s="69" t="str">
        <f t="shared" si="259"/>
        <v/>
      </c>
    </row>
    <row r="8163" spans="8:25" x14ac:dyDescent="0.25">
      <c r="H8163" s="155"/>
      <c r="I8163" s="151"/>
      <c r="J8163" s="152"/>
      <c r="K8163" s="153"/>
      <c r="L8163" s="153"/>
      <c r="M8163" s="153"/>
      <c r="N8163" s="153"/>
      <c r="O8163" s="153"/>
      <c r="P8163" s="153"/>
      <c r="Q8163" s="153"/>
      <c r="R8163" s="153"/>
      <c r="S8163" s="152"/>
      <c r="T8163" s="153"/>
      <c r="X8163" s="69" t="str">
        <f t="shared" si="258"/>
        <v/>
      </c>
      <c r="Y8163" s="69" t="str">
        <f t="shared" si="259"/>
        <v/>
      </c>
    </row>
    <row r="8164" spans="8:25" x14ac:dyDescent="0.25">
      <c r="H8164" s="155"/>
      <c r="I8164" s="151"/>
      <c r="J8164" s="152"/>
      <c r="K8164" s="153"/>
      <c r="L8164" s="153"/>
      <c r="M8164" s="153"/>
      <c r="N8164" s="153"/>
      <c r="O8164" s="153"/>
      <c r="P8164" s="153"/>
      <c r="Q8164" s="153"/>
      <c r="R8164" s="153"/>
      <c r="S8164" s="152"/>
      <c r="T8164" s="153"/>
      <c r="X8164" s="69" t="str">
        <f t="shared" si="258"/>
        <v/>
      </c>
      <c r="Y8164" s="69" t="str">
        <f t="shared" si="259"/>
        <v/>
      </c>
    </row>
    <row r="8165" spans="8:25" x14ac:dyDescent="0.25">
      <c r="H8165" s="155"/>
      <c r="I8165" s="151"/>
      <c r="J8165" s="152"/>
      <c r="K8165" s="153"/>
      <c r="L8165" s="153"/>
      <c r="M8165" s="153"/>
      <c r="N8165" s="153"/>
      <c r="O8165" s="153"/>
      <c r="P8165" s="153"/>
      <c r="Q8165" s="153"/>
      <c r="R8165" s="153"/>
      <c r="S8165" s="152"/>
      <c r="T8165" s="153"/>
      <c r="X8165" s="69" t="str">
        <f t="shared" si="258"/>
        <v/>
      </c>
      <c r="Y8165" s="69" t="str">
        <f t="shared" si="259"/>
        <v/>
      </c>
    </row>
    <row r="8166" spans="8:25" x14ac:dyDescent="0.25">
      <c r="H8166" s="155"/>
      <c r="I8166" s="151"/>
      <c r="J8166" s="152"/>
      <c r="K8166" s="153"/>
      <c r="L8166" s="153"/>
      <c r="M8166" s="153"/>
      <c r="N8166" s="153"/>
      <c r="O8166" s="153"/>
      <c r="P8166" s="153"/>
      <c r="Q8166" s="153"/>
      <c r="R8166" s="153"/>
      <c r="S8166" s="152"/>
      <c r="T8166" s="153"/>
      <c r="X8166" s="69" t="str">
        <f t="shared" si="258"/>
        <v/>
      </c>
      <c r="Y8166" s="69" t="str">
        <f t="shared" si="259"/>
        <v/>
      </c>
    </row>
    <row r="8167" spans="8:25" x14ac:dyDescent="0.25">
      <c r="H8167" s="155"/>
      <c r="I8167" s="151"/>
      <c r="J8167" s="152"/>
      <c r="K8167" s="153"/>
      <c r="L8167" s="153"/>
      <c r="M8167" s="153"/>
      <c r="N8167" s="153"/>
      <c r="O8167" s="153"/>
      <c r="P8167" s="153"/>
      <c r="Q8167" s="153"/>
      <c r="R8167" s="153"/>
      <c r="S8167" s="152"/>
      <c r="T8167" s="153"/>
      <c r="X8167" s="69" t="str">
        <f t="shared" si="258"/>
        <v/>
      </c>
      <c r="Y8167" s="69" t="str">
        <f t="shared" si="259"/>
        <v/>
      </c>
    </row>
    <row r="8168" spans="8:25" x14ac:dyDescent="0.25">
      <c r="H8168" s="155"/>
      <c r="I8168" s="151"/>
      <c r="J8168" s="152"/>
      <c r="K8168" s="153"/>
      <c r="L8168" s="153"/>
      <c r="M8168" s="153"/>
      <c r="N8168" s="153"/>
      <c r="O8168" s="153"/>
      <c r="P8168" s="153"/>
      <c r="Q8168" s="153"/>
      <c r="R8168" s="153"/>
      <c r="S8168" s="152"/>
      <c r="T8168" s="153"/>
      <c r="X8168" s="69" t="str">
        <f t="shared" si="258"/>
        <v/>
      </c>
      <c r="Y8168" s="69" t="str">
        <f t="shared" si="259"/>
        <v/>
      </c>
    </row>
    <row r="8169" spans="8:25" x14ac:dyDescent="0.25">
      <c r="H8169" s="155"/>
      <c r="I8169" s="151"/>
      <c r="J8169" s="152"/>
      <c r="K8169" s="153"/>
      <c r="L8169" s="153"/>
      <c r="M8169" s="153"/>
      <c r="N8169" s="153"/>
      <c r="O8169" s="153"/>
      <c r="P8169" s="153"/>
      <c r="Q8169" s="153"/>
      <c r="R8169" s="153"/>
      <c r="S8169" s="152"/>
      <c r="T8169" s="153"/>
      <c r="X8169" s="69" t="str">
        <f t="shared" si="258"/>
        <v/>
      </c>
      <c r="Y8169" s="69" t="str">
        <f t="shared" si="259"/>
        <v/>
      </c>
    </row>
    <row r="8170" spans="8:25" x14ac:dyDescent="0.25">
      <c r="H8170" s="155"/>
      <c r="I8170" s="151"/>
      <c r="J8170" s="152"/>
      <c r="K8170" s="153"/>
      <c r="L8170" s="153"/>
      <c r="M8170" s="153"/>
      <c r="N8170" s="153"/>
      <c r="O8170" s="153"/>
      <c r="P8170" s="153"/>
      <c r="Q8170" s="153"/>
      <c r="R8170" s="153"/>
      <c r="S8170" s="152"/>
      <c r="T8170" s="153"/>
      <c r="X8170" s="69" t="str">
        <f t="shared" si="258"/>
        <v/>
      </c>
      <c r="Y8170" s="69" t="str">
        <f t="shared" si="259"/>
        <v/>
      </c>
    </row>
    <row r="8171" spans="8:25" x14ac:dyDescent="0.25">
      <c r="H8171" s="155"/>
      <c r="I8171" s="151"/>
      <c r="J8171" s="152"/>
      <c r="K8171" s="153"/>
      <c r="L8171" s="153"/>
      <c r="M8171" s="153"/>
      <c r="N8171" s="153"/>
      <c r="O8171" s="153"/>
      <c r="P8171" s="153"/>
      <c r="Q8171" s="153"/>
      <c r="R8171" s="153"/>
      <c r="S8171" s="152"/>
      <c r="T8171" s="153"/>
      <c r="X8171" s="69" t="str">
        <f t="shared" si="258"/>
        <v/>
      </c>
      <c r="Y8171" s="69" t="str">
        <f t="shared" si="259"/>
        <v/>
      </c>
    </row>
    <row r="8172" spans="8:25" x14ac:dyDescent="0.25">
      <c r="H8172" s="155"/>
      <c r="I8172" s="151"/>
      <c r="J8172" s="152"/>
      <c r="K8172" s="153"/>
      <c r="L8172" s="153"/>
      <c r="M8172" s="153"/>
      <c r="N8172" s="153"/>
      <c r="O8172" s="153"/>
      <c r="P8172" s="153"/>
      <c r="Q8172" s="153"/>
      <c r="R8172" s="153"/>
      <c r="S8172" s="152"/>
      <c r="T8172" s="153"/>
      <c r="X8172" s="69" t="str">
        <f t="shared" si="258"/>
        <v/>
      </c>
      <c r="Y8172" s="69" t="str">
        <f t="shared" si="259"/>
        <v/>
      </c>
    </row>
    <row r="8173" spans="8:25" x14ac:dyDescent="0.25">
      <c r="H8173" s="155"/>
      <c r="I8173" s="151"/>
      <c r="J8173" s="152"/>
      <c r="K8173" s="153"/>
      <c r="L8173" s="153"/>
      <c r="M8173" s="153"/>
      <c r="N8173" s="153"/>
      <c r="O8173" s="153"/>
      <c r="P8173" s="153"/>
      <c r="Q8173" s="153"/>
      <c r="R8173" s="153"/>
      <c r="S8173" s="152"/>
      <c r="T8173" s="153"/>
      <c r="X8173" s="69" t="str">
        <f t="shared" si="258"/>
        <v/>
      </c>
      <c r="Y8173" s="69" t="str">
        <f t="shared" si="259"/>
        <v/>
      </c>
    </row>
    <row r="8174" spans="8:25" x14ac:dyDescent="0.25">
      <c r="H8174" s="155"/>
      <c r="I8174" s="151"/>
      <c r="J8174" s="152"/>
      <c r="K8174" s="153"/>
      <c r="L8174" s="153"/>
      <c r="M8174" s="153"/>
      <c r="N8174" s="153"/>
      <c r="O8174" s="153"/>
      <c r="P8174" s="153"/>
      <c r="Q8174" s="153"/>
      <c r="R8174" s="153"/>
      <c r="S8174" s="152"/>
      <c r="T8174" s="153"/>
      <c r="X8174" s="69" t="str">
        <f t="shared" si="258"/>
        <v/>
      </c>
      <c r="Y8174" s="69" t="str">
        <f t="shared" si="259"/>
        <v/>
      </c>
    </row>
    <row r="8175" spans="8:25" x14ac:dyDescent="0.25">
      <c r="H8175" s="155"/>
      <c r="I8175" s="151"/>
      <c r="J8175" s="152"/>
      <c r="K8175" s="153"/>
      <c r="L8175" s="153"/>
      <c r="M8175" s="153"/>
      <c r="N8175" s="153"/>
      <c r="O8175" s="153"/>
      <c r="P8175" s="153"/>
      <c r="Q8175" s="153"/>
      <c r="R8175" s="153"/>
      <c r="S8175" s="152"/>
      <c r="T8175" s="153"/>
      <c r="X8175" s="69" t="str">
        <f t="shared" si="258"/>
        <v/>
      </c>
      <c r="Y8175" s="69" t="str">
        <f t="shared" si="259"/>
        <v/>
      </c>
    </row>
    <row r="8176" spans="8:25" x14ac:dyDescent="0.25">
      <c r="H8176" s="155"/>
      <c r="I8176" s="151"/>
      <c r="J8176" s="152"/>
      <c r="K8176" s="153"/>
      <c r="L8176" s="153"/>
      <c r="M8176" s="153"/>
      <c r="N8176" s="153"/>
      <c r="O8176" s="153"/>
      <c r="P8176" s="153"/>
      <c r="Q8176" s="153"/>
      <c r="R8176" s="153"/>
      <c r="S8176" s="152"/>
      <c r="T8176" s="153"/>
      <c r="X8176" s="69" t="str">
        <f t="shared" si="258"/>
        <v/>
      </c>
      <c r="Y8176" s="69" t="str">
        <f t="shared" si="259"/>
        <v/>
      </c>
    </row>
    <row r="8177" spans="8:25" x14ac:dyDescent="0.25">
      <c r="H8177" s="155"/>
      <c r="I8177" s="151"/>
      <c r="J8177" s="152"/>
      <c r="K8177" s="153"/>
      <c r="L8177" s="153"/>
      <c r="M8177" s="153"/>
      <c r="N8177" s="153"/>
      <c r="O8177" s="153"/>
      <c r="P8177" s="153"/>
      <c r="Q8177" s="153"/>
      <c r="R8177" s="153"/>
      <c r="S8177" s="152"/>
      <c r="T8177" s="153"/>
      <c r="X8177" s="69" t="str">
        <f t="shared" si="258"/>
        <v/>
      </c>
      <c r="Y8177" s="69" t="str">
        <f t="shared" si="259"/>
        <v/>
      </c>
    </row>
    <row r="8178" spans="8:25" x14ac:dyDescent="0.25">
      <c r="H8178" s="155"/>
      <c r="I8178" s="151"/>
      <c r="J8178" s="152"/>
      <c r="K8178" s="153"/>
      <c r="L8178" s="153"/>
      <c r="M8178" s="153"/>
      <c r="N8178" s="153"/>
      <c r="O8178" s="153"/>
      <c r="P8178" s="153"/>
      <c r="Q8178" s="153"/>
      <c r="R8178" s="153"/>
      <c r="S8178" s="152"/>
      <c r="T8178" s="153"/>
      <c r="X8178" s="69" t="str">
        <f t="shared" si="258"/>
        <v/>
      </c>
      <c r="Y8178" s="69" t="str">
        <f t="shared" si="259"/>
        <v/>
      </c>
    </row>
    <row r="8179" spans="8:25" x14ac:dyDescent="0.25">
      <c r="H8179" s="155"/>
      <c r="I8179" s="151"/>
      <c r="J8179" s="152"/>
      <c r="K8179" s="153"/>
      <c r="L8179" s="153"/>
      <c r="M8179" s="153"/>
      <c r="N8179" s="153"/>
      <c r="O8179" s="153"/>
      <c r="P8179" s="153"/>
      <c r="Q8179" s="153"/>
      <c r="R8179" s="153"/>
      <c r="S8179" s="152"/>
      <c r="T8179" s="153"/>
      <c r="X8179" s="69" t="str">
        <f t="shared" si="258"/>
        <v/>
      </c>
      <c r="Y8179" s="69" t="str">
        <f t="shared" si="259"/>
        <v/>
      </c>
    </row>
    <row r="8180" spans="8:25" x14ac:dyDescent="0.25">
      <c r="H8180" s="155"/>
      <c r="I8180" s="151"/>
      <c r="J8180" s="152"/>
      <c r="K8180" s="153"/>
      <c r="L8180" s="153"/>
      <c r="M8180" s="153"/>
      <c r="N8180" s="153"/>
      <c r="O8180" s="153"/>
      <c r="P8180" s="153"/>
      <c r="Q8180" s="153"/>
      <c r="R8180" s="153"/>
      <c r="S8180" s="152"/>
      <c r="T8180" s="153"/>
      <c r="X8180" s="69" t="str">
        <f t="shared" si="258"/>
        <v/>
      </c>
      <c r="Y8180" s="69" t="str">
        <f t="shared" si="259"/>
        <v/>
      </c>
    </row>
    <row r="8181" spans="8:25" x14ac:dyDescent="0.25">
      <c r="H8181" s="155"/>
      <c r="I8181" s="151"/>
      <c r="J8181" s="152"/>
      <c r="K8181" s="153"/>
      <c r="L8181" s="153"/>
      <c r="M8181" s="153"/>
      <c r="N8181" s="153"/>
      <c r="O8181" s="153"/>
      <c r="P8181" s="153"/>
      <c r="Q8181" s="153"/>
      <c r="R8181" s="153"/>
      <c r="S8181" s="152"/>
      <c r="T8181" s="153"/>
      <c r="X8181" s="69" t="str">
        <f t="shared" si="258"/>
        <v/>
      </c>
      <c r="Y8181" s="69" t="str">
        <f t="shared" si="259"/>
        <v/>
      </c>
    </row>
    <row r="8182" spans="8:25" x14ac:dyDescent="0.25">
      <c r="H8182" s="155"/>
      <c r="I8182" s="151"/>
      <c r="J8182" s="152"/>
      <c r="K8182" s="153"/>
      <c r="L8182" s="153"/>
      <c r="M8182" s="153"/>
      <c r="N8182" s="153"/>
      <c r="O8182" s="153"/>
      <c r="P8182" s="153"/>
      <c r="Q8182" s="153"/>
      <c r="R8182" s="153"/>
      <c r="S8182" s="152"/>
      <c r="T8182" s="153"/>
      <c r="X8182" s="69" t="str">
        <f t="shared" si="258"/>
        <v/>
      </c>
      <c r="Y8182" s="69" t="str">
        <f t="shared" si="259"/>
        <v/>
      </c>
    </row>
    <row r="8183" spans="8:25" x14ac:dyDescent="0.25">
      <c r="H8183" s="155"/>
      <c r="I8183" s="151"/>
      <c r="J8183" s="152"/>
      <c r="K8183" s="153"/>
      <c r="L8183" s="153"/>
      <c r="M8183" s="153"/>
      <c r="N8183" s="153"/>
      <c r="O8183" s="153"/>
      <c r="P8183" s="153"/>
      <c r="Q8183" s="153"/>
      <c r="R8183" s="153"/>
      <c r="S8183" s="152"/>
      <c r="T8183" s="153"/>
      <c r="X8183" s="69" t="str">
        <f t="shared" si="258"/>
        <v/>
      </c>
      <c r="Y8183" s="69" t="str">
        <f t="shared" si="259"/>
        <v/>
      </c>
    </row>
    <row r="8184" spans="8:25" x14ac:dyDescent="0.25">
      <c r="H8184" s="155"/>
      <c r="I8184" s="151"/>
      <c r="J8184" s="152"/>
      <c r="K8184" s="153"/>
      <c r="L8184" s="153"/>
      <c r="M8184" s="153"/>
      <c r="N8184" s="153"/>
      <c r="O8184" s="153"/>
      <c r="P8184" s="153"/>
      <c r="Q8184" s="153"/>
      <c r="R8184" s="153"/>
      <c r="S8184" s="152"/>
      <c r="T8184" s="153"/>
      <c r="X8184" s="69" t="str">
        <f t="shared" si="258"/>
        <v/>
      </c>
      <c r="Y8184" s="69" t="str">
        <f t="shared" si="259"/>
        <v/>
      </c>
    </row>
    <row r="8185" spans="8:25" x14ac:dyDescent="0.25">
      <c r="H8185" s="155"/>
      <c r="I8185" s="151"/>
      <c r="J8185" s="152"/>
      <c r="K8185" s="153"/>
      <c r="L8185" s="153"/>
      <c r="M8185" s="153"/>
      <c r="N8185" s="153"/>
      <c r="O8185" s="153"/>
      <c r="P8185" s="153"/>
      <c r="Q8185" s="153"/>
      <c r="R8185" s="153"/>
      <c r="S8185" s="152"/>
      <c r="T8185" s="153"/>
      <c r="X8185" s="69" t="str">
        <f t="shared" si="258"/>
        <v/>
      </c>
      <c r="Y8185" s="69" t="str">
        <f t="shared" si="259"/>
        <v/>
      </c>
    </row>
    <row r="8186" spans="8:25" x14ac:dyDescent="0.25">
      <c r="H8186" s="155"/>
      <c r="I8186" s="151"/>
      <c r="J8186" s="152"/>
      <c r="K8186" s="153"/>
      <c r="L8186" s="153"/>
      <c r="M8186" s="153"/>
      <c r="N8186" s="153"/>
      <c r="O8186" s="153"/>
      <c r="P8186" s="153"/>
      <c r="Q8186" s="153"/>
      <c r="R8186" s="153"/>
      <c r="S8186" s="152"/>
      <c r="T8186" s="153"/>
      <c r="X8186" s="69" t="str">
        <f t="shared" si="258"/>
        <v/>
      </c>
      <c r="Y8186" s="69" t="str">
        <f t="shared" si="259"/>
        <v/>
      </c>
    </row>
    <row r="8187" spans="8:25" x14ac:dyDescent="0.25">
      <c r="H8187" s="155"/>
      <c r="I8187" s="151"/>
      <c r="J8187" s="152"/>
      <c r="K8187" s="153"/>
      <c r="L8187" s="153"/>
      <c r="M8187" s="153"/>
      <c r="N8187" s="153"/>
      <c r="O8187" s="153"/>
      <c r="P8187" s="153"/>
      <c r="Q8187" s="153"/>
      <c r="R8187" s="153"/>
      <c r="S8187" s="152"/>
      <c r="T8187" s="153"/>
      <c r="X8187" s="69" t="str">
        <f t="shared" si="258"/>
        <v/>
      </c>
      <c r="Y8187" s="69" t="str">
        <f t="shared" si="259"/>
        <v/>
      </c>
    </row>
    <row r="8188" spans="8:25" x14ac:dyDescent="0.25">
      <c r="H8188" s="155"/>
      <c r="I8188" s="151"/>
      <c r="J8188" s="152"/>
      <c r="K8188" s="153"/>
      <c r="L8188" s="153"/>
      <c r="M8188" s="153"/>
      <c r="N8188" s="153"/>
      <c r="O8188" s="153"/>
      <c r="P8188" s="153"/>
      <c r="Q8188" s="153"/>
      <c r="R8188" s="153"/>
      <c r="S8188" s="152"/>
      <c r="T8188" s="153"/>
      <c r="X8188" s="69" t="str">
        <f t="shared" si="258"/>
        <v/>
      </c>
      <c r="Y8188" s="69" t="str">
        <f t="shared" si="259"/>
        <v/>
      </c>
    </row>
    <row r="8189" spans="8:25" x14ac:dyDescent="0.25">
      <c r="H8189" s="155"/>
      <c r="I8189" s="151"/>
      <c r="J8189" s="152"/>
      <c r="K8189" s="153"/>
      <c r="L8189" s="153"/>
      <c r="M8189" s="153"/>
      <c r="N8189" s="153"/>
      <c r="O8189" s="153"/>
      <c r="P8189" s="153"/>
      <c r="Q8189" s="153"/>
      <c r="R8189" s="153"/>
      <c r="S8189" s="152"/>
      <c r="T8189" s="153"/>
      <c r="X8189" s="69" t="str">
        <f t="shared" si="258"/>
        <v/>
      </c>
      <c r="Y8189" s="69" t="str">
        <f t="shared" si="259"/>
        <v/>
      </c>
    </row>
    <row r="8190" spans="8:25" x14ac:dyDescent="0.25">
      <c r="H8190" s="155"/>
      <c r="I8190" s="151"/>
      <c r="J8190" s="152"/>
      <c r="K8190" s="153"/>
      <c r="L8190" s="153"/>
      <c r="M8190" s="153"/>
      <c r="N8190" s="153"/>
      <c r="O8190" s="153"/>
      <c r="P8190" s="153"/>
      <c r="Q8190" s="153"/>
      <c r="R8190" s="153"/>
      <c r="S8190" s="152"/>
      <c r="T8190" s="153"/>
      <c r="X8190" s="69" t="str">
        <f t="shared" si="258"/>
        <v/>
      </c>
      <c r="Y8190" s="69" t="str">
        <f t="shared" si="259"/>
        <v/>
      </c>
    </row>
    <row r="8191" spans="8:25" x14ac:dyDescent="0.25">
      <c r="H8191" s="155"/>
      <c r="I8191" s="151"/>
      <c r="J8191" s="152"/>
      <c r="K8191" s="153"/>
      <c r="L8191" s="153"/>
      <c r="M8191" s="153"/>
      <c r="N8191" s="153"/>
      <c r="O8191" s="153"/>
      <c r="P8191" s="153"/>
      <c r="Q8191" s="153"/>
      <c r="R8191" s="153"/>
      <c r="S8191" s="152"/>
      <c r="T8191" s="153"/>
      <c r="X8191" s="69" t="str">
        <f t="shared" si="258"/>
        <v/>
      </c>
      <c r="Y8191" s="69" t="str">
        <f t="shared" si="259"/>
        <v/>
      </c>
    </row>
    <row r="8192" spans="8:25" x14ac:dyDescent="0.25">
      <c r="H8192" s="155"/>
      <c r="I8192" s="151"/>
      <c r="J8192" s="152"/>
      <c r="K8192" s="153"/>
      <c r="L8192" s="153"/>
      <c r="M8192" s="153"/>
      <c r="N8192" s="153"/>
      <c r="O8192" s="153"/>
      <c r="P8192" s="153"/>
      <c r="Q8192" s="153"/>
      <c r="R8192" s="153"/>
      <c r="S8192" s="152"/>
      <c r="T8192" s="153"/>
      <c r="X8192" s="69" t="str">
        <f t="shared" si="258"/>
        <v/>
      </c>
      <c r="Y8192" s="69" t="str">
        <f t="shared" si="259"/>
        <v/>
      </c>
    </row>
    <row r="8193" spans="8:25" x14ac:dyDescent="0.25">
      <c r="H8193" s="155"/>
      <c r="I8193" s="151"/>
      <c r="J8193" s="152"/>
      <c r="K8193" s="153"/>
      <c r="L8193" s="153"/>
      <c r="M8193" s="153"/>
      <c r="N8193" s="153"/>
      <c r="O8193" s="153"/>
      <c r="P8193" s="153"/>
      <c r="Q8193" s="153"/>
      <c r="R8193" s="153"/>
      <c r="S8193" s="152"/>
      <c r="T8193" s="153"/>
      <c r="X8193" s="69" t="str">
        <f t="shared" si="258"/>
        <v/>
      </c>
      <c r="Y8193" s="69" t="str">
        <f t="shared" si="259"/>
        <v/>
      </c>
    </row>
    <row r="8194" spans="8:25" x14ac:dyDescent="0.25">
      <c r="H8194" s="155"/>
      <c r="I8194" s="151"/>
      <c r="J8194" s="152"/>
      <c r="K8194" s="153"/>
      <c r="L8194" s="153"/>
      <c r="M8194" s="153"/>
      <c r="N8194" s="153"/>
      <c r="O8194" s="153"/>
      <c r="P8194" s="153"/>
      <c r="Q8194" s="153"/>
      <c r="R8194" s="153"/>
      <c r="S8194" s="152"/>
      <c r="T8194" s="153"/>
      <c r="X8194" s="69" t="str">
        <f t="shared" ref="X8194:X8257" si="260">IF(W8194&lt;&gt;"",W8194-I8194,"")</f>
        <v/>
      </c>
      <c r="Y8194" s="69" t="str">
        <f t="shared" si="259"/>
        <v/>
      </c>
    </row>
    <row r="8195" spans="8:25" x14ac:dyDescent="0.25">
      <c r="H8195" s="155"/>
      <c r="I8195" s="151"/>
      <c r="J8195" s="152"/>
      <c r="K8195" s="153"/>
      <c r="L8195" s="153"/>
      <c r="M8195" s="153"/>
      <c r="N8195" s="153"/>
      <c r="O8195" s="153"/>
      <c r="P8195" s="153"/>
      <c r="Q8195" s="153"/>
      <c r="R8195" s="153"/>
      <c r="S8195" s="152"/>
      <c r="T8195" s="153"/>
      <c r="X8195" s="69" t="str">
        <f t="shared" si="260"/>
        <v/>
      </c>
      <c r="Y8195" s="69" t="str">
        <f t="shared" ref="Y8195:Y8258" si="261">IF(X8195&lt;&gt;"",IF(X8195&lt;365,"&lt; 1 year",IF(X8195&lt;730,"1-2",IF(X8195&lt;1095,"2-3",IF(X8195&lt;1460,"3-4",IF(X8195&lt;1825,"4-5","5+"))))),"")</f>
        <v/>
      </c>
    </row>
    <row r="8196" spans="8:25" x14ac:dyDescent="0.25">
      <c r="H8196" s="155"/>
      <c r="I8196" s="151"/>
      <c r="J8196" s="152"/>
      <c r="K8196" s="153"/>
      <c r="L8196" s="153"/>
      <c r="M8196" s="153"/>
      <c r="N8196" s="153"/>
      <c r="O8196" s="153"/>
      <c r="P8196" s="153"/>
      <c r="Q8196" s="153"/>
      <c r="R8196" s="153"/>
      <c r="S8196" s="152"/>
      <c r="T8196" s="153"/>
      <c r="X8196" s="69" t="str">
        <f t="shared" si="260"/>
        <v/>
      </c>
      <c r="Y8196" s="69" t="str">
        <f t="shared" si="261"/>
        <v/>
      </c>
    </row>
    <row r="8197" spans="8:25" x14ac:dyDescent="0.25">
      <c r="H8197" s="155"/>
      <c r="I8197" s="151"/>
      <c r="J8197" s="152"/>
      <c r="K8197" s="153"/>
      <c r="L8197" s="153"/>
      <c r="M8197" s="153"/>
      <c r="N8197" s="153"/>
      <c r="O8197" s="153"/>
      <c r="P8197" s="153"/>
      <c r="Q8197" s="153"/>
      <c r="R8197" s="153"/>
      <c r="S8197" s="152"/>
      <c r="T8197" s="153"/>
      <c r="X8197" s="69" t="str">
        <f t="shared" si="260"/>
        <v/>
      </c>
      <c r="Y8197" s="69" t="str">
        <f t="shared" si="261"/>
        <v/>
      </c>
    </row>
    <row r="8198" spans="8:25" x14ac:dyDescent="0.25">
      <c r="H8198" s="155"/>
      <c r="I8198" s="151"/>
      <c r="J8198" s="152"/>
      <c r="K8198" s="153"/>
      <c r="L8198" s="153"/>
      <c r="M8198" s="153"/>
      <c r="N8198" s="153"/>
      <c r="O8198" s="153"/>
      <c r="P8198" s="153"/>
      <c r="Q8198" s="153"/>
      <c r="R8198" s="153"/>
      <c r="S8198" s="152"/>
      <c r="T8198" s="153"/>
      <c r="X8198" s="69" t="str">
        <f t="shared" si="260"/>
        <v/>
      </c>
      <c r="Y8198" s="69" t="str">
        <f t="shared" si="261"/>
        <v/>
      </c>
    </row>
    <row r="8199" spans="8:25" x14ac:dyDescent="0.25">
      <c r="H8199" s="155"/>
      <c r="I8199" s="151"/>
      <c r="J8199" s="152"/>
      <c r="K8199" s="153"/>
      <c r="L8199" s="153"/>
      <c r="M8199" s="153"/>
      <c r="N8199" s="153"/>
      <c r="O8199" s="153"/>
      <c r="P8199" s="153"/>
      <c r="Q8199" s="153"/>
      <c r="R8199" s="153"/>
      <c r="S8199" s="152"/>
      <c r="T8199" s="153"/>
      <c r="X8199" s="69" t="str">
        <f t="shared" si="260"/>
        <v/>
      </c>
      <c r="Y8199" s="69" t="str">
        <f t="shared" si="261"/>
        <v/>
      </c>
    </row>
    <row r="8200" spans="8:25" x14ac:dyDescent="0.25">
      <c r="H8200" s="155"/>
      <c r="I8200" s="151"/>
      <c r="J8200" s="152"/>
      <c r="K8200" s="153"/>
      <c r="L8200" s="153"/>
      <c r="M8200" s="153"/>
      <c r="N8200" s="153"/>
      <c r="O8200" s="153"/>
      <c r="P8200" s="153"/>
      <c r="Q8200" s="153"/>
      <c r="R8200" s="153"/>
      <c r="S8200" s="152"/>
      <c r="T8200" s="153"/>
      <c r="X8200" s="69" t="str">
        <f t="shared" si="260"/>
        <v/>
      </c>
      <c r="Y8200" s="69" t="str">
        <f t="shared" si="261"/>
        <v/>
      </c>
    </row>
    <row r="8201" spans="8:25" x14ac:dyDescent="0.25">
      <c r="H8201" s="155"/>
      <c r="I8201" s="151"/>
      <c r="J8201" s="152"/>
      <c r="K8201" s="153"/>
      <c r="L8201" s="153"/>
      <c r="M8201" s="153"/>
      <c r="N8201" s="153"/>
      <c r="O8201" s="153"/>
      <c r="P8201" s="153"/>
      <c r="Q8201" s="153"/>
      <c r="R8201" s="153"/>
      <c r="S8201" s="152"/>
      <c r="T8201" s="153"/>
      <c r="X8201" s="69" t="str">
        <f t="shared" si="260"/>
        <v/>
      </c>
      <c r="Y8201" s="69" t="str">
        <f t="shared" si="261"/>
        <v/>
      </c>
    </row>
    <row r="8202" spans="8:25" x14ac:dyDescent="0.25">
      <c r="H8202" s="155"/>
      <c r="I8202" s="151"/>
      <c r="J8202" s="152"/>
      <c r="K8202" s="153"/>
      <c r="L8202" s="153"/>
      <c r="M8202" s="153"/>
      <c r="N8202" s="153"/>
      <c r="O8202" s="153"/>
      <c r="P8202" s="153"/>
      <c r="Q8202" s="153"/>
      <c r="R8202" s="153"/>
      <c r="S8202" s="152"/>
      <c r="T8202" s="153"/>
      <c r="X8202" s="69" t="str">
        <f t="shared" si="260"/>
        <v/>
      </c>
      <c r="Y8202" s="69" t="str">
        <f t="shared" si="261"/>
        <v/>
      </c>
    </row>
    <row r="8203" spans="8:25" x14ac:dyDescent="0.25">
      <c r="H8203" s="155"/>
      <c r="I8203" s="151"/>
      <c r="J8203" s="152"/>
      <c r="K8203" s="153"/>
      <c r="L8203" s="153"/>
      <c r="M8203" s="153"/>
      <c r="N8203" s="153"/>
      <c r="O8203" s="153"/>
      <c r="P8203" s="153"/>
      <c r="Q8203" s="153"/>
      <c r="R8203" s="153"/>
      <c r="S8203" s="152"/>
      <c r="T8203" s="153"/>
      <c r="X8203" s="69" t="str">
        <f t="shared" si="260"/>
        <v/>
      </c>
      <c r="Y8203" s="69" t="str">
        <f t="shared" si="261"/>
        <v/>
      </c>
    </row>
    <row r="8204" spans="8:25" x14ac:dyDescent="0.25">
      <c r="H8204" s="155"/>
      <c r="I8204" s="151"/>
      <c r="J8204" s="152"/>
      <c r="K8204" s="153"/>
      <c r="L8204" s="153"/>
      <c r="M8204" s="153"/>
      <c r="N8204" s="153"/>
      <c r="O8204" s="153"/>
      <c r="P8204" s="153"/>
      <c r="Q8204" s="153"/>
      <c r="R8204" s="153"/>
      <c r="S8204" s="152"/>
      <c r="T8204" s="153"/>
      <c r="X8204" s="69" t="str">
        <f t="shared" si="260"/>
        <v/>
      </c>
      <c r="Y8204" s="69" t="str">
        <f t="shared" si="261"/>
        <v/>
      </c>
    </row>
    <row r="8205" spans="8:25" x14ac:dyDescent="0.25">
      <c r="H8205" s="155"/>
      <c r="I8205" s="151"/>
      <c r="J8205" s="152"/>
      <c r="K8205" s="153"/>
      <c r="L8205" s="153"/>
      <c r="M8205" s="153"/>
      <c r="N8205" s="153"/>
      <c r="O8205" s="153"/>
      <c r="P8205" s="153"/>
      <c r="Q8205" s="153"/>
      <c r="R8205" s="153"/>
      <c r="S8205" s="152"/>
      <c r="T8205" s="153"/>
      <c r="X8205" s="69" t="str">
        <f t="shared" si="260"/>
        <v/>
      </c>
      <c r="Y8205" s="69" t="str">
        <f t="shared" si="261"/>
        <v/>
      </c>
    </row>
    <row r="8206" spans="8:25" x14ac:dyDescent="0.25">
      <c r="H8206" s="155"/>
      <c r="I8206" s="151"/>
      <c r="J8206" s="152"/>
      <c r="K8206" s="153"/>
      <c r="L8206" s="153"/>
      <c r="M8206" s="153"/>
      <c r="N8206" s="153"/>
      <c r="O8206" s="153"/>
      <c r="P8206" s="153"/>
      <c r="Q8206" s="153"/>
      <c r="R8206" s="153"/>
      <c r="S8206" s="152"/>
      <c r="T8206" s="153"/>
      <c r="X8206" s="69" t="str">
        <f t="shared" si="260"/>
        <v/>
      </c>
      <c r="Y8206" s="69" t="str">
        <f t="shared" si="261"/>
        <v/>
      </c>
    </row>
    <row r="8207" spans="8:25" x14ac:dyDescent="0.25">
      <c r="H8207" s="155"/>
      <c r="I8207" s="151"/>
      <c r="J8207" s="152"/>
      <c r="K8207" s="153"/>
      <c r="L8207" s="153"/>
      <c r="M8207" s="153"/>
      <c r="N8207" s="153"/>
      <c r="O8207" s="153"/>
      <c r="P8207" s="153"/>
      <c r="Q8207" s="153"/>
      <c r="R8207" s="153"/>
      <c r="S8207" s="152"/>
      <c r="T8207" s="153"/>
      <c r="X8207" s="69" t="str">
        <f t="shared" si="260"/>
        <v/>
      </c>
      <c r="Y8207" s="69" t="str">
        <f t="shared" si="261"/>
        <v/>
      </c>
    </row>
    <row r="8208" spans="8:25" x14ac:dyDescent="0.25">
      <c r="H8208" s="155"/>
      <c r="I8208" s="151"/>
      <c r="J8208" s="152"/>
      <c r="K8208" s="153"/>
      <c r="L8208" s="153"/>
      <c r="M8208" s="153"/>
      <c r="N8208" s="153"/>
      <c r="O8208" s="153"/>
      <c r="P8208" s="153"/>
      <c r="Q8208" s="153"/>
      <c r="R8208" s="153"/>
      <c r="S8208" s="152"/>
      <c r="T8208" s="153"/>
      <c r="X8208" s="69" t="str">
        <f t="shared" si="260"/>
        <v/>
      </c>
      <c r="Y8208" s="69" t="str">
        <f t="shared" si="261"/>
        <v/>
      </c>
    </row>
    <row r="8209" spans="8:25" x14ac:dyDescent="0.25">
      <c r="H8209" s="155"/>
      <c r="I8209" s="151"/>
      <c r="J8209" s="152"/>
      <c r="K8209" s="153"/>
      <c r="L8209" s="153"/>
      <c r="M8209" s="153"/>
      <c r="N8209" s="153"/>
      <c r="O8209" s="153"/>
      <c r="P8209" s="153"/>
      <c r="Q8209" s="153"/>
      <c r="R8209" s="153"/>
      <c r="S8209" s="152"/>
      <c r="T8209" s="153"/>
      <c r="X8209" s="69" t="str">
        <f t="shared" si="260"/>
        <v/>
      </c>
      <c r="Y8209" s="69" t="str">
        <f t="shared" si="261"/>
        <v/>
      </c>
    </row>
    <row r="8210" spans="8:25" x14ac:dyDescent="0.25">
      <c r="H8210" s="155"/>
      <c r="I8210" s="151"/>
      <c r="J8210" s="152"/>
      <c r="K8210" s="153"/>
      <c r="L8210" s="153"/>
      <c r="M8210" s="153"/>
      <c r="N8210" s="153"/>
      <c r="O8210" s="153"/>
      <c r="P8210" s="153"/>
      <c r="Q8210" s="153"/>
      <c r="R8210" s="153"/>
      <c r="S8210" s="152"/>
      <c r="T8210" s="153"/>
      <c r="X8210" s="69" t="str">
        <f t="shared" si="260"/>
        <v/>
      </c>
      <c r="Y8210" s="69" t="str">
        <f t="shared" si="261"/>
        <v/>
      </c>
    </row>
    <row r="8211" spans="8:25" x14ac:dyDescent="0.25">
      <c r="H8211" s="155"/>
      <c r="I8211" s="151"/>
      <c r="J8211" s="152"/>
      <c r="K8211" s="153"/>
      <c r="L8211" s="153"/>
      <c r="M8211" s="153"/>
      <c r="N8211" s="153"/>
      <c r="O8211" s="153"/>
      <c r="P8211" s="153"/>
      <c r="Q8211" s="153"/>
      <c r="R8211" s="153"/>
      <c r="S8211" s="152"/>
      <c r="T8211" s="153"/>
      <c r="X8211" s="69" t="str">
        <f t="shared" si="260"/>
        <v/>
      </c>
      <c r="Y8211" s="69" t="str">
        <f t="shared" si="261"/>
        <v/>
      </c>
    </row>
    <row r="8212" spans="8:25" x14ac:dyDescent="0.25">
      <c r="H8212" s="155"/>
      <c r="I8212" s="151"/>
      <c r="J8212" s="152"/>
      <c r="K8212" s="153"/>
      <c r="L8212" s="153"/>
      <c r="M8212" s="153"/>
      <c r="N8212" s="153"/>
      <c r="O8212" s="153"/>
      <c r="P8212" s="153"/>
      <c r="Q8212" s="153"/>
      <c r="R8212" s="153"/>
      <c r="S8212" s="152"/>
      <c r="T8212" s="153"/>
      <c r="X8212" s="69" t="str">
        <f t="shared" si="260"/>
        <v/>
      </c>
      <c r="Y8212" s="69" t="str">
        <f t="shared" si="261"/>
        <v/>
      </c>
    </row>
    <row r="8213" spans="8:25" x14ac:dyDescent="0.25">
      <c r="H8213" s="155"/>
      <c r="I8213" s="151"/>
      <c r="J8213" s="152"/>
      <c r="K8213" s="153"/>
      <c r="L8213" s="153"/>
      <c r="M8213" s="153"/>
      <c r="N8213" s="153"/>
      <c r="O8213" s="153"/>
      <c r="P8213" s="153"/>
      <c r="Q8213" s="153"/>
      <c r="R8213" s="153"/>
      <c r="S8213" s="152"/>
      <c r="T8213" s="153"/>
      <c r="X8213" s="69" t="str">
        <f t="shared" si="260"/>
        <v/>
      </c>
      <c r="Y8213" s="69" t="str">
        <f t="shared" si="261"/>
        <v/>
      </c>
    </row>
    <row r="8214" spans="8:25" x14ac:dyDescent="0.25">
      <c r="H8214" s="155"/>
      <c r="I8214" s="151"/>
      <c r="J8214" s="152"/>
      <c r="K8214" s="153"/>
      <c r="L8214" s="153"/>
      <c r="M8214" s="153"/>
      <c r="N8214" s="153"/>
      <c r="O8214" s="153"/>
      <c r="P8214" s="153"/>
      <c r="Q8214" s="153"/>
      <c r="R8214" s="153"/>
      <c r="S8214" s="152"/>
      <c r="T8214" s="153"/>
      <c r="X8214" s="69" t="str">
        <f t="shared" si="260"/>
        <v/>
      </c>
      <c r="Y8214" s="69" t="str">
        <f t="shared" si="261"/>
        <v/>
      </c>
    </row>
    <row r="8215" spans="8:25" x14ac:dyDescent="0.25">
      <c r="H8215" s="155"/>
      <c r="I8215" s="151"/>
      <c r="J8215" s="152"/>
      <c r="K8215" s="153"/>
      <c r="L8215" s="153"/>
      <c r="M8215" s="153"/>
      <c r="N8215" s="153"/>
      <c r="O8215" s="153"/>
      <c r="P8215" s="153"/>
      <c r="Q8215" s="153"/>
      <c r="R8215" s="153"/>
      <c r="S8215" s="152"/>
      <c r="T8215" s="153"/>
      <c r="X8215" s="69" t="str">
        <f t="shared" si="260"/>
        <v/>
      </c>
      <c r="Y8215" s="69" t="str">
        <f t="shared" si="261"/>
        <v/>
      </c>
    </row>
    <row r="8216" spans="8:25" x14ac:dyDescent="0.25">
      <c r="H8216" s="155"/>
      <c r="I8216" s="151"/>
      <c r="J8216" s="152"/>
      <c r="K8216" s="153"/>
      <c r="L8216" s="153"/>
      <c r="M8216" s="153"/>
      <c r="N8216" s="153"/>
      <c r="O8216" s="153"/>
      <c r="P8216" s="153"/>
      <c r="Q8216" s="153"/>
      <c r="R8216" s="153"/>
      <c r="S8216" s="152"/>
      <c r="T8216" s="153"/>
      <c r="X8216" s="69" t="str">
        <f t="shared" si="260"/>
        <v/>
      </c>
      <c r="Y8216" s="69" t="str">
        <f t="shared" si="261"/>
        <v/>
      </c>
    </row>
    <row r="8217" spans="8:25" x14ac:dyDescent="0.25">
      <c r="H8217" s="155"/>
      <c r="I8217" s="151"/>
      <c r="J8217" s="152"/>
      <c r="K8217" s="153"/>
      <c r="L8217" s="153"/>
      <c r="M8217" s="153"/>
      <c r="N8217" s="153"/>
      <c r="O8217" s="153"/>
      <c r="P8217" s="153"/>
      <c r="Q8217" s="153"/>
      <c r="R8217" s="153"/>
      <c r="S8217" s="152"/>
      <c r="T8217" s="153"/>
      <c r="X8217" s="69" t="str">
        <f t="shared" si="260"/>
        <v/>
      </c>
      <c r="Y8217" s="69" t="str">
        <f t="shared" si="261"/>
        <v/>
      </c>
    </row>
    <row r="8218" spans="8:25" x14ac:dyDescent="0.25">
      <c r="H8218" s="155"/>
      <c r="I8218" s="151"/>
      <c r="J8218" s="152"/>
      <c r="K8218" s="153"/>
      <c r="L8218" s="153"/>
      <c r="M8218" s="153"/>
      <c r="N8218" s="153"/>
      <c r="O8218" s="153"/>
      <c r="P8218" s="153"/>
      <c r="Q8218" s="153"/>
      <c r="R8218" s="153"/>
      <c r="S8218" s="152"/>
      <c r="T8218" s="153"/>
      <c r="X8218" s="69" t="str">
        <f t="shared" si="260"/>
        <v/>
      </c>
      <c r="Y8218" s="69" t="str">
        <f t="shared" si="261"/>
        <v/>
      </c>
    </row>
    <row r="8219" spans="8:25" x14ac:dyDescent="0.25">
      <c r="H8219" s="155"/>
      <c r="I8219" s="151"/>
      <c r="J8219" s="152"/>
      <c r="K8219" s="153"/>
      <c r="L8219" s="153"/>
      <c r="M8219" s="153"/>
      <c r="N8219" s="153"/>
      <c r="O8219" s="153"/>
      <c r="P8219" s="153"/>
      <c r="Q8219" s="153"/>
      <c r="R8219" s="153"/>
      <c r="S8219" s="152"/>
      <c r="T8219" s="153"/>
      <c r="X8219" s="69" t="str">
        <f t="shared" si="260"/>
        <v/>
      </c>
      <c r="Y8219" s="69" t="str">
        <f t="shared" si="261"/>
        <v/>
      </c>
    </row>
    <row r="8220" spans="8:25" x14ac:dyDescent="0.25">
      <c r="H8220" s="155"/>
      <c r="I8220" s="151"/>
      <c r="J8220" s="152"/>
      <c r="K8220" s="153"/>
      <c r="L8220" s="153"/>
      <c r="M8220" s="153"/>
      <c r="N8220" s="153"/>
      <c r="O8220" s="153"/>
      <c r="P8220" s="153"/>
      <c r="Q8220" s="153"/>
      <c r="R8220" s="153"/>
      <c r="S8220" s="152"/>
      <c r="T8220" s="153"/>
      <c r="X8220" s="69" t="str">
        <f t="shared" si="260"/>
        <v/>
      </c>
      <c r="Y8220" s="69" t="str">
        <f t="shared" si="261"/>
        <v/>
      </c>
    </row>
    <row r="8221" spans="8:25" x14ac:dyDescent="0.25">
      <c r="H8221" s="155"/>
      <c r="I8221" s="151"/>
      <c r="J8221" s="152"/>
      <c r="K8221" s="153"/>
      <c r="L8221" s="153"/>
      <c r="M8221" s="153"/>
      <c r="N8221" s="153"/>
      <c r="O8221" s="153"/>
      <c r="P8221" s="153"/>
      <c r="Q8221" s="153"/>
      <c r="R8221" s="153"/>
      <c r="S8221" s="152"/>
      <c r="T8221" s="153"/>
      <c r="X8221" s="69" t="str">
        <f t="shared" si="260"/>
        <v/>
      </c>
      <c r="Y8221" s="69" t="str">
        <f t="shared" si="261"/>
        <v/>
      </c>
    </row>
    <row r="8222" spans="8:25" x14ac:dyDescent="0.25">
      <c r="H8222" s="155"/>
      <c r="I8222" s="151"/>
      <c r="J8222" s="152"/>
      <c r="K8222" s="153"/>
      <c r="L8222" s="153"/>
      <c r="M8222" s="153"/>
      <c r="N8222" s="153"/>
      <c r="O8222" s="153"/>
      <c r="P8222" s="153"/>
      <c r="Q8222" s="153"/>
      <c r="R8222" s="153"/>
      <c r="S8222" s="152"/>
      <c r="T8222" s="153"/>
      <c r="X8222" s="69" t="str">
        <f t="shared" si="260"/>
        <v/>
      </c>
      <c r="Y8222" s="69" t="str">
        <f t="shared" si="261"/>
        <v/>
      </c>
    </row>
    <row r="8223" spans="8:25" x14ac:dyDescent="0.25">
      <c r="H8223" s="155"/>
      <c r="I8223" s="151"/>
      <c r="J8223" s="152"/>
      <c r="K8223" s="153"/>
      <c r="L8223" s="153"/>
      <c r="M8223" s="153"/>
      <c r="N8223" s="153"/>
      <c r="O8223" s="153"/>
      <c r="P8223" s="153"/>
      <c r="Q8223" s="153"/>
      <c r="R8223" s="153"/>
      <c r="S8223" s="152"/>
      <c r="T8223" s="153"/>
      <c r="X8223" s="69" t="str">
        <f t="shared" si="260"/>
        <v/>
      </c>
      <c r="Y8223" s="69" t="str">
        <f t="shared" si="261"/>
        <v/>
      </c>
    </row>
    <row r="8224" spans="8:25" x14ac:dyDescent="0.25">
      <c r="H8224" s="155"/>
      <c r="I8224" s="151"/>
      <c r="J8224" s="152"/>
      <c r="K8224" s="153"/>
      <c r="L8224" s="153"/>
      <c r="M8224" s="153"/>
      <c r="N8224" s="153"/>
      <c r="O8224" s="153"/>
      <c r="P8224" s="153"/>
      <c r="Q8224" s="153"/>
      <c r="R8224" s="153"/>
      <c r="S8224" s="152"/>
      <c r="T8224" s="153"/>
      <c r="X8224" s="69" t="str">
        <f t="shared" si="260"/>
        <v/>
      </c>
      <c r="Y8224" s="69" t="str">
        <f t="shared" si="261"/>
        <v/>
      </c>
    </row>
    <row r="8225" spans="8:25" x14ac:dyDescent="0.25">
      <c r="H8225" s="155"/>
      <c r="I8225" s="151"/>
      <c r="J8225" s="152"/>
      <c r="K8225" s="153"/>
      <c r="L8225" s="153"/>
      <c r="M8225" s="153"/>
      <c r="N8225" s="153"/>
      <c r="O8225" s="153"/>
      <c r="P8225" s="153"/>
      <c r="Q8225" s="153"/>
      <c r="R8225" s="153"/>
      <c r="S8225" s="152"/>
      <c r="T8225" s="153"/>
      <c r="X8225" s="69" t="str">
        <f t="shared" si="260"/>
        <v/>
      </c>
      <c r="Y8225" s="69" t="str">
        <f t="shared" si="261"/>
        <v/>
      </c>
    </row>
    <row r="8226" spans="8:25" x14ac:dyDescent="0.25">
      <c r="H8226" s="155"/>
      <c r="I8226" s="151"/>
      <c r="J8226" s="152"/>
      <c r="K8226" s="153"/>
      <c r="L8226" s="153"/>
      <c r="M8226" s="153"/>
      <c r="N8226" s="153"/>
      <c r="O8226" s="153"/>
      <c r="P8226" s="153"/>
      <c r="Q8226" s="153"/>
      <c r="R8226" s="153"/>
      <c r="S8226" s="152"/>
      <c r="T8226" s="153"/>
      <c r="X8226" s="69" t="str">
        <f t="shared" si="260"/>
        <v/>
      </c>
      <c r="Y8226" s="69" t="str">
        <f t="shared" si="261"/>
        <v/>
      </c>
    </row>
    <row r="8227" spans="8:25" x14ac:dyDescent="0.25">
      <c r="H8227" s="155"/>
      <c r="I8227" s="151"/>
      <c r="J8227" s="152"/>
      <c r="K8227" s="153"/>
      <c r="L8227" s="153"/>
      <c r="M8227" s="153"/>
      <c r="N8227" s="153"/>
      <c r="O8227" s="153"/>
      <c r="P8227" s="153"/>
      <c r="Q8227" s="153"/>
      <c r="R8227" s="153"/>
      <c r="S8227" s="152"/>
      <c r="T8227" s="153"/>
      <c r="X8227" s="69" t="str">
        <f t="shared" si="260"/>
        <v/>
      </c>
      <c r="Y8227" s="69" t="str">
        <f t="shared" si="261"/>
        <v/>
      </c>
    </row>
    <row r="8228" spans="8:25" x14ac:dyDescent="0.25">
      <c r="H8228" s="155"/>
      <c r="I8228" s="151"/>
      <c r="J8228" s="152"/>
      <c r="K8228" s="153"/>
      <c r="L8228" s="153"/>
      <c r="M8228" s="153"/>
      <c r="N8228" s="153"/>
      <c r="O8228" s="153"/>
      <c r="P8228" s="153"/>
      <c r="Q8228" s="153"/>
      <c r="R8228" s="153"/>
      <c r="S8228" s="152"/>
      <c r="T8228" s="153"/>
      <c r="X8228" s="69" t="str">
        <f t="shared" si="260"/>
        <v/>
      </c>
      <c r="Y8228" s="69" t="str">
        <f t="shared" si="261"/>
        <v/>
      </c>
    </row>
    <row r="8229" spans="8:25" x14ac:dyDescent="0.25">
      <c r="H8229" s="155"/>
      <c r="I8229" s="151"/>
      <c r="J8229" s="152"/>
      <c r="K8229" s="153"/>
      <c r="L8229" s="153"/>
      <c r="M8229" s="153"/>
      <c r="N8229" s="153"/>
      <c r="O8229" s="153"/>
      <c r="P8229" s="153"/>
      <c r="Q8229" s="153"/>
      <c r="R8229" s="153"/>
      <c r="S8229" s="152"/>
      <c r="T8229" s="153"/>
      <c r="X8229" s="69" t="str">
        <f t="shared" si="260"/>
        <v/>
      </c>
      <c r="Y8229" s="69" t="str">
        <f t="shared" si="261"/>
        <v/>
      </c>
    </row>
    <row r="8230" spans="8:25" x14ac:dyDescent="0.25">
      <c r="H8230" s="155"/>
      <c r="I8230" s="151"/>
      <c r="J8230" s="152"/>
      <c r="K8230" s="153"/>
      <c r="L8230" s="153"/>
      <c r="M8230" s="153"/>
      <c r="N8230" s="153"/>
      <c r="O8230" s="153"/>
      <c r="P8230" s="153"/>
      <c r="Q8230" s="153"/>
      <c r="R8230" s="153"/>
      <c r="S8230" s="152"/>
      <c r="T8230" s="153"/>
      <c r="X8230" s="69" t="str">
        <f t="shared" si="260"/>
        <v/>
      </c>
      <c r="Y8230" s="69" t="str">
        <f t="shared" si="261"/>
        <v/>
      </c>
    </row>
    <row r="8231" spans="8:25" x14ac:dyDescent="0.25">
      <c r="H8231" s="155"/>
      <c r="I8231" s="151"/>
      <c r="J8231" s="152"/>
      <c r="K8231" s="153"/>
      <c r="L8231" s="153"/>
      <c r="M8231" s="153"/>
      <c r="N8231" s="153"/>
      <c r="O8231" s="153"/>
      <c r="P8231" s="153"/>
      <c r="Q8231" s="153"/>
      <c r="R8231" s="153"/>
      <c r="S8231" s="152"/>
      <c r="T8231" s="153"/>
      <c r="X8231" s="69" t="str">
        <f t="shared" si="260"/>
        <v/>
      </c>
      <c r="Y8231" s="69" t="str">
        <f t="shared" si="261"/>
        <v/>
      </c>
    </row>
    <row r="8232" spans="8:25" x14ac:dyDescent="0.25">
      <c r="H8232" s="155"/>
      <c r="I8232" s="151"/>
      <c r="J8232" s="152"/>
      <c r="K8232" s="153"/>
      <c r="L8232" s="153"/>
      <c r="M8232" s="153"/>
      <c r="N8232" s="153"/>
      <c r="O8232" s="153"/>
      <c r="P8232" s="153"/>
      <c r="Q8232" s="153"/>
      <c r="R8232" s="153"/>
      <c r="S8232" s="152"/>
      <c r="T8232" s="153"/>
      <c r="X8232" s="69" t="str">
        <f t="shared" si="260"/>
        <v/>
      </c>
      <c r="Y8232" s="69" t="str">
        <f t="shared" si="261"/>
        <v/>
      </c>
    </row>
    <row r="8233" spans="8:25" x14ac:dyDescent="0.25">
      <c r="H8233" s="155"/>
      <c r="I8233" s="151"/>
      <c r="J8233" s="152"/>
      <c r="K8233" s="153"/>
      <c r="L8233" s="153"/>
      <c r="M8233" s="153"/>
      <c r="N8233" s="153"/>
      <c r="O8233" s="153"/>
      <c r="P8233" s="153"/>
      <c r="Q8233" s="153"/>
      <c r="R8233" s="153"/>
      <c r="S8233" s="152"/>
      <c r="T8233" s="153"/>
      <c r="X8233" s="69" t="str">
        <f t="shared" si="260"/>
        <v/>
      </c>
      <c r="Y8233" s="69" t="str">
        <f t="shared" si="261"/>
        <v/>
      </c>
    </row>
    <row r="8234" spans="8:25" x14ac:dyDescent="0.25">
      <c r="H8234" s="155"/>
      <c r="I8234" s="151"/>
      <c r="J8234" s="152"/>
      <c r="K8234" s="153"/>
      <c r="L8234" s="153"/>
      <c r="M8234" s="153"/>
      <c r="N8234" s="153"/>
      <c r="O8234" s="153"/>
      <c r="P8234" s="153"/>
      <c r="Q8234" s="153"/>
      <c r="R8234" s="153"/>
      <c r="S8234" s="152"/>
      <c r="T8234" s="153"/>
      <c r="X8234" s="69" t="str">
        <f t="shared" si="260"/>
        <v/>
      </c>
      <c r="Y8234" s="69" t="str">
        <f t="shared" si="261"/>
        <v/>
      </c>
    </row>
    <row r="8235" spans="8:25" x14ac:dyDescent="0.25">
      <c r="H8235" s="155"/>
      <c r="I8235" s="151"/>
      <c r="J8235" s="152"/>
      <c r="K8235" s="153"/>
      <c r="L8235" s="153"/>
      <c r="M8235" s="153"/>
      <c r="N8235" s="153"/>
      <c r="O8235" s="153"/>
      <c r="P8235" s="153"/>
      <c r="Q8235" s="153"/>
      <c r="R8235" s="153"/>
      <c r="S8235" s="152"/>
      <c r="T8235" s="153"/>
      <c r="X8235" s="69" t="str">
        <f t="shared" si="260"/>
        <v/>
      </c>
      <c r="Y8235" s="69" t="str">
        <f t="shared" si="261"/>
        <v/>
      </c>
    </row>
    <row r="8236" spans="8:25" x14ac:dyDescent="0.25">
      <c r="H8236" s="155"/>
      <c r="I8236" s="151"/>
      <c r="J8236" s="152"/>
      <c r="K8236" s="153"/>
      <c r="L8236" s="153"/>
      <c r="M8236" s="153"/>
      <c r="N8236" s="153"/>
      <c r="O8236" s="153"/>
      <c r="P8236" s="153"/>
      <c r="Q8236" s="153"/>
      <c r="R8236" s="153"/>
      <c r="S8236" s="152"/>
      <c r="T8236" s="153"/>
      <c r="X8236" s="69" t="str">
        <f t="shared" si="260"/>
        <v/>
      </c>
      <c r="Y8236" s="69" t="str">
        <f t="shared" si="261"/>
        <v/>
      </c>
    </row>
    <row r="8237" spans="8:25" x14ac:dyDescent="0.25">
      <c r="H8237" s="155"/>
      <c r="I8237" s="151"/>
      <c r="J8237" s="152"/>
      <c r="K8237" s="153"/>
      <c r="L8237" s="153"/>
      <c r="M8237" s="153"/>
      <c r="N8237" s="153"/>
      <c r="O8237" s="153"/>
      <c r="P8237" s="153"/>
      <c r="Q8237" s="153"/>
      <c r="R8237" s="153"/>
      <c r="S8237" s="152"/>
      <c r="T8237" s="153"/>
      <c r="X8237" s="69" t="str">
        <f t="shared" si="260"/>
        <v/>
      </c>
      <c r="Y8237" s="69" t="str">
        <f t="shared" si="261"/>
        <v/>
      </c>
    </row>
    <row r="8238" spans="8:25" x14ac:dyDescent="0.25">
      <c r="H8238" s="155"/>
      <c r="I8238" s="151"/>
      <c r="J8238" s="152"/>
      <c r="K8238" s="153"/>
      <c r="L8238" s="153"/>
      <c r="M8238" s="153"/>
      <c r="N8238" s="153"/>
      <c r="O8238" s="153"/>
      <c r="P8238" s="153"/>
      <c r="Q8238" s="153"/>
      <c r="R8238" s="153"/>
      <c r="S8238" s="152"/>
      <c r="T8238" s="153"/>
      <c r="X8238" s="69" t="str">
        <f t="shared" si="260"/>
        <v/>
      </c>
      <c r="Y8238" s="69" t="str">
        <f t="shared" si="261"/>
        <v/>
      </c>
    </row>
    <row r="8239" spans="8:25" x14ac:dyDescent="0.25">
      <c r="H8239" s="155"/>
      <c r="I8239" s="151"/>
      <c r="J8239" s="152"/>
      <c r="K8239" s="153"/>
      <c r="L8239" s="153"/>
      <c r="M8239" s="153"/>
      <c r="N8239" s="153"/>
      <c r="O8239" s="153"/>
      <c r="P8239" s="153"/>
      <c r="Q8239" s="153"/>
      <c r="R8239" s="153"/>
      <c r="S8239" s="152"/>
      <c r="T8239" s="153"/>
      <c r="X8239" s="69" t="str">
        <f t="shared" si="260"/>
        <v/>
      </c>
      <c r="Y8239" s="69" t="str">
        <f t="shared" si="261"/>
        <v/>
      </c>
    </row>
    <row r="8240" spans="8:25" x14ac:dyDescent="0.25">
      <c r="H8240" s="155"/>
      <c r="I8240" s="151"/>
      <c r="J8240" s="152"/>
      <c r="K8240" s="153"/>
      <c r="L8240" s="153"/>
      <c r="M8240" s="153"/>
      <c r="N8240" s="153"/>
      <c r="O8240" s="153"/>
      <c r="P8240" s="153"/>
      <c r="Q8240" s="153"/>
      <c r="R8240" s="153"/>
      <c r="S8240" s="152"/>
      <c r="T8240" s="153"/>
      <c r="X8240" s="69" t="str">
        <f t="shared" si="260"/>
        <v/>
      </c>
      <c r="Y8240" s="69" t="str">
        <f t="shared" si="261"/>
        <v/>
      </c>
    </row>
    <row r="8241" spans="8:25" x14ac:dyDescent="0.25">
      <c r="H8241" s="155"/>
      <c r="I8241" s="151"/>
      <c r="J8241" s="152"/>
      <c r="K8241" s="153"/>
      <c r="L8241" s="153"/>
      <c r="M8241" s="153"/>
      <c r="N8241" s="153"/>
      <c r="O8241" s="153"/>
      <c r="P8241" s="153"/>
      <c r="Q8241" s="153"/>
      <c r="R8241" s="153"/>
      <c r="S8241" s="152"/>
      <c r="T8241" s="153"/>
      <c r="X8241" s="69" t="str">
        <f t="shared" si="260"/>
        <v/>
      </c>
      <c r="Y8241" s="69" t="str">
        <f t="shared" si="261"/>
        <v/>
      </c>
    </row>
    <row r="8242" spans="8:25" x14ac:dyDescent="0.25">
      <c r="H8242" s="155"/>
      <c r="I8242" s="151"/>
      <c r="J8242" s="152"/>
      <c r="K8242" s="153"/>
      <c r="L8242" s="153"/>
      <c r="M8242" s="153"/>
      <c r="N8242" s="153"/>
      <c r="O8242" s="153"/>
      <c r="P8242" s="153"/>
      <c r="Q8242" s="153"/>
      <c r="R8242" s="153"/>
      <c r="S8242" s="152"/>
      <c r="T8242" s="153"/>
      <c r="X8242" s="69" t="str">
        <f t="shared" si="260"/>
        <v/>
      </c>
      <c r="Y8242" s="69" t="str">
        <f t="shared" si="261"/>
        <v/>
      </c>
    </row>
    <row r="8243" spans="8:25" x14ac:dyDescent="0.25">
      <c r="H8243" s="155"/>
      <c r="I8243" s="151"/>
      <c r="J8243" s="152"/>
      <c r="K8243" s="153"/>
      <c r="L8243" s="153"/>
      <c r="M8243" s="153"/>
      <c r="N8243" s="153"/>
      <c r="O8243" s="153"/>
      <c r="P8243" s="153"/>
      <c r="Q8243" s="153"/>
      <c r="R8243" s="153"/>
      <c r="S8243" s="152"/>
      <c r="T8243" s="153"/>
      <c r="X8243" s="69" t="str">
        <f t="shared" si="260"/>
        <v/>
      </c>
      <c r="Y8243" s="69" t="str">
        <f t="shared" si="261"/>
        <v/>
      </c>
    </row>
    <row r="8244" spans="8:25" x14ac:dyDescent="0.25">
      <c r="H8244" s="155"/>
      <c r="I8244" s="151"/>
      <c r="J8244" s="152"/>
      <c r="K8244" s="153"/>
      <c r="L8244" s="153"/>
      <c r="M8244" s="153"/>
      <c r="N8244" s="153"/>
      <c r="O8244" s="153"/>
      <c r="P8244" s="153"/>
      <c r="Q8244" s="153"/>
      <c r="R8244" s="153"/>
      <c r="S8244" s="152"/>
      <c r="T8244" s="153"/>
      <c r="X8244" s="69" t="str">
        <f t="shared" si="260"/>
        <v/>
      </c>
      <c r="Y8244" s="69" t="str">
        <f t="shared" si="261"/>
        <v/>
      </c>
    </row>
    <row r="8245" spans="8:25" x14ac:dyDescent="0.25">
      <c r="H8245" s="155"/>
      <c r="I8245" s="151"/>
      <c r="J8245" s="152"/>
      <c r="K8245" s="153"/>
      <c r="L8245" s="153"/>
      <c r="M8245" s="153"/>
      <c r="N8245" s="153"/>
      <c r="O8245" s="153"/>
      <c r="P8245" s="153"/>
      <c r="Q8245" s="153"/>
      <c r="R8245" s="153"/>
      <c r="S8245" s="152"/>
      <c r="T8245" s="153"/>
      <c r="X8245" s="69" t="str">
        <f t="shared" si="260"/>
        <v/>
      </c>
      <c r="Y8245" s="69" t="str">
        <f t="shared" si="261"/>
        <v/>
      </c>
    </row>
    <row r="8246" spans="8:25" x14ac:dyDescent="0.25">
      <c r="H8246" s="155"/>
      <c r="I8246" s="151"/>
      <c r="J8246" s="152"/>
      <c r="K8246" s="153"/>
      <c r="L8246" s="153"/>
      <c r="M8246" s="153"/>
      <c r="N8246" s="153"/>
      <c r="O8246" s="153"/>
      <c r="P8246" s="153"/>
      <c r="Q8246" s="153"/>
      <c r="R8246" s="153"/>
      <c r="S8246" s="152"/>
      <c r="T8246" s="153"/>
      <c r="X8246" s="69" t="str">
        <f t="shared" si="260"/>
        <v/>
      </c>
      <c r="Y8246" s="69" t="str">
        <f t="shared" si="261"/>
        <v/>
      </c>
    </row>
    <row r="8247" spans="8:25" x14ac:dyDescent="0.25">
      <c r="H8247" s="155"/>
      <c r="I8247" s="151"/>
      <c r="J8247" s="152"/>
      <c r="K8247" s="153"/>
      <c r="L8247" s="153"/>
      <c r="M8247" s="153"/>
      <c r="N8247" s="153"/>
      <c r="O8247" s="153"/>
      <c r="P8247" s="153"/>
      <c r="Q8247" s="153"/>
      <c r="R8247" s="153"/>
      <c r="S8247" s="152"/>
      <c r="T8247" s="153"/>
      <c r="X8247" s="69" t="str">
        <f t="shared" si="260"/>
        <v/>
      </c>
      <c r="Y8247" s="69" t="str">
        <f t="shared" si="261"/>
        <v/>
      </c>
    </row>
    <row r="8248" spans="8:25" x14ac:dyDescent="0.25">
      <c r="H8248" s="155"/>
      <c r="I8248" s="151"/>
      <c r="J8248" s="152"/>
      <c r="K8248" s="153"/>
      <c r="L8248" s="153"/>
      <c r="M8248" s="153"/>
      <c r="N8248" s="153"/>
      <c r="O8248" s="153"/>
      <c r="P8248" s="153"/>
      <c r="Q8248" s="153"/>
      <c r="R8248" s="153"/>
      <c r="S8248" s="152"/>
      <c r="T8248" s="153"/>
      <c r="X8248" s="69" t="str">
        <f t="shared" si="260"/>
        <v/>
      </c>
      <c r="Y8248" s="69" t="str">
        <f t="shared" si="261"/>
        <v/>
      </c>
    </row>
    <row r="8249" spans="8:25" x14ac:dyDescent="0.25">
      <c r="H8249" s="155"/>
      <c r="I8249" s="151"/>
      <c r="J8249" s="152"/>
      <c r="K8249" s="153"/>
      <c r="L8249" s="153"/>
      <c r="M8249" s="153"/>
      <c r="N8249" s="153"/>
      <c r="O8249" s="153"/>
      <c r="P8249" s="153"/>
      <c r="Q8249" s="153"/>
      <c r="R8249" s="153"/>
      <c r="S8249" s="152"/>
      <c r="T8249" s="153"/>
      <c r="X8249" s="69" t="str">
        <f t="shared" si="260"/>
        <v/>
      </c>
      <c r="Y8249" s="69" t="str">
        <f t="shared" si="261"/>
        <v/>
      </c>
    </row>
    <row r="8250" spans="8:25" x14ac:dyDescent="0.25">
      <c r="H8250" s="155"/>
      <c r="I8250" s="151"/>
      <c r="J8250" s="152"/>
      <c r="K8250" s="153"/>
      <c r="L8250" s="153"/>
      <c r="M8250" s="153"/>
      <c r="N8250" s="153"/>
      <c r="O8250" s="153"/>
      <c r="P8250" s="153"/>
      <c r="Q8250" s="153"/>
      <c r="R8250" s="153"/>
      <c r="S8250" s="152"/>
      <c r="T8250" s="153"/>
      <c r="X8250" s="69" t="str">
        <f t="shared" si="260"/>
        <v/>
      </c>
      <c r="Y8250" s="69" t="str">
        <f t="shared" si="261"/>
        <v/>
      </c>
    </row>
    <row r="8251" spans="8:25" x14ac:dyDescent="0.25">
      <c r="H8251" s="155"/>
      <c r="I8251" s="151"/>
      <c r="J8251" s="152"/>
      <c r="K8251" s="153"/>
      <c r="L8251" s="153"/>
      <c r="M8251" s="153"/>
      <c r="N8251" s="153"/>
      <c r="O8251" s="153"/>
      <c r="P8251" s="153"/>
      <c r="Q8251" s="153"/>
      <c r="R8251" s="153"/>
      <c r="S8251" s="152"/>
      <c r="T8251" s="153"/>
      <c r="X8251" s="69" t="str">
        <f t="shared" si="260"/>
        <v/>
      </c>
      <c r="Y8251" s="69" t="str">
        <f t="shared" si="261"/>
        <v/>
      </c>
    </row>
    <row r="8252" spans="8:25" x14ac:dyDescent="0.25">
      <c r="H8252" s="155"/>
      <c r="I8252" s="151"/>
      <c r="J8252" s="152"/>
      <c r="K8252" s="153"/>
      <c r="L8252" s="153"/>
      <c r="M8252" s="153"/>
      <c r="N8252" s="153"/>
      <c r="O8252" s="153"/>
      <c r="P8252" s="153"/>
      <c r="Q8252" s="153"/>
      <c r="R8252" s="153"/>
      <c r="S8252" s="152"/>
      <c r="T8252" s="153"/>
      <c r="X8252" s="69" t="str">
        <f t="shared" si="260"/>
        <v/>
      </c>
      <c r="Y8252" s="69" t="str">
        <f t="shared" si="261"/>
        <v/>
      </c>
    </row>
    <row r="8253" spans="8:25" x14ac:dyDescent="0.25">
      <c r="H8253" s="155"/>
      <c r="I8253" s="151"/>
      <c r="J8253" s="152"/>
      <c r="K8253" s="153"/>
      <c r="L8253" s="153"/>
      <c r="M8253" s="153"/>
      <c r="N8253" s="153"/>
      <c r="O8253" s="153"/>
      <c r="P8253" s="153"/>
      <c r="Q8253" s="153"/>
      <c r="R8253" s="153"/>
      <c r="S8253" s="152"/>
      <c r="T8253" s="153"/>
      <c r="X8253" s="69" t="str">
        <f t="shared" si="260"/>
        <v/>
      </c>
      <c r="Y8253" s="69" t="str">
        <f t="shared" si="261"/>
        <v/>
      </c>
    </row>
    <row r="8254" spans="8:25" x14ac:dyDescent="0.25">
      <c r="H8254" s="155"/>
      <c r="I8254" s="151"/>
      <c r="J8254" s="152"/>
      <c r="K8254" s="153"/>
      <c r="L8254" s="153"/>
      <c r="M8254" s="153"/>
      <c r="N8254" s="153"/>
      <c r="O8254" s="153"/>
      <c r="P8254" s="153"/>
      <c r="Q8254" s="153"/>
      <c r="R8254" s="153"/>
      <c r="S8254" s="152"/>
      <c r="T8254" s="153"/>
      <c r="X8254" s="69" t="str">
        <f t="shared" si="260"/>
        <v/>
      </c>
      <c r="Y8254" s="69" t="str">
        <f t="shared" si="261"/>
        <v/>
      </c>
    </row>
    <row r="8255" spans="8:25" x14ac:dyDescent="0.25">
      <c r="H8255" s="155"/>
      <c r="I8255" s="151"/>
      <c r="J8255" s="152"/>
      <c r="K8255" s="153"/>
      <c r="L8255" s="153"/>
      <c r="M8255" s="153"/>
      <c r="N8255" s="153"/>
      <c r="O8255" s="153"/>
      <c r="P8255" s="153"/>
      <c r="Q8255" s="153"/>
      <c r="R8255" s="153"/>
      <c r="S8255" s="152"/>
      <c r="T8255" s="153"/>
      <c r="X8255" s="69" t="str">
        <f t="shared" si="260"/>
        <v/>
      </c>
      <c r="Y8255" s="69" t="str">
        <f t="shared" si="261"/>
        <v/>
      </c>
    </row>
    <row r="8256" spans="8:25" x14ac:dyDescent="0.25">
      <c r="H8256" s="155"/>
      <c r="I8256" s="151"/>
      <c r="J8256" s="152"/>
      <c r="K8256" s="153"/>
      <c r="L8256" s="153"/>
      <c r="M8256" s="153"/>
      <c r="N8256" s="153"/>
      <c r="O8256" s="153"/>
      <c r="P8256" s="153"/>
      <c r="Q8256" s="153"/>
      <c r="R8256" s="153"/>
      <c r="S8256" s="152"/>
      <c r="T8256" s="153"/>
      <c r="X8256" s="69" t="str">
        <f t="shared" si="260"/>
        <v/>
      </c>
      <c r="Y8256" s="69" t="str">
        <f t="shared" si="261"/>
        <v/>
      </c>
    </row>
    <row r="8257" spans="8:25" x14ac:dyDescent="0.25">
      <c r="H8257" s="155"/>
      <c r="I8257" s="151"/>
      <c r="J8257" s="152"/>
      <c r="K8257" s="153"/>
      <c r="L8257" s="153"/>
      <c r="M8257" s="153"/>
      <c r="N8257" s="153"/>
      <c r="O8257" s="153"/>
      <c r="P8257" s="153"/>
      <c r="Q8257" s="153"/>
      <c r="R8257" s="153"/>
      <c r="S8257" s="152"/>
      <c r="T8257" s="153"/>
      <c r="X8257" s="69" t="str">
        <f t="shared" si="260"/>
        <v/>
      </c>
      <c r="Y8257" s="69" t="str">
        <f t="shared" si="261"/>
        <v/>
      </c>
    </row>
    <row r="8258" spans="8:25" x14ac:dyDescent="0.25">
      <c r="H8258" s="155"/>
      <c r="I8258" s="151"/>
      <c r="J8258" s="152"/>
      <c r="K8258" s="153"/>
      <c r="L8258" s="153"/>
      <c r="M8258" s="153"/>
      <c r="N8258" s="153"/>
      <c r="O8258" s="153"/>
      <c r="P8258" s="153"/>
      <c r="Q8258" s="153"/>
      <c r="R8258" s="153"/>
      <c r="S8258" s="152"/>
      <c r="T8258" s="153"/>
      <c r="X8258" s="69" t="str">
        <f t="shared" ref="X8258:X8321" si="262">IF(W8258&lt;&gt;"",W8258-I8258,"")</f>
        <v/>
      </c>
      <c r="Y8258" s="69" t="str">
        <f t="shared" si="261"/>
        <v/>
      </c>
    </row>
    <row r="8259" spans="8:25" x14ac:dyDescent="0.25">
      <c r="H8259" s="155"/>
      <c r="I8259" s="151"/>
      <c r="J8259" s="152"/>
      <c r="K8259" s="153"/>
      <c r="L8259" s="153"/>
      <c r="M8259" s="153"/>
      <c r="N8259" s="153"/>
      <c r="O8259" s="153"/>
      <c r="P8259" s="153"/>
      <c r="Q8259" s="153"/>
      <c r="R8259" s="153"/>
      <c r="S8259" s="152"/>
      <c r="T8259" s="153"/>
      <c r="X8259" s="69" t="str">
        <f t="shared" si="262"/>
        <v/>
      </c>
      <c r="Y8259" s="69" t="str">
        <f t="shared" ref="Y8259:Y8322" si="263">IF(X8259&lt;&gt;"",IF(X8259&lt;365,"&lt; 1 year",IF(X8259&lt;730,"1-2",IF(X8259&lt;1095,"2-3",IF(X8259&lt;1460,"3-4",IF(X8259&lt;1825,"4-5","5+"))))),"")</f>
        <v/>
      </c>
    </row>
    <row r="8260" spans="8:25" x14ac:dyDescent="0.25">
      <c r="H8260" s="155"/>
      <c r="I8260" s="151"/>
      <c r="J8260" s="152"/>
      <c r="K8260" s="153"/>
      <c r="L8260" s="153"/>
      <c r="M8260" s="153"/>
      <c r="N8260" s="153"/>
      <c r="O8260" s="153"/>
      <c r="P8260" s="153"/>
      <c r="Q8260" s="153"/>
      <c r="R8260" s="153"/>
      <c r="S8260" s="152"/>
      <c r="T8260" s="153"/>
      <c r="X8260" s="69" t="str">
        <f t="shared" si="262"/>
        <v/>
      </c>
      <c r="Y8260" s="69" t="str">
        <f t="shared" si="263"/>
        <v/>
      </c>
    </row>
    <row r="8261" spans="8:25" x14ac:dyDescent="0.25">
      <c r="H8261" s="155"/>
      <c r="I8261" s="151"/>
      <c r="J8261" s="152"/>
      <c r="K8261" s="153"/>
      <c r="L8261" s="153"/>
      <c r="M8261" s="153"/>
      <c r="N8261" s="153"/>
      <c r="O8261" s="153"/>
      <c r="P8261" s="153"/>
      <c r="Q8261" s="153"/>
      <c r="R8261" s="153"/>
      <c r="S8261" s="152"/>
      <c r="T8261" s="153"/>
      <c r="X8261" s="69" t="str">
        <f t="shared" si="262"/>
        <v/>
      </c>
      <c r="Y8261" s="69" t="str">
        <f t="shared" si="263"/>
        <v/>
      </c>
    </row>
    <row r="8262" spans="8:25" x14ac:dyDescent="0.25">
      <c r="H8262" s="155"/>
      <c r="I8262" s="151"/>
      <c r="J8262" s="152"/>
      <c r="K8262" s="153"/>
      <c r="L8262" s="153"/>
      <c r="M8262" s="153"/>
      <c r="N8262" s="153"/>
      <c r="O8262" s="153"/>
      <c r="P8262" s="153"/>
      <c r="Q8262" s="153"/>
      <c r="R8262" s="153"/>
      <c r="S8262" s="152"/>
      <c r="T8262" s="153"/>
      <c r="X8262" s="69" t="str">
        <f t="shared" si="262"/>
        <v/>
      </c>
      <c r="Y8262" s="69" t="str">
        <f t="shared" si="263"/>
        <v/>
      </c>
    </row>
    <row r="8263" spans="8:25" x14ac:dyDescent="0.25">
      <c r="H8263" s="155"/>
      <c r="I8263" s="151"/>
      <c r="J8263" s="152"/>
      <c r="K8263" s="153"/>
      <c r="L8263" s="153"/>
      <c r="M8263" s="153"/>
      <c r="N8263" s="153"/>
      <c r="O8263" s="153"/>
      <c r="P8263" s="153"/>
      <c r="Q8263" s="153"/>
      <c r="R8263" s="153"/>
      <c r="S8263" s="152"/>
      <c r="T8263" s="153"/>
      <c r="X8263" s="69" t="str">
        <f t="shared" si="262"/>
        <v/>
      </c>
      <c r="Y8263" s="69" t="str">
        <f t="shared" si="263"/>
        <v/>
      </c>
    </row>
    <row r="8264" spans="8:25" x14ac:dyDescent="0.25">
      <c r="H8264" s="155"/>
      <c r="I8264" s="151"/>
      <c r="J8264" s="152"/>
      <c r="K8264" s="153"/>
      <c r="L8264" s="153"/>
      <c r="M8264" s="153"/>
      <c r="N8264" s="153"/>
      <c r="O8264" s="153"/>
      <c r="P8264" s="153"/>
      <c r="Q8264" s="153"/>
      <c r="R8264" s="153"/>
      <c r="S8264" s="152"/>
      <c r="T8264" s="153"/>
      <c r="X8264" s="69" t="str">
        <f t="shared" si="262"/>
        <v/>
      </c>
      <c r="Y8264" s="69" t="str">
        <f t="shared" si="263"/>
        <v/>
      </c>
    </row>
    <row r="8265" spans="8:25" x14ac:dyDescent="0.25">
      <c r="H8265" s="155"/>
      <c r="I8265" s="151"/>
      <c r="J8265" s="152"/>
      <c r="K8265" s="153"/>
      <c r="L8265" s="153"/>
      <c r="M8265" s="153"/>
      <c r="N8265" s="153"/>
      <c r="O8265" s="153"/>
      <c r="P8265" s="153"/>
      <c r="Q8265" s="153"/>
      <c r="R8265" s="153"/>
      <c r="S8265" s="152"/>
      <c r="T8265" s="153"/>
      <c r="X8265" s="69" t="str">
        <f t="shared" si="262"/>
        <v/>
      </c>
      <c r="Y8265" s="69" t="str">
        <f t="shared" si="263"/>
        <v/>
      </c>
    </row>
    <row r="8266" spans="8:25" x14ac:dyDescent="0.25">
      <c r="H8266" s="155"/>
      <c r="I8266" s="151"/>
      <c r="J8266" s="152"/>
      <c r="K8266" s="153"/>
      <c r="L8266" s="153"/>
      <c r="M8266" s="153"/>
      <c r="N8266" s="153"/>
      <c r="O8266" s="153"/>
      <c r="P8266" s="153"/>
      <c r="Q8266" s="153"/>
      <c r="R8266" s="153"/>
      <c r="S8266" s="152"/>
      <c r="T8266" s="153"/>
      <c r="X8266" s="69" t="str">
        <f t="shared" si="262"/>
        <v/>
      </c>
      <c r="Y8266" s="69" t="str">
        <f t="shared" si="263"/>
        <v/>
      </c>
    </row>
    <row r="8267" spans="8:25" x14ac:dyDescent="0.25">
      <c r="H8267" s="155"/>
      <c r="I8267" s="151"/>
      <c r="J8267" s="152"/>
      <c r="K8267" s="153"/>
      <c r="L8267" s="153"/>
      <c r="M8267" s="153"/>
      <c r="N8267" s="153"/>
      <c r="O8267" s="153"/>
      <c r="P8267" s="153"/>
      <c r="Q8267" s="153"/>
      <c r="R8267" s="153"/>
      <c r="S8267" s="152"/>
      <c r="T8267" s="153"/>
      <c r="X8267" s="69" t="str">
        <f t="shared" si="262"/>
        <v/>
      </c>
      <c r="Y8267" s="69" t="str">
        <f t="shared" si="263"/>
        <v/>
      </c>
    </row>
    <row r="8268" spans="8:25" x14ac:dyDescent="0.25">
      <c r="H8268" s="155"/>
      <c r="I8268" s="151"/>
      <c r="J8268" s="152"/>
      <c r="K8268" s="153"/>
      <c r="L8268" s="153"/>
      <c r="M8268" s="153"/>
      <c r="N8268" s="153"/>
      <c r="O8268" s="153"/>
      <c r="P8268" s="153"/>
      <c r="Q8268" s="153"/>
      <c r="R8268" s="153"/>
      <c r="S8268" s="152"/>
      <c r="T8268" s="153"/>
      <c r="X8268" s="69" t="str">
        <f t="shared" si="262"/>
        <v/>
      </c>
      <c r="Y8268" s="69" t="str">
        <f t="shared" si="263"/>
        <v/>
      </c>
    </row>
    <row r="8269" spans="8:25" x14ac:dyDescent="0.25">
      <c r="H8269" s="155"/>
      <c r="I8269" s="151"/>
      <c r="J8269" s="152"/>
      <c r="K8269" s="153"/>
      <c r="L8269" s="153"/>
      <c r="M8269" s="153"/>
      <c r="N8269" s="153"/>
      <c r="O8269" s="153"/>
      <c r="P8269" s="153"/>
      <c r="Q8269" s="153"/>
      <c r="R8269" s="153"/>
      <c r="S8269" s="152"/>
      <c r="T8269" s="153"/>
      <c r="X8269" s="69" t="str">
        <f t="shared" si="262"/>
        <v/>
      </c>
      <c r="Y8269" s="69" t="str">
        <f t="shared" si="263"/>
        <v/>
      </c>
    </row>
    <row r="8270" spans="8:25" x14ac:dyDescent="0.25">
      <c r="H8270" s="155"/>
      <c r="I8270" s="151"/>
      <c r="J8270" s="152"/>
      <c r="K8270" s="153"/>
      <c r="L8270" s="153"/>
      <c r="M8270" s="153"/>
      <c r="N8270" s="153"/>
      <c r="O8270" s="153"/>
      <c r="P8270" s="153"/>
      <c r="Q8270" s="153"/>
      <c r="R8270" s="153"/>
      <c r="S8270" s="152"/>
      <c r="T8270" s="153"/>
      <c r="X8270" s="69" t="str">
        <f t="shared" si="262"/>
        <v/>
      </c>
      <c r="Y8270" s="69" t="str">
        <f t="shared" si="263"/>
        <v/>
      </c>
    </row>
    <row r="8271" spans="8:25" x14ac:dyDescent="0.25">
      <c r="H8271" s="155"/>
      <c r="I8271" s="151"/>
      <c r="J8271" s="152"/>
      <c r="K8271" s="153"/>
      <c r="L8271" s="153"/>
      <c r="M8271" s="153"/>
      <c r="N8271" s="153"/>
      <c r="O8271" s="153"/>
      <c r="P8271" s="153"/>
      <c r="Q8271" s="153"/>
      <c r="R8271" s="153"/>
      <c r="S8271" s="152"/>
      <c r="T8271" s="153"/>
      <c r="X8271" s="69" t="str">
        <f t="shared" si="262"/>
        <v/>
      </c>
      <c r="Y8271" s="69" t="str">
        <f t="shared" si="263"/>
        <v/>
      </c>
    </row>
    <row r="8272" spans="8:25" x14ac:dyDescent="0.25">
      <c r="H8272" s="155"/>
      <c r="I8272" s="151"/>
      <c r="J8272" s="152"/>
      <c r="K8272" s="153"/>
      <c r="L8272" s="153"/>
      <c r="M8272" s="153"/>
      <c r="N8272" s="153"/>
      <c r="O8272" s="153"/>
      <c r="P8272" s="153"/>
      <c r="Q8272" s="153"/>
      <c r="R8272" s="153"/>
      <c r="S8272" s="152"/>
      <c r="T8272" s="153"/>
      <c r="X8272" s="69" t="str">
        <f t="shared" si="262"/>
        <v/>
      </c>
      <c r="Y8272" s="69" t="str">
        <f t="shared" si="263"/>
        <v/>
      </c>
    </row>
    <row r="8273" spans="8:25" x14ac:dyDescent="0.25">
      <c r="H8273" s="155"/>
      <c r="I8273" s="151"/>
      <c r="J8273" s="152"/>
      <c r="K8273" s="153"/>
      <c r="L8273" s="153"/>
      <c r="M8273" s="153"/>
      <c r="N8273" s="153"/>
      <c r="O8273" s="153"/>
      <c r="P8273" s="153"/>
      <c r="Q8273" s="153"/>
      <c r="R8273" s="153"/>
      <c r="S8273" s="152"/>
      <c r="T8273" s="153"/>
      <c r="X8273" s="69" t="str">
        <f t="shared" si="262"/>
        <v/>
      </c>
      <c r="Y8273" s="69" t="str">
        <f t="shared" si="263"/>
        <v/>
      </c>
    </row>
    <row r="8274" spans="8:25" x14ac:dyDescent="0.25">
      <c r="H8274" s="155"/>
      <c r="I8274" s="151"/>
      <c r="J8274" s="152"/>
      <c r="K8274" s="153"/>
      <c r="L8274" s="153"/>
      <c r="M8274" s="153"/>
      <c r="N8274" s="153"/>
      <c r="O8274" s="153"/>
      <c r="P8274" s="153"/>
      <c r="Q8274" s="153"/>
      <c r="R8274" s="153"/>
      <c r="S8274" s="152"/>
      <c r="T8274" s="153"/>
      <c r="X8274" s="69" t="str">
        <f t="shared" si="262"/>
        <v/>
      </c>
      <c r="Y8274" s="69" t="str">
        <f t="shared" si="263"/>
        <v/>
      </c>
    </row>
    <row r="8275" spans="8:25" x14ac:dyDescent="0.25">
      <c r="H8275" s="155"/>
      <c r="I8275" s="151"/>
      <c r="J8275" s="152"/>
      <c r="K8275" s="153"/>
      <c r="L8275" s="153"/>
      <c r="M8275" s="153"/>
      <c r="N8275" s="153"/>
      <c r="O8275" s="153"/>
      <c r="P8275" s="153"/>
      <c r="Q8275" s="153"/>
      <c r="R8275" s="153"/>
      <c r="S8275" s="152"/>
      <c r="T8275" s="153"/>
      <c r="X8275" s="69" t="str">
        <f t="shared" si="262"/>
        <v/>
      </c>
      <c r="Y8275" s="69" t="str">
        <f t="shared" si="263"/>
        <v/>
      </c>
    </row>
    <row r="8276" spans="8:25" x14ac:dyDescent="0.25">
      <c r="H8276" s="155"/>
      <c r="I8276" s="151"/>
      <c r="J8276" s="152"/>
      <c r="K8276" s="153"/>
      <c r="L8276" s="153"/>
      <c r="M8276" s="153"/>
      <c r="N8276" s="153"/>
      <c r="O8276" s="153"/>
      <c r="P8276" s="153"/>
      <c r="Q8276" s="153"/>
      <c r="R8276" s="153"/>
      <c r="S8276" s="152"/>
      <c r="T8276" s="153"/>
      <c r="X8276" s="69" t="str">
        <f t="shared" si="262"/>
        <v/>
      </c>
      <c r="Y8276" s="69" t="str">
        <f t="shared" si="263"/>
        <v/>
      </c>
    </row>
    <row r="8277" spans="8:25" x14ac:dyDescent="0.25">
      <c r="H8277" s="155"/>
      <c r="I8277" s="151"/>
      <c r="J8277" s="152"/>
      <c r="K8277" s="153"/>
      <c r="L8277" s="153"/>
      <c r="M8277" s="153"/>
      <c r="N8277" s="153"/>
      <c r="O8277" s="153"/>
      <c r="P8277" s="153"/>
      <c r="Q8277" s="153"/>
      <c r="R8277" s="153"/>
      <c r="S8277" s="152"/>
      <c r="T8277" s="153"/>
      <c r="X8277" s="69" t="str">
        <f t="shared" si="262"/>
        <v/>
      </c>
      <c r="Y8277" s="69" t="str">
        <f t="shared" si="263"/>
        <v/>
      </c>
    </row>
    <row r="8278" spans="8:25" x14ac:dyDescent="0.25">
      <c r="H8278" s="155"/>
      <c r="I8278" s="151"/>
      <c r="J8278" s="152"/>
      <c r="K8278" s="153"/>
      <c r="L8278" s="153"/>
      <c r="M8278" s="153"/>
      <c r="N8278" s="153"/>
      <c r="O8278" s="153"/>
      <c r="P8278" s="153"/>
      <c r="Q8278" s="153"/>
      <c r="R8278" s="153"/>
      <c r="S8278" s="152"/>
      <c r="T8278" s="153"/>
      <c r="X8278" s="69" t="str">
        <f t="shared" si="262"/>
        <v/>
      </c>
      <c r="Y8278" s="69" t="str">
        <f t="shared" si="263"/>
        <v/>
      </c>
    </row>
    <row r="8279" spans="8:25" x14ac:dyDescent="0.25">
      <c r="H8279" s="155"/>
      <c r="I8279" s="151"/>
      <c r="J8279" s="152"/>
      <c r="K8279" s="153"/>
      <c r="L8279" s="153"/>
      <c r="M8279" s="153"/>
      <c r="N8279" s="153"/>
      <c r="O8279" s="153"/>
      <c r="P8279" s="153"/>
      <c r="Q8279" s="153"/>
      <c r="R8279" s="153"/>
      <c r="S8279" s="152"/>
      <c r="T8279" s="153"/>
      <c r="X8279" s="69" t="str">
        <f t="shared" si="262"/>
        <v/>
      </c>
      <c r="Y8279" s="69" t="str">
        <f t="shared" si="263"/>
        <v/>
      </c>
    </row>
    <row r="8280" spans="8:25" x14ac:dyDescent="0.25">
      <c r="H8280" s="155"/>
      <c r="I8280" s="151"/>
      <c r="J8280" s="152"/>
      <c r="K8280" s="153"/>
      <c r="L8280" s="153"/>
      <c r="M8280" s="153"/>
      <c r="N8280" s="153"/>
      <c r="O8280" s="153"/>
      <c r="P8280" s="153"/>
      <c r="Q8280" s="153"/>
      <c r="R8280" s="153"/>
      <c r="S8280" s="152"/>
      <c r="T8280" s="153"/>
      <c r="X8280" s="69" t="str">
        <f t="shared" si="262"/>
        <v/>
      </c>
      <c r="Y8280" s="69" t="str">
        <f t="shared" si="263"/>
        <v/>
      </c>
    </row>
    <row r="8281" spans="8:25" x14ac:dyDescent="0.25">
      <c r="H8281" s="155"/>
      <c r="I8281" s="151"/>
      <c r="J8281" s="152"/>
      <c r="K8281" s="153"/>
      <c r="L8281" s="153"/>
      <c r="M8281" s="153"/>
      <c r="N8281" s="153"/>
      <c r="O8281" s="153"/>
      <c r="P8281" s="153"/>
      <c r="Q8281" s="153"/>
      <c r="R8281" s="153"/>
      <c r="S8281" s="152"/>
      <c r="T8281" s="153"/>
      <c r="X8281" s="69" t="str">
        <f t="shared" si="262"/>
        <v/>
      </c>
      <c r="Y8281" s="69" t="str">
        <f t="shared" si="263"/>
        <v/>
      </c>
    </row>
    <row r="8282" spans="8:25" x14ac:dyDescent="0.25">
      <c r="H8282" s="155"/>
      <c r="I8282" s="151"/>
      <c r="J8282" s="152"/>
      <c r="K8282" s="153"/>
      <c r="L8282" s="153"/>
      <c r="M8282" s="153"/>
      <c r="N8282" s="153"/>
      <c r="O8282" s="153"/>
      <c r="P8282" s="153"/>
      <c r="Q8282" s="153"/>
      <c r="R8282" s="153"/>
      <c r="S8282" s="152"/>
      <c r="T8282" s="153"/>
      <c r="X8282" s="69" t="str">
        <f t="shared" si="262"/>
        <v/>
      </c>
      <c r="Y8282" s="69" t="str">
        <f t="shared" si="263"/>
        <v/>
      </c>
    </row>
    <row r="8283" spans="8:25" x14ac:dyDescent="0.25">
      <c r="H8283" s="155"/>
      <c r="I8283" s="151"/>
      <c r="J8283" s="152"/>
      <c r="K8283" s="153"/>
      <c r="L8283" s="153"/>
      <c r="M8283" s="153"/>
      <c r="N8283" s="153"/>
      <c r="O8283" s="153"/>
      <c r="P8283" s="153"/>
      <c r="Q8283" s="153"/>
      <c r="R8283" s="153"/>
      <c r="S8283" s="152"/>
      <c r="T8283" s="153"/>
      <c r="X8283" s="69" t="str">
        <f t="shared" si="262"/>
        <v/>
      </c>
      <c r="Y8283" s="69" t="str">
        <f t="shared" si="263"/>
        <v/>
      </c>
    </row>
    <row r="8284" spans="8:25" x14ac:dyDescent="0.25">
      <c r="H8284" s="155"/>
      <c r="I8284" s="151"/>
      <c r="J8284" s="152"/>
      <c r="K8284" s="153"/>
      <c r="L8284" s="153"/>
      <c r="M8284" s="153"/>
      <c r="N8284" s="153"/>
      <c r="O8284" s="153"/>
      <c r="P8284" s="153"/>
      <c r="Q8284" s="153"/>
      <c r="R8284" s="153"/>
      <c r="S8284" s="152"/>
      <c r="T8284" s="153"/>
      <c r="X8284" s="69" t="str">
        <f t="shared" si="262"/>
        <v/>
      </c>
      <c r="Y8284" s="69" t="str">
        <f t="shared" si="263"/>
        <v/>
      </c>
    </row>
    <row r="8285" spans="8:25" x14ac:dyDescent="0.25">
      <c r="H8285" s="155"/>
      <c r="I8285" s="151"/>
      <c r="J8285" s="152"/>
      <c r="K8285" s="153"/>
      <c r="L8285" s="153"/>
      <c r="M8285" s="153"/>
      <c r="N8285" s="153"/>
      <c r="O8285" s="153"/>
      <c r="P8285" s="153"/>
      <c r="Q8285" s="153"/>
      <c r="R8285" s="153"/>
      <c r="S8285" s="152"/>
      <c r="T8285" s="153"/>
      <c r="X8285" s="69" t="str">
        <f t="shared" si="262"/>
        <v/>
      </c>
      <c r="Y8285" s="69" t="str">
        <f t="shared" si="263"/>
        <v/>
      </c>
    </row>
    <row r="8286" spans="8:25" x14ac:dyDescent="0.25">
      <c r="H8286" s="155"/>
      <c r="I8286" s="151"/>
      <c r="J8286" s="152"/>
      <c r="K8286" s="153"/>
      <c r="L8286" s="153"/>
      <c r="M8286" s="153"/>
      <c r="N8286" s="153"/>
      <c r="O8286" s="153"/>
      <c r="P8286" s="153"/>
      <c r="Q8286" s="153"/>
      <c r="R8286" s="153"/>
      <c r="S8286" s="152"/>
      <c r="T8286" s="153"/>
      <c r="X8286" s="69" t="str">
        <f t="shared" si="262"/>
        <v/>
      </c>
      <c r="Y8286" s="69" t="str">
        <f t="shared" si="263"/>
        <v/>
      </c>
    </row>
    <row r="8287" spans="8:25" x14ac:dyDescent="0.25">
      <c r="H8287" s="155"/>
      <c r="I8287" s="151"/>
      <c r="J8287" s="152"/>
      <c r="K8287" s="153"/>
      <c r="L8287" s="153"/>
      <c r="M8287" s="153"/>
      <c r="N8287" s="153"/>
      <c r="O8287" s="153"/>
      <c r="P8287" s="153"/>
      <c r="Q8287" s="153"/>
      <c r="R8287" s="153"/>
      <c r="S8287" s="152"/>
      <c r="T8287" s="153"/>
      <c r="X8287" s="69" t="str">
        <f t="shared" si="262"/>
        <v/>
      </c>
      <c r="Y8287" s="69" t="str">
        <f t="shared" si="263"/>
        <v/>
      </c>
    </row>
    <row r="8288" spans="8:25" x14ac:dyDescent="0.25">
      <c r="H8288" s="155"/>
      <c r="I8288" s="151"/>
      <c r="J8288" s="152"/>
      <c r="K8288" s="153"/>
      <c r="L8288" s="153"/>
      <c r="M8288" s="153"/>
      <c r="N8288" s="153"/>
      <c r="O8288" s="153"/>
      <c r="P8288" s="153"/>
      <c r="Q8288" s="153"/>
      <c r="R8288" s="153"/>
      <c r="S8288" s="152"/>
      <c r="T8288" s="153"/>
      <c r="X8288" s="69" t="str">
        <f t="shared" si="262"/>
        <v/>
      </c>
      <c r="Y8288" s="69" t="str">
        <f t="shared" si="263"/>
        <v/>
      </c>
    </row>
    <row r="8289" spans="8:25" x14ac:dyDescent="0.25">
      <c r="H8289" s="155"/>
      <c r="I8289" s="151"/>
      <c r="J8289" s="152"/>
      <c r="K8289" s="153"/>
      <c r="L8289" s="153"/>
      <c r="M8289" s="153"/>
      <c r="N8289" s="153"/>
      <c r="O8289" s="153"/>
      <c r="P8289" s="153"/>
      <c r="Q8289" s="153"/>
      <c r="R8289" s="153"/>
      <c r="S8289" s="152"/>
      <c r="T8289" s="153"/>
      <c r="X8289" s="69" t="str">
        <f t="shared" si="262"/>
        <v/>
      </c>
      <c r="Y8289" s="69" t="str">
        <f t="shared" si="263"/>
        <v/>
      </c>
    </row>
    <row r="8290" spans="8:25" x14ac:dyDescent="0.25">
      <c r="H8290" s="155"/>
      <c r="I8290" s="151"/>
      <c r="J8290" s="152"/>
      <c r="K8290" s="153"/>
      <c r="L8290" s="153"/>
      <c r="M8290" s="153"/>
      <c r="N8290" s="153"/>
      <c r="O8290" s="153"/>
      <c r="P8290" s="153"/>
      <c r="Q8290" s="153"/>
      <c r="R8290" s="153"/>
      <c r="S8290" s="152"/>
      <c r="T8290" s="153"/>
      <c r="X8290" s="69" t="str">
        <f t="shared" si="262"/>
        <v/>
      </c>
      <c r="Y8290" s="69" t="str">
        <f t="shared" si="263"/>
        <v/>
      </c>
    </row>
    <row r="8291" spans="8:25" x14ac:dyDescent="0.25">
      <c r="H8291" s="155"/>
      <c r="I8291" s="151"/>
      <c r="J8291" s="152"/>
      <c r="K8291" s="153"/>
      <c r="L8291" s="153"/>
      <c r="M8291" s="153"/>
      <c r="N8291" s="153"/>
      <c r="O8291" s="153"/>
      <c r="P8291" s="153"/>
      <c r="Q8291" s="153"/>
      <c r="R8291" s="153"/>
      <c r="S8291" s="152"/>
      <c r="T8291" s="153"/>
      <c r="X8291" s="69" t="str">
        <f t="shared" si="262"/>
        <v/>
      </c>
      <c r="Y8291" s="69" t="str">
        <f t="shared" si="263"/>
        <v/>
      </c>
    </row>
    <row r="8292" spans="8:25" x14ac:dyDescent="0.25">
      <c r="H8292" s="155"/>
      <c r="I8292" s="151"/>
      <c r="J8292" s="152"/>
      <c r="K8292" s="153"/>
      <c r="L8292" s="153"/>
      <c r="M8292" s="153"/>
      <c r="N8292" s="153"/>
      <c r="O8292" s="153"/>
      <c r="P8292" s="153"/>
      <c r="Q8292" s="153"/>
      <c r="R8292" s="153"/>
      <c r="S8292" s="152"/>
      <c r="T8292" s="153"/>
      <c r="X8292" s="69" t="str">
        <f t="shared" si="262"/>
        <v/>
      </c>
      <c r="Y8292" s="69" t="str">
        <f t="shared" si="263"/>
        <v/>
      </c>
    </row>
    <row r="8293" spans="8:25" x14ac:dyDescent="0.25">
      <c r="H8293" s="155"/>
      <c r="I8293" s="151"/>
      <c r="J8293" s="152"/>
      <c r="K8293" s="153"/>
      <c r="L8293" s="153"/>
      <c r="M8293" s="153"/>
      <c r="N8293" s="153"/>
      <c r="O8293" s="153"/>
      <c r="P8293" s="153"/>
      <c r="Q8293" s="153"/>
      <c r="R8293" s="153"/>
      <c r="S8293" s="152"/>
      <c r="T8293" s="153"/>
      <c r="X8293" s="69" t="str">
        <f t="shared" si="262"/>
        <v/>
      </c>
      <c r="Y8293" s="69" t="str">
        <f t="shared" si="263"/>
        <v/>
      </c>
    </row>
    <row r="8294" spans="8:25" x14ac:dyDescent="0.25">
      <c r="H8294" s="155"/>
      <c r="I8294" s="151"/>
      <c r="J8294" s="152"/>
      <c r="K8294" s="153"/>
      <c r="L8294" s="153"/>
      <c r="M8294" s="153"/>
      <c r="N8294" s="153"/>
      <c r="O8294" s="153"/>
      <c r="P8294" s="153"/>
      <c r="Q8294" s="153"/>
      <c r="R8294" s="153"/>
      <c r="S8294" s="152"/>
      <c r="T8294" s="153"/>
      <c r="X8294" s="69" t="str">
        <f t="shared" si="262"/>
        <v/>
      </c>
      <c r="Y8294" s="69" t="str">
        <f t="shared" si="263"/>
        <v/>
      </c>
    </row>
    <row r="8295" spans="8:25" x14ac:dyDescent="0.25">
      <c r="H8295" s="155"/>
      <c r="I8295" s="151"/>
      <c r="J8295" s="152"/>
      <c r="K8295" s="153"/>
      <c r="L8295" s="153"/>
      <c r="M8295" s="153"/>
      <c r="N8295" s="153"/>
      <c r="O8295" s="153"/>
      <c r="P8295" s="153"/>
      <c r="Q8295" s="153"/>
      <c r="R8295" s="153"/>
      <c r="S8295" s="152"/>
      <c r="T8295" s="153"/>
      <c r="X8295" s="69" t="str">
        <f t="shared" si="262"/>
        <v/>
      </c>
      <c r="Y8295" s="69" t="str">
        <f t="shared" si="263"/>
        <v/>
      </c>
    </row>
    <row r="8296" spans="8:25" x14ac:dyDescent="0.25">
      <c r="H8296" s="155"/>
      <c r="I8296" s="151"/>
      <c r="J8296" s="152"/>
      <c r="K8296" s="153"/>
      <c r="L8296" s="153"/>
      <c r="M8296" s="153"/>
      <c r="N8296" s="153"/>
      <c r="O8296" s="153"/>
      <c r="P8296" s="153"/>
      <c r="Q8296" s="153"/>
      <c r="R8296" s="153"/>
      <c r="S8296" s="152"/>
      <c r="T8296" s="153"/>
      <c r="X8296" s="69" t="str">
        <f t="shared" si="262"/>
        <v/>
      </c>
      <c r="Y8296" s="69" t="str">
        <f t="shared" si="263"/>
        <v/>
      </c>
    </row>
    <row r="8297" spans="8:25" x14ac:dyDescent="0.25">
      <c r="H8297" s="155"/>
      <c r="I8297" s="151"/>
      <c r="J8297" s="152"/>
      <c r="K8297" s="153"/>
      <c r="L8297" s="153"/>
      <c r="M8297" s="153"/>
      <c r="N8297" s="153"/>
      <c r="O8297" s="153"/>
      <c r="P8297" s="153"/>
      <c r="Q8297" s="153"/>
      <c r="R8297" s="153"/>
      <c r="S8297" s="152"/>
      <c r="T8297" s="153"/>
      <c r="X8297" s="69" t="str">
        <f t="shared" si="262"/>
        <v/>
      </c>
      <c r="Y8297" s="69" t="str">
        <f t="shared" si="263"/>
        <v/>
      </c>
    </row>
    <row r="8298" spans="8:25" x14ac:dyDescent="0.25">
      <c r="H8298" s="155"/>
      <c r="I8298" s="151"/>
      <c r="J8298" s="152"/>
      <c r="K8298" s="153"/>
      <c r="L8298" s="153"/>
      <c r="M8298" s="153"/>
      <c r="N8298" s="153"/>
      <c r="O8298" s="153"/>
      <c r="P8298" s="153"/>
      <c r="Q8298" s="153"/>
      <c r="R8298" s="153"/>
      <c r="S8298" s="152"/>
      <c r="T8298" s="153"/>
      <c r="X8298" s="69" t="str">
        <f t="shared" si="262"/>
        <v/>
      </c>
      <c r="Y8298" s="69" t="str">
        <f t="shared" si="263"/>
        <v/>
      </c>
    </row>
    <row r="8299" spans="8:25" x14ac:dyDescent="0.25">
      <c r="H8299" s="155"/>
      <c r="I8299" s="151"/>
      <c r="J8299" s="152"/>
      <c r="K8299" s="153"/>
      <c r="L8299" s="153"/>
      <c r="M8299" s="153"/>
      <c r="N8299" s="153"/>
      <c r="O8299" s="153"/>
      <c r="P8299" s="153"/>
      <c r="Q8299" s="153"/>
      <c r="R8299" s="153"/>
      <c r="S8299" s="152"/>
      <c r="T8299" s="153"/>
      <c r="X8299" s="69" t="str">
        <f t="shared" si="262"/>
        <v/>
      </c>
      <c r="Y8299" s="69" t="str">
        <f t="shared" si="263"/>
        <v/>
      </c>
    </row>
    <row r="8300" spans="8:25" x14ac:dyDescent="0.25">
      <c r="H8300" s="155"/>
      <c r="I8300" s="151"/>
      <c r="J8300" s="152"/>
      <c r="K8300" s="153"/>
      <c r="L8300" s="153"/>
      <c r="M8300" s="153"/>
      <c r="N8300" s="153"/>
      <c r="O8300" s="153"/>
      <c r="P8300" s="153"/>
      <c r="Q8300" s="153"/>
      <c r="R8300" s="153"/>
      <c r="S8300" s="152"/>
      <c r="T8300" s="153"/>
      <c r="X8300" s="69" t="str">
        <f t="shared" si="262"/>
        <v/>
      </c>
      <c r="Y8300" s="69" t="str">
        <f t="shared" si="263"/>
        <v/>
      </c>
    </row>
    <row r="8301" spans="8:25" x14ac:dyDescent="0.25">
      <c r="H8301" s="155"/>
      <c r="I8301" s="151"/>
      <c r="J8301" s="152"/>
      <c r="K8301" s="153"/>
      <c r="L8301" s="153"/>
      <c r="M8301" s="153"/>
      <c r="N8301" s="153"/>
      <c r="O8301" s="153"/>
      <c r="P8301" s="153"/>
      <c r="Q8301" s="153"/>
      <c r="R8301" s="153"/>
      <c r="S8301" s="152"/>
      <c r="T8301" s="153"/>
      <c r="X8301" s="69" t="str">
        <f t="shared" si="262"/>
        <v/>
      </c>
      <c r="Y8301" s="69" t="str">
        <f t="shared" si="263"/>
        <v/>
      </c>
    </row>
    <row r="8302" spans="8:25" x14ac:dyDescent="0.25">
      <c r="H8302" s="155"/>
      <c r="I8302" s="151"/>
      <c r="J8302" s="152"/>
      <c r="K8302" s="153"/>
      <c r="L8302" s="153"/>
      <c r="M8302" s="153"/>
      <c r="N8302" s="153"/>
      <c r="O8302" s="153"/>
      <c r="P8302" s="153"/>
      <c r="Q8302" s="153"/>
      <c r="R8302" s="153"/>
      <c r="S8302" s="152"/>
      <c r="T8302" s="153"/>
      <c r="X8302" s="69" t="str">
        <f t="shared" si="262"/>
        <v/>
      </c>
      <c r="Y8302" s="69" t="str">
        <f t="shared" si="263"/>
        <v/>
      </c>
    </row>
    <row r="8303" spans="8:25" x14ac:dyDescent="0.25">
      <c r="H8303" s="155"/>
      <c r="I8303" s="151"/>
      <c r="J8303" s="152"/>
      <c r="K8303" s="153"/>
      <c r="L8303" s="153"/>
      <c r="M8303" s="153"/>
      <c r="N8303" s="153"/>
      <c r="O8303" s="153"/>
      <c r="P8303" s="153"/>
      <c r="Q8303" s="153"/>
      <c r="R8303" s="153"/>
      <c r="S8303" s="152"/>
      <c r="T8303" s="153"/>
      <c r="X8303" s="69" t="str">
        <f t="shared" si="262"/>
        <v/>
      </c>
      <c r="Y8303" s="69" t="str">
        <f t="shared" si="263"/>
        <v/>
      </c>
    </row>
    <row r="8304" spans="8:25" x14ac:dyDescent="0.25">
      <c r="H8304" s="155"/>
      <c r="I8304" s="151"/>
      <c r="J8304" s="152"/>
      <c r="K8304" s="153"/>
      <c r="L8304" s="153"/>
      <c r="M8304" s="153"/>
      <c r="N8304" s="153"/>
      <c r="O8304" s="153"/>
      <c r="P8304" s="153"/>
      <c r="Q8304" s="153"/>
      <c r="R8304" s="153"/>
      <c r="S8304" s="152"/>
      <c r="T8304" s="153"/>
      <c r="X8304" s="69" t="str">
        <f t="shared" si="262"/>
        <v/>
      </c>
      <c r="Y8304" s="69" t="str">
        <f t="shared" si="263"/>
        <v/>
      </c>
    </row>
    <row r="8305" spans="8:25" x14ac:dyDescent="0.25">
      <c r="H8305" s="155"/>
      <c r="I8305" s="151"/>
      <c r="J8305" s="152"/>
      <c r="K8305" s="153"/>
      <c r="L8305" s="153"/>
      <c r="M8305" s="153"/>
      <c r="N8305" s="153"/>
      <c r="O8305" s="153"/>
      <c r="P8305" s="153"/>
      <c r="Q8305" s="153"/>
      <c r="R8305" s="153"/>
      <c r="S8305" s="152"/>
      <c r="T8305" s="153"/>
      <c r="X8305" s="69" t="str">
        <f t="shared" si="262"/>
        <v/>
      </c>
      <c r="Y8305" s="69" t="str">
        <f t="shared" si="263"/>
        <v/>
      </c>
    </row>
    <row r="8306" spans="8:25" x14ac:dyDescent="0.25">
      <c r="H8306" s="155"/>
      <c r="I8306" s="151"/>
      <c r="J8306" s="152"/>
      <c r="K8306" s="153"/>
      <c r="L8306" s="153"/>
      <c r="M8306" s="153"/>
      <c r="N8306" s="153"/>
      <c r="O8306" s="153"/>
      <c r="P8306" s="153"/>
      <c r="Q8306" s="153"/>
      <c r="R8306" s="153"/>
      <c r="S8306" s="152"/>
      <c r="T8306" s="153"/>
      <c r="X8306" s="69" t="str">
        <f t="shared" si="262"/>
        <v/>
      </c>
      <c r="Y8306" s="69" t="str">
        <f t="shared" si="263"/>
        <v/>
      </c>
    </row>
    <row r="8307" spans="8:25" x14ac:dyDescent="0.25">
      <c r="H8307" s="155"/>
      <c r="I8307" s="151"/>
      <c r="J8307" s="152"/>
      <c r="K8307" s="153"/>
      <c r="L8307" s="153"/>
      <c r="M8307" s="153"/>
      <c r="N8307" s="153"/>
      <c r="O8307" s="153"/>
      <c r="P8307" s="153"/>
      <c r="Q8307" s="153"/>
      <c r="R8307" s="153"/>
      <c r="S8307" s="152"/>
      <c r="T8307" s="153"/>
      <c r="X8307" s="69" t="str">
        <f t="shared" si="262"/>
        <v/>
      </c>
      <c r="Y8307" s="69" t="str">
        <f t="shared" si="263"/>
        <v/>
      </c>
    </row>
    <row r="8308" spans="8:25" x14ac:dyDescent="0.25">
      <c r="H8308" s="155"/>
      <c r="I8308" s="151"/>
      <c r="J8308" s="152"/>
      <c r="K8308" s="153"/>
      <c r="L8308" s="153"/>
      <c r="M8308" s="153"/>
      <c r="N8308" s="153"/>
      <c r="O8308" s="153"/>
      <c r="P8308" s="153"/>
      <c r="Q8308" s="153"/>
      <c r="R8308" s="153"/>
      <c r="S8308" s="152"/>
      <c r="T8308" s="153"/>
      <c r="X8308" s="69" t="str">
        <f t="shared" si="262"/>
        <v/>
      </c>
      <c r="Y8308" s="69" t="str">
        <f t="shared" si="263"/>
        <v/>
      </c>
    </row>
    <row r="8309" spans="8:25" x14ac:dyDescent="0.25">
      <c r="H8309" s="155"/>
      <c r="I8309" s="151"/>
      <c r="J8309" s="152"/>
      <c r="K8309" s="153"/>
      <c r="L8309" s="153"/>
      <c r="M8309" s="153"/>
      <c r="N8309" s="153"/>
      <c r="O8309" s="153"/>
      <c r="P8309" s="153"/>
      <c r="Q8309" s="153"/>
      <c r="R8309" s="153"/>
      <c r="S8309" s="152"/>
      <c r="T8309" s="153"/>
      <c r="X8309" s="69" t="str">
        <f t="shared" si="262"/>
        <v/>
      </c>
      <c r="Y8309" s="69" t="str">
        <f t="shared" si="263"/>
        <v/>
      </c>
    </row>
    <row r="8310" spans="8:25" x14ac:dyDescent="0.25">
      <c r="H8310" s="155"/>
      <c r="I8310" s="151"/>
      <c r="J8310" s="152"/>
      <c r="K8310" s="153"/>
      <c r="L8310" s="153"/>
      <c r="M8310" s="153"/>
      <c r="N8310" s="153"/>
      <c r="O8310" s="153"/>
      <c r="P8310" s="153"/>
      <c r="Q8310" s="153"/>
      <c r="R8310" s="153"/>
      <c r="S8310" s="152"/>
      <c r="T8310" s="153"/>
      <c r="X8310" s="69" t="str">
        <f t="shared" si="262"/>
        <v/>
      </c>
      <c r="Y8310" s="69" t="str">
        <f t="shared" si="263"/>
        <v/>
      </c>
    </row>
    <row r="8311" spans="8:25" x14ac:dyDescent="0.25">
      <c r="H8311" s="155"/>
      <c r="I8311" s="151"/>
      <c r="J8311" s="152"/>
      <c r="K8311" s="153"/>
      <c r="L8311" s="153"/>
      <c r="M8311" s="153"/>
      <c r="N8311" s="153"/>
      <c r="O8311" s="153"/>
      <c r="P8311" s="153"/>
      <c r="Q8311" s="153"/>
      <c r="R8311" s="153"/>
      <c r="S8311" s="152"/>
      <c r="T8311" s="153"/>
      <c r="X8311" s="69" t="str">
        <f t="shared" si="262"/>
        <v/>
      </c>
      <c r="Y8311" s="69" t="str">
        <f t="shared" si="263"/>
        <v/>
      </c>
    </row>
    <row r="8312" spans="8:25" x14ac:dyDescent="0.25">
      <c r="H8312" s="155"/>
      <c r="I8312" s="151"/>
      <c r="J8312" s="152"/>
      <c r="K8312" s="153"/>
      <c r="L8312" s="153"/>
      <c r="M8312" s="153"/>
      <c r="N8312" s="153"/>
      <c r="O8312" s="153"/>
      <c r="P8312" s="153"/>
      <c r="Q8312" s="153"/>
      <c r="R8312" s="153"/>
      <c r="S8312" s="152"/>
      <c r="T8312" s="153"/>
      <c r="X8312" s="69" t="str">
        <f t="shared" si="262"/>
        <v/>
      </c>
      <c r="Y8312" s="69" t="str">
        <f t="shared" si="263"/>
        <v/>
      </c>
    </row>
    <row r="8313" spans="8:25" x14ac:dyDescent="0.25">
      <c r="H8313" s="155"/>
      <c r="I8313" s="151"/>
      <c r="J8313" s="152"/>
      <c r="K8313" s="153"/>
      <c r="L8313" s="153"/>
      <c r="M8313" s="153"/>
      <c r="N8313" s="153"/>
      <c r="O8313" s="153"/>
      <c r="P8313" s="153"/>
      <c r="Q8313" s="153"/>
      <c r="R8313" s="153"/>
      <c r="S8313" s="152"/>
      <c r="T8313" s="153"/>
      <c r="X8313" s="69" t="str">
        <f t="shared" si="262"/>
        <v/>
      </c>
      <c r="Y8313" s="69" t="str">
        <f t="shared" si="263"/>
        <v/>
      </c>
    </row>
    <row r="8314" spans="8:25" x14ac:dyDescent="0.25">
      <c r="H8314" s="155"/>
      <c r="I8314" s="151"/>
      <c r="J8314" s="152"/>
      <c r="K8314" s="153"/>
      <c r="L8314" s="153"/>
      <c r="M8314" s="153"/>
      <c r="N8314" s="153"/>
      <c r="O8314" s="153"/>
      <c r="P8314" s="153"/>
      <c r="Q8314" s="153"/>
      <c r="R8314" s="153"/>
      <c r="S8314" s="152"/>
      <c r="T8314" s="153"/>
      <c r="X8314" s="69" t="str">
        <f t="shared" si="262"/>
        <v/>
      </c>
      <c r="Y8314" s="69" t="str">
        <f t="shared" si="263"/>
        <v/>
      </c>
    </row>
    <row r="8315" spans="8:25" x14ac:dyDescent="0.25">
      <c r="H8315" s="155"/>
      <c r="I8315" s="151"/>
      <c r="J8315" s="152"/>
      <c r="K8315" s="153"/>
      <c r="L8315" s="153"/>
      <c r="M8315" s="153"/>
      <c r="N8315" s="153"/>
      <c r="O8315" s="153"/>
      <c r="P8315" s="153"/>
      <c r="Q8315" s="153"/>
      <c r="R8315" s="153"/>
      <c r="S8315" s="152"/>
      <c r="T8315" s="153"/>
      <c r="X8315" s="69" t="str">
        <f t="shared" si="262"/>
        <v/>
      </c>
      <c r="Y8315" s="69" t="str">
        <f t="shared" si="263"/>
        <v/>
      </c>
    </row>
    <row r="8316" spans="8:25" x14ac:dyDescent="0.25">
      <c r="H8316" s="155"/>
      <c r="I8316" s="151"/>
      <c r="J8316" s="152"/>
      <c r="K8316" s="153"/>
      <c r="L8316" s="153"/>
      <c r="M8316" s="153"/>
      <c r="N8316" s="153"/>
      <c r="O8316" s="153"/>
      <c r="P8316" s="153"/>
      <c r="Q8316" s="153"/>
      <c r="R8316" s="153"/>
      <c r="S8316" s="152"/>
      <c r="T8316" s="153"/>
      <c r="X8316" s="69" t="str">
        <f t="shared" si="262"/>
        <v/>
      </c>
      <c r="Y8316" s="69" t="str">
        <f t="shared" si="263"/>
        <v/>
      </c>
    </row>
    <row r="8317" spans="8:25" x14ac:dyDescent="0.25">
      <c r="H8317" s="155"/>
      <c r="I8317" s="151"/>
      <c r="J8317" s="152"/>
      <c r="K8317" s="153"/>
      <c r="L8317" s="153"/>
      <c r="M8317" s="153"/>
      <c r="N8317" s="153"/>
      <c r="O8317" s="153"/>
      <c r="P8317" s="153"/>
      <c r="Q8317" s="153"/>
      <c r="R8317" s="153"/>
      <c r="S8317" s="152"/>
      <c r="T8317" s="153"/>
      <c r="X8317" s="69" t="str">
        <f t="shared" si="262"/>
        <v/>
      </c>
      <c r="Y8317" s="69" t="str">
        <f t="shared" si="263"/>
        <v/>
      </c>
    </row>
    <row r="8318" spans="8:25" x14ac:dyDescent="0.25">
      <c r="H8318" s="155"/>
      <c r="I8318" s="151"/>
      <c r="J8318" s="152"/>
      <c r="K8318" s="153"/>
      <c r="L8318" s="153"/>
      <c r="M8318" s="153"/>
      <c r="N8318" s="153"/>
      <c r="O8318" s="153"/>
      <c r="P8318" s="153"/>
      <c r="Q8318" s="153"/>
      <c r="R8318" s="153"/>
      <c r="S8318" s="152"/>
      <c r="T8318" s="153"/>
      <c r="X8318" s="69" t="str">
        <f t="shared" si="262"/>
        <v/>
      </c>
      <c r="Y8318" s="69" t="str">
        <f t="shared" si="263"/>
        <v/>
      </c>
    </row>
    <row r="8319" spans="8:25" x14ac:dyDescent="0.25">
      <c r="H8319" s="155"/>
      <c r="I8319" s="151"/>
      <c r="J8319" s="152"/>
      <c r="K8319" s="153"/>
      <c r="L8319" s="153"/>
      <c r="M8319" s="153"/>
      <c r="N8319" s="153"/>
      <c r="O8319" s="153"/>
      <c r="P8319" s="153"/>
      <c r="Q8319" s="153"/>
      <c r="R8319" s="153"/>
      <c r="S8319" s="152"/>
      <c r="T8319" s="153"/>
      <c r="X8319" s="69" t="str">
        <f t="shared" si="262"/>
        <v/>
      </c>
      <c r="Y8319" s="69" t="str">
        <f t="shared" si="263"/>
        <v/>
      </c>
    </row>
    <row r="8320" spans="8:25" x14ac:dyDescent="0.25">
      <c r="H8320" s="155"/>
      <c r="I8320" s="151"/>
      <c r="J8320" s="152"/>
      <c r="K8320" s="153"/>
      <c r="L8320" s="153"/>
      <c r="M8320" s="153"/>
      <c r="N8320" s="153"/>
      <c r="O8320" s="153"/>
      <c r="P8320" s="153"/>
      <c r="Q8320" s="153"/>
      <c r="R8320" s="153"/>
      <c r="S8320" s="152"/>
      <c r="T8320" s="153"/>
      <c r="X8320" s="69" t="str">
        <f t="shared" si="262"/>
        <v/>
      </c>
      <c r="Y8320" s="69" t="str">
        <f t="shared" si="263"/>
        <v/>
      </c>
    </row>
    <row r="8321" spans="8:25" x14ac:dyDescent="0.25">
      <c r="H8321" s="155"/>
      <c r="I8321" s="151"/>
      <c r="J8321" s="152"/>
      <c r="K8321" s="153"/>
      <c r="L8321" s="153"/>
      <c r="M8321" s="153"/>
      <c r="N8321" s="153"/>
      <c r="O8321" s="153"/>
      <c r="P8321" s="153"/>
      <c r="Q8321" s="153"/>
      <c r="R8321" s="153"/>
      <c r="S8321" s="152"/>
      <c r="T8321" s="153"/>
      <c r="X8321" s="69" t="str">
        <f t="shared" si="262"/>
        <v/>
      </c>
      <c r="Y8321" s="69" t="str">
        <f t="shared" si="263"/>
        <v/>
      </c>
    </row>
    <row r="8322" spans="8:25" x14ac:dyDescent="0.25">
      <c r="H8322" s="155"/>
      <c r="I8322" s="151"/>
      <c r="J8322" s="152"/>
      <c r="K8322" s="153"/>
      <c r="L8322" s="153"/>
      <c r="M8322" s="153"/>
      <c r="N8322" s="153"/>
      <c r="O8322" s="153"/>
      <c r="P8322" s="153"/>
      <c r="Q8322" s="153"/>
      <c r="R8322" s="153"/>
      <c r="S8322" s="152"/>
      <c r="T8322" s="153"/>
      <c r="X8322" s="69" t="str">
        <f t="shared" ref="X8322:X8385" si="264">IF(W8322&lt;&gt;"",W8322-I8322,"")</f>
        <v/>
      </c>
      <c r="Y8322" s="69" t="str">
        <f t="shared" si="263"/>
        <v/>
      </c>
    </row>
    <row r="8323" spans="8:25" x14ac:dyDescent="0.25">
      <c r="H8323" s="155"/>
      <c r="I8323" s="151"/>
      <c r="J8323" s="152"/>
      <c r="K8323" s="153"/>
      <c r="L8323" s="153"/>
      <c r="M8323" s="153"/>
      <c r="N8323" s="153"/>
      <c r="O8323" s="153"/>
      <c r="P8323" s="153"/>
      <c r="Q8323" s="153"/>
      <c r="R8323" s="153"/>
      <c r="S8323" s="152"/>
      <c r="T8323" s="153"/>
      <c r="X8323" s="69" t="str">
        <f t="shared" si="264"/>
        <v/>
      </c>
      <c r="Y8323" s="69" t="str">
        <f t="shared" ref="Y8323:Y8386" si="265">IF(X8323&lt;&gt;"",IF(X8323&lt;365,"&lt; 1 year",IF(X8323&lt;730,"1-2",IF(X8323&lt;1095,"2-3",IF(X8323&lt;1460,"3-4",IF(X8323&lt;1825,"4-5","5+"))))),"")</f>
        <v/>
      </c>
    </row>
    <row r="8324" spans="8:25" x14ac:dyDescent="0.25">
      <c r="H8324" s="155"/>
      <c r="I8324" s="151"/>
      <c r="J8324" s="152"/>
      <c r="K8324" s="153"/>
      <c r="L8324" s="153"/>
      <c r="M8324" s="153"/>
      <c r="N8324" s="153"/>
      <c r="O8324" s="153"/>
      <c r="P8324" s="153"/>
      <c r="Q8324" s="153"/>
      <c r="R8324" s="153"/>
      <c r="S8324" s="152"/>
      <c r="T8324" s="153"/>
      <c r="X8324" s="69" t="str">
        <f t="shared" si="264"/>
        <v/>
      </c>
      <c r="Y8324" s="69" t="str">
        <f t="shared" si="265"/>
        <v/>
      </c>
    </row>
    <row r="8325" spans="8:25" x14ac:dyDescent="0.25">
      <c r="H8325" s="155"/>
      <c r="I8325" s="151"/>
      <c r="J8325" s="152"/>
      <c r="K8325" s="153"/>
      <c r="L8325" s="153"/>
      <c r="M8325" s="153"/>
      <c r="N8325" s="153"/>
      <c r="O8325" s="153"/>
      <c r="P8325" s="153"/>
      <c r="Q8325" s="153"/>
      <c r="R8325" s="153"/>
      <c r="S8325" s="152"/>
      <c r="T8325" s="153"/>
      <c r="X8325" s="69" t="str">
        <f t="shared" si="264"/>
        <v/>
      </c>
      <c r="Y8325" s="69" t="str">
        <f t="shared" si="265"/>
        <v/>
      </c>
    </row>
    <row r="8326" spans="8:25" x14ac:dyDescent="0.25">
      <c r="H8326" s="155"/>
      <c r="I8326" s="151"/>
      <c r="J8326" s="152"/>
      <c r="K8326" s="153"/>
      <c r="L8326" s="153"/>
      <c r="M8326" s="153"/>
      <c r="N8326" s="153"/>
      <c r="O8326" s="153"/>
      <c r="P8326" s="153"/>
      <c r="Q8326" s="153"/>
      <c r="R8326" s="153"/>
      <c r="S8326" s="152"/>
      <c r="T8326" s="153"/>
      <c r="X8326" s="69" t="str">
        <f t="shared" si="264"/>
        <v/>
      </c>
      <c r="Y8326" s="69" t="str">
        <f t="shared" si="265"/>
        <v/>
      </c>
    </row>
    <row r="8327" spans="8:25" x14ac:dyDescent="0.25">
      <c r="H8327" s="155"/>
      <c r="I8327" s="151"/>
      <c r="J8327" s="152"/>
      <c r="K8327" s="153"/>
      <c r="L8327" s="153"/>
      <c r="M8327" s="153"/>
      <c r="N8327" s="153"/>
      <c r="O8327" s="153"/>
      <c r="P8327" s="153"/>
      <c r="Q8327" s="153"/>
      <c r="R8327" s="153"/>
      <c r="S8327" s="152"/>
      <c r="T8327" s="153"/>
      <c r="X8327" s="69" t="str">
        <f t="shared" si="264"/>
        <v/>
      </c>
      <c r="Y8327" s="69" t="str">
        <f t="shared" si="265"/>
        <v/>
      </c>
    </row>
    <row r="8328" spans="8:25" x14ac:dyDescent="0.25">
      <c r="H8328" s="155"/>
      <c r="I8328" s="151"/>
      <c r="J8328" s="152"/>
      <c r="K8328" s="153"/>
      <c r="L8328" s="153"/>
      <c r="M8328" s="153"/>
      <c r="N8328" s="153"/>
      <c r="O8328" s="153"/>
      <c r="P8328" s="153"/>
      <c r="Q8328" s="153"/>
      <c r="R8328" s="153"/>
      <c r="S8328" s="152"/>
      <c r="T8328" s="153"/>
      <c r="X8328" s="69" t="str">
        <f t="shared" si="264"/>
        <v/>
      </c>
      <c r="Y8328" s="69" t="str">
        <f t="shared" si="265"/>
        <v/>
      </c>
    </row>
    <row r="8329" spans="8:25" x14ac:dyDescent="0.25">
      <c r="H8329" s="155"/>
      <c r="I8329" s="151"/>
      <c r="J8329" s="152"/>
      <c r="K8329" s="153"/>
      <c r="L8329" s="153"/>
      <c r="M8329" s="153"/>
      <c r="N8329" s="153"/>
      <c r="O8329" s="153"/>
      <c r="P8329" s="153"/>
      <c r="Q8329" s="153"/>
      <c r="R8329" s="153"/>
      <c r="S8329" s="152"/>
      <c r="T8329" s="153"/>
      <c r="X8329" s="69" t="str">
        <f t="shared" si="264"/>
        <v/>
      </c>
      <c r="Y8329" s="69" t="str">
        <f t="shared" si="265"/>
        <v/>
      </c>
    </row>
    <row r="8330" spans="8:25" x14ac:dyDescent="0.25">
      <c r="H8330" s="155"/>
      <c r="I8330" s="151"/>
      <c r="J8330" s="152"/>
      <c r="K8330" s="153"/>
      <c r="L8330" s="153"/>
      <c r="M8330" s="153"/>
      <c r="N8330" s="153"/>
      <c r="O8330" s="153"/>
      <c r="P8330" s="153"/>
      <c r="Q8330" s="153"/>
      <c r="R8330" s="153"/>
      <c r="S8330" s="152"/>
      <c r="T8330" s="153"/>
      <c r="X8330" s="69" t="str">
        <f t="shared" si="264"/>
        <v/>
      </c>
      <c r="Y8330" s="69" t="str">
        <f t="shared" si="265"/>
        <v/>
      </c>
    </row>
    <row r="8331" spans="8:25" x14ac:dyDescent="0.25">
      <c r="H8331" s="155"/>
      <c r="I8331" s="151"/>
      <c r="J8331" s="152"/>
      <c r="K8331" s="153"/>
      <c r="L8331" s="153"/>
      <c r="M8331" s="153"/>
      <c r="N8331" s="153"/>
      <c r="O8331" s="153"/>
      <c r="P8331" s="153"/>
      <c r="Q8331" s="153"/>
      <c r="R8331" s="153"/>
      <c r="S8331" s="152"/>
      <c r="T8331" s="153"/>
      <c r="X8331" s="69" t="str">
        <f t="shared" si="264"/>
        <v/>
      </c>
      <c r="Y8331" s="69" t="str">
        <f t="shared" si="265"/>
        <v/>
      </c>
    </row>
    <row r="8332" spans="8:25" x14ac:dyDescent="0.25">
      <c r="H8332" s="155"/>
      <c r="I8332" s="151"/>
      <c r="J8332" s="152"/>
      <c r="K8332" s="153"/>
      <c r="L8332" s="153"/>
      <c r="M8332" s="153"/>
      <c r="N8332" s="153"/>
      <c r="O8332" s="153"/>
      <c r="P8332" s="153"/>
      <c r="Q8332" s="153"/>
      <c r="R8332" s="153"/>
      <c r="S8332" s="152"/>
      <c r="T8332" s="153"/>
      <c r="X8332" s="69" t="str">
        <f t="shared" si="264"/>
        <v/>
      </c>
      <c r="Y8332" s="69" t="str">
        <f t="shared" si="265"/>
        <v/>
      </c>
    </row>
    <row r="8333" spans="8:25" x14ac:dyDescent="0.25">
      <c r="H8333" s="155"/>
      <c r="I8333" s="151"/>
      <c r="J8333" s="152"/>
      <c r="K8333" s="153"/>
      <c r="L8333" s="153"/>
      <c r="M8333" s="153"/>
      <c r="N8333" s="153"/>
      <c r="O8333" s="153"/>
      <c r="P8333" s="153"/>
      <c r="Q8333" s="153"/>
      <c r="R8333" s="153"/>
      <c r="S8333" s="152"/>
      <c r="T8333" s="153"/>
      <c r="X8333" s="69" t="str">
        <f t="shared" si="264"/>
        <v/>
      </c>
      <c r="Y8333" s="69" t="str">
        <f t="shared" si="265"/>
        <v/>
      </c>
    </row>
    <row r="8334" spans="8:25" x14ac:dyDescent="0.25">
      <c r="H8334" s="155"/>
      <c r="I8334" s="151"/>
      <c r="J8334" s="152"/>
      <c r="K8334" s="153"/>
      <c r="L8334" s="153"/>
      <c r="M8334" s="153"/>
      <c r="N8334" s="153"/>
      <c r="O8334" s="153"/>
      <c r="P8334" s="153"/>
      <c r="Q8334" s="153"/>
      <c r="R8334" s="153"/>
      <c r="S8334" s="152"/>
      <c r="T8334" s="153"/>
      <c r="X8334" s="69" t="str">
        <f t="shared" si="264"/>
        <v/>
      </c>
      <c r="Y8334" s="69" t="str">
        <f t="shared" si="265"/>
        <v/>
      </c>
    </row>
    <row r="8335" spans="8:25" x14ac:dyDescent="0.25">
      <c r="H8335" s="155"/>
      <c r="I8335" s="151"/>
      <c r="J8335" s="152"/>
      <c r="K8335" s="153"/>
      <c r="L8335" s="153"/>
      <c r="M8335" s="153"/>
      <c r="N8335" s="153"/>
      <c r="O8335" s="153"/>
      <c r="P8335" s="153"/>
      <c r="Q8335" s="153"/>
      <c r="R8335" s="153"/>
      <c r="S8335" s="152"/>
      <c r="T8335" s="153"/>
      <c r="X8335" s="69" t="str">
        <f t="shared" si="264"/>
        <v/>
      </c>
      <c r="Y8335" s="69" t="str">
        <f t="shared" si="265"/>
        <v/>
      </c>
    </row>
    <row r="8336" spans="8:25" x14ac:dyDescent="0.25">
      <c r="H8336" s="155"/>
      <c r="I8336" s="151"/>
      <c r="J8336" s="152"/>
      <c r="K8336" s="153"/>
      <c r="L8336" s="153"/>
      <c r="M8336" s="153"/>
      <c r="N8336" s="153"/>
      <c r="O8336" s="153"/>
      <c r="P8336" s="153"/>
      <c r="Q8336" s="153"/>
      <c r="R8336" s="153"/>
      <c r="S8336" s="152"/>
      <c r="T8336" s="153"/>
      <c r="X8336" s="69" t="str">
        <f t="shared" si="264"/>
        <v/>
      </c>
      <c r="Y8336" s="69" t="str">
        <f t="shared" si="265"/>
        <v/>
      </c>
    </row>
    <row r="8337" spans="8:25" x14ac:dyDescent="0.25">
      <c r="H8337" s="155"/>
      <c r="I8337" s="151"/>
      <c r="J8337" s="152"/>
      <c r="K8337" s="153"/>
      <c r="L8337" s="153"/>
      <c r="M8337" s="153"/>
      <c r="N8337" s="153"/>
      <c r="O8337" s="153"/>
      <c r="P8337" s="153"/>
      <c r="Q8337" s="153"/>
      <c r="R8337" s="153"/>
      <c r="S8337" s="152"/>
      <c r="T8337" s="153"/>
      <c r="X8337" s="69" t="str">
        <f t="shared" si="264"/>
        <v/>
      </c>
      <c r="Y8337" s="69" t="str">
        <f t="shared" si="265"/>
        <v/>
      </c>
    </row>
    <row r="8338" spans="8:25" x14ac:dyDescent="0.25">
      <c r="H8338" s="155"/>
      <c r="I8338" s="151"/>
      <c r="J8338" s="152"/>
      <c r="K8338" s="153"/>
      <c r="L8338" s="153"/>
      <c r="M8338" s="153"/>
      <c r="N8338" s="153"/>
      <c r="O8338" s="153"/>
      <c r="P8338" s="153"/>
      <c r="Q8338" s="153"/>
      <c r="R8338" s="153"/>
      <c r="S8338" s="152"/>
      <c r="T8338" s="153"/>
      <c r="X8338" s="69" t="str">
        <f t="shared" si="264"/>
        <v/>
      </c>
      <c r="Y8338" s="69" t="str">
        <f t="shared" si="265"/>
        <v/>
      </c>
    </row>
    <row r="8339" spans="8:25" x14ac:dyDescent="0.25">
      <c r="H8339" s="155"/>
      <c r="I8339" s="151"/>
      <c r="J8339" s="152"/>
      <c r="K8339" s="153"/>
      <c r="L8339" s="153"/>
      <c r="M8339" s="153"/>
      <c r="N8339" s="153"/>
      <c r="O8339" s="153"/>
      <c r="P8339" s="153"/>
      <c r="Q8339" s="153"/>
      <c r="R8339" s="153"/>
      <c r="S8339" s="152"/>
      <c r="T8339" s="153"/>
      <c r="X8339" s="69" t="str">
        <f t="shared" si="264"/>
        <v/>
      </c>
      <c r="Y8339" s="69" t="str">
        <f t="shared" si="265"/>
        <v/>
      </c>
    </row>
    <row r="8340" spans="8:25" x14ac:dyDescent="0.25">
      <c r="H8340" s="155"/>
      <c r="I8340" s="151"/>
      <c r="J8340" s="152"/>
      <c r="K8340" s="153"/>
      <c r="L8340" s="153"/>
      <c r="M8340" s="153"/>
      <c r="N8340" s="153"/>
      <c r="O8340" s="153"/>
      <c r="P8340" s="153"/>
      <c r="Q8340" s="153"/>
      <c r="R8340" s="153"/>
      <c r="S8340" s="152"/>
      <c r="T8340" s="153"/>
      <c r="X8340" s="69" t="str">
        <f t="shared" si="264"/>
        <v/>
      </c>
      <c r="Y8340" s="69" t="str">
        <f t="shared" si="265"/>
        <v/>
      </c>
    </row>
    <row r="8341" spans="8:25" x14ac:dyDescent="0.25">
      <c r="H8341" s="155"/>
      <c r="I8341" s="151"/>
      <c r="J8341" s="152"/>
      <c r="K8341" s="153"/>
      <c r="L8341" s="153"/>
      <c r="M8341" s="153"/>
      <c r="N8341" s="153"/>
      <c r="O8341" s="153"/>
      <c r="P8341" s="153"/>
      <c r="Q8341" s="153"/>
      <c r="R8341" s="153"/>
      <c r="S8341" s="152"/>
      <c r="T8341" s="153"/>
      <c r="X8341" s="69" t="str">
        <f t="shared" si="264"/>
        <v/>
      </c>
      <c r="Y8341" s="69" t="str">
        <f t="shared" si="265"/>
        <v/>
      </c>
    </row>
    <row r="8342" spans="8:25" x14ac:dyDescent="0.25">
      <c r="H8342" s="155"/>
      <c r="I8342" s="151"/>
      <c r="J8342" s="152"/>
      <c r="K8342" s="153"/>
      <c r="L8342" s="153"/>
      <c r="M8342" s="153"/>
      <c r="N8342" s="153"/>
      <c r="O8342" s="153"/>
      <c r="P8342" s="153"/>
      <c r="Q8342" s="153"/>
      <c r="R8342" s="153"/>
      <c r="S8342" s="152"/>
      <c r="T8342" s="153"/>
      <c r="X8342" s="69" t="str">
        <f t="shared" si="264"/>
        <v/>
      </c>
      <c r="Y8342" s="69" t="str">
        <f t="shared" si="265"/>
        <v/>
      </c>
    </row>
    <row r="8343" spans="8:25" x14ac:dyDescent="0.25">
      <c r="H8343" s="155"/>
      <c r="I8343" s="151"/>
      <c r="J8343" s="152"/>
      <c r="K8343" s="153"/>
      <c r="L8343" s="153"/>
      <c r="M8343" s="153"/>
      <c r="N8343" s="153"/>
      <c r="O8343" s="153"/>
      <c r="P8343" s="153"/>
      <c r="Q8343" s="153"/>
      <c r="R8343" s="153"/>
      <c r="S8343" s="152"/>
      <c r="T8343" s="153"/>
      <c r="X8343" s="69" t="str">
        <f t="shared" si="264"/>
        <v/>
      </c>
      <c r="Y8343" s="69" t="str">
        <f t="shared" si="265"/>
        <v/>
      </c>
    </row>
    <row r="8344" spans="8:25" x14ac:dyDescent="0.25">
      <c r="H8344" s="155"/>
      <c r="I8344" s="151"/>
      <c r="J8344" s="152"/>
      <c r="K8344" s="153"/>
      <c r="L8344" s="153"/>
      <c r="M8344" s="153"/>
      <c r="N8344" s="153"/>
      <c r="O8344" s="153"/>
      <c r="P8344" s="153"/>
      <c r="Q8344" s="153"/>
      <c r="R8344" s="153"/>
      <c r="S8344" s="152"/>
      <c r="T8344" s="153"/>
      <c r="X8344" s="69" t="str">
        <f t="shared" si="264"/>
        <v/>
      </c>
      <c r="Y8344" s="69" t="str">
        <f t="shared" si="265"/>
        <v/>
      </c>
    </row>
    <row r="8345" spans="8:25" x14ac:dyDescent="0.25">
      <c r="H8345" s="155"/>
      <c r="I8345" s="151"/>
      <c r="J8345" s="152"/>
      <c r="K8345" s="153"/>
      <c r="L8345" s="153"/>
      <c r="M8345" s="153"/>
      <c r="N8345" s="153"/>
      <c r="O8345" s="153"/>
      <c r="P8345" s="153"/>
      <c r="Q8345" s="153"/>
      <c r="R8345" s="153"/>
      <c r="S8345" s="152"/>
      <c r="T8345" s="153"/>
      <c r="X8345" s="69" t="str">
        <f t="shared" si="264"/>
        <v/>
      </c>
      <c r="Y8345" s="69" t="str">
        <f t="shared" si="265"/>
        <v/>
      </c>
    </row>
    <row r="8346" spans="8:25" x14ac:dyDescent="0.25">
      <c r="H8346" s="155"/>
      <c r="I8346" s="151"/>
      <c r="J8346" s="152"/>
      <c r="K8346" s="153"/>
      <c r="L8346" s="153"/>
      <c r="M8346" s="153"/>
      <c r="N8346" s="153"/>
      <c r="O8346" s="153"/>
      <c r="P8346" s="153"/>
      <c r="Q8346" s="153"/>
      <c r="R8346" s="153"/>
      <c r="S8346" s="152"/>
      <c r="T8346" s="153"/>
      <c r="X8346" s="69" t="str">
        <f t="shared" si="264"/>
        <v/>
      </c>
      <c r="Y8346" s="69" t="str">
        <f t="shared" si="265"/>
        <v/>
      </c>
    </row>
    <row r="8347" spans="8:25" x14ac:dyDescent="0.25">
      <c r="H8347" s="155"/>
      <c r="I8347" s="151"/>
      <c r="J8347" s="152"/>
      <c r="K8347" s="153"/>
      <c r="L8347" s="153"/>
      <c r="M8347" s="153"/>
      <c r="N8347" s="153"/>
      <c r="O8347" s="153"/>
      <c r="P8347" s="153"/>
      <c r="Q8347" s="153"/>
      <c r="R8347" s="153"/>
      <c r="S8347" s="152"/>
      <c r="T8347" s="153"/>
      <c r="X8347" s="69" t="str">
        <f t="shared" si="264"/>
        <v/>
      </c>
      <c r="Y8347" s="69" t="str">
        <f t="shared" si="265"/>
        <v/>
      </c>
    </row>
    <row r="8348" spans="8:25" x14ac:dyDescent="0.25">
      <c r="H8348" s="155"/>
      <c r="I8348" s="151"/>
      <c r="J8348" s="152"/>
      <c r="K8348" s="153"/>
      <c r="L8348" s="153"/>
      <c r="M8348" s="153"/>
      <c r="N8348" s="153"/>
      <c r="O8348" s="153"/>
      <c r="P8348" s="153"/>
      <c r="Q8348" s="153"/>
      <c r="R8348" s="153"/>
      <c r="S8348" s="152"/>
      <c r="T8348" s="153"/>
      <c r="X8348" s="69" t="str">
        <f t="shared" si="264"/>
        <v/>
      </c>
      <c r="Y8348" s="69" t="str">
        <f t="shared" si="265"/>
        <v/>
      </c>
    </row>
    <row r="8349" spans="8:25" x14ac:dyDescent="0.25">
      <c r="H8349" s="155"/>
      <c r="I8349" s="151"/>
      <c r="J8349" s="152"/>
      <c r="K8349" s="153"/>
      <c r="L8349" s="153"/>
      <c r="M8349" s="153"/>
      <c r="N8349" s="153"/>
      <c r="O8349" s="153"/>
      <c r="P8349" s="153"/>
      <c r="Q8349" s="153"/>
      <c r="R8349" s="153"/>
      <c r="S8349" s="152"/>
      <c r="T8349" s="153"/>
      <c r="X8349" s="69" t="str">
        <f t="shared" si="264"/>
        <v/>
      </c>
      <c r="Y8349" s="69" t="str">
        <f t="shared" si="265"/>
        <v/>
      </c>
    </row>
    <row r="8350" spans="8:25" x14ac:dyDescent="0.25">
      <c r="H8350" s="155"/>
      <c r="I8350" s="151"/>
      <c r="J8350" s="152"/>
      <c r="K8350" s="153"/>
      <c r="L8350" s="153"/>
      <c r="M8350" s="153"/>
      <c r="N8350" s="153"/>
      <c r="O8350" s="153"/>
      <c r="P8350" s="153"/>
      <c r="Q8350" s="153"/>
      <c r="R8350" s="153"/>
      <c r="S8350" s="152"/>
      <c r="T8350" s="153"/>
      <c r="X8350" s="69" t="str">
        <f t="shared" si="264"/>
        <v/>
      </c>
      <c r="Y8350" s="69" t="str">
        <f t="shared" si="265"/>
        <v/>
      </c>
    </row>
    <row r="8351" spans="8:25" x14ac:dyDescent="0.25">
      <c r="H8351" s="155"/>
      <c r="I8351" s="151"/>
      <c r="J8351" s="152"/>
      <c r="K8351" s="153"/>
      <c r="L8351" s="153"/>
      <c r="M8351" s="153"/>
      <c r="N8351" s="153"/>
      <c r="O8351" s="153"/>
      <c r="P8351" s="153"/>
      <c r="Q8351" s="153"/>
      <c r="R8351" s="153"/>
      <c r="S8351" s="152"/>
      <c r="T8351" s="153"/>
      <c r="X8351" s="69" t="str">
        <f t="shared" si="264"/>
        <v/>
      </c>
      <c r="Y8351" s="69" t="str">
        <f t="shared" si="265"/>
        <v/>
      </c>
    </row>
    <row r="8352" spans="8:25" x14ac:dyDescent="0.25">
      <c r="H8352" s="155"/>
      <c r="I8352" s="151"/>
      <c r="J8352" s="152"/>
      <c r="K8352" s="153"/>
      <c r="L8352" s="153"/>
      <c r="M8352" s="153"/>
      <c r="N8352" s="153"/>
      <c r="O8352" s="153"/>
      <c r="P8352" s="153"/>
      <c r="Q8352" s="153"/>
      <c r="R8352" s="153"/>
      <c r="S8352" s="152"/>
      <c r="T8352" s="153"/>
      <c r="X8352" s="69" t="str">
        <f t="shared" si="264"/>
        <v/>
      </c>
      <c r="Y8352" s="69" t="str">
        <f t="shared" si="265"/>
        <v/>
      </c>
    </row>
    <row r="8353" spans="8:25" x14ac:dyDescent="0.25">
      <c r="H8353" s="155"/>
      <c r="I8353" s="151"/>
      <c r="J8353" s="152"/>
      <c r="K8353" s="153"/>
      <c r="L8353" s="153"/>
      <c r="M8353" s="153"/>
      <c r="N8353" s="153"/>
      <c r="O8353" s="153"/>
      <c r="P8353" s="153"/>
      <c r="Q8353" s="153"/>
      <c r="R8353" s="153"/>
      <c r="S8353" s="152"/>
      <c r="T8353" s="153"/>
      <c r="X8353" s="69" t="str">
        <f t="shared" si="264"/>
        <v/>
      </c>
      <c r="Y8353" s="69" t="str">
        <f t="shared" si="265"/>
        <v/>
      </c>
    </row>
    <row r="8354" spans="8:25" x14ac:dyDescent="0.25">
      <c r="H8354" s="155"/>
      <c r="I8354" s="151"/>
      <c r="J8354" s="152"/>
      <c r="K8354" s="153"/>
      <c r="L8354" s="153"/>
      <c r="M8354" s="153"/>
      <c r="N8354" s="153"/>
      <c r="O8354" s="153"/>
      <c r="P8354" s="153"/>
      <c r="Q8354" s="153"/>
      <c r="R8354" s="153"/>
      <c r="S8354" s="152"/>
      <c r="T8354" s="153"/>
      <c r="X8354" s="69" t="str">
        <f t="shared" si="264"/>
        <v/>
      </c>
      <c r="Y8354" s="69" t="str">
        <f t="shared" si="265"/>
        <v/>
      </c>
    </row>
    <row r="8355" spans="8:25" x14ac:dyDescent="0.25">
      <c r="H8355" s="155"/>
      <c r="I8355" s="151"/>
      <c r="J8355" s="152"/>
      <c r="K8355" s="153"/>
      <c r="L8355" s="153"/>
      <c r="M8355" s="153"/>
      <c r="N8355" s="153"/>
      <c r="O8355" s="153"/>
      <c r="P8355" s="153"/>
      <c r="Q8355" s="153"/>
      <c r="R8355" s="153"/>
      <c r="S8355" s="152"/>
      <c r="T8355" s="153"/>
      <c r="X8355" s="69" t="str">
        <f t="shared" si="264"/>
        <v/>
      </c>
      <c r="Y8355" s="69" t="str">
        <f t="shared" si="265"/>
        <v/>
      </c>
    </row>
    <row r="8356" spans="8:25" x14ac:dyDescent="0.25">
      <c r="H8356" s="155"/>
      <c r="I8356" s="151"/>
      <c r="J8356" s="152"/>
      <c r="K8356" s="153"/>
      <c r="L8356" s="153"/>
      <c r="M8356" s="153"/>
      <c r="N8356" s="153"/>
      <c r="O8356" s="153"/>
      <c r="P8356" s="153"/>
      <c r="Q8356" s="153"/>
      <c r="R8356" s="153"/>
      <c r="S8356" s="152"/>
      <c r="T8356" s="153"/>
      <c r="X8356" s="69" t="str">
        <f t="shared" si="264"/>
        <v/>
      </c>
      <c r="Y8356" s="69" t="str">
        <f t="shared" si="265"/>
        <v/>
      </c>
    </row>
    <row r="8357" spans="8:25" x14ac:dyDescent="0.25">
      <c r="H8357" s="155"/>
      <c r="I8357" s="151"/>
      <c r="J8357" s="152"/>
      <c r="K8357" s="153"/>
      <c r="L8357" s="153"/>
      <c r="M8357" s="153"/>
      <c r="N8357" s="153"/>
      <c r="O8357" s="153"/>
      <c r="P8357" s="153"/>
      <c r="Q8357" s="153"/>
      <c r="R8357" s="153"/>
      <c r="S8357" s="152"/>
      <c r="T8357" s="153"/>
      <c r="X8357" s="69" t="str">
        <f t="shared" si="264"/>
        <v/>
      </c>
      <c r="Y8357" s="69" t="str">
        <f t="shared" si="265"/>
        <v/>
      </c>
    </row>
    <row r="8358" spans="8:25" x14ac:dyDescent="0.25">
      <c r="H8358" s="155"/>
      <c r="I8358" s="151"/>
      <c r="J8358" s="152"/>
      <c r="K8358" s="153"/>
      <c r="L8358" s="153"/>
      <c r="M8358" s="153"/>
      <c r="N8358" s="153"/>
      <c r="O8358" s="153"/>
      <c r="P8358" s="153"/>
      <c r="Q8358" s="153"/>
      <c r="R8358" s="153"/>
      <c r="S8358" s="152"/>
      <c r="T8358" s="153"/>
      <c r="X8358" s="69" t="str">
        <f t="shared" si="264"/>
        <v/>
      </c>
      <c r="Y8358" s="69" t="str">
        <f t="shared" si="265"/>
        <v/>
      </c>
    </row>
    <row r="8359" spans="8:25" x14ac:dyDescent="0.25">
      <c r="H8359" s="155"/>
      <c r="I8359" s="151"/>
      <c r="J8359" s="152"/>
      <c r="K8359" s="153"/>
      <c r="L8359" s="153"/>
      <c r="M8359" s="153"/>
      <c r="N8359" s="153"/>
      <c r="O8359" s="153"/>
      <c r="P8359" s="153"/>
      <c r="Q8359" s="153"/>
      <c r="R8359" s="153"/>
      <c r="S8359" s="152"/>
      <c r="T8359" s="153"/>
      <c r="X8359" s="69" t="str">
        <f t="shared" si="264"/>
        <v/>
      </c>
      <c r="Y8359" s="69" t="str">
        <f t="shared" si="265"/>
        <v/>
      </c>
    </row>
    <row r="8360" spans="8:25" x14ac:dyDescent="0.25">
      <c r="H8360" s="155"/>
      <c r="I8360" s="151"/>
      <c r="J8360" s="152"/>
      <c r="K8360" s="153"/>
      <c r="L8360" s="153"/>
      <c r="M8360" s="153"/>
      <c r="N8360" s="153"/>
      <c r="O8360" s="153"/>
      <c r="P8360" s="153"/>
      <c r="Q8360" s="153"/>
      <c r="R8360" s="153"/>
      <c r="S8360" s="152"/>
      <c r="T8360" s="153"/>
      <c r="X8360" s="69" t="str">
        <f t="shared" si="264"/>
        <v/>
      </c>
      <c r="Y8360" s="69" t="str">
        <f t="shared" si="265"/>
        <v/>
      </c>
    </row>
    <row r="8361" spans="8:25" x14ac:dyDescent="0.25">
      <c r="H8361" s="155"/>
      <c r="I8361" s="151"/>
      <c r="J8361" s="152"/>
      <c r="K8361" s="153"/>
      <c r="L8361" s="153"/>
      <c r="M8361" s="153"/>
      <c r="N8361" s="153"/>
      <c r="O8361" s="153"/>
      <c r="P8361" s="153"/>
      <c r="Q8361" s="153"/>
      <c r="R8361" s="153"/>
      <c r="S8361" s="152"/>
      <c r="T8361" s="153"/>
      <c r="X8361" s="69" t="str">
        <f t="shared" si="264"/>
        <v/>
      </c>
      <c r="Y8361" s="69" t="str">
        <f t="shared" si="265"/>
        <v/>
      </c>
    </row>
    <row r="8362" spans="8:25" x14ac:dyDescent="0.25">
      <c r="H8362" s="155"/>
      <c r="I8362" s="151"/>
      <c r="J8362" s="152"/>
      <c r="K8362" s="153"/>
      <c r="L8362" s="153"/>
      <c r="M8362" s="153"/>
      <c r="N8362" s="153"/>
      <c r="O8362" s="153"/>
      <c r="P8362" s="153"/>
      <c r="Q8362" s="153"/>
      <c r="R8362" s="153"/>
      <c r="S8362" s="152"/>
      <c r="T8362" s="153"/>
      <c r="X8362" s="69" t="str">
        <f t="shared" si="264"/>
        <v/>
      </c>
      <c r="Y8362" s="69" t="str">
        <f t="shared" si="265"/>
        <v/>
      </c>
    </row>
    <row r="8363" spans="8:25" x14ac:dyDescent="0.25">
      <c r="H8363" s="155"/>
      <c r="I8363" s="151"/>
      <c r="J8363" s="152"/>
      <c r="K8363" s="153"/>
      <c r="L8363" s="153"/>
      <c r="M8363" s="153"/>
      <c r="N8363" s="153"/>
      <c r="O8363" s="153"/>
      <c r="P8363" s="153"/>
      <c r="Q8363" s="153"/>
      <c r="R8363" s="153"/>
      <c r="S8363" s="152"/>
      <c r="T8363" s="153"/>
      <c r="X8363" s="69" t="str">
        <f t="shared" si="264"/>
        <v/>
      </c>
      <c r="Y8363" s="69" t="str">
        <f t="shared" si="265"/>
        <v/>
      </c>
    </row>
    <row r="8364" spans="8:25" x14ac:dyDescent="0.25">
      <c r="H8364" s="155"/>
      <c r="I8364" s="151"/>
      <c r="J8364" s="152"/>
      <c r="K8364" s="153"/>
      <c r="L8364" s="153"/>
      <c r="M8364" s="153"/>
      <c r="N8364" s="153"/>
      <c r="O8364" s="153"/>
      <c r="P8364" s="153"/>
      <c r="Q8364" s="153"/>
      <c r="R8364" s="153"/>
      <c r="S8364" s="152"/>
      <c r="T8364" s="153"/>
      <c r="X8364" s="69" t="str">
        <f t="shared" si="264"/>
        <v/>
      </c>
      <c r="Y8364" s="69" t="str">
        <f t="shared" si="265"/>
        <v/>
      </c>
    </row>
    <row r="8365" spans="8:25" x14ac:dyDescent="0.25">
      <c r="H8365" s="155"/>
      <c r="I8365" s="151"/>
      <c r="J8365" s="152"/>
      <c r="K8365" s="153"/>
      <c r="L8365" s="153"/>
      <c r="M8365" s="153"/>
      <c r="N8365" s="153"/>
      <c r="O8365" s="153"/>
      <c r="P8365" s="153"/>
      <c r="Q8365" s="153"/>
      <c r="R8365" s="153"/>
      <c r="S8365" s="152"/>
      <c r="T8365" s="153"/>
      <c r="X8365" s="69" t="str">
        <f t="shared" si="264"/>
        <v/>
      </c>
      <c r="Y8365" s="69" t="str">
        <f t="shared" si="265"/>
        <v/>
      </c>
    </row>
    <row r="8366" spans="8:25" x14ac:dyDescent="0.25">
      <c r="H8366" s="155"/>
      <c r="I8366" s="151"/>
      <c r="J8366" s="152"/>
      <c r="K8366" s="153"/>
      <c r="L8366" s="153"/>
      <c r="M8366" s="153"/>
      <c r="N8366" s="153"/>
      <c r="O8366" s="153"/>
      <c r="P8366" s="153"/>
      <c r="Q8366" s="153"/>
      <c r="R8366" s="153"/>
      <c r="S8366" s="152"/>
      <c r="T8366" s="153"/>
      <c r="X8366" s="69" t="str">
        <f t="shared" si="264"/>
        <v/>
      </c>
      <c r="Y8366" s="69" t="str">
        <f t="shared" si="265"/>
        <v/>
      </c>
    </row>
    <row r="8367" spans="8:25" x14ac:dyDescent="0.25">
      <c r="H8367" s="155"/>
      <c r="I8367" s="151"/>
      <c r="J8367" s="152"/>
      <c r="K8367" s="153"/>
      <c r="L8367" s="153"/>
      <c r="M8367" s="153"/>
      <c r="N8367" s="153"/>
      <c r="O8367" s="153"/>
      <c r="P8367" s="153"/>
      <c r="Q8367" s="153"/>
      <c r="R8367" s="153"/>
      <c r="S8367" s="152"/>
      <c r="T8367" s="153"/>
      <c r="X8367" s="69" t="str">
        <f t="shared" si="264"/>
        <v/>
      </c>
      <c r="Y8367" s="69" t="str">
        <f t="shared" si="265"/>
        <v/>
      </c>
    </row>
    <row r="8368" spans="8:25" x14ac:dyDescent="0.25">
      <c r="H8368" s="155"/>
      <c r="I8368" s="151"/>
      <c r="J8368" s="152"/>
      <c r="K8368" s="153"/>
      <c r="L8368" s="153"/>
      <c r="M8368" s="153"/>
      <c r="N8368" s="153"/>
      <c r="O8368" s="153"/>
      <c r="P8368" s="153"/>
      <c r="Q8368" s="153"/>
      <c r="R8368" s="153"/>
      <c r="S8368" s="152"/>
      <c r="T8368" s="153"/>
      <c r="X8368" s="69" t="str">
        <f t="shared" si="264"/>
        <v/>
      </c>
      <c r="Y8368" s="69" t="str">
        <f t="shared" si="265"/>
        <v/>
      </c>
    </row>
    <row r="8369" spans="8:25" x14ac:dyDescent="0.25">
      <c r="H8369" s="155"/>
      <c r="I8369" s="151"/>
      <c r="J8369" s="152"/>
      <c r="K8369" s="153"/>
      <c r="L8369" s="153"/>
      <c r="M8369" s="153"/>
      <c r="N8369" s="153"/>
      <c r="O8369" s="153"/>
      <c r="P8369" s="153"/>
      <c r="Q8369" s="153"/>
      <c r="R8369" s="153"/>
      <c r="S8369" s="152"/>
      <c r="T8369" s="153"/>
      <c r="X8369" s="69" t="str">
        <f t="shared" si="264"/>
        <v/>
      </c>
      <c r="Y8369" s="69" t="str">
        <f t="shared" si="265"/>
        <v/>
      </c>
    </row>
    <row r="8370" spans="8:25" x14ac:dyDescent="0.25">
      <c r="H8370" s="155"/>
      <c r="I8370" s="151"/>
      <c r="J8370" s="152"/>
      <c r="K8370" s="153"/>
      <c r="L8370" s="153"/>
      <c r="M8370" s="153"/>
      <c r="N8370" s="153"/>
      <c r="O8370" s="153"/>
      <c r="P8370" s="153"/>
      <c r="Q8370" s="153"/>
      <c r="R8370" s="153"/>
      <c r="S8370" s="152"/>
      <c r="T8370" s="153"/>
      <c r="X8370" s="69" t="str">
        <f t="shared" si="264"/>
        <v/>
      </c>
      <c r="Y8370" s="69" t="str">
        <f t="shared" si="265"/>
        <v/>
      </c>
    </row>
    <row r="8371" spans="8:25" x14ac:dyDescent="0.25">
      <c r="H8371" s="155"/>
      <c r="I8371" s="151"/>
      <c r="J8371" s="152"/>
      <c r="K8371" s="153"/>
      <c r="L8371" s="153"/>
      <c r="M8371" s="153"/>
      <c r="N8371" s="153"/>
      <c r="O8371" s="153"/>
      <c r="P8371" s="153"/>
      <c r="Q8371" s="153"/>
      <c r="R8371" s="153"/>
      <c r="S8371" s="152"/>
      <c r="T8371" s="153"/>
      <c r="X8371" s="69" t="str">
        <f t="shared" si="264"/>
        <v/>
      </c>
      <c r="Y8371" s="69" t="str">
        <f t="shared" si="265"/>
        <v/>
      </c>
    </row>
    <row r="8372" spans="8:25" x14ac:dyDescent="0.25">
      <c r="H8372" s="155"/>
      <c r="I8372" s="151"/>
      <c r="J8372" s="152"/>
      <c r="K8372" s="153"/>
      <c r="L8372" s="153"/>
      <c r="M8372" s="153"/>
      <c r="N8372" s="153"/>
      <c r="O8372" s="153"/>
      <c r="P8372" s="153"/>
      <c r="Q8372" s="153"/>
      <c r="R8372" s="153"/>
      <c r="S8372" s="152"/>
      <c r="T8372" s="153"/>
      <c r="X8372" s="69" t="str">
        <f t="shared" si="264"/>
        <v/>
      </c>
      <c r="Y8372" s="69" t="str">
        <f t="shared" si="265"/>
        <v/>
      </c>
    </row>
    <row r="8373" spans="8:25" x14ac:dyDescent="0.25">
      <c r="H8373" s="155"/>
      <c r="I8373" s="151"/>
      <c r="J8373" s="152"/>
      <c r="K8373" s="153"/>
      <c r="L8373" s="153"/>
      <c r="M8373" s="153"/>
      <c r="N8373" s="153"/>
      <c r="O8373" s="153"/>
      <c r="P8373" s="153"/>
      <c r="Q8373" s="153"/>
      <c r="R8373" s="153"/>
      <c r="S8373" s="152"/>
      <c r="T8373" s="153"/>
      <c r="X8373" s="69" t="str">
        <f t="shared" si="264"/>
        <v/>
      </c>
      <c r="Y8373" s="69" t="str">
        <f t="shared" si="265"/>
        <v/>
      </c>
    </row>
    <row r="8374" spans="8:25" x14ac:dyDescent="0.25">
      <c r="H8374" s="155"/>
      <c r="I8374" s="151"/>
      <c r="J8374" s="152"/>
      <c r="K8374" s="153"/>
      <c r="L8374" s="153"/>
      <c r="M8374" s="153"/>
      <c r="N8374" s="153"/>
      <c r="O8374" s="153"/>
      <c r="P8374" s="153"/>
      <c r="Q8374" s="153"/>
      <c r="R8374" s="153"/>
      <c r="S8374" s="152"/>
      <c r="T8374" s="153"/>
      <c r="X8374" s="69" t="str">
        <f t="shared" si="264"/>
        <v/>
      </c>
      <c r="Y8374" s="69" t="str">
        <f t="shared" si="265"/>
        <v/>
      </c>
    </row>
    <row r="8375" spans="8:25" x14ac:dyDescent="0.25">
      <c r="H8375" s="155"/>
      <c r="I8375" s="151"/>
      <c r="J8375" s="152"/>
      <c r="K8375" s="153"/>
      <c r="L8375" s="153"/>
      <c r="M8375" s="153"/>
      <c r="N8375" s="153"/>
      <c r="O8375" s="153"/>
      <c r="P8375" s="153"/>
      <c r="Q8375" s="153"/>
      <c r="R8375" s="153"/>
      <c r="S8375" s="152"/>
      <c r="T8375" s="153"/>
      <c r="X8375" s="69" t="str">
        <f t="shared" si="264"/>
        <v/>
      </c>
      <c r="Y8375" s="69" t="str">
        <f t="shared" si="265"/>
        <v/>
      </c>
    </row>
    <row r="8376" spans="8:25" x14ac:dyDescent="0.25">
      <c r="H8376" s="155"/>
      <c r="I8376" s="151"/>
      <c r="J8376" s="152"/>
      <c r="K8376" s="153"/>
      <c r="L8376" s="153"/>
      <c r="M8376" s="153"/>
      <c r="N8376" s="153"/>
      <c r="O8376" s="153"/>
      <c r="P8376" s="153"/>
      <c r="Q8376" s="153"/>
      <c r="R8376" s="153"/>
      <c r="S8376" s="152"/>
      <c r="T8376" s="153"/>
      <c r="X8376" s="69" t="str">
        <f t="shared" si="264"/>
        <v/>
      </c>
      <c r="Y8376" s="69" t="str">
        <f t="shared" si="265"/>
        <v/>
      </c>
    </row>
    <row r="8377" spans="8:25" x14ac:dyDescent="0.25">
      <c r="H8377" s="155"/>
      <c r="I8377" s="151"/>
      <c r="J8377" s="152"/>
      <c r="K8377" s="153"/>
      <c r="L8377" s="153"/>
      <c r="M8377" s="153"/>
      <c r="N8377" s="153"/>
      <c r="O8377" s="153"/>
      <c r="P8377" s="153"/>
      <c r="Q8377" s="153"/>
      <c r="R8377" s="153"/>
      <c r="S8377" s="152"/>
      <c r="T8377" s="153"/>
      <c r="X8377" s="69" t="str">
        <f t="shared" si="264"/>
        <v/>
      </c>
      <c r="Y8377" s="69" t="str">
        <f t="shared" si="265"/>
        <v/>
      </c>
    </row>
    <row r="8378" spans="8:25" x14ac:dyDescent="0.25">
      <c r="H8378" s="155"/>
      <c r="I8378" s="151"/>
      <c r="J8378" s="152"/>
      <c r="K8378" s="153"/>
      <c r="L8378" s="153"/>
      <c r="M8378" s="153"/>
      <c r="N8378" s="153"/>
      <c r="O8378" s="153"/>
      <c r="P8378" s="153"/>
      <c r="Q8378" s="153"/>
      <c r="R8378" s="153"/>
      <c r="S8378" s="152"/>
      <c r="T8378" s="153"/>
      <c r="X8378" s="69" t="str">
        <f t="shared" si="264"/>
        <v/>
      </c>
      <c r="Y8378" s="69" t="str">
        <f t="shared" si="265"/>
        <v/>
      </c>
    </row>
    <row r="8379" spans="8:25" x14ac:dyDescent="0.25">
      <c r="H8379" s="155"/>
      <c r="I8379" s="151"/>
      <c r="J8379" s="152"/>
      <c r="K8379" s="153"/>
      <c r="L8379" s="153"/>
      <c r="M8379" s="153"/>
      <c r="N8379" s="153"/>
      <c r="O8379" s="153"/>
      <c r="P8379" s="153"/>
      <c r="Q8379" s="153"/>
      <c r="R8379" s="153"/>
      <c r="S8379" s="152"/>
      <c r="T8379" s="153"/>
      <c r="X8379" s="69" t="str">
        <f t="shared" si="264"/>
        <v/>
      </c>
      <c r="Y8379" s="69" t="str">
        <f t="shared" si="265"/>
        <v/>
      </c>
    </row>
    <row r="8380" spans="8:25" x14ac:dyDescent="0.25">
      <c r="H8380" s="155"/>
      <c r="I8380" s="151"/>
      <c r="J8380" s="152"/>
      <c r="K8380" s="153"/>
      <c r="L8380" s="153"/>
      <c r="M8380" s="153"/>
      <c r="N8380" s="153"/>
      <c r="O8380" s="153"/>
      <c r="P8380" s="153"/>
      <c r="Q8380" s="153"/>
      <c r="R8380" s="153"/>
      <c r="S8380" s="152"/>
      <c r="T8380" s="153"/>
      <c r="X8380" s="69" t="str">
        <f t="shared" si="264"/>
        <v/>
      </c>
      <c r="Y8380" s="69" t="str">
        <f t="shared" si="265"/>
        <v/>
      </c>
    </row>
    <row r="8381" spans="8:25" x14ac:dyDescent="0.25">
      <c r="H8381" s="155"/>
      <c r="I8381" s="151"/>
      <c r="J8381" s="152"/>
      <c r="K8381" s="153"/>
      <c r="L8381" s="153"/>
      <c r="M8381" s="153"/>
      <c r="N8381" s="153"/>
      <c r="O8381" s="153"/>
      <c r="P8381" s="153"/>
      <c r="Q8381" s="153"/>
      <c r="R8381" s="153"/>
      <c r="S8381" s="152"/>
      <c r="T8381" s="153"/>
      <c r="X8381" s="69" t="str">
        <f t="shared" si="264"/>
        <v/>
      </c>
      <c r="Y8381" s="69" t="str">
        <f t="shared" si="265"/>
        <v/>
      </c>
    </row>
    <row r="8382" spans="8:25" x14ac:dyDescent="0.25">
      <c r="H8382" s="155"/>
      <c r="I8382" s="151"/>
      <c r="J8382" s="152"/>
      <c r="K8382" s="153"/>
      <c r="L8382" s="153"/>
      <c r="M8382" s="153"/>
      <c r="N8382" s="153"/>
      <c r="O8382" s="153"/>
      <c r="P8382" s="153"/>
      <c r="Q8382" s="153"/>
      <c r="R8382" s="153"/>
      <c r="S8382" s="152"/>
      <c r="T8382" s="153"/>
      <c r="X8382" s="69" t="str">
        <f t="shared" si="264"/>
        <v/>
      </c>
      <c r="Y8382" s="69" t="str">
        <f t="shared" si="265"/>
        <v/>
      </c>
    </row>
    <row r="8383" spans="8:25" x14ac:dyDescent="0.25">
      <c r="H8383" s="155"/>
      <c r="I8383" s="151"/>
      <c r="J8383" s="152"/>
      <c r="K8383" s="153"/>
      <c r="L8383" s="153"/>
      <c r="M8383" s="153"/>
      <c r="N8383" s="153"/>
      <c r="O8383" s="153"/>
      <c r="P8383" s="153"/>
      <c r="Q8383" s="153"/>
      <c r="R8383" s="153"/>
      <c r="S8383" s="152"/>
      <c r="T8383" s="153"/>
      <c r="X8383" s="69" t="str">
        <f t="shared" si="264"/>
        <v/>
      </c>
      <c r="Y8383" s="69" t="str">
        <f t="shared" si="265"/>
        <v/>
      </c>
    </row>
    <row r="8384" spans="8:25" x14ac:dyDescent="0.25">
      <c r="H8384" s="155"/>
      <c r="I8384" s="151"/>
      <c r="J8384" s="152"/>
      <c r="K8384" s="153"/>
      <c r="L8384" s="153"/>
      <c r="M8384" s="153"/>
      <c r="N8384" s="153"/>
      <c r="O8384" s="153"/>
      <c r="P8384" s="153"/>
      <c r="Q8384" s="153"/>
      <c r="R8384" s="153"/>
      <c r="S8384" s="152"/>
      <c r="T8384" s="153"/>
      <c r="X8384" s="69" t="str">
        <f t="shared" si="264"/>
        <v/>
      </c>
      <c r="Y8384" s="69" t="str">
        <f t="shared" si="265"/>
        <v/>
      </c>
    </row>
    <row r="8385" spans="8:25" x14ac:dyDescent="0.25">
      <c r="H8385" s="155"/>
      <c r="I8385" s="151"/>
      <c r="J8385" s="152"/>
      <c r="K8385" s="153"/>
      <c r="L8385" s="153"/>
      <c r="M8385" s="153"/>
      <c r="N8385" s="153"/>
      <c r="O8385" s="153"/>
      <c r="P8385" s="153"/>
      <c r="Q8385" s="153"/>
      <c r="R8385" s="153"/>
      <c r="S8385" s="152"/>
      <c r="T8385" s="153"/>
      <c r="X8385" s="69" t="str">
        <f t="shared" si="264"/>
        <v/>
      </c>
      <c r="Y8385" s="69" t="str">
        <f t="shared" si="265"/>
        <v/>
      </c>
    </row>
    <row r="8386" spans="8:25" x14ac:dyDescent="0.25">
      <c r="H8386" s="155"/>
      <c r="I8386" s="151"/>
      <c r="J8386" s="152"/>
      <c r="K8386" s="153"/>
      <c r="L8386" s="153"/>
      <c r="M8386" s="153"/>
      <c r="N8386" s="153"/>
      <c r="O8386" s="153"/>
      <c r="P8386" s="153"/>
      <c r="Q8386" s="153"/>
      <c r="R8386" s="153"/>
      <c r="S8386" s="152"/>
      <c r="T8386" s="153"/>
      <c r="X8386" s="69" t="str">
        <f t="shared" ref="X8386:X8449" si="266">IF(W8386&lt;&gt;"",W8386-I8386,"")</f>
        <v/>
      </c>
      <c r="Y8386" s="69" t="str">
        <f t="shared" si="265"/>
        <v/>
      </c>
    </row>
    <row r="8387" spans="8:25" x14ac:dyDescent="0.25">
      <c r="H8387" s="155"/>
      <c r="I8387" s="151"/>
      <c r="J8387" s="152"/>
      <c r="K8387" s="153"/>
      <c r="L8387" s="153"/>
      <c r="M8387" s="153"/>
      <c r="N8387" s="153"/>
      <c r="O8387" s="153"/>
      <c r="P8387" s="153"/>
      <c r="Q8387" s="153"/>
      <c r="R8387" s="153"/>
      <c r="S8387" s="152"/>
      <c r="T8387" s="153"/>
      <c r="X8387" s="69" t="str">
        <f t="shared" si="266"/>
        <v/>
      </c>
      <c r="Y8387" s="69" t="str">
        <f t="shared" ref="Y8387:Y8450" si="267">IF(X8387&lt;&gt;"",IF(X8387&lt;365,"&lt; 1 year",IF(X8387&lt;730,"1-2",IF(X8387&lt;1095,"2-3",IF(X8387&lt;1460,"3-4",IF(X8387&lt;1825,"4-5","5+"))))),"")</f>
        <v/>
      </c>
    </row>
    <row r="8388" spans="8:25" x14ac:dyDescent="0.25">
      <c r="H8388" s="155"/>
      <c r="I8388" s="151"/>
      <c r="J8388" s="152"/>
      <c r="K8388" s="153"/>
      <c r="L8388" s="153"/>
      <c r="M8388" s="153"/>
      <c r="N8388" s="153"/>
      <c r="O8388" s="153"/>
      <c r="P8388" s="153"/>
      <c r="Q8388" s="153"/>
      <c r="R8388" s="153"/>
      <c r="S8388" s="152"/>
      <c r="T8388" s="153"/>
      <c r="X8388" s="69" t="str">
        <f t="shared" si="266"/>
        <v/>
      </c>
      <c r="Y8388" s="69" t="str">
        <f t="shared" si="267"/>
        <v/>
      </c>
    </row>
    <row r="8389" spans="8:25" x14ac:dyDescent="0.25">
      <c r="H8389" s="155"/>
      <c r="I8389" s="151"/>
      <c r="J8389" s="152"/>
      <c r="K8389" s="153"/>
      <c r="L8389" s="153"/>
      <c r="M8389" s="153"/>
      <c r="N8389" s="153"/>
      <c r="O8389" s="153"/>
      <c r="P8389" s="153"/>
      <c r="Q8389" s="153"/>
      <c r="R8389" s="153"/>
      <c r="S8389" s="152"/>
      <c r="T8389" s="153"/>
      <c r="X8389" s="69" t="str">
        <f t="shared" si="266"/>
        <v/>
      </c>
      <c r="Y8389" s="69" t="str">
        <f t="shared" si="267"/>
        <v/>
      </c>
    </row>
    <row r="8390" spans="8:25" x14ac:dyDescent="0.25">
      <c r="H8390" s="155"/>
      <c r="I8390" s="151"/>
      <c r="J8390" s="152"/>
      <c r="K8390" s="153"/>
      <c r="L8390" s="153"/>
      <c r="M8390" s="153"/>
      <c r="N8390" s="153"/>
      <c r="O8390" s="153"/>
      <c r="P8390" s="153"/>
      <c r="Q8390" s="153"/>
      <c r="R8390" s="153"/>
      <c r="S8390" s="152"/>
      <c r="T8390" s="153"/>
      <c r="X8390" s="69" t="str">
        <f t="shared" si="266"/>
        <v/>
      </c>
      <c r="Y8390" s="69" t="str">
        <f t="shared" si="267"/>
        <v/>
      </c>
    </row>
    <row r="8391" spans="8:25" x14ac:dyDescent="0.25">
      <c r="H8391" s="155"/>
      <c r="I8391" s="151"/>
      <c r="J8391" s="152"/>
      <c r="K8391" s="153"/>
      <c r="L8391" s="153"/>
      <c r="M8391" s="153"/>
      <c r="N8391" s="153"/>
      <c r="O8391" s="153"/>
      <c r="P8391" s="153"/>
      <c r="Q8391" s="153"/>
      <c r="R8391" s="153"/>
      <c r="S8391" s="152"/>
      <c r="T8391" s="153"/>
      <c r="X8391" s="69" t="str">
        <f t="shared" si="266"/>
        <v/>
      </c>
      <c r="Y8391" s="69" t="str">
        <f t="shared" si="267"/>
        <v/>
      </c>
    </row>
    <row r="8392" spans="8:25" x14ac:dyDescent="0.25">
      <c r="H8392" s="155"/>
      <c r="I8392" s="151"/>
      <c r="J8392" s="152"/>
      <c r="K8392" s="153"/>
      <c r="L8392" s="153"/>
      <c r="M8392" s="153"/>
      <c r="N8392" s="153"/>
      <c r="O8392" s="153"/>
      <c r="P8392" s="153"/>
      <c r="Q8392" s="153"/>
      <c r="R8392" s="153"/>
      <c r="S8392" s="152"/>
      <c r="T8392" s="153"/>
      <c r="X8392" s="69" t="str">
        <f t="shared" si="266"/>
        <v/>
      </c>
      <c r="Y8392" s="69" t="str">
        <f t="shared" si="267"/>
        <v/>
      </c>
    </row>
    <row r="8393" spans="8:25" x14ac:dyDescent="0.25">
      <c r="H8393" s="155"/>
      <c r="I8393" s="151"/>
      <c r="J8393" s="152"/>
      <c r="K8393" s="153"/>
      <c r="L8393" s="153"/>
      <c r="M8393" s="153"/>
      <c r="N8393" s="153"/>
      <c r="O8393" s="153"/>
      <c r="P8393" s="153"/>
      <c r="Q8393" s="153"/>
      <c r="R8393" s="153"/>
      <c r="S8393" s="152"/>
      <c r="T8393" s="153"/>
      <c r="X8393" s="69" t="str">
        <f t="shared" si="266"/>
        <v/>
      </c>
      <c r="Y8393" s="69" t="str">
        <f t="shared" si="267"/>
        <v/>
      </c>
    </row>
    <row r="8394" spans="8:25" x14ac:dyDescent="0.25">
      <c r="H8394" s="155"/>
      <c r="I8394" s="151"/>
      <c r="J8394" s="152"/>
      <c r="K8394" s="153"/>
      <c r="L8394" s="153"/>
      <c r="M8394" s="153"/>
      <c r="N8394" s="153"/>
      <c r="O8394" s="153"/>
      <c r="P8394" s="153"/>
      <c r="Q8394" s="153"/>
      <c r="R8394" s="153"/>
      <c r="S8394" s="152"/>
      <c r="T8394" s="153"/>
      <c r="X8394" s="69" t="str">
        <f t="shared" si="266"/>
        <v/>
      </c>
      <c r="Y8394" s="69" t="str">
        <f t="shared" si="267"/>
        <v/>
      </c>
    </row>
    <row r="8395" spans="8:25" x14ac:dyDescent="0.25">
      <c r="H8395" s="155"/>
      <c r="I8395" s="151"/>
      <c r="J8395" s="152"/>
      <c r="K8395" s="153"/>
      <c r="L8395" s="153"/>
      <c r="M8395" s="153"/>
      <c r="N8395" s="153"/>
      <c r="O8395" s="153"/>
      <c r="P8395" s="153"/>
      <c r="Q8395" s="153"/>
      <c r="R8395" s="153"/>
      <c r="S8395" s="152"/>
      <c r="T8395" s="153"/>
      <c r="X8395" s="69" t="str">
        <f t="shared" si="266"/>
        <v/>
      </c>
      <c r="Y8395" s="69" t="str">
        <f t="shared" si="267"/>
        <v/>
      </c>
    </row>
    <row r="8396" spans="8:25" x14ac:dyDescent="0.25">
      <c r="H8396" s="155"/>
      <c r="I8396" s="151"/>
      <c r="J8396" s="152"/>
      <c r="K8396" s="153"/>
      <c r="L8396" s="153"/>
      <c r="M8396" s="153"/>
      <c r="N8396" s="153"/>
      <c r="O8396" s="153"/>
      <c r="P8396" s="153"/>
      <c r="Q8396" s="153"/>
      <c r="R8396" s="153"/>
      <c r="S8396" s="152"/>
      <c r="T8396" s="153"/>
      <c r="X8396" s="69" t="str">
        <f t="shared" si="266"/>
        <v/>
      </c>
      <c r="Y8396" s="69" t="str">
        <f t="shared" si="267"/>
        <v/>
      </c>
    </row>
    <row r="8397" spans="8:25" x14ac:dyDescent="0.25">
      <c r="H8397" s="155"/>
      <c r="I8397" s="151"/>
      <c r="J8397" s="152"/>
      <c r="K8397" s="153"/>
      <c r="L8397" s="153"/>
      <c r="M8397" s="153"/>
      <c r="N8397" s="153"/>
      <c r="O8397" s="153"/>
      <c r="P8397" s="153"/>
      <c r="Q8397" s="153"/>
      <c r="R8397" s="153"/>
      <c r="S8397" s="152"/>
      <c r="T8397" s="153"/>
      <c r="X8397" s="69" t="str">
        <f t="shared" si="266"/>
        <v/>
      </c>
      <c r="Y8397" s="69" t="str">
        <f t="shared" si="267"/>
        <v/>
      </c>
    </row>
    <row r="8398" spans="8:25" x14ac:dyDescent="0.25">
      <c r="H8398" s="155"/>
      <c r="I8398" s="151"/>
      <c r="J8398" s="152"/>
      <c r="K8398" s="153"/>
      <c r="L8398" s="153"/>
      <c r="M8398" s="153"/>
      <c r="N8398" s="153"/>
      <c r="O8398" s="153"/>
      <c r="P8398" s="153"/>
      <c r="Q8398" s="153"/>
      <c r="R8398" s="153"/>
      <c r="S8398" s="152"/>
      <c r="T8398" s="153"/>
      <c r="X8398" s="69" t="str">
        <f t="shared" si="266"/>
        <v/>
      </c>
      <c r="Y8398" s="69" t="str">
        <f t="shared" si="267"/>
        <v/>
      </c>
    </row>
    <row r="8399" spans="8:25" x14ac:dyDescent="0.25">
      <c r="H8399" s="155"/>
      <c r="I8399" s="151"/>
      <c r="J8399" s="152"/>
      <c r="K8399" s="153"/>
      <c r="L8399" s="153"/>
      <c r="M8399" s="153"/>
      <c r="N8399" s="153"/>
      <c r="O8399" s="153"/>
      <c r="P8399" s="153"/>
      <c r="Q8399" s="153"/>
      <c r="R8399" s="153"/>
      <c r="S8399" s="152"/>
      <c r="T8399" s="153"/>
      <c r="X8399" s="69" t="str">
        <f t="shared" si="266"/>
        <v/>
      </c>
      <c r="Y8399" s="69" t="str">
        <f t="shared" si="267"/>
        <v/>
      </c>
    </row>
    <row r="8400" spans="8:25" x14ac:dyDescent="0.25">
      <c r="H8400" s="155"/>
      <c r="I8400" s="151"/>
      <c r="J8400" s="152"/>
      <c r="K8400" s="153"/>
      <c r="L8400" s="153"/>
      <c r="M8400" s="153"/>
      <c r="N8400" s="153"/>
      <c r="O8400" s="153"/>
      <c r="P8400" s="153"/>
      <c r="Q8400" s="153"/>
      <c r="R8400" s="153"/>
      <c r="S8400" s="152"/>
      <c r="T8400" s="153"/>
      <c r="X8400" s="69" t="str">
        <f t="shared" si="266"/>
        <v/>
      </c>
      <c r="Y8400" s="69" t="str">
        <f t="shared" si="267"/>
        <v/>
      </c>
    </row>
    <row r="8401" spans="8:25" x14ac:dyDescent="0.25">
      <c r="H8401" s="155"/>
      <c r="I8401" s="151"/>
      <c r="J8401" s="152"/>
      <c r="K8401" s="153"/>
      <c r="L8401" s="153"/>
      <c r="M8401" s="153"/>
      <c r="N8401" s="153"/>
      <c r="O8401" s="153"/>
      <c r="P8401" s="153"/>
      <c r="Q8401" s="153"/>
      <c r="R8401" s="153"/>
      <c r="S8401" s="152"/>
      <c r="T8401" s="153"/>
      <c r="X8401" s="69" t="str">
        <f t="shared" si="266"/>
        <v/>
      </c>
      <c r="Y8401" s="69" t="str">
        <f t="shared" si="267"/>
        <v/>
      </c>
    </row>
    <row r="8402" spans="8:25" x14ac:dyDescent="0.25">
      <c r="H8402" s="155"/>
      <c r="I8402" s="151"/>
      <c r="J8402" s="152"/>
      <c r="K8402" s="153"/>
      <c r="L8402" s="153"/>
      <c r="M8402" s="153"/>
      <c r="N8402" s="153"/>
      <c r="O8402" s="153"/>
      <c r="P8402" s="153"/>
      <c r="Q8402" s="153"/>
      <c r="R8402" s="153"/>
      <c r="S8402" s="152"/>
      <c r="T8402" s="153"/>
      <c r="X8402" s="69" t="str">
        <f t="shared" si="266"/>
        <v/>
      </c>
      <c r="Y8402" s="69" t="str">
        <f t="shared" si="267"/>
        <v/>
      </c>
    </row>
    <row r="8403" spans="8:25" x14ac:dyDescent="0.25">
      <c r="H8403" s="155"/>
      <c r="I8403" s="151"/>
      <c r="J8403" s="152"/>
      <c r="K8403" s="153"/>
      <c r="L8403" s="153"/>
      <c r="M8403" s="153"/>
      <c r="N8403" s="153"/>
      <c r="O8403" s="153"/>
      <c r="P8403" s="153"/>
      <c r="Q8403" s="153"/>
      <c r="R8403" s="153"/>
      <c r="S8403" s="152"/>
      <c r="T8403" s="153"/>
      <c r="X8403" s="69" t="str">
        <f t="shared" si="266"/>
        <v/>
      </c>
      <c r="Y8403" s="69" t="str">
        <f t="shared" si="267"/>
        <v/>
      </c>
    </row>
    <row r="8404" spans="8:25" x14ac:dyDescent="0.25">
      <c r="H8404" s="155"/>
      <c r="I8404" s="151"/>
      <c r="J8404" s="152"/>
      <c r="K8404" s="153"/>
      <c r="L8404" s="153"/>
      <c r="M8404" s="153"/>
      <c r="N8404" s="153"/>
      <c r="O8404" s="153"/>
      <c r="P8404" s="153"/>
      <c r="Q8404" s="153"/>
      <c r="R8404" s="153"/>
      <c r="S8404" s="152"/>
      <c r="T8404" s="153"/>
      <c r="X8404" s="69" t="str">
        <f t="shared" si="266"/>
        <v/>
      </c>
      <c r="Y8404" s="69" t="str">
        <f t="shared" si="267"/>
        <v/>
      </c>
    </row>
    <row r="8405" spans="8:25" x14ac:dyDescent="0.25">
      <c r="H8405" s="155"/>
      <c r="I8405" s="151"/>
      <c r="J8405" s="152"/>
      <c r="K8405" s="153"/>
      <c r="L8405" s="153"/>
      <c r="M8405" s="153"/>
      <c r="N8405" s="153"/>
      <c r="O8405" s="153"/>
      <c r="P8405" s="153"/>
      <c r="Q8405" s="153"/>
      <c r="R8405" s="153"/>
      <c r="S8405" s="152"/>
      <c r="T8405" s="153"/>
      <c r="X8405" s="69" t="str">
        <f t="shared" si="266"/>
        <v/>
      </c>
      <c r="Y8405" s="69" t="str">
        <f t="shared" si="267"/>
        <v/>
      </c>
    </row>
    <row r="8406" spans="8:25" x14ac:dyDescent="0.25">
      <c r="H8406" s="155"/>
      <c r="I8406" s="151"/>
      <c r="J8406" s="152"/>
      <c r="K8406" s="153"/>
      <c r="L8406" s="153"/>
      <c r="M8406" s="153"/>
      <c r="N8406" s="153"/>
      <c r="O8406" s="153"/>
      <c r="P8406" s="153"/>
      <c r="Q8406" s="153"/>
      <c r="R8406" s="153"/>
      <c r="S8406" s="152"/>
      <c r="T8406" s="153"/>
      <c r="X8406" s="69" t="str">
        <f t="shared" si="266"/>
        <v/>
      </c>
      <c r="Y8406" s="69" t="str">
        <f t="shared" si="267"/>
        <v/>
      </c>
    </row>
    <row r="8407" spans="8:25" x14ac:dyDescent="0.25">
      <c r="H8407" s="155"/>
      <c r="I8407" s="151"/>
      <c r="J8407" s="152"/>
      <c r="K8407" s="153"/>
      <c r="L8407" s="153"/>
      <c r="M8407" s="153"/>
      <c r="N8407" s="153"/>
      <c r="O8407" s="153"/>
      <c r="P8407" s="153"/>
      <c r="Q8407" s="153"/>
      <c r="R8407" s="153"/>
      <c r="S8407" s="152"/>
      <c r="T8407" s="153"/>
      <c r="X8407" s="69" t="str">
        <f t="shared" si="266"/>
        <v/>
      </c>
      <c r="Y8407" s="69" t="str">
        <f t="shared" si="267"/>
        <v/>
      </c>
    </row>
    <row r="8408" spans="8:25" x14ac:dyDescent="0.25">
      <c r="H8408" s="155"/>
      <c r="I8408" s="151"/>
      <c r="J8408" s="152"/>
      <c r="K8408" s="153"/>
      <c r="L8408" s="153"/>
      <c r="M8408" s="153"/>
      <c r="N8408" s="153"/>
      <c r="O8408" s="153"/>
      <c r="P8408" s="153"/>
      <c r="Q8408" s="153"/>
      <c r="R8408" s="153"/>
      <c r="S8408" s="152"/>
      <c r="T8408" s="153"/>
      <c r="X8408" s="69" t="str">
        <f t="shared" si="266"/>
        <v/>
      </c>
      <c r="Y8408" s="69" t="str">
        <f t="shared" si="267"/>
        <v/>
      </c>
    </row>
    <row r="8409" spans="8:25" x14ac:dyDescent="0.25">
      <c r="H8409" s="155"/>
      <c r="I8409" s="151"/>
      <c r="J8409" s="152"/>
      <c r="K8409" s="153"/>
      <c r="L8409" s="153"/>
      <c r="M8409" s="153"/>
      <c r="N8409" s="153"/>
      <c r="O8409" s="153"/>
      <c r="P8409" s="153"/>
      <c r="Q8409" s="153"/>
      <c r="R8409" s="153"/>
      <c r="S8409" s="152"/>
      <c r="T8409" s="153"/>
      <c r="X8409" s="69" t="str">
        <f t="shared" si="266"/>
        <v/>
      </c>
      <c r="Y8409" s="69" t="str">
        <f t="shared" si="267"/>
        <v/>
      </c>
    </row>
    <row r="8410" spans="8:25" x14ac:dyDescent="0.25">
      <c r="H8410" s="155"/>
      <c r="I8410" s="151"/>
      <c r="J8410" s="152"/>
      <c r="K8410" s="153"/>
      <c r="L8410" s="153"/>
      <c r="M8410" s="153"/>
      <c r="N8410" s="153"/>
      <c r="O8410" s="153"/>
      <c r="P8410" s="153"/>
      <c r="Q8410" s="153"/>
      <c r="R8410" s="153"/>
      <c r="S8410" s="152"/>
      <c r="T8410" s="153"/>
      <c r="X8410" s="69" t="str">
        <f t="shared" si="266"/>
        <v/>
      </c>
      <c r="Y8410" s="69" t="str">
        <f t="shared" si="267"/>
        <v/>
      </c>
    </row>
    <row r="8411" spans="8:25" x14ac:dyDescent="0.25">
      <c r="H8411" s="155"/>
      <c r="I8411" s="151"/>
      <c r="J8411" s="152"/>
      <c r="K8411" s="153"/>
      <c r="L8411" s="153"/>
      <c r="M8411" s="153"/>
      <c r="N8411" s="153"/>
      <c r="O8411" s="153"/>
      <c r="P8411" s="153"/>
      <c r="Q8411" s="153"/>
      <c r="R8411" s="153"/>
      <c r="S8411" s="152"/>
      <c r="T8411" s="153"/>
      <c r="X8411" s="69" t="str">
        <f t="shared" si="266"/>
        <v/>
      </c>
      <c r="Y8411" s="69" t="str">
        <f t="shared" si="267"/>
        <v/>
      </c>
    </row>
    <row r="8412" spans="8:25" x14ac:dyDescent="0.25">
      <c r="H8412" s="155"/>
      <c r="I8412" s="151"/>
      <c r="J8412" s="152"/>
      <c r="K8412" s="153"/>
      <c r="L8412" s="153"/>
      <c r="M8412" s="153"/>
      <c r="N8412" s="153"/>
      <c r="O8412" s="153"/>
      <c r="P8412" s="153"/>
      <c r="Q8412" s="153"/>
      <c r="R8412" s="153"/>
      <c r="S8412" s="152"/>
      <c r="T8412" s="153"/>
      <c r="X8412" s="69" t="str">
        <f t="shared" si="266"/>
        <v/>
      </c>
      <c r="Y8412" s="69" t="str">
        <f t="shared" si="267"/>
        <v/>
      </c>
    </row>
    <row r="8413" spans="8:25" x14ac:dyDescent="0.25">
      <c r="H8413" s="155"/>
      <c r="I8413" s="151"/>
      <c r="J8413" s="152"/>
      <c r="K8413" s="153"/>
      <c r="L8413" s="153"/>
      <c r="M8413" s="153"/>
      <c r="N8413" s="153"/>
      <c r="O8413" s="153"/>
      <c r="P8413" s="153"/>
      <c r="Q8413" s="153"/>
      <c r="R8413" s="153"/>
      <c r="S8413" s="152"/>
      <c r="T8413" s="153"/>
      <c r="X8413" s="69" t="str">
        <f t="shared" si="266"/>
        <v/>
      </c>
      <c r="Y8413" s="69" t="str">
        <f t="shared" si="267"/>
        <v/>
      </c>
    </row>
    <row r="8414" spans="8:25" x14ac:dyDescent="0.25">
      <c r="H8414" s="155"/>
      <c r="I8414" s="151"/>
      <c r="J8414" s="152"/>
      <c r="K8414" s="153"/>
      <c r="L8414" s="153"/>
      <c r="M8414" s="153"/>
      <c r="N8414" s="153"/>
      <c r="O8414" s="153"/>
      <c r="P8414" s="153"/>
      <c r="Q8414" s="153"/>
      <c r="R8414" s="153"/>
      <c r="S8414" s="152"/>
      <c r="T8414" s="153"/>
      <c r="X8414" s="69" t="str">
        <f t="shared" si="266"/>
        <v/>
      </c>
      <c r="Y8414" s="69" t="str">
        <f t="shared" si="267"/>
        <v/>
      </c>
    </row>
    <row r="8415" spans="8:25" x14ac:dyDescent="0.25">
      <c r="H8415" s="155"/>
      <c r="I8415" s="151"/>
      <c r="J8415" s="152"/>
      <c r="K8415" s="153"/>
      <c r="L8415" s="153"/>
      <c r="M8415" s="153"/>
      <c r="N8415" s="153"/>
      <c r="O8415" s="153"/>
      <c r="P8415" s="153"/>
      <c r="Q8415" s="153"/>
      <c r="R8415" s="153"/>
      <c r="S8415" s="152"/>
      <c r="T8415" s="153"/>
      <c r="X8415" s="69" t="str">
        <f t="shared" si="266"/>
        <v/>
      </c>
      <c r="Y8415" s="69" t="str">
        <f t="shared" si="267"/>
        <v/>
      </c>
    </row>
    <row r="8416" spans="8:25" x14ac:dyDescent="0.25">
      <c r="H8416" s="155"/>
      <c r="I8416" s="151"/>
      <c r="J8416" s="152"/>
      <c r="K8416" s="153"/>
      <c r="L8416" s="153"/>
      <c r="M8416" s="153"/>
      <c r="N8416" s="153"/>
      <c r="O8416" s="153"/>
      <c r="P8416" s="153"/>
      <c r="Q8416" s="153"/>
      <c r="R8416" s="153"/>
      <c r="S8416" s="152"/>
      <c r="T8416" s="153"/>
      <c r="X8416" s="69" t="str">
        <f t="shared" si="266"/>
        <v/>
      </c>
      <c r="Y8416" s="69" t="str">
        <f t="shared" si="267"/>
        <v/>
      </c>
    </row>
    <row r="8417" spans="8:25" x14ac:dyDescent="0.25">
      <c r="H8417" s="155"/>
      <c r="I8417" s="151"/>
      <c r="J8417" s="152"/>
      <c r="K8417" s="153"/>
      <c r="L8417" s="153"/>
      <c r="M8417" s="153"/>
      <c r="N8417" s="153"/>
      <c r="O8417" s="153"/>
      <c r="P8417" s="153"/>
      <c r="Q8417" s="153"/>
      <c r="R8417" s="153"/>
      <c r="S8417" s="152"/>
      <c r="T8417" s="153"/>
      <c r="X8417" s="69" t="str">
        <f t="shared" si="266"/>
        <v/>
      </c>
      <c r="Y8417" s="69" t="str">
        <f t="shared" si="267"/>
        <v/>
      </c>
    </row>
    <row r="8418" spans="8:25" x14ac:dyDescent="0.25">
      <c r="H8418" s="155"/>
      <c r="I8418" s="151"/>
      <c r="J8418" s="152"/>
      <c r="K8418" s="153"/>
      <c r="L8418" s="153"/>
      <c r="M8418" s="153"/>
      <c r="N8418" s="153"/>
      <c r="O8418" s="153"/>
      <c r="P8418" s="153"/>
      <c r="Q8418" s="153"/>
      <c r="R8418" s="153"/>
      <c r="S8418" s="152"/>
      <c r="T8418" s="153"/>
      <c r="X8418" s="69" t="str">
        <f t="shared" si="266"/>
        <v/>
      </c>
      <c r="Y8418" s="69" t="str">
        <f t="shared" si="267"/>
        <v/>
      </c>
    </row>
    <row r="8419" spans="8:25" x14ac:dyDescent="0.25">
      <c r="H8419" s="155"/>
      <c r="I8419" s="151"/>
      <c r="J8419" s="152"/>
      <c r="K8419" s="153"/>
      <c r="L8419" s="153"/>
      <c r="M8419" s="153"/>
      <c r="N8419" s="153"/>
      <c r="O8419" s="153"/>
      <c r="P8419" s="153"/>
      <c r="Q8419" s="153"/>
      <c r="R8419" s="153"/>
      <c r="S8419" s="152"/>
      <c r="T8419" s="153"/>
      <c r="X8419" s="69" t="str">
        <f t="shared" si="266"/>
        <v/>
      </c>
      <c r="Y8419" s="69" t="str">
        <f t="shared" si="267"/>
        <v/>
      </c>
    </row>
    <row r="8420" spans="8:25" x14ac:dyDescent="0.25">
      <c r="H8420" s="155"/>
      <c r="I8420" s="151"/>
      <c r="J8420" s="152"/>
      <c r="K8420" s="153"/>
      <c r="L8420" s="153"/>
      <c r="M8420" s="153"/>
      <c r="N8420" s="153"/>
      <c r="O8420" s="153"/>
      <c r="P8420" s="153"/>
      <c r="Q8420" s="153"/>
      <c r="R8420" s="153"/>
      <c r="S8420" s="152"/>
      <c r="T8420" s="153"/>
      <c r="X8420" s="69" t="str">
        <f t="shared" si="266"/>
        <v/>
      </c>
      <c r="Y8420" s="69" t="str">
        <f t="shared" si="267"/>
        <v/>
      </c>
    </row>
    <row r="8421" spans="8:25" x14ac:dyDescent="0.25">
      <c r="H8421" s="155"/>
      <c r="I8421" s="151"/>
      <c r="J8421" s="152"/>
      <c r="K8421" s="153"/>
      <c r="L8421" s="153"/>
      <c r="M8421" s="153"/>
      <c r="N8421" s="153"/>
      <c r="O8421" s="153"/>
      <c r="P8421" s="153"/>
      <c r="Q8421" s="153"/>
      <c r="R8421" s="153"/>
      <c r="S8421" s="152"/>
      <c r="T8421" s="153"/>
      <c r="X8421" s="69" t="str">
        <f t="shared" si="266"/>
        <v/>
      </c>
      <c r="Y8421" s="69" t="str">
        <f t="shared" si="267"/>
        <v/>
      </c>
    </row>
    <row r="8422" spans="8:25" x14ac:dyDescent="0.25">
      <c r="H8422" s="155"/>
      <c r="I8422" s="151"/>
      <c r="J8422" s="152"/>
      <c r="K8422" s="153"/>
      <c r="L8422" s="153"/>
      <c r="M8422" s="153"/>
      <c r="N8422" s="153"/>
      <c r="O8422" s="153"/>
      <c r="P8422" s="153"/>
      <c r="Q8422" s="153"/>
      <c r="R8422" s="153"/>
      <c r="S8422" s="152"/>
      <c r="T8422" s="153"/>
      <c r="X8422" s="69" t="str">
        <f t="shared" si="266"/>
        <v/>
      </c>
      <c r="Y8422" s="69" t="str">
        <f t="shared" si="267"/>
        <v/>
      </c>
    </row>
    <row r="8423" spans="8:25" x14ac:dyDescent="0.25">
      <c r="H8423" s="155"/>
      <c r="I8423" s="151"/>
      <c r="J8423" s="152"/>
      <c r="K8423" s="153"/>
      <c r="L8423" s="153"/>
      <c r="M8423" s="153"/>
      <c r="N8423" s="153"/>
      <c r="O8423" s="153"/>
      <c r="P8423" s="153"/>
      <c r="Q8423" s="153"/>
      <c r="R8423" s="153"/>
      <c r="S8423" s="152"/>
      <c r="T8423" s="153"/>
      <c r="X8423" s="69" t="str">
        <f t="shared" si="266"/>
        <v/>
      </c>
      <c r="Y8423" s="69" t="str">
        <f t="shared" si="267"/>
        <v/>
      </c>
    </row>
    <row r="8424" spans="8:25" x14ac:dyDescent="0.25">
      <c r="H8424" s="155"/>
      <c r="I8424" s="151"/>
      <c r="J8424" s="152"/>
      <c r="K8424" s="153"/>
      <c r="L8424" s="153"/>
      <c r="M8424" s="153"/>
      <c r="N8424" s="153"/>
      <c r="O8424" s="153"/>
      <c r="P8424" s="153"/>
      <c r="Q8424" s="153"/>
      <c r="R8424" s="153"/>
      <c r="S8424" s="152"/>
      <c r="T8424" s="153"/>
      <c r="X8424" s="69" t="str">
        <f t="shared" si="266"/>
        <v/>
      </c>
      <c r="Y8424" s="69" t="str">
        <f t="shared" si="267"/>
        <v/>
      </c>
    </row>
    <row r="8425" spans="8:25" x14ac:dyDescent="0.25">
      <c r="H8425" s="155"/>
      <c r="I8425" s="151"/>
      <c r="J8425" s="152"/>
      <c r="K8425" s="153"/>
      <c r="L8425" s="153"/>
      <c r="M8425" s="153"/>
      <c r="N8425" s="153"/>
      <c r="O8425" s="153"/>
      <c r="P8425" s="153"/>
      <c r="Q8425" s="153"/>
      <c r="R8425" s="153"/>
      <c r="S8425" s="152"/>
      <c r="T8425" s="153"/>
      <c r="X8425" s="69" t="str">
        <f t="shared" si="266"/>
        <v/>
      </c>
      <c r="Y8425" s="69" t="str">
        <f t="shared" si="267"/>
        <v/>
      </c>
    </row>
    <row r="8426" spans="8:25" x14ac:dyDescent="0.25">
      <c r="H8426" s="155"/>
      <c r="I8426" s="151"/>
      <c r="J8426" s="152"/>
      <c r="K8426" s="153"/>
      <c r="L8426" s="153"/>
      <c r="M8426" s="153"/>
      <c r="N8426" s="153"/>
      <c r="O8426" s="153"/>
      <c r="P8426" s="153"/>
      <c r="Q8426" s="153"/>
      <c r="R8426" s="153"/>
      <c r="S8426" s="152"/>
      <c r="T8426" s="153"/>
      <c r="X8426" s="69" t="str">
        <f t="shared" si="266"/>
        <v/>
      </c>
      <c r="Y8426" s="69" t="str">
        <f t="shared" si="267"/>
        <v/>
      </c>
    </row>
    <row r="8427" spans="8:25" x14ac:dyDescent="0.25">
      <c r="H8427" s="155"/>
      <c r="I8427" s="151"/>
      <c r="J8427" s="152"/>
      <c r="K8427" s="153"/>
      <c r="L8427" s="153"/>
      <c r="M8427" s="153"/>
      <c r="N8427" s="153"/>
      <c r="O8427" s="153"/>
      <c r="P8427" s="153"/>
      <c r="Q8427" s="153"/>
      <c r="R8427" s="153"/>
      <c r="S8427" s="152"/>
      <c r="T8427" s="153"/>
      <c r="X8427" s="69" t="str">
        <f t="shared" si="266"/>
        <v/>
      </c>
      <c r="Y8427" s="69" t="str">
        <f t="shared" si="267"/>
        <v/>
      </c>
    </row>
    <row r="8428" spans="8:25" x14ac:dyDescent="0.25">
      <c r="H8428" s="155"/>
      <c r="I8428" s="151"/>
      <c r="J8428" s="152"/>
      <c r="K8428" s="153"/>
      <c r="L8428" s="153"/>
      <c r="M8428" s="153"/>
      <c r="N8428" s="153"/>
      <c r="O8428" s="153"/>
      <c r="P8428" s="153"/>
      <c r="Q8428" s="153"/>
      <c r="R8428" s="153"/>
      <c r="S8428" s="152"/>
      <c r="T8428" s="153"/>
      <c r="X8428" s="69" t="str">
        <f t="shared" si="266"/>
        <v/>
      </c>
      <c r="Y8428" s="69" t="str">
        <f t="shared" si="267"/>
        <v/>
      </c>
    </row>
    <row r="8429" spans="8:25" x14ac:dyDescent="0.25">
      <c r="H8429" s="155"/>
      <c r="I8429" s="151"/>
      <c r="J8429" s="152"/>
      <c r="K8429" s="153"/>
      <c r="L8429" s="153"/>
      <c r="M8429" s="153"/>
      <c r="N8429" s="153"/>
      <c r="O8429" s="153"/>
      <c r="P8429" s="153"/>
      <c r="Q8429" s="153"/>
      <c r="R8429" s="153"/>
      <c r="S8429" s="152"/>
      <c r="T8429" s="153"/>
      <c r="X8429" s="69" t="str">
        <f t="shared" si="266"/>
        <v/>
      </c>
      <c r="Y8429" s="69" t="str">
        <f t="shared" si="267"/>
        <v/>
      </c>
    </row>
    <row r="8430" spans="8:25" x14ac:dyDescent="0.25">
      <c r="H8430" s="155"/>
      <c r="I8430" s="151"/>
      <c r="J8430" s="152"/>
      <c r="K8430" s="153"/>
      <c r="L8430" s="153"/>
      <c r="M8430" s="153"/>
      <c r="N8430" s="153"/>
      <c r="O8430" s="153"/>
      <c r="P8430" s="153"/>
      <c r="Q8430" s="153"/>
      <c r="R8430" s="153"/>
      <c r="S8430" s="152"/>
      <c r="T8430" s="153"/>
      <c r="X8430" s="69" t="str">
        <f t="shared" si="266"/>
        <v/>
      </c>
      <c r="Y8430" s="69" t="str">
        <f t="shared" si="267"/>
        <v/>
      </c>
    </row>
    <row r="8431" spans="8:25" x14ac:dyDescent="0.25">
      <c r="H8431" s="155"/>
      <c r="I8431" s="151"/>
      <c r="J8431" s="152"/>
      <c r="K8431" s="153"/>
      <c r="L8431" s="153"/>
      <c r="M8431" s="153"/>
      <c r="N8431" s="153"/>
      <c r="O8431" s="153"/>
      <c r="P8431" s="153"/>
      <c r="Q8431" s="153"/>
      <c r="R8431" s="153"/>
      <c r="S8431" s="152"/>
      <c r="T8431" s="153"/>
      <c r="X8431" s="69" t="str">
        <f t="shared" si="266"/>
        <v/>
      </c>
      <c r="Y8431" s="69" t="str">
        <f t="shared" si="267"/>
        <v/>
      </c>
    </row>
    <row r="8432" spans="8:25" x14ac:dyDescent="0.25">
      <c r="H8432" s="155"/>
      <c r="I8432" s="151"/>
      <c r="J8432" s="152"/>
      <c r="K8432" s="153"/>
      <c r="L8432" s="153"/>
      <c r="M8432" s="153"/>
      <c r="N8432" s="153"/>
      <c r="O8432" s="153"/>
      <c r="P8432" s="153"/>
      <c r="Q8432" s="153"/>
      <c r="R8432" s="153"/>
      <c r="S8432" s="152"/>
      <c r="T8432" s="153"/>
      <c r="X8432" s="69" t="str">
        <f t="shared" si="266"/>
        <v/>
      </c>
      <c r="Y8432" s="69" t="str">
        <f t="shared" si="267"/>
        <v/>
      </c>
    </row>
    <row r="8433" spans="8:25" x14ac:dyDescent="0.25">
      <c r="H8433" s="155"/>
      <c r="I8433" s="151"/>
      <c r="J8433" s="152"/>
      <c r="K8433" s="153"/>
      <c r="L8433" s="153"/>
      <c r="M8433" s="153"/>
      <c r="N8433" s="153"/>
      <c r="O8433" s="153"/>
      <c r="P8433" s="153"/>
      <c r="Q8433" s="153"/>
      <c r="R8433" s="153"/>
      <c r="S8433" s="152"/>
      <c r="T8433" s="153"/>
      <c r="X8433" s="69" t="str">
        <f t="shared" si="266"/>
        <v/>
      </c>
      <c r="Y8433" s="69" t="str">
        <f t="shared" si="267"/>
        <v/>
      </c>
    </row>
    <row r="8434" spans="8:25" x14ac:dyDescent="0.25">
      <c r="H8434" s="155"/>
      <c r="I8434" s="151"/>
      <c r="J8434" s="152"/>
      <c r="K8434" s="153"/>
      <c r="L8434" s="153"/>
      <c r="M8434" s="153"/>
      <c r="N8434" s="153"/>
      <c r="O8434" s="153"/>
      <c r="P8434" s="153"/>
      <c r="Q8434" s="153"/>
      <c r="R8434" s="153"/>
      <c r="S8434" s="152"/>
      <c r="T8434" s="153"/>
      <c r="X8434" s="69" t="str">
        <f t="shared" si="266"/>
        <v/>
      </c>
      <c r="Y8434" s="69" t="str">
        <f t="shared" si="267"/>
        <v/>
      </c>
    </row>
    <row r="8435" spans="8:25" x14ac:dyDescent="0.25">
      <c r="H8435" s="155"/>
      <c r="I8435" s="151"/>
      <c r="J8435" s="152"/>
      <c r="K8435" s="153"/>
      <c r="L8435" s="153"/>
      <c r="M8435" s="153"/>
      <c r="N8435" s="153"/>
      <c r="O8435" s="153"/>
      <c r="P8435" s="153"/>
      <c r="Q8435" s="153"/>
      <c r="R8435" s="153"/>
      <c r="S8435" s="152"/>
      <c r="T8435" s="153"/>
      <c r="X8435" s="69" t="str">
        <f t="shared" si="266"/>
        <v/>
      </c>
      <c r="Y8435" s="69" t="str">
        <f t="shared" si="267"/>
        <v/>
      </c>
    </row>
    <row r="8436" spans="8:25" x14ac:dyDescent="0.25">
      <c r="H8436" s="155"/>
      <c r="I8436" s="151"/>
      <c r="J8436" s="152"/>
      <c r="K8436" s="153"/>
      <c r="L8436" s="153"/>
      <c r="M8436" s="153"/>
      <c r="N8436" s="153"/>
      <c r="O8436" s="153"/>
      <c r="P8436" s="153"/>
      <c r="Q8436" s="153"/>
      <c r="R8436" s="153"/>
      <c r="S8436" s="152"/>
      <c r="T8436" s="153"/>
      <c r="X8436" s="69" t="str">
        <f t="shared" si="266"/>
        <v/>
      </c>
      <c r="Y8436" s="69" t="str">
        <f t="shared" si="267"/>
        <v/>
      </c>
    </row>
    <row r="8437" spans="8:25" x14ac:dyDescent="0.25">
      <c r="H8437" s="155"/>
      <c r="I8437" s="151"/>
      <c r="J8437" s="152"/>
      <c r="K8437" s="153"/>
      <c r="L8437" s="153"/>
      <c r="M8437" s="153"/>
      <c r="N8437" s="153"/>
      <c r="O8437" s="153"/>
      <c r="P8437" s="153"/>
      <c r="Q8437" s="153"/>
      <c r="R8437" s="153"/>
      <c r="S8437" s="152"/>
      <c r="T8437" s="153"/>
      <c r="X8437" s="69" t="str">
        <f t="shared" si="266"/>
        <v/>
      </c>
      <c r="Y8437" s="69" t="str">
        <f t="shared" si="267"/>
        <v/>
      </c>
    </row>
    <row r="8438" spans="8:25" x14ac:dyDescent="0.25">
      <c r="H8438" s="155"/>
      <c r="I8438" s="151"/>
      <c r="J8438" s="152"/>
      <c r="K8438" s="153"/>
      <c r="L8438" s="153"/>
      <c r="M8438" s="153"/>
      <c r="N8438" s="153"/>
      <c r="O8438" s="153"/>
      <c r="P8438" s="153"/>
      <c r="Q8438" s="153"/>
      <c r="R8438" s="153"/>
      <c r="S8438" s="152"/>
      <c r="T8438" s="153"/>
      <c r="X8438" s="69" t="str">
        <f t="shared" si="266"/>
        <v/>
      </c>
      <c r="Y8438" s="69" t="str">
        <f t="shared" si="267"/>
        <v/>
      </c>
    </row>
    <row r="8439" spans="8:25" x14ac:dyDescent="0.25">
      <c r="H8439" s="155"/>
      <c r="I8439" s="151"/>
      <c r="J8439" s="152"/>
      <c r="K8439" s="153"/>
      <c r="L8439" s="153"/>
      <c r="M8439" s="153"/>
      <c r="N8439" s="153"/>
      <c r="O8439" s="153"/>
      <c r="P8439" s="153"/>
      <c r="Q8439" s="153"/>
      <c r="R8439" s="153"/>
      <c r="S8439" s="152"/>
      <c r="T8439" s="153"/>
      <c r="X8439" s="69" t="str">
        <f t="shared" si="266"/>
        <v/>
      </c>
      <c r="Y8439" s="69" t="str">
        <f t="shared" si="267"/>
        <v/>
      </c>
    </row>
    <row r="8440" spans="8:25" x14ac:dyDescent="0.25">
      <c r="H8440" s="155"/>
      <c r="I8440" s="151"/>
      <c r="J8440" s="152"/>
      <c r="K8440" s="153"/>
      <c r="L8440" s="153"/>
      <c r="M8440" s="153"/>
      <c r="N8440" s="153"/>
      <c r="O8440" s="153"/>
      <c r="P8440" s="153"/>
      <c r="Q8440" s="153"/>
      <c r="R8440" s="153"/>
      <c r="S8440" s="152"/>
      <c r="T8440" s="153"/>
      <c r="X8440" s="69" t="str">
        <f t="shared" si="266"/>
        <v/>
      </c>
      <c r="Y8440" s="69" t="str">
        <f t="shared" si="267"/>
        <v/>
      </c>
    </row>
    <row r="8441" spans="8:25" x14ac:dyDescent="0.25">
      <c r="H8441" s="155"/>
      <c r="I8441" s="151"/>
      <c r="J8441" s="152"/>
      <c r="K8441" s="153"/>
      <c r="L8441" s="153"/>
      <c r="M8441" s="153"/>
      <c r="N8441" s="153"/>
      <c r="O8441" s="153"/>
      <c r="P8441" s="153"/>
      <c r="Q8441" s="153"/>
      <c r="R8441" s="153"/>
      <c r="S8441" s="152"/>
      <c r="T8441" s="153"/>
      <c r="X8441" s="69" t="str">
        <f t="shared" si="266"/>
        <v/>
      </c>
      <c r="Y8441" s="69" t="str">
        <f t="shared" si="267"/>
        <v/>
      </c>
    </row>
    <row r="8442" spans="8:25" x14ac:dyDescent="0.25">
      <c r="H8442" s="155"/>
      <c r="I8442" s="151"/>
      <c r="J8442" s="152"/>
      <c r="K8442" s="153"/>
      <c r="L8442" s="153"/>
      <c r="M8442" s="153"/>
      <c r="N8442" s="153"/>
      <c r="O8442" s="153"/>
      <c r="P8442" s="153"/>
      <c r="Q8442" s="153"/>
      <c r="R8442" s="153"/>
      <c r="S8442" s="152"/>
      <c r="T8442" s="153"/>
      <c r="X8442" s="69" t="str">
        <f t="shared" si="266"/>
        <v/>
      </c>
      <c r="Y8442" s="69" t="str">
        <f t="shared" si="267"/>
        <v/>
      </c>
    </row>
    <row r="8443" spans="8:25" x14ac:dyDescent="0.25">
      <c r="H8443" s="155"/>
      <c r="I8443" s="151"/>
      <c r="J8443" s="152"/>
      <c r="K8443" s="153"/>
      <c r="L8443" s="153"/>
      <c r="M8443" s="153"/>
      <c r="N8443" s="153"/>
      <c r="O8443" s="153"/>
      <c r="P8443" s="153"/>
      <c r="Q8443" s="153"/>
      <c r="R8443" s="153"/>
      <c r="S8443" s="152"/>
      <c r="T8443" s="153"/>
      <c r="X8443" s="69" t="str">
        <f t="shared" si="266"/>
        <v/>
      </c>
      <c r="Y8443" s="69" t="str">
        <f t="shared" si="267"/>
        <v/>
      </c>
    </row>
    <row r="8444" spans="8:25" x14ac:dyDescent="0.25">
      <c r="H8444" s="155"/>
      <c r="I8444" s="151"/>
      <c r="J8444" s="152"/>
      <c r="K8444" s="153"/>
      <c r="L8444" s="153"/>
      <c r="M8444" s="153"/>
      <c r="N8444" s="153"/>
      <c r="O8444" s="153"/>
      <c r="P8444" s="153"/>
      <c r="Q8444" s="153"/>
      <c r="R8444" s="153"/>
      <c r="S8444" s="152"/>
      <c r="T8444" s="153"/>
      <c r="X8444" s="69" t="str">
        <f t="shared" si="266"/>
        <v/>
      </c>
      <c r="Y8444" s="69" t="str">
        <f t="shared" si="267"/>
        <v/>
      </c>
    </row>
    <row r="8445" spans="8:25" x14ac:dyDescent="0.25">
      <c r="H8445" s="155"/>
      <c r="I8445" s="151"/>
      <c r="J8445" s="152"/>
      <c r="K8445" s="153"/>
      <c r="L8445" s="153"/>
      <c r="M8445" s="153"/>
      <c r="N8445" s="153"/>
      <c r="O8445" s="153"/>
      <c r="P8445" s="153"/>
      <c r="Q8445" s="153"/>
      <c r="R8445" s="153"/>
      <c r="S8445" s="152"/>
      <c r="T8445" s="153"/>
      <c r="X8445" s="69" t="str">
        <f t="shared" si="266"/>
        <v/>
      </c>
      <c r="Y8445" s="69" t="str">
        <f t="shared" si="267"/>
        <v/>
      </c>
    </row>
    <row r="8446" spans="8:25" x14ac:dyDescent="0.25">
      <c r="H8446" s="155"/>
      <c r="I8446" s="151"/>
      <c r="J8446" s="152"/>
      <c r="K8446" s="153"/>
      <c r="L8446" s="153"/>
      <c r="M8446" s="153"/>
      <c r="N8446" s="153"/>
      <c r="O8446" s="153"/>
      <c r="P8446" s="153"/>
      <c r="Q8446" s="153"/>
      <c r="R8446" s="153"/>
      <c r="S8446" s="152"/>
      <c r="T8446" s="153"/>
      <c r="X8446" s="69" t="str">
        <f t="shared" si="266"/>
        <v/>
      </c>
      <c r="Y8446" s="69" t="str">
        <f t="shared" si="267"/>
        <v/>
      </c>
    </row>
    <row r="8447" spans="8:25" x14ac:dyDescent="0.25">
      <c r="H8447" s="155"/>
      <c r="I8447" s="151"/>
      <c r="J8447" s="152"/>
      <c r="K8447" s="153"/>
      <c r="L8447" s="153"/>
      <c r="M8447" s="153"/>
      <c r="N8447" s="153"/>
      <c r="O8447" s="153"/>
      <c r="P8447" s="153"/>
      <c r="Q8447" s="153"/>
      <c r="R8447" s="153"/>
      <c r="S8447" s="152"/>
      <c r="T8447" s="153"/>
      <c r="X8447" s="69" t="str">
        <f t="shared" si="266"/>
        <v/>
      </c>
      <c r="Y8447" s="69" t="str">
        <f t="shared" si="267"/>
        <v/>
      </c>
    </row>
    <row r="8448" spans="8:25" x14ac:dyDescent="0.25">
      <c r="H8448" s="155"/>
      <c r="I8448" s="151"/>
      <c r="J8448" s="152"/>
      <c r="K8448" s="153"/>
      <c r="L8448" s="153"/>
      <c r="M8448" s="153"/>
      <c r="N8448" s="153"/>
      <c r="O8448" s="153"/>
      <c r="P8448" s="153"/>
      <c r="Q8448" s="153"/>
      <c r="R8448" s="153"/>
      <c r="S8448" s="152"/>
      <c r="T8448" s="153"/>
      <c r="X8448" s="69" t="str">
        <f t="shared" si="266"/>
        <v/>
      </c>
      <c r="Y8448" s="69" t="str">
        <f t="shared" si="267"/>
        <v/>
      </c>
    </row>
    <row r="8449" spans="8:25" x14ac:dyDescent="0.25">
      <c r="H8449" s="155"/>
      <c r="I8449" s="151"/>
      <c r="J8449" s="152"/>
      <c r="K8449" s="153"/>
      <c r="L8449" s="153"/>
      <c r="M8449" s="153"/>
      <c r="N8449" s="153"/>
      <c r="O8449" s="153"/>
      <c r="P8449" s="153"/>
      <c r="Q8449" s="153"/>
      <c r="R8449" s="153"/>
      <c r="S8449" s="152"/>
      <c r="T8449" s="153"/>
      <c r="X8449" s="69" t="str">
        <f t="shared" si="266"/>
        <v/>
      </c>
      <c r="Y8449" s="69" t="str">
        <f t="shared" si="267"/>
        <v/>
      </c>
    </row>
    <row r="8450" spans="8:25" x14ac:dyDescent="0.25">
      <c r="H8450" s="155"/>
      <c r="I8450" s="151"/>
      <c r="J8450" s="152"/>
      <c r="K8450" s="153"/>
      <c r="L8450" s="153"/>
      <c r="M8450" s="153"/>
      <c r="N8450" s="153"/>
      <c r="O8450" s="153"/>
      <c r="P8450" s="153"/>
      <c r="Q8450" s="153"/>
      <c r="R8450" s="153"/>
      <c r="S8450" s="152"/>
      <c r="T8450" s="153"/>
      <c r="X8450" s="69" t="str">
        <f t="shared" ref="X8450:X8513" si="268">IF(W8450&lt;&gt;"",W8450-I8450,"")</f>
        <v/>
      </c>
      <c r="Y8450" s="69" t="str">
        <f t="shared" si="267"/>
        <v/>
      </c>
    </row>
    <row r="8451" spans="8:25" x14ac:dyDescent="0.25">
      <c r="H8451" s="155"/>
      <c r="I8451" s="151"/>
      <c r="J8451" s="152"/>
      <c r="K8451" s="153"/>
      <c r="L8451" s="153"/>
      <c r="M8451" s="153"/>
      <c r="N8451" s="153"/>
      <c r="O8451" s="153"/>
      <c r="P8451" s="153"/>
      <c r="Q8451" s="153"/>
      <c r="R8451" s="153"/>
      <c r="S8451" s="152"/>
      <c r="T8451" s="153"/>
      <c r="X8451" s="69" t="str">
        <f t="shared" si="268"/>
        <v/>
      </c>
      <c r="Y8451" s="69" t="str">
        <f t="shared" ref="Y8451:Y8514" si="269">IF(X8451&lt;&gt;"",IF(X8451&lt;365,"&lt; 1 year",IF(X8451&lt;730,"1-2",IF(X8451&lt;1095,"2-3",IF(X8451&lt;1460,"3-4",IF(X8451&lt;1825,"4-5","5+"))))),"")</f>
        <v/>
      </c>
    </row>
    <row r="8452" spans="8:25" x14ac:dyDescent="0.25">
      <c r="H8452" s="155"/>
      <c r="I8452" s="151"/>
      <c r="J8452" s="152"/>
      <c r="K8452" s="153"/>
      <c r="L8452" s="153"/>
      <c r="M8452" s="153"/>
      <c r="N8452" s="153"/>
      <c r="O8452" s="153"/>
      <c r="P8452" s="153"/>
      <c r="Q8452" s="153"/>
      <c r="R8452" s="153"/>
      <c r="S8452" s="152"/>
      <c r="T8452" s="153"/>
      <c r="X8452" s="69" t="str">
        <f t="shared" si="268"/>
        <v/>
      </c>
      <c r="Y8452" s="69" t="str">
        <f t="shared" si="269"/>
        <v/>
      </c>
    </row>
    <row r="8453" spans="8:25" x14ac:dyDescent="0.25">
      <c r="H8453" s="155"/>
      <c r="I8453" s="151"/>
      <c r="J8453" s="152"/>
      <c r="K8453" s="153"/>
      <c r="L8453" s="153"/>
      <c r="M8453" s="153"/>
      <c r="N8453" s="153"/>
      <c r="O8453" s="153"/>
      <c r="P8453" s="153"/>
      <c r="Q8453" s="153"/>
      <c r="R8453" s="153"/>
      <c r="S8453" s="152"/>
      <c r="T8453" s="153"/>
      <c r="X8453" s="69" t="str">
        <f t="shared" si="268"/>
        <v/>
      </c>
      <c r="Y8453" s="69" t="str">
        <f t="shared" si="269"/>
        <v/>
      </c>
    </row>
    <row r="8454" spans="8:25" x14ac:dyDescent="0.25">
      <c r="H8454" s="155"/>
      <c r="I8454" s="151"/>
      <c r="J8454" s="152"/>
      <c r="K8454" s="153"/>
      <c r="L8454" s="153"/>
      <c r="M8454" s="153"/>
      <c r="N8454" s="153"/>
      <c r="O8454" s="153"/>
      <c r="P8454" s="153"/>
      <c r="Q8454" s="153"/>
      <c r="R8454" s="153"/>
      <c r="S8454" s="152"/>
      <c r="T8454" s="153"/>
      <c r="X8454" s="69" t="str">
        <f t="shared" si="268"/>
        <v/>
      </c>
      <c r="Y8454" s="69" t="str">
        <f t="shared" si="269"/>
        <v/>
      </c>
    </row>
    <row r="8455" spans="8:25" x14ac:dyDescent="0.25">
      <c r="H8455" s="155"/>
      <c r="I8455" s="151"/>
      <c r="J8455" s="152"/>
      <c r="K8455" s="153"/>
      <c r="L8455" s="153"/>
      <c r="M8455" s="153"/>
      <c r="N8455" s="153"/>
      <c r="O8455" s="153"/>
      <c r="P8455" s="153"/>
      <c r="Q8455" s="153"/>
      <c r="R8455" s="153"/>
      <c r="S8455" s="152"/>
      <c r="T8455" s="153"/>
      <c r="X8455" s="69" t="str">
        <f t="shared" si="268"/>
        <v/>
      </c>
      <c r="Y8455" s="69" t="str">
        <f t="shared" si="269"/>
        <v/>
      </c>
    </row>
    <row r="8456" spans="8:25" x14ac:dyDescent="0.25">
      <c r="H8456" s="155"/>
      <c r="I8456" s="151"/>
      <c r="J8456" s="152"/>
      <c r="K8456" s="153"/>
      <c r="L8456" s="153"/>
      <c r="M8456" s="153"/>
      <c r="N8456" s="153"/>
      <c r="O8456" s="153"/>
      <c r="P8456" s="153"/>
      <c r="Q8456" s="153"/>
      <c r="R8456" s="153"/>
      <c r="S8456" s="152"/>
      <c r="T8456" s="153"/>
      <c r="X8456" s="69" t="str">
        <f t="shared" si="268"/>
        <v/>
      </c>
      <c r="Y8456" s="69" t="str">
        <f t="shared" si="269"/>
        <v/>
      </c>
    </row>
    <row r="8457" spans="8:25" x14ac:dyDescent="0.25">
      <c r="H8457" s="155"/>
      <c r="I8457" s="151"/>
      <c r="J8457" s="152"/>
      <c r="K8457" s="153"/>
      <c r="L8457" s="153"/>
      <c r="M8457" s="153"/>
      <c r="N8457" s="153"/>
      <c r="O8457" s="153"/>
      <c r="P8457" s="153"/>
      <c r="Q8457" s="153"/>
      <c r="R8457" s="153"/>
      <c r="S8457" s="152"/>
      <c r="T8457" s="153"/>
      <c r="X8457" s="69" t="str">
        <f t="shared" si="268"/>
        <v/>
      </c>
      <c r="Y8457" s="69" t="str">
        <f t="shared" si="269"/>
        <v/>
      </c>
    </row>
    <row r="8458" spans="8:25" x14ac:dyDescent="0.25">
      <c r="H8458" s="155"/>
      <c r="I8458" s="151"/>
      <c r="J8458" s="152"/>
      <c r="K8458" s="153"/>
      <c r="L8458" s="153"/>
      <c r="M8458" s="153"/>
      <c r="N8458" s="153"/>
      <c r="O8458" s="153"/>
      <c r="P8458" s="153"/>
      <c r="Q8458" s="153"/>
      <c r="R8458" s="153"/>
      <c r="S8458" s="152"/>
      <c r="T8458" s="153"/>
      <c r="X8458" s="69" t="str">
        <f t="shared" si="268"/>
        <v/>
      </c>
      <c r="Y8458" s="69" t="str">
        <f t="shared" si="269"/>
        <v/>
      </c>
    </row>
    <row r="8459" spans="8:25" x14ac:dyDescent="0.25">
      <c r="H8459" s="155"/>
      <c r="I8459" s="151"/>
      <c r="J8459" s="152"/>
      <c r="K8459" s="153"/>
      <c r="L8459" s="153"/>
      <c r="M8459" s="153"/>
      <c r="N8459" s="153"/>
      <c r="O8459" s="153"/>
      <c r="P8459" s="153"/>
      <c r="Q8459" s="153"/>
      <c r="R8459" s="153"/>
      <c r="S8459" s="152"/>
      <c r="T8459" s="153"/>
      <c r="X8459" s="69" t="str">
        <f t="shared" si="268"/>
        <v/>
      </c>
      <c r="Y8459" s="69" t="str">
        <f t="shared" si="269"/>
        <v/>
      </c>
    </row>
    <row r="8460" spans="8:25" x14ac:dyDescent="0.25">
      <c r="H8460" s="155"/>
      <c r="I8460" s="151"/>
      <c r="J8460" s="152"/>
      <c r="K8460" s="153"/>
      <c r="L8460" s="153"/>
      <c r="M8460" s="153"/>
      <c r="N8460" s="153"/>
      <c r="O8460" s="153"/>
      <c r="P8460" s="153"/>
      <c r="Q8460" s="153"/>
      <c r="R8460" s="153"/>
      <c r="S8460" s="152"/>
      <c r="T8460" s="153"/>
      <c r="X8460" s="69" t="str">
        <f t="shared" si="268"/>
        <v/>
      </c>
      <c r="Y8460" s="69" t="str">
        <f t="shared" si="269"/>
        <v/>
      </c>
    </row>
    <row r="8461" spans="8:25" x14ac:dyDescent="0.25">
      <c r="H8461" s="155"/>
      <c r="I8461" s="151"/>
      <c r="J8461" s="152"/>
      <c r="K8461" s="153"/>
      <c r="L8461" s="153"/>
      <c r="M8461" s="153"/>
      <c r="N8461" s="153"/>
      <c r="O8461" s="153"/>
      <c r="P8461" s="153"/>
      <c r="Q8461" s="153"/>
      <c r="R8461" s="153"/>
      <c r="S8461" s="152"/>
      <c r="T8461" s="153"/>
      <c r="X8461" s="69" t="str">
        <f t="shared" si="268"/>
        <v/>
      </c>
      <c r="Y8461" s="69" t="str">
        <f t="shared" si="269"/>
        <v/>
      </c>
    </row>
    <row r="8462" spans="8:25" x14ac:dyDescent="0.25">
      <c r="H8462" s="155"/>
      <c r="I8462" s="151"/>
      <c r="J8462" s="152"/>
      <c r="K8462" s="153"/>
      <c r="L8462" s="153"/>
      <c r="M8462" s="153"/>
      <c r="N8462" s="153"/>
      <c r="O8462" s="153"/>
      <c r="P8462" s="153"/>
      <c r="Q8462" s="153"/>
      <c r="R8462" s="153"/>
      <c r="S8462" s="152"/>
      <c r="T8462" s="153"/>
      <c r="X8462" s="69" t="str">
        <f t="shared" si="268"/>
        <v/>
      </c>
      <c r="Y8462" s="69" t="str">
        <f t="shared" si="269"/>
        <v/>
      </c>
    </row>
    <row r="8463" spans="8:25" x14ac:dyDescent="0.25">
      <c r="H8463" s="155"/>
      <c r="I8463" s="151"/>
      <c r="J8463" s="152"/>
      <c r="K8463" s="153"/>
      <c r="L8463" s="153"/>
      <c r="M8463" s="153"/>
      <c r="N8463" s="153"/>
      <c r="O8463" s="153"/>
      <c r="P8463" s="153"/>
      <c r="Q8463" s="153"/>
      <c r="R8463" s="153"/>
      <c r="S8463" s="152"/>
      <c r="T8463" s="153"/>
      <c r="X8463" s="69" t="str">
        <f t="shared" si="268"/>
        <v/>
      </c>
      <c r="Y8463" s="69" t="str">
        <f t="shared" si="269"/>
        <v/>
      </c>
    </row>
    <row r="8464" spans="8:25" x14ac:dyDescent="0.25">
      <c r="H8464" s="155"/>
      <c r="I8464" s="151"/>
      <c r="J8464" s="152"/>
      <c r="K8464" s="153"/>
      <c r="L8464" s="153"/>
      <c r="M8464" s="153"/>
      <c r="N8464" s="153"/>
      <c r="O8464" s="153"/>
      <c r="P8464" s="153"/>
      <c r="Q8464" s="153"/>
      <c r="R8464" s="153"/>
      <c r="S8464" s="152"/>
      <c r="T8464" s="153"/>
      <c r="X8464" s="69" t="str">
        <f t="shared" si="268"/>
        <v/>
      </c>
      <c r="Y8464" s="69" t="str">
        <f t="shared" si="269"/>
        <v/>
      </c>
    </row>
    <row r="8465" spans="8:25" x14ac:dyDescent="0.25">
      <c r="H8465" s="155"/>
      <c r="I8465" s="151"/>
      <c r="J8465" s="152"/>
      <c r="K8465" s="153"/>
      <c r="L8465" s="153"/>
      <c r="M8465" s="153"/>
      <c r="N8465" s="153"/>
      <c r="O8465" s="153"/>
      <c r="P8465" s="153"/>
      <c r="Q8465" s="153"/>
      <c r="R8465" s="153"/>
      <c r="S8465" s="152"/>
      <c r="T8465" s="153"/>
      <c r="X8465" s="69" t="str">
        <f t="shared" si="268"/>
        <v/>
      </c>
      <c r="Y8465" s="69" t="str">
        <f t="shared" si="269"/>
        <v/>
      </c>
    </row>
    <row r="8466" spans="8:25" x14ac:dyDescent="0.25">
      <c r="H8466" s="155"/>
      <c r="I8466" s="151"/>
      <c r="J8466" s="152"/>
      <c r="K8466" s="153"/>
      <c r="L8466" s="153"/>
      <c r="M8466" s="153"/>
      <c r="N8466" s="153"/>
      <c r="O8466" s="153"/>
      <c r="P8466" s="153"/>
      <c r="Q8466" s="153"/>
      <c r="R8466" s="153"/>
      <c r="S8466" s="152"/>
      <c r="T8466" s="153"/>
      <c r="X8466" s="69" t="str">
        <f t="shared" si="268"/>
        <v/>
      </c>
      <c r="Y8466" s="69" t="str">
        <f t="shared" si="269"/>
        <v/>
      </c>
    </row>
    <row r="8467" spans="8:25" x14ac:dyDescent="0.25">
      <c r="H8467" s="155"/>
      <c r="I8467" s="151"/>
      <c r="J8467" s="152"/>
      <c r="K8467" s="153"/>
      <c r="L8467" s="153"/>
      <c r="M8467" s="153"/>
      <c r="N8467" s="153"/>
      <c r="O8467" s="153"/>
      <c r="P8467" s="153"/>
      <c r="Q8467" s="153"/>
      <c r="R8467" s="153"/>
      <c r="S8467" s="152"/>
      <c r="T8467" s="153"/>
      <c r="X8467" s="69" t="str">
        <f t="shared" si="268"/>
        <v/>
      </c>
      <c r="Y8467" s="69" t="str">
        <f t="shared" si="269"/>
        <v/>
      </c>
    </row>
    <row r="8468" spans="8:25" x14ac:dyDescent="0.25">
      <c r="H8468" s="155"/>
      <c r="I8468" s="151"/>
      <c r="J8468" s="152"/>
      <c r="K8468" s="153"/>
      <c r="L8468" s="153"/>
      <c r="M8468" s="153"/>
      <c r="N8468" s="153"/>
      <c r="O8468" s="153"/>
      <c r="P8468" s="153"/>
      <c r="Q8468" s="153"/>
      <c r="R8468" s="153"/>
      <c r="S8468" s="152"/>
      <c r="T8468" s="153"/>
      <c r="X8468" s="69" t="str">
        <f t="shared" si="268"/>
        <v/>
      </c>
      <c r="Y8468" s="69" t="str">
        <f t="shared" si="269"/>
        <v/>
      </c>
    </row>
    <row r="8469" spans="8:25" x14ac:dyDescent="0.25">
      <c r="H8469" s="155"/>
      <c r="I8469" s="151"/>
      <c r="J8469" s="152"/>
      <c r="K8469" s="153"/>
      <c r="L8469" s="153"/>
      <c r="M8469" s="153"/>
      <c r="N8469" s="153"/>
      <c r="O8469" s="153"/>
      <c r="P8469" s="153"/>
      <c r="Q8469" s="153"/>
      <c r="R8469" s="153"/>
      <c r="S8469" s="152"/>
      <c r="T8469" s="153"/>
      <c r="X8469" s="69" t="str">
        <f t="shared" si="268"/>
        <v/>
      </c>
      <c r="Y8469" s="69" t="str">
        <f t="shared" si="269"/>
        <v/>
      </c>
    </row>
    <row r="8470" spans="8:25" x14ac:dyDescent="0.25">
      <c r="H8470" s="155"/>
      <c r="I8470" s="151"/>
      <c r="J8470" s="152"/>
      <c r="K8470" s="153"/>
      <c r="L8470" s="153"/>
      <c r="M8470" s="153"/>
      <c r="N8470" s="153"/>
      <c r="O8470" s="153"/>
      <c r="P8470" s="153"/>
      <c r="Q8470" s="153"/>
      <c r="R8470" s="153"/>
      <c r="S8470" s="152"/>
      <c r="T8470" s="153"/>
      <c r="X8470" s="69" t="str">
        <f t="shared" si="268"/>
        <v/>
      </c>
      <c r="Y8470" s="69" t="str">
        <f t="shared" si="269"/>
        <v/>
      </c>
    </row>
    <row r="8471" spans="8:25" x14ac:dyDescent="0.25">
      <c r="H8471" s="155"/>
      <c r="I8471" s="151"/>
      <c r="J8471" s="152"/>
      <c r="K8471" s="153"/>
      <c r="L8471" s="153"/>
      <c r="M8471" s="153"/>
      <c r="N8471" s="153"/>
      <c r="O8471" s="153"/>
      <c r="P8471" s="153"/>
      <c r="Q8471" s="153"/>
      <c r="R8471" s="153"/>
      <c r="S8471" s="152"/>
      <c r="T8471" s="153"/>
      <c r="X8471" s="69" t="str">
        <f t="shared" si="268"/>
        <v/>
      </c>
      <c r="Y8471" s="69" t="str">
        <f t="shared" si="269"/>
        <v/>
      </c>
    </row>
    <row r="8472" spans="8:25" x14ac:dyDescent="0.25">
      <c r="H8472" s="155"/>
      <c r="I8472" s="151"/>
      <c r="J8472" s="152"/>
      <c r="K8472" s="153"/>
      <c r="L8472" s="153"/>
      <c r="M8472" s="153"/>
      <c r="N8472" s="153"/>
      <c r="O8472" s="153"/>
      <c r="P8472" s="153"/>
      <c r="Q8472" s="153"/>
      <c r="R8472" s="153"/>
      <c r="S8472" s="152"/>
      <c r="T8472" s="153"/>
      <c r="X8472" s="69" t="str">
        <f t="shared" si="268"/>
        <v/>
      </c>
      <c r="Y8472" s="69" t="str">
        <f t="shared" si="269"/>
        <v/>
      </c>
    </row>
    <row r="8473" spans="8:25" x14ac:dyDescent="0.25">
      <c r="H8473" s="155"/>
      <c r="I8473" s="151"/>
      <c r="J8473" s="152"/>
      <c r="K8473" s="153"/>
      <c r="L8473" s="153"/>
      <c r="M8473" s="153"/>
      <c r="N8473" s="153"/>
      <c r="O8473" s="153"/>
      <c r="P8473" s="153"/>
      <c r="Q8473" s="153"/>
      <c r="R8473" s="153"/>
      <c r="S8473" s="152"/>
      <c r="T8473" s="153"/>
      <c r="X8473" s="69" t="str">
        <f t="shared" si="268"/>
        <v/>
      </c>
      <c r="Y8473" s="69" t="str">
        <f t="shared" si="269"/>
        <v/>
      </c>
    </row>
    <row r="8474" spans="8:25" x14ac:dyDescent="0.25">
      <c r="H8474" s="155"/>
      <c r="I8474" s="151"/>
      <c r="J8474" s="152"/>
      <c r="K8474" s="153"/>
      <c r="L8474" s="153"/>
      <c r="M8474" s="153"/>
      <c r="N8474" s="153"/>
      <c r="O8474" s="153"/>
      <c r="P8474" s="153"/>
      <c r="Q8474" s="153"/>
      <c r="R8474" s="153"/>
      <c r="S8474" s="152"/>
      <c r="T8474" s="153"/>
      <c r="X8474" s="69" t="str">
        <f t="shared" si="268"/>
        <v/>
      </c>
      <c r="Y8474" s="69" t="str">
        <f t="shared" si="269"/>
        <v/>
      </c>
    </row>
    <row r="8475" spans="8:25" x14ac:dyDescent="0.25">
      <c r="H8475" s="155"/>
      <c r="I8475" s="151"/>
      <c r="J8475" s="152"/>
      <c r="K8475" s="153"/>
      <c r="L8475" s="153"/>
      <c r="M8475" s="153"/>
      <c r="N8475" s="153"/>
      <c r="O8475" s="153"/>
      <c r="P8475" s="153"/>
      <c r="Q8475" s="153"/>
      <c r="R8475" s="153"/>
      <c r="S8475" s="152"/>
      <c r="T8475" s="153"/>
      <c r="X8475" s="69" t="str">
        <f t="shared" si="268"/>
        <v/>
      </c>
      <c r="Y8475" s="69" t="str">
        <f t="shared" si="269"/>
        <v/>
      </c>
    </row>
    <row r="8476" spans="8:25" x14ac:dyDescent="0.25">
      <c r="H8476" s="155"/>
      <c r="I8476" s="151"/>
      <c r="J8476" s="152"/>
      <c r="K8476" s="153"/>
      <c r="L8476" s="153"/>
      <c r="M8476" s="153"/>
      <c r="N8476" s="153"/>
      <c r="O8476" s="153"/>
      <c r="P8476" s="153"/>
      <c r="Q8476" s="153"/>
      <c r="R8476" s="153"/>
      <c r="S8476" s="152"/>
      <c r="T8476" s="153"/>
      <c r="X8476" s="69" t="str">
        <f t="shared" si="268"/>
        <v/>
      </c>
      <c r="Y8476" s="69" t="str">
        <f t="shared" si="269"/>
        <v/>
      </c>
    </row>
    <row r="8477" spans="8:25" x14ac:dyDescent="0.25">
      <c r="H8477" s="155"/>
      <c r="I8477" s="151"/>
      <c r="J8477" s="152"/>
      <c r="K8477" s="153"/>
      <c r="L8477" s="153"/>
      <c r="M8477" s="153"/>
      <c r="N8477" s="153"/>
      <c r="O8477" s="153"/>
      <c r="P8477" s="153"/>
      <c r="Q8477" s="153"/>
      <c r="R8477" s="153"/>
      <c r="S8477" s="152"/>
      <c r="T8477" s="153"/>
      <c r="X8477" s="69" t="str">
        <f t="shared" si="268"/>
        <v/>
      </c>
      <c r="Y8477" s="69" t="str">
        <f t="shared" si="269"/>
        <v/>
      </c>
    </row>
    <row r="8478" spans="8:25" x14ac:dyDescent="0.25">
      <c r="H8478" s="155"/>
      <c r="I8478" s="151"/>
      <c r="J8478" s="152"/>
      <c r="K8478" s="153"/>
      <c r="L8478" s="153"/>
      <c r="M8478" s="153"/>
      <c r="N8478" s="153"/>
      <c r="O8478" s="153"/>
      <c r="P8478" s="153"/>
      <c r="Q8478" s="153"/>
      <c r="R8478" s="153"/>
      <c r="S8478" s="152"/>
      <c r="T8478" s="153"/>
      <c r="X8478" s="69" t="str">
        <f t="shared" si="268"/>
        <v/>
      </c>
      <c r="Y8478" s="69" t="str">
        <f t="shared" si="269"/>
        <v/>
      </c>
    </row>
    <row r="8479" spans="8:25" x14ac:dyDescent="0.25">
      <c r="H8479" s="155"/>
      <c r="I8479" s="151"/>
      <c r="J8479" s="152"/>
      <c r="K8479" s="153"/>
      <c r="L8479" s="153"/>
      <c r="M8479" s="153"/>
      <c r="N8479" s="153"/>
      <c r="O8479" s="153"/>
      <c r="P8479" s="153"/>
      <c r="Q8479" s="153"/>
      <c r="R8479" s="153"/>
      <c r="S8479" s="152"/>
      <c r="T8479" s="153"/>
      <c r="X8479" s="69" t="str">
        <f t="shared" si="268"/>
        <v/>
      </c>
      <c r="Y8479" s="69" t="str">
        <f t="shared" si="269"/>
        <v/>
      </c>
    </row>
    <row r="8480" spans="8:25" x14ac:dyDescent="0.25">
      <c r="H8480" s="155"/>
      <c r="I8480" s="151"/>
      <c r="J8480" s="152"/>
      <c r="K8480" s="153"/>
      <c r="L8480" s="153"/>
      <c r="M8480" s="153"/>
      <c r="N8480" s="153"/>
      <c r="O8480" s="153"/>
      <c r="P8480" s="153"/>
      <c r="Q8480" s="153"/>
      <c r="R8480" s="153"/>
      <c r="S8480" s="152"/>
      <c r="T8480" s="153"/>
      <c r="X8480" s="69" t="str">
        <f t="shared" si="268"/>
        <v/>
      </c>
      <c r="Y8480" s="69" t="str">
        <f t="shared" si="269"/>
        <v/>
      </c>
    </row>
    <row r="8481" spans="8:25" x14ac:dyDescent="0.25">
      <c r="H8481" s="155"/>
      <c r="I8481" s="151"/>
      <c r="J8481" s="152"/>
      <c r="K8481" s="153"/>
      <c r="L8481" s="153"/>
      <c r="M8481" s="153"/>
      <c r="N8481" s="153"/>
      <c r="O8481" s="153"/>
      <c r="P8481" s="153"/>
      <c r="Q8481" s="153"/>
      <c r="R8481" s="153"/>
      <c r="S8481" s="152"/>
      <c r="T8481" s="153"/>
      <c r="X8481" s="69" t="str">
        <f t="shared" si="268"/>
        <v/>
      </c>
      <c r="Y8481" s="69" t="str">
        <f t="shared" si="269"/>
        <v/>
      </c>
    </row>
    <row r="8482" spans="8:25" x14ac:dyDescent="0.25">
      <c r="H8482" s="155"/>
      <c r="I8482" s="151"/>
      <c r="J8482" s="152"/>
      <c r="K8482" s="153"/>
      <c r="L8482" s="153"/>
      <c r="M8482" s="153"/>
      <c r="N8482" s="153"/>
      <c r="O8482" s="153"/>
      <c r="P8482" s="153"/>
      <c r="Q8482" s="153"/>
      <c r="R8482" s="153"/>
      <c r="S8482" s="152"/>
      <c r="T8482" s="153"/>
      <c r="X8482" s="69" t="str">
        <f t="shared" si="268"/>
        <v/>
      </c>
      <c r="Y8482" s="69" t="str">
        <f t="shared" si="269"/>
        <v/>
      </c>
    </row>
    <row r="8483" spans="8:25" x14ac:dyDescent="0.25">
      <c r="H8483" s="155"/>
      <c r="I8483" s="151"/>
      <c r="J8483" s="152"/>
      <c r="K8483" s="153"/>
      <c r="L8483" s="153"/>
      <c r="M8483" s="153"/>
      <c r="N8483" s="153"/>
      <c r="O8483" s="153"/>
      <c r="P8483" s="153"/>
      <c r="Q8483" s="153"/>
      <c r="R8483" s="153"/>
      <c r="S8483" s="152"/>
      <c r="T8483" s="153"/>
      <c r="X8483" s="69" t="str">
        <f t="shared" si="268"/>
        <v/>
      </c>
      <c r="Y8483" s="69" t="str">
        <f t="shared" si="269"/>
        <v/>
      </c>
    </row>
    <row r="8484" spans="8:25" x14ac:dyDescent="0.25">
      <c r="H8484" s="155"/>
      <c r="I8484" s="151"/>
      <c r="J8484" s="152"/>
      <c r="K8484" s="153"/>
      <c r="L8484" s="153"/>
      <c r="M8484" s="153"/>
      <c r="N8484" s="153"/>
      <c r="O8484" s="153"/>
      <c r="P8484" s="153"/>
      <c r="Q8484" s="153"/>
      <c r="R8484" s="153"/>
      <c r="S8484" s="152"/>
      <c r="T8484" s="153"/>
      <c r="X8484" s="69" t="str">
        <f t="shared" si="268"/>
        <v/>
      </c>
      <c r="Y8484" s="69" t="str">
        <f t="shared" si="269"/>
        <v/>
      </c>
    </row>
    <row r="8485" spans="8:25" x14ac:dyDescent="0.25">
      <c r="H8485" s="155"/>
      <c r="I8485" s="151"/>
      <c r="J8485" s="152"/>
      <c r="K8485" s="153"/>
      <c r="L8485" s="153"/>
      <c r="M8485" s="153"/>
      <c r="N8485" s="153"/>
      <c r="O8485" s="153"/>
      <c r="P8485" s="153"/>
      <c r="Q8485" s="153"/>
      <c r="R8485" s="153"/>
      <c r="S8485" s="152"/>
      <c r="T8485" s="153"/>
      <c r="X8485" s="69" t="str">
        <f t="shared" si="268"/>
        <v/>
      </c>
      <c r="Y8485" s="69" t="str">
        <f t="shared" si="269"/>
        <v/>
      </c>
    </row>
    <row r="8486" spans="8:25" x14ac:dyDescent="0.25">
      <c r="H8486" s="155"/>
      <c r="I8486" s="151"/>
      <c r="J8486" s="152"/>
      <c r="K8486" s="153"/>
      <c r="L8486" s="153"/>
      <c r="M8486" s="153"/>
      <c r="N8486" s="153"/>
      <c r="O8486" s="153"/>
      <c r="P8486" s="153"/>
      <c r="Q8486" s="153"/>
      <c r="R8486" s="153"/>
      <c r="S8486" s="152"/>
      <c r="T8486" s="153"/>
      <c r="X8486" s="69" t="str">
        <f t="shared" si="268"/>
        <v/>
      </c>
      <c r="Y8486" s="69" t="str">
        <f t="shared" si="269"/>
        <v/>
      </c>
    </row>
    <row r="8487" spans="8:25" x14ac:dyDescent="0.25">
      <c r="H8487" s="155"/>
      <c r="I8487" s="151"/>
      <c r="J8487" s="152"/>
      <c r="K8487" s="153"/>
      <c r="L8487" s="153"/>
      <c r="M8487" s="153"/>
      <c r="N8487" s="153"/>
      <c r="O8487" s="153"/>
      <c r="P8487" s="153"/>
      <c r="Q8487" s="153"/>
      <c r="R8487" s="153"/>
      <c r="S8487" s="152"/>
      <c r="T8487" s="153"/>
      <c r="X8487" s="69" t="str">
        <f t="shared" si="268"/>
        <v/>
      </c>
      <c r="Y8487" s="69" t="str">
        <f t="shared" si="269"/>
        <v/>
      </c>
    </row>
    <row r="8488" spans="8:25" x14ac:dyDescent="0.25">
      <c r="H8488" s="155"/>
      <c r="I8488" s="151"/>
      <c r="J8488" s="152"/>
      <c r="K8488" s="153"/>
      <c r="L8488" s="153"/>
      <c r="M8488" s="153"/>
      <c r="N8488" s="153"/>
      <c r="O8488" s="153"/>
      <c r="P8488" s="153"/>
      <c r="Q8488" s="153"/>
      <c r="R8488" s="153"/>
      <c r="S8488" s="152"/>
      <c r="T8488" s="153"/>
      <c r="X8488" s="69" t="str">
        <f t="shared" si="268"/>
        <v/>
      </c>
      <c r="Y8488" s="69" t="str">
        <f t="shared" si="269"/>
        <v/>
      </c>
    </row>
    <row r="8489" spans="8:25" x14ac:dyDescent="0.25">
      <c r="H8489" s="155"/>
      <c r="I8489" s="151"/>
      <c r="J8489" s="152"/>
      <c r="K8489" s="153"/>
      <c r="L8489" s="153"/>
      <c r="M8489" s="153"/>
      <c r="N8489" s="153"/>
      <c r="O8489" s="153"/>
      <c r="P8489" s="153"/>
      <c r="Q8489" s="153"/>
      <c r="R8489" s="153"/>
      <c r="S8489" s="152"/>
      <c r="T8489" s="153"/>
      <c r="X8489" s="69" t="str">
        <f t="shared" si="268"/>
        <v/>
      </c>
      <c r="Y8489" s="69" t="str">
        <f t="shared" si="269"/>
        <v/>
      </c>
    </row>
    <row r="8490" spans="8:25" x14ac:dyDescent="0.25">
      <c r="H8490" s="155"/>
      <c r="I8490" s="151"/>
      <c r="J8490" s="152"/>
      <c r="K8490" s="153"/>
      <c r="L8490" s="153"/>
      <c r="M8490" s="153"/>
      <c r="N8490" s="153"/>
      <c r="O8490" s="153"/>
      <c r="P8490" s="153"/>
      <c r="Q8490" s="153"/>
      <c r="R8490" s="153"/>
      <c r="S8490" s="152"/>
      <c r="T8490" s="153"/>
      <c r="X8490" s="69" t="str">
        <f t="shared" si="268"/>
        <v/>
      </c>
      <c r="Y8490" s="69" t="str">
        <f t="shared" si="269"/>
        <v/>
      </c>
    </row>
    <row r="8491" spans="8:25" x14ac:dyDescent="0.25">
      <c r="H8491" s="155"/>
      <c r="I8491" s="151"/>
      <c r="J8491" s="152"/>
      <c r="K8491" s="153"/>
      <c r="L8491" s="153"/>
      <c r="M8491" s="153"/>
      <c r="N8491" s="153"/>
      <c r="O8491" s="153"/>
      <c r="P8491" s="153"/>
      <c r="Q8491" s="153"/>
      <c r="R8491" s="153"/>
      <c r="S8491" s="152"/>
      <c r="T8491" s="153"/>
      <c r="X8491" s="69" t="str">
        <f t="shared" si="268"/>
        <v/>
      </c>
      <c r="Y8491" s="69" t="str">
        <f t="shared" si="269"/>
        <v/>
      </c>
    </row>
    <row r="8492" spans="8:25" x14ac:dyDescent="0.25">
      <c r="H8492" s="155"/>
      <c r="I8492" s="151"/>
      <c r="J8492" s="152"/>
      <c r="K8492" s="153"/>
      <c r="L8492" s="153"/>
      <c r="M8492" s="153"/>
      <c r="N8492" s="153"/>
      <c r="O8492" s="153"/>
      <c r="P8492" s="153"/>
      <c r="Q8492" s="153"/>
      <c r="R8492" s="153"/>
      <c r="S8492" s="152"/>
      <c r="T8492" s="153"/>
      <c r="X8492" s="69" t="str">
        <f t="shared" si="268"/>
        <v/>
      </c>
      <c r="Y8492" s="69" t="str">
        <f t="shared" si="269"/>
        <v/>
      </c>
    </row>
    <row r="8493" spans="8:25" x14ac:dyDescent="0.25">
      <c r="H8493" s="155"/>
      <c r="I8493" s="151"/>
      <c r="J8493" s="152"/>
      <c r="K8493" s="153"/>
      <c r="L8493" s="153"/>
      <c r="M8493" s="153"/>
      <c r="N8493" s="153"/>
      <c r="O8493" s="153"/>
      <c r="P8493" s="153"/>
      <c r="Q8493" s="153"/>
      <c r="R8493" s="153"/>
      <c r="S8493" s="152"/>
      <c r="T8493" s="153"/>
      <c r="X8493" s="69" t="str">
        <f t="shared" si="268"/>
        <v/>
      </c>
      <c r="Y8493" s="69" t="str">
        <f t="shared" si="269"/>
        <v/>
      </c>
    </row>
    <row r="8494" spans="8:25" x14ac:dyDescent="0.25">
      <c r="H8494" s="155"/>
      <c r="I8494" s="151"/>
      <c r="J8494" s="152"/>
      <c r="K8494" s="153"/>
      <c r="L8494" s="153"/>
      <c r="M8494" s="153"/>
      <c r="N8494" s="153"/>
      <c r="O8494" s="153"/>
      <c r="P8494" s="153"/>
      <c r="Q8494" s="153"/>
      <c r="R8494" s="153"/>
      <c r="S8494" s="152"/>
      <c r="T8494" s="153"/>
      <c r="X8494" s="69" t="str">
        <f t="shared" si="268"/>
        <v/>
      </c>
      <c r="Y8494" s="69" t="str">
        <f t="shared" si="269"/>
        <v/>
      </c>
    </row>
    <row r="8495" spans="8:25" x14ac:dyDescent="0.25">
      <c r="H8495" s="155"/>
      <c r="I8495" s="151"/>
      <c r="J8495" s="152"/>
      <c r="K8495" s="153"/>
      <c r="L8495" s="153"/>
      <c r="M8495" s="153"/>
      <c r="N8495" s="153"/>
      <c r="O8495" s="153"/>
      <c r="P8495" s="153"/>
      <c r="Q8495" s="153"/>
      <c r="R8495" s="153"/>
      <c r="S8495" s="152"/>
      <c r="T8495" s="153"/>
      <c r="X8495" s="69" t="str">
        <f t="shared" si="268"/>
        <v/>
      </c>
      <c r="Y8495" s="69" t="str">
        <f t="shared" si="269"/>
        <v/>
      </c>
    </row>
    <row r="8496" spans="8:25" x14ac:dyDescent="0.25">
      <c r="H8496" s="155"/>
      <c r="I8496" s="151"/>
      <c r="J8496" s="152"/>
      <c r="K8496" s="153"/>
      <c r="L8496" s="153"/>
      <c r="M8496" s="153"/>
      <c r="N8496" s="153"/>
      <c r="O8496" s="153"/>
      <c r="P8496" s="153"/>
      <c r="Q8496" s="153"/>
      <c r="R8496" s="153"/>
      <c r="S8496" s="152"/>
      <c r="T8496" s="153"/>
      <c r="X8496" s="69" t="str">
        <f t="shared" si="268"/>
        <v/>
      </c>
      <c r="Y8496" s="69" t="str">
        <f t="shared" si="269"/>
        <v/>
      </c>
    </row>
    <row r="8497" spans="8:25" x14ac:dyDescent="0.25">
      <c r="H8497" s="155"/>
      <c r="I8497" s="151"/>
      <c r="J8497" s="152"/>
      <c r="K8497" s="153"/>
      <c r="L8497" s="153"/>
      <c r="M8497" s="153"/>
      <c r="N8497" s="153"/>
      <c r="O8497" s="153"/>
      <c r="P8497" s="153"/>
      <c r="Q8497" s="153"/>
      <c r="R8497" s="153"/>
      <c r="S8497" s="152"/>
      <c r="T8497" s="153"/>
      <c r="X8497" s="69" t="str">
        <f t="shared" si="268"/>
        <v/>
      </c>
      <c r="Y8497" s="69" t="str">
        <f t="shared" si="269"/>
        <v/>
      </c>
    </row>
    <row r="8498" spans="8:25" x14ac:dyDescent="0.25">
      <c r="H8498" s="155"/>
      <c r="I8498" s="151"/>
      <c r="J8498" s="152"/>
      <c r="K8498" s="153"/>
      <c r="L8498" s="153"/>
      <c r="M8498" s="153"/>
      <c r="N8498" s="153"/>
      <c r="O8498" s="153"/>
      <c r="P8498" s="153"/>
      <c r="Q8498" s="153"/>
      <c r="R8498" s="153"/>
      <c r="S8498" s="152"/>
      <c r="T8498" s="153"/>
      <c r="X8498" s="69" t="str">
        <f t="shared" si="268"/>
        <v/>
      </c>
      <c r="Y8498" s="69" t="str">
        <f t="shared" si="269"/>
        <v/>
      </c>
    </row>
    <row r="8499" spans="8:25" x14ac:dyDescent="0.25">
      <c r="H8499" s="155"/>
      <c r="I8499" s="151"/>
      <c r="J8499" s="152"/>
      <c r="K8499" s="153"/>
      <c r="L8499" s="153"/>
      <c r="M8499" s="153"/>
      <c r="N8499" s="153"/>
      <c r="O8499" s="153"/>
      <c r="P8499" s="153"/>
      <c r="Q8499" s="153"/>
      <c r="R8499" s="153"/>
      <c r="S8499" s="152"/>
      <c r="T8499" s="153"/>
      <c r="X8499" s="69" t="str">
        <f t="shared" si="268"/>
        <v/>
      </c>
      <c r="Y8499" s="69" t="str">
        <f t="shared" si="269"/>
        <v/>
      </c>
    </row>
    <row r="8500" spans="8:25" x14ac:dyDescent="0.25">
      <c r="H8500" s="155"/>
      <c r="I8500" s="151"/>
      <c r="J8500" s="152"/>
      <c r="K8500" s="153"/>
      <c r="L8500" s="153"/>
      <c r="M8500" s="153"/>
      <c r="N8500" s="153"/>
      <c r="O8500" s="153"/>
      <c r="P8500" s="153"/>
      <c r="Q8500" s="153"/>
      <c r="R8500" s="153"/>
      <c r="S8500" s="152"/>
      <c r="T8500" s="153"/>
      <c r="X8500" s="69" t="str">
        <f t="shared" si="268"/>
        <v/>
      </c>
      <c r="Y8500" s="69" t="str">
        <f t="shared" si="269"/>
        <v/>
      </c>
    </row>
    <row r="8501" spans="8:25" x14ac:dyDescent="0.25">
      <c r="H8501" s="155"/>
      <c r="I8501" s="151"/>
      <c r="J8501" s="152"/>
      <c r="K8501" s="153"/>
      <c r="L8501" s="153"/>
      <c r="M8501" s="153"/>
      <c r="N8501" s="153"/>
      <c r="O8501" s="153"/>
      <c r="P8501" s="153"/>
      <c r="Q8501" s="153"/>
      <c r="R8501" s="153"/>
      <c r="S8501" s="152"/>
      <c r="T8501" s="153"/>
      <c r="X8501" s="69" t="str">
        <f t="shared" si="268"/>
        <v/>
      </c>
      <c r="Y8501" s="69" t="str">
        <f t="shared" si="269"/>
        <v/>
      </c>
    </row>
    <row r="8502" spans="8:25" x14ac:dyDescent="0.25">
      <c r="H8502" s="155"/>
      <c r="I8502" s="151"/>
      <c r="J8502" s="152"/>
      <c r="K8502" s="153"/>
      <c r="L8502" s="153"/>
      <c r="M8502" s="153"/>
      <c r="N8502" s="153"/>
      <c r="O8502" s="153"/>
      <c r="P8502" s="153"/>
      <c r="Q8502" s="153"/>
      <c r="R8502" s="153"/>
      <c r="S8502" s="152"/>
      <c r="T8502" s="153"/>
      <c r="X8502" s="69" t="str">
        <f t="shared" si="268"/>
        <v/>
      </c>
      <c r="Y8502" s="69" t="str">
        <f t="shared" si="269"/>
        <v/>
      </c>
    </row>
    <row r="8503" spans="8:25" x14ac:dyDescent="0.25">
      <c r="H8503" s="155"/>
      <c r="I8503" s="151"/>
      <c r="J8503" s="152"/>
      <c r="K8503" s="153"/>
      <c r="L8503" s="153"/>
      <c r="M8503" s="153"/>
      <c r="N8503" s="153"/>
      <c r="O8503" s="153"/>
      <c r="P8503" s="153"/>
      <c r="Q8503" s="153"/>
      <c r="R8503" s="153"/>
      <c r="S8503" s="152"/>
      <c r="T8503" s="153"/>
      <c r="X8503" s="69" t="str">
        <f t="shared" si="268"/>
        <v/>
      </c>
      <c r="Y8503" s="69" t="str">
        <f t="shared" si="269"/>
        <v/>
      </c>
    </row>
    <row r="8504" spans="8:25" x14ac:dyDescent="0.25">
      <c r="H8504" s="155"/>
      <c r="I8504" s="151"/>
      <c r="J8504" s="152"/>
      <c r="K8504" s="153"/>
      <c r="L8504" s="153"/>
      <c r="M8504" s="153"/>
      <c r="N8504" s="153"/>
      <c r="O8504" s="153"/>
      <c r="P8504" s="153"/>
      <c r="Q8504" s="153"/>
      <c r="R8504" s="153"/>
      <c r="S8504" s="152"/>
      <c r="T8504" s="153"/>
      <c r="X8504" s="69" t="str">
        <f t="shared" si="268"/>
        <v/>
      </c>
      <c r="Y8504" s="69" t="str">
        <f t="shared" si="269"/>
        <v/>
      </c>
    </row>
    <row r="8505" spans="8:25" x14ac:dyDescent="0.25">
      <c r="H8505" s="155"/>
      <c r="I8505" s="151"/>
      <c r="J8505" s="152"/>
      <c r="K8505" s="153"/>
      <c r="L8505" s="153"/>
      <c r="M8505" s="153"/>
      <c r="N8505" s="153"/>
      <c r="O8505" s="153"/>
      <c r="P8505" s="153"/>
      <c r="Q8505" s="153"/>
      <c r="R8505" s="153"/>
      <c r="S8505" s="152"/>
      <c r="T8505" s="153"/>
      <c r="X8505" s="69" t="str">
        <f t="shared" si="268"/>
        <v/>
      </c>
      <c r="Y8505" s="69" t="str">
        <f t="shared" si="269"/>
        <v/>
      </c>
    </row>
    <row r="8506" spans="8:25" x14ac:dyDescent="0.25">
      <c r="H8506" s="155"/>
      <c r="I8506" s="151"/>
      <c r="J8506" s="152"/>
      <c r="K8506" s="153"/>
      <c r="L8506" s="153"/>
      <c r="M8506" s="153"/>
      <c r="N8506" s="153"/>
      <c r="O8506" s="153"/>
      <c r="P8506" s="153"/>
      <c r="Q8506" s="153"/>
      <c r="R8506" s="153"/>
      <c r="S8506" s="152"/>
      <c r="T8506" s="153"/>
      <c r="X8506" s="69" t="str">
        <f t="shared" si="268"/>
        <v/>
      </c>
      <c r="Y8506" s="69" t="str">
        <f t="shared" si="269"/>
        <v/>
      </c>
    </row>
    <row r="8507" spans="8:25" x14ac:dyDescent="0.25">
      <c r="H8507" s="155"/>
      <c r="I8507" s="151"/>
      <c r="J8507" s="152"/>
      <c r="K8507" s="153"/>
      <c r="L8507" s="153"/>
      <c r="M8507" s="153"/>
      <c r="N8507" s="153"/>
      <c r="O8507" s="153"/>
      <c r="P8507" s="153"/>
      <c r="Q8507" s="153"/>
      <c r="R8507" s="153"/>
      <c r="S8507" s="152"/>
      <c r="T8507" s="153"/>
      <c r="X8507" s="69" t="str">
        <f t="shared" si="268"/>
        <v/>
      </c>
      <c r="Y8507" s="69" t="str">
        <f t="shared" si="269"/>
        <v/>
      </c>
    </row>
    <row r="8508" spans="8:25" x14ac:dyDescent="0.25">
      <c r="H8508" s="155"/>
      <c r="I8508" s="151"/>
      <c r="J8508" s="152"/>
      <c r="K8508" s="153"/>
      <c r="L8508" s="153"/>
      <c r="M8508" s="153"/>
      <c r="N8508" s="153"/>
      <c r="O8508" s="153"/>
      <c r="P8508" s="153"/>
      <c r="Q8508" s="153"/>
      <c r="R8508" s="153"/>
      <c r="S8508" s="152"/>
      <c r="T8508" s="153"/>
      <c r="X8508" s="69" t="str">
        <f t="shared" si="268"/>
        <v/>
      </c>
      <c r="Y8508" s="69" t="str">
        <f t="shared" si="269"/>
        <v/>
      </c>
    </row>
    <row r="8509" spans="8:25" x14ac:dyDescent="0.25">
      <c r="H8509" s="155"/>
      <c r="I8509" s="151"/>
      <c r="J8509" s="152"/>
      <c r="K8509" s="153"/>
      <c r="L8509" s="153"/>
      <c r="M8509" s="153"/>
      <c r="N8509" s="153"/>
      <c r="O8509" s="153"/>
      <c r="P8509" s="153"/>
      <c r="Q8509" s="153"/>
      <c r="R8509" s="153"/>
      <c r="S8509" s="152"/>
      <c r="T8509" s="153"/>
      <c r="X8509" s="69" t="str">
        <f t="shared" si="268"/>
        <v/>
      </c>
      <c r="Y8509" s="69" t="str">
        <f t="shared" si="269"/>
        <v/>
      </c>
    </row>
    <row r="8510" spans="8:25" x14ac:dyDescent="0.25">
      <c r="H8510" s="155"/>
      <c r="I8510" s="151"/>
      <c r="J8510" s="152"/>
      <c r="K8510" s="153"/>
      <c r="L8510" s="153"/>
      <c r="M8510" s="153"/>
      <c r="N8510" s="153"/>
      <c r="O8510" s="153"/>
      <c r="P8510" s="153"/>
      <c r="Q8510" s="153"/>
      <c r="R8510" s="153"/>
      <c r="S8510" s="152"/>
      <c r="T8510" s="153"/>
      <c r="X8510" s="69" t="str">
        <f t="shared" si="268"/>
        <v/>
      </c>
      <c r="Y8510" s="69" t="str">
        <f t="shared" si="269"/>
        <v/>
      </c>
    </row>
    <row r="8511" spans="8:25" x14ac:dyDescent="0.25">
      <c r="H8511" s="155"/>
      <c r="I8511" s="151"/>
      <c r="J8511" s="152"/>
      <c r="K8511" s="153"/>
      <c r="L8511" s="153"/>
      <c r="M8511" s="153"/>
      <c r="N8511" s="153"/>
      <c r="O8511" s="153"/>
      <c r="P8511" s="153"/>
      <c r="Q8511" s="153"/>
      <c r="R8511" s="153"/>
      <c r="S8511" s="152"/>
      <c r="T8511" s="153"/>
      <c r="X8511" s="69" t="str">
        <f t="shared" si="268"/>
        <v/>
      </c>
      <c r="Y8511" s="69" t="str">
        <f t="shared" si="269"/>
        <v/>
      </c>
    </row>
    <row r="8512" spans="8:25" x14ac:dyDescent="0.25">
      <c r="H8512" s="155"/>
      <c r="I8512" s="151"/>
      <c r="J8512" s="152"/>
      <c r="K8512" s="153"/>
      <c r="L8512" s="153"/>
      <c r="M8512" s="153"/>
      <c r="N8512" s="153"/>
      <c r="O8512" s="153"/>
      <c r="P8512" s="153"/>
      <c r="Q8512" s="153"/>
      <c r="R8512" s="153"/>
      <c r="S8512" s="152"/>
      <c r="T8512" s="153"/>
      <c r="X8512" s="69" t="str">
        <f t="shared" si="268"/>
        <v/>
      </c>
      <c r="Y8512" s="69" t="str">
        <f t="shared" si="269"/>
        <v/>
      </c>
    </row>
    <row r="8513" spans="8:25" x14ac:dyDescent="0.25">
      <c r="H8513" s="155"/>
      <c r="I8513" s="151"/>
      <c r="J8513" s="152"/>
      <c r="K8513" s="153"/>
      <c r="L8513" s="153"/>
      <c r="M8513" s="153"/>
      <c r="N8513" s="153"/>
      <c r="O8513" s="153"/>
      <c r="P8513" s="153"/>
      <c r="Q8513" s="153"/>
      <c r="R8513" s="153"/>
      <c r="S8513" s="152"/>
      <c r="T8513" s="153"/>
      <c r="X8513" s="69" t="str">
        <f t="shared" si="268"/>
        <v/>
      </c>
      <c r="Y8513" s="69" t="str">
        <f t="shared" si="269"/>
        <v/>
      </c>
    </row>
    <row r="8514" spans="8:25" x14ac:dyDescent="0.25">
      <c r="H8514" s="155"/>
      <c r="I8514" s="151"/>
      <c r="J8514" s="152"/>
      <c r="K8514" s="153"/>
      <c r="L8514" s="153"/>
      <c r="M8514" s="153"/>
      <c r="N8514" s="153"/>
      <c r="O8514" s="153"/>
      <c r="P8514" s="153"/>
      <c r="Q8514" s="153"/>
      <c r="R8514" s="153"/>
      <c r="S8514" s="152"/>
      <c r="T8514" s="153"/>
      <c r="X8514" s="69" t="str">
        <f t="shared" ref="X8514:X8577" si="270">IF(W8514&lt;&gt;"",W8514-I8514,"")</f>
        <v/>
      </c>
      <c r="Y8514" s="69" t="str">
        <f t="shared" si="269"/>
        <v/>
      </c>
    </row>
    <row r="8515" spans="8:25" x14ac:dyDescent="0.25">
      <c r="H8515" s="155"/>
      <c r="I8515" s="151"/>
      <c r="J8515" s="152"/>
      <c r="K8515" s="153"/>
      <c r="L8515" s="153"/>
      <c r="M8515" s="153"/>
      <c r="N8515" s="153"/>
      <c r="O8515" s="153"/>
      <c r="P8515" s="153"/>
      <c r="Q8515" s="153"/>
      <c r="R8515" s="153"/>
      <c r="S8515" s="152"/>
      <c r="T8515" s="153"/>
      <c r="X8515" s="69" t="str">
        <f t="shared" si="270"/>
        <v/>
      </c>
      <c r="Y8515" s="69" t="str">
        <f t="shared" ref="Y8515:Y8578" si="271">IF(X8515&lt;&gt;"",IF(X8515&lt;365,"&lt; 1 year",IF(X8515&lt;730,"1-2",IF(X8515&lt;1095,"2-3",IF(X8515&lt;1460,"3-4",IF(X8515&lt;1825,"4-5","5+"))))),"")</f>
        <v/>
      </c>
    </row>
    <row r="8516" spans="8:25" x14ac:dyDescent="0.25">
      <c r="H8516" s="155"/>
      <c r="I8516" s="151"/>
      <c r="J8516" s="152"/>
      <c r="K8516" s="153"/>
      <c r="L8516" s="153"/>
      <c r="M8516" s="153"/>
      <c r="N8516" s="153"/>
      <c r="O8516" s="153"/>
      <c r="P8516" s="153"/>
      <c r="Q8516" s="153"/>
      <c r="R8516" s="153"/>
      <c r="S8516" s="152"/>
      <c r="T8516" s="153"/>
      <c r="X8516" s="69" t="str">
        <f t="shared" si="270"/>
        <v/>
      </c>
      <c r="Y8516" s="69" t="str">
        <f t="shared" si="271"/>
        <v/>
      </c>
    </row>
    <row r="8517" spans="8:25" x14ac:dyDescent="0.25">
      <c r="H8517" s="155"/>
      <c r="I8517" s="151"/>
      <c r="J8517" s="152"/>
      <c r="K8517" s="153"/>
      <c r="L8517" s="153"/>
      <c r="M8517" s="153"/>
      <c r="N8517" s="153"/>
      <c r="O8517" s="153"/>
      <c r="P8517" s="153"/>
      <c r="Q8517" s="153"/>
      <c r="R8517" s="153"/>
      <c r="S8517" s="152"/>
      <c r="T8517" s="153"/>
      <c r="X8517" s="69" t="str">
        <f t="shared" si="270"/>
        <v/>
      </c>
      <c r="Y8517" s="69" t="str">
        <f t="shared" si="271"/>
        <v/>
      </c>
    </row>
    <row r="8518" spans="8:25" x14ac:dyDescent="0.25">
      <c r="H8518" s="155"/>
      <c r="I8518" s="151"/>
      <c r="J8518" s="152"/>
      <c r="K8518" s="153"/>
      <c r="L8518" s="153"/>
      <c r="M8518" s="153"/>
      <c r="N8518" s="153"/>
      <c r="O8518" s="153"/>
      <c r="P8518" s="153"/>
      <c r="Q8518" s="153"/>
      <c r="R8518" s="153"/>
      <c r="S8518" s="152"/>
      <c r="T8518" s="153"/>
      <c r="X8518" s="69" t="str">
        <f t="shared" si="270"/>
        <v/>
      </c>
      <c r="Y8518" s="69" t="str">
        <f t="shared" si="271"/>
        <v/>
      </c>
    </row>
    <row r="8519" spans="8:25" x14ac:dyDescent="0.25">
      <c r="H8519" s="155"/>
      <c r="I8519" s="151"/>
      <c r="J8519" s="152"/>
      <c r="K8519" s="153"/>
      <c r="L8519" s="153"/>
      <c r="M8519" s="153"/>
      <c r="N8519" s="153"/>
      <c r="O8519" s="153"/>
      <c r="P8519" s="153"/>
      <c r="Q8519" s="153"/>
      <c r="R8519" s="153"/>
      <c r="S8519" s="152"/>
      <c r="T8519" s="153"/>
      <c r="X8519" s="69" t="str">
        <f t="shared" si="270"/>
        <v/>
      </c>
      <c r="Y8519" s="69" t="str">
        <f t="shared" si="271"/>
        <v/>
      </c>
    </row>
    <row r="8520" spans="8:25" x14ac:dyDescent="0.25">
      <c r="H8520" s="155"/>
      <c r="I8520" s="151"/>
      <c r="J8520" s="152"/>
      <c r="K8520" s="153"/>
      <c r="L8520" s="153"/>
      <c r="M8520" s="153"/>
      <c r="N8520" s="153"/>
      <c r="O8520" s="153"/>
      <c r="P8520" s="153"/>
      <c r="Q8520" s="153"/>
      <c r="R8520" s="153"/>
      <c r="S8520" s="152"/>
      <c r="T8520" s="153"/>
      <c r="X8520" s="69" t="str">
        <f t="shared" si="270"/>
        <v/>
      </c>
      <c r="Y8520" s="69" t="str">
        <f t="shared" si="271"/>
        <v/>
      </c>
    </row>
    <row r="8521" spans="8:25" x14ac:dyDescent="0.25">
      <c r="H8521" s="155"/>
      <c r="I8521" s="151"/>
      <c r="J8521" s="152"/>
      <c r="K8521" s="153"/>
      <c r="L8521" s="153"/>
      <c r="M8521" s="153"/>
      <c r="N8521" s="153"/>
      <c r="O8521" s="153"/>
      <c r="P8521" s="153"/>
      <c r="Q8521" s="153"/>
      <c r="R8521" s="153"/>
      <c r="S8521" s="152"/>
      <c r="T8521" s="153"/>
      <c r="X8521" s="69" t="str">
        <f t="shared" si="270"/>
        <v/>
      </c>
      <c r="Y8521" s="69" t="str">
        <f t="shared" si="271"/>
        <v/>
      </c>
    </row>
    <row r="8522" spans="8:25" x14ac:dyDescent="0.25">
      <c r="H8522" s="155"/>
      <c r="I8522" s="151"/>
      <c r="J8522" s="152"/>
      <c r="K8522" s="153"/>
      <c r="L8522" s="153"/>
      <c r="M8522" s="153"/>
      <c r="N8522" s="153"/>
      <c r="O8522" s="153"/>
      <c r="P8522" s="153"/>
      <c r="Q8522" s="153"/>
      <c r="R8522" s="153"/>
      <c r="S8522" s="152"/>
      <c r="T8522" s="153"/>
      <c r="X8522" s="69" t="str">
        <f t="shared" si="270"/>
        <v/>
      </c>
      <c r="Y8522" s="69" t="str">
        <f t="shared" si="271"/>
        <v/>
      </c>
    </row>
    <row r="8523" spans="8:25" x14ac:dyDescent="0.25">
      <c r="H8523" s="155"/>
      <c r="I8523" s="151"/>
      <c r="J8523" s="152"/>
      <c r="K8523" s="153"/>
      <c r="L8523" s="153"/>
      <c r="M8523" s="153"/>
      <c r="N8523" s="153"/>
      <c r="O8523" s="153"/>
      <c r="P8523" s="153"/>
      <c r="Q8523" s="153"/>
      <c r="R8523" s="153"/>
      <c r="S8523" s="152"/>
      <c r="T8523" s="153"/>
      <c r="X8523" s="69" t="str">
        <f t="shared" si="270"/>
        <v/>
      </c>
      <c r="Y8523" s="69" t="str">
        <f t="shared" si="271"/>
        <v/>
      </c>
    </row>
    <row r="8524" spans="8:25" x14ac:dyDescent="0.25">
      <c r="H8524" s="155"/>
      <c r="I8524" s="151"/>
      <c r="J8524" s="152"/>
      <c r="K8524" s="153"/>
      <c r="L8524" s="153"/>
      <c r="M8524" s="153"/>
      <c r="N8524" s="153"/>
      <c r="O8524" s="153"/>
      <c r="P8524" s="153"/>
      <c r="Q8524" s="153"/>
      <c r="R8524" s="153"/>
      <c r="S8524" s="152"/>
      <c r="T8524" s="153"/>
      <c r="X8524" s="69" t="str">
        <f t="shared" si="270"/>
        <v/>
      </c>
      <c r="Y8524" s="69" t="str">
        <f t="shared" si="271"/>
        <v/>
      </c>
    </row>
    <row r="8525" spans="8:25" x14ac:dyDescent="0.25">
      <c r="H8525" s="155"/>
      <c r="I8525" s="151"/>
      <c r="J8525" s="152"/>
      <c r="K8525" s="153"/>
      <c r="L8525" s="153"/>
      <c r="M8525" s="153"/>
      <c r="N8525" s="153"/>
      <c r="O8525" s="153"/>
      <c r="P8525" s="153"/>
      <c r="Q8525" s="153"/>
      <c r="R8525" s="153"/>
      <c r="S8525" s="152"/>
      <c r="T8525" s="153"/>
      <c r="X8525" s="69" t="str">
        <f t="shared" si="270"/>
        <v/>
      </c>
      <c r="Y8525" s="69" t="str">
        <f t="shared" si="271"/>
        <v/>
      </c>
    </row>
    <row r="8526" spans="8:25" x14ac:dyDescent="0.25">
      <c r="H8526" s="155"/>
      <c r="I8526" s="151"/>
      <c r="J8526" s="152"/>
      <c r="K8526" s="153"/>
      <c r="L8526" s="153"/>
      <c r="M8526" s="153"/>
      <c r="N8526" s="153"/>
      <c r="O8526" s="153"/>
      <c r="P8526" s="153"/>
      <c r="Q8526" s="153"/>
      <c r="R8526" s="153"/>
      <c r="S8526" s="152"/>
      <c r="T8526" s="153"/>
      <c r="X8526" s="69" t="str">
        <f t="shared" si="270"/>
        <v/>
      </c>
      <c r="Y8526" s="69" t="str">
        <f t="shared" si="271"/>
        <v/>
      </c>
    </row>
    <row r="8527" spans="8:25" x14ac:dyDescent="0.25">
      <c r="H8527" s="155"/>
      <c r="I8527" s="151"/>
      <c r="J8527" s="152"/>
      <c r="K8527" s="153"/>
      <c r="L8527" s="153"/>
      <c r="M8527" s="153"/>
      <c r="N8527" s="153"/>
      <c r="O8527" s="153"/>
      <c r="P8527" s="153"/>
      <c r="Q8527" s="153"/>
      <c r="R8527" s="153"/>
      <c r="S8527" s="152"/>
      <c r="T8527" s="153"/>
      <c r="X8527" s="69" t="str">
        <f t="shared" si="270"/>
        <v/>
      </c>
      <c r="Y8527" s="69" t="str">
        <f t="shared" si="271"/>
        <v/>
      </c>
    </row>
    <row r="8528" spans="8:25" x14ac:dyDescent="0.25">
      <c r="H8528" s="155"/>
      <c r="I8528" s="151"/>
      <c r="J8528" s="152"/>
      <c r="K8528" s="153"/>
      <c r="L8528" s="153"/>
      <c r="M8528" s="153"/>
      <c r="N8528" s="153"/>
      <c r="O8528" s="153"/>
      <c r="P8528" s="153"/>
      <c r="Q8528" s="153"/>
      <c r="R8528" s="153"/>
      <c r="S8528" s="152"/>
      <c r="T8528" s="153"/>
      <c r="X8528" s="69" t="str">
        <f t="shared" si="270"/>
        <v/>
      </c>
      <c r="Y8528" s="69" t="str">
        <f t="shared" si="271"/>
        <v/>
      </c>
    </row>
    <row r="8529" spans="8:25" x14ac:dyDescent="0.25">
      <c r="H8529" s="155"/>
      <c r="I8529" s="151"/>
      <c r="J8529" s="152"/>
      <c r="K8529" s="153"/>
      <c r="L8529" s="153"/>
      <c r="M8529" s="153"/>
      <c r="N8529" s="153"/>
      <c r="O8529" s="153"/>
      <c r="P8529" s="153"/>
      <c r="Q8529" s="153"/>
      <c r="R8529" s="153"/>
      <c r="S8529" s="152"/>
      <c r="T8529" s="153"/>
      <c r="X8529" s="69" t="str">
        <f t="shared" si="270"/>
        <v/>
      </c>
      <c r="Y8529" s="69" t="str">
        <f t="shared" si="271"/>
        <v/>
      </c>
    </row>
    <row r="8530" spans="8:25" x14ac:dyDescent="0.25">
      <c r="H8530" s="155"/>
      <c r="I8530" s="151"/>
      <c r="J8530" s="152"/>
      <c r="K8530" s="153"/>
      <c r="L8530" s="153"/>
      <c r="M8530" s="153"/>
      <c r="N8530" s="153"/>
      <c r="O8530" s="153"/>
      <c r="P8530" s="153"/>
      <c r="Q8530" s="153"/>
      <c r="R8530" s="153"/>
      <c r="S8530" s="152"/>
      <c r="T8530" s="153"/>
      <c r="X8530" s="69" t="str">
        <f t="shared" si="270"/>
        <v/>
      </c>
      <c r="Y8530" s="69" t="str">
        <f t="shared" si="271"/>
        <v/>
      </c>
    </row>
    <row r="8531" spans="8:25" x14ac:dyDescent="0.25">
      <c r="H8531" s="155"/>
      <c r="I8531" s="151"/>
      <c r="J8531" s="152"/>
      <c r="K8531" s="153"/>
      <c r="L8531" s="153"/>
      <c r="M8531" s="153"/>
      <c r="N8531" s="153"/>
      <c r="O8531" s="153"/>
      <c r="P8531" s="153"/>
      <c r="Q8531" s="153"/>
      <c r="R8531" s="153"/>
      <c r="S8531" s="152"/>
      <c r="T8531" s="153"/>
      <c r="X8531" s="69" t="str">
        <f t="shared" si="270"/>
        <v/>
      </c>
      <c r="Y8531" s="69" t="str">
        <f t="shared" si="271"/>
        <v/>
      </c>
    </row>
    <row r="8532" spans="8:25" x14ac:dyDescent="0.25">
      <c r="H8532" s="155"/>
      <c r="I8532" s="151"/>
      <c r="J8532" s="152"/>
      <c r="K8532" s="153"/>
      <c r="L8532" s="153"/>
      <c r="M8532" s="153"/>
      <c r="N8532" s="153"/>
      <c r="O8532" s="153"/>
      <c r="P8532" s="153"/>
      <c r="Q8532" s="153"/>
      <c r="R8532" s="153"/>
      <c r="S8532" s="152"/>
      <c r="T8532" s="153"/>
      <c r="X8532" s="69" t="str">
        <f t="shared" si="270"/>
        <v/>
      </c>
      <c r="Y8532" s="69" t="str">
        <f t="shared" si="271"/>
        <v/>
      </c>
    </row>
    <row r="8533" spans="8:25" x14ac:dyDescent="0.25">
      <c r="H8533" s="155"/>
      <c r="I8533" s="151"/>
      <c r="J8533" s="152"/>
      <c r="K8533" s="153"/>
      <c r="L8533" s="153"/>
      <c r="M8533" s="153"/>
      <c r="N8533" s="153"/>
      <c r="O8533" s="153"/>
      <c r="P8533" s="153"/>
      <c r="Q8533" s="153"/>
      <c r="R8533" s="153"/>
      <c r="S8533" s="152"/>
      <c r="T8533" s="153"/>
      <c r="X8533" s="69" t="str">
        <f t="shared" si="270"/>
        <v/>
      </c>
      <c r="Y8533" s="69" t="str">
        <f t="shared" si="271"/>
        <v/>
      </c>
    </row>
    <row r="8534" spans="8:25" x14ac:dyDescent="0.25">
      <c r="H8534" s="155"/>
      <c r="I8534" s="151"/>
      <c r="J8534" s="152"/>
      <c r="K8534" s="153"/>
      <c r="L8534" s="153"/>
      <c r="M8534" s="153"/>
      <c r="N8534" s="153"/>
      <c r="O8534" s="153"/>
      <c r="P8534" s="153"/>
      <c r="Q8534" s="153"/>
      <c r="R8534" s="153"/>
      <c r="S8534" s="152"/>
      <c r="T8534" s="153"/>
      <c r="X8534" s="69" t="str">
        <f t="shared" si="270"/>
        <v/>
      </c>
      <c r="Y8534" s="69" t="str">
        <f t="shared" si="271"/>
        <v/>
      </c>
    </row>
    <row r="8535" spans="8:25" x14ac:dyDescent="0.25">
      <c r="H8535" s="155"/>
      <c r="I8535" s="151"/>
      <c r="J8535" s="152"/>
      <c r="K8535" s="153"/>
      <c r="L8535" s="153"/>
      <c r="M8535" s="153"/>
      <c r="N8535" s="153"/>
      <c r="O8535" s="153"/>
      <c r="P8535" s="153"/>
      <c r="Q8535" s="153"/>
      <c r="R8535" s="153"/>
      <c r="S8535" s="152"/>
      <c r="T8535" s="153"/>
      <c r="X8535" s="69" t="str">
        <f t="shared" si="270"/>
        <v/>
      </c>
      <c r="Y8535" s="69" t="str">
        <f t="shared" si="271"/>
        <v/>
      </c>
    </row>
    <row r="8536" spans="8:25" x14ac:dyDescent="0.25">
      <c r="H8536" s="155"/>
      <c r="I8536" s="151"/>
      <c r="J8536" s="152"/>
      <c r="K8536" s="153"/>
      <c r="L8536" s="153"/>
      <c r="M8536" s="153"/>
      <c r="N8536" s="153"/>
      <c r="O8536" s="153"/>
      <c r="P8536" s="153"/>
      <c r="Q8536" s="153"/>
      <c r="R8536" s="153"/>
      <c r="S8536" s="152"/>
      <c r="T8536" s="153"/>
      <c r="X8536" s="69" t="str">
        <f t="shared" si="270"/>
        <v/>
      </c>
      <c r="Y8536" s="69" t="str">
        <f t="shared" si="271"/>
        <v/>
      </c>
    </row>
    <row r="8537" spans="8:25" x14ac:dyDescent="0.25">
      <c r="H8537" s="155"/>
      <c r="I8537" s="151"/>
      <c r="J8537" s="152"/>
      <c r="K8537" s="153"/>
      <c r="L8537" s="153"/>
      <c r="M8537" s="153"/>
      <c r="N8537" s="153"/>
      <c r="O8537" s="153"/>
      <c r="P8537" s="153"/>
      <c r="Q8537" s="153"/>
      <c r="R8537" s="153"/>
      <c r="S8537" s="152"/>
      <c r="T8537" s="153"/>
      <c r="X8537" s="69" t="str">
        <f t="shared" si="270"/>
        <v/>
      </c>
      <c r="Y8537" s="69" t="str">
        <f t="shared" si="271"/>
        <v/>
      </c>
    </row>
    <row r="8538" spans="8:25" x14ac:dyDescent="0.25">
      <c r="H8538" s="155"/>
      <c r="I8538" s="151"/>
      <c r="J8538" s="152"/>
      <c r="K8538" s="153"/>
      <c r="L8538" s="153"/>
      <c r="M8538" s="153"/>
      <c r="N8538" s="153"/>
      <c r="O8538" s="153"/>
      <c r="P8538" s="153"/>
      <c r="Q8538" s="153"/>
      <c r="R8538" s="153"/>
      <c r="S8538" s="152"/>
      <c r="T8538" s="153"/>
      <c r="X8538" s="69" t="str">
        <f t="shared" si="270"/>
        <v/>
      </c>
      <c r="Y8538" s="69" t="str">
        <f t="shared" si="271"/>
        <v/>
      </c>
    </row>
    <row r="8539" spans="8:25" x14ac:dyDescent="0.25">
      <c r="H8539" s="155"/>
      <c r="I8539" s="151"/>
      <c r="J8539" s="152"/>
      <c r="K8539" s="153"/>
      <c r="L8539" s="153"/>
      <c r="M8539" s="153"/>
      <c r="N8539" s="153"/>
      <c r="O8539" s="153"/>
      <c r="P8539" s="153"/>
      <c r="Q8539" s="153"/>
      <c r="R8539" s="153"/>
      <c r="S8539" s="152"/>
      <c r="T8539" s="153"/>
      <c r="X8539" s="69" t="str">
        <f t="shared" si="270"/>
        <v/>
      </c>
      <c r="Y8539" s="69" t="str">
        <f t="shared" si="271"/>
        <v/>
      </c>
    </row>
    <row r="8540" spans="8:25" x14ac:dyDescent="0.25">
      <c r="H8540" s="155"/>
      <c r="I8540" s="151"/>
      <c r="J8540" s="152"/>
      <c r="K8540" s="153"/>
      <c r="L8540" s="153"/>
      <c r="M8540" s="153"/>
      <c r="N8540" s="153"/>
      <c r="O8540" s="153"/>
      <c r="P8540" s="153"/>
      <c r="Q8540" s="153"/>
      <c r="R8540" s="153"/>
      <c r="S8540" s="152"/>
      <c r="T8540" s="153"/>
      <c r="X8540" s="69" t="str">
        <f t="shared" si="270"/>
        <v/>
      </c>
      <c r="Y8540" s="69" t="str">
        <f t="shared" si="271"/>
        <v/>
      </c>
    </row>
    <row r="8541" spans="8:25" x14ac:dyDescent="0.25">
      <c r="H8541" s="155"/>
      <c r="I8541" s="151"/>
      <c r="J8541" s="152"/>
      <c r="K8541" s="153"/>
      <c r="L8541" s="153"/>
      <c r="M8541" s="153"/>
      <c r="N8541" s="153"/>
      <c r="O8541" s="153"/>
      <c r="P8541" s="153"/>
      <c r="Q8541" s="153"/>
      <c r="R8541" s="153"/>
      <c r="S8541" s="152"/>
      <c r="T8541" s="153"/>
      <c r="X8541" s="69" t="str">
        <f t="shared" si="270"/>
        <v/>
      </c>
      <c r="Y8541" s="69" t="str">
        <f t="shared" si="271"/>
        <v/>
      </c>
    </row>
    <row r="8542" spans="8:25" x14ac:dyDescent="0.25">
      <c r="H8542" s="155"/>
      <c r="I8542" s="151"/>
      <c r="J8542" s="152"/>
      <c r="K8542" s="153"/>
      <c r="L8542" s="153"/>
      <c r="M8542" s="153"/>
      <c r="N8542" s="153"/>
      <c r="O8542" s="153"/>
      <c r="P8542" s="153"/>
      <c r="Q8542" s="153"/>
      <c r="R8542" s="153"/>
      <c r="S8542" s="152"/>
      <c r="T8542" s="153"/>
      <c r="X8542" s="69" t="str">
        <f t="shared" si="270"/>
        <v/>
      </c>
      <c r="Y8542" s="69" t="str">
        <f t="shared" si="271"/>
        <v/>
      </c>
    </row>
    <row r="8543" spans="8:25" x14ac:dyDescent="0.25">
      <c r="H8543" s="155"/>
      <c r="I8543" s="151"/>
      <c r="J8543" s="152"/>
      <c r="K8543" s="153"/>
      <c r="L8543" s="153"/>
      <c r="M8543" s="153"/>
      <c r="N8543" s="153"/>
      <c r="O8543" s="153"/>
      <c r="P8543" s="153"/>
      <c r="Q8543" s="153"/>
      <c r="R8543" s="153"/>
      <c r="S8543" s="152"/>
      <c r="T8543" s="153"/>
      <c r="X8543" s="69" t="str">
        <f t="shared" si="270"/>
        <v/>
      </c>
      <c r="Y8543" s="69" t="str">
        <f t="shared" si="271"/>
        <v/>
      </c>
    </row>
    <row r="8544" spans="8:25" x14ac:dyDescent="0.25">
      <c r="H8544" s="155"/>
      <c r="I8544" s="151"/>
      <c r="J8544" s="152"/>
      <c r="K8544" s="153"/>
      <c r="L8544" s="153"/>
      <c r="M8544" s="153"/>
      <c r="N8544" s="153"/>
      <c r="O8544" s="153"/>
      <c r="P8544" s="153"/>
      <c r="Q8544" s="153"/>
      <c r="R8544" s="153"/>
      <c r="S8544" s="152"/>
      <c r="T8544" s="153"/>
      <c r="X8544" s="69" t="str">
        <f t="shared" si="270"/>
        <v/>
      </c>
      <c r="Y8544" s="69" t="str">
        <f t="shared" si="271"/>
        <v/>
      </c>
    </row>
    <row r="8545" spans="8:25" x14ac:dyDescent="0.25">
      <c r="H8545" s="155"/>
      <c r="I8545" s="151"/>
      <c r="J8545" s="152"/>
      <c r="K8545" s="153"/>
      <c r="L8545" s="153"/>
      <c r="M8545" s="153"/>
      <c r="N8545" s="153"/>
      <c r="O8545" s="153"/>
      <c r="P8545" s="153"/>
      <c r="Q8545" s="153"/>
      <c r="R8545" s="153"/>
      <c r="S8545" s="152"/>
      <c r="T8545" s="153"/>
      <c r="X8545" s="69" t="str">
        <f t="shared" si="270"/>
        <v/>
      </c>
      <c r="Y8545" s="69" t="str">
        <f t="shared" si="271"/>
        <v/>
      </c>
    </row>
    <row r="8546" spans="8:25" x14ac:dyDescent="0.25">
      <c r="H8546" s="155"/>
      <c r="I8546" s="151"/>
      <c r="J8546" s="152"/>
      <c r="K8546" s="153"/>
      <c r="L8546" s="153"/>
      <c r="M8546" s="153"/>
      <c r="N8546" s="153"/>
      <c r="O8546" s="153"/>
      <c r="P8546" s="153"/>
      <c r="Q8546" s="153"/>
      <c r="R8546" s="153"/>
      <c r="S8546" s="152"/>
      <c r="T8546" s="153"/>
      <c r="X8546" s="69" t="str">
        <f t="shared" si="270"/>
        <v/>
      </c>
      <c r="Y8546" s="69" t="str">
        <f t="shared" si="271"/>
        <v/>
      </c>
    </row>
    <row r="8547" spans="8:25" x14ac:dyDescent="0.25">
      <c r="H8547" s="155"/>
      <c r="I8547" s="151"/>
      <c r="J8547" s="152"/>
      <c r="K8547" s="153"/>
      <c r="L8547" s="153"/>
      <c r="M8547" s="153"/>
      <c r="N8547" s="153"/>
      <c r="O8547" s="153"/>
      <c r="P8547" s="153"/>
      <c r="Q8547" s="153"/>
      <c r="R8547" s="153"/>
      <c r="S8547" s="152"/>
      <c r="T8547" s="153"/>
      <c r="X8547" s="69" t="str">
        <f t="shared" si="270"/>
        <v/>
      </c>
      <c r="Y8547" s="69" t="str">
        <f t="shared" si="271"/>
        <v/>
      </c>
    </row>
    <row r="8548" spans="8:25" x14ac:dyDescent="0.25">
      <c r="H8548" s="155"/>
      <c r="I8548" s="151"/>
      <c r="J8548" s="152"/>
      <c r="K8548" s="153"/>
      <c r="L8548" s="153"/>
      <c r="M8548" s="153"/>
      <c r="N8548" s="153"/>
      <c r="O8548" s="153"/>
      <c r="P8548" s="153"/>
      <c r="Q8548" s="153"/>
      <c r="R8548" s="153"/>
      <c r="S8548" s="152"/>
      <c r="T8548" s="153"/>
      <c r="X8548" s="69" t="str">
        <f t="shared" si="270"/>
        <v/>
      </c>
      <c r="Y8548" s="69" t="str">
        <f t="shared" si="271"/>
        <v/>
      </c>
    </row>
    <row r="8549" spans="8:25" x14ac:dyDescent="0.25">
      <c r="H8549" s="155"/>
      <c r="I8549" s="151"/>
      <c r="J8549" s="152"/>
      <c r="K8549" s="153"/>
      <c r="L8549" s="153"/>
      <c r="M8549" s="153"/>
      <c r="N8549" s="153"/>
      <c r="O8549" s="153"/>
      <c r="P8549" s="153"/>
      <c r="Q8549" s="153"/>
      <c r="R8549" s="153"/>
      <c r="S8549" s="152"/>
      <c r="T8549" s="153"/>
      <c r="X8549" s="69" t="str">
        <f t="shared" si="270"/>
        <v/>
      </c>
      <c r="Y8549" s="69" t="str">
        <f t="shared" si="271"/>
        <v/>
      </c>
    </row>
    <row r="8550" spans="8:25" x14ac:dyDescent="0.25">
      <c r="H8550" s="155"/>
      <c r="I8550" s="151"/>
      <c r="J8550" s="152"/>
      <c r="K8550" s="153"/>
      <c r="L8550" s="153"/>
      <c r="M8550" s="153"/>
      <c r="N8550" s="153"/>
      <c r="O8550" s="153"/>
      <c r="P8550" s="153"/>
      <c r="Q8550" s="153"/>
      <c r="R8550" s="153"/>
      <c r="S8550" s="152"/>
      <c r="T8550" s="153"/>
      <c r="X8550" s="69" t="str">
        <f t="shared" si="270"/>
        <v/>
      </c>
      <c r="Y8550" s="69" t="str">
        <f t="shared" si="271"/>
        <v/>
      </c>
    </row>
    <row r="8551" spans="8:25" x14ac:dyDescent="0.25">
      <c r="H8551" s="155"/>
      <c r="I8551" s="151"/>
      <c r="J8551" s="152"/>
      <c r="K8551" s="153"/>
      <c r="L8551" s="153"/>
      <c r="M8551" s="153"/>
      <c r="N8551" s="153"/>
      <c r="O8551" s="153"/>
      <c r="P8551" s="153"/>
      <c r="Q8551" s="153"/>
      <c r="R8551" s="153"/>
      <c r="S8551" s="152"/>
      <c r="T8551" s="153"/>
      <c r="X8551" s="69" t="str">
        <f t="shared" si="270"/>
        <v/>
      </c>
      <c r="Y8551" s="69" t="str">
        <f t="shared" si="271"/>
        <v/>
      </c>
    </row>
    <row r="8552" spans="8:25" x14ac:dyDescent="0.25">
      <c r="H8552" s="155"/>
      <c r="I8552" s="151"/>
      <c r="J8552" s="152"/>
      <c r="K8552" s="153"/>
      <c r="L8552" s="153"/>
      <c r="M8552" s="153"/>
      <c r="N8552" s="153"/>
      <c r="O8552" s="153"/>
      <c r="P8552" s="153"/>
      <c r="Q8552" s="153"/>
      <c r="R8552" s="153"/>
      <c r="S8552" s="152"/>
      <c r="T8552" s="153"/>
      <c r="X8552" s="69" t="str">
        <f t="shared" si="270"/>
        <v/>
      </c>
      <c r="Y8552" s="69" t="str">
        <f t="shared" si="271"/>
        <v/>
      </c>
    </row>
    <row r="8553" spans="8:25" x14ac:dyDescent="0.25">
      <c r="H8553" s="155"/>
      <c r="I8553" s="151"/>
      <c r="J8553" s="152"/>
      <c r="K8553" s="153"/>
      <c r="L8553" s="153"/>
      <c r="M8553" s="153"/>
      <c r="N8553" s="153"/>
      <c r="O8553" s="153"/>
      <c r="P8553" s="153"/>
      <c r="Q8553" s="153"/>
      <c r="R8553" s="153"/>
      <c r="S8553" s="152"/>
      <c r="T8553" s="153"/>
      <c r="X8553" s="69" t="str">
        <f t="shared" si="270"/>
        <v/>
      </c>
      <c r="Y8553" s="69" t="str">
        <f t="shared" si="271"/>
        <v/>
      </c>
    </row>
    <row r="8554" spans="8:25" x14ac:dyDescent="0.25">
      <c r="H8554" s="155"/>
      <c r="I8554" s="151"/>
      <c r="J8554" s="152"/>
      <c r="K8554" s="153"/>
      <c r="L8554" s="153"/>
      <c r="M8554" s="153"/>
      <c r="N8554" s="153"/>
      <c r="O8554" s="153"/>
      <c r="P8554" s="153"/>
      <c r="Q8554" s="153"/>
      <c r="R8554" s="153"/>
      <c r="S8554" s="152"/>
      <c r="T8554" s="153"/>
      <c r="X8554" s="69" t="str">
        <f t="shared" si="270"/>
        <v/>
      </c>
      <c r="Y8554" s="69" t="str">
        <f t="shared" si="271"/>
        <v/>
      </c>
    </row>
    <row r="8555" spans="8:25" x14ac:dyDescent="0.25">
      <c r="H8555" s="155"/>
      <c r="I8555" s="151"/>
      <c r="J8555" s="152"/>
      <c r="K8555" s="153"/>
      <c r="L8555" s="153"/>
      <c r="M8555" s="153"/>
      <c r="N8555" s="153"/>
      <c r="O8555" s="153"/>
      <c r="P8555" s="153"/>
      <c r="Q8555" s="153"/>
      <c r="R8555" s="153"/>
      <c r="S8555" s="152"/>
      <c r="T8555" s="153"/>
      <c r="X8555" s="69" t="str">
        <f t="shared" si="270"/>
        <v/>
      </c>
      <c r="Y8555" s="69" t="str">
        <f t="shared" si="271"/>
        <v/>
      </c>
    </row>
    <row r="8556" spans="8:25" x14ac:dyDescent="0.25">
      <c r="H8556" s="155"/>
      <c r="I8556" s="151"/>
      <c r="J8556" s="152"/>
      <c r="K8556" s="153"/>
      <c r="L8556" s="153"/>
      <c r="M8556" s="153"/>
      <c r="N8556" s="153"/>
      <c r="O8556" s="153"/>
      <c r="P8556" s="153"/>
      <c r="Q8556" s="153"/>
      <c r="R8556" s="153"/>
      <c r="S8556" s="152"/>
      <c r="T8556" s="153"/>
      <c r="X8556" s="69" t="str">
        <f t="shared" si="270"/>
        <v/>
      </c>
      <c r="Y8556" s="69" t="str">
        <f t="shared" si="271"/>
        <v/>
      </c>
    </row>
    <row r="8557" spans="8:25" x14ac:dyDescent="0.25">
      <c r="H8557" s="155"/>
      <c r="I8557" s="151"/>
      <c r="J8557" s="152"/>
      <c r="K8557" s="153"/>
      <c r="L8557" s="153"/>
      <c r="M8557" s="153"/>
      <c r="N8557" s="153"/>
      <c r="O8557" s="153"/>
      <c r="P8557" s="153"/>
      <c r="Q8557" s="153"/>
      <c r="R8557" s="153"/>
      <c r="S8557" s="152"/>
      <c r="T8557" s="153"/>
      <c r="X8557" s="69" t="str">
        <f t="shared" si="270"/>
        <v/>
      </c>
      <c r="Y8557" s="69" t="str">
        <f t="shared" si="271"/>
        <v/>
      </c>
    </row>
    <row r="8558" spans="8:25" x14ac:dyDescent="0.25">
      <c r="H8558" s="155"/>
      <c r="I8558" s="151"/>
      <c r="J8558" s="152"/>
      <c r="K8558" s="153"/>
      <c r="L8558" s="153"/>
      <c r="M8558" s="153"/>
      <c r="N8558" s="153"/>
      <c r="O8558" s="153"/>
      <c r="P8558" s="153"/>
      <c r="Q8558" s="153"/>
      <c r="R8558" s="153"/>
      <c r="S8558" s="152"/>
      <c r="T8558" s="153"/>
      <c r="X8558" s="69" t="str">
        <f t="shared" si="270"/>
        <v/>
      </c>
      <c r="Y8558" s="69" t="str">
        <f t="shared" si="271"/>
        <v/>
      </c>
    </row>
    <row r="8559" spans="8:25" x14ac:dyDescent="0.25">
      <c r="H8559" s="155"/>
      <c r="I8559" s="151"/>
      <c r="J8559" s="152"/>
      <c r="K8559" s="153"/>
      <c r="L8559" s="153"/>
      <c r="M8559" s="153"/>
      <c r="N8559" s="153"/>
      <c r="O8559" s="153"/>
      <c r="P8559" s="153"/>
      <c r="Q8559" s="153"/>
      <c r="R8559" s="153"/>
      <c r="S8559" s="152"/>
      <c r="T8559" s="153"/>
      <c r="X8559" s="69" t="str">
        <f t="shared" si="270"/>
        <v/>
      </c>
      <c r="Y8559" s="69" t="str">
        <f t="shared" si="271"/>
        <v/>
      </c>
    </row>
    <row r="8560" spans="8:25" x14ac:dyDescent="0.25">
      <c r="H8560" s="155"/>
      <c r="I8560" s="151"/>
      <c r="J8560" s="152"/>
      <c r="K8560" s="153"/>
      <c r="L8560" s="153"/>
      <c r="M8560" s="153"/>
      <c r="N8560" s="153"/>
      <c r="O8560" s="153"/>
      <c r="P8560" s="153"/>
      <c r="Q8560" s="153"/>
      <c r="R8560" s="153"/>
      <c r="S8560" s="152"/>
      <c r="T8560" s="153"/>
      <c r="X8560" s="69" t="str">
        <f t="shared" si="270"/>
        <v/>
      </c>
      <c r="Y8560" s="69" t="str">
        <f t="shared" si="271"/>
        <v/>
      </c>
    </row>
    <row r="8561" spans="8:25" x14ac:dyDescent="0.25">
      <c r="H8561" s="155"/>
      <c r="I8561" s="151"/>
      <c r="J8561" s="152"/>
      <c r="K8561" s="153"/>
      <c r="L8561" s="153"/>
      <c r="M8561" s="153"/>
      <c r="N8561" s="153"/>
      <c r="O8561" s="153"/>
      <c r="P8561" s="153"/>
      <c r="Q8561" s="153"/>
      <c r="R8561" s="153"/>
      <c r="S8561" s="152"/>
      <c r="T8561" s="153"/>
      <c r="X8561" s="69" t="str">
        <f t="shared" si="270"/>
        <v/>
      </c>
      <c r="Y8561" s="69" t="str">
        <f t="shared" si="271"/>
        <v/>
      </c>
    </row>
    <row r="8562" spans="8:25" x14ac:dyDescent="0.25">
      <c r="H8562" s="155"/>
      <c r="I8562" s="151"/>
      <c r="J8562" s="152"/>
      <c r="K8562" s="153"/>
      <c r="L8562" s="153"/>
      <c r="M8562" s="153"/>
      <c r="N8562" s="153"/>
      <c r="O8562" s="153"/>
      <c r="P8562" s="153"/>
      <c r="Q8562" s="153"/>
      <c r="R8562" s="153"/>
      <c r="S8562" s="152"/>
      <c r="T8562" s="153"/>
      <c r="X8562" s="69" t="str">
        <f t="shared" si="270"/>
        <v/>
      </c>
      <c r="Y8562" s="69" t="str">
        <f t="shared" si="271"/>
        <v/>
      </c>
    </row>
    <row r="8563" spans="8:25" x14ac:dyDescent="0.25">
      <c r="H8563" s="155"/>
      <c r="I8563" s="151"/>
      <c r="J8563" s="152"/>
      <c r="K8563" s="153"/>
      <c r="L8563" s="153"/>
      <c r="M8563" s="153"/>
      <c r="N8563" s="153"/>
      <c r="O8563" s="153"/>
      <c r="P8563" s="153"/>
      <c r="Q8563" s="153"/>
      <c r="R8563" s="153"/>
      <c r="S8563" s="152"/>
      <c r="T8563" s="153"/>
      <c r="X8563" s="69" t="str">
        <f t="shared" si="270"/>
        <v/>
      </c>
      <c r="Y8563" s="69" t="str">
        <f t="shared" si="271"/>
        <v/>
      </c>
    </row>
    <row r="8564" spans="8:25" x14ac:dyDescent="0.25">
      <c r="H8564" s="155"/>
      <c r="I8564" s="151"/>
      <c r="J8564" s="152"/>
      <c r="K8564" s="153"/>
      <c r="L8564" s="153"/>
      <c r="M8564" s="153"/>
      <c r="N8564" s="153"/>
      <c r="O8564" s="153"/>
      <c r="P8564" s="153"/>
      <c r="Q8564" s="153"/>
      <c r="R8564" s="153"/>
      <c r="S8564" s="152"/>
      <c r="T8564" s="153"/>
      <c r="X8564" s="69" t="str">
        <f t="shared" si="270"/>
        <v/>
      </c>
      <c r="Y8564" s="69" t="str">
        <f t="shared" si="271"/>
        <v/>
      </c>
    </row>
    <row r="8565" spans="8:25" x14ac:dyDescent="0.25">
      <c r="H8565" s="155"/>
      <c r="I8565" s="151"/>
      <c r="J8565" s="152"/>
      <c r="K8565" s="153"/>
      <c r="L8565" s="153"/>
      <c r="M8565" s="153"/>
      <c r="N8565" s="153"/>
      <c r="O8565" s="153"/>
      <c r="P8565" s="153"/>
      <c r="Q8565" s="153"/>
      <c r="R8565" s="153"/>
      <c r="S8565" s="152"/>
      <c r="T8565" s="153"/>
      <c r="X8565" s="69" t="str">
        <f t="shared" si="270"/>
        <v/>
      </c>
      <c r="Y8565" s="69" t="str">
        <f t="shared" si="271"/>
        <v/>
      </c>
    </row>
    <row r="8566" spans="8:25" x14ac:dyDescent="0.25">
      <c r="H8566" s="155"/>
      <c r="I8566" s="151"/>
      <c r="J8566" s="152"/>
      <c r="K8566" s="153"/>
      <c r="L8566" s="153"/>
      <c r="M8566" s="153"/>
      <c r="N8566" s="153"/>
      <c r="O8566" s="153"/>
      <c r="P8566" s="153"/>
      <c r="Q8566" s="153"/>
      <c r="R8566" s="153"/>
      <c r="S8566" s="152"/>
      <c r="T8566" s="153"/>
      <c r="X8566" s="69" t="str">
        <f t="shared" si="270"/>
        <v/>
      </c>
      <c r="Y8566" s="69" t="str">
        <f t="shared" si="271"/>
        <v/>
      </c>
    </row>
    <row r="8567" spans="8:25" x14ac:dyDescent="0.25">
      <c r="H8567" s="155"/>
      <c r="I8567" s="151"/>
      <c r="J8567" s="152"/>
      <c r="K8567" s="153"/>
      <c r="L8567" s="153"/>
      <c r="M8567" s="153"/>
      <c r="N8567" s="153"/>
      <c r="O8567" s="153"/>
      <c r="P8567" s="153"/>
      <c r="Q8567" s="153"/>
      <c r="R8567" s="153"/>
      <c r="S8567" s="152"/>
      <c r="T8567" s="153"/>
      <c r="X8567" s="69" t="str">
        <f t="shared" si="270"/>
        <v/>
      </c>
      <c r="Y8567" s="69" t="str">
        <f t="shared" si="271"/>
        <v/>
      </c>
    </row>
    <row r="8568" spans="8:25" x14ac:dyDescent="0.25">
      <c r="H8568" s="155"/>
      <c r="I8568" s="151"/>
      <c r="J8568" s="152"/>
      <c r="K8568" s="153"/>
      <c r="L8568" s="153"/>
      <c r="M8568" s="153"/>
      <c r="N8568" s="153"/>
      <c r="O8568" s="153"/>
      <c r="P8568" s="153"/>
      <c r="Q8568" s="153"/>
      <c r="R8568" s="153"/>
      <c r="S8568" s="152"/>
      <c r="T8568" s="153"/>
      <c r="X8568" s="69" t="str">
        <f t="shared" si="270"/>
        <v/>
      </c>
      <c r="Y8568" s="69" t="str">
        <f t="shared" si="271"/>
        <v/>
      </c>
    </row>
    <row r="8569" spans="8:25" x14ac:dyDescent="0.25">
      <c r="H8569" s="155"/>
      <c r="I8569" s="151"/>
      <c r="J8569" s="152"/>
      <c r="K8569" s="153"/>
      <c r="L8569" s="153"/>
      <c r="M8569" s="153"/>
      <c r="N8569" s="153"/>
      <c r="O8569" s="153"/>
      <c r="P8569" s="153"/>
      <c r="Q8569" s="153"/>
      <c r="R8569" s="153"/>
      <c r="S8569" s="152"/>
      <c r="T8569" s="153"/>
      <c r="X8569" s="69" t="str">
        <f t="shared" si="270"/>
        <v/>
      </c>
      <c r="Y8569" s="69" t="str">
        <f t="shared" si="271"/>
        <v/>
      </c>
    </row>
    <row r="8570" spans="8:25" x14ac:dyDescent="0.25">
      <c r="H8570" s="155"/>
      <c r="I8570" s="151"/>
      <c r="J8570" s="152"/>
      <c r="K8570" s="153"/>
      <c r="L8570" s="153"/>
      <c r="M8570" s="153"/>
      <c r="N8570" s="153"/>
      <c r="O8570" s="153"/>
      <c r="P8570" s="153"/>
      <c r="Q8570" s="153"/>
      <c r="R8570" s="153"/>
      <c r="S8570" s="152"/>
      <c r="T8570" s="153"/>
      <c r="X8570" s="69" t="str">
        <f t="shared" si="270"/>
        <v/>
      </c>
      <c r="Y8570" s="69" t="str">
        <f t="shared" si="271"/>
        <v/>
      </c>
    </row>
    <row r="8571" spans="8:25" x14ac:dyDescent="0.25">
      <c r="H8571" s="155"/>
      <c r="I8571" s="151"/>
      <c r="J8571" s="152"/>
      <c r="K8571" s="153"/>
      <c r="L8571" s="153"/>
      <c r="M8571" s="153"/>
      <c r="N8571" s="153"/>
      <c r="O8571" s="153"/>
      <c r="P8571" s="153"/>
      <c r="Q8571" s="153"/>
      <c r="R8571" s="153"/>
      <c r="S8571" s="152"/>
      <c r="T8571" s="153"/>
      <c r="X8571" s="69" t="str">
        <f t="shared" si="270"/>
        <v/>
      </c>
      <c r="Y8571" s="69" t="str">
        <f t="shared" si="271"/>
        <v/>
      </c>
    </row>
    <row r="8572" spans="8:25" x14ac:dyDescent="0.25">
      <c r="H8572" s="155"/>
      <c r="I8572" s="151"/>
      <c r="J8572" s="152"/>
      <c r="K8572" s="153"/>
      <c r="L8572" s="153"/>
      <c r="M8572" s="153"/>
      <c r="N8572" s="153"/>
      <c r="O8572" s="153"/>
      <c r="P8572" s="153"/>
      <c r="Q8572" s="153"/>
      <c r="R8572" s="153"/>
      <c r="S8572" s="152"/>
      <c r="T8572" s="153"/>
      <c r="X8572" s="69" t="str">
        <f t="shared" si="270"/>
        <v/>
      </c>
      <c r="Y8572" s="69" t="str">
        <f t="shared" si="271"/>
        <v/>
      </c>
    </row>
    <row r="8573" spans="8:25" x14ac:dyDescent="0.25">
      <c r="H8573" s="155"/>
      <c r="I8573" s="151"/>
      <c r="J8573" s="152"/>
      <c r="K8573" s="153"/>
      <c r="L8573" s="153"/>
      <c r="M8573" s="153"/>
      <c r="N8573" s="153"/>
      <c r="O8573" s="153"/>
      <c r="P8573" s="153"/>
      <c r="Q8573" s="153"/>
      <c r="R8573" s="153"/>
      <c r="S8573" s="152"/>
      <c r="T8573" s="153"/>
      <c r="X8573" s="69" t="str">
        <f t="shared" si="270"/>
        <v/>
      </c>
      <c r="Y8573" s="69" t="str">
        <f t="shared" si="271"/>
        <v/>
      </c>
    </row>
    <row r="8574" spans="8:25" x14ac:dyDescent="0.25">
      <c r="H8574" s="155"/>
      <c r="I8574" s="151"/>
      <c r="J8574" s="152"/>
      <c r="K8574" s="153"/>
      <c r="L8574" s="153"/>
      <c r="M8574" s="153"/>
      <c r="N8574" s="153"/>
      <c r="O8574" s="153"/>
      <c r="P8574" s="153"/>
      <c r="Q8574" s="153"/>
      <c r="R8574" s="153"/>
      <c r="S8574" s="152"/>
      <c r="T8574" s="153"/>
      <c r="X8574" s="69" t="str">
        <f t="shared" si="270"/>
        <v/>
      </c>
      <c r="Y8574" s="69" t="str">
        <f t="shared" si="271"/>
        <v/>
      </c>
    </row>
    <row r="8575" spans="8:25" x14ac:dyDescent="0.25">
      <c r="H8575" s="155"/>
      <c r="I8575" s="151"/>
      <c r="J8575" s="152"/>
      <c r="K8575" s="153"/>
      <c r="L8575" s="153"/>
      <c r="M8575" s="153"/>
      <c r="N8575" s="153"/>
      <c r="O8575" s="153"/>
      <c r="P8575" s="153"/>
      <c r="Q8575" s="153"/>
      <c r="R8575" s="153"/>
      <c r="S8575" s="152"/>
      <c r="T8575" s="153"/>
      <c r="X8575" s="69" t="str">
        <f t="shared" si="270"/>
        <v/>
      </c>
      <c r="Y8575" s="69" t="str">
        <f t="shared" si="271"/>
        <v/>
      </c>
    </row>
    <row r="8576" spans="8:25" x14ac:dyDescent="0.25">
      <c r="H8576" s="155"/>
      <c r="I8576" s="151"/>
      <c r="J8576" s="152"/>
      <c r="K8576" s="153"/>
      <c r="L8576" s="153"/>
      <c r="M8576" s="153"/>
      <c r="N8576" s="153"/>
      <c r="O8576" s="153"/>
      <c r="P8576" s="153"/>
      <c r="Q8576" s="153"/>
      <c r="R8576" s="153"/>
      <c r="S8576" s="152"/>
      <c r="T8576" s="153"/>
      <c r="X8576" s="69" t="str">
        <f t="shared" si="270"/>
        <v/>
      </c>
      <c r="Y8576" s="69" t="str">
        <f t="shared" si="271"/>
        <v/>
      </c>
    </row>
    <row r="8577" spans="8:25" x14ac:dyDescent="0.25">
      <c r="H8577" s="155"/>
      <c r="I8577" s="151"/>
      <c r="J8577" s="152"/>
      <c r="K8577" s="153"/>
      <c r="L8577" s="153"/>
      <c r="M8577" s="153"/>
      <c r="N8577" s="153"/>
      <c r="O8577" s="153"/>
      <c r="P8577" s="153"/>
      <c r="Q8577" s="153"/>
      <c r="R8577" s="153"/>
      <c r="S8577" s="152"/>
      <c r="T8577" s="153"/>
      <c r="X8577" s="69" t="str">
        <f t="shared" si="270"/>
        <v/>
      </c>
      <c r="Y8577" s="69" t="str">
        <f t="shared" si="271"/>
        <v/>
      </c>
    </row>
    <row r="8578" spans="8:25" x14ac:dyDescent="0.25">
      <c r="H8578" s="155"/>
      <c r="I8578" s="151"/>
      <c r="J8578" s="152"/>
      <c r="K8578" s="153"/>
      <c r="L8578" s="153"/>
      <c r="M8578" s="153"/>
      <c r="N8578" s="153"/>
      <c r="O8578" s="153"/>
      <c r="P8578" s="153"/>
      <c r="Q8578" s="153"/>
      <c r="R8578" s="153"/>
      <c r="S8578" s="152"/>
      <c r="T8578" s="153"/>
      <c r="X8578" s="69" t="str">
        <f t="shared" ref="X8578:X8641" si="272">IF(W8578&lt;&gt;"",W8578-I8578,"")</f>
        <v/>
      </c>
      <c r="Y8578" s="69" t="str">
        <f t="shared" si="271"/>
        <v/>
      </c>
    </row>
    <row r="8579" spans="8:25" x14ac:dyDescent="0.25">
      <c r="H8579" s="155"/>
      <c r="I8579" s="151"/>
      <c r="J8579" s="152"/>
      <c r="K8579" s="153"/>
      <c r="L8579" s="153"/>
      <c r="M8579" s="153"/>
      <c r="N8579" s="153"/>
      <c r="O8579" s="153"/>
      <c r="P8579" s="153"/>
      <c r="Q8579" s="153"/>
      <c r="R8579" s="153"/>
      <c r="S8579" s="152"/>
      <c r="T8579" s="153"/>
      <c r="X8579" s="69" t="str">
        <f t="shared" si="272"/>
        <v/>
      </c>
      <c r="Y8579" s="69" t="str">
        <f t="shared" ref="Y8579:Y8642" si="273">IF(X8579&lt;&gt;"",IF(X8579&lt;365,"&lt; 1 year",IF(X8579&lt;730,"1-2",IF(X8579&lt;1095,"2-3",IF(X8579&lt;1460,"3-4",IF(X8579&lt;1825,"4-5","5+"))))),"")</f>
        <v/>
      </c>
    </row>
    <row r="8580" spans="8:25" x14ac:dyDescent="0.25">
      <c r="H8580" s="155"/>
      <c r="I8580" s="151"/>
      <c r="J8580" s="152"/>
      <c r="K8580" s="153"/>
      <c r="L8580" s="153"/>
      <c r="M8580" s="153"/>
      <c r="N8580" s="153"/>
      <c r="O8580" s="153"/>
      <c r="P8580" s="153"/>
      <c r="Q8580" s="153"/>
      <c r="R8580" s="153"/>
      <c r="S8580" s="152"/>
      <c r="T8580" s="153"/>
      <c r="X8580" s="69" t="str">
        <f t="shared" si="272"/>
        <v/>
      </c>
      <c r="Y8580" s="69" t="str">
        <f t="shared" si="273"/>
        <v/>
      </c>
    </row>
    <row r="8581" spans="8:25" x14ac:dyDescent="0.25">
      <c r="H8581" s="155"/>
      <c r="I8581" s="151"/>
      <c r="J8581" s="152"/>
      <c r="K8581" s="153"/>
      <c r="L8581" s="153"/>
      <c r="M8581" s="153"/>
      <c r="N8581" s="153"/>
      <c r="O8581" s="153"/>
      <c r="P8581" s="153"/>
      <c r="Q8581" s="153"/>
      <c r="R8581" s="153"/>
      <c r="S8581" s="152"/>
      <c r="T8581" s="153"/>
      <c r="X8581" s="69" t="str">
        <f t="shared" si="272"/>
        <v/>
      </c>
      <c r="Y8581" s="69" t="str">
        <f t="shared" si="273"/>
        <v/>
      </c>
    </row>
    <row r="8582" spans="8:25" x14ac:dyDescent="0.25">
      <c r="H8582" s="155"/>
      <c r="I8582" s="151"/>
      <c r="J8582" s="152"/>
      <c r="K8582" s="153"/>
      <c r="L8582" s="153"/>
      <c r="M8582" s="153"/>
      <c r="N8582" s="153"/>
      <c r="O8582" s="153"/>
      <c r="P8582" s="153"/>
      <c r="Q8582" s="153"/>
      <c r="R8582" s="153"/>
      <c r="S8582" s="152"/>
      <c r="T8582" s="153"/>
      <c r="X8582" s="69" t="str">
        <f t="shared" si="272"/>
        <v/>
      </c>
      <c r="Y8582" s="69" t="str">
        <f t="shared" si="273"/>
        <v/>
      </c>
    </row>
    <row r="8583" spans="8:25" x14ac:dyDescent="0.25">
      <c r="H8583" s="155"/>
      <c r="I8583" s="151"/>
      <c r="J8583" s="152"/>
      <c r="K8583" s="153"/>
      <c r="L8583" s="153"/>
      <c r="M8583" s="153"/>
      <c r="N8583" s="153"/>
      <c r="O8583" s="153"/>
      <c r="P8583" s="153"/>
      <c r="Q8583" s="153"/>
      <c r="R8583" s="153"/>
      <c r="S8583" s="152"/>
      <c r="T8583" s="153"/>
      <c r="X8583" s="69" t="str">
        <f t="shared" si="272"/>
        <v/>
      </c>
      <c r="Y8583" s="69" t="str">
        <f t="shared" si="273"/>
        <v/>
      </c>
    </row>
    <row r="8584" spans="8:25" x14ac:dyDescent="0.25">
      <c r="H8584" s="155"/>
      <c r="I8584" s="151"/>
      <c r="J8584" s="152"/>
      <c r="K8584" s="153"/>
      <c r="L8584" s="153"/>
      <c r="M8584" s="153"/>
      <c r="N8584" s="153"/>
      <c r="O8584" s="153"/>
      <c r="P8584" s="153"/>
      <c r="Q8584" s="153"/>
      <c r="R8584" s="153"/>
      <c r="S8584" s="152"/>
      <c r="T8584" s="153"/>
      <c r="X8584" s="69" t="str">
        <f t="shared" si="272"/>
        <v/>
      </c>
      <c r="Y8584" s="69" t="str">
        <f t="shared" si="273"/>
        <v/>
      </c>
    </row>
    <row r="8585" spans="8:25" x14ac:dyDescent="0.25">
      <c r="H8585" s="155"/>
      <c r="I8585" s="151"/>
      <c r="J8585" s="152"/>
      <c r="K8585" s="153"/>
      <c r="L8585" s="153"/>
      <c r="M8585" s="153"/>
      <c r="N8585" s="153"/>
      <c r="O8585" s="153"/>
      <c r="P8585" s="153"/>
      <c r="Q8585" s="153"/>
      <c r="R8585" s="153"/>
      <c r="S8585" s="152"/>
      <c r="T8585" s="153"/>
      <c r="X8585" s="69" t="str">
        <f t="shared" si="272"/>
        <v/>
      </c>
      <c r="Y8585" s="69" t="str">
        <f t="shared" si="273"/>
        <v/>
      </c>
    </row>
    <row r="8586" spans="8:25" x14ac:dyDescent="0.25">
      <c r="H8586" s="155"/>
      <c r="I8586" s="151"/>
      <c r="J8586" s="152"/>
      <c r="K8586" s="153"/>
      <c r="L8586" s="153"/>
      <c r="M8586" s="153"/>
      <c r="N8586" s="153"/>
      <c r="O8586" s="153"/>
      <c r="P8586" s="153"/>
      <c r="Q8586" s="153"/>
      <c r="R8586" s="153"/>
      <c r="S8586" s="152"/>
      <c r="T8586" s="153"/>
      <c r="X8586" s="69" t="str">
        <f t="shared" si="272"/>
        <v/>
      </c>
      <c r="Y8586" s="69" t="str">
        <f t="shared" si="273"/>
        <v/>
      </c>
    </row>
    <row r="8587" spans="8:25" x14ac:dyDescent="0.25">
      <c r="H8587" s="155"/>
      <c r="I8587" s="151"/>
      <c r="J8587" s="152"/>
      <c r="K8587" s="153"/>
      <c r="L8587" s="153"/>
      <c r="M8587" s="153"/>
      <c r="N8587" s="153"/>
      <c r="O8587" s="153"/>
      <c r="P8587" s="153"/>
      <c r="Q8587" s="153"/>
      <c r="R8587" s="153"/>
      <c r="S8587" s="152"/>
      <c r="T8587" s="153"/>
      <c r="X8587" s="69" t="str">
        <f t="shared" si="272"/>
        <v/>
      </c>
      <c r="Y8587" s="69" t="str">
        <f t="shared" si="273"/>
        <v/>
      </c>
    </row>
    <row r="8588" spans="8:25" x14ac:dyDescent="0.25">
      <c r="H8588" s="155"/>
      <c r="I8588" s="151"/>
      <c r="J8588" s="152"/>
      <c r="K8588" s="153"/>
      <c r="L8588" s="153"/>
      <c r="M8588" s="153"/>
      <c r="N8588" s="153"/>
      <c r="O8588" s="153"/>
      <c r="P8588" s="153"/>
      <c r="Q8588" s="153"/>
      <c r="R8588" s="153"/>
      <c r="S8588" s="152"/>
      <c r="T8588" s="153"/>
      <c r="X8588" s="69" t="str">
        <f t="shared" si="272"/>
        <v/>
      </c>
      <c r="Y8588" s="69" t="str">
        <f t="shared" si="273"/>
        <v/>
      </c>
    </row>
    <row r="8589" spans="8:25" x14ac:dyDescent="0.25">
      <c r="H8589" s="155"/>
      <c r="I8589" s="151"/>
      <c r="J8589" s="152"/>
      <c r="K8589" s="153"/>
      <c r="L8589" s="153"/>
      <c r="M8589" s="153"/>
      <c r="N8589" s="153"/>
      <c r="O8589" s="153"/>
      <c r="P8589" s="153"/>
      <c r="Q8589" s="153"/>
      <c r="R8589" s="153"/>
      <c r="S8589" s="152"/>
      <c r="T8589" s="153"/>
      <c r="X8589" s="69" t="str">
        <f t="shared" si="272"/>
        <v/>
      </c>
      <c r="Y8589" s="69" t="str">
        <f t="shared" si="273"/>
        <v/>
      </c>
    </row>
    <row r="8590" spans="8:25" x14ac:dyDescent="0.25">
      <c r="H8590" s="155"/>
      <c r="I8590" s="151"/>
      <c r="J8590" s="152"/>
      <c r="K8590" s="153"/>
      <c r="L8590" s="153"/>
      <c r="M8590" s="153"/>
      <c r="N8590" s="153"/>
      <c r="O8590" s="153"/>
      <c r="P8590" s="153"/>
      <c r="Q8590" s="153"/>
      <c r="R8590" s="153"/>
      <c r="S8590" s="152"/>
      <c r="T8590" s="153"/>
      <c r="X8590" s="69" t="str">
        <f t="shared" si="272"/>
        <v/>
      </c>
      <c r="Y8590" s="69" t="str">
        <f t="shared" si="273"/>
        <v/>
      </c>
    </row>
    <row r="8591" spans="8:25" x14ac:dyDescent="0.25">
      <c r="H8591" s="155"/>
      <c r="I8591" s="151"/>
      <c r="J8591" s="152"/>
      <c r="K8591" s="153"/>
      <c r="L8591" s="153"/>
      <c r="M8591" s="153"/>
      <c r="N8591" s="153"/>
      <c r="O8591" s="153"/>
      <c r="P8591" s="153"/>
      <c r="Q8591" s="153"/>
      <c r="R8591" s="153"/>
      <c r="S8591" s="152"/>
      <c r="T8591" s="153"/>
      <c r="X8591" s="69" t="str">
        <f t="shared" si="272"/>
        <v/>
      </c>
      <c r="Y8591" s="69" t="str">
        <f t="shared" si="273"/>
        <v/>
      </c>
    </row>
    <row r="8592" spans="8:25" x14ac:dyDescent="0.25">
      <c r="H8592" s="155"/>
      <c r="I8592" s="151"/>
      <c r="J8592" s="152"/>
      <c r="K8592" s="153"/>
      <c r="L8592" s="153"/>
      <c r="M8592" s="153"/>
      <c r="N8592" s="153"/>
      <c r="O8592" s="153"/>
      <c r="P8592" s="153"/>
      <c r="Q8592" s="153"/>
      <c r="R8592" s="153"/>
      <c r="S8592" s="152"/>
      <c r="T8592" s="153"/>
      <c r="X8592" s="69" t="str">
        <f t="shared" si="272"/>
        <v/>
      </c>
      <c r="Y8592" s="69" t="str">
        <f t="shared" si="273"/>
        <v/>
      </c>
    </row>
    <row r="8593" spans="8:25" x14ac:dyDescent="0.25">
      <c r="H8593" s="155"/>
      <c r="I8593" s="151"/>
      <c r="J8593" s="152"/>
      <c r="K8593" s="153"/>
      <c r="L8593" s="153"/>
      <c r="M8593" s="153"/>
      <c r="N8593" s="153"/>
      <c r="O8593" s="153"/>
      <c r="P8593" s="153"/>
      <c r="Q8593" s="153"/>
      <c r="R8593" s="153"/>
      <c r="S8593" s="152"/>
      <c r="T8593" s="153"/>
      <c r="X8593" s="69" t="str">
        <f t="shared" si="272"/>
        <v/>
      </c>
      <c r="Y8593" s="69" t="str">
        <f t="shared" si="273"/>
        <v/>
      </c>
    </row>
    <row r="8594" spans="8:25" x14ac:dyDescent="0.25">
      <c r="H8594" s="155"/>
      <c r="I8594" s="151"/>
      <c r="J8594" s="152"/>
      <c r="K8594" s="153"/>
      <c r="L8594" s="153"/>
      <c r="M8594" s="153"/>
      <c r="N8594" s="153"/>
      <c r="O8594" s="153"/>
      <c r="P8594" s="153"/>
      <c r="Q8594" s="153"/>
      <c r="R8594" s="153"/>
      <c r="S8594" s="152"/>
      <c r="T8594" s="153"/>
      <c r="X8594" s="69" t="str">
        <f t="shared" si="272"/>
        <v/>
      </c>
      <c r="Y8594" s="69" t="str">
        <f t="shared" si="273"/>
        <v/>
      </c>
    </row>
    <row r="8595" spans="8:25" x14ac:dyDescent="0.25">
      <c r="H8595" s="155"/>
      <c r="I8595" s="151"/>
      <c r="J8595" s="152"/>
      <c r="K8595" s="153"/>
      <c r="L8595" s="153"/>
      <c r="M8595" s="153"/>
      <c r="N8595" s="153"/>
      <c r="O8595" s="153"/>
      <c r="P8595" s="153"/>
      <c r="Q8595" s="153"/>
      <c r="R8595" s="153"/>
      <c r="S8595" s="152"/>
      <c r="T8595" s="153"/>
      <c r="X8595" s="69" t="str">
        <f t="shared" si="272"/>
        <v/>
      </c>
      <c r="Y8595" s="69" t="str">
        <f t="shared" si="273"/>
        <v/>
      </c>
    </row>
    <row r="8596" spans="8:25" x14ac:dyDescent="0.25">
      <c r="H8596" s="155"/>
      <c r="I8596" s="151"/>
      <c r="J8596" s="152"/>
      <c r="K8596" s="153"/>
      <c r="L8596" s="153"/>
      <c r="M8596" s="153"/>
      <c r="N8596" s="153"/>
      <c r="O8596" s="153"/>
      <c r="P8596" s="153"/>
      <c r="Q8596" s="153"/>
      <c r="R8596" s="153"/>
      <c r="S8596" s="152"/>
      <c r="T8596" s="153"/>
      <c r="X8596" s="69" t="str">
        <f t="shared" si="272"/>
        <v/>
      </c>
      <c r="Y8596" s="69" t="str">
        <f t="shared" si="273"/>
        <v/>
      </c>
    </row>
    <row r="8597" spans="8:25" x14ac:dyDescent="0.25">
      <c r="H8597" s="155"/>
      <c r="I8597" s="151"/>
      <c r="J8597" s="152"/>
      <c r="K8597" s="153"/>
      <c r="L8597" s="153"/>
      <c r="M8597" s="153"/>
      <c r="N8597" s="153"/>
      <c r="O8597" s="153"/>
      <c r="P8597" s="153"/>
      <c r="Q8597" s="153"/>
      <c r="R8597" s="153"/>
      <c r="S8597" s="152"/>
      <c r="T8597" s="153"/>
      <c r="X8597" s="69" t="str">
        <f t="shared" si="272"/>
        <v/>
      </c>
      <c r="Y8597" s="69" t="str">
        <f t="shared" si="273"/>
        <v/>
      </c>
    </row>
    <row r="8598" spans="8:25" x14ac:dyDescent="0.25">
      <c r="H8598" s="155"/>
      <c r="I8598" s="151"/>
      <c r="J8598" s="152"/>
      <c r="K8598" s="153"/>
      <c r="L8598" s="153"/>
      <c r="M8598" s="153"/>
      <c r="N8598" s="153"/>
      <c r="O8598" s="153"/>
      <c r="P8598" s="153"/>
      <c r="Q8598" s="153"/>
      <c r="R8598" s="153"/>
      <c r="S8598" s="152"/>
      <c r="T8598" s="153"/>
      <c r="X8598" s="69" t="str">
        <f t="shared" si="272"/>
        <v/>
      </c>
      <c r="Y8598" s="69" t="str">
        <f t="shared" si="273"/>
        <v/>
      </c>
    </row>
    <row r="8599" spans="8:25" x14ac:dyDescent="0.25">
      <c r="H8599" s="155"/>
      <c r="I8599" s="151"/>
      <c r="J8599" s="152"/>
      <c r="K8599" s="153"/>
      <c r="L8599" s="153"/>
      <c r="M8599" s="153"/>
      <c r="N8599" s="153"/>
      <c r="O8599" s="153"/>
      <c r="P8599" s="153"/>
      <c r="Q8599" s="153"/>
      <c r="R8599" s="153"/>
      <c r="S8599" s="152"/>
      <c r="T8599" s="153"/>
      <c r="X8599" s="69" t="str">
        <f t="shared" si="272"/>
        <v/>
      </c>
      <c r="Y8599" s="69" t="str">
        <f t="shared" si="273"/>
        <v/>
      </c>
    </row>
    <row r="8600" spans="8:25" x14ac:dyDescent="0.25">
      <c r="H8600" s="155"/>
      <c r="I8600" s="151"/>
      <c r="J8600" s="152"/>
      <c r="K8600" s="153"/>
      <c r="L8600" s="153"/>
      <c r="M8600" s="153"/>
      <c r="N8600" s="153"/>
      <c r="O8600" s="153"/>
      <c r="P8600" s="153"/>
      <c r="Q8600" s="153"/>
      <c r="R8600" s="153"/>
      <c r="S8600" s="152"/>
      <c r="T8600" s="153"/>
      <c r="X8600" s="69" t="str">
        <f t="shared" si="272"/>
        <v/>
      </c>
      <c r="Y8600" s="69" t="str">
        <f t="shared" si="273"/>
        <v/>
      </c>
    </row>
    <row r="8601" spans="8:25" x14ac:dyDescent="0.25">
      <c r="H8601" s="155"/>
      <c r="I8601" s="151"/>
      <c r="J8601" s="152"/>
      <c r="K8601" s="153"/>
      <c r="L8601" s="153"/>
      <c r="M8601" s="153"/>
      <c r="N8601" s="153"/>
      <c r="O8601" s="153"/>
      <c r="P8601" s="153"/>
      <c r="Q8601" s="153"/>
      <c r="R8601" s="153"/>
      <c r="S8601" s="152"/>
      <c r="T8601" s="153"/>
      <c r="X8601" s="69" t="str">
        <f t="shared" si="272"/>
        <v/>
      </c>
      <c r="Y8601" s="69" t="str">
        <f t="shared" si="273"/>
        <v/>
      </c>
    </row>
    <row r="8602" spans="8:25" x14ac:dyDescent="0.25">
      <c r="H8602" s="155"/>
      <c r="I8602" s="151"/>
      <c r="J8602" s="152"/>
      <c r="K8602" s="153"/>
      <c r="L8602" s="153"/>
      <c r="M8602" s="153"/>
      <c r="N8602" s="153"/>
      <c r="O8602" s="153"/>
      <c r="P8602" s="153"/>
      <c r="Q8602" s="153"/>
      <c r="R8602" s="153"/>
      <c r="S8602" s="152"/>
      <c r="T8602" s="153"/>
      <c r="X8602" s="69" t="str">
        <f t="shared" si="272"/>
        <v/>
      </c>
      <c r="Y8602" s="69" t="str">
        <f t="shared" si="273"/>
        <v/>
      </c>
    </row>
    <row r="8603" spans="8:25" x14ac:dyDescent="0.25">
      <c r="H8603" s="155"/>
      <c r="I8603" s="151"/>
      <c r="J8603" s="152"/>
      <c r="K8603" s="153"/>
      <c r="L8603" s="153"/>
      <c r="M8603" s="153"/>
      <c r="N8603" s="153"/>
      <c r="O8603" s="153"/>
      <c r="P8603" s="153"/>
      <c r="Q8603" s="153"/>
      <c r="R8603" s="153"/>
      <c r="S8603" s="152"/>
      <c r="T8603" s="153"/>
      <c r="X8603" s="69" t="str">
        <f t="shared" si="272"/>
        <v/>
      </c>
      <c r="Y8603" s="69" t="str">
        <f t="shared" si="273"/>
        <v/>
      </c>
    </row>
    <row r="8604" spans="8:25" x14ac:dyDescent="0.25">
      <c r="H8604" s="155"/>
      <c r="I8604" s="151"/>
      <c r="J8604" s="152"/>
      <c r="K8604" s="153"/>
      <c r="L8604" s="153"/>
      <c r="M8604" s="153"/>
      <c r="N8604" s="153"/>
      <c r="O8604" s="153"/>
      <c r="P8604" s="153"/>
      <c r="Q8604" s="153"/>
      <c r="R8604" s="153"/>
      <c r="S8604" s="152"/>
      <c r="T8604" s="153"/>
      <c r="X8604" s="69" t="str">
        <f t="shared" si="272"/>
        <v/>
      </c>
      <c r="Y8604" s="69" t="str">
        <f t="shared" si="273"/>
        <v/>
      </c>
    </row>
    <row r="8605" spans="8:25" x14ac:dyDescent="0.25">
      <c r="H8605" s="155"/>
      <c r="I8605" s="151"/>
      <c r="J8605" s="152"/>
      <c r="K8605" s="153"/>
      <c r="L8605" s="153"/>
      <c r="M8605" s="153"/>
      <c r="N8605" s="153"/>
      <c r="O8605" s="153"/>
      <c r="P8605" s="153"/>
      <c r="Q8605" s="153"/>
      <c r="R8605" s="153"/>
      <c r="S8605" s="152"/>
      <c r="T8605" s="153"/>
      <c r="X8605" s="69" t="str">
        <f t="shared" si="272"/>
        <v/>
      </c>
      <c r="Y8605" s="69" t="str">
        <f t="shared" si="273"/>
        <v/>
      </c>
    </row>
    <row r="8606" spans="8:25" x14ac:dyDescent="0.25">
      <c r="H8606" s="155"/>
      <c r="I8606" s="151"/>
      <c r="J8606" s="152"/>
      <c r="K8606" s="153"/>
      <c r="L8606" s="153"/>
      <c r="M8606" s="153"/>
      <c r="N8606" s="153"/>
      <c r="O8606" s="153"/>
      <c r="P8606" s="153"/>
      <c r="Q8606" s="153"/>
      <c r="R8606" s="153"/>
      <c r="S8606" s="152"/>
      <c r="T8606" s="153"/>
      <c r="X8606" s="69" t="str">
        <f t="shared" si="272"/>
        <v/>
      </c>
      <c r="Y8606" s="69" t="str">
        <f t="shared" si="273"/>
        <v/>
      </c>
    </row>
    <row r="8607" spans="8:25" x14ac:dyDescent="0.25">
      <c r="H8607" s="155"/>
      <c r="I8607" s="151"/>
      <c r="J8607" s="152"/>
      <c r="K8607" s="153"/>
      <c r="L8607" s="153"/>
      <c r="M8607" s="153"/>
      <c r="N8607" s="153"/>
      <c r="O8607" s="153"/>
      <c r="P8607" s="153"/>
      <c r="Q8607" s="153"/>
      <c r="R8607" s="153"/>
      <c r="S8607" s="152"/>
      <c r="T8607" s="153"/>
      <c r="X8607" s="69" t="str">
        <f t="shared" si="272"/>
        <v/>
      </c>
      <c r="Y8607" s="69" t="str">
        <f t="shared" si="273"/>
        <v/>
      </c>
    </row>
    <row r="8608" spans="8:25" x14ac:dyDescent="0.25">
      <c r="H8608" s="155"/>
      <c r="I8608" s="151"/>
      <c r="J8608" s="152"/>
      <c r="K8608" s="153"/>
      <c r="L8608" s="153"/>
      <c r="M8608" s="153"/>
      <c r="N8608" s="153"/>
      <c r="O8608" s="153"/>
      <c r="P8608" s="153"/>
      <c r="Q8608" s="153"/>
      <c r="R8608" s="153"/>
      <c r="S8608" s="152"/>
      <c r="T8608" s="153"/>
      <c r="X8608" s="69" t="str">
        <f t="shared" si="272"/>
        <v/>
      </c>
      <c r="Y8608" s="69" t="str">
        <f t="shared" si="273"/>
        <v/>
      </c>
    </row>
    <row r="8609" spans="8:25" x14ac:dyDescent="0.25">
      <c r="H8609" s="155"/>
      <c r="I8609" s="151"/>
      <c r="J8609" s="152"/>
      <c r="K8609" s="153"/>
      <c r="L8609" s="153"/>
      <c r="M8609" s="153"/>
      <c r="N8609" s="153"/>
      <c r="O8609" s="153"/>
      <c r="P8609" s="153"/>
      <c r="Q8609" s="153"/>
      <c r="R8609" s="153"/>
      <c r="S8609" s="152"/>
      <c r="T8609" s="153"/>
      <c r="X8609" s="69" t="str">
        <f t="shared" si="272"/>
        <v/>
      </c>
      <c r="Y8609" s="69" t="str">
        <f t="shared" si="273"/>
        <v/>
      </c>
    </row>
    <row r="8610" spans="8:25" x14ac:dyDescent="0.25">
      <c r="H8610" s="155"/>
      <c r="I8610" s="151"/>
      <c r="J8610" s="152"/>
      <c r="K8610" s="153"/>
      <c r="L8610" s="153"/>
      <c r="M8610" s="153"/>
      <c r="N8610" s="153"/>
      <c r="O8610" s="153"/>
      <c r="P8610" s="153"/>
      <c r="Q8610" s="153"/>
      <c r="R8610" s="153"/>
      <c r="S8610" s="152"/>
      <c r="T8610" s="153"/>
      <c r="X8610" s="69" t="str">
        <f t="shared" si="272"/>
        <v/>
      </c>
      <c r="Y8610" s="69" t="str">
        <f t="shared" si="273"/>
        <v/>
      </c>
    </row>
    <row r="8611" spans="8:25" x14ac:dyDescent="0.25">
      <c r="H8611" s="155"/>
      <c r="I8611" s="151"/>
      <c r="J8611" s="152"/>
      <c r="K8611" s="153"/>
      <c r="L8611" s="153"/>
      <c r="M8611" s="153"/>
      <c r="N8611" s="153"/>
      <c r="O8611" s="153"/>
      <c r="P8611" s="153"/>
      <c r="Q8611" s="153"/>
      <c r="R8611" s="153"/>
      <c r="S8611" s="152"/>
      <c r="T8611" s="153"/>
      <c r="X8611" s="69" t="str">
        <f t="shared" si="272"/>
        <v/>
      </c>
      <c r="Y8611" s="69" t="str">
        <f t="shared" si="273"/>
        <v/>
      </c>
    </row>
    <row r="8612" spans="8:25" x14ac:dyDescent="0.25">
      <c r="H8612" s="155"/>
      <c r="I8612" s="151"/>
      <c r="J8612" s="152"/>
      <c r="K8612" s="153"/>
      <c r="L8612" s="153"/>
      <c r="M8612" s="153"/>
      <c r="N8612" s="153"/>
      <c r="O8612" s="153"/>
      <c r="P8612" s="153"/>
      <c r="Q8612" s="153"/>
      <c r="R8612" s="153"/>
      <c r="S8612" s="152"/>
      <c r="T8612" s="153"/>
      <c r="X8612" s="69" t="str">
        <f t="shared" si="272"/>
        <v/>
      </c>
      <c r="Y8612" s="69" t="str">
        <f t="shared" si="273"/>
        <v/>
      </c>
    </row>
    <row r="8613" spans="8:25" x14ac:dyDescent="0.25">
      <c r="H8613" s="155"/>
      <c r="I8613" s="151"/>
      <c r="J8613" s="152"/>
      <c r="K8613" s="153"/>
      <c r="L8613" s="153"/>
      <c r="M8613" s="153"/>
      <c r="N8613" s="153"/>
      <c r="O8613" s="153"/>
      <c r="P8613" s="153"/>
      <c r="Q8613" s="153"/>
      <c r="R8613" s="153"/>
      <c r="S8613" s="152"/>
      <c r="T8613" s="153"/>
      <c r="X8613" s="69" t="str">
        <f t="shared" si="272"/>
        <v/>
      </c>
      <c r="Y8613" s="69" t="str">
        <f t="shared" si="273"/>
        <v/>
      </c>
    </row>
    <row r="8614" spans="8:25" x14ac:dyDescent="0.25">
      <c r="H8614" s="155"/>
      <c r="I8614" s="151"/>
      <c r="J8614" s="152"/>
      <c r="K8614" s="153"/>
      <c r="L8614" s="153"/>
      <c r="M8614" s="153"/>
      <c r="N8614" s="153"/>
      <c r="O8614" s="153"/>
      <c r="P8614" s="153"/>
      <c r="Q8614" s="153"/>
      <c r="R8614" s="153"/>
      <c r="S8614" s="152"/>
      <c r="T8614" s="153"/>
      <c r="X8614" s="69" t="str">
        <f t="shared" si="272"/>
        <v/>
      </c>
      <c r="Y8614" s="69" t="str">
        <f t="shared" si="273"/>
        <v/>
      </c>
    </row>
    <row r="8615" spans="8:25" x14ac:dyDescent="0.25">
      <c r="H8615" s="155"/>
      <c r="I8615" s="151"/>
      <c r="J8615" s="152"/>
      <c r="K8615" s="153"/>
      <c r="L8615" s="153"/>
      <c r="M8615" s="153"/>
      <c r="N8615" s="153"/>
      <c r="O8615" s="153"/>
      <c r="P8615" s="153"/>
      <c r="Q8615" s="153"/>
      <c r="R8615" s="153"/>
      <c r="S8615" s="152"/>
      <c r="T8615" s="153"/>
      <c r="X8615" s="69" t="str">
        <f t="shared" si="272"/>
        <v/>
      </c>
      <c r="Y8615" s="69" t="str">
        <f t="shared" si="273"/>
        <v/>
      </c>
    </row>
    <row r="8616" spans="8:25" x14ac:dyDescent="0.25">
      <c r="H8616" s="155"/>
      <c r="I8616" s="151"/>
      <c r="J8616" s="152"/>
      <c r="K8616" s="153"/>
      <c r="L8616" s="153"/>
      <c r="M8616" s="153"/>
      <c r="N8616" s="153"/>
      <c r="O8616" s="153"/>
      <c r="P8616" s="153"/>
      <c r="Q8616" s="153"/>
      <c r="R8616" s="153"/>
      <c r="S8616" s="152"/>
      <c r="T8616" s="153"/>
      <c r="X8616" s="69" t="str">
        <f t="shared" si="272"/>
        <v/>
      </c>
      <c r="Y8616" s="69" t="str">
        <f t="shared" si="273"/>
        <v/>
      </c>
    </row>
    <row r="8617" spans="8:25" x14ac:dyDescent="0.25">
      <c r="H8617" s="155"/>
      <c r="I8617" s="151"/>
      <c r="J8617" s="152"/>
      <c r="K8617" s="153"/>
      <c r="L8617" s="153"/>
      <c r="M8617" s="153"/>
      <c r="N8617" s="153"/>
      <c r="O8617" s="153"/>
      <c r="P8617" s="153"/>
      <c r="Q8617" s="153"/>
      <c r="R8617" s="153"/>
      <c r="S8617" s="152"/>
      <c r="T8617" s="153"/>
      <c r="X8617" s="69" t="str">
        <f t="shared" si="272"/>
        <v/>
      </c>
      <c r="Y8617" s="69" t="str">
        <f t="shared" si="273"/>
        <v/>
      </c>
    </row>
    <row r="8618" spans="8:25" x14ac:dyDescent="0.25">
      <c r="H8618" s="155"/>
      <c r="I8618" s="151"/>
      <c r="J8618" s="152"/>
      <c r="K8618" s="153"/>
      <c r="L8618" s="153"/>
      <c r="M8618" s="153"/>
      <c r="N8618" s="153"/>
      <c r="O8618" s="153"/>
      <c r="P8618" s="153"/>
      <c r="Q8618" s="153"/>
      <c r="R8618" s="153"/>
      <c r="S8618" s="152"/>
      <c r="T8618" s="153"/>
      <c r="X8618" s="69" t="str">
        <f t="shared" si="272"/>
        <v/>
      </c>
      <c r="Y8618" s="69" t="str">
        <f t="shared" si="273"/>
        <v/>
      </c>
    </row>
    <row r="8619" spans="8:25" x14ac:dyDescent="0.25">
      <c r="H8619" s="155"/>
      <c r="I8619" s="151"/>
      <c r="J8619" s="152"/>
      <c r="K8619" s="153"/>
      <c r="L8619" s="153"/>
      <c r="M8619" s="153"/>
      <c r="N8619" s="153"/>
      <c r="O8619" s="153"/>
      <c r="P8619" s="153"/>
      <c r="Q8619" s="153"/>
      <c r="R8619" s="153"/>
      <c r="S8619" s="152"/>
      <c r="T8619" s="153"/>
      <c r="X8619" s="69" t="str">
        <f t="shared" si="272"/>
        <v/>
      </c>
      <c r="Y8619" s="69" t="str">
        <f t="shared" si="273"/>
        <v/>
      </c>
    </row>
    <row r="8620" spans="8:25" x14ac:dyDescent="0.25">
      <c r="H8620" s="155"/>
      <c r="I8620" s="151"/>
      <c r="J8620" s="152"/>
      <c r="K8620" s="153"/>
      <c r="L8620" s="153"/>
      <c r="M8620" s="153"/>
      <c r="N8620" s="153"/>
      <c r="O8620" s="153"/>
      <c r="P8620" s="153"/>
      <c r="Q8620" s="153"/>
      <c r="R8620" s="153"/>
      <c r="S8620" s="152"/>
      <c r="T8620" s="153"/>
      <c r="X8620" s="69" t="str">
        <f t="shared" si="272"/>
        <v/>
      </c>
      <c r="Y8620" s="69" t="str">
        <f t="shared" si="273"/>
        <v/>
      </c>
    </row>
    <row r="8621" spans="8:25" x14ac:dyDescent="0.25">
      <c r="H8621" s="155"/>
      <c r="I8621" s="151"/>
      <c r="J8621" s="152"/>
      <c r="K8621" s="153"/>
      <c r="L8621" s="153"/>
      <c r="M8621" s="153"/>
      <c r="N8621" s="153"/>
      <c r="O8621" s="153"/>
      <c r="P8621" s="153"/>
      <c r="Q8621" s="153"/>
      <c r="R8621" s="153"/>
      <c r="S8621" s="152"/>
      <c r="T8621" s="153"/>
      <c r="X8621" s="69" t="str">
        <f t="shared" si="272"/>
        <v/>
      </c>
      <c r="Y8621" s="69" t="str">
        <f t="shared" si="273"/>
        <v/>
      </c>
    </row>
    <row r="8622" spans="8:25" x14ac:dyDescent="0.25">
      <c r="H8622" s="155"/>
      <c r="I8622" s="151"/>
      <c r="J8622" s="152"/>
      <c r="K8622" s="153"/>
      <c r="L8622" s="153"/>
      <c r="M8622" s="153"/>
      <c r="N8622" s="153"/>
      <c r="O8622" s="153"/>
      <c r="P8622" s="153"/>
      <c r="Q8622" s="153"/>
      <c r="R8622" s="153"/>
      <c r="S8622" s="152"/>
      <c r="T8622" s="153"/>
      <c r="X8622" s="69" t="str">
        <f t="shared" si="272"/>
        <v/>
      </c>
      <c r="Y8622" s="69" t="str">
        <f t="shared" si="273"/>
        <v/>
      </c>
    </row>
    <row r="8623" spans="8:25" x14ac:dyDescent="0.25">
      <c r="H8623" s="155"/>
      <c r="I8623" s="151"/>
      <c r="J8623" s="152"/>
      <c r="K8623" s="153"/>
      <c r="L8623" s="153"/>
      <c r="M8623" s="153"/>
      <c r="N8623" s="153"/>
      <c r="O8623" s="153"/>
      <c r="P8623" s="153"/>
      <c r="Q8623" s="153"/>
      <c r="R8623" s="153"/>
      <c r="S8623" s="152"/>
      <c r="T8623" s="153"/>
      <c r="X8623" s="69" t="str">
        <f t="shared" si="272"/>
        <v/>
      </c>
      <c r="Y8623" s="69" t="str">
        <f t="shared" si="273"/>
        <v/>
      </c>
    </row>
    <row r="8624" spans="8:25" x14ac:dyDescent="0.25">
      <c r="H8624" s="155"/>
      <c r="I8624" s="151"/>
      <c r="J8624" s="152"/>
      <c r="K8624" s="153"/>
      <c r="L8624" s="153"/>
      <c r="M8624" s="153"/>
      <c r="N8624" s="153"/>
      <c r="O8624" s="153"/>
      <c r="P8624" s="153"/>
      <c r="Q8624" s="153"/>
      <c r="R8624" s="153"/>
      <c r="S8624" s="152"/>
      <c r="T8624" s="153"/>
      <c r="X8624" s="69" t="str">
        <f t="shared" si="272"/>
        <v/>
      </c>
      <c r="Y8624" s="69" t="str">
        <f t="shared" si="273"/>
        <v/>
      </c>
    </row>
    <row r="8625" spans="8:25" x14ac:dyDescent="0.25">
      <c r="H8625" s="155"/>
      <c r="I8625" s="151"/>
      <c r="J8625" s="152"/>
      <c r="K8625" s="153"/>
      <c r="L8625" s="153"/>
      <c r="M8625" s="153"/>
      <c r="N8625" s="153"/>
      <c r="O8625" s="153"/>
      <c r="P8625" s="153"/>
      <c r="Q8625" s="153"/>
      <c r="R8625" s="153"/>
      <c r="S8625" s="152"/>
      <c r="T8625" s="153"/>
      <c r="X8625" s="69" t="str">
        <f t="shared" si="272"/>
        <v/>
      </c>
      <c r="Y8625" s="69" t="str">
        <f t="shared" si="273"/>
        <v/>
      </c>
    </row>
    <row r="8626" spans="8:25" x14ac:dyDescent="0.25">
      <c r="H8626" s="155"/>
      <c r="I8626" s="151"/>
      <c r="J8626" s="152"/>
      <c r="K8626" s="153"/>
      <c r="L8626" s="153"/>
      <c r="M8626" s="153"/>
      <c r="N8626" s="153"/>
      <c r="O8626" s="153"/>
      <c r="P8626" s="153"/>
      <c r="Q8626" s="153"/>
      <c r="R8626" s="153"/>
      <c r="S8626" s="152"/>
      <c r="T8626" s="153"/>
      <c r="X8626" s="69" t="str">
        <f t="shared" si="272"/>
        <v/>
      </c>
      <c r="Y8626" s="69" t="str">
        <f t="shared" si="273"/>
        <v/>
      </c>
    </row>
    <row r="8627" spans="8:25" x14ac:dyDescent="0.25">
      <c r="H8627" s="155"/>
      <c r="I8627" s="151"/>
      <c r="J8627" s="152"/>
      <c r="K8627" s="153"/>
      <c r="L8627" s="153"/>
      <c r="M8627" s="153"/>
      <c r="N8627" s="153"/>
      <c r="O8627" s="153"/>
      <c r="P8627" s="153"/>
      <c r="Q8627" s="153"/>
      <c r="R8627" s="153"/>
      <c r="S8627" s="152"/>
      <c r="T8627" s="153"/>
      <c r="X8627" s="69" t="str">
        <f t="shared" si="272"/>
        <v/>
      </c>
      <c r="Y8627" s="69" t="str">
        <f t="shared" si="273"/>
        <v/>
      </c>
    </row>
    <row r="8628" spans="8:25" x14ac:dyDescent="0.25">
      <c r="H8628" s="155"/>
      <c r="I8628" s="151"/>
      <c r="J8628" s="152"/>
      <c r="K8628" s="153"/>
      <c r="L8628" s="153"/>
      <c r="M8628" s="153"/>
      <c r="N8628" s="153"/>
      <c r="O8628" s="153"/>
      <c r="P8628" s="153"/>
      <c r="Q8628" s="153"/>
      <c r="R8628" s="153"/>
      <c r="S8628" s="152"/>
      <c r="T8628" s="153"/>
      <c r="X8628" s="69" t="str">
        <f t="shared" si="272"/>
        <v/>
      </c>
      <c r="Y8628" s="69" t="str">
        <f t="shared" si="273"/>
        <v/>
      </c>
    </row>
    <row r="8629" spans="8:25" x14ac:dyDescent="0.25">
      <c r="H8629" s="155"/>
      <c r="I8629" s="151"/>
      <c r="J8629" s="152"/>
      <c r="K8629" s="153"/>
      <c r="L8629" s="153"/>
      <c r="M8629" s="153"/>
      <c r="N8629" s="153"/>
      <c r="O8629" s="153"/>
      <c r="P8629" s="153"/>
      <c r="Q8629" s="153"/>
      <c r="R8629" s="153"/>
      <c r="S8629" s="152"/>
      <c r="T8629" s="153"/>
      <c r="X8629" s="69" t="str">
        <f t="shared" si="272"/>
        <v/>
      </c>
      <c r="Y8629" s="69" t="str">
        <f t="shared" si="273"/>
        <v/>
      </c>
    </row>
    <row r="8630" spans="8:25" x14ac:dyDescent="0.25">
      <c r="H8630" s="155"/>
      <c r="I8630" s="151"/>
      <c r="J8630" s="152"/>
      <c r="K8630" s="153"/>
      <c r="L8630" s="153"/>
      <c r="M8630" s="153"/>
      <c r="N8630" s="153"/>
      <c r="O8630" s="153"/>
      <c r="P8630" s="153"/>
      <c r="Q8630" s="153"/>
      <c r="R8630" s="153"/>
      <c r="S8630" s="152"/>
      <c r="T8630" s="153"/>
      <c r="X8630" s="69" t="str">
        <f t="shared" si="272"/>
        <v/>
      </c>
      <c r="Y8630" s="69" t="str">
        <f t="shared" si="273"/>
        <v/>
      </c>
    </row>
    <row r="8631" spans="8:25" x14ac:dyDescent="0.25">
      <c r="H8631" s="155"/>
      <c r="I8631" s="151"/>
      <c r="J8631" s="152"/>
      <c r="K8631" s="153"/>
      <c r="L8631" s="153"/>
      <c r="M8631" s="153"/>
      <c r="N8631" s="153"/>
      <c r="O8631" s="153"/>
      <c r="P8631" s="153"/>
      <c r="Q8631" s="153"/>
      <c r="R8631" s="153"/>
      <c r="S8631" s="152"/>
      <c r="T8631" s="153"/>
      <c r="X8631" s="69" t="str">
        <f t="shared" si="272"/>
        <v/>
      </c>
      <c r="Y8631" s="69" t="str">
        <f t="shared" si="273"/>
        <v/>
      </c>
    </row>
    <row r="8632" spans="8:25" x14ac:dyDescent="0.25">
      <c r="H8632" s="155"/>
      <c r="I8632" s="151"/>
      <c r="J8632" s="152"/>
      <c r="K8632" s="153"/>
      <c r="L8632" s="153"/>
      <c r="M8632" s="153"/>
      <c r="N8632" s="153"/>
      <c r="O8632" s="153"/>
      <c r="P8632" s="153"/>
      <c r="Q8632" s="153"/>
      <c r="R8632" s="153"/>
      <c r="S8632" s="152"/>
      <c r="T8632" s="153"/>
      <c r="X8632" s="69" t="str">
        <f t="shared" si="272"/>
        <v/>
      </c>
      <c r="Y8632" s="69" t="str">
        <f t="shared" si="273"/>
        <v/>
      </c>
    </row>
    <row r="8633" spans="8:25" x14ac:dyDescent="0.25">
      <c r="H8633" s="155"/>
      <c r="I8633" s="151"/>
      <c r="J8633" s="152"/>
      <c r="K8633" s="153"/>
      <c r="L8633" s="153"/>
      <c r="M8633" s="153"/>
      <c r="N8633" s="153"/>
      <c r="O8633" s="153"/>
      <c r="P8633" s="153"/>
      <c r="Q8633" s="153"/>
      <c r="R8633" s="153"/>
      <c r="S8633" s="152"/>
      <c r="T8633" s="153"/>
      <c r="X8633" s="69" t="str">
        <f t="shared" si="272"/>
        <v/>
      </c>
      <c r="Y8633" s="69" t="str">
        <f t="shared" si="273"/>
        <v/>
      </c>
    </row>
    <row r="8634" spans="8:25" x14ac:dyDescent="0.25">
      <c r="H8634" s="155"/>
      <c r="I8634" s="151"/>
      <c r="J8634" s="152"/>
      <c r="K8634" s="153"/>
      <c r="L8634" s="153"/>
      <c r="M8634" s="153"/>
      <c r="N8634" s="153"/>
      <c r="O8634" s="153"/>
      <c r="P8634" s="153"/>
      <c r="Q8634" s="153"/>
      <c r="R8634" s="153"/>
      <c r="S8634" s="152"/>
      <c r="T8634" s="153"/>
      <c r="X8634" s="69" t="str">
        <f t="shared" si="272"/>
        <v/>
      </c>
      <c r="Y8634" s="69" t="str">
        <f t="shared" si="273"/>
        <v/>
      </c>
    </row>
    <row r="8635" spans="8:25" x14ac:dyDescent="0.25">
      <c r="H8635" s="155"/>
      <c r="I8635" s="151"/>
      <c r="J8635" s="152"/>
      <c r="K8635" s="153"/>
      <c r="L8635" s="153"/>
      <c r="M8635" s="153"/>
      <c r="N8635" s="153"/>
      <c r="O8635" s="153"/>
      <c r="P8635" s="153"/>
      <c r="Q8635" s="153"/>
      <c r="R8635" s="153"/>
      <c r="S8635" s="152"/>
      <c r="T8635" s="153"/>
      <c r="X8635" s="69" t="str">
        <f t="shared" si="272"/>
        <v/>
      </c>
      <c r="Y8635" s="69" t="str">
        <f t="shared" si="273"/>
        <v/>
      </c>
    </row>
    <row r="8636" spans="8:25" x14ac:dyDescent="0.25">
      <c r="H8636" s="155"/>
      <c r="I8636" s="151"/>
      <c r="J8636" s="152"/>
      <c r="K8636" s="153"/>
      <c r="L8636" s="153"/>
      <c r="M8636" s="153"/>
      <c r="N8636" s="153"/>
      <c r="O8636" s="153"/>
      <c r="P8636" s="153"/>
      <c r="Q8636" s="153"/>
      <c r="R8636" s="153"/>
      <c r="S8636" s="152"/>
      <c r="T8636" s="153"/>
      <c r="X8636" s="69" t="str">
        <f t="shared" si="272"/>
        <v/>
      </c>
      <c r="Y8636" s="69" t="str">
        <f t="shared" si="273"/>
        <v/>
      </c>
    </row>
    <row r="8637" spans="8:25" x14ac:dyDescent="0.25">
      <c r="H8637" s="155"/>
      <c r="I8637" s="151"/>
      <c r="J8637" s="152"/>
      <c r="K8637" s="153"/>
      <c r="L8637" s="153"/>
      <c r="M8637" s="153"/>
      <c r="N8637" s="153"/>
      <c r="O8637" s="153"/>
      <c r="P8637" s="153"/>
      <c r="Q8637" s="153"/>
      <c r="R8637" s="153"/>
      <c r="S8637" s="152"/>
      <c r="T8637" s="153"/>
      <c r="X8637" s="69" t="str">
        <f t="shared" si="272"/>
        <v/>
      </c>
      <c r="Y8637" s="69" t="str">
        <f t="shared" si="273"/>
        <v/>
      </c>
    </row>
    <row r="8638" spans="8:25" x14ac:dyDescent="0.25">
      <c r="H8638" s="155"/>
      <c r="I8638" s="151"/>
      <c r="J8638" s="152"/>
      <c r="K8638" s="153"/>
      <c r="L8638" s="153"/>
      <c r="M8638" s="153"/>
      <c r="N8638" s="153"/>
      <c r="O8638" s="153"/>
      <c r="P8638" s="153"/>
      <c r="Q8638" s="153"/>
      <c r="R8638" s="153"/>
      <c r="S8638" s="152"/>
      <c r="T8638" s="153"/>
      <c r="X8638" s="69" t="str">
        <f t="shared" si="272"/>
        <v/>
      </c>
      <c r="Y8638" s="69" t="str">
        <f t="shared" si="273"/>
        <v/>
      </c>
    </row>
    <row r="8639" spans="8:25" x14ac:dyDescent="0.25">
      <c r="H8639" s="155"/>
      <c r="I8639" s="151"/>
      <c r="J8639" s="152"/>
      <c r="K8639" s="153"/>
      <c r="L8639" s="153"/>
      <c r="M8639" s="153"/>
      <c r="N8639" s="153"/>
      <c r="O8639" s="153"/>
      <c r="P8639" s="153"/>
      <c r="Q8639" s="153"/>
      <c r="R8639" s="153"/>
      <c r="S8639" s="152"/>
      <c r="T8639" s="153"/>
      <c r="X8639" s="69" t="str">
        <f t="shared" si="272"/>
        <v/>
      </c>
      <c r="Y8639" s="69" t="str">
        <f t="shared" si="273"/>
        <v/>
      </c>
    </row>
    <row r="8640" spans="8:25" x14ac:dyDescent="0.25">
      <c r="H8640" s="155"/>
      <c r="I8640" s="151"/>
      <c r="J8640" s="152"/>
      <c r="K8640" s="153"/>
      <c r="L8640" s="153"/>
      <c r="M8640" s="153"/>
      <c r="N8640" s="153"/>
      <c r="O8640" s="153"/>
      <c r="P8640" s="153"/>
      <c r="Q8640" s="153"/>
      <c r="R8640" s="153"/>
      <c r="S8640" s="152"/>
      <c r="T8640" s="153"/>
      <c r="X8640" s="69" t="str">
        <f t="shared" si="272"/>
        <v/>
      </c>
      <c r="Y8640" s="69" t="str">
        <f t="shared" si="273"/>
        <v/>
      </c>
    </row>
    <row r="8641" spans="8:25" x14ac:dyDescent="0.25">
      <c r="H8641" s="155"/>
      <c r="I8641" s="151"/>
      <c r="J8641" s="152"/>
      <c r="K8641" s="153"/>
      <c r="L8641" s="153"/>
      <c r="M8641" s="153"/>
      <c r="N8641" s="153"/>
      <c r="O8641" s="153"/>
      <c r="P8641" s="153"/>
      <c r="Q8641" s="153"/>
      <c r="R8641" s="153"/>
      <c r="S8641" s="152"/>
      <c r="T8641" s="153"/>
      <c r="X8641" s="69" t="str">
        <f t="shared" si="272"/>
        <v/>
      </c>
      <c r="Y8641" s="69" t="str">
        <f t="shared" si="273"/>
        <v/>
      </c>
    </row>
    <row r="8642" spans="8:25" x14ac:dyDescent="0.25">
      <c r="H8642" s="155"/>
      <c r="I8642" s="151"/>
      <c r="J8642" s="152"/>
      <c r="K8642" s="153"/>
      <c r="L8642" s="153"/>
      <c r="M8642" s="153"/>
      <c r="N8642" s="153"/>
      <c r="O8642" s="153"/>
      <c r="P8642" s="153"/>
      <c r="Q8642" s="153"/>
      <c r="R8642" s="153"/>
      <c r="S8642" s="152"/>
      <c r="T8642" s="153"/>
      <c r="X8642" s="69" t="str">
        <f t="shared" ref="X8642:X8705" si="274">IF(W8642&lt;&gt;"",W8642-I8642,"")</f>
        <v/>
      </c>
      <c r="Y8642" s="69" t="str">
        <f t="shared" si="273"/>
        <v/>
      </c>
    </row>
    <row r="8643" spans="8:25" x14ac:dyDescent="0.25">
      <c r="H8643" s="155"/>
      <c r="I8643" s="151"/>
      <c r="J8643" s="152"/>
      <c r="K8643" s="153"/>
      <c r="L8643" s="153"/>
      <c r="M8643" s="153"/>
      <c r="N8643" s="153"/>
      <c r="O8643" s="153"/>
      <c r="P8643" s="153"/>
      <c r="Q8643" s="153"/>
      <c r="R8643" s="153"/>
      <c r="S8643" s="152"/>
      <c r="T8643" s="153"/>
      <c r="X8643" s="69" t="str">
        <f t="shared" si="274"/>
        <v/>
      </c>
      <c r="Y8643" s="69" t="str">
        <f t="shared" ref="Y8643:Y8706" si="275">IF(X8643&lt;&gt;"",IF(X8643&lt;365,"&lt; 1 year",IF(X8643&lt;730,"1-2",IF(X8643&lt;1095,"2-3",IF(X8643&lt;1460,"3-4",IF(X8643&lt;1825,"4-5","5+"))))),"")</f>
        <v/>
      </c>
    </row>
    <row r="8644" spans="8:25" x14ac:dyDescent="0.25">
      <c r="H8644" s="155"/>
      <c r="I8644" s="151"/>
      <c r="J8644" s="152"/>
      <c r="K8644" s="153"/>
      <c r="L8644" s="153"/>
      <c r="M8644" s="153"/>
      <c r="N8644" s="153"/>
      <c r="O8644" s="153"/>
      <c r="P8644" s="153"/>
      <c r="Q8644" s="153"/>
      <c r="R8644" s="153"/>
      <c r="S8644" s="152"/>
      <c r="T8644" s="153"/>
      <c r="X8644" s="69" t="str">
        <f t="shared" si="274"/>
        <v/>
      </c>
      <c r="Y8644" s="69" t="str">
        <f t="shared" si="275"/>
        <v/>
      </c>
    </row>
    <row r="8645" spans="8:25" x14ac:dyDescent="0.25">
      <c r="H8645" s="155"/>
      <c r="I8645" s="151"/>
      <c r="J8645" s="152"/>
      <c r="K8645" s="153"/>
      <c r="L8645" s="153"/>
      <c r="M8645" s="153"/>
      <c r="N8645" s="153"/>
      <c r="O8645" s="153"/>
      <c r="P8645" s="153"/>
      <c r="Q8645" s="153"/>
      <c r="R8645" s="153"/>
      <c r="S8645" s="152"/>
      <c r="T8645" s="153"/>
      <c r="X8645" s="69" t="str">
        <f t="shared" si="274"/>
        <v/>
      </c>
      <c r="Y8645" s="69" t="str">
        <f t="shared" si="275"/>
        <v/>
      </c>
    </row>
    <row r="8646" spans="8:25" x14ac:dyDescent="0.25">
      <c r="H8646" s="155"/>
      <c r="I8646" s="151"/>
      <c r="J8646" s="152"/>
      <c r="K8646" s="153"/>
      <c r="L8646" s="153"/>
      <c r="M8646" s="153"/>
      <c r="N8646" s="153"/>
      <c r="O8646" s="153"/>
      <c r="P8646" s="153"/>
      <c r="Q8646" s="153"/>
      <c r="R8646" s="153"/>
      <c r="S8646" s="152"/>
      <c r="T8646" s="153"/>
      <c r="X8646" s="69" t="str">
        <f t="shared" si="274"/>
        <v/>
      </c>
      <c r="Y8646" s="69" t="str">
        <f t="shared" si="275"/>
        <v/>
      </c>
    </row>
    <row r="8647" spans="8:25" x14ac:dyDescent="0.25">
      <c r="H8647" s="155"/>
      <c r="I8647" s="151"/>
      <c r="J8647" s="152"/>
      <c r="K8647" s="153"/>
      <c r="L8647" s="153"/>
      <c r="M8647" s="153"/>
      <c r="N8647" s="153"/>
      <c r="O8647" s="153"/>
      <c r="P8647" s="153"/>
      <c r="Q8647" s="153"/>
      <c r="R8647" s="153"/>
      <c r="S8647" s="152"/>
      <c r="T8647" s="153"/>
      <c r="X8647" s="69" t="str">
        <f t="shared" si="274"/>
        <v/>
      </c>
      <c r="Y8647" s="69" t="str">
        <f t="shared" si="275"/>
        <v/>
      </c>
    </row>
    <row r="8648" spans="8:25" x14ac:dyDescent="0.25">
      <c r="H8648" s="155"/>
      <c r="I8648" s="151"/>
      <c r="J8648" s="152"/>
      <c r="K8648" s="153"/>
      <c r="L8648" s="153"/>
      <c r="M8648" s="153"/>
      <c r="N8648" s="153"/>
      <c r="O8648" s="153"/>
      <c r="P8648" s="153"/>
      <c r="Q8648" s="153"/>
      <c r="R8648" s="153"/>
      <c r="S8648" s="152"/>
      <c r="T8648" s="153"/>
      <c r="X8648" s="69" t="str">
        <f t="shared" si="274"/>
        <v/>
      </c>
      <c r="Y8648" s="69" t="str">
        <f t="shared" si="275"/>
        <v/>
      </c>
    </row>
    <row r="8649" spans="8:25" x14ac:dyDescent="0.25">
      <c r="H8649" s="155"/>
      <c r="I8649" s="151"/>
      <c r="J8649" s="152"/>
      <c r="K8649" s="153"/>
      <c r="L8649" s="153"/>
      <c r="M8649" s="153"/>
      <c r="N8649" s="153"/>
      <c r="O8649" s="153"/>
      <c r="P8649" s="153"/>
      <c r="Q8649" s="153"/>
      <c r="R8649" s="153"/>
      <c r="S8649" s="152"/>
      <c r="T8649" s="153"/>
      <c r="X8649" s="69" t="str">
        <f t="shared" si="274"/>
        <v/>
      </c>
      <c r="Y8649" s="69" t="str">
        <f t="shared" si="275"/>
        <v/>
      </c>
    </row>
    <row r="8650" spans="8:25" x14ac:dyDescent="0.25">
      <c r="H8650" s="155"/>
      <c r="I8650" s="151"/>
      <c r="J8650" s="152"/>
      <c r="K8650" s="153"/>
      <c r="L8650" s="153"/>
      <c r="M8650" s="153"/>
      <c r="N8650" s="153"/>
      <c r="O8650" s="153"/>
      <c r="P8650" s="153"/>
      <c r="Q8650" s="153"/>
      <c r="R8650" s="153"/>
      <c r="S8650" s="152"/>
      <c r="T8650" s="153"/>
      <c r="X8650" s="69" t="str">
        <f t="shared" si="274"/>
        <v/>
      </c>
      <c r="Y8650" s="69" t="str">
        <f t="shared" si="275"/>
        <v/>
      </c>
    </row>
    <row r="8651" spans="8:25" x14ac:dyDescent="0.25">
      <c r="H8651" s="155"/>
      <c r="I8651" s="151"/>
      <c r="J8651" s="152"/>
      <c r="K8651" s="153"/>
      <c r="L8651" s="153"/>
      <c r="M8651" s="153"/>
      <c r="N8651" s="153"/>
      <c r="O8651" s="153"/>
      <c r="P8651" s="153"/>
      <c r="Q8651" s="153"/>
      <c r="R8651" s="153"/>
      <c r="S8651" s="152"/>
      <c r="T8651" s="153"/>
      <c r="X8651" s="69" t="str">
        <f t="shared" si="274"/>
        <v/>
      </c>
      <c r="Y8651" s="69" t="str">
        <f t="shared" si="275"/>
        <v/>
      </c>
    </row>
    <row r="8652" spans="8:25" x14ac:dyDescent="0.25">
      <c r="H8652" s="155"/>
      <c r="I8652" s="151"/>
      <c r="J8652" s="152"/>
      <c r="K8652" s="153"/>
      <c r="L8652" s="153"/>
      <c r="M8652" s="153"/>
      <c r="N8652" s="153"/>
      <c r="O8652" s="153"/>
      <c r="P8652" s="153"/>
      <c r="Q8652" s="153"/>
      <c r="R8652" s="153"/>
      <c r="S8652" s="152"/>
      <c r="T8652" s="153"/>
      <c r="X8652" s="69" t="str">
        <f t="shared" si="274"/>
        <v/>
      </c>
      <c r="Y8652" s="69" t="str">
        <f t="shared" si="275"/>
        <v/>
      </c>
    </row>
    <row r="8653" spans="8:25" x14ac:dyDescent="0.25">
      <c r="H8653" s="155"/>
      <c r="I8653" s="151"/>
      <c r="J8653" s="152"/>
      <c r="K8653" s="153"/>
      <c r="L8653" s="153"/>
      <c r="M8653" s="153"/>
      <c r="N8653" s="153"/>
      <c r="O8653" s="153"/>
      <c r="P8653" s="153"/>
      <c r="Q8653" s="153"/>
      <c r="R8653" s="153"/>
      <c r="S8653" s="152"/>
      <c r="T8653" s="153"/>
      <c r="X8653" s="69" t="str">
        <f t="shared" si="274"/>
        <v/>
      </c>
      <c r="Y8653" s="69" t="str">
        <f t="shared" si="275"/>
        <v/>
      </c>
    </row>
    <row r="8654" spans="8:25" x14ac:dyDescent="0.25">
      <c r="H8654" s="155"/>
      <c r="I8654" s="151"/>
      <c r="J8654" s="152"/>
      <c r="K8654" s="153"/>
      <c r="L8654" s="153"/>
      <c r="M8654" s="153"/>
      <c r="N8654" s="153"/>
      <c r="O8654" s="153"/>
      <c r="P8654" s="153"/>
      <c r="Q8654" s="153"/>
      <c r="R8654" s="153"/>
      <c r="S8654" s="152"/>
      <c r="T8654" s="153"/>
      <c r="X8654" s="69" t="str">
        <f t="shared" si="274"/>
        <v/>
      </c>
      <c r="Y8654" s="69" t="str">
        <f t="shared" si="275"/>
        <v/>
      </c>
    </row>
    <row r="8655" spans="8:25" x14ac:dyDescent="0.25">
      <c r="H8655" s="155"/>
      <c r="I8655" s="151"/>
      <c r="J8655" s="152"/>
      <c r="K8655" s="153"/>
      <c r="L8655" s="153"/>
      <c r="M8655" s="153"/>
      <c r="N8655" s="153"/>
      <c r="O8655" s="153"/>
      <c r="P8655" s="153"/>
      <c r="Q8655" s="153"/>
      <c r="R8655" s="153"/>
      <c r="S8655" s="152"/>
      <c r="T8655" s="153"/>
      <c r="X8655" s="69" t="str">
        <f t="shared" si="274"/>
        <v/>
      </c>
      <c r="Y8655" s="69" t="str">
        <f t="shared" si="275"/>
        <v/>
      </c>
    </row>
    <row r="8656" spans="8:25" x14ac:dyDescent="0.25">
      <c r="H8656" s="155"/>
      <c r="I8656" s="151"/>
      <c r="J8656" s="152"/>
      <c r="K8656" s="153"/>
      <c r="L8656" s="153"/>
      <c r="M8656" s="153"/>
      <c r="N8656" s="153"/>
      <c r="O8656" s="153"/>
      <c r="P8656" s="153"/>
      <c r="Q8656" s="153"/>
      <c r="R8656" s="153"/>
      <c r="S8656" s="152"/>
      <c r="T8656" s="153"/>
      <c r="X8656" s="69" t="str">
        <f t="shared" si="274"/>
        <v/>
      </c>
      <c r="Y8656" s="69" t="str">
        <f t="shared" si="275"/>
        <v/>
      </c>
    </row>
    <row r="8657" spans="8:25" x14ac:dyDescent="0.25">
      <c r="H8657" s="155"/>
      <c r="I8657" s="151"/>
      <c r="J8657" s="152"/>
      <c r="K8657" s="153"/>
      <c r="L8657" s="153"/>
      <c r="M8657" s="153"/>
      <c r="N8657" s="153"/>
      <c r="O8657" s="153"/>
      <c r="P8657" s="153"/>
      <c r="Q8657" s="153"/>
      <c r="R8657" s="153"/>
      <c r="S8657" s="152"/>
      <c r="T8657" s="153"/>
      <c r="X8657" s="69" t="str">
        <f t="shared" si="274"/>
        <v/>
      </c>
      <c r="Y8657" s="69" t="str">
        <f t="shared" si="275"/>
        <v/>
      </c>
    </row>
    <row r="8658" spans="8:25" x14ac:dyDescent="0.25">
      <c r="H8658" s="155"/>
      <c r="I8658" s="151"/>
      <c r="J8658" s="152"/>
      <c r="K8658" s="153"/>
      <c r="L8658" s="153"/>
      <c r="M8658" s="153"/>
      <c r="N8658" s="153"/>
      <c r="O8658" s="153"/>
      <c r="P8658" s="153"/>
      <c r="Q8658" s="153"/>
      <c r="R8658" s="153"/>
      <c r="S8658" s="152"/>
      <c r="T8658" s="153"/>
      <c r="X8658" s="69" t="str">
        <f t="shared" si="274"/>
        <v/>
      </c>
      <c r="Y8658" s="69" t="str">
        <f t="shared" si="275"/>
        <v/>
      </c>
    </row>
    <row r="8659" spans="8:25" x14ac:dyDescent="0.25">
      <c r="H8659" s="155"/>
      <c r="I8659" s="151"/>
      <c r="J8659" s="152"/>
      <c r="K8659" s="153"/>
      <c r="L8659" s="153"/>
      <c r="M8659" s="153"/>
      <c r="N8659" s="153"/>
      <c r="O8659" s="153"/>
      <c r="P8659" s="153"/>
      <c r="Q8659" s="153"/>
      <c r="R8659" s="153"/>
      <c r="S8659" s="152"/>
      <c r="T8659" s="153"/>
      <c r="X8659" s="69" t="str">
        <f t="shared" si="274"/>
        <v/>
      </c>
      <c r="Y8659" s="69" t="str">
        <f t="shared" si="275"/>
        <v/>
      </c>
    </row>
    <row r="8660" spans="8:25" x14ac:dyDescent="0.25">
      <c r="H8660" s="155"/>
      <c r="I8660" s="151"/>
      <c r="J8660" s="152"/>
      <c r="K8660" s="153"/>
      <c r="L8660" s="153"/>
      <c r="M8660" s="153"/>
      <c r="N8660" s="153"/>
      <c r="O8660" s="153"/>
      <c r="P8660" s="153"/>
      <c r="Q8660" s="153"/>
      <c r="R8660" s="153"/>
      <c r="S8660" s="152"/>
      <c r="T8660" s="153"/>
      <c r="X8660" s="69" t="str">
        <f t="shared" si="274"/>
        <v/>
      </c>
      <c r="Y8660" s="69" t="str">
        <f t="shared" si="275"/>
        <v/>
      </c>
    </row>
    <row r="8661" spans="8:25" x14ac:dyDescent="0.25">
      <c r="H8661" s="155"/>
      <c r="I8661" s="151"/>
      <c r="J8661" s="152"/>
      <c r="K8661" s="153"/>
      <c r="L8661" s="153"/>
      <c r="M8661" s="153"/>
      <c r="N8661" s="153"/>
      <c r="O8661" s="153"/>
      <c r="P8661" s="153"/>
      <c r="Q8661" s="153"/>
      <c r="R8661" s="153"/>
      <c r="S8661" s="152"/>
      <c r="T8661" s="153"/>
      <c r="X8661" s="69" t="str">
        <f t="shared" si="274"/>
        <v/>
      </c>
      <c r="Y8661" s="69" t="str">
        <f t="shared" si="275"/>
        <v/>
      </c>
    </row>
    <row r="8662" spans="8:25" x14ac:dyDescent="0.25">
      <c r="H8662" s="155"/>
      <c r="I8662" s="151"/>
      <c r="J8662" s="152"/>
      <c r="K8662" s="153"/>
      <c r="L8662" s="153"/>
      <c r="M8662" s="153"/>
      <c r="N8662" s="153"/>
      <c r="O8662" s="153"/>
      <c r="P8662" s="153"/>
      <c r="Q8662" s="153"/>
      <c r="R8662" s="153"/>
      <c r="S8662" s="152"/>
      <c r="T8662" s="153"/>
      <c r="X8662" s="69" t="str">
        <f t="shared" si="274"/>
        <v/>
      </c>
      <c r="Y8662" s="69" t="str">
        <f t="shared" si="275"/>
        <v/>
      </c>
    </row>
    <row r="8663" spans="8:25" x14ac:dyDescent="0.25">
      <c r="H8663" s="155"/>
      <c r="I8663" s="151"/>
      <c r="J8663" s="152"/>
      <c r="K8663" s="153"/>
      <c r="L8663" s="153"/>
      <c r="M8663" s="153"/>
      <c r="N8663" s="153"/>
      <c r="O8663" s="153"/>
      <c r="P8663" s="153"/>
      <c r="Q8663" s="153"/>
      <c r="R8663" s="153"/>
      <c r="S8663" s="152"/>
      <c r="T8663" s="153"/>
      <c r="X8663" s="69" t="str">
        <f t="shared" si="274"/>
        <v/>
      </c>
      <c r="Y8663" s="69" t="str">
        <f t="shared" si="275"/>
        <v/>
      </c>
    </row>
    <row r="8664" spans="8:25" x14ac:dyDescent="0.25">
      <c r="H8664" s="155"/>
      <c r="I8664" s="151"/>
      <c r="J8664" s="152"/>
      <c r="K8664" s="153"/>
      <c r="L8664" s="153"/>
      <c r="M8664" s="153"/>
      <c r="N8664" s="153"/>
      <c r="O8664" s="153"/>
      <c r="P8664" s="153"/>
      <c r="Q8664" s="153"/>
      <c r="R8664" s="153"/>
      <c r="S8664" s="152"/>
      <c r="T8664" s="153"/>
      <c r="X8664" s="69" t="str">
        <f t="shared" si="274"/>
        <v/>
      </c>
      <c r="Y8664" s="69" t="str">
        <f t="shared" si="275"/>
        <v/>
      </c>
    </row>
    <row r="8665" spans="8:25" x14ac:dyDescent="0.25">
      <c r="H8665" s="155"/>
      <c r="I8665" s="151"/>
      <c r="J8665" s="152"/>
      <c r="K8665" s="153"/>
      <c r="L8665" s="153"/>
      <c r="M8665" s="153"/>
      <c r="N8665" s="153"/>
      <c r="O8665" s="153"/>
      <c r="P8665" s="153"/>
      <c r="Q8665" s="153"/>
      <c r="R8665" s="153"/>
      <c r="S8665" s="152"/>
      <c r="T8665" s="153"/>
      <c r="X8665" s="69" t="str">
        <f t="shared" si="274"/>
        <v/>
      </c>
      <c r="Y8665" s="69" t="str">
        <f t="shared" si="275"/>
        <v/>
      </c>
    </row>
    <row r="8666" spans="8:25" x14ac:dyDescent="0.25">
      <c r="H8666" s="155"/>
      <c r="I8666" s="151"/>
      <c r="J8666" s="152"/>
      <c r="K8666" s="153"/>
      <c r="L8666" s="153"/>
      <c r="M8666" s="153"/>
      <c r="N8666" s="153"/>
      <c r="O8666" s="153"/>
      <c r="P8666" s="153"/>
      <c r="Q8666" s="153"/>
      <c r="R8666" s="153"/>
      <c r="S8666" s="152"/>
      <c r="T8666" s="153"/>
      <c r="X8666" s="69" t="str">
        <f t="shared" si="274"/>
        <v/>
      </c>
      <c r="Y8666" s="69" t="str">
        <f t="shared" si="275"/>
        <v/>
      </c>
    </row>
    <row r="8667" spans="8:25" x14ac:dyDescent="0.25">
      <c r="H8667" s="155"/>
      <c r="I8667" s="151"/>
      <c r="J8667" s="152"/>
      <c r="K8667" s="153"/>
      <c r="L8667" s="153"/>
      <c r="M8667" s="153"/>
      <c r="N8667" s="153"/>
      <c r="O8667" s="153"/>
      <c r="P8667" s="153"/>
      <c r="Q8667" s="153"/>
      <c r="R8667" s="153"/>
      <c r="S8667" s="152"/>
      <c r="T8667" s="153"/>
      <c r="X8667" s="69" t="str">
        <f t="shared" si="274"/>
        <v/>
      </c>
      <c r="Y8667" s="69" t="str">
        <f t="shared" si="275"/>
        <v/>
      </c>
    </row>
    <row r="8668" spans="8:25" x14ac:dyDescent="0.25">
      <c r="H8668" s="155"/>
      <c r="I8668" s="151"/>
      <c r="J8668" s="152"/>
      <c r="K8668" s="153"/>
      <c r="L8668" s="153"/>
      <c r="M8668" s="153"/>
      <c r="N8668" s="153"/>
      <c r="O8668" s="153"/>
      <c r="P8668" s="153"/>
      <c r="Q8668" s="153"/>
      <c r="R8668" s="153"/>
      <c r="S8668" s="152"/>
      <c r="T8668" s="153"/>
      <c r="X8668" s="69" t="str">
        <f t="shared" si="274"/>
        <v/>
      </c>
      <c r="Y8668" s="69" t="str">
        <f t="shared" si="275"/>
        <v/>
      </c>
    </row>
    <row r="8669" spans="8:25" x14ac:dyDescent="0.25">
      <c r="H8669" s="155"/>
      <c r="I8669" s="151"/>
      <c r="J8669" s="152"/>
      <c r="K8669" s="153"/>
      <c r="L8669" s="153"/>
      <c r="M8669" s="153"/>
      <c r="N8669" s="153"/>
      <c r="O8669" s="153"/>
      <c r="P8669" s="153"/>
      <c r="Q8669" s="153"/>
      <c r="R8669" s="153"/>
      <c r="S8669" s="152"/>
      <c r="T8669" s="153"/>
      <c r="X8669" s="69" t="str">
        <f t="shared" si="274"/>
        <v/>
      </c>
      <c r="Y8669" s="69" t="str">
        <f t="shared" si="275"/>
        <v/>
      </c>
    </row>
    <row r="8670" spans="8:25" x14ac:dyDescent="0.25">
      <c r="H8670" s="155"/>
      <c r="I8670" s="151"/>
      <c r="J8670" s="152"/>
      <c r="K8670" s="153"/>
      <c r="L8670" s="153"/>
      <c r="M8670" s="153"/>
      <c r="N8670" s="153"/>
      <c r="O8670" s="153"/>
      <c r="P8670" s="153"/>
      <c r="Q8670" s="153"/>
      <c r="R8670" s="153"/>
      <c r="S8670" s="152"/>
      <c r="T8670" s="153"/>
      <c r="X8670" s="69" t="str">
        <f t="shared" si="274"/>
        <v/>
      </c>
      <c r="Y8670" s="69" t="str">
        <f t="shared" si="275"/>
        <v/>
      </c>
    </row>
    <row r="8671" spans="8:25" x14ac:dyDescent="0.25">
      <c r="H8671" s="155"/>
      <c r="I8671" s="151"/>
      <c r="J8671" s="152"/>
      <c r="K8671" s="153"/>
      <c r="L8671" s="153"/>
      <c r="M8671" s="153"/>
      <c r="N8671" s="153"/>
      <c r="O8671" s="153"/>
      <c r="P8671" s="153"/>
      <c r="Q8671" s="153"/>
      <c r="R8671" s="153"/>
      <c r="S8671" s="152"/>
      <c r="T8671" s="153"/>
      <c r="X8671" s="69" t="str">
        <f t="shared" si="274"/>
        <v/>
      </c>
      <c r="Y8671" s="69" t="str">
        <f t="shared" si="275"/>
        <v/>
      </c>
    </row>
    <row r="8672" spans="8:25" x14ac:dyDescent="0.25">
      <c r="H8672" s="155"/>
      <c r="I8672" s="151"/>
      <c r="J8672" s="152"/>
      <c r="K8672" s="153"/>
      <c r="L8672" s="153"/>
      <c r="M8672" s="153"/>
      <c r="N8672" s="153"/>
      <c r="O8672" s="153"/>
      <c r="P8672" s="153"/>
      <c r="Q8672" s="153"/>
      <c r="R8672" s="153"/>
      <c r="S8672" s="152"/>
      <c r="T8672" s="153"/>
      <c r="X8672" s="69" t="str">
        <f t="shared" si="274"/>
        <v/>
      </c>
      <c r="Y8672" s="69" t="str">
        <f t="shared" si="275"/>
        <v/>
      </c>
    </row>
    <row r="8673" spans="8:25" x14ac:dyDescent="0.25">
      <c r="H8673" s="155"/>
      <c r="I8673" s="151"/>
      <c r="J8673" s="152"/>
      <c r="K8673" s="153"/>
      <c r="L8673" s="153"/>
      <c r="M8673" s="153"/>
      <c r="N8673" s="153"/>
      <c r="O8673" s="153"/>
      <c r="P8673" s="153"/>
      <c r="Q8673" s="153"/>
      <c r="R8673" s="153"/>
      <c r="S8673" s="152"/>
      <c r="T8673" s="153"/>
      <c r="X8673" s="69" t="str">
        <f t="shared" si="274"/>
        <v/>
      </c>
      <c r="Y8673" s="69" t="str">
        <f t="shared" si="275"/>
        <v/>
      </c>
    </row>
    <row r="8674" spans="8:25" x14ac:dyDescent="0.25">
      <c r="H8674" s="155"/>
      <c r="I8674" s="151"/>
      <c r="J8674" s="152"/>
      <c r="K8674" s="153"/>
      <c r="L8674" s="153"/>
      <c r="M8674" s="153"/>
      <c r="N8674" s="153"/>
      <c r="O8674" s="153"/>
      <c r="P8674" s="153"/>
      <c r="Q8674" s="153"/>
      <c r="R8674" s="153"/>
      <c r="S8674" s="152"/>
      <c r="T8674" s="153"/>
      <c r="X8674" s="69" t="str">
        <f t="shared" si="274"/>
        <v/>
      </c>
      <c r="Y8674" s="69" t="str">
        <f t="shared" si="275"/>
        <v/>
      </c>
    </row>
    <row r="8675" spans="8:25" x14ac:dyDescent="0.25">
      <c r="H8675" s="155"/>
      <c r="I8675" s="151"/>
      <c r="J8675" s="152"/>
      <c r="K8675" s="153"/>
      <c r="L8675" s="153"/>
      <c r="M8675" s="153"/>
      <c r="N8675" s="153"/>
      <c r="O8675" s="153"/>
      <c r="P8675" s="153"/>
      <c r="Q8675" s="153"/>
      <c r="R8675" s="153"/>
      <c r="S8675" s="152"/>
      <c r="T8675" s="153"/>
      <c r="X8675" s="69" t="str">
        <f t="shared" si="274"/>
        <v/>
      </c>
      <c r="Y8675" s="69" t="str">
        <f t="shared" si="275"/>
        <v/>
      </c>
    </row>
    <row r="8676" spans="8:25" x14ac:dyDescent="0.25">
      <c r="H8676" s="155"/>
      <c r="I8676" s="151"/>
      <c r="J8676" s="152"/>
      <c r="K8676" s="153"/>
      <c r="L8676" s="153"/>
      <c r="M8676" s="153"/>
      <c r="N8676" s="153"/>
      <c r="O8676" s="153"/>
      <c r="P8676" s="153"/>
      <c r="Q8676" s="153"/>
      <c r="R8676" s="153"/>
      <c r="S8676" s="152"/>
      <c r="T8676" s="153"/>
      <c r="X8676" s="69" t="str">
        <f t="shared" si="274"/>
        <v/>
      </c>
      <c r="Y8676" s="69" t="str">
        <f t="shared" si="275"/>
        <v/>
      </c>
    </row>
    <row r="8677" spans="8:25" x14ac:dyDescent="0.25">
      <c r="H8677" s="155"/>
      <c r="I8677" s="151"/>
      <c r="J8677" s="152"/>
      <c r="K8677" s="153"/>
      <c r="L8677" s="153"/>
      <c r="M8677" s="153"/>
      <c r="N8677" s="153"/>
      <c r="O8677" s="153"/>
      <c r="P8677" s="153"/>
      <c r="Q8677" s="153"/>
      <c r="R8677" s="153"/>
      <c r="S8677" s="152"/>
      <c r="T8677" s="153"/>
      <c r="X8677" s="69" t="str">
        <f t="shared" si="274"/>
        <v/>
      </c>
      <c r="Y8677" s="69" t="str">
        <f t="shared" si="275"/>
        <v/>
      </c>
    </row>
    <row r="8678" spans="8:25" x14ac:dyDescent="0.25">
      <c r="H8678" s="155"/>
      <c r="I8678" s="151"/>
      <c r="J8678" s="152"/>
      <c r="K8678" s="153"/>
      <c r="L8678" s="153"/>
      <c r="M8678" s="153"/>
      <c r="N8678" s="153"/>
      <c r="O8678" s="153"/>
      <c r="P8678" s="153"/>
      <c r="Q8678" s="153"/>
      <c r="R8678" s="153"/>
      <c r="S8678" s="152"/>
      <c r="T8678" s="153"/>
      <c r="X8678" s="69" t="str">
        <f t="shared" si="274"/>
        <v/>
      </c>
      <c r="Y8678" s="69" t="str">
        <f t="shared" si="275"/>
        <v/>
      </c>
    </row>
    <row r="8679" spans="8:25" x14ac:dyDescent="0.25">
      <c r="H8679" s="155"/>
      <c r="I8679" s="151"/>
      <c r="J8679" s="152"/>
      <c r="K8679" s="153"/>
      <c r="L8679" s="153"/>
      <c r="M8679" s="153"/>
      <c r="N8679" s="153"/>
      <c r="O8679" s="153"/>
      <c r="P8679" s="153"/>
      <c r="Q8679" s="153"/>
      <c r="R8679" s="153"/>
      <c r="S8679" s="152"/>
      <c r="T8679" s="153"/>
      <c r="X8679" s="69" t="str">
        <f t="shared" si="274"/>
        <v/>
      </c>
      <c r="Y8679" s="69" t="str">
        <f t="shared" si="275"/>
        <v/>
      </c>
    </row>
    <row r="8680" spans="8:25" x14ac:dyDescent="0.25">
      <c r="H8680" s="155"/>
      <c r="I8680" s="151"/>
      <c r="J8680" s="152"/>
      <c r="K8680" s="153"/>
      <c r="L8680" s="153"/>
      <c r="M8680" s="153"/>
      <c r="N8680" s="153"/>
      <c r="O8680" s="153"/>
      <c r="P8680" s="153"/>
      <c r="Q8680" s="153"/>
      <c r="R8680" s="153"/>
      <c r="S8680" s="152"/>
      <c r="T8680" s="153"/>
      <c r="X8680" s="69" t="str">
        <f t="shared" si="274"/>
        <v/>
      </c>
      <c r="Y8680" s="69" t="str">
        <f t="shared" si="275"/>
        <v/>
      </c>
    </row>
    <row r="8681" spans="8:25" x14ac:dyDescent="0.25">
      <c r="H8681" s="155"/>
      <c r="I8681" s="151"/>
      <c r="J8681" s="152"/>
      <c r="K8681" s="153"/>
      <c r="L8681" s="153"/>
      <c r="M8681" s="153"/>
      <c r="N8681" s="153"/>
      <c r="O8681" s="153"/>
      <c r="P8681" s="153"/>
      <c r="Q8681" s="153"/>
      <c r="R8681" s="153"/>
      <c r="S8681" s="152"/>
      <c r="T8681" s="153"/>
      <c r="X8681" s="69" t="str">
        <f t="shared" si="274"/>
        <v/>
      </c>
      <c r="Y8681" s="69" t="str">
        <f t="shared" si="275"/>
        <v/>
      </c>
    </row>
    <row r="8682" spans="8:25" x14ac:dyDescent="0.25">
      <c r="H8682" s="155"/>
      <c r="I8682" s="151"/>
      <c r="J8682" s="152"/>
      <c r="K8682" s="153"/>
      <c r="L8682" s="153"/>
      <c r="M8682" s="153"/>
      <c r="N8682" s="153"/>
      <c r="O8682" s="153"/>
      <c r="P8682" s="153"/>
      <c r="Q8682" s="153"/>
      <c r="R8682" s="153"/>
      <c r="S8682" s="152"/>
      <c r="T8682" s="153"/>
      <c r="X8682" s="69" t="str">
        <f t="shared" si="274"/>
        <v/>
      </c>
      <c r="Y8682" s="69" t="str">
        <f t="shared" si="275"/>
        <v/>
      </c>
    </row>
    <row r="8683" spans="8:25" x14ac:dyDescent="0.25">
      <c r="H8683" s="155"/>
      <c r="I8683" s="151"/>
      <c r="J8683" s="152"/>
      <c r="K8683" s="153"/>
      <c r="L8683" s="153"/>
      <c r="M8683" s="153"/>
      <c r="N8683" s="153"/>
      <c r="O8683" s="153"/>
      <c r="P8683" s="153"/>
      <c r="Q8683" s="153"/>
      <c r="R8683" s="153"/>
      <c r="S8683" s="152"/>
      <c r="T8683" s="153"/>
      <c r="X8683" s="69" t="str">
        <f t="shared" si="274"/>
        <v/>
      </c>
      <c r="Y8683" s="69" t="str">
        <f t="shared" si="275"/>
        <v/>
      </c>
    </row>
    <row r="8684" spans="8:25" x14ac:dyDescent="0.25">
      <c r="H8684" s="155"/>
      <c r="I8684" s="151"/>
      <c r="J8684" s="152"/>
      <c r="K8684" s="153"/>
      <c r="L8684" s="153"/>
      <c r="M8684" s="153"/>
      <c r="N8684" s="153"/>
      <c r="O8684" s="153"/>
      <c r="P8684" s="153"/>
      <c r="Q8684" s="153"/>
      <c r="R8684" s="153"/>
      <c r="S8684" s="152"/>
      <c r="T8684" s="153"/>
      <c r="X8684" s="69" t="str">
        <f t="shared" si="274"/>
        <v/>
      </c>
      <c r="Y8684" s="69" t="str">
        <f t="shared" si="275"/>
        <v/>
      </c>
    </row>
    <row r="8685" spans="8:25" x14ac:dyDescent="0.25">
      <c r="H8685" s="155"/>
      <c r="I8685" s="151"/>
      <c r="J8685" s="152"/>
      <c r="K8685" s="153"/>
      <c r="L8685" s="153"/>
      <c r="M8685" s="153"/>
      <c r="N8685" s="153"/>
      <c r="O8685" s="153"/>
      <c r="P8685" s="153"/>
      <c r="Q8685" s="153"/>
      <c r="R8685" s="153"/>
      <c r="S8685" s="152"/>
      <c r="T8685" s="153"/>
      <c r="X8685" s="69" t="str">
        <f t="shared" si="274"/>
        <v/>
      </c>
      <c r="Y8685" s="69" t="str">
        <f t="shared" si="275"/>
        <v/>
      </c>
    </row>
    <row r="8686" spans="8:25" x14ac:dyDescent="0.25">
      <c r="H8686" s="155"/>
      <c r="I8686" s="151"/>
      <c r="J8686" s="152"/>
      <c r="K8686" s="153"/>
      <c r="L8686" s="153"/>
      <c r="M8686" s="153"/>
      <c r="N8686" s="153"/>
      <c r="O8686" s="153"/>
      <c r="P8686" s="153"/>
      <c r="Q8686" s="153"/>
      <c r="R8686" s="153"/>
      <c r="S8686" s="152"/>
      <c r="T8686" s="153"/>
      <c r="X8686" s="69" t="str">
        <f t="shared" si="274"/>
        <v/>
      </c>
      <c r="Y8686" s="69" t="str">
        <f t="shared" si="275"/>
        <v/>
      </c>
    </row>
    <row r="8687" spans="8:25" x14ac:dyDescent="0.25">
      <c r="H8687" s="155"/>
      <c r="I8687" s="151"/>
      <c r="J8687" s="152"/>
      <c r="K8687" s="153"/>
      <c r="L8687" s="153"/>
      <c r="M8687" s="153"/>
      <c r="N8687" s="153"/>
      <c r="O8687" s="153"/>
      <c r="P8687" s="153"/>
      <c r="Q8687" s="153"/>
      <c r="R8687" s="153"/>
      <c r="S8687" s="152"/>
      <c r="T8687" s="153"/>
      <c r="X8687" s="69" t="str">
        <f t="shared" si="274"/>
        <v/>
      </c>
      <c r="Y8687" s="69" t="str">
        <f t="shared" si="275"/>
        <v/>
      </c>
    </row>
    <row r="8688" spans="8:25" x14ac:dyDescent="0.25">
      <c r="H8688" s="155"/>
      <c r="I8688" s="151"/>
      <c r="J8688" s="152"/>
      <c r="K8688" s="153"/>
      <c r="L8688" s="153"/>
      <c r="M8688" s="153"/>
      <c r="N8688" s="153"/>
      <c r="O8688" s="153"/>
      <c r="P8688" s="153"/>
      <c r="Q8688" s="153"/>
      <c r="R8688" s="153"/>
      <c r="S8688" s="152"/>
      <c r="T8688" s="153"/>
      <c r="X8688" s="69" t="str">
        <f t="shared" si="274"/>
        <v/>
      </c>
      <c r="Y8688" s="69" t="str">
        <f t="shared" si="275"/>
        <v/>
      </c>
    </row>
    <row r="8689" spans="8:25" x14ac:dyDescent="0.25">
      <c r="H8689" s="155"/>
      <c r="I8689" s="151"/>
      <c r="J8689" s="152"/>
      <c r="K8689" s="153"/>
      <c r="L8689" s="153"/>
      <c r="M8689" s="153"/>
      <c r="N8689" s="153"/>
      <c r="O8689" s="153"/>
      <c r="P8689" s="153"/>
      <c r="Q8689" s="153"/>
      <c r="R8689" s="153"/>
      <c r="S8689" s="152"/>
      <c r="T8689" s="153"/>
      <c r="X8689" s="69" t="str">
        <f t="shared" si="274"/>
        <v/>
      </c>
      <c r="Y8689" s="69" t="str">
        <f t="shared" si="275"/>
        <v/>
      </c>
    </row>
    <row r="8690" spans="8:25" x14ac:dyDescent="0.25">
      <c r="H8690" s="155"/>
      <c r="I8690" s="151"/>
      <c r="J8690" s="152"/>
      <c r="K8690" s="153"/>
      <c r="L8690" s="153"/>
      <c r="M8690" s="153"/>
      <c r="N8690" s="153"/>
      <c r="O8690" s="153"/>
      <c r="P8690" s="153"/>
      <c r="Q8690" s="153"/>
      <c r="R8690" s="153"/>
      <c r="S8690" s="152"/>
      <c r="T8690" s="153"/>
      <c r="X8690" s="69" t="str">
        <f t="shared" si="274"/>
        <v/>
      </c>
      <c r="Y8690" s="69" t="str">
        <f t="shared" si="275"/>
        <v/>
      </c>
    </row>
    <row r="8691" spans="8:25" x14ac:dyDescent="0.25">
      <c r="H8691" s="155"/>
      <c r="I8691" s="151"/>
      <c r="J8691" s="152"/>
      <c r="K8691" s="153"/>
      <c r="L8691" s="153"/>
      <c r="M8691" s="153"/>
      <c r="N8691" s="153"/>
      <c r="O8691" s="153"/>
      <c r="P8691" s="153"/>
      <c r="Q8691" s="153"/>
      <c r="R8691" s="153"/>
      <c r="S8691" s="152"/>
      <c r="T8691" s="153"/>
      <c r="X8691" s="69" t="str">
        <f t="shared" si="274"/>
        <v/>
      </c>
      <c r="Y8691" s="69" t="str">
        <f t="shared" si="275"/>
        <v/>
      </c>
    </row>
    <row r="8692" spans="8:25" x14ac:dyDescent="0.25">
      <c r="H8692" s="155"/>
      <c r="I8692" s="151"/>
      <c r="J8692" s="152"/>
      <c r="K8692" s="153"/>
      <c r="L8692" s="153"/>
      <c r="M8692" s="153"/>
      <c r="N8692" s="153"/>
      <c r="O8692" s="153"/>
      <c r="P8692" s="153"/>
      <c r="Q8692" s="153"/>
      <c r="R8692" s="153"/>
      <c r="S8692" s="152"/>
      <c r="T8692" s="153"/>
      <c r="X8692" s="69" t="str">
        <f t="shared" si="274"/>
        <v/>
      </c>
      <c r="Y8692" s="69" t="str">
        <f t="shared" si="275"/>
        <v/>
      </c>
    </row>
    <row r="8693" spans="8:25" x14ac:dyDescent="0.25">
      <c r="H8693" s="155"/>
      <c r="I8693" s="151"/>
      <c r="J8693" s="152"/>
      <c r="K8693" s="153"/>
      <c r="L8693" s="153"/>
      <c r="M8693" s="153"/>
      <c r="N8693" s="153"/>
      <c r="O8693" s="153"/>
      <c r="P8693" s="153"/>
      <c r="Q8693" s="153"/>
      <c r="R8693" s="153"/>
      <c r="S8693" s="152"/>
      <c r="T8693" s="153"/>
      <c r="X8693" s="69" t="str">
        <f t="shared" si="274"/>
        <v/>
      </c>
      <c r="Y8693" s="69" t="str">
        <f t="shared" si="275"/>
        <v/>
      </c>
    </row>
    <row r="8694" spans="8:25" x14ac:dyDescent="0.25">
      <c r="H8694" s="155"/>
      <c r="I8694" s="151"/>
      <c r="J8694" s="152"/>
      <c r="K8694" s="153"/>
      <c r="L8694" s="153"/>
      <c r="M8694" s="153"/>
      <c r="N8694" s="153"/>
      <c r="O8694" s="153"/>
      <c r="P8694" s="153"/>
      <c r="Q8694" s="153"/>
      <c r="R8694" s="153"/>
      <c r="S8694" s="152"/>
      <c r="T8694" s="153"/>
      <c r="X8694" s="69" t="str">
        <f t="shared" si="274"/>
        <v/>
      </c>
      <c r="Y8694" s="69" t="str">
        <f t="shared" si="275"/>
        <v/>
      </c>
    </row>
    <row r="8695" spans="8:25" x14ac:dyDescent="0.25">
      <c r="H8695" s="155"/>
      <c r="I8695" s="151"/>
      <c r="J8695" s="152"/>
      <c r="K8695" s="153"/>
      <c r="L8695" s="153"/>
      <c r="M8695" s="153"/>
      <c r="N8695" s="153"/>
      <c r="O8695" s="153"/>
      <c r="P8695" s="153"/>
      <c r="Q8695" s="153"/>
      <c r="R8695" s="153"/>
      <c r="S8695" s="152"/>
      <c r="T8695" s="153"/>
      <c r="X8695" s="69" t="str">
        <f t="shared" si="274"/>
        <v/>
      </c>
      <c r="Y8695" s="69" t="str">
        <f t="shared" si="275"/>
        <v/>
      </c>
    </row>
    <row r="8696" spans="8:25" x14ac:dyDescent="0.25">
      <c r="H8696" s="155"/>
      <c r="I8696" s="151"/>
      <c r="J8696" s="152"/>
      <c r="K8696" s="153"/>
      <c r="L8696" s="153"/>
      <c r="M8696" s="153"/>
      <c r="N8696" s="153"/>
      <c r="O8696" s="153"/>
      <c r="P8696" s="153"/>
      <c r="Q8696" s="153"/>
      <c r="R8696" s="153"/>
      <c r="S8696" s="152"/>
      <c r="T8696" s="153"/>
      <c r="X8696" s="69" t="str">
        <f t="shared" si="274"/>
        <v/>
      </c>
      <c r="Y8696" s="69" t="str">
        <f t="shared" si="275"/>
        <v/>
      </c>
    </row>
    <row r="8697" spans="8:25" x14ac:dyDescent="0.25">
      <c r="H8697" s="155"/>
      <c r="I8697" s="151"/>
      <c r="J8697" s="152"/>
      <c r="K8697" s="153"/>
      <c r="L8697" s="153"/>
      <c r="M8697" s="153"/>
      <c r="N8697" s="153"/>
      <c r="O8697" s="153"/>
      <c r="P8697" s="153"/>
      <c r="Q8697" s="153"/>
      <c r="R8697" s="153"/>
      <c r="S8697" s="152"/>
      <c r="T8697" s="153"/>
      <c r="X8697" s="69" t="str">
        <f t="shared" si="274"/>
        <v/>
      </c>
      <c r="Y8697" s="69" t="str">
        <f t="shared" si="275"/>
        <v/>
      </c>
    </row>
    <row r="8698" spans="8:25" x14ac:dyDescent="0.25">
      <c r="H8698" s="155"/>
      <c r="I8698" s="151"/>
      <c r="J8698" s="152"/>
      <c r="K8698" s="153"/>
      <c r="L8698" s="153"/>
      <c r="M8698" s="153"/>
      <c r="N8698" s="153"/>
      <c r="O8698" s="153"/>
      <c r="P8698" s="153"/>
      <c r="Q8698" s="153"/>
      <c r="R8698" s="153"/>
      <c r="S8698" s="152"/>
      <c r="T8698" s="153"/>
      <c r="X8698" s="69" t="str">
        <f t="shared" si="274"/>
        <v/>
      </c>
      <c r="Y8698" s="69" t="str">
        <f t="shared" si="275"/>
        <v/>
      </c>
    </row>
    <row r="8699" spans="8:25" x14ac:dyDescent="0.25">
      <c r="H8699" s="155"/>
      <c r="I8699" s="151"/>
      <c r="J8699" s="152"/>
      <c r="K8699" s="153"/>
      <c r="L8699" s="153"/>
      <c r="M8699" s="153"/>
      <c r="N8699" s="153"/>
      <c r="O8699" s="153"/>
      <c r="P8699" s="153"/>
      <c r="Q8699" s="153"/>
      <c r="R8699" s="153"/>
      <c r="S8699" s="152"/>
      <c r="T8699" s="153"/>
      <c r="X8699" s="69" t="str">
        <f t="shared" si="274"/>
        <v/>
      </c>
      <c r="Y8699" s="69" t="str">
        <f t="shared" si="275"/>
        <v/>
      </c>
    </row>
    <row r="8700" spans="8:25" x14ac:dyDescent="0.25">
      <c r="H8700" s="155"/>
      <c r="I8700" s="151"/>
      <c r="J8700" s="152"/>
      <c r="K8700" s="153"/>
      <c r="L8700" s="153"/>
      <c r="M8700" s="153"/>
      <c r="N8700" s="153"/>
      <c r="O8700" s="153"/>
      <c r="P8700" s="153"/>
      <c r="Q8700" s="153"/>
      <c r="R8700" s="153"/>
      <c r="S8700" s="152"/>
      <c r="T8700" s="153"/>
      <c r="X8700" s="69" t="str">
        <f t="shared" si="274"/>
        <v/>
      </c>
      <c r="Y8700" s="69" t="str">
        <f t="shared" si="275"/>
        <v/>
      </c>
    </row>
    <row r="8701" spans="8:25" x14ac:dyDescent="0.25">
      <c r="H8701" s="155"/>
      <c r="I8701" s="151"/>
      <c r="J8701" s="152"/>
      <c r="K8701" s="153"/>
      <c r="L8701" s="153"/>
      <c r="M8701" s="153"/>
      <c r="N8701" s="153"/>
      <c r="O8701" s="153"/>
      <c r="P8701" s="153"/>
      <c r="Q8701" s="153"/>
      <c r="R8701" s="153"/>
      <c r="S8701" s="152"/>
      <c r="T8701" s="153"/>
      <c r="X8701" s="69" t="str">
        <f t="shared" si="274"/>
        <v/>
      </c>
      <c r="Y8701" s="69" t="str">
        <f t="shared" si="275"/>
        <v/>
      </c>
    </row>
    <row r="8702" spans="8:25" x14ac:dyDescent="0.25">
      <c r="H8702" s="155"/>
      <c r="I8702" s="151"/>
      <c r="J8702" s="152"/>
      <c r="K8702" s="153"/>
      <c r="L8702" s="153"/>
      <c r="M8702" s="153"/>
      <c r="N8702" s="153"/>
      <c r="O8702" s="153"/>
      <c r="P8702" s="153"/>
      <c r="Q8702" s="153"/>
      <c r="R8702" s="153"/>
      <c r="S8702" s="152"/>
      <c r="T8702" s="153"/>
      <c r="X8702" s="69" t="str">
        <f t="shared" si="274"/>
        <v/>
      </c>
      <c r="Y8702" s="69" t="str">
        <f t="shared" si="275"/>
        <v/>
      </c>
    </row>
    <row r="8703" spans="8:25" x14ac:dyDescent="0.25">
      <c r="H8703" s="155"/>
      <c r="I8703" s="151"/>
      <c r="J8703" s="152"/>
      <c r="K8703" s="153"/>
      <c r="L8703" s="153"/>
      <c r="M8703" s="153"/>
      <c r="N8703" s="153"/>
      <c r="O8703" s="153"/>
      <c r="P8703" s="153"/>
      <c r="Q8703" s="153"/>
      <c r="R8703" s="153"/>
      <c r="S8703" s="152"/>
      <c r="T8703" s="153"/>
      <c r="X8703" s="69" t="str">
        <f t="shared" si="274"/>
        <v/>
      </c>
      <c r="Y8703" s="69" t="str">
        <f t="shared" si="275"/>
        <v/>
      </c>
    </row>
    <row r="8704" spans="8:25" x14ac:dyDescent="0.25">
      <c r="H8704" s="155"/>
      <c r="I8704" s="151"/>
      <c r="J8704" s="152"/>
      <c r="K8704" s="153"/>
      <c r="L8704" s="153"/>
      <c r="M8704" s="153"/>
      <c r="N8704" s="153"/>
      <c r="O8704" s="153"/>
      <c r="P8704" s="153"/>
      <c r="Q8704" s="153"/>
      <c r="R8704" s="153"/>
      <c r="S8704" s="152"/>
      <c r="T8704" s="153"/>
      <c r="X8704" s="69" t="str">
        <f t="shared" si="274"/>
        <v/>
      </c>
      <c r="Y8704" s="69" t="str">
        <f t="shared" si="275"/>
        <v/>
      </c>
    </row>
    <row r="8705" spans="8:25" x14ac:dyDescent="0.25">
      <c r="H8705" s="155"/>
      <c r="I8705" s="151"/>
      <c r="J8705" s="152"/>
      <c r="K8705" s="153"/>
      <c r="L8705" s="153"/>
      <c r="M8705" s="153"/>
      <c r="N8705" s="153"/>
      <c r="O8705" s="153"/>
      <c r="P8705" s="153"/>
      <c r="Q8705" s="153"/>
      <c r="R8705" s="153"/>
      <c r="S8705" s="152"/>
      <c r="T8705" s="153"/>
      <c r="X8705" s="69" t="str">
        <f t="shared" si="274"/>
        <v/>
      </c>
      <c r="Y8705" s="69" t="str">
        <f t="shared" si="275"/>
        <v/>
      </c>
    </row>
    <row r="8706" spans="8:25" x14ac:dyDescent="0.25">
      <c r="H8706" s="155"/>
      <c r="I8706" s="151"/>
      <c r="J8706" s="152"/>
      <c r="K8706" s="153"/>
      <c r="L8706" s="153"/>
      <c r="M8706" s="153"/>
      <c r="N8706" s="153"/>
      <c r="O8706" s="153"/>
      <c r="P8706" s="153"/>
      <c r="Q8706" s="153"/>
      <c r="R8706" s="153"/>
      <c r="S8706" s="152"/>
      <c r="T8706" s="153"/>
      <c r="X8706" s="69" t="str">
        <f t="shared" ref="X8706:X8769" si="276">IF(W8706&lt;&gt;"",W8706-I8706,"")</f>
        <v/>
      </c>
      <c r="Y8706" s="69" t="str">
        <f t="shared" si="275"/>
        <v/>
      </c>
    </row>
    <row r="8707" spans="8:25" x14ac:dyDescent="0.25">
      <c r="H8707" s="155"/>
      <c r="I8707" s="151"/>
      <c r="J8707" s="152"/>
      <c r="K8707" s="153"/>
      <c r="L8707" s="153"/>
      <c r="M8707" s="153"/>
      <c r="N8707" s="153"/>
      <c r="O8707" s="153"/>
      <c r="P8707" s="153"/>
      <c r="Q8707" s="153"/>
      <c r="R8707" s="153"/>
      <c r="S8707" s="152"/>
      <c r="T8707" s="153"/>
      <c r="X8707" s="69" t="str">
        <f t="shared" si="276"/>
        <v/>
      </c>
      <c r="Y8707" s="69" t="str">
        <f t="shared" ref="Y8707:Y8770" si="277">IF(X8707&lt;&gt;"",IF(X8707&lt;365,"&lt; 1 year",IF(X8707&lt;730,"1-2",IF(X8707&lt;1095,"2-3",IF(X8707&lt;1460,"3-4",IF(X8707&lt;1825,"4-5","5+"))))),"")</f>
        <v/>
      </c>
    </row>
    <row r="8708" spans="8:25" x14ac:dyDescent="0.25">
      <c r="H8708" s="155"/>
      <c r="I8708" s="151"/>
      <c r="J8708" s="152"/>
      <c r="K8708" s="153"/>
      <c r="L8708" s="153"/>
      <c r="M8708" s="153"/>
      <c r="N8708" s="153"/>
      <c r="O8708" s="153"/>
      <c r="P8708" s="153"/>
      <c r="Q8708" s="153"/>
      <c r="R8708" s="153"/>
      <c r="S8708" s="152"/>
      <c r="T8708" s="153"/>
      <c r="X8708" s="69" t="str">
        <f t="shared" si="276"/>
        <v/>
      </c>
      <c r="Y8708" s="69" t="str">
        <f t="shared" si="277"/>
        <v/>
      </c>
    </row>
    <row r="8709" spans="8:25" x14ac:dyDescent="0.25">
      <c r="H8709" s="155"/>
      <c r="I8709" s="151"/>
      <c r="J8709" s="152"/>
      <c r="K8709" s="153"/>
      <c r="L8709" s="153"/>
      <c r="M8709" s="153"/>
      <c r="N8709" s="153"/>
      <c r="O8709" s="153"/>
      <c r="P8709" s="153"/>
      <c r="Q8709" s="153"/>
      <c r="R8709" s="153"/>
      <c r="S8709" s="152"/>
      <c r="T8709" s="153"/>
      <c r="X8709" s="69" t="str">
        <f t="shared" si="276"/>
        <v/>
      </c>
      <c r="Y8709" s="69" t="str">
        <f t="shared" si="277"/>
        <v/>
      </c>
    </row>
    <row r="8710" spans="8:25" x14ac:dyDescent="0.25">
      <c r="H8710" s="155"/>
      <c r="I8710" s="151"/>
      <c r="J8710" s="152"/>
      <c r="K8710" s="153"/>
      <c r="L8710" s="153"/>
      <c r="M8710" s="153"/>
      <c r="N8710" s="153"/>
      <c r="O8710" s="153"/>
      <c r="P8710" s="153"/>
      <c r="Q8710" s="153"/>
      <c r="R8710" s="153"/>
      <c r="S8710" s="152"/>
      <c r="T8710" s="153"/>
      <c r="X8710" s="69" t="str">
        <f t="shared" si="276"/>
        <v/>
      </c>
      <c r="Y8710" s="69" t="str">
        <f t="shared" si="277"/>
        <v/>
      </c>
    </row>
    <row r="8711" spans="8:25" x14ac:dyDescent="0.25">
      <c r="H8711" s="155"/>
      <c r="I8711" s="151"/>
      <c r="J8711" s="152"/>
      <c r="K8711" s="153"/>
      <c r="L8711" s="153"/>
      <c r="M8711" s="153"/>
      <c r="N8711" s="153"/>
      <c r="O8711" s="153"/>
      <c r="P8711" s="153"/>
      <c r="Q8711" s="153"/>
      <c r="R8711" s="153"/>
      <c r="S8711" s="152"/>
      <c r="T8711" s="153"/>
      <c r="X8711" s="69" t="str">
        <f t="shared" si="276"/>
        <v/>
      </c>
      <c r="Y8711" s="69" t="str">
        <f t="shared" si="277"/>
        <v/>
      </c>
    </row>
    <row r="8712" spans="8:25" x14ac:dyDescent="0.25">
      <c r="H8712" s="155"/>
      <c r="I8712" s="151"/>
      <c r="J8712" s="152"/>
      <c r="K8712" s="153"/>
      <c r="L8712" s="153"/>
      <c r="M8712" s="153"/>
      <c r="N8712" s="153"/>
      <c r="O8712" s="153"/>
      <c r="P8712" s="153"/>
      <c r="Q8712" s="153"/>
      <c r="R8712" s="153"/>
      <c r="S8712" s="152"/>
      <c r="T8712" s="153"/>
      <c r="X8712" s="69" t="str">
        <f t="shared" si="276"/>
        <v/>
      </c>
      <c r="Y8712" s="69" t="str">
        <f t="shared" si="277"/>
        <v/>
      </c>
    </row>
    <row r="8713" spans="8:25" x14ac:dyDescent="0.25">
      <c r="H8713" s="155"/>
      <c r="I8713" s="151"/>
      <c r="J8713" s="152"/>
      <c r="K8713" s="153"/>
      <c r="L8713" s="153"/>
      <c r="M8713" s="153"/>
      <c r="N8713" s="153"/>
      <c r="O8713" s="153"/>
      <c r="P8713" s="153"/>
      <c r="Q8713" s="153"/>
      <c r="R8713" s="153"/>
      <c r="S8713" s="152"/>
      <c r="T8713" s="153"/>
      <c r="X8713" s="69" t="str">
        <f t="shared" si="276"/>
        <v/>
      </c>
      <c r="Y8713" s="69" t="str">
        <f t="shared" si="277"/>
        <v/>
      </c>
    </row>
    <row r="8714" spans="8:25" x14ac:dyDescent="0.25">
      <c r="H8714" s="155"/>
      <c r="I8714" s="151"/>
      <c r="J8714" s="152"/>
      <c r="K8714" s="153"/>
      <c r="L8714" s="153"/>
      <c r="M8714" s="153"/>
      <c r="N8714" s="153"/>
      <c r="O8714" s="153"/>
      <c r="P8714" s="153"/>
      <c r="Q8714" s="153"/>
      <c r="R8714" s="153"/>
      <c r="S8714" s="152"/>
      <c r="T8714" s="153"/>
      <c r="X8714" s="69" t="str">
        <f t="shared" si="276"/>
        <v/>
      </c>
      <c r="Y8714" s="69" t="str">
        <f t="shared" si="277"/>
        <v/>
      </c>
    </row>
    <row r="8715" spans="8:25" x14ac:dyDescent="0.25">
      <c r="H8715" s="155"/>
      <c r="I8715" s="151"/>
      <c r="J8715" s="152"/>
      <c r="K8715" s="153"/>
      <c r="L8715" s="153"/>
      <c r="M8715" s="153"/>
      <c r="N8715" s="153"/>
      <c r="O8715" s="153"/>
      <c r="P8715" s="153"/>
      <c r="Q8715" s="153"/>
      <c r="R8715" s="153"/>
      <c r="S8715" s="152"/>
      <c r="T8715" s="153"/>
      <c r="X8715" s="69" t="str">
        <f t="shared" si="276"/>
        <v/>
      </c>
      <c r="Y8715" s="69" t="str">
        <f t="shared" si="277"/>
        <v/>
      </c>
    </row>
    <row r="8716" spans="8:25" x14ac:dyDescent="0.25">
      <c r="H8716" s="155"/>
      <c r="I8716" s="151"/>
      <c r="J8716" s="152"/>
      <c r="K8716" s="153"/>
      <c r="L8716" s="153"/>
      <c r="M8716" s="153"/>
      <c r="N8716" s="153"/>
      <c r="O8716" s="153"/>
      <c r="P8716" s="153"/>
      <c r="Q8716" s="153"/>
      <c r="R8716" s="153"/>
      <c r="S8716" s="152"/>
      <c r="T8716" s="153"/>
      <c r="X8716" s="69" t="str">
        <f t="shared" si="276"/>
        <v/>
      </c>
      <c r="Y8716" s="69" t="str">
        <f t="shared" si="277"/>
        <v/>
      </c>
    </row>
    <row r="8717" spans="8:25" x14ac:dyDescent="0.25">
      <c r="H8717" s="155"/>
      <c r="I8717" s="151"/>
      <c r="J8717" s="152"/>
      <c r="K8717" s="153"/>
      <c r="L8717" s="153"/>
      <c r="M8717" s="153"/>
      <c r="N8717" s="153"/>
      <c r="O8717" s="153"/>
      <c r="P8717" s="153"/>
      <c r="Q8717" s="153"/>
      <c r="R8717" s="153"/>
      <c r="S8717" s="152"/>
      <c r="T8717" s="153"/>
      <c r="X8717" s="69" t="str">
        <f t="shared" si="276"/>
        <v/>
      </c>
      <c r="Y8717" s="69" t="str">
        <f t="shared" si="277"/>
        <v/>
      </c>
    </row>
    <row r="8718" spans="8:25" x14ac:dyDescent="0.25">
      <c r="H8718" s="155"/>
      <c r="I8718" s="151"/>
      <c r="J8718" s="152"/>
      <c r="K8718" s="153"/>
      <c r="L8718" s="153"/>
      <c r="M8718" s="153"/>
      <c r="N8718" s="153"/>
      <c r="O8718" s="153"/>
      <c r="P8718" s="153"/>
      <c r="Q8718" s="153"/>
      <c r="R8718" s="153"/>
      <c r="S8718" s="152"/>
      <c r="T8718" s="153"/>
      <c r="X8718" s="69" t="str">
        <f t="shared" si="276"/>
        <v/>
      </c>
      <c r="Y8718" s="69" t="str">
        <f t="shared" si="277"/>
        <v/>
      </c>
    </row>
    <row r="8719" spans="8:25" x14ac:dyDescent="0.25">
      <c r="H8719" s="155"/>
      <c r="I8719" s="151"/>
      <c r="J8719" s="152"/>
      <c r="K8719" s="153"/>
      <c r="L8719" s="153"/>
      <c r="M8719" s="153"/>
      <c r="N8719" s="153"/>
      <c r="O8719" s="153"/>
      <c r="P8719" s="153"/>
      <c r="Q8719" s="153"/>
      <c r="R8719" s="153"/>
      <c r="S8719" s="152"/>
      <c r="T8719" s="153"/>
      <c r="X8719" s="69" t="str">
        <f t="shared" si="276"/>
        <v/>
      </c>
      <c r="Y8719" s="69" t="str">
        <f t="shared" si="277"/>
        <v/>
      </c>
    </row>
    <row r="8720" spans="8:25" x14ac:dyDescent="0.25">
      <c r="H8720" s="155"/>
      <c r="I8720" s="151"/>
      <c r="J8720" s="152"/>
      <c r="K8720" s="153"/>
      <c r="L8720" s="153"/>
      <c r="M8720" s="153"/>
      <c r="N8720" s="153"/>
      <c r="O8720" s="153"/>
      <c r="P8720" s="153"/>
      <c r="Q8720" s="153"/>
      <c r="R8720" s="153"/>
      <c r="S8720" s="152"/>
      <c r="T8720" s="153"/>
      <c r="X8720" s="69" t="str">
        <f t="shared" si="276"/>
        <v/>
      </c>
      <c r="Y8720" s="69" t="str">
        <f t="shared" si="277"/>
        <v/>
      </c>
    </row>
    <row r="8721" spans="8:25" x14ac:dyDescent="0.25">
      <c r="H8721" s="155"/>
      <c r="I8721" s="151"/>
      <c r="J8721" s="152"/>
      <c r="K8721" s="153"/>
      <c r="L8721" s="153"/>
      <c r="M8721" s="153"/>
      <c r="N8721" s="153"/>
      <c r="O8721" s="153"/>
      <c r="P8721" s="153"/>
      <c r="Q8721" s="153"/>
      <c r="R8721" s="153"/>
      <c r="S8721" s="152"/>
      <c r="T8721" s="153"/>
      <c r="X8721" s="69" t="str">
        <f t="shared" si="276"/>
        <v/>
      </c>
      <c r="Y8721" s="69" t="str">
        <f t="shared" si="277"/>
        <v/>
      </c>
    </row>
    <row r="8722" spans="8:25" x14ac:dyDescent="0.25">
      <c r="H8722" s="155"/>
      <c r="I8722" s="151"/>
      <c r="J8722" s="152"/>
      <c r="K8722" s="153"/>
      <c r="L8722" s="153"/>
      <c r="M8722" s="153"/>
      <c r="N8722" s="153"/>
      <c r="O8722" s="153"/>
      <c r="P8722" s="153"/>
      <c r="Q8722" s="153"/>
      <c r="R8722" s="153"/>
      <c r="S8722" s="152"/>
      <c r="T8722" s="153"/>
      <c r="X8722" s="69" t="str">
        <f t="shared" si="276"/>
        <v/>
      </c>
      <c r="Y8722" s="69" t="str">
        <f t="shared" si="277"/>
        <v/>
      </c>
    </row>
    <row r="8723" spans="8:25" x14ac:dyDescent="0.25">
      <c r="H8723" s="155"/>
      <c r="I8723" s="151"/>
      <c r="J8723" s="152"/>
      <c r="K8723" s="153"/>
      <c r="L8723" s="153"/>
      <c r="M8723" s="153"/>
      <c r="N8723" s="153"/>
      <c r="O8723" s="153"/>
      <c r="P8723" s="153"/>
      <c r="Q8723" s="153"/>
      <c r="R8723" s="153"/>
      <c r="S8723" s="152"/>
      <c r="T8723" s="153"/>
      <c r="X8723" s="69" t="str">
        <f t="shared" si="276"/>
        <v/>
      </c>
      <c r="Y8723" s="69" t="str">
        <f t="shared" si="277"/>
        <v/>
      </c>
    </row>
    <row r="8724" spans="8:25" x14ac:dyDescent="0.25">
      <c r="H8724" s="155"/>
      <c r="I8724" s="151"/>
      <c r="J8724" s="152"/>
      <c r="K8724" s="153"/>
      <c r="L8724" s="153"/>
      <c r="M8724" s="153"/>
      <c r="N8724" s="153"/>
      <c r="O8724" s="153"/>
      <c r="P8724" s="153"/>
      <c r="Q8724" s="153"/>
      <c r="R8724" s="153"/>
      <c r="S8724" s="152"/>
      <c r="T8724" s="153"/>
      <c r="X8724" s="69" t="str">
        <f t="shared" si="276"/>
        <v/>
      </c>
      <c r="Y8724" s="69" t="str">
        <f t="shared" si="277"/>
        <v/>
      </c>
    </row>
    <row r="8725" spans="8:25" x14ac:dyDescent="0.25">
      <c r="H8725" s="155"/>
      <c r="I8725" s="151"/>
      <c r="J8725" s="152"/>
      <c r="K8725" s="153"/>
      <c r="L8725" s="153"/>
      <c r="M8725" s="153"/>
      <c r="N8725" s="153"/>
      <c r="O8725" s="153"/>
      <c r="P8725" s="153"/>
      <c r="Q8725" s="153"/>
      <c r="R8725" s="153"/>
      <c r="S8725" s="152"/>
      <c r="T8725" s="153"/>
      <c r="X8725" s="69" t="str">
        <f t="shared" si="276"/>
        <v/>
      </c>
      <c r="Y8725" s="69" t="str">
        <f t="shared" si="277"/>
        <v/>
      </c>
    </row>
    <row r="8726" spans="8:25" x14ac:dyDescent="0.25">
      <c r="H8726" s="155"/>
      <c r="I8726" s="151"/>
      <c r="J8726" s="152"/>
      <c r="K8726" s="153"/>
      <c r="L8726" s="153"/>
      <c r="M8726" s="153"/>
      <c r="N8726" s="153"/>
      <c r="O8726" s="153"/>
      <c r="P8726" s="153"/>
      <c r="Q8726" s="153"/>
      <c r="R8726" s="153"/>
      <c r="S8726" s="152"/>
      <c r="T8726" s="153"/>
      <c r="X8726" s="69" t="str">
        <f t="shared" si="276"/>
        <v/>
      </c>
      <c r="Y8726" s="69" t="str">
        <f t="shared" si="277"/>
        <v/>
      </c>
    </row>
    <row r="8727" spans="8:25" x14ac:dyDescent="0.25">
      <c r="H8727" s="155"/>
      <c r="I8727" s="151"/>
      <c r="J8727" s="152"/>
      <c r="K8727" s="153"/>
      <c r="L8727" s="153"/>
      <c r="M8727" s="153"/>
      <c r="N8727" s="153"/>
      <c r="O8727" s="153"/>
      <c r="P8727" s="153"/>
      <c r="Q8727" s="153"/>
      <c r="R8727" s="153"/>
      <c r="S8727" s="152"/>
      <c r="T8727" s="153"/>
      <c r="X8727" s="69" t="str">
        <f t="shared" si="276"/>
        <v/>
      </c>
      <c r="Y8727" s="69" t="str">
        <f t="shared" si="277"/>
        <v/>
      </c>
    </row>
    <row r="8728" spans="8:25" x14ac:dyDescent="0.25">
      <c r="H8728" s="155"/>
      <c r="I8728" s="151"/>
      <c r="J8728" s="152"/>
      <c r="K8728" s="153"/>
      <c r="L8728" s="153"/>
      <c r="M8728" s="153"/>
      <c r="N8728" s="153"/>
      <c r="O8728" s="153"/>
      <c r="P8728" s="153"/>
      <c r="Q8728" s="153"/>
      <c r="R8728" s="153"/>
      <c r="S8728" s="152"/>
      <c r="T8728" s="153"/>
      <c r="X8728" s="69" t="str">
        <f t="shared" si="276"/>
        <v/>
      </c>
      <c r="Y8728" s="69" t="str">
        <f t="shared" si="277"/>
        <v/>
      </c>
    </row>
    <row r="8729" spans="8:25" x14ac:dyDescent="0.25">
      <c r="H8729" s="155"/>
      <c r="I8729" s="151"/>
      <c r="J8729" s="152"/>
      <c r="K8729" s="153"/>
      <c r="L8729" s="153"/>
      <c r="M8729" s="153"/>
      <c r="N8729" s="153"/>
      <c r="O8729" s="153"/>
      <c r="P8729" s="153"/>
      <c r="Q8729" s="153"/>
      <c r="R8729" s="153"/>
      <c r="S8729" s="152"/>
      <c r="T8729" s="153"/>
      <c r="X8729" s="69" t="str">
        <f t="shared" si="276"/>
        <v/>
      </c>
      <c r="Y8729" s="69" t="str">
        <f t="shared" si="277"/>
        <v/>
      </c>
    </row>
    <row r="8730" spans="8:25" x14ac:dyDescent="0.25">
      <c r="H8730" s="155"/>
      <c r="I8730" s="151"/>
      <c r="J8730" s="152"/>
      <c r="K8730" s="153"/>
      <c r="L8730" s="153"/>
      <c r="M8730" s="153"/>
      <c r="N8730" s="153"/>
      <c r="O8730" s="153"/>
      <c r="P8730" s="153"/>
      <c r="Q8730" s="153"/>
      <c r="R8730" s="153"/>
      <c r="S8730" s="152"/>
      <c r="T8730" s="153"/>
      <c r="X8730" s="69" t="str">
        <f t="shared" si="276"/>
        <v/>
      </c>
      <c r="Y8730" s="69" t="str">
        <f t="shared" si="277"/>
        <v/>
      </c>
    </row>
    <row r="8731" spans="8:25" x14ac:dyDescent="0.25">
      <c r="H8731" s="155"/>
      <c r="I8731" s="151"/>
      <c r="J8731" s="152"/>
      <c r="K8731" s="153"/>
      <c r="L8731" s="153"/>
      <c r="M8731" s="153"/>
      <c r="N8731" s="153"/>
      <c r="O8731" s="153"/>
      <c r="P8731" s="153"/>
      <c r="Q8731" s="153"/>
      <c r="R8731" s="153"/>
      <c r="S8731" s="152"/>
      <c r="T8731" s="153"/>
      <c r="X8731" s="69" t="str">
        <f t="shared" si="276"/>
        <v/>
      </c>
      <c r="Y8731" s="69" t="str">
        <f t="shared" si="277"/>
        <v/>
      </c>
    </row>
    <row r="8732" spans="8:25" x14ac:dyDescent="0.25">
      <c r="H8732" s="155"/>
      <c r="I8732" s="151"/>
      <c r="J8732" s="152"/>
      <c r="K8732" s="153"/>
      <c r="L8732" s="153"/>
      <c r="M8732" s="153"/>
      <c r="N8732" s="153"/>
      <c r="O8732" s="153"/>
      <c r="P8732" s="153"/>
      <c r="Q8732" s="153"/>
      <c r="R8732" s="153"/>
      <c r="S8732" s="152"/>
      <c r="T8732" s="153"/>
      <c r="X8732" s="69" t="str">
        <f t="shared" si="276"/>
        <v/>
      </c>
      <c r="Y8732" s="69" t="str">
        <f t="shared" si="277"/>
        <v/>
      </c>
    </row>
    <row r="8733" spans="8:25" x14ac:dyDescent="0.25">
      <c r="H8733" s="155"/>
      <c r="I8733" s="151"/>
      <c r="J8733" s="152"/>
      <c r="K8733" s="153"/>
      <c r="L8733" s="153"/>
      <c r="M8733" s="153"/>
      <c r="N8733" s="153"/>
      <c r="O8733" s="153"/>
      <c r="P8733" s="153"/>
      <c r="Q8733" s="153"/>
      <c r="R8733" s="153"/>
      <c r="S8733" s="152"/>
      <c r="T8733" s="153"/>
      <c r="X8733" s="69" t="str">
        <f t="shared" si="276"/>
        <v/>
      </c>
      <c r="Y8733" s="69" t="str">
        <f t="shared" si="277"/>
        <v/>
      </c>
    </row>
    <row r="8734" spans="8:25" x14ac:dyDescent="0.25">
      <c r="H8734" s="155"/>
      <c r="I8734" s="151"/>
      <c r="J8734" s="152"/>
      <c r="K8734" s="153"/>
      <c r="L8734" s="153"/>
      <c r="M8734" s="153"/>
      <c r="N8734" s="153"/>
      <c r="O8734" s="153"/>
      <c r="P8734" s="153"/>
      <c r="Q8734" s="153"/>
      <c r="R8734" s="153"/>
      <c r="S8734" s="152"/>
      <c r="T8734" s="153"/>
      <c r="X8734" s="69" t="str">
        <f t="shared" si="276"/>
        <v/>
      </c>
      <c r="Y8734" s="69" t="str">
        <f t="shared" si="277"/>
        <v/>
      </c>
    </row>
    <row r="8735" spans="8:25" x14ac:dyDescent="0.25">
      <c r="H8735" s="155"/>
      <c r="I8735" s="151"/>
      <c r="J8735" s="152"/>
      <c r="K8735" s="153"/>
      <c r="L8735" s="153"/>
      <c r="M8735" s="153"/>
      <c r="N8735" s="153"/>
      <c r="O8735" s="153"/>
      <c r="P8735" s="153"/>
      <c r="Q8735" s="153"/>
      <c r="R8735" s="153"/>
      <c r="S8735" s="152"/>
      <c r="T8735" s="153"/>
      <c r="X8735" s="69" t="str">
        <f t="shared" si="276"/>
        <v/>
      </c>
      <c r="Y8735" s="69" t="str">
        <f t="shared" si="277"/>
        <v/>
      </c>
    </row>
    <row r="8736" spans="8:25" x14ac:dyDescent="0.25">
      <c r="H8736" s="155"/>
      <c r="I8736" s="151"/>
      <c r="J8736" s="152"/>
      <c r="K8736" s="153"/>
      <c r="L8736" s="153"/>
      <c r="M8736" s="153"/>
      <c r="N8736" s="153"/>
      <c r="O8736" s="153"/>
      <c r="P8736" s="153"/>
      <c r="Q8736" s="153"/>
      <c r="R8736" s="153"/>
      <c r="S8736" s="152"/>
      <c r="T8736" s="153"/>
      <c r="X8736" s="69" t="str">
        <f t="shared" si="276"/>
        <v/>
      </c>
      <c r="Y8736" s="69" t="str">
        <f t="shared" si="277"/>
        <v/>
      </c>
    </row>
    <row r="8737" spans="8:25" x14ac:dyDescent="0.25">
      <c r="H8737" s="155"/>
      <c r="I8737" s="151"/>
      <c r="J8737" s="152"/>
      <c r="K8737" s="153"/>
      <c r="L8737" s="153"/>
      <c r="M8737" s="153"/>
      <c r="N8737" s="153"/>
      <c r="O8737" s="153"/>
      <c r="P8737" s="153"/>
      <c r="Q8737" s="153"/>
      <c r="R8737" s="153"/>
      <c r="S8737" s="152"/>
      <c r="T8737" s="153"/>
      <c r="X8737" s="69" t="str">
        <f t="shared" si="276"/>
        <v/>
      </c>
      <c r="Y8737" s="69" t="str">
        <f t="shared" si="277"/>
        <v/>
      </c>
    </row>
    <row r="8738" spans="8:25" x14ac:dyDescent="0.25">
      <c r="H8738" s="155"/>
      <c r="I8738" s="151"/>
      <c r="J8738" s="152"/>
      <c r="K8738" s="153"/>
      <c r="L8738" s="153"/>
      <c r="M8738" s="153"/>
      <c r="N8738" s="153"/>
      <c r="O8738" s="153"/>
      <c r="P8738" s="153"/>
      <c r="Q8738" s="153"/>
      <c r="R8738" s="153"/>
      <c r="S8738" s="152"/>
      <c r="T8738" s="153"/>
      <c r="X8738" s="69" t="str">
        <f t="shared" si="276"/>
        <v/>
      </c>
      <c r="Y8738" s="69" t="str">
        <f t="shared" si="277"/>
        <v/>
      </c>
    </row>
    <row r="8739" spans="8:25" x14ac:dyDescent="0.25">
      <c r="H8739" s="155"/>
      <c r="I8739" s="151"/>
      <c r="J8739" s="152"/>
      <c r="K8739" s="153"/>
      <c r="L8739" s="153"/>
      <c r="M8739" s="153"/>
      <c r="N8739" s="153"/>
      <c r="O8739" s="153"/>
      <c r="P8739" s="153"/>
      <c r="Q8739" s="153"/>
      <c r="R8739" s="153"/>
      <c r="S8739" s="152"/>
      <c r="T8739" s="153"/>
      <c r="X8739" s="69" t="str">
        <f t="shared" si="276"/>
        <v/>
      </c>
      <c r="Y8739" s="69" t="str">
        <f t="shared" si="277"/>
        <v/>
      </c>
    </row>
    <row r="8740" spans="8:25" x14ac:dyDescent="0.25">
      <c r="H8740" s="155"/>
      <c r="I8740" s="151"/>
      <c r="J8740" s="152"/>
      <c r="K8740" s="153"/>
      <c r="L8740" s="153"/>
      <c r="M8740" s="153"/>
      <c r="N8740" s="153"/>
      <c r="O8740" s="153"/>
      <c r="P8740" s="153"/>
      <c r="Q8740" s="153"/>
      <c r="R8740" s="153"/>
      <c r="S8740" s="152"/>
      <c r="T8740" s="153"/>
      <c r="X8740" s="69" t="str">
        <f t="shared" si="276"/>
        <v/>
      </c>
      <c r="Y8740" s="69" t="str">
        <f t="shared" si="277"/>
        <v/>
      </c>
    </row>
    <row r="8741" spans="8:25" x14ac:dyDescent="0.25">
      <c r="H8741" s="155"/>
      <c r="I8741" s="151"/>
      <c r="J8741" s="152"/>
      <c r="K8741" s="153"/>
      <c r="L8741" s="153"/>
      <c r="M8741" s="153"/>
      <c r="N8741" s="153"/>
      <c r="O8741" s="153"/>
      <c r="P8741" s="153"/>
      <c r="Q8741" s="153"/>
      <c r="R8741" s="153"/>
      <c r="S8741" s="152"/>
      <c r="T8741" s="153"/>
      <c r="X8741" s="69" t="str">
        <f t="shared" si="276"/>
        <v/>
      </c>
      <c r="Y8741" s="69" t="str">
        <f t="shared" si="277"/>
        <v/>
      </c>
    </row>
    <row r="8742" spans="8:25" x14ac:dyDescent="0.25">
      <c r="H8742" s="155"/>
      <c r="I8742" s="151"/>
      <c r="J8742" s="152"/>
      <c r="K8742" s="153"/>
      <c r="L8742" s="153"/>
      <c r="M8742" s="153"/>
      <c r="N8742" s="153"/>
      <c r="O8742" s="153"/>
      <c r="P8742" s="153"/>
      <c r="Q8742" s="153"/>
      <c r="R8742" s="153"/>
      <c r="S8742" s="152"/>
      <c r="T8742" s="153"/>
      <c r="X8742" s="69" t="str">
        <f t="shared" si="276"/>
        <v/>
      </c>
      <c r="Y8742" s="69" t="str">
        <f t="shared" si="277"/>
        <v/>
      </c>
    </row>
    <row r="8743" spans="8:25" x14ac:dyDescent="0.25">
      <c r="H8743" s="155"/>
      <c r="I8743" s="151"/>
      <c r="J8743" s="152"/>
      <c r="K8743" s="153"/>
      <c r="L8743" s="153"/>
      <c r="M8743" s="153"/>
      <c r="N8743" s="153"/>
      <c r="O8743" s="153"/>
      <c r="P8743" s="153"/>
      <c r="Q8743" s="153"/>
      <c r="R8743" s="153"/>
      <c r="S8743" s="152"/>
      <c r="T8743" s="153"/>
      <c r="X8743" s="69" t="str">
        <f t="shared" si="276"/>
        <v/>
      </c>
      <c r="Y8743" s="69" t="str">
        <f t="shared" si="277"/>
        <v/>
      </c>
    </row>
    <row r="8744" spans="8:25" x14ac:dyDescent="0.25">
      <c r="H8744" s="155"/>
      <c r="I8744" s="151"/>
      <c r="J8744" s="152"/>
      <c r="K8744" s="153"/>
      <c r="L8744" s="153"/>
      <c r="M8744" s="153"/>
      <c r="N8744" s="153"/>
      <c r="O8744" s="153"/>
      <c r="P8744" s="153"/>
      <c r="Q8744" s="153"/>
      <c r="R8744" s="153"/>
      <c r="S8744" s="152"/>
      <c r="T8744" s="153"/>
      <c r="X8744" s="69" t="str">
        <f t="shared" si="276"/>
        <v/>
      </c>
      <c r="Y8744" s="69" t="str">
        <f t="shared" si="277"/>
        <v/>
      </c>
    </row>
    <row r="8745" spans="8:25" x14ac:dyDescent="0.25">
      <c r="H8745" s="155"/>
      <c r="I8745" s="151"/>
      <c r="J8745" s="152"/>
      <c r="K8745" s="153"/>
      <c r="L8745" s="153"/>
      <c r="M8745" s="153"/>
      <c r="N8745" s="153"/>
      <c r="O8745" s="153"/>
      <c r="P8745" s="153"/>
      <c r="Q8745" s="153"/>
      <c r="R8745" s="153"/>
      <c r="S8745" s="152"/>
      <c r="T8745" s="153"/>
      <c r="X8745" s="69" t="str">
        <f t="shared" si="276"/>
        <v/>
      </c>
      <c r="Y8745" s="69" t="str">
        <f t="shared" si="277"/>
        <v/>
      </c>
    </row>
    <row r="8746" spans="8:25" x14ac:dyDescent="0.25">
      <c r="H8746" s="155"/>
      <c r="I8746" s="151"/>
      <c r="J8746" s="152"/>
      <c r="K8746" s="153"/>
      <c r="L8746" s="153"/>
      <c r="M8746" s="153"/>
      <c r="N8746" s="153"/>
      <c r="O8746" s="153"/>
      <c r="P8746" s="153"/>
      <c r="Q8746" s="153"/>
      <c r="R8746" s="153"/>
      <c r="S8746" s="152"/>
      <c r="T8746" s="153"/>
      <c r="X8746" s="69" t="str">
        <f t="shared" si="276"/>
        <v/>
      </c>
      <c r="Y8746" s="69" t="str">
        <f t="shared" si="277"/>
        <v/>
      </c>
    </row>
    <row r="8747" spans="8:25" x14ac:dyDescent="0.25">
      <c r="H8747" s="155"/>
      <c r="I8747" s="151"/>
      <c r="J8747" s="152"/>
      <c r="K8747" s="153"/>
      <c r="L8747" s="153"/>
      <c r="M8747" s="153"/>
      <c r="N8747" s="153"/>
      <c r="O8747" s="153"/>
      <c r="P8747" s="153"/>
      <c r="Q8747" s="153"/>
      <c r="R8747" s="153"/>
      <c r="S8747" s="152"/>
      <c r="T8747" s="153"/>
      <c r="X8747" s="69" t="str">
        <f t="shared" si="276"/>
        <v/>
      </c>
      <c r="Y8747" s="69" t="str">
        <f t="shared" si="277"/>
        <v/>
      </c>
    </row>
    <row r="8748" spans="8:25" x14ac:dyDescent="0.25">
      <c r="H8748" s="155"/>
      <c r="I8748" s="151"/>
      <c r="J8748" s="152"/>
      <c r="K8748" s="153"/>
      <c r="L8748" s="153"/>
      <c r="M8748" s="153"/>
      <c r="N8748" s="153"/>
      <c r="O8748" s="153"/>
      <c r="P8748" s="153"/>
      <c r="Q8748" s="153"/>
      <c r="R8748" s="153"/>
      <c r="S8748" s="152"/>
      <c r="T8748" s="153"/>
      <c r="X8748" s="69" t="str">
        <f t="shared" si="276"/>
        <v/>
      </c>
      <c r="Y8748" s="69" t="str">
        <f t="shared" si="277"/>
        <v/>
      </c>
    </row>
    <row r="8749" spans="8:25" x14ac:dyDescent="0.25">
      <c r="H8749" s="155"/>
      <c r="I8749" s="151"/>
      <c r="J8749" s="152"/>
      <c r="K8749" s="153"/>
      <c r="L8749" s="153"/>
      <c r="M8749" s="153"/>
      <c r="N8749" s="153"/>
      <c r="O8749" s="153"/>
      <c r="P8749" s="153"/>
      <c r="Q8749" s="153"/>
      <c r="R8749" s="153"/>
      <c r="S8749" s="152"/>
      <c r="T8749" s="153"/>
      <c r="X8749" s="69" t="str">
        <f t="shared" si="276"/>
        <v/>
      </c>
      <c r="Y8749" s="69" t="str">
        <f t="shared" si="277"/>
        <v/>
      </c>
    </row>
    <row r="8750" spans="8:25" x14ac:dyDescent="0.25">
      <c r="H8750" s="155"/>
      <c r="I8750" s="151"/>
      <c r="J8750" s="152"/>
      <c r="K8750" s="153"/>
      <c r="L8750" s="153"/>
      <c r="M8750" s="153"/>
      <c r="N8750" s="153"/>
      <c r="O8750" s="153"/>
      <c r="P8750" s="153"/>
      <c r="Q8750" s="153"/>
      <c r="R8750" s="153"/>
      <c r="S8750" s="152"/>
      <c r="T8750" s="153"/>
      <c r="X8750" s="69" t="str">
        <f t="shared" si="276"/>
        <v/>
      </c>
      <c r="Y8750" s="69" t="str">
        <f t="shared" si="277"/>
        <v/>
      </c>
    </row>
    <row r="8751" spans="8:25" x14ac:dyDescent="0.25">
      <c r="H8751" s="155"/>
      <c r="I8751" s="151"/>
      <c r="J8751" s="152"/>
      <c r="K8751" s="153"/>
      <c r="L8751" s="153"/>
      <c r="M8751" s="153"/>
      <c r="N8751" s="153"/>
      <c r="O8751" s="153"/>
      <c r="P8751" s="153"/>
      <c r="Q8751" s="153"/>
      <c r="R8751" s="153"/>
      <c r="S8751" s="152"/>
      <c r="T8751" s="153"/>
      <c r="X8751" s="69" t="str">
        <f t="shared" si="276"/>
        <v/>
      </c>
      <c r="Y8751" s="69" t="str">
        <f t="shared" si="277"/>
        <v/>
      </c>
    </row>
    <row r="8752" spans="8:25" x14ac:dyDescent="0.25">
      <c r="H8752" s="155"/>
      <c r="I8752" s="151"/>
      <c r="J8752" s="152"/>
      <c r="K8752" s="153"/>
      <c r="L8752" s="153"/>
      <c r="M8752" s="153"/>
      <c r="N8752" s="153"/>
      <c r="O8752" s="153"/>
      <c r="P8752" s="153"/>
      <c r="Q8752" s="153"/>
      <c r="R8752" s="153"/>
      <c r="S8752" s="152"/>
      <c r="T8752" s="153"/>
      <c r="X8752" s="69" t="str">
        <f t="shared" si="276"/>
        <v/>
      </c>
      <c r="Y8752" s="69" t="str">
        <f t="shared" si="277"/>
        <v/>
      </c>
    </row>
    <row r="8753" spans="8:25" x14ac:dyDescent="0.25">
      <c r="H8753" s="155"/>
      <c r="I8753" s="151"/>
      <c r="J8753" s="152"/>
      <c r="K8753" s="153"/>
      <c r="L8753" s="153"/>
      <c r="M8753" s="153"/>
      <c r="N8753" s="153"/>
      <c r="O8753" s="153"/>
      <c r="P8753" s="153"/>
      <c r="Q8753" s="153"/>
      <c r="R8753" s="153"/>
      <c r="S8753" s="152"/>
      <c r="T8753" s="153"/>
      <c r="X8753" s="69" t="str">
        <f t="shared" si="276"/>
        <v/>
      </c>
      <c r="Y8753" s="69" t="str">
        <f t="shared" si="277"/>
        <v/>
      </c>
    </row>
    <row r="8754" spans="8:25" x14ac:dyDescent="0.25">
      <c r="H8754" s="155"/>
      <c r="I8754" s="151"/>
      <c r="J8754" s="152"/>
      <c r="K8754" s="153"/>
      <c r="L8754" s="153"/>
      <c r="M8754" s="153"/>
      <c r="N8754" s="153"/>
      <c r="O8754" s="153"/>
      <c r="P8754" s="153"/>
      <c r="Q8754" s="153"/>
      <c r="R8754" s="153"/>
      <c r="S8754" s="152"/>
      <c r="T8754" s="153"/>
      <c r="X8754" s="69" t="str">
        <f t="shared" si="276"/>
        <v/>
      </c>
      <c r="Y8754" s="69" t="str">
        <f t="shared" si="277"/>
        <v/>
      </c>
    </row>
    <row r="8755" spans="8:25" x14ac:dyDescent="0.25">
      <c r="H8755" s="155"/>
      <c r="I8755" s="151"/>
      <c r="J8755" s="152"/>
      <c r="K8755" s="153"/>
      <c r="L8755" s="153"/>
      <c r="M8755" s="153"/>
      <c r="N8755" s="153"/>
      <c r="O8755" s="153"/>
      <c r="P8755" s="153"/>
      <c r="Q8755" s="153"/>
      <c r="R8755" s="153"/>
      <c r="S8755" s="152"/>
      <c r="T8755" s="153"/>
      <c r="X8755" s="69" t="str">
        <f t="shared" si="276"/>
        <v/>
      </c>
      <c r="Y8755" s="69" t="str">
        <f t="shared" si="277"/>
        <v/>
      </c>
    </row>
    <row r="8756" spans="8:25" x14ac:dyDescent="0.25">
      <c r="H8756" s="155"/>
      <c r="I8756" s="151"/>
      <c r="J8756" s="152"/>
      <c r="K8756" s="153"/>
      <c r="L8756" s="153"/>
      <c r="M8756" s="153"/>
      <c r="N8756" s="153"/>
      <c r="O8756" s="153"/>
      <c r="P8756" s="153"/>
      <c r="Q8756" s="153"/>
      <c r="R8756" s="153"/>
      <c r="S8756" s="152"/>
      <c r="T8756" s="153"/>
      <c r="X8756" s="69" t="str">
        <f t="shared" si="276"/>
        <v/>
      </c>
      <c r="Y8756" s="69" t="str">
        <f t="shared" si="277"/>
        <v/>
      </c>
    </row>
    <row r="8757" spans="8:25" x14ac:dyDescent="0.25">
      <c r="H8757" s="155"/>
      <c r="I8757" s="151"/>
      <c r="J8757" s="152"/>
      <c r="K8757" s="153"/>
      <c r="L8757" s="153"/>
      <c r="M8757" s="153"/>
      <c r="N8757" s="153"/>
      <c r="O8757" s="153"/>
      <c r="P8757" s="153"/>
      <c r="Q8757" s="153"/>
      <c r="R8757" s="153"/>
      <c r="S8757" s="152"/>
      <c r="T8757" s="153"/>
      <c r="X8757" s="69" t="str">
        <f t="shared" si="276"/>
        <v/>
      </c>
      <c r="Y8757" s="69" t="str">
        <f t="shared" si="277"/>
        <v/>
      </c>
    </row>
    <row r="8758" spans="8:25" x14ac:dyDescent="0.25">
      <c r="H8758" s="155"/>
      <c r="I8758" s="151"/>
      <c r="J8758" s="152"/>
      <c r="K8758" s="153"/>
      <c r="L8758" s="153"/>
      <c r="M8758" s="153"/>
      <c r="N8758" s="153"/>
      <c r="O8758" s="153"/>
      <c r="P8758" s="153"/>
      <c r="Q8758" s="153"/>
      <c r="R8758" s="153"/>
      <c r="S8758" s="152"/>
      <c r="T8758" s="153"/>
      <c r="X8758" s="69" t="str">
        <f t="shared" si="276"/>
        <v/>
      </c>
      <c r="Y8758" s="69" t="str">
        <f t="shared" si="277"/>
        <v/>
      </c>
    </row>
    <row r="8759" spans="8:25" x14ac:dyDescent="0.25">
      <c r="H8759" s="155"/>
      <c r="I8759" s="151"/>
      <c r="J8759" s="152"/>
      <c r="K8759" s="153"/>
      <c r="L8759" s="153"/>
      <c r="M8759" s="153"/>
      <c r="N8759" s="153"/>
      <c r="O8759" s="153"/>
      <c r="P8759" s="153"/>
      <c r="Q8759" s="153"/>
      <c r="R8759" s="153"/>
      <c r="S8759" s="152"/>
      <c r="T8759" s="153"/>
      <c r="X8759" s="69" t="str">
        <f t="shared" si="276"/>
        <v/>
      </c>
      <c r="Y8759" s="69" t="str">
        <f t="shared" si="277"/>
        <v/>
      </c>
    </row>
    <row r="8760" spans="8:25" x14ac:dyDescent="0.25">
      <c r="H8760" s="155"/>
      <c r="I8760" s="151"/>
      <c r="J8760" s="152"/>
      <c r="K8760" s="153"/>
      <c r="L8760" s="153"/>
      <c r="M8760" s="153"/>
      <c r="N8760" s="153"/>
      <c r="O8760" s="153"/>
      <c r="P8760" s="153"/>
      <c r="Q8760" s="153"/>
      <c r="R8760" s="153"/>
      <c r="S8760" s="152"/>
      <c r="T8760" s="153"/>
      <c r="X8760" s="69" t="str">
        <f t="shared" si="276"/>
        <v/>
      </c>
      <c r="Y8760" s="69" t="str">
        <f t="shared" si="277"/>
        <v/>
      </c>
    </row>
    <row r="8761" spans="8:25" x14ac:dyDescent="0.25">
      <c r="H8761" s="155"/>
      <c r="I8761" s="151"/>
      <c r="J8761" s="152"/>
      <c r="K8761" s="153"/>
      <c r="L8761" s="153"/>
      <c r="M8761" s="153"/>
      <c r="N8761" s="153"/>
      <c r="O8761" s="153"/>
      <c r="P8761" s="153"/>
      <c r="Q8761" s="153"/>
      <c r="R8761" s="153"/>
      <c r="S8761" s="152"/>
      <c r="T8761" s="153"/>
      <c r="X8761" s="69" t="str">
        <f t="shared" si="276"/>
        <v/>
      </c>
      <c r="Y8761" s="69" t="str">
        <f t="shared" si="277"/>
        <v/>
      </c>
    </row>
    <row r="8762" spans="8:25" x14ac:dyDescent="0.25">
      <c r="H8762" s="155"/>
      <c r="I8762" s="151"/>
      <c r="J8762" s="152"/>
      <c r="K8762" s="153"/>
      <c r="L8762" s="153"/>
      <c r="M8762" s="153"/>
      <c r="N8762" s="153"/>
      <c r="O8762" s="153"/>
      <c r="P8762" s="153"/>
      <c r="Q8762" s="153"/>
      <c r="R8762" s="153"/>
      <c r="S8762" s="152"/>
      <c r="T8762" s="153"/>
      <c r="X8762" s="69" t="str">
        <f t="shared" si="276"/>
        <v/>
      </c>
      <c r="Y8762" s="69" t="str">
        <f t="shared" si="277"/>
        <v/>
      </c>
    </row>
    <row r="8763" spans="8:25" x14ac:dyDescent="0.25">
      <c r="H8763" s="155"/>
      <c r="I8763" s="151"/>
      <c r="J8763" s="152"/>
      <c r="K8763" s="153"/>
      <c r="L8763" s="153"/>
      <c r="M8763" s="153"/>
      <c r="N8763" s="153"/>
      <c r="O8763" s="153"/>
      <c r="P8763" s="153"/>
      <c r="Q8763" s="153"/>
      <c r="R8763" s="153"/>
      <c r="S8763" s="152"/>
      <c r="T8763" s="153"/>
      <c r="X8763" s="69" t="str">
        <f t="shared" si="276"/>
        <v/>
      </c>
      <c r="Y8763" s="69" t="str">
        <f t="shared" si="277"/>
        <v/>
      </c>
    </row>
    <row r="8764" spans="8:25" x14ac:dyDescent="0.25">
      <c r="H8764" s="155"/>
      <c r="I8764" s="151"/>
      <c r="J8764" s="152"/>
      <c r="K8764" s="153"/>
      <c r="L8764" s="153"/>
      <c r="M8764" s="153"/>
      <c r="N8764" s="153"/>
      <c r="O8764" s="153"/>
      <c r="P8764" s="153"/>
      <c r="Q8764" s="153"/>
      <c r="R8764" s="153"/>
      <c r="S8764" s="152"/>
      <c r="T8764" s="153"/>
      <c r="X8764" s="69" t="str">
        <f t="shared" si="276"/>
        <v/>
      </c>
      <c r="Y8764" s="69" t="str">
        <f t="shared" si="277"/>
        <v/>
      </c>
    </row>
    <row r="8765" spans="8:25" x14ac:dyDescent="0.25">
      <c r="H8765" s="155"/>
      <c r="I8765" s="151"/>
      <c r="J8765" s="152"/>
      <c r="K8765" s="153"/>
      <c r="L8765" s="153"/>
      <c r="M8765" s="153"/>
      <c r="N8765" s="153"/>
      <c r="O8765" s="153"/>
      <c r="P8765" s="153"/>
      <c r="Q8765" s="153"/>
      <c r="R8765" s="153"/>
      <c r="S8765" s="152"/>
      <c r="T8765" s="153"/>
      <c r="X8765" s="69" t="str">
        <f t="shared" si="276"/>
        <v/>
      </c>
      <c r="Y8765" s="69" t="str">
        <f t="shared" si="277"/>
        <v/>
      </c>
    </row>
    <row r="8766" spans="8:25" x14ac:dyDescent="0.25">
      <c r="H8766" s="155"/>
      <c r="I8766" s="151"/>
      <c r="J8766" s="152"/>
      <c r="K8766" s="153"/>
      <c r="L8766" s="153"/>
      <c r="M8766" s="153"/>
      <c r="N8766" s="153"/>
      <c r="O8766" s="153"/>
      <c r="P8766" s="153"/>
      <c r="Q8766" s="153"/>
      <c r="R8766" s="153"/>
      <c r="S8766" s="152"/>
      <c r="T8766" s="153"/>
      <c r="X8766" s="69" t="str">
        <f t="shared" si="276"/>
        <v/>
      </c>
      <c r="Y8766" s="69" t="str">
        <f t="shared" si="277"/>
        <v/>
      </c>
    </row>
    <row r="8767" spans="8:25" x14ac:dyDescent="0.25">
      <c r="H8767" s="155"/>
      <c r="I8767" s="151"/>
      <c r="J8767" s="152"/>
      <c r="K8767" s="153"/>
      <c r="L8767" s="153"/>
      <c r="M8767" s="153"/>
      <c r="N8767" s="153"/>
      <c r="O8767" s="153"/>
      <c r="P8767" s="153"/>
      <c r="Q8767" s="153"/>
      <c r="R8767" s="153"/>
      <c r="S8767" s="152"/>
      <c r="T8767" s="153"/>
      <c r="X8767" s="69" t="str">
        <f t="shared" si="276"/>
        <v/>
      </c>
      <c r="Y8767" s="69" t="str">
        <f t="shared" si="277"/>
        <v/>
      </c>
    </row>
    <row r="8768" spans="8:25" x14ac:dyDescent="0.25">
      <c r="H8768" s="155"/>
      <c r="I8768" s="151"/>
      <c r="J8768" s="152"/>
      <c r="K8768" s="153"/>
      <c r="L8768" s="153"/>
      <c r="M8768" s="153"/>
      <c r="N8768" s="153"/>
      <c r="O8768" s="153"/>
      <c r="P8768" s="153"/>
      <c r="Q8768" s="153"/>
      <c r="R8768" s="153"/>
      <c r="S8768" s="152"/>
      <c r="T8768" s="153"/>
      <c r="X8768" s="69" t="str">
        <f t="shared" si="276"/>
        <v/>
      </c>
      <c r="Y8768" s="69" t="str">
        <f t="shared" si="277"/>
        <v/>
      </c>
    </row>
    <row r="8769" spans="8:25" x14ac:dyDescent="0.25">
      <c r="H8769" s="155"/>
      <c r="I8769" s="151"/>
      <c r="J8769" s="152"/>
      <c r="K8769" s="153"/>
      <c r="L8769" s="153"/>
      <c r="M8769" s="153"/>
      <c r="N8769" s="153"/>
      <c r="O8769" s="153"/>
      <c r="P8769" s="153"/>
      <c r="Q8769" s="153"/>
      <c r="R8769" s="153"/>
      <c r="S8769" s="152"/>
      <c r="T8769" s="153"/>
      <c r="X8769" s="69" t="str">
        <f t="shared" si="276"/>
        <v/>
      </c>
      <c r="Y8769" s="69" t="str">
        <f t="shared" si="277"/>
        <v/>
      </c>
    </row>
    <row r="8770" spans="8:25" x14ac:dyDescent="0.25">
      <c r="H8770" s="155"/>
      <c r="I8770" s="151"/>
      <c r="J8770" s="152"/>
      <c r="K8770" s="153"/>
      <c r="L8770" s="153"/>
      <c r="M8770" s="153"/>
      <c r="N8770" s="153"/>
      <c r="O8770" s="153"/>
      <c r="P8770" s="153"/>
      <c r="Q8770" s="153"/>
      <c r="R8770" s="153"/>
      <c r="S8770" s="152"/>
      <c r="T8770" s="153"/>
      <c r="X8770" s="69" t="str">
        <f t="shared" ref="X8770:X8833" si="278">IF(W8770&lt;&gt;"",W8770-I8770,"")</f>
        <v/>
      </c>
      <c r="Y8770" s="69" t="str">
        <f t="shared" si="277"/>
        <v/>
      </c>
    </row>
    <row r="8771" spans="8:25" x14ac:dyDescent="0.25">
      <c r="H8771" s="155"/>
      <c r="I8771" s="151"/>
      <c r="J8771" s="152"/>
      <c r="K8771" s="153"/>
      <c r="L8771" s="153"/>
      <c r="M8771" s="153"/>
      <c r="N8771" s="153"/>
      <c r="O8771" s="153"/>
      <c r="P8771" s="153"/>
      <c r="Q8771" s="153"/>
      <c r="R8771" s="153"/>
      <c r="S8771" s="152"/>
      <c r="T8771" s="153"/>
      <c r="X8771" s="69" t="str">
        <f t="shared" si="278"/>
        <v/>
      </c>
      <c r="Y8771" s="69" t="str">
        <f t="shared" ref="Y8771:Y8834" si="279">IF(X8771&lt;&gt;"",IF(X8771&lt;365,"&lt; 1 year",IF(X8771&lt;730,"1-2",IF(X8771&lt;1095,"2-3",IF(X8771&lt;1460,"3-4",IF(X8771&lt;1825,"4-5","5+"))))),"")</f>
        <v/>
      </c>
    </row>
    <row r="8772" spans="8:25" x14ac:dyDescent="0.25">
      <c r="H8772" s="155"/>
      <c r="I8772" s="151"/>
      <c r="J8772" s="152"/>
      <c r="K8772" s="153"/>
      <c r="L8772" s="153"/>
      <c r="M8772" s="153"/>
      <c r="N8772" s="153"/>
      <c r="O8772" s="153"/>
      <c r="P8772" s="153"/>
      <c r="Q8772" s="153"/>
      <c r="R8772" s="153"/>
      <c r="S8772" s="152"/>
      <c r="T8772" s="153"/>
      <c r="X8772" s="69" t="str">
        <f t="shared" si="278"/>
        <v/>
      </c>
      <c r="Y8772" s="69" t="str">
        <f t="shared" si="279"/>
        <v/>
      </c>
    </row>
    <row r="8773" spans="8:25" x14ac:dyDescent="0.25">
      <c r="H8773" s="155"/>
      <c r="I8773" s="151"/>
      <c r="J8773" s="152"/>
      <c r="K8773" s="153"/>
      <c r="L8773" s="153"/>
      <c r="M8773" s="153"/>
      <c r="N8773" s="153"/>
      <c r="O8773" s="153"/>
      <c r="P8773" s="153"/>
      <c r="Q8773" s="153"/>
      <c r="R8773" s="153"/>
      <c r="S8773" s="152"/>
      <c r="T8773" s="153"/>
      <c r="X8773" s="69" t="str">
        <f t="shared" si="278"/>
        <v/>
      </c>
      <c r="Y8773" s="69" t="str">
        <f t="shared" si="279"/>
        <v/>
      </c>
    </row>
    <row r="8774" spans="8:25" x14ac:dyDescent="0.25">
      <c r="H8774" s="155"/>
      <c r="I8774" s="151"/>
      <c r="J8774" s="152"/>
      <c r="K8774" s="153"/>
      <c r="L8774" s="153"/>
      <c r="M8774" s="153"/>
      <c r="N8774" s="153"/>
      <c r="O8774" s="153"/>
      <c r="P8774" s="153"/>
      <c r="Q8774" s="153"/>
      <c r="R8774" s="153"/>
      <c r="S8774" s="152"/>
      <c r="T8774" s="153"/>
      <c r="X8774" s="69" t="str">
        <f t="shared" si="278"/>
        <v/>
      </c>
      <c r="Y8774" s="69" t="str">
        <f t="shared" si="279"/>
        <v/>
      </c>
    </row>
    <row r="8775" spans="8:25" x14ac:dyDescent="0.25">
      <c r="H8775" s="155"/>
      <c r="I8775" s="151"/>
      <c r="J8775" s="152"/>
      <c r="K8775" s="153"/>
      <c r="L8775" s="153"/>
      <c r="M8775" s="153"/>
      <c r="N8775" s="153"/>
      <c r="O8775" s="153"/>
      <c r="P8775" s="153"/>
      <c r="Q8775" s="153"/>
      <c r="R8775" s="153"/>
      <c r="S8775" s="152"/>
      <c r="T8775" s="153"/>
      <c r="X8775" s="69" t="str">
        <f t="shared" si="278"/>
        <v/>
      </c>
      <c r="Y8775" s="69" t="str">
        <f t="shared" si="279"/>
        <v/>
      </c>
    </row>
    <row r="8776" spans="8:25" x14ac:dyDescent="0.25">
      <c r="H8776" s="155"/>
      <c r="I8776" s="151"/>
      <c r="J8776" s="152"/>
      <c r="K8776" s="153"/>
      <c r="L8776" s="153"/>
      <c r="M8776" s="153"/>
      <c r="N8776" s="153"/>
      <c r="O8776" s="153"/>
      <c r="P8776" s="153"/>
      <c r="Q8776" s="153"/>
      <c r="R8776" s="153"/>
      <c r="S8776" s="152"/>
      <c r="T8776" s="153"/>
      <c r="X8776" s="69" t="str">
        <f t="shared" si="278"/>
        <v/>
      </c>
      <c r="Y8776" s="69" t="str">
        <f t="shared" si="279"/>
        <v/>
      </c>
    </row>
    <row r="8777" spans="8:25" x14ac:dyDescent="0.25">
      <c r="H8777" s="155"/>
      <c r="I8777" s="151"/>
      <c r="J8777" s="152"/>
      <c r="K8777" s="153"/>
      <c r="L8777" s="153"/>
      <c r="M8777" s="153"/>
      <c r="N8777" s="153"/>
      <c r="O8777" s="153"/>
      <c r="P8777" s="153"/>
      <c r="Q8777" s="153"/>
      <c r="R8777" s="153"/>
      <c r="S8777" s="152"/>
      <c r="T8777" s="153"/>
      <c r="X8777" s="69" t="str">
        <f t="shared" si="278"/>
        <v/>
      </c>
      <c r="Y8777" s="69" t="str">
        <f t="shared" si="279"/>
        <v/>
      </c>
    </row>
    <row r="8778" spans="8:25" x14ac:dyDescent="0.25">
      <c r="H8778" s="155"/>
      <c r="I8778" s="151"/>
      <c r="J8778" s="152"/>
      <c r="K8778" s="153"/>
      <c r="L8778" s="153"/>
      <c r="M8778" s="153"/>
      <c r="N8778" s="153"/>
      <c r="O8778" s="153"/>
      <c r="P8778" s="153"/>
      <c r="Q8778" s="153"/>
      <c r="R8778" s="153"/>
      <c r="S8778" s="152"/>
      <c r="T8778" s="153"/>
      <c r="X8778" s="69" t="str">
        <f t="shared" si="278"/>
        <v/>
      </c>
      <c r="Y8778" s="69" t="str">
        <f t="shared" si="279"/>
        <v/>
      </c>
    </row>
    <row r="8779" spans="8:25" x14ac:dyDescent="0.25">
      <c r="H8779" s="155"/>
      <c r="I8779" s="151"/>
      <c r="J8779" s="152"/>
      <c r="K8779" s="153"/>
      <c r="L8779" s="153"/>
      <c r="M8779" s="153"/>
      <c r="N8779" s="153"/>
      <c r="O8779" s="153"/>
      <c r="P8779" s="153"/>
      <c r="Q8779" s="153"/>
      <c r="R8779" s="153"/>
      <c r="S8779" s="152"/>
      <c r="T8779" s="153"/>
      <c r="X8779" s="69" t="str">
        <f t="shared" si="278"/>
        <v/>
      </c>
      <c r="Y8779" s="69" t="str">
        <f t="shared" si="279"/>
        <v/>
      </c>
    </row>
    <row r="8780" spans="8:25" x14ac:dyDescent="0.25">
      <c r="H8780" s="155"/>
      <c r="I8780" s="151"/>
      <c r="J8780" s="152"/>
      <c r="K8780" s="153"/>
      <c r="L8780" s="153"/>
      <c r="M8780" s="153"/>
      <c r="N8780" s="153"/>
      <c r="O8780" s="153"/>
      <c r="P8780" s="153"/>
      <c r="Q8780" s="153"/>
      <c r="R8780" s="153"/>
      <c r="S8780" s="152"/>
      <c r="T8780" s="153"/>
      <c r="X8780" s="69" t="str">
        <f t="shared" si="278"/>
        <v/>
      </c>
      <c r="Y8780" s="69" t="str">
        <f t="shared" si="279"/>
        <v/>
      </c>
    </row>
    <row r="8781" spans="8:25" x14ac:dyDescent="0.25">
      <c r="H8781" s="155"/>
      <c r="I8781" s="151"/>
      <c r="J8781" s="152"/>
      <c r="K8781" s="153"/>
      <c r="L8781" s="153"/>
      <c r="M8781" s="153"/>
      <c r="N8781" s="153"/>
      <c r="O8781" s="153"/>
      <c r="P8781" s="153"/>
      <c r="Q8781" s="153"/>
      <c r="R8781" s="153"/>
      <c r="S8781" s="152"/>
      <c r="T8781" s="153"/>
      <c r="X8781" s="69" t="str">
        <f t="shared" si="278"/>
        <v/>
      </c>
      <c r="Y8781" s="69" t="str">
        <f t="shared" si="279"/>
        <v/>
      </c>
    </row>
    <row r="8782" spans="8:25" x14ac:dyDescent="0.25">
      <c r="H8782" s="155"/>
      <c r="I8782" s="151"/>
      <c r="J8782" s="152"/>
      <c r="K8782" s="153"/>
      <c r="L8782" s="153"/>
      <c r="M8782" s="153"/>
      <c r="N8782" s="153"/>
      <c r="O8782" s="153"/>
      <c r="P8782" s="153"/>
      <c r="Q8782" s="153"/>
      <c r="R8782" s="153"/>
      <c r="S8782" s="152"/>
      <c r="T8782" s="153"/>
      <c r="X8782" s="69" t="str">
        <f t="shared" si="278"/>
        <v/>
      </c>
      <c r="Y8782" s="69" t="str">
        <f t="shared" si="279"/>
        <v/>
      </c>
    </row>
    <row r="8783" spans="8:25" x14ac:dyDescent="0.25">
      <c r="H8783" s="155"/>
      <c r="I8783" s="151"/>
      <c r="J8783" s="152"/>
      <c r="K8783" s="153"/>
      <c r="L8783" s="153"/>
      <c r="M8783" s="153"/>
      <c r="N8783" s="153"/>
      <c r="O8783" s="153"/>
      <c r="P8783" s="153"/>
      <c r="Q8783" s="153"/>
      <c r="R8783" s="153"/>
      <c r="S8783" s="152"/>
      <c r="T8783" s="153"/>
      <c r="X8783" s="69" t="str">
        <f t="shared" si="278"/>
        <v/>
      </c>
      <c r="Y8783" s="69" t="str">
        <f t="shared" si="279"/>
        <v/>
      </c>
    </row>
    <row r="8784" spans="8:25" x14ac:dyDescent="0.25">
      <c r="H8784" s="155"/>
      <c r="I8784" s="151"/>
      <c r="J8784" s="152"/>
      <c r="K8784" s="153"/>
      <c r="L8784" s="153"/>
      <c r="M8784" s="153"/>
      <c r="N8784" s="153"/>
      <c r="O8784" s="153"/>
      <c r="P8784" s="153"/>
      <c r="Q8784" s="153"/>
      <c r="R8784" s="153"/>
      <c r="S8784" s="152"/>
      <c r="T8784" s="153"/>
      <c r="X8784" s="69" t="str">
        <f t="shared" si="278"/>
        <v/>
      </c>
      <c r="Y8784" s="69" t="str">
        <f t="shared" si="279"/>
        <v/>
      </c>
    </row>
    <row r="8785" spans="8:25" x14ac:dyDescent="0.25">
      <c r="H8785" s="155"/>
      <c r="I8785" s="151"/>
      <c r="J8785" s="152"/>
      <c r="K8785" s="153"/>
      <c r="L8785" s="153"/>
      <c r="M8785" s="153"/>
      <c r="N8785" s="153"/>
      <c r="O8785" s="153"/>
      <c r="P8785" s="153"/>
      <c r="Q8785" s="153"/>
      <c r="R8785" s="153"/>
      <c r="S8785" s="152"/>
      <c r="T8785" s="153"/>
      <c r="X8785" s="69" t="str">
        <f t="shared" si="278"/>
        <v/>
      </c>
      <c r="Y8785" s="69" t="str">
        <f t="shared" si="279"/>
        <v/>
      </c>
    </row>
    <row r="8786" spans="8:25" x14ac:dyDescent="0.25">
      <c r="H8786" s="155"/>
      <c r="I8786" s="151"/>
      <c r="J8786" s="152"/>
      <c r="K8786" s="153"/>
      <c r="L8786" s="153"/>
      <c r="M8786" s="153"/>
      <c r="N8786" s="153"/>
      <c r="O8786" s="153"/>
      <c r="P8786" s="153"/>
      <c r="Q8786" s="153"/>
      <c r="R8786" s="153"/>
      <c r="S8786" s="152"/>
      <c r="T8786" s="153"/>
      <c r="X8786" s="69" t="str">
        <f t="shared" si="278"/>
        <v/>
      </c>
      <c r="Y8786" s="69" t="str">
        <f t="shared" si="279"/>
        <v/>
      </c>
    </row>
    <row r="8787" spans="8:25" x14ac:dyDescent="0.25">
      <c r="H8787" s="155"/>
      <c r="I8787" s="151"/>
      <c r="J8787" s="152"/>
      <c r="K8787" s="153"/>
      <c r="L8787" s="153"/>
      <c r="M8787" s="153"/>
      <c r="N8787" s="153"/>
      <c r="O8787" s="153"/>
      <c r="P8787" s="153"/>
      <c r="Q8787" s="153"/>
      <c r="R8787" s="153"/>
      <c r="S8787" s="152"/>
      <c r="T8787" s="153"/>
      <c r="X8787" s="69" t="str">
        <f t="shared" si="278"/>
        <v/>
      </c>
      <c r="Y8787" s="69" t="str">
        <f t="shared" si="279"/>
        <v/>
      </c>
    </row>
    <row r="8788" spans="8:25" x14ac:dyDescent="0.25">
      <c r="H8788" s="155"/>
      <c r="I8788" s="151"/>
      <c r="J8788" s="152"/>
      <c r="K8788" s="153"/>
      <c r="L8788" s="153"/>
      <c r="M8788" s="153"/>
      <c r="N8788" s="153"/>
      <c r="O8788" s="153"/>
      <c r="P8788" s="153"/>
      <c r="Q8788" s="153"/>
      <c r="R8788" s="153"/>
      <c r="S8788" s="152"/>
      <c r="T8788" s="153"/>
      <c r="X8788" s="69" t="str">
        <f t="shared" si="278"/>
        <v/>
      </c>
      <c r="Y8788" s="69" t="str">
        <f t="shared" si="279"/>
        <v/>
      </c>
    </row>
    <row r="8789" spans="8:25" x14ac:dyDescent="0.25">
      <c r="H8789" s="155"/>
      <c r="I8789" s="151"/>
      <c r="J8789" s="152"/>
      <c r="K8789" s="153"/>
      <c r="L8789" s="153"/>
      <c r="M8789" s="153"/>
      <c r="N8789" s="153"/>
      <c r="O8789" s="153"/>
      <c r="P8789" s="153"/>
      <c r="Q8789" s="153"/>
      <c r="R8789" s="153"/>
      <c r="S8789" s="152"/>
      <c r="T8789" s="153"/>
      <c r="X8789" s="69" t="str">
        <f t="shared" si="278"/>
        <v/>
      </c>
      <c r="Y8789" s="69" t="str">
        <f t="shared" si="279"/>
        <v/>
      </c>
    </row>
    <row r="8790" spans="8:25" x14ac:dyDescent="0.25">
      <c r="H8790" s="155"/>
      <c r="I8790" s="151"/>
      <c r="J8790" s="152"/>
      <c r="K8790" s="153"/>
      <c r="L8790" s="153"/>
      <c r="M8790" s="153"/>
      <c r="N8790" s="153"/>
      <c r="O8790" s="153"/>
      <c r="P8790" s="153"/>
      <c r="Q8790" s="153"/>
      <c r="R8790" s="153"/>
      <c r="S8790" s="152"/>
      <c r="T8790" s="153"/>
      <c r="X8790" s="69" t="str">
        <f t="shared" si="278"/>
        <v/>
      </c>
      <c r="Y8790" s="69" t="str">
        <f t="shared" si="279"/>
        <v/>
      </c>
    </row>
    <row r="8791" spans="8:25" x14ac:dyDescent="0.25">
      <c r="H8791" s="155"/>
      <c r="I8791" s="151"/>
      <c r="J8791" s="152"/>
      <c r="K8791" s="153"/>
      <c r="L8791" s="153"/>
      <c r="M8791" s="153"/>
      <c r="N8791" s="153"/>
      <c r="O8791" s="153"/>
      <c r="P8791" s="153"/>
      <c r="Q8791" s="153"/>
      <c r="R8791" s="153"/>
      <c r="S8791" s="152"/>
      <c r="T8791" s="153"/>
      <c r="X8791" s="69" t="str">
        <f t="shared" si="278"/>
        <v/>
      </c>
      <c r="Y8791" s="69" t="str">
        <f t="shared" si="279"/>
        <v/>
      </c>
    </row>
    <row r="8792" spans="8:25" x14ac:dyDescent="0.25">
      <c r="H8792" s="155"/>
      <c r="I8792" s="151"/>
      <c r="J8792" s="152"/>
      <c r="K8792" s="153"/>
      <c r="L8792" s="153"/>
      <c r="M8792" s="153"/>
      <c r="N8792" s="153"/>
      <c r="O8792" s="153"/>
      <c r="P8792" s="153"/>
      <c r="Q8792" s="153"/>
      <c r="R8792" s="153"/>
      <c r="S8792" s="152"/>
      <c r="T8792" s="153"/>
      <c r="X8792" s="69" t="str">
        <f t="shared" si="278"/>
        <v/>
      </c>
      <c r="Y8792" s="69" t="str">
        <f t="shared" si="279"/>
        <v/>
      </c>
    </row>
    <row r="8793" spans="8:25" x14ac:dyDescent="0.25">
      <c r="H8793" s="155"/>
      <c r="I8793" s="151"/>
      <c r="J8793" s="152"/>
      <c r="K8793" s="153"/>
      <c r="L8793" s="153"/>
      <c r="M8793" s="153"/>
      <c r="N8793" s="153"/>
      <c r="O8793" s="153"/>
      <c r="P8793" s="153"/>
      <c r="Q8793" s="153"/>
      <c r="R8793" s="153"/>
      <c r="S8793" s="152"/>
      <c r="T8793" s="153"/>
      <c r="X8793" s="69" t="str">
        <f t="shared" si="278"/>
        <v/>
      </c>
      <c r="Y8793" s="69" t="str">
        <f t="shared" si="279"/>
        <v/>
      </c>
    </row>
    <row r="8794" spans="8:25" x14ac:dyDescent="0.25">
      <c r="H8794" s="155"/>
      <c r="I8794" s="151"/>
      <c r="J8794" s="152"/>
      <c r="K8794" s="153"/>
      <c r="L8794" s="153"/>
      <c r="M8794" s="153"/>
      <c r="N8794" s="153"/>
      <c r="O8794" s="153"/>
      <c r="P8794" s="153"/>
      <c r="Q8794" s="153"/>
      <c r="R8794" s="153"/>
      <c r="S8794" s="152"/>
      <c r="T8794" s="153"/>
      <c r="X8794" s="69" t="str">
        <f t="shared" si="278"/>
        <v/>
      </c>
      <c r="Y8794" s="69" t="str">
        <f t="shared" si="279"/>
        <v/>
      </c>
    </row>
    <row r="8795" spans="8:25" x14ac:dyDescent="0.25">
      <c r="H8795" s="155"/>
      <c r="I8795" s="151"/>
      <c r="J8795" s="152"/>
      <c r="K8795" s="153"/>
      <c r="L8795" s="153"/>
      <c r="M8795" s="153"/>
      <c r="N8795" s="153"/>
      <c r="O8795" s="153"/>
      <c r="P8795" s="153"/>
      <c r="Q8795" s="153"/>
      <c r="R8795" s="153"/>
      <c r="S8795" s="152"/>
      <c r="T8795" s="153"/>
      <c r="X8795" s="69" t="str">
        <f t="shared" si="278"/>
        <v/>
      </c>
      <c r="Y8795" s="69" t="str">
        <f t="shared" si="279"/>
        <v/>
      </c>
    </row>
    <row r="8796" spans="8:25" x14ac:dyDescent="0.25">
      <c r="H8796" s="155"/>
      <c r="I8796" s="151"/>
      <c r="J8796" s="152"/>
      <c r="K8796" s="153"/>
      <c r="L8796" s="153"/>
      <c r="M8796" s="153"/>
      <c r="N8796" s="153"/>
      <c r="O8796" s="153"/>
      <c r="P8796" s="153"/>
      <c r="Q8796" s="153"/>
      <c r="R8796" s="153"/>
      <c r="S8796" s="152"/>
      <c r="T8796" s="153"/>
      <c r="X8796" s="69" t="str">
        <f t="shared" si="278"/>
        <v/>
      </c>
      <c r="Y8796" s="69" t="str">
        <f t="shared" si="279"/>
        <v/>
      </c>
    </row>
    <row r="8797" spans="8:25" x14ac:dyDescent="0.25">
      <c r="H8797" s="155"/>
      <c r="I8797" s="151"/>
      <c r="J8797" s="152"/>
      <c r="K8797" s="153"/>
      <c r="L8797" s="153"/>
      <c r="M8797" s="153"/>
      <c r="N8797" s="153"/>
      <c r="O8797" s="153"/>
      <c r="P8797" s="153"/>
      <c r="Q8797" s="153"/>
      <c r="R8797" s="153"/>
      <c r="S8797" s="152"/>
      <c r="T8797" s="153"/>
      <c r="X8797" s="69" t="str">
        <f t="shared" si="278"/>
        <v/>
      </c>
      <c r="Y8797" s="69" t="str">
        <f t="shared" si="279"/>
        <v/>
      </c>
    </row>
    <row r="8798" spans="8:25" x14ac:dyDescent="0.25">
      <c r="H8798" s="155"/>
      <c r="I8798" s="151"/>
      <c r="J8798" s="152"/>
      <c r="K8798" s="153"/>
      <c r="L8798" s="153"/>
      <c r="M8798" s="153"/>
      <c r="N8798" s="153"/>
      <c r="O8798" s="153"/>
      <c r="P8798" s="153"/>
      <c r="Q8798" s="153"/>
      <c r="R8798" s="153"/>
      <c r="S8798" s="152"/>
      <c r="T8798" s="153"/>
      <c r="X8798" s="69" t="str">
        <f t="shared" si="278"/>
        <v/>
      </c>
      <c r="Y8798" s="69" t="str">
        <f t="shared" si="279"/>
        <v/>
      </c>
    </row>
    <row r="8799" spans="8:25" x14ac:dyDescent="0.25">
      <c r="H8799" s="155"/>
      <c r="I8799" s="151"/>
      <c r="J8799" s="152"/>
      <c r="K8799" s="153"/>
      <c r="L8799" s="153"/>
      <c r="M8799" s="153"/>
      <c r="N8799" s="153"/>
      <c r="O8799" s="153"/>
      <c r="P8799" s="153"/>
      <c r="Q8799" s="153"/>
      <c r="R8799" s="153"/>
      <c r="S8799" s="152"/>
      <c r="T8799" s="153"/>
      <c r="X8799" s="69" t="str">
        <f t="shared" si="278"/>
        <v/>
      </c>
      <c r="Y8799" s="69" t="str">
        <f t="shared" si="279"/>
        <v/>
      </c>
    </row>
    <row r="8800" spans="8:25" x14ac:dyDescent="0.25">
      <c r="H8800" s="155"/>
      <c r="I8800" s="151"/>
      <c r="J8800" s="152"/>
      <c r="K8800" s="153"/>
      <c r="L8800" s="153"/>
      <c r="M8800" s="153"/>
      <c r="N8800" s="153"/>
      <c r="O8800" s="153"/>
      <c r="P8800" s="153"/>
      <c r="Q8800" s="153"/>
      <c r="R8800" s="153"/>
      <c r="S8800" s="152"/>
      <c r="T8800" s="153"/>
      <c r="X8800" s="69" t="str">
        <f t="shared" si="278"/>
        <v/>
      </c>
      <c r="Y8800" s="69" t="str">
        <f t="shared" si="279"/>
        <v/>
      </c>
    </row>
    <row r="8801" spans="8:25" x14ac:dyDescent="0.25">
      <c r="H8801" s="155"/>
      <c r="I8801" s="151"/>
      <c r="J8801" s="152"/>
      <c r="K8801" s="153"/>
      <c r="L8801" s="153"/>
      <c r="M8801" s="153"/>
      <c r="N8801" s="153"/>
      <c r="O8801" s="153"/>
      <c r="P8801" s="153"/>
      <c r="Q8801" s="153"/>
      <c r="R8801" s="153"/>
      <c r="S8801" s="152"/>
      <c r="T8801" s="153"/>
      <c r="X8801" s="69" t="str">
        <f t="shared" si="278"/>
        <v/>
      </c>
      <c r="Y8801" s="69" t="str">
        <f t="shared" si="279"/>
        <v/>
      </c>
    </row>
    <row r="8802" spans="8:25" x14ac:dyDescent="0.25">
      <c r="H8802" s="155"/>
      <c r="I8802" s="151"/>
      <c r="J8802" s="152"/>
      <c r="K8802" s="153"/>
      <c r="L8802" s="153"/>
      <c r="M8802" s="153"/>
      <c r="N8802" s="153"/>
      <c r="O8802" s="153"/>
      <c r="P8802" s="153"/>
      <c r="Q8802" s="153"/>
      <c r="R8802" s="153"/>
      <c r="S8802" s="152"/>
      <c r="T8802" s="153"/>
      <c r="X8802" s="69" t="str">
        <f t="shared" si="278"/>
        <v/>
      </c>
      <c r="Y8802" s="69" t="str">
        <f t="shared" si="279"/>
        <v/>
      </c>
    </row>
    <row r="8803" spans="8:25" x14ac:dyDescent="0.25">
      <c r="H8803" s="155"/>
      <c r="I8803" s="151"/>
      <c r="J8803" s="152"/>
      <c r="K8803" s="153"/>
      <c r="L8803" s="153"/>
      <c r="M8803" s="153"/>
      <c r="N8803" s="153"/>
      <c r="O8803" s="153"/>
      <c r="P8803" s="153"/>
      <c r="Q8803" s="153"/>
      <c r="R8803" s="153"/>
      <c r="S8803" s="152"/>
      <c r="T8803" s="153"/>
      <c r="X8803" s="69" t="str">
        <f t="shared" si="278"/>
        <v/>
      </c>
      <c r="Y8803" s="69" t="str">
        <f t="shared" si="279"/>
        <v/>
      </c>
    </row>
    <row r="8804" spans="8:25" x14ac:dyDescent="0.25">
      <c r="H8804" s="155"/>
      <c r="I8804" s="151"/>
      <c r="J8804" s="152"/>
      <c r="K8804" s="153"/>
      <c r="L8804" s="153"/>
      <c r="M8804" s="153"/>
      <c r="N8804" s="153"/>
      <c r="O8804" s="153"/>
      <c r="P8804" s="153"/>
      <c r="Q8804" s="153"/>
      <c r="R8804" s="153"/>
      <c r="S8804" s="152"/>
      <c r="T8804" s="153"/>
      <c r="X8804" s="69" t="str">
        <f t="shared" si="278"/>
        <v/>
      </c>
      <c r="Y8804" s="69" t="str">
        <f t="shared" si="279"/>
        <v/>
      </c>
    </row>
    <row r="8805" spans="8:25" x14ac:dyDescent="0.25">
      <c r="H8805" s="155"/>
      <c r="I8805" s="151"/>
      <c r="J8805" s="152"/>
      <c r="K8805" s="153"/>
      <c r="L8805" s="153"/>
      <c r="M8805" s="153"/>
      <c r="N8805" s="153"/>
      <c r="O8805" s="153"/>
      <c r="P8805" s="153"/>
      <c r="Q8805" s="153"/>
      <c r="R8805" s="153"/>
      <c r="S8805" s="152"/>
      <c r="T8805" s="153"/>
      <c r="X8805" s="69" t="str">
        <f t="shared" si="278"/>
        <v/>
      </c>
      <c r="Y8805" s="69" t="str">
        <f t="shared" si="279"/>
        <v/>
      </c>
    </row>
    <row r="8806" spans="8:25" x14ac:dyDescent="0.25">
      <c r="H8806" s="155"/>
      <c r="I8806" s="151"/>
      <c r="J8806" s="152"/>
      <c r="K8806" s="153"/>
      <c r="L8806" s="153"/>
      <c r="M8806" s="153"/>
      <c r="N8806" s="153"/>
      <c r="O8806" s="153"/>
      <c r="P8806" s="153"/>
      <c r="Q8806" s="153"/>
      <c r="R8806" s="153"/>
      <c r="S8806" s="152"/>
      <c r="T8806" s="153"/>
      <c r="X8806" s="69" t="str">
        <f t="shared" si="278"/>
        <v/>
      </c>
      <c r="Y8806" s="69" t="str">
        <f t="shared" si="279"/>
        <v/>
      </c>
    </row>
    <row r="8807" spans="8:25" x14ac:dyDescent="0.25">
      <c r="H8807" s="155"/>
      <c r="I8807" s="151"/>
      <c r="J8807" s="152"/>
      <c r="K8807" s="153"/>
      <c r="L8807" s="153"/>
      <c r="M8807" s="153"/>
      <c r="N8807" s="153"/>
      <c r="O8807" s="153"/>
      <c r="P8807" s="153"/>
      <c r="Q8807" s="153"/>
      <c r="R8807" s="153"/>
      <c r="S8807" s="152"/>
      <c r="T8807" s="153"/>
      <c r="X8807" s="69" t="str">
        <f t="shared" si="278"/>
        <v/>
      </c>
      <c r="Y8807" s="69" t="str">
        <f t="shared" si="279"/>
        <v/>
      </c>
    </row>
    <row r="8808" spans="8:25" x14ac:dyDescent="0.25">
      <c r="H8808" s="155"/>
      <c r="I8808" s="151"/>
      <c r="J8808" s="152"/>
      <c r="K8808" s="153"/>
      <c r="L8808" s="153"/>
      <c r="M8808" s="153"/>
      <c r="N8808" s="153"/>
      <c r="O8808" s="153"/>
      <c r="P8808" s="153"/>
      <c r="Q8808" s="153"/>
      <c r="R8808" s="153"/>
      <c r="S8808" s="152"/>
      <c r="T8808" s="153"/>
      <c r="X8808" s="69" t="str">
        <f t="shared" si="278"/>
        <v/>
      </c>
      <c r="Y8808" s="69" t="str">
        <f t="shared" si="279"/>
        <v/>
      </c>
    </row>
    <row r="8809" spans="8:25" x14ac:dyDescent="0.25">
      <c r="H8809" s="155"/>
      <c r="I8809" s="151"/>
      <c r="J8809" s="152"/>
      <c r="K8809" s="153"/>
      <c r="L8809" s="153"/>
      <c r="M8809" s="153"/>
      <c r="N8809" s="153"/>
      <c r="O8809" s="153"/>
      <c r="P8809" s="153"/>
      <c r="Q8809" s="153"/>
      <c r="R8809" s="153"/>
      <c r="S8809" s="152"/>
      <c r="T8809" s="153"/>
      <c r="X8809" s="69" t="str">
        <f t="shared" si="278"/>
        <v/>
      </c>
      <c r="Y8809" s="69" t="str">
        <f t="shared" si="279"/>
        <v/>
      </c>
    </row>
    <row r="8810" spans="8:25" x14ac:dyDescent="0.25">
      <c r="H8810" s="155"/>
      <c r="I8810" s="151"/>
      <c r="J8810" s="152"/>
      <c r="K8810" s="153"/>
      <c r="L8810" s="153"/>
      <c r="M8810" s="153"/>
      <c r="N8810" s="153"/>
      <c r="O8810" s="153"/>
      <c r="P8810" s="153"/>
      <c r="Q8810" s="153"/>
      <c r="R8810" s="153"/>
      <c r="S8810" s="152"/>
      <c r="T8810" s="153"/>
      <c r="X8810" s="69" t="str">
        <f t="shared" si="278"/>
        <v/>
      </c>
      <c r="Y8810" s="69" t="str">
        <f t="shared" si="279"/>
        <v/>
      </c>
    </row>
    <row r="8811" spans="8:25" x14ac:dyDescent="0.25">
      <c r="H8811" s="155"/>
      <c r="I8811" s="151"/>
      <c r="J8811" s="152"/>
      <c r="K8811" s="153"/>
      <c r="L8811" s="153"/>
      <c r="M8811" s="153"/>
      <c r="N8811" s="153"/>
      <c r="O8811" s="153"/>
      <c r="P8811" s="153"/>
      <c r="Q8811" s="153"/>
      <c r="R8811" s="153"/>
      <c r="S8811" s="152"/>
      <c r="T8811" s="153"/>
      <c r="X8811" s="69" t="str">
        <f t="shared" si="278"/>
        <v/>
      </c>
      <c r="Y8811" s="69" t="str">
        <f t="shared" si="279"/>
        <v/>
      </c>
    </row>
    <row r="8812" spans="8:25" x14ac:dyDescent="0.25">
      <c r="H8812" s="155"/>
      <c r="I8812" s="151"/>
      <c r="J8812" s="152"/>
      <c r="K8812" s="153"/>
      <c r="L8812" s="153"/>
      <c r="M8812" s="153"/>
      <c r="N8812" s="153"/>
      <c r="O8812" s="153"/>
      <c r="P8812" s="153"/>
      <c r="Q8812" s="153"/>
      <c r="R8812" s="153"/>
      <c r="S8812" s="152"/>
      <c r="T8812" s="153"/>
      <c r="X8812" s="69" t="str">
        <f t="shared" si="278"/>
        <v/>
      </c>
      <c r="Y8812" s="69" t="str">
        <f t="shared" si="279"/>
        <v/>
      </c>
    </row>
    <row r="8813" spans="8:25" x14ac:dyDescent="0.25">
      <c r="H8813" s="155"/>
      <c r="I8813" s="151"/>
      <c r="J8813" s="152"/>
      <c r="K8813" s="153"/>
      <c r="L8813" s="153"/>
      <c r="M8813" s="153"/>
      <c r="N8813" s="153"/>
      <c r="O8813" s="153"/>
      <c r="P8813" s="153"/>
      <c r="Q8813" s="153"/>
      <c r="R8813" s="153"/>
      <c r="S8813" s="152"/>
      <c r="T8813" s="153"/>
      <c r="X8813" s="69" t="str">
        <f t="shared" si="278"/>
        <v/>
      </c>
      <c r="Y8813" s="69" t="str">
        <f t="shared" si="279"/>
        <v/>
      </c>
    </row>
    <row r="8814" spans="8:25" x14ac:dyDescent="0.25">
      <c r="H8814" s="155"/>
      <c r="I8814" s="151"/>
      <c r="J8814" s="152"/>
      <c r="K8814" s="153"/>
      <c r="L8814" s="153"/>
      <c r="M8814" s="153"/>
      <c r="N8814" s="153"/>
      <c r="O8814" s="153"/>
      <c r="P8814" s="153"/>
      <c r="Q8814" s="153"/>
      <c r="R8814" s="153"/>
      <c r="S8814" s="152"/>
      <c r="T8814" s="153"/>
      <c r="X8814" s="69" t="str">
        <f t="shared" si="278"/>
        <v/>
      </c>
      <c r="Y8814" s="69" t="str">
        <f t="shared" si="279"/>
        <v/>
      </c>
    </row>
    <row r="8815" spans="8:25" x14ac:dyDescent="0.25">
      <c r="H8815" s="155"/>
      <c r="I8815" s="151"/>
      <c r="J8815" s="152"/>
      <c r="K8815" s="153"/>
      <c r="L8815" s="153"/>
      <c r="M8815" s="153"/>
      <c r="N8815" s="153"/>
      <c r="O8815" s="153"/>
      <c r="P8815" s="153"/>
      <c r="Q8815" s="153"/>
      <c r="R8815" s="153"/>
      <c r="S8815" s="152"/>
      <c r="T8815" s="153"/>
      <c r="X8815" s="69" t="str">
        <f t="shared" si="278"/>
        <v/>
      </c>
      <c r="Y8815" s="69" t="str">
        <f t="shared" si="279"/>
        <v/>
      </c>
    </row>
    <row r="8816" spans="8:25" x14ac:dyDescent="0.25">
      <c r="H8816" s="155"/>
      <c r="I8816" s="151"/>
      <c r="J8816" s="152"/>
      <c r="K8816" s="153"/>
      <c r="L8816" s="153"/>
      <c r="M8816" s="153"/>
      <c r="N8816" s="153"/>
      <c r="O8816" s="153"/>
      <c r="P8816" s="153"/>
      <c r="Q8816" s="153"/>
      <c r="R8816" s="153"/>
      <c r="S8816" s="152"/>
      <c r="T8816" s="153"/>
      <c r="X8816" s="69" t="str">
        <f t="shared" si="278"/>
        <v/>
      </c>
      <c r="Y8816" s="69" t="str">
        <f t="shared" si="279"/>
        <v/>
      </c>
    </row>
    <row r="8817" spans="8:25" x14ac:dyDescent="0.25">
      <c r="H8817" s="155"/>
      <c r="I8817" s="151"/>
      <c r="J8817" s="152"/>
      <c r="K8817" s="153"/>
      <c r="L8817" s="153"/>
      <c r="M8817" s="153"/>
      <c r="N8817" s="153"/>
      <c r="O8817" s="153"/>
      <c r="P8817" s="153"/>
      <c r="Q8817" s="153"/>
      <c r="R8817" s="153"/>
      <c r="S8817" s="152"/>
      <c r="T8817" s="153"/>
      <c r="X8817" s="69" t="str">
        <f t="shared" si="278"/>
        <v/>
      </c>
      <c r="Y8817" s="69" t="str">
        <f t="shared" si="279"/>
        <v/>
      </c>
    </row>
    <row r="8818" spans="8:25" x14ac:dyDescent="0.25">
      <c r="H8818" s="155"/>
      <c r="I8818" s="151"/>
      <c r="J8818" s="152"/>
      <c r="K8818" s="153"/>
      <c r="L8818" s="153"/>
      <c r="M8818" s="153"/>
      <c r="N8818" s="153"/>
      <c r="O8818" s="153"/>
      <c r="P8818" s="153"/>
      <c r="Q8818" s="153"/>
      <c r="R8818" s="153"/>
      <c r="S8818" s="152"/>
      <c r="T8818" s="153"/>
      <c r="X8818" s="69" t="str">
        <f t="shared" si="278"/>
        <v/>
      </c>
      <c r="Y8818" s="69" t="str">
        <f t="shared" si="279"/>
        <v/>
      </c>
    </row>
    <row r="8819" spans="8:25" x14ac:dyDescent="0.25">
      <c r="H8819" s="155"/>
      <c r="I8819" s="151"/>
      <c r="J8819" s="152"/>
      <c r="K8819" s="153"/>
      <c r="L8819" s="153"/>
      <c r="M8819" s="153"/>
      <c r="N8819" s="153"/>
      <c r="O8819" s="153"/>
      <c r="P8819" s="153"/>
      <c r="Q8819" s="153"/>
      <c r="R8819" s="153"/>
      <c r="S8819" s="152"/>
      <c r="T8819" s="153"/>
      <c r="X8819" s="69" t="str">
        <f t="shared" si="278"/>
        <v/>
      </c>
      <c r="Y8819" s="69" t="str">
        <f t="shared" si="279"/>
        <v/>
      </c>
    </row>
    <row r="8820" spans="8:25" x14ac:dyDescent="0.25">
      <c r="H8820" s="155"/>
      <c r="I8820" s="151"/>
      <c r="J8820" s="152"/>
      <c r="K8820" s="153"/>
      <c r="L8820" s="153"/>
      <c r="M8820" s="153"/>
      <c r="N8820" s="153"/>
      <c r="O8820" s="153"/>
      <c r="P8820" s="153"/>
      <c r="Q8820" s="153"/>
      <c r="R8820" s="153"/>
      <c r="S8820" s="152"/>
      <c r="T8820" s="153"/>
      <c r="X8820" s="69" t="str">
        <f t="shared" si="278"/>
        <v/>
      </c>
      <c r="Y8820" s="69" t="str">
        <f t="shared" si="279"/>
        <v/>
      </c>
    </row>
    <row r="8821" spans="8:25" x14ac:dyDescent="0.25">
      <c r="H8821" s="155"/>
      <c r="I8821" s="151"/>
      <c r="J8821" s="152"/>
      <c r="K8821" s="153"/>
      <c r="L8821" s="153"/>
      <c r="M8821" s="153"/>
      <c r="N8821" s="153"/>
      <c r="O8821" s="153"/>
      <c r="P8821" s="153"/>
      <c r="Q8821" s="153"/>
      <c r="R8821" s="153"/>
      <c r="S8821" s="152"/>
      <c r="T8821" s="153"/>
      <c r="X8821" s="69" t="str">
        <f t="shared" si="278"/>
        <v/>
      </c>
      <c r="Y8821" s="69" t="str">
        <f t="shared" si="279"/>
        <v/>
      </c>
    </row>
    <row r="8822" spans="8:25" x14ac:dyDescent="0.25">
      <c r="H8822" s="155"/>
      <c r="I8822" s="151"/>
      <c r="J8822" s="152"/>
      <c r="K8822" s="153"/>
      <c r="L8822" s="153"/>
      <c r="M8822" s="153"/>
      <c r="N8822" s="153"/>
      <c r="O8822" s="153"/>
      <c r="P8822" s="153"/>
      <c r="Q8822" s="153"/>
      <c r="R8822" s="153"/>
      <c r="S8822" s="152"/>
      <c r="T8822" s="153"/>
      <c r="X8822" s="69" t="str">
        <f t="shared" si="278"/>
        <v/>
      </c>
      <c r="Y8822" s="69" t="str">
        <f t="shared" si="279"/>
        <v/>
      </c>
    </row>
    <row r="8823" spans="8:25" x14ac:dyDescent="0.25">
      <c r="H8823" s="155"/>
      <c r="I8823" s="151"/>
      <c r="J8823" s="152"/>
      <c r="K8823" s="153"/>
      <c r="L8823" s="153"/>
      <c r="M8823" s="153"/>
      <c r="N8823" s="153"/>
      <c r="O8823" s="153"/>
      <c r="P8823" s="153"/>
      <c r="Q8823" s="153"/>
      <c r="R8823" s="153"/>
      <c r="S8823" s="152"/>
      <c r="T8823" s="153"/>
      <c r="X8823" s="69" t="str">
        <f t="shared" si="278"/>
        <v/>
      </c>
      <c r="Y8823" s="69" t="str">
        <f t="shared" si="279"/>
        <v/>
      </c>
    </row>
    <row r="8824" spans="8:25" x14ac:dyDescent="0.25">
      <c r="H8824" s="155"/>
      <c r="I8824" s="151"/>
      <c r="J8824" s="152"/>
      <c r="K8824" s="153"/>
      <c r="L8824" s="153"/>
      <c r="M8824" s="153"/>
      <c r="N8824" s="153"/>
      <c r="O8824" s="153"/>
      <c r="P8824" s="153"/>
      <c r="Q8824" s="153"/>
      <c r="R8824" s="153"/>
      <c r="S8824" s="152"/>
      <c r="T8824" s="153"/>
      <c r="X8824" s="69" t="str">
        <f t="shared" si="278"/>
        <v/>
      </c>
      <c r="Y8824" s="69" t="str">
        <f t="shared" si="279"/>
        <v/>
      </c>
    </row>
    <row r="8825" spans="8:25" x14ac:dyDescent="0.25">
      <c r="H8825" s="155"/>
      <c r="I8825" s="151"/>
      <c r="J8825" s="152"/>
      <c r="K8825" s="153"/>
      <c r="L8825" s="153"/>
      <c r="M8825" s="153"/>
      <c r="N8825" s="153"/>
      <c r="O8825" s="153"/>
      <c r="P8825" s="153"/>
      <c r="Q8825" s="153"/>
      <c r="R8825" s="153"/>
      <c r="S8825" s="152"/>
      <c r="T8825" s="153"/>
      <c r="X8825" s="69" t="str">
        <f t="shared" si="278"/>
        <v/>
      </c>
      <c r="Y8825" s="69" t="str">
        <f t="shared" si="279"/>
        <v/>
      </c>
    </row>
    <row r="8826" spans="8:25" x14ac:dyDescent="0.25">
      <c r="H8826" s="155"/>
      <c r="I8826" s="151"/>
      <c r="J8826" s="152"/>
      <c r="K8826" s="153"/>
      <c r="L8826" s="153"/>
      <c r="M8826" s="153"/>
      <c r="N8826" s="153"/>
      <c r="O8826" s="153"/>
      <c r="P8826" s="153"/>
      <c r="Q8826" s="153"/>
      <c r="R8826" s="153"/>
      <c r="S8826" s="152"/>
      <c r="T8826" s="153"/>
      <c r="X8826" s="69" t="str">
        <f t="shared" si="278"/>
        <v/>
      </c>
      <c r="Y8826" s="69" t="str">
        <f t="shared" si="279"/>
        <v/>
      </c>
    </row>
    <row r="8827" spans="8:25" x14ac:dyDescent="0.25">
      <c r="H8827" s="155"/>
      <c r="I8827" s="151"/>
      <c r="J8827" s="152"/>
      <c r="K8827" s="153"/>
      <c r="L8827" s="153"/>
      <c r="M8827" s="153"/>
      <c r="N8827" s="153"/>
      <c r="O8827" s="153"/>
      <c r="P8827" s="153"/>
      <c r="Q8827" s="153"/>
      <c r="R8827" s="153"/>
      <c r="S8827" s="152"/>
      <c r="T8827" s="153"/>
      <c r="X8827" s="69" t="str">
        <f t="shared" si="278"/>
        <v/>
      </c>
      <c r="Y8827" s="69" t="str">
        <f t="shared" si="279"/>
        <v/>
      </c>
    </row>
    <row r="8828" spans="8:25" x14ac:dyDescent="0.25">
      <c r="H8828" s="155"/>
      <c r="I8828" s="151"/>
      <c r="J8828" s="152"/>
      <c r="K8828" s="153"/>
      <c r="L8828" s="153"/>
      <c r="M8828" s="153"/>
      <c r="N8828" s="153"/>
      <c r="O8828" s="153"/>
      <c r="P8828" s="153"/>
      <c r="Q8828" s="153"/>
      <c r="R8828" s="153"/>
      <c r="S8828" s="152"/>
      <c r="T8828" s="153"/>
      <c r="X8828" s="69" t="str">
        <f t="shared" si="278"/>
        <v/>
      </c>
      <c r="Y8828" s="69" t="str">
        <f t="shared" si="279"/>
        <v/>
      </c>
    </row>
    <row r="8829" spans="8:25" x14ac:dyDescent="0.25">
      <c r="H8829" s="155"/>
      <c r="I8829" s="151"/>
      <c r="J8829" s="152"/>
      <c r="K8829" s="153"/>
      <c r="L8829" s="153"/>
      <c r="M8829" s="153"/>
      <c r="N8829" s="153"/>
      <c r="O8829" s="153"/>
      <c r="P8829" s="153"/>
      <c r="Q8829" s="153"/>
      <c r="R8829" s="153"/>
      <c r="S8829" s="152"/>
      <c r="T8829" s="153"/>
      <c r="X8829" s="69" t="str">
        <f t="shared" si="278"/>
        <v/>
      </c>
      <c r="Y8829" s="69" t="str">
        <f t="shared" si="279"/>
        <v/>
      </c>
    </row>
    <row r="8830" spans="8:25" x14ac:dyDescent="0.25">
      <c r="H8830" s="155"/>
      <c r="I8830" s="151"/>
      <c r="J8830" s="152"/>
      <c r="K8830" s="153"/>
      <c r="L8830" s="153"/>
      <c r="M8830" s="153"/>
      <c r="N8830" s="153"/>
      <c r="O8830" s="153"/>
      <c r="P8830" s="153"/>
      <c r="Q8830" s="153"/>
      <c r="R8830" s="153"/>
      <c r="S8830" s="152"/>
      <c r="T8830" s="153"/>
      <c r="X8830" s="69" t="str">
        <f t="shared" si="278"/>
        <v/>
      </c>
      <c r="Y8830" s="69" t="str">
        <f t="shared" si="279"/>
        <v/>
      </c>
    </row>
    <row r="8831" spans="8:25" x14ac:dyDescent="0.25">
      <c r="H8831" s="155"/>
      <c r="I8831" s="151"/>
      <c r="J8831" s="152"/>
      <c r="K8831" s="153"/>
      <c r="L8831" s="153"/>
      <c r="M8831" s="153"/>
      <c r="N8831" s="153"/>
      <c r="O8831" s="153"/>
      <c r="P8831" s="153"/>
      <c r="Q8831" s="153"/>
      <c r="R8831" s="153"/>
      <c r="S8831" s="152"/>
      <c r="T8831" s="153"/>
      <c r="X8831" s="69" t="str">
        <f t="shared" si="278"/>
        <v/>
      </c>
      <c r="Y8831" s="69" t="str">
        <f t="shared" si="279"/>
        <v/>
      </c>
    </row>
    <row r="8832" spans="8:25" x14ac:dyDescent="0.25">
      <c r="H8832" s="155"/>
      <c r="I8832" s="151"/>
      <c r="J8832" s="152"/>
      <c r="K8832" s="153"/>
      <c r="L8832" s="153"/>
      <c r="M8832" s="153"/>
      <c r="N8832" s="153"/>
      <c r="O8832" s="153"/>
      <c r="P8832" s="153"/>
      <c r="Q8832" s="153"/>
      <c r="R8832" s="153"/>
      <c r="S8832" s="152"/>
      <c r="T8832" s="153"/>
      <c r="X8832" s="69" t="str">
        <f t="shared" si="278"/>
        <v/>
      </c>
      <c r="Y8832" s="69" t="str">
        <f t="shared" si="279"/>
        <v/>
      </c>
    </row>
    <row r="8833" spans="8:25" x14ac:dyDescent="0.25">
      <c r="H8833" s="155"/>
      <c r="I8833" s="151"/>
      <c r="J8833" s="152"/>
      <c r="K8833" s="153"/>
      <c r="L8833" s="153"/>
      <c r="M8833" s="153"/>
      <c r="N8833" s="153"/>
      <c r="O8833" s="153"/>
      <c r="P8833" s="153"/>
      <c r="Q8833" s="153"/>
      <c r="R8833" s="153"/>
      <c r="S8833" s="152"/>
      <c r="T8833" s="153"/>
      <c r="X8833" s="69" t="str">
        <f t="shared" si="278"/>
        <v/>
      </c>
      <c r="Y8833" s="69" t="str">
        <f t="shared" si="279"/>
        <v/>
      </c>
    </row>
    <row r="8834" spans="8:25" x14ac:dyDescent="0.25">
      <c r="H8834" s="155"/>
      <c r="I8834" s="151"/>
      <c r="J8834" s="152"/>
      <c r="K8834" s="153"/>
      <c r="L8834" s="153"/>
      <c r="M8834" s="153"/>
      <c r="N8834" s="153"/>
      <c r="O8834" s="153"/>
      <c r="P8834" s="153"/>
      <c r="Q8834" s="153"/>
      <c r="R8834" s="153"/>
      <c r="S8834" s="152"/>
      <c r="T8834" s="153"/>
      <c r="X8834" s="69" t="str">
        <f t="shared" ref="X8834:X8897" si="280">IF(W8834&lt;&gt;"",W8834-I8834,"")</f>
        <v/>
      </c>
      <c r="Y8834" s="69" t="str">
        <f t="shared" si="279"/>
        <v/>
      </c>
    </row>
    <row r="8835" spans="8:25" x14ac:dyDescent="0.25">
      <c r="H8835" s="155"/>
      <c r="I8835" s="151"/>
      <c r="J8835" s="152"/>
      <c r="K8835" s="153"/>
      <c r="L8835" s="153"/>
      <c r="M8835" s="153"/>
      <c r="N8835" s="153"/>
      <c r="O8835" s="153"/>
      <c r="P8835" s="153"/>
      <c r="Q8835" s="153"/>
      <c r="R8835" s="153"/>
      <c r="S8835" s="152"/>
      <c r="T8835" s="153"/>
      <c r="X8835" s="69" t="str">
        <f t="shared" si="280"/>
        <v/>
      </c>
      <c r="Y8835" s="69" t="str">
        <f t="shared" ref="Y8835:Y8898" si="281">IF(X8835&lt;&gt;"",IF(X8835&lt;365,"&lt; 1 year",IF(X8835&lt;730,"1-2",IF(X8835&lt;1095,"2-3",IF(X8835&lt;1460,"3-4",IF(X8835&lt;1825,"4-5","5+"))))),"")</f>
        <v/>
      </c>
    </row>
    <row r="8836" spans="8:25" x14ac:dyDescent="0.25">
      <c r="H8836" s="155"/>
      <c r="I8836" s="151"/>
      <c r="J8836" s="152"/>
      <c r="K8836" s="153"/>
      <c r="L8836" s="153"/>
      <c r="M8836" s="153"/>
      <c r="N8836" s="153"/>
      <c r="O8836" s="153"/>
      <c r="P8836" s="153"/>
      <c r="Q8836" s="153"/>
      <c r="R8836" s="153"/>
      <c r="S8836" s="152"/>
      <c r="T8836" s="153"/>
      <c r="X8836" s="69" t="str">
        <f t="shared" si="280"/>
        <v/>
      </c>
      <c r="Y8836" s="69" t="str">
        <f t="shared" si="281"/>
        <v/>
      </c>
    </row>
    <row r="8837" spans="8:25" x14ac:dyDescent="0.25">
      <c r="H8837" s="155"/>
      <c r="I8837" s="151"/>
      <c r="J8837" s="152"/>
      <c r="K8837" s="153"/>
      <c r="L8837" s="153"/>
      <c r="M8837" s="153"/>
      <c r="N8837" s="153"/>
      <c r="O8837" s="153"/>
      <c r="P8837" s="153"/>
      <c r="Q8837" s="153"/>
      <c r="R8837" s="153"/>
      <c r="S8837" s="152"/>
      <c r="T8837" s="153"/>
      <c r="X8837" s="69" t="str">
        <f t="shared" si="280"/>
        <v/>
      </c>
      <c r="Y8837" s="69" t="str">
        <f t="shared" si="281"/>
        <v/>
      </c>
    </row>
    <row r="8838" spans="8:25" x14ac:dyDescent="0.25">
      <c r="H8838" s="155"/>
      <c r="I8838" s="151"/>
      <c r="J8838" s="152"/>
      <c r="K8838" s="153"/>
      <c r="L8838" s="153"/>
      <c r="M8838" s="153"/>
      <c r="N8838" s="153"/>
      <c r="O8838" s="153"/>
      <c r="P8838" s="153"/>
      <c r="Q8838" s="153"/>
      <c r="R8838" s="153"/>
      <c r="S8838" s="152"/>
      <c r="T8838" s="153"/>
      <c r="X8838" s="69" t="str">
        <f t="shared" si="280"/>
        <v/>
      </c>
      <c r="Y8838" s="69" t="str">
        <f t="shared" si="281"/>
        <v/>
      </c>
    </row>
    <row r="8839" spans="8:25" x14ac:dyDescent="0.25">
      <c r="H8839" s="155"/>
      <c r="I8839" s="151"/>
      <c r="J8839" s="152"/>
      <c r="K8839" s="153"/>
      <c r="L8839" s="153"/>
      <c r="M8839" s="153"/>
      <c r="N8839" s="153"/>
      <c r="O8839" s="153"/>
      <c r="P8839" s="153"/>
      <c r="Q8839" s="153"/>
      <c r="R8839" s="153"/>
      <c r="S8839" s="152"/>
      <c r="T8839" s="153"/>
      <c r="X8839" s="69" t="str">
        <f t="shared" si="280"/>
        <v/>
      </c>
      <c r="Y8839" s="69" t="str">
        <f t="shared" si="281"/>
        <v/>
      </c>
    </row>
    <row r="8840" spans="8:25" x14ac:dyDescent="0.25">
      <c r="H8840" s="155"/>
      <c r="I8840" s="151"/>
      <c r="J8840" s="152"/>
      <c r="K8840" s="153"/>
      <c r="L8840" s="153"/>
      <c r="M8840" s="153"/>
      <c r="N8840" s="153"/>
      <c r="O8840" s="153"/>
      <c r="P8840" s="153"/>
      <c r="Q8840" s="153"/>
      <c r="R8840" s="153"/>
      <c r="S8840" s="152"/>
      <c r="T8840" s="153"/>
      <c r="X8840" s="69" t="str">
        <f t="shared" si="280"/>
        <v/>
      </c>
      <c r="Y8840" s="69" t="str">
        <f t="shared" si="281"/>
        <v/>
      </c>
    </row>
    <row r="8841" spans="8:25" x14ac:dyDescent="0.25">
      <c r="H8841" s="155"/>
      <c r="I8841" s="151"/>
      <c r="J8841" s="152"/>
      <c r="K8841" s="153"/>
      <c r="L8841" s="153"/>
      <c r="M8841" s="153"/>
      <c r="N8841" s="153"/>
      <c r="O8841" s="153"/>
      <c r="P8841" s="153"/>
      <c r="Q8841" s="153"/>
      <c r="R8841" s="153"/>
      <c r="S8841" s="152"/>
      <c r="T8841" s="153"/>
      <c r="X8841" s="69" t="str">
        <f t="shared" si="280"/>
        <v/>
      </c>
      <c r="Y8841" s="69" t="str">
        <f t="shared" si="281"/>
        <v/>
      </c>
    </row>
    <row r="8842" spans="8:25" x14ac:dyDescent="0.25">
      <c r="H8842" s="155"/>
      <c r="I8842" s="151"/>
      <c r="J8842" s="152"/>
      <c r="K8842" s="153"/>
      <c r="L8842" s="153"/>
      <c r="M8842" s="153"/>
      <c r="N8842" s="153"/>
      <c r="O8842" s="153"/>
      <c r="P8842" s="153"/>
      <c r="Q8842" s="153"/>
      <c r="R8842" s="153"/>
      <c r="S8842" s="152"/>
      <c r="T8842" s="153"/>
      <c r="X8842" s="69" t="str">
        <f t="shared" si="280"/>
        <v/>
      </c>
      <c r="Y8842" s="69" t="str">
        <f t="shared" si="281"/>
        <v/>
      </c>
    </row>
    <row r="8843" spans="8:25" x14ac:dyDescent="0.25">
      <c r="H8843" s="155"/>
      <c r="I8843" s="151"/>
      <c r="J8843" s="152"/>
      <c r="K8843" s="153"/>
      <c r="L8843" s="153"/>
      <c r="M8843" s="153"/>
      <c r="N8843" s="153"/>
      <c r="O8843" s="153"/>
      <c r="P8843" s="153"/>
      <c r="Q8843" s="153"/>
      <c r="R8843" s="153"/>
      <c r="S8843" s="152"/>
      <c r="T8843" s="153"/>
      <c r="X8843" s="69" t="str">
        <f t="shared" si="280"/>
        <v/>
      </c>
      <c r="Y8843" s="69" t="str">
        <f t="shared" si="281"/>
        <v/>
      </c>
    </row>
    <row r="8844" spans="8:25" x14ac:dyDescent="0.25">
      <c r="H8844" s="155"/>
      <c r="I8844" s="151"/>
      <c r="J8844" s="152"/>
      <c r="K8844" s="153"/>
      <c r="L8844" s="153"/>
      <c r="M8844" s="153"/>
      <c r="N8844" s="153"/>
      <c r="O8844" s="153"/>
      <c r="P8844" s="153"/>
      <c r="Q8844" s="153"/>
      <c r="R8844" s="153"/>
      <c r="S8844" s="152"/>
      <c r="T8844" s="153"/>
      <c r="X8844" s="69" t="str">
        <f t="shared" si="280"/>
        <v/>
      </c>
      <c r="Y8844" s="69" t="str">
        <f t="shared" si="281"/>
        <v/>
      </c>
    </row>
    <row r="8845" spans="8:25" x14ac:dyDescent="0.25">
      <c r="H8845" s="155"/>
      <c r="I8845" s="151"/>
      <c r="J8845" s="152"/>
      <c r="K8845" s="153"/>
      <c r="L8845" s="153"/>
      <c r="M8845" s="153"/>
      <c r="N8845" s="153"/>
      <c r="O8845" s="153"/>
      <c r="P8845" s="153"/>
      <c r="Q8845" s="153"/>
      <c r="R8845" s="153"/>
      <c r="S8845" s="152"/>
      <c r="T8845" s="153"/>
      <c r="X8845" s="69" t="str">
        <f t="shared" si="280"/>
        <v/>
      </c>
      <c r="Y8845" s="69" t="str">
        <f t="shared" si="281"/>
        <v/>
      </c>
    </row>
    <row r="8846" spans="8:25" x14ac:dyDescent="0.25">
      <c r="H8846" s="155"/>
      <c r="I8846" s="151"/>
      <c r="J8846" s="152"/>
      <c r="K8846" s="153"/>
      <c r="L8846" s="153"/>
      <c r="M8846" s="153"/>
      <c r="N8846" s="153"/>
      <c r="O8846" s="153"/>
      <c r="P8846" s="153"/>
      <c r="Q8846" s="153"/>
      <c r="R8846" s="153"/>
      <c r="S8846" s="152"/>
      <c r="T8846" s="153"/>
      <c r="X8846" s="69" t="str">
        <f t="shared" si="280"/>
        <v/>
      </c>
      <c r="Y8846" s="69" t="str">
        <f t="shared" si="281"/>
        <v/>
      </c>
    </row>
    <row r="8847" spans="8:25" x14ac:dyDescent="0.25">
      <c r="H8847" s="155"/>
      <c r="I8847" s="151"/>
      <c r="J8847" s="152"/>
      <c r="K8847" s="153"/>
      <c r="L8847" s="153"/>
      <c r="M8847" s="153"/>
      <c r="N8847" s="153"/>
      <c r="O8847" s="153"/>
      <c r="P8847" s="153"/>
      <c r="Q8847" s="153"/>
      <c r="R8847" s="153"/>
      <c r="S8847" s="152"/>
      <c r="T8847" s="153"/>
      <c r="X8847" s="69" t="str">
        <f t="shared" si="280"/>
        <v/>
      </c>
      <c r="Y8847" s="69" t="str">
        <f t="shared" si="281"/>
        <v/>
      </c>
    </row>
    <row r="8848" spans="8:25" x14ac:dyDescent="0.25">
      <c r="H8848" s="155"/>
      <c r="I8848" s="151"/>
      <c r="J8848" s="152"/>
      <c r="K8848" s="153"/>
      <c r="L8848" s="153"/>
      <c r="M8848" s="153"/>
      <c r="N8848" s="153"/>
      <c r="O8848" s="153"/>
      <c r="P8848" s="153"/>
      <c r="Q8848" s="153"/>
      <c r="R8848" s="153"/>
      <c r="S8848" s="152"/>
      <c r="T8848" s="153"/>
      <c r="X8848" s="69" t="str">
        <f t="shared" si="280"/>
        <v/>
      </c>
      <c r="Y8848" s="69" t="str">
        <f t="shared" si="281"/>
        <v/>
      </c>
    </row>
    <row r="8849" spans="8:25" x14ac:dyDescent="0.25">
      <c r="H8849" s="155"/>
      <c r="I8849" s="151"/>
      <c r="J8849" s="152"/>
      <c r="K8849" s="153"/>
      <c r="L8849" s="153"/>
      <c r="M8849" s="153"/>
      <c r="N8849" s="153"/>
      <c r="O8849" s="153"/>
      <c r="P8849" s="153"/>
      <c r="Q8849" s="153"/>
      <c r="R8849" s="153"/>
      <c r="S8849" s="152"/>
      <c r="T8849" s="153"/>
      <c r="X8849" s="69" t="str">
        <f t="shared" si="280"/>
        <v/>
      </c>
      <c r="Y8849" s="69" t="str">
        <f t="shared" si="281"/>
        <v/>
      </c>
    </row>
    <row r="8850" spans="8:25" x14ac:dyDescent="0.25">
      <c r="H8850" s="155"/>
      <c r="I8850" s="151"/>
      <c r="J8850" s="152"/>
      <c r="K8850" s="153"/>
      <c r="L8850" s="153"/>
      <c r="M8850" s="153"/>
      <c r="N8850" s="153"/>
      <c r="O8850" s="153"/>
      <c r="P8850" s="153"/>
      <c r="Q8850" s="153"/>
      <c r="R8850" s="153"/>
      <c r="S8850" s="152"/>
      <c r="T8850" s="153"/>
      <c r="X8850" s="69" t="str">
        <f t="shared" si="280"/>
        <v/>
      </c>
      <c r="Y8850" s="69" t="str">
        <f t="shared" si="281"/>
        <v/>
      </c>
    </row>
    <row r="8851" spans="8:25" x14ac:dyDescent="0.25">
      <c r="H8851" s="155"/>
      <c r="I8851" s="151"/>
      <c r="J8851" s="152"/>
      <c r="K8851" s="153"/>
      <c r="L8851" s="153"/>
      <c r="M8851" s="153"/>
      <c r="N8851" s="153"/>
      <c r="O8851" s="153"/>
      <c r="P8851" s="153"/>
      <c r="Q8851" s="153"/>
      <c r="R8851" s="153"/>
      <c r="S8851" s="152"/>
      <c r="T8851" s="153"/>
      <c r="X8851" s="69" t="str">
        <f t="shared" si="280"/>
        <v/>
      </c>
      <c r="Y8851" s="69" t="str">
        <f t="shared" si="281"/>
        <v/>
      </c>
    </row>
    <row r="8852" spans="8:25" x14ac:dyDescent="0.25">
      <c r="H8852" s="155"/>
      <c r="I8852" s="151"/>
      <c r="J8852" s="152"/>
      <c r="K8852" s="153"/>
      <c r="L8852" s="153"/>
      <c r="M8852" s="153"/>
      <c r="N8852" s="153"/>
      <c r="O8852" s="153"/>
      <c r="P8852" s="153"/>
      <c r="Q8852" s="153"/>
      <c r="R8852" s="153"/>
      <c r="S8852" s="152"/>
      <c r="T8852" s="153"/>
      <c r="X8852" s="69" t="str">
        <f t="shared" si="280"/>
        <v/>
      </c>
      <c r="Y8852" s="69" t="str">
        <f t="shared" si="281"/>
        <v/>
      </c>
    </row>
    <row r="8853" spans="8:25" x14ac:dyDescent="0.25">
      <c r="H8853" s="155"/>
      <c r="I8853" s="151"/>
      <c r="J8853" s="152"/>
      <c r="K8853" s="153"/>
      <c r="L8853" s="153"/>
      <c r="M8853" s="153"/>
      <c r="N8853" s="153"/>
      <c r="O8853" s="153"/>
      <c r="P8853" s="153"/>
      <c r="Q8853" s="153"/>
      <c r="R8853" s="153"/>
      <c r="S8853" s="152"/>
      <c r="T8853" s="153"/>
      <c r="X8853" s="69" t="str">
        <f t="shared" si="280"/>
        <v/>
      </c>
      <c r="Y8853" s="69" t="str">
        <f t="shared" si="281"/>
        <v/>
      </c>
    </row>
    <row r="8854" spans="8:25" x14ac:dyDescent="0.25">
      <c r="H8854" s="155"/>
      <c r="I8854" s="151"/>
      <c r="J8854" s="152"/>
      <c r="K8854" s="153"/>
      <c r="L8854" s="153"/>
      <c r="M8854" s="153"/>
      <c r="N8854" s="153"/>
      <c r="O8854" s="153"/>
      <c r="P8854" s="153"/>
      <c r="Q8854" s="153"/>
      <c r="R8854" s="153"/>
      <c r="S8854" s="152"/>
      <c r="T8854" s="153"/>
      <c r="X8854" s="69" t="str">
        <f t="shared" si="280"/>
        <v/>
      </c>
      <c r="Y8854" s="69" t="str">
        <f t="shared" si="281"/>
        <v/>
      </c>
    </row>
    <row r="8855" spans="8:25" x14ac:dyDescent="0.25">
      <c r="H8855" s="155"/>
      <c r="I8855" s="151"/>
      <c r="J8855" s="152"/>
      <c r="K8855" s="153"/>
      <c r="L8855" s="153"/>
      <c r="M8855" s="153"/>
      <c r="N8855" s="153"/>
      <c r="O8855" s="153"/>
      <c r="P8855" s="153"/>
      <c r="Q8855" s="153"/>
      <c r="R8855" s="153"/>
      <c r="S8855" s="152"/>
      <c r="T8855" s="153"/>
      <c r="X8855" s="69" t="str">
        <f t="shared" si="280"/>
        <v/>
      </c>
      <c r="Y8855" s="69" t="str">
        <f t="shared" si="281"/>
        <v/>
      </c>
    </row>
    <row r="8856" spans="8:25" x14ac:dyDescent="0.25">
      <c r="H8856" s="155"/>
      <c r="I8856" s="151"/>
      <c r="J8856" s="152"/>
      <c r="K8856" s="153"/>
      <c r="L8856" s="153"/>
      <c r="M8856" s="153"/>
      <c r="N8856" s="153"/>
      <c r="O8856" s="153"/>
      <c r="P8856" s="153"/>
      <c r="Q8856" s="153"/>
      <c r="R8856" s="153"/>
      <c r="S8856" s="152"/>
      <c r="T8856" s="153"/>
      <c r="X8856" s="69" t="str">
        <f t="shared" si="280"/>
        <v/>
      </c>
      <c r="Y8856" s="69" t="str">
        <f t="shared" si="281"/>
        <v/>
      </c>
    </row>
    <row r="8857" spans="8:25" x14ac:dyDescent="0.25">
      <c r="H8857" s="155"/>
      <c r="I8857" s="151"/>
      <c r="J8857" s="152"/>
      <c r="K8857" s="153"/>
      <c r="L8857" s="153"/>
      <c r="M8857" s="153"/>
      <c r="N8857" s="153"/>
      <c r="O8857" s="153"/>
      <c r="P8857" s="153"/>
      <c r="Q8857" s="153"/>
      <c r="R8857" s="153"/>
      <c r="S8857" s="152"/>
      <c r="T8857" s="153"/>
      <c r="X8857" s="69" t="str">
        <f t="shared" si="280"/>
        <v/>
      </c>
      <c r="Y8857" s="69" t="str">
        <f t="shared" si="281"/>
        <v/>
      </c>
    </row>
    <row r="8858" spans="8:25" x14ac:dyDescent="0.25">
      <c r="H8858" s="155"/>
      <c r="I8858" s="151"/>
      <c r="J8858" s="152"/>
      <c r="K8858" s="153"/>
      <c r="L8858" s="153"/>
      <c r="M8858" s="153"/>
      <c r="N8858" s="153"/>
      <c r="O8858" s="153"/>
      <c r="P8858" s="153"/>
      <c r="Q8858" s="153"/>
      <c r="R8858" s="153"/>
      <c r="S8858" s="152"/>
      <c r="T8858" s="153"/>
      <c r="X8858" s="69" t="str">
        <f t="shared" si="280"/>
        <v/>
      </c>
      <c r="Y8858" s="69" t="str">
        <f t="shared" si="281"/>
        <v/>
      </c>
    </row>
    <row r="8859" spans="8:25" x14ac:dyDescent="0.25">
      <c r="H8859" s="155"/>
      <c r="I8859" s="151"/>
      <c r="J8859" s="152"/>
      <c r="K8859" s="153"/>
      <c r="L8859" s="153"/>
      <c r="M8859" s="153"/>
      <c r="N8859" s="153"/>
      <c r="O8859" s="153"/>
      <c r="P8859" s="153"/>
      <c r="Q8859" s="153"/>
      <c r="R8859" s="153"/>
      <c r="S8859" s="152"/>
      <c r="T8859" s="153"/>
      <c r="X8859" s="69" t="str">
        <f t="shared" si="280"/>
        <v/>
      </c>
      <c r="Y8859" s="69" t="str">
        <f t="shared" si="281"/>
        <v/>
      </c>
    </row>
    <row r="8860" spans="8:25" x14ac:dyDescent="0.25">
      <c r="H8860" s="155"/>
      <c r="I8860" s="151"/>
      <c r="J8860" s="152"/>
      <c r="K8860" s="153"/>
      <c r="L8860" s="153"/>
      <c r="M8860" s="153"/>
      <c r="N8860" s="153"/>
      <c r="O8860" s="153"/>
      <c r="P8860" s="153"/>
      <c r="Q8860" s="153"/>
      <c r="R8860" s="153"/>
      <c r="S8860" s="152"/>
      <c r="T8860" s="153"/>
      <c r="X8860" s="69" t="str">
        <f t="shared" si="280"/>
        <v/>
      </c>
      <c r="Y8860" s="69" t="str">
        <f t="shared" si="281"/>
        <v/>
      </c>
    </row>
    <row r="8861" spans="8:25" x14ac:dyDescent="0.25">
      <c r="H8861" s="155"/>
      <c r="I8861" s="151"/>
      <c r="J8861" s="152"/>
      <c r="K8861" s="153"/>
      <c r="L8861" s="153"/>
      <c r="M8861" s="153"/>
      <c r="N8861" s="153"/>
      <c r="O8861" s="153"/>
      <c r="P8861" s="153"/>
      <c r="Q8861" s="153"/>
      <c r="R8861" s="153"/>
      <c r="S8861" s="152"/>
      <c r="T8861" s="153"/>
      <c r="X8861" s="69" t="str">
        <f t="shared" si="280"/>
        <v/>
      </c>
      <c r="Y8861" s="69" t="str">
        <f t="shared" si="281"/>
        <v/>
      </c>
    </row>
    <row r="8862" spans="8:25" x14ac:dyDescent="0.25">
      <c r="H8862" s="155"/>
      <c r="I8862" s="151"/>
      <c r="J8862" s="152"/>
      <c r="K8862" s="153"/>
      <c r="L8862" s="153"/>
      <c r="M8862" s="153"/>
      <c r="N8862" s="153"/>
      <c r="O8862" s="153"/>
      <c r="P8862" s="153"/>
      <c r="Q8862" s="153"/>
      <c r="R8862" s="153"/>
      <c r="S8862" s="152"/>
      <c r="T8862" s="153"/>
      <c r="X8862" s="69" t="str">
        <f t="shared" si="280"/>
        <v/>
      </c>
      <c r="Y8862" s="69" t="str">
        <f t="shared" si="281"/>
        <v/>
      </c>
    </row>
    <row r="8863" spans="8:25" x14ac:dyDescent="0.25">
      <c r="H8863" s="155"/>
      <c r="I8863" s="151"/>
      <c r="J8863" s="152"/>
      <c r="K8863" s="153"/>
      <c r="L8863" s="153"/>
      <c r="M8863" s="153"/>
      <c r="N8863" s="153"/>
      <c r="O8863" s="153"/>
      <c r="P8863" s="153"/>
      <c r="Q8863" s="153"/>
      <c r="R8863" s="153"/>
      <c r="S8863" s="152"/>
      <c r="T8863" s="153"/>
      <c r="X8863" s="69" t="str">
        <f t="shared" si="280"/>
        <v/>
      </c>
      <c r="Y8863" s="69" t="str">
        <f t="shared" si="281"/>
        <v/>
      </c>
    </row>
    <row r="8864" spans="8:25" x14ac:dyDescent="0.25">
      <c r="H8864" s="155"/>
      <c r="I8864" s="151"/>
      <c r="J8864" s="152"/>
      <c r="K8864" s="153"/>
      <c r="L8864" s="153"/>
      <c r="M8864" s="153"/>
      <c r="N8864" s="153"/>
      <c r="O8864" s="153"/>
      <c r="P8864" s="153"/>
      <c r="Q8864" s="153"/>
      <c r="R8864" s="153"/>
      <c r="S8864" s="152"/>
      <c r="T8864" s="153"/>
      <c r="X8864" s="69" t="str">
        <f t="shared" si="280"/>
        <v/>
      </c>
      <c r="Y8864" s="69" t="str">
        <f t="shared" si="281"/>
        <v/>
      </c>
    </row>
    <row r="8865" spans="8:25" x14ac:dyDescent="0.25">
      <c r="H8865" s="155"/>
      <c r="I8865" s="151"/>
      <c r="J8865" s="152"/>
      <c r="K8865" s="153"/>
      <c r="L8865" s="153"/>
      <c r="M8865" s="153"/>
      <c r="N8865" s="153"/>
      <c r="O8865" s="153"/>
      <c r="P8865" s="153"/>
      <c r="Q8865" s="153"/>
      <c r="R8865" s="153"/>
      <c r="S8865" s="152"/>
      <c r="T8865" s="153"/>
      <c r="X8865" s="69" t="str">
        <f t="shared" si="280"/>
        <v/>
      </c>
      <c r="Y8865" s="69" t="str">
        <f t="shared" si="281"/>
        <v/>
      </c>
    </row>
    <row r="8866" spans="8:25" x14ac:dyDescent="0.25">
      <c r="H8866" s="155"/>
      <c r="I8866" s="151"/>
      <c r="J8866" s="152"/>
      <c r="K8866" s="153"/>
      <c r="L8866" s="153"/>
      <c r="M8866" s="153"/>
      <c r="N8866" s="153"/>
      <c r="O8866" s="153"/>
      <c r="P8866" s="153"/>
      <c r="Q8866" s="153"/>
      <c r="R8866" s="153"/>
      <c r="S8866" s="152"/>
      <c r="T8866" s="153"/>
      <c r="X8866" s="69" t="str">
        <f t="shared" si="280"/>
        <v/>
      </c>
      <c r="Y8866" s="69" t="str">
        <f t="shared" si="281"/>
        <v/>
      </c>
    </row>
    <row r="8867" spans="8:25" x14ac:dyDescent="0.25">
      <c r="H8867" s="155"/>
      <c r="I8867" s="151"/>
      <c r="J8867" s="152"/>
      <c r="K8867" s="153"/>
      <c r="L8867" s="153"/>
      <c r="M8867" s="153"/>
      <c r="N8867" s="153"/>
      <c r="O8867" s="153"/>
      <c r="P8867" s="153"/>
      <c r="Q8867" s="153"/>
      <c r="R8867" s="153"/>
      <c r="S8867" s="152"/>
      <c r="T8867" s="153"/>
      <c r="X8867" s="69" t="str">
        <f t="shared" si="280"/>
        <v/>
      </c>
      <c r="Y8867" s="69" t="str">
        <f t="shared" si="281"/>
        <v/>
      </c>
    </row>
    <row r="8868" spans="8:25" x14ac:dyDescent="0.25">
      <c r="H8868" s="155"/>
      <c r="I8868" s="151"/>
      <c r="J8868" s="152"/>
      <c r="K8868" s="153"/>
      <c r="L8868" s="153"/>
      <c r="M8868" s="153"/>
      <c r="N8868" s="153"/>
      <c r="O8868" s="153"/>
      <c r="P8868" s="153"/>
      <c r="Q8868" s="153"/>
      <c r="R8868" s="153"/>
      <c r="S8868" s="152"/>
      <c r="T8868" s="153"/>
      <c r="X8868" s="69" t="str">
        <f t="shared" si="280"/>
        <v/>
      </c>
      <c r="Y8868" s="69" t="str">
        <f t="shared" si="281"/>
        <v/>
      </c>
    </row>
    <row r="8869" spans="8:25" x14ac:dyDescent="0.25">
      <c r="H8869" s="155"/>
      <c r="I8869" s="151"/>
      <c r="J8869" s="152"/>
      <c r="K8869" s="153"/>
      <c r="L8869" s="153"/>
      <c r="M8869" s="153"/>
      <c r="N8869" s="153"/>
      <c r="O8869" s="153"/>
      <c r="P8869" s="153"/>
      <c r="Q8869" s="153"/>
      <c r="R8869" s="153"/>
      <c r="S8869" s="152"/>
      <c r="T8869" s="153"/>
      <c r="X8869" s="69" t="str">
        <f t="shared" si="280"/>
        <v/>
      </c>
      <c r="Y8869" s="69" t="str">
        <f t="shared" si="281"/>
        <v/>
      </c>
    </row>
    <row r="8870" spans="8:25" x14ac:dyDescent="0.25">
      <c r="H8870" s="155"/>
      <c r="I8870" s="151"/>
      <c r="J8870" s="152"/>
      <c r="K8870" s="153"/>
      <c r="L8870" s="153"/>
      <c r="M8870" s="153"/>
      <c r="N8870" s="153"/>
      <c r="O8870" s="153"/>
      <c r="P8870" s="153"/>
      <c r="Q8870" s="153"/>
      <c r="R8870" s="153"/>
      <c r="S8870" s="152"/>
      <c r="T8870" s="153"/>
      <c r="X8870" s="69" t="str">
        <f t="shared" si="280"/>
        <v/>
      </c>
      <c r="Y8870" s="69" t="str">
        <f t="shared" si="281"/>
        <v/>
      </c>
    </row>
    <row r="8871" spans="8:25" x14ac:dyDescent="0.25">
      <c r="H8871" s="155"/>
      <c r="I8871" s="151"/>
      <c r="J8871" s="152"/>
      <c r="K8871" s="153"/>
      <c r="L8871" s="153"/>
      <c r="M8871" s="153"/>
      <c r="N8871" s="153"/>
      <c r="O8871" s="153"/>
      <c r="P8871" s="153"/>
      <c r="Q8871" s="153"/>
      <c r="R8871" s="153"/>
      <c r="S8871" s="152"/>
      <c r="T8871" s="153"/>
      <c r="X8871" s="69" t="str">
        <f t="shared" si="280"/>
        <v/>
      </c>
      <c r="Y8871" s="69" t="str">
        <f t="shared" si="281"/>
        <v/>
      </c>
    </row>
    <row r="8872" spans="8:25" x14ac:dyDescent="0.25">
      <c r="H8872" s="155"/>
      <c r="I8872" s="151"/>
      <c r="J8872" s="152"/>
      <c r="K8872" s="153"/>
      <c r="L8872" s="153"/>
      <c r="M8872" s="153"/>
      <c r="N8872" s="153"/>
      <c r="O8872" s="153"/>
      <c r="P8872" s="153"/>
      <c r="Q8872" s="153"/>
      <c r="R8872" s="153"/>
      <c r="S8872" s="152"/>
      <c r="T8872" s="153"/>
      <c r="X8872" s="69" t="str">
        <f t="shared" si="280"/>
        <v/>
      </c>
      <c r="Y8872" s="69" t="str">
        <f t="shared" si="281"/>
        <v/>
      </c>
    </row>
    <row r="8873" spans="8:25" x14ac:dyDescent="0.25">
      <c r="H8873" s="155"/>
      <c r="I8873" s="151"/>
      <c r="J8873" s="152"/>
      <c r="K8873" s="153"/>
      <c r="L8873" s="153"/>
      <c r="M8873" s="153"/>
      <c r="N8873" s="153"/>
      <c r="O8873" s="153"/>
      <c r="P8873" s="153"/>
      <c r="Q8873" s="153"/>
      <c r="R8873" s="153"/>
      <c r="S8873" s="152"/>
      <c r="T8873" s="153"/>
      <c r="X8873" s="69" t="str">
        <f t="shared" si="280"/>
        <v/>
      </c>
      <c r="Y8873" s="69" t="str">
        <f t="shared" si="281"/>
        <v/>
      </c>
    </row>
    <row r="8874" spans="8:25" x14ac:dyDescent="0.25">
      <c r="H8874" s="155"/>
      <c r="I8874" s="151"/>
      <c r="J8874" s="152"/>
      <c r="K8874" s="153"/>
      <c r="L8874" s="153"/>
      <c r="M8874" s="153"/>
      <c r="N8874" s="153"/>
      <c r="O8874" s="153"/>
      <c r="P8874" s="153"/>
      <c r="Q8874" s="153"/>
      <c r="R8874" s="153"/>
      <c r="S8874" s="152"/>
      <c r="T8874" s="153"/>
      <c r="X8874" s="69" t="str">
        <f t="shared" si="280"/>
        <v/>
      </c>
      <c r="Y8874" s="69" t="str">
        <f t="shared" si="281"/>
        <v/>
      </c>
    </row>
    <row r="8875" spans="8:25" x14ac:dyDescent="0.25">
      <c r="H8875" s="155"/>
      <c r="I8875" s="151"/>
      <c r="J8875" s="152"/>
      <c r="K8875" s="153"/>
      <c r="L8875" s="153"/>
      <c r="M8875" s="153"/>
      <c r="N8875" s="153"/>
      <c r="O8875" s="153"/>
      <c r="P8875" s="153"/>
      <c r="Q8875" s="153"/>
      <c r="R8875" s="153"/>
      <c r="S8875" s="152"/>
      <c r="T8875" s="153"/>
      <c r="X8875" s="69" t="str">
        <f t="shared" si="280"/>
        <v/>
      </c>
      <c r="Y8875" s="69" t="str">
        <f t="shared" si="281"/>
        <v/>
      </c>
    </row>
    <row r="8876" spans="8:25" x14ac:dyDescent="0.25">
      <c r="H8876" s="155"/>
      <c r="I8876" s="151"/>
      <c r="J8876" s="152"/>
      <c r="K8876" s="153"/>
      <c r="L8876" s="153"/>
      <c r="M8876" s="153"/>
      <c r="N8876" s="153"/>
      <c r="O8876" s="153"/>
      <c r="P8876" s="153"/>
      <c r="Q8876" s="153"/>
      <c r="R8876" s="153"/>
      <c r="S8876" s="152"/>
      <c r="T8876" s="153"/>
      <c r="X8876" s="69" t="str">
        <f t="shared" si="280"/>
        <v/>
      </c>
      <c r="Y8876" s="69" t="str">
        <f t="shared" si="281"/>
        <v/>
      </c>
    </row>
    <row r="8877" spans="8:25" x14ac:dyDescent="0.25">
      <c r="H8877" s="155"/>
      <c r="I8877" s="151"/>
      <c r="J8877" s="152"/>
      <c r="K8877" s="153"/>
      <c r="L8877" s="153"/>
      <c r="M8877" s="153"/>
      <c r="N8877" s="153"/>
      <c r="O8877" s="153"/>
      <c r="P8877" s="153"/>
      <c r="Q8877" s="153"/>
      <c r="R8877" s="153"/>
      <c r="S8877" s="152"/>
      <c r="T8877" s="153"/>
      <c r="X8877" s="69" t="str">
        <f t="shared" si="280"/>
        <v/>
      </c>
      <c r="Y8877" s="69" t="str">
        <f t="shared" si="281"/>
        <v/>
      </c>
    </row>
    <row r="8878" spans="8:25" x14ac:dyDescent="0.25">
      <c r="H8878" s="155"/>
      <c r="I8878" s="151"/>
      <c r="J8878" s="152"/>
      <c r="K8878" s="153"/>
      <c r="L8878" s="153"/>
      <c r="M8878" s="153"/>
      <c r="N8878" s="153"/>
      <c r="O8878" s="153"/>
      <c r="P8878" s="153"/>
      <c r="Q8878" s="153"/>
      <c r="R8878" s="153"/>
      <c r="S8878" s="152"/>
      <c r="T8878" s="153"/>
      <c r="X8878" s="69" t="str">
        <f t="shared" si="280"/>
        <v/>
      </c>
      <c r="Y8878" s="69" t="str">
        <f t="shared" si="281"/>
        <v/>
      </c>
    </row>
    <row r="8879" spans="8:25" x14ac:dyDescent="0.25">
      <c r="H8879" s="155"/>
      <c r="I8879" s="151"/>
      <c r="J8879" s="152"/>
      <c r="K8879" s="153"/>
      <c r="L8879" s="153"/>
      <c r="M8879" s="153"/>
      <c r="N8879" s="153"/>
      <c r="O8879" s="153"/>
      <c r="P8879" s="153"/>
      <c r="Q8879" s="153"/>
      <c r="R8879" s="153"/>
      <c r="S8879" s="152"/>
      <c r="T8879" s="153"/>
      <c r="X8879" s="69" t="str">
        <f t="shared" si="280"/>
        <v/>
      </c>
      <c r="Y8879" s="69" t="str">
        <f t="shared" si="281"/>
        <v/>
      </c>
    </row>
    <row r="8880" spans="8:25" x14ac:dyDescent="0.25">
      <c r="H8880" s="155"/>
      <c r="I8880" s="151"/>
      <c r="J8880" s="152"/>
      <c r="K8880" s="153"/>
      <c r="L8880" s="153"/>
      <c r="M8880" s="153"/>
      <c r="N8880" s="153"/>
      <c r="O8880" s="153"/>
      <c r="P8880" s="153"/>
      <c r="Q8880" s="153"/>
      <c r="R8880" s="153"/>
      <c r="S8880" s="152"/>
      <c r="T8880" s="153"/>
      <c r="X8880" s="69" t="str">
        <f t="shared" si="280"/>
        <v/>
      </c>
      <c r="Y8880" s="69" t="str">
        <f t="shared" si="281"/>
        <v/>
      </c>
    </row>
    <row r="8881" spans="8:25" x14ac:dyDescent="0.25">
      <c r="H8881" s="155"/>
      <c r="I8881" s="151"/>
      <c r="J8881" s="152"/>
      <c r="K8881" s="153"/>
      <c r="L8881" s="153"/>
      <c r="M8881" s="153"/>
      <c r="N8881" s="153"/>
      <c r="O8881" s="153"/>
      <c r="P8881" s="153"/>
      <c r="Q8881" s="153"/>
      <c r="R8881" s="153"/>
      <c r="S8881" s="152"/>
      <c r="T8881" s="153"/>
      <c r="X8881" s="69" t="str">
        <f t="shared" si="280"/>
        <v/>
      </c>
      <c r="Y8881" s="69" t="str">
        <f t="shared" si="281"/>
        <v/>
      </c>
    </row>
    <row r="8882" spans="8:25" x14ac:dyDescent="0.25">
      <c r="H8882" s="155"/>
      <c r="I8882" s="151"/>
      <c r="J8882" s="152"/>
      <c r="K8882" s="153"/>
      <c r="L8882" s="153"/>
      <c r="M8882" s="153"/>
      <c r="N8882" s="153"/>
      <c r="O8882" s="153"/>
      <c r="P8882" s="153"/>
      <c r="Q8882" s="153"/>
      <c r="R8882" s="153"/>
      <c r="S8882" s="152"/>
      <c r="T8882" s="153"/>
      <c r="X8882" s="69" t="str">
        <f t="shared" si="280"/>
        <v/>
      </c>
      <c r="Y8882" s="69" t="str">
        <f t="shared" si="281"/>
        <v/>
      </c>
    </row>
    <row r="8883" spans="8:25" x14ac:dyDescent="0.25">
      <c r="H8883" s="155"/>
      <c r="I8883" s="151"/>
      <c r="J8883" s="152"/>
      <c r="K8883" s="153"/>
      <c r="L8883" s="153"/>
      <c r="M8883" s="153"/>
      <c r="N8883" s="153"/>
      <c r="O8883" s="153"/>
      <c r="P8883" s="153"/>
      <c r="Q8883" s="153"/>
      <c r="R8883" s="153"/>
      <c r="S8883" s="152"/>
      <c r="T8883" s="153"/>
      <c r="X8883" s="69" t="str">
        <f t="shared" si="280"/>
        <v/>
      </c>
      <c r="Y8883" s="69" t="str">
        <f t="shared" si="281"/>
        <v/>
      </c>
    </row>
    <row r="8884" spans="8:25" x14ac:dyDescent="0.25">
      <c r="H8884" s="155"/>
      <c r="I8884" s="151"/>
      <c r="J8884" s="152"/>
      <c r="K8884" s="153"/>
      <c r="L8884" s="153"/>
      <c r="M8884" s="153"/>
      <c r="N8884" s="153"/>
      <c r="O8884" s="153"/>
      <c r="P8884" s="153"/>
      <c r="Q8884" s="153"/>
      <c r="R8884" s="153"/>
      <c r="S8884" s="152"/>
      <c r="T8884" s="153"/>
      <c r="X8884" s="69" t="str">
        <f t="shared" si="280"/>
        <v/>
      </c>
      <c r="Y8884" s="69" t="str">
        <f t="shared" si="281"/>
        <v/>
      </c>
    </row>
    <row r="8885" spans="8:25" x14ac:dyDescent="0.25">
      <c r="H8885" s="155"/>
      <c r="I8885" s="151"/>
      <c r="J8885" s="152"/>
      <c r="K8885" s="153"/>
      <c r="L8885" s="153"/>
      <c r="M8885" s="153"/>
      <c r="N8885" s="153"/>
      <c r="O8885" s="153"/>
      <c r="P8885" s="153"/>
      <c r="Q8885" s="153"/>
      <c r="R8885" s="153"/>
      <c r="S8885" s="152"/>
      <c r="T8885" s="153"/>
      <c r="X8885" s="69" t="str">
        <f t="shared" si="280"/>
        <v/>
      </c>
      <c r="Y8885" s="69" t="str">
        <f t="shared" si="281"/>
        <v/>
      </c>
    </row>
    <row r="8886" spans="8:25" x14ac:dyDescent="0.25">
      <c r="H8886" s="155"/>
      <c r="I8886" s="151"/>
      <c r="J8886" s="152"/>
      <c r="K8886" s="153"/>
      <c r="L8886" s="153"/>
      <c r="M8886" s="153"/>
      <c r="N8886" s="153"/>
      <c r="O8886" s="153"/>
      <c r="P8886" s="153"/>
      <c r="Q8886" s="153"/>
      <c r="R8886" s="153"/>
      <c r="S8886" s="152"/>
      <c r="T8886" s="153"/>
      <c r="X8886" s="69" t="str">
        <f t="shared" si="280"/>
        <v/>
      </c>
      <c r="Y8886" s="69" t="str">
        <f t="shared" si="281"/>
        <v/>
      </c>
    </row>
    <row r="8887" spans="8:25" x14ac:dyDescent="0.25">
      <c r="H8887" s="155"/>
      <c r="I8887" s="151"/>
      <c r="J8887" s="152"/>
      <c r="K8887" s="153"/>
      <c r="L8887" s="153"/>
      <c r="M8887" s="153"/>
      <c r="N8887" s="153"/>
      <c r="O8887" s="153"/>
      <c r="P8887" s="153"/>
      <c r="Q8887" s="153"/>
      <c r="R8887" s="153"/>
      <c r="S8887" s="152"/>
      <c r="T8887" s="153"/>
      <c r="X8887" s="69" t="str">
        <f t="shared" si="280"/>
        <v/>
      </c>
      <c r="Y8887" s="69" t="str">
        <f t="shared" si="281"/>
        <v/>
      </c>
    </row>
    <row r="8888" spans="8:25" x14ac:dyDescent="0.25">
      <c r="H8888" s="155"/>
      <c r="I8888" s="151"/>
      <c r="J8888" s="152"/>
      <c r="K8888" s="153"/>
      <c r="L8888" s="153"/>
      <c r="M8888" s="153"/>
      <c r="N8888" s="153"/>
      <c r="O8888" s="153"/>
      <c r="P8888" s="153"/>
      <c r="Q8888" s="153"/>
      <c r="R8888" s="153"/>
      <c r="S8888" s="152"/>
      <c r="T8888" s="153"/>
      <c r="X8888" s="69" t="str">
        <f t="shared" si="280"/>
        <v/>
      </c>
      <c r="Y8888" s="69" t="str">
        <f t="shared" si="281"/>
        <v/>
      </c>
    </row>
    <row r="8889" spans="8:25" x14ac:dyDescent="0.25">
      <c r="H8889" s="155"/>
      <c r="I8889" s="151"/>
      <c r="J8889" s="152"/>
      <c r="K8889" s="153"/>
      <c r="L8889" s="153"/>
      <c r="M8889" s="153"/>
      <c r="N8889" s="153"/>
      <c r="O8889" s="153"/>
      <c r="P8889" s="153"/>
      <c r="Q8889" s="153"/>
      <c r="R8889" s="153"/>
      <c r="S8889" s="152"/>
      <c r="T8889" s="153"/>
      <c r="X8889" s="69" t="str">
        <f t="shared" si="280"/>
        <v/>
      </c>
      <c r="Y8889" s="69" t="str">
        <f t="shared" si="281"/>
        <v/>
      </c>
    </row>
    <row r="8890" spans="8:25" x14ac:dyDescent="0.25">
      <c r="H8890" s="155"/>
      <c r="I8890" s="151"/>
      <c r="J8890" s="152"/>
      <c r="K8890" s="153"/>
      <c r="L8890" s="153"/>
      <c r="M8890" s="153"/>
      <c r="N8890" s="153"/>
      <c r="O8890" s="153"/>
      <c r="P8890" s="153"/>
      <c r="Q8890" s="153"/>
      <c r="R8890" s="153"/>
      <c r="S8890" s="152"/>
      <c r="T8890" s="153"/>
      <c r="X8890" s="69" t="str">
        <f t="shared" si="280"/>
        <v/>
      </c>
      <c r="Y8890" s="69" t="str">
        <f t="shared" si="281"/>
        <v/>
      </c>
    </row>
    <row r="8891" spans="8:25" x14ac:dyDescent="0.25">
      <c r="H8891" s="155"/>
      <c r="I8891" s="151"/>
      <c r="J8891" s="152"/>
      <c r="K8891" s="153"/>
      <c r="L8891" s="153"/>
      <c r="M8891" s="153"/>
      <c r="N8891" s="153"/>
      <c r="O8891" s="153"/>
      <c r="P8891" s="153"/>
      <c r="Q8891" s="153"/>
      <c r="R8891" s="153"/>
      <c r="S8891" s="152"/>
      <c r="T8891" s="153"/>
      <c r="X8891" s="69" t="str">
        <f t="shared" si="280"/>
        <v/>
      </c>
      <c r="Y8891" s="69" t="str">
        <f t="shared" si="281"/>
        <v/>
      </c>
    </row>
    <row r="8892" spans="8:25" x14ac:dyDescent="0.25">
      <c r="H8892" s="155"/>
      <c r="I8892" s="151"/>
      <c r="J8892" s="152"/>
      <c r="K8892" s="153"/>
      <c r="L8892" s="153"/>
      <c r="M8892" s="153"/>
      <c r="N8892" s="153"/>
      <c r="O8892" s="153"/>
      <c r="P8892" s="153"/>
      <c r="Q8892" s="153"/>
      <c r="R8892" s="153"/>
      <c r="S8892" s="152"/>
      <c r="T8892" s="153"/>
      <c r="X8892" s="69" t="str">
        <f t="shared" si="280"/>
        <v/>
      </c>
      <c r="Y8892" s="69" t="str">
        <f t="shared" si="281"/>
        <v/>
      </c>
    </row>
    <row r="8893" spans="8:25" x14ac:dyDescent="0.25">
      <c r="H8893" s="155"/>
      <c r="I8893" s="151"/>
      <c r="J8893" s="152"/>
      <c r="K8893" s="153"/>
      <c r="L8893" s="153"/>
      <c r="M8893" s="153"/>
      <c r="N8893" s="153"/>
      <c r="O8893" s="153"/>
      <c r="P8893" s="153"/>
      <c r="Q8893" s="153"/>
      <c r="R8893" s="153"/>
      <c r="S8893" s="152"/>
      <c r="T8893" s="153"/>
      <c r="X8893" s="69" t="str">
        <f t="shared" si="280"/>
        <v/>
      </c>
      <c r="Y8893" s="69" t="str">
        <f t="shared" si="281"/>
        <v/>
      </c>
    </row>
    <row r="8894" spans="8:25" x14ac:dyDescent="0.25">
      <c r="H8894" s="155"/>
      <c r="I8894" s="151"/>
      <c r="J8894" s="152"/>
      <c r="K8894" s="153"/>
      <c r="L8894" s="153"/>
      <c r="M8894" s="153"/>
      <c r="N8894" s="153"/>
      <c r="O8894" s="153"/>
      <c r="P8894" s="153"/>
      <c r="Q8894" s="153"/>
      <c r="R8894" s="153"/>
      <c r="S8894" s="152"/>
      <c r="T8894" s="153"/>
      <c r="X8894" s="69" t="str">
        <f t="shared" si="280"/>
        <v/>
      </c>
      <c r="Y8894" s="69" t="str">
        <f t="shared" si="281"/>
        <v/>
      </c>
    </row>
    <row r="8895" spans="8:25" x14ac:dyDescent="0.25">
      <c r="H8895" s="155"/>
      <c r="I8895" s="151"/>
      <c r="J8895" s="152"/>
      <c r="K8895" s="153"/>
      <c r="L8895" s="153"/>
      <c r="M8895" s="153"/>
      <c r="N8895" s="153"/>
      <c r="O8895" s="153"/>
      <c r="P8895" s="153"/>
      <c r="Q8895" s="153"/>
      <c r="R8895" s="153"/>
      <c r="S8895" s="152"/>
      <c r="T8895" s="153"/>
      <c r="X8895" s="69" t="str">
        <f t="shared" si="280"/>
        <v/>
      </c>
      <c r="Y8895" s="69" t="str">
        <f t="shared" si="281"/>
        <v/>
      </c>
    </row>
    <row r="8896" spans="8:25" x14ac:dyDescent="0.25">
      <c r="H8896" s="155"/>
      <c r="I8896" s="151"/>
      <c r="J8896" s="152"/>
      <c r="K8896" s="153"/>
      <c r="L8896" s="153"/>
      <c r="M8896" s="153"/>
      <c r="N8896" s="153"/>
      <c r="O8896" s="153"/>
      <c r="P8896" s="153"/>
      <c r="Q8896" s="153"/>
      <c r="R8896" s="153"/>
      <c r="S8896" s="152"/>
      <c r="T8896" s="153"/>
      <c r="X8896" s="69" t="str">
        <f t="shared" si="280"/>
        <v/>
      </c>
      <c r="Y8896" s="69" t="str">
        <f t="shared" si="281"/>
        <v/>
      </c>
    </row>
    <row r="8897" spans="8:25" x14ac:dyDescent="0.25">
      <c r="H8897" s="155"/>
      <c r="I8897" s="151"/>
      <c r="J8897" s="152"/>
      <c r="K8897" s="153"/>
      <c r="L8897" s="153"/>
      <c r="M8897" s="153"/>
      <c r="N8897" s="153"/>
      <c r="O8897" s="153"/>
      <c r="P8897" s="153"/>
      <c r="Q8897" s="153"/>
      <c r="R8897" s="153"/>
      <c r="S8897" s="152"/>
      <c r="T8897" s="153"/>
      <c r="X8897" s="69" t="str">
        <f t="shared" si="280"/>
        <v/>
      </c>
      <c r="Y8897" s="69" t="str">
        <f t="shared" si="281"/>
        <v/>
      </c>
    </row>
    <row r="8898" spans="8:25" x14ac:dyDescent="0.25">
      <c r="H8898" s="155"/>
      <c r="I8898" s="151"/>
      <c r="J8898" s="152"/>
      <c r="K8898" s="153"/>
      <c r="L8898" s="153"/>
      <c r="M8898" s="153"/>
      <c r="N8898" s="153"/>
      <c r="O8898" s="153"/>
      <c r="P8898" s="153"/>
      <c r="Q8898" s="153"/>
      <c r="R8898" s="153"/>
      <c r="S8898" s="152"/>
      <c r="T8898" s="153"/>
      <c r="X8898" s="69" t="str">
        <f t="shared" ref="X8898:X8961" si="282">IF(W8898&lt;&gt;"",W8898-I8898,"")</f>
        <v/>
      </c>
      <c r="Y8898" s="69" t="str">
        <f t="shared" si="281"/>
        <v/>
      </c>
    </row>
    <row r="8899" spans="8:25" x14ac:dyDescent="0.25">
      <c r="H8899" s="155"/>
      <c r="I8899" s="151"/>
      <c r="J8899" s="152"/>
      <c r="K8899" s="153"/>
      <c r="L8899" s="153"/>
      <c r="M8899" s="153"/>
      <c r="N8899" s="153"/>
      <c r="O8899" s="153"/>
      <c r="P8899" s="153"/>
      <c r="Q8899" s="153"/>
      <c r="R8899" s="153"/>
      <c r="S8899" s="152"/>
      <c r="T8899" s="153"/>
      <c r="X8899" s="69" t="str">
        <f t="shared" si="282"/>
        <v/>
      </c>
      <c r="Y8899" s="69" t="str">
        <f t="shared" ref="Y8899:Y8962" si="283">IF(X8899&lt;&gt;"",IF(X8899&lt;365,"&lt; 1 year",IF(X8899&lt;730,"1-2",IF(X8899&lt;1095,"2-3",IF(X8899&lt;1460,"3-4",IF(X8899&lt;1825,"4-5","5+"))))),"")</f>
        <v/>
      </c>
    </row>
    <row r="8900" spans="8:25" x14ac:dyDescent="0.25">
      <c r="H8900" s="155"/>
      <c r="I8900" s="151"/>
      <c r="J8900" s="152"/>
      <c r="K8900" s="153"/>
      <c r="L8900" s="153"/>
      <c r="M8900" s="153"/>
      <c r="N8900" s="153"/>
      <c r="O8900" s="153"/>
      <c r="P8900" s="153"/>
      <c r="Q8900" s="153"/>
      <c r="R8900" s="153"/>
      <c r="S8900" s="152"/>
      <c r="T8900" s="153"/>
      <c r="X8900" s="69" t="str">
        <f t="shared" si="282"/>
        <v/>
      </c>
      <c r="Y8900" s="69" t="str">
        <f t="shared" si="283"/>
        <v/>
      </c>
    </row>
    <row r="8901" spans="8:25" x14ac:dyDescent="0.25">
      <c r="H8901" s="155"/>
      <c r="I8901" s="151"/>
      <c r="J8901" s="152"/>
      <c r="K8901" s="153"/>
      <c r="L8901" s="153"/>
      <c r="M8901" s="153"/>
      <c r="N8901" s="153"/>
      <c r="O8901" s="153"/>
      <c r="P8901" s="153"/>
      <c r="Q8901" s="153"/>
      <c r="R8901" s="153"/>
      <c r="S8901" s="152"/>
      <c r="T8901" s="153"/>
      <c r="X8901" s="69" t="str">
        <f t="shared" si="282"/>
        <v/>
      </c>
      <c r="Y8901" s="69" t="str">
        <f t="shared" si="283"/>
        <v/>
      </c>
    </row>
    <row r="8902" spans="8:25" x14ac:dyDescent="0.25">
      <c r="H8902" s="155"/>
      <c r="I8902" s="151"/>
      <c r="J8902" s="152"/>
      <c r="K8902" s="153"/>
      <c r="L8902" s="153"/>
      <c r="M8902" s="153"/>
      <c r="N8902" s="153"/>
      <c r="O8902" s="153"/>
      <c r="P8902" s="153"/>
      <c r="Q8902" s="153"/>
      <c r="R8902" s="153"/>
      <c r="S8902" s="152"/>
      <c r="T8902" s="153"/>
      <c r="X8902" s="69" t="str">
        <f t="shared" si="282"/>
        <v/>
      </c>
      <c r="Y8902" s="69" t="str">
        <f t="shared" si="283"/>
        <v/>
      </c>
    </row>
    <row r="8903" spans="8:25" x14ac:dyDescent="0.25">
      <c r="H8903" s="155"/>
      <c r="I8903" s="151"/>
      <c r="J8903" s="152"/>
      <c r="K8903" s="153"/>
      <c r="L8903" s="153"/>
      <c r="M8903" s="153"/>
      <c r="N8903" s="153"/>
      <c r="O8903" s="153"/>
      <c r="P8903" s="153"/>
      <c r="Q8903" s="153"/>
      <c r="R8903" s="153"/>
      <c r="S8903" s="152"/>
      <c r="T8903" s="153"/>
      <c r="X8903" s="69" t="str">
        <f t="shared" si="282"/>
        <v/>
      </c>
      <c r="Y8903" s="69" t="str">
        <f t="shared" si="283"/>
        <v/>
      </c>
    </row>
    <row r="8904" spans="8:25" x14ac:dyDescent="0.25">
      <c r="H8904" s="155"/>
      <c r="I8904" s="151"/>
      <c r="J8904" s="152"/>
      <c r="K8904" s="153"/>
      <c r="L8904" s="153"/>
      <c r="M8904" s="153"/>
      <c r="N8904" s="153"/>
      <c r="O8904" s="153"/>
      <c r="P8904" s="153"/>
      <c r="Q8904" s="153"/>
      <c r="R8904" s="153"/>
      <c r="S8904" s="152"/>
      <c r="T8904" s="153"/>
      <c r="X8904" s="69" t="str">
        <f t="shared" si="282"/>
        <v/>
      </c>
      <c r="Y8904" s="69" t="str">
        <f t="shared" si="283"/>
        <v/>
      </c>
    </row>
    <row r="8905" spans="8:25" x14ac:dyDescent="0.25">
      <c r="H8905" s="155"/>
      <c r="I8905" s="151"/>
      <c r="J8905" s="152"/>
      <c r="K8905" s="153"/>
      <c r="L8905" s="153"/>
      <c r="M8905" s="153"/>
      <c r="N8905" s="153"/>
      <c r="O8905" s="153"/>
      <c r="P8905" s="153"/>
      <c r="Q8905" s="153"/>
      <c r="R8905" s="153"/>
      <c r="S8905" s="152"/>
      <c r="T8905" s="153"/>
      <c r="X8905" s="69" t="str">
        <f t="shared" si="282"/>
        <v/>
      </c>
      <c r="Y8905" s="69" t="str">
        <f t="shared" si="283"/>
        <v/>
      </c>
    </row>
    <row r="8906" spans="8:25" x14ac:dyDescent="0.25">
      <c r="H8906" s="155"/>
      <c r="I8906" s="151"/>
      <c r="J8906" s="152"/>
      <c r="K8906" s="153"/>
      <c r="L8906" s="153"/>
      <c r="M8906" s="153"/>
      <c r="N8906" s="153"/>
      <c r="O8906" s="153"/>
      <c r="P8906" s="153"/>
      <c r="Q8906" s="153"/>
      <c r="R8906" s="153"/>
      <c r="S8906" s="152"/>
      <c r="T8906" s="153"/>
      <c r="X8906" s="69" t="str">
        <f t="shared" si="282"/>
        <v/>
      </c>
      <c r="Y8906" s="69" t="str">
        <f t="shared" si="283"/>
        <v/>
      </c>
    </row>
    <row r="8907" spans="8:25" x14ac:dyDescent="0.25">
      <c r="H8907" s="155"/>
      <c r="I8907" s="151"/>
      <c r="J8907" s="152"/>
      <c r="K8907" s="153"/>
      <c r="L8907" s="153"/>
      <c r="M8907" s="153"/>
      <c r="N8907" s="153"/>
      <c r="O8907" s="153"/>
      <c r="P8907" s="153"/>
      <c r="Q8907" s="153"/>
      <c r="R8907" s="153"/>
      <c r="S8907" s="152"/>
      <c r="T8907" s="153"/>
      <c r="X8907" s="69" t="str">
        <f t="shared" si="282"/>
        <v/>
      </c>
      <c r="Y8907" s="69" t="str">
        <f t="shared" si="283"/>
        <v/>
      </c>
    </row>
    <row r="8908" spans="8:25" x14ac:dyDescent="0.25">
      <c r="H8908" s="155"/>
      <c r="I8908" s="151"/>
      <c r="J8908" s="152"/>
      <c r="K8908" s="153"/>
      <c r="L8908" s="153"/>
      <c r="M8908" s="153"/>
      <c r="N8908" s="153"/>
      <c r="O8908" s="153"/>
      <c r="P8908" s="153"/>
      <c r="Q8908" s="153"/>
      <c r="R8908" s="153"/>
      <c r="S8908" s="152"/>
      <c r="T8908" s="153"/>
      <c r="X8908" s="69" t="str">
        <f t="shared" si="282"/>
        <v/>
      </c>
      <c r="Y8908" s="69" t="str">
        <f t="shared" si="283"/>
        <v/>
      </c>
    </row>
    <row r="8909" spans="8:25" x14ac:dyDescent="0.25">
      <c r="H8909" s="155"/>
      <c r="I8909" s="151"/>
      <c r="J8909" s="152"/>
      <c r="K8909" s="153"/>
      <c r="L8909" s="153"/>
      <c r="M8909" s="153"/>
      <c r="N8909" s="153"/>
      <c r="O8909" s="153"/>
      <c r="P8909" s="153"/>
      <c r="Q8909" s="153"/>
      <c r="R8909" s="153"/>
      <c r="S8909" s="152"/>
      <c r="T8909" s="153"/>
      <c r="X8909" s="69" t="str">
        <f t="shared" si="282"/>
        <v/>
      </c>
      <c r="Y8909" s="69" t="str">
        <f t="shared" si="283"/>
        <v/>
      </c>
    </row>
    <row r="8910" spans="8:25" x14ac:dyDescent="0.25">
      <c r="H8910" s="155"/>
      <c r="I8910" s="151"/>
      <c r="J8910" s="152"/>
      <c r="K8910" s="153"/>
      <c r="L8910" s="153"/>
      <c r="M8910" s="153"/>
      <c r="N8910" s="153"/>
      <c r="O8910" s="153"/>
      <c r="P8910" s="153"/>
      <c r="Q8910" s="153"/>
      <c r="R8910" s="153"/>
      <c r="S8910" s="152"/>
      <c r="T8910" s="153"/>
      <c r="X8910" s="69" t="str">
        <f t="shared" si="282"/>
        <v/>
      </c>
      <c r="Y8910" s="69" t="str">
        <f t="shared" si="283"/>
        <v/>
      </c>
    </row>
    <row r="8911" spans="8:25" x14ac:dyDescent="0.25">
      <c r="H8911" s="155"/>
      <c r="I8911" s="151"/>
      <c r="J8911" s="152"/>
      <c r="K8911" s="153"/>
      <c r="L8911" s="153"/>
      <c r="M8911" s="153"/>
      <c r="N8911" s="153"/>
      <c r="O8911" s="153"/>
      <c r="P8911" s="153"/>
      <c r="Q8911" s="153"/>
      <c r="R8911" s="153"/>
      <c r="S8911" s="152"/>
      <c r="T8911" s="153"/>
      <c r="X8911" s="69" t="str">
        <f t="shared" si="282"/>
        <v/>
      </c>
      <c r="Y8911" s="69" t="str">
        <f t="shared" si="283"/>
        <v/>
      </c>
    </row>
    <row r="8912" spans="8:25" x14ac:dyDescent="0.25">
      <c r="H8912" s="155"/>
      <c r="I8912" s="151"/>
      <c r="J8912" s="152"/>
      <c r="K8912" s="153"/>
      <c r="L8912" s="153"/>
      <c r="M8912" s="153"/>
      <c r="N8912" s="153"/>
      <c r="O8912" s="153"/>
      <c r="P8912" s="153"/>
      <c r="Q8912" s="153"/>
      <c r="R8912" s="153"/>
      <c r="S8912" s="152"/>
      <c r="T8912" s="153"/>
      <c r="X8912" s="69" t="str">
        <f t="shared" si="282"/>
        <v/>
      </c>
      <c r="Y8912" s="69" t="str">
        <f t="shared" si="283"/>
        <v/>
      </c>
    </row>
    <row r="8913" spans="8:25" x14ac:dyDescent="0.25">
      <c r="H8913" s="155"/>
      <c r="I8913" s="151"/>
      <c r="J8913" s="152"/>
      <c r="K8913" s="153"/>
      <c r="L8913" s="153"/>
      <c r="M8913" s="153"/>
      <c r="N8913" s="153"/>
      <c r="O8913" s="153"/>
      <c r="P8913" s="153"/>
      <c r="Q8913" s="153"/>
      <c r="R8913" s="153"/>
      <c r="S8913" s="152"/>
      <c r="T8913" s="153"/>
      <c r="X8913" s="69" t="str">
        <f t="shared" si="282"/>
        <v/>
      </c>
      <c r="Y8913" s="69" t="str">
        <f t="shared" si="283"/>
        <v/>
      </c>
    </row>
    <row r="8914" spans="8:25" x14ac:dyDescent="0.25">
      <c r="H8914" s="155"/>
      <c r="I8914" s="151"/>
      <c r="J8914" s="152"/>
      <c r="K8914" s="153"/>
      <c r="L8914" s="153"/>
      <c r="M8914" s="153"/>
      <c r="N8914" s="153"/>
      <c r="O8914" s="153"/>
      <c r="P8914" s="153"/>
      <c r="Q8914" s="153"/>
      <c r="R8914" s="153"/>
      <c r="S8914" s="152"/>
      <c r="T8914" s="153"/>
      <c r="X8914" s="69" t="str">
        <f t="shared" si="282"/>
        <v/>
      </c>
      <c r="Y8914" s="69" t="str">
        <f t="shared" si="283"/>
        <v/>
      </c>
    </row>
    <row r="8915" spans="8:25" x14ac:dyDescent="0.25">
      <c r="H8915" s="155"/>
      <c r="I8915" s="151"/>
      <c r="J8915" s="152"/>
      <c r="K8915" s="153"/>
      <c r="L8915" s="153"/>
      <c r="M8915" s="153"/>
      <c r="N8915" s="153"/>
      <c r="O8915" s="153"/>
      <c r="P8915" s="153"/>
      <c r="Q8915" s="153"/>
      <c r="R8915" s="153"/>
      <c r="S8915" s="152"/>
      <c r="T8915" s="153"/>
      <c r="X8915" s="69" t="str">
        <f t="shared" si="282"/>
        <v/>
      </c>
      <c r="Y8915" s="69" t="str">
        <f t="shared" si="283"/>
        <v/>
      </c>
    </row>
    <row r="8916" spans="8:25" x14ac:dyDescent="0.25">
      <c r="H8916" s="155"/>
      <c r="I8916" s="151"/>
      <c r="J8916" s="152"/>
      <c r="K8916" s="153"/>
      <c r="L8916" s="153"/>
      <c r="M8916" s="153"/>
      <c r="N8916" s="153"/>
      <c r="O8916" s="153"/>
      <c r="P8916" s="153"/>
      <c r="Q8916" s="153"/>
      <c r="R8916" s="153"/>
      <c r="S8916" s="152"/>
      <c r="T8916" s="153"/>
      <c r="X8916" s="69" t="str">
        <f t="shared" si="282"/>
        <v/>
      </c>
      <c r="Y8916" s="69" t="str">
        <f t="shared" si="283"/>
        <v/>
      </c>
    </row>
    <row r="8917" spans="8:25" x14ac:dyDescent="0.25">
      <c r="H8917" s="155"/>
      <c r="I8917" s="151"/>
      <c r="J8917" s="152"/>
      <c r="K8917" s="153"/>
      <c r="L8917" s="153"/>
      <c r="M8917" s="153"/>
      <c r="N8917" s="153"/>
      <c r="O8917" s="153"/>
      <c r="P8917" s="153"/>
      <c r="Q8917" s="153"/>
      <c r="R8917" s="153"/>
      <c r="S8917" s="152"/>
      <c r="T8917" s="153"/>
      <c r="X8917" s="69" t="str">
        <f t="shared" si="282"/>
        <v/>
      </c>
      <c r="Y8917" s="69" t="str">
        <f t="shared" si="283"/>
        <v/>
      </c>
    </row>
    <row r="8918" spans="8:25" x14ac:dyDescent="0.25">
      <c r="H8918" s="155"/>
      <c r="I8918" s="151"/>
      <c r="J8918" s="152"/>
      <c r="K8918" s="153"/>
      <c r="L8918" s="153"/>
      <c r="M8918" s="153"/>
      <c r="N8918" s="153"/>
      <c r="O8918" s="153"/>
      <c r="P8918" s="153"/>
      <c r="Q8918" s="153"/>
      <c r="R8918" s="153"/>
      <c r="S8918" s="152"/>
      <c r="T8918" s="153"/>
      <c r="X8918" s="69" t="str">
        <f t="shared" si="282"/>
        <v/>
      </c>
      <c r="Y8918" s="69" t="str">
        <f t="shared" si="283"/>
        <v/>
      </c>
    </row>
    <row r="8919" spans="8:25" x14ac:dyDescent="0.25">
      <c r="H8919" s="155"/>
      <c r="I8919" s="151"/>
      <c r="J8919" s="152"/>
      <c r="K8919" s="153"/>
      <c r="L8919" s="153"/>
      <c r="M8919" s="153"/>
      <c r="N8919" s="153"/>
      <c r="O8919" s="153"/>
      <c r="P8919" s="153"/>
      <c r="Q8919" s="153"/>
      <c r="R8919" s="153"/>
      <c r="S8919" s="152"/>
      <c r="T8919" s="153"/>
      <c r="X8919" s="69" t="str">
        <f t="shared" si="282"/>
        <v/>
      </c>
      <c r="Y8919" s="69" t="str">
        <f t="shared" si="283"/>
        <v/>
      </c>
    </row>
    <row r="8920" spans="8:25" x14ac:dyDescent="0.25">
      <c r="H8920" s="155"/>
      <c r="I8920" s="151"/>
      <c r="J8920" s="152"/>
      <c r="K8920" s="153"/>
      <c r="L8920" s="153"/>
      <c r="M8920" s="153"/>
      <c r="N8920" s="153"/>
      <c r="O8920" s="153"/>
      <c r="P8920" s="153"/>
      <c r="Q8920" s="153"/>
      <c r="R8920" s="153"/>
      <c r="S8920" s="152"/>
      <c r="T8920" s="153"/>
      <c r="X8920" s="69" t="str">
        <f t="shared" si="282"/>
        <v/>
      </c>
      <c r="Y8920" s="69" t="str">
        <f t="shared" si="283"/>
        <v/>
      </c>
    </row>
    <row r="8921" spans="8:25" x14ac:dyDescent="0.25">
      <c r="H8921" s="155"/>
      <c r="I8921" s="151"/>
      <c r="J8921" s="152"/>
      <c r="K8921" s="153"/>
      <c r="L8921" s="153"/>
      <c r="M8921" s="153"/>
      <c r="N8921" s="153"/>
      <c r="O8921" s="153"/>
      <c r="P8921" s="153"/>
      <c r="Q8921" s="153"/>
      <c r="R8921" s="153"/>
      <c r="S8921" s="152"/>
      <c r="T8921" s="153"/>
      <c r="X8921" s="69" t="str">
        <f t="shared" si="282"/>
        <v/>
      </c>
      <c r="Y8921" s="69" t="str">
        <f t="shared" si="283"/>
        <v/>
      </c>
    </row>
    <row r="8922" spans="8:25" x14ac:dyDescent="0.25">
      <c r="H8922" s="155"/>
      <c r="I8922" s="151"/>
      <c r="J8922" s="152"/>
      <c r="K8922" s="153"/>
      <c r="L8922" s="153"/>
      <c r="M8922" s="153"/>
      <c r="N8922" s="153"/>
      <c r="O8922" s="153"/>
      <c r="P8922" s="153"/>
      <c r="Q8922" s="153"/>
      <c r="R8922" s="153"/>
      <c r="S8922" s="152"/>
      <c r="T8922" s="153"/>
      <c r="X8922" s="69" t="str">
        <f t="shared" si="282"/>
        <v/>
      </c>
      <c r="Y8922" s="69" t="str">
        <f t="shared" si="283"/>
        <v/>
      </c>
    </row>
    <row r="8923" spans="8:25" x14ac:dyDescent="0.25">
      <c r="H8923" s="155"/>
      <c r="I8923" s="151"/>
      <c r="J8923" s="152"/>
      <c r="K8923" s="153"/>
      <c r="L8923" s="153"/>
      <c r="M8923" s="153"/>
      <c r="N8923" s="153"/>
      <c r="O8923" s="153"/>
      <c r="P8923" s="153"/>
      <c r="Q8923" s="153"/>
      <c r="R8923" s="153"/>
      <c r="S8923" s="152"/>
      <c r="T8923" s="153"/>
      <c r="X8923" s="69" t="str">
        <f t="shared" si="282"/>
        <v/>
      </c>
      <c r="Y8923" s="69" t="str">
        <f t="shared" si="283"/>
        <v/>
      </c>
    </row>
    <row r="8924" spans="8:25" x14ac:dyDescent="0.25">
      <c r="H8924" s="155"/>
      <c r="I8924" s="151"/>
      <c r="J8924" s="152"/>
      <c r="K8924" s="153"/>
      <c r="L8924" s="153"/>
      <c r="M8924" s="153"/>
      <c r="N8924" s="153"/>
      <c r="O8924" s="153"/>
      <c r="P8924" s="153"/>
      <c r="Q8924" s="153"/>
      <c r="R8924" s="153"/>
      <c r="S8924" s="152"/>
      <c r="T8924" s="153"/>
      <c r="X8924" s="69" t="str">
        <f t="shared" si="282"/>
        <v/>
      </c>
      <c r="Y8924" s="69" t="str">
        <f t="shared" si="283"/>
        <v/>
      </c>
    </row>
    <row r="8925" spans="8:25" x14ac:dyDescent="0.25">
      <c r="H8925" s="155"/>
      <c r="I8925" s="151"/>
      <c r="J8925" s="152"/>
      <c r="K8925" s="153"/>
      <c r="L8925" s="153"/>
      <c r="M8925" s="153"/>
      <c r="N8925" s="153"/>
      <c r="O8925" s="153"/>
      <c r="P8925" s="153"/>
      <c r="Q8925" s="153"/>
      <c r="R8925" s="153"/>
      <c r="S8925" s="152"/>
      <c r="T8925" s="153"/>
      <c r="X8925" s="69" t="str">
        <f t="shared" si="282"/>
        <v/>
      </c>
      <c r="Y8925" s="69" t="str">
        <f t="shared" si="283"/>
        <v/>
      </c>
    </row>
    <row r="8926" spans="8:25" x14ac:dyDescent="0.25">
      <c r="H8926" s="155"/>
      <c r="I8926" s="151"/>
      <c r="J8926" s="152"/>
      <c r="K8926" s="153"/>
      <c r="L8926" s="153"/>
      <c r="M8926" s="153"/>
      <c r="N8926" s="153"/>
      <c r="O8926" s="153"/>
      <c r="P8926" s="153"/>
      <c r="Q8926" s="153"/>
      <c r="R8926" s="153"/>
      <c r="S8926" s="152"/>
      <c r="T8926" s="153"/>
      <c r="X8926" s="69" t="str">
        <f t="shared" si="282"/>
        <v/>
      </c>
      <c r="Y8926" s="69" t="str">
        <f t="shared" si="283"/>
        <v/>
      </c>
    </row>
    <row r="8927" spans="8:25" x14ac:dyDescent="0.25">
      <c r="H8927" s="155"/>
      <c r="I8927" s="151"/>
      <c r="J8927" s="152"/>
      <c r="K8927" s="153"/>
      <c r="L8927" s="153"/>
      <c r="M8927" s="153"/>
      <c r="N8927" s="153"/>
      <c r="O8927" s="153"/>
      <c r="P8927" s="153"/>
      <c r="Q8927" s="153"/>
      <c r="R8927" s="153"/>
      <c r="S8927" s="152"/>
      <c r="T8927" s="153"/>
      <c r="X8927" s="69" t="str">
        <f t="shared" si="282"/>
        <v/>
      </c>
      <c r="Y8927" s="69" t="str">
        <f t="shared" si="283"/>
        <v/>
      </c>
    </row>
    <row r="8928" spans="8:25" x14ac:dyDescent="0.25">
      <c r="H8928" s="155"/>
      <c r="I8928" s="151"/>
      <c r="J8928" s="152"/>
      <c r="K8928" s="153"/>
      <c r="L8928" s="153"/>
      <c r="M8928" s="153"/>
      <c r="N8928" s="153"/>
      <c r="O8928" s="153"/>
      <c r="P8928" s="153"/>
      <c r="Q8928" s="153"/>
      <c r="R8928" s="153"/>
      <c r="S8928" s="152"/>
      <c r="T8928" s="153"/>
      <c r="X8928" s="69" t="str">
        <f t="shared" si="282"/>
        <v/>
      </c>
      <c r="Y8928" s="69" t="str">
        <f t="shared" si="283"/>
        <v/>
      </c>
    </row>
    <row r="8929" spans="8:25" x14ac:dyDescent="0.25">
      <c r="H8929" s="155"/>
      <c r="I8929" s="151"/>
      <c r="J8929" s="152"/>
      <c r="K8929" s="153"/>
      <c r="L8929" s="153"/>
      <c r="M8929" s="153"/>
      <c r="N8929" s="153"/>
      <c r="O8929" s="153"/>
      <c r="P8929" s="153"/>
      <c r="Q8929" s="153"/>
      <c r="R8929" s="153"/>
      <c r="S8929" s="152"/>
      <c r="T8929" s="153"/>
      <c r="X8929" s="69" t="str">
        <f t="shared" si="282"/>
        <v/>
      </c>
      <c r="Y8929" s="69" t="str">
        <f t="shared" si="283"/>
        <v/>
      </c>
    </row>
    <row r="8930" spans="8:25" x14ac:dyDescent="0.25">
      <c r="H8930" s="155"/>
      <c r="I8930" s="151"/>
      <c r="J8930" s="152"/>
      <c r="K8930" s="153"/>
      <c r="L8930" s="153"/>
      <c r="M8930" s="153"/>
      <c r="N8930" s="153"/>
      <c r="O8930" s="153"/>
      <c r="P8930" s="153"/>
      <c r="Q8930" s="153"/>
      <c r="R8930" s="153"/>
      <c r="S8930" s="152"/>
      <c r="T8930" s="153"/>
      <c r="X8930" s="69" t="str">
        <f t="shared" si="282"/>
        <v/>
      </c>
      <c r="Y8930" s="69" t="str">
        <f t="shared" si="283"/>
        <v/>
      </c>
    </row>
    <row r="8931" spans="8:25" x14ac:dyDescent="0.25">
      <c r="H8931" s="155"/>
      <c r="I8931" s="151"/>
      <c r="J8931" s="152"/>
      <c r="K8931" s="153"/>
      <c r="L8931" s="153"/>
      <c r="M8931" s="153"/>
      <c r="N8931" s="153"/>
      <c r="O8931" s="153"/>
      <c r="P8931" s="153"/>
      <c r="Q8931" s="153"/>
      <c r="R8931" s="153"/>
      <c r="S8931" s="152"/>
      <c r="T8931" s="153"/>
      <c r="X8931" s="69" t="str">
        <f t="shared" si="282"/>
        <v/>
      </c>
      <c r="Y8931" s="69" t="str">
        <f t="shared" si="283"/>
        <v/>
      </c>
    </row>
    <row r="8932" spans="8:25" x14ac:dyDescent="0.25">
      <c r="H8932" s="155"/>
      <c r="I8932" s="151"/>
      <c r="J8932" s="152"/>
      <c r="K8932" s="153"/>
      <c r="L8932" s="153"/>
      <c r="M8932" s="153"/>
      <c r="N8932" s="153"/>
      <c r="O8932" s="153"/>
      <c r="P8932" s="153"/>
      <c r="Q8932" s="153"/>
      <c r="R8932" s="153"/>
      <c r="S8932" s="152"/>
      <c r="T8932" s="153"/>
      <c r="X8932" s="69" t="str">
        <f t="shared" si="282"/>
        <v/>
      </c>
      <c r="Y8932" s="69" t="str">
        <f t="shared" si="283"/>
        <v/>
      </c>
    </row>
    <row r="8933" spans="8:25" x14ac:dyDescent="0.25">
      <c r="H8933" s="155"/>
      <c r="I8933" s="151"/>
      <c r="J8933" s="152"/>
      <c r="K8933" s="153"/>
      <c r="L8933" s="153"/>
      <c r="M8933" s="153"/>
      <c r="N8933" s="153"/>
      <c r="O8933" s="153"/>
      <c r="P8933" s="153"/>
      <c r="Q8933" s="153"/>
      <c r="R8933" s="153"/>
      <c r="S8933" s="152"/>
      <c r="T8933" s="153"/>
      <c r="X8933" s="69" t="str">
        <f t="shared" si="282"/>
        <v/>
      </c>
      <c r="Y8933" s="69" t="str">
        <f t="shared" si="283"/>
        <v/>
      </c>
    </row>
    <row r="8934" spans="8:25" x14ac:dyDescent="0.25">
      <c r="H8934" s="155"/>
      <c r="I8934" s="151"/>
      <c r="J8934" s="152"/>
      <c r="K8934" s="153"/>
      <c r="L8934" s="153"/>
      <c r="M8934" s="153"/>
      <c r="N8934" s="153"/>
      <c r="O8934" s="153"/>
      <c r="P8934" s="153"/>
      <c r="Q8934" s="153"/>
      <c r="R8934" s="153"/>
      <c r="S8934" s="152"/>
      <c r="T8934" s="153"/>
      <c r="X8934" s="69" t="str">
        <f t="shared" si="282"/>
        <v/>
      </c>
      <c r="Y8934" s="69" t="str">
        <f t="shared" si="283"/>
        <v/>
      </c>
    </row>
    <row r="8935" spans="8:25" x14ac:dyDescent="0.25">
      <c r="H8935" s="155"/>
      <c r="I8935" s="151"/>
      <c r="J8935" s="152"/>
      <c r="K8935" s="153"/>
      <c r="L8935" s="153"/>
      <c r="M8935" s="153"/>
      <c r="N8935" s="153"/>
      <c r="O8935" s="153"/>
      <c r="P8935" s="153"/>
      <c r="Q8935" s="153"/>
      <c r="R8935" s="153"/>
      <c r="S8935" s="152"/>
      <c r="T8935" s="153"/>
      <c r="X8935" s="69" t="str">
        <f t="shared" si="282"/>
        <v/>
      </c>
      <c r="Y8935" s="69" t="str">
        <f t="shared" si="283"/>
        <v/>
      </c>
    </row>
    <row r="8936" spans="8:25" x14ac:dyDescent="0.25">
      <c r="H8936" s="155"/>
      <c r="I8936" s="151"/>
      <c r="J8936" s="152"/>
      <c r="K8936" s="153"/>
      <c r="L8936" s="153"/>
      <c r="M8936" s="153"/>
      <c r="N8936" s="153"/>
      <c r="O8936" s="153"/>
      <c r="P8936" s="153"/>
      <c r="Q8936" s="153"/>
      <c r="R8936" s="153"/>
      <c r="S8936" s="152"/>
      <c r="T8936" s="153"/>
      <c r="X8936" s="69" t="str">
        <f t="shared" si="282"/>
        <v/>
      </c>
      <c r="Y8936" s="69" t="str">
        <f t="shared" si="283"/>
        <v/>
      </c>
    </row>
    <row r="8937" spans="8:25" x14ac:dyDescent="0.25">
      <c r="H8937" s="155"/>
      <c r="I8937" s="151"/>
      <c r="J8937" s="152"/>
      <c r="K8937" s="153"/>
      <c r="L8937" s="153"/>
      <c r="M8937" s="153"/>
      <c r="N8937" s="153"/>
      <c r="O8937" s="153"/>
      <c r="P8937" s="153"/>
      <c r="Q8937" s="153"/>
      <c r="R8937" s="153"/>
      <c r="S8937" s="152"/>
      <c r="T8937" s="153"/>
      <c r="X8937" s="69" t="str">
        <f t="shared" si="282"/>
        <v/>
      </c>
      <c r="Y8937" s="69" t="str">
        <f t="shared" si="283"/>
        <v/>
      </c>
    </row>
    <row r="8938" spans="8:25" x14ac:dyDescent="0.25">
      <c r="H8938" s="155"/>
      <c r="I8938" s="151"/>
      <c r="J8938" s="152"/>
      <c r="K8938" s="153"/>
      <c r="L8938" s="153"/>
      <c r="M8938" s="153"/>
      <c r="N8938" s="153"/>
      <c r="O8938" s="153"/>
      <c r="P8938" s="153"/>
      <c r="Q8938" s="153"/>
      <c r="R8938" s="153"/>
      <c r="S8938" s="152"/>
      <c r="T8938" s="153"/>
      <c r="X8938" s="69" t="str">
        <f t="shared" si="282"/>
        <v/>
      </c>
      <c r="Y8938" s="69" t="str">
        <f t="shared" si="283"/>
        <v/>
      </c>
    </row>
    <row r="8939" spans="8:25" x14ac:dyDescent="0.25">
      <c r="H8939" s="155"/>
      <c r="I8939" s="151"/>
      <c r="J8939" s="152"/>
      <c r="K8939" s="153"/>
      <c r="L8939" s="153"/>
      <c r="M8939" s="153"/>
      <c r="N8939" s="153"/>
      <c r="O8939" s="153"/>
      <c r="P8939" s="153"/>
      <c r="Q8939" s="153"/>
      <c r="R8939" s="153"/>
      <c r="S8939" s="152"/>
      <c r="T8939" s="153"/>
      <c r="X8939" s="69" t="str">
        <f t="shared" si="282"/>
        <v/>
      </c>
      <c r="Y8939" s="69" t="str">
        <f t="shared" si="283"/>
        <v/>
      </c>
    </row>
    <row r="8940" spans="8:25" x14ac:dyDescent="0.25">
      <c r="H8940" s="155"/>
      <c r="I8940" s="151"/>
      <c r="J8940" s="152"/>
      <c r="K8940" s="153"/>
      <c r="L8940" s="153"/>
      <c r="M8940" s="153"/>
      <c r="N8940" s="153"/>
      <c r="O8940" s="153"/>
      <c r="P8940" s="153"/>
      <c r="Q8940" s="153"/>
      <c r="R8940" s="153"/>
      <c r="S8940" s="152"/>
      <c r="T8940" s="153"/>
      <c r="X8940" s="69" t="str">
        <f t="shared" si="282"/>
        <v/>
      </c>
      <c r="Y8940" s="69" t="str">
        <f t="shared" si="283"/>
        <v/>
      </c>
    </row>
    <row r="8941" spans="8:25" x14ac:dyDescent="0.25">
      <c r="H8941" s="155"/>
      <c r="I8941" s="151"/>
      <c r="J8941" s="152"/>
      <c r="K8941" s="153"/>
      <c r="L8941" s="153"/>
      <c r="M8941" s="153"/>
      <c r="N8941" s="153"/>
      <c r="O8941" s="153"/>
      <c r="P8941" s="153"/>
      <c r="Q8941" s="153"/>
      <c r="R8941" s="153"/>
      <c r="S8941" s="152"/>
      <c r="T8941" s="153"/>
      <c r="X8941" s="69" t="str">
        <f t="shared" si="282"/>
        <v/>
      </c>
      <c r="Y8941" s="69" t="str">
        <f t="shared" si="283"/>
        <v/>
      </c>
    </row>
    <row r="8942" spans="8:25" x14ac:dyDescent="0.25">
      <c r="H8942" s="155"/>
      <c r="I8942" s="151"/>
      <c r="J8942" s="152"/>
      <c r="K8942" s="153"/>
      <c r="L8942" s="153"/>
      <c r="M8942" s="153"/>
      <c r="N8942" s="153"/>
      <c r="O8942" s="153"/>
      <c r="P8942" s="153"/>
      <c r="Q8942" s="153"/>
      <c r="R8942" s="153"/>
      <c r="S8942" s="152"/>
      <c r="T8942" s="153"/>
      <c r="X8942" s="69" t="str">
        <f t="shared" si="282"/>
        <v/>
      </c>
      <c r="Y8942" s="69" t="str">
        <f t="shared" si="283"/>
        <v/>
      </c>
    </row>
    <row r="8943" spans="8:25" x14ac:dyDescent="0.25">
      <c r="H8943" s="155"/>
      <c r="I8943" s="151"/>
      <c r="J8943" s="152"/>
      <c r="K8943" s="153"/>
      <c r="L8943" s="153"/>
      <c r="M8943" s="153"/>
      <c r="N8943" s="153"/>
      <c r="O8943" s="153"/>
      <c r="P8943" s="153"/>
      <c r="Q8943" s="153"/>
      <c r="R8943" s="153"/>
      <c r="S8943" s="152"/>
      <c r="T8943" s="153"/>
      <c r="X8943" s="69" t="str">
        <f t="shared" si="282"/>
        <v/>
      </c>
      <c r="Y8943" s="69" t="str">
        <f t="shared" si="283"/>
        <v/>
      </c>
    </row>
    <row r="8944" spans="8:25" x14ac:dyDescent="0.25">
      <c r="H8944" s="155"/>
      <c r="I8944" s="151"/>
      <c r="J8944" s="152"/>
      <c r="K8944" s="153"/>
      <c r="L8944" s="153"/>
      <c r="M8944" s="153"/>
      <c r="N8944" s="153"/>
      <c r="O8944" s="153"/>
      <c r="P8944" s="153"/>
      <c r="Q8944" s="153"/>
      <c r="R8944" s="153"/>
      <c r="S8944" s="152"/>
      <c r="T8944" s="153"/>
      <c r="X8944" s="69" t="str">
        <f t="shared" si="282"/>
        <v/>
      </c>
      <c r="Y8944" s="69" t="str">
        <f t="shared" si="283"/>
        <v/>
      </c>
    </row>
    <row r="8945" spans="8:25" x14ac:dyDescent="0.25">
      <c r="H8945" s="155"/>
      <c r="I8945" s="151"/>
      <c r="J8945" s="152"/>
      <c r="K8945" s="153"/>
      <c r="L8945" s="153"/>
      <c r="M8945" s="153"/>
      <c r="N8945" s="153"/>
      <c r="O8945" s="153"/>
      <c r="P8945" s="153"/>
      <c r="Q8945" s="153"/>
      <c r="R8945" s="153"/>
      <c r="S8945" s="152"/>
      <c r="T8945" s="153"/>
      <c r="X8945" s="69" t="str">
        <f t="shared" si="282"/>
        <v/>
      </c>
      <c r="Y8945" s="69" t="str">
        <f t="shared" si="283"/>
        <v/>
      </c>
    </row>
    <row r="8946" spans="8:25" x14ac:dyDescent="0.25">
      <c r="H8946" s="155"/>
      <c r="I8946" s="151"/>
      <c r="J8946" s="152"/>
      <c r="K8946" s="153"/>
      <c r="L8946" s="153"/>
      <c r="M8946" s="153"/>
      <c r="N8946" s="153"/>
      <c r="O8946" s="153"/>
      <c r="P8946" s="153"/>
      <c r="Q8946" s="153"/>
      <c r="R8946" s="153"/>
      <c r="S8946" s="152"/>
      <c r="T8946" s="153"/>
      <c r="X8946" s="69" t="str">
        <f t="shared" si="282"/>
        <v/>
      </c>
      <c r="Y8946" s="69" t="str">
        <f t="shared" si="283"/>
        <v/>
      </c>
    </row>
    <row r="8947" spans="8:25" x14ac:dyDescent="0.25">
      <c r="H8947" s="155"/>
      <c r="I8947" s="151"/>
      <c r="J8947" s="152"/>
      <c r="K8947" s="153"/>
      <c r="L8947" s="153"/>
      <c r="M8947" s="153"/>
      <c r="N8947" s="153"/>
      <c r="O8947" s="153"/>
      <c r="P8947" s="153"/>
      <c r="Q8947" s="153"/>
      <c r="R8947" s="153"/>
      <c r="S8947" s="152"/>
      <c r="T8947" s="153"/>
      <c r="X8947" s="69" t="str">
        <f t="shared" si="282"/>
        <v/>
      </c>
      <c r="Y8947" s="69" t="str">
        <f t="shared" si="283"/>
        <v/>
      </c>
    </row>
    <row r="8948" spans="8:25" x14ac:dyDescent="0.25">
      <c r="H8948" s="155"/>
      <c r="I8948" s="151"/>
      <c r="J8948" s="152"/>
      <c r="K8948" s="153"/>
      <c r="L8948" s="153"/>
      <c r="M8948" s="153"/>
      <c r="N8948" s="153"/>
      <c r="O8948" s="153"/>
      <c r="P8948" s="153"/>
      <c r="Q8948" s="153"/>
      <c r="R8948" s="153"/>
      <c r="S8948" s="152"/>
      <c r="T8948" s="153"/>
      <c r="X8948" s="69" t="str">
        <f t="shared" si="282"/>
        <v/>
      </c>
      <c r="Y8948" s="69" t="str">
        <f t="shared" si="283"/>
        <v/>
      </c>
    </row>
    <row r="8949" spans="8:25" x14ac:dyDescent="0.25">
      <c r="H8949" s="155"/>
      <c r="I8949" s="151"/>
      <c r="J8949" s="152"/>
      <c r="K8949" s="153"/>
      <c r="L8949" s="153"/>
      <c r="M8949" s="153"/>
      <c r="N8949" s="153"/>
      <c r="O8949" s="153"/>
      <c r="P8949" s="153"/>
      <c r="Q8949" s="153"/>
      <c r="R8949" s="153"/>
      <c r="S8949" s="152"/>
      <c r="T8949" s="153"/>
      <c r="X8949" s="69" t="str">
        <f t="shared" si="282"/>
        <v/>
      </c>
      <c r="Y8949" s="69" t="str">
        <f t="shared" si="283"/>
        <v/>
      </c>
    </row>
    <row r="8950" spans="8:25" x14ac:dyDescent="0.25">
      <c r="H8950" s="155"/>
      <c r="I8950" s="151"/>
      <c r="J8950" s="152"/>
      <c r="K8950" s="153"/>
      <c r="L8950" s="153"/>
      <c r="M8950" s="153"/>
      <c r="N8950" s="153"/>
      <c r="O8950" s="153"/>
      <c r="P8950" s="153"/>
      <c r="Q8950" s="153"/>
      <c r="R8950" s="153"/>
      <c r="S8950" s="152"/>
      <c r="T8950" s="153"/>
      <c r="X8950" s="69" t="str">
        <f t="shared" si="282"/>
        <v/>
      </c>
      <c r="Y8950" s="69" t="str">
        <f t="shared" si="283"/>
        <v/>
      </c>
    </row>
    <row r="8951" spans="8:25" x14ac:dyDescent="0.25">
      <c r="H8951" s="155"/>
      <c r="I8951" s="151"/>
      <c r="J8951" s="152"/>
      <c r="K8951" s="153"/>
      <c r="L8951" s="153"/>
      <c r="M8951" s="153"/>
      <c r="N8951" s="153"/>
      <c r="O8951" s="153"/>
      <c r="P8951" s="153"/>
      <c r="Q8951" s="153"/>
      <c r="R8951" s="153"/>
      <c r="S8951" s="152"/>
      <c r="T8951" s="153"/>
      <c r="X8951" s="69" t="str">
        <f t="shared" si="282"/>
        <v/>
      </c>
      <c r="Y8951" s="69" t="str">
        <f t="shared" si="283"/>
        <v/>
      </c>
    </row>
    <row r="8952" spans="8:25" x14ac:dyDescent="0.25">
      <c r="H8952" s="155"/>
      <c r="I8952" s="151"/>
      <c r="J8952" s="152"/>
      <c r="K8952" s="153"/>
      <c r="L8952" s="153"/>
      <c r="M8952" s="153"/>
      <c r="N8952" s="153"/>
      <c r="O8952" s="153"/>
      <c r="P8952" s="153"/>
      <c r="Q8952" s="153"/>
      <c r="R8952" s="153"/>
      <c r="S8952" s="152"/>
      <c r="T8952" s="153"/>
      <c r="X8952" s="69" t="str">
        <f t="shared" si="282"/>
        <v/>
      </c>
      <c r="Y8952" s="69" t="str">
        <f t="shared" si="283"/>
        <v/>
      </c>
    </row>
    <row r="8953" spans="8:25" x14ac:dyDescent="0.25">
      <c r="H8953" s="155"/>
      <c r="I8953" s="151"/>
      <c r="J8953" s="152"/>
      <c r="K8953" s="153"/>
      <c r="L8953" s="153"/>
      <c r="M8953" s="153"/>
      <c r="N8953" s="153"/>
      <c r="O8953" s="153"/>
      <c r="P8953" s="153"/>
      <c r="Q8953" s="153"/>
      <c r="R8953" s="153"/>
      <c r="S8953" s="152"/>
      <c r="T8953" s="153"/>
      <c r="X8953" s="69" t="str">
        <f t="shared" si="282"/>
        <v/>
      </c>
      <c r="Y8953" s="69" t="str">
        <f t="shared" si="283"/>
        <v/>
      </c>
    </row>
    <row r="8954" spans="8:25" x14ac:dyDescent="0.25">
      <c r="H8954" s="155"/>
      <c r="I8954" s="151"/>
      <c r="J8954" s="152"/>
      <c r="K8954" s="153"/>
      <c r="L8954" s="153"/>
      <c r="M8954" s="153"/>
      <c r="N8954" s="153"/>
      <c r="O8954" s="153"/>
      <c r="P8954" s="153"/>
      <c r="Q8954" s="153"/>
      <c r="R8954" s="153"/>
      <c r="S8954" s="152"/>
      <c r="T8954" s="153"/>
      <c r="X8954" s="69" t="str">
        <f t="shared" si="282"/>
        <v/>
      </c>
      <c r="Y8954" s="69" t="str">
        <f t="shared" si="283"/>
        <v/>
      </c>
    </row>
    <row r="8955" spans="8:25" x14ac:dyDescent="0.25">
      <c r="H8955" s="155"/>
      <c r="I8955" s="151"/>
      <c r="J8955" s="152"/>
      <c r="K8955" s="153"/>
      <c r="L8955" s="153"/>
      <c r="M8955" s="153"/>
      <c r="N8955" s="153"/>
      <c r="O8955" s="153"/>
      <c r="P8955" s="153"/>
      <c r="Q8955" s="153"/>
      <c r="R8955" s="153"/>
      <c r="S8955" s="152"/>
      <c r="T8955" s="153"/>
      <c r="X8955" s="69" t="str">
        <f t="shared" si="282"/>
        <v/>
      </c>
      <c r="Y8955" s="69" t="str">
        <f t="shared" si="283"/>
        <v/>
      </c>
    </row>
    <row r="8956" spans="8:25" x14ac:dyDescent="0.25">
      <c r="H8956" s="155"/>
      <c r="I8956" s="151"/>
      <c r="J8956" s="152"/>
      <c r="K8956" s="153"/>
      <c r="L8956" s="153"/>
      <c r="M8956" s="153"/>
      <c r="N8956" s="153"/>
      <c r="O8956" s="153"/>
      <c r="P8956" s="153"/>
      <c r="Q8956" s="153"/>
      <c r="R8956" s="153"/>
      <c r="S8956" s="152"/>
      <c r="T8956" s="153"/>
      <c r="X8956" s="69" t="str">
        <f t="shared" si="282"/>
        <v/>
      </c>
      <c r="Y8956" s="69" t="str">
        <f t="shared" si="283"/>
        <v/>
      </c>
    </row>
    <row r="8957" spans="8:25" x14ac:dyDescent="0.25">
      <c r="H8957" s="155"/>
      <c r="I8957" s="151"/>
      <c r="J8957" s="152"/>
      <c r="K8957" s="153"/>
      <c r="L8957" s="153"/>
      <c r="M8957" s="153"/>
      <c r="N8957" s="153"/>
      <c r="O8957" s="153"/>
      <c r="P8957" s="153"/>
      <c r="Q8957" s="153"/>
      <c r="R8957" s="153"/>
      <c r="S8957" s="152"/>
      <c r="T8957" s="153"/>
      <c r="X8957" s="69" t="str">
        <f t="shared" si="282"/>
        <v/>
      </c>
      <c r="Y8957" s="69" t="str">
        <f t="shared" si="283"/>
        <v/>
      </c>
    </row>
    <row r="8958" spans="8:25" x14ac:dyDescent="0.25">
      <c r="H8958" s="155"/>
      <c r="I8958" s="151"/>
      <c r="J8958" s="152"/>
      <c r="K8958" s="153"/>
      <c r="L8958" s="153"/>
      <c r="M8958" s="153"/>
      <c r="N8958" s="153"/>
      <c r="O8958" s="153"/>
      <c r="P8958" s="153"/>
      <c r="Q8958" s="153"/>
      <c r="R8958" s="153"/>
      <c r="S8958" s="152"/>
      <c r="T8958" s="153"/>
      <c r="X8958" s="69" t="str">
        <f t="shared" si="282"/>
        <v/>
      </c>
      <c r="Y8958" s="69" t="str">
        <f t="shared" si="283"/>
        <v/>
      </c>
    </row>
    <row r="8959" spans="8:25" x14ac:dyDescent="0.25">
      <c r="H8959" s="155"/>
      <c r="I8959" s="151"/>
      <c r="J8959" s="152"/>
      <c r="K8959" s="153"/>
      <c r="L8959" s="153"/>
      <c r="M8959" s="153"/>
      <c r="N8959" s="153"/>
      <c r="O8959" s="153"/>
      <c r="P8959" s="153"/>
      <c r="Q8959" s="153"/>
      <c r="R8959" s="153"/>
      <c r="S8959" s="152"/>
      <c r="T8959" s="153"/>
      <c r="X8959" s="69" t="str">
        <f t="shared" si="282"/>
        <v/>
      </c>
      <c r="Y8959" s="69" t="str">
        <f t="shared" si="283"/>
        <v/>
      </c>
    </row>
    <row r="8960" spans="8:25" x14ac:dyDescent="0.25">
      <c r="H8960" s="155"/>
      <c r="I8960" s="151"/>
      <c r="J8960" s="152"/>
      <c r="K8960" s="153"/>
      <c r="L8960" s="153"/>
      <c r="M8960" s="153"/>
      <c r="N8960" s="153"/>
      <c r="O8960" s="153"/>
      <c r="P8960" s="153"/>
      <c r="Q8960" s="153"/>
      <c r="R8960" s="153"/>
      <c r="S8960" s="152"/>
      <c r="T8960" s="153"/>
      <c r="X8960" s="69" t="str">
        <f t="shared" si="282"/>
        <v/>
      </c>
      <c r="Y8960" s="69" t="str">
        <f t="shared" si="283"/>
        <v/>
      </c>
    </row>
    <row r="8961" spans="8:25" x14ac:dyDescent="0.25">
      <c r="H8961" s="155"/>
      <c r="I8961" s="151"/>
      <c r="J8961" s="152"/>
      <c r="K8961" s="153"/>
      <c r="L8961" s="153"/>
      <c r="M8961" s="153"/>
      <c r="N8961" s="153"/>
      <c r="O8961" s="153"/>
      <c r="P8961" s="153"/>
      <c r="Q8961" s="153"/>
      <c r="R8961" s="153"/>
      <c r="S8961" s="152"/>
      <c r="T8961" s="153"/>
      <c r="X8961" s="69" t="str">
        <f t="shared" si="282"/>
        <v/>
      </c>
      <c r="Y8961" s="69" t="str">
        <f t="shared" si="283"/>
        <v/>
      </c>
    </row>
    <row r="8962" spans="8:25" x14ac:dyDescent="0.25">
      <c r="H8962" s="155"/>
      <c r="I8962" s="151"/>
      <c r="J8962" s="152"/>
      <c r="K8962" s="153"/>
      <c r="L8962" s="153"/>
      <c r="M8962" s="153"/>
      <c r="N8962" s="153"/>
      <c r="O8962" s="153"/>
      <c r="P8962" s="153"/>
      <c r="Q8962" s="153"/>
      <c r="R8962" s="153"/>
      <c r="S8962" s="152"/>
      <c r="T8962" s="153"/>
      <c r="X8962" s="69" t="str">
        <f t="shared" ref="X8962:X9025" si="284">IF(W8962&lt;&gt;"",W8962-I8962,"")</f>
        <v/>
      </c>
      <c r="Y8962" s="69" t="str">
        <f t="shared" si="283"/>
        <v/>
      </c>
    </row>
    <row r="8963" spans="8:25" x14ac:dyDescent="0.25">
      <c r="H8963" s="155"/>
      <c r="I8963" s="151"/>
      <c r="J8963" s="152"/>
      <c r="K8963" s="153"/>
      <c r="L8963" s="153"/>
      <c r="M8963" s="153"/>
      <c r="N8963" s="153"/>
      <c r="O8963" s="153"/>
      <c r="P8963" s="153"/>
      <c r="Q8963" s="153"/>
      <c r="R8963" s="153"/>
      <c r="S8963" s="152"/>
      <c r="T8963" s="153"/>
      <c r="X8963" s="69" t="str">
        <f t="shared" si="284"/>
        <v/>
      </c>
      <c r="Y8963" s="69" t="str">
        <f t="shared" ref="Y8963:Y9026" si="285">IF(X8963&lt;&gt;"",IF(X8963&lt;365,"&lt; 1 year",IF(X8963&lt;730,"1-2",IF(X8963&lt;1095,"2-3",IF(X8963&lt;1460,"3-4",IF(X8963&lt;1825,"4-5","5+"))))),"")</f>
        <v/>
      </c>
    </row>
    <row r="8964" spans="8:25" x14ac:dyDescent="0.25">
      <c r="H8964" s="155"/>
      <c r="I8964" s="151"/>
      <c r="J8964" s="152"/>
      <c r="K8964" s="153"/>
      <c r="L8964" s="153"/>
      <c r="M8964" s="153"/>
      <c r="N8964" s="153"/>
      <c r="O8964" s="153"/>
      <c r="P8964" s="153"/>
      <c r="Q8964" s="153"/>
      <c r="R8964" s="153"/>
      <c r="S8964" s="152"/>
      <c r="T8964" s="153"/>
      <c r="X8964" s="69" t="str">
        <f t="shared" si="284"/>
        <v/>
      </c>
      <c r="Y8964" s="69" t="str">
        <f t="shared" si="285"/>
        <v/>
      </c>
    </row>
    <row r="8965" spans="8:25" x14ac:dyDescent="0.25">
      <c r="H8965" s="155"/>
      <c r="I8965" s="151"/>
      <c r="J8965" s="152"/>
      <c r="K8965" s="153"/>
      <c r="L8965" s="153"/>
      <c r="M8965" s="153"/>
      <c r="N8965" s="153"/>
      <c r="O8965" s="153"/>
      <c r="P8965" s="153"/>
      <c r="Q8965" s="153"/>
      <c r="R8965" s="153"/>
      <c r="S8965" s="152"/>
      <c r="T8965" s="153"/>
      <c r="X8965" s="69" t="str">
        <f t="shared" si="284"/>
        <v/>
      </c>
      <c r="Y8965" s="69" t="str">
        <f t="shared" si="285"/>
        <v/>
      </c>
    </row>
    <row r="8966" spans="8:25" x14ac:dyDescent="0.25">
      <c r="H8966" s="155"/>
      <c r="I8966" s="151"/>
      <c r="J8966" s="152"/>
      <c r="K8966" s="153"/>
      <c r="L8966" s="153"/>
      <c r="M8966" s="153"/>
      <c r="N8966" s="153"/>
      <c r="O8966" s="153"/>
      <c r="P8966" s="153"/>
      <c r="Q8966" s="153"/>
      <c r="R8966" s="153"/>
      <c r="S8966" s="152"/>
      <c r="T8966" s="153"/>
      <c r="X8966" s="69" t="str">
        <f t="shared" si="284"/>
        <v/>
      </c>
      <c r="Y8966" s="69" t="str">
        <f t="shared" si="285"/>
        <v/>
      </c>
    </row>
    <row r="8967" spans="8:25" x14ac:dyDescent="0.25">
      <c r="H8967" s="155"/>
      <c r="I8967" s="151"/>
      <c r="J8967" s="152"/>
      <c r="K8967" s="153"/>
      <c r="L8967" s="153"/>
      <c r="M8967" s="153"/>
      <c r="N8967" s="153"/>
      <c r="O8967" s="153"/>
      <c r="P8967" s="153"/>
      <c r="Q8967" s="153"/>
      <c r="R8967" s="153"/>
      <c r="S8967" s="152"/>
      <c r="T8967" s="153"/>
      <c r="X8967" s="69" t="str">
        <f t="shared" si="284"/>
        <v/>
      </c>
      <c r="Y8967" s="69" t="str">
        <f t="shared" si="285"/>
        <v/>
      </c>
    </row>
    <row r="8968" spans="8:25" x14ac:dyDescent="0.25">
      <c r="H8968" s="155"/>
      <c r="I8968" s="151"/>
      <c r="J8968" s="152"/>
      <c r="K8968" s="153"/>
      <c r="L8968" s="153"/>
      <c r="M8968" s="153"/>
      <c r="N8968" s="153"/>
      <c r="O8968" s="153"/>
      <c r="P8968" s="153"/>
      <c r="Q8968" s="153"/>
      <c r="R8968" s="153"/>
      <c r="S8968" s="152"/>
      <c r="T8968" s="153"/>
      <c r="X8968" s="69" t="str">
        <f t="shared" si="284"/>
        <v/>
      </c>
      <c r="Y8968" s="69" t="str">
        <f t="shared" si="285"/>
        <v/>
      </c>
    </row>
    <row r="8969" spans="8:25" x14ac:dyDescent="0.25">
      <c r="H8969" s="155"/>
      <c r="I8969" s="151"/>
      <c r="J8969" s="152"/>
      <c r="K8969" s="153"/>
      <c r="L8969" s="153"/>
      <c r="M8969" s="153"/>
      <c r="N8969" s="153"/>
      <c r="O8969" s="153"/>
      <c r="P8969" s="153"/>
      <c r="Q8969" s="153"/>
      <c r="R8969" s="153"/>
      <c r="S8969" s="152"/>
      <c r="T8969" s="153"/>
      <c r="X8969" s="69" t="str">
        <f t="shared" si="284"/>
        <v/>
      </c>
      <c r="Y8969" s="69" t="str">
        <f t="shared" si="285"/>
        <v/>
      </c>
    </row>
    <row r="8970" spans="8:25" x14ac:dyDescent="0.25">
      <c r="H8970" s="155"/>
      <c r="I8970" s="151"/>
      <c r="J8970" s="152"/>
      <c r="K8970" s="153"/>
      <c r="L8970" s="153"/>
      <c r="M8970" s="153"/>
      <c r="N8970" s="153"/>
      <c r="O8970" s="153"/>
      <c r="P8970" s="153"/>
      <c r="Q8970" s="153"/>
      <c r="R8970" s="153"/>
      <c r="S8970" s="152"/>
      <c r="T8970" s="153"/>
      <c r="X8970" s="69" t="str">
        <f t="shared" si="284"/>
        <v/>
      </c>
      <c r="Y8970" s="69" t="str">
        <f t="shared" si="285"/>
        <v/>
      </c>
    </row>
    <row r="8971" spans="8:25" x14ac:dyDescent="0.25">
      <c r="H8971" s="155"/>
      <c r="I8971" s="151"/>
      <c r="J8971" s="152"/>
      <c r="K8971" s="153"/>
      <c r="L8971" s="153"/>
      <c r="M8971" s="153"/>
      <c r="N8971" s="153"/>
      <c r="O8971" s="153"/>
      <c r="P8971" s="153"/>
      <c r="Q8971" s="153"/>
      <c r="R8971" s="153"/>
      <c r="S8971" s="152"/>
      <c r="T8971" s="153"/>
      <c r="X8971" s="69" t="str">
        <f t="shared" si="284"/>
        <v/>
      </c>
      <c r="Y8971" s="69" t="str">
        <f t="shared" si="285"/>
        <v/>
      </c>
    </row>
    <row r="8972" spans="8:25" x14ac:dyDescent="0.25">
      <c r="H8972" s="155"/>
      <c r="I8972" s="151"/>
      <c r="J8972" s="152"/>
      <c r="K8972" s="153"/>
      <c r="L8972" s="153"/>
      <c r="M8972" s="153"/>
      <c r="N8972" s="153"/>
      <c r="O8972" s="153"/>
      <c r="P8972" s="153"/>
      <c r="Q8972" s="153"/>
      <c r="R8972" s="153"/>
      <c r="S8972" s="152"/>
      <c r="T8972" s="153"/>
      <c r="X8972" s="69" t="str">
        <f t="shared" si="284"/>
        <v/>
      </c>
      <c r="Y8972" s="69" t="str">
        <f t="shared" si="285"/>
        <v/>
      </c>
    </row>
    <row r="8973" spans="8:25" x14ac:dyDescent="0.25">
      <c r="H8973" s="155"/>
      <c r="I8973" s="151"/>
      <c r="J8973" s="152"/>
      <c r="K8973" s="153"/>
      <c r="L8973" s="153"/>
      <c r="M8973" s="153"/>
      <c r="N8973" s="153"/>
      <c r="O8973" s="153"/>
      <c r="P8973" s="153"/>
      <c r="Q8973" s="153"/>
      <c r="R8973" s="153"/>
      <c r="S8973" s="152"/>
      <c r="T8973" s="153"/>
      <c r="X8973" s="69" t="str">
        <f t="shared" si="284"/>
        <v/>
      </c>
      <c r="Y8973" s="69" t="str">
        <f t="shared" si="285"/>
        <v/>
      </c>
    </row>
    <row r="8974" spans="8:25" x14ac:dyDescent="0.25">
      <c r="H8974" s="155"/>
      <c r="I8974" s="151"/>
      <c r="J8974" s="152"/>
      <c r="K8974" s="153"/>
      <c r="L8974" s="153"/>
      <c r="M8974" s="153"/>
      <c r="N8974" s="153"/>
      <c r="O8974" s="153"/>
      <c r="P8974" s="153"/>
      <c r="Q8974" s="153"/>
      <c r="R8974" s="153"/>
      <c r="S8974" s="152"/>
      <c r="T8974" s="153"/>
      <c r="X8974" s="69" t="str">
        <f t="shared" si="284"/>
        <v/>
      </c>
      <c r="Y8974" s="69" t="str">
        <f t="shared" si="285"/>
        <v/>
      </c>
    </row>
    <row r="8975" spans="8:25" x14ac:dyDescent="0.25">
      <c r="H8975" s="155"/>
      <c r="I8975" s="151"/>
      <c r="J8975" s="152"/>
      <c r="K8975" s="153"/>
      <c r="L8975" s="153"/>
      <c r="M8975" s="153"/>
      <c r="N8975" s="153"/>
      <c r="O8975" s="153"/>
      <c r="P8975" s="153"/>
      <c r="Q8975" s="153"/>
      <c r="R8975" s="153"/>
      <c r="S8975" s="152"/>
      <c r="T8975" s="153"/>
      <c r="X8975" s="69" t="str">
        <f t="shared" si="284"/>
        <v/>
      </c>
      <c r="Y8975" s="69" t="str">
        <f t="shared" si="285"/>
        <v/>
      </c>
    </row>
    <row r="8976" spans="8:25" x14ac:dyDescent="0.25">
      <c r="H8976" s="155"/>
      <c r="I8976" s="151"/>
      <c r="J8976" s="152"/>
      <c r="K8976" s="153"/>
      <c r="L8976" s="153"/>
      <c r="M8976" s="153"/>
      <c r="N8976" s="153"/>
      <c r="O8976" s="153"/>
      <c r="P8976" s="153"/>
      <c r="Q8976" s="153"/>
      <c r="R8976" s="153"/>
      <c r="S8976" s="152"/>
      <c r="T8976" s="153"/>
      <c r="X8976" s="69" t="str">
        <f t="shared" si="284"/>
        <v/>
      </c>
      <c r="Y8976" s="69" t="str">
        <f t="shared" si="285"/>
        <v/>
      </c>
    </row>
    <row r="8977" spans="8:25" x14ac:dyDescent="0.25">
      <c r="H8977" s="155"/>
      <c r="I8977" s="151"/>
      <c r="J8977" s="152"/>
      <c r="K8977" s="153"/>
      <c r="L8977" s="153"/>
      <c r="M8977" s="153"/>
      <c r="N8977" s="153"/>
      <c r="O8977" s="153"/>
      <c r="P8977" s="153"/>
      <c r="Q8977" s="153"/>
      <c r="R8977" s="153"/>
      <c r="S8977" s="152"/>
      <c r="T8977" s="153"/>
      <c r="X8977" s="69" t="str">
        <f t="shared" si="284"/>
        <v/>
      </c>
      <c r="Y8977" s="69" t="str">
        <f t="shared" si="285"/>
        <v/>
      </c>
    </row>
    <row r="8978" spans="8:25" x14ac:dyDescent="0.25">
      <c r="H8978" s="155"/>
      <c r="I8978" s="151"/>
      <c r="J8978" s="152"/>
      <c r="K8978" s="153"/>
      <c r="L8978" s="153"/>
      <c r="M8978" s="153"/>
      <c r="N8978" s="153"/>
      <c r="O8978" s="153"/>
      <c r="P8978" s="153"/>
      <c r="Q8978" s="153"/>
      <c r="R8978" s="153"/>
      <c r="S8978" s="152"/>
      <c r="T8978" s="153"/>
      <c r="X8978" s="69" t="str">
        <f t="shared" si="284"/>
        <v/>
      </c>
      <c r="Y8978" s="69" t="str">
        <f t="shared" si="285"/>
        <v/>
      </c>
    </row>
    <row r="8979" spans="8:25" x14ac:dyDescent="0.25">
      <c r="H8979" s="155"/>
      <c r="I8979" s="151"/>
      <c r="J8979" s="152"/>
      <c r="K8979" s="153"/>
      <c r="L8979" s="153"/>
      <c r="M8979" s="153"/>
      <c r="N8979" s="153"/>
      <c r="O8979" s="153"/>
      <c r="P8979" s="153"/>
      <c r="Q8979" s="153"/>
      <c r="R8979" s="153"/>
      <c r="S8979" s="152"/>
      <c r="T8979" s="153"/>
      <c r="X8979" s="69" t="str">
        <f t="shared" si="284"/>
        <v/>
      </c>
      <c r="Y8979" s="69" t="str">
        <f t="shared" si="285"/>
        <v/>
      </c>
    </row>
    <row r="8980" spans="8:25" x14ac:dyDescent="0.25">
      <c r="H8980" s="155"/>
      <c r="I8980" s="151"/>
      <c r="J8980" s="152"/>
      <c r="K8980" s="153"/>
      <c r="L8980" s="153"/>
      <c r="M8980" s="153"/>
      <c r="N8980" s="153"/>
      <c r="O8980" s="153"/>
      <c r="P8980" s="153"/>
      <c r="Q8980" s="153"/>
      <c r="R8980" s="153"/>
      <c r="S8980" s="152"/>
      <c r="T8980" s="153"/>
      <c r="X8980" s="69" t="str">
        <f t="shared" si="284"/>
        <v/>
      </c>
      <c r="Y8980" s="69" t="str">
        <f t="shared" si="285"/>
        <v/>
      </c>
    </row>
    <row r="8981" spans="8:25" x14ac:dyDescent="0.25">
      <c r="H8981" s="155"/>
      <c r="I8981" s="151"/>
      <c r="J8981" s="152"/>
      <c r="K8981" s="153"/>
      <c r="L8981" s="153"/>
      <c r="M8981" s="153"/>
      <c r="N8981" s="153"/>
      <c r="O8981" s="153"/>
      <c r="P8981" s="153"/>
      <c r="Q8981" s="153"/>
      <c r="R8981" s="153"/>
      <c r="S8981" s="152"/>
      <c r="T8981" s="153"/>
      <c r="X8981" s="69" t="str">
        <f t="shared" si="284"/>
        <v/>
      </c>
      <c r="Y8981" s="69" t="str">
        <f t="shared" si="285"/>
        <v/>
      </c>
    </row>
    <row r="8982" spans="8:25" x14ac:dyDescent="0.25">
      <c r="H8982" s="155"/>
      <c r="I8982" s="151"/>
      <c r="J8982" s="152"/>
      <c r="K8982" s="153"/>
      <c r="L8982" s="153"/>
      <c r="M8982" s="153"/>
      <c r="N8982" s="153"/>
      <c r="O8982" s="153"/>
      <c r="P8982" s="153"/>
      <c r="Q8982" s="153"/>
      <c r="R8982" s="153"/>
      <c r="S8982" s="152"/>
      <c r="T8982" s="153"/>
      <c r="X8982" s="69" t="str">
        <f t="shared" si="284"/>
        <v/>
      </c>
      <c r="Y8982" s="69" t="str">
        <f t="shared" si="285"/>
        <v/>
      </c>
    </row>
    <row r="8983" spans="8:25" x14ac:dyDescent="0.25">
      <c r="H8983" s="155"/>
      <c r="I8983" s="151"/>
      <c r="J8983" s="152"/>
      <c r="K8983" s="153"/>
      <c r="L8983" s="153"/>
      <c r="M8983" s="153"/>
      <c r="N8983" s="153"/>
      <c r="O8983" s="153"/>
      <c r="P8983" s="153"/>
      <c r="Q8983" s="153"/>
      <c r="R8983" s="153"/>
      <c r="S8983" s="152"/>
      <c r="T8983" s="153"/>
      <c r="X8983" s="69" t="str">
        <f t="shared" si="284"/>
        <v/>
      </c>
      <c r="Y8983" s="69" t="str">
        <f t="shared" si="285"/>
        <v/>
      </c>
    </row>
    <row r="8984" spans="8:25" x14ac:dyDescent="0.25">
      <c r="H8984" s="155"/>
      <c r="I8984" s="151"/>
      <c r="J8984" s="152"/>
      <c r="K8984" s="153"/>
      <c r="L8984" s="153"/>
      <c r="M8984" s="153"/>
      <c r="N8984" s="153"/>
      <c r="O8984" s="153"/>
      <c r="P8984" s="153"/>
      <c r="Q8984" s="153"/>
      <c r="R8984" s="153"/>
      <c r="S8984" s="152"/>
      <c r="T8984" s="153"/>
      <c r="X8984" s="69" t="str">
        <f t="shared" si="284"/>
        <v/>
      </c>
      <c r="Y8984" s="69" t="str">
        <f t="shared" si="285"/>
        <v/>
      </c>
    </row>
    <row r="8985" spans="8:25" x14ac:dyDescent="0.25">
      <c r="H8985" s="155"/>
      <c r="I8985" s="151"/>
      <c r="J8985" s="152"/>
      <c r="K8985" s="153"/>
      <c r="L8985" s="153"/>
      <c r="M8985" s="153"/>
      <c r="N8985" s="153"/>
      <c r="O8985" s="153"/>
      <c r="P8985" s="153"/>
      <c r="Q8985" s="153"/>
      <c r="R8985" s="153"/>
      <c r="S8985" s="152"/>
      <c r="T8985" s="153"/>
      <c r="X8985" s="69" t="str">
        <f t="shared" si="284"/>
        <v/>
      </c>
      <c r="Y8985" s="69" t="str">
        <f t="shared" si="285"/>
        <v/>
      </c>
    </row>
    <row r="8986" spans="8:25" x14ac:dyDescent="0.25">
      <c r="H8986" s="155"/>
      <c r="I8986" s="151"/>
      <c r="J8986" s="152"/>
      <c r="K8986" s="153"/>
      <c r="L8986" s="153"/>
      <c r="M8986" s="153"/>
      <c r="N8986" s="153"/>
      <c r="O8986" s="153"/>
      <c r="P8986" s="153"/>
      <c r="Q8986" s="153"/>
      <c r="R8986" s="153"/>
      <c r="S8986" s="152"/>
      <c r="T8986" s="153"/>
      <c r="X8986" s="69" t="str">
        <f t="shared" si="284"/>
        <v/>
      </c>
      <c r="Y8986" s="69" t="str">
        <f t="shared" si="285"/>
        <v/>
      </c>
    </row>
    <row r="8987" spans="8:25" x14ac:dyDescent="0.25">
      <c r="H8987" s="155"/>
      <c r="I8987" s="151"/>
      <c r="J8987" s="152"/>
      <c r="K8987" s="153"/>
      <c r="L8987" s="153"/>
      <c r="M8987" s="153"/>
      <c r="N8987" s="153"/>
      <c r="O8987" s="153"/>
      <c r="P8987" s="153"/>
      <c r="Q8987" s="153"/>
      <c r="R8987" s="153"/>
      <c r="S8987" s="152"/>
      <c r="T8987" s="153"/>
      <c r="X8987" s="69" t="str">
        <f t="shared" si="284"/>
        <v/>
      </c>
      <c r="Y8987" s="69" t="str">
        <f t="shared" si="285"/>
        <v/>
      </c>
    </row>
    <row r="8988" spans="8:25" x14ac:dyDescent="0.25">
      <c r="H8988" s="155"/>
      <c r="I8988" s="151"/>
      <c r="J8988" s="152"/>
      <c r="K8988" s="153"/>
      <c r="L8988" s="153"/>
      <c r="M8988" s="153"/>
      <c r="N8988" s="153"/>
      <c r="O8988" s="153"/>
      <c r="P8988" s="153"/>
      <c r="Q8988" s="153"/>
      <c r="R8988" s="153"/>
      <c r="S8988" s="152"/>
      <c r="T8988" s="153"/>
      <c r="X8988" s="69" t="str">
        <f t="shared" si="284"/>
        <v/>
      </c>
      <c r="Y8988" s="69" t="str">
        <f t="shared" si="285"/>
        <v/>
      </c>
    </row>
    <row r="8989" spans="8:25" x14ac:dyDescent="0.25">
      <c r="H8989" s="155"/>
      <c r="I8989" s="151"/>
      <c r="J8989" s="152"/>
      <c r="K8989" s="153"/>
      <c r="L8989" s="153"/>
      <c r="M8989" s="153"/>
      <c r="N8989" s="153"/>
      <c r="O8989" s="153"/>
      <c r="P8989" s="153"/>
      <c r="Q8989" s="153"/>
      <c r="R8989" s="153"/>
      <c r="S8989" s="152"/>
      <c r="T8989" s="153"/>
      <c r="X8989" s="69" t="str">
        <f t="shared" si="284"/>
        <v/>
      </c>
      <c r="Y8989" s="69" t="str">
        <f t="shared" si="285"/>
        <v/>
      </c>
    </row>
    <row r="8990" spans="8:25" x14ac:dyDescent="0.25">
      <c r="H8990" s="155"/>
      <c r="I8990" s="151"/>
      <c r="J8990" s="152"/>
      <c r="K8990" s="153"/>
      <c r="L8990" s="153"/>
      <c r="M8990" s="153"/>
      <c r="N8990" s="153"/>
      <c r="O8990" s="153"/>
      <c r="P8990" s="153"/>
      <c r="Q8990" s="153"/>
      <c r="R8990" s="153"/>
      <c r="S8990" s="152"/>
      <c r="T8990" s="153"/>
      <c r="X8990" s="69" t="str">
        <f t="shared" si="284"/>
        <v/>
      </c>
      <c r="Y8990" s="69" t="str">
        <f t="shared" si="285"/>
        <v/>
      </c>
    </row>
    <row r="8991" spans="8:25" x14ac:dyDescent="0.25">
      <c r="H8991" s="155"/>
      <c r="I8991" s="151"/>
      <c r="J8991" s="152"/>
      <c r="K8991" s="153"/>
      <c r="L8991" s="153"/>
      <c r="M8991" s="153"/>
      <c r="N8991" s="153"/>
      <c r="O8991" s="153"/>
      <c r="P8991" s="153"/>
      <c r="Q8991" s="153"/>
      <c r="R8991" s="153"/>
      <c r="S8991" s="152"/>
      <c r="T8991" s="153"/>
      <c r="X8991" s="69" t="str">
        <f t="shared" si="284"/>
        <v/>
      </c>
      <c r="Y8991" s="69" t="str">
        <f t="shared" si="285"/>
        <v/>
      </c>
    </row>
    <row r="8992" spans="8:25" x14ac:dyDescent="0.25">
      <c r="H8992" s="155"/>
      <c r="I8992" s="151"/>
      <c r="J8992" s="152"/>
      <c r="K8992" s="153"/>
      <c r="L8992" s="153"/>
      <c r="M8992" s="153"/>
      <c r="N8992" s="153"/>
      <c r="O8992" s="153"/>
      <c r="P8992" s="153"/>
      <c r="Q8992" s="153"/>
      <c r="R8992" s="153"/>
      <c r="S8992" s="152"/>
      <c r="T8992" s="153"/>
      <c r="X8992" s="69" t="str">
        <f t="shared" si="284"/>
        <v/>
      </c>
      <c r="Y8992" s="69" t="str">
        <f t="shared" si="285"/>
        <v/>
      </c>
    </row>
    <row r="8993" spans="8:25" x14ac:dyDescent="0.25">
      <c r="H8993" s="155"/>
      <c r="I8993" s="151"/>
      <c r="J8993" s="152"/>
      <c r="K8993" s="153"/>
      <c r="L8993" s="153"/>
      <c r="M8993" s="153"/>
      <c r="N8993" s="153"/>
      <c r="O8993" s="153"/>
      <c r="P8993" s="153"/>
      <c r="Q8993" s="153"/>
      <c r="R8993" s="153"/>
      <c r="S8993" s="152"/>
      <c r="T8993" s="153"/>
      <c r="X8993" s="69" t="str">
        <f t="shared" si="284"/>
        <v/>
      </c>
      <c r="Y8993" s="69" t="str">
        <f t="shared" si="285"/>
        <v/>
      </c>
    </row>
    <row r="8994" spans="8:25" x14ac:dyDescent="0.25">
      <c r="H8994" s="155"/>
      <c r="I8994" s="151"/>
      <c r="J8994" s="152"/>
      <c r="K8994" s="153"/>
      <c r="L8994" s="153"/>
      <c r="M8994" s="153"/>
      <c r="N8994" s="153"/>
      <c r="O8994" s="153"/>
      <c r="P8994" s="153"/>
      <c r="Q8994" s="153"/>
      <c r="R8994" s="153"/>
      <c r="S8994" s="152"/>
      <c r="T8994" s="153"/>
      <c r="X8994" s="69" t="str">
        <f t="shared" si="284"/>
        <v/>
      </c>
      <c r="Y8994" s="69" t="str">
        <f t="shared" si="285"/>
        <v/>
      </c>
    </row>
    <row r="8995" spans="8:25" x14ac:dyDescent="0.25">
      <c r="H8995" s="155"/>
      <c r="I8995" s="151"/>
      <c r="J8995" s="152"/>
      <c r="K8995" s="153"/>
      <c r="L8995" s="153"/>
      <c r="M8995" s="153"/>
      <c r="N8995" s="153"/>
      <c r="O8995" s="153"/>
      <c r="P8995" s="153"/>
      <c r="Q8995" s="153"/>
      <c r="R8995" s="153"/>
      <c r="S8995" s="152"/>
      <c r="T8995" s="153"/>
      <c r="X8995" s="69" t="str">
        <f t="shared" si="284"/>
        <v/>
      </c>
      <c r="Y8995" s="69" t="str">
        <f t="shared" si="285"/>
        <v/>
      </c>
    </row>
    <row r="8996" spans="8:25" x14ac:dyDescent="0.25">
      <c r="H8996" s="155"/>
      <c r="I8996" s="151"/>
      <c r="J8996" s="152"/>
      <c r="K8996" s="153"/>
      <c r="L8996" s="153"/>
      <c r="M8996" s="153"/>
      <c r="N8996" s="153"/>
      <c r="O8996" s="153"/>
      <c r="P8996" s="153"/>
      <c r="Q8996" s="153"/>
      <c r="R8996" s="153"/>
      <c r="S8996" s="152"/>
      <c r="T8996" s="153"/>
      <c r="X8996" s="69" t="str">
        <f t="shared" si="284"/>
        <v/>
      </c>
      <c r="Y8996" s="69" t="str">
        <f t="shared" si="285"/>
        <v/>
      </c>
    </row>
    <row r="8997" spans="8:25" x14ac:dyDescent="0.25">
      <c r="H8997" s="155"/>
      <c r="I8997" s="151"/>
      <c r="J8997" s="152"/>
      <c r="K8997" s="153"/>
      <c r="L8997" s="153"/>
      <c r="M8997" s="153"/>
      <c r="N8997" s="153"/>
      <c r="O8997" s="153"/>
      <c r="P8997" s="153"/>
      <c r="Q8997" s="153"/>
      <c r="R8997" s="153"/>
      <c r="S8997" s="152"/>
      <c r="T8997" s="153"/>
      <c r="X8997" s="69" t="str">
        <f t="shared" si="284"/>
        <v/>
      </c>
      <c r="Y8997" s="69" t="str">
        <f t="shared" si="285"/>
        <v/>
      </c>
    </row>
    <row r="8998" spans="8:25" x14ac:dyDescent="0.25">
      <c r="H8998" s="155"/>
      <c r="I8998" s="151"/>
      <c r="J8998" s="152"/>
      <c r="K8998" s="153"/>
      <c r="L8998" s="153"/>
      <c r="M8998" s="153"/>
      <c r="N8998" s="153"/>
      <c r="O8998" s="153"/>
      <c r="P8998" s="153"/>
      <c r="Q8998" s="153"/>
      <c r="R8998" s="153"/>
      <c r="S8998" s="152"/>
      <c r="T8998" s="153"/>
      <c r="X8998" s="69" t="str">
        <f t="shared" si="284"/>
        <v/>
      </c>
      <c r="Y8998" s="69" t="str">
        <f t="shared" si="285"/>
        <v/>
      </c>
    </row>
    <row r="8999" spans="8:25" x14ac:dyDescent="0.25">
      <c r="H8999" s="155"/>
      <c r="I8999" s="151"/>
      <c r="J8999" s="152"/>
      <c r="K8999" s="153"/>
      <c r="L8999" s="153"/>
      <c r="M8999" s="153"/>
      <c r="N8999" s="153"/>
      <c r="O8999" s="153"/>
      <c r="P8999" s="153"/>
      <c r="Q8999" s="153"/>
      <c r="R8999" s="153"/>
      <c r="S8999" s="152"/>
      <c r="T8999" s="153"/>
      <c r="X8999" s="69" t="str">
        <f t="shared" si="284"/>
        <v/>
      </c>
      <c r="Y8999" s="69" t="str">
        <f t="shared" si="285"/>
        <v/>
      </c>
    </row>
    <row r="9000" spans="8:25" x14ac:dyDescent="0.25">
      <c r="H9000" s="155"/>
      <c r="I9000" s="151"/>
      <c r="J9000" s="152"/>
      <c r="K9000" s="153"/>
      <c r="L9000" s="153"/>
      <c r="M9000" s="153"/>
      <c r="N9000" s="153"/>
      <c r="O9000" s="153"/>
      <c r="P9000" s="153"/>
      <c r="Q9000" s="153"/>
      <c r="R9000" s="153"/>
      <c r="S9000" s="152"/>
      <c r="T9000" s="153"/>
      <c r="X9000" s="69" t="str">
        <f t="shared" si="284"/>
        <v/>
      </c>
      <c r="Y9000" s="69" t="str">
        <f t="shared" si="285"/>
        <v/>
      </c>
    </row>
    <row r="9001" spans="8:25" x14ac:dyDescent="0.25">
      <c r="H9001" s="155"/>
      <c r="I9001" s="151"/>
      <c r="J9001" s="152"/>
      <c r="K9001" s="153"/>
      <c r="L9001" s="153"/>
      <c r="M9001" s="153"/>
      <c r="N9001" s="153"/>
      <c r="O9001" s="153"/>
      <c r="P9001" s="153"/>
      <c r="Q9001" s="153"/>
      <c r="R9001" s="153"/>
      <c r="S9001" s="152"/>
      <c r="T9001" s="153"/>
      <c r="X9001" s="69" t="str">
        <f t="shared" si="284"/>
        <v/>
      </c>
      <c r="Y9001" s="69" t="str">
        <f t="shared" si="285"/>
        <v/>
      </c>
    </row>
    <row r="9002" spans="8:25" x14ac:dyDescent="0.25">
      <c r="H9002" s="155"/>
      <c r="I9002" s="151"/>
      <c r="J9002" s="152"/>
      <c r="K9002" s="153"/>
      <c r="L9002" s="153"/>
      <c r="M9002" s="153"/>
      <c r="N9002" s="153"/>
      <c r="O9002" s="153"/>
      <c r="P9002" s="153"/>
      <c r="Q9002" s="153"/>
      <c r="R9002" s="153"/>
      <c r="S9002" s="152"/>
      <c r="T9002" s="153"/>
      <c r="X9002" s="69" t="str">
        <f t="shared" si="284"/>
        <v/>
      </c>
      <c r="Y9002" s="69" t="str">
        <f t="shared" si="285"/>
        <v/>
      </c>
    </row>
    <row r="9003" spans="8:25" x14ac:dyDescent="0.25">
      <c r="H9003" s="155"/>
      <c r="I9003" s="151"/>
      <c r="J9003" s="152"/>
      <c r="K9003" s="153"/>
      <c r="L9003" s="153"/>
      <c r="M9003" s="153"/>
      <c r="N9003" s="153"/>
      <c r="O9003" s="153"/>
      <c r="P9003" s="153"/>
      <c r="Q9003" s="153"/>
      <c r="R9003" s="153"/>
      <c r="S9003" s="152"/>
      <c r="T9003" s="153"/>
      <c r="X9003" s="69" t="str">
        <f t="shared" si="284"/>
        <v/>
      </c>
      <c r="Y9003" s="69" t="str">
        <f t="shared" si="285"/>
        <v/>
      </c>
    </row>
    <row r="9004" spans="8:25" x14ac:dyDescent="0.25">
      <c r="H9004" s="155"/>
      <c r="I9004" s="151"/>
      <c r="J9004" s="152"/>
      <c r="K9004" s="153"/>
      <c r="L9004" s="153"/>
      <c r="M9004" s="153"/>
      <c r="N9004" s="153"/>
      <c r="O9004" s="153"/>
      <c r="P9004" s="153"/>
      <c r="Q9004" s="153"/>
      <c r="R9004" s="153"/>
      <c r="S9004" s="152"/>
      <c r="T9004" s="153"/>
      <c r="X9004" s="69" t="str">
        <f t="shared" si="284"/>
        <v/>
      </c>
      <c r="Y9004" s="69" t="str">
        <f t="shared" si="285"/>
        <v/>
      </c>
    </row>
    <row r="9005" spans="8:25" x14ac:dyDescent="0.25">
      <c r="H9005" s="155"/>
      <c r="I9005" s="151"/>
      <c r="J9005" s="152"/>
      <c r="K9005" s="153"/>
      <c r="L9005" s="153"/>
      <c r="M9005" s="153"/>
      <c r="N9005" s="153"/>
      <c r="O9005" s="153"/>
      <c r="P9005" s="153"/>
      <c r="Q9005" s="153"/>
      <c r="R9005" s="153"/>
      <c r="S9005" s="152"/>
      <c r="T9005" s="153"/>
      <c r="X9005" s="69" t="str">
        <f t="shared" si="284"/>
        <v/>
      </c>
      <c r="Y9005" s="69" t="str">
        <f t="shared" si="285"/>
        <v/>
      </c>
    </row>
    <row r="9006" spans="8:25" x14ac:dyDescent="0.25">
      <c r="H9006" s="155"/>
      <c r="I9006" s="151"/>
      <c r="J9006" s="152"/>
      <c r="K9006" s="153"/>
      <c r="L9006" s="153"/>
      <c r="M9006" s="153"/>
      <c r="N9006" s="153"/>
      <c r="O9006" s="153"/>
      <c r="P9006" s="153"/>
      <c r="Q9006" s="153"/>
      <c r="R9006" s="153"/>
      <c r="S9006" s="152"/>
      <c r="T9006" s="153"/>
      <c r="X9006" s="69" t="str">
        <f t="shared" si="284"/>
        <v/>
      </c>
      <c r="Y9006" s="69" t="str">
        <f t="shared" si="285"/>
        <v/>
      </c>
    </row>
    <row r="9007" spans="8:25" x14ac:dyDescent="0.25">
      <c r="H9007" s="155"/>
      <c r="I9007" s="151"/>
      <c r="J9007" s="152"/>
      <c r="K9007" s="153"/>
      <c r="L9007" s="153"/>
      <c r="M9007" s="153"/>
      <c r="N9007" s="153"/>
      <c r="O9007" s="153"/>
      <c r="P9007" s="153"/>
      <c r="Q9007" s="153"/>
      <c r="R9007" s="153"/>
      <c r="S9007" s="152"/>
      <c r="T9007" s="153"/>
      <c r="X9007" s="69" t="str">
        <f t="shared" si="284"/>
        <v/>
      </c>
      <c r="Y9007" s="69" t="str">
        <f t="shared" si="285"/>
        <v/>
      </c>
    </row>
    <row r="9008" spans="8:25" x14ac:dyDescent="0.25">
      <c r="H9008" s="155"/>
      <c r="I9008" s="151"/>
      <c r="J9008" s="152"/>
      <c r="K9008" s="153"/>
      <c r="L9008" s="153"/>
      <c r="M9008" s="153"/>
      <c r="N9008" s="153"/>
      <c r="O9008" s="153"/>
      <c r="P9008" s="153"/>
      <c r="Q9008" s="153"/>
      <c r="R9008" s="153"/>
      <c r="S9008" s="152"/>
      <c r="T9008" s="153"/>
      <c r="X9008" s="69" t="str">
        <f t="shared" si="284"/>
        <v/>
      </c>
      <c r="Y9008" s="69" t="str">
        <f t="shared" si="285"/>
        <v/>
      </c>
    </row>
    <row r="9009" spans="8:25" x14ac:dyDescent="0.25">
      <c r="H9009" s="155"/>
      <c r="I9009" s="151"/>
      <c r="J9009" s="152"/>
      <c r="K9009" s="153"/>
      <c r="L9009" s="153"/>
      <c r="M9009" s="153"/>
      <c r="N9009" s="153"/>
      <c r="O9009" s="153"/>
      <c r="P9009" s="153"/>
      <c r="Q9009" s="153"/>
      <c r="R9009" s="153"/>
      <c r="S9009" s="152"/>
      <c r="T9009" s="153"/>
      <c r="X9009" s="69" t="str">
        <f t="shared" si="284"/>
        <v/>
      </c>
      <c r="Y9009" s="69" t="str">
        <f t="shared" si="285"/>
        <v/>
      </c>
    </row>
    <row r="9010" spans="8:25" x14ac:dyDescent="0.25">
      <c r="H9010" s="155"/>
      <c r="I9010" s="151"/>
      <c r="J9010" s="152"/>
      <c r="K9010" s="153"/>
      <c r="L9010" s="153"/>
      <c r="M9010" s="153"/>
      <c r="N9010" s="153"/>
      <c r="O9010" s="153"/>
      <c r="P9010" s="153"/>
      <c r="Q9010" s="153"/>
      <c r="R9010" s="153"/>
      <c r="S9010" s="152"/>
      <c r="T9010" s="153"/>
      <c r="X9010" s="69" t="str">
        <f t="shared" si="284"/>
        <v/>
      </c>
      <c r="Y9010" s="69" t="str">
        <f t="shared" si="285"/>
        <v/>
      </c>
    </row>
    <row r="9011" spans="8:25" x14ac:dyDescent="0.25">
      <c r="H9011" s="155"/>
      <c r="I9011" s="151"/>
      <c r="J9011" s="152"/>
      <c r="K9011" s="153"/>
      <c r="L9011" s="153"/>
      <c r="M9011" s="153"/>
      <c r="N9011" s="153"/>
      <c r="O9011" s="153"/>
      <c r="P9011" s="153"/>
      <c r="Q9011" s="153"/>
      <c r="R9011" s="153"/>
      <c r="S9011" s="152"/>
      <c r="T9011" s="153"/>
      <c r="X9011" s="69" t="str">
        <f t="shared" si="284"/>
        <v/>
      </c>
      <c r="Y9011" s="69" t="str">
        <f t="shared" si="285"/>
        <v/>
      </c>
    </row>
    <row r="9012" spans="8:25" x14ac:dyDescent="0.25">
      <c r="H9012" s="155"/>
      <c r="I9012" s="151"/>
      <c r="J9012" s="152"/>
      <c r="K9012" s="153"/>
      <c r="L9012" s="153"/>
      <c r="M9012" s="153"/>
      <c r="N9012" s="153"/>
      <c r="O9012" s="153"/>
      <c r="P9012" s="153"/>
      <c r="Q9012" s="153"/>
      <c r="R9012" s="153"/>
      <c r="S9012" s="152"/>
      <c r="T9012" s="153"/>
      <c r="X9012" s="69" t="str">
        <f t="shared" si="284"/>
        <v/>
      </c>
      <c r="Y9012" s="69" t="str">
        <f t="shared" si="285"/>
        <v/>
      </c>
    </row>
    <row r="9013" spans="8:25" x14ac:dyDescent="0.25">
      <c r="H9013" s="155"/>
      <c r="I9013" s="151"/>
      <c r="J9013" s="152"/>
      <c r="K9013" s="153"/>
      <c r="L9013" s="153"/>
      <c r="M9013" s="153"/>
      <c r="N9013" s="153"/>
      <c r="O9013" s="153"/>
      <c r="P9013" s="153"/>
      <c r="Q9013" s="153"/>
      <c r="R9013" s="153"/>
      <c r="S9013" s="152"/>
      <c r="T9013" s="153"/>
      <c r="X9013" s="69" t="str">
        <f t="shared" si="284"/>
        <v/>
      </c>
      <c r="Y9013" s="69" t="str">
        <f t="shared" si="285"/>
        <v/>
      </c>
    </row>
    <row r="9014" spans="8:25" x14ac:dyDescent="0.25">
      <c r="H9014" s="155"/>
      <c r="I9014" s="151"/>
      <c r="J9014" s="152"/>
      <c r="K9014" s="153"/>
      <c r="L9014" s="153"/>
      <c r="M9014" s="153"/>
      <c r="N9014" s="153"/>
      <c r="O9014" s="153"/>
      <c r="P9014" s="153"/>
      <c r="Q9014" s="153"/>
      <c r="R9014" s="153"/>
      <c r="S9014" s="152"/>
      <c r="T9014" s="153"/>
      <c r="X9014" s="69" t="str">
        <f t="shared" si="284"/>
        <v/>
      </c>
      <c r="Y9014" s="69" t="str">
        <f t="shared" si="285"/>
        <v/>
      </c>
    </row>
    <row r="9015" spans="8:25" x14ac:dyDescent="0.25">
      <c r="H9015" s="155"/>
      <c r="I9015" s="151"/>
      <c r="J9015" s="152"/>
      <c r="K9015" s="153"/>
      <c r="L9015" s="153"/>
      <c r="M9015" s="153"/>
      <c r="N9015" s="153"/>
      <c r="O9015" s="153"/>
      <c r="P9015" s="153"/>
      <c r="Q9015" s="153"/>
      <c r="R9015" s="153"/>
      <c r="S9015" s="152"/>
      <c r="T9015" s="153"/>
      <c r="X9015" s="69" t="str">
        <f t="shared" si="284"/>
        <v/>
      </c>
      <c r="Y9015" s="69" t="str">
        <f t="shared" si="285"/>
        <v/>
      </c>
    </row>
    <row r="9016" spans="8:25" x14ac:dyDescent="0.25">
      <c r="H9016" s="155"/>
      <c r="I9016" s="151"/>
      <c r="J9016" s="152"/>
      <c r="K9016" s="153"/>
      <c r="L9016" s="153"/>
      <c r="M9016" s="153"/>
      <c r="N9016" s="153"/>
      <c r="O9016" s="153"/>
      <c r="P9016" s="153"/>
      <c r="Q9016" s="153"/>
      <c r="R9016" s="153"/>
      <c r="S9016" s="152"/>
      <c r="T9016" s="153"/>
      <c r="X9016" s="69" t="str">
        <f t="shared" si="284"/>
        <v/>
      </c>
      <c r="Y9016" s="69" t="str">
        <f t="shared" si="285"/>
        <v/>
      </c>
    </row>
    <row r="9017" spans="8:25" x14ac:dyDescent="0.25">
      <c r="H9017" s="155"/>
      <c r="I9017" s="151"/>
      <c r="J9017" s="152"/>
      <c r="K9017" s="153"/>
      <c r="L9017" s="153"/>
      <c r="M9017" s="153"/>
      <c r="N9017" s="153"/>
      <c r="O9017" s="153"/>
      <c r="P9017" s="153"/>
      <c r="Q9017" s="153"/>
      <c r="R9017" s="153"/>
      <c r="S9017" s="152"/>
      <c r="T9017" s="153"/>
      <c r="X9017" s="69" t="str">
        <f t="shared" si="284"/>
        <v/>
      </c>
      <c r="Y9017" s="69" t="str">
        <f t="shared" si="285"/>
        <v/>
      </c>
    </row>
    <row r="9018" spans="8:25" x14ac:dyDescent="0.25">
      <c r="H9018" s="155"/>
      <c r="I9018" s="151"/>
      <c r="J9018" s="152"/>
      <c r="K9018" s="153"/>
      <c r="L9018" s="153"/>
      <c r="M9018" s="153"/>
      <c r="N9018" s="153"/>
      <c r="O9018" s="153"/>
      <c r="P9018" s="153"/>
      <c r="Q9018" s="153"/>
      <c r="R9018" s="153"/>
      <c r="S9018" s="152"/>
      <c r="T9018" s="153"/>
      <c r="X9018" s="69" t="str">
        <f t="shared" si="284"/>
        <v/>
      </c>
      <c r="Y9018" s="69" t="str">
        <f t="shared" si="285"/>
        <v/>
      </c>
    </row>
    <row r="9019" spans="8:25" x14ac:dyDescent="0.25">
      <c r="H9019" s="155"/>
      <c r="I9019" s="151"/>
      <c r="J9019" s="152"/>
      <c r="K9019" s="153"/>
      <c r="L9019" s="153"/>
      <c r="M9019" s="153"/>
      <c r="N9019" s="153"/>
      <c r="O9019" s="153"/>
      <c r="P9019" s="153"/>
      <c r="Q9019" s="153"/>
      <c r="R9019" s="153"/>
      <c r="S9019" s="152"/>
      <c r="T9019" s="153"/>
      <c r="X9019" s="69" t="str">
        <f t="shared" si="284"/>
        <v/>
      </c>
      <c r="Y9019" s="69" t="str">
        <f t="shared" si="285"/>
        <v/>
      </c>
    </row>
    <row r="9020" spans="8:25" x14ac:dyDescent="0.25">
      <c r="H9020" s="155"/>
      <c r="I9020" s="151"/>
      <c r="J9020" s="152"/>
      <c r="K9020" s="153"/>
      <c r="L9020" s="153"/>
      <c r="M9020" s="153"/>
      <c r="N9020" s="153"/>
      <c r="O9020" s="153"/>
      <c r="P9020" s="153"/>
      <c r="Q9020" s="153"/>
      <c r="R9020" s="153"/>
      <c r="S9020" s="152"/>
      <c r="T9020" s="153"/>
      <c r="X9020" s="69" t="str">
        <f t="shared" si="284"/>
        <v/>
      </c>
      <c r="Y9020" s="69" t="str">
        <f t="shared" si="285"/>
        <v/>
      </c>
    </row>
    <row r="9021" spans="8:25" x14ac:dyDescent="0.25">
      <c r="H9021" s="155"/>
      <c r="I9021" s="151"/>
      <c r="J9021" s="152"/>
      <c r="K9021" s="153"/>
      <c r="L9021" s="153"/>
      <c r="M9021" s="153"/>
      <c r="N9021" s="153"/>
      <c r="O9021" s="153"/>
      <c r="P9021" s="153"/>
      <c r="Q9021" s="153"/>
      <c r="R9021" s="153"/>
      <c r="S9021" s="152"/>
      <c r="T9021" s="153"/>
      <c r="X9021" s="69" t="str">
        <f t="shared" si="284"/>
        <v/>
      </c>
      <c r="Y9021" s="69" t="str">
        <f t="shared" si="285"/>
        <v/>
      </c>
    </row>
    <row r="9022" spans="8:25" x14ac:dyDescent="0.25">
      <c r="H9022" s="155"/>
      <c r="I9022" s="151"/>
      <c r="J9022" s="152"/>
      <c r="K9022" s="153"/>
      <c r="L9022" s="153"/>
      <c r="M9022" s="153"/>
      <c r="N9022" s="153"/>
      <c r="O9022" s="153"/>
      <c r="P9022" s="153"/>
      <c r="Q9022" s="153"/>
      <c r="R9022" s="153"/>
      <c r="S9022" s="152"/>
      <c r="T9022" s="153"/>
      <c r="X9022" s="69" t="str">
        <f t="shared" si="284"/>
        <v/>
      </c>
      <c r="Y9022" s="69" t="str">
        <f t="shared" si="285"/>
        <v/>
      </c>
    </row>
    <row r="9023" spans="8:25" x14ac:dyDescent="0.25">
      <c r="H9023" s="155"/>
      <c r="I9023" s="151"/>
      <c r="J9023" s="152"/>
      <c r="K9023" s="153"/>
      <c r="L9023" s="153"/>
      <c r="M9023" s="153"/>
      <c r="N9023" s="153"/>
      <c r="O9023" s="153"/>
      <c r="P9023" s="153"/>
      <c r="Q9023" s="153"/>
      <c r="R9023" s="153"/>
      <c r="S9023" s="152"/>
      <c r="T9023" s="153"/>
      <c r="X9023" s="69" t="str">
        <f t="shared" si="284"/>
        <v/>
      </c>
      <c r="Y9023" s="69" t="str">
        <f t="shared" si="285"/>
        <v/>
      </c>
    </row>
    <row r="9024" spans="8:25" x14ac:dyDescent="0.25">
      <c r="H9024" s="155"/>
      <c r="I9024" s="151"/>
      <c r="J9024" s="152"/>
      <c r="K9024" s="153"/>
      <c r="L9024" s="153"/>
      <c r="M9024" s="153"/>
      <c r="N9024" s="153"/>
      <c r="O9024" s="153"/>
      <c r="P9024" s="153"/>
      <c r="Q9024" s="153"/>
      <c r="R9024" s="153"/>
      <c r="S9024" s="152"/>
      <c r="T9024" s="153"/>
      <c r="X9024" s="69" t="str">
        <f t="shared" si="284"/>
        <v/>
      </c>
      <c r="Y9024" s="69" t="str">
        <f t="shared" si="285"/>
        <v/>
      </c>
    </row>
    <row r="9025" spans="8:25" x14ac:dyDescent="0.25">
      <c r="H9025" s="155"/>
      <c r="I9025" s="151"/>
      <c r="J9025" s="152"/>
      <c r="K9025" s="153"/>
      <c r="L9025" s="153"/>
      <c r="M9025" s="153"/>
      <c r="N9025" s="153"/>
      <c r="O9025" s="153"/>
      <c r="P9025" s="153"/>
      <c r="Q9025" s="153"/>
      <c r="R9025" s="153"/>
      <c r="S9025" s="152"/>
      <c r="T9025" s="153"/>
      <c r="X9025" s="69" t="str">
        <f t="shared" si="284"/>
        <v/>
      </c>
      <c r="Y9025" s="69" t="str">
        <f t="shared" si="285"/>
        <v/>
      </c>
    </row>
    <row r="9026" spans="8:25" x14ac:dyDescent="0.25">
      <c r="H9026" s="155"/>
      <c r="I9026" s="151"/>
      <c r="J9026" s="152"/>
      <c r="K9026" s="153"/>
      <c r="L9026" s="153"/>
      <c r="M9026" s="153"/>
      <c r="N9026" s="153"/>
      <c r="O9026" s="153"/>
      <c r="P9026" s="153"/>
      <c r="Q9026" s="153"/>
      <c r="R9026" s="153"/>
      <c r="S9026" s="152"/>
      <c r="T9026" s="153"/>
      <c r="X9026" s="69" t="str">
        <f t="shared" ref="X9026:X9089" si="286">IF(W9026&lt;&gt;"",W9026-I9026,"")</f>
        <v/>
      </c>
      <c r="Y9026" s="69" t="str">
        <f t="shared" si="285"/>
        <v/>
      </c>
    </row>
    <row r="9027" spans="8:25" x14ac:dyDescent="0.25">
      <c r="H9027" s="155"/>
      <c r="I9027" s="151"/>
      <c r="J9027" s="152"/>
      <c r="K9027" s="153"/>
      <c r="L9027" s="153"/>
      <c r="M9027" s="153"/>
      <c r="N9027" s="153"/>
      <c r="O9027" s="153"/>
      <c r="P9027" s="153"/>
      <c r="Q9027" s="153"/>
      <c r="R9027" s="153"/>
      <c r="S9027" s="152"/>
      <c r="T9027" s="153"/>
      <c r="X9027" s="69" t="str">
        <f t="shared" si="286"/>
        <v/>
      </c>
      <c r="Y9027" s="69" t="str">
        <f t="shared" ref="Y9027:Y9090" si="287">IF(X9027&lt;&gt;"",IF(X9027&lt;365,"&lt; 1 year",IF(X9027&lt;730,"1-2",IF(X9027&lt;1095,"2-3",IF(X9027&lt;1460,"3-4",IF(X9027&lt;1825,"4-5","5+"))))),"")</f>
        <v/>
      </c>
    </row>
    <row r="9028" spans="8:25" x14ac:dyDescent="0.25">
      <c r="H9028" s="155"/>
      <c r="I9028" s="151"/>
      <c r="J9028" s="152"/>
      <c r="K9028" s="153"/>
      <c r="L9028" s="153"/>
      <c r="M9028" s="153"/>
      <c r="N9028" s="153"/>
      <c r="O9028" s="153"/>
      <c r="P9028" s="153"/>
      <c r="Q9028" s="153"/>
      <c r="R9028" s="153"/>
      <c r="S9028" s="152"/>
      <c r="T9028" s="153"/>
      <c r="X9028" s="69" t="str">
        <f t="shared" si="286"/>
        <v/>
      </c>
      <c r="Y9028" s="69" t="str">
        <f t="shared" si="287"/>
        <v/>
      </c>
    </row>
    <row r="9029" spans="8:25" x14ac:dyDescent="0.25">
      <c r="H9029" s="155"/>
      <c r="I9029" s="151"/>
      <c r="J9029" s="152"/>
      <c r="K9029" s="153"/>
      <c r="L9029" s="153"/>
      <c r="M9029" s="153"/>
      <c r="N9029" s="153"/>
      <c r="O9029" s="153"/>
      <c r="P9029" s="153"/>
      <c r="Q9029" s="153"/>
      <c r="R9029" s="153"/>
      <c r="S9029" s="152"/>
      <c r="T9029" s="153"/>
      <c r="X9029" s="69" t="str">
        <f t="shared" si="286"/>
        <v/>
      </c>
      <c r="Y9029" s="69" t="str">
        <f t="shared" si="287"/>
        <v/>
      </c>
    </row>
    <row r="9030" spans="8:25" x14ac:dyDescent="0.25">
      <c r="H9030" s="155"/>
      <c r="I9030" s="151"/>
      <c r="J9030" s="152"/>
      <c r="K9030" s="153"/>
      <c r="L9030" s="153"/>
      <c r="M9030" s="153"/>
      <c r="N9030" s="153"/>
      <c r="O9030" s="153"/>
      <c r="P9030" s="153"/>
      <c r="Q9030" s="153"/>
      <c r="R9030" s="153"/>
      <c r="S9030" s="152"/>
      <c r="T9030" s="153"/>
      <c r="X9030" s="69" t="str">
        <f t="shared" si="286"/>
        <v/>
      </c>
      <c r="Y9030" s="69" t="str">
        <f t="shared" si="287"/>
        <v/>
      </c>
    </row>
    <row r="9031" spans="8:25" x14ac:dyDescent="0.25">
      <c r="H9031" s="155"/>
      <c r="I9031" s="151"/>
      <c r="J9031" s="152"/>
      <c r="K9031" s="153"/>
      <c r="L9031" s="153"/>
      <c r="M9031" s="153"/>
      <c r="N9031" s="153"/>
      <c r="O9031" s="153"/>
      <c r="P9031" s="153"/>
      <c r="Q9031" s="153"/>
      <c r="R9031" s="153"/>
      <c r="S9031" s="152"/>
      <c r="T9031" s="153"/>
      <c r="X9031" s="69" t="str">
        <f t="shared" si="286"/>
        <v/>
      </c>
      <c r="Y9031" s="69" t="str">
        <f t="shared" si="287"/>
        <v/>
      </c>
    </row>
    <row r="9032" spans="8:25" x14ac:dyDescent="0.25">
      <c r="H9032" s="155"/>
      <c r="I9032" s="151"/>
      <c r="J9032" s="152"/>
      <c r="K9032" s="153"/>
      <c r="L9032" s="153"/>
      <c r="M9032" s="153"/>
      <c r="N9032" s="153"/>
      <c r="O9032" s="153"/>
      <c r="P9032" s="153"/>
      <c r="Q9032" s="153"/>
      <c r="R9032" s="153"/>
      <c r="S9032" s="152"/>
      <c r="T9032" s="153"/>
      <c r="X9032" s="69" t="str">
        <f t="shared" si="286"/>
        <v/>
      </c>
      <c r="Y9032" s="69" t="str">
        <f t="shared" si="287"/>
        <v/>
      </c>
    </row>
    <row r="9033" spans="8:25" x14ac:dyDescent="0.25">
      <c r="H9033" s="155"/>
      <c r="I9033" s="151"/>
      <c r="J9033" s="152"/>
      <c r="K9033" s="153"/>
      <c r="L9033" s="153"/>
      <c r="M9033" s="153"/>
      <c r="N9033" s="153"/>
      <c r="O9033" s="153"/>
      <c r="P9033" s="153"/>
      <c r="Q9033" s="153"/>
      <c r="R9033" s="153"/>
      <c r="S9033" s="152"/>
      <c r="T9033" s="153"/>
      <c r="X9033" s="69" t="str">
        <f t="shared" si="286"/>
        <v/>
      </c>
      <c r="Y9033" s="69" t="str">
        <f t="shared" si="287"/>
        <v/>
      </c>
    </row>
    <row r="9034" spans="8:25" x14ac:dyDescent="0.25">
      <c r="H9034" s="155"/>
      <c r="I9034" s="151"/>
      <c r="J9034" s="152"/>
      <c r="K9034" s="153"/>
      <c r="L9034" s="153"/>
      <c r="M9034" s="153"/>
      <c r="N9034" s="153"/>
      <c r="O9034" s="153"/>
      <c r="P9034" s="153"/>
      <c r="Q9034" s="153"/>
      <c r="R9034" s="153"/>
      <c r="S9034" s="152"/>
      <c r="T9034" s="153"/>
      <c r="X9034" s="69" t="str">
        <f t="shared" si="286"/>
        <v/>
      </c>
      <c r="Y9034" s="69" t="str">
        <f t="shared" si="287"/>
        <v/>
      </c>
    </row>
    <row r="9035" spans="8:25" x14ac:dyDescent="0.25">
      <c r="H9035" s="155"/>
      <c r="I9035" s="151"/>
      <c r="J9035" s="152"/>
      <c r="K9035" s="153"/>
      <c r="L9035" s="153"/>
      <c r="M9035" s="153"/>
      <c r="N9035" s="153"/>
      <c r="O9035" s="153"/>
      <c r="P9035" s="153"/>
      <c r="Q9035" s="153"/>
      <c r="R9035" s="153"/>
      <c r="S9035" s="152"/>
      <c r="T9035" s="153"/>
      <c r="X9035" s="69" t="str">
        <f t="shared" si="286"/>
        <v/>
      </c>
      <c r="Y9035" s="69" t="str">
        <f t="shared" si="287"/>
        <v/>
      </c>
    </row>
    <row r="9036" spans="8:25" x14ac:dyDescent="0.25">
      <c r="H9036" s="155"/>
      <c r="I9036" s="151"/>
      <c r="J9036" s="152"/>
      <c r="K9036" s="153"/>
      <c r="L9036" s="153"/>
      <c r="M9036" s="153"/>
      <c r="N9036" s="153"/>
      <c r="O9036" s="153"/>
      <c r="P9036" s="153"/>
      <c r="Q9036" s="153"/>
      <c r="R9036" s="153"/>
      <c r="S9036" s="152"/>
      <c r="T9036" s="153"/>
      <c r="X9036" s="69" t="str">
        <f t="shared" si="286"/>
        <v/>
      </c>
      <c r="Y9036" s="69" t="str">
        <f t="shared" si="287"/>
        <v/>
      </c>
    </row>
    <row r="9037" spans="8:25" x14ac:dyDescent="0.25">
      <c r="H9037" s="155"/>
      <c r="I9037" s="151"/>
      <c r="J9037" s="152"/>
      <c r="K9037" s="153"/>
      <c r="L9037" s="153"/>
      <c r="M9037" s="153"/>
      <c r="N9037" s="153"/>
      <c r="O9037" s="153"/>
      <c r="P9037" s="153"/>
      <c r="Q9037" s="153"/>
      <c r="R9037" s="153"/>
      <c r="S9037" s="152"/>
      <c r="T9037" s="153"/>
      <c r="X9037" s="69" t="str">
        <f t="shared" si="286"/>
        <v/>
      </c>
      <c r="Y9037" s="69" t="str">
        <f t="shared" si="287"/>
        <v/>
      </c>
    </row>
    <row r="9038" spans="8:25" x14ac:dyDescent="0.25">
      <c r="H9038" s="155"/>
      <c r="I9038" s="151"/>
      <c r="J9038" s="152"/>
      <c r="K9038" s="153"/>
      <c r="L9038" s="153"/>
      <c r="M9038" s="153"/>
      <c r="N9038" s="153"/>
      <c r="O9038" s="153"/>
      <c r="P9038" s="153"/>
      <c r="Q9038" s="153"/>
      <c r="R9038" s="153"/>
      <c r="S9038" s="152"/>
      <c r="T9038" s="153"/>
      <c r="X9038" s="69" t="str">
        <f t="shared" si="286"/>
        <v/>
      </c>
      <c r="Y9038" s="69" t="str">
        <f t="shared" si="287"/>
        <v/>
      </c>
    </row>
    <row r="9039" spans="8:25" x14ac:dyDescent="0.25">
      <c r="H9039" s="155"/>
      <c r="I9039" s="151"/>
      <c r="J9039" s="152"/>
      <c r="K9039" s="153"/>
      <c r="L9039" s="153"/>
      <c r="M9039" s="153"/>
      <c r="N9039" s="153"/>
      <c r="O9039" s="153"/>
      <c r="P9039" s="153"/>
      <c r="Q9039" s="153"/>
      <c r="R9039" s="153"/>
      <c r="S9039" s="152"/>
      <c r="T9039" s="153"/>
      <c r="X9039" s="69" t="str">
        <f t="shared" si="286"/>
        <v/>
      </c>
      <c r="Y9039" s="69" t="str">
        <f t="shared" si="287"/>
        <v/>
      </c>
    </row>
    <row r="9040" spans="8:25" x14ac:dyDescent="0.25">
      <c r="H9040" s="155"/>
      <c r="I9040" s="151"/>
      <c r="J9040" s="152"/>
      <c r="K9040" s="153"/>
      <c r="L9040" s="153"/>
      <c r="M9040" s="153"/>
      <c r="N9040" s="153"/>
      <c r="O9040" s="153"/>
      <c r="P9040" s="153"/>
      <c r="Q9040" s="153"/>
      <c r="R9040" s="153"/>
      <c r="S9040" s="152"/>
      <c r="T9040" s="153"/>
      <c r="X9040" s="69" t="str">
        <f t="shared" si="286"/>
        <v/>
      </c>
      <c r="Y9040" s="69" t="str">
        <f t="shared" si="287"/>
        <v/>
      </c>
    </row>
    <row r="9041" spans="8:25" x14ac:dyDescent="0.25">
      <c r="H9041" s="155"/>
      <c r="I9041" s="151"/>
      <c r="J9041" s="152"/>
      <c r="K9041" s="153"/>
      <c r="L9041" s="153"/>
      <c r="M9041" s="153"/>
      <c r="N9041" s="153"/>
      <c r="O9041" s="153"/>
      <c r="P9041" s="153"/>
      <c r="Q9041" s="153"/>
      <c r="R9041" s="153"/>
      <c r="S9041" s="152"/>
      <c r="T9041" s="153"/>
      <c r="X9041" s="69" t="str">
        <f t="shared" si="286"/>
        <v/>
      </c>
      <c r="Y9041" s="69" t="str">
        <f t="shared" si="287"/>
        <v/>
      </c>
    </row>
    <row r="9042" spans="8:25" x14ac:dyDescent="0.25">
      <c r="H9042" s="155"/>
      <c r="I9042" s="151"/>
      <c r="J9042" s="152"/>
      <c r="K9042" s="153"/>
      <c r="L9042" s="153"/>
      <c r="M9042" s="153"/>
      <c r="N9042" s="153"/>
      <c r="O9042" s="153"/>
      <c r="P9042" s="153"/>
      <c r="Q9042" s="153"/>
      <c r="R9042" s="153"/>
      <c r="S9042" s="152"/>
      <c r="T9042" s="153"/>
      <c r="X9042" s="69" t="str">
        <f t="shared" si="286"/>
        <v/>
      </c>
      <c r="Y9042" s="69" t="str">
        <f t="shared" si="287"/>
        <v/>
      </c>
    </row>
    <row r="9043" spans="8:25" x14ac:dyDescent="0.25">
      <c r="H9043" s="155"/>
      <c r="I9043" s="151"/>
      <c r="J9043" s="152"/>
      <c r="K9043" s="153"/>
      <c r="L9043" s="153"/>
      <c r="M9043" s="153"/>
      <c r="N9043" s="153"/>
      <c r="O9043" s="153"/>
      <c r="P9043" s="153"/>
      <c r="Q9043" s="153"/>
      <c r="R9043" s="153"/>
      <c r="S9043" s="152"/>
      <c r="T9043" s="153"/>
      <c r="X9043" s="69" t="str">
        <f t="shared" si="286"/>
        <v/>
      </c>
      <c r="Y9043" s="69" t="str">
        <f t="shared" si="287"/>
        <v/>
      </c>
    </row>
    <row r="9044" spans="8:25" x14ac:dyDescent="0.25">
      <c r="H9044" s="155"/>
      <c r="I9044" s="151"/>
      <c r="J9044" s="152"/>
      <c r="K9044" s="153"/>
      <c r="L9044" s="153"/>
      <c r="M9044" s="153"/>
      <c r="N9044" s="153"/>
      <c r="O9044" s="153"/>
      <c r="P9044" s="153"/>
      <c r="Q9044" s="153"/>
      <c r="R9044" s="153"/>
      <c r="S9044" s="152"/>
      <c r="T9044" s="153"/>
      <c r="X9044" s="69" t="str">
        <f t="shared" si="286"/>
        <v/>
      </c>
      <c r="Y9044" s="69" t="str">
        <f t="shared" si="287"/>
        <v/>
      </c>
    </row>
    <row r="9045" spans="8:25" x14ac:dyDescent="0.25">
      <c r="H9045" s="155"/>
      <c r="I9045" s="151"/>
      <c r="J9045" s="152"/>
      <c r="K9045" s="153"/>
      <c r="L9045" s="153"/>
      <c r="M9045" s="153"/>
      <c r="N9045" s="153"/>
      <c r="O9045" s="153"/>
      <c r="P9045" s="153"/>
      <c r="Q9045" s="153"/>
      <c r="R9045" s="153"/>
      <c r="S9045" s="152"/>
      <c r="T9045" s="153"/>
      <c r="X9045" s="69" t="str">
        <f t="shared" si="286"/>
        <v/>
      </c>
      <c r="Y9045" s="69" t="str">
        <f t="shared" si="287"/>
        <v/>
      </c>
    </row>
    <row r="9046" spans="8:25" x14ac:dyDescent="0.25">
      <c r="H9046" s="155"/>
      <c r="I9046" s="151"/>
      <c r="J9046" s="152"/>
      <c r="K9046" s="153"/>
      <c r="L9046" s="153"/>
      <c r="M9046" s="153"/>
      <c r="N9046" s="153"/>
      <c r="O9046" s="153"/>
      <c r="P9046" s="153"/>
      <c r="Q9046" s="153"/>
      <c r="R9046" s="153"/>
      <c r="S9046" s="152"/>
      <c r="T9046" s="153"/>
      <c r="X9046" s="69" t="str">
        <f t="shared" si="286"/>
        <v/>
      </c>
      <c r="Y9046" s="69" t="str">
        <f t="shared" si="287"/>
        <v/>
      </c>
    </row>
    <row r="9047" spans="8:25" x14ac:dyDescent="0.25">
      <c r="H9047" s="155"/>
      <c r="I9047" s="151"/>
      <c r="J9047" s="152"/>
      <c r="K9047" s="153"/>
      <c r="L9047" s="153"/>
      <c r="M9047" s="153"/>
      <c r="N9047" s="153"/>
      <c r="O9047" s="153"/>
      <c r="P9047" s="153"/>
      <c r="Q9047" s="153"/>
      <c r="R9047" s="153"/>
      <c r="S9047" s="152"/>
      <c r="T9047" s="153"/>
      <c r="X9047" s="69" t="str">
        <f t="shared" si="286"/>
        <v/>
      </c>
      <c r="Y9047" s="69" t="str">
        <f t="shared" si="287"/>
        <v/>
      </c>
    </row>
    <row r="9048" spans="8:25" x14ac:dyDescent="0.25">
      <c r="H9048" s="155"/>
      <c r="I9048" s="151"/>
      <c r="J9048" s="152"/>
      <c r="K9048" s="153"/>
      <c r="L9048" s="153"/>
      <c r="M9048" s="153"/>
      <c r="N9048" s="153"/>
      <c r="O9048" s="153"/>
      <c r="P9048" s="153"/>
      <c r="Q9048" s="153"/>
      <c r="R9048" s="153"/>
      <c r="S9048" s="152"/>
      <c r="T9048" s="153"/>
      <c r="X9048" s="69" t="str">
        <f t="shared" si="286"/>
        <v/>
      </c>
      <c r="Y9048" s="69" t="str">
        <f t="shared" si="287"/>
        <v/>
      </c>
    </row>
    <row r="9049" spans="8:25" x14ac:dyDescent="0.25">
      <c r="H9049" s="155"/>
      <c r="I9049" s="151"/>
      <c r="J9049" s="152"/>
      <c r="K9049" s="153"/>
      <c r="L9049" s="153"/>
      <c r="M9049" s="153"/>
      <c r="N9049" s="153"/>
      <c r="O9049" s="153"/>
      <c r="P9049" s="153"/>
      <c r="Q9049" s="153"/>
      <c r="R9049" s="153"/>
      <c r="S9049" s="152"/>
      <c r="T9049" s="153"/>
      <c r="X9049" s="69" t="str">
        <f t="shared" si="286"/>
        <v/>
      </c>
      <c r="Y9049" s="69" t="str">
        <f t="shared" si="287"/>
        <v/>
      </c>
    </row>
    <row r="9050" spans="8:25" x14ac:dyDescent="0.25">
      <c r="H9050" s="155"/>
      <c r="I9050" s="151"/>
      <c r="J9050" s="152"/>
      <c r="K9050" s="153"/>
      <c r="L9050" s="153"/>
      <c r="M9050" s="153"/>
      <c r="N9050" s="153"/>
      <c r="O9050" s="153"/>
      <c r="P9050" s="153"/>
      <c r="Q9050" s="153"/>
      <c r="R9050" s="153"/>
      <c r="S9050" s="152"/>
      <c r="T9050" s="153"/>
      <c r="X9050" s="69" t="str">
        <f t="shared" si="286"/>
        <v/>
      </c>
      <c r="Y9050" s="69" t="str">
        <f t="shared" si="287"/>
        <v/>
      </c>
    </row>
    <row r="9051" spans="8:25" x14ac:dyDescent="0.25">
      <c r="H9051" s="155"/>
      <c r="I9051" s="151"/>
      <c r="J9051" s="152"/>
      <c r="K9051" s="153"/>
      <c r="L9051" s="153"/>
      <c r="M9051" s="153"/>
      <c r="N9051" s="153"/>
      <c r="O9051" s="153"/>
      <c r="P9051" s="153"/>
      <c r="Q9051" s="153"/>
      <c r="R9051" s="153"/>
      <c r="S9051" s="152"/>
      <c r="T9051" s="153"/>
      <c r="X9051" s="69" t="str">
        <f t="shared" si="286"/>
        <v/>
      </c>
      <c r="Y9051" s="69" t="str">
        <f t="shared" si="287"/>
        <v/>
      </c>
    </row>
    <row r="9052" spans="8:25" x14ac:dyDescent="0.25">
      <c r="H9052" s="155"/>
      <c r="I9052" s="151"/>
      <c r="J9052" s="152"/>
      <c r="K9052" s="153"/>
      <c r="L9052" s="153"/>
      <c r="M9052" s="153"/>
      <c r="N9052" s="153"/>
      <c r="O9052" s="153"/>
      <c r="P9052" s="153"/>
      <c r="Q9052" s="153"/>
      <c r="R9052" s="153"/>
      <c r="S9052" s="152"/>
      <c r="T9052" s="153"/>
      <c r="X9052" s="69" t="str">
        <f t="shared" si="286"/>
        <v/>
      </c>
      <c r="Y9052" s="69" t="str">
        <f t="shared" si="287"/>
        <v/>
      </c>
    </row>
    <row r="9053" spans="8:25" x14ac:dyDescent="0.25">
      <c r="H9053" s="155"/>
      <c r="I9053" s="151"/>
      <c r="J9053" s="152"/>
      <c r="K9053" s="153"/>
      <c r="L9053" s="153"/>
      <c r="M9053" s="153"/>
      <c r="N9053" s="153"/>
      <c r="O9053" s="153"/>
      <c r="P9053" s="153"/>
      <c r="Q9053" s="153"/>
      <c r="R9053" s="153"/>
      <c r="S9053" s="152"/>
      <c r="T9053" s="153"/>
      <c r="X9053" s="69" t="str">
        <f t="shared" si="286"/>
        <v/>
      </c>
      <c r="Y9053" s="69" t="str">
        <f t="shared" si="287"/>
        <v/>
      </c>
    </row>
    <row r="9054" spans="8:25" x14ac:dyDescent="0.25">
      <c r="H9054" s="155"/>
      <c r="I9054" s="151"/>
      <c r="J9054" s="152"/>
      <c r="K9054" s="153"/>
      <c r="L9054" s="153"/>
      <c r="M9054" s="153"/>
      <c r="N9054" s="153"/>
      <c r="O9054" s="153"/>
      <c r="P9054" s="153"/>
      <c r="Q9054" s="153"/>
      <c r="R9054" s="153"/>
      <c r="S9054" s="152"/>
      <c r="T9054" s="153"/>
      <c r="X9054" s="69" t="str">
        <f t="shared" si="286"/>
        <v/>
      </c>
      <c r="Y9054" s="69" t="str">
        <f t="shared" si="287"/>
        <v/>
      </c>
    </row>
    <row r="9055" spans="8:25" x14ac:dyDescent="0.25">
      <c r="H9055" s="155"/>
      <c r="I9055" s="151"/>
      <c r="J9055" s="152"/>
      <c r="K9055" s="153"/>
      <c r="L9055" s="153"/>
      <c r="M9055" s="153"/>
      <c r="N9055" s="153"/>
      <c r="O9055" s="153"/>
      <c r="P9055" s="153"/>
      <c r="Q9055" s="153"/>
      <c r="R9055" s="153"/>
      <c r="S9055" s="152"/>
      <c r="T9055" s="153"/>
      <c r="X9055" s="69" t="str">
        <f t="shared" si="286"/>
        <v/>
      </c>
      <c r="Y9055" s="69" t="str">
        <f t="shared" si="287"/>
        <v/>
      </c>
    </row>
    <row r="9056" spans="8:25" x14ac:dyDescent="0.25">
      <c r="H9056" s="155"/>
      <c r="I9056" s="151"/>
      <c r="J9056" s="152"/>
      <c r="K9056" s="153"/>
      <c r="L9056" s="153"/>
      <c r="M9056" s="153"/>
      <c r="N9056" s="153"/>
      <c r="O9056" s="153"/>
      <c r="P9056" s="153"/>
      <c r="Q9056" s="153"/>
      <c r="R9056" s="153"/>
      <c r="S9056" s="152"/>
      <c r="T9056" s="153"/>
      <c r="X9056" s="69" t="str">
        <f t="shared" si="286"/>
        <v/>
      </c>
      <c r="Y9056" s="69" t="str">
        <f t="shared" si="287"/>
        <v/>
      </c>
    </row>
    <row r="9057" spans="8:25" x14ac:dyDescent="0.25">
      <c r="H9057" s="155"/>
      <c r="I9057" s="151"/>
      <c r="J9057" s="152"/>
      <c r="K9057" s="153"/>
      <c r="L9057" s="153"/>
      <c r="M9057" s="153"/>
      <c r="N9057" s="153"/>
      <c r="O9057" s="153"/>
      <c r="P9057" s="153"/>
      <c r="Q9057" s="153"/>
      <c r="R9057" s="153"/>
      <c r="S9057" s="152"/>
      <c r="T9057" s="153"/>
      <c r="X9057" s="69" t="str">
        <f t="shared" si="286"/>
        <v/>
      </c>
      <c r="Y9057" s="69" t="str">
        <f t="shared" si="287"/>
        <v/>
      </c>
    </row>
    <row r="9058" spans="8:25" x14ac:dyDescent="0.25">
      <c r="H9058" s="155"/>
      <c r="I9058" s="151"/>
      <c r="J9058" s="152"/>
      <c r="K9058" s="153"/>
      <c r="L9058" s="153"/>
      <c r="M9058" s="153"/>
      <c r="N9058" s="153"/>
      <c r="O9058" s="153"/>
      <c r="P9058" s="153"/>
      <c r="Q9058" s="153"/>
      <c r="R9058" s="153"/>
      <c r="S9058" s="152"/>
      <c r="T9058" s="153"/>
      <c r="X9058" s="69" t="str">
        <f t="shared" si="286"/>
        <v/>
      </c>
      <c r="Y9058" s="69" t="str">
        <f t="shared" si="287"/>
        <v/>
      </c>
    </row>
    <row r="9059" spans="8:25" x14ac:dyDescent="0.25">
      <c r="H9059" s="155"/>
      <c r="I9059" s="151"/>
      <c r="J9059" s="152"/>
      <c r="K9059" s="153"/>
      <c r="L9059" s="153"/>
      <c r="M9059" s="153"/>
      <c r="N9059" s="153"/>
      <c r="O9059" s="153"/>
      <c r="P9059" s="153"/>
      <c r="Q9059" s="153"/>
      <c r="R9059" s="153"/>
      <c r="S9059" s="152"/>
      <c r="T9059" s="153"/>
      <c r="X9059" s="69" t="str">
        <f t="shared" si="286"/>
        <v/>
      </c>
      <c r="Y9059" s="69" t="str">
        <f t="shared" si="287"/>
        <v/>
      </c>
    </row>
    <row r="9060" spans="8:25" x14ac:dyDescent="0.25">
      <c r="H9060" s="155"/>
      <c r="I9060" s="151"/>
      <c r="J9060" s="152"/>
      <c r="K9060" s="153"/>
      <c r="L9060" s="153"/>
      <c r="M9060" s="153"/>
      <c r="N9060" s="153"/>
      <c r="O9060" s="153"/>
      <c r="P9060" s="153"/>
      <c r="Q9060" s="153"/>
      <c r="R9060" s="153"/>
      <c r="S9060" s="152"/>
      <c r="T9060" s="153"/>
      <c r="X9060" s="69" t="str">
        <f t="shared" si="286"/>
        <v/>
      </c>
      <c r="Y9060" s="69" t="str">
        <f t="shared" si="287"/>
        <v/>
      </c>
    </row>
    <row r="9061" spans="8:25" x14ac:dyDescent="0.25">
      <c r="H9061" s="155"/>
      <c r="I9061" s="151"/>
      <c r="J9061" s="152"/>
      <c r="K9061" s="153"/>
      <c r="L9061" s="153"/>
      <c r="M9061" s="153"/>
      <c r="N9061" s="153"/>
      <c r="O9061" s="153"/>
      <c r="P9061" s="153"/>
      <c r="Q9061" s="153"/>
      <c r="R9061" s="153"/>
      <c r="S9061" s="152"/>
      <c r="T9061" s="153"/>
      <c r="X9061" s="69" t="str">
        <f t="shared" si="286"/>
        <v/>
      </c>
      <c r="Y9061" s="69" t="str">
        <f t="shared" si="287"/>
        <v/>
      </c>
    </row>
    <row r="9062" spans="8:25" x14ac:dyDescent="0.25">
      <c r="H9062" s="155"/>
      <c r="I9062" s="151"/>
      <c r="J9062" s="152"/>
      <c r="K9062" s="153"/>
      <c r="L9062" s="153"/>
      <c r="M9062" s="153"/>
      <c r="N9062" s="153"/>
      <c r="O9062" s="153"/>
      <c r="P9062" s="153"/>
      <c r="Q9062" s="153"/>
      <c r="R9062" s="153"/>
      <c r="S9062" s="152"/>
      <c r="T9062" s="153"/>
      <c r="X9062" s="69" t="str">
        <f t="shared" si="286"/>
        <v/>
      </c>
      <c r="Y9062" s="69" t="str">
        <f t="shared" si="287"/>
        <v/>
      </c>
    </row>
    <row r="9063" spans="8:25" x14ac:dyDescent="0.25">
      <c r="H9063" s="155"/>
      <c r="I9063" s="151"/>
      <c r="J9063" s="152"/>
      <c r="K9063" s="153"/>
      <c r="L9063" s="153"/>
      <c r="M9063" s="153"/>
      <c r="N9063" s="153"/>
      <c r="O9063" s="153"/>
      <c r="P9063" s="153"/>
      <c r="Q9063" s="153"/>
      <c r="R9063" s="153"/>
      <c r="S9063" s="152"/>
      <c r="T9063" s="153"/>
      <c r="X9063" s="69" t="str">
        <f t="shared" si="286"/>
        <v/>
      </c>
      <c r="Y9063" s="69" t="str">
        <f t="shared" si="287"/>
        <v/>
      </c>
    </row>
    <row r="9064" spans="8:25" x14ac:dyDescent="0.25">
      <c r="H9064" s="155"/>
      <c r="I9064" s="151"/>
      <c r="J9064" s="152"/>
      <c r="K9064" s="153"/>
      <c r="L9064" s="153"/>
      <c r="M9064" s="153"/>
      <c r="N9064" s="153"/>
      <c r="O9064" s="153"/>
      <c r="P9064" s="153"/>
      <c r="Q9064" s="153"/>
      <c r="R9064" s="153"/>
      <c r="S9064" s="152"/>
      <c r="T9064" s="153"/>
      <c r="X9064" s="69" t="str">
        <f t="shared" si="286"/>
        <v/>
      </c>
      <c r="Y9064" s="69" t="str">
        <f t="shared" si="287"/>
        <v/>
      </c>
    </row>
    <row r="9065" spans="8:25" x14ac:dyDescent="0.25">
      <c r="H9065" s="155"/>
      <c r="I9065" s="151"/>
      <c r="J9065" s="152"/>
      <c r="K9065" s="153"/>
      <c r="L9065" s="153"/>
      <c r="M9065" s="153"/>
      <c r="N9065" s="153"/>
      <c r="O9065" s="153"/>
      <c r="P9065" s="153"/>
      <c r="Q9065" s="153"/>
      <c r="R9065" s="153"/>
      <c r="S9065" s="152"/>
      <c r="T9065" s="153"/>
      <c r="X9065" s="69" t="str">
        <f t="shared" si="286"/>
        <v/>
      </c>
      <c r="Y9065" s="69" t="str">
        <f t="shared" si="287"/>
        <v/>
      </c>
    </row>
    <row r="9066" spans="8:25" x14ac:dyDescent="0.25">
      <c r="H9066" s="155"/>
      <c r="I9066" s="151"/>
      <c r="J9066" s="152"/>
      <c r="K9066" s="153"/>
      <c r="L9066" s="153"/>
      <c r="M9066" s="153"/>
      <c r="N9066" s="153"/>
      <c r="O9066" s="153"/>
      <c r="P9066" s="153"/>
      <c r="Q9066" s="153"/>
      <c r="R9066" s="153"/>
      <c r="S9066" s="152"/>
      <c r="T9066" s="153"/>
      <c r="X9066" s="69" t="str">
        <f t="shared" si="286"/>
        <v/>
      </c>
      <c r="Y9066" s="69" t="str">
        <f t="shared" si="287"/>
        <v/>
      </c>
    </row>
    <row r="9067" spans="8:25" x14ac:dyDescent="0.25">
      <c r="H9067" s="155"/>
      <c r="I9067" s="151"/>
      <c r="J9067" s="152"/>
      <c r="K9067" s="153"/>
      <c r="L9067" s="153"/>
      <c r="M9067" s="153"/>
      <c r="N9067" s="153"/>
      <c r="O9067" s="153"/>
      <c r="P9067" s="153"/>
      <c r="Q9067" s="153"/>
      <c r="R9067" s="153"/>
      <c r="S9067" s="152"/>
      <c r="T9067" s="153"/>
      <c r="X9067" s="69" t="str">
        <f t="shared" si="286"/>
        <v/>
      </c>
      <c r="Y9067" s="69" t="str">
        <f t="shared" si="287"/>
        <v/>
      </c>
    </row>
    <row r="9068" spans="8:25" x14ac:dyDescent="0.25">
      <c r="H9068" s="155"/>
      <c r="I9068" s="151"/>
      <c r="J9068" s="152"/>
      <c r="K9068" s="153"/>
      <c r="L9068" s="153"/>
      <c r="M9068" s="153"/>
      <c r="N9068" s="153"/>
      <c r="O9068" s="153"/>
      <c r="P9068" s="153"/>
      <c r="Q9068" s="153"/>
      <c r="R9068" s="153"/>
      <c r="S9068" s="152"/>
      <c r="T9068" s="153"/>
      <c r="X9068" s="69" t="str">
        <f t="shared" si="286"/>
        <v/>
      </c>
      <c r="Y9068" s="69" t="str">
        <f t="shared" si="287"/>
        <v/>
      </c>
    </row>
    <row r="9069" spans="8:25" x14ac:dyDescent="0.25">
      <c r="H9069" s="155"/>
      <c r="I9069" s="151"/>
      <c r="J9069" s="152"/>
      <c r="K9069" s="153"/>
      <c r="L9069" s="153"/>
      <c r="M9069" s="153"/>
      <c r="N9069" s="153"/>
      <c r="O9069" s="153"/>
      <c r="P9069" s="153"/>
      <c r="Q9069" s="153"/>
      <c r="R9069" s="153"/>
      <c r="S9069" s="152"/>
      <c r="T9069" s="153"/>
      <c r="X9069" s="69" t="str">
        <f t="shared" si="286"/>
        <v/>
      </c>
      <c r="Y9069" s="69" t="str">
        <f t="shared" si="287"/>
        <v/>
      </c>
    </row>
    <row r="9070" spans="8:25" x14ac:dyDescent="0.25">
      <c r="H9070" s="155"/>
      <c r="I9070" s="151"/>
      <c r="J9070" s="152"/>
      <c r="K9070" s="153"/>
      <c r="L9070" s="153"/>
      <c r="M9070" s="153"/>
      <c r="N9070" s="153"/>
      <c r="O9070" s="153"/>
      <c r="P9070" s="153"/>
      <c r="Q9070" s="153"/>
      <c r="R9070" s="153"/>
      <c r="S9070" s="152"/>
      <c r="T9070" s="153"/>
      <c r="X9070" s="69" t="str">
        <f t="shared" si="286"/>
        <v/>
      </c>
      <c r="Y9070" s="69" t="str">
        <f t="shared" si="287"/>
        <v/>
      </c>
    </row>
    <row r="9071" spans="8:25" x14ac:dyDescent="0.25">
      <c r="H9071" s="155"/>
      <c r="I9071" s="151"/>
      <c r="J9071" s="152"/>
      <c r="K9071" s="153"/>
      <c r="L9071" s="153"/>
      <c r="M9071" s="153"/>
      <c r="N9071" s="153"/>
      <c r="O9071" s="153"/>
      <c r="P9071" s="153"/>
      <c r="Q9071" s="153"/>
      <c r="R9071" s="153"/>
      <c r="S9071" s="152"/>
      <c r="T9071" s="153"/>
      <c r="X9071" s="69" t="str">
        <f t="shared" si="286"/>
        <v/>
      </c>
      <c r="Y9071" s="69" t="str">
        <f t="shared" si="287"/>
        <v/>
      </c>
    </row>
    <row r="9072" spans="8:25" x14ac:dyDescent="0.25">
      <c r="H9072" s="155"/>
      <c r="I9072" s="151"/>
      <c r="J9072" s="152"/>
      <c r="K9072" s="153"/>
      <c r="L9072" s="153"/>
      <c r="M9072" s="153"/>
      <c r="N9072" s="153"/>
      <c r="O9072" s="153"/>
      <c r="P9072" s="153"/>
      <c r="Q9072" s="153"/>
      <c r="R9072" s="153"/>
      <c r="S9072" s="152"/>
      <c r="T9072" s="153"/>
      <c r="X9072" s="69" t="str">
        <f t="shared" si="286"/>
        <v/>
      </c>
      <c r="Y9072" s="69" t="str">
        <f t="shared" si="287"/>
        <v/>
      </c>
    </row>
    <row r="9073" spans="8:25" x14ac:dyDescent="0.25">
      <c r="H9073" s="155"/>
      <c r="I9073" s="151"/>
      <c r="J9073" s="152"/>
      <c r="K9073" s="153"/>
      <c r="L9073" s="153"/>
      <c r="M9073" s="153"/>
      <c r="N9073" s="153"/>
      <c r="O9073" s="153"/>
      <c r="P9073" s="153"/>
      <c r="Q9073" s="153"/>
      <c r="R9073" s="153"/>
      <c r="S9073" s="152"/>
      <c r="T9073" s="153"/>
      <c r="X9073" s="69" t="str">
        <f t="shared" si="286"/>
        <v/>
      </c>
      <c r="Y9073" s="69" t="str">
        <f t="shared" si="287"/>
        <v/>
      </c>
    </row>
    <row r="9074" spans="8:25" x14ac:dyDescent="0.25">
      <c r="H9074" s="155"/>
      <c r="I9074" s="151"/>
      <c r="J9074" s="152"/>
      <c r="K9074" s="153"/>
      <c r="L9074" s="153"/>
      <c r="M9074" s="153"/>
      <c r="N9074" s="153"/>
      <c r="O9074" s="153"/>
      <c r="P9074" s="153"/>
      <c r="Q9074" s="153"/>
      <c r="R9074" s="153"/>
      <c r="S9074" s="152"/>
      <c r="T9074" s="153"/>
      <c r="X9074" s="69" t="str">
        <f t="shared" si="286"/>
        <v/>
      </c>
      <c r="Y9074" s="69" t="str">
        <f t="shared" si="287"/>
        <v/>
      </c>
    </row>
    <row r="9075" spans="8:25" x14ac:dyDescent="0.25">
      <c r="H9075" s="155"/>
      <c r="I9075" s="151"/>
      <c r="J9075" s="152"/>
      <c r="K9075" s="153"/>
      <c r="L9075" s="153"/>
      <c r="M9075" s="153"/>
      <c r="N9075" s="153"/>
      <c r="O9075" s="153"/>
      <c r="P9075" s="153"/>
      <c r="Q9075" s="153"/>
      <c r="R9075" s="153"/>
      <c r="S9075" s="152"/>
      <c r="T9075" s="153"/>
      <c r="X9075" s="69" t="str">
        <f t="shared" si="286"/>
        <v/>
      </c>
      <c r="Y9075" s="69" t="str">
        <f t="shared" si="287"/>
        <v/>
      </c>
    </row>
    <row r="9076" spans="8:25" x14ac:dyDescent="0.25">
      <c r="H9076" s="155"/>
      <c r="I9076" s="151"/>
      <c r="J9076" s="152"/>
      <c r="K9076" s="153"/>
      <c r="L9076" s="153"/>
      <c r="M9076" s="153"/>
      <c r="N9076" s="153"/>
      <c r="O9076" s="153"/>
      <c r="P9076" s="153"/>
      <c r="Q9076" s="153"/>
      <c r="R9076" s="153"/>
      <c r="S9076" s="152"/>
      <c r="T9076" s="153"/>
      <c r="X9076" s="69" t="str">
        <f t="shared" si="286"/>
        <v/>
      </c>
      <c r="Y9076" s="69" t="str">
        <f t="shared" si="287"/>
        <v/>
      </c>
    </row>
    <row r="9077" spans="8:25" x14ac:dyDescent="0.25">
      <c r="H9077" s="155"/>
      <c r="I9077" s="151"/>
      <c r="J9077" s="152"/>
      <c r="K9077" s="153"/>
      <c r="L9077" s="153"/>
      <c r="M9077" s="153"/>
      <c r="N9077" s="153"/>
      <c r="O9077" s="153"/>
      <c r="P9077" s="153"/>
      <c r="Q9077" s="153"/>
      <c r="R9077" s="153"/>
      <c r="S9077" s="152"/>
      <c r="T9077" s="153"/>
      <c r="X9077" s="69" t="str">
        <f t="shared" si="286"/>
        <v/>
      </c>
      <c r="Y9077" s="69" t="str">
        <f t="shared" si="287"/>
        <v/>
      </c>
    </row>
    <row r="9078" spans="8:25" x14ac:dyDescent="0.25">
      <c r="H9078" s="155"/>
      <c r="I9078" s="151"/>
      <c r="J9078" s="152"/>
      <c r="K9078" s="153"/>
      <c r="L9078" s="153"/>
      <c r="M9078" s="153"/>
      <c r="N9078" s="153"/>
      <c r="O9078" s="153"/>
      <c r="P9078" s="153"/>
      <c r="Q9078" s="153"/>
      <c r="R9078" s="153"/>
      <c r="S9078" s="152"/>
      <c r="T9078" s="153"/>
      <c r="X9078" s="69" t="str">
        <f t="shared" si="286"/>
        <v/>
      </c>
      <c r="Y9078" s="69" t="str">
        <f t="shared" si="287"/>
        <v/>
      </c>
    </row>
    <row r="9079" spans="8:25" x14ac:dyDescent="0.25">
      <c r="H9079" s="155"/>
      <c r="I9079" s="151"/>
      <c r="J9079" s="152"/>
      <c r="K9079" s="153"/>
      <c r="L9079" s="153"/>
      <c r="M9079" s="153"/>
      <c r="N9079" s="153"/>
      <c r="O9079" s="153"/>
      <c r="P9079" s="153"/>
      <c r="Q9079" s="153"/>
      <c r="R9079" s="153"/>
      <c r="S9079" s="152"/>
      <c r="T9079" s="153"/>
      <c r="X9079" s="69" t="str">
        <f t="shared" si="286"/>
        <v/>
      </c>
      <c r="Y9079" s="69" t="str">
        <f t="shared" si="287"/>
        <v/>
      </c>
    </row>
    <row r="9080" spans="8:25" x14ac:dyDescent="0.25">
      <c r="H9080" s="155"/>
      <c r="I9080" s="151"/>
      <c r="J9080" s="152"/>
      <c r="K9080" s="153"/>
      <c r="L9080" s="153"/>
      <c r="M9080" s="153"/>
      <c r="N9080" s="153"/>
      <c r="O9080" s="153"/>
      <c r="P9080" s="153"/>
      <c r="Q9080" s="153"/>
      <c r="R9080" s="153"/>
      <c r="S9080" s="152"/>
      <c r="T9080" s="153"/>
      <c r="X9080" s="69" t="str">
        <f t="shared" si="286"/>
        <v/>
      </c>
      <c r="Y9080" s="69" t="str">
        <f t="shared" si="287"/>
        <v/>
      </c>
    </row>
    <row r="9081" spans="8:25" x14ac:dyDescent="0.25">
      <c r="H9081" s="155"/>
      <c r="I9081" s="151"/>
      <c r="J9081" s="152"/>
      <c r="K9081" s="153"/>
      <c r="L9081" s="153"/>
      <c r="M9081" s="153"/>
      <c r="N9081" s="153"/>
      <c r="O9081" s="153"/>
      <c r="P9081" s="153"/>
      <c r="Q9081" s="153"/>
      <c r="R9081" s="153"/>
      <c r="S9081" s="152"/>
      <c r="T9081" s="153"/>
      <c r="X9081" s="69" t="str">
        <f t="shared" si="286"/>
        <v/>
      </c>
      <c r="Y9081" s="69" t="str">
        <f t="shared" si="287"/>
        <v/>
      </c>
    </row>
    <row r="9082" spans="8:25" x14ac:dyDescent="0.25">
      <c r="H9082" s="155"/>
      <c r="I9082" s="151"/>
      <c r="J9082" s="152"/>
      <c r="K9082" s="153"/>
      <c r="L9082" s="153"/>
      <c r="M9082" s="153"/>
      <c r="N9082" s="153"/>
      <c r="O9082" s="153"/>
      <c r="P9082" s="153"/>
      <c r="Q9082" s="153"/>
      <c r="R9082" s="153"/>
      <c r="S9082" s="152"/>
      <c r="T9082" s="153"/>
      <c r="X9082" s="69" t="str">
        <f t="shared" si="286"/>
        <v/>
      </c>
      <c r="Y9082" s="69" t="str">
        <f t="shared" si="287"/>
        <v/>
      </c>
    </row>
    <row r="9083" spans="8:25" x14ac:dyDescent="0.25">
      <c r="H9083" s="155"/>
      <c r="I9083" s="151"/>
      <c r="J9083" s="152"/>
      <c r="K9083" s="153"/>
      <c r="L9083" s="153"/>
      <c r="M9083" s="153"/>
      <c r="N9083" s="153"/>
      <c r="O9083" s="153"/>
      <c r="P9083" s="153"/>
      <c r="Q9083" s="153"/>
      <c r="R9083" s="153"/>
      <c r="S9083" s="152"/>
      <c r="T9083" s="153"/>
      <c r="X9083" s="69" t="str">
        <f t="shared" si="286"/>
        <v/>
      </c>
      <c r="Y9083" s="69" t="str">
        <f t="shared" si="287"/>
        <v/>
      </c>
    </row>
    <row r="9084" spans="8:25" x14ac:dyDescent="0.25">
      <c r="H9084" s="155"/>
      <c r="I9084" s="151"/>
      <c r="J9084" s="152"/>
      <c r="K9084" s="153"/>
      <c r="L9084" s="153"/>
      <c r="M9084" s="153"/>
      <c r="N9084" s="153"/>
      <c r="O9084" s="153"/>
      <c r="P9084" s="153"/>
      <c r="Q9084" s="153"/>
      <c r="R9084" s="153"/>
      <c r="S9084" s="152"/>
      <c r="T9084" s="153"/>
      <c r="X9084" s="69" t="str">
        <f t="shared" si="286"/>
        <v/>
      </c>
      <c r="Y9084" s="69" t="str">
        <f t="shared" si="287"/>
        <v/>
      </c>
    </row>
    <row r="9085" spans="8:25" x14ac:dyDescent="0.25">
      <c r="H9085" s="155"/>
      <c r="I9085" s="151"/>
      <c r="J9085" s="152"/>
      <c r="K9085" s="153"/>
      <c r="L9085" s="153"/>
      <c r="M9085" s="153"/>
      <c r="N9085" s="153"/>
      <c r="O9085" s="153"/>
      <c r="P9085" s="153"/>
      <c r="Q9085" s="153"/>
      <c r="R9085" s="153"/>
      <c r="S9085" s="152"/>
      <c r="T9085" s="153"/>
      <c r="X9085" s="69" t="str">
        <f t="shared" si="286"/>
        <v/>
      </c>
      <c r="Y9085" s="69" t="str">
        <f t="shared" si="287"/>
        <v/>
      </c>
    </row>
    <row r="9086" spans="8:25" x14ac:dyDescent="0.25">
      <c r="H9086" s="155"/>
      <c r="I9086" s="151"/>
      <c r="J9086" s="152"/>
      <c r="K9086" s="153"/>
      <c r="L9086" s="153"/>
      <c r="M9086" s="153"/>
      <c r="N9086" s="153"/>
      <c r="O9086" s="153"/>
      <c r="P9086" s="153"/>
      <c r="Q9086" s="153"/>
      <c r="R9086" s="153"/>
      <c r="S9086" s="152"/>
      <c r="T9086" s="153"/>
      <c r="X9086" s="69" t="str">
        <f t="shared" si="286"/>
        <v/>
      </c>
      <c r="Y9086" s="69" t="str">
        <f t="shared" si="287"/>
        <v/>
      </c>
    </row>
    <row r="9087" spans="8:25" x14ac:dyDescent="0.25">
      <c r="H9087" s="155"/>
      <c r="I9087" s="151"/>
      <c r="J9087" s="152"/>
      <c r="K9087" s="153"/>
      <c r="L9087" s="153"/>
      <c r="M9087" s="153"/>
      <c r="N9087" s="153"/>
      <c r="O9087" s="153"/>
      <c r="P9087" s="153"/>
      <c r="Q9087" s="153"/>
      <c r="R9087" s="153"/>
      <c r="S9087" s="152"/>
      <c r="T9087" s="153"/>
      <c r="X9087" s="69" t="str">
        <f t="shared" si="286"/>
        <v/>
      </c>
      <c r="Y9087" s="69" t="str">
        <f t="shared" si="287"/>
        <v/>
      </c>
    </row>
    <row r="9088" spans="8:25" x14ac:dyDescent="0.25">
      <c r="H9088" s="155"/>
      <c r="I9088" s="151"/>
      <c r="J9088" s="152"/>
      <c r="K9088" s="153"/>
      <c r="L9088" s="153"/>
      <c r="M9088" s="153"/>
      <c r="N9088" s="153"/>
      <c r="O9088" s="153"/>
      <c r="P9088" s="153"/>
      <c r="Q9088" s="153"/>
      <c r="R9088" s="153"/>
      <c r="S9088" s="152"/>
      <c r="T9088" s="153"/>
      <c r="X9088" s="69" t="str">
        <f t="shared" si="286"/>
        <v/>
      </c>
      <c r="Y9088" s="69" t="str">
        <f t="shared" si="287"/>
        <v/>
      </c>
    </row>
    <row r="9089" spans="8:25" x14ac:dyDescent="0.25">
      <c r="H9089" s="155"/>
      <c r="I9089" s="151"/>
      <c r="J9089" s="152"/>
      <c r="K9089" s="153"/>
      <c r="L9089" s="153"/>
      <c r="M9089" s="153"/>
      <c r="N9089" s="153"/>
      <c r="O9089" s="153"/>
      <c r="P9089" s="153"/>
      <c r="Q9089" s="153"/>
      <c r="R9089" s="153"/>
      <c r="S9089" s="152"/>
      <c r="T9089" s="153"/>
      <c r="X9089" s="69" t="str">
        <f t="shared" si="286"/>
        <v/>
      </c>
      <c r="Y9089" s="69" t="str">
        <f t="shared" si="287"/>
        <v/>
      </c>
    </row>
    <row r="9090" spans="8:25" x14ac:dyDescent="0.25">
      <c r="H9090" s="155"/>
      <c r="I9090" s="151"/>
      <c r="J9090" s="152"/>
      <c r="K9090" s="153"/>
      <c r="L9090" s="153"/>
      <c r="M9090" s="153"/>
      <c r="N9090" s="153"/>
      <c r="O9090" s="153"/>
      <c r="P9090" s="153"/>
      <c r="Q9090" s="153"/>
      <c r="R9090" s="153"/>
      <c r="S9090" s="152"/>
      <c r="T9090" s="153"/>
      <c r="X9090" s="69" t="str">
        <f t="shared" ref="X9090:X9153" si="288">IF(W9090&lt;&gt;"",W9090-I9090,"")</f>
        <v/>
      </c>
      <c r="Y9090" s="69" t="str">
        <f t="shared" si="287"/>
        <v/>
      </c>
    </row>
    <row r="9091" spans="8:25" x14ac:dyDescent="0.25">
      <c r="H9091" s="155"/>
      <c r="I9091" s="151"/>
      <c r="J9091" s="152"/>
      <c r="K9091" s="153"/>
      <c r="L9091" s="153"/>
      <c r="M9091" s="153"/>
      <c r="N9091" s="153"/>
      <c r="O9091" s="153"/>
      <c r="P9091" s="153"/>
      <c r="Q9091" s="153"/>
      <c r="R9091" s="153"/>
      <c r="S9091" s="152"/>
      <c r="T9091" s="153"/>
      <c r="X9091" s="69" t="str">
        <f t="shared" si="288"/>
        <v/>
      </c>
      <c r="Y9091" s="69" t="str">
        <f t="shared" ref="Y9091:Y9154" si="289">IF(X9091&lt;&gt;"",IF(X9091&lt;365,"&lt; 1 year",IF(X9091&lt;730,"1-2",IF(X9091&lt;1095,"2-3",IF(X9091&lt;1460,"3-4",IF(X9091&lt;1825,"4-5","5+"))))),"")</f>
        <v/>
      </c>
    </row>
    <row r="9092" spans="8:25" x14ac:dyDescent="0.25">
      <c r="H9092" s="155"/>
      <c r="I9092" s="151"/>
      <c r="J9092" s="152"/>
      <c r="K9092" s="153"/>
      <c r="L9092" s="153"/>
      <c r="M9092" s="153"/>
      <c r="N9092" s="153"/>
      <c r="O9092" s="153"/>
      <c r="P9092" s="153"/>
      <c r="Q9092" s="153"/>
      <c r="R9092" s="153"/>
      <c r="S9092" s="152"/>
      <c r="T9092" s="153"/>
      <c r="X9092" s="69" t="str">
        <f t="shared" si="288"/>
        <v/>
      </c>
      <c r="Y9092" s="69" t="str">
        <f t="shared" si="289"/>
        <v/>
      </c>
    </row>
    <row r="9093" spans="8:25" x14ac:dyDescent="0.25">
      <c r="H9093" s="155"/>
      <c r="I9093" s="151"/>
      <c r="J9093" s="152"/>
      <c r="K9093" s="153"/>
      <c r="L9093" s="153"/>
      <c r="M9093" s="153"/>
      <c r="N9093" s="153"/>
      <c r="O9093" s="153"/>
      <c r="P9093" s="153"/>
      <c r="Q9093" s="153"/>
      <c r="R9093" s="153"/>
      <c r="S9093" s="152"/>
      <c r="T9093" s="153"/>
      <c r="X9093" s="69" t="str">
        <f t="shared" si="288"/>
        <v/>
      </c>
      <c r="Y9093" s="69" t="str">
        <f t="shared" si="289"/>
        <v/>
      </c>
    </row>
    <row r="9094" spans="8:25" x14ac:dyDescent="0.25">
      <c r="H9094" s="155"/>
      <c r="I9094" s="151"/>
      <c r="J9094" s="152"/>
      <c r="K9094" s="153"/>
      <c r="L9094" s="153"/>
      <c r="M9094" s="153"/>
      <c r="N9094" s="153"/>
      <c r="O9094" s="153"/>
      <c r="P9094" s="153"/>
      <c r="Q9094" s="153"/>
      <c r="R9094" s="153"/>
      <c r="S9094" s="152"/>
      <c r="T9094" s="153"/>
      <c r="X9094" s="69" t="str">
        <f t="shared" si="288"/>
        <v/>
      </c>
      <c r="Y9094" s="69" t="str">
        <f t="shared" si="289"/>
        <v/>
      </c>
    </row>
    <row r="9095" spans="8:25" x14ac:dyDescent="0.25">
      <c r="H9095" s="155"/>
      <c r="I9095" s="151"/>
      <c r="J9095" s="152"/>
      <c r="K9095" s="153"/>
      <c r="L9095" s="153"/>
      <c r="M9095" s="153"/>
      <c r="N9095" s="153"/>
      <c r="O9095" s="153"/>
      <c r="P9095" s="153"/>
      <c r="Q9095" s="153"/>
      <c r="R9095" s="153"/>
      <c r="S9095" s="152"/>
      <c r="T9095" s="153"/>
      <c r="X9095" s="69" t="str">
        <f t="shared" si="288"/>
        <v/>
      </c>
      <c r="Y9095" s="69" t="str">
        <f t="shared" si="289"/>
        <v/>
      </c>
    </row>
    <row r="9096" spans="8:25" x14ac:dyDescent="0.25">
      <c r="H9096" s="155"/>
      <c r="I9096" s="151"/>
      <c r="J9096" s="152"/>
      <c r="K9096" s="153"/>
      <c r="L9096" s="153"/>
      <c r="M9096" s="153"/>
      <c r="N9096" s="153"/>
      <c r="O9096" s="153"/>
      <c r="P9096" s="153"/>
      <c r="Q9096" s="153"/>
      <c r="R9096" s="153"/>
      <c r="S9096" s="152"/>
      <c r="T9096" s="153"/>
      <c r="X9096" s="69" t="str">
        <f t="shared" si="288"/>
        <v/>
      </c>
      <c r="Y9096" s="69" t="str">
        <f t="shared" si="289"/>
        <v/>
      </c>
    </row>
    <row r="9097" spans="8:25" x14ac:dyDescent="0.25">
      <c r="H9097" s="155"/>
      <c r="I9097" s="151"/>
      <c r="J9097" s="152"/>
      <c r="K9097" s="153"/>
      <c r="L9097" s="153"/>
      <c r="M9097" s="153"/>
      <c r="N9097" s="153"/>
      <c r="O9097" s="153"/>
      <c r="P9097" s="153"/>
      <c r="Q9097" s="153"/>
      <c r="R9097" s="153"/>
      <c r="S9097" s="152"/>
      <c r="T9097" s="153"/>
      <c r="X9097" s="69" t="str">
        <f t="shared" si="288"/>
        <v/>
      </c>
      <c r="Y9097" s="69" t="str">
        <f t="shared" si="289"/>
        <v/>
      </c>
    </row>
    <row r="9098" spans="8:25" x14ac:dyDescent="0.25">
      <c r="H9098" s="155"/>
      <c r="I9098" s="151"/>
      <c r="J9098" s="152"/>
      <c r="K9098" s="153"/>
      <c r="L9098" s="153"/>
      <c r="M9098" s="153"/>
      <c r="N9098" s="153"/>
      <c r="O9098" s="153"/>
      <c r="P9098" s="153"/>
      <c r="Q9098" s="153"/>
      <c r="R9098" s="153"/>
      <c r="S9098" s="152"/>
      <c r="T9098" s="153"/>
      <c r="X9098" s="69" t="str">
        <f t="shared" si="288"/>
        <v/>
      </c>
      <c r="Y9098" s="69" t="str">
        <f t="shared" si="289"/>
        <v/>
      </c>
    </row>
    <row r="9099" spans="8:25" x14ac:dyDescent="0.25">
      <c r="H9099" s="155"/>
      <c r="I9099" s="151"/>
      <c r="J9099" s="152"/>
      <c r="K9099" s="153"/>
      <c r="L9099" s="153"/>
      <c r="M9099" s="153"/>
      <c r="N9099" s="153"/>
      <c r="O9099" s="153"/>
      <c r="P9099" s="153"/>
      <c r="Q9099" s="153"/>
      <c r="R9099" s="153"/>
      <c r="S9099" s="152"/>
      <c r="T9099" s="153"/>
      <c r="X9099" s="69" t="str">
        <f t="shared" si="288"/>
        <v/>
      </c>
      <c r="Y9099" s="69" t="str">
        <f t="shared" si="289"/>
        <v/>
      </c>
    </row>
    <row r="9100" spans="8:25" x14ac:dyDescent="0.25">
      <c r="H9100" s="155"/>
      <c r="I9100" s="151"/>
      <c r="J9100" s="152"/>
      <c r="K9100" s="153"/>
      <c r="L9100" s="153"/>
      <c r="M9100" s="153"/>
      <c r="N9100" s="153"/>
      <c r="O9100" s="153"/>
      <c r="P9100" s="153"/>
      <c r="Q9100" s="153"/>
      <c r="R9100" s="153"/>
      <c r="S9100" s="152"/>
      <c r="T9100" s="153"/>
      <c r="X9100" s="69" t="str">
        <f t="shared" si="288"/>
        <v/>
      </c>
      <c r="Y9100" s="69" t="str">
        <f t="shared" si="289"/>
        <v/>
      </c>
    </row>
    <row r="9101" spans="8:25" x14ac:dyDescent="0.25">
      <c r="H9101" s="155"/>
      <c r="I9101" s="151"/>
      <c r="J9101" s="152"/>
      <c r="K9101" s="153"/>
      <c r="L9101" s="153"/>
      <c r="M9101" s="153"/>
      <c r="N9101" s="153"/>
      <c r="O9101" s="153"/>
      <c r="P9101" s="153"/>
      <c r="Q9101" s="153"/>
      <c r="R9101" s="153"/>
      <c r="S9101" s="152"/>
      <c r="T9101" s="153"/>
      <c r="X9101" s="69" t="str">
        <f t="shared" si="288"/>
        <v/>
      </c>
      <c r="Y9101" s="69" t="str">
        <f t="shared" si="289"/>
        <v/>
      </c>
    </row>
    <row r="9102" spans="8:25" x14ac:dyDescent="0.25">
      <c r="H9102" s="155"/>
      <c r="I9102" s="151"/>
      <c r="J9102" s="152"/>
      <c r="K9102" s="153"/>
      <c r="L9102" s="153"/>
      <c r="M9102" s="153"/>
      <c r="N9102" s="153"/>
      <c r="O9102" s="153"/>
      <c r="P9102" s="153"/>
      <c r="Q9102" s="153"/>
      <c r="R9102" s="153"/>
      <c r="S9102" s="152"/>
      <c r="T9102" s="153"/>
      <c r="X9102" s="69" t="str">
        <f t="shared" si="288"/>
        <v/>
      </c>
      <c r="Y9102" s="69" t="str">
        <f t="shared" si="289"/>
        <v/>
      </c>
    </row>
    <row r="9103" spans="8:25" x14ac:dyDescent="0.25">
      <c r="H9103" s="155"/>
      <c r="I9103" s="151"/>
      <c r="J9103" s="152"/>
      <c r="K9103" s="153"/>
      <c r="L9103" s="153"/>
      <c r="M9103" s="153"/>
      <c r="N9103" s="153"/>
      <c r="O9103" s="153"/>
      <c r="P9103" s="153"/>
      <c r="Q9103" s="153"/>
      <c r="R9103" s="153"/>
      <c r="S9103" s="152"/>
      <c r="T9103" s="153"/>
      <c r="X9103" s="69" t="str">
        <f t="shared" si="288"/>
        <v/>
      </c>
      <c r="Y9103" s="69" t="str">
        <f t="shared" si="289"/>
        <v/>
      </c>
    </row>
    <row r="9104" spans="8:25" x14ac:dyDescent="0.25">
      <c r="H9104" s="155"/>
      <c r="I9104" s="151"/>
      <c r="J9104" s="152"/>
      <c r="K9104" s="153"/>
      <c r="L9104" s="153"/>
      <c r="M9104" s="153"/>
      <c r="N9104" s="153"/>
      <c r="O9104" s="153"/>
      <c r="P9104" s="153"/>
      <c r="Q9104" s="153"/>
      <c r="R9104" s="153"/>
      <c r="S9104" s="152"/>
      <c r="T9104" s="153"/>
      <c r="X9104" s="69" t="str">
        <f t="shared" si="288"/>
        <v/>
      </c>
      <c r="Y9104" s="69" t="str">
        <f t="shared" si="289"/>
        <v/>
      </c>
    </row>
    <row r="9105" spans="8:25" x14ac:dyDescent="0.25">
      <c r="H9105" s="155"/>
      <c r="I9105" s="151"/>
      <c r="J9105" s="152"/>
      <c r="K9105" s="153"/>
      <c r="L9105" s="153"/>
      <c r="M9105" s="153"/>
      <c r="N9105" s="153"/>
      <c r="O9105" s="153"/>
      <c r="P9105" s="153"/>
      <c r="Q9105" s="153"/>
      <c r="R9105" s="153"/>
      <c r="S9105" s="152"/>
      <c r="T9105" s="153"/>
      <c r="X9105" s="69" t="str">
        <f t="shared" si="288"/>
        <v/>
      </c>
      <c r="Y9105" s="69" t="str">
        <f t="shared" si="289"/>
        <v/>
      </c>
    </row>
    <row r="9106" spans="8:25" x14ac:dyDescent="0.25">
      <c r="H9106" s="155"/>
      <c r="I9106" s="151"/>
      <c r="J9106" s="152"/>
      <c r="K9106" s="153"/>
      <c r="L9106" s="153"/>
      <c r="M9106" s="153"/>
      <c r="N9106" s="153"/>
      <c r="O9106" s="153"/>
      <c r="P9106" s="153"/>
      <c r="Q9106" s="153"/>
      <c r="R9106" s="153"/>
      <c r="S9106" s="152"/>
      <c r="T9106" s="153"/>
      <c r="X9106" s="69" t="str">
        <f t="shared" si="288"/>
        <v/>
      </c>
      <c r="Y9106" s="69" t="str">
        <f t="shared" si="289"/>
        <v/>
      </c>
    </row>
    <row r="9107" spans="8:25" x14ac:dyDescent="0.25">
      <c r="H9107" s="155"/>
      <c r="I9107" s="151"/>
      <c r="J9107" s="152"/>
      <c r="K9107" s="153"/>
      <c r="L9107" s="153"/>
      <c r="M9107" s="153"/>
      <c r="N9107" s="153"/>
      <c r="O9107" s="153"/>
      <c r="P9107" s="153"/>
      <c r="Q9107" s="153"/>
      <c r="R9107" s="153"/>
      <c r="S9107" s="152"/>
      <c r="T9107" s="153"/>
      <c r="X9107" s="69" t="str">
        <f t="shared" si="288"/>
        <v/>
      </c>
      <c r="Y9107" s="69" t="str">
        <f t="shared" si="289"/>
        <v/>
      </c>
    </row>
    <row r="9108" spans="8:25" x14ac:dyDescent="0.25">
      <c r="H9108" s="155"/>
      <c r="I9108" s="151"/>
      <c r="J9108" s="152"/>
      <c r="K9108" s="153"/>
      <c r="L9108" s="153"/>
      <c r="M9108" s="153"/>
      <c r="N9108" s="153"/>
      <c r="O9108" s="153"/>
      <c r="P9108" s="153"/>
      <c r="Q9108" s="153"/>
      <c r="R9108" s="153"/>
      <c r="S9108" s="152"/>
      <c r="T9108" s="153"/>
      <c r="X9108" s="69" t="str">
        <f t="shared" si="288"/>
        <v/>
      </c>
      <c r="Y9108" s="69" t="str">
        <f t="shared" si="289"/>
        <v/>
      </c>
    </row>
    <row r="9109" spans="8:25" x14ac:dyDescent="0.25">
      <c r="H9109" s="155"/>
      <c r="I9109" s="151"/>
      <c r="J9109" s="152"/>
      <c r="K9109" s="153"/>
      <c r="L9109" s="153"/>
      <c r="M9109" s="153"/>
      <c r="N9109" s="153"/>
      <c r="O9109" s="153"/>
      <c r="P9109" s="153"/>
      <c r="Q9109" s="153"/>
      <c r="R9109" s="153"/>
      <c r="S9109" s="152"/>
      <c r="T9109" s="153"/>
      <c r="X9109" s="69" t="str">
        <f t="shared" si="288"/>
        <v/>
      </c>
      <c r="Y9109" s="69" t="str">
        <f t="shared" si="289"/>
        <v/>
      </c>
    </row>
    <row r="9110" spans="8:25" x14ac:dyDescent="0.25">
      <c r="H9110" s="155"/>
      <c r="I9110" s="151"/>
      <c r="J9110" s="152"/>
      <c r="K9110" s="153"/>
      <c r="L9110" s="153"/>
      <c r="M9110" s="153"/>
      <c r="N9110" s="153"/>
      <c r="O9110" s="153"/>
      <c r="P9110" s="153"/>
      <c r="Q9110" s="153"/>
      <c r="R9110" s="153"/>
      <c r="S9110" s="152"/>
      <c r="T9110" s="153"/>
      <c r="X9110" s="69" t="str">
        <f t="shared" si="288"/>
        <v/>
      </c>
      <c r="Y9110" s="69" t="str">
        <f t="shared" si="289"/>
        <v/>
      </c>
    </row>
    <row r="9111" spans="8:25" x14ac:dyDescent="0.25">
      <c r="H9111" s="155"/>
      <c r="I9111" s="151"/>
      <c r="J9111" s="152"/>
      <c r="K9111" s="153"/>
      <c r="L9111" s="153"/>
      <c r="M9111" s="153"/>
      <c r="N9111" s="153"/>
      <c r="O9111" s="153"/>
      <c r="P9111" s="153"/>
      <c r="Q9111" s="153"/>
      <c r="R9111" s="153"/>
      <c r="S9111" s="152"/>
      <c r="T9111" s="153"/>
      <c r="X9111" s="69" t="str">
        <f t="shared" si="288"/>
        <v/>
      </c>
      <c r="Y9111" s="69" t="str">
        <f t="shared" si="289"/>
        <v/>
      </c>
    </row>
    <row r="9112" spans="8:25" x14ac:dyDescent="0.25">
      <c r="H9112" s="155"/>
      <c r="I9112" s="151"/>
      <c r="J9112" s="152"/>
      <c r="K9112" s="153"/>
      <c r="L9112" s="153"/>
      <c r="M9112" s="153"/>
      <c r="N9112" s="153"/>
      <c r="O9112" s="153"/>
      <c r="P9112" s="153"/>
      <c r="Q9112" s="153"/>
      <c r="R9112" s="153"/>
      <c r="S9112" s="152"/>
      <c r="T9112" s="153"/>
      <c r="X9112" s="69" t="str">
        <f t="shared" si="288"/>
        <v/>
      </c>
      <c r="Y9112" s="69" t="str">
        <f t="shared" si="289"/>
        <v/>
      </c>
    </row>
    <row r="9113" spans="8:25" x14ac:dyDescent="0.25">
      <c r="H9113" s="155"/>
      <c r="I9113" s="151"/>
      <c r="J9113" s="152"/>
      <c r="K9113" s="153"/>
      <c r="L9113" s="153"/>
      <c r="M9113" s="153"/>
      <c r="N9113" s="153"/>
      <c r="O9113" s="153"/>
      <c r="P9113" s="153"/>
      <c r="Q9113" s="153"/>
      <c r="R9113" s="153"/>
      <c r="S9113" s="152"/>
      <c r="T9113" s="153"/>
      <c r="X9113" s="69" t="str">
        <f t="shared" si="288"/>
        <v/>
      </c>
      <c r="Y9113" s="69" t="str">
        <f t="shared" si="289"/>
        <v/>
      </c>
    </row>
    <row r="9114" spans="8:25" x14ac:dyDescent="0.25">
      <c r="H9114" s="155"/>
      <c r="I9114" s="151"/>
      <c r="J9114" s="152"/>
      <c r="K9114" s="153"/>
      <c r="L9114" s="153"/>
      <c r="M9114" s="153"/>
      <c r="N9114" s="153"/>
      <c r="O9114" s="153"/>
      <c r="P9114" s="153"/>
      <c r="Q9114" s="153"/>
      <c r="R9114" s="153"/>
      <c r="S9114" s="152"/>
      <c r="T9114" s="153"/>
      <c r="X9114" s="69" t="str">
        <f t="shared" si="288"/>
        <v/>
      </c>
      <c r="Y9114" s="69" t="str">
        <f t="shared" si="289"/>
        <v/>
      </c>
    </row>
    <row r="9115" spans="8:25" x14ac:dyDescent="0.25">
      <c r="H9115" s="155"/>
      <c r="I9115" s="151"/>
      <c r="J9115" s="152"/>
      <c r="K9115" s="153"/>
      <c r="L9115" s="153"/>
      <c r="M9115" s="153"/>
      <c r="N9115" s="153"/>
      <c r="O9115" s="153"/>
      <c r="P9115" s="153"/>
      <c r="Q9115" s="153"/>
      <c r="R9115" s="153"/>
      <c r="S9115" s="152"/>
      <c r="T9115" s="153"/>
      <c r="X9115" s="69" t="str">
        <f t="shared" si="288"/>
        <v/>
      </c>
      <c r="Y9115" s="69" t="str">
        <f t="shared" si="289"/>
        <v/>
      </c>
    </row>
    <row r="9116" spans="8:25" x14ac:dyDescent="0.25">
      <c r="H9116" s="155"/>
      <c r="I9116" s="151"/>
      <c r="J9116" s="152"/>
      <c r="K9116" s="153"/>
      <c r="L9116" s="153"/>
      <c r="M9116" s="153"/>
      <c r="N9116" s="153"/>
      <c r="O9116" s="153"/>
      <c r="P9116" s="153"/>
      <c r="Q9116" s="153"/>
      <c r="R9116" s="153"/>
      <c r="S9116" s="152"/>
      <c r="T9116" s="153"/>
      <c r="X9116" s="69" t="str">
        <f t="shared" si="288"/>
        <v/>
      </c>
      <c r="Y9116" s="69" t="str">
        <f t="shared" si="289"/>
        <v/>
      </c>
    </row>
    <row r="9117" spans="8:25" x14ac:dyDescent="0.25">
      <c r="H9117" s="155"/>
      <c r="I9117" s="151"/>
      <c r="J9117" s="152"/>
      <c r="K9117" s="153"/>
      <c r="L9117" s="153"/>
      <c r="M9117" s="153"/>
      <c r="N9117" s="153"/>
      <c r="O9117" s="153"/>
      <c r="P9117" s="153"/>
      <c r="Q9117" s="153"/>
      <c r="R9117" s="153"/>
      <c r="S9117" s="152"/>
      <c r="T9117" s="153"/>
      <c r="X9117" s="69" t="str">
        <f t="shared" si="288"/>
        <v/>
      </c>
      <c r="Y9117" s="69" t="str">
        <f t="shared" si="289"/>
        <v/>
      </c>
    </row>
    <row r="9118" spans="8:25" x14ac:dyDescent="0.25">
      <c r="H9118" s="155"/>
      <c r="I9118" s="151"/>
      <c r="J9118" s="152"/>
      <c r="K9118" s="153"/>
      <c r="L9118" s="153"/>
      <c r="M9118" s="153"/>
      <c r="N9118" s="153"/>
      <c r="O9118" s="153"/>
      <c r="P9118" s="153"/>
      <c r="Q9118" s="153"/>
      <c r="R9118" s="153"/>
      <c r="S9118" s="152"/>
      <c r="T9118" s="153"/>
      <c r="X9118" s="69" t="str">
        <f t="shared" si="288"/>
        <v/>
      </c>
      <c r="Y9118" s="69" t="str">
        <f t="shared" si="289"/>
        <v/>
      </c>
    </row>
    <row r="9119" spans="8:25" x14ac:dyDescent="0.25">
      <c r="H9119" s="155"/>
      <c r="I9119" s="151"/>
      <c r="J9119" s="152"/>
      <c r="K9119" s="153"/>
      <c r="L9119" s="153"/>
      <c r="M9119" s="153"/>
      <c r="N9119" s="153"/>
      <c r="O9119" s="153"/>
      <c r="P9119" s="153"/>
      <c r="Q9119" s="153"/>
      <c r="R9119" s="153"/>
      <c r="S9119" s="152"/>
      <c r="T9119" s="153"/>
      <c r="X9119" s="69" t="str">
        <f t="shared" si="288"/>
        <v/>
      </c>
      <c r="Y9119" s="69" t="str">
        <f t="shared" si="289"/>
        <v/>
      </c>
    </row>
    <row r="9120" spans="8:25" x14ac:dyDescent="0.25">
      <c r="H9120" s="155"/>
      <c r="I9120" s="151"/>
      <c r="J9120" s="152"/>
      <c r="K9120" s="153"/>
      <c r="L9120" s="153"/>
      <c r="M9120" s="153"/>
      <c r="N9120" s="153"/>
      <c r="O9120" s="153"/>
      <c r="P9120" s="153"/>
      <c r="Q9120" s="153"/>
      <c r="R9120" s="153"/>
      <c r="S9120" s="152"/>
      <c r="T9120" s="153"/>
      <c r="X9120" s="69" t="str">
        <f t="shared" si="288"/>
        <v/>
      </c>
      <c r="Y9120" s="69" t="str">
        <f t="shared" si="289"/>
        <v/>
      </c>
    </row>
    <row r="9121" spans="8:25" x14ac:dyDescent="0.25">
      <c r="H9121" s="155"/>
      <c r="I9121" s="151"/>
      <c r="J9121" s="152"/>
      <c r="K9121" s="153"/>
      <c r="L9121" s="153"/>
      <c r="M9121" s="153"/>
      <c r="N9121" s="153"/>
      <c r="O9121" s="153"/>
      <c r="P9121" s="153"/>
      <c r="Q9121" s="153"/>
      <c r="R9121" s="153"/>
      <c r="S9121" s="152"/>
      <c r="T9121" s="153"/>
      <c r="X9121" s="69" t="str">
        <f t="shared" si="288"/>
        <v/>
      </c>
      <c r="Y9121" s="69" t="str">
        <f t="shared" si="289"/>
        <v/>
      </c>
    </row>
    <row r="9122" spans="8:25" x14ac:dyDescent="0.25">
      <c r="H9122" s="155"/>
      <c r="I9122" s="151"/>
      <c r="J9122" s="152"/>
      <c r="K9122" s="153"/>
      <c r="L9122" s="153"/>
      <c r="M9122" s="153"/>
      <c r="N9122" s="153"/>
      <c r="O9122" s="153"/>
      <c r="P9122" s="153"/>
      <c r="Q9122" s="153"/>
      <c r="R9122" s="153"/>
      <c r="S9122" s="152"/>
      <c r="T9122" s="153"/>
      <c r="X9122" s="69" t="str">
        <f t="shared" si="288"/>
        <v/>
      </c>
      <c r="Y9122" s="69" t="str">
        <f t="shared" si="289"/>
        <v/>
      </c>
    </row>
    <row r="9123" spans="8:25" x14ac:dyDescent="0.25">
      <c r="H9123" s="155"/>
      <c r="I9123" s="151"/>
      <c r="J9123" s="152"/>
      <c r="K9123" s="153"/>
      <c r="L9123" s="153"/>
      <c r="M9123" s="153"/>
      <c r="N9123" s="153"/>
      <c r="O9123" s="153"/>
      <c r="P9123" s="153"/>
      <c r="Q9123" s="153"/>
      <c r="R9123" s="153"/>
      <c r="S9123" s="152"/>
      <c r="T9123" s="153"/>
      <c r="X9123" s="69" t="str">
        <f t="shared" si="288"/>
        <v/>
      </c>
      <c r="Y9123" s="69" t="str">
        <f t="shared" si="289"/>
        <v/>
      </c>
    </row>
    <row r="9124" spans="8:25" x14ac:dyDescent="0.25">
      <c r="H9124" s="155"/>
      <c r="I9124" s="151"/>
      <c r="J9124" s="152"/>
      <c r="K9124" s="153"/>
      <c r="L9124" s="153"/>
      <c r="M9124" s="153"/>
      <c r="N9124" s="153"/>
      <c r="O9124" s="153"/>
      <c r="P9124" s="153"/>
      <c r="Q9124" s="153"/>
      <c r="R9124" s="153"/>
      <c r="S9124" s="152"/>
      <c r="T9124" s="153"/>
      <c r="X9124" s="69" t="str">
        <f t="shared" si="288"/>
        <v/>
      </c>
      <c r="Y9124" s="69" t="str">
        <f t="shared" si="289"/>
        <v/>
      </c>
    </row>
    <row r="9125" spans="8:25" x14ac:dyDescent="0.25">
      <c r="H9125" s="155"/>
      <c r="I9125" s="151"/>
      <c r="J9125" s="152"/>
      <c r="K9125" s="153"/>
      <c r="L9125" s="153"/>
      <c r="M9125" s="153"/>
      <c r="N9125" s="153"/>
      <c r="O9125" s="153"/>
      <c r="P9125" s="153"/>
      <c r="Q9125" s="153"/>
      <c r="R9125" s="153"/>
      <c r="S9125" s="152"/>
      <c r="T9125" s="153"/>
      <c r="X9125" s="69" t="str">
        <f t="shared" si="288"/>
        <v/>
      </c>
      <c r="Y9125" s="69" t="str">
        <f t="shared" si="289"/>
        <v/>
      </c>
    </row>
    <row r="9126" spans="8:25" x14ac:dyDescent="0.25">
      <c r="H9126" s="155"/>
      <c r="I9126" s="151"/>
      <c r="J9126" s="152"/>
      <c r="K9126" s="153"/>
      <c r="L9126" s="153"/>
      <c r="M9126" s="153"/>
      <c r="N9126" s="153"/>
      <c r="O9126" s="153"/>
      <c r="P9126" s="153"/>
      <c r="Q9126" s="153"/>
      <c r="R9126" s="153"/>
      <c r="S9126" s="152"/>
      <c r="T9126" s="153"/>
      <c r="X9126" s="69" t="str">
        <f t="shared" si="288"/>
        <v/>
      </c>
      <c r="Y9126" s="69" t="str">
        <f t="shared" si="289"/>
        <v/>
      </c>
    </row>
    <row r="9127" spans="8:25" x14ac:dyDescent="0.25">
      <c r="H9127" s="155"/>
      <c r="I9127" s="151"/>
      <c r="J9127" s="152"/>
      <c r="K9127" s="153"/>
      <c r="L9127" s="153"/>
      <c r="M9127" s="153"/>
      <c r="N9127" s="153"/>
      <c r="O9127" s="153"/>
      <c r="P9127" s="153"/>
      <c r="Q9127" s="153"/>
      <c r="R9127" s="153"/>
      <c r="S9127" s="152"/>
      <c r="T9127" s="153"/>
      <c r="X9127" s="69" t="str">
        <f t="shared" si="288"/>
        <v/>
      </c>
      <c r="Y9127" s="69" t="str">
        <f t="shared" si="289"/>
        <v/>
      </c>
    </row>
    <row r="9128" spans="8:25" x14ac:dyDescent="0.25">
      <c r="H9128" s="155"/>
      <c r="I9128" s="151"/>
      <c r="J9128" s="152"/>
      <c r="K9128" s="153"/>
      <c r="L9128" s="153"/>
      <c r="M9128" s="153"/>
      <c r="N9128" s="153"/>
      <c r="O9128" s="153"/>
      <c r="P9128" s="153"/>
      <c r="Q9128" s="153"/>
      <c r="R9128" s="153"/>
      <c r="S9128" s="152"/>
      <c r="T9128" s="153"/>
      <c r="X9128" s="69" t="str">
        <f t="shared" si="288"/>
        <v/>
      </c>
      <c r="Y9128" s="69" t="str">
        <f t="shared" si="289"/>
        <v/>
      </c>
    </row>
    <row r="9129" spans="8:25" x14ac:dyDescent="0.25">
      <c r="H9129" s="155"/>
      <c r="I9129" s="151"/>
      <c r="J9129" s="152"/>
      <c r="K9129" s="153"/>
      <c r="L9129" s="153"/>
      <c r="M9129" s="153"/>
      <c r="N9129" s="153"/>
      <c r="O9129" s="153"/>
      <c r="P9129" s="153"/>
      <c r="Q9129" s="153"/>
      <c r="R9129" s="153"/>
      <c r="S9129" s="152"/>
      <c r="T9129" s="153"/>
      <c r="X9129" s="69" t="str">
        <f t="shared" si="288"/>
        <v/>
      </c>
      <c r="Y9129" s="69" t="str">
        <f t="shared" si="289"/>
        <v/>
      </c>
    </row>
    <row r="9130" spans="8:25" x14ac:dyDescent="0.25">
      <c r="H9130" s="155"/>
      <c r="I9130" s="151"/>
      <c r="J9130" s="152"/>
      <c r="K9130" s="153"/>
      <c r="L9130" s="153"/>
      <c r="M9130" s="153"/>
      <c r="N9130" s="153"/>
      <c r="O9130" s="153"/>
      <c r="P9130" s="153"/>
      <c r="Q9130" s="153"/>
      <c r="R9130" s="153"/>
      <c r="S9130" s="152"/>
      <c r="T9130" s="153"/>
      <c r="X9130" s="69" t="str">
        <f t="shared" si="288"/>
        <v/>
      </c>
      <c r="Y9130" s="69" t="str">
        <f t="shared" si="289"/>
        <v/>
      </c>
    </row>
    <row r="9131" spans="8:25" x14ac:dyDescent="0.25">
      <c r="H9131" s="155"/>
      <c r="I9131" s="151"/>
      <c r="J9131" s="152"/>
      <c r="K9131" s="153"/>
      <c r="L9131" s="153"/>
      <c r="M9131" s="153"/>
      <c r="N9131" s="153"/>
      <c r="O9131" s="153"/>
      <c r="P9131" s="153"/>
      <c r="Q9131" s="153"/>
      <c r="R9131" s="153"/>
      <c r="S9131" s="152"/>
      <c r="T9131" s="153"/>
      <c r="X9131" s="69" t="str">
        <f t="shared" si="288"/>
        <v/>
      </c>
      <c r="Y9131" s="69" t="str">
        <f t="shared" si="289"/>
        <v/>
      </c>
    </row>
    <row r="9132" spans="8:25" x14ac:dyDescent="0.25">
      <c r="H9132" s="155"/>
      <c r="I9132" s="151"/>
      <c r="J9132" s="152"/>
      <c r="K9132" s="153"/>
      <c r="L9132" s="153"/>
      <c r="M9132" s="153"/>
      <c r="N9132" s="153"/>
      <c r="O9132" s="153"/>
      <c r="P9132" s="153"/>
      <c r="Q9132" s="153"/>
      <c r="R9132" s="153"/>
      <c r="S9132" s="152"/>
      <c r="T9132" s="153"/>
      <c r="X9132" s="69" t="str">
        <f t="shared" si="288"/>
        <v/>
      </c>
      <c r="Y9132" s="69" t="str">
        <f t="shared" si="289"/>
        <v/>
      </c>
    </row>
    <row r="9133" spans="8:25" x14ac:dyDescent="0.25">
      <c r="H9133" s="155"/>
      <c r="I9133" s="151"/>
      <c r="J9133" s="152"/>
      <c r="K9133" s="153"/>
      <c r="L9133" s="153"/>
      <c r="M9133" s="153"/>
      <c r="N9133" s="153"/>
      <c r="O9133" s="153"/>
      <c r="P9133" s="153"/>
      <c r="Q9133" s="153"/>
      <c r="R9133" s="153"/>
      <c r="S9133" s="152"/>
      <c r="T9133" s="153"/>
      <c r="X9133" s="69" t="str">
        <f t="shared" si="288"/>
        <v/>
      </c>
      <c r="Y9133" s="69" t="str">
        <f t="shared" si="289"/>
        <v/>
      </c>
    </row>
    <row r="9134" spans="8:25" x14ac:dyDescent="0.25">
      <c r="H9134" s="155"/>
      <c r="I9134" s="151"/>
      <c r="J9134" s="152"/>
      <c r="K9134" s="153"/>
      <c r="L9134" s="153"/>
      <c r="M9134" s="153"/>
      <c r="N9134" s="153"/>
      <c r="O9134" s="153"/>
      <c r="P9134" s="153"/>
      <c r="Q9134" s="153"/>
      <c r="R9134" s="153"/>
      <c r="S9134" s="152"/>
      <c r="T9134" s="153"/>
      <c r="X9134" s="69" t="str">
        <f t="shared" si="288"/>
        <v/>
      </c>
      <c r="Y9134" s="69" t="str">
        <f t="shared" si="289"/>
        <v/>
      </c>
    </row>
    <row r="9135" spans="8:25" x14ac:dyDescent="0.25">
      <c r="H9135" s="155"/>
      <c r="I9135" s="151"/>
      <c r="J9135" s="152"/>
      <c r="K9135" s="153"/>
      <c r="L9135" s="153"/>
      <c r="M9135" s="153"/>
      <c r="N9135" s="153"/>
      <c r="O9135" s="153"/>
      <c r="P9135" s="153"/>
      <c r="Q9135" s="153"/>
      <c r="R9135" s="153"/>
      <c r="S9135" s="152"/>
      <c r="T9135" s="153"/>
      <c r="X9135" s="69" t="str">
        <f t="shared" si="288"/>
        <v/>
      </c>
      <c r="Y9135" s="69" t="str">
        <f t="shared" si="289"/>
        <v/>
      </c>
    </row>
    <row r="9136" spans="8:25" x14ac:dyDescent="0.25">
      <c r="H9136" s="155"/>
      <c r="I9136" s="151"/>
      <c r="J9136" s="152"/>
      <c r="K9136" s="153"/>
      <c r="L9136" s="153"/>
      <c r="M9136" s="153"/>
      <c r="N9136" s="153"/>
      <c r="O9136" s="153"/>
      <c r="P9136" s="153"/>
      <c r="Q9136" s="153"/>
      <c r="R9136" s="153"/>
      <c r="S9136" s="152"/>
      <c r="T9136" s="153"/>
      <c r="X9136" s="69" t="str">
        <f t="shared" si="288"/>
        <v/>
      </c>
      <c r="Y9136" s="69" t="str">
        <f t="shared" si="289"/>
        <v/>
      </c>
    </row>
    <row r="9137" spans="8:25" x14ac:dyDescent="0.25">
      <c r="H9137" s="155"/>
      <c r="I9137" s="151"/>
      <c r="J9137" s="152"/>
      <c r="K9137" s="153"/>
      <c r="L9137" s="153"/>
      <c r="M9137" s="153"/>
      <c r="N9137" s="153"/>
      <c r="O9137" s="153"/>
      <c r="P9137" s="153"/>
      <c r="Q9137" s="153"/>
      <c r="R9137" s="153"/>
      <c r="S9137" s="152"/>
      <c r="T9137" s="153"/>
      <c r="X9137" s="69" t="str">
        <f t="shared" si="288"/>
        <v/>
      </c>
      <c r="Y9137" s="69" t="str">
        <f t="shared" si="289"/>
        <v/>
      </c>
    </row>
    <row r="9138" spans="8:25" x14ac:dyDescent="0.25">
      <c r="H9138" s="155"/>
      <c r="I9138" s="151"/>
      <c r="J9138" s="152"/>
      <c r="K9138" s="153"/>
      <c r="L9138" s="153"/>
      <c r="M9138" s="153"/>
      <c r="N9138" s="153"/>
      <c r="O9138" s="153"/>
      <c r="P9138" s="153"/>
      <c r="Q9138" s="153"/>
      <c r="R9138" s="153"/>
      <c r="S9138" s="152"/>
      <c r="T9138" s="153"/>
      <c r="X9138" s="69" t="str">
        <f t="shared" si="288"/>
        <v/>
      </c>
      <c r="Y9138" s="69" t="str">
        <f t="shared" si="289"/>
        <v/>
      </c>
    </row>
    <row r="9139" spans="8:25" x14ac:dyDescent="0.25">
      <c r="H9139" s="155"/>
      <c r="I9139" s="151"/>
      <c r="J9139" s="152"/>
      <c r="K9139" s="153"/>
      <c r="L9139" s="153"/>
      <c r="M9139" s="153"/>
      <c r="N9139" s="153"/>
      <c r="O9139" s="153"/>
      <c r="P9139" s="153"/>
      <c r="Q9139" s="153"/>
      <c r="R9139" s="153"/>
      <c r="S9139" s="152"/>
      <c r="T9139" s="153"/>
      <c r="X9139" s="69" t="str">
        <f t="shared" si="288"/>
        <v/>
      </c>
      <c r="Y9139" s="69" t="str">
        <f t="shared" si="289"/>
        <v/>
      </c>
    </row>
    <row r="9140" spans="8:25" x14ac:dyDescent="0.25">
      <c r="H9140" s="155"/>
      <c r="I9140" s="151"/>
      <c r="J9140" s="152"/>
      <c r="K9140" s="153"/>
      <c r="L9140" s="153"/>
      <c r="M9140" s="153"/>
      <c r="N9140" s="153"/>
      <c r="O9140" s="153"/>
      <c r="P9140" s="153"/>
      <c r="Q9140" s="153"/>
      <c r="R9140" s="153"/>
      <c r="S9140" s="152"/>
      <c r="T9140" s="153"/>
      <c r="X9140" s="69" t="str">
        <f t="shared" si="288"/>
        <v/>
      </c>
      <c r="Y9140" s="69" t="str">
        <f t="shared" si="289"/>
        <v/>
      </c>
    </row>
    <row r="9141" spans="8:25" x14ac:dyDescent="0.25">
      <c r="H9141" s="155"/>
      <c r="I9141" s="151"/>
      <c r="J9141" s="152"/>
      <c r="K9141" s="153"/>
      <c r="L9141" s="153"/>
      <c r="M9141" s="153"/>
      <c r="N9141" s="153"/>
      <c r="O9141" s="153"/>
      <c r="P9141" s="153"/>
      <c r="Q9141" s="153"/>
      <c r="R9141" s="153"/>
      <c r="S9141" s="152"/>
      <c r="T9141" s="153"/>
      <c r="X9141" s="69" t="str">
        <f t="shared" si="288"/>
        <v/>
      </c>
      <c r="Y9141" s="69" t="str">
        <f t="shared" si="289"/>
        <v/>
      </c>
    </row>
    <row r="9142" spans="8:25" x14ac:dyDescent="0.25">
      <c r="H9142" s="155"/>
      <c r="I9142" s="151"/>
      <c r="J9142" s="152"/>
      <c r="K9142" s="153"/>
      <c r="L9142" s="153"/>
      <c r="M9142" s="153"/>
      <c r="N9142" s="153"/>
      <c r="O9142" s="153"/>
      <c r="P9142" s="153"/>
      <c r="Q9142" s="153"/>
      <c r="R9142" s="153"/>
      <c r="S9142" s="152"/>
      <c r="T9142" s="153"/>
      <c r="X9142" s="69" t="str">
        <f t="shared" si="288"/>
        <v/>
      </c>
      <c r="Y9142" s="69" t="str">
        <f t="shared" si="289"/>
        <v/>
      </c>
    </row>
    <row r="9143" spans="8:25" x14ac:dyDescent="0.25">
      <c r="H9143" s="155"/>
      <c r="I9143" s="151"/>
      <c r="J9143" s="152"/>
      <c r="K9143" s="153"/>
      <c r="L9143" s="153"/>
      <c r="M9143" s="153"/>
      <c r="N9143" s="153"/>
      <c r="O9143" s="153"/>
      <c r="P9143" s="153"/>
      <c r="Q9143" s="153"/>
      <c r="R9143" s="153"/>
      <c r="S9143" s="152"/>
      <c r="T9143" s="153"/>
      <c r="X9143" s="69" t="str">
        <f t="shared" si="288"/>
        <v/>
      </c>
      <c r="Y9143" s="69" t="str">
        <f t="shared" si="289"/>
        <v/>
      </c>
    </row>
    <row r="9144" spans="8:25" x14ac:dyDescent="0.25">
      <c r="H9144" s="155"/>
      <c r="I9144" s="151"/>
      <c r="J9144" s="152"/>
      <c r="K9144" s="153"/>
      <c r="L9144" s="153"/>
      <c r="M9144" s="153"/>
      <c r="N9144" s="153"/>
      <c r="O9144" s="153"/>
      <c r="P9144" s="153"/>
      <c r="Q9144" s="153"/>
      <c r="R9144" s="153"/>
      <c r="S9144" s="152"/>
      <c r="T9144" s="153"/>
      <c r="X9144" s="69" t="str">
        <f t="shared" si="288"/>
        <v/>
      </c>
      <c r="Y9144" s="69" t="str">
        <f t="shared" si="289"/>
        <v/>
      </c>
    </row>
    <row r="9145" spans="8:25" x14ac:dyDescent="0.25">
      <c r="H9145" s="155"/>
      <c r="I9145" s="151"/>
      <c r="J9145" s="152"/>
      <c r="K9145" s="153"/>
      <c r="L9145" s="153"/>
      <c r="M9145" s="153"/>
      <c r="N9145" s="153"/>
      <c r="O9145" s="153"/>
      <c r="P9145" s="153"/>
      <c r="Q9145" s="153"/>
      <c r="R9145" s="153"/>
      <c r="S9145" s="152"/>
      <c r="T9145" s="153"/>
      <c r="X9145" s="69" t="str">
        <f t="shared" si="288"/>
        <v/>
      </c>
      <c r="Y9145" s="69" t="str">
        <f t="shared" si="289"/>
        <v/>
      </c>
    </row>
    <row r="9146" spans="8:25" x14ac:dyDescent="0.25">
      <c r="H9146" s="155"/>
      <c r="I9146" s="151"/>
      <c r="J9146" s="152"/>
      <c r="K9146" s="153"/>
      <c r="L9146" s="153"/>
      <c r="M9146" s="153"/>
      <c r="N9146" s="153"/>
      <c r="O9146" s="153"/>
      <c r="P9146" s="153"/>
      <c r="Q9146" s="153"/>
      <c r="R9146" s="153"/>
      <c r="S9146" s="152"/>
      <c r="T9146" s="153"/>
      <c r="X9146" s="69" t="str">
        <f t="shared" si="288"/>
        <v/>
      </c>
      <c r="Y9146" s="69" t="str">
        <f t="shared" si="289"/>
        <v/>
      </c>
    </row>
    <row r="9147" spans="8:25" x14ac:dyDescent="0.25">
      <c r="H9147" s="155"/>
      <c r="I9147" s="151"/>
      <c r="J9147" s="152"/>
      <c r="K9147" s="153"/>
      <c r="L9147" s="153"/>
      <c r="M9147" s="153"/>
      <c r="N9147" s="153"/>
      <c r="O9147" s="153"/>
      <c r="P9147" s="153"/>
      <c r="Q9147" s="153"/>
      <c r="R9147" s="153"/>
      <c r="S9147" s="152"/>
      <c r="T9147" s="153"/>
      <c r="X9147" s="69" t="str">
        <f t="shared" si="288"/>
        <v/>
      </c>
      <c r="Y9147" s="69" t="str">
        <f t="shared" si="289"/>
        <v/>
      </c>
    </row>
    <row r="9148" spans="8:25" x14ac:dyDescent="0.25">
      <c r="H9148" s="155"/>
      <c r="I9148" s="151"/>
      <c r="J9148" s="152"/>
      <c r="K9148" s="153"/>
      <c r="L9148" s="153"/>
      <c r="M9148" s="153"/>
      <c r="N9148" s="153"/>
      <c r="O9148" s="153"/>
      <c r="P9148" s="153"/>
      <c r="Q9148" s="153"/>
      <c r="R9148" s="153"/>
      <c r="S9148" s="152"/>
      <c r="T9148" s="153"/>
      <c r="X9148" s="69" t="str">
        <f t="shared" si="288"/>
        <v/>
      </c>
      <c r="Y9148" s="69" t="str">
        <f t="shared" si="289"/>
        <v/>
      </c>
    </row>
    <row r="9149" spans="8:25" x14ac:dyDescent="0.25">
      <c r="H9149" s="155"/>
      <c r="I9149" s="151"/>
      <c r="J9149" s="152"/>
      <c r="K9149" s="153"/>
      <c r="L9149" s="153"/>
      <c r="M9149" s="153"/>
      <c r="N9149" s="153"/>
      <c r="O9149" s="153"/>
      <c r="P9149" s="153"/>
      <c r="Q9149" s="153"/>
      <c r="R9149" s="153"/>
      <c r="S9149" s="152"/>
      <c r="T9149" s="153"/>
      <c r="X9149" s="69" t="str">
        <f t="shared" si="288"/>
        <v/>
      </c>
      <c r="Y9149" s="69" t="str">
        <f t="shared" si="289"/>
        <v/>
      </c>
    </row>
    <row r="9150" spans="8:25" x14ac:dyDescent="0.25">
      <c r="H9150" s="155"/>
      <c r="I9150" s="151"/>
      <c r="J9150" s="152"/>
      <c r="K9150" s="153"/>
      <c r="L9150" s="153"/>
      <c r="M9150" s="153"/>
      <c r="N9150" s="153"/>
      <c r="O9150" s="153"/>
      <c r="P9150" s="153"/>
      <c r="Q9150" s="153"/>
      <c r="R9150" s="153"/>
      <c r="S9150" s="152"/>
      <c r="T9150" s="153"/>
      <c r="X9150" s="69" t="str">
        <f t="shared" si="288"/>
        <v/>
      </c>
      <c r="Y9150" s="69" t="str">
        <f t="shared" si="289"/>
        <v/>
      </c>
    </row>
    <row r="9151" spans="8:25" x14ac:dyDescent="0.25">
      <c r="H9151" s="155"/>
      <c r="I9151" s="151"/>
      <c r="J9151" s="152"/>
      <c r="K9151" s="153"/>
      <c r="L9151" s="153"/>
      <c r="M9151" s="153"/>
      <c r="N9151" s="153"/>
      <c r="O9151" s="153"/>
      <c r="P9151" s="153"/>
      <c r="Q9151" s="153"/>
      <c r="R9151" s="153"/>
      <c r="S9151" s="152"/>
      <c r="T9151" s="153"/>
      <c r="X9151" s="69" t="str">
        <f t="shared" si="288"/>
        <v/>
      </c>
      <c r="Y9151" s="69" t="str">
        <f t="shared" si="289"/>
        <v/>
      </c>
    </row>
    <row r="9152" spans="8:25" x14ac:dyDescent="0.25">
      <c r="H9152" s="155"/>
      <c r="I9152" s="151"/>
      <c r="J9152" s="152"/>
      <c r="K9152" s="153"/>
      <c r="L9152" s="153"/>
      <c r="M9152" s="153"/>
      <c r="N9152" s="153"/>
      <c r="O9152" s="153"/>
      <c r="P9152" s="153"/>
      <c r="Q9152" s="153"/>
      <c r="R9152" s="153"/>
      <c r="S9152" s="152"/>
      <c r="T9152" s="153"/>
      <c r="X9152" s="69" t="str">
        <f t="shared" si="288"/>
        <v/>
      </c>
      <c r="Y9152" s="69" t="str">
        <f t="shared" si="289"/>
        <v/>
      </c>
    </row>
    <row r="9153" spans="8:25" x14ac:dyDescent="0.25">
      <c r="H9153" s="155"/>
      <c r="I9153" s="151"/>
      <c r="J9153" s="152"/>
      <c r="K9153" s="153"/>
      <c r="L9153" s="153"/>
      <c r="M9153" s="153"/>
      <c r="N9153" s="153"/>
      <c r="O9153" s="153"/>
      <c r="P9153" s="153"/>
      <c r="Q9153" s="153"/>
      <c r="R9153" s="153"/>
      <c r="S9153" s="152"/>
      <c r="T9153" s="153"/>
      <c r="X9153" s="69" t="str">
        <f t="shared" si="288"/>
        <v/>
      </c>
      <c r="Y9153" s="69" t="str">
        <f t="shared" si="289"/>
        <v/>
      </c>
    </row>
    <row r="9154" spans="8:25" x14ac:dyDescent="0.25">
      <c r="H9154" s="155"/>
      <c r="I9154" s="151"/>
      <c r="J9154" s="152"/>
      <c r="K9154" s="153"/>
      <c r="L9154" s="153"/>
      <c r="M9154" s="153"/>
      <c r="N9154" s="153"/>
      <c r="O9154" s="153"/>
      <c r="P9154" s="153"/>
      <c r="Q9154" s="153"/>
      <c r="R9154" s="153"/>
      <c r="S9154" s="152"/>
      <c r="T9154" s="153"/>
      <c r="X9154" s="69" t="str">
        <f t="shared" ref="X9154:X9217" si="290">IF(W9154&lt;&gt;"",W9154-I9154,"")</f>
        <v/>
      </c>
      <c r="Y9154" s="69" t="str">
        <f t="shared" si="289"/>
        <v/>
      </c>
    </row>
    <row r="9155" spans="8:25" x14ac:dyDescent="0.25">
      <c r="H9155" s="155"/>
      <c r="I9155" s="151"/>
      <c r="J9155" s="152"/>
      <c r="K9155" s="153"/>
      <c r="L9155" s="153"/>
      <c r="M9155" s="153"/>
      <c r="N9155" s="153"/>
      <c r="O9155" s="153"/>
      <c r="P9155" s="153"/>
      <c r="Q9155" s="153"/>
      <c r="R9155" s="153"/>
      <c r="S9155" s="152"/>
      <c r="T9155" s="153"/>
      <c r="X9155" s="69" t="str">
        <f t="shared" si="290"/>
        <v/>
      </c>
      <c r="Y9155" s="69" t="str">
        <f t="shared" ref="Y9155:Y9218" si="291">IF(X9155&lt;&gt;"",IF(X9155&lt;365,"&lt; 1 year",IF(X9155&lt;730,"1-2",IF(X9155&lt;1095,"2-3",IF(X9155&lt;1460,"3-4",IF(X9155&lt;1825,"4-5","5+"))))),"")</f>
        <v/>
      </c>
    </row>
    <row r="9156" spans="8:25" x14ac:dyDescent="0.25">
      <c r="H9156" s="155"/>
      <c r="I9156" s="151"/>
      <c r="J9156" s="152"/>
      <c r="K9156" s="153"/>
      <c r="L9156" s="153"/>
      <c r="M9156" s="153"/>
      <c r="N9156" s="153"/>
      <c r="O9156" s="153"/>
      <c r="P9156" s="153"/>
      <c r="Q9156" s="153"/>
      <c r="R9156" s="153"/>
      <c r="S9156" s="152"/>
      <c r="T9156" s="153"/>
      <c r="X9156" s="69" t="str">
        <f t="shared" si="290"/>
        <v/>
      </c>
      <c r="Y9156" s="69" t="str">
        <f t="shared" si="291"/>
        <v/>
      </c>
    </row>
    <row r="9157" spans="8:25" x14ac:dyDescent="0.25">
      <c r="H9157" s="155"/>
      <c r="I9157" s="151"/>
      <c r="J9157" s="152"/>
      <c r="K9157" s="153"/>
      <c r="L9157" s="153"/>
      <c r="M9157" s="153"/>
      <c r="N9157" s="153"/>
      <c r="O9157" s="153"/>
      <c r="P9157" s="153"/>
      <c r="Q9157" s="153"/>
      <c r="R9157" s="153"/>
      <c r="S9157" s="152"/>
      <c r="T9157" s="153"/>
      <c r="X9157" s="69" t="str">
        <f t="shared" si="290"/>
        <v/>
      </c>
      <c r="Y9157" s="69" t="str">
        <f t="shared" si="291"/>
        <v/>
      </c>
    </row>
    <row r="9158" spans="8:25" x14ac:dyDescent="0.25">
      <c r="H9158" s="155"/>
      <c r="I9158" s="151"/>
      <c r="J9158" s="152"/>
      <c r="K9158" s="153"/>
      <c r="L9158" s="153"/>
      <c r="M9158" s="153"/>
      <c r="N9158" s="153"/>
      <c r="O9158" s="153"/>
      <c r="P9158" s="153"/>
      <c r="Q9158" s="153"/>
      <c r="R9158" s="153"/>
      <c r="S9158" s="152"/>
      <c r="T9158" s="153"/>
      <c r="X9158" s="69" t="str">
        <f t="shared" si="290"/>
        <v/>
      </c>
      <c r="Y9158" s="69" t="str">
        <f t="shared" si="291"/>
        <v/>
      </c>
    </row>
    <row r="9159" spans="8:25" x14ac:dyDescent="0.25">
      <c r="H9159" s="155"/>
      <c r="I9159" s="151"/>
      <c r="J9159" s="152"/>
      <c r="K9159" s="153"/>
      <c r="L9159" s="153"/>
      <c r="M9159" s="153"/>
      <c r="N9159" s="153"/>
      <c r="O9159" s="153"/>
      <c r="P9159" s="153"/>
      <c r="Q9159" s="153"/>
      <c r="R9159" s="153"/>
      <c r="S9159" s="152"/>
      <c r="T9159" s="153"/>
      <c r="X9159" s="69" t="str">
        <f t="shared" si="290"/>
        <v/>
      </c>
      <c r="Y9159" s="69" t="str">
        <f t="shared" si="291"/>
        <v/>
      </c>
    </row>
    <row r="9160" spans="8:25" x14ac:dyDescent="0.25">
      <c r="H9160" s="155"/>
      <c r="I9160" s="151"/>
      <c r="J9160" s="152"/>
      <c r="K9160" s="153"/>
      <c r="L9160" s="153"/>
      <c r="M9160" s="153"/>
      <c r="N9160" s="153"/>
      <c r="O9160" s="153"/>
      <c r="P9160" s="153"/>
      <c r="Q9160" s="153"/>
      <c r="R9160" s="153"/>
      <c r="S9160" s="152"/>
      <c r="T9160" s="153"/>
      <c r="X9160" s="69" t="str">
        <f t="shared" si="290"/>
        <v/>
      </c>
      <c r="Y9160" s="69" t="str">
        <f t="shared" si="291"/>
        <v/>
      </c>
    </row>
    <row r="9161" spans="8:25" x14ac:dyDescent="0.25">
      <c r="H9161" s="155"/>
      <c r="I9161" s="151"/>
      <c r="J9161" s="152"/>
      <c r="K9161" s="153"/>
      <c r="L9161" s="153"/>
      <c r="M9161" s="153"/>
      <c r="N9161" s="153"/>
      <c r="O9161" s="153"/>
      <c r="P9161" s="153"/>
      <c r="Q9161" s="153"/>
      <c r="R9161" s="153"/>
      <c r="S9161" s="152"/>
      <c r="T9161" s="153"/>
      <c r="X9161" s="69" t="str">
        <f t="shared" si="290"/>
        <v/>
      </c>
      <c r="Y9161" s="69" t="str">
        <f t="shared" si="291"/>
        <v/>
      </c>
    </row>
    <row r="9162" spans="8:25" x14ac:dyDescent="0.25">
      <c r="H9162" s="155"/>
      <c r="I9162" s="151"/>
      <c r="J9162" s="152"/>
      <c r="K9162" s="153"/>
      <c r="L9162" s="153"/>
      <c r="M9162" s="153"/>
      <c r="N9162" s="153"/>
      <c r="O9162" s="153"/>
      <c r="P9162" s="153"/>
      <c r="Q9162" s="153"/>
      <c r="R9162" s="153"/>
      <c r="S9162" s="152"/>
      <c r="T9162" s="153"/>
      <c r="X9162" s="69" t="str">
        <f t="shared" si="290"/>
        <v/>
      </c>
      <c r="Y9162" s="69" t="str">
        <f t="shared" si="291"/>
        <v/>
      </c>
    </row>
    <row r="9163" spans="8:25" x14ac:dyDescent="0.25">
      <c r="H9163" s="155"/>
      <c r="I9163" s="151"/>
      <c r="J9163" s="152"/>
      <c r="K9163" s="153"/>
      <c r="L9163" s="153"/>
      <c r="M9163" s="153"/>
      <c r="N9163" s="153"/>
      <c r="O9163" s="153"/>
      <c r="P9163" s="153"/>
      <c r="Q9163" s="153"/>
      <c r="R9163" s="153"/>
      <c r="S9163" s="152"/>
      <c r="T9163" s="153"/>
      <c r="X9163" s="69" t="str">
        <f t="shared" si="290"/>
        <v/>
      </c>
      <c r="Y9163" s="69" t="str">
        <f t="shared" si="291"/>
        <v/>
      </c>
    </row>
    <row r="9164" spans="8:25" x14ac:dyDescent="0.25">
      <c r="H9164" s="155"/>
      <c r="I9164" s="151"/>
      <c r="J9164" s="152"/>
      <c r="K9164" s="153"/>
      <c r="L9164" s="153"/>
      <c r="M9164" s="153"/>
      <c r="N9164" s="153"/>
      <c r="O9164" s="153"/>
      <c r="P9164" s="153"/>
      <c r="Q9164" s="153"/>
      <c r="R9164" s="153"/>
      <c r="S9164" s="152"/>
      <c r="T9164" s="153"/>
      <c r="X9164" s="69" t="str">
        <f t="shared" si="290"/>
        <v/>
      </c>
      <c r="Y9164" s="69" t="str">
        <f t="shared" si="291"/>
        <v/>
      </c>
    </row>
    <row r="9165" spans="8:25" x14ac:dyDescent="0.25">
      <c r="H9165" s="155"/>
      <c r="I9165" s="151"/>
      <c r="J9165" s="152"/>
      <c r="K9165" s="153"/>
      <c r="L9165" s="153"/>
      <c r="M9165" s="153"/>
      <c r="N9165" s="153"/>
      <c r="O9165" s="153"/>
      <c r="P9165" s="153"/>
      <c r="Q9165" s="153"/>
      <c r="R9165" s="153"/>
      <c r="S9165" s="152"/>
      <c r="T9165" s="153"/>
      <c r="X9165" s="69" t="str">
        <f t="shared" si="290"/>
        <v/>
      </c>
      <c r="Y9165" s="69" t="str">
        <f t="shared" si="291"/>
        <v/>
      </c>
    </row>
    <row r="9166" spans="8:25" x14ac:dyDescent="0.25">
      <c r="H9166" s="155"/>
      <c r="I9166" s="151"/>
      <c r="J9166" s="152"/>
      <c r="K9166" s="153"/>
      <c r="L9166" s="153"/>
      <c r="M9166" s="153"/>
      <c r="N9166" s="153"/>
      <c r="O9166" s="153"/>
      <c r="P9166" s="153"/>
      <c r="Q9166" s="153"/>
      <c r="R9166" s="153"/>
      <c r="S9166" s="152"/>
      <c r="T9166" s="153"/>
      <c r="X9166" s="69" t="str">
        <f t="shared" si="290"/>
        <v/>
      </c>
      <c r="Y9166" s="69" t="str">
        <f t="shared" si="291"/>
        <v/>
      </c>
    </row>
    <row r="9167" spans="8:25" x14ac:dyDescent="0.25">
      <c r="H9167" s="155"/>
      <c r="I9167" s="151"/>
      <c r="J9167" s="152"/>
      <c r="K9167" s="153"/>
      <c r="L9167" s="153"/>
      <c r="M9167" s="153"/>
      <c r="N9167" s="153"/>
      <c r="O9167" s="153"/>
      <c r="P9167" s="153"/>
      <c r="Q9167" s="153"/>
      <c r="R9167" s="153"/>
      <c r="S9167" s="152"/>
      <c r="T9167" s="153"/>
      <c r="X9167" s="69" t="str">
        <f t="shared" si="290"/>
        <v/>
      </c>
      <c r="Y9167" s="69" t="str">
        <f t="shared" si="291"/>
        <v/>
      </c>
    </row>
    <row r="9168" spans="8:25" x14ac:dyDescent="0.25">
      <c r="H9168" s="155"/>
      <c r="I9168" s="151"/>
      <c r="J9168" s="152"/>
      <c r="K9168" s="153"/>
      <c r="L9168" s="153"/>
      <c r="M9168" s="153"/>
      <c r="N9168" s="153"/>
      <c r="O9168" s="153"/>
      <c r="P9168" s="153"/>
      <c r="Q9168" s="153"/>
      <c r="R9168" s="153"/>
      <c r="S9168" s="152"/>
      <c r="T9168" s="153"/>
      <c r="X9168" s="69" t="str">
        <f t="shared" si="290"/>
        <v/>
      </c>
      <c r="Y9168" s="69" t="str">
        <f t="shared" si="291"/>
        <v/>
      </c>
    </row>
    <row r="9169" spans="8:25" x14ac:dyDescent="0.25">
      <c r="H9169" s="155"/>
      <c r="I9169" s="151"/>
      <c r="J9169" s="152"/>
      <c r="K9169" s="153"/>
      <c r="L9169" s="153"/>
      <c r="M9169" s="153"/>
      <c r="N9169" s="153"/>
      <c r="O9169" s="153"/>
      <c r="P9169" s="153"/>
      <c r="Q9169" s="153"/>
      <c r="R9169" s="153"/>
      <c r="S9169" s="152"/>
      <c r="T9169" s="153"/>
      <c r="X9169" s="69" t="str">
        <f t="shared" si="290"/>
        <v/>
      </c>
      <c r="Y9169" s="69" t="str">
        <f t="shared" si="291"/>
        <v/>
      </c>
    </row>
    <row r="9170" spans="8:25" x14ac:dyDescent="0.25">
      <c r="H9170" s="155"/>
      <c r="I9170" s="151"/>
      <c r="J9170" s="152"/>
      <c r="K9170" s="153"/>
      <c r="L9170" s="153"/>
      <c r="M9170" s="153"/>
      <c r="N9170" s="153"/>
      <c r="O9170" s="153"/>
      <c r="P9170" s="153"/>
      <c r="Q9170" s="153"/>
      <c r="R9170" s="153"/>
      <c r="S9170" s="152"/>
      <c r="T9170" s="153"/>
      <c r="X9170" s="69" t="str">
        <f t="shared" si="290"/>
        <v/>
      </c>
      <c r="Y9170" s="69" t="str">
        <f t="shared" si="291"/>
        <v/>
      </c>
    </row>
    <row r="9171" spans="8:25" x14ac:dyDescent="0.25">
      <c r="H9171" s="155"/>
      <c r="I9171" s="151"/>
      <c r="J9171" s="152"/>
      <c r="K9171" s="153"/>
      <c r="L9171" s="153"/>
      <c r="M9171" s="153"/>
      <c r="N9171" s="153"/>
      <c r="O9171" s="153"/>
      <c r="P9171" s="153"/>
      <c r="Q9171" s="153"/>
      <c r="R9171" s="153"/>
      <c r="S9171" s="152"/>
      <c r="T9171" s="153"/>
      <c r="X9171" s="69" t="str">
        <f t="shared" si="290"/>
        <v/>
      </c>
      <c r="Y9171" s="69" t="str">
        <f t="shared" si="291"/>
        <v/>
      </c>
    </row>
    <row r="9172" spans="8:25" x14ac:dyDescent="0.25">
      <c r="H9172" s="155"/>
      <c r="I9172" s="151"/>
      <c r="J9172" s="152"/>
      <c r="K9172" s="153"/>
      <c r="L9172" s="153"/>
      <c r="M9172" s="153"/>
      <c r="N9172" s="153"/>
      <c r="O9172" s="153"/>
      <c r="P9172" s="153"/>
      <c r="Q9172" s="153"/>
      <c r="R9172" s="153"/>
      <c r="S9172" s="152"/>
      <c r="T9172" s="153"/>
      <c r="X9172" s="69" t="str">
        <f t="shared" si="290"/>
        <v/>
      </c>
      <c r="Y9172" s="69" t="str">
        <f t="shared" si="291"/>
        <v/>
      </c>
    </row>
    <row r="9173" spans="8:25" x14ac:dyDescent="0.25">
      <c r="H9173" s="155"/>
      <c r="I9173" s="151"/>
      <c r="J9173" s="152"/>
      <c r="K9173" s="153"/>
      <c r="L9173" s="153"/>
      <c r="M9173" s="153"/>
      <c r="N9173" s="153"/>
      <c r="O9173" s="153"/>
      <c r="P9173" s="153"/>
      <c r="Q9173" s="153"/>
      <c r="R9173" s="153"/>
      <c r="S9173" s="152"/>
      <c r="T9173" s="153"/>
      <c r="X9173" s="69" t="str">
        <f t="shared" si="290"/>
        <v/>
      </c>
      <c r="Y9173" s="69" t="str">
        <f t="shared" si="291"/>
        <v/>
      </c>
    </row>
    <row r="9174" spans="8:25" x14ac:dyDescent="0.25">
      <c r="H9174" s="155"/>
      <c r="I9174" s="151"/>
      <c r="J9174" s="152"/>
      <c r="K9174" s="153"/>
      <c r="L9174" s="153"/>
      <c r="M9174" s="153"/>
      <c r="N9174" s="153"/>
      <c r="O9174" s="153"/>
      <c r="P9174" s="153"/>
      <c r="Q9174" s="153"/>
      <c r="R9174" s="153"/>
      <c r="S9174" s="152"/>
      <c r="T9174" s="153"/>
      <c r="X9174" s="69" t="str">
        <f t="shared" si="290"/>
        <v/>
      </c>
      <c r="Y9174" s="69" t="str">
        <f t="shared" si="291"/>
        <v/>
      </c>
    </row>
    <row r="9175" spans="8:25" x14ac:dyDescent="0.25">
      <c r="H9175" s="155"/>
      <c r="I9175" s="151"/>
      <c r="J9175" s="152"/>
      <c r="K9175" s="153"/>
      <c r="L9175" s="153"/>
      <c r="M9175" s="153"/>
      <c r="N9175" s="153"/>
      <c r="O9175" s="153"/>
      <c r="P9175" s="153"/>
      <c r="Q9175" s="153"/>
      <c r="R9175" s="153"/>
      <c r="S9175" s="152"/>
      <c r="T9175" s="153"/>
      <c r="X9175" s="69" t="str">
        <f t="shared" si="290"/>
        <v/>
      </c>
      <c r="Y9175" s="69" t="str">
        <f t="shared" si="291"/>
        <v/>
      </c>
    </row>
    <row r="9176" spans="8:25" x14ac:dyDescent="0.25">
      <c r="H9176" s="155"/>
      <c r="I9176" s="151"/>
      <c r="J9176" s="152"/>
      <c r="K9176" s="153"/>
      <c r="L9176" s="153"/>
      <c r="M9176" s="153"/>
      <c r="N9176" s="153"/>
      <c r="O9176" s="153"/>
      <c r="P9176" s="153"/>
      <c r="Q9176" s="153"/>
      <c r="R9176" s="153"/>
      <c r="S9176" s="152"/>
      <c r="T9176" s="153"/>
      <c r="X9176" s="69" t="str">
        <f t="shared" si="290"/>
        <v/>
      </c>
      <c r="Y9176" s="69" t="str">
        <f t="shared" si="291"/>
        <v/>
      </c>
    </row>
    <row r="9177" spans="8:25" x14ac:dyDescent="0.25">
      <c r="H9177" s="155"/>
      <c r="I9177" s="151"/>
      <c r="J9177" s="152"/>
      <c r="K9177" s="153"/>
      <c r="L9177" s="153"/>
      <c r="M9177" s="153"/>
      <c r="N9177" s="153"/>
      <c r="O9177" s="153"/>
      <c r="P9177" s="153"/>
      <c r="Q9177" s="153"/>
      <c r="R9177" s="153"/>
      <c r="S9177" s="152"/>
      <c r="T9177" s="153"/>
      <c r="X9177" s="69" t="str">
        <f t="shared" si="290"/>
        <v/>
      </c>
      <c r="Y9177" s="69" t="str">
        <f t="shared" si="291"/>
        <v/>
      </c>
    </row>
    <row r="9178" spans="8:25" x14ac:dyDescent="0.25">
      <c r="H9178" s="155"/>
      <c r="I9178" s="151"/>
      <c r="J9178" s="152"/>
      <c r="K9178" s="153"/>
      <c r="L9178" s="153"/>
      <c r="M9178" s="153"/>
      <c r="N9178" s="153"/>
      <c r="O9178" s="153"/>
      <c r="P9178" s="153"/>
      <c r="Q9178" s="153"/>
      <c r="R9178" s="153"/>
      <c r="S9178" s="152"/>
      <c r="T9178" s="153"/>
      <c r="X9178" s="69" t="str">
        <f t="shared" si="290"/>
        <v/>
      </c>
      <c r="Y9178" s="69" t="str">
        <f t="shared" si="291"/>
        <v/>
      </c>
    </row>
    <row r="9179" spans="8:25" x14ac:dyDescent="0.25">
      <c r="H9179" s="155"/>
      <c r="I9179" s="151"/>
      <c r="J9179" s="152"/>
      <c r="K9179" s="153"/>
      <c r="L9179" s="153"/>
      <c r="M9179" s="153"/>
      <c r="N9179" s="153"/>
      <c r="O9179" s="153"/>
      <c r="P9179" s="153"/>
      <c r="Q9179" s="153"/>
      <c r="R9179" s="153"/>
      <c r="S9179" s="152"/>
      <c r="T9179" s="153"/>
      <c r="X9179" s="69" t="str">
        <f t="shared" si="290"/>
        <v/>
      </c>
      <c r="Y9179" s="69" t="str">
        <f t="shared" si="291"/>
        <v/>
      </c>
    </row>
    <row r="9180" spans="8:25" x14ac:dyDescent="0.25">
      <c r="H9180" s="155"/>
      <c r="I9180" s="151"/>
      <c r="J9180" s="152"/>
      <c r="K9180" s="153"/>
      <c r="L9180" s="153"/>
      <c r="M9180" s="153"/>
      <c r="N9180" s="153"/>
      <c r="O9180" s="153"/>
      <c r="P9180" s="153"/>
      <c r="Q9180" s="153"/>
      <c r="R9180" s="153"/>
      <c r="S9180" s="152"/>
      <c r="T9180" s="153"/>
      <c r="X9180" s="69" t="str">
        <f t="shared" si="290"/>
        <v/>
      </c>
      <c r="Y9180" s="69" t="str">
        <f t="shared" si="291"/>
        <v/>
      </c>
    </row>
    <row r="9181" spans="8:25" x14ac:dyDescent="0.25">
      <c r="H9181" s="155"/>
      <c r="I9181" s="151"/>
      <c r="J9181" s="152"/>
      <c r="K9181" s="153"/>
      <c r="L9181" s="153"/>
      <c r="M9181" s="153"/>
      <c r="N9181" s="153"/>
      <c r="O9181" s="153"/>
      <c r="P9181" s="153"/>
      <c r="Q9181" s="153"/>
      <c r="R9181" s="153"/>
      <c r="S9181" s="152"/>
      <c r="T9181" s="153"/>
      <c r="X9181" s="69" t="str">
        <f t="shared" si="290"/>
        <v/>
      </c>
      <c r="Y9181" s="69" t="str">
        <f t="shared" si="291"/>
        <v/>
      </c>
    </row>
    <row r="9182" spans="8:25" x14ac:dyDescent="0.25">
      <c r="H9182" s="155"/>
      <c r="I9182" s="151"/>
      <c r="J9182" s="152"/>
      <c r="K9182" s="153"/>
      <c r="L9182" s="153"/>
      <c r="M9182" s="153"/>
      <c r="N9182" s="153"/>
      <c r="O9182" s="153"/>
      <c r="P9182" s="153"/>
      <c r="Q9182" s="153"/>
      <c r="R9182" s="153"/>
      <c r="S9182" s="152"/>
      <c r="T9182" s="153"/>
      <c r="X9182" s="69" t="str">
        <f t="shared" si="290"/>
        <v/>
      </c>
      <c r="Y9182" s="69" t="str">
        <f t="shared" si="291"/>
        <v/>
      </c>
    </row>
    <row r="9183" spans="8:25" x14ac:dyDescent="0.25">
      <c r="H9183" s="155"/>
      <c r="I9183" s="151"/>
      <c r="J9183" s="152"/>
      <c r="K9183" s="153"/>
      <c r="L9183" s="153"/>
      <c r="M9183" s="153"/>
      <c r="N9183" s="153"/>
      <c r="O9183" s="153"/>
      <c r="P9183" s="153"/>
      <c r="Q9183" s="153"/>
      <c r="R9183" s="153"/>
      <c r="S9183" s="152"/>
      <c r="T9183" s="153"/>
      <c r="X9183" s="69" t="str">
        <f t="shared" si="290"/>
        <v/>
      </c>
      <c r="Y9183" s="69" t="str">
        <f t="shared" si="291"/>
        <v/>
      </c>
    </row>
    <row r="9184" spans="8:25" x14ac:dyDescent="0.25">
      <c r="H9184" s="155"/>
      <c r="I9184" s="151"/>
      <c r="J9184" s="152"/>
      <c r="K9184" s="153"/>
      <c r="L9184" s="153"/>
      <c r="M9184" s="153"/>
      <c r="N9184" s="153"/>
      <c r="O9184" s="153"/>
      <c r="P9184" s="153"/>
      <c r="Q9184" s="153"/>
      <c r="R9184" s="153"/>
      <c r="S9184" s="152"/>
      <c r="T9184" s="153"/>
      <c r="X9184" s="69" t="str">
        <f t="shared" si="290"/>
        <v/>
      </c>
      <c r="Y9184" s="69" t="str">
        <f t="shared" si="291"/>
        <v/>
      </c>
    </row>
    <row r="9185" spans="8:25" x14ac:dyDescent="0.25">
      <c r="H9185" s="155"/>
      <c r="I9185" s="151"/>
      <c r="J9185" s="152"/>
      <c r="K9185" s="153"/>
      <c r="L9185" s="153"/>
      <c r="M9185" s="153"/>
      <c r="N9185" s="153"/>
      <c r="O9185" s="153"/>
      <c r="P9185" s="153"/>
      <c r="Q9185" s="153"/>
      <c r="R9185" s="153"/>
      <c r="S9185" s="152"/>
      <c r="T9185" s="153"/>
      <c r="X9185" s="69" t="str">
        <f t="shared" si="290"/>
        <v/>
      </c>
      <c r="Y9185" s="69" t="str">
        <f t="shared" si="291"/>
        <v/>
      </c>
    </row>
    <row r="9186" spans="8:25" x14ac:dyDescent="0.25">
      <c r="H9186" s="155"/>
      <c r="I9186" s="151"/>
      <c r="J9186" s="152"/>
      <c r="K9186" s="153"/>
      <c r="L9186" s="153"/>
      <c r="M9186" s="153"/>
      <c r="N9186" s="153"/>
      <c r="O9186" s="153"/>
      <c r="P9186" s="153"/>
      <c r="Q9186" s="153"/>
      <c r="R9186" s="153"/>
      <c r="S9186" s="152"/>
      <c r="T9186" s="153"/>
      <c r="X9186" s="69" t="str">
        <f t="shared" si="290"/>
        <v/>
      </c>
      <c r="Y9186" s="69" t="str">
        <f t="shared" si="291"/>
        <v/>
      </c>
    </row>
    <row r="9187" spans="8:25" x14ac:dyDescent="0.25">
      <c r="H9187" s="155"/>
      <c r="I9187" s="151"/>
      <c r="J9187" s="152"/>
      <c r="K9187" s="153"/>
      <c r="L9187" s="153"/>
      <c r="M9187" s="153"/>
      <c r="N9187" s="153"/>
      <c r="O9187" s="153"/>
      <c r="P9187" s="153"/>
      <c r="Q9187" s="153"/>
      <c r="R9187" s="153"/>
      <c r="S9187" s="152"/>
      <c r="T9187" s="153"/>
      <c r="X9187" s="69" t="str">
        <f t="shared" si="290"/>
        <v/>
      </c>
      <c r="Y9187" s="69" t="str">
        <f t="shared" si="291"/>
        <v/>
      </c>
    </row>
    <row r="9188" spans="8:25" x14ac:dyDescent="0.25">
      <c r="H9188" s="155"/>
      <c r="I9188" s="151"/>
      <c r="J9188" s="152"/>
      <c r="K9188" s="153"/>
      <c r="L9188" s="153"/>
      <c r="M9188" s="153"/>
      <c r="N9188" s="153"/>
      <c r="O9188" s="153"/>
      <c r="P9188" s="153"/>
      <c r="Q9188" s="153"/>
      <c r="R9188" s="153"/>
      <c r="S9188" s="152"/>
      <c r="T9188" s="153"/>
      <c r="X9188" s="69" t="str">
        <f t="shared" si="290"/>
        <v/>
      </c>
      <c r="Y9188" s="69" t="str">
        <f t="shared" si="291"/>
        <v/>
      </c>
    </row>
    <row r="9189" spans="8:25" x14ac:dyDescent="0.25">
      <c r="H9189" s="155"/>
      <c r="I9189" s="151"/>
      <c r="J9189" s="152"/>
      <c r="K9189" s="153"/>
      <c r="L9189" s="153"/>
      <c r="M9189" s="153"/>
      <c r="N9189" s="153"/>
      <c r="O9189" s="153"/>
      <c r="P9189" s="153"/>
      <c r="Q9189" s="153"/>
      <c r="R9189" s="153"/>
      <c r="S9189" s="152"/>
      <c r="T9189" s="153"/>
      <c r="X9189" s="69" t="str">
        <f t="shared" si="290"/>
        <v/>
      </c>
      <c r="Y9189" s="69" t="str">
        <f t="shared" si="291"/>
        <v/>
      </c>
    </row>
    <row r="9190" spans="8:25" x14ac:dyDescent="0.25">
      <c r="H9190" s="155"/>
      <c r="I9190" s="151"/>
      <c r="J9190" s="152"/>
      <c r="K9190" s="153"/>
      <c r="L9190" s="153"/>
      <c r="M9190" s="153"/>
      <c r="N9190" s="153"/>
      <c r="O9190" s="153"/>
      <c r="P9190" s="153"/>
      <c r="Q9190" s="153"/>
      <c r="R9190" s="153"/>
      <c r="S9190" s="152"/>
      <c r="T9190" s="153"/>
      <c r="X9190" s="69" t="str">
        <f t="shared" si="290"/>
        <v/>
      </c>
      <c r="Y9190" s="69" t="str">
        <f t="shared" si="291"/>
        <v/>
      </c>
    </row>
    <row r="9191" spans="8:25" x14ac:dyDescent="0.25">
      <c r="H9191" s="155"/>
      <c r="I9191" s="151"/>
      <c r="J9191" s="152"/>
      <c r="K9191" s="153"/>
      <c r="L9191" s="153"/>
      <c r="M9191" s="153"/>
      <c r="N9191" s="153"/>
      <c r="O9191" s="153"/>
      <c r="P9191" s="153"/>
      <c r="Q9191" s="153"/>
      <c r="R9191" s="153"/>
      <c r="S9191" s="152"/>
      <c r="T9191" s="153"/>
      <c r="X9191" s="69" t="str">
        <f t="shared" si="290"/>
        <v/>
      </c>
      <c r="Y9191" s="69" t="str">
        <f t="shared" si="291"/>
        <v/>
      </c>
    </row>
    <row r="9192" spans="8:25" x14ac:dyDescent="0.25">
      <c r="H9192" s="155"/>
      <c r="I9192" s="151"/>
      <c r="J9192" s="152"/>
      <c r="K9192" s="153"/>
      <c r="L9192" s="153"/>
      <c r="M9192" s="153"/>
      <c r="N9192" s="153"/>
      <c r="O9192" s="153"/>
      <c r="P9192" s="153"/>
      <c r="Q9192" s="153"/>
      <c r="R9192" s="153"/>
      <c r="S9192" s="152"/>
      <c r="T9192" s="153"/>
      <c r="X9192" s="69" t="str">
        <f t="shared" si="290"/>
        <v/>
      </c>
      <c r="Y9192" s="69" t="str">
        <f t="shared" si="291"/>
        <v/>
      </c>
    </row>
    <row r="9193" spans="8:25" x14ac:dyDescent="0.25">
      <c r="H9193" s="155"/>
      <c r="I9193" s="151"/>
      <c r="J9193" s="152"/>
      <c r="K9193" s="153"/>
      <c r="L9193" s="153"/>
      <c r="M9193" s="153"/>
      <c r="N9193" s="153"/>
      <c r="O9193" s="153"/>
      <c r="P9193" s="153"/>
      <c r="Q9193" s="153"/>
      <c r="R9193" s="153"/>
      <c r="S9193" s="152"/>
      <c r="T9193" s="153"/>
      <c r="X9193" s="69" t="str">
        <f t="shared" si="290"/>
        <v/>
      </c>
      <c r="Y9193" s="69" t="str">
        <f t="shared" si="291"/>
        <v/>
      </c>
    </row>
    <row r="9194" spans="8:25" x14ac:dyDescent="0.25">
      <c r="H9194" s="155"/>
      <c r="I9194" s="151"/>
      <c r="J9194" s="152"/>
      <c r="K9194" s="153"/>
      <c r="L9194" s="153"/>
      <c r="M9194" s="153"/>
      <c r="N9194" s="153"/>
      <c r="O9194" s="153"/>
      <c r="P9194" s="153"/>
      <c r="Q9194" s="153"/>
      <c r="R9194" s="153"/>
      <c r="S9194" s="152"/>
      <c r="T9194" s="153"/>
      <c r="X9194" s="69" t="str">
        <f t="shared" si="290"/>
        <v/>
      </c>
      <c r="Y9194" s="69" t="str">
        <f t="shared" si="291"/>
        <v/>
      </c>
    </row>
    <row r="9195" spans="8:25" x14ac:dyDescent="0.25">
      <c r="H9195" s="155"/>
      <c r="I9195" s="151"/>
      <c r="J9195" s="152"/>
      <c r="K9195" s="153"/>
      <c r="L9195" s="153"/>
      <c r="M9195" s="153"/>
      <c r="N9195" s="153"/>
      <c r="O9195" s="153"/>
      <c r="P9195" s="153"/>
      <c r="Q9195" s="153"/>
      <c r="R9195" s="153"/>
      <c r="S9195" s="152"/>
      <c r="T9195" s="153"/>
      <c r="X9195" s="69" t="str">
        <f t="shared" si="290"/>
        <v/>
      </c>
      <c r="Y9195" s="69" t="str">
        <f t="shared" si="291"/>
        <v/>
      </c>
    </row>
    <row r="9196" spans="8:25" x14ac:dyDescent="0.25">
      <c r="H9196" s="155"/>
      <c r="I9196" s="151"/>
      <c r="J9196" s="152"/>
      <c r="K9196" s="153"/>
      <c r="L9196" s="153"/>
      <c r="M9196" s="153"/>
      <c r="N9196" s="153"/>
      <c r="O9196" s="153"/>
      <c r="P9196" s="153"/>
      <c r="Q9196" s="153"/>
      <c r="R9196" s="153"/>
      <c r="S9196" s="152"/>
      <c r="T9196" s="153"/>
      <c r="X9196" s="69" t="str">
        <f t="shared" si="290"/>
        <v/>
      </c>
      <c r="Y9196" s="69" t="str">
        <f t="shared" si="291"/>
        <v/>
      </c>
    </row>
    <row r="9197" spans="8:25" x14ac:dyDescent="0.25">
      <c r="H9197" s="155"/>
      <c r="I9197" s="151"/>
      <c r="J9197" s="152"/>
      <c r="K9197" s="153"/>
      <c r="L9197" s="153"/>
      <c r="M9197" s="153"/>
      <c r="N9197" s="153"/>
      <c r="O9197" s="153"/>
      <c r="P9197" s="153"/>
      <c r="Q9197" s="153"/>
      <c r="R9197" s="153"/>
      <c r="S9197" s="152"/>
      <c r="T9197" s="153"/>
      <c r="X9197" s="69" t="str">
        <f t="shared" si="290"/>
        <v/>
      </c>
      <c r="Y9197" s="69" t="str">
        <f t="shared" si="291"/>
        <v/>
      </c>
    </row>
    <row r="9198" spans="8:25" x14ac:dyDescent="0.25">
      <c r="H9198" s="155"/>
      <c r="I9198" s="151"/>
      <c r="J9198" s="152"/>
      <c r="K9198" s="153"/>
      <c r="L9198" s="153"/>
      <c r="M9198" s="153"/>
      <c r="N9198" s="153"/>
      <c r="O9198" s="153"/>
      <c r="P9198" s="153"/>
      <c r="Q9198" s="153"/>
      <c r="R9198" s="153"/>
      <c r="S9198" s="152"/>
      <c r="T9198" s="153"/>
      <c r="X9198" s="69" t="str">
        <f t="shared" si="290"/>
        <v/>
      </c>
      <c r="Y9198" s="69" t="str">
        <f t="shared" si="291"/>
        <v/>
      </c>
    </row>
    <row r="9199" spans="8:25" x14ac:dyDescent="0.25">
      <c r="H9199" s="155"/>
      <c r="I9199" s="151"/>
      <c r="J9199" s="152"/>
      <c r="K9199" s="153"/>
      <c r="L9199" s="153"/>
      <c r="M9199" s="153"/>
      <c r="N9199" s="153"/>
      <c r="O9199" s="153"/>
      <c r="P9199" s="153"/>
      <c r="Q9199" s="153"/>
      <c r="R9199" s="153"/>
      <c r="S9199" s="152"/>
      <c r="T9199" s="153"/>
      <c r="X9199" s="69" t="str">
        <f t="shared" si="290"/>
        <v/>
      </c>
      <c r="Y9199" s="69" t="str">
        <f t="shared" si="291"/>
        <v/>
      </c>
    </row>
    <row r="9200" spans="8:25" x14ac:dyDescent="0.25">
      <c r="H9200" s="155"/>
      <c r="I9200" s="151"/>
      <c r="J9200" s="152"/>
      <c r="K9200" s="153"/>
      <c r="L9200" s="153"/>
      <c r="M9200" s="153"/>
      <c r="N9200" s="153"/>
      <c r="O9200" s="153"/>
      <c r="P9200" s="153"/>
      <c r="Q9200" s="153"/>
      <c r="R9200" s="153"/>
      <c r="S9200" s="152"/>
      <c r="T9200" s="153"/>
      <c r="X9200" s="69" t="str">
        <f t="shared" si="290"/>
        <v/>
      </c>
      <c r="Y9200" s="69" t="str">
        <f t="shared" si="291"/>
        <v/>
      </c>
    </row>
    <row r="9201" spans="8:25" x14ac:dyDescent="0.25">
      <c r="H9201" s="155"/>
      <c r="I9201" s="151"/>
      <c r="J9201" s="152"/>
      <c r="K9201" s="153"/>
      <c r="L9201" s="153"/>
      <c r="M9201" s="153"/>
      <c r="N9201" s="153"/>
      <c r="O9201" s="153"/>
      <c r="P9201" s="153"/>
      <c r="Q9201" s="153"/>
      <c r="R9201" s="153"/>
      <c r="S9201" s="152"/>
      <c r="T9201" s="153"/>
      <c r="X9201" s="69" t="str">
        <f t="shared" si="290"/>
        <v/>
      </c>
      <c r="Y9201" s="69" t="str">
        <f t="shared" si="291"/>
        <v/>
      </c>
    </row>
    <row r="9202" spans="8:25" x14ac:dyDescent="0.25">
      <c r="H9202" s="155"/>
      <c r="I9202" s="151"/>
      <c r="J9202" s="152"/>
      <c r="K9202" s="153"/>
      <c r="L9202" s="153"/>
      <c r="M9202" s="153"/>
      <c r="N9202" s="153"/>
      <c r="O9202" s="153"/>
      <c r="P9202" s="153"/>
      <c r="Q9202" s="153"/>
      <c r="R9202" s="153"/>
      <c r="S9202" s="152"/>
      <c r="T9202" s="153"/>
      <c r="X9202" s="69" t="str">
        <f t="shared" si="290"/>
        <v/>
      </c>
      <c r="Y9202" s="69" t="str">
        <f t="shared" si="291"/>
        <v/>
      </c>
    </row>
    <row r="9203" spans="8:25" x14ac:dyDescent="0.25">
      <c r="H9203" s="155"/>
      <c r="I9203" s="151"/>
      <c r="J9203" s="152"/>
      <c r="K9203" s="153"/>
      <c r="L9203" s="153"/>
      <c r="M9203" s="153"/>
      <c r="N9203" s="153"/>
      <c r="O9203" s="153"/>
      <c r="P9203" s="153"/>
      <c r="Q9203" s="153"/>
      <c r="R9203" s="153"/>
      <c r="S9203" s="152"/>
      <c r="T9203" s="153"/>
      <c r="X9203" s="69" t="str">
        <f t="shared" si="290"/>
        <v/>
      </c>
      <c r="Y9203" s="69" t="str">
        <f t="shared" si="291"/>
        <v/>
      </c>
    </row>
    <row r="9204" spans="8:25" x14ac:dyDescent="0.25">
      <c r="H9204" s="155"/>
      <c r="I9204" s="151"/>
      <c r="J9204" s="152"/>
      <c r="K9204" s="153"/>
      <c r="L9204" s="153"/>
      <c r="M9204" s="153"/>
      <c r="N9204" s="153"/>
      <c r="O9204" s="153"/>
      <c r="P9204" s="153"/>
      <c r="Q9204" s="153"/>
      <c r="R9204" s="153"/>
      <c r="S9204" s="152"/>
      <c r="T9204" s="153"/>
      <c r="X9204" s="69" t="str">
        <f t="shared" si="290"/>
        <v/>
      </c>
      <c r="Y9204" s="69" t="str">
        <f t="shared" si="291"/>
        <v/>
      </c>
    </row>
    <row r="9205" spans="8:25" x14ac:dyDescent="0.25">
      <c r="H9205" s="155"/>
      <c r="I9205" s="151"/>
      <c r="J9205" s="152"/>
      <c r="K9205" s="153"/>
      <c r="L9205" s="153"/>
      <c r="M9205" s="153"/>
      <c r="N9205" s="153"/>
      <c r="O9205" s="153"/>
      <c r="P9205" s="153"/>
      <c r="Q9205" s="153"/>
      <c r="R9205" s="153"/>
      <c r="S9205" s="152"/>
      <c r="T9205" s="153"/>
      <c r="X9205" s="69" t="str">
        <f t="shared" si="290"/>
        <v/>
      </c>
      <c r="Y9205" s="69" t="str">
        <f t="shared" si="291"/>
        <v/>
      </c>
    </row>
    <row r="9206" spans="8:25" x14ac:dyDescent="0.25">
      <c r="H9206" s="155"/>
      <c r="I9206" s="151"/>
      <c r="J9206" s="152"/>
      <c r="K9206" s="153"/>
      <c r="L9206" s="153"/>
      <c r="M9206" s="153"/>
      <c r="N9206" s="153"/>
      <c r="O9206" s="153"/>
      <c r="P9206" s="153"/>
      <c r="Q9206" s="153"/>
      <c r="R9206" s="153"/>
      <c r="S9206" s="152"/>
      <c r="T9206" s="153"/>
      <c r="X9206" s="69" t="str">
        <f t="shared" si="290"/>
        <v/>
      </c>
      <c r="Y9206" s="69" t="str">
        <f t="shared" si="291"/>
        <v/>
      </c>
    </row>
    <row r="9207" spans="8:25" x14ac:dyDescent="0.25">
      <c r="H9207" s="155"/>
      <c r="I9207" s="151"/>
      <c r="J9207" s="152"/>
      <c r="K9207" s="153"/>
      <c r="L9207" s="153"/>
      <c r="M9207" s="153"/>
      <c r="N9207" s="153"/>
      <c r="O9207" s="153"/>
      <c r="P9207" s="153"/>
      <c r="Q9207" s="153"/>
      <c r="R9207" s="153"/>
      <c r="S9207" s="152"/>
      <c r="T9207" s="153"/>
      <c r="X9207" s="69" t="str">
        <f t="shared" si="290"/>
        <v/>
      </c>
      <c r="Y9207" s="69" t="str">
        <f t="shared" si="291"/>
        <v/>
      </c>
    </row>
    <row r="9208" spans="8:25" x14ac:dyDescent="0.25">
      <c r="H9208" s="155"/>
      <c r="I9208" s="151"/>
      <c r="J9208" s="152"/>
      <c r="K9208" s="153"/>
      <c r="L9208" s="153"/>
      <c r="M9208" s="153"/>
      <c r="N9208" s="153"/>
      <c r="O9208" s="153"/>
      <c r="P9208" s="153"/>
      <c r="Q9208" s="153"/>
      <c r="R9208" s="153"/>
      <c r="S9208" s="152"/>
      <c r="T9208" s="153"/>
      <c r="X9208" s="69" t="str">
        <f t="shared" si="290"/>
        <v/>
      </c>
      <c r="Y9208" s="69" t="str">
        <f t="shared" si="291"/>
        <v/>
      </c>
    </row>
    <row r="9209" spans="8:25" x14ac:dyDescent="0.25">
      <c r="H9209" s="155"/>
      <c r="I9209" s="151"/>
      <c r="J9209" s="152"/>
      <c r="K9209" s="153"/>
      <c r="L9209" s="153"/>
      <c r="M9209" s="153"/>
      <c r="N9209" s="153"/>
      <c r="O9209" s="153"/>
      <c r="P9209" s="153"/>
      <c r="Q9209" s="153"/>
      <c r="R9209" s="153"/>
      <c r="S9209" s="152"/>
      <c r="T9209" s="153"/>
      <c r="X9209" s="69" t="str">
        <f t="shared" si="290"/>
        <v/>
      </c>
      <c r="Y9209" s="69" t="str">
        <f t="shared" si="291"/>
        <v/>
      </c>
    </row>
    <row r="9210" spans="8:25" x14ac:dyDescent="0.25">
      <c r="H9210" s="155"/>
      <c r="I9210" s="151"/>
      <c r="J9210" s="152"/>
      <c r="K9210" s="153"/>
      <c r="L9210" s="153"/>
      <c r="M9210" s="153"/>
      <c r="N9210" s="153"/>
      <c r="O9210" s="153"/>
      <c r="P9210" s="153"/>
      <c r="Q9210" s="153"/>
      <c r="R9210" s="153"/>
      <c r="S9210" s="152"/>
      <c r="T9210" s="153"/>
      <c r="X9210" s="69" t="str">
        <f t="shared" si="290"/>
        <v/>
      </c>
      <c r="Y9210" s="69" t="str">
        <f t="shared" si="291"/>
        <v/>
      </c>
    </row>
    <row r="9211" spans="8:25" x14ac:dyDescent="0.25">
      <c r="H9211" s="155"/>
      <c r="I9211" s="151"/>
      <c r="J9211" s="152"/>
      <c r="K9211" s="153"/>
      <c r="L9211" s="153"/>
      <c r="M9211" s="153"/>
      <c r="N9211" s="153"/>
      <c r="O9211" s="153"/>
      <c r="P9211" s="153"/>
      <c r="Q9211" s="153"/>
      <c r="R9211" s="153"/>
      <c r="S9211" s="152"/>
      <c r="T9211" s="153"/>
      <c r="X9211" s="69" t="str">
        <f t="shared" si="290"/>
        <v/>
      </c>
      <c r="Y9211" s="69" t="str">
        <f t="shared" si="291"/>
        <v/>
      </c>
    </row>
    <row r="9212" spans="8:25" x14ac:dyDescent="0.25">
      <c r="H9212" s="155"/>
      <c r="I9212" s="151"/>
      <c r="J9212" s="152"/>
      <c r="K9212" s="153"/>
      <c r="L9212" s="153"/>
      <c r="M9212" s="153"/>
      <c r="N9212" s="153"/>
      <c r="O9212" s="153"/>
      <c r="P9212" s="153"/>
      <c r="Q9212" s="153"/>
      <c r="R9212" s="153"/>
      <c r="S9212" s="152"/>
      <c r="T9212" s="153"/>
      <c r="X9212" s="69" t="str">
        <f t="shared" si="290"/>
        <v/>
      </c>
      <c r="Y9212" s="69" t="str">
        <f t="shared" si="291"/>
        <v/>
      </c>
    </row>
    <row r="9213" spans="8:25" x14ac:dyDescent="0.25">
      <c r="H9213" s="155"/>
      <c r="I9213" s="151"/>
      <c r="J9213" s="152"/>
      <c r="K9213" s="153"/>
      <c r="L9213" s="153"/>
      <c r="M9213" s="153"/>
      <c r="N9213" s="153"/>
      <c r="O9213" s="153"/>
      <c r="P9213" s="153"/>
      <c r="Q9213" s="153"/>
      <c r="R9213" s="153"/>
      <c r="S9213" s="152"/>
      <c r="T9213" s="153"/>
      <c r="X9213" s="69" t="str">
        <f t="shared" si="290"/>
        <v/>
      </c>
      <c r="Y9213" s="69" t="str">
        <f t="shared" si="291"/>
        <v/>
      </c>
    </row>
    <row r="9214" spans="8:25" x14ac:dyDescent="0.25">
      <c r="H9214" s="155"/>
      <c r="I9214" s="151"/>
      <c r="J9214" s="152"/>
      <c r="K9214" s="153"/>
      <c r="L9214" s="153"/>
      <c r="M9214" s="153"/>
      <c r="N9214" s="153"/>
      <c r="O9214" s="153"/>
      <c r="P9214" s="153"/>
      <c r="Q9214" s="153"/>
      <c r="R9214" s="153"/>
      <c r="S9214" s="152"/>
      <c r="T9214" s="153"/>
      <c r="X9214" s="69" t="str">
        <f t="shared" si="290"/>
        <v/>
      </c>
      <c r="Y9214" s="69" t="str">
        <f t="shared" si="291"/>
        <v/>
      </c>
    </row>
    <row r="9215" spans="8:25" x14ac:dyDescent="0.25">
      <c r="H9215" s="155"/>
      <c r="I9215" s="151"/>
      <c r="J9215" s="152"/>
      <c r="K9215" s="153"/>
      <c r="L9215" s="153"/>
      <c r="M9215" s="153"/>
      <c r="N9215" s="153"/>
      <c r="O9215" s="153"/>
      <c r="P9215" s="153"/>
      <c r="Q9215" s="153"/>
      <c r="R9215" s="153"/>
      <c r="S9215" s="152"/>
      <c r="T9215" s="153"/>
      <c r="X9215" s="69" t="str">
        <f t="shared" si="290"/>
        <v/>
      </c>
      <c r="Y9215" s="69" t="str">
        <f t="shared" si="291"/>
        <v/>
      </c>
    </row>
    <row r="9216" spans="8:25" x14ac:dyDescent="0.25">
      <c r="H9216" s="155"/>
      <c r="I9216" s="151"/>
      <c r="J9216" s="152"/>
      <c r="K9216" s="153"/>
      <c r="L9216" s="153"/>
      <c r="M9216" s="153"/>
      <c r="N9216" s="153"/>
      <c r="O9216" s="153"/>
      <c r="P9216" s="153"/>
      <c r="Q9216" s="153"/>
      <c r="R9216" s="153"/>
      <c r="S9216" s="152"/>
      <c r="T9216" s="153"/>
      <c r="X9216" s="69" t="str">
        <f t="shared" si="290"/>
        <v/>
      </c>
      <c r="Y9216" s="69" t="str">
        <f t="shared" si="291"/>
        <v/>
      </c>
    </row>
    <row r="9217" spans="8:25" x14ac:dyDescent="0.25">
      <c r="H9217" s="155"/>
      <c r="I9217" s="151"/>
      <c r="J9217" s="152"/>
      <c r="K9217" s="153"/>
      <c r="L9217" s="153"/>
      <c r="M9217" s="153"/>
      <c r="N9217" s="153"/>
      <c r="O9217" s="153"/>
      <c r="P9217" s="153"/>
      <c r="Q9217" s="153"/>
      <c r="R9217" s="153"/>
      <c r="S9217" s="152"/>
      <c r="T9217" s="153"/>
      <c r="X9217" s="69" t="str">
        <f t="shared" si="290"/>
        <v/>
      </c>
      <c r="Y9217" s="69" t="str">
        <f t="shared" si="291"/>
        <v/>
      </c>
    </row>
    <row r="9218" spans="8:25" x14ac:dyDescent="0.25">
      <c r="H9218" s="155"/>
      <c r="I9218" s="151"/>
      <c r="J9218" s="152"/>
      <c r="K9218" s="153"/>
      <c r="L9218" s="153"/>
      <c r="M9218" s="153"/>
      <c r="N9218" s="153"/>
      <c r="O9218" s="153"/>
      <c r="P9218" s="153"/>
      <c r="Q9218" s="153"/>
      <c r="R9218" s="153"/>
      <c r="S9218" s="152"/>
      <c r="T9218" s="153"/>
      <c r="X9218" s="69" t="str">
        <f t="shared" ref="X9218:X9281" si="292">IF(W9218&lt;&gt;"",W9218-I9218,"")</f>
        <v/>
      </c>
      <c r="Y9218" s="69" t="str">
        <f t="shared" si="291"/>
        <v/>
      </c>
    </row>
    <row r="9219" spans="8:25" x14ac:dyDescent="0.25">
      <c r="H9219" s="155"/>
      <c r="I9219" s="151"/>
      <c r="J9219" s="152"/>
      <c r="K9219" s="153"/>
      <c r="L9219" s="153"/>
      <c r="M9219" s="153"/>
      <c r="N9219" s="153"/>
      <c r="O9219" s="153"/>
      <c r="P9219" s="153"/>
      <c r="Q9219" s="153"/>
      <c r="R9219" s="153"/>
      <c r="S9219" s="152"/>
      <c r="T9219" s="153"/>
      <c r="X9219" s="69" t="str">
        <f t="shared" si="292"/>
        <v/>
      </c>
      <c r="Y9219" s="69" t="str">
        <f t="shared" ref="Y9219:Y9282" si="293">IF(X9219&lt;&gt;"",IF(X9219&lt;365,"&lt; 1 year",IF(X9219&lt;730,"1-2",IF(X9219&lt;1095,"2-3",IF(X9219&lt;1460,"3-4",IF(X9219&lt;1825,"4-5","5+"))))),"")</f>
        <v/>
      </c>
    </row>
    <row r="9220" spans="8:25" x14ac:dyDescent="0.25">
      <c r="H9220" s="155"/>
      <c r="I9220" s="151"/>
      <c r="J9220" s="152"/>
      <c r="K9220" s="153"/>
      <c r="L9220" s="153"/>
      <c r="M9220" s="153"/>
      <c r="N9220" s="153"/>
      <c r="O9220" s="153"/>
      <c r="P9220" s="153"/>
      <c r="Q9220" s="153"/>
      <c r="R9220" s="153"/>
      <c r="S9220" s="152"/>
      <c r="T9220" s="153"/>
      <c r="X9220" s="69" t="str">
        <f t="shared" si="292"/>
        <v/>
      </c>
      <c r="Y9220" s="69" t="str">
        <f t="shared" si="293"/>
        <v/>
      </c>
    </row>
    <row r="9221" spans="8:25" x14ac:dyDescent="0.25">
      <c r="H9221" s="155"/>
      <c r="I9221" s="151"/>
      <c r="J9221" s="152"/>
      <c r="K9221" s="153"/>
      <c r="L9221" s="153"/>
      <c r="M9221" s="153"/>
      <c r="N9221" s="153"/>
      <c r="O9221" s="153"/>
      <c r="P9221" s="153"/>
      <c r="Q9221" s="153"/>
      <c r="R9221" s="153"/>
      <c r="S9221" s="152"/>
      <c r="T9221" s="153"/>
      <c r="X9221" s="69" t="str">
        <f t="shared" si="292"/>
        <v/>
      </c>
      <c r="Y9221" s="69" t="str">
        <f t="shared" si="293"/>
        <v/>
      </c>
    </row>
    <row r="9222" spans="8:25" x14ac:dyDescent="0.25">
      <c r="H9222" s="155"/>
      <c r="I9222" s="151"/>
      <c r="J9222" s="152"/>
      <c r="K9222" s="153"/>
      <c r="L9222" s="153"/>
      <c r="M9222" s="153"/>
      <c r="N9222" s="153"/>
      <c r="O9222" s="153"/>
      <c r="P9222" s="153"/>
      <c r="Q9222" s="153"/>
      <c r="R9222" s="153"/>
      <c r="S9222" s="152"/>
      <c r="T9222" s="153"/>
      <c r="X9222" s="69" t="str">
        <f t="shared" si="292"/>
        <v/>
      </c>
      <c r="Y9222" s="69" t="str">
        <f t="shared" si="293"/>
        <v/>
      </c>
    </row>
    <row r="9223" spans="8:25" x14ac:dyDescent="0.25">
      <c r="H9223" s="155"/>
      <c r="I9223" s="151"/>
      <c r="J9223" s="152"/>
      <c r="K9223" s="153"/>
      <c r="L9223" s="153"/>
      <c r="M9223" s="153"/>
      <c r="N9223" s="153"/>
      <c r="O9223" s="153"/>
      <c r="P9223" s="153"/>
      <c r="Q9223" s="153"/>
      <c r="R9223" s="153"/>
      <c r="S9223" s="152"/>
      <c r="T9223" s="153"/>
      <c r="X9223" s="69" t="str">
        <f t="shared" si="292"/>
        <v/>
      </c>
      <c r="Y9223" s="69" t="str">
        <f t="shared" si="293"/>
        <v/>
      </c>
    </row>
    <row r="9224" spans="8:25" x14ac:dyDescent="0.25">
      <c r="H9224" s="155"/>
      <c r="I9224" s="151"/>
      <c r="J9224" s="152"/>
      <c r="K9224" s="153"/>
      <c r="L9224" s="153"/>
      <c r="M9224" s="153"/>
      <c r="N9224" s="153"/>
      <c r="O9224" s="153"/>
      <c r="P9224" s="153"/>
      <c r="Q9224" s="153"/>
      <c r="R9224" s="153"/>
      <c r="S9224" s="152"/>
      <c r="T9224" s="153"/>
      <c r="X9224" s="69" t="str">
        <f t="shared" si="292"/>
        <v/>
      </c>
      <c r="Y9224" s="69" t="str">
        <f t="shared" si="293"/>
        <v/>
      </c>
    </row>
    <row r="9225" spans="8:25" x14ac:dyDescent="0.25">
      <c r="H9225" s="155"/>
      <c r="I9225" s="151"/>
      <c r="J9225" s="152"/>
      <c r="K9225" s="153"/>
      <c r="L9225" s="153"/>
      <c r="M9225" s="153"/>
      <c r="N9225" s="153"/>
      <c r="O9225" s="153"/>
      <c r="P9225" s="153"/>
      <c r="Q9225" s="153"/>
      <c r="R9225" s="153"/>
      <c r="S9225" s="152"/>
      <c r="T9225" s="153"/>
      <c r="X9225" s="69" t="str">
        <f t="shared" si="292"/>
        <v/>
      </c>
      <c r="Y9225" s="69" t="str">
        <f t="shared" si="293"/>
        <v/>
      </c>
    </row>
    <row r="9226" spans="8:25" x14ac:dyDescent="0.25">
      <c r="H9226" s="155"/>
      <c r="I9226" s="151"/>
      <c r="J9226" s="152"/>
      <c r="K9226" s="153"/>
      <c r="L9226" s="153"/>
      <c r="M9226" s="153"/>
      <c r="N9226" s="153"/>
      <c r="O9226" s="153"/>
      <c r="P9226" s="153"/>
      <c r="Q9226" s="153"/>
      <c r="R9226" s="153"/>
      <c r="S9226" s="152"/>
      <c r="T9226" s="153"/>
      <c r="X9226" s="69" t="str">
        <f t="shared" si="292"/>
        <v/>
      </c>
      <c r="Y9226" s="69" t="str">
        <f t="shared" si="293"/>
        <v/>
      </c>
    </row>
    <row r="9227" spans="8:25" x14ac:dyDescent="0.25">
      <c r="H9227" s="155"/>
      <c r="I9227" s="151"/>
      <c r="J9227" s="152"/>
      <c r="K9227" s="153"/>
      <c r="L9227" s="153"/>
      <c r="M9227" s="153"/>
      <c r="N9227" s="153"/>
      <c r="O9227" s="153"/>
      <c r="P9227" s="153"/>
      <c r="Q9227" s="153"/>
      <c r="R9227" s="153"/>
      <c r="S9227" s="152"/>
      <c r="T9227" s="153"/>
      <c r="X9227" s="69" t="str">
        <f t="shared" si="292"/>
        <v/>
      </c>
      <c r="Y9227" s="69" t="str">
        <f t="shared" si="293"/>
        <v/>
      </c>
    </row>
    <row r="9228" spans="8:25" x14ac:dyDescent="0.25">
      <c r="H9228" s="155"/>
      <c r="I9228" s="151"/>
      <c r="J9228" s="152"/>
      <c r="K9228" s="153"/>
      <c r="L9228" s="153"/>
      <c r="M9228" s="153"/>
      <c r="N9228" s="153"/>
      <c r="O9228" s="153"/>
      <c r="P9228" s="153"/>
      <c r="Q9228" s="153"/>
      <c r="R9228" s="153"/>
      <c r="S9228" s="152"/>
      <c r="T9228" s="153"/>
      <c r="X9228" s="69" t="str">
        <f t="shared" si="292"/>
        <v/>
      </c>
      <c r="Y9228" s="69" t="str">
        <f t="shared" si="293"/>
        <v/>
      </c>
    </row>
    <row r="9229" spans="8:25" x14ac:dyDescent="0.25">
      <c r="H9229" s="155"/>
      <c r="I9229" s="151"/>
      <c r="J9229" s="152"/>
      <c r="K9229" s="153"/>
      <c r="L9229" s="153"/>
      <c r="M9229" s="153"/>
      <c r="N9229" s="153"/>
      <c r="O9229" s="153"/>
      <c r="P9229" s="153"/>
      <c r="Q9229" s="153"/>
      <c r="R9229" s="153"/>
      <c r="S9229" s="152"/>
      <c r="T9229" s="153"/>
      <c r="X9229" s="69" t="str">
        <f t="shared" si="292"/>
        <v/>
      </c>
      <c r="Y9229" s="69" t="str">
        <f t="shared" si="293"/>
        <v/>
      </c>
    </row>
    <row r="9230" spans="8:25" x14ac:dyDescent="0.25">
      <c r="H9230" s="155"/>
      <c r="I9230" s="151"/>
      <c r="J9230" s="152"/>
      <c r="K9230" s="153"/>
      <c r="L9230" s="153"/>
      <c r="M9230" s="153"/>
      <c r="N9230" s="153"/>
      <c r="O9230" s="153"/>
      <c r="P9230" s="153"/>
      <c r="Q9230" s="153"/>
      <c r="R9230" s="153"/>
      <c r="S9230" s="152"/>
      <c r="T9230" s="153"/>
      <c r="X9230" s="69" t="str">
        <f t="shared" si="292"/>
        <v/>
      </c>
      <c r="Y9230" s="69" t="str">
        <f t="shared" si="293"/>
        <v/>
      </c>
    </row>
    <row r="9231" spans="8:25" x14ac:dyDescent="0.25">
      <c r="H9231" s="155"/>
      <c r="I9231" s="151"/>
      <c r="J9231" s="152"/>
      <c r="K9231" s="153"/>
      <c r="L9231" s="153"/>
      <c r="M9231" s="153"/>
      <c r="N9231" s="153"/>
      <c r="O9231" s="153"/>
      <c r="P9231" s="153"/>
      <c r="Q9231" s="153"/>
      <c r="R9231" s="153"/>
      <c r="S9231" s="152"/>
      <c r="T9231" s="153"/>
      <c r="X9231" s="69" t="str">
        <f t="shared" si="292"/>
        <v/>
      </c>
      <c r="Y9231" s="69" t="str">
        <f t="shared" si="293"/>
        <v/>
      </c>
    </row>
    <row r="9232" spans="8:25" x14ac:dyDescent="0.25">
      <c r="H9232" s="155"/>
      <c r="I9232" s="151"/>
      <c r="J9232" s="152"/>
      <c r="K9232" s="153"/>
      <c r="L9232" s="153"/>
      <c r="M9232" s="153"/>
      <c r="N9232" s="153"/>
      <c r="O9232" s="153"/>
      <c r="P9232" s="153"/>
      <c r="Q9232" s="153"/>
      <c r="R9232" s="153"/>
      <c r="S9232" s="152"/>
      <c r="T9232" s="153"/>
      <c r="X9232" s="69" t="str">
        <f t="shared" si="292"/>
        <v/>
      </c>
      <c r="Y9232" s="69" t="str">
        <f t="shared" si="293"/>
        <v/>
      </c>
    </row>
    <row r="9233" spans="8:25" x14ac:dyDescent="0.25">
      <c r="H9233" s="155"/>
      <c r="I9233" s="151"/>
      <c r="J9233" s="152"/>
      <c r="K9233" s="153"/>
      <c r="L9233" s="153"/>
      <c r="M9233" s="153"/>
      <c r="N9233" s="153"/>
      <c r="O9233" s="153"/>
      <c r="P9233" s="153"/>
      <c r="Q9233" s="153"/>
      <c r="R9233" s="153"/>
      <c r="S9233" s="152"/>
      <c r="T9233" s="153"/>
      <c r="X9233" s="69" t="str">
        <f t="shared" si="292"/>
        <v/>
      </c>
      <c r="Y9233" s="69" t="str">
        <f t="shared" si="293"/>
        <v/>
      </c>
    </row>
    <row r="9234" spans="8:25" x14ac:dyDescent="0.25">
      <c r="H9234" s="155"/>
      <c r="I9234" s="151"/>
      <c r="J9234" s="152"/>
      <c r="K9234" s="153"/>
      <c r="L9234" s="153"/>
      <c r="M9234" s="153"/>
      <c r="N9234" s="153"/>
      <c r="O9234" s="153"/>
      <c r="P9234" s="153"/>
      <c r="Q9234" s="153"/>
      <c r="R9234" s="153"/>
      <c r="S9234" s="152"/>
      <c r="T9234" s="153"/>
      <c r="X9234" s="69" t="str">
        <f t="shared" si="292"/>
        <v/>
      </c>
      <c r="Y9234" s="69" t="str">
        <f t="shared" si="293"/>
        <v/>
      </c>
    </row>
    <row r="9235" spans="8:25" x14ac:dyDescent="0.25">
      <c r="H9235" s="155"/>
      <c r="I9235" s="151"/>
      <c r="J9235" s="152"/>
      <c r="K9235" s="153"/>
      <c r="L9235" s="153"/>
      <c r="M9235" s="153"/>
      <c r="N9235" s="153"/>
      <c r="O9235" s="153"/>
      <c r="P9235" s="153"/>
      <c r="Q9235" s="153"/>
      <c r="R9235" s="153"/>
      <c r="S9235" s="152"/>
      <c r="T9235" s="153"/>
      <c r="X9235" s="69" t="str">
        <f t="shared" si="292"/>
        <v/>
      </c>
      <c r="Y9235" s="69" t="str">
        <f t="shared" si="293"/>
        <v/>
      </c>
    </row>
    <row r="9236" spans="8:25" x14ac:dyDescent="0.25">
      <c r="H9236" s="155"/>
      <c r="I9236" s="151"/>
      <c r="J9236" s="152"/>
      <c r="K9236" s="153"/>
      <c r="L9236" s="153"/>
      <c r="M9236" s="153"/>
      <c r="N9236" s="153"/>
      <c r="O9236" s="153"/>
      <c r="P9236" s="153"/>
      <c r="Q9236" s="153"/>
      <c r="R9236" s="153"/>
      <c r="S9236" s="152"/>
      <c r="T9236" s="153"/>
      <c r="X9236" s="69" t="str">
        <f t="shared" si="292"/>
        <v/>
      </c>
      <c r="Y9236" s="69" t="str">
        <f t="shared" si="293"/>
        <v/>
      </c>
    </row>
    <row r="9237" spans="8:25" x14ac:dyDescent="0.25">
      <c r="H9237" s="155"/>
      <c r="I9237" s="151"/>
      <c r="J9237" s="152"/>
      <c r="K9237" s="153"/>
      <c r="L9237" s="153"/>
      <c r="M9237" s="153"/>
      <c r="N9237" s="153"/>
      <c r="O9237" s="153"/>
      <c r="P9237" s="153"/>
      <c r="Q9237" s="153"/>
      <c r="R9237" s="153"/>
      <c r="S9237" s="152"/>
      <c r="T9237" s="153"/>
      <c r="X9237" s="69" t="str">
        <f t="shared" si="292"/>
        <v/>
      </c>
      <c r="Y9237" s="69" t="str">
        <f t="shared" si="293"/>
        <v/>
      </c>
    </row>
    <row r="9238" spans="8:25" x14ac:dyDescent="0.25">
      <c r="H9238" s="155"/>
      <c r="I9238" s="151"/>
      <c r="J9238" s="152"/>
      <c r="K9238" s="153"/>
      <c r="L9238" s="153"/>
      <c r="M9238" s="153"/>
      <c r="N9238" s="153"/>
      <c r="O9238" s="153"/>
      <c r="P9238" s="153"/>
      <c r="Q9238" s="153"/>
      <c r="R9238" s="153"/>
      <c r="S9238" s="152"/>
      <c r="T9238" s="153"/>
      <c r="X9238" s="69" t="str">
        <f t="shared" si="292"/>
        <v/>
      </c>
      <c r="Y9238" s="69" t="str">
        <f t="shared" si="293"/>
        <v/>
      </c>
    </row>
    <row r="9239" spans="8:25" x14ac:dyDescent="0.25">
      <c r="H9239" s="155"/>
      <c r="I9239" s="151"/>
      <c r="J9239" s="152"/>
      <c r="K9239" s="153"/>
      <c r="L9239" s="153"/>
      <c r="M9239" s="153"/>
      <c r="N9239" s="153"/>
      <c r="O9239" s="153"/>
      <c r="P9239" s="153"/>
      <c r="Q9239" s="153"/>
      <c r="R9239" s="153"/>
      <c r="S9239" s="152"/>
      <c r="T9239" s="153"/>
      <c r="X9239" s="69" t="str">
        <f t="shared" si="292"/>
        <v/>
      </c>
      <c r="Y9239" s="69" t="str">
        <f t="shared" si="293"/>
        <v/>
      </c>
    </row>
    <row r="9240" spans="8:25" x14ac:dyDescent="0.25">
      <c r="H9240" s="155"/>
      <c r="I9240" s="151"/>
      <c r="J9240" s="152"/>
      <c r="K9240" s="153"/>
      <c r="L9240" s="153"/>
      <c r="M9240" s="153"/>
      <c r="N9240" s="153"/>
      <c r="O9240" s="153"/>
      <c r="P9240" s="153"/>
      <c r="Q9240" s="153"/>
      <c r="R9240" s="153"/>
      <c r="S9240" s="152"/>
      <c r="T9240" s="153"/>
      <c r="X9240" s="69" t="str">
        <f t="shared" si="292"/>
        <v/>
      </c>
      <c r="Y9240" s="69" t="str">
        <f t="shared" si="293"/>
        <v/>
      </c>
    </row>
    <row r="9241" spans="8:25" x14ac:dyDescent="0.25">
      <c r="H9241" s="155"/>
      <c r="I9241" s="151"/>
      <c r="J9241" s="152"/>
      <c r="K9241" s="153"/>
      <c r="L9241" s="153"/>
      <c r="M9241" s="153"/>
      <c r="N9241" s="153"/>
      <c r="O9241" s="153"/>
      <c r="P9241" s="153"/>
      <c r="Q9241" s="153"/>
      <c r="R9241" s="153"/>
      <c r="S9241" s="152"/>
      <c r="T9241" s="153"/>
      <c r="X9241" s="69" t="str">
        <f t="shared" si="292"/>
        <v/>
      </c>
      <c r="Y9241" s="69" t="str">
        <f t="shared" si="293"/>
        <v/>
      </c>
    </row>
    <row r="9242" spans="8:25" x14ac:dyDescent="0.25">
      <c r="H9242" s="155"/>
      <c r="I9242" s="151"/>
      <c r="J9242" s="152"/>
      <c r="K9242" s="153"/>
      <c r="L9242" s="153"/>
      <c r="M9242" s="153"/>
      <c r="N9242" s="153"/>
      <c r="O9242" s="153"/>
      <c r="P9242" s="153"/>
      <c r="Q9242" s="153"/>
      <c r="R9242" s="153"/>
      <c r="S9242" s="152"/>
      <c r="T9242" s="153"/>
      <c r="X9242" s="69" t="str">
        <f t="shared" si="292"/>
        <v/>
      </c>
      <c r="Y9242" s="69" t="str">
        <f t="shared" si="293"/>
        <v/>
      </c>
    </row>
    <row r="9243" spans="8:25" x14ac:dyDescent="0.25">
      <c r="H9243" s="155"/>
      <c r="I9243" s="151"/>
      <c r="J9243" s="152"/>
      <c r="K9243" s="153"/>
      <c r="L9243" s="153"/>
      <c r="M9243" s="153"/>
      <c r="N9243" s="153"/>
      <c r="O9243" s="153"/>
      <c r="P9243" s="153"/>
      <c r="Q9243" s="153"/>
      <c r="R9243" s="153"/>
      <c r="S9243" s="152"/>
      <c r="T9243" s="153"/>
      <c r="X9243" s="69" t="str">
        <f t="shared" si="292"/>
        <v/>
      </c>
      <c r="Y9243" s="69" t="str">
        <f t="shared" si="293"/>
        <v/>
      </c>
    </row>
    <row r="9244" spans="8:25" x14ac:dyDescent="0.25">
      <c r="H9244" s="155"/>
      <c r="I9244" s="151"/>
      <c r="J9244" s="152"/>
      <c r="K9244" s="153"/>
      <c r="L9244" s="153"/>
      <c r="M9244" s="153"/>
      <c r="N9244" s="153"/>
      <c r="O9244" s="153"/>
      <c r="P9244" s="153"/>
      <c r="Q9244" s="153"/>
      <c r="R9244" s="153"/>
      <c r="S9244" s="152"/>
      <c r="T9244" s="153"/>
      <c r="X9244" s="69" t="str">
        <f t="shared" si="292"/>
        <v/>
      </c>
      <c r="Y9244" s="69" t="str">
        <f t="shared" si="293"/>
        <v/>
      </c>
    </row>
    <row r="9245" spans="8:25" x14ac:dyDescent="0.25">
      <c r="H9245" s="155"/>
      <c r="I9245" s="151"/>
      <c r="J9245" s="152"/>
      <c r="K9245" s="153"/>
      <c r="L9245" s="153"/>
      <c r="M9245" s="153"/>
      <c r="N9245" s="153"/>
      <c r="O9245" s="153"/>
      <c r="P9245" s="153"/>
      <c r="Q9245" s="153"/>
      <c r="R9245" s="153"/>
      <c r="S9245" s="152"/>
      <c r="T9245" s="153"/>
      <c r="X9245" s="69" t="str">
        <f t="shared" si="292"/>
        <v/>
      </c>
      <c r="Y9245" s="69" t="str">
        <f t="shared" si="293"/>
        <v/>
      </c>
    </row>
    <row r="9246" spans="8:25" x14ac:dyDescent="0.25">
      <c r="H9246" s="155"/>
      <c r="I9246" s="151"/>
      <c r="J9246" s="152"/>
      <c r="K9246" s="153"/>
      <c r="L9246" s="153"/>
      <c r="M9246" s="153"/>
      <c r="N9246" s="153"/>
      <c r="O9246" s="153"/>
      <c r="P9246" s="153"/>
      <c r="Q9246" s="153"/>
      <c r="R9246" s="153"/>
      <c r="S9246" s="152"/>
      <c r="T9246" s="153"/>
      <c r="X9246" s="69" t="str">
        <f t="shared" si="292"/>
        <v/>
      </c>
      <c r="Y9246" s="69" t="str">
        <f t="shared" si="293"/>
        <v/>
      </c>
    </row>
    <row r="9247" spans="8:25" x14ac:dyDescent="0.25">
      <c r="H9247" s="155"/>
      <c r="I9247" s="151"/>
      <c r="J9247" s="152"/>
      <c r="K9247" s="153"/>
      <c r="L9247" s="153"/>
      <c r="M9247" s="153"/>
      <c r="N9247" s="153"/>
      <c r="O9247" s="153"/>
      <c r="P9247" s="153"/>
      <c r="Q9247" s="153"/>
      <c r="R9247" s="153"/>
      <c r="S9247" s="152"/>
      <c r="T9247" s="153"/>
      <c r="X9247" s="69" t="str">
        <f t="shared" si="292"/>
        <v/>
      </c>
      <c r="Y9247" s="69" t="str">
        <f t="shared" si="293"/>
        <v/>
      </c>
    </row>
    <row r="9248" spans="8:25" x14ac:dyDescent="0.25">
      <c r="H9248" s="155"/>
      <c r="I9248" s="151"/>
      <c r="J9248" s="152"/>
      <c r="K9248" s="153"/>
      <c r="L9248" s="153"/>
      <c r="M9248" s="153"/>
      <c r="N9248" s="153"/>
      <c r="O9248" s="153"/>
      <c r="P9248" s="153"/>
      <c r="Q9248" s="153"/>
      <c r="R9248" s="153"/>
      <c r="S9248" s="152"/>
      <c r="T9248" s="153"/>
      <c r="X9248" s="69" t="str">
        <f t="shared" si="292"/>
        <v/>
      </c>
      <c r="Y9248" s="69" t="str">
        <f t="shared" si="293"/>
        <v/>
      </c>
    </row>
    <row r="9249" spans="8:25" x14ac:dyDescent="0.25">
      <c r="H9249" s="155"/>
      <c r="I9249" s="151"/>
      <c r="J9249" s="152"/>
      <c r="K9249" s="153"/>
      <c r="L9249" s="153"/>
      <c r="M9249" s="153"/>
      <c r="N9249" s="153"/>
      <c r="O9249" s="153"/>
      <c r="P9249" s="153"/>
      <c r="Q9249" s="153"/>
      <c r="R9249" s="153"/>
      <c r="S9249" s="152"/>
      <c r="T9249" s="153"/>
      <c r="X9249" s="69" t="str">
        <f t="shared" si="292"/>
        <v/>
      </c>
      <c r="Y9249" s="69" t="str">
        <f t="shared" si="293"/>
        <v/>
      </c>
    </row>
    <row r="9250" spans="8:25" x14ac:dyDescent="0.25">
      <c r="H9250" s="155"/>
      <c r="I9250" s="151"/>
      <c r="J9250" s="152"/>
      <c r="K9250" s="153"/>
      <c r="L9250" s="153"/>
      <c r="M9250" s="153"/>
      <c r="N9250" s="153"/>
      <c r="O9250" s="153"/>
      <c r="P9250" s="153"/>
      <c r="Q9250" s="153"/>
      <c r="R9250" s="153"/>
      <c r="S9250" s="152"/>
      <c r="T9250" s="153"/>
      <c r="X9250" s="69" t="str">
        <f t="shared" si="292"/>
        <v/>
      </c>
      <c r="Y9250" s="69" t="str">
        <f t="shared" si="293"/>
        <v/>
      </c>
    </row>
    <row r="9251" spans="8:25" x14ac:dyDescent="0.25">
      <c r="H9251" s="155"/>
      <c r="I9251" s="151"/>
      <c r="J9251" s="152"/>
      <c r="K9251" s="153"/>
      <c r="L9251" s="153"/>
      <c r="M9251" s="153"/>
      <c r="N9251" s="153"/>
      <c r="O9251" s="153"/>
      <c r="P9251" s="153"/>
      <c r="Q9251" s="153"/>
      <c r="R9251" s="153"/>
      <c r="S9251" s="152"/>
      <c r="T9251" s="153"/>
      <c r="X9251" s="69" t="str">
        <f t="shared" si="292"/>
        <v/>
      </c>
      <c r="Y9251" s="69" t="str">
        <f t="shared" si="293"/>
        <v/>
      </c>
    </row>
    <row r="9252" spans="8:25" x14ac:dyDescent="0.25">
      <c r="H9252" s="155"/>
      <c r="I9252" s="151"/>
      <c r="J9252" s="152"/>
      <c r="K9252" s="153"/>
      <c r="L9252" s="153"/>
      <c r="M9252" s="153"/>
      <c r="N9252" s="153"/>
      <c r="O9252" s="153"/>
      <c r="P9252" s="153"/>
      <c r="Q9252" s="153"/>
      <c r="R9252" s="153"/>
      <c r="S9252" s="152"/>
      <c r="T9252" s="153"/>
      <c r="X9252" s="69" t="str">
        <f t="shared" si="292"/>
        <v/>
      </c>
      <c r="Y9252" s="69" t="str">
        <f t="shared" si="293"/>
        <v/>
      </c>
    </row>
    <row r="9253" spans="8:25" x14ac:dyDescent="0.25">
      <c r="H9253" s="155"/>
      <c r="I9253" s="151"/>
      <c r="J9253" s="152"/>
      <c r="K9253" s="153"/>
      <c r="L9253" s="153"/>
      <c r="M9253" s="153"/>
      <c r="N9253" s="153"/>
      <c r="O9253" s="153"/>
      <c r="P9253" s="153"/>
      <c r="Q9253" s="153"/>
      <c r="R9253" s="153"/>
      <c r="S9253" s="152"/>
      <c r="T9253" s="153"/>
      <c r="X9253" s="69" t="str">
        <f t="shared" si="292"/>
        <v/>
      </c>
      <c r="Y9253" s="69" t="str">
        <f t="shared" si="293"/>
        <v/>
      </c>
    </row>
    <row r="9254" spans="8:25" x14ac:dyDescent="0.25">
      <c r="H9254" s="155"/>
      <c r="I9254" s="151"/>
      <c r="J9254" s="152"/>
      <c r="K9254" s="153"/>
      <c r="L9254" s="153"/>
      <c r="M9254" s="153"/>
      <c r="N9254" s="153"/>
      <c r="O9254" s="153"/>
      <c r="P9254" s="153"/>
      <c r="Q9254" s="153"/>
      <c r="R9254" s="153"/>
      <c r="S9254" s="152"/>
      <c r="T9254" s="153"/>
      <c r="X9254" s="69" t="str">
        <f t="shared" si="292"/>
        <v/>
      </c>
      <c r="Y9254" s="69" t="str">
        <f t="shared" si="293"/>
        <v/>
      </c>
    </row>
    <row r="9255" spans="8:25" x14ac:dyDescent="0.25">
      <c r="H9255" s="155"/>
      <c r="I9255" s="151"/>
      <c r="J9255" s="152"/>
      <c r="K9255" s="153"/>
      <c r="L9255" s="153"/>
      <c r="M9255" s="153"/>
      <c r="N9255" s="153"/>
      <c r="O9255" s="153"/>
      <c r="P9255" s="153"/>
      <c r="Q9255" s="153"/>
      <c r="R9255" s="153"/>
      <c r="S9255" s="152"/>
      <c r="T9255" s="153"/>
      <c r="X9255" s="69" t="str">
        <f t="shared" si="292"/>
        <v/>
      </c>
      <c r="Y9255" s="69" t="str">
        <f t="shared" si="293"/>
        <v/>
      </c>
    </row>
    <row r="9256" spans="8:25" x14ac:dyDescent="0.25">
      <c r="H9256" s="155"/>
      <c r="I9256" s="151"/>
      <c r="J9256" s="152"/>
      <c r="K9256" s="153"/>
      <c r="L9256" s="153"/>
      <c r="M9256" s="153"/>
      <c r="N9256" s="153"/>
      <c r="O9256" s="153"/>
      <c r="P9256" s="153"/>
      <c r="Q9256" s="153"/>
      <c r="R9256" s="153"/>
      <c r="S9256" s="152"/>
      <c r="T9256" s="153"/>
      <c r="X9256" s="69" t="str">
        <f t="shared" si="292"/>
        <v/>
      </c>
      <c r="Y9256" s="69" t="str">
        <f t="shared" si="293"/>
        <v/>
      </c>
    </row>
    <row r="9257" spans="8:25" x14ac:dyDescent="0.25">
      <c r="H9257" s="155"/>
      <c r="I9257" s="151"/>
      <c r="J9257" s="152"/>
      <c r="K9257" s="153"/>
      <c r="L9257" s="153"/>
      <c r="M9257" s="153"/>
      <c r="N9257" s="153"/>
      <c r="O9257" s="153"/>
      <c r="P9257" s="153"/>
      <c r="Q9257" s="153"/>
      <c r="R9257" s="153"/>
      <c r="S9257" s="152"/>
      <c r="T9257" s="153"/>
      <c r="X9257" s="69" t="str">
        <f t="shared" si="292"/>
        <v/>
      </c>
      <c r="Y9257" s="69" t="str">
        <f t="shared" si="293"/>
        <v/>
      </c>
    </row>
    <row r="9258" spans="8:25" x14ac:dyDescent="0.25">
      <c r="H9258" s="155"/>
      <c r="I9258" s="151"/>
      <c r="J9258" s="152"/>
      <c r="K9258" s="153"/>
      <c r="L9258" s="153"/>
      <c r="M9258" s="153"/>
      <c r="N9258" s="153"/>
      <c r="O9258" s="153"/>
      <c r="P9258" s="153"/>
      <c r="Q9258" s="153"/>
      <c r="R9258" s="153"/>
      <c r="S9258" s="152"/>
      <c r="T9258" s="153"/>
      <c r="X9258" s="69" t="str">
        <f t="shared" si="292"/>
        <v/>
      </c>
      <c r="Y9258" s="69" t="str">
        <f t="shared" si="293"/>
        <v/>
      </c>
    </row>
    <row r="9259" spans="8:25" x14ac:dyDescent="0.25">
      <c r="H9259" s="155"/>
      <c r="I9259" s="151"/>
      <c r="J9259" s="152"/>
      <c r="K9259" s="153"/>
      <c r="L9259" s="153"/>
      <c r="M9259" s="153"/>
      <c r="N9259" s="153"/>
      <c r="O9259" s="153"/>
      <c r="P9259" s="153"/>
      <c r="Q9259" s="153"/>
      <c r="R9259" s="153"/>
      <c r="S9259" s="152"/>
      <c r="T9259" s="153"/>
      <c r="X9259" s="69" t="str">
        <f t="shared" si="292"/>
        <v/>
      </c>
      <c r="Y9259" s="69" t="str">
        <f t="shared" si="293"/>
        <v/>
      </c>
    </row>
    <row r="9260" spans="8:25" x14ac:dyDescent="0.25">
      <c r="H9260" s="155"/>
      <c r="I9260" s="151"/>
      <c r="J9260" s="152"/>
      <c r="K9260" s="153"/>
      <c r="L9260" s="153"/>
      <c r="M9260" s="153"/>
      <c r="N9260" s="153"/>
      <c r="O9260" s="153"/>
      <c r="P9260" s="153"/>
      <c r="Q9260" s="153"/>
      <c r="R9260" s="153"/>
      <c r="S9260" s="152"/>
      <c r="T9260" s="153"/>
      <c r="X9260" s="69" t="str">
        <f t="shared" si="292"/>
        <v/>
      </c>
      <c r="Y9260" s="69" t="str">
        <f t="shared" si="293"/>
        <v/>
      </c>
    </row>
    <row r="9261" spans="8:25" x14ac:dyDescent="0.25">
      <c r="H9261" s="155"/>
      <c r="I9261" s="151"/>
      <c r="J9261" s="152"/>
      <c r="K9261" s="153"/>
      <c r="L9261" s="153"/>
      <c r="M9261" s="153"/>
      <c r="N9261" s="153"/>
      <c r="O9261" s="153"/>
      <c r="P9261" s="153"/>
      <c r="Q9261" s="153"/>
      <c r="R9261" s="153"/>
      <c r="S9261" s="152"/>
      <c r="T9261" s="153"/>
      <c r="X9261" s="69" t="str">
        <f t="shared" si="292"/>
        <v/>
      </c>
      <c r="Y9261" s="69" t="str">
        <f t="shared" si="293"/>
        <v/>
      </c>
    </row>
    <row r="9262" spans="8:25" x14ac:dyDescent="0.25">
      <c r="H9262" s="155"/>
      <c r="I9262" s="151"/>
      <c r="J9262" s="152"/>
      <c r="K9262" s="153"/>
      <c r="L9262" s="153"/>
      <c r="M9262" s="153"/>
      <c r="N9262" s="153"/>
      <c r="O9262" s="153"/>
      <c r="P9262" s="153"/>
      <c r="Q9262" s="153"/>
      <c r="R9262" s="153"/>
      <c r="S9262" s="152"/>
      <c r="T9262" s="153"/>
      <c r="X9262" s="69" t="str">
        <f t="shared" si="292"/>
        <v/>
      </c>
      <c r="Y9262" s="69" t="str">
        <f t="shared" si="293"/>
        <v/>
      </c>
    </row>
    <row r="9263" spans="8:25" x14ac:dyDescent="0.25">
      <c r="H9263" s="155"/>
      <c r="I9263" s="151"/>
      <c r="J9263" s="152"/>
      <c r="K9263" s="153"/>
      <c r="L9263" s="153"/>
      <c r="M9263" s="153"/>
      <c r="N9263" s="153"/>
      <c r="O9263" s="153"/>
      <c r="P9263" s="153"/>
      <c r="Q9263" s="153"/>
      <c r="R9263" s="153"/>
      <c r="S9263" s="152"/>
      <c r="T9263" s="153"/>
      <c r="X9263" s="69" t="str">
        <f t="shared" si="292"/>
        <v/>
      </c>
      <c r="Y9263" s="69" t="str">
        <f t="shared" si="293"/>
        <v/>
      </c>
    </row>
    <row r="9264" spans="8:25" x14ac:dyDescent="0.25">
      <c r="H9264" s="155"/>
      <c r="I9264" s="151"/>
      <c r="J9264" s="152"/>
      <c r="K9264" s="153"/>
      <c r="L9264" s="153"/>
      <c r="M9264" s="153"/>
      <c r="N9264" s="153"/>
      <c r="O9264" s="153"/>
      <c r="P9264" s="153"/>
      <c r="Q9264" s="153"/>
      <c r="R9264" s="153"/>
      <c r="S9264" s="152"/>
      <c r="T9264" s="153"/>
      <c r="X9264" s="69" t="str">
        <f t="shared" si="292"/>
        <v/>
      </c>
      <c r="Y9264" s="69" t="str">
        <f t="shared" si="293"/>
        <v/>
      </c>
    </row>
    <row r="9265" spans="8:25" x14ac:dyDescent="0.25">
      <c r="H9265" s="155"/>
      <c r="I9265" s="151"/>
      <c r="J9265" s="152"/>
      <c r="K9265" s="153"/>
      <c r="L9265" s="153"/>
      <c r="M9265" s="153"/>
      <c r="N9265" s="153"/>
      <c r="O9265" s="153"/>
      <c r="P9265" s="153"/>
      <c r="Q9265" s="153"/>
      <c r="R9265" s="153"/>
      <c r="S9265" s="152"/>
      <c r="T9265" s="153"/>
      <c r="X9265" s="69" t="str">
        <f t="shared" si="292"/>
        <v/>
      </c>
      <c r="Y9265" s="69" t="str">
        <f t="shared" si="293"/>
        <v/>
      </c>
    </row>
    <row r="9266" spans="8:25" x14ac:dyDescent="0.25">
      <c r="H9266" s="155"/>
      <c r="I9266" s="151"/>
      <c r="J9266" s="152"/>
      <c r="K9266" s="153"/>
      <c r="L9266" s="153"/>
      <c r="M9266" s="153"/>
      <c r="N9266" s="153"/>
      <c r="O9266" s="153"/>
      <c r="P9266" s="153"/>
      <c r="Q9266" s="153"/>
      <c r="R9266" s="153"/>
      <c r="S9266" s="152"/>
      <c r="T9266" s="153"/>
      <c r="X9266" s="69" t="str">
        <f t="shared" si="292"/>
        <v/>
      </c>
      <c r="Y9266" s="69" t="str">
        <f t="shared" si="293"/>
        <v/>
      </c>
    </row>
    <row r="9267" spans="8:25" x14ac:dyDescent="0.25">
      <c r="H9267" s="155"/>
      <c r="I9267" s="151"/>
      <c r="J9267" s="152"/>
      <c r="K9267" s="153"/>
      <c r="L9267" s="153"/>
      <c r="M9267" s="153"/>
      <c r="N9267" s="153"/>
      <c r="O9267" s="153"/>
      <c r="P9267" s="153"/>
      <c r="Q9267" s="153"/>
      <c r="R9267" s="153"/>
      <c r="S9267" s="152"/>
      <c r="T9267" s="153"/>
      <c r="X9267" s="69" t="str">
        <f t="shared" si="292"/>
        <v/>
      </c>
      <c r="Y9267" s="69" t="str">
        <f t="shared" si="293"/>
        <v/>
      </c>
    </row>
    <row r="9268" spans="8:25" x14ac:dyDescent="0.25">
      <c r="H9268" s="155"/>
      <c r="I9268" s="151"/>
      <c r="J9268" s="152"/>
      <c r="K9268" s="153"/>
      <c r="L9268" s="153"/>
      <c r="M9268" s="153"/>
      <c r="N9268" s="153"/>
      <c r="O9268" s="153"/>
      <c r="P9268" s="153"/>
      <c r="Q9268" s="153"/>
      <c r="R9268" s="153"/>
      <c r="S9268" s="152"/>
      <c r="T9268" s="153"/>
      <c r="X9268" s="69" t="str">
        <f t="shared" si="292"/>
        <v/>
      </c>
      <c r="Y9268" s="69" t="str">
        <f t="shared" si="293"/>
        <v/>
      </c>
    </row>
    <row r="9269" spans="8:25" x14ac:dyDescent="0.25">
      <c r="H9269" s="155"/>
      <c r="I9269" s="151"/>
      <c r="J9269" s="152"/>
      <c r="K9269" s="153"/>
      <c r="L9269" s="153"/>
      <c r="M9269" s="153"/>
      <c r="N9269" s="153"/>
      <c r="O9269" s="153"/>
      <c r="P9269" s="153"/>
      <c r="Q9269" s="153"/>
      <c r="R9269" s="153"/>
      <c r="S9269" s="152"/>
      <c r="T9269" s="153"/>
      <c r="X9269" s="69" t="str">
        <f t="shared" si="292"/>
        <v/>
      </c>
      <c r="Y9269" s="69" t="str">
        <f t="shared" si="293"/>
        <v/>
      </c>
    </row>
    <row r="9270" spans="8:25" x14ac:dyDescent="0.25">
      <c r="H9270" s="155"/>
      <c r="I9270" s="151"/>
      <c r="J9270" s="152"/>
      <c r="K9270" s="153"/>
      <c r="L9270" s="153"/>
      <c r="M9270" s="153"/>
      <c r="N9270" s="153"/>
      <c r="O9270" s="153"/>
      <c r="P9270" s="153"/>
      <c r="Q9270" s="153"/>
      <c r="R9270" s="153"/>
      <c r="S9270" s="152"/>
      <c r="T9270" s="153"/>
      <c r="X9270" s="69" t="str">
        <f t="shared" si="292"/>
        <v/>
      </c>
      <c r="Y9270" s="69" t="str">
        <f t="shared" si="293"/>
        <v/>
      </c>
    </row>
    <row r="9271" spans="8:25" x14ac:dyDescent="0.25">
      <c r="H9271" s="155"/>
      <c r="I9271" s="151"/>
      <c r="J9271" s="152"/>
      <c r="K9271" s="153"/>
      <c r="L9271" s="153"/>
      <c r="M9271" s="153"/>
      <c r="N9271" s="153"/>
      <c r="O9271" s="153"/>
      <c r="P9271" s="153"/>
      <c r="Q9271" s="153"/>
      <c r="R9271" s="153"/>
      <c r="S9271" s="152"/>
      <c r="T9271" s="153"/>
      <c r="X9271" s="69" t="str">
        <f t="shared" si="292"/>
        <v/>
      </c>
      <c r="Y9271" s="69" t="str">
        <f t="shared" si="293"/>
        <v/>
      </c>
    </row>
    <row r="9272" spans="8:25" x14ac:dyDescent="0.25">
      <c r="H9272" s="155"/>
      <c r="I9272" s="151"/>
      <c r="J9272" s="152"/>
      <c r="K9272" s="153"/>
      <c r="L9272" s="153"/>
      <c r="M9272" s="153"/>
      <c r="N9272" s="153"/>
      <c r="O9272" s="153"/>
      <c r="P9272" s="153"/>
      <c r="Q9272" s="153"/>
      <c r="R9272" s="153"/>
      <c r="S9272" s="152"/>
      <c r="T9272" s="153"/>
      <c r="X9272" s="69" t="str">
        <f t="shared" si="292"/>
        <v/>
      </c>
      <c r="Y9272" s="69" t="str">
        <f t="shared" si="293"/>
        <v/>
      </c>
    </row>
    <row r="9273" spans="8:25" x14ac:dyDescent="0.25">
      <c r="H9273" s="155"/>
      <c r="I9273" s="151"/>
      <c r="J9273" s="152"/>
      <c r="K9273" s="153"/>
      <c r="L9273" s="153"/>
      <c r="M9273" s="153"/>
      <c r="N9273" s="153"/>
      <c r="O9273" s="153"/>
      <c r="P9273" s="153"/>
      <c r="Q9273" s="153"/>
      <c r="R9273" s="153"/>
      <c r="S9273" s="152"/>
      <c r="T9273" s="153"/>
      <c r="X9273" s="69" t="str">
        <f t="shared" si="292"/>
        <v/>
      </c>
      <c r="Y9273" s="69" t="str">
        <f t="shared" si="293"/>
        <v/>
      </c>
    </row>
    <row r="9274" spans="8:25" x14ac:dyDescent="0.25">
      <c r="H9274" s="155"/>
      <c r="I9274" s="151"/>
      <c r="J9274" s="152"/>
      <c r="K9274" s="153"/>
      <c r="L9274" s="153"/>
      <c r="M9274" s="153"/>
      <c r="N9274" s="153"/>
      <c r="O9274" s="153"/>
      <c r="P9274" s="153"/>
      <c r="Q9274" s="153"/>
      <c r="R9274" s="153"/>
      <c r="S9274" s="152"/>
      <c r="T9274" s="153"/>
      <c r="X9274" s="69" t="str">
        <f t="shared" si="292"/>
        <v/>
      </c>
      <c r="Y9274" s="69" t="str">
        <f t="shared" si="293"/>
        <v/>
      </c>
    </row>
    <row r="9275" spans="8:25" x14ac:dyDescent="0.25">
      <c r="H9275" s="155"/>
      <c r="I9275" s="151"/>
      <c r="J9275" s="152"/>
      <c r="K9275" s="153"/>
      <c r="L9275" s="153"/>
      <c r="M9275" s="153"/>
      <c r="N9275" s="153"/>
      <c r="O9275" s="153"/>
      <c r="P9275" s="153"/>
      <c r="Q9275" s="153"/>
      <c r="R9275" s="153"/>
      <c r="S9275" s="152"/>
      <c r="T9275" s="153"/>
      <c r="X9275" s="69" t="str">
        <f t="shared" si="292"/>
        <v/>
      </c>
      <c r="Y9275" s="69" t="str">
        <f t="shared" si="293"/>
        <v/>
      </c>
    </row>
    <row r="9276" spans="8:25" x14ac:dyDescent="0.25">
      <c r="H9276" s="155"/>
      <c r="I9276" s="151"/>
      <c r="J9276" s="152"/>
      <c r="K9276" s="153"/>
      <c r="L9276" s="153"/>
      <c r="M9276" s="153"/>
      <c r="N9276" s="153"/>
      <c r="O9276" s="153"/>
      <c r="P9276" s="153"/>
      <c r="Q9276" s="153"/>
      <c r="R9276" s="153"/>
      <c r="S9276" s="152"/>
      <c r="T9276" s="153"/>
      <c r="X9276" s="69" t="str">
        <f t="shared" si="292"/>
        <v/>
      </c>
      <c r="Y9276" s="69" t="str">
        <f t="shared" si="293"/>
        <v/>
      </c>
    </row>
    <row r="9277" spans="8:25" x14ac:dyDescent="0.25">
      <c r="H9277" s="155"/>
      <c r="I9277" s="151"/>
      <c r="J9277" s="152"/>
      <c r="K9277" s="153"/>
      <c r="L9277" s="153"/>
      <c r="M9277" s="153"/>
      <c r="N9277" s="153"/>
      <c r="O9277" s="153"/>
      <c r="P9277" s="153"/>
      <c r="Q9277" s="153"/>
      <c r="R9277" s="153"/>
      <c r="S9277" s="152"/>
      <c r="T9277" s="153"/>
      <c r="X9277" s="69" t="str">
        <f t="shared" si="292"/>
        <v/>
      </c>
      <c r="Y9277" s="69" t="str">
        <f t="shared" si="293"/>
        <v/>
      </c>
    </row>
    <row r="9278" spans="8:25" x14ac:dyDescent="0.25">
      <c r="H9278" s="155"/>
      <c r="I9278" s="151"/>
      <c r="J9278" s="152"/>
      <c r="K9278" s="153"/>
      <c r="L9278" s="153"/>
      <c r="M9278" s="153"/>
      <c r="N9278" s="153"/>
      <c r="O9278" s="153"/>
      <c r="P9278" s="153"/>
      <c r="Q9278" s="153"/>
      <c r="R9278" s="153"/>
      <c r="S9278" s="152"/>
      <c r="T9278" s="153"/>
      <c r="X9278" s="69" t="str">
        <f t="shared" si="292"/>
        <v/>
      </c>
      <c r="Y9278" s="69" t="str">
        <f t="shared" si="293"/>
        <v/>
      </c>
    </row>
    <row r="9279" spans="8:25" x14ac:dyDescent="0.25">
      <c r="H9279" s="155"/>
      <c r="I9279" s="151"/>
      <c r="J9279" s="152"/>
      <c r="K9279" s="153"/>
      <c r="L9279" s="153"/>
      <c r="M9279" s="153"/>
      <c r="N9279" s="153"/>
      <c r="O9279" s="153"/>
      <c r="P9279" s="153"/>
      <c r="Q9279" s="153"/>
      <c r="R9279" s="153"/>
      <c r="S9279" s="152"/>
      <c r="T9279" s="153"/>
      <c r="X9279" s="69" t="str">
        <f t="shared" si="292"/>
        <v/>
      </c>
      <c r="Y9279" s="69" t="str">
        <f t="shared" si="293"/>
        <v/>
      </c>
    </row>
    <row r="9280" spans="8:25" x14ac:dyDescent="0.25">
      <c r="H9280" s="155"/>
      <c r="I9280" s="151"/>
      <c r="J9280" s="152"/>
      <c r="K9280" s="153"/>
      <c r="L9280" s="153"/>
      <c r="M9280" s="153"/>
      <c r="N9280" s="153"/>
      <c r="O9280" s="153"/>
      <c r="P9280" s="153"/>
      <c r="Q9280" s="153"/>
      <c r="R9280" s="153"/>
      <c r="S9280" s="152"/>
      <c r="T9280" s="153"/>
      <c r="X9280" s="69" t="str">
        <f t="shared" si="292"/>
        <v/>
      </c>
      <c r="Y9280" s="69" t="str">
        <f t="shared" si="293"/>
        <v/>
      </c>
    </row>
    <row r="9281" spans="8:25" x14ac:dyDescent="0.25">
      <c r="H9281" s="155"/>
      <c r="I9281" s="151"/>
      <c r="J9281" s="152"/>
      <c r="K9281" s="153"/>
      <c r="L9281" s="153"/>
      <c r="M9281" s="153"/>
      <c r="N9281" s="153"/>
      <c r="O9281" s="153"/>
      <c r="P9281" s="153"/>
      <c r="Q9281" s="153"/>
      <c r="R9281" s="153"/>
      <c r="S9281" s="152"/>
      <c r="T9281" s="153"/>
      <c r="X9281" s="69" t="str">
        <f t="shared" si="292"/>
        <v/>
      </c>
      <c r="Y9281" s="69" t="str">
        <f t="shared" si="293"/>
        <v/>
      </c>
    </row>
    <row r="9282" spans="8:25" x14ac:dyDescent="0.25">
      <c r="H9282" s="155"/>
      <c r="I9282" s="151"/>
      <c r="J9282" s="152"/>
      <c r="K9282" s="153"/>
      <c r="L9282" s="153"/>
      <c r="M9282" s="153"/>
      <c r="N9282" s="153"/>
      <c r="O9282" s="153"/>
      <c r="P9282" s="153"/>
      <c r="Q9282" s="153"/>
      <c r="R9282" s="153"/>
      <c r="S9282" s="152"/>
      <c r="T9282" s="153"/>
      <c r="X9282" s="69" t="str">
        <f t="shared" ref="X9282:X9345" si="294">IF(W9282&lt;&gt;"",W9282-I9282,"")</f>
        <v/>
      </c>
      <c r="Y9282" s="69" t="str">
        <f t="shared" si="293"/>
        <v/>
      </c>
    </row>
    <row r="9283" spans="8:25" x14ac:dyDescent="0.25">
      <c r="H9283" s="155"/>
      <c r="I9283" s="151"/>
      <c r="J9283" s="152"/>
      <c r="K9283" s="153"/>
      <c r="L9283" s="153"/>
      <c r="M9283" s="153"/>
      <c r="N9283" s="153"/>
      <c r="O9283" s="153"/>
      <c r="P9283" s="153"/>
      <c r="Q9283" s="153"/>
      <c r="R9283" s="153"/>
      <c r="S9283" s="152"/>
      <c r="T9283" s="153"/>
      <c r="X9283" s="69" t="str">
        <f t="shared" si="294"/>
        <v/>
      </c>
      <c r="Y9283" s="69" t="str">
        <f t="shared" ref="Y9283:Y9346" si="295">IF(X9283&lt;&gt;"",IF(X9283&lt;365,"&lt; 1 year",IF(X9283&lt;730,"1-2",IF(X9283&lt;1095,"2-3",IF(X9283&lt;1460,"3-4",IF(X9283&lt;1825,"4-5","5+"))))),"")</f>
        <v/>
      </c>
    </row>
    <row r="9284" spans="8:25" x14ac:dyDescent="0.25">
      <c r="H9284" s="155"/>
      <c r="I9284" s="151"/>
      <c r="J9284" s="152"/>
      <c r="K9284" s="153"/>
      <c r="L9284" s="153"/>
      <c r="M9284" s="153"/>
      <c r="N9284" s="153"/>
      <c r="O9284" s="153"/>
      <c r="P9284" s="153"/>
      <c r="Q9284" s="153"/>
      <c r="R9284" s="153"/>
      <c r="S9284" s="152"/>
      <c r="T9284" s="153"/>
      <c r="X9284" s="69" t="str">
        <f t="shared" si="294"/>
        <v/>
      </c>
      <c r="Y9284" s="69" t="str">
        <f t="shared" si="295"/>
        <v/>
      </c>
    </row>
    <row r="9285" spans="8:25" x14ac:dyDescent="0.25">
      <c r="H9285" s="155"/>
      <c r="I9285" s="151"/>
      <c r="J9285" s="152"/>
      <c r="K9285" s="153"/>
      <c r="L9285" s="153"/>
      <c r="M9285" s="153"/>
      <c r="N9285" s="153"/>
      <c r="O9285" s="153"/>
      <c r="P9285" s="153"/>
      <c r="Q9285" s="153"/>
      <c r="R9285" s="153"/>
      <c r="S9285" s="152"/>
      <c r="T9285" s="153"/>
      <c r="X9285" s="69" t="str">
        <f t="shared" si="294"/>
        <v/>
      </c>
      <c r="Y9285" s="69" t="str">
        <f t="shared" si="295"/>
        <v/>
      </c>
    </row>
    <row r="9286" spans="8:25" x14ac:dyDescent="0.25">
      <c r="H9286" s="155"/>
      <c r="I9286" s="151"/>
      <c r="J9286" s="152"/>
      <c r="K9286" s="153"/>
      <c r="L9286" s="153"/>
      <c r="M9286" s="153"/>
      <c r="N9286" s="153"/>
      <c r="O9286" s="153"/>
      <c r="P9286" s="153"/>
      <c r="Q9286" s="153"/>
      <c r="R9286" s="153"/>
      <c r="S9286" s="152"/>
      <c r="T9286" s="153"/>
      <c r="X9286" s="69" t="str">
        <f t="shared" si="294"/>
        <v/>
      </c>
      <c r="Y9286" s="69" t="str">
        <f t="shared" si="295"/>
        <v/>
      </c>
    </row>
    <row r="9287" spans="8:25" x14ac:dyDescent="0.25">
      <c r="H9287" s="155"/>
      <c r="I9287" s="151"/>
      <c r="J9287" s="152"/>
      <c r="K9287" s="153"/>
      <c r="L9287" s="153"/>
      <c r="M9287" s="153"/>
      <c r="N9287" s="153"/>
      <c r="O9287" s="153"/>
      <c r="P9287" s="153"/>
      <c r="Q9287" s="153"/>
      <c r="R9287" s="153"/>
      <c r="S9287" s="152"/>
      <c r="T9287" s="153"/>
      <c r="X9287" s="69" t="str">
        <f t="shared" si="294"/>
        <v/>
      </c>
      <c r="Y9287" s="69" t="str">
        <f t="shared" si="295"/>
        <v/>
      </c>
    </row>
    <row r="9288" spans="8:25" x14ac:dyDescent="0.25">
      <c r="H9288" s="155"/>
      <c r="I9288" s="151"/>
      <c r="J9288" s="152"/>
      <c r="K9288" s="153"/>
      <c r="L9288" s="153"/>
      <c r="M9288" s="153"/>
      <c r="N9288" s="153"/>
      <c r="O9288" s="153"/>
      <c r="P9288" s="153"/>
      <c r="Q9288" s="153"/>
      <c r="R9288" s="153"/>
      <c r="S9288" s="152"/>
      <c r="T9288" s="153"/>
      <c r="X9288" s="69" t="str">
        <f t="shared" si="294"/>
        <v/>
      </c>
      <c r="Y9288" s="69" t="str">
        <f t="shared" si="295"/>
        <v/>
      </c>
    </row>
    <row r="9289" spans="8:25" x14ac:dyDescent="0.25">
      <c r="H9289" s="155"/>
      <c r="I9289" s="151"/>
      <c r="J9289" s="152"/>
      <c r="K9289" s="153"/>
      <c r="L9289" s="153"/>
      <c r="M9289" s="153"/>
      <c r="N9289" s="153"/>
      <c r="O9289" s="153"/>
      <c r="P9289" s="153"/>
      <c r="Q9289" s="153"/>
      <c r="R9289" s="153"/>
      <c r="S9289" s="152"/>
      <c r="T9289" s="153"/>
      <c r="X9289" s="69" t="str">
        <f t="shared" si="294"/>
        <v/>
      </c>
      <c r="Y9289" s="69" t="str">
        <f t="shared" si="295"/>
        <v/>
      </c>
    </row>
    <row r="9290" spans="8:25" x14ac:dyDescent="0.25">
      <c r="H9290" s="155"/>
      <c r="I9290" s="151"/>
      <c r="J9290" s="152"/>
      <c r="K9290" s="153"/>
      <c r="L9290" s="153"/>
      <c r="M9290" s="153"/>
      <c r="N9290" s="153"/>
      <c r="O9290" s="153"/>
      <c r="P9290" s="153"/>
      <c r="Q9290" s="153"/>
      <c r="R9290" s="153"/>
      <c r="S9290" s="152"/>
      <c r="T9290" s="153"/>
      <c r="X9290" s="69" t="str">
        <f t="shared" si="294"/>
        <v/>
      </c>
      <c r="Y9290" s="69" t="str">
        <f t="shared" si="295"/>
        <v/>
      </c>
    </row>
    <row r="9291" spans="8:25" x14ac:dyDescent="0.25">
      <c r="H9291" s="155"/>
      <c r="I9291" s="151"/>
      <c r="J9291" s="152"/>
      <c r="K9291" s="153"/>
      <c r="L9291" s="153"/>
      <c r="M9291" s="153"/>
      <c r="N9291" s="153"/>
      <c r="O9291" s="153"/>
      <c r="P9291" s="153"/>
      <c r="Q9291" s="153"/>
      <c r="R9291" s="153"/>
      <c r="S9291" s="152"/>
      <c r="T9291" s="153"/>
      <c r="X9291" s="69" t="str">
        <f t="shared" si="294"/>
        <v/>
      </c>
      <c r="Y9291" s="69" t="str">
        <f t="shared" si="295"/>
        <v/>
      </c>
    </row>
    <row r="9292" spans="8:25" x14ac:dyDescent="0.25">
      <c r="H9292" s="155"/>
      <c r="I9292" s="151"/>
      <c r="J9292" s="152"/>
      <c r="K9292" s="153"/>
      <c r="L9292" s="153"/>
      <c r="M9292" s="153"/>
      <c r="N9292" s="153"/>
      <c r="O9292" s="153"/>
      <c r="P9292" s="153"/>
      <c r="Q9292" s="153"/>
      <c r="R9292" s="153"/>
      <c r="S9292" s="152"/>
      <c r="T9292" s="153"/>
      <c r="X9292" s="69" t="str">
        <f t="shared" si="294"/>
        <v/>
      </c>
      <c r="Y9292" s="69" t="str">
        <f t="shared" si="295"/>
        <v/>
      </c>
    </row>
    <row r="9293" spans="8:25" x14ac:dyDescent="0.25">
      <c r="H9293" s="155"/>
      <c r="I9293" s="151"/>
      <c r="J9293" s="152"/>
      <c r="K9293" s="153"/>
      <c r="L9293" s="153"/>
      <c r="M9293" s="153"/>
      <c r="N9293" s="153"/>
      <c r="O9293" s="153"/>
      <c r="P9293" s="153"/>
      <c r="Q9293" s="153"/>
      <c r="R9293" s="153"/>
      <c r="S9293" s="152"/>
      <c r="T9293" s="153"/>
      <c r="X9293" s="69" t="str">
        <f t="shared" si="294"/>
        <v/>
      </c>
      <c r="Y9293" s="69" t="str">
        <f t="shared" si="295"/>
        <v/>
      </c>
    </row>
    <row r="9294" spans="8:25" x14ac:dyDescent="0.25">
      <c r="H9294" s="155"/>
      <c r="I9294" s="151"/>
      <c r="J9294" s="152"/>
      <c r="K9294" s="153"/>
      <c r="L9294" s="153"/>
      <c r="M9294" s="153"/>
      <c r="N9294" s="153"/>
      <c r="O9294" s="153"/>
      <c r="P9294" s="153"/>
      <c r="Q9294" s="153"/>
      <c r="R9294" s="153"/>
      <c r="S9294" s="152"/>
      <c r="T9294" s="153"/>
      <c r="X9294" s="69" t="str">
        <f t="shared" si="294"/>
        <v/>
      </c>
      <c r="Y9294" s="69" t="str">
        <f t="shared" si="295"/>
        <v/>
      </c>
    </row>
    <row r="9295" spans="8:25" x14ac:dyDescent="0.25">
      <c r="H9295" s="155"/>
      <c r="I9295" s="151"/>
      <c r="J9295" s="152"/>
      <c r="K9295" s="153"/>
      <c r="L9295" s="153"/>
      <c r="M9295" s="153"/>
      <c r="N9295" s="153"/>
      <c r="O9295" s="153"/>
      <c r="P9295" s="153"/>
      <c r="Q9295" s="153"/>
      <c r="R9295" s="153"/>
      <c r="S9295" s="152"/>
      <c r="T9295" s="153"/>
      <c r="X9295" s="69" t="str">
        <f t="shared" si="294"/>
        <v/>
      </c>
      <c r="Y9295" s="69" t="str">
        <f t="shared" si="295"/>
        <v/>
      </c>
    </row>
    <row r="9296" spans="8:25" x14ac:dyDescent="0.25">
      <c r="H9296" s="155"/>
      <c r="I9296" s="151"/>
      <c r="J9296" s="152"/>
      <c r="K9296" s="153"/>
      <c r="L9296" s="153"/>
      <c r="M9296" s="153"/>
      <c r="N9296" s="153"/>
      <c r="O9296" s="153"/>
      <c r="P9296" s="153"/>
      <c r="Q9296" s="153"/>
      <c r="R9296" s="153"/>
      <c r="S9296" s="152"/>
      <c r="T9296" s="153"/>
      <c r="X9296" s="69" t="str">
        <f t="shared" si="294"/>
        <v/>
      </c>
      <c r="Y9296" s="69" t="str">
        <f t="shared" si="295"/>
        <v/>
      </c>
    </row>
    <row r="9297" spans="8:25" x14ac:dyDescent="0.25">
      <c r="H9297" s="155"/>
      <c r="I9297" s="151"/>
      <c r="J9297" s="152"/>
      <c r="K9297" s="153"/>
      <c r="L9297" s="153"/>
      <c r="M9297" s="153"/>
      <c r="N9297" s="153"/>
      <c r="O9297" s="153"/>
      <c r="P9297" s="153"/>
      <c r="Q9297" s="153"/>
      <c r="R9297" s="153"/>
      <c r="S9297" s="152"/>
      <c r="T9297" s="153"/>
      <c r="X9297" s="69" t="str">
        <f t="shared" si="294"/>
        <v/>
      </c>
      <c r="Y9297" s="69" t="str">
        <f t="shared" si="295"/>
        <v/>
      </c>
    </row>
    <row r="9298" spans="8:25" x14ac:dyDescent="0.25">
      <c r="H9298" s="155"/>
      <c r="I9298" s="151"/>
      <c r="J9298" s="152"/>
      <c r="K9298" s="153"/>
      <c r="L9298" s="153"/>
      <c r="M9298" s="153"/>
      <c r="N9298" s="153"/>
      <c r="O9298" s="153"/>
      <c r="P9298" s="153"/>
      <c r="Q9298" s="153"/>
      <c r="R9298" s="153"/>
      <c r="S9298" s="152"/>
      <c r="T9298" s="153"/>
      <c r="X9298" s="69" t="str">
        <f t="shared" si="294"/>
        <v/>
      </c>
      <c r="Y9298" s="69" t="str">
        <f t="shared" si="295"/>
        <v/>
      </c>
    </row>
    <row r="9299" spans="8:25" x14ac:dyDescent="0.25">
      <c r="H9299" s="155"/>
      <c r="I9299" s="151"/>
      <c r="J9299" s="152"/>
      <c r="K9299" s="153"/>
      <c r="L9299" s="153"/>
      <c r="M9299" s="153"/>
      <c r="N9299" s="153"/>
      <c r="O9299" s="153"/>
      <c r="P9299" s="153"/>
      <c r="Q9299" s="153"/>
      <c r="R9299" s="153"/>
      <c r="S9299" s="152"/>
      <c r="T9299" s="153"/>
      <c r="X9299" s="69" t="str">
        <f t="shared" si="294"/>
        <v/>
      </c>
      <c r="Y9299" s="69" t="str">
        <f t="shared" si="295"/>
        <v/>
      </c>
    </row>
    <row r="9300" spans="8:25" x14ac:dyDescent="0.25">
      <c r="H9300" s="155"/>
      <c r="I9300" s="151"/>
      <c r="J9300" s="152"/>
      <c r="K9300" s="153"/>
      <c r="L9300" s="153"/>
      <c r="M9300" s="153"/>
      <c r="N9300" s="153"/>
      <c r="O9300" s="153"/>
      <c r="P9300" s="153"/>
      <c r="Q9300" s="153"/>
      <c r="R9300" s="153"/>
      <c r="S9300" s="152"/>
      <c r="T9300" s="153"/>
      <c r="X9300" s="69" t="str">
        <f t="shared" si="294"/>
        <v/>
      </c>
      <c r="Y9300" s="69" t="str">
        <f t="shared" si="295"/>
        <v/>
      </c>
    </row>
    <row r="9301" spans="8:25" x14ac:dyDescent="0.25">
      <c r="H9301" s="155"/>
      <c r="I9301" s="151"/>
      <c r="J9301" s="152"/>
      <c r="K9301" s="153"/>
      <c r="L9301" s="153"/>
      <c r="M9301" s="153"/>
      <c r="N9301" s="153"/>
      <c r="O9301" s="153"/>
      <c r="P9301" s="153"/>
      <c r="Q9301" s="153"/>
      <c r="R9301" s="153"/>
      <c r="S9301" s="152"/>
      <c r="T9301" s="153"/>
      <c r="X9301" s="69" t="str">
        <f t="shared" si="294"/>
        <v/>
      </c>
      <c r="Y9301" s="69" t="str">
        <f t="shared" si="295"/>
        <v/>
      </c>
    </row>
    <row r="9302" spans="8:25" x14ac:dyDescent="0.25">
      <c r="H9302" s="155"/>
      <c r="I9302" s="151"/>
      <c r="J9302" s="152"/>
      <c r="K9302" s="153"/>
      <c r="L9302" s="153"/>
      <c r="M9302" s="153"/>
      <c r="N9302" s="153"/>
      <c r="O9302" s="153"/>
      <c r="P9302" s="153"/>
      <c r="Q9302" s="153"/>
      <c r="R9302" s="153"/>
      <c r="S9302" s="152"/>
      <c r="T9302" s="153"/>
      <c r="X9302" s="69" t="str">
        <f t="shared" si="294"/>
        <v/>
      </c>
      <c r="Y9302" s="69" t="str">
        <f t="shared" si="295"/>
        <v/>
      </c>
    </row>
    <row r="9303" spans="8:25" x14ac:dyDescent="0.25">
      <c r="H9303" s="155"/>
      <c r="I9303" s="151"/>
      <c r="J9303" s="152"/>
      <c r="K9303" s="153"/>
      <c r="L9303" s="153"/>
      <c r="M9303" s="153"/>
      <c r="N9303" s="153"/>
      <c r="O9303" s="153"/>
      <c r="P9303" s="153"/>
      <c r="Q9303" s="153"/>
      <c r="R9303" s="153"/>
      <c r="S9303" s="152"/>
      <c r="T9303" s="153"/>
      <c r="X9303" s="69" t="str">
        <f t="shared" si="294"/>
        <v/>
      </c>
      <c r="Y9303" s="69" t="str">
        <f t="shared" si="295"/>
        <v/>
      </c>
    </row>
    <row r="9304" spans="8:25" x14ac:dyDescent="0.25">
      <c r="H9304" s="155"/>
      <c r="I9304" s="151"/>
      <c r="J9304" s="152"/>
      <c r="K9304" s="153"/>
      <c r="L9304" s="153"/>
      <c r="M9304" s="153"/>
      <c r="N9304" s="153"/>
      <c r="O9304" s="153"/>
      <c r="P9304" s="153"/>
      <c r="Q9304" s="153"/>
      <c r="R9304" s="153"/>
      <c r="S9304" s="152"/>
      <c r="T9304" s="153"/>
      <c r="X9304" s="69" t="str">
        <f t="shared" si="294"/>
        <v/>
      </c>
      <c r="Y9304" s="69" t="str">
        <f t="shared" si="295"/>
        <v/>
      </c>
    </row>
    <row r="9305" spans="8:25" x14ac:dyDescent="0.25">
      <c r="H9305" s="155"/>
      <c r="I9305" s="151"/>
      <c r="J9305" s="152"/>
      <c r="K9305" s="153"/>
      <c r="L9305" s="153"/>
      <c r="M9305" s="153"/>
      <c r="N9305" s="153"/>
      <c r="O9305" s="153"/>
      <c r="P9305" s="153"/>
      <c r="Q9305" s="153"/>
      <c r="R9305" s="153"/>
      <c r="S9305" s="152"/>
      <c r="T9305" s="153"/>
      <c r="X9305" s="69" t="str">
        <f t="shared" si="294"/>
        <v/>
      </c>
      <c r="Y9305" s="69" t="str">
        <f t="shared" si="295"/>
        <v/>
      </c>
    </row>
    <row r="9306" spans="8:25" x14ac:dyDescent="0.25">
      <c r="H9306" s="155"/>
      <c r="I9306" s="151"/>
      <c r="J9306" s="152"/>
      <c r="K9306" s="153"/>
      <c r="L9306" s="153"/>
      <c r="M9306" s="153"/>
      <c r="N9306" s="153"/>
      <c r="O9306" s="153"/>
      <c r="P9306" s="153"/>
      <c r="Q9306" s="153"/>
      <c r="R9306" s="153"/>
      <c r="S9306" s="152"/>
      <c r="T9306" s="153"/>
      <c r="X9306" s="69" t="str">
        <f t="shared" si="294"/>
        <v/>
      </c>
      <c r="Y9306" s="69" t="str">
        <f t="shared" si="295"/>
        <v/>
      </c>
    </row>
    <row r="9307" spans="8:25" x14ac:dyDescent="0.25">
      <c r="H9307" s="155"/>
      <c r="I9307" s="151"/>
      <c r="J9307" s="152"/>
      <c r="K9307" s="153"/>
      <c r="L9307" s="153"/>
      <c r="M9307" s="153"/>
      <c r="N9307" s="153"/>
      <c r="O9307" s="153"/>
      <c r="P9307" s="153"/>
      <c r="Q9307" s="153"/>
      <c r="R9307" s="153"/>
      <c r="S9307" s="152"/>
      <c r="T9307" s="153"/>
      <c r="X9307" s="69" t="str">
        <f t="shared" si="294"/>
        <v/>
      </c>
      <c r="Y9307" s="69" t="str">
        <f t="shared" si="295"/>
        <v/>
      </c>
    </row>
    <row r="9308" spans="8:25" x14ac:dyDescent="0.25">
      <c r="H9308" s="155"/>
      <c r="I9308" s="151"/>
      <c r="J9308" s="152"/>
      <c r="K9308" s="153"/>
      <c r="L9308" s="153"/>
      <c r="M9308" s="153"/>
      <c r="N9308" s="153"/>
      <c r="O9308" s="153"/>
      <c r="P9308" s="153"/>
      <c r="Q9308" s="153"/>
      <c r="R9308" s="153"/>
      <c r="S9308" s="152"/>
      <c r="T9308" s="153"/>
      <c r="X9308" s="69" t="str">
        <f t="shared" si="294"/>
        <v/>
      </c>
      <c r="Y9308" s="69" t="str">
        <f t="shared" si="295"/>
        <v/>
      </c>
    </row>
    <row r="9309" spans="8:25" x14ac:dyDescent="0.25">
      <c r="H9309" s="155"/>
      <c r="I9309" s="151"/>
      <c r="J9309" s="152"/>
      <c r="K9309" s="153"/>
      <c r="L9309" s="153"/>
      <c r="M9309" s="153"/>
      <c r="N9309" s="153"/>
      <c r="O9309" s="153"/>
      <c r="P9309" s="153"/>
      <c r="Q9309" s="153"/>
      <c r="R9309" s="153"/>
      <c r="S9309" s="152"/>
      <c r="T9309" s="153"/>
      <c r="X9309" s="69" t="str">
        <f t="shared" si="294"/>
        <v/>
      </c>
      <c r="Y9309" s="69" t="str">
        <f t="shared" si="295"/>
        <v/>
      </c>
    </row>
    <row r="9310" spans="8:25" x14ac:dyDescent="0.25">
      <c r="H9310" s="155"/>
      <c r="I9310" s="151"/>
      <c r="J9310" s="152"/>
      <c r="K9310" s="153"/>
      <c r="L9310" s="153"/>
      <c r="M9310" s="153"/>
      <c r="N9310" s="153"/>
      <c r="O9310" s="153"/>
      <c r="P9310" s="153"/>
      <c r="Q9310" s="153"/>
      <c r="R9310" s="153"/>
      <c r="S9310" s="152"/>
      <c r="T9310" s="153"/>
      <c r="X9310" s="69" t="str">
        <f t="shared" si="294"/>
        <v/>
      </c>
      <c r="Y9310" s="69" t="str">
        <f t="shared" si="295"/>
        <v/>
      </c>
    </row>
    <row r="9311" spans="8:25" x14ac:dyDescent="0.25">
      <c r="H9311" s="155"/>
      <c r="I9311" s="151"/>
      <c r="J9311" s="152"/>
      <c r="K9311" s="153"/>
      <c r="L9311" s="153"/>
      <c r="M9311" s="153"/>
      <c r="N9311" s="153"/>
      <c r="O9311" s="153"/>
      <c r="P9311" s="153"/>
      <c r="Q9311" s="153"/>
      <c r="R9311" s="153"/>
      <c r="S9311" s="152"/>
      <c r="T9311" s="153"/>
      <c r="X9311" s="69" t="str">
        <f t="shared" si="294"/>
        <v/>
      </c>
      <c r="Y9311" s="69" t="str">
        <f t="shared" si="295"/>
        <v/>
      </c>
    </row>
    <row r="9312" spans="8:25" x14ac:dyDescent="0.25">
      <c r="H9312" s="155"/>
      <c r="I9312" s="151"/>
      <c r="J9312" s="152"/>
      <c r="K9312" s="153"/>
      <c r="L9312" s="153"/>
      <c r="M9312" s="153"/>
      <c r="N9312" s="153"/>
      <c r="O9312" s="153"/>
      <c r="P9312" s="153"/>
      <c r="Q9312" s="153"/>
      <c r="R9312" s="153"/>
      <c r="S9312" s="152"/>
      <c r="T9312" s="153"/>
      <c r="X9312" s="69" t="str">
        <f t="shared" si="294"/>
        <v/>
      </c>
      <c r="Y9312" s="69" t="str">
        <f t="shared" si="295"/>
        <v/>
      </c>
    </row>
    <row r="9313" spans="8:25" x14ac:dyDescent="0.25">
      <c r="H9313" s="155"/>
      <c r="I9313" s="151"/>
      <c r="J9313" s="152"/>
      <c r="K9313" s="153"/>
      <c r="L9313" s="153"/>
      <c r="M9313" s="153"/>
      <c r="N9313" s="153"/>
      <c r="O9313" s="153"/>
      <c r="P9313" s="153"/>
      <c r="Q9313" s="153"/>
      <c r="R9313" s="153"/>
      <c r="S9313" s="152"/>
      <c r="T9313" s="153"/>
      <c r="X9313" s="69" t="str">
        <f t="shared" si="294"/>
        <v/>
      </c>
      <c r="Y9313" s="69" t="str">
        <f t="shared" si="295"/>
        <v/>
      </c>
    </row>
    <row r="9314" spans="8:25" x14ac:dyDescent="0.25">
      <c r="H9314" s="155"/>
      <c r="I9314" s="151"/>
      <c r="J9314" s="152"/>
      <c r="K9314" s="153"/>
      <c r="L9314" s="153"/>
      <c r="M9314" s="153"/>
      <c r="N9314" s="153"/>
      <c r="O9314" s="153"/>
      <c r="P9314" s="153"/>
      <c r="Q9314" s="153"/>
      <c r="R9314" s="153"/>
      <c r="S9314" s="152"/>
      <c r="T9314" s="153"/>
      <c r="X9314" s="69" t="str">
        <f t="shared" si="294"/>
        <v/>
      </c>
      <c r="Y9314" s="69" t="str">
        <f t="shared" si="295"/>
        <v/>
      </c>
    </row>
    <row r="9315" spans="8:25" x14ac:dyDescent="0.25">
      <c r="H9315" s="155"/>
      <c r="I9315" s="151"/>
      <c r="J9315" s="152"/>
      <c r="K9315" s="153"/>
      <c r="L9315" s="153"/>
      <c r="M9315" s="153"/>
      <c r="N9315" s="153"/>
      <c r="O9315" s="153"/>
      <c r="P9315" s="153"/>
      <c r="Q9315" s="153"/>
      <c r="R9315" s="153"/>
      <c r="S9315" s="152"/>
      <c r="T9315" s="153"/>
      <c r="X9315" s="69" t="str">
        <f t="shared" si="294"/>
        <v/>
      </c>
      <c r="Y9315" s="69" t="str">
        <f t="shared" si="295"/>
        <v/>
      </c>
    </row>
    <row r="9316" spans="8:25" x14ac:dyDescent="0.25">
      <c r="H9316" s="155"/>
      <c r="I9316" s="151"/>
      <c r="J9316" s="152"/>
      <c r="K9316" s="153"/>
      <c r="L9316" s="153"/>
      <c r="M9316" s="153"/>
      <c r="N9316" s="153"/>
      <c r="O9316" s="153"/>
      <c r="P9316" s="153"/>
      <c r="Q9316" s="153"/>
      <c r="R9316" s="153"/>
      <c r="S9316" s="152"/>
      <c r="T9316" s="153"/>
      <c r="X9316" s="69" t="str">
        <f t="shared" si="294"/>
        <v/>
      </c>
      <c r="Y9316" s="69" t="str">
        <f t="shared" si="295"/>
        <v/>
      </c>
    </row>
    <row r="9317" spans="8:25" x14ac:dyDescent="0.25">
      <c r="H9317" s="155"/>
      <c r="I9317" s="151"/>
      <c r="J9317" s="152"/>
      <c r="K9317" s="153"/>
      <c r="L9317" s="153"/>
      <c r="M9317" s="153"/>
      <c r="N9317" s="153"/>
      <c r="O9317" s="153"/>
      <c r="P9317" s="153"/>
      <c r="Q9317" s="153"/>
      <c r="R9317" s="153"/>
      <c r="S9317" s="152"/>
      <c r="T9317" s="153"/>
      <c r="X9317" s="69" t="str">
        <f t="shared" si="294"/>
        <v/>
      </c>
      <c r="Y9317" s="69" t="str">
        <f t="shared" si="295"/>
        <v/>
      </c>
    </row>
    <row r="9318" spans="8:25" x14ac:dyDescent="0.25">
      <c r="H9318" s="155"/>
      <c r="I9318" s="151"/>
      <c r="J9318" s="152"/>
      <c r="K9318" s="153"/>
      <c r="L9318" s="153"/>
      <c r="M9318" s="153"/>
      <c r="N9318" s="153"/>
      <c r="O9318" s="153"/>
      <c r="P9318" s="153"/>
      <c r="Q9318" s="153"/>
      <c r="R9318" s="153"/>
      <c r="S9318" s="152"/>
      <c r="T9318" s="153"/>
      <c r="X9318" s="69" t="str">
        <f t="shared" si="294"/>
        <v/>
      </c>
      <c r="Y9318" s="69" t="str">
        <f t="shared" si="295"/>
        <v/>
      </c>
    </row>
    <row r="9319" spans="8:25" x14ac:dyDescent="0.25">
      <c r="H9319" s="155"/>
      <c r="I9319" s="151"/>
      <c r="J9319" s="152"/>
      <c r="K9319" s="153"/>
      <c r="L9319" s="153"/>
      <c r="M9319" s="153"/>
      <c r="N9319" s="153"/>
      <c r="O9319" s="153"/>
      <c r="P9319" s="153"/>
      <c r="Q9319" s="153"/>
      <c r="R9319" s="153"/>
      <c r="S9319" s="152"/>
      <c r="T9319" s="153"/>
      <c r="X9319" s="69" t="str">
        <f t="shared" si="294"/>
        <v/>
      </c>
      <c r="Y9319" s="69" t="str">
        <f t="shared" si="295"/>
        <v/>
      </c>
    </row>
    <row r="9320" spans="8:25" x14ac:dyDescent="0.25">
      <c r="H9320" s="155"/>
      <c r="I9320" s="151"/>
      <c r="J9320" s="152"/>
      <c r="K9320" s="153"/>
      <c r="L9320" s="153"/>
      <c r="M9320" s="153"/>
      <c r="N9320" s="153"/>
      <c r="O9320" s="153"/>
      <c r="P9320" s="153"/>
      <c r="Q9320" s="153"/>
      <c r="R9320" s="153"/>
      <c r="S9320" s="152"/>
      <c r="T9320" s="153"/>
      <c r="X9320" s="69" t="str">
        <f t="shared" si="294"/>
        <v/>
      </c>
      <c r="Y9320" s="69" t="str">
        <f t="shared" si="295"/>
        <v/>
      </c>
    </row>
    <row r="9321" spans="8:25" x14ac:dyDescent="0.25">
      <c r="H9321" s="155"/>
      <c r="I9321" s="151"/>
      <c r="J9321" s="152"/>
      <c r="K9321" s="153"/>
      <c r="L9321" s="153"/>
      <c r="M9321" s="153"/>
      <c r="N9321" s="153"/>
      <c r="O9321" s="153"/>
      <c r="P9321" s="153"/>
      <c r="Q9321" s="153"/>
      <c r="R9321" s="153"/>
      <c r="S9321" s="152"/>
      <c r="T9321" s="153"/>
      <c r="X9321" s="69" t="str">
        <f t="shared" si="294"/>
        <v/>
      </c>
      <c r="Y9321" s="69" t="str">
        <f t="shared" si="295"/>
        <v/>
      </c>
    </row>
    <row r="9322" spans="8:25" x14ac:dyDescent="0.25">
      <c r="H9322" s="155"/>
      <c r="I9322" s="151"/>
      <c r="J9322" s="152"/>
      <c r="K9322" s="153"/>
      <c r="L9322" s="153"/>
      <c r="M9322" s="153"/>
      <c r="N9322" s="153"/>
      <c r="O9322" s="153"/>
      <c r="P9322" s="153"/>
      <c r="Q9322" s="153"/>
      <c r="R9322" s="153"/>
      <c r="S9322" s="152"/>
      <c r="T9322" s="153"/>
      <c r="X9322" s="69" t="str">
        <f t="shared" si="294"/>
        <v/>
      </c>
      <c r="Y9322" s="69" t="str">
        <f t="shared" si="295"/>
        <v/>
      </c>
    </row>
    <row r="9323" spans="8:25" x14ac:dyDescent="0.25">
      <c r="H9323" s="155"/>
      <c r="I9323" s="151"/>
      <c r="J9323" s="152"/>
      <c r="K9323" s="153"/>
      <c r="L9323" s="153"/>
      <c r="M9323" s="153"/>
      <c r="N9323" s="153"/>
      <c r="O9323" s="153"/>
      <c r="P9323" s="153"/>
      <c r="Q9323" s="153"/>
      <c r="R9323" s="153"/>
      <c r="S9323" s="152"/>
      <c r="T9323" s="153"/>
      <c r="X9323" s="69" t="str">
        <f t="shared" si="294"/>
        <v/>
      </c>
      <c r="Y9323" s="69" t="str">
        <f t="shared" si="295"/>
        <v/>
      </c>
    </row>
    <row r="9324" spans="8:25" x14ac:dyDescent="0.25">
      <c r="H9324" s="155"/>
      <c r="I9324" s="151"/>
      <c r="J9324" s="152"/>
      <c r="K9324" s="153"/>
      <c r="L9324" s="153"/>
      <c r="M9324" s="153"/>
      <c r="N9324" s="153"/>
      <c r="O9324" s="153"/>
      <c r="P9324" s="153"/>
      <c r="Q9324" s="153"/>
      <c r="R9324" s="153"/>
      <c r="S9324" s="152"/>
      <c r="T9324" s="153"/>
      <c r="X9324" s="69" t="str">
        <f t="shared" si="294"/>
        <v/>
      </c>
      <c r="Y9324" s="69" t="str">
        <f t="shared" si="295"/>
        <v/>
      </c>
    </row>
    <row r="9325" spans="8:25" x14ac:dyDescent="0.25">
      <c r="H9325" s="155"/>
      <c r="I9325" s="151"/>
      <c r="J9325" s="152"/>
      <c r="K9325" s="153"/>
      <c r="L9325" s="153"/>
      <c r="M9325" s="153"/>
      <c r="N9325" s="153"/>
      <c r="O9325" s="153"/>
      <c r="P9325" s="153"/>
      <c r="Q9325" s="153"/>
      <c r="R9325" s="153"/>
      <c r="S9325" s="152"/>
      <c r="T9325" s="153"/>
      <c r="X9325" s="69" t="str">
        <f t="shared" si="294"/>
        <v/>
      </c>
      <c r="Y9325" s="69" t="str">
        <f t="shared" si="295"/>
        <v/>
      </c>
    </row>
    <row r="9326" spans="8:25" x14ac:dyDescent="0.25">
      <c r="H9326" s="155"/>
      <c r="I9326" s="151"/>
      <c r="J9326" s="152"/>
      <c r="K9326" s="153"/>
      <c r="L9326" s="153"/>
      <c r="M9326" s="153"/>
      <c r="N9326" s="153"/>
      <c r="O9326" s="153"/>
      <c r="P9326" s="153"/>
      <c r="Q9326" s="153"/>
      <c r="R9326" s="153"/>
      <c r="S9326" s="152"/>
      <c r="T9326" s="153"/>
      <c r="X9326" s="69" t="str">
        <f t="shared" si="294"/>
        <v/>
      </c>
      <c r="Y9326" s="69" t="str">
        <f t="shared" si="295"/>
        <v/>
      </c>
    </row>
    <row r="9327" spans="8:25" x14ac:dyDescent="0.25">
      <c r="H9327" s="155"/>
      <c r="I9327" s="151"/>
      <c r="J9327" s="152"/>
      <c r="K9327" s="153"/>
      <c r="L9327" s="153"/>
      <c r="M9327" s="153"/>
      <c r="N9327" s="153"/>
      <c r="O9327" s="153"/>
      <c r="P9327" s="153"/>
      <c r="Q9327" s="153"/>
      <c r="R9327" s="153"/>
      <c r="S9327" s="152"/>
      <c r="T9327" s="153"/>
      <c r="X9327" s="69" t="str">
        <f t="shared" si="294"/>
        <v/>
      </c>
      <c r="Y9327" s="69" t="str">
        <f t="shared" si="295"/>
        <v/>
      </c>
    </row>
    <row r="9328" spans="8:25" x14ac:dyDescent="0.25">
      <c r="H9328" s="155"/>
      <c r="I9328" s="151"/>
      <c r="J9328" s="152"/>
      <c r="K9328" s="153"/>
      <c r="L9328" s="153"/>
      <c r="M9328" s="153"/>
      <c r="N9328" s="153"/>
      <c r="O9328" s="153"/>
      <c r="P9328" s="153"/>
      <c r="Q9328" s="153"/>
      <c r="R9328" s="153"/>
      <c r="S9328" s="152"/>
      <c r="T9328" s="153"/>
      <c r="X9328" s="69" t="str">
        <f t="shared" si="294"/>
        <v/>
      </c>
      <c r="Y9328" s="69" t="str">
        <f t="shared" si="295"/>
        <v/>
      </c>
    </row>
    <row r="9329" spans="8:25" x14ac:dyDescent="0.25">
      <c r="H9329" s="155"/>
      <c r="I9329" s="151"/>
      <c r="J9329" s="152"/>
      <c r="K9329" s="153"/>
      <c r="L9329" s="153"/>
      <c r="M9329" s="153"/>
      <c r="N9329" s="153"/>
      <c r="O9329" s="153"/>
      <c r="P9329" s="153"/>
      <c r="Q9329" s="153"/>
      <c r="R9329" s="153"/>
      <c r="S9329" s="152"/>
      <c r="T9329" s="153"/>
      <c r="X9329" s="69" t="str">
        <f t="shared" si="294"/>
        <v/>
      </c>
      <c r="Y9329" s="69" t="str">
        <f t="shared" si="295"/>
        <v/>
      </c>
    </row>
    <row r="9330" spans="8:25" x14ac:dyDescent="0.25">
      <c r="H9330" s="155"/>
      <c r="I9330" s="151"/>
      <c r="J9330" s="152"/>
      <c r="K9330" s="153"/>
      <c r="L9330" s="153"/>
      <c r="M9330" s="153"/>
      <c r="N9330" s="153"/>
      <c r="O9330" s="153"/>
      <c r="P9330" s="153"/>
      <c r="Q9330" s="153"/>
      <c r="R9330" s="153"/>
      <c r="S9330" s="152"/>
      <c r="T9330" s="153"/>
      <c r="X9330" s="69" t="str">
        <f t="shared" si="294"/>
        <v/>
      </c>
      <c r="Y9330" s="69" t="str">
        <f t="shared" si="295"/>
        <v/>
      </c>
    </row>
    <row r="9331" spans="8:25" x14ac:dyDescent="0.25">
      <c r="H9331" s="155"/>
      <c r="I9331" s="151"/>
      <c r="J9331" s="152"/>
      <c r="K9331" s="153"/>
      <c r="L9331" s="153"/>
      <c r="M9331" s="153"/>
      <c r="N9331" s="153"/>
      <c r="O9331" s="153"/>
      <c r="P9331" s="153"/>
      <c r="Q9331" s="153"/>
      <c r="R9331" s="153"/>
      <c r="S9331" s="152"/>
      <c r="T9331" s="153"/>
      <c r="X9331" s="69" t="str">
        <f t="shared" si="294"/>
        <v/>
      </c>
      <c r="Y9331" s="69" t="str">
        <f t="shared" si="295"/>
        <v/>
      </c>
    </row>
    <row r="9332" spans="8:25" x14ac:dyDescent="0.25">
      <c r="H9332" s="155"/>
      <c r="I9332" s="151"/>
      <c r="J9332" s="152"/>
      <c r="K9332" s="153"/>
      <c r="L9332" s="153"/>
      <c r="M9332" s="153"/>
      <c r="N9332" s="153"/>
      <c r="O9332" s="153"/>
      <c r="P9332" s="153"/>
      <c r="Q9332" s="153"/>
      <c r="R9332" s="153"/>
      <c r="S9332" s="152"/>
      <c r="T9332" s="153"/>
      <c r="X9332" s="69" t="str">
        <f t="shared" si="294"/>
        <v/>
      </c>
      <c r="Y9332" s="69" t="str">
        <f t="shared" si="295"/>
        <v/>
      </c>
    </row>
    <row r="9333" spans="8:25" x14ac:dyDescent="0.25">
      <c r="H9333" s="155"/>
      <c r="I9333" s="151"/>
      <c r="J9333" s="152"/>
      <c r="K9333" s="153"/>
      <c r="L9333" s="153"/>
      <c r="M9333" s="153"/>
      <c r="N9333" s="153"/>
      <c r="O9333" s="153"/>
      <c r="P9333" s="153"/>
      <c r="Q9333" s="153"/>
      <c r="R9333" s="153"/>
      <c r="S9333" s="152"/>
      <c r="T9333" s="153"/>
      <c r="X9333" s="69" t="str">
        <f t="shared" si="294"/>
        <v/>
      </c>
      <c r="Y9333" s="69" t="str">
        <f t="shared" si="295"/>
        <v/>
      </c>
    </row>
    <row r="9334" spans="8:25" x14ac:dyDescent="0.25">
      <c r="H9334" s="155"/>
      <c r="I9334" s="151"/>
      <c r="J9334" s="152"/>
      <c r="K9334" s="153"/>
      <c r="L9334" s="153"/>
      <c r="M9334" s="153"/>
      <c r="N9334" s="153"/>
      <c r="O9334" s="153"/>
      <c r="P9334" s="153"/>
      <c r="Q9334" s="153"/>
      <c r="R9334" s="153"/>
      <c r="S9334" s="152"/>
      <c r="T9334" s="153"/>
      <c r="X9334" s="69" t="str">
        <f t="shared" si="294"/>
        <v/>
      </c>
      <c r="Y9334" s="69" t="str">
        <f t="shared" si="295"/>
        <v/>
      </c>
    </row>
    <row r="9335" spans="8:25" x14ac:dyDescent="0.25">
      <c r="H9335" s="155"/>
      <c r="I9335" s="151"/>
      <c r="J9335" s="152"/>
      <c r="K9335" s="153"/>
      <c r="L9335" s="153"/>
      <c r="M9335" s="153"/>
      <c r="N9335" s="153"/>
      <c r="O9335" s="153"/>
      <c r="P9335" s="153"/>
      <c r="Q9335" s="153"/>
      <c r="R9335" s="153"/>
      <c r="S9335" s="152"/>
      <c r="T9335" s="153"/>
      <c r="X9335" s="69" t="str">
        <f t="shared" si="294"/>
        <v/>
      </c>
      <c r="Y9335" s="69" t="str">
        <f t="shared" si="295"/>
        <v/>
      </c>
    </row>
    <row r="9336" spans="8:25" x14ac:dyDescent="0.25">
      <c r="H9336" s="155"/>
      <c r="I9336" s="151"/>
      <c r="J9336" s="152"/>
      <c r="K9336" s="153"/>
      <c r="L9336" s="153"/>
      <c r="M9336" s="153"/>
      <c r="N9336" s="153"/>
      <c r="O9336" s="153"/>
      <c r="P9336" s="153"/>
      <c r="Q9336" s="153"/>
      <c r="R9336" s="153"/>
      <c r="S9336" s="152"/>
      <c r="T9336" s="153"/>
      <c r="X9336" s="69" t="str">
        <f t="shared" si="294"/>
        <v/>
      </c>
      <c r="Y9336" s="69" t="str">
        <f t="shared" si="295"/>
        <v/>
      </c>
    </row>
    <row r="9337" spans="8:25" x14ac:dyDescent="0.25">
      <c r="H9337" s="155"/>
      <c r="I9337" s="151"/>
      <c r="J9337" s="152"/>
      <c r="K9337" s="153"/>
      <c r="L9337" s="153"/>
      <c r="M9337" s="153"/>
      <c r="N9337" s="153"/>
      <c r="O9337" s="153"/>
      <c r="P9337" s="153"/>
      <c r="Q9337" s="153"/>
      <c r="R9337" s="153"/>
      <c r="S9337" s="152"/>
      <c r="T9337" s="153"/>
      <c r="X9337" s="69" t="str">
        <f t="shared" si="294"/>
        <v/>
      </c>
      <c r="Y9337" s="69" t="str">
        <f t="shared" si="295"/>
        <v/>
      </c>
    </row>
    <row r="9338" spans="8:25" x14ac:dyDescent="0.25">
      <c r="H9338" s="155"/>
      <c r="I9338" s="151"/>
      <c r="J9338" s="152"/>
      <c r="K9338" s="153"/>
      <c r="L9338" s="153"/>
      <c r="M9338" s="153"/>
      <c r="N9338" s="153"/>
      <c r="O9338" s="153"/>
      <c r="P9338" s="153"/>
      <c r="Q9338" s="153"/>
      <c r="R9338" s="153"/>
      <c r="S9338" s="152"/>
      <c r="T9338" s="153"/>
      <c r="X9338" s="69" t="str">
        <f t="shared" si="294"/>
        <v/>
      </c>
      <c r="Y9338" s="69" t="str">
        <f t="shared" si="295"/>
        <v/>
      </c>
    </row>
    <row r="9339" spans="8:25" x14ac:dyDescent="0.25">
      <c r="H9339" s="155"/>
      <c r="I9339" s="151"/>
      <c r="J9339" s="152"/>
      <c r="K9339" s="153"/>
      <c r="L9339" s="153"/>
      <c r="M9339" s="153"/>
      <c r="N9339" s="153"/>
      <c r="O9339" s="153"/>
      <c r="P9339" s="153"/>
      <c r="Q9339" s="153"/>
      <c r="R9339" s="153"/>
      <c r="S9339" s="152"/>
      <c r="T9339" s="153"/>
      <c r="X9339" s="69" t="str">
        <f t="shared" si="294"/>
        <v/>
      </c>
      <c r="Y9339" s="69" t="str">
        <f t="shared" si="295"/>
        <v/>
      </c>
    </row>
    <row r="9340" spans="8:25" x14ac:dyDescent="0.25">
      <c r="H9340" s="155"/>
      <c r="I9340" s="151"/>
      <c r="J9340" s="152"/>
      <c r="K9340" s="153"/>
      <c r="L9340" s="153"/>
      <c r="M9340" s="153"/>
      <c r="N9340" s="153"/>
      <c r="O9340" s="153"/>
      <c r="P9340" s="153"/>
      <c r="Q9340" s="153"/>
      <c r="R9340" s="153"/>
      <c r="S9340" s="152"/>
      <c r="T9340" s="153"/>
      <c r="X9340" s="69" t="str">
        <f t="shared" si="294"/>
        <v/>
      </c>
      <c r="Y9340" s="69" t="str">
        <f t="shared" si="295"/>
        <v/>
      </c>
    </row>
    <row r="9341" spans="8:25" x14ac:dyDescent="0.25">
      <c r="H9341" s="155"/>
      <c r="I9341" s="151"/>
      <c r="J9341" s="152"/>
      <c r="K9341" s="153"/>
      <c r="L9341" s="153"/>
      <c r="M9341" s="153"/>
      <c r="N9341" s="153"/>
      <c r="O9341" s="153"/>
      <c r="P9341" s="153"/>
      <c r="Q9341" s="153"/>
      <c r="R9341" s="153"/>
      <c r="S9341" s="152"/>
      <c r="T9341" s="153"/>
      <c r="X9341" s="69" t="str">
        <f t="shared" si="294"/>
        <v/>
      </c>
      <c r="Y9341" s="69" t="str">
        <f t="shared" si="295"/>
        <v/>
      </c>
    </row>
    <row r="9342" spans="8:25" x14ac:dyDescent="0.25">
      <c r="H9342" s="155"/>
      <c r="I9342" s="151"/>
      <c r="J9342" s="152"/>
      <c r="K9342" s="153"/>
      <c r="L9342" s="153"/>
      <c r="M9342" s="153"/>
      <c r="N9342" s="153"/>
      <c r="O9342" s="153"/>
      <c r="P9342" s="153"/>
      <c r="Q9342" s="153"/>
      <c r="R9342" s="153"/>
      <c r="S9342" s="152"/>
      <c r="T9342" s="153"/>
      <c r="X9342" s="69" t="str">
        <f t="shared" si="294"/>
        <v/>
      </c>
      <c r="Y9342" s="69" t="str">
        <f t="shared" si="295"/>
        <v/>
      </c>
    </row>
    <row r="9343" spans="8:25" x14ac:dyDescent="0.25">
      <c r="H9343" s="155"/>
      <c r="I9343" s="151"/>
      <c r="J9343" s="152"/>
      <c r="K9343" s="153"/>
      <c r="L9343" s="153"/>
      <c r="M9343" s="153"/>
      <c r="N9343" s="153"/>
      <c r="O9343" s="153"/>
      <c r="P9343" s="153"/>
      <c r="Q9343" s="153"/>
      <c r="R9343" s="153"/>
      <c r="S9343" s="152"/>
      <c r="T9343" s="153"/>
      <c r="X9343" s="69" t="str">
        <f t="shared" si="294"/>
        <v/>
      </c>
      <c r="Y9343" s="69" t="str">
        <f t="shared" si="295"/>
        <v/>
      </c>
    </row>
    <row r="9344" spans="8:25" x14ac:dyDescent="0.25">
      <c r="H9344" s="155"/>
      <c r="I9344" s="151"/>
      <c r="J9344" s="152"/>
      <c r="K9344" s="153"/>
      <c r="L9344" s="153"/>
      <c r="M9344" s="153"/>
      <c r="N9344" s="153"/>
      <c r="O9344" s="153"/>
      <c r="P9344" s="153"/>
      <c r="Q9344" s="153"/>
      <c r="R9344" s="153"/>
      <c r="S9344" s="152"/>
      <c r="T9344" s="153"/>
      <c r="X9344" s="69" t="str">
        <f t="shared" si="294"/>
        <v/>
      </c>
      <c r="Y9344" s="69" t="str">
        <f t="shared" si="295"/>
        <v/>
      </c>
    </row>
    <row r="9345" spans="8:25" x14ac:dyDescent="0.25">
      <c r="H9345" s="155"/>
      <c r="I9345" s="151"/>
      <c r="J9345" s="152"/>
      <c r="K9345" s="153"/>
      <c r="L9345" s="153"/>
      <c r="M9345" s="153"/>
      <c r="N9345" s="153"/>
      <c r="O9345" s="153"/>
      <c r="P9345" s="153"/>
      <c r="Q9345" s="153"/>
      <c r="R9345" s="153"/>
      <c r="S9345" s="152"/>
      <c r="T9345" s="153"/>
      <c r="X9345" s="69" t="str">
        <f t="shared" si="294"/>
        <v/>
      </c>
      <c r="Y9345" s="69" t="str">
        <f t="shared" si="295"/>
        <v/>
      </c>
    </row>
    <row r="9346" spans="8:25" x14ac:dyDescent="0.25">
      <c r="H9346" s="155"/>
      <c r="I9346" s="151"/>
      <c r="J9346" s="152"/>
      <c r="K9346" s="153"/>
      <c r="L9346" s="153"/>
      <c r="M9346" s="153"/>
      <c r="N9346" s="153"/>
      <c r="O9346" s="153"/>
      <c r="P9346" s="153"/>
      <c r="Q9346" s="153"/>
      <c r="R9346" s="153"/>
      <c r="S9346" s="152"/>
      <c r="T9346" s="153"/>
      <c r="X9346" s="69" t="str">
        <f t="shared" ref="X9346:X9409" si="296">IF(W9346&lt;&gt;"",W9346-I9346,"")</f>
        <v/>
      </c>
      <c r="Y9346" s="69" t="str">
        <f t="shared" si="295"/>
        <v/>
      </c>
    </row>
    <row r="9347" spans="8:25" x14ac:dyDescent="0.25">
      <c r="H9347" s="155"/>
      <c r="I9347" s="151"/>
      <c r="J9347" s="152"/>
      <c r="K9347" s="153"/>
      <c r="L9347" s="153"/>
      <c r="M9347" s="153"/>
      <c r="N9347" s="153"/>
      <c r="O9347" s="153"/>
      <c r="P9347" s="153"/>
      <c r="Q9347" s="153"/>
      <c r="R9347" s="153"/>
      <c r="S9347" s="152"/>
      <c r="T9347" s="153"/>
      <c r="X9347" s="69" t="str">
        <f t="shared" si="296"/>
        <v/>
      </c>
      <c r="Y9347" s="69" t="str">
        <f t="shared" ref="Y9347:Y9410" si="297">IF(X9347&lt;&gt;"",IF(X9347&lt;365,"&lt; 1 year",IF(X9347&lt;730,"1-2",IF(X9347&lt;1095,"2-3",IF(X9347&lt;1460,"3-4",IF(X9347&lt;1825,"4-5","5+"))))),"")</f>
        <v/>
      </c>
    </row>
    <row r="9348" spans="8:25" x14ac:dyDescent="0.25">
      <c r="H9348" s="155"/>
      <c r="I9348" s="151"/>
      <c r="J9348" s="152"/>
      <c r="K9348" s="153"/>
      <c r="L9348" s="153"/>
      <c r="M9348" s="153"/>
      <c r="N9348" s="153"/>
      <c r="O9348" s="153"/>
      <c r="P9348" s="153"/>
      <c r="Q9348" s="153"/>
      <c r="R9348" s="153"/>
      <c r="S9348" s="152"/>
      <c r="T9348" s="153"/>
      <c r="X9348" s="69" t="str">
        <f t="shared" si="296"/>
        <v/>
      </c>
      <c r="Y9348" s="69" t="str">
        <f t="shared" si="297"/>
        <v/>
      </c>
    </row>
    <row r="9349" spans="8:25" x14ac:dyDescent="0.25">
      <c r="H9349" s="155"/>
      <c r="I9349" s="151"/>
      <c r="J9349" s="152"/>
      <c r="K9349" s="153"/>
      <c r="L9349" s="153"/>
      <c r="M9349" s="153"/>
      <c r="N9349" s="153"/>
      <c r="O9349" s="153"/>
      <c r="P9349" s="153"/>
      <c r="Q9349" s="153"/>
      <c r="R9349" s="153"/>
      <c r="S9349" s="152"/>
      <c r="T9349" s="153"/>
      <c r="X9349" s="69" t="str">
        <f t="shared" si="296"/>
        <v/>
      </c>
      <c r="Y9349" s="69" t="str">
        <f t="shared" si="297"/>
        <v/>
      </c>
    </row>
    <row r="9350" spans="8:25" x14ac:dyDescent="0.25">
      <c r="H9350" s="155"/>
      <c r="I9350" s="151"/>
      <c r="J9350" s="152"/>
      <c r="K9350" s="153"/>
      <c r="L9350" s="153"/>
      <c r="M9350" s="153"/>
      <c r="N9350" s="153"/>
      <c r="O9350" s="153"/>
      <c r="P9350" s="153"/>
      <c r="Q9350" s="153"/>
      <c r="R9350" s="153"/>
      <c r="S9350" s="152"/>
      <c r="T9350" s="153"/>
      <c r="X9350" s="69" t="str">
        <f t="shared" si="296"/>
        <v/>
      </c>
      <c r="Y9350" s="69" t="str">
        <f t="shared" si="297"/>
        <v/>
      </c>
    </row>
    <row r="9351" spans="8:25" x14ac:dyDescent="0.25">
      <c r="H9351" s="155"/>
      <c r="I9351" s="151"/>
      <c r="J9351" s="152"/>
      <c r="K9351" s="153"/>
      <c r="L9351" s="153"/>
      <c r="M9351" s="153"/>
      <c r="N9351" s="153"/>
      <c r="O9351" s="153"/>
      <c r="P9351" s="153"/>
      <c r="Q9351" s="153"/>
      <c r="R9351" s="153"/>
      <c r="S9351" s="152"/>
      <c r="T9351" s="153"/>
      <c r="X9351" s="69" t="str">
        <f t="shared" si="296"/>
        <v/>
      </c>
      <c r="Y9351" s="69" t="str">
        <f t="shared" si="297"/>
        <v/>
      </c>
    </row>
    <row r="9352" spans="8:25" x14ac:dyDescent="0.25">
      <c r="H9352" s="155"/>
      <c r="I9352" s="151"/>
      <c r="J9352" s="152"/>
      <c r="K9352" s="153"/>
      <c r="L9352" s="153"/>
      <c r="M9352" s="153"/>
      <c r="N9352" s="153"/>
      <c r="O9352" s="153"/>
      <c r="P9352" s="153"/>
      <c r="Q9352" s="153"/>
      <c r="R9352" s="153"/>
      <c r="S9352" s="152"/>
      <c r="T9352" s="153"/>
      <c r="X9352" s="69" t="str">
        <f t="shared" si="296"/>
        <v/>
      </c>
      <c r="Y9352" s="69" t="str">
        <f t="shared" si="297"/>
        <v/>
      </c>
    </row>
    <row r="9353" spans="8:25" x14ac:dyDescent="0.25">
      <c r="H9353" s="155"/>
      <c r="I9353" s="151"/>
      <c r="J9353" s="152"/>
      <c r="K9353" s="153"/>
      <c r="L9353" s="153"/>
      <c r="M9353" s="153"/>
      <c r="N9353" s="153"/>
      <c r="O9353" s="153"/>
      <c r="P9353" s="153"/>
      <c r="Q9353" s="153"/>
      <c r="R9353" s="153"/>
      <c r="S9353" s="152"/>
      <c r="T9353" s="153"/>
      <c r="X9353" s="69" t="str">
        <f t="shared" si="296"/>
        <v/>
      </c>
      <c r="Y9353" s="69" t="str">
        <f t="shared" si="297"/>
        <v/>
      </c>
    </row>
    <row r="9354" spans="8:25" x14ac:dyDescent="0.25">
      <c r="H9354" s="155"/>
      <c r="I9354" s="151"/>
      <c r="J9354" s="152"/>
      <c r="K9354" s="153"/>
      <c r="L9354" s="153"/>
      <c r="M9354" s="153"/>
      <c r="N9354" s="153"/>
      <c r="O9354" s="153"/>
      <c r="P9354" s="153"/>
      <c r="Q9354" s="153"/>
      <c r="R9354" s="153"/>
      <c r="S9354" s="152"/>
      <c r="T9354" s="153"/>
      <c r="X9354" s="69" t="str">
        <f t="shared" si="296"/>
        <v/>
      </c>
      <c r="Y9354" s="69" t="str">
        <f t="shared" si="297"/>
        <v/>
      </c>
    </row>
    <row r="9355" spans="8:25" x14ac:dyDescent="0.25">
      <c r="H9355" s="155"/>
      <c r="I9355" s="151"/>
      <c r="J9355" s="152"/>
      <c r="K9355" s="153"/>
      <c r="L9355" s="153"/>
      <c r="M9355" s="153"/>
      <c r="N9355" s="153"/>
      <c r="O9355" s="153"/>
      <c r="P9355" s="153"/>
      <c r="Q9355" s="153"/>
      <c r="R9355" s="153"/>
      <c r="S9355" s="152"/>
      <c r="T9355" s="153"/>
      <c r="X9355" s="69" t="str">
        <f t="shared" si="296"/>
        <v/>
      </c>
      <c r="Y9355" s="69" t="str">
        <f t="shared" si="297"/>
        <v/>
      </c>
    </row>
    <row r="9356" spans="8:25" x14ac:dyDescent="0.25">
      <c r="H9356" s="155"/>
      <c r="I9356" s="151"/>
      <c r="J9356" s="152"/>
      <c r="K9356" s="153"/>
      <c r="L9356" s="153"/>
      <c r="M9356" s="153"/>
      <c r="N9356" s="153"/>
      <c r="O9356" s="153"/>
      <c r="P9356" s="153"/>
      <c r="Q9356" s="153"/>
      <c r="R9356" s="153"/>
      <c r="S9356" s="152"/>
      <c r="T9356" s="153"/>
      <c r="X9356" s="69" t="str">
        <f t="shared" si="296"/>
        <v/>
      </c>
      <c r="Y9356" s="69" t="str">
        <f t="shared" si="297"/>
        <v/>
      </c>
    </row>
    <row r="9357" spans="8:25" x14ac:dyDescent="0.25">
      <c r="H9357" s="155"/>
      <c r="I9357" s="151"/>
      <c r="J9357" s="152"/>
      <c r="K9357" s="153"/>
      <c r="L9357" s="153"/>
      <c r="M9357" s="153"/>
      <c r="N9357" s="153"/>
      <c r="O9357" s="153"/>
      <c r="P9357" s="153"/>
      <c r="Q9357" s="153"/>
      <c r="R9357" s="153"/>
      <c r="S9357" s="152"/>
      <c r="T9357" s="153"/>
      <c r="X9357" s="69" t="str">
        <f t="shared" si="296"/>
        <v/>
      </c>
      <c r="Y9357" s="69" t="str">
        <f t="shared" si="297"/>
        <v/>
      </c>
    </row>
    <row r="9358" spans="8:25" x14ac:dyDescent="0.25">
      <c r="H9358" s="155"/>
      <c r="I9358" s="151"/>
      <c r="J9358" s="152"/>
      <c r="K9358" s="153"/>
      <c r="L9358" s="153"/>
      <c r="M9358" s="153"/>
      <c r="N9358" s="153"/>
      <c r="O9358" s="153"/>
      <c r="P9358" s="153"/>
      <c r="Q9358" s="153"/>
      <c r="R9358" s="153"/>
      <c r="S9358" s="152"/>
      <c r="T9358" s="153"/>
      <c r="X9358" s="69" t="str">
        <f t="shared" si="296"/>
        <v/>
      </c>
      <c r="Y9358" s="69" t="str">
        <f t="shared" si="297"/>
        <v/>
      </c>
    </row>
    <row r="9359" spans="8:25" x14ac:dyDescent="0.25">
      <c r="H9359" s="155"/>
      <c r="I9359" s="151"/>
      <c r="J9359" s="152"/>
      <c r="K9359" s="153"/>
      <c r="L9359" s="153"/>
      <c r="M9359" s="153"/>
      <c r="N9359" s="153"/>
      <c r="O9359" s="153"/>
      <c r="P9359" s="153"/>
      <c r="Q9359" s="153"/>
      <c r="R9359" s="153"/>
      <c r="S9359" s="152"/>
      <c r="T9359" s="153"/>
      <c r="X9359" s="69" t="str">
        <f t="shared" si="296"/>
        <v/>
      </c>
      <c r="Y9359" s="69" t="str">
        <f t="shared" si="297"/>
        <v/>
      </c>
    </row>
    <row r="9360" spans="8:25" x14ac:dyDescent="0.25">
      <c r="H9360" s="155"/>
      <c r="I9360" s="151"/>
      <c r="J9360" s="152"/>
      <c r="K9360" s="153"/>
      <c r="L9360" s="153"/>
      <c r="M9360" s="153"/>
      <c r="N9360" s="153"/>
      <c r="O9360" s="153"/>
      <c r="P9360" s="153"/>
      <c r="Q9360" s="153"/>
      <c r="R9360" s="153"/>
      <c r="S9360" s="152"/>
      <c r="T9360" s="153"/>
      <c r="X9360" s="69" t="str">
        <f t="shared" si="296"/>
        <v/>
      </c>
      <c r="Y9360" s="69" t="str">
        <f t="shared" si="297"/>
        <v/>
      </c>
    </row>
    <row r="9361" spans="8:25" x14ac:dyDescent="0.25">
      <c r="H9361" s="155"/>
      <c r="I9361" s="151"/>
      <c r="J9361" s="152"/>
      <c r="K9361" s="153"/>
      <c r="L9361" s="153"/>
      <c r="M9361" s="153"/>
      <c r="N9361" s="153"/>
      <c r="O9361" s="153"/>
      <c r="P9361" s="153"/>
      <c r="Q9361" s="153"/>
      <c r="R9361" s="153"/>
      <c r="S9361" s="152"/>
      <c r="T9361" s="153"/>
      <c r="X9361" s="69" t="str">
        <f t="shared" si="296"/>
        <v/>
      </c>
      <c r="Y9361" s="69" t="str">
        <f t="shared" si="297"/>
        <v/>
      </c>
    </row>
    <row r="9362" spans="8:25" x14ac:dyDescent="0.25">
      <c r="H9362" s="155"/>
      <c r="I9362" s="151"/>
      <c r="J9362" s="152"/>
      <c r="K9362" s="153"/>
      <c r="L9362" s="153"/>
      <c r="M9362" s="153"/>
      <c r="N9362" s="153"/>
      <c r="O9362" s="153"/>
      <c r="P9362" s="153"/>
      <c r="Q9362" s="153"/>
      <c r="R9362" s="153"/>
      <c r="S9362" s="152"/>
      <c r="T9362" s="153"/>
      <c r="X9362" s="69" t="str">
        <f t="shared" si="296"/>
        <v/>
      </c>
      <c r="Y9362" s="69" t="str">
        <f t="shared" si="297"/>
        <v/>
      </c>
    </row>
    <row r="9363" spans="8:25" x14ac:dyDescent="0.25">
      <c r="H9363" s="155"/>
      <c r="I9363" s="151"/>
      <c r="J9363" s="152"/>
      <c r="K9363" s="153"/>
      <c r="L9363" s="153"/>
      <c r="M9363" s="153"/>
      <c r="N9363" s="153"/>
      <c r="O9363" s="153"/>
      <c r="P9363" s="153"/>
      <c r="Q9363" s="153"/>
      <c r="R9363" s="153"/>
      <c r="S9363" s="152"/>
      <c r="T9363" s="153"/>
      <c r="X9363" s="69" t="str">
        <f t="shared" si="296"/>
        <v/>
      </c>
      <c r="Y9363" s="69" t="str">
        <f t="shared" si="297"/>
        <v/>
      </c>
    </row>
    <row r="9364" spans="8:25" x14ac:dyDescent="0.25">
      <c r="H9364" s="155"/>
      <c r="I9364" s="151"/>
      <c r="J9364" s="152"/>
      <c r="K9364" s="153"/>
      <c r="L9364" s="153"/>
      <c r="M9364" s="153"/>
      <c r="N9364" s="153"/>
      <c r="O9364" s="153"/>
      <c r="P9364" s="153"/>
      <c r="Q9364" s="153"/>
      <c r="R9364" s="153"/>
      <c r="S9364" s="152"/>
      <c r="T9364" s="153"/>
      <c r="X9364" s="69" t="str">
        <f t="shared" si="296"/>
        <v/>
      </c>
      <c r="Y9364" s="69" t="str">
        <f t="shared" si="297"/>
        <v/>
      </c>
    </row>
    <row r="9365" spans="8:25" x14ac:dyDescent="0.25">
      <c r="H9365" s="155"/>
      <c r="I9365" s="151"/>
      <c r="J9365" s="152"/>
      <c r="K9365" s="153"/>
      <c r="L9365" s="153"/>
      <c r="M9365" s="153"/>
      <c r="N9365" s="153"/>
      <c r="O9365" s="153"/>
      <c r="P9365" s="153"/>
      <c r="Q9365" s="153"/>
      <c r="R9365" s="153"/>
      <c r="S9365" s="152"/>
      <c r="T9365" s="153"/>
      <c r="X9365" s="69" t="str">
        <f t="shared" si="296"/>
        <v/>
      </c>
      <c r="Y9365" s="69" t="str">
        <f t="shared" si="297"/>
        <v/>
      </c>
    </row>
    <row r="9366" spans="8:25" x14ac:dyDescent="0.25">
      <c r="H9366" s="155"/>
      <c r="I9366" s="151"/>
      <c r="J9366" s="152"/>
      <c r="K9366" s="153"/>
      <c r="L9366" s="153"/>
      <c r="M9366" s="153"/>
      <c r="N9366" s="153"/>
      <c r="O9366" s="153"/>
      <c r="P9366" s="153"/>
      <c r="Q9366" s="153"/>
      <c r="R9366" s="153"/>
      <c r="S9366" s="152"/>
      <c r="T9366" s="153"/>
      <c r="X9366" s="69" t="str">
        <f t="shared" si="296"/>
        <v/>
      </c>
      <c r="Y9366" s="69" t="str">
        <f t="shared" si="297"/>
        <v/>
      </c>
    </row>
    <row r="9367" spans="8:25" x14ac:dyDescent="0.25">
      <c r="H9367" s="155"/>
      <c r="I9367" s="151"/>
      <c r="J9367" s="152"/>
      <c r="K9367" s="153"/>
      <c r="L9367" s="153"/>
      <c r="M9367" s="153"/>
      <c r="N9367" s="153"/>
      <c r="O9367" s="153"/>
      <c r="P9367" s="153"/>
      <c r="Q9367" s="153"/>
      <c r="R9367" s="153"/>
      <c r="S9367" s="152"/>
      <c r="T9367" s="153"/>
      <c r="X9367" s="69" t="str">
        <f t="shared" si="296"/>
        <v/>
      </c>
      <c r="Y9367" s="69" t="str">
        <f t="shared" si="297"/>
        <v/>
      </c>
    </row>
    <row r="9368" spans="8:25" x14ac:dyDescent="0.25">
      <c r="H9368" s="155"/>
      <c r="I9368" s="151"/>
      <c r="J9368" s="152"/>
      <c r="K9368" s="153"/>
      <c r="L9368" s="153"/>
      <c r="M9368" s="153"/>
      <c r="N9368" s="153"/>
      <c r="O9368" s="153"/>
      <c r="P9368" s="153"/>
      <c r="Q9368" s="153"/>
      <c r="R9368" s="153"/>
      <c r="S9368" s="152"/>
      <c r="T9368" s="153"/>
      <c r="X9368" s="69" t="str">
        <f t="shared" si="296"/>
        <v/>
      </c>
      <c r="Y9368" s="69" t="str">
        <f t="shared" si="297"/>
        <v/>
      </c>
    </row>
    <row r="9369" spans="8:25" x14ac:dyDescent="0.25">
      <c r="H9369" s="155"/>
      <c r="I9369" s="151"/>
      <c r="J9369" s="152"/>
      <c r="K9369" s="153"/>
      <c r="L9369" s="153"/>
      <c r="M9369" s="153"/>
      <c r="N9369" s="153"/>
      <c r="O9369" s="153"/>
      <c r="P9369" s="153"/>
      <c r="Q9369" s="153"/>
      <c r="R9369" s="153"/>
      <c r="S9369" s="152"/>
      <c r="T9369" s="153"/>
      <c r="X9369" s="69" t="str">
        <f t="shared" si="296"/>
        <v/>
      </c>
      <c r="Y9369" s="69" t="str">
        <f t="shared" si="297"/>
        <v/>
      </c>
    </row>
    <row r="9370" spans="8:25" x14ac:dyDescent="0.25">
      <c r="H9370" s="155"/>
      <c r="I9370" s="151"/>
      <c r="J9370" s="152"/>
      <c r="K9370" s="153"/>
      <c r="L9370" s="153"/>
      <c r="M9370" s="153"/>
      <c r="N9370" s="153"/>
      <c r="O9370" s="153"/>
      <c r="P9370" s="153"/>
      <c r="Q9370" s="153"/>
      <c r="R9370" s="153"/>
      <c r="S9370" s="152"/>
      <c r="T9370" s="153"/>
      <c r="X9370" s="69" t="str">
        <f t="shared" si="296"/>
        <v/>
      </c>
      <c r="Y9370" s="69" t="str">
        <f t="shared" si="297"/>
        <v/>
      </c>
    </row>
    <row r="9371" spans="8:25" x14ac:dyDescent="0.25">
      <c r="H9371" s="155"/>
      <c r="I9371" s="151"/>
      <c r="J9371" s="152"/>
      <c r="K9371" s="153"/>
      <c r="L9371" s="153"/>
      <c r="M9371" s="153"/>
      <c r="N9371" s="153"/>
      <c r="O9371" s="153"/>
      <c r="P9371" s="153"/>
      <c r="Q9371" s="153"/>
      <c r="R9371" s="153"/>
      <c r="S9371" s="152"/>
      <c r="T9371" s="153"/>
      <c r="X9371" s="69" t="str">
        <f t="shared" si="296"/>
        <v/>
      </c>
      <c r="Y9371" s="69" t="str">
        <f t="shared" si="297"/>
        <v/>
      </c>
    </row>
    <row r="9372" spans="8:25" x14ac:dyDescent="0.25">
      <c r="H9372" s="155"/>
      <c r="I9372" s="151"/>
      <c r="J9372" s="152"/>
      <c r="K9372" s="153"/>
      <c r="L9372" s="153"/>
      <c r="M9372" s="153"/>
      <c r="N9372" s="153"/>
      <c r="O9372" s="153"/>
      <c r="P9372" s="153"/>
      <c r="Q9372" s="153"/>
      <c r="R9372" s="153"/>
      <c r="S9372" s="152"/>
      <c r="T9372" s="153"/>
      <c r="X9372" s="69" t="str">
        <f t="shared" si="296"/>
        <v/>
      </c>
      <c r="Y9372" s="69" t="str">
        <f t="shared" si="297"/>
        <v/>
      </c>
    </row>
    <row r="9373" spans="8:25" x14ac:dyDescent="0.25">
      <c r="H9373" s="155"/>
      <c r="I9373" s="151"/>
      <c r="J9373" s="152"/>
      <c r="K9373" s="153"/>
      <c r="L9373" s="153"/>
      <c r="M9373" s="153"/>
      <c r="N9373" s="153"/>
      <c r="O9373" s="153"/>
      <c r="P9373" s="153"/>
      <c r="Q9373" s="153"/>
      <c r="R9373" s="153"/>
      <c r="S9373" s="152"/>
      <c r="T9373" s="153"/>
      <c r="X9373" s="69" t="str">
        <f t="shared" si="296"/>
        <v/>
      </c>
      <c r="Y9373" s="69" t="str">
        <f t="shared" si="297"/>
        <v/>
      </c>
    </row>
    <row r="9374" spans="8:25" x14ac:dyDescent="0.25">
      <c r="H9374" s="155"/>
      <c r="I9374" s="151"/>
      <c r="J9374" s="152"/>
      <c r="K9374" s="153"/>
      <c r="L9374" s="153"/>
      <c r="M9374" s="153"/>
      <c r="N9374" s="153"/>
      <c r="O9374" s="153"/>
      <c r="P9374" s="153"/>
      <c r="Q9374" s="153"/>
      <c r="R9374" s="153"/>
      <c r="S9374" s="152"/>
      <c r="T9374" s="153"/>
      <c r="X9374" s="69" t="str">
        <f t="shared" si="296"/>
        <v/>
      </c>
      <c r="Y9374" s="69" t="str">
        <f t="shared" si="297"/>
        <v/>
      </c>
    </row>
    <row r="9375" spans="8:25" x14ac:dyDescent="0.25">
      <c r="H9375" s="155"/>
      <c r="I9375" s="151"/>
      <c r="J9375" s="152"/>
      <c r="K9375" s="153"/>
      <c r="L9375" s="153"/>
      <c r="M9375" s="153"/>
      <c r="N9375" s="153"/>
      <c r="O9375" s="153"/>
      <c r="P9375" s="153"/>
      <c r="Q9375" s="153"/>
      <c r="R9375" s="153"/>
      <c r="S9375" s="152"/>
      <c r="T9375" s="153"/>
      <c r="X9375" s="69" t="str">
        <f t="shared" si="296"/>
        <v/>
      </c>
      <c r="Y9375" s="69" t="str">
        <f t="shared" si="297"/>
        <v/>
      </c>
    </row>
    <row r="9376" spans="8:25" x14ac:dyDescent="0.25">
      <c r="H9376" s="155"/>
      <c r="I9376" s="151"/>
      <c r="J9376" s="152"/>
      <c r="K9376" s="153"/>
      <c r="L9376" s="153"/>
      <c r="M9376" s="153"/>
      <c r="N9376" s="153"/>
      <c r="O9376" s="153"/>
      <c r="P9376" s="153"/>
      <c r="Q9376" s="153"/>
      <c r="R9376" s="153"/>
      <c r="S9376" s="152"/>
      <c r="T9376" s="153"/>
      <c r="X9376" s="69" t="str">
        <f t="shared" si="296"/>
        <v/>
      </c>
      <c r="Y9376" s="69" t="str">
        <f t="shared" si="297"/>
        <v/>
      </c>
    </row>
    <row r="9377" spans="8:25" x14ac:dyDescent="0.25">
      <c r="H9377" s="155"/>
      <c r="I9377" s="151"/>
      <c r="J9377" s="152"/>
      <c r="K9377" s="153"/>
      <c r="L9377" s="153"/>
      <c r="M9377" s="153"/>
      <c r="N9377" s="153"/>
      <c r="O9377" s="153"/>
      <c r="P9377" s="153"/>
      <c r="Q9377" s="153"/>
      <c r="R9377" s="153"/>
      <c r="S9377" s="152"/>
      <c r="T9377" s="153"/>
      <c r="X9377" s="69" t="str">
        <f t="shared" si="296"/>
        <v/>
      </c>
      <c r="Y9377" s="69" t="str">
        <f t="shared" si="297"/>
        <v/>
      </c>
    </row>
    <row r="9378" spans="8:25" x14ac:dyDescent="0.25">
      <c r="H9378" s="155"/>
      <c r="I9378" s="151"/>
      <c r="J9378" s="152"/>
      <c r="K9378" s="153"/>
      <c r="L9378" s="153"/>
      <c r="M9378" s="153"/>
      <c r="N9378" s="153"/>
      <c r="O9378" s="153"/>
      <c r="P9378" s="153"/>
      <c r="Q9378" s="153"/>
      <c r="R9378" s="153"/>
      <c r="S9378" s="152"/>
      <c r="T9378" s="153"/>
      <c r="X9378" s="69" t="str">
        <f t="shared" si="296"/>
        <v/>
      </c>
      <c r="Y9378" s="69" t="str">
        <f t="shared" si="297"/>
        <v/>
      </c>
    </row>
    <row r="9379" spans="8:25" x14ac:dyDescent="0.25">
      <c r="H9379" s="155"/>
      <c r="I9379" s="151"/>
      <c r="J9379" s="152"/>
      <c r="K9379" s="153"/>
      <c r="L9379" s="153"/>
      <c r="M9379" s="153"/>
      <c r="N9379" s="153"/>
      <c r="O9379" s="153"/>
      <c r="P9379" s="153"/>
      <c r="Q9379" s="153"/>
      <c r="R9379" s="153"/>
      <c r="S9379" s="152"/>
      <c r="T9379" s="153"/>
      <c r="X9379" s="69" t="str">
        <f t="shared" si="296"/>
        <v/>
      </c>
      <c r="Y9379" s="69" t="str">
        <f t="shared" si="297"/>
        <v/>
      </c>
    </row>
    <row r="9380" spans="8:25" x14ac:dyDescent="0.25">
      <c r="H9380" s="155"/>
      <c r="I9380" s="151"/>
      <c r="J9380" s="152"/>
      <c r="K9380" s="153"/>
      <c r="L9380" s="153"/>
      <c r="M9380" s="153"/>
      <c r="N9380" s="153"/>
      <c r="O9380" s="153"/>
      <c r="P9380" s="153"/>
      <c r="Q9380" s="153"/>
      <c r="R9380" s="153"/>
      <c r="S9380" s="152"/>
      <c r="T9380" s="153"/>
      <c r="X9380" s="69" t="str">
        <f t="shared" si="296"/>
        <v/>
      </c>
      <c r="Y9380" s="69" t="str">
        <f t="shared" si="297"/>
        <v/>
      </c>
    </row>
    <row r="9381" spans="8:25" x14ac:dyDescent="0.25">
      <c r="H9381" s="155"/>
      <c r="I9381" s="151"/>
      <c r="J9381" s="152"/>
      <c r="K9381" s="153"/>
      <c r="L9381" s="153"/>
      <c r="M9381" s="153"/>
      <c r="N9381" s="153"/>
      <c r="O9381" s="153"/>
      <c r="P9381" s="153"/>
      <c r="Q9381" s="153"/>
      <c r="R9381" s="153"/>
      <c r="S9381" s="152"/>
      <c r="T9381" s="153"/>
      <c r="X9381" s="69" t="str">
        <f t="shared" si="296"/>
        <v/>
      </c>
      <c r="Y9381" s="69" t="str">
        <f t="shared" si="297"/>
        <v/>
      </c>
    </row>
    <row r="9382" spans="8:25" x14ac:dyDescent="0.25">
      <c r="H9382" s="155"/>
      <c r="I9382" s="151"/>
      <c r="J9382" s="152"/>
      <c r="K9382" s="153"/>
      <c r="L9382" s="153"/>
      <c r="M9382" s="153"/>
      <c r="N9382" s="153"/>
      <c r="O9382" s="153"/>
      <c r="P9382" s="153"/>
      <c r="Q9382" s="153"/>
      <c r="R9382" s="153"/>
      <c r="S9382" s="152"/>
      <c r="T9382" s="153"/>
      <c r="X9382" s="69" t="str">
        <f t="shared" si="296"/>
        <v/>
      </c>
      <c r="Y9382" s="69" t="str">
        <f t="shared" si="297"/>
        <v/>
      </c>
    </row>
    <row r="9383" spans="8:25" x14ac:dyDescent="0.25">
      <c r="H9383" s="155"/>
      <c r="I9383" s="151"/>
      <c r="J9383" s="152"/>
      <c r="K9383" s="153"/>
      <c r="L9383" s="153"/>
      <c r="M9383" s="153"/>
      <c r="N9383" s="153"/>
      <c r="O9383" s="153"/>
      <c r="P9383" s="153"/>
      <c r="Q9383" s="153"/>
      <c r="R9383" s="153"/>
      <c r="S9383" s="152"/>
      <c r="T9383" s="153"/>
      <c r="X9383" s="69" t="str">
        <f t="shared" si="296"/>
        <v/>
      </c>
      <c r="Y9383" s="69" t="str">
        <f t="shared" si="297"/>
        <v/>
      </c>
    </row>
    <row r="9384" spans="8:25" x14ac:dyDescent="0.25">
      <c r="H9384" s="155"/>
      <c r="I9384" s="151"/>
      <c r="J9384" s="152"/>
      <c r="K9384" s="153"/>
      <c r="L9384" s="153"/>
      <c r="M9384" s="153"/>
      <c r="N9384" s="153"/>
      <c r="O9384" s="153"/>
      <c r="P9384" s="153"/>
      <c r="Q9384" s="153"/>
      <c r="R9384" s="153"/>
      <c r="S9384" s="152"/>
      <c r="T9384" s="153"/>
      <c r="X9384" s="69" t="str">
        <f t="shared" si="296"/>
        <v/>
      </c>
      <c r="Y9384" s="69" t="str">
        <f t="shared" si="297"/>
        <v/>
      </c>
    </row>
    <row r="9385" spans="8:25" x14ac:dyDescent="0.25">
      <c r="H9385" s="155"/>
      <c r="I9385" s="151"/>
      <c r="J9385" s="152"/>
      <c r="K9385" s="153"/>
      <c r="L9385" s="153"/>
      <c r="M9385" s="153"/>
      <c r="N9385" s="153"/>
      <c r="O9385" s="153"/>
      <c r="P9385" s="153"/>
      <c r="Q9385" s="153"/>
      <c r="R9385" s="153"/>
      <c r="S9385" s="152"/>
      <c r="T9385" s="153"/>
      <c r="X9385" s="69" t="str">
        <f t="shared" si="296"/>
        <v/>
      </c>
      <c r="Y9385" s="69" t="str">
        <f t="shared" si="297"/>
        <v/>
      </c>
    </row>
    <row r="9386" spans="8:25" x14ac:dyDescent="0.25">
      <c r="H9386" s="155"/>
      <c r="I9386" s="151"/>
      <c r="J9386" s="152"/>
      <c r="K9386" s="153"/>
      <c r="L9386" s="153"/>
      <c r="M9386" s="153"/>
      <c r="N9386" s="153"/>
      <c r="O9386" s="153"/>
      <c r="P9386" s="153"/>
      <c r="Q9386" s="153"/>
      <c r="R9386" s="153"/>
      <c r="S9386" s="152"/>
      <c r="T9386" s="153"/>
      <c r="X9386" s="69" t="str">
        <f t="shared" si="296"/>
        <v/>
      </c>
      <c r="Y9386" s="69" t="str">
        <f t="shared" si="297"/>
        <v/>
      </c>
    </row>
    <row r="9387" spans="8:25" x14ac:dyDescent="0.25">
      <c r="H9387" s="155"/>
      <c r="I9387" s="151"/>
      <c r="J9387" s="152"/>
      <c r="K9387" s="153"/>
      <c r="L9387" s="153"/>
      <c r="M9387" s="153"/>
      <c r="N9387" s="153"/>
      <c r="O9387" s="153"/>
      <c r="P9387" s="153"/>
      <c r="Q9387" s="153"/>
      <c r="R9387" s="153"/>
      <c r="S9387" s="152"/>
      <c r="T9387" s="153"/>
      <c r="X9387" s="69" t="str">
        <f t="shared" si="296"/>
        <v/>
      </c>
      <c r="Y9387" s="69" t="str">
        <f t="shared" si="297"/>
        <v/>
      </c>
    </row>
    <row r="9388" spans="8:25" x14ac:dyDescent="0.25">
      <c r="H9388" s="155"/>
      <c r="I9388" s="151"/>
      <c r="J9388" s="152"/>
      <c r="K9388" s="153"/>
      <c r="L9388" s="153"/>
      <c r="M9388" s="153"/>
      <c r="N9388" s="153"/>
      <c r="O9388" s="153"/>
      <c r="P9388" s="153"/>
      <c r="Q9388" s="153"/>
      <c r="R9388" s="153"/>
      <c r="S9388" s="152"/>
      <c r="T9388" s="153"/>
      <c r="X9388" s="69" t="str">
        <f t="shared" si="296"/>
        <v/>
      </c>
      <c r="Y9388" s="69" t="str">
        <f t="shared" si="297"/>
        <v/>
      </c>
    </row>
    <row r="9389" spans="8:25" x14ac:dyDescent="0.25">
      <c r="H9389" s="155"/>
      <c r="I9389" s="151"/>
      <c r="J9389" s="152"/>
      <c r="K9389" s="153"/>
      <c r="L9389" s="153"/>
      <c r="M9389" s="153"/>
      <c r="N9389" s="153"/>
      <c r="O9389" s="153"/>
      <c r="P9389" s="153"/>
      <c r="Q9389" s="153"/>
      <c r="R9389" s="153"/>
      <c r="S9389" s="152"/>
      <c r="T9389" s="153"/>
      <c r="X9389" s="69" t="str">
        <f t="shared" si="296"/>
        <v/>
      </c>
      <c r="Y9389" s="69" t="str">
        <f t="shared" si="297"/>
        <v/>
      </c>
    </row>
    <row r="9390" spans="8:25" x14ac:dyDescent="0.25">
      <c r="H9390" s="155"/>
      <c r="I9390" s="151"/>
      <c r="J9390" s="152"/>
      <c r="K9390" s="153"/>
      <c r="L9390" s="153"/>
      <c r="M9390" s="153"/>
      <c r="N9390" s="153"/>
      <c r="O9390" s="153"/>
      <c r="P9390" s="153"/>
      <c r="Q9390" s="153"/>
      <c r="R9390" s="153"/>
      <c r="S9390" s="152"/>
      <c r="T9390" s="153"/>
      <c r="X9390" s="69" t="str">
        <f t="shared" si="296"/>
        <v/>
      </c>
      <c r="Y9390" s="69" t="str">
        <f t="shared" si="297"/>
        <v/>
      </c>
    </row>
    <row r="9391" spans="8:25" x14ac:dyDescent="0.25">
      <c r="H9391" s="155"/>
      <c r="I9391" s="151"/>
      <c r="J9391" s="152"/>
      <c r="K9391" s="153"/>
      <c r="L9391" s="153"/>
      <c r="M9391" s="153"/>
      <c r="N9391" s="153"/>
      <c r="O9391" s="153"/>
      <c r="P9391" s="153"/>
      <c r="Q9391" s="153"/>
      <c r="R9391" s="153"/>
      <c r="S9391" s="152"/>
      <c r="T9391" s="153"/>
      <c r="X9391" s="69" t="str">
        <f t="shared" si="296"/>
        <v/>
      </c>
      <c r="Y9391" s="69" t="str">
        <f t="shared" si="297"/>
        <v/>
      </c>
    </row>
    <row r="9392" spans="8:25" x14ac:dyDescent="0.25">
      <c r="H9392" s="155"/>
      <c r="I9392" s="151"/>
      <c r="J9392" s="152"/>
      <c r="K9392" s="153"/>
      <c r="L9392" s="153"/>
      <c r="M9392" s="153"/>
      <c r="N9392" s="153"/>
      <c r="O9392" s="153"/>
      <c r="P9392" s="153"/>
      <c r="Q9392" s="153"/>
      <c r="R9392" s="153"/>
      <c r="S9392" s="152"/>
      <c r="T9392" s="153"/>
      <c r="X9392" s="69" t="str">
        <f t="shared" si="296"/>
        <v/>
      </c>
      <c r="Y9392" s="69" t="str">
        <f t="shared" si="297"/>
        <v/>
      </c>
    </row>
    <row r="9393" spans="8:25" x14ac:dyDescent="0.25">
      <c r="H9393" s="155"/>
      <c r="I9393" s="151"/>
      <c r="J9393" s="152"/>
      <c r="K9393" s="153"/>
      <c r="L9393" s="153"/>
      <c r="M9393" s="153"/>
      <c r="N9393" s="153"/>
      <c r="O9393" s="153"/>
      <c r="P9393" s="153"/>
      <c r="Q9393" s="153"/>
      <c r="R9393" s="153"/>
      <c r="S9393" s="152"/>
      <c r="T9393" s="153"/>
      <c r="X9393" s="69" t="str">
        <f t="shared" si="296"/>
        <v/>
      </c>
      <c r="Y9393" s="69" t="str">
        <f t="shared" si="297"/>
        <v/>
      </c>
    </row>
    <row r="9394" spans="8:25" x14ac:dyDescent="0.25">
      <c r="H9394" s="155"/>
      <c r="I9394" s="151"/>
      <c r="J9394" s="152"/>
      <c r="K9394" s="153"/>
      <c r="L9394" s="153"/>
      <c r="M9394" s="153"/>
      <c r="N9394" s="153"/>
      <c r="O9394" s="153"/>
      <c r="P9394" s="153"/>
      <c r="Q9394" s="153"/>
      <c r="R9394" s="153"/>
      <c r="S9394" s="152"/>
      <c r="T9394" s="153"/>
      <c r="X9394" s="69" t="str">
        <f t="shared" si="296"/>
        <v/>
      </c>
      <c r="Y9394" s="69" t="str">
        <f t="shared" si="297"/>
        <v/>
      </c>
    </row>
    <row r="9395" spans="8:25" x14ac:dyDescent="0.25">
      <c r="H9395" s="155"/>
      <c r="I9395" s="151"/>
      <c r="J9395" s="152"/>
      <c r="K9395" s="153"/>
      <c r="L9395" s="153"/>
      <c r="M9395" s="153"/>
      <c r="N9395" s="153"/>
      <c r="O9395" s="153"/>
      <c r="P9395" s="153"/>
      <c r="Q9395" s="153"/>
      <c r="R9395" s="153"/>
      <c r="S9395" s="152"/>
      <c r="T9395" s="153"/>
      <c r="X9395" s="69" t="str">
        <f t="shared" si="296"/>
        <v/>
      </c>
      <c r="Y9395" s="69" t="str">
        <f t="shared" si="297"/>
        <v/>
      </c>
    </row>
    <row r="9396" spans="8:25" x14ac:dyDescent="0.25">
      <c r="H9396" s="155"/>
      <c r="I9396" s="151"/>
      <c r="J9396" s="152"/>
      <c r="K9396" s="153"/>
      <c r="L9396" s="153"/>
      <c r="M9396" s="153"/>
      <c r="N9396" s="153"/>
      <c r="O9396" s="153"/>
      <c r="P9396" s="153"/>
      <c r="Q9396" s="153"/>
      <c r="R9396" s="153"/>
      <c r="S9396" s="152"/>
      <c r="T9396" s="153"/>
      <c r="X9396" s="69" t="str">
        <f t="shared" si="296"/>
        <v/>
      </c>
      <c r="Y9396" s="69" t="str">
        <f t="shared" si="297"/>
        <v/>
      </c>
    </row>
    <row r="9397" spans="8:25" x14ac:dyDescent="0.25">
      <c r="H9397" s="155"/>
      <c r="I9397" s="151"/>
      <c r="J9397" s="152"/>
      <c r="K9397" s="153"/>
      <c r="L9397" s="153"/>
      <c r="M9397" s="153"/>
      <c r="N9397" s="153"/>
      <c r="O9397" s="153"/>
      <c r="P9397" s="153"/>
      <c r="Q9397" s="153"/>
      <c r="R9397" s="153"/>
      <c r="S9397" s="152"/>
      <c r="T9397" s="153"/>
      <c r="X9397" s="69" t="str">
        <f t="shared" si="296"/>
        <v/>
      </c>
      <c r="Y9397" s="69" t="str">
        <f t="shared" si="297"/>
        <v/>
      </c>
    </row>
    <row r="9398" spans="8:25" x14ac:dyDescent="0.25">
      <c r="H9398" s="155"/>
      <c r="I9398" s="151"/>
      <c r="J9398" s="152"/>
      <c r="K9398" s="153"/>
      <c r="L9398" s="153"/>
      <c r="M9398" s="153"/>
      <c r="N9398" s="153"/>
      <c r="O9398" s="153"/>
      <c r="P9398" s="153"/>
      <c r="Q9398" s="153"/>
      <c r="R9398" s="153"/>
      <c r="S9398" s="152"/>
      <c r="T9398" s="153"/>
      <c r="X9398" s="69" t="str">
        <f t="shared" si="296"/>
        <v/>
      </c>
      <c r="Y9398" s="69" t="str">
        <f t="shared" si="297"/>
        <v/>
      </c>
    </row>
    <row r="9399" spans="8:25" x14ac:dyDescent="0.25">
      <c r="H9399" s="155"/>
      <c r="I9399" s="151"/>
      <c r="J9399" s="152"/>
      <c r="K9399" s="153"/>
      <c r="L9399" s="153"/>
      <c r="M9399" s="153"/>
      <c r="N9399" s="153"/>
      <c r="O9399" s="153"/>
      <c r="P9399" s="153"/>
      <c r="Q9399" s="153"/>
      <c r="R9399" s="153"/>
      <c r="S9399" s="152"/>
      <c r="T9399" s="153"/>
      <c r="X9399" s="69" t="str">
        <f t="shared" si="296"/>
        <v/>
      </c>
      <c r="Y9399" s="69" t="str">
        <f t="shared" si="297"/>
        <v/>
      </c>
    </row>
    <row r="9400" spans="8:25" x14ac:dyDescent="0.25">
      <c r="H9400" s="155"/>
      <c r="I9400" s="151"/>
      <c r="J9400" s="152"/>
      <c r="K9400" s="153"/>
      <c r="L9400" s="153"/>
      <c r="M9400" s="153"/>
      <c r="N9400" s="153"/>
      <c r="O9400" s="153"/>
      <c r="P9400" s="153"/>
      <c r="Q9400" s="153"/>
      <c r="R9400" s="153"/>
      <c r="S9400" s="152"/>
      <c r="T9400" s="153"/>
      <c r="X9400" s="69" t="str">
        <f t="shared" si="296"/>
        <v/>
      </c>
      <c r="Y9400" s="69" t="str">
        <f t="shared" si="297"/>
        <v/>
      </c>
    </row>
    <row r="9401" spans="8:25" x14ac:dyDescent="0.25">
      <c r="H9401" s="155"/>
      <c r="I9401" s="151"/>
      <c r="J9401" s="152"/>
      <c r="K9401" s="153"/>
      <c r="L9401" s="153"/>
      <c r="M9401" s="153"/>
      <c r="N9401" s="153"/>
      <c r="O9401" s="153"/>
      <c r="P9401" s="153"/>
      <c r="Q9401" s="153"/>
      <c r="R9401" s="153"/>
      <c r="S9401" s="152"/>
      <c r="T9401" s="153"/>
      <c r="X9401" s="69" t="str">
        <f t="shared" si="296"/>
        <v/>
      </c>
      <c r="Y9401" s="69" t="str">
        <f t="shared" si="297"/>
        <v/>
      </c>
    </row>
    <row r="9402" spans="8:25" x14ac:dyDescent="0.25">
      <c r="H9402" s="155"/>
      <c r="I9402" s="151"/>
      <c r="J9402" s="152"/>
      <c r="K9402" s="153"/>
      <c r="L9402" s="153"/>
      <c r="M9402" s="153"/>
      <c r="N9402" s="153"/>
      <c r="O9402" s="153"/>
      <c r="P9402" s="153"/>
      <c r="Q9402" s="153"/>
      <c r="R9402" s="153"/>
      <c r="S9402" s="152"/>
      <c r="T9402" s="153"/>
      <c r="X9402" s="69" t="str">
        <f t="shared" si="296"/>
        <v/>
      </c>
      <c r="Y9402" s="69" t="str">
        <f t="shared" si="297"/>
        <v/>
      </c>
    </row>
    <row r="9403" spans="8:25" x14ac:dyDescent="0.25">
      <c r="H9403" s="155"/>
      <c r="I9403" s="151"/>
      <c r="J9403" s="152"/>
      <c r="K9403" s="153"/>
      <c r="L9403" s="153"/>
      <c r="M9403" s="153"/>
      <c r="N9403" s="153"/>
      <c r="O9403" s="153"/>
      <c r="P9403" s="153"/>
      <c r="Q9403" s="153"/>
      <c r="R9403" s="153"/>
      <c r="S9403" s="152"/>
      <c r="T9403" s="153"/>
      <c r="X9403" s="69" t="str">
        <f t="shared" si="296"/>
        <v/>
      </c>
      <c r="Y9403" s="69" t="str">
        <f t="shared" si="297"/>
        <v/>
      </c>
    </row>
    <row r="9404" spans="8:25" x14ac:dyDescent="0.25">
      <c r="H9404" s="155"/>
      <c r="I9404" s="151"/>
      <c r="J9404" s="152"/>
      <c r="K9404" s="153"/>
      <c r="L9404" s="153"/>
      <c r="M9404" s="153"/>
      <c r="N9404" s="153"/>
      <c r="O9404" s="153"/>
      <c r="P9404" s="153"/>
      <c r="Q9404" s="153"/>
      <c r="R9404" s="153"/>
      <c r="S9404" s="152"/>
      <c r="T9404" s="153"/>
      <c r="X9404" s="69" t="str">
        <f t="shared" si="296"/>
        <v/>
      </c>
      <c r="Y9404" s="69" t="str">
        <f t="shared" si="297"/>
        <v/>
      </c>
    </row>
    <row r="9405" spans="8:25" x14ac:dyDescent="0.25">
      <c r="H9405" s="155"/>
      <c r="I9405" s="151"/>
      <c r="J9405" s="152"/>
      <c r="K9405" s="153"/>
      <c r="L9405" s="153"/>
      <c r="M9405" s="153"/>
      <c r="N9405" s="153"/>
      <c r="O9405" s="153"/>
      <c r="P9405" s="153"/>
      <c r="Q9405" s="153"/>
      <c r="R9405" s="153"/>
      <c r="S9405" s="152"/>
      <c r="T9405" s="153"/>
      <c r="X9405" s="69" t="str">
        <f t="shared" si="296"/>
        <v/>
      </c>
      <c r="Y9405" s="69" t="str">
        <f t="shared" si="297"/>
        <v/>
      </c>
    </row>
    <row r="9406" spans="8:25" x14ac:dyDescent="0.25">
      <c r="H9406" s="155"/>
      <c r="I9406" s="151"/>
      <c r="J9406" s="152"/>
      <c r="K9406" s="153"/>
      <c r="L9406" s="153"/>
      <c r="M9406" s="153"/>
      <c r="N9406" s="153"/>
      <c r="O9406" s="153"/>
      <c r="P9406" s="153"/>
      <c r="Q9406" s="153"/>
      <c r="R9406" s="153"/>
      <c r="S9406" s="152"/>
      <c r="T9406" s="153"/>
      <c r="X9406" s="69" t="str">
        <f t="shared" si="296"/>
        <v/>
      </c>
      <c r="Y9406" s="69" t="str">
        <f t="shared" si="297"/>
        <v/>
      </c>
    </row>
    <row r="9407" spans="8:25" x14ac:dyDescent="0.25">
      <c r="H9407" s="155"/>
      <c r="I9407" s="151"/>
      <c r="J9407" s="152"/>
      <c r="K9407" s="153"/>
      <c r="L9407" s="153"/>
      <c r="M9407" s="153"/>
      <c r="N9407" s="153"/>
      <c r="O9407" s="153"/>
      <c r="P9407" s="153"/>
      <c r="Q9407" s="153"/>
      <c r="R9407" s="153"/>
      <c r="S9407" s="152"/>
      <c r="T9407" s="153"/>
      <c r="X9407" s="69" t="str">
        <f t="shared" si="296"/>
        <v/>
      </c>
      <c r="Y9407" s="69" t="str">
        <f t="shared" si="297"/>
        <v/>
      </c>
    </row>
    <row r="9408" spans="8:25" x14ac:dyDescent="0.25">
      <c r="H9408" s="155"/>
      <c r="I9408" s="151"/>
      <c r="J9408" s="152"/>
      <c r="K9408" s="153"/>
      <c r="L9408" s="153"/>
      <c r="M9408" s="153"/>
      <c r="N9408" s="153"/>
      <c r="O9408" s="153"/>
      <c r="P9408" s="153"/>
      <c r="Q9408" s="153"/>
      <c r="R9408" s="153"/>
      <c r="S9408" s="152"/>
      <c r="T9408" s="153"/>
      <c r="X9408" s="69" t="str">
        <f t="shared" si="296"/>
        <v/>
      </c>
      <c r="Y9408" s="69" t="str">
        <f t="shared" si="297"/>
        <v/>
      </c>
    </row>
    <row r="9409" spans="8:25" x14ac:dyDescent="0.25">
      <c r="H9409" s="155"/>
      <c r="I9409" s="151"/>
      <c r="J9409" s="152"/>
      <c r="K9409" s="153"/>
      <c r="L9409" s="153"/>
      <c r="M9409" s="153"/>
      <c r="N9409" s="153"/>
      <c r="O9409" s="153"/>
      <c r="P9409" s="153"/>
      <c r="Q9409" s="153"/>
      <c r="R9409" s="153"/>
      <c r="S9409" s="152"/>
      <c r="T9409" s="153"/>
      <c r="X9409" s="69" t="str">
        <f t="shared" si="296"/>
        <v/>
      </c>
      <c r="Y9409" s="69" t="str">
        <f t="shared" si="297"/>
        <v/>
      </c>
    </row>
    <row r="9410" spans="8:25" x14ac:dyDescent="0.25">
      <c r="H9410" s="155"/>
      <c r="I9410" s="151"/>
      <c r="J9410" s="152"/>
      <c r="K9410" s="153"/>
      <c r="L9410" s="153"/>
      <c r="M9410" s="153"/>
      <c r="N9410" s="153"/>
      <c r="O9410" s="153"/>
      <c r="P9410" s="153"/>
      <c r="Q9410" s="153"/>
      <c r="R9410" s="153"/>
      <c r="S9410" s="152"/>
      <c r="T9410" s="153"/>
      <c r="X9410" s="69" t="str">
        <f t="shared" ref="X9410:X9473" si="298">IF(W9410&lt;&gt;"",W9410-I9410,"")</f>
        <v/>
      </c>
      <c r="Y9410" s="69" t="str">
        <f t="shared" si="297"/>
        <v/>
      </c>
    </row>
    <row r="9411" spans="8:25" x14ac:dyDescent="0.25">
      <c r="H9411" s="155"/>
      <c r="I9411" s="151"/>
      <c r="J9411" s="152"/>
      <c r="K9411" s="153"/>
      <c r="L9411" s="153"/>
      <c r="M9411" s="153"/>
      <c r="N9411" s="153"/>
      <c r="O9411" s="153"/>
      <c r="P9411" s="153"/>
      <c r="Q9411" s="153"/>
      <c r="R9411" s="153"/>
      <c r="S9411" s="152"/>
      <c r="T9411" s="153"/>
      <c r="X9411" s="69" t="str">
        <f t="shared" si="298"/>
        <v/>
      </c>
      <c r="Y9411" s="69" t="str">
        <f t="shared" ref="Y9411:Y9474" si="299">IF(X9411&lt;&gt;"",IF(X9411&lt;365,"&lt; 1 year",IF(X9411&lt;730,"1-2",IF(X9411&lt;1095,"2-3",IF(X9411&lt;1460,"3-4",IF(X9411&lt;1825,"4-5","5+"))))),"")</f>
        <v/>
      </c>
    </row>
    <row r="9412" spans="8:25" x14ac:dyDescent="0.25">
      <c r="H9412" s="155"/>
      <c r="I9412" s="151"/>
      <c r="J9412" s="152"/>
      <c r="K9412" s="153"/>
      <c r="L9412" s="153"/>
      <c r="M9412" s="153"/>
      <c r="N9412" s="153"/>
      <c r="O9412" s="153"/>
      <c r="P9412" s="153"/>
      <c r="Q9412" s="153"/>
      <c r="R9412" s="153"/>
      <c r="S9412" s="152"/>
      <c r="T9412" s="153"/>
      <c r="X9412" s="69" t="str">
        <f t="shared" si="298"/>
        <v/>
      </c>
      <c r="Y9412" s="69" t="str">
        <f t="shared" si="299"/>
        <v/>
      </c>
    </row>
    <row r="9413" spans="8:25" x14ac:dyDescent="0.25">
      <c r="H9413" s="155"/>
      <c r="I9413" s="151"/>
      <c r="J9413" s="152"/>
      <c r="K9413" s="153"/>
      <c r="L9413" s="153"/>
      <c r="M9413" s="153"/>
      <c r="N9413" s="153"/>
      <c r="O9413" s="153"/>
      <c r="P9413" s="153"/>
      <c r="Q9413" s="153"/>
      <c r="R9413" s="153"/>
      <c r="S9413" s="152"/>
      <c r="T9413" s="153"/>
      <c r="X9413" s="69" t="str">
        <f t="shared" si="298"/>
        <v/>
      </c>
      <c r="Y9413" s="69" t="str">
        <f t="shared" si="299"/>
        <v/>
      </c>
    </row>
    <row r="9414" spans="8:25" x14ac:dyDescent="0.25">
      <c r="H9414" s="155"/>
      <c r="I9414" s="151"/>
      <c r="J9414" s="152"/>
      <c r="K9414" s="153"/>
      <c r="L9414" s="153"/>
      <c r="M9414" s="153"/>
      <c r="N9414" s="153"/>
      <c r="O9414" s="153"/>
      <c r="P9414" s="153"/>
      <c r="Q9414" s="153"/>
      <c r="R9414" s="153"/>
      <c r="S9414" s="152"/>
      <c r="T9414" s="153"/>
      <c r="X9414" s="69" t="str">
        <f t="shared" si="298"/>
        <v/>
      </c>
      <c r="Y9414" s="69" t="str">
        <f t="shared" si="299"/>
        <v/>
      </c>
    </row>
    <row r="9415" spans="8:25" x14ac:dyDescent="0.25">
      <c r="H9415" s="155"/>
      <c r="I9415" s="151"/>
      <c r="J9415" s="152"/>
      <c r="K9415" s="153"/>
      <c r="L9415" s="153"/>
      <c r="M9415" s="153"/>
      <c r="N9415" s="153"/>
      <c r="O9415" s="153"/>
      <c r="P9415" s="153"/>
      <c r="Q9415" s="153"/>
      <c r="R9415" s="153"/>
      <c r="S9415" s="152"/>
      <c r="T9415" s="153"/>
      <c r="X9415" s="69" t="str">
        <f t="shared" si="298"/>
        <v/>
      </c>
      <c r="Y9415" s="69" t="str">
        <f t="shared" si="299"/>
        <v/>
      </c>
    </row>
    <row r="9416" spans="8:25" x14ac:dyDescent="0.25">
      <c r="H9416" s="155"/>
      <c r="I9416" s="151"/>
      <c r="J9416" s="152"/>
      <c r="K9416" s="153"/>
      <c r="L9416" s="153"/>
      <c r="M9416" s="153"/>
      <c r="N9416" s="153"/>
      <c r="O9416" s="153"/>
      <c r="P9416" s="153"/>
      <c r="Q9416" s="153"/>
      <c r="R9416" s="153"/>
      <c r="S9416" s="152"/>
      <c r="T9416" s="153"/>
      <c r="X9416" s="69" t="str">
        <f t="shared" si="298"/>
        <v/>
      </c>
      <c r="Y9416" s="69" t="str">
        <f t="shared" si="299"/>
        <v/>
      </c>
    </row>
    <row r="9417" spans="8:25" x14ac:dyDescent="0.25">
      <c r="H9417" s="155"/>
      <c r="I9417" s="151"/>
      <c r="J9417" s="152"/>
      <c r="K9417" s="153"/>
      <c r="L9417" s="153"/>
      <c r="M9417" s="153"/>
      <c r="N9417" s="153"/>
      <c r="O9417" s="153"/>
      <c r="P9417" s="153"/>
      <c r="Q9417" s="153"/>
      <c r="R9417" s="153"/>
      <c r="S9417" s="152"/>
      <c r="T9417" s="153"/>
      <c r="X9417" s="69" t="str">
        <f t="shared" si="298"/>
        <v/>
      </c>
      <c r="Y9417" s="69" t="str">
        <f t="shared" si="299"/>
        <v/>
      </c>
    </row>
    <row r="9418" spans="8:25" x14ac:dyDescent="0.25">
      <c r="H9418" s="155"/>
      <c r="I9418" s="151"/>
      <c r="J9418" s="152"/>
      <c r="K9418" s="153"/>
      <c r="L9418" s="153"/>
      <c r="M9418" s="153"/>
      <c r="N9418" s="153"/>
      <c r="O9418" s="153"/>
      <c r="P9418" s="153"/>
      <c r="Q9418" s="153"/>
      <c r="R9418" s="153"/>
      <c r="S9418" s="152"/>
      <c r="T9418" s="153"/>
      <c r="X9418" s="69" t="str">
        <f t="shared" si="298"/>
        <v/>
      </c>
      <c r="Y9418" s="69" t="str">
        <f t="shared" si="299"/>
        <v/>
      </c>
    </row>
    <row r="9419" spans="8:25" x14ac:dyDescent="0.25">
      <c r="H9419" s="155"/>
      <c r="I9419" s="151"/>
      <c r="J9419" s="152"/>
      <c r="K9419" s="153"/>
      <c r="L9419" s="153"/>
      <c r="M9419" s="153"/>
      <c r="N9419" s="153"/>
      <c r="O9419" s="153"/>
      <c r="P9419" s="153"/>
      <c r="Q9419" s="153"/>
      <c r="R9419" s="153"/>
      <c r="S9419" s="152"/>
      <c r="T9419" s="153"/>
      <c r="X9419" s="69" t="str">
        <f t="shared" si="298"/>
        <v/>
      </c>
      <c r="Y9419" s="69" t="str">
        <f t="shared" si="299"/>
        <v/>
      </c>
    </row>
    <row r="9420" spans="8:25" x14ac:dyDescent="0.25">
      <c r="H9420" s="155"/>
      <c r="I9420" s="151"/>
      <c r="J9420" s="152"/>
      <c r="K9420" s="153"/>
      <c r="L9420" s="153"/>
      <c r="M9420" s="153"/>
      <c r="N9420" s="153"/>
      <c r="O9420" s="153"/>
      <c r="P9420" s="153"/>
      <c r="Q9420" s="153"/>
      <c r="R9420" s="153"/>
      <c r="S9420" s="152"/>
      <c r="T9420" s="153"/>
      <c r="X9420" s="69" t="str">
        <f t="shared" si="298"/>
        <v/>
      </c>
      <c r="Y9420" s="69" t="str">
        <f t="shared" si="299"/>
        <v/>
      </c>
    </row>
    <row r="9421" spans="8:25" x14ac:dyDescent="0.25">
      <c r="H9421" s="155"/>
      <c r="I9421" s="151"/>
      <c r="J9421" s="152"/>
      <c r="K9421" s="153"/>
      <c r="L9421" s="153"/>
      <c r="M9421" s="153"/>
      <c r="N9421" s="153"/>
      <c r="O9421" s="153"/>
      <c r="P9421" s="153"/>
      <c r="Q9421" s="153"/>
      <c r="R9421" s="153"/>
      <c r="S9421" s="152"/>
      <c r="T9421" s="153"/>
      <c r="X9421" s="69" t="str">
        <f t="shared" si="298"/>
        <v/>
      </c>
      <c r="Y9421" s="69" t="str">
        <f t="shared" si="299"/>
        <v/>
      </c>
    </row>
    <row r="9422" spans="8:25" x14ac:dyDescent="0.25">
      <c r="H9422" s="155"/>
      <c r="I9422" s="151"/>
      <c r="J9422" s="152"/>
      <c r="K9422" s="153"/>
      <c r="L9422" s="153"/>
      <c r="M9422" s="153"/>
      <c r="N9422" s="153"/>
      <c r="O9422" s="153"/>
      <c r="P9422" s="153"/>
      <c r="Q9422" s="153"/>
      <c r="R9422" s="153"/>
      <c r="S9422" s="152"/>
      <c r="T9422" s="153"/>
      <c r="X9422" s="69" t="str">
        <f t="shared" si="298"/>
        <v/>
      </c>
      <c r="Y9422" s="69" t="str">
        <f t="shared" si="299"/>
        <v/>
      </c>
    </row>
    <row r="9423" spans="8:25" x14ac:dyDescent="0.25">
      <c r="H9423" s="155"/>
      <c r="I9423" s="151"/>
      <c r="J9423" s="152"/>
      <c r="K9423" s="153"/>
      <c r="L9423" s="153"/>
      <c r="M9423" s="153"/>
      <c r="N9423" s="153"/>
      <c r="O9423" s="153"/>
      <c r="P9423" s="153"/>
      <c r="Q9423" s="153"/>
      <c r="R9423" s="153"/>
      <c r="S9423" s="152"/>
      <c r="T9423" s="153"/>
      <c r="X9423" s="69" t="str">
        <f t="shared" si="298"/>
        <v/>
      </c>
      <c r="Y9423" s="69" t="str">
        <f t="shared" si="299"/>
        <v/>
      </c>
    </row>
    <row r="9424" spans="8:25" x14ac:dyDescent="0.25">
      <c r="H9424" s="155"/>
      <c r="I9424" s="151"/>
      <c r="J9424" s="152"/>
      <c r="K9424" s="153"/>
      <c r="L9424" s="153"/>
      <c r="M9424" s="153"/>
      <c r="N9424" s="153"/>
      <c r="O9424" s="153"/>
      <c r="P9424" s="153"/>
      <c r="Q9424" s="153"/>
      <c r="R9424" s="153"/>
      <c r="S9424" s="152"/>
      <c r="T9424" s="153"/>
      <c r="X9424" s="69" t="str">
        <f t="shared" si="298"/>
        <v/>
      </c>
      <c r="Y9424" s="69" t="str">
        <f t="shared" si="299"/>
        <v/>
      </c>
    </row>
    <row r="9425" spans="8:25" x14ac:dyDescent="0.25">
      <c r="H9425" s="155"/>
      <c r="I9425" s="151"/>
      <c r="J9425" s="152"/>
      <c r="K9425" s="153"/>
      <c r="L9425" s="153"/>
      <c r="M9425" s="153"/>
      <c r="N9425" s="153"/>
      <c r="O9425" s="153"/>
      <c r="P9425" s="153"/>
      <c r="Q9425" s="153"/>
      <c r="R9425" s="153"/>
      <c r="S9425" s="152"/>
      <c r="T9425" s="153"/>
      <c r="X9425" s="69" t="str">
        <f t="shared" si="298"/>
        <v/>
      </c>
      <c r="Y9425" s="69" t="str">
        <f t="shared" si="299"/>
        <v/>
      </c>
    </row>
    <row r="9426" spans="8:25" x14ac:dyDescent="0.25">
      <c r="H9426" s="155"/>
      <c r="I9426" s="151"/>
      <c r="J9426" s="152"/>
      <c r="K9426" s="153"/>
      <c r="L9426" s="153"/>
      <c r="M9426" s="153"/>
      <c r="N9426" s="153"/>
      <c r="O9426" s="153"/>
      <c r="P9426" s="153"/>
      <c r="Q9426" s="153"/>
      <c r="R9426" s="153"/>
      <c r="S9426" s="152"/>
      <c r="T9426" s="153"/>
      <c r="X9426" s="69" t="str">
        <f t="shared" si="298"/>
        <v/>
      </c>
      <c r="Y9426" s="69" t="str">
        <f t="shared" si="299"/>
        <v/>
      </c>
    </row>
    <row r="9427" spans="8:25" x14ac:dyDescent="0.25">
      <c r="H9427" s="155"/>
      <c r="I9427" s="151"/>
      <c r="J9427" s="152"/>
      <c r="K9427" s="153"/>
      <c r="L9427" s="153"/>
      <c r="M9427" s="153"/>
      <c r="N9427" s="153"/>
      <c r="O9427" s="153"/>
      <c r="P9427" s="153"/>
      <c r="Q9427" s="153"/>
      <c r="R9427" s="153"/>
      <c r="S9427" s="152"/>
      <c r="T9427" s="153"/>
      <c r="X9427" s="69" t="str">
        <f t="shared" si="298"/>
        <v/>
      </c>
      <c r="Y9427" s="69" t="str">
        <f t="shared" si="299"/>
        <v/>
      </c>
    </row>
    <row r="9428" spans="8:25" x14ac:dyDescent="0.25">
      <c r="H9428" s="155"/>
      <c r="I9428" s="151"/>
      <c r="J9428" s="152"/>
      <c r="K9428" s="153"/>
      <c r="L9428" s="153"/>
      <c r="M9428" s="153"/>
      <c r="N9428" s="153"/>
      <c r="O9428" s="153"/>
      <c r="P9428" s="153"/>
      <c r="Q9428" s="153"/>
      <c r="R9428" s="153"/>
      <c r="S9428" s="152"/>
      <c r="T9428" s="153"/>
      <c r="X9428" s="69" t="str">
        <f t="shared" si="298"/>
        <v/>
      </c>
      <c r="Y9428" s="69" t="str">
        <f t="shared" si="299"/>
        <v/>
      </c>
    </row>
    <row r="9429" spans="8:25" x14ac:dyDescent="0.25">
      <c r="H9429" s="155"/>
      <c r="I9429" s="151"/>
      <c r="J9429" s="152"/>
      <c r="K9429" s="153"/>
      <c r="L9429" s="153"/>
      <c r="M9429" s="153"/>
      <c r="N9429" s="153"/>
      <c r="O9429" s="153"/>
      <c r="P9429" s="153"/>
      <c r="Q9429" s="153"/>
      <c r="R9429" s="153"/>
      <c r="S9429" s="152"/>
      <c r="T9429" s="153"/>
      <c r="X9429" s="69" t="str">
        <f t="shared" si="298"/>
        <v/>
      </c>
      <c r="Y9429" s="69" t="str">
        <f t="shared" si="299"/>
        <v/>
      </c>
    </row>
    <row r="9430" spans="8:25" x14ac:dyDescent="0.25">
      <c r="H9430" s="155"/>
      <c r="I9430" s="151"/>
      <c r="J9430" s="152"/>
      <c r="K9430" s="153"/>
      <c r="L9430" s="153"/>
      <c r="M9430" s="153"/>
      <c r="N9430" s="153"/>
      <c r="O9430" s="153"/>
      <c r="P9430" s="153"/>
      <c r="Q9430" s="153"/>
      <c r="R9430" s="153"/>
      <c r="S9430" s="152"/>
      <c r="T9430" s="153"/>
      <c r="X9430" s="69" t="str">
        <f t="shared" si="298"/>
        <v/>
      </c>
      <c r="Y9430" s="69" t="str">
        <f t="shared" si="299"/>
        <v/>
      </c>
    </row>
    <row r="9431" spans="8:25" x14ac:dyDescent="0.25">
      <c r="H9431" s="155"/>
      <c r="I9431" s="151"/>
      <c r="J9431" s="152"/>
      <c r="K9431" s="153"/>
      <c r="L9431" s="153"/>
      <c r="M9431" s="153"/>
      <c r="N9431" s="153"/>
      <c r="O9431" s="153"/>
      <c r="P9431" s="153"/>
      <c r="Q9431" s="153"/>
      <c r="R9431" s="153"/>
      <c r="S9431" s="152"/>
      <c r="T9431" s="153"/>
      <c r="X9431" s="69" t="str">
        <f t="shared" si="298"/>
        <v/>
      </c>
      <c r="Y9431" s="69" t="str">
        <f t="shared" si="299"/>
        <v/>
      </c>
    </row>
    <row r="9432" spans="8:25" x14ac:dyDescent="0.25">
      <c r="H9432" s="155"/>
      <c r="I9432" s="151"/>
      <c r="J9432" s="152"/>
      <c r="K9432" s="153"/>
      <c r="L9432" s="153"/>
      <c r="M9432" s="153"/>
      <c r="N9432" s="153"/>
      <c r="O9432" s="153"/>
      <c r="P9432" s="153"/>
      <c r="Q9432" s="153"/>
      <c r="R9432" s="153"/>
      <c r="S9432" s="152"/>
      <c r="T9432" s="153"/>
      <c r="X9432" s="69" t="str">
        <f t="shared" si="298"/>
        <v/>
      </c>
      <c r="Y9432" s="69" t="str">
        <f t="shared" si="299"/>
        <v/>
      </c>
    </row>
    <row r="9433" spans="8:25" x14ac:dyDescent="0.25">
      <c r="H9433" s="155"/>
      <c r="I9433" s="151"/>
      <c r="J9433" s="152"/>
      <c r="K9433" s="153"/>
      <c r="L9433" s="153"/>
      <c r="M9433" s="153"/>
      <c r="N9433" s="153"/>
      <c r="O9433" s="153"/>
      <c r="P9433" s="153"/>
      <c r="Q9433" s="153"/>
      <c r="R9433" s="153"/>
      <c r="S9433" s="152"/>
      <c r="T9433" s="153"/>
      <c r="X9433" s="69" t="str">
        <f t="shared" si="298"/>
        <v/>
      </c>
      <c r="Y9433" s="69" t="str">
        <f t="shared" si="299"/>
        <v/>
      </c>
    </row>
    <row r="9434" spans="8:25" x14ac:dyDescent="0.25">
      <c r="H9434" s="155"/>
      <c r="I9434" s="151"/>
      <c r="J9434" s="152"/>
      <c r="K9434" s="153"/>
      <c r="L9434" s="153"/>
      <c r="M9434" s="153"/>
      <c r="N9434" s="153"/>
      <c r="O9434" s="153"/>
      <c r="P9434" s="153"/>
      <c r="Q9434" s="153"/>
      <c r="R9434" s="153"/>
      <c r="S9434" s="152"/>
      <c r="T9434" s="153"/>
      <c r="X9434" s="69" t="str">
        <f t="shared" si="298"/>
        <v/>
      </c>
      <c r="Y9434" s="69" t="str">
        <f t="shared" si="299"/>
        <v/>
      </c>
    </row>
    <row r="9435" spans="8:25" x14ac:dyDescent="0.25">
      <c r="H9435" s="155"/>
      <c r="I9435" s="151"/>
      <c r="J9435" s="152"/>
      <c r="K9435" s="153"/>
      <c r="L9435" s="153"/>
      <c r="M9435" s="153"/>
      <c r="N9435" s="153"/>
      <c r="O9435" s="153"/>
      <c r="P9435" s="153"/>
      <c r="Q9435" s="153"/>
      <c r="R9435" s="153"/>
      <c r="S9435" s="152"/>
      <c r="T9435" s="153"/>
      <c r="X9435" s="69" t="str">
        <f t="shared" si="298"/>
        <v/>
      </c>
      <c r="Y9435" s="69" t="str">
        <f t="shared" si="299"/>
        <v/>
      </c>
    </row>
    <row r="9436" spans="8:25" x14ac:dyDescent="0.25">
      <c r="H9436" s="155"/>
      <c r="I9436" s="151"/>
      <c r="J9436" s="152"/>
      <c r="K9436" s="153"/>
      <c r="L9436" s="153"/>
      <c r="M9436" s="153"/>
      <c r="N9436" s="153"/>
      <c r="O9436" s="153"/>
      <c r="P9436" s="153"/>
      <c r="Q9436" s="153"/>
      <c r="R9436" s="153"/>
      <c r="S9436" s="152"/>
      <c r="T9436" s="153"/>
      <c r="X9436" s="69" t="str">
        <f t="shared" si="298"/>
        <v/>
      </c>
      <c r="Y9436" s="69" t="str">
        <f t="shared" si="299"/>
        <v/>
      </c>
    </row>
    <row r="9437" spans="8:25" x14ac:dyDescent="0.25">
      <c r="H9437" s="155"/>
      <c r="I9437" s="151"/>
      <c r="J9437" s="152"/>
      <c r="K9437" s="153"/>
      <c r="L9437" s="153"/>
      <c r="M9437" s="153"/>
      <c r="N9437" s="153"/>
      <c r="O9437" s="153"/>
      <c r="P9437" s="153"/>
      <c r="Q9437" s="153"/>
      <c r="R9437" s="153"/>
      <c r="S9437" s="152"/>
      <c r="T9437" s="153"/>
      <c r="X9437" s="69" t="str">
        <f t="shared" si="298"/>
        <v/>
      </c>
      <c r="Y9437" s="69" t="str">
        <f t="shared" si="299"/>
        <v/>
      </c>
    </row>
    <row r="9438" spans="8:25" x14ac:dyDescent="0.25">
      <c r="H9438" s="155"/>
      <c r="I9438" s="151"/>
      <c r="J9438" s="152"/>
      <c r="K9438" s="153"/>
      <c r="L9438" s="153"/>
      <c r="M9438" s="153"/>
      <c r="N9438" s="153"/>
      <c r="O9438" s="153"/>
      <c r="P9438" s="153"/>
      <c r="Q9438" s="153"/>
      <c r="R9438" s="153"/>
      <c r="S9438" s="152"/>
      <c r="T9438" s="153"/>
      <c r="X9438" s="69" t="str">
        <f t="shared" si="298"/>
        <v/>
      </c>
      <c r="Y9438" s="69" t="str">
        <f t="shared" si="299"/>
        <v/>
      </c>
    </row>
    <row r="9439" spans="8:25" x14ac:dyDescent="0.25">
      <c r="H9439" s="155"/>
      <c r="I9439" s="151"/>
      <c r="J9439" s="152"/>
      <c r="K9439" s="153"/>
      <c r="L9439" s="153"/>
      <c r="M9439" s="153"/>
      <c r="N9439" s="153"/>
      <c r="O9439" s="153"/>
      <c r="P9439" s="153"/>
      <c r="Q9439" s="153"/>
      <c r="R9439" s="153"/>
      <c r="S9439" s="152"/>
      <c r="T9439" s="153"/>
      <c r="X9439" s="69" t="str">
        <f t="shared" si="298"/>
        <v/>
      </c>
      <c r="Y9439" s="69" t="str">
        <f t="shared" si="299"/>
        <v/>
      </c>
    </row>
    <row r="9440" spans="8:25" x14ac:dyDescent="0.25">
      <c r="H9440" s="155"/>
      <c r="I9440" s="151"/>
      <c r="J9440" s="152"/>
      <c r="K9440" s="153"/>
      <c r="L9440" s="153"/>
      <c r="M9440" s="153"/>
      <c r="N9440" s="153"/>
      <c r="O9440" s="153"/>
      <c r="P9440" s="153"/>
      <c r="Q9440" s="153"/>
      <c r="R9440" s="153"/>
      <c r="S9440" s="152"/>
      <c r="T9440" s="153"/>
      <c r="X9440" s="69" t="str">
        <f t="shared" si="298"/>
        <v/>
      </c>
      <c r="Y9440" s="69" t="str">
        <f t="shared" si="299"/>
        <v/>
      </c>
    </row>
    <row r="9441" spans="8:25" x14ac:dyDescent="0.25">
      <c r="H9441" s="155"/>
      <c r="I9441" s="151"/>
      <c r="J9441" s="152"/>
      <c r="K9441" s="153"/>
      <c r="L9441" s="153"/>
      <c r="M9441" s="153"/>
      <c r="N9441" s="153"/>
      <c r="O9441" s="153"/>
      <c r="P9441" s="153"/>
      <c r="Q9441" s="153"/>
      <c r="R9441" s="153"/>
      <c r="S9441" s="152"/>
      <c r="T9441" s="153"/>
      <c r="X9441" s="69" t="str">
        <f t="shared" si="298"/>
        <v/>
      </c>
      <c r="Y9441" s="69" t="str">
        <f t="shared" si="299"/>
        <v/>
      </c>
    </row>
    <row r="9442" spans="8:25" x14ac:dyDescent="0.25">
      <c r="H9442" s="155"/>
      <c r="I9442" s="151"/>
      <c r="J9442" s="152"/>
      <c r="K9442" s="153"/>
      <c r="L9442" s="153"/>
      <c r="M9442" s="153"/>
      <c r="N9442" s="153"/>
      <c r="O9442" s="153"/>
      <c r="P9442" s="153"/>
      <c r="Q9442" s="153"/>
      <c r="R9442" s="153"/>
      <c r="S9442" s="152"/>
      <c r="T9442" s="153"/>
      <c r="X9442" s="69" t="str">
        <f t="shared" si="298"/>
        <v/>
      </c>
      <c r="Y9442" s="69" t="str">
        <f t="shared" si="299"/>
        <v/>
      </c>
    </row>
    <row r="9443" spans="8:25" x14ac:dyDescent="0.25">
      <c r="H9443" s="155"/>
      <c r="I9443" s="151"/>
      <c r="J9443" s="152"/>
      <c r="K9443" s="153"/>
      <c r="L9443" s="153"/>
      <c r="M9443" s="153"/>
      <c r="N9443" s="153"/>
      <c r="O9443" s="153"/>
      <c r="P9443" s="153"/>
      <c r="Q9443" s="153"/>
      <c r="R9443" s="153"/>
      <c r="S9443" s="152"/>
      <c r="T9443" s="153"/>
      <c r="X9443" s="69" t="str">
        <f t="shared" si="298"/>
        <v/>
      </c>
      <c r="Y9443" s="69" t="str">
        <f t="shared" si="299"/>
        <v/>
      </c>
    </row>
    <row r="9444" spans="8:25" x14ac:dyDescent="0.25">
      <c r="H9444" s="155"/>
      <c r="I9444" s="151"/>
      <c r="J9444" s="152"/>
      <c r="K9444" s="153"/>
      <c r="L9444" s="153"/>
      <c r="M9444" s="153"/>
      <c r="N9444" s="153"/>
      <c r="O9444" s="153"/>
      <c r="P9444" s="153"/>
      <c r="Q9444" s="153"/>
      <c r="R9444" s="153"/>
      <c r="S9444" s="152"/>
      <c r="T9444" s="153"/>
      <c r="X9444" s="69" t="str">
        <f t="shared" si="298"/>
        <v/>
      </c>
      <c r="Y9444" s="69" t="str">
        <f t="shared" si="299"/>
        <v/>
      </c>
    </row>
    <row r="9445" spans="8:25" x14ac:dyDescent="0.25">
      <c r="H9445" s="155"/>
      <c r="I9445" s="151"/>
      <c r="J9445" s="152"/>
      <c r="K9445" s="153"/>
      <c r="L9445" s="153"/>
      <c r="M9445" s="153"/>
      <c r="N9445" s="153"/>
      <c r="O9445" s="153"/>
      <c r="P9445" s="153"/>
      <c r="Q9445" s="153"/>
      <c r="R9445" s="153"/>
      <c r="S9445" s="152"/>
      <c r="T9445" s="153"/>
      <c r="X9445" s="69" t="str">
        <f t="shared" si="298"/>
        <v/>
      </c>
      <c r="Y9445" s="69" t="str">
        <f t="shared" si="299"/>
        <v/>
      </c>
    </row>
    <row r="9446" spans="8:25" x14ac:dyDescent="0.25">
      <c r="H9446" s="155"/>
      <c r="I9446" s="151"/>
      <c r="J9446" s="152"/>
      <c r="K9446" s="153"/>
      <c r="L9446" s="153"/>
      <c r="M9446" s="153"/>
      <c r="N9446" s="153"/>
      <c r="O9446" s="153"/>
      <c r="P9446" s="153"/>
      <c r="Q9446" s="153"/>
      <c r="R9446" s="153"/>
      <c r="S9446" s="152"/>
      <c r="T9446" s="153"/>
      <c r="X9446" s="69" t="str">
        <f t="shared" si="298"/>
        <v/>
      </c>
      <c r="Y9446" s="69" t="str">
        <f t="shared" si="299"/>
        <v/>
      </c>
    </row>
    <row r="9447" spans="8:25" x14ac:dyDescent="0.25">
      <c r="H9447" s="155"/>
      <c r="I9447" s="151"/>
      <c r="J9447" s="152"/>
      <c r="K9447" s="153"/>
      <c r="L9447" s="153"/>
      <c r="M9447" s="153"/>
      <c r="N9447" s="153"/>
      <c r="O9447" s="153"/>
      <c r="P9447" s="153"/>
      <c r="Q9447" s="153"/>
      <c r="R9447" s="153"/>
      <c r="S9447" s="152"/>
      <c r="T9447" s="153"/>
      <c r="X9447" s="69" t="str">
        <f t="shared" si="298"/>
        <v/>
      </c>
      <c r="Y9447" s="69" t="str">
        <f t="shared" si="299"/>
        <v/>
      </c>
    </row>
    <row r="9448" spans="8:25" x14ac:dyDescent="0.25">
      <c r="H9448" s="155"/>
      <c r="I9448" s="151"/>
      <c r="J9448" s="152"/>
      <c r="K9448" s="153"/>
      <c r="L9448" s="153"/>
      <c r="M9448" s="153"/>
      <c r="N9448" s="153"/>
      <c r="O9448" s="153"/>
      <c r="P9448" s="153"/>
      <c r="Q9448" s="153"/>
      <c r="R9448" s="153"/>
      <c r="S9448" s="152"/>
      <c r="T9448" s="153"/>
      <c r="X9448" s="69" t="str">
        <f t="shared" si="298"/>
        <v/>
      </c>
      <c r="Y9448" s="69" t="str">
        <f t="shared" si="299"/>
        <v/>
      </c>
    </row>
    <row r="9449" spans="8:25" x14ac:dyDescent="0.25">
      <c r="H9449" s="155"/>
      <c r="I9449" s="151"/>
      <c r="J9449" s="152"/>
      <c r="K9449" s="153"/>
      <c r="L9449" s="153"/>
      <c r="M9449" s="153"/>
      <c r="N9449" s="153"/>
      <c r="O9449" s="153"/>
      <c r="P9449" s="153"/>
      <c r="Q9449" s="153"/>
      <c r="R9449" s="153"/>
      <c r="S9449" s="152"/>
      <c r="T9449" s="153"/>
      <c r="X9449" s="69" t="str">
        <f t="shared" si="298"/>
        <v/>
      </c>
      <c r="Y9449" s="69" t="str">
        <f t="shared" si="299"/>
        <v/>
      </c>
    </row>
    <row r="9450" spans="8:25" x14ac:dyDescent="0.25">
      <c r="H9450" s="155"/>
      <c r="I9450" s="151"/>
      <c r="J9450" s="152"/>
      <c r="K9450" s="153"/>
      <c r="L9450" s="153"/>
      <c r="M9450" s="153"/>
      <c r="N9450" s="153"/>
      <c r="O9450" s="153"/>
      <c r="P9450" s="153"/>
      <c r="Q9450" s="153"/>
      <c r="R9450" s="153"/>
      <c r="S9450" s="152"/>
      <c r="T9450" s="153"/>
      <c r="X9450" s="69" t="str">
        <f t="shared" si="298"/>
        <v/>
      </c>
      <c r="Y9450" s="69" t="str">
        <f t="shared" si="299"/>
        <v/>
      </c>
    </row>
    <row r="9451" spans="8:25" x14ac:dyDescent="0.25">
      <c r="H9451" s="155"/>
      <c r="I9451" s="151"/>
      <c r="J9451" s="152"/>
      <c r="K9451" s="153"/>
      <c r="L9451" s="153"/>
      <c r="M9451" s="153"/>
      <c r="N9451" s="153"/>
      <c r="O9451" s="153"/>
      <c r="P9451" s="153"/>
      <c r="Q9451" s="153"/>
      <c r="R9451" s="153"/>
      <c r="S9451" s="152"/>
      <c r="T9451" s="153"/>
      <c r="X9451" s="69" t="str">
        <f t="shared" si="298"/>
        <v/>
      </c>
      <c r="Y9451" s="69" t="str">
        <f t="shared" si="299"/>
        <v/>
      </c>
    </row>
    <row r="9452" spans="8:25" x14ac:dyDescent="0.25">
      <c r="H9452" s="155"/>
      <c r="I9452" s="151"/>
      <c r="J9452" s="152"/>
      <c r="K9452" s="153"/>
      <c r="L9452" s="153"/>
      <c r="M9452" s="153"/>
      <c r="N9452" s="153"/>
      <c r="O9452" s="153"/>
      <c r="P9452" s="153"/>
      <c r="Q9452" s="153"/>
      <c r="R9452" s="153"/>
      <c r="S9452" s="152"/>
      <c r="T9452" s="153"/>
      <c r="X9452" s="69" t="str">
        <f t="shared" si="298"/>
        <v/>
      </c>
      <c r="Y9452" s="69" t="str">
        <f t="shared" si="299"/>
        <v/>
      </c>
    </row>
    <row r="9453" spans="8:25" x14ac:dyDescent="0.25">
      <c r="H9453" s="155"/>
      <c r="I9453" s="151"/>
      <c r="J9453" s="152"/>
      <c r="K9453" s="153"/>
      <c r="L9453" s="153"/>
      <c r="M9453" s="153"/>
      <c r="N9453" s="153"/>
      <c r="O9453" s="153"/>
      <c r="P9453" s="153"/>
      <c r="Q9453" s="153"/>
      <c r="R9453" s="153"/>
      <c r="S9453" s="152"/>
      <c r="T9453" s="153"/>
      <c r="X9453" s="69" t="str">
        <f t="shared" si="298"/>
        <v/>
      </c>
      <c r="Y9453" s="69" t="str">
        <f t="shared" si="299"/>
        <v/>
      </c>
    </row>
    <row r="9454" spans="8:25" x14ac:dyDescent="0.25">
      <c r="H9454" s="155"/>
      <c r="I9454" s="151"/>
      <c r="J9454" s="152"/>
      <c r="K9454" s="153"/>
      <c r="L9454" s="153"/>
      <c r="M9454" s="153"/>
      <c r="N9454" s="153"/>
      <c r="O9454" s="153"/>
      <c r="P9454" s="153"/>
      <c r="Q9454" s="153"/>
      <c r="R9454" s="153"/>
      <c r="S9454" s="152"/>
      <c r="T9454" s="153"/>
      <c r="X9454" s="69" t="str">
        <f t="shared" si="298"/>
        <v/>
      </c>
      <c r="Y9454" s="69" t="str">
        <f t="shared" si="299"/>
        <v/>
      </c>
    </row>
    <row r="9455" spans="8:25" x14ac:dyDescent="0.25">
      <c r="H9455" s="155"/>
      <c r="I9455" s="151"/>
      <c r="J9455" s="152"/>
      <c r="K9455" s="153"/>
      <c r="L9455" s="153"/>
      <c r="M9455" s="153"/>
      <c r="N9455" s="153"/>
      <c r="O9455" s="153"/>
      <c r="P9455" s="153"/>
      <c r="Q9455" s="153"/>
      <c r="R9455" s="153"/>
      <c r="S9455" s="152"/>
      <c r="T9455" s="153"/>
      <c r="X9455" s="69" t="str">
        <f t="shared" si="298"/>
        <v/>
      </c>
      <c r="Y9455" s="69" t="str">
        <f t="shared" si="299"/>
        <v/>
      </c>
    </row>
    <row r="9456" spans="8:25" x14ac:dyDescent="0.25">
      <c r="H9456" s="155"/>
      <c r="I9456" s="151"/>
      <c r="J9456" s="152"/>
      <c r="K9456" s="153"/>
      <c r="L9456" s="153"/>
      <c r="M9456" s="153"/>
      <c r="N9456" s="153"/>
      <c r="O9456" s="153"/>
      <c r="P9456" s="153"/>
      <c r="Q9456" s="153"/>
      <c r="R9456" s="153"/>
      <c r="S9456" s="152"/>
      <c r="T9456" s="153"/>
      <c r="X9456" s="69" t="str">
        <f t="shared" si="298"/>
        <v/>
      </c>
      <c r="Y9456" s="69" t="str">
        <f t="shared" si="299"/>
        <v/>
      </c>
    </row>
    <row r="9457" spans="8:25" x14ac:dyDescent="0.25">
      <c r="H9457" s="155"/>
      <c r="I9457" s="151"/>
      <c r="J9457" s="152"/>
      <c r="K9457" s="153"/>
      <c r="L9457" s="153"/>
      <c r="M9457" s="153"/>
      <c r="N9457" s="153"/>
      <c r="O9457" s="153"/>
      <c r="P9457" s="153"/>
      <c r="Q9457" s="153"/>
      <c r="R9457" s="153"/>
      <c r="S9457" s="152"/>
      <c r="T9457" s="153"/>
      <c r="X9457" s="69" t="str">
        <f t="shared" si="298"/>
        <v/>
      </c>
      <c r="Y9457" s="69" t="str">
        <f t="shared" si="299"/>
        <v/>
      </c>
    </row>
    <row r="9458" spans="8:25" x14ac:dyDescent="0.25">
      <c r="H9458" s="155"/>
      <c r="I9458" s="151"/>
      <c r="J9458" s="152"/>
      <c r="K9458" s="153"/>
      <c r="L9458" s="153"/>
      <c r="M9458" s="153"/>
      <c r="N9458" s="153"/>
      <c r="O9458" s="153"/>
      <c r="P9458" s="153"/>
      <c r="Q9458" s="153"/>
      <c r="R9458" s="153"/>
      <c r="S9458" s="152"/>
      <c r="T9458" s="153"/>
      <c r="X9458" s="69" t="str">
        <f t="shared" si="298"/>
        <v/>
      </c>
      <c r="Y9458" s="69" t="str">
        <f t="shared" si="299"/>
        <v/>
      </c>
    </row>
    <row r="9459" spans="8:25" x14ac:dyDescent="0.25">
      <c r="H9459" s="155"/>
      <c r="I9459" s="151"/>
      <c r="J9459" s="152"/>
      <c r="K9459" s="153"/>
      <c r="L9459" s="153"/>
      <c r="M9459" s="153"/>
      <c r="N9459" s="153"/>
      <c r="O9459" s="153"/>
      <c r="P9459" s="153"/>
      <c r="Q9459" s="153"/>
      <c r="R9459" s="153"/>
      <c r="S9459" s="152"/>
      <c r="T9459" s="153"/>
      <c r="X9459" s="69" t="str">
        <f t="shared" si="298"/>
        <v/>
      </c>
      <c r="Y9459" s="69" t="str">
        <f t="shared" si="299"/>
        <v/>
      </c>
    </row>
    <row r="9460" spans="8:25" x14ac:dyDescent="0.25">
      <c r="H9460" s="155"/>
      <c r="I9460" s="151"/>
      <c r="J9460" s="152"/>
      <c r="K9460" s="153"/>
      <c r="L9460" s="153"/>
      <c r="M9460" s="153"/>
      <c r="N9460" s="153"/>
      <c r="O9460" s="153"/>
      <c r="P9460" s="153"/>
      <c r="Q9460" s="153"/>
      <c r="R9460" s="153"/>
      <c r="S9460" s="152"/>
      <c r="T9460" s="153"/>
      <c r="X9460" s="69" t="str">
        <f t="shared" si="298"/>
        <v/>
      </c>
      <c r="Y9460" s="69" t="str">
        <f t="shared" si="299"/>
        <v/>
      </c>
    </row>
    <row r="9461" spans="8:25" x14ac:dyDescent="0.25">
      <c r="H9461" s="155"/>
      <c r="I9461" s="151"/>
      <c r="J9461" s="152"/>
      <c r="K9461" s="153"/>
      <c r="L9461" s="153"/>
      <c r="M9461" s="153"/>
      <c r="N9461" s="153"/>
      <c r="O9461" s="153"/>
      <c r="P9461" s="153"/>
      <c r="Q9461" s="153"/>
      <c r="R9461" s="153"/>
      <c r="S9461" s="152"/>
      <c r="T9461" s="153"/>
      <c r="X9461" s="69" t="str">
        <f t="shared" si="298"/>
        <v/>
      </c>
      <c r="Y9461" s="69" t="str">
        <f t="shared" si="299"/>
        <v/>
      </c>
    </row>
    <row r="9462" spans="8:25" x14ac:dyDescent="0.25">
      <c r="H9462" s="155"/>
      <c r="I9462" s="151"/>
      <c r="J9462" s="152"/>
      <c r="K9462" s="153"/>
      <c r="L9462" s="153"/>
      <c r="M9462" s="153"/>
      <c r="N9462" s="153"/>
      <c r="O9462" s="153"/>
      <c r="P9462" s="153"/>
      <c r="Q9462" s="153"/>
      <c r="R9462" s="153"/>
      <c r="S9462" s="152"/>
      <c r="T9462" s="153"/>
      <c r="X9462" s="69" t="str">
        <f t="shared" si="298"/>
        <v/>
      </c>
      <c r="Y9462" s="69" t="str">
        <f t="shared" si="299"/>
        <v/>
      </c>
    </row>
    <row r="9463" spans="8:25" x14ac:dyDescent="0.25">
      <c r="H9463" s="155"/>
      <c r="I9463" s="151"/>
      <c r="J9463" s="152"/>
      <c r="K9463" s="153"/>
      <c r="L9463" s="153"/>
      <c r="M9463" s="153"/>
      <c r="N9463" s="153"/>
      <c r="O9463" s="153"/>
      <c r="P9463" s="153"/>
      <c r="Q9463" s="153"/>
      <c r="R9463" s="153"/>
      <c r="S9463" s="152"/>
      <c r="T9463" s="153"/>
      <c r="X9463" s="69" t="str">
        <f t="shared" si="298"/>
        <v/>
      </c>
      <c r="Y9463" s="69" t="str">
        <f t="shared" si="299"/>
        <v/>
      </c>
    </row>
    <row r="9464" spans="8:25" x14ac:dyDescent="0.25">
      <c r="H9464" s="155"/>
      <c r="I9464" s="151"/>
      <c r="J9464" s="152"/>
      <c r="K9464" s="153"/>
      <c r="L9464" s="153"/>
      <c r="M9464" s="153"/>
      <c r="N9464" s="153"/>
      <c r="O9464" s="153"/>
      <c r="P9464" s="153"/>
      <c r="Q9464" s="153"/>
      <c r="R9464" s="153"/>
      <c r="S9464" s="152"/>
      <c r="T9464" s="153"/>
      <c r="X9464" s="69" t="str">
        <f t="shared" si="298"/>
        <v/>
      </c>
      <c r="Y9464" s="69" t="str">
        <f t="shared" si="299"/>
        <v/>
      </c>
    </row>
    <row r="9465" spans="8:25" x14ac:dyDescent="0.25">
      <c r="H9465" s="155"/>
      <c r="I9465" s="151"/>
      <c r="J9465" s="152"/>
      <c r="K9465" s="153"/>
      <c r="L9465" s="153"/>
      <c r="M9465" s="153"/>
      <c r="N9465" s="153"/>
      <c r="O9465" s="153"/>
      <c r="P9465" s="153"/>
      <c r="Q9465" s="153"/>
      <c r="R9465" s="153"/>
      <c r="S9465" s="152"/>
      <c r="T9465" s="153"/>
      <c r="X9465" s="69" t="str">
        <f t="shared" si="298"/>
        <v/>
      </c>
      <c r="Y9465" s="69" t="str">
        <f t="shared" si="299"/>
        <v/>
      </c>
    </row>
    <row r="9466" spans="8:25" x14ac:dyDescent="0.25">
      <c r="H9466" s="155"/>
      <c r="I9466" s="151"/>
      <c r="J9466" s="152"/>
      <c r="K9466" s="153"/>
      <c r="L9466" s="153"/>
      <c r="M9466" s="153"/>
      <c r="N9466" s="153"/>
      <c r="O9466" s="153"/>
      <c r="P9466" s="153"/>
      <c r="Q9466" s="153"/>
      <c r="R9466" s="153"/>
      <c r="S9466" s="152"/>
      <c r="T9466" s="153"/>
      <c r="X9466" s="69" t="str">
        <f t="shared" si="298"/>
        <v/>
      </c>
      <c r="Y9466" s="69" t="str">
        <f t="shared" si="299"/>
        <v/>
      </c>
    </row>
    <row r="9467" spans="8:25" x14ac:dyDescent="0.25">
      <c r="H9467" s="155"/>
      <c r="I9467" s="151"/>
      <c r="J9467" s="152"/>
      <c r="K9467" s="153"/>
      <c r="L9467" s="153"/>
      <c r="M9467" s="153"/>
      <c r="N9467" s="153"/>
      <c r="O9467" s="153"/>
      <c r="P9467" s="153"/>
      <c r="Q9467" s="153"/>
      <c r="R9467" s="153"/>
      <c r="S9467" s="152"/>
      <c r="T9467" s="153"/>
      <c r="X9467" s="69" t="str">
        <f t="shared" si="298"/>
        <v/>
      </c>
      <c r="Y9467" s="69" t="str">
        <f t="shared" si="299"/>
        <v/>
      </c>
    </row>
    <row r="9468" spans="8:25" x14ac:dyDescent="0.25">
      <c r="H9468" s="155"/>
      <c r="I9468" s="151"/>
      <c r="J9468" s="152"/>
      <c r="K9468" s="153"/>
      <c r="L9468" s="153"/>
      <c r="M9468" s="153"/>
      <c r="N9468" s="153"/>
      <c r="O9468" s="153"/>
      <c r="P9468" s="153"/>
      <c r="Q9468" s="153"/>
      <c r="R9468" s="153"/>
      <c r="S9468" s="152"/>
      <c r="T9468" s="153"/>
      <c r="X9468" s="69" t="str">
        <f t="shared" si="298"/>
        <v/>
      </c>
      <c r="Y9468" s="69" t="str">
        <f t="shared" si="299"/>
        <v/>
      </c>
    </row>
    <row r="9469" spans="8:25" x14ac:dyDescent="0.25">
      <c r="H9469" s="155"/>
      <c r="I9469" s="151"/>
      <c r="J9469" s="152"/>
      <c r="K9469" s="153"/>
      <c r="L9469" s="153"/>
      <c r="M9469" s="153"/>
      <c r="N9469" s="153"/>
      <c r="O9469" s="153"/>
      <c r="P9469" s="153"/>
      <c r="Q9469" s="153"/>
      <c r="R9469" s="153"/>
      <c r="S9469" s="152"/>
      <c r="T9469" s="153"/>
      <c r="X9469" s="69" t="str">
        <f t="shared" si="298"/>
        <v/>
      </c>
      <c r="Y9469" s="69" t="str">
        <f t="shared" si="299"/>
        <v/>
      </c>
    </row>
    <row r="9470" spans="8:25" x14ac:dyDescent="0.25">
      <c r="H9470" s="155"/>
      <c r="I9470" s="151"/>
      <c r="J9470" s="152"/>
      <c r="K9470" s="153"/>
      <c r="L9470" s="153"/>
      <c r="M9470" s="153"/>
      <c r="N9470" s="153"/>
      <c r="O9470" s="153"/>
      <c r="P9470" s="153"/>
      <c r="Q9470" s="153"/>
      <c r="R9470" s="153"/>
      <c r="S9470" s="152"/>
      <c r="T9470" s="153"/>
      <c r="X9470" s="69" t="str">
        <f t="shared" si="298"/>
        <v/>
      </c>
      <c r="Y9470" s="69" t="str">
        <f t="shared" si="299"/>
        <v/>
      </c>
    </row>
    <row r="9471" spans="8:25" x14ac:dyDescent="0.25">
      <c r="H9471" s="155"/>
      <c r="I9471" s="151"/>
      <c r="J9471" s="152"/>
      <c r="K9471" s="153"/>
      <c r="L9471" s="153"/>
      <c r="M9471" s="153"/>
      <c r="N9471" s="153"/>
      <c r="O9471" s="153"/>
      <c r="P9471" s="153"/>
      <c r="Q9471" s="153"/>
      <c r="R9471" s="153"/>
      <c r="S9471" s="152"/>
      <c r="T9471" s="153"/>
      <c r="X9471" s="69" t="str">
        <f t="shared" si="298"/>
        <v/>
      </c>
      <c r="Y9471" s="69" t="str">
        <f t="shared" si="299"/>
        <v/>
      </c>
    </row>
    <row r="9472" spans="8:25" x14ac:dyDescent="0.25">
      <c r="H9472" s="155"/>
      <c r="I9472" s="151"/>
      <c r="J9472" s="152"/>
      <c r="K9472" s="153"/>
      <c r="L9472" s="153"/>
      <c r="M9472" s="153"/>
      <c r="N9472" s="153"/>
      <c r="O9472" s="153"/>
      <c r="P9472" s="153"/>
      <c r="Q9472" s="153"/>
      <c r="R9472" s="153"/>
      <c r="S9472" s="152"/>
      <c r="T9472" s="153"/>
      <c r="X9472" s="69" t="str">
        <f t="shared" si="298"/>
        <v/>
      </c>
      <c r="Y9472" s="69" t="str">
        <f t="shared" si="299"/>
        <v/>
      </c>
    </row>
    <row r="9473" spans="8:25" x14ac:dyDescent="0.25">
      <c r="H9473" s="155"/>
      <c r="I9473" s="151"/>
      <c r="J9473" s="152"/>
      <c r="K9473" s="153"/>
      <c r="L9473" s="153"/>
      <c r="M9473" s="153"/>
      <c r="N9473" s="153"/>
      <c r="O9473" s="153"/>
      <c r="P9473" s="153"/>
      <c r="Q9473" s="153"/>
      <c r="R9473" s="153"/>
      <c r="S9473" s="152"/>
      <c r="T9473" s="153"/>
      <c r="X9473" s="69" t="str">
        <f t="shared" si="298"/>
        <v/>
      </c>
      <c r="Y9473" s="69" t="str">
        <f t="shared" si="299"/>
        <v/>
      </c>
    </row>
    <row r="9474" spans="8:25" x14ac:dyDescent="0.25">
      <c r="H9474" s="155"/>
      <c r="I9474" s="151"/>
      <c r="J9474" s="152"/>
      <c r="K9474" s="153"/>
      <c r="L9474" s="153"/>
      <c r="M9474" s="153"/>
      <c r="N9474" s="153"/>
      <c r="O9474" s="153"/>
      <c r="P9474" s="153"/>
      <c r="Q9474" s="153"/>
      <c r="R9474" s="153"/>
      <c r="S9474" s="152"/>
      <c r="T9474" s="153"/>
      <c r="X9474" s="69" t="str">
        <f t="shared" ref="X9474:X9537" si="300">IF(W9474&lt;&gt;"",W9474-I9474,"")</f>
        <v/>
      </c>
      <c r="Y9474" s="69" t="str">
        <f t="shared" si="299"/>
        <v/>
      </c>
    </row>
    <row r="9475" spans="8:25" x14ac:dyDescent="0.25">
      <c r="H9475" s="155"/>
      <c r="I9475" s="151"/>
      <c r="J9475" s="152"/>
      <c r="K9475" s="153"/>
      <c r="L9475" s="153"/>
      <c r="M9475" s="153"/>
      <c r="N9475" s="153"/>
      <c r="O9475" s="153"/>
      <c r="P9475" s="153"/>
      <c r="Q9475" s="153"/>
      <c r="R9475" s="153"/>
      <c r="S9475" s="152"/>
      <c r="T9475" s="153"/>
      <c r="X9475" s="69" t="str">
        <f t="shared" si="300"/>
        <v/>
      </c>
      <c r="Y9475" s="69" t="str">
        <f t="shared" ref="Y9475:Y9538" si="301">IF(X9475&lt;&gt;"",IF(X9475&lt;365,"&lt; 1 year",IF(X9475&lt;730,"1-2",IF(X9475&lt;1095,"2-3",IF(X9475&lt;1460,"3-4",IF(X9475&lt;1825,"4-5","5+"))))),"")</f>
        <v/>
      </c>
    </row>
    <row r="9476" spans="8:25" x14ac:dyDescent="0.25">
      <c r="H9476" s="155"/>
      <c r="I9476" s="151"/>
      <c r="J9476" s="152"/>
      <c r="K9476" s="153"/>
      <c r="L9476" s="153"/>
      <c r="M9476" s="153"/>
      <c r="N9476" s="153"/>
      <c r="O9476" s="153"/>
      <c r="P9476" s="153"/>
      <c r="Q9476" s="153"/>
      <c r="R9476" s="153"/>
      <c r="S9476" s="152"/>
      <c r="T9476" s="153"/>
      <c r="X9476" s="69" t="str">
        <f t="shared" si="300"/>
        <v/>
      </c>
      <c r="Y9476" s="69" t="str">
        <f t="shared" si="301"/>
        <v/>
      </c>
    </row>
    <row r="9477" spans="8:25" x14ac:dyDescent="0.25">
      <c r="H9477" s="155"/>
      <c r="I9477" s="151"/>
      <c r="J9477" s="152"/>
      <c r="K9477" s="153"/>
      <c r="L9477" s="153"/>
      <c r="M9477" s="153"/>
      <c r="N9477" s="153"/>
      <c r="O9477" s="153"/>
      <c r="P9477" s="153"/>
      <c r="Q9477" s="153"/>
      <c r="R9477" s="153"/>
      <c r="S9477" s="152"/>
      <c r="T9477" s="153"/>
      <c r="X9477" s="69" t="str">
        <f t="shared" si="300"/>
        <v/>
      </c>
      <c r="Y9477" s="69" t="str">
        <f t="shared" si="301"/>
        <v/>
      </c>
    </row>
    <row r="9478" spans="8:25" x14ac:dyDescent="0.25">
      <c r="H9478" s="155"/>
      <c r="I9478" s="151"/>
      <c r="J9478" s="152"/>
      <c r="K9478" s="153"/>
      <c r="L9478" s="153"/>
      <c r="M9478" s="153"/>
      <c r="N9478" s="153"/>
      <c r="O9478" s="153"/>
      <c r="P9478" s="153"/>
      <c r="Q9478" s="153"/>
      <c r="R9478" s="153"/>
      <c r="S9478" s="152"/>
      <c r="T9478" s="153"/>
      <c r="X9478" s="69" t="str">
        <f t="shared" si="300"/>
        <v/>
      </c>
      <c r="Y9478" s="69" t="str">
        <f t="shared" si="301"/>
        <v/>
      </c>
    </row>
    <row r="9479" spans="8:25" x14ac:dyDescent="0.25">
      <c r="H9479" s="155"/>
      <c r="I9479" s="151"/>
      <c r="J9479" s="152"/>
      <c r="K9479" s="153"/>
      <c r="L9479" s="153"/>
      <c r="M9479" s="153"/>
      <c r="N9479" s="153"/>
      <c r="O9479" s="153"/>
      <c r="P9479" s="153"/>
      <c r="Q9479" s="153"/>
      <c r="R9479" s="153"/>
      <c r="S9479" s="152"/>
      <c r="T9479" s="153"/>
      <c r="X9479" s="69" t="str">
        <f t="shared" si="300"/>
        <v/>
      </c>
      <c r="Y9479" s="69" t="str">
        <f t="shared" si="301"/>
        <v/>
      </c>
    </row>
    <row r="9480" spans="8:25" x14ac:dyDescent="0.25">
      <c r="H9480" s="155"/>
      <c r="I9480" s="151"/>
      <c r="J9480" s="152"/>
      <c r="K9480" s="153"/>
      <c r="L9480" s="153"/>
      <c r="M9480" s="153"/>
      <c r="N9480" s="153"/>
      <c r="O9480" s="153"/>
      <c r="P9480" s="153"/>
      <c r="Q9480" s="153"/>
      <c r="R9480" s="153"/>
      <c r="S9480" s="152"/>
      <c r="T9480" s="153"/>
      <c r="X9480" s="69" t="str">
        <f t="shared" si="300"/>
        <v/>
      </c>
      <c r="Y9480" s="69" t="str">
        <f t="shared" si="301"/>
        <v/>
      </c>
    </row>
    <row r="9481" spans="8:25" x14ac:dyDescent="0.25">
      <c r="H9481" s="155"/>
      <c r="I9481" s="151"/>
      <c r="J9481" s="152"/>
      <c r="K9481" s="153"/>
      <c r="L9481" s="153"/>
      <c r="M9481" s="153"/>
      <c r="N9481" s="153"/>
      <c r="O9481" s="153"/>
      <c r="P9481" s="153"/>
      <c r="Q9481" s="153"/>
      <c r="R9481" s="153"/>
      <c r="S9481" s="152"/>
      <c r="T9481" s="153"/>
      <c r="X9481" s="69" t="str">
        <f t="shared" si="300"/>
        <v/>
      </c>
      <c r="Y9481" s="69" t="str">
        <f t="shared" si="301"/>
        <v/>
      </c>
    </row>
    <row r="9482" spans="8:25" x14ac:dyDescent="0.25">
      <c r="H9482" s="155"/>
      <c r="I9482" s="151"/>
      <c r="J9482" s="152"/>
      <c r="K9482" s="153"/>
      <c r="L9482" s="153"/>
      <c r="M9482" s="153"/>
      <c r="N9482" s="153"/>
      <c r="O9482" s="153"/>
      <c r="P9482" s="153"/>
      <c r="Q9482" s="153"/>
      <c r="R9482" s="153"/>
      <c r="S9482" s="152"/>
      <c r="T9482" s="153"/>
      <c r="X9482" s="69" t="str">
        <f t="shared" si="300"/>
        <v/>
      </c>
      <c r="Y9482" s="69" t="str">
        <f t="shared" si="301"/>
        <v/>
      </c>
    </row>
    <row r="9483" spans="8:25" x14ac:dyDescent="0.25">
      <c r="H9483" s="155"/>
      <c r="I9483" s="151"/>
      <c r="J9483" s="152"/>
      <c r="K9483" s="153"/>
      <c r="L9483" s="153"/>
      <c r="M9483" s="153"/>
      <c r="N9483" s="153"/>
      <c r="O9483" s="153"/>
      <c r="P9483" s="153"/>
      <c r="Q9483" s="153"/>
      <c r="R9483" s="153"/>
      <c r="S9483" s="152"/>
      <c r="T9483" s="153"/>
      <c r="X9483" s="69" t="str">
        <f t="shared" si="300"/>
        <v/>
      </c>
      <c r="Y9483" s="69" t="str">
        <f t="shared" si="301"/>
        <v/>
      </c>
    </row>
    <row r="9484" spans="8:25" x14ac:dyDescent="0.25">
      <c r="H9484" s="155"/>
      <c r="I9484" s="151"/>
      <c r="J9484" s="152"/>
      <c r="K9484" s="153"/>
      <c r="L9484" s="153"/>
      <c r="M9484" s="153"/>
      <c r="N9484" s="153"/>
      <c r="O9484" s="153"/>
      <c r="P9484" s="153"/>
      <c r="Q9484" s="153"/>
      <c r="R9484" s="153"/>
      <c r="S9484" s="152"/>
      <c r="T9484" s="153"/>
      <c r="X9484" s="69" t="str">
        <f t="shared" si="300"/>
        <v/>
      </c>
      <c r="Y9484" s="69" t="str">
        <f t="shared" si="301"/>
        <v/>
      </c>
    </row>
    <row r="9485" spans="8:25" x14ac:dyDescent="0.25">
      <c r="H9485" s="155"/>
      <c r="I9485" s="151"/>
      <c r="J9485" s="152"/>
      <c r="K9485" s="153"/>
      <c r="L9485" s="153"/>
      <c r="M9485" s="153"/>
      <c r="N9485" s="153"/>
      <c r="O9485" s="153"/>
      <c r="P9485" s="153"/>
      <c r="Q9485" s="153"/>
      <c r="R9485" s="153"/>
      <c r="S9485" s="152"/>
      <c r="T9485" s="153"/>
      <c r="X9485" s="69" t="str">
        <f t="shared" si="300"/>
        <v/>
      </c>
      <c r="Y9485" s="69" t="str">
        <f t="shared" si="301"/>
        <v/>
      </c>
    </row>
    <row r="9486" spans="8:25" x14ac:dyDescent="0.25">
      <c r="H9486" s="155"/>
      <c r="I9486" s="151"/>
      <c r="J9486" s="152"/>
      <c r="K9486" s="153"/>
      <c r="L9486" s="153"/>
      <c r="M9486" s="153"/>
      <c r="N9486" s="153"/>
      <c r="O9486" s="153"/>
      <c r="P9486" s="153"/>
      <c r="Q9486" s="153"/>
      <c r="R9486" s="153"/>
      <c r="S9486" s="152"/>
      <c r="T9486" s="153"/>
      <c r="X9486" s="69" t="str">
        <f t="shared" si="300"/>
        <v/>
      </c>
      <c r="Y9486" s="69" t="str">
        <f t="shared" si="301"/>
        <v/>
      </c>
    </row>
    <row r="9487" spans="8:25" x14ac:dyDescent="0.25">
      <c r="H9487" s="155"/>
      <c r="I9487" s="151"/>
      <c r="J9487" s="152"/>
      <c r="K9487" s="153"/>
      <c r="L9487" s="153"/>
      <c r="M9487" s="153"/>
      <c r="N9487" s="153"/>
      <c r="O9487" s="153"/>
      <c r="P9487" s="153"/>
      <c r="Q9487" s="153"/>
      <c r="R9487" s="153"/>
      <c r="S9487" s="152"/>
      <c r="T9487" s="153"/>
      <c r="X9487" s="69" t="str">
        <f t="shared" si="300"/>
        <v/>
      </c>
      <c r="Y9487" s="69" t="str">
        <f t="shared" si="301"/>
        <v/>
      </c>
    </row>
    <row r="9488" spans="8:25" x14ac:dyDescent="0.25">
      <c r="H9488" s="155"/>
      <c r="I9488" s="151"/>
      <c r="J9488" s="152"/>
      <c r="K9488" s="153"/>
      <c r="L9488" s="153"/>
      <c r="M9488" s="153"/>
      <c r="N9488" s="153"/>
      <c r="O9488" s="153"/>
      <c r="P9488" s="153"/>
      <c r="Q9488" s="153"/>
      <c r="R9488" s="153"/>
      <c r="S9488" s="152"/>
      <c r="T9488" s="153"/>
      <c r="X9488" s="69" t="str">
        <f t="shared" si="300"/>
        <v/>
      </c>
      <c r="Y9488" s="69" t="str">
        <f t="shared" si="301"/>
        <v/>
      </c>
    </row>
    <row r="9489" spans="8:25" x14ac:dyDescent="0.25">
      <c r="H9489" s="155"/>
      <c r="I9489" s="151"/>
      <c r="J9489" s="152"/>
      <c r="K9489" s="153"/>
      <c r="L9489" s="153"/>
      <c r="M9489" s="153"/>
      <c r="N9489" s="153"/>
      <c r="O9489" s="153"/>
      <c r="P9489" s="153"/>
      <c r="Q9489" s="153"/>
      <c r="R9489" s="153"/>
      <c r="S9489" s="152"/>
      <c r="T9489" s="153"/>
      <c r="X9489" s="69" t="str">
        <f t="shared" si="300"/>
        <v/>
      </c>
      <c r="Y9489" s="69" t="str">
        <f t="shared" si="301"/>
        <v/>
      </c>
    </row>
    <row r="9490" spans="8:25" x14ac:dyDescent="0.25">
      <c r="H9490" s="155"/>
      <c r="I9490" s="151"/>
      <c r="J9490" s="152"/>
      <c r="K9490" s="153"/>
      <c r="L9490" s="153"/>
      <c r="M9490" s="153"/>
      <c r="N9490" s="153"/>
      <c r="O9490" s="153"/>
      <c r="P9490" s="153"/>
      <c r="Q9490" s="153"/>
      <c r="R9490" s="153"/>
      <c r="S9490" s="152"/>
      <c r="T9490" s="153"/>
      <c r="X9490" s="69" t="str">
        <f t="shared" si="300"/>
        <v/>
      </c>
      <c r="Y9490" s="69" t="str">
        <f t="shared" si="301"/>
        <v/>
      </c>
    </row>
    <row r="9491" spans="8:25" x14ac:dyDescent="0.25">
      <c r="H9491" s="155"/>
      <c r="I9491" s="151"/>
      <c r="J9491" s="152"/>
      <c r="K9491" s="153"/>
      <c r="L9491" s="153"/>
      <c r="M9491" s="153"/>
      <c r="N9491" s="153"/>
      <c r="O9491" s="153"/>
      <c r="P9491" s="153"/>
      <c r="Q9491" s="153"/>
      <c r="R9491" s="153"/>
      <c r="S9491" s="152"/>
      <c r="T9491" s="153"/>
      <c r="X9491" s="69" t="str">
        <f t="shared" si="300"/>
        <v/>
      </c>
      <c r="Y9491" s="69" t="str">
        <f t="shared" si="301"/>
        <v/>
      </c>
    </row>
    <row r="9492" spans="8:25" x14ac:dyDescent="0.25">
      <c r="H9492" s="155"/>
      <c r="I9492" s="151"/>
      <c r="J9492" s="152"/>
      <c r="K9492" s="153"/>
      <c r="L9492" s="153"/>
      <c r="M9492" s="153"/>
      <c r="N9492" s="153"/>
      <c r="O9492" s="153"/>
      <c r="P9492" s="153"/>
      <c r="Q9492" s="153"/>
      <c r="R9492" s="153"/>
      <c r="S9492" s="152"/>
      <c r="T9492" s="153"/>
      <c r="X9492" s="69" t="str">
        <f t="shared" si="300"/>
        <v/>
      </c>
      <c r="Y9492" s="69" t="str">
        <f t="shared" si="301"/>
        <v/>
      </c>
    </row>
    <row r="9493" spans="8:25" x14ac:dyDescent="0.25">
      <c r="H9493" s="155"/>
      <c r="I9493" s="151"/>
      <c r="J9493" s="152"/>
      <c r="K9493" s="153"/>
      <c r="L9493" s="153"/>
      <c r="M9493" s="153"/>
      <c r="N9493" s="153"/>
      <c r="O9493" s="153"/>
      <c r="P9493" s="153"/>
      <c r="Q9493" s="153"/>
      <c r="R9493" s="153"/>
      <c r="S9493" s="152"/>
      <c r="T9493" s="153"/>
      <c r="X9493" s="69" t="str">
        <f t="shared" si="300"/>
        <v/>
      </c>
      <c r="Y9493" s="69" t="str">
        <f t="shared" si="301"/>
        <v/>
      </c>
    </row>
    <row r="9494" spans="8:25" x14ac:dyDescent="0.25">
      <c r="H9494" s="155"/>
      <c r="I9494" s="151"/>
      <c r="J9494" s="152"/>
      <c r="K9494" s="153"/>
      <c r="L9494" s="153"/>
      <c r="M9494" s="153"/>
      <c r="N9494" s="153"/>
      <c r="O9494" s="153"/>
      <c r="P9494" s="153"/>
      <c r="Q9494" s="153"/>
      <c r="R9494" s="153"/>
      <c r="S9494" s="152"/>
      <c r="T9494" s="153"/>
      <c r="X9494" s="69" t="str">
        <f t="shared" si="300"/>
        <v/>
      </c>
      <c r="Y9494" s="69" t="str">
        <f t="shared" si="301"/>
        <v/>
      </c>
    </row>
    <row r="9495" spans="8:25" x14ac:dyDescent="0.25">
      <c r="H9495" s="155"/>
      <c r="I9495" s="151"/>
      <c r="J9495" s="152"/>
      <c r="K9495" s="153"/>
      <c r="L9495" s="153"/>
      <c r="M9495" s="153"/>
      <c r="N9495" s="153"/>
      <c r="O9495" s="153"/>
      <c r="P9495" s="153"/>
      <c r="Q9495" s="153"/>
      <c r="R9495" s="153"/>
      <c r="S9495" s="152"/>
      <c r="T9495" s="153"/>
      <c r="X9495" s="69" t="str">
        <f t="shared" si="300"/>
        <v/>
      </c>
      <c r="Y9495" s="69" t="str">
        <f t="shared" si="301"/>
        <v/>
      </c>
    </row>
    <row r="9496" spans="8:25" x14ac:dyDescent="0.25">
      <c r="H9496" s="155"/>
      <c r="I9496" s="151"/>
      <c r="J9496" s="152"/>
      <c r="K9496" s="153"/>
      <c r="L9496" s="153"/>
      <c r="M9496" s="153"/>
      <c r="N9496" s="153"/>
      <c r="O9496" s="153"/>
      <c r="P9496" s="153"/>
      <c r="Q9496" s="153"/>
      <c r="R9496" s="153"/>
      <c r="S9496" s="152"/>
      <c r="T9496" s="153"/>
      <c r="X9496" s="69" t="str">
        <f t="shared" si="300"/>
        <v/>
      </c>
      <c r="Y9496" s="69" t="str">
        <f t="shared" si="301"/>
        <v/>
      </c>
    </row>
    <row r="9497" spans="8:25" x14ac:dyDescent="0.25">
      <c r="H9497" s="155"/>
      <c r="I9497" s="151"/>
      <c r="J9497" s="152"/>
      <c r="K9497" s="153"/>
      <c r="L9497" s="153"/>
      <c r="M9497" s="153"/>
      <c r="N9497" s="153"/>
      <c r="O9497" s="153"/>
      <c r="P9497" s="153"/>
      <c r="Q9497" s="153"/>
      <c r="R9497" s="153"/>
      <c r="S9497" s="152"/>
      <c r="T9497" s="153"/>
      <c r="X9497" s="69" t="str">
        <f t="shared" si="300"/>
        <v/>
      </c>
      <c r="Y9497" s="69" t="str">
        <f t="shared" si="301"/>
        <v/>
      </c>
    </row>
    <row r="9498" spans="8:25" x14ac:dyDescent="0.25">
      <c r="H9498" s="155"/>
      <c r="I9498" s="151"/>
      <c r="J9498" s="152"/>
      <c r="K9498" s="153"/>
      <c r="L9498" s="153"/>
      <c r="M9498" s="153"/>
      <c r="N9498" s="153"/>
      <c r="O9498" s="153"/>
      <c r="P9498" s="153"/>
      <c r="Q9498" s="153"/>
      <c r="R9498" s="153"/>
      <c r="S9498" s="152"/>
      <c r="T9498" s="153"/>
      <c r="X9498" s="69" t="str">
        <f t="shared" si="300"/>
        <v/>
      </c>
      <c r="Y9498" s="69" t="str">
        <f t="shared" si="301"/>
        <v/>
      </c>
    </row>
    <row r="9499" spans="8:25" x14ac:dyDescent="0.25">
      <c r="H9499" s="155"/>
      <c r="I9499" s="151"/>
      <c r="J9499" s="152"/>
      <c r="K9499" s="153"/>
      <c r="L9499" s="153"/>
      <c r="M9499" s="153"/>
      <c r="N9499" s="153"/>
      <c r="O9499" s="153"/>
      <c r="P9499" s="153"/>
      <c r="Q9499" s="153"/>
      <c r="R9499" s="153"/>
      <c r="S9499" s="152"/>
      <c r="T9499" s="153"/>
      <c r="X9499" s="69" t="str">
        <f t="shared" si="300"/>
        <v/>
      </c>
      <c r="Y9499" s="69" t="str">
        <f t="shared" si="301"/>
        <v/>
      </c>
    </row>
    <row r="9500" spans="8:25" x14ac:dyDescent="0.25">
      <c r="H9500" s="155"/>
      <c r="I9500" s="151"/>
      <c r="J9500" s="152"/>
      <c r="K9500" s="153"/>
      <c r="L9500" s="153"/>
      <c r="M9500" s="153"/>
      <c r="N9500" s="153"/>
      <c r="O9500" s="153"/>
      <c r="P9500" s="153"/>
      <c r="Q9500" s="153"/>
      <c r="R9500" s="153"/>
      <c r="S9500" s="152"/>
      <c r="T9500" s="153"/>
      <c r="X9500" s="69" t="str">
        <f t="shared" si="300"/>
        <v/>
      </c>
      <c r="Y9500" s="69" t="str">
        <f t="shared" si="301"/>
        <v/>
      </c>
    </row>
    <row r="9501" spans="8:25" x14ac:dyDescent="0.25">
      <c r="H9501" s="155"/>
      <c r="I9501" s="151"/>
      <c r="J9501" s="152"/>
      <c r="K9501" s="153"/>
      <c r="L9501" s="153"/>
      <c r="M9501" s="153"/>
      <c r="N9501" s="153"/>
      <c r="O9501" s="153"/>
      <c r="P9501" s="153"/>
      <c r="Q9501" s="153"/>
      <c r="R9501" s="153"/>
      <c r="S9501" s="152"/>
      <c r="T9501" s="153"/>
      <c r="X9501" s="69" t="str">
        <f t="shared" si="300"/>
        <v/>
      </c>
      <c r="Y9501" s="69" t="str">
        <f t="shared" si="301"/>
        <v/>
      </c>
    </row>
    <row r="9502" spans="8:25" x14ac:dyDescent="0.25">
      <c r="H9502" s="155"/>
      <c r="I9502" s="151"/>
      <c r="J9502" s="152"/>
      <c r="K9502" s="153"/>
      <c r="L9502" s="153"/>
      <c r="M9502" s="153"/>
      <c r="N9502" s="153"/>
      <c r="O9502" s="153"/>
      <c r="P9502" s="153"/>
      <c r="Q9502" s="153"/>
      <c r="R9502" s="153"/>
      <c r="S9502" s="152"/>
      <c r="T9502" s="153"/>
      <c r="X9502" s="69" t="str">
        <f t="shared" si="300"/>
        <v/>
      </c>
      <c r="Y9502" s="69" t="str">
        <f t="shared" si="301"/>
        <v/>
      </c>
    </row>
    <row r="9503" spans="8:25" x14ac:dyDescent="0.25">
      <c r="H9503" s="155"/>
      <c r="I9503" s="151"/>
      <c r="J9503" s="152"/>
      <c r="K9503" s="153"/>
      <c r="L9503" s="153"/>
      <c r="M9503" s="153"/>
      <c r="N9503" s="153"/>
      <c r="O9503" s="153"/>
      <c r="P9503" s="153"/>
      <c r="Q9503" s="153"/>
      <c r="R9503" s="153"/>
      <c r="S9503" s="152"/>
      <c r="T9503" s="153"/>
      <c r="X9503" s="69" t="str">
        <f t="shared" si="300"/>
        <v/>
      </c>
      <c r="Y9503" s="69" t="str">
        <f t="shared" si="301"/>
        <v/>
      </c>
    </row>
    <row r="9504" spans="8:25" x14ac:dyDescent="0.25">
      <c r="H9504" s="155"/>
      <c r="I9504" s="151"/>
      <c r="J9504" s="152"/>
      <c r="K9504" s="153"/>
      <c r="L9504" s="153"/>
      <c r="M9504" s="153"/>
      <c r="N9504" s="153"/>
      <c r="O9504" s="153"/>
      <c r="P9504" s="153"/>
      <c r="Q9504" s="153"/>
      <c r="R9504" s="153"/>
      <c r="S9504" s="152"/>
      <c r="T9504" s="153"/>
      <c r="X9504" s="69" t="str">
        <f t="shared" si="300"/>
        <v/>
      </c>
      <c r="Y9504" s="69" t="str">
        <f t="shared" si="301"/>
        <v/>
      </c>
    </row>
    <row r="9505" spans="8:25" x14ac:dyDescent="0.25">
      <c r="H9505" s="155"/>
      <c r="I9505" s="151"/>
      <c r="J9505" s="152"/>
      <c r="K9505" s="153"/>
      <c r="L9505" s="153"/>
      <c r="M9505" s="153"/>
      <c r="N9505" s="153"/>
      <c r="O9505" s="153"/>
      <c r="P9505" s="153"/>
      <c r="Q9505" s="153"/>
      <c r="R9505" s="153"/>
      <c r="S9505" s="152"/>
      <c r="T9505" s="153"/>
      <c r="X9505" s="69" t="str">
        <f t="shared" si="300"/>
        <v/>
      </c>
      <c r="Y9505" s="69" t="str">
        <f t="shared" si="301"/>
        <v/>
      </c>
    </row>
    <row r="9506" spans="8:25" x14ac:dyDescent="0.25">
      <c r="H9506" s="155"/>
      <c r="I9506" s="151"/>
      <c r="J9506" s="152"/>
      <c r="K9506" s="153"/>
      <c r="L9506" s="153"/>
      <c r="M9506" s="153"/>
      <c r="N9506" s="153"/>
      <c r="O9506" s="153"/>
      <c r="P9506" s="153"/>
      <c r="Q9506" s="153"/>
      <c r="R9506" s="153"/>
      <c r="S9506" s="152"/>
      <c r="T9506" s="153"/>
      <c r="X9506" s="69" t="str">
        <f t="shared" si="300"/>
        <v/>
      </c>
      <c r="Y9506" s="69" t="str">
        <f t="shared" si="301"/>
        <v/>
      </c>
    </row>
    <row r="9507" spans="8:25" x14ac:dyDescent="0.25">
      <c r="H9507" s="155"/>
      <c r="I9507" s="151"/>
      <c r="J9507" s="152"/>
      <c r="K9507" s="153"/>
      <c r="L9507" s="153"/>
      <c r="M9507" s="153"/>
      <c r="N9507" s="153"/>
      <c r="O9507" s="153"/>
      <c r="P9507" s="153"/>
      <c r="Q9507" s="153"/>
      <c r="R9507" s="153"/>
      <c r="S9507" s="152"/>
      <c r="T9507" s="153"/>
      <c r="X9507" s="69" t="str">
        <f t="shared" si="300"/>
        <v/>
      </c>
      <c r="Y9507" s="69" t="str">
        <f t="shared" si="301"/>
        <v/>
      </c>
    </row>
    <row r="9508" spans="8:25" x14ac:dyDescent="0.25">
      <c r="H9508" s="155"/>
      <c r="I9508" s="151"/>
      <c r="J9508" s="152"/>
      <c r="K9508" s="153"/>
      <c r="L9508" s="153"/>
      <c r="M9508" s="153"/>
      <c r="N9508" s="153"/>
      <c r="O9508" s="153"/>
      <c r="P9508" s="153"/>
      <c r="Q9508" s="153"/>
      <c r="R9508" s="153"/>
      <c r="S9508" s="152"/>
      <c r="T9508" s="153"/>
      <c r="X9508" s="69" t="str">
        <f t="shared" si="300"/>
        <v/>
      </c>
      <c r="Y9508" s="69" t="str">
        <f t="shared" si="301"/>
        <v/>
      </c>
    </row>
    <row r="9509" spans="8:25" x14ac:dyDescent="0.25">
      <c r="H9509" s="155"/>
      <c r="I9509" s="151"/>
      <c r="J9509" s="152"/>
      <c r="K9509" s="153"/>
      <c r="L9509" s="153"/>
      <c r="M9509" s="153"/>
      <c r="N9509" s="153"/>
      <c r="O9509" s="153"/>
      <c r="P9509" s="153"/>
      <c r="Q9509" s="153"/>
      <c r="R9509" s="153"/>
      <c r="S9509" s="152"/>
      <c r="T9509" s="153"/>
      <c r="X9509" s="69" t="str">
        <f t="shared" si="300"/>
        <v/>
      </c>
      <c r="Y9509" s="69" t="str">
        <f t="shared" si="301"/>
        <v/>
      </c>
    </row>
    <row r="9510" spans="8:25" x14ac:dyDescent="0.25">
      <c r="H9510" s="155"/>
      <c r="I9510" s="151"/>
      <c r="J9510" s="152"/>
      <c r="K9510" s="153"/>
      <c r="L9510" s="153"/>
      <c r="M9510" s="153"/>
      <c r="N9510" s="153"/>
      <c r="O9510" s="153"/>
      <c r="P9510" s="153"/>
      <c r="Q9510" s="153"/>
      <c r="R9510" s="153"/>
      <c r="S9510" s="152"/>
      <c r="T9510" s="153"/>
      <c r="X9510" s="69" t="str">
        <f t="shared" si="300"/>
        <v/>
      </c>
      <c r="Y9510" s="69" t="str">
        <f t="shared" si="301"/>
        <v/>
      </c>
    </row>
    <row r="9511" spans="8:25" x14ac:dyDescent="0.25">
      <c r="H9511" s="155"/>
      <c r="I9511" s="151"/>
      <c r="J9511" s="152"/>
      <c r="K9511" s="153"/>
      <c r="L9511" s="153"/>
      <c r="M9511" s="153"/>
      <c r="N9511" s="153"/>
      <c r="O9511" s="153"/>
      <c r="P9511" s="153"/>
      <c r="Q9511" s="153"/>
      <c r="R9511" s="153"/>
      <c r="S9511" s="152"/>
      <c r="T9511" s="153"/>
      <c r="X9511" s="69" t="str">
        <f t="shared" si="300"/>
        <v/>
      </c>
      <c r="Y9511" s="69" t="str">
        <f t="shared" si="301"/>
        <v/>
      </c>
    </row>
    <row r="9512" spans="8:25" x14ac:dyDescent="0.25">
      <c r="H9512" s="155"/>
      <c r="I9512" s="151"/>
      <c r="J9512" s="152"/>
      <c r="K9512" s="153"/>
      <c r="L9512" s="153"/>
      <c r="M9512" s="153"/>
      <c r="N9512" s="153"/>
      <c r="O9512" s="153"/>
      <c r="P9512" s="153"/>
      <c r="Q9512" s="153"/>
      <c r="R9512" s="153"/>
      <c r="S9512" s="152"/>
      <c r="T9512" s="153"/>
      <c r="X9512" s="69" t="str">
        <f t="shared" si="300"/>
        <v/>
      </c>
      <c r="Y9512" s="69" t="str">
        <f t="shared" si="301"/>
        <v/>
      </c>
    </row>
    <row r="9513" spans="8:25" x14ac:dyDescent="0.25">
      <c r="H9513" s="155"/>
      <c r="I9513" s="151"/>
      <c r="J9513" s="152"/>
      <c r="K9513" s="153"/>
      <c r="L9513" s="153"/>
      <c r="M9513" s="153"/>
      <c r="N9513" s="153"/>
      <c r="O9513" s="153"/>
      <c r="P9513" s="153"/>
      <c r="Q9513" s="153"/>
      <c r="R9513" s="153"/>
      <c r="S9513" s="152"/>
      <c r="T9513" s="153"/>
      <c r="X9513" s="69" t="str">
        <f t="shared" si="300"/>
        <v/>
      </c>
      <c r="Y9513" s="69" t="str">
        <f t="shared" si="301"/>
        <v/>
      </c>
    </row>
    <row r="9514" spans="8:25" x14ac:dyDescent="0.25">
      <c r="H9514" s="155"/>
      <c r="I9514" s="151"/>
      <c r="J9514" s="152"/>
      <c r="K9514" s="153"/>
      <c r="L9514" s="153"/>
      <c r="M9514" s="153"/>
      <c r="N9514" s="153"/>
      <c r="O9514" s="153"/>
      <c r="P9514" s="153"/>
      <c r="Q9514" s="153"/>
      <c r="R9514" s="153"/>
      <c r="S9514" s="152"/>
      <c r="T9514" s="153"/>
      <c r="X9514" s="69" t="str">
        <f t="shared" si="300"/>
        <v/>
      </c>
      <c r="Y9514" s="69" t="str">
        <f t="shared" si="301"/>
        <v/>
      </c>
    </row>
    <row r="9515" spans="8:25" x14ac:dyDescent="0.25">
      <c r="H9515" s="155"/>
      <c r="I9515" s="151"/>
      <c r="J9515" s="152"/>
      <c r="K9515" s="153"/>
      <c r="L9515" s="153"/>
      <c r="M9515" s="153"/>
      <c r="N9515" s="153"/>
      <c r="O9515" s="153"/>
      <c r="P9515" s="153"/>
      <c r="Q9515" s="153"/>
      <c r="R9515" s="153"/>
      <c r="S9515" s="152"/>
      <c r="T9515" s="153"/>
      <c r="X9515" s="69" t="str">
        <f t="shared" si="300"/>
        <v/>
      </c>
      <c r="Y9515" s="69" t="str">
        <f t="shared" si="301"/>
        <v/>
      </c>
    </row>
    <row r="9516" spans="8:25" x14ac:dyDescent="0.25">
      <c r="H9516" s="155"/>
      <c r="I9516" s="151"/>
      <c r="J9516" s="152"/>
      <c r="K9516" s="153"/>
      <c r="L9516" s="153"/>
      <c r="M9516" s="153"/>
      <c r="N9516" s="153"/>
      <c r="O9516" s="153"/>
      <c r="P9516" s="153"/>
      <c r="Q9516" s="153"/>
      <c r="R9516" s="153"/>
      <c r="S9516" s="152"/>
      <c r="T9516" s="153"/>
      <c r="X9516" s="69" t="str">
        <f t="shared" si="300"/>
        <v/>
      </c>
      <c r="Y9516" s="69" t="str">
        <f t="shared" si="301"/>
        <v/>
      </c>
    </row>
    <row r="9517" spans="8:25" x14ac:dyDescent="0.25">
      <c r="H9517" s="155"/>
      <c r="I9517" s="151"/>
      <c r="J9517" s="152"/>
      <c r="K9517" s="153"/>
      <c r="L9517" s="153"/>
      <c r="M9517" s="153"/>
      <c r="N9517" s="153"/>
      <c r="O9517" s="153"/>
      <c r="P9517" s="153"/>
      <c r="Q9517" s="153"/>
      <c r="R9517" s="153"/>
      <c r="S9517" s="152"/>
      <c r="T9517" s="153"/>
      <c r="X9517" s="69" t="str">
        <f t="shared" si="300"/>
        <v/>
      </c>
      <c r="Y9517" s="69" t="str">
        <f t="shared" si="301"/>
        <v/>
      </c>
    </row>
    <row r="9518" spans="8:25" x14ac:dyDescent="0.25">
      <c r="H9518" s="155"/>
      <c r="I9518" s="151"/>
      <c r="J9518" s="152"/>
      <c r="K9518" s="153"/>
      <c r="L9518" s="153"/>
      <c r="M9518" s="153"/>
      <c r="N9518" s="153"/>
      <c r="O9518" s="153"/>
      <c r="P9518" s="153"/>
      <c r="Q9518" s="153"/>
      <c r="R9518" s="153"/>
      <c r="S9518" s="152"/>
      <c r="T9518" s="153"/>
      <c r="X9518" s="69" t="str">
        <f t="shared" si="300"/>
        <v/>
      </c>
      <c r="Y9518" s="69" t="str">
        <f t="shared" si="301"/>
        <v/>
      </c>
    </row>
    <row r="9519" spans="8:25" x14ac:dyDescent="0.25">
      <c r="H9519" s="155"/>
      <c r="I9519" s="151"/>
      <c r="J9519" s="152"/>
      <c r="K9519" s="153"/>
      <c r="L9519" s="153"/>
      <c r="M9519" s="153"/>
      <c r="N9519" s="153"/>
      <c r="O9519" s="153"/>
      <c r="P9519" s="153"/>
      <c r="Q9519" s="153"/>
      <c r="R9519" s="153"/>
      <c r="S9519" s="152"/>
      <c r="T9519" s="153"/>
      <c r="X9519" s="69" t="str">
        <f t="shared" si="300"/>
        <v/>
      </c>
      <c r="Y9519" s="69" t="str">
        <f t="shared" si="301"/>
        <v/>
      </c>
    </row>
    <row r="9520" spans="8:25" x14ac:dyDescent="0.25">
      <c r="H9520" s="155"/>
      <c r="I9520" s="151"/>
      <c r="J9520" s="152"/>
      <c r="K9520" s="153"/>
      <c r="L9520" s="153"/>
      <c r="M9520" s="153"/>
      <c r="N9520" s="153"/>
      <c r="O9520" s="153"/>
      <c r="P9520" s="153"/>
      <c r="Q9520" s="153"/>
      <c r="R9520" s="153"/>
      <c r="S9520" s="152"/>
      <c r="T9520" s="153"/>
      <c r="X9520" s="69" t="str">
        <f t="shared" si="300"/>
        <v/>
      </c>
      <c r="Y9520" s="69" t="str">
        <f t="shared" si="301"/>
        <v/>
      </c>
    </row>
    <row r="9521" spans="8:25" x14ac:dyDescent="0.25">
      <c r="H9521" s="155"/>
      <c r="I9521" s="151"/>
      <c r="J9521" s="152"/>
      <c r="K9521" s="153"/>
      <c r="L9521" s="153"/>
      <c r="M9521" s="153"/>
      <c r="N9521" s="153"/>
      <c r="O9521" s="153"/>
      <c r="P9521" s="153"/>
      <c r="Q9521" s="153"/>
      <c r="R9521" s="153"/>
      <c r="S9521" s="152"/>
      <c r="T9521" s="153"/>
      <c r="X9521" s="69" t="str">
        <f t="shared" si="300"/>
        <v/>
      </c>
      <c r="Y9521" s="69" t="str">
        <f t="shared" si="301"/>
        <v/>
      </c>
    </row>
    <row r="9522" spans="8:25" x14ac:dyDescent="0.25">
      <c r="H9522" s="155"/>
      <c r="I9522" s="151"/>
      <c r="J9522" s="152"/>
      <c r="K9522" s="153"/>
      <c r="L9522" s="153"/>
      <c r="M9522" s="153"/>
      <c r="N9522" s="153"/>
      <c r="O9522" s="153"/>
      <c r="P9522" s="153"/>
      <c r="Q9522" s="153"/>
      <c r="R9522" s="153"/>
      <c r="S9522" s="152"/>
      <c r="T9522" s="153"/>
      <c r="X9522" s="69" t="str">
        <f t="shared" si="300"/>
        <v/>
      </c>
      <c r="Y9522" s="69" t="str">
        <f t="shared" si="301"/>
        <v/>
      </c>
    </row>
    <row r="9523" spans="8:25" x14ac:dyDescent="0.25">
      <c r="H9523" s="155"/>
      <c r="I9523" s="151"/>
      <c r="J9523" s="152"/>
      <c r="K9523" s="153"/>
      <c r="L9523" s="153"/>
      <c r="M9523" s="153"/>
      <c r="N9523" s="153"/>
      <c r="O9523" s="153"/>
      <c r="P9523" s="153"/>
      <c r="Q9523" s="153"/>
      <c r="R9523" s="153"/>
      <c r="S9523" s="152"/>
      <c r="T9523" s="153"/>
      <c r="X9523" s="69" t="str">
        <f t="shared" si="300"/>
        <v/>
      </c>
      <c r="Y9523" s="69" t="str">
        <f t="shared" si="301"/>
        <v/>
      </c>
    </row>
    <row r="9524" spans="8:25" x14ac:dyDescent="0.25">
      <c r="H9524" s="155"/>
      <c r="I9524" s="151"/>
      <c r="J9524" s="152"/>
      <c r="K9524" s="153"/>
      <c r="L9524" s="153"/>
      <c r="M9524" s="153"/>
      <c r="N9524" s="153"/>
      <c r="O9524" s="153"/>
      <c r="P9524" s="153"/>
      <c r="Q9524" s="153"/>
      <c r="R9524" s="153"/>
      <c r="S9524" s="152"/>
      <c r="T9524" s="153"/>
      <c r="X9524" s="69" t="str">
        <f t="shared" si="300"/>
        <v/>
      </c>
      <c r="Y9524" s="69" t="str">
        <f t="shared" si="301"/>
        <v/>
      </c>
    </row>
    <row r="9525" spans="8:25" x14ac:dyDescent="0.25">
      <c r="H9525" s="155"/>
      <c r="I9525" s="151"/>
      <c r="J9525" s="152"/>
      <c r="K9525" s="153"/>
      <c r="L9525" s="153"/>
      <c r="M9525" s="153"/>
      <c r="N9525" s="153"/>
      <c r="O9525" s="153"/>
      <c r="P9525" s="153"/>
      <c r="Q9525" s="153"/>
      <c r="R9525" s="153"/>
      <c r="S9525" s="152"/>
      <c r="T9525" s="153"/>
      <c r="X9525" s="69" t="str">
        <f t="shared" si="300"/>
        <v/>
      </c>
      <c r="Y9525" s="69" t="str">
        <f t="shared" si="301"/>
        <v/>
      </c>
    </row>
    <row r="9526" spans="8:25" x14ac:dyDescent="0.25">
      <c r="H9526" s="155"/>
      <c r="I9526" s="151"/>
      <c r="J9526" s="152"/>
      <c r="K9526" s="153"/>
      <c r="L9526" s="153"/>
      <c r="M9526" s="153"/>
      <c r="N9526" s="153"/>
      <c r="O9526" s="153"/>
      <c r="P9526" s="153"/>
      <c r="Q9526" s="153"/>
      <c r="R9526" s="153"/>
      <c r="S9526" s="152"/>
      <c r="T9526" s="153"/>
      <c r="X9526" s="69" t="str">
        <f t="shared" si="300"/>
        <v/>
      </c>
      <c r="Y9526" s="69" t="str">
        <f t="shared" si="301"/>
        <v/>
      </c>
    </row>
    <row r="9527" spans="8:25" x14ac:dyDescent="0.25">
      <c r="H9527" s="155"/>
      <c r="I9527" s="151"/>
      <c r="J9527" s="152"/>
      <c r="K9527" s="153"/>
      <c r="L9527" s="153"/>
      <c r="M9527" s="153"/>
      <c r="N9527" s="153"/>
      <c r="O9527" s="153"/>
      <c r="P9527" s="153"/>
      <c r="Q9527" s="153"/>
      <c r="R9527" s="153"/>
      <c r="S9527" s="152"/>
      <c r="T9527" s="153"/>
      <c r="X9527" s="69" t="str">
        <f t="shared" si="300"/>
        <v/>
      </c>
      <c r="Y9527" s="69" t="str">
        <f t="shared" si="301"/>
        <v/>
      </c>
    </row>
    <row r="9528" spans="8:25" x14ac:dyDescent="0.25">
      <c r="H9528" s="155"/>
      <c r="I9528" s="151"/>
      <c r="J9528" s="152"/>
      <c r="K9528" s="153"/>
      <c r="L9528" s="153"/>
      <c r="M9528" s="153"/>
      <c r="N9528" s="153"/>
      <c r="O9528" s="153"/>
      <c r="P9528" s="153"/>
      <c r="Q9528" s="153"/>
      <c r="R9528" s="153"/>
      <c r="S9528" s="152"/>
      <c r="T9528" s="153"/>
      <c r="X9528" s="69" t="str">
        <f t="shared" si="300"/>
        <v/>
      </c>
      <c r="Y9528" s="69" t="str">
        <f t="shared" si="301"/>
        <v/>
      </c>
    </row>
    <row r="9529" spans="8:25" x14ac:dyDescent="0.25">
      <c r="H9529" s="155"/>
      <c r="I9529" s="151"/>
      <c r="J9529" s="152"/>
      <c r="K9529" s="153"/>
      <c r="L9529" s="153"/>
      <c r="M9529" s="153"/>
      <c r="N9529" s="153"/>
      <c r="O9529" s="153"/>
      <c r="P9529" s="153"/>
      <c r="Q9529" s="153"/>
      <c r="R9529" s="153"/>
      <c r="S9529" s="152"/>
      <c r="T9529" s="153"/>
      <c r="X9529" s="69" t="str">
        <f t="shared" si="300"/>
        <v/>
      </c>
      <c r="Y9529" s="69" t="str">
        <f t="shared" si="301"/>
        <v/>
      </c>
    </row>
    <row r="9530" spans="8:25" x14ac:dyDescent="0.25">
      <c r="H9530" s="155"/>
      <c r="I9530" s="151"/>
      <c r="J9530" s="152"/>
      <c r="K9530" s="153"/>
      <c r="L9530" s="153"/>
      <c r="M9530" s="153"/>
      <c r="N9530" s="153"/>
      <c r="O9530" s="153"/>
      <c r="P9530" s="153"/>
      <c r="Q9530" s="153"/>
      <c r="R9530" s="153"/>
      <c r="S9530" s="152"/>
      <c r="T9530" s="153"/>
      <c r="X9530" s="69" t="str">
        <f t="shared" si="300"/>
        <v/>
      </c>
      <c r="Y9530" s="69" t="str">
        <f t="shared" si="301"/>
        <v/>
      </c>
    </row>
    <row r="9531" spans="8:25" x14ac:dyDescent="0.25">
      <c r="H9531" s="155"/>
      <c r="I9531" s="151"/>
      <c r="J9531" s="152"/>
      <c r="K9531" s="153"/>
      <c r="L9531" s="153"/>
      <c r="M9531" s="153"/>
      <c r="N9531" s="153"/>
      <c r="O9531" s="153"/>
      <c r="P9531" s="153"/>
      <c r="Q9531" s="153"/>
      <c r="R9531" s="153"/>
      <c r="S9531" s="152"/>
      <c r="T9531" s="153"/>
      <c r="X9531" s="69" t="str">
        <f t="shared" si="300"/>
        <v/>
      </c>
      <c r="Y9531" s="69" t="str">
        <f t="shared" si="301"/>
        <v/>
      </c>
    </row>
    <row r="9532" spans="8:25" x14ac:dyDescent="0.25">
      <c r="H9532" s="155"/>
      <c r="I9532" s="151"/>
      <c r="J9532" s="152"/>
      <c r="K9532" s="153"/>
      <c r="L9532" s="153"/>
      <c r="M9532" s="153"/>
      <c r="N9532" s="153"/>
      <c r="O9532" s="153"/>
      <c r="P9532" s="153"/>
      <c r="Q9532" s="153"/>
      <c r="R9532" s="153"/>
      <c r="S9532" s="152"/>
      <c r="T9532" s="153"/>
      <c r="X9532" s="69" t="str">
        <f t="shared" si="300"/>
        <v/>
      </c>
      <c r="Y9532" s="69" t="str">
        <f t="shared" si="301"/>
        <v/>
      </c>
    </row>
    <row r="9533" spans="8:25" x14ac:dyDescent="0.25">
      <c r="H9533" s="155"/>
      <c r="I9533" s="151"/>
      <c r="J9533" s="152"/>
      <c r="K9533" s="153"/>
      <c r="L9533" s="153"/>
      <c r="M9533" s="153"/>
      <c r="N9533" s="153"/>
      <c r="O9533" s="153"/>
      <c r="P9533" s="153"/>
      <c r="Q9533" s="153"/>
      <c r="R9533" s="153"/>
      <c r="S9533" s="152"/>
      <c r="T9533" s="153"/>
      <c r="X9533" s="69" t="str">
        <f t="shared" si="300"/>
        <v/>
      </c>
      <c r="Y9533" s="69" t="str">
        <f t="shared" si="301"/>
        <v/>
      </c>
    </row>
    <row r="9534" spans="8:25" x14ac:dyDescent="0.25">
      <c r="H9534" s="155"/>
      <c r="I9534" s="151"/>
      <c r="J9534" s="152"/>
      <c r="K9534" s="153"/>
      <c r="L9534" s="153"/>
      <c r="M9534" s="153"/>
      <c r="N9534" s="153"/>
      <c r="O9534" s="153"/>
      <c r="P9534" s="153"/>
      <c r="Q9534" s="153"/>
      <c r="R9534" s="153"/>
      <c r="S9534" s="152"/>
      <c r="T9534" s="153"/>
      <c r="X9534" s="69" t="str">
        <f t="shared" si="300"/>
        <v/>
      </c>
      <c r="Y9534" s="69" t="str">
        <f t="shared" si="301"/>
        <v/>
      </c>
    </row>
    <row r="9535" spans="8:25" x14ac:dyDescent="0.25">
      <c r="H9535" s="155"/>
      <c r="I9535" s="151"/>
      <c r="J9535" s="152"/>
      <c r="K9535" s="153"/>
      <c r="L9535" s="153"/>
      <c r="M9535" s="153"/>
      <c r="N9535" s="153"/>
      <c r="O9535" s="153"/>
      <c r="P9535" s="153"/>
      <c r="Q9535" s="153"/>
      <c r="R9535" s="153"/>
      <c r="S9535" s="152"/>
      <c r="T9535" s="153"/>
      <c r="X9535" s="69" t="str">
        <f t="shared" si="300"/>
        <v/>
      </c>
      <c r="Y9535" s="69" t="str">
        <f t="shared" si="301"/>
        <v/>
      </c>
    </row>
    <row r="9536" spans="8:25" x14ac:dyDescent="0.25">
      <c r="H9536" s="155"/>
      <c r="I9536" s="151"/>
      <c r="J9536" s="152"/>
      <c r="K9536" s="153"/>
      <c r="L9536" s="153"/>
      <c r="M9536" s="153"/>
      <c r="N9536" s="153"/>
      <c r="O9536" s="153"/>
      <c r="P9536" s="153"/>
      <c r="Q9536" s="153"/>
      <c r="R9536" s="153"/>
      <c r="S9536" s="152"/>
      <c r="T9536" s="153"/>
      <c r="X9536" s="69" t="str">
        <f t="shared" si="300"/>
        <v/>
      </c>
      <c r="Y9536" s="69" t="str">
        <f t="shared" si="301"/>
        <v/>
      </c>
    </row>
    <row r="9537" spans="8:25" x14ac:dyDescent="0.25">
      <c r="H9537" s="155"/>
      <c r="I9537" s="151"/>
      <c r="J9537" s="152"/>
      <c r="K9537" s="153"/>
      <c r="L9537" s="153"/>
      <c r="M9537" s="153"/>
      <c r="N9537" s="153"/>
      <c r="O9537" s="153"/>
      <c r="P9537" s="153"/>
      <c r="Q9537" s="153"/>
      <c r="R9537" s="153"/>
      <c r="S9537" s="152"/>
      <c r="T9537" s="153"/>
      <c r="X9537" s="69" t="str">
        <f t="shared" si="300"/>
        <v/>
      </c>
      <c r="Y9537" s="69" t="str">
        <f t="shared" si="301"/>
        <v/>
      </c>
    </row>
    <row r="9538" spans="8:25" x14ac:dyDescent="0.25">
      <c r="H9538" s="155"/>
      <c r="I9538" s="151"/>
      <c r="J9538" s="152"/>
      <c r="K9538" s="153"/>
      <c r="L9538" s="153"/>
      <c r="M9538" s="153"/>
      <c r="N9538" s="153"/>
      <c r="O9538" s="153"/>
      <c r="P9538" s="153"/>
      <c r="Q9538" s="153"/>
      <c r="R9538" s="153"/>
      <c r="S9538" s="152"/>
      <c r="T9538" s="153"/>
      <c r="X9538" s="69" t="str">
        <f t="shared" ref="X9538:X9601" si="302">IF(W9538&lt;&gt;"",W9538-I9538,"")</f>
        <v/>
      </c>
      <c r="Y9538" s="69" t="str">
        <f t="shared" si="301"/>
        <v/>
      </c>
    </row>
    <row r="9539" spans="8:25" x14ac:dyDescent="0.25">
      <c r="H9539" s="155"/>
      <c r="I9539" s="151"/>
      <c r="J9539" s="152"/>
      <c r="K9539" s="153"/>
      <c r="L9539" s="153"/>
      <c r="M9539" s="153"/>
      <c r="N9539" s="153"/>
      <c r="O9539" s="153"/>
      <c r="P9539" s="153"/>
      <c r="Q9539" s="153"/>
      <c r="R9539" s="153"/>
      <c r="S9539" s="152"/>
      <c r="T9539" s="153"/>
      <c r="X9539" s="69" t="str">
        <f t="shared" si="302"/>
        <v/>
      </c>
      <c r="Y9539" s="69" t="str">
        <f t="shared" ref="Y9539:Y9602" si="303">IF(X9539&lt;&gt;"",IF(X9539&lt;365,"&lt; 1 year",IF(X9539&lt;730,"1-2",IF(X9539&lt;1095,"2-3",IF(X9539&lt;1460,"3-4",IF(X9539&lt;1825,"4-5","5+"))))),"")</f>
        <v/>
      </c>
    </row>
    <row r="9540" spans="8:25" x14ac:dyDescent="0.25">
      <c r="H9540" s="155"/>
      <c r="I9540" s="151"/>
      <c r="J9540" s="152"/>
      <c r="K9540" s="153"/>
      <c r="L9540" s="153"/>
      <c r="M9540" s="153"/>
      <c r="N9540" s="153"/>
      <c r="O9540" s="153"/>
      <c r="P9540" s="153"/>
      <c r="Q9540" s="153"/>
      <c r="R9540" s="153"/>
      <c r="S9540" s="152"/>
      <c r="T9540" s="153"/>
      <c r="X9540" s="69" t="str">
        <f t="shared" si="302"/>
        <v/>
      </c>
      <c r="Y9540" s="69" t="str">
        <f t="shared" si="303"/>
        <v/>
      </c>
    </row>
    <row r="9541" spans="8:25" x14ac:dyDescent="0.25">
      <c r="H9541" s="155"/>
      <c r="I9541" s="151"/>
      <c r="J9541" s="152"/>
      <c r="K9541" s="153"/>
      <c r="L9541" s="153"/>
      <c r="M9541" s="153"/>
      <c r="N9541" s="153"/>
      <c r="O9541" s="153"/>
      <c r="P9541" s="153"/>
      <c r="Q9541" s="153"/>
      <c r="R9541" s="153"/>
      <c r="S9541" s="152"/>
      <c r="T9541" s="153"/>
      <c r="X9541" s="69" t="str">
        <f t="shared" si="302"/>
        <v/>
      </c>
      <c r="Y9541" s="69" t="str">
        <f t="shared" si="303"/>
        <v/>
      </c>
    </row>
    <row r="9542" spans="8:25" x14ac:dyDescent="0.25">
      <c r="H9542" s="155"/>
      <c r="I9542" s="151"/>
      <c r="J9542" s="152"/>
      <c r="K9542" s="153"/>
      <c r="L9542" s="153"/>
      <c r="M9542" s="153"/>
      <c r="N9542" s="153"/>
      <c r="O9542" s="153"/>
      <c r="P9542" s="153"/>
      <c r="Q9542" s="153"/>
      <c r="R9542" s="153"/>
      <c r="S9542" s="152"/>
      <c r="T9542" s="153"/>
      <c r="X9542" s="69" t="str">
        <f t="shared" si="302"/>
        <v/>
      </c>
      <c r="Y9542" s="69" t="str">
        <f t="shared" si="303"/>
        <v/>
      </c>
    </row>
    <row r="9543" spans="8:25" x14ac:dyDescent="0.25">
      <c r="H9543" s="155"/>
      <c r="I9543" s="151"/>
      <c r="J9543" s="152"/>
      <c r="K9543" s="153"/>
      <c r="L9543" s="153"/>
      <c r="M9543" s="153"/>
      <c r="N9543" s="153"/>
      <c r="O9543" s="153"/>
      <c r="P9543" s="153"/>
      <c r="Q9543" s="153"/>
      <c r="R9543" s="153"/>
      <c r="S9543" s="152"/>
      <c r="T9543" s="153"/>
      <c r="X9543" s="69" t="str">
        <f t="shared" si="302"/>
        <v/>
      </c>
      <c r="Y9543" s="69" t="str">
        <f t="shared" si="303"/>
        <v/>
      </c>
    </row>
    <row r="9544" spans="8:25" x14ac:dyDescent="0.25">
      <c r="H9544" s="155"/>
      <c r="I9544" s="151"/>
      <c r="J9544" s="152"/>
      <c r="K9544" s="153"/>
      <c r="L9544" s="153"/>
      <c r="M9544" s="153"/>
      <c r="N9544" s="153"/>
      <c r="O9544" s="153"/>
      <c r="P9544" s="153"/>
      <c r="Q9544" s="153"/>
      <c r="R9544" s="153"/>
      <c r="S9544" s="152"/>
      <c r="T9544" s="153"/>
      <c r="X9544" s="69" t="str">
        <f t="shared" si="302"/>
        <v/>
      </c>
      <c r="Y9544" s="69" t="str">
        <f t="shared" si="303"/>
        <v/>
      </c>
    </row>
    <row r="9545" spans="8:25" x14ac:dyDescent="0.25">
      <c r="H9545" s="155"/>
      <c r="I9545" s="151"/>
      <c r="J9545" s="152"/>
      <c r="K9545" s="153"/>
      <c r="L9545" s="153"/>
      <c r="M9545" s="153"/>
      <c r="N9545" s="153"/>
      <c r="O9545" s="153"/>
      <c r="P9545" s="153"/>
      <c r="Q9545" s="153"/>
      <c r="R9545" s="153"/>
      <c r="S9545" s="152"/>
      <c r="T9545" s="153"/>
      <c r="X9545" s="69" t="str">
        <f t="shared" si="302"/>
        <v/>
      </c>
      <c r="Y9545" s="69" t="str">
        <f t="shared" si="303"/>
        <v/>
      </c>
    </row>
    <row r="9546" spans="8:25" x14ac:dyDescent="0.25">
      <c r="H9546" s="155"/>
      <c r="I9546" s="151"/>
      <c r="J9546" s="152"/>
      <c r="K9546" s="153"/>
      <c r="L9546" s="153"/>
      <c r="M9546" s="153"/>
      <c r="N9546" s="153"/>
      <c r="O9546" s="153"/>
      <c r="P9546" s="153"/>
      <c r="Q9546" s="153"/>
      <c r="R9546" s="153"/>
      <c r="S9546" s="152"/>
      <c r="T9546" s="153"/>
      <c r="X9546" s="69" t="str">
        <f t="shared" si="302"/>
        <v/>
      </c>
      <c r="Y9546" s="69" t="str">
        <f t="shared" si="303"/>
        <v/>
      </c>
    </row>
    <row r="9547" spans="8:25" x14ac:dyDescent="0.25">
      <c r="H9547" s="155"/>
      <c r="I9547" s="151"/>
      <c r="J9547" s="152"/>
      <c r="K9547" s="153"/>
      <c r="L9547" s="153"/>
      <c r="M9547" s="153"/>
      <c r="N9547" s="153"/>
      <c r="O9547" s="153"/>
      <c r="P9547" s="153"/>
      <c r="Q9547" s="153"/>
      <c r="R9547" s="153"/>
      <c r="S9547" s="152"/>
      <c r="T9547" s="153"/>
      <c r="X9547" s="69" t="str">
        <f t="shared" si="302"/>
        <v/>
      </c>
      <c r="Y9547" s="69" t="str">
        <f t="shared" si="303"/>
        <v/>
      </c>
    </row>
    <row r="9548" spans="8:25" x14ac:dyDescent="0.25">
      <c r="H9548" s="155"/>
      <c r="I9548" s="151"/>
      <c r="J9548" s="152"/>
      <c r="K9548" s="153"/>
      <c r="L9548" s="153"/>
      <c r="M9548" s="153"/>
      <c r="N9548" s="153"/>
      <c r="O9548" s="153"/>
      <c r="P9548" s="153"/>
      <c r="Q9548" s="153"/>
      <c r="R9548" s="153"/>
      <c r="S9548" s="152"/>
      <c r="T9548" s="153"/>
      <c r="X9548" s="69" t="str">
        <f t="shared" si="302"/>
        <v/>
      </c>
      <c r="Y9548" s="69" t="str">
        <f t="shared" si="303"/>
        <v/>
      </c>
    </row>
    <row r="9549" spans="8:25" x14ac:dyDescent="0.25">
      <c r="H9549" s="155"/>
      <c r="I9549" s="151"/>
      <c r="J9549" s="152"/>
      <c r="K9549" s="153"/>
      <c r="L9549" s="153"/>
      <c r="M9549" s="153"/>
      <c r="N9549" s="153"/>
      <c r="O9549" s="153"/>
      <c r="P9549" s="153"/>
      <c r="Q9549" s="153"/>
      <c r="R9549" s="153"/>
      <c r="S9549" s="152"/>
      <c r="T9549" s="153"/>
      <c r="X9549" s="69" t="str">
        <f t="shared" si="302"/>
        <v/>
      </c>
      <c r="Y9549" s="69" t="str">
        <f t="shared" si="303"/>
        <v/>
      </c>
    </row>
    <row r="9550" spans="8:25" x14ac:dyDescent="0.25">
      <c r="H9550" s="155"/>
      <c r="I9550" s="151"/>
      <c r="J9550" s="152"/>
      <c r="K9550" s="153"/>
      <c r="L9550" s="153"/>
      <c r="M9550" s="153"/>
      <c r="N9550" s="153"/>
      <c r="O9550" s="153"/>
      <c r="P9550" s="153"/>
      <c r="Q9550" s="153"/>
      <c r="R9550" s="153"/>
      <c r="S9550" s="152"/>
      <c r="T9550" s="153"/>
      <c r="X9550" s="69" t="str">
        <f t="shared" si="302"/>
        <v/>
      </c>
      <c r="Y9550" s="69" t="str">
        <f t="shared" si="303"/>
        <v/>
      </c>
    </row>
    <row r="9551" spans="8:25" x14ac:dyDescent="0.25">
      <c r="H9551" s="155"/>
      <c r="I9551" s="151"/>
      <c r="J9551" s="152"/>
      <c r="K9551" s="153"/>
      <c r="L9551" s="153"/>
      <c r="M9551" s="153"/>
      <c r="N9551" s="153"/>
      <c r="O9551" s="153"/>
      <c r="P9551" s="153"/>
      <c r="Q9551" s="153"/>
      <c r="R9551" s="153"/>
      <c r="S9551" s="152"/>
      <c r="T9551" s="153"/>
      <c r="X9551" s="69" t="str">
        <f t="shared" si="302"/>
        <v/>
      </c>
      <c r="Y9551" s="69" t="str">
        <f t="shared" si="303"/>
        <v/>
      </c>
    </row>
    <row r="9552" spans="8:25" x14ac:dyDescent="0.25">
      <c r="H9552" s="155"/>
      <c r="I9552" s="151"/>
      <c r="J9552" s="152"/>
      <c r="K9552" s="153"/>
      <c r="L9552" s="153"/>
      <c r="M9552" s="153"/>
      <c r="N9552" s="153"/>
      <c r="O9552" s="153"/>
      <c r="P9552" s="153"/>
      <c r="Q9552" s="153"/>
      <c r="R9552" s="153"/>
      <c r="S9552" s="152"/>
      <c r="T9552" s="153"/>
      <c r="X9552" s="69" t="str">
        <f t="shared" si="302"/>
        <v/>
      </c>
      <c r="Y9552" s="69" t="str">
        <f t="shared" si="303"/>
        <v/>
      </c>
    </row>
    <row r="9553" spans="8:25" x14ac:dyDescent="0.25">
      <c r="H9553" s="155"/>
      <c r="I9553" s="151"/>
      <c r="J9553" s="152"/>
      <c r="K9553" s="153"/>
      <c r="L9553" s="153"/>
      <c r="M9553" s="153"/>
      <c r="N9553" s="153"/>
      <c r="O9553" s="153"/>
      <c r="P9553" s="153"/>
      <c r="Q9553" s="153"/>
      <c r="R9553" s="153"/>
      <c r="S9553" s="152"/>
      <c r="T9553" s="153"/>
      <c r="X9553" s="69" t="str">
        <f t="shared" si="302"/>
        <v/>
      </c>
      <c r="Y9553" s="69" t="str">
        <f t="shared" si="303"/>
        <v/>
      </c>
    </row>
    <row r="9554" spans="8:25" x14ac:dyDescent="0.25">
      <c r="H9554" s="155"/>
      <c r="I9554" s="151"/>
      <c r="J9554" s="152"/>
      <c r="K9554" s="153"/>
      <c r="L9554" s="153"/>
      <c r="M9554" s="153"/>
      <c r="N9554" s="153"/>
      <c r="O9554" s="153"/>
      <c r="P9554" s="153"/>
      <c r="Q9554" s="153"/>
      <c r="R9554" s="153"/>
      <c r="S9554" s="152"/>
      <c r="T9554" s="153"/>
      <c r="X9554" s="69" t="str">
        <f t="shared" si="302"/>
        <v/>
      </c>
      <c r="Y9554" s="69" t="str">
        <f t="shared" si="303"/>
        <v/>
      </c>
    </row>
    <row r="9555" spans="8:25" x14ac:dyDescent="0.25">
      <c r="H9555" s="155"/>
      <c r="I9555" s="151"/>
      <c r="J9555" s="152"/>
      <c r="K9555" s="153"/>
      <c r="L9555" s="153"/>
      <c r="M9555" s="153"/>
      <c r="N9555" s="153"/>
      <c r="O9555" s="153"/>
      <c r="P9555" s="153"/>
      <c r="Q9555" s="153"/>
      <c r="R9555" s="153"/>
      <c r="S9555" s="152"/>
      <c r="T9555" s="153"/>
      <c r="X9555" s="69" t="str">
        <f t="shared" si="302"/>
        <v/>
      </c>
      <c r="Y9555" s="69" t="str">
        <f t="shared" si="303"/>
        <v/>
      </c>
    </row>
    <row r="9556" spans="8:25" x14ac:dyDescent="0.25">
      <c r="H9556" s="155"/>
      <c r="I9556" s="151"/>
      <c r="J9556" s="152"/>
      <c r="K9556" s="153"/>
      <c r="L9556" s="153"/>
      <c r="M9556" s="153"/>
      <c r="N9556" s="153"/>
      <c r="O9556" s="153"/>
      <c r="P9556" s="153"/>
      <c r="Q9556" s="153"/>
      <c r="R9556" s="153"/>
      <c r="S9556" s="152"/>
      <c r="T9556" s="153"/>
      <c r="X9556" s="69" t="str">
        <f t="shared" si="302"/>
        <v/>
      </c>
      <c r="Y9556" s="69" t="str">
        <f t="shared" si="303"/>
        <v/>
      </c>
    </row>
    <row r="9557" spans="8:25" x14ac:dyDescent="0.25">
      <c r="H9557" s="155"/>
      <c r="I9557" s="151"/>
      <c r="J9557" s="152"/>
      <c r="K9557" s="153"/>
      <c r="L9557" s="153"/>
      <c r="M9557" s="153"/>
      <c r="N9557" s="153"/>
      <c r="O9557" s="153"/>
      <c r="P9557" s="153"/>
      <c r="Q9557" s="153"/>
      <c r="R9557" s="153"/>
      <c r="S9557" s="152"/>
      <c r="T9557" s="153"/>
      <c r="X9557" s="69" t="str">
        <f t="shared" si="302"/>
        <v/>
      </c>
      <c r="Y9557" s="69" t="str">
        <f t="shared" si="303"/>
        <v/>
      </c>
    </row>
    <row r="9558" spans="8:25" x14ac:dyDescent="0.25">
      <c r="H9558" s="155"/>
      <c r="I9558" s="151"/>
      <c r="J9558" s="152"/>
      <c r="K9558" s="153"/>
      <c r="L9558" s="153"/>
      <c r="M9558" s="153"/>
      <c r="N9558" s="153"/>
      <c r="O9558" s="153"/>
      <c r="P9558" s="153"/>
      <c r="Q9558" s="153"/>
      <c r="R9558" s="153"/>
      <c r="S9558" s="152"/>
      <c r="T9558" s="153"/>
      <c r="X9558" s="69" t="str">
        <f t="shared" si="302"/>
        <v/>
      </c>
      <c r="Y9558" s="69" t="str">
        <f t="shared" si="303"/>
        <v/>
      </c>
    </row>
    <row r="9559" spans="8:25" x14ac:dyDescent="0.25">
      <c r="H9559" s="155"/>
      <c r="I9559" s="151"/>
      <c r="J9559" s="152"/>
      <c r="K9559" s="153"/>
      <c r="L9559" s="153"/>
      <c r="M9559" s="153"/>
      <c r="N9559" s="153"/>
      <c r="O9559" s="153"/>
      <c r="P9559" s="153"/>
      <c r="Q9559" s="153"/>
      <c r="R9559" s="153"/>
      <c r="S9559" s="152"/>
      <c r="T9559" s="153"/>
      <c r="X9559" s="69" t="str">
        <f t="shared" si="302"/>
        <v/>
      </c>
      <c r="Y9559" s="69" t="str">
        <f t="shared" si="303"/>
        <v/>
      </c>
    </row>
    <row r="9560" spans="8:25" x14ac:dyDescent="0.25">
      <c r="H9560" s="155"/>
      <c r="I9560" s="151"/>
      <c r="J9560" s="152"/>
      <c r="K9560" s="153"/>
      <c r="L9560" s="153"/>
      <c r="M9560" s="153"/>
      <c r="N9560" s="153"/>
      <c r="O9560" s="153"/>
      <c r="P9560" s="153"/>
      <c r="Q9560" s="153"/>
      <c r="R9560" s="153"/>
      <c r="S9560" s="152"/>
      <c r="T9560" s="153"/>
      <c r="X9560" s="69" t="str">
        <f t="shared" si="302"/>
        <v/>
      </c>
      <c r="Y9560" s="69" t="str">
        <f t="shared" si="303"/>
        <v/>
      </c>
    </row>
    <row r="9561" spans="8:25" x14ac:dyDescent="0.25">
      <c r="H9561" s="155"/>
      <c r="I9561" s="151"/>
      <c r="J9561" s="152"/>
      <c r="K9561" s="153"/>
      <c r="L9561" s="153"/>
      <c r="M9561" s="153"/>
      <c r="N9561" s="153"/>
      <c r="O9561" s="153"/>
      <c r="P9561" s="153"/>
      <c r="Q9561" s="153"/>
      <c r="R9561" s="153"/>
      <c r="S9561" s="152"/>
      <c r="T9561" s="153"/>
      <c r="X9561" s="69" t="str">
        <f t="shared" si="302"/>
        <v/>
      </c>
      <c r="Y9561" s="69" t="str">
        <f t="shared" si="303"/>
        <v/>
      </c>
    </row>
    <row r="9562" spans="8:25" x14ac:dyDescent="0.25">
      <c r="H9562" s="155"/>
      <c r="I9562" s="151"/>
      <c r="J9562" s="152"/>
      <c r="K9562" s="153"/>
      <c r="L9562" s="153"/>
      <c r="M9562" s="153"/>
      <c r="N9562" s="153"/>
      <c r="O9562" s="153"/>
      <c r="P9562" s="153"/>
      <c r="Q9562" s="153"/>
      <c r="R9562" s="153"/>
      <c r="S9562" s="152"/>
      <c r="T9562" s="153"/>
      <c r="X9562" s="69" t="str">
        <f t="shared" si="302"/>
        <v/>
      </c>
      <c r="Y9562" s="69" t="str">
        <f t="shared" si="303"/>
        <v/>
      </c>
    </row>
    <row r="9563" spans="8:25" x14ac:dyDescent="0.25">
      <c r="H9563" s="155"/>
      <c r="I9563" s="151"/>
      <c r="J9563" s="152"/>
      <c r="K9563" s="153"/>
      <c r="L9563" s="153"/>
      <c r="M9563" s="153"/>
      <c r="N9563" s="153"/>
      <c r="O9563" s="153"/>
      <c r="P9563" s="153"/>
      <c r="Q9563" s="153"/>
      <c r="R9563" s="153"/>
      <c r="S9563" s="152"/>
      <c r="T9563" s="153"/>
      <c r="X9563" s="69" t="str">
        <f t="shared" si="302"/>
        <v/>
      </c>
      <c r="Y9563" s="69" t="str">
        <f t="shared" si="303"/>
        <v/>
      </c>
    </row>
    <row r="9564" spans="8:25" x14ac:dyDescent="0.25">
      <c r="H9564" s="155"/>
      <c r="I9564" s="151"/>
      <c r="J9564" s="152"/>
      <c r="K9564" s="153"/>
      <c r="L9564" s="153"/>
      <c r="M9564" s="153"/>
      <c r="N9564" s="153"/>
      <c r="O9564" s="153"/>
      <c r="P9564" s="153"/>
      <c r="Q9564" s="153"/>
      <c r="R9564" s="153"/>
      <c r="S9564" s="152"/>
      <c r="T9564" s="153"/>
      <c r="X9564" s="69" t="str">
        <f t="shared" si="302"/>
        <v/>
      </c>
      <c r="Y9564" s="69" t="str">
        <f t="shared" si="303"/>
        <v/>
      </c>
    </row>
    <row r="9565" spans="8:25" x14ac:dyDescent="0.25">
      <c r="H9565" s="155"/>
      <c r="I9565" s="151"/>
      <c r="J9565" s="152"/>
      <c r="K9565" s="153"/>
      <c r="L9565" s="153"/>
      <c r="M9565" s="153"/>
      <c r="N9565" s="153"/>
      <c r="O9565" s="153"/>
      <c r="P9565" s="153"/>
      <c r="Q9565" s="153"/>
      <c r="R9565" s="153"/>
      <c r="S9565" s="152"/>
      <c r="T9565" s="153"/>
      <c r="X9565" s="69" t="str">
        <f t="shared" si="302"/>
        <v/>
      </c>
      <c r="Y9565" s="69" t="str">
        <f t="shared" si="303"/>
        <v/>
      </c>
    </row>
    <row r="9566" spans="8:25" x14ac:dyDescent="0.25">
      <c r="H9566" s="155"/>
      <c r="I9566" s="151"/>
      <c r="J9566" s="152"/>
      <c r="K9566" s="153"/>
      <c r="L9566" s="153"/>
      <c r="M9566" s="153"/>
      <c r="N9566" s="153"/>
      <c r="O9566" s="153"/>
      <c r="P9566" s="153"/>
      <c r="Q9566" s="153"/>
      <c r="R9566" s="153"/>
      <c r="S9566" s="152"/>
      <c r="T9566" s="153"/>
      <c r="X9566" s="69" t="str">
        <f t="shared" si="302"/>
        <v/>
      </c>
      <c r="Y9566" s="69" t="str">
        <f t="shared" si="303"/>
        <v/>
      </c>
    </row>
    <row r="9567" spans="8:25" x14ac:dyDescent="0.25">
      <c r="H9567" s="155"/>
      <c r="I9567" s="151"/>
      <c r="J9567" s="152"/>
      <c r="K9567" s="153"/>
      <c r="L9567" s="153"/>
      <c r="M9567" s="153"/>
      <c r="N9567" s="153"/>
      <c r="O9567" s="153"/>
      <c r="P9567" s="153"/>
      <c r="Q9567" s="153"/>
      <c r="R9567" s="153"/>
      <c r="S9567" s="152"/>
      <c r="T9567" s="153"/>
      <c r="X9567" s="69" t="str">
        <f t="shared" si="302"/>
        <v/>
      </c>
      <c r="Y9567" s="69" t="str">
        <f t="shared" si="303"/>
        <v/>
      </c>
    </row>
    <row r="9568" spans="8:25" x14ac:dyDescent="0.25">
      <c r="H9568" s="155"/>
      <c r="I9568" s="151"/>
      <c r="J9568" s="152"/>
      <c r="K9568" s="153"/>
      <c r="L9568" s="153"/>
      <c r="M9568" s="153"/>
      <c r="N9568" s="153"/>
      <c r="O9568" s="153"/>
      <c r="P9568" s="153"/>
      <c r="Q9568" s="153"/>
      <c r="R9568" s="153"/>
      <c r="S9568" s="152"/>
      <c r="T9568" s="153"/>
      <c r="X9568" s="69" t="str">
        <f t="shared" si="302"/>
        <v/>
      </c>
      <c r="Y9568" s="69" t="str">
        <f t="shared" si="303"/>
        <v/>
      </c>
    </row>
    <row r="9569" spans="8:25" x14ac:dyDescent="0.25">
      <c r="H9569" s="155"/>
      <c r="I9569" s="151"/>
      <c r="J9569" s="152"/>
      <c r="K9569" s="153"/>
      <c r="L9569" s="153"/>
      <c r="M9569" s="153"/>
      <c r="N9569" s="153"/>
      <c r="O9569" s="153"/>
      <c r="P9569" s="153"/>
      <c r="Q9569" s="153"/>
      <c r="R9569" s="153"/>
      <c r="S9569" s="152"/>
      <c r="T9569" s="153"/>
      <c r="X9569" s="69" t="str">
        <f t="shared" si="302"/>
        <v/>
      </c>
      <c r="Y9569" s="69" t="str">
        <f t="shared" si="303"/>
        <v/>
      </c>
    </row>
    <row r="9570" spans="8:25" x14ac:dyDescent="0.25">
      <c r="H9570" s="155"/>
      <c r="I9570" s="151"/>
      <c r="J9570" s="152"/>
      <c r="K9570" s="153"/>
      <c r="L9570" s="153"/>
      <c r="M9570" s="153"/>
      <c r="N9570" s="153"/>
      <c r="O9570" s="153"/>
      <c r="P9570" s="153"/>
      <c r="Q9570" s="153"/>
      <c r="R9570" s="153"/>
      <c r="S9570" s="152"/>
      <c r="T9570" s="153"/>
      <c r="X9570" s="69" t="str">
        <f t="shared" si="302"/>
        <v/>
      </c>
      <c r="Y9570" s="69" t="str">
        <f t="shared" si="303"/>
        <v/>
      </c>
    </row>
    <row r="9571" spans="8:25" x14ac:dyDescent="0.25">
      <c r="H9571" s="155"/>
      <c r="I9571" s="151"/>
      <c r="J9571" s="152"/>
      <c r="K9571" s="153"/>
      <c r="L9571" s="153"/>
      <c r="M9571" s="153"/>
      <c r="N9571" s="153"/>
      <c r="O9571" s="153"/>
      <c r="P9571" s="153"/>
      <c r="Q9571" s="153"/>
      <c r="R9571" s="153"/>
      <c r="S9571" s="152"/>
      <c r="T9571" s="153"/>
      <c r="X9571" s="69" t="str">
        <f t="shared" si="302"/>
        <v/>
      </c>
      <c r="Y9571" s="69" t="str">
        <f t="shared" si="303"/>
        <v/>
      </c>
    </row>
    <row r="9572" spans="8:25" x14ac:dyDescent="0.25">
      <c r="H9572" s="155"/>
      <c r="I9572" s="151"/>
      <c r="J9572" s="152"/>
      <c r="K9572" s="153"/>
      <c r="L9572" s="153"/>
      <c r="M9572" s="153"/>
      <c r="N9572" s="153"/>
      <c r="O9572" s="153"/>
      <c r="P9572" s="153"/>
      <c r="Q9572" s="153"/>
      <c r="R9572" s="153"/>
      <c r="S9572" s="152"/>
      <c r="T9572" s="153"/>
      <c r="X9572" s="69" t="str">
        <f t="shared" si="302"/>
        <v/>
      </c>
      <c r="Y9572" s="69" t="str">
        <f t="shared" si="303"/>
        <v/>
      </c>
    </row>
    <row r="9573" spans="8:25" x14ac:dyDescent="0.25">
      <c r="H9573" s="155"/>
      <c r="I9573" s="151"/>
      <c r="J9573" s="152"/>
      <c r="K9573" s="153"/>
      <c r="L9573" s="153"/>
      <c r="M9573" s="153"/>
      <c r="N9573" s="153"/>
      <c r="O9573" s="153"/>
      <c r="P9573" s="153"/>
      <c r="Q9573" s="153"/>
      <c r="R9573" s="153"/>
      <c r="S9573" s="152"/>
      <c r="T9573" s="153"/>
      <c r="X9573" s="69" t="str">
        <f t="shared" si="302"/>
        <v/>
      </c>
      <c r="Y9573" s="69" t="str">
        <f t="shared" si="303"/>
        <v/>
      </c>
    </row>
    <row r="9574" spans="8:25" x14ac:dyDescent="0.25">
      <c r="H9574" s="155"/>
      <c r="I9574" s="151"/>
      <c r="J9574" s="152"/>
      <c r="K9574" s="153"/>
      <c r="L9574" s="153"/>
      <c r="M9574" s="153"/>
      <c r="N9574" s="153"/>
      <c r="O9574" s="153"/>
      <c r="P9574" s="153"/>
      <c r="Q9574" s="153"/>
      <c r="R9574" s="153"/>
      <c r="S9574" s="152"/>
      <c r="T9574" s="153"/>
      <c r="X9574" s="69" t="str">
        <f t="shared" si="302"/>
        <v/>
      </c>
      <c r="Y9574" s="69" t="str">
        <f t="shared" si="303"/>
        <v/>
      </c>
    </row>
    <row r="9575" spans="8:25" x14ac:dyDescent="0.25">
      <c r="H9575" s="155"/>
      <c r="I9575" s="151"/>
      <c r="J9575" s="152"/>
      <c r="K9575" s="153"/>
      <c r="L9575" s="153"/>
      <c r="M9575" s="153"/>
      <c r="N9575" s="153"/>
      <c r="O9575" s="153"/>
      <c r="P9575" s="153"/>
      <c r="Q9575" s="153"/>
      <c r="R9575" s="153"/>
      <c r="S9575" s="152"/>
      <c r="T9575" s="153"/>
      <c r="X9575" s="69" t="str">
        <f t="shared" si="302"/>
        <v/>
      </c>
      <c r="Y9575" s="69" t="str">
        <f t="shared" si="303"/>
        <v/>
      </c>
    </row>
    <row r="9576" spans="8:25" x14ac:dyDescent="0.25">
      <c r="H9576" s="155"/>
      <c r="I9576" s="151"/>
      <c r="J9576" s="152"/>
      <c r="K9576" s="153"/>
      <c r="L9576" s="153"/>
      <c r="M9576" s="153"/>
      <c r="N9576" s="153"/>
      <c r="O9576" s="153"/>
      <c r="P9576" s="153"/>
      <c r="Q9576" s="153"/>
      <c r="R9576" s="153"/>
      <c r="S9576" s="152"/>
      <c r="T9576" s="153"/>
      <c r="X9576" s="69" t="str">
        <f t="shared" si="302"/>
        <v/>
      </c>
      <c r="Y9576" s="69" t="str">
        <f t="shared" si="303"/>
        <v/>
      </c>
    </row>
    <row r="9577" spans="8:25" x14ac:dyDescent="0.25">
      <c r="H9577" s="155"/>
      <c r="I9577" s="151"/>
      <c r="J9577" s="152"/>
      <c r="K9577" s="153"/>
      <c r="L9577" s="153"/>
      <c r="M9577" s="153"/>
      <c r="N9577" s="153"/>
      <c r="O9577" s="153"/>
      <c r="P9577" s="153"/>
      <c r="Q9577" s="153"/>
      <c r="R9577" s="153"/>
      <c r="S9577" s="152"/>
      <c r="T9577" s="153"/>
      <c r="X9577" s="69" t="str">
        <f t="shared" si="302"/>
        <v/>
      </c>
      <c r="Y9577" s="69" t="str">
        <f t="shared" si="303"/>
        <v/>
      </c>
    </row>
    <row r="9578" spans="8:25" x14ac:dyDescent="0.25">
      <c r="H9578" s="155"/>
      <c r="I9578" s="151"/>
      <c r="J9578" s="152"/>
      <c r="K9578" s="153"/>
      <c r="L9578" s="153"/>
      <c r="M9578" s="153"/>
      <c r="N9578" s="153"/>
      <c r="O9578" s="153"/>
      <c r="P9578" s="153"/>
      <c r="Q9578" s="153"/>
      <c r="R9578" s="153"/>
      <c r="S9578" s="152"/>
      <c r="T9578" s="153"/>
      <c r="X9578" s="69" t="str">
        <f t="shared" si="302"/>
        <v/>
      </c>
      <c r="Y9578" s="69" t="str">
        <f t="shared" si="303"/>
        <v/>
      </c>
    </row>
    <row r="9579" spans="8:25" x14ac:dyDescent="0.25">
      <c r="H9579" s="155"/>
      <c r="I9579" s="151"/>
      <c r="J9579" s="152"/>
      <c r="K9579" s="153"/>
      <c r="L9579" s="153"/>
      <c r="M9579" s="153"/>
      <c r="N9579" s="153"/>
      <c r="O9579" s="153"/>
      <c r="P9579" s="153"/>
      <c r="Q9579" s="153"/>
      <c r="R9579" s="153"/>
      <c r="S9579" s="152"/>
      <c r="T9579" s="153"/>
      <c r="X9579" s="69" t="str">
        <f t="shared" si="302"/>
        <v/>
      </c>
      <c r="Y9579" s="69" t="str">
        <f t="shared" si="303"/>
        <v/>
      </c>
    </row>
    <row r="9580" spans="8:25" x14ac:dyDescent="0.25">
      <c r="H9580" s="155"/>
      <c r="I9580" s="151"/>
      <c r="J9580" s="152"/>
      <c r="K9580" s="153"/>
      <c r="L9580" s="153"/>
      <c r="M9580" s="153"/>
      <c r="N9580" s="153"/>
      <c r="O9580" s="153"/>
      <c r="P9580" s="153"/>
      <c r="Q9580" s="153"/>
      <c r="R9580" s="153"/>
      <c r="S9580" s="152"/>
      <c r="T9580" s="153"/>
      <c r="X9580" s="69" t="str">
        <f t="shared" si="302"/>
        <v/>
      </c>
      <c r="Y9580" s="69" t="str">
        <f t="shared" si="303"/>
        <v/>
      </c>
    </row>
    <row r="9581" spans="8:25" x14ac:dyDescent="0.25">
      <c r="H9581" s="155"/>
      <c r="I9581" s="151"/>
      <c r="J9581" s="152"/>
      <c r="K9581" s="153"/>
      <c r="L9581" s="153"/>
      <c r="M9581" s="153"/>
      <c r="N9581" s="153"/>
      <c r="O9581" s="153"/>
      <c r="P9581" s="153"/>
      <c r="Q9581" s="153"/>
      <c r="R9581" s="153"/>
      <c r="S9581" s="152"/>
      <c r="T9581" s="153"/>
      <c r="X9581" s="69" t="str">
        <f t="shared" si="302"/>
        <v/>
      </c>
      <c r="Y9581" s="69" t="str">
        <f t="shared" si="303"/>
        <v/>
      </c>
    </row>
    <row r="9582" spans="8:25" x14ac:dyDescent="0.25">
      <c r="H9582" s="155"/>
      <c r="I9582" s="151"/>
      <c r="J9582" s="152"/>
      <c r="K9582" s="153"/>
      <c r="L9582" s="153"/>
      <c r="M9582" s="153"/>
      <c r="N9582" s="153"/>
      <c r="O9582" s="153"/>
      <c r="P9582" s="153"/>
      <c r="Q9582" s="153"/>
      <c r="R9582" s="153"/>
      <c r="S9582" s="152"/>
      <c r="T9582" s="153"/>
      <c r="X9582" s="69" t="str">
        <f t="shared" si="302"/>
        <v/>
      </c>
      <c r="Y9582" s="69" t="str">
        <f t="shared" si="303"/>
        <v/>
      </c>
    </row>
    <row r="9583" spans="8:25" x14ac:dyDescent="0.25">
      <c r="H9583" s="155"/>
      <c r="I9583" s="151"/>
      <c r="J9583" s="152"/>
      <c r="K9583" s="153"/>
      <c r="L9583" s="153"/>
      <c r="M9583" s="153"/>
      <c r="N9583" s="153"/>
      <c r="O9583" s="153"/>
      <c r="P9583" s="153"/>
      <c r="Q9583" s="153"/>
      <c r="R9583" s="153"/>
      <c r="S9583" s="152"/>
      <c r="T9583" s="153"/>
      <c r="X9583" s="69" t="str">
        <f t="shared" si="302"/>
        <v/>
      </c>
      <c r="Y9583" s="69" t="str">
        <f t="shared" si="303"/>
        <v/>
      </c>
    </row>
    <row r="9584" spans="8:25" x14ac:dyDescent="0.25">
      <c r="H9584" s="155"/>
      <c r="I9584" s="151"/>
      <c r="J9584" s="152"/>
      <c r="K9584" s="153"/>
      <c r="L9584" s="153"/>
      <c r="M9584" s="153"/>
      <c r="N9584" s="153"/>
      <c r="O9584" s="153"/>
      <c r="P9584" s="153"/>
      <c r="Q9584" s="153"/>
      <c r="R9584" s="153"/>
      <c r="S9584" s="152"/>
      <c r="T9584" s="153"/>
      <c r="X9584" s="69" t="str">
        <f t="shared" si="302"/>
        <v/>
      </c>
      <c r="Y9584" s="69" t="str">
        <f t="shared" si="303"/>
        <v/>
      </c>
    </row>
    <row r="9585" spans="8:25" x14ac:dyDescent="0.25">
      <c r="H9585" s="155"/>
      <c r="I9585" s="151"/>
      <c r="J9585" s="152"/>
      <c r="K9585" s="153"/>
      <c r="L9585" s="153"/>
      <c r="M9585" s="153"/>
      <c r="N9585" s="153"/>
      <c r="O9585" s="153"/>
      <c r="P9585" s="153"/>
      <c r="Q9585" s="153"/>
      <c r="R9585" s="153"/>
      <c r="S9585" s="152"/>
      <c r="T9585" s="153"/>
      <c r="X9585" s="69" t="str">
        <f t="shared" si="302"/>
        <v/>
      </c>
      <c r="Y9585" s="69" t="str">
        <f t="shared" si="303"/>
        <v/>
      </c>
    </row>
    <row r="9586" spans="8:25" x14ac:dyDescent="0.25">
      <c r="H9586" s="155"/>
      <c r="I9586" s="151"/>
      <c r="J9586" s="152"/>
      <c r="K9586" s="153"/>
      <c r="L9586" s="153"/>
      <c r="M9586" s="153"/>
      <c r="N9586" s="153"/>
      <c r="O9586" s="153"/>
      <c r="P9586" s="153"/>
      <c r="Q9586" s="153"/>
      <c r="R9586" s="153"/>
      <c r="S9586" s="152"/>
      <c r="T9586" s="153"/>
      <c r="X9586" s="69" t="str">
        <f t="shared" si="302"/>
        <v/>
      </c>
      <c r="Y9586" s="69" t="str">
        <f t="shared" si="303"/>
        <v/>
      </c>
    </row>
    <row r="9587" spans="8:25" x14ac:dyDescent="0.25">
      <c r="H9587" s="155"/>
      <c r="I9587" s="151"/>
      <c r="J9587" s="152"/>
      <c r="K9587" s="153"/>
      <c r="L9587" s="153"/>
      <c r="M9587" s="153"/>
      <c r="N9587" s="153"/>
      <c r="O9587" s="153"/>
      <c r="P9587" s="153"/>
      <c r="Q9587" s="153"/>
      <c r="R9587" s="153"/>
      <c r="S9587" s="152"/>
      <c r="T9587" s="153"/>
      <c r="X9587" s="69" t="str">
        <f t="shared" si="302"/>
        <v/>
      </c>
      <c r="Y9587" s="69" t="str">
        <f t="shared" si="303"/>
        <v/>
      </c>
    </row>
    <row r="9588" spans="8:25" x14ac:dyDescent="0.25">
      <c r="H9588" s="155"/>
      <c r="I9588" s="151"/>
      <c r="J9588" s="152"/>
      <c r="K9588" s="153"/>
      <c r="L9588" s="153"/>
      <c r="M9588" s="153"/>
      <c r="N9588" s="153"/>
      <c r="O9588" s="153"/>
      <c r="P9588" s="153"/>
      <c r="Q9588" s="153"/>
      <c r="R9588" s="153"/>
      <c r="S9588" s="152"/>
      <c r="T9588" s="153"/>
      <c r="X9588" s="69" t="str">
        <f t="shared" si="302"/>
        <v/>
      </c>
      <c r="Y9588" s="69" t="str">
        <f t="shared" si="303"/>
        <v/>
      </c>
    </row>
    <row r="9589" spans="8:25" x14ac:dyDescent="0.25">
      <c r="H9589" s="155"/>
      <c r="I9589" s="151"/>
      <c r="J9589" s="152"/>
      <c r="K9589" s="153"/>
      <c r="L9589" s="153"/>
      <c r="M9589" s="153"/>
      <c r="N9589" s="153"/>
      <c r="O9589" s="153"/>
      <c r="P9589" s="153"/>
      <c r="Q9589" s="153"/>
      <c r="R9589" s="153"/>
      <c r="S9589" s="152"/>
      <c r="T9589" s="153"/>
      <c r="X9589" s="69" t="str">
        <f t="shared" si="302"/>
        <v/>
      </c>
      <c r="Y9589" s="69" t="str">
        <f t="shared" si="303"/>
        <v/>
      </c>
    </row>
    <row r="9590" spans="8:25" x14ac:dyDescent="0.25">
      <c r="H9590" s="155"/>
      <c r="I9590" s="151"/>
      <c r="J9590" s="152"/>
      <c r="K9590" s="153"/>
      <c r="L9590" s="153"/>
      <c r="M9590" s="153"/>
      <c r="N9590" s="153"/>
      <c r="O9590" s="153"/>
      <c r="P9590" s="153"/>
      <c r="Q9590" s="153"/>
      <c r="R9590" s="153"/>
      <c r="S9590" s="152"/>
      <c r="T9590" s="153"/>
      <c r="X9590" s="69" t="str">
        <f t="shared" si="302"/>
        <v/>
      </c>
      <c r="Y9590" s="69" t="str">
        <f t="shared" si="303"/>
        <v/>
      </c>
    </row>
    <row r="9591" spans="8:25" x14ac:dyDescent="0.25">
      <c r="H9591" s="155"/>
      <c r="I9591" s="151"/>
      <c r="J9591" s="152"/>
      <c r="K9591" s="153"/>
      <c r="L9591" s="153"/>
      <c r="M9591" s="153"/>
      <c r="N9591" s="153"/>
      <c r="O9591" s="153"/>
      <c r="P9591" s="153"/>
      <c r="Q9591" s="153"/>
      <c r="R9591" s="153"/>
      <c r="S9591" s="152"/>
      <c r="T9591" s="153"/>
      <c r="X9591" s="69" t="str">
        <f t="shared" si="302"/>
        <v/>
      </c>
      <c r="Y9591" s="69" t="str">
        <f t="shared" si="303"/>
        <v/>
      </c>
    </row>
    <row r="9592" spans="8:25" x14ac:dyDescent="0.25">
      <c r="H9592" s="155"/>
      <c r="I9592" s="151"/>
      <c r="J9592" s="152"/>
      <c r="K9592" s="153"/>
      <c r="L9592" s="153"/>
      <c r="M9592" s="153"/>
      <c r="N9592" s="153"/>
      <c r="O9592" s="153"/>
      <c r="P9592" s="153"/>
      <c r="Q9592" s="153"/>
      <c r="R9592" s="153"/>
      <c r="S9592" s="152"/>
      <c r="T9592" s="153"/>
      <c r="X9592" s="69" t="str">
        <f t="shared" si="302"/>
        <v/>
      </c>
      <c r="Y9592" s="69" t="str">
        <f t="shared" si="303"/>
        <v/>
      </c>
    </row>
    <row r="9593" spans="8:25" x14ac:dyDescent="0.25">
      <c r="H9593" s="155"/>
      <c r="I9593" s="151"/>
      <c r="J9593" s="152"/>
      <c r="K9593" s="153"/>
      <c r="L9593" s="153"/>
      <c r="M9593" s="153"/>
      <c r="N9593" s="153"/>
      <c r="O9593" s="153"/>
      <c r="P9593" s="153"/>
      <c r="Q9593" s="153"/>
      <c r="R9593" s="153"/>
      <c r="S9593" s="152"/>
      <c r="T9593" s="153"/>
      <c r="X9593" s="69" t="str">
        <f t="shared" si="302"/>
        <v/>
      </c>
      <c r="Y9593" s="69" t="str">
        <f t="shared" si="303"/>
        <v/>
      </c>
    </row>
    <row r="9594" spans="8:25" x14ac:dyDescent="0.25">
      <c r="H9594" s="155"/>
      <c r="I9594" s="151"/>
      <c r="J9594" s="152"/>
      <c r="K9594" s="153"/>
      <c r="L9594" s="153"/>
      <c r="M9594" s="153"/>
      <c r="N9594" s="153"/>
      <c r="O9594" s="153"/>
      <c r="P9594" s="153"/>
      <c r="Q9594" s="153"/>
      <c r="R9594" s="153"/>
      <c r="S9594" s="152"/>
      <c r="T9594" s="153"/>
      <c r="X9594" s="69" t="str">
        <f t="shared" si="302"/>
        <v/>
      </c>
      <c r="Y9594" s="69" t="str">
        <f t="shared" si="303"/>
        <v/>
      </c>
    </row>
    <row r="9595" spans="8:25" x14ac:dyDescent="0.25">
      <c r="H9595" s="155"/>
      <c r="I9595" s="151"/>
      <c r="J9595" s="152"/>
      <c r="K9595" s="153"/>
      <c r="L9595" s="153"/>
      <c r="M9595" s="153"/>
      <c r="N9595" s="153"/>
      <c r="O9595" s="153"/>
      <c r="P9595" s="153"/>
      <c r="Q9595" s="153"/>
      <c r="R9595" s="153"/>
      <c r="S9595" s="152"/>
      <c r="T9595" s="153"/>
      <c r="X9595" s="69" t="str">
        <f t="shared" si="302"/>
        <v/>
      </c>
      <c r="Y9595" s="69" t="str">
        <f t="shared" si="303"/>
        <v/>
      </c>
    </row>
    <row r="9596" spans="8:25" x14ac:dyDescent="0.25">
      <c r="H9596" s="155"/>
      <c r="I9596" s="151"/>
      <c r="J9596" s="152"/>
      <c r="K9596" s="153"/>
      <c r="L9596" s="153"/>
      <c r="M9596" s="153"/>
      <c r="N9596" s="153"/>
      <c r="O9596" s="153"/>
      <c r="P9596" s="153"/>
      <c r="Q9596" s="153"/>
      <c r="R9596" s="153"/>
      <c r="S9596" s="152"/>
      <c r="T9596" s="153"/>
      <c r="X9596" s="69" t="str">
        <f t="shared" si="302"/>
        <v/>
      </c>
      <c r="Y9596" s="69" t="str">
        <f t="shared" si="303"/>
        <v/>
      </c>
    </row>
    <row r="9597" spans="8:25" x14ac:dyDescent="0.25">
      <c r="H9597" s="155"/>
      <c r="I9597" s="151"/>
      <c r="J9597" s="152"/>
      <c r="K9597" s="153"/>
      <c r="L9597" s="153"/>
      <c r="M9597" s="153"/>
      <c r="N9597" s="153"/>
      <c r="O9597" s="153"/>
      <c r="P9597" s="153"/>
      <c r="Q9597" s="153"/>
      <c r="R9597" s="153"/>
      <c r="S9597" s="152"/>
      <c r="T9597" s="153"/>
      <c r="X9597" s="69" t="str">
        <f t="shared" si="302"/>
        <v/>
      </c>
      <c r="Y9597" s="69" t="str">
        <f t="shared" si="303"/>
        <v/>
      </c>
    </row>
    <row r="9598" spans="8:25" x14ac:dyDescent="0.25">
      <c r="H9598" s="155"/>
      <c r="I9598" s="151"/>
      <c r="J9598" s="152"/>
      <c r="K9598" s="153"/>
      <c r="L9598" s="153"/>
      <c r="M9598" s="153"/>
      <c r="N9598" s="153"/>
      <c r="O9598" s="153"/>
      <c r="P9598" s="153"/>
      <c r="Q9598" s="153"/>
      <c r="R9598" s="153"/>
      <c r="S9598" s="152"/>
      <c r="T9598" s="153"/>
      <c r="X9598" s="69" t="str">
        <f t="shared" si="302"/>
        <v/>
      </c>
      <c r="Y9598" s="69" t="str">
        <f t="shared" si="303"/>
        <v/>
      </c>
    </row>
    <row r="9599" spans="8:25" x14ac:dyDescent="0.25">
      <c r="H9599" s="155"/>
      <c r="I9599" s="151"/>
      <c r="J9599" s="152"/>
      <c r="K9599" s="153"/>
      <c r="L9599" s="153"/>
      <c r="M9599" s="153"/>
      <c r="N9599" s="153"/>
      <c r="O9599" s="153"/>
      <c r="P9599" s="153"/>
      <c r="Q9599" s="153"/>
      <c r="R9599" s="153"/>
      <c r="S9599" s="152"/>
      <c r="T9599" s="153"/>
      <c r="X9599" s="69" t="str">
        <f t="shared" si="302"/>
        <v/>
      </c>
      <c r="Y9599" s="69" t="str">
        <f t="shared" si="303"/>
        <v/>
      </c>
    </row>
    <row r="9600" spans="8:25" x14ac:dyDescent="0.25">
      <c r="H9600" s="155"/>
      <c r="I9600" s="151"/>
      <c r="J9600" s="152"/>
      <c r="K9600" s="153"/>
      <c r="L9600" s="153"/>
      <c r="M9600" s="153"/>
      <c r="N9600" s="153"/>
      <c r="O9600" s="153"/>
      <c r="P9600" s="153"/>
      <c r="Q9600" s="153"/>
      <c r="R9600" s="153"/>
      <c r="S9600" s="152"/>
      <c r="T9600" s="153"/>
      <c r="X9600" s="69" t="str">
        <f t="shared" si="302"/>
        <v/>
      </c>
      <c r="Y9600" s="69" t="str">
        <f t="shared" si="303"/>
        <v/>
      </c>
    </row>
    <row r="9601" spans="8:25" x14ac:dyDescent="0.25">
      <c r="H9601" s="155"/>
      <c r="I9601" s="151"/>
      <c r="J9601" s="152"/>
      <c r="K9601" s="153"/>
      <c r="L9601" s="153"/>
      <c r="M9601" s="153"/>
      <c r="N9601" s="153"/>
      <c r="O9601" s="153"/>
      <c r="P9601" s="153"/>
      <c r="Q9601" s="153"/>
      <c r="R9601" s="153"/>
      <c r="S9601" s="152"/>
      <c r="T9601" s="153"/>
      <c r="X9601" s="69" t="str">
        <f t="shared" si="302"/>
        <v/>
      </c>
      <c r="Y9601" s="69" t="str">
        <f t="shared" si="303"/>
        <v/>
      </c>
    </row>
    <row r="9602" spans="8:25" x14ac:dyDescent="0.25">
      <c r="H9602" s="155"/>
      <c r="I9602" s="151"/>
      <c r="J9602" s="152"/>
      <c r="K9602" s="153"/>
      <c r="L9602" s="153"/>
      <c r="M9602" s="153"/>
      <c r="N9602" s="153"/>
      <c r="O9602" s="153"/>
      <c r="P9602" s="153"/>
      <c r="Q9602" s="153"/>
      <c r="R9602" s="153"/>
      <c r="S9602" s="152"/>
      <c r="T9602" s="153"/>
      <c r="X9602" s="69" t="str">
        <f t="shared" ref="X9602:X9665" si="304">IF(W9602&lt;&gt;"",W9602-I9602,"")</f>
        <v/>
      </c>
      <c r="Y9602" s="69" t="str">
        <f t="shared" si="303"/>
        <v/>
      </c>
    </row>
    <row r="9603" spans="8:25" x14ac:dyDescent="0.25">
      <c r="H9603" s="155"/>
      <c r="I9603" s="151"/>
      <c r="J9603" s="152"/>
      <c r="K9603" s="153"/>
      <c r="L9603" s="153"/>
      <c r="M9603" s="153"/>
      <c r="N9603" s="153"/>
      <c r="O9603" s="153"/>
      <c r="P9603" s="153"/>
      <c r="Q9603" s="153"/>
      <c r="R9603" s="153"/>
      <c r="S9603" s="152"/>
      <c r="T9603" s="153"/>
      <c r="X9603" s="69" t="str">
        <f t="shared" si="304"/>
        <v/>
      </c>
      <c r="Y9603" s="69" t="str">
        <f t="shared" ref="Y9603:Y9666" si="305">IF(X9603&lt;&gt;"",IF(X9603&lt;365,"&lt; 1 year",IF(X9603&lt;730,"1-2",IF(X9603&lt;1095,"2-3",IF(X9603&lt;1460,"3-4",IF(X9603&lt;1825,"4-5","5+"))))),"")</f>
        <v/>
      </c>
    </row>
    <row r="9604" spans="8:25" x14ac:dyDescent="0.25">
      <c r="H9604" s="155"/>
      <c r="I9604" s="151"/>
      <c r="J9604" s="152"/>
      <c r="K9604" s="153"/>
      <c r="L9604" s="153"/>
      <c r="M9604" s="153"/>
      <c r="N9604" s="153"/>
      <c r="O9604" s="153"/>
      <c r="P9604" s="153"/>
      <c r="Q9604" s="153"/>
      <c r="R9604" s="153"/>
      <c r="S9604" s="152"/>
      <c r="T9604" s="153"/>
      <c r="X9604" s="69" t="str">
        <f t="shared" si="304"/>
        <v/>
      </c>
      <c r="Y9604" s="69" t="str">
        <f t="shared" si="305"/>
        <v/>
      </c>
    </row>
    <row r="9605" spans="8:25" x14ac:dyDescent="0.25">
      <c r="H9605" s="155"/>
      <c r="I9605" s="151"/>
      <c r="J9605" s="152"/>
      <c r="K9605" s="153"/>
      <c r="L9605" s="153"/>
      <c r="M9605" s="153"/>
      <c r="N9605" s="153"/>
      <c r="O9605" s="153"/>
      <c r="P9605" s="153"/>
      <c r="Q9605" s="153"/>
      <c r="R9605" s="153"/>
      <c r="S9605" s="152"/>
      <c r="T9605" s="153"/>
      <c r="X9605" s="69" t="str">
        <f t="shared" si="304"/>
        <v/>
      </c>
      <c r="Y9605" s="69" t="str">
        <f t="shared" si="305"/>
        <v/>
      </c>
    </row>
    <row r="9606" spans="8:25" x14ac:dyDescent="0.25">
      <c r="H9606" s="155"/>
      <c r="I9606" s="151"/>
      <c r="J9606" s="152"/>
      <c r="K9606" s="153"/>
      <c r="L9606" s="153"/>
      <c r="M9606" s="153"/>
      <c r="N9606" s="153"/>
      <c r="O9606" s="153"/>
      <c r="P9606" s="153"/>
      <c r="Q9606" s="153"/>
      <c r="R9606" s="153"/>
      <c r="S9606" s="152"/>
      <c r="T9606" s="153"/>
      <c r="X9606" s="69" t="str">
        <f t="shared" si="304"/>
        <v/>
      </c>
      <c r="Y9606" s="69" t="str">
        <f t="shared" si="305"/>
        <v/>
      </c>
    </row>
    <row r="9607" spans="8:25" x14ac:dyDescent="0.25">
      <c r="H9607" s="155"/>
      <c r="I9607" s="151"/>
      <c r="J9607" s="152"/>
      <c r="K9607" s="153"/>
      <c r="L9607" s="153"/>
      <c r="M9607" s="153"/>
      <c r="N9607" s="153"/>
      <c r="O9607" s="153"/>
      <c r="P9607" s="153"/>
      <c r="Q9607" s="153"/>
      <c r="R9607" s="153"/>
      <c r="S9607" s="152"/>
      <c r="T9607" s="153"/>
      <c r="X9607" s="69" t="str">
        <f t="shared" si="304"/>
        <v/>
      </c>
      <c r="Y9607" s="69" t="str">
        <f t="shared" si="305"/>
        <v/>
      </c>
    </row>
    <row r="9608" spans="8:25" x14ac:dyDescent="0.25">
      <c r="H9608" s="155"/>
      <c r="I9608" s="151"/>
      <c r="J9608" s="152"/>
      <c r="K9608" s="153"/>
      <c r="L9608" s="153"/>
      <c r="M9608" s="153"/>
      <c r="N9608" s="153"/>
      <c r="O9608" s="153"/>
      <c r="P9608" s="153"/>
      <c r="Q9608" s="153"/>
      <c r="R9608" s="153"/>
      <c r="S9608" s="152"/>
      <c r="T9608" s="153"/>
      <c r="X9608" s="69" t="str">
        <f t="shared" si="304"/>
        <v/>
      </c>
      <c r="Y9608" s="69" t="str">
        <f t="shared" si="305"/>
        <v/>
      </c>
    </row>
    <row r="9609" spans="8:25" x14ac:dyDescent="0.25">
      <c r="H9609" s="155"/>
      <c r="I9609" s="151"/>
      <c r="J9609" s="152"/>
      <c r="K9609" s="153"/>
      <c r="L9609" s="153"/>
      <c r="M9609" s="153"/>
      <c r="N9609" s="153"/>
      <c r="O9609" s="153"/>
      <c r="P9609" s="153"/>
      <c r="Q9609" s="153"/>
      <c r="R9609" s="153"/>
      <c r="S9609" s="152"/>
      <c r="T9609" s="153"/>
      <c r="X9609" s="69" t="str">
        <f t="shared" si="304"/>
        <v/>
      </c>
      <c r="Y9609" s="69" t="str">
        <f t="shared" si="305"/>
        <v/>
      </c>
    </row>
    <row r="9610" spans="8:25" x14ac:dyDescent="0.25">
      <c r="H9610" s="155"/>
      <c r="I9610" s="151"/>
      <c r="J9610" s="152"/>
      <c r="K9610" s="153"/>
      <c r="L9610" s="153"/>
      <c r="M9610" s="153"/>
      <c r="N9610" s="153"/>
      <c r="O9610" s="153"/>
      <c r="P9610" s="153"/>
      <c r="Q9610" s="153"/>
      <c r="R9610" s="153"/>
      <c r="S9610" s="152"/>
      <c r="T9610" s="153"/>
      <c r="X9610" s="69" t="str">
        <f t="shared" si="304"/>
        <v/>
      </c>
      <c r="Y9610" s="69" t="str">
        <f t="shared" si="305"/>
        <v/>
      </c>
    </row>
    <row r="9611" spans="8:25" x14ac:dyDescent="0.25">
      <c r="H9611" s="155"/>
      <c r="I9611" s="151"/>
      <c r="J9611" s="152"/>
      <c r="K9611" s="153"/>
      <c r="L9611" s="153"/>
      <c r="M9611" s="153"/>
      <c r="N9611" s="153"/>
      <c r="O9611" s="153"/>
      <c r="P9611" s="153"/>
      <c r="Q9611" s="153"/>
      <c r="R9611" s="153"/>
      <c r="S9611" s="152"/>
      <c r="T9611" s="153"/>
      <c r="X9611" s="69" t="str">
        <f t="shared" si="304"/>
        <v/>
      </c>
      <c r="Y9611" s="69" t="str">
        <f t="shared" si="305"/>
        <v/>
      </c>
    </row>
    <row r="9612" spans="8:25" x14ac:dyDescent="0.25">
      <c r="H9612" s="155"/>
      <c r="I9612" s="151"/>
      <c r="J9612" s="152"/>
      <c r="K9612" s="153"/>
      <c r="L9612" s="153"/>
      <c r="M9612" s="153"/>
      <c r="N9612" s="153"/>
      <c r="O9612" s="153"/>
      <c r="P9612" s="153"/>
      <c r="Q9612" s="153"/>
      <c r="R9612" s="153"/>
      <c r="S9612" s="152"/>
      <c r="T9612" s="153"/>
      <c r="X9612" s="69" t="str">
        <f t="shared" si="304"/>
        <v/>
      </c>
      <c r="Y9612" s="69" t="str">
        <f t="shared" si="305"/>
        <v/>
      </c>
    </row>
    <row r="9613" spans="8:25" x14ac:dyDescent="0.25">
      <c r="H9613" s="155"/>
      <c r="I9613" s="151"/>
      <c r="J9613" s="152"/>
      <c r="K9613" s="153"/>
      <c r="L9613" s="153"/>
      <c r="M9613" s="153"/>
      <c r="N9613" s="153"/>
      <c r="O9613" s="153"/>
      <c r="P9613" s="153"/>
      <c r="Q9613" s="153"/>
      <c r="R9613" s="153"/>
      <c r="S9613" s="152"/>
      <c r="T9613" s="153"/>
      <c r="X9613" s="69" t="str">
        <f t="shared" si="304"/>
        <v/>
      </c>
      <c r="Y9613" s="69" t="str">
        <f t="shared" si="305"/>
        <v/>
      </c>
    </row>
    <row r="9614" spans="8:25" x14ac:dyDescent="0.25">
      <c r="H9614" s="155"/>
      <c r="I9614" s="151"/>
      <c r="J9614" s="152"/>
      <c r="K9614" s="153"/>
      <c r="L9614" s="153"/>
      <c r="M9614" s="153"/>
      <c r="N9614" s="153"/>
      <c r="O9614" s="153"/>
      <c r="P9614" s="153"/>
      <c r="Q9614" s="153"/>
      <c r="R9614" s="153"/>
      <c r="S9614" s="152"/>
      <c r="T9614" s="153"/>
      <c r="X9614" s="69" t="str">
        <f t="shared" si="304"/>
        <v/>
      </c>
      <c r="Y9614" s="69" t="str">
        <f t="shared" si="305"/>
        <v/>
      </c>
    </row>
    <row r="9615" spans="8:25" x14ac:dyDescent="0.25">
      <c r="H9615" s="155"/>
      <c r="I9615" s="151"/>
      <c r="J9615" s="152"/>
      <c r="K9615" s="153"/>
      <c r="L9615" s="153"/>
      <c r="M9615" s="153"/>
      <c r="N9615" s="153"/>
      <c r="O9615" s="153"/>
      <c r="P9615" s="153"/>
      <c r="Q9615" s="153"/>
      <c r="R9615" s="153"/>
      <c r="S9615" s="152"/>
      <c r="T9615" s="153"/>
      <c r="X9615" s="69" t="str">
        <f t="shared" si="304"/>
        <v/>
      </c>
      <c r="Y9615" s="69" t="str">
        <f t="shared" si="305"/>
        <v/>
      </c>
    </row>
    <row r="9616" spans="8:25" x14ac:dyDescent="0.25">
      <c r="H9616" s="155"/>
      <c r="I9616" s="151"/>
      <c r="J9616" s="152"/>
      <c r="K9616" s="153"/>
      <c r="L9616" s="153"/>
      <c r="M9616" s="153"/>
      <c r="N9616" s="153"/>
      <c r="O9616" s="153"/>
      <c r="P9616" s="153"/>
      <c r="Q9616" s="153"/>
      <c r="R9616" s="153"/>
      <c r="S9616" s="152"/>
      <c r="T9616" s="153"/>
      <c r="X9616" s="69" t="str">
        <f t="shared" si="304"/>
        <v/>
      </c>
      <c r="Y9616" s="69" t="str">
        <f t="shared" si="305"/>
        <v/>
      </c>
    </row>
    <row r="9617" spans="8:25" x14ac:dyDescent="0.25">
      <c r="H9617" s="155"/>
      <c r="I9617" s="151"/>
      <c r="J9617" s="152"/>
      <c r="K9617" s="153"/>
      <c r="L9617" s="153"/>
      <c r="M9617" s="153"/>
      <c r="N9617" s="153"/>
      <c r="O9617" s="153"/>
      <c r="P9617" s="153"/>
      <c r="Q9617" s="153"/>
      <c r="R9617" s="153"/>
      <c r="S9617" s="152"/>
      <c r="T9617" s="153"/>
      <c r="X9617" s="69" t="str">
        <f t="shared" si="304"/>
        <v/>
      </c>
      <c r="Y9617" s="69" t="str">
        <f t="shared" si="305"/>
        <v/>
      </c>
    </row>
    <row r="9618" spans="8:25" x14ac:dyDescent="0.25">
      <c r="H9618" s="155"/>
      <c r="I9618" s="151"/>
      <c r="J9618" s="152"/>
      <c r="K9618" s="153"/>
      <c r="L9618" s="153"/>
      <c r="M9618" s="153"/>
      <c r="N9618" s="153"/>
      <c r="O9618" s="153"/>
      <c r="P9618" s="153"/>
      <c r="Q9618" s="153"/>
      <c r="R9618" s="153"/>
      <c r="S9618" s="152"/>
      <c r="T9618" s="153"/>
      <c r="X9618" s="69" t="str">
        <f t="shared" si="304"/>
        <v/>
      </c>
      <c r="Y9618" s="69" t="str">
        <f t="shared" si="305"/>
        <v/>
      </c>
    </row>
    <row r="9619" spans="8:25" x14ac:dyDescent="0.25">
      <c r="H9619" s="155"/>
      <c r="I9619" s="151"/>
      <c r="J9619" s="152"/>
      <c r="K9619" s="153"/>
      <c r="L9619" s="153"/>
      <c r="M9619" s="153"/>
      <c r="N9619" s="153"/>
      <c r="O9619" s="153"/>
      <c r="P9619" s="153"/>
      <c r="Q9619" s="153"/>
      <c r="R9619" s="153"/>
      <c r="S9619" s="152"/>
      <c r="T9619" s="153"/>
      <c r="X9619" s="69" t="str">
        <f t="shared" si="304"/>
        <v/>
      </c>
      <c r="Y9619" s="69" t="str">
        <f t="shared" si="305"/>
        <v/>
      </c>
    </row>
    <row r="9620" spans="8:25" x14ac:dyDescent="0.25">
      <c r="H9620" s="155"/>
      <c r="I9620" s="151"/>
      <c r="J9620" s="152"/>
      <c r="K9620" s="153"/>
      <c r="L9620" s="153"/>
      <c r="M9620" s="153"/>
      <c r="N9620" s="153"/>
      <c r="O9620" s="153"/>
      <c r="P9620" s="153"/>
      <c r="Q9620" s="153"/>
      <c r="R9620" s="153"/>
      <c r="S9620" s="152"/>
      <c r="T9620" s="153"/>
      <c r="X9620" s="69" t="str">
        <f t="shared" si="304"/>
        <v/>
      </c>
      <c r="Y9620" s="69" t="str">
        <f t="shared" si="305"/>
        <v/>
      </c>
    </row>
    <row r="9621" spans="8:25" x14ac:dyDescent="0.25">
      <c r="H9621" s="155"/>
      <c r="I9621" s="151"/>
      <c r="J9621" s="152"/>
      <c r="K9621" s="153"/>
      <c r="L9621" s="153"/>
      <c r="M9621" s="153"/>
      <c r="N9621" s="153"/>
      <c r="O9621" s="153"/>
      <c r="P9621" s="153"/>
      <c r="Q9621" s="153"/>
      <c r="R9621" s="153"/>
      <c r="S9621" s="152"/>
      <c r="T9621" s="153"/>
      <c r="X9621" s="69" t="str">
        <f t="shared" si="304"/>
        <v/>
      </c>
      <c r="Y9621" s="69" t="str">
        <f t="shared" si="305"/>
        <v/>
      </c>
    </row>
    <row r="9622" spans="8:25" x14ac:dyDescent="0.25">
      <c r="H9622" s="155"/>
      <c r="I9622" s="151"/>
      <c r="J9622" s="152"/>
      <c r="K9622" s="153"/>
      <c r="L9622" s="153"/>
      <c r="M9622" s="153"/>
      <c r="N9622" s="153"/>
      <c r="O9622" s="153"/>
      <c r="P9622" s="153"/>
      <c r="Q9622" s="153"/>
      <c r="R9622" s="153"/>
      <c r="S9622" s="152"/>
      <c r="T9622" s="153"/>
      <c r="X9622" s="69" t="str">
        <f t="shared" si="304"/>
        <v/>
      </c>
      <c r="Y9622" s="69" t="str">
        <f t="shared" si="305"/>
        <v/>
      </c>
    </row>
    <row r="9623" spans="8:25" x14ac:dyDescent="0.25">
      <c r="H9623" s="155"/>
      <c r="I9623" s="151"/>
      <c r="J9623" s="152"/>
      <c r="K9623" s="153"/>
      <c r="L9623" s="153"/>
      <c r="M9623" s="153"/>
      <c r="N9623" s="153"/>
      <c r="O9623" s="153"/>
      <c r="P9623" s="153"/>
      <c r="Q9623" s="153"/>
      <c r="R9623" s="153"/>
      <c r="S9623" s="152"/>
      <c r="T9623" s="153"/>
      <c r="X9623" s="69" t="str">
        <f t="shared" si="304"/>
        <v/>
      </c>
      <c r="Y9623" s="69" t="str">
        <f t="shared" si="305"/>
        <v/>
      </c>
    </row>
    <row r="9624" spans="8:25" x14ac:dyDescent="0.25">
      <c r="H9624" s="155"/>
      <c r="I9624" s="151"/>
      <c r="J9624" s="152"/>
      <c r="K9624" s="153"/>
      <c r="L9624" s="153"/>
      <c r="M9624" s="153"/>
      <c r="N9624" s="153"/>
      <c r="O9624" s="153"/>
      <c r="P9624" s="153"/>
      <c r="Q9624" s="153"/>
      <c r="R9624" s="153"/>
      <c r="S9624" s="152"/>
      <c r="T9624" s="153"/>
      <c r="X9624" s="69" t="str">
        <f t="shared" si="304"/>
        <v/>
      </c>
      <c r="Y9624" s="69" t="str">
        <f t="shared" si="305"/>
        <v/>
      </c>
    </row>
    <row r="9625" spans="8:25" x14ac:dyDescent="0.25">
      <c r="H9625" s="155"/>
      <c r="I9625" s="151"/>
      <c r="J9625" s="152"/>
      <c r="K9625" s="153"/>
      <c r="L9625" s="153"/>
      <c r="M9625" s="153"/>
      <c r="N9625" s="153"/>
      <c r="O9625" s="153"/>
      <c r="P9625" s="153"/>
      <c r="Q9625" s="153"/>
      <c r="R9625" s="153"/>
      <c r="S9625" s="152"/>
      <c r="T9625" s="153"/>
      <c r="X9625" s="69" t="str">
        <f t="shared" si="304"/>
        <v/>
      </c>
      <c r="Y9625" s="69" t="str">
        <f t="shared" si="305"/>
        <v/>
      </c>
    </row>
    <row r="9626" spans="8:25" x14ac:dyDescent="0.25">
      <c r="H9626" s="155"/>
      <c r="I9626" s="151"/>
      <c r="J9626" s="152"/>
      <c r="K9626" s="153"/>
      <c r="L9626" s="153"/>
      <c r="M9626" s="153"/>
      <c r="N9626" s="153"/>
      <c r="O9626" s="153"/>
      <c r="P9626" s="153"/>
      <c r="Q9626" s="153"/>
      <c r="R9626" s="153"/>
      <c r="S9626" s="152"/>
      <c r="T9626" s="153"/>
      <c r="X9626" s="69" t="str">
        <f t="shared" si="304"/>
        <v/>
      </c>
      <c r="Y9626" s="69" t="str">
        <f t="shared" si="305"/>
        <v/>
      </c>
    </row>
    <row r="9627" spans="8:25" x14ac:dyDescent="0.25">
      <c r="H9627" s="155"/>
      <c r="I9627" s="151"/>
      <c r="J9627" s="152"/>
      <c r="K9627" s="153"/>
      <c r="L9627" s="153"/>
      <c r="M9627" s="153"/>
      <c r="N9627" s="153"/>
      <c r="O9627" s="153"/>
      <c r="P9627" s="153"/>
      <c r="Q9627" s="153"/>
      <c r="R9627" s="153"/>
      <c r="S9627" s="152"/>
      <c r="T9627" s="153"/>
      <c r="X9627" s="69" t="str">
        <f t="shared" si="304"/>
        <v/>
      </c>
      <c r="Y9627" s="69" t="str">
        <f t="shared" si="305"/>
        <v/>
      </c>
    </row>
    <row r="9628" spans="8:25" x14ac:dyDescent="0.25">
      <c r="H9628" s="155"/>
      <c r="I9628" s="151"/>
      <c r="J9628" s="152"/>
      <c r="K9628" s="153"/>
      <c r="L9628" s="153"/>
      <c r="M9628" s="153"/>
      <c r="N9628" s="153"/>
      <c r="O9628" s="153"/>
      <c r="P9628" s="153"/>
      <c r="Q9628" s="153"/>
      <c r="R9628" s="153"/>
      <c r="S9628" s="152"/>
      <c r="T9628" s="153"/>
      <c r="X9628" s="69" t="str">
        <f t="shared" si="304"/>
        <v/>
      </c>
      <c r="Y9628" s="69" t="str">
        <f t="shared" si="305"/>
        <v/>
      </c>
    </row>
    <row r="9629" spans="8:25" x14ac:dyDescent="0.25">
      <c r="H9629" s="155"/>
      <c r="I9629" s="151"/>
      <c r="J9629" s="152"/>
      <c r="K9629" s="153"/>
      <c r="L9629" s="153"/>
      <c r="M9629" s="153"/>
      <c r="N9629" s="153"/>
      <c r="O9629" s="153"/>
      <c r="P9629" s="153"/>
      <c r="Q9629" s="153"/>
      <c r="R9629" s="153"/>
      <c r="S9629" s="152"/>
      <c r="T9629" s="153"/>
      <c r="X9629" s="69" t="str">
        <f t="shared" si="304"/>
        <v/>
      </c>
      <c r="Y9629" s="69" t="str">
        <f t="shared" si="305"/>
        <v/>
      </c>
    </row>
    <row r="9630" spans="8:25" x14ac:dyDescent="0.25">
      <c r="H9630" s="155"/>
      <c r="I9630" s="151"/>
      <c r="J9630" s="152"/>
      <c r="K9630" s="153"/>
      <c r="L9630" s="153"/>
      <c r="M9630" s="153"/>
      <c r="N9630" s="153"/>
      <c r="O9630" s="153"/>
      <c r="P9630" s="153"/>
      <c r="Q9630" s="153"/>
      <c r="R9630" s="153"/>
      <c r="S9630" s="152"/>
      <c r="T9630" s="153"/>
      <c r="X9630" s="69" t="str">
        <f t="shared" si="304"/>
        <v/>
      </c>
      <c r="Y9630" s="69" t="str">
        <f t="shared" si="305"/>
        <v/>
      </c>
    </row>
    <row r="9631" spans="8:25" x14ac:dyDescent="0.25">
      <c r="H9631" s="155"/>
      <c r="I9631" s="151"/>
      <c r="J9631" s="152"/>
      <c r="K9631" s="153"/>
      <c r="L9631" s="153"/>
      <c r="M9631" s="153"/>
      <c r="N9631" s="153"/>
      <c r="O9631" s="153"/>
      <c r="P9631" s="153"/>
      <c r="Q9631" s="153"/>
      <c r="R9631" s="153"/>
      <c r="S9631" s="152"/>
      <c r="T9631" s="153"/>
      <c r="X9631" s="69" t="str">
        <f t="shared" si="304"/>
        <v/>
      </c>
      <c r="Y9631" s="69" t="str">
        <f t="shared" si="305"/>
        <v/>
      </c>
    </row>
    <row r="9632" spans="8:25" x14ac:dyDescent="0.25">
      <c r="H9632" s="155"/>
      <c r="I9632" s="151"/>
      <c r="J9632" s="152"/>
      <c r="K9632" s="153"/>
      <c r="L9632" s="153"/>
      <c r="M9632" s="153"/>
      <c r="N9632" s="153"/>
      <c r="O9632" s="153"/>
      <c r="P9632" s="153"/>
      <c r="Q9632" s="153"/>
      <c r="R9632" s="153"/>
      <c r="S9632" s="152"/>
      <c r="T9632" s="153"/>
      <c r="X9632" s="69" t="str">
        <f t="shared" si="304"/>
        <v/>
      </c>
      <c r="Y9632" s="69" t="str">
        <f t="shared" si="305"/>
        <v/>
      </c>
    </row>
    <row r="9633" spans="8:25" x14ac:dyDescent="0.25">
      <c r="H9633" s="155"/>
      <c r="I9633" s="151"/>
      <c r="J9633" s="152"/>
      <c r="K9633" s="153"/>
      <c r="L9633" s="153"/>
      <c r="M9633" s="153"/>
      <c r="N9633" s="153"/>
      <c r="O9633" s="153"/>
      <c r="P9633" s="153"/>
      <c r="Q9633" s="153"/>
      <c r="R9633" s="153"/>
      <c r="S9633" s="152"/>
      <c r="T9633" s="153"/>
      <c r="X9633" s="69" t="str">
        <f t="shared" si="304"/>
        <v/>
      </c>
      <c r="Y9633" s="69" t="str">
        <f t="shared" si="305"/>
        <v/>
      </c>
    </row>
    <row r="9634" spans="8:25" x14ac:dyDescent="0.25">
      <c r="H9634" s="155"/>
      <c r="I9634" s="151"/>
      <c r="J9634" s="152"/>
      <c r="K9634" s="153"/>
      <c r="L9634" s="153"/>
      <c r="M9634" s="153"/>
      <c r="N9634" s="153"/>
      <c r="O9634" s="153"/>
      <c r="P9634" s="153"/>
      <c r="Q9634" s="153"/>
      <c r="R9634" s="153"/>
      <c r="S9634" s="152"/>
      <c r="T9634" s="153"/>
      <c r="X9634" s="69" t="str">
        <f t="shared" si="304"/>
        <v/>
      </c>
      <c r="Y9634" s="69" t="str">
        <f t="shared" si="305"/>
        <v/>
      </c>
    </row>
    <row r="9635" spans="8:25" x14ac:dyDescent="0.25">
      <c r="H9635" s="155"/>
      <c r="I9635" s="151"/>
      <c r="J9635" s="152"/>
      <c r="K9635" s="153"/>
      <c r="L9635" s="153"/>
      <c r="M9635" s="153"/>
      <c r="N9635" s="153"/>
      <c r="O9635" s="153"/>
      <c r="P9635" s="153"/>
      <c r="Q9635" s="153"/>
      <c r="R9635" s="153"/>
      <c r="S9635" s="152"/>
      <c r="T9635" s="153"/>
      <c r="X9635" s="69" t="str">
        <f t="shared" si="304"/>
        <v/>
      </c>
      <c r="Y9635" s="69" t="str">
        <f t="shared" si="305"/>
        <v/>
      </c>
    </row>
    <row r="9636" spans="8:25" x14ac:dyDescent="0.25">
      <c r="H9636" s="155"/>
      <c r="I9636" s="151"/>
      <c r="J9636" s="152"/>
      <c r="K9636" s="153"/>
      <c r="L9636" s="153"/>
      <c r="M9636" s="153"/>
      <c r="N9636" s="153"/>
      <c r="O9636" s="153"/>
      <c r="P9636" s="153"/>
      <c r="Q9636" s="153"/>
      <c r="R9636" s="153"/>
      <c r="S9636" s="152"/>
      <c r="T9636" s="153"/>
      <c r="X9636" s="69" t="str">
        <f t="shared" si="304"/>
        <v/>
      </c>
      <c r="Y9636" s="69" t="str">
        <f t="shared" si="305"/>
        <v/>
      </c>
    </row>
    <row r="9637" spans="8:25" x14ac:dyDescent="0.25">
      <c r="H9637" s="155"/>
      <c r="I9637" s="151"/>
      <c r="J9637" s="152"/>
      <c r="K9637" s="153"/>
      <c r="L9637" s="153"/>
      <c r="M9637" s="153"/>
      <c r="N9637" s="153"/>
      <c r="O9637" s="153"/>
      <c r="P9637" s="153"/>
      <c r="Q9637" s="153"/>
      <c r="R9637" s="153"/>
      <c r="S9637" s="152"/>
      <c r="T9637" s="153"/>
      <c r="X9637" s="69" t="str">
        <f t="shared" si="304"/>
        <v/>
      </c>
      <c r="Y9637" s="69" t="str">
        <f t="shared" si="305"/>
        <v/>
      </c>
    </row>
    <row r="9638" spans="8:25" x14ac:dyDescent="0.25">
      <c r="H9638" s="155"/>
      <c r="I9638" s="151"/>
      <c r="J9638" s="152"/>
      <c r="K9638" s="153"/>
      <c r="L9638" s="153"/>
      <c r="M9638" s="153"/>
      <c r="N9638" s="153"/>
      <c r="O9638" s="153"/>
      <c r="P9638" s="153"/>
      <c r="Q9638" s="153"/>
      <c r="R9638" s="153"/>
      <c r="S9638" s="152"/>
      <c r="T9638" s="153"/>
      <c r="X9638" s="69" t="str">
        <f t="shared" si="304"/>
        <v/>
      </c>
      <c r="Y9638" s="69" t="str">
        <f t="shared" si="305"/>
        <v/>
      </c>
    </row>
    <row r="9639" spans="8:25" x14ac:dyDescent="0.25">
      <c r="H9639" s="155"/>
      <c r="I9639" s="151"/>
      <c r="J9639" s="152"/>
      <c r="K9639" s="153"/>
      <c r="L9639" s="153"/>
      <c r="M9639" s="153"/>
      <c r="N9639" s="153"/>
      <c r="O9639" s="153"/>
      <c r="P9639" s="153"/>
      <c r="Q9639" s="153"/>
      <c r="R9639" s="153"/>
      <c r="S9639" s="152"/>
      <c r="T9639" s="153"/>
      <c r="X9639" s="69" t="str">
        <f t="shared" si="304"/>
        <v/>
      </c>
      <c r="Y9639" s="69" t="str">
        <f t="shared" si="305"/>
        <v/>
      </c>
    </row>
    <row r="9640" spans="8:25" x14ac:dyDescent="0.25">
      <c r="H9640" s="155"/>
      <c r="I9640" s="151"/>
      <c r="J9640" s="152"/>
      <c r="K9640" s="153"/>
      <c r="L9640" s="153"/>
      <c r="M9640" s="153"/>
      <c r="N9640" s="153"/>
      <c r="O9640" s="153"/>
      <c r="P9640" s="153"/>
      <c r="Q9640" s="153"/>
      <c r="R9640" s="153"/>
      <c r="S9640" s="152"/>
      <c r="T9640" s="153"/>
      <c r="X9640" s="69" t="str">
        <f t="shared" si="304"/>
        <v/>
      </c>
      <c r="Y9640" s="69" t="str">
        <f t="shared" si="305"/>
        <v/>
      </c>
    </row>
    <row r="9641" spans="8:25" x14ac:dyDescent="0.25">
      <c r="H9641" s="155"/>
      <c r="I9641" s="151"/>
      <c r="J9641" s="152"/>
      <c r="K9641" s="153"/>
      <c r="L9641" s="153"/>
      <c r="M9641" s="153"/>
      <c r="N9641" s="153"/>
      <c r="O9641" s="153"/>
      <c r="P9641" s="153"/>
      <c r="Q9641" s="153"/>
      <c r="R9641" s="153"/>
      <c r="S9641" s="152"/>
      <c r="T9641" s="153"/>
      <c r="X9641" s="69" t="str">
        <f t="shared" si="304"/>
        <v/>
      </c>
      <c r="Y9641" s="69" t="str">
        <f t="shared" si="305"/>
        <v/>
      </c>
    </row>
    <row r="9642" spans="8:25" x14ac:dyDescent="0.25">
      <c r="H9642" s="155"/>
      <c r="I9642" s="151"/>
      <c r="J9642" s="152"/>
      <c r="K9642" s="153"/>
      <c r="L9642" s="153"/>
      <c r="M9642" s="153"/>
      <c r="N9642" s="153"/>
      <c r="O9642" s="153"/>
      <c r="P9642" s="153"/>
      <c r="Q9642" s="153"/>
      <c r="R9642" s="153"/>
      <c r="S9642" s="152"/>
      <c r="T9642" s="153"/>
      <c r="X9642" s="69" t="str">
        <f t="shared" si="304"/>
        <v/>
      </c>
      <c r="Y9642" s="69" t="str">
        <f t="shared" si="305"/>
        <v/>
      </c>
    </row>
    <row r="9643" spans="8:25" x14ac:dyDescent="0.25">
      <c r="H9643" s="155"/>
      <c r="I9643" s="151"/>
      <c r="J9643" s="152"/>
      <c r="K9643" s="153"/>
      <c r="L9643" s="153"/>
      <c r="M9643" s="153"/>
      <c r="N9643" s="153"/>
      <c r="O9643" s="153"/>
      <c r="P9643" s="153"/>
      <c r="Q9643" s="153"/>
      <c r="R9643" s="153"/>
      <c r="S9643" s="152"/>
      <c r="T9643" s="153"/>
      <c r="X9643" s="69" t="str">
        <f t="shared" si="304"/>
        <v/>
      </c>
      <c r="Y9643" s="69" t="str">
        <f t="shared" si="305"/>
        <v/>
      </c>
    </row>
    <row r="9644" spans="8:25" x14ac:dyDescent="0.25">
      <c r="H9644" s="155"/>
      <c r="I9644" s="151"/>
      <c r="J9644" s="152"/>
      <c r="K9644" s="153"/>
      <c r="L9644" s="153"/>
      <c r="M9644" s="153"/>
      <c r="N9644" s="153"/>
      <c r="O9644" s="153"/>
      <c r="P9644" s="153"/>
      <c r="Q9644" s="153"/>
      <c r="R9644" s="153"/>
      <c r="S9644" s="152"/>
      <c r="T9644" s="153"/>
      <c r="X9644" s="69" t="str">
        <f t="shared" si="304"/>
        <v/>
      </c>
      <c r="Y9644" s="69" t="str">
        <f t="shared" si="305"/>
        <v/>
      </c>
    </row>
    <row r="9645" spans="8:25" x14ac:dyDescent="0.25">
      <c r="H9645" s="155"/>
      <c r="I9645" s="151"/>
      <c r="J9645" s="152"/>
      <c r="K9645" s="153"/>
      <c r="L9645" s="153"/>
      <c r="M9645" s="153"/>
      <c r="N9645" s="153"/>
      <c r="O9645" s="153"/>
      <c r="P9645" s="153"/>
      <c r="Q9645" s="153"/>
      <c r="R9645" s="153"/>
      <c r="S9645" s="152"/>
      <c r="T9645" s="153"/>
      <c r="X9645" s="69" t="str">
        <f t="shared" si="304"/>
        <v/>
      </c>
      <c r="Y9645" s="69" t="str">
        <f t="shared" si="305"/>
        <v/>
      </c>
    </row>
    <row r="9646" spans="8:25" x14ac:dyDescent="0.25">
      <c r="H9646" s="155"/>
      <c r="I9646" s="151"/>
      <c r="J9646" s="152"/>
      <c r="K9646" s="153"/>
      <c r="L9646" s="153"/>
      <c r="M9646" s="153"/>
      <c r="N9646" s="153"/>
      <c r="O9646" s="153"/>
      <c r="P9646" s="153"/>
      <c r="Q9646" s="153"/>
      <c r="R9646" s="153"/>
      <c r="S9646" s="152"/>
      <c r="T9646" s="153"/>
      <c r="X9646" s="69" t="str">
        <f t="shared" si="304"/>
        <v/>
      </c>
      <c r="Y9646" s="69" t="str">
        <f t="shared" si="305"/>
        <v/>
      </c>
    </row>
    <row r="9647" spans="8:25" x14ac:dyDescent="0.25">
      <c r="H9647" s="155"/>
      <c r="I9647" s="151"/>
      <c r="J9647" s="152"/>
      <c r="K9647" s="153"/>
      <c r="L9647" s="153"/>
      <c r="M9647" s="153"/>
      <c r="N9647" s="153"/>
      <c r="O9647" s="153"/>
      <c r="P9647" s="153"/>
      <c r="Q9647" s="153"/>
      <c r="R9647" s="153"/>
      <c r="S9647" s="152"/>
      <c r="T9647" s="153"/>
      <c r="X9647" s="69" t="str">
        <f t="shared" si="304"/>
        <v/>
      </c>
      <c r="Y9647" s="69" t="str">
        <f t="shared" si="305"/>
        <v/>
      </c>
    </row>
    <row r="9648" spans="8:25" x14ac:dyDescent="0.25">
      <c r="H9648" s="155"/>
      <c r="I9648" s="151"/>
      <c r="J9648" s="152"/>
      <c r="K9648" s="153"/>
      <c r="L9648" s="153"/>
      <c r="M9648" s="153"/>
      <c r="N9648" s="153"/>
      <c r="O9648" s="153"/>
      <c r="P9648" s="153"/>
      <c r="Q9648" s="153"/>
      <c r="R9648" s="153"/>
      <c r="S9648" s="152"/>
      <c r="T9648" s="153"/>
      <c r="X9648" s="69" t="str">
        <f t="shared" si="304"/>
        <v/>
      </c>
      <c r="Y9648" s="69" t="str">
        <f t="shared" si="305"/>
        <v/>
      </c>
    </row>
    <row r="9649" spans="8:25" x14ac:dyDescent="0.25">
      <c r="H9649" s="155"/>
      <c r="I9649" s="151"/>
      <c r="J9649" s="152"/>
      <c r="K9649" s="153"/>
      <c r="L9649" s="153"/>
      <c r="M9649" s="153"/>
      <c r="N9649" s="153"/>
      <c r="O9649" s="153"/>
      <c r="P9649" s="153"/>
      <c r="Q9649" s="153"/>
      <c r="R9649" s="153"/>
      <c r="S9649" s="152"/>
      <c r="T9649" s="153"/>
      <c r="X9649" s="69" t="str">
        <f t="shared" si="304"/>
        <v/>
      </c>
      <c r="Y9649" s="69" t="str">
        <f t="shared" si="305"/>
        <v/>
      </c>
    </row>
    <row r="9650" spans="8:25" x14ac:dyDescent="0.25">
      <c r="H9650" s="155"/>
      <c r="I9650" s="151"/>
      <c r="J9650" s="152"/>
      <c r="K9650" s="153"/>
      <c r="L9650" s="153"/>
      <c r="M9650" s="153"/>
      <c r="N9650" s="153"/>
      <c r="O9650" s="153"/>
      <c r="P9650" s="153"/>
      <c r="Q9650" s="153"/>
      <c r="R9650" s="153"/>
      <c r="S9650" s="152"/>
      <c r="T9650" s="153"/>
      <c r="X9650" s="69" t="str">
        <f t="shared" si="304"/>
        <v/>
      </c>
      <c r="Y9650" s="69" t="str">
        <f t="shared" si="305"/>
        <v/>
      </c>
    </row>
    <row r="9651" spans="8:25" x14ac:dyDescent="0.25">
      <c r="H9651" s="155"/>
      <c r="I9651" s="151"/>
      <c r="J9651" s="152"/>
      <c r="K9651" s="153"/>
      <c r="L9651" s="153"/>
      <c r="M9651" s="153"/>
      <c r="N9651" s="153"/>
      <c r="O9651" s="153"/>
      <c r="P9651" s="153"/>
      <c r="Q9651" s="153"/>
      <c r="R9651" s="153"/>
      <c r="S9651" s="152"/>
      <c r="T9651" s="153"/>
      <c r="X9651" s="69" t="str">
        <f t="shared" si="304"/>
        <v/>
      </c>
      <c r="Y9651" s="69" t="str">
        <f t="shared" si="305"/>
        <v/>
      </c>
    </row>
    <row r="9652" spans="8:25" x14ac:dyDescent="0.25">
      <c r="H9652" s="155"/>
      <c r="I9652" s="151"/>
      <c r="J9652" s="152"/>
      <c r="K9652" s="153"/>
      <c r="L9652" s="153"/>
      <c r="M9652" s="153"/>
      <c r="N9652" s="153"/>
      <c r="O9652" s="153"/>
      <c r="P9652" s="153"/>
      <c r="Q9652" s="153"/>
      <c r="R9652" s="153"/>
      <c r="S9652" s="152"/>
      <c r="T9652" s="153"/>
      <c r="X9652" s="69" t="str">
        <f t="shared" si="304"/>
        <v/>
      </c>
      <c r="Y9652" s="69" t="str">
        <f t="shared" si="305"/>
        <v/>
      </c>
    </row>
    <row r="9653" spans="8:25" x14ac:dyDescent="0.25">
      <c r="H9653" s="155"/>
      <c r="I9653" s="151"/>
      <c r="J9653" s="152"/>
      <c r="K9653" s="153"/>
      <c r="L9653" s="153"/>
      <c r="M9653" s="153"/>
      <c r="N9653" s="153"/>
      <c r="O9653" s="153"/>
      <c r="P9653" s="153"/>
      <c r="Q9653" s="153"/>
      <c r="R9653" s="153"/>
      <c r="S9653" s="152"/>
      <c r="T9653" s="153"/>
      <c r="X9653" s="69" t="str">
        <f t="shared" si="304"/>
        <v/>
      </c>
      <c r="Y9653" s="69" t="str">
        <f t="shared" si="305"/>
        <v/>
      </c>
    </row>
    <row r="9654" spans="8:25" x14ac:dyDescent="0.25">
      <c r="H9654" s="155"/>
      <c r="I9654" s="151"/>
      <c r="J9654" s="152"/>
      <c r="K9654" s="153"/>
      <c r="L9654" s="153"/>
      <c r="M9654" s="153"/>
      <c r="N9654" s="153"/>
      <c r="O9654" s="153"/>
      <c r="P9654" s="153"/>
      <c r="Q9654" s="153"/>
      <c r="R9654" s="153"/>
      <c r="S9654" s="152"/>
      <c r="T9654" s="153"/>
      <c r="X9654" s="69" t="str">
        <f t="shared" si="304"/>
        <v/>
      </c>
      <c r="Y9654" s="69" t="str">
        <f t="shared" si="305"/>
        <v/>
      </c>
    </row>
    <row r="9655" spans="8:25" x14ac:dyDescent="0.25">
      <c r="H9655" s="155"/>
      <c r="I9655" s="151"/>
      <c r="J9655" s="152"/>
      <c r="K9655" s="153"/>
      <c r="L9655" s="153"/>
      <c r="M9655" s="153"/>
      <c r="N9655" s="153"/>
      <c r="O9655" s="153"/>
      <c r="P9655" s="153"/>
      <c r="Q9655" s="153"/>
      <c r="R9655" s="153"/>
      <c r="S9655" s="152"/>
      <c r="T9655" s="153"/>
      <c r="X9655" s="69" t="str">
        <f t="shared" si="304"/>
        <v/>
      </c>
      <c r="Y9655" s="69" t="str">
        <f t="shared" si="305"/>
        <v/>
      </c>
    </row>
    <row r="9656" spans="8:25" x14ac:dyDescent="0.25">
      <c r="H9656" s="155"/>
      <c r="I9656" s="151"/>
      <c r="J9656" s="152"/>
      <c r="K9656" s="153"/>
      <c r="L9656" s="153"/>
      <c r="M9656" s="153"/>
      <c r="N9656" s="153"/>
      <c r="O9656" s="153"/>
      <c r="P9656" s="153"/>
      <c r="Q9656" s="153"/>
      <c r="R9656" s="153"/>
      <c r="S9656" s="152"/>
      <c r="T9656" s="153"/>
      <c r="X9656" s="69" t="str">
        <f t="shared" si="304"/>
        <v/>
      </c>
      <c r="Y9656" s="69" t="str">
        <f t="shared" si="305"/>
        <v/>
      </c>
    </row>
    <row r="9657" spans="8:25" x14ac:dyDescent="0.25">
      <c r="H9657" s="155"/>
      <c r="I9657" s="151"/>
      <c r="J9657" s="152"/>
      <c r="K9657" s="153"/>
      <c r="L9657" s="153"/>
      <c r="M9657" s="153"/>
      <c r="N9657" s="153"/>
      <c r="O9657" s="153"/>
      <c r="P9657" s="153"/>
      <c r="Q9657" s="153"/>
      <c r="R9657" s="153"/>
      <c r="S9657" s="152"/>
      <c r="T9657" s="153"/>
      <c r="X9657" s="69" t="str">
        <f t="shared" si="304"/>
        <v/>
      </c>
      <c r="Y9657" s="69" t="str">
        <f t="shared" si="305"/>
        <v/>
      </c>
    </row>
    <row r="9658" spans="8:25" x14ac:dyDescent="0.25">
      <c r="H9658" s="155"/>
      <c r="I9658" s="151"/>
      <c r="J9658" s="152"/>
      <c r="K9658" s="153"/>
      <c r="L9658" s="153"/>
      <c r="M9658" s="153"/>
      <c r="N9658" s="153"/>
      <c r="O9658" s="153"/>
      <c r="P9658" s="153"/>
      <c r="Q9658" s="153"/>
      <c r="R9658" s="153"/>
      <c r="S9658" s="152"/>
      <c r="T9658" s="153"/>
      <c r="X9658" s="69" t="str">
        <f t="shared" si="304"/>
        <v/>
      </c>
      <c r="Y9658" s="69" t="str">
        <f t="shared" si="305"/>
        <v/>
      </c>
    </row>
    <row r="9659" spans="8:25" x14ac:dyDescent="0.25">
      <c r="H9659" s="155"/>
      <c r="I9659" s="151"/>
      <c r="J9659" s="152"/>
      <c r="K9659" s="153"/>
      <c r="L9659" s="153"/>
      <c r="M9659" s="153"/>
      <c r="N9659" s="153"/>
      <c r="O9659" s="153"/>
      <c r="P9659" s="153"/>
      <c r="Q9659" s="153"/>
      <c r="R9659" s="153"/>
      <c r="S9659" s="152"/>
      <c r="T9659" s="153"/>
      <c r="X9659" s="69" t="str">
        <f t="shared" si="304"/>
        <v/>
      </c>
      <c r="Y9659" s="69" t="str">
        <f t="shared" si="305"/>
        <v/>
      </c>
    </row>
    <row r="9660" spans="8:25" x14ac:dyDescent="0.25">
      <c r="H9660" s="155"/>
      <c r="I9660" s="151"/>
      <c r="J9660" s="152"/>
      <c r="K9660" s="153"/>
      <c r="L9660" s="153"/>
      <c r="M9660" s="153"/>
      <c r="N9660" s="153"/>
      <c r="O9660" s="153"/>
      <c r="P9660" s="153"/>
      <c r="Q9660" s="153"/>
      <c r="R9660" s="153"/>
      <c r="S9660" s="152"/>
      <c r="T9660" s="153"/>
      <c r="X9660" s="69" t="str">
        <f t="shared" si="304"/>
        <v/>
      </c>
      <c r="Y9660" s="69" t="str">
        <f t="shared" si="305"/>
        <v/>
      </c>
    </row>
    <row r="9661" spans="8:25" x14ac:dyDescent="0.25">
      <c r="H9661" s="155"/>
      <c r="I9661" s="151"/>
      <c r="J9661" s="152"/>
      <c r="K9661" s="153"/>
      <c r="L9661" s="153"/>
      <c r="M9661" s="153"/>
      <c r="N9661" s="153"/>
      <c r="O9661" s="153"/>
      <c r="P9661" s="153"/>
      <c r="Q9661" s="153"/>
      <c r="R9661" s="153"/>
      <c r="S9661" s="152"/>
      <c r="T9661" s="153"/>
      <c r="X9661" s="69" t="str">
        <f t="shared" si="304"/>
        <v/>
      </c>
      <c r="Y9661" s="69" t="str">
        <f t="shared" si="305"/>
        <v/>
      </c>
    </row>
    <row r="9662" spans="8:25" x14ac:dyDescent="0.25">
      <c r="H9662" s="155"/>
      <c r="I9662" s="151"/>
      <c r="J9662" s="152"/>
      <c r="K9662" s="153"/>
      <c r="L9662" s="153"/>
      <c r="M9662" s="153"/>
      <c r="N9662" s="153"/>
      <c r="O9662" s="153"/>
      <c r="P9662" s="153"/>
      <c r="Q9662" s="153"/>
      <c r="R9662" s="153"/>
      <c r="S9662" s="152"/>
      <c r="T9662" s="153"/>
      <c r="X9662" s="69" t="str">
        <f t="shared" si="304"/>
        <v/>
      </c>
      <c r="Y9662" s="69" t="str">
        <f t="shared" si="305"/>
        <v/>
      </c>
    </row>
    <row r="9663" spans="8:25" x14ac:dyDescent="0.25">
      <c r="H9663" s="155"/>
      <c r="I9663" s="151"/>
      <c r="J9663" s="152"/>
      <c r="K9663" s="153"/>
      <c r="L9663" s="153"/>
      <c r="M9663" s="153"/>
      <c r="N9663" s="153"/>
      <c r="O9663" s="153"/>
      <c r="P9663" s="153"/>
      <c r="Q9663" s="153"/>
      <c r="R9663" s="153"/>
      <c r="S9663" s="152"/>
      <c r="T9663" s="153"/>
      <c r="X9663" s="69" t="str">
        <f t="shared" si="304"/>
        <v/>
      </c>
      <c r="Y9663" s="69" t="str">
        <f t="shared" si="305"/>
        <v/>
      </c>
    </row>
    <row r="9664" spans="8:25" x14ac:dyDescent="0.25">
      <c r="H9664" s="155"/>
      <c r="I9664" s="151"/>
      <c r="J9664" s="152"/>
      <c r="K9664" s="153"/>
      <c r="L9664" s="153"/>
      <c r="M9664" s="153"/>
      <c r="N9664" s="153"/>
      <c r="O9664" s="153"/>
      <c r="P9664" s="153"/>
      <c r="Q9664" s="153"/>
      <c r="R9664" s="153"/>
      <c r="S9664" s="152"/>
      <c r="T9664" s="153"/>
      <c r="X9664" s="69" t="str">
        <f t="shared" si="304"/>
        <v/>
      </c>
      <c r="Y9664" s="69" t="str">
        <f t="shared" si="305"/>
        <v/>
      </c>
    </row>
    <row r="9665" spans="8:25" x14ac:dyDescent="0.25">
      <c r="H9665" s="155"/>
      <c r="I9665" s="151"/>
      <c r="J9665" s="152"/>
      <c r="K9665" s="153"/>
      <c r="L9665" s="153"/>
      <c r="M9665" s="153"/>
      <c r="N9665" s="153"/>
      <c r="O9665" s="153"/>
      <c r="P9665" s="153"/>
      <c r="Q9665" s="153"/>
      <c r="R9665" s="153"/>
      <c r="S9665" s="152"/>
      <c r="T9665" s="153"/>
      <c r="X9665" s="69" t="str">
        <f t="shared" si="304"/>
        <v/>
      </c>
      <c r="Y9665" s="69" t="str">
        <f t="shared" si="305"/>
        <v/>
      </c>
    </row>
    <row r="9666" spans="8:25" x14ac:dyDescent="0.25">
      <c r="H9666" s="155"/>
      <c r="I9666" s="151"/>
      <c r="J9666" s="152"/>
      <c r="K9666" s="153"/>
      <c r="L9666" s="153"/>
      <c r="M9666" s="153"/>
      <c r="N9666" s="153"/>
      <c r="O9666" s="153"/>
      <c r="P9666" s="153"/>
      <c r="Q9666" s="153"/>
      <c r="R9666" s="153"/>
      <c r="S9666" s="152"/>
      <c r="T9666" s="153"/>
      <c r="X9666" s="69" t="str">
        <f t="shared" ref="X9666:X9729" si="306">IF(W9666&lt;&gt;"",W9666-I9666,"")</f>
        <v/>
      </c>
      <c r="Y9666" s="69" t="str">
        <f t="shared" si="305"/>
        <v/>
      </c>
    </row>
    <row r="9667" spans="8:25" x14ac:dyDescent="0.25">
      <c r="H9667" s="155"/>
      <c r="I9667" s="151"/>
      <c r="J9667" s="152"/>
      <c r="K9667" s="153"/>
      <c r="L9667" s="153"/>
      <c r="M9667" s="153"/>
      <c r="N9667" s="153"/>
      <c r="O9667" s="153"/>
      <c r="P9667" s="153"/>
      <c r="Q9667" s="153"/>
      <c r="R9667" s="153"/>
      <c r="S9667" s="152"/>
      <c r="T9667" s="153"/>
      <c r="X9667" s="69" t="str">
        <f t="shared" si="306"/>
        <v/>
      </c>
      <c r="Y9667" s="69" t="str">
        <f t="shared" ref="Y9667:Y9730" si="307">IF(X9667&lt;&gt;"",IF(X9667&lt;365,"&lt; 1 year",IF(X9667&lt;730,"1-2",IF(X9667&lt;1095,"2-3",IF(X9667&lt;1460,"3-4",IF(X9667&lt;1825,"4-5","5+"))))),"")</f>
        <v/>
      </c>
    </row>
    <row r="9668" spans="8:25" x14ac:dyDescent="0.25">
      <c r="H9668" s="155"/>
      <c r="I9668" s="151"/>
      <c r="J9668" s="152"/>
      <c r="K9668" s="153"/>
      <c r="L9668" s="153"/>
      <c r="M9668" s="153"/>
      <c r="N9668" s="153"/>
      <c r="O9668" s="153"/>
      <c r="P9668" s="153"/>
      <c r="Q9668" s="153"/>
      <c r="R9668" s="153"/>
      <c r="S9668" s="152"/>
      <c r="T9668" s="153"/>
      <c r="X9668" s="69" t="str">
        <f t="shared" si="306"/>
        <v/>
      </c>
      <c r="Y9668" s="69" t="str">
        <f t="shared" si="307"/>
        <v/>
      </c>
    </row>
    <row r="9669" spans="8:25" x14ac:dyDescent="0.25">
      <c r="H9669" s="155"/>
      <c r="I9669" s="151"/>
      <c r="J9669" s="152"/>
      <c r="K9669" s="153"/>
      <c r="L9669" s="153"/>
      <c r="M9669" s="153"/>
      <c r="N9669" s="153"/>
      <c r="O9669" s="153"/>
      <c r="P9669" s="153"/>
      <c r="Q9669" s="153"/>
      <c r="R9669" s="153"/>
      <c r="S9669" s="152"/>
      <c r="T9669" s="153"/>
      <c r="X9669" s="69" t="str">
        <f t="shared" si="306"/>
        <v/>
      </c>
      <c r="Y9669" s="69" t="str">
        <f t="shared" si="307"/>
        <v/>
      </c>
    </row>
    <row r="9670" spans="8:25" x14ac:dyDescent="0.25">
      <c r="H9670" s="155"/>
      <c r="I9670" s="151"/>
      <c r="J9670" s="152"/>
      <c r="K9670" s="153"/>
      <c r="L9670" s="153"/>
      <c r="M9670" s="153"/>
      <c r="N9670" s="153"/>
      <c r="O9670" s="153"/>
      <c r="P9670" s="153"/>
      <c r="Q9670" s="153"/>
      <c r="R9670" s="153"/>
      <c r="S9670" s="152"/>
      <c r="T9670" s="153"/>
      <c r="X9670" s="69" t="str">
        <f t="shared" si="306"/>
        <v/>
      </c>
      <c r="Y9670" s="69" t="str">
        <f t="shared" si="307"/>
        <v/>
      </c>
    </row>
    <row r="9671" spans="8:25" x14ac:dyDescent="0.25">
      <c r="H9671" s="155"/>
      <c r="I9671" s="151"/>
      <c r="J9671" s="152"/>
      <c r="K9671" s="153"/>
      <c r="L9671" s="153"/>
      <c r="M9671" s="153"/>
      <c r="N9671" s="153"/>
      <c r="O9671" s="153"/>
      <c r="P9671" s="153"/>
      <c r="Q9671" s="153"/>
      <c r="R9671" s="153"/>
      <c r="S9671" s="152"/>
      <c r="T9671" s="153"/>
      <c r="X9671" s="69" t="str">
        <f t="shared" si="306"/>
        <v/>
      </c>
      <c r="Y9671" s="69" t="str">
        <f t="shared" si="307"/>
        <v/>
      </c>
    </row>
    <row r="9672" spans="8:25" x14ac:dyDescent="0.25">
      <c r="H9672" s="155"/>
      <c r="I9672" s="151"/>
      <c r="J9672" s="152"/>
      <c r="K9672" s="153"/>
      <c r="L9672" s="153"/>
      <c r="M9672" s="153"/>
      <c r="N9672" s="153"/>
      <c r="O9672" s="153"/>
      <c r="P9672" s="153"/>
      <c r="Q9672" s="153"/>
      <c r="R9672" s="153"/>
      <c r="S9672" s="152"/>
      <c r="T9672" s="153"/>
      <c r="X9672" s="69" t="str">
        <f t="shared" si="306"/>
        <v/>
      </c>
      <c r="Y9672" s="69" t="str">
        <f t="shared" si="307"/>
        <v/>
      </c>
    </row>
    <row r="9673" spans="8:25" x14ac:dyDescent="0.25">
      <c r="H9673" s="155"/>
      <c r="I9673" s="151"/>
      <c r="J9673" s="152"/>
      <c r="K9673" s="153"/>
      <c r="L9673" s="153"/>
      <c r="M9673" s="153"/>
      <c r="N9673" s="153"/>
      <c r="O9673" s="153"/>
      <c r="P9673" s="153"/>
      <c r="Q9673" s="153"/>
      <c r="R9673" s="153"/>
      <c r="S9673" s="152"/>
      <c r="T9673" s="153"/>
      <c r="X9673" s="69" t="str">
        <f t="shared" si="306"/>
        <v/>
      </c>
      <c r="Y9673" s="69" t="str">
        <f t="shared" si="307"/>
        <v/>
      </c>
    </row>
    <row r="9674" spans="8:25" x14ac:dyDescent="0.25">
      <c r="H9674" s="155"/>
      <c r="I9674" s="151"/>
      <c r="J9674" s="152"/>
      <c r="K9674" s="153"/>
      <c r="L9674" s="153"/>
      <c r="M9674" s="153"/>
      <c r="N9674" s="153"/>
      <c r="O9674" s="153"/>
      <c r="P9674" s="153"/>
      <c r="Q9674" s="153"/>
      <c r="R9674" s="153"/>
      <c r="S9674" s="152"/>
      <c r="T9674" s="153"/>
      <c r="X9674" s="69" t="str">
        <f t="shared" si="306"/>
        <v/>
      </c>
      <c r="Y9674" s="69" t="str">
        <f t="shared" si="307"/>
        <v/>
      </c>
    </row>
    <row r="9675" spans="8:25" x14ac:dyDescent="0.25">
      <c r="H9675" s="155"/>
      <c r="I9675" s="151"/>
      <c r="J9675" s="152"/>
      <c r="K9675" s="153"/>
      <c r="L9675" s="153"/>
      <c r="M9675" s="153"/>
      <c r="N9675" s="153"/>
      <c r="O9675" s="153"/>
      <c r="P9675" s="153"/>
      <c r="Q9675" s="153"/>
      <c r="R9675" s="153"/>
      <c r="S9675" s="152"/>
      <c r="T9675" s="153"/>
      <c r="X9675" s="69" t="str">
        <f t="shared" si="306"/>
        <v/>
      </c>
      <c r="Y9675" s="69" t="str">
        <f t="shared" si="307"/>
        <v/>
      </c>
    </row>
    <row r="9676" spans="8:25" x14ac:dyDescent="0.25">
      <c r="H9676" s="155"/>
      <c r="I9676" s="151"/>
      <c r="J9676" s="152"/>
      <c r="K9676" s="153"/>
      <c r="L9676" s="153"/>
      <c r="M9676" s="153"/>
      <c r="N9676" s="153"/>
      <c r="O9676" s="153"/>
      <c r="P9676" s="153"/>
      <c r="Q9676" s="153"/>
      <c r="R9676" s="153"/>
      <c r="S9676" s="152"/>
      <c r="T9676" s="153"/>
      <c r="X9676" s="69" t="str">
        <f t="shared" si="306"/>
        <v/>
      </c>
      <c r="Y9676" s="69" t="str">
        <f t="shared" si="307"/>
        <v/>
      </c>
    </row>
    <row r="9677" spans="8:25" x14ac:dyDescent="0.25">
      <c r="H9677" s="155"/>
      <c r="I9677" s="151"/>
      <c r="J9677" s="152"/>
      <c r="K9677" s="153"/>
      <c r="L9677" s="153"/>
      <c r="M9677" s="153"/>
      <c r="N9677" s="153"/>
      <c r="O9677" s="153"/>
      <c r="P9677" s="153"/>
      <c r="Q9677" s="153"/>
      <c r="R9677" s="153"/>
      <c r="S9677" s="152"/>
      <c r="T9677" s="153"/>
      <c r="X9677" s="69" t="str">
        <f t="shared" si="306"/>
        <v/>
      </c>
      <c r="Y9677" s="69" t="str">
        <f t="shared" si="307"/>
        <v/>
      </c>
    </row>
    <row r="9678" spans="8:25" x14ac:dyDescent="0.25">
      <c r="H9678" s="155"/>
      <c r="I9678" s="151"/>
      <c r="J9678" s="152"/>
      <c r="K9678" s="153"/>
      <c r="L9678" s="153"/>
      <c r="M9678" s="153"/>
      <c r="N9678" s="153"/>
      <c r="O9678" s="153"/>
      <c r="P9678" s="153"/>
      <c r="Q9678" s="153"/>
      <c r="R9678" s="153"/>
      <c r="S9678" s="152"/>
      <c r="T9678" s="153"/>
      <c r="X9678" s="69" t="str">
        <f t="shared" si="306"/>
        <v/>
      </c>
      <c r="Y9678" s="69" t="str">
        <f t="shared" si="307"/>
        <v/>
      </c>
    </row>
    <row r="9679" spans="8:25" x14ac:dyDescent="0.25">
      <c r="H9679" s="155"/>
      <c r="I9679" s="151"/>
      <c r="J9679" s="152"/>
      <c r="K9679" s="153"/>
      <c r="L9679" s="153"/>
      <c r="M9679" s="153"/>
      <c r="N9679" s="153"/>
      <c r="O9679" s="153"/>
      <c r="P9679" s="153"/>
      <c r="Q9679" s="153"/>
      <c r="R9679" s="153"/>
      <c r="S9679" s="152"/>
      <c r="T9679" s="153"/>
      <c r="X9679" s="69" t="str">
        <f t="shared" si="306"/>
        <v/>
      </c>
      <c r="Y9679" s="69" t="str">
        <f t="shared" si="307"/>
        <v/>
      </c>
    </row>
    <row r="9680" spans="8:25" x14ac:dyDescent="0.25">
      <c r="H9680" s="155"/>
      <c r="I9680" s="151"/>
      <c r="J9680" s="152"/>
      <c r="K9680" s="153"/>
      <c r="L9680" s="153"/>
      <c r="M9680" s="153"/>
      <c r="N9680" s="153"/>
      <c r="O9680" s="153"/>
      <c r="P9680" s="153"/>
      <c r="Q9680" s="153"/>
      <c r="R9680" s="153"/>
      <c r="S9680" s="152"/>
      <c r="T9680" s="153"/>
      <c r="X9680" s="69" t="str">
        <f t="shared" si="306"/>
        <v/>
      </c>
      <c r="Y9680" s="69" t="str">
        <f t="shared" si="307"/>
        <v/>
      </c>
    </row>
    <row r="9681" spans="8:25" x14ac:dyDescent="0.25">
      <c r="H9681" s="155"/>
      <c r="I9681" s="151"/>
      <c r="J9681" s="152"/>
      <c r="K9681" s="153"/>
      <c r="L9681" s="153"/>
      <c r="M9681" s="153"/>
      <c r="N9681" s="153"/>
      <c r="O9681" s="153"/>
      <c r="P9681" s="153"/>
      <c r="Q9681" s="153"/>
      <c r="R9681" s="153"/>
      <c r="S9681" s="152"/>
      <c r="T9681" s="153"/>
      <c r="X9681" s="69" t="str">
        <f t="shared" si="306"/>
        <v/>
      </c>
      <c r="Y9681" s="69" t="str">
        <f t="shared" si="307"/>
        <v/>
      </c>
    </row>
    <row r="9682" spans="8:25" x14ac:dyDescent="0.25">
      <c r="H9682" s="155"/>
      <c r="I9682" s="151"/>
      <c r="J9682" s="152"/>
      <c r="K9682" s="153"/>
      <c r="L9682" s="153"/>
      <c r="M9682" s="153"/>
      <c r="N9682" s="153"/>
      <c r="O9682" s="153"/>
      <c r="P9682" s="153"/>
      <c r="Q9682" s="153"/>
      <c r="R9682" s="153"/>
      <c r="S9682" s="152"/>
      <c r="T9682" s="153"/>
      <c r="X9682" s="69" t="str">
        <f t="shared" si="306"/>
        <v/>
      </c>
      <c r="Y9682" s="69" t="str">
        <f t="shared" si="307"/>
        <v/>
      </c>
    </row>
    <row r="9683" spans="8:25" x14ac:dyDescent="0.25">
      <c r="H9683" s="155"/>
      <c r="I9683" s="151"/>
      <c r="J9683" s="152"/>
      <c r="K9683" s="153"/>
      <c r="L9683" s="153"/>
      <c r="M9683" s="153"/>
      <c r="N9683" s="153"/>
      <c r="O9683" s="153"/>
      <c r="P9683" s="153"/>
      <c r="Q9683" s="153"/>
      <c r="R9683" s="153"/>
      <c r="S9683" s="152"/>
      <c r="T9683" s="153"/>
      <c r="X9683" s="69" t="str">
        <f t="shared" si="306"/>
        <v/>
      </c>
      <c r="Y9683" s="69" t="str">
        <f t="shared" si="307"/>
        <v/>
      </c>
    </row>
    <row r="9684" spans="8:25" x14ac:dyDescent="0.25">
      <c r="H9684" s="155"/>
      <c r="I9684" s="151"/>
      <c r="J9684" s="152"/>
      <c r="K9684" s="153"/>
      <c r="L9684" s="153"/>
      <c r="M9684" s="153"/>
      <c r="N9684" s="153"/>
      <c r="O9684" s="153"/>
      <c r="P9684" s="153"/>
      <c r="Q9684" s="153"/>
      <c r="R9684" s="153"/>
      <c r="S9684" s="152"/>
      <c r="T9684" s="153"/>
      <c r="X9684" s="69" t="str">
        <f t="shared" si="306"/>
        <v/>
      </c>
      <c r="Y9684" s="69" t="str">
        <f t="shared" si="307"/>
        <v/>
      </c>
    </row>
    <row r="9685" spans="8:25" x14ac:dyDescent="0.25">
      <c r="H9685" s="155"/>
      <c r="I9685" s="151"/>
      <c r="J9685" s="152"/>
      <c r="K9685" s="153"/>
      <c r="L9685" s="153"/>
      <c r="M9685" s="153"/>
      <c r="N9685" s="153"/>
      <c r="O9685" s="153"/>
      <c r="P9685" s="153"/>
      <c r="Q9685" s="153"/>
      <c r="R9685" s="153"/>
      <c r="S9685" s="152"/>
      <c r="T9685" s="153"/>
      <c r="X9685" s="69" t="str">
        <f t="shared" si="306"/>
        <v/>
      </c>
      <c r="Y9685" s="69" t="str">
        <f t="shared" si="307"/>
        <v/>
      </c>
    </row>
    <row r="9686" spans="8:25" x14ac:dyDescent="0.25">
      <c r="H9686" s="155"/>
      <c r="I9686" s="151"/>
      <c r="J9686" s="152"/>
      <c r="K9686" s="153"/>
      <c r="L9686" s="153"/>
      <c r="M9686" s="153"/>
      <c r="N9686" s="153"/>
      <c r="O9686" s="153"/>
      <c r="P9686" s="153"/>
      <c r="Q9686" s="153"/>
      <c r="R9686" s="153"/>
      <c r="S9686" s="152"/>
      <c r="T9686" s="153"/>
      <c r="X9686" s="69" t="str">
        <f t="shared" si="306"/>
        <v/>
      </c>
      <c r="Y9686" s="69" t="str">
        <f t="shared" si="307"/>
        <v/>
      </c>
    </row>
    <row r="9687" spans="8:25" x14ac:dyDescent="0.25">
      <c r="H9687" s="155"/>
      <c r="I9687" s="151"/>
      <c r="J9687" s="152"/>
      <c r="K9687" s="153"/>
      <c r="L9687" s="153"/>
      <c r="M9687" s="153"/>
      <c r="N9687" s="153"/>
      <c r="O9687" s="153"/>
      <c r="P9687" s="153"/>
      <c r="Q9687" s="153"/>
      <c r="R9687" s="153"/>
      <c r="S9687" s="152"/>
      <c r="T9687" s="153"/>
      <c r="X9687" s="69" t="str">
        <f t="shared" si="306"/>
        <v/>
      </c>
      <c r="Y9687" s="69" t="str">
        <f t="shared" si="307"/>
        <v/>
      </c>
    </row>
    <row r="9688" spans="8:25" x14ac:dyDescent="0.25">
      <c r="H9688" s="155"/>
      <c r="I9688" s="151"/>
      <c r="J9688" s="152"/>
      <c r="K9688" s="153"/>
      <c r="L9688" s="153"/>
      <c r="M9688" s="153"/>
      <c r="N9688" s="153"/>
      <c r="O9688" s="153"/>
      <c r="P9688" s="153"/>
      <c r="Q9688" s="153"/>
      <c r="R9688" s="153"/>
      <c r="S9688" s="152"/>
      <c r="T9688" s="153"/>
      <c r="X9688" s="69" t="str">
        <f t="shared" si="306"/>
        <v/>
      </c>
      <c r="Y9688" s="69" t="str">
        <f t="shared" si="307"/>
        <v/>
      </c>
    </row>
    <row r="9689" spans="8:25" x14ac:dyDescent="0.25">
      <c r="H9689" s="155"/>
      <c r="I9689" s="151"/>
      <c r="J9689" s="152"/>
      <c r="K9689" s="153"/>
      <c r="L9689" s="153"/>
      <c r="M9689" s="153"/>
      <c r="N9689" s="153"/>
      <c r="O9689" s="153"/>
      <c r="P9689" s="153"/>
      <c r="Q9689" s="153"/>
      <c r="R9689" s="153"/>
      <c r="S9689" s="152"/>
      <c r="T9689" s="153"/>
      <c r="X9689" s="69" t="str">
        <f t="shared" si="306"/>
        <v/>
      </c>
      <c r="Y9689" s="69" t="str">
        <f t="shared" si="307"/>
        <v/>
      </c>
    </row>
    <row r="9690" spans="8:25" x14ac:dyDescent="0.25">
      <c r="H9690" s="155"/>
      <c r="I9690" s="151"/>
      <c r="J9690" s="152"/>
      <c r="K9690" s="153"/>
      <c r="L9690" s="153"/>
      <c r="M9690" s="153"/>
      <c r="N9690" s="153"/>
      <c r="O9690" s="153"/>
      <c r="P9690" s="153"/>
      <c r="Q9690" s="153"/>
      <c r="R9690" s="153"/>
      <c r="S9690" s="152"/>
      <c r="T9690" s="153"/>
      <c r="X9690" s="69" t="str">
        <f t="shared" si="306"/>
        <v/>
      </c>
      <c r="Y9690" s="69" t="str">
        <f t="shared" si="307"/>
        <v/>
      </c>
    </row>
    <row r="9691" spans="8:25" x14ac:dyDescent="0.25">
      <c r="H9691" s="155"/>
      <c r="I9691" s="151"/>
      <c r="J9691" s="152"/>
      <c r="K9691" s="153"/>
      <c r="L9691" s="153"/>
      <c r="M9691" s="153"/>
      <c r="N9691" s="153"/>
      <c r="O9691" s="153"/>
      <c r="P9691" s="153"/>
      <c r="Q9691" s="153"/>
      <c r="R9691" s="153"/>
      <c r="S9691" s="152"/>
      <c r="T9691" s="153"/>
      <c r="X9691" s="69" t="str">
        <f t="shared" si="306"/>
        <v/>
      </c>
      <c r="Y9691" s="69" t="str">
        <f t="shared" si="307"/>
        <v/>
      </c>
    </row>
    <row r="9692" spans="8:25" x14ac:dyDescent="0.25">
      <c r="H9692" s="155"/>
      <c r="I9692" s="151"/>
      <c r="J9692" s="152"/>
      <c r="K9692" s="153"/>
      <c r="L9692" s="153"/>
      <c r="M9692" s="153"/>
      <c r="N9692" s="153"/>
      <c r="O9692" s="153"/>
      <c r="P9692" s="153"/>
      <c r="Q9692" s="153"/>
      <c r="R9692" s="153"/>
      <c r="S9692" s="152"/>
      <c r="T9692" s="153"/>
      <c r="X9692" s="69" t="str">
        <f t="shared" si="306"/>
        <v/>
      </c>
      <c r="Y9692" s="69" t="str">
        <f t="shared" si="307"/>
        <v/>
      </c>
    </row>
    <row r="9693" spans="8:25" x14ac:dyDescent="0.25">
      <c r="H9693" s="155"/>
      <c r="I9693" s="151"/>
      <c r="J9693" s="152"/>
      <c r="K9693" s="153"/>
      <c r="L9693" s="153"/>
      <c r="M9693" s="153"/>
      <c r="N9693" s="153"/>
      <c r="O9693" s="153"/>
      <c r="P9693" s="153"/>
      <c r="Q9693" s="153"/>
      <c r="R9693" s="153"/>
      <c r="S9693" s="152"/>
      <c r="T9693" s="153"/>
      <c r="X9693" s="69" t="str">
        <f t="shared" si="306"/>
        <v/>
      </c>
      <c r="Y9693" s="69" t="str">
        <f t="shared" si="307"/>
        <v/>
      </c>
    </row>
    <row r="9694" spans="8:25" x14ac:dyDescent="0.25">
      <c r="H9694" s="155"/>
      <c r="I9694" s="151"/>
      <c r="J9694" s="152"/>
      <c r="K9694" s="153"/>
      <c r="L9694" s="153"/>
      <c r="M9694" s="153"/>
      <c r="N9694" s="153"/>
      <c r="O9694" s="153"/>
      <c r="P9694" s="153"/>
      <c r="Q9694" s="153"/>
      <c r="R9694" s="153"/>
      <c r="S9694" s="152"/>
      <c r="T9694" s="153"/>
      <c r="X9694" s="69" t="str">
        <f t="shared" si="306"/>
        <v/>
      </c>
      <c r="Y9694" s="69" t="str">
        <f t="shared" si="307"/>
        <v/>
      </c>
    </row>
    <row r="9695" spans="8:25" x14ac:dyDescent="0.25">
      <c r="H9695" s="155"/>
      <c r="I9695" s="151"/>
      <c r="J9695" s="152"/>
      <c r="K9695" s="153"/>
      <c r="L9695" s="153"/>
      <c r="M9695" s="153"/>
      <c r="N9695" s="153"/>
      <c r="O9695" s="153"/>
      <c r="P9695" s="153"/>
      <c r="Q9695" s="153"/>
      <c r="R9695" s="153"/>
      <c r="S9695" s="152"/>
      <c r="T9695" s="153"/>
      <c r="X9695" s="69" t="str">
        <f t="shared" si="306"/>
        <v/>
      </c>
      <c r="Y9695" s="69" t="str">
        <f t="shared" si="307"/>
        <v/>
      </c>
    </row>
    <row r="9696" spans="8:25" x14ac:dyDescent="0.25">
      <c r="H9696" s="155"/>
      <c r="I9696" s="151"/>
      <c r="J9696" s="152"/>
      <c r="K9696" s="153"/>
      <c r="L9696" s="153"/>
      <c r="M9696" s="153"/>
      <c r="N9696" s="153"/>
      <c r="O9696" s="153"/>
      <c r="P9696" s="153"/>
      <c r="Q9696" s="153"/>
      <c r="R9696" s="153"/>
      <c r="S9696" s="152"/>
      <c r="T9696" s="153"/>
      <c r="X9696" s="69" t="str">
        <f t="shared" si="306"/>
        <v/>
      </c>
      <c r="Y9696" s="69" t="str">
        <f t="shared" si="307"/>
        <v/>
      </c>
    </row>
    <row r="9697" spans="8:25" x14ac:dyDescent="0.25">
      <c r="H9697" s="155"/>
      <c r="I9697" s="151"/>
      <c r="J9697" s="152"/>
      <c r="K9697" s="153"/>
      <c r="L9697" s="153"/>
      <c r="M9697" s="153"/>
      <c r="N9697" s="153"/>
      <c r="O9697" s="153"/>
      <c r="P9697" s="153"/>
      <c r="Q9697" s="153"/>
      <c r="R9697" s="153"/>
      <c r="S9697" s="152"/>
      <c r="T9697" s="153"/>
      <c r="X9697" s="69" t="str">
        <f t="shared" si="306"/>
        <v/>
      </c>
      <c r="Y9697" s="69" t="str">
        <f t="shared" si="307"/>
        <v/>
      </c>
    </row>
    <row r="9698" spans="8:25" x14ac:dyDescent="0.25">
      <c r="H9698" s="155"/>
      <c r="I9698" s="151"/>
      <c r="J9698" s="152"/>
      <c r="K9698" s="153"/>
      <c r="L9698" s="153"/>
      <c r="M9698" s="153"/>
      <c r="N9698" s="153"/>
      <c r="O9698" s="153"/>
      <c r="P9698" s="153"/>
      <c r="Q9698" s="153"/>
      <c r="R9698" s="153"/>
      <c r="S9698" s="152"/>
      <c r="T9698" s="153"/>
      <c r="X9698" s="69" t="str">
        <f t="shared" si="306"/>
        <v/>
      </c>
      <c r="Y9698" s="69" t="str">
        <f t="shared" si="307"/>
        <v/>
      </c>
    </row>
    <row r="9699" spans="8:25" x14ac:dyDescent="0.25">
      <c r="H9699" s="155"/>
      <c r="I9699" s="151"/>
      <c r="J9699" s="152"/>
      <c r="K9699" s="153"/>
      <c r="L9699" s="153"/>
      <c r="M9699" s="153"/>
      <c r="N9699" s="153"/>
      <c r="O9699" s="153"/>
      <c r="P9699" s="153"/>
      <c r="Q9699" s="153"/>
      <c r="R9699" s="153"/>
      <c r="S9699" s="152"/>
      <c r="T9699" s="153"/>
      <c r="X9699" s="69" t="str">
        <f t="shared" si="306"/>
        <v/>
      </c>
      <c r="Y9699" s="69" t="str">
        <f t="shared" si="307"/>
        <v/>
      </c>
    </row>
    <row r="9700" spans="8:25" x14ac:dyDescent="0.25">
      <c r="H9700" s="155"/>
      <c r="I9700" s="151"/>
      <c r="J9700" s="152"/>
      <c r="K9700" s="153"/>
      <c r="L9700" s="153"/>
      <c r="M9700" s="153"/>
      <c r="N9700" s="153"/>
      <c r="O9700" s="153"/>
      <c r="P9700" s="153"/>
      <c r="Q9700" s="153"/>
      <c r="R9700" s="153"/>
      <c r="S9700" s="152"/>
      <c r="T9700" s="153"/>
      <c r="X9700" s="69" t="str">
        <f t="shared" si="306"/>
        <v/>
      </c>
      <c r="Y9700" s="69" t="str">
        <f t="shared" si="307"/>
        <v/>
      </c>
    </row>
    <row r="9701" spans="8:25" x14ac:dyDescent="0.25">
      <c r="H9701" s="155"/>
      <c r="I9701" s="151"/>
      <c r="J9701" s="152"/>
      <c r="K9701" s="153"/>
      <c r="L9701" s="153"/>
      <c r="M9701" s="153"/>
      <c r="N9701" s="153"/>
      <c r="O9701" s="153"/>
      <c r="P9701" s="153"/>
      <c r="Q9701" s="153"/>
      <c r="R9701" s="153"/>
      <c r="S9701" s="152"/>
      <c r="T9701" s="153"/>
      <c r="X9701" s="69" t="str">
        <f t="shared" si="306"/>
        <v/>
      </c>
      <c r="Y9701" s="69" t="str">
        <f t="shared" si="307"/>
        <v/>
      </c>
    </row>
    <row r="9702" spans="8:25" x14ac:dyDescent="0.25">
      <c r="H9702" s="155"/>
      <c r="I9702" s="151"/>
      <c r="J9702" s="152"/>
      <c r="K9702" s="153"/>
      <c r="L9702" s="153"/>
      <c r="M9702" s="153"/>
      <c r="N9702" s="153"/>
      <c r="O9702" s="153"/>
      <c r="P9702" s="153"/>
      <c r="Q9702" s="153"/>
      <c r="R9702" s="153"/>
      <c r="S9702" s="152"/>
      <c r="T9702" s="153"/>
      <c r="X9702" s="69" t="str">
        <f t="shared" si="306"/>
        <v/>
      </c>
      <c r="Y9702" s="69" t="str">
        <f t="shared" si="307"/>
        <v/>
      </c>
    </row>
    <row r="9703" spans="8:25" x14ac:dyDescent="0.25">
      <c r="H9703" s="155"/>
      <c r="I9703" s="151"/>
      <c r="J9703" s="152"/>
      <c r="K9703" s="153"/>
      <c r="L9703" s="153"/>
      <c r="M9703" s="153"/>
      <c r="N9703" s="153"/>
      <c r="O9703" s="153"/>
      <c r="P9703" s="153"/>
      <c r="Q9703" s="153"/>
      <c r="R9703" s="153"/>
      <c r="S9703" s="152"/>
      <c r="T9703" s="153"/>
      <c r="X9703" s="69" t="str">
        <f t="shared" si="306"/>
        <v/>
      </c>
      <c r="Y9703" s="69" t="str">
        <f t="shared" si="307"/>
        <v/>
      </c>
    </row>
    <row r="9704" spans="8:25" x14ac:dyDescent="0.25">
      <c r="H9704" s="155"/>
      <c r="I9704" s="151"/>
      <c r="J9704" s="152"/>
      <c r="K9704" s="153"/>
      <c r="L9704" s="153"/>
      <c r="M9704" s="153"/>
      <c r="N9704" s="153"/>
      <c r="O9704" s="153"/>
      <c r="P9704" s="153"/>
      <c r="Q9704" s="153"/>
      <c r="R9704" s="153"/>
      <c r="S9704" s="152"/>
      <c r="T9704" s="153"/>
      <c r="X9704" s="69" t="str">
        <f t="shared" si="306"/>
        <v/>
      </c>
      <c r="Y9704" s="69" t="str">
        <f t="shared" si="307"/>
        <v/>
      </c>
    </row>
    <row r="9705" spans="8:25" x14ac:dyDescent="0.25">
      <c r="H9705" s="155"/>
      <c r="I9705" s="151"/>
      <c r="J9705" s="152"/>
      <c r="K9705" s="153"/>
      <c r="L9705" s="153"/>
      <c r="M9705" s="153"/>
      <c r="N9705" s="153"/>
      <c r="O9705" s="153"/>
      <c r="P9705" s="153"/>
      <c r="Q9705" s="153"/>
      <c r="R9705" s="153"/>
      <c r="S9705" s="152"/>
      <c r="T9705" s="153"/>
      <c r="X9705" s="69" t="str">
        <f t="shared" si="306"/>
        <v/>
      </c>
      <c r="Y9705" s="69" t="str">
        <f t="shared" si="307"/>
        <v/>
      </c>
    </row>
    <row r="9706" spans="8:25" x14ac:dyDescent="0.25">
      <c r="H9706" s="155"/>
      <c r="I9706" s="151"/>
      <c r="J9706" s="152"/>
      <c r="K9706" s="153"/>
      <c r="L9706" s="153"/>
      <c r="M9706" s="153"/>
      <c r="N9706" s="153"/>
      <c r="O9706" s="153"/>
      <c r="P9706" s="153"/>
      <c r="Q9706" s="153"/>
      <c r="R9706" s="153"/>
      <c r="S9706" s="152"/>
      <c r="T9706" s="153"/>
      <c r="X9706" s="69" t="str">
        <f t="shared" si="306"/>
        <v/>
      </c>
      <c r="Y9706" s="69" t="str">
        <f t="shared" si="307"/>
        <v/>
      </c>
    </row>
    <row r="9707" spans="8:25" x14ac:dyDescent="0.25">
      <c r="H9707" s="155"/>
      <c r="I9707" s="151"/>
      <c r="J9707" s="152"/>
      <c r="K9707" s="153"/>
      <c r="L9707" s="153"/>
      <c r="M9707" s="153"/>
      <c r="N9707" s="153"/>
      <c r="O9707" s="153"/>
      <c r="P9707" s="153"/>
      <c r="Q9707" s="153"/>
      <c r="R9707" s="153"/>
      <c r="S9707" s="152"/>
      <c r="T9707" s="153"/>
      <c r="X9707" s="69" t="str">
        <f t="shared" si="306"/>
        <v/>
      </c>
      <c r="Y9707" s="69" t="str">
        <f t="shared" si="307"/>
        <v/>
      </c>
    </row>
    <row r="9708" spans="8:25" x14ac:dyDescent="0.25">
      <c r="H9708" s="155"/>
      <c r="I9708" s="151"/>
      <c r="J9708" s="152"/>
      <c r="K9708" s="153"/>
      <c r="L9708" s="153"/>
      <c r="M9708" s="153"/>
      <c r="N9708" s="153"/>
      <c r="O9708" s="153"/>
      <c r="P9708" s="153"/>
      <c r="Q9708" s="153"/>
      <c r="R9708" s="153"/>
      <c r="S9708" s="152"/>
      <c r="T9708" s="153"/>
      <c r="X9708" s="69" t="str">
        <f t="shared" si="306"/>
        <v/>
      </c>
      <c r="Y9708" s="69" t="str">
        <f t="shared" si="307"/>
        <v/>
      </c>
    </row>
    <row r="9709" spans="8:25" x14ac:dyDescent="0.25">
      <c r="H9709" s="155"/>
      <c r="I9709" s="151"/>
      <c r="J9709" s="152"/>
      <c r="K9709" s="153"/>
      <c r="L9709" s="153"/>
      <c r="M9709" s="153"/>
      <c r="N9709" s="153"/>
      <c r="O9709" s="153"/>
      <c r="P9709" s="153"/>
      <c r="Q9709" s="153"/>
      <c r="R9709" s="153"/>
      <c r="S9709" s="152"/>
      <c r="T9709" s="153"/>
      <c r="X9709" s="69" t="str">
        <f t="shared" si="306"/>
        <v/>
      </c>
      <c r="Y9709" s="69" t="str">
        <f t="shared" si="307"/>
        <v/>
      </c>
    </row>
    <row r="9710" spans="8:25" x14ac:dyDescent="0.25">
      <c r="H9710" s="155"/>
      <c r="I9710" s="151"/>
      <c r="J9710" s="152"/>
      <c r="K9710" s="153"/>
      <c r="L9710" s="153"/>
      <c r="M9710" s="153"/>
      <c r="N9710" s="153"/>
      <c r="O9710" s="153"/>
      <c r="P9710" s="153"/>
      <c r="Q9710" s="153"/>
      <c r="R9710" s="153"/>
      <c r="S9710" s="152"/>
      <c r="T9710" s="153"/>
      <c r="X9710" s="69" t="str">
        <f t="shared" si="306"/>
        <v/>
      </c>
      <c r="Y9710" s="69" t="str">
        <f t="shared" si="307"/>
        <v/>
      </c>
    </row>
    <row r="9711" spans="8:25" x14ac:dyDescent="0.25">
      <c r="H9711" s="155"/>
      <c r="I9711" s="151"/>
      <c r="J9711" s="152"/>
      <c r="K9711" s="153"/>
      <c r="L9711" s="153"/>
      <c r="M9711" s="153"/>
      <c r="N9711" s="153"/>
      <c r="O9711" s="153"/>
      <c r="P9711" s="153"/>
      <c r="Q9711" s="153"/>
      <c r="R9711" s="153"/>
      <c r="S9711" s="152"/>
      <c r="T9711" s="153"/>
      <c r="X9711" s="69" t="str">
        <f t="shared" si="306"/>
        <v/>
      </c>
      <c r="Y9711" s="69" t="str">
        <f t="shared" si="307"/>
        <v/>
      </c>
    </row>
    <row r="9712" spans="8:25" x14ac:dyDescent="0.25">
      <c r="H9712" s="155"/>
      <c r="I9712" s="151"/>
      <c r="J9712" s="152"/>
      <c r="K9712" s="153"/>
      <c r="L9712" s="153"/>
      <c r="M9712" s="153"/>
      <c r="N9712" s="153"/>
      <c r="O9712" s="153"/>
      <c r="P9712" s="153"/>
      <c r="Q9712" s="153"/>
      <c r="R9712" s="153"/>
      <c r="S9712" s="152"/>
      <c r="T9712" s="153"/>
      <c r="X9712" s="69" t="str">
        <f t="shared" si="306"/>
        <v/>
      </c>
      <c r="Y9712" s="69" t="str">
        <f t="shared" si="307"/>
        <v/>
      </c>
    </row>
    <row r="9713" spans="8:25" x14ac:dyDescent="0.25">
      <c r="H9713" s="155"/>
      <c r="I9713" s="151"/>
      <c r="J9713" s="152"/>
      <c r="K9713" s="153"/>
      <c r="L9713" s="153"/>
      <c r="M9713" s="153"/>
      <c r="N9713" s="153"/>
      <c r="O9713" s="153"/>
      <c r="P9713" s="153"/>
      <c r="Q9713" s="153"/>
      <c r="R9713" s="153"/>
      <c r="S9713" s="152"/>
      <c r="T9713" s="153"/>
      <c r="X9713" s="69" t="str">
        <f t="shared" si="306"/>
        <v/>
      </c>
      <c r="Y9713" s="69" t="str">
        <f t="shared" si="307"/>
        <v/>
      </c>
    </row>
    <row r="9714" spans="8:25" x14ac:dyDescent="0.25">
      <c r="H9714" s="155"/>
      <c r="I9714" s="151"/>
      <c r="J9714" s="152"/>
      <c r="K9714" s="153"/>
      <c r="L9714" s="153"/>
      <c r="M9714" s="153"/>
      <c r="N9714" s="153"/>
      <c r="O9714" s="153"/>
      <c r="P9714" s="153"/>
      <c r="Q9714" s="153"/>
      <c r="R9714" s="153"/>
      <c r="S9714" s="152"/>
      <c r="T9714" s="153"/>
      <c r="X9714" s="69" t="str">
        <f t="shared" si="306"/>
        <v/>
      </c>
      <c r="Y9714" s="69" t="str">
        <f t="shared" si="307"/>
        <v/>
      </c>
    </row>
    <row r="9715" spans="8:25" x14ac:dyDescent="0.25">
      <c r="H9715" s="155"/>
      <c r="I9715" s="151"/>
      <c r="J9715" s="152"/>
      <c r="K9715" s="153"/>
      <c r="L9715" s="153"/>
      <c r="M9715" s="153"/>
      <c r="N9715" s="153"/>
      <c r="O9715" s="153"/>
      <c r="P9715" s="153"/>
      <c r="Q9715" s="153"/>
      <c r="R9715" s="153"/>
      <c r="S9715" s="152"/>
      <c r="T9715" s="153"/>
      <c r="X9715" s="69" t="str">
        <f t="shared" si="306"/>
        <v/>
      </c>
      <c r="Y9715" s="69" t="str">
        <f t="shared" si="307"/>
        <v/>
      </c>
    </row>
    <row r="9716" spans="8:25" x14ac:dyDescent="0.25">
      <c r="H9716" s="155"/>
      <c r="I9716" s="151"/>
      <c r="J9716" s="152"/>
      <c r="K9716" s="153"/>
      <c r="L9716" s="153"/>
      <c r="M9716" s="153"/>
      <c r="N9716" s="153"/>
      <c r="O9716" s="153"/>
      <c r="P9716" s="153"/>
      <c r="Q9716" s="153"/>
      <c r="R9716" s="153"/>
      <c r="S9716" s="152"/>
      <c r="T9716" s="153"/>
      <c r="X9716" s="69" t="str">
        <f t="shared" si="306"/>
        <v/>
      </c>
      <c r="Y9716" s="69" t="str">
        <f t="shared" si="307"/>
        <v/>
      </c>
    </row>
    <row r="9717" spans="8:25" x14ac:dyDescent="0.25">
      <c r="H9717" s="155"/>
      <c r="I9717" s="151"/>
      <c r="J9717" s="152"/>
      <c r="K9717" s="153"/>
      <c r="L9717" s="153"/>
      <c r="M9717" s="153"/>
      <c r="N9717" s="153"/>
      <c r="O9717" s="153"/>
      <c r="P9717" s="153"/>
      <c r="Q9717" s="153"/>
      <c r="R9717" s="153"/>
      <c r="S9717" s="152"/>
      <c r="T9717" s="153"/>
      <c r="X9717" s="69" t="str">
        <f t="shared" si="306"/>
        <v/>
      </c>
      <c r="Y9717" s="69" t="str">
        <f t="shared" si="307"/>
        <v/>
      </c>
    </row>
    <row r="9718" spans="8:25" x14ac:dyDescent="0.25">
      <c r="H9718" s="155"/>
      <c r="I9718" s="151"/>
      <c r="J9718" s="152"/>
      <c r="K9718" s="153"/>
      <c r="L9718" s="153"/>
      <c r="M9718" s="153"/>
      <c r="N9718" s="153"/>
      <c r="O9718" s="153"/>
      <c r="P9718" s="153"/>
      <c r="Q9718" s="153"/>
      <c r="R9718" s="153"/>
      <c r="S9718" s="152"/>
      <c r="T9718" s="153"/>
      <c r="X9718" s="69" t="str">
        <f t="shared" si="306"/>
        <v/>
      </c>
      <c r="Y9718" s="69" t="str">
        <f t="shared" si="307"/>
        <v/>
      </c>
    </row>
    <row r="9719" spans="8:25" x14ac:dyDescent="0.25">
      <c r="H9719" s="155"/>
      <c r="I9719" s="151"/>
      <c r="J9719" s="152"/>
      <c r="K9719" s="153"/>
      <c r="L9719" s="153"/>
      <c r="M9719" s="153"/>
      <c r="N9719" s="153"/>
      <c r="O9719" s="153"/>
      <c r="P9719" s="153"/>
      <c r="Q9719" s="153"/>
      <c r="R9719" s="153"/>
      <c r="S9719" s="152"/>
      <c r="T9719" s="153"/>
      <c r="X9719" s="69" t="str">
        <f t="shared" si="306"/>
        <v/>
      </c>
      <c r="Y9719" s="69" t="str">
        <f t="shared" si="307"/>
        <v/>
      </c>
    </row>
    <row r="9720" spans="8:25" x14ac:dyDescent="0.25">
      <c r="H9720" s="155"/>
      <c r="I9720" s="151"/>
      <c r="J9720" s="152"/>
      <c r="K9720" s="153"/>
      <c r="L9720" s="153"/>
      <c r="M9720" s="153"/>
      <c r="N9720" s="153"/>
      <c r="O9720" s="153"/>
      <c r="P9720" s="153"/>
      <c r="Q9720" s="153"/>
      <c r="R9720" s="153"/>
      <c r="S9720" s="152"/>
      <c r="T9720" s="153"/>
      <c r="X9720" s="69" t="str">
        <f t="shared" si="306"/>
        <v/>
      </c>
      <c r="Y9720" s="69" t="str">
        <f t="shared" si="307"/>
        <v/>
      </c>
    </row>
    <row r="9721" spans="8:25" x14ac:dyDescent="0.25">
      <c r="H9721" s="155"/>
      <c r="I9721" s="151"/>
      <c r="J9721" s="152"/>
      <c r="K9721" s="153"/>
      <c r="L9721" s="153"/>
      <c r="M9721" s="153"/>
      <c r="N9721" s="153"/>
      <c r="O9721" s="153"/>
      <c r="P9721" s="153"/>
      <c r="Q9721" s="153"/>
      <c r="R9721" s="153"/>
      <c r="S9721" s="152"/>
      <c r="T9721" s="153"/>
      <c r="X9721" s="69" t="str">
        <f t="shared" si="306"/>
        <v/>
      </c>
      <c r="Y9721" s="69" t="str">
        <f t="shared" si="307"/>
        <v/>
      </c>
    </row>
    <row r="9722" spans="8:25" x14ac:dyDescent="0.25">
      <c r="H9722" s="155"/>
      <c r="I9722" s="151"/>
      <c r="J9722" s="152"/>
      <c r="K9722" s="153"/>
      <c r="L9722" s="153"/>
      <c r="M9722" s="153"/>
      <c r="N9722" s="153"/>
      <c r="O9722" s="153"/>
      <c r="P9722" s="153"/>
      <c r="Q9722" s="153"/>
      <c r="R9722" s="153"/>
      <c r="S9722" s="152"/>
      <c r="T9722" s="153"/>
      <c r="X9722" s="69" t="str">
        <f t="shared" si="306"/>
        <v/>
      </c>
      <c r="Y9722" s="69" t="str">
        <f t="shared" si="307"/>
        <v/>
      </c>
    </row>
    <row r="9723" spans="8:25" x14ac:dyDescent="0.25">
      <c r="H9723" s="155"/>
      <c r="I9723" s="151"/>
      <c r="J9723" s="152"/>
      <c r="K9723" s="153"/>
      <c r="L9723" s="153"/>
      <c r="M9723" s="153"/>
      <c r="N9723" s="153"/>
      <c r="O9723" s="153"/>
      <c r="P9723" s="153"/>
      <c r="Q9723" s="153"/>
      <c r="R9723" s="153"/>
      <c r="S9723" s="152"/>
      <c r="T9723" s="153"/>
      <c r="X9723" s="69" t="str">
        <f t="shared" si="306"/>
        <v/>
      </c>
      <c r="Y9723" s="69" t="str">
        <f t="shared" si="307"/>
        <v/>
      </c>
    </row>
    <row r="9724" spans="8:25" x14ac:dyDescent="0.25">
      <c r="H9724" s="155"/>
      <c r="I9724" s="151"/>
      <c r="J9724" s="152"/>
      <c r="K9724" s="153"/>
      <c r="L9724" s="153"/>
      <c r="M9724" s="153"/>
      <c r="N9724" s="153"/>
      <c r="O9724" s="153"/>
      <c r="P9724" s="153"/>
      <c r="Q9724" s="153"/>
      <c r="R9724" s="153"/>
      <c r="S9724" s="152"/>
      <c r="T9724" s="153"/>
      <c r="X9724" s="69" t="str">
        <f t="shared" si="306"/>
        <v/>
      </c>
      <c r="Y9724" s="69" t="str">
        <f t="shared" si="307"/>
        <v/>
      </c>
    </row>
    <row r="9725" spans="8:25" x14ac:dyDescent="0.25">
      <c r="H9725" s="155"/>
      <c r="I9725" s="151"/>
      <c r="J9725" s="152"/>
      <c r="K9725" s="153"/>
      <c r="L9725" s="153"/>
      <c r="M9725" s="153"/>
      <c r="N9725" s="153"/>
      <c r="O9725" s="153"/>
      <c r="P9725" s="153"/>
      <c r="Q9725" s="153"/>
      <c r="R9725" s="153"/>
      <c r="S9725" s="152"/>
      <c r="T9725" s="153"/>
      <c r="X9725" s="69" t="str">
        <f t="shared" si="306"/>
        <v/>
      </c>
      <c r="Y9725" s="69" t="str">
        <f t="shared" si="307"/>
        <v/>
      </c>
    </row>
    <row r="9726" spans="8:25" x14ac:dyDescent="0.25">
      <c r="H9726" s="155"/>
      <c r="I9726" s="151"/>
      <c r="J9726" s="152"/>
      <c r="K9726" s="153"/>
      <c r="L9726" s="153"/>
      <c r="M9726" s="153"/>
      <c r="N9726" s="153"/>
      <c r="O9726" s="153"/>
      <c r="P9726" s="153"/>
      <c r="Q9726" s="153"/>
      <c r="R9726" s="153"/>
      <c r="S9726" s="152"/>
      <c r="T9726" s="153"/>
      <c r="X9726" s="69" t="str">
        <f t="shared" si="306"/>
        <v/>
      </c>
      <c r="Y9726" s="69" t="str">
        <f t="shared" si="307"/>
        <v/>
      </c>
    </row>
    <row r="9727" spans="8:25" x14ac:dyDescent="0.25">
      <c r="H9727" s="155"/>
      <c r="I9727" s="151"/>
      <c r="J9727" s="152"/>
      <c r="K9727" s="153"/>
      <c r="L9727" s="153"/>
      <c r="M9727" s="153"/>
      <c r="N9727" s="153"/>
      <c r="O9727" s="153"/>
      <c r="P9727" s="153"/>
      <c r="Q9727" s="153"/>
      <c r="R9727" s="153"/>
      <c r="S9727" s="152"/>
      <c r="T9727" s="153"/>
      <c r="X9727" s="69" t="str">
        <f t="shared" si="306"/>
        <v/>
      </c>
      <c r="Y9727" s="69" t="str">
        <f t="shared" si="307"/>
        <v/>
      </c>
    </row>
    <row r="9728" spans="8:25" x14ac:dyDescent="0.25">
      <c r="H9728" s="155"/>
      <c r="I9728" s="151"/>
      <c r="J9728" s="152"/>
      <c r="K9728" s="153"/>
      <c r="L9728" s="153"/>
      <c r="M9728" s="153"/>
      <c r="N9728" s="153"/>
      <c r="O9728" s="153"/>
      <c r="P9728" s="153"/>
      <c r="Q9728" s="153"/>
      <c r="R9728" s="153"/>
      <c r="S9728" s="152"/>
      <c r="T9728" s="153"/>
      <c r="X9728" s="69" t="str">
        <f t="shared" si="306"/>
        <v/>
      </c>
      <c r="Y9728" s="69" t="str">
        <f t="shared" si="307"/>
        <v/>
      </c>
    </row>
    <row r="9729" spans="8:25" x14ac:dyDescent="0.25">
      <c r="H9729" s="155"/>
      <c r="I9729" s="151"/>
      <c r="J9729" s="152"/>
      <c r="K9729" s="153"/>
      <c r="L9729" s="153"/>
      <c r="M9729" s="153"/>
      <c r="N9729" s="153"/>
      <c r="O9729" s="153"/>
      <c r="P9729" s="153"/>
      <c r="Q9729" s="153"/>
      <c r="R9729" s="153"/>
      <c r="S9729" s="152"/>
      <c r="T9729" s="153"/>
      <c r="X9729" s="69" t="str">
        <f t="shared" si="306"/>
        <v/>
      </c>
      <c r="Y9729" s="69" t="str">
        <f t="shared" si="307"/>
        <v/>
      </c>
    </row>
    <row r="9730" spans="8:25" x14ac:dyDescent="0.25">
      <c r="H9730" s="155"/>
      <c r="I9730" s="151"/>
      <c r="J9730" s="152"/>
      <c r="K9730" s="153"/>
      <c r="L9730" s="153"/>
      <c r="M9730" s="153"/>
      <c r="N9730" s="153"/>
      <c r="O9730" s="153"/>
      <c r="P9730" s="153"/>
      <c r="Q9730" s="153"/>
      <c r="R9730" s="153"/>
      <c r="S9730" s="152"/>
      <c r="T9730" s="153"/>
      <c r="X9730" s="69" t="str">
        <f t="shared" ref="X9730:X9793" si="308">IF(W9730&lt;&gt;"",W9730-I9730,"")</f>
        <v/>
      </c>
      <c r="Y9730" s="69" t="str">
        <f t="shared" si="307"/>
        <v/>
      </c>
    </row>
    <row r="9731" spans="8:25" x14ac:dyDescent="0.25">
      <c r="H9731" s="155"/>
      <c r="I9731" s="151"/>
      <c r="J9731" s="152"/>
      <c r="K9731" s="153"/>
      <c r="L9731" s="153"/>
      <c r="M9731" s="153"/>
      <c r="N9731" s="153"/>
      <c r="O9731" s="153"/>
      <c r="P9731" s="153"/>
      <c r="Q9731" s="153"/>
      <c r="R9731" s="153"/>
      <c r="S9731" s="152"/>
      <c r="T9731" s="153"/>
      <c r="X9731" s="69" t="str">
        <f t="shared" si="308"/>
        <v/>
      </c>
      <c r="Y9731" s="69" t="str">
        <f t="shared" ref="Y9731:Y9794" si="309">IF(X9731&lt;&gt;"",IF(X9731&lt;365,"&lt; 1 year",IF(X9731&lt;730,"1-2",IF(X9731&lt;1095,"2-3",IF(X9731&lt;1460,"3-4",IF(X9731&lt;1825,"4-5","5+"))))),"")</f>
        <v/>
      </c>
    </row>
    <row r="9732" spans="8:25" x14ac:dyDescent="0.25">
      <c r="H9732" s="155"/>
      <c r="I9732" s="151"/>
      <c r="J9732" s="152"/>
      <c r="K9732" s="153"/>
      <c r="L9732" s="153"/>
      <c r="M9732" s="153"/>
      <c r="N9732" s="153"/>
      <c r="O9732" s="153"/>
      <c r="P9732" s="153"/>
      <c r="Q9732" s="153"/>
      <c r="R9732" s="153"/>
      <c r="S9732" s="152"/>
      <c r="T9732" s="153"/>
      <c r="X9732" s="69" t="str">
        <f t="shared" si="308"/>
        <v/>
      </c>
      <c r="Y9732" s="69" t="str">
        <f t="shared" si="309"/>
        <v/>
      </c>
    </row>
    <row r="9733" spans="8:25" x14ac:dyDescent="0.25">
      <c r="H9733" s="155"/>
      <c r="I9733" s="151"/>
      <c r="J9733" s="152"/>
      <c r="K9733" s="153"/>
      <c r="L9733" s="153"/>
      <c r="M9733" s="153"/>
      <c r="N9733" s="153"/>
      <c r="O9733" s="153"/>
      <c r="P9733" s="153"/>
      <c r="Q9733" s="153"/>
      <c r="R9733" s="153"/>
      <c r="S9733" s="152"/>
      <c r="T9733" s="153"/>
      <c r="X9733" s="69" t="str">
        <f t="shared" si="308"/>
        <v/>
      </c>
      <c r="Y9733" s="69" t="str">
        <f t="shared" si="309"/>
        <v/>
      </c>
    </row>
    <row r="9734" spans="8:25" x14ac:dyDescent="0.25">
      <c r="H9734" s="155"/>
      <c r="I9734" s="151"/>
      <c r="J9734" s="152"/>
      <c r="K9734" s="153"/>
      <c r="L9734" s="153"/>
      <c r="M9734" s="153"/>
      <c r="N9734" s="153"/>
      <c r="O9734" s="153"/>
      <c r="P9734" s="153"/>
      <c r="Q9734" s="153"/>
      <c r="R9734" s="153"/>
      <c r="S9734" s="152"/>
      <c r="T9734" s="153"/>
      <c r="X9734" s="69" t="str">
        <f t="shared" si="308"/>
        <v/>
      </c>
      <c r="Y9734" s="69" t="str">
        <f t="shared" si="309"/>
        <v/>
      </c>
    </row>
    <row r="9735" spans="8:25" x14ac:dyDescent="0.25">
      <c r="H9735" s="155"/>
      <c r="I9735" s="151"/>
      <c r="J9735" s="152"/>
      <c r="K9735" s="153"/>
      <c r="L9735" s="153"/>
      <c r="M9735" s="153"/>
      <c r="N9735" s="153"/>
      <c r="O9735" s="153"/>
      <c r="P9735" s="153"/>
      <c r="Q9735" s="153"/>
      <c r="R9735" s="153"/>
      <c r="S9735" s="152"/>
      <c r="T9735" s="153"/>
      <c r="X9735" s="69" t="str">
        <f t="shared" si="308"/>
        <v/>
      </c>
      <c r="Y9735" s="69" t="str">
        <f t="shared" si="309"/>
        <v/>
      </c>
    </row>
    <row r="9736" spans="8:25" x14ac:dyDescent="0.25">
      <c r="H9736" s="155"/>
      <c r="I9736" s="151"/>
      <c r="J9736" s="152"/>
      <c r="K9736" s="153"/>
      <c r="L9736" s="153"/>
      <c r="M9736" s="153"/>
      <c r="N9736" s="153"/>
      <c r="O9736" s="153"/>
      <c r="P9736" s="153"/>
      <c r="Q9736" s="153"/>
      <c r="R9736" s="153"/>
      <c r="S9736" s="152"/>
      <c r="T9736" s="153"/>
      <c r="X9736" s="69" t="str">
        <f t="shared" si="308"/>
        <v/>
      </c>
      <c r="Y9736" s="69" t="str">
        <f t="shared" si="309"/>
        <v/>
      </c>
    </row>
    <row r="9737" spans="8:25" x14ac:dyDescent="0.25">
      <c r="H9737" s="155"/>
      <c r="I9737" s="151"/>
      <c r="J9737" s="152"/>
      <c r="K9737" s="153"/>
      <c r="L9737" s="153"/>
      <c r="M9737" s="153"/>
      <c r="N9737" s="153"/>
      <c r="O9737" s="153"/>
      <c r="P9737" s="153"/>
      <c r="Q9737" s="153"/>
      <c r="R9737" s="153"/>
      <c r="S9737" s="152"/>
      <c r="T9737" s="153"/>
      <c r="X9737" s="69" t="str">
        <f t="shared" si="308"/>
        <v/>
      </c>
      <c r="Y9737" s="69" t="str">
        <f t="shared" si="309"/>
        <v/>
      </c>
    </row>
    <row r="9738" spans="8:25" x14ac:dyDescent="0.25">
      <c r="H9738" s="155"/>
      <c r="I9738" s="151"/>
      <c r="J9738" s="152"/>
      <c r="K9738" s="153"/>
      <c r="L9738" s="153"/>
      <c r="M9738" s="153"/>
      <c r="N9738" s="153"/>
      <c r="O9738" s="153"/>
      <c r="P9738" s="153"/>
      <c r="Q9738" s="153"/>
      <c r="R9738" s="153"/>
      <c r="S9738" s="152"/>
      <c r="T9738" s="153"/>
      <c r="X9738" s="69" t="str">
        <f t="shared" si="308"/>
        <v/>
      </c>
      <c r="Y9738" s="69" t="str">
        <f t="shared" si="309"/>
        <v/>
      </c>
    </row>
    <row r="9739" spans="8:25" x14ac:dyDescent="0.25">
      <c r="H9739" s="155"/>
      <c r="I9739" s="151"/>
      <c r="J9739" s="152"/>
      <c r="K9739" s="153"/>
      <c r="L9739" s="153"/>
      <c r="M9739" s="153"/>
      <c r="N9739" s="153"/>
      <c r="O9739" s="153"/>
      <c r="P9739" s="153"/>
      <c r="Q9739" s="153"/>
      <c r="R9739" s="153"/>
      <c r="S9739" s="152"/>
      <c r="T9739" s="153"/>
      <c r="X9739" s="69" t="str">
        <f t="shared" si="308"/>
        <v/>
      </c>
      <c r="Y9739" s="69" t="str">
        <f t="shared" si="309"/>
        <v/>
      </c>
    </row>
    <row r="9740" spans="8:25" x14ac:dyDescent="0.25">
      <c r="H9740" s="155"/>
      <c r="I9740" s="151"/>
      <c r="J9740" s="152"/>
      <c r="K9740" s="153"/>
      <c r="L9740" s="153"/>
      <c r="M9740" s="153"/>
      <c r="N9740" s="153"/>
      <c r="O9740" s="153"/>
      <c r="P9740" s="153"/>
      <c r="Q9740" s="153"/>
      <c r="R9740" s="153"/>
      <c r="S9740" s="152"/>
      <c r="T9740" s="153"/>
      <c r="X9740" s="69" t="str">
        <f t="shared" si="308"/>
        <v/>
      </c>
      <c r="Y9740" s="69" t="str">
        <f t="shared" si="309"/>
        <v/>
      </c>
    </row>
    <row r="9741" spans="8:25" x14ac:dyDescent="0.25">
      <c r="H9741" s="155"/>
      <c r="I9741" s="151"/>
      <c r="J9741" s="152"/>
      <c r="K9741" s="153"/>
      <c r="L9741" s="153"/>
      <c r="M9741" s="153"/>
      <c r="N9741" s="153"/>
      <c r="O9741" s="153"/>
      <c r="P9741" s="153"/>
      <c r="Q9741" s="153"/>
      <c r="R9741" s="153"/>
      <c r="S9741" s="152"/>
      <c r="T9741" s="153"/>
      <c r="X9741" s="69" t="str">
        <f t="shared" si="308"/>
        <v/>
      </c>
      <c r="Y9741" s="69" t="str">
        <f t="shared" si="309"/>
        <v/>
      </c>
    </row>
    <row r="9742" spans="8:25" x14ac:dyDescent="0.25">
      <c r="H9742" s="155"/>
      <c r="I9742" s="151"/>
      <c r="J9742" s="152"/>
      <c r="K9742" s="153"/>
      <c r="L9742" s="153"/>
      <c r="M9742" s="153"/>
      <c r="N9742" s="153"/>
      <c r="O9742" s="153"/>
      <c r="P9742" s="153"/>
      <c r="Q9742" s="153"/>
      <c r="R9742" s="153"/>
      <c r="S9742" s="152"/>
      <c r="T9742" s="153"/>
      <c r="X9742" s="69" t="str">
        <f t="shared" si="308"/>
        <v/>
      </c>
      <c r="Y9742" s="69" t="str">
        <f t="shared" si="309"/>
        <v/>
      </c>
    </row>
    <row r="9743" spans="8:25" x14ac:dyDescent="0.25">
      <c r="H9743" s="155"/>
      <c r="I9743" s="151"/>
      <c r="J9743" s="152"/>
      <c r="K9743" s="153"/>
      <c r="L9743" s="153"/>
      <c r="M9743" s="153"/>
      <c r="N9743" s="153"/>
      <c r="O9743" s="153"/>
      <c r="P9743" s="153"/>
      <c r="Q9743" s="153"/>
      <c r="R9743" s="153"/>
      <c r="S9743" s="152"/>
      <c r="T9743" s="153"/>
      <c r="X9743" s="69" t="str">
        <f t="shared" si="308"/>
        <v/>
      </c>
      <c r="Y9743" s="69" t="str">
        <f t="shared" si="309"/>
        <v/>
      </c>
    </row>
    <row r="9744" spans="8:25" x14ac:dyDescent="0.25">
      <c r="H9744" s="155"/>
      <c r="I9744" s="151"/>
      <c r="J9744" s="152"/>
      <c r="K9744" s="153"/>
      <c r="L9744" s="153"/>
      <c r="M9744" s="153"/>
      <c r="N9744" s="153"/>
      <c r="O9744" s="153"/>
      <c r="P9744" s="153"/>
      <c r="Q9744" s="153"/>
      <c r="R9744" s="153"/>
      <c r="S9744" s="152"/>
      <c r="T9744" s="153"/>
      <c r="X9744" s="69" t="str">
        <f t="shared" si="308"/>
        <v/>
      </c>
      <c r="Y9744" s="69" t="str">
        <f t="shared" si="309"/>
        <v/>
      </c>
    </row>
    <row r="9745" spans="8:25" x14ac:dyDescent="0.25">
      <c r="H9745" s="155"/>
      <c r="I9745" s="151"/>
      <c r="J9745" s="152"/>
      <c r="K9745" s="153"/>
      <c r="L9745" s="153"/>
      <c r="M9745" s="153"/>
      <c r="N9745" s="153"/>
      <c r="O9745" s="153"/>
      <c r="P9745" s="153"/>
      <c r="Q9745" s="153"/>
      <c r="R9745" s="153"/>
      <c r="S9745" s="152"/>
      <c r="T9745" s="153"/>
      <c r="X9745" s="69" t="str">
        <f t="shared" si="308"/>
        <v/>
      </c>
      <c r="Y9745" s="69" t="str">
        <f t="shared" si="309"/>
        <v/>
      </c>
    </row>
    <row r="9746" spans="8:25" x14ac:dyDescent="0.25">
      <c r="H9746" s="155"/>
      <c r="I9746" s="151"/>
      <c r="J9746" s="152"/>
      <c r="K9746" s="153"/>
      <c r="L9746" s="153"/>
      <c r="M9746" s="153"/>
      <c r="N9746" s="153"/>
      <c r="O9746" s="153"/>
      <c r="P9746" s="153"/>
      <c r="Q9746" s="153"/>
      <c r="R9746" s="153"/>
      <c r="S9746" s="152"/>
      <c r="T9746" s="153"/>
      <c r="X9746" s="69" t="str">
        <f t="shared" si="308"/>
        <v/>
      </c>
      <c r="Y9746" s="69" t="str">
        <f t="shared" si="309"/>
        <v/>
      </c>
    </row>
    <row r="9747" spans="8:25" x14ac:dyDescent="0.25">
      <c r="H9747" s="155"/>
      <c r="I9747" s="151"/>
      <c r="J9747" s="152"/>
      <c r="K9747" s="153"/>
      <c r="L9747" s="153"/>
      <c r="M9747" s="153"/>
      <c r="N9747" s="153"/>
      <c r="O9747" s="153"/>
      <c r="P9747" s="153"/>
      <c r="Q9747" s="153"/>
      <c r="R9747" s="153"/>
      <c r="S9747" s="152"/>
      <c r="T9747" s="153"/>
      <c r="X9747" s="69" t="str">
        <f t="shared" si="308"/>
        <v/>
      </c>
      <c r="Y9747" s="69" t="str">
        <f t="shared" si="309"/>
        <v/>
      </c>
    </row>
    <row r="9748" spans="8:25" x14ac:dyDescent="0.25">
      <c r="H9748" s="155"/>
      <c r="I9748" s="151"/>
      <c r="J9748" s="152"/>
      <c r="K9748" s="153"/>
      <c r="L9748" s="153"/>
      <c r="M9748" s="153"/>
      <c r="N9748" s="153"/>
      <c r="O9748" s="153"/>
      <c r="P9748" s="153"/>
      <c r="Q9748" s="153"/>
      <c r="R9748" s="153"/>
      <c r="S9748" s="152"/>
      <c r="T9748" s="153"/>
      <c r="X9748" s="69" t="str">
        <f t="shared" si="308"/>
        <v/>
      </c>
      <c r="Y9748" s="69" t="str">
        <f t="shared" si="309"/>
        <v/>
      </c>
    </row>
    <row r="9749" spans="8:25" x14ac:dyDescent="0.25">
      <c r="H9749" s="155"/>
      <c r="I9749" s="151"/>
      <c r="J9749" s="152"/>
      <c r="K9749" s="153"/>
      <c r="L9749" s="153"/>
      <c r="M9749" s="153"/>
      <c r="N9749" s="153"/>
      <c r="O9749" s="153"/>
      <c r="P9749" s="153"/>
      <c r="Q9749" s="153"/>
      <c r="R9749" s="153"/>
      <c r="S9749" s="152"/>
      <c r="T9749" s="153"/>
      <c r="X9749" s="69" t="str">
        <f t="shared" si="308"/>
        <v/>
      </c>
      <c r="Y9749" s="69" t="str">
        <f t="shared" si="309"/>
        <v/>
      </c>
    </row>
    <row r="9750" spans="8:25" x14ac:dyDescent="0.25">
      <c r="H9750" s="155"/>
      <c r="I9750" s="151"/>
      <c r="J9750" s="152"/>
      <c r="K9750" s="153"/>
      <c r="L9750" s="153"/>
      <c r="M9750" s="153"/>
      <c r="N9750" s="153"/>
      <c r="O9750" s="153"/>
      <c r="P9750" s="153"/>
      <c r="Q9750" s="153"/>
      <c r="R9750" s="153"/>
      <c r="S9750" s="152"/>
      <c r="T9750" s="153"/>
      <c r="X9750" s="69" t="str">
        <f t="shared" si="308"/>
        <v/>
      </c>
      <c r="Y9750" s="69" t="str">
        <f t="shared" si="309"/>
        <v/>
      </c>
    </row>
    <row r="9751" spans="8:25" x14ac:dyDescent="0.25">
      <c r="H9751" s="155"/>
      <c r="I9751" s="151"/>
      <c r="J9751" s="152"/>
      <c r="K9751" s="153"/>
      <c r="L9751" s="153"/>
      <c r="M9751" s="153"/>
      <c r="N9751" s="153"/>
      <c r="O9751" s="153"/>
      <c r="P9751" s="153"/>
      <c r="Q9751" s="153"/>
      <c r="R9751" s="153"/>
      <c r="S9751" s="152"/>
      <c r="T9751" s="153"/>
      <c r="X9751" s="69" t="str">
        <f t="shared" si="308"/>
        <v/>
      </c>
      <c r="Y9751" s="69" t="str">
        <f t="shared" si="309"/>
        <v/>
      </c>
    </row>
    <row r="9752" spans="8:25" x14ac:dyDescent="0.25">
      <c r="H9752" s="155"/>
      <c r="I9752" s="151"/>
      <c r="J9752" s="152"/>
      <c r="K9752" s="153"/>
      <c r="L9752" s="153"/>
      <c r="M9752" s="153"/>
      <c r="N9752" s="153"/>
      <c r="O9752" s="153"/>
      <c r="P9752" s="153"/>
      <c r="Q9752" s="153"/>
      <c r="R9752" s="153"/>
      <c r="S9752" s="152"/>
      <c r="T9752" s="153"/>
      <c r="X9752" s="69" t="str">
        <f t="shared" si="308"/>
        <v/>
      </c>
      <c r="Y9752" s="69" t="str">
        <f t="shared" si="309"/>
        <v/>
      </c>
    </row>
    <row r="9753" spans="8:25" x14ac:dyDescent="0.25">
      <c r="H9753" s="155"/>
      <c r="I9753" s="151"/>
      <c r="J9753" s="152"/>
      <c r="K9753" s="153"/>
      <c r="L9753" s="153"/>
      <c r="M9753" s="153"/>
      <c r="N9753" s="153"/>
      <c r="O9753" s="153"/>
      <c r="P9753" s="153"/>
      <c r="Q9753" s="153"/>
      <c r="R9753" s="153"/>
      <c r="S9753" s="152"/>
      <c r="T9753" s="153"/>
      <c r="X9753" s="69" t="str">
        <f t="shared" si="308"/>
        <v/>
      </c>
      <c r="Y9753" s="69" t="str">
        <f t="shared" si="309"/>
        <v/>
      </c>
    </row>
    <row r="9754" spans="8:25" x14ac:dyDescent="0.25">
      <c r="H9754" s="155"/>
      <c r="I9754" s="151"/>
      <c r="J9754" s="152"/>
      <c r="K9754" s="153"/>
      <c r="L9754" s="153"/>
      <c r="M9754" s="153"/>
      <c r="N9754" s="153"/>
      <c r="O9754" s="153"/>
      <c r="P9754" s="153"/>
      <c r="Q9754" s="153"/>
      <c r="R9754" s="153"/>
      <c r="S9754" s="152"/>
      <c r="T9754" s="153"/>
      <c r="X9754" s="69" t="str">
        <f t="shared" si="308"/>
        <v/>
      </c>
      <c r="Y9754" s="69" t="str">
        <f t="shared" si="309"/>
        <v/>
      </c>
    </row>
    <row r="9755" spans="8:25" x14ac:dyDescent="0.25">
      <c r="H9755" s="155"/>
      <c r="I9755" s="151"/>
      <c r="J9755" s="152"/>
      <c r="K9755" s="153"/>
      <c r="L9755" s="153"/>
      <c r="M9755" s="153"/>
      <c r="N9755" s="153"/>
      <c r="O9755" s="153"/>
      <c r="P9755" s="153"/>
      <c r="Q9755" s="153"/>
      <c r="R9755" s="153"/>
      <c r="S9755" s="152"/>
      <c r="T9755" s="153"/>
      <c r="X9755" s="69" t="str">
        <f t="shared" si="308"/>
        <v/>
      </c>
      <c r="Y9755" s="69" t="str">
        <f t="shared" si="309"/>
        <v/>
      </c>
    </row>
    <row r="9756" spans="8:25" x14ac:dyDescent="0.25">
      <c r="H9756" s="155"/>
      <c r="I9756" s="151"/>
      <c r="J9756" s="152"/>
      <c r="K9756" s="153"/>
      <c r="L9756" s="153"/>
      <c r="M9756" s="153"/>
      <c r="N9756" s="153"/>
      <c r="O9756" s="153"/>
      <c r="P9756" s="153"/>
      <c r="Q9756" s="153"/>
      <c r="R9756" s="153"/>
      <c r="S9756" s="152"/>
      <c r="T9756" s="153"/>
      <c r="X9756" s="69" t="str">
        <f t="shared" si="308"/>
        <v/>
      </c>
      <c r="Y9756" s="69" t="str">
        <f t="shared" si="309"/>
        <v/>
      </c>
    </row>
    <row r="9757" spans="8:25" x14ac:dyDescent="0.25">
      <c r="H9757" s="155"/>
      <c r="I9757" s="151"/>
      <c r="J9757" s="152"/>
      <c r="K9757" s="153"/>
      <c r="L9757" s="153"/>
      <c r="M9757" s="153"/>
      <c r="N9757" s="153"/>
      <c r="O9757" s="153"/>
      <c r="P9757" s="153"/>
      <c r="Q9757" s="153"/>
      <c r="R9757" s="153"/>
      <c r="S9757" s="152"/>
      <c r="T9757" s="153"/>
      <c r="X9757" s="69" t="str">
        <f t="shared" si="308"/>
        <v/>
      </c>
      <c r="Y9757" s="69" t="str">
        <f t="shared" si="309"/>
        <v/>
      </c>
    </row>
    <row r="9758" spans="8:25" x14ac:dyDescent="0.25">
      <c r="H9758" s="155"/>
      <c r="I9758" s="151"/>
      <c r="J9758" s="152"/>
      <c r="K9758" s="153"/>
      <c r="L9758" s="153"/>
      <c r="M9758" s="153"/>
      <c r="N9758" s="153"/>
      <c r="O9758" s="153"/>
      <c r="P9758" s="153"/>
      <c r="Q9758" s="153"/>
      <c r="R9758" s="153"/>
      <c r="S9758" s="152"/>
      <c r="T9758" s="153"/>
      <c r="X9758" s="69" t="str">
        <f t="shared" si="308"/>
        <v/>
      </c>
      <c r="Y9758" s="69" t="str">
        <f t="shared" si="309"/>
        <v/>
      </c>
    </row>
    <row r="9759" spans="8:25" x14ac:dyDescent="0.25">
      <c r="H9759" s="155"/>
      <c r="I9759" s="151"/>
      <c r="J9759" s="152"/>
      <c r="K9759" s="153"/>
      <c r="L9759" s="153"/>
      <c r="M9759" s="153"/>
      <c r="N9759" s="153"/>
      <c r="O9759" s="153"/>
      <c r="P9759" s="153"/>
      <c r="Q9759" s="153"/>
      <c r="R9759" s="153"/>
      <c r="S9759" s="152"/>
      <c r="T9759" s="153"/>
      <c r="X9759" s="69" t="str">
        <f t="shared" si="308"/>
        <v/>
      </c>
      <c r="Y9759" s="69" t="str">
        <f t="shared" si="309"/>
        <v/>
      </c>
    </row>
    <row r="9760" spans="8:25" x14ac:dyDescent="0.25">
      <c r="H9760" s="155"/>
      <c r="I9760" s="151"/>
      <c r="J9760" s="152"/>
      <c r="K9760" s="153"/>
      <c r="L9760" s="153"/>
      <c r="M9760" s="153"/>
      <c r="N9760" s="153"/>
      <c r="O9760" s="153"/>
      <c r="P9760" s="153"/>
      <c r="Q9760" s="153"/>
      <c r="R9760" s="153"/>
      <c r="S9760" s="152"/>
      <c r="T9760" s="153"/>
      <c r="X9760" s="69" t="str">
        <f t="shared" si="308"/>
        <v/>
      </c>
      <c r="Y9760" s="69" t="str">
        <f t="shared" si="309"/>
        <v/>
      </c>
    </row>
    <row r="9761" spans="8:25" x14ac:dyDescent="0.25">
      <c r="H9761" s="155"/>
      <c r="I9761" s="151"/>
      <c r="J9761" s="152"/>
      <c r="K9761" s="153"/>
      <c r="L9761" s="153"/>
      <c r="M9761" s="153"/>
      <c r="N9761" s="153"/>
      <c r="O9761" s="153"/>
      <c r="P9761" s="153"/>
      <c r="Q9761" s="153"/>
      <c r="R9761" s="153"/>
      <c r="S9761" s="152"/>
      <c r="T9761" s="153"/>
      <c r="X9761" s="69" t="str">
        <f t="shared" si="308"/>
        <v/>
      </c>
      <c r="Y9761" s="69" t="str">
        <f t="shared" si="309"/>
        <v/>
      </c>
    </row>
    <row r="9762" spans="8:25" x14ac:dyDescent="0.25">
      <c r="H9762" s="155"/>
      <c r="I9762" s="151"/>
      <c r="J9762" s="152"/>
      <c r="K9762" s="153"/>
      <c r="L9762" s="153"/>
      <c r="M9762" s="153"/>
      <c r="N9762" s="153"/>
      <c r="O9762" s="153"/>
      <c r="P9762" s="153"/>
      <c r="Q9762" s="153"/>
      <c r="R9762" s="153"/>
      <c r="S9762" s="152"/>
      <c r="T9762" s="153"/>
      <c r="X9762" s="69" t="str">
        <f t="shared" si="308"/>
        <v/>
      </c>
      <c r="Y9762" s="69" t="str">
        <f t="shared" si="309"/>
        <v/>
      </c>
    </row>
    <row r="9763" spans="8:25" x14ac:dyDescent="0.25">
      <c r="H9763" s="155"/>
      <c r="I9763" s="151"/>
      <c r="J9763" s="152"/>
      <c r="K9763" s="153"/>
      <c r="L9763" s="153"/>
      <c r="M9763" s="153"/>
      <c r="N9763" s="153"/>
      <c r="O9763" s="153"/>
      <c r="P9763" s="153"/>
      <c r="Q9763" s="153"/>
      <c r="R9763" s="153"/>
      <c r="S9763" s="152"/>
      <c r="T9763" s="153"/>
      <c r="X9763" s="69" t="str">
        <f t="shared" si="308"/>
        <v/>
      </c>
      <c r="Y9763" s="69" t="str">
        <f t="shared" si="309"/>
        <v/>
      </c>
    </row>
    <row r="9764" spans="8:25" x14ac:dyDescent="0.25">
      <c r="H9764" s="155"/>
      <c r="I9764" s="151"/>
      <c r="J9764" s="152"/>
      <c r="K9764" s="153"/>
      <c r="L9764" s="153"/>
      <c r="M9764" s="153"/>
      <c r="N9764" s="153"/>
      <c r="O9764" s="153"/>
      <c r="P9764" s="153"/>
      <c r="Q9764" s="153"/>
      <c r="R9764" s="153"/>
      <c r="S9764" s="152"/>
      <c r="T9764" s="153"/>
      <c r="X9764" s="69" t="str">
        <f t="shared" si="308"/>
        <v/>
      </c>
      <c r="Y9764" s="69" t="str">
        <f t="shared" si="309"/>
        <v/>
      </c>
    </row>
    <row r="9765" spans="8:25" x14ac:dyDescent="0.25">
      <c r="H9765" s="155"/>
      <c r="I9765" s="151"/>
      <c r="J9765" s="152"/>
      <c r="K9765" s="153"/>
      <c r="L9765" s="153"/>
      <c r="M9765" s="153"/>
      <c r="N9765" s="153"/>
      <c r="O9765" s="153"/>
      <c r="P9765" s="153"/>
      <c r="Q9765" s="153"/>
      <c r="R9765" s="153"/>
      <c r="S9765" s="152"/>
      <c r="T9765" s="153"/>
      <c r="X9765" s="69" t="str">
        <f t="shared" si="308"/>
        <v/>
      </c>
      <c r="Y9765" s="69" t="str">
        <f t="shared" si="309"/>
        <v/>
      </c>
    </row>
    <row r="9766" spans="8:25" x14ac:dyDescent="0.25">
      <c r="H9766" s="155"/>
      <c r="I9766" s="151"/>
      <c r="J9766" s="152"/>
      <c r="K9766" s="153"/>
      <c r="L9766" s="153"/>
      <c r="M9766" s="153"/>
      <c r="N9766" s="153"/>
      <c r="O9766" s="153"/>
      <c r="P9766" s="153"/>
      <c r="Q9766" s="153"/>
      <c r="R9766" s="153"/>
      <c r="S9766" s="152"/>
      <c r="T9766" s="153"/>
      <c r="X9766" s="69" t="str">
        <f t="shared" si="308"/>
        <v/>
      </c>
      <c r="Y9766" s="69" t="str">
        <f t="shared" si="309"/>
        <v/>
      </c>
    </row>
    <row r="9767" spans="8:25" x14ac:dyDescent="0.25">
      <c r="H9767" s="155"/>
      <c r="I9767" s="151"/>
      <c r="J9767" s="152"/>
      <c r="K9767" s="153"/>
      <c r="L9767" s="153"/>
      <c r="M9767" s="153"/>
      <c r="N9767" s="153"/>
      <c r="O9767" s="153"/>
      <c r="P9767" s="153"/>
      <c r="Q9767" s="153"/>
      <c r="R9767" s="153"/>
      <c r="S9767" s="152"/>
      <c r="T9767" s="153"/>
      <c r="X9767" s="69" t="str">
        <f t="shared" si="308"/>
        <v/>
      </c>
      <c r="Y9767" s="69" t="str">
        <f t="shared" si="309"/>
        <v/>
      </c>
    </row>
    <row r="9768" spans="8:25" x14ac:dyDescent="0.25">
      <c r="H9768" s="155"/>
      <c r="I9768" s="151"/>
      <c r="J9768" s="152"/>
      <c r="K9768" s="153"/>
      <c r="L9768" s="153"/>
      <c r="M9768" s="153"/>
      <c r="N9768" s="153"/>
      <c r="O9768" s="153"/>
      <c r="P9768" s="153"/>
      <c r="Q9768" s="153"/>
      <c r="R9768" s="153"/>
      <c r="S9768" s="152"/>
      <c r="T9768" s="153"/>
      <c r="X9768" s="69" t="str">
        <f t="shared" si="308"/>
        <v/>
      </c>
      <c r="Y9768" s="69" t="str">
        <f t="shared" si="309"/>
        <v/>
      </c>
    </row>
    <row r="9769" spans="8:25" x14ac:dyDescent="0.25">
      <c r="H9769" s="155"/>
      <c r="I9769" s="151"/>
      <c r="J9769" s="152"/>
      <c r="K9769" s="153"/>
      <c r="L9769" s="153"/>
      <c r="M9769" s="153"/>
      <c r="N9769" s="153"/>
      <c r="O9769" s="153"/>
      <c r="P9769" s="153"/>
      <c r="Q9769" s="153"/>
      <c r="R9769" s="153"/>
      <c r="S9769" s="152"/>
      <c r="T9769" s="153"/>
      <c r="X9769" s="69" t="str">
        <f t="shared" si="308"/>
        <v/>
      </c>
      <c r="Y9769" s="69" t="str">
        <f t="shared" si="309"/>
        <v/>
      </c>
    </row>
    <row r="9770" spans="8:25" x14ac:dyDescent="0.25">
      <c r="H9770" s="155"/>
      <c r="I9770" s="151"/>
      <c r="J9770" s="152"/>
      <c r="K9770" s="153"/>
      <c r="L9770" s="153"/>
      <c r="M9770" s="153"/>
      <c r="N9770" s="153"/>
      <c r="O9770" s="153"/>
      <c r="P9770" s="153"/>
      <c r="Q9770" s="153"/>
      <c r="R9770" s="153"/>
      <c r="S9770" s="152"/>
      <c r="T9770" s="153"/>
      <c r="X9770" s="69" t="str">
        <f t="shared" si="308"/>
        <v/>
      </c>
      <c r="Y9770" s="69" t="str">
        <f t="shared" si="309"/>
        <v/>
      </c>
    </row>
    <row r="9771" spans="8:25" x14ac:dyDescent="0.25">
      <c r="H9771" s="155"/>
      <c r="I9771" s="151"/>
      <c r="J9771" s="152"/>
      <c r="K9771" s="153"/>
      <c r="L9771" s="153"/>
      <c r="M9771" s="153"/>
      <c r="N9771" s="153"/>
      <c r="O9771" s="153"/>
      <c r="P9771" s="153"/>
      <c r="Q9771" s="153"/>
      <c r="R9771" s="153"/>
      <c r="S9771" s="152"/>
      <c r="T9771" s="153"/>
      <c r="X9771" s="69" t="str">
        <f t="shared" si="308"/>
        <v/>
      </c>
      <c r="Y9771" s="69" t="str">
        <f t="shared" si="309"/>
        <v/>
      </c>
    </row>
    <row r="9772" spans="8:25" x14ac:dyDescent="0.25">
      <c r="H9772" s="155"/>
      <c r="I9772" s="151"/>
      <c r="J9772" s="152"/>
      <c r="K9772" s="153"/>
      <c r="L9772" s="153"/>
      <c r="M9772" s="153"/>
      <c r="N9772" s="153"/>
      <c r="O9772" s="153"/>
      <c r="P9772" s="153"/>
      <c r="Q9772" s="153"/>
      <c r="R9772" s="153"/>
      <c r="S9772" s="152"/>
      <c r="T9772" s="153"/>
      <c r="X9772" s="69" t="str">
        <f t="shared" si="308"/>
        <v/>
      </c>
      <c r="Y9772" s="69" t="str">
        <f t="shared" si="309"/>
        <v/>
      </c>
    </row>
    <row r="9773" spans="8:25" x14ac:dyDescent="0.25">
      <c r="H9773" s="155"/>
      <c r="I9773" s="151"/>
      <c r="J9773" s="152"/>
      <c r="K9773" s="153"/>
      <c r="L9773" s="153"/>
      <c r="M9773" s="153"/>
      <c r="N9773" s="153"/>
      <c r="O9773" s="153"/>
      <c r="P9773" s="153"/>
      <c r="Q9773" s="153"/>
      <c r="R9773" s="153"/>
      <c r="S9773" s="152"/>
      <c r="T9773" s="153"/>
      <c r="X9773" s="69" t="str">
        <f t="shared" si="308"/>
        <v/>
      </c>
      <c r="Y9773" s="69" t="str">
        <f t="shared" si="309"/>
        <v/>
      </c>
    </row>
    <row r="9774" spans="8:25" x14ac:dyDescent="0.25">
      <c r="H9774" s="155"/>
      <c r="I9774" s="151"/>
      <c r="J9774" s="152"/>
      <c r="K9774" s="153"/>
      <c r="L9774" s="153"/>
      <c r="M9774" s="153"/>
      <c r="N9774" s="153"/>
      <c r="O9774" s="153"/>
      <c r="P9774" s="153"/>
      <c r="Q9774" s="153"/>
      <c r="R9774" s="153"/>
      <c r="S9774" s="152"/>
      <c r="T9774" s="153"/>
      <c r="X9774" s="69" t="str">
        <f t="shared" si="308"/>
        <v/>
      </c>
      <c r="Y9774" s="69" t="str">
        <f t="shared" si="309"/>
        <v/>
      </c>
    </row>
    <row r="9775" spans="8:25" x14ac:dyDescent="0.25">
      <c r="H9775" s="155"/>
      <c r="I9775" s="151"/>
      <c r="J9775" s="152"/>
      <c r="K9775" s="153"/>
      <c r="L9775" s="153"/>
      <c r="M9775" s="153"/>
      <c r="N9775" s="153"/>
      <c r="O9775" s="153"/>
      <c r="P9775" s="153"/>
      <c r="Q9775" s="153"/>
      <c r="R9775" s="153"/>
      <c r="S9775" s="152"/>
      <c r="T9775" s="153"/>
      <c r="X9775" s="69" t="str">
        <f t="shared" si="308"/>
        <v/>
      </c>
      <c r="Y9775" s="69" t="str">
        <f t="shared" si="309"/>
        <v/>
      </c>
    </row>
    <row r="9776" spans="8:25" x14ac:dyDescent="0.25">
      <c r="H9776" s="155"/>
      <c r="I9776" s="151"/>
      <c r="J9776" s="152"/>
      <c r="K9776" s="153"/>
      <c r="L9776" s="153"/>
      <c r="M9776" s="153"/>
      <c r="N9776" s="153"/>
      <c r="O9776" s="153"/>
      <c r="P9776" s="153"/>
      <c r="Q9776" s="153"/>
      <c r="R9776" s="153"/>
      <c r="S9776" s="152"/>
      <c r="T9776" s="153"/>
      <c r="X9776" s="69" t="str">
        <f t="shared" si="308"/>
        <v/>
      </c>
      <c r="Y9776" s="69" t="str">
        <f t="shared" si="309"/>
        <v/>
      </c>
    </row>
    <row r="9777" spans="8:25" x14ac:dyDescent="0.25">
      <c r="H9777" s="155"/>
      <c r="I9777" s="151"/>
      <c r="J9777" s="152"/>
      <c r="K9777" s="153"/>
      <c r="L9777" s="153"/>
      <c r="M9777" s="153"/>
      <c r="N9777" s="153"/>
      <c r="O9777" s="153"/>
      <c r="P9777" s="153"/>
      <c r="Q9777" s="153"/>
      <c r="R9777" s="153"/>
      <c r="S9777" s="152"/>
      <c r="T9777" s="153"/>
      <c r="X9777" s="69" t="str">
        <f t="shared" si="308"/>
        <v/>
      </c>
      <c r="Y9777" s="69" t="str">
        <f t="shared" si="309"/>
        <v/>
      </c>
    </row>
    <row r="9778" spans="8:25" x14ac:dyDescent="0.25">
      <c r="H9778" s="155"/>
      <c r="I9778" s="151"/>
      <c r="J9778" s="152"/>
      <c r="K9778" s="153"/>
      <c r="L9778" s="153"/>
      <c r="M9778" s="153"/>
      <c r="N9778" s="153"/>
      <c r="O9778" s="153"/>
      <c r="P9778" s="153"/>
      <c r="Q9778" s="153"/>
      <c r="R9778" s="153"/>
      <c r="S9778" s="152"/>
      <c r="T9778" s="153"/>
      <c r="X9778" s="69" t="str">
        <f t="shared" si="308"/>
        <v/>
      </c>
      <c r="Y9778" s="69" t="str">
        <f t="shared" si="309"/>
        <v/>
      </c>
    </row>
    <row r="9779" spans="8:25" x14ac:dyDescent="0.25">
      <c r="H9779" s="155"/>
      <c r="I9779" s="151"/>
      <c r="J9779" s="152"/>
      <c r="K9779" s="153"/>
      <c r="L9779" s="153"/>
      <c r="M9779" s="153"/>
      <c r="N9779" s="153"/>
      <c r="O9779" s="153"/>
      <c r="P9779" s="153"/>
      <c r="Q9779" s="153"/>
      <c r="R9779" s="153"/>
      <c r="S9779" s="152"/>
      <c r="T9779" s="153"/>
      <c r="X9779" s="69" t="str">
        <f t="shared" si="308"/>
        <v/>
      </c>
      <c r="Y9779" s="69" t="str">
        <f t="shared" si="309"/>
        <v/>
      </c>
    </row>
    <row r="9780" spans="8:25" x14ac:dyDescent="0.25">
      <c r="H9780" s="155"/>
      <c r="I9780" s="151"/>
      <c r="J9780" s="152"/>
      <c r="K9780" s="153"/>
      <c r="L9780" s="153"/>
      <c r="M9780" s="153"/>
      <c r="N9780" s="153"/>
      <c r="O9780" s="153"/>
      <c r="P9780" s="153"/>
      <c r="Q9780" s="153"/>
      <c r="R9780" s="153"/>
      <c r="S9780" s="152"/>
      <c r="T9780" s="153"/>
      <c r="X9780" s="69" t="str">
        <f t="shared" si="308"/>
        <v/>
      </c>
      <c r="Y9780" s="69" t="str">
        <f t="shared" si="309"/>
        <v/>
      </c>
    </row>
    <row r="9781" spans="8:25" x14ac:dyDescent="0.25">
      <c r="H9781" s="155"/>
      <c r="I9781" s="151"/>
      <c r="J9781" s="152"/>
      <c r="K9781" s="153"/>
      <c r="L9781" s="153"/>
      <c r="M9781" s="153"/>
      <c r="N9781" s="153"/>
      <c r="O9781" s="153"/>
      <c r="P9781" s="153"/>
      <c r="Q9781" s="153"/>
      <c r="R9781" s="153"/>
      <c r="S9781" s="152"/>
      <c r="T9781" s="153"/>
      <c r="X9781" s="69" t="str">
        <f t="shared" si="308"/>
        <v/>
      </c>
      <c r="Y9781" s="69" t="str">
        <f t="shared" si="309"/>
        <v/>
      </c>
    </row>
    <row r="9782" spans="8:25" x14ac:dyDescent="0.25">
      <c r="H9782" s="155"/>
      <c r="I9782" s="151"/>
      <c r="J9782" s="152"/>
      <c r="K9782" s="153"/>
      <c r="L9782" s="153"/>
      <c r="M9782" s="153"/>
      <c r="N9782" s="153"/>
      <c r="O9782" s="153"/>
      <c r="P9782" s="153"/>
      <c r="Q9782" s="153"/>
      <c r="R9782" s="153"/>
      <c r="S9782" s="152"/>
      <c r="T9782" s="153"/>
      <c r="X9782" s="69" t="str">
        <f t="shared" si="308"/>
        <v/>
      </c>
      <c r="Y9782" s="69" t="str">
        <f t="shared" si="309"/>
        <v/>
      </c>
    </row>
    <row r="9783" spans="8:25" x14ac:dyDescent="0.25">
      <c r="H9783" s="155"/>
      <c r="I9783" s="151"/>
      <c r="J9783" s="152"/>
      <c r="K9783" s="153"/>
      <c r="L9783" s="153"/>
      <c r="M9783" s="153"/>
      <c r="N9783" s="153"/>
      <c r="O9783" s="153"/>
      <c r="P9783" s="153"/>
      <c r="Q9783" s="153"/>
      <c r="R9783" s="153"/>
      <c r="S9783" s="152"/>
      <c r="T9783" s="153"/>
      <c r="X9783" s="69" t="str">
        <f t="shared" si="308"/>
        <v/>
      </c>
      <c r="Y9783" s="69" t="str">
        <f t="shared" si="309"/>
        <v/>
      </c>
    </row>
    <row r="9784" spans="8:25" x14ac:dyDescent="0.25">
      <c r="H9784" s="155"/>
      <c r="I9784" s="151"/>
      <c r="J9784" s="152"/>
      <c r="K9784" s="153"/>
      <c r="L9784" s="153"/>
      <c r="M9784" s="153"/>
      <c r="N9784" s="153"/>
      <c r="O9784" s="153"/>
      <c r="P9784" s="153"/>
      <c r="Q9784" s="153"/>
      <c r="R9784" s="153"/>
      <c r="S9784" s="152"/>
      <c r="T9784" s="153"/>
      <c r="X9784" s="69" t="str">
        <f t="shared" si="308"/>
        <v/>
      </c>
      <c r="Y9784" s="69" t="str">
        <f t="shared" si="309"/>
        <v/>
      </c>
    </row>
    <row r="9785" spans="8:25" x14ac:dyDescent="0.25">
      <c r="H9785" s="155"/>
      <c r="I9785" s="151"/>
      <c r="J9785" s="152"/>
      <c r="K9785" s="153"/>
      <c r="L9785" s="153"/>
      <c r="M9785" s="153"/>
      <c r="N9785" s="153"/>
      <c r="O9785" s="153"/>
      <c r="P9785" s="153"/>
      <c r="Q9785" s="153"/>
      <c r="R9785" s="153"/>
      <c r="S9785" s="152"/>
      <c r="T9785" s="153"/>
      <c r="X9785" s="69" t="str">
        <f t="shared" si="308"/>
        <v/>
      </c>
      <c r="Y9785" s="69" t="str">
        <f t="shared" si="309"/>
        <v/>
      </c>
    </row>
    <row r="9786" spans="8:25" x14ac:dyDescent="0.25">
      <c r="H9786" s="155"/>
      <c r="I9786" s="151"/>
      <c r="J9786" s="152"/>
      <c r="K9786" s="153"/>
      <c r="L9786" s="153"/>
      <c r="M9786" s="153"/>
      <c r="N9786" s="153"/>
      <c r="O9786" s="153"/>
      <c r="P9786" s="153"/>
      <c r="Q9786" s="153"/>
      <c r="R9786" s="153"/>
      <c r="S9786" s="152"/>
      <c r="T9786" s="153"/>
      <c r="X9786" s="69" t="str">
        <f t="shared" si="308"/>
        <v/>
      </c>
      <c r="Y9786" s="69" t="str">
        <f t="shared" si="309"/>
        <v/>
      </c>
    </row>
    <row r="9787" spans="8:25" x14ac:dyDescent="0.25">
      <c r="H9787" s="155"/>
      <c r="I9787" s="151"/>
      <c r="J9787" s="152"/>
      <c r="K9787" s="153"/>
      <c r="L9787" s="153"/>
      <c r="M9787" s="153"/>
      <c r="N9787" s="153"/>
      <c r="O9787" s="153"/>
      <c r="P9787" s="153"/>
      <c r="Q9787" s="153"/>
      <c r="R9787" s="153"/>
      <c r="S9787" s="152"/>
      <c r="T9787" s="153"/>
      <c r="X9787" s="69" t="str">
        <f t="shared" si="308"/>
        <v/>
      </c>
      <c r="Y9787" s="69" t="str">
        <f t="shared" si="309"/>
        <v/>
      </c>
    </row>
    <row r="9788" spans="8:25" x14ac:dyDescent="0.25">
      <c r="H9788" s="155"/>
      <c r="I9788" s="151"/>
      <c r="J9788" s="152"/>
      <c r="K9788" s="153"/>
      <c r="L9788" s="153"/>
      <c r="M9788" s="153"/>
      <c r="N9788" s="153"/>
      <c r="O9788" s="153"/>
      <c r="P9788" s="153"/>
      <c r="Q9788" s="153"/>
      <c r="R9788" s="153"/>
      <c r="S9788" s="152"/>
      <c r="T9788" s="153"/>
      <c r="X9788" s="69" t="str">
        <f t="shared" si="308"/>
        <v/>
      </c>
      <c r="Y9788" s="69" t="str">
        <f t="shared" si="309"/>
        <v/>
      </c>
    </row>
    <row r="9789" spans="8:25" x14ac:dyDescent="0.25">
      <c r="H9789" s="155"/>
      <c r="I9789" s="151"/>
      <c r="J9789" s="152"/>
      <c r="K9789" s="153"/>
      <c r="L9789" s="153"/>
      <c r="M9789" s="153"/>
      <c r="N9789" s="153"/>
      <c r="O9789" s="153"/>
      <c r="P9789" s="153"/>
      <c r="Q9789" s="153"/>
      <c r="R9789" s="153"/>
      <c r="S9789" s="152"/>
      <c r="T9789" s="153"/>
      <c r="X9789" s="69" t="str">
        <f t="shared" si="308"/>
        <v/>
      </c>
      <c r="Y9789" s="69" t="str">
        <f t="shared" si="309"/>
        <v/>
      </c>
    </row>
    <row r="9790" spans="8:25" x14ac:dyDescent="0.25">
      <c r="H9790" s="155"/>
      <c r="I9790" s="151"/>
      <c r="J9790" s="152"/>
      <c r="K9790" s="153"/>
      <c r="L9790" s="153"/>
      <c r="M9790" s="153"/>
      <c r="N9790" s="153"/>
      <c r="O9790" s="153"/>
      <c r="P9790" s="153"/>
      <c r="Q9790" s="153"/>
      <c r="R9790" s="153"/>
      <c r="S9790" s="152"/>
      <c r="T9790" s="153"/>
      <c r="X9790" s="69" t="str">
        <f t="shared" si="308"/>
        <v/>
      </c>
      <c r="Y9790" s="69" t="str">
        <f t="shared" si="309"/>
        <v/>
      </c>
    </row>
    <row r="9791" spans="8:25" x14ac:dyDescent="0.25">
      <c r="H9791" s="155"/>
      <c r="I9791" s="151"/>
      <c r="J9791" s="152"/>
      <c r="K9791" s="153"/>
      <c r="L9791" s="153"/>
      <c r="M9791" s="153"/>
      <c r="N9791" s="153"/>
      <c r="O9791" s="153"/>
      <c r="P9791" s="153"/>
      <c r="Q9791" s="153"/>
      <c r="R9791" s="153"/>
      <c r="S9791" s="152"/>
      <c r="T9791" s="153"/>
      <c r="X9791" s="69" t="str">
        <f t="shared" si="308"/>
        <v/>
      </c>
      <c r="Y9791" s="69" t="str">
        <f t="shared" si="309"/>
        <v/>
      </c>
    </row>
    <row r="9792" spans="8:25" x14ac:dyDescent="0.25">
      <c r="H9792" s="155"/>
      <c r="I9792" s="151"/>
      <c r="J9792" s="152"/>
      <c r="K9792" s="153"/>
      <c r="L9792" s="153"/>
      <c r="M9792" s="153"/>
      <c r="N9792" s="153"/>
      <c r="O9792" s="153"/>
      <c r="P9792" s="153"/>
      <c r="Q9792" s="153"/>
      <c r="R9792" s="153"/>
      <c r="S9792" s="152"/>
      <c r="T9792" s="153"/>
      <c r="X9792" s="69" t="str">
        <f t="shared" si="308"/>
        <v/>
      </c>
      <c r="Y9792" s="69" t="str">
        <f t="shared" si="309"/>
        <v/>
      </c>
    </row>
    <row r="9793" spans="8:25" x14ac:dyDescent="0.25">
      <c r="H9793" s="155"/>
      <c r="I9793" s="151"/>
      <c r="J9793" s="152"/>
      <c r="K9793" s="153"/>
      <c r="L9793" s="153"/>
      <c r="M9793" s="153"/>
      <c r="N9793" s="153"/>
      <c r="O9793" s="153"/>
      <c r="P9793" s="153"/>
      <c r="Q9793" s="153"/>
      <c r="R9793" s="153"/>
      <c r="S9793" s="152"/>
      <c r="T9793" s="153"/>
      <c r="X9793" s="69" t="str">
        <f t="shared" si="308"/>
        <v/>
      </c>
      <c r="Y9793" s="69" t="str">
        <f t="shared" si="309"/>
        <v/>
      </c>
    </row>
    <row r="9794" spans="8:25" x14ac:dyDescent="0.25">
      <c r="H9794" s="155"/>
      <c r="I9794" s="151"/>
      <c r="J9794" s="152"/>
      <c r="K9794" s="153"/>
      <c r="L9794" s="153"/>
      <c r="M9794" s="153"/>
      <c r="N9794" s="153"/>
      <c r="O9794" s="153"/>
      <c r="P9794" s="153"/>
      <c r="Q9794" s="153"/>
      <c r="R9794" s="153"/>
      <c r="S9794" s="152"/>
      <c r="T9794" s="153"/>
      <c r="X9794" s="69" t="str">
        <f t="shared" ref="X9794:X9857" si="310">IF(W9794&lt;&gt;"",W9794-I9794,"")</f>
        <v/>
      </c>
      <c r="Y9794" s="69" t="str">
        <f t="shared" si="309"/>
        <v/>
      </c>
    </row>
    <row r="9795" spans="8:25" x14ac:dyDescent="0.25">
      <c r="H9795" s="155"/>
      <c r="I9795" s="151"/>
      <c r="J9795" s="152"/>
      <c r="K9795" s="153"/>
      <c r="L9795" s="153"/>
      <c r="M9795" s="153"/>
      <c r="N9795" s="153"/>
      <c r="O9795" s="153"/>
      <c r="P9795" s="153"/>
      <c r="Q9795" s="153"/>
      <c r="R9795" s="153"/>
      <c r="S9795" s="152"/>
      <c r="T9795" s="153"/>
      <c r="X9795" s="69" t="str">
        <f t="shared" si="310"/>
        <v/>
      </c>
      <c r="Y9795" s="69" t="str">
        <f t="shared" ref="Y9795:Y9858" si="311">IF(X9795&lt;&gt;"",IF(X9795&lt;365,"&lt; 1 year",IF(X9795&lt;730,"1-2",IF(X9795&lt;1095,"2-3",IF(X9795&lt;1460,"3-4",IF(X9795&lt;1825,"4-5","5+"))))),"")</f>
        <v/>
      </c>
    </row>
    <row r="9796" spans="8:25" x14ac:dyDescent="0.25">
      <c r="H9796" s="155"/>
      <c r="I9796" s="151"/>
      <c r="J9796" s="152"/>
      <c r="K9796" s="153"/>
      <c r="L9796" s="153"/>
      <c r="M9796" s="153"/>
      <c r="N9796" s="153"/>
      <c r="O9796" s="153"/>
      <c r="P9796" s="153"/>
      <c r="Q9796" s="153"/>
      <c r="R9796" s="153"/>
      <c r="S9796" s="152"/>
      <c r="T9796" s="153"/>
      <c r="X9796" s="69" t="str">
        <f t="shared" si="310"/>
        <v/>
      </c>
      <c r="Y9796" s="69" t="str">
        <f t="shared" si="311"/>
        <v/>
      </c>
    </row>
    <row r="9797" spans="8:25" x14ac:dyDescent="0.25">
      <c r="H9797" s="155"/>
      <c r="I9797" s="151"/>
      <c r="J9797" s="152"/>
      <c r="K9797" s="153"/>
      <c r="L9797" s="153"/>
      <c r="M9797" s="153"/>
      <c r="N9797" s="153"/>
      <c r="O9797" s="153"/>
      <c r="P9797" s="153"/>
      <c r="Q9797" s="153"/>
      <c r="R9797" s="153"/>
      <c r="S9797" s="152"/>
      <c r="T9797" s="153"/>
      <c r="X9797" s="69" t="str">
        <f t="shared" si="310"/>
        <v/>
      </c>
      <c r="Y9797" s="69" t="str">
        <f t="shared" si="311"/>
        <v/>
      </c>
    </row>
    <row r="9798" spans="8:25" x14ac:dyDescent="0.25">
      <c r="H9798" s="155"/>
      <c r="I9798" s="151"/>
      <c r="J9798" s="152"/>
      <c r="K9798" s="153"/>
      <c r="L9798" s="153"/>
      <c r="M9798" s="153"/>
      <c r="N9798" s="153"/>
      <c r="O9798" s="153"/>
      <c r="P9798" s="153"/>
      <c r="Q9798" s="153"/>
      <c r="R9798" s="153"/>
      <c r="S9798" s="152"/>
      <c r="T9798" s="153"/>
      <c r="X9798" s="69" t="str">
        <f t="shared" si="310"/>
        <v/>
      </c>
      <c r="Y9798" s="69" t="str">
        <f t="shared" si="311"/>
        <v/>
      </c>
    </row>
    <row r="9799" spans="8:25" x14ac:dyDescent="0.25">
      <c r="H9799" s="155"/>
      <c r="I9799" s="151"/>
      <c r="J9799" s="152"/>
      <c r="K9799" s="153"/>
      <c r="L9799" s="153"/>
      <c r="M9799" s="153"/>
      <c r="N9799" s="153"/>
      <c r="O9799" s="153"/>
      <c r="P9799" s="153"/>
      <c r="Q9799" s="153"/>
      <c r="R9799" s="153"/>
      <c r="S9799" s="152"/>
      <c r="T9799" s="153"/>
      <c r="X9799" s="69" t="str">
        <f t="shared" si="310"/>
        <v/>
      </c>
      <c r="Y9799" s="69" t="str">
        <f t="shared" si="311"/>
        <v/>
      </c>
    </row>
    <row r="9800" spans="8:25" x14ac:dyDescent="0.25">
      <c r="H9800" s="155"/>
      <c r="I9800" s="151"/>
      <c r="J9800" s="152"/>
      <c r="K9800" s="153"/>
      <c r="L9800" s="153"/>
      <c r="M9800" s="153"/>
      <c r="N9800" s="153"/>
      <c r="O9800" s="153"/>
      <c r="P9800" s="153"/>
      <c r="Q9800" s="153"/>
      <c r="R9800" s="153"/>
      <c r="S9800" s="152"/>
      <c r="T9800" s="153"/>
      <c r="X9800" s="69" t="str">
        <f t="shared" si="310"/>
        <v/>
      </c>
      <c r="Y9800" s="69" t="str">
        <f t="shared" si="311"/>
        <v/>
      </c>
    </row>
    <row r="9801" spans="8:25" x14ac:dyDescent="0.25">
      <c r="H9801" s="155"/>
      <c r="I9801" s="151"/>
      <c r="J9801" s="152"/>
      <c r="K9801" s="153"/>
      <c r="L9801" s="153"/>
      <c r="M9801" s="153"/>
      <c r="N9801" s="153"/>
      <c r="O9801" s="153"/>
      <c r="P9801" s="153"/>
      <c r="Q9801" s="153"/>
      <c r="R9801" s="153"/>
      <c r="S9801" s="152"/>
      <c r="T9801" s="153"/>
      <c r="X9801" s="69" t="str">
        <f t="shared" si="310"/>
        <v/>
      </c>
      <c r="Y9801" s="69" t="str">
        <f t="shared" si="311"/>
        <v/>
      </c>
    </row>
    <row r="9802" spans="8:25" x14ac:dyDescent="0.25">
      <c r="H9802" s="155"/>
      <c r="I9802" s="151"/>
      <c r="J9802" s="152"/>
      <c r="K9802" s="153"/>
      <c r="L9802" s="153"/>
      <c r="M9802" s="153"/>
      <c r="N9802" s="153"/>
      <c r="O9802" s="153"/>
      <c r="P9802" s="153"/>
      <c r="Q9802" s="153"/>
      <c r="R9802" s="153"/>
      <c r="S9802" s="152"/>
      <c r="T9802" s="153"/>
      <c r="X9802" s="69" t="str">
        <f t="shared" si="310"/>
        <v/>
      </c>
      <c r="Y9802" s="69" t="str">
        <f t="shared" si="311"/>
        <v/>
      </c>
    </row>
    <row r="9803" spans="8:25" x14ac:dyDescent="0.25">
      <c r="H9803" s="155"/>
      <c r="I9803" s="151"/>
      <c r="J9803" s="152"/>
      <c r="K9803" s="153"/>
      <c r="L9803" s="153"/>
      <c r="M9803" s="153"/>
      <c r="N9803" s="153"/>
      <c r="O9803" s="153"/>
      <c r="P9803" s="153"/>
      <c r="Q9803" s="153"/>
      <c r="R9803" s="153"/>
      <c r="S9803" s="152"/>
      <c r="T9803" s="153"/>
      <c r="X9803" s="69" t="str">
        <f t="shared" si="310"/>
        <v/>
      </c>
      <c r="Y9803" s="69" t="str">
        <f t="shared" si="311"/>
        <v/>
      </c>
    </row>
    <row r="9804" spans="8:25" x14ac:dyDescent="0.25">
      <c r="H9804" s="155"/>
      <c r="I9804" s="151"/>
      <c r="J9804" s="152"/>
      <c r="K9804" s="153"/>
      <c r="L9804" s="153"/>
      <c r="M9804" s="153"/>
      <c r="N9804" s="153"/>
      <c r="O9804" s="153"/>
      <c r="P9804" s="153"/>
      <c r="Q9804" s="153"/>
      <c r="R9804" s="153"/>
      <c r="S9804" s="152"/>
      <c r="T9804" s="153"/>
      <c r="X9804" s="69" t="str">
        <f t="shared" si="310"/>
        <v/>
      </c>
      <c r="Y9804" s="69" t="str">
        <f t="shared" si="311"/>
        <v/>
      </c>
    </row>
    <row r="9805" spans="8:25" x14ac:dyDescent="0.25">
      <c r="H9805" s="155"/>
      <c r="I9805" s="151"/>
      <c r="J9805" s="152"/>
      <c r="K9805" s="153"/>
      <c r="L9805" s="153"/>
      <c r="M9805" s="153"/>
      <c r="N9805" s="153"/>
      <c r="O9805" s="153"/>
      <c r="P9805" s="153"/>
      <c r="Q9805" s="153"/>
      <c r="R9805" s="153"/>
      <c r="S9805" s="152"/>
      <c r="T9805" s="153"/>
      <c r="X9805" s="69" t="str">
        <f t="shared" si="310"/>
        <v/>
      </c>
      <c r="Y9805" s="69" t="str">
        <f t="shared" si="311"/>
        <v/>
      </c>
    </row>
    <row r="9806" spans="8:25" x14ac:dyDescent="0.25">
      <c r="H9806" s="155"/>
      <c r="I9806" s="151"/>
      <c r="J9806" s="152"/>
      <c r="K9806" s="153"/>
      <c r="L9806" s="153"/>
      <c r="M9806" s="153"/>
      <c r="N9806" s="153"/>
      <c r="O9806" s="153"/>
      <c r="P9806" s="153"/>
      <c r="Q9806" s="153"/>
      <c r="R9806" s="153"/>
      <c r="S9806" s="152"/>
      <c r="T9806" s="153"/>
      <c r="X9806" s="69" t="str">
        <f t="shared" si="310"/>
        <v/>
      </c>
      <c r="Y9806" s="69" t="str">
        <f t="shared" si="311"/>
        <v/>
      </c>
    </row>
    <row r="9807" spans="8:25" x14ac:dyDescent="0.25">
      <c r="H9807" s="155"/>
      <c r="I9807" s="151"/>
      <c r="J9807" s="152"/>
      <c r="K9807" s="153"/>
      <c r="L9807" s="153"/>
      <c r="M9807" s="153"/>
      <c r="N9807" s="153"/>
      <c r="O9807" s="153"/>
      <c r="P9807" s="153"/>
      <c r="Q9807" s="153"/>
      <c r="R9807" s="153"/>
      <c r="S9807" s="152"/>
      <c r="T9807" s="153"/>
      <c r="X9807" s="69" t="str">
        <f t="shared" si="310"/>
        <v/>
      </c>
      <c r="Y9807" s="69" t="str">
        <f t="shared" si="311"/>
        <v/>
      </c>
    </row>
    <row r="9808" spans="8:25" x14ac:dyDescent="0.25">
      <c r="H9808" s="155"/>
      <c r="I9808" s="151"/>
      <c r="J9808" s="152"/>
      <c r="K9808" s="153"/>
      <c r="L9808" s="153"/>
      <c r="M9808" s="153"/>
      <c r="N9808" s="153"/>
      <c r="O9808" s="153"/>
      <c r="P9808" s="153"/>
      <c r="Q9808" s="153"/>
      <c r="R9808" s="153"/>
      <c r="S9808" s="152"/>
      <c r="T9808" s="153"/>
      <c r="X9808" s="69" t="str">
        <f t="shared" si="310"/>
        <v/>
      </c>
      <c r="Y9808" s="69" t="str">
        <f t="shared" si="311"/>
        <v/>
      </c>
    </row>
    <row r="9809" spans="8:25" x14ac:dyDescent="0.25">
      <c r="H9809" s="155"/>
      <c r="I9809" s="151"/>
      <c r="J9809" s="152"/>
      <c r="K9809" s="153"/>
      <c r="L9809" s="153"/>
      <c r="M9809" s="153"/>
      <c r="N9809" s="153"/>
      <c r="O9809" s="153"/>
      <c r="P9809" s="153"/>
      <c r="Q9809" s="153"/>
      <c r="R9809" s="153"/>
      <c r="S9809" s="152"/>
      <c r="T9809" s="153"/>
      <c r="X9809" s="69" t="str">
        <f t="shared" si="310"/>
        <v/>
      </c>
      <c r="Y9809" s="69" t="str">
        <f t="shared" si="311"/>
        <v/>
      </c>
    </row>
    <row r="9810" spans="8:25" x14ac:dyDescent="0.25">
      <c r="H9810" s="155"/>
      <c r="I9810" s="151"/>
      <c r="J9810" s="152"/>
      <c r="K9810" s="153"/>
      <c r="L9810" s="153"/>
      <c r="M9810" s="153"/>
      <c r="N9810" s="153"/>
      <c r="O9810" s="153"/>
      <c r="P9810" s="153"/>
      <c r="Q9810" s="153"/>
      <c r="R9810" s="153"/>
      <c r="S9810" s="152"/>
      <c r="T9810" s="153"/>
      <c r="X9810" s="69" t="str">
        <f t="shared" si="310"/>
        <v/>
      </c>
      <c r="Y9810" s="69" t="str">
        <f t="shared" si="311"/>
        <v/>
      </c>
    </row>
    <row r="9811" spans="8:25" x14ac:dyDescent="0.25">
      <c r="H9811" s="155"/>
      <c r="I9811" s="151"/>
      <c r="J9811" s="152"/>
      <c r="K9811" s="153"/>
      <c r="L9811" s="153"/>
      <c r="M9811" s="153"/>
      <c r="N9811" s="153"/>
      <c r="O9811" s="153"/>
      <c r="P9811" s="153"/>
      <c r="Q9811" s="153"/>
      <c r="R9811" s="153"/>
      <c r="S9811" s="152"/>
      <c r="T9811" s="153"/>
      <c r="X9811" s="69" t="str">
        <f t="shared" si="310"/>
        <v/>
      </c>
      <c r="Y9811" s="69" t="str">
        <f t="shared" si="311"/>
        <v/>
      </c>
    </row>
    <row r="9812" spans="8:25" x14ac:dyDescent="0.25">
      <c r="H9812" s="155"/>
      <c r="I9812" s="151"/>
      <c r="J9812" s="152"/>
      <c r="K9812" s="153"/>
      <c r="L9812" s="153"/>
      <c r="M9812" s="153"/>
      <c r="N9812" s="153"/>
      <c r="O9812" s="153"/>
      <c r="P9812" s="153"/>
      <c r="Q9812" s="153"/>
      <c r="R9812" s="153"/>
      <c r="S9812" s="152"/>
      <c r="T9812" s="153"/>
      <c r="X9812" s="69" t="str">
        <f t="shared" si="310"/>
        <v/>
      </c>
      <c r="Y9812" s="69" t="str">
        <f t="shared" si="311"/>
        <v/>
      </c>
    </row>
    <row r="9813" spans="8:25" x14ac:dyDescent="0.25">
      <c r="H9813" s="155"/>
      <c r="I9813" s="151"/>
      <c r="J9813" s="152"/>
      <c r="K9813" s="153"/>
      <c r="L9813" s="153"/>
      <c r="M9813" s="153"/>
      <c r="N9813" s="153"/>
      <c r="O9813" s="153"/>
      <c r="P9813" s="153"/>
      <c r="Q9813" s="153"/>
      <c r="R9813" s="153"/>
      <c r="S9813" s="152"/>
      <c r="T9813" s="153"/>
      <c r="X9813" s="69" t="str">
        <f t="shared" si="310"/>
        <v/>
      </c>
      <c r="Y9813" s="69" t="str">
        <f t="shared" si="311"/>
        <v/>
      </c>
    </row>
    <row r="9814" spans="8:25" x14ac:dyDescent="0.25">
      <c r="H9814" s="155"/>
      <c r="I9814" s="151"/>
      <c r="J9814" s="152"/>
      <c r="K9814" s="153"/>
      <c r="L9814" s="153"/>
      <c r="M9814" s="153"/>
      <c r="N9814" s="153"/>
      <c r="O9814" s="153"/>
      <c r="P9814" s="153"/>
      <c r="Q9814" s="153"/>
      <c r="R9814" s="153"/>
      <c r="S9814" s="152"/>
      <c r="T9814" s="153"/>
      <c r="X9814" s="69" t="str">
        <f t="shared" si="310"/>
        <v/>
      </c>
      <c r="Y9814" s="69" t="str">
        <f t="shared" si="311"/>
        <v/>
      </c>
    </row>
    <row r="9815" spans="8:25" x14ac:dyDescent="0.25">
      <c r="H9815" s="155"/>
      <c r="I9815" s="151"/>
      <c r="J9815" s="152"/>
      <c r="K9815" s="153"/>
      <c r="L9815" s="153"/>
      <c r="M9815" s="153"/>
      <c r="N9815" s="153"/>
      <c r="O9815" s="153"/>
      <c r="P9815" s="153"/>
      <c r="Q9815" s="153"/>
      <c r="R9815" s="153"/>
      <c r="S9815" s="152"/>
      <c r="T9815" s="153"/>
      <c r="X9815" s="69" t="str">
        <f t="shared" si="310"/>
        <v/>
      </c>
      <c r="Y9815" s="69" t="str">
        <f t="shared" si="311"/>
        <v/>
      </c>
    </row>
    <row r="9816" spans="8:25" x14ac:dyDescent="0.25">
      <c r="H9816" s="155"/>
      <c r="I9816" s="151"/>
      <c r="J9816" s="152"/>
      <c r="K9816" s="153"/>
      <c r="L9816" s="153"/>
      <c r="M9816" s="153"/>
      <c r="N9816" s="153"/>
      <c r="O9816" s="153"/>
      <c r="P9816" s="153"/>
      <c r="Q9816" s="153"/>
      <c r="R9816" s="153"/>
      <c r="S9816" s="152"/>
      <c r="T9816" s="153"/>
      <c r="X9816" s="69" t="str">
        <f t="shared" si="310"/>
        <v/>
      </c>
      <c r="Y9816" s="69" t="str">
        <f t="shared" si="311"/>
        <v/>
      </c>
    </row>
    <row r="9817" spans="8:25" x14ac:dyDescent="0.25">
      <c r="H9817" s="155"/>
      <c r="I9817" s="151"/>
      <c r="J9817" s="152"/>
      <c r="K9817" s="153"/>
      <c r="L9817" s="153"/>
      <c r="M9817" s="153"/>
      <c r="N9817" s="153"/>
      <c r="O9817" s="153"/>
      <c r="P9817" s="153"/>
      <c r="Q9817" s="153"/>
      <c r="R9817" s="153"/>
      <c r="S9817" s="152"/>
      <c r="T9817" s="153"/>
      <c r="X9817" s="69" t="str">
        <f t="shared" si="310"/>
        <v/>
      </c>
      <c r="Y9817" s="69" t="str">
        <f t="shared" si="311"/>
        <v/>
      </c>
    </row>
    <row r="9818" spans="8:25" x14ac:dyDescent="0.25">
      <c r="H9818" s="155"/>
      <c r="I9818" s="151"/>
      <c r="J9818" s="152"/>
      <c r="K9818" s="153"/>
      <c r="L9818" s="153"/>
      <c r="M9818" s="153"/>
      <c r="N9818" s="153"/>
      <c r="O9818" s="153"/>
      <c r="P9818" s="153"/>
      <c r="Q9818" s="153"/>
      <c r="R9818" s="153"/>
      <c r="S9818" s="152"/>
      <c r="T9818" s="153"/>
      <c r="X9818" s="69" t="str">
        <f t="shared" si="310"/>
        <v/>
      </c>
      <c r="Y9818" s="69" t="str">
        <f t="shared" si="311"/>
        <v/>
      </c>
    </row>
    <row r="9819" spans="8:25" x14ac:dyDescent="0.25">
      <c r="H9819" s="155"/>
      <c r="I9819" s="151"/>
      <c r="J9819" s="152"/>
      <c r="K9819" s="153"/>
      <c r="L9819" s="153"/>
      <c r="M9819" s="153"/>
      <c r="N9819" s="153"/>
      <c r="O9819" s="153"/>
      <c r="P9819" s="153"/>
      <c r="Q9819" s="153"/>
      <c r="R9819" s="153"/>
      <c r="S9819" s="152"/>
      <c r="T9819" s="153"/>
      <c r="X9819" s="69" t="str">
        <f t="shared" si="310"/>
        <v/>
      </c>
      <c r="Y9819" s="69" t="str">
        <f t="shared" si="311"/>
        <v/>
      </c>
    </row>
    <row r="9820" spans="8:25" x14ac:dyDescent="0.25">
      <c r="H9820" s="155"/>
      <c r="I9820" s="151"/>
      <c r="J9820" s="152"/>
      <c r="K9820" s="153"/>
      <c r="L9820" s="153"/>
      <c r="M9820" s="153"/>
      <c r="N9820" s="153"/>
      <c r="O9820" s="153"/>
      <c r="P9820" s="153"/>
      <c r="Q9820" s="153"/>
      <c r="R9820" s="153"/>
      <c r="S9820" s="152"/>
      <c r="T9820" s="153"/>
      <c r="X9820" s="69" t="str">
        <f t="shared" si="310"/>
        <v/>
      </c>
      <c r="Y9820" s="69" t="str">
        <f t="shared" si="311"/>
        <v/>
      </c>
    </row>
    <row r="9821" spans="8:25" x14ac:dyDescent="0.25">
      <c r="H9821" s="155"/>
      <c r="I9821" s="151"/>
      <c r="J9821" s="152"/>
      <c r="K9821" s="153"/>
      <c r="L9821" s="153"/>
      <c r="M9821" s="153"/>
      <c r="N9821" s="153"/>
      <c r="O9821" s="153"/>
      <c r="P9821" s="153"/>
      <c r="Q9821" s="153"/>
      <c r="R9821" s="153"/>
      <c r="S9821" s="152"/>
      <c r="T9821" s="153"/>
      <c r="X9821" s="69" t="str">
        <f t="shared" si="310"/>
        <v/>
      </c>
      <c r="Y9821" s="69" t="str">
        <f t="shared" si="311"/>
        <v/>
      </c>
    </row>
    <row r="9822" spans="8:25" x14ac:dyDescent="0.25">
      <c r="H9822" s="155"/>
      <c r="I9822" s="151"/>
      <c r="J9822" s="152"/>
      <c r="K9822" s="153"/>
      <c r="L9822" s="153"/>
      <c r="M9822" s="153"/>
      <c r="N9822" s="153"/>
      <c r="O9822" s="153"/>
      <c r="P9822" s="153"/>
      <c r="Q9822" s="153"/>
      <c r="R9822" s="153"/>
      <c r="S9822" s="152"/>
      <c r="T9822" s="153"/>
      <c r="X9822" s="69" t="str">
        <f t="shared" si="310"/>
        <v/>
      </c>
      <c r="Y9822" s="69" t="str">
        <f t="shared" si="311"/>
        <v/>
      </c>
    </row>
    <row r="9823" spans="8:25" x14ac:dyDescent="0.25">
      <c r="H9823" s="155"/>
      <c r="I9823" s="151"/>
      <c r="J9823" s="152"/>
      <c r="K9823" s="153"/>
      <c r="L9823" s="153"/>
      <c r="M9823" s="153"/>
      <c r="N9823" s="153"/>
      <c r="O9823" s="153"/>
      <c r="P9823" s="153"/>
      <c r="Q9823" s="153"/>
      <c r="R9823" s="153"/>
      <c r="S9823" s="152"/>
      <c r="T9823" s="153"/>
      <c r="X9823" s="69" t="str">
        <f t="shared" si="310"/>
        <v/>
      </c>
      <c r="Y9823" s="69" t="str">
        <f t="shared" si="311"/>
        <v/>
      </c>
    </row>
    <row r="9824" spans="8:25" x14ac:dyDescent="0.25">
      <c r="H9824" s="155"/>
      <c r="I9824" s="151"/>
      <c r="J9824" s="152"/>
      <c r="K9824" s="153"/>
      <c r="L9824" s="153"/>
      <c r="M9824" s="153"/>
      <c r="N9824" s="153"/>
      <c r="O9824" s="153"/>
      <c r="P9824" s="153"/>
      <c r="Q9824" s="153"/>
      <c r="R9824" s="153"/>
      <c r="S9824" s="152"/>
      <c r="T9824" s="153"/>
      <c r="X9824" s="69" t="str">
        <f t="shared" si="310"/>
        <v/>
      </c>
      <c r="Y9824" s="69" t="str">
        <f t="shared" si="311"/>
        <v/>
      </c>
    </row>
    <row r="9825" spans="8:25" x14ac:dyDescent="0.25">
      <c r="H9825" s="155"/>
      <c r="I9825" s="151"/>
      <c r="J9825" s="152"/>
      <c r="K9825" s="153"/>
      <c r="L9825" s="153"/>
      <c r="M9825" s="153"/>
      <c r="N9825" s="153"/>
      <c r="O9825" s="153"/>
      <c r="P9825" s="153"/>
      <c r="Q9825" s="153"/>
      <c r="R9825" s="153"/>
      <c r="S9825" s="152"/>
      <c r="T9825" s="153"/>
      <c r="X9825" s="69" t="str">
        <f t="shared" si="310"/>
        <v/>
      </c>
      <c r="Y9825" s="69" t="str">
        <f t="shared" si="311"/>
        <v/>
      </c>
    </row>
    <row r="9826" spans="8:25" x14ac:dyDescent="0.25">
      <c r="H9826" s="155"/>
      <c r="I9826" s="151"/>
      <c r="J9826" s="152"/>
      <c r="K9826" s="153"/>
      <c r="L9826" s="153"/>
      <c r="M9826" s="153"/>
      <c r="N9826" s="153"/>
      <c r="O9826" s="153"/>
      <c r="P9826" s="153"/>
      <c r="Q9826" s="153"/>
      <c r="R9826" s="153"/>
      <c r="S9826" s="152"/>
      <c r="T9826" s="153"/>
      <c r="X9826" s="69" t="str">
        <f t="shared" si="310"/>
        <v/>
      </c>
      <c r="Y9826" s="69" t="str">
        <f t="shared" si="311"/>
        <v/>
      </c>
    </row>
    <row r="9827" spans="8:25" x14ac:dyDescent="0.25">
      <c r="H9827" s="155"/>
      <c r="I9827" s="151"/>
      <c r="J9827" s="152"/>
      <c r="K9827" s="153"/>
      <c r="L9827" s="153"/>
      <c r="M9827" s="153"/>
      <c r="N9827" s="153"/>
      <c r="O9827" s="153"/>
      <c r="P9827" s="153"/>
      <c r="Q9827" s="153"/>
      <c r="R9827" s="153"/>
      <c r="S9827" s="152"/>
      <c r="T9827" s="153"/>
      <c r="X9827" s="69" t="str">
        <f t="shared" si="310"/>
        <v/>
      </c>
      <c r="Y9827" s="69" t="str">
        <f t="shared" si="311"/>
        <v/>
      </c>
    </row>
    <row r="9828" spans="8:25" x14ac:dyDescent="0.25">
      <c r="H9828" s="155"/>
      <c r="I9828" s="151"/>
      <c r="J9828" s="152"/>
      <c r="K9828" s="153"/>
      <c r="L9828" s="153"/>
      <c r="M9828" s="153"/>
      <c r="N9828" s="153"/>
      <c r="O9828" s="153"/>
      <c r="P9828" s="153"/>
      <c r="Q9828" s="153"/>
      <c r="R9828" s="153"/>
      <c r="S9828" s="152"/>
      <c r="T9828" s="153"/>
      <c r="X9828" s="69" t="str">
        <f t="shared" si="310"/>
        <v/>
      </c>
      <c r="Y9828" s="69" t="str">
        <f t="shared" si="311"/>
        <v/>
      </c>
    </row>
    <row r="9829" spans="8:25" x14ac:dyDescent="0.25">
      <c r="H9829" s="155"/>
      <c r="I9829" s="151"/>
      <c r="J9829" s="152"/>
      <c r="K9829" s="153"/>
      <c r="L9829" s="153"/>
      <c r="M9829" s="153"/>
      <c r="N9829" s="153"/>
      <c r="O9829" s="153"/>
      <c r="P9829" s="153"/>
      <c r="Q9829" s="153"/>
      <c r="R9829" s="153"/>
      <c r="S9829" s="152"/>
      <c r="T9829" s="153"/>
      <c r="X9829" s="69" t="str">
        <f t="shared" si="310"/>
        <v/>
      </c>
      <c r="Y9829" s="69" t="str">
        <f t="shared" si="311"/>
        <v/>
      </c>
    </row>
    <row r="9830" spans="8:25" x14ac:dyDescent="0.25">
      <c r="H9830" s="155"/>
      <c r="I9830" s="151"/>
      <c r="J9830" s="152"/>
      <c r="K9830" s="153"/>
      <c r="L9830" s="153"/>
      <c r="M9830" s="153"/>
      <c r="N9830" s="153"/>
      <c r="O9830" s="153"/>
      <c r="P9830" s="153"/>
      <c r="Q9830" s="153"/>
      <c r="R9830" s="153"/>
      <c r="S9830" s="152"/>
      <c r="T9830" s="153"/>
      <c r="X9830" s="69" t="str">
        <f t="shared" si="310"/>
        <v/>
      </c>
      <c r="Y9830" s="69" t="str">
        <f t="shared" si="311"/>
        <v/>
      </c>
    </row>
    <row r="9831" spans="8:25" x14ac:dyDescent="0.25">
      <c r="H9831" s="155"/>
      <c r="I9831" s="151"/>
      <c r="J9831" s="152"/>
      <c r="K9831" s="153"/>
      <c r="L9831" s="153"/>
      <c r="M9831" s="153"/>
      <c r="N9831" s="153"/>
      <c r="O9831" s="153"/>
      <c r="P9831" s="153"/>
      <c r="Q9831" s="153"/>
      <c r="R9831" s="153"/>
      <c r="S9831" s="152"/>
      <c r="T9831" s="153"/>
      <c r="X9831" s="69" t="str">
        <f t="shared" si="310"/>
        <v/>
      </c>
      <c r="Y9831" s="69" t="str">
        <f t="shared" si="311"/>
        <v/>
      </c>
    </row>
    <row r="9832" spans="8:25" x14ac:dyDescent="0.25">
      <c r="H9832" s="155"/>
      <c r="I9832" s="151"/>
      <c r="J9832" s="152"/>
      <c r="K9832" s="153"/>
      <c r="L9832" s="153"/>
      <c r="M9832" s="153"/>
      <c r="N9832" s="153"/>
      <c r="O9832" s="153"/>
      <c r="P9832" s="153"/>
      <c r="Q9832" s="153"/>
      <c r="R9832" s="153"/>
      <c r="S9832" s="152"/>
      <c r="T9832" s="153"/>
      <c r="X9832" s="69" t="str">
        <f t="shared" si="310"/>
        <v/>
      </c>
      <c r="Y9832" s="69" t="str">
        <f t="shared" si="311"/>
        <v/>
      </c>
    </row>
    <row r="9833" spans="8:25" x14ac:dyDescent="0.25">
      <c r="H9833" s="155"/>
      <c r="I9833" s="151"/>
      <c r="J9833" s="152"/>
      <c r="K9833" s="153"/>
      <c r="L9833" s="153"/>
      <c r="M9833" s="153"/>
      <c r="N9833" s="153"/>
      <c r="O9833" s="153"/>
      <c r="P9833" s="153"/>
      <c r="Q9833" s="153"/>
      <c r="R9833" s="153"/>
      <c r="S9833" s="152"/>
      <c r="T9833" s="153"/>
      <c r="X9833" s="69" t="str">
        <f t="shared" si="310"/>
        <v/>
      </c>
      <c r="Y9833" s="69" t="str">
        <f t="shared" si="311"/>
        <v/>
      </c>
    </row>
    <row r="9834" spans="8:25" x14ac:dyDescent="0.25">
      <c r="H9834" s="155"/>
      <c r="I9834" s="151"/>
      <c r="J9834" s="152"/>
      <c r="K9834" s="153"/>
      <c r="L9834" s="153"/>
      <c r="M9834" s="153"/>
      <c r="N9834" s="153"/>
      <c r="O9834" s="153"/>
      <c r="P9834" s="153"/>
      <c r="Q9834" s="153"/>
      <c r="R9834" s="153"/>
      <c r="S9834" s="152"/>
      <c r="T9834" s="153"/>
      <c r="X9834" s="69" t="str">
        <f t="shared" si="310"/>
        <v/>
      </c>
      <c r="Y9834" s="69" t="str">
        <f t="shared" si="311"/>
        <v/>
      </c>
    </row>
    <row r="9835" spans="8:25" x14ac:dyDescent="0.25">
      <c r="H9835" s="155"/>
      <c r="I9835" s="151"/>
      <c r="J9835" s="152"/>
      <c r="K9835" s="153"/>
      <c r="L9835" s="153"/>
      <c r="M9835" s="153"/>
      <c r="N9835" s="153"/>
      <c r="O9835" s="153"/>
      <c r="P9835" s="153"/>
      <c r="Q9835" s="153"/>
      <c r="R9835" s="153"/>
      <c r="S9835" s="152"/>
      <c r="T9835" s="153"/>
      <c r="X9835" s="69" t="str">
        <f t="shared" si="310"/>
        <v/>
      </c>
      <c r="Y9835" s="69" t="str">
        <f t="shared" si="311"/>
        <v/>
      </c>
    </row>
    <row r="9836" spans="8:25" x14ac:dyDescent="0.25">
      <c r="H9836" s="155"/>
      <c r="I9836" s="151"/>
      <c r="J9836" s="152"/>
      <c r="K9836" s="153"/>
      <c r="L9836" s="153"/>
      <c r="M9836" s="153"/>
      <c r="N9836" s="153"/>
      <c r="O9836" s="153"/>
      <c r="P9836" s="153"/>
      <c r="Q9836" s="153"/>
      <c r="R9836" s="153"/>
      <c r="S9836" s="152"/>
      <c r="T9836" s="153"/>
      <c r="X9836" s="69" t="str">
        <f t="shared" si="310"/>
        <v/>
      </c>
      <c r="Y9836" s="69" t="str">
        <f t="shared" si="311"/>
        <v/>
      </c>
    </row>
    <row r="9837" spans="8:25" x14ac:dyDescent="0.25">
      <c r="H9837" s="155"/>
      <c r="I9837" s="151"/>
      <c r="J9837" s="152"/>
      <c r="K9837" s="153"/>
      <c r="L9837" s="153"/>
      <c r="M9837" s="153"/>
      <c r="N9837" s="153"/>
      <c r="O9837" s="153"/>
      <c r="P9837" s="153"/>
      <c r="Q9837" s="153"/>
      <c r="R9837" s="153"/>
      <c r="S9837" s="152"/>
      <c r="T9837" s="153"/>
      <c r="X9837" s="69" t="str">
        <f t="shared" si="310"/>
        <v/>
      </c>
      <c r="Y9837" s="69" t="str">
        <f t="shared" si="311"/>
        <v/>
      </c>
    </row>
    <row r="9838" spans="8:25" x14ac:dyDescent="0.25">
      <c r="H9838" s="155"/>
      <c r="I9838" s="151"/>
      <c r="J9838" s="152"/>
      <c r="K9838" s="153"/>
      <c r="L9838" s="153"/>
      <c r="M9838" s="153"/>
      <c r="N9838" s="153"/>
      <c r="O9838" s="153"/>
      <c r="P9838" s="153"/>
      <c r="Q9838" s="153"/>
      <c r="R9838" s="153"/>
      <c r="S9838" s="152"/>
      <c r="T9838" s="153"/>
      <c r="X9838" s="69" t="str">
        <f t="shared" si="310"/>
        <v/>
      </c>
      <c r="Y9838" s="69" t="str">
        <f t="shared" si="311"/>
        <v/>
      </c>
    </row>
    <row r="9839" spans="8:25" x14ac:dyDescent="0.25">
      <c r="H9839" s="155"/>
      <c r="I9839" s="151"/>
      <c r="J9839" s="152"/>
      <c r="K9839" s="153"/>
      <c r="L9839" s="153"/>
      <c r="M9839" s="153"/>
      <c r="N9839" s="153"/>
      <c r="O9839" s="153"/>
      <c r="P9839" s="153"/>
      <c r="Q9839" s="153"/>
      <c r="R9839" s="153"/>
      <c r="S9839" s="152"/>
      <c r="T9839" s="153"/>
      <c r="X9839" s="69" t="str">
        <f t="shared" si="310"/>
        <v/>
      </c>
      <c r="Y9839" s="69" t="str">
        <f t="shared" si="311"/>
        <v/>
      </c>
    </row>
    <row r="9840" spans="8:25" x14ac:dyDescent="0.25">
      <c r="H9840" s="155"/>
      <c r="I9840" s="151"/>
      <c r="J9840" s="152"/>
      <c r="K9840" s="153"/>
      <c r="L9840" s="153"/>
      <c r="M9840" s="153"/>
      <c r="N9840" s="153"/>
      <c r="O9840" s="153"/>
      <c r="P9840" s="153"/>
      <c r="Q9840" s="153"/>
      <c r="R9840" s="153"/>
      <c r="S9840" s="152"/>
      <c r="T9840" s="153"/>
      <c r="X9840" s="69" t="str">
        <f t="shared" si="310"/>
        <v/>
      </c>
      <c r="Y9840" s="69" t="str">
        <f t="shared" si="311"/>
        <v/>
      </c>
    </row>
    <row r="9841" spans="8:25" x14ac:dyDescent="0.25">
      <c r="H9841" s="155"/>
      <c r="I9841" s="151"/>
      <c r="J9841" s="152"/>
      <c r="K9841" s="153"/>
      <c r="L9841" s="153"/>
      <c r="M9841" s="153"/>
      <c r="N9841" s="153"/>
      <c r="O9841" s="153"/>
      <c r="P9841" s="153"/>
      <c r="Q9841" s="153"/>
      <c r="R9841" s="153"/>
      <c r="S9841" s="152"/>
      <c r="T9841" s="153"/>
      <c r="X9841" s="69" t="str">
        <f t="shared" si="310"/>
        <v/>
      </c>
      <c r="Y9841" s="69" t="str">
        <f t="shared" si="311"/>
        <v/>
      </c>
    </row>
    <row r="9842" spans="8:25" x14ac:dyDescent="0.25">
      <c r="H9842" s="155"/>
      <c r="I9842" s="151"/>
      <c r="J9842" s="152"/>
      <c r="K9842" s="153"/>
      <c r="L9842" s="153"/>
      <c r="M9842" s="153"/>
      <c r="N9842" s="153"/>
      <c r="O9842" s="153"/>
      <c r="P9842" s="153"/>
      <c r="Q9842" s="153"/>
      <c r="R9842" s="153"/>
      <c r="S9842" s="152"/>
      <c r="T9842" s="153"/>
      <c r="X9842" s="69" t="str">
        <f t="shared" si="310"/>
        <v/>
      </c>
      <c r="Y9842" s="69" t="str">
        <f t="shared" si="311"/>
        <v/>
      </c>
    </row>
    <row r="9843" spans="8:25" x14ac:dyDescent="0.25">
      <c r="H9843" s="155"/>
      <c r="I9843" s="151"/>
      <c r="J9843" s="152"/>
      <c r="K9843" s="153"/>
      <c r="L9843" s="153"/>
      <c r="M9843" s="153"/>
      <c r="N9843" s="153"/>
      <c r="O9843" s="153"/>
      <c r="P9843" s="153"/>
      <c r="Q9843" s="153"/>
      <c r="R9843" s="153"/>
      <c r="S9843" s="152"/>
      <c r="T9843" s="153"/>
      <c r="X9843" s="69" t="str">
        <f t="shared" si="310"/>
        <v/>
      </c>
      <c r="Y9843" s="69" t="str">
        <f t="shared" si="311"/>
        <v/>
      </c>
    </row>
    <row r="9844" spans="8:25" x14ac:dyDescent="0.25">
      <c r="H9844" s="155"/>
      <c r="I9844" s="151"/>
      <c r="J9844" s="152"/>
      <c r="K9844" s="153"/>
      <c r="L9844" s="153"/>
      <c r="M9844" s="153"/>
      <c r="N9844" s="153"/>
      <c r="O9844" s="153"/>
      <c r="P9844" s="153"/>
      <c r="Q9844" s="153"/>
      <c r="R9844" s="153"/>
      <c r="S9844" s="152"/>
      <c r="T9844" s="153"/>
      <c r="X9844" s="69" t="str">
        <f t="shared" si="310"/>
        <v/>
      </c>
      <c r="Y9844" s="69" t="str">
        <f t="shared" si="311"/>
        <v/>
      </c>
    </row>
    <row r="9845" spans="8:25" x14ac:dyDescent="0.25">
      <c r="H9845" s="155"/>
      <c r="I9845" s="151"/>
      <c r="J9845" s="152"/>
      <c r="K9845" s="153"/>
      <c r="L9845" s="153"/>
      <c r="M9845" s="153"/>
      <c r="N9845" s="153"/>
      <c r="O9845" s="153"/>
      <c r="P9845" s="153"/>
      <c r="Q9845" s="153"/>
      <c r="R9845" s="153"/>
      <c r="S9845" s="152"/>
      <c r="T9845" s="153"/>
      <c r="X9845" s="69" t="str">
        <f t="shared" si="310"/>
        <v/>
      </c>
      <c r="Y9845" s="69" t="str">
        <f t="shared" si="311"/>
        <v/>
      </c>
    </row>
    <row r="9846" spans="8:25" x14ac:dyDescent="0.25">
      <c r="H9846" s="155"/>
      <c r="I9846" s="151"/>
      <c r="J9846" s="152"/>
      <c r="K9846" s="153"/>
      <c r="L9846" s="153"/>
      <c r="M9846" s="153"/>
      <c r="N9846" s="153"/>
      <c r="O9846" s="153"/>
      <c r="P9846" s="153"/>
      <c r="Q9846" s="153"/>
      <c r="R9846" s="153"/>
      <c r="S9846" s="152"/>
      <c r="T9846" s="153"/>
      <c r="X9846" s="69" t="str">
        <f t="shared" si="310"/>
        <v/>
      </c>
      <c r="Y9846" s="69" t="str">
        <f t="shared" si="311"/>
        <v/>
      </c>
    </row>
    <row r="9847" spans="8:25" x14ac:dyDescent="0.25">
      <c r="H9847" s="155"/>
      <c r="I9847" s="151"/>
      <c r="J9847" s="152"/>
      <c r="K9847" s="153"/>
      <c r="L9847" s="153"/>
      <c r="M9847" s="153"/>
      <c r="N9847" s="153"/>
      <c r="O9847" s="153"/>
      <c r="P9847" s="153"/>
      <c r="Q9847" s="153"/>
      <c r="R9847" s="153"/>
      <c r="S9847" s="152"/>
      <c r="T9847" s="153"/>
      <c r="X9847" s="69" t="str">
        <f t="shared" si="310"/>
        <v/>
      </c>
      <c r="Y9847" s="69" t="str">
        <f t="shared" si="311"/>
        <v/>
      </c>
    </row>
    <row r="9848" spans="8:25" x14ac:dyDescent="0.25">
      <c r="H9848" s="155"/>
      <c r="I9848" s="151"/>
      <c r="J9848" s="152"/>
      <c r="K9848" s="153"/>
      <c r="L9848" s="153"/>
      <c r="M9848" s="153"/>
      <c r="N9848" s="153"/>
      <c r="O9848" s="153"/>
      <c r="P9848" s="153"/>
      <c r="Q9848" s="153"/>
      <c r="R9848" s="153"/>
      <c r="S9848" s="152"/>
      <c r="T9848" s="153"/>
      <c r="X9848" s="69" t="str">
        <f t="shared" si="310"/>
        <v/>
      </c>
      <c r="Y9848" s="69" t="str">
        <f t="shared" si="311"/>
        <v/>
      </c>
    </row>
    <row r="9849" spans="8:25" x14ac:dyDescent="0.25">
      <c r="H9849" s="155"/>
      <c r="I9849" s="151"/>
      <c r="J9849" s="152"/>
      <c r="K9849" s="153"/>
      <c r="L9849" s="153"/>
      <c r="M9849" s="153"/>
      <c r="N9849" s="153"/>
      <c r="O9849" s="153"/>
      <c r="P9849" s="153"/>
      <c r="Q9849" s="153"/>
      <c r="R9849" s="153"/>
      <c r="S9849" s="152"/>
      <c r="T9849" s="153"/>
      <c r="X9849" s="69" t="str">
        <f t="shared" si="310"/>
        <v/>
      </c>
      <c r="Y9849" s="69" t="str">
        <f t="shared" si="311"/>
        <v/>
      </c>
    </row>
    <row r="9850" spans="8:25" x14ac:dyDescent="0.25">
      <c r="H9850" s="155"/>
      <c r="I9850" s="151"/>
      <c r="J9850" s="152"/>
      <c r="K9850" s="153"/>
      <c r="L9850" s="153"/>
      <c r="M9850" s="153"/>
      <c r="N9850" s="153"/>
      <c r="O9850" s="153"/>
      <c r="P9850" s="153"/>
      <c r="Q9850" s="153"/>
      <c r="R9850" s="153"/>
      <c r="S9850" s="152"/>
      <c r="T9850" s="153"/>
      <c r="X9850" s="69" t="str">
        <f t="shared" si="310"/>
        <v/>
      </c>
      <c r="Y9850" s="69" t="str">
        <f t="shared" si="311"/>
        <v/>
      </c>
    </row>
    <row r="9851" spans="8:25" x14ac:dyDescent="0.25">
      <c r="H9851" s="155"/>
      <c r="I9851" s="151"/>
      <c r="J9851" s="152"/>
      <c r="K9851" s="153"/>
      <c r="L9851" s="153"/>
      <c r="M9851" s="153"/>
      <c r="N9851" s="153"/>
      <c r="O9851" s="153"/>
      <c r="P9851" s="153"/>
      <c r="Q9851" s="153"/>
      <c r="R9851" s="153"/>
      <c r="S9851" s="152"/>
      <c r="T9851" s="153"/>
      <c r="X9851" s="69" t="str">
        <f t="shared" si="310"/>
        <v/>
      </c>
      <c r="Y9851" s="69" t="str">
        <f t="shared" si="311"/>
        <v/>
      </c>
    </row>
    <row r="9852" spans="8:25" x14ac:dyDescent="0.25">
      <c r="H9852" s="155"/>
      <c r="I9852" s="151"/>
      <c r="J9852" s="152"/>
      <c r="K9852" s="153"/>
      <c r="L9852" s="153"/>
      <c r="M9852" s="153"/>
      <c r="N9852" s="153"/>
      <c r="O9852" s="153"/>
      <c r="P9852" s="153"/>
      <c r="Q9852" s="153"/>
      <c r="R9852" s="153"/>
      <c r="S9852" s="152"/>
      <c r="T9852" s="153"/>
      <c r="X9852" s="69" t="str">
        <f t="shared" si="310"/>
        <v/>
      </c>
      <c r="Y9852" s="69" t="str">
        <f t="shared" si="311"/>
        <v/>
      </c>
    </row>
    <row r="9853" spans="8:25" x14ac:dyDescent="0.25">
      <c r="H9853" s="155"/>
      <c r="I9853" s="151"/>
      <c r="J9853" s="152"/>
      <c r="K9853" s="153"/>
      <c r="L9853" s="153"/>
      <c r="M9853" s="153"/>
      <c r="N9853" s="153"/>
      <c r="O9853" s="153"/>
      <c r="P9853" s="153"/>
      <c r="Q9853" s="153"/>
      <c r="R9853" s="153"/>
      <c r="S9853" s="152"/>
      <c r="T9853" s="153"/>
      <c r="X9853" s="69" t="str">
        <f t="shared" si="310"/>
        <v/>
      </c>
      <c r="Y9853" s="69" t="str">
        <f t="shared" si="311"/>
        <v/>
      </c>
    </row>
    <row r="9854" spans="8:25" x14ac:dyDescent="0.25">
      <c r="H9854" s="155"/>
      <c r="I9854" s="151"/>
      <c r="J9854" s="152"/>
      <c r="K9854" s="153"/>
      <c r="L9854" s="153"/>
      <c r="M9854" s="153"/>
      <c r="N9854" s="153"/>
      <c r="O9854" s="153"/>
      <c r="P9854" s="153"/>
      <c r="Q9854" s="153"/>
      <c r="R9854" s="153"/>
      <c r="S9854" s="152"/>
      <c r="T9854" s="153"/>
      <c r="X9854" s="69" t="str">
        <f t="shared" si="310"/>
        <v/>
      </c>
      <c r="Y9854" s="69" t="str">
        <f t="shared" si="311"/>
        <v/>
      </c>
    </row>
    <row r="9855" spans="8:25" x14ac:dyDescent="0.25">
      <c r="H9855" s="155"/>
      <c r="I9855" s="151"/>
      <c r="J9855" s="152"/>
      <c r="K9855" s="153"/>
      <c r="L9855" s="153"/>
      <c r="M9855" s="153"/>
      <c r="N9855" s="153"/>
      <c r="O9855" s="153"/>
      <c r="P9855" s="153"/>
      <c r="Q9855" s="153"/>
      <c r="R9855" s="153"/>
      <c r="S9855" s="152"/>
      <c r="T9855" s="153"/>
      <c r="X9855" s="69" t="str">
        <f t="shared" si="310"/>
        <v/>
      </c>
      <c r="Y9855" s="69" t="str">
        <f t="shared" si="311"/>
        <v/>
      </c>
    </row>
    <row r="9856" spans="8:25" x14ac:dyDescent="0.25">
      <c r="H9856" s="155"/>
      <c r="I9856" s="151"/>
      <c r="J9856" s="152"/>
      <c r="K9856" s="153"/>
      <c r="L9856" s="153"/>
      <c r="M9856" s="153"/>
      <c r="N9856" s="153"/>
      <c r="O9856" s="153"/>
      <c r="P9856" s="153"/>
      <c r="Q9856" s="153"/>
      <c r="R9856" s="153"/>
      <c r="S9856" s="152"/>
      <c r="T9856" s="153"/>
      <c r="X9856" s="69" t="str">
        <f t="shared" si="310"/>
        <v/>
      </c>
      <c r="Y9856" s="69" t="str">
        <f t="shared" si="311"/>
        <v/>
      </c>
    </row>
    <row r="9857" spans="8:25" x14ac:dyDescent="0.25">
      <c r="H9857" s="155"/>
      <c r="I9857" s="151"/>
      <c r="J9857" s="152"/>
      <c r="K9857" s="153"/>
      <c r="L9857" s="153"/>
      <c r="M9857" s="153"/>
      <c r="N9857" s="153"/>
      <c r="O9857" s="153"/>
      <c r="P9857" s="153"/>
      <c r="Q9857" s="153"/>
      <c r="R9857" s="153"/>
      <c r="S9857" s="152"/>
      <c r="T9857" s="153"/>
      <c r="X9857" s="69" t="str">
        <f t="shared" si="310"/>
        <v/>
      </c>
      <c r="Y9857" s="69" t="str">
        <f t="shared" si="311"/>
        <v/>
      </c>
    </row>
    <row r="9858" spans="8:25" x14ac:dyDescent="0.25">
      <c r="H9858" s="155"/>
      <c r="I9858" s="151"/>
      <c r="J9858" s="152"/>
      <c r="K9858" s="153"/>
      <c r="L9858" s="153"/>
      <c r="M9858" s="153"/>
      <c r="N9858" s="153"/>
      <c r="O9858" s="153"/>
      <c r="P9858" s="153"/>
      <c r="Q9858" s="153"/>
      <c r="R9858" s="153"/>
      <c r="S9858" s="152"/>
      <c r="T9858" s="153"/>
      <c r="X9858" s="69" t="str">
        <f t="shared" ref="X9858:X9921" si="312">IF(W9858&lt;&gt;"",W9858-I9858,"")</f>
        <v/>
      </c>
      <c r="Y9858" s="69" t="str">
        <f t="shared" si="311"/>
        <v/>
      </c>
    </row>
    <row r="9859" spans="8:25" x14ac:dyDescent="0.25">
      <c r="H9859" s="155"/>
      <c r="I9859" s="151"/>
      <c r="J9859" s="152"/>
      <c r="K9859" s="153"/>
      <c r="L9859" s="153"/>
      <c r="M9859" s="153"/>
      <c r="N9859" s="153"/>
      <c r="O9859" s="153"/>
      <c r="P9859" s="153"/>
      <c r="Q9859" s="153"/>
      <c r="R9859" s="153"/>
      <c r="S9859" s="152"/>
      <c r="T9859" s="153"/>
      <c r="X9859" s="69" t="str">
        <f t="shared" si="312"/>
        <v/>
      </c>
      <c r="Y9859" s="69" t="str">
        <f t="shared" ref="Y9859:Y9922" si="313">IF(X9859&lt;&gt;"",IF(X9859&lt;365,"&lt; 1 year",IF(X9859&lt;730,"1-2",IF(X9859&lt;1095,"2-3",IF(X9859&lt;1460,"3-4",IF(X9859&lt;1825,"4-5","5+"))))),"")</f>
        <v/>
      </c>
    </row>
    <row r="9860" spans="8:25" x14ac:dyDescent="0.25">
      <c r="H9860" s="155"/>
      <c r="I9860" s="151"/>
      <c r="J9860" s="152"/>
      <c r="K9860" s="153"/>
      <c r="L9860" s="153"/>
      <c r="M9860" s="153"/>
      <c r="N9860" s="153"/>
      <c r="O9860" s="153"/>
      <c r="P9860" s="153"/>
      <c r="Q9860" s="153"/>
      <c r="R9860" s="153"/>
      <c r="S9860" s="152"/>
      <c r="T9860" s="153"/>
      <c r="X9860" s="69" t="str">
        <f t="shared" si="312"/>
        <v/>
      </c>
      <c r="Y9860" s="69" t="str">
        <f t="shared" si="313"/>
        <v/>
      </c>
    </row>
    <row r="9861" spans="8:25" x14ac:dyDescent="0.25">
      <c r="H9861" s="155"/>
      <c r="I9861" s="151"/>
      <c r="J9861" s="152"/>
      <c r="K9861" s="153"/>
      <c r="L9861" s="153"/>
      <c r="M9861" s="153"/>
      <c r="N9861" s="153"/>
      <c r="O9861" s="153"/>
      <c r="P9861" s="153"/>
      <c r="Q9861" s="153"/>
      <c r="R9861" s="153"/>
      <c r="S9861" s="152"/>
      <c r="T9861" s="153"/>
      <c r="X9861" s="69" t="str">
        <f t="shared" si="312"/>
        <v/>
      </c>
      <c r="Y9861" s="69" t="str">
        <f t="shared" si="313"/>
        <v/>
      </c>
    </row>
    <row r="9862" spans="8:25" x14ac:dyDescent="0.25">
      <c r="H9862" s="155"/>
      <c r="I9862" s="151"/>
      <c r="J9862" s="152"/>
      <c r="K9862" s="153"/>
      <c r="L9862" s="153"/>
      <c r="M9862" s="153"/>
      <c r="N9862" s="153"/>
      <c r="O9862" s="153"/>
      <c r="P9862" s="153"/>
      <c r="Q9862" s="153"/>
      <c r="R9862" s="153"/>
      <c r="S9862" s="152"/>
      <c r="T9862" s="153"/>
      <c r="X9862" s="69" t="str">
        <f t="shared" si="312"/>
        <v/>
      </c>
      <c r="Y9862" s="69" t="str">
        <f t="shared" si="313"/>
        <v/>
      </c>
    </row>
    <row r="9863" spans="8:25" x14ac:dyDescent="0.25">
      <c r="H9863" s="155"/>
      <c r="I9863" s="151"/>
      <c r="J9863" s="152"/>
      <c r="K9863" s="153"/>
      <c r="L9863" s="153"/>
      <c r="M9863" s="153"/>
      <c r="N9863" s="153"/>
      <c r="O9863" s="153"/>
      <c r="P9863" s="153"/>
      <c r="Q9863" s="153"/>
      <c r="R9863" s="153"/>
      <c r="S9863" s="152"/>
      <c r="T9863" s="153"/>
      <c r="X9863" s="69" t="str">
        <f t="shared" si="312"/>
        <v/>
      </c>
      <c r="Y9863" s="69" t="str">
        <f t="shared" si="313"/>
        <v/>
      </c>
    </row>
    <row r="9864" spans="8:25" x14ac:dyDescent="0.25">
      <c r="H9864" s="155"/>
      <c r="I9864" s="151"/>
      <c r="J9864" s="152"/>
      <c r="K9864" s="153"/>
      <c r="L9864" s="153"/>
      <c r="M9864" s="153"/>
      <c r="N9864" s="153"/>
      <c r="O9864" s="153"/>
      <c r="P9864" s="153"/>
      <c r="Q9864" s="153"/>
      <c r="R9864" s="153"/>
      <c r="S9864" s="152"/>
      <c r="T9864" s="153"/>
      <c r="X9864" s="69" t="str">
        <f t="shared" si="312"/>
        <v/>
      </c>
      <c r="Y9864" s="69" t="str">
        <f t="shared" si="313"/>
        <v/>
      </c>
    </row>
    <row r="9865" spans="8:25" x14ac:dyDescent="0.25">
      <c r="H9865" s="155"/>
      <c r="I9865" s="151"/>
      <c r="J9865" s="152"/>
      <c r="K9865" s="153"/>
      <c r="L9865" s="153"/>
      <c r="M9865" s="153"/>
      <c r="N9865" s="153"/>
      <c r="O9865" s="153"/>
      <c r="P9865" s="153"/>
      <c r="Q9865" s="153"/>
      <c r="R9865" s="153"/>
      <c r="S9865" s="152"/>
      <c r="T9865" s="153"/>
      <c r="X9865" s="69" t="str">
        <f t="shared" si="312"/>
        <v/>
      </c>
      <c r="Y9865" s="69" t="str">
        <f t="shared" si="313"/>
        <v/>
      </c>
    </row>
    <row r="9866" spans="8:25" x14ac:dyDescent="0.25">
      <c r="H9866" s="155"/>
      <c r="I9866" s="151"/>
      <c r="J9866" s="152"/>
      <c r="K9866" s="153"/>
      <c r="L9866" s="153"/>
      <c r="M9866" s="153"/>
      <c r="N9866" s="153"/>
      <c r="O9866" s="153"/>
      <c r="P9866" s="153"/>
      <c r="Q9866" s="153"/>
      <c r="R9866" s="153"/>
      <c r="S9866" s="152"/>
      <c r="T9866" s="153"/>
      <c r="X9866" s="69" t="str">
        <f t="shared" si="312"/>
        <v/>
      </c>
      <c r="Y9866" s="69" t="str">
        <f t="shared" si="313"/>
        <v/>
      </c>
    </row>
    <row r="9867" spans="8:25" x14ac:dyDescent="0.25">
      <c r="H9867" s="155"/>
      <c r="I9867" s="151"/>
      <c r="J9867" s="152"/>
      <c r="K9867" s="153"/>
      <c r="L9867" s="153"/>
      <c r="M9867" s="153"/>
      <c r="N9867" s="153"/>
      <c r="O9867" s="153"/>
      <c r="P9867" s="153"/>
      <c r="Q9867" s="153"/>
      <c r="R9867" s="153"/>
      <c r="S9867" s="152"/>
      <c r="T9867" s="153"/>
      <c r="X9867" s="69" t="str">
        <f t="shared" si="312"/>
        <v/>
      </c>
      <c r="Y9867" s="69" t="str">
        <f t="shared" si="313"/>
        <v/>
      </c>
    </row>
    <row r="9868" spans="8:25" x14ac:dyDescent="0.25">
      <c r="H9868" s="155"/>
      <c r="I9868" s="151"/>
      <c r="J9868" s="152"/>
      <c r="K9868" s="153"/>
      <c r="L9868" s="153"/>
      <c r="M9868" s="153"/>
      <c r="N9868" s="153"/>
      <c r="O9868" s="153"/>
      <c r="P9868" s="153"/>
      <c r="Q9868" s="153"/>
      <c r="R9868" s="153"/>
      <c r="S9868" s="152"/>
      <c r="T9868" s="153"/>
      <c r="X9868" s="69" t="str">
        <f t="shared" si="312"/>
        <v/>
      </c>
      <c r="Y9868" s="69" t="str">
        <f t="shared" si="313"/>
        <v/>
      </c>
    </row>
    <row r="9869" spans="8:25" x14ac:dyDescent="0.25">
      <c r="H9869" s="155"/>
      <c r="I9869" s="151"/>
      <c r="J9869" s="152"/>
      <c r="K9869" s="153"/>
      <c r="L9869" s="153"/>
      <c r="M9869" s="153"/>
      <c r="N9869" s="153"/>
      <c r="O9869" s="153"/>
      <c r="P9869" s="153"/>
      <c r="Q9869" s="153"/>
      <c r="R9869" s="153"/>
      <c r="S9869" s="152"/>
      <c r="T9869" s="153"/>
      <c r="X9869" s="69" t="str">
        <f t="shared" si="312"/>
        <v/>
      </c>
      <c r="Y9869" s="69" t="str">
        <f t="shared" si="313"/>
        <v/>
      </c>
    </row>
    <row r="9870" spans="8:25" x14ac:dyDescent="0.25">
      <c r="H9870" s="155"/>
      <c r="I9870" s="151"/>
      <c r="J9870" s="152"/>
      <c r="K9870" s="153"/>
      <c r="L9870" s="153"/>
      <c r="M9870" s="153"/>
      <c r="N9870" s="153"/>
      <c r="O9870" s="153"/>
      <c r="P9870" s="153"/>
      <c r="Q9870" s="153"/>
      <c r="R9870" s="153"/>
      <c r="S9870" s="152"/>
      <c r="T9870" s="153"/>
      <c r="X9870" s="69" t="str">
        <f t="shared" si="312"/>
        <v/>
      </c>
      <c r="Y9870" s="69" t="str">
        <f t="shared" si="313"/>
        <v/>
      </c>
    </row>
    <row r="9871" spans="8:25" x14ac:dyDescent="0.25">
      <c r="H9871" s="155"/>
      <c r="I9871" s="151"/>
      <c r="J9871" s="152"/>
      <c r="K9871" s="153"/>
      <c r="L9871" s="153"/>
      <c r="M9871" s="153"/>
      <c r="N9871" s="153"/>
      <c r="O9871" s="153"/>
      <c r="P9871" s="153"/>
      <c r="Q9871" s="153"/>
      <c r="R9871" s="153"/>
      <c r="S9871" s="152"/>
      <c r="T9871" s="153"/>
      <c r="X9871" s="69" t="str">
        <f t="shared" si="312"/>
        <v/>
      </c>
      <c r="Y9871" s="69" t="str">
        <f t="shared" si="313"/>
        <v/>
      </c>
    </row>
    <row r="9872" spans="8:25" x14ac:dyDescent="0.25">
      <c r="H9872" s="155"/>
      <c r="I9872" s="151"/>
      <c r="J9872" s="152"/>
      <c r="K9872" s="153"/>
      <c r="L9872" s="153"/>
      <c r="M9872" s="153"/>
      <c r="N9872" s="153"/>
      <c r="O9872" s="153"/>
      <c r="P9872" s="153"/>
      <c r="Q9872" s="153"/>
      <c r="R9872" s="153"/>
      <c r="S9872" s="152"/>
      <c r="T9872" s="153"/>
      <c r="X9872" s="69" t="str">
        <f t="shared" si="312"/>
        <v/>
      </c>
      <c r="Y9872" s="69" t="str">
        <f t="shared" si="313"/>
        <v/>
      </c>
    </row>
    <row r="9873" spans="8:25" x14ac:dyDescent="0.25">
      <c r="H9873" s="155"/>
      <c r="I9873" s="151"/>
      <c r="J9873" s="152"/>
      <c r="K9873" s="153"/>
      <c r="L9873" s="153"/>
      <c r="M9873" s="153"/>
      <c r="N9873" s="153"/>
      <c r="O9873" s="153"/>
      <c r="P9873" s="153"/>
      <c r="Q9873" s="153"/>
      <c r="R9873" s="153"/>
      <c r="S9873" s="152"/>
      <c r="T9873" s="153"/>
      <c r="X9873" s="69" t="str">
        <f t="shared" si="312"/>
        <v/>
      </c>
      <c r="Y9873" s="69" t="str">
        <f t="shared" si="313"/>
        <v/>
      </c>
    </row>
    <row r="9874" spans="8:25" x14ac:dyDescent="0.25">
      <c r="H9874" s="155"/>
      <c r="I9874" s="151"/>
      <c r="J9874" s="152"/>
      <c r="K9874" s="153"/>
      <c r="L9874" s="153"/>
      <c r="M9874" s="153"/>
      <c r="N9874" s="153"/>
      <c r="O9874" s="153"/>
      <c r="P9874" s="153"/>
      <c r="Q9874" s="153"/>
      <c r="R9874" s="153"/>
      <c r="S9874" s="152"/>
      <c r="T9874" s="153"/>
      <c r="X9874" s="69" t="str">
        <f t="shared" si="312"/>
        <v/>
      </c>
      <c r="Y9874" s="69" t="str">
        <f t="shared" si="313"/>
        <v/>
      </c>
    </row>
    <row r="9875" spans="8:25" x14ac:dyDescent="0.25">
      <c r="H9875" s="155"/>
      <c r="I9875" s="151"/>
      <c r="J9875" s="152"/>
      <c r="K9875" s="153"/>
      <c r="L9875" s="153"/>
      <c r="M9875" s="153"/>
      <c r="N9875" s="153"/>
      <c r="O9875" s="153"/>
      <c r="P9875" s="153"/>
      <c r="Q9875" s="153"/>
      <c r="R9875" s="153"/>
      <c r="S9875" s="152"/>
      <c r="T9875" s="153"/>
      <c r="X9875" s="69" t="str">
        <f t="shared" si="312"/>
        <v/>
      </c>
      <c r="Y9875" s="69" t="str">
        <f t="shared" si="313"/>
        <v/>
      </c>
    </row>
    <row r="9876" spans="8:25" x14ac:dyDescent="0.25">
      <c r="H9876" s="155"/>
      <c r="I9876" s="151"/>
      <c r="J9876" s="152"/>
      <c r="K9876" s="153"/>
      <c r="L9876" s="153"/>
      <c r="M9876" s="153"/>
      <c r="N9876" s="153"/>
      <c r="O9876" s="153"/>
      <c r="P9876" s="153"/>
      <c r="Q9876" s="153"/>
      <c r="R9876" s="153"/>
      <c r="S9876" s="152"/>
      <c r="T9876" s="153"/>
      <c r="X9876" s="69" t="str">
        <f t="shared" si="312"/>
        <v/>
      </c>
      <c r="Y9876" s="69" t="str">
        <f t="shared" si="313"/>
        <v/>
      </c>
    </row>
    <row r="9877" spans="8:25" x14ac:dyDescent="0.25">
      <c r="H9877" s="155"/>
      <c r="I9877" s="151"/>
      <c r="J9877" s="152"/>
      <c r="K9877" s="153"/>
      <c r="L9877" s="153"/>
      <c r="M9877" s="153"/>
      <c r="N9877" s="153"/>
      <c r="O9877" s="153"/>
      <c r="P9877" s="153"/>
      <c r="Q9877" s="153"/>
      <c r="R9877" s="153"/>
      <c r="S9877" s="152"/>
      <c r="T9877" s="153"/>
      <c r="X9877" s="69" t="str">
        <f t="shared" si="312"/>
        <v/>
      </c>
      <c r="Y9877" s="69" t="str">
        <f t="shared" si="313"/>
        <v/>
      </c>
    </row>
    <row r="9878" spans="8:25" x14ac:dyDescent="0.25">
      <c r="H9878" s="155"/>
      <c r="I9878" s="151"/>
      <c r="J9878" s="152"/>
      <c r="K9878" s="153"/>
      <c r="L9878" s="153"/>
      <c r="M9878" s="153"/>
      <c r="N9878" s="153"/>
      <c r="O9878" s="153"/>
      <c r="P9878" s="153"/>
      <c r="Q9878" s="153"/>
      <c r="R9878" s="153"/>
      <c r="S9878" s="152"/>
      <c r="T9878" s="153"/>
      <c r="X9878" s="69" t="str">
        <f t="shared" si="312"/>
        <v/>
      </c>
      <c r="Y9878" s="69" t="str">
        <f t="shared" si="313"/>
        <v/>
      </c>
    </row>
    <row r="9879" spans="8:25" x14ac:dyDescent="0.25">
      <c r="H9879" s="155"/>
      <c r="I9879" s="151"/>
      <c r="J9879" s="152"/>
      <c r="K9879" s="153"/>
      <c r="L9879" s="153"/>
      <c r="M9879" s="153"/>
      <c r="N9879" s="153"/>
      <c r="O9879" s="153"/>
      <c r="P9879" s="153"/>
      <c r="Q9879" s="153"/>
      <c r="R9879" s="153"/>
      <c r="S9879" s="152"/>
      <c r="T9879" s="153"/>
      <c r="X9879" s="69" t="str">
        <f t="shared" si="312"/>
        <v/>
      </c>
      <c r="Y9879" s="69" t="str">
        <f t="shared" si="313"/>
        <v/>
      </c>
    </row>
    <row r="9880" spans="8:25" x14ac:dyDescent="0.25">
      <c r="H9880" s="155"/>
      <c r="I9880" s="151"/>
      <c r="J9880" s="152"/>
      <c r="K9880" s="153"/>
      <c r="L9880" s="153"/>
      <c r="M9880" s="153"/>
      <c r="N9880" s="153"/>
      <c r="O9880" s="153"/>
      <c r="P9880" s="153"/>
      <c r="Q9880" s="153"/>
      <c r="R9880" s="153"/>
      <c r="S9880" s="152"/>
      <c r="T9880" s="153"/>
      <c r="X9880" s="69" t="str">
        <f t="shared" si="312"/>
        <v/>
      </c>
      <c r="Y9880" s="69" t="str">
        <f t="shared" si="313"/>
        <v/>
      </c>
    </row>
    <row r="9881" spans="8:25" x14ac:dyDescent="0.25">
      <c r="H9881" s="155"/>
      <c r="I9881" s="151"/>
      <c r="J9881" s="152"/>
      <c r="K9881" s="153"/>
      <c r="L9881" s="153"/>
      <c r="M9881" s="153"/>
      <c r="N9881" s="153"/>
      <c r="O9881" s="153"/>
      <c r="P9881" s="153"/>
      <c r="Q9881" s="153"/>
      <c r="R9881" s="153"/>
      <c r="S9881" s="152"/>
      <c r="T9881" s="153"/>
      <c r="X9881" s="69" t="str">
        <f t="shared" si="312"/>
        <v/>
      </c>
      <c r="Y9881" s="69" t="str">
        <f t="shared" si="313"/>
        <v/>
      </c>
    </row>
    <row r="9882" spans="8:25" x14ac:dyDescent="0.25">
      <c r="H9882" s="155"/>
      <c r="I9882" s="151"/>
      <c r="J9882" s="152"/>
      <c r="K9882" s="153"/>
      <c r="L9882" s="153"/>
      <c r="M9882" s="153"/>
      <c r="N9882" s="153"/>
      <c r="O9882" s="153"/>
      <c r="P9882" s="153"/>
      <c r="Q9882" s="153"/>
      <c r="R9882" s="153"/>
      <c r="S9882" s="152"/>
      <c r="T9882" s="153"/>
      <c r="X9882" s="69" t="str">
        <f t="shared" si="312"/>
        <v/>
      </c>
      <c r="Y9882" s="69" t="str">
        <f t="shared" si="313"/>
        <v/>
      </c>
    </row>
    <row r="9883" spans="8:25" x14ac:dyDescent="0.25">
      <c r="H9883" s="155"/>
      <c r="I9883" s="151"/>
      <c r="J9883" s="152"/>
      <c r="K9883" s="153"/>
      <c r="L9883" s="153"/>
      <c r="M9883" s="153"/>
      <c r="N9883" s="153"/>
      <c r="O9883" s="153"/>
      <c r="P9883" s="153"/>
      <c r="Q9883" s="153"/>
      <c r="R9883" s="153"/>
      <c r="S9883" s="152"/>
      <c r="T9883" s="153"/>
      <c r="X9883" s="69" t="str">
        <f t="shared" si="312"/>
        <v/>
      </c>
      <c r="Y9883" s="69" t="str">
        <f t="shared" si="313"/>
        <v/>
      </c>
    </row>
    <row r="9884" spans="8:25" x14ac:dyDescent="0.25">
      <c r="H9884" s="155"/>
      <c r="I9884" s="151"/>
      <c r="J9884" s="152"/>
      <c r="K9884" s="153"/>
      <c r="L9884" s="153"/>
      <c r="M9884" s="153"/>
      <c r="N9884" s="153"/>
      <c r="O9884" s="153"/>
      <c r="P9884" s="153"/>
      <c r="Q9884" s="153"/>
      <c r="R9884" s="153"/>
      <c r="S9884" s="152"/>
      <c r="T9884" s="153"/>
      <c r="X9884" s="69" t="str">
        <f t="shared" si="312"/>
        <v/>
      </c>
      <c r="Y9884" s="69" t="str">
        <f t="shared" si="313"/>
        <v/>
      </c>
    </row>
    <row r="9885" spans="8:25" x14ac:dyDescent="0.25">
      <c r="H9885" s="155"/>
      <c r="I9885" s="151"/>
      <c r="J9885" s="152"/>
      <c r="K9885" s="153"/>
      <c r="L9885" s="153"/>
      <c r="M9885" s="153"/>
      <c r="N9885" s="153"/>
      <c r="O9885" s="153"/>
      <c r="P9885" s="153"/>
      <c r="Q9885" s="153"/>
      <c r="R9885" s="153"/>
      <c r="S9885" s="152"/>
      <c r="T9885" s="153"/>
      <c r="X9885" s="69" t="str">
        <f t="shared" si="312"/>
        <v/>
      </c>
      <c r="Y9885" s="69" t="str">
        <f t="shared" si="313"/>
        <v/>
      </c>
    </row>
    <row r="9886" spans="8:25" x14ac:dyDescent="0.25">
      <c r="H9886" s="155"/>
      <c r="I9886" s="151"/>
      <c r="J9886" s="152"/>
      <c r="K9886" s="153"/>
      <c r="L9886" s="153"/>
      <c r="M9886" s="153"/>
      <c r="N9886" s="153"/>
      <c r="O9886" s="153"/>
      <c r="P9886" s="153"/>
      <c r="Q9886" s="153"/>
      <c r="R9886" s="153"/>
      <c r="S9886" s="152"/>
      <c r="T9886" s="153"/>
      <c r="X9886" s="69" t="str">
        <f t="shared" si="312"/>
        <v/>
      </c>
      <c r="Y9886" s="69" t="str">
        <f t="shared" si="313"/>
        <v/>
      </c>
    </row>
    <row r="9887" spans="8:25" x14ac:dyDescent="0.25">
      <c r="H9887" s="155"/>
      <c r="I9887" s="151"/>
      <c r="J9887" s="152"/>
      <c r="K9887" s="153"/>
      <c r="L9887" s="153"/>
      <c r="M9887" s="153"/>
      <c r="N9887" s="153"/>
      <c r="O9887" s="153"/>
      <c r="P9887" s="153"/>
      <c r="Q9887" s="153"/>
      <c r="R9887" s="153"/>
      <c r="S9887" s="152"/>
      <c r="T9887" s="153"/>
      <c r="X9887" s="69" t="str">
        <f t="shared" si="312"/>
        <v/>
      </c>
      <c r="Y9887" s="69" t="str">
        <f t="shared" si="313"/>
        <v/>
      </c>
    </row>
    <row r="9888" spans="8:25" x14ac:dyDescent="0.25">
      <c r="H9888" s="155"/>
      <c r="I9888" s="151"/>
      <c r="J9888" s="152"/>
      <c r="K9888" s="153"/>
      <c r="L9888" s="153"/>
      <c r="M9888" s="153"/>
      <c r="N9888" s="153"/>
      <c r="O9888" s="153"/>
      <c r="P9888" s="153"/>
      <c r="Q9888" s="153"/>
      <c r="R9888" s="153"/>
      <c r="S9888" s="152"/>
      <c r="T9888" s="153"/>
      <c r="X9888" s="69" t="str">
        <f t="shared" si="312"/>
        <v/>
      </c>
      <c r="Y9888" s="69" t="str">
        <f t="shared" si="313"/>
        <v/>
      </c>
    </row>
    <row r="9889" spans="8:25" x14ac:dyDescent="0.25">
      <c r="H9889" s="155"/>
      <c r="I9889" s="151"/>
      <c r="J9889" s="152"/>
      <c r="K9889" s="153"/>
      <c r="L9889" s="153"/>
      <c r="M9889" s="153"/>
      <c r="N9889" s="153"/>
      <c r="O9889" s="153"/>
      <c r="P9889" s="153"/>
      <c r="Q9889" s="153"/>
      <c r="R9889" s="153"/>
      <c r="S9889" s="152"/>
      <c r="T9889" s="153"/>
      <c r="X9889" s="69" t="str">
        <f t="shared" si="312"/>
        <v/>
      </c>
      <c r="Y9889" s="69" t="str">
        <f t="shared" si="313"/>
        <v/>
      </c>
    </row>
    <row r="9890" spans="8:25" x14ac:dyDescent="0.25">
      <c r="H9890" s="155"/>
      <c r="I9890" s="151"/>
      <c r="J9890" s="152"/>
      <c r="K9890" s="153"/>
      <c r="L9890" s="153"/>
      <c r="M9890" s="153"/>
      <c r="N9890" s="153"/>
      <c r="O9890" s="153"/>
      <c r="P9890" s="153"/>
      <c r="Q9890" s="153"/>
      <c r="R9890" s="153"/>
      <c r="S9890" s="152"/>
      <c r="T9890" s="153"/>
      <c r="X9890" s="69" t="str">
        <f t="shared" si="312"/>
        <v/>
      </c>
      <c r="Y9890" s="69" t="str">
        <f t="shared" si="313"/>
        <v/>
      </c>
    </row>
    <row r="9891" spans="8:25" x14ac:dyDescent="0.25">
      <c r="H9891" s="155"/>
      <c r="I9891" s="151"/>
      <c r="J9891" s="152"/>
      <c r="K9891" s="153"/>
      <c r="L9891" s="153"/>
      <c r="M9891" s="153"/>
      <c r="N9891" s="153"/>
      <c r="O9891" s="153"/>
      <c r="P9891" s="153"/>
      <c r="Q9891" s="153"/>
      <c r="R9891" s="153"/>
      <c r="S9891" s="152"/>
      <c r="T9891" s="153"/>
      <c r="X9891" s="69" t="str">
        <f t="shared" si="312"/>
        <v/>
      </c>
      <c r="Y9891" s="69" t="str">
        <f t="shared" si="313"/>
        <v/>
      </c>
    </row>
    <row r="9892" spans="8:25" x14ac:dyDescent="0.25">
      <c r="H9892" s="155"/>
      <c r="I9892" s="151"/>
      <c r="J9892" s="152"/>
      <c r="K9892" s="153"/>
      <c r="L9892" s="153"/>
      <c r="M9892" s="153"/>
      <c r="N9892" s="153"/>
      <c r="O9892" s="153"/>
      <c r="P9892" s="153"/>
      <c r="Q9892" s="153"/>
      <c r="R9892" s="153"/>
      <c r="S9892" s="152"/>
      <c r="T9892" s="153"/>
      <c r="X9892" s="69" t="str">
        <f t="shared" si="312"/>
        <v/>
      </c>
      <c r="Y9892" s="69" t="str">
        <f t="shared" si="313"/>
        <v/>
      </c>
    </row>
    <row r="9893" spans="8:25" x14ac:dyDescent="0.25">
      <c r="H9893" s="155"/>
      <c r="I9893" s="151"/>
      <c r="J9893" s="152"/>
      <c r="K9893" s="153"/>
      <c r="L9893" s="153"/>
      <c r="M9893" s="153"/>
      <c r="N9893" s="153"/>
      <c r="O9893" s="153"/>
      <c r="P9893" s="153"/>
      <c r="Q9893" s="153"/>
      <c r="R9893" s="153"/>
      <c r="S9893" s="152"/>
      <c r="T9893" s="153"/>
      <c r="X9893" s="69" t="str">
        <f t="shared" si="312"/>
        <v/>
      </c>
      <c r="Y9893" s="69" t="str">
        <f t="shared" si="313"/>
        <v/>
      </c>
    </row>
    <row r="9894" spans="8:25" x14ac:dyDescent="0.25">
      <c r="H9894" s="155"/>
      <c r="I9894" s="151"/>
      <c r="J9894" s="152"/>
      <c r="K9894" s="153"/>
      <c r="L9894" s="153"/>
      <c r="M9894" s="153"/>
      <c r="N9894" s="153"/>
      <c r="O9894" s="153"/>
      <c r="P9894" s="153"/>
      <c r="Q9894" s="153"/>
      <c r="R9894" s="153"/>
      <c r="S9894" s="152"/>
      <c r="T9894" s="153"/>
      <c r="X9894" s="69" t="str">
        <f t="shared" si="312"/>
        <v/>
      </c>
      <c r="Y9894" s="69" t="str">
        <f t="shared" si="313"/>
        <v/>
      </c>
    </row>
    <row r="9895" spans="8:25" x14ac:dyDescent="0.25">
      <c r="H9895" s="155"/>
      <c r="I9895" s="151"/>
      <c r="J9895" s="152"/>
      <c r="K9895" s="153"/>
      <c r="L9895" s="153"/>
      <c r="M9895" s="153"/>
      <c r="N9895" s="153"/>
      <c r="O9895" s="153"/>
      <c r="P9895" s="153"/>
      <c r="Q9895" s="153"/>
      <c r="R9895" s="153"/>
      <c r="S9895" s="152"/>
      <c r="T9895" s="153"/>
      <c r="X9895" s="69" t="str">
        <f t="shared" si="312"/>
        <v/>
      </c>
      <c r="Y9895" s="69" t="str">
        <f t="shared" si="313"/>
        <v/>
      </c>
    </row>
    <row r="9896" spans="8:25" x14ac:dyDescent="0.25">
      <c r="H9896" s="155"/>
      <c r="I9896" s="151"/>
      <c r="J9896" s="152"/>
      <c r="K9896" s="153"/>
      <c r="L9896" s="153"/>
      <c r="M9896" s="153"/>
      <c r="N9896" s="153"/>
      <c r="O9896" s="153"/>
      <c r="P9896" s="153"/>
      <c r="Q9896" s="153"/>
      <c r="R9896" s="153"/>
      <c r="S9896" s="152"/>
      <c r="T9896" s="153"/>
      <c r="X9896" s="69" t="str">
        <f t="shared" si="312"/>
        <v/>
      </c>
      <c r="Y9896" s="69" t="str">
        <f t="shared" si="313"/>
        <v/>
      </c>
    </row>
    <row r="9897" spans="8:25" x14ac:dyDescent="0.25">
      <c r="H9897" s="155"/>
      <c r="I9897" s="151"/>
      <c r="J9897" s="152"/>
      <c r="K9897" s="153"/>
      <c r="L9897" s="153"/>
      <c r="M9897" s="153"/>
      <c r="N9897" s="153"/>
      <c r="O9897" s="153"/>
      <c r="P9897" s="153"/>
      <c r="Q9897" s="153"/>
      <c r="R9897" s="153"/>
      <c r="S9897" s="152"/>
      <c r="T9897" s="153"/>
      <c r="X9897" s="69" t="str">
        <f t="shared" si="312"/>
        <v/>
      </c>
      <c r="Y9897" s="69" t="str">
        <f t="shared" si="313"/>
        <v/>
      </c>
    </row>
    <row r="9898" spans="8:25" x14ac:dyDescent="0.25">
      <c r="H9898" s="155"/>
      <c r="I9898" s="151"/>
      <c r="J9898" s="152"/>
      <c r="K9898" s="153"/>
      <c r="L9898" s="153"/>
      <c r="M9898" s="153"/>
      <c r="N9898" s="153"/>
      <c r="O9898" s="153"/>
      <c r="P9898" s="153"/>
      <c r="Q9898" s="153"/>
      <c r="R9898" s="153"/>
      <c r="S9898" s="152"/>
      <c r="T9898" s="153"/>
      <c r="X9898" s="69" t="str">
        <f t="shared" si="312"/>
        <v/>
      </c>
      <c r="Y9898" s="69" t="str">
        <f t="shared" si="313"/>
        <v/>
      </c>
    </row>
    <row r="9899" spans="8:25" x14ac:dyDescent="0.25">
      <c r="H9899" s="155"/>
      <c r="I9899" s="151"/>
      <c r="J9899" s="152"/>
      <c r="K9899" s="153"/>
      <c r="L9899" s="153"/>
      <c r="M9899" s="153"/>
      <c r="N9899" s="153"/>
      <c r="O9899" s="153"/>
      <c r="P9899" s="153"/>
      <c r="Q9899" s="153"/>
      <c r="R9899" s="153"/>
      <c r="S9899" s="152"/>
      <c r="T9899" s="153"/>
      <c r="X9899" s="69" t="str">
        <f t="shared" si="312"/>
        <v/>
      </c>
      <c r="Y9899" s="69" t="str">
        <f t="shared" si="313"/>
        <v/>
      </c>
    </row>
    <row r="9900" spans="8:25" x14ac:dyDescent="0.25">
      <c r="H9900" s="155"/>
      <c r="I9900" s="151"/>
      <c r="J9900" s="152"/>
      <c r="K9900" s="153"/>
      <c r="L9900" s="153"/>
      <c r="M9900" s="153"/>
      <c r="N9900" s="153"/>
      <c r="O9900" s="153"/>
      <c r="P9900" s="153"/>
      <c r="Q9900" s="153"/>
      <c r="R9900" s="153"/>
      <c r="S9900" s="152"/>
      <c r="T9900" s="153"/>
      <c r="X9900" s="69" t="str">
        <f t="shared" si="312"/>
        <v/>
      </c>
      <c r="Y9900" s="69" t="str">
        <f t="shared" si="313"/>
        <v/>
      </c>
    </row>
    <row r="9901" spans="8:25" x14ac:dyDescent="0.25">
      <c r="H9901" s="155"/>
      <c r="I9901" s="151"/>
      <c r="J9901" s="152"/>
      <c r="K9901" s="153"/>
      <c r="L9901" s="153"/>
      <c r="M9901" s="153"/>
      <c r="N9901" s="153"/>
      <c r="O9901" s="153"/>
      <c r="P9901" s="153"/>
      <c r="Q9901" s="153"/>
      <c r="R9901" s="153"/>
      <c r="S9901" s="152"/>
      <c r="T9901" s="153"/>
      <c r="X9901" s="69" t="str">
        <f t="shared" si="312"/>
        <v/>
      </c>
      <c r="Y9901" s="69" t="str">
        <f t="shared" si="313"/>
        <v/>
      </c>
    </row>
    <row r="9902" spans="8:25" x14ac:dyDescent="0.25">
      <c r="H9902" s="155"/>
      <c r="I9902" s="151"/>
      <c r="J9902" s="152"/>
      <c r="K9902" s="153"/>
      <c r="L9902" s="153"/>
      <c r="M9902" s="153"/>
      <c r="N9902" s="153"/>
      <c r="O9902" s="153"/>
      <c r="P9902" s="153"/>
      <c r="Q9902" s="153"/>
      <c r="R9902" s="153"/>
      <c r="S9902" s="152"/>
      <c r="T9902" s="153"/>
      <c r="X9902" s="69" t="str">
        <f t="shared" si="312"/>
        <v/>
      </c>
      <c r="Y9902" s="69" t="str">
        <f t="shared" si="313"/>
        <v/>
      </c>
    </row>
    <row r="9903" spans="8:25" x14ac:dyDescent="0.25">
      <c r="H9903" s="155"/>
      <c r="I9903" s="151"/>
      <c r="J9903" s="152"/>
      <c r="K9903" s="153"/>
      <c r="L9903" s="153"/>
      <c r="M9903" s="153"/>
      <c r="N9903" s="153"/>
      <c r="O9903" s="153"/>
      <c r="P9903" s="153"/>
      <c r="Q9903" s="153"/>
      <c r="R9903" s="153"/>
      <c r="S9903" s="152"/>
      <c r="T9903" s="153"/>
      <c r="X9903" s="69" t="str">
        <f t="shared" si="312"/>
        <v/>
      </c>
      <c r="Y9903" s="69" t="str">
        <f t="shared" si="313"/>
        <v/>
      </c>
    </row>
    <row r="9904" spans="8:25" x14ac:dyDescent="0.25">
      <c r="H9904" s="155"/>
      <c r="I9904" s="151"/>
      <c r="J9904" s="152"/>
      <c r="K9904" s="153"/>
      <c r="L9904" s="153"/>
      <c r="M9904" s="153"/>
      <c r="N9904" s="153"/>
      <c r="O9904" s="153"/>
      <c r="P9904" s="153"/>
      <c r="Q9904" s="153"/>
      <c r="R9904" s="153"/>
      <c r="S9904" s="152"/>
      <c r="T9904" s="153"/>
      <c r="X9904" s="69" t="str">
        <f t="shared" si="312"/>
        <v/>
      </c>
      <c r="Y9904" s="69" t="str">
        <f t="shared" si="313"/>
        <v/>
      </c>
    </row>
    <row r="9905" spans="8:25" x14ac:dyDescent="0.25">
      <c r="H9905" s="155"/>
      <c r="I9905" s="151"/>
      <c r="J9905" s="152"/>
      <c r="K9905" s="153"/>
      <c r="L9905" s="153"/>
      <c r="M9905" s="153"/>
      <c r="N9905" s="153"/>
      <c r="O9905" s="153"/>
      <c r="P9905" s="153"/>
      <c r="Q9905" s="153"/>
      <c r="R9905" s="153"/>
      <c r="S9905" s="152"/>
      <c r="T9905" s="153"/>
      <c r="X9905" s="69" t="str">
        <f t="shared" si="312"/>
        <v/>
      </c>
      <c r="Y9905" s="69" t="str">
        <f t="shared" si="313"/>
        <v/>
      </c>
    </row>
    <row r="9906" spans="8:25" x14ac:dyDescent="0.25">
      <c r="H9906" s="155"/>
      <c r="I9906" s="151"/>
      <c r="J9906" s="152"/>
      <c r="K9906" s="153"/>
      <c r="L9906" s="153"/>
      <c r="M9906" s="153"/>
      <c r="N9906" s="153"/>
      <c r="O9906" s="153"/>
      <c r="P9906" s="153"/>
      <c r="Q9906" s="153"/>
      <c r="R9906" s="153"/>
      <c r="S9906" s="152"/>
      <c r="T9906" s="153"/>
      <c r="X9906" s="69" t="str">
        <f t="shared" si="312"/>
        <v/>
      </c>
      <c r="Y9906" s="69" t="str">
        <f t="shared" si="313"/>
        <v/>
      </c>
    </row>
    <row r="9907" spans="8:25" x14ac:dyDescent="0.25">
      <c r="H9907" s="155"/>
      <c r="I9907" s="151"/>
      <c r="J9907" s="152"/>
      <c r="K9907" s="153"/>
      <c r="L9907" s="153"/>
      <c r="M9907" s="153"/>
      <c r="N9907" s="153"/>
      <c r="O9907" s="153"/>
      <c r="P9907" s="153"/>
      <c r="Q9907" s="153"/>
      <c r="R9907" s="153"/>
      <c r="S9907" s="152"/>
      <c r="T9907" s="153"/>
      <c r="X9907" s="69" t="str">
        <f t="shared" si="312"/>
        <v/>
      </c>
      <c r="Y9907" s="69" t="str">
        <f t="shared" si="313"/>
        <v/>
      </c>
    </row>
    <row r="9908" spans="8:25" x14ac:dyDescent="0.25">
      <c r="H9908" s="155"/>
      <c r="I9908" s="151"/>
      <c r="J9908" s="152"/>
      <c r="K9908" s="153"/>
      <c r="L9908" s="153"/>
      <c r="M9908" s="153"/>
      <c r="N9908" s="153"/>
      <c r="O9908" s="153"/>
      <c r="P9908" s="153"/>
      <c r="Q9908" s="153"/>
      <c r="R9908" s="153"/>
      <c r="S9908" s="152"/>
      <c r="T9908" s="153"/>
      <c r="X9908" s="69" t="str">
        <f t="shared" si="312"/>
        <v/>
      </c>
      <c r="Y9908" s="69" t="str">
        <f t="shared" si="313"/>
        <v/>
      </c>
    </row>
    <row r="9909" spans="8:25" x14ac:dyDescent="0.25">
      <c r="H9909" s="155"/>
      <c r="I9909" s="151"/>
      <c r="J9909" s="152"/>
      <c r="K9909" s="153"/>
      <c r="L9909" s="153"/>
      <c r="M9909" s="153"/>
      <c r="N9909" s="153"/>
      <c r="O9909" s="153"/>
      <c r="P9909" s="153"/>
      <c r="Q9909" s="153"/>
      <c r="R9909" s="153"/>
      <c r="S9909" s="152"/>
      <c r="T9909" s="153"/>
      <c r="X9909" s="69" t="str">
        <f t="shared" si="312"/>
        <v/>
      </c>
      <c r="Y9909" s="69" t="str">
        <f t="shared" si="313"/>
        <v/>
      </c>
    </row>
    <row r="9910" spans="8:25" x14ac:dyDescent="0.25">
      <c r="H9910" s="155"/>
      <c r="I9910" s="151"/>
      <c r="J9910" s="152"/>
      <c r="K9910" s="153"/>
      <c r="L9910" s="153"/>
      <c r="M9910" s="153"/>
      <c r="N9910" s="153"/>
      <c r="O9910" s="153"/>
      <c r="P9910" s="153"/>
      <c r="Q9910" s="153"/>
      <c r="R9910" s="153"/>
      <c r="S9910" s="152"/>
      <c r="T9910" s="153"/>
      <c r="X9910" s="69" t="str">
        <f t="shared" si="312"/>
        <v/>
      </c>
      <c r="Y9910" s="69" t="str">
        <f t="shared" si="313"/>
        <v/>
      </c>
    </row>
    <row r="9911" spans="8:25" x14ac:dyDescent="0.25">
      <c r="H9911" s="155"/>
      <c r="I9911" s="151"/>
      <c r="J9911" s="152"/>
      <c r="K9911" s="153"/>
      <c r="L9911" s="153"/>
      <c r="M9911" s="153"/>
      <c r="N9911" s="153"/>
      <c r="O9911" s="153"/>
      <c r="P9911" s="153"/>
      <c r="Q9911" s="153"/>
      <c r="R9911" s="153"/>
      <c r="S9911" s="152"/>
      <c r="T9911" s="153"/>
      <c r="X9911" s="69" t="str">
        <f t="shared" si="312"/>
        <v/>
      </c>
      <c r="Y9911" s="69" t="str">
        <f t="shared" si="313"/>
        <v/>
      </c>
    </row>
    <row r="9912" spans="8:25" x14ac:dyDescent="0.25">
      <c r="H9912" s="155"/>
      <c r="I9912" s="151"/>
      <c r="J9912" s="152"/>
      <c r="K9912" s="153"/>
      <c r="L9912" s="153"/>
      <c r="M9912" s="153"/>
      <c r="N9912" s="153"/>
      <c r="O9912" s="153"/>
      <c r="P9912" s="153"/>
      <c r="Q9912" s="153"/>
      <c r="R9912" s="153"/>
      <c r="S9912" s="152"/>
      <c r="T9912" s="153"/>
      <c r="X9912" s="69" t="str">
        <f t="shared" si="312"/>
        <v/>
      </c>
      <c r="Y9912" s="69" t="str">
        <f t="shared" si="313"/>
        <v/>
      </c>
    </row>
    <row r="9913" spans="8:25" x14ac:dyDescent="0.25">
      <c r="H9913" s="155"/>
      <c r="I9913" s="151"/>
      <c r="J9913" s="152"/>
      <c r="K9913" s="153"/>
      <c r="L9913" s="153"/>
      <c r="M9913" s="153"/>
      <c r="N9913" s="153"/>
      <c r="O9913" s="153"/>
      <c r="P9913" s="153"/>
      <c r="Q9913" s="153"/>
      <c r="R9913" s="153"/>
      <c r="S9913" s="152"/>
      <c r="T9913" s="153"/>
      <c r="X9913" s="69" t="str">
        <f t="shared" si="312"/>
        <v/>
      </c>
      <c r="Y9913" s="69" t="str">
        <f t="shared" si="313"/>
        <v/>
      </c>
    </row>
    <row r="9914" spans="8:25" x14ac:dyDescent="0.25">
      <c r="H9914" s="155"/>
      <c r="I9914" s="151"/>
      <c r="J9914" s="152"/>
      <c r="K9914" s="153"/>
      <c r="L9914" s="153"/>
      <c r="M9914" s="153"/>
      <c r="N9914" s="153"/>
      <c r="O9914" s="153"/>
      <c r="P9914" s="153"/>
      <c r="Q9914" s="153"/>
      <c r="R9914" s="153"/>
      <c r="S9914" s="152"/>
      <c r="T9914" s="153"/>
      <c r="X9914" s="69" t="str">
        <f t="shared" si="312"/>
        <v/>
      </c>
      <c r="Y9914" s="69" t="str">
        <f t="shared" si="313"/>
        <v/>
      </c>
    </row>
    <row r="9915" spans="8:25" x14ac:dyDescent="0.25">
      <c r="H9915" s="155"/>
      <c r="I9915" s="151"/>
      <c r="J9915" s="152"/>
      <c r="K9915" s="153"/>
      <c r="L9915" s="153"/>
      <c r="M9915" s="153"/>
      <c r="N9915" s="153"/>
      <c r="O9915" s="153"/>
      <c r="P9915" s="153"/>
      <c r="Q9915" s="153"/>
      <c r="R9915" s="153"/>
      <c r="S9915" s="152"/>
      <c r="T9915" s="153"/>
      <c r="X9915" s="69" t="str">
        <f t="shared" si="312"/>
        <v/>
      </c>
      <c r="Y9915" s="69" t="str">
        <f t="shared" si="313"/>
        <v/>
      </c>
    </row>
    <row r="9916" spans="8:25" x14ac:dyDescent="0.25">
      <c r="H9916" s="155"/>
      <c r="I9916" s="151"/>
      <c r="J9916" s="152"/>
      <c r="K9916" s="153"/>
      <c r="L9916" s="153"/>
      <c r="M9916" s="153"/>
      <c r="N9916" s="153"/>
      <c r="O9916" s="153"/>
      <c r="P9916" s="153"/>
      <c r="Q9916" s="153"/>
      <c r="R9916" s="153"/>
      <c r="S9916" s="152"/>
      <c r="T9916" s="153"/>
      <c r="X9916" s="69" t="str">
        <f t="shared" si="312"/>
        <v/>
      </c>
      <c r="Y9916" s="69" t="str">
        <f t="shared" si="313"/>
        <v/>
      </c>
    </row>
    <row r="9917" spans="8:25" x14ac:dyDescent="0.25">
      <c r="H9917" s="155"/>
      <c r="I9917" s="151"/>
      <c r="J9917" s="152"/>
      <c r="K9917" s="153"/>
      <c r="L9917" s="153"/>
      <c r="M9917" s="153"/>
      <c r="N9917" s="153"/>
      <c r="O9917" s="153"/>
      <c r="P9917" s="153"/>
      <c r="Q9917" s="153"/>
      <c r="R9917" s="153"/>
      <c r="S9917" s="152"/>
      <c r="T9917" s="153"/>
      <c r="X9917" s="69" t="str">
        <f t="shared" si="312"/>
        <v/>
      </c>
      <c r="Y9917" s="69" t="str">
        <f t="shared" si="313"/>
        <v/>
      </c>
    </row>
    <row r="9918" spans="8:25" x14ac:dyDescent="0.25">
      <c r="H9918" s="155"/>
      <c r="I9918" s="151"/>
      <c r="J9918" s="152"/>
      <c r="K9918" s="153"/>
      <c r="L9918" s="153"/>
      <c r="M9918" s="153"/>
      <c r="N9918" s="153"/>
      <c r="O9918" s="153"/>
      <c r="P9918" s="153"/>
      <c r="Q9918" s="153"/>
      <c r="R9918" s="153"/>
      <c r="S9918" s="152"/>
      <c r="T9918" s="153"/>
      <c r="X9918" s="69" t="str">
        <f t="shared" si="312"/>
        <v/>
      </c>
      <c r="Y9918" s="69" t="str">
        <f t="shared" si="313"/>
        <v/>
      </c>
    </row>
    <row r="9919" spans="8:25" x14ac:dyDescent="0.25">
      <c r="H9919" s="155"/>
      <c r="I9919" s="151"/>
      <c r="J9919" s="152"/>
      <c r="K9919" s="153"/>
      <c r="L9919" s="153"/>
      <c r="M9919" s="153"/>
      <c r="N9919" s="153"/>
      <c r="O9919" s="153"/>
      <c r="P9919" s="153"/>
      <c r="Q9919" s="153"/>
      <c r="R9919" s="153"/>
      <c r="S9919" s="152"/>
      <c r="T9919" s="153"/>
      <c r="X9919" s="69" t="str">
        <f t="shared" si="312"/>
        <v/>
      </c>
      <c r="Y9919" s="69" t="str">
        <f t="shared" si="313"/>
        <v/>
      </c>
    </row>
    <row r="9920" spans="8:25" x14ac:dyDescent="0.25">
      <c r="H9920" s="155"/>
      <c r="I9920" s="151"/>
      <c r="J9920" s="152"/>
      <c r="K9920" s="153"/>
      <c r="L9920" s="153"/>
      <c r="M9920" s="153"/>
      <c r="N9920" s="153"/>
      <c r="O9920" s="153"/>
      <c r="P9920" s="153"/>
      <c r="Q9920" s="153"/>
      <c r="R9920" s="153"/>
      <c r="S9920" s="152"/>
      <c r="T9920" s="153"/>
      <c r="X9920" s="69" t="str">
        <f t="shared" si="312"/>
        <v/>
      </c>
      <c r="Y9920" s="69" t="str">
        <f t="shared" si="313"/>
        <v/>
      </c>
    </row>
    <row r="9921" spans="8:25" x14ac:dyDescent="0.25">
      <c r="H9921" s="155"/>
      <c r="I9921" s="151"/>
      <c r="J9921" s="152"/>
      <c r="K9921" s="153"/>
      <c r="L9921" s="153"/>
      <c r="M9921" s="153"/>
      <c r="N9921" s="153"/>
      <c r="O9921" s="153"/>
      <c r="P9921" s="153"/>
      <c r="Q9921" s="153"/>
      <c r="R9921" s="153"/>
      <c r="S9921" s="152"/>
      <c r="T9921" s="153"/>
      <c r="X9921" s="69" t="str">
        <f t="shared" si="312"/>
        <v/>
      </c>
      <c r="Y9921" s="69" t="str">
        <f t="shared" si="313"/>
        <v/>
      </c>
    </row>
    <row r="9922" spans="8:25" x14ac:dyDescent="0.25">
      <c r="H9922" s="155"/>
      <c r="I9922" s="151"/>
      <c r="J9922" s="152"/>
      <c r="K9922" s="153"/>
      <c r="L9922" s="153"/>
      <c r="M9922" s="153"/>
      <c r="N9922" s="153"/>
      <c r="O9922" s="153"/>
      <c r="P9922" s="153"/>
      <c r="Q9922" s="153"/>
      <c r="R9922" s="153"/>
      <c r="S9922" s="152"/>
      <c r="T9922" s="153"/>
      <c r="X9922" s="69" t="str">
        <f t="shared" ref="X9922:X9985" si="314">IF(W9922&lt;&gt;"",W9922-I9922,"")</f>
        <v/>
      </c>
      <c r="Y9922" s="69" t="str">
        <f t="shared" si="313"/>
        <v/>
      </c>
    </row>
    <row r="9923" spans="8:25" x14ac:dyDescent="0.25">
      <c r="H9923" s="155"/>
      <c r="I9923" s="151"/>
      <c r="J9923" s="152"/>
      <c r="K9923" s="153"/>
      <c r="L9923" s="153"/>
      <c r="M9923" s="153"/>
      <c r="N9923" s="153"/>
      <c r="O9923" s="153"/>
      <c r="P9923" s="153"/>
      <c r="Q9923" s="153"/>
      <c r="R9923" s="153"/>
      <c r="S9923" s="152"/>
      <c r="T9923" s="153"/>
      <c r="X9923" s="69" t="str">
        <f t="shared" si="314"/>
        <v/>
      </c>
      <c r="Y9923" s="69" t="str">
        <f t="shared" ref="Y9923:Y9986" si="315">IF(X9923&lt;&gt;"",IF(X9923&lt;365,"&lt; 1 year",IF(X9923&lt;730,"1-2",IF(X9923&lt;1095,"2-3",IF(X9923&lt;1460,"3-4",IF(X9923&lt;1825,"4-5","5+"))))),"")</f>
        <v/>
      </c>
    </row>
    <row r="9924" spans="8:25" x14ac:dyDescent="0.25">
      <c r="H9924" s="155"/>
      <c r="I9924" s="151"/>
      <c r="J9924" s="152"/>
      <c r="K9924" s="153"/>
      <c r="L9924" s="153"/>
      <c r="M9924" s="153"/>
      <c r="N9924" s="153"/>
      <c r="O9924" s="153"/>
      <c r="P9924" s="153"/>
      <c r="Q9924" s="153"/>
      <c r="R9924" s="153"/>
      <c r="S9924" s="152"/>
      <c r="T9924" s="153"/>
      <c r="X9924" s="69" t="str">
        <f t="shared" si="314"/>
        <v/>
      </c>
      <c r="Y9924" s="69" t="str">
        <f t="shared" si="315"/>
        <v/>
      </c>
    </row>
    <row r="9925" spans="8:25" x14ac:dyDescent="0.25">
      <c r="H9925" s="155"/>
      <c r="I9925" s="151"/>
      <c r="J9925" s="152"/>
      <c r="K9925" s="153"/>
      <c r="L9925" s="153"/>
      <c r="M9925" s="153"/>
      <c r="N9925" s="153"/>
      <c r="O9925" s="153"/>
      <c r="P9925" s="153"/>
      <c r="Q9925" s="153"/>
      <c r="R9925" s="153"/>
      <c r="S9925" s="152"/>
      <c r="T9925" s="153"/>
      <c r="X9925" s="69" t="str">
        <f t="shared" si="314"/>
        <v/>
      </c>
      <c r="Y9925" s="69" t="str">
        <f t="shared" si="315"/>
        <v/>
      </c>
    </row>
    <row r="9926" spans="8:25" x14ac:dyDescent="0.25">
      <c r="H9926" s="155"/>
      <c r="I9926" s="151"/>
      <c r="J9926" s="152"/>
      <c r="K9926" s="153"/>
      <c r="L9926" s="153"/>
      <c r="M9926" s="153"/>
      <c r="N9926" s="153"/>
      <c r="O9926" s="153"/>
      <c r="P9926" s="153"/>
      <c r="Q9926" s="153"/>
      <c r="R9926" s="153"/>
      <c r="S9926" s="152"/>
      <c r="T9926" s="153"/>
      <c r="X9926" s="69" t="str">
        <f t="shared" si="314"/>
        <v/>
      </c>
      <c r="Y9926" s="69" t="str">
        <f t="shared" si="315"/>
        <v/>
      </c>
    </row>
    <row r="9927" spans="8:25" x14ac:dyDescent="0.25">
      <c r="H9927" s="155"/>
      <c r="I9927" s="151"/>
      <c r="J9927" s="152"/>
      <c r="K9927" s="153"/>
      <c r="L9927" s="153"/>
      <c r="M9927" s="153"/>
      <c r="N9927" s="153"/>
      <c r="O9927" s="153"/>
      <c r="P9927" s="153"/>
      <c r="Q9927" s="153"/>
      <c r="R9927" s="153"/>
      <c r="S9927" s="152"/>
      <c r="T9927" s="153"/>
      <c r="X9927" s="69" t="str">
        <f t="shared" si="314"/>
        <v/>
      </c>
      <c r="Y9927" s="69" t="str">
        <f t="shared" si="315"/>
        <v/>
      </c>
    </row>
    <row r="9928" spans="8:25" x14ac:dyDescent="0.25">
      <c r="H9928" s="155"/>
      <c r="I9928" s="151"/>
      <c r="J9928" s="152"/>
      <c r="K9928" s="153"/>
      <c r="L9928" s="153"/>
      <c r="M9928" s="153"/>
      <c r="N9928" s="153"/>
      <c r="O9928" s="153"/>
      <c r="P9928" s="153"/>
      <c r="Q9928" s="153"/>
      <c r="R9928" s="153"/>
      <c r="S9928" s="152"/>
      <c r="T9928" s="153"/>
      <c r="X9928" s="69" t="str">
        <f t="shared" si="314"/>
        <v/>
      </c>
      <c r="Y9928" s="69" t="str">
        <f t="shared" si="315"/>
        <v/>
      </c>
    </row>
    <row r="9929" spans="8:25" x14ac:dyDescent="0.25">
      <c r="H9929" s="155"/>
      <c r="I9929" s="151"/>
      <c r="J9929" s="152"/>
      <c r="K9929" s="153"/>
      <c r="L9929" s="153"/>
      <c r="M9929" s="153"/>
      <c r="N9929" s="153"/>
      <c r="O9929" s="153"/>
      <c r="P9929" s="153"/>
      <c r="Q9929" s="153"/>
      <c r="R9929" s="153"/>
      <c r="S9929" s="152"/>
      <c r="T9929" s="153"/>
      <c r="X9929" s="69" t="str">
        <f t="shared" si="314"/>
        <v/>
      </c>
      <c r="Y9929" s="69" t="str">
        <f t="shared" si="315"/>
        <v/>
      </c>
    </row>
    <row r="9930" spans="8:25" x14ac:dyDescent="0.25">
      <c r="H9930" s="155"/>
      <c r="I9930" s="151"/>
      <c r="J9930" s="152"/>
      <c r="K9930" s="153"/>
      <c r="L9930" s="153"/>
      <c r="M9930" s="153"/>
      <c r="N9930" s="153"/>
      <c r="O9930" s="153"/>
      <c r="P9930" s="153"/>
      <c r="Q9930" s="153"/>
      <c r="R9930" s="153"/>
      <c r="S9930" s="152"/>
      <c r="T9930" s="153"/>
      <c r="X9930" s="69" t="str">
        <f t="shared" si="314"/>
        <v/>
      </c>
      <c r="Y9930" s="69" t="str">
        <f t="shared" si="315"/>
        <v/>
      </c>
    </row>
    <row r="9931" spans="8:25" x14ac:dyDescent="0.25">
      <c r="H9931" s="155"/>
      <c r="I9931" s="151"/>
      <c r="J9931" s="152"/>
      <c r="K9931" s="153"/>
      <c r="L9931" s="153"/>
      <c r="M9931" s="153"/>
      <c r="N9931" s="153"/>
      <c r="O9931" s="153"/>
      <c r="P9931" s="153"/>
      <c r="Q9931" s="153"/>
      <c r="R9931" s="153"/>
      <c r="S9931" s="152"/>
      <c r="T9931" s="153"/>
      <c r="X9931" s="69" t="str">
        <f t="shared" si="314"/>
        <v/>
      </c>
      <c r="Y9931" s="69" t="str">
        <f t="shared" si="315"/>
        <v/>
      </c>
    </row>
    <row r="9932" spans="8:25" x14ac:dyDescent="0.25">
      <c r="H9932" s="155"/>
      <c r="I9932" s="151"/>
      <c r="J9932" s="152"/>
      <c r="K9932" s="153"/>
      <c r="L9932" s="153"/>
      <c r="M9932" s="153"/>
      <c r="N9932" s="153"/>
      <c r="O9932" s="153"/>
      <c r="P9932" s="153"/>
      <c r="Q9932" s="153"/>
      <c r="R9932" s="153"/>
      <c r="S9932" s="152"/>
      <c r="T9932" s="153"/>
      <c r="X9932" s="69" t="str">
        <f t="shared" si="314"/>
        <v/>
      </c>
      <c r="Y9932" s="69" t="str">
        <f t="shared" si="315"/>
        <v/>
      </c>
    </row>
    <row r="9933" spans="8:25" x14ac:dyDescent="0.25">
      <c r="H9933" s="155"/>
      <c r="I9933" s="151"/>
      <c r="J9933" s="152"/>
      <c r="K9933" s="153"/>
      <c r="L9933" s="153"/>
      <c r="M9933" s="153"/>
      <c r="N9933" s="153"/>
      <c r="O9933" s="153"/>
      <c r="P9933" s="153"/>
      <c r="Q9933" s="153"/>
      <c r="R9933" s="153"/>
      <c r="S9933" s="152"/>
      <c r="T9933" s="153"/>
      <c r="X9933" s="69" t="str">
        <f t="shared" si="314"/>
        <v/>
      </c>
      <c r="Y9933" s="69" t="str">
        <f t="shared" si="315"/>
        <v/>
      </c>
    </row>
    <row r="9934" spans="8:25" x14ac:dyDescent="0.25">
      <c r="H9934" s="155"/>
      <c r="I9934" s="151"/>
      <c r="J9934" s="152"/>
      <c r="K9934" s="153"/>
      <c r="L9934" s="153"/>
      <c r="M9934" s="153"/>
      <c r="N9934" s="153"/>
      <c r="O9934" s="153"/>
      <c r="P9934" s="153"/>
      <c r="Q9934" s="153"/>
      <c r="R9934" s="153"/>
      <c r="S9934" s="152"/>
      <c r="T9934" s="153"/>
      <c r="X9934" s="69" t="str">
        <f t="shared" si="314"/>
        <v/>
      </c>
      <c r="Y9934" s="69" t="str">
        <f t="shared" si="315"/>
        <v/>
      </c>
    </row>
    <row r="9935" spans="8:25" x14ac:dyDescent="0.25">
      <c r="H9935" s="155"/>
      <c r="I9935" s="151"/>
      <c r="J9935" s="152"/>
      <c r="K9935" s="153"/>
      <c r="L9935" s="153"/>
      <c r="M9935" s="153"/>
      <c r="N9935" s="153"/>
      <c r="O9935" s="153"/>
      <c r="P9935" s="153"/>
      <c r="Q9935" s="153"/>
      <c r="R9935" s="153"/>
      <c r="S9935" s="152"/>
      <c r="T9935" s="153"/>
      <c r="X9935" s="69" t="str">
        <f t="shared" si="314"/>
        <v/>
      </c>
      <c r="Y9935" s="69" t="str">
        <f t="shared" si="315"/>
        <v/>
      </c>
    </row>
    <row r="9936" spans="8:25" x14ac:dyDescent="0.25">
      <c r="H9936" s="155"/>
      <c r="I9936" s="151"/>
      <c r="J9936" s="152"/>
      <c r="K9936" s="153"/>
      <c r="L9936" s="153"/>
      <c r="M9936" s="153"/>
      <c r="N9936" s="153"/>
      <c r="O9936" s="153"/>
      <c r="P9936" s="153"/>
      <c r="Q9936" s="153"/>
      <c r="R9936" s="153"/>
      <c r="S9936" s="152"/>
      <c r="T9936" s="153"/>
      <c r="X9936" s="69" t="str">
        <f t="shared" si="314"/>
        <v/>
      </c>
      <c r="Y9936" s="69" t="str">
        <f t="shared" si="315"/>
        <v/>
      </c>
    </row>
    <row r="9937" spans="8:25" x14ac:dyDescent="0.25">
      <c r="H9937" s="155"/>
      <c r="I9937" s="151"/>
      <c r="J9937" s="152"/>
      <c r="K9937" s="153"/>
      <c r="L9937" s="153"/>
      <c r="M9937" s="153"/>
      <c r="N9937" s="153"/>
      <c r="O9937" s="153"/>
      <c r="P9937" s="153"/>
      <c r="Q9937" s="153"/>
      <c r="R9937" s="153"/>
      <c r="S9937" s="152"/>
      <c r="T9937" s="153"/>
      <c r="X9937" s="69" t="str">
        <f t="shared" si="314"/>
        <v/>
      </c>
      <c r="Y9937" s="69" t="str">
        <f t="shared" si="315"/>
        <v/>
      </c>
    </row>
    <row r="9938" spans="8:25" x14ac:dyDescent="0.25">
      <c r="H9938" s="155"/>
      <c r="I9938" s="151"/>
      <c r="J9938" s="152"/>
      <c r="K9938" s="153"/>
      <c r="L9938" s="153"/>
      <c r="M9938" s="153"/>
      <c r="N9938" s="153"/>
      <c r="O9938" s="153"/>
      <c r="P9938" s="153"/>
      <c r="Q9938" s="153"/>
      <c r="R9938" s="153"/>
      <c r="S9938" s="152"/>
      <c r="T9938" s="153"/>
      <c r="X9938" s="69" t="str">
        <f t="shared" si="314"/>
        <v/>
      </c>
      <c r="Y9938" s="69" t="str">
        <f t="shared" si="315"/>
        <v/>
      </c>
    </row>
    <row r="9939" spans="8:25" x14ac:dyDescent="0.25">
      <c r="H9939" s="155"/>
      <c r="I9939" s="151"/>
      <c r="J9939" s="152"/>
      <c r="K9939" s="153"/>
      <c r="L9939" s="153"/>
      <c r="M9939" s="153"/>
      <c r="N9939" s="153"/>
      <c r="O9939" s="153"/>
      <c r="P9939" s="153"/>
      <c r="Q9939" s="153"/>
      <c r="R9939" s="153"/>
      <c r="S9939" s="152"/>
      <c r="T9939" s="153"/>
      <c r="X9939" s="69" t="str">
        <f t="shared" si="314"/>
        <v/>
      </c>
      <c r="Y9939" s="69" t="str">
        <f t="shared" si="315"/>
        <v/>
      </c>
    </row>
    <row r="9940" spans="8:25" x14ac:dyDescent="0.25">
      <c r="H9940" s="155"/>
      <c r="I9940" s="151"/>
      <c r="J9940" s="152"/>
      <c r="K9940" s="153"/>
      <c r="L9940" s="153"/>
      <c r="M9940" s="153"/>
      <c r="N9940" s="153"/>
      <c r="O9940" s="153"/>
      <c r="P9940" s="153"/>
      <c r="Q9940" s="153"/>
      <c r="R9940" s="153"/>
      <c r="S9940" s="152"/>
      <c r="T9940" s="153"/>
      <c r="X9940" s="69" t="str">
        <f t="shared" si="314"/>
        <v/>
      </c>
      <c r="Y9940" s="69" t="str">
        <f t="shared" si="315"/>
        <v/>
      </c>
    </row>
    <row r="9941" spans="8:25" x14ac:dyDescent="0.25">
      <c r="H9941" s="155"/>
      <c r="I9941" s="151"/>
      <c r="J9941" s="152"/>
      <c r="K9941" s="153"/>
      <c r="L9941" s="153"/>
      <c r="M9941" s="153"/>
      <c r="N9941" s="153"/>
      <c r="O9941" s="153"/>
      <c r="P9941" s="153"/>
      <c r="Q9941" s="153"/>
      <c r="R9941" s="153"/>
      <c r="S9941" s="152"/>
      <c r="T9941" s="153"/>
      <c r="X9941" s="69" t="str">
        <f t="shared" si="314"/>
        <v/>
      </c>
      <c r="Y9941" s="69" t="str">
        <f t="shared" si="315"/>
        <v/>
      </c>
    </row>
    <row r="9942" spans="8:25" x14ac:dyDescent="0.25">
      <c r="H9942" s="155"/>
      <c r="I9942" s="151"/>
      <c r="J9942" s="152"/>
      <c r="K9942" s="153"/>
      <c r="L9942" s="153"/>
      <c r="M9942" s="153"/>
      <c r="N9942" s="153"/>
      <c r="O9942" s="153"/>
      <c r="P9942" s="153"/>
      <c r="Q9942" s="153"/>
      <c r="R9942" s="153"/>
      <c r="S9942" s="152"/>
      <c r="T9942" s="153"/>
      <c r="X9942" s="69" t="str">
        <f t="shared" si="314"/>
        <v/>
      </c>
      <c r="Y9942" s="69" t="str">
        <f t="shared" si="315"/>
        <v/>
      </c>
    </row>
    <row r="9943" spans="8:25" x14ac:dyDescent="0.25">
      <c r="H9943" s="155"/>
      <c r="I9943" s="151"/>
      <c r="J9943" s="152"/>
      <c r="K9943" s="153"/>
      <c r="L9943" s="153"/>
      <c r="M9943" s="153"/>
      <c r="N9943" s="153"/>
      <c r="O9943" s="153"/>
      <c r="P9943" s="153"/>
      <c r="Q9943" s="153"/>
      <c r="R9943" s="153"/>
      <c r="S9943" s="152"/>
      <c r="T9943" s="153"/>
      <c r="X9943" s="69" t="str">
        <f t="shared" si="314"/>
        <v/>
      </c>
      <c r="Y9943" s="69" t="str">
        <f t="shared" si="315"/>
        <v/>
      </c>
    </row>
    <row r="9944" spans="8:25" x14ac:dyDescent="0.25">
      <c r="H9944" s="155"/>
      <c r="I9944" s="151"/>
      <c r="J9944" s="152"/>
      <c r="K9944" s="153"/>
      <c r="L9944" s="153"/>
      <c r="M9944" s="153"/>
      <c r="N9944" s="153"/>
      <c r="O9944" s="153"/>
      <c r="P9944" s="153"/>
      <c r="Q9944" s="153"/>
      <c r="R9944" s="153"/>
      <c r="S9944" s="152"/>
      <c r="T9944" s="153"/>
      <c r="X9944" s="69" t="str">
        <f t="shared" si="314"/>
        <v/>
      </c>
      <c r="Y9944" s="69" t="str">
        <f t="shared" si="315"/>
        <v/>
      </c>
    </row>
    <row r="9945" spans="8:25" x14ac:dyDescent="0.25">
      <c r="H9945" s="155"/>
      <c r="I9945" s="151"/>
      <c r="J9945" s="152"/>
      <c r="K9945" s="153"/>
      <c r="L9945" s="153"/>
      <c r="M9945" s="153"/>
      <c r="N9945" s="153"/>
      <c r="O9945" s="153"/>
      <c r="P9945" s="153"/>
      <c r="Q9945" s="153"/>
      <c r="R9945" s="153"/>
      <c r="S9945" s="152"/>
      <c r="T9945" s="153"/>
      <c r="X9945" s="69" t="str">
        <f t="shared" si="314"/>
        <v/>
      </c>
      <c r="Y9945" s="69" t="str">
        <f t="shared" si="315"/>
        <v/>
      </c>
    </row>
    <row r="9946" spans="8:25" x14ac:dyDescent="0.25">
      <c r="H9946" s="155"/>
      <c r="I9946" s="151"/>
      <c r="J9946" s="152"/>
      <c r="K9946" s="153"/>
      <c r="L9946" s="153"/>
      <c r="M9946" s="153"/>
      <c r="N9946" s="153"/>
      <c r="O9946" s="153"/>
      <c r="P9946" s="153"/>
      <c r="Q9946" s="153"/>
      <c r="R9946" s="153"/>
      <c r="S9946" s="152"/>
      <c r="T9946" s="153"/>
      <c r="X9946" s="69" t="str">
        <f t="shared" si="314"/>
        <v/>
      </c>
      <c r="Y9946" s="69" t="str">
        <f t="shared" si="315"/>
        <v/>
      </c>
    </row>
    <row r="9947" spans="8:25" x14ac:dyDescent="0.25">
      <c r="H9947" s="155"/>
      <c r="I9947" s="151"/>
      <c r="J9947" s="152"/>
      <c r="K9947" s="153"/>
      <c r="L9947" s="153"/>
      <c r="M9947" s="153"/>
      <c r="N9947" s="153"/>
      <c r="O9947" s="153"/>
      <c r="P9947" s="153"/>
      <c r="Q9947" s="153"/>
      <c r="R9947" s="153"/>
      <c r="S9947" s="152"/>
      <c r="T9947" s="153"/>
      <c r="X9947" s="69" t="str">
        <f t="shared" si="314"/>
        <v/>
      </c>
      <c r="Y9947" s="69" t="str">
        <f t="shared" si="315"/>
        <v/>
      </c>
    </row>
    <row r="9948" spans="8:25" x14ac:dyDescent="0.25">
      <c r="H9948" s="155"/>
      <c r="I9948" s="151"/>
      <c r="J9948" s="152"/>
      <c r="K9948" s="153"/>
      <c r="L9948" s="153"/>
      <c r="M9948" s="153"/>
      <c r="N9948" s="153"/>
      <c r="O9948" s="153"/>
      <c r="P9948" s="153"/>
      <c r="Q9948" s="153"/>
      <c r="R9948" s="153"/>
      <c r="S9948" s="152"/>
      <c r="T9948" s="153"/>
      <c r="X9948" s="69" t="str">
        <f t="shared" si="314"/>
        <v/>
      </c>
      <c r="Y9948" s="69" t="str">
        <f t="shared" si="315"/>
        <v/>
      </c>
    </row>
    <row r="9949" spans="8:25" x14ac:dyDescent="0.25">
      <c r="H9949" s="155"/>
      <c r="I9949" s="151"/>
      <c r="J9949" s="152"/>
      <c r="K9949" s="153"/>
      <c r="L9949" s="153"/>
      <c r="M9949" s="153"/>
      <c r="N9949" s="153"/>
      <c r="O9949" s="153"/>
      <c r="P9949" s="153"/>
      <c r="Q9949" s="153"/>
      <c r="R9949" s="153"/>
      <c r="S9949" s="152"/>
      <c r="T9949" s="153"/>
      <c r="X9949" s="69" t="str">
        <f t="shared" si="314"/>
        <v/>
      </c>
      <c r="Y9949" s="69" t="str">
        <f t="shared" si="315"/>
        <v/>
      </c>
    </row>
    <row r="9950" spans="8:25" x14ac:dyDescent="0.25">
      <c r="H9950" s="155"/>
      <c r="I9950" s="151"/>
      <c r="J9950" s="152"/>
      <c r="K9950" s="153"/>
      <c r="L9950" s="153"/>
      <c r="M9950" s="153"/>
      <c r="N9950" s="153"/>
      <c r="O9950" s="153"/>
      <c r="P9950" s="153"/>
      <c r="Q9950" s="153"/>
      <c r="R9950" s="153"/>
      <c r="S9950" s="152"/>
      <c r="T9950" s="153"/>
      <c r="X9950" s="69" t="str">
        <f t="shared" si="314"/>
        <v/>
      </c>
      <c r="Y9950" s="69" t="str">
        <f t="shared" si="315"/>
        <v/>
      </c>
    </row>
    <row r="9951" spans="8:25" x14ac:dyDescent="0.25">
      <c r="H9951" s="155"/>
      <c r="I9951" s="151"/>
      <c r="J9951" s="152"/>
      <c r="K9951" s="153"/>
      <c r="L9951" s="153"/>
      <c r="M9951" s="153"/>
      <c r="N9951" s="153"/>
      <c r="O9951" s="153"/>
      <c r="P9951" s="153"/>
      <c r="Q9951" s="153"/>
      <c r="R9951" s="153"/>
      <c r="S9951" s="152"/>
      <c r="T9951" s="153"/>
      <c r="X9951" s="69" t="str">
        <f t="shared" si="314"/>
        <v/>
      </c>
      <c r="Y9951" s="69" t="str">
        <f t="shared" si="315"/>
        <v/>
      </c>
    </row>
    <row r="9952" spans="8:25" x14ac:dyDescent="0.25">
      <c r="H9952" s="155"/>
      <c r="I9952" s="151"/>
      <c r="J9952" s="152"/>
      <c r="K9952" s="153"/>
      <c r="L9952" s="153"/>
      <c r="M9952" s="153"/>
      <c r="N9952" s="153"/>
      <c r="O9952" s="153"/>
      <c r="P9952" s="153"/>
      <c r="Q9952" s="153"/>
      <c r="R9952" s="153"/>
      <c r="S9952" s="152"/>
      <c r="T9952" s="153"/>
      <c r="X9952" s="69" t="str">
        <f t="shared" si="314"/>
        <v/>
      </c>
      <c r="Y9952" s="69" t="str">
        <f t="shared" si="315"/>
        <v/>
      </c>
    </row>
    <row r="9953" spans="8:25" x14ac:dyDescent="0.25">
      <c r="H9953" s="155"/>
      <c r="I9953" s="151"/>
      <c r="J9953" s="152"/>
      <c r="K9953" s="153"/>
      <c r="L9953" s="153"/>
      <c r="M9953" s="153"/>
      <c r="N9953" s="153"/>
      <c r="O9953" s="153"/>
      <c r="P9953" s="153"/>
      <c r="Q9953" s="153"/>
      <c r="R9953" s="153"/>
      <c r="S9953" s="152"/>
      <c r="T9953" s="153"/>
      <c r="X9953" s="69" t="str">
        <f t="shared" si="314"/>
        <v/>
      </c>
      <c r="Y9953" s="69" t="str">
        <f t="shared" si="315"/>
        <v/>
      </c>
    </row>
    <row r="9954" spans="8:25" x14ac:dyDescent="0.25">
      <c r="H9954" s="155"/>
      <c r="I9954" s="151"/>
      <c r="J9954" s="152"/>
      <c r="K9954" s="153"/>
      <c r="L9954" s="153"/>
      <c r="M9954" s="153"/>
      <c r="N9954" s="153"/>
      <c r="O9954" s="153"/>
      <c r="P9954" s="153"/>
      <c r="Q9954" s="153"/>
      <c r="R9954" s="153"/>
      <c r="S9954" s="152"/>
      <c r="T9954" s="153"/>
      <c r="X9954" s="69" t="str">
        <f t="shared" si="314"/>
        <v/>
      </c>
      <c r="Y9954" s="69" t="str">
        <f t="shared" si="315"/>
        <v/>
      </c>
    </row>
    <row r="9955" spans="8:25" x14ac:dyDescent="0.25">
      <c r="H9955" s="155"/>
      <c r="I9955" s="151"/>
      <c r="J9955" s="152"/>
      <c r="K9955" s="153"/>
      <c r="L9955" s="153"/>
      <c r="M9955" s="153"/>
      <c r="N9955" s="153"/>
      <c r="O9955" s="153"/>
      <c r="P9955" s="153"/>
      <c r="Q9955" s="153"/>
      <c r="R9955" s="153"/>
      <c r="S9955" s="152"/>
      <c r="T9955" s="153"/>
      <c r="X9955" s="69" t="str">
        <f t="shared" si="314"/>
        <v/>
      </c>
      <c r="Y9955" s="69" t="str">
        <f t="shared" si="315"/>
        <v/>
      </c>
    </row>
    <row r="9956" spans="8:25" x14ac:dyDescent="0.25">
      <c r="H9956" s="155"/>
      <c r="I9956" s="151"/>
      <c r="J9956" s="152"/>
      <c r="K9956" s="153"/>
      <c r="L9956" s="153"/>
      <c r="M9956" s="153"/>
      <c r="N9956" s="153"/>
      <c r="O9956" s="153"/>
      <c r="P9956" s="153"/>
      <c r="Q9956" s="153"/>
      <c r="R9956" s="153"/>
      <c r="S9956" s="152"/>
      <c r="T9956" s="153"/>
      <c r="X9956" s="69" t="str">
        <f t="shared" si="314"/>
        <v/>
      </c>
      <c r="Y9956" s="69" t="str">
        <f t="shared" si="315"/>
        <v/>
      </c>
    </row>
    <row r="9957" spans="8:25" x14ac:dyDescent="0.25">
      <c r="H9957" s="155"/>
      <c r="I9957" s="151"/>
      <c r="J9957" s="152"/>
      <c r="K9957" s="153"/>
      <c r="L9957" s="153"/>
      <c r="M9957" s="153"/>
      <c r="N9957" s="153"/>
      <c r="O9957" s="153"/>
      <c r="P9957" s="153"/>
      <c r="Q9957" s="153"/>
      <c r="R9957" s="153"/>
      <c r="S9957" s="152"/>
      <c r="T9957" s="153"/>
      <c r="X9957" s="69" t="str">
        <f t="shared" si="314"/>
        <v/>
      </c>
      <c r="Y9957" s="69" t="str">
        <f t="shared" si="315"/>
        <v/>
      </c>
    </row>
    <row r="9958" spans="8:25" x14ac:dyDescent="0.25">
      <c r="H9958" s="155"/>
      <c r="I9958" s="151"/>
      <c r="J9958" s="152"/>
      <c r="K9958" s="153"/>
      <c r="L9958" s="153"/>
      <c r="M9958" s="153"/>
      <c r="N9958" s="153"/>
      <c r="O9958" s="153"/>
      <c r="P9958" s="153"/>
      <c r="Q9958" s="153"/>
      <c r="R9958" s="153"/>
      <c r="S9958" s="152"/>
      <c r="T9958" s="153"/>
      <c r="X9958" s="69" t="str">
        <f t="shared" si="314"/>
        <v/>
      </c>
      <c r="Y9958" s="69" t="str">
        <f t="shared" si="315"/>
        <v/>
      </c>
    </row>
    <row r="9959" spans="8:25" x14ac:dyDescent="0.25">
      <c r="H9959" s="155"/>
      <c r="I9959" s="151"/>
      <c r="J9959" s="152"/>
      <c r="K9959" s="153"/>
      <c r="L9959" s="153"/>
      <c r="M9959" s="153"/>
      <c r="N9959" s="153"/>
      <c r="O9959" s="153"/>
      <c r="P9959" s="153"/>
      <c r="Q9959" s="153"/>
      <c r="R9959" s="153"/>
      <c r="S9959" s="152"/>
      <c r="T9959" s="153"/>
      <c r="X9959" s="69" t="str">
        <f t="shared" si="314"/>
        <v/>
      </c>
      <c r="Y9959" s="69" t="str">
        <f t="shared" si="315"/>
        <v/>
      </c>
    </row>
    <row r="9960" spans="8:25" x14ac:dyDescent="0.25">
      <c r="H9960" s="155"/>
      <c r="I9960" s="151"/>
      <c r="J9960" s="152"/>
      <c r="K9960" s="153"/>
      <c r="L9960" s="153"/>
      <c r="M9960" s="153"/>
      <c r="N9960" s="153"/>
      <c r="O9960" s="153"/>
      <c r="P9960" s="153"/>
      <c r="Q9960" s="153"/>
      <c r="R9960" s="153"/>
      <c r="S9960" s="152"/>
      <c r="T9960" s="153"/>
      <c r="X9960" s="69" t="str">
        <f t="shared" si="314"/>
        <v/>
      </c>
      <c r="Y9960" s="69" t="str">
        <f t="shared" si="315"/>
        <v/>
      </c>
    </row>
    <row r="9961" spans="8:25" x14ac:dyDescent="0.25">
      <c r="H9961" s="155"/>
      <c r="I9961" s="151"/>
      <c r="J9961" s="152"/>
      <c r="K9961" s="153"/>
      <c r="L9961" s="153"/>
      <c r="M9961" s="153"/>
      <c r="N9961" s="153"/>
      <c r="O9961" s="153"/>
      <c r="P9961" s="153"/>
      <c r="Q9961" s="153"/>
      <c r="R9961" s="153"/>
      <c r="S9961" s="152"/>
      <c r="T9961" s="153"/>
      <c r="X9961" s="69" t="str">
        <f t="shared" si="314"/>
        <v/>
      </c>
      <c r="Y9961" s="69" t="str">
        <f t="shared" si="315"/>
        <v/>
      </c>
    </row>
    <row r="9962" spans="8:25" x14ac:dyDescent="0.25">
      <c r="H9962" s="155"/>
      <c r="I9962" s="151"/>
      <c r="J9962" s="152"/>
      <c r="K9962" s="153"/>
      <c r="L9962" s="153"/>
      <c r="M9962" s="153"/>
      <c r="N9962" s="153"/>
      <c r="O9962" s="153"/>
      <c r="P9962" s="153"/>
      <c r="Q9962" s="153"/>
      <c r="R9962" s="153"/>
      <c r="S9962" s="152"/>
      <c r="T9962" s="153"/>
      <c r="X9962" s="69" t="str">
        <f t="shared" si="314"/>
        <v/>
      </c>
      <c r="Y9962" s="69" t="str">
        <f t="shared" si="315"/>
        <v/>
      </c>
    </row>
    <row r="9963" spans="8:25" x14ac:dyDescent="0.25">
      <c r="H9963" s="155"/>
      <c r="I9963" s="151"/>
      <c r="J9963" s="152"/>
      <c r="K9963" s="153"/>
      <c r="L9963" s="153"/>
      <c r="M9963" s="153"/>
      <c r="N9963" s="153"/>
      <c r="O9963" s="153"/>
      <c r="P9963" s="153"/>
      <c r="Q9963" s="153"/>
      <c r="R9963" s="153"/>
      <c r="S9963" s="152"/>
      <c r="T9963" s="153"/>
      <c r="X9963" s="69" t="str">
        <f t="shared" si="314"/>
        <v/>
      </c>
      <c r="Y9963" s="69" t="str">
        <f t="shared" si="315"/>
        <v/>
      </c>
    </row>
    <row r="9964" spans="8:25" x14ac:dyDescent="0.25">
      <c r="H9964" s="155"/>
      <c r="I9964" s="151"/>
      <c r="J9964" s="152"/>
      <c r="K9964" s="153"/>
      <c r="L9964" s="153"/>
      <c r="M9964" s="153"/>
      <c r="N9964" s="153"/>
      <c r="O9964" s="153"/>
      <c r="P9964" s="153"/>
      <c r="Q9964" s="153"/>
      <c r="R9964" s="153"/>
      <c r="S9964" s="152"/>
      <c r="T9964" s="153"/>
      <c r="X9964" s="69" t="str">
        <f t="shared" si="314"/>
        <v/>
      </c>
      <c r="Y9964" s="69" t="str">
        <f t="shared" si="315"/>
        <v/>
      </c>
    </row>
    <row r="9965" spans="8:25" x14ac:dyDescent="0.25">
      <c r="H9965" s="155"/>
      <c r="I9965" s="151"/>
      <c r="J9965" s="152"/>
      <c r="K9965" s="153"/>
      <c r="L9965" s="153"/>
      <c r="M9965" s="153"/>
      <c r="N9965" s="153"/>
      <c r="O9965" s="153"/>
      <c r="P9965" s="153"/>
      <c r="Q9965" s="153"/>
      <c r="R9965" s="153"/>
      <c r="S9965" s="152"/>
      <c r="T9965" s="153"/>
      <c r="X9965" s="69" t="str">
        <f t="shared" si="314"/>
        <v/>
      </c>
      <c r="Y9965" s="69" t="str">
        <f t="shared" si="315"/>
        <v/>
      </c>
    </row>
    <row r="9966" spans="8:25" x14ac:dyDescent="0.25">
      <c r="H9966" s="155"/>
      <c r="I9966" s="151"/>
      <c r="J9966" s="152"/>
      <c r="K9966" s="153"/>
      <c r="L9966" s="153"/>
      <c r="M9966" s="153"/>
      <c r="N9966" s="153"/>
      <c r="O9966" s="153"/>
      <c r="P9966" s="153"/>
      <c r="Q9966" s="153"/>
      <c r="R9966" s="153"/>
      <c r="S9966" s="152"/>
      <c r="T9966" s="153"/>
      <c r="X9966" s="69" t="str">
        <f t="shared" si="314"/>
        <v/>
      </c>
      <c r="Y9966" s="69" t="str">
        <f t="shared" si="315"/>
        <v/>
      </c>
    </row>
    <row r="9967" spans="8:25" x14ac:dyDescent="0.25">
      <c r="H9967" s="155"/>
      <c r="I9967" s="151"/>
      <c r="J9967" s="152"/>
      <c r="K9967" s="153"/>
      <c r="L9967" s="153"/>
      <c r="M9967" s="153"/>
      <c r="N9967" s="153"/>
      <c r="O9967" s="153"/>
      <c r="P9967" s="153"/>
      <c r="Q9967" s="153"/>
      <c r="R9967" s="153"/>
      <c r="S9967" s="152"/>
      <c r="T9967" s="153"/>
      <c r="X9967" s="69" t="str">
        <f t="shared" si="314"/>
        <v/>
      </c>
      <c r="Y9967" s="69" t="str">
        <f t="shared" si="315"/>
        <v/>
      </c>
    </row>
    <row r="9968" spans="8:25" x14ac:dyDescent="0.25">
      <c r="H9968" s="155"/>
      <c r="I9968" s="151"/>
      <c r="J9968" s="152"/>
      <c r="K9968" s="153"/>
      <c r="L9968" s="153"/>
      <c r="M9968" s="153"/>
      <c r="N9968" s="153"/>
      <c r="O9968" s="153"/>
      <c r="P9968" s="153"/>
      <c r="Q9968" s="153"/>
      <c r="R9968" s="153"/>
      <c r="S9968" s="152"/>
      <c r="T9968" s="153"/>
      <c r="X9968" s="69" t="str">
        <f t="shared" si="314"/>
        <v/>
      </c>
      <c r="Y9968" s="69" t="str">
        <f t="shared" si="315"/>
        <v/>
      </c>
    </row>
    <row r="9969" spans="8:25" x14ac:dyDescent="0.25">
      <c r="H9969" s="155"/>
      <c r="I9969" s="151"/>
      <c r="J9969" s="152"/>
      <c r="K9969" s="153"/>
      <c r="L9969" s="153"/>
      <c r="M9969" s="153"/>
      <c r="N9969" s="153"/>
      <c r="O9969" s="153"/>
      <c r="P9969" s="153"/>
      <c r="Q9969" s="153"/>
      <c r="R9969" s="153"/>
      <c r="S9969" s="152"/>
      <c r="T9969" s="153"/>
      <c r="X9969" s="69" t="str">
        <f t="shared" si="314"/>
        <v/>
      </c>
      <c r="Y9969" s="69" t="str">
        <f t="shared" si="315"/>
        <v/>
      </c>
    </row>
    <row r="9970" spans="8:25" x14ac:dyDescent="0.25">
      <c r="H9970" s="155"/>
      <c r="I9970" s="151"/>
      <c r="J9970" s="152"/>
      <c r="K9970" s="153"/>
      <c r="L9970" s="153"/>
      <c r="M9970" s="153"/>
      <c r="N9970" s="153"/>
      <c r="O9970" s="153"/>
      <c r="P9970" s="153"/>
      <c r="Q9970" s="153"/>
      <c r="R9970" s="153"/>
      <c r="S9970" s="152"/>
      <c r="T9970" s="153"/>
      <c r="X9970" s="69" t="str">
        <f t="shared" si="314"/>
        <v/>
      </c>
      <c r="Y9970" s="69" t="str">
        <f t="shared" si="315"/>
        <v/>
      </c>
    </row>
    <row r="9971" spans="8:25" x14ac:dyDescent="0.25">
      <c r="H9971" s="155"/>
      <c r="I9971" s="151"/>
      <c r="J9971" s="152"/>
      <c r="K9971" s="153"/>
      <c r="L9971" s="153"/>
      <c r="M9971" s="153"/>
      <c r="N9971" s="153"/>
      <c r="O9971" s="153"/>
      <c r="P9971" s="153"/>
      <c r="Q9971" s="153"/>
      <c r="R9971" s="153"/>
      <c r="S9971" s="152"/>
      <c r="T9971" s="153"/>
      <c r="X9971" s="69" t="str">
        <f t="shared" si="314"/>
        <v/>
      </c>
      <c r="Y9971" s="69" t="str">
        <f t="shared" si="315"/>
        <v/>
      </c>
    </row>
    <row r="9972" spans="8:25" x14ac:dyDescent="0.25">
      <c r="H9972" s="155"/>
      <c r="I9972" s="151"/>
      <c r="J9972" s="152"/>
      <c r="K9972" s="153"/>
      <c r="L9972" s="153"/>
      <c r="M9972" s="153"/>
      <c r="N9972" s="153"/>
      <c r="O9972" s="153"/>
      <c r="P9972" s="153"/>
      <c r="Q9972" s="153"/>
      <c r="R9972" s="153"/>
      <c r="S9972" s="152"/>
      <c r="T9972" s="153"/>
      <c r="X9972" s="69" t="str">
        <f t="shared" si="314"/>
        <v/>
      </c>
      <c r="Y9972" s="69" t="str">
        <f t="shared" si="315"/>
        <v/>
      </c>
    </row>
    <row r="9973" spans="8:25" x14ac:dyDescent="0.25">
      <c r="H9973" s="155"/>
      <c r="I9973" s="151"/>
      <c r="J9973" s="152"/>
      <c r="K9973" s="153"/>
      <c r="L9973" s="153"/>
      <c r="M9973" s="153"/>
      <c r="N9973" s="153"/>
      <c r="O9973" s="153"/>
      <c r="P9973" s="153"/>
      <c r="Q9973" s="153"/>
      <c r="R9973" s="153"/>
      <c r="S9973" s="152"/>
      <c r="T9973" s="153"/>
      <c r="X9973" s="69" t="str">
        <f t="shared" si="314"/>
        <v/>
      </c>
      <c r="Y9973" s="69" t="str">
        <f t="shared" si="315"/>
        <v/>
      </c>
    </row>
    <row r="9974" spans="8:25" x14ac:dyDescent="0.25">
      <c r="H9974" s="155"/>
      <c r="I9974" s="151"/>
      <c r="J9974" s="152"/>
      <c r="K9974" s="153"/>
      <c r="L9974" s="153"/>
      <c r="M9974" s="153"/>
      <c r="N9974" s="153"/>
      <c r="O9974" s="153"/>
      <c r="P9974" s="153"/>
      <c r="Q9974" s="153"/>
      <c r="R9974" s="153"/>
      <c r="S9974" s="152"/>
      <c r="T9974" s="153"/>
      <c r="X9974" s="69" t="str">
        <f t="shared" si="314"/>
        <v/>
      </c>
      <c r="Y9974" s="69" t="str">
        <f t="shared" si="315"/>
        <v/>
      </c>
    </row>
    <row r="9975" spans="8:25" x14ac:dyDescent="0.25">
      <c r="H9975" s="155"/>
      <c r="I9975" s="151"/>
      <c r="J9975" s="152"/>
      <c r="K9975" s="153"/>
      <c r="L9975" s="153"/>
      <c r="M9975" s="153"/>
      <c r="N9975" s="153"/>
      <c r="O9975" s="153"/>
      <c r="P9975" s="153"/>
      <c r="Q9975" s="153"/>
      <c r="R9975" s="153"/>
      <c r="S9975" s="152"/>
      <c r="T9975" s="153"/>
      <c r="X9975" s="69" t="str">
        <f t="shared" si="314"/>
        <v/>
      </c>
      <c r="Y9975" s="69" t="str">
        <f t="shared" si="315"/>
        <v/>
      </c>
    </row>
    <row r="9976" spans="8:25" x14ac:dyDescent="0.25">
      <c r="H9976" s="155"/>
      <c r="I9976" s="151"/>
      <c r="J9976" s="152"/>
      <c r="K9976" s="153"/>
      <c r="L9976" s="153"/>
      <c r="M9976" s="153"/>
      <c r="N9976" s="153"/>
      <c r="O9976" s="153"/>
      <c r="P9976" s="153"/>
      <c r="Q9976" s="153"/>
      <c r="R9976" s="153"/>
      <c r="S9976" s="152"/>
      <c r="T9976" s="153"/>
      <c r="X9976" s="69" t="str">
        <f t="shared" si="314"/>
        <v/>
      </c>
      <c r="Y9976" s="69" t="str">
        <f t="shared" si="315"/>
        <v/>
      </c>
    </row>
    <row r="9977" spans="8:25" x14ac:dyDescent="0.25">
      <c r="H9977" s="155"/>
      <c r="I9977" s="151"/>
      <c r="J9977" s="152"/>
      <c r="K9977" s="153"/>
      <c r="L9977" s="153"/>
      <c r="M9977" s="153"/>
      <c r="N9977" s="153"/>
      <c r="O9977" s="153"/>
      <c r="P9977" s="153"/>
      <c r="Q9977" s="153"/>
      <c r="R9977" s="153"/>
      <c r="S9977" s="152"/>
      <c r="T9977" s="153"/>
      <c r="X9977" s="69" t="str">
        <f t="shared" si="314"/>
        <v/>
      </c>
      <c r="Y9977" s="69" t="str">
        <f t="shared" si="315"/>
        <v/>
      </c>
    </row>
    <row r="9978" spans="8:25" x14ac:dyDescent="0.25">
      <c r="H9978" s="155"/>
      <c r="I9978" s="151"/>
      <c r="J9978" s="152"/>
      <c r="K9978" s="153"/>
      <c r="L9978" s="153"/>
      <c r="M9978" s="153"/>
      <c r="N9978" s="153"/>
      <c r="O9978" s="153"/>
      <c r="P9978" s="153"/>
      <c r="Q9978" s="153"/>
      <c r="R9978" s="153"/>
      <c r="S9978" s="152"/>
      <c r="T9978" s="153"/>
      <c r="X9978" s="69" t="str">
        <f t="shared" si="314"/>
        <v/>
      </c>
      <c r="Y9978" s="69" t="str">
        <f t="shared" si="315"/>
        <v/>
      </c>
    </row>
    <row r="9979" spans="8:25" x14ac:dyDescent="0.25">
      <c r="H9979" s="155"/>
      <c r="I9979" s="151"/>
      <c r="J9979" s="152"/>
      <c r="K9979" s="153"/>
      <c r="L9979" s="153"/>
      <c r="M9979" s="153"/>
      <c r="N9979" s="153"/>
      <c r="O9979" s="153"/>
      <c r="P9979" s="153"/>
      <c r="Q9979" s="153"/>
      <c r="R9979" s="153"/>
      <c r="S9979" s="152"/>
      <c r="T9979" s="153"/>
      <c r="X9979" s="69" t="str">
        <f t="shared" si="314"/>
        <v/>
      </c>
      <c r="Y9979" s="69" t="str">
        <f t="shared" si="315"/>
        <v/>
      </c>
    </row>
    <row r="9980" spans="8:25" x14ac:dyDescent="0.25">
      <c r="H9980" s="155"/>
      <c r="I9980" s="151"/>
      <c r="J9980" s="152"/>
      <c r="K9980" s="153"/>
      <c r="L9980" s="153"/>
      <c r="M9980" s="153"/>
      <c r="N9980" s="153"/>
      <c r="O9980" s="153"/>
      <c r="P9980" s="153"/>
      <c r="Q9980" s="153"/>
      <c r="R9980" s="153"/>
      <c r="S9980" s="152"/>
      <c r="T9980" s="153"/>
      <c r="X9980" s="69" t="str">
        <f t="shared" si="314"/>
        <v/>
      </c>
      <c r="Y9980" s="69" t="str">
        <f t="shared" si="315"/>
        <v/>
      </c>
    </row>
    <row r="9981" spans="8:25" x14ac:dyDescent="0.25">
      <c r="H9981" s="155"/>
      <c r="I9981" s="151"/>
      <c r="J9981" s="152"/>
      <c r="K9981" s="153"/>
      <c r="L9981" s="153"/>
      <c r="M9981" s="153"/>
      <c r="N9981" s="153"/>
      <c r="O9981" s="153"/>
      <c r="P9981" s="153"/>
      <c r="Q9981" s="153"/>
      <c r="R9981" s="153"/>
      <c r="S9981" s="152"/>
      <c r="T9981" s="153"/>
      <c r="X9981" s="69" t="str">
        <f t="shared" si="314"/>
        <v/>
      </c>
      <c r="Y9981" s="69" t="str">
        <f t="shared" si="315"/>
        <v/>
      </c>
    </row>
    <row r="9982" spans="8:25" x14ac:dyDescent="0.25">
      <c r="H9982" s="155"/>
      <c r="I9982" s="151"/>
      <c r="J9982" s="152"/>
      <c r="K9982" s="153"/>
      <c r="L9982" s="153"/>
      <c r="M9982" s="153"/>
      <c r="N9982" s="153"/>
      <c r="O9982" s="153"/>
      <c r="P9982" s="153"/>
      <c r="Q9982" s="153"/>
      <c r="R9982" s="153"/>
      <c r="S9982" s="152"/>
      <c r="T9982" s="153"/>
      <c r="X9982" s="69" t="str">
        <f t="shared" si="314"/>
        <v/>
      </c>
      <c r="Y9982" s="69" t="str">
        <f t="shared" si="315"/>
        <v/>
      </c>
    </row>
    <row r="9983" spans="8:25" x14ac:dyDescent="0.25">
      <c r="H9983" s="155"/>
      <c r="I9983" s="151"/>
      <c r="J9983" s="152"/>
      <c r="K9983" s="153"/>
      <c r="L9983" s="153"/>
      <c r="M9983" s="153"/>
      <c r="N9983" s="153"/>
      <c r="O9983" s="153"/>
      <c r="P9983" s="153"/>
      <c r="Q9983" s="153"/>
      <c r="R9983" s="153"/>
      <c r="S9983" s="152"/>
      <c r="T9983" s="153"/>
      <c r="X9983" s="69" t="str">
        <f t="shared" si="314"/>
        <v/>
      </c>
      <c r="Y9983" s="69" t="str">
        <f t="shared" si="315"/>
        <v/>
      </c>
    </row>
    <row r="9984" spans="8:25" x14ac:dyDescent="0.25">
      <c r="H9984" s="155"/>
      <c r="I9984" s="151"/>
      <c r="J9984" s="152"/>
      <c r="K9984" s="153"/>
      <c r="L9984" s="153"/>
      <c r="M9984" s="153"/>
      <c r="N9984" s="153"/>
      <c r="O9984" s="153"/>
      <c r="P9984" s="153"/>
      <c r="Q9984" s="153"/>
      <c r="R9984" s="153"/>
      <c r="S9984" s="152"/>
      <c r="T9984" s="153"/>
      <c r="X9984" s="69" t="str">
        <f t="shared" si="314"/>
        <v/>
      </c>
      <c r="Y9984" s="69" t="str">
        <f t="shared" si="315"/>
        <v/>
      </c>
    </row>
    <row r="9985" spans="8:25" x14ac:dyDescent="0.25">
      <c r="H9985" s="155"/>
      <c r="I9985" s="151"/>
      <c r="J9985" s="152"/>
      <c r="K9985" s="153"/>
      <c r="L9985" s="153"/>
      <c r="M9985" s="153"/>
      <c r="N9985" s="153"/>
      <c r="O9985" s="153"/>
      <c r="P9985" s="153"/>
      <c r="Q9985" s="153"/>
      <c r="R9985" s="153"/>
      <c r="S9985" s="152"/>
      <c r="T9985" s="153"/>
      <c r="X9985" s="69" t="str">
        <f t="shared" si="314"/>
        <v/>
      </c>
      <c r="Y9985" s="69" t="str">
        <f t="shared" si="315"/>
        <v/>
      </c>
    </row>
    <row r="9986" spans="8:25" x14ac:dyDescent="0.25">
      <c r="H9986" s="155"/>
      <c r="I9986" s="151"/>
      <c r="J9986" s="152"/>
      <c r="K9986" s="153"/>
      <c r="L9986" s="153"/>
      <c r="M9986" s="153"/>
      <c r="N9986" s="153"/>
      <c r="O9986" s="153"/>
      <c r="P9986" s="153"/>
      <c r="Q9986" s="153"/>
      <c r="R9986" s="153"/>
      <c r="S9986" s="152"/>
      <c r="T9986" s="153"/>
      <c r="X9986" s="69" t="str">
        <f t="shared" ref="X9986:X10049" si="316">IF(W9986&lt;&gt;"",W9986-I9986,"")</f>
        <v/>
      </c>
      <c r="Y9986" s="69" t="str">
        <f t="shared" si="315"/>
        <v/>
      </c>
    </row>
    <row r="9987" spans="8:25" x14ac:dyDescent="0.25">
      <c r="H9987" s="155"/>
      <c r="I9987" s="151"/>
      <c r="J9987" s="152"/>
      <c r="K9987" s="153"/>
      <c r="L9987" s="153"/>
      <c r="M9987" s="153"/>
      <c r="N9987" s="153"/>
      <c r="O9987" s="153"/>
      <c r="P9987" s="153"/>
      <c r="Q9987" s="153"/>
      <c r="R9987" s="153"/>
      <c r="S9987" s="152"/>
      <c r="T9987" s="153"/>
      <c r="X9987" s="69" t="str">
        <f t="shared" si="316"/>
        <v/>
      </c>
      <c r="Y9987" s="69" t="str">
        <f t="shared" ref="Y9987:Y10050" si="317">IF(X9987&lt;&gt;"",IF(X9987&lt;365,"&lt; 1 year",IF(X9987&lt;730,"1-2",IF(X9987&lt;1095,"2-3",IF(X9987&lt;1460,"3-4",IF(X9987&lt;1825,"4-5","5+"))))),"")</f>
        <v/>
      </c>
    </row>
    <row r="9988" spans="8:25" x14ac:dyDescent="0.25">
      <c r="H9988" s="155"/>
      <c r="I9988" s="151"/>
      <c r="J9988" s="152"/>
      <c r="K9988" s="153"/>
      <c r="L9988" s="153"/>
      <c r="M9988" s="153"/>
      <c r="N9988" s="153"/>
      <c r="O9988" s="153"/>
      <c r="P9988" s="153"/>
      <c r="Q9988" s="153"/>
      <c r="R9988" s="153"/>
      <c r="S9988" s="152"/>
      <c r="T9988" s="153"/>
      <c r="X9988" s="69" t="str">
        <f t="shared" si="316"/>
        <v/>
      </c>
      <c r="Y9988" s="69" t="str">
        <f t="shared" si="317"/>
        <v/>
      </c>
    </row>
    <row r="9989" spans="8:25" x14ac:dyDescent="0.25">
      <c r="H9989" s="155"/>
      <c r="I9989" s="151"/>
      <c r="J9989" s="152"/>
      <c r="K9989" s="153"/>
      <c r="L9989" s="153"/>
      <c r="M9989" s="153"/>
      <c r="N9989" s="153"/>
      <c r="O9989" s="153"/>
      <c r="P9989" s="153"/>
      <c r="Q9989" s="153"/>
      <c r="R9989" s="153"/>
      <c r="S9989" s="152"/>
      <c r="T9989" s="153"/>
      <c r="X9989" s="69" t="str">
        <f t="shared" si="316"/>
        <v/>
      </c>
      <c r="Y9989" s="69" t="str">
        <f t="shared" si="317"/>
        <v/>
      </c>
    </row>
    <row r="9990" spans="8:25" x14ac:dyDescent="0.25">
      <c r="H9990" s="155"/>
      <c r="I9990" s="151"/>
      <c r="J9990" s="152"/>
      <c r="K9990" s="153"/>
      <c r="L9990" s="153"/>
      <c r="M9990" s="153"/>
      <c r="N9990" s="153"/>
      <c r="O9990" s="153"/>
      <c r="P9990" s="153"/>
      <c r="Q9990" s="153"/>
      <c r="R9990" s="153"/>
      <c r="S9990" s="152"/>
      <c r="T9990" s="153"/>
      <c r="X9990" s="69" t="str">
        <f t="shared" si="316"/>
        <v/>
      </c>
      <c r="Y9990" s="69" t="str">
        <f t="shared" si="317"/>
        <v/>
      </c>
    </row>
    <row r="9991" spans="8:25" x14ac:dyDescent="0.25">
      <c r="H9991" s="155"/>
      <c r="I9991" s="151"/>
      <c r="J9991" s="152"/>
      <c r="K9991" s="153"/>
      <c r="L9991" s="153"/>
      <c r="M9991" s="153"/>
      <c r="N9991" s="153"/>
      <c r="O9991" s="153"/>
      <c r="P9991" s="153"/>
      <c r="Q9991" s="153"/>
      <c r="R9991" s="153"/>
      <c r="S9991" s="152"/>
      <c r="T9991" s="153"/>
      <c r="X9991" s="69" t="str">
        <f t="shared" si="316"/>
        <v/>
      </c>
      <c r="Y9991" s="69" t="str">
        <f t="shared" si="317"/>
        <v/>
      </c>
    </row>
    <row r="9992" spans="8:25" x14ac:dyDescent="0.25">
      <c r="H9992" s="155"/>
      <c r="I9992" s="151"/>
      <c r="J9992" s="152"/>
      <c r="K9992" s="153"/>
      <c r="L9992" s="153"/>
      <c r="M9992" s="153"/>
      <c r="N9992" s="153"/>
      <c r="O9992" s="153"/>
      <c r="P9992" s="153"/>
      <c r="Q9992" s="153"/>
      <c r="R9992" s="153"/>
      <c r="S9992" s="152"/>
      <c r="T9992" s="153"/>
      <c r="X9992" s="69" t="str">
        <f t="shared" si="316"/>
        <v/>
      </c>
      <c r="Y9992" s="69" t="str">
        <f t="shared" si="317"/>
        <v/>
      </c>
    </row>
    <row r="9993" spans="8:25" x14ac:dyDescent="0.25">
      <c r="H9993" s="155"/>
      <c r="I9993" s="151"/>
      <c r="J9993" s="152"/>
      <c r="K9993" s="153"/>
      <c r="L9993" s="153"/>
      <c r="M9993" s="153"/>
      <c r="N9993" s="153"/>
      <c r="O9993" s="153"/>
      <c r="P9993" s="153"/>
      <c r="Q9993" s="153"/>
      <c r="R9993" s="153"/>
      <c r="S9993" s="152"/>
      <c r="T9993" s="153"/>
      <c r="X9993" s="69" t="str">
        <f t="shared" si="316"/>
        <v/>
      </c>
      <c r="Y9993" s="69" t="str">
        <f t="shared" si="317"/>
        <v/>
      </c>
    </row>
    <row r="9994" spans="8:25" x14ac:dyDescent="0.25">
      <c r="H9994" s="155"/>
      <c r="I9994" s="151"/>
      <c r="J9994" s="152"/>
      <c r="K9994" s="153"/>
      <c r="L9994" s="153"/>
      <c r="M9994" s="153"/>
      <c r="N9994" s="153"/>
      <c r="O9994" s="153"/>
      <c r="P9994" s="153"/>
      <c r="Q9994" s="153"/>
      <c r="R9994" s="153"/>
      <c r="S9994" s="152"/>
      <c r="T9994" s="153"/>
      <c r="X9994" s="69" t="str">
        <f t="shared" si="316"/>
        <v/>
      </c>
      <c r="Y9994" s="69" t="str">
        <f t="shared" si="317"/>
        <v/>
      </c>
    </row>
    <row r="9995" spans="8:25" x14ac:dyDescent="0.25">
      <c r="H9995" s="155"/>
      <c r="I9995" s="151"/>
      <c r="J9995" s="152"/>
      <c r="K9995" s="153"/>
      <c r="L9995" s="153"/>
      <c r="M9995" s="153"/>
      <c r="N9995" s="153"/>
      <c r="O9995" s="153"/>
      <c r="P9995" s="153"/>
      <c r="Q9995" s="153"/>
      <c r="R9995" s="153"/>
      <c r="S9995" s="152"/>
      <c r="T9995" s="153"/>
      <c r="X9995" s="69" t="str">
        <f t="shared" si="316"/>
        <v/>
      </c>
      <c r="Y9995" s="69" t="str">
        <f t="shared" si="317"/>
        <v/>
      </c>
    </row>
    <row r="9996" spans="8:25" x14ac:dyDescent="0.25">
      <c r="H9996" s="155"/>
      <c r="I9996" s="151"/>
      <c r="J9996" s="152"/>
      <c r="K9996" s="153"/>
      <c r="L9996" s="153"/>
      <c r="M9996" s="153"/>
      <c r="N9996" s="153"/>
      <c r="O9996" s="153"/>
      <c r="P9996" s="153"/>
      <c r="Q9996" s="153"/>
      <c r="R9996" s="153"/>
      <c r="S9996" s="152"/>
      <c r="T9996" s="153"/>
      <c r="X9996" s="69" t="str">
        <f t="shared" si="316"/>
        <v/>
      </c>
      <c r="Y9996" s="69" t="str">
        <f t="shared" si="317"/>
        <v/>
      </c>
    </row>
    <row r="9997" spans="8:25" x14ac:dyDescent="0.25">
      <c r="H9997" s="155"/>
      <c r="I9997" s="151"/>
      <c r="J9997" s="152"/>
      <c r="K9997" s="153"/>
      <c r="L9997" s="153"/>
      <c r="M9997" s="153"/>
      <c r="N9997" s="153"/>
      <c r="O9997" s="153"/>
      <c r="P9997" s="153"/>
      <c r="Q9997" s="153"/>
      <c r="R9997" s="153"/>
      <c r="S9997" s="152"/>
      <c r="T9997" s="153"/>
      <c r="X9997" s="69" t="str">
        <f t="shared" si="316"/>
        <v/>
      </c>
      <c r="Y9997" s="69" t="str">
        <f t="shared" si="317"/>
        <v/>
      </c>
    </row>
    <row r="9998" spans="8:25" x14ac:dyDescent="0.25">
      <c r="H9998" s="155"/>
      <c r="I9998" s="151"/>
      <c r="J9998" s="152"/>
      <c r="K9998" s="153"/>
      <c r="L9998" s="153"/>
      <c r="M9998" s="153"/>
      <c r="N9998" s="153"/>
      <c r="O9998" s="153"/>
      <c r="P9998" s="153"/>
      <c r="Q9998" s="153"/>
      <c r="R9998" s="153"/>
      <c r="S9998" s="152"/>
      <c r="T9998" s="153"/>
      <c r="X9998" s="69" t="str">
        <f t="shared" si="316"/>
        <v/>
      </c>
      <c r="Y9998" s="69" t="str">
        <f t="shared" si="317"/>
        <v/>
      </c>
    </row>
    <row r="9999" spans="8:25" x14ac:dyDescent="0.25">
      <c r="H9999" s="155"/>
      <c r="I9999" s="151"/>
      <c r="J9999" s="152"/>
      <c r="K9999" s="153"/>
      <c r="L9999" s="153"/>
      <c r="M9999" s="153"/>
      <c r="N9999" s="153"/>
      <c r="O9999" s="153"/>
      <c r="P9999" s="153"/>
      <c r="Q9999" s="153"/>
      <c r="R9999" s="153"/>
      <c r="S9999" s="152"/>
      <c r="T9999" s="153"/>
      <c r="X9999" s="69" t="str">
        <f t="shared" si="316"/>
        <v/>
      </c>
      <c r="Y9999" s="69" t="str">
        <f t="shared" si="317"/>
        <v/>
      </c>
    </row>
    <row r="10000" spans="8:25" x14ac:dyDescent="0.25">
      <c r="H10000" s="155"/>
      <c r="I10000" s="151"/>
      <c r="J10000" s="152"/>
      <c r="K10000" s="153"/>
      <c r="L10000" s="153"/>
      <c r="M10000" s="153"/>
      <c r="N10000" s="153"/>
      <c r="O10000" s="153"/>
      <c r="P10000" s="153"/>
      <c r="Q10000" s="153"/>
      <c r="R10000" s="153"/>
      <c r="S10000" s="152"/>
      <c r="T10000" s="153"/>
      <c r="X10000" s="69" t="str">
        <f t="shared" si="316"/>
        <v/>
      </c>
      <c r="Y10000" s="69" t="str">
        <f t="shared" si="317"/>
        <v/>
      </c>
    </row>
    <row r="10001" spans="8:25" x14ac:dyDescent="0.25">
      <c r="H10001" s="155"/>
      <c r="I10001" s="151"/>
      <c r="J10001" s="152"/>
      <c r="K10001" s="153"/>
      <c r="L10001" s="153"/>
      <c r="M10001" s="153"/>
      <c r="N10001" s="153"/>
      <c r="O10001" s="153"/>
      <c r="P10001" s="153"/>
      <c r="Q10001" s="153"/>
      <c r="R10001" s="153"/>
      <c r="S10001" s="152"/>
      <c r="T10001" s="153"/>
      <c r="X10001" s="69" t="str">
        <f t="shared" si="316"/>
        <v/>
      </c>
      <c r="Y10001" s="69" t="str">
        <f t="shared" si="317"/>
        <v/>
      </c>
    </row>
    <row r="10002" spans="8:25" x14ac:dyDescent="0.25">
      <c r="H10002" s="155"/>
      <c r="I10002" s="151"/>
      <c r="J10002" s="152"/>
      <c r="K10002" s="153"/>
      <c r="L10002" s="153"/>
      <c r="M10002" s="153"/>
      <c r="N10002" s="153"/>
      <c r="O10002" s="153"/>
      <c r="P10002" s="153"/>
      <c r="Q10002" s="153"/>
      <c r="R10002" s="153"/>
      <c r="S10002" s="152"/>
      <c r="T10002" s="153"/>
      <c r="X10002" s="69" t="str">
        <f t="shared" si="316"/>
        <v/>
      </c>
      <c r="Y10002" s="69" t="str">
        <f t="shared" si="317"/>
        <v/>
      </c>
    </row>
    <row r="10003" spans="8:25" x14ac:dyDescent="0.25">
      <c r="H10003" s="155"/>
      <c r="I10003" s="151"/>
      <c r="J10003" s="152"/>
      <c r="K10003" s="153"/>
      <c r="L10003" s="153"/>
      <c r="M10003" s="153"/>
      <c r="N10003" s="153"/>
      <c r="O10003" s="153"/>
      <c r="P10003" s="153"/>
      <c r="Q10003" s="153"/>
      <c r="R10003" s="153"/>
      <c r="S10003" s="152"/>
      <c r="T10003" s="153"/>
      <c r="X10003" s="69" t="str">
        <f t="shared" si="316"/>
        <v/>
      </c>
      <c r="Y10003" s="69" t="str">
        <f t="shared" si="317"/>
        <v/>
      </c>
    </row>
    <row r="10004" spans="8:25" x14ac:dyDescent="0.25">
      <c r="H10004" s="155"/>
      <c r="I10004" s="151"/>
      <c r="J10004" s="152"/>
      <c r="K10004" s="153"/>
      <c r="L10004" s="153"/>
      <c r="M10004" s="153"/>
      <c r="N10004" s="153"/>
      <c r="O10004" s="153"/>
      <c r="P10004" s="153"/>
      <c r="Q10004" s="153"/>
      <c r="R10004" s="153"/>
      <c r="S10004" s="152"/>
      <c r="T10004" s="153"/>
      <c r="X10004" s="69" t="str">
        <f t="shared" si="316"/>
        <v/>
      </c>
      <c r="Y10004" s="69" t="str">
        <f t="shared" si="317"/>
        <v/>
      </c>
    </row>
    <row r="10005" spans="8:25" x14ac:dyDescent="0.25">
      <c r="H10005" s="155"/>
      <c r="I10005" s="151"/>
      <c r="J10005" s="152"/>
      <c r="K10005" s="153"/>
      <c r="L10005" s="153"/>
      <c r="M10005" s="153"/>
      <c r="N10005" s="153"/>
      <c r="O10005" s="153"/>
      <c r="P10005" s="153"/>
      <c r="Q10005" s="153"/>
      <c r="R10005" s="153"/>
      <c r="S10005" s="152"/>
      <c r="T10005" s="153"/>
      <c r="X10005" s="69" t="str">
        <f t="shared" si="316"/>
        <v/>
      </c>
      <c r="Y10005" s="69" t="str">
        <f t="shared" si="317"/>
        <v/>
      </c>
    </row>
    <row r="10006" spans="8:25" x14ac:dyDescent="0.25">
      <c r="H10006" s="155"/>
      <c r="I10006" s="151"/>
      <c r="J10006" s="152"/>
      <c r="K10006" s="153"/>
      <c r="L10006" s="153"/>
      <c r="M10006" s="153"/>
      <c r="N10006" s="153"/>
      <c r="O10006" s="153"/>
      <c r="P10006" s="153"/>
      <c r="Q10006" s="153"/>
      <c r="R10006" s="153"/>
      <c r="S10006" s="152"/>
      <c r="T10006" s="153"/>
      <c r="X10006" s="69" t="str">
        <f t="shared" si="316"/>
        <v/>
      </c>
      <c r="Y10006" s="69" t="str">
        <f t="shared" si="317"/>
        <v/>
      </c>
    </row>
    <row r="10007" spans="8:25" x14ac:dyDescent="0.25">
      <c r="H10007" s="155"/>
      <c r="I10007" s="151"/>
      <c r="J10007" s="152"/>
      <c r="K10007" s="153"/>
      <c r="L10007" s="153"/>
      <c r="M10007" s="153"/>
      <c r="N10007" s="153"/>
      <c r="O10007" s="153"/>
      <c r="P10007" s="153"/>
      <c r="Q10007" s="153"/>
      <c r="R10007" s="153"/>
      <c r="S10007" s="152"/>
      <c r="T10007" s="153"/>
      <c r="X10007" s="69" t="str">
        <f t="shared" si="316"/>
        <v/>
      </c>
      <c r="Y10007" s="69" t="str">
        <f t="shared" si="317"/>
        <v/>
      </c>
    </row>
    <row r="10008" spans="8:25" x14ac:dyDescent="0.25">
      <c r="H10008" s="155"/>
      <c r="I10008" s="151"/>
      <c r="J10008" s="152"/>
      <c r="K10008" s="153"/>
      <c r="L10008" s="153"/>
      <c r="M10008" s="153"/>
      <c r="N10008" s="153"/>
      <c r="O10008" s="153"/>
      <c r="P10008" s="153"/>
      <c r="Q10008" s="153"/>
      <c r="R10008" s="153"/>
      <c r="S10008" s="152"/>
      <c r="T10008" s="153"/>
      <c r="X10008" s="69" t="str">
        <f t="shared" si="316"/>
        <v/>
      </c>
      <c r="Y10008" s="69" t="str">
        <f t="shared" si="317"/>
        <v/>
      </c>
    </row>
    <row r="10009" spans="8:25" x14ac:dyDescent="0.25">
      <c r="H10009" s="155"/>
      <c r="I10009" s="151"/>
      <c r="J10009" s="152"/>
      <c r="K10009" s="153"/>
      <c r="L10009" s="153"/>
      <c r="M10009" s="153"/>
      <c r="N10009" s="153"/>
      <c r="O10009" s="153"/>
      <c r="P10009" s="153"/>
      <c r="Q10009" s="153"/>
      <c r="R10009" s="153"/>
      <c r="S10009" s="152"/>
      <c r="T10009" s="153"/>
      <c r="X10009" s="69" t="str">
        <f t="shared" si="316"/>
        <v/>
      </c>
      <c r="Y10009" s="69" t="str">
        <f t="shared" si="317"/>
        <v/>
      </c>
    </row>
    <row r="10010" spans="8:25" x14ac:dyDescent="0.25">
      <c r="H10010" s="155"/>
      <c r="I10010" s="151"/>
      <c r="J10010" s="152"/>
      <c r="K10010" s="153"/>
      <c r="L10010" s="153"/>
      <c r="M10010" s="153"/>
      <c r="N10010" s="153"/>
      <c r="O10010" s="153"/>
      <c r="P10010" s="153"/>
      <c r="Q10010" s="153"/>
      <c r="R10010" s="153"/>
      <c r="S10010" s="152"/>
      <c r="T10010" s="153"/>
      <c r="X10010" s="69" t="str">
        <f t="shared" si="316"/>
        <v/>
      </c>
      <c r="Y10010" s="69" t="str">
        <f t="shared" si="317"/>
        <v/>
      </c>
    </row>
    <row r="10011" spans="8:25" x14ac:dyDescent="0.25">
      <c r="H10011" s="155"/>
      <c r="I10011" s="151"/>
      <c r="J10011" s="152"/>
      <c r="K10011" s="153"/>
      <c r="L10011" s="153"/>
      <c r="M10011" s="153"/>
      <c r="N10011" s="153"/>
      <c r="O10011" s="153"/>
      <c r="P10011" s="153"/>
      <c r="Q10011" s="153"/>
      <c r="R10011" s="153"/>
      <c r="S10011" s="152"/>
      <c r="T10011" s="153"/>
      <c r="X10011" s="69" t="str">
        <f t="shared" si="316"/>
        <v/>
      </c>
      <c r="Y10011" s="69" t="str">
        <f t="shared" si="317"/>
        <v/>
      </c>
    </row>
    <row r="10012" spans="8:25" x14ac:dyDescent="0.25">
      <c r="H10012" s="155"/>
      <c r="I10012" s="151"/>
      <c r="J10012" s="152"/>
      <c r="K10012" s="153"/>
      <c r="L10012" s="153"/>
      <c r="M10012" s="153"/>
      <c r="N10012" s="153"/>
      <c r="O10012" s="153"/>
      <c r="P10012" s="153"/>
      <c r="Q10012" s="153"/>
      <c r="R10012" s="153"/>
      <c r="S10012" s="152"/>
      <c r="T10012" s="153"/>
      <c r="X10012" s="69" t="str">
        <f t="shared" si="316"/>
        <v/>
      </c>
      <c r="Y10012" s="69" t="str">
        <f t="shared" si="317"/>
        <v/>
      </c>
    </row>
    <row r="10013" spans="8:25" x14ac:dyDescent="0.25">
      <c r="H10013" s="155"/>
      <c r="I10013" s="151"/>
      <c r="J10013" s="152"/>
      <c r="K10013" s="153"/>
      <c r="L10013" s="153"/>
      <c r="M10013" s="153"/>
      <c r="N10013" s="153"/>
      <c r="O10013" s="153"/>
      <c r="P10013" s="153"/>
      <c r="Q10013" s="153"/>
      <c r="R10013" s="153"/>
      <c r="S10013" s="152"/>
      <c r="T10013" s="153"/>
      <c r="X10013" s="69" t="str">
        <f t="shared" si="316"/>
        <v/>
      </c>
      <c r="Y10013" s="69" t="str">
        <f t="shared" si="317"/>
        <v/>
      </c>
    </row>
    <row r="10014" spans="8:25" x14ac:dyDescent="0.25">
      <c r="H10014" s="155"/>
      <c r="I10014" s="151"/>
      <c r="J10014" s="152"/>
      <c r="K10014" s="153"/>
      <c r="L10014" s="153"/>
      <c r="M10014" s="153"/>
      <c r="N10014" s="153"/>
      <c r="O10014" s="153"/>
      <c r="P10014" s="153"/>
      <c r="Q10014" s="153"/>
      <c r="R10014" s="153"/>
      <c r="S10014" s="152"/>
      <c r="T10014" s="153"/>
      <c r="X10014" s="69" t="str">
        <f t="shared" si="316"/>
        <v/>
      </c>
      <c r="Y10014" s="69" t="str">
        <f t="shared" si="317"/>
        <v/>
      </c>
    </row>
    <row r="10015" spans="8:25" x14ac:dyDescent="0.25">
      <c r="H10015" s="155"/>
      <c r="I10015" s="151"/>
      <c r="J10015" s="152"/>
      <c r="K10015" s="153"/>
      <c r="L10015" s="153"/>
      <c r="M10015" s="153"/>
      <c r="N10015" s="153"/>
      <c r="O10015" s="153"/>
      <c r="P10015" s="153"/>
      <c r="Q10015" s="153"/>
      <c r="R10015" s="153"/>
      <c r="S10015" s="152"/>
      <c r="T10015" s="153"/>
      <c r="X10015" s="69" t="str">
        <f t="shared" si="316"/>
        <v/>
      </c>
      <c r="Y10015" s="69" t="str">
        <f t="shared" si="317"/>
        <v/>
      </c>
    </row>
    <row r="10016" spans="8:25" x14ac:dyDescent="0.25">
      <c r="H10016" s="155"/>
      <c r="I10016" s="151"/>
      <c r="J10016" s="152"/>
      <c r="K10016" s="153"/>
      <c r="L10016" s="153"/>
      <c r="M10016" s="153"/>
      <c r="N10016" s="153"/>
      <c r="O10016" s="153"/>
      <c r="P10016" s="153"/>
      <c r="Q10016" s="153"/>
      <c r="R10016" s="153"/>
      <c r="S10016" s="152"/>
      <c r="T10016" s="153"/>
      <c r="X10016" s="69" t="str">
        <f t="shared" si="316"/>
        <v/>
      </c>
      <c r="Y10016" s="69" t="str">
        <f t="shared" si="317"/>
        <v/>
      </c>
    </row>
    <row r="10017" spans="8:25" x14ac:dyDescent="0.25">
      <c r="H10017" s="155"/>
      <c r="I10017" s="151"/>
      <c r="J10017" s="152"/>
      <c r="K10017" s="153"/>
      <c r="L10017" s="153"/>
      <c r="M10017" s="153"/>
      <c r="N10017" s="153"/>
      <c r="O10017" s="153"/>
      <c r="P10017" s="153"/>
      <c r="Q10017" s="153"/>
      <c r="R10017" s="153"/>
      <c r="S10017" s="152"/>
      <c r="T10017" s="153"/>
      <c r="X10017" s="69" t="str">
        <f t="shared" si="316"/>
        <v/>
      </c>
      <c r="Y10017" s="69" t="str">
        <f t="shared" si="317"/>
        <v/>
      </c>
    </row>
    <row r="10018" spans="8:25" x14ac:dyDescent="0.25">
      <c r="H10018" s="155"/>
      <c r="I10018" s="151"/>
      <c r="J10018" s="152"/>
      <c r="K10018" s="153"/>
      <c r="L10018" s="153"/>
      <c r="M10018" s="153"/>
      <c r="N10018" s="153"/>
      <c r="O10018" s="153"/>
      <c r="P10018" s="153"/>
      <c r="Q10018" s="153"/>
      <c r="R10018" s="153"/>
      <c r="S10018" s="152"/>
      <c r="T10018" s="153"/>
      <c r="X10018" s="69" t="str">
        <f t="shared" si="316"/>
        <v/>
      </c>
      <c r="Y10018" s="69" t="str">
        <f t="shared" si="317"/>
        <v/>
      </c>
    </row>
    <row r="10019" spans="8:25" x14ac:dyDescent="0.25">
      <c r="H10019" s="155"/>
      <c r="I10019" s="151"/>
      <c r="J10019" s="152"/>
      <c r="K10019" s="153"/>
      <c r="L10019" s="153"/>
      <c r="M10019" s="153"/>
      <c r="N10019" s="153"/>
      <c r="O10019" s="153"/>
      <c r="P10019" s="153"/>
      <c r="Q10019" s="153"/>
      <c r="R10019" s="153"/>
      <c r="S10019" s="152"/>
      <c r="T10019" s="153"/>
      <c r="X10019" s="69" t="str">
        <f t="shared" si="316"/>
        <v/>
      </c>
      <c r="Y10019" s="69" t="str">
        <f t="shared" si="317"/>
        <v/>
      </c>
    </row>
    <row r="10020" spans="8:25" x14ac:dyDescent="0.25">
      <c r="H10020" s="155"/>
      <c r="I10020" s="151"/>
      <c r="J10020" s="152"/>
      <c r="K10020" s="153"/>
      <c r="L10020" s="153"/>
      <c r="M10020" s="153"/>
      <c r="N10020" s="153"/>
      <c r="O10020" s="153"/>
      <c r="P10020" s="153"/>
      <c r="Q10020" s="153"/>
      <c r="R10020" s="153"/>
      <c r="S10020" s="152"/>
      <c r="T10020" s="153"/>
      <c r="X10020" s="69" t="str">
        <f t="shared" si="316"/>
        <v/>
      </c>
      <c r="Y10020" s="69" t="str">
        <f t="shared" si="317"/>
        <v/>
      </c>
    </row>
    <row r="10021" spans="8:25" x14ac:dyDescent="0.25">
      <c r="H10021" s="155"/>
      <c r="I10021" s="151"/>
      <c r="J10021" s="152"/>
      <c r="K10021" s="153"/>
      <c r="L10021" s="153"/>
      <c r="M10021" s="153"/>
      <c r="N10021" s="153"/>
      <c r="O10021" s="153"/>
      <c r="P10021" s="153"/>
      <c r="Q10021" s="153"/>
      <c r="R10021" s="153"/>
      <c r="S10021" s="152"/>
      <c r="T10021" s="153"/>
      <c r="X10021" s="69" t="str">
        <f t="shared" si="316"/>
        <v/>
      </c>
      <c r="Y10021" s="69" t="str">
        <f t="shared" si="317"/>
        <v/>
      </c>
    </row>
    <row r="10022" spans="8:25" x14ac:dyDescent="0.25">
      <c r="H10022" s="155"/>
      <c r="I10022" s="151"/>
      <c r="J10022" s="152"/>
      <c r="K10022" s="153"/>
      <c r="L10022" s="153"/>
      <c r="M10022" s="153"/>
      <c r="N10022" s="153"/>
      <c r="O10022" s="153"/>
      <c r="P10022" s="153"/>
      <c r="Q10022" s="153"/>
      <c r="R10022" s="153"/>
      <c r="S10022" s="152"/>
      <c r="T10022" s="153"/>
      <c r="X10022" s="69" t="str">
        <f t="shared" si="316"/>
        <v/>
      </c>
      <c r="Y10022" s="69" t="str">
        <f t="shared" si="317"/>
        <v/>
      </c>
    </row>
    <row r="10023" spans="8:25" x14ac:dyDescent="0.25">
      <c r="H10023" s="155"/>
      <c r="I10023" s="151"/>
      <c r="J10023" s="152"/>
      <c r="K10023" s="153"/>
      <c r="L10023" s="153"/>
      <c r="M10023" s="153"/>
      <c r="N10023" s="153"/>
      <c r="O10023" s="153"/>
      <c r="P10023" s="153"/>
      <c r="Q10023" s="153"/>
      <c r="R10023" s="153"/>
      <c r="S10023" s="152"/>
      <c r="T10023" s="153"/>
      <c r="X10023" s="69" t="str">
        <f t="shared" si="316"/>
        <v/>
      </c>
      <c r="Y10023" s="69" t="str">
        <f t="shared" si="317"/>
        <v/>
      </c>
    </row>
    <row r="10024" spans="8:25" x14ac:dyDescent="0.25">
      <c r="H10024" s="155"/>
      <c r="I10024" s="151"/>
      <c r="J10024" s="152"/>
      <c r="K10024" s="153"/>
      <c r="L10024" s="153"/>
      <c r="M10024" s="153"/>
      <c r="N10024" s="153"/>
      <c r="O10024" s="153"/>
      <c r="P10024" s="153"/>
      <c r="Q10024" s="153"/>
      <c r="R10024" s="153"/>
      <c r="S10024" s="152"/>
      <c r="T10024" s="153"/>
      <c r="X10024" s="69" t="str">
        <f t="shared" si="316"/>
        <v/>
      </c>
      <c r="Y10024" s="69" t="str">
        <f t="shared" si="317"/>
        <v/>
      </c>
    </row>
    <row r="10025" spans="8:25" x14ac:dyDescent="0.25">
      <c r="H10025" s="155"/>
      <c r="I10025" s="151"/>
      <c r="J10025" s="152"/>
      <c r="K10025" s="153"/>
      <c r="L10025" s="153"/>
      <c r="M10025" s="153"/>
      <c r="N10025" s="153"/>
      <c r="O10025" s="153"/>
      <c r="P10025" s="153"/>
      <c r="Q10025" s="153"/>
      <c r="R10025" s="153"/>
      <c r="S10025" s="152"/>
      <c r="T10025" s="153"/>
      <c r="X10025" s="69" t="str">
        <f t="shared" si="316"/>
        <v/>
      </c>
      <c r="Y10025" s="69" t="str">
        <f t="shared" si="317"/>
        <v/>
      </c>
    </row>
    <row r="10026" spans="8:25" x14ac:dyDescent="0.25">
      <c r="H10026" s="155"/>
      <c r="I10026" s="151"/>
      <c r="J10026" s="152"/>
      <c r="K10026" s="153"/>
      <c r="L10026" s="153"/>
      <c r="M10026" s="153"/>
      <c r="N10026" s="153"/>
      <c r="O10026" s="153"/>
      <c r="P10026" s="153"/>
      <c r="Q10026" s="153"/>
      <c r="R10026" s="153"/>
      <c r="S10026" s="152"/>
      <c r="T10026" s="153"/>
      <c r="X10026" s="69" t="str">
        <f t="shared" si="316"/>
        <v/>
      </c>
      <c r="Y10026" s="69" t="str">
        <f t="shared" si="317"/>
        <v/>
      </c>
    </row>
    <row r="10027" spans="8:25" x14ac:dyDescent="0.25">
      <c r="H10027" s="155"/>
      <c r="I10027" s="151"/>
      <c r="J10027" s="152"/>
      <c r="K10027" s="153"/>
      <c r="L10027" s="153"/>
      <c r="M10027" s="153"/>
      <c r="N10027" s="153"/>
      <c r="O10027" s="153"/>
      <c r="P10027" s="153"/>
      <c r="Q10027" s="153"/>
      <c r="R10027" s="153"/>
      <c r="S10027" s="152"/>
      <c r="T10027" s="153"/>
      <c r="X10027" s="69" t="str">
        <f t="shared" si="316"/>
        <v/>
      </c>
      <c r="Y10027" s="69" t="str">
        <f t="shared" si="317"/>
        <v/>
      </c>
    </row>
    <row r="10028" spans="8:25" x14ac:dyDescent="0.25">
      <c r="H10028" s="155"/>
      <c r="I10028" s="151"/>
      <c r="J10028" s="152"/>
      <c r="K10028" s="153"/>
      <c r="L10028" s="153"/>
      <c r="M10028" s="153"/>
      <c r="N10028" s="153"/>
      <c r="O10028" s="153"/>
      <c r="P10028" s="153"/>
      <c r="Q10028" s="153"/>
      <c r="R10028" s="153"/>
      <c r="S10028" s="152"/>
      <c r="T10028" s="153"/>
      <c r="X10028" s="69" t="str">
        <f t="shared" si="316"/>
        <v/>
      </c>
      <c r="Y10028" s="69" t="str">
        <f t="shared" si="317"/>
        <v/>
      </c>
    </row>
    <row r="10029" spans="8:25" x14ac:dyDescent="0.25">
      <c r="H10029" s="155"/>
      <c r="I10029" s="151"/>
      <c r="J10029" s="152"/>
      <c r="K10029" s="153"/>
      <c r="L10029" s="153"/>
      <c r="M10029" s="153"/>
      <c r="N10029" s="153"/>
      <c r="O10029" s="153"/>
      <c r="P10029" s="153"/>
      <c r="Q10029" s="153"/>
      <c r="R10029" s="153"/>
      <c r="S10029" s="152"/>
      <c r="T10029" s="153"/>
      <c r="X10029" s="69" t="str">
        <f t="shared" si="316"/>
        <v/>
      </c>
      <c r="Y10029" s="69" t="str">
        <f t="shared" si="317"/>
        <v/>
      </c>
    </row>
    <row r="10030" spans="8:25" x14ac:dyDescent="0.25">
      <c r="H10030" s="155"/>
      <c r="I10030" s="151"/>
      <c r="J10030" s="152"/>
      <c r="K10030" s="153"/>
      <c r="L10030" s="153"/>
      <c r="M10030" s="153"/>
      <c r="N10030" s="153"/>
      <c r="O10030" s="153"/>
      <c r="P10030" s="153"/>
      <c r="Q10030" s="153"/>
      <c r="R10030" s="153"/>
      <c r="S10030" s="152"/>
      <c r="T10030" s="153"/>
      <c r="X10030" s="69" t="str">
        <f t="shared" si="316"/>
        <v/>
      </c>
      <c r="Y10030" s="69" t="str">
        <f t="shared" si="317"/>
        <v/>
      </c>
    </row>
    <row r="10031" spans="8:25" x14ac:dyDescent="0.25">
      <c r="H10031" s="155"/>
      <c r="I10031" s="151"/>
      <c r="J10031" s="152"/>
      <c r="K10031" s="153"/>
      <c r="L10031" s="153"/>
      <c r="M10031" s="153"/>
      <c r="N10031" s="153"/>
      <c r="O10031" s="153"/>
      <c r="P10031" s="153"/>
      <c r="Q10031" s="153"/>
      <c r="R10031" s="153"/>
      <c r="S10031" s="152"/>
      <c r="T10031" s="153"/>
      <c r="X10031" s="69" t="str">
        <f t="shared" si="316"/>
        <v/>
      </c>
      <c r="Y10031" s="69" t="str">
        <f t="shared" si="317"/>
        <v/>
      </c>
    </row>
    <row r="10032" spans="8:25" x14ac:dyDescent="0.25">
      <c r="H10032" s="155"/>
      <c r="I10032" s="151"/>
      <c r="J10032" s="152"/>
      <c r="K10032" s="153"/>
      <c r="L10032" s="153"/>
      <c r="M10032" s="153"/>
      <c r="N10032" s="153"/>
      <c r="O10032" s="153"/>
      <c r="P10032" s="153"/>
      <c r="Q10032" s="153"/>
      <c r="R10032" s="153"/>
      <c r="S10032" s="152"/>
      <c r="T10032" s="153"/>
      <c r="X10032" s="69" t="str">
        <f t="shared" si="316"/>
        <v/>
      </c>
      <c r="Y10032" s="69" t="str">
        <f t="shared" si="317"/>
        <v/>
      </c>
    </row>
    <row r="10033" spans="8:25" x14ac:dyDescent="0.25">
      <c r="H10033" s="155"/>
      <c r="I10033" s="151"/>
      <c r="J10033" s="152"/>
      <c r="K10033" s="153"/>
      <c r="L10033" s="153"/>
      <c r="M10033" s="153"/>
      <c r="N10033" s="153"/>
      <c r="O10033" s="153"/>
      <c r="P10033" s="153"/>
      <c r="Q10033" s="153"/>
      <c r="R10033" s="153"/>
      <c r="S10033" s="152"/>
      <c r="T10033" s="153"/>
      <c r="X10033" s="69" t="str">
        <f t="shared" si="316"/>
        <v/>
      </c>
      <c r="Y10033" s="69" t="str">
        <f t="shared" si="317"/>
        <v/>
      </c>
    </row>
    <row r="10034" spans="8:25" x14ac:dyDescent="0.25">
      <c r="H10034" s="155"/>
      <c r="I10034" s="151"/>
      <c r="J10034" s="152"/>
      <c r="K10034" s="153"/>
      <c r="L10034" s="153"/>
      <c r="M10034" s="153"/>
      <c r="N10034" s="153"/>
      <c r="O10034" s="153"/>
      <c r="P10034" s="153"/>
      <c r="Q10034" s="153"/>
      <c r="R10034" s="153"/>
      <c r="S10034" s="152"/>
      <c r="T10034" s="153"/>
      <c r="X10034" s="69" t="str">
        <f t="shared" si="316"/>
        <v/>
      </c>
      <c r="Y10034" s="69" t="str">
        <f t="shared" si="317"/>
        <v/>
      </c>
    </row>
    <row r="10035" spans="8:25" x14ac:dyDescent="0.25">
      <c r="H10035" s="155"/>
      <c r="I10035" s="151"/>
      <c r="J10035" s="152"/>
      <c r="K10035" s="153"/>
      <c r="L10035" s="153"/>
      <c r="M10035" s="153"/>
      <c r="N10035" s="153"/>
      <c r="O10035" s="153"/>
      <c r="P10035" s="153"/>
      <c r="Q10035" s="153"/>
      <c r="R10035" s="153"/>
      <c r="S10035" s="152"/>
      <c r="T10035" s="153"/>
      <c r="X10035" s="69" t="str">
        <f t="shared" si="316"/>
        <v/>
      </c>
      <c r="Y10035" s="69" t="str">
        <f t="shared" si="317"/>
        <v/>
      </c>
    </row>
    <row r="10036" spans="8:25" x14ac:dyDescent="0.25">
      <c r="H10036" s="155"/>
      <c r="I10036" s="151"/>
      <c r="J10036" s="152"/>
      <c r="K10036" s="153"/>
      <c r="L10036" s="153"/>
      <c r="M10036" s="153"/>
      <c r="N10036" s="153"/>
      <c r="O10036" s="153"/>
      <c r="P10036" s="153"/>
      <c r="Q10036" s="153"/>
      <c r="R10036" s="153"/>
      <c r="S10036" s="152"/>
      <c r="T10036" s="153"/>
      <c r="X10036" s="69" t="str">
        <f t="shared" si="316"/>
        <v/>
      </c>
      <c r="Y10036" s="69" t="str">
        <f t="shared" si="317"/>
        <v/>
      </c>
    </row>
    <row r="10037" spans="8:25" x14ac:dyDescent="0.25">
      <c r="H10037" s="155"/>
      <c r="I10037" s="151"/>
      <c r="J10037" s="152"/>
      <c r="K10037" s="153"/>
      <c r="L10037" s="153"/>
      <c r="M10037" s="153"/>
      <c r="N10037" s="153"/>
      <c r="O10037" s="153"/>
      <c r="P10037" s="153"/>
      <c r="Q10037" s="153"/>
      <c r="R10037" s="153"/>
      <c r="S10037" s="152"/>
      <c r="T10037" s="153"/>
      <c r="X10037" s="69" t="str">
        <f t="shared" si="316"/>
        <v/>
      </c>
      <c r="Y10037" s="69" t="str">
        <f t="shared" si="317"/>
        <v/>
      </c>
    </row>
    <row r="10038" spans="8:25" x14ac:dyDescent="0.25">
      <c r="H10038" s="155"/>
      <c r="I10038" s="151"/>
      <c r="J10038" s="152"/>
      <c r="K10038" s="153"/>
      <c r="L10038" s="153"/>
      <c r="M10038" s="153"/>
      <c r="N10038" s="153"/>
      <c r="O10038" s="153"/>
      <c r="P10038" s="153"/>
      <c r="Q10038" s="153"/>
      <c r="R10038" s="153"/>
      <c r="S10038" s="152"/>
      <c r="T10038" s="153"/>
      <c r="X10038" s="69" t="str">
        <f t="shared" si="316"/>
        <v/>
      </c>
      <c r="Y10038" s="69" t="str">
        <f t="shared" si="317"/>
        <v/>
      </c>
    </row>
    <row r="10039" spans="8:25" x14ac:dyDescent="0.25">
      <c r="H10039" s="155"/>
      <c r="I10039" s="151"/>
      <c r="J10039" s="152"/>
      <c r="K10039" s="153"/>
      <c r="L10039" s="153"/>
      <c r="M10039" s="153"/>
      <c r="N10039" s="153"/>
      <c r="O10039" s="153"/>
      <c r="P10039" s="153"/>
      <c r="Q10039" s="153"/>
      <c r="R10039" s="153"/>
      <c r="S10039" s="152"/>
      <c r="T10039" s="153"/>
      <c r="X10039" s="69" t="str">
        <f t="shared" si="316"/>
        <v/>
      </c>
      <c r="Y10039" s="69" t="str">
        <f t="shared" si="317"/>
        <v/>
      </c>
    </row>
    <row r="10040" spans="8:25" x14ac:dyDescent="0.25">
      <c r="H10040" s="155"/>
      <c r="I10040" s="151"/>
      <c r="J10040" s="152"/>
      <c r="K10040" s="153"/>
      <c r="L10040" s="153"/>
      <c r="M10040" s="153"/>
      <c r="N10040" s="153"/>
      <c r="O10040" s="153"/>
      <c r="P10040" s="153"/>
      <c r="Q10040" s="153"/>
      <c r="R10040" s="153"/>
      <c r="S10040" s="152"/>
      <c r="T10040" s="153"/>
      <c r="X10040" s="69" t="str">
        <f t="shared" si="316"/>
        <v/>
      </c>
      <c r="Y10040" s="69" t="str">
        <f t="shared" si="317"/>
        <v/>
      </c>
    </row>
    <row r="10041" spans="8:25" x14ac:dyDescent="0.25">
      <c r="H10041" s="155"/>
      <c r="I10041" s="151"/>
      <c r="J10041" s="152"/>
      <c r="K10041" s="153"/>
      <c r="L10041" s="153"/>
      <c r="M10041" s="153"/>
      <c r="N10041" s="153"/>
      <c r="O10041" s="153"/>
      <c r="P10041" s="153"/>
      <c r="Q10041" s="153"/>
      <c r="R10041" s="153"/>
      <c r="S10041" s="152"/>
      <c r="T10041" s="153"/>
      <c r="X10041" s="69" t="str">
        <f t="shared" si="316"/>
        <v/>
      </c>
      <c r="Y10041" s="69" t="str">
        <f t="shared" si="317"/>
        <v/>
      </c>
    </row>
    <row r="10042" spans="8:25" x14ac:dyDescent="0.25">
      <c r="H10042" s="155"/>
      <c r="I10042" s="151"/>
      <c r="J10042" s="152"/>
      <c r="K10042" s="153"/>
      <c r="L10042" s="153"/>
      <c r="M10042" s="153"/>
      <c r="N10042" s="153"/>
      <c r="O10042" s="153"/>
      <c r="P10042" s="153"/>
      <c r="Q10042" s="153"/>
      <c r="R10042" s="153"/>
      <c r="S10042" s="152"/>
      <c r="T10042" s="153"/>
      <c r="X10042" s="69" t="str">
        <f t="shared" si="316"/>
        <v/>
      </c>
      <c r="Y10042" s="69" t="str">
        <f t="shared" si="317"/>
        <v/>
      </c>
    </row>
    <row r="10043" spans="8:25" x14ac:dyDescent="0.25">
      <c r="H10043" s="155"/>
      <c r="I10043" s="151"/>
      <c r="J10043" s="152"/>
      <c r="K10043" s="153"/>
      <c r="L10043" s="153"/>
      <c r="M10043" s="153"/>
      <c r="N10043" s="153"/>
      <c r="O10043" s="153"/>
      <c r="P10043" s="153"/>
      <c r="Q10043" s="153"/>
      <c r="R10043" s="153"/>
      <c r="S10043" s="152"/>
      <c r="T10043" s="153"/>
      <c r="X10043" s="69" t="str">
        <f t="shared" si="316"/>
        <v/>
      </c>
      <c r="Y10043" s="69" t="str">
        <f t="shared" si="317"/>
        <v/>
      </c>
    </row>
    <row r="10044" spans="8:25" x14ac:dyDescent="0.25">
      <c r="H10044" s="155"/>
      <c r="I10044" s="151"/>
      <c r="J10044" s="152"/>
      <c r="K10044" s="153"/>
      <c r="L10044" s="153"/>
      <c r="M10044" s="153"/>
      <c r="N10044" s="153"/>
      <c r="O10044" s="153"/>
      <c r="P10044" s="153"/>
      <c r="Q10044" s="153"/>
      <c r="R10044" s="153"/>
      <c r="S10044" s="152"/>
      <c r="T10044" s="153"/>
      <c r="X10044" s="69" t="str">
        <f t="shared" si="316"/>
        <v/>
      </c>
      <c r="Y10044" s="69" t="str">
        <f t="shared" si="317"/>
        <v/>
      </c>
    </row>
    <row r="10045" spans="8:25" x14ac:dyDescent="0.25">
      <c r="H10045" s="155"/>
      <c r="I10045" s="151"/>
      <c r="J10045" s="152"/>
      <c r="K10045" s="153"/>
      <c r="L10045" s="153"/>
      <c r="M10045" s="153"/>
      <c r="N10045" s="153"/>
      <c r="O10045" s="153"/>
      <c r="P10045" s="153"/>
      <c r="Q10045" s="153"/>
      <c r="R10045" s="153"/>
      <c r="S10045" s="152"/>
      <c r="T10045" s="153"/>
      <c r="X10045" s="69" t="str">
        <f t="shared" si="316"/>
        <v/>
      </c>
      <c r="Y10045" s="69" t="str">
        <f t="shared" si="317"/>
        <v/>
      </c>
    </row>
    <row r="10046" spans="8:25" x14ac:dyDescent="0.25">
      <c r="H10046" s="155"/>
      <c r="I10046" s="151"/>
      <c r="J10046" s="152"/>
      <c r="K10046" s="153"/>
      <c r="L10046" s="153"/>
      <c r="M10046" s="153"/>
      <c r="N10046" s="153"/>
      <c r="O10046" s="153"/>
      <c r="P10046" s="153"/>
      <c r="Q10046" s="153"/>
      <c r="R10046" s="153"/>
      <c r="S10046" s="152"/>
      <c r="T10046" s="153"/>
      <c r="X10046" s="69" t="str">
        <f t="shared" si="316"/>
        <v/>
      </c>
      <c r="Y10046" s="69" t="str">
        <f t="shared" si="317"/>
        <v/>
      </c>
    </row>
    <row r="10047" spans="8:25" x14ac:dyDescent="0.25">
      <c r="H10047" s="155"/>
      <c r="I10047" s="151"/>
      <c r="J10047" s="152"/>
      <c r="K10047" s="153"/>
      <c r="L10047" s="153"/>
      <c r="M10047" s="153"/>
      <c r="N10047" s="153"/>
      <c r="O10047" s="153"/>
      <c r="P10047" s="153"/>
      <c r="Q10047" s="153"/>
      <c r="R10047" s="153"/>
      <c r="S10047" s="152"/>
      <c r="T10047" s="153"/>
      <c r="X10047" s="69" t="str">
        <f t="shared" si="316"/>
        <v/>
      </c>
      <c r="Y10047" s="69" t="str">
        <f t="shared" si="317"/>
        <v/>
      </c>
    </row>
    <row r="10048" spans="8:25" x14ac:dyDescent="0.25">
      <c r="H10048" s="155"/>
      <c r="I10048" s="151"/>
      <c r="J10048" s="152"/>
      <c r="K10048" s="153"/>
      <c r="L10048" s="153"/>
      <c r="M10048" s="153"/>
      <c r="N10048" s="153"/>
      <c r="O10048" s="153"/>
      <c r="P10048" s="153"/>
      <c r="Q10048" s="153"/>
      <c r="R10048" s="153"/>
      <c r="S10048" s="152"/>
      <c r="T10048" s="153"/>
      <c r="X10048" s="69" t="str">
        <f t="shared" si="316"/>
        <v/>
      </c>
      <c r="Y10048" s="69" t="str">
        <f t="shared" si="317"/>
        <v/>
      </c>
    </row>
    <row r="10049" spans="8:25" x14ac:dyDescent="0.25">
      <c r="H10049" s="155"/>
      <c r="I10049" s="151"/>
      <c r="J10049" s="152"/>
      <c r="K10049" s="153"/>
      <c r="L10049" s="153"/>
      <c r="M10049" s="153"/>
      <c r="N10049" s="153"/>
      <c r="O10049" s="153"/>
      <c r="P10049" s="153"/>
      <c r="Q10049" s="153"/>
      <c r="R10049" s="153"/>
      <c r="S10049" s="152"/>
      <c r="T10049" s="153"/>
      <c r="X10049" s="69" t="str">
        <f t="shared" si="316"/>
        <v/>
      </c>
      <c r="Y10049" s="69" t="str">
        <f t="shared" si="317"/>
        <v/>
      </c>
    </row>
    <row r="10050" spans="8:25" x14ac:dyDescent="0.25">
      <c r="H10050" s="155"/>
      <c r="I10050" s="151"/>
      <c r="J10050" s="152"/>
      <c r="K10050" s="153"/>
      <c r="L10050" s="153"/>
      <c r="M10050" s="153"/>
      <c r="N10050" s="153"/>
      <c r="O10050" s="153"/>
      <c r="P10050" s="153"/>
      <c r="Q10050" s="153"/>
      <c r="R10050" s="153"/>
      <c r="S10050" s="152"/>
      <c r="T10050" s="153"/>
      <c r="X10050" s="69" t="str">
        <f t="shared" ref="X10050:X10113" si="318">IF(W10050&lt;&gt;"",W10050-I10050,"")</f>
        <v/>
      </c>
      <c r="Y10050" s="69" t="str">
        <f t="shared" si="317"/>
        <v/>
      </c>
    </row>
    <row r="10051" spans="8:25" x14ac:dyDescent="0.25">
      <c r="H10051" s="155"/>
      <c r="I10051" s="151"/>
      <c r="J10051" s="152"/>
      <c r="K10051" s="153"/>
      <c r="L10051" s="153"/>
      <c r="M10051" s="153"/>
      <c r="N10051" s="153"/>
      <c r="O10051" s="153"/>
      <c r="P10051" s="153"/>
      <c r="Q10051" s="153"/>
      <c r="R10051" s="153"/>
      <c r="S10051" s="152"/>
      <c r="T10051" s="153"/>
      <c r="X10051" s="69" t="str">
        <f t="shared" si="318"/>
        <v/>
      </c>
      <c r="Y10051" s="69" t="str">
        <f t="shared" ref="Y10051:Y10114" si="319">IF(X10051&lt;&gt;"",IF(X10051&lt;365,"&lt; 1 year",IF(X10051&lt;730,"1-2",IF(X10051&lt;1095,"2-3",IF(X10051&lt;1460,"3-4",IF(X10051&lt;1825,"4-5","5+"))))),"")</f>
        <v/>
      </c>
    </row>
    <row r="10052" spans="8:25" x14ac:dyDescent="0.25">
      <c r="H10052" s="155"/>
      <c r="I10052" s="151"/>
      <c r="J10052" s="152"/>
      <c r="K10052" s="153"/>
      <c r="L10052" s="153"/>
      <c r="M10052" s="153"/>
      <c r="N10052" s="153"/>
      <c r="O10052" s="153"/>
      <c r="P10052" s="153"/>
      <c r="Q10052" s="153"/>
      <c r="R10052" s="153"/>
      <c r="S10052" s="152"/>
      <c r="T10052" s="153"/>
      <c r="X10052" s="69" t="str">
        <f t="shared" si="318"/>
        <v/>
      </c>
      <c r="Y10052" s="69" t="str">
        <f t="shared" si="319"/>
        <v/>
      </c>
    </row>
    <row r="10053" spans="8:25" x14ac:dyDescent="0.25">
      <c r="H10053" s="155"/>
      <c r="I10053" s="151"/>
      <c r="J10053" s="152"/>
      <c r="K10053" s="153"/>
      <c r="L10053" s="153"/>
      <c r="M10053" s="153"/>
      <c r="N10053" s="153"/>
      <c r="O10053" s="153"/>
      <c r="P10053" s="153"/>
      <c r="Q10053" s="153"/>
      <c r="R10053" s="153"/>
      <c r="S10053" s="152"/>
      <c r="T10053" s="153"/>
      <c r="X10053" s="69" t="str">
        <f t="shared" si="318"/>
        <v/>
      </c>
      <c r="Y10053" s="69" t="str">
        <f t="shared" si="319"/>
        <v/>
      </c>
    </row>
    <row r="10054" spans="8:25" x14ac:dyDescent="0.25">
      <c r="H10054" s="155"/>
      <c r="I10054" s="151"/>
      <c r="J10054" s="152"/>
      <c r="K10054" s="153"/>
      <c r="L10054" s="153"/>
      <c r="M10054" s="153"/>
      <c r="N10054" s="153"/>
      <c r="O10054" s="153"/>
      <c r="P10054" s="153"/>
      <c r="Q10054" s="153"/>
      <c r="R10054" s="153"/>
      <c r="S10054" s="152"/>
      <c r="T10054" s="153"/>
      <c r="X10054" s="69" t="str">
        <f t="shared" si="318"/>
        <v/>
      </c>
      <c r="Y10054" s="69" t="str">
        <f t="shared" si="319"/>
        <v/>
      </c>
    </row>
    <row r="10055" spans="8:25" x14ac:dyDescent="0.25">
      <c r="H10055" s="155"/>
      <c r="I10055" s="151"/>
      <c r="J10055" s="152"/>
      <c r="K10055" s="153"/>
      <c r="L10055" s="153"/>
      <c r="M10055" s="153"/>
      <c r="N10055" s="153"/>
      <c r="O10055" s="153"/>
      <c r="P10055" s="153"/>
      <c r="Q10055" s="153"/>
      <c r="R10055" s="153"/>
      <c r="S10055" s="152"/>
      <c r="T10055" s="153"/>
      <c r="X10055" s="69" t="str">
        <f t="shared" si="318"/>
        <v/>
      </c>
      <c r="Y10055" s="69" t="str">
        <f t="shared" si="319"/>
        <v/>
      </c>
    </row>
    <row r="10056" spans="8:25" x14ac:dyDescent="0.25">
      <c r="H10056" s="155"/>
      <c r="I10056" s="151"/>
      <c r="J10056" s="152"/>
      <c r="K10056" s="153"/>
      <c r="L10056" s="153"/>
      <c r="M10056" s="153"/>
      <c r="N10056" s="153"/>
      <c r="O10056" s="153"/>
      <c r="P10056" s="153"/>
      <c r="Q10056" s="153"/>
      <c r="R10056" s="153"/>
      <c r="S10056" s="152"/>
      <c r="T10056" s="153"/>
      <c r="X10056" s="69" t="str">
        <f t="shared" si="318"/>
        <v/>
      </c>
      <c r="Y10056" s="69" t="str">
        <f t="shared" si="319"/>
        <v/>
      </c>
    </row>
    <row r="10057" spans="8:25" x14ac:dyDescent="0.25">
      <c r="H10057" s="155"/>
      <c r="I10057" s="151"/>
      <c r="J10057" s="152"/>
      <c r="K10057" s="153"/>
      <c r="L10057" s="153"/>
      <c r="M10057" s="153"/>
      <c r="N10057" s="153"/>
      <c r="O10057" s="153"/>
      <c r="P10057" s="153"/>
      <c r="Q10057" s="153"/>
      <c r="R10057" s="153"/>
      <c r="S10057" s="152"/>
      <c r="T10057" s="153"/>
      <c r="X10057" s="69" t="str">
        <f t="shared" si="318"/>
        <v/>
      </c>
      <c r="Y10057" s="69" t="str">
        <f t="shared" si="319"/>
        <v/>
      </c>
    </row>
    <row r="10058" spans="8:25" x14ac:dyDescent="0.25">
      <c r="H10058" s="155"/>
      <c r="I10058" s="151"/>
      <c r="J10058" s="152"/>
      <c r="K10058" s="153"/>
      <c r="L10058" s="153"/>
      <c r="M10058" s="153"/>
      <c r="N10058" s="153"/>
      <c r="O10058" s="153"/>
      <c r="P10058" s="153"/>
      <c r="Q10058" s="153"/>
      <c r="R10058" s="153"/>
      <c r="S10058" s="152"/>
      <c r="T10058" s="153"/>
      <c r="X10058" s="69" t="str">
        <f t="shared" si="318"/>
        <v/>
      </c>
      <c r="Y10058" s="69" t="str">
        <f t="shared" si="319"/>
        <v/>
      </c>
    </row>
    <row r="10059" spans="8:25" x14ac:dyDescent="0.25">
      <c r="H10059" s="155"/>
      <c r="I10059" s="151"/>
      <c r="J10059" s="152"/>
      <c r="K10059" s="153"/>
      <c r="L10059" s="153"/>
      <c r="M10059" s="153"/>
      <c r="N10059" s="153"/>
      <c r="O10059" s="153"/>
      <c r="P10059" s="153"/>
      <c r="Q10059" s="153"/>
      <c r="R10059" s="153"/>
      <c r="S10059" s="152"/>
      <c r="T10059" s="153"/>
      <c r="X10059" s="69" t="str">
        <f t="shared" si="318"/>
        <v/>
      </c>
      <c r="Y10059" s="69" t="str">
        <f t="shared" si="319"/>
        <v/>
      </c>
    </row>
    <row r="10060" spans="8:25" x14ac:dyDescent="0.25">
      <c r="H10060" s="155"/>
      <c r="I10060" s="151"/>
      <c r="J10060" s="152"/>
      <c r="K10060" s="153"/>
      <c r="L10060" s="153"/>
      <c r="M10060" s="153"/>
      <c r="N10060" s="153"/>
      <c r="O10060" s="153"/>
      <c r="P10060" s="153"/>
      <c r="Q10060" s="153"/>
      <c r="R10060" s="153"/>
      <c r="S10060" s="152"/>
      <c r="T10060" s="153"/>
      <c r="X10060" s="69" t="str">
        <f t="shared" si="318"/>
        <v/>
      </c>
      <c r="Y10060" s="69" t="str">
        <f t="shared" si="319"/>
        <v/>
      </c>
    </row>
    <row r="10061" spans="8:25" x14ac:dyDescent="0.25">
      <c r="H10061" s="155"/>
      <c r="I10061" s="151"/>
      <c r="J10061" s="152"/>
      <c r="K10061" s="153"/>
      <c r="L10061" s="153"/>
      <c r="M10061" s="153"/>
      <c r="N10061" s="153"/>
      <c r="O10061" s="153"/>
      <c r="P10061" s="153"/>
      <c r="Q10061" s="153"/>
      <c r="R10061" s="153"/>
      <c r="S10061" s="152"/>
      <c r="T10061" s="153"/>
      <c r="X10061" s="69" t="str">
        <f t="shared" si="318"/>
        <v/>
      </c>
      <c r="Y10061" s="69" t="str">
        <f t="shared" si="319"/>
        <v/>
      </c>
    </row>
    <row r="10062" spans="8:25" x14ac:dyDescent="0.25">
      <c r="H10062" s="155"/>
      <c r="I10062" s="151"/>
      <c r="J10062" s="152"/>
      <c r="K10062" s="153"/>
      <c r="L10062" s="153"/>
      <c r="M10062" s="153"/>
      <c r="N10062" s="153"/>
      <c r="O10062" s="153"/>
      <c r="P10062" s="153"/>
      <c r="Q10062" s="153"/>
      <c r="R10062" s="153"/>
      <c r="S10062" s="152"/>
      <c r="T10062" s="153"/>
      <c r="X10062" s="69" t="str">
        <f t="shared" si="318"/>
        <v/>
      </c>
      <c r="Y10062" s="69" t="str">
        <f t="shared" si="319"/>
        <v/>
      </c>
    </row>
    <row r="10063" spans="8:25" x14ac:dyDescent="0.25">
      <c r="H10063" s="155"/>
      <c r="I10063" s="151"/>
      <c r="J10063" s="152"/>
      <c r="K10063" s="153"/>
      <c r="L10063" s="153"/>
      <c r="M10063" s="153"/>
      <c r="N10063" s="153"/>
      <c r="O10063" s="153"/>
      <c r="P10063" s="153"/>
      <c r="Q10063" s="153"/>
      <c r="R10063" s="153"/>
      <c r="S10063" s="152"/>
      <c r="T10063" s="153"/>
      <c r="X10063" s="69" t="str">
        <f t="shared" si="318"/>
        <v/>
      </c>
      <c r="Y10063" s="69" t="str">
        <f t="shared" si="319"/>
        <v/>
      </c>
    </row>
    <row r="10064" spans="8:25" x14ac:dyDescent="0.25">
      <c r="H10064" s="155"/>
      <c r="I10064" s="151"/>
      <c r="J10064" s="152"/>
      <c r="K10064" s="153"/>
      <c r="L10064" s="153"/>
      <c r="M10064" s="153"/>
      <c r="N10064" s="153"/>
      <c r="O10064" s="153"/>
      <c r="P10064" s="153"/>
      <c r="Q10064" s="153"/>
      <c r="R10064" s="153"/>
      <c r="S10064" s="152"/>
      <c r="T10064" s="153"/>
      <c r="X10064" s="69" t="str">
        <f t="shared" si="318"/>
        <v/>
      </c>
      <c r="Y10064" s="69" t="str">
        <f t="shared" si="319"/>
        <v/>
      </c>
    </row>
    <row r="10065" spans="8:25" x14ac:dyDescent="0.25">
      <c r="H10065" s="155"/>
      <c r="I10065" s="151"/>
      <c r="J10065" s="152"/>
      <c r="K10065" s="153"/>
      <c r="L10065" s="153"/>
      <c r="M10065" s="153"/>
      <c r="N10065" s="153"/>
      <c r="O10065" s="153"/>
      <c r="P10065" s="153"/>
      <c r="Q10065" s="153"/>
      <c r="R10065" s="153"/>
      <c r="S10065" s="152"/>
      <c r="T10065" s="153"/>
      <c r="X10065" s="69" t="str">
        <f t="shared" si="318"/>
        <v/>
      </c>
      <c r="Y10065" s="69" t="str">
        <f t="shared" si="319"/>
        <v/>
      </c>
    </row>
    <row r="10066" spans="8:25" x14ac:dyDescent="0.25">
      <c r="H10066" s="155"/>
      <c r="I10066" s="151"/>
      <c r="J10066" s="152"/>
      <c r="K10066" s="153"/>
      <c r="L10066" s="153"/>
      <c r="M10066" s="153"/>
      <c r="N10066" s="153"/>
      <c r="O10066" s="153"/>
      <c r="P10066" s="153"/>
      <c r="Q10066" s="153"/>
      <c r="R10066" s="153"/>
      <c r="S10066" s="152"/>
      <c r="T10066" s="153"/>
      <c r="X10066" s="69" t="str">
        <f t="shared" si="318"/>
        <v/>
      </c>
      <c r="Y10066" s="69" t="str">
        <f t="shared" si="319"/>
        <v/>
      </c>
    </row>
    <row r="10067" spans="8:25" x14ac:dyDescent="0.25">
      <c r="H10067" s="155"/>
      <c r="I10067" s="151"/>
      <c r="J10067" s="152"/>
      <c r="K10067" s="153"/>
      <c r="L10067" s="153"/>
      <c r="M10067" s="153"/>
      <c r="N10067" s="153"/>
      <c r="O10067" s="153"/>
      <c r="P10067" s="153"/>
      <c r="Q10067" s="153"/>
      <c r="R10067" s="153"/>
      <c r="S10067" s="152"/>
      <c r="T10067" s="153"/>
      <c r="X10067" s="69" t="str">
        <f t="shared" si="318"/>
        <v/>
      </c>
      <c r="Y10067" s="69" t="str">
        <f t="shared" si="319"/>
        <v/>
      </c>
    </row>
    <row r="10068" spans="8:25" x14ac:dyDescent="0.25">
      <c r="H10068" s="155"/>
      <c r="I10068" s="151"/>
      <c r="J10068" s="152"/>
      <c r="K10068" s="153"/>
      <c r="L10068" s="153"/>
      <c r="M10068" s="153"/>
      <c r="N10068" s="153"/>
      <c r="O10068" s="153"/>
      <c r="P10068" s="153"/>
      <c r="Q10068" s="153"/>
      <c r="R10068" s="153"/>
      <c r="S10068" s="152"/>
      <c r="T10068" s="153"/>
      <c r="X10068" s="69" t="str">
        <f t="shared" si="318"/>
        <v/>
      </c>
      <c r="Y10068" s="69" t="str">
        <f t="shared" si="319"/>
        <v/>
      </c>
    </row>
    <row r="10069" spans="8:25" x14ac:dyDescent="0.25">
      <c r="H10069" s="155"/>
      <c r="I10069" s="151"/>
      <c r="J10069" s="152"/>
      <c r="K10069" s="153"/>
      <c r="L10069" s="153"/>
      <c r="M10069" s="153"/>
      <c r="N10069" s="153"/>
      <c r="O10069" s="153"/>
      <c r="P10069" s="153"/>
      <c r="Q10069" s="153"/>
      <c r="R10069" s="153"/>
      <c r="S10069" s="152"/>
      <c r="T10069" s="153"/>
      <c r="X10069" s="69" t="str">
        <f t="shared" si="318"/>
        <v/>
      </c>
      <c r="Y10069" s="69" t="str">
        <f t="shared" si="319"/>
        <v/>
      </c>
    </row>
    <row r="10070" spans="8:25" x14ac:dyDescent="0.25">
      <c r="H10070" s="155"/>
      <c r="I10070" s="151"/>
      <c r="J10070" s="152"/>
      <c r="K10070" s="153"/>
      <c r="L10070" s="153"/>
      <c r="M10070" s="153"/>
      <c r="N10070" s="153"/>
      <c r="O10070" s="153"/>
      <c r="P10070" s="153"/>
      <c r="Q10070" s="153"/>
      <c r="R10070" s="153"/>
      <c r="S10070" s="152"/>
      <c r="T10070" s="153"/>
      <c r="X10070" s="69" t="str">
        <f t="shared" si="318"/>
        <v/>
      </c>
      <c r="Y10070" s="69" t="str">
        <f t="shared" si="319"/>
        <v/>
      </c>
    </row>
    <row r="10071" spans="8:25" x14ac:dyDescent="0.25">
      <c r="H10071" s="155"/>
      <c r="I10071" s="151"/>
      <c r="J10071" s="152"/>
      <c r="K10071" s="153"/>
      <c r="L10071" s="153"/>
      <c r="M10071" s="153"/>
      <c r="N10071" s="153"/>
      <c r="O10071" s="153"/>
      <c r="P10071" s="153"/>
      <c r="Q10071" s="153"/>
      <c r="R10071" s="153"/>
      <c r="S10071" s="152"/>
      <c r="T10071" s="153"/>
      <c r="X10071" s="69" t="str">
        <f t="shared" si="318"/>
        <v/>
      </c>
      <c r="Y10071" s="69" t="str">
        <f t="shared" si="319"/>
        <v/>
      </c>
    </row>
    <row r="10072" spans="8:25" x14ac:dyDescent="0.25">
      <c r="H10072" s="155"/>
      <c r="I10072" s="151"/>
      <c r="J10072" s="152"/>
      <c r="K10072" s="153"/>
      <c r="L10072" s="153"/>
      <c r="M10072" s="153"/>
      <c r="N10072" s="153"/>
      <c r="O10072" s="153"/>
      <c r="P10072" s="153"/>
      <c r="Q10072" s="153"/>
      <c r="R10072" s="153"/>
      <c r="S10072" s="152"/>
      <c r="T10072" s="153"/>
      <c r="X10072" s="69" t="str">
        <f t="shared" si="318"/>
        <v/>
      </c>
      <c r="Y10072" s="69" t="str">
        <f t="shared" si="319"/>
        <v/>
      </c>
    </row>
    <row r="10073" spans="8:25" x14ac:dyDescent="0.25">
      <c r="H10073" s="155"/>
      <c r="I10073" s="151"/>
      <c r="J10073" s="152"/>
      <c r="K10073" s="153"/>
      <c r="L10073" s="153"/>
      <c r="M10073" s="153"/>
      <c r="N10073" s="153"/>
      <c r="O10073" s="153"/>
      <c r="P10073" s="153"/>
      <c r="Q10073" s="153"/>
      <c r="R10073" s="153"/>
      <c r="S10073" s="152"/>
      <c r="T10073" s="153"/>
      <c r="X10073" s="69" t="str">
        <f t="shared" si="318"/>
        <v/>
      </c>
      <c r="Y10073" s="69" t="str">
        <f t="shared" si="319"/>
        <v/>
      </c>
    </row>
    <row r="10074" spans="8:25" x14ac:dyDescent="0.25">
      <c r="H10074" s="155"/>
      <c r="I10074" s="151"/>
      <c r="J10074" s="152"/>
      <c r="K10074" s="153"/>
      <c r="L10074" s="153"/>
      <c r="M10074" s="153"/>
      <c r="N10074" s="153"/>
      <c r="O10074" s="153"/>
      <c r="P10074" s="153"/>
      <c r="Q10074" s="153"/>
      <c r="R10074" s="153"/>
      <c r="S10074" s="152"/>
      <c r="T10074" s="153"/>
      <c r="X10074" s="69" t="str">
        <f t="shared" si="318"/>
        <v/>
      </c>
      <c r="Y10074" s="69" t="str">
        <f t="shared" si="319"/>
        <v/>
      </c>
    </row>
    <row r="10075" spans="8:25" x14ac:dyDescent="0.25">
      <c r="H10075" s="155"/>
      <c r="I10075" s="151"/>
      <c r="J10075" s="152"/>
      <c r="K10075" s="153"/>
      <c r="L10075" s="153"/>
      <c r="M10075" s="153"/>
      <c r="N10075" s="153"/>
      <c r="O10075" s="153"/>
      <c r="P10075" s="153"/>
      <c r="Q10075" s="153"/>
      <c r="R10075" s="153"/>
      <c r="S10075" s="152"/>
      <c r="T10075" s="153"/>
      <c r="X10075" s="69" t="str">
        <f t="shared" si="318"/>
        <v/>
      </c>
      <c r="Y10075" s="69" t="str">
        <f t="shared" si="319"/>
        <v/>
      </c>
    </row>
    <row r="10076" spans="8:25" x14ac:dyDescent="0.25">
      <c r="H10076" s="155"/>
      <c r="I10076" s="151"/>
      <c r="J10076" s="152"/>
      <c r="K10076" s="153"/>
      <c r="L10076" s="153"/>
      <c r="M10076" s="153"/>
      <c r="N10076" s="153"/>
      <c r="O10076" s="153"/>
      <c r="P10076" s="153"/>
      <c r="Q10076" s="153"/>
      <c r="R10076" s="153"/>
      <c r="S10076" s="152"/>
      <c r="T10076" s="153"/>
      <c r="X10076" s="69" t="str">
        <f t="shared" si="318"/>
        <v/>
      </c>
      <c r="Y10076" s="69" t="str">
        <f t="shared" si="319"/>
        <v/>
      </c>
    </row>
    <row r="10077" spans="8:25" x14ac:dyDescent="0.25">
      <c r="H10077" s="155"/>
      <c r="I10077" s="151"/>
      <c r="J10077" s="152"/>
      <c r="K10077" s="153"/>
      <c r="L10077" s="153"/>
      <c r="M10077" s="153"/>
      <c r="N10077" s="153"/>
      <c r="O10077" s="153"/>
      <c r="P10077" s="153"/>
      <c r="Q10077" s="153"/>
      <c r="R10077" s="153"/>
      <c r="S10077" s="152"/>
      <c r="T10077" s="153"/>
      <c r="X10077" s="69" t="str">
        <f t="shared" si="318"/>
        <v/>
      </c>
      <c r="Y10077" s="69" t="str">
        <f t="shared" si="319"/>
        <v/>
      </c>
    </row>
    <row r="10078" spans="8:25" x14ac:dyDescent="0.25">
      <c r="H10078" s="155"/>
      <c r="I10078" s="151"/>
      <c r="J10078" s="152"/>
      <c r="K10078" s="153"/>
      <c r="L10078" s="153"/>
      <c r="M10078" s="153"/>
      <c r="N10078" s="153"/>
      <c r="O10078" s="153"/>
      <c r="P10078" s="153"/>
      <c r="Q10078" s="153"/>
      <c r="R10078" s="153"/>
      <c r="S10078" s="152"/>
      <c r="T10078" s="153"/>
      <c r="X10078" s="69" t="str">
        <f t="shared" si="318"/>
        <v/>
      </c>
      <c r="Y10078" s="69" t="str">
        <f t="shared" si="319"/>
        <v/>
      </c>
    </row>
    <row r="10079" spans="8:25" x14ac:dyDescent="0.25">
      <c r="H10079" s="155"/>
      <c r="I10079" s="151"/>
      <c r="J10079" s="152"/>
      <c r="K10079" s="153"/>
      <c r="L10079" s="153"/>
      <c r="M10079" s="153"/>
      <c r="N10079" s="153"/>
      <c r="O10079" s="153"/>
      <c r="P10079" s="153"/>
      <c r="Q10079" s="153"/>
      <c r="R10079" s="153"/>
      <c r="S10079" s="152"/>
      <c r="T10079" s="153"/>
      <c r="X10079" s="69" t="str">
        <f t="shared" si="318"/>
        <v/>
      </c>
      <c r="Y10079" s="69" t="str">
        <f t="shared" si="319"/>
        <v/>
      </c>
    </row>
    <row r="10080" spans="8:25" x14ac:dyDescent="0.25">
      <c r="H10080" s="155"/>
      <c r="I10080" s="151"/>
      <c r="J10080" s="152"/>
      <c r="K10080" s="153"/>
      <c r="L10080" s="153"/>
      <c r="M10080" s="153"/>
      <c r="N10080" s="153"/>
      <c r="O10080" s="153"/>
      <c r="P10080" s="153"/>
      <c r="Q10080" s="153"/>
      <c r="R10080" s="153"/>
      <c r="S10080" s="152"/>
      <c r="T10080" s="153"/>
      <c r="X10080" s="69" t="str">
        <f t="shared" si="318"/>
        <v/>
      </c>
      <c r="Y10080" s="69" t="str">
        <f t="shared" si="319"/>
        <v/>
      </c>
    </row>
    <row r="10081" spans="8:25" x14ac:dyDescent="0.25">
      <c r="H10081" s="155"/>
      <c r="I10081" s="151"/>
      <c r="J10081" s="152"/>
      <c r="K10081" s="153"/>
      <c r="L10081" s="153"/>
      <c r="M10081" s="153"/>
      <c r="N10081" s="153"/>
      <c r="O10081" s="153"/>
      <c r="P10081" s="153"/>
      <c r="Q10081" s="153"/>
      <c r="R10081" s="153"/>
      <c r="S10081" s="152"/>
      <c r="T10081" s="153"/>
      <c r="X10081" s="69" t="str">
        <f t="shared" si="318"/>
        <v/>
      </c>
      <c r="Y10081" s="69" t="str">
        <f t="shared" si="319"/>
        <v/>
      </c>
    </row>
    <row r="10082" spans="8:25" x14ac:dyDescent="0.25">
      <c r="H10082" s="155"/>
      <c r="I10082" s="151"/>
      <c r="J10082" s="152"/>
      <c r="K10082" s="153"/>
      <c r="L10082" s="153"/>
      <c r="M10082" s="153"/>
      <c r="N10082" s="153"/>
      <c r="O10082" s="153"/>
      <c r="P10082" s="153"/>
      <c r="Q10082" s="153"/>
      <c r="R10082" s="153"/>
      <c r="S10082" s="152"/>
      <c r="T10082" s="153"/>
      <c r="X10082" s="69" t="str">
        <f t="shared" si="318"/>
        <v/>
      </c>
      <c r="Y10082" s="69" t="str">
        <f t="shared" si="319"/>
        <v/>
      </c>
    </row>
    <row r="10083" spans="8:25" x14ac:dyDescent="0.25">
      <c r="H10083" s="155"/>
      <c r="I10083" s="151"/>
      <c r="J10083" s="152"/>
      <c r="K10083" s="153"/>
      <c r="L10083" s="153"/>
      <c r="M10083" s="153"/>
      <c r="N10083" s="153"/>
      <c r="O10083" s="153"/>
      <c r="P10083" s="153"/>
      <c r="Q10083" s="153"/>
      <c r="R10083" s="153"/>
      <c r="S10083" s="152"/>
      <c r="T10083" s="153"/>
      <c r="X10083" s="69" t="str">
        <f t="shared" si="318"/>
        <v/>
      </c>
      <c r="Y10083" s="69" t="str">
        <f t="shared" si="319"/>
        <v/>
      </c>
    </row>
    <row r="10084" spans="8:25" x14ac:dyDescent="0.25">
      <c r="H10084" s="155"/>
      <c r="I10084" s="151"/>
      <c r="J10084" s="152"/>
      <c r="K10084" s="153"/>
      <c r="L10084" s="153"/>
      <c r="M10084" s="153"/>
      <c r="N10084" s="153"/>
      <c r="O10084" s="153"/>
      <c r="P10084" s="153"/>
      <c r="Q10084" s="153"/>
      <c r="R10084" s="153"/>
      <c r="S10084" s="152"/>
      <c r="T10084" s="153"/>
      <c r="X10084" s="69" t="str">
        <f t="shared" si="318"/>
        <v/>
      </c>
      <c r="Y10084" s="69" t="str">
        <f t="shared" si="319"/>
        <v/>
      </c>
    </row>
    <row r="10085" spans="8:25" x14ac:dyDescent="0.25">
      <c r="H10085" s="155"/>
      <c r="I10085" s="151"/>
      <c r="J10085" s="152"/>
      <c r="K10085" s="153"/>
      <c r="L10085" s="153"/>
      <c r="M10085" s="153"/>
      <c r="N10085" s="153"/>
      <c r="O10085" s="153"/>
      <c r="P10085" s="153"/>
      <c r="Q10085" s="153"/>
      <c r="R10085" s="153"/>
      <c r="S10085" s="152"/>
      <c r="T10085" s="153"/>
      <c r="X10085" s="69" t="str">
        <f t="shared" si="318"/>
        <v/>
      </c>
      <c r="Y10085" s="69" t="str">
        <f t="shared" si="319"/>
        <v/>
      </c>
    </row>
    <row r="10086" spans="8:25" x14ac:dyDescent="0.25">
      <c r="H10086" s="155"/>
      <c r="I10086" s="151"/>
      <c r="J10086" s="152"/>
      <c r="K10086" s="153"/>
      <c r="L10086" s="153"/>
      <c r="M10086" s="153"/>
      <c r="N10086" s="153"/>
      <c r="O10086" s="153"/>
      <c r="P10086" s="153"/>
      <c r="Q10086" s="153"/>
      <c r="R10086" s="153"/>
      <c r="S10086" s="152"/>
      <c r="T10086" s="153"/>
      <c r="X10086" s="69" t="str">
        <f t="shared" si="318"/>
        <v/>
      </c>
      <c r="Y10086" s="69" t="str">
        <f t="shared" si="319"/>
        <v/>
      </c>
    </row>
    <row r="10087" spans="8:25" x14ac:dyDescent="0.25">
      <c r="H10087" s="155"/>
      <c r="I10087" s="151"/>
      <c r="J10087" s="152"/>
      <c r="K10087" s="153"/>
      <c r="L10087" s="153"/>
      <c r="M10087" s="153"/>
      <c r="N10087" s="153"/>
      <c r="O10087" s="153"/>
      <c r="P10087" s="153"/>
      <c r="Q10087" s="153"/>
      <c r="R10087" s="153"/>
      <c r="S10087" s="152"/>
      <c r="T10087" s="153"/>
      <c r="X10087" s="69" t="str">
        <f t="shared" si="318"/>
        <v/>
      </c>
      <c r="Y10087" s="69" t="str">
        <f t="shared" si="319"/>
        <v/>
      </c>
    </row>
    <row r="10088" spans="8:25" x14ac:dyDescent="0.25">
      <c r="H10088" s="155"/>
      <c r="I10088" s="151"/>
      <c r="J10088" s="152"/>
      <c r="K10088" s="153"/>
      <c r="L10088" s="153"/>
      <c r="M10088" s="153"/>
      <c r="N10088" s="153"/>
      <c r="O10088" s="153"/>
      <c r="P10088" s="153"/>
      <c r="Q10088" s="153"/>
      <c r="R10088" s="153"/>
      <c r="S10088" s="152"/>
      <c r="T10088" s="153"/>
      <c r="X10088" s="69" t="str">
        <f t="shared" si="318"/>
        <v/>
      </c>
      <c r="Y10088" s="69" t="str">
        <f t="shared" si="319"/>
        <v/>
      </c>
    </row>
    <row r="10089" spans="8:25" x14ac:dyDescent="0.25">
      <c r="H10089" s="155"/>
      <c r="I10089" s="151"/>
      <c r="J10089" s="152"/>
      <c r="K10089" s="153"/>
      <c r="L10089" s="153"/>
      <c r="M10089" s="153"/>
      <c r="N10089" s="153"/>
      <c r="O10089" s="153"/>
      <c r="P10089" s="153"/>
      <c r="Q10089" s="153"/>
      <c r="R10089" s="153"/>
      <c r="S10089" s="152"/>
      <c r="T10089" s="153"/>
      <c r="X10089" s="69" t="str">
        <f t="shared" si="318"/>
        <v/>
      </c>
      <c r="Y10089" s="69" t="str">
        <f t="shared" si="319"/>
        <v/>
      </c>
    </row>
    <row r="10090" spans="8:25" x14ac:dyDescent="0.25">
      <c r="H10090" s="155"/>
      <c r="I10090" s="151"/>
      <c r="J10090" s="152"/>
      <c r="K10090" s="153"/>
      <c r="L10090" s="153"/>
      <c r="M10090" s="153"/>
      <c r="N10090" s="153"/>
      <c r="O10090" s="153"/>
      <c r="P10090" s="153"/>
      <c r="Q10090" s="153"/>
      <c r="R10090" s="153"/>
      <c r="S10090" s="152"/>
      <c r="T10090" s="153"/>
      <c r="X10090" s="69" t="str">
        <f t="shared" si="318"/>
        <v/>
      </c>
      <c r="Y10090" s="69" t="str">
        <f t="shared" si="319"/>
        <v/>
      </c>
    </row>
    <row r="10091" spans="8:25" x14ac:dyDescent="0.25">
      <c r="H10091" s="155"/>
      <c r="I10091" s="151"/>
      <c r="J10091" s="152"/>
      <c r="K10091" s="153"/>
      <c r="L10091" s="153"/>
      <c r="M10091" s="153"/>
      <c r="N10091" s="153"/>
      <c r="O10091" s="153"/>
      <c r="P10091" s="153"/>
      <c r="Q10091" s="153"/>
      <c r="R10091" s="153"/>
      <c r="S10091" s="152"/>
      <c r="T10091" s="153"/>
      <c r="X10091" s="69" t="str">
        <f t="shared" si="318"/>
        <v/>
      </c>
      <c r="Y10091" s="69" t="str">
        <f t="shared" si="319"/>
        <v/>
      </c>
    </row>
    <row r="10092" spans="8:25" x14ac:dyDescent="0.25">
      <c r="H10092" s="155"/>
      <c r="I10092" s="151"/>
      <c r="J10092" s="152"/>
      <c r="K10092" s="153"/>
      <c r="L10092" s="153"/>
      <c r="M10092" s="153"/>
      <c r="N10092" s="153"/>
      <c r="O10092" s="153"/>
      <c r="P10092" s="153"/>
      <c r="Q10092" s="153"/>
      <c r="R10092" s="153"/>
      <c r="S10092" s="152"/>
      <c r="T10092" s="153"/>
      <c r="X10092" s="69" t="str">
        <f t="shared" si="318"/>
        <v/>
      </c>
      <c r="Y10092" s="69" t="str">
        <f t="shared" si="319"/>
        <v/>
      </c>
    </row>
    <row r="10093" spans="8:25" x14ac:dyDescent="0.25">
      <c r="H10093" s="155"/>
      <c r="I10093" s="151"/>
      <c r="J10093" s="152"/>
      <c r="K10093" s="153"/>
      <c r="L10093" s="153"/>
      <c r="M10093" s="153"/>
      <c r="N10093" s="153"/>
      <c r="O10093" s="153"/>
      <c r="P10093" s="153"/>
      <c r="Q10093" s="153"/>
      <c r="R10093" s="153"/>
      <c r="S10093" s="152"/>
      <c r="T10093" s="153"/>
      <c r="X10093" s="69" t="str">
        <f t="shared" si="318"/>
        <v/>
      </c>
      <c r="Y10093" s="69" t="str">
        <f t="shared" si="319"/>
        <v/>
      </c>
    </row>
    <row r="10094" spans="8:25" x14ac:dyDescent="0.25">
      <c r="H10094" s="155"/>
      <c r="I10094" s="151"/>
      <c r="J10094" s="152"/>
      <c r="K10094" s="153"/>
      <c r="L10094" s="153"/>
      <c r="M10094" s="153"/>
      <c r="N10094" s="153"/>
      <c r="O10094" s="153"/>
      <c r="P10094" s="153"/>
      <c r="Q10094" s="153"/>
      <c r="R10094" s="153"/>
      <c r="S10094" s="152"/>
      <c r="T10094" s="153"/>
      <c r="X10094" s="69" t="str">
        <f t="shared" si="318"/>
        <v/>
      </c>
      <c r="Y10094" s="69" t="str">
        <f t="shared" si="319"/>
        <v/>
      </c>
    </row>
    <row r="10095" spans="8:25" x14ac:dyDescent="0.25">
      <c r="H10095" s="155"/>
      <c r="I10095" s="151"/>
      <c r="J10095" s="152"/>
      <c r="K10095" s="153"/>
      <c r="L10095" s="153"/>
      <c r="M10095" s="153"/>
      <c r="N10095" s="153"/>
      <c r="O10095" s="153"/>
      <c r="P10095" s="153"/>
      <c r="Q10095" s="153"/>
      <c r="R10095" s="153"/>
      <c r="S10095" s="152"/>
      <c r="T10095" s="153"/>
      <c r="X10095" s="69" t="str">
        <f t="shared" si="318"/>
        <v/>
      </c>
      <c r="Y10095" s="69" t="str">
        <f t="shared" si="319"/>
        <v/>
      </c>
    </row>
    <row r="10096" spans="8:25" x14ac:dyDescent="0.25">
      <c r="H10096" s="155"/>
      <c r="I10096" s="151"/>
      <c r="J10096" s="152"/>
      <c r="K10096" s="153"/>
      <c r="L10096" s="153"/>
      <c r="M10096" s="153"/>
      <c r="N10096" s="153"/>
      <c r="O10096" s="153"/>
      <c r="P10096" s="153"/>
      <c r="Q10096" s="153"/>
      <c r="R10096" s="153"/>
      <c r="S10096" s="152"/>
      <c r="T10096" s="153"/>
      <c r="X10096" s="69" t="str">
        <f t="shared" si="318"/>
        <v/>
      </c>
      <c r="Y10096" s="69" t="str">
        <f t="shared" si="319"/>
        <v/>
      </c>
    </row>
    <row r="10097" spans="8:25" x14ac:dyDescent="0.25">
      <c r="H10097" s="155"/>
      <c r="I10097" s="151"/>
      <c r="J10097" s="152"/>
      <c r="K10097" s="153"/>
      <c r="L10097" s="153"/>
      <c r="M10097" s="153"/>
      <c r="N10097" s="153"/>
      <c r="O10097" s="153"/>
      <c r="P10097" s="153"/>
      <c r="Q10097" s="153"/>
      <c r="R10097" s="153"/>
      <c r="S10097" s="152"/>
      <c r="T10097" s="153"/>
      <c r="X10097" s="69" t="str">
        <f t="shared" si="318"/>
        <v/>
      </c>
      <c r="Y10097" s="69" t="str">
        <f t="shared" si="319"/>
        <v/>
      </c>
    </row>
    <row r="10098" spans="8:25" x14ac:dyDescent="0.25">
      <c r="H10098" s="155"/>
      <c r="I10098" s="151"/>
      <c r="J10098" s="152"/>
      <c r="K10098" s="153"/>
      <c r="L10098" s="153"/>
      <c r="M10098" s="153"/>
      <c r="N10098" s="153"/>
      <c r="O10098" s="153"/>
      <c r="P10098" s="153"/>
      <c r="Q10098" s="153"/>
      <c r="R10098" s="153"/>
      <c r="S10098" s="152"/>
      <c r="T10098" s="153"/>
      <c r="X10098" s="69" t="str">
        <f t="shared" si="318"/>
        <v/>
      </c>
      <c r="Y10098" s="69" t="str">
        <f t="shared" si="319"/>
        <v/>
      </c>
    </row>
    <row r="10099" spans="8:25" x14ac:dyDescent="0.25">
      <c r="H10099" s="155"/>
      <c r="I10099" s="151"/>
      <c r="J10099" s="152"/>
      <c r="K10099" s="153"/>
      <c r="L10099" s="153"/>
      <c r="M10099" s="153"/>
      <c r="N10099" s="153"/>
      <c r="O10099" s="153"/>
      <c r="P10099" s="153"/>
      <c r="Q10099" s="153"/>
      <c r="R10099" s="153"/>
      <c r="S10099" s="152"/>
      <c r="T10099" s="153"/>
      <c r="X10099" s="69" t="str">
        <f t="shared" si="318"/>
        <v/>
      </c>
      <c r="Y10099" s="69" t="str">
        <f t="shared" si="319"/>
        <v/>
      </c>
    </row>
    <row r="10100" spans="8:25" x14ac:dyDescent="0.25">
      <c r="H10100" s="155"/>
      <c r="I10100" s="151"/>
      <c r="J10100" s="152"/>
      <c r="K10100" s="153"/>
      <c r="L10100" s="153"/>
      <c r="M10100" s="153"/>
      <c r="N10100" s="153"/>
      <c r="O10100" s="153"/>
      <c r="P10100" s="153"/>
      <c r="Q10100" s="153"/>
      <c r="R10100" s="153"/>
      <c r="S10100" s="152"/>
      <c r="T10100" s="153"/>
      <c r="X10100" s="69" t="str">
        <f t="shared" si="318"/>
        <v/>
      </c>
      <c r="Y10100" s="69" t="str">
        <f t="shared" si="319"/>
        <v/>
      </c>
    </row>
    <row r="10101" spans="8:25" x14ac:dyDescent="0.25">
      <c r="H10101" s="155"/>
      <c r="I10101" s="151"/>
      <c r="J10101" s="152"/>
      <c r="K10101" s="153"/>
      <c r="L10101" s="153"/>
      <c r="M10101" s="153"/>
      <c r="N10101" s="153"/>
      <c r="O10101" s="153"/>
      <c r="P10101" s="153"/>
      <c r="Q10101" s="153"/>
      <c r="R10101" s="153"/>
      <c r="S10101" s="152"/>
      <c r="T10101" s="153"/>
      <c r="X10101" s="69" t="str">
        <f t="shared" si="318"/>
        <v/>
      </c>
      <c r="Y10101" s="69" t="str">
        <f t="shared" si="319"/>
        <v/>
      </c>
    </row>
    <row r="10102" spans="8:25" x14ac:dyDescent="0.25">
      <c r="H10102" s="155"/>
      <c r="I10102" s="151"/>
      <c r="J10102" s="152"/>
      <c r="K10102" s="153"/>
      <c r="L10102" s="153"/>
      <c r="M10102" s="153"/>
      <c r="N10102" s="153"/>
      <c r="O10102" s="153"/>
      <c r="P10102" s="153"/>
      <c r="Q10102" s="153"/>
      <c r="R10102" s="153"/>
      <c r="S10102" s="152"/>
      <c r="T10102" s="153"/>
      <c r="X10102" s="69" t="str">
        <f t="shared" si="318"/>
        <v/>
      </c>
      <c r="Y10102" s="69" t="str">
        <f t="shared" si="319"/>
        <v/>
      </c>
    </row>
    <row r="10103" spans="8:25" x14ac:dyDescent="0.25">
      <c r="H10103" s="155"/>
      <c r="I10103" s="151"/>
      <c r="J10103" s="152"/>
      <c r="K10103" s="153"/>
      <c r="L10103" s="153"/>
      <c r="M10103" s="153"/>
      <c r="N10103" s="153"/>
      <c r="O10103" s="153"/>
      <c r="P10103" s="153"/>
      <c r="Q10103" s="153"/>
      <c r="R10103" s="153"/>
      <c r="S10103" s="152"/>
      <c r="T10103" s="153"/>
      <c r="X10103" s="69" t="str">
        <f t="shared" si="318"/>
        <v/>
      </c>
      <c r="Y10103" s="69" t="str">
        <f t="shared" si="319"/>
        <v/>
      </c>
    </row>
    <row r="10104" spans="8:25" x14ac:dyDescent="0.25">
      <c r="H10104" s="155"/>
      <c r="I10104" s="151"/>
      <c r="J10104" s="152"/>
      <c r="K10104" s="153"/>
      <c r="L10104" s="153"/>
      <c r="M10104" s="153"/>
      <c r="N10104" s="153"/>
      <c r="O10104" s="153"/>
      <c r="P10104" s="153"/>
      <c r="Q10104" s="153"/>
      <c r="R10104" s="153"/>
      <c r="S10104" s="152"/>
      <c r="T10104" s="153"/>
      <c r="X10104" s="69" t="str">
        <f t="shared" si="318"/>
        <v/>
      </c>
      <c r="Y10104" s="69" t="str">
        <f t="shared" si="319"/>
        <v/>
      </c>
    </row>
    <row r="10105" spans="8:25" x14ac:dyDescent="0.25">
      <c r="H10105" s="155"/>
      <c r="I10105" s="151"/>
      <c r="J10105" s="152"/>
      <c r="K10105" s="153"/>
      <c r="L10105" s="153"/>
      <c r="M10105" s="153"/>
      <c r="N10105" s="153"/>
      <c r="O10105" s="153"/>
      <c r="P10105" s="153"/>
      <c r="Q10105" s="153"/>
      <c r="R10105" s="153"/>
      <c r="S10105" s="152"/>
      <c r="T10105" s="153"/>
      <c r="X10105" s="69" t="str">
        <f t="shared" si="318"/>
        <v/>
      </c>
      <c r="Y10105" s="69" t="str">
        <f t="shared" si="319"/>
        <v/>
      </c>
    </row>
    <row r="10106" spans="8:25" x14ac:dyDescent="0.25">
      <c r="H10106" s="155"/>
      <c r="I10106" s="151"/>
      <c r="J10106" s="152"/>
      <c r="K10106" s="153"/>
      <c r="L10106" s="153"/>
      <c r="M10106" s="153"/>
      <c r="N10106" s="153"/>
      <c r="O10106" s="153"/>
      <c r="P10106" s="153"/>
      <c r="Q10106" s="153"/>
      <c r="R10106" s="153"/>
      <c r="S10106" s="152"/>
      <c r="T10106" s="153"/>
      <c r="X10106" s="69" t="str">
        <f t="shared" si="318"/>
        <v/>
      </c>
      <c r="Y10106" s="69" t="str">
        <f t="shared" si="319"/>
        <v/>
      </c>
    </row>
    <row r="10107" spans="8:25" x14ac:dyDescent="0.25">
      <c r="H10107" s="155"/>
      <c r="I10107" s="151"/>
      <c r="J10107" s="152"/>
      <c r="K10107" s="153"/>
      <c r="L10107" s="153"/>
      <c r="M10107" s="153"/>
      <c r="N10107" s="153"/>
      <c r="O10107" s="153"/>
      <c r="P10107" s="153"/>
      <c r="Q10107" s="153"/>
      <c r="R10107" s="153"/>
      <c r="S10107" s="152"/>
      <c r="T10107" s="153"/>
      <c r="X10107" s="69" t="str">
        <f t="shared" si="318"/>
        <v/>
      </c>
      <c r="Y10107" s="69" t="str">
        <f t="shared" si="319"/>
        <v/>
      </c>
    </row>
    <row r="10108" spans="8:25" x14ac:dyDescent="0.25">
      <c r="H10108" s="155"/>
      <c r="I10108" s="151"/>
      <c r="J10108" s="152"/>
      <c r="K10108" s="153"/>
      <c r="L10108" s="153"/>
      <c r="M10108" s="153"/>
      <c r="N10108" s="153"/>
      <c r="O10108" s="153"/>
      <c r="P10108" s="153"/>
      <c r="Q10108" s="153"/>
      <c r="R10108" s="153"/>
      <c r="S10108" s="152"/>
      <c r="T10108" s="153"/>
      <c r="X10108" s="69" t="str">
        <f t="shared" si="318"/>
        <v/>
      </c>
      <c r="Y10108" s="69" t="str">
        <f t="shared" si="319"/>
        <v/>
      </c>
    </row>
    <row r="10109" spans="8:25" x14ac:dyDescent="0.25">
      <c r="H10109" s="155"/>
      <c r="I10109" s="151"/>
      <c r="J10109" s="152"/>
      <c r="K10109" s="153"/>
      <c r="L10109" s="153"/>
      <c r="M10109" s="153"/>
      <c r="N10109" s="153"/>
      <c r="O10109" s="153"/>
      <c r="P10109" s="153"/>
      <c r="Q10109" s="153"/>
      <c r="R10109" s="153"/>
      <c r="S10109" s="152"/>
      <c r="T10109" s="153"/>
      <c r="X10109" s="69" t="str">
        <f t="shared" si="318"/>
        <v/>
      </c>
      <c r="Y10109" s="69" t="str">
        <f t="shared" si="319"/>
        <v/>
      </c>
    </row>
    <row r="10110" spans="8:25" x14ac:dyDescent="0.25">
      <c r="H10110" s="155"/>
      <c r="I10110" s="151"/>
      <c r="J10110" s="152"/>
      <c r="K10110" s="153"/>
      <c r="L10110" s="153"/>
      <c r="M10110" s="153"/>
      <c r="N10110" s="153"/>
      <c r="O10110" s="153"/>
      <c r="P10110" s="153"/>
      <c r="Q10110" s="153"/>
      <c r="R10110" s="153"/>
      <c r="S10110" s="152"/>
      <c r="T10110" s="153"/>
      <c r="X10110" s="69" t="str">
        <f t="shared" si="318"/>
        <v/>
      </c>
      <c r="Y10110" s="69" t="str">
        <f t="shared" si="319"/>
        <v/>
      </c>
    </row>
    <row r="10111" spans="8:25" x14ac:dyDescent="0.25">
      <c r="H10111" s="155"/>
      <c r="I10111" s="151"/>
      <c r="J10111" s="152"/>
      <c r="K10111" s="153"/>
      <c r="L10111" s="153"/>
      <c r="M10111" s="153"/>
      <c r="N10111" s="153"/>
      <c r="O10111" s="153"/>
      <c r="P10111" s="153"/>
      <c r="Q10111" s="153"/>
      <c r="R10111" s="153"/>
      <c r="S10111" s="152"/>
      <c r="T10111" s="153"/>
      <c r="X10111" s="69" t="str">
        <f t="shared" si="318"/>
        <v/>
      </c>
      <c r="Y10111" s="69" t="str">
        <f t="shared" si="319"/>
        <v/>
      </c>
    </row>
    <row r="10112" spans="8:25" x14ac:dyDescent="0.25">
      <c r="H10112" s="155"/>
      <c r="I10112" s="151"/>
      <c r="J10112" s="152"/>
      <c r="K10112" s="153"/>
      <c r="L10112" s="153"/>
      <c r="M10112" s="153"/>
      <c r="N10112" s="153"/>
      <c r="O10112" s="153"/>
      <c r="P10112" s="153"/>
      <c r="Q10112" s="153"/>
      <c r="R10112" s="153"/>
      <c r="S10112" s="152"/>
      <c r="T10112" s="153"/>
      <c r="X10112" s="69" t="str">
        <f t="shared" si="318"/>
        <v/>
      </c>
      <c r="Y10112" s="69" t="str">
        <f t="shared" si="319"/>
        <v/>
      </c>
    </row>
    <row r="10113" spans="8:25" x14ac:dyDescent="0.25">
      <c r="H10113" s="155"/>
      <c r="I10113" s="151"/>
      <c r="J10113" s="152"/>
      <c r="K10113" s="153"/>
      <c r="L10113" s="153"/>
      <c r="M10113" s="153"/>
      <c r="N10113" s="153"/>
      <c r="O10113" s="153"/>
      <c r="P10113" s="153"/>
      <c r="Q10113" s="153"/>
      <c r="R10113" s="153"/>
      <c r="S10113" s="152"/>
      <c r="T10113" s="153"/>
      <c r="X10113" s="69" t="str">
        <f t="shared" si="318"/>
        <v/>
      </c>
      <c r="Y10113" s="69" t="str">
        <f t="shared" si="319"/>
        <v/>
      </c>
    </row>
    <row r="10114" spans="8:25" x14ac:dyDescent="0.25">
      <c r="H10114" s="155"/>
      <c r="I10114" s="151"/>
      <c r="J10114" s="152"/>
      <c r="K10114" s="153"/>
      <c r="L10114" s="153"/>
      <c r="M10114" s="153"/>
      <c r="N10114" s="153"/>
      <c r="O10114" s="153"/>
      <c r="P10114" s="153"/>
      <c r="Q10114" s="153"/>
      <c r="R10114" s="153"/>
      <c r="S10114" s="152"/>
      <c r="T10114" s="153"/>
      <c r="X10114" s="69" t="str">
        <f t="shared" ref="X10114:X10177" si="320">IF(W10114&lt;&gt;"",W10114-I10114,"")</f>
        <v/>
      </c>
      <c r="Y10114" s="69" t="str">
        <f t="shared" si="319"/>
        <v/>
      </c>
    </row>
    <row r="10115" spans="8:25" x14ac:dyDescent="0.25">
      <c r="H10115" s="155"/>
      <c r="I10115" s="151"/>
      <c r="J10115" s="152"/>
      <c r="K10115" s="153"/>
      <c r="L10115" s="153"/>
      <c r="M10115" s="153"/>
      <c r="N10115" s="153"/>
      <c r="O10115" s="153"/>
      <c r="P10115" s="153"/>
      <c r="Q10115" s="153"/>
      <c r="R10115" s="153"/>
      <c r="S10115" s="152"/>
      <c r="T10115" s="153"/>
      <c r="X10115" s="69" t="str">
        <f t="shared" si="320"/>
        <v/>
      </c>
      <c r="Y10115" s="69" t="str">
        <f t="shared" ref="Y10115:Y10178" si="321">IF(X10115&lt;&gt;"",IF(X10115&lt;365,"&lt; 1 year",IF(X10115&lt;730,"1-2",IF(X10115&lt;1095,"2-3",IF(X10115&lt;1460,"3-4",IF(X10115&lt;1825,"4-5","5+"))))),"")</f>
        <v/>
      </c>
    </row>
    <row r="10116" spans="8:25" x14ac:dyDescent="0.25">
      <c r="H10116" s="155"/>
      <c r="I10116" s="151"/>
      <c r="J10116" s="152"/>
      <c r="K10116" s="153"/>
      <c r="L10116" s="153"/>
      <c r="M10116" s="153"/>
      <c r="N10116" s="153"/>
      <c r="O10116" s="153"/>
      <c r="P10116" s="153"/>
      <c r="Q10116" s="153"/>
      <c r="R10116" s="153"/>
      <c r="S10116" s="152"/>
      <c r="T10116" s="153"/>
      <c r="X10116" s="69" t="str">
        <f t="shared" si="320"/>
        <v/>
      </c>
      <c r="Y10116" s="69" t="str">
        <f t="shared" si="321"/>
        <v/>
      </c>
    </row>
    <row r="10117" spans="8:25" x14ac:dyDescent="0.25">
      <c r="H10117" s="155"/>
      <c r="I10117" s="151"/>
      <c r="J10117" s="152"/>
      <c r="K10117" s="153"/>
      <c r="L10117" s="153"/>
      <c r="M10117" s="153"/>
      <c r="N10117" s="153"/>
      <c r="O10117" s="153"/>
      <c r="P10117" s="153"/>
      <c r="Q10117" s="153"/>
      <c r="R10117" s="153"/>
      <c r="S10117" s="152"/>
      <c r="T10117" s="153"/>
      <c r="X10117" s="69" t="str">
        <f t="shared" si="320"/>
        <v/>
      </c>
      <c r="Y10117" s="69" t="str">
        <f t="shared" si="321"/>
        <v/>
      </c>
    </row>
    <row r="10118" spans="8:25" x14ac:dyDescent="0.25">
      <c r="H10118" s="155"/>
      <c r="I10118" s="151"/>
      <c r="J10118" s="152"/>
      <c r="K10118" s="153"/>
      <c r="L10118" s="153"/>
      <c r="M10118" s="153"/>
      <c r="N10118" s="153"/>
      <c r="O10118" s="153"/>
      <c r="P10118" s="153"/>
      <c r="Q10118" s="153"/>
      <c r="R10118" s="153"/>
      <c r="S10118" s="152"/>
      <c r="T10118" s="153"/>
      <c r="X10118" s="69" t="str">
        <f t="shared" si="320"/>
        <v/>
      </c>
      <c r="Y10118" s="69" t="str">
        <f t="shared" si="321"/>
        <v/>
      </c>
    </row>
    <row r="10119" spans="8:25" x14ac:dyDescent="0.25">
      <c r="H10119" s="155"/>
      <c r="I10119" s="151"/>
      <c r="J10119" s="152"/>
      <c r="K10119" s="153"/>
      <c r="L10119" s="153"/>
      <c r="M10119" s="153"/>
      <c r="N10119" s="153"/>
      <c r="O10119" s="153"/>
      <c r="P10119" s="153"/>
      <c r="Q10119" s="153"/>
      <c r="R10119" s="153"/>
      <c r="S10119" s="152"/>
      <c r="T10119" s="153"/>
      <c r="X10119" s="69" t="str">
        <f t="shared" si="320"/>
        <v/>
      </c>
      <c r="Y10119" s="69" t="str">
        <f t="shared" si="321"/>
        <v/>
      </c>
    </row>
    <row r="10120" spans="8:25" x14ac:dyDescent="0.25">
      <c r="H10120" s="155"/>
      <c r="I10120" s="151"/>
      <c r="J10120" s="152"/>
      <c r="K10120" s="153"/>
      <c r="L10120" s="153"/>
      <c r="M10120" s="153"/>
      <c r="N10120" s="153"/>
      <c r="O10120" s="153"/>
      <c r="P10120" s="153"/>
      <c r="Q10120" s="153"/>
      <c r="R10120" s="153"/>
      <c r="S10120" s="152"/>
      <c r="T10120" s="153"/>
      <c r="X10120" s="69" t="str">
        <f t="shared" si="320"/>
        <v/>
      </c>
      <c r="Y10120" s="69" t="str">
        <f t="shared" si="321"/>
        <v/>
      </c>
    </row>
    <row r="10121" spans="8:25" x14ac:dyDescent="0.25">
      <c r="H10121" s="155"/>
      <c r="I10121" s="151"/>
      <c r="J10121" s="152"/>
      <c r="K10121" s="153"/>
      <c r="L10121" s="153"/>
      <c r="M10121" s="153"/>
      <c r="N10121" s="153"/>
      <c r="O10121" s="153"/>
      <c r="P10121" s="153"/>
      <c r="Q10121" s="153"/>
      <c r="R10121" s="153"/>
      <c r="S10121" s="152"/>
      <c r="T10121" s="153"/>
      <c r="X10121" s="69" t="str">
        <f t="shared" si="320"/>
        <v/>
      </c>
      <c r="Y10121" s="69" t="str">
        <f t="shared" si="321"/>
        <v/>
      </c>
    </row>
    <row r="10122" spans="8:25" x14ac:dyDescent="0.25">
      <c r="H10122" s="155"/>
      <c r="I10122" s="151"/>
      <c r="J10122" s="152"/>
      <c r="K10122" s="153"/>
      <c r="L10122" s="153"/>
      <c r="M10122" s="153"/>
      <c r="N10122" s="153"/>
      <c r="O10122" s="153"/>
      <c r="P10122" s="153"/>
      <c r="Q10122" s="153"/>
      <c r="R10122" s="153"/>
      <c r="S10122" s="152"/>
      <c r="T10122" s="153"/>
      <c r="X10122" s="69" t="str">
        <f t="shared" si="320"/>
        <v/>
      </c>
      <c r="Y10122" s="69" t="str">
        <f t="shared" si="321"/>
        <v/>
      </c>
    </row>
    <row r="10123" spans="8:25" x14ac:dyDescent="0.25">
      <c r="H10123" s="155"/>
      <c r="I10123" s="151"/>
      <c r="J10123" s="152"/>
      <c r="K10123" s="153"/>
      <c r="L10123" s="153"/>
      <c r="M10123" s="153"/>
      <c r="N10123" s="153"/>
      <c r="O10123" s="153"/>
      <c r="P10123" s="153"/>
      <c r="Q10123" s="153"/>
      <c r="R10123" s="153"/>
      <c r="S10123" s="152"/>
      <c r="T10123" s="153"/>
      <c r="X10123" s="69" t="str">
        <f t="shared" si="320"/>
        <v/>
      </c>
      <c r="Y10123" s="69" t="str">
        <f t="shared" si="321"/>
        <v/>
      </c>
    </row>
    <row r="10124" spans="8:25" x14ac:dyDescent="0.25">
      <c r="H10124" s="155"/>
      <c r="I10124" s="151"/>
      <c r="J10124" s="152"/>
      <c r="K10124" s="153"/>
      <c r="L10124" s="153"/>
      <c r="M10124" s="153"/>
      <c r="N10124" s="153"/>
      <c r="O10124" s="153"/>
      <c r="P10124" s="153"/>
      <c r="Q10124" s="153"/>
      <c r="R10124" s="153"/>
      <c r="S10124" s="152"/>
      <c r="T10124" s="153"/>
      <c r="X10124" s="69" t="str">
        <f t="shared" si="320"/>
        <v/>
      </c>
      <c r="Y10124" s="69" t="str">
        <f t="shared" si="321"/>
        <v/>
      </c>
    </row>
    <row r="10125" spans="8:25" x14ac:dyDescent="0.25">
      <c r="H10125" s="155"/>
      <c r="I10125" s="151"/>
      <c r="J10125" s="152"/>
      <c r="K10125" s="153"/>
      <c r="L10125" s="153"/>
      <c r="M10125" s="153"/>
      <c r="N10125" s="153"/>
      <c r="O10125" s="153"/>
      <c r="P10125" s="153"/>
      <c r="Q10125" s="153"/>
      <c r="R10125" s="153"/>
      <c r="S10125" s="152"/>
      <c r="T10125" s="153"/>
      <c r="X10125" s="69" t="str">
        <f t="shared" si="320"/>
        <v/>
      </c>
      <c r="Y10125" s="69" t="str">
        <f t="shared" si="321"/>
        <v/>
      </c>
    </row>
    <row r="10126" spans="8:25" x14ac:dyDescent="0.25">
      <c r="H10126" s="155"/>
      <c r="I10126" s="151"/>
      <c r="J10126" s="152"/>
      <c r="K10126" s="153"/>
      <c r="L10126" s="153"/>
      <c r="M10126" s="153"/>
      <c r="N10126" s="153"/>
      <c r="O10126" s="153"/>
      <c r="P10126" s="153"/>
      <c r="Q10126" s="153"/>
      <c r="R10126" s="153"/>
      <c r="S10126" s="152"/>
      <c r="T10126" s="153"/>
      <c r="X10126" s="69" t="str">
        <f t="shared" si="320"/>
        <v/>
      </c>
      <c r="Y10126" s="69" t="str">
        <f t="shared" si="321"/>
        <v/>
      </c>
    </row>
    <row r="10127" spans="8:25" x14ac:dyDescent="0.25">
      <c r="H10127" s="155"/>
      <c r="I10127" s="151"/>
      <c r="J10127" s="152"/>
      <c r="K10127" s="153"/>
      <c r="L10127" s="153"/>
      <c r="M10127" s="153"/>
      <c r="N10127" s="153"/>
      <c r="O10127" s="153"/>
      <c r="P10127" s="153"/>
      <c r="Q10127" s="153"/>
      <c r="R10127" s="153"/>
      <c r="S10127" s="152"/>
      <c r="T10127" s="153"/>
      <c r="X10127" s="69" t="str">
        <f t="shared" si="320"/>
        <v/>
      </c>
      <c r="Y10127" s="69" t="str">
        <f t="shared" si="321"/>
        <v/>
      </c>
    </row>
    <row r="10128" spans="8:25" x14ac:dyDescent="0.25">
      <c r="H10128" s="155"/>
      <c r="I10128" s="151"/>
      <c r="J10128" s="152"/>
      <c r="K10128" s="153"/>
      <c r="L10128" s="153"/>
      <c r="M10128" s="153"/>
      <c r="N10128" s="153"/>
      <c r="O10128" s="153"/>
      <c r="P10128" s="153"/>
      <c r="Q10128" s="153"/>
      <c r="R10128" s="153"/>
      <c r="S10128" s="152"/>
      <c r="T10128" s="153"/>
      <c r="X10128" s="69" t="str">
        <f t="shared" si="320"/>
        <v/>
      </c>
      <c r="Y10128" s="69" t="str">
        <f t="shared" si="321"/>
        <v/>
      </c>
    </row>
    <row r="10129" spans="8:25" x14ac:dyDescent="0.25">
      <c r="H10129" s="155"/>
      <c r="I10129" s="151"/>
      <c r="J10129" s="152"/>
      <c r="K10129" s="153"/>
      <c r="L10129" s="153"/>
      <c r="M10129" s="153"/>
      <c r="N10129" s="153"/>
      <c r="O10129" s="153"/>
      <c r="P10129" s="153"/>
      <c r="Q10129" s="153"/>
      <c r="R10129" s="153"/>
      <c r="S10129" s="152"/>
      <c r="T10129" s="153"/>
      <c r="X10129" s="69" t="str">
        <f t="shared" si="320"/>
        <v/>
      </c>
      <c r="Y10129" s="69" t="str">
        <f t="shared" si="321"/>
        <v/>
      </c>
    </row>
    <row r="10130" spans="8:25" x14ac:dyDescent="0.25">
      <c r="H10130" s="155"/>
      <c r="I10130" s="151"/>
      <c r="J10130" s="152"/>
      <c r="K10130" s="153"/>
      <c r="L10130" s="153"/>
      <c r="M10130" s="153"/>
      <c r="N10130" s="153"/>
      <c r="O10130" s="153"/>
      <c r="P10130" s="153"/>
      <c r="Q10130" s="153"/>
      <c r="R10130" s="153"/>
      <c r="S10130" s="152"/>
      <c r="T10130" s="153"/>
      <c r="X10130" s="69" t="str">
        <f t="shared" si="320"/>
        <v/>
      </c>
      <c r="Y10130" s="69" t="str">
        <f t="shared" si="321"/>
        <v/>
      </c>
    </row>
    <row r="10131" spans="8:25" x14ac:dyDescent="0.25">
      <c r="H10131" s="155"/>
      <c r="I10131" s="151"/>
      <c r="J10131" s="152"/>
      <c r="K10131" s="153"/>
      <c r="L10131" s="153"/>
      <c r="M10131" s="153"/>
      <c r="N10131" s="153"/>
      <c r="O10131" s="153"/>
      <c r="P10131" s="153"/>
      <c r="Q10131" s="153"/>
      <c r="R10131" s="153"/>
      <c r="S10131" s="152"/>
      <c r="T10131" s="153"/>
      <c r="X10131" s="69" t="str">
        <f t="shared" si="320"/>
        <v/>
      </c>
      <c r="Y10131" s="69" t="str">
        <f t="shared" si="321"/>
        <v/>
      </c>
    </row>
    <row r="10132" spans="8:25" x14ac:dyDescent="0.25">
      <c r="H10132" s="155"/>
      <c r="I10132" s="151"/>
      <c r="J10132" s="152"/>
      <c r="K10132" s="153"/>
      <c r="L10132" s="153"/>
      <c r="M10132" s="153"/>
      <c r="N10132" s="153"/>
      <c r="O10132" s="153"/>
      <c r="P10132" s="153"/>
      <c r="Q10132" s="153"/>
      <c r="R10132" s="153"/>
      <c r="S10132" s="152"/>
      <c r="T10132" s="153"/>
      <c r="X10132" s="69" t="str">
        <f t="shared" si="320"/>
        <v/>
      </c>
      <c r="Y10132" s="69" t="str">
        <f t="shared" si="321"/>
        <v/>
      </c>
    </row>
    <row r="10133" spans="8:25" x14ac:dyDescent="0.25">
      <c r="H10133" s="155"/>
      <c r="I10133" s="151"/>
      <c r="J10133" s="152"/>
      <c r="K10133" s="153"/>
      <c r="L10133" s="153"/>
      <c r="M10133" s="153"/>
      <c r="N10133" s="153"/>
      <c r="O10133" s="153"/>
      <c r="P10133" s="153"/>
      <c r="Q10133" s="153"/>
      <c r="R10133" s="153"/>
      <c r="S10133" s="152"/>
      <c r="T10133" s="153"/>
      <c r="X10133" s="69" t="str">
        <f t="shared" si="320"/>
        <v/>
      </c>
      <c r="Y10133" s="69" t="str">
        <f t="shared" si="321"/>
        <v/>
      </c>
    </row>
    <row r="10134" spans="8:25" x14ac:dyDescent="0.25">
      <c r="H10134" s="155"/>
      <c r="I10134" s="151"/>
      <c r="J10134" s="152"/>
      <c r="K10134" s="153"/>
      <c r="L10134" s="153"/>
      <c r="M10134" s="153"/>
      <c r="N10134" s="153"/>
      <c r="O10134" s="153"/>
      <c r="P10134" s="153"/>
      <c r="Q10134" s="153"/>
      <c r="R10134" s="153"/>
      <c r="S10134" s="152"/>
      <c r="T10134" s="153"/>
      <c r="X10134" s="69" t="str">
        <f t="shared" si="320"/>
        <v/>
      </c>
      <c r="Y10134" s="69" t="str">
        <f t="shared" si="321"/>
        <v/>
      </c>
    </row>
    <row r="10135" spans="8:25" x14ac:dyDescent="0.25">
      <c r="H10135" s="155"/>
      <c r="I10135" s="151"/>
      <c r="J10135" s="152"/>
      <c r="K10135" s="153"/>
      <c r="L10135" s="153"/>
      <c r="M10135" s="153"/>
      <c r="N10135" s="153"/>
      <c r="O10135" s="153"/>
      <c r="P10135" s="153"/>
      <c r="Q10135" s="153"/>
      <c r="R10135" s="153"/>
      <c r="S10135" s="152"/>
      <c r="T10135" s="153"/>
      <c r="X10135" s="69" t="str">
        <f t="shared" si="320"/>
        <v/>
      </c>
      <c r="Y10135" s="69" t="str">
        <f t="shared" si="321"/>
        <v/>
      </c>
    </row>
    <row r="10136" spans="8:25" x14ac:dyDescent="0.25">
      <c r="H10136" s="155"/>
      <c r="I10136" s="151"/>
      <c r="J10136" s="152"/>
      <c r="K10136" s="153"/>
      <c r="L10136" s="153"/>
      <c r="M10136" s="153"/>
      <c r="N10136" s="153"/>
      <c r="O10136" s="153"/>
      <c r="P10136" s="153"/>
      <c r="Q10136" s="153"/>
      <c r="R10136" s="153"/>
      <c r="S10136" s="152"/>
      <c r="T10136" s="153"/>
      <c r="X10136" s="69" t="str">
        <f t="shared" si="320"/>
        <v/>
      </c>
      <c r="Y10136" s="69" t="str">
        <f t="shared" si="321"/>
        <v/>
      </c>
    </row>
    <row r="10137" spans="8:25" x14ac:dyDescent="0.25">
      <c r="H10137" s="155"/>
      <c r="I10137" s="151"/>
      <c r="J10137" s="152"/>
      <c r="K10137" s="153"/>
      <c r="L10137" s="153"/>
      <c r="M10137" s="153"/>
      <c r="N10137" s="153"/>
      <c r="O10137" s="153"/>
      <c r="P10137" s="153"/>
      <c r="Q10137" s="153"/>
      <c r="R10137" s="153"/>
      <c r="S10137" s="152"/>
      <c r="T10137" s="153"/>
      <c r="X10137" s="69" t="str">
        <f t="shared" si="320"/>
        <v/>
      </c>
      <c r="Y10137" s="69" t="str">
        <f t="shared" si="321"/>
        <v/>
      </c>
    </row>
    <row r="10138" spans="8:25" x14ac:dyDescent="0.25">
      <c r="H10138" s="155"/>
      <c r="I10138" s="151"/>
      <c r="J10138" s="152"/>
      <c r="K10138" s="153"/>
      <c r="L10138" s="153"/>
      <c r="M10138" s="153"/>
      <c r="N10138" s="153"/>
      <c r="O10138" s="153"/>
      <c r="P10138" s="153"/>
      <c r="Q10138" s="153"/>
      <c r="R10138" s="153"/>
      <c r="S10138" s="152"/>
      <c r="T10138" s="153"/>
      <c r="X10138" s="69" t="str">
        <f t="shared" si="320"/>
        <v/>
      </c>
      <c r="Y10138" s="69" t="str">
        <f t="shared" si="321"/>
        <v/>
      </c>
    </row>
    <row r="10139" spans="8:25" x14ac:dyDescent="0.25">
      <c r="H10139" s="155"/>
      <c r="I10139" s="151"/>
      <c r="J10139" s="152"/>
      <c r="K10139" s="153"/>
      <c r="L10139" s="153"/>
      <c r="M10139" s="153"/>
      <c r="N10139" s="153"/>
      <c r="O10139" s="153"/>
      <c r="P10139" s="153"/>
      <c r="Q10139" s="153"/>
      <c r="R10139" s="153"/>
      <c r="S10139" s="152"/>
      <c r="T10139" s="153"/>
      <c r="X10139" s="69" t="str">
        <f t="shared" si="320"/>
        <v/>
      </c>
      <c r="Y10139" s="69" t="str">
        <f t="shared" si="321"/>
        <v/>
      </c>
    </row>
    <row r="10140" spans="8:25" x14ac:dyDescent="0.25">
      <c r="H10140" s="155"/>
      <c r="I10140" s="151"/>
      <c r="J10140" s="152"/>
      <c r="K10140" s="153"/>
      <c r="L10140" s="153"/>
      <c r="M10140" s="153"/>
      <c r="N10140" s="153"/>
      <c r="O10140" s="153"/>
      <c r="P10140" s="153"/>
      <c r="Q10140" s="153"/>
      <c r="R10140" s="153"/>
      <c r="S10140" s="152"/>
      <c r="T10140" s="153"/>
      <c r="X10140" s="69" t="str">
        <f t="shared" si="320"/>
        <v/>
      </c>
      <c r="Y10140" s="69" t="str">
        <f t="shared" si="321"/>
        <v/>
      </c>
    </row>
    <row r="10141" spans="8:25" x14ac:dyDescent="0.25">
      <c r="H10141" s="155"/>
      <c r="I10141" s="151"/>
      <c r="J10141" s="152"/>
      <c r="K10141" s="153"/>
      <c r="L10141" s="153"/>
      <c r="M10141" s="153"/>
      <c r="N10141" s="153"/>
      <c r="O10141" s="153"/>
      <c r="P10141" s="153"/>
      <c r="Q10141" s="153"/>
      <c r="R10141" s="153"/>
      <c r="S10141" s="152"/>
      <c r="T10141" s="153"/>
      <c r="X10141" s="69" t="str">
        <f t="shared" si="320"/>
        <v/>
      </c>
      <c r="Y10141" s="69" t="str">
        <f t="shared" si="321"/>
        <v/>
      </c>
    </row>
    <row r="10142" spans="8:25" x14ac:dyDescent="0.25">
      <c r="H10142" s="155"/>
      <c r="I10142" s="151"/>
      <c r="J10142" s="152"/>
      <c r="K10142" s="153"/>
      <c r="L10142" s="153"/>
      <c r="M10142" s="153"/>
      <c r="N10142" s="153"/>
      <c r="O10142" s="153"/>
      <c r="P10142" s="153"/>
      <c r="Q10142" s="153"/>
      <c r="R10142" s="153"/>
      <c r="S10142" s="152"/>
      <c r="T10142" s="153"/>
      <c r="X10142" s="69" t="str">
        <f t="shared" si="320"/>
        <v/>
      </c>
      <c r="Y10142" s="69" t="str">
        <f t="shared" si="321"/>
        <v/>
      </c>
    </row>
    <row r="10143" spans="8:25" x14ac:dyDescent="0.25">
      <c r="H10143" s="155"/>
      <c r="I10143" s="151"/>
      <c r="J10143" s="152"/>
      <c r="K10143" s="153"/>
      <c r="L10143" s="153"/>
      <c r="M10143" s="153"/>
      <c r="N10143" s="153"/>
      <c r="O10143" s="153"/>
      <c r="P10143" s="153"/>
      <c r="Q10143" s="153"/>
      <c r="R10143" s="153"/>
      <c r="S10143" s="152"/>
      <c r="T10143" s="153"/>
      <c r="X10143" s="69" t="str">
        <f t="shared" si="320"/>
        <v/>
      </c>
      <c r="Y10143" s="69" t="str">
        <f t="shared" si="321"/>
        <v/>
      </c>
    </row>
    <row r="10144" spans="8:25" x14ac:dyDescent="0.25">
      <c r="H10144" s="155"/>
      <c r="I10144" s="151"/>
      <c r="J10144" s="152"/>
      <c r="K10144" s="153"/>
      <c r="L10144" s="153"/>
      <c r="M10144" s="153"/>
      <c r="N10144" s="153"/>
      <c r="O10144" s="153"/>
      <c r="P10144" s="153"/>
      <c r="Q10144" s="153"/>
      <c r="R10144" s="153"/>
      <c r="S10144" s="152"/>
      <c r="T10144" s="153"/>
      <c r="X10144" s="69" t="str">
        <f t="shared" si="320"/>
        <v/>
      </c>
      <c r="Y10144" s="69" t="str">
        <f t="shared" si="321"/>
        <v/>
      </c>
    </row>
    <row r="10145" spans="8:25" x14ac:dyDescent="0.25">
      <c r="H10145" s="155"/>
      <c r="I10145" s="151"/>
      <c r="J10145" s="152"/>
      <c r="K10145" s="153"/>
      <c r="L10145" s="153"/>
      <c r="M10145" s="153"/>
      <c r="N10145" s="153"/>
      <c r="O10145" s="153"/>
      <c r="P10145" s="153"/>
      <c r="Q10145" s="153"/>
      <c r="R10145" s="153"/>
      <c r="S10145" s="152"/>
      <c r="T10145" s="153"/>
      <c r="X10145" s="69" t="str">
        <f t="shared" si="320"/>
        <v/>
      </c>
      <c r="Y10145" s="69" t="str">
        <f t="shared" si="321"/>
        <v/>
      </c>
    </row>
    <row r="10146" spans="8:25" x14ac:dyDescent="0.25">
      <c r="H10146" s="155"/>
      <c r="I10146" s="151"/>
      <c r="J10146" s="152"/>
      <c r="K10146" s="153"/>
      <c r="L10146" s="153"/>
      <c r="M10146" s="153"/>
      <c r="N10146" s="153"/>
      <c r="O10146" s="153"/>
      <c r="P10146" s="153"/>
      <c r="Q10146" s="153"/>
      <c r="R10146" s="153"/>
      <c r="S10146" s="152"/>
      <c r="T10146" s="153"/>
      <c r="X10146" s="69" t="str">
        <f t="shared" si="320"/>
        <v/>
      </c>
      <c r="Y10146" s="69" t="str">
        <f t="shared" si="321"/>
        <v/>
      </c>
    </row>
    <row r="10147" spans="8:25" x14ac:dyDescent="0.25">
      <c r="H10147" s="155"/>
      <c r="I10147" s="151"/>
      <c r="J10147" s="152"/>
      <c r="K10147" s="153"/>
      <c r="L10147" s="153"/>
      <c r="M10147" s="153"/>
      <c r="N10147" s="153"/>
      <c r="O10147" s="153"/>
      <c r="P10147" s="153"/>
      <c r="Q10147" s="153"/>
      <c r="R10147" s="153"/>
      <c r="S10147" s="152"/>
      <c r="T10147" s="153"/>
      <c r="X10147" s="69" t="str">
        <f t="shared" si="320"/>
        <v/>
      </c>
      <c r="Y10147" s="69" t="str">
        <f t="shared" si="321"/>
        <v/>
      </c>
    </row>
    <row r="10148" spans="8:25" x14ac:dyDescent="0.25">
      <c r="H10148" s="155"/>
      <c r="I10148" s="151"/>
      <c r="J10148" s="152"/>
      <c r="K10148" s="153"/>
      <c r="L10148" s="153"/>
      <c r="M10148" s="153"/>
      <c r="N10148" s="153"/>
      <c r="O10148" s="153"/>
      <c r="P10148" s="153"/>
      <c r="Q10148" s="153"/>
      <c r="R10148" s="153"/>
      <c r="S10148" s="152"/>
      <c r="T10148" s="153"/>
      <c r="X10148" s="69" t="str">
        <f t="shared" si="320"/>
        <v/>
      </c>
      <c r="Y10148" s="69" t="str">
        <f t="shared" si="321"/>
        <v/>
      </c>
    </row>
    <row r="10149" spans="8:25" x14ac:dyDescent="0.25">
      <c r="H10149" s="155"/>
      <c r="I10149" s="151"/>
      <c r="J10149" s="152"/>
      <c r="K10149" s="153"/>
      <c r="L10149" s="153"/>
      <c r="M10149" s="153"/>
      <c r="N10149" s="153"/>
      <c r="O10149" s="153"/>
      <c r="P10149" s="153"/>
      <c r="Q10149" s="153"/>
      <c r="R10149" s="153"/>
      <c r="S10149" s="152"/>
      <c r="T10149" s="153"/>
      <c r="X10149" s="69" t="str">
        <f t="shared" si="320"/>
        <v/>
      </c>
      <c r="Y10149" s="69" t="str">
        <f t="shared" si="321"/>
        <v/>
      </c>
    </row>
    <row r="10150" spans="8:25" x14ac:dyDescent="0.25">
      <c r="H10150" s="155"/>
      <c r="I10150" s="151"/>
      <c r="J10150" s="152"/>
      <c r="K10150" s="153"/>
      <c r="L10150" s="153"/>
      <c r="M10150" s="153"/>
      <c r="N10150" s="153"/>
      <c r="O10150" s="153"/>
      <c r="P10150" s="153"/>
      <c r="Q10150" s="153"/>
      <c r="R10150" s="153"/>
      <c r="S10150" s="152"/>
      <c r="T10150" s="153"/>
      <c r="X10150" s="69" t="str">
        <f t="shared" si="320"/>
        <v/>
      </c>
      <c r="Y10150" s="69" t="str">
        <f t="shared" si="321"/>
        <v/>
      </c>
    </row>
    <row r="10151" spans="8:25" x14ac:dyDescent="0.25">
      <c r="H10151" s="155"/>
      <c r="I10151" s="151"/>
      <c r="J10151" s="152"/>
      <c r="K10151" s="153"/>
      <c r="L10151" s="153"/>
      <c r="M10151" s="153"/>
      <c r="N10151" s="153"/>
      <c r="O10151" s="153"/>
      <c r="P10151" s="153"/>
      <c r="Q10151" s="153"/>
      <c r="R10151" s="153"/>
      <c r="S10151" s="152"/>
      <c r="T10151" s="153"/>
      <c r="X10151" s="69" t="str">
        <f t="shared" si="320"/>
        <v/>
      </c>
      <c r="Y10151" s="69" t="str">
        <f t="shared" si="321"/>
        <v/>
      </c>
    </row>
    <row r="10152" spans="8:25" x14ac:dyDescent="0.25">
      <c r="H10152" s="155"/>
      <c r="I10152" s="151"/>
      <c r="J10152" s="152"/>
      <c r="K10152" s="153"/>
      <c r="L10152" s="153"/>
      <c r="M10152" s="153"/>
      <c r="N10152" s="153"/>
      <c r="O10152" s="153"/>
      <c r="P10152" s="153"/>
      <c r="Q10152" s="153"/>
      <c r="R10152" s="153"/>
      <c r="S10152" s="152"/>
      <c r="T10152" s="153"/>
      <c r="X10152" s="69" t="str">
        <f t="shared" si="320"/>
        <v/>
      </c>
      <c r="Y10152" s="69" t="str">
        <f t="shared" si="321"/>
        <v/>
      </c>
    </row>
    <row r="10153" spans="8:25" x14ac:dyDescent="0.25">
      <c r="H10153" s="155"/>
      <c r="I10153" s="151"/>
      <c r="J10153" s="152"/>
      <c r="K10153" s="153"/>
      <c r="L10153" s="153"/>
      <c r="M10153" s="153"/>
      <c r="N10153" s="153"/>
      <c r="O10153" s="153"/>
      <c r="P10153" s="153"/>
      <c r="Q10153" s="153"/>
      <c r="R10153" s="153"/>
      <c r="S10153" s="152"/>
      <c r="T10153" s="153"/>
      <c r="X10153" s="69" t="str">
        <f t="shared" si="320"/>
        <v/>
      </c>
      <c r="Y10153" s="69" t="str">
        <f t="shared" si="321"/>
        <v/>
      </c>
    </row>
    <row r="10154" spans="8:25" x14ac:dyDescent="0.25">
      <c r="H10154" s="155"/>
      <c r="I10154" s="151"/>
      <c r="J10154" s="152"/>
      <c r="K10154" s="153"/>
      <c r="L10154" s="153"/>
      <c r="M10154" s="153"/>
      <c r="N10154" s="153"/>
      <c r="O10154" s="153"/>
      <c r="P10154" s="153"/>
      <c r="Q10154" s="153"/>
      <c r="R10154" s="153"/>
      <c r="S10154" s="152"/>
      <c r="T10154" s="153"/>
      <c r="X10154" s="69" t="str">
        <f t="shared" si="320"/>
        <v/>
      </c>
      <c r="Y10154" s="69" t="str">
        <f t="shared" si="321"/>
        <v/>
      </c>
    </row>
    <row r="10155" spans="8:25" x14ac:dyDescent="0.25">
      <c r="H10155" s="155"/>
      <c r="I10155" s="151"/>
      <c r="J10155" s="152"/>
      <c r="K10155" s="153"/>
      <c r="L10155" s="153"/>
      <c r="M10155" s="153"/>
      <c r="N10155" s="153"/>
      <c r="O10155" s="153"/>
      <c r="P10155" s="153"/>
      <c r="Q10155" s="153"/>
      <c r="R10155" s="153"/>
      <c r="S10155" s="152"/>
      <c r="T10155" s="153"/>
      <c r="X10155" s="69" t="str">
        <f t="shared" si="320"/>
        <v/>
      </c>
      <c r="Y10155" s="69" t="str">
        <f t="shared" si="321"/>
        <v/>
      </c>
    </row>
    <row r="10156" spans="8:25" x14ac:dyDescent="0.25">
      <c r="H10156" s="155"/>
      <c r="I10156" s="151"/>
      <c r="J10156" s="152"/>
      <c r="K10156" s="153"/>
      <c r="L10156" s="153"/>
      <c r="M10156" s="153"/>
      <c r="N10156" s="153"/>
      <c r="O10156" s="153"/>
      <c r="P10156" s="153"/>
      <c r="Q10156" s="153"/>
      <c r="R10156" s="153"/>
      <c r="S10156" s="152"/>
      <c r="T10156" s="153"/>
      <c r="X10156" s="69" t="str">
        <f t="shared" si="320"/>
        <v/>
      </c>
      <c r="Y10156" s="69" t="str">
        <f t="shared" si="321"/>
        <v/>
      </c>
    </row>
    <row r="10157" spans="8:25" x14ac:dyDescent="0.25">
      <c r="H10157" s="155"/>
      <c r="I10157" s="151"/>
      <c r="J10157" s="152"/>
      <c r="K10157" s="153"/>
      <c r="L10157" s="153"/>
      <c r="M10157" s="153"/>
      <c r="N10157" s="153"/>
      <c r="O10157" s="153"/>
      <c r="P10157" s="153"/>
      <c r="Q10157" s="153"/>
      <c r="R10157" s="153"/>
      <c r="S10157" s="152"/>
      <c r="T10157" s="153"/>
      <c r="X10157" s="69" t="str">
        <f t="shared" si="320"/>
        <v/>
      </c>
      <c r="Y10157" s="69" t="str">
        <f t="shared" si="321"/>
        <v/>
      </c>
    </row>
    <row r="10158" spans="8:25" x14ac:dyDescent="0.25">
      <c r="H10158" s="155"/>
      <c r="I10158" s="151"/>
      <c r="J10158" s="152"/>
      <c r="K10158" s="153"/>
      <c r="L10158" s="153"/>
      <c r="M10158" s="153"/>
      <c r="N10158" s="153"/>
      <c r="O10158" s="153"/>
      <c r="P10158" s="153"/>
      <c r="Q10158" s="153"/>
      <c r="R10158" s="153"/>
      <c r="S10158" s="152"/>
      <c r="T10158" s="153"/>
      <c r="X10158" s="69" t="str">
        <f t="shared" si="320"/>
        <v/>
      </c>
      <c r="Y10158" s="69" t="str">
        <f t="shared" si="321"/>
        <v/>
      </c>
    </row>
    <row r="10159" spans="8:25" x14ac:dyDescent="0.25">
      <c r="H10159" s="155"/>
      <c r="I10159" s="151"/>
      <c r="J10159" s="152"/>
      <c r="K10159" s="153"/>
      <c r="L10159" s="153"/>
      <c r="M10159" s="153"/>
      <c r="N10159" s="153"/>
      <c r="O10159" s="153"/>
      <c r="P10159" s="153"/>
      <c r="Q10159" s="153"/>
      <c r="R10159" s="153"/>
      <c r="S10159" s="152"/>
      <c r="T10159" s="153"/>
      <c r="X10159" s="69" t="str">
        <f t="shared" si="320"/>
        <v/>
      </c>
      <c r="Y10159" s="69" t="str">
        <f t="shared" si="321"/>
        <v/>
      </c>
    </row>
    <row r="10160" spans="8:25" x14ac:dyDescent="0.25">
      <c r="H10160" s="155"/>
      <c r="I10160" s="151"/>
      <c r="J10160" s="152"/>
      <c r="K10160" s="153"/>
      <c r="L10160" s="153"/>
      <c r="M10160" s="153"/>
      <c r="N10160" s="153"/>
      <c r="O10160" s="153"/>
      <c r="P10160" s="153"/>
      <c r="Q10160" s="153"/>
      <c r="R10160" s="153"/>
      <c r="S10160" s="152"/>
      <c r="T10160" s="153"/>
      <c r="X10160" s="69" t="str">
        <f t="shared" si="320"/>
        <v/>
      </c>
      <c r="Y10160" s="69" t="str">
        <f t="shared" si="321"/>
        <v/>
      </c>
    </row>
    <row r="10161" spans="8:25" x14ac:dyDescent="0.25">
      <c r="H10161" s="155"/>
      <c r="I10161" s="151"/>
      <c r="J10161" s="152"/>
      <c r="K10161" s="153"/>
      <c r="L10161" s="153"/>
      <c r="M10161" s="153"/>
      <c r="N10161" s="153"/>
      <c r="O10161" s="153"/>
      <c r="P10161" s="153"/>
      <c r="Q10161" s="153"/>
      <c r="R10161" s="153"/>
      <c r="S10161" s="152"/>
      <c r="T10161" s="153"/>
      <c r="X10161" s="69" t="str">
        <f t="shared" si="320"/>
        <v/>
      </c>
      <c r="Y10161" s="69" t="str">
        <f t="shared" si="321"/>
        <v/>
      </c>
    </row>
    <row r="10162" spans="8:25" x14ac:dyDescent="0.25">
      <c r="H10162" s="155"/>
      <c r="I10162" s="151"/>
      <c r="J10162" s="152"/>
      <c r="K10162" s="153"/>
      <c r="L10162" s="153"/>
      <c r="M10162" s="153"/>
      <c r="N10162" s="153"/>
      <c r="O10162" s="153"/>
      <c r="P10162" s="153"/>
      <c r="Q10162" s="153"/>
      <c r="R10162" s="153"/>
      <c r="S10162" s="152"/>
      <c r="T10162" s="153"/>
      <c r="X10162" s="69" t="str">
        <f t="shared" si="320"/>
        <v/>
      </c>
      <c r="Y10162" s="69" t="str">
        <f t="shared" si="321"/>
        <v/>
      </c>
    </row>
    <row r="10163" spans="8:25" x14ac:dyDescent="0.25">
      <c r="H10163" s="155"/>
      <c r="I10163" s="151"/>
      <c r="J10163" s="152"/>
      <c r="K10163" s="153"/>
      <c r="L10163" s="153"/>
      <c r="M10163" s="153"/>
      <c r="N10163" s="153"/>
      <c r="O10163" s="153"/>
      <c r="P10163" s="153"/>
      <c r="Q10163" s="153"/>
      <c r="R10163" s="153"/>
      <c r="S10163" s="152"/>
      <c r="T10163" s="153"/>
      <c r="X10163" s="69" t="str">
        <f t="shared" si="320"/>
        <v/>
      </c>
      <c r="Y10163" s="69" t="str">
        <f t="shared" si="321"/>
        <v/>
      </c>
    </row>
    <row r="10164" spans="8:25" x14ac:dyDescent="0.25">
      <c r="H10164" s="155"/>
      <c r="I10164" s="151"/>
      <c r="J10164" s="152"/>
      <c r="K10164" s="153"/>
      <c r="L10164" s="153"/>
      <c r="M10164" s="153"/>
      <c r="N10164" s="153"/>
      <c r="O10164" s="153"/>
      <c r="P10164" s="153"/>
      <c r="Q10164" s="153"/>
      <c r="R10164" s="153"/>
      <c r="S10164" s="152"/>
      <c r="T10164" s="153"/>
      <c r="X10164" s="69" t="str">
        <f t="shared" si="320"/>
        <v/>
      </c>
      <c r="Y10164" s="69" t="str">
        <f t="shared" si="321"/>
        <v/>
      </c>
    </row>
    <row r="10165" spans="8:25" x14ac:dyDescent="0.25">
      <c r="H10165" s="155"/>
      <c r="I10165" s="151"/>
      <c r="J10165" s="152"/>
      <c r="K10165" s="153"/>
      <c r="L10165" s="153"/>
      <c r="M10165" s="153"/>
      <c r="N10165" s="153"/>
      <c r="O10165" s="153"/>
      <c r="P10165" s="153"/>
      <c r="Q10165" s="153"/>
      <c r="R10165" s="153"/>
      <c r="S10165" s="152"/>
      <c r="T10165" s="153"/>
      <c r="X10165" s="69" t="str">
        <f t="shared" si="320"/>
        <v/>
      </c>
      <c r="Y10165" s="69" t="str">
        <f t="shared" si="321"/>
        <v/>
      </c>
    </row>
    <row r="10166" spans="8:25" x14ac:dyDescent="0.25">
      <c r="H10166" s="155"/>
      <c r="I10166" s="151"/>
      <c r="J10166" s="152"/>
      <c r="K10166" s="153"/>
      <c r="L10166" s="153"/>
      <c r="M10166" s="153"/>
      <c r="N10166" s="153"/>
      <c r="O10166" s="153"/>
      <c r="P10166" s="153"/>
      <c r="Q10166" s="153"/>
      <c r="R10166" s="153"/>
      <c r="S10166" s="152"/>
      <c r="T10166" s="153"/>
      <c r="X10166" s="69" t="str">
        <f t="shared" si="320"/>
        <v/>
      </c>
      <c r="Y10166" s="69" t="str">
        <f t="shared" si="321"/>
        <v/>
      </c>
    </row>
    <row r="10167" spans="8:25" x14ac:dyDescent="0.25">
      <c r="H10167" s="155"/>
      <c r="I10167" s="151"/>
      <c r="J10167" s="152"/>
      <c r="K10167" s="153"/>
      <c r="L10167" s="153"/>
      <c r="M10167" s="153"/>
      <c r="N10167" s="153"/>
      <c r="O10167" s="153"/>
      <c r="P10167" s="153"/>
      <c r="Q10167" s="153"/>
      <c r="R10167" s="153"/>
      <c r="S10167" s="152"/>
      <c r="T10167" s="153"/>
      <c r="X10167" s="69" t="str">
        <f t="shared" si="320"/>
        <v/>
      </c>
      <c r="Y10167" s="69" t="str">
        <f t="shared" si="321"/>
        <v/>
      </c>
    </row>
    <row r="10168" spans="8:25" x14ac:dyDescent="0.25">
      <c r="H10168" s="155"/>
      <c r="I10168" s="151"/>
      <c r="J10168" s="152"/>
      <c r="K10168" s="153"/>
      <c r="L10168" s="153"/>
      <c r="M10168" s="153"/>
      <c r="N10168" s="153"/>
      <c r="O10168" s="153"/>
      <c r="P10168" s="153"/>
      <c r="Q10168" s="153"/>
      <c r="R10168" s="153"/>
      <c r="S10168" s="152"/>
      <c r="T10168" s="153"/>
      <c r="X10168" s="69" t="str">
        <f t="shared" si="320"/>
        <v/>
      </c>
      <c r="Y10168" s="69" t="str">
        <f t="shared" si="321"/>
        <v/>
      </c>
    </row>
    <row r="10169" spans="8:25" x14ac:dyDescent="0.25">
      <c r="H10169" s="155"/>
      <c r="I10169" s="151"/>
      <c r="J10169" s="152"/>
      <c r="K10169" s="153"/>
      <c r="L10169" s="153"/>
      <c r="M10169" s="153"/>
      <c r="N10169" s="153"/>
      <c r="O10169" s="153"/>
      <c r="P10169" s="153"/>
      <c r="Q10169" s="153"/>
      <c r="R10169" s="153"/>
      <c r="S10169" s="152"/>
      <c r="T10169" s="153"/>
      <c r="X10169" s="69" t="str">
        <f t="shared" si="320"/>
        <v/>
      </c>
      <c r="Y10169" s="69" t="str">
        <f t="shared" si="321"/>
        <v/>
      </c>
    </row>
    <row r="10170" spans="8:25" x14ac:dyDescent="0.25">
      <c r="H10170" s="155"/>
      <c r="I10170" s="151"/>
      <c r="J10170" s="152"/>
      <c r="K10170" s="153"/>
      <c r="L10170" s="153"/>
      <c r="M10170" s="153"/>
      <c r="N10170" s="153"/>
      <c r="O10170" s="153"/>
      <c r="P10170" s="153"/>
      <c r="Q10170" s="153"/>
      <c r="R10170" s="153"/>
      <c r="S10170" s="152"/>
      <c r="T10170" s="153"/>
      <c r="X10170" s="69" t="str">
        <f t="shared" si="320"/>
        <v/>
      </c>
      <c r="Y10170" s="69" t="str">
        <f t="shared" si="321"/>
        <v/>
      </c>
    </row>
    <row r="10171" spans="8:25" x14ac:dyDescent="0.25">
      <c r="H10171" s="155"/>
      <c r="I10171" s="151"/>
      <c r="J10171" s="152"/>
      <c r="K10171" s="153"/>
      <c r="L10171" s="153"/>
      <c r="M10171" s="153"/>
      <c r="N10171" s="153"/>
      <c r="O10171" s="153"/>
      <c r="P10171" s="153"/>
      <c r="Q10171" s="153"/>
      <c r="R10171" s="153"/>
      <c r="S10171" s="152"/>
      <c r="T10171" s="153"/>
      <c r="X10171" s="69" t="str">
        <f t="shared" si="320"/>
        <v/>
      </c>
      <c r="Y10171" s="69" t="str">
        <f t="shared" si="321"/>
        <v/>
      </c>
    </row>
    <row r="10172" spans="8:25" x14ac:dyDescent="0.25">
      <c r="H10172" s="155"/>
      <c r="I10172" s="151"/>
      <c r="J10172" s="152"/>
      <c r="K10172" s="153"/>
      <c r="L10172" s="153"/>
      <c r="M10172" s="153"/>
      <c r="N10172" s="153"/>
      <c r="O10172" s="153"/>
      <c r="P10172" s="153"/>
      <c r="Q10172" s="153"/>
      <c r="R10172" s="153"/>
      <c r="S10172" s="152"/>
      <c r="T10172" s="153"/>
      <c r="X10172" s="69" t="str">
        <f t="shared" si="320"/>
        <v/>
      </c>
      <c r="Y10172" s="69" t="str">
        <f t="shared" si="321"/>
        <v/>
      </c>
    </row>
    <row r="10173" spans="8:25" x14ac:dyDescent="0.25">
      <c r="H10173" s="155"/>
      <c r="I10173" s="151"/>
      <c r="J10173" s="152"/>
      <c r="K10173" s="153"/>
      <c r="L10173" s="153"/>
      <c r="M10173" s="153"/>
      <c r="N10173" s="153"/>
      <c r="O10173" s="153"/>
      <c r="P10173" s="153"/>
      <c r="Q10173" s="153"/>
      <c r="R10173" s="153"/>
      <c r="S10173" s="152"/>
      <c r="T10173" s="153"/>
      <c r="X10173" s="69" t="str">
        <f t="shared" si="320"/>
        <v/>
      </c>
      <c r="Y10173" s="69" t="str">
        <f t="shared" si="321"/>
        <v/>
      </c>
    </row>
    <row r="10174" spans="8:25" x14ac:dyDescent="0.25">
      <c r="H10174" s="155"/>
      <c r="I10174" s="151"/>
      <c r="J10174" s="152"/>
      <c r="K10174" s="153"/>
      <c r="L10174" s="153"/>
      <c r="M10174" s="153"/>
      <c r="N10174" s="153"/>
      <c r="O10174" s="153"/>
      <c r="P10174" s="153"/>
      <c r="Q10174" s="153"/>
      <c r="R10174" s="153"/>
      <c r="S10174" s="152"/>
      <c r="T10174" s="153"/>
      <c r="X10174" s="69" t="str">
        <f t="shared" si="320"/>
        <v/>
      </c>
      <c r="Y10174" s="69" t="str">
        <f t="shared" si="321"/>
        <v/>
      </c>
    </row>
    <row r="10175" spans="8:25" x14ac:dyDescent="0.25">
      <c r="H10175" s="155"/>
      <c r="I10175" s="151"/>
      <c r="J10175" s="152"/>
      <c r="K10175" s="153"/>
      <c r="L10175" s="153"/>
      <c r="M10175" s="153"/>
      <c r="N10175" s="153"/>
      <c r="O10175" s="153"/>
      <c r="P10175" s="153"/>
      <c r="Q10175" s="153"/>
      <c r="R10175" s="153"/>
      <c r="S10175" s="152"/>
      <c r="T10175" s="153"/>
      <c r="X10175" s="69" t="str">
        <f t="shared" si="320"/>
        <v/>
      </c>
      <c r="Y10175" s="69" t="str">
        <f t="shared" si="321"/>
        <v/>
      </c>
    </row>
    <row r="10176" spans="8:25" x14ac:dyDescent="0.25">
      <c r="H10176" s="155"/>
      <c r="I10176" s="151"/>
      <c r="J10176" s="152"/>
      <c r="K10176" s="153"/>
      <c r="L10176" s="153"/>
      <c r="M10176" s="153"/>
      <c r="N10176" s="153"/>
      <c r="O10176" s="153"/>
      <c r="P10176" s="153"/>
      <c r="Q10176" s="153"/>
      <c r="R10176" s="153"/>
      <c r="S10176" s="152"/>
      <c r="T10176" s="153"/>
      <c r="X10176" s="69" t="str">
        <f t="shared" si="320"/>
        <v/>
      </c>
      <c r="Y10176" s="69" t="str">
        <f t="shared" si="321"/>
        <v/>
      </c>
    </row>
    <row r="10177" spans="8:25" x14ac:dyDescent="0.25">
      <c r="H10177" s="155"/>
      <c r="I10177" s="151"/>
      <c r="J10177" s="152"/>
      <c r="K10177" s="153"/>
      <c r="L10177" s="153"/>
      <c r="M10177" s="153"/>
      <c r="N10177" s="153"/>
      <c r="O10177" s="153"/>
      <c r="P10177" s="153"/>
      <c r="Q10177" s="153"/>
      <c r="R10177" s="153"/>
      <c r="S10177" s="152"/>
      <c r="T10177" s="153"/>
      <c r="X10177" s="69" t="str">
        <f t="shared" si="320"/>
        <v/>
      </c>
      <c r="Y10177" s="69" t="str">
        <f t="shared" si="321"/>
        <v/>
      </c>
    </row>
    <row r="10178" spans="8:25" x14ac:dyDescent="0.25">
      <c r="H10178" s="155"/>
      <c r="I10178" s="151"/>
      <c r="J10178" s="152"/>
      <c r="K10178" s="153"/>
      <c r="L10178" s="153"/>
      <c r="M10178" s="153"/>
      <c r="N10178" s="153"/>
      <c r="O10178" s="153"/>
      <c r="P10178" s="153"/>
      <c r="Q10178" s="153"/>
      <c r="R10178" s="153"/>
      <c r="S10178" s="152"/>
      <c r="T10178" s="153"/>
      <c r="X10178" s="69" t="str">
        <f t="shared" ref="X10178:X10241" si="322">IF(W10178&lt;&gt;"",W10178-I10178,"")</f>
        <v/>
      </c>
      <c r="Y10178" s="69" t="str">
        <f t="shared" si="321"/>
        <v/>
      </c>
    </row>
    <row r="10179" spans="8:25" x14ac:dyDescent="0.25">
      <c r="H10179" s="155"/>
      <c r="I10179" s="151"/>
      <c r="J10179" s="152"/>
      <c r="K10179" s="153"/>
      <c r="L10179" s="153"/>
      <c r="M10179" s="153"/>
      <c r="N10179" s="153"/>
      <c r="O10179" s="153"/>
      <c r="P10179" s="153"/>
      <c r="Q10179" s="153"/>
      <c r="R10179" s="153"/>
      <c r="S10179" s="152"/>
      <c r="T10179" s="153"/>
      <c r="X10179" s="69" t="str">
        <f t="shared" si="322"/>
        <v/>
      </c>
      <c r="Y10179" s="69" t="str">
        <f t="shared" ref="Y10179:Y10242" si="323">IF(X10179&lt;&gt;"",IF(X10179&lt;365,"&lt; 1 year",IF(X10179&lt;730,"1-2",IF(X10179&lt;1095,"2-3",IF(X10179&lt;1460,"3-4",IF(X10179&lt;1825,"4-5","5+"))))),"")</f>
        <v/>
      </c>
    </row>
    <row r="10180" spans="8:25" x14ac:dyDescent="0.25">
      <c r="H10180" s="155"/>
      <c r="I10180" s="151"/>
      <c r="J10180" s="152"/>
      <c r="K10180" s="153"/>
      <c r="L10180" s="153"/>
      <c r="M10180" s="153"/>
      <c r="N10180" s="153"/>
      <c r="O10180" s="153"/>
      <c r="P10180" s="153"/>
      <c r="Q10180" s="153"/>
      <c r="R10180" s="153"/>
      <c r="S10180" s="152"/>
      <c r="T10180" s="153"/>
      <c r="X10180" s="69" t="str">
        <f t="shared" si="322"/>
        <v/>
      </c>
      <c r="Y10180" s="69" t="str">
        <f t="shared" si="323"/>
        <v/>
      </c>
    </row>
    <row r="10181" spans="8:25" x14ac:dyDescent="0.25">
      <c r="H10181" s="155"/>
      <c r="I10181" s="151"/>
      <c r="J10181" s="152"/>
      <c r="K10181" s="153"/>
      <c r="L10181" s="153"/>
      <c r="M10181" s="153"/>
      <c r="N10181" s="153"/>
      <c r="O10181" s="153"/>
      <c r="P10181" s="153"/>
      <c r="Q10181" s="153"/>
      <c r="R10181" s="153"/>
      <c r="S10181" s="152"/>
      <c r="T10181" s="153"/>
      <c r="X10181" s="69" t="str">
        <f t="shared" si="322"/>
        <v/>
      </c>
      <c r="Y10181" s="69" t="str">
        <f t="shared" si="323"/>
        <v/>
      </c>
    </row>
    <row r="10182" spans="8:25" x14ac:dyDescent="0.25">
      <c r="H10182" s="155"/>
      <c r="I10182" s="151"/>
      <c r="J10182" s="152"/>
      <c r="K10182" s="153"/>
      <c r="L10182" s="153"/>
      <c r="M10182" s="153"/>
      <c r="N10182" s="153"/>
      <c r="O10182" s="153"/>
      <c r="P10182" s="153"/>
      <c r="Q10182" s="153"/>
      <c r="R10182" s="153"/>
      <c r="S10182" s="152"/>
      <c r="T10182" s="153"/>
      <c r="X10182" s="69" t="str">
        <f t="shared" si="322"/>
        <v/>
      </c>
      <c r="Y10182" s="69" t="str">
        <f t="shared" si="323"/>
        <v/>
      </c>
    </row>
    <row r="10183" spans="8:25" x14ac:dyDescent="0.25">
      <c r="H10183" s="155"/>
      <c r="I10183" s="151"/>
      <c r="J10183" s="152"/>
      <c r="K10183" s="153"/>
      <c r="L10183" s="153"/>
      <c r="M10183" s="153"/>
      <c r="N10183" s="153"/>
      <c r="O10183" s="153"/>
      <c r="P10183" s="153"/>
      <c r="Q10183" s="153"/>
      <c r="R10183" s="153"/>
      <c r="S10183" s="152"/>
      <c r="T10183" s="153"/>
      <c r="X10183" s="69" t="str">
        <f t="shared" si="322"/>
        <v/>
      </c>
      <c r="Y10183" s="69" t="str">
        <f t="shared" si="323"/>
        <v/>
      </c>
    </row>
    <row r="10184" spans="8:25" x14ac:dyDescent="0.25">
      <c r="H10184" s="155"/>
      <c r="I10184" s="151"/>
      <c r="J10184" s="152"/>
      <c r="K10184" s="153"/>
      <c r="L10184" s="153"/>
      <c r="M10184" s="153"/>
      <c r="N10184" s="153"/>
      <c r="O10184" s="153"/>
      <c r="P10184" s="153"/>
      <c r="Q10184" s="153"/>
      <c r="R10184" s="153"/>
      <c r="S10184" s="152"/>
      <c r="T10184" s="153"/>
      <c r="X10184" s="69" t="str">
        <f t="shared" si="322"/>
        <v/>
      </c>
      <c r="Y10184" s="69" t="str">
        <f t="shared" si="323"/>
        <v/>
      </c>
    </row>
    <row r="10185" spans="8:25" x14ac:dyDescent="0.25">
      <c r="H10185" s="155"/>
      <c r="I10185" s="151"/>
      <c r="J10185" s="152"/>
      <c r="K10185" s="153"/>
      <c r="L10185" s="153"/>
      <c r="M10185" s="153"/>
      <c r="N10185" s="153"/>
      <c r="O10185" s="153"/>
      <c r="P10185" s="153"/>
      <c r="Q10185" s="153"/>
      <c r="R10185" s="153"/>
      <c r="S10185" s="152"/>
      <c r="T10185" s="153"/>
      <c r="X10185" s="69" t="str">
        <f t="shared" si="322"/>
        <v/>
      </c>
      <c r="Y10185" s="69" t="str">
        <f t="shared" si="323"/>
        <v/>
      </c>
    </row>
    <row r="10186" spans="8:25" x14ac:dyDescent="0.25">
      <c r="H10186" s="155"/>
      <c r="I10186" s="151"/>
      <c r="J10186" s="152"/>
      <c r="K10186" s="153"/>
      <c r="L10186" s="153"/>
      <c r="M10186" s="153"/>
      <c r="N10186" s="153"/>
      <c r="O10186" s="153"/>
      <c r="P10186" s="153"/>
      <c r="Q10186" s="153"/>
      <c r="R10186" s="153"/>
      <c r="S10186" s="152"/>
      <c r="T10186" s="153"/>
      <c r="X10186" s="69" t="str">
        <f t="shared" si="322"/>
        <v/>
      </c>
      <c r="Y10186" s="69" t="str">
        <f t="shared" si="323"/>
        <v/>
      </c>
    </row>
    <row r="10187" spans="8:25" x14ac:dyDescent="0.25">
      <c r="H10187" s="155"/>
      <c r="I10187" s="151"/>
      <c r="J10187" s="152"/>
      <c r="K10187" s="153"/>
      <c r="L10187" s="153"/>
      <c r="M10187" s="153"/>
      <c r="N10187" s="153"/>
      <c r="O10187" s="153"/>
      <c r="P10187" s="153"/>
      <c r="Q10187" s="153"/>
      <c r="R10187" s="153"/>
      <c r="S10187" s="152"/>
      <c r="T10187" s="153"/>
      <c r="X10187" s="69" t="str">
        <f t="shared" si="322"/>
        <v/>
      </c>
      <c r="Y10187" s="69" t="str">
        <f t="shared" si="323"/>
        <v/>
      </c>
    </row>
    <row r="10188" spans="8:25" x14ac:dyDescent="0.25">
      <c r="H10188" s="155"/>
      <c r="I10188" s="151"/>
      <c r="J10188" s="152"/>
      <c r="K10188" s="153"/>
      <c r="L10188" s="153"/>
      <c r="M10188" s="153"/>
      <c r="N10188" s="153"/>
      <c r="O10188" s="153"/>
      <c r="P10188" s="153"/>
      <c r="Q10188" s="153"/>
      <c r="R10188" s="153"/>
      <c r="S10188" s="152"/>
      <c r="T10188" s="153"/>
      <c r="X10188" s="69" t="str">
        <f t="shared" si="322"/>
        <v/>
      </c>
      <c r="Y10188" s="69" t="str">
        <f t="shared" si="323"/>
        <v/>
      </c>
    </row>
    <row r="10189" spans="8:25" x14ac:dyDescent="0.25">
      <c r="H10189" s="155"/>
      <c r="I10189" s="151"/>
      <c r="J10189" s="152"/>
      <c r="K10189" s="153"/>
      <c r="L10189" s="153"/>
      <c r="M10189" s="153"/>
      <c r="N10189" s="153"/>
      <c r="O10189" s="153"/>
      <c r="P10189" s="153"/>
      <c r="Q10189" s="153"/>
      <c r="R10189" s="153"/>
      <c r="S10189" s="152"/>
      <c r="T10189" s="153"/>
      <c r="X10189" s="69" t="str">
        <f t="shared" si="322"/>
        <v/>
      </c>
      <c r="Y10189" s="69" t="str">
        <f t="shared" si="323"/>
        <v/>
      </c>
    </row>
    <row r="10190" spans="8:25" x14ac:dyDescent="0.25">
      <c r="H10190" s="155"/>
      <c r="I10190" s="151"/>
      <c r="J10190" s="152"/>
      <c r="K10190" s="153"/>
      <c r="L10190" s="153"/>
      <c r="M10190" s="153"/>
      <c r="N10190" s="153"/>
      <c r="O10190" s="153"/>
      <c r="P10190" s="153"/>
      <c r="Q10190" s="153"/>
      <c r="R10190" s="153"/>
      <c r="S10190" s="152"/>
      <c r="T10190" s="153"/>
      <c r="X10190" s="69" t="str">
        <f t="shared" si="322"/>
        <v/>
      </c>
      <c r="Y10190" s="69" t="str">
        <f t="shared" si="323"/>
        <v/>
      </c>
    </row>
    <row r="10191" spans="8:25" x14ac:dyDescent="0.25">
      <c r="H10191" s="155"/>
      <c r="I10191" s="151"/>
      <c r="J10191" s="152"/>
      <c r="K10191" s="153"/>
      <c r="L10191" s="153"/>
      <c r="M10191" s="153"/>
      <c r="N10191" s="153"/>
      <c r="O10191" s="153"/>
      <c r="P10191" s="153"/>
      <c r="Q10191" s="153"/>
      <c r="R10191" s="153"/>
      <c r="S10191" s="152"/>
      <c r="T10191" s="153"/>
      <c r="X10191" s="69" t="str">
        <f t="shared" si="322"/>
        <v/>
      </c>
      <c r="Y10191" s="69" t="str">
        <f t="shared" si="323"/>
        <v/>
      </c>
    </row>
    <row r="10192" spans="8:25" x14ac:dyDescent="0.25">
      <c r="H10192" s="155"/>
      <c r="I10192" s="151"/>
      <c r="J10192" s="152"/>
      <c r="K10192" s="153"/>
      <c r="L10192" s="153"/>
      <c r="M10192" s="153"/>
      <c r="N10192" s="153"/>
      <c r="O10192" s="153"/>
      <c r="P10192" s="153"/>
      <c r="Q10192" s="153"/>
      <c r="R10192" s="153"/>
      <c r="S10192" s="152"/>
      <c r="T10192" s="153"/>
      <c r="X10192" s="69" t="str">
        <f t="shared" si="322"/>
        <v/>
      </c>
      <c r="Y10192" s="69" t="str">
        <f t="shared" si="323"/>
        <v/>
      </c>
    </row>
    <row r="10193" spans="8:25" x14ac:dyDescent="0.25">
      <c r="H10193" s="155"/>
      <c r="I10193" s="151"/>
      <c r="J10193" s="152"/>
      <c r="K10193" s="153"/>
      <c r="L10193" s="153"/>
      <c r="M10193" s="153"/>
      <c r="N10193" s="153"/>
      <c r="O10193" s="153"/>
      <c r="P10193" s="153"/>
      <c r="Q10193" s="153"/>
      <c r="R10193" s="153"/>
      <c r="S10193" s="152"/>
      <c r="T10193" s="153"/>
      <c r="X10193" s="69" t="str">
        <f t="shared" si="322"/>
        <v/>
      </c>
      <c r="Y10193" s="69" t="str">
        <f t="shared" si="323"/>
        <v/>
      </c>
    </row>
    <row r="10194" spans="8:25" x14ac:dyDescent="0.25">
      <c r="H10194" s="155"/>
      <c r="I10194" s="151"/>
      <c r="J10194" s="152"/>
      <c r="K10194" s="153"/>
      <c r="L10194" s="153"/>
      <c r="M10194" s="153"/>
      <c r="N10194" s="153"/>
      <c r="O10194" s="153"/>
      <c r="P10194" s="153"/>
      <c r="Q10194" s="153"/>
      <c r="R10194" s="153"/>
      <c r="S10194" s="152"/>
      <c r="T10194" s="153"/>
      <c r="X10194" s="69" t="str">
        <f t="shared" si="322"/>
        <v/>
      </c>
      <c r="Y10194" s="69" t="str">
        <f t="shared" si="323"/>
        <v/>
      </c>
    </row>
    <row r="10195" spans="8:25" x14ac:dyDescent="0.25">
      <c r="H10195" s="155"/>
      <c r="I10195" s="151"/>
      <c r="J10195" s="152"/>
      <c r="K10195" s="153"/>
      <c r="L10195" s="153"/>
      <c r="M10195" s="153"/>
      <c r="N10195" s="153"/>
      <c r="O10195" s="153"/>
      <c r="P10195" s="153"/>
      <c r="Q10195" s="153"/>
      <c r="R10195" s="153"/>
      <c r="S10195" s="152"/>
      <c r="T10195" s="153"/>
      <c r="X10195" s="69" t="str">
        <f t="shared" si="322"/>
        <v/>
      </c>
      <c r="Y10195" s="69" t="str">
        <f t="shared" si="323"/>
        <v/>
      </c>
    </row>
    <row r="10196" spans="8:25" x14ac:dyDescent="0.25">
      <c r="H10196" s="155"/>
      <c r="I10196" s="151"/>
      <c r="J10196" s="152"/>
      <c r="K10196" s="153"/>
      <c r="L10196" s="153"/>
      <c r="M10196" s="153"/>
      <c r="N10196" s="153"/>
      <c r="O10196" s="153"/>
      <c r="P10196" s="153"/>
      <c r="Q10196" s="153"/>
      <c r="R10196" s="153"/>
      <c r="S10196" s="152"/>
      <c r="T10196" s="153"/>
      <c r="X10196" s="69" t="str">
        <f t="shared" si="322"/>
        <v/>
      </c>
      <c r="Y10196" s="69" t="str">
        <f t="shared" si="323"/>
        <v/>
      </c>
    </row>
    <row r="10197" spans="8:25" x14ac:dyDescent="0.25">
      <c r="H10197" s="155"/>
      <c r="I10197" s="151"/>
      <c r="J10197" s="152"/>
      <c r="K10197" s="153"/>
      <c r="L10197" s="153"/>
      <c r="M10197" s="153"/>
      <c r="N10197" s="153"/>
      <c r="O10197" s="153"/>
      <c r="P10197" s="153"/>
      <c r="Q10197" s="153"/>
      <c r="R10197" s="153"/>
      <c r="S10197" s="152"/>
      <c r="T10197" s="153"/>
      <c r="X10197" s="69" t="str">
        <f t="shared" si="322"/>
        <v/>
      </c>
      <c r="Y10197" s="69" t="str">
        <f t="shared" si="323"/>
        <v/>
      </c>
    </row>
    <row r="10198" spans="8:25" x14ac:dyDescent="0.25">
      <c r="H10198" s="155"/>
      <c r="I10198" s="151"/>
      <c r="J10198" s="152"/>
      <c r="K10198" s="153"/>
      <c r="L10198" s="153"/>
      <c r="M10198" s="153"/>
      <c r="N10198" s="153"/>
      <c r="O10198" s="153"/>
      <c r="P10198" s="153"/>
      <c r="Q10198" s="153"/>
      <c r="R10198" s="153"/>
      <c r="S10198" s="152"/>
      <c r="T10198" s="153"/>
      <c r="X10198" s="69" t="str">
        <f t="shared" si="322"/>
        <v/>
      </c>
      <c r="Y10198" s="69" t="str">
        <f t="shared" si="323"/>
        <v/>
      </c>
    </row>
    <row r="10199" spans="8:25" x14ac:dyDescent="0.25">
      <c r="H10199" s="155"/>
      <c r="I10199" s="151"/>
      <c r="J10199" s="152"/>
      <c r="K10199" s="153"/>
      <c r="L10199" s="153"/>
      <c r="M10199" s="153"/>
      <c r="N10199" s="153"/>
      <c r="O10199" s="153"/>
      <c r="P10199" s="153"/>
      <c r="Q10199" s="153"/>
      <c r="R10199" s="153"/>
      <c r="S10199" s="152"/>
      <c r="T10199" s="153"/>
      <c r="X10199" s="69" t="str">
        <f t="shared" si="322"/>
        <v/>
      </c>
      <c r="Y10199" s="69" t="str">
        <f t="shared" si="323"/>
        <v/>
      </c>
    </row>
    <row r="10200" spans="8:25" x14ac:dyDescent="0.25">
      <c r="H10200" s="155"/>
      <c r="I10200" s="151"/>
      <c r="J10200" s="152"/>
      <c r="K10200" s="153"/>
      <c r="L10200" s="153"/>
      <c r="M10200" s="153"/>
      <c r="N10200" s="153"/>
      <c r="O10200" s="153"/>
      <c r="P10200" s="153"/>
      <c r="Q10200" s="153"/>
      <c r="R10200" s="153"/>
      <c r="S10200" s="152"/>
      <c r="T10200" s="153"/>
      <c r="X10200" s="69" t="str">
        <f t="shared" si="322"/>
        <v/>
      </c>
      <c r="Y10200" s="69" t="str">
        <f t="shared" si="323"/>
        <v/>
      </c>
    </row>
    <row r="10201" spans="8:25" x14ac:dyDescent="0.25">
      <c r="H10201" s="155"/>
      <c r="I10201" s="151"/>
      <c r="J10201" s="152"/>
      <c r="K10201" s="153"/>
      <c r="L10201" s="153"/>
      <c r="M10201" s="153"/>
      <c r="N10201" s="153"/>
      <c r="O10201" s="153"/>
      <c r="P10201" s="153"/>
      <c r="Q10201" s="153"/>
      <c r="R10201" s="153"/>
      <c r="S10201" s="152"/>
      <c r="T10201" s="153"/>
      <c r="X10201" s="69" t="str">
        <f t="shared" si="322"/>
        <v/>
      </c>
      <c r="Y10201" s="69" t="str">
        <f t="shared" si="323"/>
        <v/>
      </c>
    </row>
    <row r="10202" spans="8:25" x14ac:dyDescent="0.25">
      <c r="H10202" s="155"/>
      <c r="I10202" s="151"/>
      <c r="J10202" s="152"/>
      <c r="K10202" s="153"/>
      <c r="L10202" s="153"/>
      <c r="M10202" s="153"/>
      <c r="N10202" s="153"/>
      <c r="O10202" s="153"/>
      <c r="P10202" s="153"/>
      <c r="Q10202" s="153"/>
      <c r="R10202" s="153"/>
      <c r="S10202" s="152"/>
      <c r="T10202" s="153"/>
      <c r="X10202" s="69" t="str">
        <f t="shared" si="322"/>
        <v/>
      </c>
      <c r="Y10202" s="69" t="str">
        <f t="shared" si="323"/>
        <v/>
      </c>
    </row>
    <row r="10203" spans="8:25" x14ac:dyDescent="0.25">
      <c r="H10203" s="155"/>
      <c r="I10203" s="151"/>
      <c r="J10203" s="152"/>
      <c r="K10203" s="153"/>
      <c r="L10203" s="153"/>
      <c r="M10203" s="153"/>
      <c r="N10203" s="153"/>
      <c r="O10203" s="153"/>
      <c r="P10203" s="153"/>
      <c r="Q10203" s="153"/>
      <c r="R10203" s="153"/>
      <c r="S10203" s="152"/>
      <c r="T10203" s="153"/>
      <c r="X10203" s="69" t="str">
        <f t="shared" si="322"/>
        <v/>
      </c>
      <c r="Y10203" s="69" t="str">
        <f t="shared" si="323"/>
        <v/>
      </c>
    </row>
    <row r="10204" spans="8:25" x14ac:dyDescent="0.25">
      <c r="H10204" s="155"/>
      <c r="I10204" s="151"/>
      <c r="J10204" s="152"/>
      <c r="K10204" s="153"/>
      <c r="L10204" s="153"/>
      <c r="M10204" s="153"/>
      <c r="N10204" s="153"/>
      <c r="O10204" s="153"/>
      <c r="P10204" s="153"/>
      <c r="Q10204" s="153"/>
      <c r="R10204" s="153"/>
      <c r="S10204" s="152"/>
      <c r="T10204" s="153"/>
      <c r="X10204" s="69" t="str">
        <f t="shared" si="322"/>
        <v/>
      </c>
      <c r="Y10204" s="69" t="str">
        <f t="shared" si="323"/>
        <v/>
      </c>
    </row>
    <row r="10205" spans="8:25" x14ac:dyDescent="0.25">
      <c r="H10205" s="155"/>
      <c r="I10205" s="151"/>
      <c r="J10205" s="152"/>
      <c r="K10205" s="153"/>
      <c r="L10205" s="153"/>
      <c r="M10205" s="153"/>
      <c r="N10205" s="153"/>
      <c r="O10205" s="153"/>
      <c r="P10205" s="153"/>
      <c r="Q10205" s="153"/>
      <c r="R10205" s="153"/>
      <c r="S10205" s="152"/>
      <c r="T10205" s="153"/>
      <c r="X10205" s="69" t="str">
        <f t="shared" si="322"/>
        <v/>
      </c>
      <c r="Y10205" s="69" t="str">
        <f t="shared" si="323"/>
        <v/>
      </c>
    </row>
    <row r="10206" spans="8:25" x14ac:dyDescent="0.25">
      <c r="H10206" s="155"/>
      <c r="I10206" s="151"/>
      <c r="J10206" s="152"/>
      <c r="K10206" s="153"/>
      <c r="L10206" s="153"/>
      <c r="M10206" s="153"/>
      <c r="N10206" s="153"/>
      <c r="O10206" s="153"/>
      <c r="P10206" s="153"/>
      <c r="Q10206" s="153"/>
      <c r="R10206" s="153"/>
      <c r="S10206" s="152"/>
      <c r="T10206" s="153"/>
      <c r="X10206" s="69" t="str">
        <f t="shared" si="322"/>
        <v/>
      </c>
      <c r="Y10206" s="69" t="str">
        <f t="shared" si="323"/>
        <v/>
      </c>
    </row>
    <row r="10207" spans="8:25" x14ac:dyDescent="0.25">
      <c r="H10207" s="155"/>
      <c r="I10207" s="151"/>
      <c r="J10207" s="152"/>
      <c r="K10207" s="153"/>
      <c r="L10207" s="153"/>
      <c r="M10207" s="153"/>
      <c r="N10207" s="153"/>
      <c r="O10207" s="153"/>
      <c r="P10207" s="153"/>
      <c r="Q10207" s="153"/>
      <c r="R10207" s="153"/>
      <c r="S10207" s="152"/>
      <c r="T10207" s="153"/>
      <c r="X10207" s="69" t="str">
        <f t="shared" si="322"/>
        <v/>
      </c>
      <c r="Y10207" s="69" t="str">
        <f t="shared" si="323"/>
        <v/>
      </c>
    </row>
    <row r="10208" spans="8:25" x14ac:dyDescent="0.25">
      <c r="H10208" s="155"/>
      <c r="I10208" s="151"/>
      <c r="J10208" s="152"/>
      <c r="K10208" s="153"/>
      <c r="L10208" s="153"/>
      <c r="M10208" s="153"/>
      <c r="N10208" s="153"/>
      <c r="O10208" s="153"/>
      <c r="P10208" s="153"/>
      <c r="Q10208" s="153"/>
      <c r="R10208" s="153"/>
      <c r="S10208" s="152"/>
      <c r="T10208" s="153"/>
      <c r="X10208" s="69" t="str">
        <f t="shared" si="322"/>
        <v/>
      </c>
      <c r="Y10208" s="69" t="str">
        <f t="shared" si="323"/>
        <v/>
      </c>
    </row>
    <row r="10209" spans="8:25" x14ac:dyDescent="0.25">
      <c r="H10209" s="155"/>
      <c r="I10209" s="151"/>
      <c r="J10209" s="152"/>
      <c r="K10209" s="153"/>
      <c r="L10209" s="153"/>
      <c r="M10209" s="153"/>
      <c r="N10209" s="153"/>
      <c r="O10209" s="153"/>
      <c r="P10209" s="153"/>
      <c r="Q10209" s="153"/>
      <c r="R10209" s="153"/>
      <c r="S10209" s="152"/>
      <c r="T10209" s="153"/>
      <c r="X10209" s="69" t="str">
        <f t="shared" si="322"/>
        <v/>
      </c>
      <c r="Y10209" s="69" t="str">
        <f t="shared" si="323"/>
        <v/>
      </c>
    </row>
    <row r="10210" spans="8:25" x14ac:dyDescent="0.25">
      <c r="H10210" s="155"/>
      <c r="I10210" s="151"/>
      <c r="J10210" s="152"/>
      <c r="K10210" s="153"/>
      <c r="L10210" s="153"/>
      <c r="M10210" s="153"/>
      <c r="N10210" s="153"/>
      <c r="O10210" s="153"/>
      <c r="P10210" s="153"/>
      <c r="Q10210" s="153"/>
      <c r="R10210" s="153"/>
      <c r="S10210" s="152"/>
      <c r="T10210" s="153"/>
      <c r="X10210" s="69" t="str">
        <f t="shared" si="322"/>
        <v/>
      </c>
      <c r="Y10210" s="69" t="str">
        <f t="shared" si="323"/>
        <v/>
      </c>
    </row>
    <row r="10211" spans="8:25" x14ac:dyDescent="0.25">
      <c r="H10211" s="155"/>
      <c r="I10211" s="151"/>
      <c r="J10211" s="152"/>
      <c r="K10211" s="153"/>
      <c r="L10211" s="153"/>
      <c r="M10211" s="153"/>
      <c r="N10211" s="153"/>
      <c r="O10211" s="153"/>
      <c r="P10211" s="153"/>
      <c r="Q10211" s="153"/>
      <c r="R10211" s="153"/>
      <c r="S10211" s="152"/>
      <c r="T10211" s="153"/>
      <c r="X10211" s="69" t="str">
        <f t="shared" si="322"/>
        <v/>
      </c>
      <c r="Y10211" s="69" t="str">
        <f t="shared" si="323"/>
        <v/>
      </c>
    </row>
    <row r="10212" spans="8:25" x14ac:dyDescent="0.25">
      <c r="H10212" s="155"/>
      <c r="I10212" s="151"/>
      <c r="J10212" s="152"/>
      <c r="K10212" s="153"/>
      <c r="L10212" s="153"/>
      <c r="M10212" s="153"/>
      <c r="N10212" s="153"/>
      <c r="O10212" s="153"/>
      <c r="P10212" s="153"/>
      <c r="Q10212" s="153"/>
      <c r="R10212" s="153"/>
      <c r="S10212" s="152"/>
      <c r="T10212" s="153"/>
      <c r="X10212" s="69" t="str">
        <f t="shared" si="322"/>
        <v/>
      </c>
      <c r="Y10212" s="69" t="str">
        <f t="shared" si="323"/>
        <v/>
      </c>
    </row>
    <row r="10213" spans="8:25" x14ac:dyDescent="0.25">
      <c r="H10213" s="155"/>
      <c r="I10213" s="151"/>
      <c r="J10213" s="152"/>
      <c r="K10213" s="153"/>
      <c r="L10213" s="153"/>
      <c r="M10213" s="153"/>
      <c r="N10213" s="153"/>
      <c r="O10213" s="153"/>
      <c r="P10213" s="153"/>
      <c r="Q10213" s="153"/>
      <c r="R10213" s="153"/>
      <c r="S10213" s="152"/>
      <c r="T10213" s="153"/>
      <c r="X10213" s="69" t="str">
        <f t="shared" si="322"/>
        <v/>
      </c>
      <c r="Y10213" s="69" t="str">
        <f t="shared" si="323"/>
        <v/>
      </c>
    </row>
    <row r="10214" spans="8:25" x14ac:dyDescent="0.25">
      <c r="H10214" s="155"/>
      <c r="I10214" s="151"/>
      <c r="J10214" s="152"/>
      <c r="K10214" s="153"/>
      <c r="L10214" s="153"/>
      <c r="M10214" s="153"/>
      <c r="N10214" s="153"/>
      <c r="O10214" s="153"/>
      <c r="P10214" s="153"/>
      <c r="Q10214" s="153"/>
      <c r="R10214" s="153"/>
      <c r="S10214" s="152"/>
      <c r="T10214" s="153"/>
      <c r="X10214" s="69" t="str">
        <f t="shared" si="322"/>
        <v/>
      </c>
      <c r="Y10214" s="69" t="str">
        <f t="shared" si="323"/>
        <v/>
      </c>
    </row>
    <row r="10215" spans="8:25" x14ac:dyDescent="0.25">
      <c r="H10215" s="155"/>
      <c r="I10215" s="151"/>
      <c r="J10215" s="152"/>
      <c r="K10215" s="153"/>
      <c r="L10215" s="153"/>
      <c r="M10215" s="153"/>
      <c r="N10215" s="153"/>
      <c r="O10215" s="153"/>
      <c r="P10215" s="153"/>
      <c r="Q10215" s="153"/>
      <c r="R10215" s="153"/>
      <c r="S10215" s="152"/>
      <c r="T10215" s="153"/>
      <c r="X10215" s="69" t="str">
        <f t="shared" si="322"/>
        <v/>
      </c>
      <c r="Y10215" s="69" t="str">
        <f t="shared" si="323"/>
        <v/>
      </c>
    </row>
    <row r="10216" spans="8:25" x14ac:dyDescent="0.25">
      <c r="H10216" s="155"/>
      <c r="I10216" s="151"/>
      <c r="J10216" s="152"/>
      <c r="K10216" s="153"/>
      <c r="L10216" s="153"/>
      <c r="M10216" s="153"/>
      <c r="N10216" s="153"/>
      <c r="O10216" s="153"/>
      <c r="P10216" s="153"/>
      <c r="Q10216" s="153"/>
      <c r="R10216" s="153"/>
      <c r="S10216" s="152"/>
      <c r="T10216" s="153"/>
      <c r="X10216" s="69" t="str">
        <f t="shared" si="322"/>
        <v/>
      </c>
      <c r="Y10216" s="69" t="str">
        <f t="shared" si="323"/>
        <v/>
      </c>
    </row>
    <row r="10217" spans="8:25" x14ac:dyDescent="0.25">
      <c r="H10217" s="155"/>
      <c r="I10217" s="151"/>
      <c r="J10217" s="152"/>
      <c r="K10217" s="153"/>
      <c r="L10217" s="153"/>
      <c r="M10217" s="153"/>
      <c r="N10217" s="153"/>
      <c r="O10217" s="153"/>
      <c r="P10217" s="153"/>
      <c r="Q10217" s="153"/>
      <c r="R10217" s="153"/>
      <c r="S10217" s="152"/>
      <c r="T10217" s="153"/>
      <c r="X10217" s="69" t="str">
        <f t="shared" si="322"/>
        <v/>
      </c>
      <c r="Y10217" s="69" t="str">
        <f t="shared" si="323"/>
        <v/>
      </c>
    </row>
    <row r="10218" spans="8:25" x14ac:dyDescent="0.25">
      <c r="H10218" s="155"/>
      <c r="I10218" s="151"/>
      <c r="J10218" s="152"/>
      <c r="K10218" s="153"/>
      <c r="L10218" s="153"/>
      <c r="M10218" s="153"/>
      <c r="N10218" s="153"/>
      <c r="O10218" s="153"/>
      <c r="P10218" s="153"/>
      <c r="Q10218" s="153"/>
      <c r="R10218" s="153"/>
      <c r="S10218" s="152"/>
      <c r="T10218" s="153"/>
      <c r="X10218" s="69" t="str">
        <f t="shared" si="322"/>
        <v/>
      </c>
      <c r="Y10218" s="69" t="str">
        <f t="shared" si="323"/>
        <v/>
      </c>
    </row>
    <row r="10219" spans="8:25" x14ac:dyDescent="0.25">
      <c r="H10219" s="155"/>
      <c r="I10219" s="151"/>
      <c r="J10219" s="152"/>
      <c r="K10219" s="153"/>
      <c r="L10219" s="153"/>
      <c r="M10219" s="153"/>
      <c r="N10219" s="153"/>
      <c r="O10219" s="153"/>
      <c r="P10219" s="153"/>
      <c r="Q10219" s="153"/>
      <c r="R10219" s="153"/>
      <c r="S10219" s="152"/>
      <c r="T10219" s="153"/>
      <c r="X10219" s="69" t="str">
        <f t="shared" si="322"/>
        <v/>
      </c>
      <c r="Y10219" s="69" t="str">
        <f t="shared" si="323"/>
        <v/>
      </c>
    </row>
    <row r="10220" spans="8:25" x14ac:dyDescent="0.25">
      <c r="H10220" s="155"/>
      <c r="I10220" s="151"/>
      <c r="J10220" s="152"/>
      <c r="K10220" s="153"/>
      <c r="L10220" s="153"/>
      <c r="M10220" s="153"/>
      <c r="N10220" s="153"/>
      <c r="O10220" s="153"/>
      <c r="P10220" s="153"/>
      <c r="Q10220" s="153"/>
      <c r="R10220" s="153"/>
      <c r="S10220" s="152"/>
      <c r="T10220" s="153"/>
      <c r="X10220" s="69" t="str">
        <f t="shared" si="322"/>
        <v/>
      </c>
      <c r="Y10220" s="69" t="str">
        <f t="shared" si="323"/>
        <v/>
      </c>
    </row>
    <row r="10221" spans="8:25" x14ac:dyDescent="0.25">
      <c r="H10221" s="155"/>
      <c r="I10221" s="151"/>
      <c r="J10221" s="152"/>
      <c r="K10221" s="153"/>
      <c r="L10221" s="153"/>
      <c r="M10221" s="153"/>
      <c r="N10221" s="153"/>
      <c r="O10221" s="153"/>
      <c r="P10221" s="153"/>
      <c r="Q10221" s="153"/>
      <c r="R10221" s="153"/>
      <c r="S10221" s="152"/>
      <c r="T10221" s="153"/>
      <c r="X10221" s="69" t="str">
        <f t="shared" si="322"/>
        <v/>
      </c>
      <c r="Y10221" s="69" t="str">
        <f t="shared" si="323"/>
        <v/>
      </c>
    </row>
    <row r="10222" spans="8:25" x14ac:dyDescent="0.25">
      <c r="H10222" s="155"/>
      <c r="I10222" s="151"/>
      <c r="J10222" s="152"/>
      <c r="K10222" s="153"/>
      <c r="L10222" s="153"/>
      <c r="M10222" s="153"/>
      <c r="N10222" s="153"/>
      <c r="O10222" s="153"/>
      <c r="P10222" s="153"/>
      <c r="Q10222" s="153"/>
      <c r="R10222" s="153"/>
      <c r="S10222" s="152"/>
      <c r="T10222" s="153"/>
      <c r="X10222" s="69" t="str">
        <f t="shared" si="322"/>
        <v/>
      </c>
      <c r="Y10222" s="69" t="str">
        <f t="shared" si="323"/>
        <v/>
      </c>
    </row>
    <row r="10223" spans="8:25" x14ac:dyDescent="0.25">
      <c r="H10223" s="155"/>
      <c r="I10223" s="151"/>
      <c r="J10223" s="152"/>
      <c r="K10223" s="153"/>
      <c r="L10223" s="153"/>
      <c r="M10223" s="153"/>
      <c r="N10223" s="153"/>
      <c r="O10223" s="153"/>
      <c r="P10223" s="153"/>
      <c r="Q10223" s="153"/>
      <c r="R10223" s="153"/>
      <c r="S10223" s="152"/>
      <c r="T10223" s="153"/>
      <c r="X10223" s="69" t="str">
        <f t="shared" si="322"/>
        <v/>
      </c>
      <c r="Y10223" s="69" t="str">
        <f t="shared" si="323"/>
        <v/>
      </c>
    </row>
    <row r="10224" spans="8:25" x14ac:dyDescent="0.25">
      <c r="H10224" s="155"/>
      <c r="I10224" s="151"/>
      <c r="J10224" s="152"/>
      <c r="K10224" s="153"/>
      <c r="L10224" s="153"/>
      <c r="M10224" s="153"/>
      <c r="N10224" s="153"/>
      <c r="O10224" s="153"/>
      <c r="P10224" s="153"/>
      <c r="Q10224" s="153"/>
      <c r="R10224" s="153"/>
      <c r="S10224" s="152"/>
      <c r="T10224" s="153"/>
      <c r="X10224" s="69" t="str">
        <f t="shared" si="322"/>
        <v/>
      </c>
      <c r="Y10224" s="69" t="str">
        <f t="shared" si="323"/>
        <v/>
      </c>
    </row>
    <row r="10225" spans="8:25" x14ac:dyDescent="0.25">
      <c r="H10225" s="155"/>
      <c r="I10225" s="151"/>
      <c r="J10225" s="152"/>
      <c r="K10225" s="153"/>
      <c r="L10225" s="153"/>
      <c r="M10225" s="153"/>
      <c r="N10225" s="153"/>
      <c r="O10225" s="153"/>
      <c r="P10225" s="153"/>
      <c r="Q10225" s="153"/>
      <c r="R10225" s="153"/>
      <c r="S10225" s="152"/>
      <c r="T10225" s="153"/>
      <c r="X10225" s="69" t="str">
        <f t="shared" si="322"/>
        <v/>
      </c>
      <c r="Y10225" s="69" t="str">
        <f t="shared" si="323"/>
        <v/>
      </c>
    </row>
    <row r="10226" spans="8:25" x14ac:dyDescent="0.25">
      <c r="H10226" s="155"/>
      <c r="I10226" s="151"/>
      <c r="J10226" s="152"/>
      <c r="K10226" s="153"/>
      <c r="L10226" s="153"/>
      <c r="M10226" s="153"/>
      <c r="N10226" s="153"/>
      <c r="O10226" s="153"/>
      <c r="P10226" s="153"/>
      <c r="Q10226" s="153"/>
      <c r="R10226" s="153"/>
      <c r="S10226" s="152"/>
      <c r="T10226" s="153"/>
      <c r="X10226" s="69" t="str">
        <f t="shared" si="322"/>
        <v/>
      </c>
      <c r="Y10226" s="69" t="str">
        <f t="shared" si="323"/>
        <v/>
      </c>
    </row>
    <row r="10227" spans="8:25" x14ac:dyDescent="0.25">
      <c r="H10227" s="155"/>
      <c r="I10227" s="151"/>
      <c r="J10227" s="152"/>
      <c r="K10227" s="153"/>
      <c r="L10227" s="153"/>
      <c r="M10227" s="153"/>
      <c r="N10227" s="153"/>
      <c r="O10227" s="153"/>
      <c r="P10227" s="153"/>
      <c r="Q10227" s="153"/>
      <c r="R10227" s="153"/>
      <c r="S10227" s="152"/>
      <c r="T10227" s="153"/>
      <c r="X10227" s="69" t="str">
        <f t="shared" si="322"/>
        <v/>
      </c>
      <c r="Y10227" s="69" t="str">
        <f t="shared" si="323"/>
        <v/>
      </c>
    </row>
    <row r="10228" spans="8:25" x14ac:dyDescent="0.25">
      <c r="H10228" s="155"/>
      <c r="I10228" s="151"/>
      <c r="J10228" s="152"/>
      <c r="K10228" s="153"/>
      <c r="L10228" s="153"/>
      <c r="M10228" s="153"/>
      <c r="N10228" s="153"/>
      <c r="O10228" s="153"/>
      <c r="P10228" s="153"/>
      <c r="Q10228" s="153"/>
      <c r="R10228" s="153"/>
      <c r="S10228" s="152"/>
      <c r="T10228" s="153"/>
      <c r="X10228" s="69" t="str">
        <f t="shared" si="322"/>
        <v/>
      </c>
      <c r="Y10228" s="69" t="str">
        <f t="shared" si="323"/>
        <v/>
      </c>
    </row>
    <row r="10229" spans="8:25" x14ac:dyDescent="0.25">
      <c r="H10229" s="155"/>
      <c r="I10229" s="151"/>
      <c r="J10229" s="152"/>
      <c r="K10229" s="153"/>
      <c r="L10229" s="153"/>
      <c r="M10229" s="153"/>
      <c r="N10229" s="153"/>
      <c r="O10229" s="153"/>
      <c r="P10229" s="153"/>
      <c r="Q10229" s="153"/>
      <c r="R10229" s="153"/>
      <c r="S10229" s="152"/>
      <c r="T10229" s="153"/>
      <c r="X10229" s="69" t="str">
        <f t="shared" si="322"/>
        <v/>
      </c>
      <c r="Y10229" s="69" t="str">
        <f t="shared" si="323"/>
        <v/>
      </c>
    </row>
    <row r="10230" spans="8:25" x14ac:dyDescent="0.25">
      <c r="H10230" s="155"/>
      <c r="I10230" s="151"/>
      <c r="J10230" s="152"/>
      <c r="K10230" s="153"/>
      <c r="L10230" s="153"/>
      <c r="M10230" s="153"/>
      <c r="N10230" s="153"/>
      <c r="O10230" s="153"/>
      <c r="P10230" s="153"/>
      <c r="Q10230" s="153"/>
      <c r="R10230" s="153"/>
      <c r="S10230" s="152"/>
      <c r="T10230" s="153"/>
      <c r="X10230" s="69" t="str">
        <f t="shared" si="322"/>
        <v/>
      </c>
      <c r="Y10230" s="69" t="str">
        <f t="shared" si="323"/>
        <v/>
      </c>
    </row>
    <row r="10231" spans="8:25" x14ac:dyDescent="0.25">
      <c r="H10231" s="155"/>
      <c r="I10231" s="151"/>
      <c r="J10231" s="152"/>
      <c r="K10231" s="153"/>
      <c r="L10231" s="153"/>
      <c r="M10231" s="153"/>
      <c r="N10231" s="153"/>
      <c r="O10231" s="153"/>
      <c r="P10231" s="153"/>
      <c r="Q10231" s="153"/>
      <c r="R10231" s="153"/>
      <c r="S10231" s="152"/>
      <c r="T10231" s="153"/>
      <c r="X10231" s="69" t="str">
        <f t="shared" si="322"/>
        <v/>
      </c>
      <c r="Y10231" s="69" t="str">
        <f t="shared" si="323"/>
        <v/>
      </c>
    </row>
    <row r="10232" spans="8:25" x14ac:dyDescent="0.25">
      <c r="H10232" s="155"/>
      <c r="I10232" s="151"/>
      <c r="J10232" s="152"/>
      <c r="K10232" s="153"/>
      <c r="L10232" s="153"/>
      <c r="M10232" s="153"/>
      <c r="N10232" s="153"/>
      <c r="O10232" s="153"/>
      <c r="P10232" s="153"/>
      <c r="Q10232" s="153"/>
      <c r="R10232" s="153"/>
      <c r="S10232" s="152"/>
      <c r="T10232" s="153"/>
      <c r="X10232" s="69" t="str">
        <f t="shared" si="322"/>
        <v/>
      </c>
      <c r="Y10232" s="69" t="str">
        <f t="shared" si="323"/>
        <v/>
      </c>
    </row>
    <row r="10233" spans="8:25" x14ac:dyDescent="0.25">
      <c r="H10233" s="155"/>
      <c r="I10233" s="151"/>
      <c r="J10233" s="152"/>
      <c r="K10233" s="153"/>
      <c r="L10233" s="153"/>
      <c r="M10233" s="153"/>
      <c r="N10233" s="153"/>
      <c r="O10233" s="153"/>
      <c r="P10233" s="153"/>
      <c r="Q10233" s="153"/>
      <c r="R10233" s="153"/>
      <c r="S10233" s="152"/>
      <c r="T10233" s="153"/>
      <c r="X10233" s="69" t="str">
        <f t="shared" si="322"/>
        <v/>
      </c>
      <c r="Y10233" s="69" t="str">
        <f t="shared" si="323"/>
        <v/>
      </c>
    </row>
    <row r="10234" spans="8:25" x14ac:dyDescent="0.25">
      <c r="H10234" s="155"/>
      <c r="I10234" s="151"/>
      <c r="J10234" s="152"/>
      <c r="K10234" s="153"/>
      <c r="L10234" s="153"/>
      <c r="M10234" s="153"/>
      <c r="N10234" s="153"/>
      <c r="O10234" s="153"/>
      <c r="P10234" s="153"/>
      <c r="Q10234" s="153"/>
      <c r="R10234" s="153"/>
      <c r="S10234" s="152"/>
      <c r="T10234" s="153"/>
      <c r="X10234" s="69" t="str">
        <f t="shared" si="322"/>
        <v/>
      </c>
      <c r="Y10234" s="69" t="str">
        <f t="shared" si="323"/>
        <v/>
      </c>
    </row>
    <row r="10235" spans="8:25" x14ac:dyDescent="0.25">
      <c r="H10235" s="155"/>
      <c r="I10235" s="151"/>
      <c r="J10235" s="152"/>
      <c r="K10235" s="153"/>
      <c r="L10235" s="153"/>
      <c r="M10235" s="153"/>
      <c r="N10235" s="153"/>
      <c r="O10235" s="153"/>
      <c r="P10235" s="153"/>
      <c r="Q10235" s="153"/>
      <c r="R10235" s="153"/>
      <c r="S10235" s="152"/>
      <c r="T10235" s="153"/>
      <c r="X10235" s="69" t="str">
        <f t="shared" si="322"/>
        <v/>
      </c>
      <c r="Y10235" s="69" t="str">
        <f t="shared" si="323"/>
        <v/>
      </c>
    </row>
    <row r="10236" spans="8:25" x14ac:dyDescent="0.25">
      <c r="H10236" s="155"/>
      <c r="I10236" s="151"/>
      <c r="J10236" s="152"/>
      <c r="K10236" s="153"/>
      <c r="L10236" s="153"/>
      <c r="M10236" s="153"/>
      <c r="N10236" s="153"/>
      <c r="O10236" s="153"/>
      <c r="P10236" s="153"/>
      <c r="Q10236" s="153"/>
      <c r="R10236" s="153"/>
      <c r="S10236" s="152"/>
      <c r="T10236" s="153"/>
      <c r="X10236" s="69" t="str">
        <f t="shared" si="322"/>
        <v/>
      </c>
      <c r="Y10236" s="69" t="str">
        <f t="shared" si="323"/>
        <v/>
      </c>
    </row>
    <row r="10237" spans="8:25" x14ac:dyDescent="0.25">
      <c r="H10237" s="155"/>
      <c r="I10237" s="151"/>
      <c r="J10237" s="152"/>
      <c r="K10237" s="153"/>
      <c r="L10237" s="153"/>
      <c r="M10237" s="153"/>
      <c r="N10237" s="153"/>
      <c r="O10237" s="153"/>
      <c r="P10237" s="153"/>
      <c r="Q10237" s="153"/>
      <c r="R10237" s="153"/>
      <c r="S10237" s="152"/>
      <c r="T10237" s="153"/>
      <c r="X10237" s="69" t="str">
        <f t="shared" si="322"/>
        <v/>
      </c>
      <c r="Y10237" s="69" t="str">
        <f t="shared" si="323"/>
        <v/>
      </c>
    </row>
    <row r="10238" spans="8:25" x14ac:dyDescent="0.25">
      <c r="H10238" s="155"/>
      <c r="I10238" s="151"/>
      <c r="J10238" s="152"/>
      <c r="K10238" s="153"/>
      <c r="L10238" s="153"/>
      <c r="M10238" s="153"/>
      <c r="N10238" s="153"/>
      <c r="O10238" s="153"/>
      <c r="P10238" s="153"/>
      <c r="Q10238" s="153"/>
      <c r="R10238" s="153"/>
      <c r="S10238" s="152"/>
      <c r="T10238" s="153"/>
      <c r="X10238" s="69" t="str">
        <f t="shared" si="322"/>
        <v/>
      </c>
      <c r="Y10238" s="69" t="str">
        <f t="shared" si="323"/>
        <v/>
      </c>
    </row>
    <row r="10239" spans="8:25" x14ac:dyDescent="0.25">
      <c r="H10239" s="155"/>
      <c r="I10239" s="151"/>
      <c r="J10239" s="152"/>
      <c r="K10239" s="153"/>
      <c r="L10239" s="153"/>
      <c r="M10239" s="153"/>
      <c r="N10239" s="153"/>
      <c r="O10239" s="153"/>
      <c r="P10239" s="153"/>
      <c r="Q10239" s="153"/>
      <c r="R10239" s="153"/>
      <c r="S10239" s="152"/>
      <c r="T10239" s="153"/>
      <c r="X10239" s="69" t="str">
        <f t="shared" si="322"/>
        <v/>
      </c>
      <c r="Y10239" s="69" t="str">
        <f t="shared" si="323"/>
        <v/>
      </c>
    </row>
    <row r="10240" spans="8:25" x14ac:dyDescent="0.25">
      <c r="H10240" s="155"/>
      <c r="I10240" s="151"/>
      <c r="J10240" s="152"/>
      <c r="K10240" s="153"/>
      <c r="L10240" s="153"/>
      <c r="M10240" s="153"/>
      <c r="N10240" s="153"/>
      <c r="O10240" s="153"/>
      <c r="P10240" s="153"/>
      <c r="Q10240" s="153"/>
      <c r="R10240" s="153"/>
      <c r="S10240" s="152"/>
      <c r="T10240" s="153"/>
      <c r="X10240" s="69" t="str">
        <f t="shared" si="322"/>
        <v/>
      </c>
      <c r="Y10240" s="69" t="str">
        <f t="shared" si="323"/>
        <v/>
      </c>
    </row>
    <row r="10241" spans="8:25" x14ac:dyDescent="0.25">
      <c r="H10241" s="155"/>
      <c r="I10241" s="151"/>
      <c r="J10241" s="152"/>
      <c r="K10241" s="153"/>
      <c r="L10241" s="153"/>
      <c r="M10241" s="153"/>
      <c r="N10241" s="153"/>
      <c r="O10241" s="153"/>
      <c r="P10241" s="153"/>
      <c r="Q10241" s="153"/>
      <c r="R10241" s="153"/>
      <c r="S10241" s="152"/>
      <c r="T10241" s="153"/>
      <c r="X10241" s="69" t="str">
        <f t="shared" si="322"/>
        <v/>
      </c>
      <c r="Y10241" s="69" t="str">
        <f t="shared" si="323"/>
        <v/>
      </c>
    </row>
    <row r="10242" spans="8:25" x14ac:dyDescent="0.25">
      <c r="H10242" s="155"/>
      <c r="I10242" s="151"/>
      <c r="J10242" s="152"/>
      <c r="K10242" s="153"/>
      <c r="L10242" s="153"/>
      <c r="M10242" s="153"/>
      <c r="N10242" s="153"/>
      <c r="O10242" s="153"/>
      <c r="P10242" s="153"/>
      <c r="Q10242" s="153"/>
      <c r="R10242" s="153"/>
      <c r="S10242" s="152"/>
      <c r="T10242" s="153"/>
      <c r="X10242" s="69" t="str">
        <f t="shared" ref="X10242:X10305" si="324">IF(W10242&lt;&gt;"",W10242-I10242,"")</f>
        <v/>
      </c>
      <c r="Y10242" s="69" t="str">
        <f t="shared" si="323"/>
        <v/>
      </c>
    </row>
    <row r="10243" spans="8:25" x14ac:dyDescent="0.25">
      <c r="H10243" s="155"/>
      <c r="I10243" s="151"/>
      <c r="J10243" s="152"/>
      <c r="K10243" s="153"/>
      <c r="L10243" s="153"/>
      <c r="M10243" s="153"/>
      <c r="N10243" s="153"/>
      <c r="O10243" s="153"/>
      <c r="P10243" s="153"/>
      <c r="Q10243" s="153"/>
      <c r="R10243" s="153"/>
      <c r="S10243" s="152"/>
      <c r="T10243" s="153"/>
      <c r="X10243" s="69" t="str">
        <f t="shared" si="324"/>
        <v/>
      </c>
      <c r="Y10243" s="69" t="str">
        <f t="shared" ref="Y10243:Y10306" si="325">IF(X10243&lt;&gt;"",IF(X10243&lt;365,"&lt; 1 year",IF(X10243&lt;730,"1-2",IF(X10243&lt;1095,"2-3",IF(X10243&lt;1460,"3-4",IF(X10243&lt;1825,"4-5","5+"))))),"")</f>
        <v/>
      </c>
    </row>
    <row r="10244" spans="8:25" x14ac:dyDescent="0.25">
      <c r="H10244" s="155"/>
      <c r="I10244" s="151"/>
      <c r="J10244" s="152"/>
      <c r="K10244" s="153"/>
      <c r="L10244" s="153"/>
      <c r="M10244" s="153"/>
      <c r="N10244" s="153"/>
      <c r="O10244" s="153"/>
      <c r="P10244" s="153"/>
      <c r="Q10244" s="153"/>
      <c r="R10244" s="153"/>
      <c r="S10244" s="152"/>
      <c r="T10244" s="153"/>
      <c r="X10244" s="69" t="str">
        <f t="shared" si="324"/>
        <v/>
      </c>
      <c r="Y10244" s="69" t="str">
        <f t="shared" si="325"/>
        <v/>
      </c>
    </row>
    <row r="10245" spans="8:25" x14ac:dyDescent="0.25">
      <c r="H10245" s="155"/>
      <c r="I10245" s="151"/>
      <c r="J10245" s="152"/>
      <c r="K10245" s="153"/>
      <c r="L10245" s="153"/>
      <c r="M10245" s="153"/>
      <c r="N10245" s="153"/>
      <c r="O10245" s="153"/>
      <c r="P10245" s="153"/>
      <c r="Q10245" s="153"/>
      <c r="R10245" s="153"/>
      <c r="S10245" s="152"/>
      <c r="T10245" s="153"/>
      <c r="X10245" s="69" t="str">
        <f t="shared" si="324"/>
        <v/>
      </c>
      <c r="Y10245" s="69" t="str">
        <f t="shared" si="325"/>
        <v/>
      </c>
    </row>
    <row r="10246" spans="8:25" x14ac:dyDescent="0.25">
      <c r="H10246" s="155"/>
      <c r="I10246" s="151"/>
      <c r="J10246" s="152"/>
      <c r="K10246" s="153"/>
      <c r="L10246" s="153"/>
      <c r="M10246" s="153"/>
      <c r="N10246" s="153"/>
      <c r="O10246" s="153"/>
      <c r="P10246" s="153"/>
      <c r="Q10246" s="153"/>
      <c r="R10246" s="153"/>
      <c r="S10246" s="152"/>
      <c r="T10246" s="153"/>
      <c r="X10246" s="69" t="str">
        <f t="shared" si="324"/>
        <v/>
      </c>
      <c r="Y10246" s="69" t="str">
        <f t="shared" si="325"/>
        <v/>
      </c>
    </row>
    <row r="10247" spans="8:25" x14ac:dyDescent="0.25">
      <c r="H10247" s="155"/>
      <c r="I10247" s="151"/>
      <c r="J10247" s="152"/>
      <c r="K10247" s="153"/>
      <c r="L10247" s="153"/>
      <c r="M10247" s="153"/>
      <c r="N10247" s="153"/>
      <c r="O10247" s="153"/>
      <c r="P10247" s="153"/>
      <c r="Q10247" s="153"/>
      <c r="R10247" s="153"/>
      <c r="S10247" s="152"/>
      <c r="T10247" s="153"/>
      <c r="X10247" s="69" t="str">
        <f t="shared" si="324"/>
        <v/>
      </c>
      <c r="Y10247" s="69" t="str">
        <f t="shared" si="325"/>
        <v/>
      </c>
    </row>
    <row r="10248" spans="8:25" x14ac:dyDescent="0.25">
      <c r="H10248" s="155"/>
      <c r="I10248" s="151"/>
      <c r="J10248" s="152"/>
      <c r="K10248" s="153"/>
      <c r="L10248" s="153"/>
      <c r="M10248" s="153"/>
      <c r="N10248" s="153"/>
      <c r="O10248" s="153"/>
      <c r="P10248" s="153"/>
      <c r="Q10248" s="153"/>
      <c r="R10248" s="153"/>
      <c r="S10248" s="152"/>
      <c r="T10248" s="153"/>
      <c r="X10248" s="69" t="str">
        <f t="shared" si="324"/>
        <v/>
      </c>
      <c r="Y10248" s="69" t="str">
        <f t="shared" si="325"/>
        <v/>
      </c>
    </row>
    <row r="10249" spans="8:25" x14ac:dyDescent="0.25">
      <c r="H10249" s="155"/>
      <c r="I10249" s="151"/>
      <c r="J10249" s="152"/>
      <c r="K10249" s="153"/>
      <c r="L10249" s="153"/>
      <c r="M10249" s="153"/>
      <c r="N10249" s="153"/>
      <c r="O10249" s="153"/>
      <c r="P10249" s="153"/>
      <c r="Q10249" s="153"/>
      <c r="R10249" s="153"/>
      <c r="S10249" s="152"/>
      <c r="T10249" s="153"/>
      <c r="X10249" s="69" t="str">
        <f t="shared" si="324"/>
        <v/>
      </c>
      <c r="Y10249" s="69" t="str">
        <f t="shared" si="325"/>
        <v/>
      </c>
    </row>
    <row r="10250" spans="8:25" x14ac:dyDescent="0.25">
      <c r="H10250" s="155"/>
      <c r="I10250" s="151"/>
      <c r="J10250" s="152"/>
      <c r="K10250" s="153"/>
      <c r="L10250" s="153"/>
      <c r="M10250" s="153"/>
      <c r="N10250" s="153"/>
      <c r="O10250" s="153"/>
      <c r="P10250" s="153"/>
      <c r="Q10250" s="153"/>
      <c r="R10250" s="153"/>
      <c r="S10250" s="152"/>
      <c r="T10250" s="153"/>
      <c r="X10250" s="69" t="str">
        <f t="shared" si="324"/>
        <v/>
      </c>
      <c r="Y10250" s="69" t="str">
        <f t="shared" si="325"/>
        <v/>
      </c>
    </row>
    <row r="10251" spans="8:25" x14ac:dyDescent="0.25">
      <c r="H10251" s="155"/>
      <c r="I10251" s="151"/>
      <c r="J10251" s="152"/>
      <c r="K10251" s="153"/>
      <c r="L10251" s="153"/>
      <c r="M10251" s="153"/>
      <c r="N10251" s="153"/>
      <c r="O10251" s="153"/>
      <c r="P10251" s="153"/>
      <c r="Q10251" s="153"/>
      <c r="R10251" s="153"/>
      <c r="S10251" s="152"/>
      <c r="T10251" s="153"/>
      <c r="X10251" s="69" t="str">
        <f t="shared" si="324"/>
        <v/>
      </c>
      <c r="Y10251" s="69" t="str">
        <f t="shared" si="325"/>
        <v/>
      </c>
    </row>
    <row r="10252" spans="8:25" x14ac:dyDescent="0.25">
      <c r="H10252" s="155"/>
      <c r="I10252" s="151"/>
      <c r="J10252" s="152"/>
      <c r="K10252" s="153"/>
      <c r="L10252" s="153"/>
      <c r="M10252" s="153"/>
      <c r="N10252" s="153"/>
      <c r="O10252" s="153"/>
      <c r="P10252" s="153"/>
      <c r="Q10252" s="153"/>
      <c r="R10252" s="153"/>
      <c r="S10252" s="152"/>
      <c r="T10252" s="153"/>
      <c r="X10252" s="69" t="str">
        <f t="shared" si="324"/>
        <v/>
      </c>
      <c r="Y10252" s="69" t="str">
        <f t="shared" si="325"/>
        <v/>
      </c>
    </row>
    <row r="10253" spans="8:25" x14ac:dyDescent="0.25">
      <c r="H10253" s="155"/>
      <c r="I10253" s="151"/>
      <c r="J10253" s="152"/>
      <c r="K10253" s="153"/>
      <c r="L10253" s="153"/>
      <c r="M10253" s="153"/>
      <c r="N10253" s="153"/>
      <c r="O10253" s="153"/>
      <c r="P10253" s="153"/>
      <c r="Q10253" s="153"/>
      <c r="R10253" s="153"/>
      <c r="S10253" s="152"/>
      <c r="T10253" s="153"/>
      <c r="X10253" s="69" t="str">
        <f t="shared" si="324"/>
        <v/>
      </c>
      <c r="Y10253" s="69" t="str">
        <f t="shared" si="325"/>
        <v/>
      </c>
    </row>
    <row r="10254" spans="8:25" x14ac:dyDescent="0.25">
      <c r="H10254" s="155"/>
      <c r="I10254" s="151"/>
      <c r="J10254" s="152"/>
      <c r="K10254" s="153"/>
      <c r="L10254" s="153"/>
      <c r="M10254" s="153"/>
      <c r="N10254" s="153"/>
      <c r="O10254" s="153"/>
      <c r="P10254" s="153"/>
      <c r="Q10254" s="153"/>
      <c r="R10254" s="153"/>
      <c r="S10254" s="152"/>
      <c r="T10254" s="153"/>
      <c r="X10254" s="69" t="str">
        <f t="shared" si="324"/>
        <v/>
      </c>
      <c r="Y10254" s="69" t="str">
        <f t="shared" si="325"/>
        <v/>
      </c>
    </row>
    <row r="10255" spans="8:25" x14ac:dyDescent="0.25">
      <c r="H10255" s="155"/>
      <c r="I10255" s="151"/>
      <c r="J10255" s="152"/>
      <c r="K10255" s="153"/>
      <c r="L10255" s="153"/>
      <c r="M10255" s="153"/>
      <c r="N10255" s="153"/>
      <c r="O10255" s="153"/>
      <c r="P10255" s="153"/>
      <c r="Q10255" s="153"/>
      <c r="R10255" s="153"/>
      <c r="S10255" s="152"/>
      <c r="T10255" s="153"/>
      <c r="X10255" s="69" t="str">
        <f t="shared" si="324"/>
        <v/>
      </c>
      <c r="Y10255" s="69" t="str">
        <f t="shared" si="325"/>
        <v/>
      </c>
    </row>
    <row r="10256" spans="8:25" x14ac:dyDescent="0.25">
      <c r="H10256" s="155"/>
      <c r="I10256" s="151"/>
      <c r="J10256" s="152"/>
      <c r="K10256" s="153"/>
      <c r="L10256" s="153"/>
      <c r="M10256" s="153"/>
      <c r="N10256" s="153"/>
      <c r="O10256" s="153"/>
      <c r="P10256" s="153"/>
      <c r="Q10256" s="153"/>
      <c r="R10256" s="153"/>
      <c r="S10256" s="152"/>
      <c r="T10256" s="153"/>
      <c r="X10256" s="69" t="str">
        <f t="shared" si="324"/>
        <v/>
      </c>
      <c r="Y10256" s="69" t="str">
        <f t="shared" si="325"/>
        <v/>
      </c>
    </row>
    <row r="10257" spans="8:25" x14ac:dyDescent="0.25">
      <c r="H10257" s="155"/>
      <c r="I10257" s="151"/>
      <c r="J10257" s="152"/>
      <c r="K10257" s="153"/>
      <c r="L10257" s="153"/>
      <c r="M10257" s="153"/>
      <c r="N10257" s="153"/>
      <c r="O10257" s="153"/>
      <c r="P10257" s="153"/>
      <c r="Q10257" s="153"/>
      <c r="R10257" s="153"/>
      <c r="S10257" s="152"/>
      <c r="T10257" s="153"/>
      <c r="X10257" s="69" t="str">
        <f t="shared" si="324"/>
        <v/>
      </c>
      <c r="Y10257" s="69" t="str">
        <f t="shared" si="325"/>
        <v/>
      </c>
    </row>
    <row r="10258" spans="8:25" x14ac:dyDescent="0.25">
      <c r="H10258" s="155"/>
      <c r="I10258" s="151"/>
      <c r="J10258" s="152"/>
      <c r="K10258" s="153"/>
      <c r="L10258" s="153"/>
      <c r="M10258" s="153"/>
      <c r="N10258" s="153"/>
      <c r="O10258" s="153"/>
      <c r="P10258" s="153"/>
      <c r="Q10258" s="153"/>
      <c r="R10258" s="153"/>
      <c r="S10258" s="152"/>
      <c r="T10258" s="153"/>
      <c r="X10258" s="69" t="str">
        <f t="shared" si="324"/>
        <v/>
      </c>
      <c r="Y10258" s="69" t="str">
        <f t="shared" si="325"/>
        <v/>
      </c>
    </row>
    <row r="10259" spans="8:25" x14ac:dyDescent="0.25">
      <c r="H10259" s="155"/>
      <c r="I10259" s="151"/>
      <c r="J10259" s="152"/>
      <c r="K10259" s="153"/>
      <c r="L10259" s="153"/>
      <c r="M10259" s="153"/>
      <c r="N10259" s="153"/>
      <c r="O10259" s="153"/>
      <c r="P10259" s="153"/>
      <c r="Q10259" s="153"/>
      <c r="R10259" s="153"/>
      <c r="S10259" s="152"/>
      <c r="T10259" s="153"/>
      <c r="X10259" s="69" t="str">
        <f t="shared" si="324"/>
        <v/>
      </c>
      <c r="Y10259" s="69" t="str">
        <f t="shared" si="325"/>
        <v/>
      </c>
    </row>
    <row r="10260" spans="8:25" x14ac:dyDescent="0.25">
      <c r="H10260" s="155"/>
      <c r="I10260" s="151"/>
      <c r="J10260" s="152"/>
      <c r="K10260" s="153"/>
      <c r="L10260" s="153"/>
      <c r="M10260" s="153"/>
      <c r="N10260" s="153"/>
      <c r="O10260" s="153"/>
      <c r="P10260" s="153"/>
      <c r="Q10260" s="153"/>
      <c r="R10260" s="153"/>
      <c r="S10260" s="152"/>
      <c r="T10260" s="153"/>
      <c r="X10260" s="69" t="str">
        <f t="shared" si="324"/>
        <v/>
      </c>
      <c r="Y10260" s="69" t="str">
        <f t="shared" si="325"/>
        <v/>
      </c>
    </row>
    <row r="10261" spans="8:25" x14ac:dyDescent="0.25">
      <c r="H10261" s="155"/>
      <c r="I10261" s="151"/>
      <c r="J10261" s="152"/>
      <c r="K10261" s="153"/>
      <c r="L10261" s="153"/>
      <c r="M10261" s="153"/>
      <c r="N10261" s="153"/>
      <c r="O10261" s="153"/>
      <c r="P10261" s="153"/>
      <c r="Q10261" s="153"/>
      <c r="R10261" s="153"/>
      <c r="S10261" s="152"/>
      <c r="T10261" s="153"/>
      <c r="X10261" s="69" t="str">
        <f t="shared" si="324"/>
        <v/>
      </c>
      <c r="Y10261" s="69" t="str">
        <f t="shared" si="325"/>
        <v/>
      </c>
    </row>
    <row r="10262" spans="8:25" x14ac:dyDescent="0.25">
      <c r="H10262" s="155"/>
      <c r="I10262" s="151"/>
      <c r="J10262" s="152"/>
      <c r="K10262" s="153"/>
      <c r="L10262" s="153"/>
      <c r="M10262" s="153"/>
      <c r="N10262" s="153"/>
      <c r="O10262" s="153"/>
      <c r="P10262" s="153"/>
      <c r="Q10262" s="153"/>
      <c r="R10262" s="153"/>
      <c r="S10262" s="152"/>
      <c r="T10262" s="153"/>
      <c r="X10262" s="69" t="str">
        <f t="shared" si="324"/>
        <v/>
      </c>
      <c r="Y10262" s="69" t="str">
        <f t="shared" si="325"/>
        <v/>
      </c>
    </row>
    <row r="10263" spans="8:25" x14ac:dyDescent="0.25">
      <c r="H10263" s="155"/>
      <c r="I10263" s="151"/>
      <c r="J10263" s="152"/>
      <c r="K10263" s="153"/>
      <c r="L10263" s="153"/>
      <c r="M10263" s="153"/>
      <c r="N10263" s="153"/>
      <c r="O10263" s="153"/>
      <c r="P10263" s="153"/>
      <c r="Q10263" s="153"/>
      <c r="R10263" s="153"/>
      <c r="S10263" s="152"/>
      <c r="T10263" s="153"/>
      <c r="X10263" s="69" t="str">
        <f t="shared" si="324"/>
        <v/>
      </c>
      <c r="Y10263" s="69" t="str">
        <f t="shared" si="325"/>
        <v/>
      </c>
    </row>
    <row r="10264" spans="8:25" x14ac:dyDescent="0.25">
      <c r="H10264" s="155"/>
      <c r="I10264" s="151"/>
      <c r="J10264" s="152"/>
      <c r="K10264" s="153"/>
      <c r="L10264" s="153"/>
      <c r="M10264" s="153"/>
      <c r="N10264" s="153"/>
      <c r="O10264" s="153"/>
      <c r="P10264" s="153"/>
      <c r="Q10264" s="153"/>
      <c r="R10264" s="153"/>
      <c r="S10264" s="152"/>
      <c r="T10264" s="153"/>
      <c r="X10264" s="69" t="str">
        <f t="shared" si="324"/>
        <v/>
      </c>
      <c r="Y10264" s="69" t="str">
        <f t="shared" si="325"/>
        <v/>
      </c>
    </row>
    <row r="10265" spans="8:25" x14ac:dyDescent="0.25">
      <c r="H10265" s="155"/>
      <c r="I10265" s="151"/>
      <c r="J10265" s="152"/>
      <c r="K10265" s="153"/>
      <c r="L10265" s="153"/>
      <c r="M10265" s="153"/>
      <c r="N10265" s="153"/>
      <c r="O10265" s="153"/>
      <c r="P10265" s="153"/>
      <c r="Q10265" s="153"/>
      <c r="R10265" s="153"/>
      <c r="S10265" s="152"/>
      <c r="T10265" s="153"/>
      <c r="X10265" s="69" t="str">
        <f t="shared" si="324"/>
        <v/>
      </c>
      <c r="Y10265" s="69" t="str">
        <f t="shared" si="325"/>
        <v/>
      </c>
    </row>
    <row r="10266" spans="8:25" x14ac:dyDescent="0.25">
      <c r="H10266" s="155"/>
      <c r="I10266" s="151"/>
      <c r="J10266" s="152"/>
      <c r="K10266" s="153"/>
      <c r="L10266" s="153"/>
      <c r="M10266" s="153"/>
      <c r="N10266" s="153"/>
      <c r="O10266" s="153"/>
      <c r="P10266" s="153"/>
      <c r="Q10266" s="153"/>
      <c r="R10266" s="153"/>
      <c r="S10266" s="152"/>
      <c r="T10266" s="153"/>
      <c r="X10266" s="69" t="str">
        <f t="shared" si="324"/>
        <v/>
      </c>
      <c r="Y10266" s="69" t="str">
        <f t="shared" si="325"/>
        <v/>
      </c>
    </row>
    <row r="10267" spans="8:25" x14ac:dyDescent="0.25">
      <c r="H10267" s="155"/>
      <c r="I10267" s="151"/>
      <c r="J10267" s="152"/>
      <c r="K10267" s="153"/>
      <c r="L10267" s="153"/>
      <c r="M10267" s="153"/>
      <c r="N10267" s="153"/>
      <c r="O10267" s="153"/>
      <c r="P10267" s="153"/>
      <c r="Q10267" s="153"/>
      <c r="R10267" s="153"/>
      <c r="S10267" s="152"/>
      <c r="T10267" s="153"/>
      <c r="X10267" s="69" t="str">
        <f t="shared" si="324"/>
        <v/>
      </c>
      <c r="Y10267" s="69" t="str">
        <f t="shared" si="325"/>
        <v/>
      </c>
    </row>
    <row r="10268" spans="8:25" x14ac:dyDescent="0.25">
      <c r="H10268" s="155"/>
      <c r="I10268" s="151"/>
      <c r="J10268" s="152"/>
      <c r="K10268" s="153"/>
      <c r="L10268" s="153"/>
      <c r="M10268" s="153"/>
      <c r="N10268" s="153"/>
      <c r="O10268" s="153"/>
      <c r="P10268" s="153"/>
      <c r="Q10268" s="153"/>
      <c r="R10268" s="153"/>
      <c r="S10268" s="152"/>
      <c r="T10268" s="153"/>
      <c r="X10268" s="69" t="str">
        <f t="shared" si="324"/>
        <v/>
      </c>
      <c r="Y10268" s="69" t="str">
        <f t="shared" si="325"/>
        <v/>
      </c>
    </row>
    <row r="10269" spans="8:25" x14ac:dyDescent="0.25">
      <c r="H10269" s="155"/>
      <c r="I10269" s="151"/>
      <c r="J10269" s="152"/>
      <c r="K10269" s="153"/>
      <c r="L10269" s="153"/>
      <c r="M10269" s="153"/>
      <c r="N10269" s="153"/>
      <c r="O10269" s="153"/>
      <c r="P10269" s="153"/>
      <c r="Q10269" s="153"/>
      <c r="R10269" s="153"/>
      <c r="S10269" s="152"/>
      <c r="T10269" s="153"/>
      <c r="X10269" s="69" t="str">
        <f t="shared" si="324"/>
        <v/>
      </c>
      <c r="Y10269" s="69" t="str">
        <f t="shared" si="325"/>
        <v/>
      </c>
    </row>
    <row r="10270" spans="8:25" x14ac:dyDescent="0.25">
      <c r="H10270" s="155"/>
      <c r="I10270" s="151"/>
      <c r="J10270" s="152"/>
      <c r="K10270" s="153"/>
      <c r="L10270" s="153"/>
      <c r="M10270" s="153"/>
      <c r="N10270" s="153"/>
      <c r="O10270" s="153"/>
      <c r="P10270" s="153"/>
      <c r="Q10270" s="153"/>
      <c r="R10270" s="153"/>
      <c r="S10270" s="152"/>
      <c r="T10270" s="153"/>
      <c r="X10270" s="69" t="str">
        <f t="shared" si="324"/>
        <v/>
      </c>
      <c r="Y10270" s="69" t="str">
        <f t="shared" si="325"/>
        <v/>
      </c>
    </row>
    <row r="10271" spans="8:25" x14ac:dyDescent="0.25">
      <c r="H10271" s="155"/>
      <c r="I10271" s="151"/>
      <c r="J10271" s="152"/>
      <c r="K10271" s="153"/>
      <c r="L10271" s="153"/>
      <c r="M10271" s="153"/>
      <c r="N10271" s="153"/>
      <c r="O10271" s="153"/>
      <c r="P10271" s="153"/>
      <c r="Q10271" s="153"/>
      <c r="R10271" s="153"/>
      <c r="S10271" s="152"/>
      <c r="T10271" s="153"/>
      <c r="X10271" s="69" t="str">
        <f t="shared" si="324"/>
        <v/>
      </c>
      <c r="Y10271" s="69" t="str">
        <f t="shared" si="325"/>
        <v/>
      </c>
    </row>
    <row r="10272" spans="8:25" x14ac:dyDescent="0.25">
      <c r="H10272" s="155"/>
      <c r="I10272" s="151"/>
      <c r="J10272" s="152"/>
      <c r="K10272" s="153"/>
      <c r="L10272" s="153"/>
      <c r="M10272" s="153"/>
      <c r="N10272" s="153"/>
      <c r="O10272" s="153"/>
      <c r="P10272" s="153"/>
      <c r="Q10272" s="153"/>
      <c r="R10272" s="153"/>
      <c r="S10272" s="152"/>
      <c r="T10272" s="153"/>
      <c r="X10272" s="69" t="str">
        <f t="shared" si="324"/>
        <v/>
      </c>
      <c r="Y10272" s="69" t="str">
        <f t="shared" si="325"/>
        <v/>
      </c>
    </row>
    <row r="10273" spans="8:25" x14ac:dyDescent="0.25">
      <c r="H10273" s="155"/>
      <c r="I10273" s="151"/>
      <c r="J10273" s="152"/>
      <c r="K10273" s="153"/>
      <c r="L10273" s="153"/>
      <c r="M10273" s="153"/>
      <c r="N10273" s="153"/>
      <c r="O10273" s="153"/>
      <c r="P10273" s="153"/>
      <c r="Q10273" s="153"/>
      <c r="R10273" s="153"/>
      <c r="S10273" s="152"/>
      <c r="T10273" s="153"/>
      <c r="X10273" s="69" t="str">
        <f t="shared" si="324"/>
        <v/>
      </c>
      <c r="Y10273" s="69" t="str">
        <f t="shared" si="325"/>
        <v/>
      </c>
    </row>
    <row r="10274" spans="8:25" x14ac:dyDescent="0.25">
      <c r="H10274" s="155"/>
      <c r="I10274" s="151"/>
      <c r="J10274" s="152"/>
      <c r="K10274" s="153"/>
      <c r="L10274" s="153"/>
      <c r="M10274" s="153"/>
      <c r="N10274" s="153"/>
      <c r="O10274" s="153"/>
      <c r="P10274" s="153"/>
      <c r="Q10274" s="153"/>
      <c r="R10274" s="153"/>
      <c r="S10274" s="152"/>
      <c r="T10274" s="153"/>
      <c r="X10274" s="69" t="str">
        <f t="shared" si="324"/>
        <v/>
      </c>
      <c r="Y10274" s="69" t="str">
        <f t="shared" si="325"/>
        <v/>
      </c>
    </row>
    <row r="10275" spans="8:25" x14ac:dyDescent="0.25">
      <c r="H10275" s="155"/>
      <c r="I10275" s="151"/>
      <c r="J10275" s="152"/>
      <c r="K10275" s="153"/>
      <c r="L10275" s="153"/>
      <c r="M10275" s="153"/>
      <c r="N10275" s="153"/>
      <c r="O10275" s="153"/>
      <c r="P10275" s="153"/>
      <c r="Q10275" s="153"/>
      <c r="R10275" s="153"/>
      <c r="S10275" s="152"/>
      <c r="T10275" s="153"/>
      <c r="X10275" s="69" t="str">
        <f t="shared" si="324"/>
        <v/>
      </c>
      <c r="Y10275" s="69" t="str">
        <f t="shared" si="325"/>
        <v/>
      </c>
    </row>
    <row r="10276" spans="8:25" x14ac:dyDescent="0.25">
      <c r="H10276" s="155"/>
      <c r="I10276" s="151"/>
      <c r="J10276" s="152"/>
      <c r="K10276" s="153"/>
      <c r="L10276" s="153"/>
      <c r="M10276" s="153"/>
      <c r="N10276" s="153"/>
      <c r="O10276" s="153"/>
      <c r="P10276" s="153"/>
      <c r="Q10276" s="153"/>
      <c r="R10276" s="153"/>
      <c r="S10276" s="152"/>
      <c r="T10276" s="153"/>
      <c r="X10276" s="69" t="str">
        <f t="shared" si="324"/>
        <v/>
      </c>
      <c r="Y10276" s="69" t="str">
        <f t="shared" si="325"/>
        <v/>
      </c>
    </row>
    <row r="10277" spans="8:25" x14ac:dyDescent="0.25">
      <c r="H10277" s="155"/>
      <c r="I10277" s="151"/>
      <c r="J10277" s="152"/>
      <c r="K10277" s="153"/>
      <c r="L10277" s="153"/>
      <c r="M10277" s="153"/>
      <c r="N10277" s="153"/>
      <c r="O10277" s="153"/>
      <c r="P10277" s="153"/>
      <c r="Q10277" s="153"/>
      <c r="R10277" s="153"/>
      <c r="S10277" s="152"/>
      <c r="T10277" s="153"/>
      <c r="X10277" s="69" t="str">
        <f t="shared" si="324"/>
        <v/>
      </c>
      <c r="Y10277" s="69" t="str">
        <f t="shared" si="325"/>
        <v/>
      </c>
    </row>
    <row r="10278" spans="8:25" x14ac:dyDescent="0.25">
      <c r="H10278" s="155"/>
      <c r="I10278" s="151"/>
      <c r="J10278" s="152"/>
      <c r="K10278" s="153"/>
      <c r="L10278" s="153"/>
      <c r="M10278" s="153"/>
      <c r="N10278" s="153"/>
      <c r="O10278" s="153"/>
      <c r="P10278" s="153"/>
      <c r="Q10278" s="153"/>
      <c r="R10278" s="153"/>
      <c r="S10278" s="152"/>
      <c r="T10278" s="153"/>
      <c r="X10278" s="69" t="str">
        <f t="shared" si="324"/>
        <v/>
      </c>
      <c r="Y10278" s="69" t="str">
        <f t="shared" si="325"/>
        <v/>
      </c>
    </row>
    <row r="10279" spans="8:25" x14ac:dyDescent="0.25">
      <c r="H10279" s="155"/>
      <c r="I10279" s="151"/>
      <c r="J10279" s="152"/>
      <c r="K10279" s="153"/>
      <c r="L10279" s="153"/>
      <c r="M10279" s="153"/>
      <c r="N10279" s="153"/>
      <c r="O10279" s="153"/>
      <c r="P10279" s="153"/>
      <c r="Q10279" s="153"/>
      <c r="R10279" s="153"/>
      <c r="S10279" s="152"/>
      <c r="T10279" s="153"/>
      <c r="X10279" s="69" t="str">
        <f t="shared" si="324"/>
        <v/>
      </c>
      <c r="Y10279" s="69" t="str">
        <f t="shared" si="325"/>
        <v/>
      </c>
    </row>
    <row r="10280" spans="8:25" x14ac:dyDescent="0.25">
      <c r="H10280" s="155"/>
      <c r="I10280" s="151"/>
      <c r="J10280" s="152"/>
      <c r="K10280" s="153"/>
      <c r="L10280" s="153"/>
      <c r="M10280" s="153"/>
      <c r="N10280" s="153"/>
      <c r="O10280" s="153"/>
      <c r="P10280" s="153"/>
      <c r="Q10280" s="153"/>
      <c r="R10280" s="153"/>
      <c r="S10280" s="152"/>
      <c r="T10280" s="153"/>
      <c r="X10280" s="69" t="str">
        <f t="shared" si="324"/>
        <v/>
      </c>
      <c r="Y10280" s="69" t="str">
        <f t="shared" si="325"/>
        <v/>
      </c>
    </row>
    <row r="10281" spans="8:25" x14ac:dyDescent="0.25">
      <c r="H10281" s="155"/>
      <c r="I10281" s="151"/>
      <c r="J10281" s="152"/>
      <c r="K10281" s="153"/>
      <c r="L10281" s="153"/>
      <c r="M10281" s="153"/>
      <c r="N10281" s="153"/>
      <c r="O10281" s="153"/>
      <c r="P10281" s="153"/>
      <c r="Q10281" s="153"/>
      <c r="R10281" s="153"/>
      <c r="S10281" s="152"/>
      <c r="T10281" s="153"/>
      <c r="X10281" s="69" t="str">
        <f t="shared" si="324"/>
        <v/>
      </c>
      <c r="Y10281" s="69" t="str">
        <f t="shared" si="325"/>
        <v/>
      </c>
    </row>
    <row r="10282" spans="8:25" x14ac:dyDescent="0.25">
      <c r="H10282" s="155"/>
      <c r="I10282" s="151"/>
      <c r="J10282" s="152"/>
      <c r="K10282" s="153"/>
      <c r="L10282" s="153"/>
      <c r="M10282" s="153"/>
      <c r="N10282" s="153"/>
      <c r="O10282" s="153"/>
      <c r="P10282" s="153"/>
      <c r="Q10282" s="153"/>
      <c r="R10282" s="153"/>
      <c r="S10282" s="152"/>
      <c r="T10282" s="153"/>
      <c r="X10282" s="69" t="str">
        <f t="shared" si="324"/>
        <v/>
      </c>
      <c r="Y10282" s="69" t="str">
        <f t="shared" si="325"/>
        <v/>
      </c>
    </row>
    <row r="10283" spans="8:25" x14ac:dyDescent="0.25">
      <c r="H10283" s="155"/>
      <c r="I10283" s="151"/>
      <c r="J10283" s="152"/>
      <c r="K10283" s="153"/>
      <c r="L10283" s="153"/>
      <c r="M10283" s="153"/>
      <c r="N10283" s="153"/>
      <c r="O10283" s="153"/>
      <c r="P10283" s="153"/>
      <c r="Q10283" s="153"/>
      <c r="R10283" s="153"/>
      <c r="S10283" s="152"/>
      <c r="T10283" s="153"/>
      <c r="X10283" s="69" t="str">
        <f t="shared" si="324"/>
        <v/>
      </c>
      <c r="Y10283" s="69" t="str">
        <f t="shared" si="325"/>
        <v/>
      </c>
    </row>
    <row r="10284" spans="8:25" x14ac:dyDescent="0.25">
      <c r="H10284" s="155"/>
      <c r="I10284" s="151"/>
      <c r="J10284" s="152"/>
      <c r="K10284" s="153"/>
      <c r="L10284" s="153"/>
      <c r="M10284" s="153"/>
      <c r="N10284" s="153"/>
      <c r="O10284" s="153"/>
      <c r="P10284" s="153"/>
      <c r="Q10284" s="153"/>
      <c r="R10284" s="153"/>
      <c r="S10284" s="152"/>
      <c r="T10284" s="153"/>
      <c r="X10284" s="69" t="str">
        <f t="shared" si="324"/>
        <v/>
      </c>
      <c r="Y10284" s="69" t="str">
        <f t="shared" si="325"/>
        <v/>
      </c>
    </row>
    <row r="10285" spans="8:25" x14ac:dyDescent="0.25">
      <c r="H10285" s="155"/>
      <c r="I10285" s="151"/>
      <c r="J10285" s="152"/>
      <c r="K10285" s="153"/>
      <c r="L10285" s="153"/>
      <c r="M10285" s="153"/>
      <c r="N10285" s="153"/>
      <c r="O10285" s="153"/>
      <c r="P10285" s="153"/>
      <c r="Q10285" s="153"/>
      <c r="R10285" s="153"/>
      <c r="S10285" s="152"/>
      <c r="T10285" s="153"/>
      <c r="X10285" s="69" t="str">
        <f t="shared" si="324"/>
        <v/>
      </c>
      <c r="Y10285" s="69" t="str">
        <f t="shared" si="325"/>
        <v/>
      </c>
    </row>
    <row r="10286" spans="8:25" x14ac:dyDescent="0.25">
      <c r="H10286" s="155"/>
      <c r="I10286" s="151"/>
      <c r="J10286" s="152"/>
      <c r="K10286" s="153"/>
      <c r="L10286" s="153"/>
      <c r="M10286" s="153"/>
      <c r="N10286" s="153"/>
      <c r="O10286" s="153"/>
      <c r="P10286" s="153"/>
      <c r="Q10286" s="153"/>
      <c r="R10286" s="153"/>
      <c r="S10286" s="152"/>
      <c r="T10286" s="153"/>
      <c r="X10286" s="69" t="str">
        <f t="shared" si="324"/>
        <v/>
      </c>
      <c r="Y10286" s="69" t="str">
        <f t="shared" si="325"/>
        <v/>
      </c>
    </row>
    <row r="10287" spans="8:25" x14ac:dyDescent="0.25">
      <c r="H10287" s="155"/>
      <c r="I10287" s="151"/>
      <c r="J10287" s="152"/>
      <c r="K10287" s="153"/>
      <c r="L10287" s="153"/>
      <c r="M10287" s="153"/>
      <c r="N10287" s="153"/>
      <c r="O10287" s="153"/>
      <c r="P10287" s="153"/>
      <c r="Q10287" s="153"/>
      <c r="R10287" s="153"/>
      <c r="S10287" s="152"/>
      <c r="T10287" s="153"/>
      <c r="X10287" s="69" t="str">
        <f t="shared" si="324"/>
        <v/>
      </c>
      <c r="Y10287" s="69" t="str">
        <f t="shared" si="325"/>
        <v/>
      </c>
    </row>
    <row r="10288" spans="8:25" x14ac:dyDescent="0.25">
      <c r="H10288" s="155"/>
      <c r="I10288" s="151"/>
      <c r="J10288" s="152"/>
      <c r="K10288" s="153"/>
      <c r="L10288" s="153"/>
      <c r="M10288" s="153"/>
      <c r="N10288" s="153"/>
      <c r="O10288" s="153"/>
      <c r="P10288" s="153"/>
      <c r="Q10288" s="153"/>
      <c r="R10288" s="153"/>
      <c r="S10288" s="152"/>
      <c r="T10288" s="153"/>
      <c r="X10288" s="69" t="str">
        <f t="shared" si="324"/>
        <v/>
      </c>
      <c r="Y10288" s="69" t="str">
        <f t="shared" si="325"/>
        <v/>
      </c>
    </row>
    <row r="10289" spans="8:25" x14ac:dyDescent="0.25">
      <c r="H10289" s="155"/>
      <c r="I10289" s="151"/>
      <c r="J10289" s="152"/>
      <c r="K10289" s="153"/>
      <c r="L10289" s="153"/>
      <c r="M10289" s="153"/>
      <c r="N10289" s="153"/>
      <c r="O10289" s="153"/>
      <c r="P10289" s="153"/>
      <c r="Q10289" s="153"/>
      <c r="R10289" s="153"/>
      <c r="S10289" s="152"/>
      <c r="T10289" s="153"/>
      <c r="X10289" s="69" t="str">
        <f t="shared" si="324"/>
        <v/>
      </c>
      <c r="Y10289" s="69" t="str">
        <f t="shared" si="325"/>
        <v/>
      </c>
    </row>
    <row r="10290" spans="8:25" x14ac:dyDescent="0.25">
      <c r="H10290" s="155"/>
      <c r="I10290" s="151"/>
      <c r="J10290" s="152"/>
      <c r="K10290" s="153"/>
      <c r="L10290" s="153"/>
      <c r="M10290" s="153"/>
      <c r="N10290" s="153"/>
      <c r="O10290" s="153"/>
      <c r="P10290" s="153"/>
      <c r="Q10290" s="153"/>
      <c r="R10290" s="153"/>
      <c r="S10290" s="152"/>
      <c r="T10290" s="153"/>
      <c r="X10290" s="69" t="str">
        <f t="shared" si="324"/>
        <v/>
      </c>
      <c r="Y10290" s="69" t="str">
        <f t="shared" si="325"/>
        <v/>
      </c>
    </row>
    <row r="10291" spans="8:25" x14ac:dyDescent="0.25">
      <c r="H10291" s="155"/>
      <c r="I10291" s="151"/>
      <c r="J10291" s="152"/>
      <c r="K10291" s="153"/>
      <c r="L10291" s="153"/>
      <c r="M10291" s="153"/>
      <c r="N10291" s="153"/>
      <c r="O10291" s="153"/>
      <c r="P10291" s="153"/>
      <c r="Q10291" s="153"/>
      <c r="R10291" s="153"/>
      <c r="S10291" s="152"/>
      <c r="T10291" s="153"/>
      <c r="X10291" s="69" t="str">
        <f t="shared" si="324"/>
        <v/>
      </c>
      <c r="Y10291" s="69" t="str">
        <f t="shared" si="325"/>
        <v/>
      </c>
    </row>
    <row r="10292" spans="8:25" x14ac:dyDescent="0.25">
      <c r="H10292" s="155"/>
      <c r="I10292" s="151"/>
      <c r="J10292" s="152"/>
      <c r="K10292" s="153"/>
      <c r="L10292" s="153"/>
      <c r="M10292" s="153"/>
      <c r="N10292" s="153"/>
      <c r="O10292" s="153"/>
      <c r="P10292" s="153"/>
      <c r="Q10292" s="153"/>
      <c r="R10292" s="153"/>
      <c r="S10292" s="152"/>
      <c r="T10292" s="153"/>
      <c r="X10292" s="69" t="str">
        <f t="shared" si="324"/>
        <v/>
      </c>
      <c r="Y10292" s="69" t="str">
        <f t="shared" si="325"/>
        <v/>
      </c>
    </row>
    <row r="10293" spans="8:25" x14ac:dyDescent="0.25">
      <c r="H10293" s="155"/>
      <c r="I10293" s="151"/>
      <c r="J10293" s="152"/>
      <c r="K10293" s="153"/>
      <c r="L10293" s="153"/>
      <c r="M10293" s="153"/>
      <c r="N10293" s="153"/>
      <c r="O10293" s="153"/>
      <c r="P10293" s="153"/>
      <c r="Q10293" s="153"/>
      <c r="R10293" s="153"/>
      <c r="S10293" s="152"/>
      <c r="T10293" s="153"/>
      <c r="X10293" s="69" t="str">
        <f t="shared" si="324"/>
        <v/>
      </c>
      <c r="Y10293" s="69" t="str">
        <f t="shared" si="325"/>
        <v/>
      </c>
    </row>
    <row r="10294" spans="8:25" x14ac:dyDescent="0.25">
      <c r="H10294" s="155"/>
      <c r="I10294" s="151"/>
      <c r="J10294" s="152"/>
      <c r="K10294" s="153"/>
      <c r="L10294" s="153"/>
      <c r="M10294" s="153"/>
      <c r="N10294" s="153"/>
      <c r="O10294" s="153"/>
      <c r="P10294" s="153"/>
      <c r="Q10294" s="153"/>
      <c r="R10294" s="153"/>
      <c r="S10294" s="152"/>
      <c r="T10294" s="153"/>
      <c r="X10294" s="69" t="str">
        <f t="shared" si="324"/>
        <v/>
      </c>
      <c r="Y10294" s="69" t="str">
        <f t="shared" si="325"/>
        <v/>
      </c>
    </row>
    <row r="10295" spans="8:25" x14ac:dyDescent="0.25">
      <c r="H10295" s="155"/>
      <c r="I10295" s="151"/>
      <c r="J10295" s="152"/>
      <c r="K10295" s="153"/>
      <c r="L10295" s="153"/>
      <c r="M10295" s="153"/>
      <c r="N10295" s="153"/>
      <c r="O10295" s="153"/>
      <c r="P10295" s="153"/>
      <c r="Q10295" s="153"/>
      <c r="R10295" s="153"/>
      <c r="S10295" s="152"/>
      <c r="T10295" s="153"/>
      <c r="X10295" s="69" t="str">
        <f t="shared" si="324"/>
        <v/>
      </c>
      <c r="Y10295" s="69" t="str">
        <f t="shared" si="325"/>
        <v/>
      </c>
    </row>
    <row r="10296" spans="8:25" x14ac:dyDescent="0.25">
      <c r="H10296" s="155"/>
      <c r="I10296" s="151"/>
      <c r="J10296" s="152"/>
      <c r="K10296" s="153"/>
      <c r="L10296" s="153"/>
      <c r="M10296" s="153"/>
      <c r="N10296" s="153"/>
      <c r="O10296" s="153"/>
      <c r="P10296" s="153"/>
      <c r="Q10296" s="153"/>
      <c r="R10296" s="153"/>
      <c r="S10296" s="152"/>
      <c r="T10296" s="153"/>
      <c r="X10296" s="69" t="str">
        <f t="shared" si="324"/>
        <v/>
      </c>
      <c r="Y10296" s="69" t="str">
        <f t="shared" si="325"/>
        <v/>
      </c>
    </row>
    <row r="10297" spans="8:25" x14ac:dyDescent="0.25">
      <c r="H10297" s="155"/>
      <c r="I10297" s="151"/>
      <c r="J10297" s="152"/>
      <c r="K10297" s="153"/>
      <c r="L10297" s="153"/>
      <c r="M10297" s="153"/>
      <c r="N10297" s="153"/>
      <c r="O10297" s="153"/>
      <c r="P10297" s="153"/>
      <c r="Q10297" s="153"/>
      <c r="R10297" s="153"/>
      <c r="S10297" s="152"/>
      <c r="T10297" s="153"/>
      <c r="X10297" s="69" t="str">
        <f t="shared" si="324"/>
        <v/>
      </c>
      <c r="Y10297" s="69" t="str">
        <f t="shared" si="325"/>
        <v/>
      </c>
    </row>
    <row r="10298" spans="8:25" x14ac:dyDescent="0.25">
      <c r="H10298" s="155"/>
      <c r="I10298" s="151"/>
      <c r="J10298" s="152"/>
      <c r="K10298" s="153"/>
      <c r="L10298" s="153"/>
      <c r="M10298" s="153"/>
      <c r="N10298" s="153"/>
      <c r="O10298" s="153"/>
      <c r="P10298" s="153"/>
      <c r="Q10298" s="153"/>
      <c r="R10298" s="153"/>
      <c r="S10298" s="152"/>
      <c r="T10298" s="153"/>
      <c r="X10298" s="69" t="str">
        <f t="shared" si="324"/>
        <v/>
      </c>
      <c r="Y10298" s="69" t="str">
        <f t="shared" si="325"/>
        <v/>
      </c>
    </row>
    <row r="10299" spans="8:25" x14ac:dyDescent="0.25">
      <c r="H10299" s="155"/>
      <c r="I10299" s="151"/>
      <c r="J10299" s="152"/>
      <c r="K10299" s="153"/>
      <c r="L10299" s="153"/>
      <c r="M10299" s="153"/>
      <c r="N10299" s="153"/>
      <c r="O10299" s="153"/>
      <c r="P10299" s="153"/>
      <c r="Q10299" s="153"/>
      <c r="R10299" s="153"/>
      <c r="S10299" s="152"/>
      <c r="T10299" s="153"/>
      <c r="X10299" s="69" t="str">
        <f t="shared" si="324"/>
        <v/>
      </c>
      <c r="Y10299" s="69" t="str">
        <f t="shared" si="325"/>
        <v/>
      </c>
    </row>
    <row r="10300" spans="8:25" x14ac:dyDescent="0.25">
      <c r="H10300" s="155"/>
      <c r="I10300" s="151"/>
      <c r="J10300" s="152"/>
      <c r="K10300" s="153"/>
      <c r="L10300" s="153"/>
      <c r="M10300" s="153"/>
      <c r="N10300" s="153"/>
      <c r="O10300" s="153"/>
      <c r="P10300" s="153"/>
      <c r="Q10300" s="153"/>
      <c r="R10300" s="153"/>
      <c r="S10300" s="152"/>
      <c r="T10300" s="153"/>
      <c r="X10300" s="69" t="str">
        <f t="shared" si="324"/>
        <v/>
      </c>
      <c r="Y10300" s="69" t="str">
        <f t="shared" si="325"/>
        <v/>
      </c>
    </row>
    <row r="10301" spans="8:25" x14ac:dyDescent="0.25">
      <c r="H10301" s="155"/>
      <c r="I10301" s="151"/>
      <c r="J10301" s="152"/>
      <c r="K10301" s="153"/>
      <c r="L10301" s="153"/>
      <c r="M10301" s="153"/>
      <c r="N10301" s="153"/>
      <c r="O10301" s="153"/>
      <c r="P10301" s="153"/>
      <c r="Q10301" s="153"/>
      <c r="R10301" s="153"/>
      <c r="S10301" s="152"/>
      <c r="T10301" s="153"/>
      <c r="X10301" s="69" t="str">
        <f t="shared" si="324"/>
        <v/>
      </c>
      <c r="Y10301" s="69" t="str">
        <f t="shared" si="325"/>
        <v/>
      </c>
    </row>
    <row r="10302" spans="8:25" x14ac:dyDescent="0.25">
      <c r="H10302" s="155"/>
      <c r="I10302" s="151"/>
      <c r="J10302" s="152"/>
      <c r="K10302" s="153"/>
      <c r="L10302" s="153"/>
      <c r="M10302" s="153"/>
      <c r="N10302" s="153"/>
      <c r="O10302" s="153"/>
      <c r="P10302" s="153"/>
      <c r="Q10302" s="153"/>
      <c r="R10302" s="153"/>
      <c r="S10302" s="152"/>
      <c r="T10302" s="153"/>
      <c r="X10302" s="69" t="str">
        <f t="shared" si="324"/>
        <v/>
      </c>
      <c r="Y10302" s="69" t="str">
        <f t="shared" si="325"/>
        <v/>
      </c>
    </row>
    <row r="10303" spans="8:25" x14ac:dyDescent="0.25">
      <c r="H10303" s="155"/>
      <c r="I10303" s="151"/>
      <c r="J10303" s="152"/>
      <c r="K10303" s="153"/>
      <c r="L10303" s="153"/>
      <c r="M10303" s="153"/>
      <c r="N10303" s="153"/>
      <c r="O10303" s="153"/>
      <c r="P10303" s="153"/>
      <c r="Q10303" s="153"/>
      <c r="R10303" s="153"/>
      <c r="S10303" s="152"/>
      <c r="T10303" s="153"/>
      <c r="X10303" s="69" t="str">
        <f t="shared" si="324"/>
        <v/>
      </c>
      <c r="Y10303" s="69" t="str">
        <f t="shared" si="325"/>
        <v/>
      </c>
    </row>
    <row r="10304" spans="8:25" x14ac:dyDescent="0.25">
      <c r="H10304" s="155"/>
      <c r="I10304" s="151"/>
      <c r="J10304" s="152"/>
      <c r="K10304" s="153"/>
      <c r="L10304" s="153"/>
      <c r="M10304" s="153"/>
      <c r="N10304" s="153"/>
      <c r="O10304" s="153"/>
      <c r="P10304" s="153"/>
      <c r="Q10304" s="153"/>
      <c r="R10304" s="153"/>
      <c r="S10304" s="152"/>
      <c r="T10304" s="153"/>
      <c r="X10304" s="69" t="str">
        <f t="shared" si="324"/>
        <v/>
      </c>
      <c r="Y10304" s="69" t="str">
        <f t="shared" si="325"/>
        <v/>
      </c>
    </row>
    <row r="10305" spans="8:25" x14ac:dyDescent="0.25">
      <c r="H10305" s="155"/>
      <c r="I10305" s="151"/>
      <c r="J10305" s="152"/>
      <c r="K10305" s="153"/>
      <c r="L10305" s="153"/>
      <c r="M10305" s="153"/>
      <c r="N10305" s="153"/>
      <c r="O10305" s="153"/>
      <c r="P10305" s="153"/>
      <c r="Q10305" s="153"/>
      <c r="R10305" s="153"/>
      <c r="S10305" s="152"/>
      <c r="T10305" s="153"/>
      <c r="X10305" s="69" t="str">
        <f t="shared" si="324"/>
        <v/>
      </c>
      <c r="Y10305" s="69" t="str">
        <f t="shared" si="325"/>
        <v/>
      </c>
    </row>
    <row r="10306" spans="8:25" x14ac:dyDescent="0.25">
      <c r="H10306" s="155"/>
      <c r="I10306" s="151"/>
      <c r="J10306" s="152"/>
      <c r="K10306" s="153"/>
      <c r="L10306" s="153"/>
      <c r="M10306" s="153"/>
      <c r="N10306" s="153"/>
      <c r="O10306" s="153"/>
      <c r="P10306" s="153"/>
      <c r="Q10306" s="153"/>
      <c r="R10306" s="153"/>
      <c r="S10306" s="152"/>
      <c r="T10306" s="153"/>
      <c r="X10306" s="69" t="str">
        <f t="shared" ref="X10306:X10369" si="326">IF(W10306&lt;&gt;"",W10306-I10306,"")</f>
        <v/>
      </c>
      <c r="Y10306" s="69" t="str">
        <f t="shared" si="325"/>
        <v/>
      </c>
    </row>
    <row r="10307" spans="8:25" x14ac:dyDescent="0.25">
      <c r="H10307" s="155"/>
      <c r="I10307" s="151"/>
      <c r="J10307" s="152"/>
      <c r="K10307" s="153"/>
      <c r="L10307" s="153"/>
      <c r="M10307" s="153"/>
      <c r="N10307" s="153"/>
      <c r="O10307" s="153"/>
      <c r="P10307" s="153"/>
      <c r="Q10307" s="153"/>
      <c r="R10307" s="153"/>
      <c r="S10307" s="152"/>
      <c r="T10307" s="153"/>
      <c r="X10307" s="69" t="str">
        <f t="shared" si="326"/>
        <v/>
      </c>
      <c r="Y10307" s="69" t="str">
        <f t="shared" ref="Y10307:Y10370" si="327">IF(X10307&lt;&gt;"",IF(X10307&lt;365,"&lt; 1 year",IF(X10307&lt;730,"1-2",IF(X10307&lt;1095,"2-3",IF(X10307&lt;1460,"3-4",IF(X10307&lt;1825,"4-5","5+"))))),"")</f>
        <v/>
      </c>
    </row>
    <row r="10308" spans="8:25" x14ac:dyDescent="0.25">
      <c r="H10308" s="155"/>
      <c r="I10308" s="151"/>
      <c r="J10308" s="152"/>
      <c r="K10308" s="153"/>
      <c r="L10308" s="153"/>
      <c r="M10308" s="153"/>
      <c r="N10308" s="153"/>
      <c r="O10308" s="153"/>
      <c r="P10308" s="153"/>
      <c r="Q10308" s="153"/>
      <c r="R10308" s="153"/>
      <c r="S10308" s="152"/>
      <c r="T10308" s="153"/>
      <c r="X10308" s="69" t="str">
        <f t="shared" si="326"/>
        <v/>
      </c>
      <c r="Y10308" s="69" t="str">
        <f t="shared" si="327"/>
        <v/>
      </c>
    </row>
    <row r="10309" spans="8:25" x14ac:dyDescent="0.25">
      <c r="H10309" s="155"/>
      <c r="I10309" s="151"/>
      <c r="J10309" s="152"/>
      <c r="K10309" s="153"/>
      <c r="L10309" s="153"/>
      <c r="M10309" s="153"/>
      <c r="N10309" s="153"/>
      <c r="O10309" s="153"/>
      <c r="P10309" s="153"/>
      <c r="Q10309" s="153"/>
      <c r="R10309" s="153"/>
      <c r="S10309" s="152"/>
      <c r="T10309" s="153"/>
      <c r="X10309" s="69" t="str">
        <f t="shared" si="326"/>
        <v/>
      </c>
      <c r="Y10309" s="69" t="str">
        <f t="shared" si="327"/>
        <v/>
      </c>
    </row>
    <row r="10310" spans="8:25" x14ac:dyDescent="0.25">
      <c r="H10310" s="155"/>
      <c r="I10310" s="151"/>
      <c r="J10310" s="152"/>
      <c r="K10310" s="153"/>
      <c r="L10310" s="153"/>
      <c r="M10310" s="153"/>
      <c r="N10310" s="153"/>
      <c r="O10310" s="153"/>
      <c r="P10310" s="153"/>
      <c r="Q10310" s="153"/>
      <c r="R10310" s="153"/>
      <c r="S10310" s="152"/>
      <c r="T10310" s="153"/>
      <c r="X10310" s="69" t="str">
        <f t="shared" si="326"/>
        <v/>
      </c>
      <c r="Y10310" s="69" t="str">
        <f t="shared" si="327"/>
        <v/>
      </c>
    </row>
    <row r="10311" spans="8:25" x14ac:dyDescent="0.25">
      <c r="H10311" s="155"/>
      <c r="I10311" s="151"/>
      <c r="J10311" s="152"/>
      <c r="K10311" s="153"/>
      <c r="L10311" s="153"/>
      <c r="M10311" s="153"/>
      <c r="N10311" s="153"/>
      <c r="O10311" s="153"/>
      <c r="P10311" s="153"/>
      <c r="Q10311" s="153"/>
      <c r="R10311" s="153"/>
      <c r="S10311" s="152"/>
      <c r="T10311" s="153"/>
      <c r="X10311" s="69" t="str">
        <f t="shared" si="326"/>
        <v/>
      </c>
      <c r="Y10311" s="69" t="str">
        <f t="shared" si="327"/>
        <v/>
      </c>
    </row>
    <row r="10312" spans="8:25" x14ac:dyDescent="0.25">
      <c r="H10312" s="155"/>
      <c r="I10312" s="151"/>
      <c r="J10312" s="152"/>
      <c r="K10312" s="153"/>
      <c r="L10312" s="153"/>
      <c r="M10312" s="153"/>
      <c r="N10312" s="153"/>
      <c r="O10312" s="153"/>
      <c r="P10312" s="153"/>
      <c r="Q10312" s="153"/>
      <c r="R10312" s="153"/>
      <c r="S10312" s="152"/>
      <c r="T10312" s="153"/>
      <c r="X10312" s="69" t="str">
        <f t="shared" si="326"/>
        <v/>
      </c>
      <c r="Y10312" s="69" t="str">
        <f t="shared" si="327"/>
        <v/>
      </c>
    </row>
    <row r="10313" spans="8:25" x14ac:dyDescent="0.25">
      <c r="H10313" s="155"/>
      <c r="I10313" s="151"/>
      <c r="J10313" s="152"/>
      <c r="K10313" s="153"/>
      <c r="L10313" s="153"/>
      <c r="M10313" s="153"/>
      <c r="N10313" s="153"/>
      <c r="O10313" s="153"/>
      <c r="P10313" s="153"/>
      <c r="Q10313" s="153"/>
      <c r="R10313" s="153"/>
      <c r="S10313" s="152"/>
      <c r="T10313" s="153"/>
      <c r="X10313" s="69" t="str">
        <f t="shared" si="326"/>
        <v/>
      </c>
      <c r="Y10313" s="69" t="str">
        <f t="shared" si="327"/>
        <v/>
      </c>
    </row>
    <row r="10314" spans="8:25" x14ac:dyDescent="0.25">
      <c r="H10314" s="155"/>
      <c r="I10314" s="151"/>
      <c r="J10314" s="152"/>
      <c r="K10314" s="153"/>
      <c r="L10314" s="153"/>
      <c r="M10314" s="153"/>
      <c r="N10314" s="153"/>
      <c r="O10314" s="153"/>
      <c r="P10314" s="153"/>
      <c r="Q10314" s="153"/>
      <c r="R10314" s="153"/>
      <c r="S10314" s="152"/>
      <c r="T10314" s="153"/>
      <c r="X10314" s="69" t="str">
        <f t="shared" si="326"/>
        <v/>
      </c>
      <c r="Y10314" s="69" t="str">
        <f t="shared" si="327"/>
        <v/>
      </c>
    </row>
    <row r="10315" spans="8:25" x14ac:dyDescent="0.25">
      <c r="H10315" s="155"/>
      <c r="I10315" s="151"/>
      <c r="J10315" s="152"/>
      <c r="K10315" s="153"/>
      <c r="L10315" s="153"/>
      <c r="M10315" s="153"/>
      <c r="N10315" s="153"/>
      <c r="O10315" s="153"/>
      <c r="P10315" s="153"/>
      <c r="Q10315" s="153"/>
      <c r="R10315" s="153"/>
      <c r="S10315" s="152"/>
      <c r="T10315" s="153"/>
      <c r="X10315" s="69" t="str">
        <f t="shared" si="326"/>
        <v/>
      </c>
      <c r="Y10315" s="69" t="str">
        <f t="shared" si="327"/>
        <v/>
      </c>
    </row>
    <row r="10316" spans="8:25" x14ac:dyDescent="0.25">
      <c r="H10316" s="155"/>
      <c r="I10316" s="151"/>
      <c r="J10316" s="152"/>
      <c r="K10316" s="153"/>
      <c r="L10316" s="153"/>
      <c r="M10316" s="153"/>
      <c r="N10316" s="153"/>
      <c r="O10316" s="153"/>
      <c r="P10316" s="153"/>
      <c r="Q10316" s="153"/>
      <c r="R10316" s="153"/>
      <c r="S10316" s="152"/>
      <c r="T10316" s="153"/>
      <c r="X10316" s="69" t="str">
        <f t="shared" si="326"/>
        <v/>
      </c>
      <c r="Y10316" s="69" t="str">
        <f t="shared" si="327"/>
        <v/>
      </c>
    </row>
    <row r="10317" spans="8:25" x14ac:dyDescent="0.25">
      <c r="H10317" s="155"/>
      <c r="I10317" s="151"/>
      <c r="J10317" s="152"/>
      <c r="K10317" s="153"/>
      <c r="L10317" s="153"/>
      <c r="M10317" s="153"/>
      <c r="N10317" s="153"/>
      <c r="O10317" s="153"/>
      <c r="P10317" s="153"/>
      <c r="Q10317" s="153"/>
      <c r="R10317" s="153"/>
      <c r="S10317" s="152"/>
      <c r="T10317" s="153"/>
      <c r="X10317" s="69" t="str">
        <f t="shared" si="326"/>
        <v/>
      </c>
      <c r="Y10317" s="69" t="str">
        <f t="shared" si="327"/>
        <v/>
      </c>
    </row>
    <row r="10318" spans="8:25" x14ac:dyDescent="0.25">
      <c r="H10318" s="155"/>
      <c r="I10318" s="151"/>
      <c r="J10318" s="152"/>
      <c r="K10318" s="153"/>
      <c r="L10318" s="153"/>
      <c r="M10318" s="153"/>
      <c r="N10318" s="153"/>
      <c r="O10318" s="153"/>
      <c r="P10318" s="153"/>
      <c r="Q10318" s="153"/>
      <c r="R10318" s="153"/>
      <c r="S10318" s="152"/>
      <c r="T10318" s="153"/>
      <c r="X10318" s="69" t="str">
        <f t="shared" si="326"/>
        <v/>
      </c>
      <c r="Y10318" s="69" t="str">
        <f t="shared" si="327"/>
        <v/>
      </c>
    </row>
    <row r="10319" spans="8:25" x14ac:dyDescent="0.25">
      <c r="H10319" s="155"/>
      <c r="I10319" s="151"/>
      <c r="J10319" s="152"/>
      <c r="K10319" s="153"/>
      <c r="L10319" s="153"/>
      <c r="M10319" s="153"/>
      <c r="N10319" s="153"/>
      <c r="O10319" s="153"/>
      <c r="P10319" s="153"/>
      <c r="Q10319" s="153"/>
      <c r="R10319" s="153"/>
      <c r="S10319" s="152"/>
      <c r="T10319" s="153"/>
      <c r="X10319" s="69" t="str">
        <f t="shared" si="326"/>
        <v/>
      </c>
      <c r="Y10319" s="69" t="str">
        <f t="shared" si="327"/>
        <v/>
      </c>
    </row>
    <row r="10320" spans="8:25" x14ac:dyDescent="0.25">
      <c r="H10320" s="155"/>
      <c r="I10320" s="151"/>
      <c r="J10320" s="152"/>
      <c r="K10320" s="153"/>
      <c r="L10320" s="153"/>
      <c r="M10320" s="153"/>
      <c r="N10320" s="153"/>
      <c r="O10320" s="153"/>
      <c r="P10320" s="153"/>
      <c r="Q10320" s="153"/>
      <c r="R10320" s="153"/>
      <c r="S10320" s="152"/>
      <c r="T10320" s="153"/>
      <c r="X10320" s="69" t="str">
        <f t="shared" si="326"/>
        <v/>
      </c>
      <c r="Y10320" s="69" t="str">
        <f t="shared" si="327"/>
        <v/>
      </c>
    </row>
    <row r="10321" spans="8:25" x14ac:dyDescent="0.25">
      <c r="H10321" s="155"/>
      <c r="I10321" s="151"/>
      <c r="J10321" s="152"/>
      <c r="K10321" s="153"/>
      <c r="L10321" s="153"/>
      <c r="M10321" s="153"/>
      <c r="N10321" s="153"/>
      <c r="O10321" s="153"/>
      <c r="P10321" s="153"/>
      <c r="Q10321" s="153"/>
      <c r="R10321" s="153"/>
      <c r="S10321" s="152"/>
      <c r="T10321" s="153"/>
      <c r="X10321" s="69" t="str">
        <f t="shared" si="326"/>
        <v/>
      </c>
      <c r="Y10321" s="69" t="str">
        <f t="shared" si="327"/>
        <v/>
      </c>
    </row>
    <row r="10322" spans="8:25" x14ac:dyDescent="0.25">
      <c r="H10322" s="155"/>
      <c r="I10322" s="151"/>
      <c r="J10322" s="152"/>
      <c r="K10322" s="153"/>
      <c r="L10322" s="153"/>
      <c r="M10322" s="153"/>
      <c r="N10322" s="153"/>
      <c r="O10322" s="153"/>
      <c r="P10322" s="153"/>
      <c r="Q10322" s="153"/>
      <c r="R10322" s="153"/>
      <c r="S10322" s="152"/>
      <c r="T10322" s="153"/>
      <c r="X10322" s="69" t="str">
        <f t="shared" si="326"/>
        <v/>
      </c>
      <c r="Y10322" s="69" t="str">
        <f t="shared" si="327"/>
        <v/>
      </c>
    </row>
    <row r="10323" spans="8:25" x14ac:dyDescent="0.25">
      <c r="H10323" s="155"/>
      <c r="I10323" s="151"/>
      <c r="J10323" s="152"/>
      <c r="K10323" s="153"/>
      <c r="L10323" s="153"/>
      <c r="M10323" s="153"/>
      <c r="N10323" s="153"/>
      <c r="O10323" s="153"/>
      <c r="P10323" s="153"/>
      <c r="Q10323" s="153"/>
      <c r="R10323" s="153"/>
      <c r="S10323" s="152"/>
      <c r="T10323" s="153"/>
      <c r="X10323" s="69" t="str">
        <f t="shared" si="326"/>
        <v/>
      </c>
      <c r="Y10323" s="69" t="str">
        <f t="shared" si="327"/>
        <v/>
      </c>
    </row>
    <row r="10324" spans="8:25" x14ac:dyDescent="0.25">
      <c r="H10324" s="155"/>
      <c r="I10324" s="151"/>
      <c r="J10324" s="152"/>
      <c r="K10324" s="153"/>
      <c r="L10324" s="153"/>
      <c r="M10324" s="153"/>
      <c r="N10324" s="153"/>
      <c r="O10324" s="153"/>
      <c r="P10324" s="153"/>
      <c r="Q10324" s="153"/>
      <c r="R10324" s="153"/>
      <c r="S10324" s="152"/>
      <c r="T10324" s="153"/>
      <c r="X10324" s="69" t="str">
        <f t="shared" si="326"/>
        <v/>
      </c>
      <c r="Y10324" s="69" t="str">
        <f t="shared" si="327"/>
        <v/>
      </c>
    </row>
    <row r="10325" spans="8:25" x14ac:dyDescent="0.25">
      <c r="H10325" s="155"/>
      <c r="I10325" s="151"/>
      <c r="J10325" s="152"/>
      <c r="K10325" s="153"/>
      <c r="L10325" s="153"/>
      <c r="M10325" s="153"/>
      <c r="N10325" s="153"/>
      <c r="O10325" s="153"/>
      <c r="P10325" s="153"/>
      <c r="Q10325" s="153"/>
      <c r="R10325" s="153"/>
      <c r="S10325" s="152"/>
      <c r="T10325" s="153"/>
      <c r="X10325" s="69" t="str">
        <f t="shared" si="326"/>
        <v/>
      </c>
      <c r="Y10325" s="69" t="str">
        <f t="shared" si="327"/>
        <v/>
      </c>
    </row>
    <row r="10326" spans="8:25" x14ac:dyDescent="0.25">
      <c r="H10326" s="155"/>
      <c r="I10326" s="151"/>
      <c r="J10326" s="152"/>
      <c r="K10326" s="153"/>
      <c r="L10326" s="153"/>
      <c r="M10326" s="153"/>
      <c r="N10326" s="153"/>
      <c r="O10326" s="153"/>
      <c r="P10326" s="153"/>
      <c r="Q10326" s="153"/>
      <c r="R10326" s="153"/>
      <c r="S10326" s="152"/>
      <c r="T10326" s="153"/>
      <c r="X10326" s="69" t="str">
        <f t="shared" si="326"/>
        <v/>
      </c>
      <c r="Y10326" s="69" t="str">
        <f t="shared" si="327"/>
        <v/>
      </c>
    </row>
    <row r="10327" spans="8:25" x14ac:dyDescent="0.25">
      <c r="H10327" s="155"/>
      <c r="I10327" s="151"/>
      <c r="J10327" s="152"/>
      <c r="K10327" s="153"/>
      <c r="L10327" s="153"/>
      <c r="M10327" s="153"/>
      <c r="N10327" s="153"/>
      <c r="O10327" s="153"/>
      <c r="P10327" s="153"/>
      <c r="Q10327" s="153"/>
      <c r="R10327" s="153"/>
      <c r="S10327" s="152"/>
      <c r="T10327" s="153"/>
      <c r="X10327" s="69" t="str">
        <f t="shared" si="326"/>
        <v/>
      </c>
      <c r="Y10327" s="69" t="str">
        <f t="shared" si="327"/>
        <v/>
      </c>
    </row>
    <row r="10328" spans="8:25" x14ac:dyDescent="0.25">
      <c r="H10328" s="155"/>
      <c r="I10328" s="151"/>
      <c r="J10328" s="152"/>
      <c r="K10328" s="153"/>
      <c r="L10328" s="153"/>
      <c r="M10328" s="153"/>
      <c r="N10328" s="153"/>
      <c r="O10328" s="153"/>
      <c r="P10328" s="153"/>
      <c r="Q10328" s="153"/>
      <c r="R10328" s="153"/>
      <c r="S10328" s="152"/>
      <c r="T10328" s="153"/>
      <c r="X10328" s="69" t="str">
        <f t="shared" si="326"/>
        <v/>
      </c>
      <c r="Y10328" s="69" t="str">
        <f t="shared" si="327"/>
        <v/>
      </c>
    </row>
    <row r="10329" spans="8:25" x14ac:dyDescent="0.25">
      <c r="H10329" s="155"/>
      <c r="I10329" s="151"/>
      <c r="J10329" s="152"/>
      <c r="K10329" s="153"/>
      <c r="L10329" s="153"/>
      <c r="M10329" s="153"/>
      <c r="N10329" s="153"/>
      <c r="O10329" s="153"/>
      <c r="P10329" s="153"/>
      <c r="Q10329" s="153"/>
      <c r="R10329" s="153"/>
      <c r="S10329" s="152"/>
      <c r="T10329" s="153"/>
      <c r="X10329" s="69" t="str">
        <f t="shared" si="326"/>
        <v/>
      </c>
      <c r="Y10329" s="69" t="str">
        <f t="shared" si="327"/>
        <v/>
      </c>
    </row>
    <row r="10330" spans="8:25" x14ac:dyDescent="0.25">
      <c r="H10330" s="155"/>
      <c r="I10330" s="151"/>
      <c r="J10330" s="152"/>
      <c r="K10330" s="153"/>
      <c r="L10330" s="153"/>
      <c r="M10330" s="153"/>
      <c r="N10330" s="153"/>
      <c r="O10330" s="153"/>
      <c r="P10330" s="153"/>
      <c r="Q10330" s="153"/>
      <c r="R10330" s="153"/>
      <c r="S10330" s="152"/>
      <c r="T10330" s="153"/>
      <c r="X10330" s="69" t="str">
        <f t="shared" si="326"/>
        <v/>
      </c>
      <c r="Y10330" s="69" t="str">
        <f t="shared" si="327"/>
        <v/>
      </c>
    </row>
    <row r="10331" spans="8:25" x14ac:dyDescent="0.25">
      <c r="H10331" s="155"/>
      <c r="I10331" s="151"/>
      <c r="J10331" s="152"/>
      <c r="K10331" s="153"/>
      <c r="L10331" s="153"/>
      <c r="M10331" s="153"/>
      <c r="N10331" s="153"/>
      <c r="O10331" s="153"/>
      <c r="P10331" s="153"/>
      <c r="Q10331" s="153"/>
      <c r="R10331" s="153"/>
      <c r="S10331" s="152"/>
      <c r="T10331" s="153"/>
      <c r="X10331" s="69" t="str">
        <f t="shared" si="326"/>
        <v/>
      </c>
      <c r="Y10331" s="69" t="str">
        <f t="shared" si="327"/>
        <v/>
      </c>
    </row>
    <row r="10332" spans="8:25" x14ac:dyDescent="0.25">
      <c r="H10332" s="155"/>
      <c r="I10332" s="151"/>
      <c r="J10332" s="152"/>
      <c r="K10332" s="153"/>
      <c r="L10332" s="153"/>
      <c r="M10332" s="153"/>
      <c r="N10332" s="153"/>
      <c r="O10332" s="153"/>
      <c r="P10332" s="153"/>
      <c r="Q10332" s="153"/>
      <c r="R10332" s="153"/>
      <c r="S10332" s="152"/>
      <c r="T10332" s="153"/>
      <c r="X10332" s="69" t="str">
        <f t="shared" si="326"/>
        <v/>
      </c>
      <c r="Y10332" s="69" t="str">
        <f t="shared" si="327"/>
        <v/>
      </c>
    </row>
    <row r="10333" spans="8:25" x14ac:dyDescent="0.25">
      <c r="H10333" s="155"/>
      <c r="I10333" s="151"/>
      <c r="J10333" s="152"/>
      <c r="K10333" s="153"/>
      <c r="L10333" s="153"/>
      <c r="M10333" s="153"/>
      <c r="N10333" s="153"/>
      <c r="O10333" s="153"/>
      <c r="P10333" s="153"/>
      <c r="Q10333" s="153"/>
      <c r="R10333" s="153"/>
      <c r="S10333" s="152"/>
      <c r="T10333" s="153"/>
      <c r="X10333" s="69" t="str">
        <f t="shared" si="326"/>
        <v/>
      </c>
      <c r="Y10333" s="69" t="str">
        <f t="shared" si="327"/>
        <v/>
      </c>
    </row>
    <row r="10334" spans="8:25" x14ac:dyDescent="0.25">
      <c r="H10334" s="155"/>
      <c r="I10334" s="151"/>
      <c r="J10334" s="152"/>
      <c r="K10334" s="153"/>
      <c r="L10334" s="153"/>
      <c r="M10334" s="153"/>
      <c r="N10334" s="153"/>
      <c r="O10334" s="153"/>
      <c r="P10334" s="153"/>
      <c r="Q10334" s="153"/>
      <c r="R10334" s="153"/>
      <c r="S10334" s="152"/>
      <c r="T10334" s="153"/>
      <c r="X10334" s="69" t="str">
        <f t="shared" si="326"/>
        <v/>
      </c>
      <c r="Y10334" s="69" t="str">
        <f t="shared" si="327"/>
        <v/>
      </c>
    </row>
    <row r="10335" spans="8:25" x14ac:dyDescent="0.25">
      <c r="H10335" s="155"/>
      <c r="I10335" s="151"/>
      <c r="J10335" s="152"/>
      <c r="K10335" s="153"/>
      <c r="L10335" s="153"/>
      <c r="M10335" s="153"/>
      <c r="N10335" s="153"/>
      <c r="O10335" s="153"/>
      <c r="P10335" s="153"/>
      <c r="Q10335" s="153"/>
      <c r="R10335" s="153"/>
      <c r="S10335" s="152"/>
      <c r="T10335" s="153"/>
      <c r="X10335" s="69" t="str">
        <f t="shared" si="326"/>
        <v/>
      </c>
      <c r="Y10335" s="69" t="str">
        <f t="shared" si="327"/>
        <v/>
      </c>
    </row>
    <row r="10336" spans="8:25" x14ac:dyDescent="0.25">
      <c r="H10336" s="155"/>
      <c r="I10336" s="151"/>
      <c r="J10336" s="152"/>
      <c r="K10336" s="153"/>
      <c r="L10336" s="153"/>
      <c r="M10336" s="153"/>
      <c r="N10336" s="153"/>
      <c r="O10336" s="153"/>
      <c r="P10336" s="153"/>
      <c r="Q10336" s="153"/>
      <c r="R10336" s="153"/>
      <c r="S10336" s="152"/>
      <c r="T10336" s="153"/>
      <c r="X10336" s="69" t="str">
        <f t="shared" si="326"/>
        <v/>
      </c>
      <c r="Y10336" s="69" t="str">
        <f t="shared" si="327"/>
        <v/>
      </c>
    </row>
    <row r="10337" spans="8:25" x14ac:dyDescent="0.25">
      <c r="H10337" s="155"/>
      <c r="I10337" s="151"/>
      <c r="J10337" s="152"/>
      <c r="K10337" s="153"/>
      <c r="L10337" s="153"/>
      <c r="M10337" s="153"/>
      <c r="N10337" s="153"/>
      <c r="O10337" s="153"/>
      <c r="P10337" s="153"/>
      <c r="Q10337" s="153"/>
      <c r="R10337" s="153"/>
      <c r="S10337" s="152"/>
      <c r="T10337" s="153"/>
      <c r="X10337" s="69" t="str">
        <f t="shared" si="326"/>
        <v/>
      </c>
      <c r="Y10337" s="69" t="str">
        <f t="shared" si="327"/>
        <v/>
      </c>
    </row>
    <row r="10338" spans="8:25" x14ac:dyDescent="0.25">
      <c r="H10338" s="155"/>
      <c r="I10338" s="151"/>
      <c r="J10338" s="152"/>
      <c r="K10338" s="153"/>
      <c r="L10338" s="153"/>
      <c r="M10338" s="153"/>
      <c r="N10338" s="153"/>
      <c r="O10338" s="153"/>
      <c r="P10338" s="153"/>
      <c r="Q10338" s="153"/>
      <c r="R10338" s="153"/>
      <c r="S10338" s="152"/>
      <c r="T10338" s="153"/>
      <c r="X10338" s="69" t="str">
        <f t="shared" si="326"/>
        <v/>
      </c>
      <c r="Y10338" s="69" t="str">
        <f t="shared" si="327"/>
        <v/>
      </c>
    </row>
    <row r="10339" spans="8:25" x14ac:dyDescent="0.25">
      <c r="H10339" s="155"/>
      <c r="I10339" s="151"/>
      <c r="J10339" s="152"/>
      <c r="K10339" s="153"/>
      <c r="L10339" s="153"/>
      <c r="M10339" s="153"/>
      <c r="N10339" s="153"/>
      <c r="O10339" s="153"/>
      <c r="P10339" s="153"/>
      <c r="Q10339" s="153"/>
      <c r="R10339" s="153"/>
      <c r="S10339" s="152"/>
      <c r="T10339" s="153"/>
      <c r="X10339" s="69" t="str">
        <f t="shared" si="326"/>
        <v/>
      </c>
      <c r="Y10339" s="69" t="str">
        <f t="shared" si="327"/>
        <v/>
      </c>
    </row>
    <row r="10340" spans="8:25" x14ac:dyDescent="0.25">
      <c r="H10340" s="155"/>
      <c r="I10340" s="151"/>
      <c r="J10340" s="152"/>
      <c r="K10340" s="153"/>
      <c r="L10340" s="153"/>
      <c r="M10340" s="153"/>
      <c r="N10340" s="153"/>
      <c r="O10340" s="153"/>
      <c r="P10340" s="153"/>
      <c r="Q10340" s="153"/>
      <c r="R10340" s="153"/>
      <c r="S10340" s="152"/>
      <c r="T10340" s="153"/>
      <c r="X10340" s="69" t="str">
        <f t="shared" si="326"/>
        <v/>
      </c>
      <c r="Y10340" s="69" t="str">
        <f t="shared" si="327"/>
        <v/>
      </c>
    </row>
    <row r="10341" spans="8:25" x14ac:dyDescent="0.25">
      <c r="H10341" s="155"/>
      <c r="I10341" s="151"/>
      <c r="J10341" s="152"/>
      <c r="K10341" s="153"/>
      <c r="L10341" s="153"/>
      <c r="M10341" s="153"/>
      <c r="N10341" s="153"/>
      <c r="O10341" s="153"/>
      <c r="P10341" s="153"/>
      <c r="Q10341" s="153"/>
      <c r="R10341" s="153"/>
      <c r="S10341" s="152"/>
      <c r="T10341" s="153"/>
      <c r="X10341" s="69" t="str">
        <f t="shared" si="326"/>
        <v/>
      </c>
      <c r="Y10341" s="69" t="str">
        <f t="shared" si="327"/>
        <v/>
      </c>
    </row>
    <row r="10342" spans="8:25" x14ac:dyDescent="0.25">
      <c r="H10342" s="155"/>
      <c r="I10342" s="151"/>
      <c r="J10342" s="152"/>
      <c r="K10342" s="153"/>
      <c r="L10342" s="153"/>
      <c r="M10342" s="153"/>
      <c r="N10342" s="153"/>
      <c r="O10342" s="153"/>
      <c r="P10342" s="153"/>
      <c r="Q10342" s="153"/>
      <c r="R10342" s="153"/>
      <c r="S10342" s="152"/>
      <c r="T10342" s="153"/>
      <c r="X10342" s="69" t="str">
        <f t="shared" si="326"/>
        <v/>
      </c>
      <c r="Y10342" s="69" t="str">
        <f t="shared" si="327"/>
        <v/>
      </c>
    </row>
    <row r="10343" spans="8:25" x14ac:dyDescent="0.25">
      <c r="H10343" s="155"/>
      <c r="I10343" s="151"/>
      <c r="J10343" s="152"/>
      <c r="K10343" s="153"/>
      <c r="L10343" s="153"/>
      <c r="M10343" s="153"/>
      <c r="N10343" s="153"/>
      <c r="O10343" s="153"/>
      <c r="P10343" s="153"/>
      <c r="Q10343" s="153"/>
      <c r="R10343" s="153"/>
      <c r="S10343" s="152"/>
      <c r="T10343" s="153"/>
      <c r="X10343" s="69" t="str">
        <f t="shared" si="326"/>
        <v/>
      </c>
      <c r="Y10343" s="69" t="str">
        <f t="shared" si="327"/>
        <v/>
      </c>
    </row>
    <row r="10344" spans="8:25" x14ac:dyDescent="0.25">
      <c r="H10344" s="155"/>
      <c r="I10344" s="151"/>
      <c r="J10344" s="152"/>
      <c r="K10344" s="153"/>
      <c r="L10344" s="153"/>
      <c r="M10344" s="153"/>
      <c r="N10344" s="153"/>
      <c r="O10344" s="153"/>
      <c r="P10344" s="153"/>
      <c r="Q10344" s="153"/>
      <c r="R10344" s="153"/>
      <c r="S10344" s="152"/>
      <c r="T10344" s="153"/>
      <c r="X10344" s="69" t="str">
        <f t="shared" si="326"/>
        <v/>
      </c>
      <c r="Y10344" s="69" t="str">
        <f t="shared" si="327"/>
        <v/>
      </c>
    </row>
    <row r="10345" spans="8:25" x14ac:dyDescent="0.25">
      <c r="H10345" s="155"/>
      <c r="I10345" s="151"/>
      <c r="J10345" s="152"/>
      <c r="K10345" s="153"/>
      <c r="L10345" s="153"/>
      <c r="M10345" s="153"/>
      <c r="N10345" s="153"/>
      <c r="O10345" s="153"/>
      <c r="P10345" s="153"/>
      <c r="Q10345" s="153"/>
      <c r="R10345" s="153"/>
      <c r="S10345" s="152"/>
      <c r="T10345" s="153"/>
      <c r="X10345" s="69" t="str">
        <f t="shared" si="326"/>
        <v/>
      </c>
      <c r="Y10345" s="69" t="str">
        <f t="shared" si="327"/>
        <v/>
      </c>
    </row>
    <row r="10346" spans="8:25" x14ac:dyDescent="0.25">
      <c r="H10346" s="155"/>
      <c r="I10346" s="151"/>
      <c r="J10346" s="152"/>
      <c r="K10346" s="153"/>
      <c r="L10346" s="153"/>
      <c r="M10346" s="153"/>
      <c r="N10346" s="153"/>
      <c r="O10346" s="153"/>
      <c r="P10346" s="153"/>
      <c r="Q10346" s="153"/>
      <c r="R10346" s="153"/>
      <c r="S10346" s="152"/>
      <c r="T10346" s="153"/>
      <c r="X10346" s="69" t="str">
        <f t="shared" si="326"/>
        <v/>
      </c>
      <c r="Y10346" s="69" t="str">
        <f t="shared" si="327"/>
        <v/>
      </c>
    </row>
    <row r="10347" spans="8:25" x14ac:dyDescent="0.25">
      <c r="H10347" s="155"/>
      <c r="I10347" s="151"/>
      <c r="J10347" s="152"/>
      <c r="K10347" s="153"/>
      <c r="L10347" s="153"/>
      <c r="M10347" s="153"/>
      <c r="N10347" s="153"/>
      <c r="O10347" s="153"/>
      <c r="P10347" s="153"/>
      <c r="Q10347" s="153"/>
      <c r="R10347" s="153"/>
      <c r="S10347" s="152"/>
      <c r="T10347" s="153"/>
      <c r="X10347" s="69" t="str">
        <f t="shared" si="326"/>
        <v/>
      </c>
      <c r="Y10347" s="69" t="str">
        <f t="shared" si="327"/>
        <v/>
      </c>
    </row>
    <row r="10348" spans="8:25" x14ac:dyDescent="0.25">
      <c r="H10348" s="155"/>
      <c r="I10348" s="151"/>
      <c r="J10348" s="152"/>
      <c r="K10348" s="153"/>
      <c r="L10348" s="153"/>
      <c r="M10348" s="153"/>
      <c r="N10348" s="153"/>
      <c r="O10348" s="153"/>
      <c r="P10348" s="153"/>
      <c r="Q10348" s="153"/>
      <c r="R10348" s="153"/>
      <c r="S10348" s="152"/>
      <c r="T10348" s="153"/>
      <c r="X10348" s="69" t="str">
        <f t="shared" si="326"/>
        <v/>
      </c>
      <c r="Y10348" s="69" t="str">
        <f t="shared" si="327"/>
        <v/>
      </c>
    </row>
    <row r="10349" spans="8:25" x14ac:dyDescent="0.25">
      <c r="H10349" s="155"/>
      <c r="I10349" s="151"/>
      <c r="J10349" s="152"/>
      <c r="K10349" s="153"/>
      <c r="L10349" s="153"/>
      <c r="M10349" s="153"/>
      <c r="N10349" s="153"/>
      <c r="O10349" s="153"/>
      <c r="P10349" s="153"/>
      <c r="Q10349" s="153"/>
      <c r="R10349" s="153"/>
      <c r="S10349" s="152"/>
      <c r="T10349" s="153"/>
      <c r="X10349" s="69" t="str">
        <f t="shared" si="326"/>
        <v/>
      </c>
      <c r="Y10349" s="69" t="str">
        <f t="shared" si="327"/>
        <v/>
      </c>
    </row>
    <row r="10350" spans="8:25" x14ac:dyDescent="0.25">
      <c r="H10350" s="155"/>
      <c r="I10350" s="151"/>
      <c r="J10350" s="152"/>
      <c r="K10350" s="153"/>
      <c r="L10350" s="153"/>
      <c r="M10350" s="153"/>
      <c r="N10350" s="153"/>
      <c r="O10350" s="153"/>
      <c r="P10350" s="153"/>
      <c r="Q10350" s="153"/>
      <c r="R10350" s="153"/>
      <c r="S10350" s="152"/>
      <c r="T10350" s="153"/>
      <c r="X10350" s="69" t="str">
        <f t="shared" si="326"/>
        <v/>
      </c>
      <c r="Y10350" s="69" t="str">
        <f t="shared" si="327"/>
        <v/>
      </c>
    </row>
    <row r="10351" spans="8:25" x14ac:dyDescent="0.25">
      <c r="H10351" s="155"/>
      <c r="I10351" s="151"/>
      <c r="J10351" s="152"/>
      <c r="K10351" s="153"/>
      <c r="L10351" s="153"/>
      <c r="M10351" s="153"/>
      <c r="N10351" s="153"/>
      <c r="O10351" s="153"/>
      <c r="P10351" s="153"/>
      <c r="Q10351" s="153"/>
      <c r="R10351" s="153"/>
      <c r="S10351" s="152"/>
      <c r="T10351" s="153"/>
      <c r="X10351" s="69" t="str">
        <f t="shared" si="326"/>
        <v/>
      </c>
      <c r="Y10351" s="69" t="str">
        <f t="shared" si="327"/>
        <v/>
      </c>
    </row>
    <row r="10352" spans="8:25" x14ac:dyDescent="0.25">
      <c r="H10352" s="155"/>
      <c r="I10352" s="151"/>
      <c r="J10352" s="152"/>
      <c r="K10352" s="153"/>
      <c r="L10352" s="153"/>
      <c r="M10352" s="153"/>
      <c r="N10352" s="153"/>
      <c r="O10352" s="153"/>
      <c r="P10352" s="153"/>
      <c r="Q10352" s="153"/>
      <c r="R10352" s="153"/>
      <c r="S10352" s="152"/>
      <c r="T10352" s="153"/>
      <c r="X10352" s="69" t="str">
        <f t="shared" si="326"/>
        <v/>
      </c>
      <c r="Y10352" s="69" t="str">
        <f t="shared" si="327"/>
        <v/>
      </c>
    </row>
    <row r="10353" spans="8:25" x14ac:dyDescent="0.25">
      <c r="H10353" s="155"/>
      <c r="I10353" s="151"/>
      <c r="J10353" s="152"/>
      <c r="K10353" s="153"/>
      <c r="L10353" s="153"/>
      <c r="M10353" s="153"/>
      <c r="N10353" s="153"/>
      <c r="O10353" s="153"/>
      <c r="P10353" s="153"/>
      <c r="Q10353" s="153"/>
      <c r="R10353" s="153"/>
      <c r="S10353" s="152"/>
      <c r="T10353" s="153"/>
      <c r="X10353" s="69" t="str">
        <f t="shared" si="326"/>
        <v/>
      </c>
      <c r="Y10353" s="69" t="str">
        <f t="shared" si="327"/>
        <v/>
      </c>
    </row>
    <row r="10354" spans="8:25" x14ac:dyDescent="0.25">
      <c r="H10354" s="155"/>
      <c r="I10354" s="151"/>
      <c r="J10354" s="152"/>
      <c r="K10354" s="153"/>
      <c r="L10354" s="153"/>
      <c r="M10354" s="153"/>
      <c r="N10354" s="153"/>
      <c r="O10354" s="153"/>
      <c r="P10354" s="153"/>
      <c r="Q10354" s="153"/>
      <c r="R10354" s="153"/>
      <c r="S10354" s="152"/>
      <c r="T10354" s="153"/>
      <c r="X10354" s="69" t="str">
        <f t="shared" si="326"/>
        <v/>
      </c>
      <c r="Y10354" s="69" t="str">
        <f t="shared" si="327"/>
        <v/>
      </c>
    </row>
    <row r="10355" spans="8:25" x14ac:dyDescent="0.25">
      <c r="H10355" s="155"/>
      <c r="I10355" s="151"/>
      <c r="J10355" s="152"/>
      <c r="K10355" s="153"/>
      <c r="L10355" s="153"/>
      <c r="M10355" s="153"/>
      <c r="N10355" s="153"/>
      <c r="O10355" s="153"/>
      <c r="P10355" s="153"/>
      <c r="Q10355" s="153"/>
      <c r="R10355" s="153"/>
      <c r="S10355" s="152"/>
      <c r="T10355" s="153"/>
      <c r="X10355" s="69" t="str">
        <f t="shared" si="326"/>
        <v/>
      </c>
      <c r="Y10355" s="69" t="str">
        <f t="shared" si="327"/>
        <v/>
      </c>
    </row>
    <row r="10356" spans="8:25" x14ac:dyDescent="0.25">
      <c r="H10356" s="155"/>
      <c r="I10356" s="151"/>
      <c r="J10356" s="152"/>
      <c r="K10356" s="153"/>
      <c r="L10356" s="153"/>
      <c r="M10356" s="153"/>
      <c r="N10356" s="153"/>
      <c r="O10356" s="153"/>
      <c r="P10356" s="153"/>
      <c r="Q10356" s="153"/>
      <c r="R10356" s="153"/>
      <c r="S10356" s="152"/>
      <c r="T10356" s="153"/>
      <c r="X10356" s="69" t="str">
        <f t="shared" si="326"/>
        <v/>
      </c>
      <c r="Y10356" s="69" t="str">
        <f t="shared" si="327"/>
        <v/>
      </c>
    </row>
    <row r="10357" spans="8:25" x14ac:dyDescent="0.25">
      <c r="H10357" s="155"/>
      <c r="I10357" s="151"/>
      <c r="J10357" s="152"/>
      <c r="K10357" s="153"/>
      <c r="L10357" s="153"/>
      <c r="M10357" s="153"/>
      <c r="N10357" s="153"/>
      <c r="O10357" s="153"/>
      <c r="P10357" s="153"/>
      <c r="Q10357" s="153"/>
      <c r="R10357" s="153"/>
      <c r="S10357" s="152"/>
      <c r="T10357" s="153"/>
      <c r="X10357" s="69" t="str">
        <f t="shared" si="326"/>
        <v/>
      </c>
      <c r="Y10357" s="69" t="str">
        <f t="shared" si="327"/>
        <v/>
      </c>
    </row>
    <row r="10358" spans="8:25" x14ac:dyDescent="0.25">
      <c r="H10358" s="155"/>
      <c r="I10358" s="151"/>
      <c r="J10358" s="152"/>
      <c r="K10358" s="153"/>
      <c r="L10358" s="153"/>
      <c r="M10358" s="153"/>
      <c r="N10358" s="153"/>
      <c r="O10358" s="153"/>
      <c r="P10358" s="153"/>
      <c r="Q10358" s="153"/>
      <c r="R10358" s="153"/>
      <c r="S10358" s="152"/>
      <c r="T10358" s="153"/>
      <c r="X10358" s="69" t="str">
        <f t="shared" si="326"/>
        <v/>
      </c>
      <c r="Y10358" s="69" t="str">
        <f t="shared" si="327"/>
        <v/>
      </c>
    </row>
    <row r="10359" spans="8:25" x14ac:dyDescent="0.25">
      <c r="H10359" s="155"/>
      <c r="I10359" s="151"/>
      <c r="J10359" s="152"/>
      <c r="K10359" s="153"/>
      <c r="L10359" s="153"/>
      <c r="M10359" s="153"/>
      <c r="N10359" s="153"/>
      <c r="O10359" s="153"/>
      <c r="P10359" s="153"/>
      <c r="Q10359" s="153"/>
      <c r="R10359" s="153"/>
      <c r="S10359" s="152"/>
      <c r="T10359" s="153"/>
      <c r="X10359" s="69" t="str">
        <f t="shared" si="326"/>
        <v/>
      </c>
      <c r="Y10359" s="69" t="str">
        <f t="shared" si="327"/>
        <v/>
      </c>
    </row>
    <row r="10360" spans="8:25" x14ac:dyDescent="0.25">
      <c r="H10360" s="155"/>
      <c r="I10360" s="151"/>
      <c r="J10360" s="152"/>
      <c r="K10360" s="153"/>
      <c r="L10360" s="153"/>
      <c r="M10360" s="153"/>
      <c r="N10360" s="153"/>
      <c r="O10360" s="153"/>
      <c r="P10360" s="153"/>
      <c r="Q10360" s="153"/>
      <c r="R10360" s="153"/>
      <c r="S10360" s="152"/>
      <c r="T10360" s="153"/>
      <c r="X10360" s="69" t="str">
        <f t="shared" si="326"/>
        <v/>
      </c>
      <c r="Y10360" s="69" t="str">
        <f t="shared" si="327"/>
        <v/>
      </c>
    </row>
    <row r="10361" spans="8:25" x14ac:dyDescent="0.25">
      <c r="H10361" s="155"/>
      <c r="I10361" s="151"/>
      <c r="J10361" s="152"/>
      <c r="K10361" s="153"/>
      <c r="L10361" s="153"/>
      <c r="M10361" s="153"/>
      <c r="N10361" s="153"/>
      <c r="O10361" s="153"/>
      <c r="P10361" s="153"/>
      <c r="Q10361" s="153"/>
      <c r="R10361" s="153"/>
      <c r="S10361" s="152"/>
      <c r="T10361" s="153"/>
      <c r="X10361" s="69" t="str">
        <f t="shared" si="326"/>
        <v/>
      </c>
      <c r="Y10361" s="69" t="str">
        <f t="shared" si="327"/>
        <v/>
      </c>
    </row>
    <row r="10362" spans="8:25" x14ac:dyDescent="0.25">
      <c r="H10362" s="155"/>
      <c r="I10362" s="151"/>
      <c r="J10362" s="152"/>
      <c r="K10362" s="153"/>
      <c r="L10362" s="153"/>
      <c r="M10362" s="153"/>
      <c r="N10362" s="153"/>
      <c r="O10362" s="153"/>
      <c r="P10362" s="153"/>
      <c r="Q10362" s="153"/>
      <c r="R10362" s="153"/>
      <c r="S10362" s="152"/>
      <c r="T10362" s="153"/>
      <c r="X10362" s="69" t="str">
        <f t="shared" si="326"/>
        <v/>
      </c>
      <c r="Y10362" s="69" t="str">
        <f t="shared" si="327"/>
        <v/>
      </c>
    </row>
    <row r="10363" spans="8:25" x14ac:dyDescent="0.25">
      <c r="H10363" s="155"/>
      <c r="I10363" s="151"/>
      <c r="J10363" s="152"/>
      <c r="K10363" s="153"/>
      <c r="L10363" s="153"/>
      <c r="M10363" s="153"/>
      <c r="N10363" s="153"/>
      <c r="O10363" s="153"/>
      <c r="P10363" s="153"/>
      <c r="Q10363" s="153"/>
      <c r="R10363" s="153"/>
      <c r="S10363" s="152"/>
      <c r="T10363" s="153"/>
      <c r="X10363" s="69" t="str">
        <f t="shared" si="326"/>
        <v/>
      </c>
      <c r="Y10363" s="69" t="str">
        <f t="shared" si="327"/>
        <v/>
      </c>
    </row>
    <row r="10364" spans="8:25" x14ac:dyDescent="0.25">
      <c r="H10364" s="155"/>
      <c r="I10364" s="151"/>
      <c r="J10364" s="152"/>
      <c r="K10364" s="153"/>
      <c r="L10364" s="153"/>
      <c r="M10364" s="153"/>
      <c r="N10364" s="153"/>
      <c r="O10364" s="153"/>
      <c r="P10364" s="153"/>
      <c r="Q10364" s="153"/>
      <c r="R10364" s="153"/>
      <c r="S10364" s="152"/>
      <c r="T10364" s="153"/>
      <c r="X10364" s="69" t="str">
        <f t="shared" si="326"/>
        <v/>
      </c>
      <c r="Y10364" s="69" t="str">
        <f t="shared" si="327"/>
        <v/>
      </c>
    </row>
    <row r="10365" spans="8:25" x14ac:dyDescent="0.25">
      <c r="H10365" s="155"/>
      <c r="I10365" s="151"/>
      <c r="J10365" s="152"/>
      <c r="K10365" s="153"/>
      <c r="L10365" s="153"/>
      <c r="M10365" s="153"/>
      <c r="N10365" s="153"/>
      <c r="O10365" s="153"/>
      <c r="P10365" s="153"/>
      <c r="Q10365" s="153"/>
      <c r="R10365" s="153"/>
      <c r="S10365" s="152"/>
      <c r="T10365" s="153"/>
      <c r="X10365" s="69" t="str">
        <f t="shared" si="326"/>
        <v/>
      </c>
      <c r="Y10365" s="69" t="str">
        <f t="shared" si="327"/>
        <v/>
      </c>
    </row>
    <row r="10366" spans="8:25" x14ac:dyDescent="0.25">
      <c r="H10366" s="155"/>
      <c r="I10366" s="151"/>
      <c r="J10366" s="152"/>
      <c r="K10366" s="153"/>
      <c r="L10366" s="153"/>
      <c r="M10366" s="153"/>
      <c r="N10366" s="153"/>
      <c r="O10366" s="153"/>
      <c r="P10366" s="153"/>
      <c r="Q10366" s="153"/>
      <c r="R10366" s="153"/>
      <c r="S10366" s="152"/>
      <c r="T10366" s="153"/>
      <c r="X10366" s="69" t="str">
        <f t="shared" si="326"/>
        <v/>
      </c>
      <c r="Y10366" s="69" t="str">
        <f t="shared" si="327"/>
        <v/>
      </c>
    </row>
    <row r="10367" spans="8:25" x14ac:dyDescent="0.25">
      <c r="H10367" s="155"/>
      <c r="I10367" s="151"/>
      <c r="J10367" s="152"/>
      <c r="K10367" s="153"/>
      <c r="L10367" s="153"/>
      <c r="M10367" s="153"/>
      <c r="N10367" s="153"/>
      <c r="O10367" s="153"/>
      <c r="P10367" s="153"/>
      <c r="Q10367" s="153"/>
      <c r="R10367" s="153"/>
      <c r="S10367" s="152"/>
      <c r="T10367" s="153"/>
      <c r="X10367" s="69" t="str">
        <f t="shared" si="326"/>
        <v/>
      </c>
      <c r="Y10367" s="69" t="str">
        <f t="shared" si="327"/>
        <v/>
      </c>
    </row>
    <row r="10368" spans="8:25" x14ac:dyDescent="0.25">
      <c r="H10368" s="155"/>
      <c r="I10368" s="151"/>
      <c r="J10368" s="152"/>
      <c r="K10368" s="153"/>
      <c r="L10368" s="153"/>
      <c r="M10368" s="153"/>
      <c r="N10368" s="153"/>
      <c r="O10368" s="153"/>
      <c r="P10368" s="153"/>
      <c r="Q10368" s="153"/>
      <c r="R10368" s="153"/>
      <c r="S10368" s="152"/>
      <c r="T10368" s="153"/>
      <c r="X10368" s="69" t="str">
        <f t="shared" si="326"/>
        <v/>
      </c>
      <c r="Y10368" s="69" t="str">
        <f t="shared" si="327"/>
        <v/>
      </c>
    </row>
    <row r="10369" spans="8:25" x14ac:dyDescent="0.25">
      <c r="H10369" s="155"/>
      <c r="I10369" s="151"/>
      <c r="J10369" s="152"/>
      <c r="K10369" s="153"/>
      <c r="L10369" s="153"/>
      <c r="M10369" s="153"/>
      <c r="N10369" s="153"/>
      <c r="O10369" s="153"/>
      <c r="P10369" s="153"/>
      <c r="Q10369" s="153"/>
      <c r="R10369" s="153"/>
      <c r="S10369" s="152"/>
      <c r="T10369" s="153"/>
      <c r="X10369" s="69" t="str">
        <f t="shared" si="326"/>
        <v/>
      </c>
      <c r="Y10369" s="69" t="str">
        <f t="shared" si="327"/>
        <v/>
      </c>
    </row>
    <row r="10370" spans="8:25" x14ac:dyDescent="0.25">
      <c r="H10370" s="155"/>
      <c r="I10370" s="151"/>
      <c r="J10370" s="152"/>
      <c r="K10370" s="153"/>
      <c r="L10370" s="153"/>
      <c r="M10370" s="153"/>
      <c r="N10370" s="153"/>
      <c r="O10370" s="153"/>
      <c r="P10370" s="153"/>
      <c r="Q10370" s="153"/>
      <c r="R10370" s="153"/>
      <c r="S10370" s="152"/>
      <c r="T10370" s="153"/>
      <c r="X10370" s="69" t="str">
        <f t="shared" ref="X10370:X10433" si="328">IF(W10370&lt;&gt;"",W10370-I10370,"")</f>
        <v/>
      </c>
      <c r="Y10370" s="69" t="str">
        <f t="shared" si="327"/>
        <v/>
      </c>
    </row>
    <row r="10371" spans="8:25" x14ac:dyDescent="0.25">
      <c r="H10371" s="155"/>
      <c r="I10371" s="151"/>
      <c r="J10371" s="152"/>
      <c r="K10371" s="153"/>
      <c r="L10371" s="153"/>
      <c r="M10371" s="153"/>
      <c r="N10371" s="153"/>
      <c r="O10371" s="153"/>
      <c r="P10371" s="153"/>
      <c r="Q10371" s="153"/>
      <c r="R10371" s="153"/>
      <c r="S10371" s="152"/>
      <c r="T10371" s="153"/>
      <c r="X10371" s="69" t="str">
        <f t="shared" si="328"/>
        <v/>
      </c>
      <c r="Y10371" s="69" t="str">
        <f t="shared" ref="Y10371:Y10434" si="329">IF(X10371&lt;&gt;"",IF(X10371&lt;365,"&lt; 1 year",IF(X10371&lt;730,"1-2",IF(X10371&lt;1095,"2-3",IF(X10371&lt;1460,"3-4",IF(X10371&lt;1825,"4-5","5+"))))),"")</f>
        <v/>
      </c>
    </row>
    <row r="10372" spans="8:25" x14ac:dyDescent="0.25">
      <c r="H10372" s="155"/>
      <c r="I10372" s="151"/>
      <c r="J10372" s="152"/>
      <c r="K10372" s="153"/>
      <c r="L10372" s="153"/>
      <c r="M10372" s="153"/>
      <c r="N10372" s="153"/>
      <c r="O10372" s="153"/>
      <c r="P10372" s="153"/>
      <c r="Q10372" s="153"/>
      <c r="R10372" s="153"/>
      <c r="S10372" s="152"/>
      <c r="T10372" s="153"/>
      <c r="X10372" s="69" t="str">
        <f t="shared" si="328"/>
        <v/>
      </c>
      <c r="Y10372" s="69" t="str">
        <f t="shared" si="329"/>
        <v/>
      </c>
    </row>
    <row r="10373" spans="8:25" x14ac:dyDescent="0.25">
      <c r="H10373" s="155"/>
      <c r="I10373" s="151"/>
      <c r="J10373" s="152"/>
      <c r="K10373" s="153"/>
      <c r="L10373" s="153"/>
      <c r="M10373" s="153"/>
      <c r="N10373" s="153"/>
      <c r="O10373" s="153"/>
      <c r="P10373" s="153"/>
      <c r="Q10373" s="153"/>
      <c r="R10373" s="153"/>
      <c r="S10373" s="152"/>
      <c r="T10373" s="153"/>
      <c r="X10373" s="69" t="str">
        <f t="shared" si="328"/>
        <v/>
      </c>
      <c r="Y10373" s="69" t="str">
        <f t="shared" si="329"/>
        <v/>
      </c>
    </row>
    <row r="10374" spans="8:25" x14ac:dyDescent="0.25">
      <c r="H10374" s="155"/>
      <c r="I10374" s="151"/>
      <c r="J10374" s="152"/>
      <c r="K10374" s="153"/>
      <c r="L10374" s="153"/>
      <c r="M10374" s="153"/>
      <c r="N10374" s="153"/>
      <c r="O10374" s="153"/>
      <c r="P10374" s="153"/>
      <c r="Q10374" s="153"/>
      <c r="R10374" s="153"/>
      <c r="S10374" s="152"/>
      <c r="T10374" s="153"/>
      <c r="X10374" s="69" t="str">
        <f t="shared" si="328"/>
        <v/>
      </c>
      <c r="Y10374" s="69" t="str">
        <f t="shared" si="329"/>
        <v/>
      </c>
    </row>
    <row r="10375" spans="8:25" x14ac:dyDescent="0.25">
      <c r="H10375" s="155"/>
      <c r="I10375" s="151"/>
      <c r="J10375" s="152"/>
      <c r="K10375" s="153"/>
      <c r="L10375" s="153"/>
      <c r="M10375" s="153"/>
      <c r="N10375" s="153"/>
      <c r="O10375" s="153"/>
      <c r="P10375" s="153"/>
      <c r="Q10375" s="153"/>
      <c r="R10375" s="153"/>
      <c r="S10375" s="152"/>
      <c r="T10375" s="153"/>
      <c r="X10375" s="69" t="str">
        <f t="shared" si="328"/>
        <v/>
      </c>
      <c r="Y10375" s="69" t="str">
        <f t="shared" si="329"/>
        <v/>
      </c>
    </row>
    <row r="10376" spans="8:25" x14ac:dyDescent="0.25">
      <c r="H10376" s="155"/>
      <c r="I10376" s="151"/>
      <c r="J10376" s="152"/>
      <c r="K10376" s="153"/>
      <c r="L10376" s="153"/>
      <c r="M10376" s="153"/>
      <c r="N10376" s="153"/>
      <c r="O10376" s="153"/>
      <c r="P10376" s="153"/>
      <c r="Q10376" s="153"/>
      <c r="R10376" s="153"/>
      <c r="S10376" s="152"/>
      <c r="T10376" s="153"/>
      <c r="X10376" s="69" t="str">
        <f t="shared" si="328"/>
        <v/>
      </c>
      <c r="Y10376" s="69" t="str">
        <f t="shared" si="329"/>
        <v/>
      </c>
    </row>
    <row r="10377" spans="8:25" x14ac:dyDescent="0.25">
      <c r="H10377" s="155"/>
      <c r="I10377" s="151"/>
      <c r="J10377" s="152"/>
      <c r="K10377" s="153"/>
      <c r="L10377" s="153"/>
      <c r="M10377" s="153"/>
      <c r="N10377" s="153"/>
      <c r="O10377" s="153"/>
      <c r="P10377" s="153"/>
      <c r="Q10377" s="153"/>
      <c r="R10377" s="153"/>
      <c r="S10377" s="152"/>
      <c r="T10377" s="153"/>
      <c r="X10377" s="69" t="str">
        <f t="shared" si="328"/>
        <v/>
      </c>
      <c r="Y10377" s="69" t="str">
        <f t="shared" si="329"/>
        <v/>
      </c>
    </row>
    <row r="10378" spans="8:25" x14ac:dyDescent="0.25">
      <c r="H10378" s="155"/>
      <c r="I10378" s="151"/>
      <c r="J10378" s="152"/>
      <c r="K10378" s="153"/>
      <c r="L10378" s="153"/>
      <c r="M10378" s="153"/>
      <c r="N10378" s="153"/>
      <c r="O10378" s="153"/>
      <c r="P10378" s="153"/>
      <c r="Q10378" s="153"/>
      <c r="R10378" s="153"/>
      <c r="S10378" s="152"/>
      <c r="T10378" s="153"/>
      <c r="X10378" s="69" t="str">
        <f t="shared" si="328"/>
        <v/>
      </c>
      <c r="Y10378" s="69" t="str">
        <f t="shared" si="329"/>
        <v/>
      </c>
    </row>
    <row r="10379" spans="8:25" x14ac:dyDescent="0.25">
      <c r="H10379" s="155"/>
      <c r="I10379" s="151"/>
      <c r="J10379" s="152"/>
      <c r="K10379" s="153"/>
      <c r="L10379" s="153"/>
      <c r="M10379" s="153"/>
      <c r="N10379" s="153"/>
      <c r="O10379" s="153"/>
      <c r="P10379" s="153"/>
      <c r="Q10379" s="153"/>
      <c r="R10379" s="153"/>
      <c r="S10379" s="152"/>
      <c r="T10379" s="153"/>
      <c r="X10379" s="69" t="str">
        <f t="shared" si="328"/>
        <v/>
      </c>
      <c r="Y10379" s="69" t="str">
        <f t="shared" si="329"/>
        <v/>
      </c>
    </row>
    <row r="10380" spans="8:25" x14ac:dyDescent="0.25">
      <c r="H10380" s="155"/>
      <c r="I10380" s="151"/>
      <c r="J10380" s="152"/>
      <c r="K10380" s="153"/>
      <c r="L10380" s="153"/>
      <c r="M10380" s="153"/>
      <c r="N10380" s="153"/>
      <c r="O10380" s="153"/>
      <c r="P10380" s="153"/>
      <c r="Q10380" s="153"/>
      <c r="R10380" s="153"/>
      <c r="S10380" s="152"/>
      <c r="T10380" s="153"/>
      <c r="X10380" s="69" t="str">
        <f t="shared" si="328"/>
        <v/>
      </c>
      <c r="Y10380" s="69" t="str">
        <f t="shared" si="329"/>
        <v/>
      </c>
    </row>
    <row r="10381" spans="8:25" x14ac:dyDescent="0.25">
      <c r="H10381" s="155"/>
      <c r="I10381" s="151"/>
      <c r="J10381" s="152"/>
      <c r="K10381" s="153"/>
      <c r="L10381" s="153"/>
      <c r="M10381" s="153"/>
      <c r="N10381" s="153"/>
      <c r="O10381" s="153"/>
      <c r="P10381" s="153"/>
      <c r="Q10381" s="153"/>
      <c r="R10381" s="153"/>
      <c r="S10381" s="152"/>
      <c r="T10381" s="153"/>
      <c r="X10381" s="69" t="str">
        <f t="shared" si="328"/>
        <v/>
      </c>
      <c r="Y10381" s="69" t="str">
        <f t="shared" si="329"/>
        <v/>
      </c>
    </row>
    <row r="10382" spans="8:25" x14ac:dyDescent="0.25">
      <c r="H10382" s="155"/>
      <c r="I10382" s="151"/>
      <c r="J10382" s="152"/>
      <c r="K10382" s="153"/>
      <c r="L10382" s="153"/>
      <c r="M10382" s="153"/>
      <c r="N10382" s="153"/>
      <c r="O10382" s="153"/>
      <c r="P10382" s="153"/>
      <c r="Q10382" s="153"/>
      <c r="R10382" s="153"/>
      <c r="S10382" s="152"/>
      <c r="T10382" s="153"/>
      <c r="X10382" s="69" t="str">
        <f t="shared" si="328"/>
        <v/>
      </c>
      <c r="Y10382" s="69" t="str">
        <f t="shared" si="329"/>
        <v/>
      </c>
    </row>
    <row r="10383" spans="8:25" x14ac:dyDescent="0.25">
      <c r="H10383" s="155"/>
      <c r="I10383" s="151"/>
      <c r="J10383" s="152"/>
      <c r="K10383" s="153"/>
      <c r="L10383" s="153"/>
      <c r="M10383" s="153"/>
      <c r="N10383" s="153"/>
      <c r="O10383" s="153"/>
      <c r="P10383" s="153"/>
      <c r="Q10383" s="153"/>
      <c r="R10383" s="153"/>
      <c r="S10383" s="152"/>
      <c r="T10383" s="153"/>
      <c r="X10383" s="69" t="str">
        <f t="shared" si="328"/>
        <v/>
      </c>
      <c r="Y10383" s="69" t="str">
        <f t="shared" si="329"/>
        <v/>
      </c>
    </row>
    <row r="10384" spans="8:25" x14ac:dyDescent="0.25">
      <c r="H10384" s="155"/>
      <c r="I10384" s="151"/>
      <c r="J10384" s="152"/>
      <c r="K10384" s="153"/>
      <c r="L10384" s="153"/>
      <c r="M10384" s="153"/>
      <c r="N10384" s="153"/>
      <c r="O10384" s="153"/>
      <c r="P10384" s="153"/>
      <c r="Q10384" s="153"/>
      <c r="R10384" s="153"/>
      <c r="S10384" s="152"/>
      <c r="T10384" s="153"/>
      <c r="X10384" s="69" t="str">
        <f t="shared" si="328"/>
        <v/>
      </c>
      <c r="Y10384" s="69" t="str">
        <f t="shared" si="329"/>
        <v/>
      </c>
    </row>
    <row r="10385" spans="8:25" x14ac:dyDescent="0.25">
      <c r="H10385" s="155"/>
      <c r="I10385" s="151"/>
      <c r="J10385" s="152"/>
      <c r="K10385" s="153"/>
      <c r="L10385" s="153"/>
      <c r="M10385" s="153"/>
      <c r="N10385" s="153"/>
      <c r="O10385" s="153"/>
      <c r="P10385" s="153"/>
      <c r="Q10385" s="153"/>
      <c r="R10385" s="153"/>
      <c r="S10385" s="152"/>
      <c r="T10385" s="153"/>
      <c r="X10385" s="69" t="str">
        <f t="shared" si="328"/>
        <v/>
      </c>
      <c r="Y10385" s="69" t="str">
        <f t="shared" si="329"/>
        <v/>
      </c>
    </row>
    <row r="10386" spans="8:25" x14ac:dyDescent="0.25">
      <c r="H10386" s="155"/>
      <c r="I10386" s="151"/>
      <c r="J10386" s="152"/>
      <c r="K10386" s="153"/>
      <c r="L10386" s="153"/>
      <c r="M10386" s="153"/>
      <c r="N10386" s="153"/>
      <c r="O10386" s="153"/>
      <c r="P10386" s="153"/>
      <c r="Q10386" s="153"/>
      <c r="R10386" s="153"/>
      <c r="S10386" s="152"/>
      <c r="T10386" s="153"/>
      <c r="X10386" s="69" t="str">
        <f t="shared" si="328"/>
        <v/>
      </c>
      <c r="Y10386" s="69" t="str">
        <f t="shared" si="329"/>
        <v/>
      </c>
    </row>
    <row r="10387" spans="8:25" x14ac:dyDescent="0.25">
      <c r="H10387" s="155"/>
      <c r="I10387" s="151"/>
      <c r="J10387" s="152"/>
      <c r="K10387" s="153"/>
      <c r="L10387" s="153"/>
      <c r="M10387" s="153"/>
      <c r="N10387" s="153"/>
      <c r="O10387" s="153"/>
      <c r="P10387" s="153"/>
      <c r="Q10387" s="153"/>
      <c r="R10387" s="153"/>
      <c r="S10387" s="152"/>
      <c r="T10387" s="153"/>
      <c r="X10387" s="69" t="str">
        <f t="shared" si="328"/>
        <v/>
      </c>
      <c r="Y10387" s="69" t="str">
        <f t="shared" si="329"/>
        <v/>
      </c>
    </row>
    <row r="10388" spans="8:25" x14ac:dyDescent="0.25">
      <c r="H10388" s="155"/>
      <c r="I10388" s="151"/>
      <c r="J10388" s="152"/>
      <c r="K10388" s="153"/>
      <c r="L10388" s="153"/>
      <c r="M10388" s="153"/>
      <c r="N10388" s="153"/>
      <c r="O10388" s="153"/>
      <c r="P10388" s="153"/>
      <c r="Q10388" s="153"/>
      <c r="R10388" s="153"/>
      <c r="S10388" s="152"/>
      <c r="T10388" s="153"/>
      <c r="X10388" s="69" t="str">
        <f t="shared" si="328"/>
        <v/>
      </c>
      <c r="Y10388" s="69" t="str">
        <f t="shared" si="329"/>
        <v/>
      </c>
    </row>
    <row r="10389" spans="8:25" x14ac:dyDescent="0.25">
      <c r="H10389" s="155"/>
      <c r="I10389" s="151"/>
      <c r="J10389" s="152"/>
      <c r="K10389" s="153"/>
      <c r="L10389" s="153"/>
      <c r="M10389" s="153"/>
      <c r="N10389" s="153"/>
      <c r="O10389" s="153"/>
      <c r="P10389" s="153"/>
      <c r="Q10389" s="153"/>
      <c r="R10389" s="153"/>
      <c r="S10389" s="152"/>
      <c r="T10389" s="153"/>
      <c r="X10389" s="69" t="str">
        <f t="shared" si="328"/>
        <v/>
      </c>
      <c r="Y10389" s="69" t="str">
        <f t="shared" si="329"/>
        <v/>
      </c>
    </row>
    <row r="10390" spans="8:25" x14ac:dyDescent="0.25">
      <c r="H10390" s="155"/>
      <c r="I10390" s="151"/>
      <c r="J10390" s="152"/>
      <c r="K10390" s="153"/>
      <c r="L10390" s="153"/>
      <c r="M10390" s="153"/>
      <c r="N10390" s="153"/>
      <c r="O10390" s="153"/>
      <c r="P10390" s="153"/>
      <c r="Q10390" s="153"/>
      <c r="R10390" s="153"/>
      <c r="S10390" s="152"/>
      <c r="T10390" s="153"/>
      <c r="X10390" s="69" t="str">
        <f t="shared" si="328"/>
        <v/>
      </c>
      <c r="Y10390" s="69" t="str">
        <f t="shared" si="329"/>
        <v/>
      </c>
    </row>
    <row r="10391" spans="8:25" x14ac:dyDescent="0.25">
      <c r="H10391" s="155"/>
      <c r="I10391" s="151"/>
      <c r="J10391" s="152"/>
      <c r="K10391" s="153"/>
      <c r="L10391" s="153"/>
      <c r="M10391" s="153"/>
      <c r="N10391" s="153"/>
      <c r="O10391" s="153"/>
      <c r="P10391" s="153"/>
      <c r="Q10391" s="153"/>
      <c r="R10391" s="153"/>
      <c r="S10391" s="152"/>
      <c r="T10391" s="153"/>
      <c r="X10391" s="69" t="str">
        <f t="shared" si="328"/>
        <v/>
      </c>
      <c r="Y10391" s="69" t="str">
        <f t="shared" si="329"/>
        <v/>
      </c>
    </row>
    <row r="10392" spans="8:25" x14ac:dyDescent="0.25">
      <c r="H10392" s="155"/>
      <c r="I10392" s="151"/>
      <c r="J10392" s="152"/>
      <c r="K10392" s="153"/>
      <c r="L10392" s="153"/>
      <c r="M10392" s="153"/>
      <c r="N10392" s="153"/>
      <c r="O10392" s="153"/>
      <c r="P10392" s="153"/>
      <c r="Q10392" s="153"/>
      <c r="R10392" s="153"/>
      <c r="S10392" s="152"/>
      <c r="T10392" s="153"/>
      <c r="X10392" s="69" t="str">
        <f t="shared" si="328"/>
        <v/>
      </c>
      <c r="Y10392" s="69" t="str">
        <f t="shared" si="329"/>
        <v/>
      </c>
    </row>
    <row r="10393" spans="8:25" x14ac:dyDescent="0.25">
      <c r="H10393" s="155"/>
      <c r="I10393" s="151"/>
      <c r="J10393" s="152"/>
      <c r="K10393" s="153"/>
      <c r="L10393" s="153"/>
      <c r="M10393" s="153"/>
      <c r="N10393" s="153"/>
      <c r="O10393" s="153"/>
      <c r="P10393" s="153"/>
      <c r="Q10393" s="153"/>
      <c r="R10393" s="153"/>
      <c r="S10393" s="152"/>
      <c r="T10393" s="153"/>
      <c r="X10393" s="69" t="str">
        <f t="shared" si="328"/>
        <v/>
      </c>
      <c r="Y10393" s="69" t="str">
        <f t="shared" si="329"/>
        <v/>
      </c>
    </row>
    <row r="10394" spans="8:25" x14ac:dyDescent="0.25">
      <c r="H10394" s="155"/>
      <c r="I10394" s="151"/>
      <c r="J10394" s="152"/>
      <c r="K10394" s="153"/>
      <c r="L10394" s="153"/>
      <c r="M10394" s="153"/>
      <c r="N10394" s="153"/>
      <c r="O10394" s="153"/>
      <c r="P10394" s="153"/>
      <c r="Q10394" s="153"/>
      <c r="R10394" s="153"/>
      <c r="S10394" s="152"/>
      <c r="T10394" s="153"/>
      <c r="X10394" s="69" t="str">
        <f t="shared" si="328"/>
        <v/>
      </c>
      <c r="Y10394" s="69" t="str">
        <f t="shared" si="329"/>
        <v/>
      </c>
    </row>
    <row r="10395" spans="8:25" x14ac:dyDescent="0.25">
      <c r="H10395" s="155"/>
      <c r="I10395" s="151"/>
      <c r="J10395" s="152"/>
      <c r="K10395" s="153"/>
      <c r="L10395" s="153"/>
      <c r="M10395" s="153"/>
      <c r="N10395" s="153"/>
      <c r="O10395" s="153"/>
      <c r="P10395" s="153"/>
      <c r="Q10395" s="153"/>
      <c r="R10395" s="153"/>
      <c r="S10395" s="152"/>
      <c r="T10395" s="153"/>
      <c r="X10395" s="69" t="str">
        <f t="shared" si="328"/>
        <v/>
      </c>
      <c r="Y10395" s="69" t="str">
        <f t="shared" si="329"/>
        <v/>
      </c>
    </row>
    <row r="10396" spans="8:25" x14ac:dyDescent="0.25">
      <c r="H10396" s="155"/>
      <c r="I10396" s="151"/>
      <c r="J10396" s="152"/>
      <c r="K10396" s="153"/>
      <c r="L10396" s="153"/>
      <c r="M10396" s="153"/>
      <c r="N10396" s="153"/>
      <c r="O10396" s="153"/>
      <c r="P10396" s="153"/>
      <c r="Q10396" s="153"/>
      <c r="R10396" s="153"/>
      <c r="S10396" s="152"/>
      <c r="T10396" s="153"/>
      <c r="X10396" s="69" t="str">
        <f t="shared" si="328"/>
        <v/>
      </c>
      <c r="Y10396" s="69" t="str">
        <f t="shared" si="329"/>
        <v/>
      </c>
    </row>
    <row r="10397" spans="8:25" x14ac:dyDescent="0.25">
      <c r="H10397" s="155"/>
      <c r="I10397" s="151"/>
      <c r="J10397" s="152"/>
      <c r="K10397" s="153"/>
      <c r="L10397" s="153"/>
      <c r="M10397" s="153"/>
      <c r="N10397" s="153"/>
      <c r="O10397" s="153"/>
      <c r="P10397" s="153"/>
      <c r="Q10397" s="153"/>
      <c r="R10397" s="153"/>
      <c r="S10397" s="152"/>
      <c r="T10397" s="153"/>
      <c r="X10397" s="69" t="str">
        <f t="shared" si="328"/>
        <v/>
      </c>
      <c r="Y10397" s="69" t="str">
        <f t="shared" si="329"/>
        <v/>
      </c>
    </row>
    <row r="10398" spans="8:25" x14ac:dyDescent="0.25">
      <c r="H10398" s="155"/>
      <c r="I10398" s="151"/>
      <c r="J10398" s="152"/>
      <c r="K10398" s="153"/>
      <c r="L10398" s="153"/>
      <c r="M10398" s="153"/>
      <c r="N10398" s="153"/>
      <c r="O10398" s="153"/>
      <c r="P10398" s="153"/>
      <c r="Q10398" s="153"/>
      <c r="R10398" s="153"/>
      <c r="S10398" s="152"/>
      <c r="T10398" s="153"/>
      <c r="X10398" s="69" t="str">
        <f t="shared" si="328"/>
        <v/>
      </c>
      <c r="Y10398" s="69" t="str">
        <f t="shared" si="329"/>
        <v/>
      </c>
    </row>
    <row r="10399" spans="8:25" x14ac:dyDescent="0.25">
      <c r="H10399" s="155"/>
      <c r="I10399" s="151"/>
      <c r="J10399" s="152"/>
      <c r="K10399" s="153"/>
      <c r="L10399" s="153"/>
      <c r="M10399" s="153"/>
      <c r="N10399" s="153"/>
      <c r="O10399" s="153"/>
      <c r="P10399" s="153"/>
      <c r="Q10399" s="153"/>
      <c r="R10399" s="153"/>
      <c r="S10399" s="152"/>
      <c r="T10399" s="153"/>
      <c r="X10399" s="69" t="str">
        <f t="shared" si="328"/>
        <v/>
      </c>
      <c r="Y10399" s="69" t="str">
        <f t="shared" si="329"/>
        <v/>
      </c>
    </row>
    <row r="10400" spans="8:25" x14ac:dyDescent="0.25">
      <c r="H10400" s="155"/>
      <c r="I10400" s="151"/>
      <c r="J10400" s="152"/>
      <c r="K10400" s="153"/>
      <c r="L10400" s="153"/>
      <c r="M10400" s="153"/>
      <c r="N10400" s="153"/>
      <c r="O10400" s="153"/>
      <c r="P10400" s="153"/>
      <c r="Q10400" s="153"/>
      <c r="R10400" s="153"/>
      <c r="S10400" s="152"/>
      <c r="T10400" s="153"/>
      <c r="X10400" s="69" t="str">
        <f t="shared" si="328"/>
        <v/>
      </c>
      <c r="Y10400" s="69" t="str">
        <f t="shared" si="329"/>
        <v/>
      </c>
    </row>
    <row r="10401" spans="8:25" x14ac:dyDescent="0.25">
      <c r="H10401" s="155"/>
      <c r="I10401" s="151"/>
      <c r="J10401" s="152"/>
      <c r="K10401" s="153"/>
      <c r="L10401" s="153"/>
      <c r="M10401" s="153"/>
      <c r="N10401" s="153"/>
      <c r="O10401" s="153"/>
      <c r="P10401" s="153"/>
      <c r="Q10401" s="153"/>
      <c r="R10401" s="153"/>
      <c r="S10401" s="152"/>
      <c r="T10401" s="153"/>
      <c r="X10401" s="69" t="str">
        <f t="shared" si="328"/>
        <v/>
      </c>
      <c r="Y10401" s="69" t="str">
        <f t="shared" si="329"/>
        <v/>
      </c>
    </row>
    <row r="10402" spans="8:25" x14ac:dyDescent="0.25">
      <c r="H10402" s="155"/>
      <c r="I10402" s="151"/>
      <c r="J10402" s="152"/>
      <c r="K10402" s="153"/>
      <c r="L10402" s="153"/>
      <c r="M10402" s="153"/>
      <c r="N10402" s="153"/>
      <c r="O10402" s="153"/>
      <c r="P10402" s="153"/>
      <c r="Q10402" s="153"/>
      <c r="R10402" s="153"/>
      <c r="S10402" s="152"/>
      <c r="T10402" s="153"/>
      <c r="X10402" s="69" t="str">
        <f t="shared" si="328"/>
        <v/>
      </c>
      <c r="Y10402" s="69" t="str">
        <f t="shared" si="329"/>
        <v/>
      </c>
    </row>
    <row r="10403" spans="8:25" x14ac:dyDescent="0.25">
      <c r="H10403" s="155"/>
      <c r="I10403" s="151"/>
      <c r="J10403" s="152"/>
      <c r="K10403" s="153"/>
      <c r="L10403" s="153"/>
      <c r="M10403" s="153"/>
      <c r="N10403" s="153"/>
      <c r="O10403" s="153"/>
      <c r="P10403" s="153"/>
      <c r="Q10403" s="153"/>
      <c r="R10403" s="153"/>
      <c r="S10403" s="152"/>
      <c r="T10403" s="153"/>
      <c r="X10403" s="69" t="str">
        <f t="shared" si="328"/>
        <v/>
      </c>
      <c r="Y10403" s="69" t="str">
        <f t="shared" si="329"/>
        <v/>
      </c>
    </row>
    <row r="10404" spans="8:25" x14ac:dyDescent="0.25">
      <c r="H10404" s="155"/>
      <c r="I10404" s="151"/>
      <c r="J10404" s="152"/>
      <c r="K10404" s="153"/>
      <c r="L10404" s="153"/>
      <c r="M10404" s="153"/>
      <c r="N10404" s="153"/>
      <c r="O10404" s="153"/>
      <c r="P10404" s="153"/>
      <c r="Q10404" s="153"/>
      <c r="R10404" s="153"/>
      <c r="S10404" s="152"/>
      <c r="T10404" s="153"/>
      <c r="X10404" s="69" t="str">
        <f t="shared" si="328"/>
        <v/>
      </c>
      <c r="Y10404" s="69" t="str">
        <f t="shared" si="329"/>
        <v/>
      </c>
    </row>
    <row r="10405" spans="8:25" x14ac:dyDescent="0.25">
      <c r="H10405" s="155"/>
      <c r="I10405" s="151"/>
      <c r="J10405" s="152"/>
      <c r="K10405" s="153"/>
      <c r="L10405" s="153"/>
      <c r="M10405" s="153"/>
      <c r="N10405" s="153"/>
      <c r="O10405" s="153"/>
      <c r="P10405" s="153"/>
      <c r="Q10405" s="153"/>
      <c r="R10405" s="153"/>
      <c r="S10405" s="152"/>
      <c r="T10405" s="153"/>
      <c r="X10405" s="69" t="str">
        <f t="shared" si="328"/>
        <v/>
      </c>
      <c r="Y10405" s="69" t="str">
        <f t="shared" si="329"/>
        <v/>
      </c>
    </row>
    <row r="10406" spans="8:25" x14ac:dyDescent="0.25">
      <c r="H10406" s="155"/>
      <c r="I10406" s="151"/>
      <c r="J10406" s="152"/>
      <c r="K10406" s="153"/>
      <c r="L10406" s="153"/>
      <c r="M10406" s="153"/>
      <c r="N10406" s="153"/>
      <c r="O10406" s="153"/>
      <c r="P10406" s="153"/>
      <c r="Q10406" s="153"/>
      <c r="R10406" s="153"/>
      <c r="S10406" s="152"/>
      <c r="T10406" s="153"/>
      <c r="X10406" s="69" t="str">
        <f t="shared" si="328"/>
        <v/>
      </c>
      <c r="Y10406" s="69" t="str">
        <f t="shared" si="329"/>
        <v/>
      </c>
    </row>
    <row r="10407" spans="8:25" x14ac:dyDescent="0.25">
      <c r="H10407" s="155"/>
      <c r="I10407" s="151"/>
      <c r="J10407" s="152"/>
      <c r="K10407" s="153"/>
      <c r="L10407" s="153"/>
      <c r="M10407" s="153"/>
      <c r="N10407" s="153"/>
      <c r="O10407" s="153"/>
      <c r="P10407" s="153"/>
      <c r="Q10407" s="153"/>
      <c r="R10407" s="153"/>
      <c r="S10407" s="152"/>
      <c r="T10407" s="153"/>
      <c r="X10407" s="69" t="str">
        <f t="shared" si="328"/>
        <v/>
      </c>
      <c r="Y10407" s="69" t="str">
        <f t="shared" si="329"/>
        <v/>
      </c>
    </row>
    <row r="10408" spans="8:25" x14ac:dyDescent="0.25">
      <c r="H10408" s="155"/>
      <c r="I10408" s="151"/>
      <c r="J10408" s="152"/>
      <c r="K10408" s="153"/>
      <c r="L10408" s="153"/>
      <c r="M10408" s="153"/>
      <c r="N10408" s="153"/>
      <c r="O10408" s="153"/>
      <c r="P10408" s="153"/>
      <c r="Q10408" s="153"/>
      <c r="R10408" s="153"/>
      <c r="S10408" s="152"/>
      <c r="T10408" s="153"/>
      <c r="X10408" s="69" t="str">
        <f t="shared" si="328"/>
        <v/>
      </c>
      <c r="Y10408" s="69" t="str">
        <f t="shared" si="329"/>
        <v/>
      </c>
    </row>
    <row r="10409" spans="8:25" x14ac:dyDescent="0.25">
      <c r="H10409" s="155"/>
      <c r="I10409" s="151"/>
      <c r="J10409" s="152"/>
      <c r="K10409" s="153"/>
      <c r="L10409" s="153"/>
      <c r="M10409" s="153"/>
      <c r="N10409" s="153"/>
      <c r="O10409" s="153"/>
      <c r="P10409" s="153"/>
      <c r="Q10409" s="153"/>
      <c r="R10409" s="153"/>
      <c r="S10409" s="152"/>
      <c r="T10409" s="153"/>
      <c r="X10409" s="69" t="str">
        <f t="shared" si="328"/>
        <v/>
      </c>
      <c r="Y10409" s="69" t="str">
        <f t="shared" si="329"/>
        <v/>
      </c>
    </row>
    <row r="10410" spans="8:25" x14ac:dyDescent="0.25">
      <c r="H10410" s="155"/>
      <c r="I10410" s="151"/>
      <c r="J10410" s="152"/>
      <c r="K10410" s="153"/>
      <c r="L10410" s="153"/>
      <c r="M10410" s="153"/>
      <c r="N10410" s="153"/>
      <c r="O10410" s="153"/>
      <c r="P10410" s="153"/>
      <c r="Q10410" s="153"/>
      <c r="R10410" s="153"/>
      <c r="S10410" s="152"/>
      <c r="T10410" s="153"/>
      <c r="X10410" s="69" t="str">
        <f t="shared" si="328"/>
        <v/>
      </c>
      <c r="Y10410" s="69" t="str">
        <f t="shared" si="329"/>
        <v/>
      </c>
    </row>
    <row r="10411" spans="8:25" x14ac:dyDescent="0.25">
      <c r="H10411" s="155"/>
      <c r="I10411" s="151"/>
      <c r="J10411" s="152"/>
      <c r="K10411" s="153"/>
      <c r="L10411" s="153"/>
      <c r="M10411" s="153"/>
      <c r="N10411" s="153"/>
      <c r="O10411" s="153"/>
      <c r="P10411" s="153"/>
      <c r="Q10411" s="153"/>
      <c r="R10411" s="153"/>
      <c r="S10411" s="152"/>
      <c r="T10411" s="153"/>
      <c r="X10411" s="69" t="str">
        <f t="shared" si="328"/>
        <v/>
      </c>
      <c r="Y10411" s="69" t="str">
        <f t="shared" si="329"/>
        <v/>
      </c>
    </row>
    <row r="10412" spans="8:25" x14ac:dyDescent="0.25">
      <c r="H10412" s="155"/>
      <c r="I10412" s="151"/>
      <c r="J10412" s="152"/>
      <c r="K10412" s="153"/>
      <c r="L10412" s="153"/>
      <c r="M10412" s="153"/>
      <c r="N10412" s="153"/>
      <c r="O10412" s="153"/>
      <c r="P10412" s="153"/>
      <c r="Q10412" s="153"/>
      <c r="R10412" s="153"/>
      <c r="S10412" s="152"/>
      <c r="T10412" s="153"/>
      <c r="X10412" s="69" t="str">
        <f t="shared" si="328"/>
        <v/>
      </c>
      <c r="Y10412" s="69" t="str">
        <f t="shared" si="329"/>
        <v/>
      </c>
    </row>
    <row r="10413" spans="8:25" x14ac:dyDescent="0.25">
      <c r="H10413" s="155"/>
      <c r="I10413" s="151"/>
      <c r="J10413" s="152"/>
      <c r="K10413" s="153"/>
      <c r="L10413" s="153"/>
      <c r="M10413" s="153"/>
      <c r="N10413" s="153"/>
      <c r="O10413" s="153"/>
      <c r="P10413" s="153"/>
      <c r="Q10413" s="153"/>
      <c r="R10413" s="153"/>
      <c r="S10413" s="152"/>
      <c r="T10413" s="153"/>
      <c r="X10413" s="69" t="str">
        <f t="shared" si="328"/>
        <v/>
      </c>
      <c r="Y10413" s="69" t="str">
        <f t="shared" si="329"/>
        <v/>
      </c>
    </row>
    <row r="10414" spans="8:25" x14ac:dyDescent="0.25">
      <c r="H10414" s="155"/>
      <c r="I10414" s="151"/>
      <c r="J10414" s="152"/>
      <c r="K10414" s="153"/>
      <c r="L10414" s="153"/>
      <c r="M10414" s="153"/>
      <c r="N10414" s="153"/>
      <c r="O10414" s="153"/>
      <c r="P10414" s="153"/>
      <c r="Q10414" s="153"/>
      <c r="R10414" s="153"/>
      <c r="S10414" s="152"/>
      <c r="T10414" s="153"/>
      <c r="X10414" s="69" t="str">
        <f t="shared" si="328"/>
        <v/>
      </c>
      <c r="Y10414" s="69" t="str">
        <f t="shared" si="329"/>
        <v/>
      </c>
    </row>
    <row r="10415" spans="8:25" x14ac:dyDescent="0.25">
      <c r="H10415" s="155"/>
      <c r="I10415" s="151"/>
      <c r="J10415" s="152"/>
      <c r="K10415" s="153"/>
      <c r="L10415" s="153"/>
      <c r="M10415" s="153"/>
      <c r="N10415" s="153"/>
      <c r="O10415" s="153"/>
      <c r="P10415" s="153"/>
      <c r="Q10415" s="153"/>
      <c r="R10415" s="153"/>
      <c r="S10415" s="152"/>
      <c r="T10415" s="153"/>
      <c r="X10415" s="69" t="str">
        <f t="shared" si="328"/>
        <v/>
      </c>
      <c r="Y10415" s="69" t="str">
        <f t="shared" si="329"/>
        <v/>
      </c>
    </row>
    <row r="10416" spans="8:25" x14ac:dyDescent="0.25">
      <c r="H10416" s="155"/>
      <c r="I10416" s="151"/>
      <c r="J10416" s="152"/>
      <c r="K10416" s="153"/>
      <c r="L10416" s="153"/>
      <c r="M10416" s="153"/>
      <c r="N10416" s="153"/>
      <c r="O10416" s="153"/>
      <c r="P10416" s="153"/>
      <c r="Q10416" s="153"/>
      <c r="R10416" s="153"/>
      <c r="S10416" s="152"/>
      <c r="T10416" s="153"/>
      <c r="X10416" s="69" t="str">
        <f t="shared" si="328"/>
        <v/>
      </c>
      <c r="Y10416" s="69" t="str">
        <f t="shared" si="329"/>
        <v/>
      </c>
    </row>
    <row r="10417" spans="8:25" x14ac:dyDescent="0.25">
      <c r="H10417" s="155"/>
      <c r="I10417" s="151"/>
      <c r="J10417" s="152"/>
      <c r="K10417" s="153"/>
      <c r="L10417" s="153"/>
      <c r="M10417" s="153"/>
      <c r="N10417" s="153"/>
      <c r="O10417" s="153"/>
      <c r="P10417" s="153"/>
      <c r="Q10417" s="153"/>
      <c r="R10417" s="153"/>
      <c r="S10417" s="152"/>
      <c r="T10417" s="153"/>
      <c r="X10417" s="69" t="str">
        <f t="shared" si="328"/>
        <v/>
      </c>
      <c r="Y10417" s="69" t="str">
        <f t="shared" si="329"/>
        <v/>
      </c>
    </row>
    <row r="10418" spans="8:25" x14ac:dyDescent="0.25">
      <c r="H10418" s="155"/>
      <c r="I10418" s="151"/>
      <c r="J10418" s="152"/>
      <c r="K10418" s="153"/>
      <c r="L10418" s="153"/>
      <c r="M10418" s="153"/>
      <c r="N10418" s="153"/>
      <c r="O10418" s="153"/>
      <c r="P10418" s="153"/>
      <c r="Q10418" s="153"/>
      <c r="R10418" s="153"/>
      <c r="S10418" s="152"/>
      <c r="T10418" s="153"/>
      <c r="X10418" s="69" t="str">
        <f t="shared" si="328"/>
        <v/>
      </c>
      <c r="Y10418" s="69" t="str">
        <f t="shared" si="329"/>
        <v/>
      </c>
    </row>
    <row r="10419" spans="8:25" x14ac:dyDescent="0.25">
      <c r="H10419" s="155"/>
      <c r="I10419" s="151"/>
      <c r="J10419" s="152"/>
      <c r="K10419" s="153"/>
      <c r="L10419" s="153"/>
      <c r="M10419" s="153"/>
      <c r="N10419" s="153"/>
      <c r="O10419" s="153"/>
      <c r="P10419" s="153"/>
      <c r="Q10419" s="153"/>
      <c r="R10419" s="153"/>
      <c r="S10419" s="152"/>
      <c r="T10419" s="153"/>
      <c r="X10419" s="69" t="str">
        <f t="shared" si="328"/>
        <v/>
      </c>
      <c r="Y10419" s="69" t="str">
        <f t="shared" si="329"/>
        <v/>
      </c>
    </row>
    <row r="10420" spans="8:25" x14ac:dyDescent="0.25">
      <c r="H10420" s="155"/>
      <c r="I10420" s="151"/>
      <c r="J10420" s="152"/>
      <c r="K10420" s="153"/>
      <c r="L10420" s="153"/>
      <c r="M10420" s="153"/>
      <c r="N10420" s="153"/>
      <c r="O10420" s="153"/>
      <c r="P10420" s="153"/>
      <c r="Q10420" s="153"/>
      <c r="R10420" s="153"/>
      <c r="S10420" s="152"/>
      <c r="T10420" s="153"/>
      <c r="X10420" s="69" t="str">
        <f t="shared" si="328"/>
        <v/>
      </c>
      <c r="Y10420" s="69" t="str">
        <f t="shared" si="329"/>
        <v/>
      </c>
    </row>
    <row r="10421" spans="8:25" x14ac:dyDescent="0.25">
      <c r="H10421" s="155"/>
      <c r="I10421" s="151"/>
      <c r="J10421" s="152"/>
      <c r="K10421" s="153"/>
      <c r="L10421" s="153"/>
      <c r="M10421" s="153"/>
      <c r="N10421" s="153"/>
      <c r="O10421" s="153"/>
      <c r="P10421" s="153"/>
      <c r="Q10421" s="153"/>
      <c r="R10421" s="153"/>
      <c r="S10421" s="152"/>
      <c r="T10421" s="153"/>
      <c r="X10421" s="69" t="str">
        <f t="shared" si="328"/>
        <v/>
      </c>
      <c r="Y10421" s="69" t="str">
        <f t="shared" si="329"/>
        <v/>
      </c>
    </row>
    <row r="10422" spans="8:25" x14ac:dyDescent="0.25">
      <c r="H10422" s="155"/>
      <c r="I10422" s="151"/>
      <c r="J10422" s="152"/>
      <c r="K10422" s="153"/>
      <c r="L10422" s="153"/>
      <c r="M10422" s="153"/>
      <c r="N10422" s="153"/>
      <c r="O10422" s="153"/>
      <c r="P10422" s="153"/>
      <c r="Q10422" s="153"/>
      <c r="R10422" s="153"/>
      <c r="S10422" s="152"/>
      <c r="T10422" s="153"/>
      <c r="X10422" s="69" t="str">
        <f t="shared" si="328"/>
        <v/>
      </c>
      <c r="Y10422" s="69" t="str">
        <f t="shared" si="329"/>
        <v/>
      </c>
    </row>
    <row r="10423" spans="8:25" x14ac:dyDescent="0.25">
      <c r="H10423" s="155"/>
      <c r="I10423" s="151"/>
      <c r="J10423" s="152"/>
      <c r="K10423" s="153"/>
      <c r="L10423" s="153"/>
      <c r="M10423" s="153"/>
      <c r="N10423" s="153"/>
      <c r="O10423" s="153"/>
      <c r="P10423" s="153"/>
      <c r="Q10423" s="153"/>
      <c r="R10423" s="153"/>
      <c r="S10423" s="152"/>
      <c r="T10423" s="153"/>
      <c r="X10423" s="69" t="str">
        <f t="shared" si="328"/>
        <v/>
      </c>
      <c r="Y10423" s="69" t="str">
        <f t="shared" si="329"/>
        <v/>
      </c>
    </row>
    <row r="10424" spans="8:25" x14ac:dyDescent="0.25">
      <c r="H10424" s="155"/>
      <c r="I10424" s="151"/>
      <c r="J10424" s="152"/>
      <c r="K10424" s="153"/>
      <c r="L10424" s="153"/>
      <c r="M10424" s="153"/>
      <c r="N10424" s="153"/>
      <c r="O10424" s="153"/>
      <c r="P10424" s="153"/>
      <c r="Q10424" s="153"/>
      <c r="R10424" s="153"/>
      <c r="S10424" s="152"/>
      <c r="T10424" s="153"/>
      <c r="X10424" s="69" t="str">
        <f t="shared" si="328"/>
        <v/>
      </c>
      <c r="Y10424" s="69" t="str">
        <f t="shared" si="329"/>
        <v/>
      </c>
    </row>
    <row r="10425" spans="8:25" x14ac:dyDescent="0.25">
      <c r="H10425" s="155"/>
      <c r="I10425" s="151"/>
      <c r="J10425" s="152"/>
      <c r="K10425" s="153"/>
      <c r="L10425" s="153"/>
      <c r="M10425" s="153"/>
      <c r="N10425" s="153"/>
      <c r="O10425" s="153"/>
      <c r="P10425" s="153"/>
      <c r="Q10425" s="153"/>
      <c r="R10425" s="153"/>
      <c r="S10425" s="152"/>
      <c r="T10425" s="153"/>
      <c r="X10425" s="69" t="str">
        <f t="shared" si="328"/>
        <v/>
      </c>
      <c r="Y10425" s="69" t="str">
        <f t="shared" si="329"/>
        <v/>
      </c>
    </row>
    <row r="10426" spans="8:25" x14ac:dyDescent="0.25">
      <c r="H10426" s="155"/>
      <c r="I10426" s="151"/>
      <c r="J10426" s="152"/>
      <c r="K10426" s="153"/>
      <c r="L10426" s="153"/>
      <c r="M10426" s="153"/>
      <c r="N10426" s="153"/>
      <c r="O10426" s="153"/>
      <c r="P10426" s="153"/>
      <c r="Q10426" s="153"/>
      <c r="R10426" s="153"/>
      <c r="S10426" s="152"/>
      <c r="T10426" s="153"/>
      <c r="X10426" s="69" t="str">
        <f t="shared" si="328"/>
        <v/>
      </c>
      <c r="Y10426" s="69" t="str">
        <f t="shared" si="329"/>
        <v/>
      </c>
    </row>
    <row r="10427" spans="8:25" x14ac:dyDescent="0.25">
      <c r="H10427" s="155"/>
      <c r="I10427" s="151"/>
      <c r="J10427" s="152"/>
      <c r="K10427" s="153"/>
      <c r="L10427" s="153"/>
      <c r="M10427" s="153"/>
      <c r="N10427" s="153"/>
      <c r="O10427" s="153"/>
      <c r="P10427" s="153"/>
      <c r="Q10427" s="153"/>
      <c r="R10427" s="153"/>
      <c r="S10427" s="152"/>
      <c r="T10427" s="153"/>
      <c r="X10427" s="69" t="str">
        <f t="shared" si="328"/>
        <v/>
      </c>
      <c r="Y10427" s="69" t="str">
        <f t="shared" si="329"/>
        <v/>
      </c>
    </row>
    <row r="10428" spans="8:25" x14ac:dyDescent="0.25">
      <c r="H10428" s="155"/>
      <c r="I10428" s="151"/>
      <c r="J10428" s="152"/>
      <c r="K10428" s="153"/>
      <c r="L10428" s="153"/>
      <c r="M10428" s="153"/>
      <c r="N10428" s="153"/>
      <c r="O10428" s="153"/>
      <c r="P10428" s="153"/>
      <c r="Q10428" s="153"/>
      <c r="R10428" s="153"/>
      <c r="S10428" s="152"/>
      <c r="T10428" s="153"/>
      <c r="X10428" s="69" t="str">
        <f t="shared" si="328"/>
        <v/>
      </c>
      <c r="Y10428" s="69" t="str">
        <f t="shared" si="329"/>
        <v/>
      </c>
    </row>
    <row r="10429" spans="8:25" x14ac:dyDescent="0.25">
      <c r="H10429" s="155"/>
      <c r="I10429" s="151"/>
      <c r="J10429" s="152"/>
      <c r="K10429" s="153"/>
      <c r="L10429" s="153"/>
      <c r="M10429" s="153"/>
      <c r="N10429" s="153"/>
      <c r="O10429" s="153"/>
      <c r="P10429" s="153"/>
      <c r="Q10429" s="153"/>
      <c r="R10429" s="153"/>
      <c r="S10429" s="152"/>
      <c r="T10429" s="153"/>
      <c r="X10429" s="69" t="str">
        <f t="shared" si="328"/>
        <v/>
      </c>
      <c r="Y10429" s="69" t="str">
        <f t="shared" si="329"/>
        <v/>
      </c>
    </row>
    <row r="10430" spans="8:25" x14ac:dyDescent="0.25">
      <c r="H10430" s="155"/>
      <c r="I10430" s="151"/>
      <c r="J10430" s="152"/>
      <c r="K10430" s="153"/>
      <c r="L10430" s="153"/>
      <c r="M10430" s="153"/>
      <c r="N10430" s="153"/>
      <c r="O10430" s="153"/>
      <c r="P10430" s="153"/>
      <c r="Q10430" s="153"/>
      <c r="R10430" s="153"/>
      <c r="S10430" s="152"/>
      <c r="T10430" s="153"/>
      <c r="X10430" s="69" t="str">
        <f t="shared" si="328"/>
        <v/>
      </c>
      <c r="Y10430" s="69" t="str">
        <f t="shared" si="329"/>
        <v/>
      </c>
    </row>
    <row r="10431" spans="8:25" x14ac:dyDescent="0.25">
      <c r="H10431" s="155"/>
      <c r="I10431" s="151"/>
      <c r="J10431" s="152"/>
      <c r="K10431" s="153"/>
      <c r="L10431" s="153"/>
      <c r="M10431" s="153"/>
      <c r="N10431" s="153"/>
      <c r="O10431" s="153"/>
      <c r="P10431" s="153"/>
      <c r="Q10431" s="153"/>
      <c r="R10431" s="153"/>
      <c r="S10431" s="152"/>
      <c r="T10431" s="153"/>
      <c r="X10431" s="69" t="str">
        <f t="shared" si="328"/>
        <v/>
      </c>
      <c r="Y10431" s="69" t="str">
        <f t="shared" si="329"/>
        <v/>
      </c>
    </row>
    <row r="10432" spans="8:25" x14ac:dyDescent="0.25">
      <c r="H10432" s="155"/>
      <c r="I10432" s="151"/>
      <c r="J10432" s="152"/>
      <c r="K10432" s="153"/>
      <c r="L10432" s="153"/>
      <c r="M10432" s="153"/>
      <c r="N10432" s="153"/>
      <c r="O10432" s="153"/>
      <c r="P10432" s="153"/>
      <c r="Q10432" s="153"/>
      <c r="R10432" s="153"/>
      <c r="S10432" s="152"/>
      <c r="T10432" s="153"/>
      <c r="X10432" s="69" t="str">
        <f t="shared" si="328"/>
        <v/>
      </c>
      <c r="Y10432" s="69" t="str">
        <f t="shared" si="329"/>
        <v/>
      </c>
    </row>
    <row r="10433" spans="8:25" x14ac:dyDescent="0.25">
      <c r="H10433" s="155"/>
      <c r="I10433" s="151"/>
      <c r="J10433" s="152"/>
      <c r="K10433" s="153"/>
      <c r="L10433" s="153"/>
      <c r="M10433" s="153"/>
      <c r="N10433" s="153"/>
      <c r="O10433" s="153"/>
      <c r="P10433" s="153"/>
      <c r="Q10433" s="153"/>
      <c r="R10433" s="153"/>
      <c r="S10433" s="152"/>
      <c r="T10433" s="153"/>
      <c r="X10433" s="69" t="str">
        <f t="shared" si="328"/>
        <v/>
      </c>
      <c r="Y10433" s="69" t="str">
        <f t="shared" si="329"/>
        <v/>
      </c>
    </row>
    <row r="10434" spans="8:25" x14ac:dyDescent="0.25">
      <c r="H10434" s="155"/>
      <c r="I10434" s="151"/>
      <c r="J10434" s="152"/>
      <c r="K10434" s="153"/>
      <c r="L10434" s="153"/>
      <c r="M10434" s="153"/>
      <c r="N10434" s="153"/>
      <c r="O10434" s="153"/>
      <c r="P10434" s="153"/>
      <c r="Q10434" s="153"/>
      <c r="R10434" s="153"/>
      <c r="S10434" s="152"/>
      <c r="T10434" s="153"/>
      <c r="X10434" s="69" t="str">
        <f t="shared" ref="X10434:X10497" si="330">IF(W10434&lt;&gt;"",W10434-I10434,"")</f>
        <v/>
      </c>
      <c r="Y10434" s="69" t="str">
        <f t="shared" si="329"/>
        <v/>
      </c>
    </row>
    <row r="10435" spans="8:25" x14ac:dyDescent="0.25">
      <c r="H10435" s="155"/>
      <c r="I10435" s="151"/>
      <c r="J10435" s="152"/>
      <c r="K10435" s="153"/>
      <c r="L10435" s="153"/>
      <c r="M10435" s="153"/>
      <c r="N10435" s="153"/>
      <c r="O10435" s="153"/>
      <c r="P10435" s="153"/>
      <c r="Q10435" s="153"/>
      <c r="R10435" s="153"/>
      <c r="S10435" s="152"/>
      <c r="T10435" s="153"/>
      <c r="X10435" s="69" t="str">
        <f t="shared" si="330"/>
        <v/>
      </c>
      <c r="Y10435" s="69" t="str">
        <f t="shared" ref="Y10435:Y10498" si="331">IF(X10435&lt;&gt;"",IF(X10435&lt;365,"&lt; 1 year",IF(X10435&lt;730,"1-2",IF(X10435&lt;1095,"2-3",IF(X10435&lt;1460,"3-4",IF(X10435&lt;1825,"4-5","5+"))))),"")</f>
        <v/>
      </c>
    </row>
    <row r="10436" spans="8:25" x14ac:dyDescent="0.25">
      <c r="H10436" s="155"/>
      <c r="I10436" s="151"/>
      <c r="J10436" s="152"/>
      <c r="K10436" s="153"/>
      <c r="L10436" s="153"/>
      <c r="M10436" s="153"/>
      <c r="N10436" s="153"/>
      <c r="O10436" s="153"/>
      <c r="P10436" s="153"/>
      <c r="Q10436" s="153"/>
      <c r="R10436" s="153"/>
      <c r="S10436" s="152"/>
      <c r="T10436" s="153"/>
      <c r="X10436" s="69" t="str">
        <f t="shared" si="330"/>
        <v/>
      </c>
      <c r="Y10436" s="69" t="str">
        <f t="shared" si="331"/>
        <v/>
      </c>
    </row>
    <row r="10437" spans="8:25" x14ac:dyDescent="0.25">
      <c r="H10437" s="155"/>
      <c r="I10437" s="151"/>
      <c r="J10437" s="152"/>
      <c r="K10437" s="153"/>
      <c r="L10437" s="153"/>
      <c r="M10437" s="153"/>
      <c r="N10437" s="153"/>
      <c r="O10437" s="153"/>
      <c r="P10437" s="153"/>
      <c r="Q10437" s="153"/>
      <c r="R10437" s="153"/>
      <c r="S10437" s="152"/>
      <c r="T10437" s="153"/>
      <c r="X10437" s="69" t="str">
        <f t="shared" si="330"/>
        <v/>
      </c>
      <c r="Y10437" s="69" t="str">
        <f t="shared" si="331"/>
        <v/>
      </c>
    </row>
    <row r="10438" spans="8:25" x14ac:dyDescent="0.25">
      <c r="H10438" s="155"/>
      <c r="I10438" s="151"/>
      <c r="J10438" s="152"/>
      <c r="K10438" s="153"/>
      <c r="L10438" s="153"/>
      <c r="M10438" s="153"/>
      <c r="N10438" s="153"/>
      <c r="O10438" s="153"/>
      <c r="P10438" s="153"/>
      <c r="Q10438" s="153"/>
      <c r="R10438" s="153"/>
      <c r="S10438" s="152"/>
      <c r="T10438" s="153"/>
      <c r="X10438" s="69" t="str">
        <f t="shared" si="330"/>
        <v/>
      </c>
      <c r="Y10438" s="69" t="str">
        <f t="shared" si="331"/>
        <v/>
      </c>
    </row>
    <row r="10439" spans="8:25" x14ac:dyDescent="0.25">
      <c r="H10439" s="155"/>
      <c r="I10439" s="151"/>
      <c r="J10439" s="152"/>
      <c r="K10439" s="153"/>
      <c r="L10439" s="153"/>
      <c r="M10439" s="153"/>
      <c r="N10439" s="153"/>
      <c r="O10439" s="153"/>
      <c r="P10439" s="153"/>
      <c r="Q10439" s="153"/>
      <c r="R10439" s="153"/>
      <c r="S10439" s="152"/>
      <c r="T10439" s="153"/>
      <c r="X10439" s="69" t="str">
        <f t="shared" si="330"/>
        <v/>
      </c>
      <c r="Y10439" s="69" t="str">
        <f t="shared" si="331"/>
        <v/>
      </c>
    </row>
    <row r="10440" spans="8:25" x14ac:dyDescent="0.25">
      <c r="H10440" s="155"/>
      <c r="I10440" s="151"/>
      <c r="J10440" s="152"/>
      <c r="K10440" s="153"/>
      <c r="L10440" s="153"/>
      <c r="M10440" s="153"/>
      <c r="N10440" s="153"/>
      <c r="O10440" s="153"/>
      <c r="P10440" s="153"/>
      <c r="Q10440" s="153"/>
      <c r="R10440" s="153"/>
      <c r="S10440" s="152"/>
      <c r="T10440" s="153"/>
      <c r="X10440" s="69" t="str">
        <f t="shared" si="330"/>
        <v/>
      </c>
      <c r="Y10440" s="69" t="str">
        <f t="shared" si="331"/>
        <v/>
      </c>
    </row>
    <row r="10441" spans="8:25" x14ac:dyDescent="0.25">
      <c r="H10441" s="155"/>
      <c r="I10441" s="151"/>
      <c r="J10441" s="152"/>
      <c r="K10441" s="153"/>
      <c r="L10441" s="153"/>
      <c r="M10441" s="153"/>
      <c r="N10441" s="153"/>
      <c r="O10441" s="153"/>
      <c r="P10441" s="153"/>
      <c r="Q10441" s="153"/>
      <c r="R10441" s="153"/>
      <c r="S10441" s="152"/>
      <c r="T10441" s="153"/>
      <c r="X10441" s="69" t="str">
        <f t="shared" si="330"/>
        <v/>
      </c>
      <c r="Y10441" s="69" t="str">
        <f t="shared" si="331"/>
        <v/>
      </c>
    </row>
    <row r="10442" spans="8:25" x14ac:dyDescent="0.25">
      <c r="H10442" s="155"/>
      <c r="I10442" s="151"/>
      <c r="J10442" s="152"/>
      <c r="K10442" s="153"/>
      <c r="L10442" s="153"/>
      <c r="M10442" s="153"/>
      <c r="N10442" s="153"/>
      <c r="O10442" s="153"/>
      <c r="P10442" s="153"/>
      <c r="Q10442" s="153"/>
      <c r="R10442" s="153"/>
      <c r="S10442" s="152"/>
      <c r="T10442" s="153"/>
      <c r="X10442" s="69" t="str">
        <f t="shared" si="330"/>
        <v/>
      </c>
      <c r="Y10442" s="69" t="str">
        <f t="shared" si="331"/>
        <v/>
      </c>
    </row>
    <row r="10443" spans="8:25" x14ac:dyDescent="0.25">
      <c r="H10443" s="155"/>
      <c r="I10443" s="151"/>
      <c r="J10443" s="152"/>
      <c r="K10443" s="153"/>
      <c r="L10443" s="153"/>
      <c r="M10443" s="153"/>
      <c r="N10443" s="153"/>
      <c r="O10443" s="153"/>
      <c r="P10443" s="153"/>
      <c r="Q10443" s="153"/>
      <c r="R10443" s="153"/>
      <c r="S10443" s="152"/>
      <c r="T10443" s="153"/>
      <c r="X10443" s="69" t="str">
        <f t="shared" si="330"/>
        <v/>
      </c>
      <c r="Y10443" s="69" t="str">
        <f t="shared" si="331"/>
        <v/>
      </c>
    </row>
    <row r="10444" spans="8:25" x14ac:dyDescent="0.25">
      <c r="H10444" s="155"/>
      <c r="I10444" s="151"/>
      <c r="J10444" s="152"/>
      <c r="K10444" s="153"/>
      <c r="L10444" s="153"/>
      <c r="M10444" s="153"/>
      <c r="N10444" s="153"/>
      <c r="O10444" s="153"/>
      <c r="P10444" s="153"/>
      <c r="Q10444" s="153"/>
      <c r="R10444" s="153"/>
      <c r="S10444" s="152"/>
      <c r="T10444" s="153"/>
      <c r="X10444" s="69" t="str">
        <f t="shared" si="330"/>
        <v/>
      </c>
      <c r="Y10444" s="69" t="str">
        <f t="shared" si="331"/>
        <v/>
      </c>
    </row>
    <row r="10445" spans="8:25" x14ac:dyDescent="0.25">
      <c r="H10445" s="155"/>
      <c r="I10445" s="151"/>
      <c r="J10445" s="152"/>
      <c r="K10445" s="153"/>
      <c r="L10445" s="153"/>
      <c r="M10445" s="153"/>
      <c r="N10445" s="153"/>
      <c r="O10445" s="153"/>
      <c r="P10445" s="153"/>
      <c r="Q10445" s="153"/>
      <c r="R10445" s="153"/>
      <c r="S10445" s="152"/>
      <c r="T10445" s="153"/>
      <c r="X10445" s="69" t="str">
        <f t="shared" si="330"/>
        <v/>
      </c>
      <c r="Y10445" s="69" t="str">
        <f t="shared" si="331"/>
        <v/>
      </c>
    </row>
    <row r="10446" spans="8:25" x14ac:dyDescent="0.25">
      <c r="H10446" s="155"/>
      <c r="I10446" s="151"/>
      <c r="J10446" s="152"/>
      <c r="K10446" s="153"/>
      <c r="L10446" s="153"/>
      <c r="M10446" s="153"/>
      <c r="N10446" s="153"/>
      <c r="O10446" s="153"/>
      <c r="P10446" s="153"/>
      <c r="Q10446" s="153"/>
      <c r="R10446" s="153"/>
      <c r="S10446" s="152"/>
      <c r="T10446" s="153"/>
      <c r="X10446" s="69" t="str">
        <f t="shared" si="330"/>
        <v/>
      </c>
      <c r="Y10446" s="69" t="str">
        <f t="shared" si="331"/>
        <v/>
      </c>
    </row>
    <row r="10447" spans="8:25" x14ac:dyDescent="0.25">
      <c r="H10447" s="155"/>
      <c r="I10447" s="151"/>
      <c r="J10447" s="152"/>
      <c r="K10447" s="153"/>
      <c r="L10447" s="153"/>
      <c r="M10447" s="153"/>
      <c r="N10447" s="153"/>
      <c r="O10447" s="153"/>
      <c r="P10447" s="153"/>
      <c r="Q10447" s="153"/>
      <c r="R10447" s="153"/>
      <c r="S10447" s="152"/>
      <c r="T10447" s="153"/>
      <c r="X10447" s="69" t="str">
        <f t="shared" si="330"/>
        <v/>
      </c>
      <c r="Y10447" s="69" t="str">
        <f t="shared" si="331"/>
        <v/>
      </c>
    </row>
    <row r="10448" spans="8:25" x14ac:dyDescent="0.25">
      <c r="H10448" s="155"/>
      <c r="I10448" s="151"/>
      <c r="J10448" s="152"/>
      <c r="K10448" s="153"/>
      <c r="L10448" s="153"/>
      <c r="M10448" s="153"/>
      <c r="N10448" s="153"/>
      <c r="O10448" s="153"/>
      <c r="P10448" s="153"/>
      <c r="Q10448" s="153"/>
      <c r="R10448" s="153"/>
      <c r="S10448" s="152"/>
      <c r="T10448" s="153"/>
      <c r="X10448" s="69" t="str">
        <f t="shared" si="330"/>
        <v/>
      </c>
      <c r="Y10448" s="69" t="str">
        <f t="shared" si="331"/>
        <v/>
      </c>
    </row>
    <row r="10449" spans="8:25" x14ac:dyDescent="0.25">
      <c r="H10449" s="155"/>
      <c r="I10449" s="151"/>
      <c r="J10449" s="152"/>
      <c r="K10449" s="153"/>
      <c r="L10449" s="153"/>
      <c r="M10449" s="153"/>
      <c r="N10449" s="153"/>
      <c r="O10449" s="153"/>
      <c r="P10449" s="153"/>
      <c r="Q10449" s="153"/>
      <c r="R10449" s="153"/>
      <c r="S10449" s="152"/>
      <c r="T10449" s="153"/>
      <c r="X10449" s="69" t="str">
        <f t="shared" si="330"/>
        <v/>
      </c>
      <c r="Y10449" s="69" t="str">
        <f t="shared" si="331"/>
        <v/>
      </c>
    </row>
    <row r="10450" spans="8:25" x14ac:dyDescent="0.25">
      <c r="H10450" s="155"/>
      <c r="I10450" s="151"/>
      <c r="J10450" s="152"/>
      <c r="K10450" s="153"/>
      <c r="L10450" s="153"/>
      <c r="M10450" s="153"/>
      <c r="N10450" s="153"/>
      <c r="O10450" s="153"/>
      <c r="P10450" s="153"/>
      <c r="Q10450" s="153"/>
      <c r="R10450" s="153"/>
      <c r="S10450" s="152"/>
      <c r="T10450" s="153"/>
      <c r="X10450" s="69" t="str">
        <f t="shared" si="330"/>
        <v/>
      </c>
      <c r="Y10450" s="69" t="str">
        <f t="shared" si="331"/>
        <v/>
      </c>
    </row>
    <row r="10451" spans="8:25" x14ac:dyDescent="0.25">
      <c r="H10451" s="155"/>
      <c r="I10451" s="151"/>
      <c r="J10451" s="152"/>
      <c r="K10451" s="153"/>
      <c r="L10451" s="153"/>
      <c r="M10451" s="153"/>
      <c r="N10451" s="153"/>
      <c r="O10451" s="153"/>
      <c r="P10451" s="153"/>
      <c r="Q10451" s="153"/>
      <c r="R10451" s="153"/>
      <c r="S10451" s="152"/>
      <c r="T10451" s="153"/>
      <c r="X10451" s="69" t="str">
        <f t="shared" si="330"/>
        <v/>
      </c>
      <c r="Y10451" s="69" t="str">
        <f t="shared" si="331"/>
        <v/>
      </c>
    </row>
    <row r="10452" spans="8:25" x14ac:dyDescent="0.25">
      <c r="H10452" s="155"/>
      <c r="I10452" s="151"/>
      <c r="J10452" s="152"/>
      <c r="K10452" s="153"/>
      <c r="L10452" s="153"/>
      <c r="M10452" s="153"/>
      <c r="N10452" s="153"/>
      <c r="O10452" s="153"/>
      <c r="P10452" s="153"/>
      <c r="Q10452" s="153"/>
      <c r="R10452" s="153"/>
      <c r="S10452" s="152"/>
      <c r="T10452" s="153"/>
      <c r="X10452" s="69" t="str">
        <f t="shared" si="330"/>
        <v/>
      </c>
      <c r="Y10452" s="69" t="str">
        <f t="shared" si="331"/>
        <v/>
      </c>
    </row>
    <row r="10453" spans="8:25" x14ac:dyDescent="0.25">
      <c r="H10453" s="155"/>
      <c r="I10453" s="151"/>
      <c r="J10453" s="152"/>
      <c r="K10453" s="153"/>
      <c r="L10453" s="153"/>
      <c r="M10453" s="153"/>
      <c r="N10453" s="153"/>
      <c r="O10453" s="153"/>
      <c r="P10453" s="153"/>
      <c r="Q10453" s="153"/>
      <c r="R10453" s="153"/>
      <c r="S10453" s="152"/>
      <c r="T10453" s="153"/>
      <c r="X10453" s="69" t="str">
        <f t="shared" si="330"/>
        <v/>
      </c>
      <c r="Y10453" s="69" t="str">
        <f t="shared" si="331"/>
        <v/>
      </c>
    </row>
    <row r="10454" spans="8:25" x14ac:dyDescent="0.25">
      <c r="H10454" s="155"/>
      <c r="I10454" s="151"/>
      <c r="J10454" s="152"/>
      <c r="K10454" s="153"/>
      <c r="L10454" s="153"/>
      <c r="M10454" s="153"/>
      <c r="N10454" s="153"/>
      <c r="O10454" s="153"/>
      <c r="P10454" s="153"/>
      <c r="Q10454" s="153"/>
      <c r="R10454" s="153"/>
      <c r="S10454" s="152"/>
      <c r="T10454" s="153"/>
      <c r="X10454" s="69" t="str">
        <f t="shared" si="330"/>
        <v/>
      </c>
      <c r="Y10454" s="69" t="str">
        <f t="shared" si="331"/>
        <v/>
      </c>
    </row>
    <row r="10455" spans="8:25" x14ac:dyDescent="0.25">
      <c r="H10455" s="155"/>
      <c r="I10455" s="151"/>
      <c r="J10455" s="152"/>
      <c r="K10455" s="153"/>
      <c r="L10455" s="153"/>
      <c r="M10455" s="153"/>
      <c r="N10455" s="153"/>
      <c r="O10455" s="153"/>
      <c r="P10455" s="153"/>
      <c r="Q10455" s="153"/>
      <c r="R10455" s="153"/>
      <c r="S10455" s="152"/>
      <c r="T10455" s="153"/>
      <c r="X10455" s="69" t="str">
        <f t="shared" si="330"/>
        <v/>
      </c>
      <c r="Y10455" s="69" t="str">
        <f t="shared" si="331"/>
        <v/>
      </c>
    </row>
    <row r="10456" spans="8:25" x14ac:dyDescent="0.25">
      <c r="H10456" s="155"/>
      <c r="I10456" s="151"/>
      <c r="J10456" s="152"/>
      <c r="K10456" s="153"/>
      <c r="L10456" s="153"/>
      <c r="M10456" s="153"/>
      <c r="N10456" s="153"/>
      <c r="O10456" s="153"/>
      <c r="P10456" s="153"/>
      <c r="Q10456" s="153"/>
      <c r="R10456" s="153"/>
      <c r="S10456" s="152"/>
      <c r="T10456" s="153"/>
      <c r="X10456" s="69" t="str">
        <f t="shared" si="330"/>
        <v/>
      </c>
      <c r="Y10456" s="69" t="str">
        <f t="shared" si="331"/>
        <v/>
      </c>
    </row>
    <row r="10457" spans="8:25" x14ac:dyDescent="0.25">
      <c r="H10457" s="155"/>
      <c r="I10457" s="151"/>
      <c r="J10457" s="152"/>
      <c r="K10457" s="153"/>
      <c r="L10457" s="153"/>
      <c r="M10457" s="153"/>
      <c r="N10457" s="153"/>
      <c r="O10457" s="153"/>
      <c r="P10457" s="153"/>
      <c r="Q10457" s="153"/>
      <c r="R10457" s="153"/>
      <c r="S10457" s="152"/>
      <c r="T10457" s="153"/>
      <c r="X10457" s="69" t="str">
        <f t="shared" si="330"/>
        <v/>
      </c>
      <c r="Y10457" s="69" t="str">
        <f t="shared" si="331"/>
        <v/>
      </c>
    </row>
    <row r="10458" spans="8:25" x14ac:dyDescent="0.25">
      <c r="H10458" s="155"/>
      <c r="I10458" s="151"/>
      <c r="J10458" s="152"/>
      <c r="K10458" s="153"/>
      <c r="L10458" s="153"/>
      <c r="M10458" s="153"/>
      <c r="N10458" s="153"/>
      <c r="O10458" s="153"/>
      <c r="P10458" s="153"/>
      <c r="Q10458" s="153"/>
      <c r="R10458" s="153"/>
      <c r="S10458" s="152"/>
      <c r="T10458" s="153"/>
      <c r="X10458" s="69" t="str">
        <f t="shared" si="330"/>
        <v/>
      </c>
      <c r="Y10458" s="69" t="str">
        <f t="shared" si="331"/>
        <v/>
      </c>
    </row>
    <row r="10459" spans="8:25" x14ac:dyDescent="0.25">
      <c r="H10459" s="155"/>
      <c r="I10459" s="151"/>
      <c r="J10459" s="152"/>
      <c r="K10459" s="153"/>
      <c r="L10459" s="153"/>
      <c r="M10459" s="153"/>
      <c r="N10459" s="153"/>
      <c r="O10459" s="153"/>
      <c r="P10459" s="153"/>
      <c r="Q10459" s="153"/>
      <c r="R10459" s="153"/>
      <c r="S10459" s="152"/>
      <c r="T10459" s="153"/>
      <c r="X10459" s="69" t="str">
        <f t="shared" si="330"/>
        <v/>
      </c>
      <c r="Y10459" s="69" t="str">
        <f t="shared" si="331"/>
        <v/>
      </c>
    </row>
    <row r="10460" spans="8:25" x14ac:dyDescent="0.25">
      <c r="H10460" s="155"/>
      <c r="I10460" s="151"/>
      <c r="J10460" s="152"/>
      <c r="K10460" s="153"/>
      <c r="L10460" s="153"/>
      <c r="M10460" s="153"/>
      <c r="N10460" s="153"/>
      <c r="O10460" s="153"/>
      <c r="P10460" s="153"/>
      <c r="Q10460" s="153"/>
      <c r="R10460" s="153"/>
      <c r="S10460" s="152"/>
      <c r="T10460" s="153"/>
      <c r="X10460" s="69" t="str">
        <f t="shared" si="330"/>
        <v/>
      </c>
      <c r="Y10460" s="69" t="str">
        <f t="shared" si="331"/>
        <v/>
      </c>
    </row>
    <row r="10461" spans="8:25" x14ac:dyDescent="0.25">
      <c r="H10461" s="155"/>
      <c r="I10461" s="151"/>
      <c r="J10461" s="152"/>
      <c r="K10461" s="153"/>
      <c r="L10461" s="153"/>
      <c r="M10461" s="153"/>
      <c r="N10461" s="153"/>
      <c r="O10461" s="153"/>
      <c r="P10461" s="153"/>
      <c r="Q10461" s="153"/>
      <c r="R10461" s="153"/>
      <c r="S10461" s="152"/>
      <c r="T10461" s="153"/>
      <c r="X10461" s="69" t="str">
        <f t="shared" si="330"/>
        <v/>
      </c>
      <c r="Y10461" s="69" t="str">
        <f t="shared" si="331"/>
        <v/>
      </c>
    </row>
    <row r="10462" spans="8:25" x14ac:dyDescent="0.25">
      <c r="H10462" s="155"/>
      <c r="I10462" s="151"/>
      <c r="J10462" s="152"/>
      <c r="K10462" s="153"/>
      <c r="L10462" s="153"/>
      <c r="M10462" s="153"/>
      <c r="N10462" s="153"/>
      <c r="O10462" s="153"/>
      <c r="P10462" s="153"/>
      <c r="Q10462" s="153"/>
      <c r="R10462" s="153"/>
      <c r="S10462" s="152"/>
      <c r="T10462" s="153"/>
      <c r="X10462" s="69" t="str">
        <f t="shared" si="330"/>
        <v/>
      </c>
      <c r="Y10462" s="69" t="str">
        <f t="shared" si="331"/>
        <v/>
      </c>
    </row>
    <row r="10463" spans="8:25" x14ac:dyDescent="0.25">
      <c r="H10463" s="155"/>
      <c r="I10463" s="151"/>
      <c r="J10463" s="152"/>
      <c r="K10463" s="153"/>
      <c r="L10463" s="153"/>
      <c r="M10463" s="153"/>
      <c r="N10463" s="153"/>
      <c r="O10463" s="153"/>
      <c r="P10463" s="153"/>
      <c r="Q10463" s="153"/>
      <c r="R10463" s="153"/>
      <c r="S10463" s="152"/>
      <c r="T10463" s="153"/>
      <c r="X10463" s="69" t="str">
        <f t="shared" si="330"/>
        <v/>
      </c>
      <c r="Y10463" s="69" t="str">
        <f t="shared" si="331"/>
        <v/>
      </c>
    </row>
    <row r="10464" spans="8:25" x14ac:dyDescent="0.25">
      <c r="H10464" s="155"/>
      <c r="I10464" s="151"/>
      <c r="J10464" s="152"/>
      <c r="K10464" s="153"/>
      <c r="L10464" s="153"/>
      <c r="M10464" s="153"/>
      <c r="N10464" s="153"/>
      <c r="O10464" s="153"/>
      <c r="P10464" s="153"/>
      <c r="Q10464" s="153"/>
      <c r="R10464" s="153"/>
      <c r="S10464" s="152"/>
      <c r="T10464" s="153"/>
      <c r="X10464" s="69" t="str">
        <f t="shared" si="330"/>
        <v/>
      </c>
      <c r="Y10464" s="69" t="str">
        <f t="shared" si="331"/>
        <v/>
      </c>
    </row>
    <row r="10465" spans="8:25" x14ac:dyDescent="0.25">
      <c r="H10465" s="155"/>
      <c r="I10465" s="151"/>
      <c r="J10465" s="152"/>
      <c r="K10465" s="153"/>
      <c r="L10465" s="153"/>
      <c r="M10465" s="153"/>
      <c r="N10465" s="153"/>
      <c r="O10465" s="153"/>
      <c r="P10465" s="153"/>
      <c r="Q10465" s="153"/>
      <c r="R10465" s="153"/>
      <c r="S10465" s="152"/>
      <c r="T10465" s="153"/>
      <c r="X10465" s="69" t="str">
        <f t="shared" si="330"/>
        <v/>
      </c>
      <c r="Y10465" s="69" t="str">
        <f t="shared" si="331"/>
        <v/>
      </c>
    </row>
    <row r="10466" spans="8:25" x14ac:dyDescent="0.25">
      <c r="H10466" s="155"/>
      <c r="I10466" s="151"/>
      <c r="J10466" s="152"/>
      <c r="K10466" s="153"/>
      <c r="L10466" s="153"/>
      <c r="M10466" s="153"/>
      <c r="N10466" s="153"/>
      <c r="O10466" s="153"/>
      <c r="P10466" s="153"/>
      <c r="Q10466" s="153"/>
      <c r="R10466" s="153"/>
      <c r="S10466" s="152"/>
      <c r="T10466" s="153"/>
      <c r="X10466" s="69" t="str">
        <f t="shared" si="330"/>
        <v/>
      </c>
      <c r="Y10466" s="69" t="str">
        <f t="shared" si="331"/>
        <v/>
      </c>
    </row>
    <row r="10467" spans="8:25" x14ac:dyDescent="0.25">
      <c r="H10467" s="155"/>
      <c r="I10467" s="151"/>
      <c r="J10467" s="152"/>
      <c r="K10467" s="153"/>
      <c r="L10467" s="153"/>
      <c r="M10467" s="153"/>
      <c r="N10467" s="153"/>
      <c r="O10467" s="153"/>
      <c r="P10467" s="153"/>
      <c r="Q10467" s="153"/>
      <c r="R10467" s="153"/>
      <c r="S10467" s="152"/>
      <c r="T10467" s="153"/>
      <c r="X10467" s="69" t="str">
        <f t="shared" si="330"/>
        <v/>
      </c>
      <c r="Y10467" s="69" t="str">
        <f t="shared" si="331"/>
        <v/>
      </c>
    </row>
    <row r="10468" spans="8:25" x14ac:dyDescent="0.25">
      <c r="H10468" s="155"/>
      <c r="I10468" s="151"/>
      <c r="J10468" s="152"/>
      <c r="K10468" s="153"/>
      <c r="L10468" s="153"/>
      <c r="M10468" s="153"/>
      <c r="N10468" s="153"/>
      <c r="O10468" s="153"/>
      <c r="P10468" s="153"/>
      <c r="Q10468" s="153"/>
      <c r="R10468" s="153"/>
      <c r="S10468" s="152"/>
      <c r="T10468" s="153"/>
      <c r="X10468" s="69" t="str">
        <f t="shared" si="330"/>
        <v/>
      </c>
      <c r="Y10468" s="69" t="str">
        <f t="shared" si="331"/>
        <v/>
      </c>
    </row>
    <row r="10469" spans="8:25" x14ac:dyDescent="0.25">
      <c r="H10469" s="155"/>
      <c r="I10469" s="151"/>
      <c r="J10469" s="152"/>
      <c r="K10469" s="153"/>
      <c r="L10469" s="153"/>
      <c r="M10469" s="153"/>
      <c r="N10469" s="153"/>
      <c r="O10469" s="153"/>
      <c r="P10469" s="153"/>
      <c r="Q10469" s="153"/>
      <c r="R10469" s="153"/>
      <c r="S10469" s="152"/>
      <c r="T10469" s="153"/>
      <c r="X10469" s="69" t="str">
        <f t="shared" si="330"/>
        <v/>
      </c>
      <c r="Y10469" s="69" t="str">
        <f t="shared" si="331"/>
        <v/>
      </c>
    </row>
    <row r="10470" spans="8:25" x14ac:dyDescent="0.25">
      <c r="H10470" s="155"/>
      <c r="I10470" s="151"/>
      <c r="J10470" s="152"/>
      <c r="K10470" s="153"/>
      <c r="L10470" s="153"/>
      <c r="M10470" s="153"/>
      <c r="N10470" s="153"/>
      <c r="O10470" s="153"/>
      <c r="P10470" s="153"/>
      <c r="Q10470" s="153"/>
      <c r="R10470" s="153"/>
      <c r="S10470" s="152"/>
      <c r="T10470" s="153"/>
      <c r="X10470" s="69" t="str">
        <f t="shared" si="330"/>
        <v/>
      </c>
      <c r="Y10470" s="69" t="str">
        <f t="shared" si="331"/>
        <v/>
      </c>
    </row>
    <row r="10471" spans="8:25" x14ac:dyDescent="0.25">
      <c r="H10471" s="155"/>
      <c r="I10471" s="151"/>
      <c r="J10471" s="152"/>
      <c r="K10471" s="153"/>
      <c r="L10471" s="153"/>
      <c r="M10471" s="153"/>
      <c r="N10471" s="153"/>
      <c r="O10471" s="153"/>
      <c r="P10471" s="153"/>
      <c r="Q10471" s="153"/>
      <c r="R10471" s="153"/>
      <c r="S10471" s="152"/>
      <c r="T10471" s="153"/>
      <c r="X10471" s="69" t="str">
        <f t="shared" si="330"/>
        <v/>
      </c>
      <c r="Y10471" s="69" t="str">
        <f t="shared" si="331"/>
        <v/>
      </c>
    </row>
    <row r="10472" spans="8:25" x14ac:dyDescent="0.25">
      <c r="H10472" s="155"/>
      <c r="I10472" s="151"/>
      <c r="J10472" s="152"/>
      <c r="K10472" s="153"/>
      <c r="L10472" s="153"/>
      <c r="M10472" s="153"/>
      <c r="N10472" s="153"/>
      <c r="O10472" s="153"/>
      <c r="P10472" s="153"/>
      <c r="Q10472" s="153"/>
      <c r="R10472" s="153"/>
      <c r="S10472" s="152"/>
      <c r="T10472" s="153"/>
      <c r="X10472" s="69" t="str">
        <f t="shared" si="330"/>
        <v/>
      </c>
      <c r="Y10472" s="69" t="str">
        <f t="shared" si="331"/>
        <v/>
      </c>
    </row>
    <row r="10473" spans="8:25" x14ac:dyDescent="0.25">
      <c r="H10473" s="155"/>
      <c r="I10473" s="151"/>
      <c r="J10473" s="152"/>
      <c r="K10473" s="153"/>
      <c r="L10473" s="153"/>
      <c r="M10473" s="153"/>
      <c r="N10473" s="153"/>
      <c r="O10473" s="153"/>
      <c r="P10473" s="153"/>
      <c r="Q10473" s="153"/>
      <c r="R10473" s="153"/>
      <c r="S10473" s="152"/>
      <c r="T10473" s="153"/>
      <c r="X10473" s="69" t="str">
        <f t="shared" si="330"/>
        <v/>
      </c>
      <c r="Y10473" s="69" t="str">
        <f t="shared" si="331"/>
        <v/>
      </c>
    </row>
    <row r="10474" spans="8:25" x14ac:dyDescent="0.25">
      <c r="H10474" s="155"/>
      <c r="I10474" s="151"/>
      <c r="J10474" s="152"/>
      <c r="K10474" s="153"/>
      <c r="L10474" s="153"/>
      <c r="M10474" s="153"/>
      <c r="N10474" s="153"/>
      <c r="O10474" s="153"/>
      <c r="P10474" s="153"/>
      <c r="Q10474" s="153"/>
      <c r="R10474" s="153"/>
      <c r="S10474" s="152"/>
      <c r="T10474" s="153"/>
      <c r="X10474" s="69" t="str">
        <f t="shared" si="330"/>
        <v/>
      </c>
      <c r="Y10474" s="69" t="str">
        <f t="shared" si="331"/>
        <v/>
      </c>
    </row>
    <row r="10475" spans="8:25" x14ac:dyDescent="0.25">
      <c r="H10475" s="155"/>
      <c r="I10475" s="151"/>
      <c r="J10475" s="152"/>
      <c r="K10475" s="153"/>
      <c r="L10475" s="153"/>
      <c r="M10475" s="153"/>
      <c r="N10475" s="153"/>
      <c r="O10475" s="153"/>
      <c r="P10475" s="153"/>
      <c r="Q10475" s="153"/>
      <c r="R10475" s="153"/>
      <c r="S10475" s="152"/>
      <c r="T10475" s="153"/>
      <c r="X10475" s="69" t="str">
        <f t="shared" si="330"/>
        <v/>
      </c>
      <c r="Y10475" s="69" t="str">
        <f t="shared" si="331"/>
        <v/>
      </c>
    </row>
    <row r="10476" spans="8:25" x14ac:dyDescent="0.25">
      <c r="H10476" s="155"/>
      <c r="I10476" s="151"/>
      <c r="J10476" s="152"/>
      <c r="K10476" s="153"/>
      <c r="L10476" s="153"/>
      <c r="M10476" s="153"/>
      <c r="N10476" s="153"/>
      <c r="O10476" s="153"/>
      <c r="P10476" s="153"/>
      <c r="Q10476" s="153"/>
      <c r="R10476" s="153"/>
      <c r="S10476" s="152"/>
      <c r="T10476" s="153"/>
      <c r="X10476" s="69" t="str">
        <f t="shared" si="330"/>
        <v/>
      </c>
      <c r="Y10476" s="69" t="str">
        <f t="shared" si="331"/>
        <v/>
      </c>
    </row>
    <row r="10477" spans="8:25" x14ac:dyDescent="0.25">
      <c r="H10477" s="155"/>
      <c r="I10477" s="151"/>
      <c r="J10477" s="152"/>
      <c r="K10477" s="153"/>
      <c r="L10477" s="153"/>
      <c r="M10477" s="153"/>
      <c r="N10477" s="153"/>
      <c r="O10477" s="153"/>
      <c r="P10477" s="153"/>
      <c r="Q10477" s="153"/>
      <c r="R10477" s="153"/>
      <c r="S10477" s="152"/>
      <c r="T10477" s="153"/>
      <c r="X10477" s="69" t="str">
        <f t="shared" si="330"/>
        <v/>
      </c>
      <c r="Y10477" s="69" t="str">
        <f t="shared" si="331"/>
        <v/>
      </c>
    </row>
    <row r="10478" spans="8:25" x14ac:dyDescent="0.25">
      <c r="H10478" s="155"/>
      <c r="I10478" s="151"/>
      <c r="J10478" s="152"/>
      <c r="K10478" s="153"/>
      <c r="L10478" s="153"/>
      <c r="M10478" s="153"/>
      <c r="N10478" s="153"/>
      <c r="O10478" s="153"/>
      <c r="P10478" s="153"/>
      <c r="Q10478" s="153"/>
      <c r="R10478" s="153"/>
      <c r="S10478" s="152"/>
      <c r="T10478" s="153"/>
      <c r="X10478" s="69" t="str">
        <f t="shared" si="330"/>
        <v/>
      </c>
      <c r="Y10478" s="69" t="str">
        <f t="shared" si="331"/>
        <v/>
      </c>
    </row>
    <row r="10479" spans="8:25" x14ac:dyDescent="0.25">
      <c r="H10479" s="155"/>
      <c r="I10479" s="151"/>
      <c r="J10479" s="152"/>
      <c r="K10479" s="153"/>
      <c r="L10479" s="153"/>
      <c r="M10479" s="153"/>
      <c r="N10479" s="153"/>
      <c r="O10479" s="153"/>
      <c r="P10479" s="153"/>
      <c r="Q10479" s="153"/>
      <c r="R10479" s="153"/>
      <c r="S10479" s="152"/>
      <c r="T10479" s="153"/>
      <c r="X10479" s="69" t="str">
        <f t="shared" si="330"/>
        <v/>
      </c>
      <c r="Y10479" s="69" t="str">
        <f t="shared" si="331"/>
        <v/>
      </c>
    </row>
    <row r="10480" spans="8:25" x14ac:dyDescent="0.25">
      <c r="H10480" s="155"/>
      <c r="I10480" s="151"/>
      <c r="J10480" s="152"/>
      <c r="K10480" s="153"/>
      <c r="L10480" s="153"/>
      <c r="M10480" s="153"/>
      <c r="N10480" s="153"/>
      <c r="O10480" s="153"/>
      <c r="P10480" s="153"/>
      <c r="Q10480" s="153"/>
      <c r="R10480" s="153"/>
      <c r="S10480" s="152"/>
      <c r="T10480" s="153"/>
      <c r="X10480" s="69" t="str">
        <f t="shared" si="330"/>
        <v/>
      </c>
      <c r="Y10480" s="69" t="str">
        <f t="shared" si="331"/>
        <v/>
      </c>
    </row>
    <row r="10481" spans="8:25" x14ac:dyDescent="0.25">
      <c r="H10481" s="155"/>
      <c r="I10481" s="151"/>
      <c r="J10481" s="152"/>
      <c r="K10481" s="153"/>
      <c r="L10481" s="153"/>
      <c r="M10481" s="153"/>
      <c r="N10481" s="153"/>
      <c r="O10481" s="153"/>
      <c r="P10481" s="153"/>
      <c r="Q10481" s="153"/>
      <c r="R10481" s="153"/>
      <c r="S10481" s="152"/>
      <c r="T10481" s="153"/>
      <c r="X10481" s="69" t="str">
        <f t="shared" si="330"/>
        <v/>
      </c>
      <c r="Y10481" s="69" t="str">
        <f t="shared" si="331"/>
        <v/>
      </c>
    </row>
    <row r="10482" spans="8:25" x14ac:dyDescent="0.25">
      <c r="H10482" s="155"/>
      <c r="I10482" s="151"/>
      <c r="J10482" s="152"/>
      <c r="K10482" s="153"/>
      <c r="L10482" s="153"/>
      <c r="M10482" s="153"/>
      <c r="N10482" s="153"/>
      <c r="O10482" s="153"/>
      <c r="P10482" s="153"/>
      <c r="Q10482" s="153"/>
      <c r="R10482" s="153"/>
      <c r="S10482" s="152"/>
      <c r="T10482" s="153"/>
      <c r="X10482" s="69" t="str">
        <f t="shared" si="330"/>
        <v/>
      </c>
      <c r="Y10482" s="69" t="str">
        <f t="shared" si="331"/>
        <v/>
      </c>
    </row>
    <row r="10483" spans="8:25" x14ac:dyDescent="0.25">
      <c r="H10483" s="155"/>
      <c r="I10483" s="151"/>
      <c r="J10483" s="152"/>
      <c r="K10483" s="153"/>
      <c r="L10483" s="153"/>
      <c r="M10483" s="153"/>
      <c r="N10483" s="153"/>
      <c r="O10483" s="153"/>
      <c r="P10483" s="153"/>
      <c r="Q10483" s="153"/>
      <c r="R10483" s="153"/>
      <c r="S10483" s="152"/>
      <c r="T10483" s="153"/>
      <c r="X10483" s="69" t="str">
        <f t="shared" si="330"/>
        <v/>
      </c>
      <c r="Y10483" s="69" t="str">
        <f t="shared" si="331"/>
        <v/>
      </c>
    </row>
    <row r="10484" spans="8:25" x14ac:dyDescent="0.25">
      <c r="H10484" s="155"/>
      <c r="I10484" s="151"/>
      <c r="J10484" s="152"/>
      <c r="K10484" s="153"/>
      <c r="L10484" s="153"/>
      <c r="M10484" s="153"/>
      <c r="N10484" s="153"/>
      <c r="O10484" s="153"/>
      <c r="P10484" s="153"/>
      <c r="Q10484" s="153"/>
      <c r="R10484" s="153"/>
      <c r="S10484" s="152"/>
      <c r="T10484" s="153"/>
      <c r="X10484" s="69" t="str">
        <f t="shared" si="330"/>
        <v/>
      </c>
      <c r="Y10484" s="69" t="str">
        <f t="shared" si="331"/>
        <v/>
      </c>
    </row>
    <row r="10485" spans="8:25" x14ac:dyDescent="0.25">
      <c r="H10485" s="155"/>
      <c r="I10485" s="151"/>
      <c r="J10485" s="152"/>
      <c r="K10485" s="153"/>
      <c r="L10485" s="153"/>
      <c r="M10485" s="153"/>
      <c r="N10485" s="153"/>
      <c r="O10485" s="153"/>
      <c r="P10485" s="153"/>
      <c r="Q10485" s="153"/>
      <c r="R10485" s="153"/>
      <c r="S10485" s="152"/>
      <c r="T10485" s="153"/>
      <c r="X10485" s="69" t="str">
        <f t="shared" si="330"/>
        <v/>
      </c>
      <c r="Y10485" s="69" t="str">
        <f t="shared" si="331"/>
        <v/>
      </c>
    </row>
    <row r="10486" spans="8:25" x14ac:dyDescent="0.25">
      <c r="H10486" s="155"/>
      <c r="I10486" s="151"/>
      <c r="J10486" s="152"/>
      <c r="K10486" s="153"/>
      <c r="L10486" s="153"/>
      <c r="M10486" s="153"/>
      <c r="N10486" s="153"/>
      <c r="O10486" s="153"/>
      <c r="P10486" s="153"/>
      <c r="Q10486" s="153"/>
      <c r="R10486" s="153"/>
      <c r="S10486" s="152"/>
      <c r="T10486" s="153"/>
      <c r="X10486" s="69" t="str">
        <f t="shared" si="330"/>
        <v/>
      </c>
      <c r="Y10486" s="69" t="str">
        <f t="shared" si="331"/>
        <v/>
      </c>
    </row>
    <row r="10487" spans="8:25" x14ac:dyDescent="0.25">
      <c r="H10487" s="155"/>
      <c r="I10487" s="151"/>
      <c r="J10487" s="152"/>
      <c r="K10487" s="153"/>
      <c r="L10487" s="153"/>
      <c r="M10487" s="153"/>
      <c r="N10487" s="153"/>
      <c r="O10487" s="153"/>
      <c r="P10487" s="153"/>
      <c r="Q10487" s="153"/>
      <c r="R10487" s="153"/>
      <c r="S10487" s="152"/>
      <c r="T10487" s="153"/>
      <c r="X10487" s="69" t="str">
        <f t="shared" si="330"/>
        <v/>
      </c>
      <c r="Y10487" s="69" t="str">
        <f t="shared" si="331"/>
        <v/>
      </c>
    </row>
    <row r="10488" spans="8:25" x14ac:dyDescent="0.25">
      <c r="H10488" s="155"/>
      <c r="I10488" s="151"/>
      <c r="J10488" s="152"/>
      <c r="K10488" s="153"/>
      <c r="L10488" s="153"/>
      <c r="M10488" s="153"/>
      <c r="N10488" s="153"/>
      <c r="O10488" s="153"/>
      <c r="P10488" s="153"/>
      <c r="Q10488" s="153"/>
      <c r="R10488" s="153"/>
      <c r="S10488" s="152"/>
      <c r="T10488" s="153"/>
      <c r="X10488" s="69" t="str">
        <f t="shared" si="330"/>
        <v/>
      </c>
      <c r="Y10488" s="69" t="str">
        <f t="shared" si="331"/>
        <v/>
      </c>
    </row>
    <row r="10489" spans="8:25" x14ac:dyDescent="0.25">
      <c r="H10489" s="155"/>
      <c r="I10489" s="151"/>
      <c r="J10489" s="152"/>
      <c r="K10489" s="153"/>
      <c r="L10489" s="153"/>
      <c r="M10489" s="153"/>
      <c r="N10489" s="153"/>
      <c r="O10489" s="153"/>
      <c r="P10489" s="153"/>
      <c r="Q10489" s="153"/>
      <c r="R10489" s="153"/>
      <c r="S10489" s="152"/>
      <c r="T10489" s="153"/>
      <c r="X10489" s="69" t="str">
        <f t="shared" si="330"/>
        <v/>
      </c>
      <c r="Y10489" s="69" t="str">
        <f t="shared" si="331"/>
        <v/>
      </c>
    </row>
    <row r="10490" spans="8:25" x14ac:dyDescent="0.25">
      <c r="H10490" s="155"/>
      <c r="I10490" s="151"/>
      <c r="J10490" s="152"/>
      <c r="K10490" s="153"/>
      <c r="L10490" s="153"/>
      <c r="M10490" s="153"/>
      <c r="N10490" s="153"/>
      <c r="O10490" s="153"/>
      <c r="P10490" s="153"/>
      <c r="Q10490" s="153"/>
      <c r="R10490" s="153"/>
      <c r="S10490" s="152"/>
      <c r="T10490" s="153"/>
      <c r="X10490" s="69" t="str">
        <f t="shared" si="330"/>
        <v/>
      </c>
      <c r="Y10490" s="69" t="str">
        <f t="shared" si="331"/>
        <v/>
      </c>
    </row>
    <row r="10491" spans="8:25" x14ac:dyDescent="0.25">
      <c r="H10491" s="155"/>
      <c r="I10491" s="151"/>
      <c r="J10491" s="152"/>
      <c r="K10491" s="153"/>
      <c r="L10491" s="153"/>
      <c r="M10491" s="153"/>
      <c r="N10491" s="153"/>
      <c r="O10491" s="153"/>
      <c r="P10491" s="153"/>
      <c r="Q10491" s="153"/>
      <c r="R10491" s="153"/>
      <c r="S10491" s="152"/>
      <c r="T10491" s="153"/>
      <c r="X10491" s="69" t="str">
        <f t="shared" si="330"/>
        <v/>
      </c>
      <c r="Y10491" s="69" t="str">
        <f t="shared" si="331"/>
        <v/>
      </c>
    </row>
    <row r="10492" spans="8:25" x14ac:dyDescent="0.25">
      <c r="H10492" s="155"/>
      <c r="I10492" s="151"/>
      <c r="J10492" s="152"/>
      <c r="K10492" s="153"/>
      <c r="L10492" s="153"/>
      <c r="M10492" s="153"/>
      <c r="N10492" s="153"/>
      <c r="O10492" s="153"/>
      <c r="P10492" s="153"/>
      <c r="Q10492" s="153"/>
      <c r="R10492" s="153"/>
      <c r="S10492" s="152"/>
      <c r="T10492" s="153"/>
      <c r="X10492" s="69" t="str">
        <f t="shared" si="330"/>
        <v/>
      </c>
      <c r="Y10492" s="69" t="str">
        <f t="shared" si="331"/>
        <v/>
      </c>
    </row>
    <row r="10493" spans="8:25" x14ac:dyDescent="0.25">
      <c r="H10493" s="155"/>
      <c r="I10493" s="151"/>
      <c r="J10493" s="152"/>
      <c r="K10493" s="153"/>
      <c r="L10493" s="153"/>
      <c r="M10493" s="153"/>
      <c r="N10493" s="153"/>
      <c r="O10493" s="153"/>
      <c r="P10493" s="153"/>
      <c r="Q10493" s="153"/>
      <c r="R10493" s="153"/>
      <c r="S10493" s="152"/>
      <c r="T10493" s="153"/>
      <c r="X10493" s="69" t="str">
        <f t="shared" si="330"/>
        <v/>
      </c>
      <c r="Y10493" s="69" t="str">
        <f t="shared" si="331"/>
        <v/>
      </c>
    </row>
    <row r="10494" spans="8:25" x14ac:dyDescent="0.25">
      <c r="H10494" s="155"/>
      <c r="I10494" s="151"/>
      <c r="J10494" s="152"/>
      <c r="K10494" s="153"/>
      <c r="L10494" s="153"/>
      <c r="M10494" s="153"/>
      <c r="N10494" s="153"/>
      <c r="O10494" s="153"/>
      <c r="P10494" s="153"/>
      <c r="Q10494" s="153"/>
      <c r="R10494" s="153"/>
      <c r="S10494" s="152"/>
      <c r="T10494" s="153"/>
      <c r="X10494" s="69" t="str">
        <f t="shared" si="330"/>
        <v/>
      </c>
      <c r="Y10494" s="69" t="str">
        <f t="shared" si="331"/>
        <v/>
      </c>
    </row>
    <row r="10495" spans="8:25" x14ac:dyDescent="0.25">
      <c r="H10495" s="155"/>
      <c r="I10495" s="151"/>
      <c r="J10495" s="152"/>
      <c r="K10495" s="153"/>
      <c r="L10495" s="153"/>
      <c r="M10495" s="153"/>
      <c r="N10495" s="153"/>
      <c r="O10495" s="153"/>
      <c r="P10495" s="153"/>
      <c r="Q10495" s="153"/>
      <c r="R10495" s="153"/>
      <c r="S10495" s="152"/>
      <c r="T10495" s="153"/>
      <c r="X10495" s="69" t="str">
        <f t="shared" si="330"/>
        <v/>
      </c>
      <c r="Y10495" s="69" t="str">
        <f t="shared" si="331"/>
        <v/>
      </c>
    </row>
    <row r="10496" spans="8:25" x14ac:dyDescent="0.25">
      <c r="H10496" s="155"/>
      <c r="I10496" s="151"/>
      <c r="J10496" s="152"/>
      <c r="K10496" s="153"/>
      <c r="L10496" s="153"/>
      <c r="M10496" s="153"/>
      <c r="N10496" s="153"/>
      <c r="O10496" s="153"/>
      <c r="P10496" s="153"/>
      <c r="Q10496" s="153"/>
      <c r="R10496" s="153"/>
      <c r="S10496" s="152"/>
      <c r="T10496" s="153"/>
      <c r="X10496" s="69" t="str">
        <f t="shared" si="330"/>
        <v/>
      </c>
      <c r="Y10496" s="69" t="str">
        <f t="shared" si="331"/>
        <v/>
      </c>
    </row>
    <row r="10497" spans="8:25" x14ac:dyDescent="0.25">
      <c r="H10497" s="155"/>
      <c r="I10497" s="151"/>
      <c r="J10497" s="152"/>
      <c r="K10497" s="153"/>
      <c r="L10497" s="153"/>
      <c r="M10497" s="153"/>
      <c r="N10497" s="153"/>
      <c r="O10497" s="153"/>
      <c r="P10497" s="153"/>
      <c r="Q10497" s="153"/>
      <c r="R10497" s="153"/>
      <c r="S10497" s="152"/>
      <c r="T10497" s="153"/>
      <c r="X10497" s="69" t="str">
        <f t="shared" si="330"/>
        <v/>
      </c>
      <c r="Y10497" s="69" t="str">
        <f t="shared" si="331"/>
        <v/>
      </c>
    </row>
    <row r="10498" spans="8:25" x14ac:dyDescent="0.25">
      <c r="H10498" s="155"/>
      <c r="I10498" s="151"/>
      <c r="J10498" s="152"/>
      <c r="K10498" s="153"/>
      <c r="L10498" s="153"/>
      <c r="M10498" s="153"/>
      <c r="N10498" s="153"/>
      <c r="O10498" s="153"/>
      <c r="P10498" s="153"/>
      <c r="Q10498" s="153"/>
      <c r="R10498" s="153"/>
      <c r="S10498" s="152"/>
      <c r="T10498" s="153"/>
      <c r="X10498" s="69" t="str">
        <f t="shared" ref="X10498:X10561" si="332">IF(W10498&lt;&gt;"",W10498-I10498,"")</f>
        <v/>
      </c>
      <c r="Y10498" s="69" t="str">
        <f t="shared" si="331"/>
        <v/>
      </c>
    </row>
    <row r="10499" spans="8:25" x14ac:dyDescent="0.25">
      <c r="H10499" s="155"/>
      <c r="I10499" s="151"/>
      <c r="J10499" s="152"/>
      <c r="K10499" s="153"/>
      <c r="L10499" s="153"/>
      <c r="M10499" s="153"/>
      <c r="N10499" s="153"/>
      <c r="O10499" s="153"/>
      <c r="P10499" s="153"/>
      <c r="Q10499" s="153"/>
      <c r="R10499" s="153"/>
      <c r="S10499" s="152"/>
      <c r="T10499" s="153"/>
      <c r="X10499" s="69" t="str">
        <f t="shared" si="332"/>
        <v/>
      </c>
      <c r="Y10499" s="69" t="str">
        <f t="shared" ref="Y10499:Y10562" si="333">IF(X10499&lt;&gt;"",IF(X10499&lt;365,"&lt; 1 year",IF(X10499&lt;730,"1-2",IF(X10499&lt;1095,"2-3",IF(X10499&lt;1460,"3-4",IF(X10499&lt;1825,"4-5","5+"))))),"")</f>
        <v/>
      </c>
    </row>
    <row r="10500" spans="8:25" x14ac:dyDescent="0.25">
      <c r="H10500" s="155"/>
      <c r="I10500" s="151"/>
      <c r="J10500" s="152"/>
      <c r="K10500" s="153"/>
      <c r="L10500" s="153"/>
      <c r="M10500" s="153"/>
      <c r="N10500" s="153"/>
      <c r="O10500" s="153"/>
      <c r="P10500" s="153"/>
      <c r="Q10500" s="153"/>
      <c r="R10500" s="153"/>
      <c r="S10500" s="152"/>
      <c r="T10500" s="153"/>
      <c r="X10500" s="69" t="str">
        <f t="shared" si="332"/>
        <v/>
      </c>
      <c r="Y10500" s="69" t="str">
        <f t="shared" si="333"/>
        <v/>
      </c>
    </row>
    <row r="10501" spans="8:25" x14ac:dyDescent="0.25">
      <c r="H10501" s="155"/>
      <c r="I10501" s="151"/>
      <c r="J10501" s="152"/>
      <c r="K10501" s="153"/>
      <c r="L10501" s="153"/>
      <c r="M10501" s="153"/>
      <c r="N10501" s="153"/>
      <c r="O10501" s="153"/>
      <c r="P10501" s="153"/>
      <c r="Q10501" s="153"/>
      <c r="R10501" s="153"/>
      <c r="S10501" s="152"/>
      <c r="T10501" s="153"/>
      <c r="X10501" s="69" t="str">
        <f t="shared" si="332"/>
        <v/>
      </c>
      <c r="Y10501" s="69" t="str">
        <f t="shared" si="333"/>
        <v/>
      </c>
    </row>
    <row r="10502" spans="8:25" x14ac:dyDescent="0.25">
      <c r="H10502" s="155"/>
      <c r="I10502" s="151"/>
      <c r="J10502" s="152"/>
      <c r="K10502" s="153"/>
      <c r="L10502" s="153"/>
      <c r="M10502" s="153"/>
      <c r="N10502" s="153"/>
      <c r="O10502" s="153"/>
      <c r="P10502" s="153"/>
      <c r="Q10502" s="153"/>
      <c r="R10502" s="153"/>
      <c r="S10502" s="152"/>
      <c r="T10502" s="153"/>
      <c r="X10502" s="69" t="str">
        <f t="shared" si="332"/>
        <v/>
      </c>
      <c r="Y10502" s="69" t="str">
        <f t="shared" si="333"/>
        <v/>
      </c>
    </row>
    <row r="10503" spans="8:25" x14ac:dyDescent="0.25">
      <c r="H10503" s="155"/>
      <c r="I10503" s="151"/>
      <c r="J10503" s="152"/>
      <c r="K10503" s="153"/>
      <c r="L10503" s="153"/>
      <c r="M10503" s="153"/>
      <c r="N10503" s="153"/>
      <c r="O10503" s="153"/>
      <c r="P10503" s="153"/>
      <c r="Q10503" s="153"/>
      <c r="R10503" s="153"/>
      <c r="S10503" s="152"/>
      <c r="T10503" s="153"/>
      <c r="X10503" s="69" t="str">
        <f t="shared" si="332"/>
        <v/>
      </c>
      <c r="Y10503" s="69" t="str">
        <f t="shared" si="333"/>
        <v/>
      </c>
    </row>
    <row r="10504" spans="8:25" x14ac:dyDescent="0.25">
      <c r="H10504" s="155"/>
      <c r="I10504" s="151"/>
      <c r="J10504" s="152"/>
      <c r="K10504" s="153"/>
      <c r="L10504" s="153"/>
      <c r="M10504" s="153"/>
      <c r="N10504" s="153"/>
      <c r="O10504" s="153"/>
      <c r="P10504" s="153"/>
      <c r="Q10504" s="153"/>
      <c r="R10504" s="153"/>
      <c r="S10504" s="152"/>
      <c r="T10504" s="153"/>
      <c r="X10504" s="69" t="str">
        <f t="shared" si="332"/>
        <v/>
      </c>
      <c r="Y10504" s="69" t="str">
        <f t="shared" si="333"/>
        <v/>
      </c>
    </row>
    <row r="10505" spans="8:25" x14ac:dyDescent="0.25">
      <c r="H10505" s="155"/>
      <c r="I10505" s="151"/>
      <c r="J10505" s="152"/>
      <c r="K10505" s="153"/>
      <c r="L10505" s="153"/>
      <c r="M10505" s="153"/>
      <c r="N10505" s="153"/>
      <c r="O10505" s="153"/>
      <c r="P10505" s="153"/>
      <c r="Q10505" s="153"/>
      <c r="R10505" s="153"/>
      <c r="S10505" s="152"/>
      <c r="T10505" s="153"/>
      <c r="X10505" s="69" t="str">
        <f t="shared" si="332"/>
        <v/>
      </c>
      <c r="Y10505" s="69" t="str">
        <f t="shared" si="333"/>
        <v/>
      </c>
    </row>
    <row r="10506" spans="8:25" x14ac:dyDescent="0.25">
      <c r="H10506" s="155"/>
      <c r="I10506" s="151"/>
      <c r="J10506" s="152"/>
      <c r="K10506" s="153"/>
      <c r="L10506" s="153"/>
      <c r="M10506" s="153"/>
      <c r="N10506" s="153"/>
      <c r="O10506" s="153"/>
      <c r="P10506" s="153"/>
      <c r="Q10506" s="153"/>
      <c r="R10506" s="153"/>
      <c r="S10506" s="152"/>
      <c r="T10506" s="153"/>
      <c r="X10506" s="69" t="str">
        <f t="shared" si="332"/>
        <v/>
      </c>
      <c r="Y10506" s="69" t="str">
        <f t="shared" si="333"/>
        <v/>
      </c>
    </row>
    <row r="10507" spans="8:25" x14ac:dyDescent="0.25">
      <c r="H10507" s="155"/>
      <c r="I10507" s="151"/>
      <c r="J10507" s="152"/>
      <c r="K10507" s="153"/>
      <c r="L10507" s="153"/>
      <c r="M10507" s="153"/>
      <c r="N10507" s="153"/>
      <c r="O10507" s="153"/>
      <c r="P10507" s="153"/>
      <c r="Q10507" s="153"/>
      <c r="R10507" s="153"/>
      <c r="S10507" s="152"/>
      <c r="T10507" s="153"/>
      <c r="X10507" s="69" t="str">
        <f t="shared" si="332"/>
        <v/>
      </c>
      <c r="Y10507" s="69" t="str">
        <f t="shared" si="333"/>
        <v/>
      </c>
    </row>
    <row r="10508" spans="8:25" x14ac:dyDescent="0.25">
      <c r="H10508" s="155"/>
      <c r="I10508" s="151"/>
      <c r="J10508" s="152"/>
      <c r="K10508" s="153"/>
      <c r="L10508" s="153"/>
      <c r="M10508" s="153"/>
      <c r="N10508" s="153"/>
      <c r="O10508" s="153"/>
      <c r="P10508" s="153"/>
      <c r="Q10508" s="153"/>
      <c r="R10508" s="153"/>
      <c r="S10508" s="152"/>
      <c r="T10508" s="153"/>
      <c r="X10508" s="69" t="str">
        <f t="shared" si="332"/>
        <v/>
      </c>
      <c r="Y10508" s="69" t="str">
        <f t="shared" si="333"/>
        <v/>
      </c>
    </row>
    <row r="10509" spans="8:25" x14ac:dyDescent="0.25">
      <c r="H10509" s="155"/>
      <c r="I10509" s="151"/>
      <c r="J10509" s="152"/>
      <c r="K10509" s="153"/>
      <c r="L10509" s="153"/>
      <c r="M10509" s="153"/>
      <c r="N10509" s="153"/>
      <c r="O10509" s="153"/>
      <c r="P10509" s="153"/>
      <c r="Q10509" s="153"/>
      <c r="R10509" s="153"/>
      <c r="S10509" s="152"/>
      <c r="T10509" s="153"/>
      <c r="X10509" s="69" t="str">
        <f t="shared" si="332"/>
        <v/>
      </c>
      <c r="Y10509" s="69" t="str">
        <f t="shared" si="333"/>
        <v/>
      </c>
    </row>
    <row r="10510" spans="8:25" x14ac:dyDescent="0.25">
      <c r="H10510" s="155"/>
      <c r="I10510" s="151"/>
      <c r="J10510" s="152"/>
      <c r="K10510" s="153"/>
      <c r="L10510" s="153"/>
      <c r="M10510" s="153"/>
      <c r="N10510" s="153"/>
      <c r="O10510" s="153"/>
      <c r="P10510" s="153"/>
      <c r="Q10510" s="153"/>
      <c r="R10510" s="153"/>
      <c r="S10510" s="152"/>
      <c r="T10510" s="153"/>
      <c r="X10510" s="69" t="str">
        <f t="shared" si="332"/>
        <v/>
      </c>
      <c r="Y10510" s="69" t="str">
        <f t="shared" si="333"/>
        <v/>
      </c>
    </row>
    <row r="10511" spans="8:25" x14ac:dyDescent="0.25">
      <c r="H10511" s="155"/>
      <c r="I10511" s="151"/>
      <c r="J10511" s="152"/>
      <c r="K10511" s="153"/>
      <c r="L10511" s="153"/>
      <c r="M10511" s="153"/>
      <c r="N10511" s="153"/>
      <c r="O10511" s="153"/>
      <c r="P10511" s="153"/>
      <c r="Q10511" s="153"/>
      <c r="R10511" s="153"/>
      <c r="S10511" s="152"/>
      <c r="T10511" s="153"/>
      <c r="X10511" s="69" t="str">
        <f t="shared" si="332"/>
        <v/>
      </c>
      <c r="Y10511" s="69" t="str">
        <f t="shared" si="333"/>
        <v/>
      </c>
    </row>
    <row r="10512" spans="8:25" x14ac:dyDescent="0.25">
      <c r="H10512" s="155"/>
      <c r="I10512" s="151"/>
      <c r="J10512" s="152"/>
      <c r="K10512" s="153"/>
      <c r="L10512" s="153"/>
      <c r="M10512" s="153"/>
      <c r="N10512" s="153"/>
      <c r="O10512" s="153"/>
      <c r="P10512" s="153"/>
      <c r="Q10512" s="153"/>
      <c r="R10512" s="153"/>
      <c r="S10512" s="152"/>
      <c r="T10512" s="153"/>
      <c r="X10512" s="69" t="str">
        <f t="shared" si="332"/>
        <v/>
      </c>
      <c r="Y10512" s="69" t="str">
        <f t="shared" si="333"/>
        <v/>
      </c>
    </row>
    <row r="10513" spans="8:25" x14ac:dyDescent="0.25">
      <c r="H10513" s="155"/>
      <c r="I10513" s="151"/>
      <c r="J10513" s="152"/>
      <c r="K10513" s="153"/>
      <c r="L10513" s="153"/>
      <c r="M10513" s="153"/>
      <c r="N10513" s="153"/>
      <c r="O10513" s="153"/>
      <c r="P10513" s="153"/>
      <c r="Q10513" s="153"/>
      <c r="R10513" s="153"/>
      <c r="S10513" s="152"/>
      <c r="T10513" s="153"/>
      <c r="X10513" s="69" t="str">
        <f t="shared" si="332"/>
        <v/>
      </c>
      <c r="Y10513" s="69" t="str">
        <f t="shared" si="333"/>
        <v/>
      </c>
    </row>
    <row r="10514" spans="8:25" x14ac:dyDescent="0.25">
      <c r="H10514" s="155"/>
      <c r="I10514" s="151"/>
      <c r="J10514" s="152"/>
      <c r="K10514" s="153"/>
      <c r="L10514" s="153"/>
      <c r="M10514" s="153"/>
      <c r="N10514" s="153"/>
      <c r="O10514" s="153"/>
      <c r="P10514" s="153"/>
      <c r="Q10514" s="153"/>
      <c r="R10514" s="153"/>
      <c r="S10514" s="152"/>
      <c r="T10514" s="153"/>
      <c r="X10514" s="69" t="str">
        <f t="shared" si="332"/>
        <v/>
      </c>
      <c r="Y10514" s="69" t="str">
        <f t="shared" si="333"/>
        <v/>
      </c>
    </row>
    <row r="10515" spans="8:25" x14ac:dyDescent="0.25">
      <c r="H10515" s="155"/>
      <c r="I10515" s="151"/>
      <c r="J10515" s="152"/>
      <c r="K10515" s="153"/>
      <c r="L10515" s="153"/>
      <c r="M10515" s="153"/>
      <c r="N10515" s="153"/>
      <c r="O10515" s="153"/>
      <c r="P10515" s="153"/>
      <c r="Q10515" s="153"/>
      <c r="R10515" s="153"/>
      <c r="S10515" s="152"/>
      <c r="T10515" s="153"/>
      <c r="X10515" s="69" t="str">
        <f t="shared" si="332"/>
        <v/>
      </c>
      <c r="Y10515" s="69" t="str">
        <f t="shared" si="333"/>
        <v/>
      </c>
    </row>
    <row r="10516" spans="8:25" x14ac:dyDescent="0.25">
      <c r="H10516" s="155"/>
      <c r="I10516" s="151"/>
      <c r="J10516" s="152"/>
      <c r="K10516" s="153"/>
      <c r="L10516" s="153"/>
      <c r="M10516" s="153"/>
      <c r="N10516" s="153"/>
      <c r="O10516" s="153"/>
      <c r="P10516" s="153"/>
      <c r="Q10516" s="153"/>
      <c r="R10516" s="153"/>
      <c r="S10516" s="152"/>
      <c r="T10516" s="153"/>
      <c r="X10516" s="69" t="str">
        <f t="shared" si="332"/>
        <v/>
      </c>
      <c r="Y10516" s="69" t="str">
        <f t="shared" si="333"/>
        <v/>
      </c>
    </row>
    <row r="10517" spans="8:25" x14ac:dyDescent="0.25">
      <c r="H10517" s="155"/>
      <c r="I10517" s="151"/>
      <c r="J10517" s="152"/>
      <c r="K10517" s="153"/>
      <c r="L10517" s="153"/>
      <c r="M10517" s="153"/>
      <c r="N10517" s="153"/>
      <c r="O10517" s="153"/>
      <c r="P10517" s="153"/>
      <c r="Q10517" s="153"/>
      <c r="R10517" s="153"/>
      <c r="S10517" s="152"/>
      <c r="T10517" s="153"/>
      <c r="X10517" s="69" t="str">
        <f t="shared" si="332"/>
        <v/>
      </c>
      <c r="Y10517" s="69" t="str">
        <f t="shared" si="333"/>
        <v/>
      </c>
    </row>
    <row r="10518" spans="8:25" x14ac:dyDescent="0.25">
      <c r="H10518" s="155"/>
      <c r="I10518" s="151"/>
      <c r="J10518" s="152"/>
      <c r="K10518" s="153"/>
      <c r="L10518" s="153"/>
      <c r="M10518" s="153"/>
      <c r="N10518" s="153"/>
      <c r="O10518" s="153"/>
      <c r="P10518" s="153"/>
      <c r="Q10518" s="153"/>
      <c r="R10518" s="153"/>
      <c r="S10518" s="152"/>
      <c r="T10518" s="153"/>
      <c r="X10518" s="69" t="str">
        <f t="shared" si="332"/>
        <v/>
      </c>
      <c r="Y10518" s="69" t="str">
        <f t="shared" si="333"/>
        <v/>
      </c>
    </row>
    <row r="10519" spans="8:25" x14ac:dyDescent="0.25">
      <c r="H10519" s="155"/>
      <c r="I10519" s="151"/>
      <c r="J10519" s="152"/>
      <c r="K10519" s="153"/>
      <c r="L10519" s="153"/>
      <c r="M10519" s="153"/>
      <c r="N10519" s="153"/>
      <c r="O10519" s="153"/>
      <c r="P10519" s="153"/>
      <c r="Q10519" s="153"/>
      <c r="R10519" s="153"/>
      <c r="S10519" s="152"/>
      <c r="T10519" s="153"/>
      <c r="X10519" s="69" t="str">
        <f t="shared" si="332"/>
        <v/>
      </c>
      <c r="Y10519" s="69" t="str">
        <f t="shared" si="333"/>
        <v/>
      </c>
    </row>
    <row r="10520" spans="8:25" x14ac:dyDescent="0.25">
      <c r="H10520" s="155"/>
      <c r="I10520" s="151"/>
      <c r="J10520" s="152"/>
      <c r="K10520" s="153"/>
      <c r="L10520" s="153"/>
      <c r="M10520" s="153"/>
      <c r="N10520" s="153"/>
      <c r="O10520" s="153"/>
      <c r="P10520" s="153"/>
      <c r="Q10520" s="153"/>
      <c r="R10520" s="153"/>
      <c r="S10520" s="152"/>
      <c r="T10520" s="153"/>
      <c r="X10520" s="69" t="str">
        <f t="shared" si="332"/>
        <v/>
      </c>
      <c r="Y10520" s="69" t="str">
        <f t="shared" si="333"/>
        <v/>
      </c>
    </row>
    <row r="10521" spans="8:25" x14ac:dyDescent="0.25">
      <c r="H10521" s="155"/>
      <c r="I10521" s="151"/>
      <c r="J10521" s="152"/>
      <c r="K10521" s="153"/>
      <c r="L10521" s="153"/>
      <c r="M10521" s="153"/>
      <c r="N10521" s="153"/>
      <c r="O10521" s="153"/>
      <c r="P10521" s="153"/>
      <c r="Q10521" s="153"/>
      <c r="R10521" s="153"/>
      <c r="S10521" s="152"/>
      <c r="T10521" s="153"/>
      <c r="X10521" s="69" t="str">
        <f t="shared" si="332"/>
        <v/>
      </c>
      <c r="Y10521" s="69" t="str">
        <f t="shared" si="333"/>
        <v/>
      </c>
    </row>
    <row r="10522" spans="8:25" x14ac:dyDescent="0.25">
      <c r="H10522" s="155"/>
      <c r="I10522" s="151"/>
      <c r="J10522" s="152"/>
      <c r="K10522" s="153"/>
      <c r="L10522" s="153"/>
      <c r="M10522" s="153"/>
      <c r="N10522" s="153"/>
      <c r="O10522" s="153"/>
      <c r="P10522" s="153"/>
      <c r="Q10522" s="153"/>
      <c r="R10522" s="153"/>
      <c r="S10522" s="152"/>
      <c r="T10522" s="153"/>
      <c r="X10522" s="69" t="str">
        <f t="shared" si="332"/>
        <v/>
      </c>
      <c r="Y10522" s="69" t="str">
        <f t="shared" si="333"/>
        <v/>
      </c>
    </row>
    <row r="10523" spans="8:25" x14ac:dyDescent="0.25">
      <c r="H10523" s="155"/>
      <c r="I10523" s="151"/>
      <c r="J10523" s="152"/>
      <c r="K10523" s="153"/>
      <c r="L10523" s="153"/>
      <c r="M10523" s="153"/>
      <c r="N10523" s="153"/>
      <c r="O10523" s="153"/>
      <c r="P10523" s="153"/>
      <c r="Q10523" s="153"/>
      <c r="R10523" s="153"/>
      <c r="S10523" s="152"/>
      <c r="T10523" s="153"/>
      <c r="X10523" s="69" t="str">
        <f t="shared" si="332"/>
        <v/>
      </c>
      <c r="Y10523" s="69" t="str">
        <f t="shared" si="333"/>
        <v/>
      </c>
    </row>
    <row r="10524" spans="8:25" x14ac:dyDescent="0.25">
      <c r="H10524" s="155"/>
      <c r="I10524" s="151"/>
      <c r="J10524" s="152"/>
      <c r="K10524" s="153"/>
      <c r="L10524" s="153"/>
      <c r="M10524" s="153"/>
      <c r="N10524" s="153"/>
      <c r="O10524" s="153"/>
      <c r="P10524" s="153"/>
      <c r="Q10524" s="153"/>
      <c r="R10524" s="153"/>
      <c r="S10524" s="152"/>
      <c r="T10524" s="153"/>
      <c r="X10524" s="69" t="str">
        <f t="shared" si="332"/>
        <v/>
      </c>
      <c r="Y10524" s="69" t="str">
        <f t="shared" si="333"/>
        <v/>
      </c>
    </row>
    <row r="10525" spans="8:25" x14ac:dyDescent="0.25">
      <c r="H10525" s="155"/>
      <c r="I10525" s="151"/>
      <c r="J10525" s="152"/>
      <c r="K10525" s="153"/>
      <c r="L10525" s="153"/>
      <c r="M10525" s="153"/>
      <c r="N10525" s="153"/>
      <c r="O10525" s="153"/>
      <c r="P10525" s="153"/>
      <c r="Q10525" s="153"/>
      <c r="R10525" s="153"/>
      <c r="S10525" s="152"/>
      <c r="T10525" s="153"/>
      <c r="X10525" s="69" t="str">
        <f t="shared" si="332"/>
        <v/>
      </c>
      <c r="Y10525" s="69" t="str">
        <f t="shared" si="333"/>
        <v/>
      </c>
    </row>
    <row r="10526" spans="8:25" x14ac:dyDescent="0.25">
      <c r="H10526" s="155"/>
      <c r="I10526" s="151"/>
      <c r="J10526" s="152"/>
      <c r="K10526" s="153"/>
      <c r="L10526" s="153"/>
      <c r="M10526" s="153"/>
      <c r="N10526" s="153"/>
      <c r="O10526" s="153"/>
      <c r="P10526" s="153"/>
      <c r="Q10526" s="153"/>
      <c r="R10526" s="153"/>
      <c r="S10526" s="152"/>
      <c r="T10526" s="153"/>
      <c r="X10526" s="69" t="str">
        <f t="shared" si="332"/>
        <v/>
      </c>
      <c r="Y10526" s="69" t="str">
        <f t="shared" si="333"/>
        <v/>
      </c>
    </row>
    <row r="10527" spans="8:25" x14ac:dyDescent="0.25">
      <c r="H10527" s="155"/>
      <c r="I10527" s="151"/>
      <c r="J10527" s="152"/>
      <c r="K10527" s="153"/>
      <c r="L10527" s="153"/>
      <c r="M10527" s="153"/>
      <c r="N10527" s="153"/>
      <c r="O10527" s="153"/>
      <c r="P10527" s="153"/>
      <c r="Q10527" s="153"/>
      <c r="R10527" s="153"/>
      <c r="S10527" s="152"/>
      <c r="T10527" s="153"/>
      <c r="X10527" s="69" t="str">
        <f t="shared" si="332"/>
        <v/>
      </c>
      <c r="Y10527" s="69" t="str">
        <f t="shared" si="333"/>
        <v/>
      </c>
    </row>
    <row r="10528" spans="8:25" x14ac:dyDescent="0.25">
      <c r="H10528" s="155"/>
      <c r="I10528" s="151"/>
      <c r="J10528" s="152"/>
      <c r="K10528" s="153"/>
      <c r="L10528" s="153"/>
      <c r="M10528" s="153"/>
      <c r="N10528" s="153"/>
      <c r="O10528" s="153"/>
      <c r="P10528" s="153"/>
      <c r="Q10528" s="153"/>
      <c r="R10528" s="153"/>
      <c r="S10528" s="152"/>
      <c r="T10528" s="153"/>
      <c r="X10528" s="69" t="str">
        <f t="shared" si="332"/>
        <v/>
      </c>
      <c r="Y10528" s="69" t="str">
        <f t="shared" si="333"/>
        <v/>
      </c>
    </row>
    <row r="10529" spans="8:25" x14ac:dyDescent="0.25">
      <c r="H10529" s="155"/>
      <c r="I10529" s="151"/>
      <c r="J10529" s="152"/>
      <c r="K10529" s="153"/>
      <c r="L10529" s="153"/>
      <c r="M10529" s="153"/>
      <c r="N10529" s="153"/>
      <c r="O10529" s="153"/>
      <c r="P10529" s="153"/>
      <c r="Q10529" s="153"/>
      <c r="R10529" s="153"/>
      <c r="S10529" s="152"/>
      <c r="T10529" s="153"/>
      <c r="X10529" s="69" t="str">
        <f t="shared" si="332"/>
        <v/>
      </c>
      <c r="Y10529" s="69" t="str">
        <f t="shared" si="333"/>
        <v/>
      </c>
    </row>
    <row r="10530" spans="8:25" x14ac:dyDescent="0.25">
      <c r="H10530" s="155"/>
      <c r="I10530" s="151"/>
      <c r="J10530" s="152"/>
      <c r="K10530" s="153"/>
      <c r="L10530" s="153"/>
      <c r="M10530" s="153"/>
      <c r="N10530" s="153"/>
      <c r="O10530" s="153"/>
      <c r="P10530" s="153"/>
      <c r="Q10530" s="153"/>
      <c r="R10530" s="153"/>
      <c r="S10530" s="152"/>
      <c r="T10530" s="153"/>
      <c r="X10530" s="69" t="str">
        <f t="shared" si="332"/>
        <v/>
      </c>
      <c r="Y10530" s="69" t="str">
        <f t="shared" si="333"/>
        <v/>
      </c>
    </row>
    <row r="10531" spans="8:25" x14ac:dyDescent="0.25">
      <c r="H10531" s="155"/>
      <c r="I10531" s="151"/>
      <c r="J10531" s="152"/>
      <c r="K10531" s="153"/>
      <c r="L10531" s="153"/>
      <c r="M10531" s="153"/>
      <c r="N10531" s="153"/>
      <c r="O10531" s="153"/>
      <c r="P10531" s="153"/>
      <c r="Q10531" s="153"/>
      <c r="R10531" s="153"/>
      <c r="S10531" s="152"/>
      <c r="T10531" s="153"/>
      <c r="X10531" s="69" t="str">
        <f t="shared" si="332"/>
        <v/>
      </c>
      <c r="Y10531" s="69" t="str">
        <f t="shared" si="333"/>
        <v/>
      </c>
    </row>
    <row r="10532" spans="8:25" x14ac:dyDescent="0.25">
      <c r="H10532" s="155"/>
      <c r="I10532" s="151"/>
      <c r="J10532" s="152"/>
      <c r="K10532" s="153"/>
      <c r="L10532" s="153"/>
      <c r="M10532" s="153"/>
      <c r="N10532" s="153"/>
      <c r="O10532" s="153"/>
      <c r="P10532" s="153"/>
      <c r="Q10532" s="153"/>
      <c r="R10532" s="153"/>
      <c r="S10532" s="152"/>
      <c r="T10532" s="153"/>
      <c r="X10532" s="69" t="str">
        <f t="shared" si="332"/>
        <v/>
      </c>
      <c r="Y10532" s="69" t="str">
        <f t="shared" si="333"/>
        <v/>
      </c>
    </row>
    <row r="10533" spans="8:25" x14ac:dyDescent="0.25">
      <c r="H10533" s="155"/>
      <c r="I10533" s="151"/>
      <c r="J10533" s="152"/>
      <c r="K10533" s="153"/>
      <c r="L10533" s="153"/>
      <c r="M10533" s="153"/>
      <c r="N10533" s="153"/>
      <c r="O10533" s="153"/>
      <c r="P10533" s="153"/>
      <c r="Q10533" s="153"/>
      <c r="R10533" s="153"/>
      <c r="S10533" s="152"/>
      <c r="T10533" s="153"/>
      <c r="X10533" s="69" t="str">
        <f t="shared" si="332"/>
        <v/>
      </c>
      <c r="Y10533" s="69" t="str">
        <f t="shared" si="333"/>
        <v/>
      </c>
    </row>
    <row r="10534" spans="8:25" x14ac:dyDescent="0.25">
      <c r="H10534" s="155"/>
      <c r="I10534" s="151"/>
      <c r="J10534" s="152"/>
      <c r="K10534" s="153"/>
      <c r="L10534" s="153"/>
      <c r="M10534" s="153"/>
      <c r="N10534" s="153"/>
      <c r="O10534" s="153"/>
      <c r="P10534" s="153"/>
      <c r="Q10534" s="153"/>
      <c r="R10534" s="153"/>
      <c r="S10534" s="152"/>
      <c r="T10534" s="153"/>
      <c r="X10534" s="69" t="str">
        <f t="shared" si="332"/>
        <v/>
      </c>
      <c r="Y10534" s="69" t="str">
        <f t="shared" si="333"/>
        <v/>
      </c>
    </row>
    <row r="10535" spans="8:25" x14ac:dyDescent="0.25">
      <c r="H10535" s="155"/>
      <c r="I10535" s="151"/>
      <c r="J10535" s="152"/>
      <c r="K10535" s="153"/>
      <c r="L10535" s="153"/>
      <c r="M10535" s="153"/>
      <c r="N10535" s="153"/>
      <c r="O10535" s="153"/>
      <c r="P10535" s="153"/>
      <c r="Q10535" s="153"/>
      <c r="R10535" s="153"/>
      <c r="S10535" s="152"/>
      <c r="T10535" s="153"/>
      <c r="X10535" s="69" t="str">
        <f t="shared" si="332"/>
        <v/>
      </c>
      <c r="Y10535" s="69" t="str">
        <f t="shared" si="333"/>
        <v/>
      </c>
    </row>
    <row r="10536" spans="8:25" x14ac:dyDescent="0.25">
      <c r="H10536" s="155"/>
      <c r="I10536" s="151"/>
      <c r="J10536" s="152"/>
      <c r="K10536" s="153"/>
      <c r="L10536" s="153"/>
      <c r="M10536" s="153"/>
      <c r="N10536" s="153"/>
      <c r="O10536" s="153"/>
      <c r="P10536" s="153"/>
      <c r="Q10536" s="153"/>
      <c r="R10536" s="153"/>
      <c r="S10536" s="152"/>
      <c r="T10536" s="153"/>
      <c r="X10536" s="69" t="str">
        <f t="shared" si="332"/>
        <v/>
      </c>
      <c r="Y10536" s="69" t="str">
        <f t="shared" si="333"/>
        <v/>
      </c>
    </row>
    <row r="10537" spans="8:25" x14ac:dyDescent="0.25">
      <c r="H10537" s="155"/>
      <c r="I10537" s="151"/>
      <c r="J10537" s="152"/>
      <c r="K10537" s="153"/>
      <c r="L10537" s="153"/>
      <c r="M10537" s="153"/>
      <c r="N10537" s="153"/>
      <c r="O10537" s="153"/>
      <c r="P10537" s="153"/>
      <c r="Q10537" s="153"/>
      <c r="R10537" s="153"/>
      <c r="S10537" s="152"/>
      <c r="T10537" s="153"/>
      <c r="X10537" s="69" t="str">
        <f t="shared" si="332"/>
        <v/>
      </c>
      <c r="Y10537" s="69" t="str">
        <f t="shared" si="333"/>
        <v/>
      </c>
    </row>
    <row r="10538" spans="8:25" x14ac:dyDescent="0.25">
      <c r="H10538" s="155"/>
      <c r="I10538" s="151"/>
      <c r="J10538" s="152"/>
      <c r="K10538" s="153"/>
      <c r="L10538" s="153"/>
      <c r="M10538" s="153"/>
      <c r="N10538" s="153"/>
      <c r="O10538" s="153"/>
      <c r="P10538" s="153"/>
      <c r="Q10538" s="153"/>
      <c r="R10538" s="153"/>
      <c r="S10538" s="152"/>
      <c r="T10538" s="153"/>
      <c r="X10538" s="69" t="str">
        <f t="shared" si="332"/>
        <v/>
      </c>
      <c r="Y10538" s="69" t="str">
        <f t="shared" si="333"/>
        <v/>
      </c>
    </row>
    <row r="10539" spans="8:25" x14ac:dyDescent="0.25">
      <c r="H10539" s="155"/>
      <c r="I10539" s="151"/>
      <c r="J10539" s="152"/>
      <c r="K10539" s="153"/>
      <c r="L10539" s="153"/>
      <c r="M10539" s="153"/>
      <c r="N10539" s="153"/>
      <c r="O10539" s="153"/>
      <c r="P10539" s="153"/>
      <c r="Q10539" s="153"/>
      <c r="R10539" s="153"/>
      <c r="S10539" s="152"/>
      <c r="T10539" s="153"/>
      <c r="X10539" s="69" t="str">
        <f t="shared" si="332"/>
        <v/>
      </c>
      <c r="Y10539" s="69" t="str">
        <f t="shared" si="333"/>
        <v/>
      </c>
    </row>
    <row r="10540" spans="8:25" x14ac:dyDescent="0.25">
      <c r="H10540" s="155"/>
      <c r="I10540" s="151"/>
      <c r="J10540" s="152"/>
      <c r="K10540" s="153"/>
      <c r="L10540" s="153"/>
      <c r="M10540" s="153"/>
      <c r="N10540" s="153"/>
      <c r="O10540" s="153"/>
      <c r="P10540" s="153"/>
      <c r="Q10540" s="153"/>
      <c r="R10540" s="153"/>
      <c r="S10540" s="152"/>
      <c r="T10540" s="153"/>
      <c r="X10540" s="69" t="str">
        <f t="shared" si="332"/>
        <v/>
      </c>
      <c r="Y10540" s="69" t="str">
        <f t="shared" si="333"/>
        <v/>
      </c>
    </row>
    <row r="10541" spans="8:25" x14ac:dyDescent="0.25">
      <c r="H10541" s="155"/>
      <c r="I10541" s="151"/>
      <c r="J10541" s="152"/>
      <c r="K10541" s="153"/>
      <c r="L10541" s="153"/>
      <c r="M10541" s="153"/>
      <c r="N10541" s="153"/>
      <c r="O10541" s="153"/>
      <c r="P10541" s="153"/>
      <c r="Q10541" s="153"/>
      <c r="R10541" s="153"/>
      <c r="S10541" s="152"/>
      <c r="T10541" s="153"/>
      <c r="X10541" s="69" t="str">
        <f t="shared" si="332"/>
        <v/>
      </c>
      <c r="Y10541" s="69" t="str">
        <f t="shared" si="333"/>
        <v/>
      </c>
    </row>
    <row r="10542" spans="8:25" x14ac:dyDescent="0.25">
      <c r="H10542" s="155"/>
      <c r="I10542" s="151"/>
      <c r="J10542" s="152"/>
      <c r="K10542" s="153"/>
      <c r="L10542" s="153"/>
      <c r="M10542" s="153"/>
      <c r="N10542" s="153"/>
      <c r="O10542" s="153"/>
      <c r="P10542" s="153"/>
      <c r="Q10542" s="153"/>
      <c r="R10542" s="153"/>
      <c r="S10542" s="152"/>
      <c r="T10542" s="153"/>
      <c r="X10542" s="69" t="str">
        <f t="shared" si="332"/>
        <v/>
      </c>
      <c r="Y10542" s="69" t="str">
        <f t="shared" si="333"/>
        <v/>
      </c>
    </row>
    <row r="10543" spans="8:25" x14ac:dyDescent="0.25">
      <c r="H10543" s="155"/>
      <c r="I10543" s="151"/>
      <c r="J10543" s="152"/>
      <c r="K10543" s="153"/>
      <c r="L10543" s="153"/>
      <c r="M10543" s="153"/>
      <c r="N10543" s="153"/>
      <c r="O10543" s="153"/>
      <c r="P10543" s="153"/>
      <c r="Q10543" s="153"/>
      <c r="R10543" s="153"/>
      <c r="S10543" s="152"/>
      <c r="T10543" s="153"/>
      <c r="X10543" s="69" t="str">
        <f t="shared" si="332"/>
        <v/>
      </c>
      <c r="Y10543" s="69" t="str">
        <f t="shared" si="333"/>
        <v/>
      </c>
    </row>
    <row r="10544" spans="8:25" x14ac:dyDescent="0.25">
      <c r="H10544" s="155"/>
      <c r="I10544" s="151"/>
      <c r="J10544" s="152"/>
      <c r="K10544" s="153"/>
      <c r="L10544" s="153"/>
      <c r="M10544" s="153"/>
      <c r="N10544" s="153"/>
      <c r="O10544" s="153"/>
      <c r="P10544" s="153"/>
      <c r="Q10544" s="153"/>
      <c r="R10544" s="153"/>
      <c r="S10544" s="152"/>
      <c r="T10544" s="153"/>
      <c r="X10544" s="69" t="str">
        <f t="shared" si="332"/>
        <v/>
      </c>
      <c r="Y10544" s="69" t="str">
        <f t="shared" si="333"/>
        <v/>
      </c>
    </row>
    <row r="10545" spans="8:25" x14ac:dyDescent="0.25">
      <c r="H10545" s="155"/>
      <c r="I10545" s="151"/>
      <c r="J10545" s="152"/>
      <c r="K10545" s="153"/>
      <c r="L10545" s="153"/>
      <c r="M10545" s="153"/>
      <c r="N10545" s="153"/>
      <c r="O10545" s="153"/>
      <c r="P10545" s="153"/>
      <c r="Q10545" s="153"/>
      <c r="R10545" s="153"/>
      <c r="S10545" s="152"/>
      <c r="T10545" s="153"/>
      <c r="X10545" s="69" t="str">
        <f t="shared" si="332"/>
        <v/>
      </c>
      <c r="Y10545" s="69" t="str">
        <f t="shared" si="333"/>
        <v/>
      </c>
    </row>
    <row r="10546" spans="8:25" x14ac:dyDescent="0.25">
      <c r="H10546" s="155"/>
      <c r="I10546" s="151"/>
      <c r="J10546" s="152"/>
      <c r="K10546" s="153"/>
      <c r="L10546" s="153"/>
      <c r="M10546" s="153"/>
      <c r="N10546" s="153"/>
      <c r="O10546" s="153"/>
      <c r="P10546" s="153"/>
      <c r="Q10546" s="153"/>
      <c r="R10546" s="153"/>
      <c r="S10546" s="152"/>
      <c r="T10546" s="153"/>
      <c r="X10546" s="69" t="str">
        <f t="shared" si="332"/>
        <v/>
      </c>
      <c r="Y10546" s="69" t="str">
        <f t="shared" si="333"/>
        <v/>
      </c>
    </row>
    <row r="10547" spans="8:25" x14ac:dyDescent="0.25">
      <c r="H10547" s="155"/>
      <c r="I10547" s="151"/>
      <c r="J10547" s="152"/>
      <c r="K10547" s="153"/>
      <c r="L10547" s="153"/>
      <c r="M10547" s="153"/>
      <c r="N10547" s="153"/>
      <c r="O10547" s="153"/>
      <c r="P10547" s="153"/>
      <c r="Q10547" s="153"/>
      <c r="R10547" s="153"/>
      <c r="S10547" s="152"/>
      <c r="T10547" s="153"/>
      <c r="X10547" s="69" t="str">
        <f t="shared" si="332"/>
        <v/>
      </c>
      <c r="Y10547" s="69" t="str">
        <f t="shared" si="333"/>
        <v/>
      </c>
    </row>
    <row r="10548" spans="8:25" x14ac:dyDescent="0.25">
      <c r="H10548" s="155"/>
      <c r="I10548" s="151"/>
      <c r="J10548" s="152"/>
      <c r="K10548" s="153"/>
      <c r="L10548" s="153"/>
      <c r="M10548" s="153"/>
      <c r="N10548" s="153"/>
      <c r="O10548" s="153"/>
      <c r="P10548" s="153"/>
      <c r="Q10548" s="153"/>
      <c r="R10548" s="153"/>
      <c r="S10548" s="152"/>
      <c r="T10548" s="153"/>
      <c r="X10548" s="69" t="str">
        <f t="shared" si="332"/>
        <v/>
      </c>
      <c r="Y10548" s="69" t="str">
        <f t="shared" si="333"/>
        <v/>
      </c>
    </row>
    <row r="10549" spans="8:25" x14ac:dyDescent="0.25">
      <c r="H10549" s="155"/>
      <c r="I10549" s="151"/>
      <c r="J10549" s="152"/>
      <c r="K10549" s="153"/>
      <c r="L10549" s="153"/>
      <c r="M10549" s="153"/>
      <c r="N10549" s="153"/>
      <c r="O10549" s="153"/>
      <c r="P10549" s="153"/>
      <c r="Q10549" s="153"/>
      <c r="R10549" s="153"/>
      <c r="S10549" s="152"/>
      <c r="T10549" s="153"/>
      <c r="X10549" s="69" t="str">
        <f t="shared" si="332"/>
        <v/>
      </c>
      <c r="Y10549" s="69" t="str">
        <f t="shared" si="333"/>
        <v/>
      </c>
    </row>
    <row r="10550" spans="8:25" x14ac:dyDescent="0.25">
      <c r="H10550" s="155"/>
      <c r="I10550" s="151"/>
      <c r="J10550" s="152"/>
      <c r="K10550" s="153"/>
      <c r="L10550" s="153"/>
      <c r="M10550" s="153"/>
      <c r="N10550" s="153"/>
      <c r="O10550" s="153"/>
      <c r="P10550" s="153"/>
      <c r="Q10550" s="153"/>
      <c r="R10550" s="153"/>
      <c r="S10550" s="152"/>
      <c r="T10550" s="153"/>
      <c r="X10550" s="69" t="str">
        <f t="shared" si="332"/>
        <v/>
      </c>
      <c r="Y10550" s="69" t="str">
        <f t="shared" si="333"/>
        <v/>
      </c>
    </row>
    <row r="10551" spans="8:25" x14ac:dyDescent="0.25">
      <c r="H10551" s="155"/>
      <c r="I10551" s="151"/>
      <c r="J10551" s="152"/>
      <c r="K10551" s="153"/>
      <c r="L10551" s="153"/>
      <c r="M10551" s="153"/>
      <c r="N10551" s="153"/>
      <c r="O10551" s="153"/>
      <c r="P10551" s="153"/>
      <c r="Q10551" s="153"/>
      <c r="R10551" s="153"/>
      <c r="S10551" s="152"/>
      <c r="T10551" s="153"/>
      <c r="X10551" s="69" t="str">
        <f t="shared" si="332"/>
        <v/>
      </c>
      <c r="Y10551" s="69" t="str">
        <f t="shared" si="333"/>
        <v/>
      </c>
    </row>
    <row r="10552" spans="8:25" x14ac:dyDescent="0.25">
      <c r="H10552" s="155"/>
      <c r="I10552" s="151"/>
      <c r="J10552" s="152"/>
      <c r="K10552" s="153"/>
      <c r="L10552" s="153"/>
      <c r="M10552" s="153"/>
      <c r="N10552" s="153"/>
      <c r="O10552" s="153"/>
      <c r="P10552" s="153"/>
      <c r="Q10552" s="153"/>
      <c r="R10552" s="153"/>
      <c r="S10552" s="152"/>
      <c r="T10552" s="153"/>
      <c r="X10552" s="69" t="str">
        <f t="shared" si="332"/>
        <v/>
      </c>
      <c r="Y10552" s="69" t="str">
        <f t="shared" si="333"/>
        <v/>
      </c>
    </row>
    <row r="10553" spans="8:25" x14ac:dyDescent="0.25">
      <c r="H10553" s="155"/>
      <c r="I10553" s="151"/>
      <c r="J10553" s="152"/>
      <c r="K10553" s="153"/>
      <c r="L10553" s="153"/>
      <c r="M10553" s="153"/>
      <c r="N10553" s="153"/>
      <c r="O10553" s="153"/>
      <c r="P10553" s="153"/>
      <c r="Q10553" s="153"/>
      <c r="R10553" s="153"/>
      <c r="S10553" s="152"/>
      <c r="T10553" s="153"/>
      <c r="X10553" s="69" t="str">
        <f t="shared" si="332"/>
        <v/>
      </c>
      <c r="Y10553" s="69" t="str">
        <f t="shared" si="333"/>
        <v/>
      </c>
    </row>
    <row r="10554" spans="8:25" x14ac:dyDescent="0.25">
      <c r="H10554" s="155"/>
      <c r="I10554" s="151"/>
      <c r="J10554" s="152"/>
      <c r="K10554" s="153"/>
      <c r="L10554" s="153"/>
      <c r="M10554" s="153"/>
      <c r="N10554" s="153"/>
      <c r="O10554" s="153"/>
      <c r="P10554" s="153"/>
      <c r="Q10554" s="153"/>
      <c r="R10554" s="153"/>
      <c r="S10554" s="152"/>
      <c r="T10554" s="153"/>
      <c r="X10554" s="69" t="str">
        <f t="shared" si="332"/>
        <v/>
      </c>
      <c r="Y10554" s="69" t="str">
        <f t="shared" si="333"/>
        <v/>
      </c>
    </row>
    <row r="10555" spans="8:25" x14ac:dyDescent="0.25">
      <c r="H10555" s="155"/>
      <c r="I10555" s="151"/>
      <c r="J10555" s="152"/>
      <c r="K10555" s="153"/>
      <c r="L10555" s="153"/>
      <c r="M10555" s="153"/>
      <c r="N10555" s="153"/>
      <c r="O10555" s="153"/>
      <c r="P10555" s="153"/>
      <c r="Q10555" s="153"/>
      <c r="R10555" s="153"/>
      <c r="S10555" s="152"/>
      <c r="T10555" s="153"/>
      <c r="X10555" s="69" t="str">
        <f t="shared" si="332"/>
        <v/>
      </c>
      <c r="Y10555" s="69" t="str">
        <f t="shared" si="333"/>
        <v/>
      </c>
    </row>
    <row r="10556" spans="8:25" x14ac:dyDescent="0.25">
      <c r="H10556" s="155"/>
      <c r="I10556" s="151"/>
      <c r="J10556" s="152"/>
      <c r="K10556" s="153"/>
      <c r="L10556" s="153"/>
      <c r="M10556" s="153"/>
      <c r="N10556" s="153"/>
      <c r="O10556" s="153"/>
      <c r="P10556" s="153"/>
      <c r="Q10556" s="153"/>
      <c r="R10556" s="153"/>
      <c r="S10556" s="152"/>
      <c r="T10556" s="153"/>
      <c r="X10556" s="69" t="str">
        <f t="shared" si="332"/>
        <v/>
      </c>
      <c r="Y10556" s="69" t="str">
        <f t="shared" si="333"/>
        <v/>
      </c>
    </row>
    <row r="10557" spans="8:25" x14ac:dyDescent="0.25">
      <c r="H10557" s="155"/>
      <c r="I10557" s="151"/>
      <c r="J10557" s="152"/>
      <c r="K10557" s="153"/>
      <c r="L10557" s="153"/>
      <c r="M10557" s="153"/>
      <c r="N10557" s="153"/>
      <c r="O10557" s="153"/>
      <c r="P10557" s="153"/>
      <c r="Q10557" s="153"/>
      <c r="R10557" s="153"/>
      <c r="S10557" s="152"/>
      <c r="T10557" s="153"/>
      <c r="X10557" s="69" t="str">
        <f t="shared" si="332"/>
        <v/>
      </c>
      <c r="Y10557" s="69" t="str">
        <f t="shared" si="333"/>
        <v/>
      </c>
    </row>
    <row r="10558" spans="8:25" x14ac:dyDescent="0.25">
      <c r="H10558" s="155"/>
      <c r="I10558" s="151"/>
      <c r="J10558" s="152"/>
      <c r="K10558" s="153"/>
      <c r="L10558" s="153"/>
      <c r="M10558" s="153"/>
      <c r="N10558" s="153"/>
      <c r="O10558" s="153"/>
      <c r="P10558" s="153"/>
      <c r="Q10558" s="153"/>
      <c r="R10558" s="153"/>
      <c r="S10558" s="152"/>
      <c r="T10558" s="153"/>
      <c r="X10558" s="69" t="str">
        <f t="shared" si="332"/>
        <v/>
      </c>
      <c r="Y10558" s="69" t="str">
        <f t="shared" si="333"/>
        <v/>
      </c>
    </row>
    <row r="10559" spans="8:25" x14ac:dyDescent="0.25">
      <c r="H10559" s="155"/>
      <c r="I10559" s="151"/>
      <c r="J10559" s="152"/>
      <c r="K10559" s="153"/>
      <c r="L10559" s="153"/>
      <c r="M10559" s="153"/>
      <c r="N10559" s="153"/>
      <c r="O10559" s="153"/>
      <c r="P10559" s="153"/>
      <c r="Q10559" s="153"/>
      <c r="R10559" s="153"/>
      <c r="S10559" s="152"/>
      <c r="T10559" s="153"/>
      <c r="X10559" s="69" t="str">
        <f t="shared" si="332"/>
        <v/>
      </c>
      <c r="Y10559" s="69" t="str">
        <f t="shared" si="333"/>
        <v/>
      </c>
    </row>
    <row r="10560" spans="8:25" x14ac:dyDescent="0.25">
      <c r="H10560" s="155"/>
      <c r="I10560" s="151"/>
      <c r="J10560" s="152"/>
      <c r="K10560" s="153"/>
      <c r="L10560" s="153"/>
      <c r="M10560" s="153"/>
      <c r="N10560" s="153"/>
      <c r="O10560" s="153"/>
      <c r="P10560" s="153"/>
      <c r="Q10560" s="153"/>
      <c r="R10560" s="153"/>
      <c r="S10560" s="152"/>
      <c r="T10560" s="153"/>
      <c r="X10560" s="69" t="str">
        <f t="shared" si="332"/>
        <v/>
      </c>
      <c r="Y10560" s="69" t="str">
        <f t="shared" si="333"/>
        <v/>
      </c>
    </row>
    <row r="10561" spans="8:25" x14ac:dyDescent="0.25">
      <c r="H10561" s="155"/>
      <c r="I10561" s="151"/>
      <c r="J10561" s="152"/>
      <c r="K10561" s="153"/>
      <c r="L10561" s="153"/>
      <c r="M10561" s="153"/>
      <c r="N10561" s="153"/>
      <c r="O10561" s="153"/>
      <c r="P10561" s="153"/>
      <c r="Q10561" s="153"/>
      <c r="R10561" s="153"/>
      <c r="S10561" s="152"/>
      <c r="T10561" s="153"/>
      <c r="X10561" s="69" t="str">
        <f t="shared" si="332"/>
        <v/>
      </c>
      <c r="Y10561" s="69" t="str">
        <f t="shared" si="333"/>
        <v/>
      </c>
    </row>
    <row r="10562" spans="8:25" x14ac:dyDescent="0.25">
      <c r="H10562" s="155"/>
      <c r="I10562" s="151"/>
      <c r="J10562" s="152"/>
      <c r="K10562" s="153"/>
      <c r="L10562" s="153"/>
      <c r="M10562" s="153"/>
      <c r="N10562" s="153"/>
      <c r="O10562" s="153"/>
      <c r="P10562" s="153"/>
      <c r="Q10562" s="153"/>
      <c r="R10562" s="153"/>
      <c r="S10562" s="152"/>
      <c r="T10562" s="153"/>
      <c r="X10562" s="69" t="str">
        <f t="shared" ref="X10562:X10625" si="334">IF(W10562&lt;&gt;"",W10562-I10562,"")</f>
        <v/>
      </c>
      <c r="Y10562" s="69" t="str">
        <f t="shared" si="333"/>
        <v/>
      </c>
    </row>
    <row r="10563" spans="8:25" x14ac:dyDescent="0.25">
      <c r="H10563" s="155"/>
      <c r="I10563" s="151"/>
      <c r="J10563" s="152"/>
      <c r="K10563" s="153"/>
      <c r="L10563" s="153"/>
      <c r="M10563" s="153"/>
      <c r="N10563" s="153"/>
      <c r="O10563" s="153"/>
      <c r="P10563" s="153"/>
      <c r="Q10563" s="153"/>
      <c r="R10563" s="153"/>
      <c r="S10563" s="152"/>
      <c r="T10563" s="153"/>
      <c r="X10563" s="69" t="str">
        <f t="shared" si="334"/>
        <v/>
      </c>
      <c r="Y10563" s="69" t="str">
        <f t="shared" ref="Y10563:Y10626" si="335">IF(X10563&lt;&gt;"",IF(X10563&lt;365,"&lt; 1 year",IF(X10563&lt;730,"1-2",IF(X10563&lt;1095,"2-3",IF(X10563&lt;1460,"3-4",IF(X10563&lt;1825,"4-5","5+"))))),"")</f>
        <v/>
      </c>
    </row>
    <row r="10564" spans="8:25" x14ac:dyDescent="0.25">
      <c r="H10564" s="155"/>
      <c r="I10564" s="151"/>
      <c r="J10564" s="152"/>
      <c r="K10564" s="153"/>
      <c r="L10564" s="153"/>
      <c r="M10564" s="153"/>
      <c r="N10564" s="153"/>
      <c r="O10564" s="153"/>
      <c r="P10564" s="153"/>
      <c r="Q10564" s="153"/>
      <c r="R10564" s="153"/>
      <c r="S10564" s="152"/>
      <c r="T10564" s="153"/>
      <c r="X10564" s="69" t="str">
        <f t="shared" si="334"/>
        <v/>
      </c>
      <c r="Y10564" s="69" t="str">
        <f t="shared" si="335"/>
        <v/>
      </c>
    </row>
    <row r="10565" spans="8:25" x14ac:dyDescent="0.25">
      <c r="H10565" s="155"/>
      <c r="I10565" s="151"/>
      <c r="J10565" s="152"/>
      <c r="K10565" s="153"/>
      <c r="L10565" s="153"/>
      <c r="M10565" s="153"/>
      <c r="N10565" s="153"/>
      <c r="O10565" s="153"/>
      <c r="P10565" s="153"/>
      <c r="Q10565" s="153"/>
      <c r="R10565" s="153"/>
      <c r="S10565" s="152"/>
      <c r="T10565" s="153"/>
      <c r="X10565" s="69" t="str">
        <f t="shared" si="334"/>
        <v/>
      </c>
      <c r="Y10565" s="69" t="str">
        <f t="shared" si="335"/>
        <v/>
      </c>
    </row>
    <row r="10566" spans="8:25" x14ac:dyDescent="0.25">
      <c r="H10566" s="155"/>
      <c r="I10566" s="151"/>
      <c r="J10566" s="152"/>
      <c r="K10566" s="153"/>
      <c r="L10566" s="153"/>
      <c r="M10566" s="153"/>
      <c r="N10566" s="153"/>
      <c r="O10566" s="153"/>
      <c r="P10566" s="153"/>
      <c r="Q10566" s="153"/>
      <c r="R10566" s="153"/>
      <c r="S10566" s="152"/>
      <c r="T10566" s="153"/>
      <c r="X10566" s="69" t="str">
        <f t="shared" si="334"/>
        <v/>
      </c>
      <c r="Y10566" s="69" t="str">
        <f t="shared" si="335"/>
        <v/>
      </c>
    </row>
    <row r="10567" spans="8:25" x14ac:dyDescent="0.25">
      <c r="H10567" s="155"/>
      <c r="I10567" s="151"/>
      <c r="J10567" s="152"/>
      <c r="K10567" s="153"/>
      <c r="L10567" s="153"/>
      <c r="M10567" s="153"/>
      <c r="N10567" s="153"/>
      <c r="O10567" s="153"/>
      <c r="P10567" s="153"/>
      <c r="Q10567" s="153"/>
      <c r="R10567" s="153"/>
      <c r="S10567" s="152"/>
      <c r="T10567" s="153"/>
      <c r="X10567" s="69" t="str">
        <f t="shared" si="334"/>
        <v/>
      </c>
      <c r="Y10567" s="69" t="str">
        <f t="shared" si="335"/>
        <v/>
      </c>
    </row>
    <row r="10568" spans="8:25" x14ac:dyDescent="0.25">
      <c r="H10568" s="155"/>
      <c r="I10568" s="151"/>
      <c r="J10568" s="152"/>
      <c r="K10568" s="153"/>
      <c r="L10568" s="153"/>
      <c r="M10568" s="153"/>
      <c r="N10568" s="153"/>
      <c r="O10568" s="153"/>
      <c r="P10568" s="153"/>
      <c r="Q10568" s="153"/>
      <c r="R10568" s="153"/>
      <c r="S10568" s="152"/>
      <c r="T10568" s="153"/>
      <c r="X10568" s="69" t="str">
        <f t="shared" si="334"/>
        <v/>
      </c>
      <c r="Y10568" s="69" t="str">
        <f t="shared" si="335"/>
        <v/>
      </c>
    </row>
    <row r="10569" spans="8:25" x14ac:dyDescent="0.25">
      <c r="H10569" s="155"/>
      <c r="I10569" s="151"/>
      <c r="J10569" s="152"/>
      <c r="K10569" s="153"/>
      <c r="L10569" s="153"/>
      <c r="M10569" s="153"/>
      <c r="N10569" s="153"/>
      <c r="O10569" s="153"/>
      <c r="P10569" s="153"/>
      <c r="Q10569" s="153"/>
      <c r="R10569" s="153"/>
      <c r="S10569" s="152"/>
      <c r="T10569" s="153"/>
      <c r="X10569" s="69" t="str">
        <f t="shared" si="334"/>
        <v/>
      </c>
      <c r="Y10569" s="69" t="str">
        <f t="shared" si="335"/>
        <v/>
      </c>
    </row>
    <row r="10570" spans="8:25" x14ac:dyDescent="0.25">
      <c r="H10570" s="155"/>
      <c r="I10570" s="151"/>
      <c r="J10570" s="152"/>
      <c r="K10570" s="153"/>
      <c r="L10570" s="153"/>
      <c r="M10570" s="153"/>
      <c r="N10570" s="153"/>
      <c r="O10570" s="153"/>
      <c r="P10570" s="153"/>
      <c r="Q10570" s="153"/>
      <c r="R10570" s="153"/>
      <c r="S10570" s="152"/>
      <c r="T10570" s="153"/>
      <c r="X10570" s="69" t="str">
        <f t="shared" si="334"/>
        <v/>
      </c>
      <c r="Y10570" s="69" t="str">
        <f t="shared" si="335"/>
        <v/>
      </c>
    </row>
    <row r="10571" spans="8:25" x14ac:dyDescent="0.25">
      <c r="H10571" s="155"/>
      <c r="I10571" s="151"/>
      <c r="J10571" s="152"/>
      <c r="K10571" s="153"/>
      <c r="L10571" s="153"/>
      <c r="M10571" s="153"/>
      <c r="N10571" s="153"/>
      <c r="O10571" s="153"/>
      <c r="P10571" s="153"/>
      <c r="Q10571" s="153"/>
      <c r="R10571" s="153"/>
      <c r="S10571" s="152"/>
      <c r="T10571" s="153"/>
      <c r="X10571" s="69" t="str">
        <f t="shared" si="334"/>
        <v/>
      </c>
      <c r="Y10571" s="69" t="str">
        <f t="shared" si="335"/>
        <v/>
      </c>
    </row>
    <row r="10572" spans="8:25" x14ac:dyDescent="0.25">
      <c r="H10572" s="155"/>
      <c r="I10572" s="151"/>
      <c r="J10572" s="152"/>
      <c r="K10572" s="153"/>
      <c r="L10572" s="153"/>
      <c r="M10572" s="153"/>
      <c r="N10572" s="153"/>
      <c r="O10572" s="153"/>
      <c r="P10572" s="153"/>
      <c r="Q10572" s="153"/>
      <c r="R10572" s="153"/>
      <c r="S10572" s="152"/>
      <c r="T10572" s="153"/>
      <c r="X10572" s="69" t="str">
        <f t="shared" si="334"/>
        <v/>
      </c>
      <c r="Y10572" s="69" t="str">
        <f t="shared" si="335"/>
        <v/>
      </c>
    </row>
    <row r="10573" spans="8:25" x14ac:dyDescent="0.25">
      <c r="H10573" s="155"/>
      <c r="I10573" s="151"/>
      <c r="J10573" s="152"/>
      <c r="K10573" s="153"/>
      <c r="L10573" s="153"/>
      <c r="M10573" s="153"/>
      <c r="N10573" s="153"/>
      <c r="O10573" s="153"/>
      <c r="P10573" s="153"/>
      <c r="Q10573" s="153"/>
      <c r="R10573" s="153"/>
      <c r="S10573" s="152"/>
      <c r="T10573" s="153"/>
      <c r="X10573" s="69" t="str">
        <f t="shared" si="334"/>
        <v/>
      </c>
      <c r="Y10573" s="69" t="str">
        <f t="shared" si="335"/>
        <v/>
      </c>
    </row>
    <row r="10574" spans="8:25" x14ac:dyDescent="0.25">
      <c r="H10574" s="155"/>
      <c r="I10574" s="151"/>
      <c r="J10574" s="152"/>
      <c r="K10574" s="153"/>
      <c r="L10574" s="153"/>
      <c r="M10574" s="153"/>
      <c r="N10574" s="153"/>
      <c r="O10574" s="153"/>
      <c r="P10574" s="153"/>
      <c r="Q10574" s="153"/>
      <c r="R10574" s="153"/>
      <c r="S10574" s="152"/>
      <c r="T10574" s="153"/>
      <c r="X10574" s="69" t="str">
        <f t="shared" si="334"/>
        <v/>
      </c>
      <c r="Y10574" s="69" t="str">
        <f t="shared" si="335"/>
        <v/>
      </c>
    </row>
    <row r="10575" spans="8:25" x14ac:dyDescent="0.25">
      <c r="H10575" s="155"/>
      <c r="I10575" s="151"/>
      <c r="J10575" s="152"/>
      <c r="K10575" s="153"/>
      <c r="L10575" s="153"/>
      <c r="M10575" s="153"/>
      <c r="N10575" s="153"/>
      <c r="O10575" s="153"/>
      <c r="P10575" s="153"/>
      <c r="Q10575" s="153"/>
      <c r="R10575" s="153"/>
      <c r="S10575" s="152"/>
      <c r="T10575" s="153"/>
      <c r="X10575" s="69" t="str">
        <f t="shared" si="334"/>
        <v/>
      </c>
      <c r="Y10575" s="69" t="str">
        <f t="shared" si="335"/>
        <v/>
      </c>
    </row>
    <row r="10576" spans="8:25" x14ac:dyDescent="0.25">
      <c r="H10576" s="155"/>
      <c r="I10576" s="151"/>
      <c r="J10576" s="152"/>
      <c r="K10576" s="153"/>
      <c r="L10576" s="153"/>
      <c r="M10576" s="153"/>
      <c r="N10576" s="153"/>
      <c r="O10576" s="153"/>
      <c r="P10576" s="153"/>
      <c r="Q10576" s="153"/>
      <c r="R10576" s="153"/>
      <c r="S10576" s="152"/>
      <c r="T10576" s="153"/>
      <c r="X10576" s="69" t="str">
        <f t="shared" si="334"/>
        <v/>
      </c>
      <c r="Y10576" s="69" t="str">
        <f t="shared" si="335"/>
        <v/>
      </c>
    </row>
    <row r="10577" spans="8:25" x14ac:dyDescent="0.25">
      <c r="H10577" s="155"/>
      <c r="I10577" s="151"/>
      <c r="J10577" s="152"/>
      <c r="K10577" s="153"/>
      <c r="L10577" s="153"/>
      <c r="M10577" s="153"/>
      <c r="N10577" s="153"/>
      <c r="O10577" s="153"/>
      <c r="P10577" s="153"/>
      <c r="Q10577" s="153"/>
      <c r="R10577" s="153"/>
      <c r="S10577" s="152"/>
      <c r="T10577" s="153"/>
      <c r="X10577" s="69" t="str">
        <f t="shared" si="334"/>
        <v/>
      </c>
      <c r="Y10577" s="69" t="str">
        <f t="shared" si="335"/>
        <v/>
      </c>
    </row>
    <row r="10578" spans="8:25" x14ac:dyDescent="0.25">
      <c r="H10578" s="155"/>
      <c r="I10578" s="151"/>
      <c r="J10578" s="152"/>
      <c r="K10578" s="153"/>
      <c r="L10578" s="153"/>
      <c r="M10578" s="153"/>
      <c r="N10578" s="153"/>
      <c r="O10578" s="153"/>
      <c r="P10578" s="153"/>
      <c r="Q10578" s="153"/>
      <c r="R10578" s="153"/>
      <c r="S10578" s="152"/>
      <c r="T10578" s="153"/>
      <c r="X10578" s="69" t="str">
        <f t="shared" si="334"/>
        <v/>
      </c>
      <c r="Y10578" s="69" t="str">
        <f t="shared" si="335"/>
        <v/>
      </c>
    </row>
    <row r="10579" spans="8:25" x14ac:dyDescent="0.25">
      <c r="H10579" s="155"/>
      <c r="I10579" s="151"/>
      <c r="J10579" s="152"/>
      <c r="K10579" s="153"/>
      <c r="L10579" s="153"/>
      <c r="M10579" s="153"/>
      <c r="N10579" s="153"/>
      <c r="O10579" s="153"/>
      <c r="P10579" s="153"/>
      <c r="Q10579" s="153"/>
      <c r="R10579" s="153"/>
      <c r="S10579" s="152"/>
      <c r="T10579" s="153"/>
      <c r="X10579" s="69" t="str">
        <f t="shared" si="334"/>
        <v/>
      </c>
      <c r="Y10579" s="69" t="str">
        <f t="shared" si="335"/>
        <v/>
      </c>
    </row>
    <row r="10580" spans="8:25" x14ac:dyDescent="0.25">
      <c r="H10580" s="155"/>
      <c r="I10580" s="151"/>
      <c r="J10580" s="152"/>
      <c r="K10580" s="153"/>
      <c r="L10580" s="153"/>
      <c r="M10580" s="153"/>
      <c r="N10580" s="153"/>
      <c r="O10580" s="153"/>
      <c r="P10580" s="153"/>
      <c r="Q10580" s="153"/>
      <c r="R10580" s="153"/>
      <c r="S10580" s="152"/>
      <c r="T10580" s="153"/>
      <c r="X10580" s="69" t="str">
        <f t="shared" si="334"/>
        <v/>
      </c>
      <c r="Y10580" s="69" t="str">
        <f t="shared" si="335"/>
        <v/>
      </c>
    </row>
    <row r="10581" spans="8:25" x14ac:dyDescent="0.25">
      <c r="H10581" s="155"/>
      <c r="I10581" s="151"/>
      <c r="J10581" s="152"/>
      <c r="K10581" s="153"/>
      <c r="L10581" s="153"/>
      <c r="M10581" s="153"/>
      <c r="N10581" s="153"/>
      <c r="O10581" s="153"/>
      <c r="P10581" s="153"/>
      <c r="Q10581" s="153"/>
      <c r="R10581" s="153"/>
      <c r="S10581" s="152"/>
      <c r="T10581" s="153"/>
      <c r="X10581" s="69" t="str">
        <f t="shared" si="334"/>
        <v/>
      </c>
      <c r="Y10581" s="69" t="str">
        <f t="shared" si="335"/>
        <v/>
      </c>
    </row>
    <row r="10582" spans="8:25" x14ac:dyDescent="0.25">
      <c r="H10582" s="155"/>
      <c r="I10582" s="151"/>
      <c r="J10582" s="152"/>
      <c r="K10582" s="153"/>
      <c r="L10582" s="153"/>
      <c r="M10582" s="153"/>
      <c r="N10582" s="153"/>
      <c r="O10582" s="153"/>
      <c r="P10582" s="153"/>
      <c r="Q10582" s="153"/>
      <c r="R10582" s="153"/>
      <c r="S10582" s="152"/>
      <c r="T10582" s="153"/>
      <c r="X10582" s="69" t="str">
        <f t="shared" si="334"/>
        <v/>
      </c>
      <c r="Y10582" s="69" t="str">
        <f t="shared" si="335"/>
        <v/>
      </c>
    </row>
    <row r="10583" spans="8:25" x14ac:dyDescent="0.25">
      <c r="H10583" s="155"/>
      <c r="I10583" s="151"/>
      <c r="J10583" s="152"/>
      <c r="K10583" s="153"/>
      <c r="L10583" s="153"/>
      <c r="M10583" s="153"/>
      <c r="N10583" s="153"/>
      <c r="O10583" s="153"/>
      <c r="P10583" s="153"/>
      <c r="Q10583" s="153"/>
      <c r="R10583" s="153"/>
      <c r="S10583" s="152"/>
      <c r="T10583" s="153"/>
      <c r="X10583" s="69" t="str">
        <f t="shared" si="334"/>
        <v/>
      </c>
      <c r="Y10583" s="69" t="str">
        <f t="shared" si="335"/>
        <v/>
      </c>
    </row>
    <row r="10584" spans="8:25" x14ac:dyDescent="0.25">
      <c r="H10584" s="155"/>
      <c r="I10584" s="151"/>
      <c r="J10584" s="152"/>
      <c r="K10584" s="153"/>
      <c r="L10584" s="153"/>
      <c r="M10584" s="153"/>
      <c r="N10584" s="153"/>
      <c r="O10584" s="153"/>
      <c r="P10584" s="153"/>
      <c r="Q10584" s="153"/>
      <c r="R10584" s="153"/>
      <c r="S10584" s="152"/>
      <c r="T10584" s="153"/>
      <c r="X10584" s="69" t="str">
        <f t="shared" si="334"/>
        <v/>
      </c>
      <c r="Y10584" s="69" t="str">
        <f t="shared" si="335"/>
        <v/>
      </c>
    </row>
    <row r="10585" spans="8:25" x14ac:dyDescent="0.25">
      <c r="H10585" s="155"/>
      <c r="I10585" s="151"/>
      <c r="J10585" s="152"/>
      <c r="K10585" s="153"/>
      <c r="L10585" s="153"/>
      <c r="M10585" s="153"/>
      <c r="N10585" s="153"/>
      <c r="O10585" s="153"/>
      <c r="P10585" s="153"/>
      <c r="Q10585" s="153"/>
      <c r="R10585" s="153"/>
      <c r="S10585" s="152"/>
      <c r="T10585" s="153"/>
      <c r="X10585" s="69" t="str">
        <f t="shared" si="334"/>
        <v/>
      </c>
      <c r="Y10585" s="69" t="str">
        <f t="shared" si="335"/>
        <v/>
      </c>
    </row>
    <row r="10586" spans="8:25" x14ac:dyDescent="0.25">
      <c r="H10586" s="155"/>
      <c r="I10586" s="151"/>
      <c r="J10586" s="152"/>
      <c r="K10586" s="153"/>
      <c r="L10586" s="153"/>
      <c r="M10586" s="153"/>
      <c r="N10586" s="153"/>
      <c r="O10586" s="153"/>
      <c r="P10586" s="153"/>
      <c r="Q10586" s="153"/>
      <c r="R10586" s="153"/>
      <c r="S10586" s="152"/>
      <c r="T10586" s="153"/>
      <c r="X10586" s="69" t="str">
        <f t="shared" si="334"/>
        <v/>
      </c>
      <c r="Y10586" s="69" t="str">
        <f t="shared" si="335"/>
        <v/>
      </c>
    </row>
    <row r="10587" spans="8:25" x14ac:dyDescent="0.25">
      <c r="H10587" s="155"/>
      <c r="I10587" s="151"/>
      <c r="J10587" s="152"/>
      <c r="K10587" s="153"/>
      <c r="L10587" s="153"/>
      <c r="M10587" s="153"/>
      <c r="N10587" s="153"/>
      <c r="O10587" s="153"/>
      <c r="P10587" s="153"/>
      <c r="Q10587" s="153"/>
      <c r="R10587" s="153"/>
      <c r="S10587" s="152"/>
      <c r="T10587" s="153"/>
      <c r="X10587" s="69" t="str">
        <f t="shared" si="334"/>
        <v/>
      </c>
      <c r="Y10587" s="69" t="str">
        <f t="shared" si="335"/>
        <v/>
      </c>
    </row>
    <row r="10588" spans="8:25" x14ac:dyDescent="0.25">
      <c r="H10588" s="155"/>
      <c r="I10588" s="151"/>
      <c r="J10588" s="152"/>
      <c r="K10588" s="153"/>
      <c r="L10588" s="153"/>
      <c r="M10588" s="153"/>
      <c r="N10588" s="153"/>
      <c r="O10588" s="153"/>
      <c r="P10588" s="153"/>
      <c r="Q10588" s="153"/>
      <c r="R10588" s="153"/>
      <c r="S10588" s="152"/>
      <c r="T10588" s="153"/>
      <c r="X10588" s="69" t="str">
        <f t="shared" si="334"/>
        <v/>
      </c>
      <c r="Y10588" s="69" t="str">
        <f t="shared" si="335"/>
        <v/>
      </c>
    </row>
    <row r="10589" spans="8:25" x14ac:dyDescent="0.25">
      <c r="H10589" s="155"/>
      <c r="I10589" s="151"/>
      <c r="J10589" s="152"/>
      <c r="K10589" s="153"/>
      <c r="L10589" s="153"/>
      <c r="M10589" s="153"/>
      <c r="N10589" s="153"/>
      <c r="O10589" s="153"/>
      <c r="P10589" s="153"/>
      <c r="Q10589" s="153"/>
      <c r="R10589" s="153"/>
      <c r="S10589" s="152"/>
      <c r="T10589" s="153"/>
      <c r="X10589" s="69" t="str">
        <f t="shared" si="334"/>
        <v/>
      </c>
      <c r="Y10589" s="69" t="str">
        <f t="shared" si="335"/>
        <v/>
      </c>
    </row>
    <row r="10590" spans="8:25" x14ac:dyDescent="0.25">
      <c r="H10590" s="155"/>
      <c r="I10590" s="151"/>
      <c r="J10590" s="152"/>
      <c r="K10590" s="153"/>
      <c r="L10590" s="153"/>
      <c r="M10590" s="153"/>
      <c r="N10590" s="153"/>
      <c r="O10590" s="153"/>
      <c r="P10590" s="153"/>
      <c r="Q10590" s="153"/>
      <c r="R10590" s="153"/>
      <c r="S10590" s="152"/>
      <c r="T10590" s="153"/>
      <c r="X10590" s="69" t="str">
        <f t="shared" si="334"/>
        <v/>
      </c>
      <c r="Y10590" s="69" t="str">
        <f t="shared" si="335"/>
        <v/>
      </c>
    </row>
    <row r="10591" spans="8:25" x14ac:dyDescent="0.25">
      <c r="H10591" s="155"/>
      <c r="I10591" s="151"/>
      <c r="J10591" s="152"/>
      <c r="K10591" s="153"/>
      <c r="L10591" s="153"/>
      <c r="M10591" s="153"/>
      <c r="N10591" s="153"/>
      <c r="O10591" s="153"/>
      <c r="P10591" s="153"/>
      <c r="Q10591" s="153"/>
      <c r="R10591" s="153"/>
      <c r="S10591" s="152"/>
      <c r="T10591" s="153"/>
      <c r="X10591" s="69" t="str">
        <f t="shared" si="334"/>
        <v/>
      </c>
      <c r="Y10591" s="69" t="str">
        <f t="shared" si="335"/>
        <v/>
      </c>
    </row>
    <row r="10592" spans="8:25" x14ac:dyDescent="0.25">
      <c r="H10592" s="155"/>
      <c r="I10592" s="151"/>
      <c r="J10592" s="152"/>
      <c r="K10592" s="153"/>
      <c r="L10592" s="153"/>
      <c r="M10592" s="153"/>
      <c r="N10592" s="153"/>
      <c r="O10592" s="153"/>
      <c r="P10592" s="153"/>
      <c r="Q10592" s="153"/>
      <c r="R10592" s="153"/>
      <c r="S10592" s="152"/>
      <c r="T10592" s="153"/>
      <c r="X10592" s="69" t="str">
        <f t="shared" si="334"/>
        <v/>
      </c>
      <c r="Y10592" s="69" t="str">
        <f t="shared" si="335"/>
        <v/>
      </c>
    </row>
    <row r="10593" spans="8:25" x14ac:dyDescent="0.25">
      <c r="H10593" s="155"/>
      <c r="I10593" s="151"/>
      <c r="J10593" s="152"/>
      <c r="K10593" s="153"/>
      <c r="L10593" s="153"/>
      <c r="M10593" s="153"/>
      <c r="N10593" s="153"/>
      <c r="O10593" s="153"/>
      <c r="P10593" s="153"/>
      <c r="Q10593" s="153"/>
      <c r="R10593" s="153"/>
      <c r="S10593" s="152"/>
      <c r="T10593" s="153"/>
      <c r="X10593" s="69" t="str">
        <f t="shared" si="334"/>
        <v/>
      </c>
      <c r="Y10593" s="69" t="str">
        <f t="shared" si="335"/>
        <v/>
      </c>
    </row>
    <row r="10594" spans="8:25" x14ac:dyDescent="0.25">
      <c r="H10594" s="155"/>
      <c r="I10594" s="151"/>
      <c r="J10594" s="152"/>
      <c r="K10594" s="153"/>
      <c r="L10594" s="153"/>
      <c r="M10594" s="153"/>
      <c r="N10594" s="153"/>
      <c r="O10594" s="153"/>
      <c r="P10594" s="153"/>
      <c r="Q10594" s="153"/>
      <c r="R10594" s="153"/>
      <c r="S10594" s="152"/>
      <c r="T10594" s="153"/>
      <c r="X10594" s="69" t="str">
        <f t="shared" si="334"/>
        <v/>
      </c>
      <c r="Y10594" s="69" t="str">
        <f t="shared" si="335"/>
        <v/>
      </c>
    </row>
    <row r="10595" spans="8:25" x14ac:dyDescent="0.25">
      <c r="H10595" s="155"/>
      <c r="I10595" s="151"/>
      <c r="J10595" s="152"/>
      <c r="K10595" s="153"/>
      <c r="L10595" s="153"/>
      <c r="M10595" s="153"/>
      <c r="N10595" s="153"/>
      <c r="O10595" s="153"/>
      <c r="P10595" s="153"/>
      <c r="Q10595" s="153"/>
      <c r="R10595" s="153"/>
      <c r="S10595" s="152"/>
      <c r="T10595" s="153"/>
      <c r="X10595" s="69" t="str">
        <f t="shared" si="334"/>
        <v/>
      </c>
      <c r="Y10595" s="69" t="str">
        <f t="shared" si="335"/>
        <v/>
      </c>
    </row>
    <row r="10596" spans="8:25" x14ac:dyDescent="0.25">
      <c r="H10596" s="155"/>
      <c r="I10596" s="151"/>
      <c r="J10596" s="152"/>
      <c r="K10596" s="153"/>
      <c r="L10596" s="153"/>
      <c r="M10596" s="153"/>
      <c r="N10596" s="153"/>
      <c r="O10596" s="153"/>
      <c r="P10596" s="153"/>
      <c r="Q10596" s="153"/>
      <c r="R10596" s="153"/>
      <c r="S10596" s="152"/>
      <c r="T10596" s="153"/>
      <c r="X10596" s="69" t="str">
        <f t="shared" si="334"/>
        <v/>
      </c>
      <c r="Y10596" s="69" t="str">
        <f t="shared" si="335"/>
        <v/>
      </c>
    </row>
    <row r="10597" spans="8:25" x14ac:dyDescent="0.25">
      <c r="H10597" s="155"/>
      <c r="I10597" s="151"/>
      <c r="J10597" s="152"/>
      <c r="K10597" s="153"/>
      <c r="L10597" s="153"/>
      <c r="M10597" s="153"/>
      <c r="N10597" s="153"/>
      <c r="O10597" s="153"/>
      <c r="P10597" s="153"/>
      <c r="Q10597" s="153"/>
      <c r="R10597" s="153"/>
      <c r="S10597" s="152"/>
      <c r="T10597" s="153"/>
      <c r="X10597" s="69" t="str">
        <f t="shared" si="334"/>
        <v/>
      </c>
      <c r="Y10597" s="69" t="str">
        <f t="shared" si="335"/>
        <v/>
      </c>
    </row>
    <row r="10598" spans="8:25" x14ac:dyDescent="0.25">
      <c r="H10598" s="155"/>
      <c r="I10598" s="151"/>
      <c r="J10598" s="152"/>
      <c r="K10598" s="153"/>
      <c r="L10598" s="153"/>
      <c r="M10598" s="153"/>
      <c r="N10598" s="153"/>
      <c r="O10598" s="153"/>
      <c r="P10598" s="153"/>
      <c r="Q10598" s="153"/>
      <c r="R10598" s="153"/>
      <c r="S10598" s="152"/>
      <c r="T10598" s="153"/>
      <c r="X10598" s="69" t="str">
        <f t="shared" si="334"/>
        <v/>
      </c>
      <c r="Y10598" s="69" t="str">
        <f t="shared" si="335"/>
        <v/>
      </c>
    </row>
    <row r="10599" spans="8:25" x14ac:dyDescent="0.25">
      <c r="H10599" s="155"/>
      <c r="I10599" s="151"/>
      <c r="J10599" s="152"/>
      <c r="K10599" s="153"/>
      <c r="L10599" s="153"/>
      <c r="M10599" s="153"/>
      <c r="N10599" s="153"/>
      <c r="O10599" s="153"/>
      <c r="P10599" s="153"/>
      <c r="Q10599" s="153"/>
      <c r="R10599" s="153"/>
      <c r="S10599" s="152"/>
      <c r="T10599" s="153"/>
      <c r="X10599" s="69" t="str">
        <f t="shared" si="334"/>
        <v/>
      </c>
      <c r="Y10599" s="69" t="str">
        <f t="shared" si="335"/>
        <v/>
      </c>
    </row>
    <row r="10600" spans="8:25" x14ac:dyDescent="0.25">
      <c r="H10600" s="155"/>
      <c r="I10600" s="151"/>
      <c r="J10600" s="152"/>
      <c r="K10600" s="153"/>
      <c r="L10600" s="153"/>
      <c r="M10600" s="153"/>
      <c r="N10600" s="153"/>
      <c r="O10600" s="153"/>
      <c r="P10600" s="153"/>
      <c r="Q10600" s="153"/>
      <c r="R10600" s="153"/>
      <c r="S10600" s="152"/>
      <c r="T10600" s="153"/>
      <c r="X10600" s="69" t="str">
        <f t="shared" si="334"/>
        <v/>
      </c>
      <c r="Y10600" s="69" t="str">
        <f t="shared" si="335"/>
        <v/>
      </c>
    </row>
    <row r="10601" spans="8:25" x14ac:dyDescent="0.25">
      <c r="H10601" s="155"/>
      <c r="I10601" s="151"/>
      <c r="J10601" s="152"/>
      <c r="K10601" s="153"/>
      <c r="L10601" s="153"/>
      <c r="M10601" s="153"/>
      <c r="N10601" s="153"/>
      <c r="O10601" s="153"/>
      <c r="P10601" s="153"/>
      <c r="Q10601" s="153"/>
      <c r="R10601" s="153"/>
      <c r="S10601" s="152"/>
      <c r="T10601" s="153"/>
      <c r="X10601" s="69" t="str">
        <f t="shared" si="334"/>
        <v/>
      </c>
      <c r="Y10601" s="69" t="str">
        <f t="shared" si="335"/>
        <v/>
      </c>
    </row>
    <row r="10602" spans="8:25" x14ac:dyDescent="0.25">
      <c r="H10602" s="155"/>
      <c r="I10602" s="151"/>
      <c r="J10602" s="152"/>
      <c r="K10602" s="153"/>
      <c r="L10602" s="153"/>
      <c r="M10602" s="153"/>
      <c r="N10602" s="153"/>
      <c r="O10602" s="153"/>
      <c r="P10602" s="153"/>
      <c r="Q10602" s="153"/>
      <c r="R10602" s="153"/>
      <c r="S10602" s="152"/>
      <c r="T10602" s="153"/>
      <c r="X10602" s="69" t="str">
        <f t="shared" si="334"/>
        <v/>
      </c>
      <c r="Y10602" s="69" t="str">
        <f t="shared" si="335"/>
        <v/>
      </c>
    </row>
    <row r="10603" spans="8:25" x14ac:dyDescent="0.25">
      <c r="H10603" s="155"/>
      <c r="I10603" s="151"/>
      <c r="J10603" s="152"/>
      <c r="K10603" s="153"/>
      <c r="L10603" s="153"/>
      <c r="M10603" s="153"/>
      <c r="N10603" s="153"/>
      <c r="O10603" s="153"/>
      <c r="P10603" s="153"/>
      <c r="Q10603" s="153"/>
      <c r="R10603" s="153"/>
      <c r="S10603" s="152"/>
      <c r="T10603" s="153"/>
      <c r="X10603" s="69" t="str">
        <f t="shared" si="334"/>
        <v/>
      </c>
      <c r="Y10603" s="69" t="str">
        <f t="shared" si="335"/>
        <v/>
      </c>
    </row>
    <row r="10604" spans="8:25" x14ac:dyDescent="0.25">
      <c r="H10604" s="155"/>
      <c r="I10604" s="151"/>
      <c r="J10604" s="152"/>
      <c r="K10604" s="153"/>
      <c r="L10604" s="153"/>
      <c r="M10604" s="153"/>
      <c r="N10604" s="153"/>
      <c r="O10604" s="153"/>
      <c r="P10604" s="153"/>
      <c r="Q10604" s="153"/>
      <c r="R10604" s="153"/>
      <c r="S10604" s="152"/>
      <c r="T10604" s="153"/>
      <c r="X10604" s="69" t="str">
        <f t="shared" si="334"/>
        <v/>
      </c>
      <c r="Y10604" s="69" t="str">
        <f t="shared" si="335"/>
        <v/>
      </c>
    </row>
    <row r="10605" spans="8:25" x14ac:dyDescent="0.25">
      <c r="H10605" s="155"/>
      <c r="I10605" s="151"/>
      <c r="J10605" s="152"/>
      <c r="K10605" s="153"/>
      <c r="L10605" s="153"/>
      <c r="M10605" s="153"/>
      <c r="N10605" s="153"/>
      <c r="O10605" s="153"/>
      <c r="P10605" s="153"/>
      <c r="Q10605" s="153"/>
      <c r="R10605" s="153"/>
      <c r="S10605" s="152"/>
      <c r="T10605" s="153"/>
      <c r="X10605" s="69" t="str">
        <f t="shared" si="334"/>
        <v/>
      </c>
      <c r="Y10605" s="69" t="str">
        <f t="shared" si="335"/>
        <v/>
      </c>
    </row>
    <row r="10606" spans="8:25" x14ac:dyDescent="0.25">
      <c r="H10606" s="155"/>
      <c r="I10606" s="151"/>
      <c r="J10606" s="152"/>
      <c r="K10606" s="153"/>
      <c r="L10606" s="153"/>
      <c r="M10606" s="153"/>
      <c r="N10606" s="153"/>
      <c r="O10606" s="153"/>
      <c r="P10606" s="153"/>
      <c r="Q10606" s="153"/>
      <c r="R10606" s="153"/>
      <c r="S10606" s="152"/>
      <c r="T10606" s="153"/>
      <c r="X10606" s="69" t="str">
        <f t="shared" si="334"/>
        <v/>
      </c>
      <c r="Y10606" s="69" t="str">
        <f t="shared" si="335"/>
        <v/>
      </c>
    </row>
    <row r="10607" spans="8:25" x14ac:dyDescent="0.25">
      <c r="H10607" s="155"/>
      <c r="I10607" s="151"/>
      <c r="J10607" s="152"/>
      <c r="K10607" s="153"/>
      <c r="L10607" s="153"/>
      <c r="M10607" s="153"/>
      <c r="N10607" s="153"/>
      <c r="O10607" s="153"/>
      <c r="P10607" s="153"/>
      <c r="Q10607" s="153"/>
      <c r="R10607" s="153"/>
      <c r="S10607" s="152"/>
      <c r="T10607" s="153"/>
      <c r="X10607" s="69" t="str">
        <f t="shared" si="334"/>
        <v/>
      </c>
      <c r="Y10607" s="69" t="str">
        <f t="shared" si="335"/>
        <v/>
      </c>
    </row>
    <row r="10608" spans="8:25" x14ac:dyDescent="0.25">
      <c r="H10608" s="155"/>
      <c r="I10608" s="151"/>
      <c r="J10608" s="152"/>
      <c r="K10608" s="153"/>
      <c r="L10608" s="153"/>
      <c r="M10608" s="153"/>
      <c r="N10608" s="153"/>
      <c r="O10608" s="153"/>
      <c r="P10608" s="153"/>
      <c r="Q10608" s="153"/>
      <c r="R10608" s="153"/>
      <c r="S10608" s="152"/>
      <c r="T10608" s="153"/>
      <c r="X10608" s="69" t="str">
        <f t="shared" si="334"/>
        <v/>
      </c>
      <c r="Y10608" s="69" t="str">
        <f t="shared" si="335"/>
        <v/>
      </c>
    </row>
    <row r="10609" spans="8:25" x14ac:dyDescent="0.25">
      <c r="H10609" s="155"/>
      <c r="I10609" s="151"/>
      <c r="J10609" s="152"/>
      <c r="K10609" s="153"/>
      <c r="L10609" s="153"/>
      <c r="M10609" s="153"/>
      <c r="N10609" s="153"/>
      <c r="O10609" s="153"/>
      <c r="P10609" s="153"/>
      <c r="Q10609" s="153"/>
      <c r="R10609" s="153"/>
      <c r="S10609" s="152"/>
      <c r="T10609" s="153"/>
      <c r="X10609" s="69" t="str">
        <f t="shared" si="334"/>
        <v/>
      </c>
      <c r="Y10609" s="69" t="str">
        <f t="shared" si="335"/>
        <v/>
      </c>
    </row>
    <row r="10610" spans="8:25" x14ac:dyDescent="0.25">
      <c r="H10610" s="155"/>
      <c r="I10610" s="151"/>
      <c r="J10610" s="152"/>
      <c r="K10610" s="153"/>
      <c r="L10610" s="153"/>
      <c r="M10610" s="153"/>
      <c r="N10610" s="153"/>
      <c r="O10610" s="153"/>
      <c r="P10610" s="153"/>
      <c r="Q10610" s="153"/>
      <c r="R10610" s="153"/>
      <c r="S10610" s="152"/>
      <c r="T10610" s="153"/>
      <c r="X10610" s="69" t="str">
        <f t="shared" si="334"/>
        <v/>
      </c>
      <c r="Y10610" s="69" t="str">
        <f t="shared" si="335"/>
        <v/>
      </c>
    </row>
    <row r="10611" spans="8:25" x14ac:dyDescent="0.25">
      <c r="H10611" s="155"/>
      <c r="I10611" s="151"/>
      <c r="J10611" s="152"/>
      <c r="K10611" s="153"/>
      <c r="L10611" s="153"/>
      <c r="M10611" s="153"/>
      <c r="N10611" s="153"/>
      <c r="O10611" s="153"/>
      <c r="P10611" s="153"/>
      <c r="Q10611" s="153"/>
      <c r="R10611" s="153"/>
      <c r="S10611" s="152"/>
      <c r="T10611" s="153"/>
      <c r="X10611" s="69" t="str">
        <f t="shared" si="334"/>
        <v/>
      </c>
      <c r="Y10611" s="69" t="str">
        <f t="shared" si="335"/>
        <v/>
      </c>
    </row>
    <row r="10612" spans="8:25" x14ac:dyDescent="0.25">
      <c r="H10612" s="155"/>
      <c r="I10612" s="151"/>
      <c r="J10612" s="152"/>
      <c r="K10612" s="153"/>
      <c r="L10612" s="153"/>
      <c r="M10612" s="153"/>
      <c r="N10612" s="153"/>
      <c r="O10612" s="153"/>
      <c r="P10612" s="153"/>
      <c r="Q10612" s="153"/>
      <c r="R10612" s="153"/>
      <c r="S10612" s="152"/>
      <c r="T10612" s="153"/>
      <c r="X10612" s="69" t="str">
        <f t="shared" si="334"/>
        <v/>
      </c>
      <c r="Y10612" s="69" t="str">
        <f t="shared" si="335"/>
        <v/>
      </c>
    </row>
    <row r="10613" spans="8:25" x14ac:dyDescent="0.25">
      <c r="H10613" s="155"/>
      <c r="I10613" s="151"/>
      <c r="J10613" s="152"/>
      <c r="K10613" s="153"/>
      <c r="L10613" s="153"/>
      <c r="M10613" s="153"/>
      <c r="N10613" s="153"/>
      <c r="O10613" s="153"/>
      <c r="P10613" s="153"/>
      <c r="Q10613" s="153"/>
      <c r="R10613" s="153"/>
      <c r="S10613" s="152"/>
      <c r="T10613" s="153"/>
      <c r="X10613" s="69" t="str">
        <f t="shared" si="334"/>
        <v/>
      </c>
      <c r="Y10613" s="69" t="str">
        <f t="shared" si="335"/>
        <v/>
      </c>
    </row>
    <row r="10614" spans="8:25" x14ac:dyDescent="0.25">
      <c r="H10614" s="155"/>
      <c r="I10614" s="151"/>
      <c r="J10614" s="152"/>
      <c r="K10614" s="153"/>
      <c r="L10614" s="153"/>
      <c r="M10614" s="153"/>
      <c r="N10614" s="153"/>
      <c r="O10614" s="153"/>
      <c r="P10614" s="153"/>
      <c r="Q10614" s="153"/>
      <c r="R10614" s="153"/>
      <c r="S10614" s="152"/>
      <c r="T10614" s="153"/>
      <c r="X10614" s="69" t="str">
        <f t="shared" si="334"/>
        <v/>
      </c>
      <c r="Y10614" s="69" t="str">
        <f t="shared" si="335"/>
        <v/>
      </c>
    </row>
    <row r="10615" spans="8:25" x14ac:dyDescent="0.25">
      <c r="H10615" s="155"/>
      <c r="I10615" s="151"/>
      <c r="J10615" s="152"/>
      <c r="K10615" s="153"/>
      <c r="L10615" s="153"/>
      <c r="M10615" s="153"/>
      <c r="N10615" s="153"/>
      <c r="O10615" s="153"/>
      <c r="P10615" s="153"/>
      <c r="Q10615" s="153"/>
      <c r="R10615" s="153"/>
      <c r="S10615" s="152"/>
      <c r="T10615" s="153"/>
      <c r="X10615" s="69" t="str">
        <f t="shared" si="334"/>
        <v/>
      </c>
      <c r="Y10615" s="69" t="str">
        <f t="shared" si="335"/>
        <v/>
      </c>
    </row>
    <row r="10616" spans="8:25" x14ac:dyDescent="0.25">
      <c r="H10616" s="155"/>
      <c r="I10616" s="151"/>
      <c r="J10616" s="152"/>
      <c r="K10616" s="153"/>
      <c r="L10616" s="153"/>
      <c r="M10616" s="153"/>
      <c r="N10616" s="153"/>
      <c r="O10616" s="153"/>
      <c r="P10616" s="153"/>
      <c r="Q10616" s="153"/>
      <c r="R10616" s="153"/>
      <c r="S10616" s="152"/>
      <c r="T10616" s="153"/>
      <c r="X10616" s="69" t="str">
        <f t="shared" si="334"/>
        <v/>
      </c>
      <c r="Y10616" s="69" t="str">
        <f t="shared" si="335"/>
        <v/>
      </c>
    </row>
    <row r="10617" spans="8:25" x14ac:dyDescent="0.25">
      <c r="H10617" s="155"/>
      <c r="I10617" s="151"/>
      <c r="J10617" s="152"/>
      <c r="K10617" s="153"/>
      <c r="L10617" s="153"/>
      <c r="M10617" s="153"/>
      <c r="N10617" s="153"/>
      <c r="O10617" s="153"/>
      <c r="P10617" s="153"/>
      <c r="Q10617" s="153"/>
      <c r="R10617" s="153"/>
      <c r="S10617" s="152"/>
      <c r="T10617" s="153"/>
      <c r="X10617" s="69" t="str">
        <f t="shared" si="334"/>
        <v/>
      </c>
      <c r="Y10617" s="69" t="str">
        <f t="shared" si="335"/>
        <v/>
      </c>
    </row>
    <row r="10618" spans="8:25" x14ac:dyDescent="0.25">
      <c r="H10618" s="155"/>
      <c r="I10618" s="151"/>
      <c r="J10618" s="152"/>
      <c r="K10618" s="153"/>
      <c r="L10618" s="153"/>
      <c r="M10618" s="153"/>
      <c r="N10618" s="153"/>
      <c r="O10618" s="153"/>
      <c r="P10618" s="153"/>
      <c r="Q10618" s="153"/>
      <c r="R10618" s="153"/>
      <c r="S10618" s="152"/>
      <c r="T10618" s="153"/>
      <c r="X10618" s="69" t="str">
        <f t="shared" si="334"/>
        <v/>
      </c>
      <c r="Y10618" s="69" t="str">
        <f t="shared" si="335"/>
        <v/>
      </c>
    </row>
    <row r="10619" spans="8:25" x14ac:dyDescent="0.25">
      <c r="H10619" s="155"/>
      <c r="I10619" s="151"/>
      <c r="J10619" s="152"/>
      <c r="K10619" s="153"/>
      <c r="L10619" s="153"/>
      <c r="M10619" s="153"/>
      <c r="N10619" s="153"/>
      <c r="O10619" s="153"/>
      <c r="P10619" s="153"/>
      <c r="Q10619" s="153"/>
      <c r="R10619" s="153"/>
      <c r="S10619" s="152"/>
      <c r="T10619" s="153"/>
      <c r="X10619" s="69" t="str">
        <f t="shared" si="334"/>
        <v/>
      </c>
      <c r="Y10619" s="69" t="str">
        <f t="shared" si="335"/>
        <v/>
      </c>
    </row>
    <row r="10620" spans="8:25" x14ac:dyDescent="0.25">
      <c r="H10620" s="155"/>
      <c r="I10620" s="151"/>
      <c r="J10620" s="152"/>
      <c r="K10620" s="153"/>
      <c r="L10620" s="153"/>
      <c r="M10620" s="153"/>
      <c r="N10620" s="153"/>
      <c r="O10620" s="153"/>
      <c r="P10620" s="153"/>
      <c r="Q10620" s="153"/>
      <c r="R10620" s="153"/>
      <c r="S10620" s="152"/>
      <c r="T10620" s="153"/>
      <c r="X10620" s="69" t="str">
        <f t="shared" si="334"/>
        <v/>
      </c>
      <c r="Y10620" s="69" t="str">
        <f t="shared" si="335"/>
        <v/>
      </c>
    </row>
    <row r="10621" spans="8:25" x14ac:dyDescent="0.25">
      <c r="H10621" s="155"/>
      <c r="I10621" s="151"/>
      <c r="J10621" s="152"/>
      <c r="K10621" s="153"/>
      <c r="L10621" s="153"/>
      <c r="M10621" s="153"/>
      <c r="N10621" s="153"/>
      <c r="O10621" s="153"/>
      <c r="P10621" s="153"/>
      <c r="Q10621" s="153"/>
      <c r="R10621" s="153"/>
      <c r="S10621" s="152"/>
      <c r="T10621" s="153"/>
      <c r="X10621" s="69" t="str">
        <f t="shared" si="334"/>
        <v/>
      </c>
      <c r="Y10621" s="69" t="str">
        <f t="shared" si="335"/>
        <v/>
      </c>
    </row>
    <row r="10622" spans="8:25" x14ac:dyDescent="0.25">
      <c r="H10622" s="155"/>
      <c r="I10622" s="151"/>
      <c r="J10622" s="152"/>
      <c r="K10622" s="153"/>
      <c r="L10622" s="153"/>
      <c r="M10622" s="153"/>
      <c r="N10622" s="153"/>
      <c r="O10622" s="153"/>
      <c r="P10622" s="153"/>
      <c r="Q10622" s="153"/>
      <c r="R10622" s="153"/>
      <c r="S10622" s="152"/>
      <c r="T10622" s="153"/>
      <c r="X10622" s="69" t="str">
        <f t="shared" si="334"/>
        <v/>
      </c>
      <c r="Y10622" s="69" t="str">
        <f t="shared" si="335"/>
        <v/>
      </c>
    </row>
    <row r="10623" spans="8:25" x14ac:dyDescent="0.25">
      <c r="H10623" s="155"/>
      <c r="I10623" s="151"/>
      <c r="J10623" s="152"/>
      <c r="K10623" s="153"/>
      <c r="L10623" s="153"/>
      <c r="M10623" s="153"/>
      <c r="N10623" s="153"/>
      <c r="O10623" s="153"/>
      <c r="P10623" s="153"/>
      <c r="Q10623" s="153"/>
      <c r="R10623" s="153"/>
      <c r="S10623" s="152"/>
      <c r="T10623" s="153"/>
      <c r="X10623" s="69" t="str">
        <f t="shared" si="334"/>
        <v/>
      </c>
      <c r="Y10623" s="69" t="str">
        <f t="shared" si="335"/>
        <v/>
      </c>
    </row>
    <row r="10624" spans="8:25" x14ac:dyDescent="0.25">
      <c r="H10624" s="155"/>
      <c r="I10624" s="151"/>
      <c r="J10624" s="152"/>
      <c r="K10624" s="153"/>
      <c r="L10624" s="153"/>
      <c r="M10624" s="153"/>
      <c r="N10624" s="153"/>
      <c r="O10624" s="153"/>
      <c r="P10624" s="153"/>
      <c r="Q10624" s="153"/>
      <c r="R10624" s="153"/>
      <c r="S10624" s="152"/>
      <c r="T10624" s="153"/>
      <c r="X10624" s="69" t="str">
        <f t="shared" si="334"/>
        <v/>
      </c>
      <c r="Y10624" s="69" t="str">
        <f t="shared" si="335"/>
        <v/>
      </c>
    </row>
    <row r="10625" spans="8:25" x14ac:dyDescent="0.25">
      <c r="H10625" s="155"/>
      <c r="I10625" s="151"/>
      <c r="J10625" s="152"/>
      <c r="K10625" s="153"/>
      <c r="L10625" s="153"/>
      <c r="M10625" s="153"/>
      <c r="N10625" s="153"/>
      <c r="O10625" s="153"/>
      <c r="P10625" s="153"/>
      <c r="Q10625" s="153"/>
      <c r="R10625" s="153"/>
      <c r="S10625" s="152"/>
      <c r="T10625" s="153"/>
      <c r="X10625" s="69" t="str">
        <f t="shared" si="334"/>
        <v/>
      </c>
      <c r="Y10625" s="69" t="str">
        <f t="shared" si="335"/>
        <v/>
      </c>
    </row>
    <row r="10626" spans="8:25" x14ac:dyDescent="0.25">
      <c r="H10626" s="155"/>
      <c r="I10626" s="151"/>
      <c r="J10626" s="152"/>
      <c r="K10626" s="153"/>
      <c r="L10626" s="153"/>
      <c r="M10626" s="153"/>
      <c r="N10626" s="153"/>
      <c r="O10626" s="153"/>
      <c r="P10626" s="153"/>
      <c r="Q10626" s="153"/>
      <c r="R10626" s="153"/>
      <c r="S10626" s="152"/>
      <c r="T10626" s="153"/>
      <c r="X10626" s="69" t="str">
        <f t="shared" ref="X10626:X10689" si="336">IF(W10626&lt;&gt;"",W10626-I10626,"")</f>
        <v/>
      </c>
      <c r="Y10626" s="69" t="str">
        <f t="shared" si="335"/>
        <v/>
      </c>
    </row>
    <row r="10627" spans="8:25" x14ac:dyDescent="0.25">
      <c r="H10627" s="155"/>
      <c r="I10627" s="151"/>
      <c r="J10627" s="152"/>
      <c r="K10627" s="153"/>
      <c r="L10627" s="153"/>
      <c r="M10627" s="153"/>
      <c r="N10627" s="153"/>
      <c r="O10627" s="153"/>
      <c r="P10627" s="153"/>
      <c r="Q10627" s="153"/>
      <c r="R10627" s="153"/>
      <c r="S10627" s="152"/>
      <c r="T10627" s="153"/>
      <c r="X10627" s="69" t="str">
        <f t="shared" si="336"/>
        <v/>
      </c>
      <c r="Y10627" s="69" t="str">
        <f t="shared" ref="Y10627:Y10690" si="337">IF(X10627&lt;&gt;"",IF(X10627&lt;365,"&lt; 1 year",IF(X10627&lt;730,"1-2",IF(X10627&lt;1095,"2-3",IF(X10627&lt;1460,"3-4",IF(X10627&lt;1825,"4-5","5+"))))),"")</f>
        <v/>
      </c>
    </row>
    <row r="10628" spans="8:25" x14ac:dyDescent="0.25">
      <c r="H10628" s="155"/>
      <c r="I10628" s="151"/>
      <c r="J10628" s="152"/>
      <c r="K10628" s="153"/>
      <c r="L10628" s="153"/>
      <c r="M10628" s="153"/>
      <c r="N10628" s="153"/>
      <c r="O10628" s="153"/>
      <c r="P10628" s="153"/>
      <c r="Q10628" s="153"/>
      <c r="R10628" s="153"/>
      <c r="S10628" s="152"/>
      <c r="T10628" s="153"/>
      <c r="X10628" s="69" t="str">
        <f t="shared" si="336"/>
        <v/>
      </c>
      <c r="Y10628" s="69" t="str">
        <f t="shared" si="337"/>
        <v/>
      </c>
    </row>
    <row r="10629" spans="8:25" x14ac:dyDescent="0.25">
      <c r="H10629" s="155"/>
      <c r="I10629" s="151"/>
      <c r="J10629" s="152"/>
      <c r="K10629" s="153"/>
      <c r="L10629" s="153"/>
      <c r="M10629" s="153"/>
      <c r="N10629" s="153"/>
      <c r="O10629" s="153"/>
      <c r="P10629" s="153"/>
      <c r="Q10629" s="153"/>
      <c r="R10629" s="153"/>
      <c r="S10629" s="152"/>
      <c r="T10629" s="153"/>
      <c r="X10629" s="69" t="str">
        <f t="shared" si="336"/>
        <v/>
      </c>
      <c r="Y10629" s="69" t="str">
        <f t="shared" si="337"/>
        <v/>
      </c>
    </row>
    <row r="10630" spans="8:25" x14ac:dyDescent="0.25">
      <c r="H10630" s="155"/>
      <c r="I10630" s="151"/>
      <c r="J10630" s="152"/>
      <c r="K10630" s="153"/>
      <c r="L10630" s="153"/>
      <c r="M10630" s="153"/>
      <c r="N10630" s="153"/>
      <c r="O10630" s="153"/>
      <c r="P10630" s="153"/>
      <c r="Q10630" s="153"/>
      <c r="R10630" s="153"/>
      <c r="S10630" s="152"/>
      <c r="T10630" s="153"/>
      <c r="X10630" s="69" t="str">
        <f t="shared" si="336"/>
        <v/>
      </c>
      <c r="Y10630" s="69" t="str">
        <f t="shared" si="337"/>
        <v/>
      </c>
    </row>
    <row r="10631" spans="8:25" x14ac:dyDescent="0.25">
      <c r="H10631" s="155"/>
      <c r="I10631" s="151"/>
      <c r="J10631" s="152"/>
      <c r="K10631" s="153"/>
      <c r="L10631" s="153"/>
      <c r="M10631" s="153"/>
      <c r="N10631" s="153"/>
      <c r="O10631" s="153"/>
      <c r="P10631" s="153"/>
      <c r="Q10631" s="153"/>
      <c r="R10631" s="153"/>
      <c r="S10631" s="152"/>
      <c r="T10631" s="153"/>
      <c r="X10631" s="69" t="str">
        <f t="shared" si="336"/>
        <v/>
      </c>
      <c r="Y10631" s="69" t="str">
        <f t="shared" si="337"/>
        <v/>
      </c>
    </row>
    <row r="10632" spans="8:25" x14ac:dyDescent="0.25">
      <c r="H10632" s="155"/>
      <c r="I10632" s="151"/>
      <c r="J10632" s="152"/>
      <c r="K10632" s="153"/>
      <c r="L10632" s="153"/>
      <c r="M10632" s="153"/>
      <c r="N10632" s="153"/>
      <c r="O10632" s="153"/>
      <c r="P10632" s="153"/>
      <c r="Q10632" s="153"/>
      <c r="R10632" s="153"/>
      <c r="S10632" s="152"/>
      <c r="T10632" s="153"/>
      <c r="X10632" s="69" t="str">
        <f t="shared" si="336"/>
        <v/>
      </c>
      <c r="Y10632" s="69" t="str">
        <f t="shared" si="337"/>
        <v/>
      </c>
    </row>
    <row r="10633" spans="8:25" x14ac:dyDescent="0.25">
      <c r="H10633" s="155"/>
      <c r="I10633" s="151"/>
      <c r="J10633" s="152"/>
      <c r="K10633" s="153"/>
      <c r="L10633" s="153"/>
      <c r="M10633" s="153"/>
      <c r="N10633" s="153"/>
      <c r="O10633" s="153"/>
      <c r="P10633" s="153"/>
      <c r="Q10633" s="153"/>
      <c r="R10633" s="153"/>
      <c r="S10633" s="152"/>
      <c r="T10633" s="153"/>
      <c r="X10633" s="69" t="str">
        <f t="shared" si="336"/>
        <v/>
      </c>
      <c r="Y10633" s="69" t="str">
        <f t="shared" si="337"/>
        <v/>
      </c>
    </row>
    <row r="10634" spans="8:25" x14ac:dyDescent="0.25">
      <c r="H10634" s="155"/>
      <c r="I10634" s="151"/>
      <c r="J10634" s="152"/>
      <c r="K10634" s="153"/>
      <c r="L10634" s="153"/>
      <c r="M10634" s="153"/>
      <c r="N10634" s="153"/>
      <c r="O10634" s="153"/>
      <c r="P10634" s="153"/>
      <c r="Q10634" s="153"/>
      <c r="R10634" s="153"/>
      <c r="S10634" s="152"/>
      <c r="T10634" s="153"/>
      <c r="X10634" s="69" t="str">
        <f t="shared" si="336"/>
        <v/>
      </c>
      <c r="Y10634" s="69" t="str">
        <f t="shared" si="337"/>
        <v/>
      </c>
    </row>
    <row r="10635" spans="8:25" x14ac:dyDescent="0.25">
      <c r="H10635" s="155"/>
      <c r="I10635" s="151"/>
      <c r="J10635" s="152"/>
      <c r="K10635" s="153"/>
      <c r="L10635" s="153"/>
      <c r="M10635" s="153"/>
      <c r="N10635" s="153"/>
      <c r="O10635" s="153"/>
      <c r="P10635" s="153"/>
      <c r="Q10635" s="153"/>
      <c r="R10635" s="153"/>
      <c r="S10635" s="152"/>
      <c r="T10635" s="153"/>
      <c r="X10635" s="69" t="str">
        <f t="shared" si="336"/>
        <v/>
      </c>
      <c r="Y10635" s="69" t="str">
        <f t="shared" si="337"/>
        <v/>
      </c>
    </row>
    <row r="10636" spans="8:25" x14ac:dyDescent="0.25">
      <c r="H10636" s="155"/>
      <c r="I10636" s="151"/>
      <c r="J10636" s="152"/>
      <c r="K10636" s="153"/>
      <c r="L10636" s="153"/>
      <c r="M10636" s="153"/>
      <c r="N10636" s="153"/>
      <c r="O10636" s="153"/>
      <c r="P10636" s="153"/>
      <c r="Q10636" s="153"/>
      <c r="R10636" s="153"/>
      <c r="S10636" s="152"/>
      <c r="T10636" s="153"/>
      <c r="X10636" s="69" t="str">
        <f t="shared" si="336"/>
        <v/>
      </c>
      <c r="Y10636" s="69" t="str">
        <f t="shared" si="337"/>
        <v/>
      </c>
    </row>
    <row r="10637" spans="8:25" x14ac:dyDescent="0.25">
      <c r="H10637" s="155"/>
      <c r="I10637" s="151"/>
      <c r="J10637" s="152"/>
      <c r="K10637" s="153"/>
      <c r="L10637" s="153"/>
      <c r="M10637" s="153"/>
      <c r="N10637" s="153"/>
      <c r="O10637" s="153"/>
      <c r="P10637" s="153"/>
      <c r="Q10637" s="153"/>
      <c r="R10637" s="153"/>
      <c r="S10637" s="152"/>
      <c r="T10637" s="153"/>
      <c r="X10637" s="69" t="str">
        <f t="shared" si="336"/>
        <v/>
      </c>
      <c r="Y10637" s="69" t="str">
        <f t="shared" si="337"/>
        <v/>
      </c>
    </row>
    <row r="10638" spans="8:25" x14ac:dyDescent="0.25">
      <c r="H10638" s="155"/>
      <c r="I10638" s="151"/>
      <c r="J10638" s="152"/>
      <c r="K10638" s="153"/>
      <c r="L10638" s="153"/>
      <c r="M10638" s="153"/>
      <c r="N10638" s="153"/>
      <c r="O10638" s="153"/>
      <c r="P10638" s="153"/>
      <c r="Q10638" s="153"/>
      <c r="R10638" s="153"/>
      <c r="S10638" s="152"/>
      <c r="T10638" s="153"/>
      <c r="X10638" s="69" t="str">
        <f t="shared" si="336"/>
        <v/>
      </c>
      <c r="Y10638" s="69" t="str">
        <f t="shared" si="337"/>
        <v/>
      </c>
    </row>
    <row r="10639" spans="8:25" x14ac:dyDescent="0.25">
      <c r="H10639" s="155"/>
      <c r="I10639" s="151"/>
      <c r="J10639" s="152"/>
      <c r="K10639" s="153"/>
      <c r="L10639" s="153"/>
      <c r="M10639" s="153"/>
      <c r="N10639" s="153"/>
      <c r="O10639" s="153"/>
      <c r="P10639" s="153"/>
      <c r="Q10639" s="153"/>
      <c r="R10639" s="153"/>
      <c r="S10639" s="152"/>
      <c r="T10639" s="153"/>
      <c r="X10639" s="69" t="str">
        <f t="shared" si="336"/>
        <v/>
      </c>
      <c r="Y10639" s="69" t="str">
        <f t="shared" si="337"/>
        <v/>
      </c>
    </row>
    <row r="10640" spans="8:25" x14ac:dyDescent="0.25">
      <c r="H10640" s="155"/>
      <c r="I10640" s="151"/>
      <c r="J10640" s="152"/>
      <c r="K10640" s="153"/>
      <c r="L10640" s="153"/>
      <c r="M10640" s="153"/>
      <c r="N10640" s="153"/>
      <c r="O10640" s="153"/>
      <c r="P10640" s="153"/>
      <c r="Q10640" s="153"/>
      <c r="R10640" s="153"/>
      <c r="S10640" s="152"/>
      <c r="T10640" s="153"/>
      <c r="X10640" s="69" t="str">
        <f t="shared" si="336"/>
        <v/>
      </c>
      <c r="Y10640" s="69" t="str">
        <f t="shared" si="337"/>
        <v/>
      </c>
    </row>
    <row r="10641" spans="8:25" x14ac:dyDescent="0.25">
      <c r="H10641" s="155"/>
      <c r="I10641" s="151"/>
      <c r="J10641" s="152"/>
      <c r="K10641" s="153"/>
      <c r="L10641" s="153"/>
      <c r="M10641" s="153"/>
      <c r="N10641" s="153"/>
      <c r="O10641" s="153"/>
      <c r="P10641" s="153"/>
      <c r="Q10641" s="153"/>
      <c r="R10641" s="153"/>
      <c r="S10641" s="152"/>
      <c r="T10641" s="153"/>
      <c r="X10641" s="69" t="str">
        <f t="shared" si="336"/>
        <v/>
      </c>
      <c r="Y10641" s="69" t="str">
        <f t="shared" si="337"/>
        <v/>
      </c>
    </row>
    <row r="10642" spans="8:25" x14ac:dyDescent="0.25">
      <c r="H10642" s="155"/>
      <c r="I10642" s="151"/>
      <c r="J10642" s="152"/>
      <c r="K10642" s="153"/>
      <c r="L10642" s="153"/>
      <c r="M10642" s="153"/>
      <c r="N10642" s="153"/>
      <c r="O10642" s="153"/>
      <c r="P10642" s="153"/>
      <c r="Q10642" s="153"/>
      <c r="R10642" s="153"/>
      <c r="S10642" s="152"/>
      <c r="T10642" s="153"/>
      <c r="X10642" s="69" t="str">
        <f t="shared" si="336"/>
        <v/>
      </c>
      <c r="Y10642" s="69" t="str">
        <f t="shared" si="337"/>
        <v/>
      </c>
    </row>
    <row r="10643" spans="8:25" x14ac:dyDescent="0.25">
      <c r="H10643" s="155"/>
      <c r="I10643" s="151"/>
      <c r="J10643" s="152"/>
      <c r="K10643" s="153"/>
      <c r="L10643" s="153"/>
      <c r="M10643" s="153"/>
      <c r="N10643" s="153"/>
      <c r="O10643" s="153"/>
      <c r="P10643" s="153"/>
      <c r="Q10643" s="153"/>
      <c r="R10643" s="153"/>
      <c r="S10643" s="152"/>
      <c r="T10643" s="153"/>
      <c r="X10643" s="69" t="str">
        <f t="shared" si="336"/>
        <v/>
      </c>
      <c r="Y10643" s="69" t="str">
        <f t="shared" si="337"/>
        <v/>
      </c>
    </row>
    <row r="10644" spans="8:25" x14ac:dyDescent="0.25">
      <c r="H10644" s="155"/>
      <c r="I10644" s="151"/>
      <c r="J10644" s="152"/>
      <c r="K10644" s="153"/>
      <c r="L10644" s="153"/>
      <c r="M10644" s="153"/>
      <c r="N10644" s="153"/>
      <c r="O10644" s="153"/>
      <c r="P10644" s="153"/>
      <c r="Q10644" s="153"/>
      <c r="R10644" s="153"/>
      <c r="S10644" s="152"/>
      <c r="T10644" s="153"/>
      <c r="X10644" s="69" t="str">
        <f t="shared" si="336"/>
        <v/>
      </c>
      <c r="Y10644" s="69" t="str">
        <f t="shared" si="337"/>
        <v/>
      </c>
    </row>
    <row r="10645" spans="8:25" x14ac:dyDescent="0.25">
      <c r="H10645" s="155"/>
      <c r="I10645" s="151"/>
      <c r="J10645" s="152"/>
      <c r="K10645" s="153"/>
      <c r="L10645" s="153"/>
      <c r="M10645" s="153"/>
      <c r="N10645" s="153"/>
      <c r="O10645" s="153"/>
      <c r="P10645" s="153"/>
      <c r="Q10645" s="153"/>
      <c r="R10645" s="153"/>
      <c r="S10645" s="152"/>
      <c r="T10645" s="153"/>
      <c r="X10645" s="69" t="str">
        <f t="shared" si="336"/>
        <v/>
      </c>
      <c r="Y10645" s="69" t="str">
        <f t="shared" si="337"/>
        <v/>
      </c>
    </row>
    <row r="10646" spans="8:25" x14ac:dyDescent="0.25">
      <c r="H10646" s="155"/>
      <c r="I10646" s="151"/>
      <c r="J10646" s="152"/>
      <c r="K10646" s="153"/>
      <c r="L10646" s="153"/>
      <c r="M10646" s="153"/>
      <c r="N10646" s="153"/>
      <c r="O10646" s="153"/>
      <c r="P10646" s="153"/>
      <c r="Q10646" s="153"/>
      <c r="R10646" s="153"/>
      <c r="S10646" s="152"/>
      <c r="T10646" s="153"/>
      <c r="X10646" s="69" t="str">
        <f t="shared" si="336"/>
        <v/>
      </c>
      <c r="Y10646" s="69" t="str">
        <f t="shared" si="337"/>
        <v/>
      </c>
    </row>
    <row r="10647" spans="8:25" x14ac:dyDescent="0.25">
      <c r="H10647" s="155"/>
      <c r="I10647" s="151"/>
      <c r="J10647" s="152"/>
      <c r="K10647" s="153"/>
      <c r="L10647" s="153"/>
      <c r="M10647" s="153"/>
      <c r="N10647" s="153"/>
      <c r="O10647" s="153"/>
      <c r="P10647" s="153"/>
      <c r="Q10647" s="153"/>
      <c r="R10647" s="153"/>
      <c r="S10647" s="152"/>
      <c r="T10647" s="153"/>
      <c r="X10647" s="69" t="str">
        <f t="shared" si="336"/>
        <v/>
      </c>
      <c r="Y10647" s="69" t="str">
        <f t="shared" si="337"/>
        <v/>
      </c>
    </row>
    <row r="10648" spans="8:25" x14ac:dyDescent="0.25">
      <c r="H10648" s="155"/>
      <c r="I10648" s="151"/>
      <c r="J10648" s="152"/>
      <c r="K10648" s="153"/>
      <c r="L10648" s="153"/>
      <c r="M10648" s="153"/>
      <c r="N10648" s="153"/>
      <c r="O10648" s="153"/>
      <c r="P10648" s="153"/>
      <c r="Q10648" s="153"/>
      <c r="R10648" s="153"/>
      <c r="S10648" s="152"/>
      <c r="T10648" s="153"/>
      <c r="X10648" s="69" t="str">
        <f t="shared" si="336"/>
        <v/>
      </c>
      <c r="Y10648" s="69" t="str">
        <f t="shared" si="337"/>
        <v/>
      </c>
    </row>
    <row r="10649" spans="8:25" x14ac:dyDescent="0.25">
      <c r="H10649" s="155"/>
      <c r="I10649" s="151"/>
      <c r="J10649" s="152"/>
      <c r="K10649" s="153"/>
      <c r="L10649" s="153"/>
      <c r="M10649" s="153"/>
      <c r="N10649" s="153"/>
      <c r="O10649" s="153"/>
      <c r="P10649" s="153"/>
      <c r="Q10649" s="153"/>
      <c r="R10649" s="153"/>
      <c r="S10649" s="152"/>
      <c r="T10649" s="153"/>
      <c r="X10649" s="69" t="str">
        <f t="shared" si="336"/>
        <v/>
      </c>
      <c r="Y10649" s="69" t="str">
        <f t="shared" si="337"/>
        <v/>
      </c>
    </row>
    <row r="10650" spans="8:25" x14ac:dyDescent="0.25">
      <c r="H10650" s="155"/>
      <c r="I10650" s="151"/>
      <c r="J10650" s="152"/>
      <c r="K10650" s="153"/>
      <c r="L10650" s="153"/>
      <c r="M10650" s="153"/>
      <c r="N10650" s="153"/>
      <c r="O10650" s="153"/>
      <c r="P10650" s="153"/>
      <c r="Q10650" s="153"/>
      <c r="R10650" s="153"/>
      <c r="S10650" s="152"/>
      <c r="T10650" s="153"/>
      <c r="X10650" s="69" t="str">
        <f t="shared" si="336"/>
        <v/>
      </c>
      <c r="Y10650" s="69" t="str">
        <f t="shared" si="337"/>
        <v/>
      </c>
    </row>
    <row r="10651" spans="8:25" x14ac:dyDescent="0.25">
      <c r="H10651" s="155"/>
      <c r="I10651" s="151"/>
      <c r="J10651" s="152"/>
      <c r="K10651" s="153"/>
      <c r="L10651" s="153"/>
      <c r="M10651" s="153"/>
      <c r="N10651" s="153"/>
      <c r="O10651" s="153"/>
      <c r="P10651" s="153"/>
      <c r="Q10651" s="153"/>
      <c r="R10651" s="153"/>
      <c r="S10651" s="152"/>
      <c r="T10651" s="153"/>
      <c r="X10651" s="69" t="str">
        <f t="shared" si="336"/>
        <v/>
      </c>
      <c r="Y10651" s="69" t="str">
        <f t="shared" si="337"/>
        <v/>
      </c>
    </row>
    <row r="10652" spans="8:25" x14ac:dyDescent="0.25">
      <c r="H10652" s="155"/>
      <c r="I10652" s="151"/>
      <c r="J10652" s="152"/>
      <c r="K10652" s="153"/>
      <c r="L10652" s="153"/>
      <c r="M10652" s="153"/>
      <c r="N10652" s="153"/>
      <c r="O10652" s="153"/>
      <c r="P10652" s="153"/>
      <c r="Q10652" s="153"/>
      <c r="R10652" s="153"/>
      <c r="S10652" s="152"/>
      <c r="T10652" s="153"/>
      <c r="X10652" s="69" t="str">
        <f t="shared" si="336"/>
        <v/>
      </c>
      <c r="Y10652" s="69" t="str">
        <f t="shared" si="337"/>
        <v/>
      </c>
    </row>
    <row r="10653" spans="8:25" x14ac:dyDescent="0.25">
      <c r="H10653" s="155"/>
      <c r="I10653" s="151"/>
      <c r="J10653" s="152"/>
      <c r="K10653" s="153"/>
      <c r="L10653" s="153"/>
      <c r="M10653" s="153"/>
      <c r="N10653" s="153"/>
      <c r="O10653" s="153"/>
      <c r="P10653" s="153"/>
      <c r="Q10653" s="153"/>
      <c r="R10653" s="153"/>
      <c r="S10653" s="152"/>
      <c r="T10653" s="153"/>
      <c r="X10653" s="69" t="str">
        <f t="shared" si="336"/>
        <v/>
      </c>
      <c r="Y10653" s="69" t="str">
        <f t="shared" si="337"/>
        <v/>
      </c>
    </row>
    <row r="10654" spans="8:25" x14ac:dyDescent="0.25">
      <c r="H10654" s="155"/>
      <c r="I10654" s="151"/>
      <c r="J10654" s="152"/>
      <c r="K10654" s="153"/>
      <c r="L10654" s="153"/>
      <c r="M10654" s="153"/>
      <c r="N10654" s="153"/>
      <c r="O10654" s="153"/>
      <c r="P10654" s="153"/>
      <c r="Q10654" s="153"/>
      <c r="R10654" s="153"/>
      <c r="S10654" s="152"/>
      <c r="T10654" s="153"/>
      <c r="X10654" s="69" t="str">
        <f t="shared" si="336"/>
        <v/>
      </c>
      <c r="Y10654" s="69" t="str">
        <f t="shared" si="337"/>
        <v/>
      </c>
    </row>
    <row r="10655" spans="8:25" x14ac:dyDescent="0.25">
      <c r="H10655" s="155"/>
      <c r="I10655" s="151"/>
      <c r="J10655" s="152"/>
      <c r="K10655" s="153"/>
      <c r="L10655" s="153"/>
      <c r="M10655" s="153"/>
      <c r="N10655" s="153"/>
      <c r="O10655" s="153"/>
      <c r="P10655" s="153"/>
      <c r="Q10655" s="153"/>
      <c r="R10655" s="153"/>
      <c r="S10655" s="152"/>
      <c r="T10655" s="153"/>
      <c r="X10655" s="69" t="str">
        <f t="shared" si="336"/>
        <v/>
      </c>
      <c r="Y10655" s="69" t="str">
        <f t="shared" si="337"/>
        <v/>
      </c>
    </row>
    <row r="10656" spans="8:25" x14ac:dyDescent="0.25">
      <c r="H10656" s="155"/>
      <c r="I10656" s="151"/>
      <c r="J10656" s="152"/>
      <c r="K10656" s="153"/>
      <c r="L10656" s="153"/>
      <c r="M10656" s="153"/>
      <c r="N10656" s="153"/>
      <c r="O10656" s="153"/>
      <c r="P10656" s="153"/>
      <c r="Q10656" s="153"/>
      <c r="R10656" s="153"/>
      <c r="S10656" s="152"/>
      <c r="T10656" s="153"/>
      <c r="X10656" s="69" t="str">
        <f t="shared" si="336"/>
        <v/>
      </c>
      <c r="Y10656" s="69" t="str">
        <f t="shared" si="337"/>
        <v/>
      </c>
    </row>
    <row r="10657" spans="8:25" x14ac:dyDescent="0.25">
      <c r="H10657" s="155"/>
      <c r="I10657" s="151"/>
      <c r="J10657" s="152"/>
      <c r="K10657" s="153"/>
      <c r="L10657" s="153"/>
      <c r="M10657" s="153"/>
      <c r="N10657" s="153"/>
      <c r="O10657" s="153"/>
      <c r="P10657" s="153"/>
      <c r="Q10657" s="153"/>
      <c r="R10657" s="153"/>
      <c r="S10657" s="152"/>
      <c r="T10657" s="153"/>
      <c r="X10657" s="69" t="str">
        <f t="shared" si="336"/>
        <v/>
      </c>
      <c r="Y10657" s="69" t="str">
        <f t="shared" si="337"/>
        <v/>
      </c>
    </row>
    <row r="10658" spans="8:25" x14ac:dyDescent="0.25">
      <c r="H10658" s="155"/>
      <c r="I10658" s="151"/>
      <c r="J10658" s="152"/>
      <c r="K10658" s="153"/>
      <c r="L10658" s="153"/>
      <c r="M10658" s="153"/>
      <c r="N10658" s="153"/>
      <c r="O10658" s="153"/>
      <c r="P10658" s="153"/>
      <c r="Q10658" s="153"/>
      <c r="R10658" s="153"/>
      <c r="S10658" s="152"/>
      <c r="T10658" s="153"/>
      <c r="X10658" s="69" t="str">
        <f t="shared" si="336"/>
        <v/>
      </c>
      <c r="Y10658" s="69" t="str">
        <f t="shared" si="337"/>
        <v/>
      </c>
    </row>
    <row r="10659" spans="8:25" x14ac:dyDescent="0.25">
      <c r="H10659" s="155"/>
      <c r="I10659" s="151"/>
      <c r="J10659" s="152"/>
      <c r="K10659" s="153"/>
      <c r="L10659" s="153"/>
      <c r="M10659" s="153"/>
      <c r="N10659" s="153"/>
      <c r="O10659" s="153"/>
      <c r="P10659" s="153"/>
      <c r="Q10659" s="153"/>
      <c r="R10659" s="153"/>
      <c r="S10659" s="152"/>
      <c r="T10659" s="153"/>
      <c r="X10659" s="69" t="str">
        <f t="shared" si="336"/>
        <v/>
      </c>
      <c r="Y10659" s="69" t="str">
        <f t="shared" si="337"/>
        <v/>
      </c>
    </row>
    <row r="10660" spans="8:25" x14ac:dyDescent="0.25">
      <c r="H10660" s="155"/>
      <c r="I10660" s="151"/>
      <c r="J10660" s="152"/>
      <c r="K10660" s="153"/>
      <c r="L10660" s="153"/>
      <c r="M10660" s="153"/>
      <c r="N10660" s="153"/>
      <c r="O10660" s="153"/>
      <c r="P10660" s="153"/>
      <c r="Q10660" s="153"/>
      <c r="R10660" s="153"/>
      <c r="S10660" s="152"/>
      <c r="T10660" s="153"/>
      <c r="X10660" s="69" t="str">
        <f t="shared" si="336"/>
        <v/>
      </c>
      <c r="Y10660" s="69" t="str">
        <f t="shared" si="337"/>
        <v/>
      </c>
    </row>
    <row r="10661" spans="8:25" x14ac:dyDescent="0.25">
      <c r="H10661" s="155"/>
      <c r="I10661" s="151"/>
      <c r="J10661" s="152"/>
      <c r="K10661" s="153"/>
      <c r="L10661" s="153"/>
      <c r="M10661" s="153"/>
      <c r="N10661" s="153"/>
      <c r="O10661" s="153"/>
      <c r="P10661" s="153"/>
      <c r="Q10661" s="153"/>
      <c r="R10661" s="153"/>
      <c r="S10661" s="152"/>
      <c r="T10661" s="153"/>
      <c r="X10661" s="69" t="str">
        <f t="shared" si="336"/>
        <v/>
      </c>
      <c r="Y10661" s="69" t="str">
        <f t="shared" si="337"/>
        <v/>
      </c>
    </row>
    <row r="10662" spans="8:25" x14ac:dyDescent="0.25">
      <c r="H10662" s="155"/>
      <c r="I10662" s="151"/>
      <c r="J10662" s="152"/>
      <c r="K10662" s="153"/>
      <c r="L10662" s="153"/>
      <c r="M10662" s="153"/>
      <c r="N10662" s="153"/>
      <c r="O10662" s="153"/>
      <c r="P10662" s="153"/>
      <c r="Q10662" s="153"/>
      <c r="R10662" s="153"/>
      <c r="S10662" s="152"/>
      <c r="T10662" s="153"/>
      <c r="X10662" s="69" t="str">
        <f t="shared" si="336"/>
        <v/>
      </c>
      <c r="Y10662" s="69" t="str">
        <f t="shared" si="337"/>
        <v/>
      </c>
    </row>
    <row r="10663" spans="8:25" x14ac:dyDescent="0.25">
      <c r="H10663" s="155"/>
      <c r="I10663" s="151"/>
      <c r="J10663" s="152"/>
      <c r="K10663" s="153"/>
      <c r="L10663" s="153"/>
      <c r="M10663" s="153"/>
      <c r="N10663" s="153"/>
      <c r="O10663" s="153"/>
      <c r="P10663" s="153"/>
      <c r="Q10663" s="153"/>
      <c r="R10663" s="153"/>
      <c r="S10663" s="152"/>
      <c r="T10663" s="153"/>
      <c r="X10663" s="69" t="str">
        <f t="shared" si="336"/>
        <v/>
      </c>
      <c r="Y10663" s="69" t="str">
        <f t="shared" si="337"/>
        <v/>
      </c>
    </row>
    <row r="10664" spans="8:25" x14ac:dyDescent="0.25">
      <c r="H10664" s="155"/>
      <c r="I10664" s="151"/>
      <c r="J10664" s="152"/>
      <c r="K10664" s="153"/>
      <c r="L10664" s="153"/>
      <c r="M10664" s="153"/>
      <c r="N10664" s="153"/>
      <c r="O10664" s="153"/>
      <c r="P10664" s="153"/>
      <c r="Q10664" s="153"/>
      <c r="R10664" s="153"/>
      <c r="S10664" s="152"/>
      <c r="T10664" s="153"/>
      <c r="X10664" s="69" t="str">
        <f t="shared" si="336"/>
        <v/>
      </c>
      <c r="Y10664" s="69" t="str">
        <f t="shared" si="337"/>
        <v/>
      </c>
    </row>
    <row r="10665" spans="8:25" x14ac:dyDescent="0.25">
      <c r="H10665" s="155"/>
      <c r="I10665" s="151"/>
      <c r="J10665" s="152"/>
      <c r="K10665" s="153"/>
      <c r="L10665" s="153"/>
      <c r="M10665" s="153"/>
      <c r="N10665" s="153"/>
      <c r="O10665" s="153"/>
      <c r="P10665" s="153"/>
      <c r="Q10665" s="153"/>
      <c r="R10665" s="153"/>
      <c r="S10665" s="152"/>
      <c r="T10665" s="153"/>
      <c r="X10665" s="69" t="str">
        <f t="shared" si="336"/>
        <v/>
      </c>
      <c r="Y10665" s="69" t="str">
        <f t="shared" si="337"/>
        <v/>
      </c>
    </row>
    <row r="10666" spans="8:25" x14ac:dyDescent="0.25">
      <c r="H10666" s="155"/>
      <c r="I10666" s="151"/>
      <c r="J10666" s="152"/>
      <c r="K10666" s="153"/>
      <c r="L10666" s="153"/>
      <c r="M10666" s="153"/>
      <c r="N10666" s="153"/>
      <c r="O10666" s="153"/>
      <c r="P10666" s="153"/>
      <c r="Q10666" s="153"/>
      <c r="R10666" s="153"/>
      <c r="S10666" s="152"/>
      <c r="T10666" s="153"/>
      <c r="X10666" s="69" t="str">
        <f t="shared" si="336"/>
        <v/>
      </c>
      <c r="Y10666" s="69" t="str">
        <f t="shared" si="337"/>
        <v/>
      </c>
    </row>
    <row r="10667" spans="8:25" x14ac:dyDescent="0.25">
      <c r="H10667" s="155"/>
      <c r="I10667" s="151"/>
      <c r="J10667" s="152"/>
      <c r="K10667" s="153"/>
      <c r="L10667" s="153"/>
      <c r="M10667" s="153"/>
      <c r="N10667" s="153"/>
      <c r="O10667" s="153"/>
      <c r="P10667" s="153"/>
      <c r="Q10667" s="153"/>
      <c r="R10667" s="153"/>
      <c r="S10667" s="152"/>
      <c r="T10667" s="153"/>
      <c r="X10667" s="69" t="str">
        <f t="shared" si="336"/>
        <v/>
      </c>
      <c r="Y10667" s="69" t="str">
        <f t="shared" si="337"/>
        <v/>
      </c>
    </row>
    <row r="10668" spans="8:25" x14ac:dyDescent="0.25">
      <c r="H10668" s="155"/>
      <c r="I10668" s="151"/>
      <c r="J10668" s="152"/>
      <c r="K10668" s="153"/>
      <c r="L10668" s="153"/>
      <c r="M10668" s="153"/>
      <c r="N10668" s="153"/>
      <c r="O10668" s="153"/>
      <c r="P10668" s="153"/>
      <c r="Q10668" s="153"/>
      <c r="R10668" s="153"/>
      <c r="S10668" s="152"/>
      <c r="T10668" s="153"/>
      <c r="X10668" s="69" t="str">
        <f t="shared" si="336"/>
        <v/>
      </c>
      <c r="Y10668" s="69" t="str">
        <f t="shared" si="337"/>
        <v/>
      </c>
    </row>
    <row r="10669" spans="8:25" x14ac:dyDescent="0.25">
      <c r="H10669" s="155"/>
      <c r="I10669" s="151"/>
      <c r="J10669" s="152"/>
      <c r="K10669" s="153"/>
      <c r="L10669" s="153"/>
      <c r="M10669" s="153"/>
      <c r="N10669" s="153"/>
      <c r="O10669" s="153"/>
      <c r="P10669" s="153"/>
      <c r="Q10669" s="153"/>
      <c r="R10669" s="153"/>
      <c r="S10669" s="152"/>
      <c r="T10669" s="153"/>
      <c r="X10669" s="69" t="str">
        <f t="shared" si="336"/>
        <v/>
      </c>
      <c r="Y10669" s="69" t="str">
        <f t="shared" si="337"/>
        <v/>
      </c>
    </row>
    <row r="10670" spans="8:25" x14ac:dyDescent="0.25">
      <c r="H10670" s="155"/>
      <c r="I10670" s="151"/>
      <c r="J10670" s="152"/>
      <c r="K10670" s="153"/>
      <c r="L10670" s="153"/>
      <c r="M10670" s="153"/>
      <c r="N10670" s="153"/>
      <c r="O10670" s="153"/>
      <c r="P10670" s="153"/>
      <c r="Q10670" s="153"/>
      <c r="R10670" s="153"/>
      <c r="S10670" s="152"/>
      <c r="T10670" s="153"/>
      <c r="X10670" s="69" t="str">
        <f t="shared" si="336"/>
        <v/>
      </c>
      <c r="Y10670" s="69" t="str">
        <f t="shared" si="337"/>
        <v/>
      </c>
    </row>
    <row r="10671" spans="8:25" x14ac:dyDescent="0.25">
      <c r="H10671" s="155"/>
      <c r="I10671" s="151"/>
      <c r="J10671" s="152"/>
      <c r="K10671" s="153"/>
      <c r="L10671" s="153"/>
      <c r="M10671" s="153"/>
      <c r="N10671" s="153"/>
      <c r="O10671" s="153"/>
      <c r="P10671" s="153"/>
      <c r="Q10671" s="153"/>
      <c r="R10671" s="153"/>
      <c r="S10671" s="152"/>
      <c r="T10671" s="153"/>
      <c r="X10671" s="69" t="str">
        <f t="shared" si="336"/>
        <v/>
      </c>
      <c r="Y10671" s="69" t="str">
        <f t="shared" si="337"/>
        <v/>
      </c>
    </row>
    <row r="10672" spans="8:25" x14ac:dyDescent="0.25">
      <c r="H10672" s="155"/>
      <c r="I10672" s="151"/>
      <c r="J10672" s="152"/>
      <c r="K10672" s="153"/>
      <c r="L10672" s="153"/>
      <c r="M10672" s="153"/>
      <c r="N10672" s="153"/>
      <c r="O10672" s="153"/>
      <c r="P10672" s="153"/>
      <c r="Q10672" s="153"/>
      <c r="R10672" s="153"/>
      <c r="S10672" s="152"/>
      <c r="T10672" s="153"/>
      <c r="X10672" s="69" t="str">
        <f t="shared" si="336"/>
        <v/>
      </c>
      <c r="Y10672" s="69" t="str">
        <f t="shared" si="337"/>
        <v/>
      </c>
    </row>
    <row r="10673" spans="8:25" x14ac:dyDescent="0.25">
      <c r="H10673" s="155"/>
      <c r="I10673" s="151"/>
      <c r="J10673" s="152"/>
      <c r="K10673" s="153"/>
      <c r="L10673" s="153"/>
      <c r="M10673" s="153"/>
      <c r="N10673" s="153"/>
      <c r="O10673" s="153"/>
      <c r="P10673" s="153"/>
      <c r="Q10673" s="153"/>
      <c r="R10673" s="153"/>
      <c r="S10673" s="152"/>
      <c r="T10673" s="153"/>
      <c r="X10673" s="69" t="str">
        <f t="shared" si="336"/>
        <v/>
      </c>
      <c r="Y10673" s="69" t="str">
        <f t="shared" si="337"/>
        <v/>
      </c>
    </row>
    <row r="10674" spans="8:25" x14ac:dyDescent="0.25">
      <c r="H10674" s="155"/>
      <c r="I10674" s="151"/>
      <c r="J10674" s="152"/>
      <c r="K10674" s="153"/>
      <c r="L10674" s="153"/>
      <c r="M10674" s="153"/>
      <c r="N10674" s="153"/>
      <c r="O10674" s="153"/>
      <c r="P10674" s="153"/>
      <c r="Q10674" s="153"/>
      <c r="R10674" s="153"/>
      <c r="S10674" s="152"/>
      <c r="T10674" s="153"/>
      <c r="X10674" s="69" t="str">
        <f t="shared" si="336"/>
        <v/>
      </c>
      <c r="Y10674" s="69" t="str">
        <f t="shared" si="337"/>
        <v/>
      </c>
    </row>
    <row r="10675" spans="8:25" x14ac:dyDescent="0.25">
      <c r="H10675" s="155"/>
      <c r="I10675" s="151"/>
      <c r="J10675" s="152"/>
      <c r="K10675" s="153"/>
      <c r="L10675" s="153"/>
      <c r="M10675" s="153"/>
      <c r="N10675" s="153"/>
      <c r="O10675" s="153"/>
      <c r="P10675" s="153"/>
      <c r="Q10675" s="153"/>
      <c r="R10675" s="153"/>
      <c r="S10675" s="152"/>
      <c r="T10675" s="153"/>
      <c r="X10675" s="69" t="str">
        <f t="shared" si="336"/>
        <v/>
      </c>
      <c r="Y10675" s="69" t="str">
        <f t="shared" si="337"/>
        <v/>
      </c>
    </row>
    <row r="10676" spans="8:25" x14ac:dyDescent="0.25">
      <c r="H10676" s="155"/>
      <c r="I10676" s="151"/>
      <c r="J10676" s="152"/>
      <c r="K10676" s="153"/>
      <c r="L10676" s="153"/>
      <c r="M10676" s="153"/>
      <c r="N10676" s="153"/>
      <c r="O10676" s="153"/>
      <c r="P10676" s="153"/>
      <c r="Q10676" s="153"/>
      <c r="R10676" s="153"/>
      <c r="S10676" s="152"/>
      <c r="T10676" s="153"/>
      <c r="X10676" s="69" t="str">
        <f t="shared" si="336"/>
        <v/>
      </c>
      <c r="Y10676" s="69" t="str">
        <f t="shared" si="337"/>
        <v/>
      </c>
    </row>
    <row r="10677" spans="8:25" x14ac:dyDescent="0.25">
      <c r="H10677" s="155"/>
      <c r="I10677" s="151"/>
      <c r="J10677" s="152"/>
      <c r="K10677" s="153"/>
      <c r="L10677" s="153"/>
      <c r="M10677" s="153"/>
      <c r="N10677" s="153"/>
      <c r="O10677" s="153"/>
      <c r="P10677" s="153"/>
      <c r="Q10677" s="153"/>
      <c r="R10677" s="153"/>
      <c r="S10677" s="152"/>
      <c r="T10677" s="153"/>
      <c r="X10677" s="69" t="str">
        <f t="shared" si="336"/>
        <v/>
      </c>
      <c r="Y10677" s="69" t="str">
        <f t="shared" si="337"/>
        <v/>
      </c>
    </row>
    <row r="10678" spans="8:25" x14ac:dyDescent="0.25">
      <c r="H10678" s="155"/>
      <c r="I10678" s="151"/>
      <c r="J10678" s="152"/>
      <c r="K10678" s="153"/>
      <c r="L10678" s="153"/>
      <c r="M10678" s="153"/>
      <c r="N10678" s="153"/>
      <c r="O10678" s="153"/>
      <c r="P10678" s="153"/>
      <c r="Q10678" s="153"/>
      <c r="R10678" s="153"/>
      <c r="S10678" s="152"/>
      <c r="T10678" s="153"/>
      <c r="X10678" s="69" t="str">
        <f t="shared" si="336"/>
        <v/>
      </c>
      <c r="Y10678" s="69" t="str">
        <f t="shared" si="337"/>
        <v/>
      </c>
    </row>
    <row r="10679" spans="8:25" x14ac:dyDescent="0.25">
      <c r="H10679" s="155"/>
      <c r="I10679" s="151"/>
      <c r="J10679" s="152"/>
      <c r="K10679" s="153"/>
      <c r="L10679" s="153"/>
      <c r="M10679" s="153"/>
      <c r="N10679" s="153"/>
      <c r="O10679" s="153"/>
      <c r="P10679" s="153"/>
      <c r="Q10679" s="153"/>
      <c r="R10679" s="153"/>
      <c r="S10679" s="152"/>
      <c r="T10679" s="153"/>
      <c r="X10679" s="69" t="str">
        <f t="shared" si="336"/>
        <v/>
      </c>
      <c r="Y10679" s="69" t="str">
        <f t="shared" si="337"/>
        <v/>
      </c>
    </row>
    <row r="10680" spans="8:25" x14ac:dyDescent="0.25">
      <c r="H10680" s="155"/>
      <c r="I10680" s="151"/>
      <c r="J10680" s="152"/>
      <c r="K10680" s="153"/>
      <c r="L10680" s="153"/>
      <c r="M10680" s="153"/>
      <c r="N10680" s="153"/>
      <c r="O10680" s="153"/>
      <c r="P10680" s="153"/>
      <c r="Q10680" s="153"/>
      <c r="R10680" s="153"/>
      <c r="S10680" s="152"/>
      <c r="T10680" s="153"/>
      <c r="X10680" s="69" t="str">
        <f t="shared" si="336"/>
        <v/>
      </c>
      <c r="Y10680" s="69" t="str">
        <f t="shared" si="337"/>
        <v/>
      </c>
    </row>
    <row r="10681" spans="8:25" x14ac:dyDescent="0.25">
      <c r="H10681" s="155"/>
      <c r="I10681" s="151"/>
      <c r="J10681" s="152"/>
      <c r="K10681" s="153"/>
      <c r="L10681" s="153"/>
      <c r="M10681" s="153"/>
      <c r="N10681" s="153"/>
      <c r="O10681" s="153"/>
      <c r="P10681" s="153"/>
      <c r="Q10681" s="153"/>
      <c r="R10681" s="153"/>
      <c r="S10681" s="152"/>
      <c r="T10681" s="153"/>
      <c r="X10681" s="69" t="str">
        <f t="shared" si="336"/>
        <v/>
      </c>
      <c r="Y10681" s="69" t="str">
        <f t="shared" si="337"/>
        <v/>
      </c>
    </row>
    <row r="10682" spans="8:25" x14ac:dyDescent="0.25">
      <c r="H10682" s="155"/>
      <c r="I10682" s="151"/>
      <c r="J10682" s="152"/>
      <c r="K10682" s="153"/>
      <c r="L10682" s="153"/>
      <c r="M10682" s="153"/>
      <c r="N10682" s="153"/>
      <c r="O10682" s="153"/>
      <c r="P10682" s="153"/>
      <c r="Q10682" s="153"/>
      <c r="R10682" s="153"/>
      <c r="S10682" s="152"/>
      <c r="T10682" s="153"/>
      <c r="X10682" s="69" t="str">
        <f t="shared" si="336"/>
        <v/>
      </c>
      <c r="Y10682" s="69" t="str">
        <f t="shared" si="337"/>
        <v/>
      </c>
    </row>
    <row r="10683" spans="8:25" x14ac:dyDescent="0.25">
      <c r="H10683" s="155"/>
      <c r="I10683" s="151"/>
      <c r="J10683" s="152"/>
      <c r="K10683" s="153"/>
      <c r="L10683" s="153"/>
      <c r="M10683" s="153"/>
      <c r="N10683" s="153"/>
      <c r="O10683" s="153"/>
      <c r="P10683" s="153"/>
      <c r="Q10683" s="153"/>
      <c r="R10683" s="153"/>
      <c r="S10683" s="152"/>
      <c r="T10683" s="153"/>
      <c r="X10683" s="69" t="str">
        <f t="shared" si="336"/>
        <v/>
      </c>
      <c r="Y10683" s="69" t="str">
        <f t="shared" si="337"/>
        <v/>
      </c>
    </row>
    <row r="10684" spans="8:25" x14ac:dyDescent="0.25">
      <c r="H10684" s="155"/>
      <c r="I10684" s="151"/>
      <c r="J10684" s="152"/>
      <c r="K10684" s="153"/>
      <c r="L10684" s="153"/>
      <c r="M10684" s="153"/>
      <c r="N10684" s="153"/>
      <c r="O10684" s="153"/>
      <c r="P10684" s="153"/>
      <c r="Q10684" s="153"/>
      <c r="R10684" s="153"/>
      <c r="S10684" s="152"/>
      <c r="T10684" s="153"/>
      <c r="X10684" s="69" t="str">
        <f t="shared" si="336"/>
        <v/>
      </c>
      <c r="Y10684" s="69" t="str">
        <f t="shared" si="337"/>
        <v/>
      </c>
    </row>
    <row r="10685" spans="8:25" x14ac:dyDescent="0.25">
      <c r="H10685" s="155"/>
      <c r="I10685" s="151"/>
      <c r="J10685" s="152"/>
      <c r="K10685" s="153"/>
      <c r="L10685" s="153"/>
      <c r="M10685" s="153"/>
      <c r="N10685" s="153"/>
      <c r="O10685" s="153"/>
      <c r="P10685" s="153"/>
      <c r="Q10685" s="153"/>
      <c r="R10685" s="153"/>
      <c r="S10685" s="152"/>
      <c r="T10685" s="153"/>
      <c r="X10685" s="69" t="str">
        <f t="shared" si="336"/>
        <v/>
      </c>
      <c r="Y10685" s="69" t="str">
        <f t="shared" si="337"/>
        <v/>
      </c>
    </row>
    <row r="10686" spans="8:25" x14ac:dyDescent="0.25">
      <c r="H10686" s="155"/>
      <c r="I10686" s="151"/>
      <c r="J10686" s="152"/>
      <c r="K10686" s="153"/>
      <c r="L10686" s="153"/>
      <c r="M10686" s="153"/>
      <c r="N10686" s="153"/>
      <c r="O10686" s="153"/>
      <c r="P10686" s="153"/>
      <c r="Q10686" s="153"/>
      <c r="R10686" s="153"/>
      <c r="S10686" s="152"/>
      <c r="T10686" s="153"/>
      <c r="X10686" s="69" t="str">
        <f t="shared" si="336"/>
        <v/>
      </c>
      <c r="Y10686" s="69" t="str">
        <f t="shared" si="337"/>
        <v/>
      </c>
    </row>
    <row r="10687" spans="8:25" x14ac:dyDescent="0.25">
      <c r="H10687" s="155"/>
      <c r="I10687" s="151"/>
      <c r="J10687" s="152"/>
      <c r="K10687" s="153"/>
      <c r="L10687" s="153"/>
      <c r="M10687" s="153"/>
      <c r="N10687" s="153"/>
      <c r="O10687" s="153"/>
      <c r="P10687" s="153"/>
      <c r="Q10687" s="153"/>
      <c r="R10687" s="153"/>
      <c r="S10687" s="152"/>
      <c r="T10687" s="153"/>
      <c r="X10687" s="69" t="str">
        <f t="shared" si="336"/>
        <v/>
      </c>
      <c r="Y10687" s="69" t="str">
        <f t="shared" si="337"/>
        <v/>
      </c>
    </row>
    <row r="10688" spans="8:25" x14ac:dyDescent="0.25">
      <c r="H10688" s="155"/>
      <c r="I10688" s="151"/>
      <c r="J10688" s="152"/>
      <c r="K10688" s="153"/>
      <c r="L10688" s="153"/>
      <c r="M10688" s="153"/>
      <c r="N10688" s="153"/>
      <c r="O10688" s="153"/>
      <c r="P10688" s="153"/>
      <c r="Q10688" s="153"/>
      <c r="R10688" s="153"/>
      <c r="S10688" s="152"/>
      <c r="T10688" s="153"/>
      <c r="X10688" s="69" t="str">
        <f t="shared" si="336"/>
        <v/>
      </c>
      <c r="Y10688" s="69" t="str">
        <f t="shared" si="337"/>
        <v/>
      </c>
    </row>
    <row r="10689" spans="8:25" x14ac:dyDescent="0.25">
      <c r="H10689" s="155"/>
      <c r="I10689" s="151"/>
      <c r="J10689" s="152"/>
      <c r="K10689" s="153"/>
      <c r="L10689" s="153"/>
      <c r="M10689" s="153"/>
      <c r="N10689" s="153"/>
      <c r="O10689" s="153"/>
      <c r="P10689" s="153"/>
      <c r="Q10689" s="153"/>
      <c r="R10689" s="153"/>
      <c r="S10689" s="152"/>
      <c r="T10689" s="153"/>
      <c r="X10689" s="69" t="str">
        <f t="shared" si="336"/>
        <v/>
      </c>
      <c r="Y10689" s="69" t="str">
        <f t="shared" si="337"/>
        <v/>
      </c>
    </row>
    <row r="10690" spans="8:25" x14ac:dyDescent="0.25">
      <c r="H10690" s="155"/>
      <c r="I10690" s="151"/>
      <c r="J10690" s="152"/>
      <c r="K10690" s="153"/>
      <c r="L10690" s="153"/>
      <c r="M10690" s="153"/>
      <c r="N10690" s="153"/>
      <c r="O10690" s="153"/>
      <c r="P10690" s="153"/>
      <c r="Q10690" s="153"/>
      <c r="R10690" s="153"/>
      <c r="S10690" s="152"/>
      <c r="T10690" s="153"/>
      <c r="X10690" s="69" t="str">
        <f t="shared" ref="X10690:X10753" si="338">IF(W10690&lt;&gt;"",W10690-I10690,"")</f>
        <v/>
      </c>
      <c r="Y10690" s="69" t="str">
        <f t="shared" si="337"/>
        <v/>
      </c>
    </row>
    <row r="10691" spans="8:25" x14ac:dyDescent="0.25">
      <c r="H10691" s="155"/>
      <c r="I10691" s="151"/>
      <c r="J10691" s="152"/>
      <c r="K10691" s="153"/>
      <c r="L10691" s="153"/>
      <c r="M10691" s="153"/>
      <c r="N10691" s="153"/>
      <c r="O10691" s="153"/>
      <c r="P10691" s="153"/>
      <c r="Q10691" s="153"/>
      <c r="R10691" s="153"/>
      <c r="S10691" s="152"/>
      <c r="T10691" s="153"/>
      <c r="X10691" s="69" t="str">
        <f t="shared" si="338"/>
        <v/>
      </c>
      <c r="Y10691" s="69" t="str">
        <f t="shared" ref="Y10691:Y10754" si="339">IF(X10691&lt;&gt;"",IF(X10691&lt;365,"&lt; 1 year",IF(X10691&lt;730,"1-2",IF(X10691&lt;1095,"2-3",IF(X10691&lt;1460,"3-4",IF(X10691&lt;1825,"4-5","5+"))))),"")</f>
        <v/>
      </c>
    </row>
    <row r="10692" spans="8:25" x14ac:dyDescent="0.25">
      <c r="H10692" s="155"/>
      <c r="I10692" s="151"/>
      <c r="J10692" s="152"/>
      <c r="K10692" s="153"/>
      <c r="L10692" s="153"/>
      <c r="M10692" s="153"/>
      <c r="N10692" s="153"/>
      <c r="O10692" s="153"/>
      <c r="P10692" s="153"/>
      <c r="Q10692" s="153"/>
      <c r="R10692" s="153"/>
      <c r="S10692" s="152"/>
      <c r="T10692" s="153"/>
      <c r="X10692" s="69" t="str">
        <f t="shared" si="338"/>
        <v/>
      </c>
      <c r="Y10692" s="69" t="str">
        <f t="shared" si="339"/>
        <v/>
      </c>
    </row>
    <row r="10693" spans="8:25" x14ac:dyDescent="0.25">
      <c r="H10693" s="155"/>
      <c r="I10693" s="151"/>
      <c r="J10693" s="152"/>
      <c r="K10693" s="153"/>
      <c r="L10693" s="153"/>
      <c r="M10693" s="153"/>
      <c r="N10693" s="153"/>
      <c r="O10693" s="153"/>
      <c r="P10693" s="153"/>
      <c r="Q10693" s="153"/>
      <c r="R10693" s="153"/>
      <c r="S10693" s="152"/>
      <c r="T10693" s="153"/>
      <c r="X10693" s="69" t="str">
        <f t="shared" si="338"/>
        <v/>
      </c>
      <c r="Y10693" s="69" t="str">
        <f t="shared" si="339"/>
        <v/>
      </c>
    </row>
    <row r="10694" spans="8:25" x14ac:dyDescent="0.25">
      <c r="H10694" s="155"/>
      <c r="I10694" s="151"/>
      <c r="J10694" s="152"/>
      <c r="K10694" s="153"/>
      <c r="L10694" s="153"/>
      <c r="M10694" s="153"/>
      <c r="N10694" s="153"/>
      <c r="O10694" s="153"/>
      <c r="P10694" s="153"/>
      <c r="Q10694" s="153"/>
      <c r="R10694" s="153"/>
      <c r="S10694" s="152"/>
      <c r="T10694" s="153"/>
      <c r="X10694" s="69" t="str">
        <f t="shared" si="338"/>
        <v/>
      </c>
      <c r="Y10694" s="69" t="str">
        <f t="shared" si="339"/>
        <v/>
      </c>
    </row>
    <row r="10695" spans="8:25" x14ac:dyDescent="0.25">
      <c r="H10695" s="155"/>
      <c r="I10695" s="151"/>
      <c r="J10695" s="152"/>
      <c r="K10695" s="153"/>
      <c r="L10695" s="153"/>
      <c r="M10695" s="153"/>
      <c r="N10695" s="153"/>
      <c r="O10695" s="153"/>
      <c r="P10695" s="153"/>
      <c r="Q10695" s="153"/>
      <c r="R10695" s="153"/>
      <c r="S10695" s="152"/>
      <c r="T10695" s="153"/>
      <c r="X10695" s="69" t="str">
        <f t="shared" si="338"/>
        <v/>
      </c>
      <c r="Y10695" s="69" t="str">
        <f t="shared" si="339"/>
        <v/>
      </c>
    </row>
    <row r="10696" spans="8:25" x14ac:dyDescent="0.25">
      <c r="H10696" s="155"/>
      <c r="I10696" s="151"/>
      <c r="J10696" s="152"/>
      <c r="K10696" s="153"/>
      <c r="L10696" s="153"/>
      <c r="M10696" s="153"/>
      <c r="N10696" s="153"/>
      <c r="O10696" s="153"/>
      <c r="P10696" s="153"/>
      <c r="Q10696" s="153"/>
      <c r="R10696" s="153"/>
      <c r="S10696" s="152"/>
      <c r="T10696" s="153"/>
      <c r="X10696" s="69" t="str">
        <f t="shared" si="338"/>
        <v/>
      </c>
      <c r="Y10696" s="69" t="str">
        <f t="shared" si="339"/>
        <v/>
      </c>
    </row>
    <row r="10697" spans="8:25" x14ac:dyDescent="0.25">
      <c r="H10697" s="155"/>
      <c r="I10697" s="151"/>
      <c r="J10697" s="152"/>
      <c r="K10697" s="153"/>
      <c r="L10697" s="153"/>
      <c r="M10697" s="153"/>
      <c r="N10697" s="153"/>
      <c r="O10697" s="153"/>
      <c r="P10697" s="153"/>
      <c r="Q10697" s="153"/>
      <c r="R10697" s="153"/>
      <c r="S10697" s="152"/>
      <c r="T10697" s="153"/>
      <c r="X10697" s="69" t="str">
        <f t="shared" si="338"/>
        <v/>
      </c>
      <c r="Y10697" s="69" t="str">
        <f t="shared" si="339"/>
        <v/>
      </c>
    </row>
    <row r="10698" spans="8:25" x14ac:dyDescent="0.25">
      <c r="H10698" s="155"/>
      <c r="I10698" s="151"/>
      <c r="J10698" s="152"/>
      <c r="K10698" s="153"/>
      <c r="L10698" s="153"/>
      <c r="M10698" s="153"/>
      <c r="N10698" s="153"/>
      <c r="O10698" s="153"/>
      <c r="P10698" s="153"/>
      <c r="Q10698" s="153"/>
      <c r="R10698" s="153"/>
      <c r="S10698" s="152"/>
      <c r="T10698" s="153"/>
      <c r="X10698" s="69" t="str">
        <f t="shared" si="338"/>
        <v/>
      </c>
      <c r="Y10698" s="69" t="str">
        <f t="shared" si="339"/>
        <v/>
      </c>
    </row>
    <row r="10699" spans="8:25" x14ac:dyDescent="0.25">
      <c r="H10699" s="155"/>
      <c r="I10699" s="151"/>
      <c r="J10699" s="152"/>
      <c r="K10699" s="153"/>
      <c r="L10699" s="153"/>
      <c r="M10699" s="153"/>
      <c r="N10699" s="153"/>
      <c r="O10699" s="153"/>
      <c r="P10699" s="153"/>
      <c r="Q10699" s="153"/>
      <c r="R10699" s="153"/>
      <c r="S10699" s="152"/>
      <c r="T10699" s="153"/>
      <c r="X10699" s="69" t="str">
        <f t="shared" si="338"/>
        <v/>
      </c>
      <c r="Y10699" s="69" t="str">
        <f t="shared" si="339"/>
        <v/>
      </c>
    </row>
    <row r="10700" spans="8:25" x14ac:dyDescent="0.25">
      <c r="H10700" s="155"/>
      <c r="I10700" s="151"/>
      <c r="J10700" s="152"/>
      <c r="K10700" s="153"/>
      <c r="L10700" s="153"/>
      <c r="M10700" s="153"/>
      <c r="N10700" s="153"/>
      <c r="O10700" s="153"/>
      <c r="P10700" s="153"/>
      <c r="Q10700" s="153"/>
      <c r="R10700" s="153"/>
      <c r="S10700" s="152"/>
      <c r="T10700" s="153"/>
      <c r="X10700" s="69" t="str">
        <f t="shared" si="338"/>
        <v/>
      </c>
      <c r="Y10700" s="69" t="str">
        <f t="shared" si="339"/>
        <v/>
      </c>
    </row>
    <row r="10701" spans="8:25" x14ac:dyDescent="0.25">
      <c r="H10701" s="155"/>
      <c r="I10701" s="151"/>
      <c r="J10701" s="152"/>
      <c r="K10701" s="153"/>
      <c r="L10701" s="153"/>
      <c r="M10701" s="153"/>
      <c r="N10701" s="153"/>
      <c r="O10701" s="153"/>
      <c r="P10701" s="153"/>
      <c r="Q10701" s="153"/>
      <c r="R10701" s="153"/>
      <c r="S10701" s="152"/>
      <c r="T10701" s="153"/>
      <c r="X10701" s="69" t="str">
        <f t="shared" si="338"/>
        <v/>
      </c>
      <c r="Y10701" s="69" t="str">
        <f t="shared" si="339"/>
        <v/>
      </c>
    </row>
    <row r="10702" spans="8:25" x14ac:dyDescent="0.25">
      <c r="H10702" s="155"/>
      <c r="I10702" s="151"/>
      <c r="J10702" s="152"/>
      <c r="K10702" s="153"/>
      <c r="L10702" s="153"/>
      <c r="M10702" s="153"/>
      <c r="N10702" s="153"/>
      <c r="O10702" s="153"/>
      <c r="P10702" s="153"/>
      <c r="Q10702" s="153"/>
      <c r="R10702" s="153"/>
      <c r="S10702" s="152"/>
      <c r="T10702" s="153"/>
      <c r="X10702" s="69" t="str">
        <f t="shared" si="338"/>
        <v/>
      </c>
      <c r="Y10702" s="69" t="str">
        <f t="shared" si="339"/>
        <v/>
      </c>
    </row>
    <row r="10703" spans="8:25" x14ac:dyDescent="0.25">
      <c r="H10703" s="155"/>
      <c r="I10703" s="151"/>
      <c r="J10703" s="152"/>
      <c r="K10703" s="153"/>
      <c r="L10703" s="153"/>
      <c r="M10703" s="153"/>
      <c r="N10703" s="153"/>
      <c r="O10703" s="153"/>
      <c r="P10703" s="153"/>
      <c r="Q10703" s="153"/>
      <c r="R10703" s="153"/>
      <c r="S10703" s="152"/>
      <c r="T10703" s="153"/>
      <c r="X10703" s="69" t="str">
        <f t="shared" si="338"/>
        <v/>
      </c>
      <c r="Y10703" s="69" t="str">
        <f t="shared" si="339"/>
        <v/>
      </c>
    </row>
    <row r="10704" spans="8:25" x14ac:dyDescent="0.25">
      <c r="H10704" s="155"/>
      <c r="I10704" s="151"/>
      <c r="J10704" s="152"/>
      <c r="K10704" s="153"/>
      <c r="L10704" s="153"/>
      <c r="M10704" s="153"/>
      <c r="N10704" s="153"/>
      <c r="O10704" s="153"/>
      <c r="P10704" s="153"/>
      <c r="Q10704" s="153"/>
      <c r="R10704" s="153"/>
      <c r="S10704" s="152"/>
      <c r="T10704" s="153"/>
      <c r="X10704" s="69" t="str">
        <f t="shared" si="338"/>
        <v/>
      </c>
      <c r="Y10704" s="69" t="str">
        <f t="shared" si="339"/>
        <v/>
      </c>
    </row>
    <row r="10705" spans="8:25" x14ac:dyDescent="0.25">
      <c r="H10705" s="155"/>
      <c r="I10705" s="151"/>
      <c r="J10705" s="152"/>
      <c r="K10705" s="153"/>
      <c r="L10705" s="153"/>
      <c r="M10705" s="153"/>
      <c r="N10705" s="153"/>
      <c r="O10705" s="153"/>
      <c r="P10705" s="153"/>
      <c r="Q10705" s="153"/>
      <c r="R10705" s="153"/>
      <c r="S10705" s="152"/>
      <c r="T10705" s="153"/>
      <c r="X10705" s="69" t="str">
        <f t="shared" si="338"/>
        <v/>
      </c>
      <c r="Y10705" s="69" t="str">
        <f t="shared" si="339"/>
        <v/>
      </c>
    </row>
    <row r="10706" spans="8:25" x14ac:dyDescent="0.25">
      <c r="H10706" s="155"/>
      <c r="I10706" s="151"/>
      <c r="J10706" s="152"/>
      <c r="K10706" s="153"/>
      <c r="L10706" s="153"/>
      <c r="M10706" s="153"/>
      <c r="N10706" s="153"/>
      <c r="O10706" s="153"/>
      <c r="P10706" s="153"/>
      <c r="Q10706" s="153"/>
      <c r="R10706" s="153"/>
      <c r="S10706" s="152"/>
      <c r="T10706" s="153"/>
      <c r="X10706" s="69" t="str">
        <f t="shared" si="338"/>
        <v/>
      </c>
      <c r="Y10706" s="69" t="str">
        <f t="shared" si="339"/>
        <v/>
      </c>
    </row>
    <row r="10707" spans="8:25" x14ac:dyDescent="0.25">
      <c r="H10707" s="155"/>
      <c r="I10707" s="151"/>
      <c r="J10707" s="152"/>
      <c r="K10707" s="153"/>
      <c r="L10707" s="153"/>
      <c r="M10707" s="153"/>
      <c r="N10707" s="153"/>
      <c r="O10707" s="153"/>
      <c r="P10707" s="153"/>
      <c r="Q10707" s="153"/>
      <c r="R10707" s="153"/>
      <c r="S10707" s="152"/>
      <c r="T10707" s="153"/>
      <c r="X10707" s="69" t="str">
        <f t="shared" si="338"/>
        <v/>
      </c>
      <c r="Y10707" s="69" t="str">
        <f t="shared" si="339"/>
        <v/>
      </c>
    </row>
    <row r="10708" spans="8:25" x14ac:dyDescent="0.25">
      <c r="H10708" s="155"/>
      <c r="I10708" s="151"/>
      <c r="J10708" s="152"/>
      <c r="K10708" s="153"/>
      <c r="L10708" s="153"/>
      <c r="M10708" s="153"/>
      <c r="N10708" s="153"/>
      <c r="O10708" s="153"/>
      <c r="P10708" s="153"/>
      <c r="Q10708" s="153"/>
      <c r="R10708" s="153"/>
      <c r="S10708" s="152"/>
      <c r="T10708" s="153"/>
      <c r="X10708" s="69" t="str">
        <f t="shared" si="338"/>
        <v/>
      </c>
      <c r="Y10708" s="69" t="str">
        <f t="shared" si="339"/>
        <v/>
      </c>
    </row>
    <row r="10709" spans="8:25" x14ac:dyDescent="0.25">
      <c r="H10709" s="155"/>
      <c r="I10709" s="151"/>
      <c r="J10709" s="152"/>
      <c r="K10709" s="153"/>
      <c r="L10709" s="153"/>
      <c r="M10709" s="153"/>
      <c r="N10709" s="153"/>
      <c r="O10709" s="153"/>
      <c r="P10709" s="153"/>
      <c r="Q10709" s="153"/>
      <c r="R10709" s="153"/>
      <c r="S10709" s="152"/>
      <c r="T10709" s="153"/>
      <c r="X10709" s="69" t="str">
        <f t="shared" si="338"/>
        <v/>
      </c>
      <c r="Y10709" s="69" t="str">
        <f t="shared" si="339"/>
        <v/>
      </c>
    </row>
    <row r="10710" spans="8:25" x14ac:dyDescent="0.25">
      <c r="H10710" s="155"/>
      <c r="I10710" s="151"/>
      <c r="J10710" s="152"/>
      <c r="K10710" s="153"/>
      <c r="L10710" s="153"/>
      <c r="M10710" s="153"/>
      <c r="N10710" s="153"/>
      <c r="O10710" s="153"/>
      <c r="P10710" s="153"/>
      <c r="Q10710" s="153"/>
      <c r="R10710" s="153"/>
      <c r="S10710" s="152"/>
      <c r="T10710" s="153"/>
      <c r="X10710" s="69" t="str">
        <f t="shared" si="338"/>
        <v/>
      </c>
      <c r="Y10710" s="69" t="str">
        <f t="shared" si="339"/>
        <v/>
      </c>
    </row>
    <row r="10711" spans="8:25" x14ac:dyDescent="0.25">
      <c r="H10711" s="155"/>
      <c r="I10711" s="151"/>
      <c r="J10711" s="152"/>
      <c r="K10711" s="153"/>
      <c r="L10711" s="153"/>
      <c r="M10711" s="153"/>
      <c r="N10711" s="153"/>
      <c r="O10711" s="153"/>
      <c r="P10711" s="153"/>
      <c r="Q10711" s="153"/>
      <c r="R10711" s="153"/>
      <c r="S10711" s="152"/>
      <c r="T10711" s="153"/>
      <c r="X10711" s="69" t="str">
        <f t="shared" si="338"/>
        <v/>
      </c>
      <c r="Y10711" s="69" t="str">
        <f t="shared" si="339"/>
        <v/>
      </c>
    </row>
    <row r="10712" spans="8:25" x14ac:dyDescent="0.25">
      <c r="H10712" s="155"/>
      <c r="I10712" s="151"/>
      <c r="J10712" s="152"/>
      <c r="K10712" s="153"/>
      <c r="L10712" s="153"/>
      <c r="M10712" s="153"/>
      <c r="N10712" s="153"/>
      <c r="O10712" s="153"/>
      <c r="P10712" s="153"/>
      <c r="Q10712" s="153"/>
      <c r="R10712" s="153"/>
      <c r="S10712" s="152"/>
      <c r="T10712" s="153"/>
      <c r="X10712" s="69" t="str">
        <f t="shared" si="338"/>
        <v/>
      </c>
      <c r="Y10712" s="69" t="str">
        <f t="shared" si="339"/>
        <v/>
      </c>
    </row>
    <row r="10713" spans="8:25" x14ac:dyDescent="0.25">
      <c r="H10713" s="155"/>
      <c r="I10713" s="151"/>
      <c r="J10713" s="152"/>
      <c r="K10713" s="153"/>
      <c r="L10713" s="153"/>
      <c r="M10713" s="153"/>
      <c r="N10713" s="153"/>
      <c r="O10713" s="153"/>
      <c r="P10713" s="153"/>
      <c r="Q10713" s="153"/>
      <c r="R10713" s="153"/>
      <c r="S10713" s="152"/>
      <c r="T10713" s="153"/>
      <c r="X10713" s="69" t="str">
        <f t="shared" si="338"/>
        <v/>
      </c>
      <c r="Y10713" s="69" t="str">
        <f t="shared" si="339"/>
        <v/>
      </c>
    </row>
    <row r="10714" spans="8:25" x14ac:dyDescent="0.25">
      <c r="H10714" s="155"/>
      <c r="I10714" s="151"/>
      <c r="J10714" s="152"/>
      <c r="K10714" s="153"/>
      <c r="L10714" s="153"/>
      <c r="M10714" s="153"/>
      <c r="N10714" s="153"/>
      <c r="O10714" s="153"/>
      <c r="P10714" s="153"/>
      <c r="Q10714" s="153"/>
      <c r="R10714" s="153"/>
      <c r="S10714" s="152"/>
      <c r="T10714" s="153"/>
      <c r="X10714" s="69" t="str">
        <f t="shared" si="338"/>
        <v/>
      </c>
      <c r="Y10714" s="69" t="str">
        <f t="shared" si="339"/>
        <v/>
      </c>
    </row>
    <row r="10715" spans="8:25" x14ac:dyDescent="0.25">
      <c r="H10715" s="155"/>
      <c r="I10715" s="151"/>
      <c r="J10715" s="152"/>
      <c r="K10715" s="153"/>
      <c r="L10715" s="153"/>
      <c r="M10715" s="153"/>
      <c r="N10715" s="153"/>
      <c r="O10715" s="153"/>
      <c r="P10715" s="153"/>
      <c r="Q10715" s="153"/>
      <c r="R10715" s="153"/>
      <c r="S10715" s="152"/>
      <c r="T10715" s="153"/>
      <c r="X10715" s="69" t="str">
        <f t="shared" si="338"/>
        <v/>
      </c>
      <c r="Y10715" s="69" t="str">
        <f t="shared" si="339"/>
        <v/>
      </c>
    </row>
    <row r="10716" spans="8:25" x14ac:dyDescent="0.25">
      <c r="H10716" s="155"/>
      <c r="I10716" s="151"/>
      <c r="J10716" s="152"/>
      <c r="K10716" s="153"/>
      <c r="L10716" s="153"/>
      <c r="M10716" s="153"/>
      <c r="N10716" s="153"/>
      <c r="O10716" s="153"/>
      <c r="P10716" s="153"/>
      <c r="Q10716" s="153"/>
      <c r="R10716" s="153"/>
      <c r="S10716" s="152"/>
      <c r="T10716" s="153"/>
      <c r="X10716" s="69" t="str">
        <f t="shared" si="338"/>
        <v/>
      </c>
      <c r="Y10716" s="69" t="str">
        <f t="shared" si="339"/>
        <v/>
      </c>
    </row>
    <row r="10717" spans="8:25" x14ac:dyDescent="0.25">
      <c r="H10717" s="155"/>
      <c r="I10717" s="151"/>
      <c r="J10717" s="152"/>
      <c r="K10717" s="153"/>
      <c r="L10717" s="153"/>
      <c r="M10717" s="153"/>
      <c r="N10717" s="153"/>
      <c r="O10717" s="153"/>
      <c r="P10717" s="153"/>
      <c r="Q10717" s="153"/>
      <c r="R10717" s="153"/>
      <c r="S10717" s="152"/>
      <c r="T10717" s="153"/>
      <c r="X10717" s="69" t="str">
        <f t="shared" si="338"/>
        <v/>
      </c>
      <c r="Y10717" s="69" t="str">
        <f t="shared" si="339"/>
        <v/>
      </c>
    </row>
    <row r="10718" spans="8:25" x14ac:dyDescent="0.25">
      <c r="H10718" s="155"/>
      <c r="I10718" s="151"/>
      <c r="J10718" s="152"/>
      <c r="K10718" s="153"/>
      <c r="L10718" s="153"/>
      <c r="M10718" s="153"/>
      <c r="N10718" s="153"/>
      <c r="O10718" s="153"/>
      <c r="P10718" s="153"/>
      <c r="Q10718" s="153"/>
      <c r="R10718" s="153"/>
      <c r="S10718" s="152"/>
      <c r="T10718" s="153"/>
      <c r="X10718" s="69" t="str">
        <f t="shared" si="338"/>
        <v/>
      </c>
      <c r="Y10718" s="69" t="str">
        <f t="shared" si="339"/>
        <v/>
      </c>
    </row>
    <row r="10719" spans="8:25" x14ac:dyDescent="0.25">
      <c r="H10719" s="155"/>
      <c r="I10719" s="151"/>
      <c r="J10719" s="152"/>
      <c r="K10719" s="153"/>
      <c r="L10719" s="153"/>
      <c r="M10719" s="153"/>
      <c r="N10719" s="153"/>
      <c r="O10719" s="153"/>
      <c r="P10719" s="153"/>
      <c r="Q10719" s="153"/>
      <c r="R10719" s="153"/>
      <c r="S10719" s="152"/>
      <c r="T10719" s="153"/>
      <c r="X10719" s="69" t="str">
        <f t="shared" si="338"/>
        <v/>
      </c>
      <c r="Y10719" s="69" t="str">
        <f t="shared" si="339"/>
        <v/>
      </c>
    </row>
    <row r="10720" spans="8:25" x14ac:dyDescent="0.25">
      <c r="H10720" s="155"/>
      <c r="I10720" s="151"/>
      <c r="J10720" s="152"/>
      <c r="K10720" s="153"/>
      <c r="L10720" s="153"/>
      <c r="M10720" s="153"/>
      <c r="N10720" s="153"/>
      <c r="O10720" s="153"/>
      <c r="P10720" s="153"/>
      <c r="Q10720" s="153"/>
      <c r="R10720" s="153"/>
      <c r="S10720" s="152"/>
      <c r="T10720" s="153"/>
      <c r="X10720" s="69" t="str">
        <f t="shared" si="338"/>
        <v/>
      </c>
      <c r="Y10720" s="69" t="str">
        <f t="shared" si="339"/>
        <v/>
      </c>
    </row>
    <row r="10721" spans="8:25" x14ac:dyDescent="0.25">
      <c r="H10721" s="155"/>
      <c r="I10721" s="151"/>
      <c r="J10721" s="152"/>
      <c r="K10721" s="153"/>
      <c r="L10721" s="153"/>
      <c r="M10721" s="153"/>
      <c r="N10721" s="153"/>
      <c r="O10721" s="153"/>
      <c r="P10721" s="153"/>
      <c r="Q10721" s="153"/>
      <c r="R10721" s="153"/>
      <c r="S10721" s="152"/>
      <c r="T10721" s="153"/>
      <c r="X10721" s="69" t="str">
        <f t="shared" si="338"/>
        <v/>
      </c>
      <c r="Y10721" s="69" t="str">
        <f t="shared" si="339"/>
        <v/>
      </c>
    </row>
    <row r="10722" spans="8:25" x14ac:dyDescent="0.25">
      <c r="H10722" s="155"/>
      <c r="I10722" s="151"/>
      <c r="J10722" s="152"/>
      <c r="K10722" s="153"/>
      <c r="L10722" s="153"/>
      <c r="M10722" s="153"/>
      <c r="N10722" s="153"/>
      <c r="O10722" s="153"/>
      <c r="P10722" s="153"/>
      <c r="Q10722" s="153"/>
      <c r="R10722" s="153"/>
      <c r="S10722" s="152"/>
      <c r="T10722" s="153"/>
      <c r="X10722" s="69" t="str">
        <f t="shared" si="338"/>
        <v/>
      </c>
      <c r="Y10722" s="69" t="str">
        <f t="shared" si="339"/>
        <v/>
      </c>
    </row>
    <row r="10723" spans="8:25" x14ac:dyDescent="0.25">
      <c r="H10723" s="155"/>
      <c r="I10723" s="151"/>
      <c r="J10723" s="152"/>
      <c r="K10723" s="153"/>
      <c r="L10723" s="153"/>
      <c r="M10723" s="153"/>
      <c r="N10723" s="153"/>
      <c r="O10723" s="153"/>
      <c r="P10723" s="153"/>
      <c r="Q10723" s="153"/>
      <c r="R10723" s="153"/>
      <c r="S10723" s="152"/>
      <c r="T10723" s="153"/>
      <c r="X10723" s="69" t="str">
        <f t="shared" si="338"/>
        <v/>
      </c>
      <c r="Y10723" s="69" t="str">
        <f t="shared" si="339"/>
        <v/>
      </c>
    </row>
    <row r="10724" spans="8:25" x14ac:dyDescent="0.25">
      <c r="H10724" s="155"/>
      <c r="I10724" s="151"/>
      <c r="J10724" s="152"/>
      <c r="K10724" s="153"/>
      <c r="L10724" s="153"/>
      <c r="M10724" s="153"/>
      <c r="N10724" s="153"/>
      <c r="O10724" s="153"/>
      <c r="P10724" s="153"/>
      <c r="Q10724" s="153"/>
      <c r="R10724" s="153"/>
      <c r="S10724" s="152"/>
      <c r="T10724" s="153"/>
      <c r="X10724" s="69" t="str">
        <f t="shared" si="338"/>
        <v/>
      </c>
      <c r="Y10724" s="69" t="str">
        <f t="shared" si="339"/>
        <v/>
      </c>
    </row>
    <row r="10725" spans="8:25" x14ac:dyDescent="0.25">
      <c r="H10725" s="155"/>
      <c r="I10725" s="151"/>
      <c r="J10725" s="152"/>
      <c r="K10725" s="153"/>
      <c r="L10725" s="153"/>
      <c r="M10725" s="153"/>
      <c r="N10725" s="153"/>
      <c r="O10725" s="153"/>
      <c r="P10725" s="153"/>
      <c r="Q10725" s="153"/>
      <c r="R10725" s="153"/>
      <c r="S10725" s="152"/>
      <c r="T10725" s="153"/>
      <c r="X10725" s="69" t="str">
        <f t="shared" si="338"/>
        <v/>
      </c>
      <c r="Y10725" s="69" t="str">
        <f t="shared" si="339"/>
        <v/>
      </c>
    </row>
    <row r="10726" spans="8:25" x14ac:dyDescent="0.25">
      <c r="H10726" s="155"/>
      <c r="I10726" s="151"/>
      <c r="J10726" s="152"/>
      <c r="K10726" s="153"/>
      <c r="L10726" s="153"/>
      <c r="M10726" s="153"/>
      <c r="N10726" s="153"/>
      <c r="O10726" s="153"/>
      <c r="P10726" s="153"/>
      <c r="Q10726" s="153"/>
      <c r="R10726" s="153"/>
      <c r="S10726" s="152"/>
      <c r="T10726" s="153"/>
      <c r="X10726" s="69" t="str">
        <f t="shared" si="338"/>
        <v/>
      </c>
      <c r="Y10726" s="69" t="str">
        <f t="shared" si="339"/>
        <v/>
      </c>
    </row>
    <row r="10727" spans="8:25" x14ac:dyDescent="0.25">
      <c r="H10727" s="155"/>
      <c r="I10727" s="151"/>
      <c r="J10727" s="152"/>
      <c r="K10727" s="153"/>
      <c r="L10727" s="153"/>
      <c r="M10727" s="153"/>
      <c r="N10727" s="153"/>
      <c r="O10727" s="153"/>
      <c r="P10727" s="153"/>
      <c r="Q10727" s="153"/>
      <c r="R10727" s="153"/>
      <c r="S10727" s="152"/>
      <c r="T10727" s="153"/>
      <c r="X10727" s="69" t="str">
        <f t="shared" si="338"/>
        <v/>
      </c>
      <c r="Y10727" s="69" t="str">
        <f t="shared" si="339"/>
        <v/>
      </c>
    </row>
    <row r="10728" spans="8:25" x14ac:dyDescent="0.25">
      <c r="H10728" s="155"/>
      <c r="I10728" s="151"/>
      <c r="J10728" s="152"/>
      <c r="K10728" s="153"/>
      <c r="L10728" s="153"/>
      <c r="M10728" s="153"/>
      <c r="N10728" s="153"/>
      <c r="O10728" s="153"/>
      <c r="P10728" s="153"/>
      <c r="Q10728" s="153"/>
      <c r="R10728" s="153"/>
      <c r="S10728" s="152"/>
      <c r="T10728" s="153"/>
      <c r="X10728" s="69" t="str">
        <f t="shared" si="338"/>
        <v/>
      </c>
      <c r="Y10728" s="69" t="str">
        <f t="shared" si="339"/>
        <v/>
      </c>
    </row>
    <row r="10729" spans="8:25" x14ac:dyDescent="0.25">
      <c r="H10729" s="155"/>
      <c r="I10729" s="151"/>
      <c r="J10729" s="152"/>
      <c r="K10729" s="153"/>
      <c r="L10729" s="153"/>
      <c r="M10729" s="153"/>
      <c r="N10729" s="153"/>
      <c r="O10729" s="153"/>
      <c r="P10729" s="153"/>
      <c r="Q10729" s="153"/>
      <c r="R10729" s="153"/>
      <c r="S10729" s="152"/>
      <c r="T10729" s="153"/>
      <c r="X10729" s="69" t="str">
        <f t="shared" si="338"/>
        <v/>
      </c>
      <c r="Y10729" s="69" t="str">
        <f t="shared" si="339"/>
        <v/>
      </c>
    </row>
    <row r="10730" spans="8:25" x14ac:dyDescent="0.25">
      <c r="H10730" s="155"/>
      <c r="I10730" s="151"/>
      <c r="J10730" s="152"/>
      <c r="K10730" s="153"/>
      <c r="L10730" s="153"/>
      <c r="M10730" s="153"/>
      <c r="N10730" s="153"/>
      <c r="O10730" s="153"/>
      <c r="P10730" s="153"/>
      <c r="Q10730" s="153"/>
      <c r="R10730" s="153"/>
      <c r="S10730" s="152"/>
      <c r="T10730" s="153"/>
      <c r="X10730" s="69" t="str">
        <f t="shared" si="338"/>
        <v/>
      </c>
      <c r="Y10730" s="69" t="str">
        <f t="shared" si="339"/>
        <v/>
      </c>
    </row>
    <row r="10731" spans="8:25" x14ac:dyDescent="0.25">
      <c r="H10731" s="155"/>
      <c r="I10731" s="151"/>
      <c r="J10731" s="152"/>
      <c r="K10731" s="153"/>
      <c r="L10731" s="153"/>
      <c r="M10731" s="153"/>
      <c r="N10731" s="153"/>
      <c r="O10731" s="153"/>
      <c r="P10731" s="153"/>
      <c r="Q10731" s="153"/>
      <c r="R10731" s="153"/>
      <c r="S10731" s="152"/>
      <c r="T10731" s="153"/>
      <c r="X10731" s="69" t="str">
        <f t="shared" si="338"/>
        <v/>
      </c>
      <c r="Y10731" s="69" t="str">
        <f t="shared" si="339"/>
        <v/>
      </c>
    </row>
    <row r="10732" spans="8:25" x14ac:dyDescent="0.25">
      <c r="H10732" s="155"/>
      <c r="I10732" s="151"/>
      <c r="J10732" s="152"/>
      <c r="K10732" s="153"/>
      <c r="L10732" s="153"/>
      <c r="M10732" s="153"/>
      <c r="N10732" s="153"/>
      <c r="O10732" s="153"/>
      <c r="P10732" s="153"/>
      <c r="Q10732" s="153"/>
      <c r="R10732" s="153"/>
      <c r="S10732" s="152"/>
      <c r="T10732" s="153"/>
      <c r="X10732" s="69" t="str">
        <f t="shared" si="338"/>
        <v/>
      </c>
      <c r="Y10732" s="69" t="str">
        <f t="shared" si="339"/>
        <v/>
      </c>
    </row>
    <row r="10733" spans="8:25" x14ac:dyDescent="0.25">
      <c r="H10733" s="155"/>
      <c r="I10733" s="151"/>
      <c r="J10733" s="152"/>
      <c r="K10733" s="153"/>
      <c r="L10733" s="153"/>
      <c r="M10733" s="153"/>
      <c r="N10733" s="153"/>
      <c r="O10733" s="153"/>
      <c r="P10733" s="153"/>
      <c r="Q10733" s="153"/>
      <c r="R10733" s="153"/>
      <c r="S10733" s="152"/>
      <c r="T10733" s="153"/>
      <c r="X10733" s="69" t="str">
        <f t="shared" si="338"/>
        <v/>
      </c>
      <c r="Y10733" s="69" t="str">
        <f t="shared" si="339"/>
        <v/>
      </c>
    </row>
    <row r="10734" spans="8:25" x14ac:dyDescent="0.25">
      <c r="H10734" s="155"/>
      <c r="I10734" s="151"/>
      <c r="J10734" s="152"/>
      <c r="K10734" s="153"/>
      <c r="L10734" s="153"/>
      <c r="M10734" s="153"/>
      <c r="N10734" s="153"/>
      <c r="O10734" s="153"/>
      <c r="P10734" s="153"/>
      <c r="Q10734" s="153"/>
      <c r="R10734" s="153"/>
      <c r="S10734" s="152"/>
      <c r="T10734" s="153"/>
      <c r="X10734" s="69" t="str">
        <f t="shared" si="338"/>
        <v/>
      </c>
      <c r="Y10734" s="69" t="str">
        <f t="shared" si="339"/>
        <v/>
      </c>
    </row>
    <row r="10735" spans="8:25" x14ac:dyDescent="0.25">
      <c r="H10735" s="155"/>
      <c r="I10735" s="151"/>
      <c r="J10735" s="152"/>
      <c r="K10735" s="153"/>
      <c r="L10735" s="153"/>
      <c r="M10735" s="153"/>
      <c r="N10735" s="153"/>
      <c r="O10735" s="153"/>
      <c r="P10735" s="153"/>
      <c r="Q10735" s="153"/>
      <c r="R10735" s="153"/>
      <c r="S10735" s="152"/>
      <c r="T10735" s="153"/>
      <c r="X10735" s="69" t="str">
        <f t="shared" si="338"/>
        <v/>
      </c>
      <c r="Y10735" s="69" t="str">
        <f t="shared" si="339"/>
        <v/>
      </c>
    </row>
    <row r="10736" spans="8:25" x14ac:dyDescent="0.25">
      <c r="H10736" s="155"/>
      <c r="I10736" s="151"/>
      <c r="J10736" s="152"/>
      <c r="K10736" s="153"/>
      <c r="L10736" s="153"/>
      <c r="M10736" s="153"/>
      <c r="N10736" s="153"/>
      <c r="O10736" s="153"/>
      <c r="P10736" s="153"/>
      <c r="Q10736" s="153"/>
      <c r="R10736" s="153"/>
      <c r="S10736" s="152"/>
      <c r="T10736" s="153"/>
      <c r="X10736" s="69" t="str">
        <f t="shared" si="338"/>
        <v/>
      </c>
      <c r="Y10736" s="69" t="str">
        <f t="shared" si="339"/>
        <v/>
      </c>
    </row>
    <row r="10737" spans="8:25" x14ac:dyDescent="0.25">
      <c r="H10737" s="155"/>
      <c r="I10737" s="151"/>
      <c r="J10737" s="152"/>
      <c r="K10737" s="153"/>
      <c r="L10737" s="153"/>
      <c r="M10737" s="153"/>
      <c r="N10737" s="153"/>
      <c r="O10737" s="153"/>
      <c r="P10737" s="153"/>
      <c r="Q10737" s="153"/>
      <c r="R10737" s="153"/>
      <c r="S10737" s="152"/>
      <c r="T10737" s="153"/>
      <c r="X10737" s="69" t="str">
        <f t="shared" si="338"/>
        <v/>
      </c>
      <c r="Y10737" s="69" t="str">
        <f t="shared" si="339"/>
        <v/>
      </c>
    </row>
    <row r="10738" spans="8:25" x14ac:dyDescent="0.25">
      <c r="H10738" s="155"/>
      <c r="I10738" s="151"/>
      <c r="J10738" s="152"/>
      <c r="K10738" s="153"/>
      <c r="L10738" s="153"/>
      <c r="M10738" s="153"/>
      <c r="N10738" s="153"/>
      <c r="O10738" s="153"/>
      <c r="P10738" s="153"/>
      <c r="Q10738" s="153"/>
      <c r="R10738" s="153"/>
      <c r="S10738" s="152"/>
      <c r="T10738" s="153"/>
      <c r="X10738" s="69" t="str">
        <f t="shared" si="338"/>
        <v/>
      </c>
      <c r="Y10738" s="69" t="str">
        <f t="shared" si="339"/>
        <v/>
      </c>
    </row>
    <row r="10739" spans="8:25" x14ac:dyDescent="0.25">
      <c r="H10739" s="155"/>
      <c r="I10739" s="151"/>
      <c r="J10739" s="152"/>
      <c r="K10739" s="153"/>
      <c r="L10739" s="153"/>
      <c r="M10739" s="153"/>
      <c r="N10739" s="153"/>
      <c r="O10739" s="153"/>
      <c r="P10739" s="153"/>
      <c r="Q10739" s="153"/>
      <c r="R10739" s="153"/>
      <c r="S10739" s="152"/>
      <c r="T10739" s="153"/>
      <c r="X10739" s="69" t="str">
        <f t="shared" si="338"/>
        <v/>
      </c>
      <c r="Y10739" s="69" t="str">
        <f t="shared" si="339"/>
        <v/>
      </c>
    </row>
    <row r="10740" spans="8:25" x14ac:dyDescent="0.25">
      <c r="H10740" s="155"/>
      <c r="I10740" s="151"/>
      <c r="J10740" s="152"/>
      <c r="K10740" s="153"/>
      <c r="L10740" s="153"/>
      <c r="M10740" s="153"/>
      <c r="N10740" s="153"/>
      <c r="O10740" s="153"/>
      <c r="P10740" s="153"/>
      <c r="Q10740" s="153"/>
      <c r="R10740" s="153"/>
      <c r="S10740" s="152"/>
      <c r="T10740" s="153"/>
      <c r="X10740" s="69" t="str">
        <f t="shared" si="338"/>
        <v/>
      </c>
      <c r="Y10740" s="69" t="str">
        <f t="shared" si="339"/>
        <v/>
      </c>
    </row>
    <row r="10741" spans="8:25" x14ac:dyDescent="0.25">
      <c r="H10741" s="155"/>
      <c r="I10741" s="151"/>
      <c r="J10741" s="152"/>
      <c r="K10741" s="153"/>
      <c r="L10741" s="153"/>
      <c r="M10741" s="153"/>
      <c r="N10741" s="153"/>
      <c r="O10741" s="153"/>
      <c r="P10741" s="153"/>
      <c r="Q10741" s="153"/>
      <c r="R10741" s="153"/>
      <c r="S10741" s="152"/>
      <c r="T10741" s="153"/>
      <c r="X10741" s="69" t="str">
        <f t="shared" si="338"/>
        <v/>
      </c>
      <c r="Y10741" s="69" t="str">
        <f t="shared" si="339"/>
        <v/>
      </c>
    </row>
    <row r="10742" spans="8:25" x14ac:dyDescent="0.25">
      <c r="H10742" s="155"/>
      <c r="I10742" s="151"/>
      <c r="J10742" s="152"/>
      <c r="K10742" s="153"/>
      <c r="L10742" s="153"/>
      <c r="M10742" s="153"/>
      <c r="N10742" s="153"/>
      <c r="O10742" s="153"/>
      <c r="P10742" s="153"/>
      <c r="Q10742" s="153"/>
      <c r="R10742" s="153"/>
      <c r="S10742" s="152"/>
      <c r="T10742" s="153"/>
      <c r="X10742" s="69" t="str">
        <f t="shared" si="338"/>
        <v/>
      </c>
      <c r="Y10742" s="69" t="str">
        <f t="shared" si="339"/>
        <v/>
      </c>
    </row>
    <row r="10743" spans="8:25" x14ac:dyDescent="0.25">
      <c r="H10743" s="155"/>
      <c r="I10743" s="151"/>
      <c r="J10743" s="152"/>
      <c r="K10743" s="153"/>
      <c r="L10743" s="153"/>
      <c r="M10743" s="153"/>
      <c r="N10743" s="153"/>
      <c r="O10743" s="153"/>
      <c r="P10743" s="153"/>
      <c r="Q10743" s="153"/>
      <c r="R10743" s="153"/>
      <c r="S10743" s="152"/>
      <c r="T10743" s="153"/>
      <c r="X10743" s="69" t="str">
        <f t="shared" si="338"/>
        <v/>
      </c>
      <c r="Y10743" s="69" t="str">
        <f t="shared" si="339"/>
        <v/>
      </c>
    </row>
    <row r="10744" spans="8:25" x14ac:dyDescent="0.25">
      <c r="H10744" s="155"/>
      <c r="I10744" s="151"/>
      <c r="J10744" s="152"/>
      <c r="K10744" s="153"/>
      <c r="L10744" s="153"/>
      <c r="M10744" s="153"/>
      <c r="N10744" s="153"/>
      <c r="O10744" s="153"/>
      <c r="P10744" s="153"/>
      <c r="Q10744" s="153"/>
      <c r="R10744" s="153"/>
      <c r="S10744" s="152"/>
      <c r="T10744" s="153"/>
      <c r="X10744" s="69" t="str">
        <f t="shared" si="338"/>
        <v/>
      </c>
      <c r="Y10744" s="69" t="str">
        <f t="shared" si="339"/>
        <v/>
      </c>
    </row>
    <row r="10745" spans="8:25" x14ac:dyDescent="0.25">
      <c r="H10745" s="155"/>
      <c r="I10745" s="151"/>
      <c r="J10745" s="152"/>
      <c r="K10745" s="153"/>
      <c r="L10745" s="153"/>
      <c r="M10745" s="153"/>
      <c r="N10745" s="153"/>
      <c r="O10745" s="153"/>
      <c r="P10745" s="153"/>
      <c r="Q10745" s="153"/>
      <c r="R10745" s="153"/>
      <c r="S10745" s="152"/>
      <c r="T10745" s="153"/>
      <c r="X10745" s="69" t="str">
        <f t="shared" si="338"/>
        <v/>
      </c>
      <c r="Y10745" s="69" t="str">
        <f t="shared" si="339"/>
        <v/>
      </c>
    </row>
    <row r="10746" spans="8:25" x14ac:dyDescent="0.25">
      <c r="H10746" s="155"/>
      <c r="I10746" s="151"/>
      <c r="J10746" s="152"/>
      <c r="K10746" s="153"/>
      <c r="L10746" s="153"/>
      <c r="M10746" s="153"/>
      <c r="N10746" s="153"/>
      <c r="O10746" s="153"/>
      <c r="P10746" s="153"/>
      <c r="Q10746" s="153"/>
      <c r="R10746" s="153"/>
      <c r="S10746" s="152"/>
      <c r="T10746" s="153"/>
      <c r="X10746" s="69" t="str">
        <f t="shared" si="338"/>
        <v/>
      </c>
      <c r="Y10746" s="69" t="str">
        <f t="shared" si="339"/>
        <v/>
      </c>
    </row>
    <row r="10747" spans="8:25" x14ac:dyDescent="0.25">
      <c r="H10747" s="155"/>
      <c r="I10747" s="151"/>
      <c r="J10747" s="152"/>
      <c r="K10747" s="153"/>
      <c r="L10747" s="153"/>
      <c r="M10747" s="153"/>
      <c r="N10747" s="153"/>
      <c r="O10747" s="153"/>
      <c r="P10747" s="153"/>
      <c r="Q10747" s="153"/>
      <c r="R10747" s="153"/>
      <c r="S10747" s="152"/>
      <c r="T10747" s="153"/>
      <c r="X10747" s="69" t="str">
        <f t="shared" si="338"/>
        <v/>
      </c>
      <c r="Y10747" s="69" t="str">
        <f t="shared" si="339"/>
        <v/>
      </c>
    </row>
    <row r="10748" spans="8:25" x14ac:dyDescent="0.25">
      <c r="H10748" s="155"/>
      <c r="I10748" s="151"/>
      <c r="J10748" s="152"/>
      <c r="K10748" s="153"/>
      <c r="L10748" s="153"/>
      <c r="M10748" s="153"/>
      <c r="N10748" s="153"/>
      <c r="O10748" s="153"/>
      <c r="P10748" s="153"/>
      <c r="Q10748" s="153"/>
      <c r="R10748" s="153"/>
      <c r="S10748" s="152"/>
      <c r="T10748" s="153"/>
      <c r="X10748" s="69" t="str">
        <f t="shared" si="338"/>
        <v/>
      </c>
      <c r="Y10748" s="69" t="str">
        <f t="shared" si="339"/>
        <v/>
      </c>
    </row>
    <row r="10749" spans="8:25" x14ac:dyDescent="0.25">
      <c r="H10749" s="155"/>
      <c r="I10749" s="151"/>
      <c r="J10749" s="152"/>
      <c r="K10749" s="153"/>
      <c r="L10749" s="153"/>
      <c r="M10749" s="153"/>
      <c r="N10749" s="153"/>
      <c r="O10749" s="153"/>
      <c r="P10749" s="153"/>
      <c r="Q10749" s="153"/>
      <c r="R10749" s="153"/>
      <c r="S10749" s="152"/>
      <c r="T10749" s="153"/>
      <c r="X10749" s="69" t="str">
        <f t="shared" si="338"/>
        <v/>
      </c>
      <c r="Y10749" s="69" t="str">
        <f t="shared" si="339"/>
        <v/>
      </c>
    </row>
    <row r="10750" spans="8:25" x14ac:dyDescent="0.25">
      <c r="H10750" s="155"/>
      <c r="I10750" s="151"/>
      <c r="J10750" s="152"/>
      <c r="K10750" s="153"/>
      <c r="L10750" s="153"/>
      <c r="M10750" s="153"/>
      <c r="N10750" s="153"/>
      <c r="O10750" s="153"/>
      <c r="P10750" s="153"/>
      <c r="Q10750" s="153"/>
      <c r="R10750" s="153"/>
      <c r="S10750" s="152"/>
      <c r="T10750" s="153"/>
      <c r="X10750" s="69" t="str">
        <f t="shared" si="338"/>
        <v/>
      </c>
      <c r="Y10750" s="69" t="str">
        <f t="shared" si="339"/>
        <v/>
      </c>
    </row>
    <row r="10751" spans="8:25" x14ac:dyDescent="0.25">
      <c r="H10751" s="155"/>
      <c r="I10751" s="151"/>
      <c r="J10751" s="152"/>
      <c r="K10751" s="153"/>
      <c r="L10751" s="153"/>
      <c r="M10751" s="153"/>
      <c r="N10751" s="153"/>
      <c r="O10751" s="153"/>
      <c r="P10751" s="153"/>
      <c r="Q10751" s="153"/>
      <c r="R10751" s="153"/>
      <c r="S10751" s="152"/>
      <c r="T10751" s="153"/>
      <c r="X10751" s="69" t="str">
        <f t="shared" si="338"/>
        <v/>
      </c>
      <c r="Y10751" s="69" t="str">
        <f t="shared" si="339"/>
        <v/>
      </c>
    </row>
    <row r="10752" spans="8:25" x14ac:dyDescent="0.25">
      <c r="H10752" s="155"/>
      <c r="I10752" s="151"/>
      <c r="J10752" s="152"/>
      <c r="K10752" s="153"/>
      <c r="L10752" s="153"/>
      <c r="M10752" s="153"/>
      <c r="N10752" s="153"/>
      <c r="O10752" s="153"/>
      <c r="P10752" s="153"/>
      <c r="Q10752" s="153"/>
      <c r="R10752" s="153"/>
      <c r="S10752" s="152"/>
      <c r="T10752" s="153"/>
      <c r="X10752" s="69" t="str">
        <f t="shared" si="338"/>
        <v/>
      </c>
      <c r="Y10752" s="69" t="str">
        <f t="shared" si="339"/>
        <v/>
      </c>
    </row>
    <row r="10753" spans="8:25" x14ac:dyDescent="0.25">
      <c r="H10753" s="155"/>
      <c r="I10753" s="151"/>
      <c r="J10753" s="152"/>
      <c r="K10753" s="153"/>
      <c r="L10753" s="153"/>
      <c r="M10753" s="153"/>
      <c r="N10753" s="153"/>
      <c r="O10753" s="153"/>
      <c r="P10753" s="153"/>
      <c r="Q10753" s="153"/>
      <c r="R10753" s="153"/>
      <c r="S10753" s="152"/>
      <c r="T10753" s="153"/>
      <c r="X10753" s="69" t="str">
        <f t="shared" si="338"/>
        <v/>
      </c>
      <c r="Y10753" s="69" t="str">
        <f t="shared" si="339"/>
        <v/>
      </c>
    </row>
    <row r="10754" spans="8:25" x14ac:dyDescent="0.25">
      <c r="H10754" s="155"/>
      <c r="I10754" s="151"/>
      <c r="J10754" s="152"/>
      <c r="K10754" s="153"/>
      <c r="L10754" s="153"/>
      <c r="M10754" s="153"/>
      <c r="N10754" s="153"/>
      <c r="O10754" s="153"/>
      <c r="P10754" s="153"/>
      <c r="Q10754" s="153"/>
      <c r="R10754" s="153"/>
      <c r="S10754" s="152"/>
      <c r="T10754" s="153"/>
      <c r="X10754" s="69" t="str">
        <f t="shared" ref="X10754:X10817" si="340">IF(W10754&lt;&gt;"",W10754-I10754,"")</f>
        <v/>
      </c>
      <c r="Y10754" s="69" t="str">
        <f t="shared" si="339"/>
        <v/>
      </c>
    </row>
    <row r="10755" spans="8:25" x14ac:dyDescent="0.25">
      <c r="H10755" s="155"/>
      <c r="I10755" s="151"/>
      <c r="J10755" s="152"/>
      <c r="K10755" s="153"/>
      <c r="L10755" s="153"/>
      <c r="M10755" s="153"/>
      <c r="N10755" s="153"/>
      <c r="O10755" s="153"/>
      <c r="P10755" s="153"/>
      <c r="Q10755" s="153"/>
      <c r="R10755" s="153"/>
      <c r="S10755" s="152"/>
      <c r="T10755" s="153"/>
      <c r="X10755" s="69" t="str">
        <f t="shared" si="340"/>
        <v/>
      </c>
      <c r="Y10755" s="69" t="str">
        <f t="shared" ref="Y10755:Y10818" si="341">IF(X10755&lt;&gt;"",IF(X10755&lt;365,"&lt; 1 year",IF(X10755&lt;730,"1-2",IF(X10755&lt;1095,"2-3",IF(X10755&lt;1460,"3-4",IF(X10755&lt;1825,"4-5","5+"))))),"")</f>
        <v/>
      </c>
    </row>
    <row r="10756" spans="8:25" x14ac:dyDescent="0.25">
      <c r="H10756" s="155"/>
      <c r="I10756" s="151"/>
      <c r="J10756" s="152"/>
      <c r="K10756" s="153"/>
      <c r="L10756" s="153"/>
      <c r="M10756" s="153"/>
      <c r="N10756" s="153"/>
      <c r="O10756" s="153"/>
      <c r="P10756" s="153"/>
      <c r="Q10756" s="153"/>
      <c r="R10756" s="153"/>
      <c r="S10756" s="152"/>
      <c r="T10756" s="153"/>
      <c r="X10756" s="69" t="str">
        <f t="shared" si="340"/>
        <v/>
      </c>
      <c r="Y10756" s="69" t="str">
        <f t="shared" si="341"/>
        <v/>
      </c>
    </row>
    <row r="10757" spans="8:25" x14ac:dyDescent="0.25">
      <c r="H10757" s="155"/>
      <c r="I10757" s="151"/>
      <c r="J10757" s="152"/>
      <c r="K10757" s="153"/>
      <c r="L10757" s="153"/>
      <c r="M10757" s="153"/>
      <c r="N10757" s="153"/>
      <c r="O10757" s="153"/>
      <c r="P10757" s="153"/>
      <c r="Q10757" s="153"/>
      <c r="R10757" s="153"/>
      <c r="S10757" s="152"/>
      <c r="T10757" s="153"/>
      <c r="X10757" s="69" t="str">
        <f t="shared" si="340"/>
        <v/>
      </c>
      <c r="Y10757" s="69" t="str">
        <f t="shared" si="341"/>
        <v/>
      </c>
    </row>
    <row r="10758" spans="8:25" x14ac:dyDescent="0.25">
      <c r="H10758" s="155"/>
      <c r="I10758" s="151"/>
      <c r="J10758" s="152"/>
      <c r="K10758" s="153"/>
      <c r="L10758" s="153"/>
      <c r="M10758" s="153"/>
      <c r="N10758" s="153"/>
      <c r="O10758" s="153"/>
      <c r="P10758" s="153"/>
      <c r="Q10758" s="153"/>
      <c r="R10758" s="153"/>
      <c r="S10758" s="152"/>
      <c r="T10758" s="153"/>
      <c r="X10758" s="69" t="str">
        <f t="shared" si="340"/>
        <v/>
      </c>
      <c r="Y10758" s="69" t="str">
        <f t="shared" si="341"/>
        <v/>
      </c>
    </row>
    <row r="10759" spans="8:25" x14ac:dyDescent="0.25">
      <c r="H10759" s="155"/>
      <c r="I10759" s="151"/>
      <c r="J10759" s="152"/>
      <c r="K10759" s="153"/>
      <c r="L10759" s="153"/>
      <c r="M10759" s="153"/>
      <c r="N10759" s="153"/>
      <c r="O10759" s="153"/>
      <c r="P10759" s="153"/>
      <c r="Q10759" s="153"/>
      <c r="R10759" s="153"/>
      <c r="S10759" s="152"/>
      <c r="T10759" s="153"/>
      <c r="X10759" s="69" t="str">
        <f t="shared" si="340"/>
        <v/>
      </c>
      <c r="Y10759" s="69" t="str">
        <f t="shared" si="341"/>
        <v/>
      </c>
    </row>
    <row r="10760" spans="8:25" x14ac:dyDescent="0.25">
      <c r="H10760" s="155"/>
      <c r="I10760" s="151"/>
      <c r="J10760" s="152"/>
      <c r="K10760" s="153"/>
      <c r="L10760" s="153"/>
      <c r="M10760" s="153"/>
      <c r="N10760" s="153"/>
      <c r="O10760" s="153"/>
      <c r="P10760" s="153"/>
      <c r="Q10760" s="153"/>
      <c r="R10760" s="153"/>
      <c r="S10760" s="152"/>
      <c r="T10760" s="153"/>
      <c r="X10760" s="69" t="str">
        <f t="shared" si="340"/>
        <v/>
      </c>
      <c r="Y10760" s="69" t="str">
        <f t="shared" si="341"/>
        <v/>
      </c>
    </row>
    <row r="10761" spans="8:25" x14ac:dyDescent="0.25">
      <c r="H10761" s="155"/>
      <c r="I10761" s="151"/>
      <c r="J10761" s="152"/>
      <c r="K10761" s="153"/>
      <c r="L10761" s="153"/>
      <c r="M10761" s="153"/>
      <c r="N10761" s="153"/>
      <c r="O10761" s="153"/>
      <c r="P10761" s="153"/>
      <c r="Q10761" s="153"/>
      <c r="R10761" s="153"/>
      <c r="S10761" s="152"/>
      <c r="T10761" s="153"/>
      <c r="X10761" s="69" t="str">
        <f t="shared" si="340"/>
        <v/>
      </c>
      <c r="Y10761" s="69" t="str">
        <f t="shared" si="341"/>
        <v/>
      </c>
    </row>
    <row r="10762" spans="8:25" x14ac:dyDescent="0.25">
      <c r="H10762" s="155"/>
      <c r="I10762" s="151"/>
      <c r="J10762" s="152"/>
      <c r="K10762" s="153"/>
      <c r="L10762" s="153"/>
      <c r="M10762" s="153"/>
      <c r="N10762" s="153"/>
      <c r="O10762" s="153"/>
      <c r="P10762" s="153"/>
      <c r="Q10762" s="153"/>
      <c r="R10762" s="153"/>
      <c r="S10762" s="152"/>
      <c r="T10762" s="153"/>
      <c r="X10762" s="69" t="str">
        <f t="shared" si="340"/>
        <v/>
      </c>
      <c r="Y10762" s="69" t="str">
        <f t="shared" si="341"/>
        <v/>
      </c>
    </row>
    <row r="10763" spans="8:25" x14ac:dyDescent="0.25">
      <c r="H10763" s="155"/>
      <c r="I10763" s="151"/>
      <c r="J10763" s="152"/>
      <c r="K10763" s="153"/>
      <c r="L10763" s="153"/>
      <c r="M10763" s="153"/>
      <c r="N10763" s="153"/>
      <c r="O10763" s="153"/>
      <c r="P10763" s="153"/>
      <c r="Q10763" s="153"/>
      <c r="R10763" s="153"/>
      <c r="S10763" s="152"/>
      <c r="T10763" s="153"/>
      <c r="X10763" s="69" t="str">
        <f t="shared" si="340"/>
        <v/>
      </c>
      <c r="Y10763" s="69" t="str">
        <f t="shared" si="341"/>
        <v/>
      </c>
    </row>
    <row r="10764" spans="8:25" x14ac:dyDescent="0.25">
      <c r="H10764" s="155"/>
      <c r="I10764" s="151"/>
      <c r="J10764" s="152"/>
      <c r="K10764" s="153"/>
      <c r="L10764" s="153"/>
      <c r="M10764" s="153"/>
      <c r="N10764" s="153"/>
      <c r="O10764" s="153"/>
      <c r="P10764" s="153"/>
      <c r="Q10764" s="153"/>
      <c r="R10764" s="153"/>
      <c r="S10764" s="152"/>
      <c r="T10764" s="153"/>
      <c r="X10764" s="69" t="str">
        <f t="shared" si="340"/>
        <v/>
      </c>
      <c r="Y10764" s="69" t="str">
        <f t="shared" si="341"/>
        <v/>
      </c>
    </row>
    <row r="10765" spans="8:25" x14ac:dyDescent="0.25">
      <c r="H10765" s="155"/>
      <c r="I10765" s="151"/>
      <c r="J10765" s="152"/>
      <c r="K10765" s="153"/>
      <c r="L10765" s="153"/>
      <c r="M10765" s="153"/>
      <c r="N10765" s="153"/>
      <c r="O10765" s="153"/>
      <c r="P10765" s="153"/>
      <c r="Q10765" s="153"/>
      <c r="R10765" s="153"/>
      <c r="S10765" s="152"/>
      <c r="T10765" s="153"/>
      <c r="X10765" s="69" t="str">
        <f t="shared" si="340"/>
        <v/>
      </c>
      <c r="Y10765" s="69" t="str">
        <f t="shared" si="341"/>
        <v/>
      </c>
    </row>
    <row r="10766" spans="8:25" x14ac:dyDescent="0.25">
      <c r="H10766" s="155"/>
      <c r="I10766" s="151"/>
      <c r="J10766" s="152"/>
      <c r="K10766" s="153"/>
      <c r="L10766" s="153"/>
      <c r="M10766" s="153"/>
      <c r="N10766" s="153"/>
      <c r="O10766" s="153"/>
      <c r="P10766" s="153"/>
      <c r="Q10766" s="153"/>
      <c r="R10766" s="153"/>
      <c r="S10766" s="152"/>
      <c r="T10766" s="153"/>
      <c r="X10766" s="69" t="str">
        <f t="shared" si="340"/>
        <v/>
      </c>
      <c r="Y10766" s="69" t="str">
        <f t="shared" si="341"/>
        <v/>
      </c>
    </row>
    <row r="10767" spans="8:25" x14ac:dyDescent="0.25">
      <c r="H10767" s="155"/>
      <c r="I10767" s="151"/>
      <c r="J10767" s="152"/>
      <c r="K10767" s="153"/>
      <c r="L10767" s="153"/>
      <c r="M10767" s="153"/>
      <c r="N10767" s="153"/>
      <c r="O10767" s="153"/>
      <c r="P10767" s="153"/>
      <c r="Q10767" s="153"/>
      <c r="R10767" s="153"/>
      <c r="S10767" s="152"/>
      <c r="T10767" s="153"/>
      <c r="X10767" s="69" t="str">
        <f t="shared" si="340"/>
        <v/>
      </c>
      <c r="Y10767" s="69" t="str">
        <f t="shared" si="341"/>
        <v/>
      </c>
    </row>
    <row r="10768" spans="8:25" x14ac:dyDescent="0.25">
      <c r="H10768" s="155"/>
      <c r="I10768" s="151"/>
      <c r="J10768" s="152"/>
      <c r="K10768" s="153"/>
      <c r="L10768" s="153"/>
      <c r="M10768" s="153"/>
      <c r="N10768" s="153"/>
      <c r="O10768" s="153"/>
      <c r="P10768" s="153"/>
      <c r="Q10768" s="153"/>
      <c r="R10768" s="153"/>
      <c r="S10768" s="152"/>
      <c r="T10768" s="153"/>
      <c r="X10768" s="69" t="str">
        <f t="shared" si="340"/>
        <v/>
      </c>
      <c r="Y10768" s="69" t="str">
        <f t="shared" si="341"/>
        <v/>
      </c>
    </row>
    <row r="10769" spans="8:25" x14ac:dyDescent="0.25">
      <c r="H10769" s="155"/>
      <c r="I10769" s="151"/>
      <c r="J10769" s="152"/>
      <c r="K10769" s="153"/>
      <c r="L10769" s="153"/>
      <c r="M10769" s="153"/>
      <c r="N10769" s="153"/>
      <c r="O10769" s="153"/>
      <c r="P10769" s="153"/>
      <c r="Q10769" s="153"/>
      <c r="R10769" s="153"/>
      <c r="S10769" s="152"/>
      <c r="T10769" s="153"/>
      <c r="X10769" s="69" t="str">
        <f t="shared" si="340"/>
        <v/>
      </c>
      <c r="Y10769" s="69" t="str">
        <f t="shared" si="341"/>
        <v/>
      </c>
    </row>
    <row r="10770" spans="8:25" x14ac:dyDescent="0.25">
      <c r="H10770" s="155"/>
      <c r="I10770" s="151"/>
      <c r="J10770" s="152"/>
      <c r="K10770" s="153"/>
      <c r="L10770" s="153"/>
      <c r="M10770" s="153"/>
      <c r="N10770" s="153"/>
      <c r="O10770" s="153"/>
      <c r="P10770" s="153"/>
      <c r="Q10770" s="153"/>
      <c r="R10770" s="153"/>
      <c r="S10770" s="152"/>
      <c r="T10770" s="153"/>
      <c r="X10770" s="69" t="str">
        <f t="shared" si="340"/>
        <v/>
      </c>
      <c r="Y10770" s="69" t="str">
        <f t="shared" si="341"/>
        <v/>
      </c>
    </row>
    <row r="10771" spans="8:25" x14ac:dyDescent="0.25">
      <c r="H10771" s="155"/>
      <c r="I10771" s="151"/>
      <c r="J10771" s="152"/>
      <c r="K10771" s="153"/>
      <c r="L10771" s="153"/>
      <c r="M10771" s="153"/>
      <c r="N10771" s="153"/>
      <c r="O10771" s="153"/>
      <c r="P10771" s="153"/>
      <c r="Q10771" s="153"/>
      <c r="R10771" s="153"/>
      <c r="S10771" s="152"/>
      <c r="T10771" s="153"/>
      <c r="X10771" s="69" t="str">
        <f t="shared" si="340"/>
        <v/>
      </c>
      <c r="Y10771" s="69" t="str">
        <f t="shared" si="341"/>
        <v/>
      </c>
    </row>
    <row r="10772" spans="8:25" x14ac:dyDescent="0.25">
      <c r="H10772" s="155"/>
      <c r="I10772" s="151"/>
      <c r="J10772" s="152"/>
      <c r="K10772" s="153"/>
      <c r="L10772" s="153"/>
      <c r="M10772" s="153"/>
      <c r="N10772" s="153"/>
      <c r="O10772" s="153"/>
      <c r="P10772" s="153"/>
      <c r="Q10772" s="153"/>
      <c r="R10772" s="153"/>
      <c r="S10772" s="152"/>
      <c r="T10772" s="153"/>
      <c r="X10772" s="69" t="str">
        <f t="shared" si="340"/>
        <v/>
      </c>
      <c r="Y10772" s="69" t="str">
        <f t="shared" si="341"/>
        <v/>
      </c>
    </row>
    <row r="10773" spans="8:25" x14ac:dyDescent="0.25">
      <c r="H10773" s="155"/>
      <c r="I10773" s="151"/>
      <c r="J10773" s="152"/>
      <c r="K10773" s="153"/>
      <c r="L10773" s="153"/>
      <c r="M10773" s="153"/>
      <c r="N10773" s="153"/>
      <c r="O10773" s="153"/>
      <c r="P10773" s="153"/>
      <c r="Q10773" s="153"/>
      <c r="R10773" s="153"/>
      <c r="S10773" s="152"/>
      <c r="T10773" s="153"/>
      <c r="X10773" s="69" t="str">
        <f t="shared" si="340"/>
        <v/>
      </c>
      <c r="Y10773" s="69" t="str">
        <f t="shared" si="341"/>
        <v/>
      </c>
    </row>
    <row r="10774" spans="8:25" x14ac:dyDescent="0.25">
      <c r="H10774" s="155"/>
      <c r="I10774" s="151"/>
      <c r="J10774" s="152"/>
      <c r="K10774" s="153"/>
      <c r="L10774" s="153"/>
      <c r="M10774" s="153"/>
      <c r="N10774" s="153"/>
      <c r="O10774" s="153"/>
      <c r="P10774" s="153"/>
      <c r="Q10774" s="153"/>
      <c r="R10774" s="153"/>
      <c r="S10774" s="152"/>
      <c r="T10774" s="153"/>
      <c r="X10774" s="69" t="str">
        <f t="shared" si="340"/>
        <v/>
      </c>
      <c r="Y10774" s="69" t="str">
        <f t="shared" si="341"/>
        <v/>
      </c>
    </row>
    <row r="10775" spans="8:25" x14ac:dyDescent="0.25">
      <c r="H10775" s="155"/>
      <c r="I10775" s="151"/>
      <c r="J10775" s="152"/>
      <c r="K10775" s="153"/>
      <c r="L10775" s="153"/>
      <c r="M10775" s="153"/>
      <c r="N10775" s="153"/>
      <c r="O10775" s="153"/>
      <c r="P10775" s="153"/>
      <c r="Q10775" s="153"/>
      <c r="R10775" s="153"/>
      <c r="S10775" s="152"/>
      <c r="T10775" s="153"/>
      <c r="X10775" s="69" t="str">
        <f t="shared" si="340"/>
        <v/>
      </c>
      <c r="Y10775" s="69" t="str">
        <f t="shared" si="341"/>
        <v/>
      </c>
    </row>
    <row r="10776" spans="8:25" x14ac:dyDescent="0.25">
      <c r="H10776" s="155"/>
      <c r="I10776" s="151"/>
      <c r="J10776" s="152"/>
      <c r="K10776" s="153"/>
      <c r="L10776" s="153"/>
      <c r="M10776" s="153"/>
      <c r="N10776" s="153"/>
      <c r="O10776" s="153"/>
      <c r="P10776" s="153"/>
      <c r="Q10776" s="153"/>
      <c r="R10776" s="153"/>
      <c r="S10776" s="152"/>
      <c r="T10776" s="153"/>
      <c r="X10776" s="69" t="str">
        <f t="shared" si="340"/>
        <v/>
      </c>
      <c r="Y10776" s="69" t="str">
        <f t="shared" si="341"/>
        <v/>
      </c>
    </row>
    <row r="10777" spans="8:25" x14ac:dyDescent="0.25">
      <c r="H10777" s="155"/>
      <c r="I10777" s="151"/>
      <c r="J10777" s="152"/>
      <c r="K10777" s="153"/>
      <c r="L10777" s="153"/>
      <c r="M10777" s="153"/>
      <c r="N10777" s="153"/>
      <c r="O10777" s="153"/>
      <c r="P10777" s="153"/>
      <c r="Q10777" s="153"/>
      <c r="R10777" s="153"/>
      <c r="S10777" s="152"/>
      <c r="T10777" s="153"/>
      <c r="X10777" s="69" t="str">
        <f t="shared" si="340"/>
        <v/>
      </c>
      <c r="Y10777" s="69" t="str">
        <f t="shared" si="341"/>
        <v/>
      </c>
    </row>
    <row r="10778" spans="8:25" x14ac:dyDescent="0.25">
      <c r="H10778" s="155"/>
      <c r="I10778" s="151"/>
      <c r="J10778" s="152"/>
      <c r="K10778" s="153"/>
      <c r="L10778" s="153"/>
      <c r="M10778" s="153"/>
      <c r="N10778" s="153"/>
      <c r="O10778" s="153"/>
      <c r="P10778" s="153"/>
      <c r="Q10778" s="153"/>
      <c r="R10778" s="153"/>
      <c r="S10778" s="152"/>
      <c r="T10778" s="153"/>
      <c r="X10778" s="69" t="str">
        <f t="shared" si="340"/>
        <v/>
      </c>
      <c r="Y10778" s="69" t="str">
        <f t="shared" si="341"/>
        <v/>
      </c>
    </row>
    <row r="10779" spans="8:25" x14ac:dyDescent="0.25">
      <c r="H10779" s="155"/>
      <c r="I10779" s="151"/>
      <c r="J10779" s="152"/>
      <c r="K10779" s="153"/>
      <c r="L10779" s="153"/>
      <c r="M10779" s="153"/>
      <c r="N10779" s="153"/>
      <c r="O10779" s="153"/>
      <c r="P10779" s="153"/>
      <c r="Q10779" s="153"/>
      <c r="R10779" s="153"/>
      <c r="S10779" s="152"/>
      <c r="T10779" s="153"/>
      <c r="X10779" s="69" t="str">
        <f t="shared" si="340"/>
        <v/>
      </c>
      <c r="Y10779" s="69" t="str">
        <f t="shared" si="341"/>
        <v/>
      </c>
    </row>
    <row r="10780" spans="8:25" x14ac:dyDescent="0.25">
      <c r="H10780" s="155"/>
      <c r="I10780" s="151"/>
      <c r="J10780" s="152"/>
      <c r="K10780" s="153"/>
      <c r="L10780" s="153"/>
      <c r="M10780" s="153"/>
      <c r="N10780" s="153"/>
      <c r="O10780" s="153"/>
      <c r="P10780" s="153"/>
      <c r="Q10780" s="153"/>
      <c r="R10780" s="153"/>
      <c r="S10780" s="152"/>
      <c r="T10780" s="153"/>
      <c r="X10780" s="69" t="str">
        <f t="shared" si="340"/>
        <v/>
      </c>
      <c r="Y10780" s="69" t="str">
        <f t="shared" si="341"/>
        <v/>
      </c>
    </row>
    <row r="10781" spans="8:25" x14ac:dyDescent="0.25">
      <c r="H10781" s="155"/>
      <c r="I10781" s="151"/>
      <c r="J10781" s="152"/>
      <c r="K10781" s="153"/>
      <c r="L10781" s="153"/>
      <c r="M10781" s="153"/>
      <c r="N10781" s="153"/>
      <c r="O10781" s="153"/>
      <c r="P10781" s="153"/>
      <c r="Q10781" s="153"/>
      <c r="R10781" s="153"/>
      <c r="S10781" s="152"/>
      <c r="T10781" s="153"/>
      <c r="X10781" s="69" t="str">
        <f t="shared" si="340"/>
        <v/>
      </c>
      <c r="Y10781" s="69" t="str">
        <f t="shared" si="341"/>
        <v/>
      </c>
    </row>
    <row r="10782" spans="8:25" x14ac:dyDescent="0.25">
      <c r="H10782" s="155"/>
      <c r="I10782" s="151"/>
      <c r="J10782" s="152"/>
      <c r="K10782" s="153"/>
      <c r="L10782" s="153"/>
      <c r="M10782" s="153"/>
      <c r="N10782" s="153"/>
      <c r="O10782" s="153"/>
      <c r="P10782" s="153"/>
      <c r="Q10782" s="153"/>
      <c r="R10782" s="153"/>
      <c r="S10782" s="152"/>
      <c r="T10782" s="153"/>
      <c r="X10782" s="69" t="str">
        <f t="shared" si="340"/>
        <v/>
      </c>
      <c r="Y10782" s="69" t="str">
        <f t="shared" si="341"/>
        <v/>
      </c>
    </row>
    <row r="10783" spans="8:25" x14ac:dyDescent="0.25">
      <c r="H10783" s="155"/>
      <c r="I10783" s="151"/>
      <c r="J10783" s="152"/>
      <c r="K10783" s="153"/>
      <c r="L10783" s="153"/>
      <c r="M10783" s="153"/>
      <c r="N10783" s="153"/>
      <c r="O10783" s="153"/>
      <c r="P10783" s="153"/>
      <c r="Q10783" s="153"/>
      <c r="R10783" s="153"/>
      <c r="S10783" s="152"/>
      <c r="T10783" s="153"/>
      <c r="X10783" s="69" t="str">
        <f t="shared" si="340"/>
        <v/>
      </c>
      <c r="Y10783" s="69" t="str">
        <f t="shared" si="341"/>
        <v/>
      </c>
    </row>
    <row r="10784" spans="8:25" x14ac:dyDescent="0.25">
      <c r="H10784" s="155"/>
      <c r="I10784" s="151"/>
      <c r="J10784" s="152"/>
      <c r="K10784" s="153"/>
      <c r="L10784" s="153"/>
      <c r="M10784" s="153"/>
      <c r="N10784" s="153"/>
      <c r="O10784" s="153"/>
      <c r="P10784" s="153"/>
      <c r="Q10784" s="153"/>
      <c r="R10784" s="153"/>
      <c r="S10784" s="152"/>
      <c r="T10784" s="153"/>
      <c r="X10784" s="69" t="str">
        <f t="shared" si="340"/>
        <v/>
      </c>
      <c r="Y10784" s="69" t="str">
        <f t="shared" si="341"/>
        <v/>
      </c>
    </row>
    <row r="10785" spans="8:25" x14ac:dyDescent="0.25">
      <c r="H10785" s="155"/>
      <c r="I10785" s="151"/>
      <c r="J10785" s="152"/>
      <c r="K10785" s="153"/>
      <c r="L10785" s="153"/>
      <c r="M10785" s="153"/>
      <c r="N10785" s="153"/>
      <c r="O10785" s="153"/>
      <c r="P10785" s="153"/>
      <c r="Q10785" s="153"/>
      <c r="R10785" s="153"/>
      <c r="S10785" s="152"/>
      <c r="T10785" s="153"/>
      <c r="X10785" s="69" t="str">
        <f t="shared" si="340"/>
        <v/>
      </c>
      <c r="Y10785" s="69" t="str">
        <f t="shared" si="341"/>
        <v/>
      </c>
    </row>
    <row r="10786" spans="8:25" x14ac:dyDescent="0.25">
      <c r="H10786" s="155"/>
      <c r="I10786" s="151"/>
      <c r="J10786" s="152"/>
      <c r="K10786" s="153"/>
      <c r="L10786" s="153"/>
      <c r="M10786" s="153"/>
      <c r="N10786" s="153"/>
      <c r="O10786" s="153"/>
      <c r="P10786" s="153"/>
      <c r="Q10786" s="153"/>
      <c r="R10786" s="153"/>
      <c r="S10786" s="152"/>
      <c r="T10786" s="153"/>
      <c r="X10786" s="69" t="str">
        <f t="shared" si="340"/>
        <v/>
      </c>
      <c r="Y10786" s="69" t="str">
        <f t="shared" si="341"/>
        <v/>
      </c>
    </row>
    <row r="10787" spans="8:25" x14ac:dyDescent="0.25">
      <c r="H10787" s="155"/>
      <c r="I10787" s="151"/>
      <c r="J10787" s="152"/>
      <c r="K10787" s="153"/>
      <c r="L10787" s="153"/>
      <c r="M10787" s="153"/>
      <c r="N10787" s="153"/>
      <c r="O10787" s="153"/>
      <c r="P10787" s="153"/>
      <c r="Q10787" s="153"/>
      <c r="R10787" s="153"/>
      <c r="S10787" s="152"/>
      <c r="T10787" s="153"/>
      <c r="X10787" s="69" t="str">
        <f t="shared" si="340"/>
        <v/>
      </c>
      <c r="Y10787" s="69" t="str">
        <f t="shared" si="341"/>
        <v/>
      </c>
    </row>
    <row r="10788" spans="8:25" x14ac:dyDescent="0.25">
      <c r="H10788" s="155"/>
      <c r="I10788" s="151"/>
      <c r="J10788" s="152"/>
      <c r="K10788" s="153"/>
      <c r="L10788" s="153"/>
      <c r="M10788" s="153"/>
      <c r="N10788" s="153"/>
      <c r="O10788" s="153"/>
      <c r="P10788" s="153"/>
      <c r="Q10788" s="153"/>
      <c r="R10788" s="153"/>
      <c r="S10788" s="152"/>
      <c r="T10788" s="153"/>
      <c r="X10788" s="69" t="str">
        <f t="shared" si="340"/>
        <v/>
      </c>
      <c r="Y10788" s="69" t="str">
        <f t="shared" si="341"/>
        <v/>
      </c>
    </row>
    <row r="10789" spans="8:25" x14ac:dyDescent="0.25">
      <c r="H10789" s="155"/>
      <c r="I10789" s="151"/>
      <c r="J10789" s="152"/>
      <c r="K10789" s="153"/>
      <c r="L10789" s="153"/>
      <c r="M10789" s="153"/>
      <c r="N10789" s="153"/>
      <c r="O10789" s="153"/>
      <c r="P10789" s="153"/>
      <c r="Q10789" s="153"/>
      <c r="R10789" s="153"/>
      <c r="S10789" s="152"/>
      <c r="T10789" s="153"/>
      <c r="X10789" s="69" t="str">
        <f t="shared" si="340"/>
        <v/>
      </c>
      <c r="Y10789" s="69" t="str">
        <f t="shared" si="341"/>
        <v/>
      </c>
    </row>
    <row r="10790" spans="8:25" x14ac:dyDescent="0.25">
      <c r="H10790" s="155"/>
      <c r="I10790" s="151"/>
      <c r="J10790" s="152"/>
      <c r="K10790" s="153"/>
      <c r="L10790" s="153"/>
      <c r="M10790" s="153"/>
      <c r="N10790" s="153"/>
      <c r="O10790" s="153"/>
      <c r="P10790" s="153"/>
      <c r="Q10790" s="153"/>
      <c r="R10790" s="153"/>
      <c r="S10790" s="152"/>
      <c r="T10790" s="153"/>
      <c r="X10790" s="69" t="str">
        <f t="shared" si="340"/>
        <v/>
      </c>
      <c r="Y10790" s="69" t="str">
        <f t="shared" si="341"/>
        <v/>
      </c>
    </row>
    <row r="10791" spans="8:25" x14ac:dyDescent="0.25">
      <c r="H10791" s="155"/>
      <c r="I10791" s="151"/>
      <c r="J10791" s="152"/>
      <c r="K10791" s="153"/>
      <c r="L10791" s="153"/>
      <c r="M10791" s="153"/>
      <c r="N10791" s="153"/>
      <c r="O10791" s="153"/>
      <c r="P10791" s="153"/>
      <c r="Q10791" s="153"/>
      <c r="R10791" s="153"/>
      <c r="S10791" s="152"/>
      <c r="T10791" s="153"/>
      <c r="X10791" s="69" t="str">
        <f t="shared" si="340"/>
        <v/>
      </c>
      <c r="Y10791" s="69" t="str">
        <f t="shared" si="341"/>
        <v/>
      </c>
    </row>
    <row r="10792" spans="8:25" x14ac:dyDescent="0.25">
      <c r="H10792" s="155"/>
      <c r="I10792" s="151"/>
      <c r="J10792" s="152"/>
      <c r="K10792" s="153"/>
      <c r="L10792" s="153"/>
      <c r="M10792" s="153"/>
      <c r="N10792" s="153"/>
      <c r="O10792" s="153"/>
      <c r="P10792" s="153"/>
      <c r="Q10792" s="153"/>
      <c r="R10792" s="153"/>
      <c r="S10792" s="152"/>
      <c r="T10792" s="153"/>
      <c r="X10792" s="69" t="str">
        <f t="shared" si="340"/>
        <v/>
      </c>
      <c r="Y10792" s="69" t="str">
        <f t="shared" si="341"/>
        <v/>
      </c>
    </row>
    <row r="10793" spans="8:25" x14ac:dyDescent="0.25">
      <c r="H10793" s="155"/>
      <c r="I10793" s="151"/>
      <c r="J10793" s="152"/>
      <c r="K10793" s="153"/>
      <c r="L10793" s="153"/>
      <c r="M10793" s="153"/>
      <c r="N10793" s="153"/>
      <c r="O10793" s="153"/>
      <c r="P10793" s="153"/>
      <c r="Q10793" s="153"/>
      <c r="R10793" s="153"/>
      <c r="S10793" s="152"/>
      <c r="T10793" s="153"/>
      <c r="X10793" s="69" t="str">
        <f t="shared" si="340"/>
        <v/>
      </c>
      <c r="Y10793" s="69" t="str">
        <f t="shared" si="341"/>
        <v/>
      </c>
    </row>
    <row r="10794" spans="8:25" x14ac:dyDescent="0.25">
      <c r="H10794" s="155"/>
      <c r="I10794" s="151"/>
      <c r="J10794" s="152"/>
      <c r="K10794" s="153"/>
      <c r="L10794" s="153"/>
      <c r="M10794" s="153"/>
      <c r="N10794" s="153"/>
      <c r="O10794" s="153"/>
      <c r="P10794" s="153"/>
      <c r="Q10794" s="153"/>
      <c r="R10794" s="153"/>
      <c r="S10794" s="152"/>
      <c r="T10794" s="153"/>
      <c r="X10794" s="69" t="str">
        <f t="shared" si="340"/>
        <v/>
      </c>
      <c r="Y10794" s="69" t="str">
        <f t="shared" si="341"/>
        <v/>
      </c>
    </row>
    <row r="10795" spans="8:25" x14ac:dyDescent="0.25">
      <c r="H10795" s="155"/>
      <c r="I10795" s="151"/>
      <c r="J10795" s="152"/>
      <c r="K10795" s="153"/>
      <c r="L10795" s="153"/>
      <c r="M10795" s="153"/>
      <c r="N10795" s="153"/>
      <c r="O10795" s="153"/>
      <c r="P10795" s="153"/>
      <c r="Q10795" s="153"/>
      <c r="R10795" s="153"/>
      <c r="S10795" s="152"/>
      <c r="T10795" s="153"/>
      <c r="X10795" s="69" t="str">
        <f t="shared" si="340"/>
        <v/>
      </c>
      <c r="Y10795" s="69" t="str">
        <f t="shared" si="341"/>
        <v/>
      </c>
    </row>
    <row r="10796" spans="8:25" x14ac:dyDescent="0.25">
      <c r="H10796" s="155"/>
      <c r="I10796" s="151"/>
      <c r="J10796" s="152"/>
      <c r="K10796" s="153"/>
      <c r="L10796" s="153"/>
      <c r="M10796" s="153"/>
      <c r="N10796" s="153"/>
      <c r="O10796" s="153"/>
      <c r="P10796" s="153"/>
      <c r="Q10796" s="153"/>
      <c r="R10796" s="153"/>
      <c r="S10796" s="152"/>
      <c r="T10796" s="153"/>
      <c r="X10796" s="69" t="str">
        <f t="shared" si="340"/>
        <v/>
      </c>
      <c r="Y10796" s="69" t="str">
        <f t="shared" si="341"/>
        <v/>
      </c>
    </row>
    <row r="10797" spans="8:25" x14ac:dyDescent="0.25">
      <c r="H10797" s="155"/>
      <c r="I10797" s="151"/>
      <c r="J10797" s="152"/>
      <c r="K10797" s="153"/>
      <c r="L10797" s="153"/>
      <c r="M10797" s="153"/>
      <c r="N10797" s="153"/>
      <c r="O10797" s="153"/>
      <c r="P10797" s="153"/>
      <c r="Q10797" s="153"/>
      <c r="R10797" s="153"/>
      <c r="S10797" s="152"/>
      <c r="T10797" s="153"/>
      <c r="X10797" s="69" t="str">
        <f t="shared" si="340"/>
        <v/>
      </c>
      <c r="Y10797" s="69" t="str">
        <f t="shared" si="341"/>
        <v/>
      </c>
    </row>
    <row r="10798" spans="8:25" x14ac:dyDescent="0.25">
      <c r="H10798" s="155"/>
      <c r="I10798" s="151"/>
      <c r="J10798" s="152"/>
      <c r="K10798" s="153"/>
      <c r="L10798" s="153"/>
      <c r="M10798" s="153"/>
      <c r="N10798" s="153"/>
      <c r="O10798" s="153"/>
      <c r="P10798" s="153"/>
      <c r="Q10798" s="153"/>
      <c r="R10798" s="153"/>
      <c r="S10798" s="152"/>
      <c r="T10798" s="153"/>
      <c r="X10798" s="69" t="str">
        <f t="shared" si="340"/>
        <v/>
      </c>
      <c r="Y10798" s="69" t="str">
        <f t="shared" si="341"/>
        <v/>
      </c>
    </row>
    <row r="10799" spans="8:25" x14ac:dyDescent="0.25">
      <c r="H10799" s="155"/>
      <c r="I10799" s="151"/>
      <c r="J10799" s="152"/>
      <c r="K10799" s="153"/>
      <c r="L10799" s="153"/>
      <c r="M10799" s="153"/>
      <c r="N10799" s="153"/>
      <c r="O10799" s="153"/>
      <c r="P10799" s="153"/>
      <c r="Q10799" s="153"/>
      <c r="R10799" s="153"/>
      <c r="S10799" s="152"/>
      <c r="T10799" s="153"/>
      <c r="X10799" s="69" t="str">
        <f t="shared" si="340"/>
        <v/>
      </c>
      <c r="Y10799" s="69" t="str">
        <f t="shared" si="341"/>
        <v/>
      </c>
    </row>
    <row r="10800" spans="8:25" x14ac:dyDescent="0.25">
      <c r="H10800" s="155"/>
      <c r="I10800" s="151"/>
      <c r="J10800" s="152"/>
      <c r="K10800" s="153"/>
      <c r="L10800" s="153"/>
      <c r="M10800" s="153"/>
      <c r="N10800" s="153"/>
      <c r="O10800" s="153"/>
      <c r="P10800" s="153"/>
      <c r="Q10800" s="153"/>
      <c r="R10800" s="153"/>
      <c r="S10800" s="152"/>
      <c r="T10800" s="153"/>
      <c r="X10800" s="69" t="str">
        <f t="shared" si="340"/>
        <v/>
      </c>
      <c r="Y10800" s="69" t="str">
        <f t="shared" si="341"/>
        <v/>
      </c>
    </row>
    <row r="10801" spans="8:25" x14ac:dyDescent="0.25">
      <c r="H10801" s="155"/>
      <c r="I10801" s="151"/>
      <c r="J10801" s="152"/>
      <c r="K10801" s="153"/>
      <c r="L10801" s="153"/>
      <c r="M10801" s="153"/>
      <c r="N10801" s="153"/>
      <c r="O10801" s="153"/>
      <c r="P10801" s="153"/>
      <c r="Q10801" s="153"/>
      <c r="R10801" s="153"/>
      <c r="S10801" s="152"/>
      <c r="T10801" s="153"/>
      <c r="X10801" s="69" t="str">
        <f t="shared" si="340"/>
        <v/>
      </c>
      <c r="Y10801" s="69" t="str">
        <f t="shared" si="341"/>
        <v/>
      </c>
    </row>
    <row r="10802" spans="8:25" x14ac:dyDescent="0.25">
      <c r="H10802" s="155"/>
      <c r="I10802" s="151"/>
      <c r="J10802" s="152"/>
      <c r="K10802" s="153"/>
      <c r="L10802" s="153"/>
      <c r="M10802" s="153"/>
      <c r="N10802" s="153"/>
      <c r="O10802" s="153"/>
      <c r="P10802" s="153"/>
      <c r="Q10802" s="153"/>
      <c r="R10802" s="153"/>
      <c r="S10802" s="152"/>
      <c r="T10802" s="153"/>
      <c r="X10802" s="69" t="str">
        <f t="shared" si="340"/>
        <v/>
      </c>
      <c r="Y10802" s="69" t="str">
        <f t="shared" si="341"/>
        <v/>
      </c>
    </row>
    <row r="10803" spans="8:25" x14ac:dyDescent="0.25">
      <c r="H10803" s="155"/>
      <c r="I10803" s="151"/>
      <c r="J10803" s="152"/>
      <c r="K10803" s="153"/>
      <c r="L10803" s="153"/>
      <c r="M10803" s="153"/>
      <c r="N10803" s="153"/>
      <c r="O10803" s="153"/>
      <c r="P10803" s="153"/>
      <c r="Q10803" s="153"/>
      <c r="R10803" s="153"/>
      <c r="S10803" s="152"/>
      <c r="T10803" s="153"/>
      <c r="X10803" s="69" t="str">
        <f t="shared" si="340"/>
        <v/>
      </c>
      <c r="Y10803" s="69" t="str">
        <f t="shared" si="341"/>
        <v/>
      </c>
    </row>
    <row r="10804" spans="8:25" x14ac:dyDescent="0.25">
      <c r="H10804" s="155"/>
      <c r="I10804" s="151"/>
      <c r="J10804" s="152"/>
      <c r="K10804" s="153"/>
      <c r="L10804" s="153"/>
      <c r="M10804" s="153"/>
      <c r="N10804" s="153"/>
      <c r="O10804" s="153"/>
      <c r="P10804" s="153"/>
      <c r="Q10804" s="153"/>
      <c r="R10804" s="153"/>
      <c r="S10804" s="152"/>
      <c r="T10804" s="153"/>
      <c r="X10804" s="69" t="str">
        <f t="shared" si="340"/>
        <v/>
      </c>
      <c r="Y10804" s="69" t="str">
        <f t="shared" si="341"/>
        <v/>
      </c>
    </row>
    <row r="10805" spans="8:25" x14ac:dyDescent="0.25">
      <c r="H10805" s="155"/>
      <c r="I10805" s="151"/>
      <c r="J10805" s="152"/>
      <c r="K10805" s="153"/>
      <c r="L10805" s="153"/>
      <c r="M10805" s="153"/>
      <c r="N10805" s="153"/>
      <c r="O10805" s="153"/>
      <c r="P10805" s="153"/>
      <c r="Q10805" s="153"/>
      <c r="R10805" s="153"/>
      <c r="S10805" s="152"/>
      <c r="T10805" s="153"/>
      <c r="X10805" s="69" t="str">
        <f t="shared" si="340"/>
        <v/>
      </c>
      <c r="Y10805" s="69" t="str">
        <f t="shared" si="341"/>
        <v/>
      </c>
    </row>
    <row r="10806" spans="8:25" x14ac:dyDescent="0.25">
      <c r="H10806" s="155"/>
      <c r="I10806" s="151"/>
      <c r="J10806" s="152"/>
      <c r="K10806" s="153"/>
      <c r="L10806" s="153"/>
      <c r="M10806" s="153"/>
      <c r="N10806" s="153"/>
      <c r="O10806" s="153"/>
      <c r="P10806" s="153"/>
      <c r="Q10806" s="153"/>
      <c r="R10806" s="153"/>
      <c r="S10806" s="152"/>
      <c r="T10806" s="153"/>
      <c r="X10806" s="69" t="str">
        <f t="shared" si="340"/>
        <v/>
      </c>
      <c r="Y10806" s="69" t="str">
        <f t="shared" si="341"/>
        <v/>
      </c>
    </row>
    <row r="10807" spans="8:25" x14ac:dyDescent="0.25">
      <c r="H10807" s="155"/>
      <c r="I10807" s="151"/>
      <c r="J10807" s="152"/>
      <c r="K10807" s="153"/>
      <c r="L10807" s="153"/>
      <c r="M10807" s="153"/>
      <c r="N10807" s="153"/>
      <c r="O10807" s="153"/>
      <c r="P10807" s="153"/>
      <c r="Q10807" s="153"/>
      <c r="R10807" s="153"/>
      <c r="S10807" s="152"/>
      <c r="T10807" s="153"/>
      <c r="X10807" s="69" t="str">
        <f t="shared" si="340"/>
        <v/>
      </c>
      <c r="Y10807" s="69" t="str">
        <f t="shared" si="341"/>
        <v/>
      </c>
    </row>
    <row r="10808" spans="8:25" x14ac:dyDescent="0.25">
      <c r="H10808" s="155"/>
      <c r="I10808" s="151"/>
      <c r="J10808" s="152"/>
      <c r="K10808" s="153"/>
      <c r="L10808" s="153"/>
      <c r="M10808" s="153"/>
      <c r="N10808" s="153"/>
      <c r="O10808" s="153"/>
      <c r="P10808" s="153"/>
      <c r="Q10808" s="153"/>
      <c r="R10808" s="153"/>
      <c r="S10808" s="152"/>
      <c r="T10808" s="153"/>
      <c r="X10808" s="69" t="str">
        <f t="shared" si="340"/>
        <v/>
      </c>
      <c r="Y10808" s="69" t="str">
        <f t="shared" si="341"/>
        <v/>
      </c>
    </row>
    <row r="10809" spans="8:25" x14ac:dyDescent="0.25">
      <c r="H10809" s="155"/>
      <c r="I10809" s="151"/>
      <c r="J10809" s="152"/>
      <c r="K10809" s="153"/>
      <c r="L10809" s="153"/>
      <c r="M10809" s="153"/>
      <c r="N10809" s="153"/>
      <c r="O10809" s="153"/>
      <c r="P10809" s="153"/>
      <c r="Q10809" s="153"/>
      <c r="R10809" s="153"/>
      <c r="S10809" s="152"/>
      <c r="T10809" s="153"/>
      <c r="X10809" s="69" t="str">
        <f t="shared" si="340"/>
        <v/>
      </c>
      <c r="Y10809" s="69" t="str">
        <f t="shared" si="341"/>
        <v/>
      </c>
    </row>
    <row r="10810" spans="8:25" x14ac:dyDescent="0.25">
      <c r="H10810" s="155"/>
      <c r="I10810" s="151"/>
      <c r="J10810" s="152"/>
      <c r="K10810" s="153"/>
      <c r="L10810" s="153"/>
      <c r="M10810" s="153"/>
      <c r="N10810" s="153"/>
      <c r="O10810" s="153"/>
      <c r="P10810" s="153"/>
      <c r="Q10810" s="153"/>
      <c r="R10810" s="153"/>
      <c r="S10810" s="152"/>
      <c r="T10810" s="153"/>
      <c r="X10810" s="69" t="str">
        <f t="shared" si="340"/>
        <v/>
      </c>
      <c r="Y10810" s="69" t="str">
        <f t="shared" si="341"/>
        <v/>
      </c>
    </row>
    <row r="10811" spans="8:25" x14ac:dyDescent="0.25">
      <c r="H10811" s="155"/>
      <c r="I10811" s="151"/>
      <c r="J10811" s="152"/>
      <c r="K10811" s="153"/>
      <c r="L10811" s="153"/>
      <c r="M10811" s="153"/>
      <c r="N10811" s="153"/>
      <c r="O10811" s="153"/>
      <c r="P10811" s="153"/>
      <c r="Q10811" s="153"/>
      <c r="R10811" s="153"/>
      <c r="S10811" s="152"/>
      <c r="T10811" s="153"/>
      <c r="X10811" s="69" t="str">
        <f t="shared" si="340"/>
        <v/>
      </c>
      <c r="Y10811" s="69" t="str">
        <f t="shared" si="341"/>
        <v/>
      </c>
    </row>
    <row r="10812" spans="8:25" x14ac:dyDescent="0.25">
      <c r="H10812" s="155"/>
      <c r="I10812" s="151"/>
      <c r="J10812" s="152"/>
      <c r="K10812" s="153"/>
      <c r="L10812" s="153"/>
      <c r="M10812" s="153"/>
      <c r="N10812" s="153"/>
      <c r="O10812" s="153"/>
      <c r="P10812" s="153"/>
      <c r="Q10812" s="153"/>
      <c r="R10812" s="153"/>
      <c r="S10812" s="152"/>
      <c r="T10812" s="153"/>
      <c r="X10812" s="69" t="str">
        <f t="shared" si="340"/>
        <v/>
      </c>
      <c r="Y10812" s="69" t="str">
        <f t="shared" si="341"/>
        <v/>
      </c>
    </row>
    <row r="10813" spans="8:25" x14ac:dyDescent="0.25">
      <c r="H10813" s="155"/>
      <c r="I10813" s="151"/>
      <c r="J10813" s="152"/>
      <c r="K10813" s="153"/>
      <c r="L10813" s="153"/>
      <c r="M10813" s="153"/>
      <c r="N10813" s="153"/>
      <c r="O10813" s="153"/>
      <c r="P10813" s="153"/>
      <c r="Q10813" s="153"/>
      <c r="R10813" s="153"/>
      <c r="S10813" s="152"/>
      <c r="T10813" s="153"/>
      <c r="X10813" s="69" t="str">
        <f t="shared" si="340"/>
        <v/>
      </c>
      <c r="Y10813" s="69" t="str">
        <f t="shared" si="341"/>
        <v/>
      </c>
    </row>
    <row r="10814" spans="8:25" x14ac:dyDescent="0.25">
      <c r="H10814" s="155"/>
      <c r="I10814" s="151"/>
      <c r="J10814" s="152"/>
      <c r="K10814" s="153"/>
      <c r="L10814" s="153"/>
      <c r="M10814" s="153"/>
      <c r="N10814" s="153"/>
      <c r="O10814" s="153"/>
      <c r="P10814" s="153"/>
      <c r="Q10814" s="153"/>
      <c r="R10814" s="153"/>
      <c r="S10814" s="152"/>
      <c r="T10814" s="153"/>
      <c r="X10814" s="69" t="str">
        <f t="shared" si="340"/>
        <v/>
      </c>
      <c r="Y10814" s="69" t="str">
        <f t="shared" si="341"/>
        <v/>
      </c>
    </row>
    <row r="10815" spans="8:25" x14ac:dyDescent="0.25">
      <c r="H10815" s="155"/>
      <c r="I10815" s="151"/>
      <c r="J10815" s="152"/>
      <c r="K10815" s="153"/>
      <c r="L10815" s="153"/>
      <c r="M10815" s="153"/>
      <c r="N10815" s="153"/>
      <c r="O10815" s="153"/>
      <c r="P10815" s="153"/>
      <c r="Q10815" s="153"/>
      <c r="R10815" s="153"/>
      <c r="S10815" s="152"/>
      <c r="T10815" s="153"/>
      <c r="X10815" s="69" t="str">
        <f t="shared" si="340"/>
        <v/>
      </c>
      <c r="Y10815" s="69" t="str">
        <f t="shared" si="341"/>
        <v/>
      </c>
    </row>
    <row r="10816" spans="8:25" x14ac:dyDescent="0.25">
      <c r="H10816" s="155"/>
      <c r="I10816" s="151"/>
      <c r="J10816" s="152"/>
      <c r="K10816" s="153"/>
      <c r="L10816" s="153"/>
      <c r="M10816" s="153"/>
      <c r="N10816" s="153"/>
      <c r="O10816" s="153"/>
      <c r="P10816" s="153"/>
      <c r="Q10816" s="153"/>
      <c r="R10816" s="153"/>
      <c r="S10816" s="152"/>
      <c r="T10816" s="153"/>
      <c r="X10816" s="69" t="str">
        <f t="shared" si="340"/>
        <v/>
      </c>
      <c r="Y10816" s="69" t="str">
        <f t="shared" si="341"/>
        <v/>
      </c>
    </row>
    <row r="10817" spans="8:25" x14ac:dyDescent="0.25">
      <c r="H10817" s="155"/>
      <c r="I10817" s="151"/>
      <c r="J10817" s="152"/>
      <c r="K10817" s="153"/>
      <c r="L10817" s="153"/>
      <c r="M10817" s="153"/>
      <c r="N10817" s="153"/>
      <c r="O10817" s="153"/>
      <c r="P10817" s="153"/>
      <c r="Q10817" s="153"/>
      <c r="R10817" s="153"/>
      <c r="S10817" s="152"/>
      <c r="T10817" s="153"/>
      <c r="X10817" s="69" t="str">
        <f t="shared" si="340"/>
        <v/>
      </c>
      <c r="Y10817" s="69" t="str">
        <f t="shared" si="341"/>
        <v/>
      </c>
    </row>
    <row r="10818" spans="8:25" x14ac:dyDescent="0.25">
      <c r="H10818" s="155"/>
      <c r="I10818" s="151"/>
      <c r="J10818" s="152"/>
      <c r="K10818" s="153"/>
      <c r="L10818" s="153"/>
      <c r="M10818" s="153"/>
      <c r="N10818" s="153"/>
      <c r="O10818" s="153"/>
      <c r="P10818" s="153"/>
      <c r="Q10818" s="153"/>
      <c r="R10818" s="153"/>
      <c r="S10818" s="152"/>
      <c r="T10818" s="153"/>
      <c r="X10818" s="69" t="str">
        <f t="shared" ref="X10818:X10881" si="342">IF(W10818&lt;&gt;"",W10818-I10818,"")</f>
        <v/>
      </c>
      <c r="Y10818" s="69" t="str">
        <f t="shared" si="341"/>
        <v/>
      </c>
    </row>
    <row r="10819" spans="8:25" x14ac:dyDescent="0.25">
      <c r="H10819" s="155"/>
      <c r="I10819" s="151"/>
      <c r="J10819" s="152"/>
      <c r="K10819" s="153"/>
      <c r="L10819" s="153"/>
      <c r="M10819" s="153"/>
      <c r="N10819" s="153"/>
      <c r="O10819" s="153"/>
      <c r="P10819" s="153"/>
      <c r="Q10819" s="153"/>
      <c r="R10819" s="153"/>
      <c r="S10819" s="152"/>
      <c r="T10819" s="153"/>
      <c r="X10819" s="69" t="str">
        <f t="shared" si="342"/>
        <v/>
      </c>
      <c r="Y10819" s="69" t="str">
        <f t="shared" ref="Y10819:Y10882" si="343">IF(X10819&lt;&gt;"",IF(X10819&lt;365,"&lt; 1 year",IF(X10819&lt;730,"1-2",IF(X10819&lt;1095,"2-3",IF(X10819&lt;1460,"3-4",IF(X10819&lt;1825,"4-5","5+"))))),"")</f>
        <v/>
      </c>
    </row>
    <row r="10820" spans="8:25" x14ac:dyDescent="0.25">
      <c r="H10820" s="155"/>
      <c r="I10820" s="151"/>
      <c r="J10820" s="152"/>
      <c r="K10820" s="153"/>
      <c r="L10820" s="153"/>
      <c r="M10820" s="153"/>
      <c r="N10820" s="153"/>
      <c r="O10820" s="153"/>
      <c r="P10820" s="153"/>
      <c r="Q10820" s="153"/>
      <c r="R10820" s="153"/>
      <c r="S10820" s="152"/>
      <c r="T10820" s="153"/>
      <c r="X10820" s="69" t="str">
        <f t="shared" si="342"/>
        <v/>
      </c>
      <c r="Y10820" s="69" t="str">
        <f t="shared" si="343"/>
        <v/>
      </c>
    </row>
    <row r="10821" spans="8:25" x14ac:dyDescent="0.25">
      <c r="H10821" s="155"/>
      <c r="I10821" s="151"/>
      <c r="J10821" s="152"/>
      <c r="K10821" s="153"/>
      <c r="L10821" s="153"/>
      <c r="M10821" s="153"/>
      <c r="N10821" s="153"/>
      <c r="O10821" s="153"/>
      <c r="P10821" s="153"/>
      <c r="Q10821" s="153"/>
      <c r="R10821" s="153"/>
      <c r="S10821" s="152"/>
      <c r="T10821" s="153"/>
      <c r="X10821" s="69" t="str">
        <f t="shared" si="342"/>
        <v/>
      </c>
      <c r="Y10821" s="69" t="str">
        <f t="shared" si="343"/>
        <v/>
      </c>
    </row>
    <row r="10822" spans="8:25" x14ac:dyDescent="0.25">
      <c r="H10822" s="155"/>
      <c r="I10822" s="151"/>
      <c r="J10822" s="152"/>
      <c r="K10822" s="153"/>
      <c r="L10822" s="153"/>
      <c r="M10822" s="153"/>
      <c r="N10822" s="153"/>
      <c r="O10822" s="153"/>
      <c r="P10822" s="153"/>
      <c r="Q10822" s="153"/>
      <c r="R10822" s="153"/>
      <c r="S10822" s="152"/>
      <c r="T10822" s="153"/>
      <c r="X10822" s="69" t="str">
        <f t="shared" si="342"/>
        <v/>
      </c>
      <c r="Y10822" s="69" t="str">
        <f t="shared" si="343"/>
        <v/>
      </c>
    </row>
    <row r="10823" spans="8:25" x14ac:dyDescent="0.25">
      <c r="H10823" s="155"/>
      <c r="I10823" s="151"/>
      <c r="J10823" s="152"/>
      <c r="K10823" s="153"/>
      <c r="L10823" s="153"/>
      <c r="M10823" s="153"/>
      <c r="N10823" s="153"/>
      <c r="O10823" s="153"/>
      <c r="P10823" s="153"/>
      <c r="Q10823" s="153"/>
      <c r="R10823" s="153"/>
      <c r="S10823" s="152"/>
      <c r="T10823" s="153"/>
      <c r="X10823" s="69" t="str">
        <f t="shared" si="342"/>
        <v/>
      </c>
      <c r="Y10823" s="69" t="str">
        <f t="shared" si="343"/>
        <v/>
      </c>
    </row>
    <row r="10824" spans="8:25" x14ac:dyDescent="0.25">
      <c r="H10824" s="155"/>
      <c r="I10824" s="151"/>
      <c r="J10824" s="152"/>
      <c r="K10824" s="153"/>
      <c r="L10824" s="153"/>
      <c r="M10824" s="153"/>
      <c r="N10824" s="153"/>
      <c r="O10824" s="153"/>
      <c r="P10824" s="153"/>
      <c r="Q10824" s="153"/>
      <c r="R10824" s="153"/>
      <c r="S10824" s="152"/>
      <c r="T10824" s="153"/>
      <c r="X10824" s="69" t="str">
        <f t="shared" si="342"/>
        <v/>
      </c>
      <c r="Y10824" s="69" t="str">
        <f t="shared" si="343"/>
        <v/>
      </c>
    </row>
    <row r="10825" spans="8:25" x14ac:dyDescent="0.25">
      <c r="H10825" s="155"/>
      <c r="I10825" s="151"/>
      <c r="J10825" s="152"/>
      <c r="K10825" s="153"/>
      <c r="L10825" s="153"/>
      <c r="M10825" s="153"/>
      <c r="N10825" s="153"/>
      <c r="O10825" s="153"/>
      <c r="P10825" s="153"/>
      <c r="Q10825" s="153"/>
      <c r="R10825" s="153"/>
      <c r="S10825" s="152"/>
      <c r="T10825" s="153"/>
      <c r="X10825" s="69" t="str">
        <f t="shared" si="342"/>
        <v/>
      </c>
      <c r="Y10825" s="69" t="str">
        <f t="shared" si="343"/>
        <v/>
      </c>
    </row>
    <row r="10826" spans="8:25" x14ac:dyDescent="0.25">
      <c r="H10826" s="155"/>
      <c r="I10826" s="151"/>
      <c r="J10826" s="152"/>
      <c r="K10826" s="153"/>
      <c r="L10826" s="153"/>
      <c r="M10826" s="153"/>
      <c r="N10826" s="153"/>
      <c r="O10826" s="153"/>
      <c r="P10826" s="153"/>
      <c r="Q10826" s="153"/>
      <c r="R10826" s="153"/>
      <c r="S10826" s="152"/>
      <c r="T10826" s="153"/>
      <c r="X10826" s="69" t="str">
        <f t="shared" si="342"/>
        <v/>
      </c>
      <c r="Y10826" s="69" t="str">
        <f t="shared" si="343"/>
        <v/>
      </c>
    </row>
    <row r="10827" spans="8:25" x14ac:dyDescent="0.25">
      <c r="H10827" s="155"/>
      <c r="I10827" s="151"/>
      <c r="J10827" s="152"/>
      <c r="K10827" s="153"/>
      <c r="L10827" s="153"/>
      <c r="M10827" s="153"/>
      <c r="N10827" s="153"/>
      <c r="O10827" s="153"/>
      <c r="P10827" s="153"/>
      <c r="Q10827" s="153"/>
      <c r="R10827" s="153"/>
      <c r="S10827" s="152"/>
      <c r="T10827" s="153"/>
      <c r="X10827" s="69" t="str">
        <f t="shared" si="342"/>
        <v/>
      </c>
      <c r="Y10827" s="69" t="str">
        <f t="shared" si="343"/>
        <v/>
      </c>
    </row>
    <row r="10828" spans="8:25" x14ac:dyDescent="0.25">
      <c r="H10828" s="155"/>
      <c r="I10828" s="151"/>
      <c r="J10828" s="152"/>
      <c r="K10828" s="153"/>
      <c r="L10828" s="153"/>
      <c r="M10828" s="153"/>
      <c r="N10828" s="153"/>
      <c r="O10828" s="153"/>
      <c r="P10828" s="153"/>
      <c r="Q10828" s="153"/>
      <c r="R10828" s="153"/>
      <c r="S10828" s="152"/>
      <c r="T10828" s="153"/>
      <c r="X10828" s="69" t="str">
        <f t="shared" si="342"/>
        <v/>
      </c>
      <c r="Y10828" s="69" t="str">
        <f t="shared" si="343"/>
        <v/>
      </c>
    </row>
    <row r="10829" spans="8:25" x14ac:dyDescent="0.25">
      <c r="H10829" s="155"/>
      <c r="I10829" s="151"/>
      <c r="J10829" s="152"/>
      <c r="K10829" s="153"/>
      <c r="L10829" s="153"/>
      <c r="M10829" s="153"/>
      <c r="N10829" s="153"/>
      <c r="O10829" s="153"/>
      <c r="P10829" s="153"/>
      <c r="Q10829" s="153"/>
      <c r="R10829" s="153"/>
      <c r="S10829" s="152"/>
      <c r="T10829" s="153"/>
      <c r="X10829" s="69" t="str">
        <f t="shared" si="342"/>
        <v/>
      </c>
      <c r="Y10829" s="69" t="str">
        <f t="shared" si="343"/>
        <v/>
      </c>
    </row>
    <row r="10830" spans="8:25" x14ac:dyDescent="0.25">
      <c r="H10830" s="155"/>
      <c r="I10830" s="151"/>
      <c r="J10830" s="152"/>
      <c r="K10830" s="153"/>
      <c r="L10830" s="153"/>
      <c r="M10830" s="153"/>
      <c r="N10830" s="153"/>
      <c r="O10830" s="153"/>
      <c r="P10830" s="153"/>
      <c r="Q10830" s="153"/>
      <c r="R10830" s="153"/>
      <c r="S10830" s="152"/>
      <c r="T10830" s="153"/>
      <c r="X10830" s="69" t="str">
        <f t="shared" si="342"/>
        <v/>
      </c>
      <c r="Y10830" s="69" t="str">
        <f t="shared" si="343"/>
        <v/>
      </c>
    </row>
    <row r="10831" spans="8:25" x14ac:dyDescent="0.25">
      <c r="H10831" s="155"/>
      <c r="I10831" s="151"/>
      <c r="J10831" s="152"/>
      <c r="K10831" s="153"/>
      <c r="L10831" s="153"/>
      <c r="M10831" s="153"/>
      <c r="N10831" s="153"/>
      <c r="O10831" s="153"/>
      <c r="P10831" s="153"/>
      <c r="Q10831" s="153"/>
      <c r="R10831" s="153"/>
      <c r="S10831" s="152"/>
      <c r="T10831" s="153"/>
      <c r="X10831" s="69" t="str">
        <f t="shared" si="342"/>
        <v/>
      </c>
      <c r="Y10831" s="69" t="str">
        <f t="shared" si="343"/>
        <v/>
      </c>
    </row>
    <row r="10832" spans="8:25" x14ac:dyDescent="0.25">
      <c r="H10832" s="155"/>
      <c r="I10832" s="151"/>
      <c r="J10832" s="152"/>
      <c r="K10832" s="153"/>
      <c r="L10832" s="153"/>
      <c r="M10832" s="153"/>
      <c r="N10832" s="153"/>
      <c r="O10832" s="153"/>
      <c r="P10832" s="153"/>
      <c r="Q10832" s="153"/>
      <c r="R10832" s="153"/>
      <c r="S10832" s="152"/>
      <c r="T10832" s="153"/>
      <c r="X10832" s="69" t="str">
        <f t="shared" si="342"/>
        <v/>
      </c>
      <c r="Y10832" s="69" t="str">
        <f t="shared" si="343"/>
        <v/>
      </c>
    </row>
    <row r="10833" spans="8:25" x14ac:dyDescent="0.25">
      <c r="H10833" s="155"/>
      <c r="I10833" s="151"/>
      <c r="J10833" s="152"/>
      <c r="K10833" s="153"/>
      <c r="L10833" s="153"/>
      <c r="M10833" s="153"/>
      <c r="N10833" s="153"/>
      <c r="O10833" s="153"/>
      <c r="P10833" s="153"/>
      <c r="Q10833" s="153"/>
      <c r="R10833" s="153"/>
      <c r="S10833" s="152"/>
      <c r="T10833" s="153"/>
      <c r="X10833" s="69" t="str">
        <f t="shared" si="342"/>
        <v/>
      </c>
      <c r="Y10833" s="69" t="str">
        <f t="shared" si="343"/>
        <v/>
      </c>
    </row>
    <row r="10834" spans="8:25" x14ac:dyDescent="0.25">
      <c r="H10834" s="155"/>
      <c r="I10834" s="151"/>
      <c r="J10834" s="152"/>
      <c r="K10834" s="153"/>
      <c r="L10834" s="153"/>
      <c r="M10834" s="153"/>
      <c r="N10834" s="153"/>
      <c r="O10834" s="153"/>
      <c r="P10834" s="153"/>
      <c r="Q10834" s="153"/>
      <c r="R10834" s="153"/>
      <c r="S10834" s="152"/>
      <c r="T10834" s="153"/>
      <c r="X10834" s="69" t="str">
        <f t="shared" si="342"/>
        <v/>
      </c>
      <c r="Y10834" s="69" t="str">
        <f t="shared" si="343"/>
        <v/>
      </c>
    </row>
    <row r="10835" spans="8:25" x14ac:dyDescent="0.25">
      <c r="H10835" s="155"/>
      <c r="I10835" s="151"/>
      <c r="J10835" s="152"/>
      <c r="K10835" s="153"/>
      <c r="L10835" s="153"/>
      <c r="M10835" s="153"/>
      <c r="N10835" s="153"/>
      <c r="O10835" s="153"/>
      <c r="P10835" s="153"/>
      <c r="Q10835" s="153"/>
      <c r="R10835" s="153"/>
      <c r="S10835" s="152"/>
      <c r="T10835" s="153"/>
      <c r="X10835" s="69" t="str">
        <f t="shared" si="342"/>
        <v/>
      </c>
      <c r="Y10835" s="69" t="str">
        <f t="shared" si="343"/>
        <v/>
      </c>
    </row>
    <row r="10836" spans="8:25" x14ac:dyDescent="0.25">
      <c r="H10836" s="155"/>
      <c r="I10836" s="151"/>
      <c r="J10836" s="152"/>
      <c r="K10836" s="153"/>
      <c r="L10836" s="153"/>
      <c r="M10836" s="153"/>
      <c r="N10836" s="153"/>
      <c r="O10836" s="153"/>
      <c r="P10836" s="153"/>
      <c r="Q10836" s="153"/>
      <c r="R10836" s="153"/>
      <c r="S10836" s="152"/>
      <c r="T10836" s="153"/>
      <c r="X10836" s="69" t="str">
        <f t="shared" si="342"/>
        <v/>
      </c>
      <c r="Y10836" s="69" t="str">
        <f t="shared" si="343"/>
        <v/>
      </c>
    </row>
    <row r="10837" spans="8:25" x14ac:dyDescent="0.25">
      <c r="H10837" s="155"/>
      <c r="I10837" s="151"/>
      <c r="J10837" s="152"/>
      <c r="K10837" s="153"/>
      <c r="L10837" s="153"/>
      <c r="M10837" s="153"/>
      <c r="N10837" s="153"/>
      <c r="O10837" s="153"/>
      <c r="P10837" s="153"/>
      <c r="Q10837" s="153"/>
      <c r="R10837" s="153"/>
      <c r="S10837" s="152"/>
      <c r="T10837" s="153"/>
      <c r="X10837" s="69" t="str">
        <f t="shared" si="342"/>
        <v/>
      </c>
      <c r="Y10837" s="69" t="str">
        <f t="shared" si="343"/>
        <v/>
      </c>
    </row>
    <row r="10838" spans="8:25" x14ac:dyDescent="0.25">
      <c r="H10838" s="155"/>
      <c r="I10838" s="151"/>
      <c r="J10838" s="152"/>
      <c r="K10838" s="153"/>
      <c r="L10838" s="153"/>
      <c r="M10838" s="153"/>
      <c r="N10838" s="153"/>
      <c r="O10838" s="153"/>
      <c r="P10838" s="153"/>
      <c r="Q10838" s="153"/>
      <c r="R10838" s="153"/>
      <c r="S10838" s="152"/>
      <c r="T10838" s="153"/>
      <c r="X10838" s="69" t="str">
        <f t="shared" si="342"/>
        <v/>
      </c>
      <c r="Y10838" s="69" t="str">
        <f t="shared" si="343"/>
        <v/>
      </c>
    </row>
    <row r="10839" spans="8:25" x14ac:dyDescent="0.25">
      <c r="H10839" s="155"/>
      <c r="I10839" s="151"/>
      <c r="J10839" s="152"/>
      <c r="K10839" s="153"/>
      <c r="L10839" s="153"/>
      <c r="M10839" s="153"/>
      <c r="N10839" s="153"/>
      <c r="O10839" s="153"/>
      <c r="P10839" s="153"/>
      <c r="Q10839" s="153"/>
      <c r="R10839" s="153"/>
      <c r="S10839" s="152"/>
      <c r="T10839" s="153"/>
      <c r="X10839" s="69" t="str">
        <f t="shared" si="342"/>
        <v/>
      </c>
      <c r="Y10839" s="69" t="str">
        <f t="shared" si="343"/>
        <v/>
      </c>
    </row>
    <row r="10840" spans="8:25" x14ac:dyDescent="0.25">
      <c r="H10840" s="155"/>
      <c r="I10840" s="151"/>
      <c r="J10840" s="152"/>
      <c r="K10840" s="153"/>
      <c r="L10840" s="153"/>
      <c r="M10840" s="153"/>
      <c r="N10840" s="153"/>
      <c r="O10840" s="153"/>
      <c r="P10840" s="153"/>
      <c r="Q10840" s="153"/>
      <c r="R10840" s="153"/>
      <c r="S10840" s="152"/>
      <c r="T10840" s="153"/>
      <c r="X10840" s="69" t="str">
        <f t="shared" si="342"/>
        <v/>
      </c>
      <c r="Y10840" s="69" t="str">
        <f t="shared" si="343"/>
        <v/>
      </c>
    </row>
    <row r="10841" spans="8:25" x14ac:dyDescent="0.25">
      <c r="H10841" s="155"/>
      <c r="I10841" s="151"/>
      <c r="J10841" s="152"/>
      <c r="K10841" s="153"/>
      <c r="L10841" s="153"/>
      <c r="M10841" s="153"/>
      <c r="N10841" s="153"/>
      <c r="O10841" s="153"/>
      <c r="P10841" s="153"/>
      <c r="Q10841" s="153"/>
      <c r="R10841" s="153"/>
      <c r="S10841" s="152"/>
      <c r="T10841" s="153"/>
      <c r="X10841" s="69" t="str">
        <f t="shared" si="342"/>
        <v/>
      </c>
      <c r="Y10841" s="69" t="str">
        <f t="shared" si="343"/>
        <v/>
      </c>
    </row>
    <row r="10842" spans="8:25" x14ac:dyDescent="0.25">
      <c r="H10842" s="155"/>
      <c r="I10842" s="151"/>
      <c r="J10842" s="152"/>
      <c r="K10842" s="153"/>
      <c r="L10842" s="153"/>
      <c r="M10842" s="153"/>
      <c r="N10842" s="153"/>
      <c r="O10842" s="153"/>
      <c r="P10842" s="153"/>
      <c r="Q10842" s="153"/>
      <c r="R10842" s="153"/>
      <c r="S10842" s="152"/>
      <c r="T10842" s="153"/>
      <c r="X10842" s="69" t="str">
        <f t="shared" si="342"/>
        <v/>
      </c>
      <c r="Y10842" s="69" t="str">
        <f t="shared" si="343"/>
        <v/>
      </c>
    </row>
    <row r="10843" spans="8:25" x14ac:dyDescent="0.25">
      <c r="H10843" s="155"/>
      <c r="I10843" s="151"/>
      <c r="J10843" s="152"/>
      <c r="K10843" s="153"/>
      <c r="L10843" s="153"/>
      <c r="M10843" s="153"/>
      <c r="N10843" s="153"/>
      <c r="O10843" s="153"/>
      <c r="P10843" s="153"/>
      <c r="Q10843" s="153"/>
      <c r="R10843" s="153"/>
      <c r="S10843" s="152"/>
      <c r="T10843" s="153"/>
      <c r="X10843" s="69" t="str">
        <f t="shared" si="342"/>
        <v/>
      </c>
      <c r="Y10843" s="69" t="str">
        <f t="shared" si="343"/>
        <v/>
      </c>
    </row>
    <row r="10844" spans="8:25" x14ac:dyDescent="0.25">
      <c r="H10844" s="155"/>
      <c r="I10844" s="151"/>
      <c r="J10844" s="152"/>
      <c r="K10844" s="153"/>
      <c r="L10844" s="153"/>
      <c r="M10844" s="153"/>
      <c r="N10844" s="153"/>
      <c r="O10844" s="153"/>
      <c r="P10844" s="153"/>
      <c r="Q10844" s="153"/>
      <c r="R10844" s="153"/>
      <c r="S10844" s="152"/>
      <c r="T10844" s="153"/>
      <c r="X10844" s="69" t="str">
        <f t="shared" si="342"/>
        <v/>
      </c>
      <c r="Y10844" s="69" t="str">
        <f t="shared" si="343"/>
        <v/>
      </c>
    </row>
    <row r="10845" spans="8:25" x14ac:dyDescent="0.25">
      <c r="H10845" s="155"/>
      <c r="I10845" s="151"/>
      <c r="J10845" s="152"/>
      <c r="K10845" s="153"/>
      <c r="L10845" s="153"/>
      <c r="M10845" s="153"/>
      <c r="N10845" s="153"/>
      <c r="O10845" s="153"/>
      <c r="P10845" s="153"/>
      <c r="Q10845" s="153"/>
      <c r="R10845" s="153"/>
      <c r="S10845" s="152"/>
      <c r="T10845" s="153"/>
      <c r="X10845" s="69" t="str">
        <f t="shared" si="342"/>
        <v/>
      </c>
      <c r="Y10845" s="69" t="str">
        <f t="shared" si="343"/>
        <v/>
      </c>
    </row>
    <row r="10846" spans="8:25" x14ac:dyDescent="0.25">
      <c r="H10846" s="155"/>
      <c r="I10846" s="151"/>
      <c r="J10846" s="152"/>
      <c r="K10846" s="153"/>
      <c r="L10846" s="153"/>
      <c r="M10846" s="153"/>
      <c r="N10846" s="153"/>
      <c r="O10846" s="153"/>
      <c r="P10846" s="153"/>
      <c r="Q10846" s="153"/>
      <c r="R10846" s="153"/>
      <c r="S10846" s="152"/>
      <c r="T10846" s="153"/>
      <c r="X10846" s="69" t="str">
        <f t="shared" si="342"/>
        <v/>
      </c>
      <c r="Y10846" s="69" t="str">
        <f t="shared" si="343"/>
        <v/>
      </c>
    </row>
    <row r="10847" spans="8:25" x14ac:dyDescent="0.25">
      <c r="H10847" s="155"/>
      <c r="I10847" s="151"/>
      <c r="J10847" s="152"/>
      <c r="K10847" s="153"/>
      <c r="L10847" s="153"/>
      <c r="M10847" s="153"/>
      <c r="N10847" s="153"/>
      <c r="O10847" s="153"/>
      <c r="P10847" s="153"/>
      <c r="Q10847" s="153"/>
      <c r="R10847" s="153"/>
      <c r="S10847" s="152"/>
      <c r="T10847" s="153"/>
      <c r="X10847" s="69" t="str">
        <f t="shared" si="342"/>
        <v/>
      </c>
      <c r="Y10847" s="69" t="str">
        <f t="shared" si="343"/>
        <v/>
      </c>
    </row>
    <row r="10848" spans="8:25" x14ac:dyDescent="0.25">
      <c r="H10848" s="155"/>
      <c r="I10848" s="151"/>
      <c r="J10848" s="152"/>
      <c r="K10848" s="153"/>
      <c r="L10848" s="153"/>
      <c r="M10848" s="153"/>
      <c r="N10848" s="153"/>
      <c r="O10848" s="153"/>
      <c r="P10848" s="153"/>
      <c r="Q10848" s="153"/>
      <c r="R10848" s="153"/>
      <c r="S10848" s="152"/>
      <c r="T10848" s="153"/>
      <c r="X10848" s="69" t="str">
        <f t="shared" si="342"/>
        <v/>
      </c>
      <c r="Y10848" s="69" t="str">
        <f t="shared" si="343"/>
        <v/>
      </c>
    </row>
    <row r="10849" spans="8:25" x14ac:dyDescent="0.25">
      <c r="H10849" s="155"/>
      <c r="I10849" s="151"/>
      <c r="J10849" s="152"/>
      <c r="K10849" s="153"/>
      <c r="L10849" s="153"/>
      <c r="M10849" s="153"/>
      <c r="N10849" s="153"/>
      <c r="O10849" s="153"/>
      <c r="P10849" s="153"/>
      <c r="Q10849" s="153"/>
      <c r="R10849" s="153"/>
      <c r="S10849" s="152"/>
      <c r="T10849" s="153"/>
      <c r="X10849" s="69" t="str">
        <f t="shared" si="342"/>
        <v/>
      </c>
      <c r="Y10849" s="69" t="str">
        <f t="shared" si="343"/>
        <v/>
      </c>
    </row>
    <row r="10850" spans="8:25" x14ac:dyDescent="0.25">
      <c r="H10850" s="155"/>
      <c r="I10850" s="151"/>
      <c r="J10850" s="152"/>
      <c r="K10850" s="153"/>
      <c r="L10850" s="153"/>
      <c r="M10850" s="153"/>
      <c r="N10850" s="153"/>
      <c r="O10850" s="153"/>
      <c r="P10850" s="153"/>
      <c r="Q10850" s="153"/>
      <c r="R10850" s="153"/>
      <c r="S10850" s="152"/>
      <c r="T10850" s="153"/>
      <c r="X10850" s="69" t="str">
        <f t="shared" si="342"/>
        <v/>
      </c>
      <c r="Y10850" s="69" t="str">
        <f t="shared" si="343"/>
        <v/>
      </c>
    </row>
    <row r="10851" spans="8:25" x14ac:dyDescent="0.25">
      <c r="H10851" s="155"/>
      <c r="I10851" s="151"/>
      <c r="J10851" s="152"/>
      <c r="K10851" s="153"/>
      <c r="L10851" s="153"/>
      <c r="M10851" s="153"/>
      <c r="N10851" s="153"/>
      <c r="O10851" s="153"/>
      <c r="P10851" s="153"/>
      <c r="Q10851" s="153"/>
      <c r="R10851" s="153"/>
      <c r="S10851" s="152"/>
      <c r="T10851" s="153"/>
      <c r="X10851" s="69" t="str">
        <f t="shared" si="342"/>
        <v/>
      </c>
      <c r="Y10851" s="69" t="str">
        <f t="shared" si="343"/>
        <v/>
      </c>
    </row>
    <row r="10852" spans="8:25" x14ac:dyDescent="0.25">
      <c r="H10852" s="155"/>
      <c r="I10852" s="151"/>
      <c r="J10852" s="152"/>
      <c r="K10852" s="153"/>
      <c r="L10852" s="153"/>
      <c r="M10852" s="153"/>
      <c r="N10852" s="153"/>
      <c r="O10852" s="153"/>
      <c r="P10852" s="153"/>
      <c r="Q10852" s="153"/>
      <c r="R10852" s="153"/>
      <c r="S10852" s="152"/>
      <c r="T10852" s="153"/>
      <c r="X10852" s="69" t="str">
        <f t="shared" si="342"/>
        <v/>
      </c>
      <c r="Y10852" s="69" t="str">
        <f t="shared" si="343"/>
        <v/>
      </c>
    </row>
    <row r="10853" spans="8:25" x14ac:dyDescent="0.25">
      <c r="H10853" s="155"/>
      <c r="I10853" s="151"/>
      <c r="J10853" s="152"/>
      <c r="K10853" s="153"/>
      <c r="L10853" s="153"/>
      <c r="M10853" s="153"/>
      <c r="N10853" s="153"/>
      <c r="O10853" s="153"/>
      <c r="P10853" s="153"/>
      <c r="Q10853" s="153"/>
      <c r="R10853" s="153"/>
      <c r="S10853" s="152"/>
      <c r="T10853" s="153"/>
      <c r="X10853" s="69" t="str">
        <f t="shared" si="342"/>
        <v/>
      </c>
      <c r="Y10853" s="69" t="str">
        <f t="shared" si="343"/>
        <v/>
      </c>
    </row>
    <row r="10854" spans="8:25" x14ac:dyDescent="0.25">
      <c r="H10854" s="155"/>
      <c r="I10854" s="151"/>
      <c r="J10854" s="152"/>
      <c r="K10854" s="153"/>
      <c r="L10854" s="153"/>
      <c r="M10854" s="153"/>
      <c r="N10854" s="153"/>
      <c r="O10854" s="153"/>
      <c r="P10854" s="153"/>
      <c r="Q10854" s="153"/>
      <c r="R10854" s="153"/>
      <c r="S10854" s="152"/>
      <c r="T10854" s="153"/>
      <c r="X10854" s="69" t="str">
        <f t="shared" si="342"/>
        <v/>
      </c>
      <c r="Y10854" s="69" t="str">
        <f t="shared" si="343"/>
        <v/>
      </c>
    </row>
    <row r="10855" spans="8:25" x14ac:dyDescent="0.25">
      <c r="H10855" s="155"/>
      <c r="I10855" s="151"/>
      <c r="J10855" s="152"/>
      <c r="K10855" s="153"/>
      <c r="L10855" s="153"/>
      <c r="M10855" s="153"/>
      <c r="N10855" s="153"/>
      <c r="O10855" s="153"/>
      <c r="P10855" s="153"/>
      <c r="Q10855" s="153"/>
      <c r="R10855" s="153"/>
      <c r="S10855" s="152"/>
      <c r="T10855" s="153"/>
      <c r="X10855" s="69" t="str">
        <f t="shared" si="342"/>
        <v/>
      </c>
      <c r="Y10855" s="69" t="str">
        <f t="shared" si="343"/>
        <v/>
      </c>
    </row>
    <row r="10856" spans="8:25" x14ac:dyDescent="0.25">
      <c r="H10856" s="155"/>
      <c r="I10856" s="151"/>
      <c r="J10856" s="152"/>
      <c r="K10856" s="153"/>
      <c r="L10856" s="153"/>
      <c r="M10856" s="153"/>
      <c r="N10856" s="153"/>
      <c r="O10856" s="153"/>
      <c r="P10856" s="153"/>
      <c r="Q10856" s="153"/>
      <c r="R10856" s="153"/>
      <c r="S10856" s="152"/>
      <c r="T10856" s="153"/>
      <c r="X10856" s="69" t="str">
        <f t="shared" si="342"/>
        <v/>
      </c>
      <c r="Y10856" s="69" t="str">
        <f t="shared" si="343"/>
        <v/>
      </c>
    </row>
    <row r="10857" spans="8:25" x14ac:dyDescent="0.25">
      <c r="H10857" s="155"/>
      <c r="I10857" s="151"/>
      <c r="J10857" s="152"/>
      <c r="K10857" s="153"/>
      <c r="L10857" s="153"/>
      <c r="M10857" s="153"/>
      <c r="N10857" s="153"/>
      <c r="O10857" s="153"/>
      <c r="P10857" s="153"/>
      <c r="Q10857" s="153"/>
      <c r="R10857" s="153"/>
      <c r="S10857" s="152"/>
      <c r="T10857" s="153"/>
      <c r="X10857" s="69" t="str">
        <f t="shared" si="342"/>
        <v/>
      </c>
      <c r="Y10857" s="69" t="str">
        <f t="shared" si="343"/>
        <v/>
      </c>
    </row>
    <row r="10858" spans="8:25" x14ac:dyDescent="0.25">
      <c r="H10858" s="155"/>
      <c r="I10858" s="151"/>
      <c r="J10858" s="152"/>
      <c r="K10858" s="153"/>
      <c r="L10858" s="153"/>
      <c r="M10858" s="153"/>
      <c r="N10858" s="153"/>
      <c r="O10858" s="153"/>
      <c r="P10858" s="153"/>
      <c r="Q10858" s="153"/>
      <c r="R10858" s="153"/>
      <c r="S10858" s="152"/>
      <c r="T10858" s="153"/>
      <c r="X10858" s="69" t="str">
        <f t="shared" si="342"/>
        <v/>
      </c>
      <c r="Y10858" s="69" t="str">
        <f t="shared" si="343"/>
        <v/>
      </c>
    </row>
    <row r="10859" spans="8:25" x14ac:dyDescent="0.25">
      <c r="H10859" s="155"/>
      <c r="I10859" s="151"/>
      <c r="J10859" s="152"/>
      <c r="K10859" s="153"/>
      <c r="L10859" s="153"/>
      <c r="M10859" s="153"/>
      <c r="N10859" s="153"/>
      <c r="O10859" s="153"/>
      <c r="P10859" s="153"/>
      <c r="Q10859" s="153"/>
      <c r="R10859" s="153"/>
      <c r="S10859" s="152"/>
      <c r="T10859" s="153"/>
      <c r="X10859" s="69" t="str">
        <f t="shared" si="342"/>
        <v/>
      </c>
      <c r="Y10859" s="69" t="str">
        <f t="shared" si="343"/>
        <v/>
      </c>
    </row>
    <row r="10860" spans="8:25" x14ac:dyDescent="0.25">
      <c r="H10860" s="155"/>
      <c r="I10860" s="151"/>
      <c r="J10860" s="152"/>
      <c r="K10860" s="153"/>
      <c r="L10860" s="153"/>
      <c r="M10860" s="153"/>
      <c r="N10860" s="153"/>
      <c r="O10860" s="153"/>
      <c r="P10860" s="153"/>
      <c r="Q10860" s="153"/>
      <c r="R10860" s="153"/>
      <c r="S10860" s="152"/>
      <c r="T10860" s="153"/>
      <c r="X10860" s="69" t="str">
        <f t="shared" si="342"/>
        <v/>
      </c>
      <c r="Y10860" s="69" t="str">
        <f t="shared" si="343"/>
        <v/>
      </c>
    </row>
    <row r="10861" spans="8:25" x14ac:dyDescent="0.25">
      <c r="H10861" s="155"/>
      <c r="I10861" s="151"/>
      <c r="J10861" s="152"/>
      <c r="K10861" s="153"/>
      <c r="L10861" s="153"/>
      <c r="M10861" s="153"/>
      <c r="N10861" s="153"/>
      <c r="O10861" s="153"/>
      <c r="P10861" s="153"/>
      <c r="Q10861" s="153"/>
      <c r="R10861" s="153"/>
      <c r="S10861" s="152"/>
      <c r="T10861" s="153"/>
      <c r="X10861" s="69" t="str">
        <f t="shared" si="342"/>
        <v/>
      </c>
      <c r="Y10861" s="69" t="str">
        <f t="shared" si="343"/>
        <v/>
      </c>
    </row>
    <row r="10862" spans="8:25" x14ac:dyDescent="0.25">
      <c r="H10862" s="155"/>
      <c r="I10862" s="151"/>
      <c r="J10862" s="152"/>
      <c r="K10862" s="153"/>
      <c r="L10862" s="153"/>
      <c r="M10862" s="153"/>
      <c r="N10862" s="153"/>
      <c r="O10862" s="153"/>
      <c r="P10862" s="153"/>
      <c r="Q10862" s="153"/>
      <c r="R10862" s="153"/>
      <c r="S10862" s="152"/>
      <c r="T10862" s="153"/>
      <c r="X10862" s="69" t="str">
        <f t="shared" si="342"/>
        <v/>
      </c>
      <c r="Y10862" s="69" t="str">
        <f t="shared" si="343"/>
        <v/>
      </c>
    </row>
    <row r="10863" spans="8:25" x14ac:dyDescent="0.25">
      <c r="H10863" s="155"/>
      <c r="I10863" s="151"/>
      <c r="J10863" s="152"/>
      <c r="K10863" s="153"/>
      <c r="L10863" s="153"/>
      <c r="M10863" s="153"/>
      <c r="N10863" s="153"/>
      <c r="O10863" s="153"/>
      <c r="P10863" s="153"/>
      <c r="Q10863" s="153"/>
      <c r="R10863" s="153"/>
      <c r="S10863" s="152"/>
      <c r="T10863" s="153"/>
      <c r="X10863" s="69" t="str">
        <f t="shared" si="342"/>
        <v/>
      </c>
      <c r="Y10863" s="69" t="str">
        <f t="shared" si="343"/>
        <v/>
      </c>
    </row>
    <row r="10864" spans="8:25" x14ac:dyDescent="0.25">
      <c r="H10864" s="155"/>
      <c r="I10864" s="151"/>
      <c r="J10864" s="152"/>
      <c r="K10864" s="153"/>
      <c r="L10864" s="153"/>
      <c r="M10864" s="153"/>
      <c r="N10864" s="153"/>
      <c r="O10864" s="153"/>
      <c r="P10864" s="153"/>
      <c r="Q10864" s="153"/>
      <c r="R10864" s="153"/>
      <c r="S10864" s="152"/>
      <c r="T10864" s="153"/>
      <c r="X10864" s="69" t="str">
        <f t="shared" si="342"/>
        <v/>
      </c>
      <c r="Y10864" s="69" t="str">
        <f t="shared" si="343"/>
        <v/>
      </c>
    </row>
    <row r="10865" spans="8:25" x14ac:dyDescent="0.25">
      <c r="H10865" s="155"/>
      <c r="I10865" s="151"/>
      <c r="J10865" s="152"/>
      <c r="K10865" s="153"/>
      <c r="L10865" s="153"/>
      <c r="M10865" s="153"/>
      <c r="N10865" s="153"/>
      <c r="O10865" s="153"/>
      <c r="P10865" s="153"/>
      <c r="Q10865" s="153"/>
      <c r="R10865" s="153"/>
      <c r="S10865" s="152"/>
      <c r="T10865" s="153"/>
      <c r="X10865" s="69" t="str">
        <f t="shared" si="342"/>
        <v/>
      </c>
      <c r="Y10865" s="69" t="str">
        <f t="shared" si="343"/>
        <v/>
      </c>
    </row>
    <row r="10866" spans="8:25" x14ac:dyDescent="0.25">
      <c r="H10866" s="155"/>
      <c r="I10866" s="151"/>
      <c r="J10866" s="152"/>
      <c r="K10866" s="153"/>
      <c r="L10866" s="153"/>
      <c r="M10866" s="153"/>
      <c r="N10866" s="153"/>
      <c r="O10866" s="153"/>
      <c r="P10866" s="153"/>
      <c r="Q10866" s="153"/>
      <c r="R10866" s="153"/>
      <c r="S10866" s="152"/>
      <c r="T10866" s="153"/>
      <c r="X10866" s="69" t="str">
        <f t="shared" si="342"/>
        <v/>
      </c>
      <c r="Y10866" s="69" t="str">
        <f t="shared" si="343"/>
        <v/>
      </c>
    </row>
    <row r="10867" spans="8:25" x14ac:dyDescent="0.25">
      <c r="H10867" s="155"/>
      <c r="I10867" s="151"/>
      <c r="J10867" s="152"/>
      <c r="K10867" s="153"/>
      <c r="L10867" s="153"/>
      <c r="M10867" s="153"/>
      <c r="N10867" s="153"/>
      <c r="O10867" s="153"/>
      <c r="P10867" s="153"/>
      <c r="Q10867" s="153"/>
      <c r="R10867" s="153"/>
      <c r="S10867" s="152"/>
      <c r="T10867" s="153"/>
      <c r="X10867" s="69" t="str">
        <f t="shared" si="342"/>
        <v/>
      </c>
      <c r="Y10867" s="69" t="str">
        <f t="shared" si="343"/>
        <v/>
      </c>
    </row>
    <row r="10868" spans="8:25" x14ac:dyDescent="0.25">
      <c r="H10868" s="155"/>
      <c r="I10868" s="151"/>
      <c r="J10868" s="152"/>
      <c r="K10868" s="153"/>
      <c r="L10868" s="153"/>
      <c r="M10868" s="153"/>
      <c r="N10868" s="153"/>
      <c r="O10868" s="153"/>
      <c r="P10868" s="153"/>
      <c r="Q10868" s="153"/>
      <c r="R10868" s="153"/>
      <c r="S10868" s="152"/>
      <c r="T10868" s="153"/>
      <c r="X10868" s="69" t="str">
        <f t="shared" si="342"/>
        <v/>
      </c>
      <c r="Y10868" s="69" t="str">
        <f t="shared" si="343"/>
        <v/>
      </c>
    </row>
    <row r="10869" spans="8:25" x14ac:dyDescent="0.25">
      <c r="H10869" s="155"/>
      <c r="I10869" s="151"/>
      <c r="J10869" s="152"/>
      <c r="K10869" s="153"/>
      <c r="L10869" s="153"/>
      <c r="M10869" s="153"/>
      <c r="N10869" s="153"/>
      <c r="O10869" s="153"/>
      <c r="P10869" s="153"/>
      <c r="Q10869" s="153"/>
      <c r="R10869" s="153"/>
      <c r="S10869" s="152"/>
      <c r="T10869" s="153"/>
      <c r="X10869" s="69" t="str">
        <f t="shared" si="342"/>
        <v/>
      </c>
      <c r="Y10869" s="69" t="str">
        <f t="shared" si="343"/>
        <v/>
      </c>
    </row>
    <row r="10870" spans="8:25" x14ac:dyDescent="0.25">
      <c r="H10870" s="155"/>
      <c r="I10870" s="151"/>
      <c r="J10870" s="152"/>
      <c r="K10870" s="153"/>
      <c r="L10870" s="153"/>
      <c r="M10870" s="153"/>
      <c r="N10870" s="153"/>
      <c r="O10870" s="153"/>
      <c r="P10870" s="153"/>
      <c r="Q10870" s="153"/>
      <c r="R10870" s="153"/>
      <c r="S10870" s="152"/>
      <c r="T10870" s="153"/>
      <c r="X10870" s="69" t="str">
        <f t="shared" si="342"/>
        <v/>
      </c>
      <c r="Y10870" s="69" t="str">
        <f t="shared" si="343"/>
        <v/>
      </c>
    </row>
    <row r="10871" spans="8:25" x14ac:dyDescent="0.25">
      <c r="H10871" s="155"/>
      <c r="I10871" s="151"/>
      <c r="J10871" s="152"/>
      <c r="K10871" s="153"/>
      <c r="L10871" s="153"/>
      <c r="M10871" s="153"/>
      <c r="N10871" s="153"/>
      <c r="O10871" s="153"/>
      <c r="P10871" s="153"/>
      <c r="Q10871" s="153"/>
      <c r="R10871" s="153"/>
      <c r="S10871" s="152"/>
      <c r="T10871" s="153"/>
      <c r="X10871" s="69" t="str">
        <f t="shared" si="342"/>
        <v/>
      </c>
      <c r="Y10871" s="69" t="str">
        <f t="shared" si="343"/>
        <v/>
      </c>
    </row>
    <row r="10872" spans="8:25" x14ac:dyDescent="0.25">
      <c r="H10872" s="155"/>
      <c r="I10872" s="151"/>
      <c r="J10872" s="152"/>
      <c r="K10872" s="153"/>
      <c r="L10872" s="153"/>
      <c r="M10872" s="153"/>
      <c r="N10872" s="153"/>
      <c r="O10872" s="153"/>
      <c r="P10872" s="153"/>
      <c r="Q10872" s="153"/>
      <c r="R10872" s="153"/>
      <c r="S10872" s="152"/>
      <c r="T10872" s="153"/>
      <c r="X10872" s="69" t="str">
        <f t="shared" si="342"/>
        <v/>
      </c>
      <c r="Y10872" s="69" t="str">
        <f t="shared" si="343"/>
        <v/>
      </c>
    </row>
    <row r="10873" spans="8:25" x14ac:dyDescent="0.25">
      <c r="H10873" s="155"/>
      <c r="I10873" s="151"/>
      <c r="J10873" s="152"/>
      <c r="K10873" s="153"/>
      <c r="L10873" s="153"/>
      <c r="M10873" s="153"/>
      <c r="N10873" s="153"/>
      <c r="O10873" s="153"/>
      <c r="P10873" s="153"/>
      <c r="Q10873" s="153"/>
      <c r="R10873" s="153"/>
      <c r="S10873" s="152"/>
      <c r="T10873" s="153"/>
      <c r="X10873" s="69" t="str">
        <f t="shared" si="342"/>
        <v/>
      </c>
      <c r="Y10873" s="69" t="str">
        <f t="shared" si="343"/>
        <v/>
      </c>
    </row>
    <row r="10874" spans="8:25" x14ac:dyDescent="0.25">
      <c r="H10874" s="155"/>
      <c r="I10874" s="151"/>
      <c r="J10874" s="152"/>
      <c r="K10874" s="153"/>
      <c r="L10874" s="153"/>
      <c r="M10874" s="153"/>
      <c r="N10874" s="153"/>
      <c r="O10874" s="153"/>
      <c r="P10874" s="153"/>
      <c r="Q10874" s="153"/>
      <c r="R10874" s="153"/>
      <c r="S10874" s="152"/>
      <c r="T10874" s="153"/>
      <c r="X10874" s="69" t="str">
        <f t="shared" si="342"/>
        <v/>
      </c>
      <c r="Y10874" s="69" t="str">
        <f t="shared" si="343"/>
        <v/>
      </c>
    </row>
    <row r="10875" spans="8:25" x14ac:dyDescent="0.25">
      <c r="H10875" s="155"/>
      <c r="I10875" s="151"/>
      <c r="J10875" s="152"/>
      <c r="K10875" s="153"/>
      <c r="L10875" s="153"/>
      <c r="M10875" s="153"/>
      <c r="N10875" s="153"/>
      <c r="O10875" s="153"/>
      <c r="P10875" s="153"/>
      <c r="Q10875" s="153"/>
      <c r="R10875" s="153"/>
      <c r="S10875" s="152"/>
      <c r="T10875" s="153"/>
      <c r="X10875" s="69" t="str">
        <f t="shared" si="342"/>
        <v/>
      </c>
      <c r="Y10875" s="69" t="str">
        <f t="shared" si="343"/>
        <v/>
      </c>
    </row>
    <row r="10876" spans="8:25" x14ac:dyDescent="0.25">
      <c r="H10876" s="155"/>
      <c r="I10876" s="151"/>
      <c r="J10876" s="152"/>
      <c r="K10876" s="153"/>
      <c r="L10876" s="153"/>
      <c r="M10876" s="153"/>
      <c r="N10876" s="153"/>
      <c r="O10876" s="153"/>
      <c r="P10876" s="153"/>
      <c r="Q10876" s="153"/>
      <c r="R10876" s="153"/>
      <c r="S10876" s="152"/>
      <c r="T10876" s="153"/>
      <c r="X10876" s="69" t="str">
        <f t="shared" si="342"/>
        <v/>
      </c>
      <c r="Y10876" s="69" t="str">
        <f t="shared" si="343"/>
        <v/>
      </c>
    </row>
    <row r="10877" spans="8:25" x14ac:dyDescent="0.25">
      <c r="H10877" s="155"/>
      <c r="I10877" s="151"/>
      <c r="J10877" s="152"/>
      <c r="K10877" s="153"/>
      <c r="L10877" s="153"/>
      <c r="M10877" s="153"/>
      <c r="N10877" s="153"/>
      <c r="O10877" s="153"/>
      <c r="P10877" s="153"/>
      <c r="Q10877" s="153"/>
      <c r="R10877" s="153"/>
      <c r="S10877" s="152"/>
      <c r="T10877" s="153"/>
      <c r="X10877" s="69" t="str">
        <f t="shared" si="342"/>
        <v/>
      </c>
      <c r="Y10877" s="69" t="str">
        <f t="shared" si="343"/>
        <v/>
      </c>
    </row>
    <row r="10878" spans="8:25" x14ac:dyDescent="0.25">
      <c r="H10878" s="155"/>
      <c r="I10878" s="151"/>
      <c r="J10878" s="152"/>
      <c r="K10878" s="153"/>
      <c r="L10878" s="153"/>
      <c r="M10878" s="153"/>
      <c r="N10878" s="153"/>
      <c r="O10878" s="153"/>
      <c r="P10878" s="153"/>
      <c r="Q10878" s="153"/>
      <c r="R10878" s="153"/>
      <c r="S10878" s="152"/>
      <c r="T10878" s="153"/>
      <c r="X10878" s="69" t="str">
        <f t="shared" si="342"/>
        <v/>
      </c>
      <c r="Y10878" s="69" t="str">
        <f t="shared" si="343"/>
        <v/>
      </c>
    </row>
    <row r="10879" spans="8:25" x14ac:dyDescent="0.25">
      <c r="H10879" s="155"/>
      <c r="I10879" s="151"/>
      <c r="J10879" s="152"/>
      <c r="K10879" s="153"/>
      <c r="L10879" s="153"/>
      <c r="M10879" s="153"/>
      <c r="N10879" s="153"/>
      <c r="O10879" s="153"/>
      <c r="P10879" s="153"/>
      <c r="Q10879" s="153"/>
      <c r="R10879" s="153"/>
      <c r="S10879" s="152"/>
      <c r="T10879" s="153"/>
      <c r="X10879" s="69" t="str">
        <f t="shared" si="342"/>
        <v/>
      </c>
      <c r="Y10879" s="69" t="str">
        <f t="shared" si="343"/>
        <v/>
      </c>
    </row>
    <row r="10880" spans="8:25" x14ac:dyDescent="0.25">
      <c r="H10880" s="155"/>
      <c r="I10880" s="151"/>
      <c r="J10880" s="152"/>
      <c r="K10880" s="153"/>
      <c r="L10880" s="153"/>
      <c r="M10880" s="153"/>
      <c r="N10880" s="153"/>
      <c r="O10880" s="153"/>
      <c r="P10880" s="153"/>
      <c r="Q10880" s="153"/>
      <c r="R10880" s="153"/>
      <c r="S10880" s="152"/>
      <c r="T10880" s="153"/>
      <c r="X10880" s="69" t="str">
        <f t="shared" si="342"/>
        <v/>
      </c>
      <c r="Y10880" s="69" t="str">
        <f t="shared" si="343"/>
        <v/>
      </c>
    </row>
    <row r="10881" spans="8:25" x14ac:dyDescent="0.25">
      <c r="H10881" s="155"/>
      <c r="I10881" s="151"/>
      <c r="J10881" s="152"/>
      <c r="K10881" s="153"/>
      <c r="L10881" s="153"/>
      <c r="M10881" s="153"/>
      <c r="N10881" s="153"/>
      <c r="O10881" s="153"/>
      <c r="P10881" s="153"/>
      <c r="Q10881" s="153"/>
      <c r="R10881" s="153"/>
      <c r="S10881" s="152"/>
      <c r="T10881" s="153"/>
      <c r="X10881" s="69" t="str">
        <f t="shared" si="342"/>
        <v/>
      </c>
      <c r="Y10881" s="69" t="str">
        <f t="shared" si="343"/>
        <v/>
      </c>
    </row>
    <row r="10882" spans="8:25" x14ac:dyDescent="0.25">
      <c r="H10882" s="155"/>
      <c r="I10882" s="151"/>
      <c r="J10882" s="152"/>
      <c r="K10882" s="153"/>
      <c r="L10882" s="153"/>
      <c r="M10882" s="153"/>
      <c r="N10882" s="153"/>
      <c r="O10882" s="153"/>
      <c r="P10882" s="153"/>
      <c r="Q10882" s="153"/>
      <c r="R10882" s="153"/>
      <c r="S10882" s="152"/>
      <c r="T10882" s="153"/>
      <c r="X10882" s="69" t="str">
        <f t="shared" ref="X10882:X10945" si="344">IF(W10882&lt;&gt;"",W10882-I10882,"")</f>
        <v/>
      </c>
      <c r="Y10882" s="69" t="str">
        <f t="shared" si="343"/>
        <v/>
      </c>
    </row>
    <row r="10883" spans="8:25" x14ac:dyDescent="0.25">
      <c r="H10883" s="155"/>
      <c r="I10883" s="151"/>
      <c r="J10883" s="152"/>
      <c r="K10883" s="153"/>
      <c r="L10883" s="153"/>
      <c r="M10883" s="153"/>
      <c r="N10883" s="153"/>
      <c r="O10883" s="153"/>
      <c r="P10883" s="153"/>
      <c r="Q10883" s="153"/>
      <c r="R10883" s="153"/>
      <c r="S10883" s="152"/>
      <c r="T10883" s="153"/>
      <c r="X10883" s="69" t="str">
        <f t="shared" si="344"/>
        <v/>
      </c>
      <c r="Y10883" s="69" t="str">
        <f t="shared" ref="Y10883:Y10946" si="345">IF(X10883&lt;&gt;"",IF(X10883&lt;365,"&lt; 1 year",IF(X10883&lt;730,"1-2",IF(X10883&lt;1095,"2-3",IF(X10883&lt;1460,"3-4",IF(X10883&lt;1825,"4-5","5+"))))),"")</f>
        <v/>
      </c>
    </row>
    <row r="10884" spans="8:25" x14ac:dyDescent="0.25">
      <c r="H10884" s="155"/>
      <c r="I10884" s="151"/>
      <c r="J10884" s="152"/>
      <c r="K10884" s="153"/>
      <c r="L10884" s="153"/>
      <c r="M10884" s="153"/>
      <c r="N10884" s="153"/>
      <c r="O10884" s="153"/>
      <c r="P10884" s="153"/>
      <c r="Q10884" s="153"/>
      <c r="R10884" s="153"/>
      <c r="S10884" s="152"/>
      <c r="T10884" s="153"/>
      <c r="X10884" s="69" t="str">
        <f t="shared" si="344"/>
        <v/>
      </c>
      <c r="Y10884" s="69" t="str">
        <f t="shared" si="345"/>
        <v/>
      </c>
    </row>
    <row r="10885" spans="8:25" x14ac:dyDescent="0.25">
      <c r="H10885" s="155"/>
      <c r="I10885" s="151"/>
      <c r="J10885" s="152"/>
      <c r="K10885" s="153"/>
      <c r="L10885" s="153"/>
      <c r="M10885" s="153"/>
      <c r="N10885" s="153"/>
      <c r="O10885" s="153"/>
      <c r="P10885" s="153"/>
      <c r="Q10885" s="153"/>
      <c r="R10885" s="153"/>
      <c r="S10885" s="152"/>
      <c r="T10885" s="153"/>
      <c r="X10885" s="69" t="str">
        <f t="shared" si="344"/>
        <v/>
      </c>
      <c r="Y10885" s="69" t="str">
        <f t="shared" si="345"/>
        <v/>
      </c>
    </row>
    <row r="10886" spans="8:25" x14ac:dyDescent="0.25">
      <c r="H10886" s="155"/>
      <c r="I10886" s="151"/>
      <c r="J10886" s="152"/>
      <c r="K10886" s="153"/>
      <c r="L10886" s="153"/>
      <c r="M10886" s="153"/>
      <c r="N10886" s="153"/>
      <c r="O10886" s="153"/>
      <c r="P10886" s="153"/>
      <c r="Q10886" s="153"/>
      <c r="R10886" s="153"/>
      <c r="S10886" s="152"/>
      <c r="T10886" s="153"/>
      <c r="X10886" s="69" t="str">
        <f t="shared" si="344"/>
        <v/>
      </c>
      <c r="Y10886" s="69" t="str">
        <f t="shared" si="345"/>
        <v/>
      </c>
    </row>
    <row r="10887" spans="8:25" x14ac:dyDescent="0.25">
      <c r="H10887" s="155"/>
      <c r="I10887" s="151"/>
      <c r="J10887" s="152"/>
      <c r="K10887" s="153"/>
      <c r="L10887" s="153"/>
      <c r="M10887" s="153"/>
      <c r="N10887" s="153"/>
      <c r="O10887" s="153"/>
      <c r="P10887" s="153"/>
      <c r="Q10887" s="153"/>
      <c r="R10887" s="153"/>
      <c r="S10887" s="152"/>
      <c r="T10887" s="153"/>
      <c r="X10887" s="69" t="str">
        <f t="shared" si="344"/>
        <v/>
      </c>
      <c r="Y10887" s="69" t="str">
        <f t="shared" si="345"/>
        <v/>
      </c>
    </row>
    <row r="10888" spans="8:25" x14ac:dyDescent="0.25">
      <c r="H10888" s="155"/>
      <c r="I10888" s="151"/>
      <c r="J10888" s="152"/>
      <c r="K10888" s="153"/>
      <c r="L10888" s="153"/>
      <c r="M10888" s="153"/>
      <c r="N10888" s="153"/>
      <c r="O10888" s="153"/>
      <c r="P10888" s="153"/>
      <c r="Q10888" s="153"/>
      <c r="R10888" s="153"/>
      <c r="S10888" s="152"/>
      <c r="T10888" s="153"/>
      <c r="X10888" s="69" t="str">
        <f t="shared" si="344"/>
        <v/>
      </c>
      <c r="Y10888" s="69" t="str">
        <f t="shared" si="345"/>
        <v/>
      </c>
    </row>
    <row r="10889" spans="8:25" x14ac:dyDescent="0.25">
      <c r="H10889" s="155"/>
      <c r="I10889" s="151"/>
      <c r="J10889" s="152"/>
      <c r="K10889" s="153"/>
      <c r="L10889" s="153"/>
      <c r="M10889" s="153"/>
      <c r="N10889" s="153"/>
      <c r="O10889" s="153"/>
      <c r="P10889" s="153"/>
      <c r="Q10889" s="153"/>
      <c r="R10889" s="153"/>
      <c r="S10889" s="152"/>
      <c r="T10889" s="153"/>
      <c r="X10889" s="69" t="str">
        <f t="shared" si="344"/>
        <v/>
      </c>
      <c r="Y10889" s="69" t="str">
        <f t="shared" si="345"/>
        <v/>
      </c>
    </row>
    <row r="10890" spans="8:25" x14ac:dyDescent="0.25">
      <c r="H10890" s="155"/>
      <c r="I10890" s="151"/>
      <c r="J10890" s="152"/>
      <c r="K10890" s="153"/>
      <c r="L10890" s="153"/>
      <c r="M10890" s="153"/>
      <c r="N10890" s="153"/>
      <c r="O10890" s="153"/>
      <c r="P10890" s="153"/>
      <c r="Q10890" s="153"/>
      <c r="R10890" s="153"/>
      <c r="S10890" s="152"/>
      <c r="T10890" s="153"/>
      <c r="X10890" s="69" t="str">
        <f t="shared" si="344"/>
        <v/>
      </c>
      <c r="Y10890" s="69" t="str">
        <f t="shared" si="345"/>
        <v/>
      </c>
    </row>
    <row r="10891" spans="8:25" x14ac:dyDescent="0.25">
      <c r="H10891" s="155"/>
      <c r="I10891" s="151"/>
      <c r="J10891" s="152"/>
      <c r="K10891" s="153"/>
      <c r="L10891" s="153"/>
      <c r="M10891" s="153"/>
      <c r="N10891" s="153"/>
      <c r="O10891" s="153"/>
      <c r="P10891" s="153"/>
      <c r="Q10891" s="153"/>
      <c r="R10891" s="153"/>
      <c r="S10891" s="152"/>
      <c r="T10891" s="153"/>
      <c r="X10891" s="69" t="str">
        <f t="shared" si="344"/>
        <v/>
      </c>
      <c r="Y10891" s="69" t="str">
        <f t="shared" si="345"/>
        <v/>
      </c>
    </row>
    <row r="10892" spans="8:25" x14ac:dyDescent="0.25">
      <c r="H10892" s="155"/>
      <c r="I10892" s="151"/>
      <c r="J10892" s="152"/>
      <c r="K10892" s="153"/>
      <c r="L10892" s="153"/>
      <c r="M10892" s="153"/>
      <c r="N10892" s="153"/>
      <c r="O10892" s="153"/>
      <c r="P10892" s="153"/>
      <c r="Q10892" s="153"/>
      <c r="R10892" s="153"/>
      <c r="S10892" s="152"/>
      <c r="T10892" s="153"/>
      <c r="X10892" s="69" t="str">
        <f t="shared" si="344"/>
        <v/>
      </c>
      <c r="Y10892" s="69" t="str">
        <f t="shared" si="345"/>
        <v/>
      </c>
    </row>
    <row r="10893" spans="8:25" x14ac:dyDescent="0.25">
      <c r="H10893" s="155"/>
      <c r="I10893" s="151"/>
      <c r="J10893" s="152"/>
      <c r="K10893" s="153"/>
      <c r="L10893" s="153"/>
      <c r="M10893" s="153"/>
      <c r="N10893" s="153"/>
      <c r="O10893" s="153"/>
      <c r="P10893" s="153"/>
      <c r="Q10893" s="153"/>
      <c r="R10893" s="153"/>
      <c r="S10893" s="152"/>
      <c r="T10893" s="153"/>
      <c r="X10893" s="69" t="str">
        <f t="shared" si="344"/>
        <v/>
      </c>
      <c r="Y10893" s="69" t="str">
        <f t="shared" si="345"/>
        <v/>
      </c>
    </row>
    <row r="10894" spans="8:25" x14ac:dyDescent="0.25">
      <c r="H10894" s="155"/>
      <c r="I10894" s="151"/>
      <c r="J10894" s="152"/>
      <c r="K10894" s="153"/>
      <c r="L10894" s="153"/>
      <c r="M10894" s="153"/>
      <c r="N10894" s="153"/>
      <c r="O10894" s="153"/>
      <c r="P10894" s="153"/>
      <c r="Q10894" s="153"/>
      <c r="R10894" s="153"/>
      <c r="S10894" s="152"/>
      <c r="T10894" s="153"/>
      <c r="X10894" s="69" t="str">
        <f t="shared" si="344"/>
        <v/>
      </c>
      <c r="Y10894" s="69" t="str">
        <f t="shared" si="345"/>
        <v/>
      </c>
    </row>
    <row r="10895" spans="8:25" x14ac:dyDescent="0.25">
      <c r="H10895" s="155"/>
      <c r="I10895" s="151"/>
      <c r="J10895" s="152"/>
      <c r="K10895" s="153"/>
      <c r="L10895" s="153"/>
      <c r="M10895" s="153"/>
      <c r="N10895" s="153"/>
      <c r="O10895" s="153"/>
      <c r="P10895" s="153"/>
      <c r="Q10895" s="153"/>
      <c r="R10895" s="153"/>
      <c r="S10895" s="152"/>
      <c r="T10895" s="153"/>
      <c r="X10895" s="69" t="str">
        <f t="shared" si="344"/>
        <v/>
      </c>
      <c r="Y10895" s="69" t="str">
        <f t="shared" si="345"/>
        <v/>
      </c>
    </row>
    <row r="10896" spans="8:25" x14ac:dyDescent="0.25">
      <c r="H10896" s="155"/>
      <c r="I10896" s="151"/>
      <c r="J10896" s="152"/>
      <c r="K10896" s="153"/>
      <c r="L10896" s="153"/>
      <c r="M10896" s="153"/>
      <c r="N10896" s="153"/>
      <c r="O10896" s="153"/>
      <c r="P10896" s="153"/>
      <c r="Q10896" s="153"/>
      <c r="R10896" s="153"/>
      <c r="S10896" s="152"/>
      <c r="T10896" s="153"/>
      <c r="X10896" s="69" t="str">
        <f t="shared" si="344"/>
        <v/>
      </c>
      <c r="Y10896" s="69" t="str">
        <f t="shared" si="345"/>
        <v/>
      </c>
    </row>
    <row r="10897" spans="8:25" x14ac:dyDescent="0.25">
      <c r="H10897" s="155"/>
      <c r="I10897" s="151"/>
      <c r="J10897" s="152"/>
      <c r="K10897" s="153"/>
      <c r="L10897" s="153"/>
      <c r="M10897" s="153"/>
      <c r="N10897" s="153"/>
      <c r="O10897" s="153"/>
      <c r="P10897" s="153"/>
      <c r="Q10897" s="153"/>
      <c r="R10897" s="153"/>
      <c r="S10897" s="152"/>
      <c r="T10897" s="153"/>
      <c r="X10897" s="69" t="str">
        <f t="shared" si="344"/>
        <v/>
      </c>
      <c r="Y10897" s="69" t="str">
        <f t="shared" si="345"/>
        <v/>
      </c>
    </row>
    <row r="10898" spans="8:25" x14ac:dyDescent="0.25">
      <c r="H10898" s="155"/>
      <c r="I10898" s="151"/>
      <c r="J10898" s="152"/>
      <c r="K10898" s="153"/>
      <c r="L10898" s="153"/>
      <c r="M10898" s="153"/>
      <c r="N10898" s="153"/>
      <c r="O10898" s="153"/>
      <c r="P10898" s="153"/>
      <c r="Q10898" s="153"/>
      <c r="R10898" s="153"/>
      <c r="S10898" s="152"/>
      <c r="T10898" s="153"/>
      <c r="X10898" s="69" t="str">
        <f t="shared" si="344"/>
        <v/>
      </c>
      <c r="Y10898" s="69" t="str">
        <f t="shared" si="345"/>
        <v/>
      </c>
    </row>
    <row r="10899" spans="8:25" x14ac:dyDescent="0.25">
      <c r="H10899" s="155"/>
      <c r="I10899" s="151"/>
      <c r="J10899" s="152"/>
      <c r="K10899" s="153"/>
      <c r="L10899" s="153"/>
      <c r="M10899" s="153"/>
      <c r="N10899" s="153"/>
      <c r="O10899" s="153"/>
      <c r="P10899" s="153"/>
      <c r="Q10899" s="153"/>
      <c r="R10899" s="153"/>
      <c r="S10899" s="152"/>
      <c r="T10899" s="153"/>
      <c r="X10899" s="69" t="str">
        <f t="shared" si="344"/>
        <v/>
      </c>
      <c r="Y10899" s="69" t="str">
        <f t="shared" si="345"/>
        <v/>
      </c>
    </row>
    <row r="10900" spans="8:25" x14ac:dyDescent="0.25">
      <c r="H10900" s="155"/>
      <c r="I10900" s="151"/>
      <c r="J10900" s="152"/>
      <c r="K10900" s="153"/>
      <c r="L10900" s="153"/>
      <c r="M10900" s="153"/>
      <c r="N10900" s="153"/>
      <c r="O10900" s="153"/>
      <c r="P10900" s="153"/>
      <c r="Q10900" s="153"/>
      <c r="R10900" s="153"/>
      <c r="S10900" s="152"/>
      <c r="T10900" s="153"/>
      <c r="X10900" s="69" t="str">
        <f t="shared" si="344"/>
        <v/>
      </c>
      <c r="Y10900" s="69" t="str">
        <f t="shared" si="345"/>
        <v/>
      </c>
    </row>
    <row r="10901" spans="8:25" x14ac:dyDescent="0.25">
      <c r="H10901" s="155"/>
      <c r="I10901" s="151"/>
      <c r="J10901" s="152"/>
      <c r="K10901" s="153"/>
      <c r="L10901" s="153"/>
      <c r="M10901" s="153"/>
      <c r="N10901" s="153"/>
      <c r="O10901" s="153"/>
      <c r="P10901" s="153"/>
      <c r="Q10901" s="153"/>
      <c r="R10901" s="153"/>
      <c r="S10901" s="152"/>
      <c r="T10901" s="153"/>
      <c r="X10901" s="69" t="str">
        <f t="shared" si="344"/>
        <v/>
      </c>
      <c r="Y10901" s="69" t="str">
        <f t="shared" si="345"/>
        <v/>
      </c>
    </row>
    <row r="10902" spans="8:25" x14ac:dyDescent="0.25">
      <c r="H10902" s="155"/>
      <c r="I10902" s="151"/>
      <c r="J10902" s="152"/>
      <c r="K10902" s="153"/>
      <c r="L10902" s="153"/>
      <c r="M10902" s="153"/>
      <c r="N10902" s="153"/>
      <c r="O10902" s="153"/>
      <c r="P10902" s="153"/>
      <c r="Q10902" s="153"/>
      <c r="R10902" s="153"/>
      <c r="S10902" s="152"/>
      <c r="T10902" s="153"/>
      <c r="X10902" s="69" t="str">
        <f t="shared" si="344"/>
        <v/>
      </c>
      <c r="Y10902" s="69" t="str">
        <f t="shared" si="345"/>
        <v/>
      </c>
    </row>
    <row r="10903" spans="8:25" x14ac:dyDescent="0.25">
      <c r="H10903" s="155"/>
      <c r="I10903" s="151"/>
      <c r="J10903" s="152"/>
      <c r="K10903" s="153"/>
      <c r="L10903" s="153"/>
      <c r="M10903" s="153"/>
      <c r="N10903" s="153"/>
      <c r="O10903" s="153"/>
      <c r="P10903" s="153"/>
      <c r="Q10903" s="153"/>
      <c r="R10903" s="153"/>
      <c r="S10903" s="152"/>
      <c r="T10903" s="153"/>
      <c r="X10903" s="69" t="str">
        <f t="shared" si="344"/>
        <v/>
      </c>
      <c r="Y10903" s="69" t="str">
        <f t="shared" si="345"/>
        <v/>
      </c>
    </row>
    <row r="10904" spans="8:25" x14ac:dyDescent="0.25">
      <c r="H10904" s="155"/>
      <c r="I10904" s="151"/>
      <c r="J10904" s="152"/>
      <c r="K10904" s="153"/>
      <c r="L10904" s="153"/>
      <c r="M10904" s="153"/>
      <c r="N10904" s="153"/>
      <c r="O10904" s="153"/>
      <c r="P10904" s="153"/>
      <c r="Q10904" s="153"/>
      <c r="R10904" s="153"/>
      <c r="S10904" s="152"/>
      <c r="T10904" s="153"/>
      <c r="X10904" s="69" t="str">
        <f t="shared" si="344"/>
        <v/>
      </c>
      <c r="Y10904" s="69" t="str">
        <f t="shared" si="345"/>
        <v/>
      </c>
    </row>
    <row r="10905" spans="8:25" x14ac:dyDescent="0.25">
      <c r="H10905" s="155"/>
      <c r="I10905" s="151"/>
      <c r="J10905" s="152"/>
      <c r="K10905" s="153"/>
      <c r="L10905" s="153"/>
      <c r="M10905" s="153"/>
      <c r="N10905" s="153"/>
      <c r="O10905" s="153"/>
      <c r="P10905" s="153"/>
      <c r="Q10905" s="153"/>
      <c r="R10905" s="153"/>
      <c r="S10905" s="152"/>
      <c r="T10905" s="153"/>
      <c r="X10905" s="69" t="str">
        <f t="shared" si="344"/>
        <v/>
      </c>
      <c r="Y10905" s="69" t="str">
        <f t="shared" si="345"/>
        <v/>
      </c>
    </row>
    <row r="10906" spans="8:25" x14ac:dyDescent="0.25">
      <c r="H10906" s="155"/>
      <c r="I10906" s="151"/>
      <c r="J10906" s="152"/>
      <c r="K10906" s="153"/>
      <c r="L10906" s="153"/>
      <c r="M10906" s="153"/>
      <c r="N10906" s="153"/>
      <c r="O10906" s="153"/>
      <c r="P10906" s="153"/>
      <c r="Q10906" s="153"/>
      <c r="R10906" s="153"/>
      <c r="S10906" s="152"/>
      <c r="T10906" s="153"/>
      <c r="X10906" s="69" t="str">
        <f t="shared" si="344"/>
        <v/>
      </c>
      <c r="Y10906" s="69" t="str">
        <f t="shared" si="345"/>
        <v/>
      </c>
    </row>
    <row r="10907" spans="8:25" x14ac:dyDescent="0.25">
      <c r="H10907" s="155"/>
      <c r="I10907" s="151"/>
      <c r="J10907" s="152"/>
      <c r="K10907" s="153"/>
      <c r="L10907" s="153"/>
      <c r="M10907" s="153"/>
      <c r="N10907" s="153"/>
      <c r="O10907" s="153"/>
      <c r="P10907" s="153"/>
      <c r="Q10907" s="153"/>
      <c r="R10907" s="153"/>
      <c r="S10907" s="152"/>
      <c r="T10907" s="153"/>
      <c r="X10907" s="69" t="str">
        <f t="shared" si="344"/>
        <v/>
      </c>
      <c r="Y10907" s="69" t="str">
        <f t="shared" si="345"/>
        <v/>
      </c>
    </row>
    <row r="10908" spans="8:25" x14ac:dyDescent="0.25">
      <c r="H10908" s="155"/>
      <c r="I10908" s="151"/>
      <c r="J10908" s="152"/>
      <c r="K10908" s="153"/>
      <c r="L10908" s="153"/>
      <c r="M10908" s="153"/>
      <c r="N10908" s="153"/>
      <c r="O10908" s="153"/>
      <c r="P10908" s="153"/>
      <c r="Q10908" s="153"/>
      <c r="R10908" s="153"/>
      <c r="S10908" s="152"/>
      <c r="T10908" s="153"/>
      <c r="X10908" s="69" t="str">
        <f t="shared" si="344"/>
        <v/>
      </c>
      <c r="Y10908" s="69" t="str">
        <f t="shared" si="345"/>
        <v/>
      </c>
    </row>
    <row r="10909" spans="8:25" x14ac:dyDescent="0.25">
      <c r="H10909" s="155"/>
      <c r="I10909" s="151"/>
      <c r="J10909" s="152"/>
      <c r="K10909" s="153"/>
      <c r="L10909" s="153"/>
      <c r="M10909" s="153"/>
      <c r="N10909" s="153"/>
      <c r="O10909" s="153"/>
      <c r="P10909" s="153"/>
      <c r="Q10909" s="153"/>
      <c r="R10909" s="153"/>
      <c r="S10909" s="152"/>
      <c r="T10909" s="153"/>
      <c r="X10909" s="69" t="str">
        <f t="shared" si="344"/>
        <v/>
      </c>
      <c r="Y10909" s="69" t="str">
        <f t="shared" si="345"/>
        <v/>
      </c>
    </row>
    <row r="10910" spans="8:25" x14ac:dyDescent="0.25">
      <c r="H10910" s="155"/>
      <c r="I10910" s="151"/>
      <c r="J10910" s="152"/>
      <c r="K10910" s="153"/>
      <c r="L10910" s="153"/>
      <c r="M10910" s="153"/>
      <c r="N10910" s="153"/>
      <c r="O10910" s="153"/>
      <c r="P10910" s="153"/>
      <c r="Q10910" s="153"/>
      <c r="R10910" s="153"/>
      <c r="S10910" s="152"/>
      <c r="T10910" s="153"/>
      <c r="X10910" s="69" t="str">
        <f t="shared" si="344"/>
        <v/>
      </c>
      <c r="Y10910" s="69" t="str">
        <f t="shared" si="345"/>
        <v/>
      </c>
    </row>
    <row r="10911" spans="8:25" x14ac:dyDescent="0.25">
      <c r="H10911" s="155"/>
      <c r="I10911" s="151"/>
      <c r="J10911" s="152"/>
      <c r="K10911" s="153"/>
      <c r="L10911" s="153"/>
      <c r="M10911" s="153"/>
      <c r="N10911" s="153"/>
      <c r="O10911" s="153"/>
      <c r="P10911" s="153"/>
      <c r="Q10911" s="153"/>
      <c r="R10911" s="153"/>
      <c r="S10911" s="152"/>
      <c r="T10911" s="153"/>
      <c r="X10911" s="69" t="str">
        <f t="shared" si="344"/>
        <v/>
      </c>
      <c r="Y10911" s="69" t="str">
        <f t="shared" si="345"/>
        <v/>
      </c>
    </row>
    <row r="10912" spans="8:25" x14ac:dyDescent="0.25">
      <c r="H10912" s="155"/>
      <c r="I10912" s="151"/>
      <c r="J10912" s="152"/>
      <c r="K10912" s="153"/>
      <c r="L10912" s="153"/>
      <c r="M10912" s="153"/>
      <c r="N10912" s="153"/>
      <c r="O10912" s="153"/>
      <c r="P10912" s="153"/>
      <c r="Q10912" s="153"/>
      <c r="R10912" s="153"/>
      <c r="S10912" s="152"/>
      <c r="T10912" s="153"/>
      <c r="X10912" s="69" t="str">
        <f t="shared" si="344"/>
        <v/>
      </c>
      <c r="Y10912" s="69" t="str">
        <f t="shared" si="345"/>
        <v/>
      </c>
    </row>
    <row r="10913" spans="8:25" x14ac:dyDescent="0.25">
      <c r="H10913" s="155"/>
      <c r="I10913" s="151"/>
      <c r="J10913" s="152"/>
      <c r="K10913" s="153"/>
      <c r="L10913" s="153"/>
      <c r="M10913" s="153"/>
      <c r="N10913" s="153"/>
      <c r="O10913" s="153"/>
      <c r="P10913" s="153"/>
      <c r="Q10913" s="153"/>
      <c r="R10913" s="153"/>
      <c r="S10913" s="152"/>
      <c r="T10913" s="153"/>
      <c r="X10913" s="69" t="str">
        <f t="shared" si="344"/>
        <v/>
      </c>
      <c r="Y10913" s="69" t="str">
        <f t="shared" si="345"/>
        <v/>
      </c>
    </row>
    <row r="10914" spans="8:25" x14ac:dyDescent="0.25">
      <c r="H10914" s="155"/>
      <c r="I10914" s="151"/>
      <c r="J10914" s="152"/>
      <c r="K10914" s="153"/>
      <c r="L10914" s="153"/>
      <c r="M10914" s="153"/>
      <c r="N10914" s="153"/>
      <c r="O10914" s="153"/>
      <c r="P10914" s="153"/>
      <c r="Q10914" s="153"/>
      <c r="R10914" s="153"/>
      <c r="S10914" s="152"/>
      <c r="T10914" s="153"/>
      <c r="X10914" s="69" t="str">
        <f t="shared" si="344"/>
        <v/>
      </c>
      <c r="Y10914" s="69" t="str">
        <f t="shared" si="345"/>
        <v/>
      </c>
    </row>
    <row r="10915" spans="8:25" x14ac:dyDescent="0.25">
      <c r="H10915" s="155"/>
      <c r="I10915" s="151"/>
      <c r="J10915" s="152"/>
      <c r="K10915" s="153"/>
      <c r="L10915" s="153"/>
      <c r="M10915" s="153"/>
      <c r="N10915" s="153"/>
      <c r="O10915" s="153"/>
      <c r="P10915" s="153"/>
      <c r="Q10915" s="153"/>
      <c r="R10915" s="153"/>
      <c r="S10915" s="152"/>
      <c r="T10915" s="153"/>
      <c r="X10915" s="69" t="str">
        <f t="shared" si="344"/>
        <v/>
      </c>
      <c r="Y10915" s="69" t="str">
        <f t="shared" si="345"/>
        <v/>
      </c>
    </row>
    <row r="10916" spans="8:25" x14ac:dyDescent="0.25">
      <c r="H10916" s="155"/>
      <c r="I10916" s="151"/>
      <c r="J10916" s="152"/>
      <c r="K10916" s="153"/>
      <c r="L10916" s="153"/>
      <c r="M10916" s="153"/>
      <c r="N10916" s="153"/>
      <c r="O10916" s="153"/>
      <c r="P10916" s="153"/>
      <c r="Q10916" s="153"/>
      <c r="R10916" s="153"/>
      <c r="S10916" s="152"/>
      <c r="T10916" s="153"/>
      <c r="X10916" s="69" t="str">
        <f t="shared" si="344"/>
        <v/>
      </c>
      <c r="Y10916" s="69" t="str">
        <f t="shared" si="345"/>
        <v/>
      </c>
    </row>
    <row r="10917" spans="8:25" x14ac:dyDescent="0.25">
      <c r="H10917" s="155"/>
      <c r="I10917" s="151"/>
      <c r="J10917" s="152"/>
      <c r="K10917" s="153"/>
      <c r="L10917" s="153"/>
      <c r="M10917" s="153"/>
      <c r="N10917" s="153"/>
      <c r="O10917" s="153"/>
      <c r="P10917" s="153"/>
      <c r="Q10917" s="153"/>
      <c r="R10917" s="153"/>
      <c r="S10917" s="152"/>
      <c r="T10917" s="153"/>
      <c r="X10917" s="69" t="str">
        <f t="shared" si="344"/>
        <v/>
      </c>
      <c r="Y10917" s="69" t="str">
        <f t="shared" si="345"/>
        <v/>
      </c>
    </row>
    <row r="10918" spans="8:25" x14ac:dyDescent="0.25">
      <c r="H10918" s="155"/>
      <c r="I10918" s="151"/>
      <c r="J10918" s="152"/>
      <c r="K10918" s="153"/>
      <c r="L10918" s="153"/>
      <c r="M10918" s="153"/>
      <c r="N10918" s="153"/>
      <c r="O10918" s="153"/>
      <c r="P10918" s="153"/>
      <c r="Q10918" s="153"/>
      <c r="R10918" s="153"/>
      <c r="S10918" s="152"/>
      <c r="T10918" s="153"/>
      <c r="X10918" s="69" t="str">
        <f t="shared" si="344"/>
        <v/>
      </c>
      <c r="Y10918" s="69" t="str">
        <f t="shared" si="345"/>
        <v/>
      </c>
    </row>
    <row r="10919" spans="8:25" x14ac:dyDescent="0.25">
      <c r="H10919" s="155"/>
      <c r="I10919" s="151"/>
      <c r="J10919" s="152"/>
      <c r="K10919" s="153"/>
      <c r="L10919" s="153"/>
      <c r="M10919" s="153"/>
      <c r="N10919" s="153"/>
      <c r="O10919" s="153"/>
      <c r="P10919" s="153"/>
      <c r="Q10919" s="153"/>
      <c r="R10919" s="153"/>
      <c r="S10919" s="152"/>
      <c r="T10919" s="153"/>
      <c r="X10919" s="69" t="str">
        <f t="shared" si="344"/>
        <v/>
      </c>
      <c r="Y10919" s="69" t="str">
        <f t="shared" si="345"/>
        <v/>
      </c>
    </row>
    <row r="10920" spans="8:25" x14ac:dyDescent="0.25">
      <c r="H10920" s="155"/>
      <c r="I10920" s="151"/>
      <c r="J10920" s="152"/>
      <c r="K10920" s="153"/>
      <c r="L10920" s="153"/>
      <c r="M10920" s="153"/>
      <c r="N10920" s="153"/>
      <c r="O10920" s="153"/>
      <c r="P10920" s="153"/>
      <c r="Q10920" s="153"/>
      <c r="R10920" s="153"/>
      <c r="S10920" s="152"/>
      <c r="T10920" s="153"/>
      <c r="X10920" s="69" t="str">
        <f t="shared" si="344"/>
        <v/>
      </c>
      <c r="Y10920" s="69" t="str">
        <f t="shared" si="345"/>
        <v/>
      </c>
    </row>
    <row r="10921" spans="8:25" x14ac:dyDescent="0.25">
      <c r="H10921" s="155"/>
      <c r="I10921" s="151"/>
      <c r="J10921" s="152"/>
      <c r="K10921" s="153"/>
      <c r="L10921" s="153"/>
      <c r="M10921" s="153"/>
      <c r="N10921" s="153"/>
      <c r="O10921" s="153"/>
      <c r="P10921" s="153"/>
      <c r="Q10921" s="153"/>
      <c r="R10921" s="153"/>
      <c r="S10921" s="152"/>
      <c r="T10921" s="153"/>
      <c r="X10921" s="69" t="str">
        <f t="shared" si="344"/>
        <v/>
      </c>
      <c r="Y10921" s="69" t="str">
        <f t="shared" si="345"/>
        <v/>
      </c>
    </row>
    <row r="10922" spans="8:25" x14ac:dyDescent="0.25">
      <c r="H10922" s="155"/>
      <c r="I10922" s="151"/>
      <c r="J10922" s="152"/>
      <c r="K10922" s="153"/>
      <c r="L10922" s="153"/>
      <c r="M10922" s="153"/>
      <c r="N10922" s="153"/>
      <c r="O10922" s="153"/>
      <c r="P10922" s="153"/>
      <c r="Q10922" s="153"/>
      <c r="R10922" s="153"/>
      <c r="S10922" s="152"/>
      <c r="T10922" s="153"/>
      <c r="X10922" s="69" t="str">
        <f t="shared" si="344"/>
        <v/>
      </c>
      <c r="Y10922" s="69" t="str">
        <f t="shared" si="345"/>
        <v/>
      </c>
    </row>
    <row r="10923" spans="8:25" x14ac:dyDescent="0.25">
      <c r="H10923" s="155"/>
      <c r="I10923" s="151"/>
      <c r="J10923" s="152"/>
      <c r="K10923" s="153"/>
      <c r="L10923" s="153"/>
      <c r="M10923" s="153"/>
      <c r="N10923" s="153"/>
      <c r="O10923" s="153"/>
      <c r="P10923" s="153"/>
      <c r="Q10923" s="153"/>
      <c r="R10923" s="153"/>
      <c r="S10923" s="152"/>
      <c r="T10923" s="153"/>
      <c r="X10923" s="69" t="str">
        <f t="shared" si="344"/>
        <v/>
      </c>
      <c r="Y10923" s="69" t="str">
        <f t="shared" si="345"/>
        <v/>
      </c>
    </row>
    <row r="10924" spans="8:25" x14ac:dyDescent="0.25">
      <c r="H10924" s="155"/>
      <c r="I10924" s="151"/>
      <c r="J10924" s="152"/>
      <c r="K10924" s="153"/>
      <c r="L10924" s="153"/>
      <c r="M10924" s="153"/>
      <c r="N10924" s="153"/>
      <c r="O10924" s="153"/>
      <c r="P10924" s="153"/>
      <c r="Q10924" s="153"/>
      <c r="R10924" s="153"/>
      <c r="S10924" s="152"/>
      <c r="T10924" s="153"/>
      <c r="X10924" s="69" t="str">
        <f t="shared" si="344"/>
        <v/>
      </c>
      <c r="Y10924" s="69" t="str">
        <f t="shared" si="345"/>
        <v/>
      </c>
    </row>
    <row r="10925" spans="8:25" x14ac:dyDescent="0.25">
      <c r="H10925" s="155"/>
      <c r="I10925" s="151"/>
      <c r="J10925" s="152"/>
      <c r="K10925" s="153"/>
      <c r="L10925" s="153"/>
      <c r="M10925" s="153"/>
      <c r="N10925" s="153"/>
      <c r="O10925" s="153"/>
      <c r="P10925" s="153"/>
      <c r="Q10925" s="153"/>
      <c r="R10925" s="153"/>
      <c r="S10925" s="152"/>
      <c r="T10925" s="153"/>
      <c r="X10925" s="69" t="str">
        <f t="shared" si="344"/>
        <v/>
      </c>
      <c r="Y10925" s="69" t="str">
        <f t="shared" si="345"/>
        <v/>
      </c>
    </row>
    <row r="10926" spans="8:25" x14ac:dyDescent="0.25">
      <c r="H10926" s="155"/>
      <c r="I10926" s="151"/>
      <c r="J10926" s="152"/>
      <c r="K10926" s="153"/>
      <c r="L10926" s="153"/>
      <c r="M10926" s="153"/>
      <c r="N10926" s="153"/>
      <c r="O10926" s="153"/>
      <c r="P10926" s="153"/>
      <c r="Q10926" s="153"/>
      <c r="R10926" s="153"/>
      <c r="S10926" s="152"/>
      <c r="T10926" s="153"/>
      <c r="X10926" s="69" t="str">
        <f t="shared" si="344"/>
        <v/>
      </c>
      <c r="Y10926" s="69" t="str">
        <f t="shared" si="345"/>
        <v/>
      </c>
    </row>
    <row r="10927" spans="8:25" x14ac:dyDescent="0.25">
      <c r="H10927" s="155"/>
      <c r="I10927" s="151"/>
      <c r="J10927" s="152"/>
      <c r="K10927" s="153"/>
      <c r="L10927" s="153"/>
      <c r="M10927" s="153"/>
      <c r="N10927" s="153"/>
      <c r="O10927" s="153"/>
      <c r="P10927" s="153"/>
      <c r="Q10927" s="153"/>
      <c r="R10927" s="153"/>
      <c r="S10927" s="152"/>
      <c r="T10927" s="153"/>
      <c r="X10927" s="69" t="str">
        <f t="shared" si="344"/>
        <v/>
      </c>
      <c r="Y10927" s="69" t="str">
        <f t="shared" si="345"/>
        <v/>
      </c>
    </row>
    <row r="10928" spans="8:25" x14ac:dyDescent="0.25">
      <c r="H10928" s="155"/>
      <c r="I10928" s="151"/>
      <c r="J10928" s="152"/>
      <c r="K10928" s="153"/>
      <c r="L10928" s="153"/>
      <c r="M10928" s="153"/>
      <c r="N10928" s="153"/>
      <c r="O10928" s="153"/>
      <c r="P10928" s="153"/>
      <c r="Q10928" s="153"/>
      <c r="R10928" s="153"/>
      <c r="S10928" s="152"/>
      <c r="T10928" s="153"/>
      <c r="X10928" s="69" t="str">
        <f t="shared" si="344"/>
        <v/>
      </c>
      <c r="Y10928" s="69" t="str">
        <f t="shared" si="345"/>
        <v/>
      </c>
    </row>
    <row r="10929" spans="8:25" x14ac:dyDescent="0.25">
      <c r="H10929" s="155"/>
      <c r="I10929" s="151"/>
      <c r="J10929" s="152"/>
      <c r="K10929" s="153"/>
      <c r="L10929" s="153"/>
      <c r="M10929" s="153"/>
      <c r="N10929" s="153"/>
      <c r="O10929" s="153"/>
      <c r="P10929" s="153"/>
      <c r="Q10929" s="153"/>
      <c r="R10929" s="153"/>
      <c r="S10929" s="152"/>
      <c r="T10929" s="153"/>
      <c r="X10929" s="69" t="str">
        <f t="shared" si="344"/>
        <v/>
      </c>
      <c r="Y10929" s="69" t="str">
        <f t="shared" si="345"/>
        <v/>
      </c>
    </row>
    <row r="10930" spans="8:25" x14ac:dyDescent="0.25">
      <c r="H10930" s="155"/>
      <c r="I10930" s="151"/>
      <c r="J10930" s="152"/>
      <c r="K10930" s="153"/>
      <c r="L10930" s="153"/>
      <c r="M10930" s="153"/>
      <c r="N10930" s="153"/>
      <c r="O10930" s="153"/>
      <c r="P10930" s="153"/>
      <c r="Q10930" s="153"/>
      <c r="R10930" s="153"/>
      <c r="S10930" s="152"/>
      <c r="T10930" s="153"/>
      <c r="X10930" s="69" t="str">
        <f t="shared" si="344"/>
        <v/>
      </c>
      <c r="Y10930" s="69" t="str">
        <f t="shared" si="345"/>
        <v/>
      </c>
    </row>
    <row r="10931" spans="8:25" x14ac:dyDescent="0.25">
      <c r="H10931" s="155"/>
      <c r="I10931" s="151"/>
      <c r="J10931" s="152"/>
      <c r="K10931" s="153"/>
      <c r="L10931" s="153"/>
      <c r="M10931" s="153"/>
      <c r="N10931" s="153"/>
      <c r="O10931" s="153"/>
      <c r="P10931" s="153"/>
      <c r="Q10931" s="153"/>
      <c r="R10931" s="153"/>
      <c r="S10931" s="152"/>
      <c r="T10931" s="153"/>
      <c r="X10931" s="69" t="str">
        <f t="shared" si="344"/>
        <v/>
      </c>
      <c r="Y10931" s="69" t="str">
        <f t="shared" si="345"/>
        <v/>
      </c>
    </row>
    <row r="10932" spans="8:25" x14ac:dyDescent="0.25">
      <c r="H10932" s="155"/>
      <c r="I10932" s="151"/>
      <c r="J10932" s="152"/>
      <c r="K10932" s="153"/>
      <c r="L10932" s="153"/>
      <c r="M10932" s="153"/>
      <c r="N10932" s="153"/>
      <c r="O10932" s="153"/>
      <c r="P10932" s="153"/>
      <c r="Q10932" s="153"/>
      <c r="R10932" s="153"/>
      <c r="S10932" s="152"/>
      <c r="T10932" s="153"/>
      <c r="X10932" s="69" t="str">
        <f t="shared" si="344"/>
        <v/>
      </c>
      <c r="Y10932" s="69" t="str">
        <f t="shared" si="345"/>
        <v/>
      </c>
    </row>
    <row r="10933" spans="8:25" x14ac:dyDescent="0.25">
      <c r="H10933" s="155"/>
      <c r="I10933" s="151"/>
      <c r="J10933" s="152"/>
      <c r="K10933" s="153"/>
      <c r="L10933" s="153"/>
      <c r="M10933" s="153"/>
      <c r="N10933" s="153"/>
      <c r="O10933" s="153"/>
      <c r="P10933" s="153"/>
      <c r="Q10933" s="153"/>
      <c r="R10933" s="153"/>
      <c r="S10933" s="152"/>
      <c r="T10933" s="153"/>
      <c r="X10933" s="69" t="str">
        <f t="shared" si="344"/>
        <v/>
      </c>
      <c r="Y10933" s="69" t="str">
        <f t="shared" si="345"/>
        <v/>
      </c>
    </row>
    <row r="10934" spans="8:25" x14ac:dyDescent="0.25">
      <c r="H10934" s="155"/>
      <c r="I10934" s="151"/>
      <c r="J10934" s="152"/>
      <c r="K10934" s="153"/>
      <c r="L10934" s="153"/>
      <c r="M10934" s="153"/>
      <c r="N10934" s="153"/>
      <c r="O10934" s="153"/>
      <c r="P10934" s="153"/>
      <c r="Q10934" s="153"/>
      <c r="R10934" s="153"/>
      <c r="S10934" s="152"/>
      <c r="T10934" s="153"/>
      <c r="X10934" s="69" t="str">
        <f t="shared" si="344"/>
        <v/>
      </c>
      <c r="Y10934" s="69" t="str">
        <f t="shared" si="345"/>
        <v/>
      </c>
    </row>
    <row r="10935" spans="8:25" x14ac:dyDescent="0.25">
      <c r="H10935" s="155"/>
      <c r="I10935" s="151"/>
      <c r="J10935" s="152"/>
      <c r="K10935" s="153"/>
      <c r="L10935" s="153"/>
      <c r="M10935" s="153"/>
      <c r="N10935" s="153"/>
      <c r="O10935" s="153"/>
      <c r="P10935" s="153"/>
      <c r="Q10935" s="153"/>
      <c r="R10935" s="153"/>
      <c r="S10935" s="152"/>
      <c r="T10935" s="153"/>
      <c r="X10935" s="69" t="str">
        <f t="shared" si="344"/>
        <v/>
      </c>
      <c r="Y10935" s="69" t="str">
        <f t="shared" si="345"/>
        <v/>
      </c>
    </row>
    <row r="10936" spans="8:25" x14ac:dyDescent="0.25">
      <c r="H10936" s="155"/>
      <c r="I10936" s="151"/>
      <c r="J10936" s="152"/>
      <c r="K10936" s="153"/>
      <c r="L10936" s="153"/>
      <c r="M10936" s="153"/>
      <c r="N10936" s="153"/>
      <c r="O10936" s="153"/>
      <c r="P10936" s="153"/>
      <c r="Q10936" s="153"/>
      <c r="R10936" s="153"/>
      <c r="S10936" s="152"/>
      <c r="T10936" s="153"/>
      <c r="X10936" s="69" t="str">
        <f t="shared" si="344"/>
        <v/>
      </c>
      <c r="Y10936" s="69" t="str">
        <f t="shared" si="345"/>
        <v/>
      </c>
    </row>
    <row r="10937" spans="8:25" x14ac:dyDescent="0.25">
      <c r="H10937" s="155"/>
      <c r="I10937" s="151"/>
      <c r="J10937" s="152"/>
      <c r="K10937" s="153"/>
      <c r="L10937" s="153"/>
      <c r="M10937" s="153"/>
      <c r="N10937" s="153"/>
      <c r="O10937" s="153"/>
      <c r="P10937" s="153"/>
      <c r="Q10937" s="153"/>
      <c r="R10937" s="153"/>
      <c r="S10937" s="152"/>
      <c r="T10937" s="153"/>
      <c r="X10937" s="69" t="str">
        <f t="shared" si="344"/>
        <v/>
      </c>
      <c r="Y10937" s="69" t="str">
        <f t="shared" si="345"/>
        <v/>
      </c>
    </row>
    <row r="10938" spans="8:25" x14ac:dyDescent="0.25">
      <c r="H10938" s="155"/>
      <c r="I10938" s="151"/>
      <c r="J10938" s="152"/>
      <c r="K10938" s="153"/>
      <c r="L10938" s="153"/>
      <c r="M10938" s="153"/>
      <c r="N10938" s="153"/>
      <c r="O10938" s="153"/>
      <c r="P10938" s="153"/>
      <c r="Q10938" s="153"/>
      <c r="R10938" s="153"/>
      <c r="S10938" s="152"/>
      <c r="T10938" s="153"/>
      <c r="X10938" s="69" t="str">
        <f t="shared" si="344"/>
        <v/>
      </c>
      <c r="Y10938" s="69" t="str">
        <f t="shared" si="345"/>
        <v/>
      </c>
    </row>
    <row r="10939" spans="8:25" x14ac:dyDescent="0.25">
      <c r="H10939" s="155"/>
      <c r="I10939" s="151"/>
      <c r="J10939" s="152"/>
      <c r="K10939" s="153"/>
      <c r="L10939" s="153"/>
      <c r="M10939" s="153"/>
      <c r="N10939" s="153"/>
      <c r="O10939" s="153"/>
      <c r="P10939" s="153"/>
      <c r="Q10939" s="153"/>
      <c r="R10939" s="153"/>
      <c r="S10939" s="152"/>
      <c r="T10939" s="153"/>
      <c r="X10939" s="69" t="str">
        <f t="shared" si="344"/>
        <v/>
      </c>
      <c r="Y10939" s="69" t="str">
        <f t="shared" si="345"/>
        <v/>
      </c>
    </row>
    <row r="10940" spans="8:25" x14ac:dyDescent="0.25">
      <c r="H10940" s="155"/>
      <c r="I10940" s="151"/>
      <c r="J10940" s="152"/>
      <c r="K10940" s="153"/>
      <c r="L10940" s="153"/>
      <c r="M10940" s="153"/>
      <c r="N10940" s="153"/>
      <c r="O10940" s="153"/>
      <c r="P10940" s="153"/>
      <c r="Q10940" s="153"/>
      <c r="R10940" s="153"/>
      <c r="S10940" s="152"/>
      <c r="T10940" s="153"/>
      <c r="X10940" s="69" t="str">
        <f t="shared" si="344"/>
        <v/>
      </c>
      <c r="Y10940" s="69" t="str">
        <f t="shared" si="345"/>
        <v/>
      </c>
    </row>
    <row r="10941" spans="8:25" x14ac:dyDescent="0.25">
      <c r="H10941" s="155"/>
      <c r="I10941" s="151"/>
      <c r="J10941" s="152"/>
      <c r="K10941" s="153"/>
      <c r="L10941" s="153"/>
      <c r="M10941" s="153"/>
      <c r="N10941" s="153"/>
      <c r="O10941" s="153"/>
      <c r="P10941" s="153"/>
      <c r="Q10941" s="153"/>
      <c r="R10941" s="153"/>
      <c r="S10941" s="152"/>
      <c r="T10941" s="153"/>
      <c r="X10941" s="69" t="str">
        <f t="shared" si="344"/>
        <v/>
      </c>
      <c r="Y10941" s="69" t="str">
        <f t="shared" si="345"/>
        <v/>
      </c>
    </row>
    <row r="10942" spans="8:25" x14ac:dyDescent="0.25">
      <c r="H10942" s="155"/>
      <c r="I10942" s="151"/>
      <c r="J10942" s="152"/>
      <c r="K10942" s="153"/>
      <c r="L10942" s="153"/>
      <c r="M10942" s="153"/>
      <c r="N10942" s="153"/>
      <c r="O10942" s="153"/>
      <c r="P10942" s="153"/>
      <c r="Q10942" s="153"/>
      <c r="R10942" s="153"/>
      <c r="S10942" s="152"/>
      <c r="T10942" s="153"/>
      <c r="X10942" s="69" t="str">
        <f t="shared" si="344"/>
        <v/>
      </c>
      <c r="Y10942" s="69" t="str">
        <f t="shared" si="345"/>
        <v/>
      </c>
    </row>
    <row r="10943" spans="8:25" x14ac:dyDescent="0.25">
      <c r="H10943" s="155"/>
      <c r="I10943" s="151"/>
      <c r="J10943" s="152"/>
      <c r="K10943" s="153"/>
      <c r="L10943" s="153"/>
      <c r="M10943" s="153"/>
      <c r="N10943" s="153"/>
      <c r="O10943" s="153"/>
      <c r="P10943" s="153"/>
      <c r="Q10943" s="153"/>
      <c r="R10943" s="153"/>
      <c r="S10943" s="152"/>
      <c r="T10943" s="153"/>
      <c r="X10943" s="69" t="str">
        <f t="shared" si="344"/>
        <v/>
      </c>
      <c r="Y10943" s="69" t="str">
        <f t="shared" si="345"/>
        <v/>
      </c>
    </row>
    <row r="10944" spans="8:25" x14ac:dyDescent="0.25">
      <c r="H10944" s="155"/>
      <c r="I10944" s="151"/>
      <c r="J10944" s="152"/>
      <c r="K10944" s="153"/>
      <c r="L10944" s="153"/>
      <c r="M10944" s="153"/>
      <c r="N10944" s="153"/>
      <c r="O10944" s="153"/>
      <c r="P10944" s="153"/>
      <c r="Q10944" s="153"/>
      <c r="R10944" s="153"/>
      <c r="S10944" s="152"/>
      <c r="T10944" s="153"/>
      <c r="X10944" s="69" t="str">
        <f t="shared" si="344"/>
        <v/>
      </c>
      <c r="Y10944" s="69" t="str">
        <f t="shared" si="345"/>
        <v/>
      </c>
    </row>
    <row r="10945" spans="8:25" x14ac:dyDescent="0.25">
      <c r="H10945" s="155"/>
      <c r="I10945" s="151"/>
      <c r="J10945" s="152"/>
      <c r="K10945" s="153"/>
      <c r="L10945" s="153"/>
      <c r="M10945" s="153"/>
      <c r="N10945" s="153"/>
      <c r="O10945" s="153"/>
      <c r="P10945" s="153"/>
      <c r="Q10945" s="153"/>
      <c r="R10945" s="153"/>
      <c r="S10945" s="152"/>
      <c r="T10945" s="153"/>
      <c r="X10945" s="69" t="str">
        <f t="shared" si="344"/>
        <v/>
      </c>
      <c r="Y10945" s="69" t="str">
        <f t="shared" si="345"/>
        <v/>
      </c>
    </row>
    <row r="10946" spans="8:25" x14ac:dyDescent="0.25">
      <c r="H10946" s="155"/>
      <c r="I10946" s="151"/>
      <c r="J10946" s="152"/>
      <c r="K10946" s="153"/>
      <c r="L10946" s="153"/>
      <c r="M10946" s="153"/>
      <c r="N10946" s="153"/>
      <c r="O10946" s="153"/>
      <c r="P10946" s="153"/>
      <c r="Q10946" s="153"/>
      <c r="R10946" s="153"/>
      <c r="S10946" s="152"/>
      <c r="T10946" s="153"/>
      <c r="X10946" s="69" t="str">
        <f t="shared" ref="X10946:X11009" si="346">IF(W10946&lt;&gt;"",W10946-I10946,"")</f>
        <v/>
      </c>
      <c r="Y10946" s="69" t="str">
        <f t="shared" si="345"/>
        <v/>
      </c>
    </row>
    <row r="10947" spans="8:25" x14ac:dyDescent="0.25">
      <c r="H10947" s="155"/>
      <c r="I10947" s="151"/>
      <c r="J10947" s="152"/>
      <c r="K10947" s="153"/>
      <c r="L10947" s="153"/>
      <c r="M10947" s="153"/>
      <c r="N10947" s="153"/>
      <c r="O10947" s="153"/>
      <c r="P10947" s="153"/>
      <c r="Q10947" s="153"/>
      <c r="R10947" s="153"/>
      <c r="S10947" s="152"/>
      <c r="T10947" s="153"/>
      <c r="X10947" s="69" t="str">
        <f t="shared" si="346"/>
        <v/>
      </c>
      <c r="Y10947" s="69" t="str">
        <f t="shared" ref="Y10947:Y11010" si="347">IF(X10947&lt;&gt;"",IF(X10947&lt;365,"&lt; 1 year",IF(X10947&lt;730,"1-2",IF(X10947&lt;1095,"2-3",IF(X10947&lt;1460,"3-4",IF(X10947&lt;1825,"4-5","5+"))))),"")</f>
        <v/>
      </c>
    </row>
    <row r="10948" spans="8:25" x14ac:dyDescent="0.25">
      <c r="H10948" s="155"/>
      <c r="I10948" s="151"/>
      <c r="J10948" s="152"/>
      <c r="K10948" s="153"/>
      <c r="L10948" s="153"/>
      <c r="M10948" s="153"/>
      <c r="N10948" s="153"/>
      <c r="O10948" s="153"/>
      <c r="P10948" s="153"/>
      <c r="Q10948" s="153"/>
      <c r="R10948" s="153"/>
      <c r="S10948" s="152"/>
      <c r="T10948" s="153"/>
      <c r="X10948" s="69" t="str">
        <f t="shared" si="346"/>
        <v/>
      </c>
      <c r="Y10948" s="69" t="str">
        <f t="shared" si="347"/>
        <v/>
      </c>
    </row>
    <row r="10949" spans="8:25" x14ac:dyDescent="0.25">
      <c r="H10949" s="155"/>
      <c r="I10949" s="151"/>
      <c r="J10949" s="152"/>
      <c r="K10949" s="153"/>
      <c r="L10949" s="153"/>
      <c r="M10949" s="153"/>
      <c r="N10949" s="153"/>
      <c r="O10949" s="153"/>
      <c r="P10949" s="153"/>
      <c r="Q10949" s="153"/>
      <c r="R10949" s="153"/>
      <c r="S10949" s="152"/>
      <c r="T10949" s="153"/>
      <c r="X10949" s="69" t="str">
        <f t="shared" si="346"/>
        <v/>
      </c>
      <c r="Y10949" s="69" t="str">
        <f t="shared" si="347"/>
        <v/>
      </c>
    </row>
    <row r="10950" spans="8:25" x14ac:dyDescent="0.25">
      <c r="H10950" s="155"/>
      <c r="I10950" s="151"/>
      <c r="J10950" s="152"/>
      <c r="K10950" s="153"/>
      <c r="L10950" s="153"/>
      <c r="M10950" s="153"/>
      <c r="N10950" s="153"/>
      <c r="O10950" s="153"/>
      <c r="P10950" s="153"/>
      <c r="Q10950" s="153"/>
      <c r="R10950" s="153"/>
      <c r="S10950" s="152"/>
      <c r="T10950" s="153"/>
      <c r="X10950" s="69" t="str">
        <f t="shared" si="346"/>
        <v/>
      </c>
      <c r="Y10950" s="69" t="str">
        <f t="shared" si="347"/>
        <v/>
      </c>
    </row>
    <row r="10951" spans="8:25" x14ac:dyDescent="0.25">
      <c r="H10951" s="155"/>
      <c r="I10951" s="151"/>
      <c r="J10951" s="152"/>
      <c r="K10951" s="153"/>
      <c r="L10951" s="153"/>
      <c r="M10951" s="153"/>
      <c r="N10951" s="153"/>
      <c r="O10951" s="153"/>
      <c r="P10951" s="153"/>
      <c r="Q10951" s="153"/>
      <c r="R10951" s="153"/>
      <c r="S10951" s="152"/>
      <c r="T10951" s="153"/>
      <c r="X10951" s="69" t="str">
        <f t="shared" si="346"/>
        <v/>
      </c>
      <c r="Y10951" s="69" t="str">
        <f t="shared" si="347"/>
        <v/>
      </c>
    </row>
    <row r="10952" spans="8:25" x14ac:dyDescent="0.25">
      <c r="H10952" s="155"/>
      <c r="I10952" s="151"/>
      <c r="J10952" s="152"/>
      <c r="K10952" s="153"/>
      <c r="L10952" s="153"/>
      <c r="M10952" s="153"/>
      <c r="N10952" s="153"/>
      <c r="O10952" s="153"/>
      <c r="P10952" s="153"/>
      <c r="Q10952" s="153"/>
      <c r="R10952" s="153"/>
      <c r="S10952" s="152"/>
      <c r="T10952" s="153"/>
      <c r="X10952" s="69" t="str">
        <f t="shared" si="346"/>
        <v/>
      </c>
      <c r="Y10952" s="69" t="str">
        <f t="shared" si="347"/>
        <v/>
      </c>
    </row>
    <row r="10953" spans="8:25" x14ac:dyDescent="0.25">
      <c r="H10953" s="155"/>
      <c r="I10953" s="151"/>
      <c r="J10953" s="152"/>
      <c r="K10953" s="153"/>
      <c r="L10953" s="153"/>
      <c r="M10953" s="153"/>
      <c r="N10953" s="153"/>
      <c r="O10953" s="153"/>
      <c r="P10953" s="153"/>
      <c r="Q10953" s="153"/>
      <c r="R10953" s="153"/>
      <c r="S10953" s="152"/>
      <c r="T10953" s="153"/>
      <c r="X10953" s="69" t="str">
        <f t="shared" si="346"/>
        <v/>
      </c>
      <c r="Y10953" s="69" t="str">
        <f t="shared" si="347"/>
        <v/>
      </c>
    </row>
    <row r="10954" spans="8:25" x14ac:dyDescent="0.25">
      <c r="H10954" s="155"/>
      <c r="I10954" s="151"/>
      <c r="J10954" s="152"/>
      <c r="K10954" s="153"/>
      <c r="L10954" s="153"/>
      <c r="M10954" s="153"/>
      <c r="N10954" s="153"/>
      <c r="O10954" s="153"/>
      <c r="P10954" s="153"/>
      <c r="Q10954" s="153"/>
      <c r="R10954" s="153"/>
      <c r="S10954" s="152"/>
      <c r="T10954" s="153"/>
      <c r="X10954" s="69" t="str">
        <f t="shared" si="346"/>
        <v/>
      </c>
      <c r="Y10954" s="69" t="str">
        <f t="shared" si="347"/>
        <v/>
      </c>
    </row>
    <row r="10955" spans="8:25" x14ac:dyDescent="0.25">
      <c r="H10955" s="155"/>
      <c r="I10955" s="151"/>
      <c r="J10955" s="152"/>
      <c r="K10955" s="153"/>
      <c r="L10955" s="153"/>
      <c r="M10955" s="153"/>
      <c r="N10955" s="153"/>
      <c r="O10955" s="153"/>
      <c r="P10955" s="153"/>
      <c r="Q10955" s="153"/>
      <c r="R10955" s="153"/>
      <c r="S10955" s="152"/>
      <c r="T10955" s="153"/>
      <c r="X10955" s="69" t="str">
        <f t="shared" si="346"/>
        <v/>
      </c>
      <c r="Y10955" s="69" t="str">
        <f t="shared" si="347"/>
        <v/>
      </c>
    </row>
    <row r="10956" spans="8:25" x14ac:dyDescent="0.25">
      <c r="H10956" s="155"/>
      <c r="I10956" s="151"/>
      <c r="J10956" s="152"/>
      <c r="K10956" s="153"/>
      <c r="L10956" s="153"/>
      <c r="M10956" s="153"/>
      <c r="N10956" s="153"/>
      <c r="O10956" s="153"/>
      <c r="P10956" s="153"/>
      <c r="Q10956" s="153"/>
      <c r="R10956" s="153"/>
      <c r="S10956" s="152"/>
      <c r="T10956" s="153"/>
      <c r="X10956" s="69" t="str">
        <f t="shared" si="346"/>
        <v/>
      </c>
      <c r="Y10956" s="69" t="str">
        <f t="shared" si="347"/>
        <v/>
      </c>
    </row>
    <row r="10957" spans="8:25" x14ac:dyDescent="0.25">
      <c r="H10957" s="155"/>
      <c r="I10957" s="151"/>
      <c r="J10957" s="152"/>
      <c r="K10957" s="153"/>
      <c r="L10957" s="153"/>
      <c r="M10957" s="153"/>
      <c r="N10957" s="153"/>
      <c r="O10957" s="153"/>
      <c r="P10957" s="153"/>
      <c r="Q10957" s="153"/>
      <c r="R10957" s="153"/>
      <c r="S10957" s="152"/>
      <c r="T10957" s="153"/>
      <c r="X10957" s="69" t="str">
        <f t="shared" si="346"/>
        <v/>
      </c>
      <c r="Y10957" s="69" t="str">
        <f t="shared" si="347"/>
        <v/>
      </c>
    </row>
    <row r="10958" spans="8:25" x14ac:dyDescent="0.25">
      <c r="H10958" s="155"/>
      <c r="I10958" s="151"/>
      <c r="J10958" s="152"/>
      <c r="K10958" s="153"/>
      <c r="L10958" s="153"/>
      <c r="M10958" s="153"/>
      <c r="N10958" s="153"/>
      <c r="O10958" s="153"/>
      <c r="P10958" s="153"/>
      <c r="Q10958" s="153"/>
      <c r="R10958" s="153"/>
      <c r="S10958" s="152"/>
      <c r="T10958" s="153"/>
      <c r="X10958" s="69" t="str">
        <f t="shared" si="346"/>
        <v/>
      </c>
      <c r="Y10958" s="69" t="str">
        <f t="shared" si="347"/>
        <v/>
      </c>
    </row>
    <row r="10959" spans="8:25" x14ac:dyDescent="0.25">
      <c r="H10959" s="155"/>
      <c r="I10959" s="151"/>
      <c r="J10959" s="152"/>
      <c r="K10959" s="153"/>
      <c r="L10959" s="153"/>
      <c r="M10959" s="153"/>
      <c r="N10959" s="153"/>
      <c r="O10959" s="153"/>
      <c r="P10959" s="153"/>
      <c r="Q10959" s="153"/>
      <c r="R10959" s="153"/>
      <c r="S10959" s="152"/>
      <c r="T10959" s="153"/>
      <c r="X10959" s="69" t="str">
        <f t="shared" si="346"/>
        <v/>
      </c>
      <c r="Y10959" s="69" t="str">
        <f t="shared" si="347"/>
        <v/>
      </c>
    </row>
    <row r="10960" spans="8:25" x14ac:dyDescent="0.25">
      <c r="H10960" s="155"/>
      <c r="I10960" s="151"/>
      <c r="J10960" s="152"/>
      <c r="K10960" s="153"/>
      <c r="L10960" s="153"/>
      <c r="M10960" s="153"/>
      <c r="N10960" s="153"/>
      <c r="O10960" s="153"/>
      <c r="P10960" s="153"/>
      <c r="Q10960" s="153"/>
      <c r="R10960" s="153"/>
      <c r="S10960" s="152"/>
      <c r="T10960" s="153"/>
      <c r="X10960" s="69" t="str">
        <f t="shared" si="346"/>
        <v/>
      </c>
      <c r="Y10960" s="69" t="str">
        <f t="shared" si="347"/>
        <v/>
      </c>
    </row>
    <row r="10961" spans="8:25" x14ac:dyDescent="0.25">
      <c r="H10961" s="155"/>
      <c r="I10961" s="151"/>
      <c r="J10961" s="152"/>
      <c r="K10961" s="153"/>
      <c r="L10961" s="153"/>
      <c r="M10961" s="153"/>
      <c r="N10961" s="153"/>
      <c r="O10961" s="153"/>
      <c r="P10961" s="153"/>
      <c r="Q10961" s="153"/>
      <c r="R10961" s="153"/>
      <c r="S10961" s="152"/>
      <c r="T10961" s="153"/>
      <c r="X10961" s="69" t="str">
        <f t="shared" si="346"/>
        <v/>
      </c>
      <c r="Y10961" s="69" t="str">
        <f t="shared" si="347"/>
        <v/>
      </c>
    </row>
    <row r="10962" spans="8:25" x14ac:dyDescent="0.25">
      <c r="H10962" s="155"/>
      <c r="I10962" s="151"/>
      <c r="J10962" s="152"/>
      <c r="K10962" s="153"/>
      <c r="L10962" s="153"/>
      <c r="M10962" s="153"/>
      <c r="N10962" s="153"/>
      <c r="O10962" s="153"/>
      <c r="P10962" s="153"/>
      <c r="Q10962" s="153"/>
      <c r="R10962" s="153"/>
      <c r="S10962" s="152"/>
      <c r="T10962" s="153"/>
      <c r="X10962" s="69" t="str">
        <f t="shared" si="346"/>
        <v/>
      </c>
      <c r="Y10962" s="69" t="str">
        <f t="shared" si="347"/>
        <v/>
      </c>
    </row>
    <row r="10963" spans="8:25" x14ac:dyDescent="0.25">
      <c r="H10963" s="155"/>
      <c r="I10963" s="151"/>
      <c r="J10963" s="152"/>
      <c r="K10963" s="153"/>
      <c r="L10963" s="153"/>
      <c r="M10963" s="153"/>
      <c r="N10963" s="153"/>
      <c r="O10963" s="153"/>
      <c r="P10963" s="153"/>
      <c r="Q10963" s="153"/>
      <c r="R10963" s="153"/>
      <c r="S10963" s="152"/>
      <c r="T10963" s="153"/>
      <c r="X10963" s="69" t="str">
        <f t="shared" si="346"/>
        <v/>
      </c>
      <c r="Y10963" s="69" t="str">
        <f t="shared" si="347"/>
        <v/>
      </c>
    </row>
    <row r="10964" spans="8:25" x14ac:dyDescent="0.25">
      <c r="H10964" s="155"/>
      <c r="I10964" s="151"/>
      <c r="J10964" s="152"/>
      <c r="K10964" s="153"/>
      <c r="L10964" s="153"/>
      <c r="M10964" s="153"/>
      <c r="N10964" s="153"/>
      <c r="O10964" s="153"/>
      <c r="P10964" s="153"/>
      <c r="Q10964" s="153"/>
      <c r="R10964" s="153"/>
      <c r="S10964" s="152"/>
      <c r="T10964" s="153"/>
      <c r="X10964" s="69" t="str">
        <f t="shared" si="346"/>
        <v/>
      </c>
      <c r="Y10964" s="69" t="str">
        <f t="shared" si="347"/>
        <v/>
      </c>
    </row>
    <row r="10965" spans="8:25" x14ac:dyDescent="0.25">
      <c r="H10965" s="155"/>
      <c r="I10965" s="151"/>
      <c r="J10965" s="152"/>
      <c r="K10965" s="153"/>
      <c r="L10965" s="153"/>
      <c r="M10965" s="153"/>
      <c r="N10965" s="153"/>
      <c r="O10965" s="153"/>
      <c r="P10965" s="153"/>
      <c r="Q10965" s="153"/>
      <c r="R10965" s="153"/>
      <c r="S10965" s="152"/>
      <c r="T10965" s="153"/>
      <c r="X10965" s="69" t="str">
        <f t="shared" si="346"/>
        <v/>
      </c>
      <c r="Y10965" s="69" t="str">
        <f t="shared" si="347"/>
        <v/>
      </c>
    </row>
    <row r="10966" spans="8:25" x14ac:dyDescent="0.25">
      <c r="H10966" s="155"/>
      <c r="I10966" s="151"/>
      <c r="J10966" s="152"/>
      <c r="K10966" s="153"/>
      <c r="L10966" s="153"/>
      <c r="M10966" s="153"/>
      <c r="N10966" s="153"/>
      <c r="O10966" s="153"/>
      <c r="P10966" s="153"/>
      <c r="Q10966" s="153"/>
      <c r="R10966" s="153"/>
      <c r="S10966" s="152"/>
      <c r="T10966" s="153"/>
      <c r="X10966" s="69" t="str">
        <f t="shared" si="346"/>
        <v/>
      </c>
      <c r="Y10966" s="69" t="str">
        <f t="shared" si="347"/>
        <v/>
      </c>
    </row>
    <row r="10967" spans="8:25" x14ac:dyDescent="0.25">
      <c r="H10967" s="155"/>
      <c r="I10967" s="151"/>
      <c r="J10967" s="152"/>
      <c r="K10967" s="153"/>
      <c r="L10967" s="153"/>
      <c r="M10967" s="153"/>
      <c r="N10967" s="153"/>
      <c r="O10967" s="153"/>
      <c r="P10967" s="153"/>
      <c r="Q10967" s="153"/>
      <c r="R10967" s="153"/>
      <c r="S10967" s="152"/>
      <c r="T10967" s="153"/>
      <c r="X10967" s="69" t="str">
        <f t="shared" si="346"/>
        <v/>
      </c>
      <c r="Y10967" s="69" t="str">
        <f t="shared" si="347"/>
        <v/>
      </c>
    </row>
    <row r="10968" spans="8:25" x14ac:dyDescent="0.25">
      <c r="H10968" s="155"/>
      <c r="I10968" s="151"/>
      <c r="J10968" s="152"/>
      <c r="K10968" s="153"/>
      <c r="L10968" s="153"/>
      <c r="M10968" s="153"/>
      <c r="N10968" s="153"/>
      <c r="O10968" s="153"/>
      <c r="P10968" s="153"/>
      <c r="Q10968" s="153"/>
      <c r="R10968" s="153"/>
      <c r="S10968" s="152"/>
      <c r="T10968" s="153"/>
      <c r="X10968" s="69" t="str">
        <f t="shared" si="346"/>
        <v/>
      </c>
      <c r="Y10968" s="69" t="str">
        <f t="shared" si="347"/>
        <v/>
      </c>
    </row>
    <row r="10969" spans="8:25" x14ac:dyDescent="0.25">
      <c r="H10969" s="155"/>
      <c r="I10969" s="151"/>
      <c r="J10969" s="152"/>
      <c r="K10969" s="153"/>
      <c r="L10969" s="153"/>
      <c r="M10969" s="153"/>
      <c r="N10969" s="153"/>
      <c r="O10969" s="153"/>
      <c r="P10969" s="153"/>
      <c r="Q10969" s="153"/>
      <c r="R10969" s="153"/>
      <c r="S10969" s="152"/>
      <c r="T10969" s="153"/>
      <c r="X10969" s="69" t="str">
        <f t="shared" si="346"/>
        <v/>
      </c>
      <c r="Y10969" s="69" t="str">
        <f t="shared" si="347"/>
        <v/>
      </c>
    </row>
    <row r="10970" spans="8:25" x14ac:dyDescent="0.25">
      <c r="H10970" s="155"/>
      <c r="I10970" s="151"/>
      <c r="J10970" s="152"/>
      <c r="K10970" s="153"/>
      <c r="L10970" s="153"/>
      <c r="M10970" s="153"/>
      <c r="N10970" s="153"/>
      <c r="O10970" s="153"/>
      <c r="P10970" s="153"/>
      <c r="Q10970" s="153"/>
      <c r="R10970" s="153"/>
      <c r="S10970" s="152"/>
      <c r="T10970" s="153"/>
      <c r="X10970" s="69" t="str">
        <f t="shared" si="346"/>
        <v/>
      </c>
      <c r="Y10970" s="69" t="str">
        <f t="shared" si="347"/>
        <v/>
      </c>
    </row>
    <row r="10971" spans="8:25" x14ac:dyDescent="0.25">
      <c r="H10971" s="155"/>
      <c r="I10971" s="151"/>
      <c r="J10971" s="152"/>
      <c r="K10971" s="153"/>
      <c r="L10971" s="153"/>
      <c r="M10971" s="153"/>
      <c r="N10971" s="153"/>
      <c r="O10971" s="153"/>
      <c r="P10971" s="153"/>
      <c r="Q10971" s="153"/>
      <c r="R10971" s="153"/>
      <c r="S10971" s="152"/>
      <c r="T10971" s="153"/>
      <c r="X10971" s="69" t="str">
        <f t="shared" si="346"/>
        <v/>
      </c>
      <c r="Y10971" s="69" t="str">
        <f t="shared" si="347"/>
        <v/>
      </c>
    </row>
    <row r="10972" spans="8:25" x14ac:dyDescent="0.25">
      <c r="H10972" s="155"/>
      <c r="I10972" s="151"/>
      <c r="J10972" s="152"/>
      <c r="K10972" s="153"/>
      <c r="L10972" s="153"/>
      <c r="M10972" s="153"/>
      <c r="N10972" s="153"/>
      <c r="O10972" s="153"/>
      <c r="P10972" s="153"/>
      <c r="Q10972" s="153"/>
      <c r="R10972" s="153"/>
      <c r="S10972" s="152"/>
      <c r="T10972" s="153"/>
      <c r="X10972" s="69" t="str">
        <f t="shared" si="346"/>
        <v/>
      </c>
      <c r="Y10972" s="69" t="str">
        <f t="shared" si="347"/>
        <v/>
      </c>
    </row>
    <row r="10973" spans="8:25" x14ac:dyDescent="0.25">
      <c r="H10973" s="155"/>
      <c r="I10973" s="151"/>
      <c r="J10973" s="152"/>
      <c r="K10973" s="153"/>
      <c r="L10973" s="153"/>
      <c r="M10973" s="153"/>
      <c r="N10973" s="153"/>
      <c r="O10973" s="153"/>
      <c r="P10973" s="153"/>
      <c r="Q10973" s="153"/>
      <c r="R10973" s="153"/>
      <c r="S10973" s="152"/>
      <c r="T10973" s="153"/>
      <c r="X10973" s="69" t="str">
        <f t="shared" si="346"/>
        <v/>
      </c>
      <c r="Y10973" s="69" t="str">
        <f t="shared" si="347"/>
        <v/>
      </c>
    </row>
    <row r="10974" spans="8:25" x14ac:dyDescent="0.25">
      <c r="H10974" s="155"/>
      <c r="I10974" s="151"/>
      <c r="J10974" s="152"/>
      <c r="K10974" s="153"/>
      <c r="L10974" s="153"/>
      <c r="M10974" s="153"/>
      <c r="N10974" s="153"/>
      <c r="O10974" s="153"/>
      <c r="P10974" s="153"/>
      <c r="Q10974" s="153"/>
      <c r="R10974" s="153"/>
      <c r="S10974" s="152"/>
      <c r="T10974" s="153"/>
      <c r="X10974" s="69" t="str">
        <f t="shared" si="346"/>
        <v/>
      </c>
      <c r="Y10974" s="69" t="str">
        <f t="shared" si="347"/>
        <v/>
      </c>
    </row>
    <row r="10975" spans="8:25" x14ac:dyDescent="0.25">
      <c r="H10975" s="155"/>
      <c r="I10975" s="151"/>
      <c r="J10975" s="152"/>
      <c r="K10975" s="153"/>
      <c r="L10975" s="153"/>
      <c r="M10975" s="153"/>
      <c r="N10975" s="153"/>
      <c r="O10975" s="153"/>
      <c r="P10975" s="153"/>
      <c r="Q10975" s="153"/>
      <c r="R10975" s="153"/>
      <c r="S10975" s="152"/>
      <c r="T10975" s="153"/>
      <c r="X10975" s="69" t="str">
        <f t="shared" si="346"/>
        <v/>
      </c>
      <c r="Y10975" s="69" t="str">
        <f t="shared" si="347"/>
        <v/>
      </c>
    </row>
    <row r="10976" spans="8:25" x14ac:dyDescent="0.25">
      <c r="H10976" s="155"/>
      <c r="I10976" s="151"/>
      <c r="J10976" s="152"/>
      <c r="K10976" s="153"/>
      <c r="L10976" s="153"/>
      <c r="M10976" s="153"/>
      <c r="N10976" s="153"/>
      <c r="O10976" s="153"/>
      <c r="P10976" s="153"/>
      <c r="Q10976" s="153"/>
      <c r="R10976" s="153"/>
      <c r="S10976" s="152"/>
      <c r="T10976" s="153"/>
      <c r="X10976" s="69" t="str">
        <f t="shared" si="346"/>
        <v/>
      </c>
      <c r="Y10976" s="69" t="str">
        <f t="shared" si="347"/>
        <v/>
      </c>
    </row>
    <row r="10977" spans="8:25" x14ac:dyDescent="0.25">
      <c r="H10977" s="155"/>
      <c r="I10977" s="151"/>
      <c r="J10977" s="152"/>
      <c r="K10977" s="153"/>
      <c r="L10977" s="153"/>
      <c r="M10977" s="153"/>
      <c r="N10977" s="153"/>
      <c r="O10977" s="153"/>
      <c r="P10977" s="153"/>
      <c r="Q10977" s="153"/>
      <c r="R10977" s="153"/>
      <c r="S10977" s="152"/>
      <c r="T10977" s="153"/>
      <c r="X10977" s="69" t="str">
        <f t="shared" si="346"/>
        <v/>
      </c>
      <c r="Y10977" s="69" t="str">
        <f t="shared" si="347"/>
        <v/>
      </c>
    </row>
    <row r="10978" spans="8:25" x14ac:dyDescent="0.25">
      <c r="H10978" s="155"/>
      <c r="I10978" s="151"/>
      <c r="J10978" s="152"/>
      <c r="K10978" s="153"/>
      <c r="L10978" s="153"/>
      <c r="M10978" s="153"/>
      <c r="N10978" s="153"/>
      <c r="O10978" s="153"/>
      <c r="P10978" s="153"/>
      <c r="Q10978" s="153"/>
      <c r="R10978" s="153"/>
      <c r="S10978" s="152"/>
      <c r="T10978" s="153"/>
      <c r="X10978" s="69" t="str">
        <f t="shared" si="346"/>
        <v/>
      </c>
      <c r="Y10978" s="69" t="str">
        <f t="shared" si="347"/>
        <v/>
      </c>
    </row>
    <row r="10979" spans="8:25" x14ac:dyDescent="0.25">
      <c r="H10979" s="155"/>
      <c r="I10979" s="151"/>
      <c r="J10979" s="152"/>
      <c r="K10979" s="153"/>
      <c r="L10979" s="153"/>
      <c r="M10979" s="153"/>
      <c r="N10979" s="153"/>
      <c r="O10979" s="153"/>
      <c r="P10979" s="153"/>
      <c r="Q10979" s="153"/>
      <c r="R10979" s="153"/>
      <c r="S10979" s="152"/>
      <c r="T10979" s="153"/>
      <c r="X10979" s="69" t="str">
        <f t="shared" si="346"/>
        <v/>
      </c>
      <c r="Y10979" s="69" t="str">
        <f t="shared" si="347"/>
        <v/>
      </c>
    </row>
    <row r="10980" spans="8:25" x14ac:dyDescent="0.25">
      <c r="H10980" s="155"/>
      <c r="I10980" s="151"/>
      <c r="J10980" s="152"/>
      <c r="K10980" s="153"/>
      <c r="L10980" s="153"/>
      <c r="M10980" s="153"/>
      <c r="N10980" s="153"/>
      <c r="O10980" s="153"/>
      <c r="P10980" s="153"/>
      <c r="Q10980" s="153"/>
      <c r="R10980" s="153"/>
      <c r="S10980" s="152"/>
      <c r="T10980" s="153"/>
      <c r="X10980" s="69" t="str">
        <f t="shared" si="346"/>
        <v/>
      </c>
      <c r="Y10980" s="69" t="str">
        <f t="shared" si="347"/>
        <v/>
      </c>
    </row>
    <row r="10981" spans="8:25" x14ac:dyDescent="0.25">
      <c r="H10981" s="155"/>
      <c r="I10981" s="151"/>
      <c r="J10981" s="152"/>
      <c r="K10981" s="153"/>
      <c r="L10981" s="153"/>
      <c r="M10981" s="153"/>
      <c r="N10981" s="153"/>
      <c r="O10981" s="153"/>
      <c r="P10981" s="153"/>
      <c r="Q10981" s="153"/>
      <c r="R10981" s="153"/>
      <c r="S10981" s="152"/>
      <c r="T10981" s="153"/>
      <c r="X10981" s="69" t="str">
        <f t="shared" si="346"/>
        <v/>
      </c>
      <c r="Y10981" s="69" t="str">
        <f t="shared" si="347"/>
        <v/>
      </c>
    </row>
    <row r="10982" spans="8:25" x14ac:dyDescent="0.25">
      <c r="H10982" s="155"/>
      <c r="I10982" s="151"/>
      <c r="J10982" s="152"/>
      <c r="K10982" s="153"/>
      <c r="L10982" s="153"/>
      <c r="M10982" s="153"/>
      <c r="N10982" s="153"/>
      <c r="O10982" s="153"/>
      <c r="P10982" s="153"/>
      <c r="Q10982" s="153"/>
      <c r="R10982" s="153"/>
      <c r="S10982" s="152"/>
      <c r="T10982" s="153"/>
      <c r="X10982" s="69" t="str">
        <f t="shared" si="346"/>
        <v/>
      </c>
      <c r="Y10982" s="69" t="str">
        <f t="shared" si="347"/>
        <v/>
      </c>
    </row>
    <row r="10983" spans="8:25" x14ac:dyDescent="0.25">
      <c r="H10983" s="155"/>
      <c r="I10983" s="151"/>
      <c r="J10983" s="152"/>
      <c r="K10983" s="153"/>
      <c r="L10983" s="153"/>
      <c r="M10983" s="153"/>
      <c r="N10983" s="153"/>
      <c r="O10983" s="153"/>
      <c r="P10983" s="153"/>
      <c r="Q10983" s="153"/>
      <c r="R10983" s="153"/>
      <c r="S10983" s="152"/>
      <c r="T10983" s="153"/>
      <c r="X10983" s="69" t="str">
        <f t="shared" si="346"/>
        <v/>
      </c>
      <c r="Y10983" s="69" t="str">
        <f t="shared" si="347"/>
        <v/>
      </c>
    </row>
    <row r="10984" spans="8:25" x14ac:dyDescent="0.25">
      <c r="H10984" s="155"/>
      <c r="I10984" s="151"/>
      <c r="J10984" s="152"/>
      <c r="K10984" s="153"/>
      <c r="L10984" s="153"/>
      <c r="M10984" s="153"/>
      <c r="N10984" s="153"/>
      <c r="O10984" s="153"/>
      <c r="P10984" s="153"/>
      <c r="Q10984" s="153"/>
      <c r="R10984" s="153"/>
      <c r="S10984" s="152"/>
      <c r="T10984" s="153"/>
      <c r="X10984" s="69" t="str">
        <f t="shared" si="346"/>
        <v/>
      </c>
      <c r="Y10984" s="69" t="str">
        <f t="shared" si="347"/>
        <v/>
      </c>
    </row>
    <row r="10985" spans="8:25" x14ac:dyDescent="0.25">
      <c r="H10985" s="155"/>
      <c r="I10985" s="151"/>
      <c r="J10985" s="152"/>
      <c r="K10985" s="153"/>
      <c r="L10985" s="153"/>
      <c r="M10985" s="153"/>
      <c r="N10985" s="153"/>
      <c r="O10985" s="153"/>
      <c r="P10985" s="153"/>
      <c r="Q10985" s="153"/>
      <c r="R10985" s="153"/>
      <c r="S10985" s="152"/>
      <c r="T10985" s="153"/>
      <c r="X10985" s="69" t="str">
        <f t="shared" si="346"/>
        <v/>
      </c>
      <c r="Y10985" s="69" t="str">
        <f t="shared" si="347"/>
        <v/>
      </c>
    </row>
    <row r="10986" spans="8:25" x14ac:dyDescent="0.25">
      <c r="H10986" s="155"/>
      <c r="I10986" s="151"/>
      <c r="J10986" s="152"/>
      <c r="K10986" s="153"/>
      <c r="L10986" s="153"/>
      <c r="M10986" s="153"/>
      <c r="N10986" s="153"/>
      <c r="O10986" s="153"/>
      <c r="P10986" s="153"/>
      <c r="Q10986" s="153"/>
      <c r="R10986" s="153"/>
      <c r="S10986" s="152"/>
      <c r="T10986" s="153"/>
      <c r="X10986" s="69" t="str">
        <f t="shared" si="346"/>
        <v/>
      </c>
      <c r="Y10986" s="69" t="str">
        <f t="shared" si="347"/>
        <v/>
      </c>
    </row>
    <row r="10987" spans="8:25" x14ac:dyDescent="0.25">
      <c r="H10987" s="155"/>
      <c r="I10987" s="151"/>
      <c r="J10987" s="152"/>
      <c r="K10987" s="153"/>
      <c r="L10987" s="153"/>
      <c r="M10987" s="153"/>
      <c r="N10987" s="153"/>
      <c r="O10987" s="153"/>
      <c r="P10987" s="153"/>
      <c r="Q10987" s="153"/>
      <c r="R10987" s="153"/>
      <c r="S10987" s="152"/>
      <c r="T10987" s="153"/>
      <c r="X10987" s="69" t="str">
        <f t="shared" si="346"/>
        <v/>
      </c>
      <c r="Y10987" s="69" t="str">
        <f t="shared" si="347"/>
        <v/>
      </c>
    </row>
    <row r="10988" spans="8:25" x14ac:dyDescent="0.25">
      <c r="H10988" s="155"/>
      <c r="I10988" s="151"/>
      <c r="J10988" s="152"/>
      <c r="K10988" s="153"/>
      <c r="L10988" s="153"/>
      <c r="M10988" s="153"/>
      <c r="N10988" s="153"/>
      <c r="O10988" s="153"/>
      <c r="P10988" s="153"/>
      <c r="Q10988" s="153"/>
      <c r="R10988" s="153"/>
      <c r="S10988" s="152"/>
      <c r="T10988" s="153"/>
      <c r="X10988" s="69" t="str">
        <f t="shared" si="346"/>
        <v/>
      </c>
      <c r="Y10988" s="69" t="str">
        <f t="shared" si="347"/>
        <v/>
      </c>
    </row>
    <row r="10989" spans="8:25" x14ac:dyDescent="0.25">
      <c r="H10989" s="155"/>
      <c r="I10989" s="151"/>
      <c r="J10989" s="152"/>
      <c r="K10989" s="153"/>
      <c r="L10989" s="153"/>
      <c r="M10989" s="153"/>
      <c r="N10989" s="153"/>
      <c r="O10989" s="153"/>
      <c r="P10989" s="153"/>
      <c r="Q10989" s="153"/>
      <c r="R10989" s="153"/>
      <c r="S10989" s="152"/>
      <c r="T10989" s="153"/>
      <c r="X10989" s="69" t="str">
        <f t="shared" si="346"/>
        <v/>
      </c>
      <c r="Y10989" s="69" t="str">
        <f t="shared" si="347"/>
        <v/>
      </c>
    </row>
    <row r="10990" spans="8:25" x14ac:dyDescent="0.25">
      <c r="H10990" s="155"/>
      <c r="I10990" s="151"/>
      <c r="J10990" s="152"/>
      <c r="K10990" s="153"/>
      <c r="L10990" s="153"/>
      <c r="M10990" s="153"/>
      <c r="N10990" s="153"/>
      <c r="O10990" s="153"/>
      <c r="P10990" s="153"/>
      <c r="Q10990" s="153"/>
      <c r="R10990" s="153"/>
      <c r="S10990" s="152"/>
      <c r="T10990" s="153"/>
      <c r="X10990" s="69" t="str">
        <f t="shared" si="346"/>
        <v/>
      </c>
      <c r="Y10990" s="69" t="str">
        <f t="shared" si="347"/>
        <v/>
      </c>
    </row>
    <row r="10991" spans="8:25" x14ac:dyDescent="0.25">
      <c r="H10991" s="155"/>
      <c r="I10991" s="151"/>
      <c r="J10991" s="152"/>
      <c r="K10991" s="153"/>
      <c r="L10991" s="153"/>
      <c r="M10991" s="153"/>
      <c r="N10991" s="153"/>
      <c r="O10991" s="153"/>
      <c r="P10991" s="153"/>
      <c r="Q10991" s="153"/>
      <c r="R10991" s="153"/>
      <c r="S10991" s="152"/>
      <c r="T10991" s="153"/>
      <c r="X10991" s="69" t="str">
        <f t="shared" si="346"/>
        <v/>
      </c>
      <c r="Y10991" s="69" t="str">
        <f t="shared" si="347"/>
        <v/>
      </c>
    </row>
    <row r="10992" spans="8:25" x14ac:dyDescent="0.25">
      <c r="H10992" s="155"/>
      <c r="I10992" s="151"/>
      <c r="J10992" s="152"/>
      <c r="K10992" s="153"/>
      <c r="L10992" s="153"/>
      <c r="M10992" s="153"/>
      <c r="N10992" s="153"/>
      <c r="O10992" s="153"/>
      <c r="P10992" s="153"/>
      <c r="Q10992" s="153"/>
      <c r="R10992" s="153"/>
      <c r="S10992" s="152"/>
      <c r="T10992" s="153"/>
      <c r="X10992" s="69" t="str">
        <f t="shared" si="346"/>
        <v/>
      </c>
      <c r="Y10992" s="69" t="str">
        <f t="shared" si="347"/>
        <v/>
      </c>
    </row>
    <row r="10993" spans="8:25" x14ac:dyDescent="0.25">
      <c r="H10993" s="155"/>
      <c r="I10993" s="151"/>
      <c r="J10993" s="152"/>
      <c r="K10993" s="153"/>
      <c r="L10993" s="153"/>
      <c r="M10993" s="153"/>
      <c r="N10993" s="153"/>
      <c r="O10993" s="153"/>
      <c r="P10993" s="153"/>
      <c r="Q10993" s="153"/>
      <c r="R10993" s="153"/>
      <c r="S10993" s="152"/>
      <c r="T10993" s="153"/>
      <c r="X10993" s="69" t="str">
        <f t="shared" si="346"/>
        <v/>
      </c>
      <c r="Y10993" s="69" t="str">
        <f t="shared" si="347"/>
        <v/>
      </c>
    </row>
    <row r="10994" spans="8:25" x14ac:dyDescent="0.25">
      <c r="H10994" s="155"/>
      <c r="I10994" s="151"/>
      <c r="J10994" s="152"/>
      <c r="K10994" s="153"/>
      <c r="L10994" s="153"/>
      <c r="M10994" s="153"/>
      <c r="N10994" s="153"/>
      <c r="O10994" s="153"/>
      <c r="P10994" s="153"/>
      <c r="Q10994" s="153"/>
      <c r="R10994" s="153"/>
      <c r="S10994" s="152"/>
      <c r="T10994" s="153"/>
      <c r="X10994" s="69" t="str">
        <f t="shared" si="346"/>
        <v/>
      </c>
      <c r="Y10994" s="69" t="str">
        <f t="shared" si="347"/>
        <v/>
      </c>
    </row>
    <row r="10995" spans="8:25" x14ac:dyDescent="0.25">
      <c r="H10995" s="155"/>
      <c r="I10995" s="151"/>
      <c r="J10995" s="152"/>
      <c r="K10995" s="153"/>
      <c r="L10995" s="153"/>
      <c r="M10995" s="153"/>
      <c r="N10995" s="153"/>
      <c r="O10995" s="153"/>
      <c r="P10995" s="153"/>
      <c r="Q10995" s="153"/>
      <c r="R10995" s="153"/>
      <c r="S10995" s="152"/>
      <c r="T10995" s="153"/>
      <c r="X10995" s="69" t="str">
        <f t="shared" si="346"/>
        <v/>
      </c>
      <c r="Y10995" s="69" t="str">
        <f t="shared" si="347"/>
        <v/>
      </c>
    </row>
    <row r="10996" spans="8:25" x14ac:dyDescent="0.25">
      <c r="H10996" s="155"/>
      <c r="I10996" s="151"/>
      <c r="J10996" s="152"/>
      <c r="K10996" s="153"/>
      <c r="L10996" s="153"/>
      <c r="M10996" s="153"/>
      <c r="N10996" s="153"/>
      <c r="O10996" s="153"/>
      <c r="P10996" s="153"/>
      <c r="Q10996" s="153"/>
      <c r="R10996" s="153"/>
      <c r="S10996" s="152"/>
      <c r="T10996" s="153"/>
      <c r="X10996" s="69" t="str">
        <f t="shared" si="346"/>
        <v/>
      </c>
      <c r="Y10996" s="69" t="str">
        <f t="shared" si="347"/>
        <v/>
      </c>
    </row>
    <row r="10997" spans="8:25" x14ac:dyDescent="0.25">
      <c r="H10997" s="155"/>
      <c r="I10997" s="151"/>
      <c r="J10997" s="152"/>
      <c r="K10997" s="153"/>
      <c r="L10997" s="153"/>
      <c r="M10997" s="153"/>
      <c r="N10997" s="153"/>
      <c r="O10997" s="153"/>
      <c r="P10997" s="153"/>
      <c r="Q10997" s="153"/>
      <c r="R10997" s="153"/>
      <c r="S10997" s="152"/>
      <c r="T10997" s="153"/>
      <c r="X10997" s="69" t="str">
        <f t="shared" si="346"/>
        <v/>
      </c>
      <c r="Y10997" s="69" t="str">
        <f t="shared" si="347"/>
        <v/>
      </c>
    </row>
    <row r="10998" spans="8:25" x14ac:dyDescent="0.25">
      <c r="H10998" s="155"/>
      <c r="I10998" s="151"/>
      <c r="J10998" s="152"/>
      <c r="K10998" s="153"/>
      <c r="L10998" s="153"/>
      <c r="M10998" s="153"/>
      <c r="N10998" s="153"/>
      <c r="O10998" s="153"/>
      <c r="P10998" s="153"/>
      <c r="Q10998" s="153"/>
      <c r="R10998" s="153"/>
      <c r="S10998" s="152"/>
      <c r="T10998" s="153"/>
      <c r="X10998" s="69" t="str">
        <f t="shared" si="346"/>
        <v/>
      </c>
      <c r="Y10998" s="69" t="str">
        <f t="shared" si="347"/>
        <v/>
      </c>
    </row>
    <row r="10999" spans="8:25" x14ac:dyDescent="0.25">
      <c r="H10999" s="155"/>
      <c r="I10999" s="151"/>
      <c r="J10999" s="152"/>
      <c r="K10999" s="153"/>
      <c r="L10999" s="153"/>
      <c r="M10999" s="153"/>
      <c r="N10999" s="153"/>
      <c r="O10999" s="153"/>
      <c r="P10999" s="153"/>
      <c r="Q10999" s="153"/>
      <c r="R10999" s="153"/>
      <c r="S10999" s="152"/>
      <c r="T10999" s="153"/>
      <c r="X10999" s="69" t="str">
        <f t="shared" si="346"/>
        <v/>
      </c>
      <c r="Y10999" s="69" t="str">
        <f t="shared" si="347"/>
        <v/>
      </c>
    </row>
    <row r="11000" spans="8:25" x14ac:dyDescent="0.25">
      <c r="H11000" s="155"/>
      <c r="I11000" s="151"/>
      <c r="J11000" s="152"/>
      <c r="K11000" s="153"/>
      <c r="L11000" s="153"/>
      <c r="M11000" s="153"/>
      <c r="N11000" s="153"/>
      <c r="O11000" s="153"/>
      <c r="P11000" s="153"/>
      <c r="Q11000" s="153"/>
      <c r="R11000" s="153"/>
      <c r="S11000" s="152"/>
      <c r="T11000" s="153"/>
      <c r="X11000" s="69" t="str">
        <f t="shared" si="346"/>
        <v/>
      </c>
      <c r="Y11000" s="69" t="str">
        <f t="shared" si="347"/>
        <v/>
      </c>
    </row>
    <row r="11001" spans="8:25" x14ac:dyDescent="0.25">
      <c r="H11001" s="155"/>
      <c r="I11001" s="151"/>
      <c r="J11001" s="152"/>
      <c r="K11001" s="153"/>
      <c r="L11001" s="153"/>
      <c r="M11001" s="153"/>
      <c r="N11001" s="153"/>
      <c r="O11001" s="153"/>
      <c r="P11001" s="153"/>
      <c r="Q11001" s="153"/>
      <c r="R11001" s="153"/>
      <c r="S11001" s="152"/>
      <c r="T11001" s="153"/>
      <c r="X11001" s="69" t="str">
        <f t="shared" si="346"/>
        <v/>
      </c>
      <c r="Y11001" s="69" t="str">
        <f t="shared" si="347"/>
        <v/>
      </c>
    </row>
    <row r="11002" spans="8:25" x14ac:dyDescent="0.25">
      <c r="H11002" s="155"/>
      <c r="I11002" s="151"/>
      <c r="J11002" s="152"/>
      <c r="K11002" s="153"/>
      <c r="L11002" s="153"/>
      <c r="M11002" s="153"/>
      <c r="N11002" s="153"/>
      <c r="O11002" s="153"/>
      <c r="P11002" s="153"/>
      <c r="Q11002" s="153"/>
      <c r="R11002" s="153"/>
      <c r="S11002" s="152"/>
      <c r="T11002" s="153"/>
      <c r="X11002" s="69" t="str">
        <f t="shared" si="346"/>
        <v/>
      </c>
      <c r="Y11002" s="69" t="str">
        <f t="shared" si="347"/>
        <v/>
      </c>
    </row>
    <row r="11003" spans="8:25" x14ac:dyDescent="0.25">
      <c r="H11003" s="155"/>
      <c r="I11003" s="151"/>
      <c r="J11003" s="152"/>
      <c r="K11003" s="153"/>
      <c r="L11003" s="153"/>
      <c r="M11003" s="153"/>
      <c r="N11003" s="153"/>
      <c r="O11003" s="153"/>
      <c r="P11003" s="153"/>
      <c r="Q11003" s="153"/>
      <c r="R11003" s="153"/>
      <c r="S11003" s="152"/>
      <c r="T11003" s="153"/>
      <c r="X11003" s="69" t="str">
        <f t="shared" si="346"/>
        <v/>
      </c>
      <c r="Y11003" s="69" t="str">
        <f t="shared" si="347"/>
        <v/>
      </c>
    </row>
    <row r="11004" spans="8:25" x14ac:dyDescent="0.25">
      <c r="H11004" s="155"/>
      <c r="I11004" s="151"/>
      <c r="J11004" s="152"/>
      <c r="K11004" s="153"/>
      <c r="L11004" s="153"/>
      <c r="M11004" s="153"/>
      <c r="N11004" s="153"/>
      <c r="O11004" s="153"/>
      <c r="P11004" s="153"/>
      <c r="Q11004" s="153"/>
      <c r="R11004" s="153"/>
      <c r="S11004" s="152"/>
      <c r="T11004" s="153"/>
      <c r="X11004" s="69" t="str">
        <f t="shared" si="346"/>
        <v/>
      </c>
      <c r="Y11004" s="69" t="str">
        <f t="shared" si="347"/>
        <v/>
      </c>
    </row>
    <row r="11005" spans="8:25" x14ac:dyDescent="0.25">
      <c r="H11005" s="155"/>
      <c r="I11005" s="151"/>
      <c r="J11005" s="152"/>
      <c r="K11005" s="153"/>
      <c r="L11005" s="153"/>
      <c r="M11005" s="153"/>
      <c r="N11005" s="153"/>
      <c r="O11005" s="153"/>
      <c r="P11005" s="153"/>
      <c r="Q11005" s="153"/>
      <c r="R11005" s="153"/>
      <c r="S11005" s="152"/>
      <c r="T11005" s="153"/>
      <c r="X11005" s="69" t="str">
        <f t="shared" si="346"/>
        <v/>
      </c>
      <c r="Y11005" s="69" t="str">
        <f t="shared" si="347"/>
        <v/>
      </c>
    </row>
    <row r="11006" spans="8:25" x14ac:dyDescent="0.25">
      <c r="H11006" s="155"/>
      <c r="I11006" s="151"/>
      <c r="J11006" s="152"/>
      <c r="K11006" s="153"/>
      <c r="L11006" s="153"/>
      <c r="M11006" s="153"/>
      <c r="N11006" s="153"/>
      <c r="O11006" s="153"/>
      <c r="P11006" s="153"/>
      <c r="Q11006" s="153"/>
      <c r="R11006" s="153"/>
      <c r="S11006" s="152"/>
      <c r="T11006" s="153"/>
      <c r="X11006" s="69" t="str">
        <f t="shared" si="346"/>
        <v/>
      </c>
      <c r="Y11006" s="69" t="str">
        <f t="shared" si="347"/>
        <v/>
      </c>
    </row>
    <row r="11007" spans="8:25" x14ac:dyDescent="0.25">
      <c r="H11007" s="155"/>
      <c r="I11007" s="151"/>
      <c r="J11007" s="152"/>
      <c r="K11007" s="153"/>
      <c r="L11007" s="153"/>
      <c r="M11007" s="153"/>
      <c r="N11007" s="153"/>
      <c r="O11007" s="153"/>
      <c r="P11007" s="153"/>
      <c r="Q11007" s="153"/>
      <c r="R11007" s="153"/>
      <c r="S11007" s="152"/>
      <c r="T11007" s="153"/>
      <c r="X11007" s="69" t="str">
        <f t="shared" si="346"/>
        <v/>
      </c>
      <c r="Y11007" s="69" t="str">
        <f t="shared" si="347"/>
        <v/>
      </c>
    </row>
    <row r="11008" spans="8:25" x14ac:dyDescent="0.25">
      <c r="H11008" s="155"/>
      <c r="I11008" s="151"/>
      <c r="J11008" s="152"/>
      <c r="K11008" s="153"/>
      <c r="L11008" s="153"/>
      <c r="M11008" s="153"/>
      <c r="N11008" s="153"/>
      <c r="O11008" s="153"/>
      <c r="P11008" s="153"/>
      <c r="Q11008" s="153"/>
      <c r="R11008" s="153"/>
      <c r="S11008" s="152"/>
      <c r="T11008" s="153"/>
      <c r="X11008" s="69" t="str">
        <f t="shared" si="346"/>
        <v/>
      </c>
      <c r="Y11008" s="69" t="str">
        <f t="shared" si="347"/>
        <v/>
      </c>
    </row>
    <row r="11009" spans="8:25" x14ac:dyDescent="0.25">
      <c r="H11009" s="155"/>
      <c r="I11009" s="151"/>
      <c r="J11009" s="152"/>
      <c r="K11009" s="153"/>
      <c r="L11009" s="153"/>
      <c r="M11009" s="153"/>
      <c r="N11009" s="153"/>
      <c r="O11009" s="153"/>
      <c r="P11009" s="153"/>
      <c r="Q11009" s="153"/>
      <c r="R11009" s="153"/>
      <c r="S11009" s="152"/>
      <c r="T11009" s="153"/>
      <c r="X11009" s="69" t="str">
        <f t="shared" si="346"/>
        <v/>
      </c>
      <c r="Y11009" s="69" t="str">
        <f t="shared" si="347"/>
        <v/>
      </c>
    </row>
    <row r="11010" spans="8:25" x14ac:dyDescent="0.25">
      <c r="H11010" s="155"/>
      <c r="I11010" s="151"/>
      <c r="J11010" s="152"/>
      <c r="K11010" s="153"/>
      <c r="L11010" s="153"/>
      <c r="M11010" s="153"/>
      <c r="N11010" s="153"/>
      <c r="O11010" s="153"/>
      <c r="P11010" s="153"/>
      <c r="Q11010" s="153"/>
      <c r="R11010" s="153"/>
      <c r="S11010" s="152"/>
      <c r="T11010" s="153"/>
      <c r="X11010" s="69" t="str">
        <f t="shared" ref="X11010:X11073" si="348">IF(W11010&lt;&gt;"",W11010-I11010,"")</f>
        <v/>
      </c>
      <c r="Y11010" s="69" t="str">
        <f t="shared" si="347"/>
        <v/>
      </c>
    </row>
    <row r="11011" spans="8:25" x14ac:dyDescent="0.25">
      <c r="H11011" s="155"/>
      <c r="I11011" s="151"/>
      <c r="J11011" s="152"/>
      <c r="K11011" s="153"/>
      <c r="L11011" s="153"/>
      <c r="M11011" s="153"/>
      <c r="N11011" s="153"/>
      <c r="O11011" s="153"/>
      <c r="P11011" s="153"/>
      <c r="Q11011" s="153"/>
      <c r="R11011" s="153"/>
      <c r="S11011" s="152"/>
      <c r="T11011" s="153"/>
      <c r="X11011" s="69" t="str">
        <f t="shared" si="348"/>
        <v/>
      </c>
      <c r="Y11011" s="69" t="str">
        <f t="shared" ref="Y11011:Y11074" si="349">IF(X11011&lt;&gt;"",IF(X11011&lt;365,"&lt; 1 year",IF(X11011&lt;730,"1-2",IF(X11011&lt;1095,"2-3",IF(X11011&lt;1460,"3-4",IF(X11011&lt;1825,"4-5","5+"))))),"")</f>
        <v/>
      </c>
    </row>
    <row r="11012" spans="8:25" x14ac:dyDescent="0.25">
      <c r="H11012" s="155"/>
      <c r="I11012" s="151"/>
      <c r="J11012" s="152"/>
      <c r="K11012" s="153"/>
      <c r="L11012" s="153"/>
      <c r="M11012" s="153"/>
      <c r="N11012" s="153"/>
      <c r="O11012" s="153"/>
      <c r="P11012" s="153"/>
      <c r="Q11012" s="153"/>
      <c r="R11012" s="153"/>
      <c r="S11012" s="152"/>
      <c r="T11012" s="153"/>
      <c r="X11012" s="69" t="str">
        <f t="shared" si="348"/>
        <v/>
      </c>
      <c r="Y11012" s="69" t="str">
        <f t="shared" si="349"/>
        <v/>
      </c>
    </row>
    <row r="11013" spans="8:25" x14ac:dyDescent="0.25">
      <c r="H11013" s="155"/>
      <c r="I11013" s="151"/>
      <c r="J11013" s="152"/>
      <c r="K11013" s="153"/>
      <c r="L11013" s="153"/>
      <c r="M11013" s="153"/>
      <c r="N11013" s="153"/>
      <c r="O11013" s="153"/>
      <c r="P11013" s="153"/>
      <c r="Q11013" s="153"/>
      <c r="R11013" s="153"/>
      <c r="S11013" s="152"/>
      <c r="T11013" s="153"/>
      <c r="X11013" s="69" t="str">
        <f t="shared" si="348"/>
        <v/>
      </c>
      <c r="Y11013" s="69" t="str">
        <f t="shared" si="349"/>
        <v/>
      </c>
    </row>
    <row r="11014" spans="8:25" x14ac:dyDescent="0.25">
      <c r="H11014" s="155"/>
      <c r="I11014" s="151"/>
      <c r="J11014" s="152"/>
      <c r="K11014" s="153"/>
      <c r="L11014" s="153"/>
      <c r="M11014" s="153"/>
      <c r="N11014" s="153"/>
      <c r="O11014" s="153"/>
      <c r="P11014" s="153"/>
      <c r="Q11014" s="153"/>
      <c r="R11014" s="153"/>
      <c r="S11014" s="152"/>
      <c r="T11014" s="153"/>
      <c r="X11014" s="69" t="str">
        <f t="shared" si="348"/>
        <v/>
      </c>
      <c r="Y11014" s="69" t="str">
        <f t="shared" si="349"/>
        <v/>
      </c>
    </row>
    <row r="11015" spans="8:25" x14ac:dyDescent="0.25">
      <c r="H11015" s="155"/>
      <c r="I11015" s="151"/>
      <c r="J11015" s="152"/>
      <c r="K11015" s="153"/>
      <c r="L11015" s="153"/>
      <c r="M11015" s="153"/>
      <c r="N11015" s="153"/>
      <c r="O11015" s="153"/>
      <c r="P11015" s="153"/>
      <c r="Q11015" s="153"/>
      <c r="R11015" s="153"/>
      <c r="S11015" s="152"/>
      <c r="T11015" s="153"/>
      <c r="X11015" s="69" t="str">
        <f t="shared" si="348"/>
        <v/>
      </c>
      <c r="Y11015" s="69" t="str">
        <f t="shared" si="349"/>
        <v/>
      </c>
    </row>
    <row r="11016" spans="8:25" x14ac:dyDescent="0.25">
      <c r="H11016" s="155"/>
      <c r="I11016" s="151"/>
      <c r="J11016" s="152"/>
      <c r="K11016" s="153"/>
      <c r="L11016" s="153"/>
      <c r="M11016" s="153"/>
      <c r="N11016" s="153"/>
      <c r="O11016" s="153"/>
      <c r="P11016" s="153"/>
      <c r="Q11016" s="153"/>
      <c r="R11016" s="153"/>
      <c r="S11016" s="152"/>
      <c r="T11016" s="153"/>
      <c r="X11016" s="69" t="str">
        <f t="shared" si="348"/>
        <v/>
      </c>
      <c r="Y11016" s="69" t="str">
        <f t="shared" si="349"/>
        <v/>
      </c>
    </row>
    <row r="11017" spans="8:25" x14ac:dyDescent="0.25">
      <c r="H11017" s="155"/>
      <c r="I11017" s="151"/>
      <c r="J11017" s="152"/>
      <c r="K11017" s="153"/>
      <c r="L11017" s="153"/>
      <c r="M11017" s="153"/>
      <c r="N11017" s="153"/>
      <c r="O11017" s="153"/>
      <c r="P11017" s="153"/>
      <c r="Q11017" s="153"/>
      <c r="R11017" s="153"/>
      <c r="S11017" s="152"/>
      <c r="T11017" s="153"/>
      <c r="X11017" s="69" t="str">
        <f t="shared" si="348"/>
        <v/>
      </c>
      <c r="Y11017" s="69" t="str">
        <f t="shared" si="349"/>
        <v/>
      </c>
    </row>
    <row r="11018" spans="8:25" x14ac:dyDescent="0.25">
      <c r="H11018" s="155"/>
      <c r="I11018" s="151"/>
      <c r="J11018" s="152"/>
      <c r="K11018" s="153"/>
      <c r="L11018" s="153"/>
      <c r="M11018" s="153"/>
      <c r="N11018" s="153"/>
      <c r="O11018" s="153"/>
      <c r="P11018" s="153"/>
      <c r="Q11018" s="153"/>
      <c r="R11018" s="153"/>
      <c r="S11018" s="152"/>
      <c r="T11018" s="153"/>
      <c r="X11018" s="69" t="str">
        <f t="shared" si="348"/>
        <v/>
      </c>
      <c r="Y11018" s="69" t="str">
        <f t="shared" si="349"/>
        <v/>
      </c>
    </row>
    <row r="11019" spans="8:25" x14ac:dyDescent="0.25">
      <c r="H11019" s="155"/>
      <c r="I11019" s="151"/>
      <c r="J11019" s="152"/>
      <c r="K11019" s="153"/>
      <c r="L11019" s="153"/>
      <c r="M11019" s="153"/>
      <c r="N11019" s="153"/>
      <c r="O11019" s="153"/>
      <c r="P11019" s="153"/>
      <c r="Q11019" s="153"/>
      <c r="R11019" s="153"/>
      <c r="S11019" s="152"/>
      <c r="T11019" s="153"/>
      <c r="X11019" s="69" t="str">
        <f t="shared" si="348"/>
        <v/>
      </c>
      <c r="Y11019" s="69" t="str">
        <f t="shared" si="349"/>
        <v/>
      </c>
    </row>
    <row r="11020" spans="8:25" x14ac:dyDescent="0.25">
      <c r="H11020" s="155"/>
      <c r="I11020" s="151"/>
      <c r="J11020" s="152"/>
      <c r="K11020" s="153"/>
      <c r="L11020" s="153"/>
      <c r="M11020" s="153"/>
      <c r="N11020" s="153"/>
      <c r="O11020" s="153"/>
      <c r="P11020" s="153"/>
      <c r="Q11020" s="153"/>
      <c r="R11020" s="153"/>
      <c r="S11020" s="152"/>
      <c r="T11020" s="153"/>
      <c r="X11020" s="69" t="str">
        <f t="shared" si="348"/>
        <v/>
      </c>
      <c r="Y11020" s="69" t="str">
        <f t="shared" si="349"/>
        <v/>
      </c>
    </row>
    <row r="11021" spans="8:25" x14ac:dyDescent="0.25">
      <c r="H11021" s="155"/>
      <c r="I11021" s="151"/>
      <c r="J11021" s="152"/>
      <c r="K11021" s="153"/>
      <c r="L11021" s="153"/>
      <c r="M11021" s="153"/>
      <c r="N11021" s="153"/>
      <c r="O11021" s="153"/>
      <c r="P11021" s="153"/>
      <c r="Q11021" s="153"/>
      <c r="R11021" s="153"/>
      <c r="S11021" s="152"/>
      <c r="T11021" s="153"/>
      <c r="X11021" s="69" t="str">
        <f t="shared" si="348"/>
        <v/>
      </c>
      <c r="Y11021" s="69" t="str">
        <f t="shared" si="349"/>
        <v/>
      </c>
    </row>
    <row r="11022" spans="8:25" x14ac:dyDescent="0.25">
      <c r="H11022" s="155"/>
      <c r="I11022" s="151"/>
      <c r="J11022" s="152"/>
      <c r="K11022" s="153"/>
      <c r="L11022" s="153"/>
      <c r="M11022" s="153"/>
      <c r="N11022" s="153"/>
      <c r="O11022" s="153"/>
      <c r="P11022" s="153"/>
      <c r="Q11022" s="153"/>
      <c r="R11022" s="153"/>
      <c r="S11022" s="152"/>
      <c r="T11022" s="153"/>
      <c r="X11022" s="69" t="str">
        <f t="shared" si="348"/>
        <v/>
      </c>
      <c r="Y11022" s="69" t="str">
        <f t="shared" si="349"/>
        <v/>
      </c>
    </row>
    <row r="11023" spans="8:25" x14ac:dyDescent="0.25">
      <c r="H11023" s="155"/>
      <c r="I11023" s="151"/>
      <c r="J11023" s="152"/>
      <c r="K11023" s="153"/>
      <c r="L11023" s="153"/>
      <c r="M11023" s="153"/>
      <c r="N11023" s="153"/>
      <c r="O11023" s="153"/>
      <c r="P11023" s="153"/>
      <c r="Q11023" s="153"/>
      <c r="R11023" s="153"/>
      <c r="S11023" s="152"/>
      <c r="T11023" s="153"/>
      <c r="X11023" s="69" t="str">
        <f t="shared" si="348"/>
        <v/>
      </c>
      <c r="Y11023" s="69" t="str">
        <f t="shared" si="349"/>
        <v/>
      </c>
    </row>
    <row r="11024" spans="8:25" x14ac:dyDescent="0.25">
      <c r="H11024" s="155"/>
      <c r="I11024" s="151"/>
      <c r="J11024" s="152"/>
      <c r="K11024" s="153"/>
      <c r="L11024" s="153"/>
      <c r="M11024" s="153"/>
      <c r="N11024" s="153"/>
      <c r="O11024" s="153"/>
      <c r="P11024" s="153"/>
      <c r="Q11024" s="153"/>
      <c r="R11024" s="153"/>
      <c r="S11024" s="152"/>
      <c r="T11024" s="153"/>
      <c r="X11024" s="69" t="str">
        <f t="shared" si="348"/>
        <v/>
      </c>
      <c r="Y11024" s="69" t="str">
        <f t="shared" si="349"/>
        <v/>
      </c>
    </row>
    <row r="11025" spans="8:25" x14ac:dyDescent="0.25">
      <c r="H11025" s="155"/>
      <c r="I11025" s="151"/>
      <c r="J11025" s="152"/>
      <c r="K11025" s="153"/>
      <c r="L11025" s="153"/>
      <c r="M11025" s="153"/>
      <c r="N11025" s="153"/>
      <c r="O11025" s="153"/>
      <c r="P11025" s="153"/>
      <c r="Q11025" s="153"/>
      <c r="R11025" s="153"/>
      <c r="S11025" s="152"/>
      <c r="T11025" s="153"/>
      <c r="X11025" s="69" t="str">
        <f t="shared" si="348"/>
        <v/>
      </c>
      <c r="Y11025" s="69" t="str">
        <f t="shared" si="349"/>
        <v/>
      </c>
    </row>
    <row r="11026" spans="8:25" x14ac:dyDescent="0.25">
      <c r="H11026" s="155"/>
      <c r="I11026" s="151"/>
      <c r="J11026" s="152"/>
      <c r="K11026" s="153"/>
      <c r="L11026" s="153"/>
      <c r="M11026" s="153"/>
      <c r="N11026" s="153"/>
      <c r="O11026" s="153"/>
      <c r="P11026" s="153"/>
      <c r="Q11026" s="153"/>
      <c r="R11026" s="153"/>
      <c r="S11026" s="152"/>
      <c r="T11026" s="153"/>
      <c r="X11026" s="69" t="str">
        <f t="shared" si="348"/>
        <v/>
      </c>
      <c r="Y11026" s="69" t="str">
        <f t="shared" si="349"/>
        <v/>
      </c>
    </row>
    <row r="11027" spans="8:25" x14ac:dyDescent="0.25">
      <c r="H11027" s="155"/>
      <c r="I11027" s="151"/>
      <c r="J11027" s="152"/>
      <c r="K11027" s="153"/>
      <c r="L11027" s="153"/>
      <c r="M11027" s="153"/>
      <c r="N11027" s="153"/>
      <c r="O11027" s="153"/>
      <c r="P11027" s="153"/>
      <c r="Q11027" s="153"/>
      <c r="R11027" s="153"/>
      <c r="S11027" s="152"/>
      <c r="T11027" s="153"/>
      <c r="X11027" s="69" t="str">
        <f t="shared" si="348"/>
        <v/>
      </c>
      <c r="Y11027" s="69" t="str">
        <f t="shared" si="349"/>
        <v/>
      </c>
    </row>
    <row r="11028" spans="8:25" x14ac:dyDescent="0.25">
      <c r="H11028" s="155"/>
      <c r="I11028" s="151"/>
      <c r="J11028" s="152"/>
      <c r="K11028" s="153"/>
      <c r="L11028" s="153"/>
      <c r="M11028" s="153"/>
      <c r="N11028" s="153"/>
      <c r="O11028" s="153"/>
      <c r="P11028" s="153"/>
      <c r="Q11028" s="153"/>
      <c r="R11028" s="153"/>
      <c r="S11028" s="152"/>
      <c r="T11028" s="153"/>
      <c r="X11028" s="69" t="str">
        <f t="shared" si="348"/>
        <v/>
      </c>
      <c r="Y11028" s="69" t="str">
        <f t="shared" si="349"/>
        <v/>
      </c>
    </row>
    <row r="11029" spans="8:25" x14ac:dyDescent="0.25">
      <c r="H11029" s="155"/>
      <c r="I11029" s="151"/>
      <c r="J11029" s="152"/>
      <c r="K11029" s="153"/>
      <c r="L11029" s="153"/>
      <c r="M11029" s="153"/>
      <c r="N11029" s="153"/>
      <c r="O11029" s="153"/>
      <c r="P11029" s="153"/>
      <c r="Q11029" s="153"/>
      <c r="R11029" s="153"/>
      <c r="S11029" s="152"/>
      <c r="T11029" s="153"/>
      <c r="X11029" s="69" t="str">
        <f t="shared" si="348"/>
        <v/>
      </c>
      <c r="Y11029" s="69" t="str">
        <f t="shared" si="349"/>
        <v/>
      </c>
    </row>
    <row r="11030" spans="8:25" x14ac:dyDescent="0.25">
      <c r="H11030" s="155"/>
      <c r="I11030" s="151"/>
      <c r="J11030" s="152"/>
      <c r="K11030" s="153"/>
      <c r="L11030" s="153"/>
      <c r="M11030" s="153"/>
      <c r="N11030" s="153"/>
      <c r="O11030" s="153"/>
      <c r="P11030" s="153"/>
      <c r="Q11030" s="153"/>
      <c r="R11030" s="153"/>
      <c r="S11030" s="152"/>
      <c r="T11030" s="153"/>
      <c r="X11030" s="69" t="str">
        <f t="shared" si="348"/>
        <v/>
      </c>
      <c r="Y11030" s="69" t="str">
        <f t="shared" si="349"/>
        <v/>
      </c>
    </row>
    <row r="11031" spans="8:25" x14ac:dyDescent="0.25">
      <c r="H11031" s="155"/>
      <c r="I11031" s="151"/>
      <c r="J11031" s="152"/>
      <c r="K11031" s="153"/>
      <c r="L11031" s="153"/>
      <c r="M11031" s="153"/>
      <c r="N11031" s="153"/>
      <c r="O11031" s="153"/>
      <c r="P11031" s="153"/>
      <c r="Q11031" s="153"/>
      <c r="R11031" s="153"/>
      <c r="S11031" s="152"/>
      <c r="T11031" s="153"/>
      <c r="X11031" s="69" t="str">
        <f t="shared" si="348"/>
        <v/>
      </c>
      <c r="Y11031" s="69" t="str">
        <f t="shared" si="349"/>
        <v/>
      </c>
    </row>
    <row r="11032" spans="8:25" x14ac:dyDescent="0.25">
      <c r="H11032" s="155"/>
      <c r="I11032" s="151"/>
      <c r="J11032" s="152"/>
      <c r="K11032" s="153"/>
      <c r="L11032" s="153"/>
      <c r="M11032" s="153"/>
      <c r="N11032" s="153"/>
      <c r="O11032" s="153"/>
      <c r="P11032" s="153"/>
      <c r="Q11032" s="153"/>
      <c r="R11032" s="153"/>
      <c r="S11032" s="152"/>
      <c r="T11032" s="153"/>
      <c r="X11032" s="69" t="str">
        <f t="shared" si="348"/>
        <v/>
      </c>
      <c r="Y11032" s="69" t="str">
        <f t="shared" si="349"/>
        <v/>
      </c>
    </row>
    <row r="11033" spans="8:25" x14ac:dyDescent="0.25">
      <c r="H11033" s="155"/>
      <c r="I11033" s="151"/>
      <c r="J11033" s="152"/>
      <c r="K11033" s="153"/>
      <c r="L11033" s="153"/>
      <c r="M11033" s="153"/>
      <c r="N11033" s="153"/>
      <c r="O11033" s="153"/>
      <c r="P11033" s="153"/>
      <c r="Q11033" s="153"/>
      <c r="R11033" s="153"/>
      <c r="S11033" s="152"/>
      <c r="T11033" s="153"/>
      <c r="X11033" s="69" t="str">
        <f t="shared" si="348"/>
        <v/>
      </c>
      <c r="Y11033" s="69" t="str">
        <f t="shared" si="349"/>
        <v/>
      </c>
    </row>
    <row r="11034" spans="8:25" x14ac:dyDescent="0.25">
      <c r="H11034" s="155"/>
      <c r="I11034" s="151"/>
      <c r="J11034" s="152"/>
      <c r="K11034" s="153"/>
      <c r="L11034" s="153"/>
      <c r="M11034" s="153"/>
      <c r="N11034" s="153"/>
      <c r="O11034" s="153"/>
      <c r="P11034" s="153"/>
      <c r="Q11034" s="153"/>
      <c r="R11034" s="153"/>
      <c r="S11034" s="152"/>
      <c r="T11034" s="153"/>
      <c r="X11034" s="69" t="str">
        <f t="shared" si="348"/>
        <v/>
      </c>
      <c r="Y11034" s="69" t="str">
        <f t="shared" si="349"/>
        <v/>
      </c>
    </row>
    <row r="11035" spans="8:25" x14ac:dyDescent="0.25">
      <c r="H11035" s="155"/>
      <c r="I11035" s="151"/>
      <c r="J11035" s="152"/>
      <c r="K11035" s="153"/>
      <c r="L11035" s="153"/>
      <c r="M11035" s="153"/>
      <c r="N11035" s="153"/>
      <c r="O11035" s="153"/>
      <c r="P11035" s="153"/>
      <c r="Q11035" s="153"/>
      <c r="R11035" s="153"/>
      <c r="S11035" s="152"/>
      <c r="T11035" s="153"/>
      <c r="X11035" s="69" t="str">
        <f t="shared" si="348"/>
        <v/>
      </c>
      <c r="Y11035" s="69" t="str">
        <f t="shared" si="349"/>
        <v/>
      </c>
    </row>
    <row r="11036" spans="8:25" x14ac:dyDescent="0.25">
      <c r="H11036" s="155"/>
      <c r="I11036" s="151"/>
      <c r="J11036" s="152"/>
      <c r="K11036" s="153"/>
      <c r="L11036" s="153"/>
      <c r="M11036" s="153"/>
      <c r="N11036" s="153"/>
      <c r="O11036" s="153"/>
      <c r="P11036" s="153"/>
      <c r="Q11036" s="153"/>
      <c r="R11036" s="153"/>
      <c r="S11036" s="152"/>
      <c r="T11036" s="153"/>
      <c r="X11036" s="69" t="str">
        <f t="shared" si="348"/>
        <v/>
      </c>
      <c r="Y11036" s="69" t="str">
        <f t="shared" si="349"/>
        <v/>
      </c>
    </row>
    <row r="11037" spans="8:25" x14ac:dyDescent="0.25">
      <c r="H11037" s="155"/>
      <c r="I11037" s="151"/>
      <c r="J11037" s="152"/>
      <c r="K11037" s="153"/>
      <c r="L11037" s="153"/>
      <c r="M11037" s="153"/>
      <c r="N11037" s="153"/>
      <c r="O11037" s="153"/>
      <c r="P11037" s="153"/>
      <c r="Q11037" s="153"/>
      <c r="R11037" s="153"/>
      <c r="S11037" s="152"/>
      <c r="T11037" s="153"/>
      <c r="X11037" s="69" t="str">
        <f t="shared" si="348"/>
        <v/>
      </c>
      <c r="Y11037" s="69" t="str">
        <f t="shared" si="349"/>
        <v/>
      </c>
    </row>
    <row r="11038" spans="8:25" x14ac:dyDescent="0.25">
      <c r="H11038" s="155"/>
      <c r="I11038" s="151"/>
      <c r="J11038" s="152"/>
      <c r="K11038" s="153"/>
      <c r="L11038" s="153"/>
      <c r="M11038" s="153"/>
      <c r="N11038" s="153"/>
      <c r="O11038" s="153"/>
      <c r="P11038" s="153"/>
      <c r="Q11038" s="153"/>
      <c r="R11038" s="153"/>
      <c r="S11038" s="152"/>
      <c r="T11038" s="153"/>
      <c r="X11038" s="69" t="str">
        <f t="shared" si="348"/>
        <v/>
      </c>
      <c r="Y11038" s="69" t="str">
        <f t="shared" si="349"/>
        <v/>
      </c>
    </row>
    <row r="11039" spans="8:25" x14ac:dyDescent="0.25">
      <c r="H11039" s="155"/>
      <c r="I11039" s="151"/>
      <c r="J11039" s="152"/>
      <c r="K11039" s="153"/>
      <c r="L11039" s="153"/>
      <c r="M11039" s="153"/>
      <c r="N11039" s="153"/>
      <c r="O11039" s="153"/>
      <c r="P11039" s="153"/>
      <c r="Q11039" s="153"/>
      <c r="R11039" s="153"/>
      <c r="S11039" s="152"/>
      <c r="T11039" s="153"/>
      <c r="X11039" s="69" t="str">
        <f t="shared" si="348"/>
        <v/>
      </c>
      <c r="Y11039" s="69" t="str">
        <f t="shared" si="349"/>
        <v/>
      </c>
    </row>
    <row r="11040" spans="8:25" x14ac:dyDescent="0.25">
      <c r="H11040" s="155"/>
      <c r="I11040" s="151"/>
      <c r="J11040" s="152"/>
      <c r="K11040" s="153"/>
      <c r="L11040" s="153"/>
      <c r="M11040" s="153"/>
      <c r="N11040" s="153"/>
      <c r="O11040" s="153"/>
      <c r="P11040" s="153"/>
      <c r="Q11040" s="153"/>
      <c r="R11040" s="153"/>
      <c r="S11040" s="152"/>
      <c r="T11040" s="153"/>
      <c r="X11040" s="69" t="str">
        <f t="shared" si="348"/>
        <v/>
      </c>
      <c r="Y11040" s="69" t="str">
        <f t="shared" si="349"/>
        <v/>
      </c>
    </row>
    <row r="11041" spans="8:25" x14ac:dyDescent="0.25">
      <c r="H11041" s="155"/>
      <c r="I11041" s="151"/>
      <c r="J11041" s="152"/>
      <c r="K11041" s="153"/>
      <c r="L11041" s="153"/>
      <c r="M11041" s="153"/>
      <c r="N11041" s="153"/>
      <c r="O11041" s="153"/>
      <c r="P11041" s="153"/>
      <c r="Q11041" s="153"/>
      <c r="R11041" s="153"/>
      <c r="S11041" s="152"/>
      <c r="T11041" s="153"/>
      <c r="X11041" s="69" t="str">
        <f t="shared" si="348"/>
        <v/>
      </c>
      <c r="Y11041" s="69" t="str">
        <f t="shared" si="349"/>
        <v/>
      </c>
    </row>
    <row r="11042" spans="8:25" x14ac:dyDescent="0.25">
      <c r="H11042" s="155"/>
      <c r="I11042" s="151"/>
      <c r="J11042" s="152"/>
      <c r="K11042" s="153"/>
      <c r="L11042" s="153"/>
      <c r="M11042" s="153"/>
      <c r="N11042" s="153"/>
      <c r="O11042" s="153"/>
      <c r="P11042" s="153"/>
      <c r="Q11042" s="153"/>
      <c r="R11042" s="153"/>
      <c r="S11042" s="152"/>
      <c r="T11042" s="153"/>
      <c r="X11042" s="69" t="str">
        <f t="shared" si="348"/>
        <v/>
      </c>
      <c r="Y11042" s="69" t="str">
        <f t="shared" si="349"/>
        <v/>
      </c>
    </row>
    <row r="11043" spans="8:25" x14ac:dyDescent="0.25">
      <c r="H11043" s="155"/>
      <c r="I11043" s="151"/>
      <c r="J11043" s="152"/>
      <c r="K11043" s="153"/>
      <c r="L11043" s="153"/>
      <c r="M11043" s="153"/>
      <c r="N11043" s="153"/>
      <c r="O11043" s="153"/>
      <c r="P11043" s="153"/>
      <c r="Q11043" s="153"/>
      <c r="R11043" s="153"/>
      <c r="S11043" s="152"/>
      <c r="T11043" s="153"/>
      <c r="X11043" s="69" t="str">
        <f t="shared" si="348"/>
        <v/>
      </c>
      <c r="Y11043" s="69" t="str">
        <f t="shared" si="349"/>
        <v/>
      </c>
    </row>
    <row r="11044" spans="8:25" x14ac:dyDescent="0.25">
      <c r="H11044" s="155"/>
      <c r="I11044" s="151"/>
      <c r="J11044" s="152"/>
      <c r="K11044" s="153"/>
      <c r="L11044" s="153"/>
      <c r="M11044" s="153"/>
      <c r="N11044" s="153"/>
      <c r="O11044" s="153"/>
      <c r="P11044" s="153"/>
      <c r="Q11044" s="153"/>
      <c r="R11044" s="153"/>
      <c r="S11044" s="152"/>
      <c r="T11044" s="153"/>
      <c r="X11044" s="69" t="str">
        <f t="shared" si="348"/>
        <v/>
      </c>
      <c r="Y11044" s="69" t="str">
        <f t="shared" si="349"/>
        <v/>
      </c>
    </row>
    <row r="11045" spans="8:25" x14ac:dyDescent="0.25">
      <c r="H11045" s="155"/>
      <c r="I11045" s="151"/>
      <c r="J11045" s="152"/>
      <c r="K11045" s="153"/>
      <c r="L11045" s="153"/>
      <c r="M11045" s="153"/>
      <c r="N11045" s="153"/>
      <c r="O11045" s="153"/>
      <c r="P11045" s="153"/>
      <c r="Q11045" s="153"/>
      <c r="R11045" s="153"/>
      <c r="S11045" s="152"/>
      <c r="T11045" s="153"/>
      <c r="X11045" s="69" t="str">
        <f t="shared" si="348"/>
        <v/>
      </c>
      <c r="Y11045" s="69" t="str">
        <f t="shared" si="349"/>
        <v/>
      </c>
    </row>
    <row r="11046" spans="8:25" x14ac:dyDescent="0.25">
      <c r="H11046" s="155"/>
      <c r="I11046" s="151"/>
      <c r="J11046" s="152"/>
      <c r="K11046" s="153"/>
      <c r="L11046" s="153"/>
      <c r="M11046" s="153"/>
      <c r="N11046" s="153"/>
      <c r="O11046" s="153"/>
      <c r="P11046" s="153"/>
      <c r="Q11046" s="153"/>
      <c r="R11046" s="153"/>
      <c r="S11046" s="152"/>
      <c r="T11046" s="153"/>
      <c r="X11046" s="69" t="str">
        <f t="shared" si="348"/>
        <v/>
      </c>
      <c r="Y11046" s="69" t="str">
        <f t="shared" si="349"/>
        <v/>
      </c>
    </row>
    <row r="11047" spans="8:25" x14ac:dyDescent="0.25">
      <c r="H11047" s="155"/>
      <c r="I11047" s="151"/>
      <c r="J11047" s="152"/>
      <c r="K11047" s="153"/>
      <c r="L11047" s="153"/>
      <c r="M11047" s="153"/>
      <c r="N11047" s="153"/>
      <c r="O11047" s="153"/>
      <c r="P11047" s="153"/>
      <c r="Q11047" s="153"/>
      <c r="R11047" s="153"/>
      <c r="S11047" s="152"/>
      <c r="T11047" s="153"/>
      <c r="X11047" s="69" t="str">
        <f t="shared" si="348"/>
        <v/>
      </c>
      <c r="Y11047" s="69" t="str">
        <f t="shared" si="349"/>
        <v/>
      </c>
    </row>
    <row r="11048" spans="8:25" x14ac:dyDescent="0.25">
      <c r="H11048" s="155"/>
      <c r="I11048" s="151"/>
      <c r="J11048" s="152"/>
      <c r="K11048" s="153"/>
      <c r="L11048" s="153"/>
      <c r="M11048" s="153"/>
      <c r="N11048" s="153"/>
      <c r="O11048" s="153"/>
      <c r="P11048" s="153"/>
      <c r="Q11048" s="153"/>
      <c r="R11048" s="153"/>
      <c r="S11048" s="152"/>
      <c r="T11048" s="153"/>
      <c r="X11048" s="69" t="str">
        <f t="shared" si="348"/>
        <v/>
      </c>
      <c r="Y11048" s="69" t="str">
        <f t="shared" si="349"/>
        <v/>
      </c>
    </row>
    <row r="11049" spans="8:25" x14ac:dyDescent="0.25">
      <c r="H11049" s="155"/>
      <c r="I11049" s="151"/>
      <c r="J11049" s="152"/>
      <c r="K11049" s="153"/>
      <c r="L11049" s="153"/>
      <c r="M11049" s="153"/>
      <c r="N11049" s="153"/>
      <c r="O11049" s="153"/>
      <c r="P11049" s="153"/>
      <c r="Q11049" s="153"/>
      <c r="R11049" s="153"/>
      <c r="S11049" s="152"/>
      <c r="T11049" s="153"/>
      <c r="X11049" s="69" t="str">
        <f t="shared" si="348"/>
        <v/>
      </c>
      <c r="Y11049" s="69" t="str">
        <f t="shared" si="349"/>
        <v/>
      </c>
    </row>
    <row r="11050" spans="8:25" x14ac:dyDescent="0.25">
      <c r="H11050" s="155"/>
      <c r="I11050" s="151"/>
      <c r="J11050" s="152"/>
      <c r="K11050" s="153"/>
      <c r="L11050" s="153"/>
      <c r="M11050" s="153"/>
      <c r="N11050" s="153"/>
      <c r="O11050" s="153"/>
      <c r="P11050" s="153"/>
      <c r="Q11050" s="153"/>
      <c r="R11050" s="153"/>
      <c r="S11050" s="152"/>
      <c r="T11050" s="153"/>
      <c r="X11050" s="69" t="str">
        <f t="shared" si="348"/>
        <v/>
      </c>
      <c r="Y11050" s="69" t="str">
        <f t="shared" si="349"/>
        <v/>
      </c>
    </row>
    <row r="11051" spans="8:25" x14ac:dyDescent="0.25">
      <c r="H11051" s="155"/>
      <c r="I11051" s="151"/>
      <c r="J11051" s="152"/>
      <c r="K11051" s="153"/>
      <c r="L11051" s="153"/>
      <c r="M11051" s="153"/>
      <c r="N11051" s="153"/>
      <c r="O11051" s="153"/>
      <c r="P11051" s="153"/>
      <c r="Q11051" s="153"/>
      <c r="R11051" s="153"/>
      <c r="S11051" s="152"/>
      <c r="T11051" s="153"/>
      <c r="X11051" s="69" t="str">
        <f t="shared" si="348"/>
        <v/>
      </c>
      <c r="Y11051" s="69" t="str">
        <f t="shared" si="349"/>
        <v/>
      </c>
    </row>
    <row r="11052" spans="8:25" x14ac:dyDescent="0.25">
      <c r="H11052" s="155"/>
      <c r="I11052" s="151"/>
      <c r="J11052" s="152"/>
      <c r="K11052" s="153"/>
      <c r="L11052" s="153"/>
      <c r="M11052" s="153"/>
      <c r="N11052" s="153"/>
      <c r="O11052" s="153"/>
      <c r="P11052" s="153"/>
      <c r="Q11052" s="153"/>
      <c r="R11052" s="153"/>
      <c r="S11052" s="152"/>
      <c r="T11052" s="153"/>
      <c r="X11052" s="69" t="str">
        <f t="shared" si="348"/>
        <v/>
      </c>
      <c r="Y11052" s="69" t="str">
        <f t="shared" si="349"/>
        <v/>
      </c>
    </row>
    <row r="11053" spans="8:25" x14ac:dyDescent="0.25">
      <c r="H11053" s="155"/>
      <c r="I11053" s="151"/>
      <c r="J11053" s="152"/>
      <c r="K11053" s="153"/>
      <c r="L11053" s="153"/>
      <c r="M11053" s="153"/>
      <c r="N11053" s="153"/>
      <c r="O11053" s="153"/>
      <c r="P11053" s="153"/>
      <c r="Q11053" s="153"/>
      <c r="R11053" s="153"/>
      <c r="S11053" s="152"/>
      <c r="T11053" s="153"/>
      <c r="X11053" s="69" t="str">
        <f t="shared" si="348"/>
        <v/>
      </c>
      <c r="Y11053" s="69" t="str">
        <f t="shared" si="349"/>
        <v/>
      </c>
    </row>
    <row r="11054" spans="8:25" x14ac:dyDescent="0.25">
      <c r="H11054" s="155"/>
      <c r="I11054" s="151"/>
      <c r="J11054" s="152"/>
      <c r="K11054" s="153"/>
      <c r="L11054" s="153"/>
      <c r="M11054" s="153"/>
      <c r="N11054" s="153"/>
      <c r="O11054" s="153"/>
      <c r="P11054" s="153"/>
      <c r="Q11054" s="153"/>
      <c r="R11054" s="153"/>
      <c r="S11054" s="152"/>
      <c r="T11054" s="153"/>
      <c r="X11054" s="69" t="str">
        <f t="shared" si="348"/>
        <v/>
      </c>
      <c r="Y11054" s="69" t="str">
        <f t="shared" si="349"/>
        <v/>
      </c>
    </row>
    <row r="11055" spans="8:25" x14ac:dyDescent="0.25">
      <c r="H11055" s="155"/>
      <c r="I11055" s="151"/>
      <c r="J11055" s="152"/>
      <c r="K11055" s="153"/>
      <c r="L11055" s="153"/>
      <c r="M11055" s="153"/>
      <c r="N11055" s="153"/>
      <c r="O11055" s="153"/>
      <c r="P11055" s="153"/>
      <c r="Q11055" s="153"/>
      <c r="R11055" s="153"/>
      <c r="S11055" s="152"/>
      <c r="T11055" s="153"/>
      <c r="X11055" s="69" t="str">
        <f t="shared" si="348"/>
        <v/>
      </c>
      <c r="Y11055" s="69" t="str">
        <f t="shared" si="349"/>
        <v/>
      </c>
    </row>
    <row r="11056" spans="8:25" x14ac:dyDescent="0.25">
      <c r="H11056" s="155"/>
      <c r="I11056" s="151"/>
      <c r="J11056" s="152"/>
      <c r="K11056" s="153"/>
      <c r="L11056" s="153"/>
      <c r="M11056" s="153"/>
      <c r="N11056" s="153"/>
      <c r="O11056" s="153"/>
      <c r="P11056" s="153"/>
      <c r="Q11056" s="153"/>
      <c r="R11056" s="153"/>
      <c r="S11056" s="152"/>
      <c r="T11056" s="153"/>
      <c r="X11056" s="69" t="str">
        <f t="shared" si="348"/>
        <v/>
      </c>
      <c r="Y11056" s="69" t="str">
        <f t="shared" si="349"/>
        <v/>
      </c>
    </row>
    <row r="11057" spans="8:25" x14ac:dyDescent="0.25">
      <c r="H11057" s="155"/>
      <c r="I11057" s="151"/>
      <c r="J11057" s="152"/>
      <c r="K11057" s="153"/>
      <c r="L11057" s="153"/>
      <c r="M11057" s="153"/>
      <c r="N11057" s="153"/>
      <c r="O11057" s="153"/>
      <c r="P11057" s="153"/>
      <c r="Q11057" s="153"/>
      <c r="R11057" s="153"/>
      <c r="S11057" s="152"/>
      <c r="T11057" s="153"/>
      <c r="X11057" s="69" t="str">
        <f t="shared" si="348"/>
        <v/>
      </c>
      <c r="Y11057" s="69" t="str">
        <f t="shared" si="349"/>
        <v/>
      </c>
    </row>
    <row r="11058" spans="8:25" x14ac:dyDescent="0.25">
      <c r="H11058" s="155"/>
      <c r="I11058" s="151"/>
      <c r="J11058" s="152"/>
      <c r="K11058" s="153"/>
      <c r="L11058" s="153"/>
      <c r="M11058" s="153"/>
      <c r="N11058" s="153"/>
      <c r="O11058" s="153"/>
      <c r="P11058" s="153"/>
      <c r="Q11058" s="153"/>
      <c r="R11058" s="153"/>
      <c r="S11058" s="152"/>
      <c r="T11058" s="153"/>
      <c r="X11058" s="69" t="str">
        <f t="shared" si="348"/>
        <v/>
      </c>
      <c r="Y11058" s="69" t="str">
        <f t="shared" si="349"/>
        <v/>
      </c>
    </row>
    <row r="11059" spans="8:25" x14ac:dyDescent="0.25">
      <c r="H11059" s="155"/>
      <c r="I11059" s="151"/>
      <c r="J11059" s="152"/>
      <c r="K11059" s="153"/>
      <c r="L11059" s="153"/>
      <c r="M11059" s="153"/>
      <c r="N11059" s="153"/>
      <c r="O11059" s="153"/>
      <c r="P11059" s="153"/>
      <c r="Q11059" s="153"/>
      <c r="R11059" s="153"/>
      <c r="S11059" s="152"/>
      <c r="T11059" s="153"/>
      <c r="X11059" s="69" t="str">
        <f t="shared" si="348"/>
        <v/>
      </c>
      <c r="Y11059" s="69" t="str">
        <f t="shared" si="349"/>
        <v/>
      </c>
    </row>
    <row r="11060" spans="8:25" x14ac:dyDescent="0.25">
      <c r="H11060" s="155"/>
      <c r="I11060" s="151"/>
      <c r="J11060" s="152"/>
      <c r="K11060" s="153"/>
      <c r="L11060" s="153"/>
      <c r="M11060" s="153"/>
      <c r="N11060" s="153"/>
      <c r="O11060" s="153"/>
      <c r="P11060" s="153"/>
      <c r="Q11060" s="153"/>
      <c r="R11060" s="153"/>
      <c r="S11060" s="152"/>
      <c r="T11060" s="153"/>
      <c r="X11060" s="69" t="str">
        <f t="shared" si="348"/>
        <v/>
      </c>
      <c r="Y11060" s="69" t="str">
        <f t="shared" si="349"/>
        <v/>
      </c>
    </row>
    <row r="11061" spans="8:25" x14ac:dyDescent="0.25">
      <c r="H11061" s="155"/>
      <c r="I11061" s="151"/>
      <c r="J11061" s="152"/>
      <c r="K11061" s="153"/>
      <c r="L11061" s="153"/>
      <c r="M11061" s="153"/>
      <c r="N11061" s="153"/>
      <c r="O11061" s="153"/>
      <c r="P11061" s="153"/>
      <c r="Q11061" s="153"/>
      <c r="R11061" s="153"/>
      <c r="S11061" s="152"/>
      <c r="T11061" s="153"/>
      <c r="X11061" s="69" t="str">
        <f t="shared" si="348"/>
        <v/>
      </c>
      <c r="Y11061" s="69" t="str">
        <f t="shared" si="349"/>
        <v/>
      </c>
    </row>
    <row r="11062" spans="8:25" x14ac:dyDescent="0.25">
      <c r="H11062" s="155"/>
      <c r="I11062" s="151"/>
      <c r="J11062" s="152"/>
      <c r="K11062" s="153"/>
      <c r="L11062" s="153"/>
      <c r="M11062" s="153"/>
      <c r="N11062" s="153"/>
      <c r="O11062" s="153"/>
      <c r="P11062" s="153"/>
      <c r="Q11062" s="153"/>
      <c r="R11062" s="153"/>
      <c r="S11062" s="152"/>
      <c r="T11062" s="153"/>
      <c r="X11062" s="69" t="str">
        <f t="shared" si="348"/>
        <v/>
      </c>
      <c r="Y11062" s="69" t="str">
        <f t="shared" si="349"/>
        <v/>
      </c>
    </row>
    <row r="11063" spans="8:25" x14ac:dyDescent="0.25">
      <c r="H11063" s="155"/>
      <c r="I11063" s="151"/>
      <c r="J11063" s="152"/>
      <c r="K11063" s="153"/>
      <c r="L11063" s="153"/>
      <c r="M11063" s="153"/>
      <c r="N11063" s="153"/>
      <c r="O11063" s="153"/>
      <c r="P11063" s="153"/>
      <c r="Q11063" s="153"/>
      <c r="R11063" s="153"/>
      <c r="S11063" s="152"/>
      <c r="T11063" s="153"/>
      <c r="X11063" s="69" t="str">
        <f t="shared" si="348"/>
        <v/>
      </c>
      <c r="Y11063" s="69" t="str">
        <f t="shared" si="349"/>
        <v/>
      </c>
    </row>
    <row r="11064" spans="8:25" x14ac:dyDescent="0.25">
      <c r="H11064" s="155"/>
      <c r="I11064" s="151"/>
      <c r="J11064" s="152"/>
      <c r="K11064" s="153"/>
      <c r="L11064" s="153"/>
      <c r="M11064" s="153"/>
      <c r="N11064" s="153"/>
      <c r="O11064" s="153"/>
      <c r="P11064" s="153"/>
      <c r="Q11064" s="153"/>
      <c r="R11064" s="153"/>
      <c r="S11064" s="152"/>
      <c r="T11064" s="153"/>
      <c r="X11064" s="69" t="str">
        <f t="shared" si="348"/>
        <v/>
      </c>
      <c r="Y11064" s="69" t="str">
        <f t="shared" si="349"/>
        <v/>
      </c>
    </row>
    <row r="11065" spans="8:25" x14ac:dyDescent="0.25">
      <c r="H11065" s="155"/>
      <c r="I11065" s="151"/>
      <c r="J11065" s="152"/>
      <c r="K11065" s="153"/>
      <c r="L11065" s="153"/>
      <c r="M11065" s="153"/>
      <c r="N11065" s="153"/>
      <c r="O11065" s="153"/>
      <c r="P11065" s="153"/>
      <c r="Q11065" s="153"/>
      <c r="R11065" s="153"/>
      <c r="S11065" s="152"/>
      <c r="T11065" s="153"/>
      <c r="X11065" s="69" t="str">
        <f t="shared" si="348"/>
        <v/>
      </c>
      <c r="Y11065" s="69" t="str">
        <f t="shared" si="349"/>
        <v/>
      </c>
    </row>
    <row r="11066" spans="8:25" x14ac:dyDescent="0.25">
      <c r="H11066" s="155"/>
      <c r="I11066" s="151"/>
      <c r="J11066" s="152"/>
      <c r="K11066" s="153"/>
      <c r="L11066" s="153"/>
      <c r="M11066" s="153"/>
      <c r="N11066" s="153"/>
      <c r="O11066" s="153"/>
      <c r="P11066" s="153"/>
      <c r="Q11066" s="153"/>
      <c r="R11066" s="153"/>
      <c r="S11066" s="152"/>
      <c r="T11066" s="153"/>
      <c r="X11066" s="69" t="str">
        <f t="shared" si="348"/>
        <v/>
      </c>
      <c r="Y11066" s="69" t="str">
        <f t="shared" si="349"/>
        <v/>
      </c>
    </row>
    <row r="11067" spans="8:25" x14ac:dyDescent="0.25">
      <c r="H11067" s="155"/>
      <c r="I11067" s="151"/>
      <c r="J11067" s="152"/>
      <c r="K11067" s="153"/>
      <c r="L11067" s="153"/>
      <c r="M11067" s="153"/>
      <c r="N11067" s="153"/>
      <c r="O11067" s="153"/>
      <c r="P11067" s="153"/>
      <c r="Q11067" s="153"/>
      <c r="R11067" s="153"/>
      <c r="S11067" s="152"/>
      <c r="T11067" s="153"/>
      <c r="X11067" s="69" t="str">
        <f t="shared" si="348"/>
        <v/>
      </c>
      <c r="Y11067" s="69" t="str">
        <f t="shared" si="349"/>
        <v/>
      </c>
    </row>
    <row r="11068" spans="8:25" x14ac:dyDescent="0.25">
      <c r="H11068" s="155"/>
      <c r="I11068" s="151"/>
      <c r="J11068" s="152"/>
      <c r="K11068" s="153"/>
      <c r="L11068" s="153"/>
      <c r="M11068" s="153"/>
      <c r="N11068" s="153"/>
      <c r="O11068" s="153"/>
      <c r="P11068" s="153"/>
      <c r="Q11068" s="153"/>
      <c r="R11068" s="153"/>
      <c r="S11068" s="152"/>
      <c r="T11068" s="153"/>
      <c r="X11068" s="69" t="str">
        <f t="shared" si="348"/>
        <v/>
      </c>
      <c r="Y11068" s="69" t="str">
        <f t="shared" si="349"/>
        <v/>
      </c>
    </row>
    <row r="11069" spans="8:25" x14ac:dyDescent="0.25">
      <c r="H11069" s="155"/>
      <c r="I11069" s="151"/>
      <c r="J11069" s="152"/>
      <c r="K11069" s="153"/>
      <c r="L11069" s="153"/>
      <c r="M11069" s="153"/>
      <c r="N11069" s="153"/>
      <c r="O11069" s="153"/>
      <c r="P11069" s="153"/>
      <c r="Q11069" s="153"/>
      <c r="R11069" s="153"/>
      <c r="S11069" s="152"/>
      <c r="T11069" s="153"/>
      <c r="X11069" s="69" t="str">
        <f t="shared" si="348"/>
        <v/>
      </c>
      <c r="Y11069" s="69" t="str">
        <f t="shared" si="349"/>
        <v/>
      </c>
    </row>
    <row r="11070" spans="8:25" x14ac:dyDescent="0.25">
      <c r="H11070" s="155"/>
      <c r="I11070" s="151"/>
      <c r="J11070" s="152"/>
      <c r="K11070" s="153"/>
      <c r="L11070" s="153"/>
      <c r="M11070" s="153"/>
      <c r="N11070" s="153"/>
      <c r="O11070" s="153"/>
      <c r="P11070" s="153"/>
      <c r="Q11070" s="153"/>
      <c r="R11070" s="153"/>
      <c r="S11070" s="152"/>
      <c r="T11070" s="153"/>
      <c r="X11070" s="69" t="str">
        <f t="shared" si="348"/>
        <v/>
      </c>
      <c r="Y11070" s="69" t="str">
        <f t="shared" si="349"/>
        <v/>
      </c>
    </row>
    <row r="11071" spans="8:25" x14ac:dyDescent="0.25">
      <c r="H11071" s="155"/>
      <c r="I11071" s="151"/>
      <c r="J11071" s="152"/>
      <c r="K11071" s="153"/>
      <c r="L11071" s="153"/>
      <c r="M11071" s="153"/>
      <c r="N11071" s="153"/>
      <c r="O11071" s="153"/>
      <c r="P11071" s="153"/>
      <c r="Q11071" s="153"/>
      <c r="R11071" s="153"/>
      <c r="S11071" s="152"/>
      <c r="T11071" s="153"/>
      <c r="X11071" s="69" t="str">
        <f t="shared" si="348"/>
        <v/>
      </c>
      <c r="Y11071" s="69" t="str">
        <f t="shared" si="349"/>
        <v/>
      </c>
    </row>
    <row r="11072" spans="8:25" x14ac:dyDescent="0.25">
      <c r="H11072" s="155"/>
      <c r="I11072" s="151"/>
      <c r="J11072" s="152"/>
      <c r="K11072" s="153"/>
      <c r="L11072" s="153"/>
      <c r="M11072" s="153"/>
      <c r="N11072" s="153"/>
      <c r="O11072" s="153"/>
      <c r="P11072" s="153"/>
      <c r="Q11072" s="153"/>
      <c r="R11072" s="153"/>
      <c r="S11072" s="152"/>
      <c r="T11072" s="153"/>
      <c r="X11072" s="69" t="str">
        <f t="shared" si="348"/>
        <v/>
      </c>
      <c r="Y11072" s="69" t="str">
        <f t="shared" si="349"/>
        <v/>
      </c>
    </row>
    <row r="11073" spans="8:25" x14ac:dyDescent="0.25">
      <c r="H11073" s="155"/>
      <c r="I11073" s="151"/>
      <c r="J11073" s="152"/>
      <c r="K11073" s="153"/>
      <c r="L11073" s="153"/>
      <c r="M11073" s="153"/>
      <c r="N11073" s="153"/>
      <c r="O11073" s="153"/>
      <c r="P11073" s="153"/>
      <c r="Q11073" s="153"/>
      <c r="R11073" s="153"/>
      <c r="S11073" s="152"/>
      <c r="T11073" s="153"/>
      <c r="X11073" s="69" t="str">
        <f t="shared" si="348"/>
        <v/>
      </c>
      <c r="Y11073" s="69" t="str">
        <f t="shared" si="349"/>
        <v/>
      </c>
    </row>
    <row r="11074" spans="8:25" x14ac:dyDescent="0.25">
      <c r="H11074" s="155"/>
      <c r="I11074" s="151"/>
      <c r="J11074" s="152"/>
      <c r="K11074" s="153"/>
      <c r="L11074" s="153"/>
      <c r="M11074" s="153"/>
      <c r="N11074" s="153"/>
      <c r="O11074" s="153"/>
      <c r="P11074" s="153"/>
      <c r="Q11074" s="153"/>
      <c r="R11074" s="153"/>
      <c r="S11074" s="152"/>
      <c r="T11074" s="153"/>
      <c r="X11074" s="69" t="str">
        <f t="shared" ref="X11074:X11137" si="350">IF(W11074&lt;&gt;"",W11074-I11074,"")</f>
        <v/>
      </c>
      <c r="Y11074" s="69" t="str">
        <f t="shared" si="349"/>
        <v/>
      </c>
    </row>
    <row r="11075" spans="8:25" x14ac:dyDescent="0.25">
      <c r="H11075" s="155"/>
      <c r="I11075" s="151"/>
      <c r="J11075" s="152"/>
      <c r="K11075" s="153"/>
      <c r="L11075" s="153"/>
      <c r="M11075" s="153"/>
      <c r="N11075" s="153"/>
      <c r="O11075" s="153"/>
      <c r="P11075" s="153"/>
      <c r="Q11075" s="153"/>
      <c r="R11075" s="153"/>
      <c r="S11075" s="152"/>
      <c r="T11075" s="153"/>
      <c r="X11075" s="69" t="str">
        <f t="shared" si="350"/>
        <v/>
      </c>
      <c r="Y11075" s="69" t="str">
        <f t="shared" ref="Y11075:Y11138" si="351">IF(X11075&lt;&gt;"",IF(X11075&lt;365,"&lt; 1 year",IF(X11075&lt;730,"1-2",IF(X11075&lt;1095,"2-3",IF(X11075&lt;1460,"3-4",IF(X11075&lt;1825,"4-5","5+"))))),"")</f>
        <v/>
      </c>
    </row>
    <row r="11076" spans="8:25" x14ac:dyDescent="0.25">
      <c r="H11076" s="155"/>
      <c r="I11076" s="151"/>
      <c r="J11076" s="152"/>
      <c r="K11076" s="153"/>
      <c r="L11076" s="153"/>
      <c r="M11076" s="153"/>
      <c r="N11076" s="153"/>
      <c r="O11076" s="153"/>
      <c r="P11076" s="153"/>
      <c r="Q11076" s="153"/>
      <c r="R11076" s="153"/>
      <c r="S11076" s="152"/>
      <c r="T11076" s="153"/>
      <c r="X11076" s="69" t="str">
        <f t="shared" si="350"/>
        <v/>
      </c>
      <c r="Y11076" s="69" t="str">
        <f t="shared" si="351"/>
        <v/>
      </c>
    </row>
    <row r="11077" spans="8:25" x14ac:dyDescent="0.25">
      <c r="H11077" s="155"/>
      <c r="I11077" s="151"/>
      <c r="J11077" s="152"/>
      <c r="K11077" s="153"/>
      <c r="L11077" s="153"/>
      <c r="M11077" s="153"/>
      <c r="N11077" s="153"/>
      <c r="O11077" s="153"/>
      <c r="P11077" s="153"/>
      <c r="Q11077" s="153"/>
      <c r="R11077" s="153"/>
      <c r="S11077" s="152"/>
      <c r="T11077" s="153"/>
      <c r="X11077" s="69" t="str">
        <f t="shared" si="350"/>
        <v/>
      </c>
      <c r="Y11077" s="69" t="str">
        <f t="shared" si="351"/>
        <v/>
      </c>
    </row>
    <row r="11078" spans="8:25" x14ac:dyDescent="0.25">
      <c r="H11078" s="155"/>
      <c r="I11078" s="151"/>
      <c r="J11078" s="152"/>
      <c r="K11078" s="153"/>
      <c r="L11078" s="153"/>
      <c r="M11078" s="153"/>
      <c r="N11078" s="153"/>
      <c r="O11078" s="153"/>
      <c r="P11078" s="153"/>
      <c r="Q11078" s="153"/>
      <c r="R11078" s="153"/>
      <c r="S11078" s="152"/>
      <c r="T11078" s="153"/>
      <c r="X11078" s="69" t="str">
        <f t="shared" si="350"/>
        <v/>
      </c>
      <c r="Y11078" s="69" t="str">
        <f t="shared" si="351"/>
        <v/>
      </c>
    </row>
    <row r="11079" spans="8:25" x14ac:dyDescent="0.25">
      <c r="H11079" s="155"/>
      <c r="I11079" s="151"/>
      <c r="J11079" s="152"/>
      <c r="K11079" s="153"/>
      <c r="L11079" s="153"/>
      <c r="M11079" s="153"/>
      <c r="N11079" s="153"/>
      <c r="O11079" s="153"/>
      <c r="P11079" s="153"/>
      <c r="Q11079" s="153"/>
      <c r="R11079" s="153"/>
      <c r="S11079" s="152"/>
      <c r="T11079" s="153"/>
      <c r="X11079" s="69" t="str">
        <f t="shared" si="350"/>
        <v/>
      </c>
      <c r="Y11079" s="69" t="str">
        <f t="shared" si="351"/>
        <v/>
      </c>
    </row>
    <row r="11080" spans="8:25" x14ac:dyDescent="0.25">
      <c r="H11080" s="155"/>
      <c r="I11080" s="151"/>
      <c r="J11080" s="152"/>
      <c r="K11080" s="153"/>
      <c r="L11080" s="153"/>
      <c r="M11080" s="153"/>
      <c r="N11080" s="153"/>
      <c r="O11080" s="153"/>
      <c r="P11080" s="153"/>
      <c r="Q11080" s="153"/>
      <c r="R11080" s="153"/>
      <c r="S11080" s="152"/>
      <c r="T11080" s="153"/>
      <c r="X11080" s="69" t="str">
        <f t="shared" si="350"/>
        <v/>
      </c>
      <c r="Y11080" s="69" t="str">
        <f t="shared" si="351"/>
        <v/>
      </c>
    </row>
    <row r="11081" spans="8:25" x14ac:dyDescent="0.25">
      <c r="H11081" s="155"/>
      <c r="I11081" s="151"/>
      <c r="J11081" s="152"/>
      <c r="K11081" s="153"/>
      <c r="L11081" s="153"/>
      <c r="M11081" s="153"/>
      <c r="N11081" s="153"/>
      <c r="O11081" s="153"/>
      <c r="P11081" s="153"/>
      <c r="Q11081" s="153"/>
      <c r="R11081" s="153"/>
      <c r="S11081" s="152"/>
      <c r="T11081" s="153"/>
      <c r="X11081" s="69" t="str">
        <f t="shared" si="350"/>
        <v/>
      </c>
      <c r="Y11081" s="69" t="str">
        <f t="shared" si="351"/>
        <v/>
      </c>
    </row>
    <row r="11082" spans="8:25" x14ac:dyDescent="0.25">
      <c r="H11082" s="155"/>
      <c r="I11082" s="151"/>
      <c r="J11082" s="152"/>
      <c r="K11082" s="153"/>
      <c r="L11082" s="153"/>
      <c r="M11082" s="153"/>
      <c r="N11082" s="153"/>
      <c r="O11082" s="153"/>
      <c r="P11082" s="153"/>
      <c r="Q11082" s="153"/>
      <c r="R11082" s="153"/>
      <c r="S11082" s="152"/>
      <c r="T11082" s="153"/>
      <c r="X11082" s="69" t="str">
        <f t="shared" si="350"/>
        <v/>
      </c>
      <c r="Y11082" s="69" t="str">
        <f t="shared" si="351"/>
        <v/>
      </c>
    </row>
    <row r="11083" spans="8:25" x14ac:dyDescent="0.25">
      <c r="H11083" s="155"/>
      <c r="I11083" s="151"/>
      <c r="J11083" s="152"/>
      <c r="K11083" s="153"/>
      <c r="L11083" s="153"/>
      <c r="M11083" s="153"/>
      <c r="N11083" s="153"/>
      <c r="O11083" s="153"/>
      <c r="P11083" s="153"/>
      <c r="Q11083" s="153"/>
      <c r="R11083" s="153"/>
      <c r="S11083" s="152"/>
      <c r="T11083" s="153"/>
      <c r="X11083" s="69" t="str">
        <f t="shared" si="350"/>
        <v/>
      </c>
      <c r="Y11083" s="69" t="str">
        <f t="shared" si="351"/>
        <v/>
      </c>
    </row>
    <row r="11084" spans="8:25" x14ac:dyDescent="0.25">
      <c r="H11084" s="155"/>
      <c r="I11084" s="151"/>
      <c r="J11084" s="152"/>
      <c r="K11084" s="153"/>
      <c r="L11084" s="153"/>
      <c r="M11084" s="153"/>
      <c r="N11084" s="153"/>
      <c r="O11084" s="153"/>
      <c r="P11084" s="153"/>
      <c r="Q11084" s="153"/>
      <c r="R11084" s="153"/>
      <c r="S11084" s="152"/>
      <c r="T11084" s="153"/>
      <c r="X11084" s="69" t="str">
        <f t="shared" si="350"/>
        <v/>
      </c>
      <c r="Y11084" s="69" t="str">
        <f t="shared" si="351"/>
        <v/>
      </c>
    </row>
    <row r="11085" spans="8:25" x14ac:dyDescent="0.25">
      <c r="H11085" s="155"/>
      <c r="I11085" s="151"/>
      <c r="J11085" s="152"/>
      <c r="K11085" s="153"/>
      <c r="L11085" s="153"/>
      <c r="M11085" s="153"/>
      <c r="N11085" s="153"/>
      <c r="O11085" s="153"/>
      <c r="P11085" s="153"/>
      <c r="Q11085" s="153"/>
      <c r="R11085" s="153"/>
      <c r="S11085" s="152"/>
      <c r="T11085" s="153"/>
      <c r="X11085" s="69" t="str">
        <f t="shared" si="350"/>
        <v/>
      </c>
      <c r="Y11085" s="69" t="str">
        <f t="shared" si="351"/>
        <v/>
      </c>
    </row>
    <row r="11086" spans="8:25" x14ac:dyDescent="0.25">
      <c r="H11086" s="155"/>
      <c r="I11086" s="151"/>
      <c r="J11086" s="152"/>
      <c r="K11086" s="153"/>
      <c r="L11086" s="153"/>
      <c r="M11086" s="153"/>
      <c r="N11086" s="153"/>
      <c r="O11086" s="153"/>
      <c r="P11086" s="153"/>
      <c r="Q11086" s="153"/>
      <c r="R11086" s="153"/>
      <c r="S11086" s="152"/>
      <c r="T11086" s="153"/>
      <c r="X11086" s="69" t="str">
        <f t="shared" si="350"/>
        <v/>
      </c>
      <c r="Y11086" s="69" t="str">
        <f t="shared" si="351"/>
        <v/>
      </c>
    </row>
    <row r="11087" spans="8:25" x14ac:dyDescent="0.25">
      <c r="H11087" s="155"/>
      <c r="I11087" s="151"/>
      <c r="J11087" s="152"/>
      <c r="K11087" s="153"/>
      <c r="L11087" s="153"/>
      <c r="M11087" s="153"/>
      <c r="N11087" s="153"/>
      <c r="O11087" s="153"/>
      <c r="P11087" s="153"/>
      <c r="Q11087" s="153"/>
      <c r="R11087" s="153"/>
      <c r="S11087" s="152"/>
      <c r="T11087" s="153"/>
      <c r="X11087" s="69" t="str">
        <f t="shared" si="350"/>
        <v/>
      </c>
      <c r="Y11087" s="69" t="str">
        <f t="shared" si="351"/>
        <v/>
      </c>
    </row>
    <row r="11088" spans="8:25" x14ac:dyDescent="0.25">
      <c r="H11088" s="155"/>
      <c r="I11088" s="151"/>
      <c r="J11088" s="152"/>
      <c r="K11088" s="153"/>
      <c r="L11088" s="153"/>
      <c r="M11088" s="153"/>
      <c r="N11088" s="153"/>
      <c r="O11088" s="153"/>
      <c r="P11088" s="153"/>
      <c r="Q11088" s="153"/>
      <c r="R11088" s="153"/>
      <c r="S11088" s="152"/>
      <c r="T11088" s="153"/>
      <c r="X11088" s="69" t="str">
        <f t="shared" si="350"/>
        <v/>
      </c>
      <c r="Y11088" s="69" t="str">
        <f t="shared" si="351"/>
        <v/>
      </c>
    </row>
    <row r="11089" spans="8:25" x14ac:dyDescent="0.25">
      <c r="H11089" s="155"/>
      <c r="I11089" s="151"/>
      <c r="J11089" s="152"/>
      <c r="K11089" s="153"/>
      <c r="L11089" s="153"/>
      <c r="M11089" s="153"/>
      <c r="N11089" s="153"/>
      <c r="O11089" s="153"/>
      <c r="P11089" s="153"/>
      <c r="Q11089" s="153"/>
      <c r="R11089" s="153"/>
      <c r="S11089" s="152"/>
      <c r="T11089" s="153"/>
      <c r="X11089" s="69" t="str">
        <f t="shared" si="350"/>
        <v/>
      </c>
      <c r="Y11089" s="69" t="str">
        <f t="shared" si="351"/>
        <v/>
      </c>
    </row>
    <row r="11090" spans="8:25" x14ac:dyDescent="0.25">
      <c r="H11090" s="155"/>
      <c r="I11090" s="151"/>
      <c r="J11090" s="152"/>
      <c r="K11090" s="153"/>
      <c r="L11090" s="153"/>
      <c r="M11090" s="153"/>
      <c r="N11090" s="153"/>
      <c r="O11090" s="153"/>
      <c r="P11090" s="153"/>
      <c r="Q11090" s="153"/>
      <c r="R11090" s="153"/>
      <c r="S11090" s="152"/>
      <c r="T11090" s="153"/>
      <c r="X11090" s="69" t="str">
        <f t="shared" si="350"/>
        <v/>
      </c>
      <c r="Y11090" s="69" t="str">
        <f t="shared" si="351"/>
        <v/>
      </c>
    </row>
    <row r="11091" spans="8:25" x14ac:dyDescent="0.25">
      <c r="H11091" s="155"/>
      <c r="I11091" s="151"/>
      <c r="J11091" s="152"/>
      <c r="K11091" s="153"/>
      <c r="L11091" s="153"/>
      <c r="M11091" s="153"/>
      <c r="N11091" s="153"/>
      <c r="O11091" s="153"/>
      <c r="P11091" s="153"/>
      <c r="Q11091" s="153"/>
      <c r="R11091" s="153"/>
      <c r="S11091" s="152"/>
      <c r="T11091" s="153"/>
      <c r="X11091" s="69" t="str">
        <f t="shared" si="350"/>
        <v/>
      </c>
      <c r="Y11091" s="69" t="str">
        <f t="shared" si="351"/>
        <v/>
      </c>
    </row>
    <row r="11092" spans="8:25" x14ac:dyDescent="0.25">
      <c r="H11092" s="155"/>
      <c r="I11092" s="151"/>
      <c r="J11092" s="152"/>
      <c r="K11092" s="153"/>
      <c r="L11092" s="153"/>
      <c r="M11092" s="153"/>
      <c r="N11092" s="153"/>
      <c r="O11092" s="153"/>
      <c r="P11092" s="153"/>
      <c r="Q11092" s="153"/>
      <c r="R11092" s="153"/>
      <c r="S11092" s="152"/>
      <c r="T11092" s="153"/>
      <c r="X11092" s="69" t="str">
        <f t="shared" si="350"/>
        <v/>
      </c>
      <c r="Y11092" s="69" t="str">
        <f t="shared" si="351"/>
        <v/>
      </c>
    </row>
    <row r="11093" spans="8:25" x14ac:dyDescent="0.25">
      <c r="H11093" s="155"/>
      <c r="I11093" s="151"/>
      <c r="J11093" s="152"/>
      <c r="K11093" s="153"/>
      <c r="L11093" s="153"/>
      <c r="M11093" s="153"/>
      <c r="N11093" s="153"/>
      <c r="O11093" s="153"/>
      <c r="P11093" s="153"/>
      <c r="Q11093" s="153"/>
      <c r="R11093" s="153"/>
      <c r="S11093" s="152"/>
      <c r="T11093" s="153"/>
      <c r="X11093" s="69" t="str">
        <f t="shared" si="350"/>
        <v/>
      </c>
      <c r="Y11093" s="69" t="str">
        <f t="shared" si="351"/>
        <v/>
      </c>
    </row>
    <row r="11094" spans="8:25" x14ac:dyDescent="0.25">
      <c r="H11094" s="155"/>
      <c r="I11094" s="151"/>
      <c r="J11094" s="152"/>
      <c r="K11094" s="153"/>
      <c r="L11094" s="153"/>
      <c r="M11094" s="153"/>
      <c r="N11094" s="153"/>
      <c r="O11094" s="153"/>
      <c r="P11094" s="153"/>
      <c r="Q11094" s="153"/>
      <c r="R11094" s="153"/>
      <c r="S11094" s="152"/>
      <c r="T11094" s="153"/>
      <c r="X11094" s="69" t="str">
        <f t="shared" si="350"/>
        <v/>
      </c>
      <c r="Y11094" s="69" t="str">
        <f t="shared" si="351"/>
        <v/>
      </c>
    </row>
    <row r="11095" spans="8:25" x14ac:dyDescent="0.25">
      <c r="H11095" s="155"/>
      <c r="I11095" s="151"/>
      <c r="J11095" s="152"/>
      <c r="K11095" s="153"/>
      <c r="L11095" s="153"/>
      <c r="M11095" s="153"/>
      <c r="N11095" s="153"/>
      <c r="O11095" s="153"/>
      <c r="P11095" s="153"/>
      <c r="Q11095" s="153"/>
      <c r="R11095" s="153"/>
      <c r="S11095" s="152"/>
      <c r="T11095" s="153"/>
      <c r="X11095" s="69" t="str">
        <f t="shared" si="350"/>
        <v/>
      </c>
      <c r="Y11095" s="69" t="str">
        <f t="shared" si="351"/>
        <v/>
      </c>
    </row>
    <row r="11096" spans="8:25" x14ac:dyDescent="0.25">
      <c r="H11096" s="155"/>
      <c r="I11096" s="151"/>
      <c r="J11096" s="152"/>
      <c r="K11096" s="153"/>
      <c r="L11096" s="153"/>
      <c r="M11096" s="153"/>
      <c r="N11096" s="153"/>
      <c r="O11096" s="153"/>
      <c r="P11096" s="153"/>
      <c r="Q11096" s="153"/>
      <c r="R11096" s="153"/>
      <c r="S11096" s="152"/>
      <c r="T11096" s="153"/>
      <c r="X11096" s="69" t="str">
        <f t="shared" si="350"/>
        <v/>
      </c>
      <c r="Y11096" s="69" t="str">
        <f t="shared" si="351"/>
        <v/>
      </c>
    </row>
    <row r="11097" spans="8:25" x14ac:dyDescent="0.25">
      <c r="H11097" s="155"/>
      <c r="I11097" s="151"/>
      <c r="J11097" s="152"/>
      <c r="K11097" s="153"/>
      <c r="L11097" s="153"/>
      <c r="M11097" s="153"/>
      <c r="N11097" s="153"/>
      <c r="O11097" s="153"/>
      <c r="P11097" s="153"/>
      <c r="Q11097" s="153"/>
      <c r="R11097" s="153"/>
      <c r="S11097" s="152"/>
      <c r="T11097" s="153"/>
      <c r="X11097" s="69" t="str">
        <f t="shared" si="350"/>
        <v/>
      </c>
      <c r="Y11097" s="69" t="str">
        <f t="shared" si="351"/>
        <v/>
      </c>
    </row>
    <row r="11098" spans="8:25" x14ac:dyDescent="0.25">
      <c r="H11098" s="155"/>
      <c r="I11098" s="151"/>
      <c r="J11098" s="152"/>
      <c r="K11098" s="153"/>
      <c r="L11098" s="153"/>
      <c r="M11098" s="153"/>
      <c r="N11098" s="153"/>
      <c r="O11098" s="153"/>
      <c r="P11098" s="153"/>
      <c r="Q11098" s="153"/>
      <c r="R11098" s="153"/>
      <c r="S11098" s="152"/>
      <c r="T11098" s="153"/>
      <c r="X11098" s="69" t="str">
        <f t="shared" si="350"/>
        <v/>
      </c>
      <c r="Y11098" s="69" t="str">
        <f t="shared" si="351"/>
        <v/>
      </c>
    </row>
    <row r="11099" spans="8:25" x14ac:dyDescent="0.25">
      <c r="H11099" s="155"/>
      <c r="I11099" s="151"/>
      <c r="J11099" s="152"/>
      <c r="K11099" s="153"/>
      <c r="L11099" s="153"/>
      <c r="M11099" s="153"/>
      <c r="N11099" s="153"/>
      <c r="O11099" s="153"/>
      <c r="P11099" s="153"/>
      <c r="Q11099" s="153"/>
      <c r="R11099" s="153"/>
      <c r="S11099" s="152"/>
      <c r="T11099" s="153"/>
      <c r="X11099" s="69" t="str">
        <f t="shared" si="350"/>
        <v/>
      </c>
      <c r="Y11099" s="69" t="str">
        <f t="shared" si="351"/>
        <v/>
      </c>
    </row>
    <row r="11100" spans="8:25" x14ac:dyDescent="0.25">
      <c r="H11100" s="155"/>
      <c r="I11100" s="151"/>
      <c r="J11100" s="152"/>
      <c r="K11100" s="153"/>
      <c r="L11100" s="153"/>
      <c r="M11100" s="153"/>
      <c r="N11100" s="153"/>
      <c r="O11100" s="153"/>
      <c r="P11100" s="153"/>
      <c r="Q11100" s="153"/>
      <c r="R11100" s="153"/>
      <c r="S11100" s="152"/>
      <c r="T11100" s="153"/>
      <c r="X11100" s="69" t="str">
        <f t="shared" si="350"/>
        <v/>
      </c>
      <c r="Y11100" s="69" t="str">
        <f t="shared" si="351"/>
        <v/>
      </c>
    </row>
    <row r="11101" spans="8:25" x14ac:dyDescent="0.25">
      <c r="H11101" s="155"/>
      <c r="I11101" s="151"/>
      <c r="J11101" s="152"/>
      <c r="K11101" s="153"/>
      <c r="L11101" s="153"/>
      <c r="M11101" s="153"/>
      <c r="N11101" s="153"/>
      <c r="O11101" s="153"/>
      <c r="P11101" s="153"/>
      <c r="Q11101" s="153"/>
      <c r="R11101" s="153"/>
      <c r="S11101" s="152"/>
      <c r="T11101" s="153"/>
      <c r="X11101" s="69" t="str">
        <f t="shared" si="350"/>
        <v/>
      </c>
      <c r="Y11101" s="69" t="str">
        <f t="shared" si="351"/>
        <v/>
      </c>
    </row>
    <row r="11102" spans="8:25" x14ac:dyDescent="0.25">
      <c r="H11102" s="155"/>
      <c r="I11102" s="151"/>
      <c r="J11102" s="152"/>
      <c r="K11102" s="153"/>
      <c r="L11102" s="153"/>
      <c r="M11102" s="153"/>
      <c r="N11102" s="153"/>
      <c r="O11102" s="153"/>
      <c r="P11102" s="153"/>
      <c r="Q11102" s="153"/>
      <c r="R11102" s="153"/>
      <c r="S11102" s="152"/>
      <c r="T11102" s="153"/>
      <c r="X11102" s="69" t="str">
        <f t="shared" si="350"/>
        <v/>
      </c>
      <c r="Y11102" s="69" t="str">
        <f t="shared" si="351"/>
        <v/>
      </c>
    </row>
    <row r="11103" spans="8:25" x14ac:dyDescent="0.25">
      <c r="H11103" s="155"/>
      <c r="I11103" s="151"/>
      <c r="J11103" s="152"/>
      <c r="K11103" s="153"/>
      <c r="L11103" s="153"/>
      <c r="M11103" s="153"/>
      <c r="N11103" s="153"/>
      <c r="O11103" s="153"/>
      <c r="P11103" s="153"/>
      <c r="Q11103" s="153"/>
      <c r="R11103" s="153"/>
      <c r="S11103" s="152"/>
      <c r="T11103" s="153"/>
      <c r="X11103" s="69" t="str">
        <f t="shared" si="350"/>
        <v/>
      </c>
      <c r="Y11103" s="69" t="str">
        <f t="shared" si="351"/>
        <v/>
      </c>
    </row>
    <row r="11104" spans="8:25" x14ac:dyDescent="0.25">
      <c r="H11104" s="155"/>
      <c r="I11104" s="151"/>
      <c r="J11104" s="152"/>
      <c r="K11104" s="153"/>
      <c r="L11104" s="153"/>
      <c r="M11104" s="153"/>
      <c r="N11104" s="153"/>
      <c r="O11104" s="153"/>
      <c r="P11104" s="153"/>
      <c r="Q11104" s="153"/>
      <c r="R11104" s="153"/>
      <c r="S11104" s="152"/>
      <c r="T11104" s="153"/>
      <c r="X11104" s="69" t="str">
        <f t="shared" si="350"/>
        <v/>
      </c>
      <c r="Y11104" s="69" t="str">
        <f t="shared" si="351"/>
        <v/>
      </c>
    </row>
    <row r="11105" spans="8:25" x14ac:dyDescent="0.25">
      <c r="H11105" s="155"/>
      <c r="I11105" s="151"/>
      <c r="J11105" s="152"/>
      <c r="K11105" s="153"/>
      <c r="L11105" s="153"/>
      <c r="M11105" s="153"/>
      <c r="N11105" s="153"/>
      <c r="O11105" s="153"/>
      <c r="P11105" s="153"/>
      <c r="Q11105" s="153"/>
      <c r="R11105" s="153"/>
      <c r="S11105" s="152"/>
      <c r="T11105" s="153"/>
      <c r="X11105" s="69" t="str">
        <f t="shared" si="350"/>
        <v/>
      </c>
      <c r="Y11105" s="69" t="str">
        <f t="shared" si="351"/>
        <v/>
      </c>
    </row>
    <row r="11106" spans="8:25" x14ac:dyDescent="0.25">
      <c r="H11106" s="155"/>
      <c r="I11106" s="151"/>
      <c r="J11106" s="152"/>
      <c r="K11106" s="153"/>
      <c r="L11106" s="153"/>
      <c r="M11106" s="153"/>
      <c r="N11106" s="153"/>
      <c r="O11106" s="153"/>
      <c r="P11106" s="153"/>
      <c r="Q11106" s="153"/>
      <c r="R11106" s="153"/>
      <c r="S11106" s="152"/>
      <c r="T11106" s="153"/>
      <c r="X11106" s="69" t="str">
        <f t="shared" si="350"/>
        <v/>
      </c>
      <c r="Y11106" s="69" t="str">
        <f t="shared" si="351"/>
        <v/>
      </c>
    </row>
    <row r="11107" spans="8:25" x14ac:dyDescent="0.25">
      <c r="H11107" s="155"/>
      <c r="I11107" s="151"/>
      <c r="J11107" s="152"/>
      <c r="K11107" s="153"/>
      <c r="L11107" s="153"/>
      <c r="M11107" s="153"/>
      <c r="N11107" s="153"/>
      <c r="O11107" s="153"/>
      <c r="P11107" s="153"/>
      <c r="Q11107" s="153"/>
      <c r="R11107" s="153"/>
      <c r="S11107" s="152"/>
      <c r="T11107" s="153"/>
      <c r="X11107" s="69" t="str">
        <f t="shared" si="350"/>
        <v/>
      </c>
      <c r="Y11107" s="69" t="str">
        <f t="shared" si="351"/>
        <v/>
      </c>
    </row>
    <row r="11108" spans="8:25" x14ac:dyDescent="0.25">
      <c r="H11108" s="155"/>
      <c r="I11108" s="151"/>
      <c r="J11108" s="152"/>
      <c r="K11108" s="153"/>
      <c r="L11108" s="153"/>
      <c r="M11108" s="153"/>
      <c r="N11108" s="153"/>
      <c r="O11108" s="153"/>
      <c r="P11108" s="153"/>
      <c r="Q11108" s="153"/>
      <c r="R11108" s="153"/>
      <c r="S11108" s="152"/>
      <c r="T11108" s="153"/>
      <c r="X11108" s="69" t="str">
        <f t="shared" si="350"/>
        <v/>
      </c>
      <c r="Y11108" s="69" t="str">
        <f t="shared" si="351"/>
        <v/>
      </c>
    </row>
    <row r="11109" spans="8:25" x14ac:dyDescent="0.25">
      <c r="H11109" s="155"/>
      <c r="I11109" s="151"/>
      <c r="J11109" s="152"/>
      <c r="K11109" s="153"/>
      <c r="L11109" s="153"/>
      <c r="M11109" s="153"/>
      <c r="N11109" s="153"/>
      <c r="O11109" s="153"/>
      <c r="P11109" s="153"/>
      <c r="Q11109" s="153"/>
      <c r="R11109" s="153"/>
      <c r="S11109" s="152"/>
      <c r="T11109" s="153"/>
      <c r="X11109" s="69" t="str">
        <f t="shared" si="350"/>
        <v/>
      </c>
      <c r="Y11109" s="69" t="str">
        <f t="shared" si="351"/>
        <v/>
      </c>
    </row>
    <row r="11110" spans="8:25" x14ac:dyDescent="0.25">
      <c r="H11110" s="155"/>
      <c r="I11110" s="151"/>
      <c r="J11110" s="152"/>
      <c r="K11110" s="153"/>
      <c r="L11110" s="153"/>
      <c r="M11110" s="153"/>
      <c r="N11110" s="153"/>
      <c r="O11110" s="153"/>
      <c r="P11110" s="153"/>
      <c r="Q11110" s="153"/>
      <c r="R11110" s="153"/>
      <c r="S11110" s="152"/>
      <c r="T11110" s="153"/>
      <c r="X11110" s="69" t="str">
        <f t="shared" si="350"/>
        <v/>
      </c>
      <c r="Y11110" s="69" t="str">
        <f t="shared" si="351"/>
        <v/>
      </c>
    </row>
    <row r="11111" spans="8:25" x14ac:dyDescent="0.25">
      <c r="H11111" s="155"/>
      <c r="I11111" s="151"/>
      <c r="J11111" s="152"/>
      <c r="K11111" s="153"/>
      <c r="L11111" s="153"/>
      <c r="M11111" s="153"/>
      <c r="N11111" s="153"/>
      <c r="O11111" s="153"/>
      <c r="P11111" s="153"/>
      <c r="Q11111" s="153"/>
      <c r="R11111" s="153"/>
      <c r="S11111" s="152"/>
      <c r="T11111" s="153"/>
      <c r="X11111" s="69" t="str">
        <f t="shared" si="350"/>
        <v/>
      </c>
      <c r="Y11111" s="69" t="str">
        <f t="shared" si="351"/>
        <v/>
      </c>
    </row>
    <row r="11112" spans="8:25" x14ac:dyDescent="0.25">
      <c r="H11112" s="155"/>
      <c r="I11112" s="151"/>
      <c r="J11112" s="152"/>
      <c r="K11112" s="153"/>
      <c r="L11112" s="153"/>
      <c r="M11112" s="153"/>
      <c r="N11112" s="153"/>
      <c r="O11112" s="153"/>
      <c r="P11112" s="153"/>
      <c r="Q11112" s="153"/>
      <c r="R11112" s="153"/>
      <c r="S11112" s="152"/>
      <c r="T11112" s="153"/>
      <c r="X11112" s="69" t="str">
        <f t="shared" si="350"/>
        <v/>
      </c>
      <c r="Y11112" s="69" t="str">
        <f t="shared" si="351"/>
        <v/>
      </c>
    </row>
    <row r="11113" spans="8:25" x14ac:dyDescent="0.25">
      <c r="H11113" s="155"/>
      <c r="I11113" s="151"/>
      <c r="J11113" s="152"/>
      <c r="K11113" s="153"/>
      <c r="L11113" s="153"/>
      <c r="M11113" s="153"/>
      <c r="N11113" s="153"/>
      <c r="O11113" s="153"/>
      <c r="P11113" s="153"/>
      <c r="Q11113" s="153"/>
      <c r="R11113" s="153"/>
      <c r="S11113" s="152"/>
      <c r="T11113" s="153"/>
      <c r="X11113" s="69" t="str">
        <f t="shared" si="350"/>
        <v/>
      </c>
      <c r="Y11113" s="69" t="str">
        <f t="shared" si="351"/>
        <v/>
      </c>
    </row>
    <row r="11114" spans="8:25" x14ac:dyDescent="0.25">
      <c r="H11114" s="155"/>
      <c r="I11114" s="151"/>
      <c r="J11114" s="152"/>
      <c r="K11114" s="153"/>
      <c r="L11114" s="153"/>
      <c r="M11114" s="153"/>
      <c r="N11114" s="153"/>
      <c r="O11114" s="153"/>
      <c r="P11114" s="153"/>
      <c r="Q11114" s="153"/>
      <c r="R11114" s="153"/>
      <c r="S11114" s="152"/>
      <c r="T11114" s="153"/>
      <c r="X11114" s="69" t="str">
        <f t="shared" si="350"/>
        <v/>
      </c>
      <c r="Y11114" s="69" t="str">
        <f t="shared" si="351"/>
        <v/>
      </c>
    </row>
    <row r="11115" spans="8:25" x14ac:dyDescent="0.25">
      <c r="H11115" s="155"/>
      <c r="I11115" s="151"/>
      <c r="J11115" s="152"/>
      <c r="K11115" s="153"/>
      <c r="L11115" s="153"/>
      <c r="M11115" s="153"/>
      <c r="N11115" s="153"/>
      <c r="O11115" s="153"/>
      <c r="P11115" s="153"/>
      <c r="Q11115" s="153"/>
      <c r="R11115" s="153"/>
      <c r="S11115" s="152"/>
      <c r="T11115" s="153"/>
      <c r="X11115" s="69" t="str">
        <f t="shared" si="350"/>
        <v/>
      </c>
      <c r="Y11115" s="69" t="str">
        <f t="shared" si="351"/>
        <v/>
      </c>
    </row>
    <row r="11116" spans="8:25" x14ac:dyDescent="0.25">
      <c r="H11116" s="155"/>
      <c r="I11116" s="151"/>
      <c r="J11116" s="152"/>
      <c r="K11116" s="153"/>
      <c r="L11116" s="153"/>
      <c r="M11116" s="153"/>
      <c r="N11116" s="153"/>
      <c r="O11116" s="153"/>
      <c r="P11116" s="153"/>
      <c r="Q11116" s="153"/>
      <c r="R11116" s="153"/>
      <c r="S11116" s="152"/>
      <c r="T11116" s="153"/>
      <c r="X11116" s="69" t="str">
        <f t="shared" si="350"/>
        <v/>
      </c>
      <c r="Y11116" s="69" t="str">
        <f t="shared" si="351"/>
        <v/>
      </c>
    </row>
    <row r="11117" spans="8:25" x14ac:dyDescent="0.25">
      <c r="H11117" s="155"/>
      <c r="I11117" s="151"/>
      <c r="J11117" s="152"/>
      <c r="K11117" s="153"/>
      <c r="L11117" s="153"/>
      <c r="M11117" s="153"/>
      <c r="N11117" s="153"/>
      <c r="O11117" s="153"/>
      <c r="P11117" s="153"/>
      <c r="Q11117" s="153"/>
      <c r="R11117" s="153"/>
      <c r="S11117" s="152"/>
      <c r="T11117" s="153"/>
      <c r="X11117" s="69" t="str">
        <f t="shared" si="350"/>
        <v/>
      </c>
      <c r="Y11117" s="69" t="str">
        <f t="shared" si="351"/>
        <v/>
      </c>
    </row>
    <row r="11118" spans="8:25" x14ac:dyDescent="0.25">
      <c r="H11118" s="155"/>
      <c r="I11118" s="151"/>
      <c r="J11118" s="152"/>
      <c r="K11118" s="153"/>
      <c r="L11118" s="153"/>
      <c r="M11118" s="153"/>
      <c r="N11118" s="153"/>
      <c r="O11118" s="153"/>
      <c r="P11118" s="153"/>
      <c r="Q11118" s="153"/>
      <c r="R11118" s="153"/>
      <c r="S11118" s="152"/>
      <c r="T11118" s="153"/>
      <c r="X11118" s="69" t="str">
        <f t="shared" si="350"/>
        <v/>
      </c>
      <c r="Y11118" s="69" t="str">
        <f t="shared" si="351"/>
        <v/>
      </c>
    </row>
    <row r="11119" spans="8:25" x14ac:dyDescent="0.25">
      <c r="H11119" s="155"/>
      <c r="I11119" s="151"/>
      <c r="J11119" s="152"/>
      <c r="K11119" s="153"/>
      <c r="L11119" s="153"/>
      <c r="M11119" s="153"/>
      <c r="N11119" s="153"/>
      <c r="O11119" s="153"/>
      <c r="P11119" s="153"/>
      <c r="Q11119" s="153"/>
      <c r="R11119" s="153"/>
      <c r="S11119" s="152"/>
      <c r="T11119" s="153"/>
      <c r="X11119" s="69" t="str">
        <f t="shared" si="350"/>
        <v/>
      </c>
      <c r="Y11119" s="69" t="str">
        <f t="shared" si="351"/>
        <v/>
      </c>
    </row>
    <row r="11120" spans="8:25" x14ac:dyDescent="0.25">
      <c r="H11120" s="155"/>
      <c r="I11120" s="151"/>
      <c r="J11120" s="152"/>
      <c r="K11120" s="153"/>
      <c r="L11120" s="153"/>
      <c r="M11120" s="153"/>
      <c r="N11120" s="153"/>
      <c r="O11120" s="153"/>
      <c r="P11120" s="153"/>
      <c r="Q11120" s="153"/>
      <c r="R11120" s="153"/>
      <c r="S11120" s="152"/>
      <c r="T11120" s="153"/>
      <c r="X11120" s="69" t="str">
        <f t="shared" si="350"/>
        <v/>
      </c>
      <c r="Y11120" s="69" t="str">
        <f t="shared" si="351"/>
        <v/>
      </c>
    </row>
    <row r="11121" spans="8:25" x14ac:dyDescent="0.25">
      <c r="H11121" s="155"/>
      <c r="I11121" s="151"/>
      <c r="J11121" s="152"/>
      <c r="K11121" s="153"/>
      <c r="L11121" s="153"/>
      <c r="M11121" s="153"/>
      <c r="N11121" s="153"/>
      <c r="O11121" s="153"/>
      <c r="P11121" s="153"/>
      <c r="Q11121" s="153"/>
      <c r="R11121" s="153"/>
      <c r="S11121" s="152"/>
      <c r="T11121" s="153"/>
      <c r="X11121" s="69" t="str">
        <f t="shared" si="350"/>
        <v/>
      </c>
      <c r="Y11121" s="69" t="str">
        <f t="shared" si="351"/>
        <v/>
      </c>
    </row>
    <row r="11122" spans="8:25" x14ac:dyDescent="0.25">
      <c r="H11122" s="155"/>
      <c r="I11122" s="151"/>
      <c r="J11122" s="152"/>
      <c r="K11122" s="153"/>
      <c r="L11122" s="153"/>
      <c r="M11122" s="153"/>
      <c r="N11122" s="153"/>
      <c r="O11122" s="153"/>
      <c r="P11122" s="153"/>
      <c r="Q11122" s="153"/>
      <c r="R11122" s="153"/>
      <c r="S11122" s="152"/>
      <c r="T11122" s="153"/>
      <c r="X11122" s="69" t="str">
        <f t="shared" si="350"/>
        <v/>
      </c>
      <c r="Y11122" s="69" t="str">
        <f t="shared" si="351"/>
        <v/>
      </c>
    </row>
    <row r="11123" spans="8:25" x14ac:dyDescent="0.25">
      <c r="H11123" s="155"/>
      <c r="I11123" s="151"/>
      <c r="J11123" s="152"/>
      <c r="K11123" s="153"/>
      <c r="L11123" s="153"/>
      <c r="M11123" s="153"/>
      <c r="N11123" s="153"/>
      <c r="O11123" s="153"/>
      <c r="P11123" s="153"/>
      <c r="Q11123" s="153"/>
      <c r="R11123" s="153"/>
      <c r="S11123" s="152"/>
      <c r="T11123" s="153"/>
      <c r="X11123" s="69" t="str">
        <f t="shared" si="350"/>
        <v/>
      </c>
      <c r="Y11123" s="69" t="str">
        <f t="shared" si="351"/>
        <v/>
      </c>
    </row>
    <row r="11124" spans="8:25" x14ac:dyDescent="0.25">
      <c r="H11124" s="155"/>
      <c r="I11124" s="151"/>
      <c r="J11124" s="152"/>
      <c r="K11124" s="153"/>
      <c r="L11124" s="153"/>
      <c r="M11124" s="153"/>
      <c r="N11124" s="153"/>
      <c r="O11124" s="153"/>
      <c r="P11124" s="153"/>
      <c r="Q11124" s="153"/>
      <c r="R11124" s="153"/>
      <c r="S11124" s="152"/>
      <c r="T11124" s="153"/>
      <c r="X11124" s="69" t="str">
        <f t="shared" si="350"/>
        <v/>
      </c>
      <c r="Y11124" s="69" t="str">
        <f t="shared" si="351"/>
        <v/>
      </c>
    </row>
    <row r="11125" spans="8:25" x14ac:dyDescent="0.25">
      <c r="H11125" s="155"/>
      <c r="I11125" s="151"/>
      <c r="J11125" s="152"/>
      <c r="K11125" s="153"/>
      <c r="L11125" s="153"/>
      <c r="M11125" s="153"/>
      <c r="N11125" s="153"/>
      <c r="O11125" s="153"/>
      <c r="P11125" s="153"/>
      <c r="Q11125" s="153"/>
      <c r="R11125" s="153"/>
      <c r="S11125" s="152"/>
      <c r="T11125" s="153"/>
      <c r="X11125" s="69" t="str">
        <f t="shared" si="350"/>
        <v/>
      </c>
      <c r="Y11125" s="69" t="str">
        <f t="shared" si="351"/>
        <v/>
      </c>
    </row>
    <row r="11126" spans="8:25" x14ac:dyDescent="0.25">
      <c r="H11126" s="155"/>
      <c r="I11126" s="151"/>
      <c r="J11126" s="152"/>
      <c r="K11126" s="153"/>
      <c r="L11126" s="153"/>
      <c r="M11126" s="153"/>
      <c r="N11126" s="153"/>
      <c r="O11126" s="153"/>
      <c r="P11126" s="153"/>
      <c r="Q11126" s="153"/>
      <c r="R11126" s="153"/>
      <c r="S11126" s="152"/>
      <c r="T11126" s="153"/>
      <c r="X11126" s="69" t="str">
        <f t="shared" si="350"/>
        <v/>
      </c>
      <c r="Y11126" s="69" t="str">
        <f t="shared" si="351"/>
        <v/>
      </c>
    </row>
    <row r="11127" spans="8:25" x14ac:dyDescent="0.25">
      <c r="H11127" s="155"/>
      <c r="I11127" s="151"/>
      <c r="J11127" s="152"/>
      <c r="K11127" s="153"/>
      <c r="L11127" s="153"/>
      <c r="M11127" s="153"/>
      <c r="N11127" s="153"/>
      <c r="O11127" s="153"/>
      <c r="P11127" s="153"/>
      <c r="Q11127" s="153"/>
      <c r="R11127" s="153"/>
      <c r="S11127" s="152"/>
      <c r="T11127" s="153"/>
      <c r="X11127" s="69" t="str">
        <f t="shared" si="350"/>
        <v/>
      </c>
      <c r="Y11127" s="69" t="str">
        <f t="shared" si="351"/>
        <v/>
      </c>
    </row>
    <row r="11128" spans="8:25" x14ac:dyDescent="0.25">
      <c r="H11128" s="155"/>
      <c r="I11128" s="151"/>
      <c r="J11128" s="152"/>
      <c r="K11128" s="153"/>
      <c r="L11128" s="153"/>
      <c r="M11128" s="153"/>
      <c r="N11128" s="153"/>
      <c r="O11128" s="153"/>
      <c r="P11128" s="153"/>
      <c r="Q11128" s="153"/>
      <c r="R11128" s="153"/>
      <c r="S11128" s="152"/>
      <c r="T11128" s="153"/>
      <c r="X11128" s="69" t="str">
        <f t="shared" si="350"/>
        <v/>
      </c>
      <c r="Y11128" s="69" t="str">
        <f t="shared" si="351"/>
        <v/>
      </c>
    </row>
    <row r="11129" spans="8:25" x14ac:dyDescent="0.25">
      <c r="H11129" s="155"/>
      <c r="I11129" s="151"/>
      <c r="J11129" s="152"/>
      <c r="K11129" s="153"/>
      <c r="L11129" s="153"/>
      <c r="M11129" s="153"/>
      <c r="N11129" s="153"/>
      <c r="O11129" s="153"/>
      <c r="P11129" s="153"/>
      <c r="Q11129" s="153"/>
      <c r="R11129" s="153"/>
      <c r="S11129" s="152"/>
      <c r="T11129" s="153"/>
      <c r="X11129" s="69" t="str">
        <f t="shared" si="350"/>
        <v/>
      </c>
      <c r="Y11129" s="69" t="str">
        <f t="shared" si="351"/>
        <v/>
      </c>
    </row>
    <row r="11130" spans="8:25" x14ac:dyDescent="0.25">
      <c r="H11130" s="155"/>
      <c r="I11130" s="151"/>
      <c r="J11130" s="152"/>
      <c r="K11130" s="153"/>
      <c r="L11130" s="153"/>
      <c r="M11130" s="153"/>
      <c r="N11130" s="153"/>
      <c r="O11130" s="153"/>
      <c r="P11130" s="153"/>
      <c r="Q11130" s="153"/>
      <c r="R11130" s="153"/>
      <c r="S11130" s="152"/>
      <c r="T11130" s="153"/>
      <c r="X11130" s="69" t="str">
        <f t="shared" si="350"/>
        <v/>
      </c>
      <c r="Y11130" s="69" t="str">
        <f t="shared" si="351"/>
        <v/>
      </c>
    </row>
    <row r="11131" spans="8:25" x14ac:dyDescent="0.25">
      <c r="H11131" s="155"/>
      <c r="I11131" s="151"/>
      <c r="J11131" s="152"/>
      <c r="K11131" s="153"/>
      <c r="L11131" s="153"/>
      <c r="M11131" s="153"/>
      <c r="N11131" s="153"/>
      <c r="O11131" s="153"/>
      <c r="P11131" s="153"/>
      <c r="Q11131" s="153"/>
      <c r="R11131" s="153"/>
      <c r="S11131" s="152"/>
      <c r="T11131" s="153"/>
      <c r="X11131" s="69" t="str">
        <f t="shared" si="350"/>
        <v/>
      </c>
      <c r="Y11131" s="69" t="str">
        <f t="shared" si="351"/>
        <v/>
      </c>
    </row>
    <row r="11132" spans="8:25" x14ac:dyDescent="0.25">
      <c r="H11132" s="155"/>
      <c r="I11132" s="151"/>
      <c r="J11132" s="152"/>
      <c r="K11132" s="153"/>
      <c r="L11132" s="153"/>
      <c r="M11132" s="153"/>
      <c r="N11132" s="153"/>
      <c r="O11132" s="153"/>
      <c r="P11132" s="153"/>
      <c r="Q11132" s="153"/>
      <c r="R11132" s="153"/>
      <c r="S11132" s="152"/>
      <c r="T11132" s="153"/>
      <c r="X11132" s="69" t="str">
        <f t="shared" si="350"/>
        <v/>
      </c>
      <c r="Y11132" s="69" t="str">
        <f t="shared" si="351"/>
        <v/>
      </c>
    </row>
    <row r="11133" spans="8:25" x14ac:dyDescent="0.25">
      <c r="H11133" s="155"/>
      <c r="I11133" s="151"/>
      <c r="J11133" s="152"/>
      <c r="K11133" s="153"/>
      <c r="L11133" s="153"/>
      <c r="M11133" s="153"/>
      <c r="N11133" s="153"/>
      <c r="O11133" s="153"/>
      <c r="P11133" s="153"/>
      <c r="Q11133" s="153"/>
      <c r="R11133" s="153"/>
      <c r="S11133" s="152"/>
      <c r="T11133" s="153"/>
      <c r="X11133" s="69" t="str">
        <f t="shared" si="350"/>
        <v/>
      </c>
      <c r="Y11133" s="69" t="str">
        <f t="shared" si="351"/>
        <v/>
      </c>
    </row>
    <row r="11134" spans="8:25" x14ac:dyDescent="0.25">
      <c r="H11134" s="155"/>
      <c r="I11134" s="151"/>
      <c r="J11134" s="152"/>
      <c r="K11134" s="153"/>
      <c r="L11134" s="153"/>
      <c r="M11134" s="153"/>
      <c r="N11134" s="153"/>
      <c r="O11134" s="153"/>
      <c r="P11134" s="153"/>
      <c r="Q11134" s="153"/>
      <c r="R11134" s="153"/>
      <c r="S11134" s="152"/>
      <c r="T11134" s="153"/>
      <c r="X11134" s="69" t="str">
        <f t="shared" si="350"/>
        <v/>
      </c>
      <c r="Y11134" s="69" t="str">
        <f t="shared" si="351"/>
        <v/>
      </c>
    </row>
    <row r="11135" spans="8:25" x14ac:dyDescent="0.25">
      <c r="H11135" s="155"/>
      <c r="I11135" s="151"/>
      <c r="J11135" s="152"/>
      <c r="K11135" s="153"/>
      <c r="L11135" s="153"/>
      <c r="M11135" s="153"/>
      <c r="N11135" s="153"/>
      <c r="O11135" s="153"/>
      <c r="P11135" s="153"/>
      <c r="Q11135" s="153"/>
      <c r="R11135" s="153"/>
      <c r="S11135" s="152"/>
      <c r="T11135" s="153"/>
      <c r="X11135" s="69" t="str">
        <f t="shared" si="350"/>
        <v/>
      </c>
      <c r="Y11135" s="69" t="str">
        <f t="shared" si="351"/>
        <v/>
      </c>
    </row>
    <row r="11136" spans="8:25" x14ac:dyDescent="0.25">
      <c r="H11136" s="155"/>
      <c r="I11136" s="151"/>
      <c r="J11136" s="152"/>
      <c r="K11136" s="153"/>
      <c r="L11136" s="153"/>
      <c r="M11136" s="153"/>
      <c r="N11136" s="153"/>
      <c r="O11136" s="153"/>
      <c r="P11136" s="153"/>
      <c r="Q11136" s="153"/>
      <c r="R11136" s="153"/>
      <c r="S11136" s="152"/>
      <c r="T11136" s="153"/>
      <c r="X11136" s="69" t="str">
        <f t="shared" si="350"/>
        <v/>
      </c>
      <c r="Y11136" s="69" t="str">
        <f t="shared" si="351"/>
        <v/>
      </c>
    </row>
    <row r="11137" spans="8:25" x14ac:dyDescent="0.25">
      <c r="H11137" s="155"/>
      <c r="I11137" s="151"/>
      <c r="J11137" s="152"/>
      <c r="K11137" s="153"/>
      <c r="L11137" s="153"/>
      <c r="M11137" s="153"/>
      <c r="N11137" s="153"/>
      <c r="O11137" s="153"/>
      <c r="P11137" s="153"/>
      <c r="Q11137" s="153"/>
      <c r="R11137" s="153"/>
      <c r="S11137" s="152"/>
      <c r="T11137" s="153"/>
      <c r="X11137" s="69" t="str">
        <f t="shared" si="350"/>
        <v/>
      </c>
      <c r="Y11137" s="69" t="str">
        <f t="shared" si="351"/>
        <v/>
      </c>
    </row>
    <row r="11138" spans="8:25" x14ac:dyDescent="0.25">
      <c r="H11138" s="155"/>
      <c r="I11138" s="151"/>
      <c r="J11138" s="152"/>
      <c r="K11138" s="153"/>
      <c r="L11138" s="153"/>
      <c r="M11138" s="153"/>
      <c r="N11138" s="153"/>
      <c r="O11138" s="153"/>
      <c r="P11138" s="153"/>
      <c r="Q11138" s="153"/>
      <c r="R11138" s="153"/>
      <c r="S11138" s="152"/>
      <c r="T11138" s="153"/>
      <c r="X11138" s="69" t="str">
        <f t="shared" ref="X11138:X11201" si="352">IF(W11138&lt;&gt;"",W11138-I11138,"")</f>
        <v/>
      </c>
      <c r="Y11138" s="69" t="str">
        <f t="shared" si="351"/>
        <v/>
      </c>
    </row>
    <row r="11139" spans="8:25" x14ac:dyDescent="0.25">
      <c r="H11139" s="155"/>
      <c r="I11139" s="151"/>
      <c r="J11139" s="152"/>
      <c r="K11139" s="153"/>
      <c r="L11139" s="153"/>
      <c r="M11139" s="153"/>
      <c r="N11139" s="153"/>
      <c r="O11139" s="153"/>
      <c r="P11139" s="153"/>
      <c r="Q11139" s="153"/>
      <c r="R11139" s="153"/>
      <c r="S11139" s="152"/>
      <c r="T11139" s="153"/>
      <c r="X11139" s="69" t="str">
        <f t="shared" si="352"/>
        <v/>
      </c>
      <c r="Y11139" s="69" t="str">
        <f t="shared" ref="Y11139:Y11202" si="353">IF(X11139&lt;&gt;"",IF(X11139&lt;365,"&lt; 1 year",IF(X11139&lt;730,"1-2",IF(X11139&lt;1095,"2-3",IF(X11139&lt;1460,"3-4",IF(X11139&lt;1825,"4-5","5+"))))),"")</f>
        <v/>
      </c>
    </row>
    <row r="11140" spans="8:25" x14ac:dyDescent="0.25">
      <c r="H11140" s="155"/>
      <c r="I11140" s="151"/>
      <c r="J11140" s="152"/>
      <c r="K11140" s="153"/>
      <c r="L11140" s="153"/>
      <c r="M11140" s="153"/>
      <c r="N11140" s="153"/>
      <c r="O11140" s="153"/>
      <c r="P11140" s="153"/>
      <c r="Q11140" s="153"/>
      <c r="R11140" s="153"/>
      <c r="S11140" s="152"/>
      <c r="T11140" s="153"/>
      <c r="X11140" s="69" t="str">
        <f t="shared" si="352"/>
        <v/>
      </c>
      <c r="Y11140" s="69" t="str">
        <f t="shared" si="353"/>
        <v/>
      </c>
    </row>
    <row r="11141" spans="8:25" x14ac:dyDescent="0.25">
      <c r="H11141" s="153"/>
      <c r="I11141" s="151"/>
      <c r="J11141" s="153"/>
      <c r="K11141" s="153"/>
      <c r="L11141" s="153"/>
      <c r="M11141" s="153"/>
      <c r="N11141" s="153"/>
      <c r="O11141" s="153"/>
      <c r="P11141" s="153"/>
      <c r="Q11141" s="153"/>
      <c r="R11141" s="153"/>
      <c r="S11141" s="152"/>
      <c r="T11141" s="154"/>
      <c r="X11141" s="69" t="str">
        <f t="shared" si="352"/>
        <v/>
      </c>
      <c r="Y11141" s="69" t="str">
        <f t="shared" si="353"/>
        <v/>
      </c>
    </row>
    <row r="11142" spans="8:25" x14ac:dyDescent="0.25">
      <c r="H11142" s="153"/>
      <c r="I11142" s="151"/>
      <c r="J11142" s="153"/>
      <c r="K11142" s="153"/>
      <c r="L11142" s="153"/>
      <c r="M11142" s="153"/>
      <c r="N11142" s="153"/>
      <c r="O11142" s="153"/>
      <c r="P11142" s="153"/>
      <c r="Q11142" s="153"/>
      <c r="R11142" s="153"/>
      <c r="S11142" s="152"/>
      <c r="T11142" s="154"/>
      <c r="X11142" s="69" t="str">
        <f t="shared" si="352"/>
        <v/>
      </c>
      <c r="Y11142" s="69" t="str">
        <f t="shared" si="353"/>
        <v/>
      </c>
    </row>
    <row r="11143" spans="8:25" x14ac:dyDescent="0.25">
      <c r="H11143" s="153"/>
      <c r="I11143" s="151"/>
      <c r="J11143" s="153"/>
      <c r="K11143" s="153"/>
      <c r="L11143" s="153"/>
      <c r="M11143" s="153"/>
      <c r="N11143" s="153"/>
      <c r="O11143" s="153"/>
      <c r="P11143" s="153"/>
      <c r="Q11143" s="153"/>
      <c r="R11143" s="153"/>
      <c r="S11143" s="152"/>
      <c r="T11143" s="154"/>
      <c r="X11143" s="69" t="str">
        <f t="shared" si="352"/>
        <v/>
      </c>
      <c r="Y11143" s="69" t="str">
        <f t="shared" si="353"/>
        <v/>
      </c>
    </row>
    <row r="11144" spans="8:25" x14ac:dyDescent="0.25">
      <c r="H11144" s="153"/>
      <c r="I11144" s="151"/>
      <c r="J11144" s="153"/>
      <c r="K11144" s="153"/>
      <c r="L11144" s="153"/>
      <c r="M11144" s="153"/>
      <c r="N11144" s="153"/>
      <c r="O11144" s="153"/>
      <c r="P11144" s="153"/>
      <c r="Q11144" s="153"/>
      <c r="R11144" s="153"/>
      <c r="S11144" s="152"/>
      <c r="T11144" s="154"/>
      <c r="X11144" s="69" t="str">
        <f t="shared" si="352"/>
        <v/>
      </c>
      <c r="Y11144" s="69" t="str">
        <f t="shared" si="353"/>
        <v/>
      </c>
    </row>
    <row r="11145" spans="8:25" x14ac:dyDescent="0.25">
      <c r="H11145" s="153"/>
      <c r="I11145" s="151"/>
      <c r="J11145" s="153"/>
      <c r="K11145" s="153"/>
      <c r="L11145" s="153"/>
      <c r="M11145" s="153"/>
      <c r="N11145" s="153"/>
      <c r="O11145" s="153"/>
      <c r="P11145" s="153"/>
      <c r="Q11145" s="153"/>
      <c r="R11145" s="153"/>
      <c r="S11145" s="152"/>
      <c r="T11145" s="154"/>
      <c r="X11145" s="69" t="str">
        <f t="shared" si="352"/>
        <v/>
      </c>
      <c r="Y11145" s="69" t="str">
        <f t="shared" si="353"/>
        <v/>
      </c>
    </row>
    <row r="11146" spans="8:25" x14ac:dyDescent="0.25">
      <c r="H11146" s="153"/>
      <c r="I11146" s="151"/>
      <c r="J11146" s="153"/>
      <c r="K11146" s="153"/>
      <c r="L11146" s="153"/>
      <c r="M11146" s="153"/>
      <c r="N11146" s="153"/>
      <c r="O11146" s="153"/>
      <c r="P11146" s="153"/>
      <c r="Q11146" s="153"/>
      <c r="R11146" s="153"/>
      <c r="S11146" s="152"/>
      <c r="T11146" s="154"/>
      <c r="X11146" s="69" t="str">
        <f t="shared" si="352"/>
        <v/>
      </c>
      <c r="Y11146" s="69" t="str">
        <f t="shared" si="353"/>
        <v/>
      </c>
    </row>
    <row r="11147" spans="8:25" x14ac:dyDescent="0.25">
      <c r="H11147" s="153"/>
      <c r="I11147" s="151"/>
      <c r="J11147" s="153"/>
      <c r="K11147" s="153"/>
      <c r="L11147" s="153"/>
      <c r="M11147" s="153"/>
      <c r="N11147" s="153"/>
      <c r="O11147" s="153"/>
      <c r="P11147" s="153"/>
      <c r="Q11147" s="153"/>
      <c r="R11147" s="153"/>
      <c r="S11147" s="152"/>
      <c r="T11147" s="154"/>
      <c r="X11147" s="69" t="str">
        <f t="shared" si="352"/>
        <v/>
      </c>
      <c r="Y11147" s="69" t="str">
        <f t="shared" si="353"/>
        <v/>
      </c>
    </row>
    <row r="11148" spans="8:25" x14ac:dyDescent="0.25">
      <c r="H11148" s="153"/>
      <c r="I11148" s="151"/>
      <c r="J11148" s="153"/>
      <c r="K11148" s="153"/>
      <c r="L11148" s="153"/>
      <c r="M11148" s="153"/>
      <c r="N11148" s="153"/>
      <c r="O11148" s="153"/>
      <c r="P11148" s="153"/>
      <c r="Q11148" s="153"/>
      <c r="R11148" s="153"/>
      <c r="S11148" s="152"/>
      <c r="T11148" s="154"/>
      <c r="X11148" s="69" t="str">
        <f t="shared" si="352"/>
        <v/>
      </c>
      <c r="Y11148" s="69" t="str">
        <f t="shared" si="353"/>
        <v/>
      </c>
    </row>
    <row r="11149" spans="8:25" x14ac:dyDescent="0.25">
      <c r="H11149" s="153"/>
      <c r="I11149" s="151"/>
      <c r="J11149" s="153"/>
      <c r="K11149" s="153"/>
      <c r="L11149" s="153"/>
      <c r="M11149" s="153"/>
      <c r="N11149" s="153"/>
      <c r="O11149" s="153"/>
      <c r="P11149" s="153"/>
      <c r="Q11149" s="153"/>
      <c r="R11149" s="153"/>
      <c r="S11149" s="152"/>
      <c r="T11149" s="154"/>
      <c r="X11149" s="69" t="str">
        <f t="shared" si="352"/>
        <v/>
      </c>
      <c r="Y11149" s="69" t="str">
        <f t="shared" si="353"/>
        <v/>
      </c>
    </row>
    <row r="11150" spans="8:25" x14ac:dyDescent="0.25">
      <c r="H11150" s="153"/>
      <c r="I11150" s="151"/>
      <c r="J11150" s="153"/>
      <c r="K11150" s="153"/>
      <c r="L11150" s="153"/>
      <c r="M11150" s="153"/>
      <c r="N11150" s="153"/>
      <c r="O11150" s="153"/>
      <c r="P11150" s="153"/>
      <c r="Q11150" s="153"/>
      <c r="R11150" s="153"/>
      <c r="S11150" s="152"/>
      <c r="T11150" s="154"/>
      <c r="X11150" s="69" t="str">
        <f t="shared" si="352"/>
        <v/>
      </c>
      <c r="Y11150" s="69" t="str">
        <f t="shared" si="353"/>
        <v/>
      </c>
    </row>
    <row r="11151" spans="8:25" x14ac:dyDescent="0.25">
      <c r="H11151" s="153"/>
      <c r="I11151" s="151"/>
      <c r="J11151" s="153"/>
      <c r="K11151" s="153"/>
      <c r="L11151" s="153"/>
      <c r="M11151" s="153"/>
      <c r="N11151" s="153"/>
      <c r="O11151" s="153"/>
      <c r="P11151" s="153"/>
      <c r="Q11151" s="153"/>
      <c r="R11151" s="153"/>
      <c r="S11151" s="152"/>
      <c r="T11151" s="154"/>
      <c r="X11151" s="69" t="str">
        <f t="shared" si="352"/>
        <v/>
      </c>
      <c r="Y11151" s="69" t="str">
        <f t="shared" si="353"/>
        <v/>
      </c>
    </row>
    <row r="11152" spans="8:25" x14ac:dyDescent="0.25">
      <c r="H11152" s="153"/>
      <c r="I11152" s="151"/>
      <c r="J11152" s="153"/>
      <c r="K11152" s="153"/>
      <c r="L11152" s="153"/>
      <c r="M11152" s="153"/>
      <c r="N11152" s="153"/>
      <c r="O11152" s="153"/>
      <c r="P11152" s="153"/>
      <c r="Q11152" s="153"/>
      <c r="R11152" s="153"/>
      <c r="S11152" s="152"/>
      <c r="T11152" s="154"/>
      <c r="X11152" s="69" t="str">
        <f t="shared" si="352"/>
        <v/>
      </c>
      <c r="Y11152" s="69" t="str">
        <f t="shared" si="353"/>
        <v/>
      </c>
    </row>
    <row r="11153" spans="8:25" x14ac:dyDescent="0.25">
      <c r="H11153" s="153"/>
      <c r="I11153" s="151"/>
      <c r="J11153" s="153"/>
      <c r="K11153" s="153"/>
      <c r="L11153" s="153"/>
      <c r="M11153" s="153"/>
      <c r="N11153" s="153"/>
      <c r="O11153" s="153"/>
      <c r="P11153" s="153"/>
      <c r="Q11153" s="153"/>
      <c r="R11153" s="153"/>
      <c r="S11153" s="152"/>
      <c r="T11153" s="154"/>
      <c r="X11153" s="69" t="str">
        <f t="shared" si="352"/>
        <v/>
      </c>
      <c r="Y11153" s="69" t="str">
        <f t="shared" si="353"/>
        <v/>
      </c>
    </row>
    <row r="11154" spans="8:25" x14ac:dyDescent="0.25">
      <c r="H11154" s="153"/>
      <c r="I11154" s="151"/>
      <c r="J11154" s="153"/>
      <c r="K11154" s="153"/>
      <c r="L11154" s="153"/>
      <c r="M11154" s="153"/>
      <c r="N11154" s="153"/>
      <c r="O11154" s="153"/>
      <c r="P11154" s="153"/>
      <c r="Q11154" s="153"/>
      <c r="R11154" s="153"/>
      <c r="S11154" s="152"/>
      <c r="T11154" s="154"/>
      <c r="X11154" s="69" t="str">
        <f t="shared" si="352"/>
        <v/>
      </c>
      <c r="Y11154" s="69" t="str">
        <f t="shared" si="353"/>
        <v/>
      </c>
    </row>
    <row r="11155" spans="8:25" x14ac:dyDescent="0.25">
      <c r="H11155" s="153"/>
      <c r="I11155" s="151"/>
      <c r="J11155" s="153"/>
      <c r="K11155" s="153"/>
      <c r="L11155" s="153"/>
      <c r="M11155" s="153"/>
      <c r="N11155" s="153"/>
      <c r="O11155" s="153"/>
      <c r="P11155" s="153"/>
      <c r="Q11155" s="153"/>
      <c r="R11155" s="153"/>
      <c r="S11155" s="152"/>
      <c r="T11155" s="154"/>
      <c r="X11155" s="69" t="str">
        <f t="shared" si="352"/>
        <v/>
      </c>
      <c r="Y11155" s="69" t="str">
        <f t="shared" si="353"/>
        <v/>
      </c>
    </row>
    <row r="11156" spans="8:25" x14ac:dyDescent="0.25">
      <c r="H11156" s="153"/>
      <c r="I11156" s="151"/>
      <c r="J11156" s="153"/>
      <c r="K11156" s="153"/>
      <c r="L11156" s="153"/>
      <c r="M11156" s="153"/>
      <c r="N11156" s="153"/>
      <c r="O11156" s="153"/>
      <c r="P11156" s="153"/>
      <c r="Q11156" s="153"/>
      <c r="R11156" s="153"/>
      <c r="S11156" s="152"/>
      <c r="T11156" s="154"/>
      <c r="X11156" s="69" t="str">
        <f t="shared" si="352"/>
        <v/>
      </c>
      <c r="Y11156" s="69" t="str">
        <f t="shared" si="353"/>
        <v/>
      </c>
    </row>
    <row r="11157" spans="8:25" x14ac:dyDescent="0.25">
      <c r="H11157" s="153"/>
      <c r="I11157" s="151"/>
      <c r="J11157" s="153"/>
      <c r="K11157" s="153"/>
      <c r="L11157" s="153"/>
      <c r="M11157" s="153"/>
      <c r="N11157" s="153"/>
      <c r="O11157" s="153"/>
      <c r="P11157" s="153"/>
      <c r="Q11157" s="153"/>
      <c r="R11157" s="153"/>
      <c r="S11157" s="152"/>
      <c r="T11157" s="154"/>
      <c r="X11157" s="69" t="str">
        <f t="shared" si="352"/>
        <v/>
      </c>
      <c r="Y11157" s="69" t="str">
        <f t="shared" si="353"/>
        <v/>
      </c>
    </row>
    <row r="11158" spans="8:25" x14ac:dyDescent="0.25">
      <c r="H11158" s="153"/>
      <c r="I11158" s="151"/>
      <c r="J11158" s="153"/>
      <c r="K11158" s="153"/>
      <c r="L11158" s="153"/>
      <c r="M11158" s="153"/>
      <c r="N11158" s="153"/>
      <c r="O11158" s="153"/>
      <c r="P11158" s="153"/>
      <c r="Q11158" s="153"/>
      <c r="R11158" s="153"/>
      <c r="S11158" s="152"/>
      <c r="T11158" s="154"/>
      <c r="X11158" s="69" t="str">
        <f t="shared" si="352"/>
        <v/>
      </c>
      <c r="Y11158" s="69" t="str">
        <f t="shared" si="353"/>
        <v/>
      </c>
    </row>
    <row r="11159" spans="8:25" x14ac:dyDescent="0.25">
      <c r="H11159" s="153"/>
      <c r="I11159" s="151"/>
      <c r="J11159" s="153"/>
      <c r="K11159" s="153"/>
      <c r="L11159" s="153"/>
      <c r="M11159" s="153"/>
      <c r="N11159" s="153"/>
      <c r="O11159" s="153"/>
      <c r="P11159" s="153"/>
      <c r="Q11159" s="153"/>
      <c r="R11159" s="153"/>
      <c r="S11159" s="152"/>
      <c r="T11159" s="154"/>
      <c r="X11159" s="69" t="str">
        <f t="shared" si="352"/>
        <v/>
      </c>
      <c r="Y11159" s="69" t="str">
        <f t="shared" si="353"/>
        <v/>
      </c>
    </row>
    <row r="11160" spans="8:25" x14ac:dyDescent="0.25">
      <c r="H11160" s="153"/>
      <c r="I11160" s="151"/>
      <c r="J11160" s="153"/>
      <c r="K11160" s="153"/>
      <c r="L11160" s="153"/>
      <c r="M11160" s="153"/>
      <c r="N11160" s="153"/>
      <c r="O11160" s="153"/>
      <c r="P11160" s="153"/>
      <c r="Q11160" s="153"/>
      <c r="R11160" s="153"/>
      <c r="S11160" s="152"/>
      <c r="T11160" s="154"/>
      <c r="X11160" s="69" t="str">
        <f t="shared" si="352"/>
        <v/>
      </c>
      <c r="Y11160" s="69" t="str">
        <f t="shared" si="353"/>
        <v/>
      </c>
    </row>
    <row r="11161" spans="8:25" x14ac:dyDescent="0.25">
      <c r="H11161" s="153"/>
      <c r="I11161" s="151"/>
      <c r="J11161" s="153"/>
      <c r="K11161" s="153"/>
      <c r="L11161" s="153"/>
      <c r="M11161" s="153"/>
      <c r="N11161" s="153"/>
      <c r="O11161" s="153"/>
      <c r="P11161" s="153"/>
      <c r="Q11161" s="153"/>
      <c r="R11161" s="153"/>
      <c r="S11161" s="152"/>
      <c r="T11161" s="154"/>
      <c r="X11161" s="69" t="str">
        <f t="shared" si="352"/>
        <v/>
      </c>
      <c r="Y11161" s="69" t="str">
        <f t="shared" si="353"/>
        <v/>
      </c>
    </row>
    <row r="11162" spans="8:25" x14ac:dyDescent="0.25">
      <c r="H11162" s="153"/>
      <c r="I11162" s="151"/>
      <c r="J11162" s="153"/>
      <c r="K11162" s="153"/>
      <c r="L11162" s="153"/>
      <c r="M11162" s="153"/>
      <c r="N11162" s="153"/>
      <c r="O11162" s="153"/>
      <c r="P11162" s="153"/>
      <c r="Q11162" s="153"/>
      <c r="R11162" s="153"/>
      <c r="S11162" s="152"/>
      <c r="T11162" s="154"/>
      <c r="X11162" s="69" t="str">
        <f t="shared" si="352"/>
        <v/>
      </c>
      <c r="Y11162" s="69" t="str">
        <f t="shared" si="353"/>
        <v/>
      </c>
    </row>
    <row r="11163" spans="8:25" x14ac:dyDescent="0.25">
      <c r="H11163" s="153"/>
      <c r="I11163" s="151"/>
      <c r="J11163" s="153"/>
      <c r="K11163" s="153"/>
      <c r="L11163" s="153"/>
      <c r="M11163" s="153"/>
      <c r="N11163" s="153"/>
      <c r="O11163" s="153"/>
      <c r="P11163" s="153"/>
      <c r="Q11163" s="153"/>
      <c r="R11163" s="153"/>
      <c r="S11163" s="152"/>
      <c r="T11163" s="154"/>
      <c r="X11163" s="69" t="str">
        <f t="shared" si="352"/>
        <v/>
      </c>
      <c r="Y11163" s="69" t="str">
        <f t="shared" si="353"/>
        <v/>
      </c>
    </row>
    <row r="11164" spans="8:25" x14ac:dyDescent="0.25">
      <c r="H11164" s="153"/>
      <c r="I11164" s="151"/>
      <c r="J11164" s="153"/>
      <c r="K11164" s="153"/>
      <c r="L11164" s="153"/>
      <c r="M11164" s="153"/>
      <c r="N11164" s="153"/>
      <c r="O11164" s="153"/>
      <c r="P11164" s="153"/>
      <c r="Q11164" s="153"/>
      <c r="R11164" s="153"/>
      <c r="S11164" s="152"/>
      <c r="T11164" s="154"/>
      <c r="X11164" s="69" t="str">
        <f t="shared" si="352"/>
        <v/>
      </c>
      <c r="Y11164" s="69" t="str">
        <f t="shared" si="353"/>
        <v/>
      </c>
    </row>
    <row r="11165" spans="8:25" x14ac:dyDescent="0.25">
      <c r="H11165" s="153"/>
      <c r="I11165" s="151"/>
      <c r="J11165" s="153"/>
      <c r="K11165" s="153"/>
      <c r="L11165" s="153"/>
      <c r="M11165" s="153"/>
      <c r="N11165" s="153"/>
      <c r="O11165" s="153"/>
      <c r="P11165" s="153"/>
      <c r="Q11165" s="153"/>
      <c r="R11165" s="153"/>
      <c r="S11165" s="152"/>
      <c r="T11165" s="154"/>
      <c r="X11165" s="69" t="str">
        <f t="shared" si="352"/>
        <v/>
      </c>
      <c r="Y11165" s="69" t="str">
        <f t="shared" si="353"/>
        <v/>
      </c>
    </row>
    <row r="11166" spans="8:25" x14ac:dyDescent="0.25">
      <c r="H11166" s="153"/>
      <c r="I11166" s="151"/>
      <c r="J11166" s="153"/>
      <c r="K11166" s="153"/>
      <c r="L11166" s="153"/>
      <c r="M11166" s="153"/>
      <c r="N11166" s="153"/>
      <c r="O11166" s="153"/>
      <c r="P11166" s="153"/>
      <c r="Q11166" s="153"/>
      <c r="R11166" s="153"/>
      <c r="S11166" s="152"/>
      <c r="T11166" s="154"/>
      <c r="X11166" s="69" t="str">
        <f t="shared" si="352"/>
        <v/>
      </c>
      <c r="Y11166" s="69" t="str">
        <f t="shared" si="353"/>
        <v/>
      </c>
    </row>
    <row r="11167" spans="8:25" x14ac:dyDescent="0.25">
      <c r="H11167" s="153"/>
      <c r="I11167" s="151"/>
      <c r="J11167" s="153"/>
      <c r="K11167" s="153"/>
      <c r="L11167" s="153"/>
      <c r="M11167" s="153"/>
      <c r="N11167" s="153"/>
      <c r="O11167" s="153"/>
      <c r="P11167" s="153"/>
      <c r="Q11167" s="153"/>
      <c r="R11167" s="153"/>
      <c r="S11167" s="152"/>
      <c r="T11167" s="154"/>
      <c r="X11167" s="69" t="str">
        <f t="shared" si="352"/>
        <v/>
      </c>
      <c r="Y11167" s="69" t="str">
        <f t="shared" si="353"/>
        <v/>
      </c>
    </row>
    <row r="11168" spans="8:25" x14ac:dyDescent="0.25">
      <c r="H11168" s="153"/>
      <c r="I11168" s="151"/>
      <c r="J11168" s="153"/>
      <c r="K11168" s="153"/>
      <c r="L11168" s="153"/>
      <c r="M11168" s="153"/>
      <c r="N11168" s="153"/>
      <c r="O11168" s="153"/>
      <c r="P11168" s="153"/>
      <c r="Q11168" s="153"/>
      <c r="R11168" s="153"/>
      <c r="S11168" s="152"/>
      <c r="T11168" s="154"/>
      <c r="X11168" s="69" t="str">
        <f t="shared" si="352"/>
        <v/>
      </c>
      <c r="Y11168" s="69" t="str">
        <f t="shared" si="353"/>
        <v/>
      </c>
    </row>
    <row r="11169" spans="8:25" x14ac:dyDescent="0.25">
      <c r="H11169" s="153"/>
      <c r="I11169" s="151"/>
      <c r="J11169" s="153"/>
      <c r="K11169" s="153"/>
      <c r="L11169" s="153"/>
      <c r="M11169" s="153"/>
      <c r="N11169" s="153"/>
      <c r="O11169" s="153"/>
      <c r="P11169" s="153"/>
      <c r="Q11169" s="153"/>
      <c r="R11169" s="153"/>
      <c r="S11169" s="152"/>
      <c r="T11169" s="154"/>
      <c r="X11169" s="69" t="str">
        <f t="shared" si="352"/>
        <v/>
      </c>
      <c r="Y11169" s="69" t="str">
        <f t="shared" si="353"/>
        <v/>
      </c>
    </row>
    <row r="11170" spans="8:25" x14ac:dyDescent="0.25">
      <c r="H11170" s="153"/>
      <c r="I11170" s="151"/>
      <c r="J11170" s="153"/>
      <c r="K11170" s="153"/>
      <c r="L11170" s="153"/>
      <c r="M11170" s="153"/>
      <c r="N11170" s="153"/>
      <c r="O11170" s="153"/>
      <c r="P11170" s="153"/>
      <c r="Q11170" s="153"/>
      <c r="R11170" s="153"/>
      <c r="S11170" s="152"/>
      <c r="T11170" s="154"/>
      <c r="X11170" s="69" t="str">
        <f t="shared" si="352"/>
        <v/>
      </c>
      <c r="Y11170" s="69" t="str">
        <f t="shared" si="353"/>
        <v/>
      </c>
    </row>
    <row r="11171" spans="8:25" x14ac:dyDescent="0.25">
      <c r="H11171" s="153"/>
      <c r="I11171" s="151"/>
      <c r="J11171" s="153"/>
      <c r="K11171" s="153"/>
      <c r="L11171" s="153"/>
      <c r="M11171" s="153"/>
      <c r="N11171" s="153"/>
      <c r="O11171" s="153"/>
      <c r="P11171" s="153"/>
      <c r="Q11171" s="153"/>
      <c r="R11171" s="153"/>
      <c r="S11171" s="152"/>
      <c r="T11171" s="154"/>
      <c r="X11171" s="69" t="str">
        <f t="shared" si="352"/>
        <v/>
      </c>
      <c r="Y11171" s="69" t="str">
        <f t="shared" si="353"/>
        <v/>
      </c>
    </row>
    <row r="11172" spans="8:25" x14ac:dyDescent="0.25">
      <c r="H11172" s="153"/>
      <c r="I11172" s="151"/>
      <c r="J11172" s="153"/>
      <c r="K11172" s="153"/>
      <c r="L11172" s="153"/>
      <c r="M11172" s="153"/>
      <c r="N11172" s="153"/>
      <c r="O11172" s="153"/>
      <c r="P11172" s="153"/>
      <c r="Q11172" s="153"/>
      <c r="R11172" s="153"/>
      <c r="S11172" s="152"/>
      <c r="T11172" s="154"/>
      <c r="X11172" s="69" t="str">
        <f t="shared" si="352"/>
        <v/>
      </c>
      <c r="Y11172" s="69" t="str">
        <f t="shared" si="353"/>
        <v/>
      </c>
    </row>
    <row r="11173" spans="8:25" x14ac:dyDescent="0.25">
      <c r="H11173" s="153"/>
      <c r="I11173" s="151"/>
      <c r="J11173" s="153"/>
      <c r="K11173" s="153"/>
      <c r="L11173" s="153"/>
      <c r="M11173" s="153"/>
      <c r="N11173" s="153"/>
      <c r="O11173" s="153"/>
      <c r="P11173" s="153"/>
      <c r="Q11173" s="153"/>
      <c r="R11173" s="153"/>
      <c r="S11173" s="152"/>
      <c r="T11173" s="154"/>
      <c r="X11173" s="69" t="str">
        <f t="shared" si="352"/>
        <v/>
      </c>
      <c r="Y11173" s="69" t="str">
        <f t="shared" si="353"/>
        <v/>
      </c>
    </row>
    <row r="11174" spans="8:25" x14ac:dyDescent="0.25">
      <c r="H11174" s="153"/>
      <c r="I11174" s="151"/>
      <c r="J11174" s="153"/>
      <c r="K11174" s="153"/>
      <c r="L11174" s="153"/>
      <c r="M11174" s="153"/>
      <c r="N11174" s="153"/>
      <c r="O11174" s="153"/>
      <c r="P11174" s="153"/>
      <c r="Q11174" s="153"/>
      <c r="R11174" s="153"/>
      <c r="S11174" s="152"/>
      <c r="T11174" s="154"/>
      <c r="X11174" s="69" t="str">
        <f t="shared" si="352"/>
        <v/>
      </c>
      <c r="Y11174" s="69" t="str">
        <f t="shared" si="353"/>
        <v/>
      </c>
    </row>
    <row r="11175" spans="8:25" x14ac:dyDescent="0.25">
      <c r="H11175" s="153"/>
      <c r="I11175" s="151"/>
      <c r="J11175" s="153"/>
      <c r="K11175" s="153"/>
      <c r="L11175" s="153"/>
      <c r="M11175" s="153"/>
      <c r="N11175" s="153"/>
      <c r="O11175" s="153"/>
      <c r="P11175" s="153"/>
      <c r="Q11175" s="153"/>
      <c r="R11175" s="153"/>
      <c r="S11175" s="152"/>
      <c r="T11175" s="154"/>
      <c r="X11175" s="69" t="str">
        <f t="shared" si="352"/>
        <v/>
      </c>
      <c r="Y11175" s="69" t="str">
        <f t="shared" si="353"/>
        <v/>
      </c>
    </row>
    <row r="11176" spans="8:25" x14ac:dyDescent="0.25">
      <c r="H11176" s="153"/>
      <c r="I11176" s="151"/>
      <c r="J11176" s="153"/>
      <c r="K11176" s="153"/>
      <c r="L11176" s="153"/>
      <c r="M11176" s="153"/>
      <c r="N11176" s="153"/>
      <c r="O11176" s="153"/>
      <c r="P11176" s="153"/>
      <c r="Q11176" s="153"/>
      <c r="R11176" s="153"/>
      <c r="S11176" s="152"/>
      <c r="T11176" s="154"/>
      <c r="X11176" s="69" t="str">
        <f t="shared" si="352"/>
        <v/>
      </c>
      <c r="Y11176" s="69" t="str">
        <f t="shared" si="353"/>
        <v/>
      </c>
    </row>
    <row r="11177" spans="8:25" x14ac:dyDescent="0.25">
      <c r="H11177" s="153"/>
      <c r="I11177" s="151"/>
      <c r="J11177" s="153"/>
      <c r="K11177" s="153"/>
      <c r="L11177" s="153"/>
      <c r="M11177" s="153"/>
      <c r="N11177" s="153"/>
      <c r="O11177" s="153"/>
      <c r="P11177" s="153"/>
      <c r="Q11177" s="153"/>
      <c r="R11177" s="153"/>
      <c r="S11177" s="152"/>
      <c r="T11177" s="154"/>
      <c r="X11177" s="69" t="str">
        <f t="shared" si="352"/>
        <v/>
      </c>
      <c r="Y11177" s="69" t="str">
        <f t="shared" si="353"/>
        <v/>
      </c>
    </row>
    <row r="11178" spans="8:25" x14ac:dyDescent="0.25">
      <c r="H11178" s="153"/>
      <c r="I11178" s="151"/>
      <c r="J11178" s="153"/>
      <c r="K11178" s="153"/>
      <c r="L11178" s="153"/>
      <c r="M11178" s="153"/>
      <c r="N11178" s="153"/>
      <c r="O11178" s="153"/>
      <c r="P11178" s="153"/>
      <c r="Q11178" s="153"/>
      <c r="R11178" s="153"/>
      <c r="S11178" s="152"/>
      <c r="T11178" s="154"/>
      <c r="X11178" s="69" t="str">
        <f t="shared" si="352"/>
        <v/>
      </c>
      <c r="Y11178" s="69" t="str">
        <f t="shared" si="353"/>
        <v/>
      </c>
    </row>
    <row r="11179" spans="8:25" x14ac:dyDescent="0.25">
      <c r="H11179" s="153"/>
      <c r="I11179" s="151"/>
      <c r="J11179" s="153"/>
      <c r="K11179" s="153"/>
      <c r="L11179" s="153"/>
      <c r="M11179" s="153"/>
      <c r="N11179" s="153"/>
      <c r="O11179" s="153"/>
      <c r="P11179" s="153"/>
      <c r="Q11179" s="153"/>
      <c r="R11179" s="153"/>
      <c r="S11179" s="152"/>
      <c r="T11179" s="154"/>
      <c r="X11179" s="69" t="str">
        <f t="shared" si="352"/>
        <v/>
      </c>
      <c r="Y11179" s="69" t="str">
        <f t="shared" si="353"/>
        <v/>
      </c>
    </row>
    <row r="11180" spans="8:25" x14ac:dyDescent="0.25">
      <c r="H11180" s="153"/>
      <c r="I11180" s="151"/>
      <c r="J11180" s="153"/>
      <c r="K11180" s="153"/>
      <c r="L11180" s="153"/>
      <c r="M11180" s="153"/>
      <c r="N11180" s="153"/>
      <c r="O11180" s="153"/>
      <c r="P11180" s="153"/>
      <c r="Q11180" s="153"/>
      <c r="R11180" s="153"/>
      <c r="S11180" s="152"/>
      <c r="T11180" s="154"/>
      <c r="X11180" s="69" t="str">
        <f t="shared" si="352"/>
        <v/>
      </c>
      <c r="Y11180" s="69" t="str">
        <f t="shared" si="353"/>
        <v/>
      </c>
    </row>
    <row r="11181" spans="8:25" x14ac:dyDescent="0.25">
      <c r="H11181" s="153"/>
      <c r="I11181" s="151"/>
      <c r="J11181" s="153"/>
      <c r="K11181" s="153"/>
      <c r="L11181" s="153"/>
      <c r="M11181" s="153"/>
      <c r="N11181" s="153"/>
      <c r="O11181" s="153"/>
      <c r="P11181" s="153"/>
      <c r="Q11181" s="153"/>
      <c r="R11181" s="153"/>
      <c r="S11181" s="152"/>
      <c r="T11181" s="154"/>
      <c r="X11181" s="69" t="str">
        <f t="shared" si="352"/>
        <v/>
      </c>
      <c r="Y11181" s="69" t="str">
        <f t="shared" si="353"/>
        <v/>
      </c>
    </row>
    <row r="11182" spans="8:25" x14ac:dyDescent="0.25">
      <c r="H11182" s="153"/>
      <c r="I11182" s="151"/>
      <c r="J11182" s="153"/>
      <c r="K11182" s="153"/>
      <c r="L11182" s="153"/>
      <c r="M11182" s="153"/>
      <c r="N11182" s="153"/>
      <c r="O11182" s="153"/>
      <c r="P11182" s="153"/>
      <c r="Q11182" s="153"/>
      <c r="R11182" s="153"/>
      <c r="S11182" s="152"/>
      <c r="T11182" s="154"/>
      <c r="X11182" s="69" t="str">
        <f t="shared" si="352"/>
        <v/>
      </c>
      <c r="Y11182" s="69" t="str">
        <f t="shared" si="353"/>
        <v/>
      </c>
    </row>
    <row r="11183" spans="8:25" x14ac:dyDescent="0.25">
      <c r="H11183" s="153"/>
      <c r="I11183" s="151"/>
      <c r="J11183" s="153"/>
      <c r="K11183" s="153"/>
      <c r="L11183" s="153"/>
      <c r="M11183" s="153"/>
      <c r="N11183" s="153"/>
      <c r="O11183" s="153"/>
      <c r="P11183" s="153"/>
      <c r="Q11183" s="153"/>
      <c r="R11183" s="153"/>
      <c r="S11183" s="152"/>
      <c r="T11183" s="154"/>
      <c r="X11183" s="69" t="str">
        <f t="shared" si="352"/>
        <v/>
      </c>
      <c r="Y11183" s="69" t="str">
        <f t="shared" si="353"/>
        <v/>
      </c>
    </row>
    <row r="11184" spans="8:25" x14ac:dyDescent="0.25">
      <c r="H11184" s="153"/>
      <c r="I11184" s="151"/>
      <c r="J11184" s="153"/>
      <c r="K11184" s="153"/>
      <c r="L11184" s="153"/>
      <c r="M11184" s="153"/>
      <c r="N11184" s="153"/>
      <c r="O11184" s="153"/>
      <c r="P11184" s="153"/>
      <c r="Q11184" s="153"/>
      <c r="R11184" s="153"/>
      <c r="S11184" s="152"/>
      <c r="T11184" s="154"/>
      <c r="X11184" s="69" t="str">
        <f t="shared" si="352"/>
        <v/>
      </c>
      <c r="Y11184" s="69" t="str">
        <f t="shared" si="353"/>
        <v/>
      </c>
    </row>
    <row r="11185" spans="8:25" x14ac:dyDescent="0.25">
      <c r="H11185" s="153"/>
      <c r="I11185" s="151"/>
      <c r="J11185" s="153"/>
      <c r="K11185" s="153"/>
      <c r="L11185" s="153"/>
      <c r="M11185" s="153"/>
      <c r="N11185" s="153"/>
      <c r="O11185" s="153"/>
      <c r="P11185" s="153"/>
      <c r="Q11185" s="153"/>
      <c r="R11185" s="153"/>
      <c r="S11185" s="152"/>
      <c r="T11185" s="154"/>
      <c r="X11185" s="69" t="str">
        <f t="shared" si="352"/>
        <v/>
      </c>
      <c r="Y11185" s="69" t="str">
        <f t="shared" si="353"/>
        <v/>
      </c>
    </row>
    <row r="11186" spans="8:25" x14ac:dyDescent="0.25">
      <c r="H11186" s="153"/>
      <c r="I11186" s="151"/>
      <c r="J11186" s="153"/>
      <c r="K11186" s="153"/>
      <c r="L11186" s="153"/>
      <c r="M11186" s="153"/>
      <c r="N11186" s="153"/>
      <c r="O11186" s="153"/>
      <c r="P11186" s="153"/>
      <c r="Q11186" s="153"/>
      <c r="R11186" s="153"/>
      <c r="S11186" s="152"/>
      <c r="T11186" s="154"/>
      <c r="X11186" s="69" t="str">
        <f t="shared" si="352"/>
        <v/>
      </c>
      <c r="Y11186" s="69" t="str">
        <f t="shared" si="353"/>
        <v/>
      </c>
    </row>
    <row r="11187" spans="8:25" x14ac:dyDescent="0.25">
      <c r="H11187" s="153"/>
      <c r="I11187" s="151"/>
      <c r="J11187" s="153"/>
      <c r="K11187" s="153"/>
      <c r="L11187" s="153"/>
      <c r="M11187" s="153"/>
      <c r="N11187" s="153"/>
      <c r="O11187" s="153"/>
      <c r="P11187" s="153"/>
      <c r="Q11187" s="153"/>
      <c r="R11187" s="153"/>
      <c r="S11187" s="152"/>
      <c r="T11187" s="154"/>
      <c r="X11187" s="69" t="str">
        <f t="shared" si="352"/>
        <v/>
      </c>
      <c r="Y11187" s="69" t="str">
        <f t="shared" si="353"/>
        <v/>
      </c>
    </row>
    <row r="11188" spans="8:25" x14ac:dyDescent="0.25">
      <c r="H11188" s="153"/>
      <c r="I11188" s="151"/>
      <c r="J11188" s="153"/>
      <c r="K11188" s="153"/>
      <c r="L11188" s="153"/>
      <c r="M11188" s="153"/>
      <c r="N11188" s="153"/>
      <c r="O11188" s="153"/>
      <c r="P11188" s="153"/>
      <c r="Q11188" s="153"/>
      <c r="R11188" s="153"/>
      <c r="S11188" s="152"/>
      <c r="T11188" s="154"/>
      <c r="X11188" s="69" t="str">
        <f t="shared" si="352"/>
        <v/>
      </c>
      <c r="Y11188" s="69" t="str">
        <f t="shared" si="353"/>
        <v/>
      </c>
    </row>
    <row r="11189" spans="8:25" x14ac:dyDescent="0.25">
      <c r="H11189" s="153"/>
      <c r="I11189" s="151"/>
      <c r="J11189" s="153"/>
      <c r="K11189" s="153"/>
      <c r="L11189" s="153"/>
      <c r="M11189" s="153"/>
      <c r="N11189" s="153"/>
      <c r="O11189" s="153"/>
      <c r="P11189" s="153"/>
      <c r="Q11189" s="153"/>
      <c r="R11189" s="153"/>
      <c r="S11189" s="152"/>
      <c r="T11189" s="154"/>
      <c r="X11189" s="69" t="str">
        <f t="shared" si="352"/>
        <v/>
      </c>
      <c r="Y11189" s="69" t="str">
        <f t="shared" si="353"/>
        <v/>
      </c>
    </row>
    <row r="11190" spans="8:25" x14ac:dyDescent="0.25">
      <c r="H11190" s="153"/>
      <c r="I11190" s="151"/>
      <c r="J11190" s="153"/>
      <c r="K11190" s="153"/>
      <c r="L11190" s="153"/>
      <c r="M11190" s="153"/>
      <c r="N11190" s="153"/>
      <c r="O11190" s="153"/>
      <c r="P11190" s="153"/>
      <c r="Q11190" s="153"/>
      <c r="R11190" s="153"/>
      <c r="S11190" s="152"/>
      <c r="T11190" s="154"/>
      <c r="X11190" s="69" t="str">
        <f t="shared" si="352"/>
        <v/>
      </c>
      <c r="Y11190" s="69" t="str">
        <f t="shared" si="353"/>
        <v/>
      </c>
    </row>
    <row r="11191" spans="8:25" x14ac:dyDescent="0.25">
      <c r="H11191" s="153"/>
      <c r="I11191" s="151"/>
      <c r="J11191" s="153"/>
      <c r="K11191" s="153"/>
      <c r="L11191" s="153"/>
      <c r="M11191" s="153"/>
      <c r="N11191" s="153"/>
      <c r="O11191" s="153"/>
      <c r="P11191" s="153"/>
      <c r="Q11191" s="153"/>
      <c r="R11191" s="153"/>
      <c r="S11191" s="152"/>
      <c r="T11191" s="154"/>
      <c r="X11191" s="69" t="str">
        <f t="shared" si="352"/>
        <v/>
      </c>
      <c r="Y11191" s="69" t="str">
        <f t="shared" si="353"/>
        <v/>
      </c>
    </row>
    <row r="11192" spans="8:25" x14ac:dyDescent="0.25">
      <c r="H11192" s="153"/>
      <c r="I11192" s="151"/>
      <c r="J11192" s="153"/>
      <c r="K11192" s="153"/>
      <c r="L11192" s="153"/>
      <c r="M11192" s="153"/>
      <c r="N11192" s="153"/>
      <c r="O11192" s="153"/>
      <c r="P11192" s="153"/>
      <c r="Q11192" s="153"/>
      <c r="R11192" s="153"/>
      <c r="S11192" s="152"/>
      <c r="T11192" s="154"/>
      <c r="X11192" s="69" t="str">
        <f t="shared" si="352"/>
        <v/>
      </c>
      <c r="Y11192" s="69" t="str">
        <f t="shared" si="353"/>
        <v/>
      </c>
    </row>
    <row r="11193" spans="8:25" x14ac:dyDescent="0.25">
      <c r="H11193" s="153"/>
      <c r="I11193" s="151"/>
      <c r="J11193" s="153"/>
      <c r="K11193" s="153"/>
      <c r="L11193" s="153"/>
      <c r="M11193" s="153"/>
      <c r="N11193" s="153"/>
      <c r="O11193" s="153"/>
      <c r="P11193" s="153"/>
      <c r="Q11193" s="153"/>
      <c r="R11193" s="153"/>
      <c r="S11193" s="152"/>
      <c r="T11193" s="154"/>
      <c r="X11193" s="69" t="str">
        <f t="shared" si="352"/>
        <v/>
      </c>
      <c r="Y11193" s="69" t="str">
        <f t="shared" si="353"/>
        <v/>
      </c>
    </row>
    <row r="11194" spans="8:25" x14ac:dyDescent="0.25">
      <c r="H11194" s="153"/>
      <c r="I11194" s="151"/>
      <c r="J11194" s="153"/>
      <c r="K11194" s="153"/>
      <c r="L11194" s="153"/>
      <c r="M11194" s="153"/>
      <c r="N11194" s="153"/>
      <c r="O11194" s="153"/>
      <c r="P11194" s="153"/>
      <c r="Q11194" s="153"/>
      <c r="R11194" s="153"/>
      <c r="S11194" s="152"/>
      <c r="T11194" s="154"/>
      <c r="X11194" s="69" t="str">
        <f t="shared" si="352"/>
        <v/>
      </c>
      <c r="Y11194" s="69" t="str">
        <f t="shared" si="353"/>
        <v/>
      </c>
    </row>
    <row r="11195" spans="8:25" x14ac:dyDescent="0.25">
      <c r="H11195" s="153"/>
      <c r="I11195" s="151"/>
      <c r="J11195" s="153"/>
      <c r="K11195" s="153"/>
      <c r="L11195" s="153"/>
      <c r="M11195" s="153"/>
      <c r="N11195" s="153"/>
      <c r="O11195" s="153"/>
      <c r="P11195" s="153"/>
      <c r="Q11195" s="153"/>
      <c r="R11195" s="153"/>
      <c r="S11195" s="152"/>
      <c r="T11195" s="154"/>
      <c r="X11195" s="69" t="str">
        <f t="shared" si="352"/>
        <v/>
      </c>
      <c r="Y11195" s="69" t="str">
        <f t="shared" si="353"/>
        <v/>
      </c>
    </row>
    <row r="11196" spans="8:25" x14ac:dyDescent="0.25">
      <c r="H11196" s="153"/>
      <c r="I11196" s="151"/>
      <c r="J11196" s="153"/>
      <c r="K11196" s="153"/>
      <c r="L11196" s="153"/>
      <c r="M11196" s="153"/>
      <c r="N11196" s="153"/>
      <c r="O11196" s="153"/>
      <c r="P11196" s="153"/>
      <c r="Q11196" s="153"/>
      <c r="R11196" s="153"/>
      <c r="S11196" s="152"/>
      <c r="T11196" s="154"/>
      <c r="X11196" s="69" t="str">
        <f t="shared" si="352"/>
        <v/>
      </c>
      <c r="Y11196" s="69" t="str">
        <f t="shared" si="353"/>
        <v/>
      </c>
    </row>
    <row r="11197" spans="8:25" x14ac:dyDescent="0.25">
      <c r="H11197" s="153"/>
      <c r="I11197" s="151"/>
      <c r="J11197" s="153"/>
      <c r="K11197" s="153"/>
      <c r="L11197" s="153"/>
      <c r="M11197" s="153"/>
      <c r="N11197" s="153"/>
      <c r="O11197" s="153"/>
      <c r="P11197" s="153"/>
      <c r="Q11197" s="153"/>
      <c r="R11197" s="153"/>
      <c r="S11197" s="152"/>
      <c r="T11197" s="154"/>
      <c r="X11197" s="69" t="str">
        <f t="shared" si="352"/>
        <v/>
      </c>
      <c r="Y11197" s="69" t="str">
        <f t="shared" si="353"/>
        <v/>
      </c>
    </row>
    <row r="11198" spans="8:25" x14ac:dyDescent="0.25">
      <c r="H11198" s="153"/>
      <c r="I11198" s="151"/>
      <c r="J11198" s="153"/>
      <c r="K11198" s="153"/>
      <c r="L11198" s="153"/>
      <c r="M11198" s="153"/>
      <c r="N11198" s="153"/>
      <c r="O11198" s="153"/>
      <c r="P11198" s="153"/>
      <c r="Q11198" s="153"/>
      <c r="R11198" s="153"/>
      <c r="S11198" s="152"/>
      <c r="T11198" s="154"/>
      <c r="X11198" s="69" t="str">
        <f t="shared" si="352"/>
        <v/>
      </c>
      <c r="Y11198" s="69" t="str">
        <f t="shared" si="353"/>
        <v/>
      </c>
    </row>
    <row r="11199" spans="8:25" x14ac:dyDescent="0.25">
      <c r="H11199" s="153"/>
      <c r="I11199" s="151"/>
      <c r="J11199" s="153"/>
      <c r="K11199" s="153"/>
      <c r="L11199" s="153"/>
      <c r="M11199" s="153"/>
      <c r="N11199" s="153"/>
      <c r="O11199" s="153"/>
      <c r="P11199" s="153"/>
      <c r="Q11199" s="153"/>
      <c r="R11199" s="153"/>
      <c r="S11199" s="152"/>
      <c r="T11199" s="154"/>
      <c r="X11199" s="69" t="str">
        <f t="shared" si="352"/>
        <v/>
      </c>
      <c r="Y11199" s="69" t="str">
        <f t="shared" si="353"/>
        <v/>
      </c>
    </row>
    <row r="11200" spans="8:25" x14ac:dyDescent="0.25">
      <c r="H11200" s="153"/>
      <c r="I11200" s="151"/>
      <c r="J11200" s="153"/>
      <c r="K11200" s="153"/>
      <c r="L11200" s="153"/>
      <c r="M11200" s="153"/>
      <c r="N11200" s="153"/>
      <c r="O11200" s="153"/>
      <c r="P11200" s="153"/>
      <c r="Q11200" s="153"/>
      <c r="R11200" s="153"/>
      <c r="S11200" s="152"/>
      <c r="T11200" s="154"/>
      <c r="X11200" s="69" t="str">
        <f t="shared" si="352"/>
        <v/>
      </c>
      <c r="Y11200" s="69" t="str">
        <f t="shared" si="353"/>
        <v/>
      </c>
    </row>
    <row r="11201" spans="8:25" x14ac:dyDescent="0.25">
      <c r="H11201" s="153"/>
      <c r="I11201" s="151"/>
      <c r="J11201" s="153"/>
      <c r="K11201" s="153"/>
      <c r="L11201" s="153"/>
      <c r="M11201" s="153"/>
      <c r="N11201" s="153"/>
      <c r="O11201" s="153"/>
      <c r="P11201" s="153"/>
      <c r="Q11201" s="153"/>
      <c r="R11201" s="153"/>
      <c r="S11201" s="152"/>
      <c r="T11201" s="154"/>
      <c r="X11201" s="69" t="str">
        <f t="shared" si="352"/>
        <v/>
      </c>
      <c r="Y11201" s="69" t="str">
        <f t="shared" si="353"/>
        <v/>
      </c>
    </row>
    <row r="11202" spans="8:25" x14ac:dyDescent="0.25">
      <c r="H11202" s="153"/>
      <c r="I11202" s="151"/>
      <c r="J11202" s="153"/>
      <c r="K11202" s="153"/>
      <c r="L11202" s="153"/>
      <c r="M11202" s="153"/>
      <c r="N11202" s="153"/>
      <c r="O11202" s="153"/>
      <c r="P11202" s="153"/>
      <c r="Q11202" s="153"/>
      <c r="R11202" s="153"/>
      <c r="S11202" s="152"/>
      <c r="T11202" s="154"/>
      <c r="X11202" s="69" t="str">
        <f t="shared" ref="X11202:X11265" si="354">IF(W11202&lt;&gt;"",W11202-I11202,"")</f>
        <v/>
      </c>
      <c r="Y11202" s="69" t="str">
        <f t="shared" si="353"/>
        <v/>
      </c>
    </row>
    <row r="11203" spans="8:25" x14ac:dyDescent="0.25">
      <c r="H11203" s="153"/>
      <c r="I11203" s="151"/>
      <c r="J11203" s="153"/>
      <c r="K11203" s="153"/>
      <c r="L11203" s="153"/>
      <c r="M11203" s="153"/>
      <c r="N11203" s="153"/>
      <c r="O11203" s="153"/>
      <c r="P11203" s="153"/>
      <c r="Q11203" s="153"/>
      <c r="R11203" s="153"/>
      <c r="S11203" s="152"/>
      <c r="T11203" s="154"/>
      <c r="X11203" s="69" t="str">
        <f t="shared" si="354"/>
        <v/>
      </c>
      <c r="Y11203" s="69" t="str">
        <f t="shared" ref="Y11203:Y11266" si="355">IF(X11203&lt;&gt;"",IF(X11203&lt;365,"&lt; 1 year",IF(X11203&lt;730,"1-2",IF(X11203&lt;1095,"2-3",IF(X11203&lt;1460,"3-4",IF(X11203&lt;1825,"4-5","5+"))))),"")</f>
        <v/>
      </c>
    </row>
    <row r="11204" spans="8:25" x14ac:dyDescent="0.25">
      <c r="H11204" s="153"/>
      <c r="I11204" s="151"/>
      <c r="J11204" s="153"/>
      <c r="K11204" s="153"/>
      <c r="L11204" s="153"/>
      <c r="M11204" s="153"/>
      <c r="N11204" s="153"/>
      <c r="O11204" s="153"/>
      <c r="P11204" s="153"/>
      <c r="Q11204" s="153"/>
      <c r="R11204" s="153"/>
      <c r="S11204" s="152"/>
      <c r="T11204" s="154"/>
      <c r="X11204" s="69" t="str">
        <f t="shared" si="354"/>
        <v/>
      </c>
      <c r="Y11204" s="69" t="str">
        <f t="shared" si="355"/>
        <v/>
      </c>
    </row>
    <row r="11205" spans="8:25" x14ac:dyDescent="0.25">
      <c r="H11205" s="153"/>
      <c r="I11205" s="151"/>
      <c r="J11205" s="153"/>
      <c r="K11205" s="153"/>
      <c r="L11205" s="153"/>
      <c r="M11205" s="153"/>
      <c r="N11205" s="153"/>
      <c r="O11205" s="153"/>
      <c r="P11205" s="153"/>
      <c r="Q11205" s="153"/>
      <c r="R11205" s="153"/>
      <c r="S11205" s="152"/>
      <c r="T11205" s="154"/>
      <c r="X11205" s="69" t="str">
        <f t="shared" si="354"/>
        <v/>
      </c>
      <c r="Y11205" s="69" t="str">
        <f t="shared" si="355"/>
        <v/>
      </c>
    </row>
    <row r="11206" spans="8:25" x14ac:dyDescent="0.25">
      <c r="H11206" s="153"/>
      <c r="I11206" s="151"/>
      <c r="J11206" s="153"/>
      <c r="K11206" s="153"/>
      <c r="L11206" s="153"/>
      <c r="M11206" s="153"/>
      <c r="N11206" s="153"/>
      <c r="O11206" s="153"/>
      <c r="P11206" s="153"/>
      <c r="Q11206" s="153"/>
      <c r="R11206" s="153"/>
      <c r="S11206" s="152"/>
      <c r="T11206" s="154"/>
      <c r="X11206" s="69" t="str">
        <f t="shared" si="354"/>
        <v/>
      </c>
      <c r="Y11206" s="69" t="str">
        <f t="shared" si="355"/>
        <v/>
      </c>
    </row>
    <row r="11207" spans="8:25" x14ac:dyDescent="0.25">
      <c r="H11207" s="153"/>
      <c r="I11207" s="151"/>
      <c r="J11207" s="153"/>
      <c r="K11207" s="153"/>
      <c r="L11207" s="153"/>
      <c r="M11207" s="153"/>
      <c r="N11207" s="153"/>
      <c r="O11207" s="153"/>
      <c r="P11207" s="153"/>
      <c r="Q11207" s="153"/>
      <c r="R11207" s="153"/>
      <c r="S11207" s="152"/>
      <c r="T11207" s="154"/>
      <c r="X11207" s="69" t="str">
        <f t="shared" si="354"/>
        <v/>
      </c>
      <c r="Y11207" s="69" t="str">
        <f t="shared" si="355"/>
        <v/>
      </c>
    </row>
    <row r="11208" spans="8:25" x14ac:dyDescent="0.25">
      <c r="H11208" s="153"/>
      <c r="I11208" s="151"/>
      <c r="J11208" s="153"/>
      <c r="K11208" s="153"/>
      <c r="L11208" s="153"/>
      <c r="M11208" s="153"/>
      <c r="N11208" s="153"/>
      <c r="O11208" s="153"/>
      <c r="P11208" s="153"/>
      <c r="Q11208" s="153"/>
      <c r="R11208" s="153"/>
      <c r="S11208" s="152"/>
      <c r="T11208" s="154"/>
      <c r="X11208" s="69" t="str">
        <f t="shared" si="354"/>
        <v/>
      </c>
      <c r="Y11208" s="69" t="str">
        <f t="shared" si="355"/>
        <v/>
      </c>
    </row>
    <row r="11209" spans="8:25" x14ac:dyDescent="0.25">
      <c r="H11209" s="153"/>
      <c r="I11209" s="151"/>
      <c r="J11209" s="153"/>
      <c r="K11209" s="153"/>
      <c r="L11209" s="153"/>
      <c r="M11209" s="153"/>
      <c r="N11209" s="153"/>
      <c r="O11209" s="153"/>
      <c r="P11209" s="153"/>
      <c r="Q11209" s="153"/>
      <c r="R11209" s="153"/>
      <c r="S11209" s="152"/>
      <c r="T11209" s="154"/>
      <c r="X11209" s="69" t="str">
        <f t="shared" si="354"/>
        <v/>
      </c>
      <c r="Y11209" s="69" t="str">
        <f t="shared" si="355"/>
        <v/>
      </c>
    </row>
    <row r="11210" spans="8:25" x14ac:dyDescent="0.25">
      <c r="H11210" s="153"/>
      <c r="I11210" s="151"/>
      <c r="J11210" s="153"/>
      <c r="K11210" s="153"/>
      <c r="L11210" s="153"/>
      <c r="M11210" s="153"/>
      <c r="N11210" s="153"/>
      <c r="O11210" s="153"/>
      <c r="P11210" s="153"/>
      <c r="Q11210" s="153"/>
      <c r="R11210" s="153"/>
      <c r="S11210" s="152"/>
      <c r="T11210" s="154"/>
      <c r="X11210" s="69" t="str">
        <f t="shared" si="354"/>
        <v/>
      </c>
      <c r="Y11210" s="69" t="str">
        <f t="shared" si="355"/>
        <v/>
      </c>
    </row>
    <row r="11211" spans="8:25" x14ac:dyDescent="0.25">
      <c r="H11211" s="153"/>
      <c r="I11211" s="151"/>
      <c r="J11211" s="153"/>
      <c r="K11211" s="153"/>
      <c r="L11211" s="153"/>
      <c r="M11211" s="153"/>
      <c r="N11211" s="153"/>
      <c r="O11211" s="153"/>
      <c r="P11211" s="153"/>
      <c r="Q11211" s="153"/>
      <c r="R11211" s="153"/>
      <c r="S11211" s="152"/>
      <c r="T11211" s="154"/>
      <c r="X11211" s="69" t="str">
        <f t="shared" si="354"/>
        <v/>
      </c>
      <c r="Y11211" s="69" t="str">
        <f t="shared" si="355"/>
        <v/>
      </c>
    </row>
    <row r="11212" spans="8:25" x14ac:dyDescent="0.25">
      <c r="H11212" s="153"/>
      <c r="I11212" s="151"/>
      <c r="J11212" s="153"/>
      <c r="K11212" s="153"/>
      <c r="L11212" s="153"/>
      <c r="M11212" s="153"/>
      <c r="N11212" s="153"/>
      <c r="O11212" s="153"/>
      <c r="P11212" s="153"/>
      <c r="Q11212" s="153"/>
      <c r="R11212" s="153"/>
      <c r="S11212" s="152"/>
      <c r="T11212" s="154"/>
      <c r="X11212" s="69" t="str">
        <f t="shared" si="354"/>
        <v/>
      </c>
      <c r="Y11212" s="69" t="str">
        <f t="shared" si="355"/>
        <v/>
      </c>
    </row>
    <row r="11213" spans="8:25" x14ac:dyDescent="0.25">
      <c r="H11213" s="153"/>
      <c r="I11213" s="151"/>
      <c r="J11213" s="153"/>
      <c r="K11213" s="153"/>
      <c r="L11213" s="153"/>
      <c r="M11213" s="153"/>
      <c r="N11213" s="153"/>
      <c r="O11213" s="153"/>
      <c r="P11213" s="153"/>
      <c r="Q11213" s="153"/>
      <c r="R11213" s="153"/>
      <c r="S11213" s="152"/>
      <c r="T11213" s="154"/>
      <c r="X11213" s="69" t="str">
        <f t="shared" si="354"/>
        <v/>
      </c>
      <c r="Y11213" s="69" t="str">
        <f t="shared" si="355"/>
        <v/>
      </c>
    </row>
    <row r="11214" spans="8:25" x14ac:dyDescent="0.25">
      <c r="H11214" s="153"/>
      <c r="I11214" s="151"/>
      <c r="J11214" s="153"/>
      <c r="K11214" s="153"/>
      <c r="L11214" s="153"/>
      <c r="M11214" s="153"/>
      <c r="N11214" s="153"/>
      <c r="O11214" s="153"/>
      <c r="P11214" s="153"/>
      <c r="Q11214" s="153"/>
      <c r="R11214" s="153"/>
      <c r="S11214" s="152"/>
      <c r="T11214" s="154"/>
      <c r="X11214" s="69" t="str">
        <f t="shared" si="354"/>
        <v/>
      </c>
      <c r="Y11214" s="69" t="str">
        <f t="shared" si="355"/>
        <v/>
      </c>
    </row>
    <row r="11215" spans="8:25" x14ac:dyDescent="0.25">
      <c r="H11215" s="153"/>
      <c r="I11215" s="151"/>
      <c r="J11215" s="153"/>
      <c r="K11215" s="153"/>
      <c r="L11215" s="153"/>
      <c r="M11215" s="153"/>
      <c r="N11215" s="153"/>
      <c r="O11215" s="153"/>
      <c r="P11215" s="153"/>
      <c r="Q11215" s="153"/>
      <c r="R11215" s="153"/>
      <c r="S11215" s="152"/>
      <c r="T11215" s="154"/>
      <c r="X11215" s="69" t="str">
        <f t="shared" si="354"/>
        <v/>
      </c>
      <c r="Y11215" s="69" t="str">
        <f t="shared" si="355"/>
        <v/>
      </c>
    </row>
    <row r="11216" spans="8:25" x14ac:dyDescent="0.25">
      <c r="H11216" s="153"/>
      <c r="I11216" s="151"/>
      <c r="J11216" s="153"/>
      <c r="K11216" s="153"/>
      <c r="L11216" s="153"/>
      <c r="M11216" s="153"/>
      <c r="N11216" s="153"/>
      <c r="O11216" s="153"/>
      <c r="P11216" s="153"/>
      <c r="Q11216" s="153"/>
      <c r="R11216" s="153"/>
      <c r="S11216" s="152"/>
      <c r="T11216" s="154"/>
      <c r="X11216" s="69" t="str">
        <f t="shared" si="354"/>
        <v/>
      </c>
      <c r="Y11216" s="69" t="str">
        <f t="shared" si="355"/>
        <v/>
      </c>
    </row>
    <row r="11217" spans="8:25" x14ac:dyDescent="0.25">
      <c r="H11217" s="153"/>
      <c r="I11217" s="151"/>
      <c r="J11217" s="153"/>
      <c r="K11217" s="153"/>
      <c r="L11217" s="153"/>
      <c r="M11217" s="153"/>
      <c r="N11217" s="153"/>
      <c r="O11217" s="153"/>
      <c r="P11217" s="153"/>
      <c r="Q11217" s="153"/>
      <c r="R11217" s="153"/>
      <c r="S11217" s="152"/>
      <c r="T11217" s="154"/>
      <c r="X11217" s="69" t="str">
        <f t="shared" si="354"/>
        <v/>
      </c>
      <c r="Y11217" s="69" t="str">
        <f t="shared" si="355"/>
        <v/>
      </c>
    </row>
    <row r="11218" spans="8:25" x14ac:dyDescent="0.25">
      <c r="H11218" s="153"/>
      <c r="I11218" s="151"/>
      <c r="J11218" s="153"/>
      <c r="K11218" s="153"/>
      <c r="L11218" s="153"/>
      <c r="M11218" s="153"/>
      <c r="N11218" s="153"/>
      <c r="O11218" s="153"/>
      <c r="P11218" s="153"/>
      <c r="Q11218" s="153"/>
      <c r="R11218" s="153"/>
      <c r="S11218" s="152"/>
      <c r="T11218" s="154"/>
      <c r="X11218" s="69" t="str">
        <f t="shared" si="354"/>
        <v/>
      </c>
      <c r="Y11218" s="69" t="str">
        <f t="shared" si="355"/>
        <v/>
      </c>
    </row>
    <row r="11219" spans="8:25" x14ac:dyDescent="0.25">
      <c r="H11219" s="153"/>
      <c r="I11219" s="151"/>
      <c r="J11219" s="153"/>
      <c r="K11219" s="153"/>
      <c r="L11219" s="153"/>
      <c r="M11219" s="153"/>
      <c r="N11219" s="153"/>
      <c r="O11219" s="153"/>
      <c r="P11219" s="153"/>
      <c r="Q11219" s="153"/>
      <c r="R11219" s="153"/>
      <c r="S11219" s="152"/>
      <c r="T11219" s="154"/>
      <c r="X11219" s="69" t="str">
        <f t="shared" si="354"/>
        <v/>
      </c>
      <c r="Y11219" s="69" t="str">
        <f t="shared" si="355"/>
        <v/>
      </c>
    </row>
    <row r="11220" spans="8:25" x14ac:dyDescent="0.25">
      <c r="H11220" s="153"/>
      <c r="I11220" s="151"/>
      <c r="J11220" s="153"/>
      <c r="K11220" s="153"/>
      <c r="L11220" s="153"/>
      <c r="M11220" s="153"/>
      <c r="N11220" s="153"/>
      <c r="O11220" s="153"/>
      <c r="P11220" s="153"/>
      <c r="Q11220" s="153"/>
      <c r="R11220" s="153"/>
      <c r="S11220" s="152"/>
      <c r="T11220" s="154"/>
      <c r="X11220" s="69" t="str">
        <f t="shared" si="354"/>
        <v/>
      </c>
      <c r="Y11220" s="69" t="str">
        <f t="shared" si="355"/>
        <v/>
      </c>
    </row>
    <row r="11221" spans="8:25" x14ac:dyDescent="0.25">
      <c r="H11221" s="153"/>
      <c r="I11221" s="151"/>
      <c r="J11221" s="153"/>
      <c r="K11221" s="153"/>
      <c r="L11221" s="153"/>
      <c r="M11221" s="153"/>
      <c r="N11221" s="153"/>
      <c r="O11221" s="153"/>
      <c r="P11221" s="153"/>
      <c r="Q11221" s="153"/>
      <c r="R11221" s="153"/>
      <c r="S11221" s="152"/>
      <c r="T11221" s="154"/>
      <c r="X11221" s="69" t="str">
        <f t="shared" si="354"/>
        <v/>
      </c>
      <c r="Y11221" s="69" t="str">
        <f t="shared" si="355"/>
        <v/>
      </c>
    </row>
    <row r="11222" spans="8:25" x14ac:dyDescent="0.25">
      <c r="H11222" s="153"/>
      <c r="I11222" s="151"/>
      <c r="J11222" s="153"/>
      <c r="K11222" s="153"/>
      <c r="L11222" s="153"/>
      <c r="M11222" s="153"/>
      <c r="N11222" s="153"/>
      <c r="O11222" s="153"/>
      <c r="P11222" s="153"/>
      <c r="Q11222" s="153"/>
      <c r="R11222" s="153"/>
      <c r="S11222" s="152"/>
      <c r="T11222" s="154"/>
      <c r="X11222" s="69" t="str">
        <f t="shared" si="354"/>
        <v/>
      </c>
      <c r="Y11222" s="69" t="str">
        <f t="shared" si="355"/>
        <v/>
      </c>
    </row>
    <row r="11223" spans="8:25" x14ac:dyDescent="0.25">
      <c r="H11223" s="153"/>
      <c r="I11223" s="151"/>
      <c r="J11223" s="153"/>
      <c r="K11223" s="153"/>
      <c r="L11223" s="153"/>
      <c r="M11223" s="153"/>
      <c r="N11223" s="153"/>
      <c r="O11223" s="153"/>
      <c r="P11223" s="153"/>
      <c r="Q11223" s="153"/>
      <c r="R11223" s="153"/>
      <c r="S11223" s="152"/>
      <c r="T11223" s="154"/>
      <c r="X11223" s="69" t="str">
        <f t="shared" si="354"/>
        <v/>
      </c>
      <c r="Y11223" s="69" t="str">
        <f t="shared" si="355"/>
        <v/>
      </c>
    </row>
    <row r="11224" spans="8:25" x14ac:dyDescent="0.25">
      <c r="H11224" s="153"/>
      <c r="I11224" s="151"/>
      <c r="J11224" s="153"/>
      <c r="K11224" s="153"/>
      <c r="L11224" s="153"/>
      <c r="M11224" s="153"/>
      <c r="N11224" s="153"/>
      <c r="O11224" s="153"/>
      <c r="P11224" s="153"/>
      <c r="Q11224" s="153"/>
      <c r="R11224" s="153"/>
      <c r="S11224" s="152"/>
      <c r="T11224" s="154"/>
      <c r="X11224" s="69" t="str">
        <f t="shared" si="354"/>
        <v/>
      </c>
      <c r="Y11224" s="69" t="str">
        <f t="shared" si="355"/>
        <v/>
      </c>
    </row>
    <row r="11225" spans="8:25" x14ac:dyDescent="0.25">
      <c r="H11225" s="153"/>
      <c r="I11225" s="151"/>
      <c r="J11225" s="153"/>
      <c r="K11225" s="153"/>
      <c r="L11225" s="153"/>
      <c r="M11225" s="153"/>
      <c r="N11225" s="153"/>
      <c r="O11225" s="153"/>
      <c r="P11225" s="153"/>
      <c r="Q11225" s="153"/>
      <c r="R11225" s="153"/>
      <c r="S11225" s="152"/>
      <c r="T11225" s="154"/>
      <c r="X11225" s="69" t="str">
        <f t="shared" si="354"/>
        <v/>
      </c>
      <c r="Y11225" s="69" t="str">
        <f t="shared" si="355"/>
        <v/>
      </c>
    </row>
    <row r="11226" spans="8:25" x14ac:dyDescent="0.25">
      <c r="H11226" s="153"/>
      <c r="I11226" s="151"/>
      <c r="J11226" s="153"/>
      <c r="K11226" s="153"/>
      <c r="L11226" s="153"/>
      <c r="M11226" s="153"/>
      <c r="N11226" s="153"/>
      <c r="O11226" s="153"/>
      <c r="P11226" s="153"/>
      <c r="Q11226" s="153"/>
      <c r="R11226" s="153"/>
      <c r="S11226" s="152"/>
      <c r="T11226" s="154"/>
      <c r="X11226" s="69" t="str">
        <f t="shared" si="354"/>
        <v/>
      </c>
      <c r="Y11226" s="69" t="str">
        <f t="shared" si="355"/>
        <v/>
      </c>
    </row>
    <row r="11227" spans="8:25" x14ac:dyDescent="0.25">
      <c r="H11227" s="153"/>
      <c r="I11227" s="151"/>
      <c r="J11227" s="153"/>
      <c r="K11227" s="153"/>
      <c r="L11227" s="153"/>
      <c r="M11227" s="153"/>
      <c r="N11227" s="153"/>
      <c r="O11227" s="153"/>
      <c r="P11227" s="153"/>
      <c r="Q11227" s="153"/>
      <c r="R11227" s="153"/>
      <c r="S11227" s="152"/>
      <c r="T11227" s="154"/>
      <c r="X11227" s="69" t="str">
        <f t="shared" si="354"/>
        <v/>
      </c>
      <c r="Y11227" s="69" t="str">
        <f t="shared" si="355"/>
        <v/>
      </c>
    </row>
    <row r="11228" spans="8:25" x14ac:dyDescent="0.25">
      <c r="H11228" s="153"/>
      <c r="I11228" s="151"/>
      <c r="J11228" s="153"/>
      <c r="K11228" s="153"/>
      <c r="L11228" s="153"/>
      <c r="M11228" s="153"/>
      <c r="N11228" s="153"/>
      <c r="O11228" s="153"/>
      <c r="P11228" s="153"/>
      <c r="Q11228" s="153"/>
      <c r="R11228" s="153"/>
      <c r="S11228" s="152"/>
      <c r="T11228" s="154"/>
      <c r="X11228" s="69" t="str">
        <f t="shared" si="354"/>
        <v/>
      </c>
      <c r="Y11228" s="69" t="str">
        <f t="shared" si="355"/>
        <v/>
      </c>
    </row>
    <row r="11229" spans="8:25" x14ac:dyDescent="0.25">
      <c r="H11229" s="153"/>
      <c r="I11229" s="151"/>
      <c r="J11229" s="153"/>
      <c r="K11229" s="153"/>
      <c r="L11229" s="153"/>
      <c r="M11229" s="153"/>
      <c r="N11229" s="153"/>
      <c r="O11229" s="153"/>
      <c r="P11229" s="153"/>
      <c r="Q11229" s="153"/>
      <c r="R11229" s="153"/>
      <c r="S11229" s="152"/>
      <c r="T11229" s="154"/>
      <c r="X11229" s="69" t="str">
        <f t="shared" si="354"/>
        <v/>
      </c>
      <c r="Y11229" s="69" t="str">
        <f t="shared" si="355"/>
        <v/>
      </c>
    </row>
    <row r="11230" spans="8:25" x14ac:dyDescent="0.25">
      <c r="H11230" s="153"/>
      <c r="I11230" s="151"/>
      <c r="J11230" s="153"/>
      <c r="K11230" s="153"/>
      <c r="L11230" s="153"/>
      <c r="M11230" s="153"/>
      <c r="N11230" s="153"/>
      <c r="O11230" s="153"/>
      <c r="P11230" s="153"/>
      <c r="Q11230" s="153"/>
      <c r="R11230" s="153"/>
      <c r="S11230" s="152"/>
      <c r="T11230" s="154"/>
      <c r="X11230" s="69" t="str">
        <f t="shared" si="354"/>
        <v/>
      </c>
      <c r="Y11230" s="69" t="str">
        <f t="shared" si="355"/>
        <v/>
      </c>
    </row>
    <row r="11231" spans="8:25" x14ac:dyDescent="0.25">
      <c r="H11231" s="153"/>
      <c r="I11231" s="151"/>
      <c r="J11231" s="153"/>
      <c r="K11231" s="153"/>
      <c r="L11231" s="153"/>
      <c r="M11231" s="153"/>
      <c r="N11231" s="153"/>
      <c r="O11231" s="153"/>
      <c r="P11231" s="153"/>
      <c r="Q11231" s="153"/>
      <c r="R11231" s="153"/>
      <c r="S11231" s="152"/>
      <c r="T11231" s="154"/>
      <c r="X11231" s="69" t="str">
        <f t="shared" si="354"/>
        <v/>
      </c>
      <c r="Y11231" s="69" t="str">
        <f t="shared" si="355"/>
        <v/>
      </c>
    </row>
    <row r="11232" spans="8:25" x14ac:dyDescent="0.25">
      <c r="H11232" s="153"/>
      <c r="I11232" s="151"/>
      <c r="J11232" s="153"/>
      <c r="K11232" s="153"/>
      <c r="L11232" s="153"/>
      <c r="M11232" s="153"/>
      <c r="N11232" s="153"/>
      <c r="O11232" s="153"/>
      <c r="P11232" s="153"/>
      <c r="Q11232" s="153"/>
      <c r="R11232" s="153"/>
      <c r="S11232" s="152"/>
      <c r="T11232" s="154"/>
      <c r="X11232" s="69" t="str">
        <f t="shared" si="354"/>
        <v/>
      </c>
      <c r="Y11232" s="69" t="str">
        <f t="shared" si="355"/>
        <v/>
      </c>
    </row>
    <row r="11233" spans="8:25" x14ac:dyDescent="0.25">
      <c r="H11233" s="153"/>
      <c r="I11233" s="151"/>
      <c r="J11233" s="153"/>
      <c r="K11233" s="153"/>
      <c r="L11233" s="153"/>
      <c r="M11233" s="153"/>
      <c r="N11233" s="153"/>
      <c r="O11233" s="153"/>
      <c r="P11233" s="153"/>
      <c r="Q11233" s="153"/>
      <c r="R11233" s="153"/>
      <c r="S11233" s="152"/>
      <c r="T11233" s="154"/>
      <c r="X11233" s="69" t="str">
        <f t="shared" si="354"/>
        <v/>
      </c>
      <c r="Y11233" s="69" t="str">
        <f t="shared" si="355"/>
        <v/>
      </c>
    </row>
    <row r="11234" spans="8:25" x14ac:dyDescent="0.25">
      <c r="H11234" s="153"/>
      <c r="I11234" s="151"/>
      <c r="J11234" s="153"/>
      <c r="K11234" s="153"/>
      <c r="L11234" s="153"/>
      <c r="M11234" s="153"/>
      <c r="N11234" s="153"/>
      <c r="O11234" s="153"/>
      <c r="P11234" s="153"/>
      <c r="Q11234" s="153"/>
      <c r="R11234" s="153"/>
      <c r="S11234" s="152"/>
      <c r="T11234" s="154"/>
      <c r="X11234" s="69" t="str">
        <f t="shared" si="354"/>
        <v/>
      </c>
      <c r="Y11234" s="69" t="str">
        <f t="shared" si="355"/>
        <v/>
      </c>
    </row>
    <row r="11235" spans="8:25" x14ac:dyDescent="0.25">
      <c r="H11235" s="153"/>
      <c r="I11235" s="151"/>
      <c r="J11235" s="153"/>
      <c r="K11235" s="153"/>
      <c r="L11235" s="153"/>
      <c r="M11235" s="153"/>
      <c r="N11235" s="153"/>
      <c r="O11235" s="153"/>
      <c r="P11235" s="153"/>
      <c r="Q11235" s="153"/>
      <c r="R11235" s="153"/>
      <c r="S11235" s="152"/>
      <c r="T11235" s="154"/>
      <c r="X11235" s="69" t="str">
        <f t="shared" si="354"/>
        <v/>
      </c>
      <c r="Y11235" s="69" t="str">
        <f t="shared" si="355"/>
        <v/>
      </c>
    </row>
    <row r="11236" spans="8:25" x14ac:dyDescent="0.25">
      <c r="H11236" s="153"/>
      <c r="I11236" s="151"/>
      <c r="J11236" s="153"/>
      <c r="K11236" s="153"/>
      <c r="L11236" s="153"/>
      <c r="M11236" s="153"/>
      <c r="N11236" s="153"/>
      <c r="O11236" s="153"/>
      <c r="P11236" s="153"/>
      <c r="Q11236" s="153"/>
      <c r="R11236" s="153"/>
      <c r="S11236" s="152"/>
      <c r="T11236" s="154"/>
      <c r="X11236" s="69" t="str">
        <f t="shared" si="354"/>
        <v/>
      </c>
      <c r="Y11236" s="69" t="str">
        <f t="shared" si="355"/>
        <v/>
      </c>
    </row>
    <row r="11237" spans="8:25" x14ac:dyDescent="0.25">
      <c r="H11237" s="153"/>
      <c r="I11237" s="151"/>
      <c r="J11237" s="153"/>
      <c r="K11237" s="153"/>
      <c r="L11237" s="153"/>
      <c r="M11237" s="153"/>
      <c r="N11237" s="153"/>
      <c r="O11237" s="153"/>
      <c r="P11237" s="153"/>
      <c r="Q11237" s="153"/>
      <c r="R11237" s="153"/>
      <c r="S11237" s="152"/>
      <c r="T11237" s="154"/>
      <c r="X11237" s="69" t="str">
        <f t="shared" si="354"/>
        <v/>
      </c>
      <c r="Y11237" s="69" t="str">
        <f t="shared" si="355"/>
        <v/>
      </c>
    </row>
    <row r="11238" spans="8:25" x14ac:dyDescent="0.25">
      <c r="H11238" s="153"/>
      <c r="I11238" s="151"/>
      <c r="J11238" s="153"/>
      <c r="K11238" s="153"/>
      <c r="L11238" s="153"/>
      <c r="M11238" s="153"/>
      <c r="N11238" s="153"/>
      <c r="O11238" s="153"/>
      <c r="P11238" s="153"/>
      <c r="Q11238" s="153"/>
      <c r="R11238" s="153"/>
      <c r="S11238" s="152"/>
      <c r="T11238" s="154"/>
      <c r="X11238" s="69" t="str">
        <f t="shared" si="354"/>
        <v/>
      </c>
      <c r="Y11238" s="69" t="str">
        <f t="shared" si="355"/>
        <v/>
      </c>
    </row>
    <row r="11239" spans="8:25" x14ac:dyDescent="0.25">
      <c r="H11239" s="153"/>
      <c r="I11239" s="151"/>
      <c r="J11239" s="153"/>
      <c r="K11239" s="153"/>
      <c r="L11239" s="153"/>
      <c r="M11239" s="153"/>
      <c r="N11239" s="153"/>
      <c r="O11239" s="153"/>
      <c r="P11239" s="153"/>
      <c r="Q11239" s="153"/>
      <c r="R11239" s="153"/>
      <c r="S11239" s="152"/>
      <c r="T11239" s="154"/>
      <c r="X11239" s="69" t="str">
        <f t="shared" si="354"/>
        <v/>
      </c>
      <c r="Y11239" s="69" t="str">
        <f t="shared" si="355"/>
        <v/>
      </c>
    </row>
    <row r="11240" spans="8:25" x14ac:dyDescent="0.25">
      <c r="H11240" s="153"/>
      <c r="I11240" s="151"/>
      <c r="J11240" s="153"/>
      <c r="K11240" s="153"/>
      <c r="L11240" s="153"/>
      <c r="M11240" s="153"/>
      <c r="N11240" s="153"/>
      <c r="O11240" s="153"/>
      <c r="P11240" s="153"/>
      <c r="Q11240" s="153"/>
      <c r="R11240" s="153"/>
      <c r="S11240" s="152"/>
      <c r="T11240" s="154"/>
      <c r="X11240" s="69" t="str">
        <f t="shared" si="354"/>
        <v/>
      </c>
      <c r="Y11240" s="69" t="str">
        <f t="shared" si="355"/>
        <v/>
      </c>
    </row>
    <row r="11241" spans="8:25" x14ac:dyDescent="0.25">
      <c r="H11241" s="153"/>
      <c r="I11241" s="151"/>
      <c r="J11241" s="153"/>
      <c r="K11241" s="153"/>
      <c r="L11241" s="153"/>
      <c r="M11241" s="153"/>
      <c r="N11241" s="153"/>
      <c r="O11241" s="153"/>
      <c r="P11241" s="153"/>
      <c r="Q11241" s="153"/>
      <c r="R11241" s="153"/>
      <c r="S11241" s="152"/>
      <c r="T11241" s="154"/>
      <c r="X11241" s="69" t="str">
        <f t="shared" si="354"/>
        <v/>
      </c>
      <c r="Y11241" s="69" t="str">
        <f t="shared" si="355"/>
        <v/>
      </c>
    </row>
    <row r="11242" spans="8:25" x14ac:dyDescent="0.25">
      <c r="H11242" s="153"/>
      <c r="I11242" s="151"/>
      <c r="J11242" s="153"/>
      <c r="K11242" s="153"/>
      <c r="L11242" s="153"/>
      <c r="M11242" s="153"/>
      <c r="N11242" s="153"/>
      <c r="O11242" s="153"/>
      <c r="P11242" s="153"/>
      <c r="Q11242" s="153"/>
      <c r="R11242" s="153"/>
      <c r="S11242" s="152"/>
      <c r="T11242" s="154"/>
      <c r="X11242" s="69" t="str">
        <f t="shared" si="354"/>
        <v/>
      </c>
      <c r="Y11242" s="69" t="str">
        <f t="shared" si="355"/>
        <v/>
      </c>
    </row>
    <row r="11243" spans="8:25" x14ac:dyDescent="0.25">
      <c r="H11243" s="153"/>
      <c r="I11243" s="151"/>
      <c r="J11243" s="153"/>
      <c r="K11243" s="153"/>
      <c r="L11243" s="153"/>
      <c r="M11243" s="153"/>
      <c r="N11243" s="153"/>
      <c r="O11243" s="153"/>
      <c r="P11243" s="153"/>
      <c r="Q11243" s="153"/>
      <c r="R11243" s="153"/>
      <c r="S11243" s="152"/>
      <c r="T11243" s="154"/>
      <c r="X11243" s="69" t="str">
        <f t="shared" si="354"/>
        <v/>
      </c>
      <c r="Y11243" s="69" t="str">
        <f t="shared" si="355"/>
        <v/>
      </c>
    </row>
    <row r="11244" spans="8:25" x14ac:dyDescent="0.25">
      <c r="H11244" s="153"/>
      <c r="I11244" s="151"/>
      <c r="J11244" s="153"/>
      <c r="K11244" s="153"/>
      <c r="L11244" s="153"/>
      <c r="M11244" s="153"/>
      <c r="N11244" s="153"/>
      <c r="O11244" s="153"/>
      <c r="P11244" s="153"/>
      <c r="Q11244" s="153"/>
      <c r="R11244" s="153"/>
      <c r="S11244" s="152"/>
      <c r="T11244" s="154"/>
      <c r="X11244" s="69" t="str">
        <f t="shared" si="354"/>
        <v/>
      </c>
      <c r="Y11244" s="69" t="str">
        <f t="shared" si="355"/>
        <v/>
      </c>
    </row>
    <row r="11245" spans="8:25" x14ac:dyDescent="0.25">
      <c r="H11245" s="153"/>
      <c r="I11245" s="151"/>
      <c r="J11245" s="153"/>
      <c r="K11245" s="153"/>
      <c r="L11245" s="153"/>
      <c r="M11245" s="153"/>
      <c r="N11245" s="153"/>
      <c r="O11245" s="153"/>
      <c r="P11245" s="153"/>
      <c r="Q11245" s="153"/>
      <c r="R11245" s="153"/>
      <c r="S11245" s="152"/>
      <c r="T11245" s="154"/>
      <c r="X11245" s="69" t="str">
        <f t="shared" si="354"/>
        <v/>
      </c>
      <c r="Y11245" s="69" t="str">
        <f t="shared" si="355"/>
        <v/>
      </c>
    </row>
    <row r="11246" spans="8:25" x14ac:dyDescent="0.25">
      <c r="H11246" s="153"/>
      <c r="I11246" s="151"/>
      <c r="J11246" s="153"/>
      <c r="K11246" s="153"/>
      <c r="L11246" s="153"/>
      <c r="M11246" s="153"/>
      <c r="N11246" s="153"/>
      <c r="O11246" s="153"/>
      <c r="P11246" s="153"/>
      <c r="Q11246" s="153"/>
      <c r="R11246" s="153"/>
      <c r="S11246" s="152"/>
      <c r="T11246" s="154"/>
      <c r="X11246" s="69" t="str">
        <f t="shared" si="354"/>
        <v/>
      </c>
      <c r="Y11246" s="69" t="str">
        <f t="shared" si="355"/>
        <v/>
      </c>
    </row>
    <row r="11247" spans="8:25" x14ac:dyDescent="0.25">
      <c r="H11247" s="153"/>
      <c r="I11247" s="151"/>
      <c r="J11247" s="153"/>
      <c r="K11247" s="153"/>
      <c r="L11247" s="153"/>
      <c r="M11247" s="153"/>
      <c r="N11247" s="153"/>
      <c r="O11247" s="153"/>
      <c r="P11247" s="153"/>
      <c r="Q11247" s="153"/>
      <c r="R11247" s="153"/>
      <c r="S11247" s="152"/>
      <c r="T11247" s="154"/>
      <c r="X11247" s="69" t="str">
        <f t="shared" si="354"/>
        <v/>
      </c>
      <c r="Y11247" s="69" t="str">
        <f t="shared" si="355"/>
        <v/>
      </c>
    </row>
    <row r="11248" spans="8:25" x14ac:dyDescent="0.25">
      <c r="H11248" s="153"/>
      <c r="I11248" s="151"/>
      <c r="J11248" s="153"/>
      <c r="K11248" s="153"/>
      <c r="L11248" s="153"/>
      <c r="M11248" s="153"/>
      <c r="N11248" s="153"/>
      <c r="O11248" s="153"/>
      <c r="P11248" s="153"/>
      <c r="Q11248" s="153"/>
      <c r="R11248" s="153"/>
      <c r="S11248" s="152"/>
      <c r="T11248" s="154"/>
      <c r="X11248" s="69" t="str">
        <f t="shared" si="354"/>
        <v/>
      </c>
      <c r="Y11248" s="69" t="str">
        <f t="shared" si="355"/>
        <v/>
      </c>
    </row>
    <row r="11249" spans="8:25" x14ac:dyDescent="0.25">
      <c r="H11249" s="153"/>
      <c r="I11249" s="151"/>
      <c r="J11249" s="153"/>
      <c r="K11249" s="153"/>
      <c r="L11249" s="153"/>
      <c r="M11249" s="153"/>
      <c r="N11249" s="153"/>
      <c r="O11249" s="153"/>
      <c r="P11249" s="153"/>
      <c r="Q11249" s="153"/>
      <c r="R11249" s="153"/>
      <c r="S11249" s="152"/>
      <c r="T11249" s="154"/>
      <c r="X11249" s="69" t="str">
        <f t="shared" si="354"/>
        <v/>
      </c>
      <c r="Y11249" s="69" t="str">
        <f t="shared" si="355"/>
        <v/>
      </c>
    </row>
    <row r="11250" spans="8:25" x14ac:dyDescent="0.25">
      <c r="H11250" s="153"/>
      <c r="I11250" s="151"/>
      <c r="J11250" s="153"/>
      <c r="K11250" s="153"/>
      <c r="L11250" s="153"/>
      <c r="M11250" s="153"/>
      <c r="N11250" s="153"/>
      <c r="O11250" s="153"/>
      <c r="P11250" s="153"/>
      <c r="Q11250" s="153"/>
      <c r="R11250" s="153"/>
      <c r="S11250" s="152"/>
      <c r="T11250" s="154"/>
      <c r="X11250" s="69" t="str">
        <f t="shared" si="354"/>
        <v/>
      </c>
      <c r="Y11250" s="69" t="str">
        <f t="shared" si="355"/>
        <v/>
      </c>
    </row>
    <row r="11251" spans="8:25" x14ac:dyDescent="0.25">
      <c r="H11251" s="153"/>
      <c r="I11251" s="151"/>
      <c r="J11251" s="153"/>
      <c r="K11251" s="153"/>
      <c r="L11251" s="153"/>
      <c r="M11251" s="153"/>
      <c r="N11251" s="153"/>
      <c r="O11251" s="153"/>
      <c r="P11251" s="153"/>
      <c r="Q11251" s="153"/>
      <c r="R11251" s="153"/>
      <c r="S11251" s="152"/>
      <c r="T11251" s="154"/>
      <c r="X11251" s="69" t="str">
        <f t="shared" si="354"/>
        <v/>
      </c>
      <c r="Y11251" s="69" t="str">
        <f t="shared" si="355"/>
        <v/>
      </c>
    </row>
    <row r="11252" spans="8:25" x14ac:dyDescent="0.25">
      <c r="H11252" s="153"/>
      <c r="I11252" s="151"/>
      <c r="J11252" s="153"/>
      <c r="K11252" s="153"/>
      <c r="L11252" s="153"/>
      <c r="M11252" s="153"/>
      <c r="N11252" s="153"/>
      <c r="O11252" s="153"/>
      <c r="P11252" s="153"/>
      <c r="Q11252" s="153"/>
      <c r="R11252" s="153"/>
      <c r="S11252" s="152"/>
      <c r="T11252" s="154"/>
      <c r="X11252" s="69" t="str">
        <f t="shared" si="354"/>
        <v/>
      </c>
      <c r="Y11252" s="69" t="str">
        <f t="shared" si="355"/>
        <v/>
      </c>
    </row>
    <row r="11253" spans="8:25" x14ac:dyDescent="0.25">
      <c r="H11253" s="153"/>
      <c r="I11253" s="151"/>
      <c r="J11253" s="153"/>
      <c r="K11253" s="153"/>
      <c r="L11253" s="153"/>
      <c r="M11253" s="153"/>
      <c r="N11253" s="153"/>
      <c r="O11253" s="153"/>
      <c r="P11253" s="153"/>
      <c r="Q11253" s="153"/>
      <c r="R11253" s="153"/>
      <c r="S11253" s="152"/>
      <c r="T11253" s="154"/>
      <c r="X11253" s="69" t="str">
        <f t="shared" si="354"/>
        <v/>
      </c>
      <c r="Y11253" s="69" t="str">
        <f t="shared" si="355"/>
        <v/>
      </c>
    </row>
    <row r="11254" spans="8:25" x14ac:dyDescent="0.25">
      <c r="H11254" s="153"/>
      <c r="I11254" s="151"/>
      <c r="J11254" s="153"/>
      <c r="K11254" s="153"/>
      <c r="L11254" s="153"/>
      <c r="M11254" s="153"/>
      <c r="N11254" s="153"/>
      <c r="O11254" s="153"/>
      <c r="P11254" s="153"/>
      <c r="Q11254" s="153"/>
      <c r="R11254" s="153"/>
      <c r="S11254" s="152"/>
      <c r="T11254" s="154"/>
      <c r="X11254" s="69" t="str">
        <f t="shared" si="354"/>
        <v/>
      </c>
      <c r="Y11254" s="69" t="str">
        <f t="shared" si="355"/>
        <v/>
      </c>
    </row>
    <row r="11255" spans="8:25" x14ac:dyDescent="0.25">
      <c r="H11255" s="153"/>
      <c r="I11255" s="151"/>
      <c r="J11255" s="153"/>
      <c r="K11255" s="153"/>
      <c r="L11255" s="153"/>
      <c r="M11255" s="153"/>
      <c r="N11255" s="153"/>
      <c r="O11255" s="153"/>
      <c r="P11255" s="153"/>
      <c r="Q11255" s="153"/>
      <c r="R11255" s="153"/>
      <c r="S11255" s="152"/>
      <c r="T11255" s="154"/>
      <c r="X11255" s="69" t="str">
        <f t="shared" si="354"/>
        <v/>
      </c>
      <c r="Y11255" s="69" t="str">
        <f t="shared" si="355"/>
        <v/>
      </c>
    </row>
    <row r="11256" spans="8:25" x14ac:dyDescent="0.25">
      <c r="H11256" s="153"/>
      <c r="I11256" s="151"/>
      <c r="J11256" s="153"/>
      <c r="K11256" s="153"/>
      <c r="L11256" s="153"/>
      <c r="M11256" s="153"/>
      <c r="N11256" s="153"/>
      <c r="O11256" s="153"/>
      <c r="P11256" s="153"/>
      <c r="Q11256" s="153"/>
      <c r="R11256" s="153"/>
      <c r="S11256" s="152"/>
      <c r="T11256" s="154"/>
      <c r="X11256" s="69" t="str">
        <f t="shared" si="354"/>
        <v/>
      </c>
      <c r="Y11256" s="69" t="str">
        <f t="shared" si="355"/>
        <v/>
      </c>
    </row>
    <row r="11257" spans="8:25" x14ac:dyDescent="0.25">
      <c r="H11257" s="153"/>
      <c r="I11257" s="151"/>
      <c r="J11257" s="153"/>
      <c r="K11257" s="153"/>
      <c r="L11257" s="153"/>
      <c r="M11257" s="153"/>
      <c r="N11257" s="153"/>
      <c r="O11257" s="153"/>
      <c r="P11257" s="153"/>
      <c r="Q11257" s="153"/>
      <c r="R11257" s="153"/>
      <c r="S11257" s="152"/>
      <c r="T11257" s="154"/>
      <c r="X11257" s="69" t="str">
        <f t="shared" si="354"/>
        <v/>
      </c>
      <c r="Y11257" s="69" t="str">
        <f t="shared" si="355"/>
        <v/>
      </c>
    </row>
    <row r="11258" spans="8:25" x14ac:dyDescent="0.25">
      <c r="H11258" s="153"/>
      <c r="I11258" s="151"/>
      <c r="J11258" s="153"/>
      <c r="K11258" s="153"/>
      <c r="L11258" s="153"/>
      <c r="M11258" s="153"/>
      <c r="N11258" s="153"/>
      <c r="O11258" s="153"/>
      <c r="P11258" s="153"/>
      <c r="Q11258" s="153"/>
      <c r="R11258" s="153"/>
      <c r="S11258" s="152"/>
      <c r="T11258" s="154"/>
      <c r="X11258" s="69" t="str">
        <f t="shared" si="354"/>
        <v/>
      </c>
      <c r="Y11258" s="69" t="str">
        <f t="shared" si="355"/>
        <v/>
      </c>
    </row>
    <row r="11259" spans="8:25" x14ac:dyDescent="0.25">
      <c r="H11259" s="153"/>
      <c r="I11259" s="151"/>
      <c r="J11259" s="153"/>
      <c r="K11259" s="153"/>
      <c r="L11259" s="153"/>
      <c r="M11259" s="153"/>
      <c r="N11259" s="153"/>
      <c r="O11259" s="153"/>
      <c r="P11259" s="153"/>
      <c r="Q11259" s="153"/>
      <c r="R11259" s="153"/>
      <c r="S11259" s="152"/>
      <c r="T11259" s="154"/>
      <c r="X11259" s="69" t="str">
        <f t="shared" si="354"/>
        <v/>
      </c>
      <c r="Y11259" s="69" t="str">
        <f t="shared" si="355"/>
        <v/>
      </c>
    </row>
    <row r="11260" spans="8:25" x14ac:dyDescent="0.25">
      <c r="H11260" s="153"/>
      <c r="I11260" s="151"/>
      <c r="J11260" s="153"/>
      <c r="K11260" s="153"/>
      <c r="L11260" s="153"/>
      <c r="M11260" s="153"/>
      <c r="N11260" s="153"/>
      <c r="O11260" s="153"/>
      <c r="P11260" s="153"/>
      <c r="Q11260" s="153"/>
      <c r="R11260" s="153"/>
      <c r="S11260" s="152"/>
      <c r="T11260" s="154"/>
      <c r="X11260" s="69" t="str">
        <f t="shared" si="354"/>
        <v/>
      </c>
      <c r="Y11260" s="69" t="str">
        <f t="shared" si="355"/>
        <v/>
      </c>
    </row>
    <row r="11261" spans="8:25" x14ac:dyDescent="0.25">
      <c r="H11261" s="153"/>
      <c r="I11261" s="151"/>
      <c r="J11261" s="153"/>
      <c r="K11261" s="153"/>
      <c r="L11261" s="153"/>
      <c r="M11261" s="153"/>
      <c r="N11261" s="153"/>
      <c r="O11261" s="153"/>
      <c r="P11261" s="153"/>
      <c r="Q11261" s="153"/>
      <c r="R11261" s="153"/>
      <c r="S11261" s="152"/>
      <c r="T11261" s="154"/>
      <c r="X11261" s="69" t="str">
        <f t="shared" si="354"/>
        <v/>
      </c>
      <c r="Y11261" s="69" t="str">
        <f t="shared" si="355"/>
        <v/>
      </c>
    </row>
    <row r="11262" spans="8:25" x14ac:dyDescent="0.25">
      <c r="H11262" s="153"/>
      <c r="I11262" s="151"/>
      <c r="J11262" s="153"/>
      <c r="K11262" s="153"/>
      <c r="L11262" s="153"/>
      <c r="M11262" s="153"/>
      <c r="N11262" s="153"/>
      <c r="O11262" s="153"/>
      <c r="P11262" s="153"/>
      <c r="Q11262" s="153"/>
      <c r="R11262" s="153"/>
      <c r="S11262" s="152"/>
      <c r="T11262" s="154"/>
      <c r="X11262" s="69" t="str">
        <f t="shared" si="354"/>
        <v/>
      </c>
      <c r="Y11262" s="69" t="str">
        <f t="shared" si="355"/>
        <v/>
      </c>
    </row>
    <row r="11263" spans="8:25" x14ac:dyDescent="0.25">
      <c r="H11263" s="153"/>
      <c r="I11263" s="151"/>
      <c r="J11263" s="153"/>
      <c r="K11263" s="153"/>
      <c r="L11263" s="153"/>
      <c r="M11263" s="153"/>
      <c r="N11263" s="153"/>
      <c r="O11263" s="153"/>
      <c r="P11263" s="153"/>
      <c r="Q11263" s="153"/>
      <c r="R11263" s="153"/>
      <c r="S11263" s="152"/>
      <c r="T11263" s="154"/>
      <c r="X11263" s="69" t="str">
        <f t="shared" si="354"/>
        <v/>
      </c>
      <c r="Y11263" s="69" t="str">
        <f t="shared" si="355"/>
        <v/>
      </c>
    </row>
    <row r="11264" spans="8:25" x14ac:dyDescent="0.25">
      <c r="H11264" s="153"/>
      <c r="I11264" s="151"/>
      <c r="J11264" s="153"/>
      <c r="K11264" s="153"/>
      <c r="L11264" s="153"/>
      <c r="M11264" s="153"/>
      <c r="N11264" s="153"/>
      <c r="O11264" s="153"/>
      <c r="P11264" s="153"/>
      <c r="Q11264" s="153"/>
      <c r="R11264" s="153"/>
      <c r="S11264" s="152"/>
      <c r="T11264" s="154"/>
      <c r="X11264" s="69" t="str">
        <f t="shared" si="354"/>
        <v/>
      </c>
      <c r="Y11264" s="69" t="str">
        <f t="shared" si="355"/>
        <v/>
      </c>
    </row>
    <row r="11265" spans="8:25" x14ac:dyDescent="0.25">
      <c r="H11265" s="153"/>
      <c r="I11265" s="151"/>
      <c r="J11265" s="153"/>
      <c r="K11265" s="153"/>
      <c r="L11265" s="153"/>
      <c r="M11265" s="153"/>
      <c r="N11265" s="153"/>
      <c r="O11265" s="153"/>
      <c r="P11265" s="153"/>
      <c r="Q11265" s="153"/>
      <c r="R11265" s="153"/>
      <c r="S11265" s="152"/>
      <c r="T11265" s="154"/>
      <c r="X11265" s="69" t="str">
        <f t="shared" si="354"/>
        <v/>
      </c>
      <c r="Y11265" s="69" t="str">
        <f t="shared" si="355"/>
        <v/>
      </c>
    </row>
    <row r="11266" spans="8:25" x14ac:dyDescent="0.25">
      <c r="H11266" s="153"/>
      <c r="I11266" s="151"/>
      <c r="J11266" s="153"/>
      <c r="K11266" s="153"/>
      <c r="L11266" s="153"/>
      <c r="M11266" s="153"/>
      <c r="N11266" s="153"/>
      <c r="O11266" s="153"/>
      <c r="P11266" s="153"/>
      <c r="Q11266" s="153"/>
      <c r="R11266" s="153"/>
      <c r="S11266" s="152"/>
      <c r="T11266" s="154"/>
      <c r="X11266" s="69" t="str">
        <f t="shared" ref="X11266:X11329" si="356">IF(W11266&lt;&gt;"",W11266-I11266,"")</f>
        <v/>
      </c>
      <c r="Y11266" s="69" t="str">
        <f t="shared" si="355"/>
        <v/>
      </c>
    </row>
    <row r="11267" spans="8:25" x14ac:dyDescent="0.25">
      <c r="H11267" s="153"/>
      <c r="I11267" s="151"/>
      <c r="J11267" s="153"/>
      <c r="K11267" s="153"/>
      <c r="L11267" s="153"/>
      <c r="M11267" s="153"/>
      <c r="N11267" s="153"/>
      <c r="O11267" s="153"/>
      <c r="P11267" s="153"/>
      <c r="Q11267" s="153"/>
      <c r="R11267" s="153"/>
      <c r="S11267" s="152"/>
      <c r="T11267" s="154"/>
      <c r="X11267" s="69" t="str">
        <f t="shared" si="356"/>
        <v/>
      </c>
      <c r="Y11267" s="69" t="str">
        <f t="shared" ref="Y11267:Y11330" si="357">IF(X11267&lt;&gt;"",IF(X11267&lt;365,"&lt; 1 year",IF(X11267&lt;730,"1-2",IF(X11267&lt;1095,"2-3",IF(X11267&lt;1460,"3-4",IF(X11267&lt;1825,"4-5","5+"))))),"")</f>
        <v/>
      </c>
    </row>
    <row r="11268" spans="8:25" x14ac:dyDescent="0.25">
      <c r="H11268" s="153"/>
      <c r="I11268" s="151"/>
      <c r="J11268" s="153"/>
      <c r="K11268" s="153"/>
      <c r="L11268" s="153"/>
      <c r="M11268" s="153"/>
      <c r="N11268" s="153"/>
      <c r="O11268" s="153"/>
      <c r="P11268" s="153"/>
      <c r="Q11268" s="153"/>
      <c r="R11268" s="153"/>
      <c r="S11268" s="152"/>
      <c r="T11268" s="154"/>
      <c r="X11268" s="69" t="str">
        <f t="shared" si="356"/>
        <v/>
      </c>
      <c r="Y11268" s="69" t="str">
        <f t="shared" si="357"/>
        <v/>
      </c>
    </row>
    <row r="11269" spans="8:25" x14ac:dyDescent="0.25">
      <c r="H11269" s="153"/>
      <c r="I11269" s="151"/>
      <c r="J11269" s="153"/>
      <c r="K11269" s="153"/>
      <c r="L11269" s="153"/>
      <c r="M11269" s="153"/>
      <c r="N11269" s="153"/>
      <c r="O11269" s="153"/>
      <c r="P11269" s="153"/>
      <c r="Q11269" s="153"/>
      <c r="R11269" s="153"/>
      <c r="S11269" s="152"/>
      <c r="T11269" s="154"/>
      <c r="X11269" s="69" t="str">
        <f t="shared" si="356"/>
        <v/>
      </c>
      <c r="Y11269" s="69" t="str">
        <f t="shared" si="357"/>
        <v/>
      </c>
    </row>
    <row r="11270" spans="8:25" x14ac:dyDescent="0.25">
      <c r="H11270" s="153"/>
      <c r="I11270" s="151"/>
      <c r="J11270" s="153"/>
      <c r="K11270" s="153"/>
      <c r="L11270" s="153"/>
      <c r="M11270" s="153"/>
      <c r="N11270" s="153"/>
      <c r="O11270" s="153"/>
      <c r="P11270" s="153"/>
      <c r="Q11270" s="153"/>
      <c r="R11270" s="153"/>
      <c r="S11270" s="152"/>
      <c r="T11270" s="154"/>
      <c r="X11270" s="69" t="str">
        <f t="shared" si="356"/>
        <v/>
      </c>
      <c r="Y11270" s="69" t="str">
        <f t="shared" si="357"/>
        <v/>
      </c>
    </row>
    <row r="11271" spans="8:25" x14ac:dyDescent="0.25">
      <c r="H11271" s="153"/>
      <c r="I11271" s="151"/>
      <c r="J11271" s="153"/>
      <c r="K11271" s="153"/>
      <c r="L11271" s="153"/>
      <c r="M11271" s="153"/>
      <c r="N11271" s="153"/>
      <c r="O11271" s="153"/>
      <c r="P11271" s="153"/>
      <c r="Q11271" s="153"/>
      <c r="R11271" s="153"/>
      <c r="S11271" s="152"/>
      <c r="T11271" s="154"/>
      <c r="X11271" s="69" t="str">
        <f t="shared" si="356"/>
        <v/>
      </c>
      <c r="Y11271" s="69" t="str">
        <f t="shared" si="357"/>
        <v/>
      </c>
    </row>
    <row r="11272" spans="8:25" x14ac:dyDescent="0.25">
      <c r="H11272" s="153"/>
      <c r="I11272" s="151"/>
      <c r="J11272" s="153"/>
      <c r="K11272" s="153"/>
      <c r="L11272" s="153"/>
      <c r="M11272" s="153"/>
      <c r="N11272" s="153"/>
      <c r="O11272" s="153"/>
      <c r="P11272" s="153"/>
      <c r="Q11272" s="153"/>
      <c r="R11272" s="153"/>
      <c r="S11272" s="152"/>
      <c r="T11272" s="154"/>
      <c r="X11272" s="69" t="str">
        <f t="shared" si="356"/>
        <v/>
      </c>
      <c r="Y11272" s="69" t="str">
        <f t="shared" si="357"/>
        <v/>
      </c>
    </row>
    <row r="11273" spans="8:25" x14ac:dyDescent="0.25">
      <c r="H11273" s="153"/>
      <c r="I11273" s="151"/>
      <c r="J11273" s="153"/>
      <c r="K11273" s="153"/>
      <c r="L11273" s="153"/>
      <c r="M11273" s="153"/>
      <c r="N11273" s="153"/>
      <c r="O11273" s="153"/>
      <c r="P11273" s="153"/>
      <c r="Q11273" s="153"/>
      <c r="R11273" s="153"/>
      <c r="S11273" s="152"/>
      <c r="T11273" s="154"/>
      <c r="X11273" s="69" t="str">
        <f t="shared" si="356"/>
        <v/>
      </c>
      <c r="Y11273" s="69" t="str">
        <f t="shared" si="357"/>
        <v/>
      </c>
    </row>
    <row r="11274" spans="8:25" x14ac:dyDescent="0.25">
      <c r="H11274" s="153"/>
      <c r="I11274" s="151"/>
      <c r="J11274" s="153"/>
      <c r="K11274" s="153"/>
      <c r="L11274" s="153"/>
      <c r="M11274" s="153"/>
      <c r="N11274" s="153"/>
      <c r="O11274" s="153"/>
      <c r="P11274" s="153"/>
      <c r="Q11274" s="153"/>
      <c r="R11274" s="153"/>
      <c r="S11274" s="152"/>
      <c r="T11274" s="154"/>
      <c r="X11274" s="69" t="str">
        <f t="shared" si="356"/>
        <v/>
      </c>
      <c r="Y11274" s="69" t="str">
        <f t="shared" si="357"/>
        <v/>
      </c>
    </row>
    <row r="11275" spans="8:25" x14ac:dyDescent="0.25">
      <c r="H11275" s="153"/>
      <c r="I11275" s="151"/>
      <c r="J11275" s="153"/>
      <c r="K11275" s="153"/>
      <c r="L11275" s="153"/>
      <c r="M11275" s="153"/>
      <c r="N11275" s="153"/>
      <c r="O11275" s="153"/>
      <c r="P11275" s="153"/>
      <c r="Q11275" s="153"/>
      <c r="R11275" s="153"/>
      <c r="S11275" s="152"/>
      <c r="T11275" s="154"/>
      <c r="X11275" s="69" t="str">
        <f t="shared" si="356"/>
        <v/>
      </c>
      <c r="Y11275" s="69" t="str">
        <f t="shared" si="357"/>
        <v/>
      </c>
    </row>
    <row r="11276" spans="8:25" x14ac:dyDescent="0.25">
      <c r="H11276" s="153"/>
      <c r="I11276" s="151"/>
      <c r="J11276" s="153"/>
      <c r="K11276" s="153"/>
      <c r="L11276" s="153"/>
      <c r="M11276" s="153"/>
      <c r="N11276" s="153"/>
      <c r="O11276" s="153"/>
      <c r="P11276" s="153"/>
      <c r="Q11276" s="153"/>
      <c r="R11276" s="153"/>
      <c r="S11276" s="152"/>
      <c r="T11276" s="154"/>
      <c r="X11276" s="69" t="str">
        <f t="shared" si="356"/>
        <v/>
      </c>
      <c r="Y11276" s="69" t="str">
        <f t="shared" si="357"/>
        <v/>
      </c>
    </row>
    <row r="11277" spans="8:25" x14ac:dyDescent="0.25">
      <c r="H11277" s="153"/>
      <c r="I11277" s="151"/>
      <c r="J11277" s="153"/>
      <c r="K11277" s="153"/>
      <c r="L11277" s="153"/>
      <c r="M11277" s="153"/>
      <c r="N11277" s="153"/>
      <c r="O11277" s="153"/>
      <c r="P11277" s="153"/>
      <c r="Q11277" s="153"/>
      <c r="R11277" s="153"/>
      <c r="S11277" s="152"/>
      <c r="T11277" s="154"/>
      <c r="X11277" s="69" t="str">
        <f t="shared" si="356"/>
        <v/>
      </c>
      <c r="Y11277" s="69" t="str">
        <f t="shared" si="357"/>
        <v/>
      </c>
    </row>
    <row r="11278" spans="8:25" x14ac:dyDescent="0.25">
      <c r="H11278" s="153"/>
      <c r="I11278" s="151"/>
      <c r="J11278" s="153"/>
      <c r="K11278" s="153"/>
      <c r="L11278" s="153"/>
      <c r="M11278" s="153"/>
      <c r="N11278" s="153"/>
      <c r="O11278" s="153"/>
      <c r="P11278" s="153"/>
      <c r="Q11278" s="153"/>
      <c r="R11278" s="153"/>
      <c r="S11278" s="152"/>
      <c r="T11278" s="154"/>
      <c r="X11278" s="69" t="str">
        <f t="shared" si="356"/>
        <v/>
      </c>
      <c r="Y11278" s="69" t="str">
        <f t="shared" si="357"/>
        <v/>
      </c>
    </row>
    <row r="11279" spans="8:25" x14ac:dyDescent="0.25">
      <c r="H11279" s="153"/>
      <c r="I11279" s="151"/>
      <c r="J11279" s="153"/>
      <c r="K11279" s="153"/>
      <c r="L11279" s="153"/>
      <c r="M11279" s="153"/>
      <c r="N11279" s="153"/>
      <c r="O11279" s="153"/>
      <c r="P11279" s="153"/>
      <c r="Q11279" s="153"/>
      <c r="R11279" s="153"/>
      <c r="S11279" s="152"/>
      <c r="T11279" s="154"/>
      <c r="X11279" s="69" t="str">
        <f t="shared" si="356"/>
        <v/>
      </c>
      <c r="Y11279" s="69" t="str">
        <f t="shared" si="357"/>
        <v/>
      </c>
    </row>
    <row r="11280" spans="8:25" x14ac:dyDescent="0.25">
      <c r="H11280" s="153"/>
      <c r="I11280" s="151"/>
      <c r="J11280" s="153"/>
      <c r="K11280" s="153"/>
      <c r="L11280" s="153"/>
      <c r="M11280" s="153"/>
      <c r="N11280" s="153"/>
      <c r="O11280" s="153"/>
      <c r="P11280" s="153"/>
      <c r="Q11280" s="153"/>
      <c r="R11280" s="153"/>
      <c r="S11280" s="152"/>
      <c r="T11280" s="154"/>
      <c r="X11280" s="69" t="str">
        <f t="shared" si="356"/>
        <v/>
      </c>
      <c r="Y11280" s="69" t="str">
        <f t="shared" si="357"/>
        <v/>
      </c>
    </row>
    <row r="11281" spans="8:25" x14ac:dyDescent="0.25">
      <c r="H11281" s="153"/>
      <c r="I11281" s="151"/>
      <c r="J11281" s="153"/>
      <c r="K11281" s="153"/>
      <c r="L11281" s="153"/>
      <c r="M11281" s="153"/>
      <c r="N11281" s="153"/>
      <c r="O11281" s="153"/>
      <c r="P11281" s="153"/>
      <c r="Q11281" s="153"/>
      <c r="R11281" s="153"/>
      <c r="S11281" s="152"/>
      <c r="T11281" s="154"/>
      <c r="X11281" s="69" t="str">
        <f t="shared" si="356"/>
        <v/>
      </c>
      <c r="Y11281" s="69" t="str">
        <f t="shared" si="357"/>
        <v/>
      </c>
    </row>
    <row r="11282" spans="8:25" x14ac:dyDescent="0.25">
      <c r="H11282" s="153"/>
      <c r="I11282" s="151"/>
      <c r="J11282" s="153"/>
      <c r="K11282" s="153"/>
      <c r="L11282" s="153"/>
      <c r="M11282" s="153"/>
      <c r="N11282" s="153"/>
      <c r="O11282" s="153"/>
      <c r="P11282" s="153"/>
      <c r="Q11282" s="153"/>
      <c r="R11282" s="153"/>
      <c r="S11282" s="152"/>
      <c r="T11282" s="154"/>
      <c r="X11282" s="69" t="str">
        <f t="shared" si="356"/>
        <v/>
      </c>
      <c r="Y11282" s="69" t="str">
        <f t="shared" si="357"/>
        <v/>
      </c>
    </row>
    <row r="11283" spans="8:25" x14ac:dyDescent="0.25">
      <c r="H11283" s="153"/>
      <c r="I11283" s="151"/>
      <c r="J11283" s="153"/>
      <c r="K11283" s="153"/>
      <c r="L11283" s="153"/>
      <c r="M11283" s="153"/>
      <c r="N11283" s="153"/>
      <c r="O11283" s="153"/>
      <c r="P11283" s="153"/>
      <c r="Q11283" s="153"/>
      <c r="R11283" s="153"/>
      <c r="S11283" s="152"/>
      <c r="T11283" s="154"/>
      <c r="X11283" s="69" t="str">
        <f t="shared" si="356"/>
        <v/>
      </c>
      <c r="Y11283" s="69" t="str">
        <f t="shared" si="357"/>
        <v/>
      </c>
    </row>
    <row r="11284" spans="8:25" x14ac:dyDescent="0.25">
      <c r="H11284" s="153"/>
      <c r="I11284" s="151"/>
      <c r="J11284" s="153"/>
      <c r="K11284" s="153"/>
      <c r="L11284" s="153"/>
      <c r="M11284" s="153"/>
      <c r="N11284" s="153"/>
      <c r="O11284" s="153"/>
      <c r="P11284" s="153"/>
      <c r="Q11284" s="153"/>
      <c r="R11284" s="153"/>
      <c r="S11284" s="152"/>
      <c r="T11284" s="154"/>
      <c r="X11284" s="69" t="str">
        <f t="shared" si="356"/>
        <v/>
      </c>
      <c r="Y11284" s="69" t="str">
        <f t="shared" si="357"/>
        <v/>
      </c>
    </row>
    <row r="11285" spans="8:25" x14ac:dyDescent="0.25">
      <c r="H11285" s="153"/>
      <c r="I11285" s="151"/>
      <c r="J11285" s="153"/>
      <c r="K11285" s="153"/>
      <c r="L11285" s="153"/>
      <c r="M11285" s="153"/>
      <c r="N11285" s="153"/>
      <c r="O11285" s="153"/>
      <c r="P11285" s="153"/>
      <c r="Q11285" s="153"/>
      <c r="R11285" s="153"/>
      <c r="S11285" s="152"/>
      <c r="T11285" s="154"/>
      <c r="X11285" s="69" t="str">
        <f t="shared" si="356"/>
        <v/>
      </c>
      <c r="Y11285" s="69" t="str">
        <f t="shared" si="357"/>
        <v/>
      </c>
    </row>
    <row r="11286" spans="8:25" x14ac:dyDescent="0.25">
      <c r="H11286" s="153"/>
      <c r="I11286" s="151"/>
      <c r="J11286" s="153"/>
      <c r="K11286" s="153"/>
      <c r="L11286" s="153"/>
      <c r="M11286" s="153"/>
      <c r="N11286" s="153"/>
      <c r="O11286" s="153"/>
      <c r="P11286" s="153"/>
      <c r="Q11286" s="153"/>
      <c r="R11286" s="153"/>
      <c r="S11286" s="152"/>
      <c r="T11286" s="154"/>
      <c r="X11286" s="69" t="str">
        <f t="shared" si="356"/>
        <v/>
      </c>
      <c r="Y11286" s="69" t="str">
        <f t="shared" si="357"/>
        <v/>
      </c>
    </row>
    <row r="11287" spans="8:25" x14ac:dyDescent="0.25">
      <c r="H11287" s="153"/>
      <c r="I11287" s="151"/>
      <c r="J11287" s="153"/>
      <c r="K11287" s="153"/>
      <c r="L11287" s="153"/>
      <c r="M11287" s="153"/>
      <c r="N11287" s="153"/>
      <c r="O11287" s="153"/>
      <c r="P11287" s="153"/>
      <c r="Q11287" s="153"/>
      <c r="R11287" s="153"/>
      <c r="S11287" s="152"/>
      <c r="T11287" s="154"/>
      <c r="X11287" s="69" t="str">
        <f t="shared" si="356"/>
        <v/>
      </c>
      <c r="Y11287" s="69" t="str">
        <f t="shared" si="357"/>
        <v/>
      </c>
    </row>
    <row r="11288" spans="8:25" x14ac:dyDescent="0.25">
      <c r="H11288" s="153"/>
      <c r="I11288" s="151"/>
      <c r="J11288" s="153"/>
      <c r="K11288" s="153"/>
      <c r="L11288" s="153"/>
      <c r="M11288" s="153"/>
      <c r="N11288" s="153"/>
      <c r="O11288" s="153"/>
      <c r="P11288" s="153"/>
      <c r="Q11288" s="153"/>
      <c r="R11288" s="153"/>
      <c r="S11288" s="152"/>
      <c r="T11288" s="154"/>
      <c r="X11288" s="69" t="str">
        <f t="shared" si="356"/>
        <v/>
      </c>
      <c r="Y11288" s="69" t="str">
        <f t="shared" si="357"/>
        <v/>
      </c>
    </row>
    <row r="11289" spans="8:25" x14ac:dyDescent="0.25">
      <c r="H11289" s="153"/>
      <c r="I11289" s="151"/>
      <c r="J11289" s="153"/>
      <c r="K11289" s="153"/>
      <c r="L11289" s="153"/>
      <c r="M11289" s="153"/>
      <c r="N11289" s="153"/>
      <c r="O11289" s="153"/>
      <c r="P11289" s="153"/>
      <c r="Q11289" s="153"/>
      <c r="R11289" s="153"/>
      <c r="S11289" s="152"/>
      <c r="T11289" s="154"/>
      <c r="X11289" s="69" t="str">
        <f t="shared" si="356"/>
        <v/>
      </c>
      <c r="Y11289" s="69" t="str">
        <f t="shared" si="357"/>
        <v/>
      </c>
    </row>
    <row r="11290" spans="8:25" x14ac:dyDescent="0.25">
      <c r="H11290" s="153"/>
      <c r="I11290" s="151"/>
      <c r="J11290" s="153"/>
      <c r="K11290" s="153"/>
      <c r="L11290" s="153"/>
      <c r="M11290" s="153"/>
      <c r="N11290" s="153"/>
      <c r="O11290" s="153"/>
      <c r="P11290" s="153"/>
      <c r="Q11290" s="153"/>
      <c r="R11290" s="153"/>
      <c r="S11290" s="152"/>
      <c r="T11290" s="154"/>
      <c r="X11290" s="69" t="str">
        <f t="shared" si="356"/>
        <v/>
      </c>
      <c r="Y11290" s="69" t="str">
        <f t="shared" si="357"/>
        <v/>
      </c>
    </row>
    <row r="11291" spans="8:25" x14ac:dyDescent="0.25">
      <c r="H11291" s="153"/>
      <c r="I11291" s="151"/>
      <c r="J11291" s="153"/>
      <c r="K11291" s="153"/>
      <c r="L11291" s="153"/>
      <c r="M11291" s="153"/>
      <c r="N11291" s="153"/>
      <c r="O11291" s="153"/>
      <c r="P11291" s="153"/>
      <c r="Q11291" s="153"/>
      <c r="R11291" s="153"/>
      <c r="S11291" s="152"/>
      <c r="T11291" s="154"/>
      <c r="X11291" s="69" t="str">
        <f t="shared" si="356"/>
        <v/>
      </c>
      <c r="Y11291" s="69" t="str">
        <f t="shared" si="357"/>
        <v/>
      </c>
    </row>
    <row r="11292" spans="8:25" x14ac:dyDescent="0.25">
      <c r="H11292" s="153"/>
      <c r="I11292" s="151"/>
      <c r="J11292" s="153"/>
      <c r="K11292" s="153"/>
      <c r="L11292" s="153"/>
      <c r="M11292" s="153"/>
      <c r="N11292" s="153"/>
      <c r="O11292" s="153"/>
      <c r="P11292" s="153"/>
      <c r="Q11292" s="153"/>
      <c r="R11292" s="153"/>
      <c r="S11292" s="152"/>
      <c r="T11292" s="154"/>
      <c r="X11292" s="69" t="str">
        <f t="shared" si="356"/>
        <v/>
      </c>
      <c r="Y11292" s="69" t="str">
        <f t="shared" si="357"/>
        <v/>
      </c>
    </row>
    <row r="11293" spans="8:25" x14ac:dyDescent="0.25">
      <c r="H11293" s="153"/>
      <c r="I11293" s="151"/>
      <c r="J11293" s="153"/>
      <c r="K11293" s="153"/>
      <c r="L11293" s="153"/>
      <c r="M11293" s="153"/>
      <c r="N11293" s="153"/>
      <c r="O11293" s="153"/>
      <c r="P11293" s="153"/>
      <c r="Q11293" s="153"/>
      <c r="R11293" s="153"/>
      <c r="S11293" s="152"/>
      <c r="T11293" s="154"/>
      <c r="X11293" s="69" t="str">
        <f t="shared" si="356"/>
        <v/>
      </c>
      <c r="Y11293" s="69" t="str">
        <f t="shared" si="357"/>
        <v/>
      </c>
    </row>
    <row r="11294" spans="8:25" x14ac:dyDescent="0.25">
      <c r="H11294" s="153"/>
      <c r="I11294" s="151"/>
      <c r="J11294" s="153"/>
      <c r="K11294" s="153"/>
      <c r="L11294" s="153"/>
      <c r="M11294" s="153"/>
      <c r="N11294" s="153"/>
      <c r="O11294" s="153"/>
      <c r="P11294" s="153"/>
      <c r="Q11294" s="153"/>
      <c r="R11294" s="153"/>
      <c r="S11294" s="152"/>
      <c r="T11294" s="154"/>
      <c r="X11294" s="69" t="str">
        <f t="shared" si="356"/>
        <v/>
      </c>
      <c r="Y11294" s="69" t="str">
        <f t="shared" si="357"/>
        <v/>
      </c>
    </row>
    <row r="11295" spans="8:25" x14ac:dyDescent="0.25">
      <c r="H11295" s="153"/>
      <c r="I11295" s="151"/>
      <c r="J11295" s="153"/>
      <c r="K11295" s="153"/>
      <c r="L11295" s="153"/>
      <c r="M11295" s="153"/>
      <c r="N11295" s="153"/>
      <c r="O11295" s="153"/>
      <c r="P11295" s="153"/>
      <c r="Q11295" s="153"/>
      <c r="R11295" s="153"/>
      <c r="S11295" s="152"/>
      <c r="T11295" s="154"/>
      <c r="X11295" s="69" t="str">
        <f t="shared" si="356"/>
        <v/>
      </c>
      <c r="Y11295" s="69" t="str">
        <f t="shared" si="357"/>
        <v/>
      </c>
    </row>
    <row r="11296" spans="8:25" x14ac:dyDescent="0.25">
      <c r="H11296" s="153"/>
      <c r="I11296" s="151"/>
      <c r="J11296" s="153"/>
      <c r="K11296" s="153"/>
      <c r="L11296" s="153"/>
      <c r="M11296" s="153"/>
      <c r="N11296" s="153"/>
      <c r="O11296" s="153"/>
      <c r="P11296" s="153"/>
      <c r="Q11296" s="153"/>
      <c r="R11296" s="153"/>
      <c r="S11296" s="152"/>
      <c r="T11296" s="154"/>
      <c r="X11296" s="69" t="str">
        <f t="shared" si="356"/>
        <v/>
      </c>
      <c r="Y11296" s="69" t="str">
        <f t="shared" si="357"/>
        <v/>
      </c>
    </row>
    <row r="11297" spans="8:25" x14ac:dyDescent="0.25">
      <c r="H11297" s="153"/>
      <c r="I11297" s="151"/>
      <c r="J11297" s="153"/>
      <c r="K11297" s="153"/>
      <c r="L11297" s="153"/>
      <c r="M11297" s="153"/>
      <c r="N11297" s="153"/>
      <c r="O11297" s="153"/>
      <c r="P11297" s="153"/>
      <c r="Q11297" s="153"/>
      <c r="R11297" s="153"/>
      <c r="S11297" s="152"/>
      <c r="T11297" s="154"/>
      <c r="X11297" s="69" t="str">
        <f t="shared" si="356"/>
        <v/>
      </c>
      <c r="Y11297" s="69" t="str">
        <f t="shared" si="357"/>
        <v/>
      </c>
    </row>
    <row r="11298" spans="8:25" x14ac:dyDescent="0.25">
      <c r="H11298" s="153"/>
      <c r="I11298" s="151"/>
      <c r="J11298" s="153"/>
      <c r="K11298" s="153"/>
      <c r="L11298" s="153"/>
      <c r="M11298" s="153"/>
      <c r="N11298" s="153"/>
      <c r="O11298" s="153"/>
      <c r="P11298" s="153"/>
      <c r="Q11298" s="153"/>
      <c r="R11298" s="153"/>
      <c r="S11298" s="152"/>
      <c r="T11298" s="154"/>
      <c r="X11298" s="69" t="str">
        <f t="shared" si="356"/>
        <v/>
      </c>
      <c r="Y11298" s="69" t="str">
        <f t="shared" si="357"/>
        <v/>
      </c>
    </row>
    <row r="11299" spans="8:25" x14ac:dyDescent="0.25">
      <c r="H11299" s="153"/>
      <c r="I11299" s="151"/>
      <c r="J11299" s="153"/>
      <c r="K11299" s="153"/>
      <c r="L11299" s="153"/>
      <c r="M11299" s="153"/>
      <c r="N11299" s="153"/>
      <c r="O11299" s="153"/>
      <c r="P11299" s="153"/>
      <c r="Q11299" s="153"/>
      <c r="R11299" s="153"/>
      <c r="S11299" s="152"/>
      <c r="T11299" s="154"/>
      <c r="X11299" s="69" t="str">
        <f t="shared" si="356"/>
        <v/>
      </c>
      <c r="Y11299" s="69" t="str">
        <f t="shared" si="357"/>
        <v/>
      </c>
    </row>
    <row r="11300" spans="8:25" x14ac:dyDescent="0.25">
      <c r="H11300" s="153"/>
      <c r="I11300" s="151"/>
      <c r="J11300" s="153"/>
      <c r="K11300" s="153"/>
      <c r="L11300" s="153"/>
      <c r="M11300" s="153"/>
      <c r="N11300" s="153"/>
      <c r="O11300" s="153"/>
      <c r="P11300" s="153"/>
      <c r="Q11300" s="153"/>
      <c r="R11300" s="153"/>
      <c r="S11300" s="152"/>
      <c r="T11300" s="154"/>
      <c r="X11300" s="69" t="str">
        <f t="shared" si="356"/>
        <v/>
      </c>
      <c r="Y11300" s="69" t="str">
        <f t="shared" si="357"/>
        <v/>
      </c>
    </row>
    <row r="11301" spans="8:25" x14ac:dyDescent="0.25">
      <c r="H11301" s="153"/>
      <c r="I11301" s="151"/>
      <c r="J11301" s="153"/>
      <c r="K11301" s="153"/>
      <c r="L11301" s="153"/>
      <c r="M11301" s="153"/>
      <c r="N11301" s="153"/>
      <c r="O11301" s="153"/>
      <c r="P11301" s="153"/>
      <c r="Q11301" s="153"/>
      <c r="R11301" s="153"/>
      <c r="S11301" s="152"/>
      <c r="T11301" s="154"/>
      <c r="X11301" s="69" t="str">
        <f t="shared" si="356"/>
        <v/>
      </c>
      <c r="Y11301" s="69" t="str">
        <f t="shared" si="357"/>
        <v/>
      </c>
    </row>
    <row r="11302" spans="8:25" x14ac:dyDescent="0.25">
      <c r="H11302" s="153"/>
      <c r="I11302" s="151"/>
      <c r="J11302" s="153"/>
      <c r="K11302" s="153"/>
      <c r="L11302" s="153"/>
      <c r="M11302" s="153"/>
      <c r="N11302" s="153"/>
      <c r="O11302" s="153"/>
      <c r="P11302" s="153"/>
      <c r="Q11302" s="153"/>
      <c r="R11302" s="153"/>
      <c r="S11302" s="152"/>
      <c r="T11302" s="154"/>
      <c r="X11302" s="69" t="str">
        <f t="shared" si="356"/>
        <v/>
      </c>
      <c r="Y11302" s="69" t="str">
        <f t="shared" si="357"/>
        <v/>
      </c>
    </row>
    <row r="11303" spans="8:25" x14ac:dyDescent="0.25">
      <c r="H11303" s="153"/>
      <c r="I11303" s="151"/>
      <c r="J11303" s="153"/>
      <c r="K11303" s="153"/>
      <c r="L11303" s="153"/>
      <c r="M11303" s="153"/>
      <c r="N11303" s="153"/>
      <c r="O11303" s="153"/>
      <c r="P11303" s="153"/>
      <c r="Q11303" s="153"/>
      <c r="R11303" s="153"/>
      <c r="S11303" s="152"/>
      <c r="T11303" s="154"/>
      <c r="X11303" s="69" t="str">
        <f t="shared" si="356"/>
        <v/>
      </c>
      <c r="Y11303" s="69" t="str">
        <f t="shared" si="357"/>
        <v/>
      </c>
    </row>
    <row r="11304" spans="8:25" x14ac:dyDescent="0.25">
      <c r="H11304" s="153"/>
      <c r="I11304" s="151"/>
      <c r="J11304" s="153"/>
      <c r="K11304" s="153"/>
      <c r="L11304" s="153"/>
      <c r="M11304" s="153"/>
      <c r="N11304" s="153"/>
      <c r="O11304" s="153"/>
      <c r="P11304" s="153"/>
      <c r="Q11304" s="153"/>
      <c r="R11304" s="153"/>
      <c r="S11304" s="152"/>
      <c r="T11304" s="154"/>
      <c r="X11304" s="69" t="str">
        <f t="shared" si="356"/>
        <v/>
      </c>
      <c r="Y11304" s="69" t="str">
        <f t="shared" si="357"/>
        <v/>
      </c>
    </row>
    <row r="11305" spans="8:25" x14ac:dyDescent="0.25">
      <c r="H11305" s="153"/>
      <c r="I11305" s="151"/>
      <c r="J11305" s="153"/>
      <c r="K11305" s="153"/>
      <c r="L11305" s="153"/>
      <c r="M11305" s="153"/>
      <c r="N11305" s="153"/>
      <c r="O11305" s="153"/>
      <c r="P11305" s="153"/>
      <c r="Q11305" s="153"/>
      <c r="R11305" s="153"/>
      <c r="S11305" s="152"/>
      <c r="T11305" s="154"/>
      <c r="X11305" s="69" t="str">
        <f t="shared" si="356"/>
        <v/>
      </c>
      <c r="Y11305" s="69" t="str">
        <f t="shared" si="357"/>
        <v/>
      </c>
    </row>
    <row r="11306" spans="8:25" x14ac:dyDescent="0.25">
      <c r="H11306" s="153"/>
      <c r="I11306" s="151"/>
      <c r="J11306" s="153"/>
      <c r="K11306" s="153"/>
      <c r="L11306" s="153"/>
      <c r="M11306" s="153"/>
      <c r="N11306" s="153"/>
      <c r="O11306" s="153"/>
      <c r="P11306" s="153"/>
      <c r="Q11306" s="153"/>
      <c r="R11306" s="153"/>
      <c r="S11306" s="152"/>
      <c r="T11306" s="154"/>
      <c r="X11306" s="69" t="str">
        <f t="shared" si="356"/>
        <v/>
      </c>
      <c r="Y11306" s="69" t="str">
        <f t="shared" si="357"/>
        <v/>
      </c>
    </row>
    <row r="11307" spans="8:25" x14ac:dyDescent="0.25">
      <c r="H11307" s="153"/>
      <c r="I11307" s="151"/>
      <c r="J11307" s="153"/>
      <c r="K11307" s="153"/>
      <c r="L11307" s="153"/>
      <c r="M11307" s="153"/>
      <c r="N11307" s="153"/>
      <c r="O11307" s="153"/>
      <c r="P11307" s="153"/>
      <c r="Q11307" s="153"/>
      <c r="R11307" s="153"/>
      <c r="S11307" s="152"/>
      <c r="T11307" s="154"/>
      <c r="X11307" s="69" t="str">
        <f t="shared" si="356"/>
        <v/>
      </c>
      <c r="Y11307" s="69" t="str">
        <f t="shared" si="357"/>
        <v/>
      </c>
    </row>
    <row r="11308" spans="8:25" x14ac:dyDescent="0.25">
      <c r="H11308" s="153"/>
      <c r="I11308" s="151"/>
      <c r="J11308" s="153"/>
      <c r="K11308" s="153"/>
      <c r="L11308" s="153"/>
      <c r="M11308" s="153"/>
      <c r="N11308" s="153"/>
      <c r="O11308" s="153"/>
      <c r="P11308" s="153"/>
      <c r="Q11308" s="153"/>
      <c r="R11308" s="153"/>
      <c r="S11308" s="152"/>
      <c r="T11308" s="154"/>
      <c r="X11308" s="69" t="str">
        <f t="shared" si="356"/>
        <v/>
      </c>
      <c r="Y11308" s="69" t="str">
        <f t="shared" si="357"/>
        <v/>
      </c>
    </row>
    <row r="11309" spans="8:25" x14ac:dyDescent="0.25">
      <c r="H11309" s="153"/>
      <c r="I11309" s="151"/>
      <c r="J11309" s="153"/>
      <c r="K11309" s="153"/>
      <c r="L11309" s="153"/>
      <c r="M11309" s="153"/>
      <c r="N11309" s="153"/>
      <c r="O11309" s="153"/>
      <c r="P11309" s="153"/>
      <c r="Q11309" s="153"/>
      <c r="R11309" s="153"/>
      <c r="S11309" s="152"/>
      <c r="T11309" s="154"/>
      <c r="X11309" s="69" t="str">
        <f t="shared" si="356"/>
        <v/>
      </c>
      <c r="Y11309" s="69" t="str">
        <f t="shared" si="357"/>
        <v/>
      </c>
    </row>
    <row r="11310" spans="8:25" x14ac:dyDescent="0.25">
      <c r="H11310" s="153"/>
      <c r="I11310" s="151"/>
      <c r="J11310" s="153"/>
      <c r="K11310" s="153"/>
      <c r="L11310" s="153"/>
      <c r="M11310" s="153"/>
      <c r="N11310" s="153"/>
      <c r="O11310" s="153"/>
      <c r="P11310" s="153"/>
      <c r="Q11310" s="153"/>
      <c r="R11310" s="153"/>
      <c r="S11310" s="152"/>
      <c r="T11310" s="154"/>
      <c r="X11310" s="69" t="str">
        <f t="shared" si="356"/>
        <v/>
      </c>
      <c r="Y11310" s="69" t="str">
        <f t="shared" si="357"/>
        <v/>
      </c>
    </row>
    <row r="11311" spans="8:25" x14ac:dyDescent="0.25">
      <c r="H11311" s="153"/>
      <c r="I11311" s="151"/>
      <c r="J11311" s="153"/>
      <c r="K11311" s="153"/>
      <c r="L11311" s="153"/>
      <c r="M11311" s="153"/>
      <c r="N11311" s="153"/>
      <c r="O11311" s="153"/>
      <c r="P11311" s="153"/>
      <c r="Q11311" s="153"/>
      <c r="R11311" s="153"/>
      <c r="S11311" s="152"/>
      <c r="T11311" s="154"/>
      <c r="X11311" s="69" t="str">
        <f t="shared" si="356"/>
        <v/>
      </c>
      <c r="Y11311" s="69" t="str">
        <f t="shared" si="357"/>
        <v/>
      </c>
    </row>
    <row r="11312" spans="8:25" x14ac:dyDescent="0.25">
      <c r="H11312" s="153"/>
      <c r="I11312" s="151"/>
      <c r="J11312" s="153"/>
      <c r="K11312" s="153"/>
      <c r="L11312" s="153"/>
      <c r="M11312" s="153"/>
      <c r="N11312" s="153"/>
      <c r="O11312" s="153"/>
      <c r="P11312" s="153"/>
      <c r="Q11312" s="153"/>
      <c r="R11312" s="153"/>
      <c r="S11312" s="152"/>
      <c r="T11312" s="154"/>
      <c r="X11312" s="69" t="str">
        <f t="shared" si="356"/>
        <v/>
      </c>
      <c r="Y11312" s="69" t="str">
        <f t="shared" si="357"/>
        <v/>
      </c>
    </row>
    <row r="11313" spans="8:25" x14ac:dyDescent="0.25">
      <c r="H11313" s="153"/>
      <c r="I11313" s="151"/>
      <c r="J11313" s="153"/>
      <c r="K11313" s="153"/>
      <c r="L11313" s="153"/>
      <c r="M11313" s="153"/>
      <c r="N11313" s="153"/>
      <c r="O11313" s="153"/>
      <c r="P11313" s="153"/>
      <c r="Q11313" s="153"/>
      <c r="R11313" s="153"/>
      <c r="S11313" s="152"/>
      <c r="T11313" s="154"/>
      <c r="X11313" s="69" t="str">
        <f t="shared" si="356"/>
        <v/>
      </c>
      <c r="Y11313" s="69" t="str">
        <f t="shared" si="357"/>
        <v/>
      </c>
    </row>
    <row r="11314" spans="8:25" x14ac:dyDescent="0.25">
      <c r="H11314" s="153"/>
      <c r="I11314" s="151"/>
      <c r="J11314" s="153"/>
      <c r="K11314" s="153"/>
      <c r="L11314" s="153"/>
      <c r="M11314" s="153"/>
      <c r="N11314" s="153"/>
      <c r="O11314" s="153"/>
      <c r="P11314" s="153"/>
      <c r="Q11314" s="153"/>
      <c r="R11314" s="153"/>
      <c r="S11314" s="152"/>
      <c r="T11314" s="154"/>
      <c r="X11314" s="69" t="str">
        <f t="shared" si="356"/>
        <v/>
      </c>
      <c r="Y11314" s="69" t="str">
        <f t="shared" si="357"/>
        <v/>
      </c>
    </row>
    <row r="11315" spans="8:25" x14ac:dyDescent="0.25">
      <c r="H11315" s="153"/>
      <c r="I11315" s="151"/>
      <c r="J11315" s="153"/>
      <c r="K11315" s="153"/>
      <c r="L11315" s="153"/>
      <c r="M11315" s="153"/>
      <c r="N11315" s="153"/>
      <c r="O11315" s="153"/>
      <c r="P11315" s="153"/>
      <c r="Q11315" s="153"/>
      <c r="R11315" s="153"/>
      <c r="S11315" s="152"/>
      <c r="T11315" s="154"/>
      <c r="X11315" s="69" t="str">
        <f t="shared" si="356"/>
        <v/>
      </c>
      <c r="Y11315" s="69" t="str">
        <f t="shared" si="357"/>
        <v/>
      </c>
    </row>
    <row r="11316" spans="8:25" x14ac:dyDescent="0.25">
      <c r="H11316" s="153"/>
      <c r="I11316" s="151"/>
      <c r="J11316" s="153"/>
      <c r="K11316" s="153"/>
      <c r="L11316" s="153"/>
      <c r="M11316" s="153"/>
      <c r="N11316" s="153"/>
      <c r="O11316" s="153"/>
      <c r="P11316" s="153"/>
      <c r="Q11316" s="153"/>
      <c r="R11316" s="153"/>
      <c r="S11316" s="152"/>
      <c r="T11316" s="154"/>
      <c r="X11316" s="69" t="str">
        <f t="shared" si="356"/>
        <v/>
      </c>
      <c r="Y11316" s="69" t="str">
        <f t="shared" si="357"/>
        <v/>
      </c>
    </row>
    <row r="11317" spans="8:25" x14ac:dyDescent="0.25">
      <c r="H11317" s="153"/>
      <c r="I11317" s="151"/>
      <c r="J11317" s="153"/>
      <c r="K11317" s="153"/>
      <c r="L11317" s="153"/>
      <c r="M11317" s="153"/>
      <c r="N11317" s="153"/>
      <c r="O11317" s="153"/>
      <c r="P11317" s="153"/>
      <c r="Q11317" s="153"/>
      <c r="R11317" s="153"/>
      <c r="S11317" s="152"/>
      <c r="T11317" s="154"/>
      <c r="X11317" s="69" t="str">
        <f t="shared" si="356"/>
        <v/>
      </c>
      <c r="Y11317" s="69" t="str">
        <f t="shared" si="357"/>
        <v/>
      </c>
    </row>
    <row r="11318" spans="8:25" x14ac:dyDescent="0.25">
      <c r="H11318" s="153"/>
      <c r="I11318" s="151"/>
      <c r="J11318" s="153"/>
      <c r="K11318" s="153"/>
      <c r="L11318" s="153"/>
      <c r="M11318" s="153"/>
      <c r="N11318" s="153"/>
      <c r="O11318" s="153"/>
      <c r="P11318" s="153"/>
      <c r="Q11318" s="153"/>
      <c r="R11318" s="153"/>
      <c r="S11318" s="152"/>
      <c r="T11318" s="154"/>
      <c r="X11318" s="69" t="str">
        <f t="shared" si="356"/>
        <v/>
      </c>
      <c r="Y11318" s="69" t="str">
        <f t="shared" si="357"/>
        <v/>
      </c>
    </row>
    <row r="11319" spans="8:25" x14ac:dyDescent="0.25">
      <c r="H11319" s="153"/>
      <c r="I11319" s="151"/>
      <c r="J11319" s="153"/>
      <c r="K11319" s="153"/>
      <c r="L11319" s="153"/>
      <c r="M11319" s="153"/>
      <c r="N11319" s="153"/>
      <c r="O11319" s="153"/>
      <c r="P11319" s="153"/>
      <c r="Q11319" s="153"/>
      <c r="R11319" s="153"/>
      <c r="S11319" s="152"/>
      <c r="T11319" s="154"/>
      <c r="X11319" s="69" t="str">
        <f t="shared" si="356"/>
        <v/>
      </c>
      <c r="Y11319" s="69" t="str">
        <f t="shared" si="357"/>
        <v/>
      </c>
    </row>
    <row r="11320" spans="8:25" x14ac:dyDescent="0.25">
      <c r="H11320" s="153"/>
      <c r="I11320" s="151"/>
      <c r="J11320" s="153"/>
      <c r="K11320" s="153"/>
      <c r="L11320" s="153"/>
      <c r="M11320" s="153"/>
      <c r="N11320" s="153"/>
      <c r="O11320" s="153"/>
      <c r="P11320" s="153"/>
      <c r="Q11320" s="153"/>
      <c r="R11320" s="153"/>
      <c r="S11320" s="152"/>
      <c r="T11320" s="154"/>
      <c r="X11320" s="69" t="str">
        <f t="shared" si="356"/>
        <v/>
      </c>
      <c r="Y11320" s="69" t="str">
        <f t="shared" si="357"/>
        <v/>
      </c>
    </row>
    <row r="11321" spans="8:25" x14ac:dyDescent="0.25">
      <c r="H11321" s="153"/>
      <c r="I11321" s="151"/>
      <c r="J11321" s="153"/>
      <c r="K11321" s="153"/>
      <c r="L11321" s="153"/>
      <c r="M11321" s="153"/>
      <c r="N11321" s="153"/>
      <c r="O11321" s="153"/>
      <c r="P11321" s="153"/>
      <c r="Q11321" s="153"/>
      <c r="R11321" s="153"/>
      <c r="S11321" s="152"/>
      <c r="T11321" s="154"/>
      <c r="X11321" s="69" t="str">
        <f t="shared" si="356"/>
        <v/>
      </c>
      <c r="Y11321" s="69" t="str">
        <f t="shared" si="357"/>
        <v/>
      </c>
    </row>
    <row r="11322" spans="8:25" x14ac:dyDescent="0.25">
      <c r="H11322" s="153"/>
      <c r="I11322" s="151"/>
      <c r="J11322" s="153"/>
      <c r="K11322" s="153"/>
      <c r="L11322" s="153"/>
      <c r="M11322" s="153"/>
      <c r="N11322" s="153"/>
      <c r="O11322" s="153"/>
      <c r="P11322" s="153"/>
      <c r="Q11322" s="153"/>
      <c r="R11322" s="153"/>
      <c r="S11322" s="152"/>
      <c r="T11322" s="154"/>
      <c r="X11322" s="69" t="str">
        <f t="shared" si="356"/>
        <v/>
      </c>
      <c r="Y11322" s="69" t="str">
        <f t="shared" si="357"/>
        <v/>
      </c>
    </row>
    <row r="11323" spans="8:25" x14ac:dyDescent="0.25">
      <c r="H11323" s="153"/>
      <c r="I11323" s="151"/>
      <c r="J11323" s="153"/>
      <c r="K11323" s="153"/>
      <c r="L11323" s="153"/>
      <c r="M11323" s="153"/>
      <c r="N11323" s="153"/>
      <c r="O11323" s="153"/>
      <c r="P11323" s="153"/>
      <c r="Q11323" s="153"/>
      <c r="R11323" s="153"/>
      <c r="S11323" s="152"/>
      <c r="T11323" s="154"/>
      <c r="X11323" s="69" t="str">
        <f t="shared" si="356"/>
        <v/>
      </c>
      <c r="Y11323" s="69" t="str">
        <f t="shared" si="357"/>
        <v/>
      </c>
    </row>
    <row r="11324" spans="8:25" x14ac:dyDescent="0.25">
      <c r="H11324" s="153"/>
      <c r="I11324" s="151"/>
      <c r="J11324" s="153"/>
      <c r="K11324" s="153"/>
      <c r="L11324" s="153"/>
      <c r="M11324" s="153"/>
      <c r="N11324" s="153"/>
      <c r="O11324" s="153"/>
      <c r="P11324" s="153"/>
      <c r="Q11324" s="153"/>
      <c r="R11324" s="153"/>
      <c r="S11324" s="152"/>
      <c r="T11324" s="154"/>
      <c r="X11324" s="69" t="str">
        <f t="shared" si="356"/>
        <v/>
      </c>
      <c r="Y11324" s="69" t="str">
        <f t="shared" si="357"/>
        <v/>
      </c>
    </row>
    <row r="11325" spans="8:25" x14ac:dyDescent="0.25">
      <c r="H11325" s="153"/>
      <c r="I11325" s="151"/>
      <c r="J11325" s="153"/>
      <c r="K11325" s="153"/>
      <c r="L11325" s="153"/>
      <c r="M11325" s="153"/>
      <c r="N11325" s="153"/>
      <c r="O11325" s="153"/>
      <c r="P11325" s="153"/>
      <c r="Q11325" s="153"/>
      <c r="R11325" s="153"/>
      <c r="S11325" s="152"/>
      <c r="T11325" s="154"/>
      <c r="X11325" s="69" t="str">
        <f t="shared" si="356"/>
        <v/>
      </c>
      <c r="Y11325" s="69" t="str">
        <f t="shared" si="357"/>
        <v/>
      </c>
    </row>
    <row r="11326" spans="8:25" x14ac:dyDescent="0.25">
      <c r="H11326" s="153"/>
      <c r="I11326" s="151"/>
      <c r="J11326" s="153"/>
      <c r="K11326" s="153"/>
      <c r="L11326" s="153"/>
      <c r="M11326" s="153"/>
      <c r="N11326" s="153"/>
      <c r="O11326" s="153"/>
      <c r="P11326" s="153"/>
      <c r="Q11326" s="153"/>
      <c r="R11326" s="153"/>
      <c r="S11326" s="152"/>
      <c r="T11326" s="154"/>
      <c r="X11326" s="69" t="str">
        <f t="shared" si="356"/>
        <v/>
      </c>
      <c r="Y11326" s="69" t="str">
        <f t="shared" si="357"/>
        <v/>
      </c>
    </row>
    <row r="11327" spans="8:25" x14ac:dyDescent="0.25">
      <c r="H11327" s="153"/>
      <c r="I11327" s="151"/>
      <c r="J11327" s="153"/>
      <c r="K11327" s="153"/>
      <c r="L11327" s="153"/>
      <c r="M11327" s="153"/>
      <c r="N11327" s="153"/>
      <c r="O11327" s="153"/>
      <c r="P11327" s="153"/>
      <c r="Q11327" s="153"/>
      <c r="R11327" s="153"/>
      <c r="S11327" s="152"/>
      <c r="T11327" s="154"/>
      <c r="X11327" s="69" t="str">
        <f t="shared" si="356"/>
        <v/>
      </c>
      <c r="Y11327" s="69" t="str">
        <f t="shared" si="357"/>
        <v/>
      </c>
    </row>
    <row r="11328" spans="8:25" x14ac:dyDescent="0.25">
      <c r="H11328" s="153"/>
      <c r="I11328" s="151"/>
      <c r="J11328" s="153"/>
      <c r="K11328" s="153"/>
      <c r="L11328" s="153"/>
      <c r="M11328" s="153"/>
      <c r="N11328" s="153"/>
      <c r="O11328" s="153"/>
      <c r="P11328" s="153"/>
      <c r="Q11328" s="153"/>
      <c r="R11328" s="153"/>
      <c r="S11328" s="152"/>
      <c r="T11328" s="154"/>
      <c r="X11328" s="69" t="str">
        <f t="shared" si="356"/>
        <v/>
      </c>
      <c r="Y11328" s="69" t="str">
        <f t="shared" si="357"/>
        <v/>
      </c>
    </row>
    <row r="11329" spans="8:25" x14ac:dyDescent="0.25">
      <c r="H11329" s="153"/>
      <c r="I11329" s="151"/>
      <c r="J11329" s="153"/>
      <c r="K11329" s="153"/>
      <c r="L11329" s="153"/>
      <c r="M11329" s="153"/>
      <c r="N11329" s="153"/>
      <c r="O11329" s="153"/>
      <c r="P11329" s="153"/>
      <c r="Q11329" s="153"/>
      <c r="R11329" s="153"/>
      <c r="S11329" s="152"/>
      <c r="T11329" s="154"/>
      <c r="X11329" s="69" t="str">
        <f t="shared" si="356"/>
        <v/>
      </c>
      <c r="Y11329" s="69" t="str">
        <f t="shared" si="357"/>
        <v/>
      </c>
    </row>
    <row r="11330" spans="8:25" x14ac:dyDescent="0.25">
      <c r="H11330" s="153"/>
      <c r="I11330" s="151"/>
      <c r="J11330" s="153"/>
      <c r="K11330" s="153"/>
      <c r="L11330" s="153"/>
      <c r="M11330" s="153"/>
      <c r="N11330" s="153"/>
      <c r="O11330" s="153"/>
      <c r="P11330" s="153"/>
      <c r="Q11330" s="153"/>
      <c r="R11330" s="153"/>
      <c r="S11330" s="152"/>
      <c r="T11330" s="154"/>
      <c r="X11330" s="69" t="str">
        <f t="shared" ref="X11330:X11393" si="358">IF(W11330&lt;&gt;"",W11330-I11330,"")</f>
        <v/>
      </c>
      <c r="Y11330" s="69" t="str">
        <f t="shared" si="357"/>
        <v/>
      </c>
    </row>
    <row r="11331" spans="8:25" x14ac:dyDescent="0.25">
      <c r="H11331" s="153"/>
      <c r="I11331" s="151"/>
      <c r="J11331" s="153"/>
      <c r="K11331" s="153"/>
      <c r="L11331" s="153"/>
      <c r="M11331" s="153"/>
      <c r="N11331" s="153"/>
      <c r="O11331" s="153"/>
      <c r="P11331" s="153"/>
      <c r="Q11331" s="153"/>
      <c r="R11331" s="153"/>
      <c r="S11331" s="152"/>
      <c r="T11331" s="154"/>
      <c r="X11331" s="69" t="str">
        <f t="shared" si="358"/>
        <v/>
      </c>
      <c r="Y11331" s="69" t="str">
        <f t="shared" ref="Y11331:Y11394" si="359">IF(X11331&lt;&gt;"",IF(X11331&lt;365,"&lt; 1 year",IF(X11331&lt;730,"1-2",IF(X11331&lt;1095,"2-3",IF(X11331&lt;1460,"3-4",IF(X11331&lt;1825,"4-5","5+"))))),"")</f>
        <v/>
      </c>
    </row>
    <row r="11332" spans="8:25" x14ac:dyDescent="0.25">
      <c r="H11332" s="153"/>
      <c r="I11332" s="151"/>
      <c r="J11332" s="153"/>
      <c r="K11332" s="153"/>
      <c r="L11332" s="153"/>
      <c r="M11332" s="153"/>
      <c r="N11332" s="153"/>
      <c r="O11332" s="153"/>
      <c r="P11332" s="153"/>
      <c r="Q11332" s="153"/>
      <c r="R11332" s="153"/>
      <c r="S11332" s="152"/>
      <c r="T11332" s="154"/>
      <c r="X11332" s="69" t="str">
        <f t="shared" si="358"/>
        <v/>
      </c>
      <c r="Y11332" s="69" t="str">
        <f t="shared" si="359"/>
        <v/>
      </c>
    </row>
    <row r="11333" spans="8:25" x14ac:dyDescent="0.25">
      <c r="H11333" s="153"/>
      <c r="I11333" s="151"/>
      <c r="J11333" s="153"/>
      <c r="K11333" s="153"/>
      <c r="L11333" s="153"/>
      <c r="M11333" s="153"/>
      <c r="N11333" s="153"/>
      <c r="O11333" s="153"/>
      <c r="P11333" s="153"/>
      <c r="Q11333" s="153"/>
      <c r="R11333" s="153"/>
      <c r="S11333" s="152"/>
      <c r="T11333" s="154"/>
      <c r="X11333" s="69" t="str">
        <f t="shared" si="358"/>
        <v/>
      </c>
      <c r="Y11333" s="69" t="str">
        <f t="shared" si="359"/>
        <v/>
      </c>
    </row>
    <row r="11334" spans="8:25" x14ac:dyDescent="0.25">
      <c r="H11334" s="153"/>
      <c r="I11334" s="151"/>
      <c r="J11334" s="153"/>
      <c r="K11334" s="153"/>
      <c r="L11334" s="153"/>
      <c r="M11334" s="153"/>
      <c r="N11334" s="153"/>
      <c r="O11334" s="153"/>
      <c r="P11334" s="153"/>
      <c r="Q11334" s="153"/>
      <c r="R11334" s="153"/>
      <c r="S11334" s="152"/>
      <c r="T11334" s="154"/>
      <c r="X11334" s="69" t="str">
        <f t="shared" si="358"/>
        <v/>
      </c>
      <c r="Y11334" s="69" t="str">
        <f t="shared" si="359"/>
        <v/>
      </c>
    </row>
    <row r="11335" spans="8:25" x14ac:dyDescent="0.25">
      <c r="H11335" s="153"/>
      <c r="I11335" s="151"/>
      <c r="J11335" s="153"/>
      <c r="K11335" s="153"/>
      <c r="L11335" s="153"/>
      <c r="M11335" s="153"/>
      <c r="N11335" s="153"/>
      <c r="O11335" s="153"/>
      <c r="P11335" s="153"/>
      <c r="Q11335" s="153"/>
      <c r="R11335" s="153"/>
      <c r="S11335" s="152"/>
      <c r="T11335" s="154"/>
      <c r="X11335" s="69" t="str">
        <f t="shared" si="358"/>
        <v/>
      </c>
      <c r="Y11335" s="69" t="str">
        <f t="shared" si="359"/>
        <v/>
      </c>
    </row>
    <row r="11336" spans="8:25" x14ac:dyDescent="0.25">
      <c r="H11336" s="153"/>
      <c r="I11336" s="151"/>
      <c r="J11336" s="153"/>
      <c r="K11336" s="153"/>
      <c r="L11336" s="153"/>
      <c r="M11336" s="153"/>
      <c r="N11336" s="153"/>
      <c r="O11336" s="153"/>
      <c r="P11336" s="153"/>
      <c r="Q11336" s="153"/>
      <c r="R11336" s="153"/>
      <c r="S11336" s="152"/>
      <c r="T11336" s="154"/>
      <c r="X11336" s="69" t="str">
        <f t="shared" si="358"/>
        <v/>
      </c>
      <c r="Y11336" s="69" t="str">
        <f t="shared" si="359"/>
        <v/>
      </c>
    </row>
    <row r="11337" spans="8:25" x14ac:dyDescent="0.25">
      <c r="H11337" s="153"/>
      <c r="I11337" s="151"/>
      <c r="J11337" s="153"/>
      <c r="K11337" s="153"/>
      <c r="L11337" s="153"/>
      <c r="M11337" s="153"/>
      <c r="N11337" s="153"/>
      <c r="O11337" s="153"/>
      <c r="P11337" s="153"/>
      <c r="Q11337" s="153"/>
      <c r="R11337" s="153"/>
      <c r="S11337" s="152"/>
      <c r="T11337" s="154"/>
      <c r="X11337" s="69" t="str">
        <f t="shared" si="358"/>
        <v/>
      </c>
      <c r="Y11337" s="69" t="str">
        <f t="shared" si="359"/>
        <v/>
      </c>
    </row>
    <row r="11338" spans="8:25" x14ac:dyDescent="0.25">
      <c r="H11338" s="153"/>
      <c r="I11338" s="151"/>
      <c r="J11338" s="153"/>
      <c r="K11338" s="153"/>
      <c r="L11338" s="153"/>
      <c r="M11338" s="153"/>
      <c r="N11338" s="153"/>
      <c r="O11338" s="153"/>
      <c r="P11338" s="153"/>
      <c r="Q11338" s="153"/>
      <c r="R11338" s="153"/>
      <c r="S11338" s="152"/>
      <c r="T11338" s="154"/>
      <c r="X11338" s="69" t="str">
        <f t="shared" si="358"/>
        <v/>
      </c>
      <c r="Y11338" s="69" t="str">
        <f t="shared" si="359"/>
        <v/>
      </c>
    </row>
    <row r="11339" spans="8:25" x14ac:dyDescent="0.25">
      <c r="H11339" s="153"/>
      <c r="I11339" s="151"/>
      <c r="J11339" s="153"/>
      <c r="K11339" s="153"/>
      <c r="L11339" s="153"/>
      <c r="M11339" s="153"/>
      <c r="N11339" s="153"/>
      <c r="O11339" s="153"/>
      <c r="P11339" s="153"/>
      <c r="Q11339" s="153"/>
      <c r="R11339" s="153"/>
      <c r="S11339" s="152"/>
      <c r="T11339" s="154"/>
      <c r="X11339" s="69" t="str">
        <f t="shared" si="358"/>
        <v/>
      </c>
      <c r="Y11339" s="69" t="str">
        <f t="shared" si="359"/>
        <v/>
      </c>
    </row>
    <row r="11340" spans="8:25" x14ac:dyDescent="0.25">
      <c r="H11340" s="153"/>
      <c r="I11340" s="151"/>
      <c r="J11340" s="153"/>
      <c r="K11340" s="153"/>
      <c r="L11340" s="153"/>
      <c r="M11340" s="153"/>
      <c r="N11340" s="153"/>
      <c r="O11340" s="153"/>
      <c r="P11340" s="153"/>
      <c r="Q11340" s="153"/>
      <c r="R11340" s="153"/>
      <c r="S11340" s="152"/>
      <c r="T11340" s="154"/>
      <c r="X11340" s="69" t="str">
        <f t="shared" si="358"/>
        <v/>
      </c>
      <c r="Y11340" s="69" t="str">
        <f t="shared" si="359"/>
        <v/>
      </c>
    </row>
    <row r="11341" spans="8:25" x14ac:dyDescent="0.25">
      <c r="H11341" s="153"/>
      <c r="I11341" s="151"/>
      <c r="J11341" s="153"/>
      <c r="K11341" s="153"/>
      <c r="L11341" s="153"/>
      <c r="M11341" s="153"/>
      <c r="N11341" s="153"/>
      <c r="O11341" s="153"/>
      <c r="P11341" s="153"/>
      <c r="Q11341" s="153"/>
      <c r="R11341" s="153"/>
      <c r="S11341" s="152"/>
      <c r="T11341" s="154"/>
      <c r="X11341" s="69" t="str">
        <f t="shared" si="358"/>
        <v/>
      </c>
      <c r="Y11341" s="69" t="str">
        <f t="shared" si="359"/>
        <v/>
      </c>
    </row>
    <row r="11342" spans="8:25" x14ac:dyDescent="0.25">
      <c r="H11342" s="153"/>
      <c r="I11342" s="151"/>
      <c r="J11342" s="153"/>
      <c r="K11342" s="153"/>
      <c r="L11342" s="153"/>
      <c r="M11342" s="153"/>
      <c r="N11342" s="153"/>
      <c r="O11342" s="153"/>
      <c r="P11342" s="153"/>
      <c r="Q11342" s="153"/>
      <c r="R11342" s="153"/>
      <c r="S11342" s="152"/>
      <c r="T11342" s="154"/>
      <c r="X11342" s="69" t="str">
        <f t="shared" si="358"/>
        <v/>
      </c>
      <c r="Y11342" s="69" t="str">
        <f t="shared" si="359"/>
        <v/>
      </c>
    </row>
    <row r="11343" spans="8:25" x14ac:dyDescent="0.25">
      <c r="H11343" s="153"/>
      <c r="I11343" s="151"/>
      <c r="J11343" s="153"/>
      <c r="K11343" s="153"/>
      <c r="L11343" s="153"/>
      <c r="M11343" s="153"/>
      <c r="N11343" s="153"/>
      <c r="O11343" s="153"/>
      <c r="P11343" s="153"/>
      <c r="Q11343" s="153"/>
      <c r="R11343" s="153"/>
      <c r="S11343" s="152"/>
      <c r="T11343" s="154"/>
      <c r="X11343" s="69" t="str">
        <f t="shared" si="358"/>
        <v/>
      </c>
      <c r="Y11343" s="69" t="str">
        <f t="shared" si="359"/>
        <v/>
      </c>
    </row>
    <row r="11344" spans="8:25" x14ac:dyDescent="0.25">
      <c r="H11344" s="153"/>
      <c r="I11344" s="151"/>
      <c r="J11344" s="153"/>
      <c r="K11344" s="153"/>
      <c r="L11344" s="153"/>
      <c r="M11344" s="153"/>
      <c r="N11344" s="153"/>
      <c r="O11344" s="153"/>
      <c r="P11344" s="153"/>
      <c r="Q11344" s="153"/>
      <c r="R11344" s="153"/>
      <c r="S11344" s="152"/>
      <c r="T11344" s="154"/>
      <c r="X11344" s="69" t="str">
        <f t="shared" si="358"/>
        <v/>
      </c>
      <c r="Y11344" s="69" t="str">
        <f t="shared" si="359"/>
        <v/>
      </c>
    </row>
    <row r="11345" spans="8:25" x14ac:dyDescent="0.25">
      <c r="H11345" s="153"/>
      <c r="I11345" s="151"/>
      <c r="J11345" s="153"/>
      <c r="K11345" s="153"/>
      <c r="L11345" s="153"/>
      <c r="M11345" s="153"/>
      <c r="N11345" s="153"/>
      <c r="O11345" s="153"/>
      <c r="P11345" s="153"/>
      <c r="Q11345" s="153"/>
      <c r="R11345" s="153"/>
      <c r="S11345" s="152"/>
      <c r="T11345" s="154"/>
      <c r="X11345" s="69" t="str">
        <f t="shared" si="358"/>
        <v/>
      </c>
      <c r="Y11345" s="69" t="str">
        <f t="shared" si="359"/>
        <v/>
      </c>
    </row>
    <row r="11346" spans="8:25" x14ac:dyDescent="0.25">
      <c r="H11346" s="153"/>
      <c r="I11346" s="151"/>
      <c r="J11346" s="153"/>
      <c r="K11346" s="153"/>
      <c r="L11346" s="153"/>
      <c r="M11346" s="153"/>
      <c r="N11346" s="153"/>
      <c r="O11346" s="153"/>
      <c r="P11346" s="153"/>
      <c r="Q11346" s="153"/>
      <c r="R11346" s="153"/>
      <c r="S11346" s="152"/>
      <c r="T11346" s="154"/>
      <c r="X11346" s="69" t="str">
        <f t="shared" si="358"/>
        <v/>
      </c>
      <c r="Y11346" s="69" t="str">
        <f t="shared" si="359"/>
        <v/>
      </c>
    </row>
    <row r="11347" spans="8:25" x14ac:dyDescent="0.25">
      <c r="H11347" s="153"/>
      <c r="I11347" s="151"/>
      <c r="J11347" s="153"/>
      <c r="K11347" s="153"/>
      <c r="L11347" s="153"/>
      <c r="M11347" s="153"/>
      <c r="N11347" s="153"/>
      <c r="O11347" s="153"/>
      <c r="P11347" s="153"/>
      <c r="Q11347" s="153"/>
      <c r="R11347" s="153"/>
      <c r="S11347" s="152"/>
      <c r="T11347" s="154"/>
      <c r="X11347" s="69" t="str">
        <f t="shared" si="358"/>
        <v/>
      </c>
      <c r="Y11347" s="69" t="str">
        <f t="shared" si="359"/>
        <v/>
      </c>
    </row>
    <row r="11348" spans="8:25" x14ac:dyDescent="0.25">
      <c r="H11348" s="153"/>
      <c r="I11348" s="151"/>
      <c r="J11348" s="153"/>
      <c r="K11348" s="153"/>
      <c r="L11348" s="153"/>
      <c r="M11348" s="153"/>
      <c r="N11348" s="153"/>
      <c r="O11348" s="153"/>
      <c r="P11348" s="153"/>
      <c r="Q11348" s="153"/>
      <c r="R11348" s="153"/>
      <c r="S11348" s="152"/>
      <c r="T11348" s="154"/>
      <c r="X11348" s="69" t="str">
        <f t="shared" si="358"/>
        <v/>
      </c>
      <c r="Y11348" s="69" t="str">
        <f t="shared" si="359"/>
        <v/>
      </c>
    </row>
    <row r="11349" spans="8:25" x14ac:dyDescent="0.25">
      <c r="H11349" s="153"/>
      <c r="I11349" s="151"/>
      <c r="J11349" s="153"/>
      <c r="K11349" s="153"/>
      <c r="L11349" s="153"/>
      <c r="M11349" s="153"/>
      <c r="N11349" s="153"/>
      <c r="O11349" s="153"/>
      <c r="P11349" s="153"/>
      <c r="Q11349" s="153"/>
      <c r="R11349" s="153"/>
      <c r="S11349" s="152"/>
      <c r="T11349" s="154"/>
      <c r="X11349" s="69" t="str">
        <f t="shared" si="358"/>
        <v/>
      </c>
      <c r="Y11349" s="69" t="str">
        <f t="shared" si="359"/>
        <v/>
      </c>
    </row>
    <row r="11350" spans="8:25" x14ac:dyDescent="0.25">
      <c r="H11350" s="153"/>
      <c r="I11350" s="151"/>
      <c r="J11350" s="153"/>
      <c r="K11350" s="153"/>
      <c r="L11350" s="153"/>
      <c r="M11350" s="153"/>
      <c r="N11350" s="153"/>
      <c r="O11350" s="153"/>
      <c r="P11350" s="153"/>
      <c r="Q11350" s="153"/>
      <c r="R11350" s="153"/>
      <c r="S11350" s="152"/>
      <c r="T11350" s="154"/>
      <c r="X11350" s="69" t="str">
        <f t="shared" si="358"/>
        <v/>
      </c>
      <c r="Y11350" s="69" t="str">
        <f t="shared" si="359"/>
        <v/>
      </c>
    </row>
    <row r="11351" spans="8:25" x14ac:dyDescent="0.25">
      <c r="H11351" s="153"/>
      <c r="I11351" s="151"/>
      <c r="J11351" s="153"/>
      <c r="K11351" s="153"/>
      <c r="L11351" s="153"/>
      <c r="M11351" s="153"/>
      <c r="N11351" s="153"/>
      <c r="O11351" s="153"/>
      <c r="P11351" s="153"/>
      <c r="Q11351" s="153"/>
      <c r="R11351" s="153"/>
      <c r="S11351" s="152"/>
      <c r="T11351" s="154"/>
      <c r="X11351" s="69" t="str">
        <f t="shared" si="358"/>
        <v/>
      </c>
      <c r="Y11351" s="69" t="str">
        <f t="shared" si="359"/>
        <v/>
      </c>
    </row>
    <row r="11352" spans="8:25" x14ac:dyDescent="0.25">
      <c r="H11352" s="153"/>
      <c r="I11352" s="151"/>
      <c r="J11352" s="153"/>
      <c r="K11352" s="153"/>
      <c r="L11352" s="153"/>
      <c r="M11352" s="153"/>
      <c r="N11352" s="153"/>
      <c r="O11352" s="153"/>
      <c r="P11352" s="153"/>
      <c r="Q11352" s="153"/>
      <c r="R11352" s="153"/>
      <c r="S11352" s="152"/>
      <c r="T11352" s="154"/>
      <c r="X11352" s="69" t="str">
        <f t="shared" si="358"/>
        <v/>
      </c>
      <c r="Y11352" s="69" t="str">
        <f t="shared" si="359"/>
        <v/>
      </c>
    </row>
    <row r="11353" spans="8:25" x14ac:dyDescent="0.25">
      <c r="H11353" s="153"/>
      <c r="I11353" s="151"/>
      <c r="J11353" s="153"/>
      <c r="K11353" s="153"/>
      <c r="L11353" s="153"/>
      <c r="M11353" s="153"/>
      <c r="N11353" s="153"/>
      <c r="O11353" s="153"/>
      <c r="P11353" s="153"/>
      <c r="Q11353" s="153"/>
      <c r="R11353" s="153"/>
      <c r="S11353" s="152"/>
      <c r="T11353" s="154"/>
      <c r="X11353" s="69" t="str">
        <f t="shared" si="358"/>
        <v/>
      </c>
      <c r="Y11353" s="69" t="str">
        <f t="shared" si="359"/>
        <v/>
      </c>
    </row>
    <row r="11354" spans="8:25" x14ac:dyDescent="0.25">
      <c r="H11354" s="153"/>
      <c r="I11354" s="151"/>
      <c r="J11354" s="153"/>
      <c r="K11354" s="153"/>
      <c r="L11354" s="153"/>
      <c r="M11354" s="153"/>
      <c r="N11354" s="153"/>
      <c r="O11354" s="153"/>
      <c r="P11354" s="153"/>
      <c r="Q11354" s="153"/>
      <c r="R11354" s="153"/>
      <c r="S11354" s="152"/>
      <c r="T11354" s="154"/>
      <c r="X11354" s="69" t="str">
        <f t="shared" si="358"/>
        <v/>
      </c>
      <c r="Y11354" s="69" t="str">
        <f t="shared" si="359"/>
        <v/>
      </c>
    </row>
    <row r="11355" spans="8:25" x14ac:dyDescent="0.25">
      <c r="H11355" s="153"/>
      <c r="I11355" s="151"/>
      <c r="J11355" s="153"/>
      <c r="K11355" s="153"/>
      <c r="L11355" s="153"/>
      <c r="M11355" s="153"/>
      <c r="N11355" s="153"/>
      <c r="O11355" s="153"/>
      <c r="P11355" s="153"/>
      <c r="Q11355" s="153"/>
      <c r="R11355" s="153"/>
      <c r="S11355" s="152"/>
      <c r="T11355" s="154"/>
      <c r="X11355" s="69" t="str">
        <f t="shared" si="358"/>
        <v/>
      </c>
      <c r="Y11355" s="69" t="str">
        <f t="shared" si="359"/>
        <v/>
      </c>
    </row>
    <row r="11356" spans="8:25" x14ac:dyDescent="0.25">
      <c r="H11356" s="153"/>
      <c r="I11356" s="151"/>
      <c r="J11356" s="153"/>
      <c r="K11356" s="153"/>
      <c r="L11356" s="153"/>
      <c r="M11356" s="153"/>
      <c r="N11356" s="153"/>
      <c r="O11356" s="153"/>
      <c r="P11356" s="153"/>
      <c r="Q11356" s="153"/>
      <c r="R11356" s="153"/>
      <c r="S11356" s="152"/>
      <c r="T11356" s="154"/>
      <c r="X11356" s="69" t="str">
        <f t="shared" si="358"/>
        <v/>
      </c>
      <c r="Y11356" s="69" t="str">
        <f t="shared" si="359"/>
        <v/>
      </c>
    </row>
    <row r="11357" spans="8:25" x14ac:dyDescent="0.25">
      <c r="H11357" s="153"/>
      <c r="I11357" s="151"/>
      <c r="J11357" s="153"/>
      <c r="K11357" s="153"/>
      <c r="L11357" s="153"/>
      <c r="M11357" s="153"/>
      <c r="N11357" s="153"/>
      <c r="O11357" s="153"/>
      <c r="P11357" s="153"/>
      <c r="Q11357" s="153"/>
      <c r="R11357" s="153"/>
      <c r="S11357" s="152"/>
      <c r="T11357" s="154"/>
      <c r="X11357" s="69" t="str">
        <f t="shared" si="358"/>
        <v/>
      </c>
      <c r="Y11357" s="69" t="str">
        <f t="shared" si="359"/>
        <v/>
      </c>
    </row>
    <row r="11358" spans="8:25" x14ac:dyDescent="0.25">
      <c r="H11358" s="153"/>
      <c r="I11358" s="151"/>
      <c r="J11358" s="153"/>
      <c r="K11358" s="153"/>
      <c r="L11358" s="153"/>
      <c r="M11358" s="153"/>
      <c r="N11358" s="153"/>
      <c r="O11358" s="153"/>
      <c r="P11358" s="153"/>
      <c r="Q11358" s="153"/>
      <c r="R11358" s="153"/>
      <c r="S11358" s="152"/>
      <c r="T11358" s="154"/>
      <c r="X11358" s="69" t="str">
        <f t="shared" si="358"/>
        <v/>
      </c>
      <c r="Y11358" s="69" t="str">
        <f t="shared" si="359"/>
        <v/>
      </c>
    </row>
    <row r="11359" spans="8:25" x14ac:dyDescent="0.25">
      <c r="H11359" s="153"/>
      <c r="I11359" s="151"/>
      <c r="J11359" s="153"/>
      <c r="K11359" s="153"/>
      <c r="L11359" s="153"/>
      <c r="M11359" s="153"/>
      <c r="N11359" s="153"/>
      <c r="O11359" s="153"/>
      <c r="P11359" s="153"/>
      <c r="Q11359" s="153"/>
      <c r="R11359" s="153"/>
      <c r="S11359" s="152"/>
      <c r="T11359" s="154"/>
      <c r="X11359" s="69" t="str">
        <f t="shared" si="358"/>
        <v/>
      </c>
      <c r="Y11359" s="69" t="str">
        <f t="shared" si="359"/>
        <v/>
      </c>
    </row>
    <row r="11360" spans="8:25" x14ac:dyDescent="0.25">
      <c r="H11360" s="153"/>
      <c r="I11360" s="151"/>
      <c r="J11360" s="153"/>
      <c r="K11360" s="153"/>
      <c r="L11360" s="153"/>
      <c r="M11360" s="153"/>
      <c r="N11360" s="153"/>
      <c r="O11360" s="153"/>
      <c r="P11360" s="153"/>
      <c r="Q11360" s="153"/>
      <c r="R11360" s="153"/>
      <c r="S11360" s="152"/>
      <c r="T11360" s="154"/>
      <c r="X11360" s="69" t="str">
        <f t="shared" si="358"/>
        <v/>
      </c>
      <c r="Y11360" s="69" t="str">
        <f t="shared" si="359"/>
        <v/>
      </c>
    </row>
    <row r="11361" spans="8:25" x14ac:dyDescent="0.25">
      <c r="H11361" s="153"/>
      <c r="I11361" s="151"/>
      <c r="J11361" s="153"/>
      <c r="K11361" s="153"/>
      <c r="L11361" s="153"/>
      <c r="M11361" s="153"/>
      <c r="N11361" s="153"/>
      <c r="O11361" s="153"/>
      <c r="P11361" s="153"/>
      <c r="Q11361" s="153"/>
      <c r="R11361" s="153"/>
      <c r="S11361" s="152"/>
      <c r="T11361" s="154"/>
      <c r="X11361" s="69" t="str">
        <f t="shared" si="358"/>
        <v/>
      </c>
      <c r="Y11361" s="69" t="str">
        <f t="shared" si="359"/>
        <v/>
      </c>
    </row>
    <row r="11362" spans="8:25" x14ac:dyDescent="0.25">
      <c r="H11362" s="153"/>
      <c r="I11362" s="151"/>
      <c r="J11362" s="153"/>
      <c r="K11362" s="153"/>
      <c r="L11362" s="153"/>
      <c r="M11362" s="153"/>
      <c r="N11362" s="153"/>
      <c r="O11362" s="153"/>
      <c r="P11362" s="153"/>
      <c r="Q11362" s="153"/>
      <c r="R11362" s="153"/>
      <c r="S11362" s="152"/>
      <c r="T11362" s="154"/>
      <c r="X11362" s="69" t="str">
        <f t="shared" si="358"/>
        <v/>
      </c>
      <c r="Y11362" s="69" t="str">
        <f t="shared" si="359"/>
        <v/>
      </c>
    </row>
    <row r="11363" spans="8:25" x14ac:dyDescent="0.25">
      <c r="H11363" s="153"/>
      <c r="I11363" s="151"/>
      <c r="J11363" s="153"/>
      <c r="K11363" s="153"/>
      <c r="L11363" s="153"/>
      <c r="M11363" s="153"/>
      <c r="N11363" s="153"/>
      <c r="O11363" s="153"/>
      <c r="P11363" s="153"/>
      <c r="Q11363" s="153"/>
      <c r="R11363" s="153"/>
      <c r="S11363" s="152"/>
      <c r="T11363" s="154"/>
      <c r="X11363" s="69" t="str">
        <f t="shared" si="358"/>
        <v/>
      </c>
      <c r="Y11363" s="69" t="str">
        <f t="shared" si="359"/>
        <v/>
      </c>
    </row>
    <row r="11364" spans="8:25" x14ac:dyDescent="0.25">
      <c r="H11364" s="153"/>
      <c r="I11364" s="151"/>
      <c r="J11364" s="153"/>
      <c r="K11364" s="153"/>
      <c r="L11364" s="153"/>
      <c r="M11364" s="153"/>
      <c r="N11364" s="153"/>
      <c r="O11364" s="153"/>
      <c r="P11364" s="153"/>
      <c r="Q11364" s="153"/>
      <c r="R11364" s="153"/>
      <c r="S11364" s="152"/>
      <c r="T11364" s="154"/>
      <c r="X11364" s="69" t="str">
        <f t="shared" si="358"/>
        <v/>
      </c>
      <c r="Y11364" s="69" t="str">
        <f t="shared" si="359"/>
        <v/>
      </c>
    </row>
    <row r="11365" spans="8:25" x14ac:dyDescent="0.25">
      <c r="H11365" s="153"/>
      <c r="I11365" s="151"/>
      <c r="J11365" s="153"/>
      <c r="K11365" s="153"/>
      <c r="L11365" s="153"/>
      <c r="M11365" s="153"/>
      <c r="N11365" s="153"/>
      <c r="O11365" s="153"/>
      <c r="P11365" s="153"/>
      <c r="Q11365" s="153"/>
      <c r="R11365" s="153"/>
      <c r="S11365" s="152"/>
      <c r="T11365" s="154"/>
      <c r="X11365" s="69" t="str">
        <f t="shared" si="358"/>
        <v/>
      </c>
      <c r="Y11365" s="69" t="str">
        <f t="shared" si="359"/>
        <v/>
      </c>
    </row>
    <row r="11366" spans="8:25" x14ac:dyDescent="0.25">
      <c r="H11366" s="153"/>
      <c r="I11366" s="151"/>
      <c r="J11366" s="153"/>
      <c r="K11366" s="153"/>
      <c r="L11366" s="153"/>
      <c r="M11366" s="153"/>
      <c r="N11366" s="153"/>
      <c r="O11366" s="153"/>
      <c r="P11366" s="153"/>
      <c r="Q11366" s="153"/>
      <c r="R11366" s="153"/>
      <c r="S11366" s="152"/>
      <c r="T11366" s="154"/>
      <c r="X11366" s="69" t="str">
        <f t="shared" si="358"/>
        <v/>
      </c>
      <c r="Y11366" s="69" t="str">
        <f t="shared" si="359"/>
        <v/>
      </c>
    </row>
    <row r="11367" spans="8:25" x14ac:dyDescent="0.25">
      <c r="H11367" s="153"/>
      <c r="I11367" s="151"/>
      <c r="J11367" s="153"/>
      <c r="K11367" s="153"/>
      <c r="L11367" s="153"/>
      <c r="M11367" s="153"/>
      <c r="N11367" s="153"/>
      <c r="O11367" s="153"/>
      <c r="P11367" s="153"/>
      <c r="Q11367" s="153"/>
      <c r="R11367" s="153"/>
      <c r="S11367" s="152"/>
      <c r="T11367" s="154"/>
      <c r="X11367" s="69" t="str">
        <f t="shared" si="358"/>
        <v/>
      </c>
      <c r="Y11367" s="69" t="str">
        <f t="shared" si="359"/>
        <v/>
      </c>
    </row>
    <row r="11368" spans="8:25" x14ac:dyDescent="0.25">
      <c r="H11368" s="153"/>
      <c r="I11368" s="151"/>
      <c r="J11368" s="153"/>
      <c r="K11368" s="153"/>
      <c r="L11368" s="153"/>
      <c r="M11368" s="153"/>
      <c r="N11368" s="153"/>
      <c r="O11368" s="153"/>
      <c r="P11368" s="153"/>
      <c r="Q11368" s="153"/>
      <c r="R11368" s="153"/>
      <c r="S11368" s="152"/>
      <c r="T11368" s="154"/>
      <c r="X11368" s="69" t="str">
        <f t="shared" si="358"/>
        <v/>
      </c>
      <c r="Y11368" s="69" t="str">
        <f t="shared" si="359"/>
        <v/>
      </c>
    </row>
    <row r="11369" spans="8:25" x14ac:dyDescent="0.25">
      <c r="H11369" s="153"/>
      <c r="I11369" s="151"/>
      <c r="J11369" s="153"/>
      <c r="K11369" s="153"/>
      <c r="L11369" s="153"/>
      <c r="M11369" s="153"/>
      <c r="N11369" s="153"/>
      <c r="O11369" s="153"/>
      <c r="P11369" s="153"/>
      <c r="Q11369" s="153"/>
      <c r="R11369" s="153"/>
      <c r="S11369" s="152"/>
      <c r="T11369" s="154"/>
      <c r="X11369" s="69" t="str">
        <f t="shared" si="358"/>
        <v/>
      </c>
      <c r="Y11369" s="69" t="str">
        <f t="shared" si="359"/>
        <v/>
      </c>
    </row>
    <row r="11370" spans="8:25" x14ac:dyDescent="0.25">
      <c r="H11370" s="153"/>
      <c r="I11370" s="151"/>
      <c r="J11370" s="153"/>
      <c r="K11370" s="153"/>
      <c r="L11370" s="153"/>
      <c r="M11370" s="153"/>
      <c r="N11370" s="153"/>
      <c r="O11370" s="153"/>
      <c r="P11370" s="153"/>
      <c r="Q11370" s="153"/>
      <c r="R11370" s="153"/>
      <c r="S11370" s="152"/>
      <c r="T11370" s="154"/>
      <c r="X11370" s="69" t="str">
        <f t="shared" si="358"/>
        <v/>
      </c>
      <c r="Y11370" s="69" t="str">
        <f t="shared" si="359"/>
        <v/>
      </c>
    </row>
    <row r="11371" spans="8:25" x14ac:dyDescent="0.25">
      <c r="H11371" s="153"/>
      <c r="I11371" s="151"/>
      <c r="J11371" s="153"/>
      <c r="K11371" s="153"/>
      <c r="L11371" s="153"/>
      <c r="M11371" s="153"/>
      <c r="N11371" s="153"/>
      <c r="O11371" s="153"/>
      <c r="P11371" s="153"/>
      <c r="Q11371" s="153"/>
      <c r="R11371" s="153"/>
      <c r="S11371" s="152"/>
      <c r="T11371" s="154"/>
      <c r="X11371" s="69" t="str">
        <f t="shared" si="358"/>
        <v/>
      </c>
      <c r="Y11371" s="69" t="str">
        <f t="shared" si="359"/>
        <v/>
      </c>
    </row>
    <row r="11372" spans="8:25" x14ac:dyDescent="0.25">
      <c r="H11372" s="153"/>
      <c r="I11372" s="151"/>
      <c r="J11372" s="153"/>
      <c r="K11372" s="153"/>
      <c r="L11372" s="153"/>
      <c r="M11372" s="153"/>
      <c r="N11372" s="153"/>
      <c r="O11372" s="153"/>
      <c r="P11372" s="153"/>
      <c r="Q11372" s="153"/>
      <c r="R11372" s="153"/>
      <c r="S11372" s="152"/>
      <c r="T11372" s="154"/>
      <c r="X11372" s="69" t="str">
        <f t="shared" si="358"/>
        <v/>
      </c>
      <c r="Y11372" s="69" t="str">
        <f t="shared" si="359"/>
        <v/>
      </c>
    </row>
    <row r="11373" spans="8:25" x14ac:dyDescent="0.25">
      <c r="H11373" s="153"/>
      <c r="I11373" s="151"/>
      <c r="J11373" s="153"/>
      <c r="K11373" s="153"/>
      <c r="L11373" s="153"/>
      <c r="M11373" s="153"/>
      <c r="N11373" s="153"/>
      <c r="O11373" s="153"/>
      <c r="P11373" s="153"/>
      <c r="Q11373" s="153"/>
      <c r="R11373" s="153"/>
      <c r="S11373" s="152"/>
      <c r="T11373" s="154"/>
      <c r="X11373" s="69" t="str">
        <f t="shared" si="358"/>
        <v/>
      </c>
      <c r="Y11373" s="69" t="str">
        <f t="shared" si="359"/>
        <v/>
      </c>
    </row>
    <row r="11374" spans="8:25" x14ac:dyDescent="0.25">
      <c r="H11374" s="153"/>
      <c r="I11374" s="151"/>
      <c r="J11374" s="153"/>
      <c r="K11374" s="153"/>
      <c r="L11374" s="153"/>
      <c r="M11374" s="153"/>
      <c r="N11374" s="153"/>
      <c r="O11374" s="153"/>
      <c r="P11374" s="153"/>
      <c r="Q11374" s="153"/>
      <c r="R11374" s="153"/>
      <c r="S11374" s="152"/>
      <c r="T11374" s="154"/>
      <c r="X11374" s="69" t="str">
        <f t="shared" si="358"/>
        <v/>
      </c>
      <c r="Y11374" s="69" t="str">
        <f t="shared" si="359"/>
        <v/>
      </c>
    </row>
    <row r="11375" spans="8:25" x14ac:dyDescent="0.25">
      <c r="H11375" s="153"/>
      <c r="I11375" s="151"/>
      <c r="J11375" s="153"/>
      <c r="K11375" s="153"/>
      <c r="L11375" s="153"/>
      <c r="M11375" s="153"/>
      <c r="N11375" s="153"/>
      <c r="O11375" s="153"/>
      <c r="P11375" s="153"/>
      <c r="Q11375" s="153"/>
      <c r="R11375" s="153"/>
      <c r="S11375" s="152"/>
      <c r="T11375" s="154"/>
      <c r="X11375" s="69" t="str">
        <f t="shared" si="358"/>
        <v/>
      </c>
      <c r="Y11375" s="69" t="str">
        <f t="shared" si="359"/>
        <v/>
      </c>
    </row>
    <row r="11376" spans="8:25" x14ac:dyDescent="0.25">
      <c r="H11376" s="153"/>
      <c r="I11376" s="151"/>
      <c r="J11376" s="153"/>
      <c r="K11376" s="153"/>
      <c r="L11376" s="153"/>
      <c r="M11376" s="153"/>
      <c r="N11376" s="153"/>
      <c r="O11376" s="153"/>
      <c r="P11376" s="153"/>
      <c r="Q11376" s="153"/>
      <c r="R11376" s="153"/>
      <c r="S11376" s="152"/>
      <c r="T11376" s="154"/>
      <c r="X11376" s="69" t="str">
        <f t="shared" si="358"/>
        <v/>
      </c>
      <c r="Y11376" s="69" t="str">
        <f t="shared" si="359"/>
        <v/>
      </c>
    </row>
    <row r="11377" spans="8:25" x14ac:dyDescent="0.25">
      <c r="H11377" s="153"/>
      <c r="I11377" s="151"/>
      <c r="J11377" s="153"/>
      <c r="K11377" s="153"/>
      <c r="L11377" s="153"/>
      <c r="M11377" s="153"/>
      <c r="N11377" s="153"/>
      <c r="O11377" s="153"/>
      <c r="P11377" s="153"/>
      <c r="Q11377" s="153"/>
      <c r="R11377" s="153"/>
      <c r="S11377" s="152"/>
      <c r="T11377" s="154"/>
      <c r="X11377" s="69" t="str">
        <f t="shared" si="358"/>
        <v/>
      </c>
      <c r="Y11377" s="69" t="str">
        <f t="shared" si="359"/>
        <v/>
      </c>
    </row>
    <row r="11378" spans="8:25" x14ac:dyDescent="0.25">
      <c r="H11378" s="153"/>
      <c r="I11378" s="151"/>
      <c r="J11378" s="153"/>
      <c r="K11378" s="153"/>
      <c r="L11378" s="153"/>
      <c r="M11378" s="153"/>
      <c r="N11378" s="153"/>
      <c r="O11378" s="153"/>
      <c r="P11378" s="153"/>
      <c r="Q11378" s="153"/>
      <c r="R11378" s="153"/>
      <c r="S11378" s="152"/>
      <c r="T11378" s="154"/>
      <c r="X11378" s="69" t="str">
        <f t="shared" si="358"/>
        <v/>
      </c>
      <c r="Y11378" s="69" t="str">
        <f t="shared" si="359"/>
        <v/>
      </c>
    </row>
    <row r="11379" spans="8:25" x14ac:dyDescent="0.25">
      <c r="H11379" s="153"/>
      <c r="I11379" s="151"/>
      <c r="J11379" s="153"/>
      <c r="K11379" s="153"/>
      <c r="L11379" s="153"/>
      <c r="M11379" s="153"/>
      <c r="N11379" s="153"/>
      <c r="O11379" s="153"/>
      <c r="P11379" s="153"/>
      <c r="Q11379" s="153"/>
      <c r="R11379" s="153"/>
      <c r="S11379" s="152"/>
      <c r="T11379" s="154"/>
      <c r="X11379" s="69" t="str">
        <f t="shared" si="358"/>
        <v/>
      </c>
      <c r="Y11379" s="69" t="str">
        <f t="shared" si="359"/>
        <v/>
      </c>
    </row>
    <row r="11380" spans="8:25" x14ac:dyDescent="0.25">
      <c r="H11380" s="153"/>
      <c r="I11380" s="151"/>
      <c r="J11380" s="153"/>
      <c r="K11380" s="153"/>
      <c r="L11380" s="153"/>
      <c r="M11380" s="153"/>
      <c r="N11380" s="153"/>
      <c r="O11380" s="153"/>
      <c r="P11380" s="153"/>
      <c r="Q11380" s="153"/>
      <c r="R11380" s="153"/>
      <c r="S11380" s="152"/>
      <c r="T11380" s="154"/>
      <c r="X11380" s="69" t="str">
        <f t="shared" si="358"/>
        <v/>
      </c>
      <c r="Y11380" s="69" t="str">
        <f t="shared" si="359"/>
        <v/>
      </c>
    </row>
    <row r="11381" spans="8:25" x14ac:dyDescent="0.25">
      <c r="H11381" s="153"/>
      <c r="I11381" s="151"/>
      <c r="J11381" s="153"/>
      <c r="K11381" s="153"/>
      <c r="L11381" s="153"/>
      <c r="M11381" s="153"/>
      <c r="N11381" s="153"/>
      <c r="O11381" s="153"/>
      <c r="P11381" s="153"/>
      <c r="Q11381" s="153"/>
      <c r="R11381" s="153"/>
      <c r="S11381" s="152"/>
      <c r="T11381" s="154"/>
      <c r="X11381" s="69" t="str">
        <f t="shared" si="358"/>
        <v/>
      </c>
      <c r="Y11381" s="69" t="str">
        <f t="shared" si="359"/>
        <v/>
      </c>
    </row>
    <row r="11382" spans="8:25" x14ac:dyDescent="0.25">
      <c r="H11382" s="153"/>
      <c r="I11382" s="151"/>
      <c r="J11382" s="153"/>
      <c r="K11382" s="153"/>
      <c r="L11382" s="153"/>
      <c r="M11382" s="153"/>
      <c r="N11382" s="153"/>
      <c r="O11382" s="153"/>
      <c r="P11382" s="153"/>
      <c r="Q11382" s="153"/>
      <c r="R11382" s="153"/>
      <c r="S11382" s="152"/>
      <c r="T11382" s="154"/>
      <c r="X11382" s="69" t="str">
        <f t="shared" si="358"/>
        <v/>
      </c>
      <c r="Y11382" s="69" t="str">
        <f t="shared" si="359"/>
        <v/>
      </c>
    </row>
    <row r="11383" spans="8:25" x14ac:dyDescent="0.25">
      <c r="H11383" s="153"/>
      <c r="I11383" s="151"/>
      <c r="J11383" s="153"/>
      <c r="K11383" s="153"/>
      <c r="L11383" s="153"/>
      <c r="M11383" s="153"/>
      <c r="N11383" s="153"/>
      <c r="O11383" s="153"/>
      <c r="P11383" s="153"/>
      <c r="Q11383" s="153"/>
      <c r="R11383" s="153"/>
      <c r="S11383" s="152"/>
      <c r="T11383" s="154"/>
      <c r="X11383" s="69" t="str">
        <f t="shared" si="358"/>
        <v/>
      </c>
      <c r="Y11383" s="69" t="str">
        <f t="shared" si="359"/>
        <v/>
      </c>
    </row>
    <row r="11384" spans="8:25" x14ac:dyDescent="0.25">
      <c r="H11384" s="153"/>
      <c r="I11384" s="151"/>
      <c r="J11384" s="153"/>
      <c r="K11384" s="153"/>
      <c r="L11384" s="153"/>
      <c r="M11384" s="153"/>
      <c r="N11384" s="153"/>
      <c r="O11384" s="153"/>
      <c r="P11384" s="153"/>
      <c r="Q11384" s="153"/>
      <c r="R11384" s="153"/>
      <c r="S11384" s="152"/>
      <c r="T11384" s="154"/>
      <c r="X11384" s="69" t="str">
        <f t="shared" si="358"/>
        <v/>
      </c>
      <c r="Y11384" s="69" t="str">
        <f t="shared" si="359"/>
        <v/>
      </c>
    </row>
    <row r="11385" spans="8:25" x14ac:dyDescent="0.25">
      <c r="H11385" s="153"/>
      <c r="I11385" s="151"/>
      <c r="J11385" s="153"/>
      <c r="K11385" s="153"/>
      <c r="L11385" s="153"/>
      <c r="M11385" s="153"/>
      <c r="N11385" s="153"/>
      <c r="O11385" s="153"/>
      <c r="P11385" s="153"/>
      <c r="Q11385" s="153"/>
      <c r="R11385" s="153"/>
      <c r="S11385" s="152"/>
      <c r="T11385" s="154"/>
      <c r="X11385" s="69" t="str">
        <f t="shared" si="358"/>
        <v/>
      </c>
      <c r="Y11385" s="69" t="str">
        <f t="shared" si="359"/>
        <v/>
      </c>
    </row>
    <row r="11386" spans="8:25" x14ac:dyDescent="0.25">
      <c r="H11386" s="153"/>
      <c r="I11386" s="151"/>
      <c r="J11386" s="153"/>
      <c r="K11386" s="153"/>
      <c r="L11386" s="153"/>
      <c r="M11386" s="153"/>
      <c r="N11386" s="153"/>
      <c r="O11386" s="153"/>
      <c r="P11386" s="153"/>
      <c r="Q11386" s="153"/>
      <c r="R11386" s="153"/>
      <c r="S11386" s="152"/>
      <c r="T11386" s="154"/>
      <c r="X11386" s="69" t="str">
        <f t="shared" si="358"/>
        <v/>
      </c>
      <c r="Y11386" s="69" t="str">
        <f t="shared" si="359"/>
        <v/>
      </c>
    </row>
    <row r="11387" spans="8:25" x14ac:dyDescent="0.25">
      <c r="H11387" s="153"/>
      <c r="I11387" s="151"/>
      <c r="J11387" s="153"/>
      <c r="K11387" s="153"/>
      <c r="L11387" s="153"/>
      <c r="M11387" s="153"/>
      <c r="N11387" s="153"/>
      <c r="O11387" s="153"/>
      <c r="P11387" s="153"/>
      <c r="Q11387" s="153"/>
      <c r="R11387" s="153"/>
      <c r="S11387" s="152"/>
      <c r="T11387" s="154"/>
      <c r="X11387" s="69" t="str">
        <f t="shared" si="358"/>
        <v/>
      </c>
      <c r="Y11387" s="69" t="str">
        <f t="shared" si="359"/>
        <v/>
      </c>
    </row>
    <row r="11388" spans="8:25" x14ac:dyDescent="0.25">
      <c r="H11388" s="153"/>
      <c r="I11388" s="151"/>
      <c r="J11388" s="153"/>
      <c r="K11388" s="153"/>
      <c r="L11388" s="153"/>
      <c r="M11388" s="153"/>
      <c r="N11388" s="153"/>
      <c r="O11388" s="153"/>
      <c r="P11388" s="153"/>
      <c r="Q11388" s="153"/>
      <c r="R11388" s="153"/>
      <c r="S11388" s="152"/>
      <c r="T11388" s="154"/>
      <c r="X11388" s="69" t="str">
        <f t="shared" si="358"/>
        <v/>
      </c>
      <c r="Y11388" s="69" t="str">
        <f t="shared" si="359"/>
        <v/>
      </c>
    </row>
    <row r="11389" spans="8:25" x14ac:dyDescent="0.25">
      <c r="H11389" s="153"/>
      <c r="I11389" s="151"/>
      <c r="J11389" s="153"/>
      <c r="K11389" s="153"/>
      <c r="L11389" s="153"/>
      <c r="M11389" s="153"/>
      <c r="N11389" s="153"/>
      <c r="O11389" s="153"/>
      <c r="P11389" s="153"/>
      <c r="Q11389" s="153"/>
      <c r="R11389" s="153"/>
      <c r="S11389" s="152"/>
      <c r="T11389" s="154"/>
      <c r="X11389" s="69" t="str">
        <f t="shared" si="358"/>
        <v/>
      </c>
      <c r="Y11389" s="69" t="str">
        <f t="shared" si="359"/>
        <v/>
      </c>
    </row>
    <row r="11390" spans="8:25" x14ac:dyDescent="0.25">
      <c r="H11390" s="153"/>
      <c r="I11390" s="151"/>
      <c r="J11390" s="153"/>
      <c r="K11390" s="153"/>
      <c r="L11390" s="153"/>
      <c r="M11390" s="153"/>
      <c r="N11390" s="153"/>
      <c r="O11390" s="153"/>
      <c r="P11390" s="153"/>
      <c r="Q11390" s="153"/>
      <c r="R11390" s="153"/>
      <c r="S11390" s="152"/>
      <c r="T11390" s="154"/>
      <c r="X11390" s="69" t="str">
        <f t="shared" si="358"/>
        <v/>
      </c>
      <c r="Y11390" s="69" t="str">
        <f t="shared" si="359"/>
        <v/>
      </c>
    </row>
    <row r="11391" spans="8:25" x14ac:dyDescent="0.25">
      <c r="H11391" s="153"/>
      <c r="I11391" s="151"/>
      <c r="J11391" s="153"/>
      <c r="K11391" s="153"/>
      <c r="L11391" s="153"/>
      <c r="M11391" s="153"/>
      <c r="N11391" s="153"/>
      <c r="O11391" s="153"/>
      <c r="P11391" s="153"/>
      <c r="Q11391" s="153"/>
      <c r="R11391" s="153"/>
      <c r="S11391" s="152"/>
      <c r="T11391" s="154"/>
      <c r="X11391" s="69" t="str">
        <f t="shared" si="358"/>
        <v/>
      </c>
      <c r="Y11391" s="69" t="str">
        <f t="shared" si="359"/>
        <v/>
      </c>
    </row>
    <row r="11392" spans="8:25" x14ac:dyDescent="0.25">
      <c r="H11392" s="153"/>
      <c r="I11392" s="151"/>
      <c r="J11392" s="153"/>
      <c r="K11392" s="153"/>
      <c r="L11392" s="153"/>
      <c r="M11392" s="153"/>
      <c r="N11392" s="153"/>
      <c r="O11392" s="153"/>
      <c r="P11392" s="153"/>
      <c r="Q11392" s="153"/>
      <c r="R11392" s="153"/>
      <c r="S11392" s="152"/>
      <c r="T11392" s="154"/>
      <c r="X11392" s="69" t="str">
        <f t="shared" si="358"/>
        <v/>
      </c>
      <c r="Y11392" s="69" t="str">
        <f t="shared" si="359"/>
        <v/>
      </c>
    </row>
    <row r="11393" spans="8:25" x14ac:dyDescent="0.25">
      <c r="H11393" s="153"/>
      <c r="I11393" s="151"/>
      <c r="J11393" s="153"/>
      <c r="K11393" s="153"/>
      <c r="L11393" s="153"/>
      <c r="M11393" s="153"/>
      <c r="N11393" s="153"/>
      <c r="O11393" s="153"/>
      <c r="P11393" s="153"/>
      <c r="Q11393" s="153"/>
      <c r="R11393" s="153"/>
      <c r="S11393" s="152"/>
      <c r="T11393" s="154"/>
      <c r="X11393" s="69" t="str">
        <f t="shared" si="358"/>
        <v/>
      </c>
      <c r="Y11393" s="69" t="str">
        <f t="shared" si="359"/>
        <v/>
      </c>
    </row>
    <row r="11394" spans="8:25" x14ac:dyDescent="0.25">
      <c r="H11394" s="153"/>
      <c r="I11394" s="151"/>
      <c r="J11394" s="153"/>
      <c r="K11394" s="153"/>
      <c r="L11394" s="153"/>
      <c r="M11394" s="153"/>
      <c r="N11394" s="153"/>
      <c r="O11394" s="153"/>
      <c r="P11394" s="153"/>
      <c r="Q11394" s="153"/>
      <c r="R11394" s="153"/>
      <c r="S11394" s="152"/>
      <c r="T11394" s="154"/>
      <c r="X11394" s="69" t="str">
        <f t="shared" ref="X11394:X11457" si="360">IF(W11394&lt;&gt;"",W11394-I11394,"")</f>
        <v/>
      </c>
      <c r="Y11394" s="69" t="str">
        <f t="shared" si="359"/>
        <v/>
      </c>
    </row>
    <row r="11395" spans="8:25" x14ac:dyDescent="0.25">
      <c r="H11395" s="153"/>
      <c r="I11395" s="151"/>
      <c r="J11395" s="153"/>
      <c r="K11395" s="153"/>
      <c r="L11395" s="153"/>
      <c r="M11395" s="153"/>
      <c r="N11395" s="153"/>
      <c r="O11395" s="153"/>
      <c r="P11395" s="153"/>
      <c r="Q11395" s="153"/>
      <c r="R11395" s="153"/>
      <c r="S11395" s="152"/>
      <c r="T11395" s="154"/>
      <c r="X11395" s="69" t="str">
        <f t="shared" si="360"/>
        <v/>
      </c>
      <c r="Y11395" s="69" t="str">
        <f t="shared" ref="Y11395:Y11458" si="361">IF(X11395&lt;&gt;"",IF(X11395&lt;365,"&lt; 1 year",IF(X11395&lt;730,"1-2",IF(X11395&lt;1095,"2-3",IF(X11395&lt;1460,"3-4",IF(X11395&lt;1825,"4-5","5+"))))),"")</f>
        <v/>
      </c>
    </row>
    <row r="11396" spans="8:25" x14ac:dyDescent="0.25">
      <c r="H11396" s="153"/>
      <c r="I11396" s="151"/>
      <c r="J11396" s="153"/>
      <c r="K11396" s="153"/>
      <c r="L11396" s="153"/>
      <c r="M11396" s="153"/>
      <c r="N11396" s="153"/>
      <c r="O11396" s="153"/>
      <c r="P11396" s="153"/>
      <c r="Q11396" s="153"/>
      <c r="R11396" s="153"/>
      <c r="S11396" s="152"/>
      <c r="T11396" s="154"/>
      <c r="X11396" s="69" t="str">
        <f t="shared" si="360"/>
        <v/>
      </c>
      <c r="Y11396" s="69" t="str">
        <f t="shared" si="361"/>
        <v/>
      </c>
    </row>
    <row r="11397" spans="8:25" x14ac:dyDescent="0.25">
      <c r="H11397" s="153"/>
      <c r="I11397" s="151"/>
      <c r="J11397" s="153"/>
      <c r="K11397" s="153"/>
      <c r="L11397" s="153"/>
      <c r="M11397" s="153"/>
      <c r="N11397" s="153"/>
      <c r="O11397" s="153"/>
      <c r="P11397" s="153"/>
      <c r="Q11397" s="153"/>
      <c r="R11397" s="153"/>
      <c r="S11397" s="152"/>
      <c r="T11397" s="154"/>
      <c r="X11397" s="69" t="str">
        <f t="shared" si="360"/>
        <v/>
      </c>
      <c r="Y11397" s="69" t="str">
        <f t="shared" si="361"/>
        <v/>
      </c>
    </row>
    <row r="11398" spans="8:25" x14ac:dyDescent="0.25">
      <c r="H11398" s="153"/>
      <c r="I11398" s="151"/>
      <c r="J11398" s="153"/>
      <c r="K11398" s="153"/>
      <c r="L11398" s="153"/>
      <c r="M11398" s="153"/>
      <c r="N11398" s="153"/>
      <c r="O11398" s="153"/>
      <c r="P11398" s="153"/>
      <c r="Q11398" s="153"/>
      <c r="R11398" s="153"/>
      <c r="S11398" s="152"/>
      <c r="T11398" s="154"/>
      <c r="X11398" s="69" t="str">
        <f t="shared" si="360"/>
        <v/>
      </c>
      <c r="Y11398" s="69" t="str">
        <f t="shared" si="361"/>
        <v/>
      </c>
    </row>
    <row r="11399" spans="8:25" x14ac:dyDescent="0.25">
      <c r="H11399" s="153"/>
      <c r="I11399" s="151"/>
      <c r="J11399" s="153"/>
      <c r="K11399" s="153"/>
      <c r="L11399" s="153"/>
      <c r="M11399" s="153"/>
      <c r="N11399" s="153"/>
      <c r="O11399" s="153"/>
      <c r="P11399" s="153"/>
      <c r="Q11399" s="153"/>
      <c r="R11399" s="153"/>
      <c r="S11399" s="152"/>
      <c r="T11399" s="154"/>
      <c r="X11399" s="69" t="str">
        <f t="shared" si="360"/>
        <v/>
      </c>
      <c r="Y11399" s="69" t="str">
        <f t="shared" si="361"/>
        <v/>
      </c>
    </row>
    <row r="11400" spans="8:25" x14ac:dyDescent="0.25">
      <c r="H11400" s="153"/>
      <c r="I11400" s="151"/>
      <c r="J11400" s="153"/>
      <c r="K11400" s="153"/>
      <c r="L11400" s="153"/>
      <c r="M11400" s="153"/>
      <c r="N11400" s="153"/>
      <c r="O11400" s="153"/>
      <c r="P11400" s="153"/>
      <c r="Q11400" s="153"/>
      <c r="R11400" s="153"/>
      <c r="S11400" s="152"/>
      <c r="T11400" s="154"/>
      <c r="X11400" s="69" t="str">
        <f t="shared" si="360"/>
        <v/>
      </c>
      <c r="Y11400" s="69" t="str">
        <f t="shared" si="361"/>
        <v/>
      </c>
    </row>
    <row r="11401" spans="8:25" x14ac:dyDescent="0.25">
      <c r="H11401" s="153"/>
      <c r="I11401" s="151"/>
      <c r="J11401" s="153"/>
      <c r="K11401" s="153"/>
      <c r="L11401" s="153"/>
      <c r="M11401" s="153"/>
      <c r="N11401" s="153"/>
      <c r="O11401" s="153"/>
      <c r="P11401" s="153"/>
      <c r="Q11401" s="153"/>
      <c r="R11401" s="153"/>
      <c r="S11401" s="152"/>
      <c r="T11401" s="154"/>
      <c r="X11401" s="69" t="str">
        <f t="shared" si="360"/>
        <v/>
      </c>
      <c r="Y11401" s="69" t="str">
        <f t="shared" si="361"/>
        <v/>
      </c>
    </row>
    <row r="11402" spans="8:25" x14ac:dyDescent="0.25">
      <c r="H11402" s="153"/>
      <c r="I11402" s="151"/>
      <c r="J11402" s="153"/>
      <c r="K11402" s="153"/>
      <c r="L11402" s="153"/>
      <c r="M11402" s="153"/>
      <c r="N11402" s="153"/>
      <c r="O11402" s="153"/>
      <c r="P11402" s="153"/>
      <c r="Q11402" s="153"/>
      <c r="R11402" s="153"/>
      <c r="S11402" s="152"/>
      <c r="T11402" s="154"/>
      <c r="X11402" s="69" t="str">
        <f t="shared" si="360"/>
        <v/>
      </c>
      <c r="Y11402" s="69" t="str">
        <f t="shared" si="361"/>
        <v/>
      </c>
    </row>
    <row r="11403" spans="8:25" x14ac:dyDescent="0.25">
      <c r="H11403" s="153"/>
      <c r="I11403" s="151"/>
      <c r="J11403" s="153"/>
      <c r="K11403" s="153"/>
      <c r="L11403" s="153"/>
      <c r="M11403" s="153"/>
      <c r="N11403" s="153"/>
      <c r="O11403" s="153"/>
      <c r="P11403" s="153"/>
      <c r="Q11403" s="153"/>
      <c r="R11403" s="153"/>
      <c r="S11403" s="152"/>
      <c r="T11403" s="154"/>
      <c r="X11403" s="69" t="str">
        <f t="shared" si="360"/>
        <v/>
      </c>
      <c r="Y11403" s="69" t="str">
        <f t="shared" si="361"/>
        <v/>
      </c>
    </row>
    <row r="11404" spans="8:25" x14ac:dyDescent="0.25">
      <c r="H11404" s="153"/>
      <c r="I11404" s="151"/>
      <c r="J11404" s="153"/>
      <c r="K11404" s="153"/>
      <c r="L11404" s="153"/>
      <c r="M11404" s="153"/>
      <c r="N11404" s="153"/>
      <c r="O11404" s="153"/>
      <c r="P11404" s="153"/>
      <c r="Q11404" s="153"/>
      <c r="R11404" s="153"/>
      <c r="S11404" s="152"/>
      <c r="T11404" s="154"/>
      <c r="X11404" s="69" t="str">
        <f t="shared" si="360"/>
        <v/>
      </c>
      <c r="Y11404" s="69" t="str">
        <f t="shared" si="361"/>
        <v/>
      </c>
    </row>
    <row r="11405" spans="8:25" x14ac:dyDescent="0.25">
      <c r="H11405" s="153"/>
      <c r="I11405" s="151"/>
      <c r="J11405" s="153"/>
      <c r="K11405" s="153"/>
      <c r="L11405" s="153"/>
      <c r="M11405" s="153"/>
      <c r="N11405" s="153"/>
      <c r="O11405" s="153"/>
      <c r="P11405" s="153"/>
      <c r="Q11405" s="153"/>
      <c r="R11405" s="153"/>
      <c r="S11405" s="152"/>
      <c r="T11405" s="154"/>
      <c r="X11405" s="69" t="str">
        <f t="shared" si="360"/>
        <v/>
      </c>
      <c r="Y11405" s="69" t="str">
        <f t="shared" si="361"/>
        <v/>
      </c>
    </row>
    <row r="11406" spans="8:25" x14ac:dyDescent="0.25">
      <c r="H11406" s="153"/>
      <c r="I11406" s="151"/>
      <c r="J11406" s="153"/>
      <c r="K11406" s="153"/>
      <c r="L11406" s="153"/>
      <c r="M11406" s="153"/>
      <c r="N11406" s="153"/>
      <c r="O11406" s="153"/>
      <c r="P11406" s="153"/>
      <c r="Q11406" s="153"/>
      <c r="R11406" s="153"/>
      <c r="S11406" s="152"/>
      <c r="T11406" s="154"/>
      <c r="X11406" s="69" t="str">
        <f t="shared" si="360"/>
        <v/>
      </c>
      <c r="Y11406" s="69" t="str">
        <f t="shared" si="361"/>
        <v/>
      </c>
    </row>
    <row r="11407" spans="8:25" x14ac:dyDescent="0.25">
      <c r="H11407" s="153"/>
      <c r="I11407" s="151"/>
      <c r="J11407" s="153"/>
      <c r="K11407" s="153"/>
      <c r="L11407" s="153"/>
      <c r="M11407" s="153"/>
      <c r="N11407" s="153"/>
      <c r="O11407" s="153"/>
      <c r="P11407" s="153"/>
      <c r="Q11407" s="153"/>
      <c r="R11407" s="153"/>
      <c r="S11407" s="152"/>
      <c r="T11407" s="154"/>
      <c r="X11407" s="69" t="str">
        <f t="shared" si="360"/>
        <v/>
      </c>
      <c r="Y11407" s="69" t="str">
        <f t="shared" si="361"/>
        <v/>
      </c>
    </row>
    <row r="11408" spans="8:25" x14ac:dyDescent="0.25">
      <c r="H11408" s="153"/>
      <c r="I11408" s="151"/>
      <c r="J11408" s="153"/>
      <c r="K11408" s="153"/>
      <c r="L11408" s="153"/>
      <c r="M11408" s="153"/>
      <c r="N11408" s="153"/>
      <c r="O11408" s="153"/>
      <c r="P11408" s="153"/>
      <c r="Q11408" s="153"/>
      <c r="R11408" s="153"/>
      <c r="S11408" s="152"/>
      <c r="T11408" s="154"/>
      <c r="X11408" s="69" t="str">
        <f t="shared" si="360"/>
        <v/>
      </c>
      <c r="Y11408" s="69" t="str">
        <f t="shared" si="361"/>
        <v/>
      </c>
    </row>
    <row r="11409" spans="8:25" x14ac:dyDescent="0.25">
      <c r="H11409" s="153"/>
      <c r="I11409" s="151"/>
      <c r="J11409" s="153"/>
      <c r="K11409" s="153"/>
      <c r="L11409" s="153"/>
      <c r="M11409" s="153"/>
      <c r="N11409" s="153"/>
      <c r="O11409" s="153"/>
      <c r="P11409" s="153"/>
      <c r="Q11409" s="153"/>
      <c r="R11409" s="153"/>
      <c r="S11409" s="152"/>
      <c r="T11409" s="154"/>
      <c r="X11409" s="69" t="str">
        <f t="shared" si="360"/>
        <v/>
      </c>
      <c r="Y11409" s="69" t="str">
        <f t="shared" si="361"/>
        <v/>
      </c>
    </row>
    <row r="11410" spans="8:25" x14ac:dyDescent="0.25">
      <c r="H11410" s="153"/>
      <c r="I11410" s="151"/>
      <c r="J11410" s="153"/>
      <c r="K11410" s="153"/>
      <c r="L11410" s="153"/>
      <c r="M11410" s="153"/>
      <c r="N11410" s="153"/>
      <c r="O11410" s="153"/>
      <c r="P11410" s="153"/>
      <c r="Q11410" s="153"/>
      <c r="R11410" s="153"/>
      <c r="S11410" s="152"/>
      <c r="T11410" s="154"/>
      <c r="X11410" s="69" t="str">
        <f t="shared" si="360"/>
        <v/>
      </c>
      <c r="Y11410" s="69" t="str">
        <f t="shared" si="361"/>
        <v/>
      </c>
    </row>
    <row r="11411" spans="8:25" x14ac:dyDescent="0.25">
      <c r="H11411" s="153"/>
      <c r="I11411" s="151"/>
      <c r="J11411" s="153"/>
      <c r="K11411" s="153"/>
      <c r="L11411" s="153"/>
      <c r="M11411" s="153"/>
      <c r="N11411" s="153"/>
      <c r="O11411" s="153"/>
      <c r="P11411" s="153"/>
      <c r="Q11411" s="153"/>
      <c r="R11411" s="153"/>
      <c r="S11411" s="152"/>
      <c r="T11411" s="154"/>
      <c r="X11411" s="69" t="str">
        <f t="shared" si="360"/>
        <v/>
      </c>
      <c r="Y11411" s="69" t="str">
        <f t="shared" si="361"/>
        <v/>
      </c>
    </row>
    <row r="11412" spans="8:25" x14ac:dyDescent="0.25">
      <c r="H11412" s="153"/>
      <c r="I11412" s="151"/>
      <c r="J11412" s="153"/>
      <c r="K11412" s="153"/>
      <c r="L11412" s="153"/>
      <c r="M11412" s="153"/>
      <c r="N11412" s="153"/>
      <c r="O11412" s="153"/>
      <c r="P11412" s="153"/>
      <c r="Q11412" s="153"/>
      <c r="R11412" s="153"/>
      <c r="S11412" s="152"/>
      <c r="T11412" s="154"/>
      <c r="X11412" s="69" t="str">
        <f t="shared" si="360"/>
        <v/>
      </c>
      <c r="Y11412" s="69" t="str">
        <f t="shared" si="361"/>
        <v/>
      </c>
    </row>
    <row r="11413" spans="8:25" x14ac:dyDescent="0.25">
      <c r="H11413" s="153"/>
      <c r="I11413" s="151"/>
      <c r="J11413" s="153"/>
      <c r="K11413" s="153"/>
      <c r="L11413" s="153"/>
      <c r="M11413" s="153"/>
      <c r="N11413" s="153"/>
      <c r="O11413" s="153"/>
      <c r="P11413" s="153"/>
      <c r="Q11413" s="153"/>
      <c r="R11413" s="153"/>
      <c r="S11413" s="152"/>
      <c r="T11413" s="154"/>
      <c r="X11413" s="69" t="str">
        <f t="shared" si="360"/>
        <v/>
      </c>
      <c r="Y11413" s="69" t="str">
        <f t="shared" si="361"/>
        <v/>
      </c>
    </row>
    <row r="11414" spans="8:25" x14ac:dyDescent="0.25">
      <c r="H11414" s="153"/>
      <c r="I11414" s="151"/>
      <c r="J11414" s="153"/>
      <c r="K11414" s="153"/>
      <c r="L11414" s="153"/>
      <c r="M11414" s="153"/>
      <c r="N11414" s="153"/>
      <c r="O11414" s="153"/>
      <c r="P11414" s="153"/>
      <c r="Q11414" s="153"/>
      <c r="R11414" s="153"/>
      <c r="S11414" s="152"/>
      <c r="T11414" s="154"/>
      <c r="X11414" s="69" t="str">
        <f t="shared" si="360"/>
        <v/>
      </c>
      <c r="Y11414" s="69" t="str">
        <f t="shared" si="361"/>
        <v/>
      </c>
    </row>
    <row r="11415" spans="8:25" x14ac:dyDescent="0.25">
      <c r="H11415" s="153"/>
      <c r="I11415" s="151"/>
      <c r="J11415" s="153"/>
      <c r="K11415" s="153"/>
      <c r="L11415" s="153"/>
      <c r="M11415" s="153"/>
      <c r="N11415" s="153"/>
      <c r="O11415" s="153"/>
      <c r="P11415" s="153"/>
      <c r="Q11415" s="153"/>
      <c r="R11415" s="153"/>
      <c r="S11415" s="152"/>
      <c r="T11415" s="154"/>
      <c r="X11415" s="69" t="str">
        <f t="shared" si="360"/>
        <v/>
      </c>
      <c r="Y11415" s="69" t="str">
        <f t="shared" si="361"/>
        <v/>
      </c>
    </row>
    <row r="11416" spans="8:25" x14ac:dyDescent="0.25">
      <c r="H11416" s="153"/>
      <c r="I11416" s="151"/>
      <c r="J11416" s="153"/>
      <c r="K11416" s="153"/>
      <c r="L11416" s="153"/>
      <c r="M11416" s="153"/>
      <c r="N11416" s="153"/>
      <c r="O11416" s="153"/>
      <c r="P11416" s="153"/>
      <c r="Q11416" s="153"/>
      <c r="R11416" s="153"/>
      <c r="S11416" s="152"/>
      <c r="T11416" s="154"/>
      <c r="X11416" s="69" t="str">
        <f t="shared" si="360"/>
        <v/>
      </c>
      <c r="Y11416" s="69" t="str">
        <f t="shared" si="361"/>
        <v/>
      </c>
    </row>
    <row r="11417" spans="8:25" x14ac:dyDescent="0.25">
      <c r="H11417" s="153"/>
      <c r="I11417" s="151"/>
      <c r="J11417" s="153"/>
      <c r="K11417" s="153"/>
      <c r="L11417" s="153"/>
      <c r="M11417" s="153"/>
      <c r="N11417" s="153"/>
      <c r="O11417" s="153"/>
      <c r="P11417" s="153"/>
      <c r="Q11417" s="153"/>
      <c r="R11417" s="153"/>
      <c r="S11417" s="152"/>
      <c r="T11417" s="154"/>
      <c r="X11417" s="69" t="str">
        <f t="shared" si="360"/>
        <v/>
      </c>
      <c r="Y11417" s="69" t="str">
        <f t="shared" si="361"/>
        <v/>
      </c>
    </row>
    <row r="11418" spans="8:25" x14ac:dyDescent="0.25">
      <c r="H11418" s="153"/>
      <c r="I11418" s="151"/>
      <c r="J11418" s="153"/>
      <c r="K11418" s="153"/>
      <c r="L11418" s="153"/>
      <c r="M11418" s="153"/>
      <c r="N11418" s="153"/>
      <c r="O11418" s="153"/>
      <c r="P11418" s="153"/>
      <c r="Q11418" s="153"/>
      <c r="R11418" s="153"/>
      <c r="S11418" s="152"/>
      <c r="T11418" s="154"/>
      <c r="X11418" s="69" t="str">
        <f t="shared" si="360"/>
        <v/>
      </c>
      <c r="Y11418" s="69" t="str">
        <f t="shared" si="361"/>
        <v/>
      </c>
    </row>
    <row r="11419" spans="8:25" x14ac:dyDescent="0.25">
      <c r="H11419" s="153"/>
      <c r="I11419" s="151"/>
      <c r="J11419" s="153"/>
      <c r="K11419" s="153"/>
      <c r="L11419" s="153"/>
      <c r="M11419" s="153"/>
      <c r="N11419" s="153"/>
      <c r="O11419" s="153"/>
      <c r="P11419" s="153"/>
      <c r="Q11419" s="153"/>
      <c r="R11419" s="153"/>
      <c r="S11419" s="152"/>
      <c r="T11419" s="154"/>
      <c r="X11419" s="69" t="str">
        <f t="shared" si="360"/>
        <v/>
      </c>
      <c r="Y11419" s="69" t="str">
        <f t="shared" si="361"/>
        <v/>
      </c>
    </row>
    <row r="11420" spans="8:25" x14ac:dyDescent="0.25">
      <c r="H11420" s="153"/>
      <c r="I11420" s="151"/>
      <c r="J11420" s="153"/>
      <c r="K11420" s="153"/>
      <c r="L11420" s="153"/>
      <c r="M11420" s="153"/>
      <c r="N11420" s="153"/>
      <c r="O11420" s="153"/>
      <c r="P11420" s="153"/>
      <c r="Q11420" s="153"/>
      <c r="R11420" s="153"/>
      <c r="S11420" s="152"/>
      <c r="T11420" s="154"/>
      <c r="X11420" s="69" t="str">
        <f t="shared" si="360"/>
        <v/>
      </c>
      <c r="Y11420" s="69" t="str">
        <f t="shared" si="361"/>
        <v/>
      </c>
    </row>
    <row r="11421" spans="8:25" x14ac:dyDescent="0.25">
      <c r="H11421" s="153"/>
      <c r="I11421" s="151"/>
      <c r="J11421" s="153"/>
      <c r="K11421" s="153"/>
      <c r="L11421" s="153"/>
      <c r="M11421" s="153"/>
      <c r="N11421" s="153"/>
      <c r="O11421" s="153"/>
      <c r="P11421" s="153"/>
      <c r="Q11421" s="153"/>
      <c r="R11421" s="153"/>
      <c r="S11421" s="152"/>
      <c r="T11421" s="154"/>
      <c r="X11421" s="69" t="str">
        <f t="shared" si="360"/>
        <v/>
      </c>
      <c r="Y11421" s="69" t="str">
        <f t="shared" si="361"/>
        <v/>
      </c>
    </row>
    <row r="11422" spans="8:25" x14ac:dyDescent="0.25">
      <c r="H11422" s="153"/>
      <c r="I11422" s="151"/>
      <c r="J11422" s="153"/>
      <c r="K11422" s="153"/>
      <c r="L11422" s="153"/>
      <c r="M11422" s="153"/>
      <c r="N11422" s="153"/>
      <c r="O11422" s="153"/>
      <c r="P11422" s="153"/>
      <c r="Q11422" s="153"/>
      <c r="R11422" s="153"/>
      <c r="S11422" s="152"/>
      <c r="T11422" s="154"/>
      <c r="X11422" s="69" t="str">
        <f t="shared" si="360"/>
        <v/>
      </c>
      <c r="Y11422" s="69" t="str">
        <f t="shared" si="361"/>
        <v/>
      </c>
    </row>
    <row r="11423" spans="8:25" x14ac:dyDescent="0.25">
      <c r="H11423" s="153"/>
      <c r="I11423" s="151"/>
      <c r="J11423" s="153"/>
      <c r="K11423" s="153"/>
      <c r="L11423" s="153"/>
      <c r="M11423" s="153"/>
      <c r="N11423" s="153"/>
      <c r="O11423" s="153"/>
      <c r="P11423" s="153"/>
      <c r="Q11423" s="153"/>
      <c r="R11423" s="153"/>
      <c r="S11423" s="152"/>
      <c r="T11423" s="154"/>
      <c r="X11423" s="69" t="str">
        <f t="shared" si="360"/>
        <v/>
      </c>
      <c r="Y11423" s="69" t="str">
        <f t="shared" si="361"/>
        <v/>
      </c>
    </row>
    <row r="11424" spans="8:25" x14ac:dyDescent="0.25">
      <c r="H11424" s="153"/>
      <c r="I11424" s="151"/>
      <c r="J11424" s="153"/>
      <c r="K11424" s="153"/>
      <c r="L11424" s="153"/>
      <c r="M11424" s="153"/>
      <c r="N11424" s="153"/>
      <c r="O11424" s="153"/>
      <c r="P11424" s="153"/>
      <c r="Q11424" s="153"/>
      <c r="R11424" s="153"/>
      <c r="S11424" s="152"/>
      <c r="T11424" s="154"/>
      <c r="X11424" s="69" t="str">
        <f t="shared" si="360"/>
        <v/>
      </c>
      <c r="Y11424" s="69" t="str">
        <f t="shared" si="361"/>
        <v/>
      </c>
    </row>
    <row r="11425" spans="8:25" x14ac:dyDescent="0.25">
      <c r="H11425" s="153"/>
      <c r="I11425" s="151"/>
      <c r="J11425" s="153"/>
      <c r="K11425" s="153"/>
      <c r="L11425" s="153"/>
      <c r="M11425" s="153"/>
      <c r="N11425" s="153"/>
      <c r="O11425" s="153"/>
      <c r="P11425" s="153"/>
      <c r="Q11425" s="153"/>
      <c r="R11425" s="153"/>
      <c r="S11425" s="152"/>
      <c r="T11425" s="154"/>
      <c r="X11425" s="69" t="str">
        <f t="shared" si="360"/>
        <v/>
      </c>
      <c r="Y11425" s="69" t="str">
        <f t="shared" si="361"/>
        <v/>
      </c>
    </row>
    <row r="11426" spans="8:25" x14ac:dyDescent="0.25">
      <c r="H11426" s="153"/>
      <c r="I11426" s="151"/>
      <c r="J11426" s="153"/>
      <c r="K11426" s="153"/>
      <c r="L11426" s="153"/>
      <c r="M11426" s="153"/>
      <c r="N11426" s="153"/>
      <c r="O11426" s="153"/>
      <c r="P11426" s="153"/>
      <c r="Q11426" s="153"/>
      <c r="R11426" s="153"/>
      <c r="S11426" s="152"/>
      <c r="T11426" s="154"/>
      <c r="X11426" s="69" t="str">
        <f t="shared" si="360"/>
        <v/>
      </c>
      <c r="Y11426" s="69" t="str">
        <f t="shared" si="361"/>
        <v/>
      </c>
    </row>
    <row r="11427" spans="8:25" x14ac:dyDescent="0.25">
      <c r="H11427" s="153"/>
      <c r="I11427" s="151"/>
      <c r="J11427" s="153"/>
      <c r="K11427" s="153"/>
      <c r="L11427" s="153"/>
      <c r="M11427" s="153"/>
      <c r="N11427" s="153"/>
      <c r="O11427" s="153"/>
      <c r="P11427" s="153"/>
      <c r="Q11427" s="153"/>
      <c r="R11427" s="153"/>
      <c r="S11427" s="152"/>
      <c r="T11427" s="154"/>
      <c r="X11427" s="69" t="str">
        <f t="shared" si="360"/>
        <v/>
      </c>
      <c r="Y11427" s="69" t="str">
        <f t="shared" si="361"/>
        <v/>
      </c>
    </row>
    <row r="11428" spans="8:25" x14ac:dyDescent="0.25">
      <c r="H11428" s="153"/>
      <c r="I11428" s="151"/>
      <c r="J11428" s="153"/>
      <c r="K11428" s="153"/>
      <c r="L11428" s="153"/>
      <c r="M11428" s="153"/>
      <c r="N11428" s="153"/>
      <c r="O11428" s="153"/>
      <c r="P11428" s="153"/>
      <c r="Q11428" s="153"/>
      <c r="R11428" s="153"/>
      <c r="S11428" s="152"/>
      <c r="T11428" s="154"/>
      <c r="X11428" s="69" t="str">
        <f t="shared" si="360"/>
        <v/>
      </c>
      <c r="Y11428" s="69" t="str">
        <f t="shared" si="361"/>
        <v/>
      </c>
    </row>
    <row r="11429" spans="8:25" x14ac:dyDescent="0.25">
      <c r="H11429" s="153"/>
      <c r="I11429" s="151"/>
      <c r="J11429" s="153"/>
      <c r="K11429" s="153"/>
      <c r="L11429" s="153"/>
      <c r="M11429" s="153"/>
      <c r="N11429" s="153"/>
      <c r="O11429" s="153"/>
      <c r="P11429" s="153"/>
      <c r="Q11429" s="153"/>
      <c r="R11429" s="153"/>
      <c r="S11429" s="152"/>
      <c r="T11429" s="154"/>
      <c r="X11429" s="69" t="str">
        <f t="shared" si="360"/>
        <v/>
      </c>
      <c r="Y11429" s="69" t="str">
        <f t="shared" si="361"/>
        <v/>
      </c>
    </row>
    <row r="11430" spans="8:25" x14ac:dyDescent="0.25">
      <c r="H11430" s="153"/>
      <c r="I11430" s="151"/>
      <c r="J11430" s="153"/>
      <c r="K11430" s="153"/>
      <c r="L11430" s="153"/>
      <c r="M11430" s="153"/>
      <c r="N11430" s="153"/>
      <c r="O11430" s="153"/>
      <c r="P11430" s="153"/>
      <c r="Q11430" s="153"/>
      <c r="R11430" s="153"/>
      <c r="S11430" s="152"/>
      <c r="T11430" s="154"/>
      <c r="X11430" s="69" t="str">
        <f t="shared" si="360"/>
        <v/>
      </c>
      <c r="Y11430" s="69" t="str">
        <f t="shared" si="361"/>
        <v/>
      </c>
    </row>
    <row r="11431" spans="8:25" x14ac:dyDescent="0.25">
      <c r="H11431" s="153"/>
      <c r="I11431" s="151"/>
      <c r="J11431" s="153"/>
      <c r="K11431" s="153"/>
      <c r="L11431" s="153"/>
      <c r="M11431" s="153"/>
      <c r="N11431" s="153"/>
      <c r="O11431" s="153"/>
      <c r="P11431" s="153"/>
      <c r="Q11431" s="153"/>
      <c r="R11431" s="153"/>
      <c r="S11431" s="152"/>
      <c r="T11431" s="154"/>
      <c r="X11431" s="69" t="str">
        <f t="shared" si="360"/>
        <v/>
      </c>
      <c r="Y11431" s="69" t="str">
        <f t="shared" si="361"/>
        <v/>
      </c>
    </row>
    <row r="11432" spans="8:25" x14ac:dyDescent="0.25">
      <c r="H11432" s="153"/>
      <c r="I11432" s="151"/>
      <c r="J11432" s="153"/>
      <c r="K11432" s="153"/>
      <c r="L11432" s="153"/>
      <c r="M11432" s="153"/>
      <c r="N11432" s="153"/>
      <c r="O11432" s="153"/>
      <c r="P11432" s="153"/>
      <c r="Q11432" s="153"/>
      <c r="R11432" s="153"/>
      <c r="S11432" s="152"/>
      <c r="T11432" s="154"/>
      <c r="X11432" s="69" t="str">
        <f t="shared" si="360"/>
        <v/>
      </c>
      <c r="Y11432" s="69" t="str">
        <f t="shared" si="361"/>
        <v/>
      </c>
    </row>
    <row r="11433" spans="8:25" x14ac:dyDescent="0.25">
      <c r="H11433" s="153"/>
      <c r="I11433" s="151"/>
      <c r="J11433" s="153"/>
      <c r="K11433" s="153"/>
      <c r="L11433" s="153"/>
      <c r="M11433" s="153"/>
      <c r="N11433" s="153"/>
      <c r="O11433" s="153"/>
      <c r="P11433" s="153"/>
      <c r="Q11433" s="153"/>
      <c r="R11433" s="153"/>
      <c r="S11433" s="152"/>
      <c r="T11433" s="154"/>
      <c r="X11433" s="69" t="str">
        <f t="shared" si="360"/>
        <v/>
      </c>
      <c r="Y11433" s="69" t="str">
        <f t="shared" si="361"/>
        <v/>
      </c>
    </row>
    <row r="11434" spans="8:25" x14ac:dyDescent="0.25">
      <c r="H11434" s="153"/>
      <c r="I11434" s="151"/>
      <c r="J11434" s="153"/>
      <c r="K11434" s="153"/>
      <c r="L11434" s="153"/>
      <c r="M11434" s="153"/>
      <c r="N11434" s="153"/>
      <c r="O11434" s="153"/>
      <c r="P11434" s="153"/>
      <c r="Q11434" s="153"/>
      <c r="R11434" s="153"/>
      <c r="S11434" s="152"/>
      <c r="T11434" s="154"/>
      <c r="X11434" s="69" t="str">
        <f t="shared" si="360"/>
        <v/>
      </c>
      <c r="Y11434" s="69" t="str">
        <f t="shared" si="361"/>
        <v/>
      </c>
    </row>
    <row r="11435" spans="8:25" x14ac:dyDescent="0.25">
      <c r="H11435" s="153"/>
      <c r="I11435" s="151"/>
      <c r="J11435" s="153"/>
      <c r="K11435" s="153"/>
      <c r="L11435" s="153"/>
      <c r="M11435" s="153"/>
      <c r="N11435" s="153"/>
      <c r="O11435" s="153"/>
      <c r="P11435" s="153"/>
      <c r="Q11435" s="153"/>
      <c r="R11435" s="153"/>
      <c r="S11435" s="152"/>
      <c r="T11435" s="154"/>
      <c r="X11435" s="69" t="str">
        <f t="shared" si="360"/>
        <v/>
      </c>
      <c r="Y11435" s="69" t="str">
        <f t="shared" si="361"/>
        <v/>
      </c>
    </row>
    <row r="11436" spans="8:25" x14ac:dyDescent="0.25">
      <c r="H11436" s="153"/>
      <c r="I11436" s="151"/>
      <c r="J11436" s="153"/>
      <c r="K11436" s="153"/>
      <c r="L11436" s="153"/>
      <c r="M11436" s="153"/>
      <c r="N11436" s="153"/>
      <c r="O11436" s="153"/>
      <c r="P11436" s="153"/>
      <c r="Q11436" s="153"/>
      <c r="R11436" s="153"/>
      <c r="S11436" s="152"/>
      <c r="T11436" s="154"/>
      <c r="X11436" s="69" t="str">
        <f t="shared" si="360"/>
        <v/>
      </c>
      <c r="Y11436" s="69" t="str">
        <f t="shared" si="361"/>
        <v/>
      </c>
    </row>
    <row r="11437" spans="8:25" x14ac:dyDescent="0.25">
      <c r="H11437" s="153"/>
      <c r="I11437" s="151"/>
      <c r="J11437" s="153"/>
      <c r="K11437" s="153"/>
      <c r="L11437" s="153"/>
      <c r="M11437" s="153"/>
      <c r="N11437" s="153"/>
      <c r="O11437" s="153"/>
      <c r="P11437" s="153"/>
      <c r="Q11437" s="153"/>
      <c r="R11437" s="153"/>
      <c r="S11437" s="152"/>
      <c r="T11437" s="154"/>
      <c r="X11437" s="69" t="str">
        <f t="shared" si="360"/>
        <v/>
      </c>
      <c r="Y11437" s="69" t="str">
        <f t="shared" si="361"/>
        <v/>
      </c>
    </row>
    <row r="11438" spans="8:25" x14ac:dyDescent="0.25">
      <c r="H11438" s="153"/>
      <c r="I11438" s="151"/>
      <c r="J11438" s="153"/>
      <c r="K11438" s="153"/>
      <c r="L11438" s="153"/>
      <c r="M11438" s="153"/>
      <c r="N11438" s="153"/>
      <c r="O11438" s="153"/>
      <c r="P11438" s="153"/>
      <c r="Q11438" s="153"/>
      <c r="R11438" s="153"/>
      <c r="S11438" s="152"/>
      <c r="T11438" s="154"/>
      <c r="X11438" s="69" t="str">
        <f t="shared" si="360"/>
        <v/>
      </c>
      <c r="Y11438" s="69" t="str">
        <f t="shared" si="361"/>
        <v/>
      </c>
    </row>
    <row r="11439" spans="8:25" x14ac:dyDescent="0.25">
      <c r="H11439" s="153"/>
      <c r="I11439" s="151"/>
      <c r="J11439" s="153"/>
      <c r="K11439" s="153"/>
      <c r="L11439" s="153"/>
      <c r="M11439" s="153"/>
      <c r="N11439" s="153"/>
      <c r="O11439" s="153"/>
      <c r="P11439" s="153"/>
      <c r="Q11439" s="153"/>
      <c r="R11439" s="153"/>
      <c r="S11439" s="152"/>
      <c r="T11439" s="154"/>
      <c r="X11439" s="69" t="str">
        <f t="shared" si="360"/>
        <v/>
      </c>
      <c r="Y11439" s="69" t="str">
        <f t="shared" si="361"/>
        <v/>
      </c>
    </row>
    <row r="11440" spans="8:25" x14ac:dyDescent="0.25">
      <c r="H11440" s="153"/>
      <c r="I11440" s="151"/>
      <c r="J11440" s="153"/>
      <c r="K11440" s="153"/>
      <c r="L11440" s="153"/>
      <c r="M11440" s="153"/>
      <c r="N11440" s="153"/>
      <c r="O11440" s="153"/>
      <c r="P11440" s="153"/>
      <c r="Q11440" s="153"/>
      <c r="R11440" s="153"/>
      <c r="S11440" s="152"/>
      <c r="T11440" s="154"/>
      <c r="X11440" s="69" t="str">
        <f t="shared" si="360"/>
        <v/>
      </c>
      <c r="Y11440" s="69" t="str">
        <f t="shared" si="361"/>
        <v/>
      </c>
    </row>
    <row r="11441" spans="8:25" x14ac:dyDescent="0.25">
      <c r="H11441" s="153"/>
      <c r="I11441" s="151"/>
      <c r="J11441" s="153"/>
      <c r="K11441" s="153"/>
      <c r="L11441" s="153"/>
      <c r="M11441" s="153"/>
      <c r="N11441" s="153"/>
      <c r="O11441" s="153"/>
      <c r="P11441" s="153"/>
      <c r="Q11441" s="153"/>
      <c r="R11441" s="153"/>
      <c r="S11441" s="152"/>
      <c r="T11441" s="154"/>
      <c r="X11441" s="69" t="str">
        <f t="shared" si="360"/>
        <v/>
      </c>
      <c r="Y11441" s="69" t="str">
        <f t="shared" si="361"/>
        <v/>
      </c>
    </row>
    <row r="11442" spans="8:25" x14ac:dyDescent="0.25">
      <c r="H11442" s="153"/>
      <c r="I11442" s="151"/>
      <c r="J11442" s="153"/>
      <c r="K11442" s="153"/>
      <c r="L11442" s="153"/>
      <c r="M11442" s="153"/>
      <c r="N11442" s="153"/>
      <c r="O11442" s="153"/>
      <c r="P11442" s="153"/>
      <c r="Q11442" s="153"/>
      <c r="R11442" s="153"/>
      <c r="S11442" s="152"/>
      <c r="T11442" s="154"/>
      <c r="X11442" s="69" t="str">
        <f t="shared" si="360"/>
        <v/>
      </c>
      <c r="Y11442" s="69" t="str">
        <f t="shared" si="361"/>
        <v/>
      </c>
    </row>
    <row r="11443" spans="8:25" x14ac:dyDescent="0.25">
      <c r="H11443" s="153"/>
      <c r="I11443" s="151"/>
      <c r="J11443" s="153"/>
      <c r="K11443" s="153"/>
      <c r="L11443" s="153"/>
      <c r="M11443" s="153"/>
      <c r="N11443" s="153"/>
      <c r="O11443" s="153"/>
      <c r="P11443" s="153"/>
      <c r="Q11443" s="153"/>
      <c r="R11443" s="153"/>
      <c r="S11443" s="152"/>
      <c r="T11443" s="154"/>
      <c r="X11443" s="69" t="str">
        <f t="shared" si="360"/>
        <v/>
      </c>
      <c r="Y11443" s="69" t="str">
        <f t="shared" si="361"/>
        <v/>
      </c>
    </row>
    <row r="11444" spans="8:25" x14ac:dyDescent="0.25">
      <c r="H11444" s="153"/>
      <c r="I11444" s="151"/>
      <c r="J11444" s="153"/>
      <c r="K11444" s="153"/>
      <c r="L11444" s="153"/>
      <c r="M11444" s="153"/>
      <c r="N11444" s="153"/>
      <c r="O11444" s="153"/>
      <c r="P11444" s="153"/>
      <c r="Q11444" s="153"/>
      <c r="R11444" s="153"/>
      <c r="S11444" s="152"/>
      <c r="T11444" s="154"/>
      <c r="X11444" s="69" t="str">
        <f t="shared" si="360"/>
        <v/>
      </c>
      <c r="Y11444" s="69" t="str">
        <f t="shared" si="361"/>
        <v/>
      </c>
    </row>
    <row r="11445" spans="8:25" x14ac:dyDescent="0.25">
      <c r="H11445" s="153"/>
      <c r="I11445" s="151"/>
      <c r="J11445" s="153"/>
      <c r="K11445" s="153"/>
      <c r="L11445" s="153"/>
      <c r="M11445" s="153"/>
      <c r="N11445" s="153"/>
      <c r="O11445" s="153"/>
      <c r="P11445" s="153"/>
      <c r="Q11445" s="153"/>
      <c r="R11445" s="153"/>
      <c r="S11445" s="152"/>
      <c r="T11445" s="154"/>
      <c r="X11445" s="69" t="str">
        <f t="shared" si="360"/>
        <v/>
      </c>
      <c r="Y11445" s="69" t="str">
        <f t="shared" si="361"/>
        <v/>
      </c>
    </row>
    <row r="11446" spans="8:25" x14ac:dyDescent="0.25">
      <c r="H11446" s="153"/>
      <c r="I11446" s="151"/>
      <c r="J11446" s="153"/>
      <c r="K11446" s="153"/>
      <c r="L11446" s="153"/>
      <c r="M11446" s="153"/>
      <c r="N11446" s="153"/>
      <c r="O11446" s="153"/>
      <c r="P11446" s="153"/>
      <c r="Q11446" s="153"/>
      <c r="R11446" s="153"/>
      <c r="S11446" s="152"/>
      <c r="T11446" s="154"/>
      <c r="X11446" s="69" t="str">
        <f t="shared" si="360"/>
        <v/>
      </c>
      <c r="Y11446" s="69" t="str">
        <f t="shared" si="361"/>
        <v/>
      </c>
    </row>
    <row r="11447" spans="8:25" x14ac:dyDescent="0.25">
      <c r="H11447" s="153"/>
      <c r="I11447" s="151"/>
      <c r="J11447" s="153"/>
      <c r="K11447" s="153"/>
      <c r="L11447" s="153"/>
      <c r="M11447" s="153"/>
      <c r="N11447" s="153"/>
      <c r="O11447" s="153"/>
      <c r="P11447" s="153"/>
      <c r="Q11447" s="153"/>
      <c r="R11447" s="153"/>
      <c r="S11447" s="152"/>
      <c r="T11447" s="154"/>
      <c r="X11447" s="69" t="str">
        <f t="shared" si="360"/>
        <v/>
      </c>
      <c r="Y11447" s="69" t="str">
        <f t="shared" si="361"/>
        <v/>
      </c>
    </row>
    <row r="11448" spans="8:25" x14ac:dyDescent="0.25">
      <c r="H11448" s="153"/>
      <c r="I11448" s="151"/>
      <c r="J11448" s="153"/>
      <c r="K11448" s="153"/>
      <c r="L11448" s="153"/>
      <c r="M11448" s="153"/>
      <c r="N11448" s="153"/>
      <c r="O11448" s="153"/>
      <c r="P11448" s="153"/>
      <c r="Q11448" s="153"/>
      <c r="R11448" s="153"/>
      <c r="S11448" s="152"/>
      <c r="T11448" s="154"/>
      <c r="X11448" s="69" t="str">
        <f t="shared" si="360"/>
        <v/>
      </c>
      <c r="Y11448" s="69" t="str">
        <f t="shared" si="361"/>
        <v/>
      </c>
    </row>
    <row r="11449" spans="8:25" x14ac:dyDescent="0.25">
      <c r="H11449" s="153"/>
      <c r="I11449" s="151"/>
      <c r="J11449" s="153"/>
      <c r="K11449" s="153"/>
      <c r="L11449" s="153"/>
      <c r="M11449" s="153"/>
      <c r="N11449" s="153"/>
      <c r="O11449" s="153"/>
      <c r="P11449" s="153"/>
      <c r="Q11449" s="153"/>
      <c r="R11449" s="153"/>
      <c r="S11449" s="152"/>
      <c r="T11449" s="154"/>
      <c r="X11449" s="69" t="str">
        <f t="shared" si="360"/>
        <v/>
      </c>
      <c r="Y11449" s="69" t="str">
        <f t="shared" si="361"/>
        <v/>
      </c>
    </row>
    <row r="11450" spans="8:25" x14ac:dyDescent="0.25">
      <c r="H11450" s="153"/>
      <c r="I11450" s="151"/>
      <c r="J11450" s="153"/>
      <c r="K11450" s="153"/>
      <c r="L11450" s="153"/>
      <c r="M11450" s="153"/>
      <c r="N11450" s="153"/>
      <c r="O11450" s="153"/>
      <c r="P11450" s="153"/>
      <c r="Q11450" s="153"/>
      <c r="R11450" s="153"/>
      <c r="S11450" s="152"/>
      <c r="T11450" s="154"/>
      <c r="X11450" s="69" t="str">
        <f t="shared" si="360"/>
        <v/>
      </c>
      <c r="Y11450" s="69" t="str">
        <f t="shared" si="361"/>
        <v/>
      </c>
    </row>
    <row r="11451" spans="8:25" x14ac:dyDescent="0.25">
      <c r="H11451" s="153"/>
      <c r="I11451" s="151"/>
      <c r="J11451" s="153"/>
      <c r="K11451" s="153"/>
      <c r="L11451" s="153"/>
      <c r="M11451" s="153"/>
      <c r="N11451" s="153"/>
      <c r="O11451" s="153"/>
      <c r="P11451" s="153"/>
      <c r="Q11451" s="153"/>
      <c r="R11451" s="153"/>
      <c r="S11451" s="152"/>
      <c r="T11451" s="154"/>
      <c r="X11451" s="69" t="str">
        <f t="shared" si="360"/>
        <v/>
      </c>
      <c r="Y11451" s="69" t="str">
        <f t="shared" si="361"/>
        <v/>
      </c>
    </row>
    <row r="11452" spans="8:25" x14ac:dyDescent="0.25">
      <c r="H11452" s="153"/>
      <c r="I11452" s="151"/>
      <c r="J11452" s="153"/>
      <c r="K11452" s="153"/>
      <c r="L11452" s="153"/>
      <c r="M11452" s="153"/>
      <c r="N11452" s="153"/>
      <c r="O11452" s="153"/>
      <c r="P11452" s="153"/>
      <c r="Q11452" s="153"/>
      <c r="R11452" s="153"/>
      <c r="S11452" s="152"/>
      <c r="T11452" s="154"/>
      <c r="X11452" s="69" t="str">
        <f t="shared" si="360"/>
        <v/>
      </c>
      <c r="Y11452" s="69" t="str">
        <f t="shared" si="361"/>
        <v/>
      </c>
    </row>
    <row r="11453" spans="8:25" x14ac:dyDescent="0.25">
      <c r="H11453" s="153"/>
      <c r="I11453" s="151"/>
      <c r="J11453" s="153"/>
      <c r="K11453" s="153"/>
      <c r="L11453" s="153"/>
      <c r="M11453" s="153"/>
      <c r="N11453" s="153"/>
      <c r="O11453" s="153"/>
      <c r="P11453" s="153"/>
      <c r="Q11453" s="153"/>
      <c r="R11453" s="153"/>
      <c r="S11453" s="152"/>
      <c r="T11453" s="154"/>
      <c r="X11453" s="69" t="str">
        <f t="shared" si="360"/>
        <v/>
      </c>
      <c r="Y11453" s="69" t="str">
        <f t="shared" si="361"/>
        <v/>
      </c>
    </row>
    <row r="11454" spans="8:25" x14ac:dyDescent="0.25">
      <c r="H11454" s="153"/>
      <c r="I11454" s="151"/>
      <c r="J11454" s="153"/>
      <c r="K11454" s="153"/>
      <c r="L11454" s="153"/>
      <c r="M11454" s="153"/>
      <c r="N11454" s="153"/>
      <c r="O11454" s="153"/>
      <c r="P11454" s="153"/>
      <c r="Q11454" s="153"/>
      <c r="R11454" s="153"/>
      <c r="S11454" s="152"/>
      <c r="T11454" s="154"/>
      <c r="X11454" s="69" t="str">
        <f t="shared" si="360"/>
        <v/>
      </c>
      <c r="Y11454" s="69" t="str">
        <f t="shared" si="361"/>
        <v/>
      </c>
    </row>
    <row r="11455" spans="8:25" x14ac:dyDescent="0.25">
      <c r="H11455" s="153"/>
      <c r="I11455" s="151"/>
      <c r="J11455" s="153"/>
      <c r="K11455" s="153"/>
      <c r="L11455" s="153"/>
      <c r="M11455" s="153"/>
      <c r="N11455" s="153"/>
      <c r="O11455" s="153"/>
      <c r="P11455" s="153"/>
      <c r="Q11455" s="153"/>
      <c r="R11455" s="153"/>
      <c r="S11455" s="152"/>
      <c r="T11455" s="154"/>
      <c r="X11455" s="69" t="str">
        <f t="shared" si="360"/>
        <v/>
      </c>
      <c r="Y11455" s="69" t="str">
        <f t="shared" si="361"/>
        <v/>
      </c>
    </row>
    <row r="11456" spans="8:25" x14ac:dyDescent="0.25">
      <c r="H11456" s="153"/>
      <c r="I11456" s="151"/>
      <c r="J11456" s="153"/>
      <c r="K11456" s="153"/>
      <c r="L11456" s="153"/>
      <c r="M11456" s="153"/>
      <c r="N11456" s="153"/>
      <c r="O11456" s="153"/>
      <c r="P11456" s="153"/>
      <c r="Q11456" s="153"/>
      <c r="R11456" s="153"/>
      <c r="S11456" s="152"/>
      <c r="T11456" s="154"/>
      <c r="X11456" s="69" t="str">
        <f t="shared" si="360"/>
        <v/>
      </c>
      <c r="Y11456" s="69" t="str">
        <f t="shared" si="361"/>
        <v/>
      </c>
    </row>
    <row r="11457" spans="8:25" x14ac:dyDescent="0.25">
      <c r="H11457" s="153"/>
      <c r="I11457" s="151"/>
      <c r="J11457" s="153"/>
      <c r="K11457" s="153"/>
      <c r="L11457" s="153"/>
      <c r="M11457" s="153"/>
      <c r="N11457" s="153"/>
      <c r="O11457" s="153"/>
      <c r="P11457" s="153"/>
      <c r="Q11457" s="153"/>
      <c r="R11457" s="153"/>
      <c r="S11457" s="152"/>
      <c r="T11457" s="154"/>
      <c r="X11457" s="69" t="str">
        <f t="shared" si="360"/>
        <v/>
      </c>
      <c r="Y11457" s="69" t="str">
        <f t="shared" si="361"/>
        <v/>
      </c>
    </row>
    <row r="11458" spans="8:25" x14ac:dyDescent="0.25">
      <c r="H11458" s="153"/>
      <c r="I11458" s="151"/>
      <c r="J11458" s="153"/>
      <c r="K11458" s="153"/>
      <c r="L11458" s="153"/>
      <c r="M11458" s="153"/>
      <c r="N11458" s="153"/>
      <c r="O11458" s="153"/>
      <c r="P11458" s="153"/>
      <c r="Q11458" s="153"/>
      <c r="R11458" s="153"/>
      <c r="S11458" s="152"/>
      <c r="T11458" s="154"/>
      <c r="X11458" s="69" t="str">
        <f t="shared" ref="X11458:X11521" si="362">IF(W11458&lt;&gt;"",W11458-I11458,"")</f>
        <v/>
      </c>
      <c r="Y11458" s="69" t="str">
        <f t="shared" si="361"/>
        <v/>
      </c>
    </row>
    <row r="11459" spans="8:25" x14ac:dyDescent="0.25">
      <c r="H11459" s="153"/>
      <c r="I11459" s="151"/>
      <c r="J11459" s="153"/>
      <c r="K11459" s="153"/>
      <c r="L11459" s="153"/>
      <c r="M11459" s="153"/>
      <c r="N11459" s="153"/>
      <c r="O11459" s="153"/>
      <c r="P11459" s="153"/>
      <c r="Q11459" s="153"/>
      <c r="R11459" s="153"/>
      <c r="S11459" s="152"/>
      <c r="T11459" s="154"/>
      <c r="X11459" s="69" t="str">
        <f t="shared" si="362"/>
        <v/>
      </c>
      <c r="Y11459" s="69" t="str">
        <f t="shared" ref="Y11459:Y11522" si="363">IF(X11459&lt;&gt;"",IF(X11459&lt;365,"&lt; 1 year",IF(X11459&lt;730,"1-2",IF(X11459&lt;1095,"2-3",IF(X11459&lt;1460,"3-4",IF(X11459&lt;1825,"4-5","5+"))))),"")</f>
        <v/>
      </c>
    </row>
    <row r="11460" spans="8:25" x14ac:dyDescent="0.25">
      <c r="H11460" s="153"/>
      <c r="I11460" s="151"/>
      <c r="J11460" s="153"/>
      <c r="K11460" s="153"/>
      <c r="L11460" s="153"/>
      <c r="M11460" s="153"/>
      <c r="N11460" s="153"/>
      <c r="O11460" s="153"/>
      <c r="P11460" s="153"/>
      <c r="Q11460" s="153"/>
      <c r="R11460" s="153"/>
      <c r="S11460" s="152"/>
      <c r="T11460" s="154"/>
      <c r="X11460" s="69" t="str">
        <f t="shared" si="362"/>
        <v/>
      </c>
      <c r="Y11460" s="69" t="str">
        <f t="shared" si="363"/>
        <v/>
      </c>
    </row>
    <row r="11461" spans="8:25" x14ac:dyDescent="0.25">
      <c r="H11461" s="153"/>
      <c r="I11461" s="151"/>
      <c r="J11461" s="153"/>
      <c r="K11461" s="153"/>
      <c r="L11461" s="153"/>
      <c r="M11461" s="153"/>
      <c r="N11461" s="153"/>
      <c r="O11461" s="153"/>
      <c r="P11461" s="153"/>
      <c r="Q11461" s="153"/>
      <c r="R11461" s="153"/>
      <c r="S11461" s="152"/>
      <c r="T11461" s="154"/>
      <c r="X11461" s="69" t="str">
        <f t="shared" si="362"/>
        <v/>
      </c>
      <c r="Y11461" s="69" t="str">
        <f t="shared" si="363"/>
        <v/>
      </c>
    </row>
    <row r="11462" spans="8:25" x14ac:dyDescent="0.25">
      <c r="H11462" s="153"/>
      <c r="I11462" s="151"/>
      <c r="J11462" s="153"/>
      <c r="K11462" s="153"/>
      <c r="L11462" s="153"/>
      <c r="M11462" s="153"/>
      <c r="N11462" s="153"/>
      <c r="O11462" s="153"/>
      <c r="P11462" s="153"/>
      <c r="Q11462" s="153"/>
      <c r="R11462" s="153"/>
      <c r="S11462" s="152"/>
      <c r="T11462" s="154"/>
      <c r="X11462" s="69" t="str">
        <f t="shared" si="362"/>
        <v/>
      </c>
      <c r="Y11462" s="69" t="str">
        <f t="shared" si="363"/>
        <v/>
      </c>
    </row>
    <row r="11463" spans="8:25" x14ac:dyDescent="0.25">
      <c r="H11463" s="153"/>
      <c r="I11463" s="151"/>
      <c r="J11463" s="153"/>
      <c r="K11463" s="153"/>
      <c r="L11463" s="153"/>
      <c r="M11463" s="153"/>
      <c r="N11463" s="153"/>
      <c r="O11463" s="153"/>
      <c r="P11463" s="153"/>
      <c r="Q11463" s="153"/>
      <c r="R11463" s="153"/>
      <c r="S11463" s="152"/>
      <c r="T11463" s="154"/>
      <c r="X11463" s="69" t="str">
        <f t="shared" si="362"/>
        <v/>
      </c>
      <c r="Y11463" s="69" t="str">
        <f t="shared" si="363"/>
        <v/>
      </c>
    </row>
    <row r="11464" spans="8:25" x14ac:dyDescent="0.25">
      <c r="H11464" s="153"/>
      <c r="I11464" s="151"/>
      <c r="J11464" s="153"/>
      <c r="K11464" s="153"/>
      <c r="L11464" s="153"/>
      <c r="M11464" s="153"/>
      <c r="N11464" s="153"/>
      <c r="O11464" s="153"/>
      <c r="P11464" s="153"/>
      <c r="Q11464" s="153"/>
      <c r="R11464" s="153"/>
      <c r="S11464" s="152"/>
      <c r="T11464" s="154"/>
      <c r="X11464" s="69" t="str">
        <f t="shared" si="362"/>
        <v/>
      </c>
      <c r="Y11464" s="69" t="str">
        <f t="shared" si="363"/>
        <v/>
      </c>
    </row>
    <row r="11465" spans="8:25" x14ac:dyDescent="0.25">
      <c r="H11465" s="153"/>
      <c r="I11465" s="151"/>
      <c r="J11465" s="153"/>
      <c r="K11465" s="153"/>
      <c r="L11465" s="153"/>
      <c r="M11465" s="153"/>
      <c r="N11465" s="153"/>
      <c r="O11465" s="153"/>
      <c r="P11465" s="153"/>
      <c r="Q11465" s="153"/>
      <c r="R11465" s="153"/>
      <c r="S11465" s="152"/>
      <c r="T11465" s="154"/>
      <c r="X11465" s="69" t="str">
        <f t="shared" si="362"/>
        <v/>
      </c>
      <c r="Y11465" s="69" t="str">
        <f t="shared" si="363"/>
        <v/>
      </c>
    </row>
    <row r="11466" spans="8:25" x14ac:dyDescent="0.25">
      <c r="H11466" s="153"/>
      <c r="I11466" s="151"/>
      <c r="J11466" s="153"/>
      <c r="K11466" s="153"/>
      <c r="L11466" s="153"/>
      <c r="M11466" s="153"/>
      <c r="N11466" s="153"/>
      <c r="O11466" s="153"/>
      <c r="P11466" s="153"/>
      <c r="Q11466" s="153"/>
      <c r="R11466" s="153"/>
      <c r="S11466" s="152"/>
      <c r="T11466" s="154"/>
      <c r="X11466" s="69" t="str">
        <f t="shared" si="362"/>
        <v/>
      </c>
      <c r="Y11466" s="69" t="str">
        <f t="shared" si="363"/>
        <v/>
      </c>
    </row>
    <row r="11467" spans="8:25" x14ac:dyDescent="0.25">
      <c r="H11467" s="153"/>
      <c r="I11467" s="151"/>
      <c r="J11467" s="153"/>
      <c r="K11467" s="153"/>
      <c r="L11467" s="153"/>
      <c r="M11467" s="153"/>
      <c r="N11467" s="153"/>
      <c r="O11467" s="153"/>
      <c r="P11467" s="153"/>
      <c r="Q11467" s="153"/>
      <c r="R11467" s="153"/>
      <c r="S11467" s="152"/>
      <c r="T11467" s="154"/>
      <c r="X11467" s="69" t="str">
        <f t="shared" si="362"/>
        <v/>
      </c>
      <c r="Y11467" s="69" t="str">
        <f t="shared" si="363"/>
        <v/>
      </c>
    </row>
    <row r="11468" spans="8:25" x14ac:dyDescent="0.25">
      <c r="H11468" s="153"/>
      <c r="I11468" s="151"/>
      <c r="J11468" s="153"/>
      <c r="K11468" s="153"/>
      <c r="L11468" s="153"/>
      <c r="M11468" s="153"/>
      <c r="N11468" s="153"/>
      <c r="O11468" s="153"/>
      <c r="P11468" s="153"/>
      <c r="Q11468" s="153"/>
      <c r="R11468" s="153"/>
      <c r="S11468" s="152"/>
      <c r="T11468" s="154"/>
      <c r="X11468" s="69" t="str">
        <f t="shared" si="362"/>
        <v/>
      </c>
      <c r="Y11468" s="69" t="str">
        <f t="shared" si="363"/>
        <v/>
      </c>
    </row>
    <row r="11469" spans="8:25" x14ac:dyDescent="0.25">
      <c r="H11469" s="153"/>
      <c r="I11469" s="151"/>
      <c r="J11469" s="153"/>
      <c r="K11469" s="153"/>
      <c r="L11469" s="153"/>
      <c r="M11469" s="153"/>
      <c r="N11469" s="153"/>
      <c r="O11469" s="153"/>
      <c r="P11469" s="153"/>
      <c r="Q11469" s="153"/>
      <c r="R11469" s="153"/>
      <c r="S11469" s="152"/>
      <c r="T11469" s="154"/>
      <c r="X11469" s="69" t="str">
        <f t="shared" si="362"/>
        <v/>
      </c>
      <c r="Y11469" s="69" t="str">
        <f t="shared" si="363"/>
        <v/>
      </c>
    </row>
    <row r="11470" spans="8:25" x14ac:dyDescent="0.25">
      <c r="H11470" s="153"/>
      <c r="I11470" s="151"/>
      <c r="J11470" s="153"/>
      <c r="K11470" s="153"/>
      <c r="L11470" s="153"/>
      <c r="M11470" s="153"/>
      <c r="N11470" s="153"/>
      <c r="O11470" s="153"/>
      <c r="P11470" s="153"/>
      <c r="Q11470" s="153"/>
      <c r="R11470" s="153"/>
      <c r="S11470" s="152"/>
      <c r="T11470" s="154"/>
      <c r="X11470" s="69" t="str">
        <f t="shared" si="362"/>
        <v/>
      </c>
      <c r="Y11470" s="69" t="str">
        <f t="shared" si="363"/>
        <v/>
      </c>
    </row>
    <row r="11471" spans="8:25" x14ac:dyDescent="0.25">
      <c r="H11471" s="153"/>
      <c r="I11471" s="151"/>
      <c r="J11471" s="153"/>
      <c r="K11471" s="153"/>
      <c r="L11471" s="153"/>
      <c r="M11471" s="153"/>
      <c r="N11471" s="153"/>
      <c r="O11471" s="153"/>
      <c r="P11471" s="153"/>
      <c r="Q11471" s="153"/>
      <c r="R11471" s="153"/>
      <c r="S11471" s="152"/>
      <c r="T11471" s="154"/>
      <c r="X11471" s="69" t="str">
        <f t="shared" si="362"/>
        <v/>
      </c>
      <c r="Y11471" s="69" t="str">
        <f t="shared" si="363"/>
        <v/>
      </c>
    </row>
    <row r="11472" spans="8:25" x14ac:dyDescent="0.25">
      <c r="H11472" s="153"/>
      <c r="I11472" s="151"/>
      <c r="J11472" s="153"/>
      <c r="K11472" s="153"/>
      <c r="L11472" s="153"/>
      <c r="M11472" s="153"/>
      <c r="N11472" s="153"/>
      <c r="O11472" s="153"/>
      <c r="P11472" s="153"/>
      <c r="Q11472" s="153"/>
      <c r="R11472" s="153"/>
      <c r="S11472" s="152"/>
      <c r="T11472" s="154"/>
      <c r="X11472" s="69" t="str">
        <f t="shared" si="362"/>
        <v/>
      </c>
      <c r="Y11472" s="69" t="str">
        <f t="shared" si="363"/>
        <v/>
      </c>
    </row>
    <row r="11473" spans="8:25" x14ac:dyDescent="0.25">
      <c r="H11473" s="153"/>
      <c r="I11473" s="151"/>
      <c r="J11473" s="153"/>
      <c r="K11473" s="153"/>
      <c r="L11473" s="153"/>
      <c r="M11473" s="153"/>
      <c r="N11473" s="153"/>
      <c r="O11473" s="153"/>
      <c r="P11473" s="153"/>
      <c r="Q11473" s="153"/>
      <c r="R11473" s="153"/>
      <c r="S11473" s="152"/>
      <c r="T11473" s="154"/>
      <c r="X11473" s="69" t="str">
        <f t="shared" si="362"/>
        <v/>
      </c>
      <c r="Y11473" s="69" t="str">
        <f t="shared" si="363"/>
        <v/>
      </c>
    </row>
    <row r="11474" spans="8:25" x14ac:dyDescent="0.25">
      <c r="H11474" s="153"/>
      <c r="I11474" s="151"/>
      <c r="J11474" s="153"/>
      <c r="K11474" s="153"/>
      <c r="L11474" s="153"/>
      <c r="M11474" s="153"/>
      <c r="N11474" s="153"/>
      <c r="O11474" s="153"/>
      <c r="P11474" s="153"/>
      <c r="Q11474" s="153"/>
      <c r="R11474" s="153"/>
      <c r="S11474" s="152"/>
      <c r="T11474" s="154"/>
      <c r="X11474" s="69" t="str">
        <f t="shared" si="362"/>
        <v/>
      </c>
      <c r="Y11474" s="69" t="str">
        <f t="shared" si="363"/>
        <v/>
      </c>
    </row>
    <row r="11475" spans="8:25" x14ac:dyDescent="0.25">
      <c r="H11475" s="153"/>
      <c r="I11475" s="151"/>
      <c r="J11475" s="153"/>
      <c r="K11475" s="153"/>
      <c r="L11475" s="153"/>
      <c r="M11475" s="153"/>
      <c r="N11475" s="153"/>
      <c r="O11475" s="153"/>
      <c r="P11475" s="153"/>
      <c r="Q11475" s="153"/>
      <c r="R11475" s="153"/>
      <c r="S11475" s="152"/>
      <c r="T11475" s="154"/>
      <c r="X11475" s="69" t="str">
        <f t="shared" si="362"/>
        <v/>
      </c>
      <c r="Y11475" s="69" t="str">
        <f t="shared" si="363"/>
        <v/>
      </c>
    </row>
    <row r="11476" spans="8:25" x14ac:dyDescent="0.25">
      <c r="H11476" s="153"/>
      <c r="I11476" s="151"/>
      <c r="J11476" s="153"/>
      <c r="K11476" s="153"/>
      <c r="L11476" s="153"/>
      <c r="M11476" s="153"/>
      <c r="N11476" s="153"/>
      <c r="O11476" s="153"/>
      <c r="P11476" s="153"/>
      <c r="Q11476" s="153"/>
      <c r="R11476" s="153"/>
      <c r="S11476" s="152"/>
      <c r="T11476" s="154"/>
      <c r="X11476" s="69" t="str">
        <f t="shared" si="362"/>
        <v/>
      </c>
      <c r="Y11476" s="69" t="str">
        <f t="shared" si="363"/>
        <v/>
      </c>
    </row>
    <row r="11477" spans="8:25" x14ac:dyDescent="0.25">
      <c r="H11477" s="153"/>
      <c r="I11477" s="151"/>
      <c r="J11477" s="153"/>
      <c r="K11477" s="153"/>
      <c r="L11477" s="153"/>
      <c r="M11477" s="153"/>
      <c r="N11477" s="153"/>
      <c r="O11477" s="153"/>
      <c r="P11477" s="153"/>
      <c r="Q11477" s="153"/>
      <c r="R11477" s="153"/>
      <c r="S11477" s="152"/>
      <c r="T11477" s="154"/>
      <c r="X11477" s="69" t="str">
        <f t="shared" si="362"/>
        <v/>
      </c>
      <c r="Y11477" s="69" t="str">
        <f t="shared" si="363"/>
        <v/>
      </c>
    </row>
    <row r="11478" spans="8:25" x14ac:dyDescent="0.25">
      <c r="H11478" s="153"/>
      <c r="I11478" s="151"/>
      <c r="J11478" s="153"/>
      <c r="K11478" s="153"/>
      <c r="L11478" s="153"/>
      <c r="M11478" s="153"/>
      <c r="N11478" s="153"/>
      <c r="O11478" s="153"/>
      <c r="P11478" s="153"/>
      <c r="Q11478" s="153"/>
      <c r="R11478" s="153"/>
      <c r="S11478" s="152"/>
      <c r="T11478" s="154"/>
      <c r="X11478" s="69" t="str">
        <f t="shared" si="362"/>
        <v/>
      </c>
      <c r="Y11478" s="69" t="str">
        <f t="shared" si="363"/>
        <v/>
      </c>
    </row>
    <row r="11479" spans="8:25" x14ac:dyDescent="0.25">
      <c r="H11479" s="153"/>
      <c r="I11479" s="151"/>
      <c r="J11479" s="153"/>
      <c r="K11479" s="153"/>
      <c r="L11479" s="153"/>
      <c r="M11479" s="153"/>
      <c r="N11479" s="153"/>
      <c r="O11479" s="153"/>
      <c r="P11479" s="153"/>
      <c r="Q11479" s="153"/>
      <c r="R11479" s="153"/>
      <c r="S11479" s="152"/>
      <c r="T11479" s="154"/>
      <c r="X11479" s="69" t="str">
        <f t="shared" si="362"/>
        <v/>
      </c>
      <c r="Y11479" s="69" t="str">
        <f t="shared" si="363"/>
        <v/>
      </c>
    </row>
    <row r="11480" spans="8:25" x14ac:dyDescent="0.25">
      <c r="H11480" s="153"/>
      <c r="I11480" s="151"/>
      <c r="J11480" s="153"/>
      <c r="K11480" s="153"/>
      <c r="L11480" s="153"/>
      <c r="M11480" s="153"/>
      <c r="N11480" s="153"/>
      <c r="O11480" s="153"/>
      <c r="P11480" s="153"/>
      <c r="Q11480" s="153"/>
      <c r="R11480" s="153"/>
      <c r="S11480" s="152"/>
      <c r="T11480" s="154"/>
      <c r="X11480" s="69" t="str">
        <f t="shared" si="362"/>
        <v/>
      </c>
      <c r="Y11480" s="69" t="str">
        <f t="shared" si="363"/>
        <v/>
      </c>
    </row>
    <row r="11481" spans="8:25" x14ac:dyDescent="0.25">
      <c r="H11481" s="153"/>
      <c r="I11481" s="151"/>
      <c r="J11481" s="153"/>
      <c r="K11481" s="153"/>
      <c r="L11481" s="153"/>
      <c r="M11481" s="153"/>
      <c r="N11481" s="153"/>
      <c r="O11481" s="153"/>
      <c r="P11481" s="153"/>
      <c r="Q11481" s="153"/>
      <c r="R11481" s="153"/>
      <c r="S11481" s="152"/>
      <c r="T11481" s="154"/>
      <c r="X11481" s="69" t="str">
        <f t="shared" si="362"/>
        <v/>
      </c>
      <c r="Y11481" s="69" t="str">
        <f t="shared" si="363"/>
        <v/>
      </c>
    </row>
    <row r="11482" spans="8:25" x14ac:dyDescent="0.25">
      <c r="H11482" s="153"/>
      <c r="I11482" s="151"/>
      <c r="J11482" s="153"/>
      <c r="K11482" s="153"/>
      <c r="L11482" s="153"/>
      <c r="M11482" s="153"/>
      <c r="N11482" s="153"/>
      <c r="O11482" s="153"/>
      <c r="P11482" s="153"/>
      <c r="Q11482" s="153"/>
      <c r="R11482" s="153"/>
      <c r="S11482" s="152"/>
      <c r="T11482" s="154"/>
      <c r="X11482" s="69" t="str">
        <f t="shared" si="362"/>
        <v/>
      </c>
      <c r="Y11482" s="69" t="str">
        <f t="shared" si="363"/>
        <v/>
      </c>
    </row>
    <row r="11483" spans="8:25" x14ac:dyDescent="0.25">
      <c r="H11483" s="153"/>
      <c r="I11483" s="151"/>
      <c r="J11483" s="153"/>
      <c r="K11483" s="153"/>
      <c r="L11483" s="153"/>
      <c r="M11483" s="153"/>
      <c r="N11483" s="153"/>
      <c r="O11483" s="153"/>
      <c r="P11483" s="153"/>
      <c r="Q11483" s="153"/>
      <c r="R11483" s="153"/>
      <c r="S11483" s="152"/>
      <c r="T11483" s="154"/>
      <c r="X11483" s="69" t="str">
        <f t="shared" si="362"/>
        <v/>
      </c>
      <c r="Y11483" s="69" t="str">
        <f t="shared" si="363"/>
        <v/>
      </c>
    </row>
    <row r="11484" spans="8:25" x14ac:dyDescent="0.25">
      <c r="H11484" s="153"/>
      <c r="I11484" s="151"/>
      <c r="J11484" s="153"/>
      <c r="K11484" s="153"/>
      <c r="L11484" s="153"/>
      <c r="M11484" s="153"/>
      <c r="N11484" s="153"/>
      <c r="O11484" s="153"/>
      <c r="P11484" s="153"/>
      <c r="Q11484" s="153"/>
      <c r="R11484" s="153"/>
      <c r="S11484" s="152"/>
      <c r="T11484" s="154"/>
      <c r="X11484" s="69" t="str">
        <f t="shared" si="362"/>
        <v/>
      </c>
      <c r="Y11484" s="69" t="str">
        <f t="shared" si="363"/>
        <v/>
      </c>
    </row>
    <row r="11485" spans="8:25" x14ac:dyDescent="0.25">
      <c r="H11485" s="153"/>
      <c r="I11485" s="151"/>
      <c r="J11485" s="153"/>
      <c r="K11485" s="153"/>
      <c r="L11485" s="153"/>
      <c r="M11485" s="153"/>
      <c r="N11485" s="153"/>
      <c r="O11485" s="153"/>
      <c r="P11485" s="153"/>
      <c r="Q11485" s="153"/>
      <c r="R11485" s="153"/>
      <c r="S11485" s="152"/>
      <c r="T11485" s="154"/>
      <c r="X11485" s="69" t="str">
        <f t="shared" si="362"/>
        <v/>
      </c>
      <c r="Y11485" s="69" t="str">
        <f t="shared" si="363"/>
        <v/>
      </c>
    </row>
    <row r="11486" spans="8:25" x14ac:dyDescent="0.25">
      <c r="H11486" s="153"/>
      <c r="I11486" s="151"/>
      <c r="J11486" s="153"/>
      <c r="K11486" s="153"/>
      <c r="L11486" s="153"/>
      <c r="M11486" s="153"/>
      <c r="N11486" s="153"/>
      <c r="O11486" s="153"/>
      <c r="P11486" s="153"/>
      <c r="Q11486" s="153"/>
      <c r="R11486" s="153"/>
      <c r="S11486" s="152"/>
      <c r="T11486" s="154"/>
      <c r="X11486" s="69" t="str">
        <f t="shared" si="362"/>
        <v/>
      </c>
      <c r="Y11486" s="69" t="str">
        <f t="shared" si="363"/>
        <v/>
      </c>
    </row>
    <row r="11487" spans="8:25" x14ac:dyDescent="0.25">
      <c r="H11487" s="153"/>
      <c r="I11487" s="151"/>
      <c r="J11487" s="153"/>
      <c r="K11487" s="153"/>
      <c r="L11487" s="153"/>
      <c r="M11487" s="153"/>
      <c r="N11487" s="153"/>
      <c r="O11487" s="153"/>
      <c r="P11487" s="153"/>
      <c r="Q11487" s="153"/>
      <c r="R11487" s="153"/>
      <c r="S11487" s="152"/>
      <c r="T11487" s="154"/>
      <c r="X11487" s="69" t="str">
        <f t="shared" si="362"/>
        <v/>
      </c>
      <c r="Y11487" s="69" t="str">
        <f t="shared" si="363"/>
        <v/>
      </c>
    </row>
    <row r="11488" spans="8:25" x14ac:dyDescent="0.25">
      <c r="H11488" s="153"/>
      <c r="I11488" s="151"/>
      <c r="J11488" s="153"/>
      <c r="K11488" s="153"/>
      <c r="L11488" s="153"/>
      <c r="M11488" s="153"/>
      <c r="N11488" s="153"/>
      <c r="O11488" s="153"/>
      <c r="P11488" s="153"/>
      <c r="Q11488" s="153"/>
      <c r="R11488" s="153"/>
      <c r="S11488" s="152"/>
      <c r="T11488" s="154"/>
      <c r="X11488" s="69" t="str">
        <f t="shared" si="362"/>
        <v/>
      </c>
      <c r="Y11488" s="69" t="str">
        <f t="shared" si="363"/>
        <v/>
      </c>
    </row>
    <row r="11489" spans="8:25" x14ac:dyDescent="0.25">
      <c r="H11489" s="153"/>
      <c r="I11489" s="151"/>
      <c r="J11489" s="153"/>
      <c r="K11489" s="153"/>
      <c r="L11489" s="153"/>
      <c r="M11489" s="153"/>
      <c r="N11489" s="153"/>
      <c r="O11489" s="153"/>
      <c r="P11489" s="153"/>
      <c r="Q11489" s="153"/>
      <c r="R11489" s="153"/>
      <c r="S11489" s="152"/>
      <c r="T11489" s="154"/>
      <c r="X11489" s="69" t="str">
        <f t="shared" si="362"/>
        <v/>
      </c>
      <c r="Y11489" s="69" t="str">
        <f t="shared" si="363"/>
        <v/>
      </c>
    </row>
    <row r="11490" spans="8:25" x14ac:dyDescent="0.25">
      <c r="H11490" s="153"/>
      <c r="I11490" s="151"/>
      <c r="J11490" s="153"/>
      <c r="K11490" s="153"/>
      <c r="L11490" s="153"/>
      <c r="M11490" s="153"/>
      <c r="N11490" s="153"/>
      <c r="O11490" s="153"/>
      <c r="P11490" s="153"/>
      <c r="Q11490" s="153"/>
      <c r="R11490" s="153"/>
      <c r="S11490" s="152"/>
      <c r="T11490" s="154"/>
      <c r="X11490" s="69" t="str">
        <f t="shared" si="362"/>
        <v/>
      </c>
      <c r="Y11490" s="69" t="str">
        <f t="shared" si="363"/>
        <v/>
      </c>
    </row>
    <row r="11491" spans="8:25" x14ac:dyDescent="0.25">
      <c r="H11491" s="153"/>
      <c r="I11491" s="151"/>
      <c r="J11491" s="153"/>
      <c r="K11491" s="153"/>
      <c r="L11491" s="153"/>
      <c r="M11491" s="153"/>
      <c r="N11491" s="153"/>
      <c r="O11491" s="153"/>
      <c r="P11491" s="153"/>
      <c r="Q11491" s="153"/>
      <c r="R11491" s="153"/>
      <c r="S11491" s="152"/>
      <c r="T11491" s="154"/>
      <c r="X11491" s="69" t="str">
        <f t="shared" si="362"/>
        <v/>
      </c>
      <c r="Y11491" s="69" t="str">
        <f t="shared" si="363"/>
        <v/>
      </c>
    </row>
    <row r="11492" spans="8:25" x14ac:dyDescent="0.25">
      <c r="H11492" s="153"/>
      <c r="I11492" s="151"/>
      <c r="J11492" s="153"/>
      <c r="K11492" s="153"/>
      <c r="L11492" s="153"/>
      <c r="M11492" s="153"/>
      <c r="N11492" s="153"/>
      <c r="O11492" s="153"/>
      <c r="P11492" s="153"/>
      <c r="Q11492" s="153"/>
      <c r="R11492" s="153"/>
      <c r="S11492" s="152"/>
      <c r="T11492" s="154"/>
      <c r="X11492" s="69" t="str">
        <f t="shared" si="362"/>
        <v/>
      </c>
      <c r="Y11492" s="69" t="str">
        <f t="shared" si="363"/>
        <v/>
      </c>
    </row>
    <row r="11493" spans="8:25" x14ac:dyDescent="0.25">
      <c r="H11493" s="153"/>
      <c r="I11493" s="151"/>
      <c r="J11493" s="153"/>
      <c r="K11493" s="153"/>
      <c r="L11493" s="153"/>
      <c r="M11493" s="153"/>
      <c r="N11493" s="153"/>
      <c r="O11493" s="153"/>
      <c r="P11493" s="153"/>
      <c r="Q11493" s="153"/>
      <c r="R11493" s="153"/>
      <c r="S11493" s="152"/>
      <c r="T11493" s="154"/>
      <c r="X11493" s="69" t="str">
        <f t="shared" si="362"/>
        <v/>
      </c>
      <c r="Y11493" s="69" t="str">
        <f t="shared" si="363"/>
        <v/>
      </c>
    </row>
    <row r="11494" spans="8:25" x14ac:dyDescent="0.25">
      <c r="H11494" s="153"/>
      <c r="I11494" s="151"/>
      <c r="J11494" s="153"/>
      <c r="K11494" s="153"/>
      <c r="L11494" s="153"/>
      <c r="M11494" s="153"/>
      <c r="N11494" s="153"/>
      <c r="O11494" s="153"/>
      <c r="P11494" s="153"/>
      <c r="Q11494" s="153"/>
      <c r="R11494" s="153"/>
      <c r="S11494" s="152"/>
      <c r="T11494" s="154"/>
      <c r="X11494" s="69" t="str">
        <f t="shared" si="362"/>
        <v/>
      </c>
      <c r="Y11494" s="69" t="str">
        <f t="shared" si="363"/>
        <v/>
      </c>
    </row>
    <row r="11495" spans="8:25" x14ac:dyDescent="0.25">
      <c r="H11495" s="153"/>
      <c r="I11495" s="151"/>
      <c r="J11495" s="153"/>
      <c r="K11495" s="153"/>
      <c r="L11495" s="153"/>
      <c r="M11495" s="153"/>
      <c r="N11495" s="153"/>
      <c r="O11495" s="153"/>
      <c r="P11495" s="153"/>
      <c r="Q11495" s="153"/>
      <c r="R11495" s="153"/>
      <c r="S11495" s="152"/>
      <c r="T11495" s="154"/>
      <c r="X11495" s="69" t="str">
        <f t="shared" si="362"/>
        <v/>
      </c>
      <c r="Y11495" s="69" t="str">
        <f t="shared" si="363"/>
        <v/>
      </c>
    </row>
    <row r="11496" spans="8:25" x14ac:dyDescent="0.25">
      <c r="H11496" s="153"/>
      <c r="I11496" s="151"/>
      <c r="J11496" s="153"/>
      <c r="K11496" s="153"/>
      <c r="L11496" s="153"/>
      <c r="M11496" s="153"/>
      <c r="N11496" s="153"/>
      <c r="O11496" s="153"/>
      <c r="P11496" s="153"/>
      <c r="Q11496" s="153"/>
      <c r="R11496" s="153"/>
      <c r="S11496" s="152"/>
      <c r="T11496" s="154"/>
      <c r="X11496" s="69" t="str">
        <f t="shared" si="362"/>
        <v/>
      </c>
      <c r="Y11496" s="69" t="str">
        <f t="shared" si="363"/>
        <v/>
      </c>
    </row>
    <row r="11497" spans="8:25" x14ac:dyDescent="0.25">
      <c r="H11497" s="153"/>
      <c r="I11497" s="151"/>
      <c r="J11497" s="153"/>
      <c r="K11497" s="153"/>
      <c r="L11497" s="153"/>
      <c r="M11497" s="153"/>
      <c r="N11497" s="153"/>
      <c r="O11497" s="153"/>
      <c r="P11497" s="153"/>
      <c r="Q11497" s="153"/>
      <c r="R11497" s="153"/>
      <c r="S11497" s="152"/>
      <c r="T11497" s="154"/>
      <c r="X11497" s="69" t="str">
        <f t="shared" si="362"/>
        <v/>
      </c>
      <c r="Y11497" s="69" t="str">
        <f t="shared" si="363"/>
        <v/>
      </c>
    </row>
    <row r="11498" spans="8:25" x14ac:dyDescent="0.25">
      <c r="H11498" s="153"/>
      <c r="I11498" s="151"/>
      <c r="J11498" s="153"/>
      <c r="K11498" s="153"/>
      <c r="L11498" s="153"/>
      <c r="M11498" s="153"/>
      <c r="N11498" s="153"/>
      <c r="O11498" s="153"/>
      <c r="P11498" s="153"/>
      <c r="Q11498" s="153"/>
      <c r="R11498" s="153"/>
      <c r="S11498" s="152"/>
      <c r="T11498" s="154"/>
      <c r="X11498" s="69" t="str">
        <f t="shared" si="362"/>
        <v/>
      </c>
      <c r="Y11498" s="69" t="str">
        <f t="shared" si="363"/>
        <v/>
      </c>
    </row>
    <row r="11499" spans="8:25" x14ac:dyDescent="0.25">
      <c r="H11499" s="153"/>
      <c r="I11499" s="151"/>
      <c r="J11499" s="153"/>
      <c r="K11499" s="153"/>
      <c r="L11499" s="153"/>
      <c r="M11499" s="153"/>
      <c r="N11499" s="153"/>
      <c r="O11499" s="153"/>
      <c r="P11499" s="153"/>
      <c r="Q11499" s="153"/>
      <c r="R11499" s="153"/>
      <c r="S11499" s="152"/>
      <c r="T11499" s="154"/>
      <c r="X11499" s="69" t="str">
        <f t="shared" si="362"/>
        <v/>
      </c>
      <c r="Y11499" s="69" t="str">
        <f t="shared" si="363"/>
        <v/>
      </c>
    </row>
    <row r="11500" spans="8:25" x14ac:dyDescent="0.25">
      <c r="H11500" s="153"/>
      <c r="I11500" s="151"/>
      <c r="J11500" s="153"/>
      <c r="K11500" s="153"/>
      <c r="L11500" s="153"/>
      <c r="M11500" s="153"/>
      <c r="N11500" s="153"/>
      <c r="O11500" s="153"/>
      <c r="P11500" s="153"/>
      <c r="Q11500" s="153"/>
      <c r="R11500" s="153"/>
      <c r="S11500" s="152"/>
      <c r="T11500" s="154"/>
      <c r="X11500" s="69" t="str">
        <f t="shared" si="362"/>
        <v/>
      </c>
      <c r="Y11500" s="69" t="str">
        <f t="shared" si="363"/>
        <v/>
      </c>
    </row>
    <row r="11501" spans="8:25" x14ac:dyDescent="0.25">
      <c r="H11501" s="153"/>
      <c r="I11501" s="151"/>
      <c r="J11501" s="153"/>
      <c r="K11501" s="153"/>
      <c r="L11501" s="153"/>
      <c r="M11501" s="153"/>
      <c r="N11501" s="153"/>
      <c r="O11501" s="153"/>
      <c r="P11501" s="153"/>
      <c r="Q11501" s="153"/>
      <c r="R11501" s="153"/>
      <c r="S11501" s="152"/>
      <c r="T11501" s="154"/>
      <c r="X11501" s="69" t="str">
        <f t="shared" si="362"/>
        <v/>
      </c>
      <c r="Y11501" s="69" t="str">
        <f t="shared" si="363"/>
        <v/>
      </c>
    </row>
    <row r="11502" spans="8:25" x14ac:dyDescent="0.25">
      <c r="H11502" s="153"/>
      <c r="I11502" s="151"/>
      <c r="J11502" s="153"/>
      <c r="K11502" s="153"/>
      <c r="L11502" s="153"/>
      <c r="M11502" s="153"/>
      <c r="N11502" s="153"/>
      <c r="O11502" s="153"/>
      <c r="P11502" s="153"/>
      <c r="Q11502" s="153"/>
      <c r="R11502" s="153"/>
      <c r="S11502" s="152"/>
      <c r="T11502" s="154"/>
      <c r="X11502" s="69" t="str">
        <f t="shared" si="362"/>
        <v/>
      </c>
      <c r="Y11502" s="69" t="str">
        <f t="shared" si="363"/>
        <v/>
      </c>
    </row>
    <row r="11503" spans="8:25" x14ac:dyDescent="0.25">
      <c r="H11503" s="153"/>
      <c r="I11503" s="151"/>
      <c r="J11503" s="153"/>
      <c r="K11503" s="153"/>
      <c r="L11503" s="153"/>
      <c r="M11503" s="153"/>
      <c r="N11503" s="153"/>
      <c r="O11503" s="153"/>
      <c r="P11503" s="153"/>
      <c r="Q11503" s="153"/>
      <c r="R11503" s="153"/>
      <c r="S11503" s="152"/>
      <c r="T11503" s="154"/>
      <c r="X11503" s="69" t="str">
        <f t="shared" si="362"/>
        <v/>
      </c>
      <c r="Y11503" s="69" t="str">
        <f t="shared" si="363"/>
        <v/>
      </c>
    </row>
    <row r="11504" spans="8:25" x14ac:dyDescent="0.25">
      <c r="H11504" s="153"/>
      <c r="I11504" s="151"/>
      <c r="J11504" s="153"/>
      <c r="K11504" s="153"/>
      <c r="L11504" s="153"/>
      <c r="M11504" s="153"/>
      <c r="N11504" s="153"/>
      <c r="O11504" s="153"/>
      <c r="P11504" s="153"/>
      <c r="Q11504" s="153"/>
      <c r="R11504" s="153"/>
      <c r="S11504" s="152"/>
      <c r="T11504" s="154"/>
      <c r="X11504" s="69" t="str">
        <f t="shared" si="362"/>
        <v/>
      </c>
      <c r="Y11504" s="69" t="str">
        <f t="shared" si="363"/>
        <v/>
      </c>
    </row>
    <row r="11505" spans="8:25" x14ac:dyDescent="0.25">
      <c r="H11505" s="153"/>
      <c r="I11505" s="151"/>
      <c r="J11505" s="153"/>
      <c r="K11505" s="153"/>
      <c r="L11505" s="153"/>
      <c r="M11505" s="153"/>
      <c r="N11505" s="153"/>
      <c r="O11505" s="153"/>
      <c r="P11505" s="153"/>
      <c r="Q11505" s="153"/>
      <c r="R11505" s="153"/>
      <c r="S11505" s="152"/>
      <c r="T11505" s="154"/>
      <c r="X11505" s="69" t="str">
        <f t="shared" si="362"/>
        <v/>
      </c>
      <c r="Y11505" s="69" t="str">
        <f t="shared" si="363"/>
        <v/>
      </c>
    </row>
    <row r="11506" spans="8:25" x14ac:dyDescent="0.25">
      <c r="H11506" s="153"/>
      <c r="I11506" s="151"/>
      <c r="J11506" s="153"/>
      <c r="K11506" s="153"/>
      <c r="L11506" s="153"/>
      <c r="M11506" s="153"/>
      <c r="N11506" s="153"/>
      <c r="O11506" s="153"/>
      <c r="P11506" s="153"/>
      <c r="Q11506" s="153"/>
      <c r="R11506" s="153"/>
      <c r="S11506" s="152"/>
      <c r="T11506" s="154"/>
      <c r="X11506" s="69" t="str">
        <f t="shared" si="362"/>
        <v/>
      </c>
      <c r="Y11506" s="69" t="str">
        <f t="shared" si="363"/>
        <v/>
      </c>
    </row>
    <row r="11507" spans="8:25" x14ac:dyDescent="0.25">
      <c r="H11507" s="153"/>
      <c r="I11507" s="151"/>
      <c r="J11507" s="153"/>
      <c r="K11507" s="153"/>
      <c r="L11507" s="153"/>
      <c r="M11507" s="153"/>
      <c r="N11507" s="153"/>
      <c r="O11507" s="153"/>
      <c r="P11507" s="153"/>
      <c r="Q11507" s="153"/>
      <c r="R11507" s="153"/>
      <c r="S11507" s="152"/>
      <c r="T11507" s="154"/>
      <c r="X11507" s="69" t="str">
        <f t="shared" si="362"/>
        <v/>
      </c>
      <c r="Y11507" s="69" t="str">
        <f t="shared" si="363"/>
        <v/>
      </c>
    </row>
    <row r="11508" spans="8:25" x14ac:dyDescent="0.25">
      <c r="H11508" s="153"/>
      <c r="I11508" s="151"/>
      <c r="J11508" s="153"/>
      <c r="K11508" s="153"/>
      <c r="L11508" s="153"/>
      <c r="M11508" s="153"/>
      <c r="N11508" s="153"/>
      <c r="O11508" s="153"/>
      <c r="P11508" s="153"/>
      <c r="Q11508" s="153"/>
      <c r="R11508" s="153"/>
      <c r="S11508" s="152"/>
      <c r="T11508" s="154"/>
      <c r="X11508" s="69" t="str">
        <f t="shared" si="362"/>
        <v/>
      </c>
      <c r="Y11508" s="69" t="str">
        <f t="shared" si="363"/>
        <v/>
      </c>
    </row>
    <row r="11509" spans="8:25" x14ac:dyDescent="0.25">
      <c r="H11509" s="153"/>
      <c r="I11509" s="151"/>
      <c r="J11509" s="153"/>
      <c r="K11509" s="153"/>
      <c r="L11509" s="153"/>
      <c r="M11509" s="153"/>
      <c r="N11509" s="153"/>
      <c r="O11509" s="153"/>
      <c r="P11509" s="153"/>
      <c r="Q11509" s="153"/>
      <c r="R11509" s="153"/>
      <c r="S11509" s="152"/>
      <c r="T11509" s="154"/>
      <c r="X11509" s="69" t="str">
        <f t="shared" si="362"/>
        <v/>
      </c>
      <c r="Y11509" s="69" t="str">
        <f t="shared" si="363"/>
        <v/>
      </c>
    </row>
    <row r="11510" spans="8:25" x14ac:dyDescent="0.25">
      <c r="H11510" s="153"/>
      <c r="I11510" s="151"/>
      <c r="J11510" s="153"/>
      <c r="K11510" s="153"/>
      <c r="L11510" s="153"/>
      <c r="M11510" s="153"/>
      <c r="N11510" s="153"/>
      <c r="O11510" s="153"/>
      <c r="P11510" s="153"/>
      <c r="Q11510" s="153"/>
      <c r="R11510" s="153"/>
      <c r="S11510" s="152"/>
      <c r="T11510" s="154"/>
      <c r="X11510" s="69" t="str">
        <f t="shared" si="362"/>
        <v/>
      </c>
      <c r="Y11510" s="69" t="str">
        <f t="shared" si="363"/>
        <v/>
      </c>
    </row>
    <row r="11511" spans="8:25" x14ac:dyDescent="0.25">
      <c r="H11511" s="153"/>
      <c r="I11511" s="151"/>
      <c r="J11511" s="153"/>
      <c r="K11511" s="153"/>
      <c r="L11511" s="153"/>
      <c r="M11511" s="153"/>
      <c r="N11511" s="153"/>
      <c r="O11511" s="153"/>
      <c r="P11511" s="153"/>
      <c r="Q11511" s="153"/>
      <c r="R11511" s="153"/>
      <c r="S11511" s="152"/>
      <c r="T11511" s="154"/>
      <c r="X11511" s="69" t="str">
        <f t="shared" si="362"/>
        <v/>
      </c>
      <c r="Y11511" s="69" t="str">
        <f t="shared" si="363"/>
        <v/>
      </c>
    </row>
    <row r="11512" spans="8:25" x14ac:dyDescent="0.25">
      <c r="H11512" s="153"/>
      <c r="I11512" s="151"/>
      <c r="J11512" s="153"/>
      <c r="K11512" s="153"/>
      <c r="L11512" s="153"/>
      <c r="M11512" s="153"/>
      <c r="N11512" s="153"/>
      <c r="O11512" s="153"/>
      <c r="P11512" s="153"/>
      <c r="Q11512" s="153"/>
      <c r="R11512" s="153"/>
      <c r="S11512" s="152"/>
      <c r="T11512" s="154"/>
      <c r="X11512" s="69" t="str">
        <f t="shared" si="362"/>
        <v/>
      </c>
      <c r="Y11512" s="69" t="str">
        <f t="shared" si="363"/>
        <v/>
      </c>
    </row>
    <row r="11513" spans="8:25" x14ac:dyDescent="0.25">
      <c r="H11513" s="153"/>
      <c r="I11513" s="151"/>
      <c r="J11513" s="153"/>
      <c r="K11513" s="153"/>
      <c r="L11513" s="153"/>
      <c r="M11513" s="153"/>
      <c r="N11513" s="153"/>
      <c r="O11513" s="153"/>
      <c r="P11513" s="153"/>
      <c r="Q11513" s="153"/>
      <c r="R11513" s="153"/>
      <c r="S11513" s="152"/>
      <c r="T11513" s="154"/>
      <c r="X11513" s="69" t="str">
        <f t="shared" si="362"/>
        <v/>
      </c>
      <c r="Y11513" s="69" t="str">
        <f t="shared" si="363"/>
        <v/>
      </c>
    </row>
    <row r="11514" spans="8:25" x14ac:dyDescent="0.25">
      <c r="H11514" s="153"/>
      <c r="I11514" s="151"/>
      <c r="J11514" s="153"/>
      <c r="K11514" s="153"/>
      <c r="L11514" s="153"/>
      <c r="M11514" s="153"/>
      <c r="N11514" s="153"/>
      <c r="O11514" s="153"/>
      <c r="P11514" s="153"/>
      <c r="Q11514" s="153"/>
      <c r="R11514" s="153"/>
      <c r="S11514" s="152"/>
      <c r="T11514" s="154"/>
      <c r="X11514" s="69" t="str">
        <f t="shared" si="362"/>
        <v/>
      </c>
      <c r="Y11514" s="69" t="str">
        <f t="shared" si="363"/>
        <v/>
      </c>
    </row>
    <row r="11515" spans="8:25" x14ac:dyDescent="0.25">
      <c r="H11515" s="153"/>
      <c r="I11515" s="151"/>
      <c r="J11515" s="153"/>
      <c r="K11515" s="153"/>
      <c r="L11515" s="153"/>
      <c r="M11515" s="153"/>
      <c r="N11515" s="153"/>
      <c r="O11515" s="153"/>
      <c r="P11515" s="153"/>
      <c r="Q11515" s="153"/>
      <c r="R11515" s="153"/>
      <c r="S11515" s="152"/>
      <c r="T11515" s="154"/>
      <c r="X11515" s="69" t="str">
        <f t="shared" si="362"/>
        <v/>
      </c>
      <c r="Y11515" s="69" t="str">
        <f t="shared" si="363"/>
        <v/>
      </c>
    </row>
    <row r="11516" spans="8:25" x14ac:dyDescent="0.25">
      <c r="H11516" s="153"/>
      <c r="I11516" s="151"/>
      <c r="J11516" s="153"/>
      <c r="K11516" s="153"/>
      <c r="L11516" s="153"/>
      <c r="M11516" s="153"/>
      <c r="N11516" s="153"/>
      <c r="O11516" s="153"/>
      <c r="P11516" s="153"/>
      <c r="Q11516" s="153"/>
      <c r="R11516" s="153"/>
      <c r="S11516" s="152"/>
      <c r="T11516" s="154"/>
      <c r="X11516" s="69" t="str">
        <f t="shared" si="362"/>
        <v/>
      </c>
      <c r="Y11516" s="69" t="str">
        <f t="shared" si="363"/>
        <v/>
      </c>
    </row>
    <row r="11517" spans="8:25" x14ac:dyDescent="0.25">
      <c r="H11517" s="153"/>
      <c r="I11517" s="151"/>
      <c r="J11517" s="153"/>
      <c r="K11517" s="153"/>
      <c r="L11517" s="153"/>
      <c r="M11517" s="153"/>
      <c r="N11517" s="153"/>
      <c r="O11517" s="153"/>
      <c r="P11517" s="153"/>
      <c r="Q11517" s="153"/>
      <c r="R11517" s="153"/>
      <c r="S11517" s="152"/>
      <c r="T11517" s="154"/>
      <c r="X11517" s="69" t="str">
        <f t="shared" si="362"/>
        <v/>
      </c>
      <c r="Y11517" s="69" t="str">
        <f t="shared" si="363"/>
        <v/>
      </c>
    </row>
    <row r="11518" spans="8:25" x14ac:dyDescent="0.25">
      <c r="H11518" s="153"/>
      <c r="I11518" s="151"/>
      <c r="J11518" s="153"/>
      <c r="K11518" s="153"/>
      <c r="L11518" s="153"/>
      <c r="M11518" s="153"/>
      <c r="N11518" s="153"/>
      <c r="O11518" s="153"/>
      <c r="P11518" s="153"/>
      <c r="Q11518" s="153"/>
      <c r="R11518" s="153"/>
      <c r="S11518" s="152"/>
      <c r="T11518" s="154"/>
      <c r="X11518" s="69" t="str">
        <f t="shared" si="362"/>
        <v/>
      </c>
      <c r="Y11518" s="69" t="str">
        <f t="shared" si="363"/>
        <v/>
      </c>
    </row>
    <row r="11519" spans="8:25" x14ac:dyDescent="0.25">
      <c r="H11519" s="153"/>
      <c r="I11519" s="151"/>
      <c r="J11519" s="153"/>
      <c r="K11519" s="153"/>
      <c r="L11519" s="153"/>
      <c r="M11519" s="153"/>
      <c r="N11519" s="153"/>
      <c r="O11519" s="153"/>
      <c r="P11519" s="153"/>
      <c r="Q11519" s="153"/>
      <c r="R11519" s="153"/>
      <c r="S11519" s="152"/>
      <c r="T11519" s="154"/>
      <c r="X11519" s="69" t="str">
        <f t="shared" si="362"/>
        <v/>
      </c>
      <c r="Y11519" s="69" t="str">
        <f t="shared" si="363"/>
        <v/>
      </c>
    </row>
    <row r="11520" spans="8:25" x14ac:dyDescent="0.25">
      <c r="H11520" s="153"/>
      <c r="I11520" s="151"/>
      <c r="J11520" s="153"/>
      <c r="K11520" s="153"/>
      <c r="L11520" s="153"/>
      <c r="M11520" s="153"/>
      <c r="N11520" s="153"/>
      <c r="O11520" s="153"/>
      <c r="P11520" s="153"/>
      <c r="Q11520" s="153"/>
      <c r="R11520" s="153"/>
      <c r="S11520" s="152"/>
      <c r="T11520" s="154"/>
      <c r="X11520" s="69" t="str">
        <f t="shared" si="362"/>
        <v/>
      </c>
      <c r="Y11520" s="69" t="str">
        <f t="shared" si="363"/>
        <v/>
      </c>
    </row>
    <row r="11521" spans="8:25" x14ac:dyDescent="0.25">
      <c r="H11521" s="153"/>
      <c r="I11521" s="151"/>
      <c r="J11521" s="153"/>
      <c r="K11521" s="153"/>
      <c r="L11521" s="153"/>
      <c r="M11521" s="153"/>
      <c r="N11521" s="153"/>
      <c r="O11521" s="153"/>
      <c r="P11521" s="153"/>
      <c r="Q11521" s="153"/>
      <c r="R11521" s="153"/>
      <c r="S11521" s="152"/>
      <c r="T11521" s="154"/>
      <c r="X11521" s="69" t="str">
        <f t="shared" si="362"/>
        <v/>
      </c>
      <c r="Y11521" s="69" t="str">
        <f t="shared" si="363"/>
        <v/>
      </c>
    </row>
    <row r="11522" spans="8:25" x14ac:dyDescent="0.25">
      <c r="H11522" s="153"/>
      <c r="I11522" s="151"/>
      <c r="J11522" s="153"/>
      <c r="K11522" s="153"/>
      <c r="L11522" s="153"/>
      <c r="M11522" s="153"/>
      <c r="N11522" s="153"/>
      <c r="O11522" s="153"/>
      <c r="P11522" s="153"/>
      <c r="Q11522" s="153"/>
      <c r="R11522" s="153"/>
      <c r="S11522" s="152"/>
      <c r="T11522" s="154"/>
      <c r="X11522" s="69" t="str">
        <f t="shared" ref="X11522:X11585" si="364">IF(W11522&lt;&gt;"",W11522-I11522,"")</f>
        <v/>
      </c>
      <c r="Y11522" s="69" t="str">
        <f t="shared" si="363"/>
        <v/>
      </c>
    </row>
    <row r="11523" spans="8:25" x14ac:dyDescent="0.25">
      <c r="H11523" s="153"/>
      <c r="I11523" s="151"/>
      <c r="J11523" s="153"/>
      <c r="K11523" s="153"/>
      <c r="L11523" s="153"/>
      <c r="M11523" s="153"/>
      <c r="N11523" s="153"/>
      <c r="O11523" s="153"/>
      <c r="P11523" s="153"/>
      <c r="Q11523" s="153"/>
      <c r="R11523" s="153"/>
      <c r="S11523" s="152"/>
      <c r="T11523" s="154"/>
      <c r="X11523" s="69" t="str">
        <f t="shared" si="364"/>
        <v/>
      </c>
      <c r="Y11523" s="69" t="str">
        <f t="shared" ref="Y11523:Y11586" si="365">IF(X11523&lt;&gt;"",IF(X11523&lt;365,"&lt; 1 year",IF(X11523&lt;730,"1-2",IF(X11523&lt;1095,"2-3",IF(X11523&lt;1460,"3-4",IF(X11523&lt;1825,"4-5","5+"))))),"")</f>
        <v/>
      </c>
    </row>
    <row r="11524" spans="8:25" x14ac:dyDescent="0.25">
      <c r="H11524" s="153"/>
      <c r="I11524" s="151"/>
      <c r="J11524" s="153"/>
      <c r="K11524" s="153"/>
      <c r="L11524" s="153"/>
      <c r="M11524" s="153"/>
      <c r="N11524" s="153"/>
      <c r="O11524" s="153"/>
      <c r="P11524" s="153"/>
      <c r="Q11524" s="153"/>
      <c r="R11524" s="153"/>
      <c r="S11524" s="152"/>
      <c r="T11524" s="154"/>
      <c r="X11524" s="69" t="str">
        <f t="shared" si="364"/>
        <v/>
      </c>
      <c r="Y11524" s="69" t="str">
        <f t="shared" si="365"/>
        <v/>
      </c>
    </row>
    <row r="11525" spans="8:25" x14ac:dyDescent="0.25">
      <c r="H11525" s="153"/>
      <c r="I11525" s="151"/>
      <c r="J11525" s="153"/>
      <c r="K11525" s="153"/>
      <c r="L11525" s="153"/>
      <c r="M11525" s="153"/>
      <c r="N11525" s="153"/>
      <c r="O11525" s="153"/>
      <c r="P11525" s="153"/>
      <c r="Q11525" s="153"/>
      <c r="R11525" s="153"/>
      <c r="S11525" s="152"/>
      <c r="T11525" s="154"/>
      <c r="X11525" s="69" t="str">
        <f t="shared" si="364"/>
        <v/>
      </c>
      <c r="Y11525" s="69" t="str">
        <f t="shared" si="365"/>
        <v/>
      </c>
    </row>
    <row r="11526" spans="8:25" x14ac:dyDescent="0.25">
      <c r="H11526" s="153"/>
      <c r="I11526" s="151"/>
      <c r="J11526" s="153"/>
      <c r="K11526" s="153"/>
      <c r="L11526" s="153"/>
      <c r="M11526" s="153"/>
      <c r="N11526" s="153"/>
      <c r="O11526" s="153"/>
      <c r="P11526" s="153"/>
      <c r="Q11526" s="153"/>
      <c r="R11526" s="153"/>
      <c r="S11526" s="152"/>
      <c r="T11526" s="154"/>
      <c r="X11526" s="69" t="str">
        <f t="shared" si="364"/>
        <v/>
      </c>
      <c r="Y11526" s="69" t="str">
        <f t="shared" si="365"/>
        <v/>
      </c>
    </row>
    <row r="11527" spans="8:25" x14ac:dyDescent="0.25">
      <c r="H11527" s="153"/>
      <c r="I11527" s="151"/>
      <c r="J11527" s="153"/>
      <c r="K11527" s="153"/>
      <c r="L11527" s="153"/>
      <c r="M11527" s="153"/>
      <c r="N11527" s="153"/>
      <c r="O11527" s="153"/>
      <c r="P11527" s="153"/>
      <c r="Q11527" s="153"/>
      <c r="R11527" s="153"/>
      <c r="S11527" s="152"/>
      <c r="T11527" s="154"/>
      <c r="X11527" s="69" t="str">
        <f t="shared" si="364"/>
        <v/>
      </c>
      <c r="Y11527" s="69" t="str">
        <f t="shared" si="365"/>
        <v/>
      </c>
    </row>
    <row r="11528" spans="8:25" x14ac:dyDescent="0.25">
      <c r="H11528" s="153"/>
      <c r="I11528" s="151"/>
      <c r="J11528" s="153"/>
      <c r="K11528" s="153"/>
      <c r="L11528" s="153"/>
      <c r="M11528" s="153"/>
      <c r="N11528" s="153"/>
      <c r="O11528" s="153"/>
      <c r="P11528" s="153"/>
      <c r="Q11528" s="153"/>
      <c r="R11528" s="153"/>
      <c r="S11528" s="152"/>
      <c r="T11528" s="154"/>
      <c r="X11528" s="69" t="str">
        <f t="shared" si="364"/>
        <v/>
      </c>
      <c r="Y11528" s="69" t="str">
        <f t="shared" si="365"/>
        <v/>
      </c>
    </row>
    <row r="11529" spans="8:25" x14ac:dyDescent="0.25">
      <c r="H11529" s="153"/>
      <c r="I11529" s="151"/>
      <c r="J11529" s="153"/>
      <c r="K11529" s="153"/>
      <c r="L11529" s="153"/>
      <c r="M11529" s="153"/>
      <c r="N11529" s="153"/>
      <c r="O11529" s="153"/>
      <c r="P11529" s="153"/>
      <c r="Q11529" s="153"/>
      <c r="R11529" s="153"/>
      <c r="S11529" s="152"/>
      <c r="T11529" s="154"/>
      <c r="X11529" s="69" t="str">
        <f t="shared" si="364"/>
        <v/>
      </c>
      <c r="Y11529" s="69" t="str">
        <f t="shared" si="365"/>
        <v/>
      </c>
    </row>
    <row r="11530" spans="8:25" x14ac:dyDescent="0.25">
      <c r="H11530" s="153"/>
      <c r="I11530" s="151"/>
      <c r="J11530" s="153"/>
      <c r="K11530" s="153"/>
      <c r="L11530" s="153"/>
      <c r="M11530" s="153"/>
      <c r="N11530" s="153"/>
      <c r="O11530" s="153"/>
      <c r="P11530" s="153"/>
      <c r="Q11530" s="153"/>
      <c r="R11530" s="153"/>
      <c r="S11530" s="152"/>
      <c r="T11530" s="154"/>
      <c r="X11530" s="69" t="str">
        <f t="shared" si="364"/>
        <v/>
      </c>
      <c r="Y11530" s="69" t="str">
        <f t="shared" si="365"/>
        <v/>
      </c>
    </row>
    <row r="11531" spans="8:25" x14ac:dyDescent="0.25">
      <c r="H11531" s="153"/>
      <c r="I11531" s="151"/>
      <c r="J11531" s="153"/>
      <c r="K11531" s="153"/>
      <c r="L11531" s="153"/>
      <c r="M11531" s="153"/>
      <c r="N11531" s="153"/>
      <c r="O11531" s="153"/>
      <c r="P11531" s="153"/>
      <c r="Q11531" s="153"/>
      <c r="R11531" s="153"/>
      <c r="S11531" s="152"/>
      <c r="T11531" s="154"/>
      <c r="X11531" s="69" t="str">
        <f t="shared" si="364"/>
        <v/>
      </c>
      <c r="Y11531" s="69" t="str">
        <f t="shared" si="365"/>
        <v/>
      </c>
    </row>
    <row r="11532" spans="8:25" x14ac:dyDescent="0.25">
      <c r="H11532" s="153"/>
      <c r="I11532" s="151"/>
      <c r="J11532" s="153"/>
      <c r="K11532" s="153"/>
      <c r="L11532" s="153"/>
      <c r="M11532" s="153"/>
      <c r="N11532" s="153"/>
      <c r="O11532" s="153"/>
      <c r="P11532" s="153"/>
      <c r="Q11532" s="153"/>
      <c r="R11532" s="153"/>
      <c r="S11532" s="152"/>
      <c r="T11532" s="154"/>
      <c r="X11532" s="69" t="str">
        <f t="shared" si="364"/>
        <v/>
      </c>
      <c r="Y11532" s="69" t="str">
        <f t="shared" si="365"/>
        <v/>
      </c>
    </row>
    <row r="11533" spans="8:25" x14ac:dyDescent="0.25">
      <c r="H11533" s="153"/>
      <c r="I11533" s="151"/>
      <c r="J11533" s="153"/>
      <c r="K11533" s="153"/>
      <c r="L11533" s="153"/>
      <c r="M11533" s="153"/>
      <c r="N11533" s="153"/>
      <c r="O11533" s="153"/>
      <c r="P11533" s="153"/>
      <c r="Q11533" s="153"/>
      <c r="R11533" s="153"/>
      <c r="S11533" s="152"/>
      <c r="T11533" s="154"/>
      <c r="X11533" s="69" t="str">
        <f t="shared" si="364"/>
        <v/>
      </c>
      <c r="Y11533" s="69" t="str">
        <f t="shared" si="365"/>
        <v/>
      </c>
    </row>
    <row r="11534" spans="8:25" x14ac:dyDescent="0.25">
      <c r="H11534" s="153"/>
      <c r="I11534" s="151"/>
      <c r="J11534" s="153"/>
      <c r="K11534" s="153"/>
      <c r="L11534" s="153"/>
      <c r="M11534" s="153"/>
      <c r="N11534" s="153"/>
      <c r="O11534" s="153"/>
      <c r="P11534" s="153"/>
      <c r="Q11534" s="153"/>
      <c r="R11534" s="153"/>
      <c r="S11534" s="152"/>
      <c r="T11534" s="154"/>
      <c r="X11534" s="69" t="str">
        <f t="shared" si="364"/>
        <v/>
      </c>
      <c r="Y11534" s="69" t="str">
        <f t="shared" si="365"/>
        <v/>
      </c>
    </row>
    <row r="11535" spans="8:25" x14ac:dyDescent="0.25">
      <c r="H11535" s="153"/>
      <c r="I11535" s="151"/>
      <c r="J11535" s="153"/>
      <c r="K11535" s="153"/>
      <c r="L11535" s="153"/>
      <c r="M11535" s="153"/>
      <c r="N11535" s="153"/>
      <c r="O11535" s="153"/>
      <c r="P11535" s="153"/>
      <c r="Q11535" s="153"/>
      <c r="R11535" s="153"/>
      <c r="S11535" s="152"/>
      <c r="T11535" s="154"/>
      <c r="X11535" s="69" t="str">
        <f t="shared" si="364"/>
        <v/>
      </c>
      <c r="Y11535" s="69" t="str">
        <f t="shared" si="365"/>
        <v/>
      </c>
    </row>
    <row r="11536" spans="8:25" x14ac:dyDescent="0.25">
      <c r="H11536" s="153"/>
      <c r="I11536" s="151"/>
      <c r="J11536" s="153"/>
      <c r="K11536" s="153"/>
      <c r="L11536" s="153"/>
      <c r="M11536" s="153"/>
      <c r="N11536" s="153"/>
      <c r="O11536" s="153"/>
      <c r="P11536" s="153"/>
      <c r="Q11536" s="153"/>
      <c r="R11536" s="153"/>
      <c r="S11536" s="152"/>
      <c r="T11536" s="154"/>
      <c r="X11536" s="69" t="str">
        <f t="shared" si="364"/>
        <v/>
      </c>
      <c r="Y11536" s="69" t="str">
        <f t="shared" si="365"/>
        <v/>
      </c>
    </row>
    <row r="11537" spans="8:25" x14ac:dyDescent="0.25">
      <c r="H11537" s="153"/>
      <c r="I11537" s="151"/>
      <c r="J11537" s="153"/>
      <c r="K11537" s="153"/>
      <c r="L11537" s="153"/>
      <c r="M11537" s="153"/>
      <c r="N11537" s="153"/>
      <c r="O11537" s="153"/>
      <c r="P11537" s="153"/>
      <c r="Q11537" s="153"/>
      <c r="R11537" s="153"/>
      <c r="S11537" s="152"/>
      <c r="T11537" s="154"/>
      <c r="X11537" s="69" t="str">
        <f t="shared" si="364"/>
        <v/>
      </c>
      <c r="Y11537" s="69" t="str">
        <f t="shared" si="365"/>
        <v/>
      </c>
    </row>
    <row r="11538" spans="8:25" x14ac:dyDescent="0.25">
      <c r="H11538" s="153"/>
      <c r="I11538" s="151"/>
      <c r="J11538" s="153"/>
      <c r="K11538" s="153"/>
      <c r="L11538" s="153"/>
      <c r="M11538" s="153"/>
      <c r="N11538" s="153"/>
      <c r="O11538" s="153"/>
      <c r="P11538" s="153"/>
      <c r="Q11538" s="153"/>
      <c r="R11538" s="153"/>
      <c r="S11538" s="152"/>
      <c r="T11538" s="154"/>
      <c r="X11538" s="69" t="str">
        <f t="shared" si="364"/>
        <v/>
      </c>
      <c r="Y11538" s="69" t="str">
        <f t="shared" si="365"/>
        <v/>
      </c>
    </row>
    <row r="11539" spans="8:25" x14ac:dyDescent="0.25">
      <c r="H11539" s="153"/>
      <c r="I11539" s="151"/>
      <c r="J11539" s="153"/>
      <c r="K11539" s="153"/>
      <c r="L11539" s="153"/>
      <c r="M11539" s="153"/>
      <c r="N11539" s="153"/>
      <c r="O11539" s="153"/>
      <c r="P11539" s="153"/>
      <c r="Q11539" s="153"/>
      <c r="R11539" s="153"/>
      <c r="S11539" s="152"/>
      <c r="T11539" s="154"/>
      <c r="X11539" s="69" t="str">
        <f t="shared" si="364"/>
        <v/>
      </c>
      <c r="Y11539" s="69" t="str">
        <f t="shared" si="365"/>
        <v/>
      </c>
    </row>
    <row r="11540" spans="8:25" x14ac:dyDescent="0.25">
      <c r="H11540" s="153"/>
      <c r="I11540" s="151"/>
      <c r="J11540" s="153"/>
      <c r="K11540" s="153"/>
      <c r="L11540" s="153"/>
      <c r="M11540" s="153"/>
      <c r="N11540" s="153"/>
      <c r="O11540" s="153"/>
      <c r="P11540" s="153"/>
      <c r="Q11540" s="153"/>
      <c r="R11540" s="153"/>
      <c r="S11540" s="152"/>
      <c r="T11540" s="154"/>
      <c r="X11540" s="69" t="str">
        <f t="shared" si="364"/>
        <v/>
      </c>
      <c r="Y11540" s="69" t="str">
        <f t="shared" si="365"/>
        <v/>
      </c>
    </row>
    <row r="11541" spans="8:25" x14ac:dyDescent="0.25">
      <c r="H11541" s="153"/>
      <c r="I11541" s="151"/>
      <c r="J11541" s="153"/>
      <c r="K11541" s="153"/>
      <c r="L11541" s="153"/>
      <c r="M11541" s="153"/>
      <c r="N11541" s="153"/>
      <c r="O11541" s="153"/>
      <c r="P11541" s="153"/>
      <c r="Q11541" s="153"/>
      <c r="R11541" s="153"/>
      <c r="S11541" s="152"/>
      <c r="T11541" s="154"/>
      <c r="X11541" s="69" t="str">
        <f t="shared" si="364"/>
        <v/>
      </c>
      <c r="Y11541" s="69" t="str">
        <f t="shared" si="365"/>
        <v/>
      </c>
    </row>
    <row r="11542" spans="8:25" x14ac:dyDescent="0.25">
      <c r="H11542" s="153"/>
      <c r="I11542" s="151"/>
      <c r="J11542" s="153"/>
      <c r="K11542" s="153"/>
      <c r="L11542" s="153"/>
      <c r="M11542" s="153"/>
      <c r="N11542" s="153"/>
      <c r="O11542" s="153"/>
      <c r="P11542" s="153"/>
      <c r="Q11542" s="153"/>
      <c r="R11542" s="153"/>
      <c r="S11542" s="152"/>
      <c r="T11542" s="154"/>
      <c r="X11542" s="69" t="str">
        <f t="shared" si="364"/>
        <v/>
      </c>
      <c r="Y11542" s="69" t="str">
        <f t="shared" si="365"/>
        <v/>
      </c>
    </row>
    <row r="11543" spans="8:25" x14ac:dyDescent="0.25">
      <c r="H11543" s="153"/>
      <c r="I11543" s="151"/>
      <c r="J11543" s="153"/>
      <c r="K11543" s="153"/>
      <c r="L11543" s="153"/>
      <c r="M11543" s="153"/>
      <c r="N11543" s="153"/>
      <c r="O11543" s="153"/>
      <c r="P11543" s="153"/>
      <c r="Q11543" s="153"/>
      <c r="R11543" s="153"/>
      <c r="S11543" s="152"/>
      <c r="T11543" s="154"/>
      <c r="X11543" s="69" t="str">
        <f t="shared" si="364"/>
        <v/>
      </c>
      <c r="Y11543" s="69" t="str">
        <f t="shared" si="365"/>
        <v/>
      </c>
    </row>
    <row r="11544" spans="8:25" x14ac:dyDescent="0.25">
      <c r="H11544" s="153"/>
      <c r="I11544" s="151"/>
      <c r="J11544" s="153"/>
      <c r="K11544" s="153"/>
      <c r="L11544" s="153"/>
      <c r="M11544" s="153"/>
      <c r="N11544" s="153"/>
      <c r="O11544" s="153"/>
      <c r="P11544" s="153"/>
      <c r="Q11544" s="153"/>
      <c r="R11544" s="153"/>
      <c r="S11544" s="152"/>
      <c r="T11544" s="154"/>
      <c r="X11544" s="69" t="str">
        <f t="shared" si="364"/>
        <v/>
      </c>
      <c r="Y11544" s="69" t="str">
        <f t="shared" si="365"/>
        <v/>
      </c>
    </row>
    <row r="11545" spans="8:25" x14ac:dyDescent="0.25">
      <c r="H11545" s="153"/>
      <c r="I11545" s="151"/>
      <c r="J11545" s="153"/>
      <c r="K11545" s="153"/>
      <c r="L11545" s="153"/>
      <c r="M11545" s="153"/>
      <c r="N11545" s="153"/>
      <c r="O11545" s="153"/>
      <c r="P11545" s="153"/>
      <c r="Q11545" s="153"/>
      <c r="R11545" s="153"/>
      <c r="S11545" s="152"/>
      <c r="T11545" s="154"/>
      <c r="X11545" s="69" t="str">
        <f t="shared" si="364"/>
        <v/>
      </c>
      <c r="Y11545" s="69" t="str">
        <f t="shared" si="365"/>
        <v/>
      </c>
    </row>
    <row r="11546" spans="8:25" x14ac:dyDescent="0.25">
      <c r="H11546" s="153"/>
      <c r="I11546" s="151"/>
      <c r="J11546" s="153"/>
      <c r="K11546" s="153"/>
      <c r="L11546" s="153"/>
      <c r="M11546" s="153"/>
      <c r="N11546" s="153"/>
      <c r="O11546" s="153"/>
      <c r="P11546" s="153"/>
      <c r="Q11546" s="153"/>
      <c r="R11546" s="153"/>
      <c r="S11546" s="152"/>
      <c r="T11546" s="154"/>
      <c r="X11546" s="69" t="str">
        <f t="shared" si="364"/>
        <v/>
      </c>
      <c r="Y11546" s="69" t="str">
        <f t="shared" si="365"/>
        <v/>
      </c>
    </row>
    <row r="11547" spans="8:25" x14ac:dyDescent="0.25">
      <c r="H11547" s="153"/>
      <c r="I11547" s="151"/>
      <c r="J11547" s="153"/>
      <c r="K11547" s="153"/>
      <c r="L11547" s="153"/>
      <c r="M11547" s="153"/>
      <c r="N11547" s="153"/>
      <c r="O11547" s="153"/>
      <c r="P11547" s="153"/>
      <c r="Q11547" s="153"/>
      <c r="R11547" s="153"/>
      <c r="S11547" s="152"/>
      <c r="T11547" s="154"/>
      <c r="X11547" s="69" t="str">
        <f t="shared" si="364"/>
        <v/>
      </c>
      <c r="Y11547" s="69" t="str">
        <f t="shared" si="365"/>
        <v/>
      </c>
    </row>
    <row r="11548" spans="8:25" x14ac:dyDescent="0.25">
      <c r="H11548" s="153"/>
      <c r="I11548" s="151"/>
      <c r="J11548" s="153"/>
      <c r="K11548" s="153"/>
      <c r="L11548" s="153"/>
      <c r="M11548" s="153"/>
      <c r="N11548" s="153"/>
      <c r="O11548" s="153"/>
      <c r="P11548" s="153"/>
      <c r="Q11548" s="153"/>
      <c r="R11548" s="153"/>
      <c r="S11548" s="152"/>
      <c r="T11548" s="154"/>
      <c r="X11548" s="69" t="str">
        <f t="shared" si="364"/>
        <v/>
      </c>
      <c r="Y11548" s="69" t="str">
        <f t="shared" si="365"/>
        <v/>
      </c>
    </row>
    <row r="11549" spans="8:25" x14ac:dyDescent="0.25">
      <c r="H11549" s="153"/>
      <c r="I11549" s="151"/>
      <c r="J11549" s="153"/>
      <c r="K11549" s="153"/>
      <c r="L11549" s="153"/>
      <c r="M11549" s="153"/>
      <c r="N11549" s="153"/>
      <c r="O11549" s="153"/>
      <c r="P11549" s="153"/>
      <c r="Q11549" s="153"/>
      <c r="R11549" s="153"/>
      <c r="S11549" s="152"/>
      <c r="T11549" s="154"/>
      <c r="X11549" s="69" t="str">
        <f t="shared" si="364"/>
        <v/>
      </c>
      <c r="Y11549" s="69" t="str">
        <f t="shared" si="365"/>
        <v/>
      </c>
    </row>
    <row r="11550" spans="8:25" x14ac:dyDescent="0.25">
      <c r="H11550" s="153"/>
      <c r="I11550" s="151"/>
      <c r="J11550" s="153"/>
      <c r="K11550" s="153"/>
      <c r="L11550" s="153"/>
      <c r="M11550" s="153"/>
      <c r="N11550" s="153"/>
      <c r="O11550" s="153"/>
      <c r="P11550" s="153"/>
      <c r="Q11550" s="153"/>
      <c r="R11550" s="153"/>
      <c r="S11550" s="152"/>
      <c r="T11550" s="154"/>
      <c r="X11550" s="69" t="str">
        <f t="shared" si="364"/>
        <v/>
      </c>
      <c r="Y11550" s="69" t="str">
        <f t="shared" si="365"/>
        <v/>
      </c>
    </row>
    <row r="11551" spans="8:25" x14ac:dyDescent="0.25">
      <c r="H11551" s="153"/>
      <c r="I11551" s="151"/>
      <c r="J11551" s="153"/>
      <c r="K11551" s="153"/>
      <c r="L11551" s="153"/>
      <c r="M11551" s="153"/>
      <c r="N11551" s="153"/>
      <c r="O11551" s="153"/>
      <c r="P11551" s="153"/>
      <c r="Q11551" s="153"/>
      <c r="R11551" s="153"/>
      <c r="S11551" s="152"/>
      <c r="T11551" s="154"/>
      <c r="X11551" s="69" t="str">
        <f t="shared" si="364"/>
        <v/>
      </c>
      <c r="Y11551" s="69" t="str">
        <f t="shared" si="365"/>
        <v/>
      </c>
    </row>
    <row r="11552" spans="8:25" x14ac:dyDescent="0.25">
      <c r="H11552" s="153"/>
      <c r="I11552" s="151"/>
      <c r="J11552" s="153"/>
      <c r="K11552" s="153"/>
      <c r="L11552" s="153"/>
      <c r="M11552" s="153"/>
      <c r="N11552" s="153"/>
      <c r="O11552" s="153"/>
      <c r="P11552" s="153"/>
      <c r="Q11552" s="153"/>
      <c r="R11552" s="153"/>
      <c r="S11552" s="152"/>
      <c r="T11552" s="154"/>
      <c r="X11552" s="69" t="str">
        <f t="shared" si="364"/>
        <v/>
      </c>
      <c r="Y11552" s="69" t="str">
        <f t="shared" si="365"/>
        <v/>
      </c>
    </row>
    <row r="11553" spans="8:25" x14ac:dyDescent="0.25">
      <c r="H11553" s="153"/>
      <c r="I11553" s="151"/>
      <c r="J11553" s="153"/>
      <c r="K11553" s="153"/>
      <c r="L11553" s="153"/>
      <c r="M11553" s="153"/>
      <c r="N11553" s="153"/>
      <c r="O11553" s="153"/>
      <c r="P11553" s="153"/>
      <c r="Q11553" s="153"/>
      <c r="R11553" s="153"/>
      <c r="S11553" s="152"/>
      <c r="T11553" s="154"/>
      <c r="X11553" s="69" t="str">
        <f t="shared" si="364"/>
        <v/>
      </c>
      <c r="Y11553" s="69" t="str">
        <f t="shared" si="365"/>
        <v/>
      </c>
    </row>
    <row r="11554" spans="8:25" x14ac:dyDescent="0.25">
      <c r="H11554" s="153"/>
      <c r="I11554" s="151"/>
      <c r="J11554" s="153"/>
      <c r="K11554" s="153"/>
      <c r="L11554" s="153"/>
      <c r="M11554" s="153"/>
      <c r="N11554" s="153"/>
      <c r="O11554" s="153"/>
      <c r="P11554" s="153"/>
      <c r="Q11554" s="153"/>
      <c r="R11554" s="153"/>
      <c r="S11554" s="152"/>
      <c r="T11554" s="154"/>
      <c r="X11554" s="69" t="str">
        <f t="shared" si="364"/>
        <v/>
      </c>
      <c r="Y11554" s="69" t="str">
        <f t="shared" si="365"/>
        <v/>
      </c>
    </row>
    <row r="11555" spans="8:25" x14ac:dyDescent="0.25">
      <c r="H11555" s="153"/>
      <c r="I11555" s="151"/>
      <c r="J11555" s="153"/>
      <c r="K11555" s="153"/>
      <c r="L11555" s="153"/>
      <c r="M11555" s="153"/>
      <c r="N11555" s="153"/>
      <c r="O11555" s="153"/>
      <c r="P11555" s="153"/>
      <c r="Q11555" s="153"/>
      <c r="R11555" s="153"/>
      <c r="S11555" s="152"/>
      <c r="T11555" s="154"/>
      <c r="X11555" s="69" t="str">
        <f t="shared" si="364"/>
        <v/>
      </c>
      <c r="Y11555" s="69" t="str">
        <f t="shared" si="365"/>
        <v/>
      </c>
    </row>
    <row r="11556" spans="8:25" x14ac:dyDescent="0.25">
      <c r="H11556" s="153"/>
      <c r="I11556" s="151"/>
      <c r="J11556" s="153"/>
      <c r="K11556" s="153"/>
      <c r="L11556" s="153"/>
      <c r="M11556" s="153"/>
      <c r="N11556" s="153"/>
      <c r="O11556" s="153"/>
      <c r="P11556" s="153"/>
      <c r="Q11556" s="153"/>
      <c r="R11556" s="153"/>
      <c r="S11556" s="152"/>
      <c r="T11556" s="154"/>
      <c r="X11556" s="69" t="str">
        <f t="shared" si="364"/>
        <v/>
      </c>
      <c r="Y11556" s="69" t="str">
        <f t="shared" si="365"/>
        <v/>
      </c>
    </row>
    <row r="11557" spans="8:25" x14ac:dyDescent="0.25">
      <c r="H11557" s="153"/>
      <c r="I11557" s="151"/>
      <c r="J11557" s="153"/>
      <c r="K11557" s="153"/>
      <c r="L11557" s="153"/>
      <c r="M11557" s="153"/>
      <c r="N11557" s="153"/>
      <c r="O11557" s="153"/>
      <c r="P11557" s="153"/>
      <c r="Q11557" s="153"/>
      <c r="R11557" s="153"/>
      <c r="S11557" s="152"/>
      <c r="T11557" s="154"/>
      <c r="X11557" s="69" t="str">
        <f t="shared" si="364"/>
        <v/>
      </c>
      <c r="Y11557" s="69" t="str">
        <f t="shared" si="365"/>
        <v/>
      </c>
    </row>
    <row r="11558" spans="8:25" x14ac:dyDescent="0.25">
      <c r="H11558" s="153"/>
      <c r="I11558" s="151"/>
      <c r="J11558" s="153"/>
      <c r="K11558" s="153"/>
      <c r="L11558" s="153"/>
      <c r="M11558" s="153"/>
      <c r="N11558" s="153"/>
      <c r="O11558" s="153"/>
      <c r="P11558" s="153"/>
      <c r="Q11558" s="153"/>
      <c r="R11558" s="153"/>
      <c r="S11558" s="152"/>
      <c r="T11558" s="154"/>
      <c r="X11558" s="69" t="str">
        <f t="shared" si="364"/>
        <v/>
      </c>
      <c r="Y11558" s="69" t="str">
        <f t="shared" si="365"/>
        <v/>
      </c>
    </row>
    <row r="11559" spans="8:25" x14ac:dyDescent="0.25">
      <c r="H11559" s="153"/>
      <c r="I11559" s="151"/>
      <c r="J11559" s="153"/>
      <c r="K11559" s="153"/>
      <c r="L11559" s="153"/>
      <c r="M11559" s="153"/>
      <c r="N11559" s="153"/>
      <c r="O11559" s="153"/>
      <c r="P11559" s="153"/>
      <c r="Q11559" s="153"/>
      <c r="R11559" s="153"/>
      <c r="S11559" s="152"/>
      <c r="T11559" s="154"/>
      <c r="X11559" s="69" t="str">
        <f t="shared" si="364"/>
        <v/>
      </c>
      <c r="Y11559" s="69" t="str">
        <f t="shared" si="365"/>
        <v/>
      </c>
    </row>
    <row r="11560" spans="8:25" x14ac:dyDescent="0.25">
      <c r="H11560" s="153"/>
      <c r="I11560" s="151"/>
      <c r="J11560" s="153"/>
      <c r="K11560" s="153"/>
      <c r="L11560" s="153"/>
      <c r="M11560" s="153"/>
      <c r="N11560" s="153"/>
      <c r="O11560" s="153"/>
      <c r="P11560" s="153"/>
      <c r="Q11560" s="153"/>
      <c r="R11560" s="153"/>
      <c r="S11560" s="152"/>
      <c r="T11560" s="154"/>
      <c r="X11560" s="69" t="str">
        <f t="shared" si="364"/>
        <v/>
      </c>
      <c r="Y11560" s="69" t="str">
        <f t="shared" si="365"/>
        <v/>
      </c>
    </row>
    <row r="11561" spans="8:25" x14ac:dyDescent="0.25">
      <c r="H11561" s="153"/>
      <c r="I11561" s="151"/>
      <c r="J11561" s="153"/>
      <c r="K11561" s="153"/>
      <c r="L11561" s="153"/>
      <c r="M11561" s="153"/>
      <c r="N11561" s="153"/>
      <c r="O11561" s="153"/>
      <c r="P11561" s="153"/>
      <c r="Q11561" s="153"/>
      <c r="R11561" s="153"/>
      <c r="S11561" s="152"/>
      <c r="T11561" s="154"/>
      <c r="X11561" s="69" t="str">
        <f t="shared" si="364"/>
        <v/>
      </c>
      <c r="Y11561" s="69" t="str">
        <f t="shared" si="365"/>
        <v/>
      </c>
    </row>
    <row r="11562" spans="8:25" x14ac:dyDescent="0.25">
      <c r="H11562" s="153"/>
      <c r="I11562" s="151"/>
      <c r="J11562" s="153"/>
      <c r="K11562" s="153"/>
      <c r="L11562" s="153"/>
      <c r="M11562" s="153"/>
      <c r="N11562" s="153"/>
      <c r="O11562" s="153"/>
      <c r="P11562" s="153"/>
      <c r="Q11562" s="153"/>
      <c r="R11562" s="153"/>
      <c r="S11562" s="152"/>
      <c r="T11562" s="154"/>
      <c r="X11562" s="69" t="str">
        <f t="shared" si="364"/>
        <v/>
      </c>
      <c r="Y11562" s="69" t="str">
        <f t="shared" si="365"/>
        <v/>
      </c>
    </row>
    <row r="11563" spans="8:25" x14ac:dyDescent="0.25">
      <c r="H11563" s="153"/>
      <c r="I11563" s="151"/>
      <c r="J11563" s="153"/>
      <c r="K11563" s="153"/>
      <c r="L11563" s="153"/>
      <c r="M11563" s="153"/>
      <c r="N11563" s="153"/>
      <c r="O11563" s="153"/>
      <c r="P11563" s="153"/>
      <c r="Q11563" s="153"/>
      <c r="R11563" s="153"/>
      <c r="S11563" s="152"/>
      <c r="T11563" s="154"/>
      <c r="X11563" s="69" t="str">
        <f t="shared" si="364"/>
        <v/>
      </c>
      <c r="Y11563" s="69" t="str">
        <f t="shared" si="365"/>
        <v/>
      </c>
    </row>
    <row r="11564" spans="8:25" x14ac:dyDescent="0.25">
      <c r="H11564" s="153"/>
      <c r="I11564" s="151"/>
      <c r="J11564" s="153"/>
      <c r="K11564" s="153"/>
      <c r="L11564" s="153"/>
      <c r="M11564" s="153"/>
      <c r="N11564" s="153"/>
      <c r="O11564" s="153"/>
      <c r="P11564" s="153"/>
      <c r="Q11564" s="153"/>
      <c r="R11564" s="153"/>
      <c r="S11564" s="152"/>
      <c r="T11564" s="154"/>
      <c r="X11564" s="69" t="str">
        <f t="shared" si="364"/>
        <v/>
      </c>
      <c r="Y11564" s="69" t="str">
        <f t="shared" si="365"/>
        <v/>
      </c>
    </row>
    <row r="11565" spans="8:25" x14ac:dyDescent="0.25">
      <c r="H11565" s="153"/>
      <c r="I11565" s="151"/>
      <c r="J11565" s="153"/>
      <c r="K11565" s="153"/>
      <c r="L11565" s="153"/>
      <c r="M11565" s="153"/>
      <c r="N11565" s="153"/>
      <c r="O11565" s="153"/>
      <c r="P11565" s="153"/>
      <c r="Q11565" s="153"/>
      <c r="R11565" s="153"/>
      <c r="S11565" s="152"/>
      <c r="T11565" s="154"/>
      <c r="X11565" s="69" t="str">
        <f t="shared" si="364"/>
        <v/>
      </c>
      <c r="Y11565" s="69" t="str">
        <f t="shared" si="365"/>
        <v/>
      </c>
    </row>
    <row r="11566" spans="8:25" x14ac:dyDescent="0.25">
      <c r="H11566" s="153"/>
      <c r="I11566" s="151"/>
      <c r="J11566" s="153"/>
      <c r="K11566" s="153"/>
      <c r="L11566" s="153"/>
      <c r="M11566" s="153"/>
      <c r="N11566" s="153"/>
      <c r="O11566" s="153"/>
      <c r="P11566" s="153"/>
      <c r="Q11566" s="153"/>
      <c r="R11566" s="153"/>
      <c r="S11566" s="152"/>
      <c r="T11566" s="154"/>
      <c r="X11566" s="69" t="str">
        <f t="shared" si="364"/>
        <v/>
      </c>
      <c r="Y11566" s="69" t="str">
        <f t="shared" si="365"/>
        <v/>
      </c>
    </row>
    <row r="11567" spans="8:25" x14ac:dyDescent="0.25">
      <c r="H11567" s="153"/>
      <c r="I11567" s="151"/>
      <c r="J11567" s="153"/>
      <c r="K11567" s="153"/>
      <c r="L11567" s="153"/>
      <c r="M11567" s="153"/>
      <c r="N11567" s="153"/>
      <c r="O11567" s="153"/>
      <c r="P11567" s="153"/>
      <c r="Q11567" s="153"/>
      <c r="R11567" s="153"/>
      <c r="S11567" s="152"/>
      <c r="T11567" s="154"/>
      <c r="X11567" s="69" t="str">
        <f t="shared" si="364"/>
        <v/>
      </c>
      <c r="Y11567" s="69" t="str">
        <f t="shared" si="365"/>
        <v/>
      </c>
    </row>
    <row r="11568" spans="8:25" x14ac:dyDescent="0.25">
      <c r="H11568" s="153"/>
      <c r="I11568" s="151"/>
      <c r="J11568" s="153"/>
      <c r="K11568" s="153"/>
      <c r="L11568" s="153"/>
      <c r="M11568" s="153"/>
      <c r="N11568" s="153"/>
      <c r="O11568" s="153"/>
      <c r="P11568" s="153"/>
      <c r="Q11568" s="153"/>
      <c r="R11568" s="153"/>
      <c r="S11568" s="152"/>
      <c r="T11568" s="154"/>
      <c r="X11568" s="69" t="str">
        <f t="shared" si="364"/>
        <v/>
      </c>
      <c r="Y11568" s="69" t="str">
        <f t="shared" si="365"/>
        <v/>
      </c>
    </row>
    <row r="11569" spans="8:25" x14ac:dyDescent="0.25">
      <c r="H11569" s="153"/>
      <c r="I11569" s="151"/>
      <c r="J11569" s="153"/>
      <c r="K11569" s="153"/>
      <c r="L11569" s="153"/>
      <c r="M11569" s="153"/>
      <c r="N11569" s="153"/>
      <c r="O11569" s="153"/>
      <c r="P11569" s="153"/>
      <c r="Q11569" s="153"/>
      <c r="R11569" s="153"/>
      <c r="S11569" s="152"/>
      <c r="T11569" s="154"/>
      <c r="X11569" s="69" t="str">
        <f t="shared" si="364"/>
        <v/>
      </c>
      <c r="Y11569" s="69" t="str">
        <f t="shared" si="365"/>
        <v/>
      </c>
    </row>
    <row r="11570" spans="8:25" x14ac:dyDescent="0.25">
      <c r="H11570" s="153"/>
      <c r="I11570" s="151"/>
      <c r="J11570" s="153"/>
      <c r="K11570" s="153"/>
      <c r="L11570" s="153"/>
      <c r="M11570" s="153"/>
      <c r="N11570" s="153"/>
      <c r="O11570" s="153"/>
      <c r="P11570" s="153"/>
      <c r="Q11570" s="153"/>
      <c r="R11570" s="153"/>
      <c r="S11570" s="152"/>
      <c r="T11570" s="154"/>
      <c r="X11570" s="69" t="str">
        <f t="shared" si="364"/>
        <v/>
      </c>
      <c r="Y11570" s="69" t="str">
        <f t="shared" si="365"/>
        <v/>
      </c>
    </row>
    <row r="11571" spans="8:25" x14ac:dyDescent="0.25">
      <c r="H11571" s="153"/>
      <c r="I11571" s="151"/>
      <c r="J11571" s="153"/>
      <c r="K11571" s="153"/>
      <c r="L11571" s="153"/>
      <c r="M11571" s="153"/>
      <c r="N11571" s="153"/>
      <c r="O11571" s="153"/>
      <c r="P11571" s="153"/>
      <c r="Q11571" s="153"/>
      <c r="R11571" s="153"/>
      <c r="S11571" s="152"/>
      <c r="T11571" s="154"/>
      <c r="X11571" s="69" t="str">
        <f t="shared" si="364"/>
        <v/>
      </c>
      <c r="Y11571" s="69" t="str">
        <f t="shared" si="365"/>
        <v/>
      </c>
    </row>
    <row r="11572" spans="8:25" x14ac:dyDescent="0.25">
      <c r="H11572" s="153"/>
      <c r="I11572" s="151"/>
      <c r="J11572" s="153"/>
      <c r="K11572" s="153"/>
      <c r="L11572" s="153"/>
      <c r="M11572" s="153"/>
      <c r="N11572" s="153"/>
      <c r="O11572" s="153"/>
      <c r="P11572" s="153"/>
      <c r="Q11572" s="153"/>
      <c r="R11572" s="153"/>
      <c r="S11572" s="152"/>
      <c r="T11572" s="154"/>
      <c r="X11572" s="69" t="str">
        <f t="shared" si="364"/>
        <v/>
      </c>
      <c r="Y11572" s="69" t="str">
        <f t="shared" si="365"/>
        <v/>
      </c>
    </row>
    <row r="11573" spans="8:25" x14ac:dyDescent="0.25">
      <c r="H11573" s="153"/>
      <c r="I11573" s="151"/>
      <c r="J11573" s="153"/>
      <c r="K11573" s="153"/>
      <c r="L11573" s="153"/>
      <c r="M11573" s="153"/>
      <c r="N11573" s="153"/>
      <c r="O11573" s="153"/>
      <c r="P11573" s="153"/>
      <c r="Q11573" s="153"/>
      <c r="R11573" s="153"/>
      <c r="S11573" s="152"/>
      <c r="T11573" s="154"/>
      <c r="X11573" s="69" t="str">
        <f t="shared" si="364"/>
        <v/>
      </c>
      <c r="Y11573" s="69" t="str">
        <f t="shared" si="365"/>
        <v/>
      </c>
    </row>
    <row r="11574" spans="8:25" x14ac:dyDescent="0.25">
      <c r="H11574" s="153"/>
      <c r="I11574" s="151"/>
      <c r="J11574" s="153"/>
      <c r="K11574" s="153"/>
      <c r="L11574" s="153"/>
      <c r="M11574" s="153"/>
      <c r="N11574" s="153"/>
      <c r="O11574" s="153"/>
      <c r="P11574" s="153"/>
      <c r="Q11574" s="153"/>
      <c r="R11574" s="153"/>
      <c r="S11574" s="152"/>
      <c r="T11574" s="154"/>
      <c r="X11574" s="69" t="str">
        <f t="shared" si="364"/>
        <v/>
      </c>
      <c r="Y11574" s="69" t="str">
        <f t="shared" si="365"/>
        <v/>
      </c>
    </row>
    <row r="11575" spans="8:25" x14ac:dyDescent="0.25">
      <c r="H11575" s="153"/>
      <c r="I11575" s="151"/>
      <c r="J11575" s="153"/>
      <c r="K11575" s="153"/>
      <c r="L11575" s="153"/>
      <c r="M11575" s="153"/>
      <c r="N11575" s="153"/>
      <c r="O11575" s="153"/>
      <c r="P11575" s="153"/>
      <c r="Q11575" s="153"/>
      <c r="R11575" s="153"/>
      <c r="S11575" s="152"/>
      <c r="T11575" s="154"/>
      <c r="X11575" s="69" t="str">
        <f t="shared" si="364"/>
        <v/>
      </c>
      <c r="Y11575" s="69" t="str">
        <f t="shared" si="365"/>
        <v/>
      </c>
    </row>
    <row r="11576" spans="8:25" x14ac:dyDescent="0.25">
      <c r="H11576" s="153"/>
      <c r="I11576" s="151"/>
      <c r="J11576" s="153"/>
      <c r="K11576" s="153"/>
      <c r="L11576" s="153"/>
      <c r="M11576" s="153"/>
      <c r="N11576" s="153"/>
      <c r="O11576" s="153"/>
      <c r="P11576" s="153"/>
      <c r="Q11576" s="153"/>
      <c r="R11576" s="153"/>
      <c r="S11576" s="152"/>
      <c r="T11576" s="154"/>
      <c r="X11576" s="69" t="str">
        <f t="shared" si="364"/>
        <v/>
      </c>
      <c r="Y11576" s="69" t="str">
        <f t="shared" si="365"/>
        <v/>
      </c>
    </row>
    <row r="11577" spans="8:25" x14ac:dyDescent="0.25">
      <c r="H11577" s="153"/>
      <c r="I11577" s="151"/>
      <c r="J11577" s="153"/>
      <c r="K11577" s="153"/>
      <c r="L11577" s="153"/>
      <c r="M11577" s="153"/>
      <c r="N11577" s="153"/>
      <c r="O11577" s="153"/>
      <c r="P11577" s="153"/>
      <c r="Q11577" s="153"/>
      <c r="R11577" s="153"/>
      <c r="S11577" s="152"/>
      <c r="T11577" s="154"/>
      <c r="X11577" s="69" t="str">
        <f t="shared" si="364"/>
        <v/>
      </c>
      <c r="Y11577" s="69" t="str">
        <f t="shared" si="365"/>
        <v/>
      </c>
    </row>
    <row r="11578" spans="8:25" x14ac:dyDescent="0.25">
      <c r="H11578" s="153"/>
      <c r="I11578" s="151"/>
      <c r="J11578" s="153"/>
      <c r="K11578" s="153"/>
      <c r="L11578" s="153"/>
      <c r="M11578" s="153"/>
      <c r="N11578" s="153"/>
      <c r="O11578" s="153"/>
      <c r="P11578" s="153"/>
      <c r="Q11578" s="153"/>
      <c r="R11578" s="153"/>
      <c r="S11578" s="152"/>
      <c r="T11578" s="154"/>
      <c r="X11578" s="69" t="str">
        <f t="shared" si="364"/>
        <v/>
      </c>
      <c r="Y11578" s="69" t="str">
        <f t="shared" si="365"/>
        <v/>
      </c>
    </row>
    <row r="11579" spans="8:25" x14ac:dyDescent="0.25">
      <c r="H11579" s="153"/>
      <c r="I11579" s="151"/>
      <c r="J11579" s="153"/>
      <c r="K11579" s="153"/>
      <c r="L11579" s="153"/>
      <c r="M11579" s="153"/>
      <c r="N11579" s="153"/>
      <c r="O11579" s="153"/>
      <c r="P11579" s="153"/>
      <c r="Q11579" s="153"/>
      <c r="R11579" s="153"/>
      <c r="S11579" s="152"/>
      <c r="T11579" s="154"/>
      <c r="X11579" s="69" t="str">
        <f t="shared" si="364"/>
        <v/>
      </c>
      <c r="Y11579" s="69" t="str">
        <f t="shared" si="365"/>
        <v/>
      </c>
    </row>
    <row r="11580" spans="8:25" x14ac:dyDescent="0.25">
      <c r="H11580" s="153"/>
      <c r="I11580" s="151"/>
      <c r="J11580" s="153"/>
      <c r="K11580" s="153"/>
      <c r="L11580" s="153"/>
      <c r="M11580" s="153"/>
      <c r="N11580" s="153"/>
      <c r="O11580" s="153"/>
      <c r="P11580" s="153"/>
      <c r="Q11580" s="153"/>
      <c r="R11580" s="153"/>
      <c r="S11580" s="152"/>
      <c r="T11580" s="154"/>
      <c r="X11580" s="69" t="str">
        <f t="shared" si="364"/>
        <v/>
      </c>
      <c r="Y11580" s="69" t="str">
        <f t="shared" si="365"/>
        <v/>
      </c>
    </row>
    <row r="11581" spans="8:25" x14ac:dyDescent="0.25">
      <c r="H11581" s="153"/>
      <c r="I11581" s="151"/>
      <c r="J11581" s="153"/>
      <c r="K11581" s="153"/>
      <c r="L11581" s="153"/>
      <c r="M11581" s="153"/>
      <c r="N11581" s="153"/>
      <c r="O11581" s="153"/>
      <c r="P11581" s="153"/>
      <c r="Q11581" s="153"/>
      <c r="R11581" s="153"/>
      <c r="S11581" s="152"/>
      <c r="T11581" s="154"/>
      <c r="X11581" s="69" t="str">
        <f t="shared" si="364"/>
        <v/>
      </c>
      <c r="Y11581" s="69" t="str">
        <f t="shared" si="365"/>
        <v/>
      </c>
    </row>
    <row r="11582" spans="8:25" x14ac:dyDescent="0.25">
      <c r="H11582" s="153"/>
      <c r="I11582" s="151"/>
      <c r="J11582" s="153"/>
      <c r="K11582" s="153"/>
      <c r="L11582" s="153"/>
      <c r="M11582" s="153"/>
      <c r="N11582" s="153"/>
      <c r="O11582" s="153"/>
      <c r="P11582" s="153"/>
      <c r="Q11582" s="153"/>
      <c r="R11582" s="153"/>
      <c r="S11582" s="152"/>
      <c r="T11582" s="154"/>
      <c r="X11582" s="69" t="str">
        <f t="shared" si="364"/>
        <v/>
      </c>
      <c r="Y11582" s="69" t="str">
        <f t="shared" si="365"/>
        <v/>
      </c>
    </row>
    <row r="11583" spans="8:25" x14ac:dyDescent="0.25">
      <c r="H11583" s="153"/>
      <c r="I11583" s="151"/>
      <c r="J11583" s="153"/>
      <c r="K11583" s="153"/>
      <c r="L11583" s="153"/>
      <c r="M11583" s="153"/>
      <c r="N11583" s="153"/>
      <c r="O11583" s="153"/>
      <c r="P11583" s="153"/>
      <c r="Q11583" s="153"/>
      <c r="R11583" s="153"/>
      <c r="S11583" s="152"/>
      <c r="T11583" s="154"/>
      <c r="X11583" s="69" t="str">
        <f t="shared" si="364"/>
        <v/>
      </c>
      <c r="Y11583" s="69" t="str">
        <f t="shared" si="365"/>
        <v/>
      </c>
    </row>
    <row r="11584" spans="8:25" x14ac:dyDescent="0.25">
      <c r="H11584" s="153"/>
      <c r="I11584" s="151"/>
      <c r="J11584" s="153"/>
      <c r="K11584" s="153"/>
      <c r="L11584" s="153"/>
      <c r="M11584" s="153"/>
      <c r="N11584" s="153"/>
      <c r="O11584" s="153"/>
      <c r="P11584" s="153"/>
      <c r="Q11584" s="153"/>
      <c r="R11584" s="153"/>
      <c r="S11584" s="152"/>
      <c r="T11584" s="154"/>
      <c r="X11584" s="69" t="str">
        <f t="shared" si="364"/>
        <v/>
      </c>
      <c r="Y11584" s="69" t="str">
        <f t="shared" si="365"/>
        <v/>
      </c>
    </row>
    <row r="11585" spans="8:25" x14ac:dyDescent="0.25">
      <c r="H11585" s="153"/>
      <c r="I11585" s="151"/>
      <c r="J11585" s="153"/>
      <c r="K11585" s="153"/>
      <c r="L11585" s="153"/>
      <c r="M11585" s="153"/>
      <c r="N11585" s="153"/>
      <c r="O11585" s="153"/>
      <c r="P11585" s="153"/>
      <c r="Q11585" s="153"/>
      <c r="R11585" s="153"/>
      <c r="S11585" s="152"/>
      <c r="T11585" s="154"/>
      <c r="X11585" s="69" t="str">
        <f t="shared" si="364"/>
        <v/>
      </c>
      <c r="Y11585" s="69" t="str">
        <f t="shared" si="365"/>
        <v/>
      </c>
    </row>
    <row r="11586" spans="8:25" x14ac:dyDescent="0.25">
      <c r="H11586" s="153"/>
      <c r="I11586" s="151"/>
      <c r="J11586" s="153"/>
      <c r="K11586" s="153"/>
      <c r="L11586" s="153"/>
      <c r="M11586" s="153"/>
      <c r="N11586" s="153"/>
      <c r="O11586" s="153"/>
      <c r="P11586" s="153"/>
      <c r="Q11586" s="153"/>
      <c r="R11586" s="153"/>
      <c r="S11586" s="152"/>
      <c r="T11586" s="154"/>
      <c r="X11586" s="69" t="str">
        <f t="shared" ref="X11586:X11649" si="366">IF(W11586&lt;&gt;"",W11586-I11586,"")</f>
        <v/>
      </c>
      <c r="Y11586" s="69" t="str">
        <f t="shared" si="365"/>
        <v/>
      </c>
    </row>
    <row r="11587" spans="8:25" x14ac:dyDescent="0.25">
      <c r="H11587" s="153"/>
      <c r="I11587" s="151"/>
      <c r="J11587" s="153"/>
      <c r="K11587" s="153"/>
      <c r="L11587" s="153"/>
      <c r="M11587" s="153"/>
      <c r="N11587" s="153"/>
      <c r="O11587" s="153"/>
      <c r="P11587" s="153"/>
      <c r="Q11587" s="153"/>
      <c r="R11587" s="153"/>
      <c r="S11587" s="152"/>
      <c r="T11587" s="154"/>
      <c r="X11587" s="69" t="str">
        <f t="shared" si="366"/>
        <v/>
      </c>
      <c r="Y11587" s="69" t="str">
        <f t="shared" ref="Y11587:Y11650" si="367">IF(X11587&lt;&gt;"",IF(X11587&lt;365,"&lt; 1 year",IF(X11587&lt;730,"1-2",IF(X11587&lt;1095,"2-3",IF(X11587&lt;1460,"3-4",IF(X11587&lt;1825,"4-5","5+"))))),"")</f>
        <v/>
      </c>
    </row>
    <row r="11588" spans="8:25" x14ac:dyDescent="0.25">
      <c r="H11588" s="153"/>
      <c r="I11588" s="151"/>
      <c r="J11588" s="153"/>
      <c r="K11588" s="153"/>
      <c r="L11588" s="153"/>
      <c r="M11588" s="153"/>
      <c r="N11588" s="153"/>
      <c r="O11588" s="153"/>
      <c r="P11588" s="153"/>
      <c r="Q11588" s="153"/>
      <c r="R11588" s="153"/>
      <c r="S11588" s="152"/>
      <c r="T11588" s="154"/>
      <c r="X11588" s="69" t="str">
        <f t="shared" si="366"/>
        <v/>
      </c>
      <c r="Y11588" s="69" t="str">
        <f t="shared" si="367"/>
        <v/>
      </c>
    </row>
    <row r="11589" spans="8:25" x14ac:dyDescent="0.25">
      <c r="H11589" s="153"/>
      <c r="I11589" s="151"/>
      <c r="J11589" s="153"/>
      <c r="K11589" s="153"/>
      <c r="L11589" s="153"/>
      <c r="M11589" s="153"/>
      <c r="N11589" s="153"/>
      <c r="O11589" s="153"/>
      <c r="P11589" s="153"/>
      <c r="Q11589" s="153"/>
      <c r="R11589" s="153"/>
      <c r="S11589" s="152"/>
      <c r="T11589" s="154"/>
      <c r="X11589" s="69" t="str">
        <f t="shared" si="366"/>
        <v/>
      </c>
      <c r="Y11589" s="69" t="str">
        <f t="shared" si="367"/>
        <v/>
      </c>
    </row>
    <row r="11590" spans="8:25" x14ac:dyDescent="0.25">
      <c r="H11590" s="153"/>
      <c r="I11590" s="151"/>
      <c r="J11590" s="153"/>
      <c r="K11590" s="153"/>
      <c r="L11590" s="153"/>
      <c r="M11590" s="153"/>
      <c r="N11590" s="153"/>
      <c r="O11590" s="153"/>
      <c r="P11590" s="153"/>
      <c r="Q11590" s="153"/>
      <c r="R11590" s="153"/>
      <c r="S11590" s="152"/>
      <c r="T11590" s="154"/>
      <c r="X11590" s="69" t="str">
        <f t="shared" si="366"/>
        <v/>
      </c>
      <c r="Y11590" s="69" t="str">
        <f t="shared" si="367"/>
        <v/>
      </c>
    </row>
    <row r="11591" spans="8:25" x14ac:dyDescent="0.25">
      <c r="H11591" s="153"/>
      <c r="I11591" s="151"/>
      <c r="J11591" s="153"/>
      <c r="K11591" s="153"/>
      <c r="L11591" s="153"/>
      <c r="M11591" s="153"/>
      <c r="N11591" s="153"/>
      <c r="O11591" s="153"/>
      <c r="P11591" s="153"/>
      <c r="Q11591" s="153"/>
      <c r="R11591" s="153"/>
      <c r="S11591" s="152"/>
      <c r="T11591" s="154"/>
      <c r="X11591" s="69" t="str">
        <f t="shared" si="366"/>
        <v/>
      </c>
      <c r="Y11591" s="69" t="str">
        <f t="shared" si="367"/>
        <v/>
      </c>
    </row>
    <row r="11592" spans="8:25" x14ac:dyDescent="0.25">
      <c r="H11592" s="153"/>
      <c r="I11592" s="151"/>
      <c r="J11592" s="153"/>
      <c r="K11592" s="153"/>
      <c r="L11592" s="153"/>
      <c r="M11592" s="153"/>
      <c r="N11592" s="153"/>
      <c r="O11592" s="153"/>
      <c r="P11592" s="153"/>
      <c r="Q11592" s="153"/>
      <c r="R11592" s="153"/>
      <c r="S11592" s="152"/>
      <c r="T11592" s="154"/>
      <c r="X11592" s="69" t="str">
        <f t="shared" si="366"/>
        <v/>
      </c>
      <c r="Y11592" s="69" t="str">
        <f t="shared" si="367"/>
        <v/>
      </c>
    </row>
    <row r="11593" spans="8:25" x14ac:dyDescent="0.25">
      <c r="H11593" s="153"/>
      <c r="I11593" s="151"/>
      <c r="J11593" s="153"/>
      <c r="K11593" s="153"/>
      <c r="L11593" s="153"/>
      <c r="M11593" s="153"/>
      <c r="N11593" s="153"/>
      <c r="O11593" s="153"/>
      <c r="P11593" s="153"/>
      <c r="Q11593" s="153"/>
      <c r="R11593" s="153"/>
      <c r="S11593" s="152"/>
      <c r="T11593" s="154"/>
      <c r="X11593" s="69" t="str">
        <f t="shared" si="366"/>
        <v/>
      </c>
      <c r="Y11593" s="69" t="str">
        <f t="shared" si="367"/>
        <v/>
      </c>
    </row>
    <row r="11594" spans="8:25" x14ac:dyDescent="0.25">
      <c r="H11594" s="153"/>
      <c r="I11594" s="151"/>
      <c r="J11594" s="153"/>
      <c r="K11594" s="153"/>
      <c r="L11594" s="153"/>
      <c r="M11594" s="153"/>
      <c r="N11594" s="153"/>
      <c r="O11594" s="153"/>
      <c r="P11594" s="153"/>
      <c r="Q11594" s="153"/>
      <c r="R11594" s="153"/>
      <c r="S11594" s="152"/>
      <c r="T11594" s="154"/>
      <c r="X11594" s="69" t="str">
        <f t="shared" si="366"/>
        <v/>
      </c>
      <c r="Y11594" s="69" t="str">
        <f t="shared" si="367"/>
        <v/>
      </c>
    </row>
    <row r="11595" spans="8:25" x14ac:dyDescent="0.25">
      <c r="H11595" s="153"/>
      <c r="I11595" s="151"/>
      <c r="J11595" s="153"/>
      <c r="K11595" s="153"/>
      <c r="L11595" s="153"/>
      <c r="M11595" s="153"/>
      <c r="N11595" s="153"/>
      <c r="O11595" s="153"/>
      <c r="P11595" s="153"/>
      <c r="Q11595" s="153"/>
      <c r="R11595" s="153"/>
      <c r="S11595" s="152"/>
      <c r="T11595" s="154"/>
      <c r="X11595" s="69" t="str">
        <f t="shared" si="366"/>
        <v/>
      </c>
      <c r="Y11595" s="69" t="str">
        <f t="shared" si="367"/>
        <v/>
      </c>
    </row>
    <row r="11596" spans="8:25" x14ac:dyDescent="0.25">
      <c r="H11596" s="153"/>
      <c r="I11596" s="151"/>
      <c r="J11596" s="153"/>
      <c r="K11596" s="153"/>
      <c r="L11596" s="153"/>
      <c r="M11596" s="153"/>
      <c r="N11596" s="153"/>
      <c r="O11596" s="153"/>
      <c r="P11596" s="153"/>
      <c r="Q11596" s="153"/>
      <c r="R11596" s="153"/>
      <c r="S11596" s="152"/>
      <c r="T11596" s="154"/>
      <c r="X11596" s="69" t="str">
        <f t="shared" si="366"/>
        <v/>
      </c>
      <c r="Y11596" s="69" t="str">
        <f t="shared" si="367"/>
        <v/>
      </c>
    </row>
    <row r="11597" spans="8:25" x14ac:dyDescent="0.25">
      <c r="H11597" s="153"/>
      <c r="I11597" s="151"/>
      <c r="J11597" s="153"/>
      <c r="K11597" s="153"/>
      <c r="L11597" s="153"/>
      <c r="M11597" s="153"/>
      <c r="N11597" s="153"/>
      <c r="O11597" s="153"/>
      <c r="P11597" s="153"/>
      <c r="Q11597" s="153"/>
      <c r="R11597" s="153"/>
      <c r="S11597" s="152"/>
      <c r="T11597" s="154"/>
      <c r="X11597" s="69" t="str">
        <f t="shared" si="366"/>
        <v/>
      </c>
      <c r="Y11597" s="69" t="str">
        <f t="shared" si="367"/>
        <v/>
      </c>
    </row>
    <row r="11598" spans="8:25" x14ac:dyDescent="0.25">
      <c r="H11598" s="153"/>
      <c r="I11598" s="151"/>
      <c r="J11598" s="153"/>
      <c r="K11598" s="153"/>
      <c r="L11598" s="153"/>
      <c r="M11598" s="153"/>
      <c r="N11598" s="153"/>
      <c r="O11598" s="153"/>
      <c r="P11598" s="153"/>
      <c r="Q11598" s="153"/>
      <c r="R11598" s="153"/>
      <c r="S11598" s="152"/>
      <c r="T11598" s="154"/>
      <c r="X11598" s="69" t="str">
        <f t="shared" si="366"/>
        <v/>
      </c>
      <c r="Y11598" s="69" t="str">
        <f t="shared" si="367"/>
        <v/>
      </c>
    </row>
    <row r="11599" spans="8:25" x14ac:dyDescent="0.25">
      <c r="H11599" s="153"/>
      <c r="I11599" s="151"/>
      <c r="J11599" s="153"/>
      <c r="K11599" s="153"/>
      <c r="L11599" s="153"/>
      <c r="M11599" s="153"/>
      <c r="N11599" s="153"/>
      <c r="O11599" s="153"/>
      <c r="P11599" s="153"/>
      <c r="Q11599" s="153"/>
      <c r="R11599" s="153"/>
      <c r="S11599" s="152"/>
      <c r="T11599" s="154"/>
      <c r="X11599" s="69" t="str">
        <f t="shared" si="366"/>
        <v/>
      </c>
      <c r="Y11599" s="69" t="str">
        <f t="shared" si="367"/>
        <v/>
      </c>
    </row>
    <row r="11600" spans="8:25" x14ac:dyDescent="0.25">
      <c r="H11600" s="153"/>
      <c r="I11600" s="151"/>
      <c r="J11600" s="153"/>
      <c r="K11600" s="153"/>
      <c r="L11600" s="153"/>
      <c r="M11600" s="153"/>
      <c r="N11600" s="153"/>
      <c r="O11600" s="153"/>
      <c r="P11600" s="153"/>
      <c r="Q11600" s="153"/>
      <c r="R11600" s="153"/>
      <c r="S11600" s="152"/>
      <c r="T11600" s="154"/>
      <c r="X11600" s="69" t="str">
        <f t="shared" si="366"/>
        <v/>
      </c>
      <c r="Y11600" s="69" t="str">
        <f t="shared" si="367"/>
        <v/>
      </c>
    </row>
    <row r="11601" spans="8:25" x14ac:dyDescent="0.25">
      <c r="H11601" s="153"/>
      <c r="I11601" s="151"/>
      <c r="J11601" s="153"/>
      <c r="K11601" s="153"/>
      <c r="L11601" s="153"/>
      <c r="M11601" s="153"/>
      <c r="N11601" s="153"/>
      <c r="O11601" s="153"/>
      <c r="P11601" s="153"/>
      <c r="Q11601" s="153"/>
      <c r="R11601" s="153"/>
      <c r="S11601" s="152"/>
      <c r="T11601" s="154"/>
      <c r="X11601" s="69" t="str">
        <f t="shared" si="366"/>
        <v/>
      </c>
      <c r="Y11601" s="69" t="str">
        <f t="shared" si="367"/>
        <v/>
      </c>
    </row>
    <row r="11602" spans="8:25" x14ac:dyDescent="0.25">
      <c r="H11602" s="153"/>
      <c r="I11602" s="151"/>
      <c r="J11602" s="153"/>
      <c r="K11602" s="153"/>
      <c r="L11602" s="153"/>
      <c r="M11602" s="153"/>
      <c r="N11602" s="153"/>
      <c r="O11602" s="153"/>
      <c r="P11602" s="153"/>
      <c r="Q11602" s="153"/>
      <c r="R11602" s="153"/>
      <c r="S11602" s="152"/>
      <c r="T11602" s="154"/>
      <c r="X11602" s="69" t="str">
        <f t="shared" si="366"/>
        <v/>
      </c>
      <c r="Y11602" s="69" t="str">
        <f t="shared" si="367"/>
        <v/>
      </c>
    </row>
    <row r="11603" spans="8:25" x14ac:dyDescent="0.25">
      <c r="H11603" s="153"/>
      <c r="I11603" s="151"/>
      <c r="J11603" s="153"/>
      <c r="K11603" s="153"/>
      <c r="L11603" s="153"/>
      <c r="M11603" s="153"/>
      <c r="N11603" s="153"/>
      <c r="O11603" s="153"/>
      <c r="P11603" s="153"/>
      <c r="Q11603" s="153"/>
      <c r="R11603" s="153"/>
      <c r="S11603" s="152"/>
      <c r="T11603" s="154"/>
      <c r="X11603" s="69" t="str">
        <f t="shared" si="366"/>
        <v/>
      </c>
      <c r="Y11603" s="69" t="str">
        <f t="shared" si="367"/>
        <v/>
      </c>
    </row>
    <row r="11604" spans="8:25" x14ac:dyDescent="0.25">
      <c r="H11604" s="153"/>
      <c r="I11604" s="151"/>
      <c r="J11604" s="153"/>
      <c r="K11604" s="153"/>
      <c r="L11604" s="153"/>
      <c r="M11604" s="153"/>
      <c r="N11604" s="153"/>
      <c r="O11604" s="153"/>
      <c r="P11604" s="153"/>
      <c r="Q11604" s="153"/>
      <c r="R11604" s="153"/>
      <c r="S11604" s="152"/>
      <c r="T11604" s="154"/>
      <c r="X11604" s="69" t="str">
        <f t="shared" si="366"/>
        <v/>
      </c>
      <c r="Y11604" s="69" t="str">
        <f t="shared" si="367"/>
        <v/>
      </c>
    </row>
    <row r="11605" spans="8:25" x14ac:dyDescent="0.25">
      <c r="H11605" s="153"/>
      <c r="I11605" s="151"/>
      <c r="J11605" s="153"/>
      <c r="K11605" s="153"/>
      <c r="L11605" s="153"/>
      <c r="M11605" s="153"/>
      <c r="N11605" s="153"/>
      <c r="O11605" s="153"/>
      <c r="P11605" s="153"/>
      <c r="Q11605" s="153"/>
      <c r="R11605" s="153"/>
      <c r="S11605" s="152"/>
      <c r="T11605" s="154"/>
      <c r="X11605" s="69" t="str">
        <f t="shared" si="366"/>
        <v/>
      </c>
      <c r="Y11605" s="69" t="str">
        <f t="shared" si="367"/>
        <v/>
      </c>
    </row>
    <row r="11606" spans="8:25" x14ac:dyDescent="0.25">
      <c r="H11606" s="153"/>
      <c r="I11606" s="151"/>
      <c r="J11606" s="153"/>
      <c r="K11606" s="153"/>
      <c r="L11606" s="153"/>
      <c r="M11606" s="153"/>
      <c r="N11606" s="153"/>
      <c r="O11606" s="153"/>
      <c r="P11606" s="153"/>
      <c r="Q11606" s="153"/>
      <c r="R11606" s="153"/>
      <c r="S11606" s="152"/>
      <c r="T11606" s="154"/>
      <c r="X11606" s="69" t="str">
        <f t="shared" si="366"/>
        <v/>
      </c>
      <c r="Y11606" s="69" t="str">
        <f t="shared" si="367"/>
        <v/>
      </c>
    </row>
    <row r="11607" spans="8:25" x14ac:dyDescent="0.25">
      <c r="H11607" s="153"/>
      <c r="I11607" s="151"/>
      <c r="J11607" s="153"/>
      <c r="K11607" s="153"/>
      <c r="L11607" s="153"/>
      <c r="M11607" s="153"/>
      <c r="N11607" s="153"/>
      <c r="O11607" s="153"/>
      <c r="P11607" s="153"/>
      <c r="Q11607" s="153"/>
      <c r="R11607" s="153"/>
      <c r="S11607" s="152"/>
      <c r="T11607" s="154"/>
      <c r="X11607" s="69" t="str">
        <f t="shared" si="366"/>
        <v/>
      </c>
      <c r="Y11607" s="69" t="str">
        <f t="shared" si="367"/>
        <v/>
      </c>
    </row>
    <row r="11608" spans="8:25" x14ac:dyDescent="0.25">
      <c r="H11608" s="153"/>
      <c r="I11608" s="151"/>
      <c r="J11608" s="153"/>
      <c r="K11608" s="153"/>
      <c r="L11608" s="153"/>
      <c r="M11608" s="153"/>
      <c r="N11608" s="153"/>
      <c r="O11608" s="153"/>
      <c r="P11608" s="153"/>
      <c r="Q11608" s="153"/>
      <c r="R11608" s="153"/>
      <c r="S11608" s="152"/>
      <c r="T11608" s="154"/>
      <c r="X11608" s="69" t="str">
        <f t="shared" si="366"/>
        <v/>
      </c>
      <c r="Y11608" s="69" t="str">
        <f t="shared" si="367"/>
        <v/>
      </c>
    </row>
    <row r="11609" spans="8:25" x14ac:dyDescent="0.25">
      <c r="H11609" s="153"/>
      <c r="I11609" s="151"/>
      <c r="J11609" s="153"/>
      <c r="K11609" s="153"/>
      <c r="L11609" s="153"/>
      <c r="M11609" s="153"/>
      <c r="N11609" s="153"/>
      <c r="O11609" s="153"/>
      <c r="P11609" s="153"/>
      <c r="Q11609" s="153"/>
      <c r="R11609" s="153"/>
      <c r="S11609" s="152"/>
      <c r="T11609" s="154"/>
      <c r="X11609" s="69" t="str">
        <f t="shared" si="366"/>
        <v/>
      </c>
      <c r="Y11609" s="69" t="str">
        <f t="shared" si="367"/>
        <v/>
      </c>
    </row>
    <row r="11610" spans="8:25" x14ac:dyDescent="0.25">
      <c r="H11610" s="153"/>
      <c r="I11610" s="151"/>
      <c r="J11610" s="153"/>
      <c r="K11610" s="153"/>
      <c r="L11610" s="153"/>
      <c r="M11610" s="153"/>
      <c r="N11610" s="153"/>
      <c r="O11610" s="153"/>
      <c r="P11610" s="153"/>
      <c r="Q11610" s="153"/>
      <c r="R11610" s="153"/>
      <c r="S11610" s="152"/>
      <c r="T11610" s="154"/>
      <c r="X11610" s="69" t="str">
        <f t="shared" si="366"/>
        <v/>
      </c>
      <c r="Y11610" s="69" t="str">
        <f t="shared" si="367"/>
        <v/>
      </c>
    </row>
    <row r="11611" spans="8:25" x14ac:dyDescent="0.25">
      <c r="H11611" s="153"/>
      <c r="I11611" s="151"/>
      <c r="J11611" s="153"/>
      <c r="K11611" s="153"/>
      <c r="L11611" s="153"/>
      <c r="M11611" s="153"/>
      <c r="N11611" s="153"/>
      <c r="O11611" s="153"/>
      <c r="P11611" s="153"/>
      <c r="Q11611" s="153"/>
      <c r="R11611" s="153"/>
      <c r="S11611" s="152"/>
      <c r="T11611" s="154"/>
      <c r="X11611" s="69" t="str">
        <f t="shared" si="366"/>
        <v/>
      </c>
      <c r="Y11611" s="69" t="str">
        <f t="shared" si="367"/>
        <v/>
      </c>
    </row>
    <row r="11612" spans="8:25" x14ac:dyDescent="0.25">
      <c r="H11612" s="153"/>
      <c r="I11612" s="151"/>
      <c r="J11612" s="153"/>
      <c r="K11612" s="153"/>
      <c r="L11612" s="153"/>
      <c r="M11612" s="153"/>
      <c r="N11612" s="153"/>
      <c r="O11612" s="153"/>
      <c r="P11612" s="153"/>
      <c r="Q11612" s="153"/>
      <c r="R11612" s="153"/>
      <c r="S11612" s="152"/>
      <c r="T11612" s="154"/>
      <c r="X11612" s="69" t="str">
        <f t="shared" si="366"/>
        <v/>
      </c>
      <c r="Y11612" s="69" t="str">
        <f t="shared" si="367"/>
        <v/>
      </c>
    </row>
    <row r="11613" spans="8:25" x14ac:dyDescent="0.25">
      <c r="H11613" s="153"/>
      <c r="I11613" s="151"/>
      <c r="J11613" s="153"/>
      <c r="K11613" s="153"/>
      <c r="L11613" s="153"/>
      <c r="M11613" s="153"/>
      <c r="N11613" s="153"/>
      <c r="O11613" s="153"/>
      <c r="P11613" s="153"/>
      <c r="Q11613" s="153"/>
      <c r="R11613" s="153"/>
      <c r="S11613" s="152"/>
      <c r="T11613" s="154"/>
      <c r="X11613" s="69" t="str">
        <f t="shared" si="366"/>
        <v/>
      </c>
      <c r="Y11613" s="69" t="str">
        <f t="shared" si="367"/>
        <v/>
      </c>
    </row>
    <row r="11614" spans="8:25" x14ac:dyDescent="0.25">
      <c r="H11614" s="153"/>
      <c r="I11614" s="151"/>
      <c r="J11614" s="153"/>
      <c r="K11614" s="153"/>
      <c r="L11614" s="153"/>
      <c r="M11614" s="153"/>
      <c r="N11614" s="153"/>
      <c r="O11614" s="153"/>
      <c r="P11614" s="153"/>
      <c r="Q11614" s="153"/>
      <c r="R11614" s="153"/>
      <c r="S11614" s="152"/>
      <c r="T11614" s="154"/>
      <c r="X11614" s="69" t="str">
        <f t="shared" si="366"/>
        <v/>
      </c>
      <c r="Y11614" s="69" t="str">
        <f t="shared" si="367"/>
        <v/>
      </c>
    </row>
    <row r="11615" spans="8:25" x14ac:dyDescent="0.25">
      <c r="H11615" s="153"/>
      <c r="I11615" s="151"/>
      <c r="J11615" s="153"/>
      <c r="K11615" s="153"/>
      <c r="L11615" s="153"/>
      <c r="M11615" s="153"/>
      <c r="N11615" s="153"/>
      <c r="O11615" s="153"/>
      <c r="P11615" s="153"/>
      <c r="Q11615" s="153"/>
      <c r="R11615" s="153"/>
      <c r="S11615" s="152"/>
      <c r="T11615" s="154"/>
      <c r="X11615" s="69" t="str">
        <f t="shared" si="366"/>
        <v/>
      </c>
      <c r="Y11615" s="69" t="str">
        <f t="shared" si="367"/>
        <v/>
      </c>
    </row>
    <row r="11616" spans="8:25" x14ac:dyDescent="0.25">
      <c r="H11616" s="153"/>
      <c r="I11616" s="151"/>
      <c r="J11616" s="153"/>
      <c r="K11616" s="153"/>
      <c r="L11616" s="153"/>
      <c r="M11616" s="153"/>
      <c r="N11616" s="153"/>
      <c r="O11616" s="153"/>
      <c r="P11616" s="153"/>
      <c r="Q11616" s="153"/>
      <c r="R11616" s="153"/>
      <c r="S11616" s="152"/>
      <c r="T11616" s="154"/>
      <c r="X11616" s="69" t="str">
        <f t="shared" si="366"/>
        <v/>
      </c>
      <c r="Y11616" s="69" t="str">
        <f t="shared" si="367"/>
        <v/>
      </c>
    </row>
    <row r="11617" spans="8:25" x14ac:dyDescent="0.25">
      <c r="H11617" s="153"/>
      <c r="I11617" s="151"/>
      <c r="J11617" s="153"/>
      <c r="K11617" s="153"/>
      <c r="L11617" s="153"/>
      <c r="M11617" s="153"/>
      <c r="N11617" s="153"/>
      <c r="O11617" s="153"/>
      <c r="P11617" s="153"/>
      <c r="Q11617" s="153"/>
      <c r="R11617" s="153"/>
      <c r="S11617" s="152"/>
      <c r="T11617" s="154"/>
      <c r="X11617" s="69" t="str">
        <f t="shared" si="366"/>
        <v/>
      </c>
      <c r="Y11617" s="69" t="str">
        <f t="shared" si="367"/>
        <v/>
      </c>
    </row>
    <row r="11618" spans="8:25" x14ac:dyDescent="0.25">
      <c r="H11618" s="153"/>
      <c r="I11618" s="151"/>
      <c r="J11618" s="153"/>
      <c r="K11618" s="153"/>
      <c r="L11618" s="153"/>
      <c r="M11618" s="153"/>
      <c r="N11618" s="153"/>
      <c r="O11618" s="153"/>
      <c r="P11618" s="153"/>
      <c r="Q11618" s="153"/>
      <c r="R11618" s="153"/>
      <c r="S11618" s="152"/>
      <c r="T11618" s="154"/>
      <c r="X11618" s="69" t="str">
        <f t="shared" si="366"/>
        <v/>
      </c>
      <c r="Y11618" s="69" t="str">
        <f t="shared" si="367"/>
        <v/>
      </c>
    </row>
    <row r="11619" spans="8:25" x14ac:dyDescent="0.25">
      <c r="H11619" s="153"/>
      <c r="I11619" s="151"/>
      <c r="J11619" s="153"/>
      <c r="K11619" s="153"/>
      <c r="L11619" s="153"/>
      <c r="M11619" s="153"/>
      <c r="N11619" s="153"/>
      <c r="O11619" s="153"/>
      <c r="P11619" s="153"/>
      <c r="Q11619" s="153"/>
      <c r="R11619" s="153"/>
      <c r="S11619" s="152"/>
      <c r="T11619" s="154"/>
      <c r="X11619" s="69" t="str">
        <f t="shared" si="366"/>
        <v/>
      </c>
      <c r="Y11619" s="69" t="str">
        <f t="shared" si="367"/>
        <v/>
      </c>
    </row>
    <row r="11620" spans="8:25" x14ac:dyDescent="0.25">
      <c r="H11620" s="153"/>
      <c r="I11620" s="151"/>
      <c r="J11620" s="153"/>
      <c r="K11620" s="153"/>
      <c r="L11620" s="153"/>
      <c r="M11620" s="153"/>
      <c r="N11620" s="153"/>
      <c r="O11620" s="153"/>
      <c r="P11620" s="153"/>
      <c r="Q11620" s="153"/>
      <c r="R11620" s="153"/>
      <c r="S11620" s="152"/>
      <c r="T11620" s="154"/>
      <c r="X11620" s="69" t="str">
        <f t="shared" si="366"/>
        <v/>
      </c>
      <c r="Y11620" s="69" t="str">
        <f t="shared" si="367"/>
        <v/>
      </c>
    </row>
    <row r="11621" spans="8:25" x14ac:dyDescent="0.25">
      <c r="H11621" s="153"/>
      <c r="I11621" s="151"/>
      <c r="J11621" s="153"/>
      <c r="K11621" s="153"/>
      <c r="L11621" s="153"/>
      <c r="M11621" s="153"/>
      <c r="N11621" s="153"/>
      <c r="O11621" s="153"/>
      <c r="P11621" s="153"/>
      <c r="Q11621" s="153"/>
      <c r="R11621" s="153"/>
      <c r="S11621" s="152"/>
      <c r="T11621" s="154"/>
      <c r="X11621" s="69" t="str">
        <f t="shared" si="366"/>
        <v/>
      </c>
      <c r="Y11621" s="69" t="str">
        <f t="shared" si="367"/>
        <v/>
      </c>
    </row>
    <row r="11622" spans="8:25" x14ac:dyDescent="0.25">
      <c r="H11622" s="153"/>
      <c r="I11622" s="151"/>
      <c r="J11622" s="153"/>
      <c r="K11622" s="153"/>
      <c r="L11622" s="153"/>
      <c r="M11622" s="153"/>
      <c r="N11622" s="153"/>
      <c r="O11622" s="153"/>
      <c r="P11622" s="153"/>
      <c r="Q11622" s="153"/>
      <c r="R11622" s="153"/>
      <c r="S11622" s="152"/>
      <c r="T11622" s="154"/>
      <c r="X11622" s="69" t="str">
        <f t="shared" si="366"/>
        <v/>
      </c>
      <c r="Y11622" s="69" t="str">
        <f t="shared" si="367"/>
        <v/>
      </c>
    </row>
    <row r="11623" spans="8:25" x14ac:dyDescent="0.25">
      <c r="H11623" s="153"/>
      <c r="I11623" s="151"/>
      <c r="J11623" s="153"/>
      <c r="K11623" s="153"/>
      <c r="L11623" s="153"/>
      <c r="M11623" s="153"/>
      <c r="N11623" s="153"/>
      <c r="O11623" s="153"/>
      <c r="P11623" s="153"/>
      <c r="Q11623" s="153"/>
      <c r="R11623" s="153"/>
      <c r="S11623" s="152"/>
      <c r="T11623" s="154"/>
      <c r="X11623" s="69" t="str">
        <f t="shared" si="366"/>
        <v/>
      </c>
      <c r="Y11623" s="69" t="str">
        <f t="shared" si="367"/>
        <v/>
      </c>
    </row>
    <row r="11624" spans="8:25" x14ac:dyDescent="0.25">
      <c r="H11624" s="153"/>
      <c r="I11624" s="151"/>
      <c r="J11624" s="153"/>
      <c r="K11624" s="153"/>
      <c r="L11624" s="153"/>
      <c r="M11624" s="153"/>
      <c r="N11624" s="153"/>
      <c r="O11624" s="153"/>
      <c r="P11624" s="153"/>
      <c r="Q11624" s="153"/>
      <c r="R11624" s="153"/>
      <c r="S11624" s="152"/>
      <c r="T11624" s="154"/>
      <c r="X11624" s="69" t="str">
        <f t="shared" si="366"/>
        <v/>
      </c>
      <c r="Y11624" s="69" t="str">
        <f t="shared" si="367"/>
        <v/>
      </c>
    </row>
    <row r="11625" spans="8:25" x14ac:dyDescent="0.25">
      <c r="H11625" s="153"/>
      <c r="I11625" s="151"/>
      <c r="J11625" s="153"/>
      <c r="K11625" s="153"/>
      <c r="L11625" s="153"/>
      <c r="M11625" s="153"/>
      <c r="N11625" s="153"/>
      <c r="O11625" s="153"/>
      <c r="P11625" s="153"/>
      <c r="Q11625" s="153"/>
      <c r="R11625" s="153"/>
      <c r="S11625" s="152"/>
      <c r="T11625" s="154"/>
      <c r="X11625" s="69" t="str">
        <f t="shared" si="366"/>
        <v/>
      </c>
      <c r="Y11625" s="69" t="str">
        <f t="shared" si="367"/>
        <v/>
      </c>
    </row>
    <row r="11626" spans="8:25" x14ac:dyDescent="0.25">
      <c r="H11626" s="153"/>
      <c r="I11626" s="151"/>
      <c r="J11626" s="153"/>
      <c r="K11626" s="153"/>
      <c r="L11626" s="153"/>
      <c r="M11626" s="153"/>
      <c r="N11626" s="153"/>
      <c r="O11626" s="153"/>
      <c r="P11626" s="153"/>
      <c r="Q11626" s="153"/>
      <c r="R11626" s="153"/>
      <c r="S11626" s="152"/>
      <c r="T11626" s="154"/>
      <c r="X11626" s="69" t="str">
        <f t="shared" si="366"/>
        <v/>
      </c>
      <c r="Y11626" s="69" t="str">
        <f t="shared" si="367"/>
        <v/>
      </c>
    </row>
    <row r="11627" spans="8:25" x14ac:dyDescent="0.25">
      <c r="H11627" s="153"/>
      <c r="I11627" s="151"/>
      <c r="J11627" s="153"/>
      <c r="K11627" s="153"/>
      <c r="L11627" s="153"/>
      <c r="M11627" s="153"/>
      <c r="N11627" s="153"/>
      <c r="O11627" s="153"/>
      <c r="P11627" s="153"/>
      <c r="Q11627" s="153"/>
      <c r="R11627" s="153"/>
      <c r="S11627" s="152"/>
      <c r="T11627" s="154"/>
      <c r="X11627" s="69" t="str">
        <f t="shared" si="366"/>
        <v/>
      </c>
      <c r="Y11627" s="69" t="str">
        <f t="shared" si="367"/>
        <v/>
      </c>
    </row>
    <row r="11628" spans="8:25" x14ac:dyDescent="0.25">
      <c r="H11628" s="153"/>
      <c r="I11628" s="151"/>
      <c r="J11628" s="153"/>
      <c r="K11628" s="153"/>
      <c r="L11628" s="153"/>
      <c r="M11628" s="153"/>
      <c r="N11628" s="153"/>
      <c r="O11628" s="153"/>
      <c r="P11628" s="153"/>
      <c r="Q11628" s="153"/>
      <c r="R11628" s="153"/>
      <c r="S11628" s="152"/>
      <c r="T11628" s="154"/>
      <c r="X11628" s="69" t="str">
        <f t="shared" si="366"/>
        <v/>
      </c>
      <c r="Y11628" s="69" t="str">
        <f t="shared" si="367"/>
        <v/>
      </c>
    </row>
    <row r="11629" spans="8:25" x14ac:dyDescent="0.25">
      <c r="H11629" s="153"/>
      <c r="I11629" s="151"/>
      <c r="J11629" s="153"/>
      <c r="K11629" s="153"/>
      <c r="L11629" s="153"/>
      <c r="M11629" s="153"/>
      <c r="N11629" s="153"/>
      <c r="O11629" s="153"/>
      <c r="P11629" s="153"/>
      <c r="Q11629" s="153"/>
      <c r="R11629" s="153"/>
      <c r="S11629" s="152"/>
      <c r="T11629" s="154"/>
      <c r="X11629" s="69" t="str">
        <f t="shared" si="366"/>
        <v/>
      </c>
      <c r="Y11629" s="69" t="str">
        <f t="shared" si="367"/>
        <v/>
      </c>
    </row>
    <row r="11630" spans="8:25" x14ac:dyDescent="0.25">
      <c r="H11630" s="153"/>
      <c r="I11630" s="151"/>
      <c r="J11630" s="153"/>
      <c r="K11630" s="153"/>
      <c r="L11630" s="153"/>
      <c r="M11630" s="153"/>
      <c r="N11630" s="153"/>
      <c r="O11630" s="153"/>
      <c r="P11630" s="153"/>
      <c r="Q11630" s="153"/>
      <c r="R11630" s="153"/>
      <c r="S11630" s="152"/>
      <c r="T11630" s="154"/>
      <c r="X11630" s="69" t="str">
        <f t="shared" si="366"/>
        <v/>
      </c>
      <c r="Y11630" s="69" t="str">
        <f t="shared" si="367"/>
        <v/>
      </c>
    </row>
    <row r="11631" spans="8:25" x14ac:dyDescent="0.25">
      <c r="H11631" s="153"/>
      <c r="I11631" s="151"/>
      <c r="J11631" s="153"/>
      <c r="K11631" s="153"/>
      <c r="L11631" s="153"/>
      <c r="M11631" s="153"/>
      <c r="N11631" s="153"/>
      <c r="O11631" s="153"/>
      <c r="P11631" s="153"/>
      <c r="Q11631" s="153"/>
      <c r="R11631" s="153"/>
      <c r="S11631" s="152"/>
      <c r="T11631" s="154"/>
      <c r="X11631" s="69" t="str">
        <f t="shared" si="366"/>
        <v/>
      </c>
      <c r="Y11631" s="69" t="str">
        <f t="shared" si="367"/>
        <v/>
      </c>
    </row>
    <row r="11632" spans="8:25" x14ac:dyDescent="0.25">
      <c r="H11632" s="153"/>
      <c r="I11632" s="151"/>
      <c r="J11632" s="153"/>
      <c r="K11632" s="153"/>
      <c r="L11632" s="153"/>
      <c r="M11632" s="153"/>
      <c r="N11632" s="153"/>
      <c r="O11632" s="153"/>
      <c r="P11632" s="153"/>
      <c r="Q11632" s="153"/>
      <c r="R11632" s="153"/>
      <c r="S11632" s="152"/>
      <c r="T11632" s="154"/>
      <c r="X11632" s="69" t="str">
        <f t="shared" si="366"/>
        <v/>
      </c>
      <c r="Y11632" s="69" t="str">
        <f t="shared" si="367"/>
        <v/>
      </c>
    </row>
    <row r="11633" spans="8:25" x14ac:dyDescent="0.25">
      <c r="H11633" s="153"/>
      <c r="I11633" s="151"/>
      <c r="J11633" s="153"/>
      <c r="K11633" s="153"/>
      <c r="L11633" s="153"/>
      <c r="M11633" s="153"/>
      <c r="N11633" s="153"/>
      <c r="O11633" s="153"/>
      <c r="P11633" s="153"/>
      <c r="Q11633" s="153"/>
      <c r="R11633" s="153"/>
      <c r="S11633" s="152"/>
      <c r="T11633" s="154"/>
      <c r="X11633" s="69" t="str">
        <f t="shared" si="366"/>
        <v/>
      </c>
      <c r="Y11633" s="69" t="str">
        <f t="shared" si="367"/>
        <v/>
      </c>
    </row>
    <row r="11634" spans="8:25" x14ac:dyDescent="0.25">
      <c r="H11634" s="153"/>
      <c r="I11634" s="151"/>
      <c r="J11634" s="153"/>
      <c r="K11634" s="153"/>
      <c r="L11634" s="153"/>
      <c r="M11634" s="153"/>
      <c r="N11634" s="153"/>
      <c r="O11634" s="153"/>
      <c r="P11634" s="153"/>
      <c r="Q11634" s="153"/>
      <c r="R11634" s="153"/>
      <c r="S11634" s="152"/>
      <c r="T11634" s="154"/>
      <c r="X11634" s="69" t="str">
        <f t="shared" si="366"/>
        <v/>
      </c>
      <c r="Y11634" s="69" t="str">
        <f t="shared" si="367"/>
        <v/>
      </c>
    </row>
    <row r="11635" spans="8:25" x14ac:dyDescent="0.25">
      <c r="H11635" s="153"/>
      <c r="I11635" s="151"/>
      <c r="J11635" s="153"/>
      <c r="K11635" s="153"/>
      <c r="L11635" s="153"/>
      <c r="M11635" s="153"/>
      <c r="N11635" s="153"/>
      <c r="O11635" s="153"/>
      <c r="P11635" s="153"/>
      <c r="Q11635" s="153"/>
      <c r="R11635" s="153"/>
      <c r="S11635" s="152"/>
      <c r="T11635" s="154"/>
      <c r="X11635" s="69" t="str">
        <f t="shared" si="366"/>
        <v/>
      </c>
      <c r="Y11635" s="69" t="str">
        <f t="shared" si="367"/>
        <v/>
      </c>
    </row>
    <row r="11636" spans="8:25" x14ac:dyDescent="0.25">
      <c r="H11636" s="153"/>
      <c r="I11636" s="151"/>
      <c r="J11636" s="153"/>
      <c r="K11636" s="153"/>
      <c r="L11636" s="153"/>
      <c r="M11636" s="153"/>
      <c r="N11636" s="153"/>
      <c r="O11636" s="153"/>
      <c r="P11636" s="153"/>
      <c r="Q11636" s="153"/>
      <c r="R11636" s="153"/>
      <c r="S11636" s="152"/>
      <c r="T11636" s="154"/>
      <c r="X11636" s="69" t="str">
        <f t="shared" si="366"/>
        <v/>
      </c>
      <c r="Y11636" s="69" t="str">
        <f t="shared" si="367"/>
        <v/>
      </c>
    </row>
    <row r="11637" spans="8:25" x14ac:dyDescent="0.25">
      <c r="H11637" s="153"/>
      <c r="I11637" s="151"/>
      <c r="J11637" s="153"/>
      <c r="K11637" s="153"/>
      <c r="L11637" s="153"/>
      <c r="M11637" s="153"/>
      <c r="N11637" s="153"/>
      <c r="O11637" s="153"/>
      <c r="P11637" s="153"/>
      <c r="Q11637" s="153"/>
      <c r="R11637" s="153"/>
      <c r="S11637" s="152"/>
      <c r="T11637" s="154"/>
      <c r="X11637" s="69" t="str">
        <f t="shared" si="366"/>
        <v/>
      </c>
      <c r="Y11637" s="69" t="str">
        <f t="shared" si="367"/>
        <v/>
      </c>
    </row>
    <row r="11638" spans="8:25" x14ac:dyDescent="0.25">
      <c r="H11638" s="153"/>
      <c r="I11638" s="151"/>
      <c r="J11638" s="153"/>
      <c r="K11638" s="153"/>
      <c r="L11638" s="153"/>
      <c r="M11638" s="153"/>
      <c r="N11638" s="153"/>
      <c r="O11638" s="153"/>
      <c r="P11638" s="153"/>
      <c r="Q11638" s="153"/>
      <c r="R11638" s="153"/>
      <c r="S11638" s="152"/>
      <c r="T11638" s="154"/>
      <c r="X11638" s="69" t="str">
        <f t="shared" si="366"/>
        <v/>
      </c>
      <c r="Y11638" s="69" t="str">
        <f t="shared" si="367"/>
        <v/>
      </c>
    </row>
    <row r="11639" spans="8:25" x14ac:dyDescent="0.25">
      <c r="H11639" s="153"/>
      <c r="I11639" s="151"/>
      <c r="J11639" s="153"/>
      <c r="K11639" s="153"/>
      <c r="L11639" s="153"/>
      <c r="M11639" s="153"/>
      <c r="N11639" s="153"/>
      <c r="O11639" s="153"/>
      <c r="P11639" s="153"/>
      <c r="Q11639" s="153"/>
      <c r="R11639" s="153"/>
      <c r="S11639" s="152"/>
      <c r="T11639" s="154"/>
      <c r="X11639" s="69" t="str">
        <f t="shared" si="366"/>
        <v/>
      </c>
      <c r="Y11639" s="69" t="str">
        <f t="shared" si="367"/>
        <v/>
      </c>
    </row>
    <row r="11640" spans="8:25" x14ac:dyDescent="0.25">
      <c r="H11640" s="153"/>
      <c r="I11640" s="151"/>
      <c r="J11640" s="153"/>
      <c r="K11640" s="153"/>
      <c r="L11640" s="153"/>
      <c r="M11640" s="153"/>
      <c r="N11640" s="153"/>
      <c r="O11640" s="153"/>
      <c r="P11640" s="153"/>
      <c r="Q11640" s="153"/>
      <c r="R11640" s="153"/>
      <c r="S11640" s="152"/>
      <c r="T11640" s="154"/>
      <c r="X11640" s="69" t="str">
        <f t="shared" si="366"/>
        <v/>
      </c>
      <c r="Y11640" s="69" t="str">
        <f t="shared" si="367"/>
        <v/>
      </c>
    </row>
    <row r="11641" spans="8:25" x14ac:dyDescent="0.25">
      <c r="H11641" s="153"/>
      <c r="I11641" s="151"/>
      <c r="J11641" s="153"/>
      <c r="K11641" s="153"/>
      <c r="L11641" s="153"/>
      <c r="M11641" s="153"/>
      <c r="N11641" s="153"/>
      <c r="O11641" s="153"/>
      <c r="P11641" s="153"/>
      <c r="Q11641" s="153"/>
      <c r="R11641" s="153"/>
      <c r="S11641" s="152"/>
      <c r="T11641" s="154"/>
      <c r="X11641" s="69" t="str">
        <f t="shared" si="366"/>
        <v/>
      </c>
      <c r="Y11641" s="69" t="str">
        <f t="shared" si="367"/>
        <v/>
      </c>
    </row>
    <row r="11642" spans="8:25" x14ac:dyDescent="0.25">
      <c r="H11642" s="153"/>
      <c r="I11642" s="151"/>
      <c r="J11642" s="153"/>
      <c r="K11642" s="153"/>
      <c r="L11642" s="153"/>
      <c r="M11642" s="153"/>
      <c r="N11642" s="153"/>
      <c r="O11642" s="153"/>
      <c r="P11642" s="153"/>
      <c r="Q11642" s="153"/>
      <c r="R11642" s="153"/>
      <c r="S11642" s="152"/>
      <c r="T11642" s="154"/>
      <c r="X11642" s="69" t="str">
        <f t="shared" si="366"/>
        <v/>
      </c>
      <c r="Y11642" s="69" t="str">
        <f t="shared" si="367"/>
        <v/>
      </c>
    </row>
    <row r="11643" spans="8:25" x14ac:dyDescent="0.25">
      <c r="H11643" s="153"/>
      <c r="I11643" s="151"/>
      <c r="J11643" s="153"/>
      <c r="K11643" s="153"/>
      <c r="L11643" s="153"/>
      <c r="M11643" s="153"/>
      <c r="N11643" s="153"/>
      <c r="O11643" s="153"/>
      <c r="P11643" s="153"/>
      <c r="Q11643" s="153"/>
      <c r="R11643" s="153"/>
      <c r="S11643" s="152"/>
      <c r="T11643" s="154"/>
      <c r="X11643" s="69" t="str">
        <f t="shared" si="366"/>
        <v/>
      </c>
      <c r="Y11643" s="69" t="str">
        <f t="shared" si="367"/>
        <v/>
      </c>
    </row>
    <row r="11644" spans="8:25" x14ac:dyDescent="0.25">
      <c r="H11644" s="153"/>
      <c r="I11644" s="151"/>
      <c r="J11644" s="153"/>
      <c r="K11644" s="153"/>
      <c r="L11644" s="153"/>
      <c r="M11644" s="153"/>
      <c r="N11644" s="153"/>
      <c r="O11644" s="153"/>
      <c r="P11644" s="153"/>
      <c r="Q11644" s="153"/>
      <c r="R11644" s="153"/>
      <c r="S11644" s="152"/>
      <c r="T11644" s="154"/>
      <c r="X11644" s="69" t="str">
        <f t="shared" si="366"/>
        <v/>
      </c>
      <c r="Y11644" s="69" t="str">
        <f t="shared" si="367"/>
        <v/>
      </c>
    </row>
    <row r="11645" spans="8:25" x14ac:dyDescent="0.25">
      <c r="H11645" s="153"/>
      <c r="I11645" s="151"/>
      <c r="J11645" s="153"/>
      <c r="K11645" s="153"/>
      <c r="L11645" s="153"/>
      <c r="M11645" s="153"/>
      <c r="N11645" s="153"/>
      <c r="O11645" s="153"/>
      <c r="P11645" s="153"/>
      <c r="Q11645" s="153"/>
      <c r="R11645" s="153"/>
      <c r="S11645" s="152"/>
      <c r="T11645" s="154"/>
      <c r="X11645" s="69" t="str">
        <f t="shared" si="366"/>
        <v/>
      </c>
      <c r="Y11645" s="69" t="str">
        <f t="shared" si="367"/>
        <v/>
      </c>
    </row>
    <row r="11646" spans="8:25" x14ac:dyDescent="0.25">
      <c r="H11646" s="153"/>
      <c r="I11646" s="151"/>
      <c r="J11646" s="153"/>
      <c r="K11646" s="153"/>
      <c r="L11646" s="153"/>
      <c r="M11646" s="153"/>
      <c r="N11646" s="153"/>
      <c r="O11646" s="153"/>
      <c r="P11646" s="153"/>
      <c r="Q11646" s="153"/>
      <c r="R11646" s="153"/>
      <c r="S11646" s="152"/>
      <c r="T11646" s="154"/>
      <c r="X11646" s="69" t="str">
        <f t="shared" si="366"/>
        <v/>
      </c>
      <c r="Y11646" s="69" t="str">
        <f t="shared" si="367"/>
        <v/>
      </c>
    </row>
    <row r="11647" spans="8:25" x14ac:dyDescent="0.25">
      <c r="H11647" s="153"/>
      <c r="I11647" s="151"/>
      <c r="J11647" s="153"/>
      <c r="K11647" s="153"/>
      <c r="L11647" s="153"/>
      <c r="M11647" s="153"/>
      <c r="N11647" s="153"/>
      <c r="O11647" s="153"/>
      <c r="P11647" s="153"/>
      <c r="Q11647" s="153"/>
      <c r="R11647" s="153"/>
      <c r="S11647" s="152"/>
      <c r="T11647" s="154"/>
      <c r="X11647" s="69" t="str">
        <f t="shared" si="366"/>
        <v/>
      </c>
      <c r="Y11647" s="69" t="str">
        <f t="shared" si="367"/>
        <v/>
      </c>
    </row>
    <row r="11648" spans="8:25" x14ac:dyDescent="0.25">
      <c r="H11648" s="153"/>
      <c r="I11648" s="151"/>
      <c r="J11648" s="153"/>
      <c r="K11648" s="153"/>
      <c r="L11648" s="153"/>
      <c r="M11648" s="153"/>
      <c r="N11648" s="153"/>
      <c r="O11648" s="153"/>
      <c r="P11648" s="153"/>
      <c r="Q11648" s="153"/>
      <c r="R11648" s="153"/>
      <c r="S11648" s="152"/>
      <c r="T11648" s="154"/>
      <c r="X11648" s="69" t="str">
        <f t="shared" si="366"/>
        <v/>
      </c>
      <c r="Y11648" s="69" t="str">
        <f t="shared" si="367"/>
        <v/>
      </c>
    </row>
    <row r="11649" spans="8:25" x14ac:dyDescent="0.25">
      <c r="H11649" s="153"/>
      <c r="I11649" s="151"/>
      <c r="J11649" s="153"/>
      <c r="K11649" s="153"/>
      <c r="L11649" s="153"/>
      <c r="M11649" s="153"/>
      <c r="N11649" s="153"/>
      <c r="O11649" s="153"/>
      <c r="P11649" s="153"/>
      <c r="Q11649" s="153"/>
      <c r="R11649" s="153"/>
      <c r="S11649" s="152"/>
      <c r="T11649" s="154"/>
      <c r="X11649" s="69" t="str">
        <f t="shared" si="366"/>
        <v/>
      </c>
      <c r="Y11649" s="69" t="str">
        <f t="shared" si="367"/>
        <v/>
      </c>
    </row>
    <row r="11650" spans="8:25" x14ac:dyDescent="0.25">
      <c r="H11650" s="153"/>
      <c r="I11650" s="151"/>
      <c r="J11650" s="153"/>
      <c r="K11650" s="153"/>
      <c r="L11650" s="153"/>
      <c r="M11650" s="153"/>
      <c r="N11650" s="153"/>
      <c r="O11650" s="153"/>
      <c r="P11650" s="153"/>
      <c r="Q11650" s="153"/>
      <c r="R11650" s="153"/>
      <c r="S11650" s="152"/>
      <c r="T11650" s="154"/>
      <c r="X11650" s="69" t="str">
        <f t="shared" ref="X11650:X11713" si="368">IF(W11650&lt;&gt;"",W11650-I11650,"")</f>
        <v/>
      </c>
      <c r="Y11650" s="69" t="str">
        <f t="shared" si="367"/>
        <v/>
      </c>
    </row>
    <row r="11651" spans="8:25" x14ac:dyDescent="0.25">
      <c r="H11651" s="153"/>
      <c r="I11651" s="151"/>
      <c r="J11651" s="153"/>
      <c r="K11651" s="153"/>
      <c r="L11651" s="153"/>
      <c r="M11651" s="153"/>
      <c r="N11651" s="153"/>
      <c r="O11651" s="153"/>
      <c r="P11651" s="153"/>
      <c r="Q11651" s="153"/>
      <c r="R11651" s="153"/>
      <c r="S11651" s="152"/>
      <c r="T11651" s="154"/>
      <c r="X11651" s="69" t="str">
        <f t="shared" si="368"/>
        <v/>
      </c>
      <c r="Y11651" s="69" t="str">
        <f t="shared" ref="Y11651:Y11714" si="369">IF(X11651&lt;&gt;"",IF(X11651&lt;365,"&lt; 1 year",IF(X11651&lt;730,"1-2",IF(X11651&lt;1095,"2-3",IF(X11651&lt;1460,"3-4",IF(X11651&lt;1825,"4-5","5+"))))),"")</f>
        <v/>
      </c>
    </row>
    <row r="11652" spans="8:25" x14ac:dyDescent="0.25">
      <c r="H11652" s="153"/>
      <c r="I11652" s="151"/>
      <c r="J11652" s="153"/>
      <c r="K11652" s="153"/>
      <c r="L11652" s="153"/>
      <c r="M11652" s="153"/>
      <c r="N11652" s="153"/>
      <c r="O11652" s="153"/>
      <c r="P11652" s="153"/>
      <c r="Q11652" s="153"/>
      <c r="R11652" s="153"/>
      <c r="S11652" s="152"/>
      <c r="T11652" s="154"/>
      <c r="X11652" s="69" t="str">
        <f t="shared" si="368"/>
        <v/>
      </c>
      <c r="Y11652" s="69" t="str">
        <f t="shared" si="369"/>
        <v/>
      </c>
    </row>
    <row r="11653" spans="8:25" x14ac:dyDescent="0.25">
      <c r="H11653" s="153"/>
      <c r="I11653" s="151"/>
      <c r="J11653" s="153"/>
      <c r="K11653" s="153"/>
      <c r="L11653" s="153"/>
      <c r="M11653" s="153"/>
      <c r="N11653" s="153"/>
      <c r="O11653" s="153"/>
      <c r="P11653" s="153"/>
      <c r="Q11653" s="153"/>
      <c r="R11653" s="153"/>
      <c r="S11653" s="152"/>
      <c r="T11653" s="154"/>
      <c r="X11653" s="69" t="str">
        <f t="shared" si="368"/>
        <v/>
      </c>
      <c r="Y11653" s="69" t="str">
        <f t="shared" si="369"/>
        <v/>
      </c>
    </row>
    <row r="11654" spans="8:25" x14ac:dyDescent="0.25">
      <c r="H11654" s="153"/>
      <c r="I11654" s="151"/>
      <c r="J11654" s="153"/>
      <c r="K11654" s="153"/>
      <c r="L11654" s="153"/>
      <c r="M11654" s="153"/>
      <c r="N11654" s="153"/>
      <c r="O11654" s="153"/>
      <c r="P11654" s="153"/>
      <c r="Q11654" s="153"/>
      <c r="R11654" s="153"/>
      <c r="S11654" s="152"/>
      <c r="T11654" s="154"/>
      <c r="X11654" s="69" t="str">
        <f t="shared" si="368"/>
        <v/>
      </c>
      <c r="Y11654" s="69" t="str">
        <f t="shared" si="369"/>
        <v/>
      </c>
    </row>
    <row r="11655" spans="8:25" x14ac:dyDescent="0.25">
      <c r="H11655" s="153"/>
      <c r="I11655" s="151"/>
      <c r="J11655" s="153"/>
      <c r="K11655" s="153"/>
      <c r="L11655" s="153"/>
      <c r="M11655" s="153"/>
      <c r="N11655" s="153"/>
      <c r="O11655" s="153"/>
      <c r="P11655" s="153"/>
      <c r="Q11655" s="153"/>
      <c r="R11655" s="153"/>
      <c r="S11655" s="152"/>
      <c r="T11655" s="154"/>
      <c r="X11655" s="69" t="str">
        <f t="shared" si="368"/>
        <v/>
      </c>
      <c r="Y11655" s="69" t="str">
        <f t="shared" si="369"/>
        <v/>
      </c>
    </row>
    <row r="11656" spans="8:25" x14ac:dyDescent="0.25">
      <c r="H11656" s="153"/>
      <c r="I11656" s="151"/>
      <c r="J11656" s="153"/>
      <c r="K11656" s="153"/>
      <c r="L11656" s="153"/>
      <c r="M11656" s="153"/>
      <c r="N11656" s="153"/>
      <c r="O11656" s="153"/>
      <c r="P11656" s="153"/>
      <c r="Q11656" s="153"/>
      <c r="R11656" s="153"/>
      <c r="S11656" s="152"/>
      <c r="T11656" s="154"/>
      <c r="X11656" s="69" t="str">
        <f t="shared" si="368"/>
        <v/>
      </c>
      <c r="Y11656" s="69" t="str">
        <f t="shared" si="369"/>
        <v/>
      </c>
    </row>
    <row r="11657" spans="8:25" x14ac:dyDescent="0.25">
      <c r="H11657" s="153"/>
      <c r="I11657" s="151"/>
      <c r="J11657" s="153"/>
      <c r="K11657" s="153"/>
      <c r="L11657" s="153"/>
      <c r="M11657" s="153"/>
      <c r="N11657" s="153"/>
      <c r="O11657" s="153"/>
      <c r="P11657" s="153"/>
      <c r="Q11657" s="153"/>
      <c r="R11657" s="153"/>
      <c r="S11657" s="152"/>
      <c r="T11657" s="154"/>
      <c r="X11657" s="69" t="str">
        <f t="shared" si="368"/>
        <v/>
      </c>
      <c r="Y11657" s="69" t="str">
        <f t="shared" si="369"/>
        <v/>
      </c>
    </row>
    <row r="11658" spans="8:25" x14ac:dyDescent="0.25">
      <c r="H11658" s="153"/>
      <c r="I11658" s="151"/>
      <c r="J11658" s="153"/>
      <c r="K11658" s="153"/>
      <c r="L11658" s="153"/>
      <c r="M11658" s="153"/>
      <c r="N11658" s="153"/>
      <c r="O11658" s="153"/>
      <c r="P11658" s="153"/>
      <c r="Q11658" s="153"/>
      <c r="R11658" s="153"/>
      <c r="S11658" s="152"/>
      <c r="T11658" s="154"/>
      <c r="X11658" s="69" t="str">
        <f t="shared" si="368"/>
        <v/>
      </c>
      <c r="Y11658" s="69" t="str">
        <f t="shared" si="369"/>
        <v/>
      </c>
    </row>
    <row r="11659" spans="8:25" x14ac:dyDescent="0.25">
      <c r="H11659" s="153"/>
      <c r="I11659" s="151"/>
      <c r="J11659" s="153"/>
      <c r="K11659" s="153"/>
      <c r="L11659" s="153"/>
      <c r="M11659" s="153"/>
      <c r="N11659" s="153"/>
      <c r="O11659" s="153"/>
      <c r="P11659" s="153"/>
      <c r="Q11659" s="153"/>
      <c r="R11659" s="153"/>
      <c r="S11659" s="152"/>
      <c r="T11659" s="154"/>
      <c r="X11659" s="69" t="str">
        <f t="shared" si="368"/>
        <v/>
      </c>
      <c r="Y11659" s="69" t="str">
        <f t="shared" si="369"/>
        <v/>
      </c>
    </row>
    <row r="11660" spans="8:25" x14ac:dyDescent="0.25">
      <c r="H11660" s="153"/>
      <c r="I11660" s="151"/>
      <c r="J11660" s="153"/>
      <c r="K11660" s="153"/>
      <c r="L11660" s="153"/>
      <c r="M11660" s="153"/>
      <c r="N11660" s="153"/>
      <c r="O11660" s="153"/>
      <c r="P11660" s="153"/>
      <c r="Q11660" s="153"/>
      <c r="R11660" s="153"/>
      <c r="S11660" s="152"/>
      <c r="T11660" s="154"/>
      <c r="X11660" s="69" t="str">
        <f t="shared" si="368"/>
        <v/>
      </c>
      <c r="Y11660" s="69" t="str">
        <f t="shared" si="369"/>
        <v/>
      </c>
    </row>
    <row r="11661" spans="8:25" x14ac:dyDescent="0.25">
      <c r="H11661" s="153"/>
      <c r="I11661" s="151"/>
      <c r="J11661" s="153"/>
      <c r="K11661" s="153"/>
      <c r="L11661" s="153"/>
      <c r="M11661" s="153"/>
      <c r="N11661" s="153"/>
      <c r="O11661" s="153"/>
      <c r="P11661" s="153"/>
      <c r="Q11661" s="153"/>
      <c r="R11661" s="153"/>
      <c r="S11661" s="152"/>
      <c r="T11661" s="154"/>
      <c r="X11661" s="69" t="str">
        <f t="shared" si="368"/>
        <v/>
      </c>
      <c r="Y11661" s="69" t="str">
        <f t="shared" si="369"/>
        <v/>
      </c>
    </row>
    <row r="11662" spans="8:25" x14ac:dyDescent="0.25">
      <c r="H11662" s="153"/>
      <c r="I11662" s="151"/>
      <c r="J11662" s="153"/>
      <c r="K11662" s="153"/>
      <c r="L11662" s="153"/>
      <c r="M11662" s="153"/>
      <c r="N11662" s="153"/>
      <c r="O11662" s="153"/>
      <c r="P11662" s="153"/>
      <c r="Q11662" s="153"/>
      <c r="R11662" s="153"/>
      <c r="S11662" s="152"/>
      <c r="T11662" s="154"/>
      <c r="X11662" s="69" t="str">
        <f t="shared" si="368"/>
        <v/>
      </c>
      <c r="Y11662" s="69" t="str">
        <f t="shared" si="369"/>
        <v/>
      </c>
    </row>
    <row r="11663" spans="8:25" x14ac:dyDescent="0.25">
      <c r="H11663" s="153"/>
      <c r="I11663" s="151"/>
      <c r="J11663" s="153"/>
      <c r="K11663" s="153"/>
      <c r="L11663" s="153"/>
      <c r="M11663" s="153"/>
      <c r="N11663" s="153"/>
      <c r="O11663" s="153"/>
      <c r="P11663" s="153"/>
      <c r="Q11663" s="153"/>
      <c r="R11663" s="153"/>
      <c r="S11663" s="152"/>
      <c r="T11663" s="154"/>
      <c r="X11663" s="69" t="str">
        <f t="shared" si="368"/>
        <v/>
      </c>
      <c r="Y11663" s="69" t="str">
        <f t="shared" si="369"/>
        <v/>
      </c>
    </row>
    <row r="11664" spans="8:25" x14ac:dyDescent="0.25">
      <c r="H11664" s="153"/>
      <c r="I11664" s="151"/>
      <c r="J11664" s="153"/>
      <c r="K11664" s="153"/>
      <c r="L11664" s="153"/>
      <c r="M11664" s="153"/>
      <c r="N11664" s="153"/>
      <c r="O11664" s="153"/>
      <c r="P11664" s="153"/>
      <c r="Q11664" s="153"/>
      <c r="R11664" s="153"/>
      <c r="S11664" s="152"/>
      <c r="T11664" s="154"/>
      <c r="X11664" s="69" t="str">
        <f t="shared" si="368"/>
        <v/>
      </c>
      <c r="Y11664" s="69" t="str">
        <f t="shared" si="369"/>
        <v/>
      </c>
    </row>
    <row r="11665" spans="8:25" x14ac:dyDescent="0.25">
      <c r="H11665" s="153"/>
      <c r="I11665" s="151"/>
      <c r="J11665" s="153"/>
      <c r="K11665" s="153"/>
      <c r="L11665" s="153"/>
      <c r="M11665" s="153"/>
      <c r="N11665" s="153"/>
      <c r="O11665" s="153"/>
      <c r="P11665" s="153"/>
      <c r="Q11665" s="153"/>
      <c r="R11665" s="153"/>
      <c r="S11665" s="152"/>
      <c r="T11665" s="154"/>
      <c r="X11665" s="69" t="str">
        <f t="shared" si="368"/>
        <v/>
      </c>
      <c r="Y11665" s="69" t="str">
        <f t="shared" si="369"/>
        <v/>
      </c>
    </row>
    <row r="11666" spans="8:25" x14ac:dyDescent="0.25">
      <c r="H11666" s="153"/>
      <c r="I11666" s="151"/>
      <c r="J11666" s="153"/>
      <c r="K11666" s="153"/>
      <c r="L11666" s="153"/>
      <c r="M11666" s="153"/>
      <c r="N11666" s="153"/>
      <c r="O11666" s="153"/>
      <c r="P11666" s="153"/>
      <c r="Q11666" s="153"/>
      <c r="R11666" s="153"/>
      <c r="S11666" s="152"/>
      <c r="T11666" s="154"/>
      <c r="X11666" s="69" t="str">
        <f t="shared" si="368"/>
        <v/>
      </c>
      <c r="Y11666" s="69" t="str">
        <f t="shared" si="369"/>
        <v/>
      </c>
    </row>
    <row r="11667" spans="8:25" x14ac:dyDescent="0.25">
      <c r="H11667" s="153"/>
      <c r="I11667" s="151"/>
      <c r="J11667" s="153"/>
      <c r="K11667" s="153"/>
      <c r="L11667" s="153"/>
      <c r="M11667" s="153"/>
      <c r="N11667" s="153"/>
      <c r="O11667" s="153"/>
      <c r="P11667" s="153"/>
      <c r="Q11667" s="153"/>
      <c r="R11667" s="153"/>
      <c r="S11667" s="152"/>
      <c r="T11667" s="154"/>
      <c r="X11667" s="69" t="str">
        <f t="shared" si="368"/>
        <v/>
      </c>
      <c r="Y11667" s="69" t="str">
        <f t="shared" si="369"/>
        <v/>
      </c>
    </row>
    <row r="11668" spans="8:25" x14ac:dyDescent="0.25">
      <c r="H11668" s="153"/>
      <c r="I11668" s="151"/>
      <c r="J11668" s="153"/>
      <c r="K11668" s="153"/>
      <c r="L11668" s="153"/>
      <c r="M11668" s="153"/>
      <c r="N11668" s="153"/>
      <c r="O11668" s="153"/>
      <c r="P11668" s="153"/>
      <c r="Q11668" s="153"/>
      <c r="R11668" s="153"/>
      <c r="S11668" s="152"/>
      <c r="T11668" s="154"/>
      <c r="X11668" s="69" t="str">
        <f t="shared" si="368"/>
        <v/>
      </c>
      <c r="Y11668" s="69" t="str">
        <f t="shared" si="369"/>
        <v/>
      </c>
    </row>
    <row r="11669" spans="8:25" x14ac:dyDescent="0.25">
      <c r="H11669" s="153"/>
      <c r="I11669" s="151"/>
      <c r="J11669" s="153"/>
      <c r="K11669" s="153"/>
      <c r="L11669" s="153"/>
      <c r="M11669" s="153"/>
      <c r="N11669" s="153"/>
      <c r="O11669" s="153"/>
      <c r="P11669" s="153"/>
      <c r="Q11669" s="153"/>
      <c r="R11669" s="153"/>
      <c r="S11669" s="152"/>
      <c r="T11669" s="154"/>
      <c r="X11669" s="69" t="str">
        <f t="shared" si="368"/>
        <v/>
      </c>
      <c r="Y11669" s="69" t="str">
        <f t="shared" si="369"/>
        <v/>
      </c>
    </row>
    <row r="11670" spans="8:25" x14ac:dyDescent="0.25">
      <c r="H11670" s="153"/>
      <c r="I11670" s="151"/>
      <c r="J11670" s="153"/>
      <c r="K11670" s="153"/>
      <c r="L11670" s="153"/>
      <c r="M11670" s="153"/>
      <c r="N11670" s="153"/>
      <c r="O11670" s="153"/>
      <c r="P11670" s="153"/>
      <c r="Q11670" s="153"/>
      <c r="R11670" s="153"/>
      <c r="S11670" s="152"/>
      <c r="T11670" s="154"/>
      <c r="X11670" s="69" t="str">
        <f t="shared" si="368"/>
        <v/>
      </c>
      <c r="Y11670" s="69" t="str">
        <f t="shared" si="369"/>
        <v/>
      </c>
    </row>
    <row r="11671" spans="8:25" x14ac:dyDescent="0.25">
      <c r="H11671" s="153"/>
      <c r="I11671" s="151"/>
      <c r="J11671" s="153"/>
      <c r="K11671" s="153"/>
      <c r="L11671" s="153"/>
      <c r="M11671" s="153"/>
      <c r="N11671" s="153"/>
      <c r="O11671" s="153"/>
      <c r="P11671" s="153"/>
      <c r="Q11671" s="153"/>
      <c r="R11671" s="153"/>
      <c r="S11671" s="152"/>
      <c r="T11671" s="154"/>
      <c r="X11671" s="69" t="str">
        <f t="shared" si="368"/>
        <v/>
      </c>
      <c r="Y11671" s="69" t="str">
        <f t="shared" si="369"/>
        <v/>
      </c>
    </row>
    <row r="11672" spans="8:25" x14ac:dyDescent="0.25">
      <c r="H11672" s="153"/>
      <c r="I11672" s="151"/>
      <c r="J11672" s="153"/>
      <c r="K11672" s="153"/>
      <c r="L11672" s="153"/>
      <c r="M11672" s="153"/>
      <c r="N11672" s="153"/>
      <c r="O11672" s="153"/>
      <c r="P11672" s="153"/>
      <c r="Q11672" s="153"/>
      <c r="R11672" s="153"/>
      <c r="S11672" s="152"/>
      <c r="T11672" s="154"/>
      <c r="X11672" s="69" t="str">
        <f t="shared" si="368"/>
        <v/>
      </c>
      <c r="Y11672" s="69" t="str">
        <f t="shared" si="369"/>
        <v/>
      </c>
    </row>
    <row r="11673" spans="8:25" x14ac:dyDescent="0.25">
      <c r="H11673" s="153"/>
      <c r="I11673" s="151"/>
      <c r="J11673" s="153"/>
      <c r="K11673" s="153"/>
      <c r="L11673" s="153"/>
      <c r="M11673" s="153"/>
      <c r="N11673" s="153"/>
      <c r="O11673" s="153"/>
      <c r="P11673" s="153"/>
      <c r="Q11673" s="153"/>
      <c r="R11673" s="153"/>
      <c r="S11673" s="152"/>
      <c r="T11673" s="154"/>
      <c r="X11673" s="69" t="str">
        <f t="shared" si="368"/>
        <v/>
      </c>
      <c r="Y11673" s="69" t="str">
        <f t="shared" si="369"/>
        <v/>
      </c>
    </row>
    <row r="11674" spans="8:25" x14ac:dyDescent="0.25">
      <c r="H11674" s="153"/>
      <c r="I11674" s="151"/>
      <c r="J11674" s="153"/>
      <c r="K11674" s="153"/>
      <c r="L11674" s="153"/>
      <c r="M11674" s="153"/>
      <c r="N11674" s="153"/>
      <c r="O11674" s="153"/>
      <c r="P11674" s="153"/>
      <c r="Q11674" s="153"/>
      <c r="R11674" s="153"/>
      <c r="S11674" s="152"/>
      <c r="T11674" s="154"/>
      <c r="X11674" s="69" t="str">
        <f t="shared" si="368"/>
        <v/>
      </c>
      <c r="Y11674" s="69" t="str">
        <f t="shared" si="369"/>
        <v/>
      </c>
    </row>
    <row r="11675" spans="8:25" x14ac:dyDescent="0.25">
      <c r="H11675" s="153"/>
      <c r="I11675" s="151"/>
      <c r="J11675" s="153"/>
      <c r="K11675" s="153"/>
      <c r="L11675" s="153"/>
      <c r="M11675" s="153"/>
      <c r="N11675" s="153"/>
      <c r="O11675" s="153"/>
      <c r="P11675" s="153"/>
      <c r="Q11675" s="153"/>
      <c r="R11675" s="153"/>
      <c r="S11675" s="152"/>
      <c r="T11675" s="154"/>
      <c r="X11675" s="69" t="str">
        <f t="shared" si="368"/>
        <v/>
      </c>
      <c r="Y11675" s="69" t="str">
        <f t="shared" si="369"/>
        <v/>
      </c>
    </row>
    <row r="11676" spans="8:25" x14ac:dyDescent="0.25">
      <c r="H11676" s="153"/>
      <c r="I11676" s="151"/>
      <c r="J11676" s="153"/>
      <c r="K11676" s="153"/>
      <c r="L11676" s="153"/>
      <c r="M11676" s="153"/>
      <c r="N11676" s="153"/>
      <c r="O11676" s="153"/>
      <c r="P11676" s="153"/>
      <c r="Q11676" s="153"/>
      <c r="R11676" s="153"/>
      <c r="S11676" s="152"/>
      <c r="T11676" s="154"/>
      <c r="X11676" s="69" t="str">
        <f t="shared" si="368"/>
        <v/>
      </c>
      <c r="Y11676" s="69" t="str">
        <f t="shared" si="369"/>
        <v/>
      </c>
    </row>
    <row r="11677" spans="8:25" x14ac:dyDescent="0.25">
      <c r="H11677" s="153"/>
      <c r="I11677" s="151"/>
      <c r="J11677" s="153"/>
      <c r="K11677" s="153"/>
      <c r="L11677" s="153"/>
      <c r="M11677" s="153"/>
      <c r="N11677" s="153"/>
      <c r="O11677" s="153"/>
      <c r="P11677" s="153"/>
      <c r="Q11677" s="153"/>
      <c r="R11677" s="153"/>
      <c r="S11677" s="152"/>
      <c r="T11677" s="154"/>
      <c r="X11677" s="69" t="str">
        <f t="shared" si="368"/>
        <v/>
      </c>
      <c r="Y11677" s="69" t="str">
        <f t="shared" si="369"/>
        <v/>
      </c>
    </row>
    <row r="11678" spans="8:25" x14ac:dyDescent="0.25">
      <c r="H11678" s="153"/>
      <c r="I11678" s="151"/>
      <c r="J11678" s="153"/>
      <c r="K11678" s="153"/>
      <c r="L11678" s="153"/>
      <c r="M11678" s="153"/>
      <c r="N11678" s="153"/>
      <c r="O11678" s="153"/>
      <c r="P11678" s="153"/>
      <c r="Q11678" s="153"/>
      <c r="R11678" s="153"/>
      <c r="S11678" s="152"/>
      <c r="T11678" s="154"/>
      <c r="X11678" s="69" t="str">
        <f t="shared" si="368"/>
        <v/>
      </c>
      <c r="Y11678" s="69" t="str">
        <f t="shared" si="369"/>
        <v/>
      </c>
    </row>
    <row r="11679" spans="8:25" x14ac:dyDescent="0.25">
      <c r="H11679" s="153"/>
      <c r="I11679" s="151"/>
      <c r="J11679" s="153"/>
      <c r="K11679" s="153"/>
      <c r="L11679" s="153"/>
      <c r="M11679" s="153"/>
      <c r="N11679" s="153"/>
      <c r="O11679" s="153"/>
      <c r="P11679" s="153"/>
      <c r="Q11679" s="153"/>
      <c r="R11679" s="153"/>
      <c r="S11679" s="152"/>
      <c r="T11679" s="154"/>
      <c r="X11679" s="69" t="str">
        <f t="shared" si="368"/>
        <v/>
      </c>
      <c r="Y11679" s="69" t="str">
        <f t="shared" si="369"/>
        <v/>
      </c>
    </row>
    <row r="11680" spans="8:25" x14ac:dyDescent="0.25">
      <c r="H11680" s="153"/>
      <c r="I11680" s="151"/>
      <c r="J11680" s="153"/>
      <c r="K11680" s="153"/>
      <c r="L11680" s="153"/>
      <c r="M11680" s="153"/>
      <c r="N11680" s="153"/>
      <c r="O11680" s="153"/>
      <c r="P11680" s="153"/>
      <c r="Q11680" s="153"/>
      <c r="R11680" s="153"/>
      <c r="S11680" s="152"/>
      <c r="T11680" s="154"/>
      <c r="X11680" s="69" t="str">
        <f t="shared" si="368"/>
        <v/>
      </c>
      <c r="Y11680" s="69" t="str">
        <f t="shared" si="369"/>
        <v/>
      </c>
    </row>
    <row r="11681" spans="8:25" x14ac:dyDescent="0.25">
      <c r="H11681" s="153"/>
      <c r="I11681" s="151"/>
      <c r="J11681" s="153"/>
      <c r="K11681" s="153"/>
      <c r="L11681" s="153"/>
      <c r="M11681" s="153"/>
      <c r="N11681" s="153"/>
      <c r="O11681" s="153"/>
      <c r="P11681" s="153"/>
      <c r="Q11681" s="153"/>
      <c r="R11681" s="153"/>
      <c r="S11681" s="152"/>
      <c r="T11681" s="154"/>
      <c r="X11681" s="69" t="str">
        <f t="shared" si="368"/>
        <v/>
      </c>
      <c r="Y11681" s="69" t="str">
        <f t="shared" si="369"/>
        <v/>
      </c>
    </row>
    <row r="11682" spans="8:25" x14ac:dyDescent="0.25">
      <c r="H11682" s="153"/>
      <c r="I11682" s="151"/>
      <c r="J11682" s="153"/>
      <c r="K11682" s="153"/>
      <c r="L11682" s="153"/>
      <c r="M11682" s="153"/>
      <c r="N11682" s="153"/>
      <c r="O11682" s="153"/>
      <c r="P11682" s="153"/>
      <c r="Q11682" s="153"/>
      <c r="R11682" s="153"/>
      <c r="S11682" s="152"/>
      <c r="T11682" s="154"/>
      <c r="X11682" s="69" t="str">
        <f t="shared" si="368"/>
        <v/>
      </c>
      <c r="Y11682" s="69" t="str">
        <f t="shared" si="369"/>
        <v/>
      </c>
    </row>
    <row r="11683" spans="8:25" x14ac:dyDescent="0.25">
      <c r="H11683" s="153"/>
      <c r="I11683" s="151"/>
      <c r="J11683" s="153"/>
      <c r="K11683" s="153"/>
      <c r="L11683" s="153"/>
      <c r="M11683" s="153"/>
      <c r="N11683" s="153"/>
      <c r="O11683" s="153"/>
      <c r="P11683" s="153"/>
      <c r="Q11683" s="153"/>
      <c r="R11683" s="153"/>
      <c r="S11683" s="152"/>
      <c r="T11683" s="154"/>
      <c r="X11683" s="69" t="str">
        <f t="shared" si="368"/>
        <v/>
      </c>
      <c r="Y11683" s="69" t="str">
        <f t="shared" si="369"/>
        <v/>
      </c>
    </row>
    <row r="11684" spans="8:25" x14ac:dyDescent="0.25">
      <c r="H11684" s="153"/>
      <c r="I11684" s="151"/>
      <c r="J11684" s="153"/>
      <c r="K11684" s="153"/>
      <c r="L11684" s="153"/>
      <c r="M11684" s="153"/>
      <c r="N11684" s="153"/>
      <c r="O11684" s="153"/>
      <c r="P11684" s="153"/>
      <c r="Q11684" s="153"/>
      <c r="R11684" s="153"/>
      <c r="S11684" s="152"/>
      <c r="T11684" s="154"/>
      <c r="X11684" s="69" t="str">
        <f t="shared" si="368"/>
        <v/>
      </c>
      <c r="Y11684" s="69" t="str">
        <f t="shared" si="369"/>
        <v/>
      </c>
    </row>
    <row r="11685" spans="8:25" x14ac:dyDescent="0.25">
      <c r="H11685" s="153"/>
      <c r="I11685" s="151"/>
      <c r="J11685" s="153"/>
      <c r="K11685" s="153"/>
      <c r="L11685" s="153"/>
      <c r="M11685" s="153"/>
      <c r="N11685" s="153"/>
      <c r="O11685" s="153"/>
      <c r="P11685" s="153"/>
      <c r="Q11685" s="153"/>
      <c r="R11685" s="153"/>
      <c r="S11685" s="152"/>
      <c r="T11685" s="154"/>
      <c r="X11685" s="69" t="str">
        <f t="shared" si="368"/>
        <v/>
      </c>
      <c r="Y11685" s="69" t="str">
        <f t="shared" si="369"/>
        <v/>
      </c>
    </row>
    <row r="11686" spans="8:25" x14ac:dyDescent="0.25">
      <c r="H11686" s="153"/>
      <c r="I11686" s="151"/>
      <c r="J11686" s="153"/>
      <c r="K11686" s="153"/>
      <c r="L11686" s="153"/>
      <c r="M11686" s="153"/>
      <c r="N11686" s="153"/>
      <c r="O11686" s="153"/>
      <c r="P11686" s="153"/>
      <c r="Q11686" s="153"/>
      <c r="R11686" s="153"/>
      <c r="S11686" s="152"/>
      <c r="T11686" s="154"/>
      <c r="X11686" s="69" t="str">
        <f t="shared" si="368"/>
        <v/>
      </c>
      <c r="Y11686" s="69" t="str">
        <f t="shared" si="369"/>
        <v/>
      </c>
    </row>
    <row r="11687" spans="8:25" x14ac:dyDescent="0.25">
      <c r="H11687" s="153"/>
      <c r="I11687" s="151"/>
      <c r="J11687" s="153"/>
      <c r="K11687" s="153"/>
      <c r="L11687" s="153"/>
      <c r="M11687" s="153"/>
      <c r="N11687" s="153"/>
      <c r="O11687" s="153"/>
      <c r="P11687" s="153"/>
      <c r="Q11687" s="153"/>
      <c r="R11687" s="153"/>
      <c r="S11687" s="152"/>
      <c r="T11687" s="154"/>
      <c r="X11687" s="69" t="str">
        <f t="shared" si="368"/>
        <v/>
      </c>
      <c r="Y11687" s="69" t="str">
        <f t="shared" si="369"/>
        <v/>
      </c>
    </row>
    <row r="11688" spans="8:25" x14ac:dyDescent="0.25">
      <c r="H11688" s="153"/>
      <c r="I11688" s="151"/>
      <c r="J11688" s="153"/>
      <c r="K11688" s="153"/>
      <c r="L11688" s="153"/>
      <c r="M11688" s="153"/>
      <c r="N11688" s="153"/>
      <c r="O11688" s="153"/>
      <c r="P11688" s="153"/>
      <c r="Q11688" s="153"/>
      <c r="R11688" s="153"/>
      <c r="S11688" s="152"/>
      <c r="T11688" s="154"/>
      <c r="X11688" s="69" t="str">
        <f t="shared" si="368"/>
        <v/>
      </c>
      <c r="Y11688" s="69" t="str">
        <f t="shared" si="369"/>
        <v/>
      </c>
    </row>
    <row r="11689" spans="8:25" x14ac:dyDescent="0.25">
      <c r="H11689" s="153"/>
      <c r="I11689" s="151"/>
      <c r="J11689" s="153"/>
      <c r="K11689" s="153"/>
      <c r="L11689" s="153"/>
      <c r="M11689" s="153"/>
      <c r="N11689" s="153"/>
      <c r="O11689" s="153"/>
      <c r="P11689" s="153"/>
      <c r="Q11689" s="153"/>
      <c r="R11689" s="153"/>
      <c r="S11689" s="152"/>
      <c r="T11689" s="154"/>
      <c r="X11689" s="69" t="str">
        <f t="shared" si="368"/>
        <v/>
      </c>
      <c r="Y11689" s="69" t="str">
        <f t="shared" si="369"/>
        <v/>
      </c>
    </row>
    <row r="11690" spans="8:25" x14ac:dyDescent="0.25">
      <c r="H11690" s="153"/>
      <c r="I11690" s="151"/>
      <c r="J11690" s="153"/>
      <c r="K11690" s="153"/>
      <c r="L11690" s="153"/>
      <c r="M11690" s="153"/>
      <c r="N11690" s="153"/>
      <c r="O11690" s="153"/>
      <c r="P11690" s="153"/>
      <c r="Q11690" s="153"/>
      <c r="R11690" s="153"/>
      <c r="S11690" s="152"/>
      <c r="T11690" s="154"/>
      <c r="X11690" s="69" t="str">
        <f t="shared" si="368"/>
        <v/>
      </c>
      <c r="Y11690" s="69" t="str">
        <f t="shared" si="369"/>
        <v/>
      </c>
    </row>
    <row r="11691" spans="8:25" x14ac:dyDescent="0.25">
      <c r="H11691" s="153"/>
      <c r="I11691" s="151"/>
      <c r="J11691" s="153"/>
      <c r="K11691" s="153"/>
      <c r="L11691" s="153"/>
      <c r="M11691" s="153"/>
      <c r="N11691" s="153"/>
      <c r="O11691" s="153"/>
      <c r="P11691" s="153"/>
      <c r="Q11691" s="153"/>
      <c r="R11691" s="153"/>
      <c r="S11691" s="152"/>
      <c r="T11691" s="154"/>
      <c r="X11691" s="69" t="str">
        <f t="shared" si="368"/>
        <v/>
      </c>
      <c r="Y11691" s="69" t="str">
        <f t="shared" si="369"/>
        <v/>
      </c>
    </row>
    <row r="11692" spans="8:25" x14ac:dyDescent="0.25">
      <c r="H11692" s="153"/>
      <c r="I11692" s="151"/>
      <c r="J11692" s="153"/>
      <c r="K11692" s="153"/>
      <c r="L11692" s="153"/>
      <c r="M11692" s="153"/>
      <c r="N11692" s="153"/>
      <c r="O11692" s="153"/>
      <c r="P11692" s="153"/>
      <c r="Q11692" s="153"/>
      <c r="R11692" s="153"/>
      <c r="S11692" s="152"/>
      <c r="T11692" s="154"/>
      <c r="X11692" s="69" t="str">
        <f t="shared" si="368"/>
        <v/>
      </c>
      <c r="Y11692" s="69" t="str">
        <f t="shared" si="369"/>
        <v/>
      </c>
    </row>
    <row r="11693" spans="8:25" x14ac:dyDescent="0.25">
      <c r="H11693" s="153"/>
      <c r="I11693" s="151"/>
      <c r="J11693" s="153"/>
      <c r="K11693" s="153"/>
      <c r="L11693" s="153"/>
      <c r="M11693" s="153"/>
      <c r="N11693" s="153"/>
      <c r="O11693" s="153"/>
      <c r="P11693" s="153"/>
      <c r="Q11693" s="153"/>
      <c r="R11693" s="153"/>
      <c r="S11693" s="152"/>
      <c r="T11693" s="154"/>
      <c r="X11693" s="69" t="str">
        <f t="shared" si="368"/>
        <v/>
      </c>
      <c r="Y11693" s="69" t="str">
        <f t="shared" si="369"/>
        <v/>
      </c>
    </row>
    <row r="11694" spans="8:25" x14ac:dyDescent="0.25">
      <c r="H11694" s="153"/>
      <c r="I11694" s="151"/>
      <c r="J11694" s="153"/>
      <c r="K11694" s="153"/>
      <c r="L11694" s="153"/>
      <c r="M11694" s="153"/>
      <c r="N11694" s="153"/>
      <c r="O11694" s="153"/>
      <c r="P11694" s="153"/>
      <c r="Q11694" s="153"/>
      <c r="R11694" s="153"/>
      <c r="S11694" s="152"/>
      <c r="T11694" s="154"/>
      <c r="X11694" s="69" t="str">
        <f t="shared" si="368"/>
        <v/>
      </c>
      <c r="Y11694" s="69" t="str">
        <f t="shared" si="369"/>
        <v/>
      </c>
    </row>
    <row r="11695" spans="8:25" x14ac:dyDescent="0.25">
      <c r="H11695" s="153"/>
      <c r="I11695" s="151"/>
      <c r="J11695" s="153"/>
      <c r="K11695" s="153"/>
      <c r="L11695" s="153"/>
      <c r="M11695" s="153"/>
      <c r="N11695" s="153"/>
      <c r="O11695" s="153"/>
      <c r="P11695" s="153"/>
      <c r="Q11695" s="153"/>
      <c r="R11695" s="153"/>
      <c r="S11695" s="152"/>
      <c r="T11695" s="154"/>
      <c r="X11695" s="69" t="str">
        <f t="shared" si="368"/>
        <v/>
      </c>
      <c r="Y11695" s="69" t="str">
        <f t="shared" si="369"/>
        <v/>
      </c>
    </row>
    <row r="11696" spans="8:25" x14ac:dyDescent="0.25">
      <c r="H11696" s="153"/>
      <c r="I11696" s="151"/>
      <c r="J11696" s="153"/>
      <c r="K11696" s="153"/>
      <c r="L11696" s="153"/>
      <c r="M11696" s="153"/>
      <c r="N11696" s="153"/>
      <c r="O11696" s="153"/>
      <c r="P11696" s="153"/>
      <c r="Q11696" s="153"/>
      <c r="R11696" s="153"/>
      <c r="S11696" s="152"/>
      <c r="T11696" s="154"/>
      <c r="X11696" s="69" t="str">
        <f t="shared" si="368"/>
        <v/>
      </c>
      <c r="Y11696" s="69" t="str">
        <f t="shared" si="369"/>
        <v/>
      </c>
    </row>
    <row r="11697" spans="8:25" x14ac:dyDescent="0.25">
      <c r="H11697" s="153"/>
      <c r="I11697" s="151"/>
      <c r="J11697" s="153"/>
      <c r="K11697" s="153"/>
      <c r="L11697" s="153"/>
      <c r="M11697" s="153"/>
      <c r="N11697" s="153"/>
      <c r="O11697" s="153"/>
      <c r="P11697" s="153"/>
      <c r="Q11697" s="153"/>
      <c r="R11697" s="153"/>
      <c r="S11697" s="152"/>
      <c r="T11697" s="154"/>
      <c r="X11697" s="69" t="str">
        <f t="shared" si="368"/>
        <v/>
      </c>
      <c r="Y11697" s="69" t="str">
        <f t="shared" si="369"/>
        <v/>
      </c>
    </row>
    <row r="11698" spans="8:25" x14ac:dyDescent="0.25">
      <c r="H11698" s="153"/>
      <c r="I11698" s="151"/>
      <c r="J11698" s="153"/>
      <c r="K11698" s="153"/>
      <c r="L11698" s="153"/>
      <c r="M11698" s="153"/>
      <c r="N11698" s="153"/>
      <c r="O11698" s="153"/>
      <c r="P11698" s="153"/>
      <c r="Q11698" s="153"/>
      <c r="R11698" s="153"/>
      <c r="S11698" s="152"/>
      <c r="T11698" s="154"/>
      <c r="X11698" s="69" t="str">
        <f t="shared" si="368"/>
        <v/>
      </c>
      <c r="Y11698" s="69" t="str">
        <f t="shared" si="369"/>
        <v/>
      </c>
    </row>
    <row r="11699" spans="8:25" x14ac:dyDescent="0.25">
      <c r="H11699" s="153"/>
      <c r="I11699" s="151"/>
      <c r="J11699" s="153"/>
      <c r="K11699" s="153"/>
      <c r="L11699" s="153"/>
      <c r="M11699" s="153"/>
      <c r="N11699" s="153"/>
      <c r="O11699" s="153"/>
      <c r="P11699" s="153"/>
      <c r="Q11699" s="153"/>
      <c r="R11699" s="153"/>
      <c r="S11699" s="152"/>
      <c r="T11699" s="154"/>
      <c r="X11699" s="69" t="str">
        <f t="shared" si="368"/>
        <v/>
      </c>
      <c r="Y11699" s="69" t="str">
        <f t="shared" si="369"/>
        <v/>
      </c>
    </row>
    <row r="11700" spans="8:25" x14ac:dyDescent="0.25">
      <c r="H11700" s="153"/>
      <c r="I11700" s="151"/>
      <c r="J11700" s="153"/>
      <c r="K11700" s="153"/>
      <c r="L11700" s="153"/>
      <c r="M11700" s="153"/>
      <c r="N11700" s="153"/>
      <c r="O11700" s="153"/>
      <c r="P11700" s="153"/>
      <c r="Q11700" s="153"/>
      <c r="R11700" s="153"/>
      <c r="S11700" s="152"/>
      <c r="T11700" s="154"/>
      <c r="X11700" s="69" t="str">
        <f t="shared" si="368"/>
        <v/>
      </c>
      <c r="Y11700" s="69" t="str">
        <f t="shared" si="369"/>
        <v/>
      </c>
    </row>
    <row r="11701" spans="8:25" x14ac:dyDescent="0.25">
      <c r="H11701" s="153"/>
      <c r="I11701" s="151"/>
      <c r="J11701" s="153"/>
      <c r="K11701" s="153"/>
      <c r="L11701" s="153"/>
      <c r="M11701" s="153"/>
      <c r="N11701" s="153"/>
      <c r="O11701" s="153"/>
      <c r="P11701" s="153"/>
      <c r="Q11701" s="153"/>
      <c r="R11701" s="153"/>
      <c r="S11701" s="152"/>
      <c r="T11701" s="154"/>
      <c r="X11701" s="69" t="str">
        <f t="shared" si="368"/>
        <v/>
      </c>
      <c r="Y11701" s="69" t="str">
        <f t="shared" si="369"/>
        <v/>
      </c>
    </row>
    <row r="11702" spans="8:25" x14ac:dyDescent="0.25">
      <c r="H11702" s="153"/>
      <c r="I11702" s="151"/>
      <c r="J11702" s="153"/>
      <c r="K11702" s="153"/>
      <c r="L11702" s="153"/>
      <c r="M11702" s="153"/>
      <c r="N11702" s="153"/>
      <c r="O11702" s="153"/>
      <c r="P11702" s="153"/>
      <c r="Q11702" s="153"/>
      <c r="R11702" s="153"/>
      <c r="S11702" s="152"/>
      <c r="T11702" s="154"/>
      <c r="X11702" s="69" t="str">
        <f t="shared" si="368"/>
        <v/>
      </c>
      <c r="Y11702" s="69" t="str">
        <f t="shared" si="369"/>
        <v/>
      </c>
    </row>
    <row r="11703" spans="8:25" x14ac:dyDescent="0.25">
      <c r="H11703" s="153"/>
      <c r="I11703" s="151"/>
      <c r="J11703" s="153"/>
      <c r="K11703" s="153"/>
      <c r="L11703" s="153"/>
      <c r="M11703" s="153"/>
      <c r="N11703" s="153"/>
      <c r="O11703" s="153"/>
      <c r="P11703" s="153"/>
      <c r="Q11703" s="153"/>
      <c r="R11703" s="153"/>
      <c r="S11703" s="152"/>
      <c r="T11703" s="154"/>
      <c r="X11703" s="69" t="str">
        <f t="shared" si="368"/>
        <v/>
      </c>
      <c r="Y11703" s="69" t="str">
        <f t="shared" si="369"/>
        <v/>
      </c>
    </row>
    <row r="11704" spans="8:25" x14ac:dyDescent="0.25">
      <c r="H11704" s="153"/>
      <c r="I11704" s="151"/>
      <c r="J11704" s="153"/>
      <c r="K11704" s="153"/>
      <c r="L11704" s="153"/>
      <c r="M11704" s="153"/>
      <c r="N11704" s="153"/>
      <c r="O11704" s="153"/>
      <c r="P11704" s="153"/>
      <c r="Q11704" s="153"/>
      <c r="R11704" s="153"/>
      <c r="S11704" s="152"/>
      <c r="T11704" s="154"/>
      <c r="X11704" s="69" t="str">
        <f t="shared" si="368"/>
        <v/>
      </c>
      <c r="Y11704" s="69" t="str">
        <f t="shared" si="369"/>
        <v/>
      </c>
    </row>
    <row r="11705" spans="8:25" x14ac:dyDescent="0.25">
      <c r="H11705" s="153"/>
      <c r="I11705" s="151"/>
      <c r="J11705" s="153"/>
      <c r="K11705" s="153"/>
      <c r="L11705" s="153"/>
      <c r="M11705" s="153"/>
      <c r="N11705" s="153"/>
      <c r="O11705" s="153"/>
      <c r="P11705" s="153"/>
      <c r="Q11705" s="153"/>
      <c r="R11705" s="153"/>
      <c r="S11705" s="152"/>
      <c r="T11705" s="154"/>
      <c r="X11705" s="69" t="str">
        <f t="shared" si="368"/>
        <v/>
      </c>
      <c r="Y11705" s="69" t="str">
        <f t="shared" si="369"/>
        <v/>
      </c>
    </row>
    <row r="11706" spans="8:25" x14ac:dyDescent="0.25">
      <c r="H11706" s="153"/>
      <c r="I11706" s="151"/>
      <c r="J11706" s="153"/>
      <c r="K11706" s="153"/>
      <c r="L11706" s="153"/>
      <c r="M11706" s="153"/>
      <c r="N11706" s="153"/>
      <c r="O11706" s="153"/>
      <c r="P11706" s="153"/>
      <c r="Q11706" s="153"/>
      <c r="R11706" s="153"/>
      <c r="S11706" s="152"/>
      <c r="T11706" s="154"/>
      <c r="X11706" s="69" t="str">
        <f t="shared" si="368"/>
        <v/>
      </c>
      <c r="Y11706" s="69" t="str">
        <f t="shared" si="369"/>
        <v/>
      </c>
    </row>
    <row r="11707" spans="8:25" x14ac:dyDescent="0.25">
      <c r="H11707" s="153"/>
      <c r="I11707" s="151"/>
      <c r="J11707" s="153"/>
      <c r="K11707" s="153"/>
      <c r="L11707" s="153"/>
      <c r="M11707" s="153"/>
      <c r="N11707" s="153"/>
      <c r="O11707" s="153"/>
      <c r="P11707" s="153"/>
      <c r="Q11707" s="153"/>
      <c r="R11707" s="153"/>
      <c r="S11707" s="152"/>
      <c r="T11707" s="154"/>
      <c r="X11707" s="69" t="str">
        <f t="shared" si="368"/>
        <v/>
      </c>
      <c r="Y11707" s="69" t="str">
        <f t="shared" si="369"/>
        <v/>
      </c>
    </row>
    <row r="11708" spans="8:25" x14ac:dyDescent="0.25">
      <c r="H11708" s="153"/>
      <c r="I11708" s="151"/>
      <c r="J11708" s="153"/>
      <c r="K11708" s="153"/>
      <c r="L11708" s="153"/>
      <c r="M11708" s="153"/>
      <c r="N11708" s="153"/>
      <c r="O11708" s="153"/>
      <c r="P11708" s="153"/>
      <c r="Q11708" s="153"/>
      <c r="R11708" s="153"/>
      <c r="S11708" s="152"/>
      <c r="T11708" s="154"/>
      <c r="X11708" s="69" t="str">
        <f t="shared" si="368"/>
        <v/>
      </c>
      <c r="Y11708" s="69" t="str">
        <f t="shared" si="369"/>
        <v/>
      </c>
    </row>
    <row r="11709" spans="8:25" x14ac:dyDescent="0.25">
      <c r="H11709" s="153"/>
      <c r="I11709" s="151"/>
      <c r="J11709" s="153"/>
      <c r="K11709" s="153"/>
      <c r="L11709" s="153"/>
      <c r="M11709" s="153"/>
      <c r="N11709" s="153"/>
      <c r="O11709" s="153"/>
      <c r="P11709" s="153"/>
      <c r="Q11709" s="153"/>
      <c r="R11709" s="153"/>
      <c r="S11709" s="152"/>
      <c r="T11709" s="154"/>
      <c r="X11709" s="69" t="str">
        <f t="shared" si="368"/>
        <v/>
      </c>
      <c r="Y11709" s="69" t="str">
        <f t="shared" si="369"/>
        <v/>
      </c>
    </row>
    <row r="11710" spans="8:25" x14ac:dyDescent="0.25">
      <c r="H11710" s="153"/>
      <c r="I11710" s="151"/>
      <c r="J11710" s="153"/>
      <c r="K11710" s="153"/>
      <c r="L11710" s="153"/>
      <c r="M11710" s="153"/>
      <c r="N11710" s="153"/>
      <c r="O11710" s="153"/>
      <c r="P11710" s="153"/>
      <c r="Q11710" s="153"/>
      <c r="R11710" s="153"/>
      <c r="S11710" s="152"/>
      <c r="T11710" s="154"/>
      <c r="X11710" s="69" t="str">
        <f t="shared" si="368"/>
        <v/>
      </c>
      <c r="Y11710" s="69" t="str">
        <f t="shared" si="369"/>
        <v/>
      </c>
    </row>
    <row r="11711" spans="8:25" x14ac:dyDescent="0.25">
      <c r="H11711" s="153"/>
      <c r="I11711" s="151"/>
      <c r="J11711" s="153"/>
      <c r="K11711" s="153"/>
      <c r="L11711" s="153"/>
      <c r="M11711" s="153"/>
      <c r="N11711" s="153"/>
      <c r="O11711" s="153"/>
      <c r="P11711" s="153"/>
      <c r="Q11711" s="153"/>
      <c r="R11711" s="153"/>
      <c r="S11711" s="152"/>
      <c r="T11711" s="154"/>
      <c r="X11711" s="69" t="str">
        <f t="shared" si="368"/>
        <v/>
      </c>
      <c r="Y11711" s="69" t="str">
        <f t="shared" si="369"/>
        <v/>
      </c>
    </row>
    <row r="11712" spans="8:25" x14ac:dyDescent="0.25">
      <c r="H11712" s="153"/>
      <c r="I11712" s="151"/>
      <c r="J11712" s="153"/>
      <c r="K11712" s="153"/>
      <c r="L11712" s="153"/>
      <c r="M11712" s="153"/>
      <c r="N11712" s="153"/>
      <c r="O11712" s="153"/>
      <c r="P11712" s="153"/>
      <c r="Q11712" s="153"/>
      <c r="R11712" s="153"/>
      <c r="S11712" s="152"/>
      <c r="T11712" s="154"/>
      <c r="X11712" s="69" t="str">
        <f t="shared" si="368"/>
        <v/>
      </c>
      <c r="Y11712" s="69" t="str">
        <f t="shared" si="369"/>
        <v/>
      </c>
    </row>
    <row r="11713" spans="8:25" x14ac:dyDescent="0.25">
      <c r="H11713" s="153"/>
      <c r="I11713" s="151"/>
      <c r="J11713" s="153"/>
      <c r="K11713" s="153"/>
      <c r="L11713" s="153"/>
      <c r="M11713" s="153"/>
      <c r="N11713" s="153"/>
      <c r="O11713" s="153"/>
      <c r="P11713" s="153"/>
      <c r="Q11713" s="153"/>
      <c r="R11713" s="153"/>
      <c r="S11713" s="152"/>
      <c r="T11713" s="154"/>
      <c r="X11713" s="69" t="str">
        <f t="shared" si="368"/>
        <v/>
      </c>
      <c r="Y11713" s="69" t="str">
        <f t="shared" si="369"/>
        <v/>
      </c>
    </row>
    <row r="11714" spans="8:25" x14ac:dyDescent="0.25">
      <c r="H11714" s="153"/>
      <c r="I11714" s="151"/>
      <c r="J11714" s="153"/>
      <c r="K11714" s="153"/>
      <c r="L11714" s="153"/>
      <c r="M11714" s="153"/>
      <c r="N11714" s="153"/>
      <c r="O11714" s="153"/>
      <c r="P11714" s="153"/>
      <c r="Q11714" s="153"/>
      <c r="R11714" s="153"/>
      <c r="S11714" s="152"/>
      <c r="T11714" s="154"/>
      <c r="X11714" s="69" t="str">
        <f t="shared" ref="X11714:X11777" si="370">IF(W11714&lt;&gt;"",W11714-I11714,"")</f>
        <v/>
      </c>
      <c r="Y11714" s="69" t="str">
        <f t="shared" si="369"/>
        <v/>
      </c>
    </row>
    <row r="11715" spans="8:25" x14ac:dyDescent="0.25">
      <c r="H11715" s="153"/>
      <c r="I11715" s="151"/>
      <c r="J11715" s="153"/>
      <c r="K11715" s="153"/>
      <c r="L11715" s="153"/>
      <c r="M11715" s="153"/>
      <c r="N11715" s="153"/>
      <c r="O11715" s="153"/>
      <c r="P11715" s="153"/>
      <c r="Q11715" s="153"/>
      <c r="R11715" s="153"/>
      <c r="S11715" s="152"/>
      <c r="T11715" s="154"/>
      <c r="X11715" s="69" t="str">
        <f t="shared" si="370"/>
        <v/>
      </c>
      <c r="Y11715" s="69" t="str">
        <f t="shared" ref="Y11715:Y11778" si="371">IF(X11715&lt;&gt;"",IF(X11715&lt;365,"&lt; 1 year",IF(X11715&lt;730,"1-2",IF(X11715&lt;1095,"2-3",IF(X11715&lt;1460,"3-4",IF(X11715&lt;1825,"4-5","5+"))))),"")</f>
        <v/>
      </c>
    </row>
    <row r="11716" spans="8:25" x14ac:dyDescent="0.25">
      <c r="H11716" s="153"/>
      <c r="I11716" s="151"/>
      <c r="J11716" s="153"/>
      <c r="K11716" s="153"/>
      <c r="L11716" s="153"/>
      <c r="M11716" s="153"/>
      <c r="N11716" s="153"/>
      <c r="O11716" s="153"/>
      <c r="P11716" s="153"/>
      <c r="Q11716" s="153"/>
      <c r="R11716" s="153"/>
      <c r="S11716" s="152"/>
      <c r="T11716" s="154"/>
      <c r="X11716" s="69" t="str">
        <f t="shared" si="370"/>
        <v/>
      </c>
      <c r="Y11716" s="69" t="str">
        <f t="shared" si="371"/>
        <v/>
      </c>
    </row>
    <row r="11717" spans="8:25" x14ac:dyDescent="0.25">
      <c r="H11717" s="153"/>
      <c r="I11717" s="151"/>
      <c r="J11717" s="153"/>
      <c r="K11717" s="153"/>
      <c r="L11717" s="153"/>
      <c r="M11717" s="153"/>
      <c r="N11717" s="153"/>
      <c r="O11717" s="153"/>
      <c r="P11717" s="153"/>
      <c r="Q11717" s="153"/>
      <c r="R11717" s="153"/>
      <c r="S11717" s="152"/>
      <c r="T11717" s="154"/>
      <c r="X11717" s="69" t="str">
        <f t="shared" si="370"/>
        <v/>
      </c>
      <c r="Y11717" s="69" t="str">
        <f t="shared" si="371"/>
        <v/>
      </c>
    </row>
    <row r="11718" spans="8:25" x14ac:dyDescent="0.25">
      <c r="H11718" s="153"/>
      <c r="I11718" s="151"/>
      <c r="J11718" s="153"/>
      <c r="K11718" s="153"/>
      <c r="L11718" s="153"/>
      <c r="M11718" s="153"/>
      <c r="N11718" s="153"/>
      <c r="O11718" s="153"/>
      <c r="P11718" s="153"/>
      <c r="Q11718" s="153"/>
      <c r="R11718" s="153"/>
      <c r="S11718" s="152"/>
      <c r="T11718" s="154"/>
      <c r="X11718" s="69" t="str">
        <f t="shared" si="370"/>
        <v/>
      </c>
      <c r="Y11718" s="69" t="str">
        <f t="shared" si="371"/>
        <v/>
      </c>
    </row>
    <row r="11719" spans="8:25" x14ac:dyDescent="0.25">
      <c r="H11719" s="153"/>
      <c r="I11719" s="151"/>
      <c r="J11719" s="153"/>
      <c r="K11719" s="153"/>
      <c r="L11719" s="153"/>
      <c r="M11719" s="153"/>
      <c r="N11719" s="153"/>
      <c r="O11719" s="153"/>
      <c r="P11719" s="153"/>
      <c r="Q11719" s="153"/>
      <c r="R11719" s="153"/>
      <c r="S11719" s="152"/>
      <c r="T11719" s="154"/>
      <c r="X11719" s="69" t="str">
        <f t="shared" si="370"/>
        <v/>
      </c>
      <c r="Y11719" s="69" t="str">
        <f t="shared" si="371"/>
        <v/>
      </c>
    </row>
    <row r="11720" spans="8:25" x14ac:dyDescent="0.25">
      <c r="H11720" s="153"/>
      <c r="I11720" s="151"/>
      <c r="J11720" s="153"/>
      <c r="K11720" s="153"/>
      <c r="L11720" s="153"/>
      <c r="M11720" s="153"/>
      <c r="N11720" s="153"/>
      <c r="O11720" s="153"/>
      <c r="P11720" s="153"/>
      <c r="Q11720" s="153"/>
      <c r="R11720" s="153"/>
      <c r="S11720" s="152"/>
      <c r="T11720" s="154"/>
      <c r="X11720" s="69" t="str">
        <f t="shared" si="370"/>
        <v/>
      </c>
      <c r="Y11720" s="69" t="str">
        <f t="shared" si="371"/>
        <v/>
      </c>
    </row>
    <row r="11721" spans="8:25" x14ac:dyDescent="0.25">
      <c r="H11721" s="153"/>
      <c r="I11721" s="151"/>
      <c r="J11721" s="153"/>
      <c r="K11721" s="153"/>
      <c r="L11721" s="153"/>
      <c r="M11721" s="153"/>
      <c r="N11721" s="153"/>
      <c r="O11721" s="153"/>
      <c r="P11721" s="153"/>
      <c r="Q11721" s="153"/>
      <c r="R11721" s="153"/>
      <c r="S11721" s="152"/>
      <c r="T11721" s="154"/>
      <c r="X11721" s="69" t="str">
        <f t="shared" si="370"/>
        <v/>
      </c>
      <c r="Y11721" s="69" t="str">
        <f t="shared" si="371"/>
        <v/>
      </c>
    </row>
    <row r="11722" spans="8:25" x14ac:dyDescent="0.25">
      <c r="H11722" s="153"/>
      <c r="I11722" s="151"/>
      <c r="J11722" s="153"/>
      <c r="K11722" s="153"/>
      <c r="L11722" s="153"/>
      <c r="M11722" s="153"/>
      <c r="N11722" s="153"/>
      <c r="O11722" s="153"/>
      <c r="P11722" s="153"/>
      <c r="Q11722" s="153"/>
      <c r="R11722" s="153"/>
      <c r="S11722" s="152"/>
      <c r="T11722" s="154"/>
      <c r="X11722" s="69" t="str">
        <f t="shared" si="370"/>
        <v/>
      </c>
      <c r="Y11722" s="69" t="str">
        <f t="shared" si="371"/>
        <v/>
      </c>
    </row>
    <row r="11723" spans="8:25" x14ac:dyDescent="0.25">
      <c r="H11723" s="153"/>
      <c r="I11723" s="151"/>
      <c r="J11723" s="153"/>
      <c r="K11723" s="153"/>
      <c r="L11723" s="153"/>
      <c r="M11723" s="153"/>
      <c r="N11723" s="153"/>
      <c r="O11723" s="153"/>
      <c r="P11723" s="153"/>
      <c r="Q11723" s="153"/>
      <c r="R11723" s="153"/>
      <c r="S11723" s="152"/>
      <c r="T11723" s="154"/>
      <c r="X11723" s="69" t="str">
        <f t="shared" si="370"/>
        <v/>
      </c>
      <c r="Y11723" s="69" t="str">
        <f t="shared" si="371"/>
        <v/>
      </c>
    </row>
    <row r="11724" spans="8:25" x14ac:dyDescent="0.25">
      <c r="H11724" s="153"/>
      <c r="I11724" s="151"/>
      <c r="J11724" s="153"/>
      <c r="K11724" s="153"/>
      <c r="L11724" s="153"/>
      <c r="M11724" s="153"/>
      <c r="N11724" s="153"/>
      <c r="O11724" s="153"/>
      <c r="P11724" s="153"/>
      <c r="Q11724" s="153"/>
      <c r="R11724" s="153"/>
      <c r="S11724" s="152"/>
      <c r="T11724" s="154"/>
      <c r="X11724" s="69" t="str">
        <f t="shared" si="370"/>
        <v/>
      </c>
      <c r="Y11724" s="69" t="str">
        <f t="shared" si="371"/>
        <v/>
      </c>
    </row>
    <row r="11725" spans="8:25" x14ac:dyDescent="0.25">
      <c r="H11725" s="153"/>
      <c r="I11725" s="151"/>
      <c r="J11725" s="153"/>
      <c r="K11725" s="153"/>
      <c r="L11725" s="153"/>
      <c r="M11725" s="153"/>
      <c r="N11725" s="153"/>
      <c r="O11725" s="153"/>
      <c r="P11725" s="153"/>
      <c r="Q11725" s="153"/>
      <c r="R11725" s="153"/>
      <c r="S11725" s="152"/>
      <c r="T11725" s="154"/>
      <c r="X11725" s="69" t="str">
        <f t="shared" si="370"/>
        <v/>
      </c>
      <c r="Y11725" s="69" t="str">
        <f t="shared" si="371"/>
        <v/>
      </c>
    </row>
    <row r="11726" spans="8:25" x14ac:dyDescent="0.25">
      <c r="H11726" s="153"/>
      <c r="I11726" s="151"/>
      <c r="J11726" s="153"/>
      <c r="K11726" s="153"/>
      <c r="L11726" s="153"/>
      <c r="M11726" s="153"/>
      <c r="N11726" s="153"/>
      <c r="O11726" s="153"/>
      <c r="P11726" s="153"/>
      <c r="Q11726" s="153"/>
      <c r="R11726" s="153"/>
      <c r="S11726" s="152"/>
      <c r="T11726" s="154"/>
      <c r="X11726" s="69" t="str">
        <f t="shared" si="370"/>
        <v/>
      </c>
      <c r="Y11726" s="69" t="str">
        <f t="shared" si="371"/>
        <v/>
      </c>
    </row>
    <row r="11727" spans="8:25" x14ac:dyDescent="0.25">
      <c r="H11727" s="153"/>
      <c r="I11727" s="151"/>
      <c r="J11727" s="153"/>
      <c r="K11727" s="153"/>
      <c r="L11727" s="153"/>
      <c r="M11727" s="153"/>
      <c r="N11727" s="153"/>
      <c r="O11727" s="153"/>
      <c r="P11727" s="153"/>
      <c r="Q11727" s="153"/>
      <c r="R11727" s="153"/>
      <c r="S11727" s="152"/>
      <c r="T11727" s="154"/>
      <c r="X11727" s="69" t="str">
        <f t="shared" si="370"/>
        <v/>
      </c>
      <c r="Y11727" s="69" t="str">
        <f t="shared" si="371"/>
        <v/>
      </c>
    </row>
    <row r="11728" spans="8:25" x14ac:dyDescent="0.25">
      <c r="H11728" s="153"/>
      <c r="I11728" s="151"/>
      <c r="J11728" s="153"/>
      <c r="K11728" s="153"/>
      <c r="L11728" s="153"/>
      <c r="M11728" s="153"/>
      <c r="N11728" s="153"/>
      <c r="O11728" s="153"/>
      <c r="P11728" s="153"/>
      <c r="Q11728" s="153"/>
      <c r="R11728" s="153"/>
      <c r="S11728" s="152"/>
      <c r="T11728" s="154"/>
      <c r="X11728" s="69" t="str">
        <f t="shared" si="370"/>
        <v/>
      </c>
      <c r="Y11728" s="69" t="str">
        <f t="shared" si="371"/>
        <v/>
      </c>
    </row>
    <row r="11729" spans="8:25" x14ac:dyDescent="0.25">
      <c r="H11729" s="153"/>
      <c r="I11729" s="151"/>
      <c r="J11729" s="153"/>
      <c r="K11729" s="153"/>
      <c r="L11729" s="153"/>
      <c r="M11729" s="153"/>
      <c r="N11729" s="153"/>
      <c r="O11729" s="153"/>
      <c r="P11729" s="153"/>
      <c r="Q11729" s="153"/>
      <c r="R11729" s="153"/>
      <c r="S11729" s="152"/>
      <c r="T11729" s="154"/>
      <c r="X11729" s="69" t="str">
        <f t="shared" si="370"/>
        <v/>
      </c>
      <c r="Y11729" s="69" t="str">
        <f t="shared" si="371"/>
        <v/>
      </c>
    </row>
    <row r="11730" spans="8:25" x14ac:dyDescent="0.25">
      <c r="H11730" s="153"/>
      <c r="I11730" s="151"/>
      <c r="J11730" s="153"/>
      <c r="K11730" s="153"/>
      <c r="L11730" s="153"/>
      <c r="M11730" s="153"/>
      <c r="N11730" s="153"/>
      <c r="O11730" s="153"/>
      <c r="P11730" s="153"/>
      <c r="Q11730" s="153"/>
      <c r="R11730" s="153"/>
      <c r="S11730" s="152"/>
      <c r="T11730" s="154"/>
      <c r="X11730" s="69" t="str">
        <f t="shared" si="370"/>
        <v/>
      </c>
      <c r="Y11730" s="69" t="str">
        <f t="shared" si="371"/>
        <v/>
      </c>
    </row>
    <row r="11731" spans="8:25" x14ac:dyDescent="0.25">
      <c r="H11731" s="153"/>
      <c r="I11731" s="151"/>
      <c r="J11731" s="153"/>
      <c r="K11731" s="153"/>
      <c r="L11731" s="153"/>
      <c r="M11731" s="153"/>
      <c r="N11731" s="153"/>
      <c r="O11731" s="153"/>
      <c r="P11731" s="153"/>
      <c r="Q11731" s="153"/>
      <c r="R11731" s="153"/>
      <c r="S11731" s="152"/>
      <c r="T11731" s="154"/>
      <c r="X11731" s="69" t="str">
        <f t="shared" si="370"/>
        <v/>
      </c>
      <c r="Y11731" s="69" t="str">
        <f t="shared" si="371"/>
        <v/>
      </c>
    </row>
    <row r="11732" spans="8:25" x14ac:dyDescent="0.25">
      <c r="H11732" s="153"/>
      <c r="I11732" s="151"/>
      <c r="J11732" s="153"/>
      <c r="K11732" s="153"/>
      <c r="L11732" s="153"/>
      <c r="M11732" s="153"/>
      <c r="N11732" s="153"/>
      <c r="O11732" s="153"/>
      <c r="P11732" s="153"/>
      <c r="Q11732" s="153"/>
      <c r="R11732" s="153"/>
      <c r="S11732" s="152"/>
      <c r="T11732" s="154"/>
      <c r="X11732" s="69" t="str">
        <f t="shared" si="370"/>
        <v/>
      </c>
      <c r="Y11732" s="69" t="str">
        <f t="shared" si="371"/>
        <v/>
      </c>
    </row>
    <row r="11733" spans="8:25" x14ac:dyDescent="0.25">
      <c r="H11733" s="153"/>
      <c r="I11733" s="151"/>
      <c r="J11733" s="153"/>
      <c r="K11733" s="153"/>
      <c r="L11733" s="153"/>
      <c r="M11733" s="153"/>
      <c r="N11733" s="153"/>
      <c r="O11733" s="153"/>
      <c r="P11733" s="153"/>
      <c r="Q11733" s="153"/>
      <c r="R11733" s="153"/>
      <c r="S11733" s="152"/>
      <c r="T11733" s="154"/>
      <c r="X11733" s="69" t="str">
        <f t="shared" si="370"/>
        <v/>
      </c>
      <c r="Y11733" s="69" t="str">
        <f t="shared" si="371"/>
        <v/>
      </c>
    </row>
    <row r="11734" spans="8:25" x14ac:dyDescent="0.25">
      <c r="H11734" s="153"/>
      <c r="I11734" s="151"/>
      <c r="J11734" s="153"/>
      <c r="K11734" s="153"/>
      <c r="L11734" s="153"/>
      <c r="M11734" s="153"/>
      <c r="N11734" s="153"/>
      <c r="O11734" s="153"/>
      <c r="P11734" s="153"/>
      <c r="Q11734" s="153"/>
      <c r="R11734" s="153"/>
      <c r="S11734" s="152"/>
      <c r="T11734" s="154"/>
      <c r="X11734" s="69" t="str">
        <f t="shared" si="370"/>
        <v/>
      </c>
      <c r="Y11734" s="69" t="str">
        <f t="shared" si="371"/>
        <v/>
      </c>
    </row>
    <row r="11735" spans="8:25" x14ac:dyDescent="0.25">
      <c r="H11735" s="153"/>
      <c r="I11735" s="151"/>
      <c r="J11735" s="153"/>
      <c r="K11735" s="153"/>
      <c r="L11735" s="153"/>
      <c r="M11735" s="153"/>
      <c r="N11735" s="153"/>
      <c r="O11735" s="153"/>
      <c r="P11735" s="153"/>
      <c r="Q11735" s="153"/>
      <c r="R11735" s="153"/>
      <c r="S11735" s="152"/>
      <c r="T11735" s="154"/>
      <c r="X11735" s="69" t="str">
        <f t="shared" si="370"/>
        <v/>
      </c>
      <c r="Y11735" s="69" t="str">
        <f t="shared" si="371"/>
        <v/>
      </c>
    </row>
    <row r="11736" spans="8:25" x14ac:dyDescent="0.25">
      <c r="H11736" s="153"/>
      <c r="I11736" s="151"/>
      <c r="J11736" s="153"/>
      <c r="K11736" s="153"/>
      <c r="L11736" s="153"/>
      <c r="M11736" s="153"/>
      <c r="N11736" s="153"/>
      <c r="O11736" s="153"/>
      <c r="P11736" s="153"/>
      <c r="Q11736" s="153"/>
      <c r="R11736" s="153"/>
      <c r="S11736" s="152"/>
      <c r="T11736" s="154"/>
      <c r="X11736" s="69" t="str">
        <f t="shared" si="370"/>
        <v/>
      </c>
      <c r="Y11736" s="69" t="str">
        <f t="shared" si="371"/>
        <v/>
      </c>
    </row>
    <row r="11737" spans="8:25" x14ac:dyDescent="0.25">
      <c r="H11737" s="153"/>
      <c r="I11737" s="151"/>
      <c r="J11737" s="153"/>
      <c r="K11737" s="153"/>
      <c r="L11737" s="153"/>
      <c r="M11737" s="153"/>
      <c r="N11737" s="153"/>
      <c r="O11737" s="153"/>
      <c r="P11737" s="153"/>
      <c r="Q11737" s="153"/>
      <c r="R11737" s="153"/>
      <c r="S11737" s="152"/>
      <c r="T11737" s="154"/>
      <c r="X11737" s="69" t="str">
        <f t="shared" si="370"/>
        <v/>
      </c>
      <c r="Y11737" s="69" t="str">
        <f t="shared" si="371"/>
        <v/>
      </c>
    </row>
    <row r="11738" spans="8:25" x14ac:dyDescent="0.25">
      <c r="H11738" s="153"/>
      <c r="I11738" s="151"/>
      <c r="J11738" s="153"/>
      <c r="K11738" s="153"/>
      <c r="L11738" s="153"/>
      <c r="M11738" s="153"/>
      <c r="N11738" s="153"/>
      <c r="O11738" s="153"/>
      <c r="P11738" s="153"/>
      <c r="Q11738" s="153"/>
      <c r="R11738" s="153"/>
      <c r="S11738" s="152"/>
      <c r="T11738" s="154"/>
      <c r="X11738" s="69" t="str">
        <f t="shared" si="370"/>
        <v/>
      </c>
      <c r="Y11738" s="69" t="str">
        <f t="shared" si="371"/>
        <v/>
      </c>
    </row>
    <row r="11739" spans="8:25" x14ac:dyDescent="0.25">
      <c r="H11739" s="153"/>
      <c r="I11739" s="151"/>
      <c r="J11739" s="153"/>
      <c r="K11739" s="153"/>
      <c r="L11739" s="153"/>
      <c r="M11739" s="153"/>
      <c r="N11739" s="153"/>
      <c r="O11739" s="153"/>
      <c r="P11739" s="153"/>
      <c r="Q11739" s="153"/>
      <c r="R11739" s="153"/>
      <c r="S11739" s="152"/>
      <c r="T11739" s="154"/>
      <c r="X11739" s="69" t="str">
        <f t="shared" si="370"/>
        <v/>
      </c>
      <c r="Y11739" s="69" t="str">
        <f t="shared" si="371"/>
        <v/>
      </c>
    </row>
    <row r="11740" spans="8:25" x14ac:dyDescent="0.25">
      <c r="H11740" s="153"/>
      <c r="I11740" s="151"/>
      <c r="J11740" s="153"/>
      <c r="K11740" s="153"/>
      <c r="L11740" s="153"/>
      <c r="M11740" s="153"/>
      <c r="N11740" s="153"/>
      <c r="O11740" s="153"/>
      <c r="P11740" s="153"/>
      <c r="Q11740" s="153"/>
      <c r="R11740" s="153"/>
      <c r="S11740" s="152"/>
      <c r="T11740" s="154"/>
      <c r="X11740" s="69" t="str">
        <f t="shared" si="370"/>
        <v/>
      </c>
      <c r="Y11740" s="69" t="str">
        <f t="shared" si="371"/>
        <v/>
      </c>
    </row>
    <row r="11741" spans="8:25" x14ac:dyDescent="0.25">
      <c r="H11741" s="153"/>
      <c r="I11741" s="151"/>
      <c r="J11741" s="153"/>
      <c r="K11741" s="153"/>
      <c r="L11741" s="153"/>
      <c r="M11741" s="153"/>
      <c r="N11741" s="153"/>
      <c r="O11741" s="153"/>
      <c r="P11741" s="153"/>
      <c r="Q11741" s="153"/>
      <c r="R11741" s="153"/>
      <c r="S11741" s="152"/>
      <c r="T11741" s="154"/>
      <c r="X11741" s="69" t="str">
        <f t="shared" si="370"/>
        <v/>
      </c>
      <c r="Y11741" s="69" t="str">
        <f t="shared" si="371"/>
        <v/>
      </c>
    </row>
    <row r="11742" spans="8:25" x14ac:dyDescent="0.25">
      <c r="H11742" s="153"/>
      <c r="I11742" s="151"/>
      <c r="J11742" s="153"/>
      <c r="K11742" s="153"/>
      <c r="L11742" s="153"/>
      <c r="M11742" s="153"/>
      <c r="N11742" s="153"/>
      <c r="O11742" s="153"/>
      <c r="P11742" s="153"/>
      <c r="Q11742" s="153"/>
      <c r="R11742" s="153"/>
      <c r="S11742" s="152"/>
      <c r="T11742" s="154"/>
      <c r="X11742" s="69" t="str">
        <f t="shared" si="370"/>
        <v/>
      </c>
      <c r="Y11742" s="69" t="str">
        <f t="shared" si="371"/>
        <v/>
      </c>
    </row>
    <row r="11743" spans="8:25" x14ac:dyDescent="0.25">
      <c r="H11743" s="153"/>
      <c r="I11743" s="151"/>
      <c r="J11743" s="153"/>
      <c r="K11743" s="153"/>
      <c r="L11743" s="153"/>
      <c r="M11743" s="153"/>
      <c r="N11743" s="153"/>
      <c r="O11743" s="153"/>
      <c r="P11743" s="153"/>
      <c r="Q11743" s="153"/>
      <c r="R11743" s="153"/>
      <c r="S11743" s="152"/>
      <c r="T11743" s="154"/>
      <c r="X11743" s="69" t="str">
        <f t="shared" si="370"/>
        <v/>
      </c>
      <c r="Y11743" s="69" t="str">
        <f t="shared" si="371"/>
        <v/>
      </c>
    </row>
    <row r="11744" spans="8:25" x14ac:dyDescent="0.25">
      <c r="H11744" s="153"/>
      <c r="I11744" s="151"/>
      <c r="J11744" s="153"/>
      <c r="K11744" s="153"/>
      <c r="L11744" s="153"/>
      <c r="M11744" s="153"/>
      <c r="N11744" s="153"/>
      <c r="O11744" s="153"/>
      <c r="P11744" s="153"/>
      <c r="Q11744" s="153"/>
      <c r="R11744" s="153"/>
      <c r="S11744" s="152"/>
      <c r="T11744" s="154"/>
      <c r="X11744" s="69" t="str">
        <f t="shared" si="370"/>
        <v/>
      </c>
      <c r="Y11744" s="69" t="str">
        <f t="shared" si="371"/>
        <v/>
      </c>
    </row>
    <row r="11745" spans="8:25" x14ac:dyDescent="0.25">
      <c r="H11745" s="153"/>
      <c r="I11745" s="151"/>
      <c r="J11745" s="153"/>
      <c r="K11745" s="153"/>
      <c r="L11745" s="153"/>
      <c r="M11745" s="153"/>
      <c r="N11745" s="153"/>
      <c r="O11745" s="153"/>
      <c r="P11745" s="153"/>
      <c r="Q11745" s="153"/>
      <c r="R11745" s="153"/>
      <c r="S11745" s="152"/>
      <c r="T11745" s="154"/>
      <c r="X11745" s="69" t="str">
        <f t="shared" si="370"/>
        <v/>
      </c>
      <c r="Y11745" s="69" t="str">
        <f t="shared" si="371"/>
        <v/>
      </c>
    </row>
    <row r="11746" spans="8:25" x14ac:dyDescent="0.25">
      <c r="H11746" s="153"/>
      <c r="I11746" s="151"/>
      <c r="J11746" s="153"/>
      <c r="K11746" s="153"/>
      <c r="L11746" s="153"/>
      <c r="M11746" s="153"/>
      <c r="N11746" s="153"/>
      <c r="O11746" s="153"/>
      <c r="P11746" s="153"/>
      <c r="Q11746" s="153"/>
      <c r="R11746" s="153"/>
      <c r="S11746" s="152"/>
      <c r="T11746" s="154"/>
      <c r="X11746" s="69" t="str">
        <f t="shared" si="370"/>
        <v/>
      </c>
      <c r="Y11746" s="69" t="str">
        <f t="shared" si="371"/>
        <v/>
      </c>
    </row>
    <row r="11747" spans="8:25" x14ac:dyDescent="0.25">
      <c r="H11747" s="153"/>
      <c r="I11747" s="151"/>
      <c r="J11747" s="153"/>
      <c r="K11747" s="153"/>
      <c r="L11747" s="153"/>
      <c r="M11747" s="153"/>
      <c r="N11747" s="153"/>
      <c r="O11747" s="153"/>
      <c r="P11747" s="153"/>
      <c r="Q11747" s="153"/>
      <c r="R11747" s="153"/>
      <c r="S11747" s="152"/>
      <c r="T11747" s="154"/>
      <c r="X11747" s="69" t="str">
        <f t="shared" si="370"/>
        <v/>
      </c>
      <c r="Y11747" s="69" t="str">
        <f t="shared" si="371"/>
        <v/>
      </c>
    </row>
    <row r="11748" spans="8:25" x14ac:dyDescent="0.25">
      <c r="H11748" s="153"/>
      <c r="I11748" s="151"/>
      <c r="J11748" s="153"/>
      <c r="K11748" s="153"/>
      <c r="L11748" s="153"/>
      <c r="M11748" s="153"/>
      <c r="N11748" s="153"/>
      <c r="O11748" s="153"/>
      <c r="P11748" s="153"/>
      <c r="Q11748" s="153"/>
      <c r="R11748" s="153"/>
      <c r="S11748" s="152"/>
      <c r="T11748" s="154"/>
      <c r="X11748" s="69" t="str">
        <f t="shared" si="370"/>
        <v/>
      </c>
      <c r="Y11748" s="69" t="str">
        <f t="shared" si="371"/>
        <v/>
      </c>
    </row>
    <row r="11749" spans="8:25" x14ac:dyDescent="0.25">
      <c r="H11749" s="153"/>
      <c r="I11749" s="151"/>
      <c r="J11749" s="153"/>
      <c r="K11749" s="153"/>
      <c r="L11749" s="153"/>
      <c r="M11749" s="153"/>
      <c r="N11749" s="153"/>
      <c r="O11749" s="153"/>
      <c r="P11749" s="153"/>
      <c r="Q11749" s="153"/>
      <c r="R11749" s="153"/>
      <c r="S11749" s="152"/>
      <c r="T11749" s="154"/>
      <c r="X11749" s="69" t="str">
        <f t="shared" si="370"/>
        <v/>
      </c>
      <c r="Y11749" s="69" t="str">
        <f t="shared" si="371"/>
        <v/>
      </c>
    </row>
    <row r="11750" spans="8:25" x14ac:dyDescent="0.25">
      <c r="H11750" s="153"/>
      <c r="I11750" s="151"/>
      <c r="J11750" s="153"/>
      <c r="K11750" s="153"/>
      <c r="L11750" s="153"/>
      <c r="M11750" s="153"/>
      <c r="N11750" s="153"/>
      <c r="O11750" s="153"/>
      <c r="P11750" s="153"/>
      <c r="Q11750" s="153"/>
      <c r="R11750" s="153"/>
      <c r="S11750" s="152"/>
      <c r="T11750" s="154"/>
      <c r="X11750" s="69" t="str">
        <f t="shared" si="370"/>
        <v/>
      </c>
      <c r="Y11750" s="69" t="str">
        <f t="shared" si="371"/>
        <v/>
      </c>
    </row>
    <row r="11751" spans="8:25" x14ac:dyDescent="0.25">
      <c r="H11751" s="153"/>
      <c r="I11751" s="151"/>
      <c r="J11751" s="153"/>
      <c r="K11751" s="153"/>
      <c r="L11751" s="153"/>
      <c r="M11751" s="153"/>
      <c r="N11751" s="153"/>
      <c r="O11751" s="153"/>
      <c r="P11751" s="153"/>
      <c r="Q11751" s="153"/>
      <c r="R11751" s="153"/>
      <c r="S11751" s="152"/>
      <c r="T11751" s="154"/>
      <c r="X11751" s="69" t="str">
        <f t="shared" si="370"/>
        <v/>
      </c>
      <c r="Y11751" s="69" t="str">
        <f t="shared" si="371"/>
        <v/>
      </c>
    </row>
    <row r="11752" spans="8:25" x14ac:dyDescent="0.25">
      <c r="H11752" s="153"/>
      <c r="I11752" s="151"/>
      <c r="J11752" s="153"/>
      <c r="K11752" s="153"/>
      <c r="L11752" s="153"/>
      <c r="M11752" s="153"/>
      <c r="N11752" s="153"/>
      <c r="O11752" s="153"/>
      <c r="P11752" s="153"/>
      <c r="Q11752" s="153"/>
      <c r="R11752" s="153"/>
      <c r="S11752" s="152"/>
      <c r="T11752" s="154"/>
      <c r="X11752" s="69" t="str">
        <f t="shared" si="370"/>
        <v/>
      </c>
      <c r="Y11752" s="69" t="str">
        <f t="shared" si="371"/>
        <v/>
      </c>
    </row>
    <row r="11753" spans="8:25" x14ac:dyDescent="0.25">
      <c r="H11753" s="153"/>
      <c r="I11753" s="151"/>
      <c r="J11753" s="153"/>
      <c r="K11753" s="153"/>
      <c r="L11753" s="153"/>
      <c r="M11753" s="153"/>
      <c r="N11753" s="153"/>
      <c r="O11753" s="153"/>
      <c r="P11753" s="153"/>
      <c r="Q11753" s="153"/>
      <c r="R11753" s="153"/>
      <c r="S11753" s="152"/>
      <c r="T11753" s="154"/>
      <c r="X11753" s="69" t="str">
        <f t="shared" si="370"/>
        <v/>
      </c>
      <c r="Y11753" s="69" t="str">
        <f t="shared" si="371"/>
        <v/>
      </c>
    </row>
    <row r="11754" spans="8:25" x14ac:dyDescent="0.25">
      <c r="H11754" s="153"/>
      <c r="I11754" s="151"/>
      <c r="J11754" s="153"/>
      <c r="K11754" s="153"/>
      <c r="L11754" s="153"/>
      <c r="M11754" s="153"/>
      <c r="N11754" s="153"/>
      <c r="O11754" s="153"/>
      <c r="P11754" s="153"/>
      <c r="Q11754" s="153"/>
      <c r="R11754" s="153"/>
      <c r="S11754" s="152"/>
      <c r="T11754" s="154"/>
      <c r="X11754" s="69" t="str">
        <f t="shared" si="370"/>
        <v/>
      </c>
      <c r="Y11754" s="69" t="str">
        <f t="shared" si="371"/>
        <v/>
      </c>
    </row>
    <row r="11755" spans="8:25" x14ac:dyDescent="0.25">
      <c r="H11755" s="153"/>
      <c r="I11755" s="151"/>
      <c r="J11755" s="153"/>
      <c r="K11755" s="153"/>
      <c r="L11755" s="153"/>
      <c r="M11755" s="153"/>
      <c r="N11755" s="153"/>
      <c r="O11755" s="153"/>
      <c r="P11755" s="153"/>
      <c r="Q11755" s="153"/>
      <c r="R11755" s="153"/>
      <c r="S11755" s="152"/>
      <c r="T11755" s="154"/>
      <c r="X11755" s="69" t="str">
        <f t="shared" si="370"/>
        <v/>
      </c>
      <c r="Y11755" s="69" t="str">
        <f t="shared" si="371"/>
        <v/>
      </c>
    </row>
    <row r="11756" spans="8:25" x14ac:dyDescent="0.25">
      <c r="H11756" s="153"/>
      <c r="I11756" s="151"/>
      <c r="J11756" s="153"/>
      <c r="K11756" s="153"/>
      <c r="L11756" s="153"/>
      <c r="M11756" s="153"/>
      <c r="N11756" s="153"/>
      <c r="O11756" s="153"/>
      <c r="P11756" s="153"/>
      <c r="Q11756" s="153"/>
      <c r="R11756" s="153"/>
      <c r="S11756" s="152"/>
      <c r="T11756" s="154"/>
      <c r="X11756" s="69" t="str">
        <f t="shared" si="370"/>
        <v/>
      </c>
      <c r="Y11756" s="69" t="str">
        <f t="shared" si="371"/>
        <v/>
      </c>
    </row>
    <row r="11757" spans="8:25" x14ac:dyDescent="0.25">
      <c r="H11757" s="153"/>
      <c r="I11757" s="151"/>
      <c r="J11757" s="153"/>
      <c r="K11757" s="153"/>
      <c r="L11757" s="153"/>
      <c r="M11757" s="153"/>
      <c r="N11757" s="153"/>
      <c r="O11757" s="153"/>
      <c r="P11757" s="153"/>
      <c r="Q11757" s="153"/>
      <c r="R11757" s="153"/>
      <c r="S11757" s="152"/>
      <c r="T11757" s="154"/>
      <c r="X11757" s="69" t="str">
        <f t="shared" si="370"/>
        <v/>
      </c>
      <c r="Y11757" s="69" t="str">
        <f t="shared" si="371"/>
        <v/>
      </c>
    </row>
    <row r="11758" spans="8:25" x14ac:dyDescent="0.25">
      <c r="H11758" s="153"/>
      <c r="I11758" s="151"/>
      <c r="J11758" s="153"/>
      <c r="K11758" s="153"/>
      <c r="L11758" s="153"/>
      <c r="M11758" s="153"/>
      <c r="N11758" s="153"/>
      <c r="O11758" s="153"/>
      <c r="P11758" s="153"/>
      <c r="Q11758" s="153"/>
      <c r="R11758" s="153"/>
      <c r="S11758" s="152"/>
      <c r="T11758" s="154"/>
      <c r="X11758" s="69" t="str">
        <f t="shared" si="370"/>
        <v/>
      </c>
      <c r="Y11758" s="69" t="str">
        <f t="shared" si="371"/>
        <v/>
      </c>
    </row>
    <row r="11759" spans="8:25" x14ac:dyDescent="0.25">
      <c r="H11759" s="153"/>
      <c r="I11759" s="151"/>
      <c r="J11759" s="153"/>
      <c r="K11759" s="153"/>
      <c r="L11759" s="153"/>
      <c r="M11759" s="153"/>
      <c r="N11759" s="153"/>
      <c r="O11759" s="153"/>
      <c r="P11759" s="153"/>
      <c r="Q11759" s="153"/>
      <c r="R11759" s="153"/>
      <c r="S11759" s="152"/>
      <c r="T11759" s="154"/>
      <c r="X11759" s="69" t="str">
        <f t="shared" si="370"/>
        <v/>
      </c>
      <c r="Y11759" s="69" t="str">
        <f t="shared" si="371"/>
        <v/>
      </c>
    </row>
    <row r="11760" spans="8:25" x14ac:dyDescent="0.25">
      <c r="H11760" s="153"/>
      <c r="I11760" s="151"/>
      <c r="J11760" s="153"/>
      <c r="K11760" s="153"/>
      <c r="L11760" s="153"/>
      <c r="M11760" s="153"/>
      <c r="N11760" s="153"/>
      <c r="O11760" s="153"/>
      <c r="P11760" s="153"/>
      <c r="Q11760" s="153"/>
      <c r="R11760" s="153"/>
      <c r="S11760" s="152"/>
      <c r="T11760" s="154"/>
      <c r="X11760" s="69" t="str">
        <f t="shared" si="370"/>
        <v/>
      </c>
      <c r="Y11760" s="69" t="str">
        <f t="shared" si="371"/>
        <v/>
      </c>
    </row>
    <row r="11761" spans="8:25" x14ac:dyDescent="0.25">
      <c r="H11761" s="153"/>
      <c r="I11761" s="151"/>
      <c r="J11761" s="153"/>
      <c r="K11761" s="153"/>
      <c r="L11761" s="153"/>
      <c r="M11761" s="153"/>
      <c r="N11761" s="153"/>
      <c r="O11761" s="153"/>
      <c r="P11761" s="153"/>
      <c r="Q11761" s="153"/>
      <c r="R11761" s="153"/>
      <c r="S11761" s="152"/>
      <c r="T11761" s="154"/>
      <c r="X11761" s="69" t="str">
        <f t="shared" si="370"/>
        <v/>
      </c>
      <c r="Y11761" s="69" t="str">
        <f t="shared" si="371"/>
        <v/>
      </c>
    </row>
    <row r="11762" spans="8:25" x14ac:dyDescent="0.25">
      <c r="H11762" s="153"/>
      <c r="I11762" s="151"/>
      <c r="J11762" s="153"/>
      <c r="K11762" s="153"/>
      <c r="L11762" s="153"/>
      <c r="M11762" s="153"/>
      <c r="N11762" s="153"/>
      <c r="O11762" s="153"/>
      <c r="P11762" s="153"/>
      <c r="Q11762" s="153"/>
      <c r="R11762" s="153"/>
      <c r="S11762" s="152"/>
      <c r="T11762" s="154"/>
      <c r="X11762" s="69" t="str">
        <f t="shared" si="370"/>
        <v/>
      </c>
      <c r="Y11762" s="69" t="str">
        <f t="shared" si="371"/>
        <v/>
      </c>
    </row>
    <row r="11763" spans="8:25" x14ac:dyDescent="0.25">
      <c r="H11763" s="153"/>
      <c r="I11763" s="151"/>
      <c r="J11763" s="153"/>
      <c r="K11763" s="153"/>
      <c r="L11763" s="153"/>
      <c r="M11763" s="153"/>
      <c r="N11763" s="153"/>
      <c r="O11763" s="153"/>
      <c r="P11763" s="153"/>
      <c r="Q11763" s="153"/>
      <c r="R11763" s="153"/>
      <c r="S11763" s="152"/>
      <c r="T11763" s="154"/>
      <c r="X11763" s="69" t="str">
        <f t="shared" si="370"/>
        <v/>
      </c>
      <c r="Y11763" s="69" t="str">
        <f t="shared" si="371"/>
        <v/>
      </c>
    </row>
    <row r="11764" spans="8:25" x14ac:dyDescent="0.25">
      <c r="H11764" s="153"/>
      <c r="I11764" s="151"/>
      <c r="J11764" s="153"/>
      <c r="K11764" s="153"/>
      <c r="L11764" s="153"/>
      <c r="M11764" s="153"/>
      <c r="N11764" s="153"/>
      <c r="O11764" s="153"/>
      <c r="P11764" s="153"/>
      <c r="Q11764" s="153"/>
      <c r="R11764" s="153"/>
      <c r="S11764" s="152"/>
      <c r="T11764" s="154"/>
      <c r="X11764" s="69" t="str">
        <f t="shared" si="370"/>
        <v/>
      </c>
      <c r="Y11764" s="69" t="str">
        <f t="shared" si="371"/>
        <v/>
      </c>
    </row>
    <row r="11765" spans="8:25" x14ac:dyDescent="0.25">
      <c r="H11765" s="153"/>
      <c r="I11765" s="151"/>
      <c r="J11765" s="153"/>
      <c r="K11765" s="153"/>
      <c r="L11765" s="153"/>
      <c r="M11765" s="153"/>
      <c r="N11765" s="153"/>
      <c r="O11765" s="153"/>
      <c r="P11765" s="153"/>
      <c r="Q11765" s="153"/>
      <c r="R11765" s="153"/>
      <c r="S11765" s="152"/>
      <c r="T11765" s="154"/>
      <c r="X11765" s="69" t="str">
        <f t="shared" si="370"/>
        <v/>
      </c>
      <c r="Y11765" s="69" t="str">
        <f t="shared" si="371"/>
        <v/>
      </c>
    </row>
    <row r="11766" spans="8:25" x14ac:dyDescent="0.25">
      <c r="H11766" s="153"/>
      <c r="I11766" s="151"/>
      <c r="J11766" s="153"/>
      <c r="K11766" s="153"/>
      <c r="L11766" s="153"/>
      <c r="M11766" s="153"/>
      <c r="N11766" s="153"/>
      <c r="O11766" s="153"/>
      <c r="P11766" s="153"/>
      <c r="Q11766" s="153"/>
      <c r="R11766" s="153"/>
      <c r="S11766" s="152"/>
      <c r="T11766" s="154"/>
      <c r="X11766" s="69" t="str">
        <f t="shared" si="370"/>
        <v/>
      </c>
      <c r="Y11766" s="69" t="str">
        <f t="shared" si="371"/>
        <v/>
      </c>
    </row>
    <row r="11767" spans="8:25" x14ac:dyDescent="0.25">
      <c r="H11767" s="153"/>
      <c r="I11767" s="151"/>
      <c r="J11767" s="153"/>
      <c r="K11767" s="153"/>
      <c r="L11767" s="153"/>
      <c r="M11767" s="153"/>
      <c r="N11767" s="153"/>
      <c r="O11767" s="153"/>
      <c r="P11767" s="153"/>
      <c r="Q11767" s="153"/>
      <c r="R11767" s="153"/>
      <c r="S11767" s="152"/>
      <c r="T11767" s="154"/>
      <c r="X11767" s="69" t="str">
        <f t="shared" si="370"/>
        <v/>
      </c>
      <c r="Y11767" s="69" t="str">
        <f t="shared" si="371"/>
        <v/>
      </c>
    </row>
    <row r="11768" spans="8:25" x14ac:dyDescent="0.25">
      <c r="H11768" s="153"/>
      <c r="I11768" s="151"/>
      <c r="J11768" s="153"/>
      <c r="K11768" s="153"/>
      <c r="L11768" s="153"/>
      <c r="M11768" s="153"/>
      <c r="N11768" s="153"/>
      <c r="O11768" s="153"/>
      <c r="P11768" s="153"/>
      <c r="Q11768" s="153"/>
      <c r="R11768" s="153"/>
      <c r="S11768" s="152"/>
      <c r="T11768" s="154"/>
      <c r="X11768" s="69" t="str">
        <f t="shared" si="370"/>
        <v/>
      </c>
      <c r="Y11768" s="69" t="str">
        <f t="shared" si="371"/>
        <v/>
      </c>
    </row>
    <row r="11769" spans="8:25" x14ac:dyDescent="0.25">
      <c r="H11769" s="153"/>
      <c r="I11769" s="151"/>
      <c r="J11769" s="153"/>
      <c r="K11769" s="153"/>
      <c r="L11769" s="153"/>
      <c r="M11769" s="153"/>
      <c r="N11769" s="153"/>
      <c r="O11769" s="153"/>
      <c r="P11769" s="153"/>
      <c r="Q11769" s="153"/>
      <c r="R11769" s="153"/>
      <c r="S11769" s="152"/>
      <c r="T11769" s="154"/>
      <c r="X11769" s="69" t="str">
        <f t="shared" si="370"/>
        <v/>
      </c>
      <c r="Y11769" s="69" t="str">
        <f t="shared" si="371"/>
        <v/>
      </c>
    </row>
    <row r="11770" spans="8:25" x14ac:dyDescent="0.25">
      <c r="H11770" s="153"/>
      <c r="I11770" s="151"/>
      <c r="J11770" s="153"/>
      <c r="K11770" s="153"/>
      <c r="L11770" s="153"/>
      <c r="M11770" s="153"/>
      <c r="N11770" s="153"/>
      <c r="O11770" s="153"/>
      <c r="P11770" s="153"/>
      <c r="Q11770" s="153"/>
      <c r="R11770" s="153"/>
      <c r="S11770" s="152"/>
      <c r="T11770" s="154"/>
      <c r="X11770" s="69" t="str">
        <f t="shared" si="370"/>
        <v/>
      </c>
      <c r="Y11770" s="69" t="str">
        <f t="shared" si="371"/>
        <v/>
      </c>
    </row>
    <row r="11771" spans="8:25" x14ac:dyDescent="0.25">
      <c r="H11771" s="153"/>
      <c r="I11771" s="151"/>
      <c r="J11771" s="153"/>
      <c r="K11771" s="153"/>
      <c r="L11771" s="153"/>
      <c r="M11771" s="153"/>
      <c r="N11771" s="153"/>
      <c r="O11771" s="153"/>
      <c r="P11771" s="153"/>
      <c r="Q11771" s="153"/>
      <c r="R11771" s="153"/>
      <c r="S11771" s="152"/>
      <c r="T11771" s="154"/>
      <c r="X11771" s="69" t="str">
        <f t="shared" si="370"/>
        <v/>
      </c>
      <c r="Y11771" s="69" t="str">
        <f t="shared" si="371"/>
        <v/>
      </c>
    </row>
    <row r="11772" spans="8:25" x14ac:dyDescent="0.25">
      <c r="H11772" s="153"/>
      <c r="I11772" s="151"/>
      <c r="J11772" s="153"/>
      <c r="K11772" s="153"/>
      <c r="L11772" s="153"/>
      <c r="M11772" s="153"/>
      <c r="N11772" s="153"/>
      <c r="O11772" s="153"/>
      <c r="P11772" s="153"/>
      <c r="Q11772" s="153"/>
      <c r="R11772" s="153"/>
      <c r="S11772" s="152"/>
      <c r="T11772" s="154"/>
      <c r="X11772" s="69" t="str">
        <f t="shared" si="370"/>
        <v/>
      </c>
      <c r="Y11772" s="69" t="str">
        <f t="shared" si="371"/>
        <v/>
      </c>
    </row>
    <row r="11773" spans="8:25" x14ac:dyDescent="0.25">
      <c r="H11773" s="153"/>
      <c r="I11773" s="151"/>
      <c r="J11773" s="153"/>
      <c r="K11773" s="153"/>
      <c r="L11773" s="153"/>
      <c r="M11773" s="153"/>
      <c r="N11773" s="153"/>
      <c r="O11773" s="153"/>
      <c r="P11773" s="153"/>
      <c r="Q11773" s="153"/>
      <c r="R11773" s="153"/>
      <c r="S11773" s="152"/>
      <c r="T11773" s="154"/>
      <c r="X11773" s="69" t="str">
        <f t="shared" si="370"/>
        <v/>
      </c>
      <c r="Y11773" s="69" t="str">
        <f t="shared" si="371"/>
        <v/>
      </c>
    </row>
    <row r="11774" spans="8:25" x14ac:dyDescent="0.25">
      <c r="H11774" s="153"/>
      <c r="I11774" s="151"/>
      <c r="J11774" s="153"/>
      <c r="K11774" s="153"/>
      <c r="L11774" s="153"/>
      <c r="M11774" s="153"/>
      <c r="N11774" s="153"/>
      <c r="O11774" s="153"/>
      <c r="P11774" s="153"/>
      <c r="Q11774" s="153"/>
      <c r="R11774" s="153"/>
      <c r="S11774" s="152"/>
      <c r="T11774" s="154"/>
      <c r="X11774" s="69" t="str">
        <f t="shared" si="370"/>
        <v/>
      </c>
      <c r="Y11774" s="69" t="str">
        <f t="shared" si="371"/>
        <v/>
      </c>
    </row>
    <row r="11775" spans="8:25" x14ac:dyDescent="0.25">
      <c r="H11775" s="153"/>
      <c r="I11775" s="151"/>
      <c r="J11775" s="153"/>
      <c r="K11775" s="153"/>
      <c r="L11775" s="153"/>
      <c r="M11775" s="153"/>
      <c r="N11775" s="153"/>
      <c r="O11775" s="153"/>
      <c r="P11775" s="153"/>
      <c r="Q11775" s="153"/>
      <c r="R11775" s="153"/>
      <c r="S11775" s="152"/>
      <c r="T11775" s="154"/>
      <c r="X11775" s="69" t="str">
        <f t="shared" si="370"/>
        <v/>
      </c>
      <c r="Y11775" s="69" t="str">
        <f t="shared" si="371"/>
        <v/>
      </c>
    </row>
    <row r="11776" spans="8:25" x14ac:dyDescent="0.25">
      <c r="H11776" s="153"/>
      <c r="I11776" s="151"/>
      <c r="J11776" s="153"/>
      <c r="K11776" s="153"/>
      <c r="L11776" s="153"/>
      <c r="M11776" s="153"/>
      <c r="N11776" s="153"/>
      <c r="O11776" s="153"/>
      <c r="P11776" s="153"/>
      <c r="Q11776" s="153"/>
      <c r="R11776" s="153"/>
      <c r="S11776" s="152"/>
      <c r="T11776" s="154"/>
      <c r="X11776" s="69" t="str">
        <f t="shared" si="370"/>
        <v/>
      </c>
      <c r="Y11776" s="69" t="str">
        <f t="shared" si="371"/>
        <v/>
      </c>
    </row>
    <row r="11777" spans="8:25" x14ac:dyDescent="0.25">
      <c r="H11777" s="153"/>
      <c r="I11777" s="151"/>
      <c r="J11777" s="153"/>
      <c r="K11777" s="153"/>
      <c r="L11777" s="153"/>
      <c r="M11777" s="153"/>
      <c r="N11777" s="153"/>
      <c r="O11777" s="153"/>
      <c r="P11777" s="153"/>
      <c r="Q11777" s="153"/>
      <c r="R11777" s="153"/>
      <c r="S11777" s="152"/>
      <c r="T11777" s="154"/>
      <c r="X11777" s="69" t="str">
        <f t="shared" si="370"/>
        <v/>
      </c>
      <c r="Y11777" s="69" t="str">
        <f t="shared" si="371"/>
        <v/>
      </c>
    </row>
    <row r="11778" spans="8:25" x14ac:dyDescent="0.25">
      <c r="H11778" s="153"/>
      <c r="I11778" s="151"/>
      <c r="J11778" s="153"/>
      <c r="K11778" s="153"/>
      <c r="L11778" s="153"/>
      <c r="M11778" s="153"/>
      <c r="N11778" s="153"/>
      <c r="O11778" s="153"/>
      <c r="P11778" s="153"/>
      <c r="Q11778" s="153"/>
      <c r="R11778" s="153"/>
      <c r="S11778" s="152"/>
      <c r="T11778" s="154"/>
      <c r="X11778" s="69" t="str">
        <f t="shared" ref="X11778:X11841" si="372">IF(W11778&lt;&gt;"",W11778-I11778,"")</f>
        <v/>
      </c>
      <c r="Y11778" s="69" t="str">
        <f t="shared" si="371"/>
        <v/>
      </c>
    </row>
    <row r="11779" spans="8:25" x14ac:dyDescent="0.25">
      <c r="H11779" s="153"/>
      <c r="I11779" s="151"/>
      <c r="J11779" s="153"/>
      <c r="K11779" s="153"/>
      <c r="L11779" s="153"/>
      <c r="M11779" s="153"/>
      <c r="N11779" s="153"/>
      <c r="O11779" s="153"/>
      <c r="P11779" s="153"/>
      <c r="Q11779" s="153"/>
      <c r="R11779" s="153"/>
      <c r="S11779" s="152"/>
      <c r="T11779" s="154"/>
      <c r="X11779" s="69" t="str">
        <f t="shared" si="372"/>
        <v/>
      </c>
      <c r="Y11779" s="69" t="str">
        <f t="shared" ref="Y11779:Y11842" si="373">IF(X11779&lt;&gt;"",IF(X11779&lt;365,"&lt; 1 year",IF(X11779&lt;730,"1-2",IF(X11779&lt;1095,"2-3",IF(X11779&lt;1460,"3-4",IF(X11779&lt;1825,"4-5","5+"))))),"")</f>
        <v/>
      </c>
    </row>
    <row r="11780" spans="8:25" x14ac:dyDescent="0.25">
      <c r="H11780" s="153"/>
      <c r="I11780" s="151"/>
      <c r="J11780" s="153"/>
      <c r="K11780" s="153"/>
      <c r="L11780" s="153"/>
      <c r="M11780" s="153"/>
      <c r="N11780" s="153"/>
      <c r="O11780" s="153"/>
      <c r="P11780" s="153"/>
      <c r="Q11780" s="153"/>
      <c r="R11780" s="153"/>
      <c r="S11780" s="152"/>
      <c r="T11780" s="154"/>
      <c r="X11780" s="69" t="str">
        <f t="shared" si="372"/>
        <v/>
      </c>
      <c r="Y11780" s="69" t="str">
        <f t="shared" si="373"/>
        <v/>
      </c>
    </row>
    <row r="11781" spans="8:25" x14ac:dyDescent="0.25">
      <c r="H11781" s="153"/>
      <c r="I11781" s="151"/>
      <c r="J11781" s="153"/>
      <c r="K11781" s="153"/>
      <c r="L11781" s="153"/>
      <c r="M11781" s="153"/>
      <c r="N11781" s="153"/>
      <c r="O11781" s="153"/>
      <c r="P11781" s="153"/>
      <c r="Q11781" s="153"/>
      <c r="R11781" s="153"/>
      <c r="S11781" s="152"/>
      <c r="T11781" s="154"/>
      <c r="X11781" s="69" t="str">
        <f t="shared" si="372"/>
        <v/>
      </c>
      <c r="Y11781" s="69" t="str">
        <f t="shared" si="373"/>
        <v/>
      </c>
    </row>
    <row r="11782" spans="8:25" x14ac:dyDescent="0.25">
      <c r="H11782" s="153"/>
      <c r="I11782" s="151"/>
      <c r="J11782" s="153"/>
      <c r="K11782" s="153"/>
      <c r="L11782" s="153"/>
      <c r="M11782" s="153"/>
      <c r="N11782" s="153"/>
      <c r="O11782" s="153"/>
      <c r="P11782" s="153"/>
      <c r="Q11782" s="153"/>
      <c r="R11782" s="153"/>
      <c r="S11782" s="152"/>
      <c r="T11782" s="154"/>
      <c r="X11782" s="69" t="str">
        <f t="shared" si="372"/>
        <v/>
      </c>
      <c r="Y11782" s="69" t="str">
        <f t="shared" si="373"/>
        <v/>
      </c>
    </row>
    <row r="11783" spans="8:25" x14ac:dyDescent="0.25">
      <c r="H11783" s="153"/>
      <c r="I11783" s="151"/>
      <c r="J11783" s="153"/>
      <c r="K11783" s="153"/>
      <c r="L11783" s="153"/>
      <c r="M11783" s="153"/>
      <c r="N11783" s="153"/>
      <c r="O11783" s="153"/>
      <c r="P11783" s="153"/>
      <c r="Q11783" s="153"/>
      <c r="R11783" s="153"/>
      <c r="S11783" s="152"/>
      <c r="T11783" s="154"/>
      <c r="X11783" s="69" t="str">
        <f t="shared" si="372"/>
        <v/>
      </c>
      <c r="Y11783" s="69" t="str">
        <f t="shared" si="373"/>
        <v/>
      </c>
    </row>
    <row r="11784" spans="8:25" x14ac:dyDescent="0.25">
      <c r="H11784" s="153"/>
      <c r="I11784" s="151"/>
      <c r="J11784" s="153"/>
      <c r="K11784" s="153"/>
      <c r="L11784" s="153"/>
      <c r="M11784" s="153"/>
      <c r="N11784" s="153"/>
      <c r="O11784" s="153"/>
      <c r="P11784" s="153"/>
      <c r="Q11784" s="153"/>
      <c r="R11784" s="153"/>
      <c r="S11784" s="152"/>
      <c r="T11784" s="154"/>
      <c r="X11784" s="69" t="str">
        <f t="shared" si="372"/>
        <v/>
      </c>
      <c r="Y11784" s="69" t="str">
        <f t="shared" si="373"/>
        <v/>
      </c>
    </row>
    <row r="11785" spans="8:25" x14ac:dyDescent="0.25">
      <c r="H11785" s="153"/>
      <c r="I11785" s="151"/>
      <c r="J11785" s="153"/>
      <c r="K11785" s="153"/>
      <c r="L11785" s="153"/>
      <c r="M11785" s="153"/>
      <c r="N11785" s="153"/>
      <c r="O11785" s="153"/>
      <c r="P11785" s="153"/>
      <c r="Q11785" s="153"/>
      <c r="R11785" s="153"/>
      <c r="S11785" s="152"/>
      <c r="T11785" s="154"/>
      <c r="X11785" s="69" t="str">
        <f t="shared" si="372"/>
        <v/>
      </c>
      <c r="Y11785" s="69" t="str">
        <f t="shared" si="373"/>
        <v/>
      </c>
    </row>
    <row r="11786" spans="8:25" x14ac:dyDescent="0.25">
      <c r="H11786" s="153"/>
      <c r="I11786" s="151"/>
      <c r="J11786" s="153"/>
      <c r="K11786" s="153"/>
      <c r="L11786" s="153"/>
      <c r="M11786" s="153"/>
      <c r="N11786" s="153"/>
      <c r="O11786" s="153"/>
      <c r="P11786" s="153"/>
      <c r="Q11786" s="153"/>
      <c r="R11786" s="153"/>
      <c r="S11786" s="152"/>
      <c r="T11786" s="154"/>
      <c r="X11786" s="69" t="str">
        <f t="shared" si="372"/>
        <v/>
      </c>
      <c r="Y11786" s="69" t="str">
        <f t="shared" si="373"/>
        <v/>
      </c>
    </row>
    <row r="11787" spans="8:25" x14ac:dyDescent="0.25">
      <c r="H11787" s="153"/>
      <c r="I11787" s="151"/>
      <c r="J11787" s="153"/>
      <c r="K11787" s="153"/>
      <c r="L11787" s="153"/>
      <c r="M11787" s="153"/>
      <c r="N11787" s="153"/>
      <c r="O11787" s="153"/>
      <c r="P11787" s="153"/>
      <c r="Q11787" s="153"/>
      <c r="R11787" s="153"/>
      <c r="S11787" s="152"/>
      <c r="T11787" s="154"/>
      <c r="X11787" s="69" t="str">
        <f t="shared" si="372"/>
        <v/>
      </c>
      <c r="Y11787" s="69" t="str">
        <f t="shared" si="373"/>
        <v/>
      </c>
    </row>
    <row r="11788" spans="8:25" x14ac:dyDescent="0.25">
      <c r="H11788" s="153"/>
      <c r="I11788" s="151"/>
      <c r="J11788" s="153"/>
      <c r="K11788" s="153"/>
      <c r="L11788" s="153"/>
      <c r="M11788" s="153"/>
      <c r="N11788" s="153"/>
      <c r="O11788" s="153"/>
      <c r="P11788" s="153"/>
      <c r="Q11788" s="153"/>
      <c r="R11788" s="153"/>
      <c r="S11788" s="152"/>
      <c r="T11788" s="154"/>
      <c r="X11788" s="69" t="str">
        <f t="shared" si="372"/>
        <v/>
      </c>
      <c r="Y11788" s="69" t="str">
        <f t="shared" si="373"/>
        <v/>
      </c>
    </row>
    <row r="11789" spans="8:25" x14ac:dyDescent="0.25">
      <c r="H11789" s="153"/>
      <c r="I11789" s="151"/>
      <c r="J11789" s="153"/>
      <c r="K11789" s="153"/>
      <c r="L11789" s="153"/>
      <c r="M11789" s="153"/>
      <c r="N11789" s="153"/>
      <c r="O11789" s="153"/>
      <c r="P11789" s="153"/>
      <c r="Q11789" s="153"/>
      <c r="R11789" s="153"/>
      <c r="S11789" s="152"/>
      <c r="T11789" s="154"/>
      <c r="X11789" s="69" t="str">
        <f t="shared" si="372"/>
        <v/>
      </c>
      <c r="Y11789" s="69" t="str">
        <f t="shared" si="373"/>
        <v/>
      </c>
    </row>
    <row r="11790" spans="8:25" x14ac:dyDescent="0.25">
      <c r="H11790" s="153"/>
      <c r="I11790" s="151"/>
      <c r="J11790" s="153"/>
      <c r="K11790" s="153"/>
      <c r="L11790" s="153"/>
      <c r="M11790" s="153"/>
      <c r="N11790" s="153"/>
      <c r="O11790" s="153"/>
      <c r="P11790" s="153"/>
      <c r="Q11790" s="153"/>
      <c r="R11790" s="153"/>
      <c r="S11790" s="152"/>
      <c r="T11790" s="154"/>
      <c r="X11790" s="69" t="str">
        <f t="shared" si="372"/>
        <v/>
      </c>
      <c r="Y11790" s="69" t="str">
        <f t="shared" si="373"/>
        <v/>
      </c>
    </row>
    <row r="11791" spans="8:25" x14ac:dyDescent="0.25">
      <c r="H11791" s="153"/>
      <c r="I11791" s="151"/>
      <c r="J11791" s="153"/>
      <c r="K11791" s="153"/>
      <c r="L11791" s="153"/>
      <c r="M11791" s="153"/>
      <c r="N11791" s="153"/>
      <c r="O11791" s="153"/>
      <c r="P11791" s="153"/>
      <c r="Q11791" s="153"/>
      <c r="R11791" s="153"/>
      <c r="S11791" s="152"/>
      <c r="T11791" s="154"/>
      <c r="X11791" s="69" t="str">
        <f t="shared" si="372"/>
        <v/>
      </c>
      <c r="Y11791" s="69" t="str">
        <f t="shared" si="373"/>
        <v/>
      </c>
    </row>
    <row r="11792" spans="8:25" x14ac:dyDescent="0.25">
      <c r="H11792" s="153"/>
      <c r="I11792" s="151"/>
      <c r="J11792" s="153"/>
      <c r="K11792" s="153"/>
      <c r="L11792" s="153"/>
      <c r="M11792" s="153"/>
      <c r="N11792" s="153"/>
      <c r="O11792" s="153"/>
      <c r="P11792" s="153"/>
      <c r="Q11792" s="153"/>
      <c r="R11792" s="153"/>
      <c r="S11792" s="152"/>
      <c r="T11792" s="154"/>
      <c r="X11792" s="69" t="str">
        <f t="shared" si="372"/>
        <v/>
      </c>
      <c r="Y11792" s="69" t="str">
        <f t="shared" si="373"/>
        <v/>
      </c>
    </row>
    <row r="11793" spans="8:25" x14ac:dyDescent="0.25">
      <c r="H11793" s="153"/>
      <c r="I11793" s="151"/>
      <c r="J11793" s="153"/>
      <c r="K11793" s="153"/>
      <c r="L11793" s="153"/>
      <c r="M11793" s="153"/>
      <c r="N11793" s="153"/>
      <c r="O11793" s="153"/>
      <c r="P11793" s="153"/>
      <c r="Q11793" s="153"/>
      <c r="R11793" s="153"/>
      <c r="S11793" s="152"/>
      <c r="T11793" s="154"/>
      <c r="X11793" s="69" t="str">
        <f t="shared" si="372"/>
        <v/>
      </c>
      <c r="Y11793" s="69" t="str">
        <f t="shared" si="373"/>
        <v/>
      </c>
    </row>
    <row r="11794" spans="8:25" x14ac:dyDescent="0.25">
      <c r="H11794" s="153"/>
      <c r="I11794" s="151"/>
      <c r="J11794" s="153"/>
      <c r="K11794" s="153"/>
      <c r="L11794" s="153"/>
      <c r="M11794" s="153"/>
      <c r="N11794" s="153"/>
      <c r="O11794" s="153"/>
      <c r="P11794" s="153"/>
      <c r="Q11794" s="153"/>
      <c r="R11794" s="153"/>
      <c r="S11794" s="152"/>
      <c r="T11794" s="154"/>
      <c r="X11794" s="69" t="str">
        <f t="shared" si="372"/>
        <v/>
      </c>
      <c r="Y11794" s="69" t="str">
        <f t="shared" si="373"/>
        <v/>
      </c>
    </row>
    <row r="11795" spans="8:25" x14ac:dyDescent="0.25">
      <c r="H11795" s="153"/>
      <c r="I11795" s="151"/>
      <c r="J11795" s="153"/>
      <c r="K11795" s="153"/>
      <c r="L11795" s="153"/>
      <c r="M11795" s="153"/>
      <c r="N11795" s="153"/>
      <c r="O11795" s="153"/>
      <c r="P11795" s="153"/>
      <c r="Q11795" s="153"/>
      <c r="R11795" s="153"/>
      <c r="S11795" s="152"/>
      <c r="T11795" s="154"/>
      <c r="X11795" s="69" t="str">
        <f t="shared" si="372"/>
        <v/>
      </c>
      <c r="Y11795" s="69" t="str">
        <f t="shared" si="373"/>
        <v/>
      </c>
    </row>
    <row r="11796" spans="8:25" x14ac:dyDescent="0.25">
      <c r="H11796" s="153"/>
      <c r="I11796" s="151"/>
      <c r="J11796" s="153"/>
      <c r="K11796" s="153"/>
      <c r="L11796" s="153"/>
      <c r="M11796" s="153"/>
      <c r="N11796" s="153"/>
      <c r="O11796" s="153"/>
      <c r="P11796" s="153"/>
      <c r="Q11796" s="153"/>
      <c r="R11796" s="153"/>
      <c r="S11796" s="152"/>
      <c r="T11796" s="154"/>
      <c r="X11796" s="69" t="str">
        <f t="shared" si="372"/>
        <v/>
      </c>
      <c r="Y11796" s="69" t="str">
        <f t="shared" si="373"/>
        <v/>
      </c>
    </row>
    <row r="11797" spans="8:25" x14ac:dyDescent="0.25">
      <c r="H11797" s="153"/>
      <c r="I11797" s="151"/>
      <c r="J11797" s="153"/>
      <c r="K11797" s="153"/>
      <c r="L11797" s="153"/>
      <c r="M11797" s="153"/>
      <c r="N11797" s="153"/>
      <c r="O11797" s="153"/>
      <c r="P11797" s="153"/>
      <c r="Q11797" s="153"/>
      <c r="R11797" s="153"/>
      <c r="S11797" s="152"/>
      <c r="T11797" s="154"/>
      <c r="X11797" s="69" t="str">
        <f t="shared" si="372"/>
        <v/>
      </c>
      <c r="Y11797" s="69" t="str">
        <f t="shared" si="373"/>
        <v/>
      </c>
    </row>
    <row r="11798" spans="8:25" x14ac:dyDescent="0.25">
      <c r="H11798" s="153"/>
      <c r="I11798" s="151"/>
      <c r="J11798" s="153"/>
      <c r="K11798" s="153"/>
      <c r="L11798" s="153"/>
      <c r="M11798" s="153"/>
      <c r="N11798" s="153"/>
      <c r="O11798" s="153"/>
      <c r="P11798" s="153"/>
      <c r="Q11798" s="153"/>
      <c r="R11798" s="153"/>
      <c r="S11798" s="152"/>
      <c r="T11798" s="154"/>
      <c r="X11798" s="69" t="str">
        <f t="shared" si="372"/>
        <v/>
      </c>
      <c r="Y11798" s="69" t="str">
        <f t="shared" si="373"/>
        <v/>
      </c>
    </row>
    <row r="11799" spans="8:25" x14ac:dyDescent="0.25">
      <c r="H11799" s="153"/>
      <c r="I11799" s="151"/>
      <c r="J11799" s="153"/>
      <c r="K11799" s="153"/>
      <c r="L11799" s="153"/>
      <c r="M11799" s="153"/>
      <c r="N11799" s="153"/>
      <c r="O11799" s="153"/>
      <c r="P11799" s="153"/>
      <c r="Q11799" s="153"/>
      <c r="R11799" s="153"/>
      <c r="S11799" s="152"/>
      <c r="T11799" s="154"/>
      <c r="X11799" s="69" t="str">
        <f t="shared" si="372"/>
        <v/>
      </c>
      <c r="Y11799" s="69" t="str">
        <f t="shared" si="373"/>
        <v/>
      </c>
    </row>
    <row r="11800" spans="8:25" x14ac:dyDescent="0.25">
      <c r="H11800" s="153"/>
      <c r="I11800" s="151"/>
      <c r="J11800" s="153"/>
      <c r="K11800" s="153"/>
      <c r="L11800" s="153"/>
      <c r="M11800" s="153"/>
      <c r="N11800" s="153"/>
      <c r="O11800" s="153"/>
      <c r="P11800" s="153"/>
      <c r="Q11800" s="153"/>
      <c r="R11800" s="153"/>
      <c r="S11800" s="152"/>
      <c r="T11800" s="154"/>
      <c r="X11800" s="69" t="str">
        <f t="shared" si="372"/>
        <v/>
      </c>
      <c r="Y11800" s="69" t="str">
        <f t="shared" si="373"/>
        <v/>
      </c>
    </row>
    <row r="11801" spans="8:25" x14ac:dyDescent="0.25">
      <c r="H11801" s="153"/>
      <c r="I11801" s="151"/>
      <c r="J11801" s="153"/>
      <c r="K11801" s="153"/>
      <c r="L11801" s="153"/>
      <c r="M11801" s="153"/>
      <c r="N11801" s="153"/>
      <c r="O11801" s="153"/>
      <c r="P11801" s="153"/>
      <c r="Q11801" s="153"/>
      <c r="R11801" s="153"/>
      <c r="S11801" s="152"/>
      <c r="T11801" s="154"/>
      <c r="X11801" s="69" t="str">
        <f t="shared" si="372"/>
        <v/>
      </c>
      <c r="Y11801" s="69" t="str">
        <f t="shared" si="373"/>
        <v/>
      </c>
    </row>
    <row r="11802" spans="8:25" x14ac:dyDescent="0.25">
      <c r="H11802" s="153"/>
      <c r="I11802" s="151"/>
      <c r="J11802" s="153"/>
      <c r="K11802" s="153"/>
      <c r="L11802" s="153"/>
      <c r="M11802" s="153"/>
      <c r="N11802" s="153"/>
      <c r="O11802" s="153"/>
      <c r="P11802" s="153"/>
      <c r="Q11802" s="153"/>
      <c r="R11802" s="153"/>
      <c r="S11802" s="152"/>
      <c r="T11802" s="154"/>
      <c r="X11802" s="69" t="str">
        <f t="shared" si="372"/>
        <v/>
      </c>
      <c r="Y11802" s="69" t="str">
        <f t="shared" si="373"/>
        <v/>
      </c>
    </row>
    <row r="11803" spans="8:25" x14ac:dyDescent="0.25">
      <c r="H11803" s="153"/>
      <c r="I11803" s="151"/>
      <c r="J11803" s="153"/>
      <c r="K11803" s="153"/>
      <c r="L11803" s="153"/>
      <c r="M11803" s="153"/>
      <c r="N11803" s="153"/>
      <c r="O11803" s="153"/>
      <c r="P11803" s="153"/>
      <c r="Q11803" s="153"/>
      <c r="R11803" s="153"/>
      <c r="S11803" s="152"/>
      <c r="T11803" s="154"/>
      <c r="X11803" s="69" t="str">
        <f t="shared" si="372"/>
        <v/>
      </c>
      <c r="Y11803" s="69" t="str">
        <f t="shared" si="373"/>
        <v/>
      </c>
    </row>
    <row r="11804" spans="8:25" x14ac:dyDescent="0.25">
      <c r="H11804" s="153"/>
      <c r="I11804" s="151"/>
      <c r="J11804" s="153"/>
      <c r="K11804" s="153"/>
      <c r="L11804" s="153"/>
      <c r="M11804" s="153"/>
      <c r="N11804" s="153"/>
      <c r="O11804" s="153"/>
      <c r="P11804" s="153"/>
      <c r="Q11804" s="153"/>
      <c r="R11804" s="153"/>
      <c r="S11804" s="152"/>
      <c r="T11804" s="154"/>
      <c r="X11804" s="69" t="str">
        <f t="shared" si="372"/>
        <v/>
      </c>
      <c r="Y11804" s="69" t="str">
        <f t="shared" si="373"/>
        <v/>
      </c>
    </row>
    <row r="11805" spans="8:25" x14ac:dyDescent="0.25">
      <c r="H11805" s="153"/>
      <c r="I11805" s="151"/>
      <c r="J11805" s="153"/>
      <c r="K11805" s="153"/>
      <c r="L11805" s="153"/>
      <c r="M11805" s="153"/>
      <c r="N11805" s="153"/>
      <c r="O11805" s="153"/>
      <c r="P11805" s="153"/>
      <c r="Q11805" s="153"/>
      <c r="R11805" s="153"/>
      <c r="S11805" s="152"/>
      <c r="T11805" s="154"/>
      <c r="X11805" s="69" t="str">
        <f t="shared" si="372"/>
        <v/>
      </c>
      <c r="Y11805" s="69" t="str">
        <f t="shared" si="373"/>
        <v/>
      </c>
    </row>
    <row r="11806" spans="8:25" x14ac:dyDescent="0.25">
      <c r="H11806" s="153"/>
      <c r="I11806" s="151"/>
      <c r="J11806" s="153"/>
      <c r="K11806" s="153"/>
      <c r="L11806" s="153"/>
      <c r="M11806" s="153"/>
      <c r="N11806" s="153"/>
      <c r="O11806" s="153"/>
      <c r="P11806" s="153"/>
      <c r="Q11806" s="153"/>
      <c r="R11806" s="153"/>
      <c r="S11806" s="152"/>
      <c r="T11806" s="154"/>
      <c r="X11806" s="69" t="str">
        <f t="shared" si="372"/>
        <v/>
      </c>
      <c r="Y11806" s="69" t="str">
        <f t="shared" si="373"/>
        <v/>
      </c>
    </row>
    <row r="11807" spans="8:25" x14ac:dyDescent="0.25">
      <c r="H11807" s="153"/>
      <c r="I11807" s="151"/>
      <c r="J11807" s="153"/>
      <c r="K11807" s="153"/>
      <c r="L11807" s="153"/>
      <c r="M11807" s="153"/>
      <c r="N11807" s="153"/>
      <c r="O11807" s="153"/>
      <c r="P11807" s="153"/>
      <c r="Q11807" s="153"/>
      <c r="R11807" s="153"/>
      <c r="S11807" s="152"/>
      <c r="T11807" s="154"/>
      <c r="X11807" s="69" t="str">
        <f t="shared" si="372"/>
        <v/>
      </c>
      <c r="Y11807" s="69" t="str">
        <f t="shared" si="373"/>
        <v/>
      </c>
    </row>
    <row r="11808" spans="8:25" x14ac:dyDescent="0.25">
      <c r="H11808" s="153"/>
      <c r="I11808" s="151"/>
      <c r="J11808" s="153"/>
      <c r="K11808" s="153"/>
      <c r="L11808" s="153"/>
      <c r="M11808" s="153"/>
      <c r="N11808" s="153"/>
      <c r="O11808" s="153"/>
      <c r="P11808" s="153"/>
      <c r="Q11808" s="153"/>
      <c r="R11808" s="153"/>
      <c r="S11808" s="152"/>
      <c r="T11808" s="154"/>
      <c r="X11808" s="69" t="str">
        <f t="shared" si="372"/>
        <v/>
      </c>
      <c r="Y11808" s="69" t="str">
        <f t="shared" si="373"/>
        <v/>
      </c>
    </row>
    <row r="11809" spans="8:25" x14ac:dyDescent="0.25">
      <c r="H11809" s="153"/>
      <c r="I11809" s="151"/>
      <c r="J11809" s="153"/>
      <c r="K11809" s="153"/>
      <c r="L11809" s="153"/>
      <c r="M11809" s="153"/>
      <c r="N11809" s="153"/>
      <c r="O11809" s="153"/>
      <c r="P11809" s="153"/>
      <c r="Q11809" s="153"/>
      <c r="R11809" s="153"/>
      <c r="S11809" s="152"/>
      <c r="T11809" s="154"/>
      <c r="X11809" s="69" t="str">
        <f t="shared" si="372"/>
        <v/>
      </c>
      <c r="Y11809" s="69" t="str">
        <f t="shared" si="373"/>
        <v/>
      </c>
    </row>
    <row r="11810" spans="8:25" x14ac:dyDescent="0.25">
      <c r="H11810" s="153"/>
      <c r="I11810" s="151"/>
      <c r="J11810" s="153"/>
      <c r="K11810" s="153"/>
      <c r="L11810" s="153"/>
      <c r="M11810" s="153"/>
      <c r="N11810" s="153"/>
      <c r="O11810" s="153"/>
      <c r="P11810" s="153"/>
      <c r="Q11810" s="153"/>
      <c r="R11810" s="153"/>
      <c r="S11810" s="152"/>
      <c r="T11810" s="154"/>
      <c r="X11810" s="69" t="str">
        <f t="shared" si="372"/>
        <v/>
      </c>
      <c r="Y11810" s="69" t="str">
        <f t="shared" si="373"/>
        <v/>
      </c>
    </row>
    <row r="11811" spans="8:25" x14ac:dyDescent="0.25">
      <c r="H11811" s="153"/>
      <c r="I11811" s="151"/>
      <c r="J11811" s="153"/>
      <c r="K11811" s="153"/>
      <c r="L11811" s="153"/>
      <c r="M11811" s="153"/>
      <c r="N11811" s="153"/>
      <c r="O11811" s="153"/>
      <c r="P11811" s="153"/>
      <c r="Q11811" s="153"/>
      <c r="R11811" s="153"/>
      <c r="S11811" s="152"/>
      <c r="T11811" s="154"/>
      <c r="X11811" s="69" t="str">
        <f t="shared" si="372"/>
        <v/>
      </c>
      <c r="Y11811" s="69" t="str">
        <f t="shared" si="373"/>
        <v/>
      </c>
    </row>
    <row r="11812" spans="8:25" x14ac:dyDescent="0.25">
      <c r="H11812" s="153"/>
      <c r="I11812" s="151"/>
      <c r="J11812" s="153"/>
      <c r="K11812" s="153"/>
      <c r="L11812" s="153"/>
      <c r="M11812" s="153"/>
      <c r="N11812" s="153"/>
      <c r="O11812" s="153"/>
      <c r="P11812" s="153"/>
      <c r="Q11812" s="153"/>
      <c r="R11812" s="153"/>
      <c r="S11812" s="152"/>
      <c r="T11812" s="154"/>
      <c r="X11812" s="69" t="str">
        <f t="shared" si="372"/>
        <v/>
      </c>
      <c r="Y11812" s="69" t="str">
        <f t="shared" si="373"/>
        <v/>
      </c>
    </row>
    <row r="11813" spans="8:25" x14ac:dyDescent="0.25">
      <c r="H11813" s="153"/>
      <c r="I11813" s="151"/>
      <c r="J11813" s="153"/>
      <c r="K11813" s="153"/>
      <c r="L11813" s="153"/>
      <c r="M11813" s="153"/>
      <c r="N11813" s="153"/>
      <c r="O11813" s="153"/>
      <c r="P11813" s="153"/>
      <c r="Q11813" s="153"/>
      <c r="R11813" s="153"/>
      <c r="S11813" s="152"/>
      <c r="T11813" s="154"/>
      <c r="X11813" s="69" t="str">
        <f t="shared" si="372"/>
        <v/>
      </c>
      <c r="Y11813" s="69" t="str">
        <f t="shared" si="373"/>
        <v/>
      </c>
    </row>
    <row r="11814" spans="8:25" x14ac:dyDescent="0.25">
      <c r="H11814" s="153"/>
      <c r="I11814" s="151"/>
      <c r="J11814" s="153"/>
      <c r="K11814" s="153"/>
      <c r="L11814" s="153"/>
      <c r="M11814" s="153"/>
      <c r="N11814" s="153"/>
      <c r="O11814" s="153"/>
      <c r="P11814" s="153"/>
      <c r="Q11814" s="153"/>
      <c r="R11814" s="153"/>
      <c r="S11814" s="152"/>
      <c r="T11814" s="154"/>
      <c r="X11814" s="69" t="str">
        <f t="shared" si="372"/>
        <v/>
      </c>
      <c r="Y11814" s="69" t="str">
        <f t="shared" si="373"/>
        <v/>
      </c>
    </row>
    <row r="11815" spans="8:25" x14ac:dyDescent="0.25">
      <c r="H11815" s="153"/>
      <c r="I11815" s="151"/>
      <c r="J11815" s="153"/>
      <c r="K11815" s="153"/>
      <c r="L11815" s="153"/>
      <c r="M11815" s="153"/>
      <c r="N11815" s="153"/>
      <c r="O11815" s="153"/>
      <c r="P11815" s="153"/>
      <c r="Q11815" s="153"/>
      <c r="R11815" s="153"/>
      <c r="S11815" s="152"/>
      <c r="T11815" s="154"/>
      <c r="X11815" s="69" t="str">
        <f t="shared" si="372"/>
        <v/>
      </c>
      <c r="Y11815" s="69" t="str">
        <f t="shared" si="373"/>
        <v/>
      </c>
    </row>
    <row r="11816" spans="8:25" x14ac:dyDescent="0.25">
      <c r="H11816" s="153"/>
      <c r="I11816" s="151"/>
      <c r="J11816" s="153"/>
      <c r="K11816" s="153"/>
      <c r="L11816" s="153"/>
      <c r="M11816" s="153"/>
      <c r="N11816" s="153"/>
      <c r="O11816" s="153"/>
      <c r="P11816" s="153"/>
      <c r="Q11816" s="153"/>
      <c r="R11816" s="153"/>
      <c r="S11816" s="152"/>
      <c r="T11816" s="154"/>
      <c r="X11816" s="69" t="str">
        <f t="shared" si="372"/>
        <v/>
      </c>
      <c r="Y11816" s="69" t="str">
        <f t="shared" si="373"/>
        <v/>
      </c>
    </row>
    <row r="11817" spans="8:25" x14ac:dyDescent="0.25">
      <c r="H11817" s="153"/>
      <c r="I11817" s="151"/>
      <c r="J11817" s="153"/>
      <c r="K11817" s="153"/>
      <c r="L11817" s="153"/>
      <c r="M11817" s="153"/>
      <c r="N11817" s="153"/>
      <c r="O11817" s="153"/>
      <c r="P11817" s="153"/>
      <c r="Q11817" s="153"/>
      <c r="R11817" s="153"/>
      <c r="S11817" s="152"/>
      <c r="T11817" s="154"/>
      <c r="X11817" s="69" t="str">
        <f t="shared" si="372"/>
        <v/>
      </c>
      <c r="Y11817" s="69" t="str">
        <f t="shared" si="373"/>
        <v/>
      </c>
    </row>
    <row r="11818" spans="8:25" x14ac:dyDescent="0.25">
      <c r="H11818" s="153"/>
      <c r="I11818" s="151"/>
      <c r="J11818" s="153"/>
      <c r="K11818" s="153"/>
      <c r="L11818" s="153"/>
      <c r="M11818" s="153"/>
      <c r="N11818" s="153"/>
      <c r="O11818" s="153"/>
      <c r="P11818" s="153"/>
      <c r="Q11818" s="153"/>
      <c r="R11818" s="153"/>
      <c r="S11818" s="152"/>
      <c r="T11818" s="154"/>
      <c r="X11818" s="69" t="str">
        <f t="shared" si="372"/>
        <v/>
      </c>
      <c r="Y11818" s="69" t="str">
        <f t="shared" si="373"/>
        <v/>
      </c>
    </row>
    <row r="11819" spans="8:25" x14ac:dyDescent="0.25">
      <c r="H11819" s="153"/>
      <c r="I11819" s="151"/>
      <c r="J11819" s="153"/>
      <c r="K11819" s="153"/>
      <c r="L11819" s="153"/>
      <c r="M11819" s="153"/>
      <c r="N11819" s="153"/>
      <c r="O11819" s="153"/>
      <c r="P11819" s="153"/>
      <c r="Q11819" s="153"/>
      <c r="R11819" s="153"/>
      <c r="S11819" s="152"/>
      <c r="T11819" s="154"/>
      <c r="X11819" s="69" t="str">
        <f t="shared" si="372"/>
        <v/>
      </c>
      <c r="Y11819" s="69" t="str">
        <f t="shared" si="373"/>
        <v/>
      </c>
    </row>
    <row r="11820" spans="8:25" x14ac:dyDescent="0.25">
      <c r="H11820" s="153"/>
      <c r="I11820" s="151"/>
      <c r="J11820" s="153"/>
      <c r="K11820" s="153"/>
      <c r="L11820" s="153"/>
      <c r="M11820" s="153"/>
      <c r="N11820" s="153"/>
      <c r="O11820" s="153"/>
      <c r="P11820" s="153"/>
      <c r="Q11820" s="153"/>
      <c r="R11820" s="153"/>
      <c r="S11820" s="152"/>
      <c r="T11820" s="154"/>
      <c r="X11820" s="69" t="str">
        <f t="shared" si="372"/>
        <v/>
      </c>
      <c r="Y11820" s="69" t="str">
        <f t="shared" si="373"/>
        <v/>
      </c>
    </row>
    <row r="11821" spans="8:25" x14ac:dyDescent="0.25">
      <c r="H11821" s="153"/>
      <c r="I11821" s="151"/>
      <c r="J11821" s="153"/>
      <c r="K11821" s="153"/>
      <c r="L11821" s="153"/>
      <c r="M11821" s="153"/>
      <c r="N11821" s="153"/>
      <c r="O11821" s="153"/>
      <c r="P11821" s="153"/>
      <c r="Q11821" s="153"/>
      <c r="R11821" s="153"/>
      <c r="S11821" s="152"/>
      <c r="T11821" s="154"/>
      <c r="X11821" s="69" t="str">
        <f t="shared" si="372"/>
        <v/>
      </c>
      <c r="Y11821" s="69" t="str">
        <f t="shared" si="373"/>
        <v/>
      </c>
    </row>
    <row r="11822" spans="8:25" x14ac:dyDescent="0.25">
      <c r="H11822" s="153"/>
      <c r="I11822" s="151"/>
      <c r="J11822" s="153"/>
      <c r="K11822" s="153"/>
      <c r="L11822" s="153"/>
      <c r="M11822" s="153"/>
      <c r="N11822" s="153"/>
      <c r="O11822" s="153"/>
      <c r="P11822" s="153"/>
      <c r="Q11822" s="153"/>
      <c r="R11822" s="153"/>
      <c r="S11822" s="152"/>
      <c r="T11822" s="154"/>
      <c r="X11822" s="69" t="str">
        <f t="shared" si="372"/>
        <v/>
      </c>
      <c r="Y11822" s="69" t="str">
        <f t="shared" si="373"/>
        <v/>
      </c>
    </row>
    <row r="11823" spans="8:25" x14ac:dyDescent="0.25">
      <c r="H11823" s="153"/>
      <c r="I11823" s="151"/>
      <c r="J11823" s="153"/>
      <c r="K11823" s="153"/>
      <c r="L11823" s="153"/>
      <c r="M11823" s="153"/>
      <c r="N11823" s="153"/>
      <c r="O11823" s="153"/>
      <c r="P11823" s="153"/>
      <c r="Q11823" s="153"/>
      <c r="R11823" s="153"/>
      <c r="S11823" s="152"/>
      <c r="T11823" s="154"/>
      <c r="X11823" s="69" t="str">
        <f t="shared" si="372"/>
        <v/>
      </c>
      <c r="Y11823" s="69" t="str">
        <f t="shared" si="373"/>
        <v/>
      </c>
    </row>
    <row r="11824" spans="8:25" x14ac:dyDescent="0.25">
      <c r="H11824" s="153"/>
      <c r="I11824" s="151"/>
      <c r="J11824" s="153"/>
      <c r="K11824" s="153"/>
      <c r="L11824" s="153"/>
      <c r="M11824" s="153"/>
      <c r="N11824" s="153"/>
      <c r="O11824" s="153"/>
      <c r="P11824" s="153"/>
      <c r="Q11824" s="153"/>
      <c r="R11824" s="153"/>
      <c r="S11824" s="152"/>
      <c r="T11824" s="154"/>
      <c r="X11824" s="69" t="str">
        <f t="shared" si="372"/>
        <v/>
      </c>
      <c r="Y11824" s="69" t="str">
        <f t="shared" si="373"/>
        <v/>
      </c>
    </row>
    <row r="11825" spans="8:25" x14ac:dyDescent="0.25">
      <c r="H11825" s="153"/>
      <c r="I11825" s="151"/>
      <c r="J11825" s="153"/>
      <c r="K11825" s="153"/>
      <c r="L11825" s="153"/>
      <c r="M11825" s="153"/>
      <c r="N11825" s="153"/>
      <c r="O11825" s="153"/>
      <c r="P11825" s="153"/>
      <c r="Q11825" s="153"/>
      <c r="R11825" s="153"/>
      <c r="S11825" s="152"/>
      <c r="T11825" s="154"/>
      <c r="X11825" s="69" t="str">
        <f t="shared" si="372"/>
        <v/>
      </c>
      <c r="Y11825" s="69" t="str">
        <f t="shared" si="373"/>
        <v/>
      </c>
    </row>
    <row r="11826" spans="8:25" x14ac:dyDescent="0.25">
      <c r="H11826" s="153"/>
      <c r="I11826" s="151"/>
      <c r="J11826" s="153"/>
      <c r="K11826" s="153"/>
      <c r="L11826" s="153"/>
      <c r="M11826" s="153"/>
      <c r="N11826" s="153"/>
      <c r="O11826" s="153"/>
      <c r="P11826" s="153"/>
      <c r="Q11826" s="153"/>
      <c r="R11826" s="153"/>
      <c r="S11826" s="152"/>
      <c r="T11826" s="154"/>
      <c r="X11826" s="69" t="str">
        <f t="shared" si="372"/>
        <v/>
      </c>
      <c r="Y11826" s="69" t="str">
        <f t="shared" si="373"/>
        <v/>
      </c>
    </row>
    <row r="11827" spans="8:25" x14ac:dyDescent="0.25">
      <c r="H11827" s="153"/>
      <c r="I11827" s="151"/>
      <c r="J11827" s="153"/>
      <c r="K11827" s="153"/>
      <c r="L11827" s="153"/>
      <c r="M11827" s="153"/>
      <c r="N11827" s="153"/>
      <c r="O11827" s="153"/>
      <c r="P11827" s="153"/>
      <c r="Q11827" s="153"/>
      <c r="R11827" s="153"/>
      <c r="S11827" s="152"/>
      <c r="T11827" s="154"/>
      <c r="X11827" s="69" t="str">
        <f t="shared" si="372"/>
        <v/>
      </c>
      <c r="Y11827" s="69" t="str">
        <f t="shared" si="373"/>
        <v/>
      </c>
    </row>
    <row r="11828" spans="8:25" x14ac:dyDescent="0.25">
      <c r="H11828" s="153"/>
      <c r="I11828" s="151"/>
      <c r="J11828" s="153"/>
      <c r="K11828" s="153"/>
      <c r="L11828" s="153"/>
      <c r="M11828" s="153"/>
      <c r="N11828" s="153"/>
      <c r="O11828" s="153"/>
      <c r="P11828" s="153"/>
      <c r="Q11828" s="153"/>
      <c r="R11828" s="153"/>
      <c r="S11828" s="152"/>
      <c r="T11828" s="154"/>
      <c r="X11828" s="69" t="str">
        <f t="shared" si="372"/>
        <v/>
      </c>
      <c r="Y11828" s="69" t="str">
        <f t="shared" si="373"/>
        <v/>
      </c>
    </row>
    <row r="11829" spans="8:25" x14ac:dyDescent="0.25">
      <c r="H11829" s="153"/>
      <c r="I11829" s="151"/>
      <c r="J11829" s="153"/>
      <c r="K11829" s="153"/>
      <c r="L11829" s="153"/>
      <c r="M11829" s="153"/>
      <c r="N11829" s="153"/>
      <c r="O11829" s="153"/>
      <c r="P11829" s="153"/>
      <c r="Q11829" s="153"/>
      <c r="R11829" s="153"/>
      <c r="S11829" s="152"/>
      <c r="T11829" s="154"/>
      <c r="X11829" s="69" t="str">
        <f t="shared" si="372"/>
        <v/>
      </c>
      <c r="Y11829" s="69" t="str">
        <f t="shared" si="373"/>
        <v/>
      </c>
    </row>
    <row r="11830" spans="8:25" x14ac:dyDescent="0.25">
      <c r="H11830" s="153"/>
      <c r="I11830" s="151"/>
      <c r="J11830" s="153"/>
      <c r="K11830" s="153"/>
      <c r="L11830" s="153"/>
      <c r="M11830" s="153"/>
      <c r="N11830" s="153"/>
      <c r="O11830" s="153"/>
      <c r="P11830" s="153"/>
      <c r="Q11830" s="153"/>
      <c r="R11830" s="153"/>
      <c r="S11830" s="152"/>
      <c r="T11830" s="154"/>
      <c r="X11830" s="69" t="str">
        <f t="shared" si="372"/>
        <v/>
      </c>
      <c r="Y11830" s="69" t="str">
        <f t="shared" si="373"/>
        <v/>
      </c>
    </row>
    <row r="11831" spans="8:25" x14ac:dyDescent="0.25">
      <c r="H11831" s="153"/>
      <c r="I11831" s="151"/>
      <c r="J11831" s="153"/>
      <c r="K11831" s="153"/>
      <c r="L11831" s="153"/>
      <c r="M11831" s="153"/>
      <c r="N11831" s="153"/>
      <c r="O11831" s="153"/>
      <c r="P11831" s="153"/>
      <c r="Q11831" s="153"/>
      <c r="R11831" s="153"/>
      <c r="S11831" s="152"/>
      <c r="T11831" s="154"/>
      <c r="X11831" s="69" t="str">
        <f t="shared" si="372"/>
        <v/>
      </c>
      <c r="Y11831" s="69" t="str">
        <f t="shared" si="373"/>
        <v/>
      </c>
    </row>
    <row r="11832" spans="8:25" x14ac:dyDescent="0.25">
      <c r="H11832" s="153"/>
      <c r="I11832" s="151"/>
      <c r="J11832" s="153"/>
      <c r="K11832" s="153"/>
      <c r="L11832" s="153"/>
      <c r="M11832" s="153"/>
      <c r="N11832" s="153"/>
      <c r="O11832" s="153"/>
      <c r="P11832" s="153"/>
      <c r="Q11832" s="153"/>
      <c r="R11832" s="153"/>
      <c r="S11832" s="152"/>
      <c r="T11832" s="154"/>
      <c r="X11832" s="69" t="str">
        <f t="shared" si="372"/>
        <v/>
      </c>
      <c r="Y11832" s="69" t="str">
        <f t="shared" si="373"/>
        <v/>
      </c>
    </row>
    <row r="11833" spans="8:25" x14ac:dyDescent="0.25">
      <c r="H11833" s="153"/>
      <c r="I11833" s="151"/>
      <c r="J11833" s="153"/>
      <c r="K11833" s="153"/>
      <c r="L11833" s="153"/>
      <c r="M11833" s="153"/>
      <c r="N11833" s="153"/>
      <c r="O11833" s="153"/>
      <c r="P11833" s="153"/>
      <c r="Q11833" s="153"/>
      <c r="R11833" s="153"/>
      <c r="S11833" s="152"/>
      <c r="T11833" s="154"/>
      <c r="X11833" s="69" t="str">
        <f t="shared" si="372"/>
        <v/>
      </c>
      <c r="Y11833" s="69" t="str">
        <f t="shared" si="373"/>
        <v/>
      </c>
    </row>
    <row r="11834" spans="8:25" x14ac:dyDescent="0.25">
      <c r="H11834" s="153"/>
      <c r="I11834" s="151"/>
      <c r="J11834" s="153"/>
      <c r="K11834" s="153"/>
      <c r="L11834" s="153"/>
      <c r="M11834" s="153"/>
      <c r="N11834" s="153"/>
      <c r="O11834" s="153"/>
      <c r="P11834" s="153"/>
      <c r="Q11834" s="153"/>
      <c r="R11834" s="153"/>
      <c r="S11834" s="152"/>
      <c r="T11834" s="154"/>
      <c r="X11834" s="69" t="str">
        <f t="shared" si="372"/>
        <v/>
      </c>
      <c r="Y11834" s="69" t="str">
        <f t="shared" si="373"/>
        <v/>
      </c>
    </row>
    <row r="11835" spans="8:25" x14ac:dyDescent="0.25">
      <c r="H11835" s="153"/>
      <c r="I11835" s="151"/>
      <c r="J11835" s="153"/>
      <c r="K11835" s="153"/>
      <c r="L11835" s="153"/>
      <c r="M11835" s="153"/>
      <c r="N11835" s="153"/>
      <c r="O11835" s="153"/>
      <c r="P11835" s="153"/>
      <c r="Q11835" s="153"/>
      <c r="R11835" s="153"/>
      <c r="S11835" s="152"/>
      <c r="T11835" s="154"/>
      <c r="X11835" s="69" t="str">
        <f t="shared" si="372"/>
        <v/>
      </c>
      <c r="Y11835" s="69" t="str">
        <f t="shared" si="373"/>
        <v/>
      </c>
    </row>
    <row r="11836" spans="8:25" x14ac:dyDescent="0.25">
      <c r="H11836" s="153"/>
      <c r="I11836" s="151"/>
      <c r="J11836" s="153"/>
      <c r="K11836" s="153"/>
      <c r="L11836" s="153"/>
      <c r="M11836" s="153"/>
      <c r="N11836" s="153"/>
      <c r="O11836" s="153"/>
      <c r="P11836" s="153"/>
      <c r="Q11836" s="153"/>
      <c r="R11836" s="153"/>
      <c r="S11836" s="152"/>
      <c r="T11836" s="154"/>
      <c r="X11836" s="69" t="str">
        <f t="shared" si="372"/>
        <v/>
      </c>
      <c r="Y11836" s="69" t="str">
        <f t="shared" si="373"/>
        <v/>
      </c>
    </row>
    <row r="11837" spans="8:25" x14ac:dyDescent="0.25">
      <c r="H11837" s="153"/>
      <c r="I11837" s="151"/>
      <c r="J11837" s="153"/>
      <c r="K11837" s="153"/>
      <c r="L11837" s="153"/>
      <c r="M11837" s="153"/>
      <c r="N11837" s="153"/>
      <c r="O11837" s="153"/>
      <c r="P11837" s="153"/>
      <c r="Q11837" s="153"/>
      <c r="R11837" s="153"/>
      <c r="S11837" s="152"/>
      <c r="T11837" s="154"/>
      <c r="X11837" s="69" t="str">
        <f t="shared" si="372"/>
        <v/>
      </c>
      <c r="Y11837" s="69" t="str">
        <f t="shared" si="373"/>
        <v/>
      </c>
    </row>
    <row r="11838" spans="8:25" x14ac:dyDescent="0.25">
      <c r="H11838" s="153"/>
      <c r="I11838" s="151"/>
      <c r="J11838" s="153"/>
      <c r="K11838" s="153"/>
      <c r="L11838" s="153"/>
      <c r="M11838" s="153"/>
      <c r="N11838" s="153"/>
      <c r="O11838" s="153"/>
      <c r="P11838" s="153"/>
      <c r="Q11838" s="153"/>
      <c r="R11838" s="153"/>
      <c r="S11838" s="152"/>
      <c r="T11838" s="154"/>
      <c r="X11838" s="69" t="str">
        <f t="shared" si="372"/>
        <v/>
      </c>
      <c r="Y11838" s="69" t="str">
        <f t="shared" si="373"/>
        <v/>
      </c>
    </row>
    <row r="11839" spans="8:25" x14ac:dyDescent="0.25">
      <c r="H11839" s="153"/>
      <c r="I11839" s="151"/>
      <c r="J11839" s="153"/>
      <c r="K11839" s="153"/>
      <c r="L11839" s="153"/>
      <c r="M11839" s="153"/>
      <c r="N11839" s="153"/>
      <c r="O11839" s="153"/>
      <c r="P11839" s="153"/>
      <c r="Q11839" s="153"/>
      <c r="R11839" s="153"/>
      <c r="S11839" s="152"/>
      <c r="T11839" s="154"/>
      <c r="X11839" s="69" t="str">
        <f t="shared" si="372"/>
        <v/>
      </c>
      <c r="Y11839" s="69" t="str">
        <f t="shared" si="373"/>
        <v/>
      </c>
    </row>
    <row r="11840" spans="8:25" x14ac:dyDescent="0.25">
      <c r="H11840" s="153"/>
      <c r="I11840" s="151"/>
      <c r="J11840" s="153"/>
      <c r="K11840" s="153"/>
      <c r="L11840" s="153"/>
      <c r="M11840" s="153"/>
      <c r="N11840" s="153"/>
      <c r="O11840" s="153"/>
      <c r="P11840" s="153"/>
      <c r="Q11840" s="153"/>
      <c r="R11840" s="153"/>
      <c r="S11840" s="152"/>
      <c r="T11840" s="154"/>
      <c r="X11840" s="69" t="str">
        <f t="shared" si="372"/>
        <v/>
      </c>
      <c r="Y11840" s="69" t="str">
        <f t="shared" si="373"/>
        <v/>
      </c>
    </row>
    <row r="11841" spans="8:25" x14ac:dyDescent="0.25">
      <c r="H11841" s="153"/>
      <c r="I11841" s="151"/>
      <c r="J11841" s="153"/>
      <c r="K11841" s="153"/>
      <c r="L11841" s="153"/>
      <c r="M11841" s="153"/>
      <c r="N11841" s="153"/>
      <c r="O11841" s="153"/>
      <c r="P11841" s="153"/>
      <c r="Q11841" s="153"/>
      <c r="R11841" s="153"/>
      <c r="S11841" s="152"/>
      <c r="T11841" s="154"/>
      <c r="X11841" s="69" t="str">
        <f t="shared" si="372"/>
        <v/>
      </c>
      <c r="Y11841" s="69" t="str">
        <f t="shared" si="373"/>
        <v/>
      </c>
    </row>
    <row r="11842" spans="8:25" x14ac:dyDescent="0.25">
      <c r="H11842" s="153"/>
      <c r="I11842" s="151"/>
      <c r="J11842" s="153"/>
      <c r="K11842" s="153"/>
      <c r="L11842" s="153"/>
      <c r="M11842" s="153"/>
      <c r="N11842" s="153"/>
      <c r="O11842" s="153"/>
      <c r="P11842" s="153"/>
      <c r="Q11842" s="153"/>
      <c r="R11842" s="153"/>
      <c r="S11842" s="152"/>
      <c r="T11842" s="154"/>
      <c r="X11842" s="69" t="str">
        <f t="shared" ref="X11842:X11905" si="374">IF(W11842&lt;&gt;"",W11842-I11842,"")</f>
        <v/>
      </c>
      <c r="Y11842" s="69" t="str">
        <f t="shared" si="373"/>
        <v/>
      </c>
    </row>
    <row r="11843" spans="8:25" x14ac:dyDescent="0.25">
      <c r="H11843" s="153"/>
      <c r="I11843" s="151"/>
      <c r="J11843" s="153"/>
      <c r="K11843" s="153"/>
      <c r="L11843" s="153"/>
      <c r="M11843" s="153"/>
      <c r="N11843" s="153"/>
      <c r="O11843" s="153"/>
      <c r="P11843" s="153"/>
      <c r="Q11843" s="153"/>
      <c r="R11843" s="153"/>
      <c r="S11843" s="152"/>
      <c r="T11843" s="154"/>
      <c r="X11843" s="69" t="str">
        <f t="shared" si="374"/>
        <v/>
      </c>
      <c r="Y11843" s="69" t="str">
        <f t="shared" ref="Y11843:Y11906" si="375">IF(X11843&lt;&gt;"",IF(X11843&lt;365,"&lt; 1 year",IF(X11843&lt;730,"1-2",IF(X11843&lt;1095,"2-3",IF(X11843&lt;1460,"3-4",IF(X11843&lt;1825,"4-5","5+"))))),"")</f>
        <v/>
      </c>
    </row>
    <row r="11844" spans="8:25" x14ac:dyDescent="0.25">
      <c r="H11844" s="153"/>
      <c r="I11844" s="151"/>
      <c r="J11844" s="153"/>
      <c r="K11844" s="153"/>
      <c r="L11844" s="153"/>
      <c r="M11844" s="153"/>
      <c r="N11844" s="153"/>
      <c r="O11844" s="153"/>
      <c r="P11844" s="153"/>
      <c r="Q11844" s="153"/>
      <c r="R11844" s="153"/>
      <c r="S11844" s="152"/>
      <c r="T11844" s="154"/>
      <c r="X11844" s="69" t="str">
        <f t="shared" si="374"/>
        <v/>
      </c>
      <c r="Y11844" s="69" t="str">
        <f t="shared" si="375"/>
        <v/>
      </c>
    </row>
    <row r="11845" spans="8:25" x14ac:dyDescent="0.25">
      <c r="H11845" s="153"/>
      <c r="I11845" s="151"/>
      <c r="J11845" s="153"/>
      <c r="K11845" s="153"/>
      <c r="L11845" s="153"/>
      <c r="M11845" s="153"/>
      <c r="N11845" s="153"/>
      <c r="O11845" s="153"/>
      <c r="P11845" s="153"/>
      <c r="Q11845" s="153"/>
      <c r="R11845" s="153"/>
      <c r="S11845" s="152"/>
      <c r="T11845" s="154"/>
      <c r="X11845" s="69" t="str">
        <f t="shared" si="374"/>
        <v/>
      </c>
      <c r="Y11845" s="69" t="str">
        <f t="shared" si="375"/>
        <v/>
      </c>
    </row>
    <row r="11846" spans="8:25" x14ac:dyDescent="0.25">
      <c r="H11846" s="153"/>
      <c r="I11846" s="151"/>
      <c r="J11846" s="153"/>
      <c r="K11846" s="153"/>
      <c r="L11846" s="153"/>
      <c r="M11846" s="153"/>
      <c r="N11846" s="153"/>
      <c r="O11846" s="153"/>
      <c r="P11846" s="153"/>
      <c r="Q11846" s="153"/>
      <c r="R11846" s="153"/>
      <c r="S11846" s="152"/>
      <c r="T11846" s="154"/>
      <c r="X11846" s="69" t="str">
        <f t="shared" si="374"/>
        <v/>
      </c>
      <c r="Y11846" s="69" t="str">
        <f t="shared" si="375"/>
        <v/>
      </c>
    </row>
    <row r="11847" spans="8:25" x14ac:dyDescent="0.25">
      <c r="H11847" s="153"/>
      <c r="I11847" s="151"/>
      <c r="J11847" s="153"/>
      <c r="K11847" s="153"/>
      <c r="L11847" s="153"/>
      <c r="M11847" s="153"/>
      <c r="N11847" s="153"/>
      <c r="O11847" s="153"/>
      <c r="P11847" s="153"/>
      <c r="Q11847" s="153"/>
      <c r="R11847" s="153"/>
      <c r="S11847" s="152"/>
      <c r="T11847" s="154"/>
      <c r="X11847" s="69" t="str">
        <f t="shared" si="374"/>
        <v/>
      </c>
      <c r="Y11847" s="69" t="str">
        <f t="shared" si="375"/>
        <v/>
      </c>
    </row>
    <row r="11848" spans="8:25" x14ac:dyDescent="0.25">
      <c r="H11848" s="153"/>
      <c r="I11848" s="151"/>
      <c r="J11848" s="153"/>
      <c r="K11848" s="153"/>
      <c r="L11848" s="153"/>
      <c r="M11848" s="153"/>
      <c r="N11848" s="153"/>
      <c r="O11848" s="153"/>
      <c r="P11848" s="153"/>
      <c r="Q11848" s="153"/>
      <c r="R11848" s="153"/>
      <c r="S11848" s="152"/>
      <c r="T11848" s="154"/>
      <c r="X11848" s="69" t="str">
        <f t="shared" si="374"/>
        <v/>
      </c>
      <c r="Y11848" s="69" t="str">
        <f t="shared" si="375"/>
        <v/>
      </c>
    </row>
    <row r="11849" spans="8:25" x14ac:dyDescent="0.25">
      <c r="H11849" s="153"/>
      <c r="I11849" s="151"/>
      <c r="J11849" s="153"/>
      <c r="K11849" s="153"/>
      <c r="L11849" s="153"/>
      <c r="M11849" s="153"/>
      <c r="N11849" s="153"/>
      <c r="O11849" s="153"/>
      <c r="P11849" s="153"/>
      <c r="Q11849" s="153"/>
      <c r="R11849" s="153"/>
      <c r="S11849" s="152"/>
      <c r="T11849" s="154"/>
      <c r="X11849" s="69" t="str">
        <f t="shared" si="374"/>
        <v/>
      </c>
      <c r="Y11849" s="69" t="str">
        <f t="shared" si="375"/>
        <v/>
      </c>
    </row>
    <row r="11850" spans="8:25" x14ac:dyDescent="0.25">
      <c r="H11850" s="153"/>
      <c r="I11850" s="151"/>
      <c r="J11850" s="153"/>
      <c r="K11850" s="153"/>
      <c r="L11850" s="153"/>
      <c r="M11850" s="153"/>
      <c r="N11850" s="153"/>
      <c r="O11850" s="153"/>
      <c r="P11850" s="153"/>
      <c r="Q11850" s="153"/>
      <c r="R11850" s="153"/>
      <c r="S11850" s="152"/>
      <c r="T11850" s="154"/>
      <c r="X11850" s="69" t="str">
        <f t="shared" si="374"/>
        <v/>
      </c>
      <c r="Y11850" s="69" t="str">
        <f t="shared" si="375"/>
        <v/>
      </c>
    </row>
    <row r="11851" spans="8:25" x14ac:dyDescent="0.25">
      <c r="H11851" s="153"/>
      <c r="I11851" s="151"/>
      <c r="J11851" s="153"/>
      <c r="K11851" s="153"/>
      <c r="L11851" s="153"/>
      <c r="M11851" s="153"/>
      <c r="N11851" s="153"/>
      <c r="O11851" s="153"/>
      <c r="P11851" s="153"/>
      <c r="Q11851" s="153"/>
      <c r="R11851" s="153"/>
      <c r="S11851" s="152"/>
      <c r="T11851" s="154"/>
      <c r="X11851" s="69" t="str">
        <f t="shared" si="374"/>
        <v/>
      </c>
      <c r="Y11851" s="69" t="str">
        <f t="shared" si="375"/>
        <v/>
      </c>
    </row>
    <row r="11852" spans="8:25" x14ac:dyDescent="0.25">
      <c r="H11852" s="153"/>
      <c r="I11852" s="151"/>
      <c r="J11852" s="153"/>
      <c r="K11852" s="153"/>
      <c r="L11852" s="153"/>
      <c r="M11852" s="153"/>
      <c r="N11852" s="153"/>
      <c r="O11852" s="153"/>
      <c r="P11852" s="153"/>
      <c r="Q11852" s="153"/>
      <c r="R11852" s="153"/>
      <c r="S11852" s="152"/>
      <c r="T11852" s="154"/>
      <c r="X11852" s="69" t="str">
        <f t="shared" si="374"/>
        <v/>
      </c>
      <c r="Y11852" s="69" t="str">
        <f t="shared" si="375"/>
        <v/>
      </c>
    </row>
    <row r="11853" spans="8:25" x14ac:dyDescent="0.25">
      <c r="H11853" s="153"/>
      <c r="I11853" s="151"/>
      <c r="J11853" s="153"/>
      <c r="K11853" s="153"/>
      <c r="L11853" s="153"/>
      <c r="M11853" s="153"/>
      <c r="N11853" s="153"/>
      <c r="O11853" s="153"/>
      <c r="P11853" s="153"/>
      <c r="Q11853" s="153"/>
      <c r="R11853" s="153"/>
      <c r="S11853" s="152"/>
      <c r="T11853" s="154"/>
      <c r="X11853" s="69" t="str">
        <f t="shared" si="374"/>
        <v/>
      </c>
      <c r="Y11853" s="69" t="str">
        <f t="shared" si="375"/>
        <v/>
      </c>
    </row>
    <row r="11854" spans="8:25" x14ac:dyDescent="0.25">
      <c r="H11854" s="153"/>
      <c r="I11854" s="151"/>
      <c r="J11854" s="153"/>
      <c r="K11854" s="153"/>
      <c r="L11854" s="153"/>
      <c r="M11854" s="153"/>
      <c r="N11854" s="153"/>
      <c r="O11854" s="153"/>
      <c r="P11854" s="153"/>
      <c r="Q11854" s="153"/>
      <c r="R11854" s="153"/>
      <c r="S11854" s="152"/>
      <c r="T11854" s="154"/>
      <c r="X11854" s="69" t="str">
        <f t="shared" si="374"/>
        <v/>
      </c>
      <c r="Y11854" s="69" t="str">
        <f t="shared" si="375"/>
        <v/>
      </c>
    </row>
    <row r="11855" spans="8:25" x14ac:dyDescent="0.25">
      <c r="H11855" s="153"/>
      <c r="I11855" s="151"/>
      <c r="J11855" s="153"/>
      <c r="K11855" s="153"/>
      <c r="L11855" s="153"/>
      <c r="M11855" s="153"/>
      <c r="N11855" s="153"/>
      <c r="O11855" s="153"/>
      <c r="P11855" s="153"/>
      <c r="Q11855" s="153"/>
      <c r="R11855" s="153"/>
      <c r="S11855" s="152"/>
      <c r="T11855" s="154"/>
      <c r="X11855" s="69" t="str">
        <f t="shared" si="374"/>
        <v/>
      </c>
      <c r="Y11855" s="69" t="str">
        <f t="shared" si="375"/>
        <v/>
      </c>
    </row>
    <row r="11856" spans="8:25" x14ac:dyDescent="0.25">
      <c r="H11856" s="153"/>
      <c r="I11856" s="151"/>
      <c r="J11856" s="153"/>
      <c r="K11856" s="153"/>
      <c r="L11856" s="153"/>
      <c r="M11856" s="153"/>
      <c r="N11856" s="153"/>
      <c r="O11856" s="153"/>
      <c r="P11856" s="153"/>
      <c r="Q11856" s="153"/>
      <c r="R11856" s="153"/>
      <c r="S11856" s="152"/>
      <c r="T11856" s="154"/>
      <c r="X11856" s="69" t="str">
        <f t="shared" si="374"/>
        <v/>
      </c>
      <c r="Y11856" s="69" t="str">
        <f t="shared" si="375"/>
        <v/>
      </c>
    </row>
    <row r="11857" spans="8:25" x14ac:dyDescent="0.25">
      <c r="H11857" s="153"/>
      <c r="I11857" s="151"/>
      <c r="J11857" s="153"/>
      <c r="K11857" s="153"/>
      <c r="L11857" s="153"/>
      <c r="M11857" s="153"/>
      <c r="N11857" s="153"/>
      <c r="O11857" s="153"/>
      <c r="P11857" s="153"/>
      <c r="Q11857" s="153"/>
      <c r="R11857" s="153"/>
      <c r="S11857" s="152"/>
      <c r="T11857" s="154"/>
      <c r="X11857" s="69" t="str">
        <f t="shared" si="374"/>
        <v/>
      </c>
      <c r="Y11857" s="69" t="str">
        <f t="shared" si="375"/>
        <v/>
      </c>
    </row>
    <row r="11858" spans="8:25" x14ac:dyDescent="0.25">
      <c r="H11858" s="153"/>
      <c r="I11858" s="151"/>
      <c r="J11858" s="153"/>
      <c r="K11858" s="153"/>
      <c r="L11858" s="153"/>
      <c r="M11858" s="153"/>
      <c r="N11858" s="153"/>
      <c r="O11858" s="153"/>
      <c r="P11858" s="153"/>
      <c r="Q11858" s="153"/>
      <c r="R11858" s="153"/>
      <c r="S11858" s="152"/>
      <c r="T11858" s="154"/>
      <c r="X11858" s="69" t="str">
        <f t="shared" si="374"/>
        <v/>
      </c>
      <c r="Y11858" s="69" t="str">
        <f t="shared" si="375"/>
        <v/>
      </c>
    </row>
    <row r="11859" spans="8:25" x14ac:dyDescent="0.25">
      <c r="H11859" s="153"/>
      <c r="I11859" s="151"/>
      <c r="J11859" s="153"/>
      <c r="K11859" s="153"/>
      <c r="L11859" s="153"/>
      <c r="M11859" s="153"/>
      <c r="N11859" s="153"/>
      <c r="O11859" s="153"/>
      <c r="P11859" s="153"/>
      <c r="Q11859" s="153"/>
      <c r="R11859" s="153"/>
      <c r="S11859" s="152"/>
      <c r="T11859" s="154"/>
      <c r="X11859" s="69" t="str">
        <f t="shared" si="374"/>
        <v/>
      </c>
      <c r="Y11859" s="69" t="str">
        <f t="shared" si="375"/>
        <v/>
      </c>
    </row>
    <row r="11860" spans="8:25" x14ac:dyDescent="0.25">
      <c r="H11860" s="153"/>
      <c r="I11860" s="151"/>
      <c r="J11860" s="153"/>
      <c r="K11860" s="153"/>
      <c r="L11860" s="153"/>
      <c r="M11860" s="153"/>
      <c r="N11860" s="153"/>
      <c r="O11860" s="153"/>
      <c r="P11860" s="153"/>
      <c r="Q11860" s="153"/>
      <c r="R11860" s="153"/>
      <c r="S11860" s="152"/>
      <c r="T11860" s="154"/>
      <c r="X11860" s="69" t="str">
        <f t="shared" si="374"/>
        <v/>
      </c>
      <c r="Y11860" s="69" t="str">
        <f t="shared" si="375"/>
        <v/>
      </c>
    </row>
    <row r="11861" spans="8:25" x14ac:dyDescent="0.25">
      <c r="H11861" s="153"/>
      <c r="I11861" s="151"/>
      <c r="J11861" s="153"/>
      <c r="K11861" s="153"/>
      <c r="L11861" s="153"/>
      <c r="M11861" s="153"/>
      <c r="N11861" s="153"/>
      <c r="O11861" s="153"/>
      <c r="P11861" s="153"/>
      <c r="Q11861" s="153"/>
      <c r="R11861" s="153"/>
      <c r="S11861" s="152"/>
      <c r="T11861" s="154"/>
      <c r="X11861" s="69" t="str">
        <f t="shared" si="374"/>
        <v/>
      </c>
      <c r="Y11861" s="69" t="str">
        <f t="shared" si="375"/>
        <v/>
      </c>
    </row>
    <row r="11862" spans="8:25" x14ac:dyDescent="0.25">
      <c r="H11862" s="153"/>
      <c r="I11862" s="151"/>
      <c r="J11862" s="153"/>
      <c r="K11862" s="153"/>
      <c r="L11862" s="153"/>
      <c r="M11862" s="153"/>
      <c r="N11862" s="153"/>
      <c r="O11862" s="153"/>
      <c r="P11862" s="153"/>
      <c r="Q11862" s="153"/>
      <c r="R11862" s="153"/>
      <c r="S11862" s="152"/>
      <c r="T11862" s="154"/>
      <c r="X11862" s="69" t="str">
        <f t="shared" si="374"/>
        <v/>
      </c>
      <c r="Y11862" s="69" t="str">
        <f t="shared" si="375"/>
        <v/>
      </c>
    </row>
    <row r="11863" spans="8:25" x14ac:dyDescent="0.25">
      <c r="H11863" s="153"/>
      <c r="I11863" s="151"/>
      <c r="J11863" s="153"/>
      <c r="K11863" s="153"/>
      <c r="L11863" s="153"/>
      <c r="M11863" s="153"/>
      <c r="N11863" s="153"/>
      <c r="O11863" s="153"/>
      <c r="P11863" s="153"/>
      <c r="Q11863" s="153"/>
      <c r="R11863" s="153"/>
      <c r="S11863" s="152"/>
      <c r="T11863" s="154"/>
      <c r="X11863" s="69" t="str">
        <f t="shared" si="374"/>
        <v/>
      </c>
      <c r="Y11863" s="69" t="str">
        <f t="shared" si="375"/>
        <v/>
      </c>
    </row>
    <row r="11864" spans="8:25" x14ac:dyDescent="0.25">
      <c r="H11864" s="153"/>
      <c r="I11864" s="151"/>
      <c r="J11864" s="153"/>
      <c r="K11864" s="153"/>
      <c r="L11864" s="153"/>
      <c r="M11864" s="153"/>
      <c r="N11864" s="153"/>
      <c r="O11864" s="153"/>
      <c r="P11864" s="153"/>
      <c r="Q11864" s="153"/>
      <c r="R11864" s="153"/>
      <c r="S11864" s="152"/>
      <c r="T11864" s="154"/>
      <c r="X11864" s="69" t="str">
        <f t="shared" si="374"/>
        <v/>
      </c>
      <c r="Y11864" s="69" t="str">
        <f t="shared" si="375"/>
        <v/>
      </c>
    </row>
    <row r="11865" spans="8:25" x14ac:dyDescent="0.25">
      <c r="H11865" s="153"/>
      <c r="I11865" s="151"/>
      <c r="J11865" s="153"/>
      <c r="K11865" s="153"/>
      <c r="L11865" s="153"/>
      <c r="M11865" s="153"/>
      <c r="N11865" s="153"/>
      <c r="O11865" s="153"/>
      <c r="P11865" s="153"/>
      <c r="Q11865" s="153"/>
      <c r="R11865" s="153"/>
      <c r="S11865" s="152"/>
      <c r="T11865" s="154"/>
      <c r="X11865" s="69" t="str">
        <f t="shared" si="374"/>
        <v/>
      </c>
      <c r="Y11865" s="69" t="str">
        <f t="shared" si="375"/>
        <v/>
      </c>
    </row>
    <row r="11866" spans="8:25" x14ac:dyDescent="0.25">
      <c r="H11866" s="153"/>
      <c r="I11866" s="151"/>
      <c r="J11866" s="153"/>
      <c r="K11866" s="153"/>
      <c r="L11866" s="153"/>
      <c r="M11866" s="153"/>
      <c r="N11866" s="153"/>
      <c r="O11866" s="153"/>
      <c r="P11866" s="153"/>
      <c r="Q11866" s="153"/>
      <c r="R11866" s="153"/>
      <c r="S11866" s="152"/>
      <c r="T11866" s="154"/>
      <c r="X11866" s="69" t="str">
        <f t="shared" si="374"/>
        <v/>
      </c>
      <c r="Y11866" s="69" t="str">
        <f t="shared" si="375"/>
        <v/>
      </c>
    </row>
    <row r="11867" spans="8:25" x14ac:dyDescent="0.25">
      <c r="H11867" s="153"/>
      <c r="I11867" s="151"/>
      <c r="J11867" s="153"/>
      <c r="K11867" s="153"/>
      <c r="L11867" s="153"/>
      <c r="M11867" s="153"/>
      <c r="N11867" s="153"/>
      <c r="O11867" s="153"/>
      <c r="P11867" s="153"/>
      <c r="Q11867" s="153"/>
      <c r="R11867" s="153"/>
      <c r="S11867" s="152"/>
      <c r="T11867" s="154"/>
      <c r="X11867" s="69" t="str">
        <f t="shared" si="374"/>
        <v/>
      </c>
      <c r="Y11867" s="69" t="str">
        <f t="shared" si="375"/>
        <v/>
      </c>
    </row>
    <row r="11868" spans="8:25" x14ac:dyDescent="0.25">
      <c r="H11868" s="153"/>
      <c r="I11868" s="151"/>
      <c r="J11868" s="153"/>
      <c r="K11868" s="153"/>
      <c r="L11868" s="153"/>
      <c r="M11868" s="153"/>
      <c r="N11868" s="153"/>
      <c r="O11868" s="153"/>
      <c r="P11868" s="153"/>
      <c r="Q11868" s="153"/>
      <c r="R11868" s="153"/>
      <c r="S11868" s="152"/>
      <c r="T11868" s="154"/>
      <c r="X11868" s="69" t="str">
        <f t="shared" si="374"/>
        <v/>
      </c>
      <c r="Y11868" s="69" t="str">
        <f t="shared" si="375"/>
        <v/>
      </c>
    </row>
    <row r="11869" spans="8:25" x14ac:dyDescent="0.25">
      <c r="H11869" s="153"/>
      <c r="I11869" s="151"/>
      <c r="J11869" s="153"/>
      <c r="K11869" s="153"/>
      <c r="L11869" s="153"/>
      <c r="M11869" s="153"/>
      <c r="N11869" s="153"/>
      <c r="O11869" s="153"/>
      <c r="P11869" s="153"/>
      <c r="Q11869" s="153"/>
      <c r="R11869" s="153"/>
      <c r="S11869" s="152"/>
      <c r="T11869" s="154"/>
      <c r="X11869" s="69" t="str">
        <f t="shared" si="374"/>
        <v/>
      </c>
      <c r="Y11869" s="69" t="str">
        <f t="shared" si="375"/>
        <v/>
      </c>
    </row>
    <row r="11870" spans="8:25" x14ac:dyDescent="0.25">
      <c r="H11870" s="153"/>
      <c r="I11870" s="151"/>
      <c r="J11870" s="153"/>
      <c r="K11870" s="153"/>
      <c r="L11870" s="153"/>
      <c r="M11870" s="153"/>
      <c r="N11870" s="153"/>
      <c r="O11870" s="153"/>
      <c r="P11870" s="153"/>
      <c r="Q11870" s="153"/>
      <c r="R11870" s="153"/>
      <c r="S11870" s="152"/>
      <c r="T11870" s="154"/>
      <c r="X11870" s="69" t="str">
        <f t="shared" si="374"/>
        <v/>
      </c>
      <c r="Y11870" s="69" t="str">
        <f t="shared" si="375"/>
        <v/>
      </c>
    </row>
    <row r="11871" spans="8:25" x14ac:dyDescent="0.25">
      <c r="H11871" s="153"/>
      <c r="I11871" s="151"/>
      <c r="J11871" s="153"/>
      <c r="K11871" s="153"/>
      <c r="L11871" s="153"/>
      <c r="M11871" s="153"/>
      <c r="N11871" s="153"/>
      <c r="O11871" s="153"/>
      <c r="P11871" s="153"/>
      <c r="Q11871" s="153"/>
      <c r="R11871" s="153"/>
      <c r="S11871" s="152"/>
      <c r="T11871" s="154"/>
      <c r="X11871" s="69" t="str">
        <f t="shared" si="374"/>
        <v/>
      </c>
      <c r="Y11871" s="69" t="str">
        <f t="shared" si="375"/>
        <v/>
      </c>
    </row>
    <row r="11872" spans="8:25" x14ac:dyDescent="0.25">
      <c r="H11872" s="153"/>
      <c r="I11872" s="151"/>
      <c r="J11872" s="153"/>
      <c r="K11872" s="153"/>
      <c r="L11872" s="153"/>
      <c r="M11872" s="153"/>
      <c r="N11872" s="153"/>
      <c r="O11872" s="153"/>
      <c r="P11872" s="153"/>
      <c r="Q11872" s="153"/>
      <c r="R11872" s="153"/>
      <c r="S11872" s="152"/>
      <c r="T11872" s="154"/>
      <c r="X11872" s="69" t="str">
        <f t="shared" si="374"/>
        <v/>
      </c>
      <c r="Y11872" s="69" t="str">
        <f t="shared" si="375"/>
        <v/>
      </c>
    </row>
    <row r="11873" spans="8:25" x14ac:dyDescent="0.25">
      <c r="H11873" s="153"/>
      <c r="I11873" s="151"/>
      <c r="J11873" s="153"/>
      <c r="K11873" s="153"/>
      <c r="L11873" s="153"/>
      <c r="M11873" s="153"/>
      <c r="N11873" s="153"/>
      <c r="O11873" s="153"/>
      <c r="P11873" s="153"/>
      <c r="Q11873" s="153"/>
      <c r="R11873" s="153"/>
      <c r="S11873" s="152"/>
      <c r="T11873" s="154"/>
      <c r="X11873" s="69" t="str">
        <f t="shared" si="374"/>
        <v/>
      </c>
      <c r="Y11873" s="69" t="str">
        <f t="shared" si="375"/>
        <v/>
      </c>
    </row>
    <row r="11874" spans="8:25" x14ac:dyDescent="0.25">
      <c r="H11874" s="153"/>
      <c r="I11874" s="151"/>
      <c r="J11874" s="153"/>
      <c r="K11874" s="153"/>
      <c r="L11874" s="153"/>
      <c r="M11874" s="153"/>
      <c r="N11874" s="153"/>
      <c r="O11874" s="153"/>
      <c r="P11874" s="153"/>
      <c r="Q11874" s="153"/>
      <c r="R11874" s="153"/>
      <c r="S11874" s="152"/>
      <c r="T11874" s="154"/>
      <c r="X11874" s="69" t="str">
        <f t="shared" si="374"/>
        <v/>
      </c>
      <c r="Y11874" s="69" t="str">
        <f t="shared" si="375"/>
        <v/>
      </c>
    </row>
    <row r="11875" spans="8:25" x14ac:dyDescent="0.25">
      <c r="H11875" s="153"/>
      <c r="I11875" s="151"/>
      <c r="J11875" s="153"/>
      <c r="K11875" s="153"/>
      <c r="L11875" s="153"/>
      <c r="M11875" s="153"/>
      <c r="N11875" s="153"/>
      <c r="O11875" s="153"/>
      <c r="P11875" s="153"/>
      <c r="Q11875" s="153"/>
      <c r="R11875" s="153"/>
      <c r="S11875" s="152"/>
      <c r="T11875" s="154"/>
      <c r="X11875" s="69" t="str">
        <f t="shared" si="374"/>
        <v/>
      </c>
      <c r="Y11875" s="69" t="str">
        <f t="shared" si="375"/>
        <v/>
      </c>
    </row>
    <row r="11876" spans="8:25" x14ac:dyDescent="0.25">
      <c r="H11876" s="153"/>
      <c r="I11876" s="151"/>
      <c r="J11876" s="153"/>
      <c r="K11876" s="153"/>
      <c r="L11876" s="153"/>
      <c r="M11876" s="153"/>
      <c r="N11876" s="153"/>
      <c r="O11876" s="153"/>
      <c r="P11876" s="153"/>
      <c r="Q11876" s="153"/>
      <c r="R11876" s="153"/>
      <c r="S11876" s="152"/>
      <c r="T11876" s="154"/>
      <c r="X11876" s="69" t="str">
        <f t="shared" si="374"/>
        <v/>
      </c>
      <c r="Y11876" s="69" t="str">
        <f t="shared" si="375"/>
        <v/>
      </c>
    </row>
    <row r="11877" spans="8:25" x14ac:dyDescent="0.25">
      <c r="H11877" s="153"/>
      <c r="I11877" s="151"/>
      <c r="J11877" s="153"/>
      <c r="K11877" s="153"/>
      <c r="L11877" s="153"/>
      <c r="M11877" s="153"/>
      <c r="N11877" s="153"/>
      <c r="O11877" s="153"/>
      <c r="P11877" s="153"/>
      <c r="Q11877" s="153"/>
      <c r="R11877" s="153"/>
      <c r="S11877" s="152"/>
      <c r="T11877" s="154"/>
      <c r="X11877" s="69" t="str">
        <f t="shared" si="374"/>
        <v/>
      </c>
      <c r="Y11877" s="69" t="str">
        <f t="shared" si="375"/>
        <v/>
      </c>
    </row>
    <row r="11878" spans="8:25" x14ac:dyDescent="0.25">
      <c r="H11878" s="153"/>
      <c r="I11878" s="151"/>
      <c r="J11878" s="153"/>
      <c r="K11878" s="153"/>
      <c r="L11878" s="153"/>
      <c r="M11878" s="153"/>
      <c r="N11878" s="153"/>
      <c r="O11878" s="153"/>
      <c r="P11878" s="153"/>
      <c r="Q11878" s="153"/>
      <c r="R11878" s="153"/>
      <c r="S11878" s="152"/>
      <c r="T11878" s="154"/>
      <c r="X11878" s="69" t="str">
        <f t="shared" si="374"/>
        <v/>
      </c>
      <c r="Y11878" s="69" t="str">
        <f t="shared" si="375"/>
        <v/>
      </c>
    </row>
    <row r="11879" spans="8:25" x14ac:dyDescent="0.25">
      <c r="H11879" s="153"/>
      <c r="I11879" s="151"/>
      <c r="J11879" s="153"/>
      <c r="K11879" s="153"/>
      <c r="L11879" s="153"/>
      <c r="M11879" s="153"/>
      <c r="N11879" s="153"/>
      <c r="O11879" s="153"/>
      <c r="P11879" s="153"/>
      <c r="Q11879" s="153"/>
      <c r="R11879" s="153"/>
      <c r="S11879" s="152"/>
      <c r="T11879" s="154"/>
      <c r="X11879" s="69" t="str">
        <f t="shared" si="374"/>
        <v/>
      </c>
      <c r="Y11879" s="69" t="str">
        <f t="shared" si="375"/>
        <v/>
      </c>
    </row>
    <row r="11880" spans="8:25" x14ac:dyDescent="0.25">
      <c r="H11880" s="153"/>
      <c r="I11880" s="151"/>
      <c r="J11880" s="153"/>
      <c r="K11880" s="153"/>
      <c r="L11880" s="153"/>
      <c r="M11880" s="153"/>
      <c r="N11880" s="153"/>
      <c r="O11880" s="153"/>
      <c r="P11880" s="153"/>
      <c r="Q11880" s="153"/>
      <c r="R11880" s="153"/>
      <c r="S11880" s="152"/>
      <c r="T11880" s="154"/>
      <c r="X11880" s="69" t="str">
        <f t="shared" si="374"/>
        <v/>
      </c>
      <c r="Y11880" s="69" t="str">
        <f t="shared" si="375"/>
        <v/>
      </c>
    </row>
    <row r="11881" spans="8:25" x14ac:dyDescent="0.25">
      <c r="H11881" s="153"/>
      <c r="I11881" s="151"/>
      <c r="J11881" s="153"/>
      <c r="K11881" s="153"/>
      <c r="L11881" s="153"/>
      <c r="M11881" s="153"/>
      <c r="N11881" s="153"/>
      <c r="O11881" s="153"/>
      <c r="P11881" s="153"/>
      <c r="Q11881" s="153"/>
      <c r="R11881" s="153"/>
      <c r="S11881" s="152"/>
      <c r="T11881" s="154"/>
      <c r="X11881" s="69" t="str">
        <f t="shared" si="374"/>
        <v/>
      </c>
      <c r="Y11881" s="69" t="str">
        <f t="shared" si="375"/>
        <v/>
      </c>
    </row>
    <row r="11882" spans="8:25" x14ac:dyDescent="0.25">
      <c r="H11882" s="153"/>
      <c r="I11882" s="151"/>
      <c r="J11882" s="153"/>
      <c r="K11882" s="153"/>
      <c r="L11882" s="153"/>
      <c r="M11882" s="153"/>
      <c r="N11882" s="153"/>
      <c r="O11882" s="153"/>
      <c r="P11882" s="153"/>
      <c r="Q11882" s="153"/>
      <c r="R11882" s="153"/>
      <c r="S11882" s="152"/>
      <c r="T11882" s="154"/>
      <c r="X11882" s="69" t="str">
        <f t="shared" si="374"/>
        <v/>
      </c>
      <c r="Y11882" s="69" t="str">
        <f t="shared" si="375"/>
        <v/>
      </c>
    </row>
    <row r="11883" spans="8:25" x14ac:dyDescent="0.25">
      <c r="H11883" s="153"/>
      <c r="I11883" s="151"/>
      <c r="J11883" s="153"/>
      <c r="K11883" s="153"/>
      <c r="L11883" s="153"/>
      <c r="M11883" s="153"/>
      <c r="N11883" s="153"/>
      <c r="O11883" s="153"/>
      <c r="P11883" s="153"/>
      <c r="Q11883" s="153"/>
      <c r="R11883" s="153"/>
      <c r="S11883" s="152"/>
      <c r="T11883" s="154"/>
      <c r="X11883" s="69" t="str">
        <f t="shared" si="374"/>
        <v/>
      </c>
      <c r="Y11883" s="69" t="str">
        <f t="shared" si="375"/>
        <v/>
      </c>
    </row>
    <row r="11884" spans="8:25" x14ac:dyDescent="0.25">
      <c r="H11884" s="153"/>
      <c r="I11884" s="151"/>
      <c r="J11884" s="153"/>
      <c r="K11884" s="153"/>
      <c r="L11884" s="153"/>
      <c r="M11884" s="153"/>
      <c r="N11884" s="153"/>
      <c r="O11884" s="153"/>
      <c r="P11884" s="153"/>
      <c r="Q11884" s="153"/>
      <c r="R11884" s="153"/>
      <c r="S11884" s="152"/>
      <c r="T11884" s="154"/>
      <c r="X11884" s="69" t="str">
        <f t="shared" si="374"/>
        <v/>
      </c>
      <c r="Y11884" s="69" t="str">
        <f t="shared" si="375"/>
        <v/>
      </c>
    </row>
    <row r="11885" spans="8:25" x14ac:dyDescent="0.25">
      <c r="H11885" s="153"/>
      <c r="I11885" s="151"/>
      <c r="J11885" s="153"/>
      <c r="K11885" s="153"/>
      <c r="L11885" s="153"/>
      <c r="M11885" s="153"/>
      <c r="N11885" s="153"/>
      <c r="O11885" s="153"/>
      <c r="P11885" s="153"/>
      <c r="Q11885" s="153"/>
      <c r="R11885" s="153"/>
      <c r="S11885" s="152"/>
      <c r="T11885" s="154"/>
      <c r="X11885" s="69" t="str">
        <f t="shared" si="374"/>
        <v/>
      </c>
      <c r="Y11885" s="69" t="str">
        <f t="shared" si="375"/>
        <v/>
      </c>
    </row>
    <row r="11886" spans="8:25" x14ac:dyDescent="0.25">
      <c r="H11886" s="153"/>
      <c r="I11886" s="151"/>
      <c r="J11886" s="153"/>
      <c r="K11886" s="153"/>
      <c r="L11886" s="153"/>
      <c r="M11886" s="153"/>
      <c r="N11886" s="153"/>
      <c r="O11886" s="153"/>
      <c r="P11886" s="153"/>
      <c r="Q11886" s="153"/>
      <c r="R11886" s="153"/>
      <c r="S11886" s="152"/>
      <c r="T11886" s="154"/>
      <c r="X11886" s="69" t="str">
        <f t="shared" si="374"/>
        <v/>
      </c>
      <c r="Y11886" s="69" t="str">
        <f t="shared" si="375"/>
        <v/>
      </c>
    </row>
    <row r="11887" spans="8:25" x14ac:dyDescent="0.25">
      <c r="H11887" s="153"/>
      <c r="I11887" s="151"/>
      <c r="J11887" s="153"/>
      <c r="K11887" s="153"/>
      <c r="L11887" s="153"/>
      <c r="M11887" s="153"/>
      <c r="N11887" s="153"/>
      <c r="O11887" s="153"/>
      <c r="P11887" s="153"/>
      <c r="Q11887" s="153"/>
      <c r="R11887" s="153"/>
      <c r="S11887" s="152"/>
      <c r="T11887" s="154"/>
      <c r="X11887" s="69" t="str">
        <f t="shared" si="374"/>
        <v/>
      </c>
      <c r="Y11887" s="69" t="str">
        <f t="shared" si="375"/>
        <v/>
      </c>
    </row>
    <row r="11888" spans="8:25" x14ac:dyDescent="0.25">
      <c r="H11888" s="153"/>
      <c r="I11888" s="151"/>
      <c r="J11888" s="153"/>
      <c r="K11888" s="153"/>
      <c r="L11888" s="153"/>
      <c r="M11888" s="153"/>
      <c r="N11888" s="153"/>
      <c r="O11888" s="153"/>
      <c r="P11888" s="153"/>
      <c r="Q11888" s="153"/>
      <c r="R11888" s="153"/>
      <c r="S11888" s="152"/>
      <c r="T11888" s="154"/>
      <c r="X11888" s="69" t="str">
        <f t="shared" si="374"/>
        <v/>
      </c>
      <c r="Y11888" s="69" t="str">
        <f t="shared" si="375"/>
        <v/>
      </c>
    </row>
    <row r="11889" spans="8:25" x14ac:dyDescent="0.25">
      <c r="H11889" s="153"/>
      <c r="I11889" s="151"/>
      <c r="J11889" s="153"/>
      <c r="K11889" s="153"/>
      <c r="L11889" s="153"/>
      <c r="M11889" s="153"/>
      <c r="N11889" s="153"/>
      <c r="O11889" s="153"/>
      <c r="P11889" s="153"/>
      <c r="Q11889" s="153"/>
      <c r="R11889" s="153"/>
      <c r="S11889" s="152"/>
      <c r="T11889" s="154"/>
      <c r="X11889" s="69" t="str">
        <f t="shared" si="374"/>
        <v/>
      </c>
      <c r="Y11889" s="69" t="str">
        <f t="shared" si="375"/>
        <v/>
      </c>
    </row>
    <row r="11890" spans="8:25" x14ac:dyDescent="0.25">
      <c r="H11890" s="153"/>
      <c r="I11890" s="151"/>
      <c r="J11890" s="153"/>
      <c r="K11890" s="153"/>
      <c r="L11890" s="153"/>
      <c r="M11890" s="153"/>
      <c r="N11890" s="153"/>
      <c r="O11890" s="153"/>
      <c r="P11890" s="153"/>
      <c r="Q11890" s="153"/>
      <c r="R11890" s="153"/>
      <c r="S11890" s="152"/>
      <c r="T11890" s="154"/>
      <c r="X11890" s="69" t="str">
        <f t="shared" si="374"/>
        <v/>
      </c>
      <c r="Y11890" s="69" t="str">
        <f t="shared" si="375"/>
        <v/>
      </c>
    </row>
    <row r="11891" spans="8:25" x14ac:dyDescent="0.25">
      <c r="H11891" s="153"/>
      <c r="I11891" s="151"/>
      <c r="J11891" s="153"/>
      <c r="K11891" s="153"/>
      <c r="L11891" s="153"/>
      <c r="M11891" s="153"/>
      <c r="N11891" s="153"/>
      <c r="O11891" s="153"/>
      <c r="P11891" s="153"/>
      <c r="Q11891" s="153"/>
      <c r="R11891" s="153"/>
      <c r="S11891" s="152"/>
      <c r="T11891" s="154"/>
      <c r="X11891" s="69" t="str">
        <f t="shared" si="374"/>
        <v/>
      </c>
      <c r="Y11891" s="69" t="str">
        <f t="shared" si="375"/>
        <v/>
      </c>
    </row>
    <row r="11892" spans="8:25" x14ac:dyDescent="0.25">
      <c r="H11892" s="153"/>
      <c r="I11892" s="151"/>
      <c r="J11892" s="153"/>
      <c r="K11892" s="153"/>
      <c r="L11892" s="153"/>
      <c r="M11892" s="153"/>
      <c r="N11892" s="153"/>
      <c r="O11892" s="153"/>
      <c r="P11892" s="153"/>
      <c r="Q11892" s="153"/>
      <c r="R11892" s="153"/>
      <c r="S11892" s="152"/>
      <c r="T11892" s="154"/>
      <c r="X11892" s="69" t="str">
        <f t="shared" si="374"/>
        <v/>
      </c>
      <c r="Y11892" s="69" t="str">
        <f t="shared" si="375"/>
        <v/>
      </c>
    </row>
    <row r="11893" spans="8:25" x14ac:dyDescent="0.25">
      <c r="H11893" s="153"/>
      <c r="I11893" s="151"/>
      <c r="J11893" s="153"/>
      <c r="K11893" s="153"/>
      <c r="L11893" s="153"/>
      <c r="M11893" s="153"/>
      <c r="N11893" s="153"/>
      <c r="O11893" s="153"/>
      <c r="P11893" s="153"/>
      <c r="Q11893" s="153"/>
      <c r="R11893" s="153"/>
      <c r="S11893" s="152"/>
      <c r="T11893" s="154"/>
      <c r="X11893" s="69" t="str">
        <f t="shared" si="374"/>
        <v/>
      </c>
      <c r="Y11893" s="69" t="str">
        <f t="shared" si="375"/>
        <v/>
      </c>
    </row>
    <row r="11894" spans="8:25" x14ac:dyDescent="0.25">
      <c r="H11894" s="153"/>
      <c r="I11894" s="151"/>
      <c r="J11894" s="153"/>
      <c r="K11894" s="153"/>
      <c r="L11894" s="153"/>
      <c r="M11894" s="153"/>
      <c r="N11894" s="153"/>
      <c r="O11894" s="153"/>
      <c r="P11894" s="153"/>
      <c r="Q11894" s="153"/>
      <c r="R11894" s="153"/>
      <c r="S11894" s="152"/>
      <c r="T11894" s="154"/>
      <c r="X11894" s="69" t="str">
        <f t="shared" si="374"/>
        <v/>
      </c>
      <c r="Y11894" s="69" t="str">
        <f t="shared" si="375"/>
        <v/>
      </c>
    </row>
    <row r="11895" spans="8:25" x14ac:dyDescent="0.25">
      <c r="H11895" s="153"/>
      <c r="I11895" s="151"/>
      <c r="J11895" s="153"/>
      <c r="K11895" s="153"/>
      <c r="L11895" s="153"/>
      <c r="M11895" s="153"/>
      <c r="N11895" s="153"/>
      <c r="O11895" s="153"/>
      <c r="P11895" s="153"/>
      <c r="Q11895" s="153"/>
      <c r="R11895" s="153"/>
      <c r="S11895" s="152"/>
      <c r="T11895" s="154"/>
      <c r="X11895" s="69" t="str">
        <f t="shared" si="374"/>
        <v/>
      </c>
      <c r="Y11895" s="69" t="str">
        <f t="shared" si="375"/>
        <v/>
      </c>
    </row>
    <row r="11896" spans="8:25" x14ac:dyDescent="0.25">
      <c r="H11896" s="153"/>
      <c r="I11896" s="151"/>
      <c r="J11896" s="153"/>
      <c r="K11896" s="153"/>
      <c r="L11896" s="153"/>
      <c r="M11896" s="153"/>
      <c r="N11896" s="153"/>
      <c r="O11896" s="153"/>
      <c r="P11896" s="153"/>
      <c r="Q11896" s="153"/>
      <c r="R11896" s="153"/>
      <c r="S11896" s="152"/>
      <c r="T11896" s="154"/>
      <c r="X11896" s="69" t="str">
        <f t="shared" si="374"/>
        <v/>
      </c>
      <c r="Y11896" s="69" t="str">
        <f t="shared" si="375"/>
        <v/>
      </c>
    </row>
    <row r="11897" spans="8:25" x14ac:dyDescent="0.25">
      <c r="H11897" s="153"/>
      <c r="I11897" s="151"/>
      <c r="J11897" s="153"/>
      <c r="K11897" s="153"/>
      <c r="L11897" s="153"/>
      <c r="M11897" s="153"/>
      <c r="N11897" s="153"/>
      <c r="O11897" s="153"/>
      <c r="P11897" s="153"/>
      <c r="Q11897" s="153"/>
      <c r="R11897" s="153"/>
      <c r="S11897" s="152"/>
      <c r="T11897" s="154"/>
      <c r="X11897" s="69" t="str">
        <f t="shared" si="374"/>
        <v/>
      </c>
      <c r="Y11897" s="69" t="str">
        <f t="shared" si="375"/>
        <v/>
      </c>
    </row>
    <row r="11898" spans="8:25" x14ac:dyDescent="0.25">
      <c r="H11898" s="153"/>
      <c r="I11898" s="151"/>
      <c r="J11898" s="153"/>
      <c r="K11898" s="153"/>
      <c r="L11898" s="153"/>
      <c r="M11898" s="153"/>
      <c r="N11898" s="153"/>
      <c r="O11898" s="153"/>
      <c r="P11898" s="153"/>
      <c r="Q11898" s="153"/>
      <c r="R11898" s="153"/>
      <c r="S11898" s="152"/>
      <c r="T11898" s="154"/>
      <c r="X11898" s="69" t="str">
        <f t="shared" si="374"/>
        <v/>
      </c>
      <c r="Y11898" s="69" t="str">
        <f t="shared" si="375"/>
        <v/>
      </c>
    </row>
    <row r="11899" spans="8:25" x14ac:dyDescent="0.25">
      <c r="H11899" s="153"/>
      <c r="I11899" s="151"/>
      <c r="J11899" s="153"/>
      <c r="K11899" s="153"/>
      <c r="L11899" s="153"/>
      <c r="M11899" s="153"/>
      <c r="N11899" s="153"/>
      <c r="O11899" s="153"/>
      <c r="P11899" s="153"/>
      <c r="Q11899" s="153"/>
      <c r="R11899" s="153"/>
      <c r="S11899" s="152"/>
      <c r="T11899" s="154"/>
      <c r="X11899" s="69" t="str">
        <f t="shared" si="374"/>
        <v/>
      </c>
      <c r="Y11899" s="69" t="str">
        <f t="shared" si="375"/>
        <v/>
      </c>
    </row>
    <row r="11900" spans="8:25" x14ac:dyDescent="0.25">
      <c r="H11900" s="153"/>
      <c r="I11900" s="151"/>
      <c r="J11900" s="153"/>
      <c r="K11900" s="153"/>
      <c r="L11900" s="153"/>
      <c r="M11900" s="153"/>
      <c r="N11900" s="153"/>
      <c r="O11900" s="153"/>
      <c r="P11900" s="153"/>
      <c r="Q11900" s="153"/>
      <c r="R11900" s="153"/>
      <c r="S11900" s="152"/>
      <c r="T11900" s="154"/>
      <c r="X11900" s="69" t="str">
        <f t="shared" si="374"/>
        <v/>
      </c>
      <c r="Y11900" s="69" t="str">
        <f t="shared" si="375"/>
        <v/>
      </c>
    </row>
    <row r="11901" spans="8:25" x14ac:dyDescent="0.25">
      <c r="H11901" s="153"/>
      <c r="I11901" s="151"/>
      <c r="J11901" s="153"/>
      <c r="K11901" s="153"/>
      <c r="L11901" s="153"/>
      <c r="M11901" s="153"/>
      <c r="N11901" s="153"/>
      <c r="O11901" s="153"/>
      <c r="P11901" s="153"/>
      <c r="Q11901" s="153"/>
      <c r="R11901" s="153"/>
      <c r="S11901" s="152"/>
      <c r="T11901" s="154"/>
      <c r="X11901" s="69" t="str">
        <f t="shared" si="374"/>
        <v/>
      </c>
      <c r="Y11901" s="69" t="str">
        <f t="shared" si="375"/>
        <v/>
      </c>
    </row>
    <row r="11902" spans="8:25" x14ac:dyDescent="0.25">
      <c r="H11902" s="153"/>
      <c r="I11902" s="151"/>
      <c r="J11902" s="153"/>
      <c r="K11902" s="153"/>
      <c r="L11902" s="153"/>
      <c r="M11902" s="153"/>
      <c r="N11902" s="153"/>
      <c r="O11902" s="153"/>
      <c r="P11902" s="153"/>
      <c r="Q11902" s="153"/>
      <c r="R11902" s="153"/>
      <c r="S11902" s="152"/>
      <c r="T11902" s="154"/>
      <c r="X11902" s="69" t="str">
        <f t="shared" si="374"/>
        <v/>
      </c>
      <c r="Y11902" s="69" t="str">
        <f t="shared" si="375"/>
        <v/>
      </c>
    </row>
    <row r="11903" spans="8:25" x14ac:dyDescent="0.25">
      <c r="H11903" s="153"/>
      <c r="I11903" s="151"/>
      <c r="J11903" s="153"/>
      <c r="K11903" s="153"/>
      <c r="L11903" s="153"/>
      <c r="M11903" s="153"/>
      <c r="N11903" s="153"/>
      <c r="O11903" s="153"/>
      <c r="P11903" s="153"/>
      <c r="Q11903" s="153"/>
      <c r="R11903" s="153"/>
      <c r="S11903" s="152"/>
      <c r="T11903" s="154"/>
      <c r="X11903" s="69" t="str">
        <f t="shared" si="374"/>
        <v/>
      </c>
      <c r="Y11903" s="69" t="str">
        <f t="shared" si="375"/>
        <v/>
      </c>
    </row>
    <row r="11904" spans="8:25" x14ac:dyDescent="0.25">
      <c r="H11904" s="153"/>
      <c r="I11904" s="151"/>
      <c r="J11904" s="153"/>
      <c r="K11904" s="153"/>
      <c r="L11904" s="153"/>
      <c r="M11904" s="153"/>
      <c r="N11904" s="153"/>
      <c r="O11904" s="153"/>
      <c r="P11904" s="153"/>
      <c r="Q11904" s="153"/>
      <c r="R11904" s="153"/>
      <c r="S11904" s="152"/>
      <c r="T11904" s="154"/>
      <c r="X11904" s="69" t="str">
        <f t="shared" si="374"/>
        <v/>
      </c>
      <c r="Y11904" s="69" t="str">
        <f t="shared" si="375"/>
        <v/>
      </c>
    </row>
    <row r="11905" spans="8:25" x14ac:dyDescent="0.25">
      <c r="H11905" s="153"/>
      <c r="I11905" s="151"/>
      <c r="J11905" s="153"/>
      <c r="K11905" s="153"/>
      <c r="L11905" s="153"/>
      <c r="M11905" s="153"/>
      <c r="N11905" s="153"/>
      <c r="O11905" s="153"/>
      <c r="P11905" s="153"/>
      <c r="Q11905" s="153"/>
      <c r="R11905" s="153"/>
      <c r="S11905" s="152"/>
      <c r="T11905" s="154"/>
      <c r="X11905" s="69" t="str">
        <f t="shared" si="374"/>
        <v/>
      </c>
      <c r="Y11905" s="69" t="str">
        <f t="shared" si="375"/>
        <v/>
      </c>
    </row>
    <row r="11906" spans="8:25" x14ac:dyDescent="0.25">
      <c r="H11906" s="153"/>
      <c r="I11906" s="151"/>
      <c r="J11906" s="153"/>
      <c r="K11906" s="153"/>
      <c r="L11906" s="153"/>
      <c r="M11906" s="153"/>
      <c r="N11906" s="153"/>
      <c r="O11906" s="153"/>
      <c r="P11906" s="153"/>
      <c r="Q11906" s="153"/>
      <c r="R11906" s="153"/>
      <c r="S11906" s="152"/>
      <c r="T11906" s="154"/>
      <c r="X11906" s="69" t="str">
        <f t="shared" ref="X11906:X11969" si="376">IF(W11906&lt;&gt;"",W11906-I11906,"")</f>
        <v/>
      </c>
      <c r="Y11906" s="69" t="str">
        <f t="shared" si="375"/>
        <v/>
      </c>
    </row>
    <row r="11907" spans="8:25" x14ac:dyDescent="0.25">
      <c r="H11907" s="153"/>
      <c r="I11907" s="151"/>
      <c r="J11907" s="153"/>
      <c r="K11907" s="153"/>
      <c r="L11907" s="153"/>
      <c r="M11907" s="153"/>
      <c r="N11907" s="153"/>
      <c r="O11907" s="153"/>
      <c r="P11907" s="153"/>
      <c r="Q11907" s="153"/>
      <c r="R11907" s="153"/>
      <c r="S11907" s="152"/>
      <c r="T11907" s="154"/>
      <c r="X11907" s="69" t="str">
        <f t="shared" si="376"/>
        <v/>
      </c>
      <c r="Y11907" s="69" t="str">
        <f t="shared" ref="Y11907:Y11970" si="377">IF(X11907&lt;&gt;"",IF(X11907&lt;365,"&lt; 1 year",IF(X11907&lt;730,"1-2",IF(X11907&lt;1095,"2-3",IF(X11907&lt;1460,"3-4",IF(X11907&lt;1825,"4-5","5+"))))),"")</f>
        <v/>
      </c>
    </row>
    <row r="11908" spans="8:25" x14ac:dyDescent="0.25">
      <c r="H11908" s="153"/>
      <c r="I11908" s="151"/>
      <c r="J11908" s="153"/>
      <c r="K11908" s="153"/>
      <c r="L11908" s="153"/>
      <c r="M11908" s="153"/>
      <c r="N11908" s="153"/>
      <c r="O11908" s="153"/>
      <c r="P11908" s="153"/>
      <c r="Q11908" s="153"/>
      <c r="R11908" s="153"/>
      <c r="S11908" s="152"/>
      <c r="T11908" s="154"/>
      <c r="X11908" s="69" t="str">
        <f t="shared" si="376"/>
        <v/>
      </c>
      <c r="Y11908" s="69" t="str">
        <f t="shared" si="377"/>
        <v/>
      </c>
    </row>
    <row r="11909" spans="8:25" x14ac:dyDescent="0.25">
      <c r="H11909" s="153"/>
      <c r="I11909" s="151"/>
      <c r="J11909" s="153"/>
      <c r="K11909" s="153"/>
      <c r="L11909" s="153"/>
      <c r="M11909" s="153"/>
      <c r="N11909" s="153"/>
      <c r="O11909" s="153"/>
      <c r="P11909" s="153"/>
      <c r="Q11909" s="153"/>
      <c r="R11909" s="153"/>
      <c r="S11909" s="152"/>
      <c r="T11909" s="154"/>
      <c r="X11909" s="69" t="str">
        <f t="shared" si="376"/>
        <v/>
      </c>
      <c r="Y11909" s="69" t="str">
        <f t="shared" si="377"/>
        <v/>
      </c>
    </row>
    <row r="11910" spans="8:25" x14ac:dyDescent="0.25">
      <c r="H11910" s="153"/>
      <c r="I11910" s="151"/>
      <c r="J11910" s="153"/>
      <c r="K11910" s="153"/>
      <c r="L11910" s="153"/>
      <c r="M11910" s="153"/>
      <c r="N11910" s="153"/>
      <c r="O11910" s="153"/>
      <c r="P11910" s="153"/>
      <c r="Q11910" s="153"/>
      <c r="R11910" s="153"/>
      <c r="S11910" s="152"/>
      <c r="T11910" s="154"/>
      <c r="X11910" s="69" t="str">
        <f t="shared" si="376"/>
        <v/>
      </c>
      <c r="Y11910" s="69" t="str">
        <f t="shared" si="377"/>
        <v/>
      </c>
    </row>
    <row r="11911" spans="8:25" x14ac:dyDescent="0.25">
      <c r="H11911" s="153"/>
      <c r="I11911" s="151"/>
      <c r="J11911" s="153"/>
      <c r="K11911" s="153"/>
      <c r="L11911" s="153"/>
      <c r="M11911" s="153"/>
      <c r="N11911" s="153"/>
      <c r="O11911" s="153"/>
      <c r="P11911" s="153"/>
      <c r="Q11911" s="153"/>
      <c r="R11911" s="153"/>
      <c r="S11911" s="152"/>
      <c r="T11911" s="154"/>
      <c r="X11911" s="69" t="str">
        <f t="shared" si="376"/>
        <v/>
      </c>
      <c r="Y11911" s="69" t="str">
        <f t="shared" si="377"/>
        <v/>
      </c>
    </row>
    <row r="11912" spans="8:25" x14ac:dyDescent="0.25">
      <c r="H11912" s="153"/>
      <c r="I11912" s="151"/>
      <c r="J11912" s="153"/>
      <c r="K11912" s="153"/>
      <c r="L11912" s="153"/>
      <c r="M11912" s="153"/>
      <c r="N11912" s="153"/>
      <c r="O11912" s="153"/>
      <c r="P11912" s="153"/>
      <c r="Q11912" s="153"/>
      <c r="R11912" s="153"/>
      <c r="S11912" s="152"/>
      <c r="T11912" s="154"/>
      <c r="X11912" s="69" t="str">
        <f t="shared" si="376"/>
        <v/>
      </c>
      <c r="Y11912" s="69" t="str">
        <f t="shared" si="377"/>
        <v/>
      </c>
    </row>
    <row r="11913" spans="8:25" x14ac:dyDescent="0.25">
      <c r="H11913" s="153"/>
      <c r="I11913" s="151"/>
      <c r="J11913" s="153"/>
      <c r="K11913" s="153"/>
      <c r="L11913" s="153"/>
      <c r="M11913" s="153"/>
      <c r="N11913" s="153"/>
      <c r="O11913" s="153"/>
      <c r="P11913" s="153"/>
      <c r="Q11913" s="153"/>
      <c r="R11913" s="153"/>
      <c r="S11913" s="152"/>
      <c r="T11913" s="154"/>
      <c r="X11913" s="69" t="str">
        <f t="shared" si="376"/>
        <v/>
      </c>
      <c r="Y11913" s="69" t="str">
        <f t="shared" si="377"/>
        <v/>
      </c>
    </row>
    <row r="11914" spans="8:25" x14ac:dyDescent="0.25">
      <c r="H11914" s="153"/>
      <c r="I11914" s="151"/>
      <c r="J11914" s="153"/>
      <c r="K11914" s="153"/>
      <c r="L11914" s="153"/>
      <c r="M11914" s="153"/>
      <c r="N11914" s="153"/>
      <c r="O11914" s="153"/>
      <c r="P11914" s="153"/>
      <c r="Q11914" s="153"/>
      <c r="R11914" s="153"/>
      <c r="S11914" s="152"/>
      <c r="T11914" s="154"/>
      <c r="X11914" s="69" t="str">
        <f t="shared" si="376"/>
        <v/>
      </c>
      <c r="Y11914" s="69" t="str">
        <f t="shared" si="377"/>
        <v/>
      </c>
    </row>
    <row r="11915" spans="8:25" x14ac:dyDescent="0.25">
      <c r="H11915" s="153"/>
      <c r="I11915" s="151"/>
      <c r="J11915" s="153"/>
      <c r="K11915" s="153"/>
      <c r="L11915" s="153"/>
      <c r="M11915" s="153"/>
      <c r="N11915" s="153"/>
      <c r="O11915" s="153"/>
      <c r="P11915" s="153"/>
      <c r="Q11915" s="153"/>
      <c r="R11915" s="153"/>
      <c r="S11915" s="152"/>
      <c r="T11915" s="154"/>
      <c r="X11915" s="69" t="str">
        <f t="shared" si="376"/>
        <v/>
      </c>
      <c r="Y11915" s="69" t="str">
        <f t="shared" si="377"/>
        <v/>
      </c>
    </row>
    <row r="11916" spans="8:25" x14ac:dyDescent="0.25">
      <c r="H11916" s="153"/>
      <c r="I11916" s="151"/>
      <c r="J11916" s="153"/>
      <c r="K11916" s="153"/>
      <c r="L11916" s="153"/>
      <c r="M11916" s="153"/>
      <c r="N11916" s="153"/>
      <c r="O11916" s="153"/>
      <c r="P11916" s="153"/>
      <c r="Q11916" s="153"/>
      <c r="R11916" s="153"/>
      <c r="S11916" s="152"/>
      <c r="T11916" s="154"/>
      <c r="X11916" s="69" t="str">
        <f t="shared" si="376"/>
        <v/>
      </c>
      <c r="Y11916" s="69" t="str">
        <f t="shared" si="377"/>
        <v/>
      </c>
    </row>
    <row r="11917" spans="8:25" x14ac:dyDescent="0.25">
      <c r="H11917" s="153"/>
      <c r="I11917" s="151"/>
      <c r="J11917" s="153"/>
      <c r="K11917" s="153"/>
      <c r="L11917" s="153"/>
      <c r="M11917" s="153"/>
      <c r="N11917" s="153"/>
      <c r="O11917" s="153"/>
      <c r="P11917" s="153"/>
      <c r="Q11917" s="153"/>
      <c r="R11917" s="153"/>
      <c r="S11917" s="152"/>
      <c r="T11917" s="154"/>
      <c r="X11917" s="69" t="str">
        <f t="shared" si="376"/>
        <v/>
      </c>
      <c r="Y11917" s="69" t="str">
        <f t="shared" si="377"/>
        <v/>
      </c>
    </row>
    <row r="11918" spans="8:25" x14ac:dyDescent="0.25">
      <c r="H11918" s="153"/>
      <c r="I11918" s="151"/>
      <c r="J11918" s="153"/>
      <c r="K11918" s="153"/>
      <c r="L11918" s="153"/>
      <c r="M11918" s="153"/>
      <c r="N11918" s="153"/>
      <c r="O11918" s="153"/>
      <c r="P11918" s="153"/>
      <c r="Q11918" s="153"/>
      <c r="R11918" s="153"/>
      <c r="S11918" s="152"/>
      <c r="T11918" s="154"/>
      <c r="X11918" s="69" t="str">
        <f t="shared" si="376"/>
        <v/>
      </c>
      <c r="Y11918" s="69" t="str">
        <f t="shared" si="377"/>
        <v/>
      </c>
    </row>
    <row r="11919" spans="8:25" x14ac:dyDescent="0.25">
      <c r="H11919" s="153"/>
      <c r="I11919" s="151"/>
      <c r="J11919" s="153"/>
      <c r="K11919" s="153"/>
      <c r="L11919" s="153"/>
      <c r="M11919" s="153"/>
      <c r="N11919" s="153"/>
      <c r="O11919" s="153"/>
      <c r="P11919" s="153"/>
      <c r="Q11919" s="153"/>
      <c r="R11919" s="153"/>
      <c r="S11919" s="152"/>
      <c r="T11919" s="154"/>
      <c r="X11919" s="69" t="str">
        <f t="shared" si="376"/>
        <v/>
      </c>
      <c r="Y11919" s="69" t="str">
        <f t="shared" si="377"/>
        <v/>
      </c>
    </row>
    <row r="11920" spans="8:25" x14ac:dyDescent="0.25">
      <c r="H11920" s="153"/>
      <c r="I11920" s="151"/>
      <c r="J11920" s="153"/>
      <c r="K11920" s="153"/>
      <c r="L11920" s="153"/>
      <c r="M11920" s="153"/>
      <c r="N11920" s="153"/>
      <c r="O11920" s="153"/>
      <c r="P11920" s="153"/>
      <c r="Q11920" s="153"/>
      <c r="R11920" s="153"/>
      <c r="S11920" s="152"/>
      <c r="T11920" s="154"/>
      <c r="X11920" s="69" t="str">
        <f t="shared" si="376"/>
        <v/>
      </c>
      <c r="Y11920" s="69" t="str">
        <f t="shared" si="377"/>
        <v/>
      </c>
    </row>
    <row r="11921" spans="8:25" x14ac:dyDescent="0.25">
      <c r="H11921" s="153"/>
      <c r="I11921" s="151"/>
      <c r="J11921" s="153"/>
      <c r="K11921" s="153"/>
      <c r="L11921" s="153"/>
      <c r="M11921" s="153"/>
      <c r="N11921" s="153"/>
      <c r="O11921" s="153"/>
      <c r="P11921" s="153"/>
      <c r="Q11921" s="153"/>
      <c r="R11921" s="153"/>
      <c r="S11921" s="152"/>
      <c r="T11921" s="154"/>
      <c r="X11921" s="69" t="str">
        <f t="shared" si="376"/>
        <v/>
      </c>
      <c r="Y11921" s="69" t="str">
        <f t="shared" si="377"/>
        <v/>
      </c>
    </row>
    <row r="11922" spans="8:25" x14ac:dyDescent="0.25">
      <c r="H11922" s="153"/>
      <c r="I11922" s="151"/>
      <c r="J11922" s="153"/>
      <c r="K11922" s="153"/>
      <c r="L11922" s="153"/>
      <c r="M11922" s="153"/>
      <c r="N11922" s="153"/>
      <c r="O11922" s="153"/>
      <c r="P11922" s="153"/>
      <c r="Q11922" s="153"/>
      <c r="R11922" s="153"/>
      <c r="S11922" s="152"/>
      <c r="T11922" s="154"/>
      <c r="X11922" s="69" t="str">
        <f t="shared" si="376"/>
        <v/>
      </c>
      <c r="Y11922" s="69" t="str">
        <f t="shared" si="377"/>
        <v/>
      </c>
    </row>
    <row r="11923" spans="8:25" x14ac:dyDescent="0.25">
      <c r="H11923" s="153"/>
      <c r="I11923" s="151"/>
      <c r="J11923" s="153"/>
      <c r="K11923" s="153"/>
      <c r="L11923" s="153"/>
      <c r="M11923" s="153"/>
      <c r="N11923" s="153"/>
      <c r="O11923" s="153"/>
      <c r="P11923" s="153"/>
      <c r="Q11923" s="153"/>
      <c r="R11923" s="153"/>
      <c r="S11923" s="152"/>
      <c r="T11923" s="154"/>
      <c r="X11923" s="69" t="str">
        <f t="shared" si="376"/>
        <v/>
      </c>
      <c r="Y11923" s="69" t="str">
        <f t="shared" si="377"/>
        <v/>
      </c>
    </row>
    <row r="11924" spans="8:25" x14ac:dyDescent="0.25">
      <c r="H11924" s="153"/>
      <c r="I11924" s="151"/>
      <c r="J11924" s="153"/>
      <c r="K11924" s="153"/>
      <c r="L11924" s="153"/>
      <c r="M11924" s="153"/>
      <c r="N11924" s="153"/>
      <c r="O11924" s="153"/>
      <c r="P11924" s="153"/>
      <c r="Q11924" s="153"/>
      <c r="R11924" s="153"/>
      <c r="S11924" s="152"/>
      <c r="T11924" s="154"/>
      <c r="X11924" s="69" t="str">
        <f t="shared" si="376"/>
        <v/>
      </c>
      <c r="Y11924" s="69" t="str">
        <f t="shared" si="377"/>
        <v/>
      </c>
    </row>
    <row r="11925" spans="8:25" x14ac:dyDescent="0.25">
      <c r="H11925" s="153"/>
      <c r="I11925" s="151"/>
      <c r="J11925" s="153"/>
      <c r="K11925" s="153"/>
      <c r="L11925" s="153"/>
      <c r="M11925" s="153"/>
      <c r="N11925" s="153"/>
      <c r="O11925" s="153"/>
      <c r="P11925" s="153"/>
      <c r="Q11925" s="153"/>
      <c r="R11925" s="153"/>
      <c r="S11925" s="152"/>
      <c r="T11925" s="154"/>
      <c r="X11925" s="69" t="str">
        <f t="shared" si="376"/>
        <v/>
      </c>
      <c r="Y11925" s="69" t="str">
        <f t="shared" si="377"/>
        <v/>
      </c>
    </row>
    <row r="11926" spans="8:25" x14ac:dyDescent="0.25">
      <c r="H11926" s="153"/>
      <c r="I11926" s="151"/>
      <c r="J11926" s="153"/>
      <c r="K11926" s="153"/>
      <c r="L11926" s="153"/>
      <c r="M11926" s="153"/>
      <c r="N11926" s="153"/>
      <c r="O11926" s="153"/>
      <c r="P11926" s="153"/>
      <c r="Q11926" s="153"/>
      <c r="R11926" s="153"/>
      <c r="S11926" s="152"/>
      <c r="T11926" s="154"/>
      <c r="X11926" s="69" t="str">
        <f t="shared" si="376"/>
        <v/>
      </c>
      <c r="Y11926" s="69" t="str">
        <f t="shared" si="377"/>
        <v/>
      </c>
    </row>
    <row r="11927" spans="8:25" x14ac:dyDescent="0.25">
      <c r="H11927" s="153"/>
      <c r="I11927" s="151"/>
      <c r="J11927" s="153"/>
      <c r="K11927" s="153"/>
      <c r="L11927" s="153"/>
      <c r="M11927" s="153"/>
      <c r="N11927" s="153"/>
      <c r="O11927" s="153"/>
      <c r="P11927" s="153"/>
      <c r="Q11927" s="153"/>
      <c r="R11927" s="153"/>
      <c r="S11927" s="152"/>
      <c r="T11927" s="154"/>
      <c r="X11927" s="69" t="str">
        <f t="shared" si="376"/>
        <v/>
      </c>
      <c r="Y11927" s="69" t="str">
        <f t="shared" si="377"/>
        <v/>
      </c>
    </row>
    <row r="11928" spans="8:25" x14ac:dyDescent="0.25">
      <c r="H11928" s="153"/>
      <c r="I11928" s="151"/>
      <c r="J11928" s="153"/>
      <c r="K11928" s="153"/>
      <c r="L11928" s="153"/>
      <c r="M11928" s="153"/>
      <c r="N11928" s="153"/>
      <c r="O11928" s="153"/>
      <c r="P11928" s="153"/>
      <c r="Q11928" s="153"/>
      <c r="R11928" s="153"/>
      <c r="S11928" s="152"/>
      <c r="T11928" s="154"/>
      <c r="X11928" s="69" t="str">
        <f t="shared" si="376"/>
        <v/>
      </c>
      <c r="Y11928" s="69" t="str">
        <f t="shared" si="377"/>
        <v/>
      </c>
    </row>
    <row r="11929" spans="8:25" x14ac:dyDescent="0.25">
      <c r="H11929" s="153"/>
      <c r="I11929" s="151"/>
      <c r="J11929" s="153"/>
      <c r="K11929" s="153"/>
      <c r="L11929" s="153"/>
      <c r="M11929" s="153"/>
      <c r="N11929" s="153"/>
      <c r="O11929" s="153"/>
      <c r="P11929" s="153"/>
      <c r="Q11929" s="153"/>
      <c r="R11929" s="153"/>
      <c r="S11929" s="152"/>
      <c r="T11929" s="154"/>
      <c r="X11929" s="69" t="str">
        <f t="shared" si="376"/>
        <v/>
      </c>
      <c r="Y11929" s="69" t="str">
        <f t="shared" si="377"/>
        <v/>
      </c>
    </row>
    <row r="11930" spans="8:25" x14ac:dyDescent="0.25">
      <c r="H11930" s="153"/>
      <c r="I11930" s="151"/>
      <c r="J11930" s="153"/>
      <c r="K11930" s="153"/>
      <c r="L11930" s="153"/>
      <c r="M11930" s="153"/>
      <c r="N11930" s="153"/>
      <c r="O11930" s="153"/>
      <c r="P11930" s="153"/>
      <c r="Q11930" s="153"/>
      <c r="R11930" s="153"/>
      <c r="S11930" s="152"/>
      <c r="T11930" s="154"/>
      <c r="X11930" s="69" t="str">
        <f t="shared" si="376"/>
        <v/>
      </c>
      <c r="Y11930" s="69" t="str">
        <f t="shared" si="377"/>
        <v/>
      </c>
    </row>
    <row r="11931" spans="8:25" x14ac:dyDescent="0.25">
      <c r="H11931" s="153"/>
      <c r="I11931" s="151"/>
      <c r="J11931" s="153"/>
      <c r="K11931" s="153"/>
      <c r="L11931" s="153"/>
      <c r="M11931" s="153"/>
      <c r="N11931" s="153"/>
      <c r="O11931" s="153"/>
      <c r="P11931" s="153"/>
      <c r="Q11931" s="153"/>
      <c r="R11931" s="153"/>
      <c r="S11931" s="152"/>
      <c r="T11931" s="154"/>
      <c r="X11931" s="69" t="str">
        <f t="shared" si="376"/>
        <v/>
      </c>
      <c r="Y11931" s="69" t="str">
        <f t="shared" si="377"/>
        <v/>
      </c>
    </row>
    <row r="11932" spans="8:25" x14ac:dyDescent="0.25">
      <c r="H11932" s="153"/>
      <c r="I11932" s="151"/>
      <c r="J11932" s="153"/>
      <c r="K11932" s="153"/>
      <c r="L11932" s="153"/>
      <c r="M11932" s="153"/>
      <c r="N11932" s="153"/>
      <c r="O11932" s="153"/>
      <c r="P11932" s="153"/>
      <c r="Q11932" s="153"/>
      <c r="R11932" s="153"/>
      <c r="S11932" s="152"/>
      <c r="T11932" s="154"/>
      <c r="X11932" s="69" t="str">
        <f t="shared" si="376"/>
        <v/>
      </c>
      <c r="Y11932" s="69" t="str">
        <f t="shared" si="377"/>
        <v/>
      </c>
    </row>
    <row r="11933" spans="8:25" x14ac:dyDescent="0.25">
      <c r="H11933" s="153"/>
      <c r="I11933" s="151"/>
      <c r="J11933" s="153"/>
      <c r="K11933" s="153"/>
      <c r="L11933" s="153"/>
      <c r="M11933" s="153"/>
      <c r="N11933" s="153"/>
      <c r="O11933" s="153"/>
      <c r="P11933" s="153"/>
      <c r="Q11933" s="153"/>
      <c r="R11933" s="153"/>
      <c r="S11933" s="152"/>
      <c r="T11933" s="154"/>
      <c r="X11933" s="69" t="str">
        <f t="shared" si="376"/>
        <v/>
      </c>
      <c r="Y11933" s="69" t="str">
        <f t="shared" si="377"/>
        <v/>
      </c>
    </row>
    <row r="11934" spans="8:25" x14ac:dyDescent="0.25">
      <c r="H11934" s="153"/>
      <c r="I11934" s="151"/>
      <c r="J11934" s="153"/>
      <c r="K11934" s="153"/>
      <c r="L11934" s="153"/>
      <c r="M11934" s="153"/>
      <c r="N11934" s="153"/>
      <c r="O11934" s="153"/>
      <c r="P11934" s="153"/>
      <c r="Q11934" s="153"/>
      <c r="R11934" s="153"/>
      <c r="S11934" s="152"/>
      <c r="T11934" s="154"/>
      <c r="X11934" s="69" t="str">
        <f t="shared" si="376"/>
        <v/>
      </c>
      <c r="Y11934" s="69" t="str">
        <f t="shared" si="377"/>
        <v/>
      </c>
    </row>
    <row r="11935" spans="8:25" x14ac:dyDescent="0.25">
      <c r="H11935" s="153"/>
      <c r="I11935" s="151"/>
      <c r="J11935" s="153"/>
      <c r="K11935" s="153"/>
      <c r="L11935" s="153"/>
      <c r="M11935" s="153"/>
      <c r="N11935" s="153"/>
      <c r="O11935" s="153"/>
      <c r="P11935" s="153"/>
      <c r="Q11935" s="153"/>
      <c r="R11935" s="153"/>
      <c r="S11935" s="152"/>
      <c r="T11935" s="154"/>
      <c r="X11935" s="69" t="str">
        <f t="shared" si="376"/>
        <v/>
      </c>
      <c r="Y11935" s="69" t="str">
        <f t="shared" si="377"/>
        <v/>
      </c>
    </row>
    <row r="11936" spans="8:25" x14ac:dyDescent="0.25">
      <c r="H11936" s="153"/>
      <c r="I11936" s="151"/>
      <c r="J11936" s="153"/>
      <c r="K11936" s="153"/>
      <c r="L11936" s="153"/>
      <c r="M11936" s="153"/>
      <c r="N11936" s="153"/>
      <c r="O11936" s="153"/>
      <c r="P11936" s="153"/>
      <c r="Q11936" s="153"/>
      <c r="R11936" s="153"/>
      <c r="S11936" s="152"/>
      <c r="T11936" s="154"/>
      <c r="X11936" s="69" t="str">
        <f t="shared" si="376"/>
        <v/>
      </c>
      <c r="Y11936" s="69" t="str">
        <f t="shared" si="377"/>
        <v/>
      </c>
    </row>
    <row r="11937" spans="8:25" x14ac:dyDescent="0.25">
      <c r="H11937" s="153"/>
      <c r="I11937" s="151"/>
      <c r="J11937" s="153"/>
      <c r="K11937" s="153"/>
      <c r="L11937" s="153"/>
      <c r="M11937" s="153"/>
      <c r="N11937" s="153"/>
      <c r="O11937" s="153"/>
      <c r="P11937" s="153"/>
      <c r="Q11937" s="153"/>
      <c r="R11937" s="153"/>
      <c r="S11937" s="152"/>
      <c r="T11937" s="154"/>
      <c r="X11937" s="69" t="str">
        <f t="shared" si="376"/>
        <v/>
      </c>
      <c r="Y11937" s="69" t="str">
        <f t="shared" si="377"/>
        <v/>
      </c>
    </row>
    <row r="11938" spans="8:25" x14ac:dyDescent="0.25">
      <c r="H11938" s="153"/>
      <c r="I11938" s="151"/>
      <c r="J11938" s="153"/>
      <c r="K11938" s="153"/>
      <c r="L11938" s="153"/>
      <c r="M11938" s="153"/>
      <c r="N11938" s="153"/>
      <c r="O11938" s="153"/>
      <c r="P11938" s="153"/>
      <c r="Q11938" s="153"/>
      <c r="R11938" s="153"/>
      <c r="S11938" s="152"/>
      <c r="T11938" s="154"/>
      <c r="X11938" s="69" t="str">
        <f t="shared" si="376"/>
        <v/>
      </c>
      <c r="Y11938" s="69" t="str">
        <f t="shared" si="377"/>
        <v/>
      </c>
    </row>
    <row r="11939" spans="8:25" x14ac:dyDescent="0.25">
      <c r="H11939" s="153"/>
      <c r="I11939" s="151"/>
      <c r="J11939" s="153"/>
      <c r="K11939" s="153"/>
      <c r="L11939" s="153"/>
      <c r="M11939" s="153"/>
      <c r="N11939" s="153"/>
      <c r="O11939" s="153"/>
      <c r="P11939" s="153"/>
      <c r="Q11939" s="153"/>
      <c r="R11939" s="153"/>
      <c r="S11939" s="152"/>
      <c r="T11939" s="154"/>
      <c r="X11939" s="69" t="str">
        <f t="shared" si="376"/>
        <v/>
      </c>
      <c r="Y11939" s="69" t="str">
        <f t="shared" si="377"/>
        <v/>
      </c>
    </row>
    <row r="11940" spans="8:25" x14ac:dyDescent="0.25">
      <c r="H11940" s="153"/>
      <c r="I11940" s="151"/>
      <c r="J11940" s="153"/>
      <c r="K11940" s="153"/>
      <c r="L11940" s="153"/>
      <c r="M11940" s="153"/>
      <c r="N11940" s="153"/>
      <c r="O11940" s="153"/>
      <c r="P11940" s="153"/>
      <c r="Q11940" s="153"/>
      <c r="R11940" s="153"/>
      <c r="S11940" s="152"/>
      <c r="T11940" s="154"/>
      <c r="X11940" s="69" t="str">
        <f t="shared" si="376"/>
        <v/>
      </c>
      <c r="Y11940" s="69" t="str">
        <f t="shared" si="377"/>
        <v/>
      </c>
    </row>
    <row r="11941" spans="8:25" x14ac:dyDescent="0.25">
      <c r="H11941" s="153"/>
      <c r="I11941" s="151"/>
      <c r="J11941" s="153"/>
      <c r="K11941" s="153"/>
      <c r="L11941" s="153"/>
      <c r="M11941" s="153"/>
      <c r="N11941" s="153"/>
      <c r="O11941" s="153"/>
      <c r="P11941" s="153"/>
      <c r="Q11941" s="153"/>
      <c r="R11941" s="153"/>
      <c r="S11941" s="152"/>
      <c r="T11941" s="154"/>
      <c r="X11941" s="69" t="str">
        <f t="shared" si="376"/>
        <v/>
      </c>
      <c r="Y11941" s="69" t="str">
        <f t="shared" si="377"/>
        <v/>
      </c>
    </row>
    <row r="11942" spans="8:25" x14ac:dyDescent="0.25">
      <c r="H11942" s="153"/>
      <c r="I11942" s="151"/>
      <c r="J11942" s="153"/>
      <c r="K11942" s="153"/>
      <c r="L11942" s="153"/>
      <c r="M11942" s="153"/>
      <c r="N11942" s="153"/>
      <c r="O11942" s="153"/>
      <c r="P11942" s="153"/>
      <c r="Q11942" s="153"/>
      <c r="R11942" s="153"/>
      <c r="S11942" s="152"/>
      <c r="T11942" s="154"/>
      <c r="X11942" s="69" t="str">
        <f t="shared" si="376"/>
        <v/>
      </c>
      <c r="Y11942" s="69" t="str">
        <f t="shared" si="377"/>
        <v/>
      </c>
    </row>
    <row r="11943" spans="8:25" x14ac:dyDescent="0.25">
      <c r="H11943" s="153"/>
      <c r="I11943" s="151"/>
      <c r="J11943" s="153"/>
      <c r="K11943" s="153"/>
      <c r="L11943" s="153"/>
      <c r="M11943" s="153"/>
      <c r="N11943" s="153"/>
      <c r="O11943" s="153"/>
      <c r="P11943" s="153"/>
      <c r="Q11943" s="153"/>
      <c r="R11943" s="153"/>
      <c r="S11943" s="152"/>
      <c r="T11943" s="154"/>
      <c r="X11943" s="69" t="str">
        <f t="shared" si="376"/>
        <v/>
      </c>
      <c r="Y11943" s="69" t="str">
        <f t="shared" si="377"/>
        <v/>
      </c>
    </row>
    <row r="11944" spans="8:25" x14ac:dyDescent="0.25">
      <c r="H11944" s="153"/>
      <c r="I11944" s="151"/>
      <c r="J11944" s="153"/>
      <c r="K11944" s="153"/>
      <c r="L11944" s="153"/>
      <c r="M11944" s="153"/>
      <c r="N11944" s="153"/>
      <c r="O11944" s="153"/>
      <c r="P11944" s="153"/>
      <c r="Q11944" s="153"/>
      <c r="R11944" s="153"/>
      <c r="S11944" s="152"/>
      <c r="T11944" s="154"/>
      <c r="X11944" s="69" t="str">
        <f t="shared" si="376"/>
        <v/>
      </c>
      <c r="Y11944" s="69" t="str">
        <f t="shared" si="377"/>
        <v/>
      </c>
    </row>
    <row r="11945" spans="8:25" x14ac:dyDescent="0.25">
      <c r="H11945" s="153"/>
      <c r="I11945" s="151"/>
      <c r="J11945" s="153"/>
      <c r="K11945" s="153"/>
      <c r="L11945" s="153"/>
      <c r="M11945" s="153"/>
      <c r="N11945" s="153"/>
      <c r="O11945" s="153"/>
      <c r="P11945" s="153"/>
      <c r="Q11945" s="153"/>
      <c r="R11945" s="153"/>
      <c r="S11945" s="152"/>
      <c r="T11945" s="154"/>
      <c r="X11945" s="69" t="str">
        <f t="shared" si="376"/>
        <v/>
      </c>
      <c r="Y11945" s="69" t="str">
        <f t="shared" si="377"/>
        <v/>
      </c>
    </row>
    <row r="11946" spans="8:25" x14ac:dyDescent="0.25">
      <c r="H11946" s="153"/>
      <c r="I11946" s="151"/>
      <c r="J11946" s="153"/>
      <c r="K11946" s="153"/>
      <c r="L11946" s="153"/>
      <c r="M11946" s="153"/>
      <c r="N11946" s="153"/>
      <c r="O11946" s="153"/>
      <c r="P11946" s="153"/>
      <c r="Q11946" s="153"/>
      <c r="R11946" s="153"/>
      <c r="S11946" s="152"/>
      <c r="T11946" s="154"/>
      <c r="X11946" s="69" t="str">
        <f t="shared" si="376"/>
        <v/>
      </c>
      <c r="Y11946" s="69" t="str">
        <f t="shared" si="377"/>
        <v/>
      </c>
    </row>
    <row r="11947" spans="8:25" x14ac:dyDescent="0.25">
      <c r="H11947" s="153"/>
      <c r="I11947" s="151"/>
      <c r="J11947" s="153"/>
      <c r="K11947" s="153"/>
      <c r="L11947" s="153"/>
      <c r="M11947" s="153"/>
      <c r="N11947" s="153"/>
      <c r="O11947" s="153"/>
      <c r="P11947" s="153"/>
      <c r="Q11947" s="153"/>
      <c r="R11947" s="153"/>
      <c r="S11947" s="152"/>
      <c r="T11947" s="154"/>
      <c r="X11947" s="69" t="str">
        <f t="shared" si="376"/>
        <v/>
      </c>
      <c r="Y11947" s="69" t="str">
        <f t="shared" si="377"/>
        <v/>
      </c>
    </row>
    <row r="11948" spans="8:25" x14ac:dyDescent="0.25">
      <c r="H11948" s="153"/>
      <c r="I11948" s="151"/>
      <c r="J11948" s="153"/>
      <c r="K11948" s="153"/>
      <c r="L11948" s="153"/>
      <c r="M11948" s="153"/>
      <c r="N11948" s="153"/>
      <c r="O11948" s="153"/>
      <c r="P11948" s="153"/>
      <c r="Q11948" s="153"/>
      <c r="R11948" s="153"/>
      <c r="S11948" s="152"/>
      <c r="T11948" s="154"/>
      <c r="X11948" s="69" t="str">
        <f t="shared" si="376"/>
        <v/>
      </c>
      <c r="Y11948" s="69" t="str">
        <f t="shared" si="377"/>
        <v/>
      </c>
    </row>
    <row r="11949" spans="8:25" x14ac:dyDescent="0.25">
      <c r="H11949" s="153"/>
      <c r="I11949" s="151"/>
      <c r="J11949" s="153"/>
      <c r="K11949" s="153"/>
      <c r="L11949" s="153"/>
      <c r="M11949" s="153"/>
      <c r="N11949" s="153"/>
      <c r="O11949" s="153"/>
      <c r="P11949" s="153"/>
      <c r="Q11949" s="153"/>
      <c r="R11949" s="153"/>
      <c r="S11949" s="152"/>
      <c r="T11949" s="154"/>
      <c r="X11949" s="69" t="str">
        <f t="shared" si="376"/>
        <v/>
      </c>
      <c r="Y11949" s="69" t="str">
        <f t="shared" si="377"/>
        <v/>
      </c>
    </row>
    <row r="11950" spans="8:25" x14ac:dyDescent="0.25">
      <c r="H11950" s="153"/>
      <c r="I11950" s="151"/>
      <c r="J11950" s="153"/>
      <c r="K11950" s="153"/>
      <c r="L11950" s="153"/>
      <c r="M11950" s="153"/>
      <c r="N11950" s="153"/>
      <c r="O11950" s="153"/>
      <c r="P11950" s="153"/>
      <c r="Q11950" s="153"/>
      <c r="R11950" s="153"/>
      <c r="S11950" s="152"/>
      <c r="T11950" s="154"/>
      <c r="X11950" s="69" t="str">
        <f t="shared" si="376"/>
        <v/>
      </c>
      <c r="Y11950" s="69" t="str">
        <f t="shared" si="377"/>
        <v/>
      </c>
    </row>
    <row r="11951" spans="8:25" x14ac:dyDescent="0.25">
      <c r="H11951" s="153"/>
      <c r="I11951" s="151"/>
      <c r="J11951" s="153"/>
      <c r="K11951" s="153"/>
      <c r="L11951" s="153"/>
      <c r="M11951" s="153"/>
      <c r="N11951" s="153"/>
      <c r="O11951" s="153"/>
      <c r="P11951" s="153"/>
      <c r="Q11951" s="153"/>
      <c r="R11951" s="153"/>
      <c r="S11951" s="152"/>
      <c r="T11951" s="154"/>
      <c r="X11951" s="69" t="str">
        <f t="shared" si="376"/>
        <v/>
      </c>
      <c r="Y11951" s="69" t="str">
        <f t="shared" si="377"/>
        <v/>
      </c>
    </row>
    <row r="11952" spans="8:25" x14ac:dyDescent="0.25">
      <c r="H11952" s="153"/>
      <c r="I11952" s="151"/>
      <c r="J11952" s="153"/>
      <c r="K11952" s="153"/>
      <c r="L11952" s="153"/>
      <c r="M11952" s="153"/>
      <c r="N11952" s="153"/>
      <c r="O11952" s="153"/>
      <c r="P11952" s="153"/>
      <c r="Q11952" s="153"/>
      <c r="R11952" s="153"/>
      <c r="S11952" s="152"/>
      <c r="T11952" s="154"/>
      <c r="X11952" s="69" t="str">
        <f t="shared" si="376"/>
        <v/>
      </c>
      <c r="Y11952" s="69" t="str">
        <f t="shared" si="377"/>
        <v/>
      </c>
    </row>
    <row r="11953" spans="8:25" x14ac:dyDescent="0.25">
      <c r="H11953" s="153"/>
      <c r="I11953" s="151"/>
      <c r="J11953" s="153"/>
      <c r="K11953" s="153"/>
      <c r="L11953" s="153"/>
      <c r="M11953" s="153"/>
      <c r="N11953" s="153"/>
      <c r="O11953" s="153"/>
      <c r="P11953" s="153"/>
      <c r="Q11953" s="153"/>
      <c r="R11953" s="153"/>
      <c r="S11953" s="152"/>
      <c r="T11953" s="154"/>
      <c r="X11953" s="69" t="str">
        <f t="shared" si="376"/>
        <v/>
      </c>
      <c r="Y11953" s="69" t="str">
        <f t="shared" si="377"/>
        <v/>
      </c>
    </row>
    <row r="11954" spans="8:25" x14ac:dyDescent="0.25">
      <c r="H11954" s="153"/>
      <c r="I11954" s="151"/>
      <c r="J11954" s="153"/>
      <c r="K11954" s="153"/>
      <c r="L11954" s="153"/>
      <c r="M11954" s="153"/>
      <c r="N11954" s="153"/>
      <c r="O11954" s="153"/>
      <c r="P11954" s="153"/>
      <c r="Q11954" s="153"/>
      <c r="R11954" s="153"/>
      <c r="S11954" s="152"/>
      <c r="T11954" s="154"/>
      <c r="X11954" s="69" t="str">
        <f t="shared" si="376"/>
        <v/>
      </c>
      <c r="Y11954" s="69" t="str">
        <f t="shared" si="377"/>
        <v/>
      </c>
    </row>
    <row r="11955" spans="8:25" x14ac:dyDescent="0.25">
      <c r="H11955" s="153"/>
      <c r="I11955" s="151"/>
      <c r="J11955" s="153"/>
      <c r="K11955" s="153"/>
      <c r="L11955" s="153"/>
      <c r="M11955" s="153"/>
      <c r="N11955" s="153"/>
      <c r="O11955" s="153"/>
      <c r="P11955" s="153"/>
      <c r="Q11955" s="153"/>
      <c r="R11955" s="153"/>
      <c r="S11955" s="152"/>
      <c r="T11955" s="154"/>
      <c r="X11955" s="69" t="str">
        <f t="shared" si="376"/>
        <v/>
      </c>
      <c r="Y11955" s="69" t="str">
        <f t="shared" si="377"/>
        <v/>
      </c>
    </row>
    <row r="11956" spans="8:25" x14ac:dyDescent="0.25">
      <c r="H11956" s="153"/>
      <c r="I11956" s="151"/>
      <c r="J11956" s="153"/>
      <c r="K11956" s="153"/>
      <c r="L11956" s="153"/>
      <c r="M11956" s="153"/>
      <c r="N11956" s="153"/>
      <c r="O11956" s="153"/>
      <c r="P11956" s="153"/>
      <c r="Q11956" s="153"/>
      <c r="R11956" s="153"/>
      <c r="S11956" s="152"/>
      <c r="T11956" s="154"/>
      <c r="X11956" s="69" t="str">
        <f t="shared" si="376"/>
        <v/>
      </c>
      <c r="Y11956" s="69" t="str">
        <f t="shared" si="377"/>
        <v/>
      </c>
    </row>
    <row r="11957" spans="8:25" x14ac:dyDescent="0.25">
      <c r="H11957" s="153"/>
      <c r="I11957" s="151"/>
      <c r="J11957" s="153"/>
      <c r="K11957" s="153"/>
      <c r="L11957" s="153"/>
      <c r="M11957" s="153"/>
      <c r="N11957" s="153"/>
      <c r="O11957" s="153"/>
      <c r="P11957" s="153"/>
      <c r="Q11957" s="153"/>
      <c r="R11957" s="153"/>
      <c r="S11957" s="152"/>
      <c r="T11957" s="154"/>
      <c r="X11957" s="69" t="str">
        <f t="shared" si="376"/>
        <v/>
      </c>
      <c r="Y11957" s="69" t="str">
        <f t="shared" si="377"/>
        <v/>
      </c>
    </row>
    <row r="11958" spans="8:25" x14ac:dyDescent="0.25">
      <c r="H11958" s="153"/>
      <c r="I11958" s="151"/>
      <c r="J11958" s="153"/>
      <c r="K11958" s="153"/>
      <c r="L11958" s="153"/>
      <c r="M11958" s="153"/>
      <c r="N11958" s="153"/>
      <c r="O11958" s="153"/>
      <c r="P11958" s="153"/>
      <c r="Q11958" s="153"/>
      <c r="R11958" s="153"/>
      <c r="S11958" s="152"/>
      <c r="T11958" s="154"/>
      <c r="X11958" s="69" t="str">
        <f t="shared" si="376"/>
        <v/>
      </c>
      <c r="Y11958" s="69" t="str">
        <f t="shared" si="377"/>
        <v/>
      </c>
    </row>
    <row r="11959" spans="8:25" x14ac:dyDescent="0.25">
      <c r="H11959" s="153"/>
      <c r="I11959" s="151"/>
      <c r="J11959" s="153"/>
      <c r="K11959" s="153"/>
      <c r="L11959" s="153"/>
      <c r="M11959" s="153"/>
      <c r="N11959" s="153"/>
      <c r="O11959" s="153"/>
      <c r="P11959" s="153"/>
      <c r="Q11959" s="153"/>
      <c r="R11959" s="153"/>
      <c r="S11959" s="152"/>
      <c r="T11959" s="154"/>
      <c r="X11959" s="69" t="str">
        <f t="shared" si="376"/>
        <v/>
      </c>
      <c r="Y11959" s="69" t="str">
        <f t="shared" si="377"/>
        <v/>
      </c>
    </row>
    <row r="11960" spans="8:25" x14ac:dyDescent="0.25">
      <c r="H11960" s="153"/>
      <c r="I11960" s="151"/>
      <c r="J11960" s="153"/>
      <c r="K11960" s="153"/>
      <c r="L11960" s="153"/>
      <c r="M11960" s="153"/>
      <c r="N11960" s="153"/>
      <c r="O11960" s="153"/>
      <c r="P11960" s="153"/>
      <c r="Q11960" s="153"/>
      <c r="R11960" s="153"/>
      <c r="S11960" s="152"/>
      <c r="T11960" s="154"/>
      <c r="X11960" s="69" t="str">
        <f t="shared" si="376"/>
        <v/>
      </c>
      <c r="Y11960" s="69" t="str">
        <f t="shared" si="377"/>
        <v/>
      </c>
    </row>
    <row r="11961" spans="8:25" x14ac:dyDescent="0.25">
      <c r="H11961" s="153"/>
      <c r="I11961" s="151"/>
      <c r="J11961" s="153"/>
      <c r="K11961" s="153"/>
      <c r="L11961" s="153"/>
      <c r="M11961" s="153"/>
      <c r="N11961" s="153"/>
      <c r="O11961" s="153"/>
      <c r="P11961" s="153"/>
      <c r="Q11961" s="153"/>
      <c r="R11961" s="153"/>
      <c r="S11961" s="152"/>
      <c r="T11961" s="154"/>
      <c r="X11961" s="69" t="str">
        <f t="shared" si="376"/>
        <v/>
      </c>
      <c r="Y11961" s="69" t="str">
        <f t="shared" si="377"/>
        <v/>
      </c>
    </row>
    <row r="11962" spans="8:25" x14ac:dyDescent="0.25">
      <c r="H11962" s="153"/>
      <c r="I11962" s="151"/>
      <c r="J11962" s="153"/>
      <c r="K11962" s="153"/>
      <c r="L11962" s="153"/>
      <c r="M11962" s="153"/>
      <c r="N11962" s="153"/>
      <c r="O11962" s="153"/>
      <c r="P11962" s="153"/>
      <c r="Q11962" s="153"/>
      <c r="R11962" s="153"/>
      <c r="S11962" s="152"/>
      <c r="T11962" s="154"/>
      <c r="X11962" s="69" t="str">
        <f t="shared" si="376"/>
        <v/>
      </c>
      <c r="Y11962" s="69" t="str">
        <f t="shared" si="377"/>
        <v/>
      </c>
    </row>
    <row r="11963" spans="8:25" x14ac:dyDescent="0.25">
      <c r="H11963" s="153"/>
      <c r="I11963" s="151"/>
      <c r="J11963" s="153"/>
      <c r="K11963" s="153"/>
      <c r="L11963" s="153"/>
      <c r="M11963" s="153"/>
      <c r="N11963" s="153"/>
      <c r="O11963" s="153"/>
      <c r="P11963" s="153"/>
      <c r="Q11963" s="153"/>
      <c r="R11963" s="153"/>
      <c r="S11963" s="152"/>
      <c r="T11963" s="154"/>
      <c r="X11963" s="69" t="str">
        <f t="shared" si="376"/>
        <v/>
      </c>
      <c r="Y11963" s="69" t="str">
        <f t="shared" si="377"/>
        <v/>
      </c>
    </row>
    <row r="11964" spans="8:25" x14ac:dyDescent="0.25">
      <c r="H11964" s="153"/>
      <c r="I11964" s="151"/>
      <c r="J11964" s="153"/>
      <c r="K11964" s="153"/>
      <c r="L11964" s="153"/>
      <c r="M11964" s="153"/>
      <c r="N11964" s="153"/>
      <c r="O11964" s="153"/>
      <c r="P11964" s="153"/>
      <c r="Q11964" s="153"/>
      <c r="R11964" s="153"/>
      <c r="S11964" s="152"/>
      <c r="T11964" s="154"/>
      <c r="X11964" s="69" t="str">
        <f t="shared" si="376"/>
        <v/>
      </c>
      <c r="Y11964" s="69" t="str">
        <f t="shared" si="377"/>
        <v/>
      </c>
    </row>
    <row r="11965" spans="8:25" x14ac:dyDescent="0.25">
      <c r="H11965" s="153"/>
      <c r="I11965" s="151"/>
      <c r="J11965" s="153"/>
      <c r="K11965" s="153"/>
      <c r="L11965" s="153"/>
      <c r="M11965" s="153"/>
      <c r="N11965" s="153"/>
      <c r="O11965" s="153"/>
      <c r="P11965" s="153"/>
      <c r="Q11965" s="153"/>
      <c r="R11965" s="153"/>
      <c r="S11965" s="152"/>
      <c r="T11965" s="154"/>
      <c r="X11965" s="69" t="str">
        <f t="shared" si="376"/>
        <v/>
      </c>
      <c r="Y11965" s="69" t="str">
        <f t="shared" si="377"/>
        <v/>
      </c>
    </row>
    <row r="11966" spans="8:25" x14ac:dyDescent="0.25">
      <c r="H11966" s="153"/>
      <c r="I11966" s="151"/>
      <c r="J11966" s="153"/>
      <c r="K11966" s="153"/>
      <c r="L11966" s="153"/>
      <c r="M11966" s="153"/>
      <c r="N11966" s="153"/>
      <c r="O11966" s="153"/>
      <c r="P11966" s="153"/>
      <c r="Q11966" s="153"/>
      <c r="R11966" s="153"/>
      <c r="S11966" s="152"/>
      <c r="T11966" s="154"/>
      <c r="X11966" s="69" t="str">
        <f t="shared" si="376"/>
        <v/>
      </c>
      <c r="Y11966" s="69" t="str">
        <f t="shared" si="377"/>
        <v/>
      </c>
    </row>
    <row r="11967" spans="8:25" x14ac:dyDescent="0.25">
      <c r="H11967" s="153"/>
      <c r="I11967" s="151"/>
      <c r="J11967" s="153"/>
      <c r="K11967" s="153"/>
      <c r="L11967" s="153"/>
      <c r="M11967" s="153"/>
      <c r="N11967" s="153"/>
      <c r="O11967" s="153"/>
      <c r="P11967" s="153"/>
      <c r="Q11967" s="153"/>
      <c r="R11967" s="153"/>
      <c r="S11967" s="152"/>
      <c r="T11967" s="154"/>
      <c r="X11967" s="69" t="str">
        <f t="shared" si="376"/>
        <v/>
      </c>
      <c r="Y11967" s="69" t="str">
        <f t="shared" si="377"/>
        <v/>
      </c>
    </row>
    <row r="11968" spans="8:25" x14ac:dyDescent="0.25">
      <c r="H11968" s="153"/>
      <c r="I11968" s="151"/>
      <c r="J11968" s="153"/>
      <c r="K11968" s="153"/>
      <c r="L11968" s="153"/>
      <c r="M11968" s="153"/>
      <c r="N11968" s="153"/>
      <c r="O11968" s="153"/>
      <c r="P11968" s="153"/>
      <c r="Q11968" s="153"/>
      <c r="R11968" s="153"/>
      <c r="S11968" s="152"/>
      <c r="T11968" s="154"/>
      <c r="X11968" s="69" t="str">
        <f t="shared" si="376"/>
        <v/>
      </c>
      <c r="Y11968" s="69" t="str">
        <f t="shared" si="377"/>
        <v/>
      </c>
    </row>
    <row r="11969" spans="8:25" x14ac:dyDescent="0.25">
      <c r="H11969" s="153"/>
      <c r="I11969" s="151"/>
      <c r="J11969" s="153"/>
      <c r="K11969" s="153"/>
      <c r="L11969" s="153"/>
      <c r="M11969" s="153"/>
      <c r="N11969" s="153"/>
      <c r="O11969" s="153"/>
      <c r="P11969" s="153"/>
      <c r="Q11969" s="153"/>
      <c r="R11969" s="153"/>
      <c r="S11969" s="152"/>
      <c r="T11969" s="154"/>
      <c r="X11969" s="69" t="str">
        <f t="shared" si="376"/>
        <v/>
      </c>
      <c r="Y11969" s="69" t="str">
        <f t="shared" si="377"/>
        <v/>
      </c>
    </row>
    <row r="11970" spans="8:25" x14ac:dyDescent="0.25">
      <c r="H11970" s="153"/>
      <c r="I11970" s="151"/>
      <c r="J11970" s="153"/>
      <c r="K11970" s="153"/>
      <c r="L11970" s="153"/>
      <c r="M11970" s="153"/>
      <c r="N11970" s="153"/>
      <c r="O11970" s="153"/>
      <c r="P11970" s="153"/>
      <c r="Q11970" s="153"/>
      <c r="R11970" s="153"/>
      <c r="S11970" s="152"/>
      <c r="T11970" s="154"/>
      <c r="X11970" s="69" t="str">
        <f t="shared" ref="X11970:X12033" si="378">IF(W11970&lt;&gt;"",W11970-I11970,"")</f>
        <v/>
      </c>
      <c r="Y11970" s="69" t="str">
        <f t="shared" si="377"/>
        <v/>
      </c>
    </row>
    <row r="11971" spans="8:25" x14ac:dyDescent="0.25">
      <c r="H11971" s="153"/>
      <c r="I11971" s="151"/>
      <c r="J11971" s="153"/>
      <c r="K11971" s="153"/>
      <c r="L11971" s="153"/>
      <c r="M11971" s="153"/>
      <c r="N11971" s="153"/>
      <c r="O11971" s="153"/>
      <c r="P11971" s="153"/>
      <c r="Q11971" s="153"/>
      <c r="R11971" s="153"/>
      <c r="S11971" s="152"/>
      <c r="T11971" s="154"/>
      <c r="X11971" s="69" t="str">
        <f t="shared" si="378"/>
        <v/>
      </c>
      <c r="Y11971" s="69" t="str">
        <f t="shared" ref="Y11971:Y12034" si="379">IF(X11971&lt;&gt;"",IF(X11971&lt;365,"&lt; 1 year",IF(X11971&lt;730,"1-2",IF(X11971&lt;1095,"2-3",IF(X11971&lt;1460,"3-4",IF(X11971&lt;1825,"4-5","5+"))))),"")</f>
        <v/>
      </c>
    </row>
    <row r="11972" spans="8:25" x14ac:dyDescent="0.25">
      <c r="H11972" s="153"/>
      <c r="I11972" s="151"/>
      <c r="J11972" s="153"/>
      <c r="K11972" s="153"/>
      <c r="L11972" s="153"/>
      <c r="M11972" s="153"/>
      <c r="N11972" s="153"/>
      <c r="O11972" s="153"/>
      <c r="P11972" s="153"/>
      <c r="Q11972" s="153"/>
      <c r="R11972" s="153"/>
      <c r="S11972" s="152"/>
      <c r="T11972" s="154"/>
      <c r="X11972" s="69" t="str">
        <f t="shared" si="378"/>
        <v/>
      </c>
      <c r="Y11972" s="69" t="str">
        <f t="shared" si="379"/>
        <v/>
      </c>
    </row>
    <row r="11973" spans="8:25" x14ac:dyDescent="0.25">
      <c r="H11973" s="153"/>
      <c r="I11973" s="151"/>
      <c r="J11973" s="153"/>
      <c r="K11973" s="153"/>
      <c r="L11973" s="153"/>
      <c r="M11973" s="153"/>
      <c r="N11973" s="153"/>
      <c r="O11973" s="153"/>
      <c r="P11973" s="153"/>
      <c r="Q11973" s="153"/>
      <c r="R11973" s="153"/>
      <c r="S11973" s="152"/>
      <c r="T11973" s="154"/>
      <c r="X11973" s="69" t="str">
        <f t="shared" si="378"/>
        <v/>
      </c>
      <c r="Y11973" s="69" t="str">
        <f t="shared" si="379"/>
        <v/>
      </c>
    </row>
    <row r="11974" spans="8:25" x14ac:dyDescent="0.25">
      <c r="H11974" s="153"/>
      <c r="I11974" s="151"/>
      <c r="J11974" s="153"/>
      <c r="K11974" s="153"/>
      <c r="L11974" s="153"/>
      <c r="M11974" s="153"/>
      <c r="N11974" s="153"/>
      <c r="O11974" s="153"/>
      <c r="P11974" s="153"/>
      <c r="Q11974" s="153"/>
      <c r="R11974" s="153"/>
      <c r="S11974" s="152"/>
      <c r="T11974" s="154"/>
      <c r="X11974" s="69" t="str">
        <f t="shared" si="378"/>
        <v/>
      </c>
      <c r="Y11974" s="69" t="str">
        <f t="shared" si="379"/>
        <v/>
      </c>
    </row>
    <row r="11975" spans="8:25" x14ac:dyDescent="0.25">
      <c r="H11975" s="153"/>
      <c r="I11975" s="151"/>
      <c r="J11975" s="153"/>
      <c r="K11975" s="153"/>
      <c r="L11975" s="153"/>
      <c r="M11975" s="153"/>
      <c r="N11975" s="153"/>
      <c r="O11975" s="153"/>
      <c r="P11975" s="153"/>
      <c r="Q11975" s="153"/>
      <c r="R11975" s="153"/>
      <c r="S11975" s="152"/>
      <c r="T11975" s="154"/>
      <c r="X11975" s="69" t="str">
        <f t="shared" si="378"/>
        <v/>
      </c>
      <c r="Y11975" s="69" t="str">
        <f t="shared" si="379"/>
        <v/>
      </c>
    </row>
    <row r="11976" spans="8:25" x14ac:dyDescent="0.25">
      <c r="H11976" s="153"/>
      <c r="I11976" s="151"/>
      <c r="J11976" s="153"/>
      <c r="K11976" s="153"/>
      <c r="L11976" s="153"/>
      <c r="M11976" s="153"/>
      <c r="N11976" s="153"/>
      <c r="O11976" s="153"/>
      <c r="P11976" s="153"/>
      <c r="Q11976" s="153"/>
      <c r="R11976" s="153"/>
      <c r="S11976" s="152"/>
      <c r="T11976" s="154"/>
      <c r="X11976" s="69" t="str">
        <f t="shared" si="378"/>
        <v/>
      </c>
      <c r="Y11976" s="69" t="str">
        <f t="shared" si="379"/>
        <v/>
      </c>
    </row>
    <row r="11977" spans="8:25" x14ac:dyDescent="0.25">
      <c r="H11977" s="153"/>
      <c r="I11977" s="151"/>
      <c r="J11977" s="153"/>
      <c r="K11977" s="153"/>
      <c r="L11977" s="153"/>
      <c r="M11977" s="153"/>
      <c r="N11977" s="153"/>
      <c r="O11977" s="153"/>
      <c r="P11977" s="153"/>
      <c r="Q11977" s="153"/>
      <c r="R11977" s="153"/>
      <c r="S11977" s="152"/>
      <c r="T11977" s="154"/>
      <c r="X11977" s="69" t="str">
        <f t="shared" si="378"/>
        <v/>
      </c>
      <c r="Y11977" s="69" t="str">
        <f t="shared" si="379"/>
        <v/>
      </c>
    </row>
    <row r="11978" spans="8:25" x14ac:dyDescent="0.25">
      <c r="H11978" s="153"/>
      <c r="I11978" s="151"/>
      <c r="J11978" s="153"/>
      <c r="K11978" s="153"/>
      <c r="L11978" s="153"/>
      <c r="M11978" s="153"/>
      <c r="N11978" s="153"/>
      <c r="O11978" s="153"/>
      <c r="P11978" s="153"/>
      <c r="Q11978" s="153"/>
      <c r="R11978" s="153"/>
      <c r="S11978" s="152"/>
      <c r="T11978" s="154"/>
      <c r="X11978" s="69" t="str">
        <f t="shared" si="378"/>
        <v/>
      </c>
      <c r="Y11978" s="69" t="str">
        <f t="shared" si="379"/>
        <v/>
      </c>
    </row>
    <row r="11979" spans="8:25" x14ac:dyDescent="0.25">
      <c r="H11979" s="153"/>
      <c r="I11979" s="151"/>
      <c r="J11979" s="153"/>
      <c r="K11979" s="153"/>
      <c r="L11979" s="153"/>
      <c r="M11979" s="153"/>
      <c r="N11979" s="153"/>
      <c r="O11979" s="153"/>
      <c r="P11979" s="153"/>
      <c r="Q11979" s="153"/>
      <c r="R11979" s="153"/>
      <c r="S11979" s="152"/>
      <c r="T11979" s="154"/>
      <c r="X11979" s="69" t="str">
        <f t="shared" si="378"/>
        <v/>
      </c>
      <c r="Y11979" s="69" t="str">
        <f t="shared" si="379"/>
        <v/>
      </c>
    </row>
    <row r="11980" spans="8:25" x14ac:dyDescent="0.25">
      <c r="H11980" s="153"/>
      <c r="I11980" s="151"/>
      <c r="J11980" s="153"/>
      <c r="K11980" s="153"/>
      <c r="L11980" s="153"/>
      <c r="M11980" s="153"/>
      <c r="N11980" s="153"/>
      <c r="O11980" s="153"/>
      <c r="P11980" s="153"/>
      <c r="Q11980" s="153"/>
      <c r="R11980" s="153"/>
      <c r="S11980" s="152"/>
      <c r="T11980" s="154"/>
      <c r="X11980" s="69" t="str">
        <f t="shared" si="378"/>
        <v/>
      </c>
      <c r="Y11980" s="69" t="str">
        <f t="shared" si="379"/>
        <v/>
      </c>
    </row>
    <row r="11981" spans="8:25" x14ac:dyDescent="0.25">
      <c r="H11981" s="153"/>
      <c r="I11981" s="151"/>
      <c r="J11981" s="153"/>
      <c r="K11981" s="153"/>
      <c r="L11981" s="153"/>
      <c r="M11981" s="153"/>
      <c r="N11981" s="153"/>
      <c r="O11981" s="153"/>
      <c r="P11981" s="153"/>
      <c r="Q11981" s="153"/>
      <c r="R11981" s="153"/>
      <c r="S11981" s="152"/>
      <c r="T11981" s="154"/>
      <c r="X11981" s="69" t="str">
        <f t="shared" si="378"/>
        <v/>
      </c>
      <c r="Y11981" s="69" t="str">
        <f t="shared" si="379"/>
        <v/>
      </c>
    </row>
    <row r="11982" spans="8:25" x14ac:dyDescent="0.25">
      <c r="H11982" s="153"/>
      <c r="I11982" s="151"/>
      <c r="J11982" s="153"/>
      <c r="K11982" s="153"/>
      <c r="L11982" s="153"/>
      <c r="M11982" s="153"/>
      <c r="N11982" s="153"/>
      <c r="O11982" s="153"/>
      <c r="P11982" s="153"/>
      <c r="Q11982" s="153"/>
      <c r="R11982" s="153"/>
      <c r="S11982" s="152"/>
      <c r="T11982" s="154"/>
      <c r="X11982" s="69" t="str">
        <f t="shared" si="378"/>
        <v/>
      </c>
      <c r="Y11982" s="69" t="str">
        <f t="shared" si="379"/>
        <v/>
      </c>
    </row>
    <row r="11983" spans="8:25" x14ac:dyDescent="0.25">
      <c r="H11983" s="153"/>
      <c r="I11983" s="151"/>
      <c r="J11983" s="153"/>
      <c r="K11983" s="153"/>
      <c r="L11983" s="153"/>
      <c r="M11983" s="153"/>
      <c r="N11983" s="153"/>
      <c r="O11983" s="153"/>
      <c r="P11983" s="153"/>
      <c r="Q11983" s="153"/>
      <c r="R11983" s="153"/>
      <c r="S11983" s="152"/>
      <c r="T11983" s="154"/>
      <c r="X11983" s="69" t="str">
        <f t="shared" si="378"/>
        <v/>
      </c>
      <c r="Y11983" s="69" t="str">
        <f t="shared" si="379"/>
        <v/>
      </c>
    </row>
    <row r="11984" spans="8:25" x14ac:dyDescent="0.25">
      <c r="H11984" s="153"/>
      <c r="I11984" s="151"/>
      <c r="J11984" s="153"/>
      <c r="K11984" s="153"/>
      <c r="L11984" s="153"/>
      <c r="M11984" s="153"/>
      <c r="N11984" s="153"/>
      <c r="O11984" s="153"/>
      <c r="P11984" s="153"/>
      <c r="Q11984" s="153"/>
      <c r="R11984" s="153"/>
      <c r="S11984" s="152"/>
      <c r="T11984" s="154"/>
      <c r="X11984" s="69" t="str">
        <f t="shared" si="378"/>
        <v/>
      </c>
      <c r="Y11984" s="69" t="str">
        <f t="shared" si="379"/>
        <v/>
      </c>
    </row>
    <row r="11985" spans="8:25" x14ac:dyDescent="0.25">
      <c r="H11985" s="153"/>
      <c r="I11985" s="151"/>
      <c r="J11985" s="153"/>
      <c r="K11985" s="153"/>
      <c r="L11985" s="153"/>
      <c r="M11985" s="153"/>
      <c r="N11985" s="153"/>
      <c r="O11985" s="153"/>
      <c r="P11985" s="153"/>
      <c r="Q11985" s="153"/>
      <c r="R11985" s="153"/>
      <c r="S11985" s="152"/>
      <c r="T11985" s="154"/>
      <c r="X11985" s="69" t="str">
        <f t="shared" si="378"/>
        <v/>
      </c>
      <c r="Y11985" s="69" t="str">
        <f t="shared" si="379"/>
        <v/>
      </c>
    </row>
    <row r="11986" spans="8:25" x14ac:dyDescent="0.25">
      <c r="H11986" s="153"/>
      <c r="I11986" s="151"/>
      <c r="J11986" s="153"/>
      <c r="K11986" s="153"/>
      <c r="L11986" s="153"/>
      <c r="M11986" s="153"/>
      <c r="N11986" s="153"/>
      <c r="O11986" s="153"/>
      <c r="P11986" s="153"/>
      <c r="Q11986" s="153"/>
      <c r="R11986" s="153"/>
      <c r="S11986" s="152"/>
      <c r="T11986" s="154"/>
      <c r="X11986" s="69" t="str">
        <f t="shared" si="378"/>
        <v/>
      </c>
      <c r="Y11986" s="69" t="str">
        <f t="shared" si="379"/>
        <v/>
      </c>
    </row>
    <row r="11987" spans="8:25" x14ac:dyDescent="0.25">
      <c r="H11987" s="153"/>
      <c r="I11987" s="151"/>
      <c r="J11987" s="153"/>
      <c r="K11987" s="153"/>
      <c r="L11987" s="153"/>
      <c r="M11987" s="153"/>
      <c r="N11987" s="153"/>
      <c r="O11987" s="153"/>
      <c r="P11987" s="153"/>
      <c r="Q11987" s="153"/>
      <c r="R11987" s="153"/>
      <c r="S11987" s="152"/>
      <c r="T11987" s="154"/>
      <c r="X11987" s="69" t="str">
        <f t="shared" si="378"/>
        <v/>
      </c>
      <c r="Y11987" s="69" t="str">
        <f t="shared" si="379"/>
        <v/>
      </c>
    </row>
    <row r="11988" spans="8:25" x14ac:dyDescent="0.25">
      <c r="H11988" s="153"/>
      <c r="I11988" s="151"/>
      <c r="J11988" s="153"/>
      <c r="K11988" s="153"/>
      <c r="L11988" s="153"/>
      <c r="M11988" s="153"/>
      <c r="N11988" s="153"/>
      <c r="O11988" s="153"/>
      <c r="P11988" s="153"/>
      <c r="Q11988" s="153"/>
      <c r="R11988" s="153"/>
      <c r="S11988" s="152"/>
      <c r="T11988" s="154"/>
      <c r="X11988" s="69" t="str">
        <f t="shared" si="378"/>
        <v/>
      </c>
      <c r="Y11988" s="69" t="str">
        <f t="shared" si="379"/>
        <v/>
      </c>
    </row>
    <row r="11989" spans="8:25" x14ac:dyDescent="0.25">
      <c r="H11989" s="153"/>
      <c r="I11989" s="151"/>
      <c r="J11989" s="153"/>
      <c r="K11989" s="153"/>
      <c r="L11989" s="153"/>
      <c r="M11989" s="153"/>
      <c r="N11989" s="153"/>
      <c r="O11989" s="153"/>
      <c r="P11989" s="153"/>
      <c r="Q11989" s="153"/>
      <c r="R11989" s="153"/>
      <c r="S11989" s="152"/>
      <c r="T11989" s="154"/>
      <c r="X11989" s="69" t="str">
        <f t="shared" si="378"/>
        <v/>
      </c>
      <c r="Y11989" s="69" t="str">
        <f t="shared" si="379"/>
        <v/>
      </c>
    </row>
    <row r="11990" spans="8:25" x14ac:dyDescent="0.25">
      <c r="H11990" s="153"/>
      <c r="I11990" s="151"/>
      <c r="J11990" s="153"/>
      <c r="K11990" s="153"/>
      <c r="L11990" s="153"/>
      <c r="M11990" s="153"/>
      <c r="N11990" s="153"/>
      <c r="O11990" s="153"/>
      <c r="P11990" s="153"/>
      <c r="Q11990" s="153"/>
      <c r="R11990" s="153"/>
      <c r="S11990" s="152"/>
      <c r="T11990" s="154"/>
      <c r="X11990" s="69" t="str">
        <f t="shared" si="378"/>
        <v/>
      </c>
      <c r="Y11990" s="69" t="str">
        <f t="shared" si="379"/>
        <v/>
      </c>
    </row>
    <row r="11991" spans="8:25" x14ac:dyDescent="0.25">
      <c r="H11991" s="153"/>
      <c r="I11991" s="151"/>
      <c r="J11991" s="153"/>
      <c r="K11991" s="153"/>
      <c r="L11991" s="153"/>
      <c r="M11991" s="153"/>
      <c r="N11991" s="153"/>
      <c r="O11991" s="153"/>
      <c r="P11991" s="153"/>
      <c r="Q11991" s="153"/>
      <c r="R11991" s="153"/>
      <c r="S11991" s="152"/>
      <c r="T11991" s="154"/>
      <c r="X11991" s="69" t="str">
        <f t="shared" si="378"/>
        <v/>
      </c>
      <c r="Y11991" s="69" t="str">
        <f t="shared" si="379"/>
        <v/>
      </c>
    </row>
    <row r="11992" spans="8:25" x14ac:dyDescent="0.25">
      <c r="H11992" s="153"/>
      <c r="I11992" s="151"/>
      <c r="J11992" s="153"/>
      <c r="K11992" s="153"/>
      <c r="L11992" s="153"/>
      <c r="M11992" s="153"/>
      <c r="N11992" s="153"/>
      <c r="O11992" s="153"/>
      <c r="P11992" s="153"/>
      <c r="Q11992" s="153"/>
      <c r="R11992" s="153"/>
      <c r="S11992" s="152"/>
      <c r="T11992" s="154"/>
      <c r="X11992" s="69" t="str">
        <f t="shared" si="378"/>
        <v/>
      </c>
      <c r="Y11992" s="69" t="str">
        <f t="shared" si="379"/>
        <v/>
      </c>
    </row>
    <row r="11993" spans="8:25" x14ac:dyDescent="0.25">
      <c r="H11993" s="153"/>
      <c r="I11993" s="151"/>
      <c r="J11993" s="153"/>
      <c r="K11993" s="153"/>
      <c r="L11993" s="153"/>
      <c r="M11993" s="153"/>
      <c r="N11993" s="153"/>
      <c r="O11993" s="153"/>
      <c r="P11993" s="153"/>
      <c r="Q11993" s="153"/>
      <c r="R11993" s="153"/>
      <c r="S11993" s="152"/>
      <c r="T11993" s="154"/>
      <c r="X11993" s="69" t="str">
        <f t="shared" si="378"/>
        <v/>
      </c>
      <c r="Y11993" s="69" t="str">
        <f t="shared" si="379"/>
        <v/>
      </c>
    </row>
    <row r="11994" spans="8:25" x14ac:dyDescent="0.25">
      <c r="H11994" s="153"/>
      <c r="I11994" s="151"/>
      <c r="J11994" s="153"/>
      <c r="K11994" s="153"/>
      <c r="L11994" s="153"/>
      <c r="M11994" s="153"/>
      <c r="N11994" s="153"/>
      <c r="O11994" s="153"/>
      <c r="P11994" s="153"/>
      <c r="Q11994" s="153"/>
      <c r="R11994" s="153"/>
      <c r="S11994" s="152"/>
      <c r="T11994" s="154"/>
      <c r="X11994" s="69" t="str">
        <f t="shared" si="378"/>
        <v/>
      </c>
      <c r="Y11994" s="69" t="str">
        <f t="shared" si="379"/>
        <v/>
      </c>
    </row>
    <row r="11995" spans="8:25" x14ac:dyDescent="0.25">
      <c r="H11995" s="153"/>
      <c r="I11995" s="151"/>
      <c r="J11995" s="153"/>
      <c r="K11995" s="153"/>
      <c r="L11995" s="153"/>
      <c r="M11995" s="153"/>
      <c r="N11995" s="153"/>
      <c r="O11995" s="153"/>
      <c r="P11995" s="153"/>
      <c r="Q11995" s="153"/>
      <c r="R11995" s="153"/>
      <c r="S11995" s="152"/>
      <c r="T11995" s="154"/>
      <c r="X11995" s="69" t="str">
        <f t="shared" si="378"/>
        <v/>
      </c>
      <c r="Y11995" s="69" t="str">
        <f t="shared" si="379"/>
        <v/>
      </c>
    </row>
    <row r="11996" spans="8:25" x14ac:dyDescent="0.25">
      <c r="H11996" s="153"/>
      <c r="I11996" s="151"/>
      <c r="J11996" s="153"/>
      <c r="K11996" s="153"/>
      <c r="L11996" s="153"/>
      <c r="M11996" s="153"/>
      <c r="N11996" s="153"/>
      <c r="O11996" s="153"/>
      <c r="P11996" s="153"/>
      <c r="Q11996" s="153"/>
      <c r="R11996" s="153"/>
      <c r="S11996" s="152"/>
      <c r="T11996" s="154"/>
      <c r="X11996" s="69" t="str">
        <f t="shared" si="378"/>
        <v/>
      </c>
      <c r="Y11996" s="69" t="str">
        <f t="shared" si="379"/>
        <v/>
      </c>
    </row>
    <row r="11997" spans="8:25" x14ac:dyDescent="0.25">
      <c r="H11997" s="153"/>
      <c r="I11997" s="151"/>
      <c r="J11997" s="153"/>
      <c r="K11997" s="153"/>
      <c r="L11997" s="153"/>
      <c r="M11997" s="153"/>
      <c r="N11997" s="153"/>
      <c r="O11997" s="153"/>
      <c r="P11997" s="153"/>
      <c r="Q11997" s="153"/>
      <c r="R11997" s="153"/>
      <c r="S11997" s="152"/>
      <c r="T11997" s="154"/>
      <c r="X11997" s="69" t="str">
        <f t="shared" si="378"/>
        <v/>
      </c>
      <c r="Y11997" s="69" t="str">
        <f t="shared" si="379"/>
        <v/>
      </c>
    </row>
    <row r="11998" spans="8:25" x14ac:dyDescent="0.25">
      <c r="H11998" s="153"/>
      <c r="I11998" s="151"/>
      <c r="J11998" s="153"/>
      <c r="K11998" s="153"/>
      <c r="L11998" s="153"/>
      <c r="M11998" s="153"/>
      <c r="N11998" s="153"/>
      <c r="O11998" s="153"/>
      <c r="P11998" s="153"/>
      <c r="Q11998" s="153"/>
      <c r="R11998" s="153"/>
      <c r="S11998" s="152"/>
      <c r="T11998" s="154"/>
      <c r="X11998" s="69" t="str">
        <f t="shared" si="378"/>
        <v/>
      </c>
      <c r="Y11998" s="69" t="str">
        <f t="shared" si="379"/>
        <v/>
      </c>
    </row>
    <row r="11999" spans="8:25" x14ac:dyDescent="0.25">
      <c r="H11999" s="153"/>
      <c r="I11999" s="151"/>
      <c r="J11999" s="153"/>
      <c r="K11999" s="153"/>
      <c r="L11999" s="153"/>
      <c r="M11999" s="153"/>
      <c r="N11999" s="153"/>
      <c r="O11999" s="153"/>
      <c r="P11999" s="153"/>
      <c r="Q11999" s="153"/>
      <c r="R11999" s="153"/>
      <c r="S11999" s="152"/>
      <c r="T11999" s="154"/>
      <c r="X11999" s="69" t="str">
        <f t="shared" si="378"/>
        <v/>
      </c>
      <c r="Y11999" s="69" t="str">
        <f t="shared" si="379"/>
        <v/>
      </c>
    </row>
    <row r="12000" spans="8:25" x14ac:dyDescent="0.25">
      <c r="H12000" s="153"/>
      <c r="I12000" s="151"/>
      <c r="J12000" s="153"/>
      <c r="K12000" s="153"/>
      <c r="L12000" s="153"/>
      <c r="M12000" s="153"/>
      <c r="N12000" s="153"/>
      <c r="O12000" s="153"/>
      <c r="P12000" s="153"/>
      <c r="Q12000" s="153"/>
      <c r="R12000" s="153"/>
      <c r="S12000" s="152"/>
      <c r="T12000" s="154"/>
      <c r="X12000" s="69" t="str">
        <f t="shared" si="378"/>
        <v/>
      </c>
      <c r="Y12000" s="69" t="str">
        <f t="shared" si="379"/>
        <v/>
      </c>
    </row>
    <row r="12001" spans="8:25" x14ac:dyDescent="0.25">
      <c r="H12001" s="153"/>
      <c r="I12001" s="151"/>
      <c r="J12001" s="153"/>
      <c r="K12001" s="153"/>
      <c r="L12001" s="153"/>
      <c r="M12001" s="153"/>
      <c r="N12001" s="153"/>
      <c r="O12001" s="153"/>
      <c r="P12001" s="153"/>
      <c r="Q12001" s="153"/>
      <c r="R12001" s="153"/>
      <c r="S12001" s="152"/>
      <c r="T12001" s="154"/>
      <c r="X12001" s="69" t="str">
        <f t="shared" si="378"/>
        <v/>
      </c>
      <c r="Y12001" s="69" t="str">
        <f t="shared" si="379"/>
        <v/>
      </c>
    </row>
    <row r="12002" spans="8:25" x14ac:dyDescent="0.25">
      <c r="H12002" s="153"/>
      <c r="I12002" s="151"/>
      <c r="J12002" s="153"/>
      <c r="K12002" s="153"/>
      <c r="L12002" s="153"/>
      <c r="M12002" s="153"/>
      <c r="N12002" s="153"/>
      <c r="O12002" s="153"/>
      <c r="P12002" s="153"/>
      <c r="Q12002" s="153"/>
      <c r="R12002" s="153"/>
      <c r="S12002" s="152"/>
      <c r="T12002" s="154"/>
      <c r="X12002" s="69" t="str">
        <f t="shared" si="378"/>
        <v/>
      </c>
      <c r="Y12002" s="69" t="str">
        <f t="shared" si="379"/>
        <v/>
      </c>
    </row>
    <row r="12003" spans="8:25" x14ac:dyDescent="0.25">
      <c r="H12003" s="153"/>
      <c r="I12003" s="151"/>
      <c r="J12003" s="153"/>
      <c r="K12003" s="153"/>
      <c r="L12003" s="153"/>
      <c r="M12003" s="153"/>
      <c r="N12003" s="153"/>
      <c r="O12003" s="153"/>
      <c r="P12003" s="153"/>
      <c r="Q12003" s="153"/>
      <c r="R12003" s="153"/>
      <c r="S12003" s="152"/>
      <c r="T12003" s="154"/>
      <c r="X12003" s="69" t="str">
        <f t="shared" si="378"/>
        <v/>
      </c>
      <c r="Y12003" s="69" t="str">
        <f t="shared" si="379"/>
        <v/>
      </c>
    </row>
    <row r="12004" spans="8:25" x14ac:dyDescent="0.25">
      <c r="H12004" s="153"/>
      <c r="I12004" s="151"/>
      <c r="J12004" s="153"/>
      <c r="K12004" s="153"/>
      <c r="L12004" s="153"/>
      <c r="M12004" s="153"/>
      <c r="N12004" s="153"/>
      <c r="O12004" s="153"/>
      <c r="P12004" s="153"/>
      <c r="Q12004" s="153"/>
      <c r="R12004" s="153"/>
      <c r="S12004" s="152"/>
      <c r="T12004" s="154"/>
      <c r="X12004" s="69" t="str">
        <f t="shared" si="378"/>
        <v/>
      </c>
      <c r="Y12004" s="69" t="str">
        <f t="shared" si="379"/>
        <v/>
      </c>
    </row>
    <row r="12005" spans="8:25" x14ac:dyDescent="0.25">
      <c r="H12005" s="153"/>
      <c r="I12005" s="151"/>
      <c r="J12005" s="153"/>
      <c r="K12005" s="153"/>
      <c r="L12005" s="153"/>
      <c r="M12005" s="153"/>
      <c r="N12005" s="153"/>
      <c r="O12005" s="153"/>
      <c r="P12005" s="153"/>
      <c r="Q12005" s="153"/>
      <c r="R12005" s="153"/>
      <c r="S12005" s="152"/>
      <c r="T12005" s="154"/>
      <c r="X12005" s="69" t="str">
        <f t="shared" si="378"/>
        <v/>
      </c>
      <c r="Y12005" s="69" t="str">
        <f t="shared" si="379"/>
        <v/>
      </c>
    </row>
    <row r="12006" spans="8:25" x14ac:dyDescent="0.25">
      <c r="H12006" s="153"/>
      <c r="I12006" s="151"/>
      <c r="J12006" s="153"/>
      <c r="K12006" s="153"/>
      <c r="L12006" s="153"/>
      <c r="M12006" s="153"/>
      <c r="N12006" s="153"/>
      <c r="O12006" s="153"/>
      <c r="P12006" s="153"/>
      <c r="Q12006" s="153"/>
      <c r="R12006" s="153"/>
      <c r="S12006" s="152"/>
      <c r="T12006" s="154"/>
      <c r="X12006" s="69" t="str">
        <f t="shared" si="378"/>
        <v/>
      </c>
      <c r="Y12006" s="69" t="str">
        <f t="shared" si="379"/>
        <v/>
      </c>
    </row>
    <row r="12007" spans="8:25" x14ac:dyDescent="0.25">
      <c r="H12007" s="153"/>
      <c r="I12007" s="151"/>
      <c r="J12007" s="153"/>
      <c r="K12007" s="153"/>
      <c r="L12007" s="153"/>
      <c r="M12007" s="153"/>
      <c r="N12007" s="153"/>
      <c r="O12007" s="153"/>
      <c r="P12007" s="153"/>
      <c r="Q12007" s="153"/>
      <c r="R12007" s="153"/>
      <c r="S12007" s="152"/>
      <c r="T12007" s="154"/>
      <c r="X12007" s="69" t="str">
        <f t="shared" si="378"/>
        <v/>
      </c>
      <c r="Y12007" s="69" t="str">
        <f t="shared" si="379"/>
        <v/>
      </c>
    </row>
    <row r="12008" spans="8:25" x14ac:dyDescent="0.25">
      <c r="H12008" s="153"/>
      <c r="I12008" s="151"/>
      <c r="J12008" s="153"/>
      <c r="K12008" s="153"/>
      <c r="L12008" s="153"/>
      <c r="M12008" s="153"/>
      <c r="N12008" s="153"/>
      <c r="O12008" s="153"/>
      <c r="P12008" s="153"/>
      <c r="Q12008" s="153"/>
      <c r="R12008" s="153"/>
      <c r="S12008" s="152"/>
      <c r="T12008" s="154"/>
      <c r="X12008" s="69" t="str">
        <f t="shared" si="378"/>
        <v/>
      </c>
      <c r="Y12008" s="69" t="str">
        <f t="shared" si="379"/>
        <v/>
      </c>
    </row>
    <row r="12009" spans="8:25" x14ac:dyDescent="0.25">
      <c r="H12009" s="153"/>
      <c r="I12009" s="151"/>
      <c r="J12009" s="153"/>
      <c r="K12009" s="153"/>
      <c r="L12009" s="153"/>
      <c r="M12009" s="153"/>
      <c r="N12009" s="153"/>
      <c r="O12009" s="153"/>
      <c r="P12009" s="153"/>
      <c r="Q12009" s="153"/>
      <c r="R12009" s="153"/>
      <c r="S12009" s="152"/>
      <c r="T12009" s="154"/>
      <c r="X12009" s="69" t="str">
        <f t="shared" si="378"/>
        <v/>
      </c>
      <c r="Y12009" s="69" t="str">
        <f t="shared" si="379"/>
        <v/>
      </c>
    </row>
    <row r="12010" spans="8:25" x14ac:dyDescent="0.25">
      <c r="H12010" s="153"/>
      <c r="I12010" s="151"/>
      <c r="J12010" s="153"/>
      <c r="K12010" s="153"/>
      <c r="L12010" s="153"/>
      <c r="M12010" s="153"/>
      <c r="N12010" s="153"/>
      <c r="O12010" s="153"/>
      <c r="P12010" s="153"/>
      <c r="Q12010" s="153"/>
      <c r="R12010" s="153"/>
      <c r="S12010" s="152"/>
      <c r="T12010" s="154"/>
      <c r="X12010" s="69" t="str">
        <f t="shared" si="378"/>
        <v/>
      </c>
      <c r="Y12010" s="69" t="str">
        <f t="shared" si="379"/>
        <v/>
      </c>
    </row>
    <row r="12011" spans="8:25" x14ac:dyDescent="0.25">
      <c r="H12011" s="153"/>
      <c r="I12011" s="151"/>
      <c r="J12011" s="153"/>
      <c r="K12011" s="153"/>
      <c r="L12011" s="153"/>
      <c r="M12011" s="153"/>
      <c r="N12011" s="153"/>
      <c r="O12011" s="153"/>
      <c r="P12011" s="153"/>
      <c r="Q12011" s="153"/>
      <c r="R12011" s="153"/>
      <c r="S12011" s="152"/>
      <c r="T12011" s="154"/>
      <c r="X12011" s="69" t="str">
        <f t="shared" si="378"/>
        <v/>
      </c>
      <c r="Y12011" s="69" t="str">
        <f t="shared" si="379"/>
        <v/>
      </c>
    </row>
    <row r="12012" spans="8:25" x14ac:dyDescent="0.25">
      <c r="H12012" s="153"/>
      <c r="I12012" s="151"/>
      <c r="J12012" s="153"/>
      <c r="K12012" s="153"/>
      <c r="L12012" s="153"/>
      <c r="M12012" s="153"/>
      <c r="N12012" s="153"/>
      <c r="O12012" s="153"/>
      <c r="P12012" s="153"/>
      <c r="Q12012" s="153"/>
      <c r="R12012" s="153"/>
      <c r="S12012" s="152"/>
      <c r="T12012" s="154"/>
      <c r="X12012" s="69" t="str">
        <f t="shared" si="378"/>
        <v/>
      </c>
      <c r="Y12012" s="69" t="str">
        <f t="shared" si="379"/>
        <v/>
      </c>
    </row>
    <row r="12013" spans="8:25" x14ac:dyDescent="0.25">
      <c r="H12013" s="153"/>
      <c r="I12013" s="151"/>
      <c r="J12013" s="153"/>
      <c r="K12013" s="153"/>
      <c r="L12013" s="153"/>
      <c r="M12013" s="153"/>
      <c r="N12013" s="153"/>
      <c r="O12013" s="153"/>
      <c r="P12013" s="153"/>
      <c r="Q12013" s="153"/>
      <c r="R12013" s="153"/>
      <c r="S12013" s="152"/>
      <c r="T12013" s="154"/>
      <c r="X12013" s="69" t="str">
        <f t="shared" si="378"/>
        <v/>
      </c>
      <c r="Y12013" s="69" t="str">
        <f t="shared" si="379"/>
        <v/>
      </c>
    </row>
    <row r="12014" spans="8:25" x14ac:dyDescent="0.25">
      <c r="H12014" s="153"/>
      <c r="I12014" s="151"/>
      <c r="J12014" s="153"/>
      <c r="K12014" s="153"/>
      <c r="L12014" s="153"/>
      <c r="M12014" s="153"/>
      <c r="N12014" s="153"/>
      <c r="O12014" s="153"/>
      <c r="P12014" s="153"/>
      <c r="Q12014" s="153"/>
      <c r="R12014" s="153"/>
      <c r="S12014" s="152"/>
      <c r="T12014" s="154"/>
      <c r="X12014" s="69" t="str">
        <f t="shared" si="378"/>
        <v/>
      </c>
      <c r="Y12014" s="69" t="str">
        <f t="shared" si="379"/>
        <v/>
      </c>
    </row>
    <row r="12015" spans="8:25" x14ac:dyDescent="0.25">
      <c r="H12015" s="153"/>
      <c r="I12015" s="151"/>
      <c r="J12015" s="153"/>
      <c r="K12015" s="153"/>
      <c r="L12015" s="153"/>
      <c r="M12015" s="153"/>
      <c r="N12015" s="153"/>
      <c r="O12015" s="153"/>
      <c r="P12015" s="153"/>
      <c r="Q12015" s="153"/>
      <c r="R12015" s="153"/>
      <c r="S12015" s="152"/>
      <c r="T12015" s="154"/>
      <c r="X12015" s="69" t="str">
        <f t="shared" si="378"/>
        <v/>
      </c>
      <c r="Y12015" s="69" t="str">
        <f t="shared" si="379"/>
        <v/>
      </c>
    </row>
    <row r="12016" spans="8:25" x14ac:dyDescent="0.25">
      <c r="H12016" s="153"/>
      <c r="I12016" s="151"/>
      <c r="J12016" s="153"/>
      <c r="K12016" s="153"/>
      <c r="L12016" s="153"/>
      <c r="M12016" s="153"/>
      <c r="N12016" s="153"/>
      <c r="O12016" s="153"/>
      <c r="P12016" s="153"/>
      <c r="Q12016" s="153"/>
      <c r="R12016" s="153"/>
      <c r="S12016" s="152"/>
      <c r="T12016" s="154"/>
      <c r="X12016" s="69" t="str">
        <f t="shared" si="378"/>
        <v/>
      </c>
      <c r="Y12016" s="69" t="str">
        <f t="shared" si="379"/>
        <v/>
      </c>
    </row>
    <row r="12017" spans="8:25" x14ac:dyDescent="0.25">
      <c r="H12017" s="153"/>
      <c r="I12017" s="151"/>
      <c r="J12017" s="153"/>
      <c r="K12017" s="153"/>
      <c r="L12017" s="153"/>
      <c r="M12017" s="153"/>
      <c r="N12017" s="153"/>
      <c r="O12017" s="153"/>
      <c r="P12017" s="153"/>
      <c r="Q12017" s="153"/>
      <c r="R12017" s="153"/>
      <c r="S12017" s="152"/>
      <c r="T12017" s="154"/>
      <c r="X12017" s="69" t="str">
        <f t="shared" si="378"/>
        <v/>
      </c>
      <c r="Y12017" s="69" t="str">
        <f t="shared" si="379"/>
        <v/>
      </c>
    </row>
    <row r="12018" spans="8:25" x14ac:dyDescent="0.25">
      <c r="H12018" s="153"/>
      <c r="I12018" s="151"/>
      <c r="J12018" s="153"/>
      <c r="K12018" s="153"/>
      <c r="L12018" s="153"/>
      <c r="M12018" s="153"/>
      <c r="N12018" s="153"/>
      <c r="O12018" s="153"/>
      <c r="P12018" s="153"/>
      <c r="Q12018" s="153"/>
      <c r="R12018" s="153"/>
      <c r="S12018" s="152"/>
      <c r="T12018" s="154"/>
      <c r="X12018" s="69" t="str">
        <f t="shared" si="378"/>
        <v/>
      </c>
      <c r="Y12018" s="69" t="str">
        <f t="shared" si="379"/>
        <v/>
      </c>
    </row>
    <row r="12019" spans="8:25" x14ac:dyDescent="0.25">
      <c r="H12019" s="153"/>
      <c r="I12019" s="151"/>
      <c r="J12019" s="153"/>
      <c r="K12019" s="153"/>
      <c r="L12019" s="153"/>
      <c r="M12019" s="153"/>
      <c r="N12019" s="153"/>
      <c r="O12019" s="153"/>
      <c r="P12019" s="153"/>
      <c r="Q12019" s="153"/>
      <c r="R12019" s="153"/>
      <c r="S12019" s="152"/>
      <c r="T12019" s="154"/>
      <c r="X12019" s="69" t="str">
        <f t="shared" si="378"/>
        <v/>
      </c>
      <c r="Y12019" s="69" t="str">
        <f t="shared" si="379"/>
        <v/>
      </c>
    </row>
    <row r="12020" spans="8:25" x14ac:dyDescent="0.25">
      <c r="H12020" s="153"/>
      <c r="I12020" s="151"/>
      <c r="J12020" s="153"/>
      <c r="K12020" s="153"/>
      <c r="L12020" s="153"/>
      <c r="M12020" s="153"/>
      <c r="N12020" s="153"/>
      <c r="O12020" s="153"/>
      <c r="P12020" s="153"/>
      <c r="Q12020" s="153"/>
      <c r="R12020" s="153"/>
      <c r="S12020" s="152"/>
      <c r="T12020" s="154"/>
      <c r="X12020" s="69" t="str">
        <f t="shared" si="378"/>
        <v/>
      </c>
      <c r="Y12020" s="69" t="str">
        <f t="shared" si="379"/>
        <v/>
      </c>
    </row>
    <row r="12021" spans="8:25" x14ac:dyDescent="0.25">
      <c r="H12021" s="153"/>
      <c r="I12021" s="151"/>
      <c r="J12021" s="153"/>
      <c r="K12021" s="153"/>
      <c r="L12021" s="153"/>
      <c r="M12021" s="153"/>
      <c r="N12021" s="153"/>
      <c r="O12021" s="153"/>
      <c r="P12021" s="153"/>
      <c r="Q12021" s="153"/>
      <c r="R12021" s="153"/>
      <c r="S12021" s="152"/>
      <c r="T12021" s="154"/>
      <c r="X12021" s="69" t="str">
        <f t="shared" si="378"/>
        <v/>
      </c>
      <c r="Y12021" s="69" t="str">
        <f t="shared" si="379"/>
        <v/>
      </c>
    </row>
    <row r="12022" spans="8:25" x14ac:dyDescent="0.25">
      <c r="H12022" s="153"/>
      <c r="I12022" s="151"/>
      <c r="J12022" s="153"/>
      <c r="K12022" s="153"/>
      <c r="L12022" s="153"/>
      <c r="M12022" s="153"/>
      <c r="N12022" s="153"/>
      <c r="O12022" s="153"/>
      <c r="P12022" s="153"/>
      <c r="Q12022" s="153"/>
      <c r="R12022" s="153"/>
      <c r="S12022" s="152"/>
      <c r="T12022" s="154"/>
      <c r="X12022" s="69" t="str">
        <f t="shared" si="378"/>
        <v/>
      </c>
      <c r="Y12022" s="69" t="str">
        <f t="shared" si="379"/>
        <v/>
      </c>
    </row>
    <row r="12023" spans="8:25" x14ac:dyDescent="0.25">
      <c r="H12023" s="153"/>
      <c r="I12023" s="151"/>
      <c r="J12023" s="153"/>
      <c r="K12023" s="153"/>
      <c r="L12023" s="153"/>
      <c r="M12023" s="153"/>
      <c r="N12023" s="153"/>
      <c r="O12023" s="153"/>
      <c r="P12023" s="153"/>
      <c r="Q12023" s="153"/>
      <c r="R12023" s="153"/>
      <c r="S12023" s="152"/>
      <c r="T12023" s="154"/>
      <c r="X12023" s="69" t="str">
        <f t="shared" si="378"/>
        <v/>
      </c>
      <c r="Y12023" s="69" t="str">
        <f t="shared" si="379"/>
        <v/>
      </c>
    </row>
    <row r="12024" spans="8:25" x14ac:dyDescent="0.25">
      <c r="H12024" s="153"/>
      <c r="I12024" s="151"/>
      <c r="J12024" s="153"/>
      <c r="K12024" s="153"/>
      <c r="L12024" s="153"/>
      <c r="M12024" s="153"/>
      <c r="N12024" s="153"/>
      <c r="O12024" s="153"/>
      <c r="P12024" s="153"/>
      <c r="Q12024" s="153"/>
      <c r="R12024" s="153"/>
      <c r="S12024" s="152"/>
      <c r="T12024" s="154"/>
      <c r="X12024" s="69" t="str">
        <f t="shared" si="378"/>
        <v/>
      </c>
      <c r="Y12024" s="69" t="str">
        <f t="shared" si="379"/>
        <v/>
      </c>
    </row>
    <row r="12025" spans="8:25" x14ac:dyDescent="0.25">
      <c r="H12025" s="153"/>
      <c r="I12025" s="151"/>
      <c r="J12025" s="153"/>
      <c r="K12025" s="153"/>
      <c r="L12025" s="153"/>
      <c r="M12025" s="153"/>
      <c r="N12025" s="153"/>
      <c r="O12025" s="153"/>
      <c r="P12025" s="153"/>
      <c r="Q12025" s="153"/>
      <c r="R12025" s="153"/>
      <c r="S12025" s="152"/>
      <c r="T12025" s="154"/>
      <c r="X12025" s="69" t="str">
        <f t="shared" si="378"/>
        <v/>
      </c>
      <c r="Y12025" s="69" t="str">
        <f t="shared" si="379"/>
        <v/>
      </c>
    </row>
    <row r="12026" spans="8:25" x14ac:dyDescent="0.25">
      <c r="H12026" s="153"/>
      <c r="I12026" s="151"/>
      <c r="J12026" s="153"/>
      <c r="K12026" s="153"/>
      <c r="L12026" s="153"/>
      <c r="M12026" s="153"/>
      <c r="N12026" s="153"/>
      <c r="O12026" s="153"/>
      <c r="P12026" s="153"/>
      <c r="Q12026" s="153"/>
      <c r="R12026" s="153"/>
      <c r="S12026" s="152"/>
      <c r="T12026" s="154"/>
      <c r="X12026" s="69" t="str">
        <f t="shared" si="378"/>
        <v/>
      </c>
      <c r="Y12026" s="69" t="str">
        <f t="shared" si="379"/>
        <v/>
      </c>
    </row>
    <row r="12027" spans="8:25" x14ac:dyDescent="0.25">
      <c r="H12027" s="153"/>
      <c r="I12027" s="151"/>
      <c r="J12027" s="153"/>
      <c r="K12027" s="153"/>
      <c r="L12027" s="153"/>
      <c r="M12027" s="153"/>
      <c r="N12027" s="153"/>
      <c r="O12027" s="153"/>
      <c r="P12027" s="153"/>
      <c r="Q12027" s="153"/>
      <c r="R12027" s="153"/>
      <c r="S12027" s="152"/>
      <c r="T12027" s="154"/>
      <c r="X12027" s="69" t="str">
        <f t="shared" si="378"/>
        <v/>
      </c>
      <c r="Y12027" s="69" t="str">
        <f t="shared" si="379"/>
        <v/>
      </c>
    </row>
    <row r="12028" spans="8:25" x14ac:dyDescent="0.25">
      <c r="H12028" s="153"/>
      <c r="I12028" s="151"/>
      <c r="J12028" s="153"/>
      <c r="K12028" s="153"/>
      <c r="L12028" s="153"/>
      <c r="M12028" s="153"/>
      <c r="N12028" s="153"/>
      <c r="O12028" s="153"/>
      <c r="P12028" s="153"/>
      <c r="Q12028" s="153"/>
      <c r="R12028" s="153"/>
      <c r="S12028" s="152"/>
      <c r="T12028" s="154"/>
      <c r="X12028" s="69" t="str">
        <f t="shared" si="378"/>
        <v/>
      </c>
      <c r="Y12028" s="69" t="str">
        <f t="shared" si="379"/>
        <v/>
      </c>
    </row>
    <row r="12029" spans="8:25" x14ac:dyDescent="0.25">
      <c r="H12029" s="153"/>
      <c r="I12029" s="151"/>
      <c r="J12029" s="153"/>
      <c r="K12029" s="153"/>
      <c r="L12029" s="153"/>
      <c r="M12029" s="153"/>
      <c r="N12029" s="153"/>
      <c r="O12029" s="153"/>
      <c r="P12029" s="153"/>
      <c r="Q12029" s="153"/>
      <c r="R12029" s="153"/>
      <c r="S12029" s="152"/>
      <c r="T12029" s="154"/>
      <c r="X12029" s="69" t="str">
        <f t="shared" si="378"/>
        <v/>
      </c>
      <c r="Y12029" s="69" t="str">
        <f t="shared" si="379"/>
        <v/>
      </c>
    </row>
    <row r="12030" spans="8:25" x14ac:dyDescent="0.25">
      <c r="H12030" s="153"/>
      <c r="I12030" s="151"/>
      <c r="J12030" s="153"/>
      <c r="K12030" s="153"/>
      <c r="L12030" s="153"/>
      <c r="M12030" s="153"/>
      <c r="N12030" s="153"/>
      <c r="O12030" s="153"/>
      <c r="P12030" s="153"/>
      <c r="Q12030" s="153"/>
      <c r="R12030" s="153"/>
      <c r="S12030" s="152"/>
      <c r="T12030" s="154"/>
      <c r="X12030" s="69" t="str">
        <f t="shared" si="378"/>
        <v/>
      </c>
      <c r="Y12030" s="69" t="str">
        <f t="shared" si="379"/>
        <v/>
      </c>
    </row>
    <row r="12031" spans="8:25" x14ac:dyDescent="0.25">
      <c r="H12031" s="153"/>
      <c r="I12031" s="151"/>
      <c r="J12031" s="153"/>
      <c r="K12031" s="153"/>
      <c r="L12031" s="153"/>
      <c r="M12031" s="153"/>
      <c r="N12031" s="153"/>
      <c r="O12031" s="153"/>
      <c r="P12031" s="153"/>
      <c r="Q12031" s="153"/>
      <c r="R12031" s="153"/>
      <c r="S12031" s="152"/>
      <c r="T12031" s="154"/>
      <c r="X12031" s="69" t="str">
        <f t="shared" si="378"/>
        <v/>
      </c>
      <c r="Y12031" s="69" t="str">
        <f t="shared" si="379"/>
        <v/>
      </c>
    </row>
    <row r="12032" spans="8:25" x14ac:dyDescent="0.25">
      <c r="H12032" s="153"/>
      <c r="I12032" s="151"/>
      <c r="J12032" s="153"/>
      <c r="K12032" s="153"/>
      <c r="L12032" s="153"/>
      <c r="M12032" s="153"/>
      <c r="N12032" s="153"/>
      <c r="O12032" s="153"/>
      <c r="P12032" s="153"/>
      <c r="Q12032" s="153"/>
      <c r="R12032" s="153"/>
      <c r="S12032" s="152"/>
      <c r="T12032" s="154"/>
      <c r="X12032" s="69" t="str">
        <f t="shared" si="378"/>
        <v/>
      </c>
      <c r="Y12032" s="69" t="str">
        <f t="shared" si="379"/>
        <v/>
      </c>
    </row>
    <row r="12033" spans="8:25" x14ac:dyDescent="0.25">
      <c r="H12033" s="153"/>
      <c r="I12033" s="151"/>
      <c r="J12033" s="153"/>
      <c r="K12033" s="153"/>
      <c r="L12033" s="153"/>
      <c r="M12033" s="153"/>
      <c r="N12033" s="153"/>
      <c r="O12033" s="153"/>
      <c r="P12033" s="153"/>
      <c r="Q12033" s="153"/>
      <c r="R12033" s="153"/>
      <c r="S12033" s="152"/>
      <c r="T12033" s="154"/>
      <c r="X12033" s="69" t="str">
        <f t="shared" si="378"/>
        <v/>
      </c>
      <c r="Y12033" s="69" t="str">
        <f t="shared" si="379"/>
        <v/>
      </c>
    </row>
    <row r="12034" spans="8:25" x14ac:dyDescent="0.25">
      <c r="H12034" s="153"/>
      <c r="I12034" s="151"/>
      <c r="J12034" s="153"/>
      <c r="K12034" s="153"/>
      <c r="L12034" s="153"/>
      <c r="M12034" s="153"/>
      <c r="N12034" s="153"/>
      <c r="O12034" s="153"/>
      <c r="P12034" s="153"/>
      <c r="Q12034" s="153"/>
      <c r="R12034" s="153"/>
      <c r="S12034" s="152"/>
      <c r="T12034" s="154"/>
      <c r="X12034" s="69" t="str">
        <f t="shared" ref="X12034:X12097" si="380">IF(W12034&lt;&gt;"",W12034-I12034,"")</f>
        <v/>
      </c>
      <c r="Y12034" s="69" t="str">
        <f t="shared" si="379"/>
        <v/>
      </c>
    </row>
    <row r="12035" spans="8:25" x14ac:dyDescent="0.25">
      <c r="H12035" s="153"/>
      <c r="I12035" s="151"/>
      <c r="J12035" s="153"/>
      <c r="K12035" s="153"/>
      <c r="L12035" s="153"/>
      <c r="M12035" s="153"/>
      <c r="N12035" s="153"/>
      <c r="O12035" s="153"/>
      <c r="P12035" s="153"/>
      <c r="Q12035" s="153"/>
      <c r="R12035" s="153"/>
      <c r="S12035" s="152"/>
      <c r="T12035" s="154"/>
      <c r="X12035" s="69" t="str">
        <f t="shared" si="380"/>
        <v/>
      </c>
      <c r="Y12035" s="69" t="str">
        <f t="shared" ref="Y12035:Y12098" si="381">IF(X12035&lt;&gt;"",IF(X12035&lt;365,"&lt; 1 year",IF(X12035&lt;730,"1-2",IF(X12035&lt;1095,"2-3",IF(X12035&lt;1460,"3-4",IF(X12035&lt;1825,"4-5","5+"))))),"")</f>
        <v/>
      </c>
    </row>
    <row r="12036" spans="8:25" x14ac:dyDescent="0.25">
      <c r="H12036" s="153"/>
      <c r="I12036" s="151"/>
      <c r="J12036" s="153"/>
      <c r="K12036" s="153"/>
      <c r="L12036" s="153"/>
      <c r="M12036" s="153"/>
      <c r="N12036" s="153"/>
      <c r="O12036" s="153"/>
      <c r="P12036" s="153"/>
      <c r="Q12036" s="153"/>
      <c r="R12036" s="153"/>
      <c r="S12036" s="152"/>
      <c r="T12036" s="154"/>
      <c r="X12036" s="69" t="str">
        <f t="shared" si="380"/>
        <v/>
      </c>
      <c r="Y12036" s="69" t="str">
        <f t="shared" si="381"/>
        <v/>
      </c>
    </row>
    <row r="12037" spans="8:25" x14ac:dyDescent="0.25">
      <c r="H12037" s="153"/>
      <c r="I12037" s="151"/>
      <c r="J12037" s="153"/>
      <c r="K12037" s="153"/>
      <c r="L12037" s="153"/>
      <c r="M12037" s="153"/>
      <c r="N12037" s="153"/>
      <c r="O12037" s="153"/>
      <c r="P12037" s="153"/>
      <c r="Q12037" s="153"/>
      <c r="R12037" s="153"/>
      <c r="S12037" s="152"/>
      <c r="T12037" s="154"/>
      <c r="X12037" s="69" t="str">
        <f t="shared" si="380"/>
        <v/>
      </c>
      <c r="Y12037" s="69" t="str">
        <f t="shared" si="381"/>
        <v/>
      </c>
    </row>
    <row r="12038" spans="8:25" x14ac:dyDescent="0.25">
      <c r="H12038" s="153"/>
      <c r="I12038" s="151"/>
      <c r="J12038" s="153"/>
      <c r="K12038" s="153"/>
      <c r="L12038" s="153"/>
      <c r="M12038" s="153"/>
      <c r="N12038" s="153"/>
      <c r="O12038" s="153"/>
      <c r="P12038" s="153"/>
      <c r="Q12038" s="153"/>
      <c r="R12038" s="153"/>
      <c r="S12038" s="152"/>
      <c r="T12038" s="154"/>
      <c r="X12038" s="69" t="str">
        <f t="shared" si="380"/>
        <v/>
      </c>
      <c r="Y12038" s="69" t="str">
        <f t="shared" si="381"/>
        <v/>
      </c>
    </row>
    <row r="12039" spans="8:25" x14ac:dyDescent="0.25">
      <c r="H12039" s="153"/>
      <c r="I12039" s="151"/>
      <c r="J12039" s="153"/>
      <c r="K12039" s="153"/>
      <c r="L12039" s="153"/>
      <c r="M12039" s="153"/>
      <c r="N12039" s="153"/>
      <c r="O12039" s="153"/>
      <c r="P12039" s="153"/>
      <c r="Q12039" s="153"/>
      <c r="R12039" s="153"/>
      <c r="S12039" s="152"/>
      <c r="T12039" s="154"/>
      <c r="X12039" s="69" t="str">
        <f t="shared" si="380"/>
        <v/>
      </c>
      <c r="Y12039" s="69" t="str">
        <f t="shared" si="381"/>
        <v/>
      </c>
    </row>
    <row r="12040" spans="8:25" x14ac:dyDescent="0.25">
      <c r="H12040" s="153"/>
      <c r="I12040" s="151"/>
      <c r="J12040" s="153"/>
      <c r="K12040" s="153"/>
      <c r="L12040" s="153"/>
      <c r="M12040" s="153"/>
      <c r="N12040" s="153"/>
      <c r="O12040" s="153"/>
      <c r="P12040" s="153"/>
      <c r="Q12040" s="153"/>
      <c r="R12040" s="153"/>
      <c r="S12040" s="152"/>
      <c r="T12040" s="154"/>
      <c r="X12040" s="69" t="str">
        <f t="shared" si="380"/>
        <v/>
      </c>
      <c r="Y12040" s="69" t="str">
        <f t="shared" si="381"/>
        <v/>
      </c>
    </row>
    <row r="12041" spans="8:25" x14ac:dyDescent="0.25">
      <c r="H12041" s="153"/>
      <c r="I12041" s="151"/>
      <c r="J12041" s="153"/>
      <c r="K12041" s="153"/>
      <c r="L12041" s="153"/>
      <c r="M12041" s="153"/>
      <c r="N12041" s="153"/>
      <c r="O12041" s="153"/>
      <c r="P12041" s="153"/>
      <c r="Q12041" s="153"/>
      <c r="R12041" s="153"/>
      <c r="S12041" s="152"/>
      <c r="T12041" s="154"/>
      <c r="X12041" s="69" t="str">
        <f t="shared" si="380"/>
        <v/>
      </c>
      <c r="Y12041" s="69" t="str">
        <f t="shared" si="381"/>
        <v/>
      </c>
    </row>
    <row r="12042" spans="8:25" x14ac:dyDescent="0.25">
      <c r="H12042" s="153"/>
      <c r="I12042" s="151"/>
      <c r="J12042" s="153"/>
      <c r="K12042" s="153"/>
      <c r="L12042" s="153"/>
      <c r="M12042" s="153"/>
      <c r="N12042" s="153"/>
      <c r="O12042" s="153"/>
      <c r="P12042" s="153"/>
      <c r="Q12042" s="153"/>
      <c r="R12042" s="153"/>
      <c r="S12042" s="152"/>
      <c r="T12042" s="154"/>
      <c r="X12042" s="69" t="str">
        <f t="shared" si="380"/>
        <v/>
      </c>
      <c r="Y12042" s="69" t="str">
        <f t="shared" si="381"/>
        <v/>
      </c>
    </row>
    <row r="12043" spans="8:25" x14ac:dyDescent="0.25">
      <c r="H12043" s="153"/>
      <c r="I12043" s="151"/>
      <c r="J12043" s="153"/>
      <c r="K12043" s="153"/>
      <c r="L12043" s="153"/>
      <c r="M12043" s="153"/>
      <c r="N12043" s="153"/>
      <c r="O12043" s="153"/>
      <c r="P12043" s="153"/>
      <c r="Q12043" s="153"/>
      <c r="R12043" s="153"/>
      <c r="S12043" s="152"/>
      <c r="T12043" s="154"/>
      <c r="X12043" s="69" t="str">
        <f t="shared" si="380"/>
        <v/>
      </c>
      <c r="Y12043" s="69" t="str">
        <f t="shared" si="381"/>
        <v/>
      </c>
    </row>
    <row r="12044" spans="8:25" x14ac:dyDescent="0.25">
      <c r="H12044" s="153"/>
      <c r="I12044" s="151"/>
      <c r="J12044" s="153"/>
      <c r="K12044" s="153"/>
      <c r="L12044" s="153"/>
      <c r="M12044" s="153"/>
      <c r="N12044" s="153"/>
      <c r="O12044" s="153"/>
      <c r="P12044" s="153"/>
      <c r="Q12044" s="153"/>
      <c r="R12044" s="153"/>
      <c r="S12044" s="152"/>
      <c r="T12044" s="154"/>
      <c r="X12044" s="69" t="str">
        <f t="shared" si="380"/>
        <v/>
      </c>
      <c r="Y12044" s="69" t="str">
        <f t="shared" si="381"/>
        <v/>
      </c>
    </row>
    <row r="12045" spans="8:25" x14ac:dyDescent="0.25">
      <c r="H12045" s="153"/>
      <c r="I12045" s="151"/>
      <c r="J12045" s="153"/>
      <c r="K12045" s="153"/>
      <c r="L12045" s="153"/>
      <c r="M12045" s="153"/>
      <c r="N12045" s="153"/>
      <c r="O12045" s="153"/>
      <c r="P12045" s="153"/>
      <c r="Q12045" s="153"/>
      <c r="R12045" s="153"/>
      <c r="S12045" s="152"/>
      <c r="T12045" s="154"/>
      <c r="X12045" s="69" t="str">
        <f t="shared" si="380"/>
        <v/>
      </c>
      <c r="Y12045" s="69" t="str">
        <f t="shared" si="381"/>
        <v/>
      </c>
    </row>
    <row r="12046" spans="8:25" x14ac:dyDescent="0.25">
      <c r="H12046" s="153"/>
      <c r="I12046" s="151"/>
      <c r="J12046" s="153"/>
      <c r="K12046" s="153"/>
      <c r="L12046" s="153"/>
      <c r="M12046" s="153"/>
      <c r="N12046" s="153"/>
      <c r="O12046" s="153"/>
      <c r="P12046" s="153"/>
      <c r="Q12046" s="153"/>
      <c r="R12046" s="153"/>
      <c r="S12046" s="152"/>
      <c r="T12046" s="154"/>
      <c r="X12046" s="69" t="str">
        <f t="shared" si="380"/>
        <v/>
      </c>
      <c r="Y12046" s="69" t="str">
        <f t="shared" si="381"/>
        <v/>
      </c>
    </row>
    <row r="12047" spans="8:25" x14ac:dyDescent="0.25">
      <c r="H12047" s="153"/>
      <c r="I12047" s="151"/>
      <c r="J12047" s="153"/>
      <c r="K12047" s="153"/>
      <c r="L12047" s="153"/>
      <c r="M12047" s="153"/>
      <c r="N12047" s="153"/>
      <c r="O12047" s="153"/>
      <c r="P12047" s="153"/>
      <c r="Q12047" s="153"/>
      <c r="R12047" s="153"/>
      <c r="S12047" s="152"/>
      <c r="T12047" s="154"/>
      <c r="X12047" s="69" t="str">
        <f t="shared" si="380"/>
        <v/>
      </c>
      <c r="Y12047" s="69" t="str">
        <f t="shared" si="381"/>
        <v/>
      </c>
    </row>
    <row r="12048" spans="8:25" x14ac:dyDescent="0.25">
      <c r="H12048" s="153"/>
      <c r="I12048" s="151"/>
      <c r="J12048" s="153"/>
      <c r="K12048" s="153"/>
      <c r="L12048" s="153"/>
      <c r="M12048" s="153"/>
      <c r="N12048" s="153"/>
      <c r="O12048" s="153"/>
      <c r="P12048" s="153"/>
      <c r="Q12048" s="153"/>
      <c r="R12048" s="153"/>
      <c r="S12048" s="152"/>
      <c r="T12048" s="154"/>
      <c r="X12048" s="69" t="str">
        <f t="shared" si="380"/>
        <v/>
      </c>
      <c r="Y12048" s="69" t="str">
        <f t="shared" si="381"/>
        <v/>
      </c>
    </row>
    <row r="12049" spans="8:25" x14ac:dyDescent="0.25">
      <c r="H12049" s="153"/>
      <c r="I12049" s="151"/>
      <c r="J12049" s="153"/>
      <c r="K12049" s="153"/>
      <c r="L12049" s="153"/>
      <c r="M12049" s="153"/>
      <c r="N12049" s="153"/>
      <c r="O12049" s="153"/>
      <c r="P12049" s="153"/>
      <c r="Q12049" s="153"/>
      <c r="R12049" s="153"/>
      <c r="S12049" s="152"/>
      <c r="T12049" s="154"/>
      <c r="X12049" s="69" t="str">
        <f t="shared" si="380"/>
        <v/>
      </c>
      <c r="Y12049" s="69" t="str">
        <f t="shared" si="381"/>
        <v/>
      </c>
    </row>
    <row r="12050" spans="8:25" x14ac:dyDescent="0.25">
      <c r="H12050" s="153"/>
      <c r="I12050" s="151"/>
      <c r="J12050" s="153"/>
      <c r="K12050" s="153"/>
      <c r="L12050" s="153"/>
      <c r="M12050" s="153"/>
      <c r="N12050" s="153"/>
      <c r="O12050" s="153"/>
      <c r="P12050" s="153"/>
      <c r="Q12050" s="153"/>
      <c r="R12050" s="153"/>
      <c r="S12050" s="152"/>
      <c r="T12050" s="154"/>
      <c r="X12050" s="69" t="str">
        <f t="shared" si="380"/>
        <v/>
      </c>
      <c r="Y12050" s="69" t="str">
        <f t="shared" si="381"/>
        <v/>
      </c>
    </row>
    <row r="12051" spans="8:25" x14ac:dyDescent="0.25">
      <c r="H12051" s="153"/>
      <c r="I12051" s="151"/>
      <c r="J12051" s="153"/>
      <c r="K12051" s="153"/>
      <c r="L12051" s="153"/>
      <c r="M12051" s="153"/>
      <c r="N12051" s="153"/>
      <c r="O12051" s="153"/>
      <c r="P12051" s="153"/>
      <c r="Q12051" s="153"/>
      <c r="R12051" s="153"/>
      <c r="S12051" s="152"/>
      <c r="T12051" s="154"/>
      <c r="X12051" s="69" t="str">
        <f t="shared" si="380"/>
        <v/>
      </c>
      <c r="Y12051" s="69" t="str">
        <f t="shared" si="381"/>
        <v/>
      </c>
    </row>
    <row r="12052" spans="8:25" x14ac:dyDescent="0.25">
      <c r="H12052" s="153"/>
      <c r="I12052" s="151"/>
      <c r="J12052" s="153"/>
      <c r="K12052" s="153"/>
      <c r="L12052" s="153"/>
      <c r="M12052" s="153"/>
      <c r="N12052" s="153"/>
      <c r="O12052" s="153"/>
      <c r="P12052" s="153"/>
      <c r="Q12052" s="153"/>
      <c r="R12052" s="153"/>
      <c r="S12052" s="152"/>
      <c r="T12052" s="154"/>
      <c r="X12052" s="69" t="str">
        <f t="shared" si="380"/>
        <v/>
      </c>
      <c r="Y12052" s="69" t="str">
        <f t="shared" si="381"/>
        <v/>
      </c>
    </row>
    <row r="12053" spans="8:25" x14ac:dyDescent="0.25">
      <c r="H12053" s="153"/>
      <c r="I12053" s="151"/>
      <c r="J12053" s="153"/>
      <c r="K12053" s="153"/>
      <c r="L12053" s="153"/>
      <c r="M12053" s="153"/>
      <c r="N12053" s="153"/>
      <c r="O12053" s="153"/>
      <c r="P12053" s="153"/>
      <c r="Q12053" s="153"/>
      <c r="R12053" s="153"/>
      <c r="S12053" s="152"/>
      <c r="T12053" s="154"/>
      <c r="X12053" s="69" t="str">
        <f t="shared" si="380"/>
        <v/>
      </c>
      <c r="Y12053" s="69" t="str">
        <f t="shared" si="381"/>
        <v/>
      </c>
    </row>
    <row r="12054" spans="8:25" x14ac:dyDescent="0.25">
      <c r="H12054" s="153"/>
      <c r="I12054" s="151"/>
      <c r="J12054" s="153"/>
      <c r="K12054" s="153"/>
      <c r="L12054" s="153"/>
      <c r="M12054" s="153"/>
      <c r="N12054" s="153"/>
      <c r="O12054" s="153"/>
      <c r="P12054" s="153"/>
      <c r="Q12054" s="153"/>
      <c r="R12054" s="153"/>
      <c r="S12054" s="152"/>
      <c r="T12054" s="154"/>
      <c r="X12054" s="69" t="str">
        <f t="shared" si="380"/>
        <v/>
      </c>
      <c r="Y12054" s="69" t="str">
        <f t="shared" si="381"/>
        <v/>
      </c>
    </row>
    <row r="12055" spans="8:25" x14ac:dyDescent="0.25">
      <c r="H12055" s="153"/>
      <c r="I12055" s="151"/>
      <c r="J12055" s="153"/>
      <c r="K12055" s="153"/>
      <c r="L12055" s="153"/>
      <c r="M12055" s="153"/>
      <c r="N12055" s="153"/>
      <c r="O12055" s="153"/>
      <c r="P12055" s="153"/>
      <c r="Q12055" s="153"/>
      <c r="R12055" s="153"/>
      <c r="S12055" s="152"/>
      <c r="T12055" s="154"/>
      <c r="X12055" s="69" t="str">
        <f t="shared" si="380"/>
        <v/>
      </c>
      <c r="Y12055" s="69" t="str">
        <f t="shared" si="381"/>
        <v/>
      </c>
    </row>
    <row r="12056" spans="8:25" x14ac:dyDescent="0.25">
      <c r="H12056" s="153"/>
      <c r="I12056" s="151"/>
      <c r="J12056" s="153"/>
      <c r="K12056" s="153"/>
      <c r="L12056" s="153"/>
      <c r="M12056" s="153"/>
      <c r="N12056" s="153"/>
      <c r="O12056" s="153"/>
      <c r="P12056" s="153"/>
      <c r="Q12056" s="153"/>
      <c r="R12056" s="153"/>
      <c r="S12056" s="152"/>
      <c r="T12056" s="154"/>
      <c r="X12056" s="69" t="str">
        <f t="shared" si="380"/>
        <v/>
      </c>
      <c r="Y12056" s="69" t="str">
        <f t="shared" si="381"/>
        <v/>
      </c>
    </row>
    <row r="12057" spans="8:25" x14ac:dyDescent="0.25">
      <c r="H12057" s="153"/>
      <c r="I12057" s="151"/>
      <c r="J12057" s="153"/>
      <c r="K12057" s="153"/>
      <c r="L12057" s="153"/>
      <c r="M12057" s="153"/>
      <c r="N12057" s="153"/>
      <c r="O12057" s="153"/>
      <c r="P12057" s="153"/>
      <c r="Q12057" s="153"/>
      <c r="R12057" s="153"/>
      <c r="S12057" s="152"/>
      <c r="T12057" s="154"/>
      <c r="X12057" s="69" t="str">
        <f t="shared" si="380"/>
        <v/>
      </c>
      <c r="Y12057" s="69" t="str">
        <f t="shared" si="381"/>
        <v/>
      </c>
    </row>
    <row r="12058" spans="8:25" x14ac:dyDescent="0.25">
      <c r="H12058" s="153"/>
      <c r="I12058" s="151"/>
      <c r="J12058" s="153"/>
      <c r="K12058" s="153"/>
      <c r="L12058" s="153"/>
      <c r="M12058" s="153"/>
      <c r="N12058" s="153"/>
      <c r="O12058" s="153"/>
      <c r="P12058" s="153"/>
      <c r="Q12058" s="153"/>
      <c r="R12058" s="153"/>
      <c r="S12058" s="152"/>
      <c r="T12058" s="154"/>
      <c r="X12058" s="69" t="str">
        <f t="shared" si="380"/>
        <v/>
      </c>
      <c r="Y12058" s="69" t="str">
        <f t="shared" si="381"/>
        <v/>
      </c>
    </row>
    <row r="12059" spans="8:25" x14ac:dyDescent="0.25">
      <c r="H12059" s="153"/>
      <c r="I12059" s="151"/>
      <c r="J12059" s="153"/>
      <c r="K12059" s="153"/>
      <c r="L12059" s="153"/>
      <c r="M12059" s="153"/>
      <c r="N12059" s="153"/>
      <c r="O12059" s="153"/>
      <c r="P12059" s="153"/>
      <c r="Q12059" s="153"/>
      <c r="R12059" s="153"/>
      <c r="S12059" s="152"/>
      <c r="T12059" s="154"/>
      <c r="X12059" s="69" t="str">
        <f t="shared" si="380"/>
        <v/>
      </c>
      <c r="Y12059" s="69" t="str">
        <f t="shared" si="381"/>
        <v/>
      </c>
    </row>
    <row r="12060" spans="8:25" x14ac:dyDescent="0.25">
      <c r="H12060" s="153"/>
      <c r="I12060" s="151"/>
      <c r="J12060" s="153"/>
      <c r="K12060" s="153"/>
      <c r="L12060" s="153"/>
      <c r="M12060" s="153"/>
      <c r="N12060" s="153"/>
      <c r="O12060" s="153"/>
      <c r="P12060" s="153"/>
      <c r="Q12060" s="153"/>
      <c r="R12060" s="153"/>
      <c r="S12060" s="152"/>
      <c r="T12060" s="154"/>
      <c r="X12060" s="69" t="str">
        <f t="shared" si="380"/>
        <v/>
      </c>
      <c r="Y12060" s="69" t="str">
        <f t="shared" si="381"/>
        <v/>
      </c>
    </row>
    <row r="12061" spans="8:25" x14ac:dyDescent="0.25">
      <c r="H12061" s="153"/>
      <c r="I12061" s="151"/>
      <c r="J12061" s="153"/>
      <c r="K12061" s="153"/>
      <c r="L12061" s="153"/>
      <c r="M12061" s="153"/>
      <c r="N12061" s="153"/>
      <c r="O12061" s="153"/>
      <c r="P12061" s="153"/>
      <c r="Q12061" s="153"/>
      <c r="R12061" s="153"/>
      <c r="S12061" s="152"/>
      <c r="T12061" s="154"/>
      <c r="X12061" s="69" t="str">
        <f t="shared" si="380"/>
        <v/>
      </c>
      <c r="Y12061" s="69" t="str">
        <f t="shared" si="381"/>
        <v/>
      </c>
    </row>
    <row r="12062" spans="8:25" x14ac:dyDescent="0.25">
      <c r="H12062" s="153"/>
      <c r="I12062" s="151"/>
      <c r="J12062" s="153"/>
      <c r="K12062" s="153"/>
      <c r="L12062" s="153"/>
      <c r="M12062" s="153"/>
      <c r="N12062" s="153"/>
      <c r="O12062" s="153"/>
      <c r="P12062" s="153"/>
      <c r="Q12062" s="153"/>
      <c r="R12062" s="153"/>
      <c r="S12062" s="152"/>
      <c r="T12062" s="154"/>
      <c r="X12062" s="69" t="str">
        <f t="shared" si="380"/>
        <v/>
      </c>
      <c r="Y12062" s="69" t="str">
        <f t="shared" si="381"/>
        <v/>
      </c>
    </row>
    <row r="12063" spans="8:25" x14ac:dyDescent="0.25">
      <c r="H12063" s="153"/>
      <c r="I12063" s="151"/>
      <c r="J12063" s="153"/>
      <c r="K12063" s="153"/>
      <c r="L12063" s="153"/>
      <c r="M12063" s="153"/>
      <c r="N12063" s="153"/>
      <c r="O12063" s="153"/>
      <c r="P12063" s="153"/>
      <c r="Q12063" s="153"/>
      <c r="R12063" s="153"/>
      <c r="S12063" s="152"/>
      <c r="T12063" s="154"/>
      <c r="X12063" s="69" t="str">
        <f t="shared" si="380"/>
        <v/>
      </c>
      <c r="Y12063" s="69" t="str">
        <f t="shared" si="381"/>
        <v/>
      </c>
    </row>
    <row r="12064" spans="8:25" x14ac:dyDescent="0.25">
      <c r="H12064" s="153"/>
      <c r="I12064" s="151"/>
      <c r="J12064" s="153"/>
      <c r="K12064" s="153"/>
      <c r="L12064" s="153"/>
      <c r="M12064" s="153"/>
      <c r="N12064" s="153"/>
      <c r="O12064" s="153"/>
      <c r="P12064" s="153"/>
      <c r="Q12064" s="153"/>
      <c r="R12064" s="153"/>
      <c r="S12064" s="152"/>
      <c r="T12064" s="154"/>
      <c r="X12064" s="69" t="str">
        <f t="shared" si="380"/>
        <v/>
      </c>
      <c r="Y12064" s="69" t="str">
        <f t="shared" si="381"/>
        <v/>
      </c>
    </row>
    <row r="12065" spans="8:25" x14ac:dyDescent="0.25">
      <c r="H12065" s="153"/>
      <c r="I12065" s="151"/>
      <c r="J12065" s="153"/>
      <c r="K12065" s="153"/>
      <c r="L12065" s="153"/>
      <c r="M12065" s="153"/>
      <c r="N12065" s="153"/>
      <c r="O12065" s="153"/>
      <c r="P12065" s="153"/>
      <c r="Q12065" s="153"/>
      <c r="R12065" s="153"/>
      <c r="S12065" s="152"/>
      <c r="T12065" s="154"/>
      <c r="X12065" s="69" t="str">
        <f t="shared" si="380"/>
        <v/>
      </c>
      <c r="Y12065" s="69" t="str">
        <f t="shared" si="381"/>
        <v/>
      </c>
    </row>
    <row r="12066" spans="8:25" x14ac:dyDescent="0.25">
      <c r="H12066" s="153"/>
      <c r="I12066" s="151"/>
      <c r="J12066" s="153"/>
      <c r="K12066" s="153"/>
      <c r="L12066" s="153"/>
      <c r="M12066" s="153"/>
      <c r="N12066" s="153"/>
      <c r="O12066" s="153"/>
      <c r="P12066" s="153"/>
      <c r="Q12066" s="153"/>
      <c r="R12066" s="153"/>
      <c r="S12066" s="152"/>
      <c r="T12066" s="154"/>
      <c r="X12066" s="69" t="str">
        <f t="shared" si="380"/>
        <v/>
      </c>
      <c r="Y12066" s="69" t="str">
        <f t="shared" si="381"/>
        <v/>
      </c>
    </row>
    <row r="12067" spans="8:25" x14ac:dyDescent="0.25">
      <c r="H12067" s="153"/>
      <c r="I12067" s="151"/>
      <c r="J12067" s="153"/>
      <c r="K12067" s="153"/>
      <c r="L12067" s="153"/>
      <c r="M12067" s="153"/>
      <c r="N12067" s="153"/>
      <c r="O12067" s="153"/>
      <c r="P12067" s="153"/>
      <c r="Q12067" s="153"/>
      <c r="R12067" s="153"/>
      <c r="S12067" s="152"/>
      <c r="T12067" s="154"/>
      <c r="X12067" s="69" t="str">
        <f t="shared" si="380"/>
        <v/>
      </c>
      <c r="Y12067" s="69" t="str">
        <f t="shared" si="381"/>
        <v/>
      </c>
    </row>
    <row r="12068" spans="8:25" x14ac:dyDescent="0.25">
      <c r="H12068" s="153"/>
      <c r="I12068" s="151"/>
      <c r="J12068" s="153"/>
      <c r="K12068" s="153"/>
      <c r="L12068" s="153"/>
      <c r="M12068" s="153"/>
      <c r="N12068" s="153"/>
      <c r="O12068" s="153"/>
      <c r="P12068" s="153"/>
      <c r="Q12068" s="153"/>
      <c r="R12068" s="153"/>
      <c r="S12068" s="152"/>
      <c r="T12068" s="154"/>
      <c r="X12068" s="69" t="str">
        <f t="shared" si="380"/>
        <v/>
      </c>
      <c r="Y12068" s="69" t="str">
        <f t="shared" si="381"/>
        <v/>
      </c>
    </row>
    <row r="12069" spans="8:25" x14ac:dyDescent="0.25">
      <c r="H12069" s="153"/>
      <c r="I12069" s="151"/>
      <c r="J12069" s="153"/>
      <c r="K12069" s="153"/>
      <c r="L12069" s="153"/>
      <c r="M12069" s="153"/>
      <c r="N12069" s="153"/>
      <c r="O12069" s="153"/>
      <c r="P12069" s="153"/>
      <c r="Q12069" s="153"/>
      <c r="R12069" s="153"/>
      <c r="S12069" s="152"/>
      <c r="T12069" s="154"/>
      <c r="X12069" s="69" t="str">
        <f t="shared" si="380"/>
        <v/>
      </c>
      <c r="Y12069" s="69" t="str">
        <f t="shared" si="381"/>
        <v/>
      </c>
    </row>
    <row r="12070" spans="8:25" x14ac:dyDescent="0.25">
      <c r="H12070" s="153"/>
      <c r="I12070" s="151"/>
      <c r="J12070" s="153"/>
      <c r="K12070" s="153"/>
      <c r="L12070" s="153"/>
      <c r="M12070" s="153"/>
      <c r="N12070" s="153"/>
      <c r="O12070" s="153"/>
      <c r="P12070" s="153"/>
      <c r="Q12070" s="153"/>
      <c r="R12070" s="153"/>
      <c r="S12070" s="152"/>
      <c r="T12070" s="154"/>
      <c r="X12070" s="69" t="str">
        <f t="shared" si="380"/>
        <v/>
      </c>
      <c r="Y12070" s="69" t="str">
        <f t="shared" si="381"/>
        <v/>
      </c>
    </row>
    <row r="12071" spans="8:25" x14ac:dyDescent="0.25">
      <c r="H12071" s="153"/>
      <c r="I12071" s="151"/>
      <c r="J12071" s="153"/>
      <c r="K12071" s="153"/>
      <c r="L12071" s="153"/>
      <c r="M12071" s="153"/>
      <c r="N12071" s="153"/>
      <c r="O12071" s="153"/>
      <c r="P12071" s="153"/>
      <c r="Q12071" s="153"/>
      <c r="R12071" s="153"/>
      <c r="S12071" s="152"/>
      <c r="T12071" s="154"/>
      <c r="X12071" s="69" t="str">
        <f t="shared" si="380"/>
        <v/>
      </c>
      <c r="Y12071" s="69" t="str">
        <f t="shared" si="381"/>
        <v/>
      </c>
    </row>
    <row r="12072" spans="8:25" x14ac:dyDescent="0.25">
      <c r="H12072" s="153"/>
      <c r="I12072" s="151"/>
      <c r="J12072" s="153"/>
      <c r="K12072" s="153"/>
      <c r="L12072" s="153"/>
      <c r="M12072" s="153"/>
      <c r="N12072" s="153"/>
      <c r="O12072" s="153"/>
      <c r="P12072" s="153"/>
      <c r="Q12072" s="153"/>
      <c r="R12072" s="153"/>
      <c r="S12072" s="152"/>
      <c r="T12072" s="154"/>
      <c r="X12072" s="69" t="str">
        <f t="shared" si="380"/>
        <v/>
      </c>
      <c r="Y12072" s="69" t="str">
        <f t="shared" si="381"/>
        <v/>
      </c>
    </row>
    <row r="12073" spans="8:25" x14ac:dyDescent="0.25">
      <c r="H12073" s="153"/>
      <c r="I12073" s="151"/>
      <c r="J12073" s="153"/>
      <c r="K12073" s="153"/>
      <c r="L12073" s="153"/>
      <c r="M12073" s="153"/>
      <c r="N12073" s="153"/>
      <c r="O12073" s="153"/>
      <c r="P12073" s="153"/>
      <c r="Q12073" s="153"/>
      <c r="R12073" s="153"/>
      <c r="S12073" s="152"/>
      <c r="T12073" s="154"/>
      <c r="X12073" s="69" t="str">
        <f t="shared" si="380"/>
        <v/>
      </c>
      <c r="Y12073" s="69" t="str">
        <f t="shared" si="381"/>
        <v/>
      </c>
    </row>
    <row r="12074" spans="8:25" x14ac:dyDescent="0.25">
      <c r="H12074" s="153"/>
      <c r="I12074" s="151"/>
      <c r="J12074" s="153"/>
      <c r="K12074" s="153"/>
      <c r="L12074" s="153"/>
      <c r="M12074" s="153"/>
      <c r="N12074" s="153"/>
      <c r="O12074" s="153"/>
      <c r="P12074" s="153"/>
      <c r="Q12074" s="153"/>
      <c r="R12074" s="153"/>
      <c r="S12074" s="152"/>
      <c r="T12074" s="154"/>
      <c r="X12074" s="69" t="str">
        <f t="shared" si="380"/>
        <v/>
      </c>
      <c r="Y12074" s="69" t="str">
        <f t="shared" si="381"/>
        <v/>
      </c>
    </row>
    <row r="12075" spans="8:25" x14ac:dyDescent="0.25">
      <c r="H12075" s="153"/>
      <c r="I12075" s="151"/>
      <c r="J12075" s="153"/>
      <c r="K12075" s="153"/>
      <c r="L12075" s="153"/>
      <c r="M12075" s="153"/>
      <c r="N12075" s="153"/>
      <c r="O12075" s="153"/>
      <c r="P12075" s="153"/>
      <c r="Q12075" s="153"/>
      <c r="R12075" s="153"/>
      <c r="S12075" s="152"/>
      <c r="T12075" s="154"/>
      <c r="X12075" s="69" t="str">
        <f t="shared" si="380"/>
        <v/>
      </c>
      <c r="Y12075" s="69" t="str">
        <f t="shared" si="381"/>
        <v/>
      </c>
    </row>
    <row r="12076" spans="8:25" x14ac:dyDescent="0.25">
      <c r="H12076" s="153"/>
      <c r="I12076" s="151"/>
      <c r="J12076" s="153"/>
      <c r="K12076" s="153"/>
      <c r="L12076" s="153"/>
      <c r="M12076" s="153"/>
      <c r="N12076" s="153"/>
      <c r="O12076" s="153"/>
      <c r="P12076" s="153"/>
      <c r="Q12076" s="153"/>
      <c r="R12076" s="153"/>
      <c r="S12076" s="152"/>
      <c r="T12076" s="154"/>
      <c r="X12076" s="69" t="str">
        <f t="shared" si="380"/>
        <v/>
      </c>
      <c r="Y12076" s="69" t="str">
        <f t="shared" si="381"/>
        <v/>
      </c>
    </row>
    <row r="12077" spans="8:25" x14ac:dyDescent="0.25">
      <c r="H12077" s="153"/>
      <c r="I12077" s="151"/>
      <c r="J12077" s="153"/>
      <c r="K12077" s="153"/>
      <c r="L12077" s="153"/>
      <c r="M12077" s="153"/>
      <c r="N12077" s="153"/>
      <c r="O12077" s="153"/>
      <c r="P12077" s="153"/>
      <c r="Q12077" s="153"/>
      <c r="R12077" s="153"/>
      <c r="S12077" s="152"/>
      <c r="T12077" s="154"/>
      <c r="X12077" s="69" t="str">
        <f t="shared" si="380"/>
        <v/>
      </c>
      <c r="Y12077" s="69" t="str">
        <f t="shared" si="381"/>
        <v/>
      </c>
    </row>
    <row r="12078" spans="8:25" x14ac:dyDescent="0.25">
      <c r="H12078" s="153"/>
      <c r="I12078" s="151"/>
      <c r="J12078" s="153"/>
      <c r="K12078" s="153"/>
      <c r="L12078" s="153"/>
      <c r="M12078" s="153"/>
      <c r="N12078" s="153"/>
      <c r="O12078" s="153"/>
      <c r="P12078" s="153"/>
      <c r="Q12078" s="153"/>
      <c r="R12078" s="153"/>
      <c r="S12078" s="152"/>
      <c r="T12078" s="154"/>
      <c r="X12078" s="69" t="str">
        <f t="shared" si="380"/>
        <v/>
      </c>
      <c r="Y12078" s="69" t="str">
        <f t="shared" si="381"/>
        <v/>
      </c>
    </row>
    <row r="12079" spans="8:25" x14ac:dyDescent="0.25">
      <c r="H12079" s="153"/>
      <c r="I12079" s="151"/>
      <c r="J12079" s="153"/>
      <c r="K12079" s="153"/>
      <c r="L12079" s="153"/>
      <c r="M12079" s="153"/>
      <c r="N12079" s="153"/>
      <c r="O12079" s="153"/>
      <c r="P12079" s="153"/>
      <c r="Q12079" s="153"/>
      <c r="R12079" s="153"/>
      <c r="S12079" s="152"/>
      <c r="T12079" s="154"/>
      <c r="X12079" s="69" t="str">
        <f t="shared" si="380"/>
        <v/>
      </c>
      <c r="Y12079" s="69" t="str">
        <f t="shared" si="381"/>
        <v/>
      </c>
    </row>
    <row r="12080" spans="8:25" x14ac:dyDescent="0.25">
      <c r="H12080" s="153"/>
      <c r="I12080" s="151"/>
      <c r="J12080" s="153"/>
      <c r="K12080" s="153"/>
      <c r="L12080" s="153"/>
      <c r="M12080" s="153"/>
      <c r="N12080" s="153"/>
      <c r="O12080" s="153"/>
      <c r="P12080" s="153"/>
      <c r="Q12080" s="153"/>
      <c r="R12080" s="153"/>
      <c r="S12080" s="152"/>
      <c r="T12080" s="154"/>
      <c r="X12080" s="69" t="str">
        <f t="shared" si="380"/>
        <v/>
      </c>
      <c r="Y12080" s="69" t="str">
        <f t="shared" si="381"/>
        <v/>
      </c>
    </row>
    <row r="12081" spans="8:25" x14ac:dyDescent="0.25">
      <c r="H12081" s="153"/>
      <c r="I12081" s="151"/>
      <c r="J12081" s="153"/>
      <c r="K12081" s="153"/>
      <c r="L12081" s="153"/>
      <c r="M12081" s="153"/>
      <c r="N12081" s="153"/>
      <c r="O12081" s="153"/>
      <c r="P12081" s="153"/>
      <c r="Q12081" s="153"/>
      <c r="R12081" s="153"/>
      <c r="S12081" s="152"/>
      <c r="T12081" s="154"/>
      <c r="X12081" s="69" t="str">
        <f t="shared" si="380"/>
        <v/>
      </c>
      <c r="Y12081" s="69" t="str">
        <f t="shared" si="381"/>
        <v/>
      </c>
    </row>
    <row r="12082" spans="8:25" x14ac:dyDescent="0.25">
      <c r="H12082" s="153"/>
      <c r="I12082" s="151"/>
      <c r="J12082" s="153"/>
      <c r="K12082" s="153"/>
      <c r="L12082" s="153"/>
      <c r="M12082" s="153"/>
      <c r="N12082" s="153"/>
      <c r="O12082" s="153"/>
      <c r="P12082" s="153"/>
      <c r="Q12082" s="153"/>
      <c r="R12082" s="153"/>
      <c r="S12082" s="152"/>
      <c r="T12082" s="154"/>
      <c r="X12082" s="69" t="str">
        <f t="shared" si="380"/>
        <v/>
      </c>
      <c r="Y12082" s="69" t="str">
        <f t="shared" si="381"/>
        <v/>
      </c>
    </row>
    <row r="12083" spans="8:25" x14ac:dyDescent="0.25">
      <c r="H12083" s="153"/>
      <c r="I12083" s="151"/>
      <c r="J12083" s="153"/>
      <c r="K12083" s="153"/>
      <c r="L12083" s="153"/>
      <c r="M12083" s="153"/>
      <c r="N12083" s="153"/>
      <c r="O12083" s="153"/>
      <c r="P12083" s="153"/>
      <c r="Q12083" s="153"/>
      <c r="R12083" s="153"/>
      <c r="S12083" s="152"/>
      <c r="T12083" s="154"/>
      <c r="X12083" s="69" t="str">
        <f t="shared" si="380"/>
        <v/>
      </c>
      <c r="Y12083" s="69" t="str">
        <f t="shared" si="381"/>
        <v/>
      </c>
    </row>
    <row r="12084" spans="8:25" x14ac:dyDescent="0.25">
      <c r="H12084" s="153"/>
      <c r="I12084" s="151"/>
      <c r="J12084" s="153"/>
      <c r="K12084" s="153"/>
      <c r="L12084" s="153"/>
      <c r="M12084" s="153"/>
      <c r="N12084" s="153"/>
      <c r="O12084" s="153"/>
      <c r="P12084" s="153"/>
      <c r="Q12084" s="153"/>
      <c r="R12084" s="153"/>
      <c r="S12084" s="152"/>
      <c r="T12084" s="154"/>
      <c r="X12084" s="69" t="str">
        <f t="shared" si="380"/>
        <v/>
      </c>
      <c r="Y12084" s="69" t="str">
        <f t="shared" si="381"/>
        <v/>
      </c>
    </row>
    <row r="12085" spans="8:25" x14ac:dyDescent="0.25">
      <c r="H12085" s="153"/>
      <c r="I12085" s="151"/>
      <c r="J12085" s="153"/>
      <c r="K12085" s="153"/>
      <c r="L12085" s="153"/>
      <c r="M12085" s="153"/>
      <c r="N12085" s="153"/>
      <c r="O12085" s="153"/>
      <c r="P12085" s="153"/>
      <c r="Q12085" s="153"/>
      <c r="R12085" s="153"/>
      <c r="S12085" s="152"/>
      <c r="T12085" s="154"/>
      <c r="X12085" s="69" t="str">
        <f t="shared" si="380"/>
        <v/>
      </c>
      <c r="Y12085" s="69" t="str">
        <f t="shared" si="381"/>
        <v/>
      </c>
    </row>
    <row r="12086" spans="8:25" x14ac:dyDescent="0.25">
      <c r="H12086" s="153"/>
      <c r="I12086" s="151"/>
      <c r="J12086" s="153"/>
      <c r="K12086" s="153"/>
      <c r="L12086" s="153"/>
      <c r="M12086" s="153"/>
      <c r="N12086" s="153"/>
      <c r="O12086" s="153"/>
      <c r="P12086" s="153"/>
      <c r="Q12086" s="153"/>
      <c r="R12086" s="153"/>
      <c r="S12086" s="152"/>
      <c r="T12086" s="154"/>
      <c r="X12086" s="69" t="str">
        <f t="shared" si="380"/>
        <v/>
      </c>
      <c r="Y12086" s="69" t="str">
        <f t="shared" si="381"/>
        <v/>
      </c>
    </row>
    <row r="12087" spans="8:25" x14ac:dyDescent="0.25">
      <c r="H12087" s="153"/>
      <c r="I12087" s="151"/>
      <c r="J12087" s="153"/>
      <c r="K12087" s="153"/>
      <c r="L12087" s="153"/>
      <c r="M12087" s="153"/>
      <c r="N12087" s="153"/>
      <c r="O12087" s="153"/>
      <c r="P12087" s="153"/>
      <c r="Q12087" s="153"/>
      <c r="R12087" s="153"/>
      <c r="S12087" s="152"/>
      <c r="T12087" s="154"/>
      <c r="X12087" s="69" t="str">
        <f t="shared" si="380"/>
        <v/>
      </c>
      <c r="Y12087" s="69" t="str">
        <f t="shared" si="381"/>
        <v/>
      </c>
    </row>
    <row r="12088" spans="8:25" x14ac:dyDescent="0.25">
      <c r="H12088" s="153"/>
      <c r="I12088" s="151"/>
      <c r="J12088" s="153"/>
      <c r="K12088" s="153"/>
      <c r="L12088" s="153"/>
      <c r="M12088" s="153"/>
      <c r="N12088" s="153"/>
      <c r="O12088" s="153"/>
      <c r="P12088" s="153"/>
      <c r="Q12088" s="153"/>
      <c r="R12088" s="153"/>
      <c r="S12088" s="152"/>
      <c r="T12088" s="154"/>
      <c r="X12088" s="69" t="str">
        <f t="shared" si="380"/>
        <v/>
      </c>
      <c r="Y12088" s="69" t="str">
        <f t="shared" si="381"/>
        <v/>
      </c>
    </row>
    <row r="12089" spans="8:25" x14ac:dyDescent="0.25">
      <c r="H12089" s="153"/>
      <c r="I12089" s="151"/>
      <c r="J12089" s="153"/>
      <c r="K12089" s="153"/>
      <c r="L12089" s="153"/>
      <c r="M12089" s="153"/>
      <c r="N12089" s="153"/>
      <c r="O12089" s="153"/>
      <c r="P12089" s="153"/>
      <c r="Q12089" s="153"/>
      <c r="R12089" s="153"/>
      <c r="S12089" s="152"/>
      <c r="T12089" s="154"/>
      <c r="X12089" s="69" t="str">
        <f t="shared" si="380"/>
        <v/>
      </c>
      <c r="Y12089" s="69" t="str">
        <f t="shared" si="381"/>
        <v/>
      </c>
    </row>
    <row r="12090" spans="8:25" x14ac:dyDescent="0.25">
      <c r="H12090" s="153"/>
      <c r="I12090" s="151"/>
      <c r="J12090" s="153"/>
      <c r="K12090" s="153"/>
      <c r="L12090" s="153"/>
      <c r="M12090" s="153"/>
      <c r="N12090" s="153"/>
      <c r="O12090" s="153"/>
      <c r="P12090" s="153"/>
      <c r="Q12090" s="153"/>
      <c r="R12090" s="153"/>
      <c r="S12090" s="152"/>
      <c r="T12090" s="154"/>
      <c r="X12090" s="69" t="str">
        <f t="shared" si="380"/>
        <v/>
      </c>
      <c r="Y12090" s="69" t="str">
        <f t="shared" si="381"/>
        <v/>
      </c>
    </row>
    <row r="12091" spans="8:25" x14ac:dyDescent="0.25">
      <c r="H12091" s="153"/>
      <c r="I12091" s="151"/>
      <c r="J12091" s="153"/>
      <c r="K12091" s="153"/>
      <c r="L12091" s="153"/>
      <c r="M12091" s="153"/>
      <c r="N12091" s="153"/>
      <c r="O12091" s="153"/>
      <c r="P12091" s="153"/>
      <c r="Q12091" s="153"/>
      <c r="R12091" s="153"/>
      <c r="S12091" s="152"/>
      <c r="T12091" s="154"/>
      <c r="X12091" s="69" t="str">
        <f t="shared" si="380"/>
        <v/>
      </c>
      <c r="Y12091" s="69" t="str">
        <f t="shared" si="381"/>
        <v/>
      </c>
    </row>
    <row r="12092" spans="8:25" x14ac:dyDescent="0.25">
      <c r="H12092" s="153"/>
      <c r="I12092" s="151"/>
      <c r="J12092" s="153"/>
      <c r="K12092" s="153"/>
      <c r="L12092" s="153"/>
      <c r="M12092" s="153"/>
      <c r="N12092" s="153"/>
      <c r="O12092" s="153"/>
      <c r="P12092" s="153"/>
      <c r="Q12092" s="153"/>
      <c r="R12092" s="153"/>
      <c r="S12092" s="152"/>
      <c r="T12092" s="154"/>
      <c r="X12092" s="69" t="str">
        <f t="shared" si="380"/>
        <v/>
      </c>
      <c r="Y12092" s="69" t="str">
        <f t="shared" si="381"/>
        <v/>
      </c>
    </row>
    <row r="12093" spans="8:25" x14ac:dyDescent="0.25">
      <c r="H12093" s="153"/>
      <c r="I12093" s="151"/>
      <c r="J12093" s="153"/>
      <c r="K12093" s="153"/>
      <c r="L12093" s="153"/>
      <c r="M12093" s="153"/>
      <c r="N12093" s="153"/>
      <c r="O12093" s="153"/>
      <c r="P12093" s="153"/>
      <c r="Q12093" s="153"/>
      <c r="R12093" s="153"/>
      <c r="S12093" s="152"/>
      <c r="T12093" s="154"/>
      <c r="X12093" s="69" t="str">
        <f t="shared" si="380"/>
        <v/>
      </c>
      <c r="Y12093" s="69" t="str">
        <f t="shared" si="381"/>
        <v/>
      </c>
    </row>
    <row r="12094" spans="8:25" x14ac:dyDescent="0.25">
      <c r="H12094" s="153"/>
      <c r="I12094" s="151"/>
      <c r="J12094" s="153"/>
      <c r="K12094" s="153"/>
      <c r="L12094" s="153"/>
      <c r="M12094" s="153"/>
      <c r="N12094" s="153"/>
      <c r="O12094" s="153"/>
      <c r="P12094" s="153"/>
      <c r="Q12094" s="153"/>
      <c r="R12094" s="153"/>
      <c r="S12094" s="152"/>
      <c r="T12094" s="154"/>
      <c r="X12094" s="69" t="str">
        <f t="shared" si="380"/>
        <v/>
      </c>
      <c r="Y12094" s="69" t="str">
        <f t="shared" si="381"/>
        <v/>
      </c>
    </row>
    <row r="12095" spans="8:25" x14ac:dyDescent="0.25">
      <c r="H12095" s="153"/>
      <c r="I12095" s="151"/>
      <c r="J12095" s="153"/>
      <c r="K12095" s="153"/>
      <c r="L12095" s="153"/>
      <c r="M12095" s="153"/>
      <c r="N12095" s="153"/>
      <c r="O12095" s="153"/>
      <c r="P12095" s="153"/>
      <c r="Q12095" s="153"/>
      <c r="R12095" s="153"/>
      <c r="S12095" s="152"/>
      <c r="T12095" s="154"/>
      <c r="X12095" s="69" t="str">
        <f t="shared" si="380"/>
        <v/>
      </c>
      <c r="Y12095" s="69" t="str">
        <f t="shared" si="381"/>
        <v/>
      </c>
    </row>
    <row r="12096" spans="8:25" x14ac:dyDescent="0.25">
      <c r="H12096" s="153"/>
      <c r="I12096" s="151"/>
      <c r="J12096" s="153"/>
      <c r="K12096" s="153"/>
      <c r="L12096" s="153"/>
      <c r="M12096" s="153"/>
      <c r="N12096" s="153"/>
      <c r="O12096" s="153"/>
      <c r="P12096" s="153"/>
      <c r="Q12096" s="153"/>
      <c r="R12096" s="153"/>
      <c r="S12096" s="152"/>
      <c r="T12096" s="154"/>
      <c r="X12096" s="69" t="str">
        <f t="shared" si="380"/>
        <v/>
      </c>
      <c r="Y12096" s="69" t="str">
        <f t="shared" si="381"/>
        <v/>
      </c>
    </row>
    <row r="12097" spans="8:25" x14ac:dyDescent="0.25">
      <c r="H12097" s="153"/>
      <c r="I12097" s="151"/>
      <c r="J12097" s="153"/>
      <c r="K12097" s="153"/>
      <c r="L12097" s="153"/>
      <c r="M12097" s="153"/>
      <c r="N12097" s="153"/>
      <c r="O12097" s="153"/>
      <c r="P12097" s="153"/>
      <c r="Q12097" s="153"/>
      <c r="R12097" s="153"/>
      <c r="S12097" s="152"/>
      <c r="T12097" s="154"/>
      <c r="X12097" s="69" t="str">
        <f t="shared" si="380"/>
        <v/>
      </c>
      <c r="Y12097" s="69" t="str">
        <f t="shared" si="381"/>
        <v/>
      </c>
    </row>
    <row r="12098" spans="8:25" x14ac:dyDescent="0.25">
      <c r="H12098" s="153"/>
      <c r="I12098" s="151"/>
      <c r="J12098" s="153"/>
      <c r="K12098" s="153"/>
      <c r="L12098" s="153"/>
      <c r="M12098" s="153"/>
      <c r="N12098" s="153"/>
      <c r="O12098" s="153"/>
      <c r="P12098" s="153"/>
      <c r="Q12098" s="153"/>
      <c r="R12098" s="153"/>
      <c r="S12098" s="152"/>
      <c r="T12098" s="154"/>
      <c r="X12098" s="69" t="str">
        <f t="shared" ref="X12098:X12161" si="382">IF(W12098&lt;&gt;"",W12098-I12098,"")</f>
        <v/>
      </c>
      <c r="Y12098" s="69" t="str">
        <f t="shared" si="381"/>
        <v/>
      </c>
    </row>
    <row r="12099" spans="8:25" x14ac:dyDescent="0.25">
      <c r="H12099" s="153"/>
      <c r="I12099" s="151"/>
      <c r="J12099" s="153"/>
      <c r="K12099" s="153"/>
      <c r="L12099" s="153"/>
      <c r="M12099" s="153"/>
      <c r="N12099" s="153"/>
      <c r="O12099" s="153"/>
      <c r="P12099" s="153"/>
      <c r="Q12099" s="153"/>
      <c r="R12099" s="153"/>
      <c r="S12099" s="152"/>
      <c r="T12099" s="154"/>
      <c r="X12099" s="69" t="str">
        <f t="shared" si="382"/>
        <v/>
      </c>
      <c r="Y12099" s="69" t="str">
        <f t="shared" ref="Y12099:Y12162" si="383">IF(X12099&lt;&gt;"",IF(X12099&lt;365,"&lt; 1 year",IF(X12099&lt;730,"1-2",IF(X12099&lt;1095,"2-3",IF(X12099&lt;1460,"3-4",IF(X12099&lt;1825,"4-5","5+"))))),"")</f>
        <v/>
      </c>
    </row>
    <row r="12100" spans="8:25" x14ac:dyDescent="0.25">
      <c r="H12100" s="153"/>
      <c r="I12100" s="151"/>
      <c r="J12100" s="153"/>
      <c r="K12100" s="153"/>
      <c r="L12100" s="153"/>
      <c r="M12100" s="153"/>
      <c r="N12100" s="153"/>
      <c r="O12100" s="153"/>
      <c r="P12100" s="153"/>
      <c r="Q12100" s="153"/>
      <c r="R12100" s="153"/>
      <c r="S12100" s="152"/>
      <c r="T12100" s="154"/>
      <c r="X12100" s="69" t="str">
        <f t="shared" si="382"/>
        <v/>
      </c>
      <c r="Y12100" s="69" t="str">
        <f t="shared" si="383"/>
        <v/>
      </c>
    </row>
    <row r="12101" spans="8:25" x14ac:dyDescent="0.25">
      <c r="H12101" s="153"/>
      <c r="I12101" s="151"/>
      <c r="J12101" s="153"/>
      <c r="K12101" s="153"/>
      <c r="L12101" s="153"/>
      <c r="M12101" s="153"/>
      <c r="N12101" s="153"/>
      <c r="O12101" s="153"/>
      <c r="P12101" s="153"/>
      <c r="Q12101" s="153"/>
      <c r="R12101" s="153"/>
      <c r="S12101" s="152"/>
      <c r="T12101" s="154"/>
      <c r="X12101" s="69" t="str">
        <f t="shared" si="382"/>
        <v/>
      </c>
      <c r="Y12101" s="69" t="str">
        <f t="shared" si="383"/>
        <v/>
      </c>
    </row>
    <row r="12102" spans="8:25" x14ac:dyDescent="0.25">
      <c r="H12102" s="153"/>
      <c r="I12102" s="151"/>
      <c r="J12102" s="153"/>
      <c r="K12102" s="153"/>
      <c r="L12102" s="153"/>
      <c r="M12102" s="153"/>
      <c r="N12102" s="153"/>
      <c r="O12102" s="153"/>
      <c r="P12102" s="153"/>
      <c r="Q12102" s="153"/>
      <c r="R12102" s="153"/>
      <c r="S12102" s="152"/>
      <c r="T12102" s="154"/>
      <c r="X12102" s="69" t="str">
        <f t="shared" si="382"/>
        <v/>
      </c>
      <c r="Y12102" s="69" t="str">
        <f t="shared" si="383"/>
        <v/>
      </c>
    </row>
    <row r="12103" spans="8:25" x14ac:dyDescent="0.25">
      <c r="H12103" s="153"/>
      <c r="I12103" s="151"/>
      <c r="J12103" s="153"/>
      <c r="K12103" s="153"/>
      <c r="L12103" s="153"/>
      <c r="M12103" s="153"/>
      <c r="N12103" s="153"/>
      <c r="O12103" s="153"/>
      <c r="P12103" s="153"/>
      <c r="Q12103" s="153"/>
      <c r="R12103" s="153"/>
      <c r="S12103" s="152"/>
      <c r="T12103" s="154"/>
      <c r="X12103" s="69" t="str">
        <f t="shared" si="382"/>
        <v/>
      </c>
      <c r="Y12103" s="69" t="str">
        <f t="shared" si="383"/>
        <v/>
      </c>
    </row>
    <row r="12104" spans="8:25" x14ac:dyDescent="0.25">
      <c r="H12104" s="153"/>
      <c r="I12104" s="151"/>
      <c r="J12104" s="153"/>
      <c r="K12104" s="153"/>
      <c r="L12104" s="153"/>
      <c r="M12104" s="153"/>
      <c r="N12104" s="153"/>
      <c r="O12104" s="153"/>
      <c r="P12104" s="153"/>
      <c r="Q12104" s="153"/>
      <c r="R12104" s="153"/>
      <c r="S12104" s="152"/>
      <c r="T12104" s="154"/>
      <c r="X12104" s="69" t="str">
        <f t="shared" si="382"/>
        <v/>
      </c>
      <c r="Y12104" s="69" t="str">
        <f t="shared" si="383"/>
        <v/>
      </c>
    </row>
    <row r="12105" spans="8:25" x14ac:dyDescent="0.25">
      <c r="H12105" s="153"/>
      <c r="I12105" s="151"/>
      <c r="J12105" s="153"/>
      <c r="K12105" s="153"/>
      <c r="L12105" s="153"/>
      <c r="M12105" s="153"/>
      <c r="N12105" s="153"/>
      <c r="O12105" s="153"/>
      <c r="P12105" s="153"/>
      <c r="Q12105" s="153"/>
      <c r="R12105" s="153"/>
      <c r="S12105" s="152"/>
      <c r="T12105" s="154"/>
      <c r="X12105" s="69" t="str">
        <f t="shared" si="382"/>
        <v/>
      </c>
      <c r="Y12105" s="69" t="str">
        <f t="shared" si="383"/>
        <v/>
      </c>
    </row>
    <row r="12106" spans="8:25" x14ac:dyDescent="0.25">
      <c r="H12106" s="153"/>
      <c r="I12106" s="151"/>
      <c r="J12106" s="153"/>
      <c r="K12106" s="153"/>
      <c r="L12106" s="153"/>
      <c r="M12106" s="153"/>
      <c r="N12106" s="153"/>
      <c r="O12106" s="153"/>
      <c r="P12106" s="153"/>
      <c r="Q12106" s="153"/>
      <c r="R12106" s="153"/>
      <c r="S12106" s="152"/>
      <c r="T12106" s="154"/>
      <c r="X12106" s="69" t="str">
        <f t="shared" si="382"/>
        <v/>
      </c>
      <c r="Y12106" s="69" t="str">
        <f t="shared" si="383"/>
        <v/>
      </c>
    </row>
    <row r="12107" spans="8:25" x14ac:dyDescent="0.25">
      <c r="H12107" s="153"/>
      <c r="I12107" s="151"/>
      <c r="J12107" s="153"/>
      <c r="K12107" s="153"/>
      <c r="L12107" s="153"/>
      <c r="M12107" s="153"/>
      <c r="N12107" s="153"/>
      <c r="O12107" s="153"/>
      <c r="P12107" s="153"/>
      <c r="Q12107" s="153"/>
      <c r="R12107" s="153"/>
      <c r="S12107" s="152"/>
      <c r="T12107" s="154"/>
      <c r="X12107" s="69" t="str">
        <f t="shared" si="382"/>
        <v/>
      </c>
      <c r="Y12107" s="69" t="str">
        <f t="shared" si="383"/>
        <v/>
      </c>
    </row>
    <row r="12108" spans="8:25" x14ac:dyDescent="0.25">
      <c r="H12108" s="153"/>
      <c r="I12108" s="151"/>
      <c r="J12108" s="153"/>
      <c r="K12108" s="153"/>
      <c r="L12108" s="153"/>
      <c r="M12108" s="153"/>
      <c r="N12108" s="153"/>
      <c r="O12108" s="153"/>
      <c r="P12108" s="153"/>
      <c r="Q12108" s="153"/>
      <c r="R12108" s="153"/>
      <c r="S12108" s="152"/>
      <c r="T12108" s="154"/>
      <c r="X12108" s="69" t="str">
        <f t="shared" si="382"/>
        <v/>
      </c>
      <c r="Y12108" s="69" t="str">
        <f t="shared" si="383"/>
        <v/>
      </c>
    </row>
    <row r="12109" spans="8:25" x14ac:dyDescent="0.25">
      <c r="H12109" s="153"/>
      <c r="I12109" s="151"/>
      <c r="J12109" s="153"/>
      <c r="K12109" s="153"/>
      <c r="L12109" s="153"/>
      <c r="M12109" s="153"/>
      <c r="N12109" s="153"/>
      <c r="O12109" s="153"/>
      <c r="P12109" s="153"/>
      <c r="Q12109" s="153"/>
      <c r="R12109" s="153"/>
      <c r="S12109" s="152"/>
      <c r="T12109" s="154"/>
      <c r="X12109" s="69" t="str">
        <f t="shared" si="382"/>
        <v/>
      </c>
      <c r="Y12109" s="69" t="str">
        <f t="shared" si="383"/>
        <v/>
      </c>
    </row>
    <row r="12110" spans="8:25" x14ac:dyDescent="0.25">
      <c r="H12110" s="153"/>
      <c r="I12110" s="151"/>
      <c r="J12110" s="153"/>
      <c r="K12110" s="153"/>
      <c r="L12110" s="153"/>
      <c r="M12110" s="153"/>
      <c r="N12110" s="153"/>
      <c r="O12110" s="153"/>
      <c r="P12110" s="153"/>
      <c r="Q12110" s="153"/>
      <c r="R12110" s="153"/>
      <c r="S12110" s="152"/>
      <c r="T12110" s="154"/>
      <c r="X12110" s="69" t="str">
        <f t="shared" si="382"/>
        <v/>
      </c>
      <c r="Y12110" s="69" t="str">
        <f t="shared" si="383"/>
        <v/>
      </c>
    </row>
    <row r="12111" spans="8:25" x14ac:dyDescent="0.25">
      <c r="H12111" s="153"/>
      <c r="I12111" s="151"/>
      <c r="J12111" s="153"/>
      <c r="K12111" s="153"/>
      <c r="L12111" s="153"/>
      <c r="M12111" s="153"/>
      <c r="N12111" s="153"/>
      <c r="O12111" s="153"/>
      <c r="P12111" s="153"/>
      <c r="Q12111" s="153"/>
      <c r="R12111" s="153"/>
      <c r="S12111" s="152"/>
      <c r="T12111" s="154"/>
      <c r="X12111" s="69" t="str">
        <f t="shared" si="382"/>
        <v/>
      </c>
      <c r="Y12111" s="69" t="str">
        <f t="shared" si="383"/>
        <v/>
      </c>
    </row>
    <row r="12112" spans="8:25" x14ac:dyDescent="0.25">
      <c r="H12112" s="153"/>
      <c r="I12112" s="151"/>
      <c r="J12112" s="153"/>
      <c r="K12112" s="153"/>
      <c r="L12112" s="153"/>
      <c r="M12112" s="153"/>
      <c r="N12112" s="153"/>
      <c r="O12112" s="153"/>
      <c r="P12112" s="153"/>
      <c r="Q12112" s="153"/>
      <c r="R12112" s="153"/>
      <c r="S12112" s="152"/>
      <c r="T12112" s="154"/>
      <c r="X12112" s="69" t="str">
        <f t="shared" si="382"/>
        <v/>
      </c>
      <c r="Y12112" s="69" t="str">
        <f t="shared" si="383"/>
        <v/>
      </c>
    </row>
    <row r="12113" spans="8:25" x14ac:dyDescent="0.25">
      <c r="H12113" s="153"/>
      <c r="I12113" s="151"/>
      <c r="J12113" s="153"/>
      <c r="K12113" s="153"/>
      <c r="L12113" s="153"/>
      <c r="M12113" s="153"/>
      <c r="N12113" s="153"/>
      <c r="O12113" s="153"/>
      <c r="P12113" s="153"/>
      <c r="Q12113" s="153"/>
      <c r="R12113" s="153"/>
      <c r="S12113" s="152"/>
      <c r="T12113" s="154"/>
      <c r="X12113" s="69" t="str">
        <f t="shared" si="382"/>
        <v/>
      </c>
      <c r="Y12113" s="69" t="str">
        <f t="shared" si="383"/>
        <v/>
      </c>
    </row>
    <row r="12114" spans="8:25" x14ac:dyDescent="0.25">
      <c r="H12114" s="153"/>
      <c r="I12114" s="151"/>
      <c r="J12114" s="153"/>
      <c r="K12114" s="153"/>
      <c r="L12114" s="153"/>
      <c r="M12114" s="153"/>
      <c r="N12114" s="153"/>
      <c r="O12114" s="153"/>
      <c r="P12114" s="153"/>
      <c r="Q12114" s="153"/>
      <c r="R12114" s="153"/>
      <c r="S12114" s="152"/>
      <c r="T12114" s="154"/>
      <c r="X12114" s="69" t="str">
        <f t="shared" si="382"/>
        <v/>
      </c>
      <c r="Y12114" s="69" t="str">
        <f t="shared" si="383"/>
        <v/>
      </c>
    </row>
    <row r="12115" spans="8:25" x14ac:dyDescent="0.25">
      <c r="H12115" s="153"/>
      <c r="I12115" s="151"/>
      <c r="J12115" s="153"/>
      <c r="K12115" s="153"/>
      <c r="L12115" s="153"/>
      <c r="M12115" s="153"/>
      <c r="N12115" s="153"/>
      <c r="O12115" s="153"/>
      <c r="P12115" s="153"/>
      <c r="Q12115" s="153"/>
      <c r="R12115" s="153"/>
      <c r="S12115" s="152"/>
      <c r="T12115" s="154"/>
      <c r="X12115" s="69" t="str">
        <f t="shared" si="382"/>
        <v/>
      </c>
      <c r="Y12115" s="69" t="str">
        <f t="shared" si="383"/>
        <v/>
      </c>
    </row>
    <row r="12116" spans="8:25" x14ac:dyDescent="0.25">
      <c r="H12116" s="153"/>
      <c r="I12116" s="151"/>
      <c r="J12116" s="153"/>
      <c r="K12116" s="153"/>
      <c r="L12116" s="153"/>
      <c r="M12116" s="153"/>
      <c r="N12116" s="153"/>
      <c r="O12116" s="153"/>
      <c r="P12116" s="153"/>
      <c r="Q12116" s="153"/>
      <c r="R12116" s="153"/>
      <c r="S12116" s="152"/>
      <c r="T12116" s="154"/>
      <c r="X12116" s="69" t="str">
        <f t="shared" si="382"/>
        <v/>
      </c>
      <c r="Y12116" s="69" t="str">
        <f t="shared" si="383"/>
        <v/>
      </c>
    </row>
    <row r="12117" spans="8:25" x14ac:dyDescent="0.25">
      <c r="H12117" s="153"/>
      <c r="I12117" s="151"/>
      <c r="J12117" s="153"/>
      <c r="K12117" s="153"/>
      <c r="L12117" s="153"/>
      <c r="M12117" s="153"/>
      <c r="N12117" s="153"/>
      <c r="O12117" s="153"/>
      <c r="P12117" s="153"/>
      <c r="Q12117" s="153"/>
      <c r="R12117" s="153"/>
      <c r="S12117" s="152"/>
      <c r="T12117" s="154"/>
      <c r="X12117" s="69" t="str">
        <f t="shared" si="382"/>
        <v/>
      </c>
      <c r="Y12117" s="69" t="str">
        <f t="shared" si="383"/>
        <v/>
      </c>
    </row>
    <row r="12118" spans="8:25" x14ac:dyDescent="0.25">
      <c r="H12118" s="153"/>
      <c r="I12118" s="151"/>
      <c r="J12118" s="153"/>
      <c r="K12118" s="153"/>
      <c r="L12118" s="153"/>
      <c r="M12118" s="153"/>
      <c r="N12118" s="153"/>
      <c r="O12118" s="153"/>
      <c r="P12118" s="153"/>
      <c r="Q12118" s="153"/>
      <c r="R12118" s="153"/>
      <c r="S12118" s="152"/>
      <c r="T12118" s="154"/>
      <c r="X12118" s="69" t="str">
        <f t="shared" si="382"/>
        <v/>
      </c>
      <c r="Y12118" s="69" t="str">
        <f t="shared" si="383"/>
        <v/>
      </c>
    </row>
    <row r="12119" spans="8:25" x14ac:dyDescent="0.25">
      <c r="H12119" s="153"/>
      <c r="I12119" s="151"/>
      <c r="J12119" s="153"/>
      <c r="K12119" s="153"/>
      <c r="L12119" s="153"/>
      <c r="M12119" s="153"/>
      <c r="N12119" s="153"/>
      <c r="O12119" s="153"/>
      <c r="P12119" s="153"/>
      <c r="Q12119" s="153"/>
      <c r="R12119" s="153"/>
      <c r="S12119" s="152"/>
      <c r="T12119" s="154"/>
      <c r="X12119" s="69" t="str">
        <f t="shared" si="382"/>
        <v/>
      </c>
      <c r="Y12119" s="69" t="str">
        <f t="shared" si="383"/>
        <v/>
      </c>
    </row>
    <row r="12120" spans="8:25" x14ac:dyDescent="0.25">
      <c r="H12120" s="153"/>
      <c r="I12120" s="151"/>
      <c r="J12120" s="153"/>
      <c r="K12120" s="153"/>
      <c r="L12120" s="153"/>
      <c r="M12120" s="153"/>
      <c r="N12120" s="153"/>
      <c r="O12120" s="153"/>
      <c r="P12120" s="153"/>
      <c r="Q12120" s="153"/>
      <c r="R12120" s="153"/>
      <c r="S12120" s="152"/>
      <c r="T12120" s="154"/>
      <c r="X12120" s="69" t="str">
        <f t="shared" si="382"/>
        <v/>
      </c>
      <c r="Y12120" s="69" t="str">
        <f t="shared" si="383"/>
        <v/>
      </c>
    </row>
    <row r="12121" spans="8:25" x14ac:dyDescent="0.25">
      <c r="H12121" s="153"/>
      <c r="I12121" s="151"/>
      <c r="J12121" s="153"/>
      <c r="K12121" s="153"/>
      <c r="L12121" s="153"/>
      <c r="M12121" s="153"/>
      <c r="N12121" s="153"/>
      <c r="O12121" s="153"/>
      <c r="P12121" s="153"/>
      <c r="Q12121" s="153"/>
      <c r="R12121" s="153"/>
      <c r="S12121" s="152"/>
      <c r="T12121" s="154"/>
      <c r="X12121" s="69" t="str">
        <f t="shared" si="382"/>
        <v/>
      </c>
      <c r="Y12121" s="69" t="str">
        <f t="shared" si="383"/>
        <v/>
      </c>
    </row>
    <row r="12122" spans="8:25" x14ac:dyDescent="0.25">
      <c r="H12122" s="153"/>
      <c r="I12122" s="151"/>
      <c r="J12122" s="153"/>
      <c r="K12122" s="153"/>
      <c r="L12122" s="153"/>
      <c r="M12122" s="153"/>
      <c r="N12122" s="153"/>
      <c r="O12122" s="153"/>
      <c r="P12122" s="153"/>
      <c r="Q12122" s="153"/>
      <c r="R12122" s="153"/>
      <c r="S12122" s="152"/>
      <c r="T12122" s="154"/>
      <c r="X12122" s="69" t="str">
        <f t="shared" si="382"/>
        <v/>
      </c>
      <c r="Y12122" s="69" t="str">
        <f t="shared" si="383"/>
        <v/>
      </c>
    </row>
    <row r="12123" spans="8:25" x14ac:dyDescent="0.25">
      <c r="H12123" s="153"/>
      <c r="I12123" s="151"/>
      <c r="J12123" s="153"/>
      <c r="K12123" s="153"/>
      <c r="L12123" s="153"/>
      <c r="M12123" s="153"/>
      <c r="N12123" s="153"/>
      <c r="O12123" s="153"/>
      <c r="P12123" s="153"/>
      <c r="Q12123" s="153"/>
      <c r="R12123" s="153"/>
      <c r="S12123" s="152"/>
      <c r="T12123" s="154"/>
      <c r="X12123" s="69" t="str">
        <f t="shared" si="382"/>
        <v/>
      </c>
      <c r="Y12123" s="69" t="str">
        <f t="shared" si="383"/>
        <v/>
      </c>
    </row>
    <row r="12124" spans="8:25" x14ac:dyDescent="0.25">
      <c r="H12124" s="153"/>
      <c r="I12124" s="151"/>
      <c r="J12124" s="153"/>
      <c r="K12124" s="153"/>
      <c r="L12124" s="153"/>
      <c r="M12124" s="153"/>
      <c r="N12124" s="153"/>
      <c r="O12124" s="153"/>
      <c r="P12124" s="153"/>
      <c r="Q12124" s="153"/>
      <c r="R12124" s="153"/>
      <c r="S12124" s="152"/>
      <c r="T12124" s="154"/>
      <c r="X12124" s="69" t="str">
        <f t="shared" si="382"/>
        <v/>
      </c>
      <c r="Y12124" s="69" t="str">
        <f t="shared" si="383"/>
        <v/>
      </c>
    </row>
    <row r="12125" spans="8:25" x14ac:dyDescent="0.25">
      <c r="H12125" s="153"/>
      <c r="I12125" s="151"/>
      <c r="J12125" s="153"/>
      <c r="K12125" s="153"/>
      <c r="L12125" s="153"/>
      <c r="M12125" s="153"/>
      <c r="N12125" s="153"/>
      <c r="O12125" s="153"/>
      <c r="P12125" s="153"/>
      <c r="Q12125" s="153"/>
      <c r="R12125" s="153"/>
      <c r="S12125" s="152"/>
      <c r="T12125" s="154"/>
      <c r="X12125" s="69" t="str">
        <f t="shared" si="382"/>
        <v/>
      </c>
      <c r="Y12125" s="69" t="str">
        <f t="shared" si="383"/>
        <v/>
      </c>
    </row>
    <row r="12126" spans="8:25" x14ac:dyDescent="0.25">
      <c r="H12126" s="153"/>
      <c r="I12126" s="151"/>
      <c r="J12126" s="153"/>
      <c r="K12126" s="153"/>
      <c r="L12126" s="153"/>
      <c r="M12126" s="153"/>
      <c r="N12126" s="153"/>
      <c r="O12126" s="153"/>
      <c r="P12126" s="153"/>
      <c r="Q12126" s="153"/>
      <c r="R12126" s="153"/>
      <c r="S12126" s="152"/>
      <c r="T12126" s="154"/>
      <c r="X12126" s="69" t="str">
        <f t="shared" si="382"/>
        <v/>
      </c>
      <c r="Y12126" s="69" t="str">
        <f t="shared" si="383"/>
        <v/>
      </c>
    </row>
    <row r="12127" spans="8:25" x14ac:dyDescent="0.25">
      <c r="H12127" s="153"/>
      <c r="I12127" s="151"/>
      <c r="J12127" s="153"/>
      <c r="K12127" s="153"/>
      <c r="L12127" s="153"/>
      <c r="M12127" s="153"/>
      <c r="N12127" s="153"/>
      <c r="O12127" s="153"/>
      <c r="P12127" s="153"/>
      <c r="Q12127" s="153"/>
      <c r="R12127" s="153"/>
      <c r="S12127" s="152"/>
      <c r="T12127" s="154"/>
      <c r="X12127" s="69" t="str">
        <f t="shared" si="382"/>
        <v/>
      </c>
      <c r="Y12127" s="69" t="str">
        <f t="shared" si="383"/>
        <v/>
      </c>
    </row>
    <row r="12128" spans="8:25" x14ac:dyDescent="0.25">
      <c r="H12128" s="153"/>
      <c r="I12128" s="151"/>
      <c r="J12128" s="153"/>
      <c r="K12128" s="153"/>
      <c r="L12128" s="153"/>
      <c r="M12128" s="153"/>
      <c r="N12128" s="153"/>
      <c r="O12128" s="153"/>
      <c r="P12128" s="153"/>
      <c r="Q12128" s="153"/>
      <c r="R12128" s="153"/>
      <c r="S12128" s="152"/>
      <c r="T12128" s="154"/>
      <c r="X12128" s="69" t="str">
        <f t="shared" si="382"/>
        <v/>
      </c>
      <c r="Y12128" s="69" t="str">
        <f t="shared" si="383"/>
        <v/>
      </c>
    </row>
    <row r="12129" spans="8:25" x14ac:dyDescent="0.25">
      <c r="H12129" s="153"/>
      <c r="I12129" s="151"/>
      <c r="J12129" s="153"/>
      <c r="K12129" s="153"/>
      <c r="L12129" s="153"/>
      <c r="M12129" s="153"/>
      <c r="N12129" s="153"/>
      <c r="O12129" s="153"/>
      <c r="P12129" s="153"/>
      <c r="Q12129" s="153"/>
      <c r="R12129" s="153"/>
      <c r="S12129" s="152"/>
      <c r="T12129" s="154"/>
      <c r="X12129" s="69" t="str">
        <f t="shared" si="382"/>
        <v/>
      </c>
      <c r="Y12129" s="69" t="str">
        <f t="shared" si="383"/>
        <v/>
      </c>
    </row>
    <row r="12130" spans="8:25" x14ac:dyDescent="0.25">
      <c r="H12130" s="153"/>
      <c r="I12130" s="151"/>
      <c r="J12130" s="153"/>
      <c r="K12130" s="153"/>
      <c r="L12130" s="153"/>
      <c r="M12130" s="153"/>
      <c r="N12130" s="153"/>
      <c r="O12130" s="153"/>
      <c r="P12130" s="153"/>
      <c r="Q12130" s="153"/>
      <c r="R12130" s="153"/>
      <c r="S12130" s="152"/>
      <c r="T12130" s="154"/>
      <c r="X12130" s="69" t="str">
        <f t="shared" si="382"/>
        <v/>
      </c>
      <c r="Y12130" s="69" t="str">
        <f t="shared" si="383"/>
        <v/>
      </c>
    </row>
    <row r="12131" spans="8:25" x14ac:dyDescent="0.25">
      <c r="H12131" s="153"/>
      <c r="I12131" s="151"/>
      <c r="J12131" s="153"/>
      <c r="K12131" s="153"/>
      <c r="L12131" s="153"/>
      <c r="M12131" s="153"/>
      <c r="N12131" s="153"/>
      <c r="O12131" s="153"/>
      <c r="P12131" s="153"/>
      <c r="Q12131" s="153"/>
      <c r="R12131" s="153"/>
      <c r="S12131" s="152"/>
      <c r="T12131" s="154"/>
      <c r="X12131" s="69" t="str">
        <f t="shared" si="382"/>
        <v/>
      </c>
      <c r="Y12131" s="69" t="str">
        <f t="shared" si="383"/>
        <v/>
      </c>
    </row>
    <row r="12132" spans="8:25" x14ac:dyDescent="0.25">
      <c r="H12132" s="153"/>
      <c r="I12132" s="151"/>
      <c r="J12132" s="153"/>
      <c r="K12132" s="153"/>
      <c r="L12132" s="153"/>
      <c r="M12132" s="153"/>
      <c r="N12132" s="153"/>
      <c r="O12132" s="153"/>
      <c r="P12132" s="153"/>
      <c r="Q12132" s="153"/>
      <c r="R12132" s="153"/>
      <c r="S12132" s="152"/>
      <c r="T12132" s="154"/>
      <c r="X12132" s="69" t="str">
        <f t="shared" si="382"/>
        <v/>
      </c>
      <c r="Y12132" s="69" t="str">
        <f t="shared" si="383"/>
        <v/>
      </c>
    </row>
    <row r="12133" spans="8:25" x14ac:dyDescent="0.25">
      <c r="H12133" s="153"/>
      <c r="I12133" s="151"/>
      <c r="J12133" s="153"/>
      <c r="K12133" s="153"/>
      <c r="L12133" s="153"/>
      <c r="M12133" s="153"/>
      <c r="N12133" s="153"/>
      <c r="O12133" s="153"/>
      <c r="P12133" s="153"/>
      <c r="Q12133" s="153"/>
      <c r="R12133" s="153"/>
      <c r="S12133" s="152"/>
      <c r="T12133" s="154"/>
      <c r="X12133" s="69" t="str">
        <f t="shared" si="382"/>
        <v/>
      </c>
      <c r="Y12133" s="69" t="str">
        <f t="shared" si="383"/>
        <v/>
      </c>
    </row>
    <row r="12134" spans="8:25" x14ac:dyDescent="0.25">
      <c r="H12134" s="153"/>
      <c r="I12134" s="151"/>
      <c r="J12134" s="153"/>
      <c r="K12134" s="153"/>
      <c r="L12134" s="153"/>
      <c r="M12134" s="153"/>
      <c r="N12134" s="153"/>
      <c r="O12134" s="153"/>
      <c r="P12134" s="153"/>
      <c r="Q12134" s="153"/>
      <c r="R12134" s="153"/>
      <c r="S12134" s="152"/>
      <c r="T12134" s="154"/>
      <c r="X12134" s="69" t="str">
        <f t="shared" si="382"/>
        <v/>
      </c>
      <c r="Y12134" s="69" t="str">
        <f t="shared" si="383"/>
        <v/>
      </c>
    </row>
    <row r="12135" spans="8:25" x14ac:dyDescent="0.25">
      <c r="H12135" s="153"/>
      <c r="I12135" s="151"/>
      <c r="J12135" s="153"/>
      <c r="K12135" s="153"/>
      <c r="L12135" s="153"/>
      <c r="M12135" s="153"/>
      <c r="N12135" s="153"/>
      <c r="O12135" s="153"/>
      <c r="P12135" s="153"/>
      <c r="Q12135" s="153"/>
      <c r="R12135" s="153"/>
      <c r="S12135" s="152"/>
      <c r="T12135" s="154"/>
      <c r="X12135" s="69" t="str">
        <f t="shared" si="382"/>
        <v/>
      </c>
      <c r="Y12135" s="69" t="str">
        <f t="shared" si="383"/>
        <v/>
      </c>
    </row>
    <row r="12136" spans="8:25" x14ac:dyDescent="0.25">
      <c r="H12136" s="153"/>
      <c r="I12136" s="151"/>
      <c r="J12136" s="153"/>
      <c r="K12136" s="153"/>
      <c r="L12136" s="153"/>
      <c r="M12136" s="153"/>
      <c r="N12136" s="153"/>
      <c r="O12136" s="153"/>
      <c r="P12136" s="153"/>
      <c r="Q12136" s="153"/>
      <c r="R12136" s="153"/>
      <c r="S12136" s="152"/>
      <c r="T12136" s="154"/>
      <c r="X12136" s="69" t="str">
        <f t="shared" si="382"/>
        <v/>
      </c>
      <c r="Y12136" s="69" t="str">
        <f t="shared" si="383"/>
        <v/>
      </c>
    </row>
    <row r="12137" spans="8:25" x14ac:dyDescent="0.25">
      <c r="H12137" s="153"/>
      <c r="I12137" s="151"/>
      <c r="J12137" s="153"/>
      <c r="K12137" s="153"/>
      <c r="L12137" s="153"/>
      <c r="M12137" s="153"/>
      <c r="N12137" s="153"/>
      <c r="O12137" s="153"/>
      <c r="P12137" s="153"/>
      <c r="Q12137" s="153"/>
      <c r="R12137" s="153"/>
      <c r="S12137" s="152"/>
      <c r="T12137" s="154"/>
      <c r="X12137" s="69" t="str">
        <f t="shared" si="382"/>
        <v/>
      </c>
      <c r="Y12137" s="69" t="str">
        <f t="shared" si="383"/>
        <v/>
      </c>
    </row>
    <row r="12138" spans="8:25" x14ac:dyDescent="0.25">
      <c r="H12138" s="153"/>
      <c r="I12138" s="151"/>
      <c r="J12138" s="153"/>
      <c r="K12138" s="153"/>
      <c r="L12138" s="153"/>
      <c r="M12138" s="153"/>
      <c r="N12138" s="153"/>
      <c r="O12138" s="153"/>
      <c r="P12138" s="153"/>
      <c r="Q12138" s="153"/>
      <c r="R12138" s="153"/>
      <c r="S12138" s="152"/>
      <c r="T12138" s="154"/>
      <c r="X12138" s="69" t="str">
        <f t="shared" si="382"/>
        <v/>
      </c>
      <c r="Y12138" s="69" t="str">
        <f t="shared" si="383"/>
        <v/>
      </c>
    </row>
    <row r="12139" spans="8:25" x14ac:dyDescent="0.25">
      <c r="H12139" s="153"/>
      <c r="I12139" s="151"/>
      <c r="J12139" s="153"/>
      <c r="K12139" s="153"/>
      <c r="L12139" s="153"/>
      <c r="M12139" s="153"/>
      <c r="N12139" s="153"/>
      <c r="O12139" s="153"/>
      <c r="P12139" s="153"/>
      <c r="Q12139" s="153"/>
      <c r="R12139" s="153"/>
      <c r="S12139" s="152"/>
      <c r="T12139" s="154"/>
      <c r="X12139" s="69" t="str">
        <f t="shared" si="382"/>
        <v/>
      </c>
      <c r="Y12139" s="69" t="str">
        <f t="shared" si="383"/>
        <v/>
      </c>
    </row>
    <row r="12140" spans="8:25" x14ac:dyDescent="0.25">
      <c r="H12140" s="153"/>
      <c r="I12140" s="151"/>
      <c r="J12140" s="153"/>
      <c r="K12140" s="153"/>
      <c r="L12140" s="153"/>
      <c r="M12140" s="153"/>
      <c r="N12140" s="153"/>
      <c r="O12140" s="153"/>
      <c r="P12140" s="153"/>
      <c r="Q12140" s="153"/>
      <c r="R12140" s="153"/>
      <c r="S12140" s="152"/>
      <c r="T12140" s="154"/>
      <c r="X12140" s="69" t="str">
        <f t="shared" si="382"/>
        <v/>
      </c>
      <c r="Y12140" s="69" t="str">
        <f t="shared" si="383"/>
        <v/>
      </c>
    </row>
    <row r="12141" spans="8:25" x14ac:dyDescent="0.25">
      <c r="H12141" s="153"/>
      <c r="I12141" s="151"/>
      <c r="J12141" s="153"/>
      <c r="K12141" s="153"/>
      <c r="L12141" s="153"/>
      <c r="M12141" s="153"/>
      <c r="N12141" s="153"/>
      <c r="O12141" s="153"/>
      <c r="P12141" s="153"/>
      <c r="Q12141" s="153"/>
      <c r="R12141" s="153"/>
      <c r="S12141" s="152"/>
      <c r="T12141" s="154"/>
      <c r="X12141" s="69" t="str">
        <f t="shared" si="382"/>
        <v/>
      </c>
      <c r="Y12141" s="69" t="str">
        <f t="shared" si="383"/>
        <v/>
      </c>
    </row>
    <row r="12142" spans="8:25" x14ac:dyDescent="0.25">
      <c r="H12142" s="153"/>
      <c r="I12142" s="151"/>
      <c r="J12142" s="153"/>
      <c r="K12142" s="153"/>
      <c r="L12142" s="153"/>
      <c r="M12142" s="153"/>
      <c r="N12142" s="153"/>
      <c r="O12142" s="153"/>
      <c r="P12142" s="153"/>
      <c r="Q12142" s="153"/>
      <c r="R12142" s="153"/>
      <c r="S12142" s="152"/>
      <c r="T12142" s="154"/>
      <c r="X12142" s="69" t="str">
        <f t="shared" si="382"/>
        <v/>
      </c>
      <c r="Y12142" s="69" t="str">
        <f t="shared" si="383"/>
        <v/>
      </c>
    </row>
    <row r="12143" spans="8:25" x14ac:dyDescent="0.25">
      <c r="H12143" s="153"/>
      <c r="I12143" s="151"/>
      <c r="J12143" s="153"/>
      <c r="K12143" s="153"/>
      <c r="L12143" s="153"/>
      <c r="M12143" s="153"/>
      <c r="N12143" s="153"/>
      <c r="O12143" s="153"/>
      <c r="P12143" s="153"/>
      <c r="Q12143" s="153"/>
      <c r="R12143" s="153"/>
      <c r="S12143" s="152"/>
      <c r="T12143" s="154"/>
      <c r="X12143" s="69" t="str">
        <f t="shared" si="382"/>
        <v/>
      </c>
      <c r="Y12143" s="69" t="str">
        <f t="shared" si="383"/>
        <v/>
      </c>
    </row>
    <row r="12144" spans="8:25" x14ac:dyDescent="0.25">
      <c r="H12144" s="153"/>
      <c r="I12144" s="151"/>
      <c r="J12144" s="153"/>
      <c r="K12144" s="153"/>
      <c r="L12144" s="153"/>
      <c r="M12144" s="153"/>
      <c r="N12144" s="153"/>
      <c r="O12144" s="153"/>
      <c r="P12144" s="153"/>
      <c r="Q12144" s="153"/>
      <c r="R12144" s="153"/>
      <c r="S12144" s="152"/>
      <c r="T12144" s="154"/>
      <c r="X12144" s="69" t="str">
        <f t="shared" si="382"/>
        <v/>
      </c>
      <c r="Y12144" s="69" t="str">
        <f t="shared" si="383"/>
        <v/>
      </c>
    </row>
    <row r="12145" spans="8:25" x14ac:dyDescent="0.25">
      <c r="H12145" s="153"/>
      <c r="I12145" s="151"/>
      <c r="J12145" s="153"/>
      <c r="K12145" s="153"/>
      <c r="L12145" s="153"/>
      <c r="M12145" s="153"/>
      <c r="N12145" s="153"/>
      <c r="O12145" s="153"/>
      <c r="P12145" s="153"/>
      <c r="Q12145" s="153"/>
      <c r="R12145" s="153"/>
      <c r="S12145" s="152"/>
      <c r="T12145" s="154"/>
      <c r="X12145" s="69" t="str">
        <f t="shared" si="382"/>
        <v/>
      </c>
      <c r="Y12145" s="69" t="str">
        <f t="shared" si="383"/>
        <v/>
      </c>
    </row>
    <row r="12146" spans="8:25" x14ac:dyDescent="0.25">
      <c r="H12146" s="153"/>
      <c r="I12146" s="151"/>
      <c r="J12146" s="153"/>
      <c r="K12146" s="153"/>
      <c r="L12146" s="153"/>
      <c r="M12146" s="153"/>
      <c r="N12146" s="153"/>
      <c r="O12146" s="153"/>
      <c r="P12146" s="153"/>
      <c r="Q12146" s="153"/>
      <c r="R12146" s="153"/>
      <c r="S12146" s="152"/>
      <c r="T12146" s="154"/>
      <c r="X12146" s="69" t="str">
        <f t="shared" si="382"/>
        <v/>
      </c>
      <c r="Y12146" s="69" t="str">
        <f t="shared" si="383"/>
        <v/>
      </c>
    </row>
    <row r="12147" spans="8:25" x14ac:dyDescent="0.25">
      <c r="H12147" s="153"/>
      <c r="I12147" s="151"/>
      <c r="J12147" s="153"/>
      <c r="K12147" s="153"/>
      <c r="L12147" s="153"/>
      <c r="M12147" s="153"/>
      <c r="N12147" s="153"/>
      <c r="O12147" s="153"/>
      <c r="P12147" s="153"/>
      <c r="Q12147" s="153"/>
      <c r="R12147" s="153"/>
      <c r="S12147" s="152"/>
      <c r="T12147" s="154"/>
      <c r="X12147" s="69" t="str">
        <f t="shared" si="382"/>
        <v/>
      </c>
      <c r="Y12147" s="69" t="str">
        <f t="shared" si="383"/>
        <v/>
      </c>
    </row>
    <row r="12148" spans="8:25" x14ac:dyDescent="0.25">
      <c r="H12148" s="153"/>
      <c r="I12148" s="151"/>
      <c r="J12148" s="153"/>
      <c r="K12148" s="153"/>
      <c r="L12148" s="153"/>
      <c r="M12148" s="153"/>
      <c r="N12148" s="153"/>
      <c r="O12148" s="153"/>
      <c r="P12148" s="153"/>
      <c r="Q12148" s="153"/>
      <c r="R12148" s="153"/>
      <c r="S12148" s="152"/>
      <c r="T12148" s="154"/>
      <c r="X12148" s="69" t="str">
        <f t="shared" si="382"/>
        <v/>
      </c>
      <c r="Y12148" s="69" t="str">
        <f t="shared" si="383"/>
        <v/>
      </c>
    </row>
    <row r="12149" spans="8:25" x14ac:dyDescent="0.25">
      <c r="H12149" s="153"/>
      <c r="I12149" s="151"/>
      <c r="J12149" s="153"/>
      <c r="K12149" s="153"/>
      <c r="L12149" s="153"/>
      <c r="M12149" s="153"/>
      <c r="N12149" s="153"/>
      <c r="O12149" s="153"/>
      <c r="P12149" s="153"/>
      <c r="Q12149" s="153"/>
      <c r="R12149" s="153"/>
      <c r="S12149" s="152"/>
      <c r="T12149" s="154"/>
      <c r="X12149" s="69" t="str">
        <f t="shared" si="382"/>
        <v/>
      </c>
      <c r="Y12149" s="69" t="str">
        <f t="shared" si="383"/>
        <v/>
      </c>
    </row>
    <row r="12150" spans="8:25" x14ac:dyDescent="0.25">
      <c r="H12150" s="153"/>
      <c r="I12150" s="151"/>
      <c r="J12150" s="153"/>
      <c r="K12150" s="153"/>
      <c r="L12150" s="153"/>
      <c r="M12150" s="153"/>
      <c r="N12150" s="153"/>
      <c r="O12150" s="153"/>
      <c r="P12150" s="153"/>
      <c r="Q12150" s="153"/>
      <c r="R12150" s="153"/>
      <c r="S12150" s="152"/>
      <c r="T12150" s="154"/>
      <c r="X12150" s="69" t="str">
        <f t="shared" si="382"/>
        <v/>
      </c>
      <c r="Y12150" s="69" t="str">
        <f t="shared" si="383"/>
        <v/>
      </c>
    </row>
    <row r="12151" spans="8:25" x14ac:dyDescent="0.25">
      <c r="H12151" s="153"/>
      <c r="I12151" s="151"/>
      <c r="J12151" s="153"/>
      <c r="K12151" s="153"/>
      <c r="L12151" s="153"/>
      <c r="M12151" s="153"/>
      <c r="N12151" s="153"/>
      <c r="O12151" s="153"/>
      <c r="P12151" s="153"/>
      <c r="Q12151" s="153"/>
      <c r="R12151" s="153"/>
      <c r="S12151" s="152"/>
      <c r="T12151" s="154"/>
      <c r="X12151" s="69" t="str">
        <f t="shared" si="382"/>
        <v/>
      </c>
      <c r="Y12151" s="69" t="str">
        <f t="shared" si="383"/>
        <v/>
      </c>
    </row>
    <row r="12152" spans="8:25" x14ac:dyDescent="0.25">
      <c r="H12152" s="153"/>
      <c r="I12152" s="151"/>
      <c r="J12152" s="153"/>
      <c r="K12152" s="153"/>
      <c r="L12152" s="153"/>
      <c r="M12152" s="153"/>
      <c r="N12152" s="153"/>
      <c r="O12152" s="153"/>
      <c r="P12152" s="153"/>
      <c r="Q12152" s="153"/>
      <c r="R12152" s="153"/>
      <c r="S12152" s="152"/>
      <c r="T12152" s="154"/>
      <c r="X12152" s="69" t="str">
        <f t="shared" si="382"/>
        <v/>
      </c>
      <c r="Y12152" s="69" t="str">
        <f t="shared" si="383"/>
        <v/>
      </c>
    </row>
    <row r="12153" spans="8:25" x14ac:dyDescent="0.25">
      <c r="H12153" s="153"/>
      <c r="I12153" s="151"/>
      <c r="J12153" s="153"/>
      <c r="K12153" s="153"/>
      <c r="L12153" s="153"/>
      <c r="M12153" s="153"/>
      <c r="N12153" s="153"/>
      <c r="O12153" s="153"/>
      <c r="P12153" s="153"/>
      <c r="Q12153" s="153"/>
      <c r="R12153" s="153"/>
      <c r="S12153" s="152"/>
      <c r="T12153" s="154"/>
      <c r="X12153" s="69" t="str">
        <f t="shared" si="382"/>
        <v/>
      </c>
      <c r="Y12153" s="69" t="str">
        <f t="shared" si="383"/>
        <v/>
      </c>
    </row>
    <row r="12154" spans="8:25" x14ac:dyDescent="0.25">
      <c r="H12154" s="153"/>
      <c r="I12154" s="151"/>
      <c r="J12154" s="153"/>
      <c r="K12154" s="153"/>
      <c r="L12154" s="153"/>
      <c r="M12154" s="153"/>
      <c r="N12154" s="153"/>
      <c r="O12154" s="153"/>
      <c r="P12154" s="153"/>
      <c r="Q12154" s="153"/>
      <c r="R12154" s="153"/>
      <c r="S12154" s="152"/>
      <c r="T12154" s="154"/>
      <c r="X12154" s="69" t="str">
        <f t="shared" si="382"/>
        <v/>
      </c>
      <c r="Y12154" s="69" t="str">
        <f t="shared" si="383"/>
        <v/>
      </c>
    </row>
    <row r="12155" spans="8:25" x14ac:dyDescent="0.25">
      <c r="H12155" s="153"/>
      <c r="I12155" s="151"/>
      <c r="J12155" s="153"/>
      <c r="K12155" s="153"/>
      <c r="L12155" s="153"/>
      <c r="M12155" s="153"/>
      <c r="N12155" s="153"/>
      <c r="O12155" s="153"/>
      <c r="P12155" s="153"/>
      <c r="Q12155" s="153"/>
      <c r="R12155" s="153"/>
      <c r="S12155" s="152"/>
      <c r="T12155" s="154"/>
      <c r="X12155" s="69" t="str">
        <f t="shared" si="382"/>
        <v/>
      </c>
      <c r="Y12155" s="69" t="str">
        <f t="shared" si="383"/>
        <v/>
      </c>
    </row>
    <row r="12156" spans="8:25" x14ac:dyDescent="0.25">
      <c r="H12156" s="153"/>
      <c r="I12156" s="151"/>
      <c r="J12156" s="153"/>
      <c r="K12156" s="153"/>
      <c r="L12156" s="153"/>
      <c r="M12156" s="153"/>
      <c r="N12156" s="153"/>
      <c r="O12156" s="153"/>
      <c r="P12156" s="153"/>
      <c r="Q12156" s="153"/>
      <c r="R12156" s="153"/>
      <c r="S12156" s="152"/>
      <c r="T12156" s="154"/>
      <c r="X12156" s="69" t="str">
        <f t="shared" si="382"/>
        <v/>
      </c>
      <c r="Y12156" s="69" t="str">
        <f t="shared" si="383"/>
        <v/>
      </c>
    </row>
    <row r="12157" spans="8:25" x14ac:dyDescent="0.25">
      <c r="H12157" s="153"/>
      <c r="I12157" s="151"/>
      <c r="J12157" s="153"/>
      <c r="K12157" s="153"/>
      <c r="L12157" s="153"/>
      <c r="M12157" s="153"/>
      <c r="N12157" s="153"/>
      <c r="O12157" s="153"/>
      <c r="P12157" s="153"/>
      <c r="Q12157" s="153"/>
      <c r="R12157" s="153"/>
      <c r="S12157" s="152"/>
      <c r="T12157" s="154"/>
      <c r="X12157" s="69" t="str">
        <f t="shared" si="382"/>
        <v/>
      </c>
      <c r="Y12157" s="69" t="str">
        <f t="shared" si="383"/>
        <v/>
      </c>
    </row>
    <row r="12158" spans="8:25" x14ac:dyDescent="0.25">
      <c r="H12158" s="153"/>
      <c r="I12158" s="151"/>
      <c r="J12158" s="153"/>
      <c r="K12158" s="153"/>
      <c r="L12158" s="153"/>
      <c r="M12158" s="153"/>
      <c r="N12158" s="153"/>
      <c r="O12158" s="153"/>
      <c r="P12158" s="153"/>
      <c r="Q12158" s="153"/>
      <c r="R12158" s="153"/>
      <c r="S12158" s="152"/>
      <c r="T12158" s="154"/>
      <c r="X12158" s="69" t="str">
        <f t="shared" si="382"/>
        <v/>
      </c>
      <c r="Y12158" s="69" t="str">
        <f t="shared" si="383"/>
        <v/>
      </c>
    </row>
    <row r="12159" spans="8:25" x14ac:dyDescent="0.25">
      <c r="H12159" s="153"/>
      <c r="I12159" s="151"/>
      <c r="J12159" s="153"/>
      <c r="K12159" s="153"/>
      <c r="L12159" s="153"/>
      <c r="M12159" s="153"/>
      <c r="N12159" s="153"/>
      <c r="O12159" s="153"/>
      <c r="P12159" s="153"/>
      <c r="Q12159" s="153"/>
      <c r="R12159" s="153"/>
      <c r="S12159" s="152"/>
      <c r="T12159" s="154"/>
      <c r="X12159" s="69" t="str">
        <f t="shared" si="382"/>
        <v/>
      </c>
      <c r="Y12159" s="69" t="str">
        <f t="shared" si="383"/>
        <v/>
      </c>
    </row>
    <row r="12160" spans="8:25" x14ac:dyDescent="0.25">
      <c r="H12160" s="153"/>
      <c r="I12160" s="151"/>
      <c r="J12160" s="153"/>
      <c r="K12160" s="153"/>
      <c r="L12160" s="153"/>
      <c r="M12160" s="153"/>
      <c r="N12160" s="153"/>
      <c r="O12160" s="153"/>
      <c r="P12160" s="153"/>
      <c r="Q12160" s="153"/>
      <c r="R12160" s="153"/>
      <c r="S12160" s="152"/>
      <c r="T12160" s="154"/>
      <c r="X12160" s="69" t="str">
        <f t="shared" si="382"/>
        <v/>
      </c>
      <c r="Y12160" s="69" t="str">
        <f t="shared" si="383"/>
        <v/>
      </c>
    </row>
    <row r="12161" spans="8:25" x14ac:dyDescent="0.25">
      <c r="H12161" s="153"/>
      <c r="I12161" s="151"/>
      <c r="J12161" s="153"/>
      <c r="K12161" s="153"/>
      <c r="L12161" s="153"/>
      <c r="M12161" s="153"/>
      <c r="N12161" s="153"/>
      <c r="O12161" s="153"/>
      <c r="P12161" s="153"/>
      <c r="Q12161" s="153"/>
      <c r="R12161" s="153"/>
      <c r="S12161" s="152"/>
      <c r="T12161" s="154"/>
      <c r="X12161" s="69" t="str">
        <f t="shared" si="382"/>
        <v/>
      </c>
      <c r="Y12161" s="69" t="str">
        <f t="shared" si="383"/>
        <v/>
      </c>
    </row>
    <row r="12162" spans="8:25" x14ac:dyDescent="0.25">
      <c r="H12162" s="153"/>
      <c r="I12162" s="151"/>
      <c r="J12162" s="153"/>
      <c r="K12162" s="153"/>
      <c r="L12162" s="153"/>
      <c r="M12162" s="153"/>
      <c r="N12162" s="153"/>
      <c r="O12162" s="153"/>
      <c r="P12162" s="153"/>
      <c r="Q12162" s="153"/>
      <c r="R12162" s="153"/>
      <c r="S12162" s="152"/>
      <c r="T12162" s="154"/>
      <c r="X12162" s="69" t="str">
        <f t="shared" ref="X12162:X12225" si="384">IF(W12162&lt;&gt;"",W12162-I12162,"")</f>
        <v/>
      </c>
      <c r="Y12162" s="69" t="str">
        <f t="shared" si="383"/>
        <v/>
      </c>
    </row>
    <row r="12163" spans="8:25" x14ac:dyDescent="0.25">
      <c r="H12163" s="153"/>
      <c r="I12163" s="151"/>
      <c r="J12163" s="153"/>
      <c r="K12163" s="153"/>
      <c r="L12163" s="153"/>
      <c r="M12163" s="153"/>
      <c r="N12163" s="153"/>
      <c r="O12163" s="153"/>
      <c r="P12163" s="153"/>
      <c r="Q12163" s="153"/>
      <c r="R12163" s="153"/>
      <c r="S12163" s="152"/>
      <c r="T12163" s="154"/>
      <c r="X12163" s="69" t="str">
        <f t="shared" si="384"/>
        <v/>
      </c>
      <c r="Y12163" s="69" t="str">
        <f t="shared" ref="Y12163:Y12226" si="385">IF(X12163&lt;&gt;"",IF(X12163&lt;365,"&lt; 1 year",IF(X12163&lt;730,"1-2",IF(X12163&lt;1095,"2-3",IF(X12163&lt;1460,"3-4",IF(X12163&lt;1825,"4-5","5+"))))),"")</f>
        <v/>
      </c>
    </row>
    <row r="12164" spans="8:25" x14ac:dyDescent="0.25">
      <c r="H12164" s="153"/>
      <c r="I12164" s="151"/>
      <c r="J12164" s="153"/>
      <c r="K12164" s="153"/>
      <c r="L12164" s="153"/>
      <c r="M12164" s="153"/>
      <c r="N12164" s="153"/>
      <c r="O12164" s="153"/>
      <c r="P12164" s="153"/>
      <c r="Q12164" s="153"/>
      <c r="R12164" s="153"/>
      <c r="S12164" s="152"/>
      <c r="T12164" s="154"/>
      <c r="X12164" s="69" t="str">
        <f t="shared" si="384"/>
        <v/>
      </c>
      <c r="Y12164" s="69" t="str">
        <f t="shared" si="385"/>
        <v/>
      </c>
    </row>
    <row r="12165" spans="8:25" x14ac:dyDescent="0.25">
      <c r="H12165" s="153"/>
      <c r="I12165" s="151"/>
      <c r="J12165" s="153"/>
      <c r="K12165" s="153"/>
      <c r="L12165" s="153"/>
      <c r="M12165" s="153"/>
      <c r="N12165" s="153"/>
      <c r="O12165" s="153"/>
      <c r="P12165" s="153"/>
      <c r="Q12165" s="153"/>
      <c r="R12165" s="153"/>
      <c r="S12165" s="152"/>
      <c r="T12165" s="154"/>
      <c r="X12165" s="69" t="str">
        <f t="shared" si="384"/>
        <v/>
      </c>
      <c r="Y12165" s="69" t="str">
        <f t="shared" si="385"/>
        <v/>
      </c>
    </row>
    <row r="12166" spans="8:25" x14ac:dyDescent="0.25">
      <c r="H12166" s="153"/>
      <c r="I12166" s="151"/>
      <c r="J12166" s="153"/>
      <c r="K12166" s="153"/>
      <c r="L12166" s="153"/>
      <c r="M12166" s="153"/>
      <c r="N12166" s="153"/>
      <c r="O12166" s="153"/>
      <c r="P12166" s="153"/>
      <c r="Q12166" s="153"/>
      <c r="R12166" s="153"/>
      <c r="S12166" s="152"/>
      <c r="T12166" s="154"/>
      <c r="X12166" s="69" t="str">
        <f t="shared" si="384"/>
        <v/>
      </c>
      <c r="Y12166" s="69" t="str">
        <f t="shared" si="385"/>
        <v/>
      </c>
    </row>
    <row r="12167" spans="8:25" x14ac:dyDescent="0.25">
      <c r="H12167" s="153"/>
      <c r="I12167" s="151"/>
      <c r="J12167" s="153"/>
      <c r="K12167" s="153"/>
      <c r="L12167" s="153"/>
      <c r="M12167" s="153"/>
      <c r="N12167" s="153"/>
      <c r="O12167" s="153"/>
      <c r="P12167" s="153"/>
      <c r="Q12167" s="153"/>
      <c r="R12167" s="153"/>
      <c r="S12167" s="152"/>
      <c r="T12167" s="154"/>
      <c r="X12167" s="69" t="str">
        <f t="shared" si="384"/>
        <v/>
      </c>
      <c r="Y12167" s="69" t="str">
        <f t="shared" si="385"/>
        <v/>
      </c>
    </row>
    <row r="12168" spans="8:25" x14ac:dyDescent="0.25">
      <c r="H12168" s="153"/>
      <c r="I12168" s="151"/>
      <c r="J12168" s="153"/>
      <c r="K12168" s="153"/>
      <c r="L12168" s="153"/>
      <c r="M12168" s="153"/>
      <c r="N12168" s="153"/>
      <c r="O12168" s="153"/>
      <c r="P12168" s="153"/>
      <c r="Q12168" s="153"/>
      <c r="R12168" s="153"/>
      <c r="S12168" s="152"/>
      <c r="T12168" s="154"/>
      <c r="X12168" s="69" t="str">
        <f t="shared" si="384"/>
        <v/>
      </c>
      <c r="Y12168" s="69" t="str">
        <f t="shared" si="385"/>
        <v/>
      </c>
    </row>
    <row r="12169" spans="8:25" x14ac:dyDescent="0.25">
      <c r="H12169" s="153"/>
      <c r="I12169" s="151"/>
      <c r="J12169" s="153"/>
      <c r="K12169" s="153"/>
      <c r="L12169" s="153"/>
      <c r="M12169" s="153"/>
      <c r="N12169" s="153"/>
      <c r="O12169" s="153"/>
      <c r="P12169" s="153"/>
      <c r="Q12169" s="153"/>
      <c r="R12169" s="153"/>
      <c r="S12169" s="152"/>
      <c r="T12169" s="154"/>
      <c r="X12169" s="69" t="str">
        <f t="shared" si="384"/>
        <v/>
      </c>
      <c r="Y12169" s="69" t="str">
        <f t="shared" si="385"/>
        <v/>
      </c>
    </row>
    <row r="12170" spans="8:25" x14ac:dyDescent="0.25">
      <c r="H12170" s="153"/>
      <c r="I12170" s="151"/>
      <c r="J12170" s="153"/>
      <c r="K12170" s="153"/>
      <c r="L12170" s="153"/>
      <c r="M12170" s="153"/>
      <c r="N12170" s="153"/>
      <c r="O12170" s="153"/>
      <c r="P12170" s="153"/>
      <c r="Q12170" s="153"/>
      <c r="R12170" s="153"/>
      <c r="S12170" s="152"/>
      <c r="T12170" s="154"/>
      <c r="X12170" s="69" t="str">
        <f t="shared" si="384"/>
        <v/>
      </c>
      <c r="Y12170" s="69" t="str">
        <f t="shared" si="385"/>
        <v/>
      </c>
    </row>
    <row r="12171" spans="8:25" x14ac:dyDescent="0.25">
      <c r="H12171" s="153"/>
      <c r="I12171" s="151"/>
      <c r="J12171" s="153"/>
      <c r="K12171" s="153"/>
      <c r="L12171" s="153"/>
      <c r="M12171" s="153"/>
      <c r="N12171" s="153"/>
      <c r="O12171" s="153"/>
      <c r="P12171" s="153"/>
      <c r="Q12171" s="153"/>
      <c r="R12171" s="153"/>
      <c r="S12171" s="152"/>
      <c r="T12171" s="154"/>
      <c r="X12171" s="69" t="str">
        <f t="shared" si="384"/>
        <v/>
      </c>
      <c r="Y12171" s="69" t="str">
        <f t="shared" si="385"/>
        <v/>
      </c>
    </row>
    <row r="12172" spans="8:25" x14ac:dyDescent="0.25">
      <c r="H12172" s="153"/>
      <c r="I12172" s="151"/>
      <c r="J12172" s="153"/>
      <c r="K12172" s="153"/>
      <c r="L12172" s="153"/>
      <c r="M12172" s="153"/>
      <c r="N12172" s="153"/>
      <c r="O12172" s="153"/>
      <c r="P12172" s="153"/>
      <c r="Q12172" s="153"/>
      <c r="R12172" s="153"/>
      <c r="S12172" s="152"/>
      <c r="T12172" s="154"/>
      <c r="X12172" s="69" t="str">
        <f t="shared" si="384"/>
        <v/>
      </c>
      <c r="Y12172" s="69" t="str">
        <f t="shared" si="385"/>
        <v/>
      </c>
    </row>
    <row r="12173" spans="8:25" x14ac:dyDescent="0.25">
      <c r="H12173" s="153"/>
      <c r="I12173" s="151"/>
      <c r="J12173" s="153"/>
      <c r="K12173" s="153"/>
      <c r="L12173" s="153"/>
      <c r="M12173" s="153"/>
      <c r="N12173" s="153"/>
      <c r="O12173" s="153"/>
      <c r="P12173" s="153"/>
      <c r="Q12173" s="153"/>
      <c r="R12173" s="153"/>
      <c r="S12173" s="152"/>
      <c r="T12173" s="154"/>
      <c r="X12173" s="69" t="str">
        <f t="shared" si="384"/>
        <v/>
      </c>
      <c r="Y12173" s="69" t="str">
        <f t="shared" si="385"/>
        <v/>
      </c>
    </row>
    <row r="12174" spans="8:25" x14ac:dyDescent="0.25">
      <c r="H12174" s="153"/>
      <c r="I12174" s="151"/>
      <c r="J12174" s="153"/>
      <c r="K12174" s="153"/>
      <c r="L12174" s="153"/>
      <c r="M12174" s="153"/>
      <c r="N12174" s="153"/>
      <c r="O12174" s="153"/>
      <c r="P12174" s="153"/>
      <c r="Q12174" s="153"/>
      <c r="R12174" s="153"/>
      <c r="S12174" s="152"/>
      <c r="T12174" s="154"/>
      <c r="X12174" s="69" t="str">
        <f t="shared" si="384"/>
        <v/>
      </c>
      <c r="Y12174" s="69" t="str">
        <f t="shared" si="385"/>
        <v/>
      </c>
    </row>
    <row r="12175" spans="8:25" x14ac:dyDescent="0.25">
      <c r="H12175" s="153"/>
      <c r="I12175" s="151"/>
      <c r="J12175" s="153"/>
      <c r="K12175" s="153"/>
      <c r="L12175" s="153"/>
      <c r="M12175" s="153"/>
      <c r="N12175" s="153"/>
      <c r="O12175" s="153"/>
      <c r="P12175" s="153"/>
      <c r="Q12175" s="153"/>
      <c r="R12175" s="153"/>
      <c r="S12175" s="152"/>
      <c r="T12175" s="154"/>
      <c r="X12175" s="69" t="str">
        <f t="shared" si="384"/>
        <v/>
      </c>
      <c r="Y12175" s="69" t="str">
        <f t="shared" si="385"/>
        <v/>
      </c>
    </row>
    <row r="12176" spans="8:25" x14ac:dyDescent="0.25">
      <c r="H12176" s="153"/>
      <c r="I12176" s="151"/>
      <c r="J12176" s="153"/>
      <c r="K12176" s="153"/>
      <c r="L12176" s="153"/>
      <c r="M12176" s="153"/>
      <c r="N12176" s="153"/>
      <c r="O12176" s="153"/>
      <c r="P12176" s="153"/>
      <c r="Q12176" s="153"/>
      <c r="R12176" s="153"/>
      <c r="S12176" s="152"/>
      <c r="T12176" s="154"/>
      <c r="X12176" s="69" t="str">
        <f t="shared" si="384"/>
        <v/>
      </c>
      <c r="Y12176" s="69" t="str">
        <f t="shared" si="385"/>
        <v/>
      </c>
    </row>
    <row r="12177" spans="8:25" x14ac:dyDescent="0.25">
      <c r="H12177" s="153"/>
      <c r="I12177" s="151"/>
      <c r="J12177" s="153"/>
      <c r="K12177" s="153"/>
      <c r="L12177" s="153"/>
      <c r="M12177" s="153"/>
      <c r="N12177" s="153"/>
      <c r="O12177" s="153"/>
      <c r="P12177" s="153"/>
      <c r="Q12177" s="153"/>
      <c r="R12177" s="153"/>
      <c r="S12177" s="152"/>
      <c r="T12177" s="154"/>
      <c r="X12177" s="69" t="str">
        <f t="shared" si="384"/>
        <v/>
      </c>
      <c r="Y12177" s="69" t="str">
        <f t="shared" si="385"/>
        <v/>
      </c>
    </row>
    <row r="12178" spans="8:25" x14ac:dyDescent="0.25">
      <c r="H12178" s="153"/>
      <c r="I12178" s="151"/>
      <c r="J12178" s="153"/>
      <c r="K12178" s="153"/>
      <c r="L12178" s="153"/>
      <c r="M12178" s="153"/>
      <c r="N12178" s="153"/>
      <c r="O12178" s="153"/>
      <c r="P12178" s="153"/>
      <c r="Q12178" s="153"/>
      <c r="R12178" s="153"/>
      <c r="S12178" s="152"/>
      <c r="T12178" s="154"/>
      <c r="X12178" s="69" t="str">
        <f t="shared" si="384"/>
        <v/>
      </c>
      <c r="Y12178" s="69" t="str">
        <f t="shared" si="385"/>
        <v/>
      </c>
    </row>
    <row r="12179" spans="8:25" x14ac:dyDescent="0.25">
      <c r="H12179" s="153"/>
      <c r="I12179" s="151"/>
      <c r="J12179" s="153"/>
      <c r="K12179" s="153"/>
      <c r="L12179" s="153"/>
      <c r="M12179" s="153"/>
      <c r="N12179" s="153"/>
      <c r="O12179" s="153"/>
      <c r="P12179" s="153"/>
      <c r="Q12179" s="153"/>
      <c r="R12179" s="153"/>
      <c r="S12179" s="152"/>
      <c r="T12179" s="154"/>
      <c r="X12179" s="69" t="str">
        <f t="shared" si="384"/>
        <v/>
      </c>
      <c r="Y12179" s="69" t="str">
        <f t="shared" si="385"/>
        <v/>
      </c>
    </row>
    <row r="12180" spans="8:25" x14ac:dyDescent="0.25">
      <c r="H12180" s="153"/>
      <c r="I12180" s="151"/>
      <c r="J12180" s="153"/>
      <c r="K12180" s="153"/>
      <c r="L12180" s="153"/>
      <c r="M12180" s="153"/>
      <c r="N12180" s="153"/>
      <c r="O12180" s="153"/>
      <c r="P12180" s="153"/>
      <c r="Q12180" s="153"/>
      <c r="R12180" s="153"/>
      <c r="S12180" s="152"/>
      <c r="T12180" s="154"/>
      <c r="X12180" s="69" t="str">
        <f t="shared" si="384"/>
        <v/>
      </c>
      <c r="Y12180" s="69" t="str">
        <f t="shared" si="385"/>
        <v/>
      </c>
    </row>
    <row r="12181" spans="8:25" x14ac:dyDescent="0.25">
      <c r="H12181" s="153"/>
      <c r="I12181" s="151"/>
      <c r="J12181" s="153"/>
      <c r="K12181" s="153"/>
      <c r="L12181" s="153"/>
      <c r="M12181" s="153"/>
      <c r="N12181" s="153"/>
      <c r="O12181" s="153"/>
      <c r="P12181" s="153"/>
      <c r="Q12181" s="153"/>
      <c r="R12181" s="153"/>
      <c r="S12181" s="152"/>
      <c r="T12181" s="154"/>
      <c r="X12181" s="69" t="str">
        <f t="shared" si="384"/>
        <v/>
      </c>
      <c r="Y12181" s="69" t="str">
        <f t="shared" si="385"/>
        <v/>
      </c>
    </row>
    <row r="12182" spans="8:25" x14ac:dyDescent="0.25">
      <c r="H12182" s="153"/>
      <c r="I12182" s="151"/>
      <c r="J12182" s="153"/>
      <c r="K12182" s="153"/>
      <c r="L12182" s="153"/>
      <c r="M12182" s="153"/>
      <c r="N12182" s="153"/>
      <c r="O12182" s="153"/>
      <c r="P12182" s="153"/>
      <c r="Q12182" s="153"/>
      <c r="R12182" s="153"/>
      <c r="S12182" s="152"/>
      <c r="T12182" s="154"/>
      <c r="X12182" s="69" t="str">
        <f t="shared" si="384"/>
        <v/>
      </c>
      <c r="Y12182" s="69" t="str">
        <f t="shared" si="385"/>
        <v/>
      </c>
    </row>
    <row r="12183" spans="8:25" x14ac:dyDescent="0.25">
      <c r="H12183" s="153"/>
      <c r="I12183" s="151"/>
      <c r="J12183" s="153"/>
      <c r="K12183" s="153"/>
      <c r="L12183" s="153"/>
      <c r="M12183" s="153"/>
      <c r="N12183" s="153"/>
      <c r="O12183" s="153"/>
      <c r="P12183" s="153"/>
      <c r="Q12183" s="153"/>
      <c r="R12183" s="153"/>
      <c r="S12183" s="152"/>
      <c r="T12183" s="154"/>
      <c r="X12183" s="69" t="str">
        <f t="shared" si="384"/>
        <v/>
      </c>
      <c r="Y12183" s="69" t="str">
        <f t="shared" si="385"/>
        <v/>
      </c>
    </row>
    <row r="12184" spans="8:25" x14ac:dyDescent="0.25">
      <c r="H12184" s="153"/>
      <c r="I12184" s="151"/>
      <c r="J12184" s="153"/>
      <c r="K12184" s="153"/>
      <c r="L12184" s="153"/>
      <c r="M12184" s="153"/>
      <c r="N12184" s="153"/>
      <c r="O12184" s="153"/>
      <c r="P12184" s="153"/>
      <c r="Q12184" s="153"/>
      <c r="R12184" s="153"/>
      <c r="S12184" s="152"/>
      <c r="T12184" s="154"/>
      <c r="X12184" s="69" t="str">
        <f t="shared" si="384"/>
        <v/>
      </c>
      <c r="Y12184" s="69" t="str">
        <f t="shared" si="385"/>
        <v/>
      </c>
    </row>
    <row r="12185" spans="8:25" x14ac:dyDescent="0.25">
      <c r="H12185" s="153"/>
      <c r="I12185" s="151"/>
      <c r="J12185" s="153"/>
      <c r="K12185" s="153"/>
      <c r="L12185" s="153"/>
      <c r="M12185" s="153"/>
      <c r="N12185" s="153"/>
      <c r="O12185" s="153"/>
      <c r="P12185" s="153"/>
      <c r="Q12185" s="153"/>
      <c r="R12185" s="153"/>
      <c r="S12185" s="152"/>
      <c r="T12185" s="154"/>
      <c r="X12185" s="69" t="str">
        <f t="shared" si="384"/>
        <v/>
      </c>
      <c r="Y12185" s="69" t="str">
        <f t="shared" si="385"/>
        <v/>
      </c>
    </row>
    <row r="12186" spans="8:25" x14ac:dyDescent="0.25">
      <c r="H12186" s="153"/>
      <c r="I12186" s="151"/>
      <c r="J12186" s="153"/>
      <c r="K12186" s="153"/>
      <c r="L12186" s="153"/>
      <c r="M12186" s="153"/>
      <c r="N12186" s="153"/>
      <c r="O12186" s="153"/>
      <c r="P12186" s="153"/>
      <c r="Q12186" s="153"/>
      <c r="R12186" s="153"/>
      <c r="S12186" s="152"/>
      <c r="T12186" s="154"/>
      <c r="X12186" s="69" t="str">
        <f t="shared" si="384"/>
        <v/>
      </c>
      <c r="Y12186" s="69" t="str">
        <f t="shared" si="385"/>
        <v/>
      </c>
    </row>
    <row r="12187" spans="8:25" x14ac:dyDescent="0.25">
      <c r="H12187" s="153"/>
      <c r="I12187" s="151"/>
      <c r="J12187" s="153"/>
      <c r="K12187" s="153"/>
      <c r="L12187" s="153"/>
      <c r="M12187" s="153"/>
      <c r="N12187" s="153"/>
      <c r="O12187" s="153"/>
      <c r="P12187" s="153"/>
      <c r="Q12187" s="153"/>
      <c r="R12187" s="153"/>
      <c r="S12187" s="152"/>
      <c r="T12187" s="154"/>
      <c r="X12187" s="69" t="str">
        <f t="shared" si="384"/>
        <v/>
      </c>
      <c r="Y12187" s="69" t="str">
        <f t="shared" si="385"/>
        <v/>
      </c>
    </row>
    <row r="12188" spans="8:25" x14ac:dyDescent="0.25">
      <c r="H12188" s="153"/>
      <c r="I12188" s="151"/>
      <c r="J12188" s="153"/>
      <c r="K12188" s="153"/>
      <c r="L12188" s="153"/>
      <c r="M12188" s="153"/>
      <c r="N12188" s="153"/>
      <c r="O12188" s="153"/>
      <c r="P12188" s="153"/>
      <c r="Q12188" s="153"/>
      <c r="R12188" s="153"/>
      <c r="S12188" s="152"/>
      <c r="T12188" s="154"/>
      <c r="X12188" s="69" t="str">
        <f t="shared" si="384"/>
        <v/>
      </c>
      <c r="Y12188" s="69" t="str">
        <f t="shared" si="385"/>
        <v/>
      </c>
    </row>
    <row r="12189" spans="8:25" x14ac:dyDescent="0.25">
      <c r="H12189" s="153"/>
      <c r="I12189" s="151"/>
      <c r="J12189" s="153"/>
      <c r="K12189" s="153"/>
      <c r="L12189" s="153"/>
      <c r="M12189" s="153"/>
      <c r="N12189" s="153"/>
      <c r="O12189" s="153"/>
      <c r="P12189" s="153"/>
      <c r="Q12189" s="153"/>
      <c r="R12189" s="153"/>
      <c r="S12189" s="152"/>
      <c r="T12189" s="154"/>
      <c r="X12189" s="69" t="str">
        <f t="shared" si="384"/>
        <v/>
      </c>
      <c r="Y12189" s="69" t="str">
        <f t="shared" si="385"/>
        <v/>
      </c>
    </row>
    <row r="12190" spans="8:25" x14ac:dyDescent="0.25">
      <c r="H12190" s="153"/>
      <c r="I12190" s="151"/>
      <c r="J12190" s="153"/>
      <c r="K12190" s="153"/>
      <c r="L12190" s="153"/>
      <c r="M12190" s="153"/>
      <c r="N12190" s="153"/>
      <c r="O12190" s="153"/>
      <c r="P12190" s="153"/>
      <c r="Q12190" s="153"/>
      <c r="R12190" s="153"/>
      <c r="S12190" s="152"/>
      <c r="T12190" s="154"/>
      <c r="X12190" s="69" t="str">
        <f t="shared" si="384"/>
        <v/>
      </c>
      <c r="Y12190" s="69" t="str">
        <f t="shared" si="385"/>
        <v/>
      </c>
    </row>
    <row r="12191" spans="8:25" x14ac:dyDescent="0.25">
      <c r="H12191" s="153"/>
      <c r="I12191" s="151"/>
      <c r="J12191" s="153"/>
      <c r="K12191" s="153"/>
      <c r="L12191" s="153"/>
      <c r="M12191" s="153"/>
      <c r="N12191" s="153"/>
      <c r="O12191" s="153"/>
      <c r="P12191" s="153"/>
      <c r="Q12191" s="153"/>
      <c r="R12191" s="153"/>
      <c r="S12191" s="152"/>
      <c r="T12191" s="154"/>
      <c r="X12191" s="69" t="str">
        <f t="shared" si="384"/>
        <v/>
      </c>
      <c r="Y12191" s="69" t="str">
        <f t="shared" si="385"/>
        <v/>
      </c>
    </row>
    <row r="12192" spans="8:25" x14ac:dyDescent="0.25">
      <c r="H12192" s="153"/>
      <c r="I12192" s="151"/>
      <c r="J12192" s="153"/>
      <c r="K12192" s="153"/>
      <c r="L12192" s="153"/>
      <c r="M12192" s="153"/>
      <c r="N12192" s="153"/>
      <c r="O12192" s="153"/>
      <c r="P12192" s="153"/>
      <c r="Q12192" s="153"/>
      <c r="R12192" s="153"/>
      <c r="S12192" s="152"/>
      <c r="T12192" s="154"/>
      <c r="X12192" s="69" t="str">
        <f t="shared" si="384"/>
        <v/>
      </c>
      <c r="Y12192" s="69" t="str">
        <f t="shared" si="385"/>
        <v/>
      </c>
    </row>
    <row r="12193" spans="8:25" x14ac:dyDescent="0.25">
      <c r="H12193" s="153"/>
      <c r="I12193" s="151"/>
      <c r="J12193" s="153"/>
      <c r="K12193" s="153"/>
      <c r="L12193" s="153"/>
      <c r="M12193" s="153"/>
      <c r="N12193" s="153"/>
      <c r="O12193" s="153"/>
      <c r="P12193" s="153"/>
      <c r="Q12193" s="153"/>
      <c r="R12193" s="153"/>
      <c r="S12193" s="152"/>
      <c r="T12193" s="154"/>
      <c r="X12193" s="69" t="str">
        <f t="shared" si="384"/>
        <v/>
      </c>
      <c r="Y12193" s="69" t="str">
        <f t="shared" si="385"/>
        <v/>
      </c>
    </row>
    <row r="12194" spans="8:25" x14ac:dyDescent="0.25">
      <c r="H12194" s="153"/>
      <c r="I12194" s="151"/>
      <c r="J12194" s="153"/>
      <c r="K12194" s="153"/>
      <c r="L12194" s="153"/>
      <c r="M12194" s="153"/>
      <c r="N12194" s="153"/>
      <c r="O12194" s="153"/>
      <c r="P12194" s="153"/>
      <c r="Q12194" s="153"/>
      <c r="R12194" s="153"/>
      <c r="S12194" s="152"/>
      <c r="T12194" s="154"/>
      <c r="X12194" s="69" t="str">
        <f t="shared" si="384"/>
        <v/>
      </c>
      <c r="Y12194" s="69" t="str">
        <f t="shared" si="385"/>
        <v/>
      </c>
    </row>
    <row r="12195" spans="8:25" x14ac:dyDescent="0.25">
      <c r="H12195" s="153"/>
      <c r="I12195" s="151"/>
      <c r="J12195" s="153"/>
      <c r="K12195" s="153"/>
      <c r="L12195" s="153"/>
      <c r="M12195" s="153"/>
      <c r="N12195" s="153"/>
      <c r="O12195" s="153"/>
      <c r="P12195" s="153"/>
      <c r="Q12195" s="153"/>
      <c r="R12195" s="153"/>
      <c r="S12195" s="152"/>
      <c r="T12195" s="154"/>
      <c r="X12195" s="69" t="str">
        <f t="shared" si="384"/>
        <v/>
      </c>
      <c r="Y12195" s="69" t="str">
        <f t="shared" si="385"/>
        <v/>
      </c>
    </row>
    <row r="12196" spans="8:25" x14ac:dyDescent="0.25">
      <c r="H12196" s="153"/>
      <c r="I12196" s="151"/>
      <c r="J12196" s="153"/>
      <c r="K12196" s="153"/>
      <c r="L12196" s="153"/>
      <c r="M12196" s="153"/>
      <c r="N12196" s="153"/>
      <c r="O12196" s="153"/>
      <c r="P12196" s="153"/>
      <c r="Q12196" s="153"/>
      <c r="R12196" s="153"/>
      <c r="S12196" s="152"/>
      <c r="T12196" s="154"/>
      <c r="X12196" s="69" t="str">
        <f t="shared" si="384"/>
        <v/>
      </c>
      <c r="Y12196" s="69" t="str">
        <f t="shared" si="385"/>
        <v/>
      </c>
    </row>
    <row r="12197" spans="8:25" x14ac:dyDescent="0.25">
      <c r="H12197" s="153"/>
      <c r="I12197" s="151"/>
      <c r="J12197" s="153"/>
      <c r="K12197" s="153"/>
      <c r="L12197" s="153"/>
      <c r="M12197" s="153"/>
      <c r="N12197" s="153"/>
      <c r="O12197" s="153"/>
      <c r="P12197" s="153"/>
      <c r="Q12197" s="153"/>
      <c r="R12197" s="153"/>
      <c r="S12197" s="152"/>
      <c r="T12197" s="154"/>
      <c r="X12197" s="69" t="str">
        <f t="shared" si="384"/>
        <v/>
      </c>
      <c r="Y12197" s="69" t="str">
        <f t="shared" si="385"/>
        <v/>
      </c>
    </row>
    <row r="12198" spans="8:25" x14ac:dyDescent="0.25">
      <c r="H12198" s="153"/>
      <c r="I12198" s="151"/>
      <c r="J12198" s="153"/>
      <c r="K12198" s="153"/>
      <c r="L12198" s="153"/>
      <c r="M12198" s="153"/>
      <c r="N12198" s="153"/>
      <c r="O12198" s="153"/>
      <c r="P12198" s="153"/>
      <c r="Q12198" s="153"/>
      <c r="R12198" s="153"/>
      <c r="S12198" s="152"/>
      <c r="T12198" s="154"/>
      <c r="X12198" s="69" t="str">
        <f t="shared" si="384"/>
        <v/>
      </c>
      <c r="Y12198" s="69" t="str">
        <f t="shared" si="385"/>
        <v/>
      </c>
    </row>
    <row r="12199" spans="8:25" x14ac:dyDescent="0.25">
      <c r="H12199" s="153"/>
      <c r="I12199" s="151"/>
      <c r="J12199" s="153"/>
      <c r="K12199" s="153"/>
      <c r="L12199" s="153"/>
      <c r="M12199" s="153"/>
      <c r="N12199" s="153"/>
      <c r="O12199" s="153"/>
      <c r="P12199" s="153"/>
      <c r="Q12199" s="153"/>
      <c r="R12199" s="153"/>
      <c r="S12199" s="152"/>
      <c r="T12199" s="154"/>
      <c r="X12199" s="69" t="str">
        <f t="shared" si="384"/>
        <v/>
      </c>
      <c r="Y12199" s="69" t="str">
        <f t="shared" si="385"/>
        <v/>
      </c>
    </row>
    <row r="12200" spans="8:25" x14ac:dyDescent="0.25">
      <c r="H12200" s="153"/>
      <c r="I12200" s="151"/>
      <c r="J12200" s="153"/>
      <c r="K12200" s="153"/>
      <c r="L12200" s="153"/>
      <c r="M12200" s="153"/>
      <c r="N12200" s="153"/>
      <c r="O12200" s="153"/>
      <c r="P12200" s="153"/>
      <c r="Q12200" s="153"/>
      <c r="R12200" s="153"/>
      <c r="S12200" s="152"/>
      <c r="T12200" s="154"/>
      <c r="X12200" s="69" t="str">
        <f t="shared" si="384"/>
        <v/>
      </c>
      <c r="Y12200" s="69" t="str">
        <f t="shared" si="385"/>
        <v/>
      </c>
    </row>
    <row r="12201" spans="8:25" x14ac:dyDescent="0.25">
      <c r="H12201" s="153"/>
      <c r="I12201" s="151"/>
      <c r="J12201" s="153"/>
      <c r="K12201" s="153"/>
      <c r="L12201" s="153"/>
      <c r="M12201" s="153"/>
      <c r="N12201" s="153"/>
      <c r="O12201" s="153"/>
      <c r="P12201" s="153"/>
      <c r="Q12201" s="153"/>
      <c r="R12201" s="153"/>
      <c r="S12201" s="152"/>
      <c r="T12201" s="154"/>
      <c r="X12201" s="69" t="str">
        <f t="shared" si="384"/>
        <v/>
      </c>
      <c r="Y12201" s="69" t="str">
        <f t="shared" si="385"/>
        <v/>
      </c>
    </row>
    <row r="12202" spans="8:25" x14ac:dyDescent="0.25">
      <c r="H12202" s="153"/>
      <c r="I12202" s="151"/>
      <c r="J12202" s="153"/>
      <c r="K12202" s="153"/>
      <c r="L12202" s="153"/>
      <c r="M12202" s="153"/>
      <c r="N12202" s="153"/>
      <c r="O12202" s="153"/>
      <c r="P12202" s="153"/>
      <c r="Q12202" s="153"/>
      <c r="R12202" s="153"/>
      <c r="S12202" s="152"/>
      <c r="T12202" s="154"/>
      <c r="X12202" s="69" t="str">
        <f t="shared" si="384"/>
        <v/>
      </c>
      <c r="Y12202" s="69" t="str">
        <f t="shared" si="385"/>
        <v/>
      </c>
    </row>
    <row r="12203" spans="8:25" x14ac:dyDescent="0.25">
      <c r="H12203" s="153"/>
      <c r="I12203" s="151"/>
      <c r="J12203" s="153"/>
      <c r="K12203" s="153"/>
      <c r="L12203" s="153"/>
      <c r="M12203" s="153"/>
      <c r="N12203" s="153"/>
      <c r="O12203" s="153"/>
      <c r="P12203" s="153"/>
      <c r="Q12203" s="153"/>
      <c r="R12203" s="153"/>
      <c r="S12203" s="152"/>
      <c r="T12203" s="154"/>
      <c r="X12203" s="69" t="str">
        <f t="shared" si="384"/>
        <v/>
      </c>
      <c r="Y12203" s="69" t="str">
        <f t="shared" si="385"/>
        <v/>
      </c>
    </row>
    <row r="12204" spans="8:25" x14ac:dyDescent="0.25">
      <c r="H12204" s="153"/>
      <c r="I12204" s="151"/>
      <c r="J12204" s="153"/>
      <c r="K12204" s="153"/>
      <c r="L12204" s="153"/>
      <c r="M12204" s="153"/>
      <c r="N12204" s="153"/>
      <c r="O12204" s="153"/>
      <c r="P12204" s="153"/>
      <c r="Q12204" s="153"/>
      <c r="R12204" s="153"/>
      <c r="S12204" s="152"/>
      <c r="T12204" s="154"/>
      <c r="X12204" s="69" t="str">
        <f t="shared" si="384"/>
        <v/>
      </c>
      <c r="Y12204" s="69" t="str">
        <f t="shared" si="385"/>
        <v/>
      </c>
    </row>
    <row r="12205" spans="8:25" x14ac:dyDescent="0.25">
      <c r="H12205" s="153"/>
      <c r="I12205" s="151"/>
      <c r="J12205" s="153"/>
      <c r="K12205" s="153"/>
      <c r="L12205" s="153"/>
      <c r="M12205" s="153"/>
      <c r="N12205" s="153"/>
      <c r="O12205" s="153"/>
      <c r="P12205" s="153"/>
      <c r="Q12205" s="153"/>
      <c r="R12205" s="153"/>
      <c r="S12205" s="152"/>
      <c r="T12205" s="154"/>
      <c r="X12205" s="69" t="str">
        <f t="shared" si="384"/>
        <v/>
      </c>
      <c r="Y12205" s="69" t="str">
        <f t="shared" si="385"/>
        <v/>
      </c>
    </row>
    <row r="12206" spans="8:25" x14ac:dyDescent="0.25">
      <c r="H12206" s="153"/>
      <c r="I12206" s="151"/>
      <c r="J12206" s="153"/>
      <c r="K12206" s="153"/>
      <c r="L12206" s="153"/>
      <c r="M12206" s="153"/>
      <c r="N12206" s="153"/>
      <c r="O12206" s="153"/>
      <c r="P12206" s="153"/>
      <c r="Q12206" s="153"/>
      <c r="R12206" s="153"/>
      <c r="S12206" s="152"/>
      <c r="T12206" s="154"/>
      <c r="X12206" s="69" t="str">
        <f t="shared" si="384"/>
        <v/>
      </c>
      <c r="Y12206" s="69" t="str">
        <f t="shared" si="385"/>
        <v/>
      </c>
    </row>
    <row r="12207" spans="8:25" x14ac:dyDescent="0.25">
      <c r="H12207" s="153"/>
      <c r="I12207" s="151"/>
      <c r="J12207" s="153"/>
      <c r="K12207" s="153"/>
      <c r="L12207" s="153"/>
      <c r="M12207" s="153"/>
      <c r="N12207" s="153"/>
      <c r="O12207" s="153"/>
      <c r="P12207" s="153"/>
      <c r="Q12207" s="153"/>
      <c r="R12207" s="153"/>
      <c r="S12207" s="152"/>
      <c r="T12207" s="154"/>
      <c r="X12207" s="69" t="str">
        <f t="shared" si="384"/>
        <v/>
      </c>
      <c r="Y12207" s="69" t="str">
        <f t="shared" si="385"/>
        <v/>
      </c>
    </row>
    <row r="12208" spans="8:25" x14ac:dyDescent="0.25">
      <c r="H12208" s="153"/>
      <c r="I12208" s="151"/>
      <c r="J12208" s="153"/>
      <c r="K12208" s="153"/>
      <c r="L12208" s="153"/>
      <c r="M12208" s="153"/>
      <c r="N12208" s="153"/>
      <c r="O12208" s="153"/>
      <c r="P12208" s="153"/>
      <c r="Q12208" s="153"/>
      <c r="R12208" s="153"/>
      <c r="S12208" s="152"/>
      <c r="T12208" s="154"/>
      <c r="X12208" s="69" t="str">
        <f t="shared" si="384"/>
        <v/>
      </c>
      <c r="Y12208" s="69" t="str">
        <f t="shared" si="385"/>
        <v/>
      </c>
    </row>
    <row r="12209" spans="8:25" x14ac:dyDescent="0.25">
      <c r="H12209" s="153"/>
      <c r="I12209" s="151"/>
      <c r="J12209" s="153"/>
      <c r="K12209" s="153"/>
      <c r="L12209" s="153"/>
      <c r="M12209" s="153"/>
      <c r="N12209" s="153"/>
      <c r="O12209" s="153"/>
      <c r="P12209" s="153"/>
      <c r="Q12209" s="153"/>
      <c r="R12209" s="153"/>
      <c r="S12209" s="152"/>
      <c r="T12209" s="154"/>
      <c r="X12209" s="69" t="str">
        <f t="shared" si="384"/>
        <v/>
      </c>
      <c r="Y12209" s="69" t="str">
        <f t="shared" si="385"/>
        <v/>
      </c>
    </row>
    <row r="12210" spans="8:25" x14ac:dyDescent="0.25">
      <c r="H12210" s="153"/>
      <c r="I12210" s="151"/>
      <c r="J12210" s="153"/>
      <c r="K12210" s="153"/>
      <c r="L12210" s="153"/>
      <c r="M12210" s="153"/>
      <c r="N12210" s="153"/>
      <c r="O12210" s="153"/>
      <c r="P12210" s="153"/>
      <c r="Q12210" s="153"/>
      <c r="R12210" s="153"/>
      <c r="S12210" s="152"/>
      <c r="T12210" s="154"/>
      <c r="X12210" s="69" t="str">
        <f t="shared" si="384"/>
        <v/>
      </c>
      <c r="Y12210" s="69" t="str">
        <f t="shared" si="385"/>
        <v/>
      </c>
    </row>
    <row r="12211" spans="8:25" x14ac:dyDescent="0.25">
      <c r="H12211" s="153"/>
      <c r="I12211" s="151"/>
      <c r="J12211" s="153"/>
      <c r="K12211" s="153"/>
      <c r="L12211" s="153"/>
      <c r="M12211" s="153"/>
      <c r="N12211" s="153"/>
      <c r="O12211" s="153"/>
      <c r="P12211" s="153"/>
      <c r="Q12211" s="153"/>
      <c r="R12211" s="153"/>
      <c r="S12211" s="152"/>
      <c r="T12211" s="154"/>
      <c r="X12211" s="69" t="str">
        <f t="shared" si="384"/>
        <v/>
      </c>
      <c r="Y12211" s="69" t="str">
        <f t="shared" si="385"/>
        <v/>
      </c>
    </row>
    <row r="12212" spans="8:25" x14ac:dyDescent="0.25">
      <c r="H12212" s="153"/>
      <c r="I12212" s="151"/>
      <c r="J12212" s="153"/>
      <c r="K12212" s="153"/>
      <c r="L12212" s="153"/>
      <c r="M12212" s="153"/>
      <c r="N12212" s="153"/>
      <c r="O12212" s="153"/>
      <c r="P12212" s="153"/>
      <c r="Q12212" s="153"/>
      <c r="R12212" s="153"/>
      <c r="S12212" s="152"/>
      <c r="T12212" s="154"/>
      <c r="X12212" s="69" t="str">
        <f t="shared" si="384"/>
        <v/>
      </c>
      <c r="Y12212" s="69" t="str">
        <f t="shared" si="385"/>
        <v/>
      </c>
    </row>
    <row r="12213" spans="8:25" x14ac:dyDescent="0.25">
      <c r="H12213" s="153"/>
      <c r="I12213" s="151"/>
      <c r="J12213" s="153"/>
      <c r="K12213" s="153"/>
      <c r="L12213" s="153"/>
      <c r="M12213" s="153"/>
      <c r="N12213" s="153"/>
      <c r="O12213" s="153"/>
      <c r="P12213" s="153"/>
      <c r="Q12213" s="153"/>
      <c r="R12213" s="153"/>
      <c r="S12213" s="152"/>
      <c r="T12213" s="154"/>
      <c r="X12213" s="69" t="str">
        <f t="shared" si="384"/>
        <v/>
      </c>
      <c r="Y12213" s="69" t="str">
        <f t="shared" si="385"/>
        <v/>
      </c>
    </row>
    <row r="12214" spans="8:25" x14ac:dyDescent="0.25">
      <c r="H12214" s="153"/>
      <c r="I12214" s="151"/>
      <c r="J12214" s="153"/>
      <c r="K12214" s="153"/>
      <c r="L12214" s="153"/>
      <c r="M12214" s="153"/>
      <c r="N12214" s="153"/>
      <c r="O12214" s="153"/>
      <c r="P12214" s="153"/>
      <c r="Q12214" s="153"/>
      <c r="R12214" s="153"/>
      <c r="S12214" s="152"/>
      <c r="T12214" s="154"/>
      <c r="X12214" s="69" t="str">
        <f t="shared" si="384"/>
        <v/>
      </c>
      <c r="Y12214" s="69" t="str">
        <f t="shared" si="385"/>
        <v/>
      </c>
    </row>
    <row r="12215" spans="8:25" x14ac:dyDescent="0.25">
      <c r="H12215" s="153"/>
      <c r="I12215" s="151"/>
      <c r="J12215" s="153"/>
      <c r="K12215" s="153"/>
      <c r="L12215" s="153"/>
      <c r="M12215" s="153"/>
      <c r="N12215" s="153"/>
      <c r="O12215" s="153"/>
      <c r="P12215" s="153"/>
      <c r="Q12215" s="153"/>
      <c r="R12215" s="153"/>
      <c r="S12215" s="152"/>
      <c r="T12215" s="154"/>
      <c r="X12215" s="69" t="str">
        <f t="shared" si="384"/>
        <v/>
      </c>
      <c r="Y12215" s="69" t="str">
        <f t="shared" si="385"/>
        <v/>
      </c>
    </row>
    <row r="12216" spans="8:25" x14ac:dyDescent="0.25">
      <c r="H12216" s="153"/>
      <c r="I12216" s="151"/>
      <c r="J12216" s="153"/>
      <c r="K12216" s="153"/>
      <c r="L12216" s="153"/>
      <c r="M12216" s="153"/>
      <c r="N12216" s="153"/>
      <c r="O12216" s="153"/>
      <c r="P12216" s="153"/>
      <c r="Q12216" s="153"/>
      <c r="R12216" s="153"/>
      <c r="S12216" s="152"/>
      <c r="T12216" s="154"/>
      <c r="X12216" s="69" t="str">
        <f t="shared" si="384"/>
        <v/>
      </c>
      <c r="Y12216" s="69" t="str">
        <f t="shared" si="385"/>
        <v/>
      </c>
    </row>
    <row r="12217" spans="8:25" x14ac:dyDescent="0.25">
      <c r="H12217" s="153"/>
      <c r="I12217" s="151"/>
      <c r="J12217" s="153"/>
      <c r="K12217" s="153"/>
      <c r="L12217" s="153"/>
      <c r="M12217" s="153"/>
      <c r="N12217" s="153"/>
      <c r="O12217" s="153"/>
      <c r="P12217" s="153"/>
      <c r="Q12217" s="153"/>
      <c r="R12217" s="153"/>
      <c r="S12217" s="152"/>
      <c r="T12217" s="154"/>
      <c r="X12217" s="69" t="str">
        <f t="shared" si="384"/>
        <v/>
      </c>
      <c r="Y12217" s="69" t="str">
        <f t="shared" si="385"/>
        <v/>
      </c>
    </row>
    <row r="12218" spans="8:25" x14ac:dyDescent="0.25">
      <c r="H12218" s="153"/>
      <c r="I12218" s="151"/>
      <c r="J12218" s="153"/>
      <c r="K12218" s="153"/>
      <c r="L12218" s="153"/>
      <c r="M12218" s="153"/>
      <c r="N12218" s="153"/>
      <c r="O12218" s="153"/>
      <c r="P12218" s="153"/>
      <c r="Q12218" s="153"/>
      <c r="R12218" s="153"/>
      <c r="S12218" s="152"/>
      <c r="T12218" s="154"/>
      <c r="X12218" s="69" t="str">
        <f t="shared" si="384"/>
        <v/>
      </c>
      <c r="Y12218" s="69" t="str">
        <f t="shared" si="385"/>
        <v/>
      </c>
    </row>
    <row r="12219" spans="8:25" x14ac:dyDescent="0.25">
      <c r="H12219" s="153"/>
      <c r="I12219" s="151"/>
      <c r="J12219" s="153"/>
      <c r="K12219" s="153"/>
      <c r="L12219" s="153"/>
      <c r="M12219" s="153"/>
      <c r="N12219" s="153"/>
      <c r="O12219" s="153"/>
      <c r="P12219" s="153"/>
      <c r="Q12219" s="153"/>
      <c r="R12219" s="153"/>
      <c r="S12219" s="152"/>
      <c r="T12219" s="154"/>
      <c r="X12219" s="69" t="str">
        <f t="shared" si="384"/>
        <v/>
      </c>
      <c r="Y12219" s="69" t="str">
        <f t="shared" si="385"/>
        <v/>
      </c>
    </row>
    <row r="12220" spans="8:25" x14ac:dyDescent="0.25">
      <c r="H12220" s="153"/>
      <c r="I12220" s="151"/>
      <c r="J12220" s="153"/>
      <c r="K12220" s="153"/>
      <c r="L12220" s="153"/>
      <c r="M12220" s="153"/>
      <c r="N12220" s="153"/>
      <c r="O12220" s="153"/>
      <c r="P12220" s="153"/>
      <c r="Q12220" s="153"/>
      <c r="R12220" s="153"/>
      <c r="S12220" s="152"/>
      <c r="T12220" s="154"/>
      <c r="X12220" s="69" t="str">
        <f t="shared" si="384"/>
        <v/>
      </c>
      <c r="Y12220" s="69" t="str">
        <f t="shared" si="385"/>
        <v/>
      </c>
    </row>
    <row r="12221" spans="8:25" x14ac:dyDescent="0.25">
      <c r="H12221" s="153"/>
      <c r="I12221" s="151"/>
      <c r="J12221" s="153"/>
      <c r="K12221" s="153"/>
      <c r="L12221" s="153"/>
      <c r="M12221" s="153"/>
      <c r="N12221" s="153"/>
      <c r="O12221" s="153"/>
      <c r="P12221" s="153"/>
      <c r="Q12221" s="153"/>
      <c r="R12221" s="153"/>
      <c r="S12221" s="152"/>
      <c r="T12221" s="154"/>
      <c r="X12221" s="69" t="str">
        <f t="shared" si="384"/>
        <v/>
      </c>
      <c r="Y12221" s="69" t="str">
        <f t="shared" si="385"/>
        <v/>
      </c>
    </row>
    <row r="12222" spans="8:25" x14ac:dyDescent="0.25">
      <c r="H12222" s="153"/>
      <c r="I12222" s="151"/>
      <c r="J12222" s="153"/>
      <c r="K12222" s="153"/>
      <c r="L12222" s="153"/>
      <c r="M12222" s="153"/>
      <c r="N12222" s="153"/>
      <c r="O12222" s="153"/>
      <c r="P12222" s="153"/>
      <c r="Q12222" s="153"/>
      <c r="R12222" s="153"/>
      <c r="S12222" s="152"/>
      <c r="T12222" s="154"/>
      <c r="X12222" s="69" t="str">
        <f t="shared" si="384"/>
        <v/>
      </c>
      <c r="Y12222" s="69" t="str">
        <f t="shared" si="385"/>
        <v/>
      </c>
    </row>
    <row r="12223" spans="8:25" x14ac:dyDescent="0.25">
      <c r="H12223" s="153"/>
      <c r="I12223" s="151"/>
      <c r="J12223" s="153"/>
      <c r="K12223" s="153"/>
      <c r="L12223" s="153"/>
      <c r="M12223" s="153"/>
      <c r="N12223" s="153"/>
      <c r="O12223" s="153"/>
      <c r="P12223" s="153"/>
      <c r="Q12223" s="153"/>
      <c r="R12223" s="153"/>
      <c r="S12223" s="152"/>
      <c r="T12223" s="154"/>
      <c r="X12223" s="69" t="str">
        <f t="shared" si="384"/>
        <v/>
      </c>
      <c r="Y12223" s="69" t="str">
        <f t="shared" si="385"/>
        <v/>
      </c>
    </row>
    <row r="12224" spans="8:25" x14ac:dyDescent="0.25">
      <c r="H12224" s="153"/>
      <c r="I12224" s="151"/>
      <c r="J12224" s="153"/>
      <c r="K12224" s="153"/>
      <c r="L12224" s="153"/>
      <c r="M12224" s="153"/>
      <c r="N12224" s="153"/>
      <c r="O12224" s="153"/>
      <c r="P12224" s="153"/>
      <c r="Q12224" s="153"/>
      <c r="R12224" s="153"/>
      <c r="S12224" s="152"/>
      <c r="T12224" s="154"/>
      <c r="X12224" s="69" t="str">
        <f t="shared" si="384"/>
        <v/>
      </c>
      <c r="Y12224" s="69" t="str">
        <f t="shared" si="385"/>
        <v/>
      </c>
    </row>
    <row r="12225" spans="8:25" x14ac:dyDescent="0.25">
      <c r="H12225" s="153"/>
      <c r="I12225" s="151"/>
      <c r="J12225" s="153"/>
      <c r="K12225" s="153"/>
      <c r="L12225" s="153"/>
      <c r="M12225" s="153"/>
      <c r="N12225" s="153"/>
      <c r="O12225" s="153"/>
      <c r="P12225" s="153"/>
      <c r="Q12225" s="153"/>
      <c r="R12225" s="153"/>
      <c r="S12225" s="152"/>
      <c r="T12225" s="154"/>
      <c r="X12225" s="69" t="str">
        <f t="shared" si="384"/>
        <v/>
      </c>
      <c r="Y12225" s="69" t="str">
        <f t="shared" si="385"/>
        <v/>
      </c>
    </row>
    <row r="12226" spans="8:25" x14ac:dyDescent="0.25">
      <c r="H12226" s="153"/>
      <c r="I12226" s="151"/>
      <c r="J12226" s="153"/>
      <c r="K12226" s="153"/>
      <c r="L12226" s="153"/>
      <c r="M12226" s="153"/>
      <c r="N12226" s="153"/>
      <c r="O12226" s="153"/>
      <c r="P12226" s="153"/>
      <c r="Q12226" s="153"/>
      <c r="R12226" s="153"/>
      <c r="S12226" s="152"/>
      <c r="T12226" s="154"/>
      <c r="X12226" s="69" t="str">
        <f t="shared" ref="X12226:X12289" si="386">IF(W12226&lt;&gt;"",W12226-I12226,"")</f>
        <v/>
      </c>
      <c r="Y12226" s="69" t="str">
        <f t="shared" si="385"/>
        <v/>
      </c>
    </row>
    <row r="12227" spans="8:25" x14ac:dyDescent="0.25">
      <c r="H12227" s="153"/>
      <c r="I12227" s="151"/>
      <c r="J12227" s="153"/>
      <c r="K12227" s="153"/>
      <c r="L12227" s="153"/>
      <c r="M12227" s="153"/>
      <c r="N12227" s="153"/>
      <c r="O12227" s="153"/>
      <c r="P12227" s="153"/>
      <c r="Q12227" s="153"/>
      <c r="R12227" s="153"/>
      <c r="S12227" s="152"/>
      <c r="T12227" s="154"/>
      <c r="X12227" s="69" t="str">
        <f t="shared" si="386"/>
        <v/>
      </c>
      <c r="Y12227" s="69" t="str">
        <f t="shared" ref="Y12227:Y12290" si="387">IF(X12227&lt;&gt;"",IF(X12227&lt;365,"&lt; 1 year",IF(X12227&lt;730,"1-2",IF(X12227&lt;1095,"2-3",IF(X12227&lt;1460,"3-4",IF(X12227&lt;1825,"4-5","5+"))))),"")</f>
        <v/>
      </c>
    </row>
    <row r="12228" spans="8:25" x14ac:dyDescent="0.25">
      <c r="H12228" s="153"/>
      <c r="I12228" s="151"/>
      <c r="J12228" s="153"/>
      <c r="K12228" s="153"/>
      <c r="L12228" s="153"/>
      <c r="M12228" s="153"/>
      <c r="N12228" s="153"/>
      <c r="O12228" s="153"/>
      <c r="P12228" s="153"/>
      <c r="Q12228" s="153"/>
      <c r="R12228" s="153"/>
      <c r="S12228" s="152"/>
      <c r="T12228" s="154"/>
      <c r="X12228" s="69" t="str">
        <f t="shared" si="386"/>
        <v/>
      </c>
      <c r="Y12228" s="69" t="str">
        <f t="shared" si="387"/>
        <v/>
      </c>
    </row>
    <row r="12229" spans="8:25" x14ac:dyDescent="0.25">
      <c r="H12229" s="153"/>
      <c r="I12229" s="151"/>
      <c r="J12229" s="153"/>
      <c r="K12229" s="153"/>
      <c r="L12229" s="153"/>
      <c r="M12229" s="153"/>
      <c r="N12229" s="153"/>
      <c r="O12229" s="153"/>
      <c r="P12229" s="153"/>
      <c r="Q12229" s="153"/>
      <c r="R12229" s="153"/>
      <c r="S12229" s="152"/>
      <c r="T12229" s="154"/>
      <c r="X12229" s="69" t="str">
        <f t="shared" si="386"/>
        <v/>
      </c>
      <c r="Y12229" s="69" t="str">
        <f t="shared" si="387"/>
        <v/>
      </c>
    </row>
    <row r="12230" spans="8:25" x14ac:dyDescent="0.25">
      <c r="H12230" s="153"/>
      <c r="I12230" s="151"/>
      <c r="J12230" s="153"/>
      <c r="K12230" s="153"/>
      <c r="L12230" s="153"/>
      <c r="M12230" s="153"/>
      <c r="N12230" s="153"/>
      <c r="O12230" s="153"/>
      <c r="P12230" s="153"/>
      <c r="Q12230" s="153"/>
      <c r="R12230" s="153"/>
      <c r="S12230" s="152"/>
      <c r="T12230" s="154"/>
      <c r="X12230" s="69" t="str">
        <f t="shared" si="386"/>
        <v/>
      </c>
      <c r="Y12230" s="69" t="str">
        <f t="shared" si="387"/>
        <v/>
      </c>
    </row>
    <row r="12231" spans="8:25" x14ac:dyDescent="0.25">
      <c r="H12231" s="153"/>
      <c r="I12231" s="151"/>
      <c r="J12231" s="153"/>
      <c r="K12231" s="153"/>
      <c r="L12231" s="153"/>
      <c r="M12231" s="153"/>
      <c r="N12231" s="153"/>
      <c r="O12231" s="153"/>
      <c r="P12231" s="153"/>
      <c r="Q12231" s="153"/>
      <c r="R12231" s="153"/>
      <c r="S12231" s="152"/>
      <c r="T12231" s="154"/>
      <c r="X12231" s="69" t="str">
        <f t="shared" si="386"/>
        <v/>
      </c>
      <c r="Y12231" s="69" t="str">
        <f t="shared" si="387"/>
        <v/>
      </c>
    </row>
    <row r="12232" spans="8:25" x14ac:dyDescent="0.25">
      <c r="H12232" s="153"/>
      <c r="I12232" s="151"/>
      <c r="J12232" s="153"/>
      <c r="K12232" s="153"/>
      <c r="L12232" s="153"/>
      <c r="M12232" s="153"/>
      <c r="N12232" s="153"/>
      <c r="O12232" s="153"/>
      <c r="P12232" s="153"/>
      <c r="Q12232" s="153"/>
      <c r="R12232" s="153"/>
      <c r="S12232" s="152"/>
      <c r="T12232" s="154"/>
      <c r="X12232" s="69" t="str">
        <f t="shared" si="386"/>
        <v/>
      </c>
      <c r="Y12232" s="69" t="str">
        <f t="shared" si="387"/>
        <v/>
      </c>
    </row>
    <row r="12233" spans="8:25" x14ac:dyDescent="0.25">
      <c r="H12233" s="153"/>
      <c r="I12233" s="151"/>
      <c r="J12233" s="153"/>
      <c r="K12233" s="153"/>
      <c r="L12233" s="153"/>
      <c r="M12233" s="153"/>
      <c r="N12233" s="153"/>
      <c r="O12233" s="153"/>
      <c r="P12233" s="153"/>
      <c r="Q12233" s="153"/>
      <c r="R12233" s="153"/>
      <c r="S12233" s="152"/>
      <c r="T12233" s="154"/>
      <c r="X12233" s="69" t="str">
        <f t="shared" si="386"/>
        <v/>
      </c>
      <c r="Y12233" s="69" t="str">
        <f t="shared" si="387"/>
        <v/>
      </c>
    </row>
    <row r="12234" spans="8:25" x14ac:dyDescent="0.25">
      <c r="H12234" s="153"/>
      <c r="I12234" s="151"/>
      <c r="J12234" s="153"/>
      <c r="K12234" s="153"/>
      <c r="L12234" s="153"/>
      <c r="M12234" s="153"/>
      <c r="N12234" s="153"/>
      <c r="O12234" s="153"/>
      <c r="P12234" s="153"/>
      <c r="Q12234" s="153"/>
      <c r="R12234" s="153"/>
      <c r="S12234" s="152"/>
      <c r="T12234" s="154"/>
      <c r="X12234" s="69" t="str">
        <f t="shared" si="386"/>
        <v/>
      </c>
      <c r="Y12234" s="69" t="str">
        <f t="shared" si="387"/>
        <v/>
      </c>
    </row>
    <row r="12235" spans="8:25" x14ac:dyDescent="0.25">
      <c r="H12235" s="153"/>
      <c r="I12235" s="151"/>
      <c r="J12235" s="153"/>
      <c r="K12235" s="153"/>
      <c r="L12235" s="153"/>
      <c r="M12235" s="153"/>
      <c r="N12235" s="153"/>
      <c r="O12235" s="153"/>
      <c r="P12235" s="153"/>
      <c r="Q12235" s="153"/>
      <c r="R12235" s="153"/>
      <c r="S12235" s="152"/>
      <c r="T12235" s="154"/>
      <c r="X12235" s="69" t="str">
        <f t="shared" si="386"/>
        <v/>
      </c>
      <c r="Y12235" s="69" t="str">
        <f t="shared" si="387"/>
        <v/>
      </c>
    </row>
    <row r="12236" spans="8:25" x14ac:dyDescent="0.25">
      <c r="H12236" s="153"/>
      <c r="I12236" s="151"/>
      <c r="J12236" s="153"/>
      <c r="K12236" s="153"/>
      <c r="L12236" s="153"/>
      <c r="M12236" s="153"/>
      <c r="N12236" s="153"/>
      <c r="O12236" s="153"/>
      <c r="P12236" s="153"/>
      <c r="Q12236" s="153"/>
      <c r="R12236" s="153"/>
      <c r="S12236" s="152"/>
      <c r="T12236" s="154"/>
      <c r="X12236" s="69" t="str">
        <f t="shared" si="386"/>
        <v/>
      </c>
      <c r="Y12236" s="69" t="str">
        <f t="shared" si="387"/>
        <v/>
      </c>
    </row>
    <row r="12237" spans="8:25" x14ac:dyDescent="0.25">
      <c r="H12237" s="153"/>
      <c r="I12237" s="151"/>
      <c r="J12237" s="153"/>
      <c r="K12237" s="153"/>
      <c r="L12237" s="153"/>
      <c r="M12237" s="153"/>
      <c r="N12237" s="153"/>
      <c r="O12237" s="153"/>
      <c r="P12237" s="153"/>
      <c r="Q12237" s="153"/>
      <c r="R12237" s="153"/>
      <c r="S12237" s="152"/>
      <c r="T12237" s="154"/>
      <c r="X12237" s="69" t="str">
        <f t="shared" si="386"/>
        <v/>
      </c>
      <c r="Y12237" s="69" t="str">
        <f t="shared" si="387"/>
        <v/>
      </c>
    </row>
    <row r="12238" spans="8:25" x14ac:dyDescent="0.25">
      <c r="H12238" s="153"/>
      <c r="I12238" s="151"/>
      <c r="J12238" s="153"/>
      <c r="K12238" s="153"/>
      <c r="L12238" s="153"/>
      <c r="M12238" s="153"/>
      <c r="N12238" s="153"/>
      <c r="O12238" s="153"/>
      <c r="P12238" s="153"/>
      <c r="Q12238" s="153"/>
      <c r="R12238" s="153"/>
      <c r="S12238" s="152"/>
      <c r="T12238" s="154"/>
      <c r="X12238" s="69" t="str">
        <f t="shared" si="386"/>
        <v/>
      </c>
      <c r="Y12238" s="69" t="str">
        <f t="shared" si="387"/>
        <v/>
      </c>
    </row>
    <row r="12239" spans="8:25" x14ac:dyDescent="0.25">
      <c r="H12239" s="153"/>
      <c r="I12239" s="151"/>
      <c r="J12239" s="153"/>
      <c r="K12239" s="153"/>
      <c r="L12239" s="153"/>
      <c r="M12239" s="153"/>
      <c r="N12239" s="153"/>
      <c r="O12239" s="153"/>
      <c r="P12239" s="153"/>
      <c r="Q12239" s="153"/>
      <c r="R12239" s="153"/>
      <c r="S12239" s="152"/>
      <c r="T12239" s="154"/>
      <c r="X12239" s="69" t="str">
        <f t="shared" si="386"/>
        <v/>
      </c>
      <c r="Y12239" s="69" t="str">
        <f t="shared" si="387"/>
        <v/>
      </c>
    </row>
    <row r="12240" spans="8:25" x14ac:dyDescent="0.25">
      <c r="H12240" s="153"/>
      <c r="I12240" s="151"/>
      <c r="J12240" s="153"/>
      <c r="K12240" s="153"/>
      <c r="L12240" s="153"/>
      <c r="M12240" s="153"/>
      <c r="N12240" s="153"/>
      <c r="O12240" s="153"/>
      <c r="P12240" s="153"/>
      <c r="Q12240" s="153"/>
      <c r="R12240" s="153"/>
      <c r="S12240" s="152"/>
      <c r="T12240" s="154"/>
      <c r="X12240" s="69" t="str">
        <f t="shared" si="386"/>
        <v/>
      </c>
      <c r="Y12240" s="69" t="str">
        <f t="shared" si="387"/>
        <v/>
      </c>
    </row>
    <row r="12241" spans="8:25" x14ac:dyDescent="0.25">
      <c r="H12241" s="153"/>
      <c r="I12241" s="151"/>
      <c r="J12241" s="153"/>
      <c r="K12241" s="153"/>
      <c r="L12241" s="153"/>
      <c r="M12241" s="153"/>
      <c r="N12241" s="153"/>
      <c r="O12241" s="153"/>
      <c r="P12241" s="153"/>
      <c r="Q12241" s="153"/>
      <c r="R12241" s="153"/>
      <c r="S12241" s="152"/>
      <c r="T12241" s="154"/>
      <c r="X12241" s="69" t="str">
        <f t="shared" si="386"/>
        <v/>
      </c>
      <c r="Y12241" s="69" t="str">
        <f t="shared" si="387"/>
        <v/>
      </c>
    </row>
    <row r="12242" spans="8:25" x14ac:dyDescent="0.25">
      <c r="H12242" s="153"/>
      <c r="I12242" s="151"/>
      <c r="J12242" s="153"/>
      <c r="K12242" s="153"/>
      <c r="L12242" s="153"/>
      <c r="M12242" s="153"/>
      <c r="N12242" s="153"/>
      <c r="O12242" s="153"/>
      <c r="P12242" s="153"/>
      <c r="Q12242" s="153"/>
      <c r="R12242" s="153"/>
      <c r="S12242" s="152"/>
      <c r="T12242" s="154"/>
      <c r="X12242" s="69" t="str">
        <f t="shared" si="386"/>
        <v/>
      </c>
      <c r="Y12242" s="69" t="str">
        <f t="shared" si="387"/>
        <v/>
      </c>
    </row>
    <row r="12243" spans="8:25" x14ac:dyDescent="0.25">
      <c r="H12243" s="153"/>
      <c r="I12243" s="151"/>
      <c r="J12243" s="153"/>
      <c r="K12243" s="153"/>
      <c r="L12243" s="153"/>
      <c r="M12243" s="153"/>
      <c r="N12243" s="153"/>
      <c r="O12243" s="153"/>
      <c r="P12243" s="153"/>
      <c r="Q12243" s="153"/>
      <c r="R12243" s="153"/>
      <c r="S12243" s="152"/>
      <c r="T12243" s="154"/>
      <c r="X12243" s="69" t="str">
        <f t="shared" si="386"/>
        <v/>
      </c>
      <c r="Y12243" s="69" t="str">
        <f t="shared" si="387"/>
        <v/>
      </c>
    </row>
    <row r="12244" spans="8:25" x14ac:dyDescent="0.25">
      <c r="H12244" s="153"/>
      <c r="I12244" s="151"/>
      <c r="J12244" s="153"/>
      <c r="K12244" s="153"/>
      <c r="L12244" s="153"/>
      <c r="M12244" s="153"/>
      <c r="N12244" s="153"/>
      <c r="O12244" s="153"/>
      <c r="P12244" s="153"/>
      <c r="Q12244" s="153"/>
      <c r="R12244" s="153"/>
      <c r="S12244" s="152"/>
      <c r="T12244" s="154"/>
      <c r="X12244" s="69" t="str">
        <f t="shared" si="386"/>
        <v/>
      </c>
      <c r="Y12244" s="69" t="str">
        <f t="shared" si="387"/>
        <v/>
      </c>
    </row>
    <row r="12245" spans="8:25" x14ac:dyDescent="0.25">
      <c r="H12245" s="153"/>
      <c r="I12245" s="151"/>
      <c r="J12245" s="153"/>
      <c r="K12245" s="153"/>
      <c r="L12245" s="153"/>
      <c r="M12245" s="153"/>
      <c r="N12245" s="153"/>
      <c r="O12245" s="153"/>
      <c r="P12245" s="153"/>
      <c r="Q12245" s="153"/>
      <c r="R12245" s="153"/>
      <c r="S12245" s="152"/>
      <c r="T12245" s="154"/>
      <c r="X12245" s="69" t="str">
        <f t="shared" si="386"/>
        <v/>
      </c>
      <c r="Y12245" s="69" t="str">
        <f t="shared" si="387"/>
        <v/>
      </c>
    </row>
    <row r="12246" spans="8:25" x14ac:dyDescent="0.25">
      <c r="H12246" s="153"/>
      <c r="I12246" s="151"/>
      <c r="J12246" s="153"/>
      <c r="K12246" s="153"/>
      <c r="L12246" s="153"/>
      <c r="M12246" s="153"/>
      <c r="N12246" s="153"/>
      <c r="O12246" s="153"/>
      <c r="P12246" s="153"/>
      <c r="Q12246" s="153"/>
      <c r="R12246" s="153"/>
      <c r="S12246" s="152"/>
      <c r="T12246" s="154"/>
      <c r="X12246" s="69" t="str">
        <f t="shared" si="386"/>
        <v/>
      </c>
      <c r="Y12246" s="69" t="str">
        <f t="shared" si="387"/>
        <v/>
      </c>
    </row>
    <row r="12247" spans="8:25" x14ac:dyDescent="0.25">
      <c r="H12247" s="153"/>
      <c r="I12247" s="151"/>
      <c r="J12247" s="153"/>
      <c r="K12247" s="153"/>
      <c r="L12247" s="153"/>
      <c r="M12247" s="153"/>
      <c r="N12247" s="153"/>
      <c r="O12247" s="153"/>
      <c r="P12247" s="153"/>
      <c r="Q12247" s="153"/>
      <c r="R12247" s="153"/>
      <c r="S12247" s="152"/>
      <c r="T12247" s="154"/>
      <c r="X12247" s="69" t="str">
        <f t="shared" si="386"/>
        <v/>
      </c>
      <c r="Y12247" s="69" t="str">
        <f t="shared" si="387"/>
        <v/>
      </c>
    </row>
    <row r="12248" spans="8:25" x14ac:dyDescent="0.25">
      <c r="H12248" s="153"/>
      <c r="I12248" s="151"/>
      <c r="J12248" s="153"/>
      <c r="K12248" s="153"/>
      <c r="L12248" s="153"/>
      <c r="M12248" s="153"/>
      <c r="N12248" s="153"/>
      <c r="O12248" s="153"/>
      <c r="P12248" s="153"/>
      <c r="Q12248" s="153"/>
      <c r="R12248" s="153"/>
      <c r="S12248" s="152"/>
      <c r="T12248" s="154"/>
      <c r="X12248" s="69" t="str">
        <f t="shared" si="386"/>
        <v/>
      </c>
      <c r="Y12248" s="69" t="str">
        <f t="shared" si="387"/>
        <v/>
      </c>
    </row>
    <row r="12249" spans="8:25" x14ac:dyDescent="0.25">
      <c r="H12249" s="153"/>
      <c r="I12249" s="151"/>
      <c r="J12249" s="153"/>
      <c r="K12249" s="153"/>
      <c r="L12249" s="153"/>
      <c r="M12249" s="153"/>
      <c r="N12249" s="153"/>
      <c r="O12249" s="153"/>
      <c r="P12249" s="153"/>
      <c r="Q12249" s="153"/>
      <c r="R12249" s="153"/>
      <c r="S12249" s="152"/>
      <c r="T12249" s="154"/>
      <c r="X12249" s="69" t="str">
        <f t="shared" si="386"/>
        <v/>
      </c>
      <c r="Y12249" s="69" t="str">
        <f t="shared" si="387"/>
        <v/>
      </c>
    </row>
    <row r="12250" spans="8:25" x14ac:dyDescent="0.25">
      <c r="H12250" s="153"/>
      <c r="I12250" s="151"/>
      <c r="J12250" s="153"/>
      <c r="K12250" s="153"/>
      <c r="L12250" s="153"/>
      <c r="M12250" s="153"/>
      <c r="N12250" s="153"/>
      <c r="O12250" s="153"/>
      <c r="P12250" s="153"/>
      <c r="Q12250" s="153"/>
      <c r="R12250" s="153"/>
      <c r="S12250" s="152"/>
      <c r="T12250" s="154"/>
      <c r="X12250" s="69" t="str">
        <f t="shared" si="386"/>
        <v/>
      </c>
      <c r="Y12250" s="69" t="str">
        <f t="shared" si="387"/>
        <v/>
      </c>
    </row>
    <row r="12251" spans="8:25" x14ac:dyDescent="0.25">
      <c r="H12251" s="153"/>
      <c r="I12251" s="151"/>
      <c r="J12251" s="153"/>
      <c r="K12251" s="153"/>
      <c r="L12251" s="153"/>
      <c r="M12251" s="153"/>
      <c r="N12251" s="153"/>
      <c r="O12251" s="153"/>
      <c r="P12251" s="153"/>
      <c r="Q12251" s="153"/>
      <c r="R12251" s="153"/>
      <c r="S12251" s="152"/>
      <c r="T12251" s="154"/>
      <c r="X12251" s="69" t="str">
        <f t="shared" si="386"/>
        <v/>
      </c>
      <c r="Y12251" s="69" t="str">
        <f t="shared" si="387"/>
        <v/>
      </c>
    </row>
    <row r="12252" spans="8:25" x14ac:dyDescent="0.25">
      <c r="H12252" s="153"/>
      <c r="I12252" s="151"/>
      <c r="J12252" s="153"/>
      <c r="K12252" s="153"/>
      <c r="L12252" s="153"/>
      <c r="M12252" s="153"/>
      <c r="N12252" s="153"/>
      <c r="O12252" s="153"/>
      <c r="P12252" s="153"/>
      <c r="Q12252" s="153"/>
      <c r="R12252" s="153"/>
      <c r="S12252" s="152"/>
      <c r="T12252" s="154"/>
      <c r="X12252" s="69" t="str">
        <f t="shared" si="386"/>
        <v/>
      </c>
      <c r="Y12252" s="69" t="str">
        <f t="shared" si="387"/>
        <v/>
      </c>
    </row>
    <row r="12253" spans="8:25" x14ac:dyDescent="0.25">
      <c r="H12253" s="153"/>
      <c r="I12253" s="151"/>
      <c r="J12253" s="153"/>
      <c r="K12253" s="153"/>
      <c r="L12253" s="153"/>
      <c r="M12253" s="153"/>
      <c r="N12253" s="153"/>
      <c r="O12253" s="153"/>
      <c r="P12253" s="153"/>
      <c r="Q12253" s="153"/>
      <c r="R12253" s="153"/>
      <c r="S12253" s="152"/>
      <c r="T12253" s="154"/>
      <c r="X12253" s="69" t="str">
        <f t="shared" si="386"/>
        <v/>
      </c>
      <c r="Y12253" s="69" t="str">
        <f t="shared" si="387"/>
        <v/>
      </c>
    </row>
    <row r="12254" spans="8:25" x14ac:dyDescent="0.25">
      <c r="H12254" s="153"/>
      <c r="I12254" s="151"/>
      <c r="J12254" s="153"/>
      <c r="K12254" s="153"/>
      <c r="L12254" s="153"/>
      <c r="M12254" s="153"/>
      <c r="N12254" s="153"/>
      <c r="O12254" s="153"/>
      <c r="P12254" s="153"/>
      <c r="Q12254" s="153"/>
      <c r="R12254" s="153"/>
      <c r="S12254" s="152"/>
      <c r="T12254" s="154"/>
      <c r="X12254" s="69" t="str">
        <f t="shared" si="386"/>
        <v/>
      </c>
      <c r="Y12254" s="69" t="str">
        <f t="shared" si="387"/>
        <v/>
      </c>
    </row>
    <row r="12255" spans="8:25" x14ac:dyDescent="0.25">
      <c r="H12255" s="153"/>
      <c r="I12255" s="151"/>
      <c r="J12255" s="153"/>
      <c r="K12255" s="153"/>
      <c r="L12255" s="153"/>
      <c r="M12255" s="153"/>
      <c r="N12255" s="153"/>
      <c r="O12255" s="153"/>
      <c r="P12255" s="153"/>
      <c r="Q12255" s="153"/>
      <c r="R12255" s="153"/>
      <c r="S12255" s="152"/>
      <c r="T12255" s="154"/>
      <c r="X12255" s="69" t="str">
        <f t="shared" si="386"/>
        <v/>
      </c>
      <c r="Y12255" s="69" t="str">
        <f t="shared" si="387"/>
        <v/>
      </c>
    </row>
    <row r="12256" spans="8:25" x14ac:dyDescent="0.25">
      <c r="H12256" s="153"/>
      <c r="I12256" s="151"/>
      <c r="J12256" s="153"/>
      <c r="K12256" s="153"/>
      <c r="L12256" s="153"/>
      <c r="M12256" s="153"/>
      <c r="N12256" s="153"/>
      <c r="O12256" s="153"/>
      <c r="P12256" s="153"/>
      <c r="Q12256" s="153"/>
      <c r="R12256" s="153"/>
      <c r="S12256" s="152"/>
      <c r="T12256" s="154"/>
      <c r="X12256" s="69" t="str">
        <f t="shared" si="386"/>
        <v/>
      </c>
      <c r="Y12256" s="69" t="str">
        <f t="shared" si="387"/>
        <v/>
      </c>
    </row>
    <row r="12257" spans="8:25" x14ac:dyDescent="0.25">
      <c r="H12257" s="153"/>
      <c r="I12257" s="151"/>
      <c r="J12257" s="153"/>
      <c r="K12257" s="153"/>
      <c r="L12257" s="153"/>
      <c r="M12257" s="153"/>
      <c r="N12257" s="153"/>
      <c r="O12257" s="153"/>
      <c r="P12257" s="153"/>
      <c r="Q12257" s="153"/>
      <c r="R12257" s="153"/>
      <c r="S12257" s="152"/>
      <c r="T12257" s="154"/>
      <c r="X12257" s="69" t="str">
        <f t="shared" si="386"/>
        <v/>
      </c>
      <c r="Y12257" s="69" t="str">
        <f t="shared" si="387"/>
        <v/>
      </c>
    </row>
    <row r="12258" spans="8:25" x14ac:dyDescent="0.25">
      <c r="H12258" s="153"/>
      <c r="I12258" s="151"/>
      <c r="J12258" s="153"/>
      <c r="K12258" s="153"/>
      <c r="L12258" s="153"/>
      <c r="M12258" s="153"/>
      <c r="N12258" s="153"/>
      <c r="O12258" s="153"/>
      <c r="P12258" s="153"/>
      <c r="Q12258" s="153"/>
      <c r="R12258" s="153"/>
      <c r="S12258" s="152"/>
      <c r="T12258" s="154"/>
      <c r="X12258" s="69" t="str">
        <f t="shared" si="386"/>
        <v/>
      </c>
      <c r="Y12258" s="69" t="str">
        <f t="shared" si="387"/>
        <v/>
      </c>
    </row>
    <row r="12259" spans="8:25" x14ac:dyDescent="0.25">
      <c r="H12259" s="153"/>
      <c r="I12259" s="151"/>
      <c r="J12259" s="153"/>
      <c r="K12259" s="153"/>
      <c r="L12259" s="153"/>
      <c r="M12259" s="153"/>
      <c r="N12259" s="153"/>
      <c r="O12259" s="153"/>
      <c r="P12259" s="153"/>
      <c r="Q12259" s="153"/>
      <c r="R12259" s="153"/>
      <c r="S12259" s="152"/>
      <c r="T12259" s="154"/>
      <c r="X12259" s="69" t="str">
        <f t="shared" si="386"/>
        <v/>
      </c>
      <c r="Y12259" s="69" t="str">
        <f t="shared" si="387"/>
        <v/>
      </c>
    </row>
    <row r="12260" spans="8:25" x14ac:dyDescent="0.25">
      <c r="H12260" s="153"/>
      <c r="I12260" s="151"/>
      <c r="J12260" s="153"/>
      <c r="K12260" s="153"/>
      <c r="L12260" s="153"/>
      <c r="M12260" s="153"/>
      <c r="N12260" s="153"/>
      <c r="O12260" s="153"/>
      <c r="P12260" s="153"/>
      <c r="Q12260" s="153"/>
      <c r="R12260" s="153"/>
      <c r="S12260" s="152"/>
      <c r="T12260" s="154"/>
      <c r="X12260" s="69" t="str">
        <f t="shared" si="386"/>
        <v/>
      </c>
      <c r="Y12260" s="69" t="str">
        <f t="shared" si="387"/>
        <v/>
      </c>
    </row>
    <row r="12261" spans="8:25" x14ac:dyDescent="0.25">
      <c r="H12261" s="153"/>
      <c r="I12261" s="151"/>
      <c r="J12261" s="153"/>
      <c r="K12261" s="153"/>
      <c r="L12261" s="153"/>
      <c r="M12261" s="153"/>
      <c r="N12261" s="153"/>
      <c r="O12261" s="153"/>
      <c r="P12261" s="153"/>
      <c r="Q12261" s="153"/>
      <c r="R12261" s="153"/>
      <c r="S12261" s="152"/>
      <c r="T12261" s="154"/>
      <c r="X12261" s="69" t="str">
        <f t="shared" si="386"/>
        <v/>
      </c>
      <c r="Y12261" s="69" t="str">
        <f t="shared" si="387"/>
        <v/>
      </c>
    </row>
    <row r="12262" spans="8:25" x14ac:dyDescent="0.25">
      <c r="H12262" s="153"/>
      <c r="I12262" s="151"/>
      <c r="J12262" s="153"/>
      <c r="K12262" s="153"/>
      <c r="L12262" s="153"/>
      <c r="M12262" s="153"/>
      <c r="N12262" s="153"/>
      <c r="O12262" s="153"/>
      <c r="P12262" s="153"/>
      <c r="Q12262" s="153"/>
      <c r="R12262" s="153"/>
      <c r="S12262" s="152"/>
      <c r="T12262" s="154"/>
      <c r="X12262" s="69" t="str">
        <f t="shared" si="386"/>
        <v/>
      </c>
      <c r="Y12262" s="69" t="str">
        <f t="shared" si="387"/>
        <v/>
      </c>
    </row>
    <row r="12263" spans="8:25" x14ac:dyDescent="0.25">
      <c r="H12263" s="153"/>
      <c r="I12263" s="151"/>
      <c r="J12263" s="153"/>
      <c r="K12263" s="153"/>
      <c r="L12263" s="153"/>
      <c r="M12263" s="153"/>
      <c r="N12263" s="153"/>
      <c r="O12263" s="153"/>
      <c r="P12263" s="153"/>
      <c r="Q12263" s="153"/>
      <c r="R12263" s="153"/>
      <c r="S12263" s="152"/>
      <c r="T12263" s="154"/>
      <c r="X12263" s="69" t="str">
        <f t="shared" si="386"/>
        <v/>
      </c>
      <c r="Y12263" s="69" t="str">
        <f t="shared" si="387"/>
        <v/>
      </c>
    </row>
    <row r="12264" spans="8:25" x14ac:dyDescent="0.25">
      <c r="H12264" s="153"/>
      <c r="I12264" s="151"/>
      <c r="J12264" s="153"/>
      <c r="K12264" s="153"/>
      <c r="L12264" s="153"/>
      <c r="M12264" s="153"/>
      <c r="N12264" s="153"/>
      <c r="O12264" s="153"/>
      <c r="P12264" s="153"/>
      <c r="Q12264" s="153"/>
      <c r="R12264" s="153"/>
      <c r="S12264" s="152"/>
      <c r="T12264" s="154"/>
      <c r="X12264" s="69" t="str">
        <f t="shared" si="386"/>
        <v/>
      </c>
      <c r="Y12264" s="69" t="str">
        <f t="shared" si="387"/>
        <v/>
      </c>
    </row>
    <row r="12265" spans="8:25" x14ac:dyDescent="0.25">
      <c r="H12265" s="153"/>
      <c r="I12265" s="151"/>
      <c r="J12265" s="153"/>
      <c r="K12265" s="153"/>
      <c r="L12265" s="153"/>
      <c r="M12265" s="153"/>
      <c r="N12265" s="153"/>
      <c r="O12265" s="153"/>
      <c r="P12265" s="153"/>
      <c r="Q12265" s="153"/>
      <c r="R12265" s="153"/>
      <c r="S12265" s="152"/>
      <c r="T12265" s="154"/>
      <c r="X12265" s="69" t="str">
        <f t="shared" si="386"/>
        <v/>
      </c>
      <c r="Y12265" s="69" t="str">
        <f t="shared" si="387"/>
        <v/>
      </c>
    </row>
    <row r="12266" spans="8:25" x14ac:dyDescent="0.25">
      <c r="H12266" s="153"/>
      <c r="I12266" s="151"/>
      <c r="J12266" s="153"/>
      <c r="K12266" s="153"/>
      <c r="L12266" s="153"/>
      <c r="M12266" s="153"/>
      <c r="N12266" s="153"/>
      <c r="O12266" s="153"/>
      <c r="P12266" s="153"/>
      <c r="Q12266" s="153"/>
      <c r="R12266" s="153"/>
      <c r="S12266" s="152"/>
      <c r="T12266" s="154"/>
      <c r="X12266" s="69" t="str">
        <f t="shared" si="386"/>
        <v/>
      </c>
      <c r="Y12266" s="69" t="str">
        <f t="shared" si="387"/>
        <v/>
      </c>
    </row>
    <row r="12267" spans="8:25" x14ac:dyDescent="0.25">
      <c r="H12267" s="153"/>
      <c r="I12267" s="151"/>
      <c r="J12267" s="153"/>
      <c r="K12267" s="153"/>
      <c r="L12267" s="153"/>
      <c r="M12267" s="153"/>
      <c r="N12267" s="153"/>
      <c r="O12267" s="153"/>
      <c r="P12267" s="153"/>
      <c r="Q12267" s="153"/>
      <c r="R12267" s="153"/>
      <c r="S12267" s="152"/>
      <c r="T12267" s="154"/>
      <c r="X12267" s="69" t="str">
        <f t="shared" si="386"/>
        <v/>
      </c>
      <c r="Y12267" s="69" t="str">
        <f t="shared" si="387"/>
        <v/>
      </c>
    </row>
    <row r="12268" spans="8:25" x14ac:dyDescent="0.25">
      <c r="H12268" s="153"/>
      <c r="I12268" s="151"/>
      <c r="J12268" s="153"/>
      <c r="K12268" s="153"/>
      <c r="L12268" s="153"/>
      <c r="M12268" s="153"/>
      <c r="N12268" s="153"/>
      <c r="O12268" s="153"/>
      <c r="P12268" s="153"/>
      <c r="Q12268" s="153"/>
      <c r="R12268" s="153"/>
      <c r="S12268" s="152"/>
      <c r="T12268" s="154"/>
      <c r="X12268" s="69" t="str">
        <f t="shared" si="386"/>
        <v/>
      </c>
      <c r="Y12268" s="69" t="str">
        <f t="shared" si="387"/>
        <v/>
      </c>
    </row>
    <row r="12269" spans="8:25" x14ac:dyDescent="0.25">
      <c r="H12269" s="153"/>
      <c r="I12269" s="151"/>
      <c r="J12269" s="153"/>
      <c r="K12269" s="153"/>
      <c r="L12269" s="153"/>
      <c r="M12269" s="153"/>
      <c r="N12269" s="153"/>
      <c r="O12269" s="153"/>
      <c r="P12269" s="153"/>
      <c r="Q12269" s="153"/>
      <c r="R12269" s="153"/>
      <c r="S12269" s="152"/>
      <c r="T12269" s="154"/>
      <c r="X12269" s="69" t="str">
        <f t="shared" si="386"/>
        <v/>
      </c>
      <c r="Y12269" s="69" t="str">
        <f t="shared" si="387"/>
        <v/>
      </c>
    </row>
    <row r="12270" spans="8:25" x14ac:dyDescent="0.25">
      <c r="H12270" s="153"/>
      <c r="I12270" s="151"/>
      <c r="J12270" s="153"/>
      <c r="K12270" s="153"/>
      <c r="L12270" s="153"/>
      <c r="M12270" s="153"/>
      <c r="N12270" s="153"/>
      <c r="O12270" s="153"/>
      <c r="P12270" s="153"/>
      <c r="Q12270" s="153"/>
      <c r="R12270" s="153"/>
      <c r="S12270" s="152"/>
      <c r="T12270" s="154"/>
      <c r="X12270" s="69" t="str">
        <f t="shared" si="386"/>
        <v/>
      </c>
      <c r="Y12270" s="69" t="str">
        <f t="shared" si="387"/>
        <v/>
      </c>
    </row>
    <row r="12271" spans="8:25" x14ac:dyDescent="0.25">
      <c r="H12271" s="153"/>
      <c r="I12271" s="151"/>
      <c r="J12271" s="153"/>
      <c r="K12271" s="153"/>
      <c r="L12271" s="153"/>
      <c r="M12271" s="153"/>
      <c r="N12271" s="153"/>
      <c r="O12271" s="153"/>
      <c r="P12271" s="153"/>
      <c r="Q12271" s="153"/>
      <c r="R12271" s="153"/>
      <c r="S12271" s="152"/>
      <c r="T12271" s="154"/>
      <c r="X12271" s="69" t="str">
        <f t="shared" si="386"/>
        <v/>
      </c>
      <c r="Y12271" s="69" t="str">
        <f t="shared" si="387"/>
        <v/>
      </c>
    </row>
    <row r="12272" spans="8:25" x14ac:dyDescent="0.25">
      <c r="H12272" s="153"/>
      <c r="I12272" s="151"/>
      <c r="J12272" s="153"/>
      <c r="K12272" s="153"/>
      <c r="L12272" s="153"/>
      <c r="M12272" s="153"/>
      <c r="N12272" s="153"/>
      <c r="O12272" s="153"/>
      <c r="P12272" s="153"/>
      <c r="Q12272" s="153"/>
      <c r="R12272" s="153"/>
      <c r="S12272" s="152"/>
      <c r="T12272" s="154"/>
      <c r="X12272" s="69" t="str">
        <f t="shared" si="386"/>
        <v/>
      </c>
      <c r="Y12272" s="69" t="str">
        <f t="shared" si="387"/>
        <v/>
      </c>
    </row>
    <row r="12273" spans="8:25" x14ac:dyDescent="0.25">
      <c r="H12273" s="153"/>
      <c r="I12273" s="151"/>
      <c r="J12273" s="153"/>
      <c r="K12273" s="153"/>
      <c r="L12273" s="153"/>
      <c r="M12273" s="153"/>
      <c r="N12273" s="153"/>
      <c r="O12273" s="153"/>
      <c r="P12273" s="153"/>
      <c r="Q12273" s="153"/>
      <c r="R12273" s="153"/>
      <c r="S12273" s="152"/>
      <c r="T12273" s="154"/>
      <c r="X12273" s="69" t="str">
        <f t="shared" si="386"/>
        <v/>
      </c>
      <c r="Y12273" s="69" t="str">
        <f t="shared" si="387"/>
        <v/>
      </c>
    </row>
    <row r="12274" spans="8:25" x14ac:dyDescent="0.25">
      <c r="H12274" s="153"/>
      <c r="I12274" s="151"/>
      <c r="J12274" s="153"/>
      <c r="K12274" s="153"/>
      <c r="L12274" s="153"/>
      <c r="M12274" s="153"/>
      <c r="N12274" s="153"/>
      <c r="O12274" s="153"/>
      <c r="P12274" s="153"/>
      <c r="Q12274" s="153"/>
      <c r="R12274" s="153"/>
      <c r="S12274" s="152"/>
      <c r="T12274" s="154"/>
      <c r="X12274" s="69" t="str">
        <f t="shared" si="386"/>
        <v/>
      </c>
      <c r="Y12274" s="69" t="str">
        <f t="shared" si="387"/>
        <v/>
      </c>
    </row>
    <row r="12275" spans="8:25" x14ac:dyDescent="0.25">
      <c r="H12275" s="153"/>
      <c r="I12275" s="151"/>
      <c r="J12275" s="153"/>
      <c r="K12275" s="153"/>
      <c r="L12275" s="153"/>
      <c r="M12275" s="153"/>
      <c r="N12275" s="153"/>
      <c r="O12275" s="153"/>
      <c r="P12275" s="153"/>
      <c r="Q12275" s="153"/>
      <c r="R12275" s="153"/>
      <c r="S12275" s="152"/>
      <c r="T12275" s="154"/>
      <c r="X12275" s="69" t="str">
        <f t="shared" si="386"/>
        <v/>
      </c>
      <c r="Y12275" s="69" t="str">
        <f t="shared" si="387"/>
        <v/>
      </c>
    </row>
    <row r="12276" spans="8:25" x14ac:dyDescent="0.25">
      <c r="H12276" s="153"/>
      <c r="I12276" s="151"/>
      <c r="J12276" s="153"/>
      <c r="K12276" s="153"/>
      <c r="L12276" s="153"/>
      <c r="M12276" s="153"/>
      <c r="N12276" s="153"/>
      <c r="O12276" s="153"/>
      <c r="P12276" s="153"/>
      <c r="Q12276" s="153"/>
      <c r="R12276" s="153"/>
      <c r="S12276" s="152"/>
      <c r="T12276" s="154"/>
      <c r="X12276" s="69" t="str">
        <f t="shared" si="386"/>
        <v/>
      </c>
      <c r="Y12276" s="69" t="str">
        <f t="shared" si="387"/>
        <v/>
      </c>
    </row>
    <row r="12277" spans="8:25" x14ac:dyDescent="0.25">
      <c r="H12277" s="153"/>
      <c r="I12277" s="151"/>
      <c r="J12277" s="153"/>
      <c r="K12277" s="153"/>
      <c r="L12277" s="153"/>
      <c r="M12277" s="153"/>
      <c r="N12277" s="153"/>
      <c r="O12277" s="153"/>
      <c r="P12277" s="153"/>
      <c r="Q12277" s="153"/>
      <c r="R12277" s="153"/>
      <c r="S12277" s="152"/>
      <c r="T12277" s="154"/>
      <c r="X12277" s="69" t="str">
        <f t="shared" si="386"/>
        <v/>
      </c>
      <c r="Y12277" s="69" t="str">
        <f t="shared" si="387"/>
        <v/>
      </c>
    </row>
    <row r="12278" spans="8:25" x14ac:dyDescent="0.25">
      <c r="H12278" s="153"/>
      <c r="I12278" s="151"/>
      <c r="J12278" s="153"/>
      <c r="K12278" s="153"/>
      <c r="L12278" s="153"/>
      <c r="M12278" s="153"/>
      <c r="N12278" s="153"/>
      <c r="O12278" s="153"/>
      <c r="P12278" s="153"/>
      <c r="Q12278" s="153"/>
      <c r="R12278" s="153"/>
      <c r="S12278" s="152"/>
      <c r="T12278" s="154"/>
      <c r="X12278" s="69" t="str">
        <f t="shared" si="386"/>
        <v/>
      </c>
      <c r="Y12278" s="69" t="str">
        <f t="shared" si="387"/>
        <v/>
      </c>
    </row>
    <row r="12279" spans="8:25" x14ac:dyDescent="0.25">
      <c r="H12279" s="153"/>
      <c r="I12279" s="151"/>
      <c r="J12279" s="153"/>
      <c r="K12279" s="153"/>
      <c r="L12279" s="153"/>
      <c r="M12279" s="153"/>
      <c r="N12279" s="153"/>
      <c r="O12279" s="153"/>
      <c r="P12279" s="153"/>
      <c r="Q12279" s="153"/>
      <c r="R12279" s="153"/>
      <c r="S12279" s="152"/>
      <c r="T12279" s="154"/>
      <c r="X12279" s="69" t="str">
        <f t="shared" si="386"/>
        <v/>
      </c>
      <c r="Y12279" s="69" t="str">
        <f t="shared" si="387"/>
        <v/>
      </c>
    </row>
    <row r="12280" spans="8:25" x14ac:dyDescent="0.25">
      <c r="H12280" s="153"/>
      <c r="I12280" s="151"/>
      <c r="J12280" s="153"/>
      <c r="K12280" s="153"/>
      <c r="L12280" s="153"/>
      <c r="M12280" s="153"/>
      <c r="N12280" s="153"/>
      <c r="O12280" s="153"/>
      <c r="P12280" s="153"/>
      <c r="Q12280" s="153"/>
      <c r="R12280" s="153"/>
      <c r="S12280" s="152"/>
      <c r="T12280" s="154"/>
      <c r="X12280" s="69" t="str">
        <f t="shared" si="386"/>
        <v/>
      </c>
      <c r="Y12280" s="69" t="str">
        <f t="shared" si="387"/>
        <v/>
      </c>
    </row>
    <row r="12281" spans="8:25" x14ac:dyDescent="0.25">
      <c r="H12281" s="153"/>
      <c r="I12281" s="151"/>
      <c r="J12281" s="153"/>
      <c r="K12281" s="153"/>
      <c r="L12281" s="153"/>
      <c r="M12281" s="153"/>
      <c r="N12281" s="153"/>
      <c r="O12281" s="153"/>
      <c r="P12281" s="153"/>
      <c r="Q12281" s="153"/>
      <c r="R12281" s="153"/>
      <c r="S12281" s="152"/>
      <c r="T12281" s="154"/>
      <c r="X12281" s="69" t="str">
        <f t="shared" si="386"/>
        <v/>
      </c>
      <c r="Y12281" s="69" t="str">
        <f t="shared" si="387"/>
        <v/>
      </c>
    </row>
    <row r="12282" spans="8:25" x14ac:dyDescent="0.25">
      <c r="H12282" s="153"/>
      <c r="I12282" s="151"/>
      <c r="J12282" s="153"/>
      <c r="K12282" s="153"/>
      <c r="L12282" s="153"/>
      <c r="M12282" s="153"/>
      <c r="N12282" s="153"/>
      <c r="O12282" s="153"/>
      <c r="P12282" s="153"/>
      <c r="Q12282" s="153"/>
      <c r="R12282" s="153"/>
      <c r="S12282" s="152"/>
      <c r="T12282" s="154"/>
      <c r="X12282" s="69" t="str">
        <f t="shared" si="386"/>
        <v/>
      </c>
      <c r="Y12282" s="69" t="str">
        <f t="shared" si="387"/>
        <v/>
      </c>
    </row>
    <row r="12283" spans="8:25" x14ac:dyDescent="0.25">
      <c r="H12283" s="153"/>
      <c r="I12283" s="151"/>
      <c r="J12283" s="153"/>
      <c r="K12283" s="153"/>
      <c r="L12283" s="153"/>
      <c r="M12283" s="153"/>
      <c r="N12283" s="153"/>
      <c r="O12283" s="153"/>
      <c r="P12283" s="153"/>
      <c r="Q12283" s="153"/>
      <c r="R12283" s="153"/>
      <c r="S12283" s="152"/>
      <c r="T12283" s="154"/>
      <c r="X12283" s="69" t="str">
        <f t="shared" si="386"/>
        <v/>
      </c>
      <c r="Y12283" s="69" t="str">
        <f t="shared" si="387"/>
        <v/>
      </c>
    </row>
    <row r="12284" spans="8:25" x14ac:dyDescent="0.25">
      <c r="H12284" s="153"/>
      <c r="I12284" s="151"/>
      <c r="J12284" s="153"/>
      <c r="K12284" s="153"/>
      <c r="L12284" s="153"/>
      <c r="M12284" s="153"/>
      <c r="N12284" s="153"/>
      <c r="O12284" s="153"/>
      <c r="P12284" s="153"/>
      <c r="Q12284" s="153"/>
      <c r="R12284" s="153"/>
      <c r="S12284" s="152"/>
      <c r="T12284" s="154"/>
      <c r="X12284" s="69" t="str">
        <f t="shared" si="386"/>
        <v/>
      </c>
      <c r="Y12284" s="69" t="str">
        <f t="shared" si="387"/>
        <v/>
      </c>
    </row>
    <row r="12285" spans="8:25" x14ac:dyDescent="0.25">
      <c r="H12285" s="153"/>
      <c r="I12285" s="151"/>
      <c r="J12285" s="153"/>
      <c r="K12285" s="153"/>
      <c r="L12285" s="153"/>
      <c r="M12285" s="153"/>
      <c r="N12285" s="153"/>
      <c r="O12285" s="153"/>
      <c r="P12285" s="153"/>
      <c r="Q12285" s="153"/>
      <c r="R12285" s="153"/>
      <c r="S12285" s="152"/>
      <c r="T12285" s="154"/>
      <c r="X12285" s="69" t="str">
        <f t="shared" si="386"/>
        <v/>
      </c>
      <c r="Y12285" s="69" t="str">
        <f t="shared" si="387"/>
        <v/>
      </c>
    </row>
    <row r="12286" spans="8:25" x14ac:dyDescent="0.25">
      <c r="H12286" s="153"/>
      <c r="I12286" s="151"/>
      <c r="J12286" s="153"/>
      <c r="K12286" s="153"/>
      <c r="L12286" s="153"/>
      <c r="M12286" s="153"/>
      <c r="N12286" s="153"/>
      <c r="O12286" s="153"/>
      <c r="P12286" s="153"/>
      <c r="Q12286" s="153"/>
      <c r="R12286" s="153"/>
      <c r="S12286" s="152"/>
      <c r="T12286" s="154"/>
      <c r="X12286" s="69" t="str">
        <f t="shared" si="386"/>
        <v/>
      </c>
      <c r="Y12286" s="69" t="str">
        <f t="shared" si="387"/>
        <v/>
      </c>
    </row>
    <row r="12287" spans="8:25" x14ac:dyDescent="0.25">
      <c r="H12287" s="153"/>
      <c r="I12287" s="151"/>
      <c r="J12287" s="153"/>
      <c r="K12287" s="153"/>
      <c r="L12287" s="153"/>
      <c r="M12287" s="153"/>
      <c r="N12287" s="153"/>
      <c r="O12287" s="153"/>
      <c r="P12287" s="153"/>
      <c r="Q12287" s="153"/>
      <c r="R12287" s="153"/>
      <c r="S12287" s="152"/>
      <c r="T12287" s="154"/>
      <c r="X12287" s="69" t="str">
        <f t="shared" si="386"/>
        <v/>
      </c>
      <c r="Y12287" s="69" t="str">
        <f t="shared" si="387"/>
        <v/>
      </c>
    </row>
    <row r="12288" spans="8:25" x14ac:dyDescent="0.25">
      <c r="H12288" s="153"/>
      <c r="I12288" s="151"/>
      <c r="J12288" s="153"/>
      <c r="K12288" s="153"/>
      <c r="L12288" s="153"/>
      <c r="M12288" s="153"/>
      <c r="N12288" s="153"/>
      <c r="O12288" s="153"/>
      <c r="P12288" s="153"/>
      <c r="Q12288" s="153"/>
      <c r="R12288" s="153"/>
      <c r="S12288" s="152"/>
      <c r="T12288" s="154"/>
      <c r="X12288" s="69" t="str">
        <f t="shared" si="386"/>
        <v/>
      </c>
      <c r="Y12288" s="69" t="str">
        <f t="shared" si="387"/>
        <v/>
      </c>
    </row>
    <row r="12289" spans="8:25" x14ac:dyDescent="0.25">
      <c r="H12289" s="153"/>
      <c r="I12289" s="151"/>
      <c r="J12289" s="153"/>
      <c r="K12289" s="153"/>
      <c r="L12289" s="153"/>
      <c r="M12289" s="153"/>
      <c r="N12289" s="153"/>
      <c r="O12289" s="153"/>
      <c r="P12289" s="153"/>
      <c r="Q12289" s="153"/>
      <c r="R12289" s="153"/>
      <c r="S12289" s="152"/>
      <c r="T12289" s="154"/>
      <c r="X12289" s="69" t="str">
        <f t="shared" si="386"/>
        <v/>
      </c>
      <c r="Y12289" s="69" t="str">
        <f t="shared" si="387"/>
        <v/>
      </c>
    </row>
    <row r="12290" spans="8:25" x14ac:dyDescent="0.25">
      <c r="H12290" s="153"/>
      <c r="I12290" s="151"/>
      <c r="J12290" s="153"/>
      <c r="K12290" s="153"/>
      <c r="L12290" s="153"/>
      <c r="M12290" s="153"/>
      <c r="N12290" s="153"/>
      <c r="O12290" s="153"/>
      <c r="P12290" s="153"/>
      <c r="Q12290" s="153"/>
      <c r="R12290" s="153"/>
      <c r="S12290" s="152"/>
      <c r="T12290" s="154"/>
      <c r="X12290" s="69" t="str">
        <f t="shared" ref="X12290:X12353" si="388">IF(W12290&lt;&gt;"",W12290-I12290,"")</f>
        <v/>
      </c>
      <c r="Y12290" s="69" t="str">
        <f t="shared" si="387"/>
        <v/>
      </c>
    </row>
    <row r="12291" spans="8:25" x14ac:dyDescent="0.25">
      <c r="H12291" s="153"/>
      <c r="I12291" s="151"/>
      <c r="J12291" s="153"/>
      <c r="K12291" s="153"/>
      <c r="L12291" s="153"/>
      <c r="M12291" s="153"/>
      <c r="N12291" s="153"/>
      <c r="O12291" s="153"/>
      <c r="P12291" s="153"/>
      <c r="Q12291" s="153"/>
      <c r="R12291" s="153"/>
      <c r="S12291" s="152"/>
      <c r="T12291" s="154"/>
      <c r="X12291" s="69" t="str">
        <f t="shared" si="388"/>
        <v/>
      </c>
      <c r="Y12291" s="69" t="str">
        <f t="shared" ref="Y12291:Y12354" si="389">IF(X12291&lt;&gt;"",IF(X12291&lt;365,"&lt; 1 year",IF(X12291&lt;730,"1-2",IF(X12291&lt;1095,"2-3",IF(X12291&lt;1460,"3-4",IF(X12291&lt;1825,"4-5","5+"))))),"")</f>
        <v/>
      </c>
    </row>
    <row r="12292" spans="8:25" x14ac:dyDescent="0.25">
      <c r="H12292" s="153"/>
      <c r="I12292" s="151"/>
      <c r="J12292" s="153"/>
      <c r="K12292" s="153"/>
      <c r="L12292" s="153"/>
      <c r="M12292" s="153"/>
      <c r="N12292" s="153"/>
      <c r="O12292" s="153"/>
      <c r="P12292" s="153"/>
      <c r="Q12292" s="153"/>
      <c r="R12292" s="153"/>
      <c r="S12292" s="152"/>
      <c r="T12292" s="154"/>
      <c r="X12292" s="69" t="str">
        <f t="shared" si="388"/>
        <v/>
      </c>
      <c r="Y12292" s="69" t="str">
        <f t="shared" si="389"/>
        <v/>
      </c>
    </row>
    <row r="12293" spans="8:25" x14ac:dyDescent="0.25">
      <c r="H12293" s="153"/>
      <c r="I12293" s="151"/>
      <c r="J12293" s="153"/>
      <c r="K12293" s="153"/>
      <c r="L12293" s="153"/>
      <c r="M12293" s="153"/>
      <c r="N12293" s="153"/>
      <c r="O12293" s="153"/>
      <c r="P12293" s="153"/>
      <c r="Q12293" s="153"/>
      <c r="R12293" s="153"/>
      <c r="S12293" s="152"/>
      <c r="T12293" s="154"/>
      <c r="X12293" s="69" t="str">
        <f t="shared" si="388"/>
        <v/>
      </c>
      <c r="Y12293" s="69" t="str">
        <f t="shared" si="389"/>
        <v/>
      </c>
    </row>
    <row r="12294" spans="8:25" x14ac:dyDescent="0.25">
      <c r="H12294" s="153"/>
      <c r="I12294" s="151"/>
      <c r="J12294" s="153"/>
      <c r="K12294" s="153"/>
      <c r="L12294" s="153"/>
      <c r="M12294" s="153"/>
      <c r="N12294" s="153"/>
      <c r="O12294" s="153"/>
      <c r="P12294" s="153"/>
      <c r="Q12294" s="153"/>
      <c r="R12294" s="153"/>
      <c r="S12294" s="152"/>
      <c r="T12294" s="154"/>
      <c r="X12294" s="69" t="str">
        <f t="shared" si="388"/>
        <v/>
      </c>
      <c r="Y12294" s="69" t="str">
        <f t="shared" si="389"/>
        <v/>
      </c>
    </row>
    <row r="12295" spans="8:25" x14ac:dyDescent="0.25">
      <c r="H12295" s="153"/>
      <c r="I12295" s="151"/>
      <c r="J12295" s="153"/>
      <c r="K12295" s="153"/>
      <c r="L12295" s="153"/>
      <c r="M12295" s="153"/>
      <c r="N12295" s="153"/>
      <c r="O12295" s="153"/>
      <c r="P12295" s="153"/>
      <c r="Q12295" s="153"/>
      <c r="R12295" s="153"/>
      <c r="S12295" s="152"/>
      <c r="T12295" s="154"/>
      <c r="X12295" s="69" t="str">
        <f t="shared" si="388"/>
        <v/>
      </c>
      <c r="Y12295" s="69" t="str">
        <f t="shared" si="389"/>
        <v/>
      </c>
    </row>
    <row r="12296" spans="8:25" x14ac:dyDescent="0.25">
      <c r="H12296" s="153"/>
      <c r="I12296" s="151"/>
      <c r="J12296" s="153"/>
      <c r="K12296" s="153"/>
      <c r="L12296" s="153"/>
      <c r="M12296" s="153"/>
      <c r="N12296" s="153"/>
      <c r="O12296" s="153"/>
      <c r="P12296" s="153"/>
      <c r="Q12296" s="153"/>
      <c r="R12296" s="153"/>
      <c r="S12296" s="152"/>
      <c r="T12296" s="154"/>
      <c r="X12296" s="69" t="str">
        <f t="shared" si="388"/>
        <v/>
      </c>
      <c r="Y12296" s="69" t="str">
        <f t="shared" si="389"/>
        <v/>
      </c>
    </row>
    <row r="12297" spans="8:25" x14ac:dyDescent="0.25">
      <c r="H12297" s="153"/>
      <c r="I12297" s="151"/>
      <c r="J12297" s="153"/>
      <c r="K12297" s="153"/>
      <c r="L12297" s="153"/>
      <c r="M12297" s="153"/>
      <c r="N12297" s="153"/>
      <c r="O12297" s="153"/>
      <c r="P12297" s="153"/>
      <c r="Q12297" s="153"/>
      <c r="R12297" s="153"/>
      <c r="S12297" s="152"/>
      <c r="T12297" s="154"/>
      <c r="X12297" s="69" t="str">
        <f t="shared" si="388"/>
        <v/>
      </c>
      <c r="Y12297" s="69" t="str">
        <f t="shared" si="389"/>
        <v/>
      </c>
    </row>
    <row r="12298" spans="8:25" x14ac:dyDescent="0.25">
      <c r="H12298" s="153"/>
      <c r="I12298" s="151"/>
      <c r="J12298" s="153"/>
      <c r="K12298" s="153"/>
      <c r="L12298" s="153"/>
      <c r="M12298" s="153"/>
      <c r="N12298" s="153"/>
      <c r="O12298" s="153"/>
      <c r="P12298" s="153"/>
      <c r="Q12298" s="153"/>
      <c r="R12298" s="153"/>
      <c r="S12298" s="152"/>
      <c r="T12298" s="154"/>
      <c r="X12298" s="69" t="str">
        <f t="shared" si="388"/>
        <v/>
      </c>
      <c r="Y12298" s="69" t="str">
        <f t="shared" si="389"/>
        <v/>
      </c>
    </row>
    <row r="12299" spans="8:25" x14ac:dyDescent="0.25">
      <c r="H12299" s="153"/>
      <c r="I12299" s="151"/>
      <c r="J12299" s="153"/>
      <c r="K12299" s="153"/>
      <c r="L12299" s="153"/>
      <c r="M12299" s="153"/>
      <c r="N12299" s="153"/>
      <c r="O12299" s="153"/>
      <c r="P12299" s="153"/>
      <c r="Q12299" s="153"/>
      <c r="R12299" s="153"/>
      <c r="S12299" s="152"/>
      <c r="T12299" s="154"/>
      <c r="X12299" s="69" t="str">
        <f t="shared" si="388"/>
        <v/>
      </c>
      <c r="Y12299" s="69" t="str">
        <f t="shared" si="389"/>
        <v/>
      </c>
    </row>
    <row r="12300" spans="8:25" x14ac:dyDescent="0.25">
      <c r="H12300" s="153"/>
      <c r="I12300" s="151"/>
      <c r="J12300" s="153"/>
      <c r="K12300" s="153"/>
      <c r="L12300" s="153"/>
      <c r="M12300" s="153"/>
      <c r="N12300" s="153"/>
      <c r="O12300" s="153"/>
      <c r="P12300" s="153"/>
      <c r="Q12300" s="153"/>
      <c r="R12300" s="153"/>
      <c r="S12300" s="152"/>
      <c r="T12300" s="154"/>
      <c r="X12300" s="69" t="str">
        <f t="shared" si="388"/>
        <v/>
      </c>
      <c r="Y12300" s="69" t="str">
        <f t="shared" si="389"/>
        <v/>
      </c>
    </row>
    <row r="12301" spans="8:25" x14ac:dyDescent="0.25">
      <c r="H12301" s="153"/>
      <c r="I12301" s="151"/>
      <c r="J12301" s="153"/>
      <c r="K12301" s="153"/>
      <c r="L12301" s="153"/>
      <c r="M12301" s="153"/>
      <c r="N12301" s="153"/>
      <c r="O12301" s="153"/>
      <c r="P12301" s="153"/>
      <c r="Q12301" s="153"/>
      <c r="R12301" s="153"/>
      <c r="S12301" s="152"/>
      <c r="T12301" s="154"/>
      <c r="X12301" s="69" t="str">
        <f t="shared" si="388"/>
        <v/>
      </c>
      <c r="Y12301" s="69" t="str">
        <f t="shared" si="389"/>
        <v/>
      </c>
    </row>
    <row r="12302" spans="8:25" x14ac:dyDescent="0.25">
      <c r="H12302" s="153"/>
      <c r="I12302" s="151"/>
      <c r="J12302" s="153"/>
      <c r="K12302" s="153"/>
      <c r="L12302" s="153"/>
      <c r="M12302" s="153"/>
      <c r="N12302" s="153"/>
      <c r="O12302" s="153"/>
      <c r="P12302" s="153"/>
      <c r="Q12302" s="153"/>
      <c r="R12302" s="153"/>
      <c r="S12302" s="152"/>
      <c r="T12302" s="154"/>
      <c r="X12302" s="69" t="str">
        <f t="shared" si="388"/>
        <v/>
      </c>
      <c r="Y12302" s="69" t="str">
        <f t="shared" si="389"/>
        <v/>
      </c>
    </row>
    <row r="12303" spans="8:25" x14ac:dyDescent="0.25">
      <c r="H12303" s="153"/>
      <c r="I12303" s="151"/>
      <c r="J12303" s="153"/>
      <c r="K12303" s="153"/>
      <c r="L12303" s="153"/>
      <c r="M12303" s="153"/>
      <c r="N12303" s="153"/>
      <c r="O12303" s="153"/>
      <c r="P12303" s="153"/>
      <c r="Q12303" s="153"/>
      <c r="R12303" s="153"/>
      <c r="S12303" s="152"/>
      <c r="T12303" s="154"/>
      <c r="X12303" s="69" t="str">
        <f t="shared" si="388"/>
        <v/>
      </c>
      <c r="Y12303" s="69" t="str">
        <f t="shared" si="389"/>
        <v/>
      </c>
    </row>
    <row r="12304" spans="8:25" x14ac:dyDescent="0.25">
      <c r="H12304" s="153"/>
      <c r="I12304" s="151"/>
      <c r="J12304" s="153"/>
      <c r="K12304" s="153"/>
      <c r="L12304" s="153"/>
      <c r="M12304" s="153"/>
      <c r="N12304" s="153"/>
      <c r="O12304" s="153"/>
      <c r="P12304" s="153"/>
      <c r="Q12304" s="153"/>
      <c r="R12304" s="153"/>
      <c r="S12304" s="152"/>
      <c r="T12304" s="154"/>
      <c r="X12304" s="69" t="str">
        <f t="shared" si="388"/>
        <v/>
      </c>
      <c r="Y12304" s="69" t="str">
        <f t="shared" si="389"/>
        <v/>
      </c>
    </row>
    <row r="12305" spans="8:25" x14ac:dyDescent="0.25">
      <c r="H12305" s="153"/>
      <c r="I12305" s="151"/>
      <c r="J12305" s="153"/>
      <c r="K12305" s="153"/>
      <c r="L12305" s="153"/>
      <c r="M12305" s="153"/>
      <c r="N12305" s="153"/>
      <c r="O12305" s="153"/>
      <c r="P12305" s="153"/>
      <c r="Q12305" s="153"/>
      <c r="R12305" s="153"/>
      <c r="S12305" s="152"/>
      <c r="T12305" s="154"/>
      <c r="X12305" s="69" t="str">
        <f t="shared" si="388"/>
        <v/>
      </c>
      <c r="Y12305" s="69" t="str">
        <f t="shared" si="389"/>
        <v/>
      </c>
    </row>
    <row r="12306" spans="8:25" x14ac:dyDescent="0.25">
      <c r="H12306" s="153"/>
      <c r="I12306" s="151"/>
      <c r="J12306" s="153"/>
      <c r="K12306" s="153"/>
      <c r="L12306" s="153"/>
      <c r="M12306" s="153"/>
      <c r="N12306" s="153"/>
      <c r="O12306" s="153"/>
      <c r="P12306" s="153"/>
      <c r="Q12306" s="153"/>
      <c r="R12306" s="153"/>
      <c r="S12306" s="152"/>
      <c r="T12306" s="154"/>
      <c r="X12306" s="69" t="str">
        <f t="shared" si="388"/>
        <v/>
      </c>
      <c r="Y12306" s="69" t="str">
        <f t="shared" si="389"/>
        <v/>
      </c>
    </row>
    <row r="12307" spans="8:25" x14ac:dyDescent="0.25">
      <c r="H12307" s="153"/>
      <c r="I12307" s="151"/>
      <c r="J12307" s="153"/>
      <c r="K12307" s="153"/>
      <c r="L12307" s="153"/>
      <c r="M12307" s="153"/>
      <c r="N12307" s="153"/>
      <c r="O12307" s="153"/>
      <c r="P12307" s="153"/>
      <c r="Q12307" s="153"/>
      <c r="R12307" s="153"/>
      <c r="S12307" s="152"/>
      <c r="T12307" s="154"/>
      <c r="X12307" s="69" t="str">
        <f t="shared" si="388"/>
        <v/>
      </c>
      <c r="Y12307" s="69" t="str">
        <f t="shared" si="389"/>
        <v/>
      </c>
    </row>
    <row r="12308" spans="8:25" x14ac:dyDescent="0.25">
      <c r="H12308" s="153"/>
      <c r="I12308" s="151"/>
      <c r="J12308" s="153"/>
      <c r="K12308" s="153"/>
      <c r="L12308" s="153"/>
      <c r="M12308" s="153"/>
      <c r="N12308" s="153"/>
      <c r="O12308" s="153"/>
      <c r="P12308" s="153"/>
      <c r="Q12308" s="153"/>
      <c r="R12308" s="153"/>
      <c r="S12308" s="152"/>
      <c r="T12308" s="154"/>
      <c r="X12308" s="69" t="str">
        <f t="shared" si="388"/>
        <v/>
      </c>
      <c r="Y12308" s="69" t="str">
        <f t="shared" si="389"/>
        <v/>
      </c>
    </row>
    <row r="12309" spans="8:25" x14ac:dyDescent="0.25">
      <c r="H12309" s="153"/>
      <c r="I12309" s="151"/>
      <c r="J12309" s="153"/>
      <c r="K12309" s="153"/>
      <c r="L12309" s="153"/>
      <c r="M12309" s="153"/>
      <c r="N12309" s="153"/>
      <c r="O12309" s="153"/>
      <c r="P12309" s="153"/>
      <c r="Q12309" s="153"/>
      <c r="R12309" s="153"/>
      <c r="S12309" s="152"/>
      <c r="T12309" s="154"/>
      <c r="X12309" s="69" t="str">
        <f t="shared" si="388"/>
        <v/>
      </c>
      <c r="Y12309" s="69" t="str">
        <f t="shared" si="389"/>
        <v/>
      </c>
    </row>
    <row r="12310" spans="8:25" x14ac:dyDescent="0.25">
      <c r="H12310" s="153"/>
      <c r="I12310" s="151"/>
      <c r="J12310" s="153"/>
      <c r="K12310" s="153"/>
      <c r="L12310" s="153"/>
      <c r="M12310" s="153"/>
      <c r="N12310" s="153"/>
      <c r="O12310" s="153"/>
      <c r="P12310" s="153"/>
      <c r="Q12310" s="153"/>
      <c r="R12310" s="153"/>
      <c r="S12310" s="152"/>
      <c r="T12310" s="154"/>
      <c r="X12310" s="69" t="str">
        <f t="shared" si="388"/>
        <v/>
      </c>
      <c r="Y12310" s="69" t="str">
        <f t="shared" si="389"/>
        <v/>
      </c>
    </row>
    <row r="12311" spans="8:25" x14ac:dyDescent="0.25">
      <c r="H12311" s="153"/>
      <c r="I12311" s="151"/>
      <c r="J12311" s="153"/>
      <c r="K12311" s="153"/>
      <c r="L12311" s="153"/>
      <c r="M12311" s="153"/>
      <c r="N12311" s="153"/>
      <c r="O12311" s="153"/>
      <c r="P12311" s="153"/>
      <c r="Q12311" s="153"/>
      <c r="R12311" s="153"/>
      <c r="S12311" s="152"/>
      <c r="T12311" s="154"/>
      <c r="X12311" s="69" t="str">
        <f t="shared" si="388"/>
        <v/>
      </c>
      <c r="Y12311" s="69" t="str">
        <f t="shared" si="389"/>
        <v/>
      </c>
    </row>
    <row r="12312" spans="8:25" x14ac:dyDescent="0.25">
      <c r="H12312" s="153"/>
      <c r="I12312" s="151"/>
      <c r="J12312" s="153"/>
      <c r="K12312" s="153"/>
      <c r="L12312" s="153"/>
      <c r="M12312" s="153"/>
      <c r="N12312" s="153"/>
      <c r="O12312" s="153"/>
      <c r="P12312" s="153"/>
      <c r="Q12312" s="153"/>
      <c r="R12312" s="153"/>
      <c r="S12312" s="152"/>
      <c r="T12312" s="154"/>
      <c r="X12312" s="69" t="str">
        <f t="shared" si="388"/>
        <v/>
      </c>
      <c r="Y12312" s="69" t="str">
        <f t="shared" si="389"/>
        <v/>
      </c>
    </row>
    <row r="12313" spans="8:25" x14ac:dyDescent="0.25">
      <c r="H12313" s="153"/>
      <c r="I12313" s="151"/>
      <c r="J12313" s="153"/>
      <c r="K12313" s="153"/>
      <c r="L12313" s="153"/>
      <c r="M12313" s="153"/>
      <c r="N12313" s="153"/>
      <c r="O12313" s="153"/>
      <c r="P12313" s="153"/>
      <c r="Q12313" s="153"/>
      <c r="R12313" s="153"/>
      <c r="S12313" s="152"/>
      <c r="T12313" s="154"/>
      <c r="X12313" s="69" t="str">
        <f t="shared" si="388"/>
        <v/>
      </c>
      <c r="Y12313" s="69" t="str">
        <f t="shared" si="389"/>
        <v/>
      </c>
    </row>
    <row r="12314" spans="8:25" x14ac:dyDescent="0.25">
      <c r="H12314" s="153"/>
      <c r="I12314" s="151"/>
      <c r="J12314" s="153"/>
      <c r="K12314" s="153"/>
      <c r="L12314" s="153"/>
      <c r="M12314" s="153"/>
      <c r="N12314" s="153"/>
      <c r="O12314" s="153"/>
      <c r="P12314" s="153"/>
      <c r="Q12314" s="153"/>
      <c r="R12314" s="153"/>
      <c r="S12314" s="152"/>
      <c r="T12314" s="154"/>
      <c r="X12314" s="69" t="str">
        <f t="shared" si="388"/>
        <v/>
      </c>
      <c r="Y12314" s="69" t="str">
        <f t="shared" si="389"/>
        <v/>
      </c>
    </row>
    <row r="12315" spans="8:25" x14ac:dyDescent="0.25">
      <c r="H12315" s="153"/>
      <c r="I12315" s="151"/>
      <c r="J12315" s="153"/>
      <c r="K12315" s="153"/>
      <c r="L12315" s="153"/>
      <c r="M12315" s="153"/>
      <c r="N12315" s="153"/>
      <c r="O12315" s="153"/>
      <c r="P12315" s="153"/>
      <c r="Q12315" s="153"/>
      <c r="R12315" s="153"/>
      <c r="S12315" s="152"/>
      <c r="T12315" s="154"/>
      <c r="X12315" s="69" t="str">
        <f t="shared" si="388"/>
        <v/>
      </c>
      <c r="Y12315" s="69" t="str">
        <f t="shared" si="389"/>
        <v/>
      </c>
    </row>
    <row r="12316" spans="8:25" x14ac:dyDescent="0.25">
      <c r="H12316" s="153"/>
      <c r="I12316" s="151"/>
      <c r="J12316" s="153"/>
      <c r="K12316" s="153"/>
      <c r="L12316" s="153"/>
      <c r="M12316" s="153"/>
      <c r="N12316" s="153"/>
      <c r="O12316" s="153"/>
      <c r="P12316" s="153"/>
      <c r="Q12316" s="153"/>
      <c r="R12316" s="153"/>
      <c r="S12316" s="152"/>
      <c r="T12316" s="154"/>
      <c r="X12316" s="69" t="str">
        <f t="shared" si="388"/>
        <v/>
      </c>
      <c r="Y12316" s="69" t="str">
        <f t="shared" si="389"/>
        <v/>
      </c>
    </row>
    <row r="12317" spans="8:25" x14ac:dyDescent="0.25">
      <c r="H12317" s="153"/>
      <c r="I12317" s="151"/>
      <c r="J12317" s="153"/>
      <c r="K12317" s="153"/>
      <c r="L12317" s="153"/>
      <c r="M12317" s="153"/>
      <c r="N12317" s="153"/>
      <c r="O12317" s="153"/>
      <c r="P12317" s="153"/>
      <c r="Q12317" s="153"/>
      <c r="R12317" s="153"/>
      <c r="S12317" s="152"/>
      <c r="T12317" s="154"/>
      <c r="X12317" s="69" t="str">
        <f t="shared" si="388"/>
        <v/>
      </c>
      <c r="Y12317" s="69" t="str">
        <f t="shared" si="389"/>
        <v/>
      </c>
    </row>
    <row r="12318" spans="8:25" x14ac:dyDescent="0.25">
      <c r="H12318" s="153"/>
      <c r="I12318" s="151"/>
      <c r="J12318" s="153"/>
      <c r="K12318" s="153"/>
      <c r="L12318" s="153"/>
      <c r="M12318" s="153"/>
      <c r="N12318" s="153"/>
      <c r="O12318" s="153"/>
      <c r="P12318" s="153"/>
      <c r="Q12318" s="153"/>
      <c r="R12318" s="153"/>
      <c r="S12318" s="152"/>
      <c r="T12318" s="154"/>
      <c r="X12318" s="69" t="str">
        <f t="shared" si="388"/>
        <v/>
      </c>
      <c r="Y12318" s="69" t="str">
        <f t="shared" si="389"/>
        <v/>
      </c>
    </row>
    <row r="12319" spans="8:25" x14ac:dyDescent="0.25">
      <c r="H12319" s="153"/>
      <c r="I12319" s="151"/>
      <c r="J12319" s="153"/>
      <c r="K12319" s="153"/>
      <c r="L12319" s="153"/>
      <c r="M12319" s="153"/>
      <c r="N12319" s="153"/>
      <c r="O12319" s="153"/>
      <c r="P12319" s="153"/>
      <c r="Q12319" s="153"/>
      <c r="R12319" s="153"/>
      <c r="S12319" s="152"/>
      <c r="T12319" s="154"/>
      <c r="X12319" s="69" t="str">
        <f t="shared" si="388"/>
        <v/>
      </c>
      <c r="Y12319" s="69" t="str">
        <f t="shared" si="389"/>
        <v/>
      </c>
    </row>
    <row r="12320" spans="8:25" x14ac:dyDescent="0.25">
      <c r="H12320" s="153"/>
      <c r="I12320" s="151"/>
      <c r="J12320" s="153"/>
      <c r="K12320" s="153"/>
      <c r="L12320" s="153"/>
      <c r="M12320" s="153"/>
      <c r="N12320" s="153"/>
      <c r="O12320" s="153"/>
      <c r="P12320" s="153"/>
      <c r="Q12320" s="153"/>
      <c r="R12320" s="153"/>
      <c r="S12320" s="152"/>
      <c r="T12320" s="154"/>
      <c r="X12320" s="69" t="str">
        <f t="shared" si="388"/>
        <v/>
      </c>
      <c r="Y12320" s="69" t="str">
        <f t="shared" si="389"/>
        <v/>
      </c>
    </row>
    <row r="12321" spans="8:25" x14ac:dyDescent="0.25">
      <c r="H12321" s="153"/>
      <c r="I12321" s="151"/>
      <c r="J12321" s="153"/>
      <c r="K12321" s="153"/>
      <c r="L12321" s="153"/>
      <c r="M12321" s="153"/>
      <c r="N12321" s="153"/>
      <c r="O12321" s="153"/>
      <c r="P12321" s="153"/>
      <c r="Q12321" s="153"/>
      <c r="R12321" s="153"/>
      <c r="S12321" s="152"/>
      <c r="T12321" s="154"/>
      <c r="X12321" s="69" t="str">
        <f t="shared" si="388"/>
        <v/>
      </c>
      <c r="Y12321" s="69" t="str">
        <f t="shared" si="389"/>
        <v/>
      </c>
    </row>
    <row r="12322" spans="8:25" x14ac:dyDescent="0.25">
      <c r="H12322" s="153"/>
      <c r="I12322" s="151"/>
      <c r="J12322" s="153"/>
      <c r="K12322" s="153"/>
      <c r="L12322" s="153"/>
      <c r="M12322" s="153"/>
      <c r="N12322" s="153"/>
      <c r="O12322" s="153"/>
      <c r="P12322" s="153"/>
      <c r="Q12322" s="153"/>
      <c r="R12322" s="153"/>
      <c r="S12322" s="152"/>
      <c r="T12322" s="154"/>
      <c r="X12322" s="69" t="str">
        <f t="shared" si="388"/>
        <v/>
      </c>
      <c r="Y12322" s="69" t="str">
        <f t="shared" si="389"/>
        <v/>
      </c>
    </row>
    <row r="12323" spans="8:25" x14ac:dyDescent="0.25">
      <c r="H12323" s="153"/>
      <c r="I12323" s="151"/>
      <c r="J12323" s="153"/>
      <c r="K12323" s="153"/>
      <c r="L12323" s="153"/>
      <c r="M12323" s="153"/>
      <c r="N12323" s="153"/>
      <c r="O12323" s="153"/>
      <c r="P12323" s="153"/>
      <c r="Q12323" s="153"/>
      <c r="R12323" s="153"/>
      <c r="S12323" s="152"/>
      <c r="T12323" s="154"/>
      <c r="X12323" s="69" t="str">
        <f t="shared" si="388"/>
        <v/>
      </c>
      <c r="Y12323" s="69" t="str">
        <f t="shared" si="389"/>
        <v/>
      </c>
    </row>
    <row r="12324" spans="8:25" x14ac:dyDescent="0.25">
      <c r="H12324" s="153"/>
      <c r="I12324" s="151"/>
      <c r="J12324" s="153"/>
      <c r="K12324" s="153"/>
      <c r="L12324" s="153"/>
      <c r="M12324" s="153"/>
      <c r="N12324" s="153"/>
      <c r="O12324" s="153"/>
      <c r="P12324" s="153"/>
      <c r="Q12324" s="153"/>
      <c r="R12324" s="153"/>
      <c r="S12324" s="152"/>
      <c r="T12324" s="154"/>
      <c r="X12324" s="69" t="str">
        <f t="shared" si="388"/>
        <v/>
      </c>
      <c r="Y12324" s="69" t="str">
        <f t="shared" si="389"/>
        <v/>
      </c>
    </row>
    <row r="12325" spans="8:25" x14ac:dyDescent="0.25">
      <c r="H12325" s="153"/>
      <c r="I12325" s="151"/>
      <c r="J12325" s="153"/>
      <c r="K12325" s="153"/>
      <c r="L12325" s="153"/>
      <c r="M12325" s="153"/>
      <c r="N12325" s="153"/>
      <c r="O12325" s="153"/>
      <c r="P12325" s="153"/>
      <c r="Q12325" s="153"/>
      <c r="R12325" s="153"/>
      <c r="S12325" s="152"/>
      <c r="T12325" s="154"/>
      <c r="X12325" s="69" t="str">
        <f t="shared" si="388"/>
        <v/>
      </c>
      <c r="Y12325" s="69" t="str">
        <f t="shared" si="389"/>
        <v/>
      </c>
    </row>
    <row r="12326" spans="8:25" x14ac:dyDescent="0.25">
      <c r="H12326" s="153"/>
      <c r="I12326" s="151"/>
      <c r="J12326" s="153"/>
      <c r="K12326" s="153"/>
      <c r="L12326" s="153"/>
      <c r="M12326" s="153"/>
      <c r="N12326" s="153"/>
      <c r="O12326" s="153"/>
      <c r="P12326" s="153"/>
      <c r="Q12326" s="153"/>
      <c r="R12326" s="153"/>
      <c r="S12326" s="152"/>
      <c r="T12326" s="154"/>
      <c r="X12326" s="69" t="str">
        <f t="shared" si="388"/>
        <v/>
      </c>
      <c r="Y12326" s="69" t="str">
        <f t="shared" si="389"/>
        <v/>
      </c>
    </row>
    <row r="12327" spans="8:25" x14ac:dyDescent="0.25">
      <c r="H12327" s="153"/>
      <c r="I12327" s="151"/>
      <c r="J12327" s="153"/>
      <c r="K12327" s="153"/>
      <c r="L12327" s="153"/>
      <c r="M12327" s="153"/>
      <c r="N12327" s="153"/>
      <c r="O12327" s="153"/>
      <c r="P12327" s="153"/>
      <c r="Q12327" s="153"/>
      <c r="R12327" s="153"/>
      <c r="S12327" s="152"/>
      <c r="T12327" s="154"/>
      <c r="X12327" s="69" t="str">
        <f t="shared" si="388"/>
        <v/>
      </c>
      <c r="Y12327" s="69" t="str">
        <f t="shared" si="389"/>
        <v/>
      </c>
    </row>
    <row r="12328" spans="8:25" x14ac:dyDescent="0.25">
      <c r="H12328" s="153"/>
      <c r="I12328" s="151"/>
      <c r="J12328" s="153"/>
      <c r="K12328" s="153"/>
      <c r="L12328" s="153"/>
      <c r="M12328" s="153"/>
      <c r="N12328" s="153"/>
      <c r="O12328" s="153"/>
      <c r="P12328" s="153"/>
      <c r="Q12328" s="153"/>
      <c r="R12328" s="153"/>
      <c r="S12328" s="152"/>
      <c r="T12328" s="154"/>
      <c r="X12328" s="69" t="str">
        <f t="shared" si="388"/>
        <v/>
      </c>
      <c r="Y12328" s="69" t="str">
        <f t="shared" si="389"/>
        <v/>
      </c>
    </row>
    <row r="12329" spans="8:25" x14ac:dyDescent="0.25">
      <c r="H12329" s="153"/>
      <c r="I12329" s="151"/>
      <c r="J12329" s="153"/>
      <c r="K12329" s="153"/>
      <c r="L12329" s="153"/>
      <c r="M12329" s="153"/>
      <c r="N12329" s="153"/>
      <c r="O12329" s="153"/>
      <c r="P12329" s="153"/>
      <c r="Q12329" s="153"/>
      <c r="R12329" s="153"/>
      <c r="S12329" s="152"/>
      <c r="T12329" s="154"/>
      <c r="X12329" s="69" t="str">
        <f t="shared" si="388"/>
        <v/>
      </c>
      <c r="Y12329" s="69" t="str">
        <f t="shared" si="389"/>
        <v/>
      </c>
    </row>
    <row r="12330" spans="8:25" x14ac:dyDescent="0.25">
      <c r="H12330" s="153"/>
      <c r="I12330" s="151"/>
      <c r="J12330" s="153"/>
      <c r="K12330" s="153"/>
      <c r="L12330" s="153"/>
      <c r="M12330" s="153"/>
      <c r="N12330" s="153"/>
      <c r="O12330" s="153"/>
      <c r="P12330" s="153"/>
      <c r="Q12330" s="153"/>
      <c r="R12330" s="153"/>
      <c r="S12330" s="152"/>
      <c r="T12330" s="154"/>
      <c r="X12330" s="69" t="str">
        <f t="shared" si="388"/>
        <v/>
      </c>
      <c r="Y12330" s="69" t="str">
        <f t="shared" si="389"/>
        <v/>
      </c>
    </row>
    <row r="12331" spans="8:25" x14ac:dyDescent="0.25">
      <c r="H12331" s="153"/>
      <c r="I12331" s="151"/>
      <c r="J12331" s="153"/>
      <c r="K12331" s="153"/>
      <c r="L12331" s="153"/>
      <c r="M12331" s="153"/>
      <c r="N12331" s="153"/>
      <c r="O12331" s="153"/>
      <c r="P12331" s="153"/>
      <c r="Q12331" s="153"/>
      <c r="R12331" s="153"/>
      <c r="S12331" s="152"/>
      <c r="T12331" s="154"/>
      <c r="X12331" s="69" t="str">
        <f t="shared" si="388"/>
        <v/>
      </c>
      <c r="Y12331" s="69" t="str">
        <f t="shared" si="389"/>
        <v/>
      </c>
    </row>
    <row r="12332" spans="8:25" x14ac:dyDescent="0.25">
      <c r="H12332" s="153"/>
      <c r="I12332" s="151"/>
      <c r="J12332" s="153"/>
      <c r="K12332" s="153"/>
      <c r="L12332" s="153"/>
      <c r="M12332" s="153"/>
      <c r="N12332" s="153"/>
      <c r="O12332" s="153"/>
      <c r="P12332" s="153"/>
      <c r="Q12332" s="153"/>
      <c r="R12332" s="153"/>
      <c r="S12332" s="152"/>
      <c r="T12332" s="154"/>
      <c r="X12332" s="69" t="str">
        <f t="shared" si="388"/>
        <v/>
      </c>
      <c r="Y12332" s="69" t="str">
        <f t="shared" si="389"/>
        <v/>
      </c>
    </row>
    <row r="12333" spans="8:25" x14ac:dyDescent="0.25">
      <c r="H12333" s="153"/>
      <c r="I12333" s="151"/>
      <c r="J12333" s="153"/>
      <c r="K12333" s="153"/>
      <c r="L12333" s="153"/>
      <c r="M12333" s="153"/>
      <c r="N12333" s="153"/>
      <c r="O12333" s="153"/>
      <c r="P12333" s="153"/>
      <c r="Q12333" s="153"/>
      <c r="R12333" s="153"/>
      <c r="S12333" s="152"/>
      <c r="T12333" s="154"/>
      <c r="X12333" s="69" t="str">
        <f t="shared" si="388"/>
        <v/>
      </c>
      <c r="Y12333" s="69" t="str">
        <f t="shared" si="389"/>
        <v/>
      </c>
    </row>
    <row r="12334" spans="8:25" x14ac:dyDescent="0.25">
      <c r="H12334" s="153"/>
      <c r="I12334" s="151"/>
      <c r="J12334" s="153"/>
      <c r="K12334" s="153"/>
      <c r="L12334" s="153"/>
      <c r="M12334" s="153"/>
      <c r="N12334" s="153"/>
      <c r="O12334" s="153"/>
      <c r="P12334" s="153"/>
      <c r="Q12334" s="153"/>
      <c r="R12334" s="153"/>
      <c r="S12334" s="152"/>
      <c r="T12334" s="154"/>
      <c r="X12334" s="69" t="str">
        <f t="shared" si="388"/>
        <v/>
      </c>
      <c r="Y12334" s="69" t="str">
        <f t="shared" si="389"/>
        <v/>
      </c>
    </row>
    <row r="12335" spans="8:25" x14ac:dyDescent="0.25">
      <c r="H12335" s="153"/>
      <c r="I12335" s="151"/>
      <c r="J12335" s="153"/>
      <c r="K12335" s="153"/>
      <c r="L12335" s="153"/>
      <c r="M12335" s="153"/>
      <c r="N12335" s="153"/>
      <c r="O12335" s="153"/>
      <c r="P12335" s="153"/>
      <c r="Q12335" s="153"/>
      <c r="R12335" s="153"/>
      <c r="S12335" s="152"/>
      <c r="T12335" s="154"/>
      <c r="X12335" s="69" t="str">
        <f t="shared" si="388"/>
        <v/>
      </c>
      <c r="Y12335" s="69" t="str">
        <f t="shared" si="389"/>
        <v/>
      </c>
    </row>
    <row r="12336" spans="8:25" x14ac:dyDescent="0.25">
      <c r="H12336" s="153"/>
      <c r="I12336" s="151"/>
      <c r="J12336" s="153"/>
      <c r="K12336" s="153"/>
      <c r="L12336" s="153"/>
      <c r="M12336" s="153"/>
      <c r="N12336" s="153"/>
      <c r="O12336" s="153"/>
      <c r="P12336" s="153"/>
      <c r="Q12336" s="153"/>
      <c r="R12336" s="153"/>
      <c r="S12336" s="152"/>
      <c r="T12336" s="154"/>
      <c r="X12336" s="69" t="str">
        <f t="shared" si="388"/>
        <v/>
      </c>
      <c r="Y12336" s="69" t="str">
        <f t="shared" si="389"/>
        <v/>
      </c>
    </row>
    <row r="12337" spans="8:25" x14ac:dyDescent="0.25">
      <c r="H12337" s="153"/>
      <c r="I12337" s="151"/>
      <c r="J12337" s="153"/>
      <c r="K12337" s="153"/>
      <c r="L12337" s="153"/>
      <c r="M12337" s="153"/>
      <c r="N12337" s="153"/>
      <c r="O12337" s="153"/>
      <c r="P12337" s="153"/>
      <c r="Q12337" s="153"/>
      <c r="R12337" s="153"/>
      <c r="S12337" s="152"/>
      <c r="T12337" s="154"/>
      <c r="X12337" s="69" t="str">
        <f t="shared" si="388"/>
        <v/>
      </c>
      <c r="Y12337" s="69" t="str">
        <f t="shared" si="389"/>
        <v/>
      </c>
    </row>
    <row r="12338" spans="8:25" x14ac:dyDescent="0.25">
      <c r="H12338" s="153"/>
      <c r="I12338" s="151"/>
      <c r="J12338" s="153"/>
      <c r="K12338" s="153"/>
      <c r="L12338" s="153"/>
      <c r="M12338" s="153"/>
      <c r="N12338" s="153"/>
      <c r="O12338" s="153"/>
      <c r="P12338" s="153"/>
      <c r="Q12338" s="153"/>
      <c r="R12338" s="153"/>
      <c r="S12338" s="152"/>
      <c r="T12338" s="154"/>
      <c r="X12338" s="69" t="str">
        <f t="shared" si="388"/>
        <v/>
      </c>
      <c r="Y12338" s="69" t="str">
        <f t="shared" si="389"/>
        <v/>
      </c>
    </row>
    <row r="12339" spans="8:25" x14ac:dyDescent="0.25">
      <c r="H12339" s="153"/>
      <c r="I12339" s="151"/>
      <c r="J12339" s="153"/>
      <c r="K12339" s="153"/>
      <c r="L12339" s="153"/>
      <c r="M12339" s="153"/>
      <c r="N12339" s="153"/>
      <c r="O12339" s="153"/>
      <c r="P12339" s="153"/>
      <c r="Q12339" s="153"/>
      <c r="R12339" s="153"/>
      <c r="S12339" s="152"/>
      <c r="T12339" s="154"/>
      <c r="X12339" s="69" t="str">
        <f t="shared" si="388"/>
        <v/>
      </c>
      <c r="Y12339" s="69" t="str">
        <f t="shared" si="389"/>
        <v/>
      </c>
    </row>
    <row r="12340" spans="8:25" x14ac:dyDescent="0.25">
      <c r="H12340" s="153"/>
      <c r="I12340" s="151"/>
      <c r="J12340" s="153"/>
      <c r="K12340" s="153"/>
      <c r="L12340" s="153"/>
      <c r="M12340" s="153"/>
      <c r="N12340" s="153"/>
      <c r="O12340" s="153"/>
      <c r="P12340" s="153"/>
      <c r="Q12340" s="153"/>
      <c r="R12340" s="153"/>
      <c r="S12340" s="152"/>
      <c r="T12340" s="154"/>
      <c r="X12340" s="69" t="str">
        <f t="shared" si="388"/>
        <v/>
      </c>
      <c r="Y12340" s="69" t="str">
        <f t="shared" si="389"/>
        <v/>
      </c>
    </row>
    <row r="12341" spans="8:25" x14ac:dyDescent="0.25">
      <c r="H12341" s="153"/>
      <c r="I12341" s="151"/>
      <c r="J12341" s="153"/>
      <c r="K12341" s="153"/>
      <c r="L12341" s="153"/>
      <c r="M12341" s="153"/>
      <c r="N12341" s="153"/>
      <c r="O12341" s="153"/>
      <c r="P12341" s="153"/>
      <c r="Q12341" s="153"/>
      <c r="R12341" s="153"/>
      <c r="S12341" s="152"/>
      <c r="T12341" s="154"/>
      <c r="X12341" s="69" t="str">
        <f t="shared" si="388"/>
        <v/>
      </c>
      <c r="Y12341" s="69" t="str">
        <f t="shared" si="389"/>
        <v/>
      </c>
    </row>
    <row r="12342" spans="8:25" x14ac:dyDescent="0.25">
      <c r="H12342" s="153"/>
      <c r="I12342" s="151"/>
      <c r="J12342" s="153"/>
      <c r="K12342" s="153"/>
      <c r="L12342" s="153"/>
      <c r="M12342" s="153"/>
      <c r="N12342" s="153"/>
      <c r="O12342" s="153"/>
      <c r="P12342" s="153"/>
      <c r="Q12342" s="153"/>
      <c r="R12342" s="153"/>
      <c r="S12342" s="152"/>
      <c r="T12342" s="154"/>
      <c r="X12342" s="69" t="str">
        <f t="shared" si="388"/>
        <v/>
      </c>
      <c r="Y12342" s="69" t="str">
        <f t="shared" si="389"/>
        <v/>
      </c>
    </row>
    <row r="12343" spans="8:25" x14ac:dyDescent="0.25">
      <c r="H12343" s="153"/>
      <c r="I12343" s="151"/>
      <c r="J12343" s="153"/>
      <c r="K12343" s="153"/>
      <c r="L12343" s="153"/>
      <c r="M12343" s="153"/>
      <c r="N12343" s="153"/>
      <c r="O12343" s="153"/>
      <c r="P12343" s="153"/>
      <c r="Q12343" s="153"/>
      <c r="R12343" s="153"/>
      <c r="S12343" s="152"/>
      <c r="T12343" s="154"/>
      <c r="X12343" s="69" t="str">
        <f t="shared" si="388"/>
        <v/>
      </c>
      <c r="Y12343" s="69" t="str">
        <f t="shared" si="389"/>
        <v/>
      </c>
    </row>
    <row r="12344" spans="8:25" x14ac:dyDescent="0.25">
      <c r="H12344" s="153"/>
      <c r="I12344" s="151"/>
      <c r="J12344" s="153"/>
      <c r="K12344" s="153"/>
      <c r="L12344" s="153"/>
      <c r="M12344" s="153"/>
      <c r="N12344" s="153"/>
      <c r="O12344" s="153"/>
      <c r="P12344" s="153"/>
      <c r="Q12344" s="153"/>
      <c r="R12344" s="153"/>
      <c r="S12344" s="152"/>
      <c r="T12344" s="154"/>
      <c r="X12344" s="69" t="str">
        <f t="shared" si="388"/>
        <v/>
      </c>
      <c r="Y12344" s="69" t="str">
        <f t="shared" si="389"/>
        <v/>
      </c>
    </row>
    <row r="12345" spans="8:25" x14ac:dyDescent="0.25">
      <c r="H12345" s="153"/>
      <c r="I12345" s="151"/>
      <c r="J12345" s="153"/>
      <c r="K12345" s="153"/>
      <c r="L12345" s="153"/>
      <c r="M12345" s="153"/>
      <c r="N12345" s="153"/>
      <c r="O12345" s="153"/>
      <c r="P12345" s="153"/>
      <c r="Q12345" s="153"/>
      <c r="R12345" s="153"/>
      <c r="S12345" s="152"/>
      <c r="T12345" s="154"/>
      <c r="X12345" s="69" t="str">
        <f t="shared" si="388"/>
        <v/>
      </c>
      <c r="Y12345" s="69" t="str">
        <f t="shared" si="389"/>
        <v/>
      </c>
    </row>
    <row r="12346" spans="8:25" x14ac:dyDescent="0.25">
      <c r="H12346" s="153"/>
      <c r="I12346" s="151"/>
      <c r="J12346" s="153"/>
      <c r="K12346" s="153"/>
      <c r="L12346" s="153"/>
      <c r="M12346" s="153"/>
      <c r="N12346" s="153"/>
      <c r="O12346" s="153"/>
      <c r="P12346" s="153"/>
      <c r="Q12346" s="153"/>
      <c r="R12346" s="153"/>
      <c r="S12346" s="152"/>
      <c r="T12346" s="154"/>
      <c r="X12346" s="69" t="str">
        <f t="shared" si="388"/>
        <v/>
      </c>
      <c r="Y12346" s="69" t="str">
        <f t="shared" si="389"/>
        <v/>
      </c>
    </row>
    <row r="12347" spans="8:25" x14ac:dyDescent="0.25">
      <c r="H12347" s="153"/>
      <c r="I12347" s="151"/>
      <c r="J12347" s="153"/>
      <c r="K12347" s="153"/>
      <c r="L12347" s="153"/>
      <c r="M12347" s="153"/>
      <c r="N12347" s="153"/>
      <c r="O12347" s="153"/>
      <c r="P12347" s="153"/>
      <c r="Q12347" s="153"/>
      <c r="R12347" s="153"/>
      <c r="S12347" s="152"/>
      <c r="T12347" s="154"/>
      <c r="X12347" s="69" t="str">
        <f t="shared" si="388"/>
        <v/>
      </c>
      <c r="Y12347" s="69" t="str">
        <f t="shared" si="389"/>
        <v/>
      </c>
    </row>
    <row r="12348" spans="8:25" x14ac:dyDescent="0.25">
      <c r="H12348" s="153"/>
      <c r="I12348" s="151"/>
      <c r="J12348" s="153"/>
      <c r="K12348" s="153"/>
      <c r="L12348" s="153"/>
      <c r="M12348" s="153"/>
      <c r="N12348" s="153"/>
      <c r="O12348" s="153"/>
      <c r="P12348" s="153"/>
      <c r="Q12348" s="153"/>
      <c r="R12348" s="153"/>
      <c r="S12348" s="152"/>
      <c r="T12348" s="154"/>
      <c r="X12348" s="69" t="str">
        <f t="shared" si="388"/>
        <v/>
      </c>
      <c r="Y12348" s="69" t="str">
        <f t="shared" si="389"/>
        <v/>
      </c>
    </row>
    <row r="12349" spans="8:25" x14ac:dyDescent="0.25">
      <c r="H12349" s="153"/>
      <c r="I12349" s="151"/>
      <c r="J12349" s="153"/>
      <c r="K12349" s="153"/>
      <c r="L12349" s="153"/>
      <c r="M12349" s="153"/>
      <c r="N12349" s="153"/>
      <c r="O12349" s="153"/>
      <c r="P12349" s="153"/>
      <c r="Q12349" s="153"/>
      <c r="R12349" s="153"/>
      <c r="S12349" s="152"/>
      <c r="T12349" s="154"/>
      <c r="X12349" s="69" t="str">
        <f t="shared" si="388"/>
        <v/>
      </c>
      <c r="Y12349" s="69" t="str">
        <f t="shared" si="389"/>
        <v/>
      </c>
    </row>
    <row r="12350" spans="8:25" x14ac:dyDescent="0.25">
      <c r="H12350" s="153"/>
      <c r="I12350" s="151"/>
      <c r="J12350" s="153"/>
      <c r="K12350" s="153"/>
      <c r="L12350" s="153"/>
      <c r="M12350" s="153"/>
      <c r="N12350" s="153"/>
      <c r="O12350" s="153"/>
      <c r="P12350" s="153"/>
      <c r="Q12350" s="153"/>
      <c r="R12350" s="153"/>
      <c r="S12350" s="152"/>
      <c r="T12350" s="154"/>
      <c r="X12350" s="69" t="str">
        <f t="shared" si="388"/>
        <v/>
      </c>
      <c r="Y12350" s="69" t="str">
        <f t="shared" si="389"/>
        <v/>
      </c>
    </row>
    <row r="12351" spans="8:25" x14ac:dyDescent="0.25">
      <c r="H12351" s="153"/>
      <c r="I12351" s="151"/>
      <c r="J12351" s="153"/>
      <c r="K12351" s="153"/>
      <c r="L12351" s="153"/>
      <c r="M12351" s="153"/>
      <c r="N12351" s="153"/>
      <c r="O12351" s="153"/>
      <c r="P12351" s="153"/>
      <c r="Q12351" s="153"/>
      <c r="R12351" s="153"/>
      <c r="S12351" s="152"/>
      <c r="T12351" s="154"/>
      <c r="X12351" s="69" t="str">
        <f t="shared" si="388"/>
        <v/>
      </c>
      <c r="Y12351" s="69" t="str">
        <f t="shared" si="389"/>
        <v/>
      </c>
    </row>
    <row r="12352" spans="8:25" x14ac:dyDescent="0.25">
      <c r="H12352" s="153"/>
      <c r="I12352" s="151"/>
      <c r="J12352" s="153"/>
      <c r="K12352" s="153"/>
      <c r="L12352" s="153"/>
      <c r="M12352" s="153"/>
      <c r="N12352" s="153"/>
      <c r="O12352" s="153"/>
      <c r="P12352" s="153"/>
      <c r="Q12352" s="153"/>
      <c r="R12352" s="153"/>
      <c r="S12352" s="152"/>
      <c r="T12352" s="154"/>
      <c r="X12352" s="69" t="str">
        <f t="shared" si="388"/>
        <v/>
      </c>
      <c r="Y12352" s="69" t="str">
        <f t="shared" si="389"/>
        <v/>
      </c>
    </row>
    <row r="12353" spans="8:25" x14ac:dyDescent="0.25">
      <c r="H12353" s="153"/>
      <c r="I12353" s="151"/>
      <c r="J12353" s="153"/>
      <c r="K12353" s="153"/>
      <c r="L12353" s="153"/>
      <c r="M12353" s="153"/>
      <c r="N12353" s="153"/>
      <c r="O12353" s="153"/>
      <c r="P12353" s="153"/>
      <c r="Q12353" s="153"/>
      <c r="R12353" s="153"/>
      <c r="S12353" s="152"/>
      <c r="T12353" s="154"/>
      <c r="X12353" s="69" t="str">
        <f t="shared" si="388"/>
        <v/>
      </c>
      <c r="Y12353" s="69" t="str">
        <f t="shared" si="389"/>
        <v/>
      </c>
    </row>
    <row r="12354" spans="8:25" x14ac:dyDescent="0.25">
      <c r="H12354" s="153"/>
      <c r="I12354" s="151"/>
      <c r="J12354" s="153"/>
      <c r="K12354" s="153"/>
      <c r="L12354" s="153"/>
      <c r="M12354" s="153"/>
      <c r="N12354" s="153"/>
      <c r="O12354" s="153"/>
      <c r="P12354" s="153"/>
      <c r="Q12354" s="153"/>
      <c r="R12354" s="153"/>
      <c r="S12354" s="152"/>
      <c r="T12354" s="154"/>
      <c r="X12354" s="69" t="str">
        <f t="shared" ref="X12354:X12417" si="390">IF(W12354&lt;&gt;"",W12354-I12354,"")</f>
        <v/>
      </c>
      <c r="Y12354" s="69" t="str">
        <f t="shared" si="389"/>
        <v/>
      </c>
    </row>
    <row r="12355" spans="8:25" x14ac:dyDescent="0.25">
      <c r="H12355" s="153"/>
      <c r="I12355" s="151"/>
      <c r="J12355" s="153"/>
      <c r="K12355" s="153"/>
      <c r="L12355" s="153"/>
      <c r="M12355" s="153"/>
      <c r="N12355" s="153"/>
      <c r="O12355" s="153"/>
      <c r="P12355" s="153"/>
      <c r="Q12355" s="153"/>
      <c r="R12355" s="153"/>
      <c r="S12355" s="152"/>
      <c r="T12355" s="154"/>
      <c r="X12355" s="69" t="str">
        <f t="shared" si="390"/>
        <v/>
      </c>
      <c r="Y12355" s="69" t="str">
        <f t="shared" ref="Y12355:Y12418" si="391">IF(X12355&lt;&gt;"",IF(X12355&lt;365,"&lt; 1 year",IF(X12355&lt;730,"1-2",IF(X12355&lt;1095,"2-3",IF(X12355&lt;1460,"3-4",IF(X12355&lt;1825,"4-5","5+"))))),"")</f>
        <v/>
      </c>
    </row>
    <row r="12356" spans="8:25" x14ac:dyDescent="0.25">
      <c r="H12356" s="153"/>
      <c r="I12356" s="151"/>
      <c r="J12356" s="153"/>
      <c r="K12356" s="153"/>
      <c r="L12356" s="153"/>
      <c r="M12356" s="153"/>
      <c r="N12356" s="153"/>
      <c r="O12356" s="153"/>
      <c r="P12356" s="153"/>
      <c r="Q12356" s="153"/>
      <c r="R12356" s="153"/>
      <c r="S12356" s="152"/>
      <c r="T12356" s="154"/>
      <c r="X12356" s="69" t="str">
        <f t="shared" si="390"/>
        <v/>
      </c>
      <c r="Y12356" s="69" t="str">
        <f t="shared" si="391"/>
        <v/>
      </c>
    </row>
    <row r="12357" spans="8:25" x14ac:dyDescent="0.25">
      <c r="H12357" s="153"/>
      <c r="I12357" s="151"/>
      <c r="J12357" s="153"/>
      <c r="K12357" s="153"/>
      <c r="L12357" s="153"/>
      <c r="M12357" s="153"/>
      <c r="N12357" s="153"/>
      <c r="O12357" s="153"/>
      <c r="P12357" s="153"/>
      <c r="Q12357" s="153"/>
      <c r="R12357" s="153"/>
      <c r="S12357" s="152"/>
      <c r="T12357" s="154"/>
      <c r="X12357" s="69" t="str">
        <f t="shared" si="390"/>
        <v/>
      </c>
      <c r="Y12357" s="69" t="str">
        <f t="shared" si="391"/>
        <v/>
      </c>
    </row>
    <row r="12358" spans="8:25" x14ac:dyDescent="0.25">
      <c r="H12358" s="153"/>
      <c r="I12358" s="151"/>
      <c r="J12358" s="153"/>
      <c r="K12358" s="153"/>
      <c r="L12358" s="153"/>
      <c r="M12358" s="153"/>
      <c r="N12358" s="153"/>
      <c r="O12358" s="153"/>
      <c r="P12358" s="153"/>
      <c r="Q12358" s="153"/>
      <c r="R12358" s="153"/>
      <c r="S12358" s="152"/>
      <c r="T12358" s="154"/>
      <c r="X12358" s="69" t="str">
        <f t="shared" si="390"/>
        <v/>
      </c>
      <c r="Y12358" s="69" t="str">
        <f t="shared" si="391"/>
        <v/>
      </c>
    </row>
    <row r="12359" spans="8:25" x14ac:dyDescent="0.25">
      <c r="H12359" s="153"/>
      <c r="I12359" s="151"/>
      <c r="J12359" s="153"/>
      <c r="K12359" s="153"/>
      <c r="L12359" s="153"/>
      <c r="M12359" s="153"/>
      <c r="N12359" s="153"/>
      <c r="O12359" s="153"/>
      <c r="P12359" s="153"/>
      <c r="Q12359" s="153"/>
      <c r="R12359" s="153"/>
      <c r="S12359" s="152"/>
      <c r="T12359" s="154"/>
      <c r="X12359" s="69" t="str">
        <f t="shared" si="390"/>
        <v/>
      </c>
      <c r="Y12359" s="69" t="str">
        <f t="shared" si="391"/>
        <v/>
      </c>
    </row>
    <row r="12360" spans="8:25" x14ac:dyDescent="0.25">
      <c r="H12360" s="153"/>
      <c r="I12360" s="151"/>
      <c r="J12360" s="153"/>
      <c r="K12360" s="153"/>
      <c r="L12360" s="153"/>
      <c r="M12360" s="153"/>
      <c r="N12360" s="153"/>
      <c r="O12360" s="153"/>
      <c r="P12360" s="153"/>
      <c r="Q12360" s="153"/>
      <c r="R12360" s="153"/>
      <c r="S12360" s="152"/>
      <c r="T12360" s="154"/>
      <c r="X12360" s="69" t="str">
        <f t="shared" si="390"/>
        <v/>
      </c>
      <c r="Y12360" s="69" t="str">
        <f t="shared" si="391"/>
        <v/>
      </c>
    </row>
    <row r="12361" spans="8:25" x14ac:dyDescent="0.25">
      <c r="H12361" s="153"/>
      <c r="I12361" s="151"/>
      <c r="J12361" s="153"/>
      <c r="K12361" s="153"/>
      <c r="L12361" s="153"/>
      <c r="M12361" s="153"/>
      <c r="N12361" s="153"/>
      <c r="O12361" s="153"/>
      <c r="P12361" s="153"/>
      <c r="Q12361" s="153"/>
      <c r="R12361" s="153"/>
      <c r="S12361" s="152"/>
      <c r="T12361" s="154"/>
      <c r="X12361" s="69" t="str">
        <f t="shared" si="390"/>
        <v/>
      </c>
      <c r="Y12361" s="69" t="str">
        <f t="shared" si="391"/>
        <v/>
      </c>
    </row>
    <row r="12362" spans="8:25" x14ac:dyDescent="0.25">
      <c r="H12362" s="153"/>
      <c r="I12362" s="151"/>
      <c r="J12362" s="153"/>
      <c r="K12362" s="153"/>
      <c r="L12362" s="153"/>
      <c r="M12362" s="153"/>
      <c r="N12362" s="153"/>
      <c r="O12362" s="153"/>
      <c r="P12362" s="153"/>
      <c r="Q12362" s="153"/>
      <c r="R12362" s="153"/>
      <c r="S12362" s="152"/>
      <c r="T12362" s="154"/>
      <c r="X12362" s="69" t="str">
        <f t="shared" si="390"/>
        <v/>
      </c>
      <c r="Y12362" s="69" t="str">
        <f t="shared" si="391"/>
        <v/>
      </c>
    </row>
    <row r="12363" spans="8:25" x14ac:dyDescent="0.25">
      <c r="H12363" s="153"/>
      <c r="I12363" s="151"/>
      <c r="J12363" s="153"/>
      <c r="K12363" s="153"/>
      <c r="L12363" s="153"/>
      <c r="M12363" s="153"/>
      <c r="N12363" s="153"/>
      <c r="O12363" s="153"/>
      <c r="P12363" s="153"/>
      <c r="Q12363" s="153"/>
      <c r="R12363" s="153"/>
      <c r="S12363" s="152"/>
      <c r="T12363" s="154"/>
      <c r="X12363" s="69" t="str">
        <f t="shared" si="390"/>
        <v/>
      </c>
      <c r="Y12363" s="69" t="str">
        <f t="shared" si="391"/>
        <v/>
      </c>
    </row>
    <row r="12364" spans="8:25" x14ac:dyDescent="0.25">
      <c r="H12364" s="153"/>
      <c r="I12364" s="151"/>
      <c r="J12364" s="153"/>
      <c r="K12364" s="153"/>
      <c r="L12364" s="153"/>
      <c r="M12364" s="153"/>
      <c r="N12364" s="153"/>
      <c r="O12364" s="153"/>
      <c r="P12364" s="153"/>
      <c r="Q12364" s="153"/>
      <c r="R12364" s="153"/>
      <c r="S12364" s="152"/>
      <c r="T12364" s="154"/>
      <c r="X12364" s="69" t="str">
        <f t="shared" si="390"/>
        <v/>
      </c>
      <c r="Y12364" s="69" t="str">
        <f t="shared" si="391"/>
        <v/>
      </c>
    </row>
    <row r="12365" spans="8:25" x14ac:dyDescent="0.25">
      <c r="H12365" s="153"/>
      <c r="I12365" s="151"/>
      <c r="J12365" s="153"/>
      <c r="K12365" s="153"/>
      <c r="L12365" s="153"/>
      <c r="M12365" s="153"/>
      <c r="N12365" s="153"/>
      <c r="O12365" s="153"/>
      <c r="P12365" s="153"/>
      <c r="Q12365" s="153"/>
      <c r="R12365" s="153"/>
      <c r="S12365" s="152"/>
      <c r="T12365" s="154"/>
      <c r="X12365" s="69" t="str">
        <f t="shared" si="390"/>
        <v/>
      </c>
      <c r="Y12365" s="69" t="str">
        <f t="shared" si="391"/>
        <v/>
      </c>
    </row>
    <row r="12366" spans="8:25" x14ac:dyDescent="0.25">
      <c r="H12366" s="153"/>
      <c r="I12366" s="151"/>
      <c r="J12366" s="153"/>
      <c r="K12366" s="153"/>
      <c r="L12366" s="153"/>
      <c r="M12366" s="153"/>
      <c r="N12366" s="153"/>
      <c r="O12366" s="153"/>
      <c r="P12366" s="153"/>
      <c r="Q12366" s="153"/>
      <c r="R12366" s="153"/>
      <c r="S12366" s="152"/>
      <c r="T12366" s="154"/>
      <c r="X12366" s="69" t="str">
        <f t="shared" si="390"/>
        <v/>
      </c>
      <c r="Y12366" s="69" t="str">
        <f t="shared" si="391"/>
        <v/>
      </c>
    </row>
    <row r="12367" spans="8:25" x14ac:dyDescent="0.25">
      <c r="H12367" s="153"/>
      <c r="I12367" s="151"/>
      <c r="J12367" s="153"/>
      <c r="K12367" s="153"/>
      <c r="L12367" s="153"/>
      <c r="M12367" s="153"/>
      <c r="N12367" s="153"/>
      <c r="O12367" s="153"/>
      <c r="P12367" s="153"/>
      <c r="Q12367" s="153"/>
      <c r="R12367" s="153"/>
      <c r="S12367" s="152"/>
      <c r="T12367" s="154"/>
      <c r="X12367" s="69" t="str">
        <f t="shared" si="390"/>
        <v/>
      </c>
      <c r="Y12367" s="69" t="str">
        <f t="shared" si="391"/>
        <v/>
      </c>
    </row>
    <row r="12368" spans="8:25" x14ac:dyDescent="0.25">
      <c r="H12368" s="153"/>
      <c r="I12368" s="151"/>
      <c r="J12368" s="153"/>
      <c r="K12368" s="153"/>
      <c r="L12368" s="153"/>
      <c r="M12368" s="153"/>
      <c r="N12368" s="153"/>
      <c r="O12368" s="153"/>
      <c r="P12368" s="153"/>
      <c r="Q12368" s="153"/>
      <c r="R12368" s="153"/>
      <c r="S12368" s="152"/>
      <c r="T12368" s="154"/>
      <c r="X12368" s="69" t="str">
        <f t="shared" si="390"/>
        <v/>
      </c>
      <c r="Y12368" s="69" t="str">
        <f t="shared" si="391"/>
        <v/>
      </c>
    </row>
    <row r="12369" spans="8:25" x14ac:dyDescent="0.25">
      <c r="H12369" s="153"/>
      <c r="I12369" s="151"/>
      <c r="J12369" s="153"/>
      <c r="K12369" s="153"/>
      <c r="L12369" s="153"/>
      <c r="M12369" s="153"/>
      <c r="N12369" s="153"/>
      <c r="O12369" s="153"/>
      <c r="P12369" s="153"/>
      <c r="Q12369" s="153"/>
      <c r="R12369" s="153"/>
      <c r="S12369" s="152"/>
      <c r="T12369" s="154"/>
      <c r="X12369" s="69" t="str">
        <f t="shared" si="390"/>
        <v/>
      </c>
      <c r="Y12369" s="69" t="str">
        <f t="shared" si="391"/>
        <v/>
      </c>
    </row>
    <row r="12370" spans="8:25" x14ac:dyDescent="0.25">
      <c r="H12370" s="153"/>
      <c r="I12370" s="151"/>
      <c r="J12370" s="153"/>
      <c r="K12370" s="153"/>
      <c r="L12370" s="153"/>
      <c r="M12370" s="153"/>
      <c r="N12370" s="153"/>
      <c r="O12370" s="153"/>
      <c r="P12370" s="153"/>
      <c r="Q12370" s="153"/>
      <c r="R12370" s="153"/>
      <c r="S12370" s="152"/>
      <c r="T12370" s="154"/>
      <c r="X12370" s="69" t="str">
        <f t="shared" si="390"/>
        <v/>
      </c>
      <c r="Y12370" s="69" t="str">
        <f t="shared" si="391"/>
        <v/>
      </c>
    </row>
    <row r="12371" spans="8:25" x14ac:dyDescent="0.25">
      <c r="H12371" s="153"/>
      <c r="I12371" s="151"/>
      <c r="J12371" s="153"/>
      <c r="K12371" s="153"/>
      <c r="L12371" s="153"/>
      <c r="M12371" s="153"/>
      <c r="N12371" s="153"/>
      <c r="O12371" s="153"/>
      <c r="P12371" s="153"/>
      <c r="Q12371" s="153"/>
      <c r="R12371" s="153"/>
      <c r="S12371" s="152"/>
      <c r="T12371" s="154"/>
      <c r="X12371" s="69" t="str">
        <f t="shared" si="390"/>
        <v/>
      </c>
      <c r="Y12371" s="69" t="str">
        <f t="shared" si="391"/>
        <v/>
      </c>
    </row>
    <row r="12372" spans="8:25" x14ac:dyDescent="0.25">
      <c r="H12372" s="153"/>
      <c r="I12372" s="151"/>
      <c r="J12372" s="153"/>
      <c r="K12372" s="153"/>
      <c r="L12372" s="153"/>
      <c r="M12372" s="153"/>
      <c r="N12372" s="153"/>
      <c r="O12372" s="153"/>
      <c r="P12372" s="153"/>
      <c r="Q12372" s="153"/>
      <c r="R12372" s="153"/>
      <c r="S12372" s="152"/>
      <c r="T12372" s="154"/>
      <c r="X12372" s="69" t="str">
        <f t="shared" si="390"/>
        <v/>
      </c>
      <c r="Y12372" s="69" t="str">
        <f t="shared" si="391"/>
        <v/>
      </c>
    </row>
    <row r="12373" spans="8:25" x14ac:dyDescent="0.25">
      <c r="H12373" s="153"/>
      <c r="I12373" s="151"/>
      <c r="J12373" s="153"/>
      <c r="K12373" s="153"/>
      <c r="L12373" s="153"/>
      <c r="M12373" s="153"/>
      <c r="N12373" s="153"/>
      <c r="O12373" s="153"/>
      <c r="P12373" s="153"/>
      <c r="Q12373" s="153"/>
      <c r="R12373" s="153"/>
      <c r="S12373" s="152"/>
      <c r="T12373" s="154"/>
      <c r="X12373" s="69" t="str">
        <f t="shared" si="390"/>
        <v/>
      </c>
      <c r="Y12373" s="69" t="str">
        <f t="shared" si="391"/>
        <v/>
      </c>
    </row>
    <row r="12374" spans="8:25" x14ac:dyDescent="0.25">
      <c r="H12374" s="153"/>
      <c r="I12374" s="151"/>
      <c r="J12374" s="153"/>
      <c r="K12374" s="153"/>
      <c r="L12374" s="153"/>
      <c r="M12374" s="153"/>
      <c r="N12374" s="153"/>
      <c r="O12374" s="153"/>
      <c r="P12374" s="153"/>
      <c r="Q12374" s="153"/>
      <c r="R12374" s="153"/>
      <c r="S12374" s="152"/>
      <c r="T12374" s="154"/>
      <c r="X12374" s="69" t="str">
        <f t="shared" si="390"/>
        <v/>
      </c>
      <c r="Y12374" s="69" t="str">
        <f t="shared" si="391"/>
        <v/>
      </c>
    </row>
    <row r="12375" spans="8:25" x14ac:dyDescent="0.25">
      <c r="H12375" s="153"/>
      <c r="I12375" s="151"/>
      <c r="J12375" s="153"/>
      <c r="K12375" s="153"/>
      <c r="L12375" s="153"/>
      <c r="M12375" s="153"/>
      <c r="N12375" s="153"/>
      <c r="O12375" s="153"/>
      <c r="P12375" s="153"/>
      <c r="Q12375" s="153"/>
      <c r="R12375" s="153"/>
      <c r="S12375" s="152"/>
      <c r="T12375" s="154"/>
      <c r="X12375" s="69" t="str">
        <f t="shared" si="390"/>
        <v/>
      </c>
      <c r="Y12375" s="69" t="str">
        <f t="shared" si="391"/>
        <v/>
      </c>
    </row>
    <row r="12376" spans="8:25" x14ac:dyDescent="0.25">
      <c r="H12376" s="153"/>
      <c r="I12376" s="151"/>
      <c r="J12376" s="153"/>
      <c r="K12376" s="153"/>
      <c r="L12376" s="153"/>
      <c r="M12376" s="153"/>
      <c r="N12376" s="153"/>
      <c r="O12376" s="153"/>
      <c r="P12376" s="153"/>
      <c r="Q12376" s="153"/>
      <c r="R12376" s="153"/>
      <c r="S12376" s="152"/>
      <c r="T12376" s="154"/>
      <c r="X12376" s="69" t="str">
        <f t="shared" si="390"/>
        <v/>
      </c>
      <c r="Y12376" s="69" t="str">
        <f t="shared" si="391"/>
        <v/>
      </c>
    </row>
    <row r="12377" spans="8:25" x14ac:dyDescent="0.25">
      <c r="H12377" s="153"/>
      <c r="I12377" s="151"/>
      <c r="J12377" s="153"/>
      <c r="K12377" s="153"/>
      <c r="L12377" s="153"/>
      <c r="M12377" s="153"/>
      <c r="N12377" s="153"/>
      <c r="O12377" s="153"/>
      <c r="P12377" s="153"/>
      <c r="Q12377" s="153"/>
      <c r="R12377" s="153"/>
      <c r="S12377" s="152"/>
      <c r="T12377" s="154"/>
      <c r="X12377" s="69" t="str">
        <f t="shared" si="390"/>
        <v/>
      </c>
      <c r="Y12377" s="69" t="str">
        <f t="shared" si="391"/>
        <v/>
      </c>
    </row>
    <row r="12378" spans="8:25" x14ac:dyDescent="0.25">
      <c r="H12378" s="153"/>
      <c r="I12378" s="151"/>
      <c r="J12378" s="153"/>
      <c r="K12378" s="153"/>
      <c r="L12378" s="153"/>
      <c r="M12378" s="153"/>
      <c r="N12378" s="153"/>
      <c r="O12378" s="153"/>
      <c r="P12378" s="153"/>
      <c r="Q12378" s="153"/>
      <c r="R12378" s="153"/>
      <c r="S12378" s="152"/>
      <c r="T12378" s="154"/>
      <c r="X12378" s="69" t="str">
        <f t="shared" si="390"/>
        <v/>
      </c>
      <c r="Y12378" s="69" t="str">
        <f t="shared" si="391"/>
        <v/>
      </c>
    </row>
    <row r="12379" spans="8:25" x14ac:dyDescent="0.25">
      <c r="H12379" s="153"/>
      <c r="I12379" s="151"/>
      <c r="J12379" s="153"/>
      <c r="K12379" s="153"/>
      <c r="L12379" s="153"/>
      <c r="M12379" s="153"/>
      <c r="N12379" s="153"/>
      <c r="O12379" s="153"/>
      <c r="P12379" s="153"/>
      <c r="Q12379" s="153"/>
      <c r="R12379" s="153"/>
      <c r="S12379" s="152"/>
      <c r="T12379" s="154"/>
      <c r="X12379" s="69" t="str">
        <f t="shared" si="390"/>
        <v/>
      </c>
      <c r="Y12379" s="69" t="str">
        <f t="shared" si="391"/>
        <v/>
      </c>
    </row>
    <row r="12380" spans="8:25" x14ac:dyDescent="0.25">
      <c r="H12380" s="153"/>
      <c r="I12380" s="151"/>
      <c r="J12380" s="153"/>
      <c r="K12380" s="153"/>
      <c r="L12380" s="153"/>
      <c r="M12380" s="153"/>
      <c r="N12380" s="153"/>
      <c r="O12380" s="153"/>
      <c r="P12380" s="153"/>
      <c r="Q12380" s="153"/>
      <c r="R12380" s="153"/>
      <c r="S12380" s="152"/>
      <c r="T12380" s="154"/>
      <c r="X12380" s="69" t="str">
        <f t="shared" si="390"/>
        <v/>
      </c>
      <c r="Y12380" s="69" t="str">
        <f t="shared" si="391"/>
        <v/>
      </c>
    </row>
    <row r="12381" spans="8:25" x14ac:dyDescent="0.25">
      <c r="H12381" s="153"/>
      <c r="I12381" s="151"/>
      <c r="J12381" s="153"/>
      <c r="K12381" s="153"/>
      <c r="L12381" s="153"/>
      <c r="M12381" s="153"/>
      <c r="N12381" s="153"/>
      <c r="O12381" s="153"/>
      <c r="P12381" s="153"/>
      <c r="Q12381" s="153"/>
      <c r="R12381" s="153"/>
      <c r="S12381" s="152"/>
      <c r="T12381" s="154"/>
      <c r="X12381" s="69" t="str">
        <f t="shared" si="390"/>
        <v/>
      </c>
      <c r="Y12381" s="69" t="str">
        <f t="shared" si="391"/>
        <v/>
      </c>
    </row>
    <row r="12382" spans="8:25" x14ac:dyDescent="0.25">
      <c r="H12382" s="153"/>
      <c r="I12382" s="151"/>
      <c r="J12382" s="153"/>
      <c r="K12382" s="153"/>
      <c r="L12382" s="153"/>
      <c r="M12382" s="153"/>
      <c r="N12382" s="153"/>
      <c r="O12382" s="153"/>
      <c r="P12382" s="153"/>
      <c r="Q12382" s="153"/>
      <c r="R12382" s="153"/>
      <c r="S12382" s="152"/>
      <c r="T12382" s="154"/>
      <c r="X12382" s="69" t="str">
        <f t="shared" si="390"/>
        <v/>
      </c>
      <c r="Y12382" s="69" t="str">
        <f t="shared" si="391"/>
        <v/>
      </c>
    </row>
    <row r="12383" spans="8:25" x14ac:dyDescent="0.25">
      <c r="H12383" s="153"/>
      <c r="I12383" s="151"/>
      <c r="J12383" s="153"/>
      <c r="K12383" s="153"/>
      <c r="L12383" s="153"/>
      <c r="M12383" s="153"/>
      <c r="N12383" s="153"/>
      <c r="O12383" s="153"/>
      <c r="P12383" s="153"/>
      <c r="Q12383" s="153"/>
      <c r="R12383" s="153"/>
      <c r="S12383" s="152"/>
      <c r="T12383" s="154"/>
      <c r="X12383" s="69" t="str">
        <f t="shared" si="390"/>
        <v/>
      </c>
      <c r="Y12383" s="69" t="str">
        <f t="shared" si="391"/>
        <v/>
      </c>
    </row>
    <row r="12384" spans="8:25" x14ac:dyDescent="0.25">
      <c r="H12384" s="153"/>
      <c r="I12384" s="151"/>
      <c r="J12384" s="153"/>
      <c r="K12384" s="153"/>
      <c r="L12384" s="153"/>
      <c r="M12384" s="153"/>
      <c r="N12384" s="153"/>
      <c r="O12384" s="153"/>
      <c r="P12384" s="153"/>
      <c r="Q12384" s="153"/>
      <c r="R12384" s="153"/>
      <c r="S12384" s="152"/>
      <c r="T12384" s="154"/>
      <c r="X12384" s="69" t="str">
        <f t="shared" si="390"/>
        <v/>
      </c>
      <c r="Y12384" s="69" t="str">
        <f t="shared" si="391"/>
        <v/>
      </c>
    </row>
    <row r="12385" spans="8:25" x14ac:dyDescent="0.25">
      <c r="H12385" s="153"/>
      <c r="I12385" s="151"/>
      <c r="J12385" s="153"/>
      <c r="K12385" s="153"/>
      <c r="L12385" s="153"/>
      <c r="M12385" s="153"/>
      <c r="N12385" s="153"/>
      <c r="O12385" s="153"/>
      <c r="P12385" s="153"/>
      <c r="Q12385" s="153"/>
      <c r="R12385" s="153"/>
      <c r="S12385" s="152"/>
      <c r="T12385" s="154"/>
      <c r="X12385" s="69" t="str">
        <f t="shared" si="390"/>
        <v/>
      </c>
      <c r="Y12385" s="69" t="str">
        <f t="shared" si="391"/>
        <v/>
      </c>
    </row>
    <row r="12386" spans="8:25" x14ac:dyDescent="0.25">
      <c r="H12386" s="153"/>
      <c r="I12386" s="151"/>
      <c r="J12386" s="153"/>
      <c r="K12386" s="153"/>
      <c r="L12386" s="153"/>
      <c r="M12386" s="153"/>
      <c r="N12386" s="153"/>
      <c r="O12386" s="153"/>
      <c r="P12386" s="153"/>
      <c r="Q12386" s="153"/>
      <c r="R12386" s="153"/>
      <c r="S12386" s="152"/>
      <c r="T12386" s="154"/>
      <c r="X12386" s="69" t="str">
        <f t="shared" si="390"/>
        <v/>
      </c>
      <c r="Y12386" s="69" t="str">
        <f t="shared" si="391"/>
        <v/>
      </c>
    </row>
    <row r="12387" spans="8:25" x14ac:dyDescent="0.25">
      <c r="H12387" s="153"/>
      <c r="I12387" s="151"/>
      <c r="J12387" s="153"/>
      <c r="K12387" s="153"/>
      <c r="L12387" s="153"/>
      <c r="M12387" s="153"/>
      <c r="N12387" s="153"/>
      <c r="O12387" s="153"/>
      <c r="P12387" s="153"/>
      <c r="Q12387" s="153"/>
      <c r="R12387" s="153"/>
      <c r="S12387" s="152"/>
      <c r="T12387" s="154"/>
      <c r="X12387" s="69" t="str">
        <f t="shared" si="390"/>
        <v/>
      </c>
      <c r="Y12387" s="69" t="str">
        <f t="shared" si="391"/>
        <v/>
      </c>
    </row>
    <row r="12388" spans="8:25" x14ac:dyDescent="0.25">
      <c r="H12388" s="153"/>
      <c r="I12388" s="151"/>
      <c r="J12388" s="153"/>
      <c r="K12388" s="153"/>
      <c r="L12388" s="153"/>
      <c r="M12388" s="153"/>
      <c r="N12388" s="153"/>
      <c r="O12388" s="153"/>
      <c r="P12388" s="153"/>
      <c r="Q12388" s="153"/>
      <c r="R12388" s="153"/>
      <c r="S12388" s="152"/>
      <c r="T12388" s="154"/>
      <c r="X12388" s="69" t="str">
        <f t="shared" si="390"/>
        <v/>
      </c>
      <c r="Y12388" s="69" t="str">
        <f t="shared" si="391"/>
        <v/>
      </c>
    </row>
    <row r="12389" spans="8:25" x14ac:dyDescent="0.25">
      <c r="H12389" s="153"/>
      <c r="I12389" s="151"/>
      <c r="J12389" s="153"/>
      <c r="K12389" s="153"/>
      <c r="L12389" s="153"/>
      <c r="M12389" s="153"/>
      <c r="N12389" s="153"/>
      <c r="O12389" s="153"/>
      <c r="P12389" s="153"/>
      <c r="Q12389" s="153"/>
      <c r="R12389" s="153"/>
      <c r="S12389" s="152"/>
      <c r="T12389" s="154"/>
      <c r="X12389" s="69" t="str">
        <f t="shared" si="390"/>
        <v/>
      </c>
      <c r="Y12389" s="69" t="str">
        <f t="shared" si="391"/>
        <v/>
      </c>
    </row>
    <row r="12390" spans="8:25" x14ac:dyDescent="0.25">
      <c r="H12390" s="153"/>
      <c r="I12390" s="151"/>
      <c r="J12390" s="153"/>
      <c r="K12390" s="153"/>
      <c r="L12390" s="153"/>
      <c r="M12390" s="153"/>
      <c r="N12390" s="153"/>
      <c r="O12390" s="153"/>
      <c r="P12390" s="153"/>
      <c r="Q12390" s="153"/>
      <c r="R12390" s="153"/>
      <c r="S12390" s="152"/>
      <c r="T12390" s="154"/>
      <c r="X12390" s="69" t="str">
        <f t="shared" si="390"/>
        <v/>
      </c>
      <c r="Y12390" s="69" t="str">
        <f t="shared" si="391"/>
        <v/>
      </c>
    </row>
    <row r="12391" spans="8:25" x14ac:dyDescent="0.25">
      <c r="H12391" s="153"/>
      <c r="I12391" s="151"/>
      <c r="J12391" s="153"/>
      <c r="K12391" s="153"/>
      <c r="L12391" s="153"/>
      <c r="M12391" s="153"/>
      <c r="N12391" s="153"/>
      <c r="O12391" s="153"/>
      <c r="P12391" s="153"/>
      <c r="Q12391" s="153"/>
      <c r="R12391" s="153"/>
      <c r="S12391" s="152"/>
      <c r="T12391" s="154"/>
      <c r="X12391" s="69" t="str">
        <f t="shared" si="390"/>
        <v/>
      </c>
      <c r="Y12391" s="69" t="str">
        <f t="shared" si="391"/>
        <v/>
      </c>
    </row>
    <row r="12392" spans="8:25" x14ac:dyDescent="0.25">
      <c r="H12392" s="153"/>
      <c r="I12392" s="151"/>
      <c r="J12392" s="153"/>
      <c r="K12392" s="153"/>
      <c r="L12392" s="153"/>
      <c r="M12392" s="153"/>
      <c r="N12392" s="153"/>
      <c r="O12392" s="153"/>
      <c r="P12392" s="153"/>
      <c r="Q12392" s="153"/>
      <c r="R12392" s="153"/>
      <c r="S12392" s="152"/>
      <c r="T12392" s="154"/>
      <c r="X12392" s="69" t="str">
        <f t="shared" si="390"/>
        <v/>
      </c>
      <c r="Y12392" s="69" t="str">
        <f t="shared" si="391"/>
        <v/>
      </c>
    </row>
    <row r="12393" spans="8:25" x14ac:dyDescent="0.25">
      <c r="H12393" s="153"/>
      <c r="I12393" s="151"/>
      <c r="J12393" s="153"/>
      <c r="K12393" s="153"/>
      <c r="L12393" s="153"/>
      <c r="M12393" s="153"/>
      <c r="N12393" s="153"/>
      <c r="O12393" s="153"/>
      <c r="P12393" s="153"/>
      <c r="Q12393" s="153"/>
      <c r="R12393" s="153"/>
      <c r="S12393" s="152"/>
      <c r="T12393" s="154"/>
      <c r="X12393" s="69" t="str">
        <f t="shared" si="390"/>
        <v/>
      </c>
      <c r="Y12393" s="69" t="str">
        <f t="shared" si="391"/>
        <v/>
      </c>
    </row>
    <row r="12394" spans="8:25" x14ac:dyDescent="0.25">
      <c r="H12394" s="153"/>
      <c r="I12394" s="151"/>
      <c r="J12394" s="153"/>
      <c r="K12394" s="153"/>
      <c r="L12394" s="153"/>
      <c r="M12394" s="153"/>
      <c r="N12394" s="153"/>
      <c r="O12394" s="153"/>
      <c r="P12394" s="153"/>
      <c r="Q12394" s="153"/>
      <c r="R12394" s="153"/>
      <c r="S12394" s="152"/>
      <c r="T12394" s="154"/>
      <c r="X12394" s="69" t="str">
        <f t="shared" si="390"/>
        <v/>
      </c>
      <c r="Y12394" s="69" t="str">
        <f t="shared" si="391"/>
        <v/>
      </c>
    </row>
    <row r="12395" spans="8:25" x14ac:dyDescent="0.25">
      <c r="H12395" s="153"/>
      <c r="I12395" s="151"/>
      <c r="J12395" s="153"/>
      <c r="K12395" s="153"/>
      <c r="L12395" s="153"/>
      <c r="M12395" s="153"/>
      <c r="N12395" s="153"/>
      <c r="O12395" s="153"/>
      <c r="P12395" s="153"/>
      <c r="Q12395" s="153"/>
      <c r="R12395" s="153"/>
      <c r="S12395" s="152"/>
      <c r="T12395" s="154"/>
      <c r="X12395" s="69" t="str">
        <f t="shared" si="390"/>
        <v/>
      </c>
      <c r="Y12395" s="69" t="str">
        <f t="shared" si="391"/>
        <v/>
      </c>
    </row>
    <row r="12396" spans="8:25" x14ac:dyDescent="0.25">
      <c r="H12396" s="153"/>
      <c r="I12396" s="151"/>
      <c r="J12396" s="153"/>
      <c r="K12396" s="153"/>
      <c r="L12396" s="153"/>
      <c r="M12396" s="153"/>
      <c r="N12396" s="153"/>
      <c r="O12396" s="153"/>
      <c r="P12396" s="153"/>
      <c r="Q12396" s="153"/>
      <c r="R12396" s="153"/>
      <c r="S12396" s="152"/>
      <c r="T12396" s="154"/>
      <c r="X12396" s="69" t="str">
        <f t="shared" si="390"/>
        <v/>
      </c>
      <c r="Y12396" s="69" t="str">
        <f t="shared" si="391"/>
        <v/>
      </c>
    </row>
    <row r="12397" spans="8:25" x14ac:dyDescent="0.25">
      <c r="H12397" s="153"/>
      <c r="I12397" s="151"/>
      <c r="J12397" s="153"/>
      <c r="K12397" s="153"/>
      <c r="L12397" s="153"/>
      <c r="M12397" s="153"/>
      <c r="N12397" s="153"/>
      <c r="O12397" s="153"/>
      <c r="P12397" s="153"/>
      <c r="Q12397" s="153"/>
      <c r="R12397" s="153"/>
      <c r="S12397" s="152"/>
      <c r="T12397" s="154"/>
      <c r="X12397" s="69" t="str">
        <f t="shared" si="390"/>
        <v/>
      </c>
      <c r="Y12397" s="69" t="str">
        <f t="shared" si="391"/>
        <v/>
      </c>
    </row>
    <row r="12398" spans="8:25" x14ac:dyDescent="0.25">
      <c r="H12398" s="153"/>
      <c r="I12398" s="151"/>
      <c r="J12398" s="153"/>
      <c r="K12398" s="153"/>
      <c r="L12398" s="153"/>
      <c r="M12398" s="153"/>
      <c r="N12398" s="153"/>
      <c r="O12398" s="153"/>
      <c r="P12398" s="153"/>
      <c r="Q12398" s="153"/>
      <c r="R12398" s="153"/>
      <c r="S12398" s="152"/>
      <c r="T12398" s="154"/>
      <c r="X12398" s="69" t="str">
        <f t="shared" si="390"/>
        <v/>
      </c>
      <c r="Y12398" s="69" t="str">
        <f t="shared" si="391"/>
        <v/>
      </c>
    </row>
    <row r="12399" spans="8:25" x14ac:dyDescent="0.25">
      <c r="H12399" s="153"/>
      <c r="I12399" s="151"/>
      <c r="J12399" s="153"/>
      <c r="K12399" s="153"/>
      <c r="L12399" s="153"/>
      <c r="M12399" s="153"/>
      <c r="N12399" s="153"/>
      <c r="O12399" s="153"/>
      <c r="P12399" s="153"/>
      <c r="Q12399" s="153"/>
      <c r="R12399" s="153"/>
      <c r="S12399" s="152"/>
      <c r="T12399" s="154"/>
      <c r="X12399" s="69" t="str">
        <f t="shared" si="390"/>
        <v/>
      </c>
      <c r="Y12399" s="69" t="str">
        <f t="shared" si="391"/>
        <v/>
      </c>
    </row>
    <row r="12400" spans="8:25" x14ac:dyDescent="0.25">
      <c r="H12400" s="153"/>
      <c r="I12400" s="151"/>
      <c r="J12400" s="153"/>
      <c r="K12400" s="153"/>
      <c r="L12400" s="153"/>
      <c r="M12400" s="153"/>
      <c r="N12400" s="153"/>
      <c r="O12400" s="153"/>
      <c r="P12400" s="153"/>
      <c r="Q12400" s="153"/>
      <c r="R12400" s="153"/>
      <c r="S12400" s="152"/>
      <c r="T12400" s="154"/>
      <c r="X12400" s="69" t="str">
        <f t="shared" si="390"/>
        <v/>
      </c>
      <c r="Y12400" s="69" t="str">
        <f t="shared" si="391"/>
        <v/>
      </c>
    </row>
    <row r="12401" spans="8:25" x14ac:dyDescent="0.25">
      <c r="H12401" s="153"/>
      <c r="I12401" s="151"/>
      <c r="J12401" s="153"/>
      <c r="K12401" s="153"/>
      <c r="L12401" s="153"/>
      <c r="M12401" s="153"/>
      <c r="N12401" s="153"/>
      <c r="O12401" s="153"/>
      <c r="P12401" s="153"/>
      <c r="Q12401" s="153"/>
      <c r="R12401" s="153"/>
      <c r="S12401" s="152"/>
      <c r="T12401" s="154"/>
      <c r="X12401" s="69" t="str">
        <f t="shared" si="390"/>
        <v/>
      </c>
      <c r="Y12401" s="69" t="str">
        <f t="shared" si="391"/>
        <v/>
      </c>
    </row>
    <row r="12402" spans="8:25" x14ac:dyDescent="0.25">
      <c r="H12402" s="153"/>
      <c r="I12402" s="151"/>
      <c r="J12402" s="153"/>
      <c r="K12402" s="153"/>
      <c r="L12402" s="153"/>
      <c r="M12402" s="153"/>
      <c r="N12402" s="153"/>
      <c r="O12402" s="153"/>
      <c r="P12402" s="153"/>
      <c r="Q12402" s="153"/>
      <c r="R12402" s="153"/>
      <c r="S12402" s="152"/>
      <c r="T12402" s="154"/>
      <c r="X12402" s="69" t="str">
        <f t="shared" si="390"/>
        <v/>
      </c>
      <c r="Y12402" s="69" t="str">
        <f t="shared" si="391"/>
        <v/>
      </c>
    </row>
    <row r="12403" spans="8:25" x14ac:dyDescent="0.25">
      <c r="H12403" s="153"/>
      <c r="I12403" s="151"/>
      <c r="J12403" s="153"/>
      <c r="K12403" s="153"/>
      <c r="L12403" s="153"/>
      <c r="M12403" s="153"/>
      <c r="N12403" s="153"/>
      <c r="O12403" s="153"/>
      <c r="P12403" s="153"/>
      <c r="Q12403" s="153"/>
      <c r="R12403" s="153"/>
      <c r="S12403" s="152"/>
      <c r="T12403" s="154"/>
      <c r="X12403" s="69" t="str">
        <f t="shared" si="390"/>
        <v/>
      </c>
      <c r="Y12403" s="69" t="str">
        <f t="shared" si="391"/>
        <v/>
      </c>
    </row>
    <row r="12404" spans="8:25" x14ac:dyDescent="0.25">
      <c r="H12404" s="153"/>
      <c r="I12404" s="151"/>
      <c r="J12404" s="153"/>
      <c r="K12404" s="153"/>
      <c r="L12404" s="153"/>
      <c r="M12404" s="153"/>
      <c r="N12404" s="153"/>
      <c r="O12404" s="153"/>
      <c r="P12404" s="153"/>
      <c r="Q12404" s="153"/>
      <c r="R12404" s="153"/>
      <c r="S12404" s="152"/>
      <c r="T12404" s="154"/>
      <c r="X12404" s="69" t="str">
        <f t="shared" si="390"/>
        <v/>
      </c>
      <c r="Y12404" s="69" t="str">
        <f t="shared" si="391"/>
        <v/>
      </c>
    </row>
    <row r="12405" spans="8:25" x14ac:dyDescent="0.25">
      <c r="H12405" s="153"/>
      <c r="I12405" s="151"/>
      <c r="J12405" s="153"/>
      <c r="K12405" s="153"/>
      <c r="L12405" s="153"/>
      <c r="M12405" s="153"/>
      <c r="N12405" s="153"/>
      <c r="O12405" s="153"/>
      <c r="P12405" s="153"/>
      <c r="Q12405" s="153"/>
      <c r="R12405" s="153"/>
      <c r="S12405" s="152"/>
      <c r="T12405" s="154"/>
      <c r="X12405" s="69" t="str">
        <f t="shared" si="390"/>
        <v/>
      </c>
      <c r="Y12405" s="69" t="str">
        <f t="shared" si="391"/>
        <v/>
      </c>
    </row>
    <row r="12406" spans="8:25" x14ac:dyDescent="0.25">
      <c r="H12406" s="153"/>
      <c r="I12406" s="151"/>
      <c r="J12406" s="153"/>
      <c r="K12406" s="153"/>
      <c r="L12406" s="153"/>
      <c r="M12406" s="153"/>
      <c r="N12406" s="153"/>
      <c r="O12406" s="153"/>
      <c r="P12406" s="153"/>
      <c r="Q12406" s="153"/>
      <c r="R12406" s="153"/>
      <c r="S12406" s="152"/>
      <c r="T12406" s="154"/>
      <c r="X12406" s="69" t="str">
        <f t="shared" si="390"/>
        <v/>
      </c>
      <c r="Y12406" s="69" t="str">
        <f t="shared" si="391"/>
        <v/>
      </c>
    </row>
    <row r="12407" spans="8:25" x14ac:dyDescent="0.25">
      <c r="H12407" s="153"/>
      <c r="I12407" s="151"/>
      <c r="J12407" s="153"/>
      <c r="K12407" s="153"/>
      <c r="L12407" s="153"/>
      <c r="M12407" s="153"/>
      <c r="N12407" s="153"/>
      <c r="O12407" s="153"/>
      <c r="P12407" s="153"/>
      <c r="Q12407" s="153"/>
      <c r="R12407" s="153"/>
      <c r="S12407" s="152"/>
      <c r="T12407" s="154"/>
      <c r="X12407" s="69" t="str">
        <f t="shared" si="390"/>
        <v/>
      </c>
      <c r="Y12407" s="69" t="str">
        <f t="shared" si="391"/>
        <v/>
      </c>
    </row>
    <row r="12408" spans="8:25" x14ac:dyDescent="0.25">
      <c r="H12408" s="153"/>
      <c r="I12408" s="151"/>
      <c r="J12408" s="153"/>
      <c r="K12408" s="153"/>
      <c r="L12408" s="153"/>
      <c r="M12408" s="153"/>
      <c r="N12408" s="153"/>
      <c r="O12408" s="153"/>
      <c r="P12408" s="153"/>
      <c r="Q12408" s="153"/>
      <c r="R12408" s="153"/>
      <c r="S12408" s="152"/>
      <c r="T12408" s="154"/>
      <c r="X12408" s="69" t="str">
        <f t="shared" si="390"/>
        <v/>
      </c>
      <c r="Y12408" s="69" t="str">
        <f t="shared" si="391"/>
        <v/>
      </c>
    </row>
    <row r="12409" spans="8:25" x14ac:dyDescent="0.25">
      <c r="H12409" s="153"/>
      <c r="I12409" s="151"/>
      <c r="J12409" s="153"/>
      <c r="K12409" s="153"/>
      <c r="L12409" s="153"/>
      <c r="M12409" s="153"/>
      <c r="N12409" s="153"/>
      <c r="O12409" s="153"/>
      <c r="P12409" s="153"/>
      <c r="Q12409" s="153"/>
      <c r="R12409" s="153"/>
      <c r="S12409" s="152"/>
      <c r="T12409" s="154"/>
      <c r="X12409" s="69" t="str">
        <f t="shared" si="390"/>
        <v/>
      </c>
      <c r="Y12409" s="69" t="str">
        <f t="shared" si="391"/>
        <v/>
      </c>
    </row>
    <row r="12410" spans="8:25" x14ac:dyDescent="0.25">
      <c r="H12410" s="153"/>
      <c r="I12410" s="151"/>
      <c r="J12410" s="153"/>
      <c r="K12410" s="153"/>
      <c r="L12410" s="153"/>
      <c r="M12410" s="153"/>
      <c r="N12410" s="153"/>
      <c r="O12410" s="153"/>
      <c r="P12410" s="153"/>
      <c r="Q12410" s="153"/>
      <c r="R12410" s="153"/>
      <c r="S12410" s="152"/>
      <c r="T12410" s="154"/>
      <c r="X12410" s="69" t="str">
        <f t="shared" si="390"/>
        <v/>
      </c>
      <c r="Y12410" s="69" t="str">
        <f t="shared" si="391"/>
        <v/>
      </c>
    </row>
    <row r="12411" spans="8:25" x14ac:dyDescent="0.25">
      <c r="H12411" s="153"/>
      <c r="I12411" s="151"/>
      <c r="J12411" s="153"/>
      <c r="K12411" s="153"/>
      <c r="L12411" s="153"/>
      <c r="M12411" s="153"/>
      <c r="N12411" s="153"/>
      <c r="O12411" s="153"/>
      <c r="P12411" s="153"/>
      <c r="Q12411" s="153"/>
      <c r="R12411" s="153"/>
      <c r="S12411" s="152"/>
      <c r="T12411" s="154"/>
      <c r="X12411" s="69" t="str">
        <f t="shared" si="390"/>
        <v/>
      </c>
      <c r="Y12411" s="69" t="str">
        <f t="shared" si="391"/>
        <v/>
      </c>
    </row>
    <row r="12412" spans="8:25" x14ac:dyDescent="0.25">
      <c r="H12412" s="153"/>
      <c r="I12412" s="151"/>
      <c r="J12412" s="153"/>
      <c r="K12412" s="153"/>
      <c r="L12412" s="153"/>
      <c r="M12412" s="153"/>
      <c r="N12412" s="153"/>
      <c r="O12412" s="153"/>
      <c r="P12412" s="153"/>
      <c r="Q12412" s="153"/>
      <c r="R12412" s="153"/>
      <c r="S12412" s="152"/>
      <c r="T12412" s="154"/>
      <c r="X12412" s="69" t="str">
        <f t="shared" si="390"/>
        <v/>
      </c>
      <c r="Y12412" s="69" t="str">
        <f t="shared" si="391"/>
        <v/>
      </c>
    </row>
    <row r="12413" spans="8:25" x14ac:dyDescent="0.25">
      <c r="H12413" s="153"/>
      <c r="I12413" s="151"/>
      <c r="J12413" s="153"/>
      <c r="K12413" s="153"/>
      <c r="L12413" s="153"/>
      <c r="M12413" s="153"/>
      <c r="N12413" s="153"/>
      <c r="O12413" s="153"/>
      <c r="P12413" s="153"/>
      <c r="Q12413" s="153"/>
      <c r="R12413" s="153"/>
      <c r="S12413" s="152"/>
      <c r="T12413" s="154"/>
      <c r="X12413" s="69" t="str">
        <f t="shared" si="390"/>
        <v/>
      </c>
      <c r="Y12413" s="69" t="str">
        <f t="shared" si="391"/>
        <v/>
      </c>
    </row>
    <row r="12414" spans="8:25" x14ac:dyDescent="0.25">
      <c r="H12414" s="153"/>
      <c r="I12414" s="151"/>
      <c r="J12414" s="153"/>
      <c r="K12414" s="153"/>
      <c r="L12414" s="153"/>
      <c r="M12414" s="153"/>
      <c r="N12414" s="153"/>
      <c r="O12414" s="153"/>
      <c r="P12414" s="153"/>
      <c r="Q12414" s="153"/>
      <c r="R12414" s="153"/>
      <c r="S12414" s="152"/>
      <c r="T12414" s="154"/>
      <c r="X12414" s="69" t="str">
        <f t="shared" si="390"/>
        <v/>
      </c>
      <c r="Y12414" s="69" t="str">
        <f t="shared" si="391"/>
        <v/>
      </c>
    </row>
    <row r="12415" spans="8:25" x14ac:dyDescent="0.25">
      <c r="H12415" s="153"/>
      <c r="I12415" s="151"/>
      <c r="J12415" s="153"/>
      <c r="K12415" s="153"/>
      <c r="L12415" s="153"/>
      <c r="M12415" s="153"/>
      <c r="N12415" s="153"/>
      <c r="O12415" s="153"/>
      <c r="P12415" s="153"/>
      <c r="Q12415" s="153"/>
      <c r="R12415" s="153"/>
      <c r="S12415" s="152"/>
      <c r="T12415" s="154"/>
      <c r="X12415" s="69" t="str">
        <f t="shared" si="390"/>
        <v/>
      </c>
      <c r="Y12415" s="69" t="str">
        <f t="shared" si="391"/>
        <v/>
      </c>
    </row>
    <row r="12416" spans="8:25" x14ac:dyDescent="0.25">
      <c r="H12416" s="153"/>
      <c r="I12416" s="151"/>
      <c r="J12416" s="153"/>
      <c r="K12416" s="153"/>
      <c r="L12416" s="153"/>
      <c r="M12416" s="153"/>
      <c r="N12416" s="153"/>
      <c r="O12416" s="153"/>
      <c r="P12416" s="153"/>
      <c r="Q12416" s="153"/>
      <c r="R12416" s="153"/>
      <c r="S12416" s="152"/>
      <c r="T12416" s="154"/>
      <c r="X12416" s="69" t="str">
        <f t="shared" si="390"/>
        <v/>
      </c>
      <c r="Y12416" s="69" t="str">
        <f t="shared" si="391"/>
        <v/>
      </c>
    </row>
    <row r="12417" spans="8:25" x14ac:dyDescent="0.25">
      <c r="H12417" s="153"/>
      <c r="I12417" s="151"/>
      <c r="J12417" s="153"/>
      <c r="K12417" s="153"/>
      <c r="L12417" s="153"/>
      <c r="M12417" s="153"/>
      <c r="N12417" s="153"/>
      <c r="O12417" s="153"/>
      <c r="P12417" s="153"/>
      <c r="Q12417" s="153"/>
      <c r="R12417" s="153"/>
      <c r="S12417" s="152"/>
      <c r="T12417" s="154"/>
      <c r="X12417" s="69" t="str">
        <f t="shared" si="390"/>
        <v/>
      </c>
      <c r="Y12417" s="69" t="str">
        <f t="shared" si="391"/>
        <v/>
      </c>
    </row>
    <row r="12418" spans="8:25" x14ac:dyDescent="0.25">
      <c r="H12418" s="153"/>
      <c r="I12418" s="151"/>
      <c r="J12418" s="153"/>
      <c r="K12418" s="153"/>
      <c r="L12418" s="153"/>
      <c r="M12418" s="153"/>
      <c r="N12418" s="153"/>
      <c r="O12418" s="153"/>
      <c r="P12418" s="153"/>
      <c r="Q12418" s="153"/>
      <c r="R12418" s="153"/>
      <c r="S12418" s="152"/>
      <c r="T12418" s="154"/>
      <c r="X12418" s="69" t="str">
        <f t="shared" ref="X12418:X12481" si="392">IF(W12418&lt;&gt;"",W12418-I12418,"")</f>
        <v/>
      </c>
      <c r="Y12418" s="69" t="str">
        <f t="shared" si="391"/>
        <v/>
      </c>
    </row>
    <row r="12419" spans="8:25" x14ac:dyDescent="0.25">
      <c r="H12419" s="153"/>
      <c r="I12419" s="151"/>
      <c r="J12419" s="153"/>
      <c r="K12419" s="153"/>
      <c r="L12419" s="153"/>
      <c r="M12419" s="153"/>
      <c r="N12419" s="153"/>
      <c r="O12419" s="153"/>
      <c r="P12419" s="153"/>
      <c r="Q12419" s="153"/>
      <c r="R12419" s="153"/>
      <c r="S12419" s="152"/>
      <c r="T12419" s="154"/>
      <c r="X12419" s="69" t="str">
        <f t="shared" si="392"/>
        <v/>
      </c>
      <c r="Y12419" s="69" t="str">
        <f t="shared" ref="Y12419:Y12482" si="393">IF(X12419&lt;&gt;"",IF(X12419&lt;365,"&lt; 1 year",IF(X12419&lt;730,"1-2",IF(X12419&lt;1095,"2-3",IF(X12419&lt;1460,"3-4",IF(X12419&lt;1825,"4-5","5+"))))),"")</f>
        <v/>
      </c>
    </row>
    <row r="12420" spans="8:25" x14ac:dyDescent="0.25">
      <c r="H12420" s="153"/>
      <c r="I12420" s="151"/>
      <c r="J12420" s="153"/>
      <c r="K12420" s="153"/>
      <c r="L12420" s="153"/>
      <c r="M12420" s="153"/>
      <c r="N12420" s="153"/>
      <c r="O12420" s="153"/>
      <c r="P12420" s="153"/>
      <c r="Q12420" s="153"/>
      <c r="R12420" s="153"/>
      <c r="S12420" s="152"/>
      <c r="T12420" s="154"/>
      <c r="X12420" s="69" t="str">
        <f t="shared" si="392"/>
        <v/>
      </c>
      <c r="Y12420" s="69" t="str">
        <f t="shared" si="393"/>
        <v/>
      </c>
    </row>
    <row r="12421" spans="8:25" x14ac:dyDescent="0.25">
      <c r="H12421" s="153"/>
      <c r="I12421" s="151"/>
      <c r="J12421" s="153"/>
      <c r="K12421" s="153"/>
      <c r="L12421" s="153"/>
      <c r="M12421" s="153"/>
      <c r="N12421" s="153"/>
      <c r="O12421" s="153"/>
      <c r="P12421" s="153"/>
      <c r="Q12421" s="153"/>
      <c r="R12421" s="153"/>
      <c r="S12421" s="152"/>
      <c r="T12421" s="154"/>
      <c r="X12421" s="69" t="str">
        <f t="shared" si="392"/>
        <v/>
      </c>
      <c r="Y12421" s="69" t="str">
        <f t="shared" si="393"/>
        <v/>
      </c>
    </row>
    <row r="12422" spans="8:25" x14ac:dyDescent="0.25">
      <c r="H12422" s="153"/>
      <c r="I12422" s="151"/>
      <c r="J12422" s="153"/>
      <c r="K12422" s="153"/>
      <c r="L12422" s="153"/>
      <c r="M12422" s="153"/>
      <c r="N12422" s="153"/>
      <c r="O12422" s="153"/>
      <c r="P12422" s="153"/>
      <c r="Q12422" s="153"/>
      <c r="R12422" s="153"/>
      <c r="S12422" s="152"/>
      <c r="T12422" s="154"/>
      <c r="X12422" s="69" t="str">
        <f t="shared" si="392"/>
        <v/>
      </c>
      <c r="Y12422" s="69" t="str">
        <f t="shared" si="393"/>
        <v/>
      </c>
    </row>
    <row r="12423" spans="8:25" x14ac:dyDescent="0.25">
      <c r="H12423" s="153"/>
      <c r="I12423" s="151"/>
      <c r="J12423" s="153"/>
      <c r="K12423" s="153"/>
      <c r="L12423" s="153"/>
      <c r="M12423" s="153"/>
      <c r="N12423" s="153"/>
      <c r="O12423" s="153"/>
      <c r="P12423" s="153"/>
      <c r="Q12423" s="153"/>
      <c r="R12423" s="153"/>
      <c r="S12423" s="152"/>
      <c r="T12423" s="154"/>
      <c r="X12423" s="69" t="str">
        <f t="shared" si="392"/>
        <v/>
      </c>
      <c r="Y12423" s="69" t="str">
        <f t="shared" si="393"/>
        <v/>
      </c>
    </row>
    <row r="12424" spans="8:25" x14ac:dyDescent="0.25">
      <c r="H12424" s="153"/>
      <c r="I12424" s="151"/>
      <c r="J12424" s="153"/>
      <c r="K12424" s="153"/>
      <c r="L12424" s="153"/>
      <c r="M12424" s="153"/>
      <c r="N12424" s="153"/>
      <c r="O12424" s="153"/>
      <c r="P12424" s="153"/>
      <c r="Q12424" s="153"/>
      <c r="R12424" s="153"/>
      <c r="S12424" s="152"/>
      <c r="T12424" s="154"/>
      <c r="X12424" s="69" t="str">
        <f t="shared" si="392"/>
        <v/>
      </c>
      <c r="Y12424" s="69" t="str">
        <f t="shared" si="393"/>
        <v/>
      </c>
    </row>
    <row r="12425" spans="8:25" x14ac:dyDescent="0.25">
      <c r="H12425" s="153"/>
      <c r="I12425" s="151"/>
      <c r="J12425" s="153"/>
      <c r="K12425" s="153"/>
      <c r="L12425" s="153"/>
      <c r="M12425" s="153"/>
      <c r="N12425" s="153"/>
      <c r="O12425" s="153"/>
      <c r="P12425" s="153"/>
      <c r="Q12425" s="153"/>
      <c r="R12425" s="153"/>
      <c r="S12425" s="152"/>
      <c r="T12425" s="154"/>
      <c r="X12425" s="69" t="str">
        <f t="shared" si="392"/>
        <v/>
      </c>
      <c r="Y12425" s="69" t="str">
        <f t="shared" si="393"/>
        <v/>
      </c>
    </row>
    <row r="12426" spans="8:25" x14ac:dyDescent="0.25">
      <c r="H12426" s="153"/>
      <c r="I12426" s="151"/>
      <c r="J12426" s="153"/>
      <c r="K12426" s="153"/>
      <c r="L12426" s="153"/>
      <c r="M12426" s="153"/>
      <c r="N12426" s="153"/>
      <c r="O12426" s="153"/>
      <c r="P12426" s="153"/>
      <c r="Q12426" s="153"/>
      <c r="R12426" s="153"/>
      <c r="S12426" s="152"/>
      <c r="T12426" s="154"/>
      <c r="X12426" s="69" t="str">
        <f t="shared" si="392"/>
        <v/>
      </c>
      <c r="Y12426" s="69" t="str">
        <f t="shared" si="393"/>
        <v/>
      </c>
    </row>
    <row r="12427" spans="8:25" x14ac:dyDescent="0.25">
      <c r="H12427" s="153"/>
      <c r="I12427" s="151"/>
      <c r="J12427" s="153"/>
      <c r="K12427" s="153"/>
      <c r="L12427" s="153"/>
      <c r="M12427" s="153"/>
      <c r="N12427" s="153"/>
      <c r="O12427" s="153"/>
      <c r="P12427" s="153"/>
      <c r="Q12427" s="153"/>
      <c r="R12427" s="153"/>
      <c r="S12427" s="152"/>
      <c r="T12427" s="154"/>
      <c r="X12427" s="69" t="str">
        <f t="shared" si="392"/>
        <v/>
      </c>
      <c r="Y12427" s="69" t="str">
        <f t="shared" si="393"/>
        <v/>
      </c>
    </row>
    <row r="12428" spans="8:25" x14ac:dyDescent="0.25">
      <c r="H12428" s="153"/>
      <c r="I12428" s="151"/>
      <c r="J12428" s="153"/>
      <c r="K12428" s="153"/>
      <c r="L12428" s="153"/>
      <c r="M12428" s="153"/>
      <c r="N12428" s="153"/>
      <c r="O12428" s="153"/>
      <c r="P12428" s="153"/>
      <c r="Q12428" s="153"/>
      <c r="R12428" s="153"/>
      <c r="S12428" s="152"/>
      <c r="T12428" s="154"/>
      <c r="X12428" s="69" t="str">
        <f t="shared" si="392"/>
        <v/>
      </c>
      <c r="Y12428" s="69" t="str">
        <f t="shared" si="393"/>
        <v/>
      </c>
    </row>
    <row r="12429" spans="8:25" x14ac:dyDescent="0.25">
      <c r="H12429" s="153"/>
      <c r="I12429" s="151"/>
      <c r="J12429" s="153"/>
      <c r="K12429" s="153"/>
      <c r="L12429" s="153"/>
      <c r="M12429" s="153"/>
      <c r="N12429" s="153"/>
      <c r="O12429" s="153"/>
      <c r="P12429" s="153"/>
      <c r="Q12429" s="153"/>
      <c r="R12429" s="153"/>
      <c r="S12429" s="152"/>
      <c r="T12429" s="154"/>
      <c r="X12429" s="69" t="str">
        <f t="shared" si="392"/>
        <v/>
      </c>
      <c r="Y12429" s="69" t="str">
        <f t="shared" si="393"/>
        <v/>
      </c>
    </row>
    <row r="12430" spans="8:25" x14ac:dyDescent="0.25">
      <c r="H12430" s="153"/>
      <c r="I12430" s="151"/>
      <c r="J12430" s="153"/>
      <c r="K12430" s="153"/>
      <c r="L12430" s="153"/>
      <c r="M12430" s="153"/>
      <c r="N12430" s="153"/>
      <c r="O12430" s="153"/>
      <c r="P12430" s="153"/>
      <c r="Q12430" s="153"/>
      <c r="R12430" s="153"/>
      <c r="S12430" s="152"/>
      <c r="T12430" s="154"/>
      <c r="X12430" s="69" t="str">
        <f t="shared" si="392"/>
        <v/>
      </c>
      <c r="Y12430" s="69" t="str">
        <f t="shared" si="393"/>
        <v/>
      </c>
    </row>
    <row r="12431" spans="8:25" x14ac:dyDescent="0.25">
      <c r="H12431" s="153"/>
      <c r="I12431" s="151"/>
      <c r="J12431" s="153"/>
      <c r="K12431" s="153"/>
      <c r="L12431" s="153"/>
      <c r="M12431" s="153"/>
      <c r="N12431" s="153"/>
      <c r="O12431" s="153"/>
      <c r="P12431" s="153"/>
      <c r="Q12431" s="153"/>
      <c r="R12431" s="153"/>
      <c r="S12431" s="152"/>
      <c r="T12431" s="154"/>
      <c r="X12431" s="69" t="str">
        <f t="shared" si="392"/>
        <v/>
      </c>
      <c r="Y12431" s="69" t="str">
        <f t="shared" si="393"/>
        <v/>
      </c>
    </row>
    <row r="12432" spans="8:25" x14ac:dyDescent="0.25">
      <c r="H12432" s="153"/>
      <c r="I12432" s="151"/>
      <c r="J12432" s="153"/>
      <c r="K12432" s="153"/>
      <c r="L12432" s="153"/>
      <c r="M12432" s="153"/>
      <c r="N12432" s="153"/>
      <c r="O12432" s="153"/>
      <c r="P12432" s="153"/>
      <c r="Q12432" s="153"/>
      <c r="R12432" s="153"/>
      <c r="S12432" s="152"/>
      <c r="T12432" s="154"/>
      <c r="X12432" s="69" t="str">
        <f t="shared" si="392"/>
        <v/>
      </c>
      <c r="Y12432" s="69" t="str">
        <f t="shared" si="393"/>
        <v/>
      </c>
    </row>
    <row r="12433" spans="8:25" x14ac:dyDescent="0.25">
      <c r="H12433" s="153"/>
      <c r="I12433" s="151"/>
      <c r="J12433" s="153"/>
      <c r="K12433" s="153"/>
      <c r="L12433" s="153"/>
      <c r="M12433" s="153"/>
      <c r="N12433" s="153"/>
      <c r="O12433" s="153"/>
      <c r="P12433" s="153"/>
      <c r="Q12433" s="153"/>
      <c r="R12433" s="153"/>
      <c r="S12433" s="152"/>
      <c r="T12433" s="154"/>
      <c r="X12433" s="69" t="str">
        <f t="shared" si="392"/>
        <v/>
      </c>
      <c r="Y12433" s="69" t="str">
        <f t="shared" si="393"/>
        <v/>
      </c>
    </row>
    <row r="12434" spans="8:25" x14ac:dyDescent="0.25">
      <c r="H12434" s="153"/>
      <c r="I12434" s="151"/>
      <c r="J12434" s="153"/>
      <c r="K12434" s="153"/>
      <c r="L12434" s="153"/>
      <c r="M12434" s="153"/>
      <c r="N12434" s="153"/>
      <c r="O12434" s="153"/>
      <c r="P12434" s="153"/>
      <c r="Q12434" s="153"/>
      <c r="R12434" s="153"/>
      <c r="S12434" s="152"/>
      <c r="T12434" s="154"/>
      <c r="X12434" s="69" t="str">
        <f t="shared" si="392"/>
        <v/>
      </c>
      <c r="Y12434" s="69" t="str">
        <f t="shared" si="393"/>
        <v/>
      </c>
    </row>
    <row r="12435" spans="8:25" x14ac:dyDescent="0.25">
      <c r="H12435" s="153"/>
      <c r="I12435" s="151"/>
      <c r="J12435" s="153"/>
      <c r="K12435" s="153"/>
      <c r="L12435" s="153"/>
      <c r="M12435" s="153"/>
      <c r="N12435" s="153"/>
      <c r="O12435" s="153"/>
      <c r="P12435" s="153"/>
      <c r="Q12435" s="153"/>
      <c r="R12435" s="153"/>
      <c r="S12435" s="152"/>
      <c r="T12435" s="154"/>
      <c r="X12435" s="69" t="str">
        <f t="shared" si="392"/>
        <v/>
      </c>
      <c r="Y12435" s="69" t="str">
        <f t="shared" si="393"/>
        <v/>
      </c>
    </row>
    <row r="12436" spans="8:25" x14ac:dyDescent="0.25">
      <c r="H12436" s="153"/>
      <c r="I12436" s="151"/>
      <c r="J12436" s="153"/>
      <c r="K12436" s="153"/>
      <c r="L12436" s="153"/>
      <c r="M12436" s="153"/>
      <c r="N12436" s="153"/>
      <c r="O12436" s="153"/>
      <c r="P12436" s="153"/>
      <c r="Q12436" s="153"/>
      <c r="R12436" s="153"/>
      <c r="S12436" s="152"/>
      <c r="T12436" s="154"/>
      <c r="X12436" s="69" t="str">
        <f t="shared" si="392"/>
        <v/>
      </c>
      <c r="Y12436" s="69" t="str">
        <f t="shared" si="393"/>
        <v/>
      </c>
    </row>
    <row r="12437" spans="8:25" x14ac:dyDescent="0.25">
      <c r="H12437" s="153"/>
      <c r="I12437" s="151"/>
      <c r="J12437" s="153"/>
      <c r="K12437" s="153"/>
      <c r="L12437" s="153"/>
      <c r="M12437" s="153"/>
      <c r="N12437" s="153"/>
      <c r="O12437" s="153"/>
      <c r="P12437" s="153"/>
      <c r="Q12437" s="153"/>
      <c r="R12437" s="153"/>
      <c r="S12437" s="152"/>
      <c r="T12437" s="154"/>
      <c r="X12437" s="69" t="str">
        <f t="shared" si="392"/>
        <v/>
      </c>
      <c r="Y12437" s="69" t="str">
        <f t="shared" si="393"/>
        <v/>
      </c>
    </row>
    <row r="12438" spans="8:25" x14ac:dyDescent="0.25">
      <c r="H12438" s="153"/>
      <c r="I12438" s="151"/>
      <c r="J12438" s="153"/>
      <c r="K12438" s="153"/>
      <c r="L12438" s="153"/>
      <c r="M12438" s="153"/>
      <c r="N12438" s="153"/>
      <c r="O12438" s="153"/>
      <c r="P12438" s="153"/>
      <c r="Q12438" s="153"/>
      <c r="R12438" s="153"/>
      <c r="S12438" s="152"/>
      <c r="T12438" s="154"/>
      <c r="X12438" s="69" t="str">
        <f t="shared" si="392"/>
        <v/>
      </c>
      <c r="Y12438" s="69" t="str">
        <f t="shared" si="393"/>
        <v/>
      </c>
    </row>
    <row r="12439" spans="8:25" x14ac:dyDescent="0.25">
      <c r="H12439" s="153"/>
      <c r="I12439" s="151"/>
      <c r="J12439" s="153"/>
      <c r="K12439" s="153"/>
      <c r="L12439" s="153"/>
      <c r="M12439" s="153"/>
      <c r="N12439" s="153"/>
      <c r="O12439" s="153"/>
      <c r="P12439" s="153"/>
      <c r="Q12439" s="153"/>
      <c r="R12439" s="153"/>
      <c r="S12439" s="152"/>
      <c r="T12439" s="154"/>
      <c r="X12439" s="69" t="str">
        <f t="shared" si="392"/>
        <v/>
      </c>
      <c r="Y12439" s="69" t="str">
        <f t="shared" si="393"/>
        <v/>
      </c>
    </row>
    <row r="12440" spans="8:25" x14ac:dyDescent="0.25">
      <c r="H12440" s="153"/>
      <c r="I12440" s="151"/>
      <c r="J12440" s="153"/>
      <c r="K12440" s="153"/>
      <c r="L12440" s="153"/>
      <c r="M12440" s="153"/>
      <c r="N12440" s="153"/>
      <c r="O12440" s="153"/>
      <c r="P12440" s="153"/>
      <c r="Q12440" s="153"/>
      <c r="R12440" s="153"/>
      <c r="S12440" s="152"/>
      <c r="T12440" s="154"/>
      <c r="X12440" s="69" t="str">
        <f t="shared" si="392"/>
        <v/>
      </c>
      <c r="Y12440" s="69" t="str">
        <f t="shared" si="393"/>
        <v/>
      </c>
    </row>
    <row r="12441" spans="8:25" x14ac:dyDescent="0.25">
      <c r="H12441" s="153"/>
      <c r="I12441" s="151"/>
      <c r="J12441" s="153"/>
      <c r="K12441" s="153"/>
      <c r="L12441" s="153"/>
      <c r="M12441" s="153"/>
      <c r="N12441" s="153"/>
      <c r="O12441" s="153"/>
      <c r="P12441" s="153"/>
      <c r="Q12441" s="153"/>
      <c r="R12441" s="153"/>
      <c r="S12441" s="152"/>
      <c r="T12441" s="154"/>
      <c r="X12441" s="69" t="str">
        <f t="shared" si="392"/>
        <v/>
      </c>
      <c r="Y12441" s="69" t="str">
        <f t="shared" si="393"/>
        <v/>
      </c>
    </row>
    <row r="12442" spans="8:25" x14ac:dyDescent="0.25">
      <c r="H12442" s="153"/>
      <c r="I12442" s="151"/>
      <c r="J12442" s="153"/>
      <c r="K12442" s="153"/>
      <c r="L12442" s="153"/>
      <c r="M12442" s="153"/>
      <c r="N12442" s="153"/>
      <c r="O12442" s="153"/>
      <c r="P12442" s="153"/>
      <c r="Q12442" s="153"/>
      <c r="R12442" s="153"/>
      <c r="S12442" s="152"/>
      <c r="T12442" s="154"/>
      <c r="X12442" s="69" t="str">
        <f t="shared" si="392"/>
        <v/>
      </c>
      <c r="Y12442" s="69" t="str">
        <f t="shared" si="393"/>
        <v/>
      </c>
    </row>
    <row r="12443" spans="8:25" x14ac:dyDescent="0.25">
      <c r="H12443" s="153"/>
      <c r="I12443" s="151"/>
      <c r="J12443" s="153"/>
      <c r="K12443" s="153"/>
      <c r="L12443" s="153"/>
      <c r="M12443" s="153"/>
      <c r="N12443" s="153"/>
      <c r="O12443" s="153"/>
      <c r="P12443" s="153"/>
      <c r="Q12443" s="153"/>
      <c r="R12443" s="153"/>
      <c r="S12443" s="152"/>
      <c r="T12443" s="154"/>
      <c r="X12443" s="69" t="str">
        <f t="shared" si="392"/>
        <v/>
      </c>
      <c r="Y12443" s="69" t="str">
        <f t="shared" si="393"/>
        <v/>
      </c>
    </row>
    <row r="12444" spans="8:25" x14ac:dyDescent="0.25">
      <c r="H12444" s="153"/>
      <c r="I12444" s="151"/>
      <c r="J12444" s="153"/>
      <c r="K12444" s="153"/>
      <c r="L12444" s="153"/>
      <c r="M12444" s="153"/>
      <c r="N12444" s="153"/>
      <c r="O12444" s="153"/>
      <c r="P12444" s="153"/>
      <c r="Q12444" s="153"/>
      <c r="R12444" s="153"/>
      <c r="S12444" s="152"/>
      <c r="T12444" s="154"/>
      <c r="X12444" s="69" t="str">
        <f t="shared" si="392"/>
        <v/>
      </c>
      <c r="Y12444" s="69" t="str">
        <f t="shared" si="393"/>
        <v/>
      </c>
    </row>
    <row r="12445" spans="8:25" x14ac:dyDescent="0.25">
      <c r="H12445" s="153"/>
      <c r="I12445" s="151"/>
      <c r="J12445" s="153"/>
      <c r="K12445" s="153"/>
      <c r="L12445" s="153"/>
      <c r="M12445" s="153"/>
      <c r="N12445" s="153"/>
      <c r="O12445" s="153"/>
      <c r="P12445" s="153"/>
      <c r="Q12445" s="153"/>
      <c r="R12445" s="153"/>
      <c r="S12445" s="152"/>
      <c r="T12445" s="154"/>
      <c r="X12445" s="69" t="str">
        <f t="shared" si="392"/>
        <v/>
      </c>
      <c r="Y12445" s="69" t="str">
        <f t="shared" si="393"/>
        <v/>
      </c>
    </row>
    <row r="12446" spans="8:25" x14ac:dyDescent="0.25">
      <c r="H12446" s="153"/>
      <c r="I12446" s="151"/>
      <c r="J12446" s="153"/>
      <c r="K12446" s="153"/>
      <c r="L12446" s="153"/>
      <c r="M12446" s="153"/>
      <c r="N12446" s="153"/>
      <c r="O12446" s="153"/>
      <c r="P12446" s="153"/>
      <c r="Q12446" s="153"/>
      <c r="R12446" s="153"/>
      <c r="S12446" s="152"/>
      <c r="T12446" s="154"/>
      <c r="X12446" s="69" t="str">
        <f t="shared" si="392"/>
        <v/>
      </c>
      <c r="Y12446" s="69" t="str">
        <f t="shared" si="393"/>
        <v/>
      </c>
    </row>
    <row r="12447" spans="8:25" x14ac:dyDescent="0.25">
      <c r="H12447" s="153"/>
      <c r="I12447" s="151"/>
      <c r="J12447" s="153"/>
      <c r="K12447" s="153"/>
      <c r="L12447" s="153"/>
      <c r="M12447" s="153"/>
      <c r="N12447" s="153"/>
      <c r="O12447" s="153"/>
      <c r="P12447" s="153"/>
      <c r="Q12447" s="153"/>
      <c r="R12447" s="153"/>
      <c r="S12447" s="152"/>
      <c r="T12447" s="154"/>
      <c r="X12447" s="69" t="str">
        <f t="shared" si="392"/>
        <v/>
      </c>
      <c r="Y12447" s="69" t="str">
        <f t="shared" si="393"/>
        <v/>
      </c>
    </row>
    <row r="12448" spans="8:25" x14ac:dyDescent="0.25">
      <c r="H12448" s="153"/>
      <c r="I12448" s="151"/>
      <c r="J12448" s="153"/>
      <c r="K12448" s="153"/>
      <c r="L12448" s="153"/>
      <c r="M12448" s="153"/>
      <c r="N12448" s="153"/>
      <c r="O12448" s="153"/>
      <c r="P12448" s="153"/>
      <c r="Q12448" s="153"/>
      <c r="R12448" s="153"/>
      <c r="S12448" s="152"/>
      <c r="T12448" s="154"/>
      <c r="X12448" s="69" t="str">
        <f t="shared" si="392"/>
        <v/>
      </c>
      <c r="Y12448" s="69" t="str">
        <f t="shared" si="393"/>
        <v/>
      </c>
    </row>
    <row r="12449" spans="8:25" x14ac:dyDescent="0.25">
      <c r="H12449" s="153"/>
      <c r="I12449" s="151"/>
      <c r="J12449" s="153"/>
      <c r="K12449" s="153"/>
      <c r="L12449" s="153"/>
      <c r="M12449" s="153"/>
      <c r="N12449" s="153"/>
      <c r="O12449" s="153"/>
      <c r="P12449" s="153"/>
      <c r="Q12449" s="153"/>
      <c r="R12449" s="153"/>
      <c r="S12449" s="152"/>
      <c r="T12449" s="154"/>
      <c r="X12449" s="69" t="str">
        <f t="shared" si="392"/>
        <v/>
      </c>
      <c r="Y12449" s="69" t="str">
        <f t="shared" si="393"/>
        <v/>
      </c>
    </row>
    <row r="12450" spans="8:25" x14ac:dyDescent="0.25">
      <c r="H12450" s="153"/>
      <c r="I12450" s="151"/>
      <c r="J12450" s="153"/>
      <c r="K12450" s="153"/>
      <c r="L12450" s="153"/>
      <c r="M12450" s="153"/>
      <c r="N12450" s="153"/>
      <c r="O12450" s="153"/>
      <c r="P12450" s="153"/>
      <c r="Q12450" s="153"/>
      <c r="R12450" s="153"/>
      <c r="S12450" s="152"/>
      <c r="T12450" s="154"/>
      <c r="X12450" s="69" t="str">
        <f t="shared" si="392"/>
        <v/>
      </c>
      <c r="Y12450" s="69" t="str">
        <f t="shared" si="393"/>
        <v/>
      </c>
    </row>
    <row r="12451" spans="8:25" x14ac:dyDescent="0.25">
      <c r="H12451" s="153"/>
      <c r="I12451" s="151"/>
      <c r="J12451" s="153"/>
      <c r="K12451" s="153"/>
      <c r="L12451" s="153"/>
      <c r="M12451" s="153"/>
      <c r="N12451" s="153"/>
      <c r="O12451" s="153"/>
      <c r="P12451" s="153"/>
      <c r="Q12451" s="153"/>
      <c r="R12451" s="153"/>
      <c r="S12451" s="152"/>
      <c r="T12451" s="154"/>
      <c r="X12451" s="69" t="str">
        <f t="shared" si="392"/>
        <v/>
      </c>
      <c r="Y12451" s="69" t="str">
        <f t="shared" si="393"/>
        <v/>
      </c>
    </row>
    <row r="12452" spans="8:25" x14ac:dyDescent="0.25">
      <c r="H12452" s="153"/>
      <c r="I12452" s="151"/>
      <c r="J12452" s="153"/>
      <c r="K12452" s="153"/>
      <c r="L12452" s="153"/>
      <c r="M12452" s="153"/>
      <c r="N12452" s="153"/>
      <c r="O12452" s="153"/>
      <c r="P12452" s="153"/>
      <c r="Q12452" s="153"/>
      <c r="R12452" s="153"/>
      <c r="S12452" s="152"/>
      <c r="T12452" s="154"/>
      <c r="X12452" s="69" t="str">
        <f t="shared" si="392"/>
        <v/>
      </c>
      <c r="Y12452" s="69" t="str">
        <f t="shared" si="393"/>
        <v/>
      </c>
    </row>
    <row r="12453" spans="8:25" x14ac:dyDescent="0.25">
      <c r="H12453" s="153"/>
      <c r="I12453" s="151"/>
      <c r="J12453" s="153"/>
      <c r="K12453" s="153"/>
      <c r="L12453" s="153"/>
      <c r="M12453" s="153"/>
      <c r="N12453" s="153"/>
      <c r="O12453" s="153"/>
      <c r="P12453" s="153"/>
      <c r="Q12453" s="153"/>
      <c r="R12453" s="153"/>
      <c r="S12453" s="152"/>
      <c r="T12453" s="154"/>
      <c r="X12453" s="69" t="str">
        <f t="shared" si="392"/>
        <v/>
      </c>
      <c r="Y12453" s="69" t="str">
        <f t="shared" si="393"/>
        <v/>
      </c>
    </row>
    <row r="12454" spans="8:25" x14ac:dyDescent="0.25">
      <c r="H12454" s="153"/>
      <c r="I12454" s="151"/>
      <c r="J12454" s="153"/>
      <c r="K12454" s="153"/>
      <c r="L12454" s="153"/>
      <c r="M12454" s="153"/>
      <c r="N12454" s="153"/>
      <c r="O12454" s="153"/>
      <c r="P12454" s="153"/>
      <c r="Q12454" s="153"/>
      <c r="R12454" s="153"/>
      <c r="S12454" s="152"/>
      <c r="T12454" s="154"/>
      <c r="X12454" s="69" t="str">
        <f t="shared" si="392"/>
        <v/>
      </c>
      <c r="Y12454" s="69" t="str">
        <f t="shared" si="393"/>
        <v/>
      </c>
    </row>
    <row r="12455" spans="8:25" x14ac:dyDescent="0.25">
      <c r="H12455" s="153"/>
      <c r="I12455" s="151"/>
      <c r="J12455" s="153"/>
      <c r="K12455" s="153"/>
      <c r="L12455" s="153"/>
      <c r="M12455" s="153"/>
      <c r="N12455" s="153"/>
      <c r="O12455" s="153"/>
      <c r="P12455" s="153"/>
      <c r="Q12455" s="153"/>
      <c r="R12455" s="153"/>
      <c r="S12455" s="152"/>
      <c r="T12455" s="154"/>
      <c r="X12455" s="69" t="str">
        <f t="shared" si="392"/>
        <v/>
      </c>
      <c r="Y12455" s="69" t="str">
        <f t="shared" si="393"/>
        <v/>
      </c>
    </row>
    <row r="12456" spans="8:25" x14ac:dyDescent="0.25">
      <c r="H12456" s="153"/>
      <c r="I12456" s="151"/>
      <c r="J12456" s="153"/>
      <c r="K12456" s="153"/>
      <c r="L12456" s="153"/>
      <c r="M12456" s="153"/>
      <c r="N12456" s="153"/>
      <c r="O12456" s="153"/>
      <c r="P12456" s="153"/>
      <c r="Q12456" s="153"/>
      <c r="R12456" s="153"/>
      <c r="S12456" s="152"/>
      <c r="T12456" s="154"/>
      <c r="X12456" s="69" t="str">
        <f t="shared" si="392"/>
        <v/>
      </c>
      <c r="Y12456" s="69" t="str">
        <f t="shared" si="393"/>
        <v/>
      </c>
    </row>
    <row r="12457" spans="8:25" x14ac:dyDescent="0.25">
      <c r="H12457" s="153"/>
      <c r="I12457" s="151"/>
      <c r="J12457" s="153"/>
      <c r="K12457" s="153"/>
      <c r="L12457" s="153"/>
      <c r="M12457" s="153"/>
      <c r="N12457" s="153"/>
      <c r="O12457" s="153"/>
      <c r="P12457" s="153"/>
      <c r="Q12457" s="153"/>
      <c r="R12457" s="153"/>
      <c r="S12457" s="152"/>
      <c r="T12457" s="154"/>
      <c r="X12457" s="69" t="str">
        <f t="shared" si="392"/>
        <v/>
      </c>
      <c r="Y12457" s="69" t="str">
        <f t="shared" si="393"/>
        <v/>
      </c>
    </row>
    <row r="12458" spans="8:25" x14ac:dyDescent="0.25">
      <c r="H12458" s="153"/>
      <c r="I12458" s="151"/>
      <c r="J12458" s="153"/>
      <c r="K12458" s="153"/>
      <c r="L12458" s="153"/>
      <c r="M12458" s="153"/>
      <c r="N12458" s="153"/>
      <c r="O12458" s="153"/>
      <c r="P12458" s="153"/>
      <c r="Q12458" s="153"/>
      <c r="R12458" s="153"/>
      <c r="S12458" s="152"/>
      <c r="T12458" s="154"/>
      <c r="X12458" s="69" t="str">
        <f t="shared" si="392"/>
        <v/>
      </c>
      <c r="Y12458" s="69" t="str">
        <f t="shared" si="393"/>
        <v/>
      </c>
    </row>
    <row r="12459" spans="8:25" x14ac:dyDescent="0.25">
      <c r="H12459" s="153"/>
      <c r="I12459" s="151"/>
      <c r="J12459" s="153"/>
      <c r="K12459" s="153"/>
      <c r="L12459" s="153"/>
      <c r="M12459" s="153"/>
      <c r="N12459" s="153"/>
      <c r="O12459" s="153"/>
      <c r="P12459" s="153"/>
      <c r="Q12459" s="153"/>
      <c r="R12459" s="153"/>
      <c r="S12459" s="152"/>
      <c r="T12459" s="154"/>
      <c r="X12459" s="69" t="str">
        <f t="shared" si="392"/>
        <v/>
      </c>
      <c r="Y12459" s="69" t="str">
        <f t="shared" si="393"/>
        <v/>
      </c>
    </row>
    <row r="12460" spans="8:25" x14ac:dyDescent="0.25">
      <c r="H12460" s="153"/>
      <c r="I12460" s="151"/>
      <c r="J12460" s="153"/>
      <c r="K12460" s="153"/>
      <c r="L12460" s="153"/>
      <c r="M12460" s="153"/>
      <c r="N12460" s="153"/>
      <c r="O12460" s="153"/>
      <c r="P12460" s="153"/>
      <c r="Q12460" s="153"/>
      <c r="R12460" s="153"/>
      <c r="S12460" s="152"/>
      <c r="T12460" s="154"/>
      <c r="X12460" s="69" t="str">
        <f t="shared" si="392"/>
        <v/>
      </c>
      <c r="Y12460" s="69" t="str">
        <f t="shared" si="393"/>
        <v/>
      </c>
    </row>
    <row r="12461" spans="8:25" x14ac:dyDescent="0.25">
      <c r="H12461" s="153"/>
      <c r="I12461" s="151"/>
      <c r="J12461" s="153"/>
      <c r="K12461" s="153"/>
      <c r="L12461" s="153"/>
      <c r="M12461" s="153"/>
      <c r="N12461" s="153"/>
      <c r="O12461" s="153"/>
      <c r="P12461" s="153"/>
      <c r="Q12461" s="153"/>
      <c r="R12461" s="153"/>
      <c r="S12461" s="152"/>
      <c r="T12461" s="154"/>
      <c r="X12461" s="69" t="str">
        <f t="shared" si="392"/>
        <v/>
      </c>
      <c r="Y12461" s="69" t="str">
        <f t="shared" si="393"/>
        <v/>
      </c>
    </row>
    <row r="12462" spans="8:25" x14ac:dyDescent="0.25">
      <c r="H12462" s="153"/>
      <c r="I12462" s="151"/>
      <c r="J12462" s="153"/>
      <c r="K12462" s="153"/>
      <c r="L12462" s="153"/>
      <c r="M12462" s="153"/>
      <c r="N12462" s="153"/>
      <c r="O12462" s="153"/>
      <c r="P12462" s="153"/>
      <c r="Q12462" s="153"/>
      <c r="R12462" s="153"/>
      <c r="S12462" s="152"/>
      <c r="T12462" s="154"/>
      <c r="X12462" s="69" t="str">
        <f t="shared" si="392"/>
        <v/>
      </c>
      <c r="Y12462" s="69" t="str">
        <f t="shared" si="393"/>
        <v/>
      </c>
    </row>
    <row r="12463" spans="8:25" x14ac:dyDescent="0.25">
      <c r="H12463" s="153"/>
      <c r="I12463" s="151"/>
      <c r="J12463" s="153"/>
      <c r="K12463" s="153"/>
      <c r="L12463" s="153"/>
      <c r="M12463" s="153"/>
      <c r="N12463" s="153"/>
      <c r="O12463" s="153"/>
      <c r="P12463" s="153"/>
      <c r="Q12463" s="153"/>
      <c r="R12463" s="153"/>
      <c r="S12463" s="152"/>
      <c r="T12463" s="154"/>
      <c r="X12463" s="69" t="str">
        <f t="shared" si="392"/>
        <v/>
      </c>
      <c r="Y12463" s="69" t="str">
        <f t="shared" si="393"/>
        <v/>
      </c>
    </row>
    <row r="12464" spans="8:25" x14ac:dyDescent="0.25">
      <c r="H12464" s="153"/>
      <c r="I12464" s="151"/>
      <c r="J12464" s="153"/>
      <c r="K12464" s="153"/>
      <c r="L12464" s="153"/>
      <c r="M12464" s="153"/>
      <c r="N12464" s="153"/>
      <c r="O12464" s="153"/>
      <c r="P12464" s="153"/>
      <c r="Q12464" s="153"/>
      <c r="R12464" s="153"/>
      <c r="S12464" s="152"/>
      <c r="T12464" s="154"/>
      <c r="X12464" s="69" t="str">
        <f t="shared" si="392"/>
        <v/>
      </c>
      <c r="Y12464" s="69" t="str">
        <f t="shared" si="393"/>
        <v/>
      </c>
    </row>
    <row r="12465" spans="8:25" x14ac:dyDescent="0.25">
      <c r="H12465" s="153"/>
      <c r="I12465" s="151"/>
      <c r="J12465" s="153"/>
      <c r="K12465" s="153"/>
      <c r="L12465" s="153"/>
      <c r="M12465" s="153"/>
      <c r="N12465" s="153"/>
      <c r="O12465" s="153"/>
      <c r="P12465" s="153"/>
      <c r="Q12465" s="153"/>
      <c r="R12465" s="153"/>
      <c r="S12465" s="152"/>
      <c r="T12465" s="154"/>
      <c r="X12465" s="69" t="str">
        <f t="shared" si="392"/>
        <v/>
      </c>
      <c r="Y12465" s="69" t="str">
        <f t="shared" si="393"/>
        <v/>
      </c>
    </row>
    <row r="12466" spans="8:25" x14ac:dyDescent="0.25">
      <c r="H12466" s="153"/>
      <c r="I12466" s="151"/>
      <c r="J12466" s="153"/>
      <c r="K12466" s="153"/>
      <c r="L12466" s="153"/>
      <c r="M12466" s="153"/>
      <c r="N12466" s="153"/>
      <c r="O12466" s="153"/>
      <c r="P12466" s="153"/>
      <c r="Q12466" s="153"/>
      <c r="R12466" s="153"/>
      <c r="S12466" s="152"/>
      <c r="T12466" s="154"/>
      <c r="X12466" s="69" t="str">
        <f t="shared" si="392"/>
        <v/>
      </c>
      <c r="Y12466" s="69" t="str">
        <f t="shared" si="393"/>
        <v/>
      </c>
    </row>
    <row r="12467" spans="8:25" x14ac:dyDescent="0.25">
      <c r="H12467" s="153"/>
      <c r="I12467" s="151"/>
      <c r="J12467" s="153"/>
      <c r="K12467" s="153"/>
      <c r="L12467" s="153"/>
      <c r="M12467" s="153"/>
      <c r="N12467" s="153"/>
      <c r="O12467" s="153"/>
      <c r="P12467" s="153"/>
      <c r="Q12467" s="153"/>
      <c r="R12467" s="153"/>
      <c r="S12467" s="152"/>
      <c r="T12467" s="154"/>
      <c r="X12467" s="69" t="str">
        <f t="shared" si="392"/>
        <v/>
      </c>
      <c r="Y12467" s="69" t="str">
        <f t="shared" si="393"/>
        <v/>
      </c>
    </row>
    <row r="12468" spans="8:25" x14ac:dyDescent="0.25">
      <c r="H12468" s="153"/>
      <c r="I12468" s="151"/>
      <c r="J12468" s="153"/>
      <c r="K12468" s="153"/>
      <c r="L12468" s="153"/>
      <c r="M12468" s="153"/>
      <c r="N12468" s="153"/>
      <c r="O12468" s="153"/>
      <c r="P12468" s="153"/>
      <c r="Q12468" s="153"/>
      <c r="R12468" s="153"/>
      <c r="S12468" s="152"/>
      <c r="T12468" s="154"/>
      <c r="X12468" s="69" t="str">
        <f t="shared" si="392"/>
        <v/>
      </c>
      <c r="Y12468" s="69" t="str">
        <f t="shared" si="393"/>
        <v/>
      </c>
    </row>
    <row r="12469" spans="8:25" x14ac:dyDescent="0.25">
      <c r="H12469" s="153"/>
      <c r="I12469" s="151"/>
      <c r="J12469" s="153"/>
      <c r="K12469" s="153"/>
      <c r="L12469" s="153"/>
      <c r="M12469" s="153"/>
      <c r="N12469" s="153"/>
      <c r="O12469" s="153"/>
      <c r="P12469" s="153"/>
      <c r="Q12469" s="153"/>
      <c r="R12469" s="153"/>
      <c r="S12469" s="152"/>
      <c r="T12469" s="154"/>
      <c r="X12469" s="69" t="str">
        <f t="shared" si="392"/>
        <v/>
      </c>
      <c r="Y12469" s="69" t="str">
        <f t="shared" si="393"/>
        <v/>
      </c>
    </row>
    <row r="12470" spans="8:25" x14ac:dyDescent="0.25">
      <c r="H12470" s="153"/>
      <c r="I12470" s="151"/>
      <c r="J12470" s="153"/>
      <c r="K12470" s="153"/>
      <c r="L12470" s="153"/>
      <c r="M12470" s="153"/>
      <c r="N12470" s="153"/>
      <c r="O12470" s="153"/>
      <c r="P12470" s="153"/>
      <c r="Q12470" s="153"/>
      <c r="R12470" s="153"/>
      <c r="S12470" s="152"/>
      <c r="T12470" s="154"/>
      <c r="X12470" s="69" t="str">
        <f t="shared" si="392"/>
        <v/>
      </c>
      <c r="Y12470" s="69" t="str">
        <f t="shared" si="393"/>
        <v/>
      </c>
    </row>
    <row r="12471" spans="8:25" x14ac:dyDescent="0.25">
      <c r="H12471" s="153"/>
      <c r="I12471" s="151"/>
      <c r="J12471" s="153"/>
      <c r="K12471" s="153"/>
      <c r="L12471" s="153"/>
      <c r="M12471" s="153"/>
      <c r="N12471" s="153"/>
      <c r="O12471" s="153"/>
      <c r="P12471" s="153"/>
      <c r="Q12471" s="153"/>
      <c r="R12471" s="153"/>
      <c r="S12471" s="152"/>
      <c r="T12471" s="154"/>
      <c r="X12471" s="69" t="str">
        <f t="shared" si="392"/>
        <v/>
      </c>
      <c r="Y12471" s="69" t="str">
        <f t="shared" si="393"/>
        <v/>
      </c>
    </row>
    <row r="12472" spans="8:25" x14ac:dyDescent="0.25">
      <c r="H12472" s="153"/>
      <c r="I12472" s="151"/>
      <c r="J12472" s="153"/>
      <c r="K12472" s="153"/>
      <c r="L12472" s="153"/>
      <c r="M12472" s="153"/>
      <c r="N12472" s="153"/>
      <c r="O12472" s="153"/>
      <c r="P12472" s="153"/>
      <c r="Q12472" s="153"/>
      <c r="R12472" s="153"/>
      <c r="S12472" s="152"/>
      <c r="T12472" s="154"/>
      <c r="X12472" s="69" t="str">
        <f t="shared" si="392"/>
        <v/>
      </c>
      <c r="Y12472" s="69" t="str">
        <f t="shared" si="393"/>
        <v/>
      </c>
    </row>
    <row r="12473" spans="8:25" x14ac:dyDescent="0.25">
      <c r="H12473" s="153"/>
      <c r="I12473" s="151"/>
      <c r="J12473" s="153"/>
      <c r="K12473" s="153"/>
      <c r="L12473" s="153"/>
      <c r="M12473" s="153"/>
      <c r="N12473" s="153"/>
      <c r="O12473" s="153"/>
      <c r="P12473" s="153"/>
      <c r="Q12473" s="153"/>
      <c r="R12473" s="153"/>
      <c r="S12473" s="152"/>
      <c r="T12473" s="154"/>
      <c r="X12473" s="69" t="str">
        <f t="shared" si="392"/>
        <v/>
      </c>
      <c r="Y12473" s="69" t="str">
        <f t="shared" si="393"/>
        <v/>
      </c>
    </row>
    <row r="12474" spans="8:25" x14ac:dyDescent="0.25">
      <c r="H12474" s="153"/>
      <c r="I12474" s="151"/>
      <c r="J12474" s="153"/>
      <c r="K12474" s="153"/>
      <c r="L12474" s="153"/>
      <c r="M12474" s="153"/>
      <c r="N12474" s="153"/>
      <c r="O12474" s="153"/>
      <c r="P12474" s="153"/>
      <c r="Q12474" s="153"/>
      <c r="R12474" s="153"/>
      <c r="S12474" s="152"/>
      <c r="T12474" s="154"/>
      <c r="X12474" s="69" t="str">
        <f t="shared" si="392"/>
        <v/>
      </c>
      <c r="Y12474" s="69" t="str">
        <f t="shared" si="393"/>
        <v/>
      </c>
    </row>
    <row r="12475" spans="8:25" x14ac:dyDescent="0.25">
      <c r="H12475" s="153"/>
      <c r="I12475" s="151"/>
      <c r="J12475" s="153"/>
      <c r="K12475" s="153"/>
      <c r="L12475" s="153"/>
      <c r="M12475" s="153"/>
      <c r="N12475" s="153"/>
      <c r="O12475" s="153"/>
      <c r="P12475" s="153"/>
      <c r="Q12475" s="153"/>
      <c r="R12475" s="153"/>
      <c r="S12475" s="152"/>
      <c r="T12475" s="154"/>
      <c r="X12475" s="69" t="str">
        <f t="shared" si="392"/>
        <v/>
      </c>
      <c r="Y12475" s="69" t="str">
        <f t="shared" si="393"/>
        <v/>
      </c>
    </row>
    <row r="12476" spans="8:25" x14ac:dyDescent="0.25">
      <c r="H12476" s="153"/>
      <c r="I12476" s="151"/>
      <c r="J12476" s="153"/>
      <c r="K12476" s="153"/>
      <c r="L12476" s="153"/>
      <c r="M12476" s="153"/>
      <c r="N12476" s="153"/>
      <c r="O12476" s="153"/>
      <c r="P12476" s="153"/>
      <c r="Q12476" s="153"/>
      <c r="R12476" s="153"/>
      <c r="S12476" s="152"/>
      <c r="T12476" s="154"/>
      <c r="X12476" s="69" t="str">
        <f t="shared" si="392"/>
        <v/>
      </c>
      <c r="Y12476" s="69" t="str">
        <f t="shared" si="393"/>
        <v/>
      </c>
    </row>
    <row r="12477" spans="8:25" x14ac:dyDescent="0.25">
      <c r="H12477" s="153"/>
      <c r="I12477" s="151"/>
      <c r="J12477" s="153"/>
      <c r="K12477" s="153"/>
      <c r="L12477" s="153"/>
      <c r="M12477" s="153"/>
      <c r="N12477" s="153"/>
      <c r="O12477" s="153"/>
      <c r="P12477" s="153"/>
      <c r="Q12477" s="153"/>
      <c r="R12477" s="153"/>
      <c r="S12477" s="152"/>
      <c r="T12477" s="154"/>
      <c r="X12477" s="69" t="str">
        <f t="shared" si="392"/>
        <v/>
      </c>
      <c r="Y12477" s="69" t="str">
        <f t="shared" si="393"/>
        <v/>
      </c>
    </row>
    <row r="12478" spans="8:25" x14ac:dyDescent="0.25">
      <c r="H12478" s="153"/>
      <c r="I12478" s="151"/>
      <c r="J12478" s="153"/>
      <c r="K12478" s="153"/>
      <c r="L12478" s="153"/>
      <c r="M12478" s="153"/>
      <c r="N12478" s="153"/>
      <c r="O12478" s="153"/>
      <c r="P12478" s="153"/>
      <c r="Q12478" s="153"/>
      <c r="R12478" s="153"/>
      <c r="S12478" s="152"/>
      <c r="T12478" s="154"/>
      <c r="X12478" s="69" t="str">
        <f t="shared" si="392"/>
        <v/>
      </c>
      <c r="Y12478" s="69" t="str">
        <f t="shared" si="393"/>
        <v/>
      </c>
    </row>
    <row r="12479" spans="8:25" x14ac:dyDescent="0.25">
      <c r="H12479" s="153"/>
      <c r="I12479" s="151"/>
      <c r="J12479" s="153"/>
      <c r="K12479" s="153"/>
      <c r="L12479" s="153"/>
      <c r="M12479" s="153"/>
      <c r="N12479" s="153"/>
      <c r="O12479" s="153"/>
      <c r="P12479" s="153"/>
      <c r="Q12479" s="153"/>
      <c r="R12479" s="153"/>
      <c r="S12479" s="152"/>
      <c r="T12479" s="154"/>
      <c r="X12479" s="69" t="str">
        <f t="shared" si="392"/>
        <v/>
      </c>
      <c r="Y12479" s="69" t="str">
        <f t="shared" si="393"/>
        <v/>
      </c>
    </row>
    <row r="12480" spans="8:25" x14ac:dyDescent="0.25">
      <c r="H12480" s="153"/>
      <c r="I12480" s="151"/>
      <c r="J12480" s="153"/>
      <c r="K12480" s="153"/>
      <c r="L12480" s="153"/>
      <c r="M12480" s="153"/>
      <c r="N12480" s="153"/>
      <c r="O12480" s="153"/>
      <c r="P12480" s="153"/>
      <c r="Q12480" s="153"/>
      <c r="R12480" s="153"/>
      <c r="S12480" s="152"/>
      <c r="T12480" s="154"/>
      <c r="X12480" s="69" t="str">
        <f t="shared" si="392"/>
        <v/>
      </c>
      <c r="Y12480" s="69" t="str">
        <f t="shared" si="393"/>
        <v/>
      </c>
    </row>
    <row r="12481" spans="8:25" x14ac:dyDescent="0.25">
      <c r="H12481" s="153"/>
      <c r="I12481" s="151"/>
      <c r="J12481" s="153"/>
      <c r="K12481" s="153"/>
      <c r="L12481" s="153"/>
      <c r="M12481" s="153"/>
      <c r="N12481" s="153"/>
      <c r="O12481" s="153"/>
      <c r="P12481" s="153"/>
      <c r="Q12481" s="153"/>
      <c r="R12481" s="153"/>
      <c r="S12481" s="152"/>
      <c r="T12481" s="154"/>
      <c r="X12481" s="69" t="str">
        <f t="shared" si="392"/>
        <v/>
      </c>
      <c r="Y12481" s="69" t="str">
        <f t="shared" si="393"/>
        <v/>
      </c>
    </row>
    <row r="12482" spans="8:25" x14ac:dyDescent="0.25">
      <c r="H12482" s="153"/>
      <c r="I12482" s="151"/>
      <c r="J12482" s="153"/>
      <c r="K12482" s="153"/>
      <c r="L12482" s="153"/>
      <c r="M12482" s="153"/>
      <c r="N12482" s="153"/>
      <c r="O12482" s="153"/>
      <c r="P12482" s="153"/>
      <c r="Q12482" s="153"/>
      <c r="R12482" s="153"/>
      <c r="S12482" s="152"/>
      <c r="T12482" s="154"/>
      <c r="X12482" s="69" t="str">
        <f t="shared" ref="X12482:X12545" si="394">IF(W12482&lt;&gt;"",W12482-I12482,"")</f>
        <v/>
      </c>
      <c r="Y12482" s="69" t="str">
        <f t="shared" si="393"/>
        <v/>
      </c>
    </row>
    <row r="12483" spans="8:25" x14ac:dyDescent="0.25">
      <c r="H12483" s="153"/>
      <c r="I12483" s="151"/>
      <c r="J12483" s="153"/>
      <c r="K12483" s="153"/>
      <c r="L12483" s="153"/>
      <c r="M12483" s="153"/>
      <c r="N12483" s="153"/>
      <c r="O12483" s="153"/>
      <c r="P12483" s="153"/>
      <c r="Q12483" s="153"/>
      <c r="R12483" s="153"/>
      <c r="S12483" s="152"/>
      <c r="T12483" s="154"/>
      <c r="X12483" s="69" t="str">
        <f t="shared" si="394"/>
        <v/>
      </c>
      <c r="Y12483" s="69" t="str">
        <f t="shared" ref="Y12483:Y12546" si="395">IF(X12483&lt;&gt;"",IF(X12483&lt;365,"&lt; 1 year",IF(X12483&lt;730,"1-2",IF(X12483&lt;1095,"2-3",IF(X12483&lt;1460,"3-4",IF(X12483&lt;1825,"4-5","5+"))))),"")</f>
        <v/>
      </c>
    </row>
    <row r="12484" spans="8:25" x14ac:dyDescent="0.25">
      <c r="H12484" s="153"/>
      <c r="I12484" s="151"/>
      <c r="J12484" s="153"/>
      <c r="K12484" s="153"/>
      <c r="L12484" s="153"/>
      <c r="M12484" s="153"/>
      <c r="N12484" s="153"/>
      <c r="O12484" s="153"/>
      <c r="P12484" s="153"/>
      <c r="Q12484" s="153"/>
      <c r="R12484" s="153"/>
      <c r="S12484" s="152"/>
      <c r="T12484" s="154"/>
      <c r="X12484" s="69" t="str">
        <f t="shared" si="394"/>
        <v/>
      </c>
      <c r="Y12484" s="69" t="str">
        <f t="shared" si="395"/>
        <v/>
      </c>
    </row>
    <row r="12485" spans="8:25" x14ac:dyDescent="0.25">
      <c r="H12485" s="153"/>
      <c r="I12485" s="151"/>
      <c r="J12485" s="153"/>
      <c r="K12485" s="153"/>
      <c r="L12485" s="153"/>
      <c r="M12485" s="153"/>
      <c r="N12485" s="153"/>
      <c r="O12485" s="153"/>
      <c r="P12485" s="153"/>
      <c r="Q12485" s="153"/>
      <c r="R12485" s="153"/>
      <c r="S12485" s="152"/>
      <c r="T12485" s="154"/>
      <c r="X12485" s="69" t="str">
        <f t="shared" si="394"/>
        <v/>
      </c>
      <c r="Y12485" s="69" t="str">
        <f t="shared" si="395"/>
        <v/>
      </c>
    </row>
    <row r="12486" spans="8:25" x14ac:dyDescent="0.25">
      <c r="H12486" s="153"/>
      <c r="I12486" s="151"/>
      <c r="J12486" s="153"/>
      <c r="K12486" s="153"/>
      <c r="L12486" s="153"/>
      <c r="M12486" s="153"/>
      <c r="N12486" s="153"/>
      <c r="O12486" s="153"/>
      <c r="P12486" s="153"/>
      <c r="Q12486" s="153"/>
      <c r="R12486" s="153"/>
      <c r="S12486" s="152"/>
      <c r="T12486" s="154"/>
      <c r="X12486" s="69" t="str">
        <f t="shared" si="394"/>
        <v/>
      </c>
      <c r="Y12486" s="69" t="str">
        <f t="shared" si="395"/>
        <v/>
      </c>
    </row>
    <row r="12487" spans="8:25" x14ac:dyDescent="0.25">
      <c r="H12487" s="153"/>
      <c r="I12487" s="151"/>
      <c r="J12487" s="153"/>
      <c r="K12487" s="153"/>
      <c r="L12487" s="153"/>
      <c r="M12487" s="153"/>
      <c r="N12487" s="153"/>
      <c r="O12487" s="153"/>
      <c r="P12487" s="153"/>
      <c r="Q12487" s="153"/>
      <c r="R12487" s="153"/>
      <c r="S12487" s="152"/>
      <c r="T12487" s="154"/>
      <c r="X12487" s="69" t="str">
        <f t="shared" si="394"/>
        <v/>
      </c>
      <c r="Y12487" s="69" t="str">
        <f t="shared" si="395"/>
        <v/>
      </c>
    </row>
    <row r="12488" spans="8:25" x14ac:dyDescent="0.25">
      <c r="H12488" s="153"/>
      <c r="I12488" s="151"/>
      <c r="J12488" s="153"/>
      <c r="K12488" s="153"/>
      <c r="L12488" s="153"/>
      <c r="M12488" s="153"/>
      <c r="N12488" s="153"/>
      <c r="O12488" s="153"/>
      <c r="P12488" s="153"/>
      <c r="Q12488" s="153"/>
      <c r="R12488" s="153"/>
      <c r="S12488" s="152"/>
      <c r="T12488" s="154"/>
      <c r="X12488" s="69" t="str">
        <f t="shared" si="394"/>
        <v/>
      </c>
      <c r="Y12488" s="69" t="str">
        <f t="shared" si="395"/>
        <v/>
      </c>
    </row>
    <row r="12489" spans="8:25" x14ac:dyDescent="0.25">
      <c r="H12489" s="153"/>
      <c r="I12489" s="151"/>
      <c r="J12489" s="153"/>
      <c r="K12489" s="153"/>
      <c r="L12489" s="153"/>
      <c r="M12489" s="153"/>
      <c r="N12489" s="153"/>
      <c r="O12489" s="153"/>
      <c r="P12489" s="153"/>
      <c r="Q12489" s="153"/>
      <c r="R12489" s="153"/>
      <c r="S12489" s="152"/>
      <c r="T12489" s="154"/>
      <c r="X12489" s="69" t="str">
        <f t="shared" si="394"/>
        <v/>
      </c>
      <c r="Y12489" s="69" t="str">
        <f t="shared" si="395"/>
        <v/>
      </c>
    </row>
    <row r="12490" spans="8:25" x14ac:dyDescent="0.25">
      <c r="H12490" s="153"/>
      <c r="I12490" s="151"/>
      <c r="J12490" s="153"/>
      <c r="K12490" s="153"/>
      <c r="L12490" s="153"/>
      <c r="M12490" s="153"/>
      <c r="N12490" s="153"/>
      <c r="O12490" s="153"/>
      <c r="P12490" s="153"/>
      <c r="Q12490" s="153"/>
      <c r="R12490" s="153"/>
      <c r="S12490" s="152"/>
      <c r="T12490" s="154"/>
      <c r="X12490" s="69" t="str">
        <f t="shared" si="394"/>
        <v/>
      </c>
      <c r="Y12490" s="69" t="str">
        <f t="shared" si="395"/>
        <v/>
      </c>
    </row>
    <row r="12491" spans="8:25" x14ac:dyDescent="0.25">
      <c r="H12491" s="153"/>
      <c r="I12491" s="151"/>
      <c r="J12491" s="153"/>
      <c r="K12491" s="153"/>
      <c r="L12491" s="153"/>
      <c r="M12491" s="153"/>
      <c r="N12491" s="153"/>
      <c r="O12491" s="153"/>
      <c r="P12491" s="153"/>
      <c r="Q12491" s="153"/>
      <c r="R12491" s="153"/>
      <c r="S12491" s="152"/>
      <c r="T12491" s="154"/>
      <c r="X12491" s="69" t="str">
        <f t="shared" si="394"/>
        <v/>
      </c>
      <c r="Y12491" s="69" t="str">
        <f t="shared" si="395"/>
        <v/>
      </c>
    </row>
    <row r="12492" spans="8:25" x14ac:dyDescent="0.25">
      <c r="H12492" s="153"/>
      <c r="I12492" s="151"/>
      <c r="J12492" s="153"/>
      <c r="K12492" s="153"/>
      <c r="L12492" s="153"/>
      <c r="M12492" s="153"/>
      <c r="N12492" s="153"/>
      <c r="O12492" s="153"/>
      <c r="P12492" s="153"/>
      <c r="Q12492" s="153"/>
      <c r="R12492" s="153"/>
      <c r="S12492" s="152"/>
      <c r="T12492" s="154"/>
      <c r="X12492" s="69" t="str">
        <f t="shared" si="394"/>
        <v/>
      </c>
      <c r="Y12492" s="69" t="str">
        <f t="shared" si="395"/>
        <v/>
      </c>
    </row>
    <row r="12493" spans="8:25" x14ac:dyDescent="0.25">
      <c r="H12493" s="153"/>
      <c r="I12493" s="151"/>
      <c r="J12493" s="153"/>
      <c r="K12493" s="153"/>
      <c r="L12493" s="153"/>
      <c r="M12493" s="153"/>
      <c r="N12493" s="153"/>
      <c r="O12493" s="153"/>
      <c r="P12493" s="153"/>
      <c r="Q12493" s="153"/>
      <c r="R12493" s="153"/>
      <c r="S12493" s="152"/>
      <c r="T12493" s="154"/>
      <c r="X12493" s="69" t="str">
        <f t="shared" si="394"/>
        <v/>
      </c>
      <c r="Y12493" s="69" t="str">
        <f t="shared" si="395"/>
        <v/>
      </c>
    </row>
    <row r="12494" spans="8:25" x14ac:dyDescent="0.25">
      <c r="H12494" s="153"/>
      <c r="I12494" s="151"/>
      <c r="J12494" s="153"/>
      <c r="K12494" s="153"/>
      <c r="L12494" s="153"/>
      <c r="M12494" s="153"/>
      <c r="N12494" s="153"/>
      <c r="O12494" s="153"/>
      <c r="P12494" s="153"/>
      <c r="Q12494" s="153"/>
      <c r="R12494" s="153"/>
      <c r="S12494" s="152"/>
      <c r="T12494" s="154"/>
      <c r="X12494" s="69" t="str">
        <f t="shared" si="394"/>
        <v/>
      </c>
      <c r="Y12494" s="69" t="str">
        <f t="shared" si="395"/>
        <v/>
      </c>
    </row>
    <row r="12495" spans="8:25" x14ac:dyDescent="0.25">
      <c r="H12495" s="153"/>
      <c r="I12495" s="151"/>
      <c r="J12495" s="153"/>
      <c r="K12495" s="153"/>
      <c r="L12495" s="153"/>
      <c r="M12495" s="153"/>
      <c r="N12495" s="153"/>
      <c r="O12495" s="153"/>
      <c r="P12495" s="153"/>
      <c r="Q12495" s="153"/>
      <c r="R12495" s="153"/>
      <c r="S12495" s="152"/>
      <c r="T12495" s="154"/>
      <c r="X12495" s="69" t="str">
        <f t="shared" si="394"/>
        <v/>
      </c>
      <c r="Y12495" s="69" t="str">
        <f t="shared" si="395"/>
        <v/>
      </c>
    </row>
    <row r="12496" spans="8:25" x14ac:dyDescent="0.25">
      <c r="H12496" s="153"/>
      <c r="I12496" s="151"/>
      <c r="J12496" s="153"/>
      <c r="K12496" s="153"/>
      <c r="L12496" s="153"/>
      <c r="M12496" s="153"/>
      <c r="N12496" s="153"/>
      <c r="O12496" s="153"/>
      <c r="P12496" s="153"/>
      <c r="Q12496" s="153"/>
      <c r="R12496" s="153"/>
      <c r="S12496" s="152"/>
      <c r="T12496" s="154"/>
      <c r="X12496" s="69" t="str">
        <f t="shared" si="394"/>
        <v/>
      </c>
      <c r="Y12496" s="69" t="str">
        <f t="shared" si="395"/>
        <v/>
      </c>
    </row>
    <row r="12497" spans="8:25" x14ac:dyDescent="0.25">
      <c r="H12497" s="153"/>
      <c r="I12497" s="151"/>
      <c r="J12497" s="153"/>
      <c r="K12497" s="153"/>
      <c r="L12497" s="153"/>
      <c r="M12497" s="153"/>
      <c r="N12497" s="153"/>
      <c r="O12497" s="153"/>
      <c r="P12497" s="153"/>
      <c r="Q12497" s="153"/>
      <c r="R12497" s="153"/>
      <c r="S12497" s="152"/>
      <c r="T12497" s="154"/>
      <c r="X12497" s="69" t="str">
        <f t="shared" si="394"/>
        <v/>
      </c>
      <c r="Y12497" s="69" t="str">
        <f t="shared" si="395"/>
        <v/>
      </c>
    </row>
    <row r="12498" spans="8:25" x14ac:dyDescent="0.25">
      <c r="H12498" s="153"/>
      <c r="I12498" s="151"/>
      <c r="J12498" s="153"/>
      <c r="K12498" s="153"/>
      <c r="L12498" s="153"/>
      <c r="M12498" s="153"/>
      <c r="N12498" s="153"/>
      <c r="O12498" s="153"/>
      <c r="P12498" s="153"/>
      <c r="Q12498" s="153"/>
      <c r="R12498" s="153"/>
      <c r="S12498" s="152"/>
      <c r="T12498" s="154"/>
      <c r="X12498" s="69" t="str">
        <f t="shared" si="394"/>
        <v/>
      </c>
      <c r="Y12498" s="69" t="str">
        <f t="shared" si="395"/>
        <v/>
      </c>
    </row>
    <row r="12499" spans="8:25" x14ac:dyDescent="0.25">
      <c r="H12499" s="153"/>
      <c r="I12499" s="151"/>
      <c r="J12499" s="153"/>
      <c r="K12499" s="153"/>
      <c r="L12499" s="153"/>
      <c r="M12499" s="153"/>
      <c r="N12499" s="153"/>
      <c r="O12499" s="153"/>
      <c r="P12499" s="153"/>
      <c r="Q12499" s="153"/>
      <c r="R12499" s="153"/>
      <c r="S12499" s="152"/>
      <c r="T12499" s="154"/>
      <c r="X12499" s="69" t="str">
        <f t="shared" si="394"/>
        <v/>
      </c>
      <c r="Y12499" s="69" t="str">
        <f t="shared" si="395"/>
        <v/>
      </c>
    </row>
    <row r="12500" spans="8:25" x14ac:dyDescent="0.25">
      <c r="H12500" s="153"/>
      <c r="I12500" s="151"/>
      <c r="J12500" s="153"/>
      <c r="K12500" s="153"/>
      <c r="L12500" s="153"/>
      <c r="M12500" s="153"/>
      <c r="N12500" s="153"/>
      <c r="O12500" s="153"/>
      <c r="P12500" s="153"/>
      <c r="Q12500" s="153"/>
      <c r="R12500" s="153"/>
      <c r="S12500" s="152"/>
      <c r="T12500" s="154"/>
      <c r="X12500" s="69" t="str">
        <f t="shared" si="394"/>
        <v/>
      </c>
      <c r="Y12500" s="69" t="str">
        <f t="shared" si="395"/>
        <v/>
      </c>
    </row>
    <row r="12501" spans="8:25" x14ac:dyDescent="0.25">
      <c r="H12501" s="153"/>
      <c r="I12501" s="151"/>
      <c r="J12501" s="153"/>
      <c r="K12501" s="153"/>
      <c r="L12501" s="153"/>
      <c r="M12501" s="153"/>
      <c r="N12501" s="153"/>
      <c r="O12501" s="153"/>
      <c r="P12501" s="153"/>
      <c r="Q12501" s="153"/>
      <c r="R12501" s="153"/>
      <c r="S12501" s="152"/>
      <c r="T12501" s="154"/>
      <c r="X12501" s="69" t="str">
        <f t="shared" si="394"/>
        <v/>
      </c>
      <c r="Y12501" s="69" t="str">
        <f t="shared" si="395"/>
        <v/>
      </c>
    </row>
    <row r="12502" spans="8:25" x14ac:dyDescent="0.25">
      <c r="H12502" s="153"/>
      <c r="I12502" s="151"/>
      <c r="J12502" s="153"/>
      <c r="K12502" s="153"/>
      <c r="L12502" s="153"/>
      <c r="M12502" s="153"/>
      <c r="N12502" s="153"/>
      <c r="O12502" s="153"/>
      <c r="P12502" s="153"/>
      <c r="Q12502" s="153"/>
      <c r="R12502" s="153"/>
      <c r="S12502" s="152"/>
      <c r="T12502" s="154"/>
      <c r="X12502" s="69" t="str">
        <f t="shared" si="394"/>
        <v/>
      </c>
      <c r="Y12502" s="69" t="str">
        <f t="shared" si="395"/>
        <v/>
      </c>
    </row>
    <row r="12503" spans="8:25" x14ac:dyDescent="0.25">
      <c r="H12503" s="153"/>
      <c r="I12503" s="151"/>
      <c r="J12503" s="153"/>
      <c r="K12503" s="153"/>
      <c r="L12503" s="153"/>
      <c r="M12503" s="153"/>
      <c r="N12503" s="153"/>
      <c r="O12503" s="153"/>
      <c r="P12503" s="153"/>
      <c r="Q12503" s="153"/>
      <c r="R12503" s="153"/>
      <c r="S12503" s="152"/>
      <c r="T12503" s="154"/>
      <c r="X12503" s="69" t="str">
        <f t="shared" si="394"/>
        <v/>
      </c>
      <c r="Y12503" s="69" t="str">
        <f t="shared" si="395"/>
        <v/>
      </c>
    </row>
    <row r="12504" spans="8:25" x14ac:dyDescent="0.25">
      <c r="H12504" s="153"/>
      <c r="I12504" s="151"/>
      <c r="J12504" s="153"/>
      <c r="K12504" s="153"/>
      <c r="L12504" s="153"/>
      <c r="M12504" s="153"/>
      <c r="N12504" s="153"/>
      <c r="O12504" s="153"/>
      <c r="P12504" s="153"/>
      <c r="Q12504" s="153"/>
      <c r="R12504" s="153"/>
      <c r="S12504" s="152"/>
      <c r="T12504" s="154"/>
      <c r="X12504" s="69" t="str">
        <f t="shared" si="394"/>
        <v/>
      </c>
      <c r="Y12504" s="69" t="str">
        <f t="shared" si="395"/>
        <v/>
      </c>
    </row>
    <row r="12505" spans="8:25" x14ac:dyDescent="0.25">
      <c r="H12505" s="153"/>
      <c r="I12505" s="151"/>
      <c r="J12505" s="153"/>
      <c r="K12505" s="153"/>
      <c r="L12505" s="153"/>
      <c r="M12505" s="153"/>
      <c r="N12505" s="153"/>
      <c r="O12505" s="153"/>
      <c r="P12505" s="153"/>
      <c r="Q12505" s="153"/>
      <c r="R12505" s="153"/>
      <c r="S12505" s="152"/>
      <c r="T12505" s="154"/>
      <c r="X12505" s="69" t="str">
        <f t="shared" si="394"/>
        <v/>
      </c>
      <c r="Y12505" s="69" t="str">
        <f t="shared" si="395"/>
        <v/>
      </c>
    </row>
    <row r="12506" spans="8:25" x14ac:dyDescent="0.25">
      <c r="H12506" s="153"/>
      <c r="I12506" s="151"/>
      <c r="J12506" s="153"/>
      <c r="K12506" s="153"/>
      <c r="L12506" s="153"/>
      <c r="M12506" s="153"/>
      <c r="N12506" s="153"/>
      <c r="O12506" s="153"/>
      <c r="P12506" s="153"/>
      <c r="Q12506" s="153"/>
      <c r="R12506" s="153"/>
      <c r="S12506" s="152"/>
      <c r="T12506" s="154"/>
      <c r="X12506" s="69" t="str">
        <f t="shared" si="394"/>
        <v/>
      </c>
      <c r="Y12506" s="69" t="str">
        <f t="shared" si="395"/>
        <v/>
      </c>
    </row>
    <row r="12507" spans="8:25" x14ac:dyDescent="0.25">
      <c r="H12507" s="153"/>
      <c r="I12507" s="151"/>
      <c r="J12507" s="153"/>
      <c r="K12507" s="153"/>
      <c r="L12507" s="153"/>
      <c r="M12507" s="153"/>
      <c r="N12507" s="153"/>
      <c r="O12507" s="153"/>
      <c r="P12507" s="153"/>
      <c r="Q12507" s="153"/>
      <c r="R12507" s="153"/>
      <c r="S12507" s="152"/>
      <c r="T12507" s="154"/>
      <c r="X12507" s="69" t="str">
        <f t="shared" si="394"/>
        <v/>
      </c>
      <c r="Y12507" s="69" t="str">
        <f t="shared" si="395"/>
        <v/>
      </c>
    </row>
    <row r="12508" spans="8:25" x14ac:dyDescent="0.25">
      <c r="H12508" s="153"/>
      <c r="I12508" s="151"/>
      <c r="J12508" s="153"/>
      <c r="K12508" s="153"/>
      <c r="L12508" s="153"/>
      <c r="M12508" s="153"/>
      <c r="N12508" s="153"/>
      <c r="O12508" s="153"/>
      <c r="P12508" s="153"/>
      <c r="Q12508" s="153"/>
      <c r="R12508" s="153"/>
      <c r="S12508" s="152"/>
      <c r="T12508" s="154"/>
      <c r="X12508" s="69" t="str">
        <f t="shared" si="394"/>
        <v/>
      </c>
      <c r="Y12508" s="69" t="str">
        <f t="shared" si="395"/>
        <v/>
      </c>
    </row>
    <row r="12509" spans="8:25" x14ac:dyDescent="0.25">
      <c r="H12509" s="153"/>
      <c r="I12509" s="151"/>
      <c r="J12509" s="153"/>
      <c r="K12509" s="153"/>
      <c r="L12509" s="153"/>
      <c r="M12509" s="153"/>
      <c r="N12509" s="153"/>
      <c r="O12509" s="153"/>
      <c r="P12509" s="153"/>
      <c r="Q12509" s="153"/>
      <c r="R12509" s="153"/>
      <c r="S12509" s="152"/>
      <c r="T12509" s="154"/>
      <c r="X12509" s="69" t="str">
        <f t="shared" si="394"/>
        <v/>
      </c>
      <c r="Y12509" s="69" t="str">
        <f t="shared" si="395"/>
        <v/>
      </c>
    </row>
    <row r="12510" spans="8:25" x14ac:dyDescent="0.25">
      <c r="H12510" s="153"/>
      <c r="I12510" s="151"/>
      <c r="J12510" s="153"/>
      <c r="K12510" s="153"/>
      <c r="L12510" s="153"/>
      <c r="M12510" s="153"/>
      <c r="N12510" s="153"/>
      <c r="O12510" s="153"/>
      <c r="P12510" s="153"/>
      <c r="Q12510" s="153"/>
      <c r="R12510" s="153"/>
      <c r="S12510" s="152"/>
      <c r="T12510" s="154"/>
      <c r="X12510" s="69" t="str">
        <f t="shared" si="394"/>
        <v/>
      </c>
      <c r="Y12510" s="69" t="str">
        <f t="shared" si="395"/>
        <v/>
      </c>
    </row>
    <row r="12511" spans="8:25" x14ac:dyDescent="0.25">
      <c r="H12511" s="153"/>
      <c r="I12511" s="151"/>
      <c r="J12511" s="153"/>
      <c r="K12511" s="153"/>
      <c r="L12511" s="153"/>
      <c r="M12511" s="153"/>
      <c r="N12511" s="153"/>
      <c r="O12511" s="153"/>
      <c r="P12511" s="153"/>
      <c r="Q12511" s="153"/>
      <c r="R12511" s="153"/>
      <c r="S12511" s="152"/>
      <c r="T12511" s="154"/>
      <c r="X12511" s="69" t="str">
        <f t="shared" si="394"/>
        <v/>
      </c>
      <c r="Y12511" s="69" t="str">
        <f t="shared" si="395"/>
        <v/>
      </c>
    </row>
    <row r="12512" spans="8:25" x14ac:dyDescent="0.25">
      <c r="H12512" s="153"/>
      <c r="I12512" s="151"/>
      <c r="J12512" s="153"/>
      <c r="K12512" s="153"/>
      <c r="L12512" s="153"/>
      <c r="M12512" s="153"/>
      <c r="N12512" s="153"/>
      <c r="O12512" s="153"/>
      <c r="P12512" s="153"/>
      <c r="Q12512" s="153"/>
      <c r="R12512" s="153"/>
      <c r="S12512" s="152"/>
      <c r="T12512" s="154"/>
      <c r="X12512" s="69" t="str">
        <f t="shared" si="394"/>
        <v/>
      </c>
      <c r="Y12512" s="69" t="str">
        <f t="shared" si="395"/>
        <v/>
      </c>
    </row>
    <row r="12513" spans="8:25" x14ac:dyDescent="0.25">
      <c r="H12513" s="153"/>
      <c r="I12513" s="151"/>
      <c r="J12513" s="153"/>
      <c r="K12513" s="153"/>
      <c r="L12513" s="153"/>
      <c r="M12513" s="153"/>
      <c r="N12513" s="153"/>
      <c r="O12513" s="153"/>
      <c r="P12513" s="153"/>
      <c r="Q12513" s="153"/>
      <c r="R12513" s="153"/>
      <c r="S12513" s="152"/>
      <c r="T12513" s="154"/>
      <c r="X12513" s="69" t="str">
        <f t="shared" si="394"/>
        <v/>
      </c>
      <c r="Y12513" s="69" t="str">
        <f t="shared" si="395"/>
        <v/>
      </c>
    </row>
    <row r="12514" spans="8:25" x14ac:dyDescent="0.25">
      <c r="H12514" s="153"/>
      <c r="I12514" s="151"/>
      <c r="J12514" s="153"/>
      <c r="K12514" s="153"/>
      <c r="L12514" s="153"/>
      <c r="M12514" s="153"/>
      <c r="N12514" s="153"/>
      <c r="O12514" s="153"/>
      <c r="P12514" s="153"/>
      <c r="Q12514" s="153"/>
      <c r="R12514" s="153"/>
      <c r="S12514" s="152"/>
      <c r="T12514" s="154"/>
      <c r="X12514" s="69" t="str">
        <f t="shared" si="394"/>
        <v/>
      </c>
      <c r="Y12514" s="69" t="str">
        <f t="shared" si="395"/>
        <v/>
      </c>
    </row>
    <row r="12515" spans="8:25" x14ac:dyDescent="0.25">
      <c r="H12515" s="153"/>
      <c r="I12515" s="151"/>
      <c r="J12515" s="153"/>
      <c r="K12515" s="153"/>
      <c r="L12515" s="153"/>
      <c r="M12515" s="153"/>
      <c r="N12515" s="153"/>
      <c r="O12515" s="153"/>
      <c r="P12515" s="153"/>
      <c r="Q12515" s="153"/>
      <c r="R12515" s="153"/>
      <c r="S12515" s="152"/>
      <c r="T12515" s="154"/>
      <c r="X12515" s="69" t="str">
        <f t="shared" si="394"/>
        <v/>
      </c>
      <c r="Y12515" s="69" t="str">
        <f t="shared" si="395"/>
        <v/>
      </c>
    </row>
    <row r="12516" spans="8:25" x14ac:dyDescent="0.25">
      <c r="H12516" s="153"/>
      <c r="I12516" s="151"/>
      <c r="J12516" s="153"/>
      <c r="K12516" s="153"/>
      <c r="L12516" s="153"/>
      <c r="M12516" s="153"/>
      <c r="N12516" s="153"/>
      <c r="O12516" s="153"/>
      <c r="P12516" s="153"/>
      <c r="Q12516" s="153"/>
      <c r="R12516" s="153"/>
      <c r="S12516" s="152"/>
      <c r="T12516" s="154"/>
      <c r="X12516" s="69" t="str">
        <f t="shared" si="394"/>
        <v/>
      </c>
      <c r="Y12516" s="69" t="str">
        <f t="shared" si="395"/>
        <v/>
      </c>
    </row>
    <row r="12517" spans="8:25" x14ac:dyDescent="0.25">
      <c r="H12517" s="153"/>
      <c r="I12517" s="151"/>
      <c r="J12517" s="153"/>
      <c r="K12517" s="153"/>
      <c r="L12517" s="153"/>
      <c r="M12517" s="153"/>
      <c r="N12517" s="153"/>
      <c r="O12517" s="153"/>
      <c r="P12517" s="153"/>
      <c r="Q12517" s="153"/>
      <c r="R12517" s="153"/>
      <c r="S12517" s="152"/>
      <c r="T12517" s="154"/>
      <c r="X12517" s="69" t="str">
        <f t="shared" si="394"/>
        <v/>
      </c>
      <c r="Y12517" s="69" t="str">
        <f t="shared" si="395"/>
        <v/>
      </c>
    </row>
    <row r="12518" spans="8:25" x14ac:dyDescent="0.25">
      <c r="H12518" s="153"/>
      <c r="I12518" s="151"/>
      <c r="J12518" s="153"/>
      <c r="K12518" s="153"/>
      <c r="L12518" s="153"/>
      <c r="M12518" s="153"/>
      <c r="N12518" s="153"/>
      <c r="O12518" s="153"/>
      <c r="P12518" s="153"/>
      <c r="Q12518" s="153"/>
      <c r="R12518" s="153"/>
      <c r="S12518" s="152"/>
      <c r="T12518" s="154"/>
      <c r="X12518" s="69" t="str">
        <f t="shared" si="394"/>
        <v/>
      </c>
      <c r="Y12518" s="69" t="str">
        <f t="shared" si="395"/>
        <v/>
      </c>
    </row>
    <row r="12519" spans="8:25" x14ac:dyDescent="0.25">
      <c r="H12519" s="153"/>
      <c r="I12519" s="151"/>
      <c r="J12519" s="153"/>
      <c r="K12519" s="153"/>
      <c r="L12519" s="153"/>
      <c r="M12519" s="153"/>
      <c r="N12519" s="153"/>
      <c r="O12519" s="153"/>
      <c r="P12519" s="153"/>
      <c r="Q12519" s="153"/>
      <c r="R12519" s="153"/>
      <c r="S12519" s="152"/>
      <c r="T12519" s="154"/>
      <c r="X12519" s="69" t="str">
        <f t="shared" si="394"/>
        <v/>
      </c>
      <c r="Y12519" s="69" t="str">
        <f t="shared" si="395"/>
        <v/>
      </c>
    </row>
    <row r="12520" spans="8:25" x14ac:dyDescent="0.25">
      <c r="H12520" s="153"/>
      <c r="I12520" s="151"/>
      <c r="J12520" s="153"/>
      <c r="K12520" s="153"/>
      <c r="L12520" s="153"/>
      <c r="M12520" s="153"/>
      <c r="N12520" s="153"/>
      <c r="O12520" s="153"/>
      <c r="P12520" s="153"/>
      <c r="Q12520" s="153"/>
      <c r="R12520" s="153"/>
      <c r="S12520" s="152"/>
      <c r="T12520" s="154"/>
      <c r="X12520" s="69" t="str">
        <f t="shared" si="394"/>
        <v/>
      </c>
      <c r="Y12520" s="69" t="str">
        <f t="shared" si="395"/>
        <v/>
      </c>
    </row>
    <row r="12521" spans="8:25" x14ac:dyDescent="0.25">
      <c r="H12521" s="153"/>
      <c r="I12521" s="151"/>
      <c r="J12521" s="153"/>
      <c r="K12521" s="153"/>
      <c r="L12521" s="153"/>
      <c r="M12521" s="153"/>
      <c r="N12521" s="153"/>
      <c r="O12521" s="153"/>
      <c r="P12521" s="153"/>
      <c r="Q12521" s="153"/>
      <c r="R12521" s="153"/>
      <c r="S12521" s="152"/>
      <c r="T12521" s="154"/>
      <c r="X12521" s="69" t="str">
        <f t="shared" si="394"/>
        <v/>
      </c>
      <c r="Y12521" s="69" t="str">
        <f t="shared" si="395"/>
        <v/>
      </c>
    </row>
    <row r="12522" spans="8:25" x14ac:dyDescent="0.25">
      <c r="H12522" s="153"/>
      <c r="I12522" s="151"/>
      <c r="J12522" s="153"/>
      <c r="K12522" s="153"/>
      <c r="L12522" s="153"/>
      <c r="M12522" s="153"/>
      <c r="N12522" s="153"/>
      <c r="O12522" s="153"/>
      <c r="P12522" s="153"/>
      <c r="Q12522" s="153"/>
      <c r="R12522" s="153"/>
      <c r="S12522" s="152"/>
      <c r="T12522" s="154"/>
      <c r="X12522" s="69" t="str">
        <f t="shared" si="394"/>
        <v/>
      </c>
      <c r="Y12522" s="69" t="str">
        <f t="shared" si="395"/>
        <v/>
      </c>
    </row>
    <row r="12523" spans="8:25" x14ac:dyDescent="0.25">
      <c r="H12523" s="153"/>
      <c r="I12523" s="151"/>
      <c r="J12523" s="153"/>
      <c r="K12523" s="153"/>
      <c r="L12523" s="153"/>
      <c r="M12523" s="153"/>
      <c r="N12523" s="153"/>
      <c r="O12523" s="153"/>
      <c r="P12523" s="153"/>
      <c r="Q12523" s="153"/>
      <c r="R12523" s="153"/>
      <c r="S12523" s="152"/>
      <c r="T12523" s="154"/>
      <c r="X12523" s="69" t="str">
        <f t="shared" si="394"/>
        <v/>
      </c>
      <c r="Y12523" s="69" t="str">
        <f t="shared" si="395"/>
        <v/>
      </c>
    </row>
    <row r="12524" spans="8:25" x14ac:dyDescent="0.25">
      <c r="H12524" s="153"/>
      <c r="I12524" s="151"/>
      <c r="J12524" s="153"/>
      <c r="K12524" s="153"/>
      <c r="L12524" s="153"/>
      <c r="M12524" s="153"/>
      <c r="N12524" s="153"/>
      <c r="O12524" s="153"/>
      <c r="P12524" s="153"/>
      <c r="Q12524" s="153"/>
      <c r="R12524" s="153"/>
      <c r="S12524" s="152"/>
      <c r="T12524" s="154"/>
      <c r="X12524" s="69" t="str">
        <f t="shared" si="394"/>
        <v/>
      </c>
      <c r="Y12524" s="69" t="str">
        <f t="shared" si="395"/>
        <v/>
      </c>
    </row>
    <row r="12525" spans="8:25" x14ac:dyDescent="0.25">
      <c r="H12525" s="153"/>
      <c r="I12525" s="151"/>
      <c r="J12525" s="153"/>
      <c r="K12525" s="153"/>
      <c r="L12525" s="153"/>
      <c r="M12525" s="153"/>
      <c r="N12525" s="153"/>
      <c r="O12525" s="153"/>
      <c r="P12525" s="153"/>
      <c r="Q12525" s="153"/>
      <c r="R12525" s="153"/>
      <c r="S12525" s="152"/>
      <c r="T12525" s="154"/>
      <c r="X12525" s="69" t="str">
        <f t="shared" si="394"/>
        <v/>
      </c>
      <c r="Y12525" s="69" t="str">
        <f t="shared" si="395"/>
        <v/>
      </c>
    </row>
    <row r="12526" spans="8:25" x14ac:dyDescent="0.25">
      <c r="H12526" s="153"/>
      <c r="I12526" s="151"/>
      <c r="J12526" s="153"/>
      <c r="K12526" s="153"/>
      <c r="L12526" s="153"/>
      <c r="M12526" s="153"/>
      <c r="N12526" s="153"/>
      <c r="O12526" s="153"/>
      <c r="P12526" s="153"/>
      <c r="Q12526" s="153"/>
      <c r="R12526" s="153"/>
      <c r="S12526" s="152"/>
      <c r="T12526" s="154"/>
      <c r="X12526" s="69" t="str">
        <f t="shared" si="394"/>
        <v/>
      </c>
      <c r="Y12526" s="69" t="str">
        <f t="shared" si="395"/>
        <v/>
      </c>
    </row>
    <row r="12527" spans="8:25" x14ac:dyDescent="0.25">
      <c r="H12527" s="153"/>
      <c r="I12527" s="151"/>
      <c r="J12527" s="153"/>
      <c r="K12527" s="153"/>
      <c r="L12527" s="153"/>
      <c r="M12527" s="153"/>
      <c r="N12527" s="153"/>
      <c r="O12527" s="153"/>
      <c r="P12527" s="153"/>
      <c r="Q12527" s="153"/>
      <c r="R12527" s="153"/>
      <c r="S12527" s="152"/>
      <c r="T12527" s="154"/>
      <c r="X12527" s="69" t="str">
        <f t="shared" si="394"/>
        <v/>
      </c>
      <c r="Y12527" s="69" t="str">
        <f t="shared" si="395"/>
        <v/>
      </c>
    </row>
    <row r="12528" spans="8:25" x14ac:dyDescent="0.25">
      <c r="H12528" s="153"/>
      <c r="I12528" s="151"/>
      <c r="J12528" s="153"/>
      <c r="K12528" s="153"/>
      <c r="L12528" s="153"/>
      <c r="M12528" s="153"/>
      <c r="N12528" s="153"/>
      <c r="O12528" s="153"/>
      <c r="P12528" s="153"/>
      <c r="Q12528" s="153"/>
      <c r="R12528" s="153"/>
      <c r="S12528" s="152"/>
      <c r="T12528" s="154"/>
      <c r="X12528" s="69" t="str">
        <f t="shared" si="394"/>
        <v/>
      </c>
      <c r="Y12528" s="69" t="str">
        <f t="shared" si="395"/>
        <v/>
      </c>
    </row>
    <row r="12529" spans="8:25" x14ac:dyDescent="0.25">
      <c r="H12529" s="153"/>
      <c r="I12529" s="151"/>
      <c r="J12529" s="153"/>
      <c r="K12529" s="153"/>
      <c r="L12529" s="153"/>
      <c r="M12529" s="153"/>
      <c r="N12529" s="153"/>
      <c r="O12529" s="153"/>
      <c r="P12529" s="153"/>
      <c r="Q12529" s="153"/>
      <c r="R12529" s="153"/>
      <c r="S12529" s="152"/>
      <c r="T12529" s="154"/>
      <c r="X12529" s="69" t="str">
        <f t="shared" si="394"/>
        <v/>
      </c>
      <c r="Y12529" s="69" t="str">
        <f t="shared" si="395"/>
        <v/>
      </c>
    </row>
    <row r="12530" spans="8:25" x14ac:dyDescent="0.25">
      <c r="H12530" s="153"/>
      <c r="I12530" s="151"/>
      <c r="J12530" s="153"/>
      <c r="K12530" s="153"/>
      <c r="L12530" s="153"/>
      <c r="M12530" s="153"/>
      <c r="N12530" s="153"/>
      <c r="O12530" s="153"/>
      <c r="P12530" s="153"/>
      <c r="Q12530" s="153"/>
      <c r="R12530" s="153"/>
      <c r="S12530" s="152"/>
      <c r="T12530" s="154"/>
      <c r="X12530" s="69" t="str">
        <f t="shared" si="394"/>
        <v/>
      </c>
      <c r="Y12530" s="69" t="str">
        <f t="shared" si="395"/>
        <v/>
      </c>
    </row>
    <row r="12531" spans="8:25" x14ac:dyDescent="0.25">
      <c r="H12531" s="153"/>
      <c r="I12531" s="151"/>
      <c r="J12531" s="153"/>
      <c r="K12531" s="153"/>
      <c r="L12531" s="153"/>
      <c r="M12531" s="153"/>
      <c r="N12531" s="153"/>
      <c r="O12531" s="153"/>
      <c r="P12531" s="153"/>
      <c r="Q12531" s="153"/>
      <c r="R12531" s="153"/>
      <c r="S12531" s="152"/>
      <c r="T12531" s="154"/>
      <c r="X12531" s="69" t="str">
        <f t="shared" si="394"/>
        <v/>
      </c>
      <c r="Y12531" s="69" t="str">
        <f t="shared" si="395"/>
        <v/>
      </c>
    </row>
    <row r="12532" spans="8:25" x14ac:dyDescent="0.25">
      <c r="H12532" s="153"/>
      <c r="I12532" s="151"/>
      <c r="J12532" s="153"/>
      <c r="K12532" s="153"/>
      <c r="L12532" s="153"/>
      <c r="M12532" s="153"/>
      <c r="N12532" s="153"/>
      <c r="O12532" s="153"/>
      <c r="P12532" s="153"/>
      <c r="Q12532" s="153"/>
      <c r="R12532" s="153"/>
      <c r="S12532" s="152"/>
      <c r="T12532" s="154"/>
      <c r="X12532" s="69" t="str">
        <f t="shared" si="394"/>
        <v/>
      </c>
      <c r="Y12532" s="69" t="str">
        <f t="shared" si="395"/>
        <v/>
      </c>
    </row>
    <row r="12533" spans="8:25" x14ac:dyDescent="0.25">
      <c r="H12533" s="153"/>
      <c r="I12533" s="151"/>
      <c r="J12533" s="153"/>
      <c r="K12533" s="153"/>
      <c r="L12533" s="153"/>
      <c r="M12533" s="153"/>
      <c r="N12533" s="153"/>
      <c r="O12533" s="153"/>
      <c r="P12533" s="153"/>
      <c r="Q12533" s="153"/>
      <c r="R12533" s="153"/>
      <c r="S12533" s="152"/>
      <c r="T12533" s="154"/>
      <c r="X12533" s="69" t="str">
        <f t="shared" si="394"/>
        <v/>
      </c>
      <c r="Y12533" s="69" t="str">
        <f t="shared" si="395"/>
        <v/>
      </c>
    </row>
    <row r="12534" spans="8:25" x14ac:dyDescent="0.25">
      <c r="H12534" s="153"/>
      <c r="I12534" s="151"/>
      <c r="J12534" s="153"/>
      <c r="K12534" s="153"/>
      <c r="L12534" s="153"/>
      <c r="M12534" s="153"/>
      <c r="N12534" s="153"/>
      <c r="O12534" s="153"/>
      <c r="P12534" s="153"/>
      <c r="Q12534" s="153"/>
      <c r="R12534" s="153"/>
      <c r="S12534" s="152"/>
      <c r="T12534" s="154"/>
      <c r="X12534" s="69" t="str">
        <f t="shared" si="394"/>
        <v/>
      </c>
      <c r="Y12534" s="69" t="str">
        <f t="shared" si="395"/>
        <v/>
      </c>
    </row>
    <row r="12535" spans="8:25" x14ac:dyDescent="0.25">
      <c r="H12535" s="153"/>
      <c r="I12535" s="151"/>
      <c r="J12535" s="153"/>
      <c r="K12535" s="153"/>
      <c r="L12535" s="153"/>
      <c r="M12535" s="153"/>
      <c r="N12535" s="153"/>
      <c r="O12535" s="153"/>
      <c r="P12535" s="153"/>
      <c r="Q12535" s="153"/>
      <c r="R12535" s="153"/>
      <c r="S12535" s="152"/>
      <c r="T12535" s="154"/>
      <c r="X12535" s="69" t="str">
        <f t="shared" si="394"/>
        <v/>
      </c>
      <c r="Y12535" s="69" t="str">
        <f t="shared" si="395"/>
        <v/>
      </c>
    </row>
    <row r="12536" spans="8:25" x14ac:dyDescent="0.25">
      <c r="H12536" s="153"/>
      <c r="I12536" s="151"/>
      <c r="J12536" s="153"/>
      <c r="K12536" s="153"/>
      <c r="L12536" s="153"/>
      <c r="M12536" s="153"/>
      <c r="N12536" s="153"/>
      <c r="O12536" s="153"/>
      <c r="P12536" s="153"/>
      <c r="Q12536" s="153"/>
      <c r="R12536" s="153"/>
      <c r="S12536" s="152"/>
      <c r="T12536" s="154"/>
      <c r="X12536" s="69" t="str">
        <f t="shared" si="394"/>
        <v/>
      </c>
      <c r="Y12536" s="69" t="str">
        <f t="shared" si="395"/>
        <v/>
      </c>
    </row>
    <row r="12537" spans="8:25" x14ac:dyDescent="0.25">
      <c r="H12537" s="153"/>
      <c r="I12537" s="151"/>
      <c r="J12537" s="153"/>
      <c r="K12537" s="153"/>
      <c r="L12537" s="153"/>
      <c r="M12537" s="153"/>
      <c r="N12537" s="153"/>
      <c r="O12537" s="153"/>
      <c r="P12537" s="153"/>
      <c r="Q12537" s="153"/>
      <c r="R12537" s="153"/>
      <c r="S12537" s="152"/>
      <c r="T12537" s="154"/>
      <c r="X12537" s="69" t="str">
        <f t="shared" si="394"/>
        <v/>
      </c>
      <c r="Y12537" s="69" t="str">
        <f t="shared" si="395"/>
        <v/>
      </c>
    </row>
    <row r="12538" spans="8:25" x14ac:dyDescent="0.25">
      <c r="H12538" s="153"/>
      <c r="I12538" s="151"/>
      <c r="J12538" s="153"/>
      <c r="K12538" s="153"/>
      <c r="L12538" s="153"/>
      <c r="M12538" s="153"/>
      <c r="N12538" s="153"/>
      <c r="O12538" s="153"/>
      <c r="P12538" s="153"/>
      <c r="Q12538" s="153"/>
      <c r="R12538" s="153"/>
      <c r="S12538" s="152"/>
      <c r="T12538" s="154"/>
      <c r="X12538" s="69" t="str">
        <f t="shared" si="394"/>
        <v/>
      </c>
      <c r="Y12538" s="69" t="str">
        <f t="shared" si="395"/>
        <v/>
      </c>
    </row>
    <row r="12539" spans="8:25" x14ac:dyDescent="0.25">
      <c r="H12539" s="153"/>
      <c r="I12539" s="151"/>
      <c r="J12539" s="153"/>
      <c r="K12539" s="153"/>
      <c r="L12539" s="153"/>
      <c r="M12539" s="153"/>
      <c r="N12539" s="153"/>
      <c r="O12539" s="153"/>
      <c r="P12539" s="153"/>
      <c r="Q12539" s="153"/>
      <c r="R12539" s="153"/>
      <c r="S12539" s="152"/>
      <c r="T12539" s="154"/>
      <c r="X12539" s="69" t="str">
        <f t="shared" si="394"/>
        <v/>
      </c>
      <c r="Y12539" s="69" t="str">
        <f t="shared" si="395"/>
        <v/>
      </c>
    </row>
    <row r="12540" spans="8:25" x14ac:dyDescent="0.25">
      <c r="H12540" s="153"/>
      <c r="I12540" s="151"/>
      <c r="J12540" s="153"/>
      <c r="K12540" s="153"/>
      <c r="L12540" s="153"/>
      <c r="M12540" s="153"/>
      <c r="N12540" s="153"/>
      <c r="O12540" s="153"/>
      <c r="P12540" s="153"/>
      <c r="Q12540" s="153"/>
      <c r="R12540" s="153"/>
      <c r="S12540" s="152"/>
      <c r="T12540" s="154"/>
      <c r="X12540" s="69" t="str">
        <f t="shared" si="394"/>
        <v/>
      </c>
      <c r="Y12540" s="69" t="str">
        <f t="shared" si="395"/>
        <v/>
      </c>
    </row>
    <row r="12541" spans="8:25" x14ac:dyDescent="0.25">
      <c r="H12541" s="153"/>
      <c r="I12541" s="151"/>
      <c r="J12541" s="153"/>
      <c r="K12541" s="153"/>
      <c r="L12541" s="153"/>
      <c r="M12541" s="153"/>
      <c r="N12541" s="153"/>
      <c r="O12541" s="153"/>
      <c r="P12541" s="153"/>
      <c r="Q12541" s="153"/>
      <c r="R12541" s="153"/>
      <c r="S12541" s="152"/>
      <c r="T12541" s="154"/>
      <c r="X12541" s="69" t="str">
        <f t="shared" si="394"/>
        <v/>
      </c>
      <c r="Y12541" s="69" t="str">
        <f t="shared" si="395"/>
        <v/>
      </c>
    </row>
    <row r="12542" spans="8:25" x14ac:dyDescent="0.25">
      <c r="H12542" s="153"/>
      <c r="I12542" s="151"/>
      <c r="J12542" s="153"/>
      <c r="K12542" s="153"/>
      <c r="L12542" s="153"/>
      <c r="M12542" s="153"/>
      <c r="N12542" s="153"/>
      <c r="O12542" s="153"/>
      <c r="P12542" s="153"/>
      <c r="Q12542" s="153"/>
      <c r="R12542" s="153"/>
      <c r="S12542" s="152"/>
      <c r="T12542" s="154"/>
      <c r="X12542" s="69" t="str">
        <f t="shared" si="394"/>
        <v/>
      </c>
      <c r="Y12542" s="69" t="str">
        <f t="shared" si="395"/>
        <v/>
      </c>
    </row>
    <row r="12543" spans="8:25" x14ac:dyDescent="0.25">
      <c r="H12543" s="153"/>
      <c r="I12543" s="151"/>
      <c r="J12543" s="153"/>
      <c r="K12543" s="153"/>
      <c r="L12543" s="153"/>
      <c r="M12543" s="153"/>
      <c r="N12543" s="153"/>
      <c r="O12543" s="153"/>
      <c r="P12543" s="153"/>
      <c r="Q12543" s="153"/>
      <c r="R12543" s="153"/>
      <c r="S12543" s="152"/>
      <c r="T12543" s="154"/>
      <c r="X12543" s="69" t="str">
        <f t="shared" si="394"/>
        <v/>
      </c>
      <c r="Y12543" s="69" t="str">
        <f t="shared" si="395"/>
        <v/>
      </c>
    </row>
    <row r="12544" spans="8:25" x14ac:dyDescent="0.25">
      <c r="H12544" s="153"/>
      <c r="I12544" s="151"/>
      <c r="J12544" s="153"/>
      <c r="K12544" s="153"/>
      <c r="L12544" s="153"/>
      <c r="M12544" s="153"/>
      <c r="N12544" s="153"/>
      <c r="O12544" s="153"/>
      <c r="P12544" s="153"/>
      <c r="Q12544" s="153"/>
      <c r="R12544" s="153"/>
      <c r="S12544" s="152"/>
      <c r="T12544" s="154"/>
      <c r="X12544" s="69" t="str">
        <f t="shared" si="394"/>
        <v/>
      </c>
      <c r="Y12544" s="69" t="str">
        <f t="shared" si="395"/>
        <v/>
      </c>
    </row>
    <row r="12545" spans="8:25" x14ac:dyDescent="0.25">
      <c r="H12545" s="153"/>
      <c r="I12545" s="151"/>
      <c r="J12545" s="153"/>
      <c r="K12545" s="153"/>
      <c r="L12545" s="153"/>
      <c r="M12545" s="153"/>
      <c r="N12545" s="153"/>
      <c r="O12545" s="153"/>
      <c r="P12545" s="153"/>
      <c r="Q12545" s="153"/>
      <c r="R12545" s="153"/>
      <c r="S12545" s="152"/>
      <c r="T12545" s="154"/>
      <c r="X12545" s="69" t="str">
        <f t="shared" si="394"/>
        <v/>
      </c>
      <c r="Y12545" s="69" t="str">
        <f t="shared" si="395"/>
        <v/>
      </c>
    </row>
    <row r="12546" spans="8:25" x14ac:dyDescent="0.25">
      <c r="H12546" s="153"/>
      <c r="I12546" s="151"/>
      <c r="J12546" s="153"/>
      <c r="K12546" s="153"/>
      <c r="L12546" s="153"/>
      <c r="M12546" s="153"/>
      <c r="N12546" s="153"/>
      <c r="O12546" s="153"/>
      <c r="P12546" s="153"/>
      <c r="Q12546" s="153"/>
      <c r="R12546" s="153"/>
      <c r="S12546" s="152"/>
      <c r="T12546" s="154"/>
      <c r="X12546" s="69" t="str">
        <f t="shared" ref="X12546:X12609" si="396">IF(W12546&lt;&gt;"",W12546-I12546,"")</f>
        <v/>
      </c>
      <c r="Y12546" s="69" t="str">
        <f t="shared" si="395"/>
        <v/>
      </c>
    </row>
    <row r="12547" spans="8:25" x14ac:dyDescent="0.25">
      <c r="H12547" s="153"/>
      <c r="I12547" s="151"/>
      <c r="J12547" s="153"/>
      <c r="K12547" s="153"/>
      <c r="L12547" s="153"/>
      <c r="M12547" s="153"/>
      <c r="N12547" s="153"/>
      <c r="O12547" s="153"/>
      <c r="P12547" s="153"/>
      <c r="Q12547" s="153"/>
      <c r="R12547" s="153"/>
      <c r="S12547" s="152"/>
      <c r="T12547" s="154"/>
      <c r="X12547" s="69" t="str">
        <f t="shared" si="396"/>
        <v/>
      </c>
      <c r="Y12547" s="69" t="str">
        <f t="shared" ref="Y12547:Y12610" si="397">IF(X12547&lt;&gt;"",IF(X12547&lt;365,"&lt; 1 year",IF(X12547&lt;730,"1-2",IF(X12547&lt;1095,"2-3",IF(X12547&lt;1460,"3-4",IF(X12547&lt;1825,"4-5","5+"))))),"")</f>
        <v/>
      </c>
    </row>
    <row r="12548" spans="8:25" x14ac:dyDescent="0.25">
      <c r="H12548" s="153"/>
      <c r="I12548" s="151"/>
      <c r="J12548" s="153"/>
      <c r="K12548" s="153"/>
      <c r="L12548" s="153"/>
      <c r="M12548" s="153"/>
      <c r="N12548" s="153"/>
      <c r="O12548" s="153"/>
      <c r="P12548" s="153"/>
      <c r="Q12548" s="153"/>
      <c r="R12548" s="153"/>
      <c r="S12548" s="152"/>
      <c r="T12548" s="154"/>
      <c r="X12548" s="69" t="str">
        <f t="shared" si="396"/>
        <v/>
      </c>
      <c r="Y12548" s="69" t="str">
        <f t="shared" si="397"/>
        <v/>
      </c>
    </row>
    <row r="12549" spans="8:25" x14ac:dyDescent="0.25">
      <c r="H12549" s="153"/>
      <c r="I12549" s="151"/>
      <c r="J12549" s="153"/>
      <c r="K12549" s="153"/>
      <c r="L12549" s="153"/>
      <c r="M12549" s="153"/>
      <c r="N12549" s="153"/>
      <c r="O12549" s="153"/>
      <c r="P12549" s="153"/>
      <c r="Q12549" s="153"/>
      <c r="R12549" s="153"/>
      <c r="S12549" s="152"/>
      <c r="T12549" s="154"/>
      <c r="X12549" s="69" t="str">
        <f t="shared" si="396"/>
        <v/>
      </c>
      <c r="Y12549" s="69" t="str">
        <f t="shared" si="397"/>
        <v/>
      </c>
    </row>
    <row r="12550" spans="8:25" x14ac:dyDescent="0.25">
      <c r="H12550" s="153"/>
      <c r="I12550" s="151"/>
      <c r="J12550" s="153"/>
      <c r="K12550" s="153"/>
      <c r="L12550" s="153"/>
      <c r="M12550" s="153"/>
      <c r="N12550" s="153"/>
      <c r="O12550" s="153"/>
      <c r="P12550" s="153"/>
      <c r="Q12550" s="153"/>
      <c r="R12550" s="153"/>
      <c r="S12550" s="152"/>
      <c r="T12550" s="154"/>
      <c r="X12550" s="69" t="str">
        <f t="shared" si="396"/>
        <v/>
      </c>
      <c r="Y12550" s="69" t="str">
        <f t="shared" si="397"/>
        <v/>
      </c>
    </row>
    <row r="12551" spans="8:25" x14ac:dyDescent="0.25">
      <c r="H12551" s="153"/>
      <c r="I12551" s="151"/>
      <c r="J12551" s="153"/>
      <c r="K12551" s="153"/>
      <c r="L12551" s="153"/>
      <c r="M12551" s="153"/>
      <c r="N12551" s="153"/>
      <c r="O12551" s="153"/>
      <c r="P12551" s="153"/>
      <c r="Q12551" s="153"/>
      <c r="R12551" s="153"/>
      <c r="S12551" s="152"/>
      <c r="T12551" s="154"/>
      <c r="X12551" s="69" t="str">
        <f t="shared" si="396"/>
        <v/>
      </c>
      <c r="Y12551" s="69" t="str">
        <f t="shared" si="397"/>
        <v/>
      </c>
    </row>
    <row r="12552" spans="8:25" x14ac:dyDescent="0.25">
      <c r="H12552" s="153"/>
      <c r="I12552" s="151"/>
      <c r="J12552" s="153"/>
      <c r="K12552" s="153"/>
      <c r="L12552" s="153"/>
      <c r="M12552" s="153"/>
      <c r="N12552" s="153"/>
      <c r="O12552" s="153"/>
      <c r="P12552" s="153"/>
      <c r="Q12552" s="153"/>
      <c r="R12552" s="153"/>
      <c r="S12552" s="152"/>
      <c r="T12552" s="154"/>
      <c r="X12552" s="69" t="str">
        <f t="shared" si="396"/>
        <v/>
      </c>
      <c r="Y12552" s="69" t="str">
        <f t="shared" si="397"/>
        <v/>
      </c>
    </row>
    <row r="12553" spans="8:25" x14ac:dyDescent="0.25">
      <c r="H12553" s="153"/>
      <c r="I12553" s="151"/>
      <c r="J12553" s="153"/>
      <c r="K12553" s="153"/>
      <c r="L12553" s="153"/>
      <c r="M12553" s="153"/>
      <c r="N12553" s="153"/>
      <c r="O12553" s="153"/>
      <c r="P12553" s="153"/>
      <c r="Q12553" s="153"/>
      <c r="R12553" s="153"/>
      <c r="S12553" s="152"/>
      <c r="T12553" s="154"/>
      <c r="X12553" s="69" t="str">
        <f t="shared" si="396"/>
        <v/>
      </c>
      <c r="Y12553" s="69" t="str">
        <f t="shared" si="397"/>
        <v/>
      </c>
    </row>
    <row r="12554" spans="8:25" x14ac:dyDescent="0.25">
      <c r="H12554" s="153"/>
      <c r="I12554" s="151"/>
      <c r="J12554" s="153"/>
      <c r="K12554" s="153"/>
      <c r="L12554" s="153"/>
      <c r="M12554" s="153"/>
      <c r="N12554" s="153"/>
      <c r="O12554" s="153"/>
      <c r="P12554" s="153"/>
      <c r="Q12554" s="153"/>
      <c r="R12554" s="153"/>
      <c r="S12554" s="152"/>
      <c r="T12554" s="154"/>
      <c r="X12554" s="69" t="str">
        <f t="shared" si="396"/>
        <v/>
      </c>
      <c r="Y12554" s="69" t="str">
        <f t="shared" si="397"/>
        <v/>
      </c>
    </row>
    <row r="12555" spans="8:25" x14ac:dyDescent="0.25">
      <c r="H12555" s="153"/>
      <c r="I12555" s="151"/>
      <c r="J12555" s="153"/>
      <c r="K12555" s="153"/>
      <c r="L12555" s="153"/>
      <c r="M12555" s="153"/>
      <c r="N12555" s="153"/>
      <c r="O12555" s="153"/>
      <c r="P12555" s="153"/>
      <c r="Q12555" s="153"/>
      <c r="R12555" s="153"/>
      <c r="S12555" s="152"/>
      <c r="T12555" s="154"/>
      <c r="X12555" s="69" t="str">
        <f t="shared" si="396"/>
        <v/>
      </c>
      <c r="Y12555" s="69" t="str">
        <f t="shared" si="397"/>
        <v/>
      </c>
    </row>
    <row r="12556" spans="8:25" x14ac:dyDescent="0.25">
      <c r="H12556" s="153"/>
      <c r="I12556" s="151"/>
      <c r="J12556" s="153"/>
      <c r="K12556" s="153"/>
      <c r="L12556" s="153"/>
      <c r="M12556" s="153"/>
      <c r="N12556" s="153"/>
      <c r="O12556" s="153"/>
      <c r="P12556" s="153"/>
      <c r="Q12556" s="153"/>
      <c r="R12556" s="153"/>
      <c r="S12556" s="152"/>
      <c r="T12556" s="154"/>
      <c r="X12556" s="69" t="str">
        <f t="shared" si="396"/>
        <v/>
      </c>
      <c r="Y12556" s="69" t="str">
        <f t="shared" si="397"/>
        <v/>
      </c>
    </row>
    <row r="12557" spans="8:25" x14ac:dyDescent="0.25">
      <c r="H12557" s="153"/>
      <c r="I12557" s="151"/>
      <c r="J12557" s="153"/>
      <c r="K12557" s="153"/>
      <c r="L12557" s="153"/>
      <c r="M12557" s="153"/>
      <c r="N12557" s="153"/>
      <c r="O12557" s="153"/>
      <c r="P12557" s="153"/>
      <c r="Q12557" s="153"/>
      <c r="R12557" s="153"/>
      <c r="S12557" s="152"/>
      <c r="T12557" s="154"/>
      <c r="X12557" s="69" t="str">
        <f t="shared" si="396"/>
        <v/>
      </c>
      <c r="Y12557" s="69" t="str">
        <f t="shared" si="397"/>
        <v/>
      </c>
    </row>
    <row r="12558" spans="8:25" x14ac:dyDescent="0.25">
      <c r="H12558" s="153"/>
      <c r="I12558" s="151"/>
      <c r="J12558" s="153"/>
      <c r="K12558" s="153"/>
      <c r="L12558" s="153"/>
      <c r="M12558" s="153"/>
      <c r="N12558" s="153"/>
      <c r="O12558" s="153"/>
      <c r="P12558" s="153"/>
      <c r="Q12558" s="153"/>
      <c r="R12558" s="153"/>
      <c r="S12558" s="152"/>
      <c r="T12558" s="154"/>
      <c r="X12558" s="69" t="str">
        <f t="shared" si="396"/>
        <v/>
      </c>
      <c r="Y12558" s="69" t="str">
        <f t="shared" si="397"/>
        <v/>
      </c>
    </row>
    <row r="12559" spans="8:25" x14ac:dyDescent="0.25">
      <c r="H12559" s="153"/>
      <c r="I12559" s="151"/>
      <c r="J12559" s="153"/>
      <c r="K12559" s="153"/>
      <c r="L12559" s="153"/>
      <c r="M12559" s="153"/>
      <c r="N12559" s="153"/>
      <c r="O12559" s="153"/>
      <c r="P12559" s="153"/>
      <c r="Q12559" s="153"/>
      <c r="R12559" s="153"/>
      <c r="S12559" s="152"/>
      <c r="T12559" s="154"/>
      <c r="X12559" s="69" t="str">
        <f t="shared" si="396"/>
        <v/>
      </c>
      <c r="Y12559" s="69" t="str">
        <f t="shared" si="397"/>
        <v/>
      </c>
    </row>
    <row r="12560" spans="8:25" x14ac:dyDescent="0.25">
      <c r="H12560" s="153"/>
      <c r="I12560" s="151"/>
      <c r="J12560" s="153"/>
      <c r="K12560" s="153"/>
      <c r="L12560" s="153"/>
      <c r="M12560" s="153"/>
      <c r="N12560" s="153"/>
      <c r="O12560" s="153"/>
      <c r="P12560" s="153"/>
      <c r="Q12560" s="153"/>
      <c r="R12560" s="153"/>
      <c r="S12560" s="152"/>
      <c r="T12560" s="154"/>
      <c r="X12560" s="69" t="str">
        <f t="shared" si="396"/>
        <v/>
      </c>
      <c r="Y12560" s="69" t="str">
        <f t="shared" si="397"/>
        <v/>
      </c>
    </row>
    <row r="12561" spans="8:25" x14ac:dyDescent="0.25">
      <c r="H12561" s="153"/>
      <c r="I12561" s="151"/>
      <c r="J12561" s="153"/>
      <c r="K12561" s="153"/>
      <c r="L12561" s="153"/>
      <c r="M12561" s="153"/>
      <c r="N12561" s="153"/>
      <c r="O12561" s="153"/>
      <c r="P12561" s="153"/>
      <c r="Q12561" s="153"/>
      <c r="R12561" s="153"/>
      <c r="S12561" s="152"/>
      <c r="T12561" s="154"/>
      <c r="X12561" s="69" t="str">
        <f t="shared" si="396"/>
        <v/>
      </c>
      <c r="Y12561" s="69" t="str">
        <f t="shared" si="397"/>
        <v/>
      </c>
    </row>
    <row r="12562" spans="8:25" x14ac:dyDescent="0.25">
      <c r="H12562" s="153"/>
      <c r="I12562" s="151"/>
      <c r="J12562" s="153"/>
      <c r="K12562" s="153"/>
      <c r="L12562" s="153"/>
      <c r="M12562" s="153"/>
      <c r="N12562" s="153"/>
      <c r="O12562" s="153"/>
      <c r="P12562" s="153"/>
      <c r="Q12562" s="153"/>
      <c r="R12562" s="153"/>
      <c r="S12562" s="152"/>
      <c r="T12562" s="154"/>
      <c r="X12562" s="69" t="str">
        <f t="shared" si="396"/>
        <v/>
      </c>
      <c r="Y12562" s="69" t="str">
        <f t="shared" si="397"/>
        <v/>
      </c>
    </row>
    <row r="12563" spans="8:25" x14ac:dyDescent="0.25">
      <c r="H12563" s="153"/>
      <c r="I12563" s="151"/>
      <c r="J12563" s="153"/>
      <c r="K12563" s="153"/>
      <c r="L12563" s="153"/>
      <c r="M12563" s="153"/>
      <c r="N12563" s="153"/>
      <c r="O12563" s="153"/>
      <c r="P12563" s="153"/>
      <c r="Q12563" s="153"/>
      <c r="R12563" s="153"/>
      <c r="S12563" s="152"/>
      <c r="T12563" s="154"/>
      <c r="X12563" s="69" t="str">
        <f t="shared" si="396"/>
        <v/>
      </c>
      <c r="Y12563" s="69" t="str">
        <f t="shared" si="397"/>
        <v/>
      </c>
    </row>
    <row r="12564" spans="8:25" x14ac:dyDescent="0.25">
      <c r="H12564" s="153"/>
      <c r="I12564" s="151"/>
      <c r="J12564" s="153"/>
      <c r="K12564" s="153"/>
      <c r="L12564" s="153"/>
      <c r="M12564" s="153"/>
      <c r="N12564" s="153"/>
      <c r="O12564" s="153"/>
      <c r="P12564" s="153"/>
      <c r="Q12564" s="153"/>
      <c r="R12564" s="153"/>
      <c r="S12564" s="152"/>
      <c r="T12564" s="154"/>
      <c r="X12564" s="69" t="str">
        <f t="shared" si="396"/>
        <v/>
      </c>
      <c r="Y12564" s="69" t="str">
        <f t="shared" si="397"/>
        <v/>
      </c>
    </row>
    <row r="12565" spans="8:25" x14ac:dyDescent="0.25">
      <c r="H12565" s="153"/>
      <c r="I12565" s="151"/>
      <c r="J12565" s="153"/>
      <c r="K12565" s="153"/>
      <c r="L12565" s="153"/>
      <c r="M12565" s="153"/>
      <c r="N12565" s="153"/>
      <c r="O12565" s="153"/>
      <c r="P12565" s="153"/>
      <c r="Q12565" s="153"/>
      <c r="R12565" s="153"/>
      <c r="S12565" s="152"/>
      <c r="T12565" s="154"/>
      <c r="X12565" s="69" t="str">
        <f t="shared" si="396"/>
        <v/>
      </c>
      <c r="Y12565" s="69" t="str">
        <f t="shared" si="397"/>
        <v/>
      </c>
    </row>
    <row r="12566" spans="8:25" x14ac:dyDescent="0.25">
      <c r="H12566" s="153"/>
      <c r="I12566" s="151"/>
      <c r="J12566" s="153"/>
      <c r="K12566" s="153"/>
      <c r="L12566" s="153"/>
      <c r="M12566" s="153"/>
      <c r="N12566" s="153"/>
      <c r="O12566" s="153"/>
      <c r="P12566" s="153"/>
      <c r="Q12566" s="153"/>
      <c r="R12566" s="153"/>
      <c r="S12566" s="152"/>
      <c r="T12566" s="154"/>
      <c r="X12566" s="69" t="str">
        <f t="shared" si="396"/>
        <v/>
      </c>
      <c r="Y12566" s="69" t="str">
        <f t="shared" si="397"/>
        <v/>
      </c>
    </row>
    <row r="12567" spans="8:25" x14ac:dyDescent="0.25">
      <c r="H12567" s="153"/>
      <c r="I12567" s="151"/>
      <c r="J12567" s="153"/>
      <c r="K12567" s="153"/>
      <c r="L12567" s="153"/>
      <c r="M12567" s="153"/>
      <c r="N12567" s="153"/>
      <c r="O12567" s="153"/>
      <c r="P12567" s="153"/>
      <c r="Q12567" s="153"/>
      <c r="R12567" s="153"/>
      <c r="S12567" s="152"/>
      <c r="T12567" s="154"/>
      <c r="X12567" s="69" t="str">
        <f t="shared" si="396"/>
        <v/>
      </c>
      <c r="Y12567" s="69" t="str">
        <f t="shared" si="397"/>
        <v/>
      </c>
    </row>
    <row r="12568" spans="8:25" x14ac:dyDescent="0.25">
      <c r="H12568" s="153"/>
      <c r="I12568" s="151"/>
      <c r="J12568" s="153"/>
      <c r="K12568" s="153"/>
      <c r="L12568" s="153"/>
      <c r="M12568" s="153"/>
      <c r="N12568" s="153"/>
      <c r="O12568" s="153"/>
      <c r="P12568" s="153"/>
      <c r="Q12568" s="153"/>
      <c r="R12568" s="153"/>
      <c r="S12568" s="152"/>
      <c r="T12568" s="154"/>
      <c r="X12568" s="69" t="str">
        <f t="shared" si="396"/>
        <v/>
      </c>
      <c r="Y12568" s="69" t="str">
        <f t="shared" si="397"/>
        <v/>
      </c>
    </row>
    <row r="12569" spans="8:25" x14ac:dyDescent="0.25">
      <c r="H12569" s="153"/>
      <c r="I12569" s="151"/>
      <c r="J12569" s="153"/>
      <c r="K12569" s="153"/>
      <c r="L12569" s="153"/>
      <c r="M12569" s="153"/>
      <c r="N12569" s="153"/>
      <c r="O12569" s="153"/>
      <c r="P12569" s="153"/>
      <c r="Q12569" s="153"/>
      <c r="R12569" s="153"/>
      <c r="S12569" s="152"/>
      <c r="T12569" s="154"/>
      <c r="X12569" s="69" t="str">
        <f t="shared" si="396"/>
        <v/>
      </c>
      <c r="Y12569" s="69" t="str">
        <f t="shared" si="397"/>
        <v/>
      </c>
    </row>
    <row r="12570" spans="8:25" x14ac:dyDescent="0.25">
      <c r="H12570" s="153"/>
      <c r="I12570" s="151"/>
      <c r="J12570" s="153"/>
      <c r="K12570" s="153"/>
      <c r="L12570" s="153"/>
      <c r="M12570" s="153"/>
      <c r="N12570" s="153"/>
      <c r="O12570" s="153"/>
      <c r="P12570" s="153"/>
      <c r="Q12570" s="153"/>
      <c r="R12570" s="153"/>
      <c r="S12570" s="152"/>
      <c r="T12570" s="154"/>
      <c r="X12570" s="69" t="str">
        <f t="shared" si="396"/>
        <v/>
      </c>
      <c r="Y12570" s="69" t="str">
        <f t="shared" si="397"/>
        <v/>
      </c>
    </row>
    <row r="12571" spans="8:25" x14ac:dyDescent="0.25">
      <c r="H12571" s="153"/>
      <c r="I12571" s="151"/>
      <c r="J12571" s="153"/>
      <c r="K12571" s="153"/>
      <c r="L12571" s="153"/>
      <c r="M12571" s="153"/>
      <c r="N12571" s="153"/>
      <c r="O12571" s="153"/>
      <c r="P12571" s="153"/>
      <c r="Q12571" s="153"/>
      <c r="R12571" s="153"/>
      <c r="S12571" s="152"/>
      <c r="T12571" s="154"/>
      <c r="X12571" s="69" t="str">
        <f t="shared" si="396"/>
        <v/>
      </c>
      <c r="Y12571" s="69" t="str">
        <f t="shared" si="397"/>
        <v/>
      </c>
    </row>
    <row r="12572" spans="8:25" x14ac:dyDescent="0.25">
      <c r="H12572" s="153"/>
      <c r="I12572" s="151"/>
      <c r="J12572" s="153"/>
      <c r="K12572" s="153"/>
      <c r="L12572" s="153"/>
      <c r="M12572" s="153"/>
      <c r="N12572" s="153"/>
      <c r="O12572" s="153"/>
      <c r="P12572" s="153"/>
      <c r="Q12572" s="153"/>
      <c r="R12572" s="153"/>
      <c r="S12572" s="152"/>
      <c r="T12572" s="154"/>
      <c r="X12572" s="69" t="str">
        <f t="shared" si="396"/>
        <v/>
      </c>
      <c r="Y12572" s="69" t="str">
        <f t="shared" si="397"/>
        <v/>
      </c>
    </row>
    <row r="12573" spans="8:25" x14ac:dyDescent="0.25">
      <c r="H12573" s="153"/>
      <c r="I12573" s="151"/>
      <c r="J12573" s="153"/>
      <c r="K12573" s="153"/>
      <c r="L12573" s="153"/>
      <c r="M12573" s="153"/>
      <c r="N12573" s="153"/>
      <c r="O12573" s="153"/>
      <c r="P12573" s="153"/>
      <c r="Q12573" s="153"/>
      <c r="R12573" s="153"/>
      <c r="S12573" s="152"/>
      <c r="T12573" s="154"/>
      <c r="X12573" s="69" t="str">
        <f t="shared" si="396"/>
        <v/>
      </c>
      <c r="Y12573" s="69" t="str">
        <f t="shared" si="397"/>
        <v/>
      </c>
    </row>
    <row r="12574" spans="8:25" x14ac:dyDescent="0.25">
      <c r="H12574" s="153"/>
      <c r="I12574" s="151"/>
      <c r="J12574" s="153"/>
      <c r="K12574" s="153"/>
      <c r="L12574" s="153"/>
      <c r="M12574" s="153"/>
      <c r="N12574" s="153"/>
      <c r="O12574" s="153"/>
      <c r="P12574" s="153"/>
      <c r="Q12574" s="153"/>
      <c r="R12574" s="153"/>
      <c r="S12574" s="152"/>
      <c r="T12574" s="154"/>
      <c r="X12574" s="69" t="str">
        <f t="shared" si="396"/>
        <v/>
      </c>
      <c r="Y12574" s="69" t="str">
        <f t="shared" si="397"/>
        <v/>
      </c>
    </row>
    <row r="12575" spans="8:25" x14ac:dyDescent="0.25">
      <c r="H12575" s="153"/>
      <c r="I12575" s="151"/>
      <c r="J12575" s="153"/>
      <c r="K12575" s="153"/>
      <c r="L12575" s="153"/>
      <c r="M12575" s="153"/>
      <c r="N12575" s="153"/>
      <c r="O12575" s="153"/>
      <c r="P12575" s="153"/>
      <c r="Q12575" s="153"/>
      <c r="R12575" s="153"/>
      <c r="S12575" s="152"/>
      <c r="T12575" s="154"/>
      <c r="X12575" s="69" t="str">
        <f t="shared" si="396"/>
        <v/>
      </c>
      <c r="Y12575" s="69" t="str">
        <f t="shared" si="397"/>
        <v/>
      </c>
    </row>
    <row r="12576" spans="8:25" x14ac:dyDescent="0.25">
      <c r="H12576" s="153"/>
      <c r="I12576" s="151"/>
      <c r="J12576" s="153"/>
      <c r="K12576" s="153"/>
      <c r="L12576" s="153"/>
      <c r="M12576" s="153"/>
      <c r="N12576" s="153"/>
      <c r="O12576" s="153"/>
      <c r="P12576" s="153"/>
      <c r="Q12576" s="153"/>
      <c r="R12576" s="153"/>
      <c r="S12576" s="152"/>
      <c r="T12576" s="154"/>
      <c r="X12576" s="69" t="str">
        <f t="shared" si="396"/>
        <v/>
      </c>
      <c r="Y12576" s="69" t="str">
        <f t="shared" si="397"/>
        <v/>
      </c>
    </row>
    <row r="12577" spans="8:25" x14ac:dyDescent="0.25">
      <c r="H12577" s="153"/>
      <c r="I12577" s="151"/>
      <c r="J12577" s="153"/>
      <c r="K12577" s="153"/>
      <c r="L12577" s="153"/>
      <c r="M12577" s="153"/>
      <c r="N12577" s="153"/>
      <c r="O12577" s="153"/>
      <c r="P12577" s="153"/>
      <c r="Q12577" s="153"/>
      <c r="R12577" s="153"/>
      <c r="S12577" s="152"/>
      <c r="T12577" s="154"/>
      <c r="X12577" s="69" t="str">
        <f t="shared" si="396"/>
        <v/>
      </c>
      <c r="Y12577" s="69" t="str">
        <f t="shared" si="397"/>
        <v/>
      </c>
    </row>
    <row r="12578" spans="8:25" x14ac:dyDescent="0.25">
      <c r="H12578" s="153"/>
      <c r="I12578" s="151"/>
      <c r="J12578" s="153"/>
      <c r="K12578" s="153"/>
      <c r="L12578" s="153"/>
      <c r="M12578" s="153"/>
      <c r="N12578" s="153"/>
      <c r="O12578" s="153"/>
      <c r="P12578" s="153"/>
      <c r="Q12578" s="153"/>
      <c r="R12578" s="153"/>
      <c r="S12578" s="152"/>
      <c r="T12578" s="154"/>
      <c r="X12578" s="69" t="str">
        <f t="shared" si="396"/>
        <v/>
      </c>
      <c r="Y12578" s="69" t="str">
        <f t="shared" si="397"/>
        <v/>
      </c>
    </row>
    <row r="12579" spans="8:25" x14ac:dyDescent="0.25">
      <c r="H12579" s="153"/>
      <c r="I12579" s="151"/>
      <c r="J12579" s="153"/>
      <c r="K12579" s="153"/>
      <c r="L12579" s="153"/>
      <c r="M12579" s="153"/>
      <c r="N12579" s="153"/>
      <c r="O12579" s="153"/>
      <c r="P12579" s="153"/>
      <c r="Q12579" s="153"/>
      <c r="R12579" s="153"/>
      <c r="S12579" s="152"/>
      <c r="T12579" s="154"/>
      <c r="X12579" s="69" t="str">
        <f t="shared" si="396"/>
        <v/>
      </c>
      <c r="Y12579" s="69" t="str">
        <f t="shared" si="397"/>
        <v/>
      </c>
    </row>
    <row r="12580" spans="8:25" x14ac:dyDescent="0.25">
      <c r="H12580" s="153"/>
      <c r="I12580" s="151"/>
      <c r="J12580" s="153"/>
      <c r="K12580" s="153"/>
      <c r="L12580" s="153"/>
      <c r="M12580" s="153"/>
      <c r="N12580" s="153"/>
      <c r="O12580" s="153"/>
      <c r="P12580" s="153"/>
      <c r="Q12580" s="153"/>
      <c r="R12580" s="153"/>
      <c r="S12580" s="152"/>
      <c r="T12580" s="154"/>
      <c r="X12580" s="69" t="str">
        <f t="shared" si="396"/>
        <v/>
      </c>
      <c r="Y12580" s="69" t="str">
        <f t="shared" si="397"/>
        <v/>
      </c>
    </row>
    <row r="12581" spans="8:25" x14ac:dyDescent="0.25">
      <c r="H12581" s="153"/>
      <c r="I12581" s="151"/>
      <c r="J12581" s="153"/>
      <c r="K12581" s="153"/>
      <c r="L12581" s="153"/>
      <c r="M12581" s="153"/>
      <c r="N12581" s="153"/>
      <c r="O12581" s="153"/>
      <c r="P12581" s="153"/>
      <c r="Q12581" s="153"/>
      <c r="R12581" s="153"/>
      <c r="S12581" s="152"/>
      <c r="T12581" s="154"/>
      <c r="X12581" s="69" t="str">
        <f t="shared" si="396"/>
        <v/>
      </c>
      <c r="Y12581" s="69" t="str">
        <f t="shared" si="397"/>
        <v/>
      </c>
    </row>
    <row r="12582" spans="8:25" x14ac:dyDescent="0.25">
      <c r="H12582" s="153"/>
      <c r="I12582" s="151"/>
      <c r="J12582" s="153"/>
      <c r="K12582" s="153"/>
      <c r="L12582" s="153"/>
      <c r="M12582" s="153"/>
      <c r="N12582" s="153"/>
      <c r="O12582" s="153"/>
      <c r="P12582" s="153"/>
      <c r="Q12582" s="153"/>
      <c r="R12582" s="153"/>
      <c r="S12582" s="152"/>
      <c r="T12582" s="154"/>
      <c r="X12582" s="69" t="str">
        <f t="shared" si="396"/>
        <v/>
      </c>
      <c r="Y12582" s="69" t="str">
        <f t="shared" si="397"/>
        <v/>
      </c>
    </row>
    <row r="12583" spans="8:25" x14ac:dyDescent="0.25">
      <c r="H12583" s="153"/>
      <c r="I12583" s="151"/>
      <c r="J12583" s="153"/>
      <c r="K12583" s="153"/>
      <c r="L12583" s="153"/>
      <c r="M12583" s="153"/>
      <c r="N12583" s="153"/>
      <c r="O12583" s="153"/>
      <c r="P12583" s="153"/>
      <c r="Q12583" s="153"/>
      <c r="R12583" s="153"/>
      <c r="S12583" s="152"/>
      <c r="T12583" s="154"/>
      <c r="X12583" s="69" t="str">
        <f t="shared" si="396"/>
        <v/>
      </c>
      <c r="Y12583" s="69" t="str">
        <f t="shared" si="397"/>
        <v/>
      </c>
    </row>
    <row r="12584" spans="8:25" x14ac:dyDescent="0.25">
      <c r="H12584" s="153"/>
      <c r="I12584" s="151"/>
      <c r="J12584" s="153"/>
      <c r="K12584" s="153"/>
      <c r="L12584" s="153"/>
      <c r="M12584" s="153"/>
      <c r="N12584" s="153"/>
      <c r="O12584" s="153"/>
      <c r="P12584" s="153"/>
      <c r="Q12584" s="153"/>
      <c r="R12584" s="153"/>
      <c r="S12584" s="152"/>
      <c r="T12584" s="154"/>
      <c r="X12584" s="69" t="str">
        <f t="shared" si="396"/>
        <v/>
      </c>
      <c r="Y12584" s="69" t="str">
        <f t="shared" si="397"/>
        <v/>
      </c>
    </row>
    <row r="12585" spans="8:25" x14ac:dyDescent="0.25">
      <c r="H12585" s="153"/>
      <c r="I12585" s="151"/>
      <c r="J12585" s="153"/>
      <c r="K12585" s="153"/>
      <c r="L12585" s="153"/>
      <c r="M12585" s="153"/>
      <c r="N12585" s="153"/>
      <c r="O12585" s="153"/>
      <c r="P12585" s="153"/>
      <c r="Q12585" s="153"/>
      <c r="R12585" s="153"/>
      <c r="S12585" s="152"/>
      <c r="T12585" s="154"/>
      <c r="X12585" s="69" t="str">
        <f t="shared" si="396"/>
        <v/>
      </c>
      <c r="Y12585" s="69" t="str">
        <f t="shared" si="397"/>
        <v/>
      </c>
    </row>
    <row r="12586" spans="8:25" x14ac:dyDescent="0.25">
      <c r="H12586" s="153"/>
      <c r="I12586" s="151"/>
      <c r="J12586" s="153"/>
      <c r="K12586" s="153"/>
      <c r="L12586" s="153"/>
      <c r="M12586" s="153"/>
      <c r="N12586" s="153"/>
      <c r="O12586" s="153"/>
      <c r="P12586" s="153"/>
      <c r="Q12586" s="153"/>
      <c r="R12586" s="153"/>
      <c r="S12586" s="152"/>
      <c r="T12586" s="154"/>
      <c r="X12586" s="69" t="str">
        <f t="shared" si="396"/>
        <v/>
      </c>
      <c r="Y12586" s="69" t="str">
        <f t="shared" si="397"/>
        <v/>
      </c>
    </row>
    <row r="12587" spans="8:25" x14ac:dyDescent="0.25">
      <c r="H12587" s="153"/>
      <c r="I12587" s="151"/>
      <c r="J12587" s="153"/>
      <c r="K12587" s="153"/>
      <c r="L12587" s="153"/>
      <c r="M12587" s="153"/>
      <c r="N12587" s="153"/>
      <c r="O12587" s="153"/>
      <c r="P12587" s="153"/>
      <c r="Q12587" s="153"/>
      <c r="R12587" s="153"/>
      <c r="S12587" s="152"/>
      <c r="T12587" s="154"/>
      <c r="X12587" s="69" t="str">
        <f t="shared" si="396"/>
        <v/>
      </c>
      <c r="Y12587" s="69" t="str">
        <f t="shared" si="397"/>
        <v/>
      </c>
    </row>
    <row r="12588" spans="8:25" x14ac:dyDescent="0.25">
      <c r="H12588" s="153"/>
      <c r="I12588" s="151"/>
      <c r="J12588" s="153"/>
      <c r="K12588" s="153"/>
      <c r="L12588" s="153"/>
      <c r="M12588" s="153"/>
      <c r="N12588" s="153"/>
      <c r="O12588" s="153"/>
      <c r="P12588" s="153"/>
      <c r="Q12588" s="153"/>
      <c r="R12588" s="153"/>
      <c r="S12588" s="152"/>
      <c r="T12588" s="154"/>
      <c r="X12588" s="69" t="str">
        <f t="shared" si="396"/>
        <v/>
      </c>
      <c r="Y12588" s="69" t="str">
        <f t="shared" si="397"/>
        <v/>
      </c>
    </row>
    <row r="12589" spans="8:25" x14ac:dyDescent="0.25">
      <c r="H12589" s="153"/>
      <c r="I12589" s="151"/>
      <c r="J12589" s="153"/>
      <c r="K12589" s="153"/>
      <c r="L12589" s="153"/>
      <c r="M12589" s="153"/>
      <c r="N12589" s="153"/>
      <c r="O12589" s="153"/>
      <c r="P12589" s="153"/>
      <c r="Q12589" s="153"/>
      <c r="R12589" s="153"/>
      <c r="S12589" s="152"/>
      <c r="T12589" s="154"/>
      <c r="X12589" s="69" t="str">
        <f t="shared" si="396"/>
        <v/>
      </c>
      <c r="Y12589" s="69" t="str">
        <f t="shared" si="397"/>
        <v/>
      </c>
    </row>
    <row r="12590" spans="8:25" x14ac:dyDescent="0.25">
      <c r="H12590" s="153"/>
      <c r="I12590" s="151"/>
      <c r="J12590" s="153"/>
      <c r="K12590" s="153"/>
      <c r="L12590" s="153"/>
      <c r="M12590" s="153"/>
      <c r="N12590" s="153"/>
      <c r="O12590" s="153"/>
      <c r="P12590" s="153"/>
      <c r="Q12590" s="153"/>
      <c r="R12590" s="153"/>
      <c r="S12590" s="152"/>
      <c r="T12590" s="154"/>
      <c r="X12590" s="69" t="str">
        <f t="shared" si="396"/>
        <v/>
      </c>
      <c r="Y12590" s="69" t="str">
        <f t="shared" si="397"/>
        <v/>
      </c>
    </row>
    <row r="12591" spans="8:25" x14ac:dyDescent="0.25">
      <c r="H12591" s="153"/>
      <c r="I12591" s="151"/>
      <c r="J12591" s="153"/>
      <c r="K12591" s="153"/>
      <c r="L12591" s="153"/>
      <c r="M12591" s="153"/>
      <c r="N12591" s="153"/>
      <c r="O12591" s="153"/>
      <c r="P12591" s="153"/>
      <c r="Q12591" s="153"/>
      <c r="R12591" s="153"/>
      <c r="S12591" s="152"/>
      <c r="T12591" s="154"/>
      <c r="X12591" s="69" t="str">
        <f t="shared" si="396"/>
        <v/>
      </c>
      <c r="Y12591" s="69" t="str">
        <f t="shared" si="397"/>
        <v/>
      </c>
    </row>
    <row r="12592" spans="8:25" x14ac:dyDescent="0.25">
      <c r="H12592" s="153"/>
      <c r="I12592" s="151"/>
      <c r="J12592" s="153"/>
      <c r="K12592" s="153"/>
      <c r="L12592" s="153"/>
      <c r="M12592" s="153"/>
      <c r="N12592" s="153"/>
      <c r="O12592" s="153"/>
      <c r="P12592" s="153"/>
      <c r="Q12592" s="153"/>
      <c r="R12592" s="153"/>
      <c r="S12592" s="152"/>
      <c r="T12592" s="154"/>
      <c r="X12592" s="69" t="str">
        <f t="shared" si="396"/>
        <v/>
      </c>
      <c r="Y12592" s="69" t="str">
        <f t="shared" si="397"/>
        <v/>
      </c>
    </row>
    <row r="12593" spans="8:25" x14ac:dyDescent="0.25">
      <c r="H12593" s="153"/>
      <c r="I12593" s="151"/>
      <c r="J12593" s="153"/>
      <c r="K12593" s="153"/>
      <c r="L12593" s="153"/>
      <c r="M12593" s="153"/>
      <c r="N12593" s="153"/>
      <c r="O12593" s="153"/>
      <c r="P12593" s="153"/>
      <c r="Q12593" s="153"/>
      <c r="R12593" s="153"/>
      <c r="S12593" s="152"/>
      <c r="T12593" s="154"/>
      <c r="X12593" s="69" t="str">
        <f t="shared" si="396"/>
        <v/>
      </c>
      <c r="Y12593" s="69" t="str">
        <f t="shared" si="397"/>
        <v/>
      </c>
    </row>
    <row r="12594" spans="8:25" x14ac:dyDescent="0.25">
      <c r="H12594" s="153"/>
      <c r="I12594" s="151"/>
      <c r="J12594" s="153"/>
      <c r="K12594" s="153"/>
      <c r="L12594" s="153"/>
      <c r="M12594" s="153"/>
      <c r="N12594" s="153"/>
      <c r="O12594" s="153"/>
      <c r="P12594" s="153"/>
      <c r="Q12594" s="153"/>
      <c r="R12594" s="153"/>
      <c r="S12594" s="152"/>
      <c r="T12594" s="154"/>
      <c r="X12594" s="69" t="str">
        <f t="shared" si="396"/>
        <v/>
      </c>
      <c r="Y12594" s="69" t="str">
        <f t="shared" si="397"/>
        <v/>
      </c>
    </row>
    <row r="12595" spans="8:25" x14ac:dyDescent="0.25">
      <c r="H12595" s="153"/>
      <c r="I12595" s="151"/>
      <c r="J12595" s="153"/>
      <c r="K12595" s="153"/>
      <c r="L12595" s="153"/>
      <c r="M12595" s="153"/>
      <c r="N12595" s="153"/>
      <c r="O12595" s="153"/>
      <c r="P12595" s="153"/>
      <c r="Q12595" s="153"/>
      <c r="R12595" s="153"/>
      <c r="S12595" s="152"/>
      <c r="T12595" s="154"/>
      <c r="X12595" s="69" t="str">
        <f t="shared" si="396"/>
        <v/>
      </c>
      <c r="Y12595" s="69" t="str">
        <f t="shared" si="397"/>
        <v/>
      </c>
    </row>
    <row r="12596" spans="8:25" x14ac:dyDescent="0.25">
      <c r="H12596" s="153"/>
      <c r="I12596" s="151"/>
      <c r="J12596" s="153"/>
      <c r="K12596" s="153"/>
      <c r="L12596" s="153"/>
      <c r="M12596" s="153"/>
      <c r="N12596" s="153"/>
      <c r="O12596" s="153"/>
      <c r="P12596" s="153"/>
      <c r="Q12596" s="153"/>
      <c r="R12596" s="153"/>
      <c r="S12596" s="152"/>
      <c r="T12596" s="154"/>
      <c r="X12596" s="69" t="str">
        <f t="shared" si="396"/>
        <v/>
      </c>
      <c r="Y12596" s="69" t="str">
        <f t="shared" si="397"/>
        <v/>
      </c>
    </row>
    <row r="12597" spans="8:25" x14ac:dyDescent="0.25">
      <c r="H12597" s="153"/>
      <c r="I12597" s="151"/>
      <c r="J12597" s="153"/>
      <c r="K12597" s="153"/>
      <c r="L12597" s="153"/>
      <c r="M12597" s="153"/>
      <c r="N12597" s="153"/>
      <c r="O12597" s="153"/>
      <c r="P12597" s="153"/>
      <c r="Q12597" s="153"/>
      <c r="R12597" s="153"/>
      <c r="S12597" s="152"/>
      <c r="T12597" s="154"/>
      <c r="X12597" s="69" t="str">
        <f t="shared" si="396"/>
        <v/>
      </c>
      <c r="Y12597" s="69" t="str">
        <f t="shared" si="397"/>
        <v/>
      </c>
    </row>
    <row r="12598" spans="8:25" x14ac:dyDescent="0.25">
      <c r="H12598" s="153"/>
      <c r="I12598" s="151"/>
      <c r="J12598" s="153"/>
      <c r="K12598" s="153"/>
      <c r="L12598" s="153"/>
      <c r="M12598" s="153"/>
      <c r="N12598" s="153"/>
      <c r="O12598" s="153"/>
      <c r="P12598" s="153"/>
      <c r="Q12598" s="153"/>
      <c r="R12598" s="153"/>
      <c r="S12598" s="152"/>
      <c r="T12598" s="154"/>
      <c r="X12598" s="69" t="str">
        <f t="shared" si="396"/>
        <v/>
      </c>
      <c r="Y12598" s="69" t="str">
        <f t="shared" si="397"/>
        <v/>
      </c>
    </row>
    <row r="12599" spans="8:25" x14ac:dyDescent="0.25">
      <c r="H12599" s="153"/>
      <c r="I12599" s="151"/>
      <c r="J12599" s="153"/>
      <c r="K12599" s="153"/>
      <c r="L12599" s="153"/>
      <c r="M12599" s="153"/>
      <c r="N12599" s="153"/>
      <c r="O12599" s="153"/>
      <c r="P12599" s="153"/>
      <c r="Q12599" s="153"/>
      <c r="R12599" s="153"/>
      <c r="S12599" s="152"/>
      <c r="T12599" s="154"/>
      <c r="X12599" s="69" t="str">
        <f t="shared" si="396"/>
        <v/>
      </c>
      <c r="Y12599" s="69" t="str">
        <f t="shared" si="397"/>
        <v/>
      </c>
    </row>
    <row r="12600" spans="8:25" x14ac:dyDescent="0.25">
      <c r="H12600" s="153"/>
      <c r="I12600" s="151"/>
      <c r="J12600" s="153"/>
      <c r="K12600" s="153"/>
      <c r="L12600" s="153"/>
      <c r="M12600" s="153"/>
      <c r="N12600" s="153"/>
      <c r="O12600" s="153"/>
      <c r="P12600" s="153"/>
      <c r="Q12600" s="153"/>
      <c r="R12600" s="153"/>
      <c r="S12600" s="152"/>
      <c r="T12600" s="154"/>
      <c r="X12600" s="69" t="str">
        <f t="shared" si="396"/>
        <v/>
      </c>
      <c r="Y12600" s="69" t="str">
        <f t="shared" si="397"/>
        <v/>
      </c>
    </row>
    <row r="12601" spans="8:25" x14ac:dyDescent="0.25">
      <c r="H12601" s="153"/>
      <c r="I12601" s="151"/>
      <c r="J12601" s="153"/>
      <c r="K12601" s="153"/>
      <c r="L12601" s="153"/>
      <c r="M12601" s="153"/>
      <c r="N12601" s="153"/>
      <c r="O12601" s="153"/>
      <c r="P12601" s="153"/>
      <c r="Q12601" s="153"/>
      <c r="R12601" s="153"/>
      <c r="S12601" s="152"/>
      <c r="T12601" s="154"/>
      <c r="X12601" s="69" t="str">
        <f t="shared" si="396"/>
        <v/>
      </c>
      <c r="Y12601" s="69" t="str">
        <f t="shared" si="397"/>
        <v/>
      </c>
    </row>
    <row r="12602" spans="8:25" x14ac:dyDescent="0.25">
      <c r="H12602" s="153"/>
      <c r="I12602" s="151"/>
      <c r="J12602" s="153"/>
      <c r="K12602" s="153"/>
      <c r="L12602" s="153"/>
      <c r="M12602" s="153"/>
      <c r="N12602" s="153"/>
      <c r="O12602" s="153"/>
      <c r="P12602" s="153"/>
      <c r="Q12602" s="153"/>
      <c r="R12602" s="153"/>
      <c r="S12602" s="152"/>
      <c r="T12602" s="154"/>
      <c r="X12602" s="69" t="str">
        <f t="shared" si="396"/>
        <v/>
      </c>
      <c r="Y12602" s="69" t="str">
        <f t="shared" si="397"/>
        <v/>
      </c>
    </row>
    <row r="12603" spans="8:25" x14ac:dyDescent="0.25">
      <c r="H12603" s="153"/>
      <c r="I12603" s="151"/>
      <c r="J12603" s="153"/>
      <c r="K12603" s="153"/>
      <c r="L12603" s="153"/>
      <c r="M12603" s="153"/>
      <c r="N12603" s="153"/>
      <c r="O12603" s="153"/>
      <c r="P12603" s="153"/>
      <c r="Q12603" s="153"/>
      <c r="R12603" s="153"/>
      <c r="S12603" s="152"/>
      <c r="T12603" s="154"/>
      <c r="X12603" s="69" t="str">
        <f t="shared" si="396"/>
        <v/>
      </c>
      <c r="Y12603" s="69" t="str">
        <f t="shared" si="397"/>
        <v/>
      </c>
    </row>
    <row r="12604" spans="8:25" x14ac:dyDescent="0.25">
      <c r="H12604" s="153"/>
      <c r="I12604" s="151"/>
      <c r="J12604" s="153"/>
      <c r="K12604" s="153"/>
      <c r="L12604" s="153"/>
      <c r="M12604" s="153"/>
      <c r="N12604" s="153"/>
      <c r="O12604" s="153"/>
      <c r="P12604" s="153"/>
      <c r="Q12604" s="153"/>
      <c r="R12604" s="153"/>
      <c r="S12604" s="152"/>
      <c r="T12604" s="154"/>
      <c r="X12604" s="69" t="str">
        <f t="shared" si="396"/>
        <v/>
      </c>
      <c r="Y12604" s="69" t="str">
        <f t="shared" si="397"/>
        <v/>
      </c>
    </row>
    <row r="12605" spans="8:25" x14ac:dyDescent="0.25">
      <c r="H12605" s="153"/>
      <c r="I12605" s="151"/>
      <c r="J12605" s="153"/>
      <c r="K12605" s="153"/>
      <c r="L12605" s="153"/>
      <c r="M12605" s="153"/>
      <c r="N12605" s="153"/>
      <c r="O12605" s="153"/>
      <c r="P12605" s="153"/>
      <c r="Q12605" s="153"/>
      <c r="R12605" s="153"/>
      <c r="S12605" s="152"/>
      <c r="T12605" s="154"/>
      <c r="X12605" s="69" t="str">
        <f t="shared" si="396"/>
        <v/>
      </c>
      <c r="Y12605" s="69" t="str">
        <f t="shared" si="397"/>
        <v/>
      </c>
    </row>
    <row r="12606" spans="8:25" x14ac:dyDescent="0.25">
      <c r="H12606" s="153"/>
      <c r="I12606" s="151"/>
      <c r="J12606" s="153"/>
      <c r="K12606" s="153"/>
      <c r="L12606" s="153"/>
      <c r="M12606" s="153"/>
      <c r="N12606" s="153"/>
      <c r="O12606" s="153"/>
      <c r="P12606" s="153"/>
      <c r="Q12606" s="153"/>
      <c r="R12606" s="153"/>
      <c r="S12606" s="152"/>
      <c r="T12606" s="154"/>
      <c r="X12606" s="69" t="str">
        <f t="shared" si="396"/>
        <v/>
      </c>
      <c r="Y12606" s="69" t="str">
        <f t="shared" si="397"/>
        <v/>
      </c>
    </row>
    <row r="12607" spans="8:25" x14ac:dyDescent="0.25">
      <c r="H12607" s="153"/>
      <c r="I12607" s="151"/>
      <c r="J12607" s="153"/>
      <c r="K12607" s="153"/>
      <c r="L12607" s="153"/>
      <c r="M12607" s="153"/>
      <c r="N12607" s="153"/>
      <c r="O12607" s="153"/>
      <c r="P12607" s="153"/>
      <c r="Q12607" s="153"/>
      <c r="R12607" s="153"/>
      <c r="S12607" s="152"/>
      <c r="T12607" s="154"/>
      <c r="X12607" s="69" t="str">
        <f t="shared" si="396"/>
        <v/>
      </c>
      <c r="Y12607" s="69" t="str">
        <f t="shared" si="397"/>
        <v/>
      </c>
    </row>
    <row r="12608" spans="8:25" x14ac:dyDescent="0.25">
      <c r="H12608" s="153"/>
      <c r="I12608" s="151"/>
      <c r="J12608" s="153"/>
      <c r="K12608" s="153"/>
      <c r="L12608" s="153"/>
      <c r="M12608" s="153"/>
      <c r="N12608" s="153"/>
      <c r="O12608" s="153"/>
      <c r="P12608" s="153"/>
      <c r="Q12608" s="153"/>
      <c r="R12608" s="153"/>
      <c r="S12608" s="152"/>
      <c r="T12608" s="154"/>
      <c r="X12608" s="69" t="str">
        <f t="shared" si="396"/>
        <v/>
      </c>
      <c r="Y12608" s="69" t="str">
        <f t="shared" si="397"/>
        <v/>
      </c>
    </row>
    <row r="12609" spans="8:25" x14ac:dyDescent="0.25">
      <c r="H12609" s="153"/>
      <c r="I12609" s="151"/>
      <c r="J12609" s="153"/>
      <c r="K12609" s="153"/>
      <c r="L12609" s="153"/>
      <c r="M12609" s="153"/>
      <c r="N12609" s="153"/>
      <c r="O12609" s="153"/>
      <c r="P12609" s="153"/>
      <c r="Q12609" s="153"/>
      <c r="R12609" s="153"/>
      <c r="S12609" s="152"/>
      <c r="T12609" s="154"/>
      <c r="X12609" s="69" t="str">
        <f t="shared" si="396"/>
        <v/>
      </c>
      <c r="Y12609" s="69" t="str">
        <f t="shared" si="397"/>
        <v/>
      </c>
    </row>
    <row r="12610" spans="8:25" x14ac:dyDescent="0.25">
      <c r="H12610" s="153"/>
      <c r="I12610" s="151"/>
      <c r="J12610" s="153"/>
      <c r="K12610" s="153"/>
      <c r="L12610" s="153"/>
      <c r="M12610" s="153"/>
      <c r="N12610" s="153"/>
      <c r="O12610" s="153"/>
      <c r="P12610" s="153"/>
      <c r="Q12610" s="153"/>
      <c r="R12610" s="153"/>
      <c r="S12610" s="152"/>
      <c r="T12610" s="154"/>
      <c r="X12610" s="69" t="str">
        <f t="shared" ref="X12610:X12673" si="398">IF(W12610&lt;&gt;"",W12610-I12610,"")</f>
        <v/>
      </c>
      <c r="Y12610" s="69" t="str">
        <f t="shared" si="397"/>
        <v/>
      </c>
    </row>
    <row r="12611" spans="8:25" x14ac:dyDescent="0.25">
      <c r="H12611" s="153"/>
      <c r="I12611" s="151"/>
      <c r="J12611" s="153"/>
      <c r="K12611" s="153"/>
      <c r="L12611" s="153"/>
      <c r="M12611" s="153"/>
      <c r="N12611" s="153"/>
      <c r="O12611" s="153"/>
      <c r="P12611" s="153"/>
      <c r="Q12611" s="153"/>
      <c r="R12611" s="153"/>
      <c r="S12611" s="152"/>
      <c r="T12611" s="154"/>
      <c r="X12611" s="69" t="str">
        <f t="shared" si="398"/>
        <v/>
      </c>
      <c r="Y12611" s="69" t="str">
        <f t="shared" ref="Y12611:Y12674" si="399">IF(X12611&lt;&gt;"",IF(X12611&lt;365,"&lt; 1 year",IF(X12611&lt;730,"1-2",IF(X12611&lt;1095,"2-3",IF(X12611&lt;1460,"3-4",IF(X12611&lt;1825,"4-5","5+"))))),"")</f>
        <v/>
      </c>
    </row>
    <row r="12612" spans="8:25" x14ac:dyDescent="0.25">
      <c r="H12612" s="153"/>
      <c r="I12612" s="151"/>
      <c r="J12612" s="153"/>
      <c r="K12612" s="153"/>
      <c r="L12612" s="153"/>
      <c r="M12612" s="153"/>
      <c r="N12612" s="153"/>
      <c r="O12612" s="153"/>
      <c r="P12612" s="153"/>
      <c r="Q12612" s="153"/>
      <c r="R12612" s="153"/>
      <c r="S12612" s="152"/>
      <c r="T12612" s="154"/>
      <c r="X12612" s="69" t="str">
        <f t="shared" si="398"/>
        <v/>
      </c>
      <c r="Y12612" s="69" t="str">
        <f t="shared" si="399"/>
        <v/>
      </c>
    </row>
    <row r="12613" spans="8:25" x14ac:dyDescent="0.25">
      <c r="H12613" s="153"/>
      <c r="I12613" s="151"/>
      <c r="J12613" s="153"/>
      <c r="K12613" s="153"/>
      <c r="L12613" s="153"/>
      <c r="M12613" s="153"/>
      <c r="N12613" s="153"/>
      <c r="O12613" s="153"/>
      <c r="P12613" s="153"/>
      <c r="Q12613" s="153"/>
      <c r="R12613" s="153"/>
      <c r="S12613" s="152"/>
      <c r="T12613" s="154"/>
      <c r="X12613" s="69" t="str">
        <f t="shared" si="398"/>
        <v/>
      </c>
      <c r="Y12613" s="69" t="str">
        <f t="shared" si="399"/>
        <v/>
      </c>
    </row>
    <row r="12614" spans="8:25" x14ac:dyDescent="0.25">
      <c r="H12614" s="153"/>
      <c r="I12614" s="151"/>
      <c r="J12614" s="153"/>
      <c r="K12614" s="153"/>
      <c r="L12614" s="153"/>
      <c r="M12614" s="153"/>
      <c r="N12614" s="153"/>
      <c r="O12614" s="153"/>
      <c r="P12614" s="153"/>
      <c r="Q12614" s="153"/>
      <c r="R12614" s="153"/>
      <c r="S12614" s="152"/>
      <c r="T12614" s="154"/>
      <c r="X12614" s="69" t="str">
        <f t="shared" si="398"/>
        <v/>
      </c>
      <c r="Y12614" s="69" t="str">
        <f t="shared" si="399"/>
        <v/>
      </c>
    </row>
    <row r="12615" spans="8:25" x14ac:dyDescent="0.25">
      <c r="H12615" s="153"/>
      <c r="I12615" s="151"/>
      <c r="J12615" s="153"/>
      <c r="K12615" s="153"/>
      <c r="L12615" s="153"/>
      <c r="M12615" s="153"/>
      <c r="N12615" s="153"/>
      <c r="O12615" s="153"/>
      <c r="P12615" s="153"/>
      <c r="Q12615" s="153"/>
      <c r="R12615" s="153"/>
      <c r="S12615" s="152"/>
      <c r="T12615" s="154"/>
      <c r="X12615" s="69" t="str">
        <f t="shared" si="398"/>
        <v/>
      </c>
      <c r="Y12615" s="69" t="str">
        <f t="shared" si="399"/>
        <v/>
      </c>
    </row>
    <row r="12616" spans="8:25" x14ac:dyDescent="0.25">
      <c r="H12616" s="153"/>
      <c r="I12616" s="151"/>
      <c r="J12616" s="153"/>
      <c r="K12616" s="153"/>
      <c r="L12616" s="153"/>
      <c r="M12616" s="153"/>
      <c r="N12616" s="153"/>
      <c r="O12616" s="153"/>
      <c r="P12616" s="153"/>
      <c r="Q12616" s="153"/>
      <c r="R12616" s="153"/>
      <c r="S12616" s="152"/>
      <c r="T12616" s="154"/>
      <c r="X12616" s="69" t="str">
        <f t="shared" si="398"/>
        <v/>
      </c>
      <c r="Y12616" s="69" t="str">
        <f t="shared" si="399"/>
        <v/>
      </c>
    </row>
    <row r="12617" spans="8:25" x14ac:dyDescent="0.25">
      <c r="H12617" s="153"/>
      <c r="I12617" s="151"/>
      <c r="J12617" s="153"/>
      <c r="K12617" s="153"/>
      <c r="L12617" s="153"/>
      <c r="M12617" s="153"/>
      <c r="N12617" s="153"/>
      <c r="O12617" s="153"/>
      <c r="P12617" s="153"/>
      <c r="Q12617" s="153"/>
      <c r="R12617" s="153"/>
      <c r="S12617" s="152"/>
      <c r="T12617" s="154"/>
      <c r="X12617" s="69" t="str">
        <f t="shared" si="398"/>
        <v/>
      </c>
      <c r="Y12617" s="69" t="str">
        <f t="shared" si="399"/>
        <v/>
      </c>
    </row>
    <row r="12618" spans="8:25" x14ac:dyDescent="0.25">
      <c r="H12618" s="153"/>
      <c r="I12618" s="151"/>
      <c r="J12618" s="153"/>
      <c r="K12618" s="153"/>
      <c r="L12618" s="153"/>
      <c r="M12618" s="153"/>
      <c r="N12618" s="153"/>
      <c r="O12618" s="153"/>
      <c r="P12618" s="153"/>
      <c r="Q12618" s="153"/>
      <c r="R12618" s="153"/>
      <c r="S12618" s="152"/>
      <c r="T12618" s="154"/>
      <c r="X12618" s="69" t="str">
        <f t="shared" si="398"/>
        <v/>
      </c>
      <c r="Y12618" s="69" t="str">
        <f t="shared" si="399"/>
        <v/>
      </c>
    </row>
    <row r="12619" spans="8:25" x14ac:dyDescent="0.25">
      <c r="H12619" s="153"/>
      <c r="I12619" s="151"/>
      <c r="J12619" s="153"/>
      <c r="K12619" s="153"/>
      <c r="L12619" s="153"/>
      <c r="M12619" s="153"/>
      <c r="N12619" s="153"/>
      <c r="O12619" s="153"/>
      <c r="P12619" s="153"/>
      <c r="Q12619" s="153"/>
      <c r="R12619" s="153"/>
      <c r="S12619" s="152"/>
      <c r="T12619" s="154"/>
      <c r="X12619" s="69" t="str">
        <f t="shared" si="398"/>
        <v/>
      </c>
      <c r="Y12619" s="69" t="str">
        <f t="shared" si="399"/>
        <v/>
      </c>
    </row>
    <row r="12620" spans="8:25" x14ac:dyDescent="0.25">
      <c r="H12620" s="153"/>
      <c r="I12620" s="151"/>
      <c r="J12620" s="153"/>
      <c r="K12620" s="153"/>
      <c r="L12620" s="153"/>
      <c r="M12620" s="153"/>
      <c r="N12620" s="153"/>
      <c r="O12620" s="153"/>
      <c r="P12620" s="153"/>
      <c r="Q12620" s="153"/>
      <c r="R12620" s="153"/>
      <c r="S12620" s="152"/>
      <c r="T12620" s="154"/>
      <c r="X12620" s="69" t="str">
        <f t="shared" si="398"/>
        <v/>
      </c>
      <c r="Y12620" s="69" t="str">
        <f t="shared" si="399"/>
        <v/>
      </c>
    </row>
    <row r="12621" spans="8:25" x14ac:dyDescent="0.25">
      <c r="H12621" s="153"/>
      <c r="I12621" s="151"/>
      <c r="J12621" s="153"/>
      <c r="K12621" s="153"/>
      <c r="L12621" s="153"/>
      <c r="M12621" s="153"/>
      <c r="N12621" s="153"/>
      <c r="O12621" s="153"/>
      <c r="P12621" s="153"/>
      <c r="Q12621" s="153"/>
      <c r="R12621" s="153"/>
      <c r="S12621" s="152"/>
      <c r="T12621" s="154"/>
      <c r="X12621" s="69" t="str">
        <f t="shared" si="398"/>
        <v/>
      </c>
      <c r="Y12621" s="69" t="str">
        <f t="shared" si="399"/>
        <v/>
      </c>
    </row>
    <row r="12622" spans="8:25" x14ac:dyDescent="0.25">
      <c r="H12622" s="153"/>
      <c r="I12622" s="151"/>
      <c r="J12622" s="153"/>
      <c r="K12622" s="153"/>
      <c r="L12622" s="153"/>
      <c r="M12622" s="153"/>
      <c r="N12622" s="153"/>
      <c r="O12622" s="153"/>
      <c r="P12622" s="153"/>
      <c r="Q12622" s="153"/>
      <c r="R12622" s="153"/>
      <c r="S12622" s="152"/>
      <c r="T12622" s="154"/>
      <c r="X12622" s="69" t="str">
        <f t="shared" si="398"/>
        <v/>
      </c>
      <c r="Y12622" s="69" t="str">
        <f t="shared" si="399"/>
        <v/>
      </c>
    </row>
    <row r="12623" spans="8:25" x14ac:dyDescent="0.25">
      <c r="H12623" s="153"/>
      <c r="I12623" s="151"/>
      <c r="J12623" s="153"/>
      <c r="K12623" s="153"/>
      <c r="L12623" s="153"/>
      <c r="M12623" s="153"/>
      <c r="N12623" s="153"/>
      <c r="O12623" s="153"/>
      <c r="P12623" s="153"/>
      <c r="Q12623" s="153"/>
      <c r="R12623" s="153"/>
      <c r="S12623" s="152"/>
      <c r="T12623" s="154"/>
      <c r="X12623" s="69" t="str">
        <f t="shared" si="398"/>
        <v/>
      </c>
      <c r="Y12623" s="69" t="str">
        <f t="shared" si="399"/>
        <v/>
      </c>
    </row>
    <row r="12624" spans="8:25" x14ac:dyDescent="0.25">
      <c r="H12624" s="153"/>
      <c r="I12624" s="151"/>
      <c r="J12624" s="153"/>
      <c r="K12624" s="153"/>
      <c r="L12624" s="153"/>
      <c r="M12624" s="153"/>
      <c r="N12624" s="153"/>
      <c r="O12624" s="153"/>
      <c r="P12624" s="153"/>
      <c r="Q12624" s="153"/>
      <c r="R12624" s="153"/>
      <c r="S12624" s="152"/>
      <c r="T12624" s="154"/>
      <c r="X12624" s="69" t="str">
        <f t="shared" si="398"/>
        <v/>
      </c>
      <c r="Y12624" s="69" t="str">
        <f t="shared" si="399"/>
        <v/>
      </c>
    </row>
    <row r="12625" spans="8:25" x14ac:dyDescent="0.25">
      <c r="H12625" s="153"/>
      <c r="I12625" s="151"/>
      <c r="J12625" s="153"/>
      <c r="K12625" s="153"/>
      <c r="L12625" s="153"/>
      <c r="M12625" s="153"/>
      <c r="N12625" s="153"/>
      <c r="O12625" s="153"/>
      <c r="P12625" s="153"/>
      <c r="Q12625" s="153"/>
      <c r="R12625" s="153"/>
      <c r="S12625" s="152"/>
      <c r="T12625" s="154"/>
      <c r="X12625" s="69" t="str">
        <f t="shared" si="398"/>
        <v/>
      </c>
      <c r="Y12625" s="69" t="str">
        <f t="shared" si="399"/>
        <v/>
      </c>
    </row>
    <row r="12626" spans="8:25" x14ac:dyDescent="0.25">
      <c r="H12626" s="153"/>
      <c r="I12626" s="151"/>
      <c r="J12626" s="153"/>
      <c r="K12626" s="153"/>
      <c r="L12626" s="153"/>
      <c r="M12626" s="153"/>
      <c r="N12626" s="153"/>
      <c r="O12626" s="153"/>
      <c r="P12626" s="153"/>
      <c r="Q12626" s="153"/>
      <c r="R12626" s="153"/>
      <c r="S12626" s="152"/>
      <c r="T12626" s="154"/>
      <c r="X12626" s="69" t="str">
        <f t="shared" si="398"/>
        <v/>
      </c>
      <c r="Y12626" s="69" t="str">
        <f t="shared" si="399"/>
        <v/>
      </c>
    </row>
    <row r="12627" spans="8:25" x14ac:dyDescent="0.25">
      <c r="H12627" s="153"/>
      <c r="I12627" s="151"/>
      <c r="J12627" s="153"/>
      <c r="K12627" s="153"/>
      <c r="L12627" s="153"/>
      <c r="M12627" s="153"/>
      <c r="N12627" s="153"/>
      <c r="O12627" s="153"/>
      <c r="P12627" s="153"/>
      <c r="Q12627" s="153"/>
      <c r="R12627" s="153"/>
      <c r="S12627" s="152"/>
      <c r="T12627" s="154"/>
      <c r="X12627" s="69" t="str">
        <f t="shared" si="398"/>
        <v/>
      </c>
      <c r="Y12627" s="69" t="str">
        <f t="shared" si="399"/>
        <v/>
      </c>
    </row>
    <row r="12628" spans="8:25" x14ac:dyDescent="0.25">
      <c r="H12628" s="153"/>
      <c r="I12628" s="151"/>
      <c r="J12628" s="153"/>
      <c r="K12628" s="153"/>
      <c r="L12628" s="153"/>
      <c r="M12628" s="153"/>
      <c r="N12628" s="153"/>
      <c r="O12628" s="153"/>
      <c r="P12628" s="153"/>
      <c r="Q12628" s="153"/>
      <c r="R12628" s="153"/>
      <c r="S12628" s="152"/>
      <c r="T12628" s="154"/>
      <c r="X12628" s="69" t="str">
        <f t="shared" si="398"/>
        <v/>
      </c>
      <c r="Y12628" s="69" t="str">
        <f t="shared" si="399"/>
        <v/>
      </c>
    </row>
    <row r="12629" spans="8:25" x14ac:dyDescent="0.25">
      <c r="H12629" s="153"/>
      <c r="I12629" s="151"/>
      <c r="J12629" s="153"/>
      <c r="K12629" s="153"/>
      <c r="L12629" s="153"/>
      <c r="M12629" s="153"/>
      <c r="N12629" s="153"/>
      <c r="O12629" s="153"/>
      <c r="P12629" s="153"/>
      <c r="Q12629" s="153"/>
      <c r="R12629" s="153"/>
      <c r="S12629" s="152"/>
      <c r="T12629" s="154"/>
      <c r="X12629" s="69" t="str">
        <f t="shared" si="398"/>
        <v/>
      </c>
      <c r="Y12629" s="69" t="str">
        <f t="shared" si="399"/>
        <v/>
      </c>
    </row>
    <row r="12630" spans="8:25" x14ac:dyDescent="0.25">
      <c r="H12630" s="153"/>
      <c r="I12630" s="151"/>
      <c r="J12630" s="153"/>
      <c r="K12630" s="153"/>
      <c r="L12630" s="153"/>
      <c r="M12630" s="153"/>
      <c r="N12630" s="153"/>
      <c r="O12630" s="153"/>
      <c r="P12630" s="153"/>
      <c r="Q12630" s="153"/>
      <c r="R12630" s="153"/>
      <c r="S12630" s="152"/>
      <c r="T12630" s="154"/>
      <c r="X12630" s="69" t="str">
        <f t="shared" si="398"/>
        <v/>
      </c>
      <c r="Y12630" s="69" t="str">
        <f t="shared" si="399"/>
        <v/>
      </c>
    </row>
    <row r="12631" spans="8:25" x14ac:dyDescent="0.25">
      <c r="H12631" s="153"/>
      <c r="I12631" s="151"/>
      <c r="J12631" s="153"/>
      <c r="K12631" s="153"/>
      <c r="L12631" s="153"/>
      <c r="M12631" s="153"/>
      <c r="N12631" s="153"/>
      <c r="O12631" s="153"/>
      <c r="P12631" s="153"/>
      <c r="Q12631" s="153"/>
      <c r="R12631" s="153"/>
      <c r="S12631" s="152"/>
      <c r="T12631" s="154"/>
      <c r="X12631" s="69" t="str">
        <f t="shared" si="398"/>
        <v/>
      </c>
      <c r="Y12631" s="69" t="str">
        <f t="shared" si="399"/>
        <v/>
      </c>
    </row>
    <row r="12632" spans="8:25" x14ac:dyDescent="0.25">
      <c r="H12632" s="153"/>
      <c r="I12632" s="151"/>
      <c r="J12632" s="153"/>
      <c r="K12632" s="153"/>
      <c r="L12632" s="153"/>
      <c r="M12632" s="153"/>
      <c r="N12632" s="153"/>
      <c r="O12632" s="153"/>
      <c r="P12632" s="153"/>
      <c r="Q12632" s="153"/>
      <c r="R12632" s="153"/>
      <c r="S12632" s="152"/>
      <c r="T12632" s="154"/>
      <c r="X12632" s="69" t="str">
        <f t="shared" si="398"/>
        <v/>
      </c>
      <c r="Y12632" s="69" t="str">
        <f t="shared" si="399"/>
        <v/>
      </c>
    </row>
    <row r="12633" spans="8:25" x14ac:dyDescent="0.25">
      <c r="H12633" s="153"/>
      <c r="I12633" s="151"/>
      <c r="J12633" s="153"/>
      <c r="K12633" s="153"/>
      <c r="L12633" s="153"/>
      <c r="M12633" s="153"/>
      <c r="N12633" s="153"/>
      <c r="O12633" s="153"/>
      <c r="P12633" s="153"/>
      <c r="Q12633" s="153"/>
      <c r="R12633" s="153"/>
      <c r="S12633" s="152"/>
      <c r="T12633" s="154"/>
      <c r="X12633" s="69" t="str">
        <f t="shared" si="398"/>
        <v/>
      </c>
      <c r="Y12633" s="69" t="str">
        <f t="shared" si="399"/>
        <v/>
      </c>
    </row>
    <row r="12634" spans="8:25" x14ac:dyDescent="0.25">
      <c r="H12634" s="153"/>
      <c r="I12634" s="151"/>
      <c r="J12634" s="153"/>
      <c r="K12634" s="153"/>
      <c r="L12634" s="153"/>
      <c r="M12634" s="153"/>
      <c r="N12634" s="153"/>
      <c r="O12634" s="153"/>
      <c r="P12634" s="153"/>
      <c r="Q12634" s="153"/>
      <c r="R12634" s="153"/>
      <c r="S12634" s="152"/>
      <c r="T12634" s="154"/>
      <c r="X12634" s="69" t="str">
        <f t="shared" si="398"/>
        <v/>
      </c>
      <c r="Y12634" s="69" t="str">
        <f t="shared" si="399"/>
        <v/>
      </c>
    </row>
    <row r="12635" spans="8:25" x14ac:dyDescent="0.25">
      <c r="H12635" s="153"/>
      <c r="I12635" s="151"/>
      <c r="J12635" s="153"/>
      <c r="K12635" s="153"/>
      <c r="L12635" s="153"/>
      <c r="M12635" s="153"/>
      <c r="N12635" s="153"/>
      <c r="O12635" s="153"/>
      <c r="P12635" s="153"/>
      <c r="Q12635" s="153"/>
      <c r="R12635" s="153"/>
      <c r="S12635" s="152"/>
      <c r="T12635" s="154"/>
      <c r="X12635" s="69" t="str">
        <f t="shared" si="398"/>
        <v/>
      </c>
      <c r="Y12635" s="69" t="str">
        <f t="shared" si="399"/>
        <v/>
      </c>
    </row>
    <row r="12636" spans="8:25" x14ac:dyDescent="0.25">
      <c r="H12636" s="153"/>
      <c r="I12636" s="151"/>
      <c r="J12636" s="153"/>
      <c r="K12636" s="153"/>
      <c r="L12636" s="153"/>
      <c r="M12636" s="153"/>
      <c r="N12636" s="153"/>
      <c r="O12636" s="153"/>
      <c r="P12636" s="153"/>
      <c r="Q12636" s="153"/>
      <c r="R12636" s="153"/>
      <c r="S12636" s="152"/>
      <c r="T12636" s="154"/>
      <c r="X12636" s="69" t="str">
        <f t="shared" si="398"/>
        <v/>
      </c>
      <c r="Y12636" s="69" t="str">
        <f t="shared" si="399"/>
        <v/>
      </c>
    </row>
    <row r="12637" spans="8:25" x14ac:dyDescent="0.25">
      <c r="H12637" s="153"/>
      <c r="I12637" s="151"/>
      <c r="J12637" s="153"/>
      <c r="K12637" s="153"/>
      <c r="L12637" s="153"/>
      <c r="M12637" s="153"/>
      <c r="N12637" s="153"/>
      <c r="O12637" s="153"/>
      <c r="P12637" s="153"/>
      <c r="Q12637" s="153"/>
      <c r="R12637" s="153"/>
      <c r="S12637" s="152"/>
      <c r="T12637" s="154"/>
      <c r="X12637" s="69" t="str">
        <f t="shared" si="398"/>
        <v/>
      </c>
      <c r="Y12637" s="69" t="str">
        <f t="shared" si="399"/>
        <v/>
      </c>
    </row>
    <row r="12638" spans="8:25" x14ac:dyDescent="0.25">
      <c r="H12638" s="153"/>
      <c r="I12638" s="151"/>
      <c r="J12638" s="153"/>
      <c r="K12638" s="153"/>
      <c r="L12638" s="153"/>
      <c r="M12638" s="153"/>
      <c r="N12638" s="153"/>
      <c r="O12638" s="153"/>
      <c r="P12638" s="153"/>
      <c r="Q12638" s="153"/>
      <c r="R12638" s="153"/>
      <c r="S12638" s="152"/>
      <c r="T12638" s="154"/>
      <c r="X12638" s="69" t="str">
        <f t="shared" si="398"/>
        <v/>
      </c>
      <c r="Y12638" s="69" t="str">
        <f t="shared" si="399"/>
        <v/>
      </c>
    </row>
    <row r="12639" spans="8:25" x14ac:dyDescent="0.25">
      <c r="H12639" s="153"/>
      <c r="I12639" s="151"/>
      <c r="J12639" s="153"/>
      <c r="K12639" s="153"/>
      <c r="L12639" s="153"/>
      <c r="M12639" s="153"/>
      <c r="N12639" s="153"/>
      <c r="O12639" s="153"/>
      <c r="P12639" s="153"/>
      <c r="Q12639" s="153"/>
      <c r="R12639" s="153"/>
      <c r="S12639" s="152"/>
      <c r="T12639" s="154"/>
      <c r="X12639" s="69" t="str">
        <f t="shared" si="398"/>
        <v/>
      </c>
      <c r="Y12639" s="69" t="str">
        <f t="shared" si="399"/>
        <v/>
      </c>
    </row>
    <row r="12640" spans="8:25" x14ac:dyDescent="0.25">
      <c r="H12640" s="153"/>
      <c r="I12640" s="151"/>
      <c r="J12640" s="153"/>
      <c r="K12640" s="153"/>
      <c r="L12640" s="153"/>
      <c r="M12640" s="153"/>
      <c r="N12640" s="153"/>
      <c r="O12640" s="153"/>
      <c r="P12640" s="153"/>
      <c r="Q12640" s="153"/>
      <c r="R12640" s="153"/>
      <c r="S12640" s="152"/>
      <c r="T12640" s="154"/>
      <c r="X12640" s="69" t="str">
        <f t="shared" si="398"/>
        <v/>
      </c>
      <c r="Y12640" s="69" t="str">
        <f t="shared" si="399"/>
        <v/>
      </c>
    </row>
    <row r="12641" spans="8:25" x14ac:dyDescent="0.25">
      <c r="H12641" s="153"/>
      <c r="I12641" s="151"/>
      <c r="J12641" s="153"/>
      <c r="K12641" s="153"/>
      <c r="L12641" s="153"/>
      <c r="M12641" s="153"/>
      <c r="N12641" s="153"/>
      <c r="O12641" s="153"/>
      <c r="P12641" s="153"/>
      <c r="Q12641" s="153"/>
      <c r="R12641" s="153"/>
      <c r="S12641" s="152"/>
      <c r="T12641" s="154"/>
      <c r="X12641" s="69" t="str">
        <f t="shared" si="398"/>
        <v/>
      </c>
      <c r="Y12641" s="69" t="str">
        <f t="shared" si="399"/>
        <v/>
      </c>
    </row>
    <row r="12642" spans="8:25" x14ac:dyDescent="0.25">
      <c r="H12642" s="153"/>
      <c r="I12642" s="151"/>
      <c r="J12642" s="153"/>
      <c r="K12642" s="153"/>
      <c r="L12642" s="153"/>
      <c r="M12642" s="153"/>
      <c r="N12642" s="153"/>
      <c r="O12642" s="153"/>
      <c r="P12642" s="153"/>
      <c r="Q12642" s="153"/>
      <c r="R12642" s="153"/>
      <c r="S12642" s="152"/>
      <c r="T12642" s="154"/>
      <c r="X12642" s="69" t="str">
        <f t="shared" si="398"/>
        <v/>
      </c>
      <c r="Y12642" s="69" t="str">
        <f t="shared" si="399"/>
        <v/>
      </c>
    </row>
    <row r="12643" spans="8:25" x14ac:dyDescent="0.25">
      <c r="H12643" s="153"/>
      <c r="I12643" s="151"/>
      <c r="J12643" s="153"/>
      <c r="K12643" s="153"/>
      <c r="L12643" s="153"/>
      <c r="M12643" s="153"/>
      <c r="N12643" s="153"/>
      <c r="O12643" s="153"/>
      <c r="P12643" s="153"/>
      <c r="Q12643" s="153"/>
      <c r="R12643" s="153"/>
      <c r="S12643" s="152"/>
      <c r="T12643" s="154"/>
      <c r="X12643" s="69" t="str">
        <f t="shared" si="398"/>
        <v/>
      </c>
      <c r="Y12643" s="69" t="str">
        <f t="shared" si="399"/>
        <v/>
      </c>
    </row>
    <row r="12644" spans="8:25" x14ac:dyDescent="0.25">
      <c r="H12644" s="153"/>
      <c r="I12644" s="151"/>
      <c r="J12644" s="153"/>
      <c r="K12644" s="153"/>
      <c r="L12644" s="153"/>
      <c r="M12644" s="153"/>
      <c r="N12644" s="153"/>
      <c r="O12644" s="153"/>
      <c r="P12644" s="153"/>
      <c r="Q12644" s="153"/>
      <c r="R12644" s="153"/>
      <c r="S12644" s="152"/>
      <c r="T12644" s="154"/>
      <c r="X12644" s="69" t="str">
        <f t="shared" si="398"/>
        <v/>
      </c>
      <c r="Y12644" s="69" t="str">
        <f t="shared" si="399"/>
        <v/>
      </c>
    </row>
    <row r="12645" spans="8:25" x14ac:dyDescent="0.25">
      <c r="H12645" s="153"/>
      <c r="I12645" s="151"/>
      <c r="J12645" s="153"/>
      <c r="K12645" s="153"/>
      <c r="L12645" s="153"/>
      <c r="M12645" s="153"/>
      <c r="N12645" s="153"/>
      <c r="O12645" s="153"/>
      <c r="P12645" s="153"/>
      <c r="Q12645" s="153"/>
      <c r="R12645" s="153"/>
      <c r="S12645" s="152"/>
      <c r="T12645" s="154"/>
      <c r="X12645" s="69" t="str">
        <f t="shared" si="398"/>
        <v/>
      </c>
      <c r="Y12645" s="69" t="str">
        <f t="shared" si="399"/>
        <v/>
      </c>
    </row>
    <row r="12646" spans="8:25" x14ac:dyDescent="0.25">
      <c r="H12646" s="153"/>
      <c r="I12646" s="151"/>
      <c r="J12646" s="153"/>
      <c r="K12646" s="153"/>
      <c r="L12646" s="153"/>
      <c r="M12646" s="153"/>
      <c r="N12646" s="153"/>
      <c r="O12646" s="153"/>
      <c r="P12646" s="153"/>
      <c r="Q12646" s="153"/>
      <c r="R12646" s="153"/>
      <c r="S12646" s="152"/>
      <c r="T12646" s="154"/>
      <c r="X12646" s="69" t="str">
        <f t="shared" si="398"/>
        <v/>
      </c>
      <c r="Y12646" s="69" t="str">
        <f t="shared" si="399"/>
        <v/>
      </c>
    </row>
    <row r="12647" spans="8:25" x14ac:dyDescent="0.25">
      <c r="H12647" s="153"/>
      <c r="I12647" s="151"/>
      <c r="J12647" s="153"/>
      <c r="K12647" s="153"/>
      <c r="L12647" s="153"/>
      <c r="M12647" s="153"/>
      <c r="N12647" s="153"/>
      <c r="O12647" s="153"/>
      <c r="P12647" s="153"/>
      <c r="Q12647" s="153"/>
      <c r="R12647" s="153"/>
      <c r="S12647" s="152"/>
      <c r="T12647" s="154"/>
      <c r="X12647" s="69" t="str">
        <f t="shared" si="398"/>
        <v/>
      </c>
      <c r="Y12647" s="69" t="str">
        <f t="shared" si="399"/>
        <v/>
      </c>
    </row>
    <row r="12648" spans="8:25" x14ac:dyDescent="0.25">
      <c r="H12648" s="153"/>
      <c r="I12648" s="151"/>
      <c r="J12648" s="153"/>
      <c r="K12648" s="153"/>
      <c r="L12648" s="153"/>
      <c r="M12648" s="153"/>
      <c r="N12648" s="153"/>
      <c r="O12648" s="153"/>
      <c r="P12648" s="153"/>
      <c r="Q12648" s="153"/>
      <c r="R12648" s="153"/>
      <c r="S12648" s="152"/>
      <c r="T12648" s="154"/>
      <c r="X12648" s="69" t="str">
        <f t="shared" si="398"/>
        <v/>
      </c>
      <c r="Y12648" s="69" t="str">
        <f t="shared" si="399"/>
        <v/>
      </c>
    </row>
    <row r="12649" spans="8:25" x14ac:dyDescent="0.25">
      <c r="H12649" s="153"/>
      <c r="I12649" s="151"/>
      <c r="J12649" s="153"/>
      <c r="K12649" s="153"/>
      <c r="L12649" s="153"/>
      <c r="M12649" s="153"/>
      <c r="N12649" s="153"/>
      <c r="O12649" s="153"/>
      <c r="P12649" s="153"/>
      <c r="Q12649" s="153"/>
      <c r="R12649" s="153"/>
      <c r="S12649" s="152"/>
      <c r="T12649" s="154"/>
      <c r="X12649" s="69" t="str">
        <f t="shared" si="398"/>
        <v/>
      </c>
      <c r="Y12649" s="69" t="str">
        <f t="shared" si="399"/>
        <v/>
      </c>
    </row>
    <row r="12650" spans="8:25" x14ac:dyDescent="0.25">
      <c r="H12650" s="153"/>
      <c r="I12650" s="151"/>
      <c r="J12650" s="153"/>
      <c r="K12650" s="153"/>
      <c r="L12650" s="153"/>
      <c r="M12650" s="153"/>
      <c r="N12650" s="153"/>
      <c r="O12650" s="153"/>
      <c r="P12650" s="153"/>
      <c r="Q12650" s="153"/>
      <c r="R12650" s="153"/>
      <c r="S12650" s="152"/>
      <c r="T12650" s="154"/>
      <c r="X12650" s="69" t="str">
        <f t="shared" si="398"/>
        <v/>
      </c>
      <c r="Y12650" s="69" t="str">
        <f t="shared" si="399"/>
        <v/>
      </c>
    </row>
    <row r="12651" spans="8:25" x14ac:dyDescent="0.25">
      <c r="H12651" s="153"/>
      <c r="I12651" s="151"/>
      <c r="J12651" s="153"/>
      <c r="K12651" s="153"/>
      <c r="L12651" s="153"/>
      <c r="M12651" s="153"/>
      <c r="N12651" s="153"/>
      <c r="O12651" s="153"/>
      <c r="P12651" s="153"/>
      <c r="Q12651" s="153"/>
      <c r="R12651" s="153"/>
      <c r="S12651" s="152"/>
      <c r="T12651" s="154"/>
      <c r="X12651" s="69" t="str">
        <f t="shared" si="398"/>
        <v/>
      </c>
      <c r="Y12651" s="69" t="str">
        <f t="shared" si="399"/>
        <v/>
      </c>
    </row>
    <row r="12652" spans="8:25" x14ac:dyDescent="0.25">
      <c r="H12652" s="153"/>
      <c r="I12652" s="151"/>
      <c r="J12652" s="153"/>
      <c r="K12652" s="153"/>
      <c r="L12652" s="153"/>
      <c r="M12652" s="153"/>
      <c r="N12652" s="153"/>
      <c r="O12652" s="153"/>
      <c r="P12652" s="153"/>
      <c r="Q12652" s="153"/>
      <c r="R12652" s="153"/>
      <c r="S12652" s="152"/>
      <c r="T12652" s="154"/>
      <c r="X12652" s="69" t="str">
        <f t="shared" si="398"/>
        <v/>
      </c>
      <c r="Y12652" s="69" t="str">
        <f t="shared" si="399"/>
        <v/>
      </c>
    </row>
    <row r="12653" spans="8:25" x14ac:dyDescent="0.25">
      <c r="H12653" s="153"/>
      <c r="I12653" s="151"/>
      <c r="J12653" s="153"/>
      <c r="K12653" s="153"/>
      <c r="L12653" s="153"/>
      <c r="M12653" s="153"/>
      <c r="N12653" s="153"/>
      <c r="O12653" s="153"/>
      <c r="P12653" s="153"/>
      <c r="Q12653" s="153"/>
      <c r="R12653" s="153"/>
      <c r="S12653" s="152"/>
      <c r="T12653" s="154"/>
      <c r="X12653" s="69" t="str">
        <f t="shared" si="398"/>
        <v/>
      </c>
      <c r="Y12653" s="69" t="str">
        <f t="shared" si="399"/>
        <v/>
      </c>
    </row>
    <row r="12654" spans="8:25" x14ac:dyDescent="0.25">
      <c r="H12654" s="153"/>
      <c r="I12654" s="151"/>
      <c r="J12654" s="153"/>
      <c r="K12654" s="153"/>
      <c r="L12654" s="153"/>
      <c r="M12654" s="153"/>
      <c r="N12654" s="153"/>
      <c r="O12654" s="153"/>
      <c r="P12654" s="153"/>
      <c r="Q12654" s="153"/>
      <c r="R12654" s="153"/>
      <c r="S12654" s="152"/>
      <c r="T12654" s="154"/>
      <c r="X12654" s="69" t="str">
        <f t="shared" si="398"/>
        <v/>
      </c>
      <c r="Y12654" s="69" t="str">
        <f t="shared" si="399"/>
        <v/>
      </c>
    </row>
    <row r="12655" spans="8:25" x14ac:dyDescent="0.25">
      <c r="H12655" s="153"/>
      <c r="I12655" s="151"/>
      <c r="J12655" s="153"/>
      <c r="K12655" s="153"/>
      <c r="L12655" s="153"/>
      <c r="M12655" s="153"/>
      <c r="N12655" s="153"/>
      <c r="O12655" s="153"/>
      <c r="P12655" s="153"/>
      <c r="Q12655" s="153"/>
      <c r="R12655" s="153"/>
      <c r="S12655" s="152"/>
      <c r="T12655" s="154"/>
      <c r="X12655" s="69" t="str">
        <f t="shared" si="398"/>
        <v/>
      </c>
      <c r="Y12655" s="69" t="str">
        <f t="shared" si="399"/>
        <v/>
      </c>
    </row>
    <row r="12656" spans="8:25" x14ac:dyDescent="0.25">
      <c r="H12656" s="153"/>
      <c r="I12656" s="151"/>
      <c r="J12656" s="153"/>
      <c r="K12656" s="153"/>
      <c r="L12656" s="153"/>
      <c r="M12656" s="153"/>
      <c r="N12656" s="153"/>
      <c r="O12656" s="153"/>
      <c r="P12656" s="153"/>
      <c r="Q12656" s="153"/>
      <c r="R12656" s="153"/>
      <c r="S12656" s="152"/>
      <c r="T12656" s="154"/>
      <c r="X12656" s="69" t="str">
        <f t="shared" si="398"/>
        <v/>
      </c>
      <c r="Y12656" s="69" t="str">
        <f t="shared" si="399"/>
        <v/>
      </c>
    </row>
    <row r="12657" spans="8:25" x14ac:dyDescent="0.25">
      <c r="H12657" s="153"/>
      <c r="I12657" s="151"/>
      <c r="J12657" s="153"/>
      <c r="K12657" s="153"/>
      <c r="L12657" s="153"/>
      <c r="M12657" s="153"/>
      <c r="N12657" s="153"/>
      <c r="O12657" s="153"/>
      <c r="P12657" s="153"/>
      <c r="Q12657" s="153"/>
      <c r="R12657" s="153"/>
      <c r="S12657" s="152"/>
      <c r="T12657" s="154"/>
      <c r="X12657" s="69" t="str">
        <f t="shared" si="398"/>
        <v/>
      </c>
      <c r="Y12657" s="69" t="str">
        <f t="shared" si="399"/>
        <v/>
      </c>
    </row>
    <row r="12658" spans="8:25" x14ac:dyDescent="0.25">
      <c r="H12658" s="153"/>
      <c r="I12658" s="151"/>
      <c r="J12658" s="153"/>
      <c r="K12658" s="153"/>
      <c r="L12658" s="153"/>
      <c r="M12658" s="153"/>
      <c r="N12658" s="153"/>
      <c r="O12658" s="153"/>
      <c r="P12658" s="153"/>
      <c r="Q12658" s="153"/>
      <c r="R12658" s="153"/>
      <c r="S12658" s="152"/>
      <c r="T12658" s="154"/>
      <c r="X12658" s="69" t="str">
        <f t="shared" si="398"/>
        <v/>
      </c>
      <c r="Y12658" s="69" t="str">
        <f t="shared" si="399"/>
        <v/>
      </c>
    </row>
    <row r="12659" spans="8:25" x14ac:dyDescent="0.25">
      <c r="H12659" s="153"/>
      <c r="I12659" s="151"/>
      <c r="J12659" s="153"/>
      <c r="K12659" s="153"/>
      <c r="L12659" s="153"/>
      <c r="M12659" s="153"/>
      <c r="N12659" s="153"/>
      <c r="O12659" s="153"/>
      <c r="P12659" s="153"/>
      <c r="Q12659" s="153"/>
      <c r="R12659" s="153"/>
      <c r="S12659" s="152"/>
      <c r="T12659" s="154"/>
      <c r="X12659" s="69" t="str">
        <f t="shared" si="398"/>
        <v/>
      </c>
      <c r="Y12659" s="69" t="str">
        <f t="shared" si="399"/>
        <v/>
      </c>
    </row>
    <row r="12660" spans="8:25" x14ac:dyDescent="0.25">
      <c r="H12660" s="153"/>
      <c r="I12660" s="151"/>
      <c r="J12660" s="153"/>
      <c r="K12660" s="153"/>
      <c r="L12660" s="153"/>
      <c r="M12660" s="153"/>
      <c r="N12660" s="153"/>
      <c r="O12660" s="153"/>
      <c r="P12660" s="153"/>
      <c r="Q12660" s="153"/>
      <c r="R12660" s="153"/>
      <c r="S12660" s="152"/>
      <c r="T12660" s="154"/>
      <c r="X12660" s="69" t="str">
        <f t="shared" si="398"/>
        <v/>
      </c>
      <c r="Y12660" s="69" t="str">
        <f t="shared" si="399"/>
        <v/>
      </c>
    </row>
    <row r="12661" spans="8:25" x14ac:dyDescent="0.25">
      <c r="H12661" s="153"/>
      <c r="I12661" s="151"/>
      <c r="J12661" s="153"/>
      <c r="K12661" s="153"/>
      <c r="L12661" s="153"/>
      <c r="M12661" s="153"/>
      <c r="N12661" s="153"/>
      <c r="O12661" s="153"/>
      <c r="P12661" s="153"/>
      <c r="Q12661" s="153"/>
      <c r="R12661" s="153"/>
      <c r="S12661" s="152"/>
      <c r="T12661" s="154"/>
      <c r="X12661" s="69" t="str">
        <f t="shared" si="398"/>
        <v/>
      </c>
      <c r="Y12661" s="69" t="str">
        <f t="shared" si="399"/>
        <v/>
      </c>
    </row>
    <row r="12662" spans="8:25" x14ac:dyDescent="0.25">
      <c r="H12662" s="153"/>
      <c r="I12662" s="151"/>
      <c r="J12662" s="153"/>
      <c r="K12662" s="153"/>
      <c r="L12662" s="153"/>
      <c r="M12662" s="153"/>
      <c r="N12662" s="153"/>
      <c r="O12662" s="153"/>
      <c r="P12662" s="153"/>
      <c r="Q12662" s="153"/>
      <c r="R12662" s="153"/>
      <c r="S12662" s="152"/>
      <c r="T12662" s="154"/>
      <c r="X12662" s="69" t="str">
        <f t="shared" si="398"/>
        <v/>
      </c>
      <c r="Y12662" s="69" t="str">
        <f t="shared" si="399"/>
        <v/>
      </c>
    </row>
    <row r="12663" spans="8:25" x14ac:dyDescent="0.25">
      <c r="H12663" s="153"/>
      <c r="I12663" s="151"/>
      <c r="J12663" s="153"/>
      <c r="K12663" s="153"/>
      <c r="L12663" s="153"/>
      <c r="M12663" s="153"/>
      <c r="N12663" s="153"/>
      <c r="O12663" s="153"/>
      <c r="P12663" s="153"/>
      <c r="Q12663" s="153"/>
      <c r="R12663" s="153"/>
      <c r="S12663" s="152"/>
      <c r="T12663" s="154"/>
      <c r="X12663" s="69" t="str">
        <f t="shared" si="398"/>
        <v/>
      </c>
      <c r="Y12663" s="69" t="str">
        <f t="shared" si="399"/>
        <v/>
      </c>
    </row>
    <row r="12664" spans="8:25" x14ac:dyDescent="0.25">
      <c r="H12664" s="153"/>
      <c r="I12664" s="151"/>
      <c r="J12664" s="153"/>
      <c r="K12664" s="153"/>
      <c r="L12664" s="153"/>
      <c r="M12664" s="153"/>
      <c r="N12664" s="153"/>
      <c r="O12664" s="153"/>
      <c r="P12664" s="153"/>
      <c r="Q12664" s="153"/>
      <c r="R12664" s="153"/>
      <c r="S12664" s="152"/>
      <c r="T12664" s="154"/>
      <c r="X12664" s="69" t="str">
        <f t="shared" si="398"/>
        <v/>
      </c>
      <c r="Y12664" s="69" t="str">
        <f t="shared" si="399"/>
        <v/>
      </c>
    </row>
    <row r="12665" spans="8:25" x14ac:dyDescent="0.25">
      <c r="H12665" s="153"/>
      <c r="I12665" s="151"/>
      <c r="J12665" s="153"/>
      <c r="K12665" s="153"/>
      <c r="L12665" s="153"/>
      <c r="M12665" s="153"/>
      <c r="N12665" s="153"/>
      <c r="O12665" s="153"/>
      <c r="P12665" s="153"/>
      <c r="Q12665" s="153"/>
      <c r="R12665" s="153"/>
      <c r="S12665" s="152"/>
      <c r="T12665" s="154"/>
      <c r="X12665" s="69" t="str">
        <f t="shared" si="398"/>
        <v/>
      </c>
      <c r="Y12665" s="69" t="str">
        <f t="shared" si="399"/>
        <v/>
      </c>
    </row>
    <row r="12666" spans="8:25" x14ac:dyDescent="0.25">
      <c r="H12666" s="153"/>
      <c r="I12666" s="151"/>
      <c r="J12666" s="153"/>
      <c r="K12666" s="153"/>
      <c r="L12666" s="153"/>
      <c r="M12666" s="153"/>
      <c r="N12666" s="153"/>
      <c r="O12666" s="153"/>
      <c r="P12666" s="153"/>
      <c r="Q12666" s="153"/>
      <c r="R12666" s="153"/>
      <c r="S12666" s="152"/>
      <c r="T12666" s="154"/>
      <c r="X12666" s="69" t="str">
        <f t="shared" si="398"/>
        <v/>
      </c>
      <c r="Y12666" s="69" t="str">
        <f t="shared" si="399"/>
        <v/>
      </c>
    </row>
    <row r="12667" spans="8:25" x14ac:dyDescent="0.25">
      <c r="H12667" s="153"/>
      <c r="I12667" s="151"/>
      <c r="J12667" s="153"/>
      <c r="K12667" s="153"/>
      <c r="L12667" s="153"/>
      <c r="M12667" s="153"/>
      <c r="N12667" s="153"/>
      <c r="O12667" s="153"/>
      <c r="P12667" s="153"/>
      <c r="Q12667" s="153"/>
      <c r="R12667" s="153"/>
      <c r="S12667" s="152"/>
      <c r="T12667" s="154"/>
      <c r="X12667" s="69" t="str">
        <f t="shared" si="398"/>
        <v/>
      </c>
      <c r="Y12667" s="69" t="str">
        <f t="shared" si="399"/>
        <v/>
      </c>
    </row>
    <row r="12668" spans="8:25" x14ac:dyDescent="0.25">
      <c r="H12668" s="153"/>
      <c r="I12668" s="151"/>
      <c r="J12668" s="153"/>
      <c r="K12668" s="153"/>
      <c r="L12668" s="153"/>
      <c r="M12668" s="153"/>
      <c r="N12668" s="153"/>
      <c r="O12668" s="153"/>
      <c r="P12668" s="153"/>
      <c r="Q12668" s="153"/>
      <c r="R12668" s="153"/>
      <c r="S12668" s="152"/>
      <c r="T12668" s="154"/>
      <c r="X12668" s="69" t="str">
        <f t="shared" si="398"/>
        <v/>
      </c>
      <c r="Y12668" s="69" t="str">
        <f t="shared" si="399"/>
        <v/>
      </c>
    </row>
    <row r="12669" spans="8:25" x14ac:dyDescent="0.25">
      <c r="H12669" s="153"/>
      <c r="I12669" s="151"/>
      <c r="J12669" s="153"/>
      <c r="K12669" s="153"/>
      <c r="L12669" s="153"/>
      <c r="M12669" s="153"/>
      <c r="N12669" s="153"/>
      <c r="O12669" s="153"/>
      <c r="P12669" s="153"/>
      <c r="Q12669" s="153"/>
      <c r="R12669" s="153"/>
      <c r="S12669" s="152"/>
      <c r="T12669" s="154"/>
      <c r="X12669" s="69" t="str">
        <f t="shared" si="398"/>
        <v/>
      </c>
      <c r="Y12669" s="69" t="str">
        <f t="shared" si="399"/>
        <v/>
      </c>
    </row>
    <row r="12670" spans="8:25" x14ac:dyDescent="0.25">
      <c r="H12670" s="153"/>
      <c r="I12670" s="151"/>
      <c r="J12670" s="153"/>
      <c r="K12670" s="153"/>
      <c r="L12670" s="153"/>
      <c r="M12670" s="153"/>
      <c r="N12670" s="153"/>
      <c r="O12670" s="153"/>
      <c r="P12670" s="153"/>
      <c r="Q12670" s="153"/>
      <c r="R12670" s="153"/>
      <c r="S12670" s="152"/>
      <c r="T12670" s="154"/>
      <c r="X12670" s="69" t="str">
        <f t="shared" si="398"/>
        <v/>
      </c>
      <c r="Y12670" s="69" t="str">
        <f t="shared" si="399"/>
        <v/>
      </c>
    </row>
    <row r="12671" spans="8:25" x14ac:dyDescent="0.25">
      <c r="H12671" s="153"/>
      <c r="I12671" s="151"/>
      <c r="J12671" s="153"/>
      <c r="K12671" s="153"/>
      <c r="L12671" s="153"/>
      <c r="M12671" s="153"/>
      <c r="N12671" s="153"/>
      <c r="O12671" s="153"/>
      <c r="P12671" s="153"/>
      <c r="Q12671" s="153"/>
      <c r="R12671" s="153"/>
      <c r="S12671" s="152"/>
      <c r="T12671" s="154"/>
      <c r="X12671" s="69" t="str">
        <f t="shared" si="398"/>
        <v/>
      </c>
      <c r="Y12671" s="69" t="str">
        <f t="shared" si="399"/>
        <v/>
      </c>
    </row>
    <row r="12672" spans="8:25" x14ac:dyDescent="0.25">
      <c r="H12672" s="153"/>
      <c r="I12672" s="151"/>
      <c r="J12672" s="153"/>
      <c r="K12672" s="153"/>
      <c r="L12672" s="153"/>
      <c r="M12672" s="153"/>
      <c r="N12672" s="153"/>
      <c r="O12672" s="153"/>
      <c r="P12672" s="153"/>
      <c r="Q12672" s="153"/>
      <c r="R12672" s="153"/>
      <c r="S12672" s="152"/>
      <c r="T12672" s="154"/>
      <c r="X12672" s="69" t="str">
        <f t="shared" si="398"/>
        <v/>
      </c>
      <c r="Y12672" s="69" t="str">
        <f t="shared" si="399"/>
        <v/>
      </c>
    </row>
    <row r="12673" spans="8:25" x14ac:dyDescent="0.25">
      <c r="H12673" s="153"/>
      <c r="I12673" s="151"/>
      <c r="J12673" s="153"/>
      <c r="K12673" s="153"/>
      <c r="L12673" s="153"/>
      <c r="M12673" s="153"/>
      <c r="N12673" s="153"/>
      <c r="O12673" s="153"/>
      <c r="P12673" s="153"/>
      <c r="Q12673" s="153"/>
      <c r="R12673" s="153"/>
      <c r="S12673" s="152"/>
      <c r="T12673" s="154"/>
      <c r="X12673" s="69" t="str">
        <f t="shared" si="398"/>
        <v/>
      </c>
      <c r="Y12673" s="69" t="str">
        <f t="shared" si="399"/>
        <v/>
      </c>
    </row>
    <row r="12674" spans="8:25" x14ac:dyDescent="0.25">
      <c r="H12674" s="153"/>
      <c r="I12674" s="151"/>
      <c r="J12674" s="153"/>
      <c r="K12674" s="153"/>
      <c r="L12674" s="153"/>
      <c r="M12674" s="153"/>
      <c r="N12674" s="153"/>
      <c r="O12674" s="153"/>
      <c r="P12674" s="153"/>
      <c r="Q12674" s="153"/>
      <c r="R12674" s="153"/>
      <c r="S12674" s="152"/>
      <c r="T12674" s="154"/>
      <c r="X12674" s="69" t="str">
        <f t="shared" ref="X12674:X12737" si="400">IF(W12674&lt;&gt;"",W12674-I12674,"")</f>
        <v/>
      </c>
      <c r="Y12674" s="69" t="str">
        <f t="shared" si="399"/>
        <v/>
      </c>
    </row>
    <row r="12675" spans="8:25" x14ac:dyDescent="0.25">
      <c r="H12675" s="153"/>
      <c r="I12675" s="151"/>
      <c r="J12675" s="153"/>
      <c r="K12675" s="153"/>
      <c r="L12675" s="153"/>
      <c r="M12675" s="153"/>
      <c r="N12675" s="153"/>
      <c r="O12675" s="153"/>
      <c r="P12675" s="153"/>
      <c r="Q12675" s="153"/>
      <c r="R12675" s="153"/>
      <c r="S12675" s="152"/>
      <c r="T12675" s="154"/>
      <c r="X12675" s="69" t="str">
        <f t="shared" si="400"/>
        <v/>
      </c>
      <c r="Y12675" s="69" t="str">
        <f t="shared" ref="Y12675:Y12738" si="401">IF(X12675&lt;&gt;"",IF(X12675&lt;365,"&lt; 1 year",IF(X12675&lt;730,"1-2",IF(X12675&lt;1095,"2-3",IF(X12675&lt;1460,"3-4",IF(X12675&lt;1825,"4-5","5+"))))),"")</f>
        <v/>
      </c>
    </row>
    <row r="12676" spans="8:25" x14ac:dyDescent="0.25">
      <c r="H12676" s="153"/>
      <c r="I12676" s="151"/>
      <c r="J12676" s="153"/>
      <c r="K12676" s="153"/>
      <c r="L12676" s="153"/>
      <c r="M12676" s="153"/>
      <c r="N12676" s="153"/>
      <c r="O12676" s="153"/>
      <c r="P12676" s="153"/>
      <c r="Q12676" s="153"/>
      <c r="R12676" s="153"/>
      <c r="S12676" s="152"/>
      <c r="T12676" s="154"/>
      <c r="X12676" s="69" t="str">
        <f t="shared" si="400"/>
        <v/>
      </c>
      <c r="Y12676" s="69" t="str">
        <f t="shared" si="401"/>
        <v/>
      </c>
    </row>
    <row r="12677" spans="8:25" x14ac:dyDescent="0.25">
      <c r="H12677" s="153"/>
      <c r="I12677" s="151"/>
      <c r="J12677" s="153"/>
      <c r="K12677" s="153"/>
      <c r="L12677" s="153"/>
      <c r="M12677" s="153"/>
      <c r="N12677" s="153"/>
      <c r="O12677" s="153"/>
      <c r="P12677" s="153"/>
      <c r="Q12677" s="153"/>
      <c r="R12677" s="153"/>
      <c r="S12677" s="152"/>
      <c r="T12677" s="154"/>
      <c r="X12677" s="69" t="str">
        <f t="shared" si="400"/>
        <v/>
      </c>
      <c r="Y12677" s="69" t="str">
        <f t="shared" si="401"/>
        <v/>
      </c>
    </row>
    <row r="12678" spans="8:25" x14ac:dyDescent="0.25">
      <c r="H12678" s="153"/>
      <c r="I12678" s="151"/>
      <c r="J12678" s="153"/>
      <c r="K12678" s="153"/>
      <c r="L12678" s="153"/>
      <c r="M12678" s="153"/>
      <c r="N12678" s="153"/>
      <c r="O12678" s="153"/>
      <c r="P12678" s="153"/>
      <c r="Q12678" s="153"/>
      <c r="R12678" s="153"/>
      <c r="S12678" s="152"/>
      <c r="T12678" s="154"/>
      <c r="X12678" s="69" t="str">
        <f t="shared" si="400"/>
        <v/>
      </c>
      <c r="Y12678" s="69" t="str">
        <f t="shared" si="401"/>
        <v/>
      </c>
    </row>
    <row r="12679" spans="8:25" x14ac:dyDescent="0.25">
      <c r="H12679" s="153"/>
      <c r="I12679" s="151"/>
      <c r="J12679" s="153"/>
      <c r="K12679" s="153"/>
      <c r="L12679" s="153"/>
      <c r="M12679" s="153"/>
      <c r="N12679" s="153"/>
      <c r="O12679" s="153"/>
      <c r="P12679" s="153"/>
      <c r="Q12679" s="153"/>
      <c r="R12679" s="153"/>
      <c r="S12679" s="152"/>
      <c r="T12679" s="154"/>
      <c r="X12679" s="69" t="str">
        <f t="shared" si="400"/>
        <v/>
      </c>
      <c r="Y12679" s="69" t="str">
        <f t="shared" si="401"/>
        <v/>
      </c>
    </row>
    <row r="12680" spans="8:25" x14ac:dyDescent="0.25">
      <c r="H12680" s="153"/>
      <c r="I12680" s="151"/>
      <c r="J12680" s="153"/>
      <c r="K12680" s="153"/>
      <c r="L12680" s="153"/>
      <c r="M12680" s="153"/>
      <c r="N12680" s="153"/>
      <c r="O12680" s="153"/>
      <c r="P12680" s="153"/>
      <c r="Q12680" s="153"/>
      <c r="R12680" s="153"/>
      <c r="S12680" s="152"/>
      <c r="T12680" s="154"/>
      <c r="X12680" s="69" t="str">
        <f t="shared" si="400"/>
        <v/>
      </c>
      <c r="Y12680" s="69" t="str">
        <f t="shared" si="401"/>
        <v/>
      </c>
    </row>
    <row r="12681" spans="8:25" x14ac:dyDescent="0.25">
      <c r="H12681" s="153"/>
      <c r="I12681" s="151"/>
      <c r="J12681" s="153"/>
      <c r="K12681" s="153"/>
      <c r="L12681" s="153"/>
      <c r="M12681" s="153"/>
      <c r="N12681" s="153"/>
      <c r="O12681" s="153"/>
      <c r="P12681" s="153"/>
      <c r="Q12681" s="153"/>
      <c r="R12681" s="153"/>
      <c r="S12681" s="152"/>
      <c r="T12681" s="154"/>
      <c r="X12681" s="69" t="str">
        <f t="shared" si="400"/>
        <v/>
      </c>
      <c r="Y12681" s="69" t="str">
        <f t="shared" si="401"/>
        <v/>
      </c>
    </row>
    <row r="12682" spans="8:25" x14ac:dyDescent="0.25">
      <c r="H12682" s="153"/>
      <c r="I12682" s="151"/>
      <c r="J12682" s="153"/>
      <c r="K12682" s="153"/>
      <c r="L12682" s="153"/>
      <c r="M12682" s="153"/>
      <c r="N12682" s="153"/>
      <c r="O12682" s="153"/>
      <c r="P12682" s="153"/>
      <c r="Q12682" s="153"/>
      <c r="R12682" s="153"/>
      <c r="S12682" s="152"/>
      <c r="T12682" s="154"/>
      <c r="X12682" s="69" t="str">
        <f t="shared" si="400"/>
        <v/>
      </c>
      <c r="Y12682" s="69" t="str">
        <f t="shared" si="401"/>
        <v/>
      </c>
    </row>
    <row r="12683" spans="8:25" x14ac:dyDescent="0.25">
      <c r="H12683" s="153"/>
      <c r="I12683" s="151"/>
      <c r="J12683" s="153"/>
      <c r="K12683" s="153"/>
      <c r="L12683" s="153"/>
      <c r="M12683" s="153"/>
      <c r="N12683" s="153"/>
      <c r="O12683" s="153"/>
      <c r="P12683" s="153"/>
      <c r="Q12683" s="153"/>
      <c r="R12683" s="153"/>
      <c r="S12683" s="152"/>
      <c r="T12683" s="154"/>
      <c r="X12683" s="69" t="str">
        <f t="shared" si="400"/>
        <v/>
      </c>
      <c r="Y12683" s="69" t="str">
        <f t="shared" si="401"/>
        <v/>
      </c>
    </row>
    <row r="12684" spans="8:25" x14ac:dyDescent="0.25">
      <c r="H12684" s="153"/>
      <c r="I12684" s="151"/>
      <c r="J12684" s="153"/>
      <c r="K12684" s="153"/>
      <c r="L12684" s="153"/>
      <c r="M12684" s="153"/>
      <c r="N12684" s="153"/>
      <c r="O12684" s="153"/>
      <c r="P12684" s="153"/>
      <c r="Q12684" s="153"/>
      <c r="R12684" s="153"/>
      <c r="S12684" s="152"/>
      <c r="T12684" s="154"/>
      <c r="X12684" s="69" t="str">
        <f t="shared" si="400"/>
        <v/>
      </c>
      <c r="Y12684" s="69" t="str">
        <f t="shared" si="401"/>
        <v/>
      </c>
    </row>
    <row r="12685" spans="8:25" x14ac:dyDescent="0.25">
      <c r="H12685" s="153"/>
      <c r="I12685" s="151"/>
      <c r="J12685" s="153"/>
      <c r="K12685" s="153"/>
      <c r="L12685" s="153"/>
      <c r="M12685" s="153"/>
      <c r="N12685" s="153"/>
      <c r="O12685" s="153"/>
      <c r="P12685" s="153"/>
      <c r="Q12685" s="153"/>
      <c r="R12685" s="153"/>
      <c r="S12685" s="152"/>
      <c r="T12685" s="154"/>
      <c r="X12685" s="69" t="str">
        <f t="shared" si="400"/>
        <v/>
      </c>
      <c r="Y12685" s="69" t="str">
        <f t="shared" si="401"/>
        <v/>
      </c>
    </row>
    <row r="12686" spans="8:25" x14ac:dyDescent="0.25">
      <c r="H12686" s="153"/>
      <c r="I12686" s="151"/>
      <c r="J12686" s="153"/>
      <c r="K12686" s="153"/>
      <c r="L12686" s="153"/>
      <c r="M12686" s="153"/>
      <c r="N12686" s="153"/>
      <c r="O12686" s="153"/>
      <c r="P12686" s="153"/>
      <c r="Q12686" s="153"/>
      <c r="R12686" s="153"/>
      <c r="S12686" s="152"/>
      <c r="T12686" s="154"/>
      <c r="X12686" s="69" t="str">
        <f t="shared" si="400"/>
        <v/>
      </c>
      <c r="Y12686" s="69" t="str">
        <f t="shared" si="401"/>
        <v/>
      </c>
    </row>
    <row r="12687" spans="8:25" x14ac:dyDescent="0.25">
      <c r="H12687" s="153"/>
      <c r="I12687" s="151"/>
      <c r="J12687" s="153"/>
      <c r="K12687" s="153"/>
      <c r="L12687" s="153"/>
      <c r="M12687" s="153"/>
      <c r="N12687" s="153"/>
      <c r="O12687" s="153"/>
      <c r="P12687" s="153"/>
      <c r="Q12687" s="153"/>
      <c r="R12687" s="153"/>
      <c r="S12687" s="152"/>
      <c r="T12687" s="154"/>
      <c r="X12687" s="69" t="str">
        <f t="shared" si="400"/>
        <v/>
      </c>
      <c r="Y12687" s="69" t="str">
        <f t="shared" si="401"/>
        <v/>
      </c>
    </row>
    <row r="12688" spans="8:25" x14ac:dyDescent="0.25">
      <c r="H12688" s="153"/>
      <c r="I12688" s="151"/>
      <c r="J12688" s="153"/>
      <c r="K12688" s="153"/>
      <c r="L12688" s="153"/>
      <c r="M12688" s="153"/>
      <c r="N12688" s="153"/>
      <c r="O12688" s="153"/>
      <c r="P12688" s="153"/>
      <c r="Q12688" s="153"/>
      <c r="R12688" s="153"/>
      <c r="S12688" s="152"/>
      <c r="T12688" s="154"/>
      <c r="X12688" s="69" t="str">
        <f t="shared" si="400"/>
        <v/>
      </c>
      <c r="Y12688" s="69" t="str">
        <f t="shared" si="401"/>
        <v/>
      </c>
    </row>
    <row r="12689" spans="8:25" x14ac:dyDescent="0.25">
      <c r="H12689" s="153"/>
      <c r="I12689" s="151"/>
      <c r="J12689" s="153"/>
      <c r="K12689" s="153"/>
      <c r="L12689" s="153"/>
      <c r="M12689" s="153"/>
      <c r="N12689" s="153"/>
      <c r="O12689" s="153"/>
      <c r="P12689" s="153"/>
      <c r="Q12689" s="153"/>
      <c r="R12689" s="153"/>
      <c r="S12689" s="152"/>
      <c r="T12689" s="154"/>
      <c r="X12689" s="69" t="str">
        <f t="shared" si="400"/>
        <v/>
      </c>
      <c r="Y12689" s="69" t="str">
        <f t="shared" si="401"/>
        <v/>
      </c>
    </row>
    <row r="12690" spans="8:25" x14ac:dyDescent="0.25">
      <c r="H12690" s="153"/>
      <c r="I12690" s="151"/>
      <c r="J12690" s="153"/>
      <c r="K12690" s="153"/>
      <c r="L12690" s="153"/>
      <c r="M12690" s="153"/>
      <c r="N12690" s="153"/>
      <c r="O12690" s="153"/>
      <c r="P12690" s="153"/>
      <c r="Q12690" s="153"/>
      <c r="R12690" s="153"/>
      <c r="S12690" s="152"/>
      <c r="T12690" s="154"/>
      <c r="X12690" s="69" t="str">
        <f t="shared" si="400"/>
        <v/>
      </c>
      <c r="Y12690" s="69" t="str">
        <f t="shared" si="401"/>
        <v/>
      </c>
    </row>
    <row r="12691" spans="8:25" x14ac:dyDescent="0.25">
      <c r="H12691" s="153"/>
      <c r="I12691" s="151"/>
      <c r="J12691" s="153"/>
      <c r="K12691" s="153"/>
      <c r="L12691" s="153"/>
      <c r="M12691" s="153"/>
      <c r="N12691" s="153"/>
      <c r="O12691" s="153"/>
      <c r="P12691" s="153"/>
      <c r="Q12691" s="153"/>
      <c r="R12691" s="153"/>
      <c r="S12691" s="152"/>
      <c r="T12691" s="154"/>
      <c r="X12691" s="69" t="str">
        <f t="shared" si="400"/>
        <v/>
      </c>
      <c r="Y12691" s="69" t="str">
        <f t="shared" si="401"/>
        <v/>
      </c>
    </row>
    <row r="12692" spans="8:25" x14ac:dyDescent="0.25">
      <c r="H12692" s="153"/>
      <c r="I12692" s="151"/>
      <c r="J12692" s="153"/>
      <c r="K12692" s="153"/>
      <c r="L12692" s="153"/>
      <c r="M12692" s="153"/>
      <c r="N12692" s="153"/>
      <c r="O12692" s="153"/>
      <c r="P12692" s="153"/>
      <c r="Q12692" s="153"/>
      <c r="R12692" s="153"/>
      <c r="S12692" s="152"/>
      <c r="T12692" s="154"/>
      <c r="X12692" s="69" t="str">
        <f t="shared" si="400"/>
        <v/>
      </c>
      <c r="Y12692" s="69" t="str">
        <f t="shared" si="401"/>
        <v/>
      </c>
    </row>
    <row r="12693" spans="8:25" x14ac:dyDescent="0.25">
      <c r="H12693" s="153"/>
      <c r="I12693" s="151"/>
      <c r="J12693" s="153"/>
      <c r="K12693" s="153"/>
      <c r="L12693" s="153"/>
      <c r="M12693" s="153"/>
      <c r="N12693" s="153"/>
      <c r="O12693" s="153"/>
      <c r="P12693" s="153"/>
      <c r="Q12693" s="153"/>
      <c r="R12693" s="153"/>
      <c r="S12693" s="152"/>
      <c r="T12693" s="154"/>
      <c r="X12693" s="69" t="str">
        <f t="shared" si="400"/>
        <v/>
      </c>
      <c r="Y12693" s="69" t="str">
        <f t="shared" si="401"/>
        <v/>
      </c>
    </row>
    <row r="12694" spans="8:25" x14ac:dyDescent="0.25">
      <c r="H12694" s="153"/>
      <c r="I12694" s="151"/>
      <c r="J12694" s="153"/>
      <c r="K12694" s="153"/>
      <c r="L12694" s="153"/>
      <c r="M12694" s="153"/>
      <c r="N12694" s="153"/>
      <c r="O12694" s="153"/>
      <c r="P12694" s="153"/>
      <c r="Q12694" s="153"/>
      <c r="R12694" s="153"/>
      <c r="S12694" s="152"/>
      <c r="T12694" s="154"/>
      <c r="X12694" s="69" t="str">
        <f t="shared" si="400"/>
        <v/>
      </c>
      <c r="Y12694" s="69" t="str">
        <f t="shared" si="401"/>
        <v/>
      </c>
    </row>
    <row r="12695" spans="8:25" x14ac:dyDescent="0.25">
      <c r="H12695" s="153"/>
      <c r="I12695" s="151"/>
      <c r="J12695" s="153"/>
      <c r="K12695" s="153"/>
      <c r="L12695" s="153"/>
      <c r="M12695" s="153"/>
      <c r="N12695" s="153"/>
      <c r="O12695" s="153"/>
      <c r="P12695" s="153"/>
      <c r="Q12695" s="153"/>
      <c r="R12695" s="153"/>
      <c r="S12695" s="152"/>
      <c r="T12695" s="154"/>
      <c r="X12695" s="69" t="str">
        <f t="shared" si="400"/>
        <v/>
      </c>
      <c r="Y12695" s="69" t="str">
        <f t="shared" si="401"/>
        <v/>
      </c>
    </row>
    <row r="12696" spans="8:25" x14ac:dyDescent="0.25">
      <c r="H12696" s="153"/>
      <c r="I12696" s="151"/>
      <c r="J12696" s="153"/>
      <c r="K12696" s="153"/>
      <c r="L12696" s="153"/>
      <c r="M12696" s="153"/>
      <c r="N12696" s="153"/>
      <c r="O12696" s="153"/>
      <c r="P12696" s="153"/>
      <c r="Q12696" s="153"/>
      <c r="R12696" s="153"/>
      <c r="S12696" s="152"/>
      <c r="T12696" s="154"/>
      <c r="X12696" s="69" t="str">
        <f t="shared" si="400"/>
        <v/>
      </c>
      <c r="Y12696" s="69" t="str">
        <f t="shared" si="401"/>
        <v/>
      </c>
    </row>
    <row r="12697" spans="8:25" x14ac:dyDescent="0.25">
      <c r="H12697" s="153"/>
      <c r="I12697" s="151"/>
      <c r="J12697" s="153"/>
      <c r="K12697" s="153"/>
      <c r="L12697" s="153"/>
      <c r="M12697" s="153"/>
      <c r="N12697" s="153"/>
      <c r="O12697" s="153"/>
      <c r="P12697" s="153"/>
      <c r="Q12697" s="153"/>
      <c r="R12697" s="153"/>
      <c r="S12697" s="152"/>
      <c r="T12697" s="154"/>
      <c r="X12697" s="69" t="str">
        <f t="shared" si="400"/>
        <v/>
      </c>
      <c r="Y12697" s="69" t="str">
        <f t="shared" si="401"/>
        <v/>
      </c>
    </row>
    <row r="12698" spans="8:25" x14ac:dyDescent="0.25">
      <c r="H12698" s="153"/>
      <c r="I12698" s="151"/>
      <c r="J12698" s="153"/>
      <c r="K12698" s="153"/>
      <c r="L12698" s="153"/>
      <c r="M12698" s="153"/>
      <c r="N12698" s="153"/>
      <c r="O12698" s="153"/>
      <c r="P12698" s="153"/>
      <c r="Q12698" s="153"/>
      <c r="R12698" s="153"/>
      <c r="S12698" s="152"/>
      <c r="T12698" s="154"/>
      <c r="X12698" s="69" t="str">
        <f t="shared" si="400"/>
        <v/>
      </c>
      <c r="Y12698" s="69" t="str">
        <f t="shared" si="401"/>
        <v/>
      </c>
    </row>
    <row r="12699" spans="8:25" x14ac:dyDescent="0.25">
      <c r="H12699" s="153"/>
      <c r="I12699" s="151"/>
      <c r="J12699" s="153"/>
      <c r="K12699" s="153"/>
      <c r="L12699" s="153"/>
      <c r="M12699" s="153"/>
      <c r="N12699" s="153"/>
      <c r="O12699" s="153"/>
      <c r="P12699" s="153"/>
      <c r="Q12699" s="153"/>
      <c r="R12699" s="153"/>
      <c r="S12699" s="152"/>
      <c r="T12699" s="154"/>
      <c r="X12699" s="69" t="str">
        <f t="shared" si="400"/>
        <v/>
      </c>
      <c r="Y12699" s="69" t="str">
        <f t="shared" si="401"/>
        <v/>
      </c>
    </row>
    <row r="12700" spans="8:25" x14ac:dyDescent="0.25">
      <c r="H12700" s="153"/>
      <c r="I12700" s="151"/>
      <c r="J12700" s="153"/>
      <c r="K12700" s="153"/>
      <c r="L12700" s="153"/>
      <c r="M12700" s="153"/>
      <c r="N12700" s="153"/>
      <c r="O12700" s="153"/>
      <c r="P12700" s="153"/>
      <c r="Q12700" s="153"/>
      <c r="R12700" s="153"/>
      <c r="S12700" s="152"/>
      <c r="T12700" s="154"/>
      <c r="X12700" s="69" t="str">
        <f t="shared" si="400"/>
        <v/>
      </c>
      <c r="Y12700" s="69" t="str">
        <f t="shared" si="401"/>
        <v/>
      </c>
    </row>
    <row r="12701" spans="8:25" x14ac:dyDescent="0.25">
      <c r="H12701" s="153"/>
      <c r="I12701" s="151"/>
      <c r="J12701" s="153"/>
      <c r="K12701" s="153"/>
      <c r="L12701" s="153"/>
      <c r="M12701" s="153"/>
      <c r="N12701" s="153"/>
      <c r="O12701" s="153"/>
      <c r="P12701" s="153"/>
      <c r="Q12701" s="153"/>
      <c r="R12701" s="153"/>
      <c r="S12701" s="152"/>
      <c r="T12701" s="154"/>
      <c r="X12701" s="69" t="str">
        <f t="shared" si="400"/>
        <v/>
      </c>
      <c r="Y12701" s="69" t="str">
        <f t="shared" si="401"/>
        <v/>
      </c>
    </row>
    <row r="12702" spans="8:25" x14ac:dyDescent="0.25">
      <c r="H12702" s="153"/>
      <c r="I12702" s="151"/>
      <c r="J12702" s="153"/>
      <c r="K12702" s="153"/>
      <c r="L12702" s="153"/>
      <c r="M12702" s="153"/>
      <c r="N12702" s="153"/>
      <c r="O12702" s="153"/>
      <c r="P12702" s="153"/>
      <c r="Q12702" s="153"/>
      <c r="R12702" s="153"/>
      <c r="S12702" s="152"/>
      <c r="T12702" s="154"/>
      <c r="X12702" s="69" t="str">
        <f t="shared" si="400"/>
        <v/>
      </c>
      <c r="Y12702" s="69" t="str">
        <f t="shared" si="401"/>
        <v/>
      </c>
    </row>
    <row r="12703" spans="8:25" x14ac:dyDescent="0.25">
      <c r="H12703" s="153"/>
      <c r="I12703" s="151"/>
      <c r="J12703" s="153"/>
      <c r="K12703" s="153"/>
      <c r="L12703" s="153"/>
      <c r="M12703" s="153"/>
      <c r="N12703" s="153"/>
      <c r="O12703" s="153"/>
      <c r="P12703" s="153"/>
      <c r="Q12703" s="153"/>
      <c r="R12703" s="153"/>
      <c r="S12703" s="152"/>
      <c r="T12703" s="154"/>
      <c r="X12703" s="69" t="str">
        <f t="shared" si="400"/>
        <v/>
      </c>
      <c r="Y12703" s="69" t="str">
        <f t="shared" si="401"/>
        <v/>
      </c>
    </row>
    <row r="12704" spans="8:25" x14ac:dyDescent="0.25">
      <c r="H12704" s="153"/>
      <c r="I12704" s="151"/>
      <c r="J12704" s="153"/>
      <c r="K12704" s="153"/>
      <c r="L12704" s="153"/>
      <c r="M12704" s="153"/>
      <c r="N12704" s="153"/>
      <c r="O12704" s="153"/>
      <c r="P12704" s="153"/>
      <c r="Q12704" s="153"/>
      <c r="R12704" s="153"/>
      <c r="S12704" s="152"/>
      <c r="T12704" s="154"/>
      <c r="X12704" s="69" t="str">
        <f t="shared" si="400"/>
        <v/>
      </c>
      <c r="Y12704" s="69" t="str">
        <f t="shared" si="401"/>
        <v/>
      </c>
    </row>
    <row r="12705" spans="8:25" x14ac:dyDescent="0.25">
      <c r="H12705" s="153"/>
      <c r="I12705" s="151"/>
      <c r="J12705" s="153"/>
      <c r="K12705" s="153"/>
      <c r="L12705" s="153"/>
      <c r="M12705" s="153"/>
      <c r="N12705" s="153"/>
      <c r="O12705" s="153"/>
      <c r="P12705" s="153"/>
      <c r="Q12705" s="153"/>
      <c r="R12705" s="153"/>
      <c r="S12705" s="152"/>
      <c r="T12705" s="154"/>
      <c r="X12705" s="69" t="str">
        <f t="shared" si="400"/>
        <v/>
      </c>
      <c r="Y12705" s="69" t="str">
        <f t="shared" si="401"/>
        <v/>
      </c>
    </row>
    <row r="12706" spans="8:25" x14ac:dyDescent="0.25">
      <c r="H12706" s="153"/>
      <c r="I12706" s="151"/>
      <c r="J12706" s="153"/>
      <c r="K12706" s="153"/>
      <c r="L12706" s="153"/>
      <c r="M12706" s="153"/>
      <c r="N12706" s="153"/>
      <c r="O12706" s="153"/>
      <c r="P12706" s="153"/>
      <c r="Q12706" s="153"/>
      <c r="R12706" s="153"/>
      <c r="S12706" s="152"/>
      <c r="T12706" s="154"/>
      <c r="X12706" s="69" t="str">
        <f t="shared" si="400"/>
        <v/>
      </c>
      <c r="Y12706" s="69" t="str">
        <f t="shared" si="401"/>
        <v/>
      </c>
    </row>
    <row r="12707" spans="8:25" x14ac:dyDescent="0.25">
      <c r="H12707" s="153"/>
      <c r="I12707" s="151"/>
      <c r="J12707" s="153"/>
      <c r="K12707" s="153"/>
      <c r="L12707" s="153"/>
      <c r="M12707" s="153"/>
      <c r="N12707" s="153"/>
      <c r="O12707" s="153"/>
      <c r="P12707" s="153"/>
      <c r="Q12707" s="153"/>
      <c r="R12707" s="153"/>
      <c r="S12707" s="152"/>
      <c r="T12707" s="154"/>
      <c r="X12707" s="69" t="str">
        <f t="shared" si="400"/>
        <v/>
      </c>
      <c r="Y12707" s="69" t="str">
        <f t="shared" si="401"/>
        <v/>
      </c>
    </row>
    <row r="12708" spans="8:25" x14ac:dyDescent="0.25">
      <c r="H12708" s="153"/>
      <c r="I12708" s="151"/>
      <c r="J12708" s="153"/>
      <c r="K12708" s="153"/>
      <c r="L12708" s="153"/>
      <c r="M12708" s="153"/>
      <c r="N12708" s="153"/>
      <c r="O12708" s="153"/>
      <c r="P12708" s="153"/>
      <c r="Q12708" s="153"/>
      <c r="R12708" s="153"/>
      <c r="S12708" s="152"/>
      <c r="T12708" s="154"/>
      <c r="X12708" s="69" t="str">
        <f t="shared" si="400"/>
        <v/>
      </c>
      <c r="Y12708" s="69" t="str">
        <f t="shared" si="401"/>
        <v/>
      </c>
    </row>
    <row r="12709" spans="8:25" x14ac:dyDescent="0.25">
      <c r="H12709" s="153"/>
      <c r="I12709" s="151"/>
      <c r="J12709" s="153"/>
      <c r="K12709" s="153"/>
      <c r="L12709" s="153"/>
      <c r="M12709" s="153"/>
      <c r="N12709" s="153"/>
      <c r="O12709" s="153"/>
      <c r="P12709" s="153"/>
      <c r="Q12709" s="153"/>
      <c r="R12709" s="153"/>
      <c r="S12709" s="152"/>
      <c r="T12709" s="154"/>
      <c r="X12709" s="69" t="str">
        <f t="shared" si="400"/>
        <v/>
      </c>
      <c r="Y12709" s="69" t="str">
        <f t="shared" si="401"/>
        <v/>
      </c>
    </row>
    <row r="12710" spans="8:25" x14ac:dyDescent="0.25">
      <c r="H12710" s="153"/>
      <c r="I12710" s="151"/>
      <c r="J12710" s="153"/>
      <c r="K12710" s="153"/>
      <c r="L12710" s="153"/>
      <c r="M12710" s="153"/>
      <c r="N12710" s="153"/>
      <c r="O12710" s="153"/>
      <c r="P12710" s="153"/>
      <c r="Q12710" s="153"/>
      <c r="R12710" s="153"/>
      <c r="S12710" s="152"/>
      <c r="T12710" s="154"/>
      <c r="X12710" s="69" t="str">
        <f t="shared" si="400"/>
        <v/>
      </c>
      <c r="Y12710" s="69" t="str">
        <f t="shared" si="401"/>
        <v/>
      </c>
    </row>
    <row r="12711" spans="8:25" x14ac:dyDescent="0.25">
      <c r="H12711" s="153"/>
      <c r="I12711" s="151"/>
      <c r="J12711" s="153"/>
      <c r="K12711" s="153"/>
      <c r="L12711" s="153"/>
      <c r="M12711" s="153"/>
      <c r="N12711" s="153"/>
      <c r="O12711" s="153"/>
      <c r="P12711" s="153"/>
      <c r="Q12711" s="153"/>
      <c r="R12711" s="153"/>
      <c r="S12711" s="152"/>
      <c r="T12711" s="154"/>
      <c r="X12711" s="69" t="str">
        <f t="shared" si="400"/>
        <v/>
      </c>
      <c r="Y12711" s="69" t="str">
        <f t="shared" si="401"/>
        <v/>
      </c>
    </row>
    <row r="12712" spans="8:25" x14ac:dyDescent="0.25">
      <c r="H12712" s="153"/>
      <c r="I12712" s="151"/>
      <c r="J12712" s="153"/>
      <c r="K12712" s="153"/>
      <c r="L12712" s="153"/>
      <c r="M12712" s="153"/>
      <c r="N12712" s="153"/>
      <c r="O12712" s="153"/>
      <c r="P12712" s="153"/>
      <c r="Q12712" s="153"/>
      <c r="R12712" s="153"/>
      <c r="S12712" s="152"/>
      <c r="T12712" s="154"/>
      <c r="X12712" s="69" t="str">
        <f t="shared" si="400"/>
        <v/>
      </c>
      <c r="Y12712" s="69" t="str">
        <f t="shared" si="401"/>
        <v/>
      </c>
    </row>
    <row r="12713" spans="8:25" x14ac:dyDescent="0.25">
      <c r="H12713" s="153"/>
      <c r="I12713" s="151"/>
      <c r="J12713" s="153"/>
      <c r="K12713" s="153"/>
      <c r="L12713" s="153"/>
      <c r="M12713" s="153"/>
      <c r="N12713" s="153"/>
      <c r="O12713" s="153"/>
      <c r="P12713" s="153"/>
      <c r="Q12713" s="153"/>
      <c r="R12713" s="153"/>
      <c r="S12713" s="152"/>
      <c r="T12713" s="154"/>
      <c r="X12713" s="69" t="str">
        <f t="shared" si="400"/>
        <v/>
      </c>
      <c r="Y12713" s="69" t="str">
        <f t="shared" si="401"/>
        <v/>
      </c>
    </row>
    <row r="12714" spans="8:25" x14ac:dyDescent="0.25">
      <c r="H12714" s="153"/>
      <c r="I12714" s="151"/>
      <c r="J12714" s="153"/>
      <c r="K12714" s="153"/>
      <c r="L12714" s="153"/>
      <c r="M12714" s="153"/>
      <c r="N12714" s="153"/>
      <c r="O12714" s="153"/>
      <c r="P12714" s="153"/>
      <c r="Q12714" s="153"/>
      <c r="R12714" s="153"/>
      <c r="S12714" s="152"/>
      <c r="T12714" s="154"/>
      <c r="X12714" s="69" t="str">
        <f t="shared" si="400"/>
        <v/>
      </c>
      <c r="Y12714" s="69" t="str">
        <f t="shared" si="401"/>
        <v/>
      </c>
    </row>
    <row r="12715" spans="8:25" x14ac:dyDescent="0.25">
      <c r="H12715" s="153"/>
      <c r="I12715" s="151"/>
      <c r="J12715" s="153"/>
      <c r="K12715" s="153"/>
      <c r="L12715" s="153"/>
      <c r="M12715" s="153"/>
      <c r="N12715" s="153"/>
      <c r="O12715" s="153"/>
      <c r="P12715" s="153"/>
      <c r="Q12715" s="153"/>
      <c r="R12715" s="153"/>
      <c r="S12715" s="152"/>
      <c r="T12715" s="154"/>
      <c r="X12715" s="69" t="str">
        <f t="shared" si="400"/>
        <v/>
      </c>
      <c r="Y12715" s="69" t="str">
        <f t="shared" si="401"/>
        <v/>
      </c>
    </row>
    <row r="12716" spans="8:25" x14ac:dyDescent="0.25">
      <c r="H12716" s="153"/>
      <c r="I12716" s="151"/>
      <c r="J12716" s="153"/>
      <c r="K12716" s="153"/>
      <c r="L12716" s="153"/>
      <c r="M12716" s="153"/>
      <c r="N12716" s="153"/>
      <c r="O12716" s="153"/>
      <c r="P12716" s="153"/>
      <c r="Q12716" s="153"/>
      <c r="R12716" s="153"/>
      <c r="S12716" s="152"/>
      <c r="T12716" s="154"/>
      <c r="X12716" s="69" t="str">
        <f t="shared" si="400"/>
        <v/>
      </c>
      <c r="Y12716" s="69" t="str">
        <f t="shared" si="401"/>
        <v/>
      </c>
    </row>
    <row r="12717" spans="8:25" x14ac:dyDescent="0.25">
      <c r="H12717" s="153"/>
      <c r="I12717" s="151"/>
      <c r="J12717" s="153"/>
      <c r="K12717" s="153"/>
      <c r="L12717" s="153"/>
      <c r="M12717" s="153"/>
      <c r="N12717" s="153"/>
      <c r="O12717" s="153"/>
      <c r="P12717" s="153"/>
      <c r="Q12717" s="153"/>
      <c r="R12717" s="153"/>
      <c r="S12717" s="152"/>
      <c r="T12717" s="154"/>
      <c r="X12717" s="69" t="str">
        <f t="shared" si="400"/>
        <v/>
      </c>
      <c r="Y12717" s="69" t="str">
        <f t="shared" si="401"/>
        <v/>
      </c>
    </row>
    <row r="12718" spans="8:25" x14ac:dyDescent="0.25">
      <c r="H12718" s="153"/>
      <c r="I12718" s="151"/>
      <c r="J12718" s="153"/>
      <c r="K12718" s="153"/>
      <c r="L12718" s="153"/>
      <c r="M12718" s="153"/>
      <c r="N12718" s="153"/>
      <c r="O12718" s="153"/>
      <c r="P12718" s="153"/>
      <c r="Q12718" s="153"/>
      <c r="R12718" s="153"/>
      <c r="S12718" s="152"/>
      <c r="T12718" s="154"/>
      <c r="X12718" s="69" t="str">
        <f t="shared" si="400"/>
        <v/>
      </c>
      <c r="Y12718" s="69" t="str">
        <f t="shared" si="401"/>
        <v/>
      </c>
    </row>
    <row r="12719" spans="8:25" x14ac:dyDescent="0.25">
      <c r="H12719" s="153"/>
      <c r="I12719" s="151"/>
      <c r="J12719" s="153"/>
      <c r="K12719" s="153"/>
      <c r="L12719" s="153"/>
      <c r="M12719" s="153"/>
      <c r="N12719" s="153"/>
      <c r="O12719" s="153"/>
      <c r="P12719" s="153"/>
      <c r="Q12719" s="153"/>
      <c r="R12719" s="153"/>
      <c r="S12719" s="152"/>
      <c r="T12719" s="154"/>
      <c r="X12719" s="69" t="str">
        <f t="shared" si="400"/>
        <v/>
      </c>
      <c r="Y12719" s="69" t="str">
        <f t="shared" si="401"/>
        <v/>
      </c>
    </row>
    <row r="12720" spans="8:25" x14ac:dyDescent="0.25">
      <c r="H12720" s="153"/>
      <c r="I12720" s="151"/>
      <c r="J12720" s="153"/>
      <c r="K12720" s="153"/>
      <c r="L12720" s="153"/>
      <c r="M12720" s="153"/>
      <c r="N12720" s="153"/>
      <c r="O12720" s="153"/>
      <c r="P12720" s="153"/>
      <c r="Q12720" s="153"/>
      <c r="R12720" s="153"/>
      <c r="S12720" s="152"/>
      <c r="T12720" s="154"/>
      <c r="X12720" s="69" t="str">
        <f t="shared" si="400"/>
        <v/>
      </c>
      <c r="Y12720" s="69" t="str">
        <f t="shared" si="401"/>
        <v/>
      </c>
    </row>
    <row r="12721" spans="8:25" x14ac:dyDescent="0.25">
      <c r="H12721" s="153"/>
      <c r="I12721" s="151"/>
      <c r="J12721" s="153"/>
      <c r="K12721" s="153"/>
      <c r="L12721" s="153"/>
      <c r="M12721" s="153"/>
      <c r="N12721" s="153"/>
      <c r="O12721" s="153"/>
      <c r="P12721" s="153"/>
      <c r="Q12721" s="153"/>
      <c r="R12721" s="153"/>
      <c r="S12721" s="152"/>
      <c r="T12721" s="154"/>
      <c r="X12721" s="69" t="str">
        <f t="shared" si="400"/>
        <v/>
      </c>
      <c r="Y12721" s="69" t="str">
        <f t="shared" si="401"/>
        <v/>
      </c>
    </row>
    <row r="12722" spans="8:25" x14ac:dyDescent="0.25">
      <c r="H12722" s="153"/>
      <c r="I12722" s="151"/>
      <c r="J12722" s="153"/>
      <c r="K12722" s="153"/>
      <c r="L12722" s="153"/>
      <c r="M12722" s="153"/>
      <c r="N12722" s="153"/>
      <c r="O12722" s="153"/>
      <c r="P12722" s="153"/>
      <c r="Q12722" s="153"/>
      <c r="R12722" s="153"/>
      <c r="S12722" s="152"/>
      <c r="T12722" s="154"/>
      <c r="X12722" s="69" t="str">
        <f t="shared" si="400"/>
        <v/>
      </c>
      <c r="Y12722" s="69" t="str">
        <f t="shared" si="401"/>
        <v/>
      </c>
    </row>
    <row r="12723" spans="8:25" x14ac:dyDescent="0.25">
      <c r="H12723" s="153"/>
      <c r="I12723" s="151"/>
      <c r="J12723" s="153"/>
      <c r="K12723" s="153"/>
      <c r="L12723" s="153"/>
      <c r="M12723" s="153"/>
      <c r="N12723" s="153"/>
      <c r="O12723" s="153"/>
      <c r="P12723" s="153"/>
      <c r="Q12723" s="153"/>
      <c r="R12723" s="153"/>
      <c r="S12723" s="152"/>
      <c r="T12723" s="154"/>
      <c r="X12723" s="69" t="str">
        <f t="shared" si="400"/>
        <v/>
      </c>
      <c r="Y12723" s="69" t="str">
        <f t="shared" si="401"/>
        <v/>
      </c>
    </row>
    <row r="12724" spans="8:25" x14ac:dyDescent="0.25">
      <c r="H12724" s="153"/>
      <c r="I12724" s="151"/>
      <c r="J12724" s="153"/>
      <c r="K12724" s="153"/>
      <c r="L12724" s="153"/>
      <c r="M12724" s="153"/>
      <c r="N12724" s="153"/>
      <c r="O12724" s="153"/>
      <c r="P12724" s="153"/>
      <c r="Q12724" s="153"/>
      <c r="R12724" s="153"/>
      <c r="S12724" s="152"/>
      <c r="T12724" s="154"/>
      <c r="X12724" s="69" t="str">
        <f t="shared" si="400"/>
        <v/>
      </c>
      <c r="Y12724" s="69" t="str">
        <f t="shared" si="401"/>
        <v/>
      </c>
    </row>
    <row r="12725" spans="8:25" x14ac:dyDescent="0.25">
      <c r="H12725" s="153"/>
      <c r="I12725" s="151"/>
      <c r="J12725" s="153"/>
      <c r="K12725" s="153"/>
      <c r="L12725" s="153"/>
      <c r="M12725" s="153"/>
      <c r="N12725" s="153"/>
      <c r="O12725" s="153"/>
      <c r="P12725" s="153"/>
      <c r="Q12725" s="153"/>
      <c r="R12725" s="153"/>
      <c r="S12725" s="152"/>
      <c r="T12725" s="154"/>
      <c r="X12725" s="69" t="str">
        <f t="shared" si="400"/>
        <v/>
      </c>
      <c r="Y12725" s="69" t="str">
        <f t="shared" si="401"/>
        <v/>
      </c>
    </row>
    <row r="12726" spans="8:25" x14ac:dyDescent="0.25">
      <c r="H12726" s="153"/>
      <c r="I12726" s="151"/>
      <c r="J12726" s="153"/>
      <c r="K12726" s="153"/>
      <c r="L12726" s="153"/>
      <c r="M12726" s="153"/>
      <c r="N12726" s="153"/>
      <c r="O12726" s="153"/>
      <c r="P12726" s="153"/>
      <c r="Q12726" s="153"/>
      <c r="R12726" s="153"/>
      <c r="S12726" s="152"/>
      <c r="T12726" s="154"/>
      <c r="X12726" s="69" t="str">
        <f t="shared" si="400"/>
        <v/>
      </c>
      <c r="Y12726" s="69" t="str">
        <f t="shared" si="401"/>
        <v/>
      </c>
    </row>
    <row r="12727" spans="8:25" x14ac:dyDescent="0.25">
      <c r="H12727" s="153"/>
      <c r="I12727" s="151"/>
      <c r="J12727" s="153"/>
      <c r="K12727" s="153"/>
      <c r="L12727" s="153"/>
      <c r="M12727" s="153"/>
      <c r="N12727" s="153"/>
      <c r="O12727" s="153"/>
      <c r="P12727" s="153"/>
      <c r="Q12727" s="153"/>
      <c r="R12727" s="153"/>
      <c r="S12727" s="152"/>
      <c r="T12727" s="154"/>
      <c r="X12727" s="69" t="str">
        <f t="shared" si="400"/>
        <v/>
      </c>
      <c r="Y12727" s="69" t="str">
        <f t="shared" si="401"/>
        <v/>
      </c>
    </row>
    <row r="12728" spans="8:25" x14ac:dyDescent="0.25">
      <c r="H12728" s="153"/>
      <c r="I12728" s="151"/>
      <c r="J12728" s="153"/>
      <c r="K12728" s="153"/>
      <c r="L12728" s="153"/>
      <c r="M12728" s="153"/>
      <c r="N12728" s="153"/>
      <c r="O12728" s="153"/>
      <c r="P12728" s="153"/>
      <c r="Q12728" s="153"/>
      <c r="R12728" s="153"/>
      <c r="S12728" s="152"/>
      <c r="T12728" s="154"/>
      <c r="X12728" s="69" t="str">
        <f t="shared" si="400"/>
        <v/>
      </c>
      <c r="Y12728" s="69" t="str">
        <f t="shared" si="401"/>
        <v/>
      </c>
    </row>
    <row r="12729" spans="8:25" x14ac:dyDescent="0.25">
      <c r="H12729" s="153"/>
      <c r="I12729" s="151"/>
      <c r="J12729" s="153"/>
      <c r="K12729" s="153"/>
      <c r="L12729" s="153"/>
      <c r="M12729" s="153"/>
      <c r="N12729" s="153"/>
      <c r="O12729" s="153"/>
      <c r="P12729" s="153"/>
      <c r="Q12729" s="153"/>
      <c r="R12729" s="153"/>
      <c r="S12729" s="152"/>
      <c r="T12729" s="154"/>
      <c r="X12729" s="69" t="str">
        <f t="shared" si="400"/>
        <v/>
      </c>
      <c r="Y12729" s="69" t="str">
        <f t="shared" si="401"/>
        <v/>
      </c>
    </row>
    <row r="12730" spans="8:25" x14ac:dyDescent="0.25">
      <c r="H12730" s="153"/>
      <c r="I12730" s="151"/>
      <c r="J12730" s="153"/>
      <c r="K12730" s="153"/>
      <c r="L12730" s="153"/>
      <c r="M12730" s="153"/>
      <c r="N12730" s="153"/>
      <c r="O12730" s="153"/>
      <c r="P12730" s="153"/>
      <c r="Q12730" s="153"/>
      <c r="R12730" s="153"/>
      <c r="S12730" s="152"/>
      <c r="T12730" s="154"/>
      <c r="X12730" s="69" t="str">
        <f t="shared" si="400"/>
        <v/>
      </c>
      <c r="Y12730" s="69" t="str">
        <f t="shared" si="401"/>
        <v/>
      </c>
    </row>
    <row r="12731" spans="8:25" x14ac:dyDescent="0.25">
      <c r="H12731" s="153"/>
      <c r="I12731" s="151"/>
      <c r="J12731" s="153"/>
      <c r="K12731" s="153"/>
      <c r="L12731" s="153"/>
      <c r="M12731" s="153"/>
      <c r="N12731" s="153"/>
      <c r="O12731" s="153"/>
      <c r="P12731" s="153"/>
      <c r="Q12731" s="153"/>
      <c r="R12731" s="153"/>
      <c r="S12731" s="152"/>
      <c r="T12731" s="154"/>
      <c r="X12731" s="69" t="str">
        <f t="shared" si="400"/>
        <v/>
      </c>
      <c r="Y12731" s="69" t="str">
        <f t="shared" si="401"/>
        <v/>
      </c>
    </row>
    <row r="12732" spans="8:25" x14ac:dyDescent="0.25">
      <c r="H12732" s="153"/>
      <c r="I12732" s="151"/>
      <c r="J12732" s="153"/>
      <c r="K12732" s="153"/>
      <c r="L12732" s="153"/>
      <c r="M12732" s="153"/>
      <c r="N12732" s="153"/>
      <c r="O12732" s="153"/>
      <c r="P12732" s="153"/>
      <c r="Q12732" s="153"/>
      <c r="R12732" s="153"/>
      <c r="S12732" s="152"/>
      <c r="T12732" s="154"/>
      <c r="X12732" s="69" t="str">
        <f t="shared" si="400"/>
        <v/>
      </c>
      <c r="Y12732" s="69" t="str">
        <f t="shared" si="401"/>
        <v/>
      </c>
    </row>
    <row r="12733" spans="8:25" x14ac:dyDescent="0.25">
      <c r="H12733" s="153"/>
      <c r="I12733" s="151"/>
      <c r="J12733" s="153"/>
      <c r="K12733" s="153"/>
      <c r="L12733" s="153"/>
      <c r="M12733" s="153"/>
      <c r="N12733" s="153"/>
      <c r="O12733" s="153"/>
      <c r="P12733" s="153"/>
      <c r="Q12733" s="153"/>
      <c r="R12733" s="153"/>
      <c r="S12733" s="152"/>
      <c r="T12733" s="154"/>
      <c r="X12733" s="69" t="str">
        <f t="shared" si="400"/>
        <v/>
      </c>
      <c r="Y12733" s="69" t="str">
        <f t="shared" si="401"/>
        <v/>
      </c>
    </row>
    <row r="12734" spans="8:25" x14ac:dyDescent="0.25">
      <c r="H12734" s="153"/>
      <c r="I12734" s="151"/>
      <c r="J12734" s="153"/>
      <c r="K12734" s="153"/>
      <c r="L12734" s="153"/>
      <c r="M12734" s="153"/>
      <c r="N12734" s="153"/>
      <c r="O12734" s="153"/>
      <c r="P12734" s="153"/>
      <c r="Q12734" s="153"/>
      <c r="R12734" s="153"/>
      <c r="S12734" s="152"/>
      <c r="T12734" s="154"/>
      <c r="X12734" s="69" t="str">
        <f t="shared" si="400"/>
        <v/>
      </c>
      <c r="Y12734" s="69" t="str">
        <f t="shared" si="401"/>
        <v/>
      </c>
    </row>
    <row r="12735" spans="8:25" x14ac:dyDescent="0.25">
      <c r="H12735" s="153"/>
      <c r="I12735" s="151"/>
      <c r="J12735" s="153"/>
      <c r="K12735" s="153"/>
      <c r="L12735" s="153"/>
      <c r="M12735" s="153"/>
      <c r="N12735" s="153"/>
      <c r="O12735" s="153"/>
      <c r="P12735" s="153"/>
      <c r="Q12735" s="153"/>
      <c r="R12735" s="153"/>
      <c r="S12735" s="152"/>
      <c r="T12735" s="154"/>
      <c r="X12735" s="69" t="str">
        <f t="shared" si="400"/>
        <v/>
      </c>
      <c r="Y12735" s="69" t="str">
        <f t="shared" si="401"/>
        <v/>
      </c>
    </row>
    <row r="12736" spans="8:25" x14ac:dyDescent="0.25">
      <c r="H12736" s="153"/>
      <c r="I12736" s="151"/>
      <c r="J12736" s="153"/>
      <c r="K12736" s="153"/>
      <c r="L12736" s="153"/>
      <c r="M12736" s="153"/>
      <c r="N12736" s="153"/>
      <c r="O12736" s="153"/>
      <c r="P12736" s="153"/>
      <c r="Q12736" s="153"/>
      <c r="R12736" s="153"/>
      <c r="S12736" s="152"/>
      <c r="T12736" s="154"/>
      <c r="X12736" s="69" t="str">
        <f t="shared" si="400"/>
        <v/>
      </c>
      <c r="Y12736" s="69" t="str">
        <f t="shared" si="401"/>
        <v/>
      </c>
    </row>
    <row r="12737" spans="8:25" x14ac:dyDescent="0.25">
      <c r="H12737" s="153"/>
      <c r="I12737" s="151"/>
      <c r="J12737" s="153"/>
      <c r="K12737" s="153"/>
      <c r="L12737" s="153"/>
      <c r="M12737" s="153"/>
      <c r="N12737" s="153"/>
      <c r="O12737" s="153"/>
      <c r="P12737" s="153"/>
      <c r="Q12737" s="153"/>
      <c r="R12737" s="153"/>
      <c r="S12737" s="152"/>
      <c r="T12737" s="154"/>
      <c r="X12737" s="69" t="str">
        <f t="shared" si="400"/>
        <v/>
      </c>
      <c r="Y12737" s="69" t="str">
        <f t="shared" si="401"/>
        <v/>
      </c>
    </row>
    <row r="12738" spans="8:25" x14ac:dyDescent="0.25">
      <c r="H12738" s="153"/>
      <c r="I12738" s="151"/>
      <c r="J12738" s="153"/>
      <c r="K12738" s="153"/>
      <c r="L12738" s="153"/>
      <c r="M12738" s="153"/>
      <c r="N12738" s="153"/>
      <c r="O12738" s="153"/>
      <c r="P12738" s="153"/>
      <c r="Q12738" s="153"/>
      <c r="R12738" s="153"/>
      <c r="S12738" s="152"/>
      <c r="T12738" s="154"/>
      <c r="X12738" s="69" t="str">
        <f t="shared" ref="X12738:X12801" si="402">IF(W12738&lt;&gt;"",W12738-I12738,"")</f>
        <v/>
      </c>
      <c r="Y12738" s="69" t="str">
        <f t="shared" si="401"/>
        <v/>
      </c>
    </row>
    <row r="12739" spans="8:25" x14ac:dyDescent="0.25">
      <c r="H12739" s="153"/>
      <c r="I12739" s="151"/>
      <c r="J12739" s="153"/>
      <c r="K12739" s="153"/>
      <c r="L12739" s="153"/>
      <c r="M12739" s="153"/>
      <c r="N12739" s="153"/>
      <c r="O12739" s="153"/>
      <c r="P12739" s="153"/>
      <c r="Q12739" s="153"/>
      <c r="R12739" s="153"/>
      <c r="S12739" s="152"/>
      <c r="T12739" s="154"/>
      <c r="X12739" s="69" t="str">
        <f t="shared" si="402"/>
        <v/>
      </c>
      <c r="Y12739" s="69" t="str">
        <f t="shared" ref="Y12739:Y12802" si="403">IF(X12739&lt;&gt;"",IF(X12739&lt;365,"&lt; 1 year",IF(X12739&lt;730,"1-2",IF(X12739&lt;1095,"2-3",IF(X12739&lt;1460,"3-4",IF(X12739&lt;1825,"4-5","5+"))))),"")</f>
        <v/>
      </c>
    </row>
    <row r="12740" spans="8:25" x14ac:dyDescent="0.25">
      <c r="H12740" s="153"/>
      <c r="I12740" s="151"/>
      <c r="J12740" s="153"/>
      <c r="K12740" s="153"/>
      <c r="L12740" s="153"/>
      <c r="M12740" s="153"/>
      <c r="N12740" s="153"/>
      <c r="O12740" s="153"/>
      <c r="P12740" s="153"/>
      <c r="Q12740" s="153"/>
      <c r="R12740" s="153"/>
      <c r="S12740" s="152"/>
      <c r="T12740" s="154"/>
      <c r="X12740" s="69" t="str">
        <f t="shared" si="402"/>
        <v/>
      </c>
      <c r="Y12740" s="69" t="str">
        <f t="shared" si="403"/>
        <v/>
      </c>
    </row>
    <row r="12741" spans="8:25" x14ac:dyDescent="0.25">
      <c r="H12741" s="153"/>
      <c r="I12741" s="151"/>
      <c r="J12741" s="153"/>
      <c r="K12741" s="153"/>
      <c r="L12741" s="153"/>
      <c r="M12741" s="153"/>
      <c r="N12741" s="153"/>
      <c r="O12741" s="153"/>
      <c r="P12741" s="153"/>
      <c r="Q12741" s="153"/>
      <c r="R12741" s="153"/>
      <c r="S12741" s="152"/>
      <c r="T12741" s="154"/>
      <c r="X12741" s="69" t="str">
        <f t="shared" si="402"/>
        <v/>
      </c>
      <c r="Y12741" s="69" t="str">
        <f t="shared" si="403"/>
        <v/>
      </c>
    </row>
    <row r="12742" spans="8:25" x14ac:dyDescent="0.25">
      <c r="H12742" s="153"/>
      <c r="I12742" s="151"/>
      <c r="J12742" s="153"/>
      <c r="K12742" s="153"/>
      <c r="L12742" s="153"/>
      <c r="M12742" s="153"/>
      <c r="N12742" s="153"/>
      <c r="O12742" s="153"/>
      <c r="P12742" s="153"/>
      <c r="Q12742" s="153"/>
      <c r="R12742" s="153"/>
      <c r="S12742" s="152"/>
      <c r="T12742" s="154"/>
      <c r="X12742" s="69" t="str">
        <f t="shared" si="402"/>
        <v/>
      </c>
      <c r="Y12742" s="69" t="str">
        <f t="shared" si="403"/>
        <v/>
      </c>
    </row>
    <row r="12743" spans="8:25" x14ac:dyDescent="0.25">
      <c r="H12743" s="153"/>
      <c r="I12743" s="151"/>
      <c r="J12743" s="153"/>
      <c r="K12743" s="153"/>
      <c r="L12743" s="153"/>
      <c r="M12743" s="153"/>
      <c r="N12743" s="153"/>
      <c r="O12743" s="153"/>
      <c r="P12743" s="153"/>
      <c r="Q12743" s="153"/>
      <c r="R12743" s="153"/>
      <c r="S12743" s="152"/>
      <c r="T12743" s="154"/>
      <c r="X12743" s="69" t="str">
        <f t="shared" si="402"/>
        <v/>
      </c>
      <c r="Y12743" s="69" t="str">
        <f t="shared" si="403"/>
        <v/>
      </c>
    </row>
    <row r="12744" spans="8:25" x14ac:dyDescent="0.25">
      <c r="H12744" s="153"/>
      <c r="I12744" s="151"/>
      <c r="J12744" s="153"/>
      <c r="K12744" s="153"/>
      <c r="L12744" s="153"/>
      <c r="M12744" s="153"/>
      <c r="N12744" s="153"/>
      <c r="O12744" s="153"/>
      <c r="P12744" s="153"/>
      <c r="Q12744" s="153"/>
      <c r="R12744" s="153"/>
      <c r="S12744" s="152"/>
      <c r="T12744" s="154"/>
      <c r="X12744" s="69" t="str">
        <f t="shared" si="402"/>
        <v/>
      </c>
      <c r="Y12744" s="69" t="str">
        <f t="shared" si="403"/>
        <v/>
      </c>
    </row>
    <row r="12745" spans="8:25" x14ac:dyDescent="0.25">
      <c r="H12745" s="153"/>
      <c r="I12745" s="151"/>
      <c r="J12745" s="153"/>
      <c r="K12745" s="153"/>
      <c r="L12745" s="153"/>
      <c r="M12745" s="153"/>
      <c r="N12745" s="153"/>
      <c r="O12745" s="153"/>
      <c r="P12745" s="153"/>
      <c r="Q12745" s="153"/>
      <c r="R12745" s="153"/>
      <c r="S12745" s="152"/>
      <c r="T12745" s="154"/>
      <c r="X12745" s="69" t="str">
        <f t="shared" si="402"/>
        <v/>
      </c>
      <c r="Y12745" s="69" t="str">
        <f t="shared" si="403"/>
        <v/>
      </c>
    </row>
    <row r="12746" spans="8:25" x14ac:dyDescent="0.25">
      <c r="H12746" s="153"/>
      <c r="I12746" s="151"/>
      <c r="J12746" s="153"/>
      <c r="K12746" s="153"/>
      <c r="L12746" s="153"/>
      <c r="M12746" s="153"/>
      <c r="N12746" s="153"/>
      <c r="O12746" s="153"/>
      <c r="P12746" s="153"/>
      <c r="Q12746" s="153"/>
      <c r="R12746" s="153"/>
      <c r="S12746" s="152"/>
      <c r="T12746" s="154"/>
      <c r="X12746" s="69" t="str">
        <f t="shared" si="402"/>
        <v/>
      </c>
      <c r="Y12746" s="69" t="str">
        <f t="shared" si="403"/>
        <v/>
      </c>
    </row>
    <row r="12747" spans="8:25" x14ac:dyDescent="0.25">
      <c r="H12747" s="153"/>
      <c r="I12747" s="151"/>
      <c r="J12747" s="153"/>
      <c r="K12747" s="153"/>
      <c r="L12747" s="153"/>
      <c r="M12747" s="153"/>
      <c r="N12747" s="153"/>
      <c r="O12747" s="153"/>
      <c r="P12747" s="153"/>
      <c r="Q12747" s="153"/>
      <c r="R12747" s="153"/>
      <c r="S12747" s="152"/>
      <c r="T12747" s="154"/>
      <c r="X12747" s="69" t="str">
        <f t="shared" si="402"/>
        <v/>
      </c>
      <c r="Y12747" s="69" t="str">
        <f t="shared" si="403"/>
        <v/>
      </c>
    </row>
    <row r="12748" spans="8:25" x14ac:dyDescent="0.25">
      <c r="H12748" s="153"/>
      <c r="I12748" s="151"/>
      <c r="J12748" s="153"/>
      <c r="K12748" s="153"/>
      <c r="L12748" s="153"/>
      <c r="M12748" s="153"/>
      <c r="N12748" s="153"/>
      <c r="O12748" s="153"/>
      <c r="P12748" s="153"/>
      <c r="Q12748" s="153"/>
      <c r="R12748" s="153"/>
      <c r="S12748" s="152"/>
      <c r="T12748" s="154"/>
      <c r="X12748" s="69" t="str">
        <f t="shared" si="402"/>
        <v/>
      </c>
      <c r="Y12748" s="69" t="str">
        <f t="shared" si="403"/>
        <v/>
      </c>
    </row>
    <row r="12749" spans="8:25" x14ac:dyDescent="0.25">
      <c r="H12749" s="153"/>
      <c r="I12749" s="151"/>
      <c r="J12749" s="153"/>
      <c r="K12749" s="153"/>
      <c r="L12749" s="153"/>
      <c r="M12749" s="153"/>
      <c r="N12749" s="153"/>
      <c r="O12749" s="153"/>
      <c r="P12749" s="153"/>
      <c r="Q12749" s="153"/>
      <c r="R12749" s="153"/>
      <c r="S12749" s="152"/>
      <c r="T12749" s="154"/>
      <c r="X12749" s="69" t="str">
        <f t="shared" si="402"/>
        <v/>
      </c>
      <c r="Y12749" s="69" t="str">
        <f t="shared" si="403"/>
        <v/>
      </c>
    </row>
    <row r="12750" spans="8:25" x14ac:dyDescent="0.25">
      <c r="H12750" s="153"/>
      <c r="I12750" s="151"/>
      <c r="J12750" s="153"/>
      <c r="K12750" s="153"/>
      <c r="L12750" s="153"/>
      <c r="M12750" s="153"/>
      <c r="N12750" s="153"/>
      <c r="O12750" s="153"/>
      <c r="P12750" s="153"/>
      <c r="Q12750" s="153"/>
      <c r="R12750" s="153"/>
      <c r="S12750" s="152"/>
      <c r="T12750" s="154"/>
      <c r="X12750" s="69" t="str">
        <f t="shared" si="402"/>
        <v/>
      </c>
      <c r="Y12750" s="69" t="str">
        <f t="shared" si="403"/>
        <v/>
      </c>
    </row>
    <row r="12751" spans="8:25" x14ac:dyDescent="0.25">
      <c r="H12751" s="153"/>
      <c r="I12751" s="151"/>
      <c r="J12751" s="153"/>
      <c r="K12751" s="153"/>
      <c r="L12751" s="153"/>
      <c r="M12751" s="153"/>
      <c r="N12751" s="153"/>
      <c r="O12751" s="153"/>
      <c r="P12751" s="153"/>
      <c r="Q12751" s="153"/>
      <c r="R12751" s="153"/>
      <c r="S12751" s="152"/>
      <c r="T12751" s="154"/>
      <c r="X12751" s="69" t="str">
        <f t="shared" si="402"/>
        <v/>
      </c>
      <c r="Y12751" s="69" t="str">
        <f t="shared" si="403"/>
        <v/>
      </c>
    </row>
    <row r="12752" spans="8:25" x14ac:dyDescent="0.25">
      <c r="H12752" s="153"/>
      <c r="I12752" s="151"/>
      <c r="J12752" s="153"/>
      <c r="K12752" s="153"/>
      <c r="L12752" s="153"/>
      <c r="M12752" s="153"/>
      <c r="N12752" s="153"/>
      <c r="O12752" s="153"/>
      <c r="P12752" s="153"/>
      <c r="Q12752" s="153"/>
      <c r="R12752" s="153"/>
      <c r="S12752" s="152"/>
      <c r="T12752" s="154"/>
      <c r="X12752" s="69" t="str">
        <f t="shared" si="402"/>
        <v/>
      </c>
      <c r="Y12752" s="69" t="str">
        <f t="shared" si="403"/>
        <v/>
      </c>
    </row>
    <row r="12753" spans="8:25" x14ac:dyDescent="0.25">
      <c r="H12753" s="153"/>
      <c r="I12753" s="151"/>
      <c r="J12753" s="153"/>
      <c r="K12753" s="153"/>
      <c r="L12753" s="153"/>
      <c r="M12753" s="153"/>
      <c r="N12753" s="153"/>
      <c r="O12753" s="153"/>
      <c r="P12753" s="153"/>
      <c r="Q12753" s="153"/>
      <c r="R12753" s="153"/>
      <c r="S12753" s="152"/>
      <c r="T12753" s="154"/>
      <c r="X12753" s="69" t="str">
        <f t="shared" si="402"/>
        <v/>
      </c>
      <c r="Y12753" s="69" t="str">
        <f t="shared" si="403"/>
        <v/>
      </c>
    </row>
    <row r="12754" spans="8:25" x14ac:dyDescent="0.25">
      <c r="H12754" s="153"/>
      <c r="I12754" s="151"/>
      <c r="J12754" s="153"/>
      <c r="K12754" s="153"/>
      <c r="L12754" s="153"/>
      <c r="M12754" s="153"/>
      <c r="N12754" s="153"/>
      <c r="O12754" s="153"/>
      <c r="P12754" s="153"/>
      <c r="Q12754" s="153"/>
      <c r="R12754" s="153"/>
      <c r="S12754" s="152"/>
      <c r="T12754" s="154"/>
      <c r="X12754" s="69" t="str">
        <f t="shared" si="402"/>
        <v/>
      </c>
      <c r="Y12754" s="69" t="str">
        <f t="shared" si="403"/>
        <v/>
      </c>
    </row>
    <row r="12755" spans="8:25" x14ac:dyDescent="0.25">
      <c r="H12755" s="153"/>
      <c r="I12755" s="151"/>
      <c r="J12755" s="153"/>
      <c r="K12755" s="153"/>
      <c r="L12755" s="153"/>
      <c r="M12755" s="153"/>
      <c r="N12755" s="153"/>
      <c r="O12755" s="153"/>
      <c r="P12755" s="153"/>
      <c r="Q12755" s="153"/>
      <c r="R12755" s="153"/>
      <c r="S12755" s="152"/>
      <c r="T12755" s="154"/>
      <c r="X12755" s="69" t="str">
        <f t="shared" si="402"/>
        <v/>
      </c>
      <c r="Y12755" s="69" t="str">
        <f t="shared" si="403"/>
        <v/>
      </c>
    </row>
    <row r="12756" spans="8:25" x14ac:dyDescent="0.25">
      <c r="H12756" s="153"/>
      <c r="I12756" s="151"/>
      <c r="J12756" s="153"/>
      <c r="K12756" s="153"/>
      <c r="L12756" s="153"/>
      <c r="M12756" s="153"/>
      <c r="N12756" s="153"/>
      <c r="O12756" s="153"/>
      <c r="P12756" s="153"/>
      <c r="Q12756" s="153"/>
      <c r="R12756" s="153"/>
      <c r="S12756" s="152"/>
      <c r="T12756" s="154"/>
      <c r="X12756" s="69" t="str">
        <f t="shared" si="402"/>
        <v/>
      </c>
      <c r="Y12756" s="69" t="str">
        <f t="shared" si="403"/>
        <v/>
      </c>
    </row>
    <row r="12757" spans="8:25" x14ac:dyDescent="0.25">
      <c r="H12757" s="153"/>
      <c r="I12757" s="151"/>
      <c r="J12757" s="153"/>
      <c r="K12757" s="153"/>
      <c r="L12757" s="153"/>
      <c r="M12757" s="153"/>
      <c r="N12757" s="153"/>
      <c r="O12757" s="153"/>
      <c r="P12757" s="153"/>
      <c r="Q12757" s="153"/>
      <c r="R12757" s="153"/>
      <c r="S12757" s="152"/>
      <c r="T12757" s="154"/>
      <c r="X12757" s="69" t="str">
        <f t="shared" si="402"/>
        <v/>
      </c>
      <c r="Y12757" s="69" t="str">
        <f t="shared" si="403"/>
        <v/>
      </c>
    </row>
    <row r="12758" spans="8:25" x14ac:dyDescent="0.25">
      <c r="H12758" s="153"/>
      <c r="I12758" s="151"/>
      <c r="J12758" s="153"/>
      <c r="K12758" s="153"/>
      <c r="L12758" s="153"/>
      <c r="M12758" s="153"/>
      <c r="N12758" s="153"/>
      <c r="O12758" s="153"/>
      <c r="P12758" s="153"/>
      <c r="Q12758" s="153"/>
      <c r="R12758" s="153"/>
      <c r="S12758" s="152"/>
      <c r="T12758" s="154"/>
      <c r="X12758" s="69" t="str">
        <f t="shared" si="402"/>
        <v/>
      </c>
      <c r="Y12758" s="69" t="str">
        <f t="shared" si="403"/>
        <v/>
      </c>
    </row>
    <row r="12759" spans="8:25" x14ac:dyDescent="0.25">
      <c r="H12759" s="153"/>
      <c r="I12759" s="151"/>
      <c r="J12759" s="153"/>
      <c r="K12759" s="153"/>
      <c r="L12759" s="153"/>
      <c r="M12759" s="153"/>
      <c r="N12759" s="153"/>
      <c r="O12759" s="153"/>
      <c r="P12759" s="153"/>
      <c r="Q12759" s="153"/>
      <c r="R12759" s="153"/>
      <c r="S12759" s="152"/>
      <c r="T12759" s="154"/>
      <c r="X12759" s="69" t="str">
        <f t="shared" si="402"/>
        <v/>
      </c>
      <c r="Y12759" s="69" t="str">
        <f t="shared" si="403"/>
        <v/>
      </c>
    </row>
    <row r="12760" spans="8:25" x14ac:dyDescent="0.25">
      <c r="H12760" s="153"/>
      <c r="I12760" s="151"/>
      <c r="J12760" s="153"/>
      <c r="K12760" s="153"/>
      <c r="L12760" s="153"/>
      <c r="M12760" s="153"/>
      <c r="N12760" s="153"/>
      <c r="O12760" s="153"/>
      <c r="P12760" s="153"/>
      <c r="Q12760" s="153"/>
      <c r="R12760" s="153"/>
      <c r="S12760" s="152"/>
      <c r="T12760" s="154"/>
      <c r="X12760" s="69" t="str">
        <f t="shared" si="402"/>
        <v/>
      </c>
      <c r="Y12760" s="69" t="str">
        <f t="shared" si="403"/>
        <v/>
      </c>
    </row>
    <row r="12761" spans="8:25" x14ac:dyDescent="0.25">
      <c r="H12761" s="153"/>
      <c r="I12761" s="151"/>
      <c r="J12761" s="153"/>
      <c r="K12761" s="153"/>
      <c r="L12761" s="153"/>
      <c r="M12761" s="153"/>
      <c r="N12761" s="153"/>
      <c r="O12761" s="153"/>
      <c r="P12761" s="153"/>
      <c r="Q12761" s="153"/>
      <c r="R12761" s="153"/>
      <c r="S12761" s="152"/>
      <c r="T12761" s="154"/>
      <c r="X12761" s="69" t="str">
        <f t="shared" si="402"/>
        <v/>
      </c>
      <c r="Y12761" s="69" t="str">
        <f t="shared" si="403"/>
        <v/>
      </c>
    </row>
    <row r="12762" spans="8:25" x14ac:dyDescent="0.25">
      <c r="H12762" s="153"/>
      <c r="I12762" s="151"/>
      <c r="J12762" s="153"/>
      <c r="K12762" s="153"/>
      <c r="L12762" s="153"/>
      <c r="M12762" s="153"/>
      <c r="N12762" s="153"/>
      <c r="O12762" s="153"/>
      <c r="P12762" s="153"/>
      <c r="Q12762" s="153"/>
      <c r="R12762" s="153"/>
      <c r="S12762" s="152"/>
      <c r="T12762" s="154"/>
      <c r="X12762" s="69" t="str">
        <f t="shared" si="402"/>
        <v/>
      </c>
      <c r="Y12762" s="69" t="str">
        <f t="shared" si="403"/>
        <v/>
      </c>
    </row>
    <row r="12763" spans="8:25" x14ac:dyDescent="0.25">
      <c r="H12763" s="153"/>
      <c r="I12763" s="151"/>
      <c r="J12763" s="153"/>
      <c r="K12763" s="153"/>
      <c r="L12763" s="153"/>
      <c r="M12763" s="153"/>
      <c r="N12763" s="153"/>
      <c r="O12763" s="153"/>
      <c r="P12763" s="153"/>
      <c r="Q12763" s="153"/>
      <c r="R12763" s="153"/>
      <c r="S12763" s="152"/>
      <c r="T12763" s="154"/>
      <c r="X12763" s="69" t="str">
        <f t="shared" si="402"/>
        <v/>
      </c>
      <c r="Y12763" s="69" t="str">
        <f t="shared" si="403"/>
        <v/>
      </c>
    </row>
    <row r="12764" spans="8:25" x14ac:dyDescent="0.25">
      <c r="H12764" s="153"/>
      <c r="I12764" s="151"/>
      <c r="J12764" s="153"/>
      <c r="K12764" s="153"/>
      <c r="L12764" s="153"/>
      <c r="M12764" s="153"/>
      <c r="N12764" s="153"/>
      <c r="O12764" s="153"/>
      <c r="P12764" s="153"/>
      <c r="Q12764" s="153"/>
      <c r="R12764" s="153"/>
      <c r="S12764" s="152"/>
      <c r="T12764" s="154"/>
      <c r="X12764" s="69" t="str">
        <f t="shared" si="402"/>
        <v/>
      </c>
      <c r="Y12764" s="69" t="str">
        <f t="shared" si="403"/>
        <v/>
      </c>
    </row>
    <row r="12765" spans="8:25" x14ac:dyDescent="0.25">
      <c r="H12765" s="153"/>
      <c r="I12765" s="151"/>
      <c r="J12765" s="153"/>
      <c r="K12765" s="153"/>
      <c r="L12765" s="153"/>
      <c r="M12765" s="153"/>
      <c r="N12765" s="153"/>
      <c r="O12765" s="153"/>
      <c r="P12765" s="153"/>
      <c r="Q12765" s="153"/>
      <c r="R12765" s="153"/>
      <c r="S12765" s="152"/>
      <c r="T12765" s="154"/>
      <c r="X12765" s="69" t="str">
        <f t="shared" si="402"/>
        <v/>
      </c>
      <c r="Y12765" s="69" t="str">
        <f t="shared" si="403"/>
        <v/>
      </c>
    </row>
    <row r="12766" spans="8:25" x14ac:dyDescent="0.25">
      <c r="H12766" s="153"/>
      <c r="I12766" s="151"/>
      <c r="J12766" s="153"/>
      <c r="K12766" s="153"/>
      <c r="L12766" s="153"/>
      <c r="M12766" s="153"/>
      <c r="N12766" s="153"/>
      <c r="O12766" s="153"/>
      <c r="P12766" s="153"/>
      <c r="Q12766" s="153"/>
      <c r="R12766" s="153"/>
      <c r="S12766" s="152"/>
      <c r="T12766" s="154"/>
      <c r="X12766" s="69" t="str">
        <f t="shared" si="402"/>
        <v/>
      </c>
      <c r="Y12766" s="69" t="str">
        <f t="shared" si="403"/>
        <v/>
      </c>
    </row>
    <row r="12767" spans="8:25" x14ac:dyDescent="0.25">
      <c r="H12767" s="153"/>
      <c r="I12767" s="151"/>
      <c r="J12767" s="153"/>
      <c r="K12767" s="153"/>
      <c r="L12767" s="153"/>
      <c r="M12767" s="153"/>
      <c r="N12767" s="153"/>
      <c r="O12767" s="153"/>
      <c r="P12767" s="153"/>
      <c r="Q12767" s="153"/>
      <c r="R12767" s="153"/>
      <c r="S12767" s="152"/>
      <c r="T12767" s="154"/>
      <c r="X12767" s="69" t="str">
        <f t="shared" si="402"/>
        <v/>
      </c>
      <c r="Y12767" s="69" t="str">
        <f t="shared" si="403"/>
        <v/>
      </c>
    </row>
    <row r="12768" spans="8:25" x14ac:dyDescent="0.25">
      <c r="H12768" s="153"/>
      <c r="I12768" s="151"/>
      <c r="J12768" s="153"/>
      <c r="K12768" s="153"/>
      <c r="L12768" s="153"/>
      <c r="M12768" s="153"/>
      <c r="N12768" s="153"/>
      <c r="O12768" s="153"/>
      <c r="P12768" s="153"/>
      <c r="Q12768" s="153"/>
      <c r="R12768" s="153"/>
      <c r="S12768" s="152"/>
      <c r="T12768" s="154"/>
      <c r="X12768" s="69" t="str">
        <f t="shared" si="402"/>
        <v/>
      </c>
      <c r="Y12768" s="69" t="str">
        <f t="shared" si="403"/>
        <v/>
      </c>
    </row>
    <row r="12769" spans="8:25" x14ac:dyDescent="0.25">
      <c r="H12769" s="153"/>
      <c r="I12769" s="151"/>
      <c r="J12769" s="153"/>
      <c r="K12769" s="153"/>
      <c r="L12769" s="153"/>
      <c r="M12769" s="153"/>
      <c r="N12769" s="153"/>
      <c r="O12769" s="153"/>
      <c r="P12769" s="153"/>
      <c r="Q12769" s="153"/>
      <c r="R12769" s="153"/>
      <c r="S12769" s="152"/>
      <c r="T12769" s="154"/>
      <c r="X12769" s="69" t="str">
        <f t="shared" si="402"/>
        <v/>
      </c>
      <c r="Y12769" s="69" t="str">
        <f t="shared" si="403"/>
        <v/>
      </c>
    </row>
    <row r="12770" spans="8:25" x14ac:dyDescent="0.25">
      <c r="H12770" s="153"/>
      <c r="I12770" s="151"/>
      <c r="J12770" s="153"/>
      <c r="K12770" s="153"/>
      <c r="L12770" s="153"/>
      <c r="M12770" s="153"/>
      <c r="N12770" s="153"/>
      <c r="O12770" s="153"/>
      <c r="P12770" s="153"/>
      <c r="Q12770" s="153"/>
      <c r="R12770" s="153"/>
      <c r="S12770" s="152"/>
      <c r="T12770" s="154"/>
      <c r="X12770" s="69" t="str">
        <f t="shared" si="402"/>
        <v/>
      </c>
      <c r="Y12770" s="69" t="str">
        <f t="shared" si="403"/>
        <v/>
      </c>
    </row>
    <row r="12771" spans="8:25" x14ac:dyDescent="0.25">
      <c r="H12771" s="153"/>
      <c r="I12771" s="151"/>
      <c r="J12771" s="153"/>
      <c r="K12771" s="153"/>
      <c r="L12771" s="153"/>
      <c r="M12771" s="153"/>
      <c r="N12771" s="153"/>
      <c r="O12771" s="153"/>
      <c r="P12771" s="153"/>
      <c r="Q12771" s="153"/>
      <c r="R12771" s="153"/>
      <c r="S12771" s="152"/>
      <c r="T12771" s="154"/>
      <c r="X12771" s="69" t="str">
        <f t="shared" si="402"/>
        <v/>
      </c>
      <c r="Y12771" s="69" t="str">
        <f t="shared" si="403"/>
        <v/>
      </c>
    </row>
    <row r="12772" spans="8:25" x14ac:dyDescent="0.25">
      <c r="H12772" s="153"/>
      <c r="I12772" s="151"/>
      <c r="J12772" s="153"/>
      <c r="K12772" s="153"/>
      <c r="L12772" s="153"/>
      <c r="M12772" s="153"/>
      <c r="N12772" s="153"/>
      <c r="O12772" s="153"/>
      <c r="P12772" s="153"/>
      <c r="Q12772" s="153"/>
      <c r="R12772" s="153"/>
      <c r="S12772" s="152"/>
      <c r="T12772" s="154"/>
      <c r="X12772" s="69" t="str">
        <f t="shared" si="402"/>
        <v/>
      </c>
      <c r="Y12772" s="69" t="str">
        <f t="shared" si="403"/>
        <v/>
      </c>
    </row>
    <row r="12773" spans="8:25" x14ac:dyDescent="0.25">
      <c r="H12773" s="153"/>
      <c r="I12773" s="151"/>
      <c r="J12773" s="153"/>
      <c r="K12773" s="153"/>
      <c r="L12773" s="153"/>
      <c r="M12773" s="153"/>
      <c r="N12773" s="153"/>
      <c r="O12773" s="153"/>
      <c r="P12773" s="153"/>
      <c r="Q12773" s="153"/>
      <c r="R12773" s="153"/>
      <c r="S12773" s="152"/>
      <c r="T12773" s="154"/>
      <c r="X12773" s="69" t="str">
        <f t="shared" si="402"/>
        <v/>
      </c>
      <c r="Y12773" s="69" t="str">
        <f t="shared" si="403"/>
        <v/>
      </c>
    </row>
    <row r="12774" spans="8:25" x14ac:dyDescent="0.25">
      <c r="H12774" s="153"/>
      <c r="I12774" s="151"/>
      <c r="J12774" s="153"/>
      <c r="K12774" s="153"/>
      <c r="L12774" s="153"/>
      <c r="M12774" s="153"/>
      <c r="N12774" s="153"/>
      <c r="O12774" s="153"/>
      <c r="P12774" s="153"/>
      <c r="Q12774" s="153"/>
      <c r="R12774" s="153"/>
      <c r="S12774" s="152"/>
      <c r="T12774" s="154"/>
      <c r="X12774" s="69" t="str">
        <f t="shared" si="402"/>
        <v/>
      </c>
      <c r="Y12774" s="69" t="str">
        <f t="shared" si="403"/>
        <v/>
      </c>
    </row>
    <row r="12775" spans="8:25" x14ac:dyDescent="0.25">
      <c r="H12775" s="153"/>
      <c r="I12775" s="151"/>
      <c r="J12775" s="153"/>
      <c r="K12775" s="153"/>
      <c r="L12775" s="153"/>
      <c r="M12775" s="153"/>
      <c r="N12775" s="153"/>
      <c r="O12775" s="153"/>
      <c r="P12775" s="153"/>
      <c r="Q12775" s="153"/>
      <c r="R12775" s="153"/>
      <c r="S12775" s="152"/>
      <c r="T12775" s="154"/>
      <c r="X12775" s="69" t="str">
        <f t="shared" si="402"/>
        <v/>
      </c>
      <c r="Y12775" s="69" t="str">
        <f t="shared" si="403"/>
        <v/>
      </c>
    </row>
    <row r="12776" spans="8:25" x14ac:dyDescent="0.25">
      <c r="H12776" s="153"/>
      <c r="I12776" s="151"/>
      <c r="J12776" s="153"/>
      <c r="K12776" s="153"/>
      <c r="L12776" s="153"/>
      <c r="M12776" s="153"/>
      <c r="N12776" s="153"/>
      <c r="O12776" s="153"/>
      <c r="P12776" s="153"/>
      <c r="Q12776" s="153"/>
      <c r="R12776" s="153"/>
      <c r="S12776" s="152"/>
      <c r="T12776" s="154"/>
      <c r="X12776" s="69" t="str">
        <f t="shared" si="402"/>
        <v/>
      </c>
      <c r="Y12776" s="69" t="str">
        <f t="shared" si="403"/>
        <v/>
      </c>
    </row>
    <row r="12777" spans="8:25" x14ac:dyDescent="0.25">
      <c r="H12777" s="153"/>
      <c r="I12777" s="151"/>
      <c r="J12777" s="153"/>
      <c r="K12777" s="153"/>
      <c r="L12777" s="153"/>
      <c r="M12777" s="153"/>
      <c r="N12777" s="153"/>
      <c r="O12777" s="153"/>
      <c r="P12777" s="153"/>
      <c r="Q12777" s="153"/>
      <c r="R12777" s="153"/>
      <c r="S12777" s="152"/>
      <c r="T12777" s="154"/>
      <c r="X12777" s="69" t="str">
        <f t="shared" si="402"/>
        <v/>
      </c>
      <c r="Y12777" s="69" t="str">
        <f t="shared" si="403"/>
        <v/>
      </c>
    </row>
    <row r="12778" spans="8:25" x14ac:dyDescent="0.25">
      <c r="H12778" s="153"/>
      <c r="I12778" s="151"/>
      <c r="J12778" s="153"/>
      <c r="K12778" s="153"/>
      <c r="L12778" s="153"/>
      <c r="M12778" s="153"/>
      <c r="N12778" s="153"/>
      <c r="O12778" s="153"/>
      <c r="P12778" s="153"/>
      <c r="Q12778" s="153"/>
      <c r="R12778" s="153"/>
      <c r="S12778" s="152"/>
      <c r="T12778" s="154"/>
      <c r="X12778" s="69" t="str">
        <f t="shared" si="402"/>
        <v/>
      </c>
      <c r="Y12778" s="69" t="str">
        <f t="shared" si="403"/>
        <v/>
      </c>
    </row>
    <row r="12779" spans="8:25" x14ac:dyDescent="0.25">
      <c r="H12779" s="153"/>
      <c r="I12779" s="151"/>
      <c r="J12779" s="153"/>
      <c r="K12779" s="153"/>
      <c r="L12779" s="153"/>
      <c r="M12779" s="153"/>
      <c r="N12779" s="153"/>
      <c r="O12779" s="153"/>
      <c r="P12779" s="153"/>
      <c r="Q12779" s="153"/>
      <c r="R12779" s="153"/>
      <c r="S12779" s="152"/>
      <c r="T12779" s="154"/>
      <c r="X12779" s="69" t="str">
        <f t="shared" si="402"/>
        <v/>
      </c>
      <c r="Y12779" s="69" t="str">
        <f t="shared" si="403"/>
        <v/>
      </c>
    </row>
    <row r="12780" spans="8:25" x14ac:dyDescent="0.25">
      <c r="H12780" s="153"/>
      <c r="I12780" s="151"/>
      <c r="J12780" s="153"/>
      <c r="K12780" s="153"/>
      <c r="L12780" s="153"/>
      <c r="M12780" s="153"/>
      <c r="N12780" s="153"/>
      <c r="O12780" s="153"/>
      <c r="P12780" s="153"/>
      <c r="Q12780" s="153"/>
      <c r="R12780" s="153"/>
      <c r="S12780" s="152"/>
      <c r="T12780" s="154"/>
      <c r="X12780" s="69" t="str">
        <f t="shared" si="402"/>
        <v/>
      </c>
      <c r="Y12780" s="69" t="str">
        <f t="shared" si="403"/>
        <v/>
      </c>
    </row>
    <row r="12781" spans="8:25" x14ac:dyDescent="0.25">
      <c r="H12781" s="153"/>
      <c r="I12781" s="151"/>
      <c r="J12781" s="153"/>
      <c r="K12781" s="153"/>
      <c r="L12781" s="153"/>
      <c r="M12781" s="153"/>
      <c r="N12781" s="153"/>
      <c r="O12781" s="153"/>
      <c r="P12781" s="153"/>
      <c r="Q12781" s="153"/>
      <c r="R12781" s="153"/>
      <c r="S12781" s="152"/>
      <c r="T12781" s="154"/>
      <c r="X12781" s="69" t="str">
        <f t="shared" si="402"/>
        <v/>
      </c>
      <c r="Y12781" s="69" t="str">
        <f t="shared" si="403"/>
        <v/>
      </c>
    </row>
    <row r="12782" spans="8:25" x14ac:dyDescent="0.25">
      <c r="H12782" s="153"/>
      <c r="I12782" s="151"/>
      <c r="J12782" s="153"/>
      <c r="K12782" s="153"/>
      <c r="L12782" s="153"/>
      <c r="M12782" s="153"/>
      <c r="N12782" s="153"/>
      <c r="O12782" s="153"/>
      <c r="P12782" s="153"/>
      <c r="Q12782" s="153"/>
      <c r="R12782" s="153"/>
      <c r="S12782" s="152"/>
      <c r="T12782" s="154"/>
      <c r="X12782" s="69" t="str">
        <f t="shared" si="402"/>
        <v/>
      </c>
      <c r="Y12782" s="69" t="str">
        <f t="shared" si="403"/>
        <v/>
      </c>
    </row>
    <row r="12783" spans="8:25" x14ac:dyDescent="0.25">
      <c r="H12783" s="153"/>
      <c r="I12783" s="151"/>
      <c r="J12783" s="153"/>
      <c r="K12783" s="153"/>
      <c r="L12783" s="153"/>
      <c r="M12783" s="153"/>
      <c r="N12783" s="153"/>
      <c r="O12783" s="153"/>
      <c r="P12783" s="153"/>
      <c r="Q12783" s="153"/>
      <c r="R12783" s="153"/>
      <c r="S12783" s="152"/>
      <c r="T12783" s="154"/>
      <c r="X12783" s="69" t="str">
        <f t="shared" si="402"/>
        <v/>
      </c>
      <c r="Y12783" s="69" t="str">
        <f t="shared" si="403"/>
        <v/>
      </c>
    </row>
    <row r="12784" spans="8:25" x14ac:dyDescent="0.25">
      <c r="H12784" s="153"/>
      <c r="I12784" s="151"/>
      <c r="J12784" s="153"/>
      <c r="K12784" s="153"/>
      <c r="L12784" s="153"/>
      <c r="M12784" s="153"/>
      <c r="N12784" s="153"/>
      <c r="O12784" s="153"/>
      <c r="P12784" s="153"/>
      <c r="Q12784" s="153"/>
      <c r="R12784" s="153"/>
      <c r="S12784" s="152"/>
      <c r="T12784" s="154"/>
      <c r="X12784" s="69" t="str">
        <f t="shared" si="402"/>
        <v/>
      </c>
      <c r="Y12784" s="69" t="str">
        <f t="shared" si="403"/>
        <v/>
      </c>
    </row>
    <row r="12785" spans="8:25" x14ac:dyDescent="0.25">
      <c r="H12785" s="153"/>
      <c r="I12785" s="151"/>
      <c r="J12785" s="153"/>
      <c r="K12785" s="153"/>
      <c r="L12785" s="153"/>
      <c r="M12785" s="153"/>
      <c r="N12785" s="153"/>
      <c r="O12785" s="153"/>
      <c r="P12785" s="153"/>
      <c r="Q12785" s="153"/>
      <c r="R12785" s="153"/>
      <c r="S12785" s="152"/>
      <c r="T12785" s="154"/>
      <c r="X12785" s="69" t="str">
        <f t="shared" si="402"/>
        <v/>
      </c>
      <c r="Y12785" s="69" t="str">
        <f t="shared" si="403"/>
        <v/>
      </c>
    </row>
    <row r="12786" spans="8:25" x14ac:dyDescent="0.25">
      <c r="H12786" s="153"/>
      <c r="I12786" s="151"/>
      <c r="J12786" s="153"/>
      <c r="K12786" s="153"/>
      <c r="L12786" s="153"/>
      <c r="M12786" s="153"/>
      <c r="N12786" s="153"/>
      <c r="O12786" s="153"/>
      <c r="P12786" s="153"/>
      <c r="Q12786" s="153"/>
      <c r="R12786" s="153"/>
      <c r="S12786" s="152"/>
      <c r="T12786" s="154"/>
      <c r="X12786" s="69" t="str">
        <f t="shared" si="402"/>
        <v/>
      </c>
      <c r="Y12786" s="69" t="str">
        <f t="shared" si="403"/>
        <v/>
      </c>
    </row>
    <row r="12787" spans="8:25" x14ac:dyDescent="0.25">
      <c r="H12787" s="153"/>
      <c r="I12787" s="151"/>
      <c r="J12787" s="153"/>
      <c r="K12787" s="153"/>
      <c r="L12787" s="153"/>
      <c r="M12787" s="153"/>
      <c r="N12787" s="153"/>
      <c r="O12787" s="153"/>
      <c r="P12787" s="153"/>
      <c r="Q12787" s="153"/>
      <c r="R12787" s="153"/>
      <c r="S12787" s="152"/>
      <c r="T12787" s="154"/>
      <c r="X12787" s="69" t="str">
        <f t="shared" si="402"/>
        <v/>
      </c>
      <c r="Y12787" s="69" t="str">
        <f t="shared" si="403"/>
        <v/>
      </c>
    </row>
    <row r="12788" spans="8:25" x14ac:dyDescent="0.25">
      <c r="H12788" s="153"/>
      <c r="I12788" s="151"/>
      <c r="J12788" s="153"/>
      <c r="K12788" s="153"/>
      <c r="L12788" s="153"/>
      <c r="M12788" s="153"/>
      <c r="N12788" s="153"/>
      <c r="O12788" s="153"/>
      <c r="P12788" s="153"/>
      <c r="Q12788" s="153"/>
      <c r="R12788" s="153"/>
      <c r="S12788" s="152"/>
      <c r="T12788" s="154"/>
      <c r="X12788" s="69" t="str">
        <f t="shared" si="402"/>
        <v/>
      </c>
      <c r="Y12788" s="69" t="str">
        <f t="shared" si="403"/>
        <v/>
      </c>
    </row>
    <row r="12789" spans="8:25" x14ac:dyDescent="0.25">
      <c r="H12789" s="153"/>
      <c r="I12789" s="151"/>
      <c r="J12789" s="153"/>
      <c r="K12789" s="153"/>
      <c r="L12789" s="153"/>
      <c r="M12789" s="153"/>
      <c r="N12789" s="153"/>
      <c r="O12789" s="153"/>
      <c r="P12789" s="153"/>
      <c r="Q12789" s="153"/>
      <c r="R12789" s="153"/>
      <c r="S12789" s="152"/>
      <c r="T12789" s="154"/>
      <c r="X12789" s="69" t="str">
        <f t="shared" si="402"/>
        <v/>
      </c>
      <c r="Y12789" s="69" t="str">
        <f t="shared" si="403"/>
        <v/>
      </c>
    </row>
    <row r="12790" spans="8:25" x14ac:dyDescent="0.25">
      <c r="H12790" s="153"/>
      <c r="I12790" s="151"/>
      <c r="J12790" s="153"/>
      <c r="K12790" s="153"/>
      <c r="L12790" s="153"/>
      <c r="M12790" s="153"/>
      <c r="N12790" s="153"/>
      <c r="O12790" s="153"/>
      <c r="P12790" s="153"/>
      <c r="Q12790" s="153"/>
      <c r="R12790" s="153"/>
      <c r="S12790" s="152"/>
      <c r="T12790" s="154"/>
      <c r="X12790" s="69" t="str">
        <f t="shared" si="402"/>
        <v/>
      </c>
      <c r="Y12790" s="69" t="str">
        <f t="shared" si="403"/>
        <v/>
      </c>
    </row>
    <row r="12791" spans="8:25" x14ac:dyDescent="0.25">
      <c r="H12791" s="153"/>
      <c r="I12791" s="151"/>
      <c r="J12791" s="153"/>
      <c r="K12791" s="153"/>
      <c r="L12791" s="153"/>
      <c r="M12791" s="153"/>
      <c r="N12791" s="153"/>
      <c r="O12791" s="153"/>
      <c r="P12791" s="153"/>
      <c r="Q12791" s="153"/>
      <c r="R12791" s="153"/>
      <c r="S12791" s="152"/>
      <c r="T12791" s="154"/>
      <c r="X12791" s="69" t="str">
        <f t="shared" si="402"/>
        <v/>
      </c>
      <c r="Y12791" s="69" t="str">
        <f t="shared" si="403"/>
        <v/>
      </c>
    </row>
    <row r="12792" spans="8:25" x14ac:dyDescent="0.25">
      <c r="H12792" s="153"/>
      <c r="I12792" s="151"/>
      <c r="J12792" s="153"/>
      <c r="K12792" s="153"/>
      <c r="L12792" s="153"/>
      <c r="M12792" s="153"/>
      <c r="N12792" s="153"/>
      <c r="O12792" s="153"/>
      <c r="P12792" s="153"/>
      <c r="Q12792" s="153"/>
      <c r="R12792" s="153"/>
      <c r="S12792" s="152"/>
      <c r="T12792" s="154"/>
      <c r="X12792" s="69" t="str">
        <f t="shared" si="402"/>
        <v/>
      </c>
      <c r="Y12792" s="69" t="str">
        <f t="shared" si="403"/>
        <v/>
      </c>
    </row>
    <row r="12793" spans="8:25" x14ac:dyDescent="0.25">
      <c r="H12793" s="153"/>
      <c r="I12793" s="151"/>
      <c r="J12793" s="153"/>
      <c r="K12793" s="153"/>
      <c r="L12793" s="153"/>
      <c r="M12793" s="153"/>
      <c r="N12793" s="153"/>
      <c r="O12793" s="153"/>
      <c r="P12793" s="153"/>
      <c r="Q12793" s="153"/>
      <c r="R12793" s="153"/>
      <c r="S12793" s="152"/>
      <c r="T12793" s="154"/>
      <c r="X12793" s="69" t="str">
        <f t="shared" si="402"/>
        <v/>
      </c>
      <c r="Y12793" s="69" t="str">
        <f t="shared" si="403"/>
        <v/>
      </c>
    </row>
    <row r="12794" spans="8:25" x14ac:dyDescent="0.25">
      <c r="H12794" s="153"/>
      <c r="I12794" s="151"/>
      <c r="J12794" s="153"/>
      <c r="K12794" s="153"/>
      <c r="L12794" s="153"/>
      <c r="M12794" s="153"/>
      <c r="N12794" s="153"/>
      <c r="O12794" s="153"/>
      <c r="P12794" s="153"/>
      <c r="Q12794" s="153"/>
      <c r="R12794" s="153"/>
      <c r="S12794" s="152"/>
      <c r="T12794" s="154"/>
      <c r="X12794" s="69" t="str">
        <f t="shared" si="402"/>
        <v/>
      </c>
      <c r="Y12794" s="69" t="str">
        <f t="shared" si="403"/>
        <v/>
      </c>
    </row>
    <row r="12795" spans="8:25" x14ac:dyDescent="0.25">
      <c r="H12795" s="153"/>
      <c r="I12795" s="151"/>
      <c r="J12795" s="153"/>
      <c r="K12795" s="153"/>
      <c r="L12795" s="153"/>
      <c r="M12795" s="153"/>
      <c r="N12795" s="153"/>
      <c r="O12795" s="153"/>
      <c r="P12795" s="153"/>
      <c r="Q12795" s="153"/>
      <c r="R12795" s="153"/>
      <c r="S12795" s="152"/>
      <c r="T12795" s="154"/>
      <c r="X12795" s="69" t="str">
        <f t="shared" si="402"/>
        <v/>
      </c>
      <c r="Y12795" s="69" t="str">
        <f t="shared" si="403"/>
        <v/>
      </c>
    </row>
    <row r="12796" spans="8:25" x14ac:dyDescent="0.25">
      <c r="H12796" s="153"/>
      <c r="I12796" s="151"/>
      <c r="J12796" s="153"/>
      <c r="K12796" s="153"/>
      <c r="L12796" s="153"/>
      <c r="M12796" s="153"/>
      <c r="N12796" s="153"/>
      <c r="O12796" s="153"/>
      <c r="P12796" s="153"/>
      <c r="Q12796" s="153"/>
      <c r="R12796" s="153"/>
      <c r="S12796" s="152"/>
      <c r="T12796" s="154"/>
      <c r="X12796" s="69" t="str">
        <f t="shared" si="402"/>
        <v/>
      </c>
      <c r="Y12796" s="69" t="str">
        <f t="shared" si="403"/>
        <v/>
      </c>
    </row>
    <row r="12797" spans="8:25" x14ac:dyDescent="0.25">
      <c r="H12797" s="153"/>
      <c r="I12797" s="151"/>
      <c r="J12797" s="153"/>
      <c r="K12797" s="153"/>
      <c r="L12797" s="153"/>
      <c r="M12797" s="153"/>
      <c r="N12797" s="153"/>
      <c r="O12797" s="153"/>
      <c r="P12797" s="153"/>
      <c r="Q12797" s="153"/>
      <c r="R12797" s="153"/>
      <c r="S12797" s="152"/>
      <c r="T12797" s="154"/>
      <c r="X12797" s="69" t="str">
        <f t="shared" si="402"/>
        <v/>
      </c>
      <c r="Y12797" s="69" t="str">
        <f t="shared" si="403"/>
        <v/>
      </c>
    </row>
    <row r="12798" spans="8:25" x14ac:dyDescent="0.25">
      <c r="H12798" s="153"/>
      <c r="I12798" s="151"/>
      <c r="J12798" s="153"/>
      <c r="K12798" s="153"/>
      <c r="L12798" s="153"/>
      <c r="M12798" s="153"/>
      <c r="N12798" s="153"/>
      <c r="O12798" s="153"/>
      <c r="P12798" s="153"/>
      <c r="Q12798" s="153"/>
      <c r="R12798" s="153"/>
      <c r="S12798" s="152"/>
      <c r="T12798" s="154"/>
      <c r="X12798" s="69" t="str">
        <f t="shared" si="402"/>
        <v/>
      </c>
      <c r="Y12798" s="69" t="str">
        <f t="shared" si="403"/>
        <v/>
      </c>
    </row>
    <row r="12799" spans="8:25" x14ac:dyDescent="0.25">
      <c r="H12799" s="153"/>
      <c r="I12799" s="151"/>
      <c r="J12799" s="153"/>
      <c r="K12799" s="153"/>
      <c r="L12799" s="153"/>
      <c r="M12799" s="153"/>
      <c r="N12799" s="153"/>
      <c r="O12799" s="153"/>
      <c r="P12799" s="153"/>
      <c r="Q12799" s="153"/>
      <c r="R12799" s="153"/>
      <c r="S12799" s="152"/>
      <c r="T12799" s="154"/>
      <c r="X12799" s="69" t="str">
        <f t="shared" si="402"/>
        <v/>
      </c>
      <c r="Y12799" s="69" t="str">
        <f t="shared" si="403"/>
        <v/>
      </c>
    </row>
    <row r="12800" spans="8:25" x14ac:dyDescent="0.25">
      <c r="H12800" s="153"/>
      <c r="I12800" s="151"/>
      <c r="J12800" s="153"/>
      <c r="K12800" s="153"/>
      <c r="L12800" s="153"/>
      <c r="M12800" s="153"/>
      <c r="N12800" s="153"/>
      <c r="O12800" s="153"/>
      <c r="P12800" s="153"/>
      <c r="Q12800" s="153"/>
      <c r="R12800" s="153"/>
      <c r="S12800" s="152"/>
      <c r="T12800" s="154"/>
      <c r="X12800" s="69" t="str">
        <f t="shared" si="402"/>
        <v/>
      </c>
      <c r="Y12800" s="69" t="str">
        <f t="shared" si="403"/>
        <v/>
      </c>
    </row>
    <row r="12801" spans="8:25" x14ac:dyDescent="0.25">
      <c r="H12801" s="153"/>
      <c r="I12801" s="151"/>
      <c r="J12801" s="153"/>
      <c r="K12801" s="153"/>
      <c r="L12801" s="153"/>
      <c r="M12801" s="153"/>
      <c r="N12801" s="153"/>
      <c r="O12801" s="153"/>
      <c r="P12801" s="153"/>
      <c r="Q12801" s="153"/>
      <c r="R12801" s="153"/>
      <c r="S12801" s="152"/>
      <c r="T12801" s="154"/>
      <c r="X12801" s="69" t="str">
        <f t="shared" si="402"/>
        <v/>
      </c>
      <c r="Y12801" s="69" t="str">
        <f t="shared" si="403"/>
        <v/>
      </c>
    </row>
    <row r="12802" spans="8:25" x14ac:dyDescent="0.25">
      <c r="H12802" s="153"/>
      <c r="I12802" s="151"/>
      <c r="J12802" s="153"/>
      <c r="K12802" s="153"/>
      <c r="L12802" s="153"/>
      <c r="M12802" s="153"/>
      <c r="N12802" s="153"/>
      <c r="O12802" s="153"/>
      <c r="P12802" s="153"/>
      <c r="Q12802" s="153"/>
      <c r="R12802" s="153"/>
      <c r="S12802" s="152"/>
      <c r="T12802" s="154"/>
      <c r="X12802" s="69" t="str">
        <f t="shared" ref="X12802:X12865" si="404">IF(W12802&lt;&gt;"",W12802-I12802,"")</f>
        <v/>
      </c>
      <c r="Y12802" s="69" t="str">
        <f t="shared" si="403"/>
        <v/>
      </c>
    </row>
    <row r="12803" spans="8:25" x14ac:dyDescent="0.25">
      <c r="H12803" s="153"/>
      <c r="I12803" s="151"/>
      <c r="J12803" s="153"/>
      <c r="K12803" s="153"/>
      <c r="L12803" s="153"/>
      <c r="M12803" s="153"/>
      <c r="N12803" s="153"/>
      <c r="O12803" s="153"/>
      <c r="P12803" s="153"/>
      <c r="Q12803" s="153"/>
      <c r="R12803" s="153"/>
      <c r="S12803" s="152"/>
      <c r="T12803" s="154"/>
      <c r="X12803" s="69" t="str">
        <f t="shared" si="404"/>
        <v/>
      </c>
      <c r="Y12803" s="69" t="str">
        <f t="shared" ref="Y12803:Y12866" si="405">IF(X12803&lt;&gt;"",IF(X12803&lt;365,"&lt; 1 year",IF(X12803&lt;730,"1-2",IF(X12803&lt;1095,"2-3",IF(X12803&lt;1460,"3-4",IF(X12803&lt;1825,"4-5","5+"))))),"")</f>
        <v/>
      </c>
    </row>
    <row r="12804" spans="8:25" x14ac:dyDescent="0.25">
      <c r="H12804" s="153"/>
      <c r="I12804" s="151"/>
      <c r="J12804" s="153"/>
      <c r="K12804" s="153"/>
      <c r="L12804" s="153"/>
      <c r="M12804" s="153"/>
      <c r="N12804" s="153"/>
      <c r="O12804" s="153"/>
      <c r="P12804" s="153"/>
      <c r="Q12804" s="153"/>
      <c r="R12804" s="153"/>
      <c r="S12804" s="152"/>
      <c r="T12804" s="154"/>
      <c r="X12804" s="69" t="str">
        <f t="shared" si="404"/>
        <v/>
      </c>
      <c r="Y12804" s="69" t="str">
        <f t="shared" si="405"/>
        <v/>
      </c>
    </row>
    <row r="12805" spans="8:25" x14ac:dyDescent="0.25">
      <c r="H12805" s="153"/>
      <c r="I12805" s="151"/>
      <c r="J12805" s="153"/>
      <c r="K12805" s="153"/>
      <c r="L12805" s="153"/>
      <c r="M12805" s="153"/>
      <c r="N12805" s="153"/>
      <c r="O12805" s="153"/>
      <c r="P12805" s="153"/>
      <c r="Q12805" s="153"/>
      <c r="R12805" s="153"/>
      <c r="S12805" s="152"/>
      <c r="T12805" s="154"/>
      <c r="X12805" s="69" t="str">
        <f t="shared" si="404"/>
        <v/>
      </c>
      <c r="Y12805" s="69" t="str">
        <f t="shared" si="405"/>
        <v/>
      </c>
    </row>
    <row r="12806" spans="8:25" x14ac:dyDescent="0.25">
      <c r="H12806" s="153"/>
      <c r="I12806" s="151"/>
      <c r="J12806" s="153"/>
      <c r="K12806" s="153"/>
      <c r="L12806" s="153"/>
      <c r="M12806" s="153"/>
      <c r="N12806" s="153"/>
      <c r="O12806" s="153"/>
      <c r="P12806" s="153"/>
      <c r="Q12806" s="153"/>
      <c r="R12806" s="153"/>
      <c r="S12806" s="152"/>
      <c r="T12806" s="154"/>
      <c r="X12806" s="69" t="str">
        <f t="shared" si="404"/>
        <v/>
      </c>
      <c r="Y12806" s="69" t="str">
        <f t="shared" si="405"/>
        <v/>
      </c>
    </row>
    <row r="12807" spans="8:25" x14ac:dyDescent="0.25">
      <c r="H12807" s="153"/>
      <c r="I12807" s="151"/>
      <c r="J12807" s="153"/>
      <c r="K12807" s="153"/>
      <c r="L12807" s="153"/>
      <c r="M12807" s="153"/>
      <c r="N12807" s="153"/>
      <c r="O12807" s="153"/>
      <c r="P12807" s="153"/>
      <c r="Q12807" s="153"/>
      <c r="R12807" s="153"/>
      <c r="S12807" s="152"/>
      <c r="T12807" s="154"/>
      <c r="X12807" s="69" t="str">
        <f t="shared" si="404"/>
        <v/>
      </c>
      <c r="Y12807" s="69" t="str">
        <f t="shared" si="405"/>
        <v/>
      </c>
    </row>
    <row r="12808" spans="8:25" x14ac:dyDescent="0.25">
      <c r="H12808" s="153"/>
      <c r="I12808" s="151"/>
      <c r="J12808" s="153"/>
      <c r="K12808" s="153"/>
      <c r="L12808" s="153"/>
      <c r="M12808" s="153"/>
      <c r="N12808" s="153"/>
      <c r="O12808" s="153"/>
      <c r="P12808" s="153"/>
      <c r="Q12808" s="153"/>
      <c r="R12808" s="153"/>
      <c r="S12808" s="152"/>
      <c r="T12808" s="154"/>
      <c r="X12808" s="69" t="str">
        <f t="shared" si="404"/>
        <v/>
      </c>
      <c r="Y12808" s="69" t="str">
        <f t="shared" si="405"/>
        <v/>
      </c>
    </row>
    <row r="12809" spans="8:25" x14ac:dyDescent="0.25">
      <c r="H12809" s="153"/>
      <c r="I12809" s="151"/>
      <c r="J12809" s="153"/>
      <c r="K12809" s="153"/>
      <c r="L12809" s="153"/>
      <c r="M12809" s="153"/>
      <c r="N12809" s="153"/>
      <c r="O12809" s="153"/>
      <c r="P12809" s="153"/>
      <c r="Q12809" s="153"/>
      <c r="R12809" s="153"/>
      <c r="S12809" s="152"/>
      <c r="T12809" s="154"/>
      <c r="X12809" s="69" t="str">
        <f t="shared" si="404"/>
        <v/>
      </c>
      <c r="Y12809" s="69" t="str">
        <f t="shared" si="405"/>
        <v/>
      </c>
    </row>
    <row r="12810" spans="8:25" x14ac:dyDescent="0.25">
      <c r="H12810" s="153"/>
      <c r="I12810" s="151"/>
      <c r="J12810" s="153"/>
      <c r="K12810" s="153"/>
      <c r="L12810" s="153"/>
      <c r="M12810" s="153"/>
      <c r="N12810" s="153"/>
      <c r="O12810" s="153"/>
      <c r="P12810" s="153"/>
      <c r="Q12810" s="153"/>
      <c r="R12810" s="153"/>
      <c r="S12810" s="152"/>
      <c r="T12810" s="154"/>
      <c r="X12810" s="69" t="str">
        <f t="shared" si="404"/>
        <v/>
      </c>
      <c r="Y12810" s="69" t="str">
        <f t="shared" si="405"/>
        <v/>
      </c>
    </row>
    <row r="12811" spans="8:25" x14ac:dyDescent="0.25">
      <c r="H12811" s="153"/>
      <c r="I12811" s="151"/>
      <c r="J12811" s="153"/>
      <c r="K12811" s="153"/>
      <c r="L12811" s="153"/>
      <c r="M12811" s="153"/>
      <c r="N12811" s="153"/>
      <c r="O12811" s="153"/>
      <c r="P12811" s="153"/>
      <c r="Q12811" s="153"/>
      <c r="R12811" s="153"/>
      <c r="S12811" s="152"/>
      <c r="T12811" s="154"/>
      <c r="X12811" s="69" t="str">
        <f t="shared" si="404"/>
        <v/>
      </c>
      <c r="Y12811" s="69" t="str">
        <f t="shared" si="405"/>
        <v/>
      </c>
    </row>
    <row r="12812" spans="8:25" x14ac:dyDescent="0.25">
      <c r="H12812" s="153"/>
      <c r="I12812" s="151"/>
      <c r="J12812" s="153"/>
      <c r="K12812" s="153"/>
      <c r="L12812" s="153"/>
      <c r="M12812" s="153"/>
      <c r="N12812" s="153"/>
      <c r="O12812" s="153"/>
      <c r="P12812" s="153"/>
      <c r="Q12812" s="153"/>
      <c r="R12812" s="153"/>
      <c r="S12812" s="152"/>
      <c r="T12812" s="154"/>
      <c r="X12812" s="69" t="str">
        <f t="shared" si="404"/>
        <v/>
      </c>
      <c r="Y12812" s="69" t="str">
        <f t="shared" si="405"/>
        <v/>
      </c>
    </row>
    <row r="12813" spans="8:25" x14ac:dyDescent="0.25">
      <c r="H12813" s="153"/>
      <c r="I12813" s="151"/>
      <c r="J12813" s="153"/>
      <c r="K12813" s="153"/>
      <c r="L12813" s="153"/>
      <c r="M12813" s="153"/>
      <c r="N12813" s="153"/>
      <c r="O12813" s="153"/>
      <c r="P12813" s="153"/>
      <c r="Q12813" s="153"/>
      <c r="R12813" s="153"/>
      <c r="S12813" s="152"/>
      <c r="T12813" s="154"/>
      <c r="X12813" s="69" t="str">
        <f t="shared" si="404"/>
        <v/>
      </c>
      <c r="Y12813" s="69" t="str">
        <f t="shared" si="405"/>
        <v/>
      </c>
    </row>
    <row r="12814" spans="8:25" x14ac:dyDescent="0.25">
      <c r="H12814" s="153"/>
      <c r="I12814" s="151"/>
      <c r="J12814" s="153"/>
      <c r="K12814" s="153"/>
      <c r="L12814" s="153"/>
      <c r="M12814" s="153"/>
      <c r="N12814" s="153"/>
      <c r="O12814" s="153"/>
      <c r="P12814" s="153"/>
      <c r="Q12814" s="153"/>
      <c r="R12814" s="153"/>
      <c r="S12814" s="152"/>
      <c r="T12814" s="154"/>
      <c r="X12814" s="69" t="str">
        <f t="shared" si="404"/>
        <v/>
      </c>
      <c r="Y12814" s="69" t="str">
        <f t="shared" si="405"/>
        <v/>
      </c>
    </row>
    <row r="12815" spans="8:25" x14ac:dyDescent="0.25">
      <c r="H12815" s="153"/>
      <c r="I12815" s="151"/>
      <c r="J12815" s="153"/>
      <c r="K12815" s="153"/>
      <c r="L12815" s="153"/>
      <c r="M12815" s="153"/>
      <c r="N12815" s="153"/>
      <c r="O12815" s="153"/>
      <c r="P12815" s="153"/>
      <c r="Q12815" s="153"/>
      <c r="R12815" s="153"/>
      <c r="S12815" s="152"/>
      <c r="T12815" s="154"/>
      <c r="X12815" s="69" t="str">
        <f t="shared" si="404"/>
        <v/>
      </c>
      <c r="Y12815" s="69" t="str">
        <f t="shared" si="405"/>
        <v/>
      </c>
    </row>
    <row r="12816" spans="8:25" x14ac:dyDescent="0.25">
      <c r="H12816" s="153"/>
      <c r="I12816" s="151"/>
      <c r="J12816" s="153"/>
      <c r="K12816" s="153"/>
      <c r="L12816" s="153"/>
      <c r="M12816" s="153"/>
      <c r="N12816" s="153"/>
      <c r="O12816" s="153"/>
      <c r="P12816" s="153"/>
      <c r="Q12816" s="153"/>
      <c r="R12816" s="153"/>
      <c r="S12816" s="152"/>
      <c r="T12816" s="154"/>
      <c r="X12816" s="69" t="str">
        <f t="shared" si="404"/>
        <v/>
      </c>
      <c r="Y12816" s="69" t="str">
        <f t="shared" si="405"/>
        <v/>
      </c>
    </row>
    <row r="12817" spans="8:25" x14ac:dyDescent="0.25">
      <c r="H12817" s="153"/>
      <c r="I12817" s="151"/>
      <c r="J12817" s="153"/>
      <c r="K12817" s="153"/>
      <c r="L12817" s="153"/>
      <c r="M12817" s="153"/>
      <c r="N12817" s="153"/>
      <c r="O12817" s="153"/>
      <c r="P12817" s="153"/>
      <c r="Q12817" s="153"/>
      <c r="R12817" s="153"/>
      <c r="S12817" s="152"/>
      <c r="T12817" s="154"/>
      <c r="X12817" s="69" t="str">
        <f t="shared" si="404"/>
        <v/>
      </c>
      <c r="Y12817" s="69" t="str">
        <f t="shared" si="405"/>
        <v/>
      </c>
    </row>
    <row r="12818" spans="8:25" x14ac:dyDescent="0.25">
      <c r="H12818" s="153"/>
      <c r="I12818" s="151"/>
      <c r="J12818" s="153"/>
      <c r="K12818" s="153"/>
      <c r="L12818" s="153"/>
      <c r="M12818" s="153"/>
      <c r="N12818" s="153"/>
      <c r="O12818" s="153"/>
      <c r="P12818" s="153"/>
      <c r="Q12818" s="153"/>
      <c r="R12818" s="153"/>
      <c r="S12818" s="152"/>
      <c r="T12818" s="154"/>
      <c r="X12818" s="69" t="str">
        <f t="shared" si="404"/>
        <v/>
      </c>
      <c r="Y12818" s="69" t="str">
        <f t="shared" si="405"/>
        <v/>
      </c>
    </row>
    <row r="12819" spans="8:25" x14ac:dyDescent="0.25">
      <c r="H12819" s="153"/>
      <c r="I12819" s="151"/>
      <c r="J12819" s="153"/>
      <c r="K12819" s="153"/>
      <c r="L12819" s="153"/>
      <c r="M12819" s="153"/>
      <c r="N12819" s="153"/>
      <c r="O12819" s="153"/>
      <c r="P12819" s="153"/>
      <c r="Q12819" s="153"/>
      <c r="R12819" s="153"/>
      <c r="S12819" s="152"/>
      <c r="T12819" s="154"/>
      <c r="X12819" s="69" t="str">
        <f t="shared" si="404"/>
        <v/>
      </c>
      <c r="Y12819" s="69" t="str">
        <f t="shared" si="405"/>
        <v/>
      </c>
    </row>
    <row r="12820" spans="8:25" x14ac:dyDescent="0.25">
      <c r="H12820" s="153"/>
      <c r="I12820" s="151"/>
      <c r="J12820" s="153"/>
      <c r="K12820" s="153"/>
      <c r="L12820" s="153"/>
      <c r="M12820" s="153"/>
      <c r="N12820" s="153"/>
      <c r="O12820" s="153"/>
      <c r="P12820" s="153"/>
      <c r="Q12820" s="153"/>
      <c r="R12820" s="153"/>
      <c r="S12820" s="152"/>
      <c r="T12820" s="154"/>
      <c r="X12820" s="69" t="str">
        <f t="shared" si="404"/>
        <v/>
      </c>
      <c r="Y12820" s="69" t="str">
        <f t="shared" si="405"/>
        <v/>
      </c>
    </row>
    <row r="12821" spans="8:25" x14ac:dyDescent="0.25">
      <c r="H12821" s="153"/>
      <c r="I12821" s="151"/>
      <c r="J12821" s="153"/>
      <c r="K12821" s="153"/>
      <c r="L12821" s="153"/>
      <c r="M12821" s="153"/>
      <c r="N12821" s="153"/>
      <c r="O12821" s="153"/>
      <c r="P12821" s="153"/>
      <c r="Q12821" s="153"/>
      <c r="R12821" s="153"/>
      <c r="S12821" s="152"/>
      <c r="T12821" s="154"/>
      <c r="X12821" s="69" t="str">
        <f t="shared" si="404"/>
        <v/>
      </c>
      <c r="Y12821" s="69" t="str">
        <f t="shared" si="405"/>
        <v/>
      </c>
    </row>
    <row r="12822" spans="8:25" x14ac:dyDescent="0.25">
      <c r="H12822" s="153"/>
      <c r="I12822" s="151"/>
      <c r="J12822" s="153"/>
      <c r="K12822" s="153"/>
      <c r="L12822" s="153"/>
      <c r="M12822" s="153"/>
      <c r="N12822" s="153"/>
      <c r="O12822" s="153"/>
      <c r="P12822" s="153"/>
      <c r="Q12822" s="153"/>
      <c r="R12822" s="153"/>
      <c r="S12822" s="152"/>
      <c r="T12822" s="154"/>
      <c r="X12822" s="69" t="str">
        <f t="shared" si="404"/>
        <v/>
      </c>
      <c r="Y12822" s="69" t="str">
        <f t="shared" si="405"/>
        <v/>
      </c>
    </row>
    <row r="12823" spans="8:25" x14ac:dyDescent="0.25">
      <c r="H12823" s="153"/>
      <c r="I12823" s="151"/>
      <c r="J12823" s="153"/>
      <c r="K12823" s="153"/>
      <c r="L12823" s="153"/>
      <c r="M12823" s="153"/>
      <c r="N12823" s="153"/>
      <c r="O12823" s="153"/>
      <c r="P12823" s="153"/>
      <c r="Q12823" s="153"/>
      <c r="R12823" s="153"/>
      <c r="S12823" s="152"/>
      <c r="T12823" s="154"/>
      <c r="X12823" s="69" t="str">
        <f t="shared" si="404"/>
        <v/>
      </c>
      <c r="Y12823" s="69" t="str">
        <f t="shared" si="405"/>
        <v/>
      </c>
    </row>
    <row r="12824" spans="8:25" x14ac:dyDescent="0.25">
      <c r="H12824" s="153"/>
      <c r="I12824" s="151"/>
      <c r="J12824" s="153"/>
      <c r="K12824" s="153"/>
      <c r="L12824" s="153"/>
      <c r="M12824" s="153"/>
      <c r="N12824" s="153"/>
      <c r="O12824" s="153"/>
      <c r="P12824" s="153"/>
      <c r="Q12824" s="153"/>
      <c r="R12824" s="153"/>
      <c r="S12824" s="152"/>
      <c r="T12824" s="154"/>
      <c r="X12824" s="69" t="str">
        <f t="shared" si="404"/>
        <v/>
      </c>
      <c r="Y12824" s="69" t="str">
        <f t="shared" si="405"/>
        <v/>
      </c>
    </row>
    <row r="12825" spans="8:25" x14ac:dyDescent="0.25">
      <c r="H12825" s="153"/>
      <c r="I12825" s="151"/>
      <c r="J12825" s="153"/>
      <c r="K12825" s="153"/>
      <c r="L12825" s="153"/>
      <c r="M12825" s="153"/>
      <c r="N12825" s="153"/>
      <c r="O12825" s="153"/>
      <c r="P12825" s="153"/>
      <c r="Q12825" s="153"/>
      <c r="R12825" s="153"/>
      <c r="S12825" s="152"/>
      <c r="T12825" s="154"/>
      <c r="X12825" s="69" t="str">
        <f t="shared" si="404"/>
        <v/>
      </c>
      <c r="Y12825" s="69" t="str">
        <f t="shared" si="405"/>
        <v/>
      </c>
    </row>
    <row r="12826" spans="8:25" x14ac:dyDescent="0.25">
      <c r="H12826" s="153"/>
      <c r="I12826" s="151"/>
      <c r="J12826" s="153"/>
      <c r="K12826" s="153"/>
      <c r="L12826" s="153"/>
      <c r="M12826" s="153"/>
      <c r="N12826" s="153"/>
      <c r="O12826" s="153"/>
      <c r="P12826" s="153"/>
      <c r="Q12826" s="153"/>
      <c r="R12826" s="153"/>
      <c r="S12826" s="152"/>
      <c r="T12826" s="154"/>
      <c r="X12826" s="69" t="str">
        <f t="shared" si="404"/>
        <v/>
      </c>
      <c r="Y12826" s="69" t="str">
        <f t="shared" si="405"/>
        <v/>
      </c>
    </row>
    <row r="12827" spans="8:25" x14ac:dyDescent="0.25">
      <c r="H12827" s="153"/>
      <c r="I12827" s="151"/>
      <c r="J12827" s="153"/>
      <c r="K12827" s="153"/>
      <c r="L12827" s="153"/>
      <c r="M12827" s="153"/>
      <c r="N12827" s="153"/>
      <c r="O12827" s="153"/>
      <c r="P12827" s="153"/>
      <c r="Q12827" s="153"/>
      <c r="R12827" s="153"/>
      <c r="S12827" s="152"/>
      <c r="T12827" s="154"/>
      <c r="X12827" s="69" t="str">
        <f t="shared" si="404"/>
        <v/>
      </c>
      <c r="Y12827" s="69" t="str">
        <f t="shared" si="405"/>
        <v/>
      </c>
    </row>
    <row r="12828" spans="8:25" x14ac:dyDescent="0.25">
      <c r="H12828" s="153"/>
      <c r="I12828" s="151"/>
      <c r="J12828" s="153"/>
      <c r="K12828" s="153"/>
      <c r="L12828" s="153"/>
      <c r="M12828" s="153"/>
      <c r="N12828" s="153"/>
      <c r="O12828" s="153"/>
      <c r="P12828" s="153"/>
      <c r="Q12828" s="153"/>
      <c r="R12828" s="153"/>
      <c r="S12828" s="152"/>
      <c r="T12828" s="154"/>
      <c r="X12828" s="69" t="str">
        <f t="shared" si="404"/>
        <v/>
      </c>
      <c r="Y12828" s="69" t="str">
        <f t="shared" si="405"/>
        <v/>
      </c>
    </row>
    <row r="12829" spans="8:25" x14ac:dyDescent="0.25">
      <c r="H12829" s="153"/>
      <c r="I12829" s="151"/>
      <c r="J12829" s="153"/>
      <c r="K12829" s="153"/>
      <c r="L12829" s="153"/>
      <c r="M12829" s="153"/>
      <c r="N12829" s="153"/>
      <c r="O12829" s="153"/>
      <c r="P12829" s="153"/>
      <c r="Q12829" s="153"/>
      <c r="R12829" s="153"/>
      <c r="S12829" s="152"/>
      <c r="T12829" s="154"/>
      <c r="X12829" s="69" t="str">
        <f t="shared" si="404"/>
        <v/>
      </c>
      <c r="Y12829" s="69" t="str">
        <f t="shared" si="405"/>
        <v/>
      </c>
    </row>
    <row r="12830" spans="8:25" x14ac:dyDescent="0.25">
      <c r="H12830" s="153"/>
      <c r="I12830" s="151"/>
      <c r="J12830" s="153"/>
      <c r="K12830" s="153"/>
      <c r="L12830" s="153"/>
      <c r="M12830" s="153"/>
      <c r="N12830" s="153"/>
      <c r="O12830" s="153"/>
      <c r="P12830" s="153"/>
      <c r="Q12830" s="153"/>
      <c r="R12830" s="153"/>
      <c r="S12830" s="152"/>
      <c r="T12830" s="154"/>
      <c r="X12830" s="69" t="str">
        <f t="shared" si="404"/>
        <v/>
      </c>
      <c r="Y12830" s="69" t="str">
        <f t="shared" si="405"/>
        <v/>
      </c>
    </row>
    <row r="12831" spans="8:25" x14ac:dyDescent="0.25">
      <c r="H12831" s="153"/>
      <c r="I12831" s="151"/>
      <c r="J12831" s="153"/>
      <c r="K12831" s="153"/>
      <c r="L12831" s="153"/>
      <c r="M12831" s="153"/>
      <c r="N12831" s="153"/>
      <c r="O12831" s="153"/>
      <c r="P12831" s="153"/>
      <c r="Q12831" s="153"/>
      <c r="R12831" s="153"/>
      <c r="S12831" s="152"/>
      <c r="T12831" s="154"/>
      <c r="X12831" s="69" t="str">
        <f t="shared" si="404"/>
        <v/>
      </c>
      <c r="Y12831" s="69" t="str">
        <f t="shared" si="405"/>
        <v/>
      </c>
    </row>
    <row r="12832" spans="8:25" x14ac:dyDescent="0.25">
      <c r="H12832" s="153"/>
      <c r="I12832" s="151"/>
      <c r="J12832" s="153"/>
      <c r="K12832" s="153"/>
      <c r="L12832" s="153"/>
      <c r="M12832" s="153"/>
      <c r="N12832" s="153"/>
      <c r="O12832" s="153"/>
      <c r="P12832" s="153"/>
      <c r="Q12832" s="153"/>
      <c r="R12832" s="153"/>
      <c r="S12832" s="152"/>
      <c r="T12832" s="154"/>
      <c r="X12832" s="69" t="str">
        <f t="shared" si="404"/>
        <v/>
      </c>
      <c r="Y12832" s="69" t="str">
        <f t="shared" si="405"/>
        <v/>
      </c>
    </row>
    <row r="12833" spans="8:25" x14ac:dyDescent="0.25">
      <c r="H12833" s="153"/>
      <c r="I12833" s="151"/>
      <c r="J12833" s="153"/>
      <c r="K12833" s="153"/>
      <c r="L12833" s="153"/>
      <c r="M12833" s="153"/>
      <c r="N12833" s="153"/>
      <c r="O12833" s="153"/>
      <c r="P12833" s="153"/>
      <c r="Q12833" s="153"/>
      <c r="R12833" s="153"/>
      <c r="S12833" s="152"/>
      <c r="T12833" s="154"/>
      <c r="X12833" s="69" t="str">
        <f t="shared" si="404"/>
        <v/>
      </c>
      <c r="Y12833" s="69" t="str">
        <f t="shared" si="405"/>
        <v/>
      </c>
    </row>
    <row r="12834" spans="8:25" x14ac:dyDescent="0.25">
      <c r="H12834" s="153"/>
      <c r="I12834" s="151"/>
      <c r="J12834" s="153"/>
      <c r="K12834" s="153"/>
      <c r="L12834" s="153"/>
      <c r="M12834" s="153"/>
      <c r="N12834" s="153"/>
      <c r="O12834" s="153"/>
      <c r="P12834" s="153"/>
      <c r="Q12834" s="153"/>
      <c r="R12834" s="153"/>
      <c r="S12834" s="152"/>
      <c r="T12834" s="154"/>
      <c r="X12834" s="69" t="str">
        <f t="shared" si="404"/>
        <v/>
      </c>
      <c r="Y12834" s="69" t="str">
        <f t="shared" si="405"/>
        <v/>
      </c>
    </row>
    <row r="12835" spans="8:25" x14ac:dyDescent="0.25">
      <c r="H12835" s="153"/>
      <c r="I12835" s="151"/>
      <c r="J12835" s="153"/>
      <c r="K12835" s="153"/>
      <c r="L12835" s="153"/>
      <c r="M12835" s="153"/>
      <c r="N12835" s="153"/>
      <c r="O12835" s="153"/>
      <c r="P12835" s="153"/>
      <c r="Q12835" s="153"/>
      <c r="R12835" s="153"/>
      <c r="S12835" s="152"/>
      <c r="T12835" s="154"/>
      <c r="X12835" s="69" t="str">
        <f t="shared" si="404"/>
        <v/>
      </c>
      <c r="Y12835" s="69" t="str">
        <f t="shared" si="405"/>
        <v/>
      </c>
    </row>
    <row r="12836" spans="8:25" x14ac:dyDescent="0.25">
      <c r="H12836" s="153"/>
      <c r="I12836" s="151"/>
      <c r="J12836" s="153"/>
      <c r="K12836" s="153"/>
      <c r="L12836" s="153"/>
      <c r="M12836" s="153"/>
      <c r="N12836" s="153"/>
      <c r="O12836" s="153"/>
      <c r="P12836" s="153"/>
      <c r="Q12836" s="153"/>
      <c r="R12836" s="153"/>
      <c r="S12836" s="152"/>
      <c r="T12836" s="154"/>
      <c r="X12836" s="69" t="str">
        <f t="shared" si="404"/>
        <v/>
      </c>
      <c r="Y12836" s="69" t="str">
        <f t="shared" si="405"/>
        <v/>
      </c>
    </row>
    <row r="12837" spans="8:25" x14ac:dyDescent="0.25">
      <c r="H12837" s="153"/>
      <c r="I12837" s="151"/>
      <c r="J12837" s="153"/>
      <c r="K12837" s="153"/>
      <c r="L12837" s="153"/>
      <c r="M12837" s="153"/>
      <c r="N12837" s="153"/>
      <c r="O12837" s="153"/>
      <c r="P12837" s="153"/>
      <c r="Q12837" s="153"/>
      <c r="R12837" s="153"/>
      <c r="S12837" s="152"/>
      <c r="T12837" s="154"/>
      <c r="X12837" s="69" t="str">
        <f t="shared" si="404"/>
        <v/>
      </c>
      <c r="Y12837" s="69" t="str">
        <f t="shared" si="405"/>
        <v/>
      </c>
    </row>
    <row r="12838" spans="8:25" x14ac:dyDescent="0.25">
      <c r="H12838" s="153"/>
      <c r="I12838" s="151"/>
      <c r="J12838" s="153"/>
      <c r="K12838" s="153"/>
      <c r="L12838" s="153"/>
      <c r="M12838" s="153"/>
      <c r="N12838" s="153"/>
      <c r="O12838" s="153"/>
      <c r="P12838" s="153"/>
      <c r="Q12838" s="153"/>
      <c r="R12838" s="153"/>
      <c r="S12838" s="152"/>
      <c r="T12838" s="154"/>
      <c r="X12838" s="69" t="str">
        <f t="shared" si="404"/>
        <v/>
      </c>
      <c r="Y12838" s="69" t="str">
        <f t="shared" si="405"/>
        <v/>
      </c>
    </row>
    <row r="12839" spans="8:25" x14ac:dyDescent="0.25">
      <c r="H12839" s="153"/>
      <c r="I12839" s="151"/>
      <c r="J12839" s="153"/>
      <c r="K12839" s="153"/>
      <c r="L12839" s="153"/>
      <c r="M12839" s="153"/>
      <c r="N12839" s="153"/>
      <c r="O12839" s="153"/>
      <c r="P12839" s="153"/>
      <c r="Q12839" s="153"/>
      <c r="R12839" s="153"/>
      <c r="S12839" s="152"/>
      <c r="T12839" s="154"/>
      <c r="X12839" s="69" t="str">
        <f t="shared" si="404"/>
        <v/>
      </c>
      <c r="Y12839" s="69" t="str">
        <f t="shared" si="405"/>
        <v/>
      </c>
    </row>
    <row r="12840" spans="8:25" x14ac:dyDescent="0.25">
      <c r="H12840" s="153"/>
      <c r="I12840" s="151"/>
      <c r="J12840" s="153"/>
      <c r="K12840" s="153"/>
      <c r="L12840" s="153"/>
      <c r="M12840" s="153"/>
      <c r="N12840" s="153"/>
      <c r="O12840" s="153"/>
      <c r="P12840" s="153"/>
      <c r="Q12840" s="153"/>
      <c r="R12840" s="153"/>
      <c r="S12840" s="152"/>
      <c r="T12840" s="154"/>
      <c r="X12840" s="69" t="str">
        <f t="shared" si="404"/>
        <v/>
      </c>
      <c r="Y12840" s="69" t="str">
        <f t="shared" si="405"/>
        <v/>
      </c>
    </row>
    <row r="12841" spans="8:25" x14ac:dyDescent="0.25">
      <c r="H12841" s="153"/>
      <c r="I12841" s="151"/>
      <c r="J12841" s="153"/>
      <c r="K12841" s="153"/>
      <c r="L12841" s="153"/>
      <c r="M12841" s="153"/>
      <c r="N12841" s="153"/>
      <c r="O12841" s="153"/>
      <c r="P12841" s="153"/>
      <c r="Q12841" s="153"/>
      <c r="R12841" s="153"/>
      <c r="S12841" s="152"/>
      <c r="T12841" s="154"/>
      <c r="X12841" s="69" t="str">
        <f t="shared" si="404"/>
        <v/>
      </c>
      <c r="Y12841" s="69" t="str">
        <f t="shared" si="405"/>
        <v/>
      </c>
    </row>
    <row r="12842" spans="8:25" x14ac:dyDescent="0.25">
      <c r="H12842" s="153"/>
      <c r="I12842" s="151"/>
      <c r="J12842" s="153"/>
      <c r="K12842" s="153"/>
      <c r="L12842" s="153"/>
      <c r="M12842" s="153"/>
      <c r="N12842" s="153"/>
      <c r="O12842" s="153"/>
      <c r="P12842" s="153"/>
      <c r="Q12842" s="153"/>
      <c r="R12842" s="153"/>
      <c r="S12842" s="152"/>
      <c r="T12842" s="154"/>
      <c r="X12842" s="69" t="str">
        <f t="shared" si="404"/>
        <v/>
      </c>
      <c r="Y12842" s="69" t="str">
        <f t="shared" si="405"/>
        <v/>
      </c>
    </row>
    <row r="12843" spans="8:25" x14ac:dyDescent="0.25">
      <c r="H12843" s="153"/>
      <c r="I12843" s="151"/>
      <c r="J12843" s="153"/>
      <c r="K12843" s="153"/>
      <c r="L12843" s="153"/>
      <c r="M12843" s="153"/>
      <c r="N12843" s="153"/>
      <c r="O12843" s="153"/>
      <c r="P12843" s="153"/>
      <c r="Q12843" s="153"/>
      <c r="R12843" s="153"/>
      <c r="S12843" s="152"/>
      <c r="T12843" s="154"/>
      <c r="X12843" s="69" t="str">
        <f t="shared" si="404"/>
        <v/>
      </c>
      <c r="Y12843" s="69" t="str">
        <f t="shared" si="405"/>
        <v/>
      </c>
    </row>
    <row r="12844" spans="8:25" x14ac:dyDescent="0.25">
      <c r="H12844" s="153"/>
      <c r="I12844" s="151"/>
      <c r="J12844" s="153"/>
      <c r="K12844" s="153"/>
      <c r="L12844" s="153"/>
      <c r="M12844" s="153"/>
      <c r="N12844" s="153"/>
      <c r="O12844" s="153"/>
      <c r="P12844" s="153"/>
      <c r="Q12844" s="153"/>
      <c r="R12844" s="153"/>
      <c r="S12844" s="152"/>
      <c r="T12844" s="154"/>
      <c r="X12844" s="69" t="str">
        <f t="shared" si="404"/>
        <v/>
      </c>
      <c r="Y12844" s="69" t="str">
        <f t="shared" si="405"/>
        <v/>
      </c>
    </row>
    <row r="12845" spans="8:25" x14ac:dyDescent="0.25">
      <c r="H12845" s="153"/>
      <c r="I12845" s="151"/>
      <c r="J12845" s="153"/>
      <c r="K12845" s="153"/>
      <c r="L12845" s="153"/>
      <c r="M12845" s="153"/>
      <c r="N12845" s="153"/>
      <c r="O12845" s="153"/>
      <c r="P12845" s="153"/>
      <c r="Q12845" s="153"/>
      <c r="R12845" s="153"/>
      <c r="S12845" s="152"/>
      <c r="T12845" s="154"/>
      <c r="X12845" s="69" t="str">
        <f t="shared" si="404"/>
        <v/>
      </c>
      <c r="Y12845" s="69" t="str">
        <f t="shared" si="405"/>
        <v/>
      </c>
    </row>
    <row r="12846" spans="8:25" x14ac:dyDescent="0.25">
      <c r="H12846" s="153"/>
      <c r="I12846" s="151"/>
      <c r="J12846" s="153"/>
      <c r="K12846" s="153"/>
      <c r="L12846" s="153"/>
      <c r="M12846" s="153"/>
      <c r="N12846" s="153"/>
      <c r="O12846" s="153"/>
      <c r="P12846" s="153"/>
      <c r="Q12846" s="153"/>
      <c r="R12846" s="153"/>
      <c r="S12846" s="152"/>
      <c r="T12846" s="154"/>
      <c r="X12846" s="69" t="str">
        <f t="shared" si="404"/>
        <v/>
      </c>
      <c r="Y12846" s="69" t="str">
        <f t="shared" si="405"/>
        <v/>
      </c>
    </row>
    <row r="12847" spans="8:25" x14ac:dyDescent="0.25">
      <c r="H12847" s="153"/>
      <c r="I12847" s="151"/>
      <c r="J12847" s="153"/>
      <c r="K12847" s="153"/>
      <c r="L12847" s="153"/>
      <c r="M12847" s="153"/>
      <c r="N12847" s="153"/>
      <c r="O12847" s="153"/>
      <c r="P12847" s="153"/>
      <c r="Q12847" s="153"/>
      <c r="R12847" s="153"/>
      <c r="S12847" s="152"/>
      <c r="T12847" s="154"/>
      <c r="X12847" s="69" t="str">
        <f t="shared" si="404"/>
        <v/>
      </c>
      <c r="Y12847" s="69" t="str">
        <f t="shared" si="405"/>
        <v/>
      </c>
    </row>
    <row r="12848" spans="8:25" x14ac:dyDescent="0.25">
      <c r="H12848" s="153"/>
      <c r="I12848" s="151"/>
      <c r="J12848" s="153"/>
      <c r="K12848" s="153"/>
      <c r="L12848" s="153"/>
      <c r="M12848" s="153"/>
      <c r="N12848" s="153"/>
      <c r="O12848" s="153"/>
      <c r="P12848" s="153"/>
      <c r="Q12848" s="153"/>
      <c r="R12848" s="153"/>
      <c r="S12848" s="152"/>
      <c r="T12848" s="154"/>
      <c r="X12848" s="69" t="str">
        <f t="shared" si="404"/>
        <v/>
      </c>
      <c r="Y12848" s="69" t="str">
        <f t="shared" si="405"/>
        <v/>
      </c>
    </row>
    <row r="12849" spans="8:25" x14ac:dyDescent="0.25">
      <c r="H12849" s="153"/>
      <c r="I12849" s="151"/>
      <c r="J12849" s="153"/>
      <c r="K12849" s="153"/>
      <c r="L12849" s="153"/>
      <c r="M12849" s="153"/>
      <c r="N12849" s="153"/>
      <c r="O12849" s="153"/>
      <c r="P12849" s="153"/>
      <c r="Q12849" s="153"/>
      <c r="R12849" s="153"/>
      <c r="S12849" s="152"/>
      <c r="T12849" s="154"/>
      <c r="X12849" s="69" t="str">
        <f t="shared" si="404"/>
        <v/>
      </c>
      <c r="Y12849" s="69" t="str">
        <f t="shared" si="405"/>
        <v/>
      </c>
    </row>
    <row r="12850" spans="8:25" x14ac:dyDescent="0.25">
      <c r="H12850" s="153"/>
      <c r="I12850" s="151"/>
      <c r="J12850" s="153"/>
      <c r="K12850" s="153"/>
      <c r="L12850" s="153"/>
      <c r="M12850" s="153"/>
      <c r="N12850" s="153"/>
      <c r="O12850" s="153"/>
      <c r="P12850" s="153"/>
      <c r="Q12850" s="153"/>
      <c r="R12850" s="153"/>
      <c r="S12850" s="152"/>
      <c r="T12850" s="154"/>
      <c r="X12850" s="69" t="str">
        <f t="shared" si="404"/>
        <v/>
      </c>
      <c r="Y12850" s="69" t="str">
        <f t="shared" si="405"/>
        <v/>
      </c>
    </row>
    <row r="12851" spans="8:25" x14ac:dyDescent="0.25">
      <c r="H12851" s="153"/>
      <c r="I12851" s="151"/>
      <c r="J12851" s="153"/>
      <c r="K12851" s="153"/>
      <c r="L12851" s="153"/>
      <c r="M12851" s="153"/>
      <c r="N12851" s="153"/>
      <c r="O12851" s="153"/>
      <c r="P12851" s="153"/>
      <c r="Q12851" s="153"/>
      <c r="R12851" s="153"/>
      <c r="S12851" s="152"/>
      <c r="T12851" s="154"/>
      <c r="X12851" s="69" t="str">
        <f t="shared" si="404"/>
        <v/>
      </c>
      <c r="Y12851" s="69" t="str">
        <f t="shared" si="405"/>
        <v/>
      </c>
    </row>
    <row r="12852" spans="8:25" x14ac:dyDescent="0.25">
      <c r="H12852" s="153"/>
      <c r="I12852" s="151"/>
      <c r="J12852" s="153"/>
      <c r="K12852" s="153"/>
      <c r="L12852" s="153"/>
      <c r="M12852" s="153"/>
      <c r="N12852" s="153"/>
      <c r="O12852" s="153"/>
      <c r="P12852" s="153"/>
      <c r="Q12852" s="153"/>
      <c r="R12852" s="153"/>
      <c r="S12852" s="152"/>
      <c r="T12852" s="154"/>
      <c r="X12852" s="69" t="str">
        <f t="shared" si="404"/>
        <v/>
      </c>
      <c r="Y12852" s="69" t="str">
        <f t="shared" si="405"/>
        <v/>
      </c>
    </row>
    <row r="12853" spans="8:25" x14ac:dyDescent="0.25">
      <c r="H12853" s="153"/>
      <c r="I12853" s="151"/>
      <c r="J12853" s="153"/>
      <c r="K12853" s="153"/>
      <c r="L12853" s="153"/>
      <c r="M12853" s="153"/>
      <c r="N12853" s="153"/>
      <c r="O12853" s="153"/>
      <c r="P12853" s="153"/>
      <c r="Q12853" s="153"/>
      <c r="R12853" s="153"/>
      <c r="S12853" s="152"/>
      <c r="T12853" s="154"/>
      <c r="X12853" s="69" t="str">
        <f t="shared" si="404"/>
        <v/>
      </c>
      <c r="Y12853" s="69" t="str">
        <f t="shared" si="405"/>
        <v/>
      </c>
    </row>
    <row r="12854" spans="8:25" x14ac:dyDescent="0.25">
      <c r="H12854" s="153"/>
      <c r="I12854" s="151"/>
      <c r="J12854" s="153"/>
      <c r="K12854" s="153"/>
      <c r="L12854" s="153"/>
      <c r="M12854" s="153"/>
      <c r="N12854" s="153"/>
      <c r="O12854" s="153"/>
      <c r="P12854" s="153"/>
      <c r="Q12854" s="153"/>
      <c r="R12854" s="153"/>
      <c r="S12854" s="152"/>
      <c r="T12854" s="154"/>
      <c r="X12854" s="69" t="str">
        <f t="shared" si="404"/>
        <v/>
      </c>
      <c r="Y12854" s="69" t="str">
        <f t="shared" si="405"/>
        <v/>
      </c>
    </row>
    <row r="12855" spans="8:25" x14ac:dyDescent="0.25">
      <c r="H12855" s="153"/>
      <c r="I12855" s="151"/>
      <c r="J12855" s="153"/>
      <c r="K12855" s="153"/>
      <c r="L12855" s="153"/>
      <c r="M12855" s="153"/>
      <c r="N12855" s="153"/>
      <c r="O12855" s="153"/>
      <c r="P12855" s="153"/>
      <c r="Q12855" s="153"/>
      <c r="R12855" s="153"/>
      <c r="S12855" s="152"/>
      <c r="T12855" s="154"/>
      <c r="X12855" s="69" t="str">
        <f t="shared" si="404"/>
        <v/>
      </c>
      <c r="Y12855" s="69" t="str">
        <f t="shared" si="405"/>
        <v/>
      </c>
    </row>
    <row r="12856" spans="8:25" x14ac:dyDescent="0.25">
      <c r="H12856" s="153"/>
      <c r="I12856" s="151"/>
      <c r="J12856" s="153"/>
      <c r="K12856" s="153"/>
      <c r="L12856" s="153"/>
      <c r="M12856" s="153"/>
      <c r="N12856" s="153"/>
      <c r="O12856" s="153"/>
      <c r="P12856" s="153"/>
      <c r="Q12856" s="153"/>
      <c r="R12856" s="153"/>
      <c r="S12856" s="152"/>
      <c r="T12856" s="154"/>
      <c r="X12856" s="69" t="str">
        <f t="shared" si="404"/>
        <v/>
      </c>
      <c r="Y12856" s="69" t="str">
        <f t="shared" si="405"/>
        <v/>
      </c>
    </row>
    <row r="12857" spans="8:25" x14ac:dyDescent="0.25">
      <c r="H12857" s="153"/>
      <c r="I12857" s="151"/>
      <c r="J12857" s="153"/>
      <c r="K12857" s="153"/>
      <c r="L12857" s="153"/>
      <c r="M12857" s="153"/>
      <c r="N12857" s="153"/>
      <c r="O12857" s="153"/>
      <c r="P12857" s="153"/>
      <c r="Q12857" s="153"/>
      <c r="R12857" s="153"/>
      <c r="S12857" s="152"/>
      <c r="T12857" s="154"/>
      <c r="X12857" s="69" t="str">
        <f t="shared" si="404"/>
        <v/>
      </c>
      <c r="Y12857" s="69" t="str">
        <f t="shared" si="405"/>
        <v/>
      </c>
    </row>
    <row r="12858" spans="8:25" x14ac:dyDescent="0.25">
      <c r="H12858" s="153"/>
      <c r="I12858" s="151"/>
      <c r="J12858" s="153"/>
      <c r="K12858" s="153"/>
      <c r="L12858" s="153"/>
      <c r="M12858" s="153"/>
      <c r="N12858" s="153"/>
      <c r="O12858" s="153"/>
      <c r="P12858" s="153"/>
      <c r="Q12858" s="153"/>
      <c r="R12858" s="153"/>
      <c r="S12858" s="152"/>
      <c r="T12858" s="154"/>
      <c r="X12858" s="69" t="str">
        <f t="shared" si="404"/>
        <v/>
      </c>
      <c r="Y12858" s="69" t="str">
        <f t="shared" si="405"/>
        <v/>
      </c>
    </row>
    <row r="12859" spans="8:25" x14ac:dyDescent="0.25">
      <c r="H12859" s="153"/>
      <c r="I12859" s="151"/>
      <c r="J12859" s="153"/>
      <c r="K12859" s="153"/>
      <c r="L12859" s="153"/>
      <c r="M12859" s="153"/>
      <c r="N12859" s="153"/>
      <c r="O12859" s="153"/>
      <c r="P12859" s="153"/>
      <c r="Q12859" s="153"/>
      <c r="R12859" s="153"/>
      <c r="S12859" s="152"/>
      <c r="T12859" s="154"/>
      <c r="X12859" s="69" t="str">
        <f t="shared" si="404"/>
        <v/>
      </c>
      <c r="Y12859" s="69" t="str">
        <f t="shared" si="405"/>
        <v/>
      </c>
    </row>
    <row r="12860" spans="8:25" x14ac:dyDescent="0.25">
      <c r="H12860" s="153"/>
      <c r="I12860" s="151"/>
      <c r="J12860" s="153"/>
      <c r="K12860" s="153"/>
      <c r="L12860" s="153"/>
      <c r="M12860" s="153"/>
      <c r="N12860" s="153"/>
      <c r="O12860" s="153"/>
      <c r="P12860" s="153"/>
      <c r="Q12860" s="153"/>
      <c r="R12860" s="153"/>
      <c r="S12860" s="152"/>
      <c r="T12860" s="154"/>
      <c r="X12860" s="69" t="str">
        <f t="shared" si="404"/>
        <v/>
      </c>
      <c r="Y12860" s="69" t="str">
        <f t="shared" si="405"/>
        <v/>
      </c>
    </row>
    <row r="12861" spans="8:25" x14ac:dyDescent="0.25">
      <c r="H12861" s="153"/>
      <c r="I12861" s="151"/>
      <c r="J12861" s="153"/>
      <c r="K12861" s="153"/>
      <c r="L12861" s="153"/>
      <c r="M12861" s="153"/>
      <c r="N12861" s="153"/>
      <c r="O12861" s="153"/>
      <c r="P12861" s="153"/>
      <c r="Q12861" s="153"/>
      <c r="R12861" s="153"/>
      <c r="S12861" s="152"/>
      <c r="T12861" s="154"/>
      <c r="X12861" s="69" t="str">
        <f t="shared" si="404"/>
        <v/>
      </c>
      <c r="Y12861" s="69" t="str">
        <f t="shared" si="405"/>
        <v/>
      </c>
    </row>
    <row r="12862" spans="8:25" x14ac:dyDescent="0.25">
      <c r="H12862" s="153"/>
      <c r="I12862" s="151"/>
      <c r="J12862" s="153"/>
      <c r="K12862" s="153"/>
      <c r="L12862" s="153"/>
      <c r="M12862" s="153"/>
      <c r="N12862" s="153"/>
      <c r="O12862" s="153"/>
      <c r="P12862" s="153"/>
      <c r="Q12862" s="153"/>
      <c r="R12862" s="153"/>
      <c r="S12862" s="152"/>
      <c r="T12862" s="154"/>
      <c r="X12862" s="69" t="str">
        <f t="shared" si="404"/>
        <v/>
      </c>
      <c r="Y12862" s="69" t="str">
        <f t="shared" si="405"/>
        <v/>
      </c>
    </row>
    <row r="12863" spans="8:25" x14ac:dyDescent="0.25">
      <c r="H12863" s="153"/>
      <c r="I12863" s="151"/>
      <c r="J12863" s="153"/>
      <c r="K12863" s="153"/>
      <c r="L12863" s="153"/>
      <c r="M12863" s="153"/>
      <c r="N12863" s="153"/>
      <c r="O12863" s="153"/>
      <c r="P12863" s="153"/>
      <c r="Q12863" s="153"/>
      <c r="R12863" s="153"/>
      <c r="S12863" s="152"/>
      <c r="T12863" s="154"/>
      <c r="X12863" s="69" t="str">
        <f t="shared" si="404"/>
        <v/>
      </c>
      <c r="Y12863" s="69" t="str">
        <f t="shared" si="405"/>
        <v/>
      </c>
    </row>
    <row r="12864" spans="8:25" x14ac:dyDescent="0.25">
      <c r="H12864" s="153"/>
      <c r="I12864" s="151"/>
      <c r="J12864" s="153"/>
      <c r="K12864" s="153"/>
      <c r="L12864" s="153"/>
      <c r="M12864" s="153"/>
      <c r="N12864" s="153"/>
      <c r="O12864" s="153"/>
      <c r="P12864" s="153"/>
      <c r="Q12864" s="153"/>
      <c r="R12864" s="153"/>
      <c r="S12864" s="152"/>
      <c r="T12864" s="154"/>
      <c r="X12864" s="69" t="str">
        <f t="shared" si="404"/>
        <v/>
      </c>
      <c r="Y12864" s="69" t="str">
        <f t="shared" si="405"/>
        <v/>
      </c>
    </row>
    <row r="12865" spans="8:25" x14ac:dyDescent="0.25">
      <c r="H12865" s="153"/>
      <c r="I12865" s="151"/>
      <c r="J12865" s="153"/>
      <c r="K12865" s="153"/>
      <c r="L12865" s="153"/>
      <c r="M12865" s="153"/>
      <c r="N12865" s="153"/>
      <c r="O12865" s="153"/>
      <c r="P12865" s="153"/>
      <c r="Q12865" s="153"/>
      <c r="R12865" s="153"/>
      <c r="S12865" s="152"/>
      <c r="T12865" s="154"/>
      <c r="X12865" s="69" t="str">
        <f t="shared" si="404"/>
        <v/>
      </c>
      <c r="Y12865" s="69" t="str">
        <f t="shared" si="405"/>
        <v/>
      </c>
    </row>
    <row r="12866" spans="8:25" x14ac:dyDescent="0.25">
      <c r="H12866" s="153"/>
      <c r="I12866" s="151"/>
      <c r="J12866" s="153"/>
      <c r="K12866" s="153"/>
      <c r="L12866" s="153"/>
      <c r="M12866" s="153"/>
      <c r="N12866" s="153"/>
      <c r="O12866" s="153"/>
      <c r="P12866" s="153"/>
      <c r="Q12866" s="153"/>
      <c r="R12866" s="153"/>
      <c r="S12866" s="152"/>
      <c r="T12866" s="154"/>
      <c r="X12866" s="69" t="str">
        <f t="shared" ref="X12866:X12929" si="406">IF(W12866&lt;&gt;"",W12866-I12866,"")</f>
        <v/>
      </c>
      <c r="Y12866" s="69" t="str">
        <f t="shared" si="405"/>
        <v/>
      </c>
    </row>
    <row r="12867" spans="8:25" x14ac:dyDescent="0.25">
      <c r="H12867" s="153"/>
      <c r="I12867" s="151"/>
      <c r="J12867" s="153"/>
      <c r="K12867" s="153"/>
      <c r="L12867" s="153"/>
      <c r="M12867" s="153"/>
      <c r="N12867" s="153"/>
      <c r="O12867" s="153"/>
      <c r="P12867" s="153"/>
      <c r="Q12867" s="153"/>
      <c r="R12867" s="153"/>
      <c r="S12867" s="152"/>
      <c r="T12867" s="154"/>
      <c r="X12867" s="69" t="str">
        <f t="shared" si="406"/>
        <v/>
      </c>
      <c r="Y12867" s="69" t="str">
        <f t="shared" ref="Y12867:Y12930" si="407">IF(X12867&lt;&gt;"",IF(X12867&lt;365,"&lt; 1 year",IF(X12867&lt;730,"1-2",IF(X12867&lt;1095,"2-3",IF(X12867&lt;1460,"3-4",IF(X12867&lt;1825,"4-5","5+"))))),"")</f>
        <v/>
      </c>
    </row>
    <row r="12868" spans="8:25" x14ac:dyDescent="0.25">
      <c r="H12868" s="153"/>
      <c r="I12868" s="151"/>
      <c r="J12868" s="153"/>
      <c r="K12868" s="153"/>
      <c r="L12868" s="153"/>
      <c r="M12868" s="153"/>
      <c r="N12868" s="153"/>
      <c r="O12868" s="153"/>
      <c r="P12868" s="153"/>
      <c r="Q12868" s="153"/>
      <c r="R12868" s="153"/>
      <c r="S12868" s="152"/>
      <c r="T12868" s="154"/>
      <c r="X12868" s="69" t="str">
        <f t="shared" si="406"/>
        <v/>
      </c>
      <c r="Y12868" s="69" t="str">
        <f t="shared" si="407"/>
        <v/>
      </c>
    </row>
    <row r="12869" spans="8:25" x14ac:dyDescent="0.25">
      <c r="H12869" s="153"/>
      <c r="I12869" s="151"/>
      <c r="J12869" s="153"/>
      <c r="K12869" s="153"/>
      <c r="L12869" s="153"/>
      <c r="M12869" s="153"/>
      <c r="N12869" s="153"/>
      <c r="O12869" s="153"/>
      <c r="P12869" s="153"/>
      <c r="Q12869" s="153"/>
      <c r="R12869" s="153"/>
      <c r="S12869" s="152"/>
      <c r="T12869" s="154"/>
      <c r="X12869" s="69" t="str">
        <f t="shared" si="406"/>
        <v/>
      </c>
      <c r="Y12869" s="69" t="str">
        <f t="shared" si="407"/>
        <v/>
      </c>
    </row>
    <row r="12870" spans="8:25" x14ac:dyDescent="0.25">
      <c r="H12870" s="153"/>
      <c r="I12870" s="151"/>
      <c r="J12870" s="153"/>
      <c r="K12870" s="153"/>
      <c r="L12870" s="153"/>
      <c r="M12870" s="153"/>
      <c r="N12870" s="153"/>
      <c r="O12870" s="153"/>
      <c r="P12870" s="153"/>
      <c r="Q12870" s="153"/>
      <c r="R12870" s="153"/>
      <c r="S12870" s="152"/>
      <c r="T12870" s="154"/>
      <c r="X12870" s="69" t="str">
        <f t="shared" si="406"/>
        <v/>
      </c>
      <c r="Y12870" s="69" t="str">
        <f t="shared" si="407"/>
        <v/>
      </c>
    </row>
    <row r="12871" spans="8:25" x14ac:dyDescent="0.25">
      <c r="H12871" s="153"/>
      <c r="I12871" s="151"/>
      <c r="J12871" s="153"/>
      <c r="K12871" s="153"/>
      <c r="L12871" s="153"/>
      <c r="M12871" s="153"/>
      <c r="N12871" s="153"/>
      <c r="O12871" s="153"/>
      <c r="P12871" s="153"/>
      <c r="Q12871" s="153"/>
      <c r="R12871" s="153"/>
      <c r="S12871" s="152"/>
      <c r="T12871" s="154"/>
      <c r="X12871" s="69" t="str">
        <f t="shared" si="406"/>
        <v/>
      </c>
      <c r="Y12871" s="69" t="str">
        <f t="shared" si="407"/>
        <v/>
      </c>
    </row>
    <row r="12872" spans="8:25" x14ac:dyDescent="0.25">
      <c r="H12872" s="153"/>
      <c r="I12872" s="151"/>
      <c r="J12872" s="153"/>
      <c r="K12872" s="153"/>
      <c r="L12872" s="153"/>
      <c r="M12872" s="153"/>
      <c r="N12872" s="153"/>
      <c r="O12872" s="153"/>
      <c r="P12872" s="153"/>
      <c r="Q12872" s="153"/>
      <c r="R12872" s="153"/>
      <c r="S12872" s="152"/>
      <c r="T12872" s="154"/>
      <c r="X12872" s="69" t="str">
        <f t="shared" si="406"/>
        <v/>
      </c>
      <c r="Y12872" s="69" t="str">
        <f t="shared" si="407"/>
        <v/>
      </c>
    </row>
    <row r="12873" spans="8:25" x14ac:dyDescent="0.25">
      <c r="H12873" s="153"/>
      <c r="I12873" s="151"/>
      <c r="J12873" s="153"/>
      <c r="K12873" s="153"/>
      <c r="L12873" s="153"/>
      <c r="M12873" s="153"/>
      <c r="N12873" s="153"/>
      <c r="O12873" s="153"/>
      <c r="P12873" s="153"/>
      <c r="Q12873" s="153"/>
      <c r="R12873" s="153"/>
      <c r="S12873" s="152"/>
      <c r="T12873" s="154"/>
      <c r="X12873" s="69" t="str">
        <f t="shared" si="406"/>
        <v/>
      </c>
      <c r="Y12873" s="69" t="str">
        <f t="shared" si="407"/>
        <v/>
      </c>
    </row>
    <row r="12874" spans="8:25" x14ac:dyDescent="0.25">
      <c r="H12874" s="153"/>
      <c r="I12874" s="151"/>
      <c r="J12874" s="153"/>
      <c r="K12874" s="153"/>
      <c r="L12874" s="153"/>
      <c r="M12874" s="153"/>
      <c r="N12874" s="153"/>
      <c r="O12874" s="153"/>
      <c r="P12874" s="153"/>
      <c r="Q12874" s="153"/>
      <c r="R12874" s="153"/>
      <c r="S12874" s="152"/>
      <c r="T12874" s="154"/>
      <c r="X12874" s="69" t="str">
        <f t="shared" si="406"/>
        <v/>
      </c>
      <c r="Y12874" s="69" t="str">
        <f t="shared" si="407"/>
        <v/>
      </c>
    </row>
    <row r="12875" spans="8:25" x14ac:dyDescent="0.25">
      <c r="H12875" s="153"/>
      <c r="I12875" s="151"/>
      <c r="J12875" s="153"/>
      <c r="K12875" s="153"/>
      <c r="L12875" s="153"/>
      <c r="M12875" s="153"/>
      <c r="N12875" s="153"/>
      <c r="O12875" s="153"/>
      <c r="P12875" s="153"/>
      <c r="Q12875" s="153"/>
      <c r="R12875" s="153"/>
      <c r="S12875" s="152"/>
      <c r="T12875" s="154"/>
      <c r="X12875" s="69" t="str">
        <f t="shared" si="406"/>
        <v/>
      </c>
      <c r="Y12875" s="69" t="str">
        <f t="shared" si="407"/>
        <v/>
      </c>
    </row>
    <row r="12876" spans="8:25" x14ac:dyDescent="0.25">
      <c r="H12876" s="153"/>
      <c r="I12876" s="151"/>
      <c r="J12876" s="153"/>
      <c r="K12876" s="153"/>
      <c r="L12876" s="153"/>
      <c r="M12876" s="153"/>
      <c r="N12876" s="153"/>
      <c r="O12876" s="153"/>
      <c r="P12876" s="153"/>
      <c r="Q12876" s="153"/>
      <c r="R12876" s="153"/>
      <c r="S12876" s="152"/>
      <c r="T12876" s="154"/>
      <c r="X12876" s="69" t="str">
        <f t="shared" si="406"/>
        <v/>
      </c>
      <c r="Y12876" s="69" t="str">
        <f t="shared" si="407"/>
        <v/>
      </c>
    </row>
    <row r="12877" spans="8:25" x14ac:dyDescent="0.25">
      <c r="H12877" s="153"/>
      <c r="I12877" s="151"/>
      <c r="J12877" s="153"/>
      <c r="K12877" s="153"/>
      <c r="L12877" s="153"/>
      <c r="M12877" s="153"/>
      <c r="N12877" s="153"/>
      <c r="O12877" s="153"/>
      <c r="P12877" s="153"/>
      <c r="Q12877" s="153"/>
      <c r="R12877" s="153"/>
      <c r="S12877" s="152"/>
      <c r="T12877" s="154"/>
      <c r="X12877" s="69" t="str">
        <f t="shared" si="406"/>
        <v/>
      </c>
      <c r="Y12877" s="69" t="str">
        <f t="shared" si="407"/>
        <v/>
      </c>
    </row>
    <row r="12878" spans="8:25" x14ac:dyDescent="0.25">
      <c r="H12878" s="153"/>
      <c r="I12878" s="151"/>
      <c r="J12878" s="153"/>
      <c r="K12878" s="153"/>
      <c r="L12878" s="153"/>
      <c r="M12878" s="153"/>
      <c r="N12878" s="153"/>
      <c r="O12878" s="153"/>
      <c r="P12878" s="153"/>
      <c r="Q12878" s="153"/>
      <c r="R12878" s="153"/>
      <c r="S12878" s="152"/>
      <c r="T12878" s="154"/>
      <c r="X12878" s="69" t="str">
        <f t="shared" si="406"/>
        <v/>
      </c>
      <c r="Y12878" s="69" t="str">
        <f t="shared" si="407"/>
        <v/>
      </c>
    </row>
    <row r="12879" spans="8:25" x14ac:dyDescent="0.25">
      <c r="H12879" s="153"/>
      <c r="I12879" s="151"/>
      <c r="J12879" s="153"/>
      <c r="K12879" s="153"/>
      <c r="L12879" s="153"/>
      <c r="M12879" s="153"/>
      <c r="N12879" s="153"/>
      <c r="O12879" s="153"/>
      <c r="P12879" s="153"/>
      <c r="Q12879" s="153"/>
      <c r="R12879" s="153"/>
      <c r="S12879" s="152"/>
      <c r="T12879" s="154"/>
      <c r="X12879" s="69" t="str">
        <f t="shared" si="406"/>
        <v/>
      </c>
      <c r="Y12879" s="69" t="str">
        <f t="shared" si="407"/>
        <v/>
      </c>
    </row>
    <row r="12880" spans="8:25" x14ac:dyDescent="0.25">
      <c r="H12880" s="153"/>
      <c r="I12880" s="151"/>
      <c r="J12880" s="153"/>
      <c r="K12880" s="153"/>
      <c r="L12880" s="153"/>
      <c r="M12880" s="153"/>
      <c r="N12880" s="153"/>
      <c r="O12880" s="153"/>
      <c r="P12880" s="153"/>
      <c r="Q12880" s="153"/>
      <c r="R12880" s="153"/>
      <c r="S12880" s="152"/>
      <c r="T12880" s="154"/>
      <c r="X12880" s="69" t="str">
        <f t="shared" si="406"/>
        <v/>
      </c>
      <c r="Y12880" s="69" t="str">
        <f t="shared" si="407"/>
        <v/>
      </c>
    </row>
    <row r="12881" spans="8:25" x14ac:dyDescent="0.25">
      <c r="H12881" s="153"/>
      <c r="I12881" s="151"/>
      <c r="J12881" s="153"/>
      <c r="K12881" s="153"/>
      <c r="L12881" s="153"/>
      <c r="M12881" s="153"/>
      <c r="N12881" s="153"/>
      <c r="O12881" s="153"/>
      <c r="P12881" s="153"/>
      <c r="Q12881" s="153"/>
      <c r="R12881" s="153"/>
      <c r="S12881" s="152"/>
      <c r="T12881" s="154"/>
      <c r="X12881" s="69" t="str">
        <f t="shared" si="406"/>
        <v/>
      </c>
      <c r="Y12881" s="69" t="str">
        <f t="shared" si="407"/>
        <v/>
      </c>
    </row>
    <row r="12882" spans="8:25" x14ac:dyDescent="0.25">
      <c r="H12882" s="153"/>
      <c r="I12882" s="151"/>
      <c r="J12882" s="153"/>
      <c r="K12882" s="153"/>
      <c r="L12882" s="153"/>
      <c r="M12882" s="153"/>
      <c r="N12882" s="153"/>
      <c r="O12882" s="153"/>
      <c r="P12882" s="153"/>
      <c r="Q12882" s="153"/>
      <c r="R12882" s="153"/>
      <c r="S12882" s="152"/>
      <c r="T12882" s="154"/>
      <c r="X12882" s="69" t="str">
        <f t="shared" si="406"/>
        <v/>
      </c>
      <c r="Y12882" s="69" t="str">
        <f t="shared" si="407"/>
        <v/>
      </c>
    </row>
    <row r="12883" spans="8:25" x14ac:dyDescent="0.25">
      <c r="H12883" s="153"/>
      <c r="I12883" s="151"/>
      <c r="J12883" s="153"/>
      <c r="K12883" s="153"/>
      <c r="L12883" s="153"/>
      <c r="M12883" s="153"/>
      <c r="N12883" s="153"/>
      <c r="O12883" s="153"/>
      <c r="P12883" s="153"/>
      <c r="Q12883" s="153"/>
      <c r="R12883" s="153"/>
      <c r="S12883" s="152"/>
      <c r="T12883" s="154"/>
      <c r="X12883" s="69" t="str">
        <f t="shared" si="406"/>
        <v/>
      </c>
      <c r="Y12883" s="69" t="str">
        <f t="shared" si="407"/>
        <v/>
      </c>
    </row>
    <row r="12884" spans="8:25" x14ac:dyDescent="0.25">
      <c r="H12884" s="153"/>
      <c r="I12884" s="151"/>
      <c r="J12884" s="153"/>
      <c r="K12884" s="153"/>
      <c r="L12884" s="153"/>
      <c r="M12884" s="153"/>
      <c r="N12884" s="153"/>
      <c r="O12884" s="153"/>
      <c r="P12884" s="153"/>
      <c r="Q12884" s="153"/>
      <c r="R12884" s="153"/>
      <c r="S12884" s="152"/>
      <c r="T12884" s="154"/>
      <c r="X12884" s="69" t="str">
        <f t="shared" si="406"/>
        <v/>
      </c>
      <c r="Y12884" s="69" t="str">
        <f t="shared" si="407"/>
        <v/>
      </c>
    </row>
    <row r="12885" spans="8:25" x14ac:dyDescent="0.25">
      <c r="H12885" s="153"/>
      <c r="I12885" s="151"/>
      <c r="J12885" s="153"/>
      <c r="K12885" s="153"/>
      <c r="L12885" s="153"/>
      <c r="M12885" s="153"/>
      <c r="N12885" s="153"/>
      <c r="O12885" s="153"/>
      <c r="P12885" s="153"/>
      <c r="Q12885" s="153"/>
      <c r="R12885" s="153"/>
      <c r="S12885" s="152"/>
      <c r="T12885" s="154"/>
      <c r="X12885" s="69" t="str">
        <f t="shared" si="406"/>
        <v/>
      </c>
      <c r="Y12885" s="69" t="str">
        <f t="shared" si="407"/>
        <v/>
      </c>
    </row>
    <row r="12886" spans="8:25" x14ac:dyDescent="0.25">
      <c r="H12886" s="153"/>
      <c r="I12886" s="151"/>
      <c r="J12886" s="153"/>
      <c r="K12886" s="153"/>
      <c r="L12886" s="153"/>
      <c r="M12886" s="153"/>
      <c r="N12886" s="153"/>
      <c r="O12886" s="153"/>
      <c r="P12886" s="153"/>
      <c r="Q12886" s="153"/>
      <c r="R12886" s="153"/>
      <c r="S12886" s="152"/>
      <c r="T12886" s="154"/>
      <c r="X12886" s="69" t="str">
        <f t="shared" si="406"/>
        <v/>
      </c>
      <c r="Y12886" s="69" t="str">
        <f t="shared" si="407"/>
        <v/>
      </c>
    </row>
    <row r="12887" spans="8:25" x14ac:dyDescent="0.25">
      <c r="H12887" s="153"/>
      <c r="I12887" s="151"/>
      <c r="J12887" s="153"/>
      <c r="K12887" s="153"/>
      <c r="L12887" s="153"/>
      <c r="M12887" s="153"/>
      <c r="N12887" s="153"/>
      <c r="O12887" s="153"/>
      <c r="P12887" s="153"/>
      <c r="Q12887" s="153"/>
      <c r="R12887" s="153"/>
      <c r="S12887" s="152"/>
      <c r="T12887" s="154"/>
      <c r="X12887" s="69" t="str">
        <f t="shared" si="406"/>
        <v/>
      </c>
      <c r="Y12887" s="69" t="str">
        <f t="shared" si="407"/>
        <v/>
      </c>
    </row>
    <row r="12888" spans="8:25" x14ac:dyDescent="0.25">
      <c r="H12888" s="153"/>
      <c r="I12888" s="151"/>
      <c r="J12888" s="153"/>
      <c r="K12888" s="153"/>
      <c r="L12888" s="153"/>
      <c r="M12888" s="153"/>
      <c r="N12888" s="153"/>
      <c r="O12888" s="153"/>
      <c r="P12888" s="153"/>
      <c r="Q12888" s="153"/>
      <c r="R12888" s="153"/>
      <c r="S12888" s="152"/>
      <c r="T12888" s="154"/>
      <c r="X12888" s="69" t="str">
        <f t="shared" si="406"/>
        <v/>
      </c>
      <c r="Y12888" s="69" t="str">
        <f t="shared" si="407"/>
        <v/>
      </c>
    </row>
    <row r="12889" spans="8:25" x14ac:dyDescent="0.25">
      <c r="H12889" s="153"/>
      <c r="I12889" s="151"/>
      <c r="J12889" s="153"/>
      <c r="K12889" s="153"/>
      <c r="L12889" s="153"/>
      <c r="M12889" s="153"/>
      <c r="N12889" s="153"/>
      <c r="O12889" s="153"/>
      <c r="P12889" s="153"/>
      <c r="Q12889" s="153"/>
      <c r="R12889" s="153"/>
      <c r="S12889" s="152"/>
      <c r="T12889" s="154"/>
      <c r="X12889" s="69" t="str">
        <f t="shared" si="406"/>
        <v/>
      </c>
      <c r="Y12889" s="69" t="str">
        <f t="shared" si="407"/>
        <v/>
      </c>
    </row>
    <row r="12890" spans="8:25" x14ac:dyDescent="0.25">
      <c r="H12890" s="153"/>
      <c r="I12890" s="151"/>
      <c r="J12890" s="153"/>
      <c r="K12890" s="153"/>
      <c r="L12890" s="153"/>
      <c r="M12890" s="153"/>
      <c r="N12890" s="153"/>
      <c r="O12890" s="153"/>
      <c r="P12890" s="153"/>
      <c r="Q12890" s="153"/>
      <c r="R12890" s="153"/>
      <c r="S12890" s="152"/>
      <c r="T12890" s="154"/>
      <c r="X12890" s="69" t="str">
        <f t="shared" si="406"/>
        <v/>
      </c>
      <c r="Y12890" s="69" t="str">
        <f t="shared" si="407"/>
        <v/>
      </c>
    </row>
    <row r="12891" spans="8:25" x14ac:dyDescent="0.25">
      <c r="H12891" s="153"/>
      <c r="I12891" s="151"/>
      <c r="J12891" s="153"/>
      <c r="K12891" s="153"/>
      <c r="L12891" s="153"/>
      <c r="M12891" s="153"/>
      <c r="N12891" s="153"/>
      <c r="O12891" s="153"/>
      <c r="P12891" s="153"/>
      <c r="Q12891" s="153"/>
      <c r="R12891" s="153"/>
      <c r="S12891" s="152"/>
      <c r="T12891" s="154"/>
      <c r="X12891" s="69" t="str">
        <f t="shared" si="406"/>
        <v/>
      </c>
      <c r="Y12891" s="69" t="str">
        <f t="shared" si="407"/>
        <v/>
      </c>
    </row>
    <row r="12892" spans="8:25" x14ac:dyDescent="0.25">
      <c r="H12892" s="153"/>
      <c r="I12892" s="151"/>
      <c r="J12892" s="153"/>
      <c r="K12892" s="153"/>
      <c r="L12892" s="153"/>
      <c r="M12892" s="153"/>
      <c r="N12892" s="153"/>
      <c r="O12892" s="153"/>
      <c r="P12892" s="153"/>
      <c r="Q12892" s="153"/>
      <c r="R12892" s="153"/>
      <c r="S12892" s="152"/>
      <c r="T12892" s="154"/>
      <c r="X12892" s="69" t="str">
        <f t="shared" si="406"/>
        <v/>
      </c>
      <c r="Y12892" s="69" t="str">
        <f t="shared" si="407"/>
        <v/>
      </c>
    </row>
    <row r="12893" spans="8:25" x14ac:dyDescent="0.25">
      <c r="H12893" s="153"/>
      <c r="I12893" s="151"/>
      <c r="J12893" s="153"/>
      <c r="K12893" s="153"/>
      <c r="L12893" s="153"/>
      <c r="M12893" s="153"/>
      <c r="N12893" s="153"/>
      <c r="O12893" s="153"/>
      <c r="P12893" s="153"/>
      <c r="Q12893" s="153"/>
      <c r="R12893" s="153"/>
      <c r="S12893" s="152"/>
      <c r="T12893" s="154"/>
      <c r="X12893" s="69" t="str">
        <f t="shared" si="406"/>
        <v/>
      </c>
      <c r="Y12893" s="69" t="str">
        <f t="shared" si="407"/>
        <v/>
      </c>
    </row>
    <row r="12894" spans="8:25" x14ac:dyDescent="0.25">
      <c r="H12894" s="153"/>
      <c r="I12894" s="151"/>
      <c r="J12894" s="153"/>
      <c r="K12894" s="153"/>
      <c r="L12894" s="153"/>
      <c r="M12894" s="153"/>
      <c r="N12894" s="153"/>
      <c r="O12894" s="153"/>
      <c r="P12894" s="153"/>
      <c r="Q12894" s="153"/>
      <c r="R12894" s="153"/>
      <c r="S12894" s="152"/>
      <c r="T12894" s="154"/>
      <c r="X12894" s="69" t="str">
        <f t="shared" si="406"/>
        <v/>
      </c>
      <c r="Y12894" s="69" t="str">
        <f t="shared" si="407"/>
        <v/>
      </c>
    </row>
    <row r="12895" spans="8:25" x14ac:dyDescent="0.25">
      <c r="H12895" s="153"/>
      <c r="I12895" s="151"/>
      <c r="J12895" s="153"/>
      <c r="K12895" s="153"/>
      <c r="L12895" s="153"/>
      <c r="M12895" s="153"/>
      <c r="N12895" s="153"/>
      <c r="O12895" s="153"/>
      <c r="P12895" s="153"/>
      <c r="Q12895" s="153"/>
      <c r="R12895" s="153"/>
      <c r="S12895" s="152"/>
      <c r="T12895" s="154"/>
      <c r="X12895" s="69" t="str">
        <f t="shared" si="406"/>
        <v/>
      </c>
      <c r="Y12895" s="69" t="str">
        <f t="shared" si="407"/>
        <v/>
      </c>
    </row>
    <row r="12896" spans="8:25" x14ac:dyDescent="0.25">
      <c r="H12896" s="153"/>
      <c r="I12896" s="151"/>
      <c r="J12896" s="153"/>
      <c r="K12896" s="153"/>
      <c r="L12896" s="153"/>
      <c r="M12896" s="153"/>
      <c r="N12896" s="153"/>
      <c r="O12896" s="153"/>
      <c r="P12896" s="153"/>
      <c r="Q12896" s="153"/>
      <c r="R12896" s="153"/>
      <c r="S12896" s="152"/>
      <c r="T12896" s="154"/>
      <c r="X12896" s="69" t="str">
        <f t="shared" si="406"/>
        <v/>
      </c>
      <c r="Y12896" s="69" t="str">
        <f t="shared" si="407"/>
        <v/>
      </c>
    </row>
    <row r="12897" spans="8:25" x14ac:dyDescent="0.25">
      <c r="H12897" s="153"/>
      <c r="I12897" s="151"/>
      <c r="J12897" s="153"/>
      <c r="K12897" s="153"/>
      <c r="L12897" s="153"/>
      <c r="M12897" s="153"/>
      <c r="N12897" s="153"/>
      <c r="O12897" s="153"/>
      <c r="P12897" s="153"/>
      <c r="Q12897" s="153"/>
      <c r="R12897" s="153"/>
      <c r="S12897" s="152"/>
      <c r="T12897" s="154"/>
      <c r="X12897" s="69" t="str">
        <f t="shared" si="406"/>
        <v/>
      </c>
      <c r="Y12897" s="69" t="str">
        <f t="shared" si="407"/>
        <v/>
      </c>
    </row>
    <row r="12898" spans="8:25" x14ac:dyDescent="0.25">
      <c r="H12898" s="153"/>
      <c r="I12898" s="151"/>
      <c r="J12898" s="153"/>
      <c r="K12898" s="153"/>
      <c r="L12898" s="153"/>
      <c r="M12898" s="153"/>
      <c r="N12898" s="153"/>
      <c r="O12898" s="153"/>
      <c r="P12898" s="153"/>
      <c r="Q12898" s="153"/>
      <c r="R12898" s="153"/>
      <c r="S12898" s="152"/>
      <c r="T12898" s="154"/>
      <c r="X12898" s="69" t="str">
        <f t="shared" si="406"/>
        <v/>
      </c>
      <c r="Y12898" s="69" t="str">
        <f t="shared" si="407"/>
        <v/>
      </c>
    </row>
    <row r="12899" spans="8:25" x14ac:dyDescent="0.25">
      <c r="H12899" s="153"/>
      <c r="I12899" s="151"/>
      <c r="J12899" s="153"/>
      <c r="K12899" s="153"/>
      <c r="L12899" s="153"/>
      <c r="M12899" s="153"/>
      <c r="N12899" s="153"/>
      <c r="O12899" s="153"/>
      <c r="P12899" s="153"/>
      <c r="Q12899" s="153"/>
      <c r="R12899" s="153"/>
      <c r="S12899" s="152"/>
      <c r="T12899" s="154"/>
      <c r="X12899" s="69" t="str">
        <f t="shared" si="406"/>
        <v/>
      </c>
      <c r="Y12899" s="69" t="str">
        <f t="shared" si="407"/>
        <v/>
      </c>
    </row>
    <row r="12900" spans="8:25" x14ac:dyDescent="0.25">
      <c r="H12900" s="153"/>
      <c r="I12900" s="151"/>
      <c r="J12900" s="153"/>
      <c r="K12900" s="153"/>
      <c r="L12900" s="153"/>
      <c r="M12900" s="153"/>
      <c r="N12900" s="153"/>
      <c r="O12900" s="153"/>
      <c r="P12900" s="153"/>
      <c r="Q12900" s="153"/>
      <c r="R12900" s="153"/>
      <c r="S12900" s="152"/>
      <c r="T12900" s="154"/>
      <c r="X12900" s="69" t="str">
        <f t="shared" si="406"/>
        <v/>
      </c>
      <c r="Y12900" s="69" t="str">
        <f t="shared" si="407"/>
        <v/>
      </c>
    </row>
    <row r="12901" spans="8:25" x14ac:dyDescent="0.25">
      <c r="H12901" s="153"/>
      <c r="I12901" s="151"/>
      <c r="J12901" s="153"/>
      <c r="K12901" s="153"/>
      <c r="L12901" s="153"/>
      <c r="M12901" s="153"/>
      <c r="N12901" s="153"/>
      <c r="O12901" s="153"/>
      <c r="P12901" s="153"/>
      <c r="Q12901" s="153"/>
      <c r="R12901" s="153"/>
      <c r="S12901" s="152"/>
      <c r="T12901" s="154"/>
      <c r="X12901" s="69" t="str">
        <f t="shared" si="406"/>
        <v/>
      </c>
      <c r="Y12901" s="69" t="str">
        <f t="shared" si="407"/>
        <v/>
      </c>
    </row>
    <row r="12902" spans="8:25" x14ac:dyDescent="0.25">
      <c r="H12902" s="153"/>
      <c r="I12902" s="151"/>
      <c r="J12902" s="153"/>
      <c r="K12902" s="153"/>
      <c r="L12902" s="153"/>
      <c r="M12902" s="153"/>
      <c r="N12902" s="153"/>
      <c r="O12902" s="153"/>
      <c r="P12902" s="153"/>
      <c r="Q12902" s="153"/>
      <c r="R12902" s="153"/>
      <c r="S12902" s="152"/>
      <c r="T12902" s="154"/>
      <c r="X12902" s="69" t="str">
        <f t="shared" si="406"/>
        <v/>
      </c>
      <c r="Y12902" s="69" t="str">
        <f t="shared" si="407"/>
        <v/>
      </c>
    </row>
    <row r="12903" spans="8:25" x14ac:dyDescent="0.25">
      <c r="H12903" s="153"/>
      <c r="I12903" s="151"/>
      <c r="J12903" s="153"/>
      <c r="K12903" s="153"/>
      <c r="L12903" s="153"/>
      <c r="M12903" s="153"/>
      <c r="N12903" s="153"/>
      <c r="O12903" s="153"/>
      <c r="P12903" s="153"/>
      <c r="Q12903" s="153"/>
      <c r="R12903" s="153"/>
      <c r="S12903" s="152"/>
      <c r="T12903" s="154"/>
      <c r="X12903" s="69" t="str">
        <f t="shared" si="406"/>
        <v/>
      </c>
      <c r="Y12903" s="69" t="str">
        <f t="shared" si="407"/>
        <v/>
      </c>
    </row>
    <row r="12904" spans="8:25" x14ac:dyDescent="0.25">
      <c r="H12904" s="153"/>
      <c r="I12904" s="151"/>
      <c r="J12904" s="153"/>
      <c r="K12904" s="153"/>
      <c r="L12904" s="153"/>
      <c r="M12904" s="153"/>
      <c r="N12904" s="153"/>
      <c r="O12904" s="153"/>
      <c r="P12904" s="153"/>
      <c r="Q12904" s="153"/>
      <c r="R12904" s="153"/>
      <c r="S12904" s="152"/>
      <c r="T12904" s="154"/>
      <c r="X12904" s="69" t="str">
        <f t="shared" si="406"/>
        <v/>
      </c>
      <c r="Y12904" s="69" t="str">
        <f t="shared" si="407"/>
        <v/>
      </c>
    </row>
    <row r="12905" spans="8:25" x14ac:dyDescent="0.25">
      <c r="H12905" s="153"/>
      <c r="I12905" s="151"/>
      <c r="J12905" s="153"/>
      <c r="K12905" s="153"/>
      <c r="L12905" s="153"/>
      <c r="M12905" s="153"/>
      <c r="N12905" s="153"/>
      <c r="O12905" s="153"/>
      <c r="P12905" s="153"/>
      <c r="Q12905" s="153"/>
      <c r="R12905" s="153"/>
      <c r="S12905" s="152"/>
      <c r="T12905" s="154"/>
      <c r="X12905" s="69" t="str">
        <f t="shared" si="406"/>
        <v/>
      </c>
      <c r="Y12905" s="69" t="str">
        <f t="shared" si="407"/>
        <v/>
      </c>
    </row>
    <row r="12906" spans="8:25" x14ac:dyDescent="0.25">
      <c r="H12906" s="153"/>
      <c r="I12906" s="151"/>
      <c r="J12906" s="153"/>
      <c r="K12906" s="153"/>
      <c r="L12906" s="153"/>
      <c r="M12906" s="153"/>
      <c r="N12906" s="153"/>
      <c r="O12906" s="153"/>
      <c r="P12906" s="153"/>
      <c r="Q12906" s="153"/>
      <c r="R12906" s="153"/>
      <c r="S12906" s="152"/>
      <c r="T12906" s="154"/>
      <c r="X12906" s="69" t="str">
        <f t="shared" si="406"/>
        <v/>
      </c>
      <c r="Y12906" s="69" t="str">
        <f t="shared" si="407"/>
        <v/>
      </c>
    </row>
    <row r="12907" spans="8:25" x14ac:dyDescent="0.25">
      <c r="H12907" s="153"/>
      <c r="I12907" s="151"/>
      <c r="J12907" s="153"/>
      <c r="K12907" s="153"/>
      <c r="L12907" s="153"/>
      <c r="M12907" s="153"/>
      <c r="N12907" s="153"/>
      <c r="O12907" s="153"/>
      <c r="P12907" s="153"/>
      <c r="Q12907" s="153"/>
      <c r="R12907" s="153"/>
      <c r="S12907" s="152"/>
      <c r="T12907" s="154"/>
      <c r="X12907" s="69" t="str">
        <f t="shared" si="406"/>
        <v/>
      </c>
      <c r="Y12907" s="69" t="str">
        <f t="shared" si="407"/>
        <v/>
      </c>
    </row>
    <row r="12908" spans="8:25" x14ac:dyDescent="0.25">
      <c r="H12908" s="153"/>
      <c r="I12908" s="151"/>
      <c r="J12908" s="153"/>
      <c r="K12908" s="153"/>
      <c r="L12908" s="153"/>
      <c r="M12908" s="153"/>
      <c r="N12908" s="153"/>
      <c r="O12908" s="153"/>
      <c r="P12908" s="153"/>
      <c r="Q12908" s="153"/>
      <c r="R12908" s="153"/>
      <c r="S12908" s="152"/>
      <c r="T12908" s="154"/>
      <c r="X12908" s="69" t="str">
        <f t="shared" si="406"/>
        <v/>
      </c>
      <c r="Y12908" s="69" t="str">
        <f t="shared" si="407"/>
        <v/>
      </c>
    </row>
    <row r="12909" spans="8:25" x14ac:dyDescent="0.25">
      <c r="H12909" s="153"/>
      <c r="I12909" s="151"/>
      <c r="J12909" s="153"/>
      <c r="K12909" s="153"/>
      <c r="L12909" s="153"/>
      <c r="M12909" s="153"/>
      <c r="N12909" s="153"/>
      <c r="O12909" s="153"/>
      <c r="P12909" s="153"/>
      <c r="Q12909" s="153"/>
      <c r="R12909" s="153"/>
      <c r="S12909" s="152"/>
      <c r="T12909" s="154"/>
      <c r="X12909" s="69" t="str">
        <f t="shared" si="406"/>
        <v/>
      </c>
      <c r="Y12909" s="69" t="str">
        <f t="shared" si="407"/>
        <v/>
      </c>
    </row>
    <row r="12910" spans="8:25" x14ac:dyDescent="0.25">
      <c r="H12910" s="153"/>
      <c r="I12910" s="151"/>
      <c r="J12910" s="153"/>
      <c r="K12910" s="153"/>
      <c r="L12910" s="153"/>
      <c r="M12910" s="153"/>
      <c r="N12910" s="153"/>
      <c r="O12910" s="153"/>
      <c r="P12910" s="153"/>
      <c r="Q12910" s="153"/>
      <c r="R12910" s="153"/>
      <c r="S12910" s="152"/>
      <c r="T12910" s="154"/>
      <c r="X12910" s="69" t="str">
        <f t="shared" si="406"/>
        <v/>
      </c>
      <c r="Y12910" s="69" t="str">
        <f t="shared" si="407"/>
        <v/>
      </c>
    </row>
    <row r="12911" spans="8:25" x14ac:dyDescent="0.25">
      <c r="H12911" s="153"/>
      <c r="I12911" s="151"/>
      <c r="J12911" s="153"/>
      <c r="K12911" s="153"/>
      <c r="L12911" s="153"/>
      <c r="M12911" s="153"/>
      <c r="N12911" s="153"/>
      <c r="O12911" s="153"/>
      <c r="P12911" s="153"/>
      <c r="Q12911" s="153"/>
      <c r="R12911" s="153"/>
      <c r="S12911" s="152"/>
      <c r="T12911" s="154"/>
      <c r="X12911" s="69" t="str">
        <f t="shared" si="406"/>
        <v/>
      </c>
      <c r="Y12911" s="69" t="str">
        <f t="shared" si="407"/>
        <v/>
      </c>
    </row>
    <row r="12912" spans="8:25" x14ac:dyDescent="0.25">
      <c r="H12912" s="153"/>
      <c r="I12912" s="151"/>
      <c r="J12912" s="153"/>
      <c r="K12912" s="153"/>
      <c r="L12912" s="153"/>
      <c r="M12912" s="153"/>
      <c r="N12912" s="153"/>
      <c r="O12912" s="153"/>
      <c r="P12912" s="153"/>
      <c r="Q12912" s="153"/>
      <c r="R12912" s="153"/>
      <c r="S12912" s="152"/>
      <c r="T12912" s="154"/>
      <c r="X12912" s="69" t="str">
        <f t="shared" si="406"/>
        <v/>
      </c>
      <c r="Y12912" s="69" t="str">
        <f t="shared" si="407"/>
        <v/>
      </c>
    </row>
    <row r="12913" spans="8:25" x14ac:dyDescent="0.25">
      <c r="H12913" s="153"/>
      <c r="I12913" s="151"/>
      <c r="J12913" s="153"/>
      <c r="K12913" s="153"/>
      <c r="L12913" s="153"/>
      <c r="M12913" s="153"/>
      <c r="N12913" s="153"/>
      <c r="O12913" s="153"/>
      <c r="P12913" s="153"/>
      <c r="Q12913" s="153"/>
      <c r="R12913" s="153"/>
      <c r="S12913" s="152"/>
      <c r="T12913" s="154"/>
      <c r="X12913" s="69" t="str">
        <f t="shared" si="406"/>
        <v/>
      </c>
      <c r="Y12913" s="69" t="str">
        <f t="shared" si="407"/>
        <v/>
      </c>
    </row>
    <row r="12914" spans="8:25" x14ac:dyDescent="0.25">
      <c r="H12914" s="153"/>
      <c r="I12914" s="151"/>
      <c r="J12914" s="153"/>
      <c r="K12914" s="153"/>
      <c r="L12914" s="153"/>
      <c r="M12914" s="153"/>
      <c r="N12914" s="153"/>
      <c r="O12914" s="153"/>
      <c r="P12914" s="153"/>
      <c r="Q12914" s="153"/>
      <c r="R12914" s="153"/>
      <c r="S12914" s="152"/>
      <c r="T12914" s="154"/>
      <c r="X12914" s="69" t="str">
        <f t="shared" si="406"/>
        <v/>
      </c>
      <c r="Y12914" s="69" t="str">
        <f t="shared" si="407"/>
        <v/>
      </c>
    </row>
    <row r="12915" spans="8:25" x14ac:dyDescent="0.25">
      <c r="H12915" s="153"/>
      <c r="I12915" s="151"/>
      <c r="J12915" s="153"/>
      <c r="K12915" s="153"/>
      <c r="L12915" s="153"/>
      <c r="M12915" s="153"/>
      <c r="N12915" s="153"/>
      <c r="O12915" s="153"/>
      <c r="P12915" s="153"/>
      <c r="Q12915" s="153"/>
      <c r="R12915" s="153"/>
      <c r="S12915" s="152"/>
      <c r="T12915" s="154"/>
      <c r="X12915" s="69" t="str">
        <f t="shared" si="406"/>
        <v/>
      </c>
      <c r="Y12915" s="69" t="str">
        <f t="shared" si="407"/>
        <v/>
      </c>
    </row>
    <row r="12916" spans="8:25" x14ac:dyDescent="0.25">
      <c r="H12916" s="153"/>
      <c r="I12916" s="151"/>
      <c r="J12916" s="153"/>
      <c r="K12916" s="153"/>
      <c r="L12916" s="153"/>
      <c r="M12916" s="153"/>
      <c r="N12916" s="153"/>
      <c r="O12916" s="153"/>
      <c r="P12916" s="153"/>
      <c r="Q12916" s="153"/>
      <c r="R12916" s="153"/>
      <c r="S12916" s="152"/>
      <c r="T12916" s="154"/>
      <c r="X12916" s="69" t="str">
        <f t="shared" si="406"/>
        <v/>
      </c>
      <c r="Y12916" s="69" t="str">
        <f t="shared" si="407"/>
        <v/>
      </c>
    </row>
    <row r="12917" spans="8:25" x14ac:dyDescent="0.25">
      <c r="H12917" s="153"/>
      <c r="I12917" s="151"/>
      <c r="J12917" s="153"/>
      <c r="K12917" s="153"/>
      <c r="L12917" s="153"/>
      <c r="M12917" s="153"/>
      <c r="N12917" s="153"/>
      <c r="O12917" s="153"/>
      <c r="P12917" s="153"/>
      <c r="Q12917" s="153"/>
      <c r="R12917" s="153"/>
      <c r="S12917" s="152"/>
      <c r="T12917" s="154"/>
      <c r="X12917" s="69" t="str">
        <f t="shared" si="406"/>
        <v/>
      </c>
      <c r="Y12917" s="69" t="str">
        <f t="shared" si="407"/>
        <v/>
      </c>
    </row>
    <row r="12918" spans="8:25" x14ac:dyDescent="0.25">
      <c r="H12918" s="153"/>
      <c r="I12918" s="151"/>
      <c r="J12918" s="153"/>
      <c r="K12918" s="153"/>
      <c r="L12918" s="153"/>
      <c r="M12918" s="153"/>
      <c r="N12918" s="153"/>
      <c r="O12918" s="153"/>
      <c r="P12918" s="153"/>
      <c r="Q12918" s="153"/>
      <c r="R12918" s="153"/>
      <c r="S12918" s="152"/>
      <c r="T12918" s="154"/>
      <c r="X12918" s="69" t="str">
        <f t="shared" si="406"/>
        <v/>
      </c>
      <c r="Y12918" s="69" t="str">
        <f t="shared" si="407"/>
        <v/>
      </c>
    </row>
    <row r="12919" spans="8:25" x14ac:dyDescent="0.25">
      <c r="H12919" s="153"/>
      <c r="I12919" s="151"/>
      <c r="J12919" s="153"/>
      <c r="K12919" s="153"/>
      <c r="L12919" s="153"/>
      <c r="M12919" s="153"/>
      <c r="N12919" s="153"/>
      <c r="O12919" s="153"/>
      <c r="P12919" s="153"/>
      <c r="Q12919" s="153"/>
      <c r="R12919" s="153"/>
      <c r="S12919" s="152"/>
      <c r="T12919" s="154"/>
      <c r="X12919" s="69" t="str">
        <f t="shared" si="406"/>
        <v/>
      </c>
      <c r="Y12919" s="69" t="str">
        <f t="shared" si="407"/>
        <v/>
      </c>
    </row>
    <row r="12920" spans="8:25" x14ac:dyDescent="0.25">
      <c r="H12920" s="153"/>
      <c r="I12920" s="151"/>
      <c r="J12920" s="153"/>
      <c r="K12920" s="153"/>
      <c r="L12920" s="153"/>
      <c r="M12920" s="153"/>
      <c r="N12920" s="153"/>
      <c r="O12920" s="153"/>
      <c r="P12920" s="153"/>
      <c r="Q12920" s="153"/>
      <c r="R12920" s="153"/>
      <c r="S12920" s="152"/>
      <c r="T12920" s="154"/>
      <c r="X12920" s="69" t="str">
        <f t="shared" si="406"/>
        <v/>
      </c>
      <c r="Y12920" s="69" t="str">
        <f t="shared" si="407"/>
        <v/>
      </c>
    </row>
    <row r="12921" spans="8:25" x14ac:dyDescent="0.25">
      <c r="H12921" s="153"/>
      <c r="I12921" s="151"/>
      <c r="J12921" s="153"/>
      <c r="K12921" s="153"/>
      <c r="L12921" s="153"/>
      <c r="M12921" s="153"/>
      <c r="N12921" s="153"/>
      <c r="O12921" s="153"/>
      <c r="P12921" s="153"/>
      <c r="Q12921" s="153"/>
      <c r="R12921" s="153"/>
      <c r="S12921" s="152"/>
      <c r="T12921" s="154"/>
      <c r="X12921" s="69" t="str">
        <f t="shared" si="406"/>
        <v/>
      </c>
      <c r="Y12921" s="69" t="str">
        <f t="shared" si="407"/>
        <v/>
      </c>
    </row>
    <row r="12922" spans="8:25" x14ac:dyDescent="0.25">
      <c r="H12922" s="153"/>
      <c r="I12922" s="151"/>
      <c r="J12922" s="153"/>
      <c r="K12922" s="153"/>
      <c r="L12922" s="153"/>
      <c r="M12922" s="153"/>
      <c r="N12922" s="153"/>
      <c r="O12922" s="153"/>
      <c r="P12922" s="153"/>
      <c r="Q12922" s="153"/>
      <c r="R12922" s="153"/>
      <c r="S12922" s="152"/>
      <c r="T12922" s="154"/>
      <c r="X12922" s="69" t="str">
        <f t="shared" si="406"/>
        <v/>
      </c>
      <c r="Y12922" s="69" t="str">
        <f t="shared" si="407"/>
        <v/>
      </c>
    </row>
    <row r="12923" spans="8:25" x14ac:dyDescent="0.25">
      <c r="H12923" s="153"/>
      <c r="I12923" s="151"/>
      <c r="J12923" s="153"/>
      <c r="K12923" s="153"/>
      <c r="L12923" s="153"/>
      <c r="M12923" s="153"/>
      <c r="N12923" s="153"/>
      <c r="O12923" s="153"/>
      <c r="P12923" s="153"/>
      <c r="Q12923" s="153"/>
      <c r="R12923" s="153"/>
      <c r="S12923" s="152"/>
      <c r="T12923" s="154"/>
      <c r="X12923" s="69" t="str">
        <f t="shared" si="406"/>
        <v/>
      </c>
      <c r="Y12923" s="69" t="str">
        <f t="shared" si="407"/>
        <v/>
      </c>
    </row>
    <row r="12924" spans="8:25" x14ac:dyDescent="0.25">
      <c r="H12924" s="153"/>
      <c r="I12924" s="151"/>
      <c r="J12924" s="153"/>
      <c r="K12924" s="153"/>
      <c r="L12924" s="153"/>
      <c r="M12924" s="153"/>
      <c r="N12924" s="153"/>
      <c r="O12924" s="153"/>
      <c r="P12924" s="153"/>
      <c r="Q12924" s="153"/>
      <c r="R12924" s="153"/>
      <c r="S12924" s="152"/>
      <c r="T12924" s="154"/>
      <c r="X12924" s="69" t="str">
        <f t="shared" si="406"/>
        <v/>
      </c>
      <c r="Y12924" s="69" t="str">
        <f t="shared" si="407"/>
        <v/>
      </c>
    </row>
    <row r="12925" spans="8:25" x14ac:dyDescent="0.25">
      <c r="H12925" s="153"/>
      <c r="I12925" s="151"/>
      <c r="J12925" s="153"/>
      <c r="K12925" s="153"/>
      <c r="L12925" s="153"/>
      <c r="M12925" s="153"/>
      <c r="N12925" s="153"/>
      <c r="O12925" s="153"/>
      <c r="P12925" s="153"/>
      <c r="Q12925" s="153"/>
      <c r="R12925" s="153"/>
      <c r="S12925" s="152"/>
      <c r="T12925" s="154"/>
      <c r="X12925" s="69" t="str">
        <f t="shared" si="406"/>
        <v/>
      </c>
      <c r="Y12925" s="69" t="str">
        <f t="shared" si="407"/>
        <v/>
      </c>
    </row>
    <row r="12926" spans="8:25" x14ac:dyDescent="0.25">
      <c r="H12926" s="153"/>
      <c r="I12926" s="151"/>
      <c r="J12926" s="153"/>
      <c r="K12926" s="153"/>
      <c r="L12926" s="153"/>
      <c r="M12926" s="153"/>
      <c r="N12926" s="153"/>
      <c r="O12926" s="153"/>
      <c r="P12926" s="153"/>
      <c r="Q12926" s="153"/>
      <c r="R12926" s="153"/>
      <c r="S12926" s="152"/>
      <c r="T12926" s="154"/>
      <c r="X12926" s="69" t="str">
        <f t="shared" si="406"/>
        <v/>
      </c>
      <c r="Y12926" s="69" t="str">
        <f t="shared" si="407"/>
        <v/>
      </c>
    </row>
    <row r="12927" spans="8:25" x14ac:dyDescent="0.25">
      <c r="H12927" s="153"/>
      <c r="I12927" s="151"/>
      <c r="J12927" s="153"/>
      <c r="K12927" s="153"/>
      <c r="L12927" s="153"/>
      <c r="M12927" s="153"/>
      <c r="N12927" s="153"/>
      <c r="O12927" s="153"/>
      <c r="P12927" s="153"/>
      <c r="Q12927" s="153"/>
      <c r="R12927" s="153"/>
      <c r="S12927" s="152"/>
      <c r="T12927" s="154"/>
      <c r="X12927" s="69" t="str">
        <f t="shared" si="406"/>
        <v/>
      </c>
      <c r="Y12927" s="69" t="str">
        <f t="shared" si="407"/>
        <v/>
      </c>
    </row>
    <row r="12928" spans="8:25" x14ac:dyDescent="0.25">
      <c r="H12928" s="153"/>
      <c r="I12928" s="151"/>
      <c r="J12928" s="153"/>
      <c r="K12928" s="153"/>
      <c r="L12928" s="153"/>
      <c r="M12928" s="153"/>
      <c r="N12928" s="153"/>
      <c r="O12928" s="153"/>
      <c r="P12928" s="153"/>
      <c r="Q12928" s="153"/>
      <c r="R12928" s="153"/>
      <c r="S12928" s="152"/>
      <c r="T12928" s="154"/>
      <c r="X12928" s="69" t="str">
        <f t="shared" si="406"/>
        <v/>
      </c>
      <c r="Y12928" s="69" t="str">
        <f t="shared" si="407"/>
        <v/>
      </c>
    </row>
    <row r="12929" spans="8:25" x14ac:dyDescent="0.25">
      <c r="H12929" s="153"/>
      <c r="I12929" s="151"/>
      <c r="J12929" s="153"/>
      <c r="K12929" s="153"/>
      <c r="L12929" s="153"/>
      <c r="M12929" s="153"/>
      <c r="N12929" s="153"/>
      <c r="O12929" s="153"/>
      <c r="P12929" s="153"/>
      <c r="Q12929" s="153"/>
      <c r="R12929" s="153"/>
      <c r="S12929" s="152"/>
      <c r="T12929" s="154"/>
      <c r="X12929" s="69" t="str">
        <f t="shared" si="406"/>
        <v/>
      </c>
      <c r="Y12929" s="69" t="str">
        <f t="shared" si="407"/>
        <v/>
      </c>
    </row>
    <row r="12930" spans="8:25" x14ac:dyDescent="0.25">
      <c r="H12930" s="153"/>
      <c r="I12930" s="151"/>
      <c r="J12930" s="153"/>
      <c r="K12930" s="153"/>
      <c r="L12930" s="153"/>
      <c r="M12930" s="153"/>
      <c r="N12930" s="153"/>
      <c r="O12930" s="153"/>
      <c r="P12930" s="153"/>
      <c r="Q12930" s="153"/>
      <c r="R12930" s="153"/>
      <c r="S12930" s="152"/>
      <c r="T12930" s="154"/>
      <c r="X12930" s="69" t="str">
        <f t="shared" ref="X12930:X12993" si="408">IF(W12930&lt;&gt;"",W12930-I12930,"")</f>
        <v/>
      </c>
      <c r="Y12930" s="69" t="str">
        <f t="shared" si="407"/>
        <v/>
      </c>
    </row>
    <row r="12931" spans="8:25" x14ac:dyDescent="0.25">
      <c r="H12931" s="153"/>
      <c r="I12931" s="151"/>
      <c r="J12931" s="153"/>
      <c r="K12931" s="153"/>
      <c r="L12931" s="153"/>
      <c r="M12931" s="153"/>
      <c r="N12931" s="153"/>
      <c r="O12931" s="153"/>
      <c r="P12931" s="153"/>
      <c r="Q12931" s="153"/>
      <c r="R12931" s="153"/>
      <c r="S12931" s="152"/>
      <c r="T12931" s="154"/>
      <c r="X12931" s="69" t="str">
        <f t="shared" si="408"/>
        <v/>
      </c>
      <c r="Y12931" s="69" t="str">
        <f t="shared" ref="Y12931:Y12994" si="409">IF(X12931&lt;&gt;"",IF(X12931&lt;365,"&lt; 1 year",IF(X12931&lt;730,"1-2",IF(X12931&lt;1095,"2-3",IF(X12931&lt;1460,"3-4",IF(X12931&lt;1825,"4-5","5+"))))),"")</f>
        <v/>
      </c>
    </row>
    <row r="12932" spans="8:25" x14ac:dyDescent="0.25">
      <c r="H12932" s="153"/>
      <c r="I12932" s="151"/>
      <c r="J12932" s="153"/>
      <c r="K12932" s="153"/>
      <c r="L12932" s="153"/>
      <c r="M12932" s="153"/>
      <c r="N12932" s="153"/>
      <c r="O12932" s="153"/>
      <c r="P12932" s="153"/>
      <c r="Q12932" s="153"/>
      <c r="R12932" s="153"/>
      <c r="S12932" s="152"/>
      <c r="T12932" s="154"/>
      <c r="X12932" s="69" t="str">
        <f t="shared" si="408"/>
        <v/>
      </c>
      <c r="Y12932" s="69" t="str">
        <f t="shared" si="409"/>
        <v/>
      </c>
    </row>
    <row r="12933" spans="8:25" x14ac:dyDescent="0.25">
      <c r="H12933" s="153"/>
      <c r="I12933" s="151"/>
      <c r="J12933" s="153"/>
      <c r="K12933" s="153"/>
      <c r="L12933" s="153"/>
      <c r="M12933" s="153"/>
      <c r="N12933" s="153"/>
      <c r="O12933" s="153"/>
      <c r="P12933" s="153"/>
      <c r="Q12933" s="153"/>
      <c r="R12933" s="153"/>
      <c r="S12933" s="152"/>
      <c r="T12933" s="154"/>
      <c r="X12933" s="69" t="str">
        <f t="shared" si="408"/>
        <v/>
      </c>
      <c r="Y12933" s="69" t="str">
        <f t="shared" si="409"/>
        <v/>
      </c>
    </row>
    <row r="12934" spans="8:25" x14ac:dyDescent="0.25">
      <c r="H12934" s="153"/>
      <c r="I12934" s="151"/>
      <c r="J12934" s="153"/>
      <c r="K12934" s="153"/>
      <c r="L12934" s="153"/>
      <c r="M12934" s="153"/>
      <c r="N12934" s="153"/>
      <c r="O12934" s="153"/>
      <c r="P12934" s="153"/>
      <c r="Q12934" s="153"/>
      <c r="R12934" s="153"/>
      <c r="S12934" s="152"/>
      <c r="T12934" s="154"/>
      <c r="X12934" s="69" t="str">
        <f t="shared" si="408"/>
        <v/>
      </c>
      <c r="Y12934" s="69" t="str">
        <f t="shared" si="409"/>
        <v/>
      </c>
    </row>
    <row r="12935" spans="8:25" x14ac:dyDescent="0.25">
      <c r="H12935" s="153"/>
      <c r="I12935" s="151"/>
      <c r="J12935" s="153"/>
      <c r="K12935" s="153"/>
      <c r="L12935" s="153"/>
      <c r="M12935" s="153"/>
      <c r="N12935" s="153"/>
      <c r="O12935" s="153"/>
      <c r="P12935" s="153"/>
      <c r="Q12935" s="153"/>
      <c r="R12935" s="153"/>
      <c r="S12935" s="152"/>
      <c r="T12935" s="154"/>
      <c r="X12935" s="69" t="str">
        <f t="shared" si="408"/>
        <v/>
      </c>
      <c r="Y12935" s="69" t="str">
        <f t="shared" si="409"/>
        <v/>
      </c>
    </row>
    <row r="12936" spans="8:25" x14ac:dyDescent="0.25">
      <c r="H12936" s="153"/>
      <c r="I12936" s="151"/>
      <c r="J12936" s="153"/>
      <c r="K12936" s="153"/>
      <c r="L12936" s="153"/>
      <c r="M12936" s="153"/>
      <c r="N12936" s="153"/>
      <c r="O12936" s="153"/>
      <c r="P12936" s="153"/>
      <c r="Q12936" s="153"/>
      <c r="R12936" s="153"/>
      <c r="S12936" s="152"/>
      <c r="T12936" s="154"/>
      <c r="X12936" s="69" t="str">
        <f t="shared" si="408"/>
        <v/>
      </c>
      <c r="Y12936" s="69" t="str">
        <f t="shared" si="409"/>
        <v/>
      </c>
    </row>
    <row r="12937" spans="8:25" x14ac:dyDescent="0.25">
      <c r="H12937" s="153"/>
      <c r="I12937" s="151"/>
      <c r="J12937" s="153"/>
      <c r="K12937" s="153"/>
      <c r="L12937" s="153"/>
      <c r="M12937" s="153"/>
      <c r="N12937" s="153"/>
      <c r="O12937" s="153"/>
      <c r="P12937" s="153"/>
      <c r="Q12937" s="153"/>
      <c r="R12937" s="153"/>
      <c r="S12937" s="152"/>
      <c r="T12937" s="154"/>
      <c r="X12937" s="69" t="str">
        <f t="shared" si="408"/>
        <v/>
      </c>
      <c r="Y12937" s="69" t="str">
        <f t="shared" si="409"/>
        <v/>
      </c>
    </row>
    <row r="12938" spans="8:25" x14ac:dyDescent="0.25">
      <c r="H12938" s="153"/>
      <c r="I12938" s="151"/>
      <c r="J12938" s="153"/>
      <c r="K12938" s="153"/>
      <c r="L12938" s="153"/>
      <c r="M12938" s="153"/>
      <c r="N12938" s="153"/>
      <c r="O12938" s="153"/>
      <c r="P12938" s="153"/>
      <c r="Q12938" s="153"/>
      <c r="R12938" s="153"/>
      <c r="S12938" s="152"/>
      <c r="T12938" s="154"/>
      <c r="X12938" s="69" t="str">
        <f t="shared" si="408"/>
        <v/>
      </c>
      <c r="Y12938" s="69" t="str">
        <f t="shared" si="409"/>
        <v/>
      </c>
    </row>
    <row r="12939" spans="8:25" x14ac:dyDescent="0.25">
      <c r="H12939" s="153"/>
      <c r="I12939" s="151"/>
      <c r="J12939" s="153"/>
      <c r="K12939" s="153"/>
      <c r="L12939" s="153"/>
      <c r="M12939" s="153"/>
      <c r="N12939" s="153"/>
      <c r="O12939" s="153"/>
      <c r="P12939" s="153"/>
      <c r="Q12939" s="153"/>
      <c r="R12939" s="153"/>
      <c r="S12939" s="152"/>
      <c r="T12939" s="154"/>
      <c r="X12939" s="69" t="str">
        <f t="shared" si="408"/>
        <v/>
      </c>
      <c r="Y12939" s="69" t="str">
        <f t="shared" si="409"/>
        <v/>
      </c>
    </row>
    <row r="12940" spans="8:25" x14ac:dyDescent="0.25">
      <c r="H12940" s="153"/>
      <c r="I12940" s="151"/>
      <c r="J12940" s="153"/>
      <c r="K12940" s="153"/>
      <c r="L12940" s="153"/>
      <c r="M12940" s="153"/>
      <c r="N12940" s="153"/>
      <c r="O12940" s="153"/>
      <c r="P12940" s="153"/>
      <c r="Q12940" s="153"/>
      <c r="R12940" s="153"/>
      <c r="S12940" s="152"/>
      <c r="T12940" s="154"/>
      <c r="X12940" s="69" t="str">
        <f t="shared" si="408"/>
        <v/>
      </c>
      <c r="Y12940" s="69" t="str">
        <f t="shared" si="409"/>
        <v/>
      </c>
    </row>
    <row r="12941" spans="8:25" x14ac:dyDescent="0.25">
      <c r="H12941" s="153"/>
      <c r="I12941" s="151"/>
      <c r="J12941" s="153"/>
      <c r="K12941" s="153"/>
      <c r="L12941" s="153"/>
      <c r="M12941" s="153"/>
      <c r="N12941" s="153"/>
      <c r="O12941" s="153"/>
      <c r="P12941" s="153"/>
      <c r="Q12941" s="153"/>
      <c r="R12941" s="153"/>
      <c r="S12941" s="152"/>
      <c r="T12941" s="154"/>
      <c r="X12941" s="69" t="str">
        <f t="shared" si="408"/>
        <v/>
      </c>
      <c r="Y12941" s="69" t="str">
        <f t="shared" si="409"/>
        <v/>
      </c>
    </row>
    <row r="12942" spans="8:25" x14ac:dyDescent="0.25">
      <c r="H12942" s="153"/>
      <c r="I12942" s="151"/>
      <c r="J12942" s="153"/>
      <c r="K12942" s="153"/>
      <c r="L12942" s="153"/>
      <c r="M12942" s="153"/>
      <c r="N12942" s="153"/>
      <c r="O12942" s="153"/>
      <c r="P12942" s="153"/>
      <c r="Q12942" s="153"/>
      <c r="R12942" s="153"/>
      <c r="S12942" s="152"/>
      <c r="T12942" s="154"/>
      <c r="X12942" s="69" t="str">
        <f t="shared" si="408"/>
        <v/>
      </c>
      <c r="Y12942" s="69" t="str">
        <f t="shared" si="409"/>
        <v/>
      </c>
    </row>
    <row r="12943" spans="8:25" x14ac:dyDescent="0.25">
      <c r="H12943" s="153"/>
      <c r="I12943" s="151"/>
      <c r="J12943" s="153"/>
      <c r="K12943" s="153"/>
      <c r="L12943" s="153"/>
      <c r="M12943" s="153"/>
      <c r="N12943" s="153"/>
      <c r="O12943" s="153"/>
      <c r="P12943" s="153"/>
      <c r="Q12943" s="153"/>
      <c r="R12943" s="153"/>
      <c r="S12943" s="152"/>
      <c r="T12943" s="154"/>
      <c r="X12943" s="69" t="str">
        <f t="shared" si="408"/>
        <v/>
      </c>
      <c r="Y12943" s="69" t="str">
        <f t="shared" si="409"/>
        <v/>
      </c>
    </row>
    <row r="12944" spans="8:25" x14ac:dyDescent="0.25">
      <c r="H12944" s="153"/>
      <c r="I12944" s="151"/>
      <c r="J12944" s="153"/>
      <c r="K12944" s="153"/>
      <c r="L12944" s="153"/>
      <c r="M12944" s="153"/>
      <c r="N12944" s="153"/>
      <c r="O12944" s="153"/>
      <c r="P12944" s="153"/>
      <c r="Q12944" s="153"/>
      <c r="R12944" s="153"/>
      <c r="S12944" s="152"/>
      <c r="T12944" s="154"/>
      <c r="X12944" s="69" t="str">
        <f t="shared" si="408"/>
        <v/>
      </c>
      <c r="Y12944" s="69" t="str">
        <f t="shared" si="409"/>
        <v/>
      </c>
    </row>
    <row r="12945" spans="8:25" x14ac:dyDescent="0.25">
      <c r="H12945" s="153"/>
      <c r="I12945" s="151"/>
      <c r="J12945" s="153"/>
      <c r="K12945" s="153"/>
      <c r="L12945" s="153"/>
      <c r="M12945" s="153"/>
      <c r="N12945" s="153"/>
      <c r="O12945" s="153"/>
      <c r="P12945" s="153"/>
      <c r="Q12945" s="153"/>
      <c r="R12945" s="153"/>
      <c r="S12945" s="152"/>
      <c r="T12945" s="154"/>
      <c r="X12945" s="69" t="str">
        <f t="shared" si="408"/>
        <v/>
      </c>
      <c r="Y12945" s="69" t="str">
        <f t="shared" si="409"/>
        <v/>
      </c>
    </row>
    <row r="12946" spans="8:25" x14ac:dyDescent="0.25">
      <c r="H12946" s="153"/>
      <c r="I12946" s="151"/>
      <c r="J12946" s="153"/>
      <c r="K12946" s="153"/>
      <c r="L12946" s="153"/>
      <c r="M12946" s="153"/>
      <c r="N12946" s="153"/>
      <c r="O12946" s="153"/>
      <c r="P12946" s="153"/>
      <c r="Q12946" s="153"/>
      <c r="R12946" s="153"/>
      <c r="S12946" s="152"/>
      <c r="T12946" s="154"/>
      <c r="X12946" s="69" t="str">
        <f t="shared" si="408"/>
        <v/>
      </c>
      <c r="Y12946" s="69" t="str">
        <f t="shared" si="409"/>
        <v/>
      </c>
    </row>
    <row r="12947" spans="8:25" x14ac:dyDescent="0.25">
      <c r="H12947" s="153"/>
      <c r="I12947" s="151"/>
      <c r="J12947" s="153"/>
      <c r="K12947" s="153"/>
      <c r="L12947" s="153"/>
      <c r="M12947" s="153"/>
      <c r="N12947" s="153"/>
      <c r="O12947" s="153"/>
      <c r="P12947" s="153"/>
      <c r="Q12947" s="153"/>
      <c r="R12947" s="153"/>
      <c r="S12947" s="152"/>
      <c r="T12947" s="154"/>
      <c r="X12947" s="69" t="str">
        <f t="shared" si="408"/>
        <v/>
      </c>
      <c r="Y12947" s="69" t="str">
        <f t="shared" si="409"/>
        <v/>
      </c>
    </row>
    <row r="12948" spans="8:25" x14ac:dyDescent="0.25">
      <c r="H12948" s="153"/>
      <c r="I12948" s="151"/>
      <c r="J12948" s="153"/>
      <c r="K12948" s="153"/>
      <c r="L12948" s="153"/>
      <c r="M12948" s="153"/>
      <c r="N12948" s="153"/>
      <c r="O12948" s="153"/>
      <c r="P12948" s="153"/>
      <c r="Q12948" s="153"/>
      <c r="R12948" s="153"/>
      <c r="S12948" s="152"/>
      <c r="T12948" s="154"/>
      <c r="X12948" s="69" t="str">
        <f t="shared" si="408"/>
        <v/>
      </c>
      <c r="Y12948" s="69" t="str">
        <f t="shared" si="409"/>
        <v/>
      </c>
    </row>
    <row r="12949" spans="8:25" x14ac:dyDescent="0.25">
      <c r="H12949" s="153"/>
      <c r="I12949" s="151"/>
      <c r="J12949" s="153"/>
      <c r="K12949" s="153"/>
      <c r="L12949" s="153"/>
      <c r="M12949" s="153"/>
      <c r="N12949" s="153"/>
      <c r="O12949" s="153"/>
      <c r="P12949" s="153"/>
      <c r="Q12949" s="153"/>
      <c r="R12949" s="153"/>
      <c r="S12949" s="152"/>
      <c r="T12949" s="154"/>
      <c r="X12949" s="69" t="str">
        <f t="shared" si="408"/>
        <v/>
      </c>
      <c r="Y12949" s="69" t="str">
        <f t="shared" si="409"/>
        <v/>
      </c>
    </row>
    <row r="12950" spans="8:25" x14ac:dyDescent="0.25">
      <c r="H12950" s="153"/>
      <c r="I12950" s="151"/>
      <c r="J12950" s="153"/>
      <c r="K12950" s="153"/>
      <c r="L12950" s="153"/>
      <c r="M12950" s="153"/>
      <c r="N12950" s="153"/>
      <c r="O12950" s="153"/>
      <c r="P12950" s="153"/>
      <c r="Q12950" s="153"/>
      <c r="R12950" s="153"/>
      <c r="S12950" s="152"/>
      <c r="T12950" s="154"/>
      <c r="X12950" s="69" t="str">
        <f t="shared" si="408"/>
        <v/>
      </c>
      <c r="Y12950" s="69" t="str">
        <f t="shared" si="409"/>
        <v/>
      </c>
    </row>
    <row r="12951" spans="8:25" x14ac:dyDescent="0.25">
      <c r="H12951" s="153"/>
      <c r="I12951" s="151"/>
      <c r="J12951" s="153"/>
      <c r="K12951" s="153"/>
      <c r="L12951" s="153"/>
      <c r="M12951" s="153"/>
      <c r="N12951" s="153"/>
      <c r="O12951" s="153"/>
      <c r="P12951" s="153"/>
      <c r="Q12951" s="153"/>
      <c r="R12951" s="153"/>
      <c r="S12951" s="152"/>
      <c r="T12951" s="154"/>
      <c r="X12951" s="69" t="str">
        <f t="shared" si="408"/>
        <v/>
      </c>
      <c r="Y12951" s="69" t="str">
        <f t="shared" si="409"/>
        <v/>
      </c>
    </row>
    <row r="12952" spans="8:25" x14ac:dyDescent="0.25">
      <c r="H12952" s="153"/>
      <c r="I12952" s="151"/>
      <c r="J12952" s="153"/>
      <c r="K12952" s="153"/>
      <c r="L12952" s="153"/>
      <c r="M12952" s="153"/>
      <c r="N12952" s="153"/>
      <c r="O12952" s="153"/>
      <c r="P12952" s="153"/>
      <c r="Q12952" s="153"/>
      <c r="R12952" s="153"/>
      <c r="S12952" s="152"/>
      <c r="T12952" s="154"/>
      <c r="X12952" s="69" t="str">
        <f t="shared" si="408"/>
        <v/>
      </c>
      <c r="Y12952" s="69" t="str">
        <f t="shared" si="409"/>
        <v/>
      </c>
    </row>
    <row r="12953" spans="8:25" x14ac:dyDescent="0.25">
      <c r="H12953" s="153"/>
      <c r="I12953" s="151"/>
      <c r="J12953" s="153"/>
      <c r="K12953" s="153"/>
      <c r="L12953" s="153"/>
      <c r="M12953" s="153"/>
      <c r="N12953" s="153"/>
      <c r="O12953" s="153"/>
      <c r="P12953" s="153"/>
      <c r="Q12953" s="153"/>
      <c r="R12953" s="153"/>
      <c r="S12953" s="152"/>
      <c r="T12953" s="154"/>
      <c r="X12953" s="69" t="str">
        <f t="shared" si="408"/>
        <v/>
      </c>
      <c r="Y12953" s="69" t="str">
        <f t="shared" si="409"/>
        <v/>
      </c>
    </row>
    <row r="12954" spans="8:25" x14ac:dyDescent="0.25">
      <c r="H12954" s="153"/>
      <c r="I12954" s="151"/>
      <c r="J12954" s="153"/>
      <c r="K12954" s="153"/>
      <c r="L12954" s="153"/>
      <c r="M12954" s="153"/>
      <c r="N12954" s="153"/>
      <c r="O12954" s="153"/>
      <c r="P12954" s="153"/>
      <c r="Q12954" s="153"/>
      <c r="R12954" s="153"/>
      <c r="S12954" s="152"/>
      <c r="T12954" s="154"/>
      <c r="X12954" s="69" t="str">
        <f t="shared" si="408"/>
        <v/>
      </c>
      <c r="Y12954" s="69" t="str">
        <f t="shared" si="409"/>
        <v/>
      </c>
    </row>
    <row r="12955" spans="8:25" x14ac:dyDescent="0.25">
      <c r="H12955" s="153"/>
      <c r="I12955" s="151"/>
      <c r="J12955" s="153"/>
      <c r="K12955" s="153"/>
      <c r="L12955" s="153"/>
      <c r="M12955" s="153"/>
      <c r="N12955" s="153"/>
      <c r="O12955" s="153"/>
      <c r="P12955" s="153"/>
      <c r="Q12955" s="153"/>
      <c r="R12955" s="153"/>
      <c r="S12955" s="152"/>
      <c r="T12955" s="154"/>
      <c r="X12955" s="69" t="str">
        <f t="shared" si="408"/>
        <v/>
      </c>
      <c r="Y12955" s="69" t="str">
        <f t="shared" si="409"/>
        <v/>
      </c>
    </row>
    <row r="12956" spans="8:25" x14ac:dyDescent="0.25">
      <c r="H12956" s="153"/>
      <c r="I12956" s="151"/>
      <c r="J12956" s="153"/>
      <c r="K12956" s="153"/>
      <c r="L12956" s="153"/>
      <c r="M12956" s="153"/>
      <c r="N12956" s="153"/>
      <c r="O12956" s="153"/>
      <c r="P12956" s="153"/>
      <c r="Q12956" s="153"/>
      <c r="R12956" s="153"/>
      <c r="S12956" s="152"/>
      <c r="T12956" s="154"/>
      <c r="X12956" s="69" t="str">
        <f t="shared" si="408"/>
        <v/>
      </c>
      <c r="Y12956" s="69" t="str">
        <f t="shared" si="409"/>
        <v/>
      </c>
    </row>
    <row r="12957" spans="8:25" x14ac:dyDescent="0.25">
      <c r="H12957" s="153"/>
      <c r="I12957" s="151"/>
      <c r="J12957" s="153"/>
      <c r="K12957" s="153"/>
      <c r="L12957" s="153"/>
      <c r="M12957" s="153"/>
      <c r="N12957" s="153"/>
      <c r="O12957" s="153"/>
      <c r="P12957" s="153"/>
      <c r="Q12957" s="153"/>
      <c r="R12957" s="153"/>
      <c r="S12957" s="152"/>
      <c r="T12957" s="154"/>
      <c r="X12957" s="69" t="str">
        <f t="shared" si="408"/>
        <v/>
      </c>
      <c r="Y12957" s="69" t="str">
        <f t="shared" si="409"/>
        <v/>
      </c>
    </row>
    <row r="12958" spans="8:25" x14ac:dyDescent="0.25">
      <c r="H12958" s="153"/>
      <c r="I12958" s="151"/>
      <c r="J12958" s="153"/>
      <c r="K12958" s="153"/>
      <c r="L12958" s="153"/>
      <c r="M12958" s="153"/>
      <c r="N12958" s="153"/>
      <c r="O12958" s="153"/>
      <c r="P12958" s="153"/>
      <c r="Q12958" s="153"/>
      <c r="R12958" s="153"/>
      <c r="S12958" s="152"/>
      <c r="T12958" s="154"/>
      <c r="X12958" s="69" t="str">
        <f t="shared" si="408"/>
        <v/>
      </c>
      <c r="Y12958" s="69" t="str">
        <f t="shared" si="409"/>
        <v/>
      </c>
    </row>
    <row r="12959" spans="8:25" x14ac:dyDescent="0.25">
      <c r="H12959" s="153"/>
      <c r="I12959" s="151"/>
      <c r="J12959" s="153"/>
      <c r="K12959" s="153"/>
      <c r="L12959" s="153"/>
      <c r="M12959" s="153"/>
      <c r="N12959" s="153"/>
      <c r="O12959" s="153"/>
      <c r="P12959" s="153"/>
      <c r="Q12959" s="153"/>
      <c r="R12959" s="153"/>
      <c r="S12959" s="152"/>
      <c r="T12959" s="154"/>
      <c r="X12959" s="69" t="str">
        <f t="shared" si="408"/>
        <v/>
      </c>
      <c r="Y12959" s="69" t="str">
        <f t="shared" si="409"/>
        <v/>
      </c>
    </row>
    <row r="12960" spans="8:25" x14ac:dyDescent="0.25">
      <c r="H12960" s="153"/>
      <c r="I12960" s="151"/>
      <c r="J12960" s="153"/>
      <c r="K12960" s="153"/>
      <c r="L12960" s="153"/>
      <c r="M12960" s="153"/>
      <c r="N12960" s="153"/>
      <c r="O12960" s="153"/>
      <c r="P12960" s="153"/>
      <c r="Q12960" s="153"/>
      <c r="R12960" s="153"/>
      <c r="S12960" s="152"/>
      <c r="T12960" s="154"/>
      <c r="X12960" s="69" t="str">
        <f t="shared" si="408"/>
        <v/>
      </c>
      <c r="Y12960" s="69" t="str">
        <f t="shared" si="409"/>
        <v/>
      </c>
    </row>
    <row r="12961" spans="8:25" x14ac:dyDescent="0.25">
      <c r="H12961" s="153"/>
      <c r="I12961" s="151"/>
      <c r="J12961" s="153"/>
      <c r="K12961" s="153"/>
      <c r="L12961" s="153"/>
      <c r="M12961" s="153"/>
      <c r="N12961" s="153"/>
      <c r="O12961" s="153"/>
      <c r="P12961" s="153"/>
      <c r="Q12961" s="153"/>
      <c r="R12961" s="153"/>
      <c r="S12961" s="152"/>
      <c r="T12961" s="154"/>
      <c r="X12961" s="69" t="str">
        <f t="shared" si="408"/>
        <v/>
      </c>
      <c r="Y12961" s="69" t="str">
        <f t="shared" si="409"/>
        <v/>
      </c>
    </row>
    <row r="12962" spans="8:25" x14ac:dyDescent="0.25">
      <c r="H12962" s="153"/>
      <c r="I12962" s="151"/>
      <c r="J12962" s="153"/>
      <c r="K12962" s="153"/>
      <c r="L12962" s="153"/>
      <c r="M12962" s="153"/>
      <c r="N12962" s="153"/>
      <c r="O12962" s="153"/>
      <c r="P12962" s="153"/>
      <c r="Q12962" s="153"/>
      <c r="R12962" s="153"/>
      <c r="S12962" s="152"/>
      <c r="T12962" s="154"/>
      <c r="X12962" s="69" t="str">
        <f t="shared" si="408"/>
        <v/>
      </c>
      <c r="Y12962" s="69" t="str">
        <f t="shared" si="409"/>
        <v/>
      </c>
    </row>
    <row r="12963" spans="8:25" x14ac:dyDescent="0.25">
      <c r="H12963" s="153"/>
      <c r="I12963" s="151"/>
      <c r="J12963" s="153"/>
      <c r="K12963" s="153"/>
      <c r="L12963" s="153"/>
      <c r="M12963" s="153"/>
      <c r="N12963" s="153"/>
      <c r="O12963" s="153"/>
      <c r="P12963" s="153"/>
      <c r="Q12963" s="153"/>
      <c r="R12963" s="153"/>
      <c r="S12963" s="152"/>
      <c r="T12963" s="154"/>
      <c r="X12963" s="69" t="str">
        <f t="shared" si="408"/>
        <v/>
      </c>
      <c r="Y12963" s="69" t="str">
        <f t="shared" si="409"/>
        <v/>
      </c>
    </row>
    <row r="12964" spans="8:25" x14ac:dyDescent="0.25">
      <c r="H12964" s="153"/>
      <c r="I12964" s="151"/>
      <c r="J12964" s="153"/>
      <c r="K12964" s="153"/>
      <c r="L12964" s="153"/>
      <c r="M12964" s="153"/>
      <c r="N12964" s="153"/>
      <c r="O12964" s="153"/>
      <c r="P12964" s="153"/>
      <c r="Q12964" s="153"/>
      <c r="R12964" s="153"/>
      <c r="S12964" s="152"/>
      <c r="T12964" s="154"/>
      <c r="X12964" s="69" t="str">
        <f t="shared" si="408"/>
        <v/>
      </c>
      <c r="Y12964" s="69" t="str">
        <f t="shared" si="409"/>
        <v/>
      </c>
    </row>
    <row r="12965" spans="8:25" x14ac:dyDescent="0.25">
      <c r="H12965" s="153"/>
      <c r="I12965" s="151"/>
      <c r="J12965" s="153"/>
      <c r="K12965" s="153"/>
      <c r="L12965" s="153"/>
      <c r="M12965" s="153"/>
      <c r="N12965" s="153"/>
      <c r="O12965" s="153"/>
      <c r="P12965" s="153"/>
      <c r="Q12965" s="153"/>
      <c r="R12965" s="153"/>
      <c r="S12965" s="152"/>
      <c r="T12965" s="154"/>
      <c r="X12965" s="69" t="str">
        <f t="shared" si="408"/>
        <v/>
      </c>
      <c r="Y12965" s="69" t="str">
        <f t="shared" si="409"/>
        <v/>
      </c>
    </row>
    <row r="12966" spans="8:25" x14ac:dyDescent="0.25">
      <c r="H12966" s="153"/>
      <c r="I12966" s="151"/>
      <c r="J12966" s="153"/>
      <c r="K12966" s="153"/>
      <c r="L12966" s="153"/>
      <c r="M12966" s="153"/>
      <c r="N12966" s="153"/>
      <c r="O12966" s="153"/>
      <c r="P12966" s="153"/>
      <c r="Q12966" s="153"/>
      <c r="R12966" s="153"/>
      <c r="S12966" s="152"/>
      <c r="T12966" s="154"/>
      <c r="X12966" s="69" t="str">
        <f t="shared" si="408"/>
        <v/>
      </c>
      <c r="Y12966" s="69" t="str">
        <f t="shared" si="409"/>
        <v/>
      </c>
    </row>
    <row r="12967" spans="8:25" x14ac:dyDescent="0.25">
      <c r="H12967" s="153"/>
      <c r="I12967" s="151"/>
      <c r="J12967" s="153"/>
      <c r="K12967" s="153"/>
      <c r="L12967" s="153"/>
      <c r="M12967" s="153"/>
      <c r="N12967" s="153"/>
      <c r="O12967" s="153"/>
      <c r="P12967" s="153"/>
      <c r="Q12967" s="153"/>
      <c r="R12967" s="153"/>
      <c r="S12967" s="152"/>
      <c r="T12967" s="154"/>
      <c r="X12967" s="69" t="str">
        <f t="shared" si="408"/>
        <v/>
      </c>
      <c r="Y12967" s="69" t="str">
        <f t="shared" si="409"/>
        <v/>
      </c>
    </row>
    <row r="12968" spans="8:25" x14ac:dyDescent="0.25">
      <c r="H12968" s="153"/>
      <c r="I12968" s="151"/>
      <c r="J12968" s="153"/>
      <c r="K12968" s="153"/>
      <c r="L12968" s="153"/>
      <c r="M12968" s="153"/>
      <c r="N12968" s="153"/>
      <c r="O12968" s="153"/>
      <c r="P12968" s="153"/>
      <c r="Q12968" s="153"/>
      <c r="R12968" s="153"/>
      <c r="S12968" s="152"/>
      <c r="T12968" s="154"/>
      <c r="X12968" s="69" t="str">
        <f t="shared" si="408"/>
        <v/>
      </c>
      <c r="Y12968" s="69" t="str">
        <f t="shared" si="409"/>
        <v/>
      </c>
    </row>
    <row r="12969" spans="8:25" x14ac:dyDescent="0.25">
      <c r="H12969" s="153"/>
      <c r="I12969" s="151"/>
      <c r="J12969" s="153"/>
      <c r="K12969" s="153"/>
      <c r="L12969" s="153"/>
      <c r="M12969" s="153"/>
      <c r="N12969" s="153"/>
      <c r="O12969" s="153"/>
      <c r="P12969" s="153"/>
      <c r="Q12969" s="153"/>
      <c r="R12969" s="153"/>
      <c r="S12969" s="152"/>
      <c r="T12969" s="154"/>
      <c r="X12969" s="69" t="str">
        <f t="shared" si="408"/>
        <v/>
      </c>
      <c r="Y12969" s="69" t="str">
        <f t="shared" si="409"/>
        <v/>
      </c>
    </row>
    <row r="12970" spans="8:25" x14ac:dyDescent="0.25">
      <c r="H12970" s="153"/>
      <c r="I12970" s="151"/>
      <c r="J12970" s="153"/>
      <c r="K12970" s="153"/>
      <c r="L12970" s="153"/>
      <c r="M12970" s="153"/>
      <c r="N12970" s="153"/>
      <c r="O12970" s="153"/>
      <c r="P12970" s="153"/>
      <c r="Q12970" s="153"/>
      <c r="R12970" s="153"/>
      <c r="S12970" s="152"/>
      <c r="T12970" s="154"/>
      <c r="X12970" s="69" t="str">
        <f t="shared" si="408"/>
        <v/>
      </c>
      <c r="Y12970" s="69" t="str">
        <f t="shared" si="409"/>
        <v/>
      </c>
    </row>
    <row r="12971" spans="8:25" x14ac:dyDescent="0.25">
      <c r="H12971" s="153"/>
      <c r="I12971" s="151"/>
      <c r="J12971" s="153"/>
      <c r="K12971" s="153"/>
      <c r="L12971" s="153"/>
      <c r="M12971" s="153"/>
      <c r="N12971" s="153"/>
      <c r="O12971" s="153"/>
      <c r="P12971" s="153"/>
      <c r="Q12971" s="153"/>
      <c r="R12971" s="153"/>
      <c r="S12971" s="152"/>
      <c r="T12971" s="154"/>
      <c r="X12971" s="69" t="str">
        <f t="shared" si="408"/>
        <v/>
      </c>
      <c r="Y12971" s="69" t="str">
        <f t="shared" si="409"/>
        <v/>
      </c>
    </row>
    <row r="12972" spans="8:25" x14ac:dyDescent="0.25">
      <c r="H12972" s="153"/>
      <c r="I12972" s="151"/>
      <c r="J12972" s="153"/>
      <c r="K12972" s="153"/>
      <c r="L12972" s="153"/>
      <c r="M12972" s="153"/>
      <c r="N12972" s="153"/>
      <c r="O12972" s="153"/>
      <c r="P12972" s="153"/>
      <c r="Q12972" s="153"/>
      <c r="R12972" s="153"/>
      <c r="S12972" s="152"/>
      <c r="T12972" s="154"/>
      <c r="X12972" s="69" t="str">
        <f t="shared" si="408"/>
        <v/>
      </c>
      <c r="Y12972" s="69" t="str">
        <f t="shared" si="409"/>
        <v/>
      </c>
    </row>
    <row r="12973" spans="8:25" x14ac:dyDescent="0.25">
      <c r="H12973" s="153"/>
      <c r="I12973" s="151"/>
      <c r="J12973" s="153"/>
      <c r="K12973" s="153"/>
      <c r="L12973" s="153"/>
      <c r="M12973" s="153"/>
      <c r="N12973" s="153"/>
      <c r="O12973" s="153"/>
      <c r="P12973" s="153"/>
      <c r="Q12973" s="153"/>
      <c r="R12973" s="153"/>
      <c r="S12973" s="152"/>
      <c r="T12973" s="154"/>
      <c r="X12973" s="69" t="str">
        <f t="shared" si="408"/>
        <v/>
      </c>
      <c r="Y12973" s="69" t="str">
        <f t="shared" si="409"/>
        <v/>
      </c>
    </row>
    <row r="12974" spans="8:25" x14ac:dyDescent="0.25">
      <c r="H12974" s="153"/>
      <c r="I12974" s="151"/>
      <c r="J12974" s="153"/>
      <c r="K12974" s="153"/>
      <c r="L12974" s="153"/>
      <c r="M12974" s="153"/>
      <c r="N12974" s="153"/>
      <c r="O12974" s="153"/>
      <c r="P12974" s="153"/>
      <c r="Q12974" s="153"/>
      <c r="R12974" s="153"/>
      <c r="S12974" s="152"/>
      <c r="T12974" s="154"/>
      <c r="X12974" s="69" t="str">
        <f t="shared" si="408"/>
        <v/>
      </c>
      <c r="Y12974" s="69" t="str">
        <f t="shared" si="409"/>
        <v/>
      </c>
    </row>
    <row r="12975" spans="8:25" x14ac:dyDescent="0.25">
      <c r="H12975" s="153"/>
      <c r="I12975" s="151"/>
      <c r="J12975" s="153"/>
      <c r="K12975" s="153"/>
      <c r="L12975" s="153"/>
      <c r="M12975" s="153"/>
      <c r="N12975" s="153"/>
      <c r="O12975" s="153"/>
      <c r="P12975" s="153"/>
      <c r="Q12975" s="153"/>
      <c r="R12975" s="153"/>
      <c r="S12975" s="152"/>
      <c r="T12975" s="154"/>
      <c r="X12975" s="69" t="str">
        <f t="shared" si="408"/>
        <v/>
      </c>
      <c r="Y12975" s="69" t="str">
        <f t="shared" si="409"/>
        <v/>
      </c>
    </row>
    <row r="12976" spans="8:25" x14ac:dyDescent="0.25">
      <c r="H12976" s="153"/>
      <c r="I12976" s="151"/>
      <c r="J12976" s="153"/>
      <c r="K12976" s="153"/>
      <c r="L12976" s="153"/>
      <c r="M12976" s="153"/>
      <c r="N12976" s="153"/>
      <c r="O12976" s="153"/>
      <c r="P12976" s="153"/>
      <c r="Q12976" s="153"/>
      <c r="R12976" s="153"/>
      <c r="S12976" s="152"/>
      <c r="T12976" s="154"/>
      <c r="X12976" s="69" t="str">
        <f t="shared" si="408"/>
        <v/>
      </c>
      <c r="Y12976" s="69" t="str">
        <f t="shared" si="409"/>
        <v/>
      </c>
    </row>
    <row r="12977" spans="8:25" x14ac:dyDescent="0.25">
      <c r="H12977" s="153"/>
      <c r="I12977" s="151"/>
      <c r="J12977" s="153"/>
      <c r="K12977" s="153"/>
      <c r="L12977" s="153"/>
      <c r="M12977" s="153"/>
      <c r="N12977" s="153"/>
      <c r="O12977" s="153"/>
      <c r="P12977" s="153"/>
      <c r="Q12977" s="153"/>
      <c r="R12977" s="153"/>
      <c r="S12977" s="152"/>
      <c r="T12977" s="154"/>
      <c r="X12977" s="69" t="str">
        <f t="shared" si="408"/>
        <v/>
      </c>
      <c r="Y12977" s="69" t="str">
        <f t="shared" si="409"/>
        <v/>
      </c>
    </row>
    <row r="12978" spans="8:25" x14ac:dyDescent="0.25">
      <c r="H12978" s="153"/>
      <c r="I12978" s="151"/>
      <c r="J12978" s="153"/>
      <c r="K12978" s="153"/>
      <c r="L12978" s="153"/>
      <c r="M12978" s="153"/>
      <c r="N12978" s="153"/>
      <c r="O12978" s="153"/>
      <c r="P12978" s="153"/>
      <c r="Q12978" s="153"/>
      <c r="R12978" s="153"/>
      <c r="S12978" s="152"/>
      <c r="T12978" s="154"/>
      <c r="X12978" s="69" t="str">
        <f t="shared" si="408"/>
        <v/>
      </c>
      <c r="Y12978" s="69" t="str">
        <f t="shared" si="409"/>
        <v/>
      </c>
    </row>
    <row r="12979" spans="8:25" x14ac:dyDescent="0.25">
      <c r="H12979" s="153"/>
      <c r="I12979" s="151"/>
      <c r="J12979" s="153"/>
      <c r="K12979" s="153"/>
      <c r="L12979" s="153"/>
      <c r="M12979" s="153"/>
      <c r="N12979" s="153"/>
      <c r="O12979" s="153"/>
      <c r="P12979" s="153"/>
      <c r="Q12979" s="153"/>
      <c r="R12979" s="153"/>
      <c r="S12979" s="152"/>
      <c r="T12979" s="154"/>
      <c r="X12979" s="69" t="str">
        <f t="shared" si="408"/>
        <v/>
      </c>
      <c r="Y12979" s="69" t="str">
        <f t="shared" si="409"/>
        <v/>
      </c>
    </row>
    <row r="12980" spans="8:25" x14ac:dyDescent="0.25">
      <c r="H12980" s="153"/>
      <c r="I12980" s="151"/>
      <c r="J12980" s="153"/>
      <c r="K12980" s="153"/>
      <c r="L12980" s="153"/>
      <c r="M12980" s="153"/>
      <c r="N12980" s="153"/>
      <c r="O12980" s="153"/>
      <c r="P12980" s="153"/>
      <c r="Q12980" s="153"/>
      <c r="R12980" s="153"/>
      <c r="S12980" s="152"/>
      <c r="T12980" s="154"/>
      <c r="X12980" s="69" t="str">
        <f t="shared" si="408"/>
        <v/>
      </c>
      <c r="Y12980" s="69" t="str">
        <f t="shared" si="409"/>
        <v/>
      </c>
    </row>
    <row r="12981" spans="8:25" x14ac:dyDescent="0.25">
      <c r="H12981" s="153"/>
      <c r="I12981" s="151"/>
      <c r="J12981" s="153"/>
      <c r="K12981" s="153"/>
      <c r="L12981" s="153"/>
      <c r="M12981" s="153"/>
      <c r="N12981" s="153"/>
      <c r="O12981" s="153"/>
      <c r="P12981" s="153"/>
      <c r="Q12981" s="153"/>
      <c r="R12981" s="153"/>
      <c r="S12981" s="152"/>
      <c r="T12981" s="154"/>
      <c r="X12981" s="69" t="str">
        <f t="shared" si="408"/>
        <v/>
      </c>
      <c r="Y12981" s="69" t="str">
        <f t="shared" si="409"/>
        <v/>
      </c>
    </row>
    <row r="12982" spans="8:25" x14ac:dyDescent="0.25">
      <c r="H12982" s="153"/>
      <c r="I12982" s="151"/>
      <c r="J12982" s="153"/>
      <c r="K12982" s="153"/>
      <c r="L12982" s="153"/>
      <c r="M12982" s="153"/>
      <c r="N12982" s="153"/>
      <c r="O12982" s="153"/>
      <c r="P12982" s="153"/>
      <c r="Q12982" s="153"/>
      <c r="R12982" s="153"/>
      <c r="S12982" s="152"/>
      <c r="T12982" s="154"/>
      <c r="X12982" s="69" t="str">
        <f t="shared" si="408"/>
        <v/>
      </c>
      <c r="Y12982" s="69" t="str">
        <f t="shared" si="409"/>
        <v/>
      </c>
    </row>
    <row r="12983" spans="8:25" x14ac:dyDescent="0.25">
      <c r="H12983" s="153"/>
      <c r="I12983" s="151"/>
      <c r="J12983" s="153"/>
      <c r="K12983" s="153"/>
      <c r="L12983" s="153"/>
      <c r="M12983" s="153"/>
      <c r="N12983" s="153"/>
      <c r="O12983" s="153"/>
      <c r="P12983" s="153"/>
      <c r="Q12983" s="153"/>
      <c r="R12983" s="153"/>
      <c r="S12983" s="152"/>
      <c r="T12983" s="154"/>
      <c r="X12983" s="69" t="str">
        <f t="shared" si="408"/>
        <v/>
      </c>
      <c r="Y12983" s="69" t="str">
        <f t="shared" si="409"/>
        <v/>
      </c>
    </row>
    <row r="12984" spans="8:25" x14ac:dyDescent="0.25">
      <c r="H12984" s="153"/>
      <c r="I12984" s="151"/>
      <c r="J12984" s="153"/>
      <c r="K12984" s="153"/>
      <c r="L12984" s="153"/>
      <c r="M12984" s="153"/>
      <c r="N12984" s="153"/>
      <c r="O12984" s="153"/>
      <c r="P12984" s="153"/>
      <c r="Q12984" s="153"/>
      <c r="R12984" s="153"/>
      <c r="S12984" s="152"/>
      <c r="T12984" s="154"/>
      <c r="X12984" s="69" t="str">
        <f t="shared" si="408"/>
        <v/>
      </c>
      <c r="Y12984" s="69" t="str">
        <f t="shared" si="409"/>
        <v/>
      </c>
    </row>
    <row r="12985" spans="8:25" x14ac:dyDescent="0.25">
      <c r="H12985" s="153"/>
      <c r="I12985" s="151"/>
      <c r="J12985" s="153"/>
      <c r="K12985" s="153"/>
      <c r="L12985" s="153"/>
      <c r="M12985" s="153"/>
      <c r="N12985" s="153"/>
      <c r="O12985" s="153"/>
      <c r="P12985" s="153"/>
      <c r="Q12985" s="153"/>
      <c r="R12985" s="153"/>
      <c r="S12985" s="152"/>
      <c r="T12985" s="154"/>
      <c r="X12985" s="69" t="str">
        <f t="shared" si="408"/>
        <v/>
      </c>
      <c r="Y12985" s="69" t="str">
        <f t="shared" si="409"/>
        <v/>
      </c>
    </row>
    <row r="12986" spans="8:25" x14ac:dyDescent="0.25">
      <c r="H12986" s="153"/>
      <c r="I12986" s="151"/>
      <c r="J12986" s="153"/>
      <c r="K12986" s="153"/>
      <c r="L12986" s="153"/>
      <c r="M12986" s="153"/>
      <c r="N12986" s="153"/>
      <c r="O12986" s="153"/>
      <c r="P12986" s="153"/>
      <c r="Q12986" s="153"/>
      <c r="R12986" s="153"/>
      <c r="S12986" s="152"/>
      <c r="T12986" s="154"/>
      <c r="X12986" s="69" t="str">
        <f t="shared" si="408"/>
        <v/>
      </c>
      <c r="Y12986" s="69" t="str">
        <f t="shared" si="409"/>
        <v/>
      </c>
    </row>
    <row r="12987" spans="8:25" x14ac:dyDescent="0.25">
      <c r="H12987" s="153"/>
      <c r="I12987" s="151"/>
      <c r="J12987" s="153"/>
      <c r="K12987" s="153"/>
      <c r="L12987" s="153"/>
      <c r="M12987" s="153"/>
      <c r="N12987" s="153"/>
      <c r="O12987" s="153"/>
      <c r="P12987" s="153"/>
      <c r="Q12987" s="153"/>
      <c r="R12987" s="153"/>
      <c r="S12987" s="152"/>
      <c r="T12987" s="154"/>
      <c r="X12987" s="69" t="str">
        <f t="shared" si="408"/>
        <v/>
      </c>
      <c r="Y12987" s="69" t="str">
        <f t="shared" si="409"/>
        <v/>
      </c>
    </row>
    <row r="12988" spans="8:25" x14ac:dyDescent="0.25">
      <c r="H12988" s="153"/>
      <c r="I12988" s="151"/>
      <c r="J12988" s="153"/>
      <c r="K12988" s="153"/>
      <c r="L12988" s="153"/>
      <c r="M12988" s="153"/>
      <c r="N12988" s="153"/>
      <c r="O12988" s="153"/>
      <c r="P12988" s="153"/>
      <c r="Q12988" s="153"/>
      <c r="R12988" s="153"/>
      <c r="S12988" s="152"/>
      <c r="T12988" s="154"/>
      <c r="X12988" s="69" t="str">
        <f t="shared" si="408"/>
        <v/>
      </c>
      <c r="Y12988" s="69" t="str">
        <f t="shared" si="409"/>
        <v/>
      </c>
    </row>
    <row r="12989" spans="8:25" x14ac:dyDescent="0.25">
      <c r="H12989" s="153"/>
      <c r="I12989" s="151"/>
      <c r="J12989" s="153"/>
      <c r="K12989" s="153"/>
      <c r="L12989" s="153"/>
      <c r="M12989" s="153"/>
      <c r="N12989" s="153"/>
      <c r="O12989" s="153"/>
      <c r="P12989" s="153"/>
      <c r="Q12989" s="153"/>
      <c r="R12989" s="153"/>
      <c r="S12989" s="152"/>
      <c r="T12989" s="154"/>
      <c r="X12989" s="69" t="str">
        <f t="shared" si="408"/>
        <v/>
      </c>
      <c r="Y12989" s="69" t="str">
        <f t="shared" si="409"/>
        <v/>
      </c>
    </row>
    <row r="12990" spans="8:25" x14ac:dyDescent="0.25">
      <c r="H12990" s="153"/>
      <c r="I12990" s="151"/>
      <c r="J12990" s="153"/>
      <c r="K12990" s="153"/>
      <c r="L12990" s="153"/>
      <c r="M12990" s="153"/>
      <c r="N12990" s="153"/>
      <c r="O12990" s="153"/>
      <c r="P12990" s="153"/>
      <c r="Q12990" s="153"/>
      <c r="R12990" s="153"/>
      <c r="S12990" s="152"/>
      <c r="T12990" s="154"/>
      <c r="X12990" s="69" t="str">
        <f t="shared" si="408"/>
        <v/>
      </c>
      <c r="Y12990" s="69" t="str">
        <f t="shared" si="409"/>
        <v/>
      </c>
    </row>
    <row r="12991" spans="8:25" x14ac:dyDescent="0.25">
      <c r="H12991" s="153"/>
      <c r="I12991" s="151"/>
      <c r="J12991" s="153"/>
      <c r="K12991" s="153"/>
      <c r="L12991" s="153"/>
      <c r="M12991" s="153"/>
      <c r="N12991" s="153"/>
      <c r="O12991" s="153"/>
      <c r="P12991" s="153"/>
      <c r="Q12991" s="153"/>
      <c r="R12991" s="153"/>
      <c r="S12991" s="152"/>
      <c r="T12991" s="154"/>
      <c r="X12991" s="69" t="str">
        <f t="shared" si="408"/>
        <v/>
      </c>
      <c r="Y12991" s="69" t="str">
        <f t="shared" si="409"/>
        <v/>
      </c>
    </row>
    <row r="12992" spans="8:25" x14ac:dyDescent="0.25">
      <c r="H12992" s="153"/>
      <c r="I12992" s="151"/>
      <c r="J12992" s="153"/>
      <c r="K12992" s="153"/>
      <c r="L12992" s="153"/>
      <c r="M12992" s="153"/>
      <c r="N12992" s="153"/>
      <c r="O12992" s="153"/>
      <c r="P12992" s="153"/>
      <c r="Q12992" s="153"/>
      <c r="R12992" s="153"/>
      <c r="S12992" s="152"/>
      <c r="T12992" s="154"/>
      <c r="X12992" s="69" t="str">
        <f t="shared" si="408"/>
        <v/>
      </c>
      <c r="Y12992" s="69" t="str">
        <f t="shared" si="409"/>
        <v/>
      </c>
    </row>
    <row r="12993" spans="8:25" x14ac:dyDescent="0.25">
      <c r="H12993" s="153"/>
      <c r="I12993" s="151"/>
      <c r="J12993" s="153"/>
      <c r="K12993" s="153"/>
      <c r="L12993" s="153"/>
      <c r="M12993" s="153"/>
      <c r="N12993" s="153"/>
      <c r="O12993" s="153"/>
      <c r="P12993" s="153"/>
      <c r="Q12993" s="153"/>
      <c r="R12993" s="153"/>
      <c r="S12993" s="152"/>
      <c r="T12993" s="154"/>
      <c r="X12993" s="69" t="str">
        <f t="shared" si="408"/>
        <v/>
      </c>
      <c r="Y12993" s="69" t="str">
        <f t="shared" si="409"/>
        <v/>
      </c>
    </row>
    <row r="12994" spans="8:25" x14ac:dyDescent="0.25">
      <c r="H12994" s="153"/>
      <c r="I12994" s="151"/>
      <c r="J12994" s="153"/>
      <c r="K12994" s="153"/>
      <c r="L12994" s="153"/>
      <c r="M12994" s="153"/>
      <c r="N12994" s="153"/>
      <c r="O12994" s="153"/>
      <c r="P12994" s="153"/>
      <c r="Q12994" s="153"/>
      <c r="R12994" s="153"/>
      <c r="S12994" s="152"/>
      <c r="T12994" s="154"/>
      <c r="X12994" s="69" t="str">
        <f t="shared" ref="X12994:X13057" si="410">IF(W12994&lt;&gt;"",W12994-I12994,"")</f>
        <v/>
      </c>
      <c r="Y12994" s="69" t="str">
        <f t="shared" si="409"/>
        <v/>
      </c>
    </row>
    <row r="12995" spans="8:25" x14ac:dyDescent="0.25">
      <c r="H12995" s="153"/>
      <c r="I12995" s="151"/>
      <c r="J12995" s="153"/>
      <c r="K12995" s="153"/>
      <c r="L12995" s="153"/>
      <c r="M12995" s="153"/>
      <c r="N12995" s="153"/>
      <c r="O12995" s="153"/>
      <c r="P12995" s="153"/>
      <c r="Q12995" s="153"/>
      <c r="R12995" s="153"/>
      <c r="S12995" s="152"/>
      <c r="T12995" s="154"/>
      <c r="X12995" s="69" t="str">
        <f t="shared" si="410"/>
        <v/>
      </c>
      <c r="Y12995" s="69" t="str">
        <f t="shared" ref="Y12995:Y13058" si="411">IF(X12995&lt;&gt;"",IF(X12995&lt;365,"&lt; 1 year",IF(X12995&lt;730,"1-2",IF(X12995&lt;1095,"2-3",IF(X12995&lt;1460,"3-4",IF(X12995&lt;1825,"4-5","5+"))))),"")</f>
        <v/>
      </c>
    </row>
    <row r="12996" spans="8:25" x14ac:dyDescent="0.25">
      <c r="H12996" s="153"/>
      <c r="I12996" s="151"/>
      <c r="J12996" s="153"/>
      <c r="K12996" s="153"/>
      <c r="L12996" s="153"/>
      <c r="M12996" s="153"/>
      <c r="N12996" s="153"/>
      <c r="O12996" s="153"/>
      <c r="P12996" s="153"/>
      <c r="Q12996" s="153"/>
      <c r="R12996" s="153"/>
      <c r="S12996" s="152"/>
      <c r="T12996" s="154"/>
      <c r="X12996" s="69" t="str">
        <f t="shared" si="410"/>
        <v/>
      </c>
      <c r="Y12996" s="69" t="str">
        <f t="shared" si="411"/>
        <v/>
      </c>
    </row>
    <row r="12997" spans="8:25" x14ac:dyDescent="0.25">
      <c r="H12997" s="153"/>
      <c r="I12997" s="151"/>
      <c r="J12997" s="153"/>
      <c r="K12997" s="153"/>
      <c r="L12997" s="153"/>
      <c r="M12997" s="153"/>
      <c r="N12997" s="153"/>
      <c r="O12997" s="153"/>
      <c r="P12997" s="153"/>
      <c r="Q12997" s="153"/>
      <c r="R12997" s="153"/>
      <c r="S12997" s="152"/>
      <c r="T12997" s="154"/>
      <c r="X12997" s="69" t="str">
        <f t="shared" si="410"/>
        <v/>
      </c>
      <c r="Y12997" s="69" t="str">
        <f t="shared" si="411"/>
        <v/>
      </c>
    </row>
    <row r="12998" spans="8:25" x14ac:dyDescent="0.25">
      <c r="H12998" s="153"/>
      <c r="I12998" s="151"/>
      <c r="J12998" s="153"/>
      <c r="K12998" s="153"/>
      <c r="L12998" s="153"/>
      <c r="M12998" s="153"/>
      <c r="N12998" s="153"/>
      <c r="O12998" s="153"/>
      <c r="P12998" s="153"/>
      <c r="Q12998" s="153"/>
      <c r="R12998" s="153"/>
      <c r="S12998" s="152"/>
      <c r="T12998" s="154"/>
      <c r="X12998" s="69" t="str">
        <f t="shared" si="410"/>
        <v/>
      </c>
      <c r="Y12998" s="69" t="str">
        <f t="shared" si="411"/>
        <v/>
      </c>
    </row>
    <row r="12999" spans="8:25" x14ac:dyDescent="0.25">
      <c r="H12999" s="153"/>
      <c r="I12999" s="151"/>
      <c r="J12999" s="153"/>
      <c r="K12999" s="153"/>
      <c r="L12999" s="153"/>
      <c r="M12999" s="153"/>
      <c r="N12999" s="153"/>
      <c r="O12999" s="153"/>
      <c r="P12999" s="153"/>
      <c r="Q12999" s="153"/>
      <c r="R12999" s="153"/>
      <c r="S12999" s="152"/>
      <c r="T12999" s="154"/>
      <c r="X12999" s="69" t="str">
        <f t="shared" si="410"/>
        <v/>
      </c>
      <c r="Y12999" s="69" t="str">
        <f t="shared" si="411"/>
        <v/>
      </c>
    </row>
    <row r="13000" spans="8:25" x14ac:dyDescent="0.25">
      <c r="H13000" s="153"/>
      <c r="I13000" s="151"/>
      <c r="J13000" s="153"/>
      <c r="K13000" s="153"/>
      <c r="L13000" s="153"/>
      <c r="M13000" s="153"/>
      <c r="N13000" s="153"/>
      <c r="O13000" s="153"/>
      <c r="P13000" s="153"/>
      <c r="Q13000" s="153"/>
      <c r="R13000" s="153"/>
      <c r="S13000" s="152"/>
      <c r="T13000" s="154"/>
      <c r="X13000" s="69" t="str">
        <f t="shared" si="410"/>
        <v/>
      </c>
      <c r="Y13000" s="69" t="str">
        <f t="shared" si="411"/>
        <v/>
      </c>
    </row>
    <row r="13001" spans="8:25" x14ac:dyDescent="0.25">
      <c r="H13001" s="153"/>
      <c r="I13001" s="151"/>
      <c r="J13001" s="153"/>
      <c r="K13001" s="153"/>
      <c r="L13001" s="153"/>
      <c r="M13001" s="153"/>
      <c r="N13001" s="153"/>
      <c r="O13001" s="153"/>
      <c r="P13001" s="153"/>
      <c r="Q13001" s="153"/>
      <c r="R13001" s="153"/>
      <c r="S13001" s="152"/>
      <c r="T13001" s="154"/>
      <c r="X13001" s="69" t="str">
        <f t="shared" si="410"/>
        <v/>
      </c>
      <c r="Y13001" s="69" t="str">
        <f t="shared" si="411"/>
        <v/>
      </c>
    </row>
    <row r="13002" spans="8:25" x14ac:dyDescent="0.25">
      <c r="H13002" s="153"/>
      <c r="I13002" s="151"/>
      <c r="J13002" s="153"/>
      <c r="K13002" s="153"/>
      <c r="L13002" s="153"/>
      <c r="M13002" s="153"/>
      <c r="N13002" s="153"/>
      <c r="O13002" s="153"/>
      <c r="P13002" s="153"/>
      <c r="Q13002" s="153"/>
      <c r="R13002" s="153"/>
      <c r="S13002" s="152"/>
      <c r="T13002" s="154"/>
      <c r="X13002" s="69" t="str">
        <f t="shared" si="410"/>
        <v/>
      </c>
      <c r="Y13002" s="69" t="str">
        <f t="shared" si="411"/>
        <v/>
      </c>
    </row>
    <row r="13003" spans="8:25" x14ac:dyDescent="0.25">
      <c r="H13003" s="153"/>
      <c r="I13003" s="151"/>
      <c r="J13003" s="153"/>
      <c r="K13003" s="153"/>
      <c r="L13003" s="153"/>
      <c r="M13003" s="153"/>
      <c r="N13003" s="153"/>
      <c r="O13003" s="153"/>
      <c r="P13003" s="153"/>
      <c r="Q13003" s="153"/>
      <c r="R13003" s="153"/>
      <c r="S13003" s="152"/>
      <c r="T13003" s="154"/>
      <c r="X13003" s="69" t="str">
        <f t="shared" si="410"/>
        <v/>
      </c>
      <c r="Y13003" s="69" t="str">
        <f t="shared" si="411"/>
        <v/>
      </c>
    </row>
    <row r="13004" spans="8:25" x14ac:dyDescent="0.25">
      <c r="H13004" s="153"/>
      <c r="I13004" s="151"/>
      <c r="J13004" s="153"/>
      <c r="K13004" s="153"/>
      <c r="L13004" s="153"/>
      <c r="M13004" s="153"/>
      <c r="N13004" s="153"/>
      <c r="O13004" s="153"/>
      <c r="P13004" s="153"/>
      <c r="Q13004" s="153"/>
      <c r="R13004" s="153"/>
      <c r="S13004" s="152"/>
      <c r="T13004" s="154"/>
      <c r="X13004" s="69" t="str">
        <f t="shared" si="410"/>
        <v/>
      </c>
      <c r="Y13004" s="69" t="str">
        <f t="shared" si="411"/>
        <v/>
      </c>
    </row>
    <row r="13005" spans="8:25" x14ac:dyDescent="0.25">
      <c r="H13005" s="153"/>
      <c r="I13005" s="151"/>
      <c r="J13005" s="153"/>
      <c r="K13005" s="153"/>
      <c r="L13005" s="153"/>
      <c r="M13005" s="153"/>
      <c r="N13005" s="153"/>
      <c r="O13005" s="153"/>
      <c r="P13005" s="153"/>
      <c r="Q13005" s="153"/>
      <c r="R13005" s="153"/>
      <c r="S13005" s="152"/>
      <c r="T13005" s="154"/>
      <c r="X13005" s="69" t="str">
        <f t="shared" si="410"/>
        <v/>
      </c>
      <c r="Y13005" s="69" t="str">
        <f t="shared" si="411"/>
        <v/>
      </c>
    </row>
    <row r="13006" spans="8:25" x14ac:dyDescent="0.25">
      <c r="H13006" s="153"/>
      <c r="I13006" s="151"/>
      <c r="J13006" s="153"/>
      <c r="K13006" s="153"/>
      <c r="L13006" s="153"/>
      <c r="M13006" s="153"/>
      <c r="N13006" s="153"/>
      <c r="O13006" s="153"/>
      <c r="P13006" s="153"/>
      <c r="Q13006" s="153"/>
      <c r="R13006" s="153"/>
      <c r="S13006" s="152"/>
      <c r="T13006" s="154"/>
      <c r="X13006" s="69" t="str">
        <f t="shared" si="410"/>
        <v/>
      </c>
      <c r="Y13006" s="69" t="str">
        <f t="shared" si="411"/>
        <v/>
      </c>
    </row>
    <row r="13007" spans="8:25" x14ac:dyDescent="0.25">
      <c r="H13007" s="153"/>
      <c r="I13007" s="151"/>
      <c r="J13007" s="153"/>
      <c r="K13007" s="153"/>
      <c r="L13007" s="153"/>
      <c r="M13007" s="153"/>
      <c r="N13007" s="153"/>
      <c r="O13007" s="153"/>
      <c r="P13007" s="153"/>
      <c r="Q13007" s="153"/>
      <c r="R13007" s="153"/>
      <c r="S13007" s="152"/>
      <c r="T13007" s="154"/>
      <c r="X13007" s="69" t="str">
        <f t="shared" si="410"/>
        <v/>
      </c>
      <c r="Y13007" s="69" t="str">
        <f t="shared" si="411"/>
        <v/>
      </c>
    </row>
    <row r="13008" spans="8:25" x14ac:dyDescent="0.25">
      <c r="H13008" s="153"/>
      <c r="I13008" s="151"/>
      <c r="J13008" s="153"/>
      <c r="K13008" s="153"/>
      <c r="L13008" s="153"/>
      <c r="M13008" s="153"/>
      <c r="N13008" s="153"/>
      <c r="O13008" s="153"/>
      <c r="P13008" s="153"/>
      <c r="Q13008" s="153"/>
      <c r="R13008" s="153"/>
      <c r="S13008" s="152"/>
      <c r="T13008" s="154"/>
      <c r="X13008" s="69" t="str">
        <f t="shared" si="410"/>
        <v/>
      </c>
      <c r="Y13008" s="69" t="str">
        <f t="shared" si="411"/>
        <v/>
      </c>
    </row>
    <row r="13009" spans="8:25" x14ac:dyDescent="0.25">
      <c r="H13009" s="153"/>
      <c r="I13009" s="151"/>
      <c r="J13009" s="153"/>
      <c r="K13009" s="153"/>
      <c r="L13009" s="153"/>
      <c r="M13009" s="153"/>
      <c r="N13009" s="153"/>
      <c r="O13009" s="153"/>
      <c r="P13009" s="153"/>
      <c r="Q13009" s="153"/>
      <c r="R13009" s="153"/>
      <c r="S13009" s="152"/>
      <c r="T13009" s="154"/>
      <c r="X13009" s="69" t="str">
        <f t="shared" si="410"/>
        <v/>
      </c>
      <c r="Y13009" s="69" t="str">
        <f t="shared" si="411"/>
        <v/>
      </c>
    </row>
    <row r="13010" spans="8:25" x14ac:dyDescent="0.25">
      <c r="H13010" s="153"/>
      <c r="I13010" s="151"/>
      <c r="J13010" s="153"/>
      <c r="K13010" s="153"/>
      <c r="L13010" s="153"/>
      <c r="M13010" s="153"/>
      <c r="N13010" s="153"/>
      <c r="O13010" s="153"/>
      <c r="P13010" s="153"/>
      <c r="Q13010" s="153"/>
      <c r="R13010" s="153"/>
      <c r="S13010" s="152"/>
      <c r="T13010" s="154"/>
      <c r="X13010" s="69" t="str">
        <f t="shared" si="410"/>
        <v/>
      </c>
      <c r="Y13010" s="69" t="str">
        <f t="shared" si="411"/>
        <v/>
      </c>
    </row>
    <row r="13011" spans="8:25" x14ac:dyDescent="0.25">
      <c r="H13011" s="153"/>
      <c r="I13011" s="151"/>
      <c r="J13011" s="153"/>
      <c r="K13011" s="153"/>
      <c r="L13011" s="153"/>
      <c r="M13011" s="153"/>
      <c r="N13011" s="153"/>
      <c r="O13011" s="153"/>
      <c r="P13011" s="153"/>
      <c r="Q13011" s="153"/>
      <c r="R13011" s="153"/>
      <c r="S13011" s="152"/>
      <c r="T13011" s="154"/>
      <c r="X13011" s="69" t="str">
        <f t="shared" si="410"/>
        <v/>
      </c>
      <c r="Y13011" s="69" t="str">
        <f t="shared" si="411"/>
        <v/>
      </c>
    </row>
    <row r="13012" spans="8:25" x14ac:dyDescent="0.25">
      <c r="H13012" s="153"/>
      <c r="I13012" s="151"/>
      <c r="J13012" s="153"/>
      <c r="K13012" s="153"/>
      <c r="L13012" s="153"/>
      <c r="M13012" s="153"/>
      <c r="N13012" s="153"/>
      <c r="O13012" s="153"/>
      <c r="P13012" s="153"/>
      <c r="Q13012" s="153"/>
      <c r="R13012" s="153"/>
      <c r="S13012" s="152"/>
      <c r="T13012" s="154"/>
      <c r="X13012" s="69" t="str">
        <f t="shared" si="410"/>
        <v/>
      </c>
      <c r="Y13012" s="69" t="str">
        <f t="shared" si="411"/>
        <v/>
      </c>
    </row>
    <row r="13013" spans="8:25" x14ac:dyDescent="0.25">
      <c r="H13013" s="153"/>
      <c r="I13013" s="151"/>
      <c r="J13013" s="153"/>
      <c r="K13013" s="153"/>
      <c r="L13013" s="153"/>
      <c r="M13013" s="153"/>
      <c r="N13013" s="153"/>
      <c r="O13013" s="153"/>
      <c r="P13013" s="153"/>
      <c r="Q13013" s="153"/>
      <c r="R13013" s="153"/>
      <c r="S13013" s="152"/>
      <c r="T13013" s="154"/>
      <c r="X13013" s="69" t="str">
        <f t="shared" si="410"/>
        <v/>
      </c>
      <c r="Y13013" s="69" t="str">
        <f t="shared" si="411"/>
        <v/>
      </c>
    </row>
    <row r="13014" spans="8:25" x14ac:dyDescent="0.25">
      <c r="H13014" s="153"/>
      <c r="I13014" s="151"/>
      <c r="J13014" s="153"/>
      <c r="K13014" s="153"/>
      <c r="L13014" s="153"/>
      <c r="M13014" s="153"/>
      <c r="N13014" s="153"/>
      <c r="O13014" s="153"/>
      <c r="P13014" s="153"/>
      <c r="Q13014" s="153"/>
      <c r="R13014" s="153"/>
      <c r="S13014" s="152"/>
      <c r="T13014" s="154"/>
      <c r="X13014" s="69" t="str">
        <f t="shared" si="410"/>
        <v/>
      </c>
      <c r="Y13014" s="69" t="str">
        <f t="shared" si="411"/>
        <v/>
      </c>
    </row>
    <row r="13015" spans="8:25" x14ac:dyDescent="0.25">
      <c r="H13015" s="153"/>
      <c r="I13015" s="151"/>
      <c r="J13015" s="153"/>
      <c r="K13015" s="153"/>
      <c r="L13015" s="153"/>
      <c r="M13015" s="153"/>
      <c r="N13015" s="153"/>
      <c r="O13015" s="153"/>
      <c r="P13015" s="153"/>
      <c r="Q13015" s="153"/>
      <c r="R13015" s="153"/>
      <c r="S13015" s="152"/>
      <c r="T13015" s="154"/>
      <c r="X13015" s="69" t="str">
        <f t="shared" si="410"/>
        <v/>
      </c>
      <c r="Y13015" s="69" t="str">
        <f t="shared" si="411"/>
        <v/>
      </c>
    </row>
    <row r="13016" spans="8:25" x14ac:dyDescent="0.25">
      <c r="H13016" s="153"/>
      <c r="I13016" s="151"/>
      <c r="J13016" s="153"/>
      <c r="K13016" s="153"/>
      <c r="L13016" s="153"/>
      <c r="M13016" s="153"/>
      <c r="N13016" s="153"/>
      <c r="O13016" s="153"/>
      <c r="P13016" s="153"/>
      <c r="Q13016" s="153"/>
      <c r="R13016" s="153"/>
      <c r="S13016" s="152"/>
      <c r="T13016" s="154"/>
      <c r="X13016" s="69" t="str">
        <f t="shared" si="410"/>
        <v/>
      </c>
      <c r="Y13016" s="69" t="str">
        <f t="shared" si="411"/>
        <v/>
      </c>
    </row>
    <row r="13017" spans="8:25" x14ac:dyDescent="0.25">
      <c r="H13017" s="153"/>
      <c r="I13017" s="151"/>
      <c r="J13017" s="153"/>
      <c r="K13017" s="153"/>
      <c r="L13017" s="153"/>
      <c r="M13017" s="153"/>
      <c r="N13017" s="153"/>
      <c r="O13017" s="153"/>
      <c r="P13017" s="153"/>
      <c r="Q13017" s="153"/>
      <c r="R13017" s="153"/>
      <c r="S13017" s="152"/>
      <c r="T13017" s="154"/>
      <c r="X13017" s="69" t="str">
        <f t="shared" si="410"/>
        <v/>
      </c>
      <c r="Y13017" s="69" t="str">
        <f t="shared" si="411"/>
        <v/>
      </c>
    </row>
    <row r="13018" spans="8:25" x14ac:dyDescent="0.25">
      <c r="H13018" s="153"/>
      <c r="I13018" s="151"/>
      <c r="J13018" s="153"/>
      <c r="K13018" s="153"/>
      <c r="L13018" s="153"/>
      <c r="M13018" s="153"/>
      <c r="N13018" s="153"/>
      <c r="O13018" s="153"/>
      <c r="P13018" s="153"/>
      <c r="Q13018" s="153"/>
      <c r="R13018" s="153"/>
      <c r="S13018" s="152"/>
      <c r="T13018" s="154"/>
      <c r="X13018" s="69" t="str">
        <f t="shared" si="410"/>
        <v/>
      </c>
      <c r="Y13018" s="69" t="str">
        <f t="shared" si="411"/>
        <v/>
      </c>
    </row>
    <row r="13019" spans="8:25" x14ac:dyDescent="0.25">
      <c r="H13019" s="153"/>
      <c r="I13019" s="151"/>
      <c r="J13019" s="153"/>
      <c r="K13019" s="153"/>
      <c r="L13019" s="153"/>
      <c r="M13019" s="153"/>
      <c r="N13019" s="153"/>
      <c r="O13019" s="153"/>
      <c r="P13019" s="153"/>
      <c r="Q13019" s="153"/>
      <c r="R13019" s="153"/>
      <c r="S13019" s="152"/>
      <c r="T13019" s="154"/>
      <c r="X13019" s="69" t="str">
        <f t="shared" si="410"/>
        <v/>
      </c>
      <c r="Y13019" s="69" t="str">
        <f t="shared" si="411"/>
        <v/>
      </c>
    </row>
    <row r="13020" spans="8:25" x14ac:dyDescent="0.25">
      <c r="H13020" s="153"/>
      <c r="I13020" s="151"/>
      <c r="J13020" s="153"/>
      <c r="K13020" s="153"/>
      <c r="L13020" s="153"/>
      <c r="M13020" s="153"/>
      <c r="N13020" s="153"/>
      <c r="O13020" s="153"/>
      <c r="P13020" s="153"/>
      <c r="Q13020" s="153"/>
      <c r="R13020" s="153"/>
      <c r="S13020" s="152"/>
      <c r="T13020" s="154"/>
      <c r="X13020" s="69" t="str">
        <f t="shared" si="410"/>
        <v/>
      </c>
      <c r="Y13020" s="69" t="str">
        <f t="shared" si="411"/>
        <v/>
      </c>
    </row>
    <row r="13021" spans="8:25" x14ac:dyDescent="0.25">
      <c r="H13021" s="153"/>
      <c r="I13021" s="151"/>
      <c r="J13021" s="153"/>
      <c r="K13021" s="153"/>
      <c r="L13021" s="153"/>
      <c r="M13021" s="153"/>
      <c r="N13021" s="153"/>
      <c r="O13021" s="153"/>
      <c r="P13021" s="153"/>
      <c r="Q13021" s="153"/>
      <c r="R13021" s="153"/>
      <c r="S13021" s="152"/>
      <c r="T13021" s="154"/>
      <c r="X13021" s="69" t="str">
        <f t="shared" si="410"/>
        <v/>
      </c>
      <c r="Y13021" s="69" t="str">
        <f t="shared" si="411"/>
        <v/>
      </c>
    </row>
    <row r="13022" spans="8:25" x14ac:dyDescent="0.25">
      <c r="H13022" s="153"/>
      <c r="I13022" s="151"/>
      <c r="J13022" s="153"/>
      <c r="K13022" s="153"/>
      <c r="L13022" s="153"/>
      <c r="M13022" s="153"/>
      <c r="N13022" s="153"/>
      <c r="O13022" s="153"/>
      <c r="P13022" s="153"/>
      <c r="Q13022" s="153"/>
      <c r="R13022" s="153"/>
      <c r="S13022" s="152"/>
      <c r="T13022" s="154"/>
      <c r="X13022" s="69" t="str">
        <f t="shared" si="410"/>
        <v/>
      </c>
      <c r="Y13022" s="69" t="str">
        <f t="shared" si="411"/>
        <v/>
      </c>
    </row>
    <row r="13023" spans="8:25" x14ac:dyDescent="0.25">
      <c r="H13023" s="153"/>
      <c r="I13023" s="151"/>
      <c r="J13023" s="153"/>
      <c r="K13023" s="153"/>
      <c r="L13023" s="153"/>
      <c r="M13023" s="153"/>
      <c r="N13023" s="153"/>
      <c r="O13023" s="153"/>
      <c r="P13023" s="153"/>
      <c r="Q13023" s="153"/>
      <c r="R13023" s="153"/>
      <c r="S13023" s="152"/>
      <c r="T13023" s="154"/>
      <c r="X13023" s="69" t="str">
        <f t="shared" si="410"/>
        <v/>
      </c>
      <c r="Y13023" s="69" t="str">
        <f t="shared" si="411"/>
        <v/>
      </c>
    </row>
    <row r="13024" spans="8:25" x14ac:dyDescent="0.25">
      <c r="H13024" s="153"/>
      <c r="I13024" s="151"/>
      <c r="J13024" s="153"/>
      <c r="K13024" s="153"/>
      <c r="L13024" s="153"/>
      <c r="M13024" s="153"/>
      <c r="N13024" s="153"/>
      <c r="O13024" s="153"/>
      <c r="P13024" s="153"/>
      <c r="Q13024" s="153"/>
      <c r="R13024" s="153"/>
      <c r="S13024" s="152"/>
      <c r="T13024" s="154"/>
      <c r="X13024" s="69" t="str">
        <f t="shared" si="410"/>
        <v/>
      </c>
      <c r="Y13024" s="69" t="str">
        <f t="shared" si="411"/>
        <v/>
      </c>
    </row>
    <row r="13025" spans="8:25" x14ac:dyDescent="0.25">
      <c r="H13025" s="153"/>
      <c r="I13025" s="151"/>
      <c r="J13025" s="153"/>
      <c r="K13025" s="153"/>
      <c r="L13025" s="153"/>
      <c r="M13025" s="153"/>
      <c r="N13025" s="153"/>
      <c r="O13025" s="153"/>
      <c r="P13025" s="153"/>
      <c r="Q13025" s="153"/>
      <c r="R13025" s="153"/>
      <c r="S13025" s="152"/>
      <c r="T13025" s="154"/>
      <c r="X13025" s="69" t="str">
        <f t="shared" si="410"/>
        <v/>
      </c>
      <c r="Y13025" s="69" t="str">
        <f t="shared" si="411"/>
        <v/>
      </c>
    </row>
    <row r="13026" spans="8:25" x14ac:dyDescent="0.25">
      <c r="H13026" s="153"/>
      <c r="I13026" s="151"/>
      <c r="J13026" s="153"/>
      <c r="K13026" s="153"/>
      <c r="L13026" s="153"/>
      <c r="M13026" s="153"/>
      <c r="N13026" s="153"/>
      <c r="O13026" s="153"/>
      <c r="P13026" s="153"/>
      <c r="Q13026" s="153"/>
      <c r="R13026" s="153"/>
      <c r="S13026" s="152"/>
      <c r="T13026" s="154"/>
      <c r="X13026" s="69" t="str">
        <f t="shared" si="410"/>
        <v/>
      </c>
      <c r="Y13026" s="69" t="str">
        <f t="shared" si="411"/>
        <v/>
      </c>
    </row>
    <row r="13027" spans="8:25" x14ac:dyDescent="0.25">
      <c r="H13027" s="153"/>
      <c r="I13027" s="151"/>
      <c r="J13027" s="153"/>
      <c r="K13027" s="153"/>
      <c r="L13027" s="153"/>
      <c r="M13027" s="153"/>
      <c r="N13027" s="153"/>
      <c r="O13027" s="153"/>
      <c r="P13027" s="153"/>
      <c r="Q13027" s="153"/>
      <c r="R13027" s="153"/>
      <c r="S13027" s="152"/>
      <c r="T13027" s="154"/>
      <c r="X13027" s="69" t="str">
        <f t="shared" si="410"/>
        <v/>
      </c>
      <c r="Y13027" s="69" t="str">
        <f t="shared" si="411"/>
        <v/>
      </c>
    </row>
    <row r="13028" spans="8:25" x14ac:dyDescent="0.25">
      <c r="H13028" s="153"/>
      <c r="I13028" s="151"/>
      <c r="J13028" s="153"/>
      <c r="K13028" s="153"/>
      <c r="L13028" s="153"/>
      <c r="M13028" s="153"/>
      <c r="N13028" s="153"/>
      <c r="O13028" s="153"/>
      <c r="P13028" s="153"/>
      <c r="Q13028" s="153"/>
      <c r="R13028" s="153"/>
      <c r="S13028" s="152"/>
      <c r="T13028" s="154"/>
      <c r="X13028" s="69" t="str">
        <f t="shared" si="410"/>
        <v/>
      </c>
      <c r="Y13028" s="69" t="str">
        <f t="shared" si="411"/>
        <v/>
      </c>
    </row>
    <row r="13029" spans="8:25" x14ac:dyDescent="0.25">
      <c r="H13029" s="153"/>
      <c r="I13029" s="151"/>
      <c r="J13029" s="153"/>
      <c r="K13029" s="153"/>
      <c r="L13029" s="153"/>
      <c r="M13029" s="153"/>
      <c r="N13029" s="153"/>
      <c r="O13029" s="153"/>
      <c r="P13029" s="153"/>
      <c r="Q13029" s="153"/>
      <c r="R13029" s="153"/>
      <c r="S13029" s="152"/>
      <c r="T13029" s="154"/>
      <c r="X13029" s="69" t="str">
        <f t="shared" si="410"/>
        <v/>
      </c>
      <c r="Y13029" s="69" t="str">
        <f t="shared" si="411"/>
        <v/>
      </c>
    </row>
    <row r="13030" spans="8:25" x14ac:dyDescent="0.25">
      <c r="H13030" s="153"/>
      <c r="I13030" s="151"/>
      <c r="J13030" s="153"/>
      <c r="K13030" s="153"/>
      <c r="L13030" s="153"/>
      <c r="M13030" s="153"/>
      <c r="N13030" s="153"/>
      <c r="O13030" s="153"/>
      <c r="P13030" s="153"/>
      <c r="Q13030" s="153"/>
      <c r="R13030" s="153"/>
      <c r="S13030" s="152"/>
      <c r="T13030" s="154"/>
      <c r="X13030" s="69" t="str">
        <f t="shared" si="410"/>
        <v/>
      </c>
      <c r="Y13030" s="69" t="str">
        <f t="shared" si="411"/>
        <v/>
      </c>
    </row>
    <row r="13031" spans="8:25" x14ac:dyDescent="0.25">
      <c r="H13031" s="153"/>
      <c r="I13031" s="151"/>
      <c r="J13031" s="153"/>
      <c r="K13031" s="153"/>
      <c r="L13031" s="153"/>
      <c r="M13031" s="153"/>
      <c r="N13031" s="153"/>
      <c r="O13031" s="153"/>
      <c r="P13031" s="153"/>
      <c r="Q13031" s="153"/>
      <c r="R13031" s="153"/>
      <c r="S13031" s="152"/>
      <c r="T13031" s="154"/>
      <c r="X13031" s="69" t="str">
        <f t="shared" si="410"/>
        <v/>
      </c>
      <c r="Y13031" s="69" t="str">
        <f t="shared" si="411"/>
        <v/>
      </c>
    </row>
    <row r="13032" spans="8:25" x14ac:dyDescent="0.25">
      <c r="H13032" s="153"/>
      <c r="I13032" s="151"/>
      <c r="J13032" s="153"/>
      <c r="K13032" s="153"/>
      <c r="L13032" s="153"/>
      <c r="M13032" s="153"/>
      <c r="N13032" s="153"/>
      <c r="O13032" s="153"/>
      <c r="P13032" s="153"/>
      <c r="Q13032" s="153"/>
      <c r="R13032" s="153"/>
      <c r="S13032" s="152"/>
      <c r="T13032" s="154"/>
      <c r="X13032" s="69" t="str">
        <f t="shared" si="410"/>
        <v/>
      </c>
      <c r="Y13032" s="69" t="str">
        <f t="shared" si="411"/>
        <v/>
      </c>
    </row>
    <row r="13033" spans="8:25" x14ac:dyDescent="0.25">
      <c r="H13033" s="153"/>
      <c r="I13033" s="151"/>
      <c r="J13033" s="153"/>
      <c r="K13033" s="153"/>
      <c r="L13033" s="153"/>
      <c r="M13033" s="153"/>
      <c r="N13033" s="153"/>
      <c r="O13033" s="153"/>
      <c r="P13033" s="153"/>
      <c r="Q13033" s="153"/>
      <c r="R13033" s="153"/>
      <c r="S13033" s="152"/>
      <c r="T13033" s="154"/>
      <c r="X13033" s="69" t="str">
        <f t="shared" si="410"/>
        <v/>
      </c>
      <c r="Y13033" s="69" t="str">
        <f t="shared" si="411"/>
        <v/>
      </c>
    </row>
    <row r="13034" spans="8:25" x14ac:dyDescent="0.25">
      <c r="H13034" s="153"/>
      <c r="I13034" s="151"/>
      <c r="J13034" s="153"/>
      <c r="K13034" s="153"/>
      <c r="L13034" s="153"/>
      <c r="M13034" s="153"/>
      <c r="N13034" s="153"/>
      <c r="O13034" s="153"/>
      <c r="P13034" s="153"/>
      <c r="Q13034" s="153"/>
      <c r="R13034" s="153"/>
      <c r="S13034" s="152"/>
      <c r="T13034" s="154"/>
      <c r="X13034" s="69" t="str">
        <f t="shared" si="410"/>
        <v/>
      </c>
      <c r="Y13034" s="69" t="str">
        <f t="shared" si="411"/>
        <v/>
      </c>
    </row>
    <row r="13035" spans="8:25" x14ac:dyDescent="0.25">
      <c r="H13035" s="153"/>
      <c r="I13035" s="151"/>
      <c r="J13035" s="153"/>
      <c r="K13035" s="153"/>
      <c r="L13035" s="153"/>
      <c r="M13035" s="153"/>
      <c r="N13035" s="153"/>
      <c r="O13035" s="153"/>
      <c r="P13035" s="153"/>
      <c r="Q13035" s="153"/>
      <c r="R13035" s="153"/>
      <c r="S13035" s="152"/>
      <c r="T13035" s="154"/>
      <c r="X13035" s="69" t="str">
        <f t="shared" si="410"/>
        <v/>
      </c>
      <c r="Y13035" s="69" t="str">
        <f t="shared" si="411"/>
        <v/>
      </c>
    </row>
    <row r="13036" spans="8:25" x14ac:dyDescent="0.25">
      <c r="H13036" s="153"/>
      <c r="I13036" s="151"/>
      <c r="J13036" s="153"/>
      <c r="K13036" s="153"/>
      <c r="L13036" s="153"/>
      <c r="M13036" s="153"/>
      <c r="N13036" s="153"/>
      <c r="O13036" s="153"/>
      <c r="P13036" s="153"/>
      <c r="Q13036" s="153"/>
      <c r="R13036" s="153"/>
      <c r="S13036" s="152"/>
      <c r="T13036" s="154"/>
      <c r="X13036" s="69" t="str">
        <f t="shared" si="410"/>
        <v/>
      </c>
      <c r="Y13036" s="69" t="str">
        <f t="shared" si="411"/>
        <v/>
      </c>
    </row>
    <row r="13037" spans="8:25" x14ac:dyDescent="0.25">
      <c r="H13037" s="153"/>
      <c r="I13037" s="151"/>
      <c r="J13037" s="153"/>
      <c r="K13037" s="153"/>
      <c r="L13037" s="153"/>
      <c r="M13037" s="153"/>
      <c r="N13037" s="153"/>
      <c r="O13037" s="153"/>
      <c r="P13037" s="153"/>
      <c r="Q13037" s="153"/>
      <c r="R13037" s="153"/>
      <c r="S13037" s="152"/>
      <c r="T13037" s="154"/>
      <c r="X13037" s="69" t="str">
        <f t="shared" si="410"/>
        <v/>
      </c>
      <c r="Y13037" s="69" t="str">
        <f t="shared" si="411"/>
        <v/>
      </c>
    </row>
    <row r="13038" spans="8:25" x14ac:dyDescent="0.25">
      <c r="H13038" s="153"/>
      <c r="I13038" s="151"/>
      <c r="J13038" s="153"/>
      <c r="K13038" s="153"/>
      <c r="L13038" s="153"/>
      <c r="M13038" s="153"/>
      <c r="N13038" s="153"/>
      <c r="O13038" s="153"/>
      <c r="P13038" s="153"/>
      <c r="Q13038" s="153"/>
      <c r="R13038" s="153"/>
      <c r="S13038" s="152"/>
      <c r="T13038" s="154"/>
      <c r="X13038" s="69" t="str">
        <f t="shared" si="410"/>
        <v/>
      </c>
      <c r="Y13038" s="69" t="str">
        <f t="shared" si="411"/>
        <v/>
      </c>
    </row>
    <row r="13039" spans="8:25" x14ac:dyDescent="0.25">
      <c r="H13039" s="153"/>
      <c r="I13039" s="151"/>
      <c r="J13039" s="153"/>
      <c r="K13039" s="153"/>
      <c r="L13039" s="153"/>
      <c r="M13039" s="153"/>
      <c r="N13039" s="153"/>
      <c r="O13039" s="153"/>
      <c r="P13039" s="153"/>
      <c r="Q13039" s="153"/>
      <c r="R13039" s="153"/>
      <c r="S13039" s="152"/>
      <c r="T13039" s="154"/>
      <c r="X13039" s="69" t="str">
        <f t="shared" si="410"/>
        <v/>
      </c>
      <c r="Y13039" s="69" t="str">
        <f t="shared" si="411"/>
        <v/>
      </c>
    </row>
    <row r="13040" spans="8:25" x14ac:dyDescent="0.25">
      <c r="H13040" s="153"/>
      <c r="I13040" s="151"/>
      <c r="J13040" s="153"/>
      <c r="K13040" s="153"/>
      <c r="L13040" s="153"/>
      <c r="M13040" s="153"/>
      <c r="N13040" s="153"/>
      <c r="O13040" s="153"/>
      <c r="P13040" s="153"/>
      <c r="Q13040" s="153"/>
      <c r="R13040" s="153"/>
      <c r="S13040" s="152"/>
      <c r="T13040" s="154"/>
      <c r="X13040" s="69" t="str">
        <f t="shared" si="410"/>
        <v/>
      </c>
      <c r="Y13040" s="69" t="str">
        <f t="shared" si="411"/>
        <v/>
      </c>
    </row>
    <row r="13041" spans="8:25" x14ac:dyDescent="0.25">
      <c r="H13041" s="153"/>
      <c r="I13041" s="151"/>
      <c r="J13041" s="153"/>
      <c r="K13041" s="153"/>
      <c r="L13041" s="153"/>
      <c r="M13041" s="153"/>
      <c r="N13041" s="153"/>
      <c r="O13041" s="153"/>
      <c r="P13041" s="153"/>
      <c r="Q13041" s="153"/>
      <c r="R13041" s="153"/>
      <c r="S13041" s="152"/>
      <c r="T13041" s="154"/>
      <c r="X13041" s="69" t="str">
        <f t="shared" si="410"/>
        <v/>
      </c>
      <c r="Y13041" s="69" t="str">
        <f t="shared" si="411"/>
        <v/>
      </c>
    </row>
    <row r="13042" spans="8:25" x14ac:dyDescent="0.25">
      <c r="H13042" s="153"/>
      <c r="I13042" s="151"/>
      <c r="J13042" s="153"/>
      <c r="K13042" s="153"/>
      <c r="L13042" s="153"/>
      <c r="M13042" s="153"/>
      <c r="N13042" s="153"/>
      <c r="O13042" s="153"/>
      <c r="P13042" s="153"/>
      <c r="Q13042" s="153"/>
      <c r="R13042" s="153"/>
      <c r="S13042" s="152"/>
      <c r="T13042" s="154"/>
      <c r="X13042" s="69" t="str">
        <f t="shared" si="410"/>
        <v/>
      </c>
      <c r="Y13042" s="69" t="str">
        <f t="shared" si="411"/>
        <v/>
      </c>
    </row>
    <row r="13043" spans="8:25" x14ac:dyDescent="0.25">
      <c r="H13043" s="153"/>
      <c r="I13043" s="151"/>
      <c r="J13043" s="153"/>
      <c r="K13043" s="153"/>
      <c r="L13043" s="153"/>
      <c r="M13043" s="153"/>
      <c r="N13043" s="153"/>
      <c r="O13043" s="153"/>
      <c r="P13043" s="153"/>
      <c r="Q13043" s="153"/>
      <c r="R13043" s="153"/>
      <c r="S13043" s="152"/>
      <c r="T13043" s="154"/>
      <c r="X13043" s="69" t="str">
        <f t="shared" si="410"/>
        <v/>
      </c>
      <c r="Y13043" s="69" t="str">
        <f t="shared" si="411"/>
        <v/>
      </c>
    </row>
    <row r="13044" spans="8:25" x14ac:dyDescent="0.25">
      <c r="H13044" s="153"/>
      <c r="I13044" s="151"/>
      <c r="J13044" s="153"/>
      <c r="K13044" s="153"/>
      <c r="L13044" s="153"/>
      <c r="M13044" s="153"/>
      <c r="N13044" s="153"/>
      <c r="O13044" s="153"/>
      <c r="P13044" s="153"/>
      <c r="Q13044" s="153"/>
      <c r="R13044" s="153"/>
      <c r="S13044" s="152"/>
      <c r="T13044" s="154"/>
      <c r="X13044" s="69" t="str">
        <f t="shared" si="410"/>
        <v/>
      </c>
      <c r="Y13044" s="69" t="str">
        <f t="shared" si="411"/>
        <v/>
      </c>
    </row>
    <row r="13045" spans="8:25" x14ac:dyDescent="0.25">
      <c r="H13045" s="153"/>
      <c r="I13045" s="151"/>
      <c r="J13045" s="153"/>
      <c r="K13045" s="153"/>
      <c r="L13045" s="153"/>
      <c r="M13045" s="153"/>
      <c r="N13045" s="153"/>
      <c r="O13045" s="153"/>
      <c r="P13045" s="153"/>
      <c r="Q13045" s="153"/>
      <c r="R13045" s="153"/>
      <c r="S13045" s="152"/>
      <c r="T13045" s="154"/>
      <c r="X13045" s="69" t="str">
        <f t="shared" si="410"/>
        <v/>
      </c>
      <c r="Y13045" s="69" t="str">
        <f t="shared" si="411"/>
        <v/>
      </c>
    </row>
    <row r="13046" spans="8:25" x14ac:dyDescent="0.25">
      <c r="H13046" s="153"/>
      <c r="I13046" s="151"/>
      <c r="J13046" s="153"/>
      <c r="K13046" s="153"/>
      <c r="L13046" s="153"/>
      <c r="M13046" s="153"/>
      <c r="N13046" s="153"/>
      <c r="O13046" s="153"/>
      <c r="P13046" s="153"/>
      <c r="Q13046" s="153"/>
      <c r="R13046" s="153"/>
      <c r="S13046" s="152"/>
      <c r="T13046" s="154"/>
      <c r="X13046" s="69" t="str">
        <f t="shared" si="410"/>
        <v/>
      </c>
      <c r="Y13046" s="69" t="str">
        <f t="shared" si="411"/>
        <v/>
      </c>
    </row>
    <row r="13047" spans="8:25" x14ac:dyDescent="0.25">
      <c r="H13047" s="153"/>
      <c r="I13047" s="151"/>
      <c r="J13047" s="153"/>
      <c r="K13047" s="153"/>
      <c r="L13047" s="153"/>
      <c r="M13047" s="153"/>
      <c r="N13047" s="153"/>
      <c r="O13047" s="153"/>
      <c r="P13047" s="153"/>
      <c r="Q13047" s="153"/>
      <c r="R13047" s="153"/>
      <c r="S13047" s="152"/>
      <c r="T13047" s="154"/>
      <c r="X13047" s="69" t="str">
        <f t="shared" si="410"/>
        <v/>
      </c>
      <c r="Y13047" s="69" t="str">
        <f t="shared" si="411"/>
        <v/>
      </c>
    </row>
    <row r="13048" spans="8:25" x14ac:dyDescent="0.25">
      <c r="H13048" s="153"/>
      <c r="I13048" s="151"/>
      <c r="J13048" s="153"/>
      <c r="K13048" s="153"/>
      <c r="L13048" s="153"/>
      <c r="M13048" s="153"/>
      <c r="N13048" s="153"/>
      <c r="O13048" s="153"/>
      <c r="P13048" s="153"/>
      <c r="Q13048" s="153"/>
      <c r="R13048" s="153"/>
      <c r="S13048" s="152"/>
      <c r="T13048" s="154"/>
      <c r="X13048" s="69" t="str">
        <f t="shared" si="410"/>
        <v/>
      </c>
      <c r="Y13048" s="69" t="str">
        <f t="shared" si="411"/>
        <v/>
      </c>
    </row>
    <row r="13049" spans="8:25" x14ac:dyDescent="0.25">
      <c r="H13049" s="153"/>
      <c r="I13049" s="151"/>
      <c r="J13049" s="153"/>
      <c r="K13049" s="153"/>
      <c r="L13049" s="153"/>
      <c r="M13049" s="153"/>
      <c r="N13049" s="153"/>
      <c r="O13049" s="153"/>
      <c r="P13049" s="153"/>
      <c r="Q13049" s="153"/>
      <c r="R13049" s="153"/>
      <c r="S13049" s="152"/>
      <c r="T13049" s="154"/>
      <c r="X13049" s="69" t="str">
        <f t="shared" si="410"/>
        <v/>
      </c>
      <c r="Y13049" s="69" t="str">
        <f t="shared" si="411"/>
        <v/>
      </c>
    </row>
    <row r="13050" spans="8:25" x14ac:dyDescent="0.25">
      <c r="H13050" s="153"/>
      <c r="I13050" s="151"/>
      <c r="J13050" s="153"/>
      <c r="K13050" s="153"/>
      <c r="L13050" s="153"/>
      <c r="M13050" s="153"/>
      <c r="N13050" s="153"/>
      <c r="O13050" s="153"/>
      <c r="P13050" s="153"/>
      <c r="Q13050" s="153"/>
      <c r="R13050" s="153"/>
      <c r="S13050" s="152"/>
      <c r="T13050" s="154"/>
      <c r="X13050" s="69" t="str">
        <f t="shared" si="410"/>
        <v/>
      </c>
      <c r="Y13050" s="69" t="str">
        <f t="shared" si="411"/>
        <v/>
      </c>
    </row>
    <row r="13051" spans="8:25" x14ac:dyDescent="0.25">
      <c r="H13051" s="153"/>
      <c r="I13051" s="151"/>
      <c r="J13051" s="153"/>
      <c r="K13051" s="153"/>
      <c r="L13051" s="153"/>
      <c r="M13051" s="153"/>
      <c r="N13051" s="153"/>
      <c r="O13051" s="153"/>
      <c r="P13051" s="153"/>
      <c r="Q13051" s="153"/>
      <c r="R13051" s="153"/>
      <c r="S13051" s="152"/>
      <c r="T13051" s="154"/>
      <c r="X13051" s="69" t="str">
        <f t="shared" si="410"/>
        <v/>
      </c>
      <c r="Y13051" s="69" t="str">
        <f t="shared" si="411"/>
        <v/>
      </c>
    </row>
    <row r="13052" spans="8:25" x14ac:dyDescent="0.25">
      <c r="H13052" s="153"/>
      <c r="I13052" s="151"/>
      <c r="J13052" s="153"/>
      <c r="K13052" s="153"/>
      <c r="L13052" s="153"/>
      <c r="M13052" s="153"/>
      <c r="N13052" s="153"/>
      <c r="O13052" s="153"/>
      <c r="P13052" s="153"/>
      <c r="Q13052" s="153"/>
      <c r="R13052" s="153"/>
      <c r="S13052" s="152"/>
      <c r="T13052" s="154"/>
      <c r="X13052" s="69" t="str">
        <f t="shared" si="410"/>
        <v/>
      </c>
      <c r="Y13052" s="69" t="str">
        <f t="shared" si="411"/>
        <v/>
      </c>
    </row>
    <row r="13053" spans="8:25" x14ac:dyDescent="0.25">
      <c r="H13053" s="153"/>
      <c r="I13053" s="151"/>
      <c r="J13053" s="153"/>
      <c r="K13053" s="153"/>
      <c r="L13053" s="153"/>
      <c r="M13053" s="153"/>
      <c r="N13053" s="153"/>
      <c r="O13053" s="153"/>
      <c r="P13053" s="153"/>
      <c r="Q13053" s="153"/>
      <c r="R13053" s="153"/>
      <c r="S13053" s="152"/>
      <c r="T13053" s="154"/>
      <c r="X13053" s="69" t="str">
        <f t="shared" si="410"/>
        <v/>
      </c>
      <c r="Y13053" s="69" t="str">
        <f t="shared" si="411"/>
        <v/>
      </c>
    </row>
    <row r="13054" spans="8:25" x14ac:dyDescent="0.25">
      <c r="H13054" s="153"/>
      <c r="I13054" s="151"/>
      <c r="J13054" s="153"/>
      <c r="K13054" s="153"/>
      <c r="L13054" s="153"/>
      <c r="M13054" s="153"/>
      <c r="N13054" s="153"/>
      <c r="O13054" s="153"/>
      <c r="P13054" s="153"/>
      <c r="Q13054" s="153"/>
      <c r="R13054" s="153"/>
      <c r="S13054" s="152"/>
      <c r="T13054" s="154"/>
      <c r="X13054" s="69" t="str">
        <f t="shared" si="410"/>
        <v/>
      </c>
      <c r="Y13054" s="69" t="str">
        <f t="shared" si="411"/>
        <v/>
      </c>
    </row>
    <row r="13055" spans="8:25" x14ac:dyDescent="0.25">
      <c r="H13055" s="153"/>
      <c r="I13055" s="151"/>
      <c r="J13055" s="153"/>
      <c r="K13055" s="153"/>
      <c r="L13055" s="153"/>
      <c r="M13055" s="153"/>
      <c r="N13055" s="153"/>
      <c r="O13055" s="153"/>
      <c r="P13055" s="153"/>
      <c r="Q13055" s="153"/>
      <c r="R13055" s="153"/>
      <c r="S13055" s="152"/>
      <c r="T13055" s="154"/>
      <c r="X13055" s="69" t="str">
        <f t="shared" si="410"/>
        <v/>
      </c>
      <c r="Y13055" s="69" t="str">
        <f t="shared" si="411"/>
        <v/>
      </c>
    </row>
    <row r="13056" spans="8:25" x14ac:dyDescent="0.25">
      <c r="H13056" s="153"/>
      <c r="I13056" s="151"/>
      <c r="J13056" s="153"/>
      <c r="K13056" s="153"/>
      <c r="L13056" s="153"/>
      <c r="M13056" s="153"/>
      <c r="N13056" s="153"/>
      <c r="O13056" s="153"/>
      <c r="P13056" s="153"/>
      <c r="Q13056" s="153"/>
      <c r="R13056" s="153"/>
      <c r="S13056" s="152"/>
      <c r="T13056" s="154"/>
      <c r="X13056" s="69" t="str">
        <f t="shared" si="410"/>
        <v/>
      </c>
      <c r="Y13056" s="69" t="str">
        <f t="shared" si="411"/>
        <v/>
      </c>
    </row>
    <row r="13057" spans="8:25" x14ac:dyDescent="0.25">
      <c r="H13057" s="153"/>
      <c r="I13057" s="151"/>
      <c r="J13057" s="153"/>
      <c r="K13057" s="153"/>
      <c r="L13057" s="153"/>
      <c r="M13057" s="153"/>
      <c r="N13057" s="153"/>
      <c r="O13057" s="153"/>
      <c r="P13057" s="153"/>
      <c r="Q13057" s="153"/>
      <c r="R13057" s="153"/>
      <c r="S13057" s="152"/>
      <c r="T13057" s="154"/>
      <c r="X13057" s="69" t="str">
        <f t="shared" si="410"/>
        <v/>
      </c>
      <c r="Y13057" s="69" t="str">
        <f t="shared" si="411"/>
        <v/>
      </c>
    </row>
    <row r="13058" spans="8:25" x14ac:dyDescent="0.25">
      <c r="H13058" s="153"/>
      <c r="I13058" s="151"/>
      <c r="J13058" s="153"/>
      <c r="K13058" s="153"/>
      <c r="L13058" s="153"/>
      <c r="M13058" s="153"/>
      <c r="N13058" s="153"/>
      <c r="O13058" s="153"/>
      <c r="P13058" s="153"/>
      <c r="Q13058" s="153"/>
      <c r="R13058" s="153"/>
      <c r="S13058" s="152"/>
      <c r="T13058" s="154"/>
      <c r="X13058" s="69" t="str">
        <f t="shared" ref="X13058:X13121" si="412">IF(W13058&lt;&gt;"",W13058-I13058,"")</f>
        <v/>
      </c>
      <c r="Y13058" s="69" t="str">
        <f t="shared" si="411"/>
        <v/>
      </c>
    </row>
    <row r="13059" spans="8:25" x14ac:dyDescent="0.25">
      <c r="H13059" s="153"/>
      <c r="I13059" s="151"/>
      <c r="J13059" s="153"/>
      <c r="K13059" s="153"/>
      <c r="L13059" s="153"/>
      <c r="M13059" s="153"/>
      <c r="N13059" s="153"/>
      <c r="O13059" s="153"/>
      <c r="P13059" s="153"/>
      <c r="Q13059" s="153"/>
      <c r="R13059" s="153"/>
      <c r="S13059" s="152"/>
      <c r="T13059" s="154"/>
      <c r="X13059" s="69" t="str">
        <f t="shared" si="412"/>
        <v/>
      </c>
      <c r="Y13059" s="69" t="str">
        <f t="shared" ref="Y13059:Y13122" si="413">IF(X13059&lt;&gt;"",IF(X13059&lt;365,"&lt; 1 year",IF(X13059&lt;730,"1-2",IF(X13059&lt;1095,"2-3",IF(X13059&lt;1460,"3-4",IF(X13059&lt;1825,"4-5","5+"))))),"")</f>
        <v/>
      </c>
    </row>
    <row r="13060" spans="8:25" x14ac:dyDescent="0.25">
      <c r="H13060" s="153"/>
      <c r="I13060" s="151"/>
      <c r="J13060" s="153"/>
      <c r="K13060" s="153"/>
      <c r="L13060" s="153"/>
      <c r="M13060" s="153"/>
      <c r="N13060" s="153"/>
      <c r="O13060" s="153"/>
      <c r="P13060" s="153"/>
      <c r="Q13060" s="153"/>
      <c r="R13060" s="153"/>
      <c r="S13060" s="152"/>
      <c r="T13060" s="154"/>
      <c r="X13060" s="69" t="str">
        <f t="shared" si="412"/>
        <v/>
      </c>
      <c r="Y13060" s="69" t="str">
        <f t="shared" si="413"/>
        <v/>
      </c>
    </row>
    <row r="13061" spans="8:25" x14ac:dyDescent="0.25">
      <c r="H13061" s="153"/>
      <c r="I13061" s="151"/>
      <c r="J13061" s="153"/>
      <c r="K13061" s="153"/>
      <c r="L13061" s="153"/>
      <c r="M13061" s="153"/>
      <c r="N13061" s="153"/>
      <c r="O13061" s="153"/>
      <c r="P13061" s="153"/>
      <c r="Q13061" s="153"/>
      <c r="R13061" s="153"/>
      <c r="S13061" s="152"/>
      <c r="T13061" s="154"/>
      <c r="X13061" s="69" t="str">
        <f t="shared" si="412"/>
        <v/>
      </c>
      <c r="Y13061" s="69" t="str">
        <f t="shared" si="413"/>
        <v/>
      </c>
    </row>
    <row r="13062" spans="8:25" x14ac:dyDescent="0.25">
      <c r="H13062" s="153"/>
      <c r="I13062" s="151"/>
      <c r="J13062" s="153"/>
      <c r="K13062" s="153"/>
      <c r="L13062" s="153"/>
      <c r="M13062" s="153"/>
      <c r="N13062" s="153"/>
      <c r="O13062" s="153"/>
      <c r="P13062" s="153"/>
      <c r="Q13062" s="153"/>
      <c r="R13062" s="153"/>
      <c r="S13062" s="152"/>
      <c r="T13062" s="154"/>
      <c r="X13062" s="69" t="str">
        <f t="shared" si="412"/>
        <v/>
      </c>
      <c r="Y13062" s="69" t="str">
        <f t="shared" si="413"/>
        <v/>
      </c>
    </row>
    <row r="13063" spans="8:25" x14ac:dyDescent="0.25">
      <c r="H13063" s="153"/>
      <c r="I13063" s="151"/>
      <c r="J13063" s="153"/>
      <c r="K13063" s="153"/>
      <c r="L13063" s="153"/>
      <c r="M13063" s="153"/>
      <c r="N13063" s="153"/>
      <c r="O13063" s="153"/>
      <c r="P13063" s="153"/>
      <c r="Q13063" s="153"/>
      <c r="R13063" s="153"/>
      <c r="S13063" s="152"/>
      <c r="T13063" s="154"/>
      <c r="X13063" s="69" t="str">
        <f t="shared" si="412"/>
        <v/>
      </c>
      <c r="Y13063" s="69" t="str">
        <f t="shared" si="413"/>
        <v/>
      </c>
    </row>
    <row r="13064" spans="8:25" x14ac:dyDescent="0.25">
      <c r="H13064" s="153"/>
      <c r="I13064" s="151"/>
      <c r="J13064" s="153"/>
      <c r="K13064" s="153"/>
      <c r="L13064" s="153"/>
      <c r="M13064" s="153"/>
      <c r="N13064" s="153"/>
      <c r="O13064" s="153"/>
      <c r="P13064" s="153"/>
      <c r="Q13064" s="153"/>
      <c r="R13064" s="153"/>
      <c r="S13064" s="152"/>
      <c r="T13064" s="154"/>
      <c r="X13064" s="69" t="str">
        <f t="shared" si="412"/>
        <v/>
      </c>
      <c r="Y13064" s="69" t="str">
        <f t="shared" si="413"/>
        <v/>
      </c>
    </row>
    <row r="13065" spans="8:25" x14ac:dyDescent="0.25">
      <c r="H13065" s="153"/>
      <c r="I13065" s="151"/>
      <c r="J13065" s="153"/>
      <c r="K13065" s="153"/>
      <c r="L13065" s="153"/>
      <c r="M13065" s="153"/>
      <c r="N13065" s="153"/>
      <c r="O13065" s="153"/>
      <c r="P13065" s="153"/>
      <c r="Q13065" s="153"/>
      <c r="R13065" s="153"/>
      <c r="S13065" s="152"/>
      <c r="T13065" s="154"/>
      <c r="X13065" s="69" t="str">
        <f t="shared" si="412"/>
        <v/>
      </c>
      <c r="Y13065" s="69" t="str">
        <f t="shared" si="413"/>
        <v/>
      </c>
    </row>
    <row r="13066" spans="8:25" x14ac:dyDescent="0.25">
      <c r="H13066" s="153"/>
      <c r="I13066" s="151"/>
      <c r="J13066" s="153"/>
      <c r="K13066" s="153"/>
      <c r="L13066" s="153"/>
      <c r="M13066" s="153"/>
      <c r="N13066" s="153"/>
      <c r="O13066" s="153"/>
      <c r="P13066" s="153"/>
      <c r="Q13066" s="153"/>
      <c r="R13066" s="153"/>
      <c r="S13066" s="152"/>
      <c r="T13066" s="154"/>
      <c r="X13066" s="69" t="str">
        <f t="shared" si="412"/>
        <v/>
      </c>
      <c r="Y13066" s="69" t="str">
        <f t="shared" si="413"/>
        <v/>
      </c>
    </row>
    <row r="13067" spans="8:25" x14ac:dyDescent="0.25">
      <c r="H13067" s="153"/>
      <c r="I13067" s="151"/>
      <c r="J13067" s="153"/>
      <c r="K13067" s="153"/>
      <c r="L13067" s="153"/>
      <c r="M13067" s="153"/>
      <c r="N13067" s="153"/>
      <c r="O13067" s="153"/>
      <c r="P13067" s="153"/>
      <c r="Q13067" s="153"/>
      <c r="R13067" s="153"/>
      <c r="S13067" s="152"/>
      <c r="T13067" s="154"/>
      <c r="X13067" s="69" t="str">
        <f t="shared" si="412"/>
        <v/>
      </c>
      <c r="Y13067" s="69" t="str">
        <f t="shared" si="413"/>
        <v/>
      </c>
    </row>
    <row r="13068" spans="8:25" x14ac:dyDescent="0.25">
      <c r="H13068" s="153"/>
      <c r="I13068" s="151"/>
      <c r="J13068" s="153"/>
      <c r="K13068" s="153"/>
      <c r="L13068" s="153"/>
      <c r="M13068" s="153"/>
      <c r="N13068" s="153"/>
      <c r="O13068" s="153"/>
      <c r="P13068" s="153"/>
      <c r="Q13068" s="153"/>
      <c r="R13068" s="153"/>
      <c r="S13068" s="152"/>
      <c r="T13068" s="154"/>
      <c r="X13068" s="69" t="str">
        <f t="shared" si="412"/>
        <v/>
      </c>
      <c r="Y13068" s="69" t="str">
        <f t="shared" si="413"/>
        <v/>
      </c>
    </row>
    <row r="13069" spans="8:25" x14ac:dyDescent="0.25">
      <c r="H13069" s="153"/>
      <c r="I13069" s="151"/>
      <c r="J13069" s="153"/>
      <c r="K13069" s="153"/>
      <c r="L13069" s="153"/>
      <c r="M13069" s="153"/>
      <c r="N13069" s="153"/>
      <c r="O13069" s="153"/>
      <c r="P13069" s="153"/>
      <c r="Q13069" s="153"/>
      <c r="R13069" s="153"/>
      <c r="S13069" s="152"/>
      <c r="T13069" s="154"/>
      <c r="X13069" s="69" t="str">
        <f t="shared" si="412"/>
        <v/>
      </c>
      <c r="Y13069" s="69" t="str">
        <f t="shared" si="413"/>
        <v/>
      </c>
    </row>
    <row r="13070" spans="8:25" x14ac:dyDescent="0.25">
      <c r="H13070" s="153"/>
      <c r="I13070" s="151"/>
      <c r="J13070" s="153"/>
      <c r="K13070" s="153"/>
      <c r="L13070" s="153"/>
      <c r="M13070" s="153"/>
      <c r="N13070" s="153"/>
      <c r="O13070" s="153"/>
      <c r="P13070" s="153"/>
      <c r="Q13070" s="153"/>
      <c r="R13070" s="153"/>
      <c r="S13070" s="152"/>
      <c r="T13070" s="154"/>
      <c r="X13070" s="69" t="str">
        <f t="shared" si="412"/>
        <v/>
      </c>
      <c r="Y13070" s="69" t="str">
        <f t="shared" si="413"/>
        <v/>
      </c>
    </row>
    <row r="13071" spans="8:25" x14ac:dyDescent="0.25">
      <c r="H13071" s="153"/>
      <c r="I13071" s="151"/>
      <c r="J13071" s="153"/>
      <c r="K13071" s="153"/>
      <c r="L13071" s="153"/>
      <c r="M13071" s="153"/>
      <c r="N13071" s="153"/>
      <c r="O13071" s="153"/>
      <c r="P13071" s="153"/>
      <c r="Q13071" s="153"/>
      <c r="R13071" s="153"/>
      <c r="S13071" s="152"/>
      <c r="T13071" s="154"/>
      <c r="X13071" s="69" t="str">
        <f t="shared" si="412"/>
        <v/>
      </c>
      <c r="Y13071" s="69" t="str">
        <f t="shared" si="413"/>
        <v/>
      </c>
    </row>
    <row r="13072" spans="8:25" x14ac:dyDescent="0.25">
      <c r="H13072" s="153"/>
      <c r="I13072" s="151"/>
      <c r="J13072" s="153"/>
      <c r="K13072" s="153"/>
      <c r="L13072" s="153"/>
      <c r="M13072" s="153"/>
      <c r="N13072" s="153"/>
      <c r="O13072" s="153"/>
      <c r="P13072" s="153"/>
      <c r="Q13072" s="153"/>
      <c r="R13072" s="153"/>
      <c r="S13072" s="152"/>
      <c r="T13072" s="154"/>
      <c r="X13072" s="69" t="str">
        <f t="shared" si="412"/>
        <v/>
      </c>
      <c r="Y13072" s="69" t="str">
        <f t="shared" si="413"/>
        <v/>
      </c>
    </row>
    <row r="13073" spans="8:25" x14ac:dyDescent="0.25">
      <c r="H13073" s="153"/>
      <c r="I13073" s="151"/>
      <c r="J13073" s="153"/>
      <c r="K13073" s="153"/>
      <c r="L13073" s="153"/>
      <c r="M13073" s="153"/>
      <c r="N13073" s="153"/>
      <c r="O13073" s="153"/>
      <c r="P13073" s="153"/>
      <c r="Q13073" s="153"/>
      <c r="R13073" s="153"/>
      <c r="S13073" s="152"/>
      <c r="T13073" s="154"/>
      <c r="X13073" s="69" t="str">
        <f t="shared" si="412"/>
        <v/>
      </c>
      <c r="Y13073" s="69" t="str">
        <f t="shared" si="413"/>
        <v/>
      </c>
    </row>
    <row r="13074" spans="8:25" x14ac:dyDescent="0.25">
      <c r="H13074" s="153"/>
      <c r="I13074" s="151"/>
      <c r="J13074" s="153"/>
      <c r="K13074" s="153"/>
      <c r="L13074" s="153"/>
      <c r="M13074" s="153"/>
      <c r="N13074" s="153"/>
      <c r="O13074" s="153"/>
      <c r="P13074" s="153"/>
      <c r="Q13074" s="153"/>
      <c r="R13074" s="153"/>
      <c r="S13074" s="152"/>
      <c r="T13074" s="154"/>
      <c r="X13074" s="69" t="str">
        <f t="shared" si="412"/>
        <v/>
      </c>
      <c r="Y13074" s="69" t="str">
        <f t="shared" si="413"/>
        <v/>
      </c>
    </row>
    <row r="13075" spans="8:25" x14ac:dyDescent="0.25">
      <c r="H13075" s="153"/>
      <c r="I13075" s="151"/>
      <c r="J13075" s="153"/>
      <c r="K13075" s="153"/>
      <c r="L13075" s="153"/>
      <c r="M13075" s="153"/>
      <c r="N13075" s="153"/>
      <c r="O13075" s="153"/>
      <c r="P13075" s="153"/>
      <c r="Q13075" s="153"/>
      <c r="R13075" s="153"/>
      <c r="S13075" s="152"/>
      <c r="T13075" s="154"/>
      <c r="X13075" s="69" t="str">
        <f t="shared" si="412"/>
        <v/>
      </c>
      <c r="Y13075" s="69" t="str">
        <f t="shared" si="413"/>
        <v/>
      </c>
    </row>
    <row r="13076" spans="8:25" x14ac:dyDescent="0.25">
      <c r="H13076" s="153"/>
      <c r="I13076" s="151"/>
      <c r="J13076" s="153"/>
      <c r="K13076" s="153"/>
      <c r="L13076" s="153"/>
      <c r="M13076" s="153"/>
      <c r="N13076" s="153"/>
      <c r="O13076" s="153"/>
      <c r="P13076" s="153"/>
      <c r="Q13076" s="153"/>
      <c r="R13076" s="153"/>
      <c r="S13076" s="152"/>
      <c r="T13076" s="154"/>
      <c r="X13076" s="69" t="str">
        <f t="shared" si="412"/>
        <v/>
      </c>
      <c r="Y13076" s="69" t="str">
        <f t="shared" si="413"/>
        <v/>
      </c>
    </row>
    <row r="13077" spans="8:25" x14ac:dyDescent="0.25">
      <c r="H13077" s="153"/>
      <c r="I13077" s="151"/>
      <c r="J13077" s="153"/>
      <c r="K13077" s="153"/>
      <c r="L13077" s="153"/>
      <c r="M13077" s="153"/>
      <c r="N13077" s="153"/>
      <c r="O13077" s="153"/>
      <c r="P13077" s="153"/>
      <c r="Q13077" s="153"/>
      <c r="R13077" s="153"/>
      <c r="S13077" s="152"/>
      <c r="T13077" s="154"/>
      <c r="X13077" s="69" t="str">
        <f t="shared" si="412"/>
        <v/>
      </c>
      <c r="Y13077" s="69" t="str">
        <f t="shared" si="413"/>
        <v/>
      </c>
    </row>
    <row r="13078" spans="8:25" x14ac:dyDescent="0.25">
      <c r="H13078" s="153"/>
      <c r="I13078" s="151"/>
      <c r="J13078" s="153"/>
      <c r="K13078" s="153"/>
      <c r="L13078" s="153"/>
      <c r="M13078" s="153"/>
      <c r="N13078" s="153"/>
      <c r="O13078" s="153"/>
      <c r="P13078" s="153"/>
      <c r="Q13078" s="153"/>
      <c r="R13078" s="153"/>
      <c r="S13078" s="152"/>
      <c r="T13078" s="154"/>
      <c r="X13078" s="69" t="str">
        <f t="shared" si="412"/>
        <v/>
      </c>
      <c r="Y13078" s="69" t="str">
        <f t="shared" si="413"/>
        <v/>
      </c>
    </row>
    <row r="13079" spans="8:25" x14ac:dyDescent="0.25">
      <c r="H13079" s="153"/>
      <c r="I13079" s="151"/>
      <c r="J13079" s="153"/>
      <c r="K13079" s="153"/>
      <c r="L13079" s="153"/>
      <c r="M13079" s="153"/>
      <c r="N13079" s="153"/>
      <c r="O13079" s="153"/>
      <c r="P13079" s="153"/>
      <c r="Q13079" s="153"/>
      <c r="R13079" s="153"/>
      <c r="S13079" s="152"/>
      <c r="T13079" s="154"/>
      <c r="X13079" s="69" t="str">
        <f t="shared" si="412"/>
        <v/>
      </c>
      <c r="Y13079" s="69" t="str">
        <f t="shared" si="413"/>
        <v/>
      </c>
    </row>
    <row r="13080" spans="8:25" x14ac:dyDescent="0.25">
      <c r="H13080" s="153"/>
      <c r="I13080" s="151"/>
      <c r="J13080" s="153"/>
      <c r="K13080" s="153"/>
      <c r="L13080" s="153"/>
      <c r="M13080" s="153"/>
      <c r="N13080" s="153"/>
      <c r="O13080" s="153"/>
      <c r="P13080" s="153"/>
      <c r="Q13080" s="153"/>
      <c r="R13080" s="153"/>
      <c r="S13080" s="152"/>
      <c r="T13080" s="154"/>
      <c r="X13080" s="69" t="str">
        <f t="shared" si="412"/>
        <v/>
      </c>
      <c r="Y13080" s="69" t="str">
        <f t="shared" si="413"/>
        <v/>
      </c>
    </row>
    <row r="13081" spans="8:25" x14ac:dyDescent="0.25">
      <c r="H13081" s="153"/>
      <c r="I13081" s="151"/>
      <c r="J13081" s="153"/>
      <c r="K13081" s="153"/>
      <c r="L13081" s="153"/>
      <c r="M13081" s="153"/>
      <c r="N13081" s="153"/>
      <c r="O13081" s="153"/>
      <c r="P13081" s="153"/>
      <c r="Q13081" s="153"/>
      <c r="R13081" s="153"/>
      <c r="S13081" s="152"/>
      <c r="T13081" s="154"/>
      <c r="X13081" s="69" t="str">
        <f t="shared" si="412"/>
        <v/>
      </c>
      <c r="Y13081" s="69" t="str">
        <f t="shared" si="413"/>
        <v/>
      </c>
    </row>
    <row r="13082" spans="8:25" x14ac:dyDescent="0.25">
      <c r="H13082" s="153"/>
      <c r="I13082" s="151"/>
      <c r="J13082" s="153"/>
      <c r="K13082" s="153"/>
      <c r="L13082" s="153"/>
      <c r="M13082" s="153"/>
      <c r="N13082" s="153"/>
      <c r="O13082" s="153"/>
      <c r="P13082" s="153"/>
      <c r="Q13082" s="153"/>
      <c r="R13082" s="153"/>
      <c r="S13082" s="152"/>
      <c r="T13082" s="154"/>
      <c r="X13082" s="69" t="str">
        <f t="shared" si="412"/>
        <v/>
      </c>
      <c r="Y13082" s="69" t="str">
        <f t="shared" si="413"/>
        <v/>
      </c>
    </row>
    <row r="13083" spans="8:25" x14ac:dyDescent="0.25">
      <c r="H13083" s="153"/>
      <c r="I13083" s="151"/>
      <c r="J13083" s="153"/>
      <c r="K13083" s="153"/>
      <c r="L13083" s="153"/>
      <c r="M13083" s="153"/>
      <c r="N13083" s="153"/>
      <c r="O13083" s="153"/>
      <c r="P13083" s="153"/>
      <c r="Q13083" s="153"/>
      <c r="R13083" s="153"/>
      <c r="S13083" s="152"/>
      <c r="T13083" s="154"/>
      <c r="X13083" s="69" t="str">
        <f t="shared" si="412"/>
        <v/>
      </c>
      <c r="Y13083" s="69" t="str">
        <f t="shared" si="413"/>
        <v/>
      </c>
    </row>
    <row r="13084" spans="8:25" x14ac:dyDescent="0.25">
      <c r="H13084" s="153"/>
      <c r="I13084" s="151"/>
      <c r="J13084" s="153"/>
      <c r="K13084" s="153"/>
      <c r="L13084" s="153"/>
      <c r="M13084" s="153"/>
      <c r="N13084" s="153"/>
      <c r="O13084" s="153"/>
      <c r="P13084" s="153"/>
      <c r="Q13084" s="153"/>
      <c r="R13084" s="153"/>
      <c r="S13084" s="152"/>
      <c r="T13084" s="154"/>
      <c r="X13084" s="69" t="str">
        <f t="shared" si="412"/>
        <v/>
      </c>
      <c r="Y13084" s="69" t="str">
        <f t="shared" si="413"/>
        <v/>
      </c>
    </row>
    <row r="13085" spans="8:25" x14ac:dyDescent="0.25">
      <c r="H13085" s="153"/>
      <c r="I13085" s="151"/>
      <c r="J13085" s="153"/>
      <c r="K13085" s="153"/>
      <c r="L13085" s="153"/>
      <c r="M13085" s="153"/>
      <c r="N13085" s="153"/>
      <c r="O13085" s="153"/>
      <c r="P13085" s="153"/>
      <c r="Q13085" s="153"/>
      <c r="R13085" s="153"/>
      <c r="S13085" s="152"/>
      <c r="T13085" s="154"/>
      <c r="X13085" s="69" t="str">
        <f t="shared" si="412"/>
        <v/>
      </c>
      <c r="Y13085" s="69" t="str">
        <f t="shared" si="413"/>
        <v/>
      </c>
    </row>
    <row r="13086" spans="8:25" x14ac:dyDescent="0.25">
      <c r="H13086" s="153"/>
      <c r="I13086" s="151"/>
      <c r="J13086" s="153"/>
      <c r="K13086" s="153"/>
      <c r="L13086" s="153"/>
      <c r="M13086" s="153"/>
      <c r="N13086" s="153"/>
      <c r="O13086" s="153"/>
      <c r="P13086" s="153"/>
      <c r="Q13086" s="153"/>
      <c r="R13086" s="153"/>
      <c r="S13086" s="152"/>
      <c r="T13086" s="154"/>
      <c r="X13086" s="69" t="str">
        <f t="shared" si="412"/>
        <v/>
      </c>
      <c r="Y13086" s="69" t="str">
        <f t="shared" si="413"/>
        <v/>
      </c>
    </row>
    <row r="13087" spans="8:25" x14ac:dyDescent="0.25">
      <c r="H13087" s="153"/>
      <c r="I13087" s="151"/>
      <c r="J13087" s="153"/>
      <c r="K13087" s="153"/>
      <c r="L13087" s="153"/>
      <c r="M13087" s="153"/>
      <c r="N13087" s="153"/>
      <c r="O13087" s="153"/>
      <c r="P13087" s="153"/>
      <c r="Q13087" s="153"/>
      <c r="R13087" s="153"/>
      <c r="S13087" s="152"/>
      <c r="T13087" s="154"/>
      <c r="X13087" s="69" t="str">
        <f t="shared" si="412"/>
        <v/>
      </c>
      <c r="Y13087" s="69" t="str">
        <f t="shared" si="413"/>
        <v/>
      </c>
    </row>
    <row r="13088" spans="8:25" x14ac:dyDescent="0.25">
      <c r="H13088" s="153"/>
      <c r="I13088" s="151"/>
      <c r="J13088" s="153"/>
      <c r="K13088" s="153"/>
      <c r="L13088" s="153"/>
      <c r="M13088" s="153"/>
      <c r="N13088" s="153"/>
      <c r="O13088" s="153"/>
      <c r="P13088" s="153"/>
      <c r="Q13088" s="153"/>
      <c r="R13088" s="153"/>
      <c r="S13088" s="152"/>
      <c r="T13088" s="154"/>
      <c r="X13088" s="69" t="str">
        <f t="shared" si="412"/>
        <v/>
      </c>
      <c r="Y13088" s="69" t="str">
        <f t="shared" si="413"/>
        <v/>
      </c>
    </row>
    <row r="13089" spans="8:25" x14ac:dyDescent="0.25">
      <c r="H13089" s="153"/>
      <c r="I13089" s="151"/>
      <c r="J13089" s="153"/>
      <c r="K13089" s="153"/>
      <c r="L13089" s="153"/>
      <c r="M13089" s="153"/>
      <c r="N13089" s="153"/>
      <c r="O13089" s="153"/>
      <c r="P13089" s="153"/>
      <c r="Q13089" s="153"/>
      <c r="R13089" s="153"/>
      <c r="S13089" s="152"/>
      <c r="T13089" s="154"/>
      <c r="X13089" s="69" t="str">
        <f t="shared" si="412"/>
        <v/>
      </c>
      <c r="Y13089" s="69" t="str">
        <f t="shared" si="413"/>
        <v/>
      </c>
    </row>
    <row r="13090" spans="8:25" x14ac:dyDescent="0.25">
      <c r="H13090" s="153"/>
      <c r="I13090" s="151"/>
      <c r="J13090" s="153"/>
      <c r="K13090" s="153"/>
      <c r="L13090" s="153"/>
      <c r="M13090" s="153"/>
      <c r="N13090" s="153"/>
      <c r="O13090" s="153"/>
      <c r="P13090" s="153"/>
      <c r="Q13090" s="153"/>
      <c r="R13090" s="153"/>
      <c r="S13090" s="152"/>
      <c r="T13090" s="154"/>
      <c r="X13090" s="69" t="str">
        <f t="shared" si="412"/>
        <v/>
      </c>
      <c r="Y13090" s="69" t="str">
        <f t="shared" si="413"/>
        <v/>
      </c>
    </row>
    <row r="13091" spans="8:25" x14ac:dyDescent="0.25">
      <c r="H13091" s="153"/>
      <c r="I13091" s="151"/>
      <c r="J13091" s="153"/>
      <c r="K13091" s="153"/>
      <c r="L13091" s="153"/>
      <c r="M13091" s="153"/>
      <c r="N13091" s="153"/>
      <c r="O13091" s="153"/>
      <c r="P13091" s="153"/>
      <c r="Q13091" s="153"/>
      <c r="R13091" s="153"/>
      <c r="S13091" s="152"/>
      <c r="T13091" s="154"/>
      <c r="X13091" s="69" t="str">
        <f t="shared" si="412"/>
        <v/>
      </c>
      <c r="Y13091" s="69" t="str">
        <f t="shared" si="413"/>
        <v/>
      </c>
    </row>
    <row r="13092" spans="8:25" x14ac:dyDescent="0.25">
      <c r="H13092" s="153"/>
      <c r="I13092" s="151"/>
      <c r="J13092" s="153"/>
      <c r="K13092" s="153"/>
      <c r="L13092" s="153"/>
      <c r="M13092" s="153"/>
      <c r="N13092" s="153"/>
      <c r="O13092" s="153"/>
      <c r="P13092" s="153"/>
      <c r="Q13092" s="153"/>
      <c r="R13092" s="153"/>
      <c r="S13092" s="152"/>
      <c r="T13092" s="154"/>
      <c r="X13092" s="69" t="str">
        <f t="shared" si="412"/>
        <v/>
      </c>
      <c r="Y13092" s="69" t="str">
        <f t="shared" si="413"/>
        <v/>
      </c>
    </row>
    <row r="13093" spans="8:25" x14ac:dyDescent="0.25">
      <c r="H13093" s="153"/>
      <c r="I13093" s="151"/>
      <c r="J13093" s="153"/>
      <c r="K13093" s="153"/>
      <c r="L13093" s="153"/>
      <c r="M13093" s="153"/>
      <c r="N13093" s="153"/>
      <c r="O13093" s="153"/>
      <c r="P13093" s="153"/>
      <c r="Q13093" s="153"/>
      <c r="R13093" s="153"/>
      <c r="S13093" s="152"/>
      <c r="T13093" s="154"/>
      <c r="X13093" s="69" t="str">
        <f t="shared" si="412"/>
        <v/>
      </c>
      <c r="Y13093" s="69" t="str">
        <f t="shared" si="413"/>
        <v/>
      </c>
    </row>
    <row r="13094" spans="8:25" x14ac:dyDescent="0.25">
      <c r="H13094" s="153"/>
      <c r="I13094" s="151"/>
      <c r="J13094" s="153"/>
      <c r="K13094" s="153"/>
      <c r="L13094" s="153"/>
      <c r="M13094" s="153"/>
      <c r="N13094" s="153"/>
      <c r="O13094" s="153"/>
      <c r="P13094" s="153"/>
      <c r="Q13094" s="153"/>
      <c r="R13094" s="153"/>
      <c r="S13094" s="152"/>
      <c r="T13094" s="154"/>
      <c r="X13094" s="69" t="str">
        <f t="shared" si="412"/>
        <v/>
      </c>
      <c r="Y13094" s="69" t="str">
        <f t="shared" si="413"/>
        <v/>
      </c>
    </row>
    <row r="13095" spans="8:25" x14ac:dyDescent="0.25">
      <c r="H13095" s="153"/>
      <c r="I13095" s="151"/>
      <c r="J13095" s="153"/>
      <c r="K13095" s="153"/>
      <c r="L13095" s="153"/>
      <c r="M13095" s="153"/>
      <c r="N13095" s="153"/>
      <c r="O13095" s="153"/>
      <c r="P13095" s="153"/>
      <c r="Q13095" s="153"/>
      <c r="R13095" s="153"/>
      <c r="S13095" s="152"/>
      <c r="T13095" s="154"/>
      <c r="X13095" s="69" t="str">
        <f t="shared" si="412"/>
        <v/>
      </c>
      <c r="Y13095" s="69" t="str">
        <f t="shared" si="413"/>
        <v/>
      </c>
    </row>
    <row r="13096" spans="8:25" x14ac:dyDescent="0.25">
      <c r="H13096" s="153"/>
      <c r="I13096" s="151"/>
      <c r="J13096" s="153"/>
      <c r="K13096" s="153"/>
      <c r="L13096" s="153"/>
      <c r="M13096" s="153"/>
      <c r="N13096" s="153"/>
      <c r="O13096" s="153"/>
      <c r="P13096" s="153"/>
      <c r="Q13096" s="153"/>
      <c r="R13096" s="153"/>
      <c r="S13096" s="152"/>
      <c r="T13096" s="154"/>
      <c r="X13096" s="69" t="str">
        <f t="shared" si="412"/>
        <v/>
      </c>
      <c r="Y13096" s="69" t="str">
        <f t="shared" si="413"/>
        <v/>
      </c>
    </row>
    <row r="13097" spans="8:25" x14ac:dyDescent="0.25">
      <c r="H13097" s="153"/>
      <c r="I13097" s="151"/>
      <c r="J13097" s="153"/>
      <c r="K13097" s="153"/>
      <c r="L13097" s="153"/>
      <c r="M13097" s="153"/>
      <c r="N13097" s="153"/>
      <c r="O13097" s="153"/>
      <c r="P13097" s="153"/>
      <c r="Q13097" s="153"/>
      <c r="R13097" s="153"/>
      <c r="S13097" s="152"/>
      <c r="T13097" s="154"/>
      <c r="X13097" s="69" t="str">
        <f t="shared" si="412"/>
        <v/>
      </c>
      <c r="Y13097" s="69" t="str">
        <f t="shared" si="413"/>
        <v/>
      </c>
    </row>
    <row r="13098" spans="8:25" x14ac:dyDescent="0.25">
      <c r="H13098" s="153"/>
      <c r="I13098" s="151"/>
      <c r="J13098" s="153"/>
      <c r="K13098" s="153"/>
      <c r="L13098" s="153"/>
      <c r="M13098" s="153"/>
      <c r="N13098" s="153"/>
      <c r="O13098" s="153"/>
      <c r="P13098" s="153"/>
      <c r="Q13098" s="153"/>
      <c r="R13098" s="153"/>
      <c r="S13098" s="152"/>
      <c r="T13098" s="154"/>
      <c r="X13098" s="69" t="str">
        <f t="shared" si="412"/>
        <v/>
      </c>
      <c r="Y13098" s="69" t="str">
        <f t="shared" si="413"/>
        <v/>
      </c>
    </row>
    <row r="13099" spans="8:25" x14ac:dyDescent="0.25">
      <c r="H13099" s="153"/>
      <c r="I13099" s="151"/>
      <c r="J13099" s="153"/>
      <c r="K13099" s="153"/>
      <c r="L13099" s="153"/>
      <c r="M13099" s="153"/>
      <c r="N13099" s="153"/>
      <c r="O13099" s="153"/>
      <c r="P13099" s="153"/>
      <c r="Q13099" s="153"/>
      <c r="R13099" s="153"/>
      <c r="S13099" s="152"/>
      <c r="T13099" s="154"/>
      <c r="X13099" s="69" t="str">
        <f t="shared" si="412"/>
        <v/>
      </c>
      <c r="Y13099" s="69" t="str">
        <f t="shared" si="413"/>
        <v/>
      </c>
    </row>
    <row r="13100" spans="8:25" x14ac:dyDescent="0.25">
      <c r="H13100" s="153"/>
      <c r="I13100" s="151"/>
      <c r="J13100" s="153"/>
      <c r="K13100" s="153"/>
      <c r="L13100" s="153"/>
      <c r="M13100" s="153"/>
      <c r="N13100" s="153"/>
      <c r="O13100" s="153"/>
      <c r="P13100" s="153"/>
      <c r="Q13100" s="153"/>
      <c r="R13100" s="153"/>
      <c r="S13100" s="152"/>
      <c r="T13100" s="154"/>
      <c r="X13100" s="69" t="str">
        <f t="shared" si="412"/>
        <v/>
      </c>
      <c r="Y13100" s="69" t="str">
        <f t="shared" si="413"/>
        <v/>
      </c>
    </row>
    <row r="13101" spans="8:25" x14ac:dyDescent="0.25">
      <c r="H13101" s="153"/>
      <c r="I13101" s="151"/>
      <c r="J13101" s="153"/>
      <c r="K13101" s="153"/>
      <c r="L13101" s="153"/>
      <c r="M13101" s="153"/>
      <c r="N13101" s="153"/>
      <c r="O13101" s="153"/>
      <c r="P13101" s="153"/>
      <c r="Q13101" s="153"/>
      <c r="R13101" s="153"/>
      <c r="S13101" s="152"/>
      <c r="T13101" s="154"/>
      <c r="X13101" s="69" t="str">
        <f t="shared" si="412"/>
        <v/>
      </c>
      <c r="Y13101" s="69" t="str">
        <f t="shared" si="413"/>
        <v/>
      </c>
    </row>
    <row r="13102" spans="8:25" x14ac:dyDescent="0.25">
      <c r="H13102" s="153"/>
      <c r="I13102" s="151"/>
      <c r="J13102" s="153"/>
      <c r="K13102" s="153"/>
      <c r="L13102" s="153"/>
      <c r="M13102" s="153"/>
      <c r="N13102" s="153"/>
      <c r="O13102" s="153"/>
      <c r="P13102" s="153"/>
      <c r="Q13102" s="153"/>
      <c r="R13102" s="153"/>
      <c r="S13102" s="152"/>
      <c r="T13102" s="154"/>
      <c r="X13102" s="69" t="str">
        <f t="shared" si="412"/>
        <v/>
      </c>
      <c r="Y13102" s="69" t="str">
        <f t="shared" si="413"/>
        <v/>
      </c>
    </row>
    <row r="13103" spans="8:25" x14ac:dyDescent="0.25">
      <c r="H13103" s="153"/>
      <c r="I13103" s="151"/>
      <c r="J13103" s="153"/>
      <c r="K13103" s="153"/>
      <c r="L13103" s="153"/>
      <c r="M13103" s="153"/>
      <c r="N13103" s="153"/>
      <c r="O13103" s="153"/>
      <c r="P13103" s="153"/>
      <c r="Q13103" s="153"/>
      <c r="R13103" s="153"/>
      <c r="S13103" s="152"/>
      <c r="T13103" s="154"/>
      <c r="X13103" s="69" t="str">
        <f t="shared" si="412"/>
        <v/>
      </c>
      <c r="Y13103" s="69" t="str">
        <f t="shared" si="413"/>
        <v/>
      </c>
    </row>
    <row r="13104" spans="8:25" x14ac:dyDescent="0.25">
      <c r="H13104" s="153"/>
      <c r="I13104" s="151"/>
      <c r="J13104" s="153"/>
      <c r="K13104" s="153"/>
      <c r="L13104" s="153"/>
      <c r="M13104" s="153"/>
      <c r="N13104" s="153"/>
      <c r="O13104" s="153"/>
      <c r="P13104" s="153"/>
      <c r="Q13104" s="153"/>
      <c r="R13104" s="153"/>
      <c r="S13104" s="152"/>
      <c r="T13104" s="154"/>
      <c r="X13104" s="69" t="str">
        <f t="shared" si="412"/>
        <v/>
      </c>
      <c r="Y13104" s="69" t="str">
        <f t="shared" si="413"/>
        <v/>
      </c>
    </row>
    <row r="13105" spans="8:25" x14ac:dyDescent="0.25">
      <c r="H13105" s="153"/>
      <c r="I13105" s="151"/>
      <c r="J13105" s="153"/>
      <c r="K13105" s="153"/>
      <c r="L13105" s="153"/>
      <c r="M13105" s="153"/>
      <c r="N13105" s="153"/>
      <c r="O13105" s="153"/>
      <c r="P13105" s="153"/>
      <c r="Q13105" s="153"/>
      <c r="R13105" s="153"/>
      <c r="S13105" s="152"/>
      <c r="T13105" s="154"/>
      <c r="X13105" s="69" t="str">
        <f t="shared" si="412"/>
        <v/>
      </c>
      <c r="Y13105" s="69" t="str">
        <f t="shared" si="413"/>
        <v/>
      </c>
    </row>
    <row r="13106" spans="8:25" x14ac:dyDescent="0.25">
      <c r="H13106" s="153"/>
      <c r="I13106" s="151"/>
      <c r="J13106" s="153"/>
      <c r="K13106" s="153"/>
      <c r="L13106" s="153"/>
      <c r="M13106" s="153"/>
      <c r="N13106" s="153"/>
      <c r="O13106" s="153"/>
      <c r="P13106" s="153"/>
      <c r="Q13106" s="153"/>
      <c r="R13106" s="153"/>
      <c r="S13106" s="152"/>
      <c r="T13106" s="154"/>
      <c r="X13106" s="69" t="str">
        <f t="shared" si="412"/>
        <v/>
      </c>
      <c r="Y13106" s="69" t="str">
        <f t="shared" si="413"/>
        <v/>
      </c>
    </row>
    <row r="13107" spans="8:25" x14ac:dyDescent="0.25">
      <c r="H13107" s="153"/>
      <c r="I13107" s="151"/>
      <c r="J13107" s="153"/>
      <c r="K13107" s="153"/>
      <c r="L13107" s="153"/>
      <c r="M13107" s="153"/>
      <c r="N13107" s="153"/>
      <c r="O13107" s="153"/>
      <c r="P13107" s="153"/>
      <c r="Q13107" s="153"/>
      <c r="R13107" s="153"/>
      <c r="S13107" s="152"/>
      <c r="T13107" s="154"/>
      <c r="X13107" s="69" t="str">
        <f t="shared" si="412"/>
        <v/>
      </c>
      <c r="Y13107" s="69" t="str">
        <f t="shared" si="413"/>
        <v/>
      </c>
    </row>
    <row r="13108" spans="8:25" x14ac:dyDescent="0.25">
      <c r="H13108" s="153"/>
      <c r="I13108" s="151"/>
      <c r="J13108" s="153"/>
      <c r="K13108" s="153"/>
      <c r="L13108" s="153"/>
      <c r="M13108" s="153"/>
      <c r="N13108" s="153"/>
      <c r="O13108" s="153"/>
      <c r="P13108" s="153"/>
      <c r="Q13108" s="153"/>
      <c r="R13108" s="153"/>
      <c r="S13108" s="152"/>
      <c r="T13108" s="154"/>
      <c r="X13108" s="69" t="str">
        <f t="shared" si="412"/>
        <v/>
      </c>
      <c r="Y13108" s="69" t="str">
        <f t="shared" si="413"/>
        <v/>
      </c>
    </row>
    <row r="13109" spans="8:25" x14ac:dyDescent="0.25">
      <c r="H13109" s="153"/>
      <c r="I13109" s="151"/>
      <c r="J13109" s="153"/>
      <c r="K13109" s="153"/>
      <c r="L13109" s="153"/>
      <c r="M13109" s="153"/>
      <c r="N13109" s="153"/>
      <c r="O13109" s="153"/>
      <c r="P13109" s="153"/>
      <c r="Q13109" s="153"/>
      <c r="R13109" s="153"/>
      <c r="S13109" s="152"/>
      <c r="T13109" s="154"/>
      <c r="X13109" s="69" t="str">
        <f t="shared" si="412"/>
        <v/>
      </c>
      <c r="Y13109" s="69" t="str">
        <f t="shared" si="413"/>
        <v/>
      </c>
    </row>
    <row r="13110" spans="8:25" x14ac:dyDescent="0.25">
      <c r="H13110" s="153"/>
      <c r="I13110" s="151"/>
      <c r="J13110" s="153"/>
      <c r="K13110" s="153"/>
      <c r="L13110" s="153"/>
      <c r="M13110" s="153"/>
      <c r="N13110" s="153"/>
      <c r="O13110" s="153"/>
      <c r="P13110" s="153"/>
      <c r="Q13110" s="153"/>
      <c r="R13110" s="153"/>
      <c r="S13110" s="152"/>
      <c r="T13110" s="154"/>
      <c r="X13110" s="69" t="str">
        <f t="shared" si="412"/>
        <v/>
      </c>
      <c r="Y13110" s="69" t="str">
        <f t="shared" si="413"/>
        <v/>
      </c>
    </row>
    <row r="13111" spans="8:25" x14ac:dyDescent="0.25">
      <c r="H13111" s="153"/>
      <c r="I13111" s="151"/>
      <c r="J13111" s="153"/>
      <c r="K13111" s="153"/>
      <c r="L13111" s="153"/>
      <c r="M13111" s="153"/>
      <c r="N13111" s="153"/>
      <c r="O13111" s="153"/>
      <c r="P13111" s="153"/>
      <c r="Q13111" s="153"/>
      <c r="R13111" s="153"/>
      <c r="S13111" s="152"/>
      <c r="T13111" s="154"/>
      <c r="X13111" s="69" t="str">
        <f t="shared" si="412"/>
        <v/>
      </c>
      <c r="Y13111" s="69" t="str">
        <f t="shared" si="413"/>
        <v/>
      </c>
    </row>
    <row r="13112" spans="8:25" x14ac:dyDescent="0.25">
      <c r="H13112" s="153"/>
      <c r="I13112" s="151"/>
      <c r="J13112" s="153"/>
      <c r="K13112" s="153"/>
      <c r="L13112" s="153"/>
      <c r="M13112" s="153"/>
      <c r="N13112" s="153"/>
      <c r="O13112" s="153"/>
      <c r="P13112" s="153"/>
      <c r="Q13112" s="153"/>
      <c r="R13112" s="153"/>
      <c r="S13112" s="152"/>
      <c r="T13112" s="154"/>
      <c r="X13112" s="69" t="str">
        <f t="shared" si="412"/>
        <v/>
      </c>
      <c r="Y13112" s="69" t="str">
        <f t="shared" si="413"/>
        <v/>
      </c>
    </row>
    <row r="13113" spans="8:25" x14ac:dyDescent="0.25">
      <c r="H13113" s="153"/>
      <c r="I13113" s="151"/>
      <c r="J13113" s="153"/>
      <c r="K13113" s="153"/>
      <c r="L13113" s="153"/>
      <c r="M13113" s="153"/>
      <c r="N13113" s="153"/>
      <c r="O13113" s="153"/>
      <c r="P13113" s="153"/>
      <c r="Q13113" s="153"/>
      <c r="R13113" s="153"/>
      <c r="S13113" s="152"/>
      <c r="T13113" s="154"/>
      <c r="X13113" s="69" t="str">
        <f t="shared" si="412"/>
        <v/>
      </c>
      <c r="Y13113" s="69" t="str">
        <f t="shared" si="413"/>
        <v/>
      </c>
    </row>
    <row r="13114" spans="8:25" x14ac:dyDescent="0.25">
      <c r="H13114" s="153"/>
      <c r="I13114" s="151"/>
      <c r="J13114" s="153"/>
      <c r="K13114" s="153"/>
      <c r="L13114" s="153"/>
      <c r="M13114" s="153"/>
      <c r="N13114" s="153"/>
      <c r="O13114" s="153"/>
      <c r="P13114" s="153"/>
      <c r="Q13114" s="153"/>
      <c r="R13114" s="153"/>
      <c r="S13114" s="152"/>
      <c r="T13114" s="154"/>
      <c r="X13114" s="69" t="str">
        <f t="shared" si="412"/>
        <v/>
      </c>
      <c r="Y13114" s="69" t="str">
        <f t="shared" si="413"/>
        <v/>
      </c>
    </row>
    <row r="13115" spans="8:25" x14ac:dyDescent="0.25">
      <c r="H13115" s="153"/>
      <c r="I13115" s="151"/>
      <c r="J13115" s="153"/>
      <c r="K13115" s="153"/>
      <c r="L13115" s="153"/>
      <c r="M13115" s="153"/>
      <c r="N13115" s="153"/>
      <c r="O13115" s="153"/>
      <c r="P13115" s="153"/>
      <c r="Q13115" s="153"/>
      <c r="R13115" s="153"/>
      <c r="S13115" s="152"/>
      <c r="T13115" s="154"/>
      <c r="X13115" s="69" t="str">
        <f t="shared" si="412"/>
        <v/>
      </c>
      <c r="Y13115" s="69" t="str">
        <f t="shared" si="413"/>
        <v/>
      </c>
    </row>
    <row r="13116" spans="8:25" x14ac:dyDescent="0.25">
      <c r="H13116" s="153"/>
      <c r="I13116" s="151"/>
      <c r="J13116" s="153"/>
      <c r="K13116" s="153"/>
      <c r="L13116" s="153"/>
      <c r="M13116" s="153"/>
      <c r="N13116" s="153"/>
      <c r="O13116" s="153"/>
      <c r="P13116" s="153"/>
      <c r="Q13116" s="153"/>
      <c r="R13116" s="153"/>
      <c r="S13116" s="152"/>
      <c r="T13116" s="154"/>
      <c r="X13116" s="69" t="str">
        <f t="shared" si="412"/>
        <v/>
      </c>
      <c r="Y13116" s="69" t="str">
        <f t="shared" si="413"/>
        <v/>
      </c>
    </row>
    <row r="13117" spans="8:25" x14ac:dyDescent="0.25">
      <c r="H13117" s="153"/>
      <c r="I13117" s="151"/>
      <c r="J13117" s="153"/>
      <c r="K13117" s="153"/>
      <c r="L13117" s="153"/>
      <c r="M13117" s="153"/>
      <c r="N13117" s="153"/>
      <c r="O13117" s="153"/>
      <c r="P13117" s="153"/>
      <c r="Q13117" s="153"/>
      <c r="R13117" s="153"/>
      <c r="S13117" s="152"/>
      <c r="T13117" s="154"/>
      <c r="X13117" s="69" t="str">
        <f t="shared" si="412"/>
        <v/>
      </c>
      <c r="Y13117" s="69" t="str">
        <f t="shared" si="413"/>
        <v/>
      </c>
    </row>
    <row r="13118" spans="8:25" x14ac:dyDescent="0.25">
      <c r="H13118" s="153"/>
      <c r="I13118" s="151"/>
      <c r="J13118" s="153"/>
      <c r="K13118" s="153"/>
      <c r="L13118" s="153"/>
      <c r="M13118" s="153"/>
      <c r="N13118" s="153"/>
      <c r="O13118" s="153"/>
      <c r="P13118" s="153"/>
      <c r="Q13118" s="153"/>
      <c r="R13118" s="153"/>
      <c r="S13118" s="152"/>
      <c r="T13118" s="154"/>
      <c r="X13118" s="69" t="str">
        <f t="shared" si="412"/>
        <v/>
      </c>
      <c r="Y13118" s="69" t="str">
        <f t="shared" si="413"/>
        <v/>
      </c>
    </row>
    <row r="13119" spans="8:25" x14ac:dyDescent="0.25">
      <c r="H13119" s="153"/>
      <c r="I13119" s="151"/>
      <c r="J13119" s="153"/>
      <c r="K13119" s="153"/>
      <c r="L13119" s="153"/>
      <c r="M13119" s="153"/>
      <c r="N13119" s="153"/>
      <c r="O13119" s="153"/>
      <c r="P13119" s="153"/>
      <c r="Q13119" s="153"/>
      <c r="R13119" s="153"/>
      <c r="S13119" s="152"/>
      <c r="T13119" s="154"/>
      <c r="X13119" s="69" t="str">
        <f t="shared" si="412"/>
        <v/>
      </c>
      <c r="Y13119" s="69" t="str">
        <f t="shared" si="413"/>
        <v/>
      </c>
    </row>
    <row r="13120" spans="8:25" x14ac:dyDescent="0.25">
      <c r="H13120" s="153"/>
      <c r="I13120" s="151"/>
      <c r="J13120" s="153"/>
      <c r="K13120" s="153"/>
      <c r="L13120" s="153"/>
      <c r="M13120" s="153"/>
      <c r="N13120" s="153"/>
      <c r="O13120" s="153"/>
      <c r="P13120" s="153"/>
      <c r="Q13120" s="153"/>
      <c r="R13120" s="153"/>
      <c r="S13120" s="152"/>
      <c r="T13120" s="154"/>
      <c r="X13120" s="69" t="str">
        <f t="shared" si="412"/>
        <v/>
      </c>
      <c r="Y13120" s="69" t="str">
        <f t="shared" si="413"/>
        <v/>
      </c>
    </row>
    <row r="13121" spans="8:25" x14ac:dyDescent="0.25">
      <c r="H13121" s="153"/>
      <c r="I13121" s="151"/>
      <c r="J13121" s="153"/>
      <c r="K13121" s="153"/>
      <c r="L13121" s="153"/>
      <c r="M13121" s="153"/>
      <c r="N13121" s="153"/>
      <c r="O13121" s="153"/>
      <c r="P13121" s="153"/>
      <c r="Q13121" s="153"/>
      <c r="R13121" s="153"/>
      <c r="S13121" s="152"/>
      <c r="T13121" s="154"/>
      <c r="X13121" s="69" t="str">
        <f t="shared" si="412"/>
        <v/>
      </c>
      <c r="Y13121" s="69" t="str">
        <f t="shared" si="413"/>
        <v/>
      </c>
    </row>
    <row r="13122" spans="8:25" x14ac:dyDescent="0.25">
      <c r="H13122" s="153"/>
      <c r="I13122" s="151"/>
      <c r="J13122" s="153"/>
      <c r="K13122" s="153"/>
      <c r="L13122" s="153"/>
      <c r="M13122" s="153"/>
      <c r="N13122" s="153"/>
      <c r="O13122" s="153"/>
      <c r="P13122" s="153"/>
      <c r="Q13122" s="153"/>
      <c r="R13122" s="153"/>
      <c r="S13122" s="152"/>
      <c r="T13122" s="154"/>
      <c r="X13122" s="69" t="str">
        <f t="shared" ref="X13122:X13185" si="414">IF(W13122&lt;&gt;"",W13122-I13122,"")</f>
        <v/>
      </c>
      <c r="Y13122" s="69" t="str">
        <f t="shared" si="413"/>
        <v/>
      </c>
    </row>
    <row r="13123" spans="8:25" x14ac:dyDescent="0.25">
      <c r="H13123" s="153"/>
      <c r="I13123" s="151"/>
      <c r="J13123" s="153"/>
      <c r="K13123" s="153"/>
      <c r="L13123" s="153"/>
      <c r="M13123" s="153"/>
      <c r="N13123" s="153"/>
      <c r="O13123" s="153"/>
      <c r="P13123" s="153"/>
      <c r="Q13123" s="153"/>
      <c r="R13123" s="153"/>
      <c r="S13123" s="152"/>
      <c r="T13123" s="154"/>
      <c r="X13123" s="69" t="str">
        <f t="shared" si="414"/>
        <v/>
      </c>
      <c r="Y13123" s="69" t="str">
        <f t="shared" ref="Y13123:Y13186" si="415">IF(X13123&lt;&gt;"",IF(X13123&lt;365,"&lt; 1 year",IF(X13123&lt;730,"1-2",IF(X13123&lt;1095,"2-3",IF(X13123&lt;1460,"3-4",IF(X13123&lt;1825,"4-5","5+"))))),"")</f>
        <v/>
      </c>
    </row>
    <row r="13124" spans="8:25" x14ac:dyDescent="0.25">
      <c r="H13124" s="153"/>
      <c r="I13124" s="151"/>
      <c r="J13124" s="153"/>
      <c r="K13124" s="153"/>
      <c r="L13124" s="153"/>
      <c r="M13124" s="153"/>
      <c r="N13124" s="153"/>
      <c r="O13124" s="153"/>
      <c r="P13124" s="153"/>
      <c r="Q13124" s="153"/>
      <c r="R13124" s="153"/>
      <c r="S13124" s="152"/>
      <c r="T13124" s="154"/>
      <c r="X13124" s="69" t="str">
        <f t="shared" si="414"/>
        <v/>
      </c>
      <c r="Y13124" s="69" t="str">
        <f t="shared" si="415"/>
        <v/>
      </c>
    </row>
    <row r="13125" spans="8:25" x14ac:dyDescent="0.25">
      <c r="H13125" s="153"/>
      <c r="I13125" s="151"/>
      <c r="J13125" s="153"/>
      <c r="K13125" s="153"/>
      <c r="L13125" s="153"/>
      <c r="M13125" s="153"/>
      <c r="N13125" s="153"/>
      <c r="O13125" s="153"/>
      <c r="P13125" s="153"/>
      <c r="Q13125" s="153"/>
      <c r="R13125" s="153"/>
      <c r="S13125" s="152"/>
      <c r="T13125" s="154"/>
      <c r="X13125" s="69" t="str">
        <f t="shared" si="414"/>
        <v/>
      </c>
      <c r="Y13125" s="69" t="str">
        <f t="shared" si="415"/>
        <v/>
      </c>
    </row>
    <row r="13126" spans="8:25" x14ac:dyDescent="0.25">
      <c r="H13126" s="153"/>
      <c r="I13126" s="151"/>
      <c r="J13126" s="153"/>
      <c r="K13126" s="153"/>
      <c r="L13126" s="153"/>
      <c r="M13126" s="153"/>
      <c r="N13126" s="153"/>
      <c r="O13126" s="153"/>
      <c r="P13126" s="153"/>
      <c r="Q13126" s="153"/>
      <c r="R13126" s="153"/>
      <c r="S13126" s="152"/>
      <c r="T13126" s="154"/>
      <c r="X13126" s="69" t="str">
        <f t="shared" si="414"/>
        <v/>
      </c>
      <c r="Y13126" s="69" t="str">
        <f t="shared" si="415"/>
        <v/>
      </c>
    </row>
    <row r="13127" spans="8:25" x14ac:dyDescent="0.25">
      <c r="H13127" s="153"/>
      <c r="I13127" s="151"/>
      <c r="J13127" s="153"/>
      <c r="K13127" s="153"/>
      <c r="L13127" s="153"/>
      <c r="M13127" s="153"/>
      <c r="N13127" s="153"/>
      <c r="O13127" s="153"/>
      <c r="P13127" s="153"/>
      <c r="Q13127" s="153"/>
      <c r="R13127" s="153"/>
      <c r="S13127" s="152"/>
      <c r="T13127" s="154"/>
      <c r="X13127" s="69" t="str">
        <f t="shared" si="414"/>
        <v/>
      </c>
      <c r="Y13127" s="69" t="str">
        <f t="shared" si="415"/>
        <v/>
      </c>
    </row>
    <row r="13128" spans="8:25" x14ac:dyDescent="0.25">
      <c r="H13128" s="153"/>
      <c r="I13128" s="151"/>
      <c r="J13128" s="153"/>
      <c r="K13128" s="153"/>
      <c r="L13128" s="153"/>
      <c r="M13128" s="153"/>
      <c r="N13128" s="153"/>
      <c r="O13128" s="153"/>
      <c r="P13128" s="153"/>
      <c r="Q13128" s="153"/>
      <c r="R13128" s="153"/>
      <c r="S13128" s="152"/>
      <c r="T13128" s="154"/>
      <c r="X13128" s="69" t="str">
        <f t="shared" si="414"/>
        <v/>
      </c>
      <c r="Y13128" s="69" t="str">
        <f t="shared" si="415"/>
        <v/>
      </c>
    </row>
    <row r="13129" spans="8:25" x14ac:dyDescent="0.25">
      <c r="H13129" s="153"/>
      <c r="I13129" s="151"/>
      <c r="J13129" s="153"/>
      <c r="K13129" s="153"/>
      <c r="L13129" s="153"/>
      <c r="M13129" s="153"/>
      <c r="N13129" s="153"/>
      <c r="O13129" s="153"/>
      <c r="P13129" s="153"/>
      <c r="Q13129" s="153"/>
      <c r="R13129" s="153"/>
      <c r="S13129" s="152"/>
      <c r="T13129" s="154"/>
      <c r="X13129" s="69" t="str">
        <f t="shared" si="414"/>
        <v/>
      </c>
      <c r="Y13129" s="69" t="str">
        <f t="shared" si="415"/>
        <v/>
      </c>
    </row>
    <row r="13130" spans="8:25" x14ac:dyDescent="0.25">
      <c r="H13130" s="153"/>
      <c r="I13130" s="151"/>
      <c r="J13130" s="153"/>
      <c r="K13130" s="153"/>
      <c r="L13130" s="153"/>
      <c r="M13130" s="153"/>
      <c r="N13130" s="153"/>
      <c r="O13130" s="153"/>
      <c r="P13130" s="153"/>
      <c r="Q13130" s="153"/>
      <c r="R13130" s="153"/>
      <c r="S13130" s="152"/>
      <c r="T13130" s="154"/>
      <c r="X13130" s="69" t="str">
        <f t="shared" si="414"/>
        <v/>
      </c>
      <c r="Y13130" s="69" t="str">
        <f t="shared" si="415"/>
        <v/>
      </c>
    </row>
    <row r="13131" spans="8:25" x14ac:dyDescent="0.25">
      <c r="H13131" s="153"/>
      <c r="I13131" s="151"/>
      <c r="J13131" s="153"/>
      <c r="K13131" s="153"/>
      <c r="L13131" s="153"/>
      <c r="M13131" s="153"/>
      <c r="N13131" s="153"/>
      <c r="O13131" s="153"/>
      <c r="P13131" s="153"/>
      <c r="Q13131" s="153"/>
      <c r="R13131" s="153"/>
      <c r="S13131" s="152"/>
      <c r="T13131" s="154"/>
      <c r="X13131" s="69" t="str">
        <f t="shared" si="414"/>
        <v/>
      </c>
      <c r="Y13131" s="69" t="str">
        <f t="shared" si="415"/>
        <v/>
      </c>
    </row>
    <row r="13132" spans="8:25" x14ac:dyDescent="0.25">
      <c r="H13132" s="153"/>
      <c r="I13132" s="151"/>
      <c r="J13132" s="153"/>
      <c r="K13132" s="153"/>
      <c r="L13132" s="153"/>
      <c r="M13132" s="153"/>
      <c r="N13132" s="153"/>
      <c r="O13132" s="153"/>
      <c r="P13132" s="153"/>
      <c r="Q13132" s="153"/>
      <c r="R13132" s="153"/>
      <c r="S13132" s="152"/>
      <c r="T13132" s="154"/>
      <c r="X13132" s="69" t="str">
        <f t="shared" si="414"/>
        <v/>
      </c>
      <c r="Y13132" s="69" t="str">
        <f t="shared" si="415"/>
        <v/>
      </c>
    </row>
    <row r="13133" spans="8:25" x14ac:dyDescent="0.25">
      <c r="H13133" s="153"/>
      <c r="I13133" s="151"/>
      <c r="J13133" s="153"/>
      <c r="K13133" s="153"/>
      <c r="L13133" s="153"/>
      <c r="M13133" s="153"/>
      <c r="N13133" s="153"/>
      <c r="O13133" s="153"/>
      <c r="P13133" s="153"/>
      <c r="Q13133" s="153"/>
      <c r="R13133" s="153"/>
      <c r="S13133" s="152"/>
      <c r="T13133" s="154"/>
      <c r="X13133" s="69" t="str">
        <f t="shared" si="414"/>
        <v/>
      </c>
      <c r="Y13133" s="69" t="str">
        <f t="shared" si="415"/>
        <v/>
      </c>
    </row>
    <row r="13134" spans="8:25" x14ac:dyDescent="0.25">
      <c r="H13134" s="153"/>
      <c r="I13134" s="151"/>
      <c r="J13134" s="153"/>
      <c r="K13134" s="153"/>
      <c r="L13134" s="153"/>
      <c r="M13134" s="153"/>
      <c r="N13134" s="153"/>
      <c r="O13134" s="153"/>
      <c r="P13134" s="153"/>
      <c r="Q13134" s="153"/>
      <c r="R13134" s="153"/>
      <c r="S13134" s="152"/>
      <c r="T13134" s="154"/>
      <c r="X13134" s="69" t="str">
        <f t="shared" si="414"/>
        <v/>
      </c>
      <c r="Y13134" s="69" t="str">
        <f t="shared" si="415"/>
        <v/>
      </c>
    </row>
    <row r="13135" spans="8:25" x14ac:dyDescent="0.25">
      <c r="H13135" s="153"/>
      <c r="I13135" s="151"/>
      <c r="J13135" s="153"/>
      <c r="K13135" s="153"/>
      <c r="L13135" s="153"/>
      <c r="M13135" s="153"/>
      <c r="N13135" s="153"/>
      <c r="O13135" s="153"/>
      <c r="P13135" s="153"/>
      <c r="Q13135" s="153"/>
      <c r="R13135" s="153"/>
      <c r="S13135" s="152"/>
      <c r="T13135" s="154"/>
      <c r="X13135" s="69" t="str">
        <f t="shared" si="414"/>
        <v/>
      </c>
      <c r="Y13135" s="69" t="str">
        <f t="shared" si="415"/>
        <v/>
      </c>
    </row>
    <row r="13136" spans="8:25" x14ac:dyDescent="0.25">
      <c r="H13136" s="153"/>
      <c r="I13136" s="151"/>
      <c r="J13136" s="153"/>
      <c r="K13136" s="153"/>
      <c r="L13136" s="153"/>
      <c r="M13136" s="153"/>
      <c r="N13136" s="153"/>
      <c r="O13136" s="153"/>
      <c r="P13136" s="153"/>
      <c r="Q13136" s="153"/>
      <c r="R13136" s="153"/>
      <c r="S13136" s="152"/>
      <c r="T13136" s="154"/>
      <c r="X13136" s="69" t="str">
        <f t="shared" si="414"/>
        <v/>
      </c>
      <c r="Y13136" s="69" t="str">
        <f t="shared" si="415"/>
        <v/>
      </c>
    </row>
    <row r="13137" spans="8:25" x14ac:dyDescent="0.25">
      <c r="H13137" s="153"/>
      <c r="I13137" s="151"/>
      <c r="J13137" s="153"/>
      <c r="K13137" s="153"/>
      <c r="L13137" s="153"/>
      <c r="M13137" s="153"/>
      <c r="N13137" s="153"/>
      <c r="O13137" s="153"/>
      <c r="P13137" s="153"/>
      <c r="Q13137" s="153"/>
      <c r="R13137" s="153"/>
      <c r="S13137" s="152"/>
      <c r="T13137" s="154"/>
      <c r="X13137" s="69" t="str">
        <f t="shared" si="414"/>
        <v/>
      </c>
      <c r="Y13137" s="69" t="str">
        <f t="shared" si="415"/>
        <v/>
      </c>
    </row>
    <row r="13138" spans="8:25" x14ac:dyDescent="0.25">
      <c r="H13138" s="153"/>
      <c r="I13138" s="151"/>
      <c r="J13138" s="153"/>
      <c r="K13138" s="153"/>
      <c r="L13138" s="153"/>
      <c r="M13138" s="153"/>
      <c r="N13138" s="153"/>
      <c r="O13138" s="153"/>
      <c r="P13138" s="153"/>
      <c r="Q13138" s="153"/>
      <c r="R13138" s="153"/>
      <c r="S13138" s="152"/>
      <c r="T13138" s="154"/>
      <c r="X13138" s="69" t="str">
        <f t="shared" si="414"/>
        <v/>
      </c>
      <c r="Y13138" s="69" t="str">
        <f t="shared" si="415"/>
        <v/>
      </c>
    </row>
    <row r="13139" spans="8:25" x14ac:dyDescent="0.25">
      <c r="H13139" s="153"/>
      <c r="I13139" s="151"/>
      <c r="J13139" s="153"/>
      <c r="K13139" s="153"/>
      <c r="L13139" s="153"/>
      <c r="M13139" s="153"/>
      <c r="N13139" s="153"/>
      <c r="O13139" s="153"/>
      <c r="P13139" s="153"/>
      <c r="Q13139" s="153"/>
      <c r="R13139" s="153"/>
      <c r="S13139" s="152"/>
      <c r="T13139" s="154"/>
      <c r="X13139" s="69" t="str">
        <f t="shared" si="414"/>
        <v/>
      </c>
      <c r="Y13139" s="69" t="str">
        <f t="shared" si="415"/>
        <v/>
      </c>
    </row>
    <row r="13140" spans="8:25" x14ac:dyDescent="0.25">
      <c r="H13140" s="153"/>
      <c r="I13140" s="151"/>
      <c r="J13140" s="153"/>
      <c r="K13140" s="153"/>
      <c r="L13140" s="153"/>
      <c r="M13140" s="153"/>
      <c r="N13140" s="153"/>
      <c r="O13140" s="153"/>
      <c r="P13140" s="153"/>
      <c r="Q13140" s="153"/>
      <c r="R13140" s="153"/>
      <c r="S13140" s="152"/>
      <c r="T13140" s="154"/>
      <c r="X13140" s="69" t="str">
        <f t="shared" si="414"/>
        <v/>
      </c>
      <c r="Y13140" s="69" t="str">
        <f t="shared" si="415"/>
        <v/>
      </c>
    </row>
    <row r="13141" spans="8:25" x14ac:dyDescent="0.25">
      <c r="H13141" s="153"/>
      <c r="I13141" s="151"/>
      <c r="J13141" s="153"/>
      <c r="K13141" s="153"/>
      <c r="L13141" s="153"/>
      <c r="M13141" s="153"/>
      <c r="N13141" s="153"/>
      <c r="O13141" s="153"/>
      <c r="P13141" s="153"/>
      <c r="Q13141" s="153"/>
      <c r="R13141" s="153"/>
      <c r="S13141" s="152"/>
      <c r="T13141" s="154"/>
      <c r="X13141" s="69" t="str">
        <f t="shared" si="414"/>
        <v/>
      </c>
      <c r="Y13141" s="69" t="str">
        <f t="shared" si="415"/>
        <v/>
      </c>
    </row>
    <row r="13142" spans="8:25" x14ac:dyDescent="0.25">
      <c r="H13142" s="153"/>
      <c r="I13142" s="151"/>
      <c r="J13142" s="153"/>
      <c r="K13142" s="153"/>
      <c r="L13142" s="153"/>
      <c r="M13142" s="153"/>
      <c r="N13142" s="153"/>
      <c r="O13142" s="153"/>
      <c r="P13142" s="153"/>
      <c r="Q13142" s="153"/>
      <c r="R13142" s="153"/>
      <c r="S13142" s="152"/>
      <c r="T13142" s="154"/>
      <c r="X13142" s="69" t="str">
        <f t="shared" si="414"/>
        <v/>
      </c>
      <c r="Y13142" s="69" t="str">
        <f t="shared" si="415"/>
        <v/>
      </c>
    </row>
    <row r="13143" spans="8:25" x14ac:dyDescent="0.25">
      <c r="H13143" s="153"/>
      <c r="I13143" s="151"/>
      <c r="J13143" s="153"/>
      <c r="K13143" s="153"/>
      <c r="L13143" s="153"/>
      <c r="M13143" s="153"/>
      <c r="N13143" s="153"/>
      <c r="O13143" s="153"/>
      <c r="P13143" s="153"/>
      <c r="Q13143" s="153"/>
      <c r="R13143" s="153"/>
      <c r="S13143" s="152"/>
      <c r="T13143" s="154"/>
      <c r="X13143" s="69" t="str">
        <f t="shared" si="414"/>
        <v/>
      </c>
      <c r="Y13143" s="69" t="str">
        <f t="shared" si="415"/>
        <v/>
      </c>
    </row>
    <row r="13144" spans="8:25" x14ac:dyDescent="0.25">
      <c r="H13144" s="153"/>
      <c r="I13144" s="151"/>
      <c r="J13144" s="153"/>
      <c r="K13144" s="153"/>
      <c r="L13144" s="153"/>
      <c r="M13144" s="153"/>
      <c r="N13144" s="153"/>
      <c r="O13144" s="153"/>
      <c r="P13144" s="153"/>
      <c r="Q13144" s="153"/>
      <c r="R13144" s="153"/>
      <c r="S13144" s="152"/>
      <c r="T13144" s="154"/>
      <c r="X13144" s="69" t="str">
        <f t="shared" si="414"/>
        <v/>
      </c>
      <c r="Y13144" s="69" t="str">
        <f t="shared" si="415"/>
        <v/>
      </c>
    </row>
    <row r="13145" spans="8:25" x14ac:dyDescent="0.25">
      <c r="H13145" s="153"/>
      <c r="I13145" s="151"/>
      <c r="J13145" s="153"/>
      <c r="K13145" s="153"/>
      <c r="L13145" s="153"/>
      <c r="M13145" s="153"/>
      <c r="N13145" s="153"/>
      <c r="O13145" s="153"/>
      <c r="P13145" s="153"/>
      <c r="Q13145" s="153"/>
      <c r="R13145" s="153"/>
      <c r="S13145" s="152"/>
      <c r="T13145" s="154"/>
      <c r="X13145" s="69" t="str">
        <f t="shared" si="414"/>
        <v/>
      </c>
      <c r="Y13145" s="69" t="str">
        <f t="shared" si="415"/>
        <v/>
      </c>
    </row>
    <row r="13146" spans="8:25" x14ac:dyDescent="0.25">
      <c r="H13146" s="153"/>
      <c r="I13146" s="151"/>
      <c r="J13146" s="153"/>
      <c r="K13146" s="153"/>
      <c r="L13146" s="153"/>
      <c r="M13146" s="153"/>
      <c r="N13146" s="153"/>
      <c r="O13146" s="153"/>
      <c r="P13146" s="153"/>
      <c r="Q13146" s="153"/>
      <c r="R13146" s="153"/>
      <c r="S13146" s="152"/>
      <c r="T13146" s="154"/>
      <c r="X13146" s="69" t="str">
        <f t="shared" si="414"/>
        <v/>
      </c>
      <c r="Y13146" s="69" t="str">
        <f t="shared" si="415"/>
        <v/>
      </c>
    </row>
    <row r="13147" spans="8:25" x14ac:dyDescent="0.25">
      <c r="H13147" s="153"/>
      <c r="I13147" s="151"/>
      <c r="J13147" s="153"/>
      <c r="K13147" s="153"/>
      <c r="L13147" s="153"/>
      <c r="M13147" s="153"/>
      <c r="N13147" s="153"/>
      <c r="O13147" s="153"/>
      <c r="P13147" s="153"/>
      <c r="Q13147" s="153"/>
      <c r="R13147" s="153"/>
      <c r="S13147" s="152"/>
      <c r="T13147" s="154"/>
      <c r="X13147" s="69" t="str">
        <f t="shared" si="414"/>
        <v/>
      </c>
      <c r="Y13147" s="69" t="str">
        <f t="shared" si="415"/>
        <v/>
      </c>
    </row>
    <row r="13148" spans="8:25" x14ac:dyDescent="0.25">
      <c r="H13148" s="153"/>
      <c r="I13148" s="151"/>
      <c r="J13148" s="153"/>
      <c r="K13148" s="153"/>
      <c r="L13148" s="153"/>
      <c r="M13148" s="153"/>
      <c r="N13148" s="153"/>
      <c r="O13148" s="153"/>
      <c r="P13148" s="153"/>
      <c r="Q13148" s="153"/>
      <c r="R13148" s="153"/>
      <c r="S13148" s="152"/>
      <c r="T13148" s="154"/>
      <c r="X13148" s="69" t="str">
        <f t="shared" si="414"/>
        <v/>
      </c>
      <c r="Y13148" s="69" t="str">
        <f t="shared" si="415"/>
        <v/>
      </c>
    </row>
    <row r="13149" spans="8:25" x14ac:dyDescent="0.25">
      <c r="H13149" s="153"/>
      <c r="I13149" s="151"/>
      <c r="J13149" s="153"/>
      <c r="K13149" s="153"/>
      <c r="L13149" s="153"/>
      <c r="M13149" s="153"/>
      <c r="N13149" s="153"/>
      <c r="O13149" s="153"/>
      <c r="P13149" s="153"/>
      <c r="Q13149" s="153"/>
      <c r="R13149" s="153"/>
      <c r="S13149" s="152"/>
      <c r="T13149" s="154"/>
      <c r="X13149" s="69" t="str">
        <f t="shared" si="414"/>
        <v/>
      </c>
      <c r="Y13149" s="69" t="str">
        <f t="shared" si="415"/>
        <v/>
      </c>
    </row>
    <row r="13150" spans="8:25" x14ac:dyDescent="0.25">
      <c r="H13150" s="153"/>
      <c r="I13150" s="151"/>
      <c r="J13150" s="153"/>
      <c r="K13150" s="153"/>
      <c r="L13150" s="153"/>
      <c r="M13150" s="153"/>
      <c r="N13150" s="153"/>
      <c r="O13150" s="153"/>
      <c r="P13150" s="153"/>
      <c r="Q13150" s="153"/>
      <c r="R13150" s="153"/>
      <c r="S13150" s="152"/>
      <c r="T13150" s="154"/>
      <c r="X13150" s="69" t="str">
        <f t="shared" si="414"/>
        <v/>
      </c>
      <c r="Y13150" s="69" t="str">
        <f t="shared" si="415"/>
        <v/>
      </c>
    </row>
    <row r="13151" spans="8:25" x14ac:dyDescent="0.25">
      <c r="H13151" s="153"/>
      <c r="I13151" s="151"/>
      <c r="J13151" s="153"/>
      <c r="K13151" s="153"/>
      <c r="L13151" s="153"/>
      <c r="M13151" s="153"/>
      <c r="N13151" s="153"/>
      <c r="O13151" s="153"/>
      <c r="P13151" s="153"/>
      <c r="Q13151" s="153"/>
      <c r="R13151" s="153"/>
      <c r="S13151" s="152"/>
      <c r="T13151" s="154"/>
      <c r="X13151" s="69" t="str">
        <f t="shared" si="414"/>
        <v/>
      </c>
      <c r="Y13151" s="69" t="str">
        <f t="shared" si="415"/>
        <v/>
      </c>
    </row>
    <row r="13152" spans="8:25" x14ac:dyDescent="0.25">
      <c r="H13152" s="153"/>
      <c r="I13152" s="151"/>
      <c r="J13152" s="153"/>
      <c r="K13152" s="153"/>
      <c r="L13152" s="153"/>
      <c r="M13152" s="153"/>
      <c r="N13152" s="153"/>
      <c r="O13152" s="153"/>
      <c r="P13152" s="153"/>
      <c r="Q13152" s="153"/>
      <c r="R13152" s="153"/>
      <c r="S13152" s="152"/>
      <c r="T13152" s="154"/>
      <c r="X13152" s="69" t="str">
        <f t="shared" si="414"/>
        <v/>
      </c>
      <c r="Y13152" s="69" t="str">
        <f t="shared" si="415"/>
        <v/>
      </c>
    </row>
    <row r="13153" spans="8:25" x14ac:dyDescent="0.25">
      <c r="H13153" s="153"/>
      <c r="I13153" s="151"/>
      <c r="J13153" s="153"/>
      <c r="K13153" s="153"/>
      <c r="L13153" s="153"/>
      <c r="M13153" s="153"/>
      <c r="N13153" s="153"/>
      <c r="O13153" s="153"/>
      <c r="P13153" s="153"/>
      <c r="Q13153" s="153"/>
      <c r="R13153" s="153"/>
      <c r="S13153" s="152"/>
      <c r="T13153" s="154"/>
      <c r="X13153" s="69" t="str">
        <f t="shared" si="414"/>
        <v/>
      </c>
      <c r="Y13153" s="69" t="str">
        <f t="shared" si="415"/>
        <v/>
      </c>
    </row>
    <row r="13154" spans="8:25" x14ac:dyDescent="0.25">
      <c r="H13154" s="153"/>
      <c r="I13154" s="151"/>
      <c r="J13154" s="153"/>
      <c r="K13154" s="153"/>
      <c r="L13154" s="153"/>
      <c r="M13154" s="153"/>
      <c r="N13154" s="153"/>
      <c r="O13154" s="153"/>
      <c r="P13154" s="153"/>
      <c r="Q13154" s="153"/>
      <c r="R13154" s="153"/>
      <c r="S13154" s="152"/>
      <c r="T13154" s="154"/>
      <c r="X13154" s="69" t="str">
        <f t="shared" si="414"/>
        <v/>
      </c>
      <c r="Y13154" s="69" t="str">
        <f t="shared" si="415"/>
        <v/>
      </c>
    </row>
    <row r="13155" spans="8:25" x14ac:dyDescent="0.25">
      <c r="H13155" s="153"/>
      <c r="I13155" s="151"/>
      <c r="J13155" s="153"/>
      <c r="K13155" s="153"/>
      <c r="L13155" s="153"/>
      <c r="M13155" s="153"/>
      <c r="N13155" s="153"/>
      <c r="O13155" s="153"/>
      <c r="P13155" s="153"/>
      <c r="Q13155" s="153"/>
      <c r="R13155" s="153"/>
      <c r="S13155" s="152"/>
      <c r="T13155" s="154"/>
      <c r="X13155" s="69" t="str">
        <f t="shared" si="414"/>
        <v/>
      </c>
      <c r="Y13155" s="69" t="str">
        <f t="shared" si="415"/>
        <v/>
      </c>
    </row>
    <row r="13156" spans="8:25" x14ac:dyDescent="0.25">
      <c r="H13156" s="153"/>
      <c r="I13156" s="151"/>
      <c r="J13156" s="153"/>
      <c r="K13156" s="153"/>
      <c r="L13156" s="153"/>
      <c r="M13156" s="153"/>
      <c r="N13156" s="153"/>
      <c r="O13156" s="153"/>
      <c r="P13156" s="153"/>
      <c r="Q13156" s="153"/>
      <c r="R13156" s="153"/>
      <c r="S13156" s="152"/>
      <c r="T13156" s="154"/>
      <c r="X13156" s="69" t="str">
        <f t="shared" si="414"/>
        <v/>
      </c>
      <c r="Y13156" s="69" t="str">
        <f t="shared" si="415"/>
        <v/>
      </c>
    </row>
    <row r="13157" spans="8:25" x14ac:dyDescent="0.25">
      <c r="H13157" s="153"/>
      <c r="I13157" s="151"/>
      <c r="J13157" s="153"/>
      <c r="K13157" s="153"/>
      <c r="L13157" s="153"/>
      <c r="M13157" s="153"/>
      <c r="N13157" s="153"/>
      <c r="O13157" s="153"/>
      <c r="P13157" s="153"/>
      <c r="Q13157" s="153"/>
      <c r="R13157" s="153"/>
      <c r="S13157" s="152"/>
      <c r="T13157" s="154"/>
      <c r="X13157" s="69" t="str">
        <f t="shared" si="414"/>
        <v/>
      </c>
      <c r="Y13157" s="69" t="str">
        <f t="shared" si="415"/>
        <v/>
      </c>
    </row>
    <row r="13158" spans="8:25" x14ac:dyDescent="0.25">
      <c r="H13158" s="153"/>
      <c r="I13158" s="151"/>
      <c r="J13158" s="153"/>
      <c r="K13158" s="153"/>
      <c r="L13158" s="153"/>
      <c r="M13158" s="153"/>
      <c r="N13158" s="153"/>
      <c r="O13158" s="153"/>
      <c r="P13158" s="153"/>
      <c r="Q13158" s="153"/>
      <c r="R13158" s="153"/>
      <c r="S13158" s="152"/>
      <c r="T13158" s="154"/>
      <c r="X13158" s="69" t="str">
        <f t="shared" si="414"/>
        <v/>
      </c>
      <c r="Y13158" s="69" t="str">
        <f t="shared" si="415"/>
        <v/>
      </c>
    </row>
    <row r="13159" spans="8:25" x14ac:dyDescent="0.25">
      <c r="H13159" s="153"/>
      <c r="I13159" s="151"/>
      <c r="J13159" s="153"/>
      <c r="K13159" s="153"/>
      <c r="L13159" s="153"/>
      <c r="M13159" s="153"/>
      <c r="N13159" s="153"/>
      <c r="O13159" s="153"/>
      <c r="P13159" s="153"/>
      <c r="Q13159" s="153"/>
      <c r="R13159" s="153"/>
      <c r="S13159" s="152"/>
      <c r="T13159" s="154"/>
      <c r="X13159" s="69" t="str">
        <f t="shared" si="414"/>
        <v/>
      </c>
      <c r="Y13159" s="69" t="str">
        <f t="shared" si="415"/>
        <v/>
      </c>
    </row>
    <row r="13160" spans="8:25" x14ac:dyDescent="0.25">
      <c r="H13160" s="153"/>
      <c r="I13160" s="151"/>
      <c r="J13160" s="153"/>
      <c r="K13160" s="153"/>
      <c r="L13160" s="153"/>
      <c r="M13160" s="153"/>
      <c r="N13160" s="153"/>
      <c r="O13160" s="153"/>
      <c r="P13160" s="153"/>
      <c r="Q13160" s="153"/>
      <c r="R13160" s="153"/>
      <c r="S13160" s="152"/>
      <c r="T13160" s="154"/>
      <c r="X13160" s="69" t="str">
        <f t="shared" si="414"/>
        <v/>
      </c>
      <c r="Y13160" s="69" t="str">
        <f t="shared" si="415"/>
        <v/>
      </c>
    </row>
    <row r="13161" spans="8:25" x14ac:dyDescent="0.25">
      <c r="H13161" s="153"/>
      <c r="I13161" s="151"/>
      <c r="J13161" s="153"/>
      <c r="K13161" s="153"/>
      <c r="L13161" s="153"/>
      <c r="M13161" s="153"/>
      <c r="N13161" s="153"/>
      <c r="O13161" s="153"/>
      <c r="P13161" s="153"/>
      <c r="Q13161" s="153"/>
      <c r="R13161" s="153"/>
      <c r="S13161" s="152"/>
      <c r="T13161" s="154"/>
      <c r="X13161" s="69" t="str">
        <f t="shared" si="414"/>
        <v/>
      </c>
      <c r="Y13161" s="69" t="str">
        <f t="shared" si="415"/>
        <v/>
      </c>
    </row>
    <row r="13162" spans="8:25" x14ac:dyDescent="0.25">
      <c r="H13162" s="153"/>
      <c r="I13162" s="151"/>
      <c r="J13162" s="153"/>
      <c r="K13162" s="153"/>
      <c r="L13162" s="153"/>
      <c r="M13162" s="153"/>
      <c r="N13162" s="153"/>
      <c r="O13162" s="153"/>
      <c r="P13162" s="153"/>
      <c r="Q13162" s="153"/>
      <c r="R13162" s="153"/>
      <c r="S13162" s="152"/>
      <c r="T13162" s="154"/>
      <c r="X13162" s="69" t="str">
        <f t="shared" si="414"/>
        <v/>
      </c>
      <c r="Y13162" s="69" t="str">
        <f t="shared" si="415"/>
        <v/>
      </c>
    </row>
    <row r="13163" spans="8:25" x14ac:dyDescent="0.25">
      <c r="H13163" s="153"/>
      <c r="I13163" s="151"/>
      <c r="J13163" s="153"/>
      <c r="K13163" s="153"/>
      <c r="L13163" s="153"/>
      <c r="M13163" s="153"/>
      <c r="N13163" s="153"/>
      <c r="O13163" s="153"/>
      <c r="P13163" s="153"/>
      <c r="Q13163" s="153"/>
      <c r="R13163" s="153"/>
      <c r="S13163" s="152"/>
      <c r="T13163" s="154"/>
      <c r="X13163" s="69" t="str">
        <f t="shared" si="414"/>
        <v/>
      </c>
      <c r="Y13163" s="69" t="str">
        <f t="shared" si="415"/>
        <v/>
      </c>
    </row>
    <row r="13164" spans="8:25" x14ac:dyDescent="0.25">
      <c r="H13164" s="153"/>
      <c r="I13164" s="151"/>
      <c r="J13164" s="153"/>
      <c r="K13164" s="153"/>
      <c r="L13164" s="153"/>
      <c r="M13164" s="153"/>
      <c r="N13164" s="153"/>
      <c r="O13164" s="153"/>
      <c r="P13164" s="153"/>
      <c r="Q13164" s="153"/>
      <c r="R13164" s="153"/>
      <c r="S13164" s="152"/>
      <c r="T13164" s="154"/>
      <c r="X13164" s="69" t="str">
        <f t="shared" si="414"/>
        <v/>
      </c>
      <c r="Y13164" s="69" t="str">
        <f t="shared" si="415"/>
        <v/>
      </c>
    </row>
    <row r="13165" spans="8:25" x14ac:dyDescent="0.25">
      <c r="H13165" s="153"/>
      <c r="I13165" s="151"/>
      <c r="J13165" s="153"/>
      <c r="K13165" s="153"/>
      <c r="L13165" s="153"/>
      <c r="M13165" s="153"/>
      <c r="N13165" s="153"/>
      <c r="O13165" s="153"/>
      <c r="P13165" s="153"/>
      <c r="Q13165" s="153"/>
      <c r="R13165" s="153"/>
      <c r="S13165" s="152"/>
      <c r="T13165" s="154"/>
      <c r="X13165" s="69" t="str">
        <f t="shared" si="414"/>
        <v/>
      </c>
      <c r="Y13165" s="69" t="str">
        <f t="shared" si="415"/>
        <v/>
      </c>
    </row>
    <row r="13166" spans="8:25" x14ac:dyDescent="0.25">
      <c r="H13166" s="153"/>
      <c r="I13166" s="151"/>
      <c r="J13166" s="153"/>
      <c r="K13166" s="153"/>
      <c r="L13166" s="153"/>
      <c r="M13166" s="153"/>
      <c r="N13166" s="153"/>
      <c r="O13166" s="153"/>
      <c r="P13166" s="153"/>
      <c r="Q13166" s="153"/>
      <c r="R13166" s="153"/>
      <c r="S13166" s="152"/>
      <c r="T13166" s="154"/>
      <c r="X13166" s="69" t="str">
        <f t="shared" si="414"/>
        <v/>
      </c>
      <c r="Y13166" s="69" t="str">
        <f t="shared" si="415"/>
        <v/>
      </c>
    </row>
    <row r="13167" spans="8:25" x14ac:dyDescent="0.25">
      <c r="H13167" s="153"/>
      <c r="I13167" s="151"/>
      <c r="J13167" s="153"/>
      <c r="K13167" s="153"/>
      <c r="L13167" s="153"/>
      <c r="M13167" s="153"/>
      <c r="N13167" s="153"/>
      <c r="O13167" s="153"/>
      <c r="P13167" s="153"/>
      <c r="Q13167" s="153"/>
      <c r="R13167" s="153"/>
      <c r="S13167" s="152"/>
      <c r="T13167" s="154"/>
      <c r="X13167" s="69" t="str">
        <f t="shared" si="414"/>
        <v/>
      </c>
      <c r="Y13167" s="69" t="str">
        <f t="shared" si="415"/>
        <v/>
      </c>
    </row>
    <row r="13168" spans="8:25" x14ac:dyDescent="0.25">
      <c r="H13168" s="153"/>
      <c r="I13168" s="151"/>
      <c r="J13168" s="153"/>
      <c r="K13168" s="153"/>
      <c r="L13168" s="153"/>
      <c r="M13168" s="153"/>
      <c r="N13168" s="153"/>
      <c r="O13168" s="153"/>
      <c r="P13168" s="153"/>
      <c r="Q13168" s="153"/>
      <c r="R13168" s="153"/>
      <c r="S13168" s="152"/>
      <c r="T13168" s="154"/>
      <c r="X13168" s="69" t="str">
        <f t="shared" si="414"/>
        <v/>
      </c>
      <c r="Y13168" s="69" t="str">
        <f t="shared" si="415"/>
        <v/>
      </c>
    </row>
    <row r="13169" spans="8:25" x14ac:dyDescent="0.25">
      <c r="H13169" s="153"/>
      <c r="I13169" s="151"/>
      <c r="J13169" s="153"/>
      <c r="K13169" s="153"/>
      <c r="L13169" s="153"/>
      <c r="M13169" s="153"/>
      <c r="N13169" s="153"/>
      <c r="O13169" s="153"/>
      <c r="P13169" s="153"/>
      <c r="Q13169" s="153"/>
      <c r="R13169" s="153"/>
      <c r="S13169" s="152"/>
      <c r="T13169" s="154"/>
      <c r="X13169" s="69" t="str">
        <f t="shared" si="414"/>
        <v/>
      </c>
      <c r="Y13169" s="69" t="str">
        <f t="shared" si="415"/>
        <v/>
      </c>
    </row>
    <row r="13170" spans="8:25" x14ac:dyDescent="0.25">
      <c r="H13170" s="153"/>
      <c r="I13170" s="151"/>
      <c r="J13170" s="153"/>
      <c r="K13170" s="153"/>
      <c r="L13170" s="153"/>
      <c r="M13170" s="153"/>
      <c r="N13170" s="153"/>
      <c r="O13170" s="153"/>
      <c r="P13170" s="153"/>
      <c r="Q13170" s="153"/>
      <c r="R13170" s="153"/>
      <c r="S13170" s="152"/>
      <c r="T13170" s="154"/>
      <c r="X13170" s="69" t="str">
        <f t="shared" si="414"/>
        <v/>
      </c>
      <c r="Y13170" s="69" t="str">
        <f t="shared" si="415"/>
        <v/>
      </c>
    </row>
    <row r="13171" spans="8:25" x14ac:dyDescent="0.25">
      <c r="H13171" s="153"/>
      <c r="I13171" s="151"/>
      <c r="J13171" s="153"/>
      <c r="K13171" s="153"/>
      <c r="L13171" s="153"/>
      <c r="M13171" s="153"/>
      <c r="N13171" s="153"/>
      <c r="O13171" s="153"/>
      <c r="P13171" s="153"/>
      <c r="Q13171" s="153"/>
      <c r="R13171" s="153"/>
      <c r="S13171" s="152"/>
      <c r="T13171" s="154"/>
      <c r="X13171" s="69" t="str">
        <f t="shared" si="414"/>
        <v/>
      </c>
      <c r="Y13171" s="69" t="str">
        <f t="shared" si="415"/>
        <v/>
      </c>
    </row>
    <row r="13172" spans="8:25" x14ac:dyDescent="0.25">
      <c r="H13172" s="153"/>
      <c r="I13172" s="151"/>
      <c r="J13172" s="153"/>
      <c r="K13172" s="153"/>
      <c r="L13172" s="153"/>
      <c r="M13172" s="153"/>
      <c r="N13172" s="153"/>
      <c r="O13172" s="153"/>
      <c r="P13172" s="153"/>
      <c r="Q13172" s="153"/>
      <c r="R13172" s="153"/>
      <c r="S13172" s="152"/>
      <c r="T13172" s="154"/>
      <c r="X13172" s="69" t="str">
        <f t="shared" si="414"/>
        <v/>
      </c>
      <c r="Y13172" s="69" t="str">
        <f t="shared" si="415"/>
        <v/>
      </c>
    </row>
    <row r="13173" spans="8:25" x14ac:dyDescent="0.25">
      <c r="H13173" s="153"/>
      <c r="I13173" s="151"/>
      <c r="J13173" s="153"/>
      <c r="K13173" s="153"/>
      <c r="L13173" s="153"/>
      <c r="M13173" s="153"/>
      <c r="N13173" s="153"/>
      <c r="O13173" s="153"/>
      <c r="P13173" s="153"/>
      <c r="Q13173" s="153"/>
      <c r="R13173" s="153"/>
      <c r="S13173" s="152"/>
      <c r="T13173" s="154"/>
      <c r="X13173" s="69" t="str">
        <f t="shared" si="414"/>
        <v/>
      </c>
      <c r="Y13173" s="69" t="str">
        <f t="shared" si="415"/>
        <v/>
      </c>
    </row>
    <row r="13174" spans="8:25" x14ac:dyDescent="0.25">
      <c r="H13174" s="153"/>
      <c r="I13174" s="151"/>
      <c r="J13174" s="153"/>
      <c r="K13174" s="153"/>
      <c r="L13174" s="153"/>
      <c r="M13174" s="153"/>
      <c r="N13174" s="153"/>
      <c r="O13174" s="153"/>
      <c r="P13174" s="153"/>
      <c r="Q13174" s="153"/>
      <c r="R13174" s="153"/>
      <c r="S13174" s="152"/>
      <c r="T13174" s="154"/>
      <c r="X13174" s="69" t="str">
        <f t="shared" si="414"/>
        <v/>
      </c>
      <c r="Y13174" s="69" t="str">
        <f t="shared" si="415"/>
        <v/>
      </c>
    </row>
    <row r="13175" spans="8:25" x14ac:dyDescent="0.25">
      <c r="H13175" s="153"/>
      <c r="I13175" s="151"/>
      <c r="J13175" s="153"/>
      <c r="K13175" s="153"/>
      <c r="L13175" s="153"/>
      <c r="M13175" s="153"/>
      <c r="N13175" s="153"/>
      <c r="O13175" s="153"/>
      <c r="P13175" s="153"/>
      <c r="Q13175" s="153"/>
      <c r="R13175" s="153"/>
      <c r="S13175" s="152"/>
      <c r="T13175" s="154"/>
      <c r="X13175" s="69" t="str">
        <f t="shared" si="414"/>
        <v/>
      </c>
      <c r="Y13175" s="69" t="str">
        <f t="shared" si="415"/>
        <v/>
      </c>
    </row>
    <row r="13176" spans="8:25" x14ac:dyDescent="0.25">
      <c r="H13176" s="153"/>
      <c r="I13176" s="151"/>
      <c r="J13176" s="153"/>
      <c r="K13176" s="153"/>
      <c r="L13176" s="153"/>
      <c r="M13176" s="153"/>
      <c r="N13176" s="153"/>
      <c r="O13176" s="153"/>
      <c r="P13176" s="153"/>
      <c r="Q13176" s="153"/>
      <c r="R13176" s="153"/>
      <c r="S13176" s="152"/>
      <c r="T13176" s="154"/>
      <c r="X13176" s="69" t="str">
        <f t="shared" si="414"/>
        <v/>
      </c>
      <c r="Y13176" s="69" t="str">
        <f t="shared" si="415"/>
        <v/>
      </c>
    </row>
    <row r="13177" spans="8:25" x14ac:dyDescent="0.25">
      <c r="H13177" s="153"/>
      <c r="I13177" s="151"/>
      <c r="J13177" s="153"/>
      <c r="K13177" s="153"/>
      <c r="L13177" s="153"/>
      <c r="M13177" s="153"/>
      <c r="N13177" s="153"/>
      <c r="O13177" s="153"/>
      <c r="P13177" s="153"/>
      <c r="Q13177" s="153"/>
      <c r="R13177" s="153"/>
      <c r="S13177" s="152"/>
      <c r="T13177" s="154"/>
      <c r="X13177" s="69" t="str">
        <f t="shared" si="414"/>
        <v/>
      </c>
      <c r="Y13177" s="69" t="str">
        <f t="shared" si="415"/>
        <v/>
      </c>
    </row>
    <row r="13178" spans="8:25" x14ac:dyDescent="0.25">
      <c r="H13178" s="153"/>
      <c r="I13178" s="151"/>
      <c r="J13178" s="153"/>
      <c r="K13178" s="153"/>
      <c r="L13178" s="153"/>
      <c r="M13178" s="153"/>
      <c r="N13178" s="153"/>
      <c r="O13178" s="153"/>
      <c r="P13178" s="153"/>
      <c r="Q13178" s="153"/>
      <c r="R13178" s="153"/>
      <c r="S13178" s="152"/>
      <c r="T13178" s="154"/>
      <c r="X13178" s="69" t="str">
        <f t="shared" si="414"/>
        <v/>
      </c>
      <c r="Y13178" s="69" t="str">
        <f t="shared" si="415"/>
        <v/>
      </c>
    </row>
    <row r="13179" spans="8:25" x14ac:dyDescent="0.25">
      <c r="H13179" s="153"/>
      <c r="I13179" s="151"/>
      <c r="J13179" s="153"/>
      <c r="K13179" s="153"/>
      <c r="L13179" s="153"/>
      <c r="M13179" s="153"/>
      <c r="N13179" s="153"/>
      <c r="O13179" s="153"/>
      <c r="P13179" s="153"/>
      <c r="Q13179" s="153"/>
      <c r="R13179" s="153"/>
      <c r="S13179" s="152"/>
      <c r="T13179" s="154"/>
      <c r="X13179" s="69" t="str">
        <f t="shared" si="414"/>
        <v/>
      </c>
      <c r="Y13179" s="69" t="str">
        <f t="shared" si="415"/>
        <v/>
      </c>
    </row>
    <row r="13180" spans="8:25" x14ac:dyDescent="0.25">
      <c r="H13180" s="153"/>
      <c r="I13180" s="151"/>
      <c r="J13180" s="153"/>
      <c r="K13180" s="153"/>
      <c r="L13180" s="153"/>
      <c r="M13180" s="153"/>
      <c r="N13180" s="153"/>
      <c r="O13180" s="153"/>
      <c r="P13180" s="153"/>
      <c r="Q13180" s="153"/>
      <c r="R13180" s="153"/>
      <c r="S13180" s="152"/>
      <c r="T13180" s="154"/>
      <c r="X13180" s="69" t="str">
        <f t="shared" si="414"/>
        <v/>
      </c>
      <c r="Y13180" s="69" t="str">
        <f t="shared" si="415"/>
        <v/>
      </c>
    </row>
    <row r="13181" spans="8:25" x14ac:dyDescent="0.25">
      <c r="H13181" s="153"/>
      <c r="I13181" s="151"/>
      <c r="J13181" s="153"/>
      <c r="K13181" s="153"/>
      <c r="L13181" s="153"/>
      <c r="M13181" s="153"/>
      <c r="N13181" s="153"/>
      <c r="O13181" s="153"/>
      <c r="P13181" s="153"/>
      <c r="Q13181" s="153"/>
      <c r="R13181" s="153"/>
      <c r="S13181" s="152"/>
      <c r="T13181" s="154"/>
      <c r="X13181" s="69" t="str">
        <f t="shared" si="414"/>
        <v/>
      </c>
      <c r="Y13181" s="69" t="str">
        <f t="shared" si="415"/>
        <v/>
      </c>
    </row>
    <row r="13182" spans="8:25" x14ac:dyDescent="0.25">
      <c r="H13182" s="153"/>
      <c r="I13182" s="151"/>
      <c r="J13182" s="153"/>
      <c r="K13182" s="153"/>
      <c r="L13182" s="153"/>
      <c r="M13182" s="153"/>
      <c r="N13182" s="153"/>
      <c r="O13182" s="153"/>
      <c r="P13182" s="153"/>
      <c r="Q13182" s="153"/>
      <c r="R13182" s="153"/>
      <c r="S13182" s="152"/>
      <c r="T13182" s="154"/>
      <c r="X13182" s="69" t="str">
        <f t="shared" si="414"/>
        <v/>
      </c>
      <c r="Y13182" s="69" t="str">
        <f t="shared" si="415"/>
        <v/>
      </c>
    </row>
    <row r="13183" spans="8:25" x14ac:dyDescent="0.25">
      <c r="H13183" s="153"/>
      <c r="I13183" s="151"/>
      <c r="J13183" s="153"/>
      <c r="K13183" s="153"/>
      <c r="L13183" s="153"/>
      <c r="M13183" s="153"/>
      <c r="N13183" s="153"/>
      <c r="O13183" s="153"/>
      <c r="P13183" s="153"/>
      <c r="Q13183" s="153"/>
      <c r="R13183" s="153"/>
      <c r="S13183" s="152"/>
      <c r="T13183" s="154"/>
      <c r="X13183" s="69" t="str">
        <f t="shared" si="414"/>
        <v/>
      </c>
      <c r="Y13183" s="69" t="str">
        <f t="shared" si="415"/>
        <v/>
      </c>
    </row>
    <row r="13184" spans="8:25" x14ac:dyDescent="0.25">
      <c r="H13184" s="153"/>
      <c r="I13184" s="151"/>
      <c r="J13184" s="153"/>
      <c r="K13184" s="153"/>
      <c r="L13184" s="153"/>
      <c r="M13184" s="153"/>
      <c r="N13184" s="153"/>
      <c r="O13184" s="153"/>
      <c r="P13184" s="153"/>
      <c r="Q13184" s="153"/>
      <c r="R13184" s="153"/>
      <c r="S13184" s="152"/>
      <c r="T13184" s="154"/>
      <c r="X13184" s="69" t="str">
        <f t="shared" si="414"/>
        <v/>
      </c>
      <c r="Y13184" s="69" t="str">
        <f t="shared" si="415"/>
        <v/>
      </c>
    </row>
    <row r="13185" spans="8:25" x14ac:dyDescent="0.25">
      <c r="H13185" s="153"/>
      <c r="I13185" s="151"/>
      <c r="J13185" s="153"/>
      <c r="K13185" s="153"/>
      <c r="L13185" s="153"/>
      <c r="M13185" s="153"/>
      <c r="N13185" s="153"/>
      <c r="O13185" s="153"/>
      <c r="P13185" s="153"/>
      <c r="Q13185" s="153"/>
      <c r="R13185" s="153"/>
      <c r="S13185" s="152"/>
      <c r="T13185" s="154"/>
      <c r="X13185" s="69" t="str">
        <f t="shared" si="414"/>
        <v/>
      </c>
      <c r="Y13185" s="69" t="str">
        <f t="shared" si="415"/>
        <v/>
      </c>
    </row>
    <row r="13186" spans="8:25" x14ac:dyDescent="0.25">
      <c r="H13186" s="153"/>
      <c r="I13186" s="151"/>
      <c r="J13186" s="153"/>
      <c r="K13186" s="153"/>
      <c r="L13186" s="153"/>
      <c r="M13186" s="153"/>
      <c r="N13186" s="153"/>
      <c r="O13186" s="153"/>
      <c r="P13186" s="153"/>
      <c r="Q13186" s="153"/>
      <c r="R13186" s="153"/>
      <c r="S13186" s="152"/>
      <c r="T13186" s="154"/>
      <c r="X13186" s="69" t="str">
        <f t="shared" ref="X13186:X13249" si="416">IF(W13186&lt;&gt;"",W13186-I13186,"")</f>
        <v/>
      </c>
      <c r="Y13186" s="69" t="str">
        <f t="shared" si="415"/>
        <v/>
      </c>
    </row>
    <row r="13187" spans="8:25" x14ac:dyDescent="0.25">
      <c r="H13187" s="153"/>
      <c r="I13187" s="151"/>
      <c r="J13187" s="153"/>
      <c r="K13187" s="153"/>
      <c r="L13187" s="153"/>
      <c r="M13187" s="153"/>
      <c r="N13187" s="153"/>
      <c r="O13187" s="153"/>
      <c r="P13187" s="153"/>
      <c r="Q13187" s="153"/>
      <c r="R13187" s="153"/>
      <c r="S13187" s="152"/>
      <c r="T13187" s="154"/>
      <c r="X13187" s="69" t="str">
        <f t="shared" si="416"/>
        <v/>
      </c>
      <c r="Y13187" s="69" t="str">
        <f t="shared" ref="Y13187:Y13250" si="417">IF(X13187&lt;&gt;"",IF(X13187&lt;365,"&lt; 1 year",IF(X13187&lt;730,"1-2",IF(X13187&lt;1095,"2-3",IF(X13187&lt;1460,"3-4",IF(X13187&lt;1825,"4-5","5+"))))),"")</f>
        <v/>
      </c>
    </row>
    <row r="13188" spans="8:25" x14ac:dyDescent="0.25">
      <c r="H13188" s="153"/>
      <c r="I13188" s="151"/>
      <c r="J13188" s="153"/>
      <c r="K13188" s="153"/>
      <c r="L13188" s="153"/>
      <c r="M13188" s="153"/>
      <c r="N13188" s="153"/>
      <c r="O13188" s="153"/>
      <c r="P13188" s="153"/>
      <c r="Q13188" s="153"/>
      <c r="R13188" s="153"/>
      <c r="S13188" s="152"/>
      <c r="T13188" s="154"/>
      <c r="X13188" s="69" t="str">
        <f t="shared" si="416"/>
        <v/>
      </c>
      <c r="Y13188" s="69" t="str">
        <f t="shared" si="417"/>
        <v/>
      </c>
    </row>
    <row r="13189" spans="8:25" x14ac:dyDescent="0.25">
      <c r="H13189" s="153"/>
      <c r="I13189" s="151"/>
      <c r="J13189" s="153"/>
      <c r="K13189" s="153"/>
      <c r="L13189" s="153"/>
      <c r="M13189" s="153"/>
      <c r="N13189" s="153"/>
      <c r="O13189" s="153"/>
      <c r="P13189" s="153"/>
      <c r="Q13189" s="153"/>
      <c r="R13189" s="153"/>
      <c r="S13189" s="152"/>
      <c r="T13189" s="154"/>
      <c r="X13189" s="69" t="str">
        <f t="shared" si="416"/>
        <v/>
      </c>
      <c r="Y13189" s="69" t="str">
        <f t="shared" si="417"/>
        <v/>
      </c>
    </row>
    <row r="13190" spans="8:25" x14ac:dyDescent="0.25">
      <c r="H13190" s="153"/>
      <c r="I13190" s="151"/>
      <c r="J13190" s="153"/>
      <c r="K13190" s="153"/>
      <c r="L13190" s="153"/>
      <c r="M13190" s="153"/>
      <c r="N13190" s="153"/>
      <c r="O13190" s="153"/>
      <c r="P13190" s="153"/>
      <c r="Q13190" s="153"/>
      <c r="R13190" s="153"/>
      <c r="S13190" s="152"/>
      <c r="T13190" s="154"/>
      <c r="X13190" s="69" t="str">
        <f t="shared" si="416"/>
        <v/>
      </c>
      <c r="Y13190" s="69" t="str">
        <f t="shared" si="417"/>
        <v/>
      </c>
    </row>
    <row r="13191" spans="8:25" x14ac:dyDescent="0.25">
      <c r="H13191" s="153"/>
      <c r="I13191" s="151"/>
      <c r="J13191" s="153"/>
      <c r="K13191" s="153"/>
      <c r="L13191" s="153"/>
      <c r="M13191" s="153"/>
      <c r="N13191" s="153"/>
      <c r="O13191" s="153"/>
      <c r="P13191" s="153"/>
      <c r="Q13191" s="153"/>
      <c r="R13191" s="153"/>
      <c r="S13191" s="152"/>
      <c r="T13191" s="154"/>
      <c r="X13191" s="69" t="str">
        <f t="shared" si="416"/>
        <v/>
      </c>
      <c r="Y13191" s="69" t="str">
        <f t="shared" si="417"/>
        <v/>
      </c>
    </row>
    <row r="13192" spans="8:25" x14ac:dyDescent="0.25">
      <c r="H13192" s="153"/>
      <c r="I13192" s="151"/>
      <c r="J13192" s="153"/>
      <c r="K13192" s="153"/>
      <c r="L13192" s="153"/>
      <c r="M13192" s="153"/>
      <c r="N13192" s="153"/>
      <c r="O13192" s="153"/>
      <c r="P13192" s="153"/>
      <c r="Q13192" s="153"/>
      <c r="R13192" s="153"/>
      <c r="S13192" s="152"/>
      <c r="T13192" s="154"/>
      <c r="X13192" s="69" t="str">
        <f t="shared" si="416"/>
        <v/>
      </c>
      <c r="Y13192" s="69" t="str">
        <f t="shared" si="417"/>
        <v/>
      </c>
    </row>
    <row r="13193" spans="8:25" x14ac:dyDescent="0.25">
      <c r="H13193" s="153"/>
      <c r="I13193" s="151"/>
      <c r="J13193" s="153"/>
      <c r="K13193" s="153"/>
      <c r="L13193" s="153"/>
      <c r="M13193" s="153"/>
      <c r="N13193" s="153"/>
      <c r="O13193" s="153"/>
      <c r="P13193" s="153"/>
      <c r="Q13193" s="153"/>
      <c r="R13193" s="153"/>
      <c r="S13193" s="152"/>
      <c r="T13193" s="154"/>
      <c r="X13193" s="69" t="str">
        <f t="shared" si="416"/>
        <v/>
      </c>
      <c r="Y13193" s="69" t="str">
        <f t="shared" si="417"/>
        <v/>
      </c>
    </row>
    <row r="13194" spans="8:25" x14ac:dyDescent="0.25">
      <c r="H13194" s="153"/>
      <c r="I13194" s="151"/>
      <c r="J13194" s="153"/>
      <c r="K13194" s="153"/>
      <c r="L13194" s="153"/>
      <c r="M13194" s="153"/>
      <c r="N13194" s="153"/>
      <c r="O13194" s="153"/>
      <c r="P13194" s="153"/>
      <c r="Q13194" s="153"/>
      <c r="R13194" s="153"/>
      <c r="S13194" s="152"/>
      <c r="T13194" s="154"/>
      <c r="X13194" s="69" t="str">
        <f t="shared" si="416"/>
        <v/>
      </c>
      <c r="Y13194" s="69" t="str">
        <f t="shared" si="417"/>
        <v/>
      </c>
    </row>
    <row r="13195" spans="8:25" x14ac:dyDescent="0.25">
      <c r="H13195" s="153"/>
      <c r="I13195" s="151"/>
      <c r="J13195" s="153"/>
      <c r="K13195" s="153"/>
      <c r="L13195" s="153"/>
      <c r="M13195" s="153"/>
      <c r="N13195" s="153"/>
      <c r="O13195" s="153"/>
      <c r="P13195" s="153"/>
      <c r="Q13195" s="153"/>
      <c r="R13195" s="153"/>
      <c r="S13195" s="152"/>
      <c r="T13195" s="154"/>
      <c r="X13195" s="69" t="str">
        <f t="shared" si="416"/>
        <v/>
      </c>
      <c r="Y13195" s="69" t="str">
        <f t="shared" si="417"/>
        <v/>
      </c>
    </row>
    <row r="13196" spans="8:25" x14ac:dyDescent="0.25">
      <c r="H13196" s="153"/>
      <c r="I13196" s="151"/>
      <c r="J13196" s="153"/>
      <c r="K13196" s="153"/>
      <c r="L13196" s="153"/>
      <c r="M13196" s="153"/>
      <c r="N13196" s="153"/>
      <c r="O13196" s="153"/>
      <c r="P13196" s="153"/>
      <c r="Q13196" s="153"/>
      <c r="R13196" s="153"/>
      <c r="S13196" s="152"/>
      <c r="T13196" s="154"/>
      <c r="X13196" s="69" t="str">
        <f t="shared" si="416"/>
        <v/>
      </c>
      <c r="Y13196" s="69" t="str">
        <f t="shared" si="417"/>
        <v/>
      </c>
    </row>
    <row r="13197" spans="8:25" x14ac:dyDescent="0.25">
      <c r="H13197" s="153"/>
      <c r="I13197" s="151"/>
      <c r="J13197" s="153"/>
      <c r="K13197" s="153"/>
      <c r="L13197" s="153"/>
      <c r="M13197" s="153"/>
      <c r="N13197" s="153"/>
      <c r="O13197" s="153"/>
      <c r="P13197" s="153"/>
      <c r="Q13197" s="153"/>
      <c r="R13197" s="153"/>
      <c r="S13197" s="152"/>
      <c r="T13197" s="154"/>
      <c r="X13197" s="69" t="str">
        <f t="shared" si="416"/>
        <v/>
      </c>
      <c r="Y13197" s="69" t="str">
        <f t="shared" si="417"/>
        <v/>
      </c>
    </row>
    <row r="13198" spans="8:25" x14ac:dyDescent="0.25">
      <c r="H13198" s="153"/>
      <c r="I13198" s="151"/>
      <c r="J13198" s="153"/>
      <c r="K13198" s="153"/>
      <c r="L13198" s="153"/>
      <c r="M13198" s="153"/>
      <c r="N13198" s="153"/>
      <c r="O13198" s="153"/>
      <c r="P13198" s="153"/>
      <c r="Q13198" s="153"/>
      <c r="R13198" s="153"/>
      <c r="S13198" s="152"/>
      <c r="T13198" s="154"/>
      <c r="X13198" s="69" t="str">
        <f t="shared" si="416"/>
        <v/>
      </c>
      <c r="Y13198" s="69" t="str">
        <f t="shared" si="417"/>
        <v/>
      </c>
    </row>
    <row r="13199" spans="8:25" x14ac:dyDescent="0.25">
      <c r="H13199" s="153"/>
      <c r="I13199" s="151"/>
      <c r="J13199" s="153"/>
      <c r="K13199" s="153"/>
      <c r="L13199" s="153"/>
      <c r="M13199" s="153"/>
      <c r="N13199" s="153"/>
      <c r="O13199" s="153"/>
      <c r="P13199" s="153"/>
      <c r="Q13199" s="153"/>
      <c r="R13199" s="153"/>
      <c r="S13199" s="152"/>
      <c r="T13199" s="154"/>
      <c r="X13199" s="69" t="str">
        <f t="shared" si="416"/>
        <v/>
      </c>
      <c r="Y13199" s="69" t="str">
        <f t="shared" si="417"/>
        <v/>
      </c>
    </row>
    <row r="13200" spans="8:25" x14ac:dyDescent="0.25">
      <c r="H13200" s="153"/>
      <c r="I13200" s="151"/>
      <c r="J13200" s="153"/>
      <c r="K13200" s="153"/>
      <c r="L13200" s="153"/>
      <c r="M13200" s="153"/>
      <c r="N13200" s="153"/>
      <c r="O13200" s="153"/>
      <c r="P13200" s="153"/>
      <c r="Q13200" s="153"/>
      <c r="R13200" s="153"/>
      <c r="S13200" s="152"/>
      <c r="T13200" s="154"/>
      <c r="X13200" s="69" t="str">
        <f t="shared" si="416"/>
        <v/>
      </c>
      <c r="Y13200" s="69" t="str">
        <f t="shared" si="417"/>
        <v/>
      </c>
    </row>
    <row r="13201" spans="8:25" x14ac:dyDescent="0.25">
      <c r="H13201" s="153"/>
      <c r="I13201" s="151"/>
      <c r="J13201" s="153"/>
      <c r="K13201" s="153"/>
      <c r="L13201" s="153"/>
      <c r="M13201" s="153"/>
      <c r="N13201" s="153"/>
      <c r="O13201" s="153"/>
      <c r="P13201" s="153"/>
      <c r="Q13201" s="153"/>
      <c r="R13201" s="153"/>
      <c r="S13201" s="152"/>
      <c r="T13201" s="154"/>
      <c r="X13201" s="69" t="str">
        <f t="shared" si="416"/>
        <v/>
      </c>
      <c r="Y13201" s="69" t="str">
        <f t="shared" si="417"/>
        <v/>
      </c>
    </row>
    <row r="13202" spans="8:25" x14ac:dyDescent="0.25">
      <c r="H13202" s="153"/>
      <c r="I13202" s="151"/>
      <c r="J13202" s="153"/>
      <c r="K13202" s="153"/>
      <c r="L13202" s="153"/>
      <c r="M13202" s="153"/>
      <c r="N13202" s="153"/>
      <c r="O13202" s="153"/>
      <c r="P13202" s="153"/>
      <c r="Q13202" s="153"/>
      <c r="R13202" s="153"/>
      <c r="S13202" s="152"/>
      <c r="T13202" s="154"/>
      <c r="X13202" s="69" t="str">
        <f t="shared" si="416"/>
        <v/>
      </c>
      <c r="Y13202" s="69" t="str">
        <f t="shared" si="417"/>
        <v/>
      </c>
    </row>
    <row r="13203" spans="8:25" x14ac:dyDescent="0.25">
      <c r="H13203" s="153"/>
      <c r="I13203" s="151"/>
      <c r="J13203" s="153"/>
      <c r="K13203" s="153"/>
      <c r="L13203" s="153"/>
      <c r="M13203" s="153"/>
      <c r="N13203" s="153"/>
      <c r="O13203" s="153"/>
      <c r="P13203" s="153"/>
      <c r="Q13203" s="153"/>
      <c r="R13203" s="153"/>
      <c r="S13203" s="152"/>
      <c r="T13203" s="154"/>
      <c r="X13203" s="69" t="str">
        <f t="shared" si="416"/>
        <v/>
      </c>
      <c r="Y13203" s="69" t="str">
        <f t="shared" si="417"/>
        <v/>
      </c>
    </row>
    <row r="13204" spans="8:25" x14ac:dyDescent="0.25">
      <c r="H13204" s="153"/>
      <c r="I13204" s="151"/>
      <c r="J13204" s="153"/>
      <c r="K13204" s="153"/>
      <c r="L13204" s="153"/>
      <c r="M13204" s="153"/>
      <c r="N13204" s="153"/>
      <c r="O13204" s="153"/>
      <c r="P13204" s="153"/>
      <c r="Q13204" s="153"/>
      <c r="R13204" s="153"/>
      <c r="S13204" s="152"/>
      <c r="T13204" s="154"/>
      <c r="X13204" s="69" t="str">
        <f t="shared" si="416"/>
        <v/>
      </c>
      <c r="Y13204" s="69" t="str">
        <f t="shared" si="417"/>
        <v/>
      </c>
    </row>
    <row r="13205" spans="8:25" x14ac:dyDescent="0.25">
      <c r="H13205" s="153"/>
      <c r="I13205" s="151"/>
      <c r="J13205" s="153"/>
      <c r="K13205" s="153"/>
      <c r="L13205" s="153"/>
      <c r="M13205" s="153"/>
      <c r="N13205" s="153"/>
      <c r="O13205" s="153"/>
      <c r="P13205" s="153"/>
      <c r="Q13205" s="153"/>
      <c r="R13205" s="153"/>
      <c r="S13205" s="152"/>
      <c r="T13205" s="154"/>
      <c r="X13205" s="69" t="str">
        <f t="shared" si="416"/>
        <v/>
      </c>
      <c r="Y13205" s="69" t="str">
        <f t="shared" si="417"/>
        <v/>
      </c>
    </row>
    <row r="13206" spans="8:25" x14ac:dyDescent="0.25">
      <c r="H13206" s="153"/>
      <c r="I13206" s="151"/>
      <c r="J13206" s="153"/>
      <c r="K13206" s="153"/>
      <c r="L13206" s="153"/>
      <c r="M13206" s="153"/>
      <c r="N13206" s="153"/>
      <c r="O13206" s="153"/>
      <c r="P13206" s="153"/>
      <c r="Q13206" s="153"/>
      <c r="R13206" s="153"/>
      <c r="S13206" s="152"/>
      <c r="T13206" s="154"/>
      <c r="X13206" s="69" t="str">
        <f t="shared" si="416"/>
        <v/>
      </c>
      <c r="Y13206" s="69" t="str">
        <f t="shared" si="417"/>
        <v/>
      </c>
    </row>
    <row r="13207" spans="8:25" x14ac:dyDescent="0.25">
      <c r="H13207" s="153"/>
      <c r="I13207" s="151"/>
      <c r="J13207" s="153"/>
      <c r="K13207" s="153"/>
      <c r="L13207" s="153"/>
      <c r="M13207" s="153"/>
      <c r="N13207" s="153"/>
      <c r="O13207" s="153"/>
      <c r="P13207" s="153"/>
      <c r="Q13207" s="153"/>
      <c r="R13207" s="153"/>
      <c r="S13207" s="152"/>
      <c r="T13207" s="154"/>
      <c r="X13207" s="69" t="str">
        <f t="shared" si="416"/>
        <v/>
      </c>
      <c r="Y13207" s="69" t="str">
        <f t="shared" si="417"/>
        <v/>
      </c>
    </row>
    <row r="13208" spans="8:25" x14ac:dyDescent="0.25">
      <c r="H13208" s="153"/>
      <c r="I13208" s="151"/>
      <c r="J13208" s="153"/>
      <c r="K13208" s="153"/>
      <c r="L13208" s="153"/>
      <c r="M13208" s="153"/>
      <c r="N13208" s="153"/>
      <c r="O13208" s="153"/>
      <c r="P13208" s="153"/>
      <c r="Q13208" s="153"/>
      <c r="R13208" s="153"/>
      <c r="S13208" s="152"/>
      <c r="T13208" s="154"/>
      <c r="X13208" s="69" t="str">
        <f t="shared" si="416"/>
        <v/>
      </c>
      <c r="Y13208" s="69" t="str">
        <f t="shared" si="417"/>
        <v/>
      </c>
    </row>
    <row r="13209" spans="8:25" x14ac:dyDescent="0.25">
      <c r="H13209" s="153"/>
      <c r="I13209" s="151"/>
      <c r="J13209" s="153"/>
      <c r="K13209" s="153"/>
      <c r="L13209" s="153"/>
      <c r="M13209" s="153"/>
      <c r="N13209" s="153"/>
      <c r="O13209" s="153"/>
      <c r="P13209" s="153"/>
      <c r="Q13209" s="153"/>
      <c r="R13209" s="153"/>
      <c r="S13209" s="152"/>
      <c r="T13209" s="154"/>
      <c r="X13209" s="69" t="str">
        <f t="shared" si="416"/>
        <v/>
      </c>
      <c r="Y13209" s="69" t="str">
        <f t="shared" si="417"/>
        <v/>
      </c>
    </row>
    <row r="13210" spans="8:25" x14ac:dyDescent="0.25">
      <c r="H13210" s="153"/>
      <c r="I13210" s="151"/>
      <c r="J13210" s="153"/>
      <c r="K13210" s="153"/>
      <c r="L13210" s="153"/>
      <c r="M13210" s="153"/>
      <c r="N13210" s="153"/>
      <c r="O13210" s="153"/>
      <c r="P13210" s="153"/>
      <c r="Q13210" s="153"/>
      <c r="R13210" s="153"/>
      <c r="S13210" s="152"/>
      <c r="T13210" s="154"/>
      <c r="X13210" s="69" t="str">
        <f t="shared" si="416"/>
        <v/>
      </c>
      <c r="Y13210" s="69" t="str">
        <f t="shared" si="417"/>
        <v/>
      </c>
    </row>
    <row r="13211" spans="8:25" x14ac:dyDescent="0.25">
      <c r="H13211" s="153"/>
      <c r="I13211" s="151"/>
      <c r="J13211" s="153"/>
      <c r="K13211" s="153"/>
      <c r="L13211" s="153"/>
      <c r="M13211" s="153"/>
      <c r="N13211" s="153"/>
      <c r="O13211" s="153"/>
      <c r="P13211" s="153"/>
      <c r="Q13211" s="153"/>
      <c r="R13211" s="153"/>
      <c r="S13211" s="152"/>
      <c r="T13211" s="154"/>
      <c r="X13211" s="69" t="str">
        <f t="shared" si="416"/>
        <v/>
      </c>
      <c r="Y13211" s="69" t="str">
        <f t="shared" si="417"/>
        <v/>
      </c>
    </row>
    <row r="13212" spans="8:25" x14ac:dyDescent="0.25">
      <c r="H13212" s="153"/>
      <c r="I13212" s="151"/>
      <c r="J13212" s="153"/>
      <c r="K13212" s="153"/>
      <c r="L13212" s="153"/>
      <c r="M13212" s="153"/>
      <c r="N13212" s="153"/>
      <c r="O13212" s="153"/>
      <c r="P13212" s="153"/>
      <c r="Q13212" s="153"/>
      <c r="R13212" s="153"/>
      <c r="S13212" s="152"/>
      <c r="T13212" s="154"/>
      <c r="X13212" s="69" t="str">
        <f t="shared" si="416"/>
        <v/>
      </c>
      <c r="Y13212" s="69" t="str">
        <f t="shared" si="417"/>
        <v/>
      </c>
    </row>
    <row r="13213" spans="8:25" x14ac:dyDescent="0.25">
      <c r="H13213" s="153"/>
      <c r="I13213" s="151"/>
      <c r="J13213" s="153"/>
      <c r="K13213" s="153"/>
      <c r="L13213" s="153"/>
      <c r="M13213" s="153"/>
      <c r="N13213" s="153"/>
      <c r="O13213" s="153"/>
      <c r="P13213" s="153"/>
      <c r="Q13213" s="153"/>
      <c r="R13213" s="153"/>
      <c r="S13213" s="152"/>
      <c r="T13213" s="154"/>
      <c r="X13213" s="69" t="str">
        <f t="shared" si="416"/>
        <v/>
      </c>
      <c r="Y13213" s="69" t="str">
        <f t="shared" si="417"/>
        <v/>
      </c>
    </row>
    <row r="13214" spans="8:25" x14ac:dyDescent="0.25">
      <c r="H13214" s="153"/>
      <c r="I13214" s="151"/>
      <c r="J13214" s="153"/>
      <c r="K13214" s="153"/>
      <c r="L13214" s="153"/>
      <c r="M13214" s="153"/>
      <c r="N13214" s="153"/>
      <c r="O13214" s="153"/>
      <c r="P13214" s="153"/>
      <c r="Q13214" s="153"/>
      <c r="R13214" s="153"/>
      <c r="S13214" s="152"/>
      <c r="T13214" s="154"/>
      <c r="X13214" s="69" t="str">
        <f t="shared" si="416"/>
        <v/>
      </c>
      <c r="Y13214" s="69" t="str">
        <f t="shared" si="417"/>
        <v/>
      </c>
    </row>
    <row r="13215" spans="8:25" x14ac:dyDescent="0.25">
      <c r="H13215" s="153"/>
      <c r="I13215" s="151"/>
      <c r="J13215" s="153"/>
      <c r="K13215" s="153"/>
      <c r="L13215" s="153"/>
      <c r="M13215" s="153"/>
      <c r="N13215" s="153"/>
      <c r="O13215" s="153"/>
      <c r="P13215" s="153"/>
      <c r="Q13215" s="153"/>
      <c r="R13215" s="153"/>
      <c r="S13215" s="152"/>
      <c r="T13215" s="154"/>
      <c r="X13215" s="69" t="str">
        <f t="shared" si="416"/>
        <v/>
      </c>
      <c r="Y13215" s="69" t="str">
        <f t="shared" si="417"/>
        <v/>
      </c>
    </row>
    <row r="13216" spans="8:25" x14ac:dyDescent="0.25">
      <c r="H13216" s="153"/>
      <c r="I13216" s="151"/>
      <c r="J13216" s="153"/>
      <c r="K13216" s="153"/>
      <c r="L13216" s="153"/>
      <c r="M13216" s="153"/>
      <c r="N13216" s="153"/>
      <c r="O13216" s="153"/>
      <c r="P13216" s="153"/>
      <c r="Q13216" s="153"/>
      <c r="R13216" s="153"/>
      <c r="S13216" s="152"/>
      <c r="T13216" s="154"/>
      <c r="X13216" s="69" t="str">
        <f t="shared" si="416"/>
        <v/>
      </c>
      <c r="Y13216" s="69" t="str">
        <f t="shared" si="417"/>
        <v/>
      </c>
    </row>
    <row r="13217" spans="8:25" x14ac:dyDescent="0.25">
      <c r="H13217" s="153"/>
      <c r="I13217" s="151"/>
      <c r="J13217" s="153"/>
      <c r="K13217" s="153"/>
      <c r="L13217" s="153"/>
      <c r="M13217" s="153"/>
      <c r="N13217" s="153"/>
      <c r="O13217" s="153"/>
      <c r="P13217" s="153"/>
      <c r="Q13217" s="153"/>
      <c r="R13217" s="153"/>
      <c r="S13217" s="152"/>
      <c r="T13217" s="154"/>
      <c r="X13217" s="69" t="str">
        <f t="shared" si="416"/>
        <v/>
      </c>
      <c r="Y13217" s="69" t="str">
        <f t="shared" si="417"/>
        <v/>
      </c>
    </row>
    <row r="13218" spans="8:25" x14ac:dyDescent="0.25">
      <c r="H13218" s="153"/>
      <c r="I13218" s="151"/>
      <c r="J13218" s="153"/>
      <c r="K13218" s="153"/>
      <c r="L13218" s="153"/>
      <c r="M13218" s="153"/>
      <c r="N13218" s="153"/>
      <c r="O13218" s="153"/>
      <c r="P13218" s="153"/>
      <c r="Q13218" s="153"/>
      <c r="R13218" s="153"/>
      <c r="S13218" s="152"/>
      <c r="T13218" s="154"/>
      <c r="X13218" s="69" t="str">
        <f t="shared" si="416"/>
        <v/>
      </c>
      <c r="Y13218" s="69" t="str">
        <f t="shared" si="417"/>
        <v/>
      </c>
    </row>
    <row r="13219" spans="8:25" x14ac:dyDescent="0.25">
      <c r="H13219" s="153"/>
      <c r="I13219" s="151"/>
      <c r="J13219" s="153"/>
      <c r="K13219" s="153"/>
      <c r="L13219" s="153"/>
      <c r="M13219" s="153"/>
      <c r="N13219" s="153"/>
      <c r="O13219" s="153"/>
      <c r="P13219" s="153"/>
      <c r="Q13219" s="153"/>
      <c r="R13219" s="153"/>
      <c r="S13219" s="152"/>
      <c r="T13219" s="154"/>
      <c r="X13219" s="69" t="str">
        <f t="shared" si="416"/>
        <v/>
      </c>
      <c r="Y13219" s="69" t="str">
        <f t="shared" si="417"/>
        <v/>
      </c>
    </row>
    <row r="13220" spans="8:25" x14ac:dyDescent="0.25">
      <c r="H13220" s="153"/>
      <c r="I13220" s="151"/>
      <c r="J13220" s="153"/>
      <c r="K13220" s="153"/>
      <c r="L13220" s="153"/>
      <c r="M13220" s="153"/>
      <c r="N13220" s="153"/>
      <c r="O13220" s="153"/>
      <c r="P13220" s="153"/>
      <c r="Q13220" s="153"/>
      <c r="R13220" s="153"/>
      <c r="S13220" s="152"/>
      <c r="T13220" s="154"/>
      <c r="X13220" s="69" t="str">
        <f t="shared" si="416"/>
        <v/>
      </c>
      <c r="Y13220" s="69" t="str">
        <f t="shared" si="417"/>
        <v/>
      </c>
    </row>
    <row r="13221" spans="8:25" x14ac:dyDescent="0.25">
      <c r="H13221" s="153"/>
      <c r="I13221" s="151"/>
      <c r="J13221" s="153"/>
      <c r="K13221" s="153"/>
      <c r="L13221" s="153"/>
      <c r="M13221" s="153"/>
      <c r="N13221" s="153"/>
      <c r="O13221" s="153"/>
      <c r="P13221" s="153"/>
      <c r="Q13221" s="153"/>
      <c r="R13221" s="153"/>
      <c r="S13221" s="152"/>
      <c r="T13221" s="154"/>
      <c r="X13221" s="69" t="str">
        <f t="shared" si="416"/>
        <v/>
      </c>
      <c r="Y13221" s="69" t="str">
        <f t="shared" si="417"/>
        <v/>
      </c>
    </row>
    <row r="13222" spans="8:25" x14ac:dyDescent="0.25">
      <c r="H13222" s="153"/>
      <c r="I13222" s="151"/>
      <c r="J13222" s="153"/>
      <c r="K13222" s="153"/>
      <c r="L13222" s="153"/>
      <c r="M13222" s="153"/>
      <c r="N13222" s="153"/>
      <c r="O13222" s="153"/>
      <c r="P13222" s="153"/>
      <c r="Q13222" s="153"/>
      <c r="R13222" s="153"/>
      <c r="S13222" s="152"/>
      <c r="T13222" s="154"/>
      <c r="X13222" s="69" t="str">
        <f t="shared" si="416"/>
        <v/>
      </c>
      <c r="Y13222" s="69" t="str">
        <f t="shared" si="417"/>
        <v/>
      </c>
    </row>
    <row r="13223" spans="8:25" x14ac:dyDescent="0.25">
      <c r="H13223" s="153"/>
      <c r="I13223" s="151"/>
      <c r="J13223" s="153"/>
      <c r="K13223" s="153"/>
      <c r="L13223" s="153"/>
      <c r="M13223" s="153"/>
      <c r="N13223" s="153"/>
      <c r="O13223" s="153"/>
      <c r="P13223" s="153"/>
      <c r="Q13223" s="153"/>
      <c r="R13223" s="153"/>
      <c r="S13223" s="152"/>
      <c r="T13223" s="154"/>
      <c r="X13223" s="69" t="str">
        <f t="shared" si="416"/>
        <v/>
      </c>
      <c r="Y13223" s="69" t="str">
        <f t="shared" si="417"/>
        <v/>
      </c>
    </row>
    <row r="13224" spans="8:25" x14ac:dyDescent="0.25">
      <c r="H13224" s="153"/>
      <c r="I13224" s="151"/>
      <c r="J13224" s="153"/>
      <c r="K13224" s="153"/>
      <c r="L13224" s="153"/>
      <c r="M13224" s="153"/>
      <c r="N13224" s="153"/>
      <c r="O13224" s="153"/>
      <c r="P13224" s="153"/>
      <c r="Q13224" s="153"/>
      <c r="R13224" s="153"/>
      <c r="S13224" s="152"/>
      <c r="T13224" s="154"/>
      <c r="X13224" s="69" t="str">
        <f t="shared" si="416"/>
        <v/>
      </c>
      <c r="Y13224" s="69" t="str">
        <f t="shared" si="417"/>
        <v/>
      </c>
    </row>
    <row r="13225" spans="8:25" x14ac:dyDescent="0.25">
      <c r="H13225" s="153"/>
      <c r="I13225" s="151"/>
      <c r="J13225" s="153"/>
      <c r="K13225" s="153"/>
      <c r="L13225" s="153"/>
      <c r="M13225" s="153"/>
      <c r="N13225" s="153"/>
      <c r="O13225" s="153"/>
      <c r="P13225" s="153"/>
      <c r="Q13225" s="153"/>
      <c r="R13225" s="153"/>
      <c r="S13225" s="152"/>
      <c r="T13225" s="154"/>
      <c r="X13225" s="69" t="str">
        <f t="shared" si="416"/>
        <v/>
      </c>
      <c r="Y13225" s="69" t="str">
        <f t="shared" si="417"/>
        <v/>
      </c>
    </row>
    <row r="13226" spans="8:25" x14ac:dyDescent="0.25">
      <c r="H13226" s="153"/>
      <c r="I13226" s="151"/>
      <c r="J13226" s="153"/>
      <c r="K13226" s="153"/>
      <c r="L13226" s="153"/>
      <c r="M13226" s="153"/>
      <c r="N13226" s="153"/>
      <c r="O13226" s="153"/>
      <c r="P13226" s="153"/>
      <c r="Q13226" s="153"/>
      <c r="R13226" s="153"/>
      <c r="S13226" s="152"/>
      <c r="T13226" s="154"/>
      <c r="X13226" s="69" t="str">
        <f t="shared" si="416"/>
        <v/>
      </c>
      <c r="Y13226" s="69" t="str">
        <f t="shared" si="417"/>
        <v/>
      </c>
    </row>
    <row r="13227" spans="8:25" x14ac:dyDescent="0.25">
      <c r="H13227" s="153"/>
      <c r="I13227" s="151"/>
      <c r="J13227" s="153"/>
      <c r="K13227" s="153"/>
      <c r="L13227" s="153"/>
      <c r="M13227" s="153"/>
      <c r="N13227" s="153"/>
      <c r="O13227" s="153"/>
      <c r="P13227" s="153"/>
      <c r="Q13227" s="153"/>
      <c r="R13227" s="153"/>
      <c r="S13227" s="152"/>
      <c r="T13227" s="154"/>
      <c r="X13227" s="69" t="str">
        <f t="shared" si="416"/>
        <v/>
      </c>
      <c r="Y13227" s="69" t="str">
        <f t="shared" si="417"/>
        <v/>
      </c>
    </row>
    <row r="13228" spans="8:25" x14ac:dyDescent="0.25">
      <c r="H13228" s="153"/>
      <c r="I13228" s="151"/>
      <c r="J13228" s="153"/>
      <c r="K13228" s="153"/>
      <c r="L13228" s="153"/>
      <c r="M13228" s="153"/>
      <c r="N13228" s="153"/>
      <c r="O13228" s="153"/>
      <c r="P13228" s="153"/>
      <c r="Q13228" s="153"/>
      <c r="R13228" s="153"/>
      <c r="S13228" s="152"/>
      <c r="T13228" s="154"/>
      <c r="X13228" s="69" t="str">
        <f t="shared" si="416"/>
        <v/>
      </c>
      <c r="Y13228" s="69" t="str">
        <f t="shared" si="417"/>
        <v/>
      </c>
    </row>
    <row r="13229" spans="8:25" x14ac:dyDescent="0.25">
      <c r="H13229" s="153"/>
      <c r="I13229" s="151"/>
      <c r="J13229" s="153"/>
      <c r="K13229" s="153"/>
      <c r="L13229" s="153"/>
      <c r="M13229" s="153"/>
      <c r="N13229" s="153"/>
      <c r="O13229" s="153"/>
      <c r="P13229" s="153"/>
      <c r="Q13229" s="153"/>
      <c r="R13229" s="153"/>
      <c r="S13229" s="152"/>
      <c r="T13229" s="154"/>
      <c r="X13229" s="69" t="str">
        <f t="shared" si="416"/>
        <v/>
      </c>
      <c r="Y13229" s="69" t="str">
        <f t="shared" si="417"/>
        <v/>
      </c>
    </row>
    <row r="13230" spans="8:25" x14ac:dyDescent="0.25">
      <c r="H13230" s="153"/>
      <c r="I13230" s="151"/>
      <c r="J13230" s="153"/>
      <c r="K13230" s="153"/>
      <c r="L13230" s="153"/>
      <c r="M13230" s="153"/>
      <c r="N13230" s="153"/>
      <c r="O13230" s="153"/>
      <c r="P13230" s="153"/>
      <c r="Q13230" s="153"/>
      <c r="R13230" s="153"/>
      <c r="S13230" s="152"/>
      <c r="T13230" s="154"/>
      <c r="X13230" s="69" t="str">
        <f t="shared" si="416"/>
        <v/>
      </c>
      <c r="Y13230" s="69" t="str">
        <f t="shared" si="417"/>
        <v/>
      </c>
    </row>
    <row r="13231" spans="8:25" x14ac:dyDescent="0.25">
      <c r="H13231" s="153"/>
      <c r="I13231" s="151"/>
      <c r="J13231" s="153"/>
      <c r="K13231" s="153"/>
      <c r="L13231" s="153"/>
      <c r="M13231" s="153"/>
      <c r="N13231" s="153"/>
      <c r="O13231" s="153"/>
      <c r="P13231" s="153"/>
      <c r="Q13231" s="153"/>
      <c r="R13231" s="153"/>
      <c r="S13231" s="152"/>
      <c r="T13231" s="154"/>
      <c r="X13231" s="69" t="str">
        <f t="shared" si="416"/>
        <v/>
      </c>
      <c r="Y13231" s="69" t="str">
        <f t="shared" si="417"/>
        <v/>
      </c>
    </row>
    <row r="13232" spans="8:25" x14ac:dyDescent="0.25">
      <c r="H13232" s="153"/>
      <c r="I13232" s="151"/>
      <c r="J13232" s="153"/>
      <c r="K13232" s="153"/>
      <c r="L13232" s="153"/>
      <c r="M13232" s="153"/>
      <c r="N13232" s="153"/>
      <c r="O13232" s="153"/>
      <c r="P13232" s="153"/>
      <c r="Q13232" s="153"/>
      <c r="R13232" s="153"/>
      <c r="S13232" s="152"/>
      <c r="T13232" s="154"/>
      <c r="X13232" s="69" t="str">
        <f t="shared" si="416"/>
        <v/>
      </c>
      <c r="Y13232" s="69" t="str">
        <f t="shared" si="417"/>
        <v/>
      </c>
    </row>
    <row r="13233" spans="8:25" x14ac:dyDescent="0.25">
      <c r="H13233" s="153"/>
      <c r="I13233" s="151"/>
      <c r="J13233" s="153"/>
      <c r="K13233" s="153"/>
      <c r="L13233" s="153"/>
      <c r="M13233" s="153"/>
      <c r="N13233" s="153"/>
      <c r="O13233" s="153"/>
      <c r="P13233" s="153"/>
      <c r="Q13233" s="153"/>
      <c r="R13233" s="153"/>
      <c r="S13233" s="152"/>
      <c r="T13233" s="154"/>
      <c r="X13233" s="69" t="str">
        <f t="shared" si="416"/>
        <v/>
      </c>
      <c r="Y13233" s="69" t="str">
        <f t="shared" si="417"/>
        <v/>
      </c>
    </row>
    <row r="13234" spans="8:25" x14ac:dyDescent="0.25">
      <c r="H13234" s="153"/>
      <c r="I13234" s="151"/>
      <c r="J13234" s="153"/>
      <c r="K13234" s="153"/>
      <c r="L13234" s="153"/>
      <c r="M13234" s="153"/>
      <c r="N13234" s="153"/>
      <c r="O13234" s="153"/>
      <c r="P13234" s="153"/>
      <c r="Q13234" s="153"/>
      <c r="R13234" s="153"/>
      <c r="S13234" s="152"/>
      <c r="T13234" s="154"/>
      <c r="X13234" s="69" t="str">
        <f t="shared" si="416"/>
        <v/>
      </c>
      <c r="Y13234" s="69" t="str">
        <f t="shared" si="417"/>
        <v/>
      </c>
    </row>
    <row r="13235" spans="8:25" x14ac:dyDescent="0.25">
      <c r="H13235" s="153"/>
      <c r="I13235" s="151"/>
      <c r="J13235" s="153"/>
      <c r="K13235" s="153"/>
      <c r="L13235" s="153"/>
      <c r="M13235" s="153"/>
      <c r="N13235" s="153"/>
      <c r="O13235" s="153"/>
      <c r="P13235" s="153"/>
      <c r="Q13235" s="153"/>
      <c r="R13235" s="153"/>
      <c r="S13235" s="152"/>
      <c r="T13235" s="154"/>
      <c r="X13235" s="69" t="str">
        <f t="shared" si="416"/>
        <v/>
      </c>
      <c r="Y13235" s="69" t="str">
        <f t="shared" si="417"/>
        <v/>
      </c>
    </row>
    <row r="13236" spans="8:25" x14ac:dyDescent="0.25">
      <c r="H13236" s="153"/>
      <c r="I13236" s="151"/>
      <c r="J13236" s="153"/>
      <c r="K13236" s="153"/>
      <c r="L13236" s="153"/>
      <c r="M13236" s="153"/>
      <c r="N13236" s="153"/>
      <c r="O13236" s="153"/>
      <c r="P13236" s="153"/>
      <c r="Q13236" s="153"/>
      <c r="R13236" s="153"/>
      <c r="S13236" s="152"/>
      <c r="T13236" s="154"/>
      <c r="X13236" s="69" t="str">
        <f t="shared" si="416"/>
        <v/>
      </c>
      <c r="Y13236" s="69" t="str">
        <f t="shared" si="417"/>
        <v/>
      </c>
    </row>
    <row r="13237" spans="8:25" x14ac:dyDescent="0.25">
      <c r="H13237" s="153"/>
      <c r="I13237" s="151"/>
      <c r="J13237" s="153"/>
      <c r="K13237" s="153"/>
      <c r="L13237" s="153"/>
      <c r="M13237" s="153"/>
      <c r="N13237" s="153"/>
      <c r="O13237" s="153"/>
      <c r="P13237" s="153"/>
      <c r="Q13237" s="153"/>
      <c r="R13237" s="153"/>
      <c r="S13237" s="152"/>
      <c r="T13237" s="154"/>
      <c r="X13237" s="69" t="str">
        <f t="shared" si="416"/>
        <v/>
      </c>
      <c r="Y13237" s="69" t="str">
        <f t="shared" si="417"/>
        <v/>
      </c>
    </row>
    <row r="13238" spans="8:25" x14ac:dyDescent="0.25">
      <c r="H13238" s="153"/>
      <c r="I13238" s="151"/>
      <c r="J13238" s="153"/>
      <c r="K13238" s="153"/>
      <c r="L13238" s="153"/>
      <c r="M13238" s="153"/>
      <c r="N13238" s="153"/>
      <c r="O13238" s="153"/>
      <c r="P13238" s="153"/>
      <c r="Q13238" s="153"/>
      <c r="R13238" s="153"/>
      <c r="S13238" s="152"/>
      <c r="T13238" s="154"/>
      <c r="X13238" s="69" t="str">
        <f t="shared" si="416"/>
        <v/>
      </c>
      <c r="Y13238" s="69" t="str">
        <f t="shared" si="417"/>
        <v/>
      </c>
    </row>
    <row r="13239" spans="8:25" x14ac:dyDescent="0.25">
      <c r="H13239" s="153"/>
      <c r="I13239" s="151"/>
      <c r="J13239" s="153"/>
      <c r="K13239" s="153"/>
      <c r="L13239" s="153"/>
      <c r="M13239" s="153"/>
      <c r="N13239" s="153"/>
      <c r="O13239" s="153"/>
      <c r="P13239" s="153"/>
      <c r="Q13239" s="153"/>
      <c r="R13239" s="153"/>
      <c r="S13239" s="152"/>
      <c r="T13239" s="154"/>
      <c r="X13239" s="69" t="str">
        <f t="shared" si="416"/>
        <v/>
      </c>
      <c r="Y13239" s="69" t="str">
        <f t="shared" si="417"/>
        <v/>
      </c>
    </row>
    <row r="13240" spans="8:25" x14ac:dyDescent="0.25">
      <c r="H13240" s="153"/>
      <c r="I13240" s="151"/>
      <c r="J13240" s="153"/>
      <c r="K13240" s="153"/>
      <c r="L13240" s="153"/>
      <c r="M13240" s="153"/>
      <c r="N13240" s="153"/>
      <c r="O13240" s="153"/>
      <c r="P13240" s="153"/>
      <c r="Q13240" s="153"/>
      <c r="R13240" s="153"/>
      <c r="S13240" s="152"/>
      <c r="T13240" s="154"/>
      <c r="X13240" s="69" t="str">
        <f t="shared" si="416"/>
        <v/>
      </c>
      <c r="Y13240" s="69" t="str">
        <f t="shared" si="417"/>
        <v/>
      </c>
    </row>
    <row r="13241" spans="8:25" x14ac:dyDescent="0.25">
      <c r="H13241" s="153"/>
      <c r="I13241" s="151"/>
      <c r="J13241" s="153"/>
      <c r="K13241" s="153"/>
      <c r="L13241" s="153"/>
      <c r="M13241" s="153"/>
      <c r="N13241" s="153"/>
      <c r="O13241" s="153"/>
      <c r="P13241" s="153"/>
      <c r="Q13241" s="153"/>
      <c r="R13241" s="153"/>
      <c r="S13241" s="152"/>
      <c r="T13241" s="154"/>
      <c r="X13241" s="69" t="str">
        <f t="shared" si="416"/>
        <v/>
      </c>
      <c r="Y13241" s="69" t="str">
        <f t="shared" si="417"/>
        <v/>
      </c>
    </row>
    <row r="13242" spans="8:25" x14ac:dyDescent="0.25">
      <c r="H13242" s="153"/>
      <c r="I13242" s="151"/>
      <c r="J13242" s="153"/>
      <c r="K13242" s="153"/>
      <c r="L13242" s="153"/>
      <c r="M13242" s="153"/>
      <c r="N13242" s="153"/>
      <c r="O13242" s="153"/>
      <c r="P13242" s="153"/>
      <c r="Q13242" s="153"/>
      <c r="R13242" s="153"/>
      <c r="S13242" s="152"/>
      <c r="T13242" s="154"/>
      <c r="X13242" s="69" t="str">
        <f t="shared" si="416"/>
        <v/>
      </c>
      <c r="Y13242" s="69" t="str">
        <f t="shared" si="417"/>
        <v/>
      </c>
    </row>
    <row r="13243" spans="8:25" x14ac:dyDescent="0.25">
      <c r="H13243" s="153"/>
      <c r="I13243" s="151"/>
      <c r="J13243" s="153"/>
      <c r="K13243" s="153"/>
      <c r="L13243" s="153"/>
      <c r="M13243" s="153"/>
      <c r="N13243" s="153"/>
      <c r="O13243" s="153"/>
      <c r="P13243" s="153"/>
      <c r="Q13243" s="153"/>
      <c r="R13243" s="153"/>
      <c r="S13243" s="152"/>
      <c r="T13243" s="154"/>
      <c r="X13243" s="69" t="str">
        <f t="shared" si="416"/>
        <v/>
      </c>
      <c r="Y13243" s="69" t="str">
        <f t="shared" si="417"/>
        <v/>
      </c>
    </row>
    <row r="13244" spans="8:25" x14ac:dyDescent="0.25">
      <c r="H13244" s="153"/>
      <c r="I13244" s="151"/>
      <c r="J13244" s="153"/>
      <c r="K13244" s="153"/>
      <c r="L13244" s="153"/>
      <c r="M13244" s="153"/>
      <c r="N13244" s="153"/>
      <c r="O13244" s="153"/>
      <c r="P13244" s="153"/>
      <c r="Q13244" s="153"/>
      <c r="R13244" s="153"/>
      <c r="S13244" s="152"/>
      <c r="T13244" s="154"/>
      <c r="X13244" s="69" t="str">
        <f t="shared" si="416"/>
        <v/>
      </c>
      <c r="Y13244" s="69" t="str">
        <f t="shared" si="417"/>
        <v/>
      </c>
    </row>
    <row r="13245" spans="8:25" x14ac:dyDescent="0.25">
      <c r="H13245" s="153"/>
      <c r="I13245" s="151"/>
      <c r="J13245" s="153"/>
      <c r="K13245" s="153"/>
      <c r="L13245" s="153"/>
      <c r="M13245" s="153"/>
      <c r="N13245" s="153"/>
      <c r="O13245" s="153"/>
      <c r="P13245" s="153"/>
      <c r="Q13245" s="153"/>
      <c r="R13245" s="153"/>
      <c r="S13245" s="152"/>
      <c r="T13245" s="154"/>
      <c r="X13245" s="69" t="str">
        <f t="shared" si="416"/>
        <v/>
      </c>
      <c r="Y13245" s="69" t="str">
        <f t="shared" si="417"/>
        <v/>
      </c>
    </row>
    <row r="13246" spans="8:25" x14ac:dyDescent="0.25">
      <c r="H13246" s="153"/>
      <c r="I13246" s="151"/>
      <c r="J13246" s="153"/>
      <c r="K13246" s="153"/>
      <c r="L13246" s="153"/>
      <c r="M13246" s="153"/>
      <c r="N13246" s="153"/>
      <c r="O13246" s="153"/>
      <c r="P13246" s="153"/>
      <c r="Q13246" s="153"/>
      <c r="R13246" s="153"/>
      <c r="S13246" s="152"/>
      <c r="T13246" s="154"/>
      <c r="X13246" s="69" t="str">
        <f t="shared" si="416"/>
        <v/>
      </c>
      <c r="Y13246" s="69" t="str">
        <f t="shared" si="417"/>
        <v/>
      </c>
    </row>
    <row r="13247" spans="8:25" x14ac:dyDescent="0.25">
      <c r="H13247" s="153"/>
      <c r="I13247" s="151"/>
      <c r="J13247" s="153"/>
      <c r="K13247" s="153"/>
      <c r="L13247" s="153"/>
      <c r="M13247" s="153"/>
      <c r="N13247" s="153"/>
      <c r="O13247" s="153"/>
      <c r="P13247" s="153"/>
      <c r="Q13247" s="153"/>
      <c r="R13247" s="153"/>
      <c r="S13247" s="152"/>
      <c r="T13247" s="154"/>
      <c r="X13247" s="69" t="str">
        <f t="shared" si="416"/>
        <v/>
      </c>
      <c r="Y13247" s="69" t="str">
        <f t="shared" si="417"/>
        <v/>
      </c>
    </row>
    <row r="13248" spans="8:25" x14ac:dyDescent="0.25">
      <c r="H13248" s="153"/>
      <c r="I13248" s="151"/>
      <c r="J13248" s="153"/>
      <c r="K13248" s="153"/>
      <c r="L13248" s="153"/>
      <c r="M13248" s="153"/>
      <c r="N13248" s="153"/>
      <c r="O13248" s="153"/>
      <c r="P13248" s="153"/>
      <c r="Q13248" s="153"/>
      <c r="R13248" s="153"/>
      <c r="S13248" s="152"/>
      <c r="T13248" s="154"/>
      <c r="X13248" s="69" t="str">
        <f t="shared" si="416"/>
        <v/>
      </c>
      <c r="Y13248" s="69" t="str">
        <f t="shared" si="417"/>
        <v/>
      </c>
    </row>
    <row r="13249" spans="8:25" x14ac:dyDescent="0.25">
      <c r="H13249" s="153"/>
      <c r="I13249" s="151"/>
      <c r="J13249" s="153"/>
      <c r="K13249" s="153"/>
      <c r="L13249" s="153"/>
      <c r="M13249" s="153"/>
      <c r="N13249" s="153"/>
      <c r="O13249" s="153"/>
      <c r="P13249" s="153"/>
      <c r="Q13249" s="153"/>
      <c r="R13249" s="153"/>
      <c r="S13249" s="152"/>
      <c r="T13249" s="154"/>
      <c r="X13249" s="69" t="str">
        <f t="shared" si="416"/>
        <v/>
      </c>
      <c r="Y13249" s="69" t="str">
        <f t="shared" si="417"/>
        <v/>
      </c>
    </row>
    <row r="13250" spans="8:25" x14ac:dyDescent="0.25">
      <c r="H13250" s="153"/>
      <c r="I13250" s="151"/>
      <c r="J13250" s="153"/>
      <c r="K13250" s="153"/>
      <c r="L13250" s="153"/>
      <c r="M13250" s="153"/>
      <c r="N13250" s="153"/>
      <c r="O13250" s="153"/>
      <c r="P13250" s="153"/>
      <c r="Q13250" s="153"/>
      <c r="R13250" s="153"/>
      <c r="S13250" s="152"/>
      <c r="T13250" s="154"/>
      <c r="X13250" s="69" t="str">
        <f t="shared" ref="X13250:X13313" si="418">IF(W13250&lt;&gt;"",W13250-I13250,"")</f>
        <v/>
      </c>
      <c r="Y13250" s="69" t="str">
        <f t="shared" si="417"/>
        <v/>
      </c>
    </row>
    <row r="13251" spans="8:25" x14ac:dyDescent="0.25">
      <c r="H13251" s="153"/>
      <c r="I13251" s="151"/>
      <c r="J13251" s="153"/>
      <c r="K13251" s="153"/>
      <c r="L13251" s="153"/>
      <c r="M13251" s="153"/>
      <c r="N13251" s="153"/>
      <c r="O13251" s="153"/>
      <c r="P13251" s="153"/>
      <c r="Q13251" s="153"/>
      <c r="R13251" s="153"/>
      <c r="S13251" s="152"/>
      <c r="T13251" s="154"/>
      <c r="X13251" s="69" t="str">
        <f t="shared" si="418"/>
        <v/>
      </c>
      <c r="Y13251" s="69" t="str">
        <f t="shared" ref="Y13251:Y13314" si="419">IF(X13251&lt;&gt;"",IF(X13251&lt;365,"&lt; 1 year",IF(X13251&lt;730,"1-2",IF(X13251&lt;1095,"2-3",IF(X13251&lt;1460,"3-4",IF(X13251&lt;1825,"4-5","5+"))))),"")</f>
        <v/>
      </c>
    </row>
    <row r="13252" spans="8:25" x14ac:dyDescent="0.25">
      <c r="H13252" s="153"/>
      <c r="I13252" s="151"/>
      <c r="J13252" s="153"/>
      <c r="K13252" s="153"/>
      <c r="L13252" s="153"/>
      <c r="M13252" s="153"/>
      <c r="N13252" s="153"/>
      <c r="O13252" s="153"/>
      <c r="P13252" s="153"/>
      <c r="Q13252" s="153"/>
      <c r="R13252" s="153"/>
      <c r="S13252" s="152"/>
      <c r="T13252" s="154"/>
      <c r="X13252" s="69" t="str">
        <f t="shared" si="418"/>
        <v/>
      </c>
      <c r="Y13252" s="69" t="str">
        <f t="shared" si="419"/>
        <v/>
      </c>
    </row>
    <row r="13253" spans="8:25" x14ac:dyDescent="0.25">
      <c r="H13253" s="153"/>
      <c r="I13253" s="151"/>
      <c r="J13253" s="153"/>
      <c r="K13253" s="153"/>
      <c r="L13253" s="153"/>
      <c r="M13253" s="153"/>
      <c r="N13253" s="153"/>
      <c r="O13253" s="153"/>
      <c r="P13253" s="153"/>
      <c r="Q13253" s="153"/>
      <c r="R13253" s="153"/>
      <c r="S13253" s="152"/>
      <c r="T13253" s="154"/>
      <c r="X13253" s="69" t="str">
        <f t="shared" si="418"/>
        <v/>
      </c>
      <c r="Y13253" s="69" t="str">
        <f t="shared" si="419"/>
        <v/>
      </c>
    </row>
    <row r="13254" spans="8:25" x14ac:dyDescent="0.25">
      <c r="H13254" s="153"/>
      <c r="I13254" s="151"/>
      <c r="J13254" s="153"/>
      <c r="K13254" s="153"/>
      <c r="L13254" s="153"/>
      <c r="M13254" s="153"/>
      <c r="N13254" s="153"/>
      <c r="O13254" s="153"/>
      <c r="P13254" s="153"/>
      <c r="Q13254" s="153"/>
      <c r="R13254" s="153"/>
      <c r="S13254" s="152"/>
      <c r="T13254" s="154"/>
      <c r="X13254" s="69" t="str">
        <f t="shared" si="418"/>
        <v/>
      </c>
      <c r="Y13254" s="69" t="str">
        <f t="shared" si="419"/>
        <v/>
      </c>
    </row>
    <row r="13255" spans="8:25" x14ac:dyDescent="0.25">
      <c r="H13255" s="153"/>
      <c r="I13255" s="151"/>
      <c r="J13255" s="153"/>
      <c r="K13255" s="153"/>
      <c r="L13255" s="153"/>
      <c r="M13255" s="153"/>
      <c r="N13255" s="153"/>
      <c r="O13255" s="153"/>
      <c r="P13255" s="153"/>
      <c r="Q13255" s="153"/>
      <c r="R13255" s="153"/>
      <c r="S13255" s="152"/>
      <c r="T13255" s="154"/>
      <c r="X13255" s="69" t="str">
        <f t="shared" si="418"/>
        <v/>
      </c>
      <c r="Y13255" s="69" t="str">
        <f t="shared" si="419"/>
        <v/>
      </c>
    </row>
    <row r="13256" spans="8:25" x14ac:dyDescent="0.25">
      <c r="H13256" s="153"/>
      <c r="I13256" s="151"/>
      <c r="J13256" s="153"/>
      <c r="K13256" s="153"/>
      <c r="L13256" s="153"/>
      <c r="M13256" s="153"/>
      <c r="N13256" s="153"/>
      <c r="O13256" s="153"/>
      <c r="P13256" s="153"/>
      <c r="Q13256" s="153"/>
      <c r="R13256" s="153"/>
      <c r="S13256" s="152"/>
      <c r="T13256" s="154"/>
      <c r="X13256" s="69" t="str">
        <f t="shared" si="418"/>
        <v/>
      </c>
      <c r="Y13256" s="69" t="str">
        <f t="shared" si="419"/>
        <v/>
      </c>
    </row>
    <row r="13257" spans="8:25" x14ac:dyDescent="0.25">
      <c r="H13257" s="153"/>
      <c r="I13257" s="151"/>
      <c r="J13257" s="153"/>
      <c r="K13257" s="153"/>
      <c r="L13257" s="153"/>
      <c r="M13257" s="153"/>
      <c r="N13257" s="153"/>
      <c r="O13257" s="153"/>
      <c r="P13257" s="153"/>
      <c r="Q13257" s="153"/>
      <c r="R13257" s="153"/>
      <c r="S13257" s="152"/>
      <c r="T13257" s="154"/>
      <c r="X13257" s="69" t="str">
        <f t="shared" si="418"/>
        <v/>
      </c>
      <c r="Y13257" s="69" t="str">
        <f t="shared" si="419"/>
        <v/>
      </c>
    </row>
    <row r="13258" spans="8:25" x14ac:dyDescent="0.25">
      <c r="H13258" s="153"/>
      <c r="I13258" s="151"/>
      <c r="J13258" s="153"/>
      <c r="K13258" s="153"/>
      <c r="L13258" s="153"/>
      <c r="M13258" s="153"/>
      <c r="N13258" s="153"/>
      <c r="O13258" s="153"/>
      <c r="P13258" s="153"/>
      <c r="Q13258" s="153"/>
      <c r="R13258" s="153"/>
      <c r="S13258" s="152"/>
      <c r="T13258" s="154"/>
      <c r="X13258" s="69" t="str">
        <f t="shared" si="418"/>
        <v/>
      </c>
      <c r="Y13258" s="69" t="str">
        <f t="shared" si="419"/>
        <v/>
      </c>
    </row>
    <row r="13259" spans="8:25" x14ac:dyDescent="0.25">
      <c r="H13259" s="153"/>
      <c r="I13259" s="151"/>
      <c r="J13259" s="153"/>
      <c r="K13259" s="153"/>
      <c r="L13259" s="153"/>
      <c r="M13259" s="153"/>
      <c r="N13259" s="153"/>
      <c r="O13259" s="153"/>
      <c r="P13259" s="153"/>
      <c r="Q13259" s="153"/>
      <c r="R13259" s="153"/>
      <c r="S13259" s="152"/>
      <c r="T13259" s="154"/>
      <c r="X13259" s="69" t="str">
        <f t="shared" si="418"/>
        <v/>
      </c>
      <c r="Y13259" s="69" t="str">
        <f t="shared" si="419"/>
        <v/>
      </c>
    </row>
    <row r="13260" spans="8:25" x14ac:dyDescent="0.25">
      <c r="H13260" s="153"/>
      <c r="I13260" s="151"/>
      <c r="J13260" s="153"/>
      <c r="K13260" s="153"/>
      <c r="L13260" s="153"/>
      <c r="M13260" s="153"/>
      <c r="N13260" s="153"/>
      <c r="O13260" s="153"/>
      <c r="P13260" s="153"/>
      <c r="Q13260" s="153"/>
      <c r="R13260" s="153"/>
      <c r="S13260" s="152"/>
      <c r="T13260" s="154"/>
      <c r="X13260" s="69" t="str">
        <f t="shared" si="418"/>
        <v/>
      </c>
      <c r="Y13260" s="69" t="str">
        <f t="shared" si="419"/>
        <v/>
      </c>
    </row>
    <row r="13261" spans="8:25" x14ac:dyDescent="0.25">
      <c r="H13261" s="153"/>
      <c r="I13261" s="151"/>
      <c r="J13261" s="153"/>
      <c r="K13261" s="153"/>
      <c r="L13261" s="153"/>
      <c r="M13261" s="153"/>
      <c r="N13261" s="153"/>
      <c r="O13261" s="153"/>
      <c r="P13261" s="153"/>
      <c r="Q13261" s="153"/>
      <c r="R13261" s="153"/>
      <c r="S13261" s="152"/>
      <c r="T13261" s="154"/>
      <c r="X13261" s="69" t="str">
        <f t="shared" si="418"/>
        <v/>
      </c>
      <c r="Y13261" s="69" t="str">
        <f t="shared" si="419"/>
        <v/>
      </c>
    </row>
    <row r="13262" spans="8:25" x14ac:dyDescent="0.25">
      <c r="H13262" s="153"/>
      <c r="I13262" s="151"/>
      <c r="J13262" s="153"/>
      <c r="K13262" s="153"/>
      <c r="L13262" s="153"/>
      <c r="M13262" s="153"/>
      <c r="N13262" s="153"/>
      <c r="O13262" s="153"/>
      <c r="P13262" s="153"/>
      <c r="Q13262" s="153"/>
      <c r="R13262" s="153"/>
      <c r="S13262" s="152"/>
      <c r="T13262" s="154"/>
      <c r="X13262" s="69" t="str">
        <f t="shared" si="418"/>
        <v/>
      </c>
      <c r="Y13262" s="69" t="str">
        <f t="shared" si="419"/>
        <v/>
      </c>
    </row>
    <row r="13263" spans="8:25" x14ac:dyDescent="0.25">
      <c r="H13263" s="153"/>
      <c r="I13263" s="151"/>
      <c r="J13263" s="153"/>
      <c r="K13263" s="153"/>
      <c r="L13263" s="153"/>
      <c r="M13263" s="153"/>
      <c r="N13263" s="153"/>
      <c r="O13263" s="153"/>
      <c r="P13263" s="153"/>
      <c r="Q13263" s="153"/>
      <c r="R13263" s="153"/>
      <c r="S13263" s="152"/>
      <c r="T13263" s="154"/>
      <c r="X13263" s="69" t="str">
        <f t="shared" si="418"/>
        <v/>
      </c>
      <c r="Y13263" s="69" t="str">
        <f t="shared" si="419"/>
        <v/>
      </c>
    </row>
    <row r="13264" spans="8:25" x14ac:dyDescent="0.25">
      <c r="H13264" s="153"/>
      <c r="I13264" s="151"/>
      <c r="J13264" s="153"/>
      <c r="K13264" s="153"/>
      <c r="L13264" s="153"/>
      <c r="M13264" s="153"/>
      <c r="N13264" s="153"/>
      <c r="O13264" s="153"/>
      <c r="P13264" s="153"/>
      <c r="Q13264" s="153"/>
      <c r="R13264" s="153"/>
      <c r="S13264" s="152"/>
      <c r="T13264" s="154"/>
      <c r="X13264" s="69" t="str">
        <f t="shared" si="418"/>
        <v/>
      </c>
      <c r="Y13264" s="69" t="str">
        <f t="shared" si="419"/>
        <v/>
      </c>
    </row>
    <row r="13265" spans="8:25" x14ac:dyDescent="0.25">
      <c r="H13265" s="153"/>
      <c r="I13265" s="151"/>
      <c r="J13265" s="153"/>
      <c r="K13265" s="153"/>
      <c r="L13265" s="153"/>
      <c r="M13265" s="153"/>
      <c r="N13265" s="153"/>
      <c r="O13265" s="153"/>
      <c r="P13265" s="153"/>
      <c r="Q13265" s="153"/>
      <c r="R13265" s="153"/>
      <c r="S13265" s="152"/>
      <c r="T13265" s="154"/>
      <c r="X13265" s="69" t="str">
        <f t="shared" si="418"/>
        <v/>
      </c>
      <c r="Y13265" s="69" t="str">
        <f t="shared" si="419"/>
        <v/>
      </c>
    </row>
    <row r="13266" spans="8:25" x14ac:dyDescent="0.25">
      <c r="H13266" s="153"/>
      <c r="I13266" s="151"/>
      <c r="J13266" s="153"/>
      <c r="K13266" s="153"/>
      <c r="L13266" s="153"/>
      <c r="M13266" s="153"/>
      <c r="N13266" s="153"/>
      <c r="O13266" s="153"/>
      <c r="P13266" s="153"/>
      <c r="Q13266" s="153"/>
      <c r="R13266" s="153"/>
      <c r="S13266" s="152"/>
      <c r="T13266" s="154"/>
      <c r="X13266" s="69" t="str">
        <f t="shared" si="418"/>
        <v/>
      </c>
      <c r="Y13266" s="69" t="str">
        <f t="shared" si="419"/>
        <v/>
      </c>
    </row>
    <row r="13267" spans="8:25" x14ac:dyDescent="0.25">
      <c r="H13267" s="153"/>
      <c r="I13267" s="151"/>
      <c r="J13267" s="153"/>
      <c r="K13267" s="153"/>
      <c r="L13267" s="153"/>
      <c r="M13267" s="153"/>
      <c r="N13267" s="153"/>
      <c r="O13267" s="153"/>
      <c r="P13267" s="153"/>
      <c r="Q13267" s="153"/>
      <c r="R13267" s="153"/>
      <c r="S13267" s="152"/>
      <c r="T13267" s="154"/>
      <c r="X13267" s="69" t="str">
        <f t="shared" si="418"/>
        <v/>
      </c>
      <c r="Y13267" s="69" t="str">
        <f t="shared" si="419"/>
        <v/>
      </c>
    </row>
    <row r="13268" spans="8:25" x14ac:dyDescent="0.25">
      <c r="H13268" s="153"/>
      <c r="I13268" s="151"/>
      <c r="J13268" s="153"/>
      <c r="K13268" s="153"/>
      <c r="L13268" s="153"/>
      <c r="M13268" s="153"/>
      <c r="N13268" s="153"/>
      <c r="O13268" s="153"/>
      <c r="P13268" s="153"/>
      <c r="Q13268" s="153"/>
      <c r="R13268" s="153"/>
      <c r="S13268" s="152"/>
      <c r="T13268" s="154"/>
      <c r="X13268" s="69" t="str">
        <f t="shared" si="418"/>
        <v/>
      </c>
      <c r="Y13268" s="69" t="str">
        <f t="shared" si="419"/>
        <v/>
      </c>
    </row>
    <row r="13269" spans="8:25" x14ac:dyDescent="0.25">
      <c r="H13269" s="153"/>
      <c r="I13269" s="151"/>
      <c r="J13269" s="153"/>
      <c r="K13269" s="153"/>
      <c r="L13269" s="153"/>
      <c r="M13269" s="153"/>
      <c r="N13269" s="153"/>
      <c r="O13269" s="153"/>
      <c r="P13269" s="153"/>
      <c r="Q13269" s="153"/>
      <c r="R13269" s="153"/>
      <c r="S13269" s="152"/>
      <c r="T13269" s="154"/>
      <c r="X13269" s="69" t="str">
        <f t="shared" si="418"/>
        <v/>
      </c>
      <c r="Y13269" s="69" t="str">
        <f t="shared" si="419"/>
        <v/>
      </c>
    </row>
    <row r="13270" spans="8:25" x14ac:dyDescent="0.25">
      <c r="H13270" s="153"/>
      <c r="I13270" s="151"/>
      <c r="J13270" s="153"/>
      <c r="K13270" s="153"/>
      <c r="L13270" s="153"/>
      <c r="M13270" s="153"/>
      <c r="N13270" s="153"/>
      <c r="O13270" s="153"/>
      <c r="P13270" s="153"/>
      <c r="Q13270" s="153"/>
      <c r="R13270" s="153"/>
      <c r="S13270" s="152"/>
      <c r="T13270" s="154"/>
      <c r="X13270" s="69" t="str">
        <f t="shared" si="418"/>
        <v/>
      </c>
      <c r="Y13270" s="69" t="str">
        <f t="shared" si="419"/>
        <v/>
      </c>
    </row>
    <row r="13271" spans="8:25" x14ac:dyDescent="0.25">
      <c r="H13271" s="153"/>
      <c r="I13271" s="151"/>
      <c r="J13271" s="153"/>
      <c r="K13271" s="153"/>
      <c r="L13271" s="153"/>
      <c r="M13271" s="153"/>
      <c r="N13271" s="153"/>
      <c r="O13271" s="153"/>
      <c r="P13271" s="153"/>
      <c r="Q13271" s="153"/>
      <c r="R13271" s="153"/>
      <c r="S13271" s="152"/>
      <c r="T13271" s="154"/>
      <c r="X13271" s="69" t="str">
        <f t="shared" si="418"/>
        <v/>
      </c>
      <c r="Y13271" s="69" t="str">
        <f t="shared" si="419"/>
        <v/>
      </c>
    </row>
    <row r="13272" spans="8:25" x14ac:dyDescent="0.25">
      <c r="H13272" s="153"/>
      <c r="I13272" s="151"/>
      <c r="J13272" s="153"/>
      <c r="K13272" s="153"/>
      <c r="L13272" s="153"/>
      <c r="M13272" s="153"/>
      <c r="N13272" s="153"/>
      <c r="O13272" s="153"/>
      <c r="P13272" s="153"/>
      <c r="Q13272" s="153"/>
      <c r="R13272" s="153"/>
      <c r="S13272" s="152"/>
      <c r="T13272" s="154"/>
      <c r="X13272" s="69" t="str">
        <f t="shared" si="418"/>
        <v/>
      </c>
      <c r="Y13272" s="69" t="str">
        <f t="shared" si="419"/>
        <v/>
      </c>
    </row>
    <row r="13273" spans="8:25" x14ac:dyDescent="0.25">
      <c r="H13273" s="153"/>
      <c r="I13273" s="151"/>
      <c r="J13273" s="153"/>
      <c r="K13273" s="153"/>
      <c r="L13273" s="153"/>
      <c r="M13273" s="153"/>
      <c r="N13273" s="153"/>
      <c r="O13273" s="153"/>
      <c r="P13273" s="153"/>
      <c r="Q13273" s="153"/>
      <c r="R13273" s="153"/>
      <c r="S13273" s="152"/>
      <c r="T13273" s="154"/>
      <c r="X13273" s="69" t="str">
        <f t="shared" si="418"/>
        <v/>
      </c>
      <c r="Y13273" s="69" t="str">
        <f t="shared" si="419"/>
        <v/>
      </c>
    </row>
    <row r="13274" spans="8:25" x14ac:dyDescent="0.25">
      <c r="H13274" s="153"/>
      <c r="I13274" s="151"/>
      <c r="J13274" s="153"/>
      <c r="K13274" s="153"/>
      <c r="L13274" s="153"/>
      <c r="M13274" s="153"/>
      <c r="N13274" s="153"/>
      <c r="O13274" s="153"/>
      <c r="P13274" s="153"/>
      <c r="Q13274" s="153"/>
      <c r="R13274" s="153"/>
      <c r="S13274" s="152"/>
      <c r="T13274" s="154"/>
      <c r="X13274" s="69" t="str">
        <f t="shared" si="418"/>
        <v/>
      </c>
      <c r="Y13274" s="69" t="str">
        <f t="shared" si="419"/>
        <v/>
      </c>
    </row>
    <row r="13275" spans="8:25" x14ac:dyDescent="0.25">
      <c r="H13275" s="153"/>
      <c r="I13275" s="151"/>
      <c r="J13275" s="153"/>
      <c r="K13275" s="153"/>
      <c r="L13275" s="153"/>
      <c r="M13275" s="153"/>
      <c r="N13275" s="153"/>
      <c r="O13275" s="153"/>
      <c r="P13275" s="153"/>
      <c r="Q13275" s="153"/>
      <c r="R13275" s="153"/>
      <c r="S13275" s="152"/>
      <c r="T13275" s="154"/>
      <c r="X13275" s="69" t="str">
        <f t="shared" si="418"/>
        <v/>
      </c>
      <c r="Y13275" s="69" t="str">
        <f t="shared" si="419"/>
        <v/>
      </c>
    </row>
    <row r="13276" spans="8:25" x14ac:dyDescent="0.25">
      <c r="H13276" s="153"/>
      <c r="I13276" s="151"/>
      <c r="J13276" s="153"/>
      <c r="K13276" s="153"/>
      <c r="L13276" s="153"/>
      <c r="M13276" s="153"/>
      <c r="N13276" s="153"/>
      <c r="O13276" s="153"/>
      <c r="P13276" s="153"/>
      <c r="Q13276" s="153"/>
      <c r="R13276" s="153"/>
      <c r="S13276" s="152"/>
      <c r="T13276" s="154"/>
      <c r="X13276" s="69" t="str">
        <f t="shared" si="418"/>
        <v/>
      </c>
      <c r="Y13276" s="69" t="str">
        <f t="shared" si="419"/>
        <v/>
      </c>
    </row>
    <row r="13277" spans="8:25" x14ac:dyDescent="0.25">
      <c r="H13277" s="153"/>
      <c r="I13277" s="151"/>
      <c r="J13277" s="153"/>
      <c r="K13277" s="153"/>
      <c r="L13277" s="153"/>
      <c r="M13277" s="153"/>
      <c r="N13277" s="153"/>
      <c r="O13277" s="153"/>
      <c r="P13277" s="153"/>
      <c r="Q13277" s="153"/>
      <c r="R13277" s="153"/>
      <c r="S13277" s="152"/>
      <c r="T13277" s="154"/>
      <c r="X13277" s="69" t="str">
        <f t="shared" si="418"/>
        <v/>
      </c>
      <c r="Y13277" s="69" t="str">
        <f t="shared" si="419"/>
        <v/>
      </c>
    </row>
    <row r="13278" spans="8:25" x14ac:dyDescent="0.25">
      <c r="H13278" s="153"/>
      <c r="I13278" s="151"/>
      <c r="J13278" s="153"/>
      <c r="K13278" s="153"/>
      <c r="L13278" s="153"/>
      <c r="M13278" s="153"/>
      <c r="N13278" s="153"/>
      <c r="O13278" s="153"/>
      <c r="P13278" s="153"/>
      <c r="Q13278" s="153"/>
      <c r="R13278" s="153"/>
      <c r="S13278" s="152"/>
      <c r="T13278" s="154"/>
      <c r="X13278" s="69" t="str">
        <f t="shared" si="418"/>
        <v/>
      </c>
      <c r="Y13278" s="69" t="str">
        <f t="shared" si="419"/>
        <v/>
      </c>
    </row>
    <row r="13279" spans="8:25" x14ac:dyDescent="0.25">
      <c r="H13279" s="153"/>
      <c r="I13279" s="151"/>
      <c r="J13279" s="153"/>
      <c r="K13279" s="153"/>
      <c r="L13279" s="153"/>
      <c r="M13279" s="153"/>
      <c r="N13279" s="153"/>
      <c r="O13279" s="153"/>
      <c r="P13279" s="153"/>
      <c r="Q13279" s="153"/>
      <c r="R13279" s="153"/>
      <c r="S13279" s="152"/>
      <c r="T13279" s="154"/>
      <c r="X13279" s="69" t="str">
        <f t="shared" si="418"/>
        <v/>
      </c>
      <c r="Y13279" s="69" t="str">
        <f t="shared" si="419"/>
        <v/>
      </c>
    </row>
    <row r="13280" spans="8:25" x14ac:dyDescent="0.25">
      <c r="H13280" s="153"/>
      <c r="I13280" s="151"/>
      <c r="J13280" s="153"/>
      <c r="K13280" s="153"/>
      <c r="L13280" s="153"/>
      <c r="M13280" s="153"/>
      <c r="N13280" s="153"/>
      <c r="O13280" s="153"/>
      <c r="P13280" s="153"/>
      <c r="Q13280" s="153"/>
      <c r="R13280" s="153"/>
      <c r="S13280" s="152"/>
      <c r="T13280" s="154"/>
      <c r="X13280" s="69" t="str">
        <f t="shared" si="418"/>
        <v/>
      </c>
      <c r="Y13280" s="69" t="str">
        <f t="shared" si="419"/>
        <v/>
      </c>
    </row>
    <row r="13281" spans="8:25" x14ac:dyDescent="0.25">
      <c r="H13281" s="153"/>
      <c r="I13281" s="151"/>
      <c r="J13281" s="153"/>
      <c r="K13281" s="153"/>
      <c r="L13281" s="153"/>
      <c r="M13281" s="153"/>
      <c r="N13281" s="153"/>
      <c r="O13281" s="153"/>
      <c r="P13281" s="153"/>
      <c r="Q13281" s="153"/>
      <c r="R13281" s="153"/>
      <c r="S13281" s="152"/>
      <c r="T13281" s="154"/>
      <c r="X13281" s="69" t="str">
        <f t="shared" si="418"/>
        <v/>
      </c>
      <c r="Y13281" s="69" t="str">
        <f t="shared" si="419"/>
        <v/>
      </c>
    </row>
    <row r="13282" spans="8:25" x14ac:dyDescent="0.25">
      <c r="H13282" s="153"/>
      <c r="I13282" s="151"/>
      <c r="J13282" s="153"/>
      <c r="K13282" s="153"/>
      <c r="L13282" s="153"/>
      <c r="M13282" s="153"/>
      <c r="N13282" s="153"/>
      <c r="O13282" s="153"/>
      <c r="P13282" s="153"/>
      <c r="Q13282" s="153"/>
      <c r="R13282" s="153"/>
      <c r="S13282" s="152"/>
      <c r="T13282" s="154"/>
      <c r="X13282" s="69" t="str">
        <f t="shared" si="418"/>
        <v/>
      </c>
      <c r="Y13282" s="69" t="str">
        <f t="shared" si="419"/>
        <v/>
      </c>
    </row>
    <row r="13283" spans="8:25" x14ac:dyDescent="0.25">
      <c r="H13283" s="153"/>
      <c r="I13283" s="151"/>
      <c r="J13283" s="153"/>
      <c r="K13283" s="153"/>
      <c r="L13283" s="153"/>
      <c r="M13283" s="153"/>
      <c r="N13283" s="153"/>
      <c r="O13283" s="153"/>
      <c r="P13283" s="153"/>
      <c r="Q13283" s="153"/>
      <c r="R13283" s="153"/>
      <c r="S13283" s="152"/>
      <c r="T13283" s="154"/>
      <c r="X13283" s="69" t="str">
        <f t="shared" si="418"/>
        <v/>
      </c>
      <c r="Y13283" s="69" t="str">
        <f t="shared" si="419"/>
        <v/>
      </c>
    </row>
    <row r="13284" spans="8:25" x14ac:dyDescent="0.25">
      <c r="H13284" s="153"/>
      <c r="I13284" s="151"/>
      <c r="J13284" s="153"/>
      <c r="K13284" s="153"/>
      <c r="L13284" s="153"/>
      <c r="M13284" s="153"/>
      <c r="N13284" s="153"/>
      <c r="O13284" s="153"/>
      <c r="P13284" s="153"/>
      <c r="Q13284" s="153"/>
      <c r="R13284" s="153"/>
      <c r="S13284" s="152"/>
      <c r="T13284" s="154"/>
      <c r="X13284" s="69" t="str">
        <f t="shared" si="418"/>
        <v/>
      </c>
      <c r="Y13284" s="69" t="str">
        <f t="shared" si="419"/>
        <v/>
      </c>
    </row>
    <row r="13285" spans="8:25" x14ac:dyDescent="0.25">
      <c r="H13285" s="153"/>
      <c r="I13285" s="151"/>
      <c r="J13285" s="153"/>
      <c r="K13285" s="153"/>
      <c r="L13285" s="153"/>
      <c r="M13285" s="153"/>
      <c r="N13285" s="153"/>
      <c r="O13285" s="153"/>
      <c r="P13285" s="153"/>
      <c r="Q13285" s="153"/>
      <c r="R13285" s="153"/>
      <c r="S13285" s="152"/>
      <c r="T13285" s="154"/>
      <c r="X13285" s="69" t="str">
        <f t="shared" si="418"/>
        <v/>
      </c>
      <c r="Y13285" s="69" t="str">
        <f t="shared" si="419"/>
        <v/>
      </c>
    </row>
    <row r="13286" spans="8:25" x14ac:dyDescent="0.25">
      <c r="H13286" s="153"/>
      <c r="I13286" s="151"/>
      <c r="J13286" s="153"/>
      <c r="K13286" s="153"/>
      <c r="L13286" s="153"/>
      <c r="M13286" s="153"/>
      <c r="N13286" s="153"/>
      <c r="O13286" s="153"/>
      <c r="P13286" s="153"/>
      <c r="Q13286" s="153"/>
      <c r="R13286" s="153"/>
      <c r="S13286" s="152"/>
      <c r="T13286" s="154"/>
      <c r="X13286" s="69" t="str">
        <f t="shared" si="418"/>
        <v/>
      </c>
      <c r="Y13286" s="69" t="str">
        <f t="shared" si="419"/>
        <v/>
      </c>
    </row>
    <row r="13287" spans="8:25" x14ac:dyDescent="0.25">
      <c r="H13287" s="153"/>
      <c r="I13287" s="151"/>
      <c r="J13287" s="153"/>
      <c r="K13287" s="153"/>
      <c r="L13287" s="153"/>
      <c r="M13287" s="153"/>
      <c r="N13287" s="153"/>
      <c r="O13287" s="153"/>
      <c r="P13287" s="153"/>
      <c r="Q13287" s="153"/>
      <c r="R13287" s="153"/>
      <c r="S13287" s="152"/>
      <c r="T13287" s="154"/>
      <c r="X13287" s="69" t="str">
        <f t="shared" si="418"/>
        <v/>
      </c>
      <c r="Y13287" s="69" t="str">
        <f t="shared" si="419"/>
        <v/>
      </c>
    </row>
    <row r="13288" spans="8:25" x14ac:dyDescent="0.25">
      <c r="H13288" s="153"/>
      <c r="I13288" s="151"/>
      <c r="J13288" s="153"/>
      <c r="K13288" s="153"/>
      <c r="L13288" s="153"/>
      <c r="M13288" s="153"/>
      <c r="N13288" s="153"/>
      <c r="O13288" s="153"/>
      <c r="P13288" s="153"/>
      <c r="Q13288" s="153"/>
      <c r="R13288" s="153"/>
      <c r="S13288" s="152"/>
      <c r="T13288" s="154"/>
      <c r="X13288" s="69" t="str">
        <f t="shared" si="418"/>
        <v/>
      </c>
      <c r="Y13288" s="69" t="str">
        <f t="shared" si="419"/>
        <v/>
      </c>
    </row>
    <row r="13289" spans="8:25" x14ac:dyDescent="0.25">
      <c r="H13289" s="153"/>
      <c r="I13289" s="151"/>
      <c r="J13289" s="153"/>
      <c r="K13289" s="153"/>
      <c r="L13289" s="153"/>
      <c r="M13289" s="153"/>
      <c r="N13289" s="153"/>
      <c r="O13289" s="153"/>
      <c r="P13289" s="153"/>
      <c r="Q13289" s="153"/>
      <c r="R13289" s="153"/>
      <c r="S13289" s="152"/>
      <c r="T13289" s="154"/>
      <c r="X13289" s="69" t="str">
        <f t="shared" si="418"/>
        <v/>
      </c>
      <c r="Y13289" s="69" t="str">
        <f t="shared" si="419"/>
        <v/>
      </c>
    </row>
    <row r="13290" spans="8:25" x14ac:dyDescent="0.25">
      <c r="H13290" s="153"/>
      <c r="I13290" s="151"/>
      <c r="J13290" s="153"/>
      <c r="K13290" s="153"/>
      <c r="L13290" s="153"/>
      <c r="M13290" s="153"/>
      <c r="N13290" s="153"/>
      <c r="O13290" s="153"/>
      <c r="P13290" s="153"/>
      <c r="Q13290" s="153"/>
      <c r="R13290" s="153"/>
      <c r="S13290" s="152"/>
      <c r="T13290" s="154"/>
      <c r="X13290" s="69" t="str">
        <f t="shared" si="418"/>
        <v/>
      </c>
      <c r="Y13290" s="69" t="str">
        <f t="shared" si="419"/>
        <v/>
      </c>
    </row>
    <row r="13291" spans="8:25" x14ac:dyDescent="0.25">
      <c r="H13291" s="153"/>
      <c r="I13291" s="151"/>
      <c r="J13291" s="153"/>
      <c r="K13291" s="153"/>
      <c r="L13291" s="153"/>
      <c r="M13291" s="153"/>
      <c r="N13291" s="153"/>
      <c r="O13291" s="153"/>
      <c r="P13291" s="153"/>
      <c r="Q13291" s="153"/>
      <c r="R13291" s="153"/>
      <c r="S13291" s="152"/>
      <c r="T13291" s="154"/>
      <c r="X13291" s="69" t="str">
        <f t="shared" si="418"/>
        <v/>
      </c>
      <c r="Y13291" s="69" t="str">
        <f t="shared" si="419"/>
        <v/>
      </c>
    </row>
    <row r="13292" spans="8:25" x14ac:dyDescent="0.25">
      <c r="H13292" s="153"/>
      <c r="I13292" s="151"/>
      <c r="J13292" s="153"/>
      <c r="K13292" s="153"/>
      <c r="L13292" s="153"/>
      <c r="M13292" s="153"/>
      <c r="N13292" s="153"/>
      <c r="O13292" s="153"/>
      <c r="P13292" s="153"/>
      <c r="Q13292" s="153"/>
      <c r="R13292" s="153"/>
      <c r="S13292" s="152"/>
      <c r="T13292" s="154"/>
      <c r="X13292" s="69" t="str">
        <f t="shared" si="418"/>
        <v/>
      </c>
      <c r="Y13292" s="69" t="str">
        <f t="shared" si="419"/>
        <v/>
      </c>
    </row>
    <row r="13293" spans="8:25" x14ac:dyDescent="0.25">
      <c r="H13293" s="153"/>
      <c r="I13293" s="151"/>
      <c r="J13293" s="153"/>
      <c r="K13293" s="153"/>
      <c r="L13293" s="153"/>
      <c r="M13293" s="153"/>
      <c r="N13293" s="153"/>
      <c r="O13293" s="153"/>
      <c r="P13293" s="153"/>
      <c r="Q13293" s="153"/>
      <c r="R13293" s="153"/>
      <c r="S13293" s="152"/>
      <c r="T13293" s="154"/>
      <c r="X13293" s="69" t="str">
        <f t="shared" si="418"/>
        <v/>
      </c>
      <c r="Y13293" s="69" t="str">
        <f t="shared" si="419"/>
        <v/>
      </c>
    </row>
    <row r="13294" spans="8:25" x14ac:dyDescent="0.25">
      <c r="H13294" s="153"/>
      <c r="I13294" s="151"/>
      <c r="J13294" s="153"/>
      <c r="K13294" s="153"/>
      <c r="L13294" s="153"/>
      <c r="M13294" s="153"/>
      <c r="N13294" s="153"/>
      <c r="O13294" s="153"/>
      <c r="P13294" s="153"/>
      <c r="Q13294" s="153"/>
      <c r="R13294" s="153"/>
      <c r="S13294" s="152"/>
      <c r="T13294" s="154"/>
      <c r="X13294" s="69" t="str">
        <f t="shared" si="418"/>
        <v/>
      </c>
      <c r="Y13294" s="69" t="str">
        <f t="shared" si="419"/>
        <v/>
      </c>
    </row>
    <row r="13295" spans="8:25" x14ac:dyDescent="0.25">
      <c r="H13295" s="153"/>
      <c r="I13295" s="151"/>
      <c r="J13295" s="153"/>
      <c r="K13295" s="153"/>
      <c r="L13295" s="153"/>
      <c r="M13295" s="153"/>
      <c r="N13295" s="153"/>
      <c r="O13295" s="153"/>
      <c r="P13295" s="153"/>
      <c r="Q13295" s="153"/>
      <c r="R13295" s="153"/>
      <c r="S13295" s="152"/>
      <c r="T13295" s="154"/>
      <c r="X13295" s="69" t="str">
        <f t="shared" si="418"/>
        <v/>
      </c>
      <c r="Y13295" s="69" t="str">
        <f t="shared" si="419"/>
        <v/>
      </c>
    </row>
    <row r="13296" spans="8:25" x14ac:dyDescent="0.25">
      <c r="H13296" s="153"/>
      <c r="I13296" s="151"/>
      <c r="J13296" s="153"/>
      <c r="K13296" s="153"/>
      <c r="L13296" s="153"/>
      <c r="M13296" s="153"/>
      <c r="N13296" s="153"/>
      <c r="O13296" s="153"/>
      <c r="P13296" s="153"/>
      <c r="Q13296" s="153"/>
      <c r="R13296" s="153"/>
      <c r="S13296" s="152"/>
      <c r="T13296" s="154"/>
      <c r="X13296" s="69" t="str">
        <f t="shared" si="418"/>
        <v/>
      </c>
      <c r="Y13296" s="69" t="str">
        <f t="shared" si="419"/>
        <v/>
      </c>
    </row>
    <row r="13297" spans="8:25" x14ac:dyDescent="0.25">
      <c r="H13297" s="153"/>
      <c r="I13297" s="151"/>
      <c r="J13297" s="153"/>
      <c r="K13297" s="153"/>
      <c r="L13297" s="153"/>
      <c r="M13297" s="153"/>
      <c r="N13297" s="153"/>
      <c r="O13297" s="153"/>
      <c r="P13297" s="153"/>
      <c r="Q13297" s="153"/>
      <c r="R13297" s="153"/>
      <c r="S13297" s="152"/>
      <c r="T13297" s="154"/>
      <c r="X13297" s="69" t="str">
        <f t="shared" si="418"/>
        <v/>
      </c>
      <c r="Y13297" s="69" t="str">
        <f t="shared" si="419"/>
        <v/>
      </c>
    </row>
    <row r="13298" spans="8:25" x14ac:dyDescent="0.25">
      <c r="H13298" s="153"/>
      <c r="I13298" s="151"/>
      <c r="J13298" s="153"/>
      <c r="K13298" s="153"/>
      <c r="L13298" s="153"/>
      <c r="M13298" s="153"/>
      <c r="N13298" s="153"/>
      <c r="O13298" s="153"/>
      <c r="P13298" s="153"/>
      <c r="Q13298" s="153"/>
      <c r="R13298" s="153"/>
      <c r="S13298" s="152"/>
      <c r="T13298" s="154"/>
      <c r="X13298" s="69" t="str">
        <f t="shared" si="418"/>
        <v/>
      </c>
      <c r="Y13298" s="69" t="str">
        <f t="shared" si="419"/>
        <v/>
      </c>
    </row>
    <row r="13299" spans="8:25" x14ac:dyDescent="0.25">
      <c r="H13299" s="153"/>
      <c r="I13299" s="151"/>
      <c r="J13299" s="153"/>
      <c r="K13299" s="153"/>
      <c r="L13299" s="153"/>
      <c r="M13299" s="153"/>
      <c r="N13299" s="153"/>
      <c r="O13299" s="153"/>
      <c r="P13299" s="153"/>
      <c r="Q13299" s="153"/>
      <c r="R13299" s="153"/>
      <c r="S13299" s="152"/>
      <c r="T13299" s="154"/>
      <c r="X13299" s="69" t="str">
        <f t="shared" si="418"/>
        <v/>
      </c>
      <c r="Y13299" s="69" t="str">
        <f t="shared" si="419"/>
        <v/>
      </c>
    </row>
    <row r="13300" spans="8:25" x14ac:dyDescent="0.25">
      <c r="H13300" s="153"/>
      <c r="I13300" s="151"/>
      <c r="J13300" s="153"/>
      <c r="K13300" s="153"/>
      <c r="L13300" s="153"/>
      <c r="M13300" s="153"/>
      <c r="N13300" s="153"/>
      <c r="O13300" s="153"/>
      <c r="P13300" s="153"/>
      <c r="Q13300" s="153"/>
      <c r="R13300" s="153"/>
      <c r="S13300" s="152"/>
      <c r="T13300" s="154"/>
      <c r="X13300" s="69" t="str">
        <f t="shared" si="418"/>
        <v/>
      </c>
      <c r="Y13300" s="69" t="str">
        <f t="shared" si="419"/>
        <v/>
      </c>
    </row>
    <row r="13301" spans="8:25" x14ac:dyDescent="0.25">
      <c r="H13301" s="153"/>
      <c r="I13301" s="151"/>
      <c r="J13301" s="153"/>
      <c r="K13301" s="153"/>
      <c r="L13301" s="153"/>
      <c r="M13301" s="153"/>
      <c r="N13301" s="153"/>
      <c r="O13301" s="153"/>
      <c r="P13301" s="153"/>
      <c r="Q13301" s="153"/>
      <c r="R13301" s="153"/>
      <c r="S13301" s="152"/>
      <c r="T13301" s="154"/>
      <c r="X13301" s="69" t="str">
        <f t="shared" si="418"/>
        <v/>
      </c>
      <c r="Y13301" s="69" t="str">
        <f t="shared" si="419"/>
        <v/>
      </c>
    </row>
    <row r="13302" spans="8:25" x14ac:dyDescent="0.25">
      <c r="H13302" s="153"/>
      <c r="I13302" s="151"/>
      <c r="J13302" s="153"/>
      <c r="K13302" s="153"/>
      <c r="L13302" s="153"/>
      <c r="M13302" s="153"/>
      <c r="N13302" s="153"/>
      <c r="O13302" s="153"/>
      <c r="P13302" s="153"/>
      <c r="Q13302" s="153"/>
      <c r="R13302" s="153"/>
      <c r="S13302" s="152"/>
      <c r="T13302" s="154"/>
      <c r="X13302" s="69" t="str">
        <f t="shared" si="418"/>
        <v/>
      </c>
      <c r="Y13302" s="69" t="str">
        <f t="shared" si="419"/>
        <v/>
      </c>
    </row>
    <row r="13303" spans="8:25" x14ac:dyDescent="0.25">
      <c r="H13303" s="153"/>
      <c r="I13303" s="151"/>
      <c r="J13303" s="153"/>
      <c r="K13303" s="153"/>
      <c r="L13303" s="153"/>
      <c r="M13303" s="153"/>
      <c r="N13303" s="153"/>
      <c r="O13303" s="153"/>
      <c r="P13303" s="153"/>
      <c r="Q13303" s="153"/>
      <c r="R13303" s="153"/>
      <c r="S13303" s="152"/>
      <c r="T13303" s="154"/>
      <c r="X13303" s="69" t="str">
        <f t="shared" si="418"/>
        <v/>
      </c>
      <c r="Y13303" s="69" t="str">
        <f t="shared" si="419"/>
        <v/>
      </c>
    </row>
    <row r="13304" spans="8:25" x14ac:dyDescent="0.25">
      <c r="H13304" s="153"/>
      <c r="I13304" s="151"/>
      <c r="J13304" s="153"/>
      <c r="K13304" s="153"/>
      <c r="L13304" s="153"/>
      <c r="M13304" s="153"/>
      <c r="N13304" s="153"/>
      <c r="O13304" s="153"/>
      <c r="P13304" s="153"/>
      <c r="Q13304" s="153"/>
      <c r="R13304" s="153"/>
      <c r="S13304" s="152"/>
      <c r="T13304" s="154"/>
      <c r="X13304" s="69" t="str">
        <f t="shared" si="418"/>
        <v/>
      </c>
      <c r="Y13304" s="69" t="str">
        <f t="shared" si="419"/>
        <v/>
      </c>
    </row>
    <row r="13305" spans="8:25" x14ac:dyDescent="0.25">
      <c r="H13305" s="153"/>
      <c r="I13305" s="151"/>
      <c r="J13305" s="153"/>
      <c r="K13305" s="153"/>
      <c r="L13305" s="153"/>
      <c r="M13305" s="153"/>
      <c r="N13305" s="153"/>
      <c r="O13305" s="153"/>
      <c r="P13305" s="153"/>
      <c r="Q13305" s="153"/>
      <c r="R13305" s="153"/>
      <c r="S13305" s="152"/>
      <c r="T13305" s="154"/>
      <c r="X13305" s="69" t="str">
        <f t="shared" si="418"/>
        <v/>
      </c>
      <c r="Y13305" s="69" t="str">
        <f t="shared" si="419"/>
        <v/>
      </c>
    </row>
    <row r="13306" spans="8:25" x14ac:dyDescent="0.25">
      <c r="H13306" s="153"/>
      <c r="I13306" s="151"/>
      <c r="J13306" s="153"/>
      <c r="K13306" s="153"/>
      <c r="L13306" s="153"/>
      <c r="M13306" s="153"/>
      <c r="N13306" s="153"/>
      <c r="O13306" s="153"/>
      <c r="P13306" s="153"/>
      <c r="Q13306" s="153"/>
      <c r="R13306" s="153"/>
      <c r="S13306" s="152"/>
      <c r="T13306" s="154"/>
      <c r="X13306" s="69" t="str">
        <f t="shared" si="418"/>
        <v/>
      </c>
      <c r="Y13306" s="69" t="str">
        <f t="shared" si="419"/>
        <v/>
      </c>
    </row>
    <row r="13307" spans="8:25" x14ac:dyDescent="0.25">
      <c r="H13307" s="153"/>
      <c r="I13307" s="151"/>
      <c r="J13307" s="153"/>
      <c r="K13307" s="153"/>
      <c r="L13307" s="153"/>
      <c r="M13307" s="153"/>
      <c r="N13307" s="153"/>
      <c r="O13307" s="153"/>
      <c r="P13307" s="153"/>
      <c r="Q13307" s="153"/>
      <c r="R13307" s="153"/>
      <c r="S13307" s="152"/>
      <c r="T13307" s="154"/>
      <c r="X13307" s="69" t="str">
        <f t="shared" si="418"/>
        <v/>
      </c>
      <c r="Y13307" s="69" t="str">
        <f t="shared" si="419"/>
        <v/>
      </c>
    </row>
    <row r="13308" spans="8:25" x14ac:dyDescent="0.25">
      <c r="H13308" s="153"/>
      <c r="I13308" s="151"/>
      <c r="J13308" s="153"/>
      <c r="K13308" s="153"/>
      <c r="L13308" s="153"/>
      <c r="M13308" s="153"/>
      <c r="N13308" s="153"/>
      <c r="O13308" s="153"/>
      <c r="P13308" s="153"/>
      <c r="Q13308" s="153"/>
      <c r="R13308" s="153"/>
      <c r="S13308" s="152"/>
      <c r="T13308" s="154"/>
      <c r="X13308" s="69" t="str">
        <f t="shared" si="418"/>
        <v/>
      </c>
      <c r="Y13308" s="69" t="str">
        <f t="shared" si="419"/>
        <v/>
      </c>
    </row>
    <row r="13309" spans="8:25" x14ac:dyDescent="0.25">
      <c r="H13309" s="153"/>
      <c r="I13309" s="151"/>
      <c r="J13309" s="153"/>
      <c r="K13309" s="153"/>
      <c r="L13309" s="153"/>
      <c r="M13309" s="153"/>
      <c r="N13309" s="153"/>
      <c r="O13309" s="153"/>
      <c r="P13309" s="153"/>
      <c r="Q13309" s="153"/>
      <c r="R13309" s="153"/>
      <c r="S13309" s="152"/>
      <c r="T13309" s="154"/>
      <c r="X13309" s="69" t="str">
        <f t="shared" si="418"/>
        <v/>
      </c>
      <c r="Y13309" s="69" t="str">
        <f t="shared" si="419"/>
        <v/>
      </c>
    </row>
    <row r="13310" spans="8:25" x14ac:dyDescent="0.25">
      <c r="H13310" s="153"/>
      <c r="I13310" s="151"/>
      <c r="J13310" s="153"/>
      <c r="K13310" s="153"/>
      <c r="L13310" s="153"/>
      <c r="M13310" s="153"/>
      <c r="N13310" s="153"/>
      <c r="O13310" s="153"/>
      <c r="P13310" s="153"/>
      <c r="Q13310" s="153"/>
      <c r="R13310" s="153"/>
      <c r="S13310" s="152"/>
      <c r="T13310" s="154"/>
      <c r="X13310" s="69" t="str">
        <f t="shared" si="418"/>
        <v/>
      </c>
      <c r="Y13310" s="69" t="str">
        <f t="shared" si="419"/>
        <v/>
      </c>
    </row>
    <row r="13311" spans="8:25" x14ac:dyDescent="0.25">
      <c r="H13311" s="153"/>
      <c r="I13311" s="151"/>
      <c r="J13311" s="153"/>
      <c r="K13311" s="153"/>
      <c r="L13311" s="153"/>
      <c r="M13311" s="153"/>
      <c r="N13311" s="153"/>
      <c r="O13311" s="153"/>
      <c r="P13311" s="153"/>
      <c r="Q13311" s="153"/>
      <c r="R13311" s="153"/>
      <c r="S13311" s="152"/>
      <c r="T13311" s="154"/>
      <c r="X13311" s="69" t="str">
        <f t="shared" si="418"/>
        <v/>
      </c>
      <c r="Y13311" s="69" t="str">
        <f t="shared" si="419"/>
        <v/>
      </c>
    </row>
    <row r="13312" spans="8:25" x14ac:dyDescent="0.25">
      <c r="H13312" s="153"/>
      <c r="I13312" s="151"/>
      <c r="J13312" s="153"/>
      <c r="K13312" s="153"/>
      <c r="L13312" s="153"/>
      <c r="M13312" s="153"/>
      <c r="N13312" s="153"/>
      <c r="O13312" s="153"/>
      <c r="P13312" s="153"/>
      <c r="Q13312" s="153"/>
      <c r="R13312" s="153"/>
      <c r="S13312" s="152"/>
      <c r="T13312" s="154"/>
      <c r="X13312" s="69" t="str">
        <f t="shared" si="418"/>
        <v/>
      </c>
      <c r="Y13312" s="69" t="str">
        <f t="shared" si="419"/>
        <v/>
      </c>
    </row>
    <row r="13313" spans="8:25" x14ac:dyDescent="0.25">
      <c r="H13313" s="153"/>
      <c r="I13313" s="151"/>
      <c r="J13313" s="153"/>
      <c r="K13313" s="153"/>
      <c r="L13313" s="153"/>
      <c r="M13313" s="153"/>
      <c r="N13313" s="153"/>
      <c r="O13313" s="153"/>
      <c r="P13313" s="153"/>
      <c r="Q13313" s="153"/>
      <c r="R13313" s="153"/>
      <c r="S13313" s="152"/>
      <c r="T13313" s="154"/>
      <c r="X13313" s="69" t="str">
        <f t="shared" si="418"/>
        <v/>
      </c>
      <c r="Y13313" s="69" t="str">
        <f t="shared" si="419"/>
        <v/>
      </c>
    </row>
    <row r="13314" spans="8:25" x14ac:dyDescent="0.25">
      <c r="H13314" s="153"/>
      <c r="I13314" s="151"/>
      <c r="J13314" s="153"/>
      <c r="K13314" s="153"/>
      <c r="L13314" s="153"/>
      <c r="M13314" s="153"/>
      <c r="N13314" s="153"/>
      <c r="O13314" s="153"/>
      <c r="P13314" s="153"/>
      <c r="Q13314" s="153"/>
      <c r="R13314" s="153"/>
      <c r="S13314" s="152"/>
      <c r="T13314" s="154"/>
      <c r="X13314" s="69" t="str">
        <f t="shared" ref="X13314:X13377" si="420">IF(W13314&lt;&gt;"",W13314-I13314,"")</f>
        <v/>
      </c>
      <c r="Y13314" s="69" t="str">
        <f t="shared" si="419"/>
        <v/>
      </c>
    </row>
    <row r="13315" spans="8:25" x14ac:dyDescent="0.25">
      <c r="H13315" s="153"/>
      <c r="I13315" s="151"/>
      <c r="J13315" s="153"/>
      <c r="K13315" s="153"/>
      <c r="L13315" s="153"/>
      <c r="M13315" s="153"/>
      <c r="N13315" s="153"/>
      <c r="O13315" s="153"/>
      <c r="P13315" s="153"/>
      <c r="Q13315" s="153"/>
      <c r="R13315" s="153"/>
      <c r="S13315" s="152"/>
      <c r="T13315" s="154"/>
      <c r="X13315" s="69" t="str">
        <f t="shared" si="420"/>
        <v/>
      </c>
      <c r="Y13315" s="69" t="str">
        <f t="shared" ref="Y13315:Y13378" si="421">IF(X13315&lt;&gt;"",IF(X13315&lt;365,"&lt; 1 year",IF(X13315&lt;730,"1-2",IF(X13315&lt;1095,"2-3",IF(X13315&lt;1460,"3-4",IF(X13315&lt;1825,"4-5","5+"))))),"")</f>
        <v/>
      </c>
    </row>
    <row r="13316" spans="8:25" x14ac:dyDescent="0.25">
      <c r="H13316" s="153"/>
      <c r="I13316" s="151"/>
      <c r="J13316" s="153"/>
      <c r="K13316" s="153"/>
      <c r="L13316" s="153"/>
      <c r="M13316" s="153"/>
      <c r="N13316" s="153"/>
      <c r="O13316" s="153"/>
      <c r="P13316" s="153"/>
      <c r="Q13316" s="153"/>
      <c r="R13316" s="153"/>
      <c r="S13316" s="152"/>
      <c r="T13316" s="154"/>
      <c r="X13316" s="69" t="str">
        <f t="shared" si="420"/>
        <v/>
      </c>
      <c r="Y13316" s="69" t="str">
        <f t="shared" si="421"/>
        <v/>
      </c>
    </row>
    <row r="13317" spans="8:25" x14ac:dyDescent="0.25">
      <c r="H13317" s="153"/>
      <c r="I13317" s="151"/>
      <c r="J13317" s="153"/>
      <c r="K13317" s="153"/>
      <c r="L13317" s="153"/>
      <c r="M13317" s="153"/>
      <c r="N13317" s="153"/>
      <c r="O13317" s="153"/>
      <c r="P13317" s="153"/>
      <c r="Q13317" s="153"/>
      <c r="R13317" s="153"/>
      <c r="S13317" s="152"/>
      <c r="T13317" s="154"/>
      <c r="X13317" s="69" t="str">
        <f t="shared" si="420"/>
        <v/>
      </c>
      <c r="Y13317" s="69" t="str">
        <f t="shared" si="421"/>
        <v/>
      </c>
    </row>
    <row r="13318" spans="8:25" x14ac:dyDescent="0.25">
      <c r="H13318" s="153"/>
      <c r="I13318" s="151"/>
      <c r="J13318" s="153"/>
      <c r="K13318" s="153"/>
      <c r="L13318" s="153"/>
      <c r="M13318" s="153"/>
      <c r="N13318" s="153"/>
      <c r="O13318" s="153"/>
      <c r="P13318" s="153"/>
      <c r="Q13318" s="153"/>
      <c r="R13318" s="153"/>
      <c r="S13318" s="152"/>
      <c r="T13318" s="154"/>
      <c r="X13318" s="69" t="str">
        <f t="shared" si="420"/>
        <v/>
      </c>
      <c r="Y13318" s="69" t="str">
        <f t="shared" si="421"/>
        <v/>
      </c>
    </row>
    <row r="13319" spans="8:25" x14ac:dyDescent="0.25">
      <c r="H13319" s="153"/>
      <c r="I13319" s="151"/>
      <c r="J13319" s="153"/>
      <c r="K13319" s="153"/>
      <c r="L13319" s="153"/>
      <c r="M13319" s="153"/>
      <c r="N13319" s="153"/>
      <c r="O13319" s="153"/>
      <c r="P13319" s="153"/>
      <c r="Q13319" s="153"/>
      <c r="R13319" s="153"/>
      <c r="S13319" s="152"/>
      <c r="T13319" s="154"/>
      <c r="X13319" s="69" t="str">
        <f t="shared" si="420"/>
        <v/>
      </c>
      <c r="Y13319" s="69" t="str">
        <f t="shared" si="421"/>
        <v/>
      </c>
    </row>
    <row r="13320" spans="8:25" x14ac:dyDescent="0.25">
      <c r="H13320" s="153"/>
      <c r="I13320" s="151"/>
      <c r="J13320" s="153"/>
      <c r="K13320" s="153"/>
      <c r="L13320" s="153"/>
      <c r="M13320" s="153"/>
      <c r="N13320" s="153"/>
      <c r="O13320" s="153"/>
      <c r="P13320" s="153"/>
      <c r="Q13320" s="153"/>
      <c r="R13320" s="153"/>
      <c r="S13320" s="152"/>
      <c r="T13320" s="154"/>
      <c r="X13320" s="69" t="str">
        <f t="shared" si="420"/>
        <v/>
      </c>
      <c r="Y13320" s="69" t="str">
        <f t="shared" si="421"/>
        <v/>
      </c>
    </row>
    <row r="13321" spans="8:25" x14ac:dyDescent="0.25">
      <c r="H13321" s="153"/>
      <c r="I13321" s="151"/>
      <c r="J13321" s="153"/>
      <c r="K13321" s="153"/>
      <c r="L13321" s="153"/>
      <c r="M13321" s="153"/>
      <c r="N13321" s="153"/>
      <c r="O13321" s="153"/>
      <c r="P13321" s="153"/>
      <c r="Q13321" s="153"/>
      <c r="R13321" s="153"/>
      <c r="S13321" s="152"/>
      <c r="T13321" s="154"/>
      <c r="X13321" s="69" t="str">
        <f t="shared" si="420"/>
        <v/>
      </c>
      <c r="Y13321" s="69" t="str">
        <f t="shared" si="421"/>
        <v/>
      </c>
    </row>
    <row r="13322" spans="8:25" x14ac:dyDescent="0.25">
      <c r="H13322" s="153"/>
      <c r="I13322" s="151"/>
      <c r="J13322" s="153"/>
      <c r="K13322" s="153"/>
      <c r="L13322" s="153"/>
      <c r="M13322" s="153"/>
      <c r="N13322" s="153"/>
      <c r="O13322" s="153"/>
      <c r="P13322" s="153"/>
      <c r="Q13322" s="153"/>
      <c r="R13322" s="153"/>
      <c r="S13322" s="152"/>
      <c r="T13322" s="154"/>
      <c r="X13322" s="69" t="str">
        <f t="shared" si="420"/>
        <v/>
      </c>
      <c r="Y13322" s="69" t="str">
        <f t="shared" si="421"/>
        <v/>
      </c>
    </row>
    <row r="13323" spans="8:25" x14ac:dyDescent="0.25">
      <c r="H13323" s="153"/>
      <c r="I13323" s="151"/>
      <c r="J13323" s="153"/>
      <c r="K13323" s="153"/>
      <c r="L13323" s="153"/>
      <c r="M13323" s="153"/>
      <c r="N13323" s="153"/>
      <c r="O13323" s="153"/>
      <c r="P13323" s="153"/>
      <c r="Q13323" s="153"/>
      <c r="R13323" s="153"/>
      <c r="S13323" s="152"/>
      <c r="T13323" s="154"/>
      <c r="X13323" s="69" t="str">
        <f t="shared" si="420"/>
        <v/>
      </c>
      <c r="Y13323" s="69" t="str">
        <f t="shared" si="421"/>
        <v/>
      </c>
    </row>
    <row r="13324" spans="8:25" x14ac:dyDescent="0.25">
      <c r="H13324" s="153"/>
      <c r="I13324" s="151"/>
      <c r="J13324" s="153"/>
      <c r="K13324" s="153"/>
      <c r="L13324" s="153"/>
      <c r="M13324" s="153"/>
      <c r="N13324" s="153"/>
      <c r="O13324" s="153"/>
      <c r="P13324" s="153"/>
      <c r="Q13324" s="153"/>
      <c r="R13324" s="153"/>
      <c r="S13324" s="152"/>
      <c r="T13324" s="154"/>
      <c r="X13324" s="69" t="str">
        <f t="shared" si="420"/>
        <v/>
      </c>
      <c r="Y13324" s="69" t="str">
        <f t="shared" si="421"/>
        <v/>
      </c>
    </row>
    <row r="13325" spans="8:25" x14ac:dyDescent="0.25">
      <c r="H13325" s="153"/>
      <c r="I13325" s="151"/>
      <c r="J13325" s="153"/>
      <c r="K13325" s="153"/>
      <c r="L13325" s="153"/>
      <c r="M13325" s="153"/>
      <c r="N13325" s="153"/>
      <c r="O13325" s="153"/>
      <c r="P13325" s="153"/>
      <c r="Q13325" s="153"/>
      <c r="R13325" s="153"/>
      <c r="S13325" s="152"/>
      <c r="T13325" s="154"/>
      <c r="X13325" s="69" t="str">
        <f t="shared" si="420"/>
        <v/>
      </c>
      <c r="Y13325" s="69" t="str">
        <f t="shared" si="421"/>
        <v/>
      </c>
    </row>
    <row r="13326" spans="8:25" x14ac:dyDescent="0.25">
      <c r="H13326" s="153"/>
      <c r="I13326" s="151"/>
      <c r="J13326" s="153"/>
      <c r="K13326" s="153"/>
      <c r="L13326" s="153"/>
      <c r="M13326" s="153"/>
      <c r="N13326" s="153"/>
      <c r="O13326" s="153"/>
      <c r="P13326" s="153"/>
      <c r="Q13326" s="153"/>
      <c r="R13326" s="153"/>
      <c r="S13326" s="152"/>
      <c r="T13326" s="154"/>
      <c r="X13326" s="69" t="str">
        <f t="shared" si="420"/>
        <v/>
      </c>
      <c r="Y13326" s="69" t="str">
        <f t="shared" si="421"/>
        <v/>
      </c>
    </row>
    <row r="13327" spans="8:25" x14ac:dyDescent="0.25">
      <c r="H13327" s="153"/>
      <c r="I13327" s="151"/>
      <c r="J13327" s="153"/>
      <c r="K13327" s="153"/>
      <c r="L13327" s="153"/>
      <c r="M13327" s="153"/>
      <c r="N13327" s="153"/>
      <c r="O13327" s="153"/>
      <c r="P13327" s="153"/>
      <c r="Q13327" s="153"/>
      <c r="R13327" s="153"/>
      <c r="S13327" s="152"/>
      <c r="T13327" s="154"/>
      <c r="X13327" s="69" t="str">
        <f t="shared" si="420"/>
        <v/>
      </c>
      <c r="Y13327" s="69" t="str">
        <f t="shared" si="421"/>
        <v/>
      </c>
    </row>
    <row r="13328" spans="8:25" x14ac:dyDescent="0.25">
      <c r="H13328" s="153"/>
      <c r="I13328" s="151"/>
      <c r="J13328" s="153"/>
      <c r="K13328" s="153"/>
      <c r="L13328" s="153"/>
      <c r="M13328" s="153"/>
      <c r="N13328" s="153"/>
      <c r="O13328" s="153"/>
      <c r="P13328" s="153"/>
      <c r="Q13328" s="153"/>
      <c r="R13328" s="153"/>
      <c r="S13328" s="152"/>
      <c r="T13328" s="154"/>
      <c r="X13328" s="69" t="str">
        <f t="shared" si="420"/>
        <v/>
      </c>
      <c r="Y13328" s="69" t="str">
        <f t="shared" si="421"/>
        <v/>
      </c>
    </row>
    <row r="13329" spans="8:25" x14ac:dyDescent="0.25">
      <c r="H13329" s="153"/>
      <c r="I13329" s="151"/>
      <c r="J13329" s="153"/>
      <c r="K13329" s="153"/>
      <c r="L13329" s="153"/>
      <c r="M13329" s="153"/>
      <c r="N13329" s="153"/>
      <c r="O13329" s="153"/>
      <c r="P13329" s="153"/>
      <c r="Q13329" s="153"/>
      <c r="R13329" s="153"/>
      <c r="S13329" s="152"/>
      <c r="T13329" s="154"/>
      <c r="X13329" s="69" t="str">
        <f t="shared" si="420"/>
        <v/>
      </c>
      <c r="Y13329" s="69" t="str">
        <f t="shared" si="421"/>
        <v/>
      </c>
    </row>
    <row r="13330" spans="8:25" x14ac:dyDescent="0.25">
      <c r="H13330" s="153"/>
      <c r="I13330" s="151"/>
      <c r="J13330" s="153"/>
      <c r="K13330" s="153"/>
      <c r="L13330" s="153"/>
      <c r="M13330" s="153"/>
      <c r="N13330" s="153"/>
      <c r="O13330" s="153"/>
      <c r="P13330" s="153"/>
      <c r="Q13330" s="153"/>
      <c r="R13330" s="153"/>
      <c r="S13330" s="152"/>
      <c r="T13330" s="154"/>
      <c r="X13330" s="69" t="str">
        <f t="shared" si="420"/>
        <v/>
      </c>
      <c r="Y13330" s="69" t="str">
        <f t="shared" si="421"/>
        <v/>
      </c>
    </row>
    <row r="13331" spans="8:25" x14ac:dyDescent="0.25">
      <c r="H13331" s="153"/>
      <c r="I13331" s="151"/>
      <c r="J13331" s="153"/>
      <c r="K13331" s="153"/>
      <c r="L13331" s="153"/>
      <c r="M13331" s="153"/>
      <c r="N13331" s="153"/>
      <c r="O13331" s="153"/>
      <c r="P13331" s="153"/>
      <c r="Q13331" s="153"/>
      <c r="R13331" s="153"/>
      <c r="S13331" s="152"/>
      <c r="T13331" s="154"/>
      <c r="X13331" s="69" t="str">
        <f t="shared" si="420"/>
        <v/>
      </c>
      <c r="Y13331" s="69" t="str">
        <f t="shared" si="421"/>
        <v/>
      </c>
    </row>
    <row r="13332" spans="8:25" x14ac:dyDescent="0.25">
      <c r="H13332" s="153"/>
      <c r="I13332" s="151"/>
      <c r="J13332" s="153"/>
      <c r="K13332" s="153"/>
      <c r="L13332" s="153"/>
      <c r="M13332" s="153"/>
      <c r="N13332" s="153"/>
      <c r="O13332" s="153"/>
      <c r="P13332" s="153"/>
      <c r="Q13332" s="153"/>
      <c r="R13332" s="153"/>
      <c r="S13332" s="152"/>
      <c r="T13332" s="154"/>
      <c r="X13332" s="69" t="str">
        <f t="shared" si="420"/>
        <v/>
      </c>
      <c r="Y13332" s="69" t="str">
        <f t="shared" si="421"/>
        <v/>
      </c>
    </row>
    <row r="13333" spans="8:25" x14ac:dyDescent="0.25">
      <c r="H13333" s="153"/>
      <c r="I13333" s="151"/>
      <c r="J13333" s="153"/>
      <c r="K13333" s="153"/>
      <c r="L13333" s="153"/>
      <c r="M13333" s="153"/>
      <c r="N13333" s="153"/>
      <c r="O13333" s="153"/>
      <c r="P13333" s="153"/>
      <c r="Q13333" s="153"/>
      <c r="R13333" s="153"/>
      <c r="S13333" s="152"/>
      <c r="T13333" s="154"/>
      <c r="X13333" s="69" t="str">
        <f t="shared" si="420"/>
        <v/>
      </c>
      <c r="Y13333" s="69" t="str">
        <f t="shared" si="421"/>
        <v/>
      </c>
    </row>
    <row r="13334" spans="8:25" x14ac:dyDescent="0.25">
      <c r="H13334" s="153"/>
      <c r="I13334" s="151"/>
      <c r="J13334" s="153"/>
      <c r="K13334" s="153"/>
      <c r="L13334" s="153"/>
      <c r="M13334" s="153"/>
      <c r="N13334" s="153"/>
      <c r="O13334" s="153"/>
      <c r="P13334" s="153"/>
      <c r="Q13334" s="153"/>
      <c r="R13334" s="153"/>
      <c r="S13334" s="152"/>
      <c r="T13334" s="154"/>
      <c r="X13334" s="69" t="str">
        <f t="shared" si="420"/>
        <v/>
      </c>
      <c r="Y13334" s="69" t="str">
        <f t="shared" si="421"/>
        <v/>
      </c>
    </row>
    <row r="13335" spans="8:25" x14ac:dyDescent="0.25">
      <c r="H13335" s="153"/>
      <c r="I13335" s="151"/>
      <c r="J13335" s="153"/>
      <c r="K13335" s="153"/>
      <c r="L13335" s="153"/>
      <c r="M13335" s="153"/>
      <c r="N13335" s="153"/>
      <c r="O13335" s="153"/>
      <c r="P13335" s="153"/>
      <c r="Q13335" s="153"/>
      <c r="R13335" s="153"/>
      <c r="S13335" s="152"/>
      <c r="T13335" s="154"/>
      <c r="X13335" s="69" t="str">
        <f t="shared" si="420"/>
        <v/>
      </c>
      <c r="Y13335" s="69" t="str">
        <f t="shared" si="421"/>
        <v/>
      </c>
    </row>
    <row r="13336" spans="8:25" x14ac:dyDescent="0.25">
      <c r="H13336" s="153"/>
      <c r="I13336" s="151"/>
      <c r="J13336" s="153"/>
      <c r="K13336" s="153"/>
      <c r="L13336" s="153"/>
      <c r="M13336" s="153"/>
      <c r="N13336" s="153"/>
      <c r="O13336" s="153"/>
      <c r="P13336" s="153"/>
      <c r="Q13336" s="153"/>
      <c r="R13336" s="153"/>
      <c r="S13336" s="152"/>
      <c r="T13336" s="154"/>
      <c r="X13336" s="69" t="str">
        <f t="shared" si="420"/>
        <v/>
      </c>
      <c r="Y13336" s="69" t="str">
        <f t="shared" si="421"/>
        <v/>
      </c>
    </row>
    <row r="13337" spans="8:25" x14ac:dyDescent="0.25">
      <c r="H13337" s="153"/>
      <c r="I13337" s="151"/>
      <c r="J13337" s="153"/>
      <c r="K13337" s="153"/>
      <c r="L13337" s="153"/>
      <c r="M13337" s="153"/>
      <c r="N13337" s="153"/>
      <c r="O13337" s="153"/>
      <c r="P13337" s="153"/>
      <c r="Q13337" s="153"/>
      <c r="R13337" s="153"/>
      <c r="S13337" s="152"/>
      <c r="T13337" s="154"/>
      <c r="X13337" s="69" t="str">
        <f t="shared" si="420"/>
        <v/>
      </c>
      <c r="Y13337" s="69" t="str">
        <f t="shared" si="421"/>
        <v/>
      </c>
    </row>
    <row r="13338" spans="8:25" x14ac:dyDescent="0.25">
      <c r="H13338" s="153"/>
      <c r="I13338" s="151"/>
      <c r="J13338" s="153"/>
      <c r="K13338" s="153"/>
      <c r="L13338" s="153"/>
      <c r="M13338" s="153"/>
      <c r="N13338" s="153"/>
      <c r="O13338" s="153"/>
      <c r="P13338" s="153"/>
      <c r="Q13338" s="153"/>
      <c r="R13338" s="153"/>
      <c r="S13338" s="152"/>
      <c r="T13338" s="154"/>
      <c r="X13338" s="69" t="str">
        <f t="shared" si="420"/>
        <v/>
      </c>
      <c r="Y13338" s="69" t="str">
        <f t="shared" si="421"/>
        <v/>
      </c>
    </row>
    <row r="13339" spans="8:25" x14ac:dyDescent="0.25">
      <c r="H13339" s="153"/>
      <c r="I13339" s="151"/>
      <c r="J13339" s="153"/>
      <c r="K13339" s="153"/>
      <c r="L13339" s="153"/>
      <c r="M13339" s="153"/>
      <c r="N13339" s="153"/>
      <c r="O13339" s="153"/>
      <c r="P13339" s="153"/>
      <c r="Q13339" s="153"/>
      <c r="R13339" s="153"/>
      <c r="S13339" s="152"/>
      <c r="T13339" s="154"/>
      <c r="X13339" s="69" t="str">
        <f t="shared" si="420"/>
        <v/>
      </c>
      <c r="Y13339" s="69" t="str">
        <f t="shared" si="421"/>
        <v/>
      </c>
    </row>
    <row r="13340" spans="8:25" x14ac:dyDescent="0.25">
      <c r="H13340" s="153"/>
      <c r="I13340" s="151"/>
      <c r="J13340" s="153"/>
      <c r="K13340" s="153"/>
      <c r="L13340" s="153"/>
      <c r="M13340" s="153"/>
      <c r="N13340" s="153"/>
      <c r="O13340" s="153"/>
      <c r="P13340" s="153"/>
      <c r="Q13340" s="153"/>
      <c r="R13340" s="153"/>
      <c r="S13340" s="152"/>
      <c r="T13340" s="154"/>
      <c r="X13340" s="69" t="str">
        <f t="shared" si="420"/>
        <v/>
      </c>
      <c r="Y13340" s="69" t="str">
        <f t="shared" si="421"/>
        <v/>
      </c>
    </row>
    <row r="13341" spans="8:25" x14ac:dyDescent="0.25">
      <c r="H13341" s="153"/>
      <c r="I13341" s="151"/>
      <c r="J13341" s="153"/>
      <c r="K13341" s="153"/>
      <c r="L13341" s="153"/>
      <c r="M13341" s="153"/>
      <c r="N13341" s="153"/>
      <c r="O13341" s="153"/>
      <c r="P13341" s="153"/>
      <c r="Q13341" s="153"/>
      <c r="R13341" s="153"/>
      <c r="S13341" s="152"/>
      <c r="T13341" s="154"/>
      <c r="X13341" s="69" t="str">
        <f t="shared" si="420"/>
        <v/>
      </c>
      <c r="Y13341" s="69" t="str">
        <f t="shared" si="421"/>
        <v/>
      </c>
    </row>
    <row r="13342" spans="8:25" x14ac:dyDescent="0.25">
      <c r="H13342" s="153"/>
      <c r="I13342" s="151"/>
      <c r="J13342" s="153"/>
      <c r="K13342" s="153"/>
      <c r="L13342" s="153"/>
      <c r="M13342" s="153"/>
      <c r="N13342" s="153"/>
      <c r="O13342" s="153"/>
      <c r="P13342" s="153"/>
      <c r="Q13342" s="153"/>
      <c r="R13342" s="153"/>
      <c r="S13342" s="152"/>
      <c r="T13342" s="154"/>
      <c r="X13342" s="69" t="str">
        <f t="shared" si="420"/>
        <v/>
      </c>
      <c r="Y13342" s="69" t="str">
        <f t="shared" si="421"/>
        <v/>
      </c>
    </row>
    <row r="13343" spans="8:25" x14ac:dyDescent="0.25">
      <c r="H13343" s="153"/>
      <c r="I13343" s="151"/>
      <c r="J13343" s="153"/>
      <c r="K13343" s="153"/>
      <c r="L13343" s="153"/>
      <c r="M13343" s="153"/>
      <c r="N13343" s="153"/>
      <c r="O13343" s="153"/>
      <c r="P13343" s="153"/>
      <c r="Q13343" s="153"/>
      <c r="R13343" s="153"/>
      <c r="S13343" s="152"/>
      <c r="T13343" s="154"/>
      <c r="X13343" s="69" t="str">
        <f t="shared" si="420"/>
        <v/>
      </c>
      <c r="Y13343" s="69" t="str">
        <f t="shared" si="421"/>
        <v/>
      </c>
    </row>
    <row r="13344" spans="8:25" x14ac:dyDescent="0.25">
      <c r="H13344" s="153"/>
      <c r="I13344" s="151"/>
      <c r="J13344" s="153"/>
      <c r="K13344" s="153"/>
      <c r="L13344" s="153"/>
      <c r="M13344" s="153"/>
      <c r="N13344" s="153"/>
      <c r="O13344" s="153"/>
      <c r="P13344" s="153"/>
      <c r="Q13344" s="153"/>
      <c r="R13344" s="153"/>
      <c r="S13344" s="152"/>
      <c r="T13344" s="154"/>
      <c r="X13344" s="69" t="str">
        <f t="shared" si="420"/>
        <v/>
      </c>
      <c r="Y13344" s="69" t="str">
        <f t="shared" si="421"/>
        <v/>
      </c>
    </row>
    <row r="13345" spans="8:25" x14ac:dyDescent="0.25">
      <c r="H13345" s="153"/>
      <c r="I13345" s="151"/>
      <c r="J13345" s="153"/>
      <c r="K13345" s="153"/>
      <c r="L13345" s="153"/>
      <c r="M13345" s="153"/>
      <c r="N13345" s="153"/>
      <c r="O13345" s="153"/>
      <c r="P13345" s="153"/>
      <c r="Q13345" s="153"/>
      <c r="R13345" s="153"/>
      <c r="S13345" s="152"/>
      <c r="T13345" s="154"/>
      <c r="X13345" s="69" t="str">
        <f t="shared" si="420"/>
        <v/>
      </c>
      <c r="Y13345" s="69" t="str">
        <f t="shared" si="421"/>
        <v/>
      </c>
    </row>
    <row r="13346" spans="8:25" x14ac:dyDescent="0.25">
      <c r="H13346" s="153"/>
      <c r="I13346" s="151"/>
      <c r="J13346" s="153"/>
      <c r="K13346" s="153"/>
      <c r="L13346" s="153"/>
      <c r="M13346" s="153"/>
      <c r="N13346" s="153"/>
      <c r="O13346" s="153"/>
      <c r="P13346" s="153"/>
      <c r="Q13346" s="153"/>
      <c r="R13346" s="153"/>
      <c r="S13346" s="152"/>
      <c r="T13346" s="154"/>
      <c r="X13346" s="69" t="str">
        <f t="shared" si="420"/>
        <v/>
      </c>
      <c r="Y13346" s="69" t="str">
        <f t="shared" si="421"/>
        <v/>
      </c>
    </row>
    <row r="13347" spans="8:25" x14ac:dyDescent="0.25">
      <c r="H13347" s="153"/>
      <c r="I13347" s="151"/>
      <c r="J13347" s="153"/>
      <c r="K13347" s="153"/>
      <c r="L13347" s="153"/>
      <c r="M13347" s="153"/>
      <c r="N13347" s="153"/>
      <c r="O13347" s="153"/>
      <c r="P13347" s="153"/>
      <c r="Q13347" s="153"/>
      <c r="R13347" s="153"/>
      <c r="S13347" s="152"/>
      <c r="T13347" s="154"/>
      <c r="X13347" s="69" t="str">
        <f t="shared" si="420"/>
        <v/>
      </c>
      <c r="Y13347" s="69" t="str">
        <f t="shared" si="421"/>
        <v/>
      </c>
    </row>
    <row r="13348" spans="8:25" x14ac:dyDescent="0.25">
      <c r="H13348" s="153"/>
      <c r="I13348" s="151"/>
      <c r="J13348" s="153"/>
      <c r="K13348" s="153"/>
      <c r="L13348" s="153"/>
      <c r="M13348" s="153"/>
      <c r="N13348" s="153"/>
      <c r="O13348" s="153"/>
      <c r="P13348" s="153"/>
      <c r="Q13348" s="153"/>
      <c r="R13348" s="153"/>
      <c r="S13348" s="152"/>
      <c r="T13348" s="154"/>
      <c r="X13348" s="69" t="str">
        <f t="shared" si="420"/>
        <v/>
      </c>
      <c r="Y13348" s="69" t="str">
        <f t="shared" si="421"/>
        <v/>
      </c>
    </row>
    <row r="13349" spans="8:25" x14ac:dyDescent="0.25">
      <c r="H13349" s="153"/>
      <c r="I13349" s="151"/>
      <c r="J13349" s="153"/>
      <c r="K13349" s="153"/>
      <c r="L13349" s="153"/>
      <c r="M13349" s="153"/>
      <c r="N13349" s="153"/>
      <c r="O13349" s="153"/>
      <c r="P13349" s="153"/>
      <c r="Q13349" s="153"/>
      <c r="R13349" s="153"/>
      <c r="S13349" s="152"/>
      <c r="T13349" s="154"/>
      <c r="X13349" s="69" t="str">
        <f t="shared" si="420"/>
        <v/>
      </c>
      <c r="Y13349" s="69" t="str">
        <f t="shared" si="421"/>
        <v/>
      </c>
    </row>
    <row r="13350" spans="8:25" x14ac:dyDescent="0.25">
      <c r="H13350" s="153"/>
      <c r="I13350" s="151"/>
      <c r="J13350" s="153"/>
      <c r="K13350" s="153"/>
      <c r="L13350" s="153"/>
      <c r="M13350" s="153"/>
      <c r="N13350" s="153"/>
      <c r="O13350" s="153"/>
      <c r="P13350" s="153"/>
      <c r="Q13350" s="153"/>
      <c r="R13350" s="153"/>
      <c r="S13350" s="152"/>
      <c r="T13350" s="154"/>
      <c r="X13350" s="69" t="str">
        <f t="shared" si="420"/>
        <v/>
      </c>
      <c r="Y13350" s="69" t="str">
        <f t="shared" si="421"/>
        <v/>
      </c>
    </row>
    <row r="13351" spans="8:25" x14ac:dyDescent="0.25">
      <c r="H13351" s="153"/>
      <c r="I13351" s="151"/>
      <c r="J13351" s="153"/>
      <c r="K13351" s="153"/>
      <c r="L13351" s="153"/>
      <c r="M13351" s="153"/>
      <c r="N13351" s="153"/>
      <c r="O13351" s="153"/>
      <c r="P13351" s="153"/>
      <c r="Q13351" s="153"/>
      <c r="R13351" s="153"/>
      <c r="S13351" s="152"/>
      <c r="T13351" s="154"/>
      <c r="X13351" s="69" t="str">
        <f t="shared" si="420"/>
        <v/>
      </c>
      <c r="Y13351" s="69" t="str">
        <f t="shared" si="421"/>
        <v/>
      </c>
    </row>
    <row r="13352" spans="8:25" x14ac:dyDescent="0.25">
      <c r="H13352" s="153"/>
      <c r="I13352" s="151"/>
      <c r="J13352" s="153"/>
      <c r="K13352" s="153"/>
      <c r="L13352" s="153"/>
      <c r="M13352" s="153"/>
      <c r="N13352" s="153"/>
      <c r="O13352" s="153"/>
      <c r="P13352" s="153"/>
      <c r="Q13352" s="153"/>
      <c r="R13352" s="153"/>
      <c r="S13352" s="152"/>
      <c r="T13352" s="154"/>
      <c r="X13352" s="69" t="str">
        <f t="shared" si="420"/>
        <v/>
      </c>
      <c r="Y13352" s="69" t="str">
        <f t="shared" si="421"/>
        <v/>
      </c>
    </row>
    <row r="13353" spans="8:25" x14ac:dyDescent="0.25">
      <c r="H13353" s="153"/>
      <c r="I13353" s="151"/>
      <c r="J13353" s="153"/>
      <c r="K13353" s="153"/>
      <c r="L13353" s="153"/>
      <c r="M13353" s="153"/>
      <c r="N13353" s="153"/>
      <c r="O13353" s="153"/>
      <c r="P13353" s="153"/>
      <c r="Q13353" s="153"/>
      <c r="R13353" s="153"/>
      <c r="S13353" s="152"/>
      <c r="T13353" s="154"/>
      <c r="X13353" s="69" t="str">
        <f t="shared" si="420"/>
        <v/>
      </c>
      <c r="Y13353" s="69" t="str">
        <f t="shared" si="421"/>
        <v/>
      </c>
    </row>
    <row r="13354" spans="8:25" x14ac:dyDescent="0.25">
      <c r="H13354" s="153"/>
      <c r="I13354" s="151"/>
      <c r="J13354" s="153"/>
      <c r="K13354" s="153"/>
      <c r="L13354" s="153"/>
      <c r="M13354" s="153"/>
      <c r="N13354" s="153"/>
      <c r="O13354" s="153"/>
      <c r="P13354" s="153"/>
      <c r="Q13354" s="153"/>
      <c r="R13354" s="153"/>
      <c r="S13354" s="152"/>
      <c r="T13354" s="154"/>
      <c r="X13354" s="69" t="str">
        <f t="shared" si="420"/>
        <v/>
      </c>
      <c r="Y13354" s="69" t="str">
        <f t="shared" si="421"/>
        <v/>
      </c>
    </row>
    <row r="13355" spans="8:25" x14ac:dyDescent="0.25">
      <c r="H13355" s="153"/>
      <c r="I13355" s="151"/>
      <c r="J13355" s="153"/>
      <c r="K13355" s="153"/>
      <c r="L13355" s="153"/>
      <c r="M13355" s="153"/>
      <c r="N13355" s="153"/>
      <c r="O13355" s="153"/>
      <c r="P13355" s="153"/>
      <c r="Q13355" s="153"/>
      <c r="R13355" s="153"/>
      <c r="S13355" s="152"/>
      <c r="T13355" s="154"/>
      <c r="X13355" s="69" t="str">
        <f t="shared" si="420"/>
        <v/>
      </c>
      <c r="Y13355" s="69" t="str">
        <f t="shared" si="421"/>
        <v/>
      </c>
    </row>
    <row r="13356" spans="8:25" x14ac:dyDescent="0.25">
      <c r="H13356" s="153"/>
      <c r="I13356" s="151"/>
      <c r="J13356" s="153"/>
      <c r="K13356" s="153"/>
      <c r="L13356" s="153"/>
      <c r="M13356" s="153"/>
      <c r="N13356" s="153"/>
      <c r="O13356" s="153"/>
      <c r="P13356" s="153"/>
      <c r="Q13356" s="153"/>
      <c r="R13356" s="153"/>
      <c r="S13356" s="152"/>
      <c r="T13356" s="154"/>
      <c r="X13356" s="69" t="str">
        <f t="shared" si="420"/>
        <v/>
      </c>
      <c r="Y13356" s="69" t="str">
        <f t="shared" si="421"/>
        <v/>
      </c>
    </row>
    <row r="13357" spans="8:25" x14ac:dyDescent="0.25">
      <c r="H13357" s="153"/>
      <c r="I13357" s="151"/>
      <c r="J13357" s="153"/>
      <c r="K13357" s="153"/>
      <c r="L13357" s="153"/>
      <c r="M13357" s="153"/>
      <c r="N13357" s="153"/>
      <c r="O13357" s="153"/>
      <c r="P13357" s="153"/>
      <c r="Q13357" s="153"/>
      <c r="R13357" s="153"/>
      <c r="S13357" s="152"/>
      <c r="T13357" s="154"/>
      <c r="X13357" s="69" t="str">
        <f t="shared" si="420"/>
        <v/>
      </c>
      <c r="Y13357" s="69" t="str">
        <f t="shared" si="421"/>
        <v/>
      </c>
    </row>
    <row r="13358" spans="8:25" x14ac:dyDescent="0.25">
      <c r="H13358" s="153"/>
      <c r="I13358" s="151"/>
      <c r="J13358" s="153"/>
      <c r="K13358" s="153"/>
      <c r="L13358" s="153"/>
      <c r="M13358" s="153"/>
      <c r="N13358" s="153"/>
      <c r="O13358" s="153"/>
      <c r="P13358" s="153"/>
      <c r="Q13358" s="153"/>
      <c r="R13358" s="153"/>
      <c r="S13358" s="152"/>
      <c r="T13358" s="154"/>
      <c r="X13358" s="69" t="str">
        <f t="shared" si="420"/>
        <v/>
      </c>
      <c r="Y13358" s="69" t="str">
        <f t="shared" si="421"/>
        <v/>
      </c>
    </row>
    <row r="13359" spans="8:25" x14ac:dyDescent="0.25">
      <c r="H13359" s="153"/>
      <c r="I13359" s="151"/>
      <c r="J13359" s="153"/>
      <c r="K13359" s="153"/>
      <c r="L13359" s="153"/>
      <c r="M13359" s="153"/>
      <c r="N13359" s="153"/>
      <c r="O13359" s="153"/>
      <c r="P13359" s="153"/>
      <c r="Q13359" s="153"/>
      <c r="R13359" s="153"/>
      <c r="S13359" s="152"/>
      <c r="T13359" s="154"/>
      <c r="X13359" s="69" t="str">
        <f t="shared" si="420"/>
        <v/>
      </c>
      <c r="Y13359" s="69" t="str">
        <f t="shared" si="421"/>
        <v/>
      </c>
    </row>
    <row r="13360" spans="8:25" x14ac:dyDescent="0.25">
      <c r="H13360" s="153"/>
      <c r="I13360" s="151"/>
      <c r="J13360" s="153"/>
      <c r="K13360" s="153"/>
      <c r="L13360" s="153"/>
      <c r="M13360" s="153"/>
      <c r="N13360" s="153"/>
      <c r="O13360" s="153"/>
      <c r="P13360" s="153"/>
      <c r="Q13360" s="153"/>
      <c r="R13360" s="153"/>
      <c r="S13360" s="152"/>
      <c r="T13360" s="154"/>
      <c r="X13360" s="69" t="str">
        <f t="shared" si="420"/>
        <v/>
      </c>
      <c r="Y13360" s="69" t="str">
        <f t="shared" si="421"/>
        <v/>
      </c>
    </row>
    <row r="13361" spans="8:25" x14ac:dyDescent="0.25">
      <c r="H13361" s="153"/>
      <c r="I13361" s="151"/>
      <c r="J13361" s="153"/>
      <c r="K13361" s="153"/>
      <c r="L13361" s="153"/>
      <c r="M13361" s="153"/>
      <c r="N13361" s="153"/>
      <c r="O13361" s="153"/>
      <c r="P13361" s="153"/>
      <c r="Q13361" s="153"/>
      <c r="R13361" s="153"/>
      <c r="S13361" s="152"/>
      <c r="T13361" s="154"/>
      <c r="X13361" s="69" t="str">
        <f t="shared" si="420"/>
        <v/>
      </c>
      <c r="Y13361" s="69" t="str">
        <f t="shared" si="421"/>
        <v/>
      </c>
    </row>
    <row r="13362" spans="8:25" x14ac:dyDescent="0.25">
      <c r="H13362" s="153"/>
      <c r="I13362" s="151"/>
      <c r="J13362" s="153"/>
      <c r="K13362" s="153"/>
      <c r="L13362" s="153"/>
      <c r="M13362" s="153"/>
      <c r="N13362" s="153"/>
      <c r="O13362" s="153"/>
      <c r="P13362" s="153"/>
      <c r="Q13362" s="153"/>
      <c r="R13362" s="153"/>
      <c r="S13362" s="152"/>
      <c r="T13362" s="154"/>
      <c r="X13362" s="69" t="str">
        <f t="shared" si="420"/>
        <v/>
      </c>
      <c r="Y13362" s="69" t="str">
        <f t="shared" si="421"/>
        <v/>
      </c>
    </row>
    <row r="13363" spans="8:25" x14ac:dyDescent="0.25">
      <c r="H13363" s="153"/>
      <c r="I13363" s="151"/>
      <c r="J13363" s="153"/>
      <c r="K13363" s="153"/>
      <c r="L13363" s="153"/>
      <c r="M13363" s="153"/>
      <c r="N13363" s="153"/>
      <c r="O13363" s="153"/>
      <c r="P13363" s="153"/>
      <c r="Q13363" s="153"/>
      <c r="R13363" s="153"/>
      <c r="S13363" s="152"/>
      <c r="T13363" s="154"/>
      <c r="X13363" s="69" t="str">
        <f t="shared" si="420"/>
        <v/>
      </c>
      <c r="Y13363" s="69" t="str">
        <f t="shared" si="421"/>
        <v/>
      </c>
    </row>
    <row r="13364" spans="8:25" x14ac:dyDescent="0.25">
      <c r="H13364" s="153"/>
      <c r="I13364" s="151"/>
      <c r="J13364" s="153"/>
      <c r="K13364" s="153"/>
      <c r="L13364" s="153"/>
      <c r="M13364" s="153"/>
      <c r="N13364" s="153"/>
      <c r="O13364" s="153"/>
      <c r="P13364" s="153"/>
      <c r="Q13364" s="153"/>
      <c r="R13364" s="153"/>
      <c r="S13364" s="152"/>
      <c r="T13364" s="154"/>
      <c r="X13364" s="69" t="str">
        <f t="shared" si="420"/>
        <v/>
      </c>
      <c r="Y13364" s="69" t="str">
        <f t="shared" si="421"/>
        <v/>
      </c>
    </row>
    <row r="13365" spans="8:25" x14ac:dyDescent="0.25">
      <c r="H13365" s="153"/>
      <c r="I13365" s="151"/>
      <c r="J13365" s="153"/>
      <c r="K13365" s="153"/>
      <c r="L13365" s="153"/>
      <c r="M13365" s="153"/>
      <c r="N13365" s="153"/>
      <c r="O13365" s="153"/>
      <c r="P13365" s="153"/>
      <c r="Q13365" s="153"/>
      <c r="R13365" s="153"/>
      <c r="S13365" s="152"/>
      <c r="T13365" s="154"/>
      <c r="X13365" s="69" t="str">
        <f t="shared" si="420"/>
        <v/>
      </c>
      <c r="Y13365" s="69" t="str">
        <f t="shared" si="421"/>
        <v/>
      </c>
    </row>
    <row r="13366" spans="8:25" x14ac:dyDescent="0.25">
      <c r="H13366" s="153"/>
      <c r="I13366" s="151"/>
      <c r="J13366" s="153"/>
      <c r="K13366" s="153"/>
      <c r="L13366" s="153"/>
      <c r="M13366" s="153"/>
      <c r="N13366" s="153"/>
      <c r="O13366" s="153"/>
      <c r="P13366" s="153"/>
      <c r="Q13366" s="153"/>
      <c r="R13366" s="153"/>
      <c r="S13366" s="152"/>
      <c r="T13366" s="154"/>
      <c r="X13366" s="69" t="str">
        <f t="shared" si="420"/>
        <v/>
      </c>
      <c r="Y13366" s="69" t="str">
        <f t="shared" si="421"/>
        <v/>
      </c>
    </row>
    <row r="13367" spans="8:25" x14ac:dyDescent="0.25">
      <c r="H13367" s="153"/>
      <c r="I13367" s="151"/>
      <c r="J13367" s="153"/>
      <c r="K13367" s="153"/>
      <c r="L13367" s="153"/>
      <c r="M13367" s="153"/>
      <c r="N13367" s="153"/>
      <c r="O13367" s="153"/>
      <c r="P13367" s="153"/>
      <c r="Q13367" s="153"/>
      <c r="R13367" s="153"/>
      <c r="S13367" s="152"/>
      <c r="T13367" s="154"/>
      <c r="X13367" s="69" t="str">
        <f t="shared" si="420"/>
        <v/>
      </c>
      <c r="Y13367" s="69" t="str">
        <f t="shared" si="421"/>
        <v/>
      </c>
    </row>
    <row r="13368" spans="8:25" x14ac:dyDescent="0.25">
      <c r="H13368" s="153"/>
      <c r="I13368" s="151"/>
      <c r="J13368" s="153"/>
      <c r="K13368" s="153"/>
      <c r="L13368" s="153"/>
      <c r="M13368" s="153"/>
      <c r="N13368" s="153"/>
      <c r="O13368" s="153"/>
      <c r="P13368" s="153"/>
      <c r="Q13368" s="153"/>
      <c r="R13368" s="153"/>
      <c r="S13368" s="152"/>
      <c r="T13368" s="154"/>
      <c r="X13368" s="69" t="str">
        <f t="shared" si="420"/>
        <v/>
      </c>
      <c r="Y13368" s="69" t="str">
        <f t="shared" si="421"/>
        <v/>
      </c>
    </row>
    <row r="13369" spans="8:25" x14ac:dyDescent="0.25">
      <c r="H13369" s="153"/>
      <c r="I13369" s="151"/>
      <c r="J13369" s="153"/>
      <c r="K13369" s="153"/>
      <c r="L13369" s="153"/>
      <c r="M13369" s="153"/>
      <c r="N13369" s="153"/>
      <c r="O13369" s="153"/>
      <c r="P13369" s="153"/>
      <c r="Q13369" s="153"/>
      <c r="R13369" s="153"/>
      <c r="S13369" s="152"/>
      <c r="T13369" s="154"/>
      <c r="X13369" s="69" t="str">
        <f t="shared" si="420"/>
        <v/>
      </c>
      <c r="Y13369" s="69" t="str">
        <f t="shared" si="421"/>
        <v/>
      </c>
    </row>
    <row r="13370" spans="8:25" x14ac:dyDescent="0.25">
      <c r="H13370" s="153"/>
      <c r="I13370" s="151"/>
      <c r="J13370" s="153"/>
      <c r="K13370" s="153"/>
      <c r="L13370" s="153"/>
      <c r="M13370" s="153"/>
      <c r="N13370" s="153"/>
      <c r="O13370" s="153"/>
      <c r="P13370" s="153"/>
      <c r="Q13370" s="153"/>
      <c r="R13370" s="153"/>
      <c r="S13370" s="152"/>
      <c r="T13370" s="154"/>
      <c r="X13370" s="69" t="str">
        <f t="shared" si="420"/>
        <v/>
      </c>
      <c r="Y13370" s="69" t="str">
        <f t="shared" si="421"/>
        <v/>
      </c>
    </row>
    <row r="13371" spans="8:25" x14ac:dyDescent="0.25">
      <c r="H13371" s="153"/>
      <c r="I13371" s="151"/>
      <c r="J13371" s="153"/>
      <c r="K13371" s="153"/>
      <c r="L13371" s="153"/>
      <c r="M13371" s="153"/>
      <c r="N13371" s="153"/>
      <c r="O13371" s="153"/>
      <c r="P13371" s="153"/>
      <c r="Q13371" s="153"/>
      <c r="R13371" s="153"/>
      <c r="S13371" s="152"/>
      <c r="T13371" s="154"/>
      <c r="X13371" s="69" t="str">
        <f t="shared" si="420"/>
        <v/>
      </c>
      <c r="Y13371" s="69" t="str">
        <f t="shared" si="421"/>
        <v/>
      </c>
    </row>
    <row r="13372" spans="8:25" x14ac:dyDescent="0.25">
      <c r="H13372" s="153"/>
      <c r="I13372" s="151"/>
      <c r="J13372" s="153"/>
      <c r="K13372" s="153"/>
      <c r="L13372" s="153"/>
      <c r="M13372" s="153"/>
      <c r="N13372" s="153"/>
      <c r="O13372" s="153"/>
      <c r="P13372" s="153"/>
      <c r="Q13372" s="153"/>
      <c r="R13372" s="153"/>
      <c r="S13372" s="152"/>
      <c r="T13372" s="154"/>
      <c r="X13372" s="69" t="str">
        <f t="shared" si="420"/>
        <v/>
      </c>
      <c r="Y13372" s="69" t="str">
        <f t="shared" si="421"/>
        <v/>
      </c>
    </row>
    <row r="13373" spans="8:25" x14ac:dyDescent="0.25">
      <c r="H13373" s="153"/>
      <c r="I13373" s="151"/>
      <c r="J13373" s="153"/>
      <c r="K13373" s="153"/>
      <c r="L13373" s="153"/>
      <c r="M13373" s="153"/>
      <c r="N13373" s="153"/>
      <c r="O13373" s="153"/>
      <c r="P13373" s="153"/>
      <c r="Q13373" s="153"/>
      <c r="R13373" s="153"/>
      <c r="S13373" s="152"/>
      <c r="T13373" s="154"/>
      <c r="X13373" s="69" t="str">
        <f t="shared" si="420"/>
        <v/>
      </c>
      <c r="Y13373" s="69" t="str">
        <f t="shared" si="421"/>
        <v/>
      </c>
    </row>
    <row r="13374" spans="8:25" x14ac:dyDescent="0.25">
      <c r="H13374" s="153"/>
      <c r="I13374" s="151"/>
      <c r="J13374" s="153"/>
      <c r="K13374" s="153"/>
      <c r="L13374" s="153"/>
      <c r="M13374" s="153"/>
      <c r="N13374" s="153"/>
      <c r="O13374" s="153"/>
      <c r="P13374" s="153"/>
      <c r="Q13374" s="153"/>
      <c r="R13374" s="153"/>
      <c r="S13374" s="152"/>
      <c r="T13374" s="154"/>
      <c r="X13374" s="69" t="str">
        <f t="shared" si="420"/>
        <v/>
      </c>
      <c r="Y13374" s="69" t="str">
        <f t="shared" si="421"/>
        <v/>
      </c>
    </row>
    <row r="13375" spans="8:25" x14ac:dyDescent="0.25">
      <c r="H13375" s="153"/>
      <c r="I13375" s="151"/>
      <c r="J13375" s="153"/>
      <c r="K13375" s="153"/>
      <c r="L13375" s="153"/>
      <c r="M13375" s="153"/>
      <c r="N13375" s="153"/>
      <c r="O13375" s="153"/>
      <c r="P13375" s="153"/>
      <c r="Q13375" s="153"/>
      <c r="R13375" s="153"/>
      <c r="S13375" s="152"/>
      <c r="T13375" s="154"/>
      <c r="X13375" s="69" t="str">
        <f t="shared" si="420"/>
        <v/>
      </c>
      <c r="Y13375" s="69" t="str">
        <f t="shared" si="421"/>
        <v/>
      </c>
    </row>
    <row r="13376" spans="8:25" x14ac:dyDescent="0.25">
      <c r="H13376" s="153"/>
      <c r="I13376" s="151"/>
      <c r="J13376" s="153"/>
      <c r="K13376" s="153"/>
      <c r="L13376" s="153"/>
      <c r="M13376" s="153"/>
      <c r="N13376" s="153"/>
      <c r="O13376" s="153"/>
      <c r="P13376" s="153"/>
      <c r="Q13376" s="153"/>
      <c r="R13376" s="153"/>
      <c r="S13376" s="152"/>
      <c r="T13376" s="154"/>
      <c r="X13376" s="69" t="str">
        <f t="shared" si="420"/>
        <v/>
      </c>
      <c r="Y13376" s="69" t="str">
        <f t="shared" si="421"/>
        <v/>
      </c>
    </row>
    <row r="13377" spans="8:25" x14ac:dyDescent="0.25">
      <c r="H13377" s="153"/>
      <c r="I13377" s="151"/>
      <c r="J13377" s="153"/>
      <c r="K13377" s="153"/>
      <c r="L13377" s="153"/>
      <c r="M13377" s="153"/>
      <c r="N13377" s="153"/>
      <c r="O13377" s="153"/>
      <c r="P13377" s="153"/>
      <c r="Q13377" s="153"/>
      <c r="R13377" s="153"/>
      <c r="S13377" s="152"/>
      <c r="T13377" s="154"/>
      <c r="X13377" s="69" t="str">
        <f t="shared" si="420"/>
        <v/>
      </c>
      <c r="Y13377" s="69" t="str">
        <f t="shared" si="421"/>
        <v/>
      </c>
    </row>
    <row r="13378" spans="8:25" x14ac:dyDescent="0.25">
      <c r="H13378" s="153"/>
      <c r="I13378" s="151"/>
      <c r="J13378" s="153"/>
      <c r="K13378" s="153"/>
      <c r="L13378" s="153"/>
      <c r="M13378" s="153"/>
      <c r="N13378" s="153"/>
      <c r="O13378" s="153"/>
      <c r="P13378" s="153"/>
      <c r="Q13378" s="153"/>
      <c r="R13378" s="153"/>
      <c r="S13378" s="152"/>
      <c r="T13378" s="154"/>
      <c r="X13378" s="69" t="str">
        <f t="shared" ref="X13378:X13441" si="422">IF(W13378&lt;&gt;"",W13378-I13378,"")</f>
        <v/>
      </c>
      <c r="Y13378" s="69" t="str">
        <f t="shared" si="421"/>
        <v/>
      </c>
    </row>
    <row r="13379" spans="8:25" x14ac:dyDescent="0.25">
      <c r="H13379" s="153"/>
      <c r="I13379" s="151"/>
      <c r="J13379" s="153"/>
      <c r="K13379" s="153"/>
      <c r="L13379" s="153"/>
      <c r="M13379" s="153"/>
      <c r="N13379" s="153"/>
      <c r="O13379" s="153"/>
      <c r="P13379" s="153"/>
      <c r="Q13379" s="153"/>
      <c r="R13379" s="153"/>
      <c r="S13379" s="152"/>
      <c r="T13379" s="154"/>
      <c r="X13379" s="69" t="str">
        <f t="shared" si="422"/>
        <v/>
      </c>
      <c r="Y13379" s="69" t="str">
        <f t="shared" ref="Y13379:Y13442" si="423">IF(X13379&lt;&gt;"",IF(X13379&lt;365,"&lt; 1 year",IF(X13379&lt;730,"1-2",IF(X13379&lt;1095,"2-3",IF(X13379&lt;1460,"3-4",IF(X13379&lt;1825,"4-5","5+"))))),"")</f>
        <v/>
      </c>
    </row>
    <row r="13380" spans="8:25" x14ac:dyDescent="0.25">
      <c r="H13380" s="153"/>
      <c r="I13380" s="151"/>
      <c r="J13380" s="153"/>
      <c r="K13380" s="153"/>
      <c r="L13380" s="153"/>
      <c r="M13380" s="153"/>
      <c r="N13380" s="153"/>
      <c r="O13380" s="153"/>
      <c r="P13380" s="153"/>
      <c r="Q13380" s="153"/>
      <c r="R13380" s="153"/>
      <c r="S13380" s="152"/>
      <c r="T13380" s="154"/>
      <c r="X13380" s="69" t="str">
        <f t="shared" si="422"/>
        <v/>
      </c>
      <c r="Y13380" s="69" t="str">
        <f t="shared" si="423"/>
        <v/>
      </c>
    </row>
    <row r="13381" spans="8:25" x14ac:dyDescent="0.25">
      <c r="H13381" s="153"/>
      <c r="I13381" s="151"/>
      <c r="J13381" s="153"/>
      <c r="K13381" s="153"/>
      <c r="L13381" s="153"/>
      <c r="M13381" s="153"/>
      <c r="N13381" s="153"/>
      <c r="O13381" s="153"/>
      <c r="P13381" s="153"/>
      <c r="Q13381" s="153"/>
      <c r="R13381" s="153"/>
      <c r="S13381" s="152"/>
      <c r="T13381" s="154"/>
      <c r="X13381" s="69" t="str">
        <f t="shared" si="422"/>
        <v/>
      </c>
      <c r="Y13381" s="69" t="str">
        <f t="shared" si="423"/>
        <v/>
      </c>
    </row>
    <row r="13382" spans="8:25" x14ac:dyDescent="0.25">
      <c r="H13382" s="153"/>
      <c r="I13382" s="151"/>
      <c r="J13382" s="153"/>
      <c r="K13382" s="153"/>
      <c r="L13382" s="153"/>
      <c r="M13382" s="153"/>
      <c r="N13382" s="153"/>
      <c r="O13382" s="153"/>
      <c r="P13382" s="153"/>
      <c r="Q13382" s="153"/>
      <c r="R13382" s="153"/>
      <c r="S13382" s="152"/>
      <c r="T13382" s="154"/>
      <c r="X13382" s="69" t="str">
        <f t="shared" si="422"/>
        <v/>
      </c>
      <c r="Y13382" s="69" t="str">
        <f t="shared" si="423"/>
        <v/>
      </c>
    </row>
    <row r="13383" spans="8:25" x14ac:dyDescent="0.25">
      <c r="H13383" s="153"/>
      <c r="I13383" s="151"/>
      <c r="J13383" s="153"/>
      <c r="K13383" s="153"/>
      <c r="L13383" s="153"/>
      <c r="M13383" s="153"/>
      <c r="N13383" s="153"/>
      <c r="O13383" s="153"/>
      <c r="P13383" s="153"/>
      <c r="Q13383" s="153"/>
      <c r="R13383" s="153"/>
      <c r="S13383" s="152"/>
      <c r="T13383" s="154"/>
      <c r="X13383" s="69" t="str">
        <f t="shared" si="422"/>
        <v/>
      </c>
      <c r="Y13383" s="69" t="str">
        <f t="shared" si="423"/>
        <v/>
      </c>
    </row>
    <row r="13384" spans="8:25" x14ac:dyDescent="0.25">
      <c r="H13384" s="153"/>
      <c r="I13384" s="151"/>
      <c r="J13384" s="153"/>
      <c r="K13384" s="153"/>
      <c r="L13384" s="153"/>
      <c r="M13384" s="153"/>
      <c r="N13384" s="153"/>
      <c r="O13384" s="153"/>
      <c r="P13384" s="153"/>
      <c r="Q13384" s="153"/>
      <c r="R13384" s="153"/>
      <c r="S13384" s="152"/>
      <c r="T13384" s="154"/>
      <c r="X13384" s="69" t="str">
        <f t="shared" si="422"/>
        <v/>
      </c>
      <c r="Y13384" s="69" t="str">
        <f t="shared" si="423"/>
        <v/>
      </c>
    </row>
    <row r="13385" spans="8:25" x14ac:dyDescent="0.25">
      <c r="H13385" s="153"/>
      <c r="I13385" s="151"/>
      <c r="J13385" s="153"/>
      <c r="K13385" s="153"/>
      <c r="L13385" s="153"/>
      <c r="M13385" s="153"/>
      <c r="N13385" s="153"/>
      <c r="O13385" s="153"/>
      <c r="P13385" s="153"/>
      <c r="Q13385" s="153"/>
      <c r="R13385" s="153"/>
      <c r="S13385" s="152"/>
      <c r="T13385" s="154"/>
      <c r="X13385" s="69" t="str">
        <f t="shared" si="422"/>
        <v/>
      </c>
      <c r="Y13385" s="69" t="str">
        <f t="shared" si="423"/>
        <v/>
      </c>
    </row>
    <row r="13386" spans="8:25" x14ac:dyDescent="0.25">
      <c r="H13386" s="153"/>
      <c r="I13386" s="151"/>
      <c r="J13386" s="153"/>
      <c r="K13386" s="153"/>
      <c r="L13386" s="153"/>
      <c r="M13386" s="153"/>
      <c r="N13386" s="153"/>
      <c r="O13386" s="153"/>
      <c r="P13386" s="153"/>
      <c r="Q13386" s="153"/>
      <c r="R13386" s="153"/>
      <c r="S13386" s="152"/>
      <c r="T13386" s="154"/>
      <c r="X13386" s="69" t="str">
        <f t="shared" si="422"/>
        <v/>
      </c>
      <c r="Y13386" s="69" t="str">
        <f t="shared" si="423"/>
        <v/>
      </c>
    </row>
    <row r="13387" spans="8:25" x14ac:dyDescent="0.25">
      <c r="H13387" s="153"/>
      <c r="I13387" s="151"/>
      <c r="J13387" s="153"/>
      <c r="K13387" s="153"/>
      <c r="L13387" s="153"/>
      <c r="M13387" s="153"/>
      <c r="N13387" s="153"/>
      <c r="O13387" s="153"/>
      <c r="P13387" s="153"/>
      <c r="Q13387" s="153"/>
      <c r="R13387" s="153"/>
      <c r="S13387" s="152"/>
      <c r="T13387" s="154"/>
      <c r="X13387" s="69" t="str">
        <f t="shared" si="422"/>
        <v/>
      </c>
      <c r="Y13387" s="69" t="str">
        <f t="shared" si="423"/>
        <v/>
      </c>
    </row>
    <row r="13388" spans="8:25" x14ac:dyDescent="0.25">
      <c r="H13388" s="153"/>
      <c r="I13388" s="151"/>
      <c r="J13388" s="153"/>
      <c r="K13388" s="153"/>
      <c r="L13388" s="153"/>
      <c r="M13388" s="153"/>
      <c r="N13388" s="153"/>
      <c r="O13388" s="153"/>
      <c r="P13388" s="153"/>
      <c r="Q13388" s="153"/>
      <c r="R13388" s="153"/>
      <c r="S13388" s="152"/>
      <c r="T13388" s="154"/>
      <c r="X13388" s="69" t="str">
        <f t="shared" si="422"/>
        <v/>
      </c>
      <c r="Y13388" s="69" t="str">
        <f t="shared" si="423"/>
        <v/>
      </c>
    </row>
    <row r="13389" spans="8:25" x14ac:dyDescent="0.25">
      <c r="H13389" s="153"/>
      <c r="I13389" s="151"/>
      <c r="J13389" s="153"/>
      <c r="K13389" s="153"/>
      <c r="L13389" s="153"/>
      <c r="M13389" s="153"/>
      <c r="N13389" s="153"/>
      <c r="O13389" s="153"/>
      <c r="P13389" s="153"/>
      <c r="Q13389" s="153"/>
      <c r="R13389" s="153"/>
      <c r="S13389" s="152"/>
      <c r="T13389" s="154"/>
      <c r="X13389" s="69" t="str">
        <f t="shared" si="422"/>
        <v/>
      </c>
      <c r="Y13389" s="69" t="str">
        <f t="shared" si="423"/>
        <v/>
      </c>
    </row>
    <row r="13390" spans="8:25" x14ac:dyDescent="0.25">
      <c r="H13390" s="153"/>
      <c r="I13390" s="151"/>
      <c r="J13390" s="153"/>
      <c r="K13390" s="153"/>
      <c r="L13390" s="153"/>
      <c r="M13390" s="153"/>
      <c r="N13390" s="153"/>
      <c r="O13390" s="153"/>
      <c r="P13390" s="153"/>
      <c r="Q13390" s="153"/>
      <c r="R13390" s="153"/>
      <c r="S13390" s="152"/>
      <c r="T13390" s="154"/>
      <c r="X13390" s="69" t="str">
        <f t="shared" si="422"/>
        <v/>
      </c>
      <c r="Y13390" s="69" t="str">
        <f t="shared" si="423"/>
        <v/>
      </c>
    </row>
    <row r="13391" spans="8:25" x14ac:dyDescent="0.25">
      <c r="H13391" s="153"/>
      <c r="I13391" s="151"/>
      <c r="J13391" s="153"/>
      <c r="K13391" s="153"/>
      <c r="L13391" s="153"/>
      <c r="M13391" s="153"/>
      <c r="N13391" s="153"/>
      <c r="O13391" s="153"/>
      <c r="P13391" s="153"/>
      <c r="Q13391" s="153"/>
      <c r="R13391" s="153"/>
      <c r="S13391" s="152"/>
      <c r="T13391" s="154"/>
      <c r="X13391" s="69" t="str">
        <f t="shared" si="422"/>
        <v/>
      </c>
      <c r="Y13391" s="69" t="str">
        <f t="shared" si="423"/>
        <v/>
      </c>
    </row>
    <row r="13392" spans="8:25" x14ac:dyDescent="0.25">
      <c r="H13392" s="153"/>
      <c r="I13392" s="151"/>
      <c r="J13392" s="153"/>
      <c r="K13392" s="153"/>
      <c r="L13392" s="153"/>
      <c r="M13392" s="153"/>
      <c r="N13392" s="153"/>
      <c r="O13392" s="153"/>
      <c r="P13392" s="153"/>
      <c r="Q13392" s="153"/>
      <c r="R13392" s="153"/>
      <c r="S13392" s="152"/>
      <c r="T13392" s="154"/>
      <c r="X13392" s="69" t="str">
        <f t="shared" si="422"/>
        <v/>
      </c>
      <c r="Y13392" s="69" t="str">
        <f t="shared" si="423"/>
        <v/>
      </c>
    </row>
    <row r="13393" spans="8:25" x14ac:dyDescent="0.25">
      <c r="H13393" s="153"/>
      <c r="I13393" s="151"/>
      <c r="J13393" s="153"/>
      <c r="K13393" s="153"/>
      <c r="L13393" s="153"/>
      <c r="M13393" s="153"/>
      <c r="N13393" s="153"/>
      <c r="O13393" s="153"/>
      <c r="P13393" s="153"/>
      <c r="Q13393" s="153"/>
      <c r="R13393" s="153"/>
      <c r="S13393" s="152"/>
      <c r="T13393" s="154"/>
      <c r="X13393" s="69" t="str">
        <f t="shared" si="422"/>
        <v/>
      </c>
      <c r="Y13393" s="69" t="str">
        <f t="shared" si="423"/>
        <v/>
      </c>
    </row>
    <row r="13394" spans="8:25" x14ac:dyDescent="0.25">
      <c r="H13394" s="153"/>
      <c r="I13394" s="151"/>
      <c r="J13394" s="153"/>
      <c r="K13394" s="153"/>
      <c r="L13394" s="153"/>
      <c r="M13394" s="153"/>
      <c r="N13394" s="153"/>
      <c r="O13394" s="153"/>
      <c r="P13394" s="153"/>
      <c r="Q13394" s="153"/>
      <c r="R13394" s="153"/>
      <c r="S13394" s="152"/>
      <c r="T13394" s="154"/>
      <c r="X13394" s="69" t="str">
        <f t="shared" si="422"/>
        <v/>
      </c>
      <c r="Y13394" s="69" t="str">
        <f t="shared" si="423"/>
        <v/>
      </c>
    </row>
    <row r="13395" spans="8:25" x14ac:dyDescent="0.25">
      <c r="H13395" s="153"/>
      <c r="I13395" s="151"/>
      <c r="J13395" s="153"/>
      <c r="K13395" s="153"/>
      <c r="L13395" s="153"/>
      <c r="M13395" s="153"/>
      <c r="N13395" s="153"/>
      <c r="O13395" s="153"/>
      <c r="P13395" s="153"/>
      <c r="Q13395" s="153"/>
      <c r="R13395" s="153"/>
      <c r="S13395" s="152"/>
      <c r="T13395" s="154"/>
      <c r="X13395" s="69" t="str">
        <f t="shared" si="422"/>
        <v/>
      </c>
      <c r="Y13395" s="69" t="str">
        <f t="shared" si="423"/>
        <v/>
      </c>
    </row>
    <row r="13396" spans="8:25" x14ac:dyDescent="0.25">
      <c r="H13396" s="153"/>
      <c r="I13396" s="151"/>
      <c r="J13396" s="153"/>
      <c r="K13396" s="153"/>
      <c r="L13396" s="153"/>
      <c r="M13396" s="153"/>
      <c r="N13396" s="153"/>
      <c r="O13396" s="153"/>
      <c r="P13396" s="153"/>
      <c r="Q13396" s="153"/>
      <c r="R13396" s="153"/>
      <c r="S13396" s="152"/>
      <c r="T13396" s="154"/>
      <c r="X13396" s="69" t="str">
        <f t="shared" si="422"/>
        <v/>
      </c>
      <c r="Y13396" s="69" t="str">
        <f t="shared" si="423"/>
        <v/>
      </c>
    </row>
    <row r="13397" spans="8:25" x14ac:dyDescent="0.25">
      <c r="H13397" s="153"/>
      <c r="I13397" s="151"/>
      <c r="J13397" s="153"/>
      <c r="K13397" s="153"/>
      <c r="L13397" s="153"/>
      <c r="M13397" s="153"/>
      <c r="N13397" s="153"/>
      <c r="O13397" s="153"/>
      <c r="P13397" s="153"/>
      <c r="Q13397" s="153"/>
      <c r="R13397" s="153"/>
      <c r="S13397" s="152"/>
      <c r="T13397" s="154"/>
      <c r="X13397" s="69" t="str">
        <f t="shared" si="422"/>
        <v/>
      </c>
      <c r="Y13397" s="69" t="str">
        <f t="shared" si="423"/>
        <v/>
      </c>
    </row>
    <row r="13398" spans="8:25" x14ac:dyDescent="0.25">
      <c r="H13398" s="153"/>
      <c r="I13398" s="151"/>
      <c r="J13398" s="153"/>
      <c r="K13398" s="153"/>
      <c r="L13398" s="153"/>
      <c r="M13398" s="153"/>
      <c r="N13398" s="153"/>
      <c r="O13398" s="153"/>
      <c r="P13398" s="153"/>
      <c r="Q13398" s="153"/>
      <c r="R13398" s="153"/>
      <c r="S13398" s="152"/>
      <c r="T13398" s="154"/>
      <c r="X13398" s="69" t="str">
        <f t="shared" si="422"/>
        <v/>
      </c>
      <c r="Y13398" s="69" t="str">
        <f t="shared" si="423"/>
        <v/>
      </c>
    </row>
    <row r="13399" spans="8:25" x14ac:dyDescent="0.25">
      <c r="H13399" s="153"/>
      <c r="I13399" s="151"/>
      <c r="J13399" s="153"/>
      <c r="K13399" s="153"/>
      <c r="L13399" s="153"/>
      <c r="M13399" s="153"/>
      <c r="N13399" s="153"/>
      <c r="O13399" s="153"/>
      <c r="P13399" s="153"/>
      <c r="Q13399" s="153"/>
      <c r="R13399" s="153"/>
      <c r="S13399" s="152"/>
      <c r="T13399" s="154"/>
      <c r="X13399" s="69" t="str">
        <f t="shared" si="422"/>
        <v/>
      </c>
      <c r="Y13399" s="69" t="str">
        <f t="shared" si="423"/>
        <v/>
      </c>
    </row>
    <row r="13400" spans="8:25" x14ac:dyDescent="0.25">
      <c r="H13400" s="153"/>
      <c r="I13400" s="151"/>
      <c r="J13400" s="153"/>
      <c r="K13400" s="153"/>
      <c r="L13400" s="153"/>
      <c r="M13400" s="153"/>
      <c r="N13400" s="153"/>
      <c r="O13400" s="153"/>
      <c r="P13400" s="153"/>
      <c r="Q13400" s="153"/>
      <c r="R13400" s="153"/>
      <c r="S13400" s="152"/>
      <c r="T13400" s="154"/>
      <c r="X13400" s="69" t="str">
        <f t="shared" si="422"/>
        <v/>
      </c>
      <c r="Y13400" s="69" t="str">
        <f t="shared" si="423"/>
        <v/>
      </c>
    </row>
    <row r="13401" spans="8:25" x14ac:dyDescent="0.25">
      <c r="H13401" s="153"/>
      <c r="I13401" s="151"/>
      <c r="J13401" s="153"/>
      <c r="K13401" s="153"/>
      <c r="L13401" s="153"/>
      <c r="M13401" s="153"/>
      <c r="N13401" s="153"/>
      <c r="O13401" s="153"/>
      <c r="P13401" s="153"/>
      <c r="Q13401" s="153"/>
      <c r="R13401" s="153"/>
      <c r="S13401" s="152"/>
      <c r="T13401" s="154"/>
      <c r="X13401" s="69" t="str">
        <f t="shared" si="422"/>
        <v/>
      </c>
      <c r="Y13401" s="69" t="str">
        <f t="shared" si="423"/>
        <v/>
      </c>
    </row>
    <row r="13402" spans="8:25" x14ac:dyDescent="0.25">
      <c r="H13402" s="153"/>
      <c r="I13402" s="151"/>
      <c r="J13402" s="153"/>
      <c r="K13402" s="153"/>
      <c r="L13402" s="153"/>
      <c r="M13402" s="153"/>
      <c r="N13402" s="153"/>
      <c r="O13402" s="153"/>
      <c r="P13402" s="153"/>
      <c r="Q13402" s="153"/>
      <c r="R13402" s="153"/>
      <c r="S13402" s="152"/>
      <c r="T13402" s="154"/>
      <c r="X13402" s="69" t="str">
        <f t="shared" si="422"/>
        <v/>
      </c>
      <c r="Y13402" s="69" t="str">
        <f t="shared" si="423"/>
        <v/>
      </c>
    </row>
    <row r="13403" spans="8:25" x14ac:dyDescent="0.25">
      <c r="H13403" s="153"/>
      <c r="I13403" s="151"/>
      <c r="J13403" s="153"/>
      <c r="K13403" s="153"/>
      <c r="L13403" s="153"/>
      <c r="M13403" s="153"/>
      <c r="N13403" s="153"/>
      <c r="O13403" s="153"/>
      <c r="P13403" s="153"/>
      <c r="Q13403" s="153"/>
      <c r="R13403" s="153"/>
      <c r="S13403" s="152"/>
      <c r="T13403" s="154"/>
      <c r="X13403" s="69" t="str">
        <f t="shared" si="422"/>
        <v/>
      </c>
      <c r="Y13403" s="69" t="str">
        <f t="shared" si="423"/>
        <v/>
      </c>
    </row>
    <row r="13404" spans="8:25" x14ac:dyDescent="0.25">
      <c r="H13404" s="153"/>
      <c r="I13404" s="151"/>
      <c r="J13404" s="153"/>
      <c r="K13404" s="153"/>
      <c r="L13404" s="153"/>
      <c r="M13404" s="153"/>
      <c r="N13404" s="153"/>
      <c r="O13404" s="153"/>
      <c r="P13404" s="153"/>
      <c r="Q13404" s="153"/>
      <c r="R13404" s="153"/>
      <c r="S13404" s="152"/>
      <c r="T13404" s="154"/>
      <c r="X13404" s="69" t="str">
        <f t="shared" si="422"/>
        <v/>
      </c>
      <c r="Y13404" s="69" t="str">
        <f t="shared" si="423"/>
        <v/>
      </c>
    </row>
    <row r="13405" spans="8:25" x14ac:dyDescent="0.25">
      <c r="H13405" s="153"/>
      <c r="I13405" s="151"/>
      <c r="J13405" s="153"/>
      <c r="K13405" s="153"/>
      <c r="L13405" s="153"/>
      <c r="M13405" s="153"/>
      <c r="N13405" s="153"/>
      <c r="O13405" s="153"/>
      <c r="P13405" s="153"/>
      <c r="Q13405" s="153"/>
      <c r="R13405" s="153"/>
      <c r="S13405" s="152"/>
      <c r="T13405" s="154"/>
      <c r="X13405" s="69" t="str">
        <f t="shared" si="422"/>
        <v/>
      </c>
      <c r="Y13405" s="69" t="str">
        <f t="shared" si="423"/>
        <v/>
      </c>
    </row>
    <row r="13406" spans="8:25" x14ac:dyDescent="0.25">
      <c r="H13406" s="153"/>
      <c r="I13406" s="151"/>
      <c r="J13406" s="153"/>
      <c r="K13406" s="153"/>
      <c r="L13406" s="153"/>
      <c r="M13406" s="153"/>
      <c r="N13406" s="153"/>
      <c r="O13406" s="153"/>
      <c r="P13406" s="153"/>
      <c r="Q13406" s="153"/>
      <c r="R13406" s="153"/>
      <c r="S13406" s="152"/>
      <c r="T13406" s="154"/>
      <c r="X13406" s="69" t="str">
        <f t="shared" si="422"/>
        <v/>
      </c>
      <c r="Y13406" s="69" t="str">
        <f t="shared" si="423"/>
        <v/>
      </c>
    </row>
    <row r="13407" spans="8:25" x14ac:dyDescent="0.25">
      <c r="H13407" s="153"/>
      <c r="I13407" s="151"/>
      <c r="J13407" s="153"/>
      <c r="K13407" s="153"/>
      <c r="L13407" s="153"/>
      <c r="M13407" s="153"/>
      <c r="N13407" s="153"/>
      <c r="O13407" s="153"/>
      <c r="P13407" s="153"/>
      <c r="Q13407" s="153"/>
      <c r="R13407" s="153"/>
      <c r="S13407" s="152"/>
      <c r="T13407" s="154"/>
      <c r="X13407" s="69" t="str">
        <f t="shared" si="422"/>
        <v/>
      </c>
      <c r="Y13407" s="69" t="str">
        <f t="shared" si="423"/>
        <v/>
      </c>
    </row>
    <row r="13408" spans="8:25" x14ac:dyDescent="0.25">
      <c r="H13408" s="153"/>
      <c r="I13408" s="151"/>
      <c r="J13408" s="153"/>
      <c r="K13408" s="153"/>
      <c r="L13408" s="153"/>
      <c r="M13408" s="153"/>
      <c r="N13408" s="153"/>
      <c r="O13408" s="153"/>
      <c r="P13408" s="153"/>
      <c r="Q13408" s="153"/>
      <c r="R13408" s="153"/>
      <c r="S13408" s="152"/>
      <c r="T13408" s="154"/>
      <c r="X13408" s="69" t="str">
        <f t="shared" si="422"/>
        <v/>
      </c>
      <c r="Y13408" s="69" t="str">
        <f t="shared" si="423"/>
        <v/>
      </c>
    </row>
    <row r="13409" spans="8:25" x14ac:dyDescent="0.25">
      <c r="H13409" s="153"/>
      <c r="I13409" s="151"/>
      <c r="J13409" s="153"/>
      <c r="K13409" s="153"/>
      <c r="L13409" s="153"/>
      <c r="M13409" s="153"/>
      <c r="N13409" s="153"/>
      <c r="O13409" s="153"/>
      <c r="P13409" s="153"/>
      <c r="Q13409" s="153"/>
      <c r="R13409" s="153"/>
      <c r="S13409" s="152"/>
      <c r="T13409" s="154"/>
      <c r="X13409" s="69" t="str">
        <f t="shared" si="422"/>
        <v/>
      </c>
      <c r="Y13409" s="69" t="str">
        <f t="shared" si="423"/>
        <v/>
      </c>
    </row>
    <row r="13410" spans="8:25" x14ac:dyDescent="0.25">
      <c r="H13410" s="153"/>
      <c r="I13410" s="151"/>
      <c r="J13410" s="153"/>
      <c r="K13410" s="153"/>
      <c r="L13410" s="153"/>
      <c r="M13410" s="153"/>
      <c r="N13410" s="153"/>
      <c r="O13410" s="153"/>
      <c r="P13410" s="153"/>
      <c r="Q13410" s="153"/>
      <c r="R13410" s="153"/>
      <c r="S13410" s="152"/>
      <c r="T13410" s="154"/>
      <c r="X13410" s="69" t="str">
        <f t="shared" si="422"/>
        <v/>
      </c>
      <c r="Y13410" s="69" t="str">
        <f t="shared" si="423"/>
        <v/>
      </c>
    </row>
    <row r="13411" spans="8:25" x14ac:dyDescent="0.25">
      <c r="H13411" s="153"/>
      <c r="I13411" s="151"/>
      <c r="J13411" s="153"/>
      <c r="K13411" s="153"/>
      <c r="L13411" s="153"/>
      <c r="M13411" s="153"/>
      <c r="N13411" s="153"/>
      <c r="O13411" s="153"/>
      <c r="P13411" s="153"/>
      <c r="Q13411" s="153"/>
      <c r="R13411" s="153"/>
      <c r="S13411" s="152"/>
      <c r="T13411" s="154"/>
      <c r="X13411" s="69" t="str">
        <f t="shared" si="422"/>
        <v/>
      </c>
      <c r="Y13411" s="69" t="str">
        <f t="shared" si="423"/>
        <v/>
      </c>
    </row>
    <row r="13412" spans="8:25" x14ac:dyDescent="0.25">
      <c r="H13412" s="153"/>
      <c r="I13412" s="151"/>
      <c r="J13412" s="153"/>
      <c r="K13412" s="153"/>
      <c r="L13412" s="153"/>
      <c r="M13412" s="153"/>
      <c r="N13412" s="153"/>
      <c r="O13412" s="153"/>
      <c r="P13412" s="153"/>
      <c r="Q13412" s="153"/>
      <c r="R13412" s="153"/>
      <c r="S13412" s="152"/>
      <c r="T13412" s="154"/>
      <c r="X13412" s="69" t="str">
        <f t="shared" si="422"/>
        <v/>
      </c>
      <c r="Y13412" s="69" t="str">
        <f t="shared" si="423"/>
        <v/>
      </c>
    </row>
    <row r="13413" spans="8:25" x14ac:dyDescent="0.25">
      <c r="H13413" s="153"/>
      <c r="I13413" s="151"/>
      <c r="J13413" s="153"/>
      <c r="K13413" s="153"/>
      <c r="L13413" s="153"/>
      <c r="M13413" s="153"/>
      <c r="N13413" s="153"/>
      <c r="O13413" s="153"/>
      <c r="P13413" s="153"/>
      <c r="Q13413" s="153"/>
      <c r="R13413" s="153"/>
      <c r="S13413" s="152"/>
      <c r="T13413" s="154"/>
      <c r="X13413" s="69" t="str">
        <f t="shared" si="422"/>
        <v/>
      </c>
      <c r="Y13413" s="69" t="str">
        <f t="shared" si="423"/>
        <v/>
      </c>
    </row>
    <row r="13414" spans="8:25" x14ac:dyDescent="0.25">
      <c r="H13414" s="153"/>
      <c r="I13414" s="151"/>
      <c r="J13414" s="153"/>
      <c r="K13414" s="153"/>
      <c r="L13414" s="153"/>
      <c r="M13414" s="153"/>
      <c r="N13414" s="153"/>
      <c r="O13414" s="153"/>
      <c r="P13414" s="153"/>
      <c r="Q13414" s="153"/>
      <c r="R13414" s="153"/>
      <c r="S13414" s="152"/>
      <c r="T13414" s="154"/>
      <c r="X13414" s="69" t="str">
        <f t="shared" si="422"/>
        <v/>
      </c>
      <c r="Y13414" s="69" t="str">
        <f t="shared" si="423"/>
        <v/>
      </c>
    </row>
    <row r="13415" spans="8:25" x14ac:dyDescent="0.25">
      <c r="H13415" s="153"/>
      <c r="I13415" s="151"/>
      <c r="J13415" s="153"/>
      <c r="K13415" s="153"/>
      <c r="L13415" s="153"/>
      <c r="M13415" s="153"/>
      <c r="N13415" s="153"/>
      <c r="O13415" s="153"/>
      <c r="P13415" s="153"/>
      <c r="Q13415" s="153"/>
      <c r="R13415" s="153"/>
      <c r="S13415" s="152"/>
      <c r="T13415" s="154"/>
      <c r="X13415" s="69" t="str">
        <f t="shared" si="422"/>
        <v/>
      </c>
      <c r="Y13415" s="69" t="str">
        <f t="shared" si="423"/>
        <v/>
      </c>
    </row>
    <row r="13416" spans="8:25" x14ac:dyDescent="0.25">
      <c r="H13416" s="153"/>
      <c r="I13416" s="151"/>
      <c r="J13416" s="153"/>
      <c r="K13416" s="153"/>
      <c r="L13416" s="153"/>
      <c r="M13416" s="153"/>
      <c r="N13416" s="153"/>
      <c r="O13416" s="153"/>
      <c r="P13416" s="153"/>
      <c r="Q13416" s="153"/>
      <c r="R13416" s="153"/>
      <c r="S13416" s="152"/>
      <c r="T13416" s="154"/>
      <c r="X13416" s="69" t="str">
        <f t="shared" si="422"/>
        <v/>
      </c>
      <c r="Y13416" s="69" t="str">
        <f t="shared" si="423"/>
        <v/>
      </c>
    </row>
    <row r="13417" spans="8:25" x14ac:dyDescent="0.25">
      <c r="H13417" s="153"/>
      <c r="I13417" s="151"/>
      <c r="J13417" s="153"/>
      <c r="K13417" s="153"/>
      <c r="L13417" s="153"/>
      <c r="M13417" s="153"/>
      <c r="N13417" s="153"/>
      <c r="O13417" s="153"/>
      <c r="P13417" s="153"/>
      <c r="Q13417" s="153"/>
      <c r="R13417" s="153"/>
      <c r="S13417" s="152"/>
      <c r="T13417" s="154"/>
      <c r="X13417" s="69" t="str">
        <f t="shared" si="422"/>
        <v/>
      </c>
      <c r="Y13417" s="69" t="str">
        <f t="shared" si="423"/>
        <v/>
      </c>
    </row>
    <row r="13418" spans="8:25" x14ac:dyDescent="0.25">
      <c r="H13418" s="153"/>
      <c r="I13418" s="151"/>
      <c r="J13418" s="153"/>
      <c r="K13418" s="153"/>
      <c r="L13418" s="153"/>
      <c r="M13418" s="153"/>
      <c r="N13418" s="153"/>
      <c r="O13418" s="153"/>
      <c r="P13418" s="153"/>
      <c r="Q13418" s="153"/>
      <c r="R13418" s="153"/>
      <c r="S13418" s="152"/>
      <c r="T13418" s="154"/>
      <c r="X13418" s="69" t="str">
        <f t="shared" si="422"/>
        <v/>
      </c>
      <c r="Y13418" s="69" t="str">
        <f t="shared" si="423"/>
        <v/>
      </c>
    </row>
    <row r="13419" spans="8:25" x14ac:dyDescent="0.25">
      <c r="H13419" s="153"/>
      <c r="I13419" s="151"/>
      <c r="J13419" s="153"/>
      <c r="K13419" s="153"/>
      <c r="L13419" s="153"/>
      <c r="M13419" s="153"/>
      <c r="N13419" s="153"/>
      <c r="O13419" s="153"/>
      <c r="P13419" s="153"/>
      <c r="Q13419" s="153"/>
      <c r="R13419" s="153"/>
      <c r="S13419" s="152"/>
      <c r="T13419" s="154"/>
      <c r="X13419" s="69" t="str">
        <f t="shared" si="422"/>
        <v/>
      </c>
      <c r="Y13419" s="69" t="str">
        <f t="shared" si="423"/>
        <v/>
      </c>
    </row>
    <row r="13420" spans="8:25" x14ac:dyDescent="0.25">
      <c r="H13420" s="153"/>
      <c r="I13420" s="151"/>
      <c r="J13420" s="153"/>
      <c r="K13420" s="153"/>
      <c r="L13420" s="153"/>
      <c r="M13420" s="153"/>
      <c r="N13420" s="153"/>
      <c r="O13420" s="153"/>
      <c r="P13420" s="153"/>
      <c r="Q13420" s="153"/>
      <c r="R13420" s="153"/>
      <c r="S13420" s="152"/>
      <c r="T13420" s="154"/>
      <c r="X13420" s="69" t="str">
        <f t="shared" si="422"/>
        <v/>
      </c>
      <c r="Y13420" s="69" t="str">
        <f t="shared" si="423"/>
        <v/>
      </c>
    </row>
    <row r="13421" spans="8:25" x14ac:dyDescent="0.25">
      <c r="H13421" s="153"/>
      <c r="I13421" s="151"/>
      <c r="J13421" s="153"/>
      <c r="K13421" s="153"/>
      <c r="L13421" s="153"/>
      <c r="M13421" s="153"/>
      <c r="N13421" s="153"/>
      <c r="O13421" s="153"/>
      <c r="P13421" s="153"/>
      <c r="Q13421" s="153"/>
      <c r="R13421" s="153"/>
      <c r="S13421" s="152"/>
      <c r="T13421" s="154"/>
      <c r="X13421" s="69" t="str">
        <f t="shared" si="422"/>
        <v/>
      </c>
      <c r="Y13421" s="69" t="str">
        <f t="shared" si="423"/>
        <v/>
      </c>
    </row>
    <row r="13422" spans="8:25" x14ac:dyDescent="0.25">
      <c r="H13422" s="153"/>
      <c r="I13422" s="151"/>
      <c r="J13422" s="153"/>
      <c r="K13422" s="153"/>
      <c r="L13422" s="153"/>
      <c r="M13422" s="153"/>
      <c r="N13422" s="153"/>
      <c r="O13422" s="153"/>
      <c r="P13422" s="153"/>
      <c r="Q13422" s="153"/>
      <c r="R13422" s="153"/>
      <c r="S13422" s="152"/>
      <c r="T13422" s="154"/>
      <c r="X13422" s="69" t="str">
        <f t="shared" si="422"/>
        <v/>
      </c>
      <c r="Y13422" s="69" t="str">
        <f t="shared" si="423"/>
        <v/>
      </c>
    </row>
    <row r="13423" spans="8:25" x14ac:dyDescent="0.25">
      <c r="H13423" s="153"/>
      <c r="I13423" s="151"/>
      <c r="J13423" s="153"/>
      <c r="K13423" s="153"/>
      <c r="L13423" s="153"/>
      <c r="M13423" s="153"/>
      <c r="N13423" s="153"/>
      <c r="O13423" s="153"/>
      <c r="P13423" s="153"/>
      <c r="Q13423" s="153"/>
      <c r="R13423" s="153"/>
      <c r="S13423" s="152"/>
      <c r="T13423" s="154"/>
      <c r="X13423" s="69" t="str">
        <f t="shared" si="422"/>
        <v/>
      </c>
      <c r="Y13423" s="69" t="str">
        <f t="shared" si="423"/>
        <v/>
      </c>
    </row>
    <row r="13424" spans="8:25" x14ac:dyDescent="0.25">
      <c r="H13424" s="153"/>
      <c r="I13424" s="151"/>
      <c r="J13424" s="153"/>
      <c r="K13424" s="153"/>
      <c r="L13424" s="153"/>
      <c r="M13424" s="153"/>
      <c r="N13424" s="153"/>
      <c r="O13424" s="153"/>
      <c r="P13424" s="153"/>
      <c r="Q13424" s="153"/>
      <c r="R13424" s="153"/>
      <c r="S13424" s="152"/>
      <c r="T13424" s="154"/>
      <c r="X13424" s="69" t="str">
        <f t="shared" si="422"/>
        <v/>
      </c>
      <c r="Y13424" s="69" t="str">
        <f t="shared" si="423"/>
        <v/>
      </c>
    </row>
    <row r="13425" spans="8:25" x14ac:dyDescent="0.25">
      <c r="H13425" s="153"/>
      <c r="I13425" s="151"/>
      <c r="J13425" s="153"/>
      <c r="K13425" s="153"/>
      <c r="L13425" s="153"/>
      <c r="M13425" s="153"/>
      <c r="N13425" s="153"/>
      <c r="O13425" s="153"/>
      <c r="P13425" s="153"/>
      <c r="Q13425" s="153"/>
      <c r="R13425" s="153"/>
      <c r="S13425" s="152"/>
      <c r="T13425" s="154"/>
      <c r="X13425" s="69" t="str">
        <f t="shared" si="422"/>
        <v/>
      </c>
      <c r="Y13425" s="69" t="str">
        <f t="shared" si="423"/>
        <v/>
      </c>
    </row>
    <row r="13426" spans="8:25" x14ac:dyDescent="0.25">
      <c r="H13426" s="153"/>
      <c r="I13426" s="151"/>
      <c r="J13426" s="153"/>
      <c r="K13426" s="153"/>
      <c r="L13426" s="153"/>
      <c r="M13426" s="153"/>
      <c r="N13426" s="153"/>
      <c r="O13426" s="153"/>
      <c r="P13426" s="153"/>
      <c r="Q13426" s="153"/>
      <c r="R13426" s="153"/>
      <c r="S13426" s="152"/>
      <c r="T13426" s="154"/>
      <c r="X13426" s="69" t="str">
        <f t="shared" si="422"/>
        <v/>
      </c>
      <c r="Y13426" s="69" t="str">
        <f t="shared" si="423"/>
        <v/>
      </c>
    </row>
    <row r="13427" spans="8:25" x14ac:dyDescent="0.25">
      <c r="H13427" s="153"/>
      <c r="I13427" s="151"/>
      <c r="J13427" s="153"/>
      <c r="K13427" s="153"/>
      <c r="L13427" s="153"/>
      <c r="M13427" s="153"/>
      <c r="N13427" s="153"/>
      <c r="O13427" s="153"/>
      <c r="P13427" s="153"/>
      <c r="Q13427" s="153"/>
      <c r="R13427" s="153"/>
      <c r="S13427" s="152"/>
      <c r="T13427" s="154"/>
      <c r="X13427" s="69" t="str">
        <f t="shared" si="422"/>
        <v/>
      </c>
      <c r="Y13427" s="69" t="str">
        <f t="shared" si="423"/>
        <v/>
      </c>
    </row>
    <row r="13428" spans="8:25" x14ac:dyDescent="0.25">
      <c r="H13428" s="153"/>
      <c r="I13428" s="151"/>
      <c r="J13428" s="153"/>
      <c r="K13428" s="153"/>
      <c r="L13428" s="153"/>
      <c r="M13428" s="153"/>
      <c r="N13428" s="153"/>
      <c r="O13428" s="153"/>
      <c r="P13428" s="153"/>
      <c r="Q13428" s="153"/>
      <c r="R13428" s="153"/>
      <c r="S13428" s="152"/>
      <c r="T13428" s="154"/>
      <c r="X13428" s="69" t="str">
        <f t="shared" si="422"/>
        <v/>
      </c>
      <c r="Y13428" s="69" t="str">
        <f t="shared" si="423"/>
        <v/>
      </c>
    </row>
    <row r="13429" spans="8:25" x14ac:dyDescent="0.25">
      <c r="H13429" s="153"/>
      <c r="I13429" s="151"/>
      <c r="J13429" s="153"/>
      <c r="K13429" s="153"/>
      <c r="L13429" s="153"/>
      <c r="M13429" s="153"/>
      <c r="N13429" s="153"/>
      <c r="O13429" s="153"/>
      <c r="P13429" s="153"/>
      <c r="Q13429" s="153"/>
      <c r="R13429" s="153"/>
      <c r="S13429" s="152"/>
      <c r="T13429" s="154"/>
      <c r="X13429" s="69" t="str">
        <f t="shared" si="422"/>
        <v/>
      </c>
      <c r="Y13429" s="69" t="str">
        <f t="shared" si="423"/>
        <v/>
      </c>
    </row>
    <row r="13430" spans="8:25" x14ac:dyDescent="0.25">
      <c r="H13430" s="153"/>
      <c r="I13430" s="151"/>
      <c r="J13430" s="153"/>
      <c r="K13430" s="153"/>
      <c r="L13430" s="153"/>
      <c r="M13430" s="153"/>
      <c r="N13430" s="153"/>
      <c r="O13430" s="153"/>
      <c r="P13430" s="153"/>
      <c r="Q13430" s="153"/>
      <c r="R13430" s="153"/>
      <c r="S13430" s="152"/>
      <c r="T13430" s="154"/>
      <c r="X13430" s="69" t="str">
        <f t="shared" si="422"/>
        <v/>
      </c>
      <c r="Y13430" s="69" t="str">
        <f t="shared" si="423"/>
        <v/>
      </c>
    </row>
    <row r="13431" spans="8:25" x14ac:dyDescent="0.25">
      <c r="H13431" s="153"/>
      <c r="I13431" s="151"/>
      <c r="J13431" s="153"/>
      <c r="K13431" s="153"/>
      <c r="L13431" s="153"/>
      <c r="M13431" s="153"/>
      <c r="N13431" s="153"/>
      <c r="O13431" s="153"/>
      <c r="P13431" s="153"/>
      <c r="Q13431" s="153"/>
      <c r="R13431" s="153"/>
      <c r="S13431" s="152"/>
      <c r="T13431" s="154"/>
      <c r="X13431" s="69" t="str">
        <f t="shared" si="422"/>
        <v/>
      </c>
      <c r="Y13431" s="69" t="str">
        <f t="shared" si="423"/>
        <v/>
      </c>
    </row>
    <row r="13432" spans="8:25" x14ac:dyDescent="0.25">
      <c r="H13432" s="153"/>
      <c r="I13432" s="151"/>
      <c r="J13432" s="153"/>
      <c r="K13432" s="153"/>
      <c r="L13432" s="153"/>
      <c r="M13432" s="153"/>
      <c r="N13432" s="153"/>
      <c r="O13432" s="153"/>
      <c r="P13432" s="153"/>
      <c r="Q13432" s="153"/>
      <c r="R13432" s="153"/>
      <c r="S13432" s="152"/>
      <c r="T13432" s="154"/>
      <c r="X13432" s="69" t="str">
        <f t="shared" si="422"/>
        <v/>
      </c>
      <c r="Y13432" s="69" t="str">
        <f t="shared" si="423"/>
        <v/>
      </c>
    </row>
    <row r="13433" spans="8:25" x14ac:dyDescent="0.25">
      <c r="H13433" s="153"/>
      <c r="I13433" s="151"/>
      <c r="J13433" s="153"/>
      <c r="K13433" s="153"/>
      <c r="L13433" s="153"/>
      <c r="M13433" s="153"/>
      <c r="N13433" s="153"/>
      <c r="O13433" s="153"/>
      <c r="P13433" s="153"/>
      <c r="Q13433" s="153"/>
      <c r="R13433" s="153"/>
      <c r="S13433" s="152"/>
      <c r="T13433" s="154"/>
      <c r="X13433" s="69" t="str">
        <f t="shared" si="422"/>
        <v/>
      </c>
      <c r="Y13433" s="69" t="str">
        <f t="shared" si="423"/>
        <v/>
      </c>
    </row>
    <row r="13434" spans="8:25" x14ac:dyDescent="0.25">
      <c r="H13434" s="153"/>
      <c r="I13434" s="151"/>
      <c r="J13434" s="153"/>
      <c r="K13434" s="153"/>
      <c r="L13434" s="153"/>
      <c r="M13434" s="153"/>
      <c r="N13434" s="153"/>
      <c r="O13434" s="153"/>
      <c r="P13434" s="153"/>
      <c r="Q13434" s="153"/>
      <c r="R13434" s="153"/>
      <c r="S13434" s="152"/>
      <c r="T13434" s="154"/>
      <c r="X13434" s="69" t="str">
        <f t="shared" si="422"/>
        <v/>
      </c>
      <c r="Y13434" s="69" t="str">
        <f t="shared" si="423"/>
        <v/>
      </c>
    </row>
    <row r="13435" spans="8:25" x14ac:dyDescent="0.25">
      <c r="H13435" s="153"/>
      <c r="I13435" s="151"/>
      <c r="J13435" s="153"/>
      <c r="K13435" s="153"/>
      <c r="L13435" s="153"/>
      <c r="M13435" s="153"/>
      <c r="N13435" s="153"/>
      <c r="O13435" s="153"/>
      <c r="P13435" s="153"/>
      <c r="Q13435" s="153"/>
      <c r="R13435" s="153"/>
      <c r="S13435" s="152"/>
      <c r="T13435" s="154"/>
      <c r="X13435" s="69" t="str">
        <f t="shared" si="422"/>
        <v/>
      </c>
      <c r="Y13435" s="69" t="str">
        <f t="shared" si="423"/>
        <v/>
      </c>
    </row>
    <row r="13436" spans="8:25" x14ac:dyDescent="0.25">
      <c r="H13436" s="153"/>
      <c r="I13436" s="151"/>
      <c r="J13436" s="153"/>
      <c r="K13436" s="153"/>
      <c r="L13436" s="153"/>
      <c r="M13436" s="153"/>
      <c r="N13436" s="153"/>
      <c r="O13436" s="153"/>
      <c r="P13436" s="153"/>
      <c r="Q13436" s="153"/>
      <c r="R13436" s="153"/>
      <c r="S13436" s="152"/>
      <c r="T13436" s="154"/>
      <c r="X13436" s="69" t="str">
        <f t="shared" si="422"/>
        <v/>
      </c>
      <c r="Y13436" s="69" t="str">
        <f t="shared" si="423"/>
        <v/>
      </c>
    </row>
    <row r="13437" spans="8:25" x14ac:dyDescent="0.25">
      <c r="H13437" s="153"/>
      <c r="I13437" s="151"/>
      <c r="J13437" s="153"/>
      <c r="K13437" s="153"/>
      <c r="L13437" s="153"/>
      <c r="M13437" s="153"/>
      <c r="N13437" s="153"/>
      <c r="O13437" s="153"/>
      <c r="P13437" s="153"/>
      <c r="Q13437" s="153"/>
      <c r="R13437" s="153"/>
      <c r="S13437" s="152"/>
      <c r="T13437" s="154"/>
      <c r="X13437" s="69" t="str">
        <f t="shared" si="422"/>
        <v/>
      </c>
      <c r="Y13437" s="69" t="str">
        <f t="shared" si="423"/>
        <v/>
      </c>
    </row>
    <row r="13438" spans="8:25" x14ac:dyDescent="0.25">
      <c r="H13438" s="153"/>
      <c r="I13438" s="151"/>
      <c r="J13438" s="153"/>
      <c r="K13438" s="153"/>
      <c r="L13438" s="153"/>
      <c r="M13438" s="153"/>
      <c r="N13438" s="153"/>
      <c r="O13438" s="153"/>
      <c r="P13438" s="153"/>
      <c r="Q13438" s="153"/>
      <c r="R13438" s="153"/>
      <c r="S13438" s="152"/>
      <c r="T13438" s="154"/>
      <c r="X13438" s="69" t="str">
        <f t="shared" si="422"/>
        <v/>
      </c>
      <c r="Y13438" s="69" t="str">
        <f t="shared" si="423"/>
        <v/>
      </c>
    </row>
    <row r="13439" spans="8:25" x14ac:dyDescent="0.25">
      <c r="H13439" s="153"/>
      <c r="I13439" s="151"/>
      <c r="J13439" s="153"/>
      <c r="K13439" s="153"/>
      <c r="L13439" s="153"/>
      <c r="M13439" s="153"/>
      <c r="N13439" s="153"/>
      <c r="O13439" s="153"/>
      <c r="P13439" s="153"/>
      <c r="Q13439" s="153"/>
      <c r="R13439" s="153"/>
      <c r="S13439" s="152"/>
      <c r="T13439" s="154"/>
      <c r="X13439" s="69" t="str">
        <f t="shared" si="422"/>
        <v/>
      </c>
      <c r="Y13439" s="69" t="str">
        <f t="shared" si="423"/>
        <v/>
      </c>
    </row>
    <row r="13440" spans="8:25" x14ac:dyDescent="0.25">
      <c r="H13440" s="153"/>
      <c r="I13440" s="151"/>
      <c r="J13440" s="153"/>
      <c r="K13440" s="153"/>
      <c r="L13440" s="153"/>
      <c r="M13440" s="153"/>
      <c r="N13440" s="153"/>
      <c r="O13440" s="153"/>
      <c r="P13440" s="153"/>
      <c r="Q13440" s="153"/>
      <c r="R13440" s="153"/>
      <c r="S13440" s="152"/>
      <c r="T13440" s="154"/>
      <c r="X13440" s="69" t="str">
        <f t="shared" si="422"/>
        <v/>
      </c>
      <c r="Y13440" s="69" t="str">
        <f t="shared" si="423"/>
        <v/>
      </c>
    </row>
    <row r="13441" spans="8:25" x14ac:dyDescent="0.25">
      <c r="H13441" s="153"/>
      <c r="I13441" s="151"/>
      <c r="J13441" s="153"/>
      <c r="K13441" s="153"/>
      <c r="L13441" s="153"/>
      <c r="M13441" s="153"/>
      <c r="N13441" s="153"/>
      <c r="O13441" s="153"/>
      <c r="P13441" s="153"/>
      <c r="Q13441" s="153"/>
      <c r="R13441" s="153"/>
      <c r="S13441" s="152"/>
      <c r="T13441" s="154"/>
      <c r="X13441" s="69" t="str">
        <f t="shared" si="422"/>
        <v/>
      </c>
      <c r="Y13441" s="69" t="str">
        <f t="shared" si="423"/>
        <v/>
      </c>
    </row>
    <row r="13442" spans="8:25" x14ac:dyDescent="0.25">
      <c r="H13442" s="153"/>
      <c r="I13442" s="151"/>
      <c r="J13442" s="153"/>
      <c r="K13442" s="153"/>
      <c r="L13442" s="153"/>
      <c r="M13442" s="153"/>
      <c r="N13442" s="153"/>
      <c r="O13442" s="153"/>
      <c r="P13442" s="153"/>
      <c r="Q13442" s="153"/>
      <c r="R13442" s="153"/>
      <c r="S13442" s="152"/>
      <c r="T13442" s="154"/>
      <c r="X13442" s="69" t="str">
        <f t="shared" ref="X13442:X13505" si="424">IF(W13442&lt;&gt;"",W13442-I13442,"")</f>
        <v/>
      </c>
      <c r="Y13442" s="69" t="str">
        <f t="shared" si="423"/>
        <v/>
      </c>
    </row>
    <row r="13443" spans="8:25" x14ac:dyDescent="0.25">
      <c r="H13443" s="153"/>
      <c r="I13443" s="151"/>
      <c r="J13443" s="153"/>
      <c r="K13443" s="153"/>
      <c r="L13443" s="153"/>
      <c r="M13443" s="153"/>
      <c r="N13443" s="153"/>
      <c r="O13443" s="153"/>
      <c r="P13443" s="153"/>
      <c r="Q13443" s="153"/>
      <c r="R13443" s="153"/>
      <c r="S13443" s="152"/>
      <c r="T13443" s="154"/>
      <c r="X13443" s="69" t="str">
        <f t="shared" si="424"/>
        <v/>
      </c>
      <c r="Y13443" s="69" t="str">
        <f t="shared" ref="Y13443:Y13506" si="425">IF(X13443&lt;&gt;"",IF(X13443&lt;365,"&lt; 1 year",IF(X13443&lt;730,"1-2",IF(X13443&lt;1095,"2-3",IF(X13443&lt;1460,"3-4",IF(X13443&lt;1825,"4-5","5+"))))),"")</f>
        <v/>
      </c>
    </row>
    <row r="13444" spans="8:25" x14ac:dyDescent="0.25">
      <c r="H13444" s="153"/>
      <c r="I13444" s="151"/>
      <c r="J13444" s="153"/>
      <c r="K13444" s="153"/>
      <c r="L13444" s="153"/>
      <c r="M13444" s="153"/>
      <c r="N13444" s="153"/>
      <c r="O13444" s="153"/>
      <c r="P13444" s="153"/>
      <c r="Q13444" s="153"/>
      <c r="R13444" s="153"/>
      <c r="S13444" s="152"/>
      <c r="T13444" s="154"/>
      <c r="X13444" s="69" t="str">
        <f t="shared" si="424"/>
        <v/>
      </c>
      <c r="Y13444" s="69" t="str">
        <f t="shared" si="425"/>
        <v/>
      </c>
    </row>
    <row r="13445" spans="8:25" x14ac:dyDescent="0.25">
      <c r="H13445" s="153"/>
      <c r="I13445" s="151"/>
      <c r="J13445" s="153"/>
      <c r="K13445" s="153"/>
      <c r="L13445" s="153"/>
      <c r="M13445" s="153"/>
      <c r="N13445" s="153"/>
      <c r="O13445" s="153"/>
      <c r="P13445" s="153"/>
      <c r="Q13445" s="153"/>
      <c r="R13445" s="153"/>
      <c r="S13445" s="152"/>
      <c r="T13445" s="154"/>
      <c r="X13445" s="69" t="str">
        <f t="shared" si="424"/>
        <v/>
      </c>
      <c r="Y13445" s="69" t="str">
        <f t="shared" si="425"/>
        <v/>
      </c>
    </row>
    <row r="13446" spans="8:25" x14ac:dyDescent="0.25">
      <c r="H13446" s="153"/>
      <c r="I13446" s="151"/>
      <c r="J13446" s="153"/>
      <c r="K13446" s="153"/>
      <c r="L13446" s="153"/>
      <c r="M13446" s="153"/>
      <c r="N13446" s="153"/>
      <c r="O13446" s="153"/>
      <c r="P13446" s="153"/>
      <c r="Q13446" s="153"/>
      <c r="R13446" s="153"/>
      <c r="S13446" s="152"/>
      <c r="T13446" s="154"/>
      <c r="X13446" s="69" t="str">
        <f t="shared" si="424"/>
        <v/>
      </c>
      <c r="Y13446" s="69" t="str">
        <f t="shared" si="425"/>
        <v/>
      </c>
    </row>
    <row r="13447" spans="8:25" x14ac:dyDescent="0.25">
      <c r="H13447" s="153"/>
      <c r="I13447" s="151"/>
      <c r="J13447" s="153"/>
      <c r="K13447" s="153"/>
      <c r="L13447" s="153"/>
      <c r="M13447" s="153"/>
      <c r="N13447" s="153"/>
      <c r="O13447" s="153"/>
      <c r="P13447" s="153"/>
      <c r="Q13447" s="153"/>
      <c r="R13447" s="153"/>
      <c r="S13447" s="152"/>
      <c r="T13447" s="154"/>
      <c r="X13447" s="69" t="str">
        <f t="shared" si="424"/>
        <v/>
      </c>
      <c r="Y13447" s="69" t="str">
        <f t="shared" si="425"/>
        <v/>
      </c>
    </row>
    <row r="13448" spans="8:25" x14ac:dyDescent="0.25">
      <c r="H13448" s="153"/>
      <c r="I13448" s="151"/>
      <c r="J13448" s="153"/>
      <c r="K13448" s="153"/>
      <c r="L13448" s="153"/>
      <c r="M13448" s="153"/>
      <c r="N13448" s="153"/>
      <c r="O13448" s="153"/>
      <c r="P13448" s="153"/>
      <c r="Q13448" s="153"/>
      <c r="R13448" s="153"/>
      <c r="S13448" s="152"/>
      <c r="T13448" s="154"/>
      <c r="X13448" s="69" t="str">
        <f t="shared" si="424"/>
        <v/>
      </c>
      <c r="Y13448" s="69" t="str">
        <f t="shared" si="425"/>
        <v/>
      </c>
    </row>
    <row r="13449" spans="8:25" x14ac:dyDescent="0.25">
      <c r="H13449" s="153"/>
      <c r="I13449" s="151"/>
      <c r="J13449" s="153"/>
      <c r="K13449" s="153"/>
      <c r="L13449" s="153"/>
      <c r="M13449" s="153"/>
      <c r="N13449" s="153"/>
      <c r="O13449" s="153"/>
      <c r="P13449" s="153"/>
      <c r="Q13449" s="153"/>
      <c r="R13449" s="153"/>
      <c r="S13449" s="152"/>
      <c r="T13449" s="154"/>
      <c r="X13449" s="69" t="str">
        <f t="shared" si="424"/>
        <v/>
      </c>
      <c r="Y13449" s="69" t="str">
        <f t="shared" si="425"/>
        <v/>
      </c>
    </row>
    <row r="13450" spans="8:25" x14ac:dyDescent="0.25">
      <c r="H13450" s="153"/>
      <c r="I13450" s="151"/>
      <c r="J13450" s="153"/>
      <c r="K13450" s="153"/>
      <c r="L13450" s="153"/>
      <c r="M13450" s="153"/>
      <c r="N13450" s="153"/>
      <c r="O13450" s="153"/>
      <c r="P13450" s="153"/>
      <c r="Q13450" s="153"/>
      <c r="R13450" s="153"/>
      <c r="S13450" s="152"/>
      <c r="T13450" s="154"/>
      <c r="X13450" s="69" t="str">
        <f t="shared" si="424"/>
        <v/>
      </c>
      <c r="Y13450" s="69" t="str">
        <f t="shared" si="425"/>
        <v/>
      </c>
    </row>
    <row r="13451" spans="8:25" x14ac:dyDescent="0.25">
      <c r="H13451" s="153"/>
      <c r="I13451" s="151"/>
      <c r="J13451" s="153"/>
      <c r="K13451" s="153"/>
      <c r="L13451" s="153"/>
      <c r="M13451" s="153"/>
      <c r="N13451" s="153"/>
      <c r="O13451" s="153"/>
      <c r="P13451" s="153"/>
      <c r="Q13451" s="153"/>
      <c r="R13451" s="153"/>
      <c r="S13451" s="152"/>
      <c r="T13451" s="154"/>
      <c r="X13451" s="69" t="str">
        <f t="shared" si="424"/>
        <v/>
      </c>
      <c r="Y13451" s="69" t="str">
        <f t="shared" si="425"/>
        <v/>
      </c>
    </row>
    <row r="13452" spans="8:25" x14ac:dyDescent="0.25">
      <c r="H13452" s="153"/>
      <c r="I13452" s="151"/>
      <c r="J13452" s="153"/>
      <c r="K13452" s="153"/>
      <c r="L13452" s="153"/>
      <c r="M13452" s="153"/>
      <c r="N13452" s="153"/>
      <c r="O13452" s="153"/>
      <c r="P13452" s="153"/>
      <c r="Q13452" s="153"/>
      <c r="R13452" s="153"/>
      <c r="S13452" s="152"/>
      <c r="T13452" s="154"/>
      <c r="X13452" s="69" t="str">
        <f t="shared" si="424"/>
        <v/>
      </c>
      <c r="Y13452" s="69" t="str">
        <f t="shared" si="425"/>
        <v/>
      </c>
    </row>
    <row r="13453" spans="8:25" x14ac:dyDescent="0.25">
      <c r="H13453" s="153"/>
      <c r="I13453" s="151"/>
      <c r="J13453" s="153"/>
      <c r="K13453" s="153"/>
      <c r="L13453" s="153"/>
      <c r="M13453" s="153"/>
      <c r="N13453" s="153"/>
      <c r="O13453" s="153"/>
      <c r="P13453" s="153"/>
      <c r="Q13453" s="153"/>
      <c r="R13453" s="153"/>
      <c r="S13453" s="152"/>
      <c r="T13453" s="154"/>
      <c r="X13453" s="69" t="str">
        <f t="shared" si="424"/>
        <v/>
      </c>
      <c r="Y13453" s="69" t="str">
        <f t="shared" si="425"/>
        <v/>
      </c>
    </row>
    <row r="13454" spans="8:25" x14ac:dyDescent="0.25">
      <c r="H13454" s="153"/>
      <c r="I13454" s="151"/>
      <c r="J13454" s="153"/>
      <c r="K13454" s="153"/>
      <c r="L13454" s="153"/>
      <c r="M13454" s="153"/>
      <c r="N13454" s="153"/>
      <c r="O13454" s="153"/>
      <c r="P13454" s="153"/>
      <c r="Q13454" s="153"/>
      <c r="R13454" s="153"/>
      <c r="S13454" s="152"/>
      <c r="T13454" s="154"/>
      <c r="X13454" s="69" t="str">
        <f t="shared" si="424"/>
        <v/>
      </c>
      <c r="Y13454" s="69" t="str">
        <f t="shared" si="425"/>
        <v/>
      </c>
    </row>
    <row r="13455" spans="8:25" x14ac:dyDescent="0.25">
      <c r="H13455" s="153"/>
      <c r="I13455" s="151"/>
      <c r="J13455" s="153"/>
      <c r="K13455" s="153"/>
      <c r="L13455" s="153"/>
      <c r="M13455" s="153"/>
      <c r="N13455" s="153"/>
      <c r="O13455" s="153"/>
      <c r="P13455" s="153"/>
      <c r="Q13455" s="153"/>
      <c r="R13455" s="153"/>
      <c r="S13455" s="152"/>
      <c r="T13455" s="154"/>
      <c r="X13455" s="69" t="str">
        <f t="shared" si="424"/>
        <v/>
      </c>
      <c r="Y13455" s="69" t="str">
        <f t="shared" si="425"/>
        <v/>
      </c>
    </row>
    <row r="13456" spans="8:25" x14ac:dyDescent="0.25">
      <c r="H13456" s="153"/>
      <c r="I13456" s="151"/>
      <c r="J13456" s="153"/>
      <c r="K13456" s="153"/>
      <c r="L13456" s="153"/>
      <c r="M13456" s="153"/>
      <c r="N13456" s="153"/>
      <c r="O13456" s="153"/>
      <c r="P13456" s="153"/>
      <c r="Q13456" s="153"/>
      <c r="R13456" s="153"/>
      <c r="S13456" s="152"/>
      <c r="T13456" s="154"/>
      <c r="X13456" s="69" t="str">
        <f t="shared" si="424"/>
        <v/>
      </c>
      <c r="Y13456" s="69" t="str">
        <f t="shared" si="425"/>
        <v/>
      </c>
    </row>
    <row r="13457" spans="8:25" x14ac:dyDescent="0.25">
      <c r="H13457" s="153"/>
      <c r="I13457" s="151"/>
      <c r="J13457" s="153"/>
      <c r="K13457" s="153"/>
      <c r="L13457" s="153"/>
      <c r="M13457" s="153"/>
      <c r="N13457" s="153"/>
      <c r="O13457" s="153"/>
      <c r="P13457" s="153"/>
      <c r="Q13457" s="153"/>
      <c r="R13457" s="153"/>
      <c r="S13457" s="152"/>
      <c r="T13457" s="154"/>
      <c r="X13457" s="69" t="str">
        <f t="shared" si="424"/>
        <v/>
      </c>
      <c r="Y13457" s="69" t="str">
        <f t="shared" si="425"/>
        <v/>
      </c>
    </row>
    <row r="13458" spans="8:25" x14ac:dyDescent="0.25">
      <c r="H13458" s="153"/>
      <c r="I13458" s="151"/>
      <c r="J13458" s="153"/>
      <c r="K13458" s="153"/>
      <c r="L13458" s="153"/>
      <c r="M13458" s="153"/>
      <c r="N13458" s="153"/>
      <c r="O13458" s="153"/>
      <c r="P13458" s="153"/>
      <c r="Q13458" s="153"/>
      <c r="R13458" s="153"/>
      <c r="S13458" s="152"/>
      <c r="T13458" s="154"/>
      <c r="X13458" s="69" t="str">
        <f t="shared" si="424"/>
        <v/>
      </c>
      <c r="Y13458" s="69" t="str">
        <f t="shared" si="425"/>
        <v/>
      </c>
    </row>
    <row r="13459" spans="8:25" x14ac:dyDescent="0.25">
      <c r="H13459" s="153"/>
      <c r="I13459" s="151"/>
      <c r="J13459" s="153"/>
      <c r="K13459" s="153"/>
      <c r="L13459" s="153"/>
      <c r="M13459" s="153"/>
      <c r="N13459" s="153"/>
      <c r="O13459" s="153"/>
      <c r="P13459" s="153"/>
      <c r="Q13459" s="153"/>
      <c r="R13459" s="153"/>
      <c r="S13459" s="152"/>
      <c r="T13459" s="154"/>
      <c r="X13459" s="69" t="str">
        <f t="shared" si="424"/>
        <v/>
      </c>
      <c r="Y13459" s="69" t="str">
        <f t="shared" si="425"/>
        <v/>
      </c>
    </row>
    <row r="13460" spans="8:25" x14ac:dyDescent="0.25">
      <c r="H13460" s="153"/>
      <c r="I13460" s="151"/>
      <c r="J13460" s="153"/>
      <c r="K13460" s="153"/>
      <c r="L13460" s="153"/>
      <c r="M13460" s="153"/>
      <c r="N13460" s="153"/>
      <c r="O13460" s="153"/>
      <c r="P13460" s="153"/>
      <c r="Q13460" s="153"/>
      <c r="R13460" s="153"/>
      <c r="S13460" s="152"/>
      <c r="T13460" s="154"/>
      <c r="X13460" s="69" t="str">
        <f t="shared" si="424"/>
        <v/>
      </c>
      <c r="Y13460" s="69" t="str">
        <f t="shared" si="425"/>
        <v/>
      </c>
    </row>
    <row r="13461" spans="8:25" x14ac:dyDescent="0.25">
      <c r="H13461" s="153"/>
      <c r="I13461" s="151"/>
      <c r="J13461" s="153"/>
      <c r="K13461" s="153"/>
      <c r="L13461" s="153"/>
      <c r="M13461" s="153"/>
      <c r="N13461" s="153"/>
      <c r="O13461" s="153"/>
      <c r="P13461" s="153"/>
      <c r="Q13461" s="153"/>
      <c r="R13461" s="153"/>
      <c r="S13461" s="152"/>
      <c r="T13461" s="154"/>
      <c r="X13461" s="69" t="str">
        <f t="shared" si="424"/>
        <v/>
      </c>
      <c r="Y13461" s="69" t="str">
        <f t="shared" si="425"/>
        <v/>
      </c>
    </row>
    <row r="13462" spans="8:25" x14ac:dyDescent="0.25">
      <c r="H13462" s="153"/>
      <c r="I13462" s="151"/>
      <c r="J13462" s="153"/>
      <c r="K13462" s="153"/>
      <c r="L13462" s="153"/>
      <c r="M13462" s="153"/>
      <c r="N13462" s="153"/>
      <c r="O13462" s="153"/>
      <c r="P13462" s="153"/>
      <c r="Q13462" s="153"/>
      <c r="R13462" s="153"/>
      <c r="S13462" s="152"/>
      <c r="T13462" s="154"/>
      <c r="X13462" s="69" t="str">
        <f t="shared" si="424"/>
        <v/>
      </c>
      <c r="Y13462" s="69" t="str">
        <f t="shared" si="425"/>
        <v/>
      </c>
    </row>
    <row r="13463" spans="8:25" x14ac:dyDescent="0.25">
      <c r="H13463" s="153"/>
      <c r="I13463" s="151"/>
      <c r="J13463" s="153"/>
      <c r="K13463" s="153"/>
      <c r="L13463" s="153"/>
      <c r="M13463" s="153"/>
      <c r="N13463" s="153"/>
      <c r="O13463" s="153"/>
      <c r="P13463" s="153"/>
      <c r="Q13463" s="153"/>
      <c r="R13463" s="153"/>
      <c r="S13463" s="152"/>
      <c r="T13463" s="154"/>
      <c r="X13463" s="69" t="str">
        <f t="shared" si="424"/>
        <v/>
      </c>
      <c r="Y13463" s="69" t="str">
        <f t="shared" si="425"/>
        <v/>
      </c>
    </row>
    <row r="13464" spans="8:25" x14ac:dyDescent="0.25">
      <c r="H13464" s="153"/>
      <c r="I13464" s="151"/>
      <c r="J13464" s="153"/>
      <c r="K13464" s="153"/>
      <c r="L13464" s="153"/>
      <c r="M13464" s="153"/>
      <c r="N13464" s="153"/>
      <c r="O13464" s="153"/>
      <c r="P13464" s="153"/>
      <c r="Q13464" s="153"/>
      <c r="R13464" s="153"/>
      <c r="S13464" s="152"/>
      <c r="T13464" s="154"/>
      <c r="X13464" s="69" t="str">
        <f t="shared" si="424"/>
        <v/>
      </c>
      <c r="Y13464" s="69" t="str">
        <f t="shared" si="425"/>
        <v/>
      </c>
    </row>
    <row r="13465" spans="8:25" x14ac:dyDescent="0.25">
      <c r="H13465" s="153"/>
      <c r="I13465" s="151"/>
      <c r="J13465" s="153"/>
      <c r="K13465" s="153"/>
      <c r="L13465" s="153"/>
      <c r="M13465" s="153"/>
      <c r="N13465" s="153"/>
      <c r="O13465" s="153"/>
      <c r="P13465" s="153"/>
      <c r="Q13465" s="153"/>
      <c r="R13465" s="153"/>
      <c r="S13465" s="152"/>
      <c r="T13465" s="154"/>
      <c r="X13465" s="69" t="str">
        <f t="shared" si="424"/>
        <v/>
      </c>
      <c r="Y13465" s="69" t="str">
        <f t="shared" si="425"/>
        <v/>
      </c>
    </row>
    <row r="13466" spans="8:25" x14ac:dyDescent="0.25">
      <c r="H13466" s="153"/>
      <c r="I13466" s="151"/>
      <c r="J13466" s="153"/>
      <c r="K13466" s="153"/>
      <c r="L13466" s="153"/>
      <c r="M13466" s="153"/>
      <c r="N13466" s="153"/>
      <c r="O13466" s="153"/>
      <c r="P13466" s="153"/>
      <c r="Q13466" s="153"/>
      <c r="R13466" s="153"/>
      <c r="S13466" s="152"/>
      <c r="T13466" s="154"/>
      <c r="X13466" s="69" t="str">
        <f t="shared" si="424"/>
        <v/>
      </c>
      <c r="Y13466" s="69" t="str">
        <f t="shared" si="425"/>
        <v/>
      </c>
    </row>
    <row r="13467" spans="8:25" x14ac:dyDescent="0.25">
      <c r="H13467" s="153"/>
      <c r="I13467" s="151"/>
      <c r="J13467" s="153"/>
      <c r="K13467" s="153"/>
      <c r="L13467" s="153"/>
      <c r="M13467" s="153"/>
      <c r="N13467" s="153"/>
      <c r="O13467" s="153"/>
      <c r="P13467" s="153"/>
      <c r="Q13467" s="153"/>
      <c r="R13467" s="153"/>
      <c r="S13467" s="152"/>
      <c r="T13467" s="154"/>
      <c r="X13467" s="69" t="str">
        <f t="shared" si="424"/>
        <v/>
      </c>
      <c r="Y13467" s="69" t="str">
        <f t="shared" si="425"/>
        <v/>
      </c>
    </row>
    <row r="13468" spans="8:25" x14ac:dyDescent="0.25">
      <c r="H13468" s="153"/>
      <c r="I13468" s="151"/>
      <c r="J13468" s="153"/>
      <c r="K13468" s="153"/>
      <c r="L13468" s="153"/>
      <c r="M13468" s="153"/>
      <c r="N13468" s="153"/>
      <c r="O13468" s="153"/>
      <c r="P13468" s="153"/>
      <c r="Q13468" s="153"/>
      <c r="R13468" s="153"/>
      <c r="S13468" s="152"/>
      <c r="T13468" s="154"/>
      <c r="X13468" s="69" t="str">
        <f t="shared" si="424"/>
        <v/>
      </c>
      <c r="Y13468" s="69" t="str">
        <f t="shared" si="425"/>
        <v/>
      </c>
    </row>
    <row r="13469" spans="8:25" x14ac:dyDescent="0.25">
      <c r="H13469" s="153"/>
      <c r="I13469" s="151"/>
      <c r="J13469" s="153"/>
      <c r="K13469" s="153"/>
      <c r="L13469" s="153"/>
      <c r="M13469" s="153"/>
      <c r="N13469" s="153"/>
      <c r="O13469" s="153"/>
      <c r="P13469" s="153"/>
      <c r="Q13469" s="153"/>
      <c r="R13469" s="153"/>
      <c r="S13469" s="152"/>
      <c r="T13469" s="154"/>
      <c r="X13469" s="69" t="str">
        <f t="shared" si="424"/>
        <v/>
      </c>
      <c r="Y13469" s="69" t="str">
        <f t="shared" si="425"/>
        <v/>
      </c>
    </row>
    <row r="13470" spans="8:25" x14ac:dyDescent="0.25">
      <c r="H13470" s="153"/>
      <c r="I13470" s="151"/>
      <c r="J13470" s="153"/>
      <c r="K13470" s="153"/>
      <c r="L13470" s="153"/>
      <c r="M13470" s="153"/>
      <c r="N13470" s="153"/>
      <c r="O13470" s="153"/>
      <c r="P13470" s="153"/>
      <c r="Q13470" s="153"/>
      <c r="R13470" s="153"/>
      <c r="S13470" s="152"/>
      <c r="T13470" s="154"/>
      <c r="X13470" s="69" t="str">
        <f t="shared" si="424"/>
        <v/>
      </c>
      <c r="Y13470" s="69" t="str">
        <f t="shared" si="425"/>
        <v/>
      </c>
    </row>
    <row r="13471" spans="8:25" x14ac:dyDescent="0.25">
      <c r="H13471" s="153"/>
      <c r="I13471" s="151"/>
      <c r="J13471" s="153"/>
      <c r="K13471" s="153"/>
      <c r="L13471" s="153"/>
      <c r="M13471" s="153"/>
      <c r="N13471" s="153"/>
      <c r="O13471" s="153"/>
      <c r="P13471" s="153"/>
      <c r="Q13471" s="153"/>
      <c r="R13471" s="153"/>
      <c r="S13471" s="152"/>
      <c r="T13471" s="154"/>
      <c r="X13471" s="69" t="str">
        <f t="shared" si="424"/>
        <v/>
      </c>
      <c r="Y13471" s="69" t="str">
        <f t="shared" si="425"/>
        <v/>
      </c>
    </row>
    <row r="13472" spans="8:25" x14ac:dyDescent="0.25">
      <c r="H13472" s="153"/>
      <c r="I13472" s="151"/>
      <c r="J13472" s="153"/>
      <c r="K13472" s="153"/>
      <c r="L13472" s="153"/>
      <c r="M13472" s="153"/>
      <c r="N13472" s="153"/>
      <c r="O13472" s="153"/>
      <c r="P13472" s="153"/>
      <c r="Q13472" s="153"/>
      <c r="R13472" s="153"/>
      <c r="S13472" s="152"/>
      <c r="T13472" s="154"/>
      <c r="X13472" s="69" t="str">
        <f t="shared" si="424"/>
        <v/>
      </c>
      <c r="Y13472" s="69" t="str">
        <f t="shared" si="425"/>
        <v/>
      </c>
    </row>
    <row r="13473" spans="8:25" x14ac:dyDescent="0.25">
      <c r="H13473" s="153"/>
      <c r="I13473" s="151"/>
      <c r="J13473" s="153"/>
      <c r="K13473" s="153"/>
      <c r="L13473" s="153"/>
      <c r="M13473" s="153"/>
      <c r="N13473" s="153"/>
      <c r="O13473" s="153"/>
      <c r="P13473" s="153"/>
      <c r="Q13473" s="153"/>
      <c r="R13473" s="153"/>
      <c r="S13473" s="152"/>
      <c r="T13473" s="154"/>
      <c r="X13473" s="69" t="str">
        <f t="shared" si="424"/>
        <v/>
      </c>
      <c r="Y13473" s="69" t="str">
        <f t="shared" si="425"/>
        <v/>
      </c>
    </row>
    <row r="13474" spans="8:25" x14ac:dyDescent="0.25">
      <c r="H13474" s="153"/>
      <c r="I13474" s="151"/>
      <c r="J13474" s="153"/>
      <c r="K13474" s="153"/>
      <c r="L13474" s="153"/>
      <c r="M13474" s="153"/>
      <c r="N13474" s="153"/>
      <c r="O13474" s="153"/>
      <c r="P13474" s="153"/>
      <c r="Q13474" s="153"/>
      <c r="R13474" s="153"/>
      <c r="S13474" s="152"/>
      <c r="T13474" s="154"/>
      <c r="X13474" s="69" t="str">
        <f t="shared" si="424"/>
        <v/>
      </c>
      <c r="Y13474" s="69" t="str">
        <f t="shared" si="425"/>
        <v/>
      </c>
    </row>
    <row r="13475" spans="8:25" x14ac:dyDescent="0.25">
      <c r="H13475" s="153"/>
      <c r="I13475" s="151"/>
      <c r="J13475" s="153"/>
      <c r="K13475" s="153"/>
      <c r="L13475" s="153"/>
      <c r="M13475" s="153"/>
      <c r="N13475" s="153"/>
      <c r="O13475" s="153"/>
      <c r="P13475" s="153"/>
      <c r="Q13475" s="153"/>
      <c r="R13475" s="153"/>
      <c r="S13475" s="152"/>
      <c r="T13475" s="154"/>
      <c r="X13475" s="69" t="str">
        <f t="shared" si="424"/>
        <v/>
      </c>
      <c r="Y13475" s="69" t="str">
        <f t="shared" si="425"/>
        <v/>
      </c>
    </row>
    <row r="13476" spans="8:25" x14ac:dyDescent="0.25">
      <c r="H13476" s="153"/>
      <c r="I13476" s="151"/>
      <c r="J13476" s="153"/>
      <c r="K13476" s="153"/>
      <c r="L13476" s="153"/>
      <c r="M13476" s="153"/>
      <c r="N13476" s="153"/>
      <c r="O13476" s="153"/>
      <c r="P13476" s="153"/>
      <c r="Q13476" s="153"/>
      <c r="R13476" s="153"/>
      <c r="S13476" s="152"/>
      <c r="T13476" s="154"/>
      <c r="X13476" s="69" t="str">
        <f t="shared" si="424"/>
        <v/>
      </c>
      <c r="Y13476" s="69" t="str">
        <f t="shared" si="425"/>
        <v/>
      </c>
    </row>
    <row r="13477" spans="8:25" x14ac:dyDescent="0.25">
      <c r="H13477" s="153"/>
      <c r="I13477" s="151"/>
      <c r="J13477" s="153"/>
      <c r="K13477" s="153"/>
      <c r="L13477" s="153"/>
      <c r="M13477" s="153"/>
      <c r="N13477" s="153"/>
      <c r="O13477" s="153"/>
      <c r="P13477" s="153"/>
      <c r="Q13477" s="153"/>
      <c r="R13477" s="153"/>
      <c r="S13477" s="152"/>
      <c r="T13477" s="154"/>
      <c r="X13477" s="69" t="str">
        <f t="shared" si="424"/>
        <v/>
      </c>
      <c r="Y13477" s="69" t="str">
        <f t="shared" si="425"/>
        <v/>
      </c>
    </row>
    <row r="13478" spans="8:25" x14ac:dyDescent="0.25">
      <c r="H13478" s="153"/>
      <c r="I13478" s="151"/>
      <c r="J13478" s="153"/>
      <c r="K13478" s="153"/>
      <c r="L13478" s="153"/>
      <c r="M13478" s="153"/>
      <c r="N13478" s="153"/>
      <c r="O13478" s="153"/>
      <c r="P13478" s="153"/>
      <c r="Q13478" s="153"/>
      <c r="R13478" s="153"/>
      <c r="S13478" s="152"/>
      <c r="T13478" s="154"/>
      <c r="X13478" s="69" t="str">
        <f t="shared" si="424"/>
        <v/>
      </c>
      <c r="Y13478" s="69" t="str">
        <f t="shared" si="425"/>
        <v/>
      </c>
    </row>
    <row r="13479" spans="8:25" x14ac:dyDescent="0.25">
      <c r="H13479" s="153"/>
      <c r="I13479" s="151"/>
      <c r="J13479" s="153"/>
      <c r="K13479" s="153"/>
      <c r="L13479" s="153"/>
      <c r="M13479" s="153"/>
      <c r="N13479" s="153"/>
      <c r="O13479" s="153"/>
      <c r="P13479" s="153"/>
      <c r="Q13479" s="153"/>
      <c r="R13479" s="153"/>
      <c r="S13479" s="152"/>
      <c r="T13479" s="154"/>
      <c r="X13479" s="69" t="str">
        <f t="shared" si="424"/>
        <v/>
      </c>
      <c r="Y13479" s="69" t="str">
        <f t="shared" si="425"/>
        <v/>
      </c>
    </row>
    <row r="13480" spans="8:25" x14ac:dyDescent="0.25">
      <c r="H13480" s="153"/>
      <c r="I13480" s="151"/>
      <c r="J13480" s="153"/>
      <c r="K13480" s="153"/>
      <c r="L13480" s="153"/>
      <c r="M13480" s="153"/>
      <c r="N13480" s="153"/>
      <c r="O13480" s="153"/>
      <c r="P13480" s="153"/>
      <c r="Q13480" s="153"/>
      <c r="R13480" s="153"/>
      <c r="S13480" s="152"/>
      <c r="T13480" s="154"/>
      <c r="X13480" s="69" t="str">
        <f t="shared" si="424"/>
        <v/>
      </c>
      <c r="Y13480" s="69" t="str">
        <f t="shared" si="425"/>
        <v/>
      </c>
    </row>
    <row r="13481" spans="8:25" x14ac:dyDescent="0.25">
      <c r="H13481" s="153"/>
      <c r="I13481" s="151"/>
      <c r="J13481" s="153"/>
      <c r="K13481" s="153"/>
      <c r="L13481" s="153"/>
      <c r="M13481" s="153"/>
      <c r="N13481" s="153"/>
      <c r="O13481" s="153"/>
      <c r="P13481" s="153"/>
      <c r="Q13481" s="153"/>
      <c r="R13481" s="153"/>
      <c r="S13481" s="152"/>
      <c r="T13481" s="154"/>
      <c r="X13481" s="69" t="str">
        <f t="shared" si="424"/>
        <v/>
      </c>
      <c r="Y13481" s="69" t="str">
        <f t="shared" si="425"/>
        <v/>
      </c>
    </row>
    <row r="13482" spans="8:25" x14ac:dyDescent="0.25">
      <c r="H13482" s="153"/>
      <c r="I13482" s="151"/>
      <c r="J13482" s="153"/>
      <c r="K13482" s="153"/>
      <c r="L13482" s="153"/>
      <c r="M13482" s="153"/>
      <c r="N13482" s="153"/>
      <c r="O13482" s="153"/>
      <c r="P13482" s="153"/>
      <c r="Q13482" s="153"/>
      <c r="R13482" s="153"/>
      <c r="S13482" s="152"/>
      <c r="T13482" s="154"/>
      <c r="X13482" s="69" t="str">
        <f t="shared" si="424"/>
        <v/>
      </c>
      <c r="Y13482" s="69" t="str">
        <f t="shared" si="425"/>
        <v/>
      </c>
    </row>
    <row r="13483" spans="8:25" x14ac:dyDescent="0.25">
      <c r="H13483" s="153"/>
      <c r="I13483" s="151"/>
      <c r="J13483" s="153"/>
      <c r="K13483" s="153"/>
      <c r="L13483" s="153"/>
      <c r="M13483" s="153"/>
      <c r="N13483" s="153"/>
      <c r="O13483" s="153"/>
      <c r="P13483" s="153"/>
      <c r="Q13483" s="153"/>
      <c r="R13483" s="153"/>
      <c r="S13483" s="152"/>
      <c r="T13483" s="154"/>
      <c r="X13483" s="69" t="str">
        <f t="shared" si="424"/>
        <v/>
      </c>
      <c r="Y13483" s="69" t="str">
        <f t="shared" si="425"/>
        <v/>
      </c>
    </row>
    <row r="13484" spans="8:25" x14ac:dyDescent="0.25">
      <c r="H13484" s="153"/>
      <c r="I13484" s="151"/>
      <c r="J13484" s="153"/>
      <c r="K13484" s="153"/>
      <c r="L13484" s="153"/>
      <c r="M13484" s="153"/>
      <c r="N13484" s="153"/>
      <c r="O13484" s="153"/>
      <c r="P13484" s="153"/>
      <c r="Q13484" s="153"/>
      <c r="R13484" s="153"/>
      <c r="S13484" s="152"/>
      <c r="T13484" s="154"/>
      <c r="X13484" s="69" t="str">
        <f t="shared" si="424"/>
        <v/>
      </c>
      <c r="Y13484" s="69" t="str">
        <f t="shared" si="425"/>
        <v/>
      </c>
    </row>
    <row r="13485" spans="8:25" x14ac:dyDescent="0.25">
      <c r="H13485" s="153"/>
      <c r="I13485" s="151"/>
      <c r="J13485" s="153"/>
      <c r="K13485" s="153"/>
      <c r="L13485" s="153"/>
      <c r="M13485" s="153"/>
      <c r="N13485" s="153"/>
      <c r="O13485" s="153"/>
      <c r="P13485" s="153"/>
      <c r="Q13485" s="153"/>
      <c r="R13485" s="153"/>
      <c r="S13485" s="152"/>
      <c r="T13485" s="154"/>
      <c r="X13485" s="69" t="str">
        <f t="shared" si="424"/>
        <v/>
      </c>
      <c r="Y13485" s="69" t="str">
        <f t="shared" si="425"/>
        <v/>
      </c>
    </row>
    <row r="13486" spans="8:25" x14ac:dyDescent="0.25">
      <c r="H13486" s="153"/>
      <c r="I13486" s="151"/>
      <c r="J13486" s="153"/>
      <c r="K13486" s="153"/>
      <c r="L13486" s="153"/>
      <c r="M13486" s="153"/>
      <c r="N13486" s="153"/>
      <c r="O13486" s="153"/>
      <c r="P13486" s="153"/>
      <c r="Q13486" s="153"/>
      <c r="R13486" s="153"/>
      <c r="S13486" s="152"/>
      <c r="T13486" s="154"/>
      <c r="X13486" s="69" t="str">
        <f t="shared" si="424"/>
        <v/>
      </c>
      <c r="Y13486" s="69" t="str">
        <f t="shared" si="425"/>
        <v/>
      </c>
    </row>
    <row r="13487" spans="8:25" x14ac:dyDescent="0.25">
      <c r="H13487" s="153"/>
      <c r="I13487" s="151"/>
      <c r="J13487" s="153"/>
      <c r="K13487" s="153"/>
      <c r="L13487" s="153"/>
      <c r="M13487" s="153"/>
      <c r="N13487" s="153"/>
      <c r="O13487" s="153"/>
      <c r="P13487" s="153"/>
      <c r="Q13487" s="153"/>
      <c r="R13487" s="153"/>
      <c r="S13487" s="152"/>
      <c r="T13487" s="154"/>
      <c r="X13487" s="69" t="str">
        <f t="shared" si="424"/>
        <v/>
      </c>
      <c r="Y13487" s="69" t="str">
        <f t="shared" si="425"/>
        <v/>
      </c>
    </row>
    <row r="13488" spans="8:25" x14ac:dyDescent="0.25">
      <c r="H13488" s="153"/>
      <c r="I13488" s="151"/>
      <c r="J13488" s="153"/>
      <c r="K13488" s="153"/>
      <c r="L13488" s="153"/>
      <c r="M13488" s="153"/>
      <c r="N13488" s="153"/>
      <c r="O13488" s="153"/>
      <c r="P13488" s="153"/>
      <c r="Q13488" s="153"/>
      <c r="R13488" s="153"/>
      <c r="S13488" s="152"/>
      <c r="T13488" s="154"/>
      <c r="X13488" s="69" t="str">
        <f t="shared" si="424"/>
        <v/>
      </c>
      <c r="Y13488" s="69" t="str">
        <f t="shared" si="425"/>
        <v/>
      </c>
    </row>
    <row r="13489" spans="8:25" x14ac:dyDescent="0.25">
      <c r="H13489" s="153"/>
      <c r="I13489" s="151"/>
      <c r="J13489" s="153"/>
      <c r="K13489" s="153"/>
      <c r="L13489" s="153"/>
      <c r="M13489" s="153"/>
      <c r="N13489" s="153"/>
      <c r="O13489" s="153"/>
      <c r="P13489" s="153"/>
      <c r="Q13489" s="153"/>
      <c r="R13489" s="153"/>
      <c r="S13489" s="152"/>
      <c r="T13489" s="154"/>
      <c r="X13489" s="69" t="str">
        <f t="shared" si="424"/>
        <v/>
      </c>
      <c r="Y13489" s="69" t="str">
        <f t="shared" si="425"/>
        <v/>
      </c>
    </row>
    <row r="13490" spans="8:25" x14ac:dyDescent="0.25">
      <c r="H13490" s="153"/>
      <c r="I13490" s="151"/>
      <c r="J13490" s="153"/>
      <c r="K13490" s="153"/>
      <c r="L13490" s="153"/>
      <c r="M13490" s="153"/>
      <c r="N13490" s="153"/>
      <c r="O13490" s="153"/>
      <c r="P13490" s="153"/>
      <c r="Q13490" s="153"/>
      <c r="R13490" s="153"/>
      <c r="S13490" s="152"/>
      <c r="T13490" s="154"/>
      <c r="X13490" s="69" t="str">
        <f t="shared" si="424"/>
        <v/>
      </c>
      <c r="Y13490" s="69" t="str">
        <f t="shared" si="425"/>
        <v/>
      </c>
    </row>
    <row r="13491" spans="8:25" x14ac:dyDescent="0.25">
      <c r="H13491" s="153"/>
      <c r="I13491" s="151"/>
      <c r="J13491" s="153"/>
      <c r="K13491" s="153"/>
      <c r="L13491" s="153"/>
      <c r="M13491" s="153"/>
      <c r="N13491" s="153"/>
      <c r="O13491" s="153"/>
      <c r="P13491" s="153"/>
      <c r="Q13491" s="153"/>
      <c r="R13491" s="153"/>
      <c r="S13491" s="152"/>
      <c r="T13491" s="154"/>
      <c r="X13491" s="69" t="str">
        <f t="shared" si="424"/>
        <v/>
      </c>
      <c r="Y13491" s="69" t="str">
        <f t="shared" si="425"/>
        <v/>
      </c>
    </row>
    <row r="13492" spans="8:25" x14ac:dyDescent="0.25">
      <c r="H13492" s="153"/>
      <c r="I13492" s="151"/>
      <c r="J13492" s="153"/>
      <c r="K13492" s="153"/>
      <c r="L13492" s="153"/>
      <c r="M13492" s="153"/>
      <c r="N13492" s="153"/>
      <c r="O13492" s="153"/>
      <c r="P13492" s="153"/>
      <c r="Q13492" s="153"/>
      <c r="R13492" s="153"/>
      <c r="S13492" s="152"/>
      <c r="T13492" s="154"/>
      <c r="X13492" s="69" t="str">
        <f t="shared" si="424"/>
        <v/>
      </c>
      <c r="Y13492" s="69" t="str">
        <f t="shared" si="425"/>
        <v/>
      </c>
    </row>
    <row r="13493" spans="8:25" x14ac:dyDescent="0.25">
      <c r="H13493" s="153"/>
      <c r="I13493" s="151"/>
      <c r="J13493" s="153"/>
      <c r="K13493" s="153"/>
      <c r="L13493" s="153"/>
      <c r="M13493" s="153"/>
      <c r="N13493" s="153"/>
      <c r="O13493" s="153"/>
      <c r="P13493" s="153"/>
      <c r="Q13493" s="153"/>
      <c r="R13493" s="153"/>
      <c r="S13493" s="152"/>
      <c r="T13493" s="154"/>
      <c r="X13493" s="69" t="str">
        <f t="shared" si="424"/>
        <v/>
      </c>
      <c r="Y13493" s="69" t="str">
        <f t="shared" si="425"/>
        <v/>
      </c>
    </row>
    <row r="13494" spans="8:25" x14ac:dyDescent="0.25">
      <c r="H13494" s="153"/>
      <c r="I13494" s="151"/>
      <c r="J13494" s="153"/>
      <c r="K13494" s="153"/>
      <c r="L13494" s="153"/>
      <c r="M13494" s="153"/>
      <c r="N13494" s="153"/>
      <c r="O13494" s="153"/>
      <c r="P13494" s="153"/>
      <c r="Q13494" s="153"/>
      <c r="R13494" s="153"/>
      <c r="S13494" s="152"/>
      <c r="T13494" s="154"/>
      <c r="X13494" s="69" t="str">
        <f t="shared" si="424"/>
        <v/>
      </c>
      <c r="Y13494" s="69" t="str">
        <f t="shared" si="425"/>
        <v/>
      </c>
    </row>
    <row r="13495" spans="8:25" x14ac:dyDescent="0.25">
      <c r="H13495" s="153"/>
      <c r="I13495" s="151"/>
      <c r="J13495" s="153"/>
      <c r="K13495" s="153"/>
      <c r="L13495" s="153"/>
      <c r="M13495" s="153"/>
      <c r="N13495" s="153"/>
      <c r="O13495" s="153"/>
      <c r="P13495" s="153"/>
      <c r="Q13495" s="153"/>
      <c r="R13495" s="153"/>
      <c r="S13495" s="152"/>
      <c r="T13495" s="154"/>
      <c r="X13495" s="69" t="str">
        <f t="shared" si="424"/>
        <v/>
      </c>
      <c r="Y13495" s="69" t="str">
        <f t="shared" si="425"/>
        <v/>
      </c>
    </row>
    <row r="13496" spans="8:25" x14ac:dyDescent="0.25">
      <c r="H13496" s="153"/>
      <c r="I13496" s="151"/>
      <c r="J13496" s="153"/>
      <c r="K13496" s="153"/>
      <c r="L13496" s="153"/>
      <c r="M13496" s="153"/>
      <c r="N13496" s="153"/>
      <c r="O13496" s="153"/>
      <c r="P13496" s="153"/>
      <c r="Q13496" s="153"/>
      <c r="R13496" s="153"/>
      <c r="S13496" s="152"/>
      <c r="T13496" s="154"/>
      <c r="X13496" s="69" t="str">
        <f t="shared" si="424"/>
        <v/>
      </c>
      <c r="Y13496" s="69" t="str">
        <f t="shared" si="425"/>
        <v/>
      </c>
    </row>
    <row r="13497" spans="8:25" x14ac:dyDescent="0.25">
      <c r="H13497" s="153"/>
      <c r="I13497" s="151"/>
      <c r="J13497" s="153"/>
      <c r="K13497" s="153"/>
      <c r="L13497" s="153"/>
      <c r="M13497" s="153"/>
      <c r="N13497" s="153"/>
      <c r="O13497" s="153"/>
      <c r="P13497" s="153"/>
      <c r="Q13497" s="153"/>
      <c r="R13497" s="153"/>
      <c r="S13497" s="152"/>
      <c r="T13497" s="154"/>
      <c r="X13497" s="69" t="str">
        <f t="shared" si="424"/>
        <v/>
      </c>
      <c r="Y13497" s="69" t="str">
        <f t="shared" si="425"/>
        <v/>
      </c>
    </row>
    <row r="13498" spans="8:25" x14ac:dyDescent="0.25">
      <c r="H13498" s="153"/>
      <c r="I13498" s="151"/>
      <c r="J13498" s="153"/>
      <c r="K13498" s="153"/>
      <c r="L13498" s="153"/>
      <c r="M13498" s="153"/>
      <c r="N13498" s="153"/>
      <c r="O13498" s="153"/>
      <c r="P13498" s="153"/>
      <c r="Q13498" s="153"/>
      <c r="R13498" s="153"/>
      <c r="S13498" s="152"/>
      <c r="T13498" s="154"/>
      <c r="X13498" s="69" t="str">
        <f t="shared" si="424"/>
        <v/>
      </c>
      <c r="Y13498" s="69" t="str">
        <f t="shared" si="425"/>
        <v/>
      </c>
    </row>
    <row r="13499" spans="8:25" x14ac:dyDescent="0.25">
      <c r="H13499" s="153"/>
      <c r="I13499" s="151"/>
      <c r="J13499" s="153"/>
      <c r="K13499" s="153"/>
      <c r="L13499" s="153"/>
      <c r="M13499" s="153"/>
      <c r="N13499" s="153"/>
      <c r="O13499" s="153"/>
      <c r="P13499" s="153"/>
      <c r="Q13499" s="153"/>
      <c r="R13499" s="153"/>
      <c r="S13499" s="152"/>
      <c r="T13499" s="154"/>
      <c r="X13499" s="69" t="str">
        <f t="shared" si="424"/>
        <v/>
      </c>
      <c r="Y13499" s="69" t="str">
        <f t="shared" si="425"/>
        <v/>
      </c>
    </row>
    <row r="13500" spans="8:25" x14ac:dyDescent="0.25">
      <c r="H13500" s="153"/>
      <c r="I13500" s="151"/>
      <c r="J13500" s="153"/>
      <c r="K13500" s="153"/>
      <c r="L13500" s="153"/>
      <c r="M13500" s="153"/>
      <c r="N13500" s="153"/>
      <c r="O13500" s="153"/>
      <c r="P13500" s="153"/>
      <c r="Q13500" s="153"/>
      <c r="R13500" s="153"/>
      <c r="S13500" s="152"/>
      <c r="T13500" s="154"/>
      <c r="X13500" s="69" t="str">
        <f t="shared" si="424"/>
        <v/>
      </c>
      <c r="Y13500" s="69" t="str">
        <f t="shared" si="425"/>
        <v/>
      </c>
    </row>
    <row r="13501" spans="8:25" x14ac:dyDescent="0.25">
      <c r="H13501" s="153"/>
      <c r="I13501" s="151"/>
      <c r="J13501" s="153"/>
      <c r="K13501" s="153"/>
      <c r="L13501" s="153"/>
      <c r="M13501" s="153"/>
      <c r="N13501" s="153"/>
      <c r="O13501" s="153"/>
      <c r="P13501" s="153"/>
      <c r="Q13501" s="153"/>
      <c r="R13501" s="153"/>
      <c r="S13501" s="152"/>
      <c r="T13501" s="154"/>
      <c r="X13501" s="69" t="str">
        <f t="shared" si="424"/>
        <v/>
      </c>
      <c r="Y13501" s="69" t="str">
        <f t="shared" si="425"/>
        <v/>
      </c>
    </row>
    <row r="13502" spans="8:25" x14ac:dyDescent="0.25">
      <c r="H13502" s="153"/>
      <c r="I13502" s="151"/>
      <c r="J13502" s="153"/>
      <c r="K13502" s="153"/>
      <c r="L13502" s="153"/>
      <c r="M13502" s="153"/>
      <c r="N13502" s="153"/>
      <c r="O13502" s="153"/>
      <c r="P13502" s="153"/>
      <c r="Q13502" s="153"/>
      <c r="R13502" s="153"/>
      <c r="S13502" s="152"/>
      <c r="T13502" s="154"/>
      <c r="X13502" s="69" t="str">
        <f t="shared" si="424"/>
        <v/>
      </c>
      <c r="Y13502" s="69" t="str">
        <f t="shared" si="425"/>
        <v/>
      </c>
    </row>
    <row r="13503" spans="8:25" x14ac:dyDescent="0.25">
      <c r="H13503" s="153"/>
      <c r="I13503" s="151"/>
      <c r="J13503" s="153"/>
      <c r="K13503" s="153"/>
      <c r="L13503" s="153"/>
      <c r="M13503" s="153"/>
      <c r="N13503" s="153"/>
      <c r="O13503" s="153"/>
      <c r="P13503" s="153"/>
      <c r="Q13503" s="153"/>
      <c r="R13503" s="153"/>
      <c r="S13503" s="152"/>
      <c r="T13503" s="154"/>
      <c r="X13503" s="69" t="str">
        <f t="shared" si="424"/>
        <v/>
      </c>
      <c r="Y13503" s="69" t="str">
        <f t="shared" si="425"/>
        <v/>
      </c>
    </row>
    <row r="13504" spans="8:25" x14ac:dyDescent="0.25">
      <c r="H13504" s="153"/>
      <c r="I13504" s="151"/>
      <c r="J13504" s="153"/>
      <c r="K13504" s="153"/>
      <c r="L13504" s="153"/>
      <c r="M13504" s="153"/>
      <c r="N13504" s="153"/>
      <c r="O13504" s="153"/>
      <c r="P13504" s="153"/>
      <c r="Q13504" s="153"/>
      <c r="R13504" s="153"/>
      <c r="S13504" s="152"/>
      <c r="T13504" s="154"/>
      <c r="X13504" s="69" t="str">
        <f t="shared" si="424"/>
        <v/>
      </c>
      <c r="Y13504" s="69" t="str">
        <f t="shared" si="425"/>
        <v/>
      </c>
    </row>
    <row r="13505" spans="8:25" x14ac:dyDescent="0.25">
      <c r="H13505" s="153"/>
      <c r="I13505" s="151"/>
      <c r="J13505" s="153"/>
      <c r="K13505" s="153"/>
      <c r="L13505" s="153"/>
      <c r="M13505" s="153"/>
      <c r="N13505" s="153"/>
      <c r="O13505" s="153"/>
      <c r="P13505" s="153"/>
      <c r="Q13505" s="153"/>
      <c r="R13505" s="153"/>
      <c r="S13505" s="152"/>
      <c r="T13505" s="154"/>
      <c r="X13505" s="69" t="str">
        <f t="shared" si="424"/>
        <v/>
      </c>
      <c r="Y13505" s="69" t="str">
        <f t="shared" si="425"/>
        <v/>
      </c>
    </row>
    <row r="13506" spans="8:25" x14ac:dyDescent="0.25">
      <c r="H13506" s="153"/>
      <c r="I13506" s="151"/>
      <c r="J13506" s="153"/>
      <c r="K13506" s="153"/>
      <c r="L13506" s="153"/>
      <c r="M13506" s="153"/>
      <c r="N13506" s="153"/>
      <c r="O13506" s="153"/>
      <c r="P13506" s="153"/>
      <c r="Q13506" s="153"/>
      <c r="R13506" s="153"/>
      <c r="S13506" s="152"/>
      <c r="T13506" s="154"/>
      <c r="X13506" s="69" t="str">
        <f t="shared" ref="X13506:X13524" si="426">IF(W13506&lt;&gt;"",W13506-I13506,"")</f>
        <v/>
      </c>
      <c r="Y13506" s="69" t="str">
        <f t="shared" si="425"/>
        <v/>
      </c>
    </row>
    <row r="13507" spans="8:25" x14ac:dyDescent="0.25">
      <c r="H13507" s="153"/>
      <c r="I13507" s="151"/>
      <c r="J13507" s="153"/>
      <c r="K13507" s="153"/>
      <c r="L13507" s="153"/>
      <c r="M13507" s="153"/>
      <c r="N13507" s="153"/>
      <c r="O13507" s="153"/>
      <c r="P13507" s="153"/>
      <c r="Q13507" s="153"/>
      <c r="R13507" s="153"/>
      <c r="S13507" s="152"/>
      <c r="T13507" s="154"/>
      <c r="X13507" s="69" t="str">
        <f t="shared" si="426"/>
        <v/>
      </c>
      <c r="Y13507" s="69" t="str">
        <f t="shared" ref="Y13507:Y13524" si="427">IF(X13507&lt;&gt;"",IF(X13507&lt;365,"&lt; 1 year",IF(X13507&lt;730,"1-2",IF(X13507&lt;1095,"2-3",IF(X13507&lt;1460,"3-4",IF(X13507&lt;1825,"4-5","5+"))))),"")</f>
        <v/>
      </c>
    </row>
    <row r="13508" spans="8:25" x14ac:dyDescent="0.25">
      <c r="H13508" s="153"/>
      <c r="I13508" s="151"/>
      <c r="J13508" s="153"/>
      <c r="K13508" s="153"/>
      <c r="L13508" s="153"/>
      <c r="M13508" s="153"/>
      <c r="N13508" s="153"/>
      <c r="O13508" s="153"/>
      <c r="P13508" s="153"/>
      <c r="Q13508" s="153"/>
      <c r="R13508" s="153"/>
      <c r="S13508" s="152"/>
      <c r="T13508" s="154"/>
      <c r="X13508" s="69" t="str">
        <f t="shared" si="426"/>
        <v/>
      </c>
      <c r="Y13508" s="69" t="str">
        <f t="shared" si="427"/>
        <v/>
      </c>
    </row>
    <row r="13509" spans="8:25" x14ac:dyDescent="0.25">
      <c r="H13509" s="153"/>
      <c r="I13509" s="151"/>
      <c r="J13509" s="153"/>
      <c r="K13509" s="153"/>
      <c r="L13509" s="153"/>
      <c r="M13509" s="153"/>
      <c r="N13509" s="153"/>
      <c r="O13509" s="153"/>
      <c r="P13509" s="153"/>
      <c r="Q13509" s="153"/>
      <c r="R13509" s="153"/>
      <c r="S13509" s="152"/>
      <c r="T13509" s="154"/>
      <c r="X13509" s="69" t="str">
        <f t="shared" si="426"/>
        <v/>
      </c>
      <c r="Y13509" s="69" t="str">
        <f t="shared" si="427"/>
        <v/>
      </c>
    </row>
    <row r="13510" spans="8:25" x14ac:dyDescent="0.25">
      <c r="H13510" s="153"/>
      <c r="I13510" s="151"/>
      <c r="J13510" s="153"/>
      <c r="K13510" s="153"/>
      <c r="L13510" s="153"/>
      <c r="M13510" s="153"/>
      <c r="N13510" s="153"/>
      <c r="O13510" s="153"/>
      <c r="P13510" s="153"/>
      <c r="Q13510" s="153"/>
      <c r="R13510" s="153"/>
      <c r="S13510" s="152"/>
      <c r="T13510" s="154"/>
      <c r="X13510" s="69" t="str">
        <f t="shared" si="426"/>
        <v/>
      </c>
      <c r="Y13510" s="69" t="str">
        <f t="shared" si="427"/>
        <v/>
      </c>
    </row>
    <row r="13511" spans="8:25" x14ac:dyDescent="0.25">
      <c r="H13511" s="153"/>
      <c r="I13511" s="151"/>
      <c r="J13511" s="153"/>
      <c r="K13511" s="153"/>
      <c r="L13511" s="153"/>
      <c r="M13511" s="153"/>
      <c r="N13511" s="153"/>
      <c r="O13511" s="153"/>
      <c r="P13511" s="153"/>
      <c r="Q13511" s="153"/>
      <c r="R13511" s="153"/>
      <c r="S13511" s="152"/>
      <c r="T13511" s="154"/>
      <c r="X13511" s="69" t="str">
        <f t="shared" si="426"/>
        <v/>
      </c>
      <c r="Y13511" s="69" t="str">
        <f t="shared" si="427"/>
        <v/>
      </c>
    </row>
    <row r="13512" spans="8:25" x14ac:dyDescent="0.25">
      <c r="H13512" s="153"/>
      <c r="I13512" s="151"/>
      <c r="J13512" s="153"/>
      <c r="K13512" s="153"/>
      <c r="L13512" s="153"/>
      <c r="M13512" s="153"/>
      <c r="N13512" s="153"/>
      <c r="O13512" s="153"/>
      <c r="P13512" s="153"/>
      <c r="Q13512" s="153"/>
      <c r="R13512" s="153"/>
      <c r="S13512" s="152"/>
      <c r="T13512" s="154"/>
      <c r="X13512" s="69" t="str">
        <f t="shared" si="426"/>
        <v/>
      </c>
      <c r="Y13512" s="69" t="str">
        <f t="shared" si="427"/>
        <v/>
      </c>
    </row>
    <row r="13513" spans="8:25" x14ac:dyDescent="0.25">
      <c r="H13513" s="153"/>
      <c r="I13513" s="151"/>
      <c r="J13513" s="153"/>
      <c r="K13513" s="153"/>
      <c r="L13513" s="153"/>
      <c r="M13513" s="153"/>
      <c r="N13513" s="153"/>
      <c r="O13513" s="153"/>
      <c r="P13513" s="153"/>
      <c r="Q13513" s="153"/>
      <c r="R13513" s="153"/>
      <c r="S13513" s="152"/>
      <c r="T13513" s="154"/>
      <c r="X13513" s="69" t="str">
        <f t="shared" si="426"/>
        <v/>
      </c>
      <c r="Y13513" s="69" t="str">
        <f t="shared" si="427"/>
        <v/>
      </c>
    </row>
    <row r="13514" spans="8:25" x14ac:dyDescent="0.25">
      <c r="H13514" s="153"/>
      <c r="I13514" s="151"/>
      <c r="J13514" s="153"/>
      <c r="K13514" s="153"/>
      <c r="L13514" s="153"/>
      <c r="M13514" s="153"/>
      <c r="N13514" s="153"/>
      <c r="O13514" s="153"/>
      <c r="P13514" s="153"/>
      <c r="Q13514" s="153"/>
      <c r="R13514" s="153"/>
      <c r="S13514" s="152"/>
      <c r="T13514" s="154"/>
      <c r="X13514" s="69" t="str">
        <f t="shared" si="426"/>
        <v/>
      </c>
      <c r="Y13514" s="69" t="str">
        <f t="shared" si="427"/>
        <v/>
      </c>
    </row>
    <row r="13515" spans="8:25" x14ac:dyDescent="0.25">
      <c r="H13515" s="153"/>
      <c r="I13515" s="151"/>
      <c r="J13515" s="153"/>
      <c r="K13515" s="153"/>
      <c r="L13515" s="153"/>
      <c r="M13515" s="153"/>
      <c r="N13515" s="153"/>
      <c r="O13515" s="153"/>
      <c r="P13515" s="153"/>
      <c r="Q13515" s="153"/>
      <c r="R13515" s="153"/>
      <c r="S13515" s="152"/>
      <c r="T13515" s="154"/>
      <c r="X13515" s="69" t="str">
        <f t="shared" si="426"/>
        <v/>
      </c>
      <c r="Y13515" s="69" t="str">
        <f t="shared" si="427"/>
        <v/>
      </c>
    </row>
    <row r="13516" spans="8:25" x14ac:dyDescent="0.25">
      <c r="H13516" s="153"/>
      <c r="I13516" s="151"/>
      <c r="J13516" s="153"/>
      <c r="K13516" s="153"/>
      <c r="L13516" s="153"/>
      <c r="M13516" s="153"/>
      <c r="N13516" s="153"/>
      <c r="O13516" s="153"/>
      <c r="P13516" s="153"/>
      <c r="Q13516" s="153"/>
      <c r="R13516" s="153"/>
      <c r="S13516" s="152"/>
      <c r="T13516" s="154"/>
      <c r="X13516" s="69" t="str">
        <f t="shared" si="426"/>
        <v/>
      </c>
      <c r="Y13516" s="69" t="str">
        <f t="shared" si="427"/>
        <v/>
      </c>
    </row>
    <row r="13517" spans="8:25" x14ac:dyDescent="0.25">
      <c r="H13517" s="153"/>
      <c r="I13517" s="151"/>
      <c r="J13517" s="153"/>
      <c r="K13517" s="153"/>
      <c r="L13517" s="153"/>
      <c r="M13517" s="153"/>
      <c r="N13517" s="153"/>
      <c r="O13517" s="153"/>
      <c r="P13517" s="153"/>
      <c r="Q13517" s="153"/>
      <c r="R13517" s="153"/>
      <c r="S13517" s="152"/>
      <c r="T13517" s="154"/>
      <c r="X13517" s="69" t="str">
        <f t="shared" si="426"/>
        <v/>
      </c>
      <c r="Y13517" s="69" t="str">
        <f t="shared" si="427"/>
        <v/>
      </c>
    </row>
    <row r="13518" spans="8:25" x14ac:dyDescent="0.25">
      <c r="H13518" s="153"/>
      <c r="I13518" s="151"/>
      <c r="J13518" s="153"/>
      <c r="K13518" s="153"/>
      <c r="L13518" s="153"/>
      <c r="M13518" s="153"/>
      <c r="N13518" s="153"/>
      <c r="O13518" s="153"/>
      <c r="P13518" s="153"/>
      <c r="Q13518" s="153"/>
      <c r="R13518" s="153"/>
      <c r="S13518" s="152"/>
      <c r="T13518" s="154"/>
      <c r="X13518" s="69" t="str">
        <f t="shared" si="426"/>
        <v/>
      </c>
      <c r="Y13518" s="69" t="str">
        <f t="shared" si="427"/>
        <v/>
      </c>
    </row>
    <row r="13519" spans="8:25" x14ac:dyDescent="0.25">
      <c r="H13519" s="153"/>
      <c r="I13519" s="151"/>
      <c r="J13519" s="153"/>
      <c r="K13519" s="153"/>
      <c r="L13519" s="153"/>
      <c r="M13519" s="153"/>
      <c r="N13519" s="153"/>
      <c r="O13519" s="153"/>
      <c r="P13519" s="153"/>
      <c r="Q13519" s="153"/>
      <c r="R13519" s="153"/>
      <c r="S13519" s="152"/>
      <c r="T13519" s="154"/>
      <c r="X13519" s="69" t="str">
        <f t="shared" si="426"/>
        <v/>
      </c>
      <c r="Y13519" s="69" t="str">
        <f t="shared" si="427"/>
        <v/>
      </c>
    </row>
    <row r="13520" spans="8:25" x14ac:dyDescent="0.25">
      <c r="H13520" s="153"/>
      <c r="I13520" s="151"/>
      <c r="J13520" s="153"/>
      <c r="K13520" s="153"/>
      <c r="L13520" s="153"/>
      <c r="M13520" s="153"/>
      <c r="N13520" s="153"/>
      <c r="O13520" s="153"/>
      <c r="P13520" s="153"/>
      <c r="Q13520" s="153"/>
      <c r="R13520" s="153"/>
      <c r="S13520" s="152"/>
      <c r="T13520" s="154"/>
      <c r="X13520" s="69" t="str">
        <f t="shared" si="426"/>
        <v/>
      </c>
      <c r="Y13520" s="69" t="str">
        <f t="shared" si="427"/>
        <v/>
      </c>
    </row>
    <row r="13521" spans="8:25" x14ac:dyDescent="0.25">
      <c r="H13521" s="153"/>
      <c r="I13521" s="151"/>
      <c r="J13521" s="153"/>
      <c r="K13521" s="153"/>
      <c r="L13521" s="153"/>
      <c r="M13521" s="153"/>
      <c r="N13521" s="153"/>
      <c r="O13521" s="153"/>
      <c r="P13521" s="153"/>
      <c r="Q13521" s="153"/>
      <c r="R13521" s="153"/>
      <c r="S13521" s="152"/>
      <c r="T13521" s="154"/>
      <c r="X13521" s="69" t="str">
        <f t="shared" si="426"/>
        <v/>
      </c>
      <c r="Y13521" s="69" t="str">
        <f t="shared" si="427"/>
        <v/>
      </c>
    </row>
    <row r="13522" spans="8:25" x14ac:dyDescent="0.25">
      <c r="H13522" s="153"/>
      <c r="I13522" s="151"/>
      <c r="J13522" s="153"/>
      <c r="K13522" s="153"/>
      <c r="L13522" s="153"/>
      <c r="M13522" s="153"/>
      <c r="N13522" s="153"/>
      <c r="O13522" s="153"/>
      <c r="P13522" s="153"/>
      <c r="Q13522" s="153"/>
      <c r="R13522" s="153"/>
      <c r="S13522" s="152"/>
      <c r="T13522" s="154"/>
      <c r="X13522" s="69" t="str">
        <f t="shared" si="426"/>
        <v/>
      </c>
      <c r="Y13522" s="69" t="str">
        <f t="shared" si="427"/>
        <v/>
      </c>
    </row>
    <row r="13523" spans="8:25" x14ac:dyDescent="0.25">
      <c r="H13523" s="153"/>
      <c r="I13523" s="151"/>
      <c r="J13523" s="153"/>
      <c r="K13523" s="153"/>
      <c r="L13523" s="153"/>
      <c r="M13523" s="153"/>
      <c r="N13523" s="153"/>
      <c r="O13523" s="153"/>
      <c r="P13523" s="153"/>
      <c r="Q13523" s="153"/>
      <c r="R13523" s="153"/>
      <c r="S13523" s="152"/>
      <c r="T13523" s="154"/>
      <c r="X13523" s="69" t="str">
        <f t="shared" si="426"/>
        <v/>
      </c>
      <c r="Y13523" s="69" t="str">
        <f t="shared" si="427"/>
        <v/>
      </c>
    </row>
    <row r="13524" spans="8:25" x14ac:dyDescent="0.25">
      <c r="H13524" s="153"/>
      <c r="I13524" s="151"/>
      <c r="J13524" s="153"/>
      <c r="K13524" s="153"/>
      <c r="L13524" s="153"/>
      <c r="M13524" s="153"/>
      <c r="N13524" s="153"/>
      <c r="O13524" s="153"/>
      <c r="P13524" s="153"/>
      <c r="Q13524" s="153"/>
      <c r="R13524" s="153"/>
      <c r="S13524" s="152"/>
      <c r="T13524" s="154"/>
      <c r="X13524" s="69" t="str">
        <f t="shared" si="426"/>
        <v/>
      </c>
      <c r="Y13524" s="69" t="str">
        <f t="shared" si="427"/>
        <v/>
      </c>
    </row>
    <row r="13525" spans="8:25" x14ac:dyDescent="0.25">
      <c r="H13525" s="153"/>
      <c r="I13525" s="151"/>
      <c r="J13525" s="153"/>
      <c r="K13525" s="153"/>
      <c r="L13525" s="153"/>
      <c r="M13525" s="153"/>
      <c r="N13525" s="153"/>
      <c r="O13525" s="153"/>
      <c r="P13525" s="153"/>
      <c r="Q13525" s="153"/>
      <c r="R13525" s="153"/>
      <c r="S13525" s="152"/>
      <c r="T13525" s="154"/>
    </row>
    <row r="13526" spans="8:25" x14ac:dyDescent="0.25">
      <c r="H13526" s="153"/>
      <c r="I13526" s="151"/>
      <c r="J13526" s="153"/>
      <c r="K13526" s="153"/>
      <c r="L13526" s="153"/>
      <c r="M13526" s="153"/>
      <c r="N13526" s="153"/>
      <c r="O13526" s="153"/>
      <c r="P13526" s="153"/>
      <c r="Q13526" s="153"/>
      <c r="R13526" s="153"/>
      <c r="S13526" s="152"/>
      <c r="T13526" s="154"/>
    </row>
    <row r="13527" spans="8:25" x14ac:dyDescent="0.25">
      <c r="H13527" s="153"/>
      <c r="I13527" s="151"/>
      <c r="J13527" s="153"/>
      <c r="K13527" s="153"/>
      <c r="L13527" s="153"/>
      <c r="M13527" s="153"/>
      <c r="N13527" s="153"/>
      <c r="O13527" s="153"/>
      <c r="P13527" s="153"/>
      <c r="Q13527" s="153"/>
      <c r="R13527" s="153"/>
      <c r="S13527" s="152"/>
      <c r="T13527" s="154"/>
    </row>
    <row r="13528" spans="8:25" x14ac:dyDescent="0.25">
      <c r="H13528" s="153"/>
      <c r="I13528" s="151"/>
      <c r="J13528" s="153"/>
      <c r="K13528" s="153"/>
      <c r="L13528" s="153"/>
      <c r="M13528" s="153"/>
      <c r="N13528" s="153"/>
      <c r="O13528" s="153"/>
      <c r="P13528" s="153"/>
      <c r="Q13528" s="153"/>
      <c r="R13528" s="153"/>
      <c r="S13528" s="152"/>
      <c r="T13528" s="154"/>
    </row>
    <row r="13529" spans="8:25" x14ac:dyDescent="0.25">
      <c r="H13529" s="153"/>
      <c r="I13529" s="151"/>
      <c r="J13529" s="153"/>
      <c r="K13529" s="153"/>
      <c r="L13529" s="153"/>
      <c r="M13529" s="153"/>
      <c r="N13529" s="153"/>
      <c r="O13529" s="153"/>
      <c r="P13529" s="153"/>
      <c r="Q13529" s="153"/>
      <c r="R13529" s="153"/>
      <c r="S13529" s="152"/>
      <c r="T13529" s="154"/>
    </row>
    <row r="13530" spans="8:25" x14ac:dyDescent="0.25">
      <c r="H13530" s="153"/>
      <c r="I13530" s="151"/>
      <c r="J13530" s="153"/>
      <c r="K13530" s="153"/>
      <c r="L13530" s="153"/>
      <c r="M13530" s="153"/>
      <c r="N13530" s="153"/>
      <c r="O13530" s="153"/>
      <c r="P13530" s="153"/>
      <c r="Q13530" s="153"/>
      <c r="R13530" s="153"/>
      <c r="S13530" s="152"/>
      <c r="T13530" s="154"/>
    </row>
    <row r="13531" spans="8:25" x14ac:dyDescent="0.25">
      <c r="H13531" s="153"/>
      <c r="I13531" s="151"/>
      <c r="J13531" s="153"/>
      <c r="K13531" s="153"/>
      <c r="L13531" s="153"/>
      <c r="M13531" s="153"/>
      <c r="N13531" s="153"/>
      <c r="O13531" s="153"/>
      <c r="P13531" s="153"/>
      <c r="Q13531" s="153"/>
      <c r="R13531" s="153"/>
      <c r="S13531" s="152"/>
      <c r="T13531" s="154"/>
    </row>
    <row r="13532" spans="8:25" x14ac:dyDescent="0.25">
      <c r="H13532" s="153"/>
      <c r="I13532" s="151"/>
      <c r="J13532" s="153"/>
      <c r="K13532" s="153"/>
      <c r="L13532" s="153"/>
      <c r="M13532" s="153"/>
      <c r="N13532" s="153"/>
      <c r="O13532" s="153"/>
      <c r="P13532" s="153"/>
      <c r="Q13532" s="153"/>
      <c r="R13532" s="153"/>
      <c r="S13532" s="152"/>
      <c r="T13532" s="154"/>
    </row>
    <row r="13533" spans="8:25" x14ac:dyDescent="0.25">
      <c r="H13533" s="153"/>
      <c r="I13533" s="151"/>
      <c r="J13533" s="153"/>
      <c r="K13533" s="153"/>
      <c r="L13533" s="153"/>
      <c r="M13533" s="153"/>
      <c r="N13533" s="153"/>
      <c r="O13533" s="153"/>
      <c r="P13533" s="153"/>
      <c r="Q13533" s="153"/>
      <c r="R13533" s="153"/>
      <c r="S13533" s="152"/>
      <c r="T13533" s="154"/>
    </row>
    <row r="13534" spans="8:25" x14ac:dyDescent="0.25">
      <c r="H13534" s="153"/>
      <c r="I13534" s="151"/>
      <c r="J13534" s="153"/>
      <c r="K13534" s="153"/>
      <c r="L13534" s="153"/>
      <c r="M13534" s="153"/>
      <c r="N13534" s="153"/>
      <c r="O13534" s="153"/>
      <c r="P13534" s="153"/>
      <c r="Q13534" s="153"/>
      <c r="R13534" s="153"/>
      <c r="S13534" s="152"/>
      <c r="T13534" s="154"/>
    </row>
    <row r="13535" spans="8:25" x14ac:dyDescent="0.25">
      <c r="H13535" s="153"/>
      <c r="I13535" s="151"/>
      <c r="J13535" s="153"/>
      <c r="K13535" s="153"/>
      <c r="L13535" s="153"/>
      <c r="M13535" s="153"/>
      <c r="N13535" s="153"/>
      <c r="O13535" s="153"/>
      <c r="P13535" s="153"/>
      <c r="Q13535" s="153"/>
      <c r="R13535" s="153"/>
      <c r="S13535" s="152"/>
      <c r="T13535" s="154"/>
    </row>
    <row r="13536" spans="8:25" x14ac:dyDescent="0.25">
      <c r="H13536" s="153"/>
      <c r="I13536" s="151"/>
      <c r="J13536" s="153"/>
      <c r="K13536" s="153"/>
      <c r="L13536" s="153"/>
      <c r="M13536" s="153"/>
      <c r="N13536" s="153"/>
      <c r="O13536" s="153"/>
      <c r="P13536" s="153"/>
      <c r="Q13536" s="153"/>
      <c r="R13536" s="153"/>
      <c r="S13536" s="152"/>
      <c r="T13536" s="154"/>
    </row>
    <row r="13537" spans="8:20" x14ac:dyDescent="0.25">
      <c r="H13537" s="153"/>
      <c r="I13537" s="151"/>
      <c r="J13537" s="153"/>
      <c r="K13537" s="153"/>
      <c r="L13537" s="153"/>
      <c r="M13537" s="153"/>
      <c r="N13537" s="153"/>
      <c r="O13537" s="153"/>
      <c r="P13537" s="153"/>
      <c r="Q13537" s="153"/>
      <c r="R13537" s="153"/>
      <c r="S13537" s="152"/>
      <c r="T13537" s="154"/>
    </row>
    <row r="13538" spans="8:20" x14ac:dyDescent="0.25">
      <c r="H13538" s="153"/>
      <c r="I13538" s="151"/>
      <c r="J13538" s="153"/>
      <c r="K13538" s="153"/>
      <c r="L13538" s="153"/>
      <c r="M13538" s="153"/>
      <c r="N13538" s="153"/>
      <c r="O13538" s="153"/>
      <c r="P13538" s="153"/>
      <c r="Q13538" s="153"/>
      <c r="R13538" s="153"/>
      <c r="S13538" s="152"/>
      <c r="T13538" s="154"/>
    </row>
    <row r="13539" spans="8:20" x14ac:dyDescent="0.25">
      <c r="H13539" s="153"/>
      <c r="I13539" s="151"/>
      <c r="J13539" s="153"/>
      <c r="K13539" s="153"/>
      <c r="L13539" s="153"/>
      <c r="M13539" s="153"/>
      <c r="N13539" s="153"/>
      <c r="O13539" s="153"/>
      <c r="P13539" s="153"/>
      <c r="Q13539" s="153"/>
      <c r="R13539" s="153"/>
      <c r="S13539" s="152"/>
      <c r="T13539" s="154"/>
    </row>
    <row r="13540" spans="8:20" x14ac:dyDescent="0.25">
      <c r="H13540" s="153"/>
      <c r="I13540" s="151"/>
      <c r="J13540" s="153"/>
      <c r="K13540" s="153"/>
      <c r="L13540" s="153"/>
      <c r="M13540" s="153"/>
      <c r="N13540" s="153"/>
      <c r="O13540" s="153"/>
      <c r="P13540" s="153"/>
      <c r="Q13540" s="153"/>
      <c r="R13540" s="153"/>
      <c r="S13540" s="152"/>
      <c r="T13540" s="154"/>
    </row>
    <row r="13541" spans="8:20" x14ac:dyDescent="0.25">
      <c r="H13541" s="153"/>
      <c r="I13541" s="151"/>
      <c r="J13541" s="153"/>
      <c r="K13541" s="153"/>
      <c r="L13541" s="153"/>
      <c r="M13541" s="153"/>
      <c r="N13541" s="153"/>
      <c r="O13541" s="153"/>
      <c r="P13541" s="153"/>
      <c r="Q13541" s="153"/>
      <c r="R13541" s="153"/>
      <c r="S13541" s="152"/>
      <c r="T13541" s="154"/>
    </row>
    <row r="13542" spans="8:20" x14ac:dyDescent="0.25">
      <c r="H13542" s="153"/>
      <c r="I13542" s="151"/>
      <c r="J13542" s="153"/>
      <c r="K13542" s="153"/>
      <c r="L13542" s="153"/>
      <c r="M13542" s="153"/>
      <c r="N13542" s="153"/>
      <c r="O13542" s="153"/>
      <c r="P13542" s="153"/>
      <c r="Q13542" s="153"/>
      <c r="R13542" s="153"/>
      <c r="S13542" s="152"/>
      <c r="T13542" s="154"/>
    </row>
    <row r="13543" spans="8:20" x14ac:dyDescent="0.25">
      <c r="H13543" s="153"/>
      <c r="I13543" s="151"/>
      <c r="J13543" s="153"/>
      <c r="K13543" s="153"/>
      <c r="L13543" s="153"/>
      <c r="M13543" s="153"/>
      <c r="N13543" s="153"/>
      <c r="O13543" s="153"/>
      <c r="P13543" s="153"/>
      <c r="Q13543" s="153"/>
      <c r="R13543" s="153"/>
      <c r="S13543" s="152"/>
      <c r="T13543" s="154"/>
    </row>
    <row r="13544" spans="8:20" x14ac:dyDescent="0.25">
      <c r="H13544" s="153"/>
      <c r="I13544" s="151"/>
      <c r="J13544" s="153"/>
      <c r="K13544" s="153"/>
      <c r="L13544" s="153"/>
      <c r="M13544" s="153"/>
      <c r="N13544" s="153"/>
      <c r="O13544" s="153"/>
      <c r="P13544" s="153"/>
      <c r="Q13544" s="153"/>
      <c r="R13544" s="153"/>
      <c r="S13544" s="152"/>
      <c r="T13544" s="154"/>
    </row>
    <row r="13545" spans="8:20" x14ac:dyDescent="0.25">
      <c r="H13545" s="153"/>
      <c r="I13545" s="151"/>
      <c r="J13545" s="153"/>
      <c r="K13545" s="153"/>
      <c r="L13545" s="153"/>
      <c r="M13545" s="153"/>
      <c r="N13545" s="153"/>
      <c r="O13545" s="153"/>
      <c r="P13545" s="153"/>
      <c r="Q13545" s="153"/>
      <c r="R13545" s="153"/>
      <c r="S13545" s="152"/>
      <c r="T13545" s="154"/>
    </row>
    <row r="13546" spans="8:20" x14ac:dyDescent="0.25">
      <c r="H13546" s="153"/>
      <c r="I13546" s="151"/>
      <c r="J13546" s="153"/>
      <c r="K13546" s="153"/>
      <c r="L13546" s="153"/>
      <c r="M13546" s="153"/>
      <c r="N13546" s="153"/>
      <c r="O13546" s="153"/>
      <c r="P13546" s="153"/>
      <c r="Q13546" s="153"/>
      <c r="R13546" s="153"/>
      <c r="S13546" s="152"/>
      <c r="T13546" s="154"/>
    </row>
    <row r="13547" spans="8:20" x14ac:dyDescent="0.25">
      <c r="H13547" s="153"/>
      <c r="I13547" s="151"/>
      <c r="J13547" s="153"/>
      <c r="K13547" s="153"/>
      <c r="L13547" s="153"/>
      <c r="M13547" s="153"/>
      <c r="N13547" s="153"/>
      <c r="O13547" s="153"/>
      <c r="P13547" s="153"/>
      <c r="Q13547" s="153"/>
      <c r="R13547" s="153"/>
      <c r="S13547" s="152"/>
      <c r="T13547" s="154"/>
    </row>
    <row r="13548" spans="8:20" x14ac:dyDescent="0.25">
      <c r="H13548" s="153"/>
      <c r="I13548" s="151"/>
      <c r="J13548" s="153"/>
      <c r="K13548" s="153"/>
      <c r="L13548" s="153"/>
      <c r="M13548" s="153"/>
      <c r="N13548" s="153"/>
      <c r="O13548" s="153"/>
      <c r="P13548" s="153"/>
      <c r="Q13548" s="153"/>
      <c r="R13548" s="153"/>
      <c r="S13548" s="152"/>
      <c r="T13548" s="154"/>
    </row>
    <row r="13549" spans="8:20" x14ac:dyDescent="0.25">
      <c r="H13549" s="153"/>
      <c r="I13549" s="151"/>
      <c r="J13549" s="153"/>
      <c r="K13549" s="153"/>
      <c r="L13549" s="153"/>
      <c r="M13549" s="153"/>
      <c r="N13549" s="153"/>
      <c r="O13549" s="153"/>
      <c r="P13549" s="153"/>
      <c r="Q13549" s="153"/>
      <c r="R13549" s="153"/>
      <c r="S13549" s="152"/>
      <c r="T13549" s="154"/>
    </row>
    <row r="13550" spans="8:20" x14ac:dyDescent="0.25">
      <c r="H13550" s="153"/>
      <c r="I13550" s="151"/>
      <c r="J13550" s="153"/>
      <c r="K13550" s="153"/>
      <c r="L13550" s="153"/>
      <c r="M13550" s="153"/>
      <c r="N13550" s="153"/>
      <c r="O13550" s="153"/>
      <c r="P13550" s="153"/>
      <c r="Q13550" s="153"/>
      <c r="R13550" s="153"/>
      <c r="S13550" s="152"/>
      <c r="T13550" s="154"/>
    </row>
    <row r="13551" spans="8:20" x14ac:dyDescent="0.25">
      <c r="H13551" s="153"/>
      <c r="I13551" s="151"/>
      <c r="J13551" s="153"/>
      <c r="K13551" s="153"/>
      <c r="L13551" s="153"/>
      <c r="M13551" s="153"/>
      <c r="N13551" s="153"/>
      <c r="O13551" s="153"/>
      <c r="P13551" s="153"/>
      <c r="Q13551" s="153"/>
      <c r="R13551" s="153"/>
      <c r="S13551" s="152"/>
      <c r="T13551" s="154"/>
    </row>
    <row r="13552" spans="8:20" x14ac:dyDescent="0.25">
      <c r="H13552" s="153"/>
      <c r="I13552" s="151"/>
      <c r="J13552" s="153"/>
      <c r="K13552" s="153"/>
      <c r="L13552" s="153"/>
      <c r="M13552" s="153"/>
      <c r="N13552" s="153"/>
      <c r="O13552" s="153"/>
      <c r="P13552" s="153"/>
      <c r="Q13552" s="153"/>
      <c r="R13552" s="153"/>
      <c r="S13552" s="152"/>
      <c r="T13552" s="154"/>
    </row>
    <row r="13553" spans="8:20" x14ac:dyDescent="0.25">
      <c r="H13553" s="153"/>
      <c r="I13553" s="151"/>
      <c r="J13553" s="153"/>
      <c r="K13553" s="153"/>
      <c r="L13553" s="153"/>
      <c r="M13553" s="153"/>
      <c r="N13553" s="153"/>
      <c r="O13553" s="153"/>
      <c r="P13553" s="153"/>
      <c r="Q13553" s="153"/>
      <c r="R13553" s="153"/>
      <c r="S13553" s="152"/>
      <c r="T13553" s="154"/>
    </row>
    <row r="13554" spans="8:20" x14ac:dyDescent="0.25">
      <c r="H13554" s="153"/>
      <c r="I13554" s="151"/>
      <c r="J13554" s="153"/>
      <c r="K13554" s="153"/>
      <c r="L13554" s="153"/>
      <c r="M13554" s="153"/>
      <c r="N13554" s="153"/>
      <c r="O13554" s="153"/>
      <c r="P13554" s="153"/>
      <c r="Q13554" s="153"/>
      <c r="R13554" s="153"/>
      <c r="S13554" s="152"/>
      <c r="T13554" s="154"/>
    </row>
    <row r="13555" spans="8:20" x14ac:dyDescent="0.25">
      <c r="H13555" s="153"/>
      <c r="I13555" s="151"/>
      <c r="J13555" s="153"/>
      <c r="K13555" s="153"/>
      <c r="L13555" s="153"/>
      <c r="M13555" s="153"/>
      <c r="N13555" s="153"/>
      <c r="O13555" s="153"/>
      <c r="P13555" s="153"/>
      <c r="Q13555" s="153"/>
      <c r="R13555" s="153"/>
      <c r="S13555" s="152"/>
      <c r="T13555" s="154"/>
    </row>
    <row r="13556" spans="8:20" x14ac:dyDescent="0.25">
      <c r="H13556" s="153"/>
      <c r="I13556" s="151"/>
      <c r="J13556" s="153"/>
      <c r="K13556" s="153"/>
      <c r="L13556" s="153"/>
      <c r="M13556" s="153"/>
      <c r="N13556" s="153"/>
      <c r="O13556" s="153"/>
      <c r="P13556" s="153"/>
      <c r="Q13556" s="153"/>
      <c r="R13556" s="153"/>
      <c r="S13556" s="152"/>
      <c r="T13556" s="154"/>
    </row>
    <row r="13557" spans="8:20" x14ac:dyDescent="0.25">
      <c r="H13557" s="153"/>
      <c r="I13557" s="151"/>
      <c r="J13557" s="153"/>
      <c r="K13557" s="153"/>
      <c r="L13557" s="153"/>
      <c r="M13557" s="153"/>
      <c r="N13557" s="153"/>
      <c r="O13557" s="153"/>
      <c r="P13557" s="153"/>
      <c r="Q13557" s="153"/>
      <c r="R13557" s="153"/>
      <c r="S13557" s="152"/>
      <c r="T13557" s="154"/>
    </row>
    <row r="13558" spans="8:20" x14ac:dyDescent="0.25">
      <c r="H13558" s="153"/>
      <c r="I13558" s="151"/>
      <c r="J13558" s="153"/>
      <c r="K13558" s="153"/>
      <c r="L13558" s="153"/>
      <c r="M13558" s="153"/>
      <c r="N13558" s="153"/>
      <c r="O13558" s="153"/>
      <c r="P13558" s="153"/>
      <c r="Q13558" s="153"/>
      <c r="R13558" s="153"/>
      <c r="S13558" s="152"/>
      <c r="T13558" s="154"/>
    </row>
    <row r="13559" spans="8:20" x14ac:dyDescent="0.25">
      <c r="H13559" s="153"/>
      <c r="I13559" s="151"/>
      <c r="J13559" s="153"/>
      <c r="K13559" s="153"/>
      <c r="L13559" s="153"/>
      <c r="M13559" s="153"/>
      <c r="N13559" s="153"/>
      <c r="O13559" s="153"/>
      <c r="P13559" s="153"/>
      <c r="Q13559" s="153"/>
      <c r="R13559" s="153"/>
      <c r="S13559" s="152"/>
      <c r="T13559" s="154"/>
    </row>
    <row r="13560" spans="8:20" x14ac:dyDescent="0.25">
      <c r="H13560" s="153"/>
      <c r="I13560" s="151"/>
      <c r="J13560" s="153"/>
      <c r="K13560" s="153"/>
      <c r="L13560" s="153"/>
      <c r="M13560" s="153"/>
      <c r="N13560" s="153"/>
      <c r="O13560" s="153"/>
      <c r="P13560" s="153"/>
      <c r="Q13560" s="153"/>
      <c r="R13560" s="153"/>
      <c r="S13560" s="152"/>
      <c r="T13560" s="154"/>
    </row>
    <row r="13561" spans="8:20" x14ac:dyDescent="0.25">
      <c r="H13561" s="153"/>
      <c r="I13561" s="151"/>
      <c r="J13561" s="153"/>
      <c r="K13561" s="153"/>
      <c r="L13561" s="153"/>
      <c r="M13561" s="153"/>
      <c r="N13561" s="153"/>
      <c r="O13561" s="153"/>
      <c r="P13561" s="153"/>
      <c r="Q13561" s="153"/>
      <c r="R13561" s="153"/>
      <c r="S13561" s="152"/>
      <c r="T13561" s="154"/>
    </row>
    <row r="13562" spans="8:20" x14ac:dyDescent="0.25">
      <c r="H13562" s="153"/>
      <c r="I13562" s="151"/>
      <c r="J13562" s="153"/>
      <c r="K13562" s="153"/>
      <c r="L13562" s="153"/>
      <c r="M13562" s="153"/>
      <c r="N13562" s="153"/>
      <c r="O13562" s="153"/>
      <c r="P13562" s="153"/>
      <c r="Q13562" s="153"/>
      <c r="R13562" s="153"/>
      <c r="S13562" s="152"/>
      <c r="T13562" s="154"/>
    </row>
    <row r="13563" spans="8:20" x14ac:dyDescent="0.25">
      <c r="H13563" s="153"/>
      <c r="I13563" s="151"/>
      <c r="J13563" s="153"/>
      <c r="K13563" s="153"/>
      <c r="L13563" s="153"/>
      <c r="M13563" s="153"/>
      <c r="N13563" s="153"/>
      <c r="O13563" s="153"/>
      <c r="P13563" s="153"/>
      <c r="Q13563" s="153"/>
      <c r="R13563" s="153"/>
      <c r="S13563" s="152"/>
      <c r="T13563" s="154"/>
    </row>
    <row r="13564" spans="8:20" x14ac:dyDescent="0.25">
      <c r="H13564" s="153"/>
      <c r="I13564" s="151"/>
      <c r="J13564" s="153"/>
      <c r="K13564" s="153"/>
      <c r="L13564" s="153"/>
      <c r="M13564" s="153"/>
      <c r="N13564" s="153"/>
      <c r="O13564" s="153"/>
      <c r="P13564" s="153"/>
      <c r="Q13564" s="153"/>
      <c r="R13564" s="153"/>
      <c r="S13564" s="152"/>
      <c r="T13564" s="154"/>
    </row>
    <row r="13565" spans="8:20" x14ac:dyDescent="0.25">
      <c r="H13565" s="153"/>
      <c r="I13565" s="151"/>
      <c r="J13565" s="153"/>
      <c r="K13565" s="153"/>
      <c r="L13565" s="153"/>
      <c r="M13565" s="153"/>
      <c r="N13565" s="153"/>
      <c r="O13565" s="153"/>
      <c r="P13565" s="153"/>
      <c r="Q13565" s="153"/>
      <c r="R13565" s="153"/>
      <c r="S13565" s="152"/>
      <c r="T13565" s="154"/>
    </row>
    <row r="13566" spans="8:20" x14ac:dyDescent="0.25">
      <c r="H13566" s="153"/>
      <c r="I13566" s="151"/>
      <c r="J13566" s="153"/>
      <c r="K13566" s="153"/>
      <c r="L13566" s="153"/>
      <c r="M13566" s="153"/>
      <c r="N13566" s="153"/>
      <c r="O13566" s="153"/>
      <c r="P13566" s="153"/>
      <c r="Q13566" s="153"/>
      <c r="R13566" s="153"/>
      <c r="S13566" s="152"/>
      <c r="T13566" s="154"/>
    </row>
    <row r="13567" spans="8:20" x14ac:dyDescent="0.25">
      <c r="H13567" s="153"/>
      <c r="I13567" s="151"/>
      <c r="J13567" s="153"/>
      <c r="K13567" s="153"/>
      <c r="L13567" s="153"/>
      <c r="M13567" s="153"/>
      <c r="N13567" s="153"/>
      <c r="O13567" s="153"/>
      <c r="P13567" s="153"/>
      <c r="Q13567" s="153"/>
      <c r="R13567" s="153"/>
      <c r="S13567" s="152"/>
      <c r="T13567" s="154"/>
    </row>
    <row r="13568" spans="8:20" x14ac:dyDescent="0.25">
      <c r="H13568" s="153"/>
      <c r="I13568" s="151"/>
      <c r="J13568" s="153"/>
      <c r="K13568" s="153"/>
      <c r="L13568" s="153"/>
      <c r="M13568" s="153"/>
      <c r="N13568" s="153"/>
      <c r="O13568" s="153"/>
      <c r="P13568" s="153"/>
      <c r="Q13568" s="153"/>
      <c r="R13568" s="153"/>
      <c r="S13568" s="152"/>
      <c r="T13568" s="154"/>
    </row>
    <row r="13569" spans="8:20" x14ac:dyDescent="0.25">
      <c r="H13569" s="153"/>
      <c r="I13569" s="151"/>
      <c r="J13569" s="153"/>
      <c r="K13569" s="153"/>
      <c r="L13569" s="153"/>
      <c r="M13569" s="153"/>
      <c r="N13569" s="153"/>
      <c r="O13569" s="153"/>
      <c r="P13569" s="153"/>
      <c r="Q13569" s="153"/>
      <c r="R13569" s="153"/>
      <c r="S13569" s="152"/>
      <c r="T13569" s="154"/>
    </row>
    <row r="13570" spans="8:20" x14ac:dyDescent="0.25">
      <c r="H13570" s="153"/>
      <c r="I13570" s="151"/>
      <c r="J13570" s="153"/>
      <c r="K13570" s="153"/>
      <c r="L13570" s="153"/>
      <c r="M13570" s="153"/>
      <c r="N13570" s="153"/>
      <c r="O13570" s="153"/>
      <c r="P13570" s="153"/>
      <c r="Q13570" s="153"/>
      <c r="R13570" s="153"/>
      <c r="S13570" s="152"/>
      <c r="T13570" s="154"/>
    </row>
    <row r="13571" spans="8:20" x14ac:dyDescent="0.25">
      <c r="H13571" s="153"/>
      <c r="I13571" s="151"/>
      <c r="J13571" s="153"/>
      <c r="K13571" s="153"/>
      <c r="L13571" s="153"/>
      <c r="M13571" s="153"/>
      <c r="N13571" s="153"/>
      <c r="O13571" s="153"/>
      <c r="P13571" s="153"/>
      <c r="Q13571" s="153"/>
      <c r="R13571" s="153"/>
      <c r="S13571" s="152"/>
      <c r="T13571" s="154"/>
    </row>
    <row r="13572" spans="8:20" x14ac:dyDescent="0.25">
      <c r="H13572" s="153"/>
      <c r="I13572" s="151"/>
      <c r="J13572" s="153"/>
      <c r="K13572" s="153"/>
      <c r="L13572" s="153"/>
      <c r="M13572" s="153"/>
      <c r="N13572" s="153"/>
      <c r="O13572" s="153"/>
      <c r="P13572" s="153"/>
      <c r="Q13572" s="153"/>
      <c r="R13572" s="153"/>
      <c r="S13572" s="152"/>
      <c r="T13572" s="154"/>
    </row>
    <row r="13573" spans="8:20" x14ac:dyDescent="0.25">
      <c r="H13573" s="153"/>
      <c r="I13573" s="151"/>
      <c r="J13573" s="153"/>
      <c r="K13573" s="153"/>
      <c r="L13573" s="153"/>
      <c r="M13573" s="153"/>
      <c r="N13573" s="153"/>
      <c r="O13573" s="153"/>
      <c r="P13573" s="153"/>
      <c r="Q13573" s="153"/>
      <c r="R13573" s="153"/>
      <c r="S13573" s="152"/>
      <c r="T13573" s="154"/>
    </row>
    <row r="13574" spans="8:20" x14ac:dyDescent="0.25">
      <c r="H13574" s="153"/>
      <c r="I13574" s="151"/>
      <c r="J13574" s="153"/>
      <c r="K13574" s="153"/>
      <c r="L13574" s="153"/>
      <c r="M13574" s="153"/>
      <c r="N13574" s="153"/>
      <c r="O13574" s="153"/>
      <c r="P13574" s="153"/>
      <c r="Q13574" s="153"/>
      <c r="R13574" s="153"/>
      <c r="S13574" s="152"/>
      <c r="T13574" s="154"/>
    </row>
    <row r="13575" spans="8:20" x14ac:dyDescent="0.25">
      <c r="H13575" s="153"/>
      <c r="I13575" s="151"/>
      <c r="J13575" s="153"/>
      <c r="K13575" s="153"/>
      <c r="L13575" s="153"/>
      <c r="M13575" s="153"/>
      <c r="N13575" s="153"/>
      <c r="O13575" s="153"/>
      <c r="P13575" s="153"/>
      <c r="Q13575" s="153"/>
      <c r="R13575" s="153"/>
      <c r="S13575" s="152"/>
      <c r="T13575" s="154"/>
    </row>
    <row r="13576" spans="8:20" x14ac:dyDescent="0.25">
      <c r="H13576" s="153"/>
      <c r="I13576" s="151"/>
      <c r="J13576" s="153"/>
      <c r="K13576" s="153"/>
      <c r="L13576" s="153"/>
      <c r="M13576" s="153"/>
      <c r="N13576" s="153"/>
      <c r="O13576" s="153"/>
      <c r="P13576" s="153"/>
      <c r="Q13576" s="153"/>
      <c r="R13576" s="153"/>
      <c r="S13576" s="152"/>
      <c r="T13576" s="154"/>
    </row>
    <row r="13577" spans="8:20" x14ac:dyDescent="0.25">
      <c r="H13577" s="153"/>
      <c r="I13577" s="151"/>
      <c r="J13577" s="153"/>
      <c r="K13577" s="153"/>
      <c r="L13577" s="153"/>
      <c r="M13577" s="153"/>
      <c r="N13577" s="153"/>
      <c r="O13577" s="153"/>
      <c r="P13577" s="153"/>
      <c r="Q13577" s="153"/>
      <c r="R13577" s="153"/>
      <c r="S13577" s="152"/>
      <c r="T13577" s="154"/>
    </row>
    <row r="13578" spans="8:20" x14ac:dyDescent="0.25">
      <c r="H13578" s="153"/>
      <c r="I13578" s="151"/>
      <c r="J13578" s="153"/>
      <c r="K13578" s="153"/>
      <c r="L13578" s="153"/>
      <c r="M13578" s="153"/>
      <c r="N13578" s="153"/>
      <c r="O13578" s="153"/>
      <c r="P13578" s="153"/>
      <c r="Q13578" s="153"/>
      <c r="R13578" s="153"/>
      <c r="S13578" s="152"/>
      <c r="T13578" s="154"/>
    </row>
    <row r="13579" spans="8:20" x14ac:dyDescent="0.25">
      <c r="H13579" s="153"/>
      <c r="I13579" s="151"/>
      <c r="J13579" s="153"/>
      <c r="K13579" s="153"/>
      <c r="L13579" s="153"/>
      <c r="M13579" s="153"/>
      <c r="N13579" s="153"/>
      <c r="O13579" s="153"/>
      <c r="P13579" s="153"/>
      <c r="Q13579" s="153"/>
      <c r="R13579" s="153"/>
      <c r="S13579" s="152"/>
      <c r="T13579" s="154"/>
    </row>
    <row r="13580" spans="8:20" x14ac:dyDescent="0.25">
      <c r="H13580" s="153"/>
      <c r="I13580" s="151"/>
      <c r="J13580" s="153"/>
      <c r="K13580" s="153"/>
      <c r="L13580" s="153"/>
      <c r="M13580" s="153"/>
      <c r="N13580" s="153"/>
      <c r="O13580" s="153"/>
      <c r="P13580" s="153"/>
      <c r="Q13580" s="153"/>
      <c r="R13580" s="153"/>
      <c r="S13580" s="152"/>
      <c r="T13580" s="154"/>
    </row>
    <row r="13581" spans="8:20" x14ac:dyDescent="0.25">
      <c r="H13581" s="153"/>
      <c r="I13581" s="151"/>
      <c r="J13581" s="153"/>
      <c r="K13581" s="153"/>
      <c r="L13581" s="153"/>
      <c r="M13581" s="153"/>
      <c r="N13581" s="153"/>
      <c r="O13581" s="153"/>
      <c r="P13581" s="153"/>
      <c r="Q13581" s="153"/>
      <c r="R13581" s="153"/>
      <c r="S13581" s="152"/>
      <c r="T13581" s="154"/>
    </row>
    <row r="13582" spans="8:20" x14ac:dyDescent="0.25">
      <c r="H13582" s="153"/>
      <c r="I13582" s="151"/>
      <c r="J13582" s="153"/>
      <c r="K13582" s="153"/>
      <c r="L13582" s="153"/>
      <c r="M13582" s="153"/>
      <c r="N13582" s="153"/>
      <c r="O13582" s="153"/>
      <c r="P13582" s="153"/>
      <c r="Q13582" s="153"/>
      <c r="R13582" s="153"/>
      <c r="S13582" s="152"/>
      <c r="T13582" s="154"/>
    </row>
    <row r="13583" spans="8:20" x14ac:dyDescent="0.25">
      <c r="H13583" s="153"/>
      <c r="I13583" s="151"/>
      <c r="J13583" s="153"/>
      <c r="K13583" s="153"/>
      <c r="L13583" s="153"/>
      <c r="M13583" s="153"/>
      <c r="N13583" s="153"/>
      <c r="O13583" s="153"/>
      <c r="P13583" s="153"/>
      <c r="Q13583" s="153"/>
      <c r="R13583" s="153"/>
      <c r="S13583" s="152"/>
      <c r="T13583" s="154"/>
    </row>
    <row r="13584" spans="8:20" x14ac:dyDescent="0.25">
      <c r="H13584" s="153"/>
      <c r="I13584" s="151"/>
      <c r="J13584" s="153"/>
      <c r="K13584" s="153"/>
      <c r="L13584" s="153"/>
      <c r="M13584" s="153"/>
      <c r="N13584" s="153"/>
      <c r="O13584" s="153"/>
      <c r="P13584" s="153"/>
      <c r="Q13584" s="153"/>
      <c r="R13584" s="153"/>
      <c r="S13584" s="152"/>
      <c r="T13584" s="154"/>
    </row>
    <row r="13585" spans="8:20" x14ac:dyDescent="0.25">
      <c r="H13585" s="153"/>
      <c r="I13585" s="151"/>
      <c r="J13585" s="153"/>
      <c r="K13585" s="153"/>
      <c r="L13585" s="153"/>
      <c r="M13585" s="153"/>
      <c r="N13585" s="153"/>
      <c r="O13585" s="153"/>
      <c r="P13585" s="153"/>
      <c r="Q13585" s="153"/>
      <c r="R13585" s="153"/>
      <c r="S13585" s="152"/>
      <c r="T13585" s="154"/>
    </row>
    <row r="13586" spans="8:20" x14ac:dyDescent="0.25">
      <c r="H13586" s="153"/>
      <c r="I13586" s="151"/>
      <c r="J13586" s="153"/>
      <c r="K13586" s="153"/>
      <c r="L13586" s="153"/>
      <c r="M13586" s="153"/>
      <c r="N13586" s="153"/>
      <c r="O13586" s="153"/>
      <c r="P13586" s="153"/>
      <c r="Q13586" s="153"/>
      <c r="R13586" s="153"/>
      <c r="S13586" s="152"/>
      <c r="T13586" s="154"/>
    </row>
    <row r="13587" spans="8:20" x14ac:dyDescent="0.25">
      <c r="H13587" s="153"/>
      <c r="I13587" s="151"/>
      <c r="J13587" s="153"/>
      <c r="K13587" s="153"/>
      <c r="L13587" s="153"/>
      <c r="M13587" s="153"/>
      <c r="N13587" s="153"/>
      <c r="O13587" s="153"/>
      <c r="P13587" s="153"/>
      <c r="Q13587" s="153"/>
      <c r="R13587" s="153"/>
      <c r="S13587" s="152"/>
      <c r="T13587" s="154"/>
    </row>
    <row r="13588" spans="8:20" x14ac:dyDescent="0.25">
      <c r="H13588" s="153"/>
      <c r="I13588" s="151"/>
      <c r="J13588" s="153"/>
      <c r="K13588" s="153"/>
      <c r="L13588" s="153"/>
      <c r="M13588" s="153"/>
      <c r="N13588" s="153"/>
      <c r="O13588" s="153"/>
      <c r="P13588" s="153"/>
      <c r="Q13588" s="153"/>
      <c r="R13588" s="153"/>
      <c r="S13588" s="152"/>
      <c r="T13588" s="154"/>
    </row>
    <row r="13589" spans="8:20" x14ac:dyDescent="0.25">
      <c r="H13589" s="153"/>
      <c r="I13589" s="151"/>
      <c r="J13589" s="153"/>
      <c r="K13589" s="153"/>
      <c r="L13589" s="153"/>
      <c r="M13589" s="153"/>
      <c r="N13589" s="153"/>
      <c r="O13589" s="153"/>
      <c r="P13589" s="153"/>
      <c r="Q13589" s="153"/>
      <c r="R13589" s="153"/>
      <c r="S13589" s="152"/>
      <c r="T13589" s="154"/>
    </row>
    <row r="13590" spans="8:20" x14ac:dyDescent="0.25">
      <c r="H13590" s="153"/>
      <c r="I13590" s="151"/>
      <c r="J13590" s="153"/>
      <c r="K13590" s="153"/>
      <c r="L13590" s="153"/>
      <c r="M13590" s="153"/>
      <c r="N13590" s="153"/>
      <c r="O13590" s="153"/>
      <c r="P13590" s="153"/>
      <c r="Q13590" s="153"/>
      <c r="R13590" s="153"/>
      <c r="S13590" s="152"/>
      <c r="T13590" s="154"/>
    </row>
    <row r="13591" spans="8:20" x14ac:dyDescent="0.25">
      <c r="H13591" s="153"/>
      <c r="I13591" s="151"/>
      <c r="J13591" s="153"/>
      <c r="K13591" s="153"/>
      <c r="L13591" s="153"/>
      <c r="M13591" s="153"/>
      <c r="N13591" s="153"/>
      <c r="O13591" s="153"/>
      <c r="P13591" s="153"/>
      <c r="Q13591" s="153"/>
      <c r="R13591" s="153"/>
      <c r="S13591" s="152"/>
      <c r="T13591" s="154"/>
    </row>
    <row r="13592" spans="8:20" x14ac:dyDescent="0.25">
      <c r="H13592" s="153"/>
      <c r="I13592" s="151"/>
      <c r="J13592" s="153"/>
      <c r="K13592" s="153"/>
      <c r="L13592" s="153"/>
      <c r="M13592" s="153"/>
      <c r="N13592" s="153"/>
      <c r="O13592" s="153"/>
      <c r="P13592" s="153"/>
      <c r="Q13592" s="153"/>
      <c r="R13592" s="153"/>
      <c r="S13592" s="152"/>
      <c r="T13592" s="154"/>
    </row>
    <row r="13593" spans="8:20" x14ac:dyDescent="0.25">
      <c r="H13593" s="153"/>
      <c r="I13593" s="151"/>
      <c r="J13593" s="153"/>
      <c r="K13593" s="153"/>
      <c r="L13593" s="153"/>
      <c r="M13593" s="153"/>
      <c r="N13593" s="153"/>
      <c r="O13593" s="153"/>
      <c r="P13593" s="153"/>
      <c r="Q13593" s="153"/>
      <c r="R13593" s="153"/>
      <c r="S13593" s="152"/>
      <c r="T13593" s="154"/>
    </row>
    <row r="13594" spans="8:20" x14ac:dyDescent="0.25">
      <c r="H13594" s="153"/>
      <c r="I13594" s="151"/>
      <c r="J13594" s="153"/>
      <c r="K13594" s="153"/>
      <c r="L13594" s="153"/>
      <c r="M13594" s="153"/>
      <c r="N13594" s="153"/>
      <c r="O13594" s="153"/>
      <c r="P13594" s="153"/>
      <c r="Q13594" s="153"/>
      <c r="R13594" s="153"/>
      <c r="S13594" s="152"/>
      <c r="T13594" s="154"/>
    </row>
    <row r="13595" spans="8:20" x14ac:dyDescent="0.25">
      <c r="H13595" s="153"/>
      <c r="I13595" s="151"/>
      <c r="J13595" s="153"/>
      <c r="K13595" s="153"/>
      <c r="L13595" s="153"/>
      <c r="M13595" s="153"/>
      <c r="N13595" s="153"/>
      <c r="O13595" s="153"/>
      <c r="P13595" s="153"/>
      <c r="Q13595" s="153"/>
      <c r="R13595" s="153"/>
      <c r="S13595" s="152"/>
      <c r="T13595" s="154"/>
    </row>
    <row r="13596" spans="8:20" x14ac:dyDescent="0.25">
      <c r="H13596" s="153"/>
      <c r="I13596" s="151"/>
      <c r="J13596" s="153"/>
      <c r="K13596" s="153"/>
      <c r="L13596" s="153"/>
      <c r="M13596" s="153"/>
      <c r="N13596" s="153"/>
      <c r="O13596" s="153"/>
      <c r="P13596" s="153"/>
      <c r="Q13596" s="153"/>
      <c r="R13596" s="153"/>
      <c r="S13596" s="152"/>
      <c r="T13596" s="154"/>
    </row>
    <row r="13597" spans="8:20" x14ac:dyDescent="0.25">
      <c r="H13597" s="153"/>
      <c r="I13597" s="151"/>
      <c r="J13597" s="153"/>
      <c r="K13597" s="153"/>
      <c r="L13597" s="153"/>
      <c r="M13597" s="153"/>
      <c r="N13597" s="153"/>
      <c r="O13597" s="153"/>
      <c r="P13597" s="153"/>
      <c r="Q13597" s="153"/>
      <c r="R13597" s="153"/>
      <c r="S13597" s="152"/>
      <c r="T13597" s="154"/>
    </row>
    <row r="13598" spans="8:20" x14ac:dyDescent="0.25">
      <c r="H13598" s="153"/>
      <c r="I13598" s="151"/>
      <c r="J13598" s="153"/>
      <c r="K13598" s="153"/>
      <c r="L13598" s="153"/>
      <c r="M13598" s="153"/>
      <c r="N13598" s="153"/>
      <c r="O13598" s="153"/>
      <c r="P13598" s="153"/>
      <c r="Q13598" s="153"/>
      <c r="R13598" s="153"/>
      <c r="S13598" s="152"/>
      <c r="T13598" s="154"/>
    </row>
    <row r="13599" spans="8:20" x14ac:dyDescent="0.25">
      <c r="H13599" s="153"/>
      <c r="I13599" s="151"/>
      <c r="J13599" s="153"/>
      <c r="K13599" s="153"/>
      <c r="L13599" s="153"/>
      <c r="M13599" s="153"/>
      <c r="N13599" s="153"/>
      <c r="O13599" s="153"/>
      <c r="P13599" s="153"/>
      <c r="Q13599" s="153"/>
      <c r="R13599" s="153"/>
      <c r="S13599" s="152"/>
      <c r="T13599" s="154"/>
    </row>
    <row r="13600" spans="8:20" x14ac:dyDescent="0.25">
      <c r="H13600" s="153"/>
      <c r="I13600" s="151"/>
      <c r="J13600" s="153"/>
      <c r="K13600" s="153"/>
      <c r="L13600" s="153"/>
      <c r="M13600" s="153"/>
      <c r="N13600" s="153"/>
      <c r="O13600" s="153"/>
      <c r="P13600" s="153"/>
      <c r="Q13600" s="153"/>
      <c r="R13600" s="153"/>
      <c r="S13600" s="152"/>
      <c r="T13600" s="154"/>
    </row>
    <row r="13601" spans="8:20" x14ac:dyDescent="0.25">
      <c r="H13601" s="153"/>
      <c r="I13601" s="151"/>
      <c r="J13601" s="153"/>
      <c r="K13601" s="153"/>
      <c r="L13601" s="153"/>
      <c r="M13601" s="153"/>
      <c r="N13601" s="153"/>
      <c r="O13601" s="153"/>
      <c r="P13601" s="153"/>
      <c r="Q13601" s="153"/>
      <c r="R13601" s="153"/>
      <c r="S13601" s="152"/>
      <c r="T13601" s="154"/>
    </row>
    <row r="13602" spans="8:20" x14ac:dyDescent="0.25">
      <c r="H13602" s="153"/>
      <c r="I13602" s="151"/>
      <c r="J13602" s="153"/>
      <c r="K13602" s="153"/>
      <c r="L13602" s="153"/>
      <c r="M13602" s="153"/>
      <c r="N13602" s="153"/>
      <c r="O13602" s="153"/>
      <c r="P13602" s="153"/>
      <c r="Q13602" s="153"/>
      <c r="R13602" s="153"/>
      <c r="S13602" s="152"/>
      <c r="T13602" s="154"/>
    </row>
    <row r="13603" spans="8:20" x14ac:dyDescent="0.25">
      <c r="H13603" s="153"/>
      <c r="I13603" s="151"/>
      <c r="J13603" s="153"/>
      <c r="K13603" s="153"/>
      <c r="L13603" s="153"/>
      <c r="M13603" s="153"/>
      <c r="N13603" s="153"/>
      <c r="O13603" s="153"/>
      <c r="P13603" s="153"/>
      <c r="Q13603" s="153"/>
      <c r="R13603" s="153"/>
      <c r="S13603" s="152"/>
      <c r="T13603" s="154"/>
    </row>
    <row r="13604" spans="8:20" x14ac:dyDescent="0.25">
      <c r="H13604" s="153"/>
      <c r="I13604" s="151"/>
      <c r="J13604" s="153"/>
      <c r="K13604" s="153"/>
      <c r="L13604" s="153"/>
      <c r="M13604" s="153"/>
      <c r="N13604" s="153"/>
      <c r="O13604" s="153"/>
      <c r="P13604" s="153"/>
      <c r="Q13604" s="153"/>
      <c r="R13604" s="153"/>
      <c r="S13604" s="152"/>
      <c r="T13604" s="154"/>
    </row>
    <row r="13605" spans="8:20" x14ac:dyDescent="0.25">
      <c r="H13605" s="153"/>
      <c r="I13605" s="151"/>
      <c r="J13605" s="153"/>
      <c r="K13605" s="153"/>
      <c r="L13605" s="153"/>
      <c r="M13605" s="153"/>
      <c r="N13605" s="153"/>
      <c r="O13605" s="153"/>
      <c r="P13605" s="153"/>
      <c r="Q13605" s="153"/>
      <c r="R13605" s="153"/>
      <c r="S13605" s="152"/>
      <c r="T13605" s="154"/>
    </row>
    <row r="13606" spans="8:20" x14ac:dyDescent="0.25">
      <c r="H13606" s="153"/>
      <c r="I13606" s="151"/>
      <c r="J13606" s="153"/>
      <c r="K13606" s="153"/>
      <c r="L13606" s="153"/>
      <c r="M13606" s="153"/>
      <c r="N13606" s="153"/>
      <c r="O13606" s="153"/>
      <c r="P13606" s="153"/>
      <c r="Q13606" s="153"/>
      <c r="R13606" s="153"/>
      <c r="S13606" s="152"/>
      <c r="T13606" s="154"/>
    </row>
    <row r="13607" spans="8:20" x14ac:dyDescent="0.25">
      <c r="H13607" s="153"/>
      <c r="I13607" s="151"/>
      <c r="J13607" s="153"/>
      <c r="K13607" s="153"/>
      <c r="L13607" s="153"/>
      <c r="M13607" s="153"/>
      <c r="N13607" s="153"/>
      <c r="O13607" s="153"/>
      <c r="P13607" s="153"/>
      <c r="Q13607" s="153"/>
      <c r="R13607" s="153"/>
      <c r="S13607" s="152"/>
      <c r="T13607" s="154"/>
    </row>
    <row r="13608" spans="8:20" x14ac:dyDescent="0.25">
      <c r="H13608" s="153"/>
      <c r="I13608" s="151"/>
      <c r="J13608" s="153"/>
      <c r="K13608" s="153"/>
      <c r="L13608" s="153"/>
      <c r="M13608" s="153"/>
      <c r="N13608" s="153"/>
      <c r="O13608" s="153"/>
      <c r="P13608" s="153"/>
      <c r="Q13608" s="153"/>
      <c r="R13608" s="153"/>
      <c r="S13608" s="152"/>
      <c r="T13608" s="154"/>
    </row>
    <row r="13609" spans="8:20" x14ac:dyDescent="0.25">
      <c r="H13609" s="153"/>
      <c r="I13609" s="151"/>
      <c r="J13609" s="153"/>
      <c r="K13609" s="153"/>
      <c r="L13609" s="153"/>
      <c r="M13609" s="153"/>
      <c r="N13609" s="153"/>
      <c r="O13609" s="153"/>
      <c r="P13609" s="153"/>
      <c r="Q13609" s="153"/>
      <c r="R13609" s="153"/>
      <c r="S13609" s="152"/>
      <c r="T13609" s="154"/>
    </row>
    <row r="13610" spans="8:20" x14ac:dyDescent="0.25">
      <c r="H13610" s="153"/>
      <c r="I13610" s="151"/>
      <c r="J13610" s="153"/>
      <c r="K13610" s="153"/>
      <c r="L13610" s="153"/>
      <c r="M13610" s="153"/>
      <c r="N13610" s="153"/>
      <c r="O13610" s="153"/>
      <c r="P13610" s="153"/>
      <c r="Q13610" s="153"/>
      <c r="R13610" s="153"/>
      <c r="S13610" s="152"/>
      <c r="T13610" s="154"/>
    </row>
    <row r="13611" spans="8:20" x14ac:dyDescent="0.25">
      <c r="H13611" s="153"/>
      <c r="I13611" s="151"/>
      <c r="J13611" s="153"/>
      <c r="K13611" s="153"/>
      <c r="L13611" s="153"/>
      <c r="M13611" s="153"/>
      <c r="N13611" s="153"/>
      <c r="O13611" s="153"/>
      <c r="P13611" s="153"/>
      <c r="Q13611" s="153"/>
      <c r="R13611" s="153"/>
      <c r="S13611" s="152"/>
      <c r="T13611" s="154"/>
    </row>
    <row r="13612" spans="8:20" x14ac:dyDescent="0.25">
      <c r="H13612" s="153"/>
      <c r="I13612" s="151"/>
      <c r="J13612" s="153"/>
      <c r="K13612" s="153"/>
      <c r="L13612" s="153"/>
      <c r="M13612" s="153"/>
      <c r="N13612" s="153"/>
      <c r="O13612" s="153"/>
      <c r="P13612" s="153"/>
      <c r="Q13612" s="153"/>
      <c r="R13612" s="153"/>
      <c r="S13612" s="152"/>
      <c r="T13612" s="154"/>
    </row>
    <row r="13613" spans="8:20" x14ac:dyDescent="0.25">
      <c r="H13613" s="153"/>
      <c r="I13613" s="151"/>
      <c r="J13613" s="153"/>
      <c r="K13613" s="153"/>
      <c r="L13613" s="153"/>
      <c r="M13613" s="153"/>
      <c r="N13613" s="153"/>
      <c r="O13613" s="153"/>
      <c r="P13613" s="153"/>
      <c r="Q13613" s="153"/>
      <c r="R13613" s="153"/>
      <c r="S13613" s="152"/>
      <c r="T13613" s="154"/>
    </row>
    <row r="13614" spans="8:20" x14ac:dyDescent="0.25">
      <c r="H13614" s="153"/>
      <c r="I13614" s="151"/>
      <c r="J13614" s="153"/>
      <c r="K13614" s="153"/>
      <c r="L13614" s="153"/>
      <c r="M13614" s="153"/>
      <c r="N13614" s="153"/>
      <c r="O13614" s="153"/>
      <c r="P13614" s="153"/>
      <c r="Q13614" s="153"/>
      <c r="R13614" s="153"/>
      <c r="S13614" s="152"/>
      <c r="T13614" s="154"/>
    </row>
    <row r="13615" spans="8:20" x14ac:dyDescent="0.25">
      <c r="H13615" s="153"/>
      <c r="I13615" s="151"/>
      <c r="J13615" s="153"/>
      <c r="K13615" s="153"/>
      <c r="L13615" s="153"/>
      <c r="M13615" s="153"/>
      <c r="N13615" s="153"/>
      <c r="O13615" s="153"/>
      <c r="P13615" s="153"/>
      <c r="Q13615" s="153"/>
      <c r="R13615" s="153"/>
      <c r="S13615" s="152"/>
      <c r="T13615" s="154"/>
    </row>
    <row r="13616" spans="8:20" x14ac:dyDescent="0.25">
      <c r="H13616" s="153"/>
      <c r="I13616" s="151"/>
      <c r="J13616" s="153"/>
      <c r="K13616" s="153"/>
      <c r="L13616" s="153"/>
      <c r="M13616" s="153"/>
      <c r="N13616" s="153"/>
      <c r="O13616" s="153"/>
      <c r="P13616" s="153"/>
      <c r="Q13616" s="153"/>
      <c r="R13616" s="153"/>
      <c r="S13616" s="152"/>
      <c r="T13616" s="154"/>
    </row>
    <row r="13617" spans="8:20" x14ac:dyDescent="0.25">
      <c r="H13617" s="153"/>
      <c r="I13617" s="151"/>
      <c r="J13617" s="153"/>
      <c r="K13617" s="153"/>
      <c r="L13617" s="153"/>
      <c r="M13617" s="153"/>
      <c r="N13617" s="153"/>
      <c r="O13617" s="153"/>
      <c r="P13617" s="153"/>
      <c r="Q13617" s="153"/>
      <c r="R13617" s="153"/>
      <c r="S13617" s="152"/>
      <c r="T13617" s="154"/>
    </row>
    <row r="13618" spans="8:20" x14ac:dyDescent="0.25">
      <c r="H13618" s="153"/>
      <c r="I13618" s="151"/>
      <c r="J13618" s="153"/>
      <c r="K13618" s="153"/>
      <c r="L13618" s="153"/>
      <c r="M13618" s="153"/>
      <c r="N13618" s="153"/>
      <c r="O13618" s="153"/>
      <c r="P13618" s="153"/>
      <c r="Q13618" s="153"/>
      <c r="R13618" s="153"/>
      <c r="S13618" s="152"/>
      <c r="T13618" s="154"/>
    </row>
    <row r="13619" spans="8:20" x14ac:dyDescent="0.25">
      <c r="H13619" s="153"/>
      <c r="I13619" s="151"/>
      <c r="J13619" s="153"/>
      <c r="K13619" s="153"/>
      <c r="L13619" s="153"/>
      <c r="M13619" s="153"/>
      <c r="N13619" s="153"/>
      <c r="O13619" s="153"/>
      <c r="P13619" s="153"/>
      <c r="Q13619" s="153"/>
      <c r="R13619" s="153"/>
      <c r="S13619" s="152"/>
      <c r="T13619" s="154"/>
    </row>
    <row r="13620" spans="8:20" x14ac:dyDescent="0.25">
      <c r="H13620" s="153"/>
      <c r="I13620" s="151"/>
      <c r="J13620" s="153"/>
      <c r="K13620" s="153"/>
      <c r="L13620" s="153"/>
      <c r="M13620" s="153"/>
      <c r="N13620" s="153"/>
      <c r="O13620" s="153"/>
      <c r="P13620" s="153"/>
      <c r="Q13620" s="153"/>
      <c r="R13620" s="153"/>
      <c r="S13620" s="152"/>
      <c r="T13620" s="154"/>
    </row>
    <row r="13621" spans="8:20" x14ac:dyDescent="0.25">
      <c r="H13621" s="153"/>
      <c r="I13621" s="151"/>
      <c r="J13621" s="153"/>
      <c r="K13621" s="153"/>
      <c r="L13621" s="153"/>
      <c r="M13621" s="153"/>
      <c r="N13621" s="153"/>
      <c r="O13621" s="153"/>
      <c r="P13621" s="153"/>
      <c r="Q13621" s="153"/>
      <c r="R13621" s="153"/>
      <c r="S13621" s="152"/>
      <c r="T13621" s="154"/>
    </row>
    <row r="13622" spans="8:20" x14ac:dyDescent="0.25">
      <c r="H13622" s="153"/>
      <c r="I13622" s="151"/>
      <c r="J13622" s="153"/>
      <c r="K13622" s="153"/>
      <c r="L13622" s="153"/>
      <c r="M13622" s="153"/>
      <c r="N13622" s="153"/>
      <c r="O13622" s="153"/>
      <c r="P13622" s="153"/>
      <c r="Q13622" s="153"/>
      <c r="R13622" s="153"/>
      <c r="S13622" s="152"/>
      <c r="T13622" s="154"/>
    </row>
    <row r="13623" spans="8:20" x14ac:dyDescent="0.25">
      <c r="H13623" s="153"/>
      <c r="I13623" s="151"/>
      <c r="J13623" s="153"/>
      <c r="K13623" s="153"/>
      <c r="L13623" s="153"/>
      <c r="M13623" s="153"/>
      <c r="N13623" s="153"/>
      <c r="O13623" s="153"/>
      <c r="P13623" s="153"/>
      <c r="Q13623" s="153"/>
      <c r="R13623" s="153"/>
      <c r="S13623" s="152"/>
      <c r="T13623" s="154"/>
    </row>
    <row r="13624" spans="8:20" x14ac:dyDescent="0.25">
      <c r="H13624" s="153"/>
      <c r="I13624" s="151"/>
      <c r="J13624" s="153"/>
      <c r="K13624" s="153"/>
      <c r="L13624" s="153"/>
      <c r="M13624" s="153"/>
      <c r="N13624" s="153"/>
      <c r="O13624" s="153"/>
      <c r="P13624" s="153"/>
      <c r="Q13624" s="153"/>
      <c r="R13624" s="153"/>
      <c r="S13624" s="152"/>
      <c r="T13624" s="154"/>
    </row>
    <row r="13625" spans="8:20" x14ac:dyDescent="0.25">
      <c r="H13625" s="153"/>
      <c r="I13625" s="151"/>
      <c r="J13625" s="153"/>
      <c r="K13625" s="153"/>
      <c r="L13625" s="153"/>
      <c r="M13625" s="153"/>
      <c r="N13625" s="153"/>
      <c r="O13625" s="153"/>
      <c r="P13625" s="153"/>
      <c r="Q13625" s="153"/>
      <c r="R13625" s="153"/>
      <c r="S13625" s="152"/>
      <c r="T13625" s="154"/>
    </row>
    <row r="13626" spans="8:20" x14ac:dyDescent="0.25">
      <c r="H13626" s="153"/>
      <c r="I13626" s="151"/>
      <c r="J13626" s="153"/>
      <c r="K13626" s="153"/>
      <c r="L13626" s="153"/>
      <c r="M13626" s="153"/>
      <c r="N13626" s="153"/>
      <c r="O13626" s="153"/>
      <c r="P13626" s="153"/>
      <c r="Q13626" s="153"/>
      <c r="R13626" s="153"/>
      <c r="S13626" s="152"/>
      <c r="T13626" s="154"/>
    </row>
    <row r="13627" spans="8:20" x14ac:dyDescent="0.25">
      <c r="H13627" s="153"/>
      <c r="I13627" s="151"/>
      <c r="J13627" s="153"/>
      <c r="K13627" s="153"/>
      <c r="L13627" s="153"/>
      <c r="M13627" s="153"/>
      <c r="N13627" s="153"/>
      <c r="O13627" s="153"/>
      <c r="P13627" s="153"/>
      <c r="Q13627" s="153"/>
      <c r="R13627" s="153"/>
      <c r="S13627" s="152"/>
      <c r="T13627" s="154"/>
    </row>
    <row r="13628" spans="8:20" x14ac:dyDescent="0.25">
      <c r="H13628" s="153"/>
      <c r="I13628" s="151"/>
      <c r="J13628" s="153"/>
      <c r="K13628" s="153"/>
      <c r="L13628" s="153"/>
      <c r="M13628" s="153"/>
      <c r="N13628" s="153"/>
      <c r="O13628" s="153"/>
      <c r="P13628" s="153"/>
      <c r="Q13628" s="153"/>
      <c r="R13628" s="153"/>
      <c r="S13628" s="152"/>
      <c r="T13628" s="154"/>
    </row>
    <row r="13629" spans="8:20" x14ac:dyDescent="0.25">
      <c r="H13629" s="153"/>
      <c r="I13629" s="151"/>
      <c r="J13629" s="153"/>
      <c r="K13629" s="153"/>
      <c r="L13629" s="153"/>
      <c r="M13629" s="153"/>
      <c r="N13629" s="153"/>
      <c r="O13629" s="153"/>
      <c r="P13629" s="153"/>
      <c r="Q13629" s="153"/>
      <c r="R13629" s="153"/>
      <c r="S13629" s="152"/>
      <c r="T13629" s="154"/>
    </row>
    <row r="13630" spans="8:20" x14ac:dyDescent="0.25">
      <c r="H13630" s="153"/>
      <c r="I13630" s="151"/>
      <c r="J13630" s="153"/>
      <c r="K13630" s="153"/>
      <c r="L13630" s="153"/>
      <c r="M13630" s="153"/>
      <c r="N13630" s="153"/>
      <c r="O13630" s="153"/>
      <c r="P13630" s="153"/>
      <c r="Q13630" s="153"/>
      <c r="R13630" s="153"/>
      <c r="S13630" s="152"/>
      <c r="T13630" s="154"/>
    </row>
    <row r="13631" spans="8:20" x14ac:dyDescent="0.25">
      <c r="H13631" s="153"/>
      <c r="I13631" s="151"/>
      <c r="J13631" s="153"/>
      <c r="K13631" s="153"/>
      <c r="L13631" s="153"/>
      <c r="M13631" s="153"/>
      <c r="N13631" s="153"/>
      <c r="O13631" s="153"/>
      <c r="P13631" s="153"/>
      <c r="Q13631" s="153"/>
      <c r="R13631" s="153"/>
      <c r="S13631" s="152"/>
      <c r="T13631" s="154"/>
    </row>
    <row r="13632" spans="8:20" x14ac:dyDescent="0.25">
      <c r="H13632" s="153"/>
      <c r="I13632" s="151"/>
      <c r="J13632" s="153"/>
      <c r="K13632" s="153"/>
      <c r="L13632" s="153"/>
      <c r="M13632" s="153"/>
      <c r="N13632" s="153"/>
      <c r="O13632" s="153"/>
      <c r="P13632" s="153"/>
      <c r="Q13632" s="153"/>
      <c r="R13632" s="153"/>
      <c r="S13632" s="152"/>
      <c r="T13632" s="154"/>
    </row>
    <row r="13633" spans="8:20" x14ac:dyDescent="0.25">
      <c r="H13633" s="153"/>
      <c r="I13633" s="151"/>
      <c r="J13633" s="153"/>
      <c r="K13633" s="153"/>
      <c r="L13633" s="153"/>
      <c r="M13633" s="153"/>
      <c r="N13633" s="153"/>
      <c r="O13633" s="153"/>
      <c r="P13633" s="153"/>
      <c r="Q13633" s="153"/>
      <c r="R13633" s="153"/>
      <c r="S13633" s="152"/>
      <c r="T13633" s="154"/>
    </row>
    <row r="13634" spans="8:20" x14ac:dyDescent="0.25">
      <c r="H13634" s="153"/>
      <c r="I13634" s="151"/>
      <c r="J13634" s="153"/>
      <c r="K13634" s="153"/>
      <c r="L13634" s="153"/>
      <c r="M13634" s="153"/>
      <c r="N13634" s="153"/>
      <c r="O13634" s="153"/>
      <c r="P13634" s="153"/>
      <c r="Q13634" s="153"/>
      <c r="R13634" s="153"/>
      <c r="S13634" s="152"/>
      <c r="T13634" s="154"/>
    </row>
    <row r="13635" spans="8:20" x14ac:dyDescent="0.25">
      <c r="H13635" s="153"/>
      <c r="I13635" s="151"/>
      <c r="J13635" s="153"/>
      <c r="K13635" s="153"/>
      <c r="L13635" s="153"/>
      <c r="M13635" s="153"/>
      <c r="N13635" s="153"/>
      <c r="O13635" s="153"/>
      <c r="P13635" s="153"/>
      <c r="Q13635" s="153"/>
      <c r="R13635" s="153"/>
      <c r="S13635" s="152"/>
      <c r="T13635" s="154"/>
    </row>
    <row r="13636" spans="8:20" x14ac:dyDescent="0.25">
      <c r="H13636" s="153"/>
      <c r="I13636" s="151"/>
      <c r="J13636" s="153"/>
      <c r="K13636" s="153"/>
      <c r="L13636" s="153"/>
      <c r="M13636" s="153"/>
      <c r="N13636" s="153"/>
      <c r="O13636" s="153"/>
      <c r="P13636" s="153"/>
      <c r="Q13636" s="153"/>
      <c r="R13636" s="153"/>
      <c r="S13636" s="152"/>
      <c r="T13636" s="154"/>
    </row>
    <row r="13637" spans="8:20" x14ac:dyDescent="0.25">
      <c r="H13637" s="153"/>
      <c r="I13637" s="151"/>
      <c r="J13637" s="153"/>
      <c r="K13637" s="153"/>
      <c r="L13637" s="153"/>
      <c r="M13637" s="153"/>
      <c r="N13637" s="153"/>
      <c r="O13637" s="153"/>
      <c r="P13637" s="153"/>
      <c r="Q13637" s="153"/>
      <c r="R13637" s="153"/>
      <c r="S13637" s="152"/>
      <c r="T13637" s="154"/>
    </row>
    <row r="13638" spans="8:20" x14ac:dyDescent="0.25">
      <c r="H13638" s="153"/>
      <c r="I13638" s="151"/>
      <c r="J13638" s="153"/>
      <c r="K13638" s="153"/>
      <c r="L13638" s="153"/>
      <c r="M13638" s="153"/>
      <c r="N13638" s="153"/>
      <c r="O13638" s="153"/>
      <c r="P13638" s="153"/>
      <c r="Q13638" s="153"/>
      <c r="R13638" s="153"/>
      <c r="S13638" s="152"/>
      <c r="T13638" s="154"/>
    </row>
    <row r="13639" spans="8:20" x14ac:dyDescent="0.25">
      <c r="H13639" s="153"/>
      <c r="I13639" s="151"/>
      <c r="J13639" s="153"/>
      <c r="K13639" s="153"/>
      <c r="L13639" s="153"/>
      <c r="M13639" s="153"/>
      <c r="N13639" s="153"/>
      <c r="O13639" s="153"/>
      <c r="P13639" s="153"/>
      <c r="Q13639" s="153"/>
      <c r="R13639" s="153"/>
      <c r="S13639" s="152"/>
      <c r="T13639" s="154"/>
    </row>
    <row r="13640" spans="8:20" x14ac:dyDescent="0.25">
      <c r="H13640" s="153"/>
      <c r="I13640" s="151"/>
      <c r="J13640" s="153"/>
      <c r="K13640" s="153"/>
      <c r="L13640" s="153"/>
      <c r="M13640" s="153"/>
      <c r="N13640" s="153"/>
      <c r="O13640" s="153"/>
      <c r="P13640" s="153"/>
      <c r="Q13640" s="153"/>
      <c r="R13640" s="153"/>
      <c r="S13640" s="152"/>
      <c r="T13640" s="154"/>
    </row>
    <row r="13641" spans="8:20" x14ac:dyDescent="0.25">
      <c r="H13641" s="153"/>
      <c r="I13641" s="151"/>
      <c r="J13641" s="153"/>
      <c r="K13641" s="153"/>
      <c r="L13641" s="153"/>
      <c r="M13641" s="153"/>
      <c r="N13641" s="153"/>
      <c r="O13641" s="153"/>
      <c r="P13641" s="153"/>
      <c r="Q13641" s="153"/>
      <c r="R13641" s="153"/>
      <c r="S13641" s="152"/>
      <c r="T13641" s="154"/>
    </row>
    <row r="13642" spans="8:20" x14ac:dyDescent="0.25">
      <c r="H13642" s="153"/>
      <c r="I13642" s="151"/>
      <c r="J13642" s="153"/>
      <c r="K13642" s="153"/>
      <c r="L13642" s="153"/>
      <c r="M13642" s="153"/>
      <c r="N13642" s="153"/>
      <c r="O13642" s="153"/>
      <c r="P13642" s="153"/>
      <c r="Q13642" s="153"/>
      <c r="R13642" s="153"/>
      <c r="S13642" s="152"/>
      <c r="T13642" s="154"/>
    </row>
    <row r="13643" spans="8:20" x14ac:dyDescent="0.25">
      <c r="H13643" s="153"/>
      <c r="I13643" s="151"/>
      <c r="J13643" s="153"/>
      <c r="K13643" s="153"/>
      <c r="L13643" s="153"/>
      <c r="M13643" s="153"/>
      <c r="N13643" s="153"/>
      <c r="O13643" s="153"/>
      <c r="P13643" s="153"/>
      <c r="Q13643" s="153"/>
      <c r="R13643" s="153"/>
      <c r="S13643" s="152"/>
      <c r="T13643" s="154"/>
    </row>
    <row r="13644" spans="8:20" x14ac:dyDescent="0.25">
      <c r="H13644" s="153"/>
      <c r="I13644" s="151"/>
      <c r="J13644" s="153"/>
      <c r="K13644" s="153"/>
      <c r="L13644" s="153"/>
      <c r="M13644" s="153"/>
      <c r="N13644" s="153"/>
      <c r="O13644" s="153"/>
      <c r="P13644" s="153"/>
      <c r="Q13644" s="153"/>
      <c r="R13644" s="153"/>
      <c r="S13644" s="152"/>
      <c r="T13644" s="154"/>
    </row>
    <row r="13645" spans="8:20" x14ac:dyDescent="0.25">
      <c r="H13645" s="153"/>
      <c r="I13645" s="151"/>
      <c r="J13645" s="153"/>
      <c r="K13645" s="153"/>
      <c r="L13645" s="153"/>
      <c r="M13645" s="153"/>
      <c r="N13645" s="153"/>
      <c r="O13645" s="153"/>
      <c r="P13645" s="153"/>
      <c r="Q13645" s="153"/>
      <c r="R13645" s="153"/>
      <c r="S13645" s="152"/>
      <c r="T13645" s="154"/>
    </row>
    <row r="13646" spans="8:20" x14ac:dyDescent="0.25">
      <c r="H13646" s="153"/>
      <c r="I13646" s="151"/>
      <c r="J13646" s="153"/>
      <c r="K13646" s="153"/>
      <c r="L13646" s="153"/>
      <c r="M13646" s="153"/>
      <c r="N13646" s="153"/>
      <c r="O13646" s="153"/>
      <c r="P13646" s="153"/>
      <c r="Q13646" s="153"/>
      <c r="R13646" s="153"/>
      <c r="S13646" s="152"/>
      <c r="T13646" s="154"/>
    </row>
    <row r="13647" spans="8:20" x14ac:dyDescent="0.25">
      <c r="H13647" s="153"/>
      <c r="I13647" s="151"/>
      <c r="J13647" s="153"/>
      <c r="K13647" s="153"/>
      <c r="L13647" s="153"/>
      <c r="M13647" s="153"/>
      <c r="N13647" s="153"/>
      <c r="O13647" s="153"/>
      <c r="P13647" s="153"/>
      <c r="Q13647" s="153"/>
      <c r="R13647" s="153"/>
      <c r="S13647" s="152"/>
      <c r="T13647" s="154"/>
    </row>
    <row r="13648" spans="8:20" x14ac:dyDescent="0.25">
      <c r="H13648" s="153"/>
      <c r="I13648" s="151"/>
      <c r="J13648" s="153"/>
      <c r="K13648" s="153"/>
      <c r="L13648" s="153"/>
      <c r="M13648" s="153"/>
      <c r="N13648" s="153"/>
      <c r="O13648" s="153"/>
      <c r="P13648" s="153"/>
      <c r="Q13648" s="153"/>
      <c r="R13648" s="153"/>
      <c r="S13648" s="152"/>
      <c r="T13648" s="154"/>
    </row>
    <row r="13649" spans="8:20" x14ac:dyDescent="0.25">
      <c r="H13649" s="153"/>
      <c r="I13649" s="151"/>
      <c r="J13649" s="153"/>
      <c r="K13649" s="153"/>
      <c r="L13649" s="153"/>
      <c r="M13649" s="153"/>
      <c r="N13649" s="153"/>
      <c r="O13649" s="153"/>
      <c r="P13649" s="153"/>
      <c r="Q13649" s="153"/>
      <c r="R13649" s="153"/>
      <c r="S13649" s="152"/>
      <c r="T13649" s="154"/>
    </row>
    <row r="13650" spans="8:20" x14ac:dyDescent="0.25">
      <c r="H13650" s="153"/>
      <c r="I13650" s="151"/>
      <c r="J13650" s="153"/>
      <c r="K13650" s="153"/>
      <c r="L13650" s="153"/>
      <c r="M13650" s="153"/>
      <c r="N13650" s="153"/>
      <c r="O13650" s="153"/>
      <c r="P13650" s="153"/>
      <c r="Q13650" s="153"/>
      <c r="R13650" s="153"/>
      <c r="S13650" s="152"/>
      <c r="T13650" s="154"/>
    </row>
    <row r="13651" spans="8:20" x14ac:dyDescent="0.25">
      <c r="H13651" s="153"/>
      <c r="I13651" s="151"/>
      <c r="J13651" s="153"/>
      <c r="K13651" s="153"/>
      <c r="L13651" s="153"/>
      <c r="M13651" s="153"/>
      <c r="N13651" s="153"/>
      <c r="O13651" s="153"/>
      <c r="P13651" s="153"/>
      <c r="Q13651" s="153"/>
      <c r="R13651" s="153"/>
      <c r="S13651" s="152"/>
      <c r="T13651" s="154"/>
    </row>
    <row r="13652" spans="8:20" x14ac:dyDescent="0.25">
      <c r="H13652" s="153"/>
      <c r="I13652" s="151"/>
      <c r="J13652" s="153"/>
      <c r="K13652" s="153"/>
      <c r="L13652" s="153"/>
      <c r="M13652" s="153"/>
      <c r="N13652" s="153"/>
      <c r="O13652" s="153"/>
      <c r="P13652" s="153"/>
      <c r="Q13652" s="153"/>
      <c r="R13652" s="153"/>
      <c r="S13652" s="152"/>
      <c r="T13652" s="154"/>
    </row>
    <row r="13653" spans="8:20" x14ac:dyDescent="0.25">
      <c r="H13653" s="153"/>
      <c r="I13653" s="151"/>
      <c r="J13653" s="153"/>
      <c r="K13653" s="153"/>
      <c r="L13653" s="153"/>
      <c r="M13653" s="153"/>
      <c r="N13653" s="153"/>
      <c r="O13653" s="153"/>
      <c r="P13653" s="153"/>
      <c r="Q13653" s="153"/>
      <c r="R13653" s="153"/>
      <c r="S13653" s="152"/>
      <c r="T13653" s="154"/>
    </row>
    <row r="13654" spans="8:20" x14ac:dyDescent="0.25">
      <c r="H13654" s="153"/>
      <c r="I13654" s="151"/>
      <c r="J13654" s="153"/>
      <c r="K13654" s="153"/>
      <c r="L13654" s="153"/>
      <c r="M13654" s="153"/>
      <c r="N13654" s="153"/>
      <c r="O13654" s="153"/>
      <c r="P13654" s="153"/>
      <c r="Q13654" s="153"/>
      <c r="R13654" s="153"/>
      <c r="S13654" s="152"/>
      <c r="T13654" s="154"/>
    </row>
    <row r="13655" spans="8:20" x14ac:dyDescent="0.25">
      <c r="H13655" s="153"/>
      <c r="I13655" s="151"/>
      <c r="J13655" s="153"/>
      <c r="K13655" s="153"/>
      <c r="L13655" s="153"/>
      <c r="M13655" s="153"/>
      <c r="N13655" s="153"/>
      <c r="O13655" s="153"/>
      <c r="P13655" s="153"/>
      <c r="Q13655" s="153"/>
      <c r="R13655" s="153"/>
      <c r="S13655" s="152"/>
      <c r="T13655" s="154"/>
    </row>
    <row r="13656" spans="8:20" x14ac:dyDescent="0.25">
      <c r="H13656" s="153"/>
      <c r="I13656" s="151"/>
      <c r="J13656" s="153"/>
      <c r="K13656" s="153"/>
      <c r="L13656" s="153"/>
      <c r="M13656" s="153"/>
      <c r="N13656" s="153"/>
      <c r="O13656" s="153"/>
      <c r="P13656" s="153"/>
      <c r="Q13656" s="153"/>
      <c r="R13656" s="153"/>
      <c r="S13656" s="152"/>
      <c r="T13656" s="154"/>
    </row>
    <row r="13657" spans="8:20" x14ac:dyDescent="0.25">
      <c r="H13657" s="153"/>
      <c r="I13657" s="151"/>
      <c r="J13657" s="153"/>
      <c r="K13657" s="153"/>
      <c r="L13657" s="153"/>
      <c r="M13657" s="153"/>
      <c r="N13657" s="153"/>
      <c r="O13657" s="153"/>
      <c r="P13657" s="153"/>
      <c r="Q13657" s="153"/>
      <c r="R13657" s="153"/>
      <c r="S13657" s="152"/>
      <c r="T13657" s="154"/>
    </row>
    <row r="13658" spans="8:20" x14ac:dyDescent="0.25">
      <c r="H13658" s="153"/>
      <c r="I13658" s="151"/>
      <c r="J13658" s="153"/>
      <c r="K13658" s="153"/>
      <c r="L13658" s="153"/>
      <c r="M13658" s="153"/>
      <c r="N13658" s="153"/>
      <c r="O13658" s="153"/>
      <c r="P13658" s="153"/>
      <c r="Q13658" s="153"/>
      <c r="R13658" s="153"/>
      <c r="S13658" s="152"/>
      <c r="T13658" s="154"/>
    </row>
    <row r="13659" spans="8:20" x14ac:dyDescent="0.25">
      <c r="H13659" s="153"/>
      <c r="I13659" s="151"/>
      <c r="J13659" s="153"/>
      <c r="K13659" s="153"/>
      <c r="L13659" s="153"/>
      <c r="M13659" s="153"/>
      <c r="N13659" s="153"/>
      <c r="O13659" s="153"/>
      <c r="P13659" s="153"/>
      <c r="Q13659" s="153"/>
      <c r="R13659" s="153"/>
      <c r="S13659" s="152"/>
      <c r="T13659" s="154"/>
    </row>
    <row r="13660" spans="8:20" x14ac:dyDescent="0.25">
      <c r="H13660" s="153"/>
      <c r="I13660" s="151"/>
      <c r="J13660" s="153"/>
      <c r="K13660" s="153"/>
      <c r="L13660" s="153"/>
      <c r="M13660" s="153"/>
      <c r="N13660" s="153"/>
      <c r="O13660" s="153"/>
      <c r="P13660" s="153"/>
      <c r="Q13660" s="153"/>
      <c r="R13660" s="153"/>
      <c r="S13660" s="152"/>
      <c r="T13660" s="154"/>
    </row>
    <row r="13661" spans="8:20" x14ac:dyDescent="0.25">
      <c r="H13661" s="153"/>
      <c r="I13661" s="151"/>
      <c r="J13661" s="153"/>
      <c r="K13661" s="153"/>
      <c r="L13661" s="153"/>
      <c r="M13661" s="153"/>
      <c r="N13661" s="153"/>
      <c r="O13661" s="153"/>
      <c r="P13661" s="153"/>
      <c r="Q13661" s="153"/>
      <c r="R13661" s="153"/>
      <c r="S13661" s="152"/>
      <c r="T13661" s="154"/>
    </row>
    <row r="13662" spans="8:20" x14ac:dyDescent="0.25">
      <c r="H13662" s="153"/>
      <c r="I13662" s="151"/>
      <c r="J13662" s="153"/>
      <c r="K13662" s="153"/>
      <c r="L13662" s="153"/>
      <c r="M13662" s="153"/>
      <c r="N13662" s="153"/>
      <c r="O13662" s="153"/>
      <c r="P13662" s="153"/>
      <c r="Q13662" s="153"/>
      <c r="R13662" s="153"/>
      <c r="S13662" s="152"/>
      <c r="T13662" s="154"/>
    </row>
    <row r="13663" spans="8:20" x14ac:dyDescent="0.25">
      <c r="H13663" s="153"/>
      <c r="I13663" s="151"/>
      <c r="J13663" s="153"/>
      <c r="K13663" s="153"/>
      <c r="L13663" s="153"/>
      <c r="M13663" s="153"/>
      <c r="N13663" s="153"/>
      <c r="O13663" s="153"/>
      <c r="P13663" s="153"/>
      <c r="Q13663" s="153"/>
      <c r="R13663" s="153"/>
      <c r="S13663" s="152"/>
      <c r="T13663" s="154"/>
    </row>
    <row r="13664" spans="8:20" x14ac:dyDescent="0.25">
      <c r="H13664" s="153"/>
      <c r="I13664" s="151"/>
      <c r="J13664" s="153"/>
      <c r="K13664" s="153"/>
      <c r="L13664" s="153"/>
      <c r="M13664" s="153"/>
      <c r="N13664" s="153"/>
      <c r="O13664" s="153"/>
      <c r="P13664" s="153"/>
      <c r="Q13664" s="153"/>
      <c r="R13664" s="153"/>
      <c r="S13664" s="152"/>
      <c r="T13664" s="154"/>
    </row>
    <row r="13665" spans="8:20" x14ac:dyDescent="0.25">
      <c r="H13665" s="153"/>
      <c r="I13665" s="151"/>
      <c r="J13665" s="153"/>
      <c r="K13665" s="153"/>
      <c r="L13665" s="153"/>
      <c r="M13665" s="153"/>
      <c r="N13665" s="153"/>
      <c r="O13665" s="153"/>
      <c r="P13665" s="153"/>
      <c r="Q13665" s="153"/>
      <c r="R13665" s="153"/>
      <c r="S13665" s="152"/>
      <c r="T13665" s="154"/>
    </row>
    <row r="13666" spans="8:20" x14ac:dyDescent="0.25">
      <c r="H13666" s="153"/>
      <c r="I13666" s="151"/>
      <c r="J13666" s="153"/>
      <c r="K13666" s="153"/>
      <c r="L13666" s="153"/>
      <c r="M13666" s="153"/>
      <c r="N13666" s="153"/>
      <c r="O13666" s="153"/>
      <c r="P13666" s="153"/>
      <c r="Q13666" s="153"/>
      <c r="R13666" s="153"/>
      <c r="S13666" s="152"/>
      <c r="T13666" s="154"/>
    </row>
    <row r="13667" spans="8:20" x14ac:dyDescent="0.25">
      <c r="H13667" s="153"/>
      <c r="I13667" s="151"/>
      <c r="J13667" s="153"/>
      <c r="K13667" s="153"/>
      <c r="L13667" s="153"/>
      <c r="M13667" s="153"/>
      <c r="N13667" s="153"/>
      <c r="O13667" s="153"/>
      <c r="P13667" s="153"/>
      <c r="Q13667" s="153"/>
      <c r="R13667" s="153"/>
      <c r="S13667" s="152"/>
      <c r="T13667" s="154"/>
    </row>
    <row r="13668" spans="8:20" x14ac:dyDescent="0.25">
      <c r="H13668" s="153"/>
      <c r="I13668" s="151"/>
      <c r="J13668" s="153"/>
      <c r="K13668" s="153"/>
      <c r="L13668" s="153"/>
      <c r="M13668" s="153"/>
      <c r="N13668" s="153"/>
      <c r="O13668" s="153"/>
      <c r="P13668" s="153"/>
      <c r="Q13668" s="153"/>
      <c r="R13668" s="153"/>
      <c r="S13668" s="152"/>
      <c r="T13668" s="154"/>
    </row>
    <row r="13669" spans="8:20" x14ac:dyDescent="0.25">
      <c r="H13669" s="153"/>
      <c r="I13669" s="151"/>
      <c r="J13669" s="153"/>
      <c r="K13669" s="153"/>
      <c r="L13669" s="153"/>
      <c r="M13669" s="153"/>
      <c r="N13669" s="153"/>
      <c r="O13669" s="153"/>
      <c r="P13669" s="153"/>
      <c r="Q13669" s="153"/>
      <c r="R13669" s="153"/>
      <c r="S13669" s="152"/>
      <c r="T13669" s="154"/>
    </row>
    <row r="13670" spans="8:20" x14ac:dyDescent="0.25">
      <c r="H13670" s="153"/>
      <c r="I13670" s="151"/>
      <c r="J13670" s="153"/>
      <c r="K13670" s="153"/>
      <c r="L13670" s="153"/>
      <c r="M13670" s="153"/>
      <c r="N13670" s="153"/>
      <c r="O13670" s="153"/>
      <c r="P13670" s="153"/>
      <c r="Q13670" s="153"/>
      <c r="R13670" s="153"/>
      <c r="S13670" s="152"/>
      <c r="T13670" s="154"/>
    </row>
    <row r="13671" spans="8:20" x14ac:dyDescent="0.25">
      <c r="H13671" s="153"/>
      <c r="I13671" s="151"/>
      <c r="J13671" s="153"/>
      <c r="K13671" s="153"/>
      <c r="L13671" s="153"/>
      <c r="M13671" s="153"/>
      <c r="N13671" s="153"/>
      <c r="O13671" s="153"/>
      <c r="P13671" s="153"/>
      <c r="Q13671" s="153"/>
      <c r="R13671" s="153"/>
      <c r="S13671" s="152"/>
      <c r="T13671" s="154"/>
    </row>
    <row r="13672" spans="8:20" x14ac:dyDescent="0.25">
      <c r="H13672" s="153"/>
      <c r="I13672" s="151"/>
      <c r="J13672" s="153"/>
      <c r="K13672" s="153"/>
      <c r="L13672" s="153"/>
      <c r="M13672" s="153"/>
      <c r="N13672" s="153"/>
      <c r="O13672" s="153"/>
      <c r="P13672" s="153"/>
      <c r="Q13672" s="153"/>
      <c r="R13672" s="153"/>
      <c r="S13672" s="152"/>
      <c r="T13672" s="154"/>
    </row>
    <row r="13673" spans="8:20" x14ac:dyDescent="0.25">
      <c r="H13673" s="153"/>
      <c r="I13673" s="151"/>
      <c r="J13673" s="153"/>
      <c r="K13673" s="153"/>
      <c r="L13673" s="153"/>
      <c r="M13673" s="153"/>
      <c r="N13673" s="153"/>
      <c r="O13673" s="153"/>
      <c r="P13673" s="153"/>
      <c r="Q13673" s="153"/>
      <c r="R13673" s="153"/>
      <c r="S13673" s="152"/>
      <c r="T13673" s="154"/>
    </row>
    <row r="13674" spans="8:20" x14ac:dyDescent="0.25">
      <c r="H13674" s="153"/>
      <c r="I13674" s="151"/>
      <c r="J13674" s="153"/>
      <c r="K13674" s="153"/>
      <c r="L13674" s="153"/>
      <c r="M13674" s="153"/>
      <c r="N13674" s="153"/>
      <c r="O13674" s="153"/>
      <c r="P13674" s="153"/>
      <c r="Q13674" s="153"/>
      <c r="R13674" s="153"/>
      <c r="S13674" s="152"/>
      <c r="T13674" s="154"/>
    </row>
    <row r="13675" spans="8:20" x14ac:dyDescent="0.25">
      <c r="H13675" s="153"/>
      <c r="I13675" s="151"/>
      <c r="J13675" s="153"/>
      <c r="K13675" s="153"/>
      <c r="L13675" s="153"/>
      <c r="M13675" s="153"/>
      <c r="N13675" s="153"/>
      <c r="O13675" s="153"/>
      <c r="P13675" s="153"/>
      <c r="Q13675" s="153"/>
      <c r="R13675" s="153"/>
      <c r="S13675" s="152"/>
      <c r="T13675" s="154"/>
    </row>
    <row r="13676" spans="8:20" x14ac:dyDescent="0.25">
      <c r="H13676" s="153"/>
      <c r="I13676" s="151"/>
      <c r="J13676" s="153"/>
      <c r="K13676" s="153"/>
      <c r="L13676" s="153"/>
      <c r="M13676" s="153"/>
      <c r="N13676" s="153"/>
      <c r="O13676" s="153"/>
      <c r="P13676" s="153"/>
      <c r="Q13676" s="153"/>
      <c r="R13676" s="153"/>
      <c r="S13676" s="152"/>
      <c r="T13676" s="154"/>
    </row>
    <row r="13677" spans="8:20" x14ac:dyDescent="0.25">
      <c r="H13677" s="153"/>
      <c r="I13677" s="151"/>
      <c r="J13677" s="153"/>
      <c r="K13677" s="153"/>
      <c r="L13677" s="153"/>
      <c r="M13677" s="153"/>
      <c r="N13677" s="153"/>
      <c r="O13677" s="153"/>
      <c r="P13677" s="153"/>
      <c r="Q13677" s="153"/>
      <c r="R13677" s="153"/>
      <c r="S13677" s="152"/>
      <c r="T13677" s="154"/>
    </row>
    <row r="13678" spans="8:20" x14ac:dyDescent="0.25">
      <c r="H13678" s="153"/>
      <c r="I13678" s="151"/>
      <c r="J13678" s="153"/>
      <c r="K13678" s="153"/>
      <c r="L13678" s="153"/>
      <c r="M13678" s="153"/>
      <c r="N13678" s="153"/>
      <c r="O13678" s="153"/>
      <c r="P13678" s="153"/>
      <c r="Q13678" s="153"/>
      <c r="R13678" s="153"/>
      <c r="S13678" s="152"/>
      <c r="T13678" s="154"/>
    </row>
    <row r="13679" spans="8:20" x14ac:dyDescent="0.25">
      <c r="H13679" s="153"/>
      <c r="I13679" s="151"/>
      <c r="J13679" s="153"/>
      <c r="K13679" s="153"/>
      <c r="L13679" s="153"/>
      <c r="M13679" s="153"/>
      <c r="N13679" s="153"/>
      <c r="O13679" s="153"/>
      <c r="P13679" s="153"/>
      <c r="Q13679" s="153"/>
      <c r="R13679" s="153"/>
      <c r="S13679" s="152"/>
      <c r="T13679" s="154"/>
    </row>
    <row r="13680" spans="8:20" x14ac:dyDescent="0.25">
      <c r="H13680" s="153"/>
      <c r="I13680" s="151"/>
      <c r="J13680" s="153"/>
      <c r="K13680" s="153"/>
      <c r="L13680" s="153"/>
      <c r="M13680" s="153"/>
      <c r="N13680" s="153"/>
      <c r="O13680" s="153"/>
      <c r="P13680" s="153"/>
      <c r="Q13680" s="153"/>
      <c r="R13680" s="153"/>
      <c r="S13680" s="152"/>
      <c r="T13680" s="154"/>
    </row>
    <row r="13681" spans="8:20" x14ac:dyDescent="0.25">
      <c r="H13681" s="153"/>
      <c r="I13681" s="151"/>
      <c r="J13681" s="153"/>
      <c r="K13681" s="153"/>
      <c r="L13681" s="153"/>
      <c r="M13681" s="153"/>
      <c r="N13681" s="153"/>
      <c r="O13681" s="153"/>
      <c r="P13681" s="153"/>
      <c r="Q13681" s="153"/>
      <c r="R13681" s="153"/>
      <c r="S13681" s="152"/>
      <c r="T13681" s="154"/>
    </row>
    <row r="13682" spans="8:20" x14ac:dyDescent="0.25">
      <c r="H13682" s="153"/>
      <c r="I13682" s="151"/>
      <c r="J13682" s="153"/>
      <c r="K13682" s="153"/>
      <c r="L13682" s="153"/>
      <c r="M13682" s="153"/>
      <c r="N13682" s="153"/>
      <c r="O13682" s="153"/>
      <c r="P13682" s="153"/>
      <c r="Q13682" s="153"/>
      <c r="R13682" s="153"/>
      <c r="S13682" s="152"/>
      <c r="T13682" s="154"/>
    </row>
    <row r="13683" spans="8:20" x14ac:dyDescent="0.25">
      <c r="H13683" s="153"/>
      <c r="I13683" s="151"/>
      <c r="J13683" s="153"/>
      <c r="K13683" s="153"/>
      <c r="L13683" s="153"/>
      <c r="M13683" s="153"/>
      <c r="N13683" s="153"/>
      <c r="O13683" s="153"/>
      <c r="P13683" s="153"/>
      <c r="Q13683" s="153"/>
      <c r="R13683" s="153"/>
      <c r="S13683" s="152"/>
      <c r="T13683" s="154"/>
    </row>
    <row r="13684" spans="8:20" x14ac:dyDescent="0.25">
      <c r="H13684" s="153"/>
      <c r="I13684" s="151"/>
      <c r="J13684" s="153"/>
      <c r="K13684" s="153"/>
      <c r="L13684" s="153"/>
      <c r="M13684" s="153"/>
      <c r="N13684" s="153"/>
      <c r="O13684" s="153"/>
      <c r="P13684" s="153"/>
      <c r="Q13684" s="153"/>
      <c r="R13684" s="153"/>
      <c r="S13684" s="152"/>
      <c r="T13684" s="154"/>
    </row>
    <row r="13685" spans="8:20" x14ac:dyDescent="0.25">
      <c r="H13685" s="153"/>
      <c r="I13685" s="151"/>
      <c r="J13685" s="153"/>
      <c r="K13685" s="153"/>
      <c r="L13685" s="153"/>
      <c r="M13685" s="153"/>
      <c r="N13685" s="153"/>
      <c r="O13685" s="153"/>
      <c r="P13685" s="153"/>
      <c r="Q13685" s="153"/>
      <c r="R13685" s="153"/>
      <c r="S13685" s="152"/>
      <c r="T13685" s="154"/>
    </row>
    <row r="13686" spans="8:20" x14ac:dyDescent="0.25">
      <c r="H13686" s="153"/>
      <c r="I13686" s="151"/>
      <c r="J13686" s="153"/>
      <c r="K13686" s="153"/>
      <c r="L13686" s="153"/>
      <c r="M13686" s="153"/>
      <c r="N13686" s="153"/>
      <c r="O13686" s="153"/>
      <c r="P13686" s="153"/>
      <c r="Q13686" s="153"/>
      <c r="R13686" s="153"/>
      <c r="S13686" s="152"/>
      <c r="T13686" s="154"/>
    </row>
    <row r="13687" spans="8:20" x14ac:dyDescent="0.25">
      <c r="H13687" s="153"/>
      <c r="I13687" s="151"/>
      <c r="J13687" s="153"/>
      <c r="K13687" s="153"/>
      <c r="L13687" s="153"/>
      <c r="M13687" s="153"/>
      <c r="N13687" s="153"/>
      <c r="O13687" s="153"/>
      <c r="P13687" s="153"/>
      <c r="Q13687" s="153"/>
      <c r="R13687" s="153"/>
      <c r="S13687" s="152"/>
      <c r="T13687" s="154"/>
    </row>
    <row r="13688" spans="8:20" x14ac:dyDescent="0.25">
      <c r="H13688" s="153"/>
      <c r="I13688" s="151"/>
      <c r="J13688" s="153"/>
      <c r="K13688" s="153"/>
      <c r="L13688" s="153"/>
      <c r="M13688" s="153"/>
      <c r="N13688" s="153"/>
      <c r="O13688" s="153"/>
      <c r="P13688" s="153"/>
      <c r="Q13688" s="153"/>
      <c r="R13688" s="153"/>
      <c r="S13688" s="152"/>
      <c r="T13688" s="154"/>
    </row>
    <row r="13689" spans="8:20" x14ac:dyDescent="0.25">
      <c r="H13689" s="153"/>
      <c r="I13689" s="151"/>
      <c r="J13689" s="153"/>
      <c r="K13689" s="153"/>
      <c r="L13689" s="153"/>
      <c r="M13689" s="153"/>
      <c r="N13689" s="153"/>
      <c r="O13689" s="153"/>
      <c r="P13689" s="153"/>
      <c r="Q13689" s="153"/>
      <c r="R13689" s="153"/>
      <c r="S13689" s="152"/>
      <c r="T13689" s="154"/>
    </row>
    <row r="13690" spans="8:20" x14ac:dyDescent="0.25">
      <c r="H13690" s="153"/>
      <c r="I13690" s="151"/>
      <c r="J13690" s="153"/>
      <c r="K13690" s="153"/>
      <c r="L13690" s="153"/>
      <c r="M13690" s="153"/>
      <c r="N13690" s="153"/>
      <c r="O13690" s="153"/>
      <c r="P13690" s="153"/>
      <c r="Q13690" s="153"/>
      <c r="R13690" s="153"/>
      <c r="S13690" s="152"/>
      <c r="T13690" s="154"/>
    </row>
    <row r="13691" spans="8:20" x14ac:dyDescent="0.25">
      <c r="H13691" s="153"/>
      <c r="I13691" s="151"/>
      <c r="J13691" s="153"/>
      <c r="K13691" s="153"/>
      <c r="L13691" s="153"/>
      <c r="M13691" s="153"/>
      <c r="N13691" s="153"/>
      <c r="O13691" s="153"/>
      <c r="P13691" s="153"/>
      <c r="Q13691" s="153"/>
      <c r="R13691" s="153"/>
      <c r="S13691" s="152"/>
      <c r="T13691" s="154"/>
    </row>
    <row r="13692" spans="8:20" x14ac:dyDescent="0.25">
      <c r="H13692" s="153"/>
      <c r="I13692" s="151"/>
      <c r="J13692" s="153"/>
      <c r="K13692" s="153"/>
      <c r="L13692" s="153"/>
      <c r="M13692" s="153"/>
      <c r="N13692" s="153"/>
      <c r="O13692" s="153"/>
      <c r="P13692" s="153"/>
      <c r="Q13692" s="153"/>
      <c r="R13692" s="153"/>
      <c r="S13692" s="152"/>
      <c r="T13692" s="154"/>
    </row>
    <row r="13693" spans="8:20" x14ac:dyDescent="0.25">
      <c r="H13693" s="153"/>
      <c r="I13693" s="151"/>
      <c r="J13693" s="153"/>
      <c r="K13693" s="153"/>
      <c r="L13693" s="153"/>
      <c r="M13693" s="153"/>
      <c r="N13693" s="153"/>
      <c r="O13693" s="153"/>
      <c r="P13693" s="153"/>
      <c r="Q13693" s="153"/>
      <c r="R13693" s="153"/>
      <c r="S13693" s="152"/>
      <c r="T13693" s="154"/>
    </row>
    <row r="13694" spans="8:20" x14ac:dyDescent="0.25">
      <c r="H13694" s="153"/>
      <c r="I13694" s="151"/>
      <c r="J13694" s="153"/>
      <c r="K13694" s="153"/>
      <c r="L13694" s="153"/>
      <c r="M13694" s="153"/>
      <c r="N13694" s="153"/>
      <c r="O13694" s="153"/>
      <c r="P13694" s="153"/>
      <c r="Q13694" s="153"/>
      <c r="R13694" s="153"/>
      <c r="S13694" s="152"/>
      <c r="T13694" s="154"/>
    </row>
    <row r="13695" spans="8:20" x14ac:dyDescent="0.25">
      <c r="H13695" s="153"/>
      <c r="I13695" s="151"/>
      <c r="J13695" s="153"/>
      <c r="K13695" s="153"/>
      <c r="L13695" s="153"/>
      <c r="M13695" s="153"/>
      <c r="N13695" s="153"/>
      <c r="O13695" s="153"/>
      <c r="P13695" s="153"/>
      <c r="Q13695" s="153"/>
      <c r="R13695" s="153"/>
      <c r="S13695" s="152"/>
      <c r="T13695" s="154"/>
    </row>
    <row r="13696" spans="8:20" x14ac:dyDescent="0.25">
      <c r="H13696" s="153"/>
      <c r="I13696" s="151"/>
      <c r="J13696" s="153"/>
      <c r="K13696" s="153"/>
      <c r="L13696" s="153"/>
      <c r="M13696" s="153"/>
      <c r="N13696" s="153"/>
      <c r="O13696" s="153"/>
      <c r="P13696" s="153"/>
      <c r="Q13696" s="153"/>
      <c r="R13696" s="153"/>
      <c r="S13696" s="152"/>
      <c r="T13696" s="154"/>
    </row>
    <row r="13697" spans="8:20" x14ac:dyDescent="0.25">
      <c r="H13697" s="153"/>
      <c r="I13697" s="151"/>
      <c r="J13697" s="153"/>
      <c r="K13697" s="153"/>
      <c r="L13697" s="153"/>
      <c r="M13697" s="153"/>
      <c r="N13697" s="153"/>
      <c r="O13697" s="153"/>
      <c r="P13697" s="153"/>
      <c r="Q13697" s="153"/>
      <c r="R13697" s="153"/>
      <c r="S13697" s="152"/>
      <c r="T13697" s="154"/>
    </row>
    <row r="13698" spans="8:20" x14ac:dyDescent="0.25">
      <c r="H13698" s="153"/>
      <c r="I13698" s="151"/>
      <c r="J13698" s="153"/>
      <c r="K13698" s="153"/>
      <c r="L13698" s="153"/>
      <c r="M13698" s="153"/>
      <c r="N13698" s="153"/>
      <c r="O13698" s="153"/>
      <c r="P13698" s="153"/>
      <c r="Q13698" s="153"/>
      <c r="R13698" s="153"/>
      <c r="S13698" s="152"/>
      <c r="T13698" s="154"/>
    </row>
    <row r="13699" spans="8:20" x14ac:dyDescent="0.25">
      <c r="H13699" s="153"/>
      <c r="I13699" s="151"/>
      <c r="J13699" s="153"/>
      <c r="K13699" s="153"/>
      <c r="L13699" s="153"/>
      <c r="M13699" s="153"/>
      <c r="N13699" s="153"/>
      <c r="O13699" s="153"/>
      <c r="P13699" s="153"/>
      <c r="Q13699" s="153"/>
      <c r="R13699" s="153"/>
      <c r="S13699" s="152"/>
      <c r="T13699" s="154"/>
    </row>
    <row r="13700" spans="8:20" x14ac:dyDescent="0.25">
      <c r="H13700" s="153"/>
      <c r="I13700" s="151"/>
      <c r="J13700" s="153"/>
      <c r="K13700" s="153"/>
      <c r="L13700" s="153"/>
      <c r="M13700" s="153"/>
      <c r="N13700" s="153"/>
      <c r="O13700" s="153"/>
      <c r="P13700" s="153"/>
      <c r="Q13700" s="153"/>
      <c r="R13700" s="153"/>
      <c r="S13700" s="152"/>
      <c r="T13700" s="154"/>
    </row>
    <row r="13701" spans="8:20" x14ac:dyDescent="0.25">
      <c r="H13701" s="153"/>
      <c r="I13701" s="151"/>
      <c r="J13701" s="153"/>
      <c r="K13701" s="153"/>
      <c r="L13701" s="153"/>
      <c r="M13701" s="153"/>
      <c r="N13701" s="153"/>
      <c r="O13701" s="153"/>
      <c r="P13701" s="153"/>
      <c r="Q13701" s="153"/>
      <c r="R13701" s="153"/>
      <c r="S13701" s="152"/>
      <c r="T13701" s="154"/>
    </row>
    <row r="13702" spans="8:20" x14ac:dyDescent="0.25">
      <c r="H13702" s="153"/>
      <c r="I13702" s="151"/>
      <c r="J13702" s="153"/>
      <c r="K13702" s="153"/>
      <c r="L13702" s="153"/>
      <c r="M13702" s="153"/>
      <c r="N13702" s="153"/>
      <c r="O13702" s="153"/>
      <c r="P13702" s="153"/>
      <c r="Q13702" s="153"/>
      <c r="R13702" s="153"/>
      <c r="S13702" s="152"/>
      <c r="T13702" s="154"/>
    </row>
    <row r="13703" spans="8:20" x14ac:dyDescent="0.25">
      <c r="H13703" s="153"/>
      <c r="I13703" s="151"/>
      <c r="J13703" s="153"/>
      <c r="K13703" s="153"/>
      <c r="L13703" s="153"/>
      <c r="M13703" s="153"/>
      <c r="N13703" s="153"/>
      <c r="O13703" s="153"/>
      <c r="P13703" s="153"/>
      <c r="Q13703" s="153"/>
      <c r="R13703" s="153"/>
      <c r="S13703" s="152"/>
      <c r="T13703" s="154"/>
    </row>
    <row r="13704" spans="8:20" x14ac:dyDescent="0.25">
      <c r="H13704" s="153"/>
      <c r="I13704" s="151"/>
      <c r="J13704" s="153"/>
      <c r="K13704" s="153"/>
      <c r="L13704" s="153"/>
      <c r="M13704" s="153"/>
      <c r="N13704" s="153"/>
      <c r="O13704" s="153"/>
      <c r="P13704" s="153"/>
      <c r="Q13704" s="153"/>
      <c r="R13704" s="153"/>
      <c r="S13704" s="152"/>
      <c r="T13704" s="154"/>
    </row>
    <row r="13705" spans="8:20" x14ac:dyDescent="0.25">
      <c r="H13705" s="153"/>
      <c r="I13705" s="151"/>
      <c r="J13705" s="153"/>
      <c r="K13705" s="153"/>
      <c r="L13705" s="153"/>
      <c r="M13705" s="153"/>
      <c r="N13705" s="153"/>
      <c r="O13705" s="153"/>
      <c r="P13705" s="153"/>
      <c r="Q13705" s="153"/>
      <c r="R13705" s="153"/>
      <c r="S13705" s="152"/>
      <c r="T13705" s="154"/>
    </row>
    <row r="13706" spans="8:20" x14ac:dyDescent="0.25">
      <c r="H13706" s="153"/>
      <c r="I13706" s="151"/>
      <c r="J13706" s="153"/>
      <c r="K13706" s="153"/>
      <c r="L13706" s="153"/>
      <c r="M13706" s="153"/>
      <c r="N13706" s="153"/>
      <c r="O13706" s="153"/>
      <c r="P13706" s="153"/>
      <c r="Q13706" s="153"/>
      <c r="R13706" s="153"/>
      <c r="S13706" s="152"/>
      <c r="T13706" s="154"/>
    </row>
    <row r="13707" spans="8:20" x14ac:dyDescent="0.25">
      <c r="H13707" s="153"/>
      <c r="I13707" s="151"/>
      <c r="J13707" s="153"/>
      <c r="K13707" s="153"/>
      <c r="L13707" s="153"/>
      <c r="M13707" s="153"/>
      <c r="N13707" s="153"/>
      <c r="O13707" s="153"/>
      <c r="P13707" s="153"/>
      <c r="Q13707" s="153"/>
      <c r="R13707" s="153"/>
      <c r="S13707" s="152"/>
      <c r="T13707" s="154"/>
    </row>
    <row r="13708" spans="8:20" x14ac:dyDescent="0.25">
      <c r="H13708" s="153"/>
      <c r="I13708" s="151"/>
      <c r="J13708" s="153"/>
      <c r="K13708" s="153"/>
      <c r="L13708" s="153"/>
      <c r="M13708" s="153"/>
      <c r="N13708" s="153"/>
      <c r="O13708" s="153"/>
      <c r="P13708" s="153"/>
      <c r="Q13708" s="153"/>
      <c r="R13708" s="153"/>
      <c r="S13708" s="152"/>
      <c r="T13708" s="154"/>
    </row>
    <row r="13709" spans="8:20" x14ac:dyDescent="0.25">
      <c r="H13709" s="153"/>
      <c r="I13709" s="151"/>
      <c r="J13709" s="153"/>
      <c r="K13709" s="153"/>
      <c r="L13709" s="153"/>
      <c r="M13709" s="153"/>
      <c r="N13709" s="153"/>
      <c r="O13709" s="153"/>
      <c r="P13709" s="153"/>
      <c r="Q13709" s="153"/>
      <c r="R13709" s="153"/>
      <c r="S13709" s="152"/>
      <c r="T13709" s="154"/>
    </row>
    <row r="13710" spans="8:20" x14ac:dyDescent="0.25">
      <c r="H13710" s="153"/>
      <c r="I13710" s="151"/>
      <c r="J13710" s="153"/>
      <c r="K13710" s="153"/>
      <c r="L13710" s="153"/>
      <c r="M13710" s="153"/>
      <c r="N13710" s="153"/>
      <c r="O13710" s="153"/>
      <c r="P13710" s="153"/>
      <c r="Q13710" s="153"/>
      <c r="R13710" s="153"/>
      <c r="S13710" s="152"/>
      <c r="T13710" s="154"/>
    </row>
    <row r="13711" spans="8:20" x14ac:dyDescent="0.25">
      <c r="H13711" s="153"/>
      <c r="I13711" s="151"/>
      <c r="J13711" s="153"/>
      <c r="K13711" s="153"/>
      <c r="L13711" s="153"/>
      <c r="M13711" s="153"/>
      <c r="N13711" s="153"/>
      <c r="O13711" s="153"/>
      <c r="P13711" s="153"/>
      <c r="Q13711" s="153"/>
      <c r="R13711" s="153"/>
      <c r="S13711" s="152"/>
      <c r="T13711" s="154"/>
    </row>
    <row r="13712" spans="8:20" x14ac:dyDescent="0.25">
      <c r="H13712" s="153"/>
      <c r="I13712" s="151"/>
      <c r="J13712" s="153"/>
      <c r="K13712" s="153"/>
      <c r="L13712" s="153"/>
      <c r="M13712" s="153"/>
      <c r="N13712" s="153"/>
      <c r="O13712" s="153"/>
      <c r="P13712" s="153"/>
      <c r="Q13712" s="153"/>
      <c r="R13712" s="153"/>
      <c r="S13712" s="152"/>
      <c r="T13712" s="154"/>
    </row>
    <row r="13713" spans="8:20" x14ac:dyDescent="0.25">
      <c r="H13713" s="153"/>
      <c r="I13713" s="151"/>
      <c r="J13713" s="153"/>
      <c r="K13713" s="153"/>
      <c r="L13713" s="153"/>
      <c r="M13713" s="153"/>
      <c r="N13713" s="153"/>
      <c r="O13713" s="153"/>
      <c r="P13713" s="153"/>
      <c r="Q13713" s="153"/>
      <c r="R13713" s="153"/>
      <c r="S13713" s="152"/>
      <c r="T13713" s="154"/>
    </row>
    <row r="13714" spans="8:20" x14ac:dyDescent="0.25">
      <c r="H13714" s="153"/>
      <c r="I13714" s="151"/>
      <c r="J13714" s="153"/>
      <c r="K13714" s="153"/>
      <c r="L13714" s="153"/>
      <c r="M13714" s="153"/>
      <c r="N13714" s="153"/>
      <c r="O13714" s="153"/>
      <c r="P13714" s="153"/>
      <c r="Q13714" s="153"/>
      <c r="R13714" s="153"/>
      <c r="S13714" s="152"/>
      <c r="T13714" s="154"/>
    </row>
    <row r="13715" spans="8:20" x14ac:dyDescent="0.25">
      <c r="H13715" s="153"/>
      <c r="I13715" s="151"/>
      <c r="J13715" s="153"/>
      <c r="K13715" s="153"/>
      <c r="L13715" s="153"/>
      <c r="M13715" s="153"/>
      <c r="N13715" s="153"/>
      <c r="O13715" s="153"/>
      <c r="P13715" s="153"/>
      <c r="Q13715" s="153"/>
      <c r="R13715" s="153"/>
      <c r="S13715" s="152"/>
      <c r="T13715" s="154"/>
    </row>
    <row r="13716" spans="8:20" x14ac:dyDescent="0.25">
      <c r="H13716" s="153"/>
      <c r="I13716" s="151"/>
      <c r="J13716" s="153"/>
      <c r="K13716" s="153"/>
      <c r="L13716" s="153"/>
      <c r="M13716" s="153"/>
      <c r="N13716" s="153"/>
      <c r="O13716" s="153"/>
      <c r="P13716" s="153"/>
      <c r="Q13716" s="153"/>
      <c r="R13716" s="153"/>
      <c r="S13716" s="152"/>
      <c r="T13716" s="154"/>
    </row>
    <row r="13717" spans="8:20" x14ac:dyDescent="0.25">
      <c r="H13717" s="153"/>
      <c r="I13717" s="151"/>
      <c r="J13717" s="153"/>
      <c r="K13717" s="153"/>
      <c r="L13717" s="153"/>
      <c r="M13717" s="153"/>
      <c r="N13717" s="153"/>
      <c r="O13717" s="153"/>
      <c r="P13717" s="153"/>
      <c r="Q13717" s="153"/>
      <c r="R13717" s="153"/>
      <c r="S13717" s="152"/>
      <c r="T13717" s="154"/>
    </row>
    <row r="13718" spans="8:20" x14ac:dyDescent="0.25">
      <c r="H13718" s="153"/>
      <c r="I13718" s="151"/>
      <c r="J13718" s="153"/>
      <c r="K13718" s="153"/>
      <c r="L13718" s="153"/>
      <c r="M13718" s="153"/>
      <c r="N13718" s="153"/>
      <c r="O13718" s="153"/>
      <c r="P13718" s="153"/>
      <c r="Q13718" s="153"/>
      <c r="R13718" s="153"/>
      <c r="S13718" s="152"/>
      <c r="T13718" s="154"/>
    </row>
    <row r="13719" spans="8:20" x14ac:dyDescent="0.25">
      <c r="H13719" s="153"/>
      <c r="I13719" s="151"/>
      <c r="J13719" s="153"/>
      <c r="K13719" s="153"/>
      <c r="L13719" s="153"/>
      <c r="M13719" s="153"/>
      <c r="N13719" s="153"/>
      <c r="O13719" s="153"/>
      <c r="P13719" s="153"/>
      <c r="Q13719" s="153"/>
      <c r="R13719" s="153"/>
      <c r="S13719" s="152"/>
      <c r="T13719" s="154"/>
    </row>
    <row r="13720" spans="8:20" x14ac:dyDescent="0.25">
      <c r="H13720" s="153"/>
      <c r="I13720" s="151"/>
      <c r="J13720" s="153"/>
      <c r="K13720" s="153"/>
      <c r="L13720" s="153"/>
      <c r="M13720" s="153"/>
      <c r="N13720" s="153"/>
      <c r="O13720" s="153"/>
      <c r="P13720" s="153"/>
      <c r="Q13720" s="153"/>
      <c r="R13720" s="153"/>
      <c r="S13720" s="152"/>
      <c r="T13720" s="154"/>
    </row>
    <row r="13721" spans="8:20" x14ac:dyDescent="0.25">
      <c r="H13721" s="153"/>
      <c r="I13721" s="151"/>
      <c r="J13721" s="153"/>
      <c r="K13721" s="153"/>
      <c r="L13721" s="153"/>
      <c r="M13721" s="153"/>
      <c r="N13721" s="153"/>
      <c r="O13721" s="153"/>
      <c r="P13721" s="153"/>
      <c r="Q13721" s="153"/>
      <c r="R13721" s="153"/>
      <c r="S13721" s="152"/>
      <c r="T13721" s="154"/>
    </row>
    <row r="13722" spans="8:20" x14ac:dyDescent="0.25">
      <c r="H13722" s="153"/>
      <c r="I13722" s="151"/>
      <c r="J13722" s="153"/>
      <c r="K13722" s="153"/>
      <c r="L13722" s="153"/>
      <c r="M13722" s="153"/>
      <c r="N13722" s="153"/>
      <c r="O13722" s="153"/>
      <c r="P13722" s="153"/>
      <c r="Q13722" s="153"/>
      <c r="R13722" s="153"/>
      <c r="S13722" s="152"/>
      <c r="T13722" s="154"/>
    </row>
    <row r="13723" spans="8:20" x14ac:dyDescent="0.25">
      <c r="H13723" s="153"/>
      <c r="I13723" s="151"/>
      <c r="J13723" s="153"/>
      <c r="K13723" s="153"/>
      <c r="L13723" s="153"/>
      <c r="M13723" s="153"/>
      <c r="N13723" s="153"/>
      <c r="O13723" s="153"/>
      <c r="P13723" s="153"/>
      <c r="Q13723" s="153"/>
      <c r="R13723" s="153"/>
      <c r="S13723" s="152"/>
      <c r="T13723" s="154"/>
    </row>
    <row r="13724" spans="8:20" x14ac:dyDescent="0.25">
      <c r="H13724" s="153"/>
      <c r="I13724" s="151"/>
      <c r="J13724" s="153"/>
      <c r="K13724" s="153"/>
      <c r="L13724" s="153"/>
      <c r="M13724" s="153"/>
      <c r="N13724" s="153"/>
      <c r="O13724" s="153"/>
      <c r="P13724" s="153"/>
      <c r="Q13724" s="153"/>
      <c r="R13724" s="153"/>
      <c r="S13724" s="152"/>
      <c r="T13724" s="154"/>
    </row>
    <row r="13725" spans="8:20" x14ac:dyDescent="0.25">
      <c r="H13725" s="153"/>
      <c r="I13725" s="151"/>
      <c r="J13725" s="153"/>
      <c r="K13725" s="153"/>
      <c r="L13725" s="153"/>
      <c r="M13725" s="153"/>
      <c r="N13725" s="153"/>
      <c r="O13725" s="153"/>
      <c r="P13725" s="153"/>
      <c r="Q13725" s="153"/>
      <c r="R13725" s="153"/>
      <c r="S13725" s="152"/>
      <c r="T13725" s="154"/>
    </row>
    <row r="13726" spans="8:20" x14ac:dyDescent="0.25">
      <c r="H13726" s="153"/>
      <c r="I13726" s="151"/>
      <c r="J13726" s="153"/>
      <c r="K13726" s="153"/>
      <c r="L13726" s="153"/>
      <c r="M13726" s="153"/>
      <c r="N13726" s="153"/>
      <c r="O13726" s="153"/>
      <c r="P13726" s="153"/>
      <c r="Q13726" s="153"/>
      <c r="R13726" s="153"/>
      <c r="S13726" s="152"/>
      <c r="T13726" s="154"/>
    </row>
    <row r="13727" spans="8:20" x14ac:dyDescent="0.25">
      <c r="H13727" s="153"/>
      <c r="I13727" s="151"/>
      <c r="J13727" s="153"/>
      <c r="K13727" s="153"/>
      <c r="L13727" s="153"/>
      <c r="M13727" s="153"/>
      <c r="N13727" s="153"/>
      <c r="O13727" s="153"/>
      <c r="P13727" s="153"/>
      <c r="Q13727" s="153"/>
      <c r="R13727" s="153"/>
      <c r="S13727" s="152"/>
      <c r="T13727" s="154"/>
    </row>
    <row r="13728" spans="8:20" x14ac:dyDescent="0.25">
      <c r="H13728" s="153"/>
      <c r="I13728" s="151"/>
      <c r="J13728" s="153"/>
      <c r="K13728" s="153"/>
      <c r="L13728" s="153"/>
      <c r="M13728" s="153"/>
      <c r="N13728" s="153"/>
      <c r="O13728" s="153"/>
      <c r="P13728" s="153"/>
      <c r="Q13728" s="153"/>
      <c r="R13728" s="153"/>
      <c r="S13728" s="152"/>
      <c r="T13728" s="154"/>
    </row>
    <row r="13729" spans="8:20" x14ac:dyDescent="0.25">
      <c r="H13729" s="153"/>
      <c r="I13729" s="151"/>
      <c r="J13729" s="153"/>
      <c r="K13729" s="153"/>
      <c r="L13729" s="153"/>
      <c r="M13729" s="153"/>
      <c r="N13729" s="153"/>
      <c r="O13729" s="153"/>
      <c r="P13729" s="153"/>
      <c r="Q13729" s="153"/>
      <c r="R13729" s="153"/>
      <c r="S13729" s="152"/>
      <c r="T13729" s="154"/>
    </row>
    <row r="13730" spans="8:20" x14ac:dyDescent="0.25">
      <c r="H13730" s="153"/>
      <c r="I13730" s="151"/>
      <c r="J13730" s="153"/>
      <c r="K13730" s="153"/>
      <c r="L13730" s="153"/>
      <c r="M13730" s="153"/>
      <c r="N13730" s="153"/>
      <c r="O13730" s="153"/>
      <c r="P13730" s="153"/>
      <c r="Q13730" s="153"/>
      <c r="R13730" s="153"/>
      <c r="S13730" s="152"/>
      <c r="T13730" s="154"/>
    </row>
    <row r="13731" spans="8:20" x14ac:dyDescent="0.25">
      <c r="H13731" s="153"/>
      <c r="I13731" s="151"/>
      <c r="J13731" s="153"/>
      <c r="K13731" s="153"/>
      <c r="L13731" s="153"/>
      <c r="M13731" s="153"/>
      <c r="N13731" s="153"/>
      <c r="O13731" s="153"/>
      <c r="P13731" s="153"/>
      <c r="Q13731" s="153"/>
      <c r="R13731" s="153"/>
      <c r="S13731" s="152"/>
      <c r="T13731" s="154"/>
    </row>
    <row r="13732" spans="8:20" x14ac:dyDescent="0.25">
      <c r="H13732" s="153"/>
      <c r="I13732" s="151"/>
      <c r="J13732" s="153"/>
      <c r="K13732" s="153"/>
      <c r="L13732" s="153"/>
      <c r="M13732" s="153"/>
      <c r="N13732" s="153"/>
      <c r="O13732" s="153"/>
      <c r="P13732" s="153"/>
      <c r="Q13732" s="153"/>
      <c r="R13732" s="153"/>
      <c r="S13732" s="152"/>
      <c r="T13732" s="154"/>
    </row>
    <row r="13733" spans="8:20" x14ac:dyDescent="0.25">
      <c r="H13733" s="153"/>
      <c r="I13733" s="151"/>
      <c r="J13733" s="153"/>
      <c r="K13733" s="153"/>
      <c r="L13733" s="153"/>
      <c r="M13733" s="153"/>
      <c r="N13733" s="153"/>
      <c r="O13733" s="153"/>
      <c r="P13733" s="153"/>
      <c r="Q13733" s="153"/>
      <c r="R13733" s="153"/>
      <c r="S13733" s="152"/>
      <c r="T13733" s="154"/>
    </row>
    <row r="13734" spans="8:20" x14ac:dyDescent="0.25">
      <c r="H13734" s="153"/>
      <c r="I13734" s="151"/>
      <c r="J13734" s="153"/>
      <c r="K13734" s="153"/>
      <c r="L13734" s="153"/>
      <c r="M13734" s="153"/>
      <c r="N13734" s="153"/>
      <c r="O13734" s="153"/>
      <c r="P13734" s="153"/>
      <c r="Q13734" s="153"/>
      <c r="R13734" s="153"/>
      <c r="S13734" s="152"/>
      <c r="T13734" s="154"/>
    </row>
    <row r="13735" spans="8:20" x14ac:dyDescent="0.25">
      <c r="H13735" s="153"/>
      <c r="I13735" s="151"/>
      <c r="J13735" s="153"/>
      <c r="K13735" s="153"/>
      <c r="L13735" s="153"/>
      <c r="M13735" s="153"/>
      <c r="N13735" s="153"/>
      <c r="O13735" s="153"/>
      <c r="P13735" s="153"/>
      <c r="Q13735" s="153"/>
      <c r="R13735" s="153"/>
      <c r="S13735" s="152"/>
      <c r="T13735" s="154"/>
    </row>
    <row r="13736" spans="8:20" x14ac:dyDescent="0.25">
      <c r="H13736" s="153"/>
      <c r="I13736" s="151"/>
      <c r="J13736" s="153"/>
      <c r="K13736" s="153"/>
      <c r="L13736" s="153"/>
      <c r="M13736" s="153"/>
      <c r="N13736" s="153"/>
      <c r="O13736" s="153"/>
      <c r="P13736" s="153"/>
      <c r="Q13736" s="153"/>
      <c r="R13736" s="153"/>
      <c r="S13736" s="152"/>
      <c r="T13736" s="154"/>
    </row>
    <row r="13737" spans="8:20" x14ac:dyDescent="0.25">
      <c r="H13737" s="153"/>
      <c r="I13737" s="151"/>
      <c r="J13737" s="153"/>
      <c r="K13737" s="153"/>
      <c r="L13737" s="153"/>
      <c r="M13737" s="153"/>
      <c r="N13737" s="153"/>
      <c r="O13737" s="153"/>
      <c r="P13737" s="153"/>
      <c r="Q13737" s="153"/>
      <c r="R13737" s="153"/>
      <c r="S13737" s="152"/>
      <c r="T13737" s="154"/>
    </row>
    <row r="13738" spans="8:20" x14ac:dyDescent="0.25">
      <c r="H13738" s="153"/>
      <c r="I13738" s="151"/>
      <c r="J13738" s="153"/>
      <c r="K13738" s="153"/>
      <c r="L13738" s="153"/>
      <c r="M13738" s="153"/>
      <c r="N13738" s="153"/>
      <c r="O13738" s="153"/>
      <c r="P13738" s="153"/>
      <c r="Q13738" s="153"/>
      <c r="R13738" s="153"/>
      <c r="S13738" s="152"/>
      <c r="T13738" s="154"/>
    </row>
    <row r="13739" spans="8:20" x14ac:dyDescent="0.25">
      <c r="H13739" s="153"/>
      <c r="I13739" s="151"/>
      <c r="J13739" s="153"/>
      <c r="K13739" s="153"/>
      <c r="L13739" s="153"/>
      <c r="M13739" s="153"/>
      <c r="N13739" s="153"/>
      <c r="O13739" s="153"/>
      <c r="P13739" s="153"/>
      <c r="Q13739" s="153"/>
      <c r="R13739" s="153"/>
      <c r="S13739" s="152"/>
      <c r="T13739" s="154"/>
    </row>
    <row r="13740" spans="8:20" x14ac:dyDescent="0.25">
      <c r="H13740" s="153"/>
      <c r="I13740" s="151"/>
      <c r="J13740" s="153"/>
      <c r="K13740" s="153"/>
      <c r="L13740" s="153"/>
      <c r="M13740" s="153"/>
      <c r="N13740" s="153"/>
      <c r="O13740" s="153"/>
      <c r="P13740" s="153"/>
      <c r="Q13740" s="153"/>
      <c r="R13740" s="153"/>
      <c r="S13740" s="152"/>
      <c r="T13740" s="154"/>
    </row>
    <row r="13741" spans="8:20" x14ac:dyDescent="0.25">
      <c r="H13741" s="153"/>
      <c r="I13741" s="151"/>
      <c r="J13741" s="153"/>
      <c r="K13741" s="153"/>
      <c r="L13741" s="153"/>
      <c r="M13741" s="153"/>
      <c r="N13741" s="153"/>
      <c r="O13741" s="153"/>
      <c r="P13741" s="153"/>
      <c r="Q13741" s="153"/>
      <c r="R13741" s="153"/>
      <c r="S13741" s="152"/>
      <c r="T13741" s="154"/>
    </row>
    <row r="13742" spans="8:20" x14ac:dyDescent="0.25">
      <c r="H13742" s="153"/>
      <c r="I13742" s="151"/>
      <c r="J13742" s="153"/>
      <c r="K13742" s="153"/>
      <c r="L13742" s="153"/>
      <c r="M13742" s="153"/>
      <c r="N13742" s="153"/>
      <c r="O13742" s="153"/>
      <c r="P13742" s="153"/>
      <c r="Q13742" s="153"/>
      <c r="R13742" s="153"/>
      <c r="S13742" s="152"/>
      <c r="T13742" s="154"/>
    </row>
    <row r="13743" spans="8:20" x14ac:dyDescent="0.25">
      <c r="H13743" s="153"/>
      <c r="I13743" s="151"/>
      <c r="J13743" s="153"/>
      <c r="K13743" s="153"/>
      <c r="L13743" s="153"/>
      <c r="M13743" s="153"/>
      <c r="N13743" s="153"/>
      <c r="O13743" s="153"/>
      <c r="P13743" s="153"/>
      <c r="Q13743" s="153"/>
      <c r="R13743" s="153"/>
      <c r="S13743" s="152"/>
      <c r="T13743" s="154"/>
    </row>
    <row r="13744" spans="8:20" x14ac:dyDescent="0.25">
      <c r="H13744" s="153"/>
      <c r="I13744" s="151"/>
      <c r="J13744" s="153"/>
      <c r="K13744" s="153"/>
      <c r="L13744" s="153"/>
      <c r="M13744" s="153"/>
      <c r="N13744" s="153"/>
      <c r="O13744" s="153"/>
      <c r="P13744" s="153"/>
      <c r="Q13744" s="153"/>
      <c r="R13744" s="153"/>
      <c r="S13744" s="152"/>
      <c r="T13744" s="154"/>
    </row>
    <row r="13745" spans="8:20" x14ac:dyDescent="0.25">
      <c r="H13745" s="153"/>
      <c r="I13745" s="151"/>
      <c r="J13745" s="153"/>
      <c r="K13745" s="153"/>
      <c r="L13745" s="153"/>
      <c r="M13745" s="153"/>
      <c r="N13745" s="153"/>
      <c r="O13745" s="153"/>
      <c r="P13745" s="153"/>
      <c r="Q13745" s="153"/>
      <c r="R13745" s="153"/>
      <c r="S13745" s="152"/>
      <c r="T13745" s="154"/>
    </row>
    <row r="13746" spans="8:20" x14ac:dyDescent="0.25">
      <c r="H13746" s="153"/>
      <c r="I13746" s="151"/>
      <c r="J13746" s="153"/>
      <c r="K13746" s="153"/>
      <c r="L13746" s="153"/>
      <c r="M13746" s="153"/>
      <c r="N13746" s="153"/>
      <c r="O13746" s="153"/>
      <c r="P13746" s="153"/>
      <c r="Q13746" s="153"/>
      <c r="R13746" s="153"/>
      <c r="S13746" s="152"/>
      <c r="T13746" s="154"/>
    </row>
    <row r="13747" spans="8:20" x14ac:dyDescent="0.25">
      <c r="H13747" s="153"/>
      <c r="I13747" s="151"/>
      <c r="J13747" s="153"/>
      <c r="K13747" s="153"/>
      <c r="L13747" s="153"/>
      <c r="M13747" s="153"/>
      <c r="N13747" s="153"/>
      <c r="O13747" s="153"/>
      <c r="P13747" s="153"/>
      <c r="Q13747" s="153"/>
      <c r="R13747" s="153"/>
      <c r="S13747" s="152"/>
      <c r="T13747" s="154"/>
    </row>
    <row r="13748" spans="8:20" x14ac:dyDescent="0.25">
      <c r="H13748" s="153"/>
      <c r="I13748" s="151"/>
      <c r="J13748" s="153"/>
      <c r="K13748" s="153"/>
      <c r="L13748" s="153"/>
      <c r="M13748" s="153"/>
      <c r="N13748" s="153"/>
      <c r="O13748" s="153"/>
      <c r="P13748" s="153"/>
      <c r="Q13748" s="153"/>
      <c r="R13748" s="153"/>
      <c r="S13748" s="152"/>
      <c r="T13748" s="154"/>
    </row>
    <row r="13749" spans="8:20" x14ac:dyDescent="0.25">
      <c r="H13749" s="153"/>
      <c r="I13749" s="151"/>
      <c r="J13749" s="153"/>
      <c r="K13749" s="153"/>
      <c r="L13749" s="153"/>
      <c r="M13749" s="153"/>
      <c r="N13749" s="153"/>
      <c r="O13749" s="153"/>
      <c r="P13749" s="153"/>
      <c r="Q13749" s="153"/>
      <c r="R13749" s="153"/>
      <c r="S13749" s="152"/>
      <c r="T13749" s="154"/>
    </row>
    <row r="13750" spans="8:20" x14ac:dyDescent="0.25">
      <c r="H13750" s="153"/>
      <c r="I13750" s="151"/>
      <c r="J13750" s="153"/>
      <c r="K13750" s="153"/>
      <c r="L13750" s="153"/>
      <c r="M13750" s="153"/>
      <c r="N13750" s="153"/>
      <c r="O13750" s="153"/>
      <c r="P13750" s="153"/>
      <c r="Q13750" s="153"/>
      <c r="R13750" s="153"/>
      <c r="S13750" s="152"/>
      <c r="T13750" s="154"/>
    </row>
    <row r="13751" spans="8:20" x14ac:dyDescent="0.25">
      <c r="H13751" s="153"/>
      <c r="I13751" s="151"/>
      <c r="J13751" s="153"/>
      <c r="K13751" s="153"/>
      <c r="L13751" s="153"/>
      <c r="M13751" s="153"/>
      <c r="N13751" s="153"/>
      <c r="O13751" s="153"/>
      <c r="P13751" s="153"/>
      <c r="Q13751" s="153"/>
      <c r="R13751" s="153"/>
      <c r="S13751" s="152"/>
      <c r="T13751" s="154"/>
    </row>
    <row r="13752" spans="8:20" x14ac:dyDescent="0.25">
      <c r="H13752" s="153"/>
      <c r="I13752" s="151"/>
      <c r="J13752" s="153"/>
      <c r="K13752" s="153"/>
      <c r="L13752" s="153"/>
      <c r="M13752" s="153"/>
      <c r="N13752" s="153"/>
      <c r="O13752" s="153"/>
      <c r="P13752" s="153"/>
      <c r="Q13752" s="153"/>
      <c r="R13752" s="153"/>
      <c r="S13752" s="152"/>
      <c r="T13752" s="154"/>
    </row>
    <row r="13753" spans="8:20" x14ac:dyDescent="0.25">
      <c r="H13753" s="153"/>
      <c r="I13753" s="151"/>
      <c r="J13753" s="153"/>
      <c r="K13753" s="153"/>
      <c r="L13753" s="153"/>
      <c r="M13753" s="153"/>
      <c r="N13753" s="153"/>
      <c r="O13753" s="153"/>
      <c r="P13753" s="153"/>
      <c r="Q13753" s="153"/>
      <c r="R13753" s="153"/>
      <c r="S13753" s="152"/>
      <c r="T13753" s="154"/>
    </row>
    <row r="13754" spans="8:20" x14ac:dyDescent="0.25">
      <c r="H13754" s="153"/>
      <c r="I13754" s="151"/>
      <c r="J13754" s="153"/>
      <c r="K13754" s="153"/>
      <c r="L13754" s="153"/>
      <c r="M13754" s="153"/>
      <c r="N13754" s="153"/>
      <c r="O13754" s="153"/>
      <c r="P13754" s="153"/>
      <c r="Q13754" s="153"/>
      <c r="R13754" s="153"/>
      <c r="S13754" s="152"/>
      <c r="T13754" s="154"/>
    </row>
    <row r="13755" spans="8:20" x14ac:dyDescent="0.25">
      <c r="H13755" s="153"/>
      <c r="I13755" s="151"/>
      <c r="J13755" s="153"/>
      <c r="K13755" s="153"/>
      <c r="L13755" s="153"/>
      <c r="M13755" s="153"/>
      <c r="N13755" s="153"/>
      <c r="O13755" s="153"/>
      <c r="P13755" s="153"/>
      <c r="Q13755" s="153"/>
      <c r="R13755" s="153"/>
      <c r="S13755" s="152"/>
      <c r="T13755" s="154"/>
    </row>
    <row r="13756" spans="8:20" x14ac:dyDescent="0.25">
      <c r="H13756" s="153"/>
      <c r="I13756" s="151"/>
      <c r="J13756" s="153"/>
      <c r="K13756" s="153"/>
      <c r="L13756" s="153"/>
      <c r="M13756" s="153"/>
      <c r="N13756" s="153"/>
      <c r="O13756" s="153"/>
      <c r="P13756" s="153"/>
      <c r="Q13756" s="153"/>
      <c r="R13756" s="153"/>
      <c r="S13756" s="152"/>
      <c r="T13756" s="154"/>
    </row>
    <row r="13757" spans="8:20" x14ac:dyDescent="0.25">
      <c r="H13757" s="153"/>
      <c r="I13757" s="151"/>
      <c r="J13757" s="153"/>
      <c r="K13757" s="153"/>
      <c r="L13757" s="153"/>
      <c r="M13757" s="153"/>
      <c r="N13757" s="153"/>
      <c r="O13757" s="153"/>
      <c r="P13757" s="153"/>
      <c r="Q13757" s="153"/>
      <c r="R13757" s="153"/>
      <c r="S13757" s="152"/>
      <c r="T13757" s="154"/>
    </row>
    <row r="13758" spans="8:20" x14ac:dyDescent="0.25">
      <c r="H13758" s="153"/>
      <c r="I13758" s="151"/>
      <c r="J13758" s="153"/>
      <c r="K13758" s="153"/>
      <c r="L13758" s="153"/>
      <c r="M13758" s="153"/>
      <c r="N13758" s="153"/>
      <c r="O13758" s="153"/>
      <c r="P13758" s="153"/>
      <c r="Q13758" s="153"/>
      <c r="R13758" s="153"/>
      <c r="S13758" s="152"/>
      <c r="T13758" s="154"/>
    </row>
    <row r="13759" spans="8:20" x14ac:dyDescent="0.25">
      <c r="H13759" s="153"/>
      <c r="I13759" s="151"/>
      <c r="J13759" s="153"/>
      <c r="K13759" s="153"/>
      <c r="L13759" s="153"/>
      <c r="M13759" s="153"/>
      <c r="N13759" s="153"/>
      <c r="O13759" s="153"/>
      <c r="P13759" s="153"/>
      <c r="Q13759" s="153"/>
      <c r="R13759" s="153"/>
      <c r="S13759" s="152"/>
      <c r="T13759" s="154"/>
    </row>
    <row r="13760" spans="8:20" x14ac:dyDescent="0.25">
      <c r="H13760" s="153"/>
      <c r="I13760" s="151"/>
      <c r="J13760" s="153"/>
      <c r="K13760" s="153"/>
      <c r="L13760" s="153"/>
      <c r="M13760" s="153"/>
      <c r="N13760" s="153"/>
      <c r="O13760" s="153"/>
      <c r="P13760" s="153"/>
      <c r="Q13760" s="153"/>
      <c r="R13760" s="153"/>
      <c r="S13760" s="152"/>
      <c r="T13760" s="154"/>
    </row>
    <row r="13761" spans="8:20" x14ac:dyDescent="0.25">
      <c r="H13761" s="153"/>
      <c r="I13761" s="151"/>
      <c r="J13761" s="153"/>
      <c r="K13761" s="153"/>
      <c r="L13761" s="153"/>
      <c r="M13761" s="153"/>
      <c r="N13761" s="153"/>
      <c r="O13761" s="153"/>
      <c r="P13761" s="153"/>
      <c r="Q13761" s="153"/>
      <c r="R13761" s="153"/>
      <c r="S13761" s="152"/>
      <c r="T13761" s="154"/>
    </row>
    <row r="13762" spans="8:20" x14ac:dyDescent="0.25">
      <c r="H13762" s="153"/>
      <c r="I13762" s="151"/>
      <c r="J13762" s="153"/>
      <c r="K13762" s="153"/>
      <c r="L13762" s="153"/>
      <c r="M13762" s="153"/>
      <c r="N13762" s="153"/>
      <c r="O13762" s="153"/>
      <c r="P13762" s="153"/>
      <c r="Q13762" s="153"/>
      <c r="R13762" s="153"/>
      <c r="S13762" s="152"/>
      <c r="T13762" s="154"/>
    </row>
    <row r="13763" spans="8:20" x14ac:dyDescent="0.25">
      <c r="H13763" s="153"/>
      <c r="I13763" s="151"/>
      <c r="J13763" s="153"/>
      <c r="K13763" s="153"/>
      <c r="L13763" s="153"/>
      <c r="M13763" s="153"/>
      <c r="N13763" s="153"/>
      <c r="O13763" s="153"/>
      <c r="P13763" s="153"/>
      <c r="Q13763" s="153"/>
      <c r="R13763" s="153"/>
      <c r="S13763" s="152"/>
      <c r="T13763" s="154"/>
    </row>
    <row r="13764" spans="8:20" x14ac:dyDescent="0.25">
      <c r="H13764" s="153"/>
      <c r="I13764" s="151"/>
      <c r="J13764" s="153"/>
      <c r="K13764" s="153"/>
      <c r="L13764" s="153"/>
      <c r="M13764" s="153"/>
      <c r="N13764" s="153"/>
      <c r="O13764" s="153"/>
      <c r="P13764" s="153"/>
      <c r="Q13764" s="153"/>
      <c r="R13764" s="153"/>
      <c r="S13764" s="152"/>
      <c r="T13764" s="154"/>
    </row>
    <row r="13765" spans="8:20" x14ac:dyDescent="0.25">
      <c r="H13765" s="153"/>
      <c r="I13765" s="151"/>
      <c r="J13765" s="153"/>
      <c r="K13765" s="153"/>
      <c r="L13765" s="153"/>
      <c r="M13765" s="153"/>
      <c r="N13765" s="153"/>
      <c r="O13765" s="153"/>
      <c r="P13765" s="153"/>
      <c r="Q13765" s="153"/>
      <c r="R13765" s="153"/>
      <c r="S13765" s="152"/>
      <c r="T13765" s="154"/>
    </row>
    <row r="13766" spans="8:20" x14ac:dyDescent="0.25">
      <c r="H13766" s="153"/>
      <c r="I13766" s="151"/>
      <c r="J13766" s="153"/>
      <c r="K13766" s="153"/>
      <c r="L13766" s="153"/>
      <c r="M13766" s="153"/>
      <c r="N13766" s="153"/>
      <c r="O13766" s="153"/>
      <c r="P13766" s="153"/>
      <c r="Q13766" s="153"/>
      <c r="R13766" s="153"/>
      <c r="S13766" s="152"/>
      <c r="T13766" s="154"/>
    </row>
    <row r="13767" spans="8:20" x14ac:dyDescent="0.25">
      <c r="H13767" s="153"/>
      <c r="I13767" s="151"/>
      <c r="J13767" s="153"/>
      <c r="K13767" s="153"/>
      <c r="L13767" s="153"/>
      <c r="M13767" s="153"/>
      <c r="N13767" s="153"/>
      <c r="O13767" s="153"/>
      <c r="P13767" s="153"/>
      <c r="Q13767" s="153"/>
      <c r="R13767" s="153"/>
      <c r="S13767" s="152"/>
      <c r="T13767" s="154"/>
    </row>
    <row r="13768" spans="8:20" x14ac:dyDescent="0.25">
      <c r="H13768" s="153"/>
      <c r="I13768" s="151"/>
      <c r="J13768" s="153"/>
      <c r="K13768" s="153"/>
      <c r="L13768" s="153"/>
      <c r="M13768" s="153"/>
      <c r="N13768" s="153"/>
      <c r="O13768" s="153"/>
      <c r="P13768" s="153"/>
      <c r="Q13768" s="153"/>
      <c r="R13768" s="153"/>
      <c r="S13768" s="152"/>
      <c r="T13768" s="154"/>
    </row>
    <row r="13769" spans="8:20" x14ac:dyDescent="0.25">
      <c r="H13769" s="153"/>
      <c r="I13769" s="151"/>
      <c r="J13769" s="153"/>
      <c r="K13769" s="153"/>
      <c r="L13769" s="153"/>
      <c r="M13769" s="153"/>
      <c r="N13769" s="153"/>
      <c r="O13769" s="153"/>
      <c r="P13769" s="153"/>
      <c r="Q13769" s="153"/>
      <c r="R13769" s="153"/>
      <c r="S13769" s="152"/>
      <c r="T13769" s="154"/>
    </row>
    <row r="13770" spans="8:20" x14ac:dyDescent="0.25">
      <c r="H13770" s="153"/>
      <c r="I13770" s="151"/>
      <c r="J13770" s="153"/>
      <c r="K13770" s="153"/>
      <c r="L13770" s="153"/>
      <c r="M13770" s="153"/>
      <c r="N13770" s="153"/>
      <c r="O13770" s="153"/>
      <c r="P13770" s="153"/>
      <c r="Q13770" s="153"/>
      <c r="R13770" s="153"/>
      <c r="S13770" s="152"/>
      <c r="T13770" s="154"/>
    </row>
    <row r="13771" spans="8:20" x14ac:dyDescent="0.25">
      <c r="H13771" s="153"/>
      <c r="I13771" s="151"/>
      <c r="J13771" s="153"/>
      <c r="K13771" s="153"/>
      <c r="L13771" s="153"/>
      <c r="M13771" s="153"/>
      <c r="N13771" s="153"/>
      <c r="O13771" s="153"/>
      <c r="P13771" s="153"/>
      <c r="Q13771" s="153"/>
      <c r="R13771" s="153"/>
      <c r="S13771" s="152"/>
      <c r="T13771" s="154"/>
    </row>
    <row r="13772" spans="8:20" x14ac:dyDescent="0.25">
      <c r="H13772" s="153"/>
      <c r="I13772" s="151"/>
      <c r="J13772" s="153"/>
      <c r="K13772" s="153"/>
      <c r="L13772" s="153"/>
      <c r="M13772" s="153"/>
      <c r="N13772" s="153"/>
      <c r="O13772" s="153"/>
      <c r="P13772" s="153"/>
      <c r="Q13772" s="153"/>
      <c r="R13772" s="153"/>
      <c r="S13772" s="152"/>
      <c r="T13772" s="154"/>
    </row>
    <row r="13773" spans="8:20" x14ac:dyDescent="0.25">
      <c r="H13773" s="153"/>
      <c r="I13773" s="151"/>
      <c r="J13773" s="153"/>
      <c r="K13773" s="153"/>
      <c r="L13773" s="153"/>
      <c r="M13773" s="153"/>
      <c r="N13773" s="153"/>
      <c r="O13773" s="153"/>
      <c r="P13773" s="153"/>
      <c r="Q13773" s="153"/>
      <c r="R13773" s="153"/>
      <c r="S13773" s="152"/>
      <c r="T13773" s="154"/>
    </row>
    <row r="13774" spans="8:20" x14ac:dyDescent="0.25">
      <c r="H13774" s="153"/>
      <c r="I13774" s="151"/>
      <c r="J13774" s="153"/>
      <c r="K13774" s="153"/>
      <c r="L13774" s="153"/>
      <c r="M13774" s="153"/>
      <c r="N13774" s="153"/>
      <c r="O13774" s="153"/>
      <c r="P13774" s="153"/>
      <c r="Q13774" s="153"/>
      <c r="R13774" s="153"/>
      <c r="S13774" s="152"/>
      <c r="T13774" s="154"/>
    </row>
    <row r="13775" spans="8:20" x14ac:dyDescent="0.25">
      <c r="H13775" s="153"/>
      <c r="I13775" s="151"/>
      <c r="J13775" s="153"/>
      <c r="K13775" s="153"/>
      <c r="L13775" s="153"/>
      <c r="M13775" s="153"/>
      <c r="N13775" s="153"/>
      <c r="O13775" s="153"/>
      <c r="P13775" s="153"/>
      <c r="Q13775" s="153"/>
      <c r="R13775" s="153"/>
      <c r="S13775" s="152"/>
      <c r="T13775" s="154"/>
    </row>
    <row r="13776" spans="8:20" x14ac:dyDescent="0.25">
      <c r="H13776" s="153"/>
      <c r="I13776" s="151"/>
      <c r="J13776" s="153"/>
      <c r="K13776" s="153"/>
      <c r="L13776" s="153"/>
      <c r="M13776" s="153"/>
      <c r="N13776" s="153"/>
      <c r="O13776" s="153"/>
      <c r="P13776" s="153"/>
      <c r="Q13776" s="153"/>
      <c r="R13776" s="153"/>
      <c r="S13776" s="152"/>
      <c r="T13776" s="154"/>
    </row>
    <row r="13777" spans="8:20" x14ac:dyDescent="0.25">
      <c r="H13777" s="153"/>
      <c r="I13777" s="151"/>
      <c r="J13777" s="153"/>
      <c r="K13777" s="153"/>
      <c r="L13777" s="153"/>
      <c r="M13777" s="153"/>
      <c r="N13777" s="153"/>
      <c r="O13777" s="153"/>
      <c r="P13777" s="153"/>
      <c r="Q13777" s="153"/>
      <c r="R13777" s="153"/>
      <c r="S13777" s="152"/>
      <c r="T13777" s="154"/>
    </row>
    <row r="13778" spans="8:20" x14ac:dyDescent="0.25">
      <c r="H13778" s="153"/>
      <c r="I13778" s="151"/>
      <c r="J13778" s="153"/>
      <c r="K13778" s="153"/>
      <c r="L13778" s="153"/>
      <c r="M13778" s="153"/>
      <c r="N13778" s="153"/>
      <c r="O13778" s="153"/>
      <c r="P13778" s="153"/>
      <c r="Q13778" s="153"/>
      <c r="R13778" s="153"/>
      <c r="S13778" s="152"/>
      <c r="T13778" s="154"/>
    </row>
    <row r="13779" spans="8:20" x14ac:dyDescent="0.25">
      <c r="H13779" s="153"/>
      <c r="I13779" s="151"/>
      <c r="J13779" s="153"/>
      <c r="K13779" s="153"/>
      <c r="L13779" s="153"/>
      <c r="M13779" s="153"/>
      <c r="N13779" s="153"/>
      <c r="O13779" s="153"/>
      <c r="P13779" s="153"/>
      <c r="Q13779" s="153"/>
      <c r="R13779" s="153"/>
      <c r="S13779" s="152"/>
      <c r="T13779" s="154"/>
    </row>
    <row r="13780" spans="8:20" x14ac:dyDescent="0.25">
      <c r="H13780" s="153"/>
      <c r="I13780" s="151"/>
      <c r="J13780" s="153"/>
      <c r="K13780" s="153"/>
      <c r="L13780" s="153"/>
      <c r="M13780" s="153"/>
      <c r="N13780" s="153"/>
      <c r="O13780" s="153"/>
      <c r="P13780" s="153"/>
      <c r="Q13780" s="153"/>
      <c r="R13780" s="153"/>
      <c r="S13780" s="152"/>
      <c r="T13780" s="154"/>
    </row>
    <row r="13781" spans="8:20" x14ac:dyDescent="0.25">
      <c r="H13781" s="153"/>
      <c r="I13781" s="151"/>
      <c r="J13781" s="153"/>
      <c r="K13781" s="153"/>
      <c r="L13781" s="153"/>
      <c r="M13781" s="153"/>
      <c r="N13781" s="153"/>
      <c r="O13781" s="153"/>
      <c r="P13781" s="153"/>
      <c r="Q13781" s="153"/>
      <c r="R13781" s="153"/>
      <c r="S13781" s="152"/>
      <c r="T13781" s="154"/>
    </row>
    <row r="13782" spans="8:20" x14ac:dyDescent="0.25">
      <c r="H13782" s="153"/>
      <c r="I13782" s="151"/>
      <c r="J13782" s="153"/>
      <c r="K13782" s="153"/>
      <c r="L13782" s="153"/>
      <c r="M13782" s="153"/>
      <c r="N13782" s="153"/>
      <c r="O13782" s="153"/>
      <c r="P13782" s="153"/>
      <c r="Q13782" s="153"/>
      <c r="R13782" s="153"/>
      <c r="S13782" s="152"/>
      <c r="T13782" s="154"/>
    </row>
    <row r="13783" spans="8:20" x14ac:dyDescent="0.25">
      <c r="H13783" s="153"/>
      <c r="I13783" s="151"/>
      <c r="J13783" s="153"/>
      <c r="K13783" s="153"/>
      <c r="L13783" s="153"/>
      <c r="M13783" s="153"/>
      <c r="N13783" s="153"/>
      <c r="O13783" s="153"/>
      <c r="P13783" s="153"/>
      <c r="Q13783" s="153"/>
      <c r="R13783" s="153"/>
      <c r="S13783" s="152"/>
      <c r="T13783" s="154"/>
    </row>
    <row r="13784" spans="8:20" x14ac:dyDescent="0.25">
      <c r="H13784" s="153"/>
      <c r="I13784" s="151"/>
      <c r="J13784" s="153"/>
      <c r="K13784" s="153"/>
      <c r="L13784" s="153"/>
      <c r="M13784" s="153"/>
      <c r="N13784" s="153"/>
      <c r="O13784" s="153"/>
      <c r="P13784" s="153"/>
      <c r="Q13784" s="153"/>
      <c r="R13784" s="153"/>
      <c r="S13784" s="152"/>
      <c r="T13784" s="154"/>
    </row>
    <row r="13785" spans="8:20" x14ac:dyDescent="0.25">
      <c r="H13785" s="153"/>
      <c r="I13785" s="151"/>
      <c r="J13785" s="153"/>
      <c r="K13785" s="153"/>
      <c r="L13785" s="153"/>
      <c r="M13785" s="153"/>
      <c r="N13785" s="153"/>
      <c r="O13785" s="153"/>
      <c r="P13785" s="153"/>
      <c r="Q13785" s="153"/>
      <c r="R13785" s="153"/>
      <c r="S13785" s="152"/>
      <c r="T13785" s="154"/>
    </row>
    <row r="13786" spans="8:20" x14ac:dyDescent="0.25">
      <c r="H13786" s="153"/>
      <c r="I13786" s="151"/>
      <c r="J13786" s="153"/>
      <c r="K13786" s="153"/>
      <c r="L13786" s="153"/>
      <c r="M13786" s="153"/>
      <c r="N13786" s="153"/>
      <c r="O13786" s="153"/>
      <c r="P13786" s="153"/>
      <c r="Q13786" s="153"/>
      <c r="R13786" s="153"/>
      <c r="S13786" s="152"/>
      <c r="T13786" s="154"/>
    </row>
    <row r="13787" spans="8:20" x14ac:dyDescent="0.25">
      <c r="H13787" s="153"/>
      <c r="I13787" s="151"/>
      <c r="J13787" s="153"/>
      <c r="K13787" s="153"/>
      <c r="L13787" s="153"/>
      <c r="M13787" s="153"/>
      <c r="N13787" s="153"/>
      <c r="O13787" s="153"/>
      <c r="P13787" s="153"/>
      <c r="Q13787" s="153"/>
      <c r="R13787" s="153"/>
      <c r="S13787" s="152"/>
      <c r="T13787" s="154"/>
    </row>
    <row r="13788" spans="8:20" x14ac:dyDescent="0.25">
      <c r="H13788" s="153"/>
      <c r="I13788" s="151"/>
      <c r="J13788" s="153"/>
      <c r="K13788" s="153"/>
      <c r="L13788" s="153"/>
      <c r="M13788" s="153"/>
      <c r="N13788" s="153"/>
      <c r="O13788" s="153"/>
      <c r="P13788" s="153"/>
      <c r="Q13788" s="153"/>
      <c r="R13788" s="153"/>
      <c r="S13788" s="152"/>
      <c r="T13788" s="154"/>
    </row>
    <row r="13789" spans="8:20" x14ac:dyDescent="0.25">
      <c r="H13789" s="153"/>
      <c r="I13789" s="151"/>
      <c r="J13789" s="153"/>
      <c r="K13789" s="153"/>
      <c r="L13789" s="153"/>
      <c r="M13789" s="153"/>
      <c r="N13789" s="153"/>
      <c r="O13789" s="153"/>
      <c r="P13789" s="153"/>
      <c r="Q13789" s="153"/>
      <c r="R13789" s="153"/>
      <c r="S13789" s="152"/>
      <c r="T13789" s="154"/>
    </row>
    <row r="13790" spans="8:20" x14ac:dyDescent="0.25">
      <c r="H13790" s="153"/>
      <c r="I13790" s="151"/>
      <c r="J13790" s="153"/>
      <c r="K13790" s="153"/>
      <c r="L13790" s="153"/>
      <c r="M13790" s="153"/>
      <c r="N13790" s="153"/>
      <c r="O13790" s="153"/>
      <c r="P13790" s="153"/>
      <c r="Q13790" s="153"/>
      <c r="R13790" s="153"/>
      <c r="S13790" s="152"/>
      <c r="T13790" s="154"/>
    </row>
    <row r="13791" spans="8:20" x14ac:dyDescent="0.25">
      <c r="H13791" s="153"/>
      <c r="I13791" s="151"/>
      <c r="J13791" s="153"/>
      <c r="K13791" s="153"/>
      <c r="L13791" s="153"/>
      <c r="M13791" s="153"/>
      <c r="N13791" s="153"/>
      <c r="O13791" s="153"/>
      <c r="P13791" s="153"/>
      <c r="Q13791" s="153"/>
      <c r="R13791" s="153"/>
      <c r="S13791" s="152"/>
      <c r="T13791" s="154"/>
    </row>
    <row r="13792" spans="8:20" x14ac:dyDescent="0.25">
      <c r="H13792" s="153"/>
      <c r="I13792" s="151"/>
      <c r="J13792" s="153"/>
      <c r="K13792" s="153"/>
      <c r="L13792" s="153"/>
      <c r="M13792" s="153"/>
      <c r="N13792" s="153"/>
      <c r="O13792" s="153"/>
      <c r="P13792" s="153"/>
      <c r="Q13792" s="153"/>
      <c r="R13792" s="153"/>
      <c r="S13792" s="152"/>
      <c r="T13792" s="154"/>
    </row>
    <row r="13793" spans="8:20" x14ac:dyDescent="0.25">
      <c r="H13793" s="153"/>
      <c r="I13793" s="151"/>
      <c r="J13793" s="153"/>
      <c r="K13793" s="153"/>
      <c r="L13793" s="153"/>
      <c r="M13793" s="153"/>
      <c r="N13793" s="153"/>
      <c r="O13793" s="153"/>
      <c r="P13793" s="153"/>
      <c r="Q13793" s="153"/>
      <c r="R13793" s="153"/>
      <c r="S13793" s="152"/>
      <c r="T13793" s="154"/>
    </row>
    <row r="13794" spans="8:20" x14ac:dyDescent="0.25">
      <c r="H13794" s="153"/>
      <c r="I13794" s="151"/>
      <c r="J13794" s="153"/>
      <c r="K13794" s="153"/>
      <c r="L13794" s="153"/>
      <c r="M13794" s="153"/>
      <c r="N13794" s="153"/>
      <c r="O13794" s="153"/>
      <c r="P13794" s="153"/>
      <c r="Q13794" s="153"/>
      <c r="R13794" s="153"/>
      <c r="S13794" s="152"/>
      <c r="T13794" s="154"/>
    </row>
    <row r="13795" spans="8:20" x14ac:dyDescent="0.25">
      <c r="H13795" s="153"/>
      <c r="I13795" s="151"/>
      <c r="J13795" s="153"/>
      <c r="K13795" s="153"/>
      <c r="L13795" s="153"/>
      <c r="M13795" s="153"/>
      <c r="N13795" s="153"/>
      <c r="O13795" s="153"/>
      <c r="P13795" s="153"/>
      <c r="Q13795" s="153"/>
      <c r="R13795" s="153"/>
      <c r="S13795" s="152"/>
      <c r="T13795" s="154"/>
    </row>
    <row r="13796" spans="8:20" x14ac:dyDescent="0.25">
      <c r="H13796" s="153"/>
      <c r="I13796" s="151"/>
      <c r="J13796" s="153"/>
      <c r="K13796" s="153"/>
      <c r="L13796" s="153"/>
      <c r="M13796" s="153"/>
      <c r="N13796" s="153"/>
      <c r="O13796" s="153"/>
      <c r="P13796" s="153"/>
      <c r="Q13796" s="153"/>
      <c r="R13796" s="153"/>
      <c r="S13796" s="152"/>
      <c r="T13796" s="154"/>
    </row>
    <row r="13797" spans="8:20" x14ac:dyDescent="0.25">
      <c r="H13797" s="153"/>
      <c r="I13797" s="151"/>
      <c r="J13797" s="153"/>
      <c r="K13797" s="153"/>
      <c r="L13797" s="153"/>
      <c r="M13797" s="153"/>
      <c r="N13797" s="153"/>
      <c r="O13797" s="153"/>
      <c r="P13797" s="153"/>
      <c r="Q13797" s="153"/>
      <c r="R13797" s="153"/>
      <c r="S13797" s="152"/>
      <c r="T13797" s="154"/>
    </row>
    <row r="13798" spans="8:20" x14ac:dyDescent="0.25">
      <c r="H13798" s="153"/>
      <c r="I13798" s="151"/>
      <c r="J13798" s="153"/>
      <c r="K13798" s="153"/>
      <c r="L13798" s="153"/>
      <c r="M13798" s="153"/>
      <c r="N13798" s="153"/>
      <c r="O13798" s="153"/>
      <c r="P13798" s="153"/>
      <c r="Q13798" s="153"/>
      <c r="R13798" s="153"/>
      <c r="S13798" s="152"/>
      <c r="T13798" s="154"/>
    </row>
    <row r="13799" spans="8:20" x14ac:dyDescent="0.25">
      <c r="H13799" s="153"/>
      <c r="I13799" s="151"/>
      <c r="J13799" s="153"/>
      <c r="K13799" s="153"/>
      <c r="L13799" s="153"/>
      <c r="M13799" s="153"/>
      <c r="N13799" s="153"/>
      <c r="O13799" s="153"/>
      <c r="P13799" s="153"/>
      <c r="Q13799" s="153"/>
      <c r="R13799" s="153"/>
      <c r="S13799" s="152"/>
      <c r="T13799" s="154"/>
    </row>
    <row r="13800" spans="8:20" x14ac:dyDescent="0.25">
      <c r="H13800" s="153"/>
      <c r="I13800" s="151"/>
      <c r="J13800" s="153"/>
      <c r="K13800" s="153"/>
      <c r="L13800" s="153"/>
      <c r="M13800" s="153"/>
      <c r="N13800" s="153"/>
      <c r="O13800" s="153"/>
      <c r="P13800" s="153"/>
      <c r="Q13800" s="153"/>
      <c r="R13800" s="153"/>
      <c r="S13800" s="152"/>
      <c r="T13800" s="154"/>
    </row>
    <row r="13801" spans="8:20" x14ac:dyDescent="0.25">
      <c r="H13801" s="153"/>
      <c r="I13801" s="151"/>
      <c r="J13801" s="153"/>
      <c r="K13801" s="153"/>
      <c r="L13801" s="153"/>
      <c r="M13801" s="153"/>
      <c r="N13801" s="153"/>
      <c r="O13801" s="153"/>
      <c r="P13801" s="153"/>
      <c r="Q13801" s="153"/>
      <c r="R13801" s="153"/>
      <c r="S13801" s="152"/>
      <c r="T13801" s="154"/>
    </row>
    <row r="13802" spans="8:20" x14ac:dyDescent="0.25">
      <c r="H13802" s="153"/>
      <c r="I13802" s="151"/>
      <c r="J13802" s="153"/>
      <c r="K13802" s="153"/>
      <c r="L13802" s="153"/>
      <c r="M13802" s="153"/>
      <c r="N13802" s="153"/>
      <c r="O13802" s="153"/>
      <c r="P13802" s="153"/>
      <c r="Q13802" s="153"/>
      <c r="R13802" s="153"/>
      <c r="S13802" s="152"/>
      <c r="T13802" s="154"/>
    </row>
    <row r="13803" spans="8:20" x14ac:dyDescent="0.25">
      <c r="H13803" s="153"/>
      <c r="I13803" s="151"/>
      <c r="J13803" s="153"/>
      <c r="K13803" s="153"/>
      <c r="L13803" s="153"/>
      <c r="M13803" s="153"/>
      <c r="N13803" s="153"/>
      <c r="O13803" s="153"/>
      <c r="P13803" s="153"/>
      <c r="Q13803" s="153"/>
      <c r="R13803" s="153"/>
      <c r="S13803" s="152"/>
      <c r="T13803" s="154"/>
    </row>
    <row r="13804" spans="8:20" x14ac:dyDescent="0.25">
      <c r="H13804" s="153"/>
      <c r="I13804" s="151"/>
      <c r="J13804" s="153"/>
      <c r="K13804" s="153"/>
      <c r="L13804" s="153"/>
      <c r="M13804" s="153"/>
      <c r="N13804" s="153"/>
      <c r="O13804" s="153"/>
      <c r="P13804" s="153"/>
      <c r="Q13804" s="153"/>
      <c r="R13804" s="153"/>
      <c r="S13804" s="152"/>
      <c r="T13804" s="154"/>
    </row>
    <row r="13805" spans="8:20" x14ac:dyDescent="0.25">
      <c r="H13805" s="153"/>
      <c r="I13805" s="151"/>
      <c r="J13805" s="153"/>
      <c r="K13805" s="153"/>
      <c r="L13805" s="153"/>
      <c r="M13805" s="153"/>
      <c r="N13805" s="153"/>
      <c r="O13805" s="153"/>
      <c r="P13805" s="153"/>
      <c r="Q13805" s="153"/>
      <c r="R13805" s="153"/>
      <c r="S13805" s="152"/>
      <c r="T13805" s="154"/>
    </row>
    <row r="13806" spans="8:20" x14ac:dyDescent="0.25">
      <c r="H13806" s="153"/>
      <c r="I13806" s="151"/>
      <c r="J13806" s="153"/>
      <c r="K13806" s="153"/>
      <c r="L13806" s="153"/>
      <c r="M13806" s="153"/>
      <c r="N13806" s="153"/>
      <c r="O13806" s="153"/>
      <c r="P13806" s="153"/>
      <c r="Q13806" s="153"/>
      <c r="R13806" s="153"/>
      <c r="S13806" s="152"/>
      <c r="T13806" s="154"/>
    </row>
    <row r="13807" spans="8:20" x14ac:dyDescent="0.25">
      <c r="H13807" s="153"/>
      <c r="I13807" s="151"/>
      <c r="J13807" s="153"/>
      <c r="K13807" s="153"/>
      <c r="L13807" s="153"/>
      <c r="M13807" s="153"/>
      <c r="N13807" s="153"/>
      <c r="O13807" s="153"/>
      <c r="P13807" s="153"/>
      <c r="Q13807" s="153"/>
      <c r="R13807" s="153"/>
      <c r="S13807" s="152"/>
      <c r="T13807" s="154"/>
    </row>
    <row r="13808" spans="8:20" x14ac:dyDescent="0.25">
      <c r="H13808" s="153"/>
      <c r="I13808" s="151"/>
      <c r="J13808" s="153"/>
      <c r="K13808" s="153"/>
      <c r="L13808" s="153"/>
      <c r="M13808" s="153"/>
      <c r="N13808" s="153"/>
      <c r="O13808" s="153"/>
      <c r="P13808" s="153"/>
      <c r="Q13808" s="153"/>
      <c r="R13808" s="153"/>
      <c r="S13808" s="152"/>
      <c r="T13808" s="154"/>
    </row>
    <row r="13809" spans="8:20" x14ac:dyDescent="0.25">
      <c r="H13809" s="153"/>
      <c r="I13809" s="151"/>
      <c r="J13809" s="153"/>
      <c r="K13809" s="153"/>
      <c r="L13809" s="153"/>
      <c r="M13809" s="153"/>
      <c r="N13809" s="153"/>
      <c r="O13809" s="153"/>
      <c r="P13809" s="153"/>
      <c r="Q13809" s="153"/>
      <c r="R13809" s="153"/>
      <c r="S13809" s="152"/>
      <c r="T13809" s="154"/>
    </row>
    <row r="13810" spans="8:20" x14ac:dyDescent="0.25">
      <c r="H13810" s="153"/>
      <c r="I13810" s="151"/>
      <c r="J13810" s="153"/>
      <c r="K13810" s="153"/>
      <c r="L13810" s="153"/>
      <c r="M13810" s="153"/>
      <c r="N13810" s="153"/>
      <c r="O13810" s="153"/>
      <c r="P13810" s="153"/>
      <c r="Q13810" s="153"/>
      <c r="R13810" s="153"/>
      <c r="S13810" s="152"/>
      <c r="T13810" s="154"/>
    </row>
    <row r="13811" spans="8:20" x14ac:dyDescent="0.25">
      <c r="H13811" s="153"/>
      <c r="I13811" s="151"/>
      <c r="J13811" s="153"/>
      <c r="K13811" s="153"/>
      <c r="L13811" s="153"/>
      <c r="M13811" s="153"/>
      <c r="N13811" s="153"/>
      <c r="O13811" s="153"/>
      <c r="P13811" s="153"/>
      <c r="Q13811" s="153"/>
      <c r="R13811" s="153"/>
      <c r="S13811" s="152"/>
      <c r="T13811" s="154"/>
    </row>
    <row r="13812" spans="8:20" x14ac:dyDescent="0.25">
      <c r="H13812" s="153"/>
      <c r="I13812" s="151"/>
      <c r="J13812" s="153"/>
      <c r="K13812" s="153"/>
      <c r="L13812" s="153"/>
      <c r="M13812" s="153"/>
      <c r="N13812" s="153"/>
      <c r="O13812" s="153"/>
      <c r="P13812" s="153"/>
      <c r="Q13812" s="153"/>
      <c r="R13812" s="153"/>
      <c r="S13812" s="152"/>
      <c r="T13812" s="154"/>
    </row>
    <row r="13813" spans="8:20" x14ac:dyDescent="0.25">
      <c r="H13813" s="153"/>
      <c r="I13813" s="151"/>
      <c r="J13813" s="153"/>
      <c r="K13813" s="153"/>
      <c r="L13813" s="153"/>
      <c r="M13813" s="153"/>
      <c r="N13813" s="153"/>
      <c r="O13813" s="153"/>
      <c r="P13813" s="153"/>
      <c r="Q13813" s="153"/>
      <c r="R13813" s="153"/>
      <c r="S13813" s="152"/>
      <c r="T13813" s="154"/>
    </row>
    <row r="13814" spans="8:20" x14ac:dyDescent="0.25">
      <c r="H13814" s="153"/>
      <c r="I13814" s="151"/>
      <c r="J13814" s="153"/>
      <c r="K13814" s="153"/>
      <c r="L13814" s="153"/>
      <c r="M13814" s="153"/>
      <c r="N13814" s="153"/>
      <c r="O13814" s="153"/>
      <c r="P13814" s="153"/>
      <c r="Q13814" s="153"/>
      <c r="R13814" s="153"/>
      <c r="S13814" s="152"/>
      <c r="T13814" s="154"/>
    </row>
    <row r="13815" spans="8:20" x14ac:dyDescent="0.25">
      <c r="H13815" s="153"/>
      <c r="I13815" s="151"/>
      <c r="J13815" s="153"/>
      <c r="K13815" s="153"/>
      <c r="L13815" s="153"/>
      <c r="M13815" s="153"/>
      <c r="N13815" s="153"/>
      <c r="O13815" s="153"/>
      <c r="P13815" s="153"/>
      <c r="Q13815" s="153"/>
      <c r="R13815" s="153"/>
      <c r="S13815" s="152"/>
      <c r="T13815" s="154"/>
    </row>
    <row r="13816" spans="8:20" x14ac:dyDescent="0.25">
      <c r="H13816" s="153"/>
      <c r="I13816" s="151"/>
      <c r="J13816" s="153"/>
      <c r="K13816" s="153"/>
      <c r="L13816" s="153"/>
      <c r="M13816" s="153"/>
      <c r="N13816" s="153"/>
      <c r="O13816" s="153"/>
      <c r="P13816" s="153"/>
      <c r="Q13816" s="153"/>
      <c r="R13816" s="153"/>
      <c r="S13816" s="152"/>
      <c r="T13816" s="154"/>
    </row>
    <row r="13817" spans="8:20" x14ac:dyDescent="0.25">
      <c r="H13817" s="153"/>
      <c r="I13817" s="151"/>
      <c r="J13817" s="153"/>
      <c r="K13817" s="153"/>
      <c r="L13817" s="153"/>
      <c r="M13817" s="153"/>
      <c r="N13817" s="153"/>
      <c r="O13817" s="153"/>
      <c r="P13817" s="153"/>
      <c r="Q13817" s="153"/>
      <c r="R13817" s="153"/>
      <c r="S13817" s="152"/>
      <c r="T13817" s="154"/>
    </row>
    <row r="13818" spans="8:20" x14ac:dyDescent="0.25">
      <c r="H13818" s="153"/>
      <c r="I13818" s="151"/>
      <c r="J13818" s="153"/>
      <c r="K13818" s="153"/>
      <c r="L13818" s="153"/>
      <c r="M13818" s="153"/>
      <c r="N13818" s="153"/>
      <c r="O13818" s="153"/>
      <c r="P13818" s="153"/>
      <c r="Q13818" s="153"/>
      <c r="R13818" s="153"/>
      <c r="S13818" s="152"/>
      <c r="T13818" s="154"/>
    </row>
    <row r="13819" spans="8:20" x14ac:dyDescent="0.25">
      <c r="H13819" s="153"/>
      <c r="I13819" s="151"/>
      <c r="J13819" s="153"/>
      <c r="K13819" s="153"/>
      <c r="L13819" s="153"/>
      <c r="M13819" s="153"/>
      <c r="N13819" s="153"/>
      <c r="O13819" s="153"/>
      <c r="P13819" s="153"/>
      <c r="Q13819" s="153"/>
      <c r="R13819" s="153"/>
      <c r="S13819" s="152"/>
      <c r="T13819" s="154"/>
    </row>
    <row r="13820" spans="8:20" x14ac:dyDescent="0.25">
      <c r="H13820" s="153"/>
      <c r="I13820" s="151"/>
      <c r="J13820" s="153"/>
      <c r="K13820" s="153"/>
      <c r="L13820" s="153"/>
      <c r="M13820" s="153"/>
      <c r="N13820" s="153"/>
      <c r="O13820" s="153"/>
      <c r="P13820" s="153"/>
      <c r="Q13820" s="153"/>
      <c r="R13820" s="153"/>
      <c r="S13820" s="152"/>
      <c r="T13820" s="154"/>
    </row>
    <row r="13821" spans="8:20" x14ac:dyDescent="0.25">
      <c r="H13821" s="153"/>
      <c r="I13821" s="151"/>
      <c r="J13821" s="153"/>
      <c r="K13821" s="153"/>
      <c r="L13821" s="153"/>
      <c r="M13821" s="153"/>
      <c r="N13821" s="153"/>
      <c r="O13821" s="153"/>
      <c r="P13821" s="153"/>
      <c r="Q13821" s="153"/>
      <c r="R13821" s="153"/>
      <c r="S13821" s="152"/>
      <c r="T13821" s="154"/>
    </row>
    <row r="13822" spans="8:20" x14ac:dyDescent="0.25">
      <c r="H13822" s="153"/>
      <c r="I13822" s="151"/>
      <c r="J13822" s="153"/>
      <c r="K13822" s="153"/>
      <c r="L13822" s="153"/>
      <c r="M13822" s="153"/>
      <c r="N13822" s="153"/>
      <c r="O13822" s="153"/>
      <c r="P13822" s="153"/>
      <c r="Q13822" s="153"/>
      <c r="R13822" s="153"/>
      <c r="S13822" s="152"/>
      <c r="T13822" s="154"/>
    </row>
    <row r="13823" spans="8:20" x14ac:dyDescent="0.25">
      <c r="H13823" s="153"/>
      <c r="I13823" s="151"/>
      <c r="J13823" s="153"/>
      <c r="K13823" s="153"/>
      <c r="L13823" s="153"/>
      <c r="M13823" s="153"/>
      <c r="N13823" s="153"/>
      <c r="O13823" s="153"/>
      <c r="P13823" s="153"/>
      <c r="Q13823" s="153"/>
      <c r="R13823" s="153"/>
      <c r="S13823" s="152"/>
      <c r="T13823" s="154"/>
    </row>
    <row r="13824" spans="8:20" x14ac:dyDescent="0.25">
      <c r="H13824" s="153"/>
      <c r="I13824" s="151"/>
      <c r="J13824" s="153"/>
      <c r="K13824" s="153"/>
      <c r="L13824" s="153"/>
      <c r="M13824" s="153"/>
      <c r="N13824" s="153"/>
      <c r="O13824" s="153"/>
      <c r="P13824" s="153"/>
      <c r="Q13824" s="153"/>
      <c r="R13824" s="153"/>
      <c r="S13824" s="152"/>
      <c r="T13824" s="154"/>
    </row>
    <row r="13825" spans="8:20" x14ac:dyDescent="0.25">
      <c r="H13825" s="153"/>
      <c r="I13825" s="151"/>
      <c r="J13825" s="153"/>
      <c r="K13825" s="153"/>
      <c r="L13825" s="153"/>
      <c r="M13825" s="153"/>
      <c r="N13825" s="153"/>
      <c r="O13825" s="153"/>
      <c r="P13825" s="153"/>
      <c r="Q13825" s="153"/>
      <c r="R13825" s="153"/>
      <c r="S13825" s="152"/>
      <c r="T13825" s="154"/>
    </row>
    <row r="13826" spans="8:20" x14ac:dyDescent="0.25">
      <c r="H13826" s="153"/>
      <c r="I13826" s="151"/>
      <c r="J13826" s="153"/>
      <c r="K13826" s="153"/>
      <c r="L13826" s="153"/>
      <c r="M13826" s="153"/>
      <c r="N13826" s="153"/>
      <c r="O13826" s="153"/>
      <c r="P13826" s="153"/>
      <c r="Q13826" s="153"/>
      <c r="R13826" s="153"/>
      <c r="S13826" s="152"/>
      <c r="T13826" s="154"/>
    </row>
    <row r="13827" spans="8:20" x14ac:dyDescent="0.25">
      <c r="H13827" s="153"/>
      <c r="I13827" s="151"/>
      <c r="J13827" s="153"/>
      <c r="K13827" s="153"/>
      <c r="L13827" s="153"/>
      <c r="M13827" s="153"/>
      <c r="N13827" s="153"/>
      <c r="O13827" s="153"/>
      <c r="P13827" s="153"/>
      <c r="Q13827" s="153"/>
      <c r="R13827" s="153"/>
      <c r="S13827" s="152"/>
      <c r="T13827" s="154"/>
    </row>
    <row r="13828" spans="8:20" x14ac:dyDescent="0.25">
      <c r="H13828" s="153"/>
      <c r="I13828" s="151"/>
      <c r="J13828" s="153"/>
      <c r="K13828" s="153"/>
      <c r="L13828" s="153"/>
      <c r="M13828" s="153"/>
      <c r="N13828" s="153"/>
      <c r="O13828" s="153"/>
      <c r="P13828" s="153"/>
      <c r="Q13828" s="153"/>
      <c r="R13828" s="153"/>
      <c r="S13828" s="152"/>
      <c r="T13828" s="154"/>
    </row>
    <row r="13829" spans="8:20" x14ac:dyDescent="0.25">
      <c r="H13829" s="153"/>
      <c r="I13829" s="151"/>
      <c r="J13829" s="153"/>
      <c r="K13829" s="153"/>
      <c r="L13829" s="153"/>
      <c r="M13829" s="153"/>
      <c r="N13829" s="153"/>
      <c r="O13829" s="153"/>
      <c r="P13829" s="153"/>
      <c r="Q13829" s="153"/>
      <c r="R13829" s="153"/>
      <c r="S13829" s="152"/>
      <c r="T13829" s="154"/>
    </row>
    <row r="13830" spans="8:20" x14ac:dyDescent="0.25">
      <c r="H13830" s="153"/>
      <c r="I13830" s="151"/>
      <c r="J13830" s="153"/>
      <c r="K13830" s="153"/>
      <c r="L13830" s="153"/>
      <c r="M13830" s="153"/>
      <c r="N13830" s="153"/>
      <c r="O13830" s="153"/>
      <c r="P13830" s="153"/>
      <c r="Q13830" s="153"/>
      <c r="R13830" s="153"/>
      <c r="S13830" s="152"/>
      <c r="T13830" s="154"/>
    </row>
    <row r="13831" spans="8:20" x14ac:dyDescent="0.25">
      <c r="H13831" s="153"/>
      <c r="I13831" s="151"/>
      <c r="J13831" s="153"/>
      <c r="K13831" s="153"/>
      <c r="L13831" s="153"/>
      <c r="M13831" s="153"/>
      <c r="N13831" s="153"/>
      <c r="O13831" s="153"/>
      <c r="P13831" s="153"/>
      <c r="Q13831" s="153"/>
      <c r="R13831" s="153"/>
      <c r="S13831" s="152"/>
      <c r="T13831" s="154"/>
    </row>
    <row r="13832" spans="8:20" x14ac:dyDescent="0.25">
      <c r="H13832" s="153"/>
      <c r="I13832" s="151"/>
      <c r="J13832" s="153"/>
      <c r="K13832" s="153"/>
      <c r="L13832" s="153"/>
      <c r="M13832" s="153"/>
      <c r="N13832" s="153"/>
      <c r="O13832" s="153"/>
      <c r="P13832" s="153"/>
      <c r="Q13832" s="153"/>
      <c r="R13832" s="153"/>
      <c r="S13832" s="152"/>
      <c r="T13832" s="154"/>
    </row>
    <row r="13833" spans="8:20" x14ac:dyDescent="0.25">
      <c r="H13833" s="153"/>
      <c r="I13833" s="151"/>
      <c r="J13833" s="153"/>
      <c r="K13833" s="153"/>
      <c r="L13833" s="153"/>
      <c r="M13833" s="153"/>
      <c r="N13833" s="153"/>
      <c r="O13833" s="153"/>
      <c r="P13833" s="153"/>
      <c r="Q13833" s="153"/>
      <c r="R13833" s="153"/>
      <c r="S13833" s="152"/>
      <c r="T13833" s="154"/>
    </row>
    <row r="13834" spans="8:20" x14ac:dyDescent="0.25">
      <c r="H13834" s="153"/>
      <c r="I13834" s="151"/>
      <c r="J13834" s="153"/>
      <c r="K13834" s="153"/>
      <c r="L13834" s="153"/>
      <c r="M13834" s="153"/>
      <c r="N13834" s="153"/>
      <c r="O13834" s="153"/>
      <c r="P13834" s="153"/>
      <c r="Q13834" s="153"/>
      <c r="R13834" s="153"/>
      <c r="S13834" s="152"/>
      <c r="T13834" s="154"/>
    </row>
    <row r="13835" spans="8:20" x14ac:dyDescent="0.25">
      <c r="H13835" s="153"/>
      <c r="I13835" s="151"/>
      <c r="J13835" s="153"/>
      <c r="K13835" s="153"/>
      <c r="L13835" s="153"/>
      <c r="M13835" s="153"/>
      <c r="N13835" s="153"/>
      <c r="O13835" s="153"/>
      <c r="P13835" s="153"/>
      <c r="Q13835" s="153"/>
      <c r="R13835" s="153"/>
      <c r="S13835" s="152"/>
      <c r="T13835" s="154"/>
    </row>
    <row r="13836" spans="8:20" x14ac:dyDescent="0.25">
      <c r="H13836" s="153"/>
      <c r="I13836" s="151"/>
      <c r="J13836" s="153"/>
      <c r="K13836" s="153"/>
      <c r="L13836" s="153"/>
      <c r="M13836" s="153"/>
      <c r="N13836" s="153"/>
      <c r="O13836" s="153"/>
      <c r="P13836" s="153"/>
      <c r="Q13836" s="153"/>
      <c r="R13836" s="153"/>
      <c r="S13836" s="152"/>
      <c r="T13836" s="154"/>
    </row>
    <row r="13837" spans="8:20" x14ac:dyDescent="0.25">
      <c r="H13837" s="153"/>
      <c r="I13837" s="151"/>
      <c r="J13837" s="153"/>
      <c r="K13837" s="153"/>
      <c r="L13837" s="153"/>
      <c r="M13837" s="153"/>
      <c r="N13837" s="153"/>
      <c r="O13837" s="153"/>
      <c r="P13837" s="153"/>
      <c r="Q13837" s="153"/>
      <c r="R13837" s="153"/>
      <c r="S13837" s="152"/>
      <c r="T13837" s="154"/>
    </row>
    <row r="13838" spans="8:20" x14ac:dyDescent="0.25">
      <c r="H13838" s="153"/>
      <c r="I13838" s="151"/>
      <c r="J13838" s="153"/>
      <c r="K13838" s="153"/>
      <c r="L13838" s="153"/>
      <c r="M13838" s="153"/>
      <c r="N13838" s="153"/>
      <c r="O13838" s="153"/>
      <c r="P13838" s="153"/>
      <c r="Q13838" s="153"/>
      <c r="R13838" s="153"/>
      <c r="S13838" s="152"/>
      <c r="T13838" s="154"/>
    </row>
    <row r="13839" spans="8:20" x14ac:dyDescent="0.25">
      <c r="H13839" s="153"/>
      <c r="I13839" s="151"/>
      <c r="J13839" s="153"/>
      <c r="K13839" s="153"/>
      <c r="L13839" s="153"/>
      <c r="M13839" s="153"/>
      <c r="N13839" s="153"/>
      <c r="O13839" s="153"/>
      <c r="P13839" s="153"/>
      <c r="Q13839" s="153"/>
      <c r="R13839" s="153"/>
      <c r="S13839" s="152"/>
      <c r="T13839" s="154"/>
    </row>
    <row r="13840" spans="8:20" x14ac:dyDescent="0.25">
      <c r="H13840" s="153"/>
      <c r="I13840" s="151"/>
      <c r="J13840" s="153"/>
      <c r="K13840" s="153"/>
      <c r="L13840" s="153"/>
      <c r="M13840" s="153"/>
      <c r="N13840" s="153"/>
      <c r="O13840" s="153"/>
      <c r="P13840" s="153"/>
      <c r="Q13840" s="153"/>
      <c r="R13840" s="153"/>
      <c r="S13840" s="152"/>
      <c r="T13840" s="154"/>
    </row>
    <row r="13841" spans="8:20" x14ac:dyDescent="0.25">
      <c r="H13841" s="153"/>
      <c r="I13841" s="151"/>
      <c r="J13841" s="153"/>
      <c r="K13841" s="153"/>
      <c r="L13841" s="153"/>
      <c r="M13841" s="153"/>
      <c r="N13841" s="153"/>
      <c r="O13841" s="153"/>
      <c r="P13841" s="153"/>
      <c r="Q13841" s="153"/>
      <c r="R13841" s="153"/>
      <c r="S13841" s="152"/>
      <c r="T13841" s="154"/>
    </row>
    <row r="13842" spans="8:20" x14ac:dyDescent="0.25">
      <c r="H13842" s="153"/>
      <c r="I13842" s="151"/>
      <c r="J13842" s="153"/>
      <c r="K13842" s="153"/>
      <c r="L13842" s="153"/>
      <c r="M13842" s="153"/>
      <c r="N13842" s="153"/>
      <c r="O13842" s="153"/>
      <c r="P13842" s="153"/>
      <c r="Q13842" s="153"/>
      <c r="R13842" s="153"/>
      <c r="S13842" s="152"/>
      <c r="T13842" s="154"/>
    </row>
    <row r="13843" spans="8:20" x14ac:dyDescent="0.25">
      <c r="H13843" s="153"/>
      <c r="I13843" s="151"/>
      <c r="J13843" s="153"/>
      <c r="K13843" s="153"/>
      <c r="L13843" s="153"/>
      <c r="M13843" s="153"/>
      <c r="N13843" s="153"/>
      <c r="O13843" s="153"/>
      <c r="P13843" s="153"/>
      <c r="Q13843" s="153"/>
      <c r="R13843" s="153"/>
      <c r="S13843" s="152"/>
      <c r="T13843" s="154"/>
    </row>
    <row r="13844" spans="8:20" x14ac:dyDescent="0.25">
      <c r="H13844" s="153"/>
      <c r="I13844" s="151"/>
      <c r="J13844" s="153"/>
      <c r="K13844" s="153"/>
      <c r="L13844" s="153"/>
      <c r="M13844" s="153"/>
      <c r="N13844" s="153"/>
      <c r="O13844" s="153"/>
      <c r="P13844" s="153"/>
      <c r="Q13844" s="153"/>
      <c r="R13844" s="153"/>
      <c r="S13844" s="152"/>
      <c r="T13844" s="154"/>
    </row>
    <row r="13845" spans="8:20" x14ac:dyDescent="0.25">
      <c r="H13845" s="153"/>
      <c r="I13845" s="151"/>
      <c r="J13845" s="153"/>
      <c r="K13845" s="153"/>
      <c r="L13845" s="153"/>
      <c r="M13845" s="153"/>
      <c r="N13845" s="153"/>
      <c r="O13845" s="153"/>
      <c r="P13845" s="153"/>
      <c r="Q13845" s="153"/>
      <c r="R13845" s="153"/>
      <c r="S13845" s="152"/>
      <c r="T13845" s="154"/>
    </row>
    <row r="13846" spans="8:20" x14ac:dyDescent="0.25">
      <c r="H13846" s="153"/>
      <c r="I13846" s="151"/>
      <c r="J13846" s="153"/>
      <c r="K13846" s="153"/>
      <c r="L13846" s="153"/>
      <c r="M13846" s="153"/>
      <c r="N13846" s="153"/>
      <c r="O13846" s="153"/>
      <c r="P13846" s="153"/>
      <c r="Q13846" s="153"/>
      <c r="R13846" s="153"/>
      <c r="S13846" s="152"/>
      <c r="T13846" s="154"/>
    </row>
    <row r="13847" spans="8:20" x14ac:dyDescent="0.25">
      <c r="H13847" s="153"/>
      <c r="I13847" s="151"/>
      <c r="J13847" s="153"/>
      <c r="K13847" s="153"/>
      <c r="L13847" s="153"/>
      <c r="M13847" s="153"/>
      <c r="N13847" s="153"/>
      <c r="O13847" s="153"/>
      <c r="P13847" s="153"/>
      <c r="Q13847" s="153"/>
      <c r="R13847" s="153"/>
      <c r="S13847" s="152"/>
      <c r="T13847" s="154"/>
    </row>
    <row r="13848" spans="8:20" x14ac:dyDescent="0.25">
      <c r="H13848" s="153"/>
      <c r="I13848" s="151"/>
      <c r="J13848" s="153"/>
      <c r="K13848" s="153"/>
      <c r="L13848" s="153"/>
      <c r="M13848" s="153"/>
      <c r="N13848" s="153"/>
      <c r="O13848" s="153"/>
      <c r="P13848" s="153"/>
      <c r="Q13848" s="153"/>
      <c r="R13848" s="153"/>
      <c r="S13848" s="152"/>
      <c r="T13848" s="154"/>
    </row>
    <row r="13849" spans="8:20" x14ac:dyDescent="0.25">
      <c r="H13849" s="153"/>
      <c r="I13849" s="151"/>
      <c r="J13849" s="153"/>
      <c r="K13849" s="153"/>
      <c r="L13849" s="153"/>
      <c r="M13849" s="153"/>
      <c r="N13849" s="153"/>
      <c r="O13849" s="153"/>
      <c r="P13849" s="153"/>
      <c r="Q13849" s="153"/>
      <c r="R13849" s="153"/>
      <c r="S13849" s="152"/>
      <c r="T13849" s="154"/>
    </row>
    <row r="13850" spans="8:20" x14ac:dyDescent="0.25">
      <c r="H13850" s="153"/>
      <c r="I13850" s="151"/>
      <c r="J13850" s="153"/>
      <c r="K13850" s="153"/>
      <c r="L13850" s="153"/>
      <c r="M13850" s="153"/>
      <c r="N13850" s="153"/>
      <c r="O13850" s="153"/>
      <c r="P13850" s="153"/>
      <c r="Q13850" s="153"/>
      <c r="R13850" s="153"/>
      <c r="S13850" s="152"/>
      <c r="T13850" s="154"/>
    </row>
    <row r="13851" spans="8:20" x14ac:dyDescent="0.25">
      <c r="H13851" s="153"/>
      <c r="I13851" s="151"/>
      <c r="J13851" s="153"/>
      <c r="K13851" s="153"/>
      <c r="L13851" s="153"/>
      <c r="M13851" s="153"/>
      <c r="N13851" s="153"/>
      <c r="O13851" s="153"/>
      <c r="P13851" s="153"/>
      <c r="Q13851" s="153"/>
      <c r="R13851" s="153"/>
      <c r="S13851" s="152"/>
      <c r="T13851" s="154"/>
    </row>
    <row r="13852" spans="8:20" x14ac:dyDescent="0.25">
      <c r="H13852" s="153"/>
      <c r="I13852" s="151"/>
      <c r="J13852" s="153"/>
      <c r="K13852" s="153"/>
      <c r="L13852" s="153"/>
      <c r="M13852" s="153"/>
      <c r="N13852" s="153"/>
      <c r="O13852" s="153"/>
      <c r="P13852" s="153"/>
      <c r="Q13852" s="153"/>
      <c r="R13852" s="153"/>
      <c r="S13852" s="152"/>
      <c r="T13852" s="154"/>
    </row>
    <row r="13853" spans="8:20" x14ac:dyDescent="0.25">
      <c r="H13853" s="153"/>
      <c r="I13853" s="151"/>
      <c r="J13853" s="153"/>
      <c r="K13853" s="153"/>
      <c r="L13853" s="153"/>
      <c r="M13853" s="153"/>
      <c r="N13853" s="153"/>
      <c r="O13853" s="153"/>
      <c r="P13853" s="153"/>
      <c r="Q13853" s="153"/>
      <c r="R13853" s="153"/>
      <c r="S13853" s="152"/>
      <c r="T13853" s="154"/>
    </row>
    <row r="13854" spans="8:20" x14ac:dyDescent="0.25">
      <c r="H13854" s="153"/>
      <c r="I13854" s="151"/>
      <c r="J13854" s="153"/>
      <c r="K13854" s="153"/>
      <c r="L13854" s="153"/>
      <c r="M13854" s="153"/>
      <c r="N13854" s="153"/>
      <c r="O13854" s="153"/>
      <c r="P13854" s="153"/>
      <c r="Q13854" s="153"/>
      <c r="R13854" s="153"/>
      <c r="S13854" s="152"/>
      <c r="T13854" s="154"/>
    </row>
    <row r="13855" spans="8:20" x14ac:dyDescent="0.25">
      <c r="H13855" s="153"/>
      <c r="I13855" s="151"/>
      <c r="J13855" s="153"/>
      <c r="K13855" s="153"/>
      <c r="L13855" s="153"/>
      <c r="M13855" s="153"/>
      <c r="N13855" s="153"/>
      <c r="O13855" s="153"/>
      <c r="P13855" s="153"/>
      <c r="Q13855" s="153"/>
      <c r="R13855" s="153"/>
      <c r="S13855" s="152"/>
      <c r="T13855" s="154"/>
    </row>
    <row r="13856" spans="8:20" x14ac:dyDescent="0.25">
      <c r="H13856" s="153"/>
      <c r="I13856" s="151"/>
      <c r="J13856" s="153"/>
      <c r="K13856" s="153"/>
      <c r="L13856" s="153"/>
      <c r="M13856" s="153"/>
      <c r="N13856" s="153"/>
      <c r="O13856" s="153"/>
      <c r="P13856" s="153"/>
      <c r="Q13856" s="153"/>
      <c r="R13856" s="153"/>
      <c r="S13856" s="152"/>
      <c r="T13856" s="154"/>
    </row>
    <row r="13857" spans="8:20" x14ac:dyDescent="0.25">
      <c r="H13857" s="153"/>
      <c r="I13857" s="151"/>
      <c r="J13857" s="153"/>
      <c r="K13857" s="153"/>
      <c r="L13857" s="153"/>
      <c r="M13857" s="153"/>
      <c r="N13857" s="153"/>
      <c r="O13857" s="153"/>
      <c r="P13857" s="153"/>
      <c r="Q13857" s="153"/>
      <c r="R13857" s="153"/>
      <c r="S13857" s="152"/>
      <c r="T13857" s="154"/>
    </row>
    <row r="13858" spans="8:20" x14ac:dyDescent="0.25">
      <c r="H13858" s="153"/>
      <c r="I13858" s="151"/>
      <c r="J13858" s="153"/>
      <c r="K13858" s="153"/>
      <c r="L13858" s="153"/>
      <c r="M13858" s="153"/>
      <c r="N13858" s="153"/>
      <c r="O13858" s="153"/>
      <c r="P13858" s="153"/>
      <c r="Q13858" s="153"/>
      <c r="R13858" s="153"/>
      <c r="S13858" s="152"/>
      <c r="T13858" s="154"/>
    </row>
    <row r="13859" spans="8:20" x14ac:dyDescent="0.25">
      <c r="H13859" s="153"/>
      <c r="I13859" s="151"/>
      <c r="J13859" s="153"/>
      <c r="K13859" s="153"/>
      <c r="L13859" s="153"/>
      <c r="M13859" s="153"/>
      <c r="N13859" s="153"/>
      <c r="O13859" s="153"/>
      <c r="P13859" s="153"/>
      <c r="Q13859" s="153"/>
      <c r="R13859" s="153"/>
      <c r="S13859" s="152"/>
      <c r="T13859" s="154"/>
    </row>
    <row r="13860" spans="8:20" x14ac:dyDescent="0.25">
      <c r="H13860" s="153"/>
      <c r="I13860" s="151"/>
      <c r="J13860" s="153"/>
      <c r="K13860" s="153"/>
      <c r="L13860" s="153"/>
      <c r="M13860" s="153"/>
      <c r="N13860" s="153"/>
      <c r="O13860" s="153"/>
      <c r="P13860" s="153"/>
      <c r="Q13860" s="153"/>
      <c r="R13860" s="153"/>
      <c r="S13860" s="152"/>
      <c r="T13860" s="154"/>
    </row>
    <row r="13861" spans="8:20" x14ac:dyDescent="0.25">
      <c r="H13861" s="153"/>
      <c r="I13861" s="151"/>
      <c r="J13861" s="153"/>
      <c r="K13861" s="153"/>
      <c r="L13861" s="153"/>
      <c r="M13861" s="153"/>
      <c r="N13861" s="153"/>
      <c r="O13861" s="153"/>
      <c r="P13861" s="153"/>
      <c r="Q13861" s="153"/>
      <c r="R13861" s="153"/>
      <c r="S13861" s="152"/>
      <c r="T13861" s="154"/>
    </row>
    <row r="13862" spans="8:20" x14ac:dyDescent="0.25">
      <c r="H13862" s="153"/>
      <c r="I13862" s="151"/>
      <c r="J13862" s="153"/>
      <c r="K13862" s="153"/>
      <c r="L13862" s="153"/>
      <c r="M13862" s="153"/>
      <c r="N13862" s="153"/>
      <c r="O13862" s="153"/>
      <c r="P13862" s="153"/>
      <c r="Q13862" s="153"/>
      <c r="R13862" s="153"/>
      <c r="S13862" s="152"/>
      <c r="T13862" s="154"/>
    </row>
    <row r="13863" spans="8:20" x14ac:dyDescent="0.25">
      <c r="H13863" s="153"/>
      <c r="I13863" s="151"/>
      <c r="J13863" s="153"/>
      <c r="K13863" s="153"/>
      <c r="L13863" s="153"/>
      <c r="M13863" s="153"/>
      <c r="N13863" s="153"/>
      <c r="O13863" s="153"/>
      <c r="P13863" s="153"/>
      <c r="Q13863" s="153"/>
      <c r="R13863" s="153"/>
      <c r="S13863" s="152"/>
      <c r="T13863" s="154"/>
    </row>
    <row r="13864" spans="8:20" x14ac:dyDescent="0.25">
      <c r="H13864" s="153"/>
      <c r="I13864" s="151"/>
      <c r="J13864" s="153"/>
      <c r="K13864" s="153"/>
      <c r="L13864" s="153"/>
      <c r="M13864" s="153"/>
      <c r="N13864" s="153"/>
      <c r="O13864" s="153"/>
      <c r="P13864" s="153"/>
      <c r="Q13864" s="153"/>
      <c r="R13864" s="153"/>
      <c r="S13864" s="152"/>
      <c r="T13864" s="154"/>
    </row>
    <row r="13865" spans="8:20" x14ac:dyDescent="0.25">
      <c r="H13865" s="153"/>
      <c r="I13865" s="151"/>
      <c r="J13865" s="153"/>
      <c r="K13865" s="153"/>
      <c r="L13865" s="153"/>
      <c r="M13865" s="153"/>
      <c r="N13865" s="153"/>
      <c r="O13865" s="153"/>
      <c r="P13865" s="153"/>
      <c r="Q13865" s="153"/>
      <c r="R13865" s="153"/>
      <c r="S13865" s="152"/>
      <c r="T13865" s="154"/>
    </row>
    <row r="13866" spans="8:20" x14ac:dyDescent="0.25">
      <c r="H13866" s="153"/>
      <c r="I13866" s="151"/>
      <c r="J13866" s="153"/>
      <c r="K13866" s="153"/>
      <c r="L13866" s="153"/>
      <c r="M13866" s="153"/>
      <c r="N13866" s="153"/>
      <c r="O13866" s="153"/>
      <c r="P13866" s="153"/>
      <c r="Q13866" s="153"/>
      <c r="R13866" s="153"/>
      <c r="S13866" s="152"/>
      <c r="T13866" s="154"/>
    </row>
    <row r="13867" spans="8:20" x14ac:dyDescent="0.25">
      <c r="H13867" s="153"/>
      <c r="I13867" s="151"/>
      <c r="J13867" s="153"/>
      <c r="K13867" s="153"/>
      <c r="L13867" s="153"/>
      <c r="M13867" s="153"/>
      <c r="N13867" s="153"/>
      <c r="O13867" s="153"/>
      <c r="P13867" s="153"/>
      <c r="Q13867" s="153"/>
      <c r="R13867" s="153"/>
      <c r="S13867" s="152"/>
      <c r="T13867" s="154"/>
    </row>
    <row r="13868" spans="8:20" x14ac:dyDescent="0.25">
      <c r="H13868" s="153"/>
      <c r="I13868" s="151"/>
      <c r="J13868" s="153"/>
      <c r="K13868" s="153"/>
      <c r="L13868" s="153"/>
      <c r="M13868" s="153"/>
      <c r="N13868" s="153"/>
      <c r="O13868" s="153"/>
      <c r="P13868" s="153"/>
      <c r="Q13868" s="153"/>
      <c r="R13868" s="153"/>
      <c r="S13868" s="152"/>
      <c r="T13868" s="154"/>
    </row>
    <row r="13869" spans="8:20" x14ac:dyDescent="0.25">
      <c r="H13869" s="153"/>
      <c r="I13869" s="151"/>
      <c r="J13869" s="153"/>
      <c r="K13869" s="153"/>
      <c r="L13869" s="153"/>
      <c r="M13869" s="153"/>
      <c r="N13869" s="153"/>
      <c r="O13869" s="153"/>
      <c r="P13869" s="153"/>
      <c r="Q13869" s="153"/>
      <c r="R13869" s="153"/>
      <c r="S13869" s="152"/>
      <c r="T13869" s="154"/>
    </row>
    <row r="13870" spans="8:20" x14ac:dyDescent="0.25">
      <c r="H13870" s="153"/>
      <c r="I13870" s="151"/>
      <c r="J13870" s="153"/>
      <c r="K13870" s="153"/>
      <c r="L13870" s="153"/>
      <c r="M13870" s="153"/>
      <c r="N13870" s="153"/>
      <c r="O13870" s="153"/>
      <c r="P13870" s="153"/>
      <c r="Q13870" s="153"/>
      <c r="R13870" s="153"/>
      <c r="S13870" s="152"/>
      <c r="T13870" s="154"/>
    </row>
    <row r="13871" spans="8:20" x14ac:dyDescent="0.25">
      <c r="H13871" s="153"/>
      <c r="I13871" s="151"/>
      <c r="J13871" s="153"/>
      <c r="K13871" s="153"/>
      <c r="L13871" s="153"/>
      <c r="M13871" s="153"/>
      <c r="N13871" s="153"/>
      <c r="O13871" s="153"/>
      <c r="P13871" s="153"/>
      <c r="Q13871" s="153"/>
      <c r="R13871" s="153"/>
      <c r="S13871" s="152"/>
      <c r="T13871" s="154"/>
    </row>
    <row r="13872" spans="8:20" x14ac:dyDescent="0.25">
      <c r="H13872" s="153"/>
      <c r="I13872" s="151"/>
      <c r="J13872" s="153"/>
      <c r="K13872" s="153"/>
      <c r="L13872" s="153"/>
      <c r="M13872" s="153"/>
      <c r="N13872" s="153"/>
      <c r="O13872" s="153"/>
      <c r="P13872" s="153"/>
      <c r="Q13872" s="153"/>
      <c r="R13872" s="153"/>
      <c r="S13872" s="152"/>
      <c r="T13872" s="154"/>
    </row>
    <row r="13873" spans="8:20" x14ac:dyDescent="0.25">
      <c r="H13873" s="153"/>
      <c r="I13873" s="151"/>
      <c r="J13873" s="153"/>
      <c r="K13873" s="153"/>
      <c r="L13873" s="153"/>
      <c r="M13873" s="153"/>
      <c r="N13873" s="153"/>
      <c r="O13873" s="153"/>
      <c r="P13873" s="153"/>
      <c r="Q13873" s="153"/>
      <c r="R13873" s="153"/>
      <c r="S13873" s="152"/>
      <c r="T13873" s="154"/>
    </row>
    <row r="13874" spans="8:20" x14ac:dyDescent="0.25">
      <c r="H13874" s="153"/>
      <c r="I13874" s="151"/>
      <c r="J13874" s="153"/>
      <c r="K13874" s="153"/>
      <c r="L13874" s="153"/>
      <c r="M13874" s="153"/>
      <c r="N13874" s="153"/>
      <c r="O13874" s="153"/>
      <c r="P13874" s="153"/>
      <c r="Q13874" s="153"/>
      <c r="R13874" s="153"/>
      <c r="S13874" s="152"/>
      <c r="T13874" s="154"/>
    </row>
    <row r="13875" spans="8:20" x14ac:dyDescent="0.25">
      <c r="H13875" s="153"/>
      <c r="I13875" s="151"/>
      <c r="J13875" s="153"/>
      <c r="K13875" s="153"/>
      <c r="L13875" s="153"/>
      <c r="M13875" s="153"/>
      <c r="N13875" s="153"/>
      <c r="O13875" s="153"/>
      <c r="P13875" s="153"/>
      <c r="Q13875" s="153"/>
      <c r="R13875" s="153"/>
      <c r="S13875" s="152"/>
      <c r="T13875" s="154"/>
    </row>
    <row r="13876" spans="8:20" x14ac:dyDescent="0.25">
      <c r="H13876" s="153"/>
      <c r="I13876" s="151"/>
      <c r="J13876" s="153"/>
      <c r="K13876" s="153"/>
      <c r="L13876" s="153"/>
      <c r="M13876" s="153"/>
      <c r="N13876" s="153"/>
      <c r="O13876" s="153"/>
      <c r="P13876" s="153"/>
      <c r="Q13876" s="153"/>
      <c r="R13876" s="153"/>
      <c r="S13876" s="152"/>
      <c r="T13876" s="154"/>
    </row>
    <row r="13877" spans="8:20" x14ac:dyDescent="0.25">
      <c r="H13877" s="153"/>
      <c r="I13877" s="151"/>
      <c r="J13877" s="153"/>
      <c r="K13877" s="153"/>
      <c r="L13877" s="153"/>
      <c r="M13877" s="153"/>
      <c r="N13877" s="153"/>
      <c r="O13877" s="153"/>
      <c r="P13877" s="153"/>
      <c r="Q13877" s="153"/>
      <c r="R13877" s="153"/>
      <c r="S13877" s="152"/>
      <c r="T13877" s="154"/>
    </row>
    <row r="13878" spans="8:20" x14ac:dyDescent="0.25">
      <c r="H13878" s="153"/>
      <c r="I13878" s="151"/>
      <c r="J13878" s="153"/>
      <c r="K13878" s="153"/>
      <c r="L13878" s="153"/>
      <c r="M13878" s="153"/>
      <c r="N13878" s="153"/>
      <c r="O13878" s="153"/>
      <c r="P13878" s="153"/>
      <c r="Q13878" s="153"/>
      <c r="R13878" s="153"/>
      <c r="S13878" s="152"/>
      <c r="T13878" s="154"/>
    </row>
    <row r="13879" spans="8:20" x14ac:dyDescent="0.25">
      <c r="H13879" s="153"/>
      <c r="I13879" s="151"/>
      <c r="J13879" s="153"/>
      <c r="K13879" s="153"/>
      <c r="L13879" s="153"/>
      <c r="M13879" s="153"/>
      <c r="N13879" s="153"/>
      <c r="O13879" s="153"/>
      <c r="P13879" s="153"/>
      <c r="Q13879" s="153"/>
      <c r="R13879" s="153"/>
      <c r="S13879" s="152"/>
      <c r="T13879" s="154"/>
    </row>
    <row r="13880" spans="8:20" x14ac:dyDescent="0.25">
      <c r="H13880" s="153"/>
      <c r="I13880" s="151"/>
      <c r="J13880" s="153"/>
      <c r="K13880" s="153"/>
      <c r="L13880" s="153"/>
      <c r="M13880" s="153"/>
      <c r="N13880" s="153"/>
      <c r="O13880" s="153"/>
      <c r="P13880" s="153"/>
      <c r="Q13880" s="153"/>
      <c r="R13880" s="153"/>
      <c r="S13880" s="152"/>
      <c r="T13880" s="154"/>
    </row>
    <row r="13881" spans="8:20" x14ac:dyDescent="0.25">
      <c r="H13881" s="153"/>
      <c r="I13881" s="151"/>
      <c r="J13881" s="153"/>
      <c r="K13881" s="153"/>
      <c r="L13881" s="153"/>
      <c r="M13881" s="153"/>
      <c r="N13881" s="153"/>
      <c r="O13881" s="153"/>
      <c r="P13881" s="153"/>
      <c r="Q13881" s="153"/>
      <c r="R13881" s="153"/>
      <c r="S13881" s="152"/>
      <c r="T13881" s="154"/>
    </row>
    <row r="13882" spans="8:20" x14ac:dyDescent="0.25">
      <c r="H13882" s="153"/>
      <c r="I13882" s="151"/>
      <c r="J13882" s="153"/>
      <c r="K13882" s="153"/>
      <c r="L13882" s="153"/>
      <c r="M13882" s="153"/>
      <c r="N13882" s="153"/>
      <c r="O13882" s="153"/>
      <c r="P13882" s="153"/>
      <c r="Q13882" s="153"/>
      <c r="R13882" s="153"/>
      <c r="S13882" s="152"/>
      <c r="T13882" s="154"/>
    </row>
    <row r="13883" spans="8:20" x14ac:dyDescent="0.25">
      <c r="H13883" s="153"/>
      <c r="I13883" s="151"/>
      <c r="J13883" s="153"/>
      <c r="K13883" s="153"/>
      <c r="L13883" s="153"/>
      <c r="M13883" s="153"/>
      <c r="N13883" s="153"/>
      <c r="O13883" s="153"/>
      <c r="P13883" s="153"/>
      <c r="Q13883" s="153"/>
      <c r="R13883" s="153"/>
      <c r="S13883" s="152"/>
      <c r="T13883" s="154"/>
    </row>
    <row r="13884" spans="8:20" x14ac:dyDescent="0.25">
      <c r="H13884" s="153"/>
      <c r="I13884" s="151"/>
      <c r="J13884" s="153"/>
      <c r="K13884" s="153"/>
      <c r="L13884" s="153"/>
      <c r="M13884" s="153"/>
      <c r="N13884" s="153"/>
      <c r="O13884" s="153"/>
      <c r="P13884" s="153"/>
      <c r="Q13884" s="153"/>
      <c r="R13884" s="153"/>
      <c r="S13884" s="152"/>
      <c r="T13884" s="154"/>
    </row>
    <row r="13885" spans="8:20" x14ac:dyDescent="0.25">
      <c r="H13885" s="153"/>
      <c r="I13885" s="151"/>
      <c r="J13885" s="153"/>
      <c r="K13885" s="153"/>
      <c r="L13885" s="153"/>
      <c r="M13885" s="153"/>
      <c r="N13885" s="153"/>
      <c r="O13885" s="153"/>
      <c r="P13885" s="153"/>
      <c r="Q13885" s="153"/>
      <c r="R13885" s="153"/>
      <c r="S13885" s="152"/>
      <c r="T13885" s="154"/>
    </row>
    <row r="13886" spans="8:20" x14ac:dyDescent="0.25">
      <c r="H13886" s="153"/>
      <c r="I13886" s="151"/>
      <c r="J13886" s="153"/>
      <c r="K13886" s="153"/>
      <c r="L13886" s="153"/>
      <c r="M13886" s="153"/>
      <c r="N13886" s="153"/>
      <c r="O13886" s="153"/>
      <c r="P13886" s="153"/>
      <c r="Q13886" s="153"/>
      <c r="R13886" s="153"/>
      <c r="S13886" s="152"/>
      <c r="T13886" s="154"/>
    </row>
    <row r="13887" spans="8:20" x14ac:dyDescent="0.25">
      <c r="H13887" s="153"/>
      <c r="I13887" s="151"/>
      <c r="J13887" s="153"/>
      <c r="K13887" s="153"/>
      <c r="L13887" s="153"/>
      <c r="M13887" s="153"/>
      <c r="N13887" s="153"/>
      <c r="O13887" s="153"/>
      <c r="P13887" s="153"/>
      <c r="Q13887" s="153"/>
      <c r="R13887" s="153"/>
      <c r="S13887" s="152"/>
      <c r="T13887" s="154"/>
    </row>
    <row r="13888" spans="8:20" x14ac:dyDescent="0.25">
      <c r="H13888" s="153"/>
      <c r="I13888" s="151"/>
      <c r="J13888" s="153"/>
      <c r="K13888" s="153"/>
      <c r="L13888" s="153"/>
      <c r="M13888" s="153"/>
      <c r="N13888" s="153"/>
      <c r="O13888" s="153"/>
      <c r="P13888" s="153"/>
      <c r="Q13888" s="153"/>
      <c r="R13888" s="153"/>
      <c r="S13888" s="152"/>
      <c r="T13888" s="154"/>
    </row>
    <row r="13889" spans="8:20" x14ac:dyDescent="0.25">
      <c r="H13889" s="153"/>
      <c r="I13889" s="151"/>
      <c r="J13889" s="153"/>
      <c r="K13889" s="153"/>
      <c r="L13889" s="153"/>
      <c r="M13889" s="153"/>
      <c r="N13889" s="153"/>
      <c r="O13889" s="153"/>
      <c r="P13889" s="153"/>
      <c r="Q13889" s="153"/>
      <c r="R13889" s="153"/>
      <c r="S13889" s="152"/>
      <c r="T13889" s="154"/>
    </row>
    <row r="13890" spans="8:20" x14ac:dyDescent="0.25">
      <c r="H13890" s="153"/>
      <c r="I13890" s="151"/>
      <c r="J13890" s="153"/>
      <c r="K13890" s="153"/>
      <c r="L13890" s="153"/>
      <c r="M13890" s="153"/>
      <c r="N13890" s="153"/>
      <c r="O13890" s="153"/>
      <c r="P13890" s="153"/>
      <c r="Q13890" s="153"/>
      <c r="R13890" s="153"/>
      <c r="S13890" s="152"/>
      <c r="T13890" s="154"/>
    </row>
    <row r="13891" spans="8:20" x14ac:dyDescent="0.25">
      <c r="H13891" s="153"/>
      <c r="I13891" s="151"/>
      <c r="J13891" s="153"/>
      <c r="K13891" s="153"/>
      <c r="L13891" s="153"/>
      <c r="M13891" s="153"/>
      <c r="N13891" s="153"/>
      <c r="O13891" s="153"/>
      <c r="P13891" s="153"/>
      <c r="Q13891" s="153"/>
      <c r="R13891" s="153"/>
      <c r="S13891" s="152"/>
      <c r="T13891" s="154"/>
    </row>
    <row r="13892" spans="8:20" x14ac:dyDescent="0.25">
      <c r="H13892" s="153"/>
      <c r="I13892" s="151"/>
      <c r="J13892" s="153"/>
      <c r="K13892" s="153"/>
      <c r="L13892" s="153"/>
      <c r="M13892" s="153"/>
      <c r="N13892" s="153"/>
      <c r="O13892" s="153"/>
      <c r="P13892" s="153"/>
      <c r="Q13892" s="153"/>
      <c r="R13892" s="153"/>
      <c r="S13892" s="152"/>
      <c r="T13892" s="154"/>
    </row>
    <row r="13893" spans="8:20" x14ac:dyDescent="0.25">
      <c r="H13893" s="153"/>
      <c r="I13893" s="151"/>
      <c r="J13893" s="153"/>
      <c r="K13893" s="153"/>
      <c r="L13893" s="153"/>
      <c r="M13893" s="153"/>
      <c r="N13893" s="153"/>
      <c r="O13893" s="153"/>
      <c r="P13893" s="153"/>
      <c r="Q13893" s="153"/>
      <c r="R13893" s="153"/>
      <c r="S13893" s="152"/>
      <c r="T13893" s="154"/>
    </row>
    <row r="13894" spans="8:20" x14ac:dyDescent="0.25">
      <c r="H13894" s="153"/>
      <c r="I13894" s="151"/>
      <c r="J13894" s="153"/>
      <c r="K13894" s="153"/>
      <c r="L13894" s="153"/>
      <c r="M13894" s="153"/>
      <c r="N13894" s="153"/>
      <c r="O13894" s="153"/>
      <c r="P13894" s="153"/>
      <c r="Q13894" s="153"/>
      <c r="R13894" s="153"/>
      <c r="S13894" s="152"/>
      <c r="T13894" s="154"/>
    </row>
    <row r="13895" spans="8:20" x14ac:dyDescent="0.25">
      <c r="H13895" s="153"/>
      <c r="I13895" s="151"/>
      <c r="J13895" s="153"/>
      <c r="K13895" s="153"/>
      <c r="L13895" s="153"/>
      <c r="M13895" s="153"/>
      <c r="N13895" s="153"/>
      <c r="O13895" s="153"/>
      <c r="P13895" s="153"/>
      <c r="Q13895" s="153"/>
      <c r="R13895" s="153"/>
      <c r="S13895" s="152"/>
      <c r="T13895" s="154"/>
    </row>
    <row r="13896" spans="8:20" x14ac:dyDescent="0.25">
      <c r="H13896" s="153"/>
      <c r="I13896" s="151"/>
      <c r="J13896" s="153"/>
      <c r="K13896" s="153"/>
      <c r="L13896" s="153"/>
      <c r="M13896" s="153"/>
      <c r="N13896" s="153"/>
      <c r="O13896" s="153"/>
      <c r="P13896" s="153"/>
      <c r="Q13896" s="153"/>
      <c r="R13896" s="153"/>
      <c r="S13896" s="152"/>
      <c r="T13896" s="154"/>
    </row>
    <row r="13897" spans="8:20" x14ac:dyDescent="0.25">
      <c r="H13897" s="153"/>
      <c r="I13897" s="151"/>
      <c r="J13897" s="153"/>
      <c r="K13897" s="153"/>
      <c r="L13897" s="153"/>
      <c r="M13897" s="153"/>
      <c r="N13897" s="153"/>
      <c r="O13897" s="153"/>
      <c r="P13897" s="153"/>
      <c r="Q13897" s="153"/>
      <c r="R13897" s="153"/>
      <c r="S13897" s="152"/>
      <c r="T13897" s="154"/>
    </row>
    <row r="13898" spans="8:20" x14ac:dyDescent="0.25">
      <c r="H13898" s="153"/>
      <c r="I13898" s="151"/>
      <c r="J13898" s="153"/>
      <c r="K13898" s="153"/>
      <c r="L13898" s="153"/>
      <c r="M13898" s="153"/>
      <c r="N13898" s="153"/>
      <c r="O13898" s="153"/>
      <c r="P13898" s="153"/>
      <c r="Q13898" s="153"/>
      <c r="R13898" s="153"/>
      <c r="S13898" s="152"/>
      <c r="T13898" s="154"/>
    </row>
    <row r="13899" spans="8:20" x14ac:dyDescent="0.25">
      <c r="H13899" s="153"/>
      <c r="I13899" s="151"/>
      <c r="J13899" s="153"/>
      <c r="K13899" s="153"/>
      <c r="L13899" s="153"/>
      <c r="M13899" s="153"/>
      <c r="N13899" s="153"/>
      <c r="O13899" s="153"/>
      <c r="P13899" s="153"/>
      <c r="Q13899" s="153"/>
      <c r="R13899" s="153"/>
      <c r="S13899" s="152"/>
      <c r="T13899" s="154"/>
    </row>
    <row r="13900" spans="8:20" x14ac:dyDescent="0.25">
      <c r="H13900" s="153"/>
      <c r="I13900" s="151"/>
      <c r="J13900" s="153"/>
      <c r="K13900" s="153"/>
      <c r="L13900" s="153"/>
      <c r="M13900" s="153"/>
      <c r="N13900" s="153"/>
      <c r="O13900" s="153"/>
      <c r="P13900" s="153"/>
      <c r="Q13900" s="153"/>
      <c r="R13900" s="153"/>
      <c r="S13900" s="152"/>
      <c r="T13900" s="154"/>
    </row>
    <row r="13901" spans="8:20" x14ac:dyDescent="0.25">
      <c r="H13901" s="153"/>
      <c r="I13901" s="151"/>
      <c r="J13901" s="153"/>
      <c r="K13901" s="153"/>
      <c r="L13901" s="153"/>
      <c r="M13901" s="153"/>
      <c r="N13901" s="153"/>
      <c r="O13901" s="153"/>
      <c r="P13901" s="153"/>
      <c r="Q13901" s="153"/>
      <c r="R13901" s="153"/>
      <c r="S13901" s="152"/>
      <c r="T13901" s="154"/>
    </row>
    <row r="13902" spans="8:20" x14ac:dyDescent="0.25">
      <c r="H13902" s="153"/>
      <c r="I13902" s="151"/>
      <c r="J13902" s="153"/>
      <c r="K13902" s="153"/>
      <c r="L13902" s="153"/>
      <c r="M13902" s="153"/>
      <c r="N13902" s="153"/>
      <c r="O13902" s="153"/>
      <c r="P13902" s="153"/>
      <c r="Q13902" s="153"/>
      <c r="R13902" s="153"/>
      <c r="S13902" s="152"/>
      <c r="T13902" s="154"/>
    </row>
    <row r="13903" spans="8:20" x14ac:dyDescent="0.25">
      <c r="H13903" s="153"/>
      <c r="I13903" s="151"/>
      <c r="J13903" s="153"/>
      <c r="K13903" s="153"/>
      <c r="L13903" s="153"/>
      <c r="M13903" s="153"/>
      <c r="N13903" s="153"/>
      <c r="O13903" s="153"/>
      <c r="P13903" s="153"/>
      <c r="Q13903" s="153"/>
      <c r="R13903" s="153"/>
      <c r="S13903" s="152"/>
      <c r="T13903" s="154"/>
    </row>
    <row r="13904" spans="8:20" x14ac:dyDescent="0.25">
      <c r="H13904" s="153"/>
      <c r="I13904" s="151"/>
      <c r="J13904" s="153"/>
      <c r="K13904" s="153"/>
      <c r="L13904" s="153"/>
      <c r="M13904" s="153"/>
      <c r="N13904" s="153"/>
      <c r="O13904" s="153"/>
      <c r="P13904" s="153"/>
      <c r="Q13904" s="153"/>
      <c r="R13904" s="153"/>
      <c r="S13904" s="152"/>
      <c r="T13904" s="154"/>
    </row>
    <row r="13905" spans="8:20" x14ac:dyDescent="0.25">
      <c r="H13905" s="153"/>
      <c r="I13905" s="151"/>
      <c r="J13905" s="153"/>
      <c r="K13905" s="153"/>
      <c r="L13905" s="153"/>
      <c r="M13905" s="153"/>
      <c r="N13905" s="153"/>
      <c r="O13905" s="153"/>
      <c r="P13905" s="153"/>
      <c r="Q13905" s="153"/>
      <c r="R13905" s="153"/>
      <c r="S13905" s="152"/>
      <c r="T13905" s="154"/>
    </row>
    <row r="13906" spans="8:20" x14ac:dyDescent="0.25">
      <c r="H13906" s="153"/>
      <c r="I13906" s="151"/>
      <c r="J13906" s="153"/>
      <c r="K13906" s="153"/>
      <c r="L13906" s="153"/>
      <c r="M13906" s="153"/>
      <c r="N13906" s="153"/>
      <c r="O13906" s="153"/>
      <c r="P13906" s="153"/>
      <c r="Q13906" s="153"/>
      <c r="R13906" s="153"/>
      <c r="S13906" s="152"/>
      <c r="T13906" s="154"/>
    </row>
    <row r="13907" spans="8:20" x14ac:dyDescent="0.25">
      <c r="H13907" s="153"/>
      <c r="I13907" s="151"/>
      <c r="J13907" s="153"/>
      <c r="K13907" s="153"/>
      <c r="L13907" s="153"/>
      <c r="M13907" s="153"/>
      <c r="N13907" s="153"/>
      <c r="O13907" s="153"/>
      <c r="P13907" s="153"/>
      <c r="Q13907" s="153"/>
      <c r="R13907" s="153"/>
      <c r="S13907" s="152"/>
      <c r="T13907" s="154"/>
    </row>
    <row r="13908" spans="8:20" x14ac:dyDescent="0.25">
      <c r="H13908" s="153"/>
      <c r="I13908" s="151"/>
      <c r="J13908" s="153"/>
      <c r="K13908" s="153"/>
      <c r="L13908" s="153"/>
      <c r="M13908" s="153"/>
      <c r="N13908" s="153"/>
      <c r="O13908" s="153"/>
      <c r="P13908" s="153"/>
      <c r="Q13908" s="153"/>
      <c r="R13908" s="153"/>
      <c r="S13908" s="152"/>
      <c r="T13908" s="154"/>
    </row>
    <row r="13909" spans="8:20" x14ac:dyDescent="0.25">
      <c r="H13909" s="153"/>
      <c r="I13909" s="151"/>
      <c r="J13909" s="153"/>
      <c r="K13909" s="153"/>
      <c r="L13909" s="153"/>
      <c r="M13909" s="153"/>
      <c r="N13909" s="153"/>
      <c r="O13909" s="153"/>
      <c r="P13909" s="153"/>
      <c r="Q13909" s="153"/>
      <c r="R13909" s="153"/>
      <c r="S13909" s="152"/>
      <c r="T13909" s="154"/>
    </row>
    <row r="13910" spans="8:20" x14ac:dyDescent="0.25">
      <c r="H13910" s="153"/>
      <c r="I13910" s="151"/>
      <c r="J13910" s="153"/>
      <c r="K13910" s="153"/>
      <c r="L13910" s="153"/>
      <c r="M13910" s="153"/>
      <c r="N13910" s="153"/>
      <c r="O13910" s="153"/>
      <c r="P13910" s="153"/>
      <c r="Q13910" s="153"/>
      <c r="R13910" s="153"/>
      <c r="S13910" s="152"/>
      <c r="T13910" s="154"/>
    </row>
    <row r="13911" spans="8:20" x14ac:dyDescent="0.25">
      <c r="H13911" s="153"/>
      <c r="I13911" s="151"/>
      <c r="J13911" s="153"/>
      <c r="K13911" s="153"/>
      <c r="L13911" s="153"/>
      <c r="M13911" s="153"/>
      <c r="N13911" s="153"/>
      <c r="O13911" s="153"/>
      <c r="P13911" s="153"/>
      <c r="Q13911" s="153"/>
      <c r="R13911" s="153"/>
      <c r="S13911" s="152"/>
      <c r="T13911" s="154"/>
    </row>
    <row r="13912" spans="8:20" x14ac:dyDescent="0.25">
      <c r="H13912" s="153"/>
      <c r="I13912" s="151"/>
      <c r="J13912" s="153"/>
      <c r="K13912" s="153"/>
      <c r="L13912" s="153"/>
      <c r="M13912" s="153"/>
      <c r="N13912" s="153"/>
      <c r="O13912" s="153"/>
      <c r="P13912" s="153"/>
      <c r="Q13912" s="153"/>
      <c r="R13912" s="153"/>
      <c r="S13912" s="152"/>
      <c r="T13912" s="154"/>
    </row>
    <row r="13913" spans="8:20" x14ac:dyDescent="0.25">
      <c r="H13913" s="153"/>
      <c r="I13913" s="151"/>
      <c r="J13913" s="153"/>
      <c r="K13913" s="153"/>
      <c r="L13913" s="153"/>
      <c r="M13913" s="153"/>
      <c r="N13913" s="153"/>
      <c r="O13913" s="153"/>
      <c r="P13913" s="153"/>
      <c r="Q13913" s="153"/>
      <c r="R13913" s="153"/>
      <c r="S13913" s="152"/>
      <c r="T13913" s="154"/>
    </row>
    <row r="13914" spans="8:20" x14ac:dyDescent="0.25">
      <c r="H13914" s="153"/>
      <c r="I13914" s="151"/>
      <c r="J13914" s="153"/>
      <c r="K13914" s="153"/>
      <c r="L13914" s="153"/>
      <c r="M13914" s="153"/>
      <c r="N13914" s="153"/>
      <c r="O13914" s="153"/>
      <c r="P13914" s="153"/>
      <c r="Q13914" s="153"/>
      <c r="R13914" s="153"/>
      <c r="S13914" s="152"/>
      <c r="T13914" s="154"/>
    </row>
    <row r="13915" spans="8:20" x14ac:dyDescent="0.25">
      <c r="H13915" s="153"/>
      <c r="I13915" s="151"/>
      <c r="J13915" s="153"/>
      <c r="K13915" s="153"/>
      <c r="L13915" s="153"/>
      <c r="M13915" s="153"/>
      <c r="N13915" s="153"/>
      <c r="O13915" s="153"/>
      <c r="P13915" s="153"/>
      <c r="Q13915" s="153"/>
      <c r="R13915" s="153"/>
      <c r="S13915" s="152"/>
      <c r="T13915" s="154"/>
    </row>
    <row r="13916" spans="8:20" x14ac:dyDescent="0.25">
      <c r="H13916" s="153"/>
      <c r="I13916" s="151"/>
      <c r="J13916" s="153"/>
      <c r="K13916" s="153"/>
      <c r="L13916" s="153"/>
      <c r="M13916" s="153"/>
      <c r="N13916" s="153"/>
      <c r="O13916" s="153"/>
      <c r="P13916" s="153"/>
      <c r="Q13916" s="153"/>
      <c r="R13916" s="153"/>
      <c r="S13916" s="152"/>
      <c r="T13916" s="154"/>
    </row>
    <row r="13917" spans="8:20" x14ac:dyDescent="0.25">
      <c r="H13917" s="153"/>
      <c r="I13917" s="151"/>
      <c r="J13917" s="153"/>
      <c r="K13917" s="153"/>
      <c r="L13917" s="153"/>
      <c r="M13917" s="153"/>
      <c r="N13917" s="153"/>
      <c r="O13917" s="153"/>
      <c r="P13917" s="153"/>
      <c r="Q13917" s="153"/>
      <c r="R13917" s="153"/>
      <c r="S13917" s="152"/>
      <c r="T13917" s="154"/>
    </row>
    <row r="13918" spans="8:20" x14ac:dyDescent="0.25">
      <c r="H13918" s="153"/>
      <c r="I13918" s="151"/>
      <c r="J13918" s="153"/>
      <c r="K13918" s="153"/>
      <c r="L13918" s="153"/>
      <c r="M13918" s="153"/>
      <c r="N13918" s="153"/>
      <c r="O13918" s="153"/>
      <c r="P13918" s="153"/>
      <c r="Q13918" s="153"/>
      <c r="R13918" s="153"/>
      <c r="S13918" s="152"/>
      <c r="T13918" s="154"/>
    </row>
    <row r="13919" spans="8:20" x14ac:dyDescent="0.25">
      <c r="H13919" s="153"/>
      <c r="I13919" s="151"/>
      <c r="J13919" s="153"/>
      <c r="K13919" s="153"/>
      <c r="L13919" s="153"/>
      <c r="M13919" s="153"/>
      <c r="N13919" s="153"/>
      <c r="O13919" s="153"/>
      <c r="P13919" s="153"/>
      <c r="Q13919" s="153"/>
      <c r="R13919" s="153"/>
      <c r="S13919" s="152"/>
      <c r="T13919" s="154"/>
    </row>
    <row r="13920" spans="8:20" x14ac:dyDescent="0.25">
      <c r="H13920" s="153"/>
      <c r="I13920" s="151"/>
      <c r="J13920" s="153"/>
      <c r="K13920" s="153"/>
      <c r="L13920" s="153"/>
      <c r="M13920" s="153"/>
      <c r="N13920" s="153"/>
      <c r="O13920" s="153"/>
      <c r="P13920" s="153"/>
      <c r="Q13920" s="153"/>
      <c r="R13920" s="153"/>
      <c r="S13920" s="152"/>
      <c r="T13920" s="154"/>
    </row>
    <row r="13921" spans="8:20" x14ac:dyDescent="0.25">
      <c r="H13921" s="153"/>
      <c r="I13921" s="151"/>
      <c r="J13921" s="153"/>
      <c r="K13921" s="153"/>
      <c r="L13921" s="153"/>
      <c r="M13921" s="153"/>
      <c r="N13921" s="153"/>
      <c r="O13921" s="153"/>
      <c r="P13921" s="153"/>
      <c r="Q13921" s="153"/>
      <c r="R13921" s="153"/>
      <c r="S13921" s="152"/>
      <c r="T13921" s="154"/>
    </row>
    <row r="13922" spans="8:20" x14ac:dyDescent="0.25">
      <c r="H13922" s="153"/>
      <c r="I13922" s="151"/>
      <c r="J13922" s="153"/>
      <c r="K13922" s="153"/>
      <c r="L13922" s="153"/>
      <c r="M13922" s="153"/>
      <c r="N13922" s="153"/>
      <c r="O13922" s="153"/>
      <c r="P13922" s="153"/>
      <c r="Q13922" s="153"/>
      <c r="R13922" s="153"/>
      <c r="S13922" s="152"/>
      <c r="T13922" s="154"/>
    </row>
    <row r="13923" spans="8:20" x14ac:dyDescent="0.25">
      <c r="H13923" s="153"/>
      <c r="I13923" s="151"/>
      <c r="J13923" s="153"/>
      <c r="K13923" s="153"/>
      <c r="L13923" s="153"/>
      <c r="M13923" s="153"/>
      <c r="N13923" s="153"/>
      <c r="O13923" s="153"/>
      <c r="P13923" s="153"/>
      <c r="Q13923" s="153"/>
      <c r="R13923" s="153"/>
      <c r="S13923" s="152"/>
      <c r="T13923" s="154"/>
    </row>
    <row r="13924" spans="8:20" x14ac:dyDescent="0.25">
      <c r="H13924" s="153"/>
      <c r="I13924" s="151"/>
      <c r="J13924" s="153"/>
      <c r="K13924" s="153"/>
      <c r="L13924" s="153"/>
      <c r="M13924" s="153"/>
      <c r="N13924" s="153"/>
      <c r="O13924" s="153"/>
      <c r="P13924" s="153"/>
      <c r="Q13924" s="153"/>
      <c r="R13924" s="153"/>
      <c r="S13924" s="152"/>
      <c r="T13924" s="154"/>
    </row>
    <row r="13925" spans="8:20" x14ac:dyDescent="0.25">
      <c r="H13925" s="153"/>
      <c r="I13925" s="151"/>
      <c r="J13925" s="153"/>
      <c r="K13925" s="153"/>
      <c r="L13925" s="153"/>
      <c r="M13925" s="153"/>
      <c r="N13925" s="153"/>
      <c r="O13925" s="153"/>
      <c r="P13925" s="153"/>
      <c r="Q13925" s="153"/>
      <c r="R13925" s="153"/>
      <c r="S13925" s="152"/>
      <c r="T13925" s="154"/>
    </row>
    <row r="13926" spans="8:20" x14ac:dyDescent="0.25">
      <c r="H13926" s="153"/>
      <c r="I13926" s="151"/>
      <c r="J13926" s="153"/>
      <c r="K13926" s="153"/>
      <c r="L13926" s="153"/>
      <c r="M13926" s="153"/>
      <c r="N13926" s="153"/>
      <c r="O13926" s="153"/>
      <c r="P13926" s="153"/>
      <c r="Q13926" s="153"/>
      <c r="R13926" s="153"/>
      <c r="S13926" s="152"/>
      <c r="T13926" s="154"/>
    </row>
    <row r="13927" spans="8:20" x14ac:dyDescent="0.25">
      <c r="H13927" s="153"/>
      <c r="I13927" s="151"/>
      <c r="J13927" s="153"/>
      <c r="K13927" s="153"/>
      <c r="L13927" s="153"/>
      <c r="M13927" s="153"/>
      <c r="N13927" s="153"/>
      <c r="O13927" s="153"/>
      <c r="P13927" s="153"/>
      <c r="Q13927" s="153"/>
      <c r="R13927" s="153"/>
      <c r="S13927" s="152"/>
      <c r="T13927" s="154"/>
    </row>
    <row r="13928" spans="8:20" x14ac:dyDescent="0.25">
      <c r="H13928" s="153"/>
      <c r="I13928" s="151"/>
      <c r="J13928" s="153"/>
      <c r="K13928" s="153"/>
      <c r="L13928" s="153"/>
      <c r="M13928" s="153"/>
      <c r="N13928" s="153"/>
      <c r="O13928" s="153"/>
      <c r="P13928" s="153"/>
      <c r="Q13928" s="153"/>
      <c r="R13928" s="153"/>
      <c r="S13928" s="152"/>
      <c r="T13928" s="154"/>
    </row>
    <row r="13929" spans="8:20" x14ac:dyDescent="0.25">
      <c r="H13929" s="153"/>
      <c r="I13929" s="151"/>
      <c r="J13929" s="153"/>
      <c r="K13929" s="153"/>
      <c r="L13929" s="153"/>
      <c r="M13929" s="153"/>
      <c r="N13929" s="153"/>
      <c r="O13929" s="153"/>
      <c r="P13929" s="153"/>
      <c r="Q13929" s="153"/>
      <c r="R13929" s="153"/>
      <c r="S13929" s="152"/>
      <c r="T13929" s="154"/>
    </row>
    <row r="13930" spans="8:20" x14ac:dyDescent="0.25">
      <c r="H13930" s="153"/>
      <c r="I13930" s="151"/>
      <c r="J13930" s="153"/>
      <c r="K13930" s="153"/>
      <c r="L13930" s="153"/>
      <c r="M13930" s="153"/>
      <c r="N13930" s="153"/>
      <c r="O13930" s="153"/>
      <c r="P13930" s="153"/>
      <c r="Q13930" s="153"/>
      <c r="R13930" s="153"/>
      <c r="S13930" s="152"/>
      <c r="T13930" s="154"/>
    </row>
    <row r="13931" spans="8:20" x14ac:dyDescent="0.25">
      <c r="H13931" s="153"/>
      <c r="I13931" s="151"/>
      <c r="J13931" s="153"/>
      <c r="K13931" s="153"/>
      <c r="L13931" s="153"/>
      <c r="M13931" s="153"/>
      <c r="N13931" s="153"/>
      <c r="O13931" s="153"/>
      <c r="P13931" s="153"/>
      <c r="Q13931" s="153"/>
      <c r="R13931" s="153"/>
      <c r="S13931" s="152"/>
      <c r="T13931" s="154"/>
    </row>
    <row r="13932" spans="8:20" x14ac:dyDescent="0.25">
      <c r="H13932" s="153"/>
      <c r="I13932" s="151"/>
      <c r="J13932" s="153"/>
      <c r="K13932" s="153"/>
      <c r="L13932" s="153"/>
      <c r="M13932" s="153"/>
      <c r="N13932" s="153"/>
      <c r="O13932" s="153"/>
      <c r="P13932" s="153"/>
      <c r="Q13932" s="153"/>
      <c r="R13932" s="153"/>
      <c r="S13932" s="152"/>
      <c r="T13932" s="154"/>
    </row>
    <row r="13933" spans="8:20" x14ac:dyDescent="0.25">
      <c r="H13933" s="153"/>
      <c r="I13933" s="151"/>
      <c r="J13933" s="153"/>
      <c r="K13933" s="153"/>
      <c r="L13933" s="153"/>
      <c r="M13933" s="153"/>
      <c r="N13933" s="153"/>
      <c r="O13933" s="153"/>
      <c r="P13933" s="153"/>
      <c r="Q13933" s="153"/>
      <c r="R13933" s="153"/>
      <c r="S13933" s="152"/>
      <c r="T13933" s="154"/>
    </row>
    <row r="13934" spans="8:20" x14ac:dyDescent="0.25">
      <c r="H13934" s="153"/>
      <c r="I13934" s="151"/>
      <c r="J13934" s="153"/>
      <c r="K13934" s="153"/>
      <c r="L13934" s="153"/>
      <c r="M13934" s="153"/>
      <c r="N13934" s="153"/>
      <c r="O13934" s="153"/>
      <c r="P13934" s="153"/>
      <c r="Q13934" s="153"/>
      <c r="R13934" s="153"/>
      <c r="S13934" s="152"/>
      <c r="T13934" s="154"/>
    </row>
    <row r="13935" spans="8:20" x14ac:dyDescent="0.25">
      <c r="H13935" s="153"/>
      <c r="I13935" s="151"/>
      <c r="J13935" s="153"/>
      <c r="K13935" s="153"/>
      <c r="L13935" s="153"/>
      <c r="M13935" s="153"/>
      <c r="N13935" s="153"/>
      <c r="O13935" s="153"/>
      <c r="P13935" s="153"/>
      <c r="Q13935" s="153"/>
      <c r="R13935" s="153"/>
      <c r="S13935" s="152"/>
      <c r="T13935" s="154"/>
    </row>
    <row r="13936" spans="8:20" x14ac:dyDescent="0.25">
      <c r="H13936" s="153"/>
      <c r="I13936" s="151"/>
      <c r="J13936" s="153"/>
      <c r="K13936" s="153"/>
      <c r="L13936" s="153"/>
      <c r="M13936" s="153"/>
      <c r="N13936" s="153"/>
      <c r="O13936" s="153"/>
      <c r="P13936" s="153"/>
      <c r="Q13936" s="153"/>
      <c r="R13936" s="153"/>
      <c r="S13936" s="152"/>
      <c r="T13936" s="154"/>
    </row>
    <row r="13937" spans="8:20" x14ac:dyDescent="0.25">
      <c r="H13937" s="153"/>
      <c r="I13937" s="151"/>
      <c r="J13937" s="153"/>
      <c r="K13937" s="153"/>
      <c r="L13937" s="153"/>
      <c r="M13937" s="153"/>
      <c r="N13937" s="153"/>
      <c r="O13937" s="153"/>
      <c r="P13937" s="153"/>
      <c r="Q13937" s="153"/>
      <c r="R13937" s="153"/>
      <c r="S13937" s="152"/>
      <c r="T13937" s="154"/>
    </row>
    <row r="13938" spans="8:20" x14ac:dyDescent="0.25">
      <c r="H13938" s="153"/>
      <c r="I13938" s="151"/>
      <c r="J13938" s="153"/>
      <c r="K13938" s="153"/>
      <c r="L13938" s="153"/>
      <c r="M13938" s="153"/>
      <c r="N13938" s="153"/>
      <c r="O13938" s="153"/>
      <c r="P13938" s="153"/>
      <c r="Q13938" s="153"/>
      <c r="R13938" s="153"/>
      <c r="S13938" s="152"/>
      <c r="T13938" s="154"/>
    </row>
    <row r="13939" spans="8:20" x14ac:dyDescent="0.25">
      <c r="H13939" s="153"/>
      <c r="I13939" s="151"/>
      <c r="J13939" s="153"/>
      <c r="K13939" s="153"/>
      <c r="L13939" s="153"/>
      <c r="M13939" s="153"/>
      <c r="N13939" s="153"/>
      <c r="O13939" s="153"/>
      <c r="P13939" s="153"/>
      <c r="Q13939" s="153"/>
      <c r="R13939" s="153"/>
      <c r="S13939" s="152"/>
      <c r="T13939" s="154"/>
    </row>
    <row r="13940" spans="8:20" x14ac:dyDescent="0.25">
      <c r="H13940" s="153"/>
      <c r="I13940" s="151"/>
      <c r="J13940" s="153"/>
      <c r="K13940" s="153"/>
      <c r="L13940" s="153"/>
      <c r="M13940" s="153"/>
      <c r="N13940" s="153"/>
      <c r="O13940" s="153"/>
      <c r="P13940" s="153"/>
      <c r="Q13940" s="153"/>
      <c r="R13940" s="153"/>
      <c r="S13940" s="152"/>
      <c r="T13940" s="154"/>
    </row>
    <row r="13941" spans="8:20" x14ac:dyDescent="0.25">
      <c r="H13941" s="153"/>
      <c r="I13941" s="151"/>
      <c r="J13941" s="153"/>
      <c r="K13941" s="153"/>
      <c r="L13941" s="153"/>
      <c r="M13941" s="153"/>
      <c r="N13941" s="153"/>
      <c r="O13941" s="153"/>
      <c r="P13941" s="153"/>
      <c r="Q13941" s="153"/>
      <c r="R13941" s="153"/>
      <c r="S13941" s="152"/>
      <c r="T13941" s="154"/>
    </row>
    <row r="13942" spans="8:20" x14ac:dyDescent="0.25">
      <c r="H13942" s="153"/>
      <c r="I13942" s="151"/>
      <c r="J13942" s="153"/>
      <c r="K13942" s="153"/>
      <c r="L13942" s="153"/>
      <c r="M13942" s="153"/>
      <c r="N13942" s="153"/>
      <c r="O13942" s="153"/>
      <c r="P13942" s="153"/>
      <c r="Q13942" s="153"/>
      <c r="R13942" s="153"/>
      <c r="S13942" s="152"/>
      <c r="T13942" s="154"/>
    </row>
    <row r="13943" spans="8:20" x14ac:dyDescent="0.25">
      <c r="H13943" s="153"/>
      <c r="I13943" s="151"/>
      <c r="J13943" s="153"/>
      <c r="K13943" s="153"/>
      <c r="L13943" s="153"/>
      <c r="M13943" s="153"/>
      <c r="N13943" s="153"/>
      <c r="O13943" s="153"/>
      <c r="P13943" s="153"/>
      <c r="Q13943" s="153"/>
      <c r="R13943" s="153"/>
      <c r="S13943" s="152"/>
      <c r="T13943" s="154"/>
    </row>
    <row r="13944" spans="8:20" x14ac:dyDescent="0.25">
      <c r="H13944" s="153"/>
      <c r="I13944" s="151"/>
      <c r="J13944" s="153"/>
      <c r="K13944" s="153"/>
      <c r="L13944" s="153"/>
      <c r="M13944" s="153"/>
      <c r="N13944" s="153"/>
      <c r="O13944" s="153"/>
      <c r="P13944" s="153"/>
      <c r="Q13944" s="153"/>
      <c r="R13944" s="153"/>
      <c r="S13944" s="152"/>
      <c r="T13944" s="154"/>
    </row>
    <row r="13945" spans="8:20" x14ac:dyDescent="0.25">
      <c r="H13945" s="153"/>
      <c r="I13945" s="151"/>
      <c r="J13945" s="153"/>
      <c r="K13945" s="153"/>
      <c r="L13945" s="153"/>
      <c r="M13945" s="153"/>
      <c r="N13945" s="153"/>
      <c r="O13945" s="153"/>
      <c r="P13945" s="153"/>
      <c r="Q13945" s="153"/>
      <c r="R13945" s="153"/>
      <c r="S13945" s="152"/>
      <c r="T13945" s="154"/>
    </row>
    <row r="13946" spans="8:20" x14ac:dyDescent="0.25">
      <c r="H13946" s="153"/>
      <c r="I13946" s="151"/>
      <c r="J13946" s="153"/>
      <c r="K13946" s="153"/>
      <c r="L13946" s="153"/>
      <c r="M13946" s="153"/>
      <c r="N13946" s="153"/>
      <c r="O13946" s="153"/>
      <c r="P13946" s="153"/>
      <c r="Q13946" s="153"/>
      <c r="R13946" s="153"/>
      <c r="S13946" s="152"/>
      <c r="T13946" s="154"/>
    </row>
    <row r="13947" spans="8:20" x14ac:dyDescent="0.25">
      <c r="H13947" s="153"/>
      <c r="I13947" s="151"/>
      <c r="J13947" s="153"/>
      <c r="K13947" s="153"/>
      <c r="L13947" s="153"/>
      <c r="M13947" s="153"/>
      <c r="N13947" s="153"/>
      <c r="O13947" s="153"/>
      <c r="P13947" s="153"/>
      <c r="Q13947" s="153"/>
      <c r="R13947" s="153"/>
      <c r="S13947" s="152"/>
      <c r="T13947" s="154"/>
    </row>
    <row r="13948" spans="8:20" x14ac:dyDescent="0.25">
      <c r="H13948" s="153"/>
      <c r="I13948" s="151"/>
      <c r="J13948" s="153"/>
      <c r="K13948" s="153"/>
      <c r="L13948" s="153"/>
      <c r="M13948" s="153"/>
      <c r="N13948" s="153"/>
      <c r="O13948" s="153"/>
      <c r="P13948" s="153"/>
      <c r="Q13948" s="153"/>
      <c r="R13948" s="153"/>
      <c r="S13948" s="152"/>
      <c r="T13948" s="154"/>
    </row>
    <row r="13949" spans="8:20" x14ac:dyDescent="0.25">
      <c r="H13949" s="153"/>
      <c r="I13949" s="151"/>
      <c r="J13949" s="153"/>
      <c r="K13949" s="153"/>
      <c r="L13949" s="153"/>
      <c r="M13949" s="153"/>
      <c r="N13949" s="153"/>
      <c r="O13949" s="153"/>
      <c r="P13949" s="153"/>
      <c r="Q13949" s="153"/>
      <c r="R13949" s="153"/>
      <c r="S13949" s="152"/>
      <c r="T13949" s="154"/>
    </row>
    <row r="13950" spans="8:20" x14ac:dyDescent="0.25">
      <c r="H13950" s="153"/>
      <c r="I13950" s="151"/>
      <c r="J13950" s="153"/>
      <c r="K13950" s="153"/>
      <c r="L13950" s="153"/>
      <c r="M13950" s="153"/>
      <c r="N13950" s="153"/>
      <c r="O13950" s="153"/>
      <c r="P13950" s="153"/>
      <c r="Q13950" s="153"/>
      <c r="R13950" s="153"/>
      <c r="S13950" s="152"/>
      <c r="T13950" s="154"/>
    </row>
    <row r="13951" spans="8:20" x14ac:dyDescent="0.25">
      <c r="H13951" s="153"/>
      <c r="I13951" s="151"/>
      <c r="J13951" s="153"/>
      <c r="K13951" s="153"/>
      <c r="L13951" s="153"/>
      <c r="M13951" s="153"/>
      <c r="N13951" s="153"/>
      <c r="O13951" s="153"/>
      <c r="P13951" s="153"/>
      <c r="Q13951" s="153"/>
      <c r="R13951" s="153"/>
      <c r="S13951" s="152"/>
      <c r="T13951" s="154"/>
    </row>
    <row r="13952" spans="8:20" x14ac:dyDescent="0.25">
      <c r="H13952" s="153"/>
      <c r="I13952" s="151"/>
      <c r="J13952" s="153"/>
      <c r="K13952" s="153"/>
      <c r="L13952" s="153"/>
      <c r="M13952" s="153"/>
      <c r="N13952" s="153"/>
      <c r="O13952" s="153"/>
      <c r="P13952" s="153"/>
      <c r="Q13952" s="153"/>
      <c r="R13952" s="153"/>
      <c r="S13952" s="152"/>
      <c r="T13952" s="154"/>
    </row>
    <row r="13953" spans="8:20" x14ac:dyDescent="0.25">
      <c r="H13953" s="153"/>
      <c r="I13953" s="151"/>
      <c r="J13953" s="153"/>
      <c r="K13953" s="153"/>
      <c r="L13953" s="153"/>
      <c r="M13953" s="153"/>
      <c r="N13953" s="153"/>
      <c r="O13953" s="153"/>
      <c r="P13953" s="153"/>
      <c r="Q13953" s="153"/>
      <c r="R13953" s="153"/>
      <c r="S13953" s="152"/>
      <c r="T13953" s="154"/>
    </row>
    <row r="13954" spans="8:20" x14ac:dyDescent="0.25">
      <c r="H13954" s="153"/>
      <c r="I13954" s="151"/>
      <c r="J13954" s="153"/>
      <c r="K13954" s="153"/>
      <c r="L13954" s="153"/>
      <c r="M13954" s="153"/>
      <c r="N13954" s="153"/>
      <c r="O13954" s="153"/>
      <c r="P13954" s="153"/>
      <c r="Q13954" s="153"/>
      <c r="R13954" s="153"/>
      <c r="S13954" s="152"/>
      <c r="T13954" s="154"/>
    </row>
    <row r="13955" spans="8:20" x14ac:dyDescent="0.25">
      <c r="H13955" s="153"/>
      <c r="I13955" s="151"/>
      <c r="J13955" s="153"/>
      <c r="K13955" s="153"/>
      <c r="L13955" s="153"/>
      <c r="M13955" s="153"/>
      <c r="N13955" s="153"/>
      <c r="O13955" s="153"/>
      <c r="P13955" s="153"/>
      <c r="Q13955" s="153"/>
      <c r="R13955" s="153"/>
      <c r="S13955" s="152"/>
      <c r="T13955" s="154"/>
    </row>
    <row r="13956" spans="8:20" x14ac:dyDescent="0.25">
      <c r="H13956" s="153"/>
      <c r="I13956" s="151"/>
      <c r="J13956" s="153"/>
      <c r="K13956" s="153"/>
      <c r="L13956" s="153"/>
      <c r="M13956" s="153"/>
      <c r="N13956" s="153"/>
      <c r="O13956" s="153"/>
      <c r="P13956" s="153"/>
      <c r="Q13956" s="153"/>
      <c r="R13956" s="153"/>
      <c r="S13956" s="152"/>
      <c r="T13956" s="154"/>
    </row>
    <row r="13957" spans="8:20" x14ac:dyDescent="0.25">
      <c r="H13957" s="153"/>
      <c r="I13957" s="151"/>
      <c r="J13957" s="153"/>
      <c r="K13957" s="153"/>
      <c r="L13957" s="153"/>
      <c r="M13957" s="153"/>
      <c r="N13957" s="153"/>
      <c r="O13957" s="153"/>
      <c r="P13957" s="153"/>
      <c r="Q13957" s="153"/>
      <c r="R13957" s="153"/>
      <c r="S13957" s="152"/>
      <c r="T13957" s="154"/>
    </row>
    <row r="13958" spans="8:20" x14ac:dyDescent="0.25">
      <c r="H13958" s="153"/>
      <c r="I13958" s="151"/>
      <c r="J13958" s="153"/>
      <c r="K13958" s="153"/>
      <c r="L13958" s="153"/>
      <c r="M13958" s="153"/>
      <c r="N13958" s="153"/>
      <c r="O13958" s="153"/>
      <c r="P13958" s="153"/>
      <c r="Q13958" s="153"/>
      <c r="R13958" s="153"/>
      <c r="S13958" s="152"/>
      <c r="T13958" s="154"/>
    </row>
    <row r="13959" spans="8:20" x14ac:dyDescent="0.25">
      <c r="H13959" s="153"/>
      <c r="I13959" s="151"/>
      <c r="J13959" s="153"/>
      <c r="K13959" s="153"/>
      <c r="L13959" s="153"/>
      <c r="M13959" s="153"/>
      <c r="N13959" s="153"/>
      <c r="O13959" s="153"/>
      <c r="P13959" s="153"/>
      <c r="Q13959" s="153"/>
      <c r="R13959" s="153"/>
      <c r="S13959" s="152"/>
      <c r="T13959" s="154"/>
    </row>
    <row r="13960" spans="8:20" x14ac:dyDescent="0.25">
      <c r="H13960" s="153"/>
      <c r="I13960" s="151"/>
      <c r="J13960" s="153"/>
      <c r="K13960" s="153"/>
      <c r="L13960" s="153"/>
      <c r="M13960" s="153"/>
      <c r="N13960" s="153"/>
      <c r="O13960" s="153"/>
      <c r="P13960" s="153"/>
      <c r="Q13960" s="153"/>
      <c r="R13960" s="153"/>
      <c r="S13960" s="152"/>
      <c r="T13960" s="154"/>
    </row>
    <row r="13961" spans="8:20" x14ac:dyDescent="0.25">
      <c r="H13961" s="153"/>
      <c r="I13961" s="151"/>
      <c r="J13961" s="153"/>
      <c r="K13961" s="153"/>
      <c r="L13961" s="153"/>
      <c r="M13961" s="153"/>
      <c r="N13961" s="153"/>
      <c r="O13961" s="153"/>
      <c r="P13961" s="153"/>
      <c r="Q13961" s="153"/>
      <c r="R13961" s="153"/>
      <c r="S13961" s="152"/>
      <c r="T13961" s="154"/>
    </row>
    <row r="13962" spans="8:20" x14ac:dyDescent="0.25">
      <c r="H13962" s="153"/>
      <c r="I13962" s="151"/>
      <c r="J13962" s="153"/>
      <c r="K13962" s="153"/>
      <c r="L13962" s="153"/>
      <c r="M13962" s="153"/>
      <c r="N13962" s="153"/>
      <c r="O13962" s="153"/>
      <c r="P13962" s="153"/>
      <c r="Q13962" s="153"/>
      <c r="R13962" s="153"/>
      <c r="S13962" s="152"/>
      <c r="T13962" s="154"/>
    </row>
    <row r="13963" spans="8:20" x14ac:dyDescent="0.25">
      <c r="H13963" s="153"/>
      <c r="I13963" s="151"/>
      <c r="J13963" s="153"/>
      <c r="K13963" s="153"/>
      <c r="L13963" s="153"/>
      <c r="M13963" s="153"/>
      <c r="N13963" s="153"/>
      <c r="O13963" s="153"/>
      <c r="P13963" s="153"/>
      <c r="Q13963" s="153"/>
      <c r="R13963" s="153"/>
      <c r="S13963" s="152"/>
      <c r="T13963" s="154"/>
    </row>
    <row r="13964" spans="8:20" x14ac:dyDescent="0.25">
      <c r="H13964" s="153"/>
      <c r="I13964" s="151"/>
      <c r="J13964" s="153"/>
      <c r="K13964" s="153"/>
      <c r="L13964" s="153"/>
      <c r="M13964" s="153"/>
      <c r="N13964" s="153"/>
      <c r="O13964" s="153"/>
      <c r="P13964" s="153"/>
      <c r="Q13964" s="153"/>
      <c r="R13964" s="153"/>
      <c r="S13964" s="152"/>
      <c r="T13964" s="154"/>
    </row>
    <row r="13965" spans="8:20" x14ac:dyDescent="0.25">
      <c r="H13965" s="153"/>
      <c r="I13965" s="151"/>
      <c r="J13965" s="153"/>
      <c r="K13965" s="153"/>
      <c r="L13965" s="153"/>
      <c r="M13965" s="153"/>
      <c r="N13965" s="153"/>
      <c r="O13965" s="153"/>
      <c r="P13965" s="153"/>
      <c r="Q13965" s="153"/>
      <c r="R13965" s="153"/>
      <c r="S13965" s="152"/>
      <c r="T13965" s="154"/>
    </row>
    <row r="13966" spans="8:20" x14ac:dyDescent="0.25">
      <c r="H13966" s="153"/>
      <c r="I13966" s="151"/>
      <c r="J13966" s="153"/>
      <c r="K13966" s="153"/>
      <c r="L13966" s="153"/>
      <c r="M13966" s="153"/>
      <c r="N13966" s="153"/>
      <c r="O13966" s="153"/>
      <c r="P13966" s="153"/>
      <c r="Q13966" s="153"/>
      <c r="R13966" s="153"/>
      <c r="S13966" s="152"/>
      <c r="T13966" s="154"/>
    </row>
    <row r="13967" spans="8:20" x14ac:dyDescent="0.25">
      <c r="H13967" s="153"/>
      <c r="I13967" s="151"/>
      <c r="J13967" s="153"/>
      <c r="K13967" s="153"/>
      <c r="L13967" s="153"/>
      <c r="M13967" s="153"/>
      <c r="N13967" s="153"/>
      <c r="O13967" s="153"/>
      <c r="P13967" s="153"/>
      <c r="Q13967" s="153"/>
      <c r="R13967" s="153"/>
      <c r="S13967" s="152"/>
      <c r="T13967" s="154"/>
    </row>
    <row r="13968" spans="8:20" x14ac:dyDescent="0.25">
      <c r="H13968" s="153"/>
      <c r="I13968" s="151"/>
      <c r="J13968" s="153"/>
      <c r="K13968" s="153"/>
      <c r="L13968" s="153"/>
      <c r="M13968" s="153"/>
      <c r="N13968" s="153"/>
      <c r="O13968" s="153"/>
      <c r="P13968" s="153"/>
      <c r="Q13968" s="153"/>
      <c r="R13968" s="153"/>
      <c r="S13968" s="152"/>
      <c r="T13968" s="154"/>
    </row>
    <row r="13969" spans="8:20" x14ac:dyDescent="0.25">
      <c r="H13969" s="153"/>
      <c r="I13969" s="151"/>
      <c r="J13969" s="153"/>
      <c r="K13969" s="153"/>
      <c r="L13969" s="153"/>
      <c r="M13969" s="153"/>
      <c r="N13969" s="153"/>
      <c r="O13969" s="153"/>
      <c r="P13969" s="153"/>
      <c r="Q13969" s="153"/>
      <c r="R13969" s="153"/>
      <c r="S13969" s="152"/>
      <c r="T13969" s="154"/>
    </row>
    <row r="13970" spans="8:20" x14ac:dyDescent="0.25">
      <c r="H13970" s="153"/>
      <c r="I13970" s="151"/>
      <c r="J13970" s="153"/>
      <c r="K13970" s="153"/>
      <c r="L13970" s="153"/>
      <c r="M13970" s="153"/>
      <c r="N13970" s="153"/>
      <c r="O13970" s="153"/>
      <c r="P13970" s="153"/>
      <c r="Q13970" s="153"/>
      <c r="R13970" s="153"/>
      <c r="S13970" s="152"/>
      <c r="T13970" s="154"/>
    </row>
    <row r="13971" spans="8:20" x14ac:dyDescent="0.25">
      <c r="H13971" s="153"/>
      <c r="I13971" s="151"/>
      <c r="J13971" s="153"/>
      <c r="K13971" s="153"/>
      <c r="L13971" s="153"/>
      <c r="M13971" s="153"/>
      <c r="N13971" s="153"/>
      <c r="O13971" s="153"/>
      <c r="P13971" s="153"/>
      <c r="Q13971" s="153"/>
      <c r="R13971" s="153"/>
      <c r="S13971" s="152"/>
      <c r="T13971" s="154"/>
    </row>
    <row r="13972" spans="8:20" x14ac:dyDescent="0.25">
      <c r="H13972" s="153"/>
      <c r="I13972" s="151"/>
      <c r="J13972" s="153"/>
      <c r="K13972" s="153"/>
      <c r="L13972" s="153"/>
      <c r="M13972" s="153"/>
      <c r="N13972" s="153"/>
      <c r="O13972" s="153"/>
      <c r="P13972" s="153"/>
      <c r="Q13972" s="153"/>
      <c r="R13972" s="153"/>
      <c r="S13972" s="152"/>
      <c r="T13972" s="154"/>
    </row>
    <row r="13973" spans="8:20" x14ac:dyDescent="0.25">
      <c r="H13973" s="153"/>
      <c r="I13973" s="151"/>
      <c r="J13973" s="153"/>
      <c r="K13973" s="153"/>
      <c r="L13973" s="153"/>
      <c r="M13973" s="153"/>
      <c r="N13973" s="153"/>
      <c r="O13973" s="153"/>
      <c r="P13973" s="153"/>
      <c r="Q13973" s="153"/>
      <c r="R13973" s="153"/>
      <c r="S13973" s="152"/>
      <c r="T13973" s="154"/>
    </row>
    <row r="13974" spans="8:20" x14ac:dyDescent="0.25">
      <c r="H13974" s="153"/>
      <c r="I13974" s="151"/>
      <c r="J13974" s="153"/>
      <c r="K13974" s="153"/>
      <c r="L13974" s="153"/>
      <c r="M13974" s="153"/>
      <c r="N13974" s="153"/>
      <c r="O13974" s="153"/>
      <c r="P13974" s="153"/>
      <c r="Q13974" s="153"/>
      <c r="R13974" s="153"/>
      <c r="S13974" s="152"/>
      <c r="T13974" s="154"/>
    </row>
    <row r="13975" spans="8:20" x14ac:dyDescent="0.25">
      <c r="H13975" s="153"/>
      <c r="I13975" s="151"/>
      <c r="J13975" s="153"/>
      <c r="K13975" s="153"/>
      <c r="L13975" s="153"/>
      <c r="M13975" s="153"/>
      <c r="N13975" s="153"/>
      <c r="O13975" s="153"/>
      <c r="P13975" s="153"/>
      <c r="Q13975" s="153"/>
      <c r="R13975" s="153"/>
      <c r="S13975" s="152"/>
      <c r="T13975" s="154"/>
    </row>
    <row r="13976" spans="8:20" x14ac:dyDescent="0.25">
      <c r="H13976" s="153"/>
      <c r="I13976" s="151"/>
      <c r="J13976" s="153"/>
      <c r="K13976" s="153"/>
      <c r="L13976" s="153"/>
      <c r="M13976" s="153"/>
      <c r="N13976" s="153"/>
      <c r="O13976" s="153"/>
      <c r="P13976" s="153"/>
      <c r="Q13976" s="153"/>
      <c r="R13976" s="153"/>
      <c r="S13976" s="152"/>
      <c r="T13976" s="154"/>
    </row>
    <row r="13977" spans="8:20" x14ac:dyDescent="0.25">
      <c r="H13977" s="153"/>
      <c r="I13977" s="151"/>
      <c r="J13977" s="153"/>
      <c r="K13977" s="153"/>
      <c r="L13977" s="153"/>
      <c r="M13977" s="153"/>
      <c r="N13977" s="153"/>
      <c r="O13977" s="153"/>
      <c r="P13977" s="153"/>
      <c r="Q13977" s="153"/>
      <c r="R13977" s="153"/>
      <c r="S13977" s="152"/>
      <c r="T13977" s="154"/>
    </row>
    <row r="13978" spans="8:20" x14ac:dyDescent="0.25">
      <c r="H13978" s="153"/>
      <c r="I13978" s="151"/>
      <c r="J13978" s="153"/>
      <c r="K13978" s="153"/>
      <c r="L13978" s="153"/>
      <c r="M13978" s="153"/>
      <c r="N13978" s="153"/>
      <c r="O13978" s="153"/>
      <c r="P13978" s="153"/>
      <c r="Q13978" s="153"/>
      <c r="R13978" s="153"/>
      <c r="S13978" s="152"/>
      <c r="T13978" s="154"/>
    </row>
    <row r="13979" spans="8:20" x14ac:dyDescent="0.25">
      <c r="H13979" s="153"/>
      <c r="I13979" s="151"/>
      <c r="J13979" s="153"/>
      <c r="K13979" s="153"/>
      <c r="L13979" s="153"/>
      <c r="M13979" s="153"/>
      <c r="N13979" s="153"/>
      <c r="O13979" s="153"/>
      <c r="P13979" s="153"/>
      <c r="Q13979" s="153"/>
      <c r="R13979" s="153"/>
      <c r="S13979" s="152"/>
      <c r="T13979" s="154"/>
    </row>
    <row r="13980" spans="8:20" x14ac:dyDescent="0.25">
      <c r="H13980" s="153"/>
      <c r="I13980" s="151"/>
      <c r="J13980" s="153"/>
      <c r="K13980" s="153"/>
      <c r="L13980" s="153"/>
      <c r="M13980" s="153"/>
      <c r="N13980" s="153"/>
      <c r="O13980" s="153"/>
      <c r="P13980" s="153"/>
      <c r="Q13980" s="153"/>
      <c r="R13980" s="153"/>
      <c r="S13980" s="152"/>
      <c r="T13980" s="154"/>
    </row>
    <row r="13981" spans="8:20" x14ac:dyDescent="0.25">
      <c r="H13981" s="153"/>
      <c r="I13981" s="151"/>
      <c r="J13981" s="153"/>
      <c r="K13981" s="153"/>
      <c r="L13981" s="153"/>
      <c r="M13981" s="153"/>
      <c r="N13981" s="153"/>
      <c r="O13981" s="153"/>
      <c r="P13981" s="153"/>
      <c r="Q13981" s="153"/>
      <c r="R13981" s="153"/>
      <c r="S13981" s="152"/>
      <c r="T13981" s="154"/>
    </row>
    <row r="13982" spans="8:20" x14ac:dyDescent="0.25">
      <c r="H13982" s="153"/>
      <c r="I13982" s="151"/>
      <c r="J13982" s="153"/>
      <c r="K13982" s="153"/>
      <c r="L13982" s="153"/>
      <c r="M13982" s="153"/>
      <c r="N13982" s="153"/>
      <c r="O13982" s="153"/>
      <c r="P13982" s="153"/>
      <c r="Q13982" s="153"/>
      <c r="R13982" s="153"/>
      <c r="S13982" s="152"/>
      <c r="T13982" s="154"/>
    </row>
    <row r="13983" spans="8:20" x14ac:dyDescent="0.25">
      <c r="H13983" s="153"/>
      <c r="I13983" s="151"/>
      <c r="J13983" s="153"/>
      <c r="K13983" s="153"/>
      <c r="L13983" s="153"/>
      <c r="M13983" s="153"/>
      <c r="N13983" s="153"/>
      <c r="O13983" s="153"/>
      <c r="P13983" s="153"/>
      <c r="Q13983" s="153"/>
      <c r="R13983" s="153"/>
      <c r="S13983" s="152"/>
      <c r="T13983" s="154"/>
    </row>
    <row r="13984" spans="8:20" x14ac:dyDescent="0.25">
      <c r="H13984" s="153"/>
      <c r="I13984" s="151"/>
      <c r="J13984" s="153"/>
      <c r="K13984" s="153"/>
      <c r="L13984" s="153"/>
      <c r="M13984" s="153"/>
      <c r="N13984" s="153"/>
      <c r="O13984" s="153"/>
      <c r="P13984" s="153"/>
      <c r="Q13984" s="153"/>
      <c r="R13984" s="153"/>
      <c r="S13984" s="152"/>
      <c r="T13984" s="154"/>
    </row>
    <row r="13985" spans="8:20" x14ac:dyDescent="0.25">
      <c r="H13985" s="153"/>
      <c r="I13985" s="151"/>
      <c r="J13985" s="153"/>
      <c r="K13985" s="153"/>
      <c r="L13985" s="153"/>
      <c r="M13985" s="153"/>
      <c r="N13985" s="153"/>
      <c r="O13985" s="153"/>
      <c r="P13985" s="153"/>
      <c r="Q13985" s="153"/>
      <c r="R13985" s="153"/>
      <c r="S13985" s="152"/>
      <c r="T13985" s="154"/>
    </row>
    <row r="13986" spans="8:20" x14ac:dyDescent="0.25">
      <c r="H13986" s="153"/>
      <c r="I13986" s="151"/>
      <c r="J13986" s="153"/>
      <c r="K13986" s="153"/>
      <c r="L13986" s="153"/>
      <c r="M13986" s="153"/>
      <c r="N13986" s="153"/>
      <c r="O13986" s="153"/>
      <c r="P13986" s="153"/>
      <c r="Q13986" s="153"/>
      <c r="R13986" s="153"/>
      <c r="S13986" s="152"/>
      <c r="T13986" s="154"/>
    </row>
    <row r="13987" spans="8:20" x14ac:dyDescent="0.25">
      <c r="H13987" s="153"/>
      <c r="I13987" s="151"/>
      <c r="J13987" s="153"/>
      <c r="K13987" s="153"/>
      <c r="L13987" s="153"/>
      <c r="M13987" s="153"/>
      <c r="N13987" s="153"/>
      <c r="O13987" s="153"/>
      <c r="P13987" s="153"/>
      <c r="Q13987" s="153"/>
      <c r="R13987" s="153"/>
      <c r="S13987" s="152"/>
      <c r="T13987" s="154"/>
    </row>
    <row r="13988" spans="8:20" x14ac:dyDescent="0.25">
      <c r="H13988" s="153"/>
      <c r="I13988" s="151"/>
      <c r="J13988" s="153"/>
      <c r="K13988" s="153"/>
      <c r="L13988" s="153"/>
      <c r="M13988" s="153"/>
      <c r="N13988" s="153"/>
      <c r="O13988" s="153"/>
      <c r="P13988" s="153"/>
      <c r="Q13988" s="153"/>
      <c r="R13988" s="153"/>
      <c r="S13988" s="152"/>
      <c r="T13988" s="154"/>
    </row>
    <row r="13989" spans="8:20" x14ac:dyDescent="0.25">
      <c r="H13989" s="153"/>
      <c r="I13989" s="151"/>
      <c r="J13989" s="153"/>
      <c r="K13989" s="153"/>
      <c r="L13989" s="153"/>
      <c r="M13989" s="153"/>
      <c r="N13989" s="153"/>
      <c r="O13989" s="153"/>
      <c r="P13989" s="153"/>
      <c r="Q13989" s="153"/>
      <c r="R13989" s="153"/>
      <c r="S13989" s="152"/>
      <c r="T13989" s="154"/>
    </row>
    <row r="13990" spans="8:20" x14ac:dyDescent="0.25">
      <c r="H13990" s="153"/>
      <c r="I13990" s="151"/>
      <c r="J13990" s="153"/>
      <c r="K13990" s="153"/>
      <c r="L13990" s="153"/>
      <c r="M13990" s="153"/>
      <c r="N13990" s="153"/>
      <c r="O13990" s="153"/>
      <c r="P13990" s="153"/>
      <c r="Q13990" s="153"/>
      <c r="R13990" s="153"/>
      <c r="S13990" s="152"/>
      <c r="T13990" s="154"/>
    </row>
    <row r="13991" spans="8:20" x14ac:dyDescent="0.25">
      <c r="H13991" s="153"/>
      <c r="I13991" s="151"/>
      <c r="J13991" s="153"/>
      <c r="K13991" s="153"/>
      <c r="L13991" s="153"/>
      <c r="M13991" s="153"/>
      <c r="N13991" s="153"/>
      <c r="O13991" s="153"/>
      <c r="P13991" s="153"/>
      <c r="Q13991" s="153"/>
      <c r="R13991" s="153"/>
      <c r="S13991" s="152"/>
      <c r="T13991" s="154"/>
    </row>
    <row r="13992" spans="8:20" x14ac:dyDescent="0.25">
      <c r="H13992" s="153"/>
      <c r="I13992" s="151"/>
      <c r="J13992" s="153"/>
      <c r="K13992" s="153"/>
      <c r="L13992" s="153"/>
      <c r="M13992" s="153"/>
      <c r="N13992" s="153"/>
      <c r="O13992" s="153"/>
      <c r="P13992" s="153"/>
      <c r="Q13992" s="153"/>
      <c r="R13992" s="153"/>
      <c r="S13992" s="152"/>
      <c r="T13992" s="154"/>
    </row>
    <row r="13993" spans="8:20" x14ac:dyDescent="0.25">
      <c r="H13993" s="153"/>
      <c r="I13993" s="151"/>
      <c r="J13993" s="153"/>
      <c r="K13993" s="153"/>
      <c r="L13993" s="153"/>
      <c r="M13993" s="153"/>
      <c r="N13993" s="153"/>
      <c r="O13993" s="153"/>
      <c r="P13993" s="153"/>
      <c r="Q13993" s="153"/>
      <c r="R13993" s="153"/>
      <c r="S13993" s="152"/>
      <c r="T13993" s="154"/>
    </row>
    <row r="13994" spans="8:20" x14ac:dyDescent="0.25">
      <c r="H13994" s="153"/>
      <c r="I13994" s="151"/>
      <c r="J13994" s="153"/>
      <c r="K13994" s="153"/>
      <c r="L13994" s="153"/>
      <c r="M13994" s="153"/>
      <c r="N13994" s="153"/>
      <c r="O13994" s="153"/>
      <c r="P13994" s="153"/>
      <c r="Q13994" s="153"/>
      <c r="R13994" s="153"/>
      <c r="S13994" s="152"/>
      <c r="T13994" s="154"/>
    </row>
    <row r="13995" spans="8:20" x14ac:dyDescent="0.25">
      <c r="H13995" s="153"/>
      <c r="I13995" s="151"/>
      <c r="J13995" s="153"/>
      <c r="K13995" s="153"/>
      <c r="L13995" s="153"/>
      <c r="M13995" s="153"/>
      <c r="N13995" s="153"/>
      <c r="O13995" s="153"/>
      <c r="P13995" s="153"/>
      <c r="Q13995" s="153"/>
      <c r="R13995" s="153"/>
      <c r="S13995" s="152"/>
      <c r="T13995" s="154"/>
    </row>
    <row r="13996" spans="8:20" x14ac:dyDescent="0.25">
      <c r="H13996" s="153"/>
      <c r="I13996" s="151"/>
      <c r="J13996" s="153"/>
      <c r="K13996" s="153"/>
      <c r="L13996" s="153"/>
      <c r="M13996" s="153"/>
      <c r="N13996" s="153"/>
      <c r="O13996" s="153"/>
      <c r="P13996" s="153"/>
      <c r="Q13996" s="153"/>
      <c r="R13996" s="153"/>
      <c r="S13996" s="152"/>
      <c r="T13996" s="154"/>
    </row>
    <row r="13997" spans="8:20" x14ac:dyDescent="0.25">
      <c r="H13997" s="153"/>
      <c r="I13997" s="151"/>
      <c r="J13997" s="153"/>
      <c r="K13997" s="153"/>
      <c r="L13997" s="153"/>
      <c r="M13997" s="153"/>
      <c r="N13997" s="153"/>
      <c r="O13997" s="153"/>
      <c r="P13997" s="153"/>
      <c r="Q13997" s="153"/>
      <c r="R13997" s="153"/>
      <c r="S13997" s="152"/>
      <c r="T13997" s="154"/>
    </row>
    <row r="13998" spans="8:20" x14ac:dyDescent="0.25">
      <c r="H13998" s="153"/>
      <c r="I13998" s="151"/>
      <c r="J13998" s="153"/>
      <c r="K13998" s="153"/>
      <c r="L13998" s="153"/>
      <c r="M13998" s="153"/>
      <c r="N13998" s="153"/>
      <c r="O13998" s="153"/>
      <c r="P13998" s="153"/>
      <c r="Q13998" s="153"/>
      <c r="R13998" s="153"/>
      <c r="S13998" s="152"/>
      <c r="T13998" s="154"/>
    </row>
    <row r="13999" spans="8:20" x14ac:dyDescent="0.25">
      <c r="H13999" s="153"/>
      <c r="I13999" s="151"/>
      <c r="J13999" s="153"/>
      <c r="K13999" s="153"/>
      <c r="L13999" s="153"/>
      <c r="M13999" s="153"/>
      <c r="N13999" s="153"/>
      <c r="O13999" s="153"/>
      <c r="P13999" s="153"/>
      <c r="Q13999" s="153"/>
      <c r="R13999" s="153"/>
      <c r="S13999" s="152"/>
      <c r="T13999" s="154"/>
    </row>
    <row r="14000" spans="8:20" x14ac:dyDescent="0.25">
      <c r="H14000" s="153"/>
      <c r="I14000" s="151"/>
      <c r="J14000" s="153"/>
      <c r="K14000" s="153"/>
      <c r="L14000" s="153"/>
      <c r="M14000" s="153"/>
      <c r="N14000" s="153"/>
      <c r="O14000" s="153"/>
      <c r="P14000" s="153"/>
      <c r="Q14000" s="153"/>
      <c r="R14000" s="153"/>
      <c r="S14000" s="152"/>
      <c r="T14000" s="154"/>
    </row>
    <row r="14001" spans="8:20" x14ac:dyDescent="0.25">
      <c r="H14001" s="153"/>
      <c r="I14001" s="151"/>
      <c r="J14001" s="153"/>
      <c r="K14001" s="153"/>
      <c r="L14001" s="153"/>
      <c r="M14001" s="153"/>
      <c r="N14001" s="153"/>
      <c r="O14001" s="153"/>
      <c r="P14001" s="153"/>
      <c r="Q14001" s="153"/>
      <c r="R14001" s="153"/>
      <c r="S14001" s="152"/>
      <c r="T14001" s="154"/>
    </row>
    <row r="14002" spans="8:20" x14ac:dyDescent="0.25">
      <c r="H14002" s="153"/>
      <c r="I14002" s="151"/>
      <c r="J14002" s="153"/>
      <c r="K14002" s="153"/>
      <c r="L14002" s="153"/>
      <c r="M14002" s="153"/>
      <c r="N14002" s="153"/>
      <c r="O14002" s="153"/>
      <c r="P14002" s="153"/>
      <c r="Q14002" s="153"/>
      <c r="R14002" s="153"/>
      <c r="S14002" s="152"/>
      <c r="T14002" s="154"/>
    </row>
    <row r="14003" spans="8:20" x14ac:dyDescent="0.25">
      <c r="H14003" s="153"/>
      <c r="I14003" s="151"/>
      <c r="J14003" s="153"/>
      <c r="K14003" s="153"/>
      <c r="L14003" s="153"/>
      <c r="M14003" s="153"/>
      <c r="N14003" s="153"/>
      <c r="O14003" s="153"/>
      <c r="P14003" s="153"/>
      <c r="Q14003" s="153"/>
      <c r="R14003" s="153"/>
      <c r="S14003" s="152"/>
      <c r="T14003" s="154"/>
    </row>
    <row r="14004" spans="8:20" x14ac:dyDescent="0.25">
      <c r="H14004" s="153"/>
      <c r="I14004" s="151"/>
      <c r="J14004" s="153"/>
      <c r="K14004" s="153"/>
      <c r="L14004" s="153"/>
      <c r="M14004" s="153"/>
      <c r="N14004" s="153"/>
      <c r="O14004" s="153"/>
      <c r="P14004" s="153"/>
      <c r="Q14004" s="153"/>
      <c r="R14004" s="153"/>
      <c r="S14004" s="152"/>
      <c r="T14004" s="154"/>
    </row>
    <row r="14005" spans="8:20" x14ac:dyDescent="0.25">
      <c r="H14005" s="153"/>
      <c r="I14005" s="151"/>
      <c r="J14005" s="153"/>
      <c r="K14005" s="153"/>
      <c r="L14005" s="153"/>
      <c r="M14005" s="153"/>
      <c r="N14005" s="153"/>
      <c r="O14005" s="153"/>
      <c r="P14005" s="153"/>
      <c r="Q14005" s="153"/>
      <c r="R14005" s="153"/>
      <c r="S14005" s="152"/>
      <c r="T14005" s="154"/>
    </row>
    <row r="14006" spans="8:20" x14ac:dyDescent="0.25">
      <c r="H14006" s="153"/>
      <c r="I14006" s="151"/>
      <c r="J14006" s="153"/>
      <c r="K14006" s="153"/>
      <c r="L14006" s="153"/>
      <c r="M14006" s="153"/>
      <c r="N14006" s="153"/>
      <c r="O14006" s="153"/>
      <c r="P14006" s="153"/>
      <c r="Q14006" s="153"/>
      <c r="R14006" s="153"/>
      <c r="S14006" s="152"/>
      <c r="T14006" s="154"/>
    </row>
    <row r="14007" spans="8:20" x14ac:dyDescent="0.25">
      <c r="H14007" s="153"/>
      <c r="I14007" s="151"/>
      <c r="J14007" s="153"/>
      <c r="K14007" s="153"/>
      <c r="L14007" s="153"/>
      <c r="M14007" s="153"/>
      <c r="N14007" s="153"/>
      <c r="O14007" s="153"/>
      <c r="P14007" s="153"/>
      <c r="Q14007" s="153"/>
      <c r="R14007" s="153"/>
      <c r="S14007" s="152"/>
      <c r="T14007" s="154"/>
    </row>
    <row r="14008" spans="8:20" x14ac:dyDescent="0.25">
      <c r="H14008" s="153"/>
      <c r="I14008" s="151"/>
      <c r="J14008" s="153"/>
      <c r="K14008" s="153"/>
      <c r="L14008" s="153"/>
      <c r="M14008" s="153"/>
      <c r="N14008" s="153"/>
      <c r="O14008" s="153"/>
      <c r="P14008" s="153"/>
      <c r="Q14008" s="153"/>
      <c r="R14008" s="153"/>
      <c r="S14008" s="152"/>
      <c r="T14008" s="154"/>
    </row>
    <row r="14009" spans="8:20" x14ac:dyDescent="0.25">
      <c r="H14009" s="153"/>
      <c r="I14009" s="151"/>
      <c r="J14009" s="153"/>
      <c r="K14009" s="153"/>
      <c r="L14009" s="153"/>
      <c r="M14009" s="153"/>
      <c r="N14009" s="153"/>
      <c r="O14009" s="153"/>
      <c r="P14009" s="153"/>
      <c r="Q14009" s="153"/>
      <c r="R14009" s="153"/>
      <c r="S14009" s="152"/>
      <c r="T14009" s="154"/>
    </row>
    <row r="14010" spans="8:20" x14ac:dyDescent="0.25">
      <c r="H14010" s="153"/>
      <c r="I14010" s="151"/>
      <c r="J14010" s="153"/>
      <c r="K14010" s="153"/>
      <c r="L14010" s="153"/>
      <c r="M14010" s="153"/>
      <c r="N14010" s="153"/>
      <c r="O14010" s="153"/>
      <c r="P14010" s="153"/>
      <c r="Q14010" s="153"/>
      <c r="R14010" s="153"/>
      <c r="S14010" s="152"/>
      <c r="T14010" s="154"/>
    </row>
    <row r="14011" spans="8:20" x14ac:dyDescent="0.25">
      <c r="H14011" s="153"/>
      <c r="I14011" s="151"/>
      <c r="J14011" s="153"/>
      <c r="K14011" s="153"/>
      <c r="L14011" s="153"/>
      <c r="M14011" s="153"/>
      <c r="N14011" s="153"/>
      <c r="O14011" s="153"/>
      <c r="P14011" s="153"/>
      <c r="Q14011" s="153"/>
      <c r="R14011" s="153"/>
      <c r="S14011" s="152"/>
      <c r="T14011" s="154"/>
    </row>
    <row r="14012" spans="8:20" x14ac:dyDescent="0.25">
      <c r="H14012" s="153"/>
      <c r="I14012" s="151"/>
      <c r="J14012" s="153"/>
      <c r="K14012" s="153"/>
      <c r="L14012" s="153"/>
      <c r="M14012" s="153"/>
      <c r="N14012" s="153"/>
      <c r="O14012" s="153"/>
      <c r="P14012" s="153"/>
      <c r="Q14012" s="153"/>
      <c r="R14012" s="153"/>
      <c r="S14012" s="152"/>
      <c r="T14012" s="154"/>
    </row>
    <row r="14013" spans="8:20" x14ac:dyDescent="0.25">
      <c r="H14013" s="153"/>
      <c r="I14013" s="151"/>
      <c r="J14013" s="153"/>
      <c r="K14013" s="153"/>
      <c r="L14013" s="153"/>
      <c r="M14013" s="153"/>
      <c r="N14013" s="153"/>
      <c r="O14013" s="153"/>
      <c r="P14013" s="153"/>
      <c r="Q14013" s="153"/>
      <c r="R14013" s="153"/>
      <c r="S14013" s="152"/>
      <c r="T14013" s="154"/>
    </row>
    <row r="14014" spans="8:20" x14ac:dyDescent="0.25">
      <c r="H14014" s="153"/>
      <c r="I14014" s="151"/>
      <c r="J14014" s="153"/>
      <c r="K14014" s="153"/>
      <c r="L14014" s="153"/>
      <c r="M14014" s="153"/>
      <c r="N14014" s="153"/>
      <c r="O14014" s="153"/>
      <c r="P14014" s="153"/>
      <c r="Q14014" s="153"/>
      <c r="R14014" s="153"/>
      <c r="S14014" s="152"/>
      <c r="T14014" s="154"/>
    </row>
    <row r="14015" spans="8:20" x14ac:dyDescent="0.25">
      <c r="H14015" s="153"/>
      <c r="I14015" s="151"/>
      <c r="J14015" s="153"/>
      <c r="K14015" s="153"/>
      <c r="L14015" s="153"/>
      <c r="M14015" s="153"/>
      <c r="N14015" s="153"/>
      <c r="O14015" s="153"/>
      <c r="P14015" s="153"/>
      <c r="Q14015" s="153"/>
      <c r="R14015" s="153"/>
      <c r="S14015" s="152"/>
      <c r="T14015" s="154"/>
    </row>
    <row r="14016" spans="8:20" x14ac:dyDescent="0.25">
      <c r="H14016" s="153"/>
      <c r="I14016" s="151"/>
      <c r="J14016" s="153"/>
      <c r="K14016" s="153"/>
      <c r="L14016" s="153"/>
      <c r="M14016" s="153"/>
      <c r="N14016" s="153"/>
      <c r="O14016" s="153"/>
      <c r="P14016" s="153"/>
      <c r="Q14016" s="153"/>
      <c r="R14016" s="153"/>
      <c r="S14016" s="152"/>
      <c r="T14016" s="154"/>
    </row>
    <row r="14017" spans="8:20" x14ac:dyDescent="0.25">
      <c r="H14017" s="153"/>
      <c r="I14017" s="151"/>
      <c r="J14017" s="153"/>
      <c r="K14017" s="153"/>
      <c r="L14017" s="153"/>
      <c r="M14017" s="153"/>
      <c r="N14017" s="153"/>
      <c r="O14017" s="153"/>
      <c r="P14017" s="153"/>
      <c r="Q14017" s="153"/>
      <c r="R14017" s="153"/>
      <c r="S14017" s="152"/>
      <c r="T14017" s="154"/>
    </row>
    <row r="14018" spans="8:20" x14ac:dyDescent="0.25">
      <c r="H14018" s="153"/>
      <c r="I14018" s="151"/>
      <c r="J14018" s="153"/>
      <c r="K14018" s="153"/>
      <c r="L14018" s="153"/>
      <c r="M14018" s="153"/>
      <c r="N14018" s="153"/>
      <c r="O14018" s="153"/>
      <c r="P14018" s="153"/>
      <c r="Q14018" s="153"/>
      <c r="R14018" s="153"/>
      <c r="S14018" s="152"/>
      <c r="T14018" s="154"/>
    </row>
    <row r="14019" spans="8:20" x14ac:dyDescent="0.25">
      <c r="H14019" s="153"/>
      <c r="I14019" s="151"/>
      <c r="J14019" s="153"/>
      <c r="K14019" s="153"/>
      <c r="L14019" s="153"/>
      <c r="M14019" s="153"/>
      <c r="N14019" s="153"/>
      <c r="O14019" s="153"/>
      <c r="P14019" s="153"/>
      <c r="Q14019" s="153"/>
      <c r="R14019" s="153"/>
      <c r="S14019" s="152"/>
      <c r="T14019" s="154"/>
    </row>
    <row r="14020" spans="8:20" x14ac:dyDescent="0.25">
      <c r="H14020" s="153"/>
      <c r="I14020" s="151"/>
      <c r="J14020" s="153"/>
      <c r="K14020" s="153"/>
      <c r="L14020" s="153"/>
      <c r="M14020" s="153"/>
      <c r="N14020" s="153"/>
      <c r="O14020" s="153"/>
      <c r="P14020" s="153"/>
      <c r="Q14020" s="153"/>
      <c r="R14020" s="153"/>
      <c r="S14020" s="152"/>
      <c r="T14020" s="154"/>
    </row>
    <row r="14021" spans="8:20" x14ac:dyDescent="0.25">
      <c r="H14021" s="153"/>
      <c r="I14021" s="151"/>
      <c r="J14021" s="153"/>
      <c r="K14021" s="153"/>
      <c r="L14021" s="153"/>
      <c r="M14021" s="153"/>
      <c r="N14021" s="153"/>
      <c r="O14021" s="153"/>
      <c r="P14021" s="153"/>
      <c r="Q14021" s="153"/>
      <c r="R14021" s="153"/>
      <c r="S14021" s="152"/>
      <c r="T14021" s="154"/>
    </row>
    <row r="14022" spans="8:20" x14ac:dyDescent="0.25">
      <c r="H14022" s="153"/>
      <c r="I14022" s="151"/>
      <c r="J14022" s="153"/>
      <c r="K14022" s="153"/>
      <c r="L14022" s="153"/>
      <c r="M14022" s="153"/>
      <c r="N14022" s="153"/>
      <c r="O14022" s="153"/>
      <c r="P14022" s="153"/>
      <c r="Q14022" s="153"/>
      <c r="R14022" s="153"/>
      <c r="S14022" s="152"/>
      <c r="T14022" s="154"/>
    </row>
    <row r="14023" spans="8:20" x14ac:dyDescent="0.25">
      <c r="H14023" s="153"/>
      <c r="I14023" s="151"/>
      <c r="J14023" s="153"/>
      <c r="K14023" s="153"/>
      <c r="L14023" s="153"/>
      <c r="M14023" s="153"/>
      <c r="N14023" s="153"/>
      <c r="O14023" s="153"/>
      <c r="P14023" s="153"/>
      <c r="Q14023" s="153"/>
      <c r="R14023" s="153"/>
      <c r="S14023" s="152"/>
      <c r="T14023" s="154"/>
    </row>
    <row r="14024" spans="8:20" x14ac:dyDescent="0.25">
      <c r="H14024" s="153"/>
      <c r="I14024" s="151"/>
      <c r="J14024" s="153"/>
      <c r="K14024" s="153"/>
      <c r="L14024" s="153"/>
      <c r="M14024" s="153"/>
      <c r="N14024" s="153"/>
      <c r="O14024" s="153"/>
      <c r="P14024" s="153"/>
      <c r="Q14024" s="153"/>
      <c r="R14024" s="153"/>
      <c r="S14024" s="152"/>
      <c r="T14024" s="154"/>
    </row>
    <row r="14025" spans="8:20" x14ac:dyDescent="0.25">
      <c r="H14025" s="153"/>
      <c r="I14025" s="151"/>
      <c r="J14025" s="153"/>
      <c r="K14025" s="153"/>
      <c r="L14025" s="153"/>
      <c r="M14025" s="153"/>
      <c r="N14025" s="153"/>
      <c r="O14025" s="153"/>
      <c r="P14025" s="153"/>
      <c r="Q14025" s="153"/>
      <c r="R14025" s="153"/>
      <c r="S14025" s="152"/>
      <c r="T14025" s="154"/>
    </row>
    <row r="14026" spans="8:20" x14ac:dyDescent="0.25">
      <c r="H14026" s="153"/>
      <c r="I14026" s="151"/>
      <c r="J14026" s="153"/>
      <c r="K14026" s="153"/>
      <c r="L14026" s="153"/>
      <c r="M14026" s="153"/>
      <c r="N14026" s="153"/>
      <c r="O14026" s="153"/>
      <c r="P14026" s="153"/>
      <c r="Q14026" s="153"/>
      <c r="R14026" s="153"/>
      <c r="S14026" s="152"/>
      <c r="T14026" s="154"/>
    </row>
    <row r="14027" spans="8:20" x14ac:dyDescent="0.25">
      <c r="H14027" s="153"/>
      <c r="I14027" s="151"/>
      <c r="J14027" s="153"/>
      <c r="K14027" s="153"/>
      <c r="L14027" s="153"/>
      <c r="M14027" s="153"/>
      <c r="N14027" s="153"/>
      <c r="O14027" s="153"/>
      <c r="P14027" s="153"/>
      <c r="Q14027" s="153"/>
      <c r="R14027" s="153"/>
      <c r="S14027" s="152"/>
      <c r="T14027" s="154"/>
    </row>
    <row r="14028" spans="8:20" x14ac:dyDescent="0.25">
      <c r="H14028" s="153"/>
      <c r="I14028" s="151"/>
      <c r="J14028" s="153"/>
      <c r="K14028" s="153"/>
      <c r="L14028" s="153"/>
      <c r="M14028" s="153"/>
      <c r="N14028" s="153"/>
      <c r="O14028" s="153"/>
      <c r="P14028" s="153"/>
      <c r="Q14028" s="153"/>
      <c r="R14028" s="153"/>
      <c r="S14028" s="152"/>
      <c r="T14028" s="154"/>
    </row>
    <row r="14029" spans="8:20" x14ac:dyDescent="0.25">
      <c r="H14029" s="153"/>
      <c r="I14029" s="151"/>
      <c r="J14029" s="153"/>
      <c r="K14029" s="153"/>
      <c r="L14029" s="153"/>
      <c r="M14029" s="153"/>
      <c r="N14029" s="153"/>
      <c r="O14029" s="153"/>
      <c r="P14029" s="153"/>
      <c r="Q14029" s="153"/>
      <c r="R14029" s="153"/>
      <c r="S14029" s="152"/>
      <c r="T14029" s="154"/>
    </row>
    <row r="14030" spans="8:20" x14ac:dyDescent="0.25">
      <c r="H14030" s="153"/>
      <c r="I14030" s="151"/>
      <c r="J14030" s="153"/>
      <c r="K14030" s="153"/>
      <c r="L14030" s="153"/>
      <c r="M14030" s="153"/>
      <c r="N14030" s="153"/>
      <c r="O14030" s="153"/>
      <c r="P14030" s="153"/>
      <c r="Q14030" s="153"/>
      <c r="R14030" s="153"/>
      <c r="S14030" s="152"/>
      <c r="T14030" s="154"/>
    </row>
    <row r="14031" spans="8:20" x14ac:dyDescent="0.25">
      <c r="H14031" s="153"/>
      <c r="I14031" s="151"/>
      <c r="J14031" s="153"/>
      <c r="K14031" s="153"/>
      <c r="L14031" s="153"/>
      <c r="M14031" s="153"/>
      <c r="N14031" s="153"/>
      <c r="O14031" s="153"/>
      <c r="P14031" s="153"/>
      <c r="Q14031" s="153"/>
      <c r="R14031" s="153"/>
      <c r="S14031" s="152"/>
      <c r="T14031" s="154"/>
    </row>
    <row r="14032" spans="8:20" x14ac:dyDescent="0.25">
      <c r="H14032" s="153"/>
      <c r="I14032" s="151"/>
      <c r="J14032" s="153"/>
      <c r="K14032" s="153"/>
      <c r="L14032" s="153"/>
      <c r="M14032" s="153"/>
      <c r="N14032" s="153"/>
      <c r="O14032" s="153"/>
      <c r="P14032" s="153"/>
      <c r="Q14032" s="153"/>
      <c r="R14032" s="153"/>
      <c r="S14032" s="152"/>
      <c r="T14032" s="154"/>
    </row>
    <row r="14033" spans="8:20" x14ac:dyDescent="0.25">
      <c r="H14033" s="153"/>
      <c r="I14033" s="151"/>
      <c r="J14033" s="153"/>
      <c r="K14033" s="153"/>
      <c r="L14033" s="153"/>
      <c r="M14033" s="153"/>
      <c r="N14033" s="153"/>
      <c r="O14033" s="153"/>
      <c r="P14033" s="153"/>
      <c r="Q14033" s="153"/>
      <c r="R14033" s="153"/>
      <c r="S14033" s="152"/>
      <c r="T14033" s="154"/>
    </row>
    <row r="14034" spans="8:20" x14ac:dyDescent="0.25">
      <c r="H14034" s="153"/>
      <c r="I14034" s="151"/>
      <c r="J14034" s="153"/>
      <c r="K14034" s="153"/>
      <c r="L14034" s="153"/>
      <c r="M14034" s="153"/>
      <c r="N14034" s="153"/>
      <c r="O14034" s="153"/>
      <c r="P14034" s="153"/>
      <c r="Q14034" s="153"/>
      <c r="R14034" s="153"/>
      <c r="S14034" s="152"/>
      <c r="T14034" s="154"/>
    </row>
    <row r="14035" spans="8:20" x14ac:dyDescent="0.25">
      <c r="H14035" s="153"/>
      <c r="I14035" s="151"/>
      <c r="J14035" s="153"/>
      <c r="K14035" s="153"/>
      <c r="L14035" s="153"/>
      <c r="M14035" s="153"/>
      <c r="N14035" s="153"/>
      <c r="O14035" s="153"/>
      <c r="P14035" s="153"/>
      <c r="Q14035" s="153"/>
      <c r="R14035" s="153"/>
      <c r="S14035" s="152"/>
      <c r="T14035" s="154"/>
    </row>
    <row r="14036" spans="8:20" x14ac:dyDescent="0.25">
      <c r="H14036" s="153"/>
      <c r="I14036" s="151"/>
      <c r="J14036" s="153"/>
      <c r="K14036" s="153"/>
      <c r="L14036" s="153"/>
      <c r="M14036" s="153"/>
      <c r="N14036" s="153"/>
      <c r="O14036" s="153"/>
      <c r="P14036" s="153"/>
      <c r="Q14036" s="153"/>
      <c r="R14036" s="153"/>
      <c r="S14036" s="152"/>
      <c r="T14036" s="154"/>
    </row>
    <row r="14037" spans="8:20" x14ac:dyDescent="0.25">
      <c r="H14037" s="153"/>
      <c r="I14037" s="151"/>
      <c r="J14037" s="153"/>
      <c r="K14037" s="153"/>
      <c r="L14037" s="153"/>
      <c r="M14037" s="153"/>
      <c r="N14037" s="153"/>
      <c r="O14037" s="153"/>
      <c r="P14037" s="153"/>
      <c r="Q14037" s="153"/>
      <c r="R14037" s="153"/>
      <c r="S14037" s="152"/>
      <c r="T14037" s="154"/>
    </row>
    <row r="14038" spans="8:20" x14ac:dyDescent="0.25">
      <c r="H14038" s="153"/>
      <c r="I14038" s="151"/>
      <c r="J14038" s="153"/>
      <c r="K14038" s="153"/>
      <c r="L14038" s="153"/>
      <c r="M14038" s="153"/>
      <c r="N14038" s="153"/>
      <c r="O14038" s="153"/>
      <c r="P14038" s="153"/>
      <c r="Q14038" s="153"/>
      <c r="R14038" s="153"/>
      <c r="S14038" s="152"/>
      <c r="T14038" s="154"/>
    </row>
    <row r="14039" spans="8:20" x14ac:dyDescent="0.25">
      <c r="H14039" s="153"/>
      <c r="I14039" s="151"/>
      <c r="J14039" s="153"/>
      <c r="K14039" s="153"/>
      <c r="L14039" s="153"/>
      <c r="M14039" s="153"/>
      <c r="N14039" s="153"/>
      <c r="O14039" s="153"/>
      <c r="P14039" s="153"/>
      <c r="Q14039" s="153"/>
      <c r="R14039" s="153"/>
      <c r="S14039" s="152"/>
      <c r="T14039" s="154"/>
    </row>
    <row r="14040" spans="8:20" x14ac:dyDescent="0.25">
      <c r="H14040" s="153"/>
      <c r="I14040" s="151"/>
      <c r="J14040" s="153"/>
      <c r="K14040" s="153"/>
      <c r="L14040" s="153"/>
      <c r="M14040" s="153"/>
      <c r="N14040" s="153"/>
      <c r="O14040" s="153"/>
      <c r="P14040" s="153"/>
      <c r="Q14040" s="153"/>
      <c r="R14040" s="153"/>
      <c r="S14040" s="152"/>
      <c r="T14040" s="154"/>
    </row>
    <row r="14041" spans="8:20" x14ac:dyDescent="0.25">
      <c r="H14041" s="153"/>
      <c r="I14041" s="151"/>
      <c r="J14041" s="153"/>
      <c r="K14041" s="153"/>
      <c r="L14041" s="153"/>
      <c r="M14041" s="153"/>
      <c r="N14041" s="153"/>
      <c r="O14041" s="153"/>
      <c r="P14041" s="153"/>
      <c r="Q14041" s="153"/>
      <c r="R14041" s="153"/>
      <c r="S14041" s="152"/>
      <c r="T14041" s="154"/>
    </row>
    <row r="14042" spans="8:20" x14ac:dyDescent="0.25">
      <c r="H14042" s="153"/>
      <c r="I14042" s="151"/>
      <c r="J14042" s="153"/>
      <c r="K14042" s="153"/>
      <c r="L14042" s="153"/>
      <c r="M14042" s="153"/>
      <c r="N14042" s="153"/>
      <c r="O14042" s="153"/>
      <c r="P14042" s="153"/>
      <c r="Q14042" s="153"/>
      <c r="R14042" s="153"/>
      <c r="S14042" s="152"/>
      <c r="T14042" s="154"/>
    </row>
    <row r="14043" spans="8:20" x14ac:dyDescent="0.25">
      <c r="H14043" s="153"/>
      <c r="I14043" s="151"/>
      <c r="J14043" s="153"/>
      <c r="K14043" s="153"/>
      <c r="L14043" s="153"/>
      <c r="M14043" s="153"/>
      <c r="N14043" s="153"/>
      <c r="O14043" s="153"/>
      <c r="P14043" s="153"/>
      <c r="Q14043" s="153"/>
      <c r="R14043" s="153"/>
      <c r="S14043" s="152"/>
      <c r="T14043" s="154"/>
    </row>
    <row r="14044" spans="8:20" x14ac:dyDescent="0.25">
      <c r="H14044" s="153"/>
      <c r="I14044" s="151"/>
      <c r="J14044" s="153"/>
      <c r="K14044" s="153"/>
      <c r="L14044" s="153"/>
      <c r="M14044" s="153"/>
      <c r="N14044" s="153"/>
      <c r="O14044" s="153"/>
      <c r="P14044" s="153"/>
      <c r="Q14044" s="153"/>
      <c r="R14044" s="153"/>
      <c r="S14044" s="152"/>
      <c r="T14044" s="154"/>
    </row>
    <row r="14045" spans="8:20" x14ac:dyDescent="0.25">
      <c r="H14045" s="153"/>
      <c r="I14045" s="151"/>
      <c r="J14045" s="153"/>
      <c r="K14045" s="153"/>
      <c r="L14045" s="153"/>
      <c r="M14045" s="153"/>
      <c r="N14045" s="153"/>
      <c r="O14045" s="153"/>
      <c r="P14045" s="153"/>
      <c r="Q14045" s="153"/>
      <c r="R14045" s="153"/>
      <c r="S14045" s="152"/>
      <c r="T14045" s="154"/>
    </row>
    <row r="14046" spans="8:20" x14ac:dyDescent="0.25">
      <c r="H14046" s="153"/>
      <c r="I14046" s="151"/>
      <c r="J14046" s="153"/>
      <c r="K14046" s="153"/>
      <c r="L14046" s="153"/>
      <c r="M14046" s="153"/>
      <c r="N14046" s="153"/>
      <c r="O14046" s="153"/>
      <c r="P14046" s="153"/>
      <c r="Q14046" s="153"/>
      <c r="R14046" s="153"/>
      <c r="S14046" s="152"/>
      <c r="T14046" s="154"/>
    </row>
    <row r="14047" spans="8:20" x14ac:dyDescent="0.25">
      <c r="H14047" s="153"/>
      <c r="I14047" s="151"/>
      <c r="J14047" s="153"/>
      <c r="K14047" s="153"/>
      <c r="L14047" s="153"/>
      <c r="M14047" s="153"/>
      <c r="N14047" s="153"/>
      <c r="O14047" s="153"/>
      <c r="P14047" s="153"/>
      <c r="Q14047" s="153"/>
      <c r="R14047" s="153"/>
      <c r="S14047" s="152"/>
      <c r="T14047" s="154"/>
    </row>
    <row r="14048" spans="8:20" x14ac:dyDescent="0.25">
      <c r="H14048" s="153"/>
      <c r="I14048" s="151"/>
      <c r="J14048" s="153"/>
      <c r="K14048" s="153"/>
      <c r="L14048" s="153"/>
      <c r="M14048" s="153"/>
      <c r="N14048" s="153"/>
      <c r="O14048" s="153"/>
      <c r="P14048" s="153"/>
      <c r="Q14048" s="153"/>
      <c r="R14048" s="153"/>
      <c r="S14048" s="152"/>
      <c r="T14048" s="154"/>
    </row>
    <row r="14049" spans="8:20" x14ac:dyDescent="0.25">
      <c r="H14049" s="153"/>
      <c r="I14049" s="151"/>
      <c r="J14049" s="153"/>
      <c r="K14049" s="153"/>
      <c r="L14049" s="153"/>
      <c r="M14049" s="153"/>
      <c r="N14049" s="153"/>
      <c r="O14049" s="153"/>
      <c r="P14049" s="153"/>
      <c r="Q14049" s="153"/>
      <c r="R14049" s="153"/>
      <c r="S14049" s="152"/>
      <c r="T14049" s="154"/>
    </row>
    <row r="14050" spans="8:20" x14ac:dyDescent="0.25">
      <c r="H14050" s="153"/>
      <c r="I14050" s="151"/>
      <c r="J14050" s="153"/>
      <c r="K14050" s="153"/>
      <c r="L14050" s="153"/>
      <c r="M14050" s="153"/>
      <c r="N14050" s="153"/>
      <c r="O14050" s="153"/>
      <c r="P14050" s="153"/>
      <c r="Q14050" s="153"/>
      <c r="R14050" s="153"/>
      <c r="S14050" s="152"/>
      <c r="T14050" s="154"/>
    </row>
    <row r="14051" spans="8:20" x14ac:dyDescent="0.25">
      <c r="H14051" s="153"/>
      <c r="I14051" s="151"/>
      <c r="J14051" s="153"/>
      <c r="K14051" s="153"/>
      <c r="L14051" s="153"/>
      <c r="M14051" s="153"/>
      <c r="N14051" s="153"/>
      <c r="O14051" s="153"/>
      <c r="P14051" s="153"/>
      <c r="Q14051" s="153"/>
      <c r="R14051" s="153"/>
      <c r="S14051" s="152"/>
      <c r="T14051" s="154"/>
    </row>
    <row r="14052" spans="8:20" x14ac:dyDescent="0.25">
      <c r="H14052" s="153"/>
      <c r="I14052" s="151"/>
      <c r="J14052" s="153"/>
      <c r="K14052" s="153"/>
      <c r="L14052" s="153"/>
      <c r="M14052" s="153"/>
      <c r="N14052" s="153"/>
      <c r="O14052" s="153"/>
      <c r="P14052" s="153"/>
      <c r="Q14052" s="153"/>
      <c r="R14052" s="153"/>
      <c r="S14052" s="152"/>
      <c r="T14052" s="154"/>
    </row>
    <row r="14053" spans="8:20" x14ac:dyDescent="0.25">
      <c r="H14053" s="153"/>
      <c r="I14053" s="151"/>
      <c r="J14053" s="153"/>
      <c r="K14053" s="153"/>
      <c r="L14053" s="153"/>
      <c r="M14053" s="153"/>
      <c r="N14053" s="153"/>
      <c r="O14053" s="153"/>
      <c r="P14053" s="153"/>
      <c r="Q14053" s="153"/>
      <c r="R14053" s="153"/>
      <c r="S14053" s="152"/>
      <c r="T14053" s="154"/>
    </row>
    <row r="14054" spans="8:20" x14ac:dyDescent="0.25">
      <c r="H14054" s="153"/>
      <c r="I14054" s="151"/>
      <c r="J14054" s="153"/>
      <c r="K14054" s="153"/>
      <c r="L14054" s="153"/>
      <c r="M14054" s="153"/>
      <c r="N14054" s="153"/>
      <c r="O14054" s="153"/>
      <c r="P14054" s="153"/>
      <c r="Q14054" s="153"/>
      <c r="R14054" s="153"/>
      <c r="S14054" s="152"/>
      <c r="T14054" s="154"/>
    </row>
    <row r="14055" spans="8:20" x14ac:dyDescent="0.25">
      <c r="H14055" s="153"/>
      <c r="I14055" s="151"/>
      <c r="J14055" s="153"/>
      <c r="K14055" s="153"/>
      <c r="L14055" s="153"/>
      <c r="M14055" s="153"/>
      <c r="N14055" s="153"/>
      <c r="O14055" s="153"/>
      <c r="P14055" s="153"/>
      <c r="Q14055" s="153"/>
      <c r="R14055" s="153"/>
      <c r="S14055" s="152"/>
      <c r="T14055" s="154"/>
    </row>
    <row r="14056" spans="8:20" x14ac:dyDescent="0.25">
      <c r="H14056" s="153"/>
      <c r="I14056" s="151"/>
      <c r="J14056" s="153"/>
      <c r="K14056" s="153"/>
      <c r="L14056" s="153"/>
      <c r="M14056" s="153"/>
      <c r="N14056" s="153"/>
      <c r="O14056" s="153"/>
      <c r="P14056" s="153"/>
      <c r="Q14056" s="153"/>
      <c r="R14056" s="153"/>
      <c r="S14056" s="152"/>
      <c r="T14056" s="154"/>
    </row>
    <row r="14057" spans="8:20" x14ac:dyDescent="0.25">
      <c r="H14057" s="153"/>
      <c r="I14057" s="151"/>
      <c r="J14057" s="153"/>
      <c r="K14057" s="153"/>
      <c r="L14057" s="153"/>
      <c r="M14057" s="153"/>
      <c r="N14057" s="153"/>
      <c r="O14057" s="153"/>
      <c r="P14057" s="153"/>
      <c r="Q14057" s="153"/>
      <c r="R14057" s="153"/>
      <c r="S14057" s="152"/>
      <c r="T14057" s="154"/>
    </row>
    <row r="14058" spans="8:20" x14ac:dyDescent="0.25">
      <c r="H14058" s="153"/>
      <c r="I14058" s="151"/>
      <c r="J14058" s="153"/>
      <c r="K14058" s="153"/>
      <c r="L14058" s="153"/>
      <c r="M14058" s="153"/>
      <c r="N14058" s="153"/>
      <c r="O14058" s="153"/>
      <c r="P14058" s="153"/>
      <c r="Q14058" s="153"/>
      <c r="R14058" s="153"/>
      <c r="S14058" s="152"/>
      <c r="T14058" s="154"/>
    </row>
    <row r="14059" spans="8:20" x14ac:dyDescent="0.25">
      <c r="H14059" s="153"/>
      <c r="I14059" s="151"/>
      <c r="J14059" s="153"/>
      <c r="K14059" s="153"/>
      <c r="L14059" s="153"/>
      <c r="M14059" s="153"/>
      <c r="N14059" s="153"/>
      <c r="O14059" s="153"/>
      <c r="P14059" s="153"/>
      <c r="Q14059" s="153"/>
      <c r="R14059" s="153"/>
      <c r="S14059" s="152"/>
      <c r="T14059" s="154"/>
    </row>
    <row r="14060" spans="8:20" x14ac:dyDescent="0.25">
      <c r="H14060" s="153"/>
      <c r="I14060" s="151"/>
      <c r="J14060" s="153"/>
      <c r="K14060" s="153"/>
      <c r="L14060" s="153"/>
      <c r="M14060" s="153"/>
      <c r="N14060" s="153"/>
      <c r="O14060" s="153"/>
      <c r="P14060" s="153"/>
      <c r="Q14060" s="153"/>
      <c r="R14060" s="153"/>
      <c r="S14060" s="152"/>
      <c r="T14060" s="154"/>
    </row>
    <row r="14061" spans="8:20" x14ac:dyDescent="0.25">
      <c r="H14061" s="153"/>
      <c r="I14061" s="151"/>
      <c r="J14061" s="153"/>
      <c r="K14061" s="153"/>
      <c r="L14061" s="153"/>
      <c r="M14061" s="153"/>
      <c r="N14061" s="153"/>
      <c r="O14061" s="153"/>
      <c r="P14061" s="153"/>
      <c r="Q14061" s="153"/>
      <c r="R14061" s="153"/>
      <c r="S14061" s="152"/>
      <c r="T14061" s="154"/>
    </row>
    <row r="14062" spans="8:20" x14ac:dyDescent="0.25">
      <c r="H14062" s="153"/>
      <c r="I14062" s="151"/>
      <c r="J14062" s="153"/>
      <c r="K14062" s="153"/>
      <c r="L14062" s="153"/>
      <c r="M14062" s="153"/>
      <c r="N14062" s="153"/>
      <c r="O14062" s="153"/>
      <c r="P14062" s="153"/>
      <c r="Q14062" s="153"/>
      <c r="R14062" s="153"/>
      <c r="S14062" s="152"/>
      <c r="T14062" s="154"/>
    </row>
    <row r="14063" spans="8:20" x14ac:dyDescent="0.25">
      <c r="H14063" s="153"/>
      <c r="I14063" s="151"/>
      <c r="J14063" s="153"/>
      <c r="K14063" s="153"/>
      <c r="L14063" s="153"/>
      <c r="M14063" s="153"/>
      <c r="N14063" s="153"/>
      <c r="O14063" s="153"/>
      <c r="P14063" s="153"/>
      <c r="Q14063" s="153"/>
      <c r="R14063" s="153"/>
      <c r="S14063" s="152"/>
      <c r="T14063" s="154"/>
    </row>
    <row r="14064" spans="8:20" x14ac:dyDescent="0.25">
      <c r="H14064" s="153"/>
      <c r="I14064" s="151"/>
      <c r="J14064" s="153"/>
      <c r="K14064" s="153"/>
      <c r="L14064" s="153"/>
      <c r="M14064" s="153"/>
      <c r="N14064" s="153"/>
      <c r="O14064" s="153"/>
      <c r="P14064" s="153"/>
      <c r="Q14064" s="153"/>
      <c r="R14064" s="153"/>
      <c r="S14064" s="152"/>
      <c r="T14064" s="154"/>
    </row>
    <row r="14065" spans="8:20" x14ac:dyDescent="0.25">
      <c r="H14065" s="153"/>
      <c r="I14065" s="151"/>
      <c r="J14065" s="153"/>
      <c r="K14065" s="153"/>
      <c r="L14065" s="153"/>
      <c r="M14065" s="153"/>
      <c r="N14065" s="153"/>
      <c r="O14065" s="153"/>
      <c r="P14065" s="153"/>
      <c r="Q14065" s="153"/>
      <c r="R14065" s="153"/>
      <c r="S14065" s="152"/>
      <c r="T14065" s="154"/>
    </row>
    <row r="14066" spans="8:20" x14ac:dyDescent="0.25">
      <c r="H14066" s="153"/>
      <c r="I14066" s="151"/>
      <c r="J14066" s="153"/>
      <c r="K14066" s="153"/>
      <c r="L14066" s="153"/>
      <c r="M14066" s="153"/>
      <c r="N14066" s="153"/>
      <c r="O14066" s="153"/>
      <c r="P14066" s="153"/>
      <c r="Q14066" s="153"/>
      <c r="R14066" s="153"/>
      <c r="S14066" s="152"/>
      <c r="T14066" s="154"/>
    </row>
    <row r="14067" spans="8:20" x14ac:dyDescent="0.25">
      <c r="H14067" s="153"/>
      <c r="I14067" s="151"/>
      <c r="J14067" s="153"/>
      <c r="K14067" s="153"/>
      <c r="L14067" s="153"/>
      <c r="M14067" s="153"/>
      <c r="N14067" s="153"/>
      <c r="O14067" s="153"/>
      <c r="P14067" s="153"/>
      <c r="Q14067" s="153"/>
      <c r="R14067" s="153"/>
      <c r="S14067" s="152"/>
      <c r="T14067" s="154"/>
    </row>
    <row r="14068" spans="8:20" x14ac:dyDescent="0.25">
      <c r="H14068" s="153"/>
      <c r="I14068" s="151"/>
      <c r="J14068" s="153"/>
      <c r="K14068" s="153"/>
      <c r="L14068" s="153"/>
      <c r="M14068" s="153"/>
      <c r="N14068" s="153"/>
      <c r="O14068" s="153"/>
      <c r="P14068" s="153"/>
      <c r="Q14068" s="153"/>
      <c r="R14068" s="153"/>
      <c r="S14068" s="152"/>
      <c r="T14068" s="154"/>
    </row>
    <row r="14069" spans="8:20" x14ac:dyDescent="0.25">
      <c r="H14069" s="153"/>
      <c r="I14069" s="151"/>
      <c r="J14069" s="153"/>
      <c r="K14069" s="153"/>
      <c r="L14069" s="153"/>
      <c r="M14069" s="153"/>
      <c r="N14069" s="153"/>
      <c r="O14069" s="153"/>
      <c r="P14069" s="153"/>
      <c r="Q14069" s="153"/>
      <c r="R14069" s="153"/>
      <c r="S14069" s="152"/>
      <c r="T14069" s="154"/>
    </row>
    <row r="14070" spans="8:20" x14ac:dyDescent="0.25">
      <c r="H14070" s="153"/>
      <c r="I14070" s="151"/>
      <c r="J14070" s="153"/>
      <c r="K14070" s="153"/>
      <c r="L14070" s="153"/>
      <c r="M14070" s="153"/>
      <c r="N14070" s="153"/>
      <c r="O14070" s="153"/>
      <c r="P14070" s="153"/>
      <c r="Q14070" s="153"/>
      <c r="R14070" s="153"/>
      <c r="S14070" s="152"/>
      <c r="T14070" s="154"/>
    </row>
    <row r="14071" spans="8:20" x14ac:dyDescent="0.25">
      <c r="H14071" s="153"/>
      <c r="I14071" s="151"/>
      <c r="J14071" s="153"/>
      <c r="K14071" s="153"/>
      <c r="L14071" s="153"/>
      <c r="M14071" s="153"/>
      <c r="N14071" s="153"/>
      <c r="O14071" s="153"/>
      <c r="P14071" s="153"/>
      <c r="Q14071" s="153"/>
      <c r="R14071" s="153"/>
      <c r="S14071" s="152"/>
      <c r="T14071" s="154"/>
    </row>
    <row r="14072" spans="8:20" x14ac:dyDescent="0.25">
      <c r="H14072" s="153"/>
      <c r="I14072" s="151"/>
      <c r="J14072" s="153"/>
      <c r="K14072" s="153"/>
      <c r="L14072" s="153"/>
      <c r="M14072" s="153"/>
      <c r="N14072" s="153"/>
      <c r="O14072" s="153"/>
      <c r="P14072" s="153"/>
      <c r="Q14072" s="153"/>
      <c r="R14072" s="153"/>
      <c r="S14072" s="152"/>
      <c r="T14072" s="154"/>
    </row>
    <row r="14073" spans="8:20" x14ac:dyDescent="0.25">
      <c r="H14073" s="153"/>
      <c r="I14073" s="151"/>
      <c r="J14073" s="153"/>
      <c r="K14073" s="153"/>
      <c r="L14073" s="153"/>
      <c r="M14073" s="153"/>
      <c r="N14073" s="153"/>
      <c r="O14073" s="153"/>
      <c r="P14073" s="153"/>
      <c r="Q14073" s="153"/>
      <c r="R14073" s="153"/>
      <c r="S14073" s="152"/>
      <c r="T14073" s="154"/>
    </row>
    <row r="14074" spans="8:20" x14ac:dyDescent="0.25">
      <c r="H14074" s="153"/>
      <c r="I14074" s="151"/>
      <c r="J14074" s="153"/>
      <c r="K14074" s="153"/>
      <c r="L14074" s="153"/>
      <c r="M14074" s="153"/>
      <c r="N14074" s="153"/>
      <c r="O14074" s="153"/>
      <c r="P14074" s="153"/>
      <c r="Q14074" s="153"/>
      <c r="R14074" s="153"/>
      <c r="S14074" s="152"/>
      <c r="T14074" s="154"/>
    </row>
    <row r="14075" spans="8:20" x14ac:dyDescent="0.25">
      <c r="H14075" s="153"/>
      <c r="I14075" s="151"/>
      <c r="J14075" s="153"/>
      <c r="K14075" s="153"/>
      <c r="L14075" s="153"/>
      <c r="M14075" s="153"/>
      <c r="N14075" s="153"/>
      <c r="O14075" s="153"/>
      <c r="P14075" s="153"/>
      <c r="Q14075" s="153"/>
      <c r="R14075" s="153"/>
      <c r="S14075" s="152"/>
      <c r="T14075" s="154"/>
    </row>
    <row r="14076" spans="8:20" x14ac:dyDescent="0.25">
      <c r="H14076" s="153"/>
      <c r="I14076" s="151"/>
      <c r="J14076" s="153"/>
      <c r="K14076" s="153"/>
      <c r="L14076" s="153"/>
      <c r="M14076" s="153"/>
      <c r="N14076" s="153"/>
      <c r="O14076" s="153"/>
      <c r="P14076" s="153"/>
      <c r="Q14076" s="153"/>
      <c r="R14076" s="153"/>
      <c r="S14076" s="152"/>
      <c r="T14076" s="154"/>
    </row>
    <row r="14077" spans="8:20" x14ac:dyDescent="0.25">
      <c r="H14077" s="153"/>
      <c r="I14077" s="151"/>
      <c r="J14077" s="153"/>
      <c r="K14077" s="153"/>
      <c r="L14077" s="153"/>
      <c r="M14077" s="153"/>
      <c r="N14077" s="153"/>
      <c r="O14077" s="153"/>
      <c r="P14077" s="153"/>
      <c r="Q14077" s="153"/>
      <c r="R14077" s="153"/>
      <c r="S14077" s="152"/>
      <c r="T14077" s="154"/>
    </row>
    <row r="14078" spans="8:20" x14ac:dyDescent="0.25">
      <c r="H14078" s="153"/>
      <c r="I14078" s="151"/>
      <c r="J14078" s="153"/>
      <c r="K14078" s="153"/>
      <c r="L14078" s="153"/>
      <c r="M14078" s="153"/>
      <c r="N14078" s="153"/>
      <c r="O14078" s="153"/>
      <c r="P14078" s="153"/>
      <c r="Q14078" s="153"/>
      <c r="R14078" s="153"/>
      <c r="S14078" s="152"/>
      <c r="T14078" s="154"/>
    </row>
    <row r="14079" spans="8:20" x14ac:dyDescent="0.25">
      <c r="H14079" s="153"/>
      <c r="I14079" s="151"/>
      <c r="J14079" s="153"/>
      <c r="K14079" s="153"/>
      <c r="L14079" s="153"/>
      <c r="M14079" s="153"/>
      <c r="N14079" s="153"/>
      <c r="O14079" s="153"/>
      <c r="P14079" s="153"/>
      <c r="Q14079" s="153"/>
      <c r="R14079" s="153"/>
      <c r="S14079" s="152"/>
      <c r="T14079" s="154"/>
    </row>
    <row r="14080" spans="8:20" x14ac:dyDescent="0.25">
      <c r="H14080" s="153"/>
      <c r="I14080" s="151"/>
      <c r="J14080" s="153"/>
      <c r="K14080" s="153"/>
      <c r="L14080" s="153"/>
      <c r="M14080" s="153"/>
      <c r="N14080" s="153"/>
      <c r="O14080" s="153"/>
      <c r="P14080" s="153"/>
      <c r="Q14080" s="153"/>
      <c r="R14080" s="153"/>
      <c r="S14080" s="152"/>
      <c r="T14080" s="154"/>
    </row>
    <row r="14081" spans="8:20" x14ac:dyDescent="0.25">
      <c r="H14081" s="153"/>
      <c r="I14081" s="151"/>
      <c r="J14081" s="153"/>
      <c r="K14081" s="153"/>
      <c r="L14081" s="153"/>
      <c r="M14081" s="153"/>
      <c r="N14081" s="153"/>
      <c r="O14081" s="153"/>
      <c r="P14081" s="153"/>
      <c r="Q14081" s="153"/>
      <c r="R14081" s="153"/>
      <c r="S14081" s="152"/>
      <c r="T14081" s="154"/>
    </row>
    <row r="14082" spans="8:20" x14ac:dyDescent="0.25">
      <c r="H14082" s="153"/>
      <c r="I14082" s="151"/>
      <c r="J14082" s="153"/>
      <c r="K14082" s="153"/>
      <c r="L14082" s="153"/>
      <c r="M14082" s="153"/>
      <c r="N14082" s="153"/>
      <c r="O14082" s="153"/>
      <c r="P14082" s="153"/>
      <c r="Q14082" s="153"/>
      <c r="R14082" s="153"/>
      <c r="S14082" s="152"/>
      <c r="T14082" s="154"/>
    </row>
    <row r="14083" spans="8:20" x14ac:dyDescent="0.25">
      <c r="H14083" s="153"/>
      <c r="I14083" s="151"/>
      <c r="J14083" s="153"/>
      <c r="K14083" s="153"/>
      <c r="L14083" s="153"/>
      <c r="M14083" s="153"/>
      <c r="N14083" s="153"/>
      <c r="O14083" s="153"/>
      <c r="P14083" s="153"/>
      <c r="Q14083" s="153"/>
      <c r="R14083" s="153"/>
      <c r="S14083" s="152"/>
      <c r="T14083" s="154"/>
    </row>
    <row r="14084" spans="8:20" x14ac:dyDescent="0.25">
      <c r="H14084" s="153"/>
      <c r="I14084" s="151"/>
      <c r="J14084" s="153"/>
      <c r="K14084" s="153"/>
      <c r="L14084" s="153"/>
      <c r="M14084" s="153"/>
      <c r="N14084" s="153"/>
      <c r="O14084" s="153"/>
      <c r="P14084" s="153"/>
      <c r="Q14084" s="153"/>
      <c r="R14084" s="153"/>
      <c r="S14084" s="152"/>
      <c r="T14084" s="154"/>
    </row>
    <row r="14085" spans="8:20" x14ac:dyDescent="0.25">
      <c r="H14085" s="153"/>
      <c r="I14085" s="151"/>
      <c r="J14085" s="153"/>
      <c r="K14085" s="153"/>
      <c r="L14085" s="153"/>
      <c r="M14085" s="153"/>
      <c r="N14085" s="153"/>
      <c r="O14085" s="153"/>
      <c r="P14085" s="153"/>
      <c r="Q14085" s="153"/>
      <c r="R14085" s="153"/>
      <c r="S14085" s="152"/>
      <c r="T14085" s="154"/>
    </row>
    <row r="14086" spans="8:20" x14ac:dyDescent="0.25">
      <c r="H14086" s="153"/>
      <c r="I14086" s="151"/>
      <c r="J14086" s="153"/>
      <c r="K14086" s="153"/>
      <c r="L14086" s="153"/>
      <c r="M14086" s="153"/>
      <c r="N14086" s="153"/>
      <c r="O14086" s="153"/>
      <c r="P14086" s="153"/>
      <c r="Q14086" s="153"/>
      <c r="R14086" s="153"/>
      <c r="S14086" s="152"/>
      <c r="T14086" s="154"/>
    </row>
    <row r="14087" spans="8:20" x14ac:dyDescent="0.25">
      <c r="H14087" s="153"/>
      <c r="I14087" s="151"/>
      <c r="J14087" s="153"/>
      <c r="K14087" s="153"/>
      <c r="L14087" s="153"/>
      <c r="M14087" s="153"/>
      <c r="N14087" s="153"/>
      <c r="O14087" s="153"/>
      <c r="P14087" s="153"/>
      <c r="Q14087" s="153"/>
      <c r="R14087" s="153"/>
      <c r="S14087" s="152"/>
      <c r="T14087" s="154"/>
    </row>
    <row r="14088" spans="8:20" x14ac:dyDescent="0.25">
      <c r="H14088" s="153"/>
      <c r="I14088" s="151"/>
      <c r="J14088" s="153"/>
      <c r="K14088" s="153"/>
      <c r="L14088" s="153"/>
      <c r="M14088" s="153"/>
      <c r="N14088" s="153"/>
      <c r="O14088" s="153"/>
      <c r="P14088" s="153"/>
      <c r="Q14088" s="153"/>
      <c r="R14088" s="153"/>
      <c r="S14088" s="152"/>
      <c r="T14088" s="154"/>
    </row>
    <row r="14089" spans="8:20" x14ac:dyDescent="0.25">
      <c r="H14089" s="153"/>
      <c r="I14089" s="151"/>
      <c r="J14089" s="153"/>
      <c r="K14089" s="153"/>
      <c r="L14089" s="153"/>
      <c r="M14089" s="153"/>
      <c r="N14089" s="153"/>
      <c r="O14089" s="153"/>
      <c r="P14089" s="153"/>
      <c r="Q14089" s="153"/>
      <c r="R14089" s="153"/>
      <c r="S14089" s="152"/>
      <c r="T14089" s="154"/>
    </row>
    <row r="14090" spans="8:20" x14ac:dyDescent="0.25">
      <c r="H14090" s="153"/>
      <c r="I14090" s="151"/>
      <c r="J14090" s="153"/>
      <c r="K14090" s="153"/>
      <c r="L14090" s="153"/>
      <c r="M14090" s="153"/>
      <c r="N14090" s="153"/>
      <c r="O14090" s="153"/>
      <c r="P14090" s="153"/>
      <c r="Q14090" s="153"/>
      <c r="R14090" s="153"/>
      <c r="S14090" s="152"/>
      <c r="T14090" s="154"/>
    </row>
    <row r="14091" spans="8:20" x14ac:dyDescent="0.25">
      <c r="H14091" s="153"/>
      <c r="I14091" s="151"/>
      <c r="J14091" s="153"/>
      <c r="K14091" s="153"/>
      <c r="L14091" s="153"/>
      <c r="M14091" s="153"/>
      <c r="N14091" s="153"/>
      <c r="O14091" s="153"/>
      <c r="P14091" s="153"/>
      <c r="Q14091" s="153"/>
      <c r="R14091" s="153"/>
      <c r="S14091" s="152"/>
      <c r="T14091" s="154"/>
    </row>
    <row r="14092" spans="8:20" x14ac:dyDescent="0.25">
      <c r="H14092" s="153"/>
      <c r="I14092" s="151"/>
      <c r="J14092" s="153"/>
      <c r="K14092" s="153"/>
      <c r="L14092" s="153"/>
      <c r="M14092" s="153"/>
      <c r="N14092" s="153"/>
      <c r="O14092" s="153"/>
      <c r="P14092" s="153"/>
      <c r="Q14092" s="153"/>
      <c r="R14092" s="153"/>
      <c r="S14092" s="152"/>
      <c r="T14092" s="154"/>
    </row>
    <row r="14093" spans="8:20" x14ac:dyDescent="0.25">
      <c r="H14093" s="153"/>
      <c r="I14093" s="151"/>
      <c r="J14093" s="153"/>
      <c r="K14093" s="153"/>
      <c r="L14093" s="153"/>
      <c r="M14093" s="153"/>
      <c r="N14093" s="153"/>
      <c r="O14093" s="153"/>
      <c r="P14093" s="153"/>
      <c r="Q14093" s="153"/>
      <c r="R14093" s="153"/>
      <c r="S14093" s="152"/>
      <c r="T14093" s="154"/>
    </row>
    <row r="14094" spans="8:20" x14ac:dyDescent="0.25">
      <c r="H14094" s="153"/>
      <c r="I14094" s="151"/>
      <c r="J14094" s="153"/>
      <c r="K14094" s="153"/>
      <c r="L14094" s="153"/>
      <c r="M14094" s="153"/>
      <c r="N14094" s="153"/>
      <c r="O14094" s="153"/>
      <c r="P14094" s="153"/>
      <c r="Q14094" s="153"/>
      <c r="R14094" s="153"/>
      <c r="S14094" s="152"/>
      <c r="T14094" s="154"/>
    </row>
    <row r="14095" spans="8:20" x14ac:dyDescent="0.25">
      <c r="H14095" s="153"/>
      <c r="I14095" s="151"/>
      <c r="J14095" s="153"/>
      <c r="K14095" s="153"/>
      <c r="L14095" s="153"/>
      <c r="M14095" s="153"/>
      <c r="N14095" s="153"/>
      <c r="O14095" s="153"/>
      <c r="P14095" s="153"/>
      <c r="Q14095" s="153"/>
      <c r="R14095" s="153"/>
      <c r="S14095" s="152"/>
      <c r="T14095" s="154"/>
    </row>
    <row r="14096" spans="8:20" x14ac:dyDescent="0.25">
      <c r="H14096" s="153"/>
      <c r="I14096" s="151"/>
      <c r="J14096" s="153"/>
      <c r="K14096" s="153"/>
      <c r="L14096" s="153"/>
      <c r="M14096" s="153"/>
      <c r="N14096" s="153"/>
      <c r="O14096" s="153"/>
      <c r="P14096" s="153"/>
      <c r="Q14096" s="153"/>
      <c r="R14096" s="153"/>
      <c r="S14096" s="152"/>
      <c r="T14096" s="154"/>
    </row>
    <row r="14097" spans="8:20" x14ac:dyDescent="0.25">
      <c r="H14097" s="153"/>
      <c r="I14097" s="151"/>
      <c r="J14097" s="153"/>
      <c r="K14097" s="153"/>
      <c r="L14097" s="153"/>
      <c r="M14097" s="153"/>
      <c r="N14097" s="153"/>
      <c r="O14097" s="153"/>
      <c r="P14097" s="153"/>
      <c r="Q14097" s="153"/>
      <c r="R14097" s="153"/>
      <c r="S14097" s="152"/>
      <c r="T14097" s="154"/>
    </row>
    <row r="14098" spans="8:20" x14ac:dyDescent="0.25">
      <c r="H14098" s="153"/>
      <c r="I14098" s="151"/>
      <c r="J14098" s="153"/>
      <c r="K14098" s="153"/>
      <c r="L14098" s="153"/>
      <c r="M14098" s="153"/>
      <c r="N14098" s="153"/>
      <c r="O14098" s="153"/>
      <c r="P14098" s="153"/>
      <c r="Q14098" s="153"/>
      <c r="R14098" s="153"/>
      <c r="S14098" s="152"/>
      <c r="T14098" s="154"/>
    </row>
    <row r="14099" spans="8:20" x14ac:dyDescent="0.25">
      <c r="H14099" s="153"/>
      <c r="I14099" s="151"/>
      <c r="J14099" s="153"/>
      <c r="K14099" s="153"/>
      <c r="L14099" s="153"/>
      <c r="M14099" s="153"/>
      <c r="N14099" s="153"/>
      <c r="O14099" s="153"/>
      <c r="P14099" s="153"/>
      <c r="Q14099" s="153"/>
      <c r="R14099" s="153"/>
      <c r="S14099" s="152"/>
      <c r="T14099" s="154"/>
    </row>
    <row r="14100" spans="8:20" x14ac:dyDescent="0.25">
      <c r="H14100" s="153"/>
      <c r="I14100" s="151"/>
      <c r="J14100" s="153"/>
      <c r="K14100" s="153"/>
      <c r="L14100" s="153"/>
      <c r="M14100" s="153"/>
      <c r="N14100" s="153"/>
      <c r="O14100" s="153"/>
      <c r="P14100" s="153"/>
      <c r="Q14100" s="153"/>
      <c r="R14100" s="153"/>
      <c r="S14100" s="152"/>
      <c r="T14100" s="154"/>
    </row>
    <row r="14101" spans="8:20" x14ac:dyDescent="0.25">
      <c r="H14101" s="153"/>
      <c r="I14101" s="151"/>
      <c r="J14101" s="153"/>
      <c r="K14101" s="153"/>
      <c r="L14101" s="153"/>
      <c r="M14101" s="153"/>
      <c r="N14101" s="153"/>
      <c r="O14101" s="153"/>
      <c r="P14101" s="153"/>
      <c r="Q14101" s="153"/>
      <c r="R14101" s="153"/>
      <c r="S14101" s="152"/>
      <c r="T14101" s="154"/>
    </row>
    <row r="14102" spans="8:20" x14ac:dyDescent="0.25">
      <c r="H14102" s="153"/>
      <c r="I14102" s="151"/>
      <c r="J14102" s="153"/>
      <c r="K14102" s="153"/>
      <c r="L14102" s="153"/>
      <c r="M14102" s="153"/>
      <c r="N14102" s="153"/>
      <c r="O14102" s="153"/>
      <c r="P14102" s="153"/>
      <c r="Q14102" s="153"/>
      <c r="R14102" s="153"/>
      <c r="S14102" s="152"/>
      <c r="T14102" s="154"/>
    </row>
    <row r="14103" spans="8:20" x14ac:dyDescent="0.25">
      <c r="H14103" s="153"/>
      <c r="I14103" s="151"/>
      <c r="J14103" s="153"/>
      <c r="K14103" s="153"/>
      <c r="L14103" s="153"/>
      <c r="M14103" s="153"/>
      <c r="N14103" s="153"/>
      <c r="O14103" s="153"/>
      <c r="P14103" s="153"/>
      <c r="Q14103" s="153"/>
      <c r="R14103" s="153"/>
      <c r="S14103" s="152"/>
      <c r="T14103" s="154"/>
    </row>
    <row r="14104" spans="8:20" x14ac:dyDescent="0.25">
      <c r="H14104" s="153"/>
      <c r="I14104" s="151"/>
      <c r="J14104" s="153"/>
      <c r="K14104" s="153"/>
      <c r="L14104" s="153"/>
      <c r="M14104" s="153"/>
      <c r="N14104" s="153"/>
      <c r="O14104" s="153"/>
      <c r="P14104" s="153"/>
      <c r="Q14104" s="153"/>
      <c r="R14104" s="153"/>
      <c r="S14104" s="152"/>
      <c r="T14104" s="154"/>
    </row>
    <row r="14105" spans="8:20" x14ac:dyDescent="0.25">
      <c r="H14105" s="153"/>
      <c r="I14105" s="151"/>
      <c r="J14105" s="153"/>
      <c r="K14105" s="153"/>
      <c r="L14105" s="153"/>
      <c r="M14105" s="153"/>
      <c r="N14105" s="153"/>
      <c r="O14105" s="153"/>
      <c r="P14105" s="153"/>
      <c r="Q14105" s="153"/>
      <c r="R14105" s="153"/>
      <c r="S14105" s="152"/>
      <c r="T14105" s="154"/>
    </row>
    <row r="14106" spans="8:20" x14ac:dyDescent="0.25">
      <c r="H14106" s="153"/>
      <c r="I14106" s="151"/>
      <c r="J14106" s="153"/>
      <c r="K14106" s="153"/>
      <c r="L14106" s="153"/>
      <c r="M14106" s="153"/>
      <c r="N14106" s="153"/>
      <c r="O14106" s="153"/>
      <c r="P14106" s="153"/>
      <c r="Q14106" s="153"/>
      <c r="R14106" s="153"/>
      <c r="S14106" s="152"/>
      <c r="T14106" s="154"/>
    </row>
    <row r="14107" spans="8:20" x14ac:dyDescent="0.25">
      <c r="H14107" s="153"/>
      <c r="I14107" s="151"/>
      <c r="J14107" s="153"/>
      <c r="K14107" s="153"/>
      <c r="L14107" s="153"/>
      <c r="M14107" s="153"/>
      <c r="N14107" s="153"/>
      <c r="O14107" s="153"/>
      <c r="P14107" s="153"/>
      <c r="Q14107" s="153"/>
      <c r="R14107" s="153"/>
      <c r="S14107" s="152"/>
      <c r="T14107" s="154"/>
    </row>
    <row r="14108" spans="8:20" x14ac:dyDescent="0.25">
      <c r="H14108" s="153"/>
      <c r="I14108" s="151"/>
      <c r="J14108" s="153"/>
      <c r="K14108" s="153"/>
      <c r="L14108" s="153"/>
      <c r="M14108" s="153"/>
      <c r="N14108" s="153"/>
      <c r="O14108" s="153"/>
      <c r="P14108" s="153"/>
      <c r="Q14108" s="153"/>
      <c r="R14108" s="153"/>
      <c r="S14108" s="152"/>
      <c r="T14108" s="154"/>
    </row>
    <row r="14109" spans="8:20" x14ac:dyDescent="0.25">
      <c r="H14109" s="153"/>
      <c r="I14109" s="151"/>
      <c r="J14109" s="153"/>
      <c r="K14109" s="153"/>
      <c r="L14109" s="153"/>
      <c r="M14109" s="153"/>
      <c r="N14109" s="153"/>
      <c r="O14109" s="153"/>
      <c r="P14109" s="153"/>
      <c r="Q14109" s="153"/>
      <c r="R14109" s="153"/>
      <c r="S14109" s="152"/>
      <c r="T14109" s="154"/>
    </row>
    <row r="14110" spans="8:20" x14ac:dyDescent="0.25">
      <c r="H14110" s="153"/>
      <c r="I14110" s="151"/>
      <c r="J14110" s="153"/>
      <c r="K14110" s="153"/>
      <c r="L14110" s="153"/>
      <c r="M14110" s="153"/>
      <c r="N14110" s="153"/>
      <c r="O14110" s="153"/>
      <c r="P14110" s="153"/>
      <c r="Q14110" s="153"/>
      <c r="R14110" s="153"/>
      <c r="S14110" s="152"/>
      <c r="T14110" s="154"/>
    </row>
    <row r="14111" spans="8:20" x14ac:dyDescent="0.25">
      <c r="H14111" s="153"/>
      <c r="I14111" s="151"/>
      <c r="J14111" s="153"/>
      <c r="K14111" s="153"/>
      <c r="L14111" s="153"/>
      <c r="M14111" s="153"/>
      <c r="N14111" s="153"/>
      <c r="O14111" s="153"/>
      <c r="P14111" s="153"/>
      <c r="Q14111" s="153"/>
      <c r="R14111" s="153"/>
      <c r="S14111" s="152"/>
      <c r="T14111" s="154"/>
    </row>
    <row r="14112" spans="8:20" x14ac:dyDescent="0.25">
      <c r="H14112" s="153"/>
      <c r="I14112" s="151"/>
      <c r="J14112" s="153"/>
      <c r="K14112" s="153"/>
      <c r="L14112" s="153"/>
      <c r="M14112" s="153"/>
      <c r="N14112" s="153"/>
      <c r="O14112" s="153"/>
      <c r="P14112" s="153"/>
      <c r="Q14112" s="153"/>
      <c r="R14112" s="153"/>
      <c r="S14112" s="152"/>
      <c r="T14112" s="154"/>
    </row>
    <row r="14113" spans="8:20" x14ac:dyDescent="0.25">
      <c r="H14113" s="153"/>
      <c r="I14113" s="151"/>
      <c r="J14113" s="153"/>
      <c r="K14113" s="153"/>
      <c r="L14113" s="153"/>
      <c r="M14113" s="153"/>
      <c r="N14113" s="153"/>
      <c r="O14113" s="153"/>
      <c r="P14113" s="153"/>
      <c r="Q14113" s="153"/>
      <c r="R14113" s="153"/>
      <c r="S14113" s="152"/>
      <c r="T14113" s="154"/>
    </row>
    <row r="14114" spans="8:20" x14ac:dyDescent="0.25">
      <c r="H14114" s="153"/>
      <c r="I14114" s="151"/>
      <c r="J14114" s="153"/>
      <c r="K14114" s="153"/>
      <c r="L14114" s="153"/>
      <c r="M14114" s="153"/>
      <c r="N14114" s="153"/>
      <c r="O14114" s="153"/>
      <c r="P14114" s="153"/>
      <c r="Q14114" s="153"/>
      <c r="R14114" s="153"/>
      <c r="S14114" s="152"/>
      <c r="T14114" s="154"/>
    </row>
    <row r="14115" spans="8:20" x14ac:dyDescent="0.25">
      <c r="H14115" s="153"/>
      <c r="I14115" s="151"/>
      <c r="J14115" s="153"/>
      <c r="K14115" s="153"/>
      <c r="L14115" s="153"/>
      <c r="M14115" s="153"/>
      <c r="N14115" s="153"/>
      <c r="O14115" s="153"/>
      <c r="P14115" s="153"/>
      <c r="Q14115" s="153"/>
      <c r="R14115" s="153"/>
      <c r="S14115" s="152"/>
      <c r="T14115" s="154"/>
    </row>
    <row r="14116" spans="8:20" x14ac:dyDescent="0.25">
      <c r="H14116" s="153"/>
      <c r="I14116" s="151"/>
      <c r="J14116" s="153"/>
      <c r="K14116" s="153"/>
      <c r="L14116" s="153"/>
      <c r="M14116" s="153"/>
      <c r="N14116" s="153"/>
      <c r="O14116" s="153"/>
      <c r="P14116" s="153"/>
      <c r="Q14116" s="153"/>
      <c r="R14116" s="153"/>
      <c r="S14116" s="152"/>
      <c r="T14116" s="154"/>
    </row>
    <row r="14117" spans="8:20" x14ac:dyDescent="0.25">
      <c r="H14117" s="153"/>
      <c r="I14117" s="151"/>
      <c r="J14117" s="153"/>
      <c r="K14117" s="153"/>
      <c r="L14117" s="153"/>
      <c r="M14117" s="153"/>
      <c r="N14117" s="153"/>
      <c r="O14117" s="153"/>
      <c r="P14117" s="153"/>
      <c r="Q14117" s="153"/>
      <c r="R14117" s="153"/>
      <c r="S14117" s="152"/>
      <c r="T14117" s="154"/>
    </row>
    <row r="14118" spans="8:20" x14ac:dyDescent="0.25">
      <c r="H14118" s="153"/>
      <c r="I14118" s="151"/>
      <c r="J14118" s="153"/>
      <c r="K14118" s="153"/>
      <c r="L14118" s="153"/>
      <c r="M14118" s="153"/>
      <c r="N14118" s="153"/>
      <c r="O14118" s="153"/>
      <c r="P14118" s="153"/>
      <c r="Q14118" s="153"/>
      <c r="R14118" s="153"/>
      <c r="S14118" s="152"/>
      <c r="T14118" s="154"/>
    </row>
    <row r="14119" spans="8:20" x14ac:dyDescent="0.25">
      <c r="H14119" s="153"/>
      <c r="I14119" s="151"/>
      <c r="J14119" s="153"/>
      <c r="K14119" s="153"/>
      <c r="L14119" s="153"/>
      <c r="M14119" s="153"/>
      <c r="N14119" s="153"/>
      <c r="O14119" s="153"/>
      <c r="P14119" s="153"/>
      <c r="Q14119" s="153"/>
      <c r="R14119" s="153"/>
      <c r="S14119" s="152"/>
      <c r="T14119" s="154"/>
    </row>
    <row r="14120" spans="8:20" x14ac:dyDescent="0.25">
      <c r="H14120" s="153"/>
      <c r="I14120" s="151"/>
      <c r="J14120" s="153"/>
      <c r="K14120" s="153"/>
      <c r="L14120" s="153"/>
      <c r="M14120" s="153"/>
      <c r="N14120" s="153"/>
      <c r="O14120" s="153"/>
      <c r="P14120" s="153"/>
      <c r="Q14120" s="153"/>
      <c r="R14120" s="153"/>
      <c r="S14120" s="152"/>
      <c r="T14120" s="154"/>
    </row>
    <row r="14121" spans="8:20" x14ac:dyDescent="0.25">
      <c r="H14121" s="153"/>
      <c r="I14121" s="151"/>
      <c r="J14121" s="153"/>
      <c r="K14121" s="153"/>
      <c r="L14121" s="153"/>
      <c r="M14121" s="153"/>
      <c r="N14121" s="153"/>
      <c r="O14121" s="153"/>
      <c r="P14121" s="153"/>
      <c r="Q14121" s="153"/>
      <c r="R14121" s="153"/>
      <c r="S14121" s="152"/>
      <c r="T14121" s="154"/>
    </row>
    <row r="14122" spans="8:20" x14ac:dyDescent="0.25">
      <c r="H14122" s="153"/>
      <c r="I14122" s="151"/>
      <c r="J14122" s="153"/>
      <c r="K14122" s="153"/>
      <c r="L14122" s="153"/>
      <c r="M14122" s="153"/>
      <c r="N14122" s="153"/>
      <c r="O14122" s="153"/>
      <c r="P14122" s="153"/>
      <c r="Q14122" s="153"/>
      <c r="R14122" s="153"/>
      <c r="S14122" s="152"/>
      <c r="T14122" s="154"/>
    </row>
    <row r="14123" spans="8:20" x14ac:dyDescent="0.25">
      <c r="H14123" s="153"/>
      <c r="I14123" s="151"/>
      <c r="J14123" s="153"/>
      <c r="K14123" s="153"/>
      <c r="L14123" s="153"/>
      <c r="M14123" s="153"/>
      <c r="N14123" s="153"/>
      <c r="O14123" s="153"/>
      <c r="P14123" s="153"/>
      <c r="Q14123" s="153"/>
      <c r="R14123" s="153"/>
      <c r="S14123" s="152"/>
      <c r="T14123" s="154"/>
    </row>
    <row r="14124" spans="8:20" x14ac:dyDescent="0.25">
      <c r="H14124" s="153"/>
      <c r="I14124" s="151"/>
      <c r="J14124" s="153"/>
      <c r="K14124" s="153"/>
      <c r="L14124" s="153"/>
      <c r="M14124" s="153"/>
      <c r="N14124" s="153"/>
      <c r="O14124" s="153"/>
      <c r="P14124" s="153"/>
      <c r="Q14124" s="153"/>
      <c r="R14124" s="153"/>
      <c r="S14124" s="152"/>
      <c r="T14124" s="154"/>
    </row>
    <row r="14125" spans="8:20" x14ac:dyDescent="0.25">
      <c r="H14125" s="153"/>
      <c r="I14125" s="151"/>
      <c r="J14125" s="153"/>
      <c r="K14125" s="153"/>
      <c r="L14125" s="153"/>
      <c r="M14125" s="153"/>
      <c r="N14125" s="153"/>
      <c r="O14125" s="153"/>
      <c r="P14125" s="153"/>
      <c r="Q14125" s="153"/>
      <c r="R14125" s="153"/>
      <c r="S14125" s="152"/>
      <c r="T14125" s="154"/>
    </row>
    <row r="14126" spans="8:20" x14ac:dyDescent="0.25">
      <c r="H14126" s="153"/>
      <c r="I14126" s="151"/>
      <c r="J14126" s="153"/>
      <c r="K14126" s="153"/>
      <c r="L14126" s="153"/>
      <c r="M14126" s="153"/>
      <c r="N14126" s="153"/>
      <c r="O14126" s="153"/>
      <c r="P14126" s="153"/>
      <c r="Q14126" s="153"/>
      <c r="R14126" s="153"/>
      <c r="S14126" s="152"/>
      <c r="T14126" s="154"/>
    </row>
    <row r="14127" spans="8:20" x14ac:dyDescent="0.25">
      <c r="H14127" s="153"/>
      <c r="I14127" s="151"/>
      <c r="J14127" s="153"/>
      <c r="K14127" s="153"/>
      <c r="L14127" s="153"/>
      <c r="M14127" s="153"/>
      <c r="N14127" s="153"/>
      <c r="O14127" s="153"/>
      <c r="P14127" s="153"/>
      <c r="Q14127" s="153"/>
      <c r="R14127" s="153"/>
      <c r="S14127" s="152"/>
      <c r="T14127" s="154"/>
    </row>
    <row r="14128" spans="8:20" x14ac:dyDescent="0.25">
      <c r="H14128" s="153"/>
      <c r="I14128" s="151"/>
      <c r="J14128" s="153"/>
      <c r="K14128" s="153"/>
      <c r="L14128" s="153"/>
      <c r="M14128" s="153"/>
      <c r="N14128" s="153"/>
      <c r="O14128" s="153"/>
      <c r="P14128" s="153"/>
      <c r="Q14128" s="153"/>
      <c r="R14128" s="153"/>
      <c r="S14128" s="152"/>
      <c r="T14128" s="154"/>
    </row>
    <row r="14129" spans="8:20" x14ac:dyDescent="0.25">
      <c r="H14129" s="153"/>
      <c r="I14129" s="151"/>
      <c r="J14129" s="153"/>
      <c r="K14129" s="153"/>
      <c r="L14129" s="153"/>
      <c r="M14129" s="153"/>
      <c r="N14129" s="153"/>
      <c r="O14129" s="153"/>
      <c r="P14129" s="153"/>
      <c r="Q14129" s="153"/>
      <c r="R14129" s="153"/>
      <c r="S14129" s="152"/>
      <c r="T14129" s="154"/>
    </row>
    <row r="14130" spans="8:20" x14ac:dyDescent="0.25">
      <c r="H14130" s="153"/>
      <c r="I14130" s="151"/>
      <c r="J14130" s="153"/>
      <c r="K14130" s="153"/>
      <c r="L14130" s="153"/>
      <c r="M14130" s="153"/>
      <c r="N14130" s="153"/>
      <c r="O14130" s="153"/>
      <c r="P14130" s="153"/>
      <c r="Q14130" s="153"/>
      <c r="R14130" s="153"/>
      <c r="S14130" s="152"/>
      <c r="T14130" s="154"/>
    </row>
    <row r="14131" spans="8:20" x14ac:dyDescent="0.25">
      <c r="H14131" s="153"/>
      <c r="I14131" s="151"/>
      <c r="J14131" s="153"/>
      <c r="K14131" s="153"/>
      <c r="L14131" s="153"/>
      <c r="M14131" s="153"/>
      <c r="N14131" s="153"/>
      <c r="O14131" s="153"/>
      <c r="P14131" s="153"/>
      <c r="Q14131" s="153"/>
      <c r="R14131" s="153"/>
      <c r="S14131" s="152"/>
      <c r="T14131" s="154"/>
    </row>
    <row r="14132" spans="8:20" x14ac:dyDescent="0.25">
      <c r="H14132" s="153"/>
      <c r="I14132" s="151"/>
      <c r="J14132" s="153"/>
      <c r="K14132" s="153"/>
      <c r="L14132" s="153"/>
      <c r="M14132" s="153"/>
      <c r="N14132" s="153"/>
      <c r="O14132" s="153"/>
      <c r="P14132" s="153"/>
      <c r="Q14132" s="153"/>
      <c r="R14132" s="153"/>
      <c r="S14132" s="152"/>
      <c r="T14132" s="154"/>
    </row>
    <row r="14133" spans="8:20" x14ac:dyDescent="0.25">
      <c r="H14133" s="153"/>
      <c r="I14133" s="151"/>
      <c r="J14133" s="153"/>
      <c r="K14133" s="153"/>
      <c r="L14133" s="153"/>
      <c r="M14133" s="153"/>
      <c r="N14133" s="153"/>
      <c r="O14133" s="153"/>
      <c r="P14133" s="153"/>
      <c r="Q14133" s="153"/>
      <c r="R14133" s="153"/>
      <c r="S14133" s="152"/>
      <c r="T14133" s="154"/>
    </row>
    <row r="14134" spans="8:20" x14ac:dyDescent="0.25">
      <c r="H14134" s="153"/>
      <c r="I14134" s="151"/>
      <c r="J14134" s="153"/>
      <c r="K14134" s="153"/>
      <c r="L14134" s="153"/>
      <c r="M14134" s="153"/>
      <c r="N14134" s="153"/>
      <c r="O14134" s="153"/>
      <c r="P14134" s="153"/>
      <c r="Q14134" s="153"/>
      <c r="R14134" s="153"/>
      <c r="S14134" s="152"/>
      <c r="T14134" s="154"/>
    </row>
    <row r="14135" spans="8:20" x14ac:dyDescent="0.25">
      <c r="H14135" s="153"/>
      <c r="I14135" s="151"/>
      <c r="J14135" s="153"/>
      <c r="K14135" s="153"/>
      <c r="L14135" s="153"/>
      <c r="M14135" s="153"/>
      <c r="N14135" s="153"/>
      <c r="O14135" s="153"/>
      <c r="P14135" s="153"/>
      <c r="Q14135" s="153"/>
      <c r="R14135" s="153"/>
      <c r="S14135" s="152"/>
      <c r="T14135" s="154"/>
    </row>
    <row r="14136" spans="8:20" x14ac:dyDescent="0.25">
      <c r="H14136" s="153"/>
      <c r="I14136" s="151"/>
      <c r="J14136" s="153"/>
      <c r="K14136" s="153"/>
      <c r="L14136" s="153"/>
      <c r="M14136" s="153"/>
      <c r="N14136" s="153"/>
      <c r="O14136" s="153"/>
      <c r="P14136" s="153"/>
      <c r="Q14136" s="153"/>
      <c r="R14136" s="153"/>
      <c r="S14136" s="152"/>
      <c r="T14136" s="154"/>
    </row>
    <row r="14137" spans="8:20" x14ac:dyDescent="0.25">
      <c r="H14137" s="153"/>
      <c r="I14137" s="151"/>
      <c r="J14137" s="153"/>
      <c r="K14137" s="153"/>
      <c r="L14137" s="153"/>
      <c r="M14137" s="153"/>
      <c r="N14137" s="153"/>
      <c r="O14137" s="153"/>
      <c r="P14137" s="153"/>
      <c r="Q14137" s="153"/>
      <c r="R14137" s="153"/>
      <c r="S14137" s="152"/>
      <c r="T14137" s="154"/>
    </row>
    <row r="14138" spans="8:20" x14ac:dyDescent="0.25">
      <c r="H14138" s="153"/>
      <c r="I14138" s="151"/>
      <c r="J14138" s="153"/>
      <c r="K14138" s="153"/>
      <c r="L14138" s="153"/>
      <c r="M14138" s="153"/>
      <c r="N14138" s="153"/>
      <c r="O14138" s="153"/>
      <c r="P14138" s="153"/>
      <c r="Q14138" s="153"/>
      <c r="R14138" s="153"/>
      <c r="S14138" s="152"/>
      <c r="T14138" s="154"/>
    </row>
    <row r="14139" spans="8:20" x14ac:dyDescent="0.25">
      <c r="H14139" s="153"/>
      <c r="I14139" s="151"/>
      <c r="J14139" s="153"/>
      <c r="K14139" s="153"/>
      <c r="L14139" s="153"/>
      <c r="M14139" s="153"/>
      <c r="N14139" s="153"/>
      <c r="O14139" s="153"/>
      <c r="P14139" s="153"/>
      <c r="Q14139" s="153"/>
      <c r="R14139" s="153"/>
      <c r="S14139" s="152"/>
      <c r="T14139" s="154"/>
    </row>
    <row r="14140" spans="8:20" x14ac:dyDescent="0.25">
      <c r="H14140" s="153"/>
      <c r="I14140" s="151"/>
      <c r="J14140" s="153"/>
      <c r="K14140" s="153"/>
      <c r="L14140" s="153"/>
      <c r="M14140" s="153"/>
      <c r="N14140" s="153"/>
      <c r="O14140" s="153"/>
      <c r="P14140" s="153"/>
      <c r="Q14140" s="153"/>
      <c r="R14140" s="153"/>
      <c r="S14140" s="152"/>
      <c r="T14140" s="154"/>
    </row>
    <row r="14141" spans="8:20" x14ac:dyDescent="0.25">
      <c r="H14141" s="153"/>
      <c r="I14141" s="151"/>
      <c r="J14141" s="153"/>
      <c r="K14141" s="153"/>
      <c r="L14141" s="153"/>
      <c r="M14141" s="153"/>
      <c r="N14141" s="153"/>
      <c r="O14141" s="153"/>
      <c r="P14141" s="153"/>
      <c r="Q14141" s="153"/>
      <c r="R14141" s="153"/>
      <c r="S14141" s="152"/>
      <c r="T14141" s="154"/>
    </row>
    <row r="14142" spans="8:20" x14ac:dyDescent="0.25">
      <c r="H14142" s="153"/>
      <c r="I14142" s="151"/>
      <c r="J14142" s="153"/>
      <c r="K14142" s="153"/>
      <c r="L14142" s="153"/>
      <c r="M14142" s="153"/>
      <c r="N14142" s="153"/>
      <c r="O14142" s="153"/>
      <c r="P14142" s="153"/>
      <c r="Q14142" s="153"/>
      <c r="R14142" s="153"/>
      <c r="S14142" s="152"/>
      <c r="T14142" s="154"/>
    </row>
    <row r="14143" spans="8:20" x14ac:dyDescent="0.25">
      <c r="H14143" s="153"/>
      <c r="I14143" s="151"/>
      <c r="J14143" s="153"/>
      <c r="K14143" s="153"/>
      <c r="L14143" s="153"/>
      <c r="M14143" s="153"/>
      <c r="N14143" s="153"/>
      <c r="O14143" s="153"/>
      <c r="P14143" s="153"/>
      <c r="Q14143" s="153"/>
      <c r="R14143" s="153"/>
      <c r="S14143" s="152"/>
      <c r="T14143" s="154"/>
    </row>
    <row r="14144" spans="8:20" x14ac:dyDescent="0.25">
      <c r="H14144" s="153"/>
      <c r="I14144" s="151"/>
      <c r="J14144" s="153"/>
      <c r="K14144" s="153"/>
      <c r="L14144" s="153"/>
      <c r="M14144" s="153"/>
      <c r="N14144" s="153"/>
      <c r="O14144" s="153"/>
      <c r="P14144" s="153"/>
      <c r="Q14144" s="153"/>
      <c r="R14144" s="153"/>
      <c r="S14144" s="152"/>
      <c r="T14144" s="154"/>
    </row>
    <row r="14145" spans="8:20" x14ac:dyDescent="0.25">
      <c r="H14145" s="153"/>
      <c r="I14145" s="151"/>
      <c r="J14145" s="153"/>
      <c r="K14145" s="153"/>
      <c r="L14145" s="153"/>
      <c r="M14145" s="153"/>
      <c r="N14145" s="153"/>
      <c r="O14145" s="153"/>
      <c r="P14145" s="153"/>
      <c r="Q14145" s="153"/>
      <c r="R14145" s="153"/>
      <c r="S14145" s="152"/>
      <c r="T14145" s="154"/>
    </row>
    <row r="14146" spans="8:20" x14ac:dyDescent="0.25">
      <c r="H14146" s="153"/>
      <c r="I14146" s="151"/>
      <c r="J14146" s="153"/>
      <c r="K14146" s="153"/>
      <c r="L14146" s="153"/>
      <c r="M14146" s="153"/>
      <c r="N14146" s="153"/>
      <c r="O14146" s="153"/>
      <c r="P14146" s="153"/>
      <c r="Q14146" s="153"/>
      <c r="R14146" s="153"/>
      <c r="S14146" s="152"/>
      <c r="T14146" s="154"/>
    </row>
    <row r="14147" spans="8:20" x14ac:dyDescent="0.25">
      <c r="H14147" s="153"/>
      <c r="I14147" s="151"/>
      <c r="J14147" s="153"/>
      <c r="K14147" s="153"/>
      <c r="L14147" s="153"/>
      <c r="M14147" s="153"/>
      <c r="N14147" s="153"/>
      <c r="O14147" s="153"/>
      <c r="P14147" s="153"/>
      <c r="Q14147" s="153"/>
      <c r="R14147" s="153"/>
      <c r="S14147" s="152"/>
      <c r="T14147" s="154"/>
    </row>
    <row r="14148" spans="8:20" x14ac:dyDescent="0.25">
      <c r="H14148" s="153"/>
      <c r="I14148" s="151"/>
      <c r="J14148" s="153"/>
      <c r="K14148" s="153"/>
      <c r="L14148" s="153"/>
      <c r="M14148" s="153"/>
      <c r="N14148" s="153"/>
      <c r="O14148" s="153"/>
      <c r="P14148" s="153"/>
      <c r="Q14148" s="153"/>
      <c r="R14148" s="153"/>
      <c r="S14148" s="152"/>
      <c r="T14148" s="154"/>
    </row>
    <row r="14149" spans="8:20" x14ac:dyDescent="0.25">
      <c r="H14149" s="153"/>
      <c r="I14149" s="151"/>
      <c r="J14149" s="153"/>
      <c r="K14149" s="153"/>
      <c r="L14149" s="153"/>
      <c r="M14149" s="153"/>
      <c r="N14149" s="153"/>
      <c r="O14149" s="153"/>
      <c r="P14149" s="153"/>
      <c r="Q14149" s="153"/>
      <c r="R14149" s="153"/>
      <c r="S14149" s="152"/>
      <c r="T14149" s="154"/>
    </row>
    <row r="14150" spans="8:20" x14ac:dyDescent="0.25">
      <c r="H14150" s="153"/>
      <c r="I14150" s="151"/>
      <c r="J14150" s="153"/>
      <c r="K14150" s="153"/>
      <c r="L14150" s="153"/>
      <c r="M14150" s="153"/>
      <c r="N14150" s="153"/>
      <c r="O14150" s="153"/>
      <c r="P14150" s="153"/>
      <c r="Q14150" s="153"/>
      <c r="R14150" s="153"/>
      <c r="S14150" s="152"/>
      <c r="T14150" s="154"/>
    </row>
    <row r="14151" spans="8:20" x14ac:dyDescent="0.25">
      <c r="H14151" s="153"/>
      <c r="I14151" s="151"/>
      <c r="J14151" s="153"/>
      <c r="K14151" s="153"/>
      <c r="L14151" s="153"/>
      <c r="M14151" s="153"/>
      <c r="N14151" s="153"/>
      <c r="O14151" s="153"/>
      <c r="P14151" s="153"/>
      <c r="Q14151" s="153"/>
      <c r="R14151" s="153"/>
      <c r="S14151" s="152"/>
      <c r="T14151" s="154"/>
    </row>
    <row r="14152" spans="8:20" x14ac:dyDescent="0.25">
      <c r="H14152" s="153"/>
      <c r="I14152" s="151"/>
      <c r="J14152" s="153"/>
      <c r="K14152" s="153"/>
      <c r="L14152" s="153"/>
      <c r="M14152" s="153"/>
      <c r="N14152" s="153"/>
      <c r="O14152" s="153"/>
      <c r="P14152" s="153"/>
      <c r="Q14152" s="153"/>
      <c r="R14152" s="153"/>
      <c r="S14152" s="152"/>
      <c r="T14152" s="154"/>
    </row>
    <row r="14153" spans="8:20" x14ac:dyDescent="0.25">
      <c r="H14153" s="153"/>
      <c r="I14153" s="151"/>
      <c r="J14153" s="153"/>
      <c r="K14153" s="153"/>
      <c r="L14153" s="153"/>
      <c r="M14153" s="153"/>
      <c r="N14153" s="153"/>
      <c r="O14153" s="153"/>
      <c r="P14153" s="153"/>
      <c r="Q14153" s="153"/>
      <c r="R14153" s="153"/>
      <c r="S14153" s="152"/>
      <c r="T14153" s="154"/>
    </row>
    <row r="14154" spans="8:20" x14ac:dyDescent="0.25">
      <c r="H14154" s="153"/>
      <c r="I14154" s="151"/>
      <c r="J14154" s="153"/>
      <c r="K14154" s="153"/>
      <c r="L14154" s="153"/>
      <c r="M14154" s="153"/>
      <c r="N14154" s="153"/>
      <c r="O14154" s="153"/>
      <c r="P14154" s="153"/>
      <c r="Q14154" s="153"/>
      <c r="R14154" s="153"/>
      <c r="S14154" s="152"/>
      <c r="T14154" s="154"/>
    </row>
    <row r="14155" spans="8:20" x14ac:dyDescent="0.25">
      <c r="H14155" s="153"/>
      <c r="I14155" s="151"/>
      <c r="J14155" s="153"/>
      <c r="K14155" s="153"/>
      <c r="L14155" s="153"/>
      <c r="M14155" s="153"/>
      <c r="N14155" s="153"/>
      <c r="O14155" s="153"/>
      <c r="P14155" s="153"/>
      <c r="Q14155" s="153"/>
      <c r="R14155" s="153"/>
      <c r="S14155" s="152"/>
      <c r="T14155" s="154"/>
    </row>
    <row r="14156" spans="8:20" x14ac:dyDescent="0.25">
      <c r="H14156" s="153"/>
      <c r="I14156" s="151"/>
      <c r="J14156" s="153"/>
      <c r="K14156" s="153"/>
      <c r="L14156" s="153"/>
      <c r="M14156" s="153"/>
      <c r="N14156" s="153"/>
      <c r="O14156" s="153"/>
      <c r="P14156" s="153"/>
      <c r="Q14156" s="153"/>
      <c r="R14156" s="153"/>
      <c r="S14156" s="152"/>
      <c r="T14156" s="154"/>
    </row>
    <row r="14157" spans="8:20" x14ac:dyDescent="0.25">
      <c r="H14157" s="153"/>
      <c r="I14157" s="151"/>
      <c r="J14157" s="153"/>
      <c r="K14157" s="153"/>
      <c r="L14157" s="153"/>
      <c r="M14157" s="153"/>
      <c r="N14157" s="153"/>
      <c r="O14157" s="153"/>
      <c r="P14157" s="153"/>
      <c r="Q14157" s="153"/>
      <c r="R14157" s="153"/>
      <c r="S14157" s="152"/>
      <c r="T14157" s="154"/>
    </row>
    <row r="14158" spans="8:20" x14ac:dyDescent="0.25">
      <c r="H14158" s="153"/>
      <c r="I14158" s="151"/>
      <c r="J14158" s="153"/>
      <c r="K14158" s="153"/>
      <c r="L14158" s="153"/>
      <c r="M14158" s="153"/>
      <c r="N14158" s="153"/>
      <c r="O14158" s="153"/>
      <c r="P14158" s="153"/>
      <c r="Q14158" s="153"/>
      <c r="R14158" s="153"/>
      <c r="S14158" s="152"/>
      <c r="T14158" s="154"/>
    </row>
    <row r="14159" spans="8:20" x14ac:dyDescent="0.25">
      <c r="H14159" s="153"/>
      <c r="I14159" s="151"/>
      <c r="J14159" s="153"/>
      <c r="K14159" s="153"/>
      <c r="L14159" s="153"/>
      <c r="M14159" s="153"/>
      <c r="N14159" s="153"/>
      <c r="O14159" s="153"/>
      <c r="P14159" s="153"/>
      <c r="Q14159" s="153"/>
      <c r="R14159" s="153"/>
      <c r="S14159" s="152"/>
      <c r="T14159" s="154"/>
    </row>
    <row r="14160" spans="8:20" x14ac:dyDescent="0.25">
      <c r="H14160" s="153"/>
      <c r="I14160" s="151"/>
      <c r="J14160" s="153"/>
      <c r="K14160" s="153"/>
      <c r="L14160" s="153"/>
      <c r="M14160" s="153"/>
      <c r="N14160" s="153"/>
      <c r="O14160" s="153"/>
      <c r="P14160" s="153"/>
      <c r="Q14160" s="153"/>
      <c r="R14160" s="153"/>
      <c r="S14160" s="152"/>
      <c r="T14160" s="154"/>
    </row>
    <row r="14161" spans="8:20" x14ac:dyDescent="0.25">
      <c r="H14161" s="153"/>
      <c r="I14161" s="151"/>
      <c r="J14161" s="153"/>
      <c r="K14161" s="153"/>
      <c r="L14161" s="153"/>
      <c r="M14161" s="153"/>
      <c r="N14161" s="153"/>
      <c r="O14161" s="153"/>
      <c r="P14161" s="153"/>
      <c r="Q14161" s="153"/>
      <c r="R14161" s="153"/>
      <c r="S14161" s="152"/>
      <c r="T14161" s="154"/>
    </row>
    <row r="14162" spans="8:20" x14ac:dyDescent="0.25">
      <c r="H14162" s="153"/>
      <c r="I14162" s="151"/>
      <c r="J14162" s="153"/>
      <c r="K14162" s="153"/>
      <c r="L14162" s="153"/>
      <c r="M14162" s="153"/>
      <c r="N14162" s="153"/>
      <c r="O14162" s="153"/>
      <c r="P14162" s="153"/>
      <c r="Q14162" s="153"/>
      <c r="R14162" s="153"/>
      <c r="S14162" s="152"/>
      <c r="T14162" s="154"/>
    </row>
    <row r="14163" spans="8:20" x14ac:dyDescent="0.25">
      <c r="H14163" s="153"/>
      <c r="I14163" s="151"/>
      <c r="J14163" s="153"/>
      <c r="K14163" s="153"/>
      <c r="L14163" s="153"/>
      <c r="M14163" s="153"/>
      <c r="N14163" s="153"/>
      <c r="O14163" s="153"/>
      <c r="P14163" s="153"/>
      <c r="Q14163" s="153"/>
      <c r="R14163" s="153"/>
      <c r="S14163" s="152"/>
      <c r="T14163" s="154"/>
    </row>
    <row r="14164" spans="8:20" x14ac:dyDescent="0.25">
      <c r="H14164" s="153"/>
      <c r="I14164" s="151"/>
      <c r="J14164" s="153"/>
      <c r="K14164" s="153"/>
      <c r="L14164" s="153"/>
      <c r="M14164" s="153"/>
      <c r="N14164" s="153"/>
      <c r="O14164" s="153"/>
      <c r="P14164" s="153"/>
      <c r="Q14164" s="153"/>
      <c r="R14164" s="153"/>
      <c r="S14164" s="152"/>
      <c r="T14164" s="154"/>
    </row>
    <row r="14165" spans="8:20" x14ac:dyDescent="0.25">
      <c r="H14165" s="153"/>
      <c r="I14165" s="151"/>
      <c r="J14165" s="153"/>
      <c r="K14165" s="153"/>
      <c r="L14165" s="153"/>
      <c r="M14165" s="153"/>
      <c r="N14165" s="153"/>
      <c r="O14165" s="153"/>
      <c r="P14165" s="153"/>
      <c r="Q14165" s="153"/>
      <c r="R14165" s="153"/>
      <c r="S14165" s="152"/>
      <c r="T14165" s="154"/>
    </row>
    <row r="14166" spans="8:20" x14ac:dyDescent="0.25">
      <c r="H14166" s="153"/>
      <c r="I14166" s="151"/>
      <c r="J14166" s="153"/>
      <c r="K14166" s="153"/>
      <c r="L14166" s="153"/>
      <c r="M14166" s="153"/>
      <c r="N14166" s="153"/>
      <c r="O14166" s="153"/>
      <c r="P14166" s="153"/>
      <c r="Q14166" s="153"/>
      <c r="R14166" s="153"/>
      <c r="S14166" s="152"/>
      <c r="T14166" s="154"/>
    </row>
    <row r="14167" spans="8:20" x14ac:dyDescent="0.25">
      <c r="H14167" s="153"/>
      <c r="I14167" s="151"/>
      <c r="J14167" s="153"/>
      <c r="K14167" s="153"/>
      <c r="L14167" s="153"/>
      <c r="M14167" s="153"/>
      <c r="N14167" s="153"/>
      <c r="O14167" s="153"/>
      <c r="P14167" s="153"/>
      <c r="Q14167" s="153"/>
      <c r="R14167" s="153"/>
      <c r="S14167" s="152"/>
      <c r="T14167" s="154"/>
    </row>
    <row r="14168" spans="8:20" x14ac:dyDescent="0.25">
      <c r="H14168" s="153"/>
      <c r="I14168" s="151"/>
      <c r="J14168" s="153"/>
      <c r="K14168" s="153"/>
      <c r="L14168" s="153"/>
      <c r="M14168" s="153"/>
      <c r="N14168" s="153"/>
      <c r="O14168" s="153"/>
      <c r="P14168" s="153"/>
      <c r="Q14168" s="153"/>
      <c r="R14168" s="153"/>
      <c r="S14168" s="152"/>
      <c r="T14168" s="154"/>
    </row>
    <row r="14169" spans="8:20" x14ac:dyDescent="0.25">
      <c r="H14169" s="153"/>
      <c r="I14169" s="151"/>
      <c r="J14169" s="153"/>
      <c r="K14169" s="153"/>
      <c r="L14169" s="153"/>
      <c r="M14169" s="153"/>
      <c r="N14169" s="153"/>
      <c r="O14169" s="153"/>
      <c r="P14169" s="153"/>
      <c r="Q14169" s="153"/>
      <c r="R14169" s="153"/>
      <c r="S14169" s="152"/>
      <c r="T14169" s="154"/>
    </row>
    <row r="14170" spans="8:20" x14ac:dyDescent="0.25">
      <c r="H14170" s="153"/>
      <c r="I14170" s="151"/>
      <c r="J14170" s="153"/>
      <c r="K14170" s="153"/>
      <c r="L14170" s="153"/>
      <c r="M14170" s="153"/>
      <c r="N14170" s="153"/>
      <c r="O14170" s="153"/>
      <c r="P14170" s="153"/>
      <c r="Q14170" s="153"/>
      <c r="R14170" s="153"/>
      <c r="S14170" s="152"/>
      <c r="T14170" s="154"/>
    </row>
    <row r="14171" spans="8:20" x14ac:dyDescent="0.25">
      <c r="H14171" s="153"/>
      <c r="I14171" s="151"/>
      <c r="J14171" s="153"/>
      <c r="K14171" s="153"/>
      <c r="L14171" s="153"/>
      <c r="M14171" s="153"/>
      <c r="N14171" s="153"/>
      <c r="O14171" s="153"/>
      <c r="P14171" s="153"/>
      <c r="Q14171" s="153"/>
      <c r="R14171" s="153"/>
      <c r="S14171" s="152"/>
      <c r="T14171" s="154"/>
    </row>
    <row r="14172" spans="8:20" x14ac:dyDescent="0.25">
      <c r="H14172" s="153"/>
      <c r="I14172" s="151"/>
      <c r="J14172" s="153"/>
      <c r="K14172" s="153"/>
      <c r="L14172" s="153"/>
      <c r="M14172" s="153"/>
      <c r="N14172" s="153"/>
      <c r="O14172" s="153"/>
      <c r="P14172" s="153"/>
      <c r="Q14172" s="153"/>
      <c r="R14172" s="153"/>
      <c r="S14172" s="152"/>
      <c r="T14172" s="154"/>
    </row>
    <row r="14173" spans="8:20" x14ac:dyDescent="0.25">
      <c r="H14173" s="153"/>
      <c r="I14173" s="151"/>
      <c r="J14173" s="153"/>
      <c r="K14173" s="153"/>
      <c r="L14173" s="153"/>
      <c r="M14173" s="153"/>
      <c r="N14173" s="153"/>
      <c r="O14173" s="153"/>
      <c r="P14173" s="153"/>
      <c r="Q14173" s="153"/>
      <c r="R14173" s="153"/>
      <c r="S14173" s="152"/>
      <c r="T14173" s="154"/>
    </row>
    <row r="14174" spans="8:20" x14ac:dyDescent="0.25">
      <c r="H14174" s="153"/>
      <c r="I14174" s="151"/>
      <c r="J14174" s="153"/>
      <c r="K14174" s="153"/>
      <c r="L14174" s="153"/>
      <c r="M14174" s="153"/>
      <c r="N14174" s="153"/>
      <c r="O14174" s="153"/>
      <c r="P14174" s="153"/>
      <c r="Q14174" s="153"/>
      <c r="R14174" s="153"/>
      <c r="S14174" s="152"/>
      <c r="T14174" s="154"/>
    </row>
    <row r="14175" spans="8:20" x14ac:dyDescent="0.25">
      <c r="H14175" s="153"/>
      <c r="I14175" s="151"/>
      <c r="J14175" s="153"/>
      <c r="K14175" s="153"/>
      <c r="L14175" s="153"/>
      <c r="M14175" s="153"/>
      <c r="N14175" s="153"/>
      <c r="O14175" s="153"/>
      <c r="P14175" s="153"/>
      <c r="Q14175" s="153"/>
      <c r="R14175" s="153"/>
      <c r="S14175" s="152"/>
      <c r="T14175" s="154"/>
    </row>
    <row r="14176" spans="8:20" x14ac:dyDescent="0.25">
      <c r="H14176" s="153"/>
      <c r="I14176" s="151"/>
      <c r="J14176" s="153"/>
      <c r="K14176" s="153"/>
      <c r="L14176" s="153"/>
      <c r="M14176" s="153"/>
      <c r="N14176" s="153"/>
      <c r="O14176" s="153"/>
      <c r="P14176" s="153"/>
      <c r="Q14176" s="153"/>
      <c r="R14176" s="153"/>
      <c r="S14176" s="152"/>
      <c r="T14176" s="154"/>
    </row>
    <row r="14177" spans="8:20" x14ac:dyDescent="0.25">
      <c r="H14177" s="153"/>
      <c r="I14177" s="151"/>
      <c r="J14177" s="153"/>
      <c r="K14177" s="153"/>
      <c r="L14177" s="153"/>
      <c r="M14177" s="153"/>
      <c r="N14177" s="153"/>
      <c r="O14177" s="153"/>
      <c r="P14177" s="153"/>
      <c r="Q14177" s="153"/>
      <c r="R14177" s="153"/>
      <c r="S14177" s="152"/>
      <c r="T14177" s="154"/>
    </row>
    <row r="14178" spans="8:20" x14ac:dyDescent="0.25">
      <c r="H14178" s="153"/>
      <c r="I14178" s="151"/>
      <c r="J14178" s="153"/>
      <c r="K14178" s="153"/>
      <c r="L14178" s="153"/>
      <c r="M14178" s="153"/>
      <c r="N14178" s="153"/>
      <c r="O14178" s="153"/>
      <c r="P14178" s="153"/>
      <c r="Q14178" s="153"/>
      <c r="R14178" s="153"/>
      <c r="S14178" s="152"/>
      <c r="T14178" s="154"/>
    </row>
    <row r="14179" spans="8:20" x14ac:dyDescent="0.25">
      <c r="H14179" s="153"/>
      <c r="I14179" s="151"/>
      <c r="J14179" s="153"/>
      <c r="K14179" s="153"/>
      <c r="L14179" s="153"/>
      <c r="M14179" s="153"/>
      <c r="N14179" s="153"/>
      <c r="O14179" s="153"/>
      <c r="P14179" s="153"/>
      <c r="Q14179" s="153"/>
      <c r="R14179" s="153"/>
      <c r="S14179" s="152"/>
      <c r="T14179" s="154"/>
    </row>
    <row r="14180" spans="8:20" x14ac:dyDescent="0.25">
      <c r="H14180" s="153"/>
      <c r="I14180" s="151"/>
      <c r="J14180" s="153"/>
      <c r="K14180" s="153"/>
      <c r="L14180" s="153"/>
      <c r="M14180" s="153"/>
      <c r="N14180" s="153"/>
      <c r="O14180" s="153"/>
      <c r="P14180" s="153"/>
      <c r="Q14180" s="153"/>
      <c r="R14180" s="153"/>
      <c r="S14180" s="152"/>
      <c r="T14180" s="154"/>
    </row>
    <row r="14181" spans="8:20" x14ac:dyDescent="0.25">
      <c r="H14181" s="153"/>
      <c r="I14181" s="151"/>
      <c r="J14181" s="153"/>
      <c r="K14181" s="153"/>
      <c r="L14181" s="153"/>
      <c r="M14181" s="153"/>
      <c r="N14181" s="153"/>
      <c r="O14181" s="153"/>
      <c r="P14181" s="153"/>
      <c r="Q14181" s="153"/>
      <c r="R14181" s="153"/>
      <c r="S14181" s="152"/>
      <c r="T14181" s="154"/>
    </row>
    <row r="14182" spans="8:20" x14ac:dyDescent="0.25">
      <c r="H14182" s="153"/>
      <c r="I14182" s="151"/>
      <c r="J14182" s="153"/>
      <c r="K14182" s="153"/>
      <c r="L14182" s="153"/>
      <c r="M14182" s="153"/>
      <c r="N14182" s="153"/>
      <c r="O14182" s="153"/>
      <c r="P14182" s="153"/>
      <c r="Q14182" s="153"/>
      <c r="R14182" s="153"/>
      <c r="S14182" s="152"/>
      <c r="T14182" s="154"/>
    </row>
    <row r="14183" spans="8:20" x14ac:dyDescent="0.25">
      <c r="H14183" s="153"/>
      <c r="I14183" s="151"/>
      <c r="J14183" s="153"/>
      <c r="K14183" s="153"/>
      <c r="L14183" s="153"/>
      <c r="M14183" s="153"/>
      <c r="N14183" s="153"/>
      <c r="O14183" s="153"/>
      <c r="P14183" s="153"/>
      <c r="Q14183" s="153"/>
      <c r="R14183" s="153"/>
      <c r="S14183" s="152"/>
      <c r="T14183" s="154"/>
    </row>
    <row r="14184" spans="8:20" x14ac:dyDescent="0.25">
      <c r="H14184" s="153"/>
      <c r="I14184" s="151"/>
      <c r="J14184" s="153"/>
      <c r="K14184" s="153"/>
      <c r="L14184" s="153"/>
      <c r="M14184" s="153"/>
      <c r="N14184" s="153"/>
      <c r="O14184" s="153"/>
      <c r="P14184" s="153"/>
      <c r="Q14184" s="153"/>
      <c r="R14184" s="153"/>
      <c r="S14184" s="152"/>
      <c r="T14184" s="154"/>
    </row>
    <row r="14185" spans="8:20" x14ac:dyDescent="0.25">
      <c r="H14185" s="153"/>
      <c r="I14185" s="151"/>
      <c r="J14185" s="153"/>
      <c r="K14185" s="153"/>
      <c r="L14185" s="153"/>
      <c r="M14185" s="153"/>
      <c r="N14185" s="153"/>
      <c r="O14185" s="153"/>
      <c r="P14185" s="153"/>
      <c r="Q14185" s="153"/>
      <c r="R14185" s="153"/>
      <c r="S14185" s="152"/>
      <c r="T14185" s="154"/>
    </row>
    <row r="14186" spans="8:20" x14ac:dyDescent="0.25">
      <c r="H14186" s="153"/>
      <c r="I14186" s="151"/>
      <c r="J14186" s="153"/>
      <c r="K14186" s="153"/>
      <c r="L14186" s="153"/>
      <c r="M14186" s="153"/>
      <c r="N14186" s="153"/>
      <c r="O14186" s="153"/>
      <c r="P14186" s="153"/>
      <c r="Q14186" s="153"/>
      <c r="R14186" s="153"/>
      <c r="S14186" s="152"/>
      <c r="T14186" s="154"/>
    </row>
    <row r="14187" spans="8:20" x14ac:dyDescent="0.25">
      <c r="H14187" s="153"/>
      <c r="I14187" s="151"/>
      <c r="J14187" s="153"/>
      <c r="K14187" s="153"/>
      <c r="L14187" s="153"/>
      <c r="M14187" s="153"/>
      <c r="N14187" s="153"/>
      <c r="O14187" s="153"/>
      <c r="P14187" s="153"/>
      <c r="Q14187" s="153"/>
      <c r="R14187" s="153"/>
      <c r="S14187" s="152"/>
      <c r="T14187" s="154"/>
    </row>
    <row r="14188" spans="8:20" x14ac:dyDescent="0.25">
      <c r="H14188" s="153"/>
      <c r="I14188" s="151"/>
      <c r="J14188" s="153"/>
      <c r="K14188" s="153"/>
      <c r="L14188" s="153"/>
      <c r="M14188" s="153"/>
      <c r="N14188" s="153"/>
      <c r="O14188" s="153"/>
      <c r="P14188" s="153"/>
      <c r="Q14188" s="153"/>
      <c r="R14188" s="153"/>
      <c r="S14188" s="152"/>
      <c r="T14188" s="154"/>
    </row>
    <row r="14189" spans="8:20" x14ac:dyDescent="0.25">
      <c r="H14189" s="153"/>
      <c r="I14189" s="151"/>
      <c r="J14189" s="153"/>
      <c r="K14189" s="153"/>
      <c r="L14189" s="153"/>
      <c r="M14189" s="153"/>
      <c r="N14189" s="153"/>
      <c r="O14189" s="153"/>
      <c r="P14189" s="153"/>
      <c r="Q14189" s="153"/>
      <c r="R14189" s="153"/>
      <c r="S14189" s="152"/>
      <c r="T14189" s="154"/>
    </row>
    <row r="14190" spans="8:20" x14ac:dyDescent="0.25">
      <c r="H14190" s="153"/>
      <c r="I14190" s="151"/>
      <c r="J14190" s="153"/>
      <c r="K14190" s="153"/>
      <c r="L14190" s="153"/>
      <c r="M14190" s="153"/>
      <c r="N14190" s="153"/>
      <c r="O14190" s="153"/>
      <c r="P14190" s="153"/>
      <c r="Q14190" s="153"/>
      <c r="R14190" s="153"/>
      <c r="S14190" s="152"/>
      <c r="T14190" s="154"/>
    </row>
    <row r="14191" spans="8:20" x14ac:dyDescent="0.25">
      <c r="H14191" s="153"/>
      <c r="I14191" s="151"/>
      <c r="J14191" s="153"/>
      <c r="K14191" s="153"/>
      <c r="L14191" s="153"/>
      <c r="M14191" s="153"/>
      <c r="N14191" s="153"/>
      <c r="O14191" s="153"/>
      <c r="P14191" s="153"/>
      <c r="Q14191" s="153"/>
      <c r="R14191" s="153"/>
      <c r="S14191" s="152"/>
      <c r="T14191" s="154"/>
    </row>
    <row r="14192" spans="8:20" x14ac:dyDescent="0.25">
      <c r="H14192" s="153"/>
      <c r="I14192" s="151"/>
      <c r="J14192" s="153"/>
      <c r="K14192" s="153"/>
      <c r="L14192" s="153"/>
      <c r="M14192" s="153"/>
      <c r="N14192" s="153"/>
      <c r="O14192" s="153"/>
      <c r="P14192" s="153"/>
      <c r="Q14192" s="153"/>
      <c r="R14192" s="153"/>
      <c r="S14192" s="152"/>
      <c r="T14192" s="154"/>
    </row>
    <row r="14193" spans="8:20" x14ac:dyDescent="0.25">
      <c r="H14193" s="153"/>
      <c r="I14193" s="151"/>
      <c r="J14193" s="153"/>
      <c r="K14193" s="153"/>
      <c r="L14193" s="153"/>
      <c r="M14193" s="153"/>
      <c r="N14193" s="153"/>
      <c r="O14193" s="153"/>
      <c r="P14193" s="153"/>
      <c r="Q14193" s="153"/>
      <c r="R14193" s="153"/>
      <c r="S14193" s="152"/>
      <c r="T14193" s="154"/>
    </row>
    <row r="14194" spans="8:20" x14ac:dyDescent="0.25">
      <c r="H14194" s="153"/>
      <c r="I14194" s="151"/>
      <c r="J14194" s="153"/>
      <c r="K14194" s="153"/>
      <c r="L14194" s="153"/>
      <c r="M14194" s="153"/>
      <c r="N14194" s="153"/>
      <c r="O14194" s="153"/>
      <c r="P14194" s="153"/>
      <c r="Q14194" s="153"/>
      <c r="R14194" s="153"/>
      <c r="S14194" s="152"/>
      <c r="T14194" s="154"/>
    </row>
    <row r="14195" spans="8:20" x14ac:dyDescent="0.25">
      <c r="H14195" s="153"/>
      <c r="I14195" s="151"/>
      <c r="J14195" s="153"/>
      <c r="K14195" s="153"/>
      <c r="L14195" s="153"/>
      <c r="M14195" s="153"/>
      <c r="N14195" s="153"/>
      <c r="O14195" s="153"/>
      <c r="P14195" s="153"/>
      <c r="Q14195" s="153"/>
      <c r="R14195" s="153"/>
      <c r="S14195" s="152"/>
      <c r="T14195" s="154"/>
    </row>
    <row r="14196" spans="8:20" x14ac:dyDescent="0.25">
      <c r="H14196" s="153"/>
      <c r="I14196" s="151"/>
      <c r="J14196" s="153"/>
      <c r="K14196" s="153"/>
      <c r="L14196" s="153"/>
      <c r="M14196" s="153"/>
      <c r="N14196" s="153"/>
      <c r="O14196" s="153"/>
      <c r="P14196" s="153"/>
      <c r="Q14196" s="153"/>
      <c r="R14196" s="153"/>
      <c r="S14196" s="152"/>
      <c r="T14196" s="154"/>
    </row>
    <row r="14197" spans="8:20" x14ac:dyDescent="0.25">
      <c r="H14197" s="153"/>
      <c r="I14197" s="151"/>
      <c r="J14197" s="153"/>
      <c r="K14197" s="153"/>
      <c r="L14197" s="153"/>
      <c r="M14197" s="153"/>
      <c r="N14197" s="153"/>
      <c r="O14197" s="153"/>
      <c r="P14197" s="153"/>
      <c r="Q14197" s="153"/>
      <c r="R14197" s="153"/>
      <c r="S14197" s="152"/>
      <c r="T14197" s="154"/>
    </row>
    <row r="14198" spans="8:20" x14ac:dyDescent="0.25">
      <c r="H14198" s="153"/>
      <c r="I14198" s="151"/>
      <c r="J14198" s="153"/>
      <c r="K14198" s="153"/>
      <c r="L14198" s="153"/>
      <c r="M14198" s="153"/>
      <c r="N14198" s="153"/>
      <c r="O14198" s="153"/>
      <c r="P14198" s="153"/>
      <c r="Q14198" s="153"/>
      <c r="R14198" s="153"/>
      <c r="S14198" s="152"/>
      <c r="T14198" s="154"/>
    </row>
    <row r="14199" spans="8:20" x14ac:dyDescent="0.25">
      <c r="H14199" s="153"/>
      <c r="I14199" s="151"/>
      <c r="J14199" s="153"/>
      <c r="K14199" s="153"/>
      <c r="L14199" s="153"/>
      <c r="M14199" s="153"/>
      <c r="N14199" s="153"/>
      <c r="O14199" s="153"/>
      <c r="P14199" s="153"/>
      <c r="Q14199" s="153"/>
      <c r="R14199" s="153"/>
      <c r="S14199" s="152"/>
      <c r="T14199" s="154"/>
    </row>
    <row r="14200" spans="8:20" x14ac:dyDescent="0.25">
      <c r="H14200" s="153"/>
      <c r="I14200" s="151"/>
      <c r="J14200" s="153"/>
      <c r="K14200" s="153"/>
      <c r="L14200" s="153"/>
      <c r="M14200" s="153"/>
      <c r="N14200" s="153"/>
      <c r="O14200" s="153"/>
      <c r="P14200" s="153"/>
      <c r="Q14200" s="153"/>
      <c r="R14200" s="153"/>
      <c r="S14200" s="152"/>
      <c r="T14200" s="154"/>
    </row>
    <row r="14201" spans="8:20" x14ac:dyDescent="0.25">
      <c r="H14201" s="153"/>
      <c r="I14201" s="151"/>
      <c r="J14201" s="153"/>
      <c r="K14201" s="153"/>
      <c r="L14201" s="153"/>
      <c r="M14201" s="153"/>
      <c r="N14201" s="153"/>
      <c r="O14201" s="153"/>
      <c r="P14201" s="153"/>
      <c r="Q14201" s="153"/>
      <c r="R14201" s="153"/>
      <c r="S14201" s="152"/>
      <c r="T14201" s="154"/>
    </row>
    <row r="14202" spans="8:20" x14ac:dyDescent="0.25">
      <c r="H14202" s="153"/>
      <c r="I14202" s="151"/>
      <c r="J14202" s="153"/>
      <c r="K14202" s="153"/>
      <c r="L14202" s="153"/>
      <c r="M14202" s="153"/>
      <c r="N14202" s="153"/>
      <c r="O14202" s="153"/>
      <c r="P14202" s="153"/>
      <c r="Q14202" s="153"/>
      <c r="R14202" s="153"/>
      <c r="S14202" s="152"/>
      <c r="T14202" s="154"/>
    </row>
    <row r="14203" spans="8:20" x14ac:dyDescent="0.25">
      <c r="H14203" s="153"/>
      <c r="I14203" s="151"/>
      <c r="J14203" s="153"/>
      <c r="K14203" s="153"/>
      <c r="L14203" s="153"/>
      <c r="M14203" s="153"/>
      <c r="N14203" s="153"/>
      <c r="O14203" s="153"/>
      <c r="P14203" s="153"/>
      <c r="Q14203" s="153"/>
      <c r="R14203" s="153"/>
      <c r="S14203" s="152"/>
      <c r="T14203" s="154"/>
    </row>
    <row r="14204" spans="8:20" x14ac:dyDescent="0.25">
      <c r="H14204" s="153"/>
      <c r="I14204" s="151"/>
      <c r="J14204" s="153"/>
      <c r="K14204" s="153"/>
      <c r="L14204" s="153"/>
      <c r="M14204" s="153"/>
      <c r="N14204" s="153"/>
      <c r="O14204" s="153"/>
      <c r="P14204" s="153"/>
      <c r="Q14204" s="153"/>
      <c r="R14204" s="153"/>
      <c r="S14204" s="152"/>
      <c r="T14204" s="154"/>
    </row>
    <row r="14205" spans="8:20" x14ac:dyDescent="0.25">
      <c r="H14205" s="153"/>
      <c r="I14205" s="151"/>
      <c r="J14205" s="153"/>
      <c r="K14205" s="153"/>
      <c r="L14205" s="153"/>
      <c r="M14205" s="153"/>
      <c r="N14205" s="153"/>
      <c r="O14205" s="153"/>
      <c r="P14205" s="153"/>
      <c r="Q14205" s="153"/>
      <c r="R14205" s="153"/>
      <c r="S14205" s="152"/>
      <c r="T14205" s="154"/>
    </row>
    <row r="14206" spans="8:20" x14ac:dyDescent="0.25">
      <c r="H14206" s="153"/>
      <c r="I14206" s="151"/>
      <c r="J14206" s="153"/>
      <c r="K14206" s="153"/>
      <c r="L14206" s="153"/>
      <c r="M14206" s="153"/>
      <c r="N14206" s="153"/>
      <c r="O14206" s="153"/>
      <c r="P14206" s="153"/>
      <c r="Q14206" s="153"/>
      <c r="R14206" s="153"/>
      <c r="S14206" s="152"/>
      <c r="T14206" s="154"/>
    </row>
    <row r="14207" spans="8:20" x14ac:dyDescent="0.25">
      <c r="H14207" s="153"/>
      <c r="I14207" s="151"/>
      <c r="J14207" s="153"/>
      <c r="K14207" s="153"/>
      <c r="L14207" s="153"/>
      <c r="M14207" s="153"/>
      <c r="N14207" s="153"/>
      <c r="O14207" s="153"/>
      <c r="P14207" s="153"/>
      <c r="Q14207" s="153"/>
      <c r="R14207" s="153"/>
      <c r="S14207" s="152"/>
      <c r="T14207" s="154"/>
    </row>
    <row r="14208" spans="8:20" x14ac:dyDescent="0.25">
      <c r="H14208" s="153"/>
      <c r="I14208" s="151"/>
      <c r="J14208" s="153"/>
      <c r="K14208" s="153"/>
      <c r="L14208" s="153"/>
      <c r="M14208" s="153"/>
      <c r="N14208" s="153"/>
      <c r="O14208" s="153"/>
      <c r="P14208" s="153"/>
      <c r="Q14208" s="153"/>
      <c r="R14208" s="153"/>
      <c r="S14208" s="152"/>
      <c r="T14208" s="154"/>
    </row>
    <row r="14209" spans="8:20" x14ac:dyDescent="0.25">
      <c r="H14209" s="153"/>
      <c r="I14209" s="151"/>
      <c r="J14209" s="153"/>
      <c r="K14209" s="153"/>
      <c r="L14209" s="153"/>
      <c r="M14209" s="153"/>
      <c r="N14209" s="153"/>
      <c r="O14209" s="153"/>
      <c r="P14209" s="153"/>
      <c r="Q14209" s="153"/>
      <c r="R14209" s="153"/>
      <c r="S14209" s="152"/>
      <c r="T14209" s="154"/>
    </row>
    <row r="14210" spans="8:20" x14ac:dyDescent="0.25">
      <c r="H14210" s="153"/>
      <c r="I14210" s="151"/>
      <c r="J14210" s="153"/>
      <c r="K14210" s="153"/>
      <c r="L14210" s="153"/>
      <c r="M14210" s="153"/>
      <c r="N14210" s="153"/>
      <c r="O14210" s="153"/>
      <c r="P14210" s="153"/>
      <c r="Q14210" s="153"/>
      <c r="R14210" s="153"/>
      <c r="S14210" s="152"/>
      <c r="T14210" s="154"/>
    </row>
    <row r="14211" spans="8:20" x14ac:dyDescent="0.25">
      <c r="H14211" s="153"/>
      <c r="I14211" s="151"/>
      <c r="J14211" s="153"/>
      <c r="K14211" s="153"/>
      <c r="L14211" s="153"/>
      <c r="M14211" s="153"/>
      <c r="N14211" s="153"/>
      <c r="O14211" s="153"/>
      <c r="P14211" s="153"/>
      <c r="Q14211" s="153"/>
      <c r="R14211" s="153"/>
      <c r="S14211" s="152"/>
      <c r="T14211" s="154"/>
    </row>
    <row r="14212" spans="8:20" x14ac:dyDescent="0.25">
      <c r="H14212" s="153"/>
      <c r="I14212" s="151"/>
      <c r="J14212" s="153"/>
      <c r="K14212" s="153"/>
      <c r="L14212" s="153"/>
      <c r="M14212" s="153"/>
      <c r="N14212" s="153"/>
      <c r="O14212" s="153"/>
      <c r="P14212" s="153"/>
      <c r="Q14212" s="153"/>
      <c r="R14212" s="153"/>
      <c r="S14212" s="152"/>
      <c r="T14212" s="154"/>
    </row>
    <row r="14213" spans="8:20" x14ac:dyDescent="0.25">
      <c r="H14213" s="153"/>
      <c r="I14213" s="151"/>
      <c r="J14213" s="153"/>
      <c r="K14213" s="153"/>
      <c r="L14213" s="153"/>
      <c r="M14213" s="153"/>
      <c r="N14213" s="153"/>
      <c r="O14213" s="153"/>
      <c r="P14213" s="153"/>
      <c r="Q14213" s="153"/>
      <c r="R14213" s="153"/>
      <c r="S14213" s="152"/>
      <c r="T14213" s="154"/>
    </row>
    <row r="14214" spans="8:20" x14ac:dyDescent="0.25">
      <c r="H14214" s="153"/>
      <c r="I14214" s="151"/>
      <c r="J14214" s="153"/>
      <c r="K14214" s="153"/>
      <c r="L14214" s="153"/>
      <c r="M14214" s="153"/>
      <c r="N14214" s="153"/>
      <c r="O14214" s="153"/>
      <c r="P14214" s="153"/>
      <c r="Q14214" s="153"/>
      <c r="R14214" s="153"/>
      <c r="S14214" s="152"/>
      <c r="T14214" s="154"/>
    </row>
    <row r="14215" spans="8:20" x14ac:dyDescent="0.25">
      <c r="H14215" s="153"/>
      <c r="I14215" s="151"/>
      <c r="J14215" s="153"/>
      <c r="K14215" s="153"/>
      <c r="L14215" s="153"/>
      <c r="M14215" s="153"/>
      <c r="N14215" s="153"/>
      <c r="O14215" s="153"/>
      <c r="P14215" s="153"/>
      <c r="Q14215" s="153"/>
      <c r="R14215" s="153"/>
      <c r="S14215" s="152"/>
      <c r="T14215" s="154"/>
    </row>
    <row r="14216" spans="8:20" x14ac:dyDescent="0.25">
      <c r="H14216" s="153"/>
      <c r="I14216" s="151"/>
      <c r="J14216" s="153"/>
      <c r="K14216" s="153"/>
      <c r="L14216" s="153"/>
      <c r="M14216" s="153"/>
      <c r="N14216" s="153"/>
      <c r="O14216" s="153"/>
      <c r="P14216" s="153"/>
      <c r="Q14216" s="153"/>
      <c r="R14216" s="153"/>
      <c r="S14216" s="152"/>
      <c r="T14216" s="154"/>
    </row>
    <row r="14217" spans="8:20" x14ac:dyDescent="0.25">
      <c r="H14217" s="153"/>
      <c r="I14217" s="151"/>
      <c r="J14217" s="153"/>
      <c r="K14217" s="153"/>
      <c r="L14217" s="153"/>
      <c r="M14217" s="153"/>
      <c r="N14217" s="153"/>
      <c r="O14217" s="153"/>
      <c r="P14217" s="153"/>
      <c r="Q14217" s="153"/>
      <c r="R14217" s="153"/>
      <c r="S14217" s="152"/>
      <c r="T14217" s="154"/>
    </row>
    <row r="14218" spans="8:20" x14ac:dyDescent="0.25">
      <c r="H14218" s="153"/>
      <c r="I14218" s="151"/>
      <c r="J14218" s="153"/>
      <c r="K14218" s="153"/>
      <c r="L14218" s="153"/>
      <c r="M14218" s="153"/>
      <c r="N14218" s="153"/>
      <c r="O14218" s="153"/>
      <c r="P14218" s="153"/>
      <c r="Q14218" s="153"/>
      <c r="R14218" s="153"/>
      <c r="S14218" s="152"/>
      <c r="T14218" s="154"/>
    </row>
    <row r="14219" spans="8:20" x14ac:dyDescent="0.25">
      <c r="H14219" s="153"/>
      <c r="I14219" s="151"/>
      <c r="J14219" s="153"/>
      <c r="K14219" s="153"/>
      <c r="L14219" s="153"/>
      <c r="M14219" s="153"/>
      <c r="N14219" s="153"/>
      <c r="O14219" s="153"/>
      <c r="P14219" s="153"/>
      <c r="Q14219" s="153"/>
      <c r="R14219" s="153"/>
      <c r="S14219" s="152"/>
      <c r="T14219" s="154"/>
    </row>
    <row r="14220" spans="8:20" x14ac:dyDescent="0.25">
      <c r="H14220" s="153"/>
      <c r="I14220" s="151"/>
      <c r="J14220" s="153"/>
      <c r="K14220" s="153"/>
      <c r="L14220" s="153"/>
      <c r="M14220" s="153"/>
      <c r="N14220" s="153"/>
      <c r="O14220" s="153"/>
      <c r="P14220" s="153"/>
      <c r="Q14220" s="153"/>
      <c r="R14220" s="153"/>
      <c r="S14220" s="152"/>
      <c r="T14220" s="154"/>
    </row>
    <row r="14221" spans="8:20" x14ac:dyDescent="0.25">
      <c r="H14221" s="153"/>
      <c r="I14221" s="151"/>
      <c r="J14221" s="153"/>
      <c r="K14221" s="153"/>
      <c r="L14221" s="153"/>
      <c r="M14221" s="153"/>
      <c r="N14221" s="153"/>
      <c r="O14221" s="153"/>
      <c r="P14221" s="153"/>
      <c r="Q14221" s="153"/>
      <c r="R14221" s="153"/>
      <c r="S14221" s="152"/>
      <c r="T14221" s="154"/>
    </row>
    <row r="14222" spans="8:20" x14ac:dyDescent="0.25">
      <c r="H14222" s="153"/>
      <c r="I14222" s="151"/>
      <c r="J14222" s="153"/>
      <c r="K14222" s="153"/>
      <c r="L14222" s="153"/>
      <c r="M14222" s="153"/>
      <c r="N14222" s="153"/>
      <c r="O14222" s="153"/>
      <c r="P14222" s="153"/>
      <c r="Q14222" s="153"/>
      <c r="R14222" s="153"/>
      <c r="S14222" s="152"/>
      <c r="T14222" s="154"/>
    </row>
    <row r="14223" spans="8:20" x14ac:dyDescent="0.25">
      <c r="H14223" s="153"/>
      <c r="I14223" s="151"/>
      <c r="J14223" s="153"/>
      <c r="K14223" s="153"/>
      <c r="L14223" s="153"/>
      <c r="M14223" s="153"/>
      <c r="N14223" s="153"/>
      <c r="O14223" s="153"/>
      <c r="P14223" s="153"/>
      <c r="Q14223" s="153"/>
      <c r="R14223" s="153"/>
      <c r="S14223" s="152"/>
      <c r="T14223" s="154"/>
    </row>
    <row r="14224" spans="8:20" x14ac:dyDescent="0.25">
      <c r="H14224" s="153"/>
      <c r="I14224" s="151"/>
      <c r="J14224" s="153"/>
      <c r="K14224" s="153"/>
      <c r="L14224" s="153"/>
      <c r="M14224" s="153"/>
      <c r="N14224" s="153"/>
      <c r="O14224" s="153"/>
      <c r="P14224" s="153"/>
      <c r="Q14224" s="153"/>
      <c r="R14224" s="153"/>
      <c r="S14224" s="152"/>
      <c r="T14224" s="154"/>
    </row>
    <row r="14225" spans="8:20" x14ac:dyDescent="0.25">
      <c r="H14225" s="153"/>
      <c r="I14225" s="151"/>
      <c r="J14225" s="153"/>
      <c r="K14225" s="153"/>
      <c r="L14225" s="153"/>
      <c r="M14225" s="153"/>
      <c r="N14225" s="153"/>
      <c r="O14225" s="153"/>
      <c r="P14225" s="153"/>
      <c r="Q14225" s="153"/>
      <c r="R14225" s="153"/>
      <c r="S14225" s="152"/>
      <c r="T14225" s="154"/>
    </row>
    <row r="14226" spans="8:20" x14ac:dyDescent="0.25">
      <c r="H14226" s="153"/>
      <c r="I14226" s="151"/>
      <c r="J14226" s="153"/>
      <c r="K14226" s="153"/>
      <c r="L14226" s="153"/>
      <c r="M14226" s="153"/>
      <c r="N14226" s="153"/>
      <c r="O14226" s="153"/>
      <c r="P14226" s="153"/>
      <c r="Q14226" s="153"/>
      <c r="R14226" s="153"/>
      <c r="S14226" s="152"/>
      <c r="T14226" s="154"/>
    </row>
    <row r="14227" spans="8:20" x14ac:dyDescent="0.25">
      <c r="H14227" s="153"/>
      <c r="I14227" s="151"/>
      <c r="J14227" s="153"/>
      <c r="K14227" s="153"/>
      <c r="L14227" s="153"/>
      <c r="M14227" s="153"/>
      <c r="N14227" s="153"/>
      <c r="O14227" s="153"/>
      <c r="P14227" s="153"/>
      <c r="Q14227" s="153"/>
      <c r="R14227" s="153"/>
      <c r="S14227" s="152"/>
      <c r="T14227" s="154"/>
    </row>
    <row r="14228" spans="8:20" x14ac:dyDescent="0.25">
      <c r="H14228" s="153"/>
      <c r="I14228" s="151"/>
      <c r="J14228" s="153"/>
      <c r="K14228" s="153"/>
      <c r="L14228" s="153"/>
      <c r="M14228" s="153"/>
      <c r="N14228" s="153"/>
      <c r="O14228" s="153"/>
      <c r="P14228" s="153"/>
      <c r="Q14228" s="153"/>
      <c r="R14228" s="153"/>
      <c r="S14228" s="152"/>
      <c r="T14228" s="154"/>
    </row>
    <row r="14229" spans="8:20" x14ac:dyDescent="0.25">
      <c r="H14229" s="153"/>
      <c r="I14229" s="151"/>
      <c r="J14229" s="153"/>
      <c r="K14229" s="153"/>
      <c r="L14229" s="153"/>
      <c r="M14229" s="153"/>
      <c r="N14229" s="153"/>
      <c r="O14229" s="153"/>
      <c r="P14229" s="153"/>
      <c r="Q14229" s="153"/>
      <c r="R14229" s="153"/>
      <c r="S14229" s="152"/>
      <c r="T14229" s="154"/>
    </row>
    <row r="14230" spans="8:20" x14ac:dyDescent="0.25">
      <c r="H14230" s="153"/>
      <c r="I14230" s="151"/>
      <c r="J14230" s="153"/>
      <c r="K14230" s="153"/>
      <c r="L14230" s="153"/>
      <c r="M14230" s="153"/>
      <c r="N14230" s="153"/>
      <c r="O14230" s="153"/>
      <c r="P14230" s="153"/>
      <c r="Q14230" s="153"/>
      <c r="R14230" s="153"/>
      <c r="S14230" s="152"/>
      <c r="T14230" s="154"/>
    </row>
    <row r="14231" spans="8:20" x14ac:dyDescent="0.25">
      <c r="H14231" s="153"/>
      <c r="I14231" s="151"/>
      <c r="J14231" s="153"/>
      <c r="K14231" s="153"/>
      <c r="L14231" s="153"/>
      <c r="M14231" s="153"/>
      <c r="N14231" s="153"/>
      <c r="O14231" s="153"/>
      <c r="P14231" s="153"/>
      <c r="Q14231" s="153"/>
      <c r="R14231" s="153"/>
      <c r="S14231" s="152"/>
      <c r="T14231" s="154"/>
    </row>
    <row r="14232" spans="8:20" x14ac:dyDescent="0.25">
      <c r="H14232" s="153"/>
      <c r="I14232" s="151"/>
      <c r="J14232" s="153"/>
      <c r="K14232" s="153"/>
      <c r="L14232" s="153"/>
      <c r="M14232" s="153"/>
      <c r="N14232" s="153"/>
      <c r="O14232" s="153"/>
      <c r="P14232" s="153"/>
      <c r="Q14232" s="153"/>
      <c r="R14232" s="153"/>
      <c r="S14232" s="152"/>
      <c r="T14232" s="154"/>
    </row>
    <row r="14233" spans="8:20" x14ac:dyDescent="0.25">
      <c r="H14233" s="153"/>
      <c r="I14233" s="151"/>
      <c r="J14233" s="153"/>
      <c r="K14233" s="153"/>
      <c r="L14233" s="153"/>
      <c r="M14233" s="153"/>
      <c r="N14233" s="153"/>
      <c r="O14233" s="153"/>
      <c r="P14233" s="153"/>
      <c r="Q14233" s="153"/>
      <c r="R14233" s="153"/>
      <c r="S14233" s="152"/>
      <c r="T14233" s="154"/>
    </row>
    <row r="14234" spans="8:20" x14ac:dyDescent="0.25">
      <c r="H14234" s="153"/>
      <c r="I14234" s="151"/>
      <c r="J14234" s="153"/>
      <c r="K14234" s="153"/>
      <c r="L14234" s="153"/>
      <c r="M14234" s="153"/>
      <c r="N14234" s="153"/>
      <c r="O14234" s="153"/>
      <c r="P14234" s="153"/>
      <c r="Q14234" s="153"/>
      <c r="R14234" s="153"/>
      <c r="S14234" s="152"/>
      <c r="T14234" s="154"/>
    </row>
    <row r="14235" spans="8:20" x14ac:dyDescent="0.25">
      <c r="H14235" s="153"/>
      <c r="I14235" s="151"/>
      <c r="J14235" s="153"/>
      <c r="K14235" s="153"/>
      <c r="L14235" s="153"/>
      <c r="M14235" s="153"/>
      <c r="N14235" s="153"/>
      <c r="O14235" s="153"/>
      <c r="P14235" s="153"/>
      <c r="Q14235" s="153"/>
      <c r="R14235" s="153"/>
      <c r="S14235" s="152"/>
      <c r="T14235" s="154"/>
    </row>
    <row r="14236" spans="8:20" x14ac:dyDescent="0.25">
      <c r="H14236" s="153"/>
      <c r="I14236" s="151"/>
      <c r="J14236" s="153"/>
      <c r="K14236" s="153"/>
      <c r="L14236" s="153"/>
      <c r="M14236" s="153"/>
      <c r="N14236" s="153"/>
      <c r="O14236" s="153"/>
      <c r="P14236" s="153"/>
      <c r="Q14236" s="153"/>
      <c r="R14236" s="153"/>
      <c r="S14236" s="152"/>
      <c r="T14236" s="154"/>
    </row>
    <row r="14237" spans="8:20" x14ac:dyDescent="0.25">
      <c r="H14237" s="153"/>
      <c r="I14237" s="151"/>
      <c r="J14237" s="153"/>
      <c r="K14237" s="153"/>
      <c r="L14237" s="153"/>
      <c r="M14237" s="153"/>
      <c r="N14237" s="153"/>
      <c r="O14237" s="153"/>
      <c r="P14237" s="153"/>
      <c r="Q14237" s="153"/>
      <c r="R14237" s="153"/>
      <c r="S14237" s="152"/>
      <c r="T14237" s="154"/>
    </row>
    <row r="14238" spans="8:20" x14ac:dyDescent="0.25">
      <c r="H14238" s="153"/>
      <c r="I14238" s="151"/>
      <c r="J14238" s="153"/>
      <c r="K14238" s="153"/>
      <c r="L14238" s="153"/>
      <c r="M14238" s="153"/>
      <c r="N14238" s="153"/>
      <c r="O14238" s="153"/>
      <c r="P14238" s="153"/>
      <c r="Q14238" s="153"/>
      <c r="R14238" s="153"/>
      <c r="S14238" s="152"/>
      <c r="T14238" s="154"/>
    </row>
    <row r="14239" spans="8:20" x14ac:dyDescent="0.25">
      <c r="H14239" s="153"/>
      <c r="I14239" s="151"/>
      <c r="J14239" s="153"/>
      <c r="K14239" s="153"/>
      <c r="L14239" s="153"/>
      <c r="M14239" s="153"/>
      <c r="N14239" s="153"/>
      <c r="O14239" s="153"/>
      <c r="P14239" s="153"/>
      <c r="Q14239" s="153"/>
      <c r="R14239" s="153"/>
      <c r="S14239" s="152"/>
      <c r="T14239" s="154"/>
    </row>
    <row r="14240" spans="8:20" x14ac:dyDescent="0.25">
      <c r="H14240" s="153"/>
      <c r="I14240" s="151"/>
      <c r="J14240" s="153"/>
      <c r="K14240" s="153"/>
      <c r="L14240" s="153"/>
      <c r="M14240" s="153"/>
      <c r="N14240" s="153"/>
      <c r="O14240" s="153"/>
      <c r="P14240" s="153"/>
      <c r="Q14240" s="153"/>
      <c r="R14240" s="153"/>
      <c r="S14240" s="152"/>
      <c r="T14240" s="154"/>
    </row>
    <row r="14241" spans="8:20" x14ac:dyDescent="0.25">
      <c r="H14241" s="153"/>
      <c r="I14241" s="151"/>
      <c r="J14241" s="153"/>
      <c r="K14241" s="153"/>
      <c r="L14241" s="153"/>
      <c r="M14241" s="153"/>
      <c r="N14241" s="153"/>
      <c r="O14241" s="153"/>
      <c r="P14241" s="153"/>
      <c r="Q14241" s="153"/>
      <c r="R14241" s="153"/>
      <c r="S14241" s="152"/>
      <c r="T14241" s="154"/>
    </row>
    <row r="14242" spans="8:20" x14ac:dyDescent="0.25">
      <c r="H14242" s="153"/>
      <c r="I14242" s="151"/>
      <c r="J14242" s="153"/>
      <c r="K14242" s="153"/>
      <c r="L14242" s="153"/>
      <c r="M14242" s="153"/>
      <c r="N14242" s="153"/>
      <c r="O14242" s="153"/>
      <c r="P14242" s="153"/>
      <c r="Q14242" s="153"/>
      <c r="R14242" s="153"/>
      <c r="S14242" s="152"/>
      <c r="T14242" s="154"/>
    </row>
    <row r="14243" spans="8:20" x14ac:dyDescent="0.25">
      <c r="H14243" s="153"/>
      <c r="I14243" s="151"/>
      <c r="J14243" s="153"/>
      <c r="K14243" s="153"/>
      <c r="L14243" s="153"/>
      <c r="M14243" s="153"/>
      <c r="N14243" s="153"/>
      <c r="O14243" s="153"/>
      <c r="P14243" s="153"/>
      <c r="Q14243" s="153"/>
      <c r="R14243" s="153"/>
      <c r="S14243" s="152"/>
      <c r="T14243" s="154"/>
    </row>
    <row r="14244" spans="8:20" x14ac:dyDescent="0.25">
      <c r="H14244" s="153"/>
      <c r="I14244" s="151"/>
      <c r="J14244" s="153"/>
      <c r="K14244" s="153"/>
      <c r="L14244" s="153"/>
      <c r="M14244" s="153"/>
      <c r="N14244" s="153"/>
      <c r="O14244" s="153"/>
      <c r="P14244" s="153"/>
      <c r="Q14244" s="153"/>
      <c r="R14244" s="153"/>
      <c r="S14244" s="152"/>
      <c r="T14244" s="154"/>
    </row>
    <row r="14245" spans="8:20" x14ac:dyDescent="0.25">
      <c r="H14245" s="153"/>
      <c r="I14245" s="151"/>
      <c r="J14245" s="153"/>
      <c r="K14245" s="153"/>
      <c r="L14245" s="153"/>
      <c r="M14245" s="153"/>
      <c r="N14245" s="153"/>
      <c r="O14245" s="153"/>
      <c r="P14245" s="153"/>
      <c r="Q14245" s="153"/>
      <c r="R14245" s="153"/>
      <c r="S14245" s="152"/>
      <c r="T14245" s="154"/>
    </row>
    <row r="14246" spans="8:20" x14ac:dyDescent="0.25">
      <c r="H14246" s="153"/>
      <c r="I14246" s="151"/>
      <c r="J14246" s="153"/>
      <c r="K14246" s="153"/>
      <c r="L14246" s="153"/>
      <c r="M14246" s="153"/>
      <c r="N14246" s="153"/>
      <c r="O14246" s="153"/>
      <c r="P14246" s="153"/>
      <c r="Q14246" s="153"/>
      <c r="R14246" s="153"/>
      <c r="S14246" s="152"/>
      <c r="T14246" s="154"/>
    </row>
    <row r="14247" spans="8:20" x14ac:dyDescent="0.25">
      <c r="H14247" s="153"/>
      <c r="I14247" s="151"/>
      <c r="J14247" s="153"/>
      <c r="K14247" s="153"/>
      <c r="L14247" s="153"/>
      <c r="M14247" s="153"/>
      <c r="N14247" s="153"/>
      <c r="O14247" s="153"/>
      <c r="P14247" s="153"/>
      <c r="Q14247" s="153"/>
      <c r="R14247" s="153"/>
      <c r="S14247" s="152"/>
      <c r="T14247" s="154"/>
    </row>
    <row r="14248" spans="8:20" x14ac:dyDescent="0.25">
      <c r="H14248" s="153"/>
      <c r="I14248" s="151"/>
      <c r="J14248" s="153"/>
      <c r="K14248" s="153"/>
      <c r="L14248" s="153"/>
      <c r="M14248" s="153"/>
      <c r="N14248" s="153"/>
      <c r="O14248" s="153"/>
      <c r="P14248" s="153"/>
      <c r="Q14248" s="153"/>
      <c r="R14248" s="153"/>
      <c r="S14248" s="152"/>
      <c r="T14248" s="154"/>
    </row>
    <row r="14249" spans="8:20" x14ac:dyDescent="0.25">
      <c r="H14249" s="153"/>
      <c r="I14249" s="151"/>
      <c r="J14249" s="153"/>
      <c r="K14249" s="153"/>
      <c r="L14249" s="153"/>
      <c r="M14249" s="153"/>
      <c r="N14249" s="153"/>
      <c r="O14249" s="153"/>
      <c r="P14249" s="153"/>
      <c r="Q14249" s="153"/>
      <c r="R14249" s="153"/>
      <c r="S14249" s="152"/>
      <c r="T14249" s="154"/>
    </row>
    <row r="14250" spans="8:20" x14ac:dyDescent="0.25">
      <c r="H14250" s="153"/>
      <c r="I14250" s="151"/>
      <c r="J14250" s="153"/>
      <c r="K14250" s="153"/>
      <c r="L14250" s="153"/>
      <c r="M14250" s="153"/>
      <c r="N14250" s="153"/>
      <c r="O14250" s="153"/>
      <c r="P14250" s="153"/>
      <c r="Q14250" s="153"/>
      <c r="R14250" s="153"/>
      <c r="S14250" s="152"/>
      <c r="T14250" s="154"/>
    </row>
    <row r="14251" spans="8:20" x14ac:dyDescent="0.25">
      <c r="H14251" s="153"/>
      <c r="I14251" s="151"/>
      <c r="J14251" s="153"/>
      <c r="K14251" s="153"/>
      <c r="L14251" s="153"/>
      <c r="M14251" s="153"/>
      <c r="N14251" s="153"/>
      <c r="O14251" s="153"/>
      <c r="P14251" s="153"/>
      <c r="Q14251" s="153"/>
      <c r="R14251" s="153"/>
      <c r="S14251" s="152"/>
      <c r="T14251" s="154"/>
    </row>
    <row r="14252" spans="8:20" x14ac:dyDescent="0.25">
      <c r="H14252" s="153"/>
      <c r="I14252" s="151"/>
      <c r="J14252" s="153"/>
      <c r="K14252" s="153"/>
      <c r="L14252" s="153"/>
      <c r="M14252" s="153"/>
      <c r="N14252" s="153"/>
      <c r="O14252" s="153"/>
      <c r="P14252" s="153"/>
      <c r="Q14252" s="153"/>
      <c r="R14252" s="153"/>
      <c r="S14252" s="152"/>
      <c r="T14252" s="154"/>
    </row>
    <row r="14253" spans="8:20" x14ac:dyDescent="0.25">
      <c r="H14253" s="153"/>
      <c r="I14253" s="151"/>
      <c r="J14253" s="153"/>
      <c r="K14253" s="153"/>
      <c r="L14253" s="153"/>
      <c r="M14253" s="153"/>
      <c r="N14253" s="153"/>
      <c r="O14253" s="153"/>
      <c r="P14253" s="153"/>
      <c r="Q14253" s="153"/>
      <c r="R14253" s="153"/>
      <c r="S14253" s="152"/>
      <c r="T14253" s="154"/>
    </row>
    <row r="14254" spans="8:20" x14ac:dyDescent="0.25">
      <c r="H14254" s="153"/>
      <c r="I14254" s="151"/>
      <c r="J14254" s="153"/>
      <c r="K14254" s="153"/>
      <c r="L14254" s="153"/>
      <c r="M14254" s="153"/>
      <c r="N14254" s="153"/>
      <c r="O14254" s="153"/>
      <c r="P14254" s="153"/>
      <c r="Q14254" s="153"/>
      <c r="R14254" s="153"/>
      <c r="S14254" s="152"/>
      <c r="T14254" s="154"/>
    </row>
    <row r="14255" spans="8:20" x14ac:dyDescent="0.25">
      <c r="H14255" s="153"/>
      <c r="I14255" s="151"/>
      <c r="J14255" s="153"/>
      <c r="K14255" s="153"/>
      <c r="L14255" s="153"/>
      <c r="M14255" s="153"/>
      <c r="N14255" s="153"/>
      <c r="O14255" s="153"/>
      <c r="P14255" s="153"/>
      <c r="Q14255" s="153"/>
      <c r="R14255" s="153"/>
      <c r="S14255" s="152"/>
      <c r="T14255" s="154"/>
    </row>
    <row r="14256" spans="8:20" x14ac:dyDescent="0.25">
      <c r="H14256" s="153"/>
      <c r="I14256" s="151"/>
      <c r="J14256" s="153"/>
      <c r="K14256" s="153"/>
      <c r="L14256" s="153"/>
      <c r="M14256" s="153"/>
      <c r="N14256" s="153"/>
      <c r="O14256" s="153"/>
      <c r="P14256" s="153"/>
      <c r="Q14256" s="153"/>
      <c r="R14256" s="153"/>
      <c r="S14256" s="152"/>
      <c r="T14256" s="154"/>
    </row>
    <row r="14257" spans="8:20" x14ac:dyDescent="0.25">
      <c r="H14257" s="153"/>
      <c r="I14257" s="151"/>
      <c r="J14257" s="153"/>
      <c r="K14257" s="153"/>
      <c r="L14257" s="153"/>
      <c r="M14257" s="153"/>
      <c r="N14257" s="153"/>
      <c r="O14257" s="153"/>
      <c r="P14257" s="153"/>
      <c r="Q14257" s="153"/>
      <c r="R14257" s="153"/>
      <c r="S14257" s="152"/>
      <c r="T14257" s="154"/>
    </row>
    <row r="14258" spans="8:20" x14ac:dyDescent="0.25">
      <c r="H14258" s="153"/>
      <c r="I14258" s="151"/>
      <c r="J14258" s="153"/>
      <c r="K14258" s="153"/>
      <c r="L14258" s="153"/>
      <c r="M14258" s="153"/>
      <c r="N14258" s="153"/>
      <c r="O14258" s="153"/>
      <c r="P14258" s="153"/>
      <c r="Q14258" s="153"/>
      <c r="R14258" s="153"/>
      <c r="S14258" s="152"/>
      <c r="T14258" s="154"/>
    </row>
    <row r="14259" spans="8:20" x14ac:dyDescent="0.25">
      <c r="H14259" s="153"/>
      <c r="I14259" s="151"/>
      <c r="J14259" s="153"/>
      <c r="K14259" s="153"/>
      <c r="L14259" s="153"/>
      <c r="M14259" s="153"/>
      <c r="N14259" s="153"/>
      <c r="O14259" s="153"/>
      <c r="P14259" s="153"/>
      <c r="Q14259" s="153"/>
      <c r="R14259" s="153"/>
      <c r="S14259" s="152"/>
      <c r="T14259" s="154"/>
    </row>
    <row r="14260" spans="8:20" x14ac:dyDescent="0.25">
      <c r="H14260" s="153"/>
      <c r="I14260" s="151"/>
      <c r="J14260" s="153"/>
      <c r="K14260" s="153"/>
      <c r="L14260" s="153"/>
      <c r="M14260" s="153"/>
      <c r="N14260" s="153"/>
      <c r="O14260" s="153"/>
      <c r="P14260" s="153"/>
      <c r="Q14260" s="153"/>
      <c r="R14260" s="153"/>
      <c r="S14260" s="152"/>
      <c r="T14260" s="154"/>
    </row>
    <row r="14261" spans="8:20" x14ac:dyDescent="0.25">
      <c r="H14261" s="153"/>
      <c r="I14261" s="151"/>
      <c r="J14261" s="153"/>
      <c r="K14261" s="153"/>
      <c r="L14261" s="153"/>
      <c r="M14261" s="153"/>
      <c r="N14261" s="153"/>
      <c r="O14261" s="153"/>
      <c r="P14261" s="153"/>
      <c r="Q14261" s="153"/>
      <c r="R14261" s="153"/>
      <c r="S14261" s="152"/>
      <c r="T14261" s="154"/>
    </row>
    <row r="14262" spans="8:20" x14ac:dyDescent="0.25">
      <c r="H14262" s="153"/>
      <c r="I14262" s="151"/>
      <c r="J14262" s="153"/>
      <c r="K14262" s="153"/>
      <c r="L14262" s="153"/>
      <c r="M14262" s="153"/>
      <c r="N14262" s="153"/>
      <c r="O14262" s="153"/>
      <c r="P14262" s="153"/>
      <c r="Q14262" s="153"/>
      <c r="R14262" s="153"/>
      <c r="S14262" s="152"/>
      <c r="T14262" s="154"/>
    </row>
    <row r="14263" spans="8:20" x14ac:dyDescent="0.25">
      <c r="H14263" s="153"/>
      <c r="I14263" s="151"/>
      <c r="J14263" s="153"/>
      <c r="K14263" s="153"/>
      <c r="L14263" s="153"/>
      <c r="M14263" s="153"/>
      <c r="N14263" s="153"/>
      <c r="O14263" s="153"/>
      <c r="P14263" s="153"/>
      <c r="Q14263" s="153"/>
      <c r="R14263" s="153"/>
      <c r="S14263" s="152"/>
      <c r="T14263" s="154"/>
    </row>
    <row r="14264" spans="8:20" x14ac:dyDescent="0.25">
      <c r="H14264" s="153"/>
      <c r="I14264" s="151"/>
      <c r="J14264" s="153"/>
      <c r="K14264" s="153"/>
      <c r="L14264" s="153"/>
      <c r="M14264" s="153"/>
      <c r="N14264" s="153"/>
      <c r="O14264" s="153"/>
      <c r="P14264" s="153"/>
      <c r="Q14264" s="153"/>
      <c r="R14264" s="153"/>
      <c r="S14264" s="152"/>
      <c r="T14264" s="154"/>
    </row>
    <row r="14265" spans="8:20" x14ac:dyDescent="0.25">
      <c r="H14265" s="153"/>
      <c r="I14265" s="151"/>
      <c r="J14265" s="153"/>
      <c r="K14265" s="153"/>
      <c r="L14265" s="153"/>
      <c r="M14265" s="153"/>
      <c r="N14265" s="153"/>
      <c r="O14265" s="153"/>
      <c r="P14265" s="153"/>
      <c r="Q14265" s="153"/>
      <c r="R14265" s="153"/>
      <c r="S14265" s="152"/>
      <c r="T14265" s="154"/>
    </row>
    <row r="14266" spans="8:20" x14ac:dyDescent="0.25">
      <c r="H14266" s="153"/>
      <c r="I14266" s="151"/>
      <c r="J14266" s="153"/>
      <c r="K14266" s="153"/>
      <c r="L14266" s="153"/>
      <c r="M14266" s="153"/>
      <c r="N14266" s="153"/>
      <c r="O14266" s="153"/>
      <c r="P14266" s="153"/>
      <c r="Q14266" s="153"/>
      <c r="R14266" s="153"/>
      <c r="S14266" s="152"/>
      <c r="T14266" s="154"/>
    </row>
    <row r="14267" spans="8:20" x14ac:dyDescent="0.25">
      <c r="H14267" s="153"/>
      <c r="I14267" s="151"/>
      <c r="J14267" s="153"/>
      <c r="K14267" s="153"/>
      <c r="L14267" s="153"/>
      <c r="M14267" s="153"/>
      <c r="N14267" s="153"/>
      <c r="O14267" s="153"/>
      <c r="P14267" s="153"/>
      <c r="Q14267" s="153"/>
      <c r="R14267" s="153"/>
      <c r="S14267" s="152"/>
      <c r="T14267" s="154"/>
    </row>
    <row r="14268" spans="8:20" x14ac:dyDescent="0.25">
      <c r="H14268" s="153"/>
      <c r="I14268" s="151"/>
      <c r="J14268" s="153"/>
      <c r="K14268" s="153"/>
      <c r="L14268" s="153"/>
      <c r="M14268" s="153"/>
      <c r="N14268" s="153"/>
      <c r="O14268" s="153"/>
      <c r="P14268" s="153"/>
      <c r="Q14268" s="153"/>
      <c r="R14268" s="153"/>
      <c r="S14268" s="152"/>
      <c r="T14268" s="154"/>
    </row>
    <row r="14269" spans="8:20" x14ac:dyDescent="0.25">
      <c r="H14269" s="153"/>
      <c r="I14269" s="151"/>
      <c r="J14269" s="153"/>
      <c r="K14269" s="153"/>
      <c r="L14269" s="153"/>
      <c r="M14269" s="153"/>
      <c r="N14269" s="153"/>
      <c r="O14269" s="153"/>
      <c r="P14269" s="153"/>
      <c r="Q14269" s="153"/>
      <c r="R14269" s="153"/>
      <c r="S14269" s="152"/>
      <c r="T14269" s="154"/>
    </row>
    <row r="14270" spans="8:20" x14ac:dyDescent="0.25">
      <c r="H14270" s="153"/>
      <c r="I14270" s="151"/>
      <c r="J14270" s="153"/>
      <c r="K14270" s="153"/>
      <c r="L14270" s="153"/>
      <c r="M14270" s="153"/>
      <c r="N14270" s="153"/>
      <c r="O14270" s="153"/>
      <c r="P14270" s="153"/>
      <c r="Q14270" s="153"/>
      <c r="R14270" s="153"/>
      <c r="S14270" s="152"/>
      <c r="T14270" s="154"/>
    </row>
    <row r="14271" spans="8:20" x14ac:dyDescent="0.25">
      <c r="H14271" s="153"/>
      <c r="I14271" s="151"/>
      <c r="J14271" s="153"/>
      <c r="K14271" s="153"/>
      <c r="L14271" s="153"/>
      <c r="M14271" s="153"/>
      <c r="N14271" s="153"/>
      <c r="O14271" s="153"/>
      <c r="P14271" s="153"/>
      <c r="Q14271" s="153"/>
      <c r="R14271" s="153"/>
      <c r="S14271" s="152"/>
      <c r="T14271" s="154"/>
    </row>
    <row r="14272" spans="8:20" x14ac:dyDescent="0.25">
      <c r="H14272" s="153"/>
      <c r="I14272" s="151"/>
      <c r="J14272" s="153"/>
      <c r="K14272" s="153"/>
      <c r="L14272" s="153"/>
      <c r="M14272" s="153"/>
      <c r="N14272" s="153"/>
      <c r="O14272" s="153"/>
      <c r="P14272" s="153"/>
      <c r="Q14272" s="153"/>
      <c r="R14272" s="153"/>
      <c r="S14272" s="152"/>
      <c r="T14272" s="154"/>
    </row>
    <row r="14273" spans="8:20" x14ac:dyDescent="0.25">
      <c r="H14273" s="153"/>
      <c r="I14273" s="151"/>
      <c r="J14273" s="153"/>
      <c r="K14273" s="153"/>
      <c r="L14273" s="153"/>
      <c r="M14273" s="153"/>
      <c r="N14273" s="153"/>
      <c r="O14273" s="153"/>
      <c r="P14273" s="153"/>
      <c r="Q14273" s="153"/>
      <c r="R14273" s="153"/>
      <c r="S14273" s="152"/>
      <c r="T14273" s="154"/>
    </row>
    <row r="14274" spans="8:20" x14ac:dyDescent="0.25">
      <c r="H14274" s="153"/>
      <c r="I14274" s="151"/>
      <c r="J14274" s="153"/>
      <c r="K14274" s="153"/>
      <c r="L14274" s="153"/>
      <c r="M14274" s="153"/>
      <c r="N14274" s="153"/>
      <c r="O14274" s="153"/>
      <c r="P14274" s="153"/>
      <c r="Q14274" s="153"/>
      <c r="R14274" s="153"/>
      <c r="S14274" s="152"/>
      <c r="T14274" s="154"/>
    </row>
    <row r="14275" spans="8:20" x14ac:dyDescent="0.25">
      <c r="H14275" s="153"/>
      <c r="I14275" s="151"/>
      <c r="J14275" s="153"/>
      <c r="K14275" s="153"/>
      <c r="L14275" s="153"/>
      <c r="M14275" s="153"/>
      <c r="N14275" s="153"/>
      <c r="O14275" s="153"/>
      <c r="P14275" s="153"/>
      <c r="Q14275" s="153"/>
      <c r="R14275" s="153"/>
      <c r="S14275" s="152"/>
      <c r="T14275" s="154"/>
    </row>
    <row r="14276" spans="8:20" x14ac:dyDescent="0.25">
      <c r="H14276" s="153"/>
      <c r="I14276" s="151"/>
      <c r="J14276" s="153"/>
      <c r="K14276" s="153"/>
      <c r="L14276" s="153"/>
      <c r="M14276" s="153"/>
      <c r="N14276" s="153"/>
      <c r="O14276" s="153"/>
      <c r="P14276" s="153"/>
      <c r="Q14276" s="153"/>
      <c r="R14276" s="153"/>
      <c r="S14276" s="152"/>
      <c r="T14276" s="154"/>
    </row>
    <row r="14277" spans="8:20" x14ac:dyDescent="0.25">
      <c r="H14277" s="153"/>
      <c r="I14277" s="151"/>
      <c r="J14277" s="153"/>
      <c r="K14277" s="153"/>
      <c r="L14277" s="153"/>
      <c r="M14277" s="153"/>
      <c r="N14277" s="153"/>
      <c r="O14277" s="153"/>
      <c r="P14277" s="153"/>
      <c r="Q14277" s="153"/>
      <c r="R14277" s="153"/>
      <c r="S14277" s="152"/>
      <c r="T14277" s="154"/>
    </row>
    <row r="14278" spans="8:20" x14ac:dyDescent="0.25">
      <c r="H14278" s="153"/>
      <c r="I14278" s="151"/>
      <c r="J14278" s="153"/>
      <c r="K14278" s="153"/>
      <c r="L14278" s="153"/>
      <c r="M14278" s="153"/>
      <c r="N14278" s="153"/>
      <c r="O14278" s="153"/>
      <c r="P14278" s="153"/>
      <c r="Q14278" s="153"/>
      <c r="R14278" s="153"/>
      <c r="S14278" s="152"/>
      <c r="T14278" s="154"/>
    </row>
    <row r="14279" spans="8:20" x14ac:dyDescent="0.25">
      <c r="H14279" s="153"/>
      <c r="I14279" s="151"/>
      <c r="J14279" s="153"/>
      <c r="K14279" s="153"/>
      <c r="L14279" s="153"/>
      <c r="M14279" s="153"/>
      <c r="N14279" s="153"/>
      <c r="O14279" s="153"/>
      <c r="P14279" s="153"/>
      <c r="Q14279" s="153"/>
      <c r="R14279" s="153"/>
      <c r="S14279" s="152"/>
      <c r="T14279" s="154"/>
    </row>
    <row r="14280" spans="8:20" x14ac:dyDescent="0.25">
      <c r="H14280" s="153"/>
      <c r="I14280" s="151"/>
      <c r="J14280" s="153"/>
      <c r="K14280" s="153"/>
      <c r="L14280" s="153"/>
      <c r="M14280" s="153"/>
      <c r="N14280" s="153"/>
      <c r="O14280" s="153"/>
      <c r="P14280" s="153"/>
      <c r="Q14280" s="153"/>
      <c r="R14280" s="153"/>
      <c r="S14280" s="152"/>
      <c r="T14280" s="154"/>
    </row>
    <row r="14281" spans="8:20" x14ac:dyDescent="0.25">
      <c r="H14281" s="153"/>
      <c r="I14281" s="151"/>
      <c r="J14281" s="153"/>
      <c r="K14281" s="153"/>
      <c r="L14281" s="153"/>
      <c r="M14281" s="153"/>
      <c r="N14281" s="153"/>
      <c r="O14281" s="153"/>
      <c r="P14281" s="153"/>
      <c r="Q14281" s="153"/>
      <c r="R14281" s="153"/>
      <c r="S14281" s="152"/>
      <c r="T14281" s="154"/>
    </row>
    <row r="14282" spans="8:20" x14ac:dyDescent="0.25">
      <c r="H14282" s="153"/>
      <c r="I14282" s="151"/>
      <c r="J14282" s="153"/>
      <c r="K14282" s="153"/>
      <c r="L14282" s="153"/>
      <c r="M14282" s="153"/>
      <c r="N14282" s="153"/>
      <c r="O14282" s="153"/>
      <c r="P14282" s="153"/>
      <c r="Q14282" s="153"/>
      <c r="R14282" s="153"/>
      <c r="S14282" s="152"/>
      <c r="T14282" s="154"/>
    </row>
    <row r="14283" spans="8:20" x14ac:dyDescent="0.25">
      <c r="H14283" s="153"/>
      <c r="I14283" s="151"/>
      <c r="J14283" s="153"/>
      <c r="K14283" s="153"/>
      <c r="L14283" s="153"/>
      <c r="M14283" s="153"/>
      <c r="N14283" s="153"/>
      <c r="O14283" s="153"/>
      <c r="P14283" s="153"/>
      <c r="Q14283" s="153"/>
      <c r="R14283" s="153"/>
      <c r="S14283" s="152"/>
      <c r="T14283" s="154"/>
    </row>
    <row r="14284" spans="8:20" x14ac:dyDescent="0.25">
      <c r="H14284" s="153"/>
      <c r="I14284" s="151"/>
      <c r="J14284" s="153"/>
      <c r="K14284" s="153"/>
      <c r="L14284" s="153"/>
      <c r="M14284" s="153"/>
      <c r="N14284" s="153"/>
      <c r="O14284" s="153"/>
      <c r="P14284" s="153"/>
      <c r="Q14284" s="153"/>
      <c r="R14284" s="153"/>
      <c r="S14284" s="152"/>
      <c r="T14284" s="154"/>
    </row>
    <row r="14285" spans="8:20" x14ac:dyDescent="0.25">
      <c r="H14285" s="153"/>
      <c r="I14285" s="151"/>
      <c r="J14285" s="153"/>
      <c r="K14285" s="153"/>
      <c r="L14285" s="153"/>
      <c r="M14285" s="153"/>
      <c r="N14285" s="153"/>
      <c r="O14285" s="153"/>
      <c r="P14285" s="153"/>
      <c r="Q14285" s="153"/>
      <c r="R14285" s="153"/>
      <c r="S14285" s="152"/>
      <c r="T14285" s="154"/>
    </row>
    <row r="14286" spans="8:20" x14ac:dyDescent="0.25">
      <c r="H14286" s="153"/>
      <c r="I14286" s="151"/>
      <c r="J14286" s="153"/>
      <c r="K14286" s="153"/>
      <c r="L14286" s="153"/>
      <c r="M14286" s="153"/>
      <c r="N14286" s="153"/>
      <c r="O14286" s="153"/>
      <c r="P14286" s="153"/>
      <c r="Q14286" s="153"/>
      <c r="R14286" s="153"/>
      <c r="S14286" s="152"/>
      <c r="T14286" s="154"/>
    </row>
    <row r="14287" spans="8:20" x14ac:dyDescent="0.25">
      <c r="H14287" s="153"/>
      <c r="I14287" s="151"/>
      <c r="J14287" s="153"/>
      <c r="K14287" s="153"/>
      <c r="L14287" s="153"/>
      <c r="M14287" s="153"/>
      <c r="N14287" s="153"/>
      <c r="O14287" s="153"/>
      <c r="P14287" s="153"/>
      <c r="Q14287" s="153"/>
      <c r="R14287" s="153"/>
      <c r="S14287" s="152"/>
      <c r="T14287" s="154"/>
    </row>
    <row r="14288" spans="8:20" x14ac:dyDescent="0.25">
      <c r="H14288" s="153"/>
      <c r="I14288" s="151"/>
      <c r="J14288" s="153"/>
      <c r="K14288" s="153"/>
      <c r="L14288" s="153"/>
      <c r="M14288" s="153"/>
      <c r="N14288" s="153"/>
      <c r="O14288" s="153"/>
      <c r="P14288" s="153"/>
      <c r="Q14288" s="153"/>
      <c r="R14288" s="153"/>
      <c r="S14288" s="152"/>
      <c r="T14288" s="154"/>
    </row>
    <row r="14289" spans="8:20" x14ac:dyDescent="0.25">
      <c r="H14289" s="153"/>
      <c r="I14289" s="151"/>
      <c r="J14289" s="153"/>
      <c r="K14289" s="153"/>
      <c r="L14289" s="153"/>
      <c r="M14289" s="153"/>
      <c r="N14289" s="153"/>
      <c r="O14289" s="153"/>
      <c r="P14289" s="153"/>
      <c r="Q14289" s="153"/>
      <c r="R14289" s="153"/>
      <c r="S14289" s="152"/>
      <c r="T14289" s="154"/>
    </row>
    <row r="14290" spans="8:20" x14ac:dyDescent="0.25">
      <c r="H14290" s="153"/>
      <c r="I14290" s="151"/>
      <c r="J14290" s="153"/>
      <c r="K14290" s="153"/>
      <c r="L14290" s="153"/>
      <c r="M14290" s="153"/>
      <c r="N14290" s="153"/>
      <c r="O14290" s="153"/>
      <c r="P14290" s="153"/>
      <c r="Q14290" s="153"/>
      <c r="R14290" s="153"/>
      <c r="S14290" s="152"/>
      <c r="T14290" s="154"/>
    </row>
    <row r="14291" spans="8:20" x14ac:dyDescent="0.25">
      <c r="H14291" s="153"/>
      <c r="I14291" s="151"/>
      <c r="J14291" s="153"/>
      <c r="K14291" s="153"/>
      <c r="L14291" s="153"/>
      <c r="M14291" s="153"/>
      <c r="N14291" s="153"/>
      <c r="O14291" s="153"/>
      <c r="P14291" s="153"/>
      <c r="Q14291" s="153"/>
      <c r="R14291" s="153"/>
      <c r="S14291" s="152"/>
      <c r="T14291" s="154"/>
    </row>
    <row r="14292" spans="8:20" x14ac:dyDescent="0.25">
      <c r="H14292" s="153"/>
      <c r="I14292" s="151"/>
      <c r="J14292" s="153"/>
      <c r="K14292" s="153"/>
      <c r="L14292" s="153"/>
      <c r="M14292" s="153"/>
      <c r="N14292" s="153"/>
      <c r="O14292" s="153"/>
      <c r="P14292" s="153"/>
      <c r="Q14292" s="153"/>
      <c r="R14292" s="153"/>
      <c r="S14292" s="152"/>
      <c r="T14292" s="154"/>
    </row>
    <row r="14293" spans="8:20" x14ac:dyDescent="0.25">
      <c r="H14293" s="153"/>
      <c r="I14293" s="151"/>
      <c r="J14293" s="153"/>
      <c r="K14293" s="153"/>
      <c r="L14293" s="153"/>
      <c r="M14293" s="153"/>
      <c r="N14293" s="153"/>
      <c r="O14293" s="153"/>
      <c r="P14293" s="153"/>
      <c r="Q14293" s="153"/>
      <c r="R14293" s="153"/>
      <c r="S14293" s="152"/>
      <c r="T14293" s="154"/>
    </row>
    <row r="14294" spans="8:20" x14ac:dyDescent="0.25">
      <c r="H14294" s="153"/>
      <c r="I14294" s="151"/>
      <c r="J14294" s="153"/>
      <c r="K14294" s="153"/>
      <c r="L14294" s="153"/>
      <c r="M14294" s="153"/>
      <c r="N14294" s="153"/>
      <c r="O14294" s="153"/>
      <c r="P14294" s="153"/>
      <c r="Q14294" s="153"/>
      <c r="R14294" s="153"/>
      <c r="S14294" s="152"/>
      <c r="T14294" s="154"/>
    </row>
    <row r="14295" spans="8:20" x14ac:dyDescent="0.25">
      <c r="H14295" s="153"/>
      <c r="I14295" s="151"/>
      <c r="J14295" s="153"/>
      <c r="K14295" s="153"/>
      <c r="L14295" s="153"/>
      <c r="M14295" s="153"/>
      <c r="N14295" s="153"/>
      <c r="O14295" s="153"/>
      <c r="P14295" s="153"/>
      <c r="Q14295" s="153"/>
      <c r="R14295" s="153"/>
      <c r="S14295" s="152"/>
      <c r="T14295" s="154"/>
    </row>
    <row r="14296" spans="8:20" x14ac:dyDescent="0.25">
      <c r="H14296" s="153"/>
      <c r="I14296" s="151"/>
      <c r="J14296" s="153"/>
      <c r="K14296" s="153"/>
      <c r="L14296" s="153"/>
      <c r="M14296" s="153"/>
      <c r="N14296" s="153"/>
      <c r="O14296" s="153"/>
      <c r="P14296" s="153"/>
      <c r="Q14296" s="153"/>
      <c r="R14296" s="153"/>
      <c r="S14296" s="152"/>
      <c r="T14296" s="154"/>
    </row>
    <row r="14297" spans="8:20" x14ac:dyDescent="0.25">
      <c r="H14297" s="153"/>
      <c r="I14297" s="151"/>
      <c r="J14297" s="153"/>
      <c r="K14297" s="153"/>
      <c r="L14297" s="153"/>
      <c r="M14297" s="153"/>
      <c r="N14297" s="153"/>
      <c r="O14297" s="153"/>
      <c r="P14297" s="153"/>
      <c r="Q14297" s="153"/>
      <c r="R14297" s="153"/>
      <c r="S14297" s="152"/>
      <c r="T14297" s="154"/>
    </row>
    <row r="14298" spans="8:20" x14ac:dyDescent="0.25">
      <c r="H14298" s="153"/>
      <c r="I14298" s="151"/>
      <c r="J14298" s="153"/>
      <c r="K14298" s="153"/>
      <c r="L14298" s="153"/>
      <c r="M14298" s="153"/>
      <c r="N14298" s="153"/>
      <c r="O14298" s="153"/>
      <c r="P14298" s="153"/>
      <c r="Q14298" s="153"/>
      <c r="R14298" s="153"/>
      <c r="S14298" s="152"/>
      <c r="T14298" s="154"/>
    </row>
    <row r="14299" spans="8:20" x14ac:dyDescent="0.25">
      <c r="H14299" s="153"/>
      <c r="I14299" s="151"/>
      <c r="J14299" s="153"/>
      <c r="K14299" s="153"/>
      <c r="L14299" s="153"/>
      <c r="M14299" s="153"/>
      <c r="N14299" s="153"/>
      <c r="O14299" s="153"/>
      <c r="P14299" s="153"/>
      <c r="Q14299" s="153"/>
      <c r="R14299" s="153"/>
      <c r="S14299" s="152"/>
      <c r="T14299" s="154"/>
    </row>
    <row r="14300" spans="8:20" x14ac:dyDescent="0.25">
      <c r="H14300" s="153"/>
      <c r="I14300" s="151"/>
      <c r="J14300" s="153"/>
      <c r="K14300" s="153"/>
      <c r="L14300" s="153"/>
      <c r="M14300" s="153"/>
      <c r="N14300" s="153"/>
      <c r="O14300" s="153"/>
      <c r="P14300" s="153"/>
      <c r="Q14300" s="153"/>
      <c r="R14300" s="153"/>
      <c r="S14300" s="152"/>
      <c r="T14300" s="154"/>
    </row>
    <row r="14301" spans="8:20" x14ac:dyDescent="0.25">
      <c r="H14301" s="153"/>
      <c r="I14301" s="151"/>
      <c r="J14301" s="153"/>
      <c r="K14301" s="153"/>
      <c r="L14301" s="153"/>
      <c r="M14301" s="153"/>
      <c r="N14301" s="153"/>
      <c r="O14301" s="153"/>
      <c r="P14301" s="153"/>
      <c r="Q14301" s="153"/>
      <c r="R14301" s="153"/>
      <c r="S14301" s="152"/>
      <c r="T14301" s="154"/>
    </row>
    <row r="14302" spans="8:20" x14ac:dyDescent="0.25">
      <c r="H14302" s="153"/>
      <c r="I14302" s="151"/>
      <c r="J14302" s="153"/>
      <c r="K14302" s="153"/>
      <c r="L14302" s="153"/>
      <c r="M14302" s="153"/>
      <c r="N14302" s="153"/>
      <c r="O14302" s="153"/>
      <c r="P14302" s="153"/>
      <c r="Q14302" s="153"/>
      <c r="R14302" s="153"/>
      <c r="S14302" s="152"/>
      <c r="T14302" s="154"/>
    </row>
    <row r="14303" spans="8:20" x14ac:dyDescent="0.25">
      <c r="H14303" s="153"/>
      <c r="I14303" s="151"/>
      <c r="J14303" s="153"/>
      <c r="K14303" s="153"/>
      <c r="L14303" s="153"/>
      <c r="M14303" s="153"/>
      <c r="N14303" s="153"/>
      <c r="O14303" s="153"/>
      <c r="P14303" s="153"/>
      <c r="Q14303" s="153"/>
      <c r="R14303" s="153"/>
      <c r="S14303" s="152"/>
      <c r="T14303" s="154"/>
    </row>
    <row r="14304" spans="8:20" x14ac:dyDescent="0.25">
      <c r="H14304" s="153"/>
      <c r="I14304" s="151"/>
      <c r="J14304" s="153"/>
      <c r="K14304" s="153"/>
      <c r="L14304" s="153"/>
      <c r="M14304" s="153"/>
      <c r="N14304" s="153"/>
      <c r="O14304" s="153"/>
      <c r="P14304" s="153"/>
      <c r="Q14304" s="153"/>
      <c r="R14304" s="153"/>
      <c r="S14304" s="152"/>
      <c r="T14304" s="154"/>
    </row>
    <row r="14305" spans="8:20" x14ac:dyDescent="0.25">
      <c r="H14305" s="153"/>
      <c r="I14305" s="151"/>
      <c r="J14305" s="153"/>
      <c r="K14305" s="153"/>
      <c r="L14305" s="153"/>
      <c r="M14305" s="153"/>
      <c r="N14305" s="153"/>
      <c r="O14305" s="153"/>
      <c r="P14305" s="153"/>
      <c r="Q14305" s="153"/>
      <c r="R14305" s="153"/>
      <c r="S14305" s="152"/>
      <c r="T14305" s="154"/>
    </row>
    <row r="14306" spans="8:20" x14ac:dyDescent="0.25">
      <c r="H14306" s="153"/>
      <c r="I14306" s="151"/>
      <c r="J14306" s="153"/>
      <c r="K14306" s="153"/>
      <c r="L14306" s="153"/>
      <c r="M14306" s="153"/>
      <c r="N14306" s="153"/>
      <c r="O14306" s="153"/>
      <c r="P14306" s="153"/>
      <c r="Q14306" s="153"/>
      <c r="R14306" s="153"/>
      <c r="S14306" s="152"/>
      <c r="T14306" s="154"/>
    </row>
    <row r="14307" spans="8:20" x14ac:dyDescent="0.25">
      <c r="H14307" s="153"/>
      <c r="I14307" s="151"/>
      <c r="J14307" s="153"/>
      <c r="K14307" s="153"/>
      <c r="L14307" s="153"/>
      <c r="M14307" s="153"/>
      <c r="N14307" s="153"/>
      <c r="O14307" s="153"/>
      <c r="P14307" s="153"/>
      <c r="Q14307" s="153"/>
      <c r="R14307" s="153"/>
      <c r="S14307" s="152"/>
      <c r="T14307" s="154"/>
    </row>
    <row r="14308" spans="8:20" x14ac:dyDescent="0.25">
      <c r="H14308" s="153"/>
      <c r="I14308" s="151"/>
      <c r="J14308" s="153"/>
      <c r="K14308" s="153"/>
      <c r="L14308" s="153"/>
      <c r="M14308" s="153"/>
      <c r="N14308" s="153"/>
      <c r="O14308" s="153"/>
      <c r="P14308" s="153"/>
      <c r="Q14308" s="153"/>
      <c r="R14308" s="153"/>
      <c r="S14308" s="152"/>
      <c r="T14308" s="154"/>
    </row>
    <row r="14309" spans="8:20" x14ac:dyDescent="0.25">
      <c r="H14309" s="153"/>
      <c r="I14309" s="151"/>
      <c r="J14309" s="153"/>
      <c r="K14309" s="153"/>
      <c r="L14309" s="153"/>
      <c r="M14309" s="153"/>
      <c r="N14309" s="153"/>
      <c r="O14309" s="153"/>
      <c r="P14309" s="153"/>
      <c r="Q14309" s="153"/>
      <c r="R14309" s="153"/>
      <c r="S14309" s="152"/>
      <c r="T14309" s="154"/>
    </row>
    <row r="14310" spans="8:20" x14ac:dyDescent="0.25">
      <c r="H14310" s="153"/>
      <c r="I14310" s="151"/>
      <c r="J14310" s="153"/>
      <c r="K14310" s="153"/>
      <c r="L14310" s="153"/>
      <c r="M14310" s="153"/>
      <c r="N14310" s="153"/>
      <c r="O14310" s="153"/>
      <c r="P14310" s="153"/>
      <c r="Q14310" s="153"/>
      <c r="R14310" s="153"/>
      <c r="S14310" s="152"/>
      <c r="T14310" s="154"/>
    </row>
    <row r="14311" spans="8:20" x14ac:dyDescent="0.25">
      <c r="H14311" s="153"/>
      <c r="I14311" s="151"/>
      <c r="J14311" s="153"/>
      <c r="K14311" s="153"/>
      <c r="L14311" s="153"/>
      <c r="M14311" s="153"/>
      <c r="N14311" s="153"/>
      <c r="O14311" s="153"/>
      <c r="P14311" s="153"/>
      <c r="Q14311" s="153"/>
      <c r="R14311" s="153"/>
      <c r="S14311" s="152"/>
      <c r="T14311" s="154"/>
    </row>
    <row r="14312" spans="8:20" x14ac:dyDescent="0.25">
      <c r="H14312" s="153"/>
      <c r="I14312" s="151"/>
      <c r="J14312" s="153"/>
      <c r="K14312" s="153"/>
      <c r="L14312" s="153"/>
      <c r="M14312" s="153"/>
      <c r="N14312" s="153"/>
      <c r="O14312" s="153"/>
      <c r="P14312" s="153"/>
      <c r="Q14312" s="153"/>
      <c r="R14312" s="153"/>
      <c r="S14312" s="152"/>
      <c r="T14312" s="154"/>
    </row>
    <row r="14313" spans="8:20" x14ac:dyDescent="0.25">
      <c r="H14313" s="153"/>
      <c r="I14313" s="151"/>
      <c r="J14313" s="153"/>
      <c r="K14313" s="153"/>
      <c r="L14313" s="153"/>
      <c r="M14313" s="153"/>
      <c r="N14313" s="153"/>
      <c r="O14313" s="153"/>
      <c r="P14313" s="153"/>
      <c r="Q14313" s="153"/>
      <c r="R14313" s="153"/>
      <c r="S14313" s="152"/>
      <c r="T14313" s="154"/>
    </row>
    <row r="14314" spans="8:20" x14ac:dyDescent="0.25">
      <c r="H14314" s="153"/>
      <c r="I14314" s="151"/>
      <c r="J14314" s="153"/>
      <c r="K14314" s="153"/>
      <c r="L14314" s="153"/>
      <c r="M14314" s="153"/>
      <c r="N14314" s="153"/>
      <c r="O14314" s="153"/>
      <c r="P14314" s="153"/>
      <c r="Q14314" s="153"/>
      <c r="R14314" s="153"/>
      <c r="S14314" s="152"/>
      <c r="T14314" s="154"/>
    </row>
    <row r="14315" spans="8:20" x14ac:dyDescent="0.25">
      <c r="H14315" s="153"/>
      <c r="I14315" s="151"/>
      <c r="J14315" s="153"/>
      <c r="K14315" s="153"/>
      <c r="L14315" s="153"/>
      <c r="M14315" s="153"/>
      <c r="N14315" s="153"/>
      <c r="O14315" s="153"/>
      <c r="P14315" s="153"/>
      <c r="Q14315" s="153"/>
      <c r="R14315" s="153"/>
      <c r="S14315" s="152"/>
      <c r="T14315" s="154"/>
    </row>
    <row r="14316" spans="8:20" x14ac:dyDescent="0.25">
      <c r="H14316" s="153"/>
      <c r="I14316" s="151"/>
      <c r="J14316" s="153"/>
      <c r="K14316" s="153"/>
      <c r="L14316" s="153"/>
      <c r="M14316" s="153"/>
      <c r="N14316" s="153"/>
      <c r="O14316" s="153"/>
      <c r="P14316" s="153"/>
      <c r="Q14316" s="153"/>
      <c r="R14316" s="153"/>
      <c r="S14316" s="152"/>
      <c r="T14316" s="154"/>
    </row>
    <row r="14317" spans="8:20" x14ac:dyDescent="0.25">
      <c r="H14317" s="153"/>
      <c r="I14317" s="151"/>
      <c r="J14317" s="153"/>
      <c r="K14317" s="153"/>
      <c r="L14317" s="153"/>
      <c r="M14317" s="153"/>
      <c r="N14317" s="153"/>
      <c r="O14317" s="153"/>
      <c r="P14317" s="153"/>
      <c r="Q14317" s="153"/>
      <c r="R14317" s="153"/>
      <c r="S14317" s="152"/>
      <c r="T14317" s="154"/>
    </row>
    <row r="14318" spans="8:20" x14ac:dyDescent="0.25">
      <c r="H14318" s="153"/>
      <c r="I14318" s="151"/>
      <c r="J14318" s="153"/>
      <c r="K14318" s="153"/>
      <c r="L14318" s="153"/>
      <c r="M14318" s="153"/>
      <c r="N14318" s="153"/>
      <c r="O14318" s="153"/>
      <c r="P14318" s="153"/>
      <c r="Q14318" s="153"/>
      <c r="R14318" s="153"/>
      <c r="S14318" s="152"/>
      <c r="T14318" s="154"/>
    </row>
    <row r="14319" spans="8:20" x14ac:dyDescent="0.25">
      <c r="H14319" s="153"/>
      <c r="I14319" s="151"/>
      <c r="J14319" s="153"/>
      <c r="K14319" s="153"/>
      <c r="L14319" s="153"/>
      <c r="M14319" s="153"/>
      <c r="N14319" s="153"/>
      <c r="O14319" s="153"/>
      <c r="P14319" s="153"/>
      <c r="Q14319" s="153"/>
      <c r="R14319" s="153"/>
      <c r="S14319" s="152"/>
      <c r="T14319" s="154"/>
    </row>
    <row r="14320" spans="8:20" x14ac:dyDescent="0.25">
      <c r="H14320" s="153"/>
      <c r="I14320" s="151"/>
      <c r="J14320" s="153"/>
      <c r="K14320" s="153"/>
      <c r="L14320" s="153"/>
      <c r="M14320" s="153"/>
      <c r="N14320" s="153"/>
      <c r="O14320" s="153"/>
      <c r="P14320" s="153"/>
      <c r="Q14320" s="153"/>
      <c r="R14320" s="153"/>
      <c r="S14320" s="152"/>
      <c r="T14320" s="154"/>
    </row>
    <row r="14321" spans="8:20" x14ac:dyDescent="0.25">
      <c r="H14321" s="153"/>
      <c r="I14321" s="151"/>
      <c r="J14321" s="153"/>
      <c r="K14321" s="153"/>
      <c r="L14321" s="153"/>
      <c r="M14321" s="153"/>
      <c r="N14321" s="153"/>
      <c r="O14321" s="153"/>
      <c r="P14321" s="153"/>
      <c r="Q14321" s="153"/>
      <c r="R14321" s="153"/>
      <c r="S14321" s="152"/>
      <c r="T14321" s="154"/>
    </row>
    <row r="14322" spans="8:20" x14ac:dyDescent="0.25">
      <c r="H14322" s="153"/>
      <c r="I14322" s="151"/>
      <c r="J14322" s="153"/>
      <c r="K14322" s="153"/>
      <c r="L14322" s="153"/>
      <c r="M14322" s="153"/>
      <c r="N14322" s="153"/>
      <c r="O14322" s="153"/>
      <c r="P14322" s="153"/>
      <c r="Q14322" s="153"/>
      <c r="R14322" s="153"/>
      <c r="S14322" s="152"/>
      <c r="T14322" s="154"/>
    </row>
    <row r="14323" spans="8:20" x14ac:dyDescent="0.25">
      <c r="H14323" s="153"/>
      <c r="I14323" s="151"/>
      <c r="J14323" s="153"/>
      <c r="K14323" s="153"/>
      <c r="L14323" s="153"/>
      <c r="M14323" s="153"/>
      <c r="N14323" s="153"/>
      <c r="O14323" s="153"/>
      <c r="P14323" s="153"/>
      <c r="Q14323" s="153"/>
      <c r="R14323" s="153"/>
      <c r="S14323" s="152"/>
      <c r="T14323" s="154"/>
    </row>
    <row r="14324" spans="8:20" x14ac:dyDescent="0.25">
      <c r="H14324" s="153"/>
      <c r="I14324" s="151"/>
      <c r="J14324" s="153"/>
      <c r="K14324" s="153"/>
      <c r="L14324" s="153"/>
      <c r="M14324" s="153"/>
      <c r="N14324" s="153"/>
      <c r="O14324" s="153"/>
      <c r="P14324" s="153"/>
      <c r="Q14324" s="153"/>
      <c r="R14324" s="153"/>
      <c r="S14324" s="152"/>
      <c r="T14324" s="154"/>
    </row>
    <row r="14325" spans="8:20" x14ac:dyDescent="0.25">
      <c r="H14325" s="153"/>
      <c r="I14325" s="151"/>
      <c r="J14325" s="153"/>
      <c r="K14325" s="153"/>
      <c r="L14325" s="153"/>
      <c r="M14325" s="153"/>
      <c r="N14325" s="153"/>
      <c r="O14325" s="153"/>
      <c r="P14325" s="153"/>
      <c r="Q14325" s="153"/>
      <c r="R14325" s="153"/>
      <c r="S14325" s="152"/>
      <c r="T14325" s="154"/>
    </row>
    <row r="14326" spans="8:20" x14ac:dyDescent="0.25">
      <c r="H14326" s="153"/>
      <c r="I14326" s="151"/>
      <c r="J14326" s="153"/>
      <c r="K14326" s="153"/>
      <c r="L14326" s="153"/>
      <c r="M14326" s="153"/>
      <c r="N14326" s="153"/>
      <c r="O14326" s="153"/>
      <c r="P14326" s="153"/>
      <c r="Q14326" s="153"/>
      <c r="R14326" s="153"/>
      <c r="S14326" s="152"/>
      <c r="T14326" s="154"/>
    </row>
    <row r="14327" spans="8:20" x14ac:dyDescent="0.25">
      <c r="H14327" s="153"/>
      <c r="I14327" s="151"/>
      <c r="J14327" s="153"/>
      <c r="K14327" s="153"/>
      <c r="L14327" s="153"/>
      <c r="M14327" s="153"/>
      <c r="N14327" s="153"/>
      <c r="O14327" s="153"/>
      <c r="P14327" s="153"/>
      <c r="Q14327" s="153"/>
      <c r="R14327" s="153"/>
      <c r="S14327" s="152"/>
      <c r="T14327" s="154"/>
    </row>
    <row r="14328" spans="8:20" x14ac:dyDescent="0.25">
      <c r="H14328" s="153"/>
      <c r="I14328" s="151"/>
      <c r="J14328" s="153"/>
      <c r="K14328" s="153"/>
      <c r="L14328" s="153"/>
      <c r="M14328" s="153"/>
      <c r="N14328" s="153"/>
      <c r="O14328" s="153"/>
      <c r="P14328" s="153"/>
      <c r="Q14328" s="153"/>
      <c r="R14328" s="153"/>
      <c r="S14328" s="152"/>
      <c r="T14328" s="154"/>
    </row>
    <row r="14329" spans="8:20" x14ac:dyDescent="0.25">
      <c r="H14329" s="153"/>
      <c r="I14329" s="151"/>
      <c r="J14329" s="153"/>
      <c r="K14329" s="153"/>
      <c r="L14329" s="153"/>
      <c r="M14329" s="153"/>
      <c r="N14329" s="153"/>
      <c r="O14329" s="153"/>
      <c r="P14329" s="153"/>
      <c r="Q14329" s="153"/>
      <c r="R14329" s="153"/>
      <c r="S14329" s="152"/>
      <c r="T14329" s="154"/>
    </row>
    <row r="14330" spans="8:20" x14ac:dyDescent="0.25">
      <c r="H14330" s="153"/>
      <c r="I14330" s="151"/>
      <c r="J14330" s="153"/>
      <c r="K14330" s="153"/>
      <c r="L14330" s="153"/>
      <c r="M14330" s="153"/>
      <c r="N14330" s="153"/>
      <c r="O14330" s="153"/>
      <c r="P14330" s="153"/>
      <c r="Q14330" s="153"/>
      <c r="R14330" s="153"/>
      <c r="S14330" s="152"/>
      <c r="T14330" s="154"/>
    </row>
    <row r="14331" spans="8:20" x14ac:dyDescent="0.25">
      <c r="H14331" s="153"/>
      <c r="I14331" s="151"/>
      <c r="J14331" s="153"/>
      <c r="K14331" s="153"/>
      <c r="L14331" s="153"/>
      <c r="M14331" s="153"/>
      <c r="N14331" s="153"/>
      <c r="O14331" s="153"/>
      <c r="P14331" s="153"/>
      <c r="Q14331" s="153"/>
      <c r="R14331" s="153"/>
      <c r="S14331" s="152"/>
      <c r="T14331" s="154"/>
    </row>
    <row r="14332" spans="8:20" x14ac:dyDescent="0.25">
      <c r="H14332" s="153"/>
      <c r="I14332" s="151"/>
      <c r="J14332" s="153"/>
      <c r="K14332" s="153"/>
      <c r="L14332" s="153"/>
      <c r="M14332" s="153"/>
      <c r="N14332" s="153"/>
      <c r="O14332" s="153"/>
      <c r="P14332" s="153"/>
      <c r="Q14332" s="153"/>
      <c r="R14332" s="153"/>
      <c r="S14332" s="152"/>
      <c r="T14332" s="154"/>
    </row>
    <row r="14333" spans="8:20" x14ac:dyDescent="0.25">
      <c r="H14333" s="153"/>
      <c r="I14333" s="151"/>
      <c r="J14333" s="153"/>
      <c r="K14333" s="153"/>
      <c r="L14333" s="153"/>
      <c r="M14333" s="153"/>
      <c r="N14333" s="153"/>
      <c r="O14333" s="153"/>
      <c r="P14333" s="153"/>
      <c r="Q14333" s="153"/>
      <c r="R14333" s="153"/>
      <c r="S14333" s="152"/>
      <c r="T14333" s="154"/>
    </row>
    <row r="14334" spans="8:20" x14ac:dyDescent="0.25">
      <c r="H14334" s="153"/>
      <c r="I14334" s="151"/>
      <c r="J14334" s="153"/>
      <c r="K14334" s="153"/>
      <c r="L14334" s="153"/>
      <c r="M14334" s="153"/>
      <c r="N14334" s="153"/>
      <c r="O14334" s="153"/>
      <c r="P14334" s="153"/>
      <c r="Q14334" s="153"/>
      <c r="R14334" s="153"/>
      <c r="S14334" s="152"/>
      <c r="T14334" s="154"/>
    </row>
    <row r="14335" spans="8:20" x14ac:dyDescent="0.25">
      <c r="H14335" s="153"/>
      <c r="I14335" s="151"/>
      <c r="J14335" s="153"/>
      <c r="K14335" s="153"/>
      <c r="L14335" s="153"/>
      <c r="M14335" s="153"/>
      <c r="N14335" s="153"/>
      <c r="O14335" s="153"/>
      <c r="P14335" s="153"/>
      <c r="Q14335" s="153"/>
      <c r="R14335" s="153"/>
      <c r="S14335" s="152"/>
      <c r="T14335" s="154"/>
    </row>
    <row r="14336" spans="8:20" x14ac:dyDescent="0.25">
      <c r="H14336" s="153"/>
      <c r="I14336" s="151"/>
      <c r="J14336" s="153"/>
      <c r="K14336" s="153"/>
      <c r="L14336" s="153"/>
      <c r="M14336" s="153"/>
      <c r="N14336" s="153"/>
      <c r="O14336" s="153"/>
      <c r="P14336" s="153"/>
      <c r="Q14336" s="153"/>
      <c r="R14336" s="153"/>
      <c r="S14336" s="152"/>
      <c r="T14336" s="154"/>
    </row>
    <row r="14337" spans="8:20" x14ac:dyDescent="0.25">
      <c r="H14337" s="153"/>
      <c r="I14337" s="151"/>
      <c r="J14337" s="153"/>
      <c r="K14337" s="153"/>
      <c r="L14337" s="153"/>
      <c r="M14337" s="153"/>
      <c r="N14337" s="153"/>
      <c r="O14337" s="153"/>
      <c r="P14337" s="153"/>
      <c r="Q14337" s="153"/>
      <c r="R14337" s="153"/>
      <c r="S14337" s="152"/>
      <c r="T14337" s="154"/>
    </row>
    <row r="14338" spans="8:20" x14ac:dyDescent="0.25">
      <c r="H14338" s="153"/>
      <c r="I14338" s="151"/>
      <c r="J14338" s="153"/>
      <c r="K14338" s="153"/>
      <c r="L14338" s="153"/>
      <c r="M14338" s="153"/>
      <c r="N14338" s="153"/>
      <c r="O14338" s="153"/>
      <c r="P14338" s="153"/>
      <c r="Q14338" s="153"/>
      <c r="R14338" s="153"/>
      <c r="S14338" s="152"/>
      <c r="T14338" s="154"/>
    </row>
    <row r="14339" spans="8:20" x14ac:dyDescent="0.25">
      <c r="H14339" s="153"/>
      <c r="I14339" s="151"/>
      <c r="J14339" s="153"/>
      <c r="K14339" s="153"/>
      <c r="L14339" s="153"/>
      <c r="M14339" s="153"/>
      <c r="N14339" s="153"/>
      <c r="O14339" s="153"/>
      <c r="P14339" s="153"/>
      <c r="Q14339" s="153"/>
      <c r="R14339" s="153"/>
      <c r="S14339" s="152"/>
      <c r="T14339" s="154"/>
    </row>
    <row r="14340" spans="8:20" x14ac:dyDescent="0.25">
      <c r="H14340" s="153"/>
      <c r="I14340" s="151"/>
      <c r="J14340" s="153"/>
      <c r="K14340" s="153"/>
      <c r="L14340" s="153"/>
      <c r="M14340" s="153"/>
      <c r="N14340" s="153"/>
      <c r="O14340" s="153"/>
      <c r="P14340" s="153"/>
      <c r="Q14340" s="153"/>
      <c r="R14340" s="153"/>
      <c r="S14340" s="152"/>
      <c r="T14340" s="154"/>
    </row>
    <row r="14341" spans="8:20" x14ac:dyDescent="0.25">
      <c r="H14341" s="153"/>
      <c r="I14341" s="151"/>
      <c r="J14341" s="153"/>
      <c r="K14341" s="153"/>
      <c r="L14341" s="153"/>
      <c r="M14341" s="153"/>
      <c r="N14341" s="153"/>
      <c r="O14341" s="153"/>
      <c r="P14341" s="153"/>
      <c r="Q14341" s="153"/>
      <c r="R14341" s="153"/>
      <c r="S14341" s="152"/>
      <c r="T14341" s="154"/>
    </row>
    <row r="14342" spans="8:20" x14ac:dyDescent="0.25">
      <c r="H14342" s="153"/>
      <c r="I14342" s="151"/>
      <c r="J14342" s="153"/>
      <c r="K14342" s="153"/>
      <c r="L14342" s="153"/>
      <c r="M14342" s="153"/>
      <c r="N14342" s="153"/>
      <c r="O14342" s="153"/>
      <c r="P14342" s="153"/>
      <c r="Q14342" s="153"/>
      <c r="R14342" s="153"/>
      <c r="S14342" s="152"/>
      <c r="T14342" s="154"/>
    </row>
    <row r="14343" spans="8:20" x14ac:dyDescent="0.25">
      <c r="H14343" s="153"/>
      <c r="I14343" s="151"/>
      <c r="J14343" s="153"/>
      <c r="K14343" s="153"/>
      <c r="L14343" s="153"/>
      <c r="M14343" s="153"/>
      <c r="N14343" s="153"/>
      <c r="O14343" s="153"/>
      <c r="P14343" s="153"/>
      <c r="Q14343" s="153"/>
      <c r="R14343" s="153"/>
      <c r="S14343" s="152"/>
      <c r="T14343" s="154"/>
    </row>
    <row r="14344" spans="8:20" x14ac:dyDescent="0.25">
      <c r="H14344" s="153"/>
      <c r="I14344" s="151"/>
      <c r="J14344" s="153"/>
      <c r="K14344" s="153"/>
      <c r="L14344" s="153"/>
      <c r="M14344" s="153"/>
      <c r="N14344" s="153"/>
      <c r="O14344" s="153"/>
      <c r="P14344" s="153"/>
      <c r="Q14344" s="153"/>
      <c r="R14344" s="153"/>
      <c r="S14344" s="152"/>
      <c r="T14344" s="154"/>
    </row>
    <row r="14345" spans="8:20" x14ac:dyDescent="0.25">
      <c r="H14345" s="153"/>
      <c r="I14345" s="151"/>
      <c r="J14345" s="153"/>
      <c r="K14345" s="153"/>
      <c r="L14345" s="153"/>
      <c r="M14345" s="153"/>
      <c r="N14345" s="153"/>
      <c r="O14345" s="153"/>
      <c r="P14345" s="153"/>
      <c r="Q14345" s="153"/>
      <c r="R14345" s="153"/>
      <c r="S14345" s="152"/>
      <c r="T14345" s="154"/>
    </row>
    <row r="14346" spans="8:20" x14ac:dyDescent="0.25">
      <c r="H14346" s="153"/>
      <c r="I14346" s="151"/>
      <c r="J14346" s="153"/>
      <c r="K14346" s="153"/>
      <c r="L14346" s="153"/>
      <c r="M14346" s="153"/>
      <c r="N14346" s="153"/>
      <c r="O14346" s="153"/>
      <c r="P14346" s="153"/>
      <c r="Q14346" s="153"/>
      <c r="R14346" s="153"/>
      <c r="S14346" s="152"/>
      <c r="T14346" s="154"/>
    </row>
    <row r="14347" spans="8:20" x14ac:dyDescent="0.25">
      <c r="H14347" s="153"/>
      <c r="I14347" s="151"/>
      <c r="J14347" s="153"/>
      <c r="K14347" s="153"/>
      <c r="L14347" s="153"/>
      <c r="M14347" s="153"/>
      <c r="N14347" s="153"/>
      <c r="O14347" s="153"/>
      <c r="P14347" s="153"/>
      <c r="Q14347" s="153"/>
      <c r="R14347" s="153"/>
      <c r="S14347" s="152"/>
      <c r="T14347" s="154"/>
    </row>
    <row r="14348" spans="8:20" x14ac:dyDescent="0.25">
      <c r="H14348" s="153"/>
      <c r="I14348" s="151"/>
      <c r="J14348" s="153"/>
      <c r="K14348" s="153"/>
      <c r="L14348" s="153"/>
      <c r="M14348" s="153"/>
      <c r="N14348" s="153"/>
      <c r="O14348" s="153"/>
      <c r="P14348" s="153"/>
      <c r="Q14348" s="153"/>
      <c r="R14348" s="153"/>
      <c r="S14348" s="152"/>
      <c r="T14348" s="154"/>
    </row>
    <row r="14349" spans="8:20" x14ac:dyDescent="0.25">
      <c r="H14349" s="153"/>
      <c r="I14349" s="151"/>
      <c r="J14349" s="153"/>
      <c r="K14349" s="153"/>
      <c r="L14349" s="153"/>
      <c r="M14349" s="153"/>
      <c r="N14349" s="153"/>
      <c r="O14349" s="153"/>
      <c r="P14349" s="153"/>
      <c r="Q14349" s="153"/>
      <c r="R14349" s="153"/>
      <c r="S14349" s="152"/>
      <c r="T14349" s="154"/>
    </row>
    <row r="14350" spans="8:20" x14ac:dyDescent="0.25">
      <c r="H14350" s="153"/>
      <c r="I14350" s="151"/>
      <c r="J14350" s="153"/>
      <c r="K14350" s="153"/>
      <c r="L14350" s="153"/>
      <c r="M14350" s="153"/>
      <c r="N14350" s="153"/>
      <c r="O14350" s="153"/>
      <c r="P14350" s="153"/>
      <c r="Q14350" s="153"/>
      <c r="R14350" s="153"/>
      <c r="S14350" s="152"/>
      <c r="T14350" s="154"/>
    </row>
    <row r="14351" spans="8:20" x14ac:dyDescent="0.25">
      <c r="H14351" s="153"/>
      <c r="I14351" s="151"/>
      <c r="J14351" s="153"/>
      <c r="K14351" s="153"/>
      <c r="L14351" s="153"/>
      <c r="M14351" s="153"/>
      <c r="N14351" s="153"/>
      <c r="O14351" s="153"/>
      <c r="P14351" s="153"/>
      <c r="Q14351" s="153"/>
      <c r="R14351" s="153"/>
      <c r="S14351" s="152"/>
      <c r="T14351" s="154"/>
    </row>
    <row r="14352" spans="8:20" x14ac:dyDescent="0.25">
      <c r="H14352" s="153"/>
      <c r="I14352" s="151"/>
      <c r="J14352" s="153"/>
      <c r="K14352" s="153"/>
      <c r="L14352" s="153"/>
      <c r="M14352" s="153"/>
      <c r="N14352" s="153"/>
      <c r="O14352" s="153"/>
      <c r="P14352" s="153"/>
      <c r="Q14352" s="153"/>
      <c r="R14352" s="153"/>
      <c r="S14352" s="152"/>
      <c r="T14352" s="154"/>
    </row>
    <row r="14353" spans="8:20" x14ac:dyDescent="0.25">
      <c r="H14353" s="153"/>
      <c r="I14353" s="151"/>
      <c r="J14353" s="153"/>
      <c r="K14353" s="153"/>
      <c r="L14353" s="153"/>
      <c r="M14353" s="153"/>
      <c r="N14353" s="153"/>
      <c r="O14353" s="153"/>
      <c r="P14353" s="153"/>
      <c r="Q14353" s="153"/>
      <c r="R14353" s="153"/>
      <c r="S14353" s="152"/>
      <c r="T14353" s="154"/>
    </row>
    <row r="14354" spans="8:20" x14ac:dyDescent="0.25">
      <c r="H14354" s="153"/>
      <c r="I14354" s="151"/>
      <c r="J14354" s="153"/>
      <c r="K14354" s="153"/>
      <c r="L14354" s="153"/>
      <c r="M14354" s="153"/>
      <c r="N14354" s="153"/>
      <c r="O14354" s="153"/>
      <c r="P14354" s="153"/>
      <c r="Q14354" s="153"/>
      <c r="R14354" s="153"/>
      <c r="S14354" s="152"/>
      <c r="T14354" s="154"/>
    </row>
    <row r="14355" spans="8:20" x14ac:dyDescent="0.25">
      <c r="H14355" s="153"/>
      <c r="I14355" s="151"/>
      <c r="J14355" s="153"/>
      <c r="K14355" s="153"/>
      <c r="L14355" s="153"/>
      <c r="M14355" s="153"/>
      <c r="N14355" s="153"/>
      <c r="O14355" s="153"/>
      <c r="P14355" s="153"/>
      <c r="Q14355" s="153"/>
      <c r="R14355" s="153"/>
      <c r="S14355" s="152"/>
      <c r="T14355" s="154"/>
    </row>
    <row r="14356" spans="8:20" x14ac:dyDescent="0.25">
      <c r="H14356" s="153"/>
      <c r="I14356" s="151"/>
      <c r="J14356" s="153"/>
      <c r="K14356" s="153"/>
      <c r="L14356" s="153"/>
      <c r="M14356" s="153"/>
      <c r="N14356" s="153"/>
      <c r="O14356" s="153"/>
      <c r="P14356" s="153"/>
      <c r="Q14356" s="153"/>
      <c r="R14356" s="153"/>
      <c r="S14356" s="152"/>
      <c r="T14356" s="154"/>
    </row>
    <row r="14357" spans="8:20" x14ac:dyDescent="0.25">
      <c r="H14357" s="153"/>
      <c r="I14357" s="151"/>
      <c r="J14357" s="153"/>
      <c r="K14357" s="153"/>
      <c r="L14357" s="153"/>
      <c r="M14357" s="153"/>
      <c r="N14357" s="153"/>
      <c r="O14357" s="153"/>
      <c r="P14357" s="153"/>
      <c r="Q14357" s="153"/>
      <c r="R14357" s="153"/>
      <c r="S14357" s="152"/>
      <c r="T14357" s="154"/>
    </row>
    <row r="14358" spans="8:20" x14ac:dyDescent="0.25">
      <c r="H14358" s="153"/>
      <c r="I14358" s="151"/>
      <c r="J14358" s="153"/>
      <c r="K14358" s="153"/>
      <c r="L14358" s="153"/>
      <c r="M14358" s="153"/>
      <c r="N14358" s="153"/>
      <c r="O14358" s="153"/>
      <c r="P14358" s="153"/>
      <c r="Q14358" s="153"/>
      <c r="R14358" s="153"/>
      <c r="S14358" s="152"/>
      <c r="T14358" s="154"/>
    </row>
    <row r="14359" spans="8:20" x14ac:dyDescent="0.25">
      <c r="H14359" s="153"/>
      <c r="I14359" s="151"/>
      <c r="J14359" s="153"/>
      <c r="K14359" s="153"/>
      <c r="L14359" s="153"/>
      <c r="M14359" s="153"/>
      <c r="N14359" s="153"/>
      <c r="O14359" s="153"/>
      <c r="P14359" s="153"/>
      <c r="Q14359" s="153"/>
      <c r="R14359" s="153"/>
      <c r="S14359" s="152"/>
      <c r="T14359" s="154"/>
    </row>
    <row r="14360" spans="8:20" x14ac:dyDescent="0.25">
      <c r="H14360" s="153"/>
      <c r="I14360" s="151"/>
      <c r="J14360" s="153"/>
      <c r="K14360" s="153"/>
      <c r="L14360" s="153"/>
      <c r="M14360" s="153"/>
      <c r="N14360" s="153"/>
      <c r="O14360" s="153"/>
      <c r="P14360" s="153"/>
      <c r="Q14360" s="153"/>
      <c r="R14360" s="153"/>
      <c r="S14360" s="152"/>
      <c r="T14360" s="154"/>
    </row>
    <row r="14361" spans="8:20" x14ac:dyDescent="0.25">
      <c r="H14361" s="153"/>
      <c r="I14361" s="151"/>
      <c r="J14361" s="153"/>
      <c r="K14361" s="153"/>
      <c r="L14361" s="153"/>
      <c r="M14361" s="153"/>
      <c r="N14361" s="153"/>
      <c r="O14361" s="153"/>
      <c r="P14361" s="153"/>
      <c r="Q14361" s="153"/>
      <c r="R14361" s="153"/>
      <c r="S14361" s="152"/>
      <c r="T14361" s="154"/>
    </row>
    <row r="14362" spans="8:20" x14ac:dyDescent="0.25">
      <c r="H14362" s="153"/>
      <c r="I14362" s="151"/>
      <c r="J14362" s="153"/>
      <c r="K14362" s="153"/>
      <c r="L14362" s="153"/>
      <c r="M14362" s="153"/>
      <c r="N14362" s="153"/>
      <c r="O14362" s="153"/>
      <c r="P14362" s="153"/>
      <c r="Q14362" s="153"/>
      <c r="R14362" s="153"/>
      <c r="S14362" s="152"/>
      <c r="T14362" s="154"/>
    </row>
    <row r="14363" spans="8:20" x14ac:dyDescent="0.25">
      <c r="H14363" s="153"/>
      <c r="I14363" s="151"/>
      <c r="J14363" s="153"/>
      <c r="K14363" s="153"/>
      <c r="L14363" s="153"/>
      <c r="M14363" s="153"/>
      <c r="N14363" s="153"/>
      <c r="O14363" s="153"/>
      <c r="P14363" s="153"/>
      <c r="Q14363" s="153"/>
      <c r="R14363" s="153"/>
      <c r="S14363" s="152"/>
      <c r="T14363" s="154"/>
    </row>
    <row r="14364" spans="8:20" x14ac:dyDescent="0.25">
      <c r="H14364" s="153"/>
      <c r="I14364" s="151"/>
      <c r="J14364" s="153"/>
      <c r="K14364" s="153"/>
      <c r="L14364" s="153"/>
      <c r="M14364" s="153"/>
      <c r="N14364" s="153"/>
      <c r="O14364" s="153"/>
      <c r="P14364" s="153"/>
      <c r="Q14364" s="153"/>
      <c r="R14364" s="153"/>
      <c r="S14364" s="152"/>
      <c r="T14364" s="154"/>
    </row>
    <row r="14365" spans="8:20" x14ac:dyDescent="0.25">
      <c r="H14365" s="153"/>
      <c r="I14365" s="151"/>
      <c r="J14365" s="153"/>
      <c r="K14365" s="153"/>
      <c r="L14365" s="153"/>
      <c r="M14365" s="153"/>
      <c r="N14365" s="153"/>
      <c r="O14365" s="153"/>
      <c r="P14365" s="153"/>
      <c r="Q14365" s="153"/>
      <c r="R14365" s="153"/>
      <c r="S14365" s="152"/>
      <c r="T14365" s="154"/>
    </row>
    <row r="14366" spans="8:20" x14ac:dyDescent="0.25">
      <c r="H14366" s="153"/>
      <c r="I14366" s="151"/>
      <c r="J14366" s="153"/>
      <c r="K14366" s="153"/>
      <c r="L14366" s="153"/>
      <c r="M14366" s="153"/>
      <c r="N14366" s="153"/>
      <c r="O14366" s="153"/>
      <c r="P14366" s="153"/>
      <c r="Q14366" s="153"/>
      <c r="R14366" s="153"/>
      <c r="S14366" s="152"/>
      <c r="T14366" s="154"/>
    </row>
    <row r="14367" spans="8:20" x14ac:dyDescent="0.25">
      <c r="H14367" s="153"/>
      <c r="I14367" s="151"/>
      <c r="J14367" s="153"/>
      <c r="K14367" s="153"/>
      <c r="L14367" s="153"/>
      <c r="M14367" s="153"/>
      <c r="N14367" s="153"/>
      <c r="O14367" s="153"/>
      <c r="P14367" s="153"/>
      <c r="Q14367" s="153"/>
      <c r="R14367" s="153"/>
      <c r="S14367" s="152"/>
      <c r="T14367" s="154"/>
    </row>
    <row r="14368" spans="8:20" x14ac:dyDescent="0.25">
      <c r="H14368" s="153"/>
      <c r="I14368" s="151"/>
      <c r="J14368" s="153"/>
      <c r="K14368" s="153"/>
      <c r="L14368" s="153"/>
      <c r="M14368" s="153"/>
      <c r="N14368" s="153"/>
      <c r="O14368" s="153"/>
      <c r="P14368" s="153"/>
      <c r="Q14368" s="153"/>
      <c r="R14368" s="153"/>
      <c r="S14368" s="152"/>
      <c r="T14368" s="154"/>
    </row>
    <row r="14369" spans="8:20" x14ac:dyDescent="0.25">
      <c r="H14369" s="153"/>
      <c r="I14369" s="151"/>
      <c r="J14369" s="153"/>
      <c r="K14369" s="153"/>
      <c r="L14369" s="153"/>
      <c r="M14369" s="153"/>
      <c r="N14369" s="153"/>
      <c r="O14369" s="153"/>
      <c r="P14369" s="153"/>
      <c r="Q14369" s="153"/>
      <c r="R14369" s="153"/>
      <c r="S14369" s="152"/>
      <c r="T14369" s="154"/>
    </row>
    <row r="14370" spans="8:20" x14ac:dyDescent="0.25">
      <c r="H14370" s="153"/>
      <c r="I14370" s="151"/>
      <c r="J14370" s="153"/>
      <c r="K14370" s="153"/>
      <c r="L14370" s="153"/>
      <c r="M14370" s="153"/>
      <c r="N14370" s="153"/>
      <c r="O14370" s="153"/>
      <c r="P14370" s="153"/>
      <c r="Q14370" s="153"/>
      <c r="R14370" s="153"/>
      <c r="S14370" s="152"/>
      <c r="T14370" s="154"/>
    </row>
    <row r="14371" spans="8:20" x14ac:dyDescent="0.25">
      <c r="H14371" s="153"/>
      <c r="I14371" s="151"/>
      <c r="J14371" s="153"/>
      <c r="K14371" s="153"/>
      <c r="L14371" s="153"/>
      <c r="M14371" s="153"/>
      <c r="N14371" s="153"/>
      <c r="O14371" s="153"/>
      <c r="P14371" s="153"/>
      <c r="Q14371" s="153"/>
      <c r="R14371" s="153"/>
      <c r="S14371" s="152"/>
      <c r="T14371" s="154"/>
    </row>
    <row r="14372" spans="8:20" x14ac:dyDescent="0.25">
      <c r="H14372" s="153"/>
      <c r="I14372" s="151"/>
      <c r="J14372" s="153"/>
      <c r="K14372" s="153"/>
      <c r="L14372" s="153"/>
      <c r="M14372" s="153"/>
      <c r="N14372" s="153"/>
      <c r="O14372" s="153"/>
      <c r="P14372" s="153"/>
      <c r="Q14372" s="153"/>
      <c r="R14372" s="153"/>
      <c r="S14372" s="152"/>
      <c r="T14372" s="154"/>
    </row>
    <row r="14373" spans="8:20" x14ac:dyDescent="0.25">
      <c r="H14373" s="153"/>
      <c r="I14373" s="151"/>
      <c r="J14373" s="153"/>
      <c r="K14373" s="153"/>
      <c r="L14373" s="153"/>
      <c r="M14373" s="153"/>
      <c r="N14373" s="153"/>
      <c r="O14373" s="153"/>
      <c r="P14373" s="153"/>
      <c r="Q14373" s="153"/>
      <c r="R14373" s="153"/>
      <c r="S14373" s="152"/>
      <c r="T14373" s="154"/>
    </row>
    <row r="14374" spans="8:20" x14ac:dyDescent="0.25">
      <c r="H14374" s="153"/>
      <c r="I14374" s="151"/>
      <c r="J14374" s="153"/>
      <c r="K14374" s="153"/>
      <c r="L14374" s="153"/>
      <c r="M14374" s="153"/>
      <c r="N14374" s="153"/>
      <c r="O14374" s="153"/>
      <c r="P14374" s="153"/>
      <c r="Q14374" s="153"/>
      <c r="R14374" s="153"/>
      <c r="S14374" s="152"/>
      <c r="T14374" s="154"/>
    </row>
    <row r="14375" spans="8:20" x14ac:dyDescent="0.25">
      <c r="H14375" s="153"/>
      <c r="I14375" s="151"/>
      <c r="J14375" s="153"/>
      <c r="K14375" s="153"/>
      <c r="L14375" s="153"/>
      <c r="M14375" s="153"/>
      <c r="N14375" s="153"/>
      <c r="O14375" s="153"/>
      <c r="P14375" s="153"/>
      <c r="Q14375" s="153"/>
      <c r="R14375" s="153"/>
      <c r="S14375" s="152"/>
      <c r="T14375" s="154"/>
    </row>
    <row r="14376" spans="8:20" x14ac:dyDescent="0.25">
      <c r="H14376" s="153"/>
      <c r="I14376" s="151"/>
      <c r="J14376" s="153"/>
      <c r="K14376" s="153"/>
      <c r="L14376" s="153"/>
      <c r="M14376" s="153"/>
      <c r="N14376" s="153"/>
      <c r="O14376" s="153"/>
      <c r="P14376" s="153"/>
      <c r="Q14376" s="153"/>
      <c r="R14376" s="153"/>
      <c r="S14376" s="152"/>
      <c r="T14376" s="154"/>
    </row>
    <row r="14377" spans="8:20" x14ac:dyDescent="0.25">
      <c r="H14377" s="153"/>
      <c r="I14377" s="151"/>
      <c r="J14377" s="153"/>
      <c r="K14377" s="153"/>
      <c r="L14377" s="153"/>
      <c r="M14377" s="153"/>
      <c r="N14377" s="153"/>
      <c r="O14377" s="153"/>
      <c r="P14377" s="153"/>
      <c r="Q14377" s="153"/>
      <c r="R14377" s="153"/>
      <c r="S14377" s="152"/>
      <c r="T14377" s="154"/>
    </row>
    <row r="14378" spans="8:20" x14ac:dyDescent="0.25">
      <c r="H14378" s="153"/>
      <c r="I14378" s="151"/>
      <c r="J14378" s="153"/>
      <c r="K14378" s="153"/>
      <c r="L14378" s="153"/>
      <c r="M14378" s="153"/>
      <c r="N14378" s="153"/>
      <c r="O14378" s="153"/>
      <c r="P14378" s="153"/>
      <c r="Q14378" s="153"/>
      <c r="R14378" s="153"/>
      <c r="S14378" s="152"/>
      <c r="T14378" s="154"/>
    </row>
    <row r="14379" spans="8:20" x14ac:dyDescent="0.25">
      <c r="H14379" s="153"/>
      <c r="I14379" s="151"/>
      <c r="J14379" s="153"/>
      <c r="K14379" s="153"/>
      <c r="L14379" s="153"/>
      <c r="M14379" s="153"/>
      <c r="N14379" s="153"/>
      <c r="O14379" s="153"/>
      <c r="P14379" s="153"/>
      <c r="Q14379" s="153"/>
      <c r="R14379" s="153"/>
      <c r="S14379" s="152"/>
      <c r="T14379" s="154"/>
    </row>
    <row r="14380" spans="8:20" x14ac:dyDescent="0.25">
      <c r="H14380" s="153"/>
      <c r="I14380" s="151"/>
      <c r="J14380" s="153"/>
      <c r="K14380" s="153"/>
      <c r="L14380" s="153"/>
      <c r="M14380" s="153"/>
      <c r="N14380" s="153"/>
      <c r="O14380" s="153"/>
      <c r="P14380" s="153"/>
      <c r="Q14380" s="153"/>
      <c r="R14380" s="153"/>
      <c r="S14380" s="152"/>
      <c r="T14380" s="154"/>
    </row>
    <row r="14381" spans="8:20" x14ac:dyDescent="0.25">
      <c r="H14381" s="153"/>
      <c r="I14381" s="151"/>
      <c r="J14381" s="153"/>
      <c r="K14381" s="153"/>
      <c r="L14381" s="153"/>
      <c r="M14381" s="153"/>
      <c r="N14381" s="153"/>
      <c r="O14381" s="153"/>
      <c r="P14381" s="153"/>
      <c r="Q14381" s="153"/>
      <c r="R14381" s="153"/>
      <c r="S14381" s="152"/>
      <c r="T14381" s="154"/>
    </row>
    <row r="14382" spans="8:20" x14ac:dyDescent="0.25">
      <c r="H14382" s="153"/>
      <c r="I14382" s="151"/>
      <c r="J14382" s="153"/>
      <c r="K14382" s="153"/>
      <c r="L14382" s="153"/>
      <c r="M14382" s="153"/>
      <c r="N14382" s="153"/>
      <c r="O14382" s="153"/>
      <c r="P14382" s="153"/>
      <c r="Q14382" s="153"/>
      <c r="R14382" s="153"/>
      <c r="S14382" s="152"/>
      <c r="T14382" s="154"/>
    </row>
    <row r="14383" spans="8:20" x14ac:dyDescent="0.25">
      <c r="H14383" s="153"/>
      <c r="I14383" s="151"/>
      <c r="J14383" s="153"/>
      <c r="K14383" s="153"/>
      <c r="L14383" s="153"/>
      <c r="M14383" s="153"/>
      <c r="N14383" s="153"/>
      <c r="O14383" s="153"/>
      <c r="P14383" s="153"/>
      <c r="Q14383" s="153"/>
      <c r="R14383" s="153"/>
      <c r="S14383" s="152"/>
      <c r="T14383" s="154"/>
    </row>
    <row r="14384" spans="8:20" x14ac:dyDescent="0.25">
      <c r="H14384" s="153"/>
      <c r="I14384" s="151"/>
      <c r="J14384" s="153"/>
      <c r="K14384" s="153"/>
      <c r="L14384" s="153"/>
      <c r="M14384" s="153"/>
      <c r="N14384" s="153"/>
      <c r="O14384" s="153"/>
      <c r="P14384" s="153"/>
      <c r="Q14384" s="153"/>
      <c r="R14384" s="153"/>
      <c r="S14384" s="152"/>
      <c r="T14384" s="154"/>
    </row>
    <row r="14385" spans="8:20" x14ac:dyDescent="0.25">
      <c r="H14385" s="153"/>
      <c r="I14385" s="151"/>
      <c r="J14385" s="153"/>
      <c r="K14385" s="153"/>
      <c r="L14385" s="153"/>
      <c r="M14385" s="153"/>
      <c r="N14385" s="153"/>
      <c r="O14385" s="153"/>
      <c r="P14385" s="153"/>
      <c r="Q14385" s="153"/>
      <c r="R14385" s="153"/>
      <c r="S14385" s="152"/>
      <c r="T14385" s="154"/>
    </row>
    <row r="14386" spans="8:20" x14ac:dyDescent="0.25">
      <c r="H14386" s="153"/>
      <c r="I14386" s="151"/>
      <c r="J14386" s="153"/>
      <c r="K14386" s="153"/>
      <c r="L14386" s="153"/>
      <c r="M14386" s="153"/>
      <c r="N14386" s="153"/>
      <c r="O14386" s="153"/>
      <c r="P14386" s="153"/>
      <c r="Q14386" s="153"/>
      <c r="R14386" s="153"/>
      <c r="S14386" s="152"/>
      <c r="T14386" s="154"/>
    </row>
    <row r="14387" spans="8:20" x14ac:dyDescent="0.25">
      <c r="H14387" s="153"/>
      <c r="I14387" s="151"/>
      <c r="J14387" s="153"/>
      <c r="K14387" s="153"/>
      <c r="L14387" s="153"/>
      <c r="M14387" s="153"/>
      <c r="N14387" s="153"/>
      <c r="O14387" s="153"/>
      <c r="P14387" s="153"/>
      <c r="Q14387" s="153"/>
      <c r="R14387" s="153"/>
      <c r="S14387" s="152"/>
      <c r="T14387" s="154"/>
    </row>
    <row r="14388" spans="8:20" x14ac:dyDescent="0.25">
      <c r="H14388" s="153"/>
      <c r="I14388" s="151"/>
      <c r="J14388" s="153"/>
      <c r="K14388" s="153"/>
      <c r="L14388" s="153"/>
      <c r="M14388" s="153"/>
      <c r="N14388" s="153"/>
      <c r="O14388" s="153"/>
      <c r="P14388" s="153"/>
      <c r="Q14388" s="153"/>
      <c r="R14388" s="153"/>
      <c r="S14388" s="152"/>
      <c r="T14388" s="154"/>
    </row>
    <row r="14389" spans="8:20" x14ac:dyDescent="0.25">
      <c r="H14389" s="153"/>
      <c r="I14389" s="151"/>
      <c r="J14389" s="153"/>
      <c r="K14389" s="153"/>
      <c r="L14389" s="153"/>
      <c r="M14389" s="153"/>
      <c r="N14389" s="153"/>
      <c r="O14389" s="153"/>
      <c r="P14389" s="153"/>
      <c r="Q14389" s="153"/>
      <c r="R14389" s="153"/>
      <c r="S14389" s="152"/>
      <c r="T14389" s="154"/>
    </row>
    <row r="14390" spans="8:20" x14ac:dyDescent="0.25">
      <c r="H14390" s="153"/>
      <c r="I14390" s="151"/>
      <c r="J14390" s="153"/>
      <c r="K14390" s="153"/>
      <c r="L14390" s="153"/>
      <c r="M14390" s="153"/>
      <c r="N14390" s="153"/>
      <c r="O14390" s="153"/>
      <c r="P14390" s="153"/>
      <c r="Q14390" s="153"/>
      <c r="R14390" s="153"/>
      <c r="S14390" s="152"/>
      <c r="T14390" s="154"/>
    </row>
    <row r="14391" spans="8:20" x14ac:dyDescent="0.25">
      <c r="H14391" s="153"/>
      <c r="I14391" s="151"/>
      <c r="J14391" s="153"/>
      <c r="K14391" s="153"/>
      <c r="L14391" s="153"/>
      <c r="M14391" s="153"/>
      <c r="N14391" s="153"/>
      <c r="O14391" s="153"/>
      <c r="P14391" s="153"/>
      <c r="Q14391" s="153"/>
      <c r="R14391" s="153"/>
      <c r="S14391" s="152"/>
      <c r="T14391" s="154"/>
    </row>
    <row r="14392" spans="8:20" x14ac:dyDescent="0.25">
      <c r="H14392" s="153"/>
      <c r="I14392" s="151"/>
      <c r="J14392" s="153"/>
      <c r="K14392" s="153"/>
      <c r="L14392" s="153"/>
      <c r="M14392" s="153"/>
      <c r="N14392" s="153"/>
      <c r="O14392" s="153"/>
      <c r="P14392" s="153"/>
      <c r="Q14392" s="153"/>
      <c r="R14392" s="153"/>
      <c r="S14392" s="152"/>
      <c r="T14392" s="154"/>
    </row>
    <row r="14393" spans="8:20" x14ac:dyDescent="0.25">
      <c r="H14393" s="153"/>
      <c r="I14393" s="151"/>
      <c r="J14393" s="153"/>
      <c r="K14393" s="153"/>
      <c r="L14393" s="153"/>
      <c r="M14393" s="153"/>
      <c r="N14393" s="153"/>
      <c r="O14393" s="153"/>
      <c r="P14393" s="153"/>
      <c r="Q14393" s="153"/>
      <c r="R14393" s="153"/>
      <c r="S14393" s="152"/>
      <c r="T14393" s="154"/>
    </row>
    <row r="14394" spans="8:20" x14ac:dyDescent="0.25">
      <c r="H14394" s="153"/>
      <c r="I14394" s="151"/>
      <c r="J14394" s="153"/>
      <c r="K14394" s="153"/>
      <c r="L14394" s="153"/>
      <c r="M14394" s="153"/>
      <c r="N14394" s="153"/>
      <c r="O14394" s="153"/>
      <c r="P14394" s="153"/>
      <c r="Q14394" s="153"/>
      <c r="R14394" s="153"/>
      <c r="S14394" s="152"/>
      <c r="T14394" s="154"/>
    </row>
    <row r="14395" spans="8:20" x14ac:dyDescent="0.25">
      <c r="H14395" s="153"/>
      <c r="I14395" s="151"/>
      <c r="J14395" s="153"/>
      <c r="K14395" s="153"/>
      <c r="L14395" s="153"/>
      <c r="M14395" s="153"/>
      <c r="N14395" s="153"/>
      <c r="O14395" s="153"/>
      <c r="P14395" s="153"/>
      <c r="Q14395" s="153"/>
      <c r="R14395" s="153"/>
      <c r="S14395" s="152"/>
      <c r="T14395" s="154"/>
    </row>
    <row r="14396" spans="8:20" x14ac:dyDescent="0.25">
      <c r="H14396" s="153"/>
      <c r="I14396" s="151"/>
      <c r="J14396" s="153"/>
      <c r="K14396" s="153"/>
      <c r="L14396" s="153"/>
      <c r="M14396" s="153"/>
      <c r="N14396" s="153"/>
      <c r="O14396" s="153"/>
      <c r="P14396" s="153"/>
      <c r="Q14396" s="153"/>
      <c r="R14396" s="153"/>
      <c r="S14396" s="152"/>
      <c r="T14396" s="154"/>
    </row>
    <row r="14397" spans="8:20" x14ac:dyDescent="0.25">
      <c r="H14397" s="153"/>
      <c r="I14397" s="151"/>
      <c r="J14397" s="153"/>
      <c r="K14397" s="153"/>
      <c r="L14397" s="153"/>
      <c r="M14397" s="153"/>
      <c r="N14397" s="153"/>
      <c r="O14397" s="153"/>
      <c r="P14397" s="153"/>
      <c r="Q14397" s="153"/>
      <c r="R14397" s="153"/>
      <c r="S14397" s="152"/>
      <c r="T14397" s="154"/>
    </row>
    <row r="14398" spans="8:20" x14ac:dyDescent="0.25">
      <c r="H14398" s="153"/>
      <c r="I14398" s="151"/>
      <c r="J14398" s="153"/>
      <c r="K14398" s="153"/>
      <c r="L14398" s="153"/>
      <c r="M14398" s="153"/>
      <c r="N14398" s="153"/>
      <c r="O14398" s="153"/>
      <c r="P14398" s="153"/>
      <c r="Q14398" s="153"/>
      <c r="R14398" s="153"/>
      <c r="S14398" s="152"/>
      <c r="T14398" s="154"/>
    </row>
    <row r="14399" spans="8:20" x14ac:dyDescent="0.25">
      <c r="H14399" s="153"/>
      <c r="I14399" s="151"/>
      <c r="J14399" s="153"/>
      <c r="K14399" s="153"/>
      <c r="L14399" s="153"/>
      <c r="M14399" s="153"/>
      <c r="N14399" s="153"/>
      <c r="O14399" s="153"/>
      <c r="P14399" s="153"/>
      <c r="Q14399" s="153"/>
      <c r="R14399" s="153"/>
      <c r="S14399" s="152"/>
      <c r="T14399" s="154"/>
    </row>
    <row r="14400" spans="8:20" x14ac:dyDescent="0.25">
      <c r="H14400" s="153"/>
      <c r="I14400" s="151"/>
      <c r="J14400" s="153"/>
      <c r="K14400" s="153"/>
      <c r="L14400" s="153"/>
      <c r="M14400" s="153"/>
      <c r="N14400" s="153"/>
      <c r="O14400" s="153"/>
      <c r="P14400" s="153"/>
      <c r="Q14400" s="153"/>
      <c r="R14400" s="153"/>
      <c r="S14400" s="152"/>
      <c r="T14400" s="154"/>
    </row>
    <row r="14401" spans="8:20" x14ac:dyDescent="0.25">
      <c r="H14401" s="153"/>
      <c r="I14401" s="151"/>
      <c r="J14401" s="153"/>
      <c r="K14401" s="153"/>
      <c r="L14401" s="153"/>
      <c r="M14401" s="153"/>
      <c r="N14401" s="153"/>
      <c r="O14401" s="153"/>
      <c r="P14401" s="153"/>
      <c r="Q14401" s="153"/>
      <c r="R14401" s="153"/>
      <c r="S14401" s="152"/>
      <c r="T14401" s="154"/>
    </row>
    <row r="14402" spans="8:20" x14ac:dyDescent="0.25">
      <c r="H14402" s="153"/>
      <c r="I14402" s="151"/>
      <c r="J14402" s="153"/>
      <c r="K14402" s="153"/>
      <c r="L14402" s="153"/>
      <c r="M14402" s="153"/>
      <c r="N14402" s="153"/>
      <c r="O14402" s="153"/>
      <c r="P14402" s="153"/>
      <c r="Q14402" s="153"/>
      <c r="R14402" s="153"/>
      <c r="S14402" s="152"/>
      <c r="T14402" s="154"/>
    </row>
    <row r="14403" spans="8:20" x14ac:dyDescent="0.25">
      <c r="H14403" s="153"/>
      <c r="I14403" s="151"/>
      <c r="J14403" s="153"/>
      <c r="K14403" s="153"/>
      <c r="L14403" s="153"/>
      <c r="M14403" s="153"/>
      <c r="N14403" s="153"/>
      <c r="O14403" s="153"/>
      <c r="P14403" s="153"/>
      <c r="Q14403" s="153"/>
      <c r="R14403" s="153"/>
      <c r="S14403" s="152"/>
      <c r="T14403" s="154"/>
    </row>
    <row r="14404" spans="8:20" x14ac:dyDescent="0.25">
      <c r="H14404" s="153"/>
      <c r="I14404" s="151"/>
      <c r="J14404" s="153"/>
      <c r="K14404" s="153"/>
      <c r="L14404" s="153"/>
      <c r="M14404" s="153"/>
      <c r="N14404" s="153"/>
      <c r="O14404" s="153"/>
      <c r="P14404" s="153"/>
      <c r="Q14404" s="153"/>
      <c r="R14404" s="153"/>
      <c r="S14404" s="152"/>
      <c r="T14404" s="154"/>
    </row>
    <row r="14405" spans="8:20" x14ac:dyDescent="0.25">
      <c r="H14405" s="153"/>
      <c r="I14405" s="151"/>
      <c r="J14405" s="153"/>
      <c r="K14405" s="153"/>
      <c r="L14405" s="153"/>
      <c r="M14405" s="153"/>
      <c r="N14405" s="153"/>
      <c r="O14405" s="153"/>
      <c r="P14405" s="153"/>
      <c r="Q14405" s="153"/>
      <c r="R14405" s="153"/>
      <c r="S14405" s="152"/>
      <c r="T14405" s="154"/>
    </row>
    <row r="14406" spans="8:20" x14ac:dyDescent="0.25">
      <c r="H14406" s="153"/>
      <c r="I14406" s="151"/>
      <c r="J14406" s="153"/>
      <c r="K14406" s="153"/>
      <c r="L14406" s="153"/>
      <c r="M14406" s="153"/>
      <c r="N14406" s="153"/>
      <c r="O14406" s="153"/>
      <c r="P14406" s="153"/>
      <c r="Q14406" s="153"/>
      <c r="R14406" s="153"/>
      <c r="S14406" s="152"/>
      <c r="T14406" s="154"/>
    </row>
    <row r="14407" spans="8:20" x14ac:dyDescent="0.25">
      <c r="H14407" s="153"/>
      <c r="I14407" s="151"/>
      <c r="J14407" s="153"/>
      <c r="K14407" s="153"/>
      <c r="L14407" s="153"/>
      <c r="M14407" s="153"/>
      <c r="N14407" s="153"/>
      <c r="O14407" s="153"/>
      <c r="P14407" s="153"/>
      <c r="Q14407" s="153"/>
      <c r="R14407" s="153"/>
      <c r="S14407" s="152"/>
      <c r="T14407" s="154"/>
    </row>
    <row r="14408" spans="8:20" x14ac:dyDescent="0.25">
      <c r="H14408" s="153"/>
      <c r="I14408" s="151"/>
      <c r="J14408" s="153"/>
      <c r="K14408" s="153"/>
      <c r="L14408" s="153"/>
      <c r="M14408" s="153"/>
      <c r="N14408" s="153"/>
      <c r="O14408" s="153"/>
      <c r="P14408" s="153"/>
      <c r="Q14408" s="153"/>
      <c r="R14408" s="153"/>
      <c r="S14408" s="152"/>
      <c r="T14408" s="154"/>
    </row>
    <row r="14409" spans="8:20" x14ac:dyDescent="0.25">
      <c r="H14409" s="153"/>
      <c r="I14409" s="151"/>
      <c r="J14409" s="153"/>
      <c r="K14409" s="153"/>
      <c r="L14409" s="153"/>
      <c r="M14409" s="153"/>
      <c r="N14409" s="153"/>
      <c r="O14409" s="153"/>
      <c r="P14409" s="153"/>
      <c r="Q14409" s="153"/>
      <c r="R14409" s="153"/>
      <c r="S14409" s="152"/>
      <c r="T14409" s="154"/>
    </row>
    <row r="14410" spans="8:20" x14ac:dyDescent="0.25">
      <c r="H14410" s="153"/>
      <c r="I14410" s="151"/>
      <c r="J14410" s="153"/>
      <c r="K14410" s="153"/>
      <c r="L14410" s="153"/>
      <c r="M14410" s="153"/>
      <c r="N14410" s="153"/>
      <c r="O14410" s="153"/>
      <c r="P14410" s="153"/>
      <c r="Q14410" s="153"/>
      <c r="R14410" s="153"/>
      <c r="S14410" s="152"/>
      <c r="T14410" s="154"/>
    </row>
    <row r="14411" spans="8:20" x14ac:dyDescent="0.25">
      <c r="H14411" s="153"/>
      <c r="I14411" s="151"/>
      <c r="J14411" s="153"/>
      <c r="K14411" s="153"/>
      <c r="L14411" s="153"/>
      <c r="M14411" s="153"/>
      <c r="N14411" s="153"/>
      <c r="O14411" s="153"/>
      <c r="P14411" s="153"/>
      <c r="Q14411" s="153"/>
      <c r="R14411" s="153"/>
      <c r="S14411" s="152"/>
      <c r="T14411" s="154"/>
    </row>
    <row r="14412" spans="8:20" x14ac:dyDescent="0.25">
      <c r="H14412" s="153"/>
      <c r="I14412" s="151"/>
      <c r="J14412" s="153"/>
      <c r="K14412" s="153"/>
      <c r="L14412" s="153"/>
      <c r="M14412" s="153"/>
      <c r="N14412" s="153"/>
      <c r="O14412" s="153"/>
      <c r="P14412" s="153"/>
      <c r="Q14412" s="153"/>
      <c r="R14412" s="153"/>
      <c r="S14412" s="152"/>
      <c r="T14412" s="154"/>
    </row>
    <row r="14413" spans="8:20" x14ac:dyDescent="0.25">
      <c r="H14413" s="153"/>
      <c r="I14413" s="151"/>
      <c r="J14413" s="153"/>
      <c r="K14413" s="153"/>
      <c r="L14413" s="153"/>
      <c r="M14413" s="153"/>
      <c r="N14413" s="153"/>
      <c r="O14413" s="153"/>
      <c r="P14413" s="153"/>
      <c r="Q14413" s="153"/>
      <c r="R14413" s="153"/>
      <c r="S14413" s="152"/>
      <c r="T14413" s="154"/>
    </row>
    <row r="14414" spans="8:20" x14ac:dyDescent="0.25">
      <c r="H14414" s="153"/>
      <c r="I14414" s="151"/>
      <c r="J14414" s="153"/>
      <c r="K14414" s="153"/>
      <c r="L14414" s="153"/>
      <c r="M14414" s="153"/>
      <c r="N14414" s="153"/>
      <c r="O14414" s="153"/>
      <c r="P14414" s="153"/>
      <c r="Q14414" s="153"/>
      <c r="R14414" s="153"/>
      <c r="S14414" s="152"/>
      <c r="T14414" s="154"/>
    </row>
    <row r="14415" spans="8:20" x14ac:dyDescent="0.25">
      <c r="H14415" s="153"/>
      <c r="I14415" s="151"/>
      <c r="J14415" s="153"/>
      <c r="K14415" s="153"/>
      <c r="L14415" s="153"/>
      <c r="M14415" s="153"/>
      <c r="N14415" s="153"/>
      <c r="O14415" s="153"/>
      <c r="P14415" s="153"/>
      <c r="Q14415" s="153"/>
      <c r="R14415" s="153"/>
      <c r="S14415" s="152"/>
      <c r="T14415" s="154"/>
    </row>
    <row r="14416" spans="8:20" x14ac:dyDescent="0.25">
      <c r="H14416" s="153"/>
      <c r="I14416" s="151"/>
      <c r="J14416" s="153"/>
      <c r="K14416" s="153"/>
      <c r="L14416" s="153"/>
      <c r="M14416" s="153"/>
      <c r="N14416" s="153"/>
      <c r="O14416" s="153"/>
      <c r="P14416" s="153"/>
      <c r="Q14416" s="153"/>
      <c r="R14416" s="153"/>
      <c r="S14416" s="152"/>
      <c r="T14416" s="154"/>
    </row>
    <row r="14417" spans="8:20" x14ac:dyDescent="0.25">
      <c r="H14417" s="153"/>
      <c r="I14417" s="151"/>
      <c r="J14417" s="153"/>
      <c r="K14417" s="153"/>
      <c r="L14417" s="153"/>
      <c r="M14417" s="153"/>
      <c r="N14417" s="153"/>
      <c r="O14417" s="153"/>
      <c r="P14417" s="153"/>
      <c r="Q14417" s="153"/>
      <c r="R14417" s="153"/>
      <c r="S14417" s="152"/>
      <c r="T14417" s="154"/>
    </row>
    <row r="14418" spans="8:20" x14ac:dyDescent="0.25">
      <c r="H14418" s="153"/>
      <c r="I14418" s="151"/>
      <c r="J14418" s="153"/>
      <c r="K14418" s="153"/>
      <c r="L14418" s="153"/>
      <c r="M14418" s="153"/>
      <c r="N14418" s="153"/>
      <c r="O14418" s="153"/>
      <c r="P14418" s="153"/>
      <c r="Q14418" s="153"/>
      <c r="R14418" s="153"/>
      <c r="S14418" s="152"/>
      <c r="T14418" s="154"/>
    </row>
    <row r="14419" spans="8:20" x14ac:dyDescent="0.25">
      <c r="H14419" s="153"/>
      <c r="I14419" s="151"/>
      <c r="J14419" s="153"/>
      <c r="K14419" s="153"/>
      <c r="L14419" s="153"/>
      <c r="M14419" s="153"/>
      <c r="N14419" s="153"/>
      <c r="O14419" s="153"/>
      <c r="P14419" s="153"/>
      <c r="Q14419" s="153"/>
      <c r="R14419" s="153"/>
      <c r="S14419" s="152"/>
      <c r="T14419" s="154"/>
    </row>
    <row r="14420" spans="8:20" x14ac:dyDescent="0.25">
      <c r="H14420" s="153"/>
      <c r="I14420" s="151"/>
      <c r="J14420" s="153"/>
      <c r="K14420" s="153"/>
      <c r="L14420" s="153"/>
      <c r="M14420" s="153"/>
      <c r="N14420" s="153"/>
      <c r="O14420" s="153"/>
      <c r="P14420" s="153"/>
      <c r="Q14420" s="153"/>
      <c r="R14420" s="153"/>
      <c r="S14420" s="152"/>
      <c r="T14420" s="154"/>
    </row>
    <row r="14421" spans="8:20" x14ac:dyDescent="0.25">
      <c r="H14421" s="153"/>
      <c r="I14421" s="151"/>
      <c r="J14421" s="153"/>
      <c r="K14421" s="153"/>
      <c r="L14421" s="153"/>
      <c r="M14421" s="153"/>
      <c r="N14421" s="153"/>
      <c r="O14421" s="153"/>
      <c r="P14421" s="153"/>
      <c r="Q14421" s="153"/>
      <c r="R14421" s="153"/>
      <c r="S14421" s="152"/>
      <c r="T14421" s="154"/>
    </row>
    <row r="14422" spans="8:20" x14ac:dyDescent="0.25">
      <c r="H14422" s="153"/>
      <c r="I14422" s="151"/>
      <c r="J14422" s="153"/>
      <c r="K14422" s="153"/>
      <c r="L14422" s="153"/>
      <c r="M14422" s="153"/>
      <c r="N14422" s="153"/>
      <c r="O14422" s="153"/>
      <c r="P14422" s="153"/>
      <c r="Q14422" s="153"/>
      <c r="R14422" s="153"/>
      <c r="S14422" s="152"/>
      <c r="T14422" s="154"/>
    </row>
    <row r="14423" spans="8:20" x14ac:dyDescent="0.25">
      <c r="H14423" s="153"/>
      <c r="I14423" s="151"/>
      <c r="J14423" s="153"/>
      <c r="K14423" s="153"/>
      <c r="L14423" s="153"/>
      <c r="M14423" s="153"/>
      <c r="N14423" s="153"/>
      <c r="O14423" s="153"/>
      <c r="P14423" s="153"/>
      <c r="Q14423" s="153"/>
      <c r="R14423" s="153"/>
      <c r="S14423" s="152"/>
      <c r="T14423" s="154"/>
    </row>
    <row r="14424" spans="8:20" x14ac:dyDescent="0.25">
      <c r="H14424" s="153"/>
      <c r="I14424" s="151"/>
      <c r="J14424" s="153"/>
      <c r="K14424" s="153"/>
      <c r="L14424" s="153"/>
      <c r="M14424" s="153"/>
      <c r="N14424" s="153"/>
      <c r="O14424" s="153"/>
      <c r="P14424" s="153"/>
      <c r="Q14424" s="153"/>
      <c r="R14424" s="153"/>
      <c r="S14424" s="152"/>
      <c r="T14424" s="154"/>
    </row>
    <row r="14425" spans="8:20" x14ac:dyDescent="0.25">
      <c r="H14425" s="153"/>
      <c r="I14425" s="151"/>
      <c r="J14425" s="153"/>
      <c r="K14425" s="153"/>
      <c r="L14425" s="153"/>
      <c r="M14425" s="153"/>
      <c r="N14425" s="153"/>
      <c r="O14425" s="153"/>
      <c r="P14425" s="153"/>
      <c r="Q14425" s="153"/>
      <c r="R14425" s="153"/>
      <c r="S14425" s="152"/>
      <c r="T14425" s="154"/>
    </row>
    <row r="14426" spans="8:20" x14ac:dyDescent="0.25">
      <c r="H14426" s="153"/>
      <c r="I14426" s="151"/>
      <c r="J14426" s="153"/>
      <c r="K14426" s="153"/>
      <c r="L14426" s="153"/>
      <c r="M14426" s="153"/>
      <c r="N14426" s="153"/>
      <c r="O14426" s="153"/>
      <c r="P14426" s="153"/>
      <c r="Q14426" s="153"/>
      <c r="R14426" s="153"/>
      <c r="S14426" s="152"/>
      <c r="T14426" s="154"/>
    </row>
    <row r="14427" spans="8:20" x14ac:dyDescent="0.25">
      <c r="H14427" s="153"/>
      <c r="I14427" s="151"/>
      <c r="J14427" s="153"/>
      <c r="K14427" s="153"/>
      <c r="L14427" s="153"/>
      <c r="M14427" s="153"/>
      <c r="N14427" s="153"/>
      <c r="O14427" s="153"/>
      <c r="P14427" s="153"/>
      <c r="Q14427" s="153"/>
      <c r="R14427" s="153"/>
      <c r="S14427" s="152"/>
      <c r="T14427" s="154"/>
    </row>
    <row r="14428" spans="8:20" x14ac:dyDescent="0.25">
      <c r="H14428" s="153"/>
      <c r="I14428" s="151"/>
      <c r="J14428" s="153"/>
      <c r="K14428" s="153"/>
      <c r="L14428" s="153"/>
      <c r="M14428" s="153"/>
      <c r="N14428" s="153"/>
      <c r="O14428" s="153"/>
      <c r="P14428" s="153"/>
      <c r="Q14428" s="153"/>
      <c r="R14428" s="153"/>
      <c r="S14428" s="152"/>
      <c r="T14428" s="154"/>
    </row>
    <row r="14429" spans="8:20" x14ac:dyDescent="0.25">
      <c r="H14429" s="153"/>
      <c r="I14429" s="151"/>
      <c r="J14429" s="153"/>
      <c r="K14429" s="153"/>
      <c r="L14429" s="153"/>
      <c r="M14429" s="153"/>
      <c r="N14429" s="153"/>
      <c r="O14429" s="153"/>
      <c r="P14429" s="153"/>
      <c r="Q14429" s="153"/>
      <c r="R14429" s="153"/>
      <c r="S14429" s="152"/>
      <c r="T14429" s="154"/>
    </row>
    <row r="14430" spans="8:20" x14ac:dyDescent="0.25">
      <c r="H14430" s="153"/>
      <c r="I14430" s="151"/>
      <c r="J14430" s="153"/>
      <c r="K14430" s="153"/>
      <c r="L14430" s="153"/>
      <c r="M14430" s="153"/>
      <c r="N14430" s="153"/>
      <c r="O14430" s="153"/>
      <c r="P14430" s="153"/>
      <c r="Q14430" s="153"/>
      <c r="R14430" s="153"/>
      <c r="S14430" s="152"/>
      <c r="T14430" s="154"/>
    </row>
    <row r="14431" spans="8:20" x14ac:dyDescent="0.25">
      <c r="H14431" s="153"/>
      <c r="I14431" s="151"/>
      <c r="J14431" s="153"/>
      <c r="K14431" s="153"/>
      <c r="L14431" s="153"/>
      <c r="M14431" s="153"/>
      <c r="N14431" s="153"/>
      <c r="O14431" s="153"/>
      <c r="P14431" s="153"/>
      <c r="Q14431" s="153"/>
      <c r="R14431" s="153"/>
      <c r="S14431" s="152"/>
      <c r="T14431" s="154"/>
    </row>
    <row r="14432" spans="8:20" x14ac:dyDescent="0.25">
      <c r="H14432" s="153"/>
      <c r="I14432" s="151"/>
      <c r="J14432" s="153"/>
      <c r="K14432" s="153"/>
      <c r="L14432" s="153"/>
      <c r="M14432" s="153"/>
      <c r="N14432" s="153"/>
      <c r="O14432" s="153"/>
      <c r="P14432" s="153"/>
      <c r="Q14432" s="153"/>
      <c r="R14432" s="153"/>
      <c r="S14432" s="152"/>
      <c r="T14432" s="154"/>
    </row>
    <row r="14433" spans="8:20" x14ac:dyDescent="0.25">
      <c r="H14433" s="153"/>
      <c r="I14433" s="151"/>
      <c r="J14433" s="153"/>
      <c r="K14433" s="153"/>
      <c r="L14433" s="153"/>
      <c r="M14433" s="153"/>
      <c r="N14433" s="153"/>
      <c r="O14433" s="153"/>
      <c r="P14433" s="153"/>
      <c r="Q14433" s="153"/>
      <c r="R14433" s="153"/>
      <c r="S14433" s="152"/>
      <c r="T14433" s="154"/>
    </row>
    <row r="14434" spans="8:20" x14ac:dyDescent="0.25">
      <c r="H14434" s="153"/>
      <c r="I14434" s="151"/>
      <c r="J14434" s="153"/>
      <c r="K14434" s="153"/>
      <c r="L14434" s="153"/>
      <c r="M14434" s="153"/>
      <c r="N14434" s="153"/>
      <c r="O14434" s="153"/>
      <c r="P14434" s="153"/>
      <c r="Q14434" s="153"/>
      <c r="R14434" s="153"/>
      <c r="S14434" s="152"/>
      <c r="T14434" s="154"/>
    </row>
    <row r="14435" spans="8:20" x14ac:dyDescent="0.25">
      <c r="H14435" s="153"/>
      <c r="I14435" s="151"/>
      <c r="J14435" s="153"/>
      <c r="K14435" s="153"/>
      <c r="L14435" s="153"/>
      <c r="M14435" s="153"/>
      <c r="N14435" s="153"/>
      <c r="O14435" s="153"/>
      <c r="P14435" s="153"/>
      <c r="Q14435" s="153"/>
      <c r="R14435" s="153"/>
      <c r="S14435" s="152"/>
      <c r="T14435" s="154"/>
    </row>
    <row r="14436" spans="8:20" x14ac:dyDescent="0.25">
      <c r="H14436" s="153"/>
      <c r="I14436" s="151"/>
      <c r="J14436" s="153"/>
      <c r="K14436" s="153"/>
      <c r="L14436" s="153"/>
      <c r="M14436" s="153"/>
      <c r="N14436" s="153"/>
      <c r="O14436" s="153"/>
      <c r="P14436" s="153"/>
      <c r="Q14436" s="153"/>
      <c r="R14436" s="153"/>
      <c r="S14436" s="152"/>
      <c r="T14436" s="154"/>
    </row>
    <row r="14437" spans="8:20" x14ac:dyDescent="0.25">
      <c r="H14437" s="153"/>
      <c r="I14437" s="151"/>
      <c r="J14437" s="153"/>
      <c r="K14437" s="153"/>
      <c r="L14437" s="153"/>
      <c r="M14437" s="153"/>
      <c r="N14437" s="153"/>
      <c r="O14437" s="153"/>
      <c r="P14437" s="153"/>
      <c r="Q14437" s="153"/>
      <c r="R14437" s="153"/>
      <c r="S14437" s="152"/>
      <c r="T14437" s="154"/>
    </row>
    <row r="14438" spans="8:20" x14ac:dyDescent="0.25">
      <c r="H14438" s="153"/>
      <c r="I14438" s="151"/>
      <c r="J14438" s="153"/>
      <c r="K14438" s="153"/>
      <c r="L14438" s="153"/>
      <c r="M14438" s="153"/>
      <c r="N14438" s="153"/>
      <c r="O14438" s="153"/>
      <c r="P14438" s="153"/>
      <c r="Q14438" s="153"/>
      <c r="R14438" s="153"/>
      <c r="S14438" s="152"/>
      <c r="T14438" s="154"/>
    </row>
    <row r="14439" spans="8:20" x14ac:dyDescent="0.25">
      <c r="H14439" s="153"/>
      <c r="I14439" s="151"/>
      <c r="J14439" s="153"/>
      <c r="K14439" s="153"/>
      <c r="L14439" s="153"/>
      <c r="M14439" s="153"/>
      <c r="N14439" s="153"/>
      <c r="O14439" s="153"/>
      <c r="P14439" s="153"/>
      <c r="Q14439" s="153"/>
      <c r="R14439" s="153"/>
      <c r="S14439" s="152"/>
      <c r="T14439" s="154"/>
    </row>
    <row r="14440" spans="8:20" x14ac:dyDescent="0.25">
      <c r="H14440" s="153"/>
      <c r="I14440" s="151"/>
      <c r="J14440" s="153"/>
      <c r="K14440" s="153"/>
      <c r="L14440" s="153"/>
      <c r="M14440" s="153"/>
      <c r="N14440" s="153"/>
      <c r="O14440" s="153"/>
      <c r="P14440" s="153"/>
      <c r="Q14440" s="153"/>
      <c r="R14440" s="153"/>
      <c r="S14440" s="152"/>
      <c r="T14440" s="154"/>
    </row>
    <row r="14441" spans="8:20" x14ac:dyDescent="0.25">
      <c r="H14441" s="153"/>
      <c r="I14441" s="151"/>
      <c r="J14441" s="153"/>
      <c r="K14441" s="153"/>
      <c r="L14441" s="153"/>
      <c r="M14441" s="153"/>
      <c r="N14441" s="153"/>
      <c r="O14441" s="153"/>
      <c r="P14441" s="153"/>
      <c r="Q14441" s="153"/>
      <c r="R14441" s="153"/>
      <c r="S14441" s="152"/>
      <c r="T14441" s="154"/>
    </row>
    <row r="14442" spans="8:20" x14ac:dyDescent="0.25">
      <c r="H14442" s="153"/>
      <c r="I14442" s="151"/>
      <c r="J14442" s="153"/>
      <c r="K14442" s="153"/>
      <c r="L14442" s="153"/>
      <c r="M14442" s="153"/>
      <c r="N14442" s="153"/>
      <c r="O14442" s="153"/>
      <c r="P14442" s="153"/>
      <c r="Q14442" s="153"/>
      <c r="R14442" s="153"/>
      <c r="S14442" s="152"/>
      <c r="T14442" s="154"/>
    </row>
    <row r="14443" spans="8:20" x14ac:dyDescent="0.25">
      <c r="H14443" s="153"/>
      <c r="I14443" s="151"/>
      <c r="J14443" s="153"/>
      <c r="K14443" s="153"/>
      <c r="L14443" s="153"/>
      <c r="M14443" s="153"/>
      <c r="N14443" s="153"/>
      <c r="O14443" s="153"/>
      <c r="P14443" s="153"/>
      <c r="Q14443" s="153"/>
      <c r="R14443" s="153"/>
      <c r="S14443" s="152"/>
      <c r="T14443" s="154"/>
    </row>
    <row r="14444" spans="8:20" x14ac:dyDescent="0.25">
      <c r="H14444" s="153"/>
      <c r="I14444" s="151"/>
      <c r="J14444" s="153"/>
      <c r="K14444" s="153"/>
      <c r="L14444" s="153"/>
      <c r="M14444" s="153"/>
      <c r="N14444" s="153"/>
      <c r="O14444" s="153"/>
      <c r="P14444" s="153"/>
      <c r="Q14444" s="153"/>
      <c r="R14444" s="153"/>
      <c r="S14444" s="152"/>
      <c r="T14444" s="154"/>
    </row>
    <row r="14445" spans="8:20" x14ac:dyDescent="0.25">
      <c r="H14445" s="153"/>
      <c r="I14445" s="151"/>
      <c r="J14445" s="153"/>
      <c r="K14445" s="153"/>
      <c r="L14445" s="153"/>
      <c r="M14445" s="153"/>
      <c r="N14445" s="153"/>
      <c r="O14445" s="153"/>
      <c r="P14445" s="153"/>
      <c r="Q14445" s="153"/>
      <c r="R14445" s="153"/>
      <c r="S14445" s="152"/>
      <c r="T14445" s="154"/>
    </row>
    <row r="14446" spans="8:20" x14ac:dyDescent="0.25">
      <c r="H14446" s="153"/>
      <c r="I14446" s="151"/>
      <c r="J14446" s="153"/>
      <c r="K14446" s="153"/>
      <c r="L14446" s="153"/>
      <c r="M14446" s="153"/>
      <c r="N14446" s="153"/>
      <c r="O14446" s="153"/>
      <c r="P14446" s="153"/>
      <c r="Q14446" s="153"/>
      <c r="R14446" s="153"/>
      <c r="S14446" s="152"/>
      <c r="T14446" s="154"/>
    </row>
    <row r="14447" spans="8:20" x14ac:dyDescent="0.25">
      <c r="H14447" s="153"/>
      <c r="I14447" s="151"/>
      <c r="J14447" s="153"/>
      <c r="K14447" s="153"/>
      <c r="L14447" s="153"/>
      <c r="M14447" s="153"/>
      <c r="N14447" s="153"/>
      <c r="O14447" s="153"/>
      <c r="P14447" s="153"/>
      <c r="Q14447" s="153"/>
      <c r="R14447" s="153"/>
      <c r="S14447" s="152"/>
      <c r="T14447" s="154"/>
    </row>
    <row r="14448" spans="8:20" x14ac:dyDescent="0.25">
      <c r="H14448" s="153"/>
      <c r="I14448" s="151"/>
      <c r="J14448" s="153"/>
      <c r="K14448" s="153"/>
      <c r="L14448" s="153"/>
      <c r="M14448" s="153"/>
      <c r="N14448" s="153"/>
      <c r="O14448" s="153"/>
      <c r="P14448" s="153"/>
      <c r="Q14448" s="153"/>
      <c r="R14448" s="153"/>
      <c r="S14448" s="152"/>
      <c r="T14448" s="154"/>
    </row>
    <row r="14449" spans="8:20" x14ac:dyDescent="0.25">
      <c r="H14449" s="153"/>
      <c r="I14449" s="151"/>
      <c r="J14449" s="153"/>
      <c r="K14449" s="153"/>
      <c r="L14449" s="153"/>
      <c r="M14449" s="153"/>
      <c r="N14449" s="153"/>
      <c r="O14449" s="153"/>
      <c r="P14449" s="153"/>
      <c r="Q14449" s="153"/>
      <c r="R14449" s="153"/>
      <c r="S14449" s="152"/>
      <c r="T14449" s="154"/>
    </row>
    <row r="14450" spans="8:20" x14ac:dyDescent="0.25">
      <c r="H14450" s="153"/>
      <c r="I14450" s="151"/>
      <c r="J14450" s="153"/>
      <c r="K14450" s="153"/>
      <c r="L14450" s="153"/>
      <c r="M14450" s="153"/>
      <c r="N14450" s="153"/>
      <c r="O14450" s="153"/>
      <c r="P14450" s="153"/>
      <c r="Q14450" s="153"/>
      <c r="R14450" s="153"/>
      <c r="S14450" s="152"/>
      <c r="T14450" s="154"/>
    </row>
    <row r="14451" spans="8:20" x14ac:dyDescent="0.25">
      <c r="H14451" s="153"/>
      <c r="I14451" s="151"/>
      <c r="J14451" s="153"/>
      <c r="K14451" s="153"/>
      <c r="L14451" s="153"/>
      <c r="M14451" s="153"/>
      <c r="N14451" s="153"/>
      <c r="O14451" s="153"/>
      <c r="P14451" s="153"/>
      <c r="Q14451" s="153"/>
      <c r="R14451" s="153"/>
      <c r="S14451" s="152"/>
      <c r="T14451" s="154"/>
    </row>
    <row r="14452" spans="8:20" x14ac:dyDescent="0.25">
      <c r="H14452" s="153"/>
      <c r="I14452" s="151"/>
      <c r="J14452" s="153"/>
      <c r="K14452" s="153"/>
      <c r="L14452" s="153"/>
      <c r="M14452" s="153"/>
      <c r="N14452" s="153"/>
      <c r="O14452" s="153"/>
      <c r="P14452" s="153"/>
      <c r="Q14452" s="153"/>
      <c r="R14452" s="153"/>
      <c r="S14452" s="152"/>
      <c r="T14452" s="154"/>
    </row>
    <row r="14453" spans="8:20" x14ac:dyDescent="0.25">
      <c r="H14453" s="153"/>
      <c r="I14453" s="151"/>
      <c r="J14453" s="153"/>
      <c r="K14453" s="153"/>
      <c r="L14453" s="153"/>
      <c r="M14453" s="153"/>
      <c r="N14453" s="153"/>
      <c r="O14453" s="153"/>
      <c r="P14453" s="153"/>
      <c r="Q14453" s="153"/>
      <c r="R14453" s="153"/>
      <c r="S14453" s="152"/>
      <c r="T14453" s="154"/>
    </row>
    <row r="14454" spans="8:20" x14ac:dyDescent="0.25">
      <c r="H14454" s="153"/>
      <c r="I14454" s="151"/>
      <c r="J14454" s="153"/>
      <c r="K14454" s="153"/>
      <c r="L14454" s="153"/>
      <c r="M14454" s="153"/>
      <c r="N14454" s="153"/>
      <c r="O14454" s="153"/>
      <c r="P14454" s="153"/>
      <c r="Q14454" s="153"/>
      <c r="R14454" s="153"/>
      <c r="S14454" s="152"/>
      <c r="T14454" s="154"/>
    </row>
    <row r="14455" spans="8:20" x14ac:dyDescent="0.25">
      <c r="H14455" s="153"/>
      <c r="I14455" s="151"/>
      <c r="J14455" s="153"/>
      <c r="K14455" s="153"/>
      <c r="L14455" s="153"/>
      <c r="M14455" s="153"/>
      <c r="N14455" s="153"/>
      <c r="O14455" s="153"/>
      <c r="P14455" s="153"/>
      <c r="Q14455" s="153"/>
      <c r="R14455" s="153"/>
      <c r="S14455" s="152"/>
      <c r="T14455" s="154"/>
    </row>
    <row r="14456" spans="8:20" x14ac:dyDescent="0.25">
      <c r="H14456" s="153"/>
      <c r="I14456" s="151"/>
      <c r="J14456" s="153"/>
      <c r="K14456" s="153"/>
      <c r="L14456" s="153"/>
      <c r="M14456" s="153"/>
      <c r="N14456" s="153"/>
      <c r="O14456" s="153"/>
      <c r="P14456" s="153"/>
      <c r="Q14456" s="153"/>
      <c r="R14456" s="153"/>
      <c r="S14456" s="152"/>
      <c r="T14456" s="154"/>
    </row>
    <row r="14457" spans="8:20" x14ac:dyDescent="0.25">
      <c r="H14457" s="153"/>
      <c r="I14457" s="151"/>
      <c r="J14457" s="153"/>
      <c r="K14457" s="153"/>
      <c r="L14457" s="153"/>
      <c r="M14457" s="153"/>
      <c r="N14457" s="153"/>
      <c r="O14457" s="153"/>
      <c r="P14457" s="153"/>
      <c r="Q14457" s="153"/>
      <c r="R14457" s="153"/>
      <c r="S14457" s="152"/>
      <c r="T14457" s="154"/>
    </row>
    <row r="14458" spans="8:20" x14ac:dyDescent="0.25">
      <c r="H14458" s="153"/>
      <c r="I14458" s="151"/>
      <c r="J14458" s="153"/>
      <c r="K14458" s="153"/>
      <c r="L14458" s="153"/>
      <c r="M14458" s="153"/>
      <c r="N14458" s="153"/>
      <c r="O14458" s="153"/>
      <c r="P14458" s="153"/>
      <c r="Q14458" s="153"/>
      <c r="R14458" s="153"/>
      <c r="S14458" s="152"/>
      <c r="T14458" s="154"/>
    </row>
    <row r="14459" spans="8:20" x14ac:dyDescent="0.25">
      <c r="H14459" s="153"/>
      <c r="I14459" s="151"/>
      <c r="J14459" s="153"/>
      <c r="K14459" s="153"/>
      <c r="L14459" s="153"/>
      <c r="M14459" s="153"/>
      <c r="N14459" s="153"/>
      <c r="O14459" s="153"/>
      <c r="P14459" s="153"/>
      <c r="Q14459" s="153"/>
      <c r="R14459" s="153"/>
      <c r="S14459" s="152"/>
      <c r="T14459" s="154"/>
    </row>
    <row r="14460" spans="8:20" x14ac:dyDescent="0.25">
      <c r="H14460" s="153"/>
      <c r="I14460" s="151"/>
      <c r="J14460" s="153"/>
      <c r="K14460" s="153"/>
      <c r="L14460" s="153"/>
      <c r="M14460" s="153"/>
      <c r="N14460" s="153"/>
      <c r="O14460" s="153"/>
      <c r="P14460" s="153"/>
      <c r="Q14460" s="153"/>
      <c r="R14460" s="153"/>
      <c r="S14460" s="152"/>
      <c r="T14460" s="154"/>
    </row>
    <row r="14461" spans="8:20" x14ac:dyDescent="0.25">
      <c r="H14461" s="153"/>
      <c r="I14461" s="151"/>
      <c r="J14461" s="153"/>
      <c r="K14461" s="153"/>
      <c r="L14461" s="153"/>
      <c r="M14461" s="153"/>
      <c r="N14461" s="153"/>
      <c r="O14461" s="153"/>
      <c r="P14461" s="153"/>
      <c r="Q14461" s="153"/>
      <c r="R14461" s="153"/>
      <c r="S14461" s="152"/>
      <c r="T14461" s="154"/>
    </row>
    <row r="14462" spans="8:20" x14ac:dyDescent="0.25">
      <c r="H14462" s="153"/>
      <c r="I14462" s="151"/>
      <c r="J14462" s="153"/>
      <c r="K14462" s="153"/>
      <c r="L14462" s="153"/>
      <c r="M14462" s="153"/>
      <c r="N14462" s="153"/>
      <c r="O14462" s="153"/>
      <c r="P14462" s="153"/>
      <c r="Q14462" s="153"/>
      <c r="R14462" s="153"/>
      <c r="S14462" s="152"/>
      <c r="T14462" s="154"/>
    </row>
    <row r="14463" spans="8:20" x14ac:dyDescent="0.25">
      <c r="H14463" s="153"/>
      <c r="I14463" s="151"/>
      <c r="J14463" s="153"/>
      <c r="K14463" s="153"/>
      <c r="L14463" s="153"/>
      <c r="M14463" s="153"/>
      <c r="N14463" s="153"/>
      <c r="O14463" s="153"/>
      <c r="P14463" s="153"/>
      <c r="Q14463" s="153"/>
      <c r="R14463" s="153"/>
      <c r="S14463" s="152"/>
      <c r="T14463" s="154"/>
    </row>
    <row r="14464" spans="8:20" x14ac:dyDescent="0.25">
      <c r="H14464" s="153"/>
      <c r="I14464" s="151"/>
      <c r="J14464" s="153"/>
      <c r="K14464" s="153"/>
      <c r="L14464" s="153"/>
      <c r="M14464" s="153"/>
      <c r="N14464" s="153"/>
      <c r="O14464" s="153"/>
      <c r="P14464" s="153"/>
      <c r="Q14464" s="153"/>
      <c r="R14464" s="153"/>
      <c r="S14464" s="152"/>
      <c r="T14464" s="154"/>
    </row>
    <row r="14465" spans="8:20" x14ac:dyDescent="0.25">
      <c r="H14465" s="153"/>
      <c r="I14465" s="151"/>
      <c r="J14465" s="153"/>
      <c r="K14465" s="153"/>
      <c r="L14465" s="153"/>
      <c r="M14465" s="153"/>
      <c r="N14465" s="153"/>
      <c r="O14465" s="153"/>
      <c r="P14465" s="153"/>
      <c r="Q14465" s="153"/>
      <c r="R14465" s="153"/>
      <c r="S14465" s="152"/>
      <c r="T14465" s="154"/>
    </row>
    <row r="14466" spans="8:20" x14ac:dyDescent="0.25">
      <c r="H14466" s="153"/>
      <c r="I14466" s="151"/>
      <c r="J14466" s="153"/>
      <c r="K14466" s="153"/>
      <c r="L14466" s="153"/>
      <c r="M14466" s="153"/>
      <c r="N14466" s="153"/>
      <c r="O14466" s="153"/>
      <c r="P14466" s="153"/>
      <c r="Q14466" s="153"/>
      <c r="R14466" s="153"/>
      <c r="S14466" s="152"/>
      <c r="T14466" s="154"/>
    </row>
    <row r="14467" spans="8:20" x14ac:dyDescent="0.25">
      <c r="H14467" s="153"/>
      <c r="I14467" s="151"/>
      <c r="J14467" s="153"/>
      <c r="K14467" s="153"/>
      <c r="L14467" s="153"/>
      <c r="M14467" s="153"/>
      <c r="N14467" s="153"/>
      <c r="O14467" s="153"/>
      <c r="P14467" s="153"/>
      <c r="Q14467" s="153"/>
      <c r="R14467" s="153"/>
      <c r="S14467" s="152"/>
      <c r="T14467" s="154"/>
    </row>
    <row r="14468" spans="8:20" x14ac:dyDescent="0.25">
      <c r="H14468" s="153"/>
      <c r="I14468" s="151"/>
      <c r="J14468" s="153"/>
      <c r="K14468" s="153"/>
      <c r="L14468" s="153"/>
      <c r="M14468" s="153"/>
      <c r="N14468" s="153"/>
      <c r="O14468" s="153"/>
      <c r="P14468" s="153"/>
      <c r="Q14468" s="153"/>
      <c r="R14468" s="153"/>
      <c r="S14468" s="152"/>
      <c r="T14468" s="154"/>
    </row>
    <row r="14469" spans="8:20" x14ac:dyDescent="0.25">
      <c r="H14469" s="153"/>
      <c r="I14469" s="151"/>
      <c r="J14469" s="153"/>
      <c r="K14469" s="153"/>
      <c r="L14469" s="153"/>
      <c r="M14469" s="153"/>
      <c r="N14469" s="153"/>
      <c r="O14469" s="153"/>
      <c r="P14469" s="153"/>
      <c r="Q14469" s="153"/>
      <c r="R14469" s="153"/>
      <c r="S14469" s="152"/>
      <c r="T14469" s="154"/>
    </row>
    <row r="14470" spans="8:20" x14ac:dyDescent="0.25">
      <c r="H14470" s="153"/>
      <c r="I14470" s="151"/>
      <c r="J14470" s="153"/>
      <c r="K14470" s="153"/>
      <c r="L14470" s="153"/>
      <c r="M14470" s="153"/>
      <c r="N14470" s="153"/>
      <c r="O14470" s="153"/>
      <c r="P14470" s="153"/>
      <c r="Q14470" s="153"/>
      <c r="R14470" s="153"/>
      <c r="S14470" s="152"/>
      <c r="T14470" s="154"/>
    </row>
    <row r="14471" spans="8:20" x14ac:dyDescent="0.25">
      <c r="H14471" s="153"/>
      <c r="I14471" s="151"/>
      <c r="J14471" s="153"/>
      <c r="K14471" s="153"/>
      <c r="L14471" s="153"/>
      <c r="M14471" s="153"/>
      <c r="N14471" s="153"/>
      <c r="O14471" s="153"/>
      <c r="P14471" s="153"/>
      <c r="Q14471" s="153"/>
      <c r="R14471" s="153"/>
      <c r="S14471" s="152"/>
      <c r="T14471" s="154"/>
    </row>
    <row r="14472" spans="8:20" x14ac:dyDescent="0.25">
      <c r="H14472" s="153"/>
      <c r="I14472" s="151"/>
      <c r="J14472" s="153"/>
      <c r="K14472" s="153"/>
      <c r="L14472" s="153"/>
      <c r="M14472" s="153"/>
      <c r="N14472" s="153"/>
      <c r="O14472" s="153"/>
      <c r="P14472" s="153"/>
      <c r="Q14472" s="153"/>
      <c r="R14472" s="153"/>
      <c r="S14472" s="152"/>
      <c r="T14472" s="154"/>
    </row>
    <row r="14473" spans="8:20" x14ac:dyDescent="0.25">
      <c r="H14473" s="153"/>
      <c r="I14473" s="151"/>
      <c r="J14473" s="153"/>
      <c r="K14473" s="153"/>
      <c r="L14473" s="153"/>
      <c r="M14473" s="153"/>
      <c r="N14473" s="153"/>
      <c r="O14473" s="153"/>
      <c r="P14473" s="153"/>
      <c r="Q14473" s="153"/>
      <c r="R14473" s="153"/>
      <c r="S14473" s="152"/>
      <c r="T14473" s="154"/>
    </row>
    <row r="14474" spans="8:20" x14ac:dyDescent="0.25">
      <c r="H14474" s="153"/>
      <c r="I14474" s="151"/>
      <c r="J14474" s="153"/>
      <c r="K14474" s="153"/>
      <c r="L14474" s="153"/>
      <c r="M14474" s="153"/>
      <c r="N14474" s="153"/>
      <c r="O14474" s="153"/>
      <c r="P14474" s="153"/>
      <c r="Q14474" s="153"/>
      <c r="R14474" s="153"/>
      <c r="S14474" s="152"/>
      <c r="T14474" s="154"/>
    </row>
    <row r="14475" spans="8:20" x14ac:dyDescent="0.25">
      <c r="H14475" s="153"/>
      <c r="I14475" s="151"/>
      <c r="J14475" s="153"/>
      <c r="K14475" s="153"/>
      <c r="L14475" s="153"/>
      <c r="M14475" s="153"/>
      <c r="N14475" s="153"/>
      <c r="O14475" s="153"/>
      <c r="P14475" s="153"/>
      <c r="Q14475" s="153"/>
      <c r="R14475" s="153"/>
      <c r="S14475" s="152"/>
      <c r="T14475" s="154"/>
    </row>
    <row r="14476" spans="8:20" x14ac:dyDescent="0.25">
      <c r="H14476" s="153"/>
      <c r="I14476" s="151"/>
      <c r="J14476" s="153"/>
      <c r="K14476" s="153"/>
      <c r="L14476" s="153"/>
      <c r="M14476" s="153"/>
      <c r="N14476" s="153"/>
      <c r="O14476" s="153"/>
      <c r="P14476" s="153"/>
      <c r="Q14476" s="153"/>
      <c r="R14476" s="153"/>
      <c r="S14476" s="152"/>
      <c r="T14476" s="154"/>
    </row>
    <row r="14477" spans="8:20" x14ac:dyDescent="0.25">
      <c r="H14477" s="153"/>
      <c r="I14477" s="151"/>
      <c r="J14477" s="153"/>
      <c r="K14477" s="153"/>
      <c r="L14477" s="153"/>
      <c r="M14477" s="153"/>
      <c r="N14477" s="153"/>
      <c r="O14477" s="153"/>
      <c r="P14477" s="153"/>
      <c r="Q14477" s="153"/>
      <c r="R14477" s="153"/>
      <c r="S14477" s="152"/>
      <c r="T14477" s="154"/>
    </row>
    <row r="14478" spans="8:20" x14ac:dyDescent="0.25">
      <c r="H14478" s="153"/>
      <c r="I14478" s="151"/>
      <c r="J14478" s="153"/>
      <c r="K14478" s="153"/>
      <c r="L14478" s="153"/>
      <c r="M14478" s="153"/>
      <c r="N14478" s="153"/>
      <c r="O14478" s="153"/>
      <c r="P14478" s="153"/>
      <c r="Q14478" s="153"/>
      <c r="R14478" s="153"/>
      <c r="S14478" s="152"/>
      <c r="T14478" s="154"/>
    </row>
    <row r="14479" spans="8:20" x14ac:dyDescent="0.25">
      <c r="H14479" s="153"/>
      <c r="I14479" s="151"/>
      <c r="J14479" s="153"/>
      <c r="K14479" s="153"/>
      <c r="L14479" s="153"/>
      <c r="M14479" s="153"/>
      <c r="N14479" s="153"/>
      <c r="O14479" s="153"/>
      <c r="P14479" s="153"/>
      <c r="Q14479" s="153"/>
      <c r="R14479" s="153"/>
      <c r="S14479" s="152"/>
      <c r="T14479" s="154"/>
    </row>
    <row r="14480" spans="8:20" x14ac:dyDescent="0.25">
      <c r="H14480" s="153"/>
      <c r="I14480" s="151"/>
      <c r="J14480" s="153"/>
      <c r="K14480" s="153"/>
      <c r="L14480" s="153"/>
      <c r="M14480" s="153"/>
      <c r="N14480" s="153"/>
      <c r="O14480" s="153"/>
      <c r="P14480" s="153"/>
      <c r="Q14480" s="153"/>
      <c r="R14480" s="153"/>
      <c r="S14480" s="152"/>
      <c r="T14480" s="154"/>
    </row>
    <row r="14481" spans="8:20" x14ac:dyDescent="0.25">
      <c r="H14481" s="153"/>
      <c r="I14481" s="151"/>
      <c r="J14481" s="153"/>
      <c r="K14481" s="153"/>
      <c r="L14481" s="153"/>
      <c r="M14481" s="153"/>
      <c r="N14481" s="153"/>
      <c r="O14481" s="153"/>
      <c r="P14481" s="153"/>
      <c r="Q14481" s="153"/>
      <c r="R14481" s="153"/>
      <c r="S14481" s="152"/>
      <c r="T14481" s="154"/>
    </row>
    <row r="14482" spans="8:20" x14ac:dyDescent="0.25">
      <c r="H14482" s="153"/>
      <c r="I14482" s="151"/>
      <c r="J14482" s="153"/>
      <c r="K14482" s="153"/>
      <c r="L14482" s="153"/>
      <c r="M14482" s="153"/>
      <c r="N14482" s="153"/>
      <c r="O14482" s="153"/>
      <c r="P14482" s="153"/>
      <c r="Q14482" s="153"/>
      <c r="R14482" s="153"/>
      <c r="S14482" s="152"/>
      <c r="T14482" s="154"/>
    </row>
    <row r="14483" spans="8:20" x14ac:dyDescent="0.25">
      <c r="H14483" s="153"/>
      <c r="I14483" s="151"/>
      <c r="J14483" s="153"/>
      <c r="K14483" s="153"/>
      <c r="L14483" s="153"/>
      <c r="M14483" s="153"/>
      <c r="N14483" s="153"/>
      <c r="O14483" s="153"/>
      <c r="P14483" s="153"/>
      <c r="Q14483" s="153"/>
      <c r="R14483" s="153"/>
      <c r="S14483" s="152"/>
      <c r="T14483" s="154"/>
    </row>
    <row r="14484" spans="8:20" x14ac:dyDescent="0.25">
      <c r="H14484" s="153"/>
      <c r="I14484" s="151"/>
      <c r="J14484" s="153"/>
      <c r="K14484" s="153"/>
      <c r="L14484" s="153"/>
      <c r="M14484" s="153"/>
      <c r="N14484" s="153"/>
      <c r="O14484" s="153"/>
      <c r="P14484" s="153"/>
      <c r="Q14484" s="153"/>
      <c r="R14484" s="153"/>
      <c r="S14484" s="152"/>
      <c r="T14484" s="154"/>
    </row>
    <row r="14485" spans="8:20" x14ac:dyDescent="0.25">
      <c r="H14485" s="153"/>
      <c r="I14485" s="151"/>
      <c r="J14485" s="153"/>
      <c r="K14485" s="153"/>
      <c r="L14485" s="153"/>
      <c r="M14485" s="153"/>
      <c r="N14485" s="153"/>
      <c r="O14485" s="153"/>
      <c r="P14485" s="153"/>
      <c r="Q14485" s="153"/>
      <c r="R14485" s="153"/>
      <c r="S14485" s="152"/>
      <c r="T14485" s="154"/>
    </row>
    <row r="14486" spans="8:20" x14ac:dyDescent="0.25">
      <c r="H14486" s="153"/>
      <c r="I14486" s="151"/>
      <c r="J14486" s="153"/>
      <c r="K14486" s="153"/>
      <c r="L14486" s="153"/>
      <c r="M14486" s="153"/>
      <c r="N14486" s="153"/>
      <c r="O14486" s="153"/>
      <c r="P14486" s="153"/>
      <c r="Q14486" s="153"/>
      <c r="R14486" s="153"/>
      <c r="S14486" s="152"/>
      <c r="T14486" s="154"/>
    </row>
    <row r="14487" spans="8:20" x14ac:dyDescent="0.25">
      <c r="H14487" s="153"/>
      <c r="I14487" s="151"/>
      <c r="J14487" s="153"/>
      <c r="K14487" s="153"/>
      <c r="L14487" s="153"/>
      <c r="M14487" s="153"/>
      <c r="N14487" s="153"/>
      <c r="O14487" s="153"/>
      <c r="P14487" s="153"/>
      <c r="Q14487" s="153"/>
      <c r="R14487" s="153"/>
      <c r="S14487" s="152"/>
      <c r="T14487" s="154"/>
    </row>
    <row r="14488" spans="8:20" x14ac:dyDescent="0.25">
      <c r="H14488" s="153"/>
      <c r="I14488" s="151"/>
      <c r="J14488" s="153"/>
      <c r="K14488" s="153"/>
      <c r="L14488" s="153"/>
      <c r="M14488" s="153"/>
      <c r="N14488" s="153"/>
      <c r="O14488" s="153"/>
      <c r="P14488" s="153"/>
      <c r="Q14488" s="153"/>
      <c r="R14488" s="153"/>
      <c r="S14488" s="152"/>
      <c r="T14488" s="154"/>
    </row>
    <row r="14489" spans="8:20" x14ac:dyDescent="0.25">
      <c r="H14489" s="153"/>
      <c r="I14489" s="151"/>
      <c r="J14489" s="153"/>
      <c r="K14489" s="153"/>
      <c r="L14489" s="153"/>
      <c r="M14489" s="153"/>
      <c r="N14489" s="153"/>
      <c r="O14489" s="153"/>
      <c r="P14489" s="153"/>
      <c r="Q14489" s="153"/>
      <c r="R14489" s="153"/>
      <c r="S14489" s="152"/>
      <c r="T14489" s="154"/>
    </row>
    <row r="14490" spans="8:20" x14ac:dyDescent="0.25">
      <c r="H14490" s="153"/>
      <c r="I14490" s="151"/>
      <c r="J14490" s="153"/>
      <c r="K14490" s="153"/>
      <c r="L14490" s="153"/>
      <c r="M14490" s="153"/>
      <c r="N14490" s="153"/>
      <c r="O14490" s="153"/>
      <c r="P14490" s="153"/>
      <c r="Q14490" s="153"/>
      <c r="R14490" s="153"/>
      <c r="S14490" s="152"/>
      <c r="T14490" s="154"/>
    </row>
    <row r="14491" spans="8:20" x14ac:dyDescent="0.25">
      <c r="H14491" s="153"/>
      <c r="I14491" s="151"/>
      <c r="J14491" s="153"/>
      <c r="K14491" s="153"/>
      <c r="L14491" s="153"/>
      <c r="M14491" s="153"/>
      <c r="N14491" s="153"/>
      <c r="O14491" s="153"/>
      <c r="P14491" s="153"/>
      <c r="Q14491" s="153"/>
      <c r="R14491" s="153"/>
      <c r="S14491" s="152"/>
      <c r="T14491" s="154"/>
    </row>
    <row r="14492" spans="8:20" x14ac:dyDescent="0.25">
      <c r="H14492" s="153"/>
      <c r="I14492" s="151"/>
      <c r="J14492" s="153"/>
      <c r="K14492" s="153"/>
      <c r="L14492" s="153"/>
      <c r="M14492" s="153"/>
      <c r="N14492" s="153"/>
      <c r="O14492" s="153"/>
      <c r="P14492" s="153"/>
      <c r="Q14492" s="153"/>
      <c r="R14492" s="153"/>
      <c r="S14492" s="152"/>
      <c r="T14492" s="154"/>
    </row>
    <row r="14493" spans="8:20" x14ac:dyDescent="0.25">
      <c r="H14493" s="153"/>
      <c r="I14493" s="151"/>
      <c r="J14493" s="153"/>
      <c r="K14493" s="153"/>
      <c r="L14493" s="153"/>
      <c r="M14493" s="153"/>
      <c r="N14493" s="153"/>
      <c r="O14493" s="153"/>
      <c r="P14493" s="153"/>
      <c r="Q14493" s="153"/>
      <c r="R14493" s="153"/>
      <c r="S14493" s="152"/>
      <c r="T14493" s="154"/>
    </row>
    <row r="14494" spans="8:20" x14ac:dyDescent="0.25">
      <c r="H14494" s="153"/>
      <c r="I14494" s="151"/>
      <c r="J14494" s="153"/>
      <c r="K14494" s="153"/>
      <c r="L14494" s="153"/>
      <c r="M14494" s="153"/>
      <c r="N14494" s="153"/>
      <c r="O14494" s="153"/>
      <c r="P14494" s="153"/>
      <c r="Q14494" s="153"/>
      <c r="R14494" s="153"/>
      <c r="S14494" s="152"/>
      <c r="T14494" s="154"/>
    </row>
    <row r="14495" spans="8:20" x14ac:dyDescent="0.25">
      <c r="H14495" s="153"/>
      <c r="I14495" s="151"/>
      <c r="J14495" s="153"/>
      <c r="K14495" s="153"/>
      <c r="L14495" s="153"/>
      <c r="M14495" s="153"/>
      <c r="N14495" s="153"/>
      <c r="O14495" s="153"/>
      <c r="P14495" s="153"/>
      <c r="Q14495" s="153"/>
      <c r="R14495" s="153"/>
      <c r="S14495" s="152"/>
      <c r="T14495" s="154"/>
    </row>
    <row r="14496" spans="8:20" x14ac:dyDescent="0.25">
      <c r="H14496" s="153"/>
      <c r="I14496" s="151"/>
      <c r="J14496" s="153"/>
      <c r="K14496" s="153"/>
      <c r="L14496" s="153"/>
      <c r="M14496" s="153"/>
      <c r="N14496" s="153"/>
      <c r="O14496" s="153"/>
      <c r="P14496" s="153"/>
      <c r="Q14496" s="153"/>
      <c r="R14496" s="153"/>
      <c r="S14496" s="152"/>
      <c r="T14496" s="154"/>
    </row>
    <row r="14497" spans="8:20" x14ac:dyDescent="0.25">
      <c r="H14497" s="153"/>
      <c r="I14497" s="151"/>
      <c r="J14497" s="153"/>
      <c r="K14497" s="153"/>
      <c r="L14497" s="153"/>
      <c r="M14497" s="153"/>
      <c r="N14497" s="153"/>
      <c r="O14497" s="153"/>
      <c r="P14497" s="153"/>
      <c r="Q14497" s="153"/>
      <c r="R14497" s="153"/>
      <c r="S14497" s="152"/>
      <c r="T14497" s="154"/>
    </row>
    <row r="14498" spans="8:20" x14ac:dyDescent="0.25">
      <c r="H14498" s="153"/>
      <c r="I14498" s="151"/>
      <c r="J14498" s="153"/>
      <c r="K14498" s="153"/>
      <c r="L14498" s="153"/>
      <c r="M14498" s="153"/>
      <c r="N14498" s="153"/>
      <c r="O14498" s="153"/>
      <c r="P14498" s="153"/>
      <c r="Q14498" s="153"/>
      <c r="R14498" s="153"/>
      <c r="S14498" s="152"/>
      <c r="T14498" s="154"/>
    </row>
    <row r="14499" spans="8:20" x14ac:dyDescent="0.25">
      <c r="H14499" s="153"/>
      <c r="I14499" s="151"/>
      <c r="J14499" s="153"/>
      <c r="K14499" s="153"/>
      <c r="L14499" s="153"/>
      <c r="M14499" s="153"/>
      <c r="N14499" s="153"/>
      <c r="O14499" s="153"/>
      <c r="P14499" s="153"/>
      <c r="Q14499" s="153"/>
      <c r="R14499" s="153"/>
      <c r="S14499" s="152"/>
      <c r="T14499" s="154"/>
    </row>
    <row r="14500" spans="8:20" x14ac:dyDescent="0.25">
      <c r="H14500" s="153"/>
      <c r="I14500" s="151"/>
      <c r="J14500" s="153"/>
      <c r="K14500" s="153"/>
      <c r="L14500" s="153"/>
      <c r="M14500" s="153"/>
      <c r="N14500" s="153"/>
      <c r="O14500" s="153"/>
      <c r="P14500" s="153"/>
      <c r="Q14500" s="153"/>
      <c r="R14500" s="153"/>
      <c r="S14500" s="152"/>
      <c r="T14500" s="154"/>
    </row>
    <row r="14501" spans="8:20" x14ac:dyDescent="0.25">
      <c r="H14501" s="153"/>
      <c r="I14501" s="151"/>
      <c r="J14501" s="153"/>
      <c r="K14501" s="153"/>
      <c r="L14501" s="153"/>
      <c r="M14501" s="153"/>
      <c r="N14501" s="153"/>
      <c r="O14501" s="153"/>
      <c r="P14501" s="153"/>
      <c r="Q14501" s="153"/>
      <c r="R14501" s="153"/>
      <c r="S14501" s="152"/>
      <c r="T14501" s="154"/>
    </row>
    <row r="14502" spans="8:20" x14ac:dyDescent="0.25">
      <c r="H14502" s="153"/>
      <c r="I14502" s="151"/>
      <c r="J14502" s="153"/>
      <c r="K14502" s="153"/>
      <c r="L14502" s="153"/>
      <c r="M14502" s="153"/>
      <c r="N14502" s="153"/>
      <c r="O14502" s="153"/>
      <c r="P14502" s="153"/>
      <c r="Q14502" s="153"/>
      <c r="R14502" s="153"/>
      <c r="S14502" s="152"/>
      <c r="T14502" s="154"/>
    </row>
    <row r="14503" spans="8:20" x14ac:dyDescent="0.25">
      <c r="H14503" s="153"/>
      <c r="I14503" s="151"/>
      <c r="J14503" s="153"/>
      <c r="K14503" s="153"/>
      <c r="L14503" s="153"/>
      <c r="M14503" s="153"/>
      <c r="N14503" s="153"/>
      <c r="O14503" s="153"/>
      <c r="P14503" s="153"/>
      <c r="Q14503" s="153"/>
      <c r="R14503" s="153"/>
      <c r="S14503" s="152"/>
      <c r="T14503" s="154"/>
    </row>
    <row r="14504" spans="8:20" x14ac:dyDescent="0.25">
      <c r="H14504" s="153"/>
      <c r="I14504" s="151"/>
      <c r="J14504" s="153"/>
      <c r="K14504" s="153"/>
      <c r="L14504" s="153"/>
      <c r="M14504" s="153"/>
      <c r="N14504" s="153"/>
      <c r="O14504" s="153"/>
      <c r="P14504" s="153"/>
      <c r="Q14504" s="153"/>
      <c r="R14504" s="153"/>
      <c r="S14504" s="152"/>
      <c r="T14504" s="154"/>
    </row>
    <row r="14505" spans="8:20" x14ac:dyDescent="0.25">
      <c r="H14505" s="153"/>
      <c r="I14505" s="151"/>
      <c r="J14505" s="153"/>
      <c r="K14505" s="153"/>
      <c r="L14505" s="153"/>
      <c r="M14505" s="153"/>
      <c r="N14505" s="153"/>
      <c r="O14505" s="153"/>
      <c r="P14505" s="153"/>
      <c r="Q14505" s="153"/>
      <c r="R14505" s="153"/>
      <c r="S14505" s="152"/>
      <c r="T14505" s="154"/>
    </row>
    <row r="14506" spans="8:20" x14ac:dyDescent="0.25">
      <c r="H14506" s="153"/>
      <c r="I14506" s="151"/>
      <c r="J14506" s="153"/>
      <c r="K14506" s="153"/>
      <c r="L14506" s="153"/>
      <c r="M14506" s="153"/>
      <c r="N14506" s="153"/>
      <c r="O14506" s="153"/>
      <c r="P14506" s="153"/>
      <c r="Q14506" s="153"/>
      <c r="R14506" s="153"/>
      <c r="S14506" s="152"/>
      <c r="T14506" s="154"/>
    </row>
    <row r="14507" spans="8:20" x14ac:dyDescent="0.25">
      <c r="H14507" s="153"/>
      <c r="I14507" s="151"/>
      <c r="J14507" s="153"/>
      <c r="K14507" s="153"/>
      <c r="L14507" s="153"/>
      <c r="M14507" s="153"/>
      <c r="N14507" s="153"/>
      <c r="O14507" s="153"/>
      <c r="P14507" s="153"/>
      <c r="Q14507" s="153"/>
      <c r="R14507" s="153"/>
      <c r="S14507" s="152"/>
      <c r="T14507" s="154"/>
    </row>
    <row r="14508" spans="8:20" x14ac:dyDescent="0.25">
      <c r="H14508" s="153"/>
      <c r="I14508" s="151"/>
      <c r="J14508" s="153"/>
      <c r="K14508" s="153"/>
      <c r="L14508" s="153"/>
      <c r="M14508" s="153"/>
      <c r="N14508" s="153"/>
      <c r="O14508" s="153"/>
      <c r="P14508" s="153"/>
      <c r="Q14508" s="153"/>
      <c r="R14508" s="153"/>
      <c r="S14508" s="152"/>
      <c r="T14508" s="154"/>
    </row>
    <row r="14509" spans="8:20" x14ac:dyDescent="0.25">
      <c r="H14509" s="153"/>
      <c r="I14509" s="151"/>
      <c r="J14509" s="153"/>
      <c r="K14509" s="153"/>
      <c r="L14509" s="153"/>
      <c r="M14509" s="153"/>
      <c r="N14509" s="153"/>
      <c r="O14509" s="153"/>
      <c r="P14509" s="153"/>
      <c r="Q14509" s="153"/>
      <c r="R14509" s="153"/>
      <c r="S14509" s="152"/>
      <c r="T14509" s="154"/>
    </row>
    <row r="14510" spans="8:20" x14ac:dyDescent="0.25">
      <c r="H14510" s="153"/>
      <c r="I14510" s="151"/>
      <c r="J14510" s="153"/>
      <c r="K14510" s="153"/>
      <c r="L14510" s="153"/>
      <c r="M14510" s="153"/>
      <c r="N14510" s="153"/>
      <c r="O14510" s="153"/>
      <c r="P14510" s="153"/>
      <c r="Q14510" s="153"/>
      <c r="R14510" s="153"/>
      <c r="S14510" s="152"/>
      <c r="T14510" s="154"/>
    </row>
    <row r="14511" spans="8:20" x14ac:dyDescent="0.25">
      <c r="H14511" s="153"/>
      <c r="I14511" s="151"/>
      <c r="J14511" s="153"/>
      <c r="K14511" s="153"/>
      <c r="L14511" s="153"/>
      <c r="M14511" s="153"/>
      <c r="N14511" s="153"/>
      <c r="O14511" s="153"/>
      <c r="P14511" s="153"/>
      <c r="Q14511" s="153"/>
      <c r="R14511" s="153"/>
      <c r="S14511" s="152"/>
      <c r="T14511" s="154"/>
    </row>
    <row r="14512" spans="8:20" x14ac:dyDescent="0.25">
      <c r="H14512" s="153"/>
      <c r="I14512" s="151"/>
      <c r="J14512" s="153"/>
      <c r="K14512" s="153"/>
      <c r="L14512" s="153"/>
      <c r="M14512" s="153"/>
      <c r="N14512" s="153"/>
      <c r="O14512" s="153"/>
      <c r="P14512" s="153"/>
      <c r="Q14512" s="153"/>
      <c r="R14512" s="153"/>
      <c r="S14512" s="152"/>
      <c r="T14512" s="154"/>
    </row>
    <row r="14513" spans="8:20" x14ac:dyDescent="0.25">
      <c r="H14513" s="153"/>
      <c r="I14513" s="151"/>
      <c r="J14513" s="153"/>
      <c r="K14513" s="153"/>
      <c r="L14513" s="153"/>
      <c r="M14513" s="153"/>
      <c r="N14513" s="153"/>
      <c r="O14513" s="153"/>
      <c r="P14513" s="153"/>
      <c r="Q14513" s="153"/>
      <c r="R14513" s="153"/>
      <c r="S14513" s="152"/>
      <c r="T14513" s="154"/>
    </row>
    <row r="14514" spans="8:20" x14ac:dyDescent="0.25">
      <c r="H14514" s="153"/>
      <c r="I14514" s="151"/>
      <c r="J14514" s="153"/>
      <c r="K14514" s="153"/>
      <c r="L14514" s="153"/>
      <c r="M14514" s="153"/>
      <c r="N14514" s="153"/>
      <c r="O14514" s="153"/>
      <c r="P14514" s="153"/>
      <c r="Q14514" s="153"/>
      <c r="R14514" s="153"/>
      <c r="S14514" s="152"/>
      <c r="T14514" s="154"/>
    </row>
    <row r="14515" spans="8:20" x14ac:dyDescent="0.25">
      <c r="H14515" s="153"/>
      <c r="I14515" s="151"/>
      <c r="J14515" s="153"/>
      <c r="K14515" s="153"/>
      <c r="L14515" s="153"/>
      <c r="M14515" s="153"/>
      <c r="N14515" s="153"/>
      <c r="O14515" s="153"/>
      <c r="P14515" s="153"/>
      <c r="Q14515" s="153"/>
      <c r="R14515" s="153"/>
      <c r="S14515" s="152"/>
      <c r="T14515" s="154"/>
    </row>
    <row r="14516" spans="8:20" x14ac:dyDescent="0.25">
      <c r="H14516" s="153"/>
      <c r="I14516" s="151"/>
      <c r="J14516" s="153"/>
      <c r="K14516" s="153"/>
      <c r="L14516" s="153"/>
      <c r="M14516" s="153"/>
      <c r="N14516" s="153"/>
      <c r="O14516" s="153"/>
      <c r="P14516" s="153"/>
      <c r="Q14516" s="153"/>
      <c r="R14516" s="153"/>
      <c r="S14516" s="152"/>
      <c r="T14516" s="154"/>
    </row>
    <row r="14517" spans="8:20" x14ac:dyDescent="0.25">
      <c r="H14517" s="153"/>
      <c r="I14517" s="151"/>
      <c r="J14517" s="153"/>
      <c r="K14517" s="153"/>
      <c r="L14517" s="153"/>
      <c r="M14517" s="153"/>
      <c r="N14517" s="153"/>
      <c r="O14517" s="153"/>
      <c r="P14517" s="153"/>
      <c r="Q14517" s="153"/>
      <c r="R14517" s="153"/>
      <c r="S14517" s="152"/>
      <c r="T14517" s="154"/>
    </row>
    <row r="14518" spans="8:20" x14ac:dyDescent="0.25">
      <c r="H14518" s="153"/>
      <c r="I14518" s="151"/>
      <c r="J14518" s="153"/>
      <c r="K14518" s="153"/>
      <c r="L14518" s="153"/>
      <c r="M14518" s="153"/>
      <c r="N14518" s="153"/>
      <c r="O14518" s="153"/>
      <c r="P14518" s="153"/>
      <c r="Q14518" s="153"/>
      <c r="R14518" s="153"/>
      <c r="S14518" s="152"/>
      <c r="T14518" s="154"/>
    </row>
    <row r="14519" spans="8:20" x14ac:dyDescent="0.25">
      <c r="H14519" s="153"/>
      <c r="I14519" s="151"/>
      <c r="J14519" s="153"/>
      <c r="K14519" s="153"/>
      <c r="L14519" s="153"/>
      <c r="M14519" s="153"/>
      <c r="N14519" s="153"/>
      <c r="O14519" s="153"/>
      <c r="P14519" s="153"/>
      <c r="Q14519" s="153"/>
      <c r="R14519" s="153"/>
      <c r="S14519" s="152"/>
      <c r="T14519" s="154"/>
    </row>
    <row r="14520" spans="8:20" x14ac:dyDescent="0.25">
      <c r="H14520" s="153"/>
      <c r="I14520" s="151"/>
      <c r="J14520" s="153"/>
      <c r="K14520" s="153"/>
      <c r="L14520" s="153"/>
      <c r="M14520" s="153"/>
      <c r="N14520" s="153"/>
      <c r="O14520" s="153"/>
      <c r="P14520" s="153"/>
      <c r="Q14520" s="153"/>
      <c r="R14520" s="153"/>
      <c r="S14520" s="152"/>
      <c r="T14520" s="154"/>
    </row>
    <row r="14521" spans="8:20" x14ac:dyDescent="0.25">
      <c r="H14521" s="153"/>
      <c r="I14521" s="151"/>
      <c r="J14521" s="153"/>
      <c r="K14521" s="153"/>
      <c r="L14521" s="153"/>
      <c r="M14521" s="153"/>
      <c r="N14521" s="153"/>
      <c r="O14521" s="153"/>
      <c r="P14521" s="153"/>
      <c r="Q14521" s="153"/>
      <c r="R14521" s="153"/>
      <c r="S14521" s="152"/>
      <c r="T14521" s="154"/>
    </row>
    <row r="14522" spans="8:20" x14ac:dyDescent="0.25">
      <c r="H14522" s="153"/>
      <c r="I14522" s="151"/>
      <c r="J14522" s="153"/>
      <c r="K14522" s="153"/>
      <c r="L14522" s="153"/>
      <c r="M14522" s="153"/>
      <c r="N14522" s="153"/>
      <c r="O14522" s="153"/>
      <c r="P14522" s="153"/>
      <c r="Q14522" s="153"/>
      <c r="R14522" s="153"/>
      <c r="S14522" s="152"/>
      <c r="T14522" s="154"/>
    </row>
    <row r="14523" spans="8:20" x14ac:dyDescent="0.25">
      <c r="H14523" s="153"/>
      <c r="I14523" s="151"/>
      <c r="J14523" s="153"/>
      <c r="K14523" s="153"/>
      <c r="L14523" s="153"/>
      <c r="M14523" s="153"/>
      <c r="N14523" s="153"/>
      <c r="O14523" s="153"/>
      <c r="P14523" s="153"/>
      <c r="Q14523" s="153"/>
      <c r="R14523" s="153"/>
      <c r="S14523" s="152"/>
      <c r="T14523" s="154"/>
    </row>
    <row r="14524" spans="8:20" x14ac:dyDescent="0.25">
      <c r="H14524" s="153"/>
      <c r="I14524" s="151"/>
      <c r="J14524" s="153"/>
      <c r="K14524" s="153"/>
      <c r="L14524" s="153"/>
      <c r="M14524" s="153"/>
      <c r="N14524" s="153"/>
      <c r="O14524" s="153"/>
      <c r="P14524" s="153"/>
      <c r="Q14524" s="153"/>
      <c r="R14524" s="153"/>
      <c r="S14524" s="152"/>
      <c r="T14524" s="154"/>
    </row>
    <row r="14525" spans="8:20" x14ac:dyDescent="0.25">
      <c r="H14525" s="153"/>
      <c r="I14525" s="151"/>
      <c r="J14525" s="153"/>
      <c r="K14525" s="153"/>
      <c r="L14525" s="153"/>
      <c r="M14525" s="153"/>
      <c r="N14525" s="153"/>
      <c r="O14525" s="153"/>
      <c r="P14525" s="153"/>
      <c r="Q14525" s="153"/>
      <c r="R14525" s="153"/>
      <c r="S14525" s="152"/>
      <c r="T14525" s="154"/>
    </row>
    <row r="14526" spans="8:20" x14ac:dyDescent="0.25">
      <c r="H14526" s="153"/>
      <c r="I14526" s="151"/>
      <c r="J14526" s="153"/>
      <c r="K14526" s="153"/>
      <c r="L14526" s="153"/>
      <c r="M14526" s="153"/>
      <c r="N14526" s="153"/>
      <c r="O14526" s="153"/>
      <c r="P14526" s="153"/>
      <c r="Q14526" s="153"/>
      <c r="R14526" s="153"/>
      <c r="S14526" s="152"/>
      <c r="T14526" s="154"/>
    </row>
    <row r="14527" spans="8:20" x14ac:dyDescent="0.25">
      <c r="H14527" s="153"/>
      <c r="I14527" s="151"/>
      <c r="J14527" s="153"/>
      <c r="K14527" s="153"/>
      <c r="L14527" s="153"/>
      <c r="M14527" s="153"/>
      <c r="N14527" s="153"/>
      <c r="O14527" s="153"/>
      <c r="P14527" s="153"/>
      <c r="Q14527" s="153"/>
      <c r="R14527" s="153"/>
      <c r="S14527" s="152"/>
      <c r="T14527" s="154"/>
    </row>
    <row r="14528" spans="8:20" x14ac:dyDescent="0.25">
      <c r="H14528" s="153"/>
      <c r="I14528" s="151"/>
      <c r="J14528" s="153"/>
      <c r="K14528" s="153"/>
      <c r="L14528" s="153"/>
      <c r="M14528" s="153"/>
      <c r="N14528" s="153"/>
      <c r="O14528" s="153"/>
      <c r="P14528" s="153"/>
      <c r="Q14528" s="153"/>
      <c r="R14528" s="153"/>
      <c r="S14528" s="152"/>
      <c r="T14528" s="154"/>
    </row>
    <row r="14529" spans="8:20" x14ac:dyDescent="0.25">
      <c r="H14529" s="153"/>
      <c r="I14529" s="151"/>
      <c r="J14529" s="153"/>
      <c r="K14529" s="153"/>
      <c r="L14529" s="153"/>
      <c r="M14529" s="153"/>
      <c r="N14529" s="153"/>
      <c r="O14529" s="153"/>
      <c r="P14529" s="153"/>
      <c r="Q14529" s="153"/>
      <c r="R14529" s="153"/>
      <c r="S14529" s="152"/>
      <c r="T14529" s="154"/>
    </row>
    <row r="14530" spans="8:20" x14ac:dyDescent="0.25">
      <c r="H14530" s="153"/>
      <c r="I14530" s="151"/>
      <c r="J14530" s="153"/>
      <c r="K14530" s="153"/>
      <c r="L14530" s="153"/>
      <c r="M14530" s="153"/>
      <c r="N14530" s="153"/>
      <c r="O14530" s="153"/>
      <c r="P14530" s="153"/>
      <c r="Q14530" s="153"/>
      <c r="R14530" s="153"/>
      <c r="S14530" s="152"/>
      <c r="T14530" s="154"/>
    </row>
    <row r="14531" spans="8:20" x14ac:dyDescent="0.25">
      <c r="H14531" s="153"/>
      <c r="I14531" s="151"/>
      <c r="J14531" s="153"/>
      <c r="K14531" s="153"/>
      <c r="L14531" s="153"/>
      <c r="M14531" s="153"/>
      <c r="N14531" s="153"/>
      <c r="O14531" s="153"/>
      <c r="P14531" s="153"/>
      <c r="Q14531" s="153"/>
      <c r="R14531" s="153"/>
      <c r="S14531" s="152"/>
      <c r="T14531" s="154"/>
    </row>
    <row r="14532" spans="8:20" x14ac:dyDescent="0.25">
      <c r="H14532" s="153"/>
      <c r="I14532" s="151"/>
      <c r="J14532" s="153"/>
      <c r="K14532" s="153"/>
      <c r="L14532" s="153"/>
      <c r="M14532" s="153"/>
      <c r="N14532" s="153"/>
      <c r="O14532" s="153"/>
      <c r="P14532" s="153"/>
      <c r="Q14532" s="153"/>
      <c r="R14532" s="153"/>
      <c r="S14532" s="152"/>
      <c r="T14532" s="154"/>
    </row>
    <row r="14533" spans="8:20" x14ac:dyDescent="0.25">
      <c r="H14533" s="153"/>
      <c r="I14533" s="151"/>
      <c r="J14533" s="153"/>
      <c r="K14533" s="153"/>
      <c r="L14533" s="153"/>
      <c r="M14533" s="153"/>
      <c r="N14533" s="153"/>
      <c r="O14533" s="153"/>
      <c r="P14533" s="153"/>
      <c r="Q14533" s="153"/>
      <c r="R14533" s="153"/>
      <c r="S14533" s="152"/>
      <c r="T14533" s="154"/>
    </row>
    <row r="14534" spans="8:20" x14ac:dyDescent="0.25">
      <c r="H14534" s="153"/>
      <c r="I14534" s="151"/>
      <c r="J14534" s="153"/>
      <c r="K14534" s="153"/>
      <c r="L14534" s="153"/>
      <c r="M14534" s="153"/>
      <c r="N14534" s="153"/>
      <c r="O14534" s="153"/>
      <c r="P14534" s="153"/>
      <c r="Q14534" s="153"/>
      <c r="R14534" s="153"/>
      <c r="S14534" s="152"/>
      <c r="T14534" s="154"/>
    </row>
    <row r="14535" spans="8:20" x14ac:dyDescent="0.25">
      <c r="H14535" s="153"/>
      <c r="I14535" s="151"/>
      <c r="J14535" s="153"/>
      <c r="K14535" s="153"/>
      <c r="L14535" s="153"/>
      <c r="M14535" s="153"/>
      <c r="N14535" s="153"/>
      <c r="O14535" s="153"/>
      <c r="P14535" s="153"/>
      <c r="Q14535" s="153"/>
      <c r="R14535" s="153"/>
      <c r="S14535" s="152"/>
      <c r="T14535" s="154"/>
    </row>
    <row r="14536" spans="8:20" x14ac:dyDescent="0.25">
      <c r="H14536" s="153"/>
      <c r="I14536" s="151"/>
      <c r="J14536" s="153"/>
      <c r="K14536" s="153"/>
      <c r="L14536" s="153"/>
      <c r="M14536" s="153"/>
      <c r="N14536" s="153"/>
      <c r="O14536" s="153"/>
      <c r="P14536" s="153"/>
      <c r="Q14536" s="153"/>
      <c r="R14536" s="153"/>
      <c r="S14536" s="152"/>
      <c r="T14536" s="154"/>
    </row>
    <row r="14537" spans="8:20" x14ac:dyDescent="0.25">
      <c r="H14537" s="153"/>
      <c r="I14537" s="151"/>
      <c r="J14537" s="153"/>
      <c r="K14537" s="153"/>
      <c r="L14537" s="153"/>
      <c r="M14537" s="153"/>
      <c r="N14537" s="153"/>
      <c r="O14537" s="153"/>
      <c r="P14537" s="153"/>
      <c r="Q14537" s="153"/>
      <c r="R14537" s="153"/>
      <c r="S14537" s="152"/>
      <c r="T14537" s="154"/>
    </row>
    <row r="14538" spans="8:20" x14ac:dyDescent="0.25">
      <c r="H14538" s="153"/>
      <c r="I14538" s="151"/>
      <c r="J14538" s="153"/>
      <c r="K14538" s="153"/>
      <c r="L14538" s="153"/>
      <c r="M14538" s="153"/>
      <c r="N14538" s="153"/>
      <c r="O14538" s="153"/>
      <c r="P14538" s="153"/>
      <c r="Q14538" s="153"/>
      <c r="R14538" s="153"/>
      <c r="S14538" s="152"/>
      <c r="T14538" s="154"/>
    </row>
    <row r="14539" spans="8:20" x14ac:dyDescent="0.25">
      <c r="H14539" s="153"/>
      <c r="I14539" s="151"/>
      <c r="J14539" s="153"/>
      <c r="K14539" s="153"/>
      <c r="L14539" s="153"/>
      <c r="M14539" s="153"/>
      <c r="N14539" s="153"/>
      <c r="O14539" s="153"/>
      <c r="P14539" s="153"/>
      <c r="Q14539" s="153"/>
      <c r="R14539" s="153"/>
      <c r="S14539" s="152"/>
      <c r="T14539" s="154"/>
    </row>
    <row r="14540" spans="8:20" x14ac:dyDescent="0.25">
      <c r="H14540" s="153"/>
      <c r="I14540" s="151"/>
      <c r="J14540" s="153"/>
      <c r="K14540" s="153"/>
      <c r="L14540" s="153"/>
      <c r="M14540" s="153"/>
      <c r="N14540" s="153"/>
      <c r="O14540" s="153"/>
      <c r="P14540" s="153"/>
      <c r="Q14540" s="153"/>
      <c r="R14540" s="153"/>
      <c r="S14540" s="152"/>
      <c r="T14540" s="154"/>
    </row>
    <row r="14541" spans="8:20" x14ac:dyDescent="0.25">
      <c r="H14541" s="153"/>
      <c r="I14541" s="151"/>
      <c r="J14541" s="153"/>
      <c r="K14541" s="153"/>
      <c r="L14541" s="153"/>
      <c r="M14541" s="153"/>
      <c r="N14541" s="153"/>
      <c r="O14541" s="153"/>
      <c r="P14541" s="153"/>
      <c r="Q14541" s="153"/>
      <c r="R14541" s="153"/>
      <c r="S14541" s="152"/>
      <c r="T14541" s="154"/>
    </row>
    <row r="14542" spans="8:20" x14ac:dyDescent="0.25">
      <c r="H14542" s="153"/>
      <c r="I14542" s="151"/>
      <c r="J14542" s="153"/>
      <c r="K14542" s="153"/>
      <c r="L14542" s="153"/>
      <c r="M14542" s="153"/>
      <c r="N14542" s="153"/>
      <c r="O14542" s="153"/>
      <c r="P14542" s="153"/>
      <c r="Q14542" s="153"/>
      <c r="R14542" s="153"/>
      <c r="S14542" s="152"/>
      <c r="T14542" s="154"/>
    </row>
    <row r="14543" spans="8:20" x14ac:dyDescent="0.25">
      <c r="H14543" s="153"/>
      <c r="I14543" s="151"/>
      <c r="J14543" s="153"/>
      <c r="K14543" s="153"/>
      <c r="L14543" s="153"/>
      <c r="M14543" s="153"/>
      <c r="N14543" s="153"/>
      <c r="O14543" s="153"/>
      <c r="P14543" s="153"/>
      <c r="Q14543" s="153"/>
      <c r="R14543" s="153"/>
      <c r="S14543" s="152"/>
      <c r="T14543" s="154"/>
    </row>
    <row r="14544" spans="8:20" x14ac:dyDescent="0.25">
      <c r="H14544" s="153"/>
      <c r="I14544" s="151"/>
      <c r="J14544" s="153"/>
      <c r="K14544" s="153"/>
      <c r="L14544" s="153"/>
      <c r="M14544" s="153"/>
      <c r="N14544" s="153"/>
      <c r="O14544" s="153"/>
      <c r="P14544" s="153"/>
      <c r="Q14544" s="153"/>
      <c r="R14544" s="153"/>
      <c r="S14544" s="152"/>
      <c r="T14544" s="154"/>
    </row>
    <row r="14545" spans="8:20" x14ac:dyDescent="0.25">
      <c r="H14545" s="153"/>
      <c r="I14545" s="151"/>
      <c r="J14545" s="153"/>
      <c r="K14545" s="153"/>
      <c r="L14545" s="153"/>
      <c r="M14545" s="153"/>
      <c r="N14545" s="153"/>
      <c r="O14545" s="153"/>
      <c r="P14545" s="153"/>
      <c r="Q14545" s="153"/>
      <c r="R14545" s="153"/>
      <c r="S14545" s="152"/>
      <c r="T14545" s="154"/>
    </row>
    <row r="14546" spans="8:20" x14ac:dyDescent="0.25">
      <c r="H14546" s="153"/>
      <c r="I14546" s="151"/>
      <c r="J14546" s="153"/>
      <c r="K14546" s="153"/>
      <c r="L14546" s="153"/>
      <c r="M14546" s="153"/>
      <c r="N14546" s="153"/>
      <c r="O14546" s="153"/>
      <c r="P14546" s="153"/>
      <c r="Q14546" s="153"/>
      <c r="R14546" s="153"/>
      <c r="S14546" s="152"/>
      <c r="T14546" s="154"/>
    </row>
    <row r="14547" spans="8:20" x14ac:dyDescent="0.25">
      <c r="H14547" s="153"/>
      <c r="I14547" s="151"/>
      <c r="J14547" s="153"/>
      <c r="K14547" s="153"/>
      <c r="L14547" s="153"/>
      <c r="M14547" s="153"/>
      <c r="N14547" s="153"/>
      <c r="O14547" s="153"/>
      <c r="P14547" s="153"/>
      <c r="Q14547" s="153"/>
      <c r="R14547" s="153"/>
      <c r="S14547" s="152"/>
      <c r="T14547" s="154"/>
    </row>
    <row r="14548" spans="8:20" x14ac:dyDescent="0.25">
      <c r="H14548" s="153"/>
      <c r="I14548" s="151"/>
      <c r="J14548" s="153"/>
      <c r="K14548" s="153"/>
      <c r="L14548" s="153"/>
      <c r="M14548" s="153"/>
      <c r="N14548" s="153"/>
      <c r="O14548" s="153"/>
      <c r="P14548" s="153"/>
      <c r="Q14548" s="153"/>
      <c r="R14548" s="153"/>
      <c r="S14548" s="152"/>
      <c r="T14548" s="154"/>
    </row>
    <row r="14549" spans="8:20" x14ac:dyDescent="0.25">
      <c r="H14549" s="153"/>
      <c r="I14549" s="151"/>
      <c r="J14549" s="153"/>
      <c r="K14549" s="153"/>
      <c r="L14549" s="153"/>
      <c r="M14549" s="153"/>
      <c r="N14549" s="153"/>
      <c r="O14549" s="153"/>
      <c r="P14549" s="153"/>
      <c r="Q14549" s="153"/>
      <c r="R14549" s="153"/>
      <c r="S14549" s="152"/>
      <c r="T14549" s="154"/>
    </row>
    <row r="14550" spans="8:20" x14ac:dyDescent="0.25">
      <c r="H14550" s="153"/>
      <c r="I14550" s="151"/>
      <c r="J14550" s="153"/>
      <c r="K14550" s="153"/>
      <c r="L14550" s="153"/>
      <c r="M14550" s="153"/>
      <c r="N14550" s="153"/>
      <c r="O14550" s="153"/>
      <c r="P14550" s="153"/>
      <c r="Q14550" s="153"/>
      <c r="R14550" s="153"/>
      <c r="S14550" s="152"/>
      <c r="T14550" s="154"/>
    </row>
    <row r="14551" spans="8:20" x14ac:dyDescent="0.25">
      <c r="H14551" s="153"/>
      <c r="I14551" s="151"/>
      <c r="J14551" s="153"/>
      <c r="K14551" s="153"/>
      <c r="L14551" s="153"/>
      <c r="M14551" s="153"/>
      <c r="N14551" s="153"/>
      <c r="O14551" s="153"/>
      <c r="P14551" s="153"/>
      <c r="Q14551" s="153"/>
      <c r="R14551" s="153"/>
      <c r="S14551" s="152"/>
      <c r="T14551" s="154"/>
    </row>
    <row r="14552" spans="8:20" x14ac:dyDescent="0.25">
      <c r="H14552" s="153"/>
      <c r="I14552" s="151"/>
      <c r="J14552" s="153"/>
      <c r="K14552" s="153"/>
      <c r="L14552" s="153"/>
      <c r="M14552" s="153"/>
      <c r="N14552" s="153"/>
      <c r="O14552" s="153"/>
      <c r="P14552" s="153"/>
      <c r="Q14552" s="153"/>
      <c r="R14552" s="153"/>
      <c r="S14552" s="152"/>
      <c r="T14552" s="154"/>
    </row>
    <row r="14553" spans="8:20" x14ac:dyDescent="0.25">
      <c r="H14553" s="153"/>
      <c r="I14553" s="151"/>
      <c r="J14553" s="153"/>
      <c r="K14553" s="153"/>
      <c r="L14553" s="153"/>
      <c r="M14553" s="153"/>
      <c r="N14553" s="153"/>
      <c r="O14553" s="153"/>
      <c r="P14553" s="153"/>
      <c r="Q14553" s="153"/>
      <c r="R14553" s="153"/>
      <c r="S14553" s="152"/>
      <c r="T14553" s="154"/>
    </row>
    <row r="14554" spans="8:20" x14ac:dyDescent="0.25">
      <c r="H14554" s="153"/>
      <c r="I14554" s="151"/>
      <c r="J14554" s="153"/>
      <c r="K14554" s="153"/>
      <c r="L14554" s="153"/>
      <c r="M14554" s="153"/>
      <c r="N14554" s="153"/>
      <c r="O14554" s="153"/>
      <c r="P14554" s="153"/>
      <c r="Q14554" s="153"/>
      <c r="R14554" s="153"/>
      <c r="S14554" s="152"/>
      <c r="T14554" s="154"/>
    </row>
    <row r="14555" spans="8:20" x14ac:dyDescent="0.25">
      <c r="H14555" s="153"/>
      <c r="I14555" s="151"/>
      <c r="J14555" s="153"/>
      <c r="K14555" s="153"/>
      <c r="L14555" s="153"/>
      <c r="M14555" s="153"/>
      <c r="N14555" s="153"/>
      <c r="O14555" s="153"/>
      <c r="P14555" s="153"/>
      <c r="Q14555" s="153"/>
      <c r="R14555" s="153"/>
      <c r="S14555" s="152"/>
      <c r="T14555" s="154"/>
    </row>
    <row r="14556" spans="8:20" x14ac:dyDescent="0.25">
      <c r="H14556" s="153"/>
      <c r="I14556" s="151"/>
      <c r="J14556" s="153"/>
      <c r="K14556" s="153"/>
      <c r="L14556" s="153"/>
      <c r="M14556" s="153"/>
      <c r="N14556" s="153"/>
      <c r="O14556" s="153"/>
      <c r="P14556" s="153"/>
      <c r="Q14556" s="153"/>
      <c r="R14556" s="153"/>
      <c r="S14556" s="152"/>
      <c r="T14556" s="154"/>
    </row>
    <row r="14557" spans="8:20" x14ac:dyDescent="0.25">
      <c r="H14557" s="153"/>
      <c r="I14557" s="151"/>
      <c r="J14557" s="153"/>
      <c r="K14557" s="153"/>
      <c r="L14557" s="153"/>
      <c r="M14557" s="153"/>
      <c r="N14557" s="153"/>
      <c r="O14557" s="153"/>
      <c r="P14557" s="153"/>
      <c r="Q14557" s="153"/>
      <c r="R14557" s="153"/>
      <c r="S14557" s="152"/>
      <c r="T14557" s="154"/>
    </row>
    <row r="14558" spans="8:20" x14ac:dyDescent="0.25">
      <c r="H14558" s="153"/>
      <c r="I14558" s="151"/>
      <c r="J14558" s="153"/>
      <c r="K14558" s="153"/>
      <c r="L14558" s="153"/>
      <c r="M14558" s="153"/>
      <c r="N14558" s="153"/>
      <c r="O14558" s="153"/>
      <c r="P14558" s="153"/>
      <c r="Q14558" s="153"/>
      <c r="R14558" s="153"/>
      <c r="S14558" s="152"/>
      <c r="T14558" s="154"/>
    </row>
    <row r="14559" spans="8:20" x14ac:dyDescent="0.25">
      <c r="H14559" s="153"/>
      <c r="I14559" s="151"/>
      <c r="J14559" s="153"/>
      <c r="K14559" s="153"/>
      <c r="L14559" s="153"/>
      <c r="M14559" s="153"/>
      <c r="N14559" s="153"/>
      <c r="O14559" s="153"/>
      <c r="P14559" s="153"/>
      <c r="Q14559" s="153"/>
      <c r="R14559" s="153"/>
      <c r="S14559" s="152"/>
      <c r="T14559" s="154"/>
    </row>
    <row r="14560" spans="8:20" x14ac:dyDescent="0.25">
      <c r="H14560" s="153"/>
      <c r="I14560" s="151"/>
      <c r="J14560" s="153"/>
      <c r="K14560" s="153"/>
      <c r="L14560" s="153"/>
      <c r="M14560" s="153"/>
      <c r="N14560" s="153"/>
      <c r="O14560" s="153"/>
      <c r="P14560" s="153"/>
      <c r="Q14560" s="153"/>
      <c r="R14560" s="153"/>
      <c r="S14560" s="152"/>
      <c r="T14560" s="154"/>
    </row>
    <row r="14561" spans="8:20" x14ac:dyDescent="0.25">
      <c r="H14561" s="153"/>
      <c r="I14561" s="151"/>
      <c r="J14561" s="153"/>
      <c r="K14561" s="153"/>
      <c r="L14561" s="153"/>
      <c r="M14561" s="153"/>
      <c r="N14561" s="153"/>
      <c r="O14561" s="153"/>
      <c r="P14561" s="153"/>
      <c r="Q14561" s="153"/>
      <c r="R14561" s="153"/>
      <c r="S14561" s="152"/>
      <c r="T14561" s="154"/>
    </row>
    <row r="14562" spans="8:20" x14ac:dyDescent="0.25">
      <c r="H14562" s="153"/>
      <c r="I14562" s="151"/>
      <c r="J14562" s="153"/>
      <c r="K14562" s="153"/>
      <c r="L14562" s="153"/>
      <c r="M14562" s="153"/>
      <c r="N14562" s="153"/>
      <c r="O14562" s="153"/>
      <c r="P14562" s="153"/>
      <c r="Q14562" s="153"/>
      <c r="R14562" s="153"/>
      <c r="S14562" s="152"/>
      <c r="T14562" s="154"/>
    </row>
    <row r="14563" spans="8:20" x14ac:dyDescent="0.25">
      <c r="H14563" s="153"/>
      <c r="I14563" s="151"/>
      <c r="J14563" s="153"/>
      <c r="K14563" s="153"/>
      <c r="L14563" s="153"/>
      <c r="M14563" s="153"/>
      <c r="N14563" s="153"/>
      <c r="O14563" s="153"/>
      <c r="P14563" s="153"/>
      <c r="Q14563" s="153"/>
      <c r="R14563" s="153"/>
      <c r="S14563" s="152"/>
      <c r="T14563" s="154"/>
    </row>
    <row r="14564" spans="8:20" x14ac:dyDescent="0.25">
      <c r="H14564" s="153"/>
      <c r="I14564" s="151"/>
      <c r="J14564" s="153"/>
      <c r="K14564" s="153"/>
      <c r="L14564" s="153"/>
      <c r="M14564" s="153"/>
      <c r="N14564" s="153"/>
      <c r="O14564" s="153"/>
      <c r="P14564" s="153"/>
      <c r="Q14564" s="153"/>
      <c r="R14564" s="153"/>
      <c r="S14564" s="152"/>
      <c r="T14564" s="154"/>
    </row>
    <row r="14565" spans="8:20" x14ac:dyDescent="0.25">
      <c r="H14565" s="153"/>
      <c r="I14565" s="151"/>
      <c r="J14565" s="153"/>
      <c r="K14565" s="153"/>
      <c r="L14565" s="153"/>
      <c r="M14565" s="153"/>
      <c r="N14565" s="153"/>
      <c r="O14565" s="153"/>
      <c r="P14565" s="153"/>
      <c r="Q14565" s="153"/>
      <c r="R14565" s="153"/>
      <c r="S14565" s="152"/>
      <c r="T14565" s="154"/>
    </row>
    <row r="14566" spans="8:20" x14ac:dyDescent="0.25">
      <c r="H14566" s="153"/>
      <c r="I14566" s="151"/>
      <c r="J14566" s="153"/>
      <c r="K14566" s="153"/>
      <c r="L14566" s="153"/>
      <c r="M14566" s="153"/>
      <c r="N14566" s="153"/>
      <c r="O14566" s="153"/>
      <c r="P14566" s="153"/>
      <c r="Q14566" s="153"/>
      <c r="R14566" s="153"/>
      <c r="S14566" s="152"/>
      <c r="T14566" s="154"/>
    </row>
    <row r="14567" spans="8:20" x14ac:dyDescent="0.25">
      <c r="H14567" s="153"/>
      <c r="I14567" s="151"/>
      <c r="J14567" s="153"/>
      <c r="K14567" s="153"/>
      <c r="L14567" s="153"/>
      <c r="M14567" s="153"/>
      <c r="N14567" s="153"/>
      <c r="O14567" s="153"/>
      <c r="P14567" s="153"/>
      <c r="Q14567" s="153"/>
      <c r="R14567" s="153"/>
      <c r="S14567" s="152"/>
      <c r="T14567" s="154"/>
    </row>
    <row r="14568" spans="8:20" x14ac:dyDescent="0.25">
      <c r="H14568" s="153"/>
      <c r="I14568" s="151"/>
      <c r="J14568" s="153"/>
      <c r="K14568" s="153"/>
      <c r="L14568" s="153"/>
      <c r="M14568" s="153"/>
      <c r="N14568" s="153"/>
      <c r="O14568" s="153"/>
      <c r="P14568" s="153"/>
      <c r="Q14568" s="153"/>
      <c r="R14568" s="153"/>
      <c r="S14568" s="152"/>
      <c r="T14568" s="154"/>
    </row>
    <row r="14569" spans="8:20" x14ac:dyDescent="0.25">
      <c r="H14569" s="153"/>
      <c r="I14569" s="151"/>
      <c r="J14569" s="153"/>
      <c r="K14569" s="153"/>
      <c r="L14569" s="153"/>
      <c r="M14569" s="153"/>
      <c r="N14569" s="153"/>
      <c r="O14569" s="153"/>
      <c r="P14569" s="153"/>
      <c r="Q14569" s="153"/>
      <c r="R14569" s="153"/>
      <c r="S14569" s="152"/>
      <c r="T14569" s="154"/>
    </row>
    <row r="14570" spans="8:20" x14ac:dyDescent="0.25">
      <c r="H14570" s="153"/>
      <c r="I14570" s="151"/>
      <c r="J14570" s="153"/>
      <c r="K14570" s="153"/>
      <c r="L14570" s="153"/>
      <c r="M14570" s="153"/>
      <c r="N14570" s="153"/>
      <c r="O14570" s="153"/>
      <c r="P14570" s="153"/>
      <c r="Q14570" s="153"/>
      <c r="R14570" s="153"/>
      <c r="S14570" s="152"/>
      <c r="T14570" s="154"/>
    </row>
    <row r="14571" spans="8:20" x14ac:dyDescent="0.25">
      <c r="H14571" s="153"/>
      <c r="I14571" s="151"/>
      <c r="J14571" s="153"/>
      <c r="K14571" s="153"/>
      <c r="L14571" s="153"/>
      <c r="M14571" s="153"/>
      <c r="N14571" s="153"/>
      <c r="O14571" s="153"/>
      <c r="P14571" s="153"/>
      <c r="Q14571" s="153"/>
      <c r="R14571" s="153"/>
      <c r="S14571" s="152"/>
      <c r="T14571" s="154"/>
    </row>
    <row r="14572" spans="8:20" x14ac:dyDescent="0.25">
      <c r="H14572" s="153"/>
      <c r="I14572" s="151"/>
      <c r="J14572" s="153"/>
      <c r="K14572" s="153"/>
      <c r="L14572" s="153"/>
      <c r="M14572" s="153"/>
      <c r="N14572" s="153"/>
      <c r="O14572" s="153"/>
      <c r="P14572" s="153"/>
      <c r="Q14572" s="153"/>
      <c r="R14572" s="153"/>
      <c r="S14572" s="152"/>
      <c r="T14572" s="154"/>
    </row>
    <row r="14573" spans="8:20" x14ac:dyDescent="0.25">
      <c r="H14573" s="153"/>
      <c r="I14573" s="151"/>
      <c r="J14573" s="153"/>
      <c r="K14573" s="153"/>
      <c r="L14573" s="153"/>
      <c r="M14573" s="153"/>
      <c r="N14573" s="153"/>
      <c r="O14573" s="153"/>
      <c r="P14573" s="153"/>
      <c r="Q14573" s="153"/>
      <c r="R14573" s="153"/>
      <c r="S14573" s="152"/>
      <c r="T14573" s="154"/>
    </row>
    <row r="14574" spans="8:20" x14ac:dyDescent="0.25">
      <c r="H14574" s="153"/>
      <c r="I14574" s="151"/>
      <c r="J14574" s="153"/>
      <c r="K14574" s="153"/>
      <c r="L14574" s="153"/>
      <c r="M14574" s="153"/>
      <c r="N14574" s="153"/>
      <c r="O14574" s="153"/>
      <c r="P14574" s="153"/>
      <c r="Q14574" s="153"/>
      <c r="R14574" s="153"/>
      <c r="S14574" s="152"/>
      <c r="T14574" s="154"/>
    </row>
    <row r="14575" spans="8:20" x14ac:dyDescent="0.25">
      <c r="H14575" s="153"/>
      <c r="I14575" s="151"/>
      <c r="J14575" s="153"/>
      <c r="K14575" s="153"/>
      <c r="L14575" s="153"/>
      <c r="M14575" s="153"/>
      <c r="N14575" s="153"/>
      <c r="O14575" s="153"/>
      <c r="P14575" s="153"/>
      <c r="Q14575" s="153"/>
      <c r="R14575" s="153"/>
      <c r="S14575" s="152"/>
      <c r="T14575" s="154"/>
    </row>
    <row r="14576" spans="8:20" x14ac:dyDescent="0.25">
      <c r="H14576" s="153"/>
      <c r="I14576" s="151"/>
      <c r="J14576" s="153"/>
      <c r="K14576" s="153"/>
      <c r="L14576" s="153"/>
      <c r="M14576" s="153"/>
      <c r="N14576" s="153"/>
      <c r="O14576" s="153"/>
      <c r="P14576" s="153"/>
      <c r="Q14576" s="153"/>
      <c r="R14576" s="153"/>
      <c r="S14576" s="152"/>
      <c r="T14576" s="154"/>
    </row>
    <row r="14577" spans="8:20" x14ac:dyDescent="0.25">
      <c r="H14577" s="153"/>
      <c r="I14577" s="151"/>
      <c r="J14577" s="153"/>
      <c r="K14577" s="153"/>
      <c r="L14577" s="153"/>
      <c r="M14577" s="153"/>
      <c r="N14577" s="153"/>
      <c r="O14577" s="153"/>
      <c r="P14577" s="153"/>
      <c r="Q14577" s="153"/>
      <c r="R14577" s="153"/>
      <c r="S14577" s="152"/>
      <c r="T14577" s="154"/>
    </row>
    <row r="14578" spans="8:20" x14ac:dyDescent="0.25">
      <c r="H14578" s="153"/>
      <c r="I14578" s="151"/>
      <c r="J14578" s="153"/>
      <c r="K14578" s="153"/>
      <c r="L14578" s="153"/>
      <c r="M14578" s="153"/>
      <c r="N14578" s="153"/>
      <c r="O14578" s="153"/>
      <c r="P14578" s="153"/>
      <c r="Q14578" s="153"/>
      <c r="R14578" s="153"/>
      <c r="S14578" s="152"/>
      <c r="T14578" s="154"/>
    </row>
    <row r="14579" spans="8:20" x14ac:dyDescent="0.25">
      <c r="H14579" s="153"/>
      <c r="I14579" s="151"/>
      <c r="J14579" s="153"/>
      <c r="K14579" s="153"/>
      <c r="L14579" s="153"/>
      <c r="M14579" s="153"/>
      <c r="N14579" s="153"/>
      <c r="O14579" s="153"/>
      <c r="P14579" s="153"/>
      <c r="Q14579" s="153"/>
      <c r="R14579" s="153"/>
      <c r="S14579" s="152"/>
      <c r="T14579" s="154"/>
    </row>
    <row r="14580" spans="8:20" x14ac:dyDescent="0.25">
      <c r="H14580" s="153"/>
      <c r="I14580" s="151"/>
      <c r="J14580" s="153"/>
      <c r="K14580" s="153"/>
      <c r="L14580" s="153"/>
      <c r="M14580" s="153"/>
      <c r="N14580" s="153"/>
      <c r="O14580" s="153"/>
      <c r="P14580" s="153"/>
      <c r="Q14580" s="153"/>
      <c r="R14580" s="153"/>
      <c r="S14580" s="152"/>
      <c r="T14580" s="154"/>
    </row>
    <row r="14581" spans="8:20" x14ac:dyDescent="0.25">
      <c r="H14581" s="153"/>
      <c r="I14581" s="151"/>
      <c r="J14581" s="153"/>
      <c r="K14581" s="153"/>
      <c r="L14581" s="153"/>
      <c r="M14581" s="153"/>
      <c r="N14581" s="153"/>
      <c r="O14581" s="153"/>
      <c r="P14581" s="153"/>
      <c r="Q14581" s="153"/>
      <c r="R14581" s="153"/>
      <c r="S14581" s="152"/>
      <c r="T14581" s="154"/>
    </row>
    <row r="14582" spans="8:20" x14ac:dyDescent="0.25">
      <c r="H14582" s="153"/>
      <c r="I14582" s="151"/>
      <c r="J14582" s="153"/>
      <c r="K14582" s="153"/>
      <c r="L14582" s="153"/>
      <c r="M14582" s="153"/>
      <c r="N14582" s="153"/>
      <c r="O14582" s="153"/>
      <c r="P14582" s="153"/>
      <c r="Q14582" s="153"/>
      <c r="R14582" s="153"/>
      <c r="S14582" s="152"/>
      <c r="T14582" s="154"/>
    </row>
    <row r="14583" spans="8:20" x14ac:dyDescent="0.25">
      <c r="H14583" s="153"/>
      <c r="I14583" s="151"/>
      <c r="J14583" s="153"/>
      <c r="K14583" s="153"/>
      <c r="L14583" s="153"/>
      <c r="M14583" s="153"/>
      <c r="N14583" s="153"/>
      <c r="O14583" s="153"/>
      <c r="P14583" s="153"/>
      <c r="Q14583" s="153"/>
      <c r="R14583" s="153"/>
      <c r="S14583" s="152"/>
      <c r="T14583" s="154"/>
    </row>
    <row r="14584" spans="8:20" x14ac:dyDescent="0.25">
      <c r="H14584" s="153"/>
      <c r="I14584" s="151"/>
      <c r="J14584" s="153"/>
      <c r="K14584" s="153"/>
      <c r="L14584" s="153"/>
      <c r="M14584" s="153"/>
      <c r="N14584" s="153"/>
      <c r="O14584" s="153"/>
      <c r="P14584" s="153"/>
      <c r="Q14584" s="153"/>
      <c r="R14584" s="153"/>
      <c r="S14584" s="152"/>
      <c r="T14584" s="154"/>
    </row>
    <row r="14585" spans="8:20" x14ac:dyDescent="0.25">
      <c r="H14585" s="153"/>
      <c r="I14585" s="151"/>
      <c r="J14585" s="153"/>
      <c r="K14585" s="153"/>
      <c r="L14585" s="153"/>
      <c r="M14585" s="153"/>
      <c r="N14585" s="153"/>
      <c r="O14585" s="153"/>
      <c r="P14585" s="153"/>
      <c r="Q14585" s="153"/>
      <c r="R14585" s="153"/>
      <c r="S14585" s="152"/>
      <c r="T14585" s="154"/>
    </row>
    <row r="14586" spans="8:20" x14ac:dyDescent="0.25">
      <c r="H14586" s="153"/>
      <c r="I14586" s="151"/>
      <c r="J14586" s="153"/>
      <c r="K14586" s="153"/>
      <c r="L14586" s="153"/>
      <c r="M14586" s="153"/>
      <c r="N14586" s="153"/>
      <c r="O14586" s="153"/>
      <c r="P14586" s="153"/>
      <c r="Q14586" s="153"/>
      <c r="R14586" s="153"/>
      <c r="S14586" s="152"/>
      <c r="T14586" s="154"/>
    </row>
    <row r="14587" spans="8:20" x14ac:dyDescent="0.25">
      <c r="H14587" s="153"/>
      <c r="I14587" s="151"/>
      <c r="J14587" s="153"/>
      <c r="K14587" s="153"/>
      <c r="L14587" s="153"/>
      <c r="M14587" s="153"/>
      <c r="N14587" s="153"/>
      <c r="O14587" s="153"/>
      <c r="P14587" s="153"/>
      <c r="Q14587" s="153"/>
      <c r="R14587" s="153"/>
      <c r="S14587" s="152"/>
      <c r="T14587" s="154"/>
    </row>
    <row r="14588" spans="8:20" x14ac:dyDescent="0.25">
      <c r="H14588" s="153"/>
      <c r="I14588" s="151"/>
      <c r="J14588" s="153"/>
      <c r="K14588" s="153"/>
      <c r="L14588" s="153"/>
      <c r="M14588" s="153"/>
      <c r="N14588" s="153"/>
      <c r="O14588" s="153"/>
      <c r="P14588" s="153"/>
      <c r="Q14588" s="153"/>
      <c r="R14588" s="153"/>
      <c r="S14588" s="152"/>
      <c r="T14588" s="154"/>
    </row>
    <row r="14589" spans="8:20" x14ac:dyDescent="0.25">
      <c r="H14589" s="153"/>
      <c r="I14589" s="151"/>
      <c r="J14589" s="153"/>
      <c r="K14589" s="153"/>
      <c r="L14589" s="153"/>
      <c r="M14589" s="153"/>
      <c r="N14589" s="153"/>
      <c r="O14589" s="153"/>
      <c r="P14589" s="153"/>
      <c r="Q14589" s="153"/>
      <c r="R14589" s="153"/>
      <c r="S14589" s="152"/>
      <c r="T14589" s="154"/>
    </row>
    <row r="14590" spans="8:20" x14ac:dyDescent="0.25">
      <c r="H14590" s="153"/>
      <c r="I14590" s="151"/>
      <c r="J14590" s="153"/>
      <c r="K14590" s="153"/>
      <c r="L14590" s="153"/>
      <c r="M14590" s="153"/>
      <c r="N14590" s="153"/>
      <c r="O14590" s="153"/>
      <c r="P14590" s="153"/>
      <c r="Q14590" s="153"/>
      <c r="R14590" s="153"/>
      <c r="S14590" s="152"/>
      <c r="T14590" s="154"/>
    </row>
    <row r="14591" spans="8:20" x14ac:dyDescent="0.25">
      <c r="H14591" s="153"/>
      <c r="I14591" s="151"/>
      <c r="J14591" s="153"/>
      <c r="K14591" s="153"/>
      <c r="L14591" s="153"/>
      <c r="M14591" s="153"/>
      <c r="N14591" s="153"/>
      <c r="O14591" s="153"/>
      <c r="P14591" s="153"/>
      <c r="Q14591" s="153"/>
      <c r="R14591" s="153"/>
      <c r="S14591" s="152"/>
      <c r="T14591" s="154"/>
    </row>
    <row r="14592" spans="8:20" x14ac:dyDescent="0.25">
      <c r="H14592" s="153"/>
      <c r="I14592" s="151"/>
      <c r="J14592" s="153"/>
      <c r="K14592" s="153"/>
      <c r="L14592" s="153"/>
      <c r="M14592" s="153"/>
      <c r="N14592" s="153"/>
      <c r="O14592" s="153"/>
      <c r="P14592" s="153"/>
      <c r="Q14592" s="153"/>
      <c r="R14592" s="153"/>
      <c r="S14592" s="152"/>
      <c r="T14592" s="154"/>
    </row>
    <row r="14593" spans="8:20" x14ac:dyDescent="0.25">
      <c r="H14593" s="153"/>
      <c r="I14593" s="151"/>
      <c r="J14593" s="153"/>
      <c r="K14593" s="153"/>
      <c r="L14593" s="153"/>
      <c r="M14593" s="153"/>
      <c r="N14593" s="153"/>
      <c r="O14593" s="153"/>
      <c r="P14593" s="153"/>
      <c r="Q14593" s="153"/>
      <c r="R14593" s="153"/>
      <c r="S14593" s="152"/>
      <c r="T14593" s="154"/>
    </row>
    <row r="14594" spans="8:20" x14ac:dyDescent="0.25">
      <c r="H14594" s="153"/>
      <c r="I14594" s="151"/>
      <c r="J14594" s="153"/>
      <c r="K14594" s="153"/>
      <c r="L14594" s="153"/>
      <c r="M14594" s="153"/>
      <c r="N14594" s="153"/>
      <c r="O14594" s="153"/>
      <c r="P14594" s="153"/>
      <c r="Q14594" s="153"/>
      <c r="R14594" s="153"/>
      <c r="S14594" s="152"/>
      <c r="T14594" s="154"/>
    </row>
    <row r="14595" spans="8:20" x14ac:dyDescent="0.25">
      <c r="H14595" s="153"/>
      <c r="I14595" s="151"/>
      <c r="J14595" s="153"/>
      <c r="K14595" s="153"/>
      <c r="L14595" s="153"/>
      <c r="M14595" s="153"/>
      <c r="N14595" s="153"/>
      <c r="O14595" s="153"/>
      <c r="P14595" s="153"/>
      <c r="Q14595" s="153"/>
      <c r="R14595" s="153"/>
      <c r="S14595" s="152"/>
      <c r="T14595" s="154"/>
    </row>
    <row r="14596" spans="8:20" x14ac:dyDescent="0.25">
      <c r="H14596" s="153"/>
      <c r="I14596" s="151"/>
      <c r="J14596" s="153"/>
      <c r="K14596" s="153"/>
      <c r="L14596" s="153"/>
      <c r="M14596" s="153"/>
      <c r="N14596" s="153"/>
      <c r="O14596" s="153"/>
      <c r="P14596" s="153"/>
      <c r="Q14596" s="153"/>
      <c r="R14596" s="153"/>
      <c r="S14596" s="152"/>
      <c r="T14596" s="154"/>
    </row>
    <row r="14597" spans="8:20" x14ac:dyDescent="0.25">
      <c r="H14597" s="153"/>
      <c r="I14597" s="151"/>
      <c r="J14597" s="153"/>
      <c r="K14597" s="153"/>
      <c r="L14597" s="153"/>
      <c r="M14597" s="153"/>
      <c r="N14597" s="153"/>
      <c r="O14597" s="153"/>
      <c r="P14597" s="153"/>
      <c r="Q14597" s="153"/>
      <c r="R14597" s="153"/>
      <c r="S14597" s="152"/>
      <c r="T14597" s="154"/>
    </row>
    <row r="14598" spans="8:20" x14ac:dyDescent="0.25">
      <c r="H14598" s="153"/>
      <c r="I14598" s="151"/>
      <c r="J14598" s="153"/>
      <c r="K14598" s="153"/>
      <c r="L14598" s="153"/>
      <c r="M14598" s="153"/>
      <c r="N14598" s="153"/>
      <c r="O14598" s="153"/>
      <c r="P14598" s="153"/>
      <c r="Q14598" s="153"/>
      <c r="R14598" s="153"/>
      <c r="S14598" s="152"/>
      <c r="T14598" s="154"/>
    </row>
    <row r="14599" spans="8:20" x14ac:dyDescent="0.25">
      <c r="H14599" s="153"/>
      <c r="I14599" s="151"/>
      <c r="J14599" s="153"/>
      <c r="K14599" s="153"/>
      <c r="L14599" s="153"/>
      <c r="M14599" s="153"/>
      <c r="N14599" s="153"/>
      <c r="O14599" s="153"/>
      <c r="P14599" s="153"/>
      <c r="Q14599" s="153"/>
      <c r="R14599" s="153"/>
      <c r="S14599" s="152"/>
      <c r="T14599" s="154"/>
    </row>
    <row r="14600" spans="8:20" x14ac:dyDescent="0.25">
      <c r="H14600" s="153"/>
      <c r="I14600" s="151"/>
      <c r="J14600" s="153"/>
      <c r="K14600" s="153"/>
      <c r="L14600" s="153"/>
      <c r="M14600" s="153"/>
      <c r="N14600" s="153"/>
      <c r="O14600" s="153"/>
      <c r="P14600" s="153"/>
      <c r="Q14600" s="153"/>
      <c r="R14600" s="153"/>
      <c r="S14600" s="152"/>
      <c r="T14600" s="154"/>
    </row>
    <row r="14601" spans="8:20" x14ac:dyDescent="0.25">
      <c r="H14601" s="153"/>
      <c r="I14601" s="151"/>
      <c r="J14601" s="153"/>
      <c r="K14601" s="153"/>
      <c r="L14601" s="153"/>
      <c r="M14601" s="153"/>
      <c r="N14601" s="153"/>
      <c r="O14601" s="153"/>
      <c r="P14601" s="153"/>
      <c r="Q14601" s="153"/>
      <c r="R14601" s="153"/>
      <c r="S14601" s="152"/>
      <c r="T14601" s="154"/>
    </row>
    <row r="14602" spans="8:20" x14ac:dyDescent="0.25">
      <c r="H14602" s="153"/>
      <c r="I14602" s="151"/>
      <c r="J14602" s="153"/>
      <c r="K14602" s="153"/>
      <c r="L14602" s="153"/>
      <c r="M14602" s="153"/>
      <c r="N14602" s="153"/>
      <c r="O14602" s="153"/>
      <c r="P14602" s="153"/>
      <c r="Q14602" s="153"/>
      <c r="R14602" s="153"/>
      <c r="S14602" s="152"/>
      <c r="T14602" s="154"/>
    </row>
    <row r="14603" spans="8:20" x14ac:dyDescent="0.25">
      <c r="H14603" s="153"/>
      <c r="I14603" s="151"/>
      <c r="J14603" s="153"/>
      <c r="K14603" s="153"/>
      <c r="L14603" s="153"/>
      <c r="M14603" s="153"/>
      <c r="N14603" s="153"/>
      <c r="O14603" s="153"/>
      <c r="P14603" s="153"/>
      <c r="Q14603" s="153"/>
      <c r="R14603" s="153"/>
      <c r="S14603" s="152"/>
      <c r="T14603" s="154"/>
    </row>
    <row r="14604" spans="8:20" x14ac:dyDescent="0.25">
      <c r="H14604" s="153"/>
      <c r="I14604" s="151"/>
      <c r="J14604" s="153"/>
      <c r="K14604" s="153"/>
      <c r="L14604" s="153"/>
      <c r="M14604" s="153"/>
      <c r="N14604" s="153"/>
      <c r="O14604" s="153"/>
      <c r="P14604" s="153"/>
      <c r="Q14604" s="153"/>
      <c r="R14604" s="153"/>
      <c r="S14604" s="152"/>
      <c r="T14604" s="154"/>
    </row>
    <row r="14605" spans="8:20" x14ac:dyDescent="0.25">
      <c r="H14605" s="153"/>
      <c r="I14605" s="151"/>
      <c r="J14605" s="153"/>
      <c r="K14605" s="153"/>
      <c r="L14605" s="153"/>
      <c r="M14605" s="153"/>
      <c r="N14605" s="153"/>
      <c r="O14605" s="153"/>
      <c r="P14605" s="153"/>
      <c r="Q14605" s="153"/>
      <c r="R14605" s="153"/>
      <c r="S14605" s="152"/>
      <c r="T14605" s="154"/>
    </row>
    <row r="14606" spans="8:20" x14ac:dyDescent="0.25">
      <c r="H14606" s="153"/>
      <c r="I14606" s="151"/>
      <c r="J14606" s="153"/>
      <c r="K14606" s="153"/>
      <c r="L14606" s="153"/>
      <c r="M14606" s="153"/>
      <c r="N14606" s="153"/>
      <c r="O14606" s="153"/>
      <c r="P14606" s="153"/>
      <c r="Q14606" s="153"/>
      <c r="R14606" s="153"/>
      <c r="S14606" s="152"/>
      <c r="T14606" s="154"/>
    </row>
    <row r="14607" spans="8:20" x14ac:dyDescent="0.25">
      <c r="H14607" s="153"/>
      <c r="I14607" s="151"/>
      <c r="J14607" s="153"/>
      <c r="K14607" s="153"/>
      <c r="L14607" s="153"/>
      <c r="M14607" s="153"/>
      <c r="N14607" s="153"/>
      <c r="O14607" s="153"/>
      <c r="P14607" s="153"/>
      <c r="Q14607" s="153"/>
      <c r="R14607" s="153"/>
      <c r="S14607" s="152"/>
      <c r="T14607" s="154"/>
    </row>
    <row r="14608" spans="8:20" x14ac:dyDescent="0.25">
      <c r="H14608" s="153"/>
      <c r="I14608" s="151"/>
      <c r="J14608" s="153"/>
      <c r="K14608" s="153"/>
      <c r="L14608" s="153"/>
      <c r="M14608" s="153"/>
      <c r="N14608" s="153"/>
      <c r="O14608" s="153"/>
      <c r="P14608" s="153"/>
      <c r="Q14608" s="153"/>
      <c r="R14608" s="153"/>
      <c r="S14608" s="152"/>
      <c r="T14608" s="154"/>
    </row>
    <row r="14609" spans="8:20" x14ac:dyDescent="0.25">
      <c r="H14609" s="153"/>
      <c r="I14609" s="151"/>
      <c r="J14609" s="153"/>
      <c r="K14609" s="153"/>
      <c r="L14609" s="153"/>
      <c r="M14609" s="153"/>
      <c r="N14609" s="153"/>
      <c r="O14609" s="153"/>
      <c r="P14609" s="153"/>
      <c r="Q14609" s="153"/>
      <c r="R14609" s="153"/>
      <c r="S14609" s="152"/>
      <c r="T14609" s="154"/>
    </row>
    <row r="14610" spans="8:20" x14ac:dyDescent="0.25">
      <c r="H14610" s="153"/>
      <c r="I14610" s="151"/>
      <c r="J14610" s="153"/>
      <c r="K14610" s="153"/>
      <c r="L14610" s="153"/>
      <c r="M14610" s="153"/>
      <c r="N14610" s="153"/>
      <c r="O14610" s="153"/>
      <c r="P14610" s="153"/>
      <c r="Q14610" s="153"/>
      <c r="R14610" s="153"/>
      <c r="S14610" s="152"/>
      <c r="T14610" s="154"/>
    </row>
    <row r="14611" spans="8:20" x14ac:dyDescent="0.25">
      <c r="H14611" s="153"/>
      <c r="I14611" s="151"/>
      <c r="J14611" s="153"/>
      <c r="K14611" s="153"/>
      <c r="L14611" s="153"/>
      <c r="M14611" s="153"/>
      <c r="N14611" s="153"/>
      <c r="O14611" s="153"/>
      <c r="P14611" s="153"/>
      <c r="Q14611" s="153"/>
      <c r="R14611" s="153"/>
      <c r="S14611" s="152"/>
      <c r="T14611" s="154"/>
    </row>
    <row r="14612" spans="8:20" x14ac:dyDescent="0.25">
      <c r="H14612" s="153"/>
      <c r="I14612" s="151"/>
      <c r="J14612" s="153"/>
      <c r="K14612" s="153"/>
      <c r="L14612" s="153"/>
      <c r="M14612" s="153"/>
      <c r="N14612" s="153"/>
      <c r="O14612" s="153"/>
      <c r="P14612" s="153"/>
      <c r="Q14612" s="153"/>
      <c r="R14612" s="153"/>
      <c r="S14612" s="152"/>
      <c r="T14612" s="154"/>
    </row>
    <row r="14613" spans="8:20" x14ac:dyDescent="0.25">
      <c r="H14613" s="153"/>
      <c r="I14613" s="151"/>
      <c r="J14613" s="153"/>
      <c r="K14613" s="153"/>
      <c r="L14613" s="153"/>
      <c r="M14613" s="153"/>
      <c r="N14613" s="153"/>
      <c r="O14613" s="153"/>
      <c r="P14613" s="153"/>
      <c r="Q14613" s="153"/>
      <c r="R14613" s="153"/>
      <c r="S14613" s="152"/>
      <c r="T14613" s="154"/>
    </row>
    <row r="14614" spans="8:20" x14ac:dyDescent="0.25">
      <c r="H14614" s="153"/>
      <c r="I14614" s="151"/>
      <c r="J14614" s="153"/>
      <c r="K14614" s="153"/>
      <c r="L14614" s="153"/>
      <c r="M14614" s="153"/>
      <c r="N14614" s="153"/>
      <c r="O14614" s="153"/>
      <c r="P14614" s="153"/>
      <c r="Q14614" s="153"/>
      <c r="R14614" s="153"/>
      <c r="S14614" s="152"/>
      <c r="T14614" s="154"/>
    </row>
    <row r="14615" spans="8:20" x14ac:dyDescent="0.25">
      <c r="H14615" s="153"/>
      <c r="I14615" s="151"/>
      <c r="J14615" s="153"/>
      <c r="K14615" s="153"/>
      <c r="L14615" s="153"/>
      <c r="M14615" s="153"/>
      <c r="N14615" s="153"/>
      <c r="O14615" s="153"/>
      <c r="P14615" s="153"/>
      <c r="Q14615" s="153"/>
      <c r="R14615" s="153"/>
      <c r="S14615" s="152"/>
      <c r="T14615" s="154"/>
    </row>
    <row r="14616" spans="8:20" x14ac:dyDescent="0.25">
      <c r="H14616" s="153"/>
      <c r="I14616" s="151"/>
      <c r="J14616" s="153"/>
      <c r="K14616" s="153"/>
      <c r="L14616" s="153"/>
      <c r="M14616" s="153"/>
      <c r="N14616" s="153"/>
      <c r="O14616" s="153"/>
      <c r="P14616" s="153"/>
      <c r="Q14616" s="153"/>
      <c r="R14616" s="153"/>
      <c r="S14616" s="152"/>
      <c r="T14616" s="154"/>
    </row>
    <row r="14617" spans="8:20" x14ac:dyDescent="0.25">
      <c r="H14617" s="153"/>
      <c r="I14617" s="151"/>
      <c r="J14617" s="153"/>
      <c r="K14617" s="153"/>
      <c r="L14617" s="153"/>
      <c r="M14617" s="153"/>
      <c r="N14617" s="153"/>
      <c r="O14617" s="153"/>
      <c r="P14617" s="153"/>
      <c r="Q14617" s="153"/>
      <c r="R14617" s="153"/>
      <c r="S14617" s="152"/>
      <c r="T14617" s="154"/>
    </row>
    <row r="14618" spans="8:20" x14ac:dyDescent="0.25">
      <c r="H14618" s="153"/>
      <c r="I14618" s="151"/>
      <c r="J14618" s="153"/>
      <c r="K14618" s="153"/>
      <c r="L14618" s="153"/>
      <c r="M14618" s="153"/>
      <c r="N14618" s="153"/>
      <c r="O14618" s="153"/>
      <c r="P14618" s="153"/>
      <c r="Q14618" s="153"/>
      <c r="R14618" s="153"/>
      <c r="S14618" s="152"/>
      <c r="T14618" s="154"/>
    </row>
    <row r="14619" spans="8:20" x14ac:dyDescent="0.25">
      <c r="H14619" s="153"/>
      <c r="I14619" s="151"/>
      <c r="J14619" s="153"/>
      <c r="K14619" s="153"/>
      <c r="L14619" s="153"/>
      <c r="M14619" s="153"/>
      <c r="N14619" s="153"/>
      <c r="O14619" s="153"/>
      <c r="P14619" s="153"/>
      <c r="Q14619" s="153"/>
      <c r="R14619" s="153"/>
      <c r="S14619" s="152"/>
      <c r="T14619" s="154"/>
    </row>
    <row r="14620" spans="8:20" x14ac:dyDescent="0.25">
      <c r="H14620" s="153"/>
      <c r="I14620" s="151"/>
      <c r="J14620" s="153"/>
      <c r="K14620" s="153"/>
      <c r="L14620" s="153"/>
      <c r="M14620" s="153"/>
      <c r="N14620" s="153"/>
      <c r="O14620" s="153"/>
      <c r="P14620" s="153"/>
      <c r="Q14620" s="153"/>
      <c r="R14620" s="153"/>
      <c r="S14620" s="152"/>
      <c r="T14620" s="154"/>
    </row>
    <row r="14621" spans="8:20" x14ac:dyDescent="0.25">
      <c r="H14621" s="153"/>
      <c r="I14621" s="151"/>
      <c r="J14621" s="153"/>
      <c r="K14621" s="153"/>
      <c r="L14621" s="153"/>
      <c r="M14621" s="153"/>
      <c r="N14621" s="153"/>
      <c r="O14621" s="153"/>
      <c r="P14621" s="153"/>
      <c r="Q14621" s="153"/>
      <c r="R14621" s="153"/>
      <c r="S14621" s="152"/>
      <c r="T14621" s="154"/>
    </row>
    <row r="14622" spans="8:20" x14ac:dyDescent="0.25">
      <c r="H14622" s="153"/>
      <c r="I14622" s="151"/>
      <c r="J14622" s="153"/>
      <c r="K14622" s="153"/>
      <c r="L14622" s="153"/>
      <c r="M14622" s="153"/>
      <c r="N14622" s="153"/>
      <c r="O14622" s="153"/>
      <c r="P14622" s="153"/>
      <c r="Q14622" s="153"/>
      <c r="R14622" s="153"/>
      <c r="S14622" s="152"/>
      <c r="T14622" s="154"/>
    </row>
    <row r="14623" spans="8:20" x14ac:dyDescent="0.25">
      <c r="H14623" s="153"/>
      <c r="I14623" s="151"/>
      <c r="J14623" s="153"/>
      <c r="K14623" s="153"/>
      <c r="L14623" s="153"/>
      <c r="M14623" s="153"/>
      <c r="N14623" s="153"/>
      <c r="O14623" s="153"/>
      <c r="P14623" s="153"/>
      <c r="Q14623" s="153"/>
      <c r="R14623" s="153"/>
      <c r="S14623" s="152"/>
      <c r="T14623" s="154"/>
    </row>
    <row r="14624" spans="8:20" x14ac:dyDescent="0.25">
      <c r="H14624" s="153"/>
      <c r="I14624" s="151"/>
      <c r="J14624" s="153"/>
      <c r="K14624" s="153"/>
      <c r="L14624" s="153"/>
      <c r="M14624" s="153"/>
      <c r="N14624" s="153"/>
      <c r="O14624" s="153"/>
      <c r="P14624" s="153"/>
      <c r="Q14624" s="153"/>
      <c r="R14624" s="153"/>
      <c r="S14624" s="152"/>
      <c r="T14624" s="154"/>
    </row>
    <row r="14625" spans="8:20" x14ac:dyDescent="0.25">
      <c r="H14625" s="153"/>
      <c r="I14625" s="151"/>
      <c r="J14625" s="153"/>
      <c r="K14625" s="153"/>
      <c r="L14625" s="153"/>
      <c r="M14625" s="153"/>
      <c r="N14625" s="153"/>
      <c r="O14625" s="153"/>
      <c r="P14625" s="153"/>
      <c r="Q14625" s="153"/>
      <c r="R14625" s="153"/>
      <c r="S14625" s="152"/>
      <c r="T14625" s="154"/>
    </row>
    <row r="14626" spans="8:20" x14ac:dyDescent="0.25">
      <c r="H14626" s="153"/>
      <c r="I14626" s="151"/>
      <c r="J14626" s="153"/>
      <c r="K14626" s="153"/>
      <c r="L14626" s="153"/>
      <c r="M14626" s="153"/>
      <c r="N14626" s="153"/>
      <c r="O14626" s="153"/>
      <c r="P14626" s="153"/>
      <c r="Q14626" s="153"/>
      <c r="R14626" s="153"/>
      <c r="S14626" s="152"/>
      <c r="T14626" s="154"/>
    </row>
    <row r="14627" spans="8:20" x14ac:dyDescent="0.25">
      <c r="H14627" s="153"/>
      <c r="I14627" s="151"/>
      <c r="J14627" s="153"/>
      <c r="K14627" s="153"/>
      <c r="L14627" s="153"/>
      <c r="M14627" s="153"/>
      <c r="N14627" s="153"/>
      <c r="O14627" s="153"/>
      <c r="P14627" s="153"/>
      <c r="Q14627" s="153"/>
      <c r="R14627" s="153"/>
      <c r="S14627" s="152"/>
      <c r="T14627" s="154"/>
    </row>
    <row r="14628" spans="8:20" x14ac:dyDescent="0.25">
      <c r="H14628" s="153"/>
      <c r="I14628" s="151"/>
      <c r="J14628" s="153"/>
      <c r="K14628" s="153"/>
      <c r="L14628" s="153"/>
      <c r="M14628" s="153"/>
      <c r="N14628" s="153"/>
      <c r="O14628" s="153"/>
      <c r="P14628" s="153"/>
      <c r="Q14628" s="153"/>
      <c r="R14628" s="153"/>
      <c r="S14628" s="152"/>
      <c r="T14628" s="154"/>
    </row>
    <row r="14629" spans="8:20" x14ac:dyDescent="0.25">
      <c r="H14629" s="153"/>
      <c r="I14629" s="151"/>
      <c r="J14629" s="153"/>
      <c r="K14629" s="153"/>
      <c r="L14629" s="153"/>
      <c r="M14629" s="153"/>
      <c r="N14629" s="153"/>
      <c r="O14629" s="153"/>
      <c r="P14629" s="153"/>
      <c r="Q14629" s="153"/>
      <c r="R14629" s="153"/>
      <c r="S14629" s="152"/>
      <c r="T14629" s="154"/>
    </row>
    <row r="14630" spans="8:20" x14ac:dyDescent="0.25">
      <c r="H14630" s="153"/>
      <c r="I14630" s="151"/>
      <c r="J14630" s="153"/>
      <c r="K14630" s="153"/>
      <c r="L14630" s="153"/>
      <c r="M14630" s="153"/>
      <c r="N14630" s="153"/>
      <c r="O14630" s="153"/>
      <c r="P14630" s="153"/>
      <c r="Q14630" s="153"/>
      <c r="R14630" s="153"/>
      <c r="S14630" s="152"/>
      <c r="T14630" s="154"/>
    </row>
    <row r="14631" spans="8:20" x14ac:dyDescent="0.25">
      <c r="H14631" s="153"/>
      <c r="I14631" s="151"/>
      <c r="J14631" s="153"/>
      <c r="K14631" s="153"/>
      <c r="L14631" s="153"/>
      <c r="M14631" s="153"/>
      <c r="N14631" s="153"/>
      <c r="O14631" s="153"/>
      <c r="P14631" s="153"/>
      <c r="Q14631" s="153"/>
      <c r="R14631" s="153"/>
      <c r="S14631" s="152"/>
      <c r="T14631" s="154"/>
    </row>
    <row r="14632" spans="8:20" x14ac:dyDescent="0.25">
      <c r="H14632" s="153"/>
      <c r="I14632" s="151"/>
      <c r="J14632" s="153"/>
      <c r="K14632" s="153"/>
      <c r="L14632" s="153"/>
      <c r="M14632" s="153"/>
      <c r="N14632" s="153"/>
      <c r="O14632" s="153"/>
      <c r="P14632" s="153"/>
      <c r="Q14632" s="153"/>
      <c r="R14632" s="153"/>
      <c r="S14632" s="152"/>
      <c r="T14632" s="154"/>
    </row>
    <row r="14633" spans="8:20" x14ac:dyDescent="0.25">
      <c r="H14633" s="153"/>
      <c r="I14633" s="151"/>
      <c r="J14633" s="153"/>
      <c r="K14633" s="153"/>
      <c r="L14633" s="153"/>
      <c r="M14633" s="153"/>
      <c r="N14633" s="153"/>
      <c r="O14633" s="153"/>
      <c r="P14633" s="153"/>
      <c r="Q14633" s="153"/>
      <c r="R14633" s="153"/>
      <c r="S14633" s="152"/>
      <c r="T14633" s="154"/>
    </row>
    <row r="14634" spans="8:20" x14ac:dyDescent="0.25">
      <c r="H14634" s="153"/>
      <c r="I14634" s="151"/>
      <c r="J14634" s="153"/>
      <c r="K14634" s="153"/>
      <c r="L14634" s="153"/>
      <c r="M14634" s="153"/>
      <c r="N14634" s="153"/>
      <c r="O14634" s="153"/>
      <c r="P14634" s="153"/>
      <c r="Q14634" s="153"/>
      <c r="R14634" s="153"/>
      <c r="S14634" s="152"/>
      <c r="T14634" s="154"/>
    </row>
    <row r="14635" spans="8:20" x14ac:dyDescent="0.25">
      <c r="H14635" s="153"/>
      <c r="I14635" s="151"/>
      <c r="J14635" s="153"/>
      <c r="K14635" s="153"/>
      <c r="L14635" s="153"/>
      <c r="M14635" s="153"/>
      <c r="N14635" s="153"/>
      <c r="O14635" s="153"/>
      <c r="P14635" s="153"/>
      <c r="Q14635" s="153"/>
      <c r="R14635" s="153"/>
      <c r="S14635" s="152"/>
      <c r="T14635" s="154"/>
    </row>
    <row r="14636" spans="8:20" x14ac:dyDescent="0.25">
      <c r="H14636" s="153"/>
      <c r="I14636" s="151"/>
      <c r="J14636" s="153"/>
      <c r="K14636" s="153"/>
      <c r="L14636" s="153"/>
      <c r="M14636" s="153"/>
      <c r="N14636" s="153"/>
      <c r="O14636" s="153"/>
      <c r="P14636" s="153"/>
      <c r="Q14636" s="153"/>
      <c r="R14636" s="153"/>
      <c r="S14636" s="152"/>
      <c r="T14636" s="154"/>
    </row>
    <row r="14637" spans="8:20" x14ac:dyDescent="0.25">
      <c r="H14637" s="153"/>
      <c r="I14637" s="151"/>
      <c r="J14637" s="153"/>
      <c r="K14637" s="153"/>
      <c r="L14637" s="153"/>
      <c r="M14637" s="153"/>
      <c r="N14637" s="153"/>
      <c r="O14637" s="153"/>
      <c r="P14637" s="153"/>
      <c r="Q14637" s="153"/>
      <c r="R14637" s="153"/>
      <c r="S14637" s="152"/>
      <c r="T14637" s="154"/>
    </row>
    <row r="14638" spans="8:20" x14ac:dyDescent="0.25">
      <c r="H14638" s="153"/>
      <c r="I14638" s="151"/>
      <c r="J14638" s="153"/>
      <c r="K14638" s="153"/>
      <c r="L14638" s="153"/>
      <c r="M14638" s="153"/>
      <c r="N14638" s="153"/>
      <c r="O14638" s="153"/>
      <c r="P14638" s="153"/>
      <c r="Q14638" s="153"/>
      <c r="R14638" s="153"/>
      <c r="S14638" s="152"/>
      <c r="T14638" s="154"/>
    </row>
    <row r="14639" spans="8:20" x14ac:dyDescent="0.25">
      <c r="H14639" s="153"/>
      <c r="I14639" s="151"/>
      <c r="J14639" s="153"/>
      <c r="K14639" s="153"/>
      <c r="L14639" s="153"/>
      <c r="M14639" s="153"/>
      <c r="N14639" s="153"/>
      <c r="O14639" s="153"/>
      <c r="P14639" s="153"/>
      <c r="Q14639" s="153"/>
      <c r="R14639" s="153"/>
      <c r="S14639" s="152"/>
      <c r="T14639" s="154"/>
    </row>
    <row r="14640" spans="8:20" x14ac:dyDescent="0.25">
      <c r="H14640" s="153"/>
      <c r="I14640" s="151"/>
      <c r="J14640" s="153"/>
      <c r="K14640" s="153"/>
      <c r="L14640" s="153"/>
      <c r="M14640" s="153"/>
      <c r="N14640" s="153"/>
      <c r="O14640" s="153"/>
      <c r="P14640" s="153"/>
      <c r="Q14640" s="153"/>
      <c r="R14640" s="153"/>
      <c r="S14640" s="152"/>
      <c r="T14640" s="154"/>
    </row>
    <row r="14641" spans="8:20" x14ac:dyDescent="0.25">
      <c r="H14641" s="153"/>
      <c r="I14641" s="151"/>
      <c r="J14641" s="153"/>
      <c r="K14641" s="153"/>
      <c r="L14641" s="153"/>
      <c r="M14641" s="153"/>
      <c r="N14641" s="153"/>
      <c r="O14641" s="153"/>
      <c r="P14641" s="153"/>
      <c r="Q14641" s="153"/>
      <c r="R14641" s="153"/>
      <c r="S14641" s="152"/>
      <c r="T14641" s="154"/>
    </row>
    <row r="14642" spans="8:20" x14ac:dyDescent="0.25">
      <c r="H14642" s="153"/>
      <c r="I14642" s="151"/>
      <c r="J14642" s="153"/>
      <c r="K14642" s="153"/>
      <c r="L14642" s="153"/>
      <c r="M14642" s="153"/>
      <c r="N14642" s="153"/>
      <c r="O14642" s="153"/>
      <c r="P14642" s="153"/>
      <c r="Q14642" s="153"/>
      <c r="R14642" s="153"/>
      <c r="S14642" s="152"/>
      <c r="T14642" s="154"/>
    </row>
    <row r="14643" spans="8:20" x14ac:dyDescent="0.25">
      <c r="H14643" s="153"/>
      <c r="I14643" s="151"/>
      <c r="J14643" s="153"/>
      <c r="K14643" s="153"/>
      <c r="L14643" s="153"/>
      <c r="M14643" s="153"/>
      <c r="N14643" s="153"/>
      <c r="O14643" s="153"/>
      <c r="P14643" s="153"/>
      <c r="Q14643" s="153"/>
      <c r="R14643" s="153"/>
      <c r="S14643" s="152"/>
      <c r="T14643" s="154"/>
    </row>
    <row r="14644" spans="8:20" x14ac:dyDescent="0.25">
      <c r="H14644" s="153"/>
      <c r="I14644" s="151"/>
      <c r="J14644" s="153"/>
      <c r="K14644" s="153"/>
      <c r="L14644" s="153"/>
      <c r="M14644" s="153"/>
      <c r="N14644" s="153"/>
      <c r="O14644" s="153"/>
      <c r="P14644" s="153"/>
      <c r="Q14644" s="153"/>
      <c r="R14644" s="153"/>
      <c r="S14644" s="152"/>
      <c r="T14644" s="154"/>
    </row>
    <row r="14645" spans="8:20" x14ac:dyDescent="0.25">
      <c r="H14645" s="153"/>
      <c r="I14645" s="151"/>
      <c r="J14645" s="153"/>
      <c r="K14645" s="153"/>
      <c r="L14645" s="153"/>
      <c r="M14645" s="153"/>
      <c r="N14645" s="153"/>
      <c r="O14645" s="153"/>
      <c r="P14645" s="153"/>
      <c r="Q14645" s="153"/>
      <c r="R14645" s="153"/>
      <c r="S14645" s="152"/>
      <c r="T14645" s="154"/>
    </row>
    <row r="14646" spans="8:20" x14ac:dyDescent="0.25">
      <c r="H14646" s="153"/>
      <c r="I14646" s="151"/>
      <c r="J14646" s="153"/>
      <c r="K14646" s="153"/>
      <c r="L14646" s="153"/>
      <c r="M14646" s="153"/>
      <c r="N14646" s="153"/>
      <c r="O14646" s="153"/>
      <c r="P14646" s="153"/>
      <c r="Q14646" s="153"/>
      <c r="R14646" s="153"/>
      <c r="S14646" s="152"/>
      <c r="T14646" s="154"/>
    </row>
    <row r="14647" spans="8:20" x14ac:dyDescent="0.25">
      <c r="H14647" s="153"/>
      <c r="I14647" s="151"/>
      <c r="J14647" s="153"/>
      <c r="K14647" s="153"/>
      <c r="L14647" s="153"/>
      <c r="M14647" s="153"/>
      <c r="N14647" s="153"/>
      <c r="O14647" s="153"/>
      <c r="P14647" s="153"/>
      <c r="Q14647" s="153"/>
      <c r="R14647" s="153"/>
      <c r="S14647" s="152"/>
      <c r="T14647" s="154"/>
    </row>
    <row r="14648" spans="8:20" x14ac:dyDescent="0.25">
      <c r="H14648" s="153"/>
      <c r="I14648" s="151"/>
      <c r="J14648" s="153"/>
      <c r="K14648" s="153"/>
      <c r="L14648" s="153"/>
      <c r="M14648" s="153"/>
      <c r="N14648" s="153"/>
      <c r="O14648" s="153"/>
      <c r="P14648" s="153"/>
      <c r="Q14648" s="153"/>
      <c r="R14648" s="153"/>
      <c r="S14648" s="152"/>
      <c r="T14648" s="154"/>
    </row>
    <row r="14649" spans="8:20" x14ac:dyDescent="0.25">
      <c r="H14649" s="153"/>
      <c r="I14649" s="151"/>
      <c r="J14649" s="153"/>
      <c r="K14649" s="153"/>
      <c r="L14649" s="153"/>
      <c r="M14649" s="153"/>
      <c r="N14649" s="153"/>
      <c r="O14649" s="153"/>
      <c r="P14649" s="153"/>
      <c r="Q14649" s="153"/>
      <c r="R14649" s="153"/>
      <c r="S14649" s="152"/>
      <c r="T14649" s="154"/>
    </row>
    <row r="14650" spans="8:20" x14ac:dyDescent="0.25">
      <c r="H14650" s="153"/>
      <c r="I14650" s="151"/>
      <c r="J14650" s="153"/>
      <c r="K14650" s="153"/>
      <c r="L14650" s="153"/>
      <c r="M14650" s="153"/>
      <c r="N14650" s="153"/>
      <c r="O14650" s="153"/>
      <c r="P14650" s="153"/>
      <c r="Q14650" s="153"/>
      <c r="R14650" s="153"/>
      <c r="S14650" s="152"/>
      <c r="T14650" s="154"/>
    </row>
    <row r="14651" spans="8:20" x14ac:dyDescent="0.25">
      <c r="H14651" s="153"/>
      <c r="I14651" s="151"/>
      <c r="J14651" s="153"/>
      <c r="K14651" s="153"/>
      <c r="L14651" s="153"/>
      <c r="M14651" s="153"/>
      <c r="N14651" s="153"/>
      <c r="O14651" s="153"/>
      <c r="P14651" s="153"/>
      <c r="Q14651" s="153"/>
      <c r="R14651" s="153"/>
      <c r="S14651" s="152"/>
      <c r="T14651" s="154"/>
    </row>
    <row r="14652" spans="8:20" x14ac:dyDescent="0.25">
      <c r="H14652" s="153"/>
      <c r="I14652" s="151"/>
      <c r="J14652" s="153"/>
      <c r="K14652" s="153"/>
      <c r="L14652" s="153"/>
      <c r="M14652" s="153"/>
      <c r="N14652" s="153"/>
      <c r="O14652" s="153"/>
      <c r="P14652" s="153"/>
      <c r="Q14652" s="153"/>
      <c r="R14652" s="153"/>
      <c r="S14652" s="152"/>
      <c r="T14652" s="154"/>
    </row>
    <row r="14653" spans="8:20" x14ac:dyDescent="0.25">
      <c r="H14653" s="153"/>
      <c r="I14653" s="151"/>
      <c r="J14653" s="153"/>
      <c r="K14653" s="153"/>
      <c r="L14653" s="153"/>
      <c r="M14653" s="153"/>
      <c r="N14653" s="153"/>
      <c r="O14653" s="153"/>
      <c r="P14653" s="153"/>
      <c r="Q14653" s="153"/>
      <c r="R14653" s="153"/>
      <c r="S14653" s="152"/>
      <c r="T14653" s="154"/>
    </row>
    <row r="14654" spans="8:20" x14ac:dyDescent="0.25">
      <c r="H14654" s="153"/>
      <c r="I14654" s="151"/>
      <c r="J14654" s="153"/>
      <c r="K14654" s="153"/>
      <c r="L14654" s="153"/>
      <c r="M14654" s="153"/>
      <c r="N14654" s="153"/>
      <c r="O14654" s="153"/>
      <c r="P14654" s="153"/>
      <c r="Q14654" s="153"/>
      <c r="R14654" s="153"/>
      <c r="S14654" s="152"/>
      <c r="T14654" s="154"/>
    </row>
    <row r="14655" spans="8:20" x14ac:dyDescent="0.25">
      <c r="H14655" s="153"/>
      <c r="I14655" s="151"/>
      <c r="J14655" s="153"/>
      <c r="K14655" s="153"/>
      <c r="L14655" s="153"/>
      <c r="M14655" s="153"/>
      <c r="N14655" s="153"/>
      <c r="O14655" s="153"/>
      <c r="P14655" s="153"/>
      <c r="Q14655" s="153"/>
      <c r="R14655" s="153"/>
      <c r="S14655" s="152"/>
      <c r="T14655" s="154"/>
    </row>
    <row r="14656" spans="8:20" x14ac:dyDescent="0.25">
      <c r="H14656" s="153"/>
      <c r="I14656" s="151"/>
      <c r="J14656" s="153"/>
      <c r="K14656" s="153"/>
      <c r="L14656" s="153"/>
      <c r="M14656" s="153"/>
      <c r="N14656" s="153"/>
      <c r="O14656" s="153"/>
      <c r="P14656" s="153"/>
      <c r="Q14656" s="153"/>
      <c r="R14656" s="153"/>
      <c r="S14656" s="152"/>
      <c r="T14656" s="154"/>
    </row>
    <row r="14657" spans="8:20" x14ac:dyDescent="0.25">
      <c r="H14657" s="153"/>
      <c r="I14657" s="151"/>
      <c r="J14657" s="153"/>
      <c r="K14657" s="153"/>
      <c r="L14657" s="153"/>
      <c r="M14657" s="153"/>
      <c r="N14657" s="153"/>
      <c r="O14657" s="153"/>
      <c r="P14657" s="153"/>
      <c r="Q14657" s="153"/>
      <c r="R14657" s="153"/>
      <c r="S14657" s="152"/>
      <c r="T14657" s="154"/>
    </row>
    <row r="14658" spans="8:20" x14ac:dyDescent="0.25">
      <c r="H14658" s="153"/>
      <c r="I14658" s="151"/>
      <c r="J14658" s="153"/>
      <c r="K14658" s="153"/>
      <c r="L14658" s="153"/>
      <c r="M14658" s="153"/>
      <c r="N14658" s="153"/>
      <c r="O14658" s="153"/>
      <c r="P14658" s="153"/>
      <c r="Q14658" s="153"/>
      <c r="R14658" s="153"/>
      <c r="S14658" s="152"/>
      <c r="T14658" s="154"/>
    </row>
    <row r="14659" spans="8:20" x14ac:dyDescent="0.25">
      <c r="H14659" s="153"/>
      <c r="I14659" s="151"/>
      <c r="J14659" s="153"/>
      <c r="K14659" s="153"/>
      <c r="L14659" s="153"/>
      <c r="M14659" s="153"/>
      <c r="N14659" s="153"/>
      <c r="O14659" s="153"/>
      <c r="P14659" s="153"/>
      <c r="Q14659" s="153"/>
      <c r="R14659" s="153"/>
      <c r="S14659" s="152"/>
      <c r="T14659" s="154"/>
    </row>
    <row r="14660" spans="8:20" x14ac:dyDescent="0.25">
      <c r="H14660" s="153"/>
      <c r="I14660" s="151"/>
      <c r="J14660" s="153"/>
      <c r="K14660" s="153"/>
      <c r="L14660" s="153"/>
      <c r="M14660" s="153"/>
      <c r="N14660" s="153"/>
      <c r="O14660" s="153"/>
      <c r="P14660" s="153"/>
      <c r="Q14660" s="153"/>
      <c r="R14660" s="153"/>
      <c r="S14660" s="152"/>
      <c r="T14660" s="154"/>
    </row>
    <row r="14661" spans="8:20" x14ac:dyDescent="0.25">
      <c r="H14661" s="153"/>
      <c r="I14661" s="151"/>
      <c r="J14661" s="153"/>
      <c r="K14661" s="153"/>
      <c r="L14661" s="153"/>
      <c r="M14661" s="153"/>
      <c r="N14661" s="153"/>
      <c r="O14661" s="153"/>
      <c r="P14661" s="153"/>
      <c r="Q14661" s="153"/>
      <c r="R14661" s="153"/>
      <c r="S14661" s="152"/>
      <c r="T14661" s="154"/>
    </row>
    <row r="14662" spans="8:20" x14ac:dyDescent="0.25">
      <c r="H14662" s="153"/>
      <c r="I14662" s="151"/>
      <c r="J14662" s="153"/>
      <c r="K14662" s="153"/>
      <c r="L14662" s="153"/>
      <c r="M14662" s="153"/>
      <c r="N14662" s="153"/>
      <c r="O14662" s="153"/>
      <c r="P14662" s="153"/>
      <c r="Q14662" s="153"/>
      <c r="R14662" s="153"/>
      <c r="S14662" s="152"/>
      <c r="T14662" s="154"/>
    </row>
    <row r="14663" spans="8:20" x14ac:dyDescent="0.25">
      <c r="H14663" s="153"/>
      <c r="I14663" s="151"/>
      <c r="J14663" s="153"/>
      <c r="K14663" s="153"/>
      <c r="L14663" s="153"/>
      <c r="M14663" s="153"/>
      <c r="N14663" s="153"/>
      <c r="O14663" s="153"/>
      <c r="P14663" s="153"/>
      <c r="Q14663" s="153"/>
      <c r="R14663" s="153"/>
      <c r="S14663" s="152"/>
      <c r="T14663" s="154"/>
    </row>
    <row r="14664" spans="8:20" x14ac:dyDescent="0.25">
      <c r="H14664" s="153"/>
      <c r="I14664" s="151"/>
      <c r="J14664" s="153"/>
      <c r="K14664" s="153"/>
      <c r="L14664" s="153"/>
      <c r="M14664" s="153"/>
      <c r="N14664" s="153"/>
      <c r="O14664" s="153"/>
      <c r="P14664" s="153"/>
      <c r="Q14664" s="153"/>
      <c r="R14664" s="153"/>
      <c r="S14664" s="152"/>
      <c r="T14664" s="154"/>
    </row>
    <row r="14665" spans="8:20" x14ac:dyDescent="0.25">
      <c r="H14665" s="153"/>
      <c r="I14665" s="151"/>
      <c r="J14665" s="153"/>
      <c r="K14665" s="153"/>
      <c r="L14665" s="153"/>
      <c r="M14665" s="153"/>
      <c r="N14665" s="153"/>
      <c r="O14665" s="153"/>
      <c r="P14665" s="153"/>
      <c r="Q14665" s="153"/>
      <c r="R14665" s="153"/>
      <c r="S14665" s="152"/>
      <c r="T14665" s="154"/>
    </row>
    <row r="14666" spans="8:20" x14ac:dyDescent="0.25">
      <c r="H14666" s="153"/>
      <c r="I14666" s="151"/>
      <c r="J14666" s="153"/>
      <c r="K14666" s="153"/>
      <c r="L14666" s="153"/>
      <c r="M14666" s="153"/>
      <c r="N14666" s="153"/>
      <c r="O14666" s="153"/>
      <c r="P14666" s="153"/>
      <c r="Q14666" s="153"/>
      <c r="R14666" s="153"/>
      <c r="S14666" s="152"/>
      <c r="T14666" s="154"/>
    </row>
    <row r="14667" spans="8:20" x14ac:dyDescent="0.25">
      <c r="H14667" s="153"/>
      <c r="I14667" s="151"/>
      <c r="J14667" s="153"/>
      <c r="K14667" s="153"/>
      <c r="L14667" s="153"/>
      <c r="M14667" s="153"/>
      <c r="N14667" s="153"/>
      <c r="O14667" s="153"/>
      <c r="P14667" s="153"/>
      <c r="Q14667" s="153"/>
      <c r="R14667" s="153"/>
      <c r="S14667" s="152"/>
      <c r="T14667" s="154"/>
    </row>
    <row r="14668" spans="8:20" x14ac:dyDescent="0.25">
      <c r="H14668" s="153"/>
      <c r="I14668" s="151"/>
      <c r="J14668" s="153"/>
      <c r="K14668" s="153"/>
      <c r="L14668" s="153"/>
      <c r="M14668" s="153"/>
      <c r="N14668" s="153"/>
      <c r="O14668" s="153"/>
      <c r="P14668" s="153"/>
      <c r="Q14668" s="153"/>
      <c r="R14668" s="153"/>
      <c r="S14668" s="152"/>
      <c r="T14668" s="154"/>
    </row>
    <row r="14669" spans="8:20" x14ac:dyDescent="0.25">
      <c r="H14669" s="153"/>
      <c r="I14669" s="151"/>
      <c r="J14669" s="153"/>
      <c r="K14669" s="153"/>
      <c r="L14669" s="153"/>
      <c r="M14669" s="153"/>
      <c r="N14669" s="153"/>
      <c r="O14669" s="153"/>
      <c r="P14669" s="153"/>
      <c r="Q14669" s="153"/>
      <c r="R14669" s="153"/>
      <c r="S14669" s="152"/>
      <c r="T14669" s="154"/>
    </row>
    <row r="14670" spans="8:20" x14ac:dyDescent="0.25">
      <c r="H14670" s="153"/>
      <c r="I14670" s="151"/>
      <c r="J14670" s="153"/>
      <c r="K14670" s="153"/>
      <c r="L14670" s="153"/>
      <c r="M14670" s="153"/>
      <c r="N14670" s="153"/>
      <c r="O14670" s="153"/>
      <c r="P14670" s="153"/>
      <c r="Q14670" s="153"/>
      <c r="R14670" s="153"/>
      <c r="S14670" s="152"/>
      <c r="T14670" s="154"/>
    </row>
    <row r="14671" spans="8:20" x14ac:dyDescent="0.25">
      <c r="H14671" s="153"/>
      <c r="I14671" s="151"/>
      <c r="J14671" s="153"/>
      <c r="K14671" s="153"/>
      <c r="L14671" s="153"/>
      <c r="M14671" s="153"/>
      <c r="N14671" s="153"/>
      <c r="O14671" s="153"/>
      <c r="P14671" s="153"/>
      <c r="Q14671" s="153"/>
      <c r="R14671" s="153"/>
      <c r="S14671" s="152"/>
      <c r="T14671" s="154"/>
    </row>
    <row r="14672" spans="8:20" x14ac:dyDescent="0.25">
      <c r="H14672" s="153"/>
      <c r="I14672" s="151"/>
      <c r="J14672" s="153"/>
      <c r="K14672" s="153"/>
      <c r="L14672" s="153"/>
      <c r="M14672" s="153"/>
      <c r="N14672" s="153"/>
      <c r="O14672" s="153"/>
      <c r="P14672" s="153"/>
      <c r="Q14672" s="153"/>
      <c r="R14672" s="153"/>
      <c r="S14672" s="152"/>
      <c r="T14672" s="154"/>
    </row>
    <row r="14673" spans="8:20" x14ac:dyDescent="0.25">
      <c r="H14673" s="153"/>
      <c r="I14673" s="151"/>
      <c r="J14673" s="153"/>
      <c r="K14673" s="153"/>
      <c r="L14673" s="153"/>
      <c r="M14673" s="153"/>
      <c r="N14673" s="153"/>
      <c r="O14673" s="153"/>
      <c r="P14673" s="153"/>
      <c r="Q14673" s="153"/>
      <c r="R14673" s="153"/>
      <c r="S14673" s="152"/>
      <c r="T14673" s="154"/>
    </row>
    <row r="14674" spans="8:20" x14ac:dyDescent="0.25">
      <c r="H14674" s="153"/>
      <c r="I14674" s="151"/>
      <c r="J14674" s="153"/>
      <c r="K14674" s="153"/>
      <c r="L14674" s="153"/>
      <c r="M14674" s="153"/>
      <c r="N14674" s="153"/>
      <c r="O14674" s="153"/>
      <c r="P14674" s="153"/>
      <c r="Q14674" s="153"/>
      <c r="R14674" s="153"/>
      <c r="S14674" s="152"/>
      <c r="T14674" s="154"/>
    </row>
    <row r="14675" spans="8:20" x14ac:dyDescent="0.25">
      <c r="H14675" s="153"/>
      <c r="I14675" s="151"/>
      <c r="J14675" s="153"/>
      <c r="K14675" s="153"/>
      <c r="L14675" s="153"/>
      <c r="M14675" s="153"/>
      <c r="N14675" s="153"/>
      <c r="O14675" s="153"/>
      <c r="P14675" s="153"/>
      <c r="Q14675" s="153"/>
      <c r="R14675" s="153"/>
      <c r="S14675" s="152"/>
      <c r="T14675" s="154"/>
    </row>
    <row r="14676" spans="8:20" x14ac:dyDescent="0.25">
      <c r="H14676" s="153"/>
      <c r="I14676" s="151"/>
      <c r="J14676" s="153"/>
      <c r="K14676" s="153"/>
      <c r="L14676" s="153"/>
      <c r="M14676" s="153"/>
      <c r="N14676" s="153"/>
      <c r="O14676" s="153"/>
      <c r="P14676" s="153"/>
      <c r="Q14676" s="153"/>
      <c r="R14676" s="153"/>
      <c r="S14676" s="152"/>
      <c r="T14676" s="154"/>
    </row>
    <row r="14677" spans="8:20" x14ac:dyDescent="0.25">
      <c r="H14677" s="153"/>
      <c r="I14677" s="151"/>
      <c r="J14677" s="153"/>
      <c r="K14677" s="153"/>
      <c r="L14677" s="153"/>
      <c r="M14677" s="153"/>
      <c r="N14677" s="153"/>
      <c r="O14677" s="153"/>
      <c r="P14677" s="153"/>
      <c r="Q14677" s="153"/>
      <c r="R14677" s="153"/>
      <c r="S14677" s="152"/>
      <c r="T14677" s="154"/>
    </row>
    <row r="14678" spans="8:20" x14ac:dyDescent="0.25">
      <c r="H14678" s="153"/>
      <c r="I14678" s="151"/>
      <c r="J14678" s="153"/>
      <c r="K14678" s="153"/>
      <c r="L14678" s="153"/>
      <c r="M14678" s="153"/>
      <c r="N14678" s="153"/>
      <c r="O14678" s="153"/>
      <c r="P14678" s="153"/>
      <c r="Q14678" s="153"/>
      <c r="R14678" s="153"/>
      <c r="S14678" s="152"/>
      <c r="T14678" s="154"/>
    </row>
    <row r="14679" spans="8:20" x14ac:dyDescent="0.25">
      <c r="H14679" s="153"/>
      <c r="I14679" s="151"/>
      <c r="J14679" s="153"/>
      <c r="K14679" s="153"/>
      <c r="L14679" s="153"/>
      <c r="M14679" s="153"/>
      <c r="N14679" s="153"/>
      <c r="O14679" s="153"/>
      <c r="P14679" s="153"/>
      <c r="Q14679" s="153"/>
      <c r="R14679" s="153"/>
      <c r="S14679" s="152"/>
      <c r="T14679" s="154"/>
    </row>
    <row r="14680" spans="8:20" x14ac:dyDescent="0.25">
      <c r="H14680" s="153"/>
      <c r="I14680" s="151"/>
      <c r="J14680" s="153"/>
      <c r="K14680" s="153"/>
      <c r="L14680" s="153"/>
      <c r="M14680" s="153"/>
      <c r="N14680" s="153"/>
      <c r="O14680" s="153"/>
      <c r="P14680" s="153"/>
      <c r="Q14680" s="153"/>
      <c r="R14680" s="153"/>
      <c r="S14680" s="152"/>
      <c r="T14680" s="154"/>
    </row>
    <row r="14681" spans="8:20" x14ac:dyDescent="0.25">
      <c r="H14681" s="153"/>
      <c r="I14681" s="151"/>
      <c r="J14681" s="153"/>
      <c r="K14681" s="153"/>
      <c r="L14681" s="153"/>
      <c r="M14681" s="153"/>
      <c r="N14681" s="153"/>
      <c r="O14681" s="153"/>
      <c r="P14681" s="153"/>
      <c r="Q14681" s="153"/>
      <c r="R14681" s="153"/>
      <c r="S14681" s="152"/>
      <c r="T14681" s="154"/>
    </row>
    <row r="14682" spans="8:20" x14ac:dyDescent="0.25">
      <c r="H14682" s="153"/>
      <c r="I14682" s="151"/>
      <c r="J14682" s="153"/>
      <c r="K14682" s="153"/>
      <c r="L14682" s="153"/>
      <c r="M14682" s="153"/>
      <c r="N14682" s="153"/>
      <c r="O14682" s="153"/>
      <c r="P14682" s="153"/>
      <c r="Q14682" s="153"/>
      <c r="R14682" s="153"/>
      <c r="S14682" s="152"/>
      <c r="T14682" s="154"/>
    </row>
    <row r="14683" spans="8:20" x14ac:dyDescent="0.25">
      <c r="H14683" s="153"/>
      <c r="I14683" s="151"/>
      <c r="J14683" s="153"/>
      <c r="K14683" s="153"/>
      <c r="L14683" s="153"/>
      <c r="M14683" s="153"/>
      <c r="N14683" s="153"/>
      <c r="O14683" s="153"/>
      <c r="P14683" s="153"/>
      <c r="Q14683" s="153"/>
      <c r="R14683" s="153"/>
      <c r="S14683" s="152"/>
      <c r="T14683" s="154"/>
    </row>
    <row r="14684" spans="8:20" x14ac:dyDescent="0.25">
      <c r="H14684" s="153"/>
      <c r="I14684" s="151"/>
      <c r="J14684" s="153"/>
      <c r="K14684" s="153"/>
      <c r="L14684" s="153"/>
      <c r="M14684" s="153"/>
      <c r="N14684" s="153"/>
      <c r="O14684" s="153"/>
      <c r="P14684" s="153"/>
      <c r="Q14684" s="153"/>
      <c r="R14684" s="153"/>
      <c r="S14684" s="152"/>
      <c r="T14684" s="154"/>
    </row>
    <row r="14685" spans="8:20" x14ac:dyDescent="0.25">
      <c r="H14685" s="153"/>
      <c r="I14685" s="151"/>
      <c r="J14685" s="153"/>
      <c r="K14685" s="153"/>
      <c r="L14685" s="153"/>
      <c r="M14685" s="153"/>
      <c r="N14685" s="153"/>
      <c r="O14685" s="153"/>
      <c r="P14685" s="153"/>
      <c r="Q14685" s="153"/>
      <c r="R14685" s="153"/>
      <c r="S14685" s="152"/>
      <c r="T14685" s="154"/>
    </row>
    <row r="14686" spans="8:20" x14ac:dyDescent="0.25">
      <c r="H14686" s="153"/>
      <c r="I14686" s="151"/>
      <c r="J14686" s="153"/>
      <c r="K14686" s="153"/>
      <c r="L14686" s="153"/>
      <c r="M14686" s="153"/>
      <c r="N14686" s="153"/>
      <c r="O14686" s="153"/>
      <c r="P14686" s="153"/>
      <c r="Q14686" s="153"/>
      <c r="R14686" s="153"/>
      <c r="S14686" s="152"/>
      <c r="T14686" s="154"/>
    </row>
    <row r="14687" spans="8:20" x14ac:dyDescent="0.25">
      <c r="H14687" s="153"/>
      <c r="I14687" s="151"/>
      <c r="J14687" s="153"/>
      <c r="K14687" s="153"/>
      <c r="L14687" s="153"/>
      <c r="M14687" s="153"/>
      <c r="N14687" s="153"/>
      <c r="O14687" s="153"/>
      <c r="P14687" s="153"/>
      <c r="Q14687" s="153"/>
      <c r="R14687" s="153"/>
      <c r="S14687" s="152"/>
      <c r="T14687" s="154"/>
    </row>
    <row r="14688" spans="8:20" x14ac:dyDescent="0.25">
      <c r="H14688" s="153"/>
      <c r="I14688" s="151"/>
      <c r="J14688" s="153"/>
      <c r="K14688" s="153"/>
      <c r="L14688" s="153"/>
      <c r="M14688" s="153"/>
      <c r="N14688" s="153"/>
      <c r="O14688" s="153"/>
      <c r="P14688" s="153"/>
      <c r="Q14688" s="153"/>
      <c r="R14688" s="153"/>
      <c r="S14688" s="152"/>
      <c r="T14688" s="154"/>
    </row>
    <row r="14689" spans="8:20" x14ac:dyDescent="0.25">
      <c r="H14689" s="153"/>
      <c r="I14689" s="151"/>
      <c r="J14689" s="153"/>
      <c r="K14689" s="153"/>
      <c r="L14689" s="153"/>
      <c r="M14689" s="153"/>
      <c r="N14689" s="153"/>
      <c r="O14689" s="153"/>
      <c r="P14689" s="153"/>
      <c r="Q14689" s="153"/>
      <c r="R14689" s="153"/>
      <c r="S14689" s="152"/>
      <c r="T14689" s="154"/>
    </row>
    <row r="14690" spans="8:20" x14ac:dyDescent="0.25">
      <c r="H14690" s="153"/>
      <c r="I14690" s="151"/>
      <c r="J14690" s="153"/>
      <c r="K14690" s="153"/>
      <c r="L14690" s="153"/>
      <c r="M14690" s="153"/>
      <c r="N14690" s="153"/>
      <c r="O14690" s="153"/>
      <c r="P14690" s="153"/>
      <c r="Q14690" s="153"/>
      <c r="R14690" s="153"/>
      <c r="S14690" s="152"/>
      <c r="T14690" s="154"/>
    </row>
    <row r="14691" spans="8:20" x14ac:dyDescent="0.25">
      <c r="H14691" s="153"/>
      <c r="I14691" s="151"/>
      <c r="J14691" s="153"/>
      <c r="K14691" s="153"/>
      <c r="L14691" s="153"/>
      <c r="M14691" s="153"/>
      <c r="N14691" s="153"/>
      <c r="O14691" s="153"/>
      <c r="P14691" s="153"/>
      <c r="Q14691" s="153"/>
      <c r="R14691" s="153"/>
      <c r="S14691" s="152"/>
      <c r="T14691" s="154"/>
    </row>
    <row r="14692" spans="8:20" x14ac:dyDescent="0.25">
      <c r="H14692" s="153"/>
      <c r="I14692" s="151"/>
      <c r="J14692" s="153"/>
      <c r="K14692" s="153"/>
      <c r="L14692" s="153"/>
      <c r="M14692" s="153"/>
      <c r="N14692" s="153"/>
      <c r="O14692" s="153"/>
      <c r="P14692" s="153"/>
      <c r="Q14692" s="153"/>
      <c r="R14692" s="153"/>
      <c r="S14692" s="152"/>
      <c r="T14692" s="154"/>
    </row>
    <row r="14693" spans="8:20" x14ac:dyDescent="0.25">
      <c r="H14693" s="153"/>
      <c r="I14693" s="151"/>
      <c r="J14693" s="153"/>
      <c r="K14693" s="153"/>
      <c r="L14693" s="153"/>
      <c r="M14693" s="153"/>
      <c r="N14693" s="153"/>
      <c r="O14693" s="153"/>
      <c r="P14693" s="153"/>
      <c r="Q14693" s="153"/>
      <c r="R14693" s="153"/>
      <c r="S14693" s="152"/>
      <c r="T14693" s="154"/>
    </row>
    <row r="14694" spans="8:20" x14ac:dyDescent="0.25">
      <c r="H14694" s="153"/>
      <c r="I14694" s="151"/>
      <c r="J14694" s="153"/>
      <c r="K14694" s="153"/>
      <c r="L14694" s="153"/>
      <c r="M14694" s="153"/>
      <c r="N14694" s="153"/>
      <c r="O14694" s="153"/>
      <c r="P14694" s="153"/>
      <c r="Q14694" s="153"/>
      <c r="R14694" s="153"/>
      <c r="S14694" s="152"/>
      <c r="T14694" s="154"/>
    </row>
    <row r="14695" spans="8:20" x14ac:dyDescent="0.25">
      <c r="H14695" s="153"/>
      <c r="I14695" s="151"/>
      <c r="J14695" s="153"/>
      <c r="K14695" s="153"/>
      <c r="L14695" s="153"/>
      <c r="M14695" s="153"/>
      <c r="N14695" s="153"/>
      <c r="O14695" s="153"/>
      <c r="P14695" s="153"/>
      <c r="Q14695" s="153"/>
      <c r="R14695" s="153"/>
      <c r="S14695" s="152"/>
      <c r="T14695" s="154"/>
    </row>
    <row r="14696" spans="8:20" x14ac:dyDescent="0.25">
      <c r="H14696" s="153"/>
      <c r="I14696" s="151"/>
      <c r="J14696" s="153"/>
      <c r="K14696" s="153"/>
      <c r="L14696" s="153"/>
      <c r="M14696" s="153"/>
      <c r="N14696" s="153"/>
      <c r="O14696" s="153"/>
      <c r="P14696" s="153"/>
      <c r="Q14696" s="153"/>
      <c r="R14696" s="153"/>
      <c r="S14696" s="152"/>
      <c r="T14696" s="154"/>
    </row>
    <row r="14697" spans="8:20" x14ac:dyDescent="0.25">
      <c r="H14697" s="153"/>
      <c r="I14697" s="151"/>
      <c r="J14697" s="153"/>
      <c r="K14697" s="153"/>
      <c r="L14697" s="153"/>
      <c r="M14697" s="153"/>
      <c r="N14697" s="153"/>
      <c r="O14697" s="153"/>
      <c r="P14697" s="153"/>
      <c r="Q14697" s="153"/>
      <c r="R14697" s="153"/>
      <c r="S14697" s="152"/>
      <c r="T14697" s="154"/>
    </row>
    <row r="14698" spans="8:20" x14ac:dyDescent="0.25">
      <c r="H14698" s="153"/>
      <c r="I14698" s="151"/>
      <c r="J14698" s="153"/>
      <c r="K14698" s="153"/>
      <c r="L14698" s="153"/>
      <c r="M14698" s="153"/>
      <c r="N14698" s="153"/>
      <c r="O14698" s="153"/>
      <c r="P14698" s="153"/>
      <c r="Q14698" s="153"/>
      <c r="R14698" s="153"/>
      <c r="S14698" s="152"/>
      <c r="T14698" s="154"/>
    </row>
    <row r="14699" spans="8:20" x14ac:dyDescent="0.25">
      <c r="H14699" s="153"/>
      <c r="I14699" s="151"/>
      <c r="J14699" s="153"/>
      <c r="K14699" s="153"/>
      <c r="L14699" s="153"/>
      <c r="M14699" s="153"/>
      <c r="N14699" s="153"/>
      <c r="O14699" s="153"/>
      <c r="P14699" s="153"/>
      <c r="Q14699" s="153"/>
      <c r="R14699" s="153"/>
      <c r="S14699" s="152"/>
      <c r="T14699" s="154"/>
    </row>
    <row r="14700" spans="8:20" x14ac:dyDescent="0.25">
      <c r="H14700" s="153"/>
      <c r="I14700" s="151"/>
      <c r="J14700" s="153"/>
      <c r="K14700" s="153"/>
      <c r="L14700" s="153"/>
      <c r="M14700" s="153"/>
      <c r="N14700" s="153"/>
      <c r="O14700" s="153"/>
      <c r="P14700" s="153"/>
      <c r="Q14700" s="153"/>
      <c r="R14700" s="153"/>
      <c r="S14700" s="152"/>
      <c r="T14700" s="154"/>
    </row>
    <row r="14701" spans="8:20" x14ac:dyDescent="0.25">
      <c r="H14701" s="153"/>
      <c r="I14701" s="151"/>
      <c r="J14701" s="153"/>
      <c r="K14701" s="153"/>
      <c r="L14701" s="153"/>
      <c r="M14701" s="153"/>
      <c r="N14701" s="153"/>
      <c r="O14701" s="153"/>
      <c r="P14701" s="153"/>
      <c r="Q14701" s="153"/>
      <c r="R14701" s="153"/>
      <c r="S14701" s="152"/>
      <c r="T14701" s="154"/>
    </row>
    <row r="14702" spans="8:20" x14ac:dyDescent="0.25">
      <c r="H14702" s="153"/>
      <c r="I14702" s="151"/>
      <c r="J14702" s="153"/>
      <c r="K14702" s="153"/>
      <c r="L14702" s="153"/>
      <c r="M14702" s="153"/>
      <c r="N14702" s="153"/>
      <c r="O14702" s="153"/>
      <c r="P14702" s="153"/>
      <c r="Q14702" s="153"/>
      <c r="R14702" s="153"/>
      <c r="S14702" s="152"/>
      <c r="T14702" s="154"/>
    </row>
    <row r="14703" spans="8:20" x14ac:dyDescent="0.25">
      <c r="H14703" s="153"/>
      <c r="I14703" s="151"/>
      <c r="J14703" s="153"/>
      <c r="K14703" s="153"/>
      <c r="L14703" s="153"/>
      <c r="M14703" s="153"/>
      <c r="N14703" s="153"/>
      <c r="O14703" s="153"/>
      <c r="P14703" s="153"/>
      <c r="Q14703" s="153"/>
      <c r="R14703" s="153"/>
      <c r="S14703" s="152"/>
      <c r="T14703" s="154"/>
    </row>
    <row r="14704" spans="8:20" x14ac:dyDescent="0.25">
      <c r="H14704" s="153"/>
      <c r="I14704" s="151"/>
      <c r="J14704" s="153"/>
      <c r="K14704" s="153"/>
      <c r="L14704" s="153"/>
      <c r="M14704" s="153"/>
      <c r="N14704" s="153"/>
      <c r="O14704" s="153"/>
      <c r="P14704" s="153"/>
      <c r="Q14704" s="153"/>
      <c r="R14704" s="153"/>
      <c r="S14704" s="152"/>
      <c r="T14704" s="154"/>
    </row>
    <row r="14705" spans="8:20" x14ac:dyDescent="0.25">
      <c r="H14705" s="153"/>
      <c r="I14705" s="151"/>
      <c r="J14705" s="153"/>
      <c r="K14705" s="153"/>
      <c r="L14705" s="153"/>
      <c r="M14705" s="153"/>
      <c r="N14705" s="153"/>
      <c r="O14705" s="153"/>
      <c r="P14705" s="153"/>
      <c r="Q14705" s="153"/>
      <c r="R14705" s="153"/>
      <c r="S14705" s="152"/>
      <c r="T14705" s="154"/>
    </row>
    <row r="14706" spans="8:20" x14ac:dyDescent="0.25">
      <c r="H14706" s="153"/>
      <c r="I14706" s="151"/>
      <c r="J14706" s="153"/>
      <c r="K14706" s="153"/>
      <c r="L14706" s="153"/>
      <c r="M14706" s="153"/>
      <c r="N14706" s="153"/>
      <c r="O14706" s="153"/>
      <c r="P14706" s="153"/>
      <c r="Q14706" s="153"/>
      <c r="R14706" s="153"/>
      <c r="S14706" s="152"/>
      <c r="T14706" s="154"/>
    </row>
    <row r="14707" spans="8:20" x14ac:dyDescent="0.25">
      <c r="H14707" s="153"/>
      <c r="I14707" s="151"/>
      <c r="J14707" s="153"/>
      <c r="K14707" s="153"/>
      <c r="L14707" s="153"/>
      <c r="M14707" s="153"/>
      <c r="N14707" s="153"/>
      <c r="O14707" s="153"/>
      <c r="P14707" s="153"/>
      <c r="Q14707" s="153"/>
      <c r="R14707" s="153"/>
      <c r="S14707" s="152"/>
      <c r="T14707" s="154"/>
    </row>
    <row r="14708" spans="8:20" x14ac:dyDescent="0.25">
      <c r="H14708" s="153"/>
      <c r="I14708" s="151"/>
      <c r="J14708" s="153"/>
      <c r="K14708" s="153"/>
      <c r="L14708" s="153"/>
      <c r="M14708" s="153"/>
      <c r="N14708" s="153"/>
      <c r="O14708" s="153"/>
      <c r="P14708" s="153"/>
      <c r="Q14708" s="153"/>
      <c r="R14708" s="153"/>
      <c r="S14708" s="152"/>
      <c r="T14708" s="154"/>
    </row>
    <row r="14709" spans="8:20" x14ac:dyDescent="0.25">
      <c r="H14709" s="153"/>
      <c r="I14709" s="151"/>
      <c r="J14709" s="153"/>
      <c r="K14709" s="153"/>
      <c r="L14709" s="153"/>
      <c r="M14709" s="153"/>
      <c r="N14709" s="153"/>
      <c r="O14709" s="153"/>
      <c r="P14709" s="153"/>
      <c r="Q14709" s="153"/>
      <c r="R14709" s="153"/>
      <c r="S14709" s="152"/>
      <c r="T14709" s="154"/>
    </row>
    <row r="14710" spans="8:20" x14ac:dyDescent="0.25">
      <c r="H14710" s="153"/>
      <c r="I14710" s="151"/>
      <c r="J14710" s="153"/>
      <c r="K14710" s="153"/>
      <c r="L14710" s="153"/>
      <c r="M14710" s="153"/>
      <c r="N14710" s="153"/>
      <c r="O14710" s="153"/>
      <c r="P14710" s="153"/>
      <c r="Q14710" s="153"/>
      <c r="R14710" s="153"/>
      <c r="S14710" s="152"/>
      <c r="T14710" s="154"/>
    </row>
    <row r="14711" spans="8:20" x14ac:dyDescent="0.25">
      <c r="H14711" s="153"/>
      <c r="I14711" s="151"/>
      <c r="J14711" s="153"/>
      <c r="K14711" s="153"/>
      <c r="L14711" s="153"/>
      <c r="M14711" s="153"/>
      <c r="N14711" s="153"/>
      <c r="O14711" s="153"/>
      <c r="P14711" s="153"/>
      <c r="Q14711" s="153"/>
      <c r="R14711" s="153"/>
      <c r="S14711" s="152"/>
      <c r="T14711" s="154"/>
    </row>
    <row r="14712" spans="8:20" x14ac:dyDescent="0.25">
      <c r="H14712" s="153"/>
      <c r="I14712" s="151"/>
      <c r="J14712" s="153"/>
      <c r="K14712" s="153"/>
      <c r="L14712" s="153"/>
      <c r="M14712" s="153"/>
      <c r="N14712" s="153"/>
      <c r="O14712" s="153"/>
      <c r="P14712" s="153"/>
      <c r="Q14712" s="153"/>
      <c r="R14712" s="153"/>
      <c r="S14712" s="152"/>
      <c r="T14712" s="154"/>
    </row>
    <row r="14713" spans="8:20" x14ac:dyDescent="0.25">
      <c r="H14713" s="153"/>
      <c r="I14713" s="151"/>
      <c r="J14713" s="153"/>
      <c r="K14713" s="153"/>
      <c r="L14713" s="153"/>
      <c r="M14713" s="153"/>
      <c r="N14713" s="153"/>
      <c r="O14713" s="153"/>
      <c r="P14713" s="153"/>
      <c r="Q14713" s="153"/>
      <c r="R14713" s="153"/>
      <c r="S14713" s="152"/>
      <c r="T14713" s="154"/>
    </row>
    <row r="14714" spans="8:20" x14ac:dyDescent="0.25">
      <c r="H14714" s="153"/>
      <c r="I14714" s="151"/>
      <c r="J14714" s="153"/>
      <c r="K14714" s="153"/>
      <c r="L14714" s="153"/>
      <c r="M14714" s="153"/>
      <c r="N14714" s="153"/>
      <c r="O14714" s="153"/>
      <c r="P14714" s="153"/>
      <c r="Q14714" s="153"/>
      <c r="R14714" s="153"/>
      <c r="S14714" s="152"/>
      <c r="T14714" s="154"/>
    </row>
    <row r="14715" spans="8:20" x14ac:dyDescent="0.25">
      <c r="H14715" s="153"/>
      <c r="I14715" s="151"/>
      <c r="J14715" s="153"/>
      <c r="K14715" s="153"/>
      <c r="L14715" s="153"/>
      <c r="M14715" s="153"/>
      <c r="N14715" s="153"/>
      <c r="O14715" s="153"/>
      <c r="P14715" s="153"/>
      <c r="Q14715" s="153"/>
      <c r="R14715" s="153"/>
      <c r="S14715" s="152"/>
      <c r="T14715" s="154"/>
    </row>
    <row r="14716" spans="8:20" x14ac:dyDescent="0.25">
      <c r="H14716" s="153"/>
      <c r="I14716" s="151"/>
      <c r="J14716" s="153"/>
      <c r="K14716" s="153"/>
      <c r="L14716" s="153"/>
      <c r="M14716" s="153"/>
      <c r="N14716" s="153"/>
      <c r="O14716" s="153"/>
      <c r="P14716" s="153"/>
      <c r="Q14716" s="153"/>
      <c r="R14716" s="153"/>
      <c r="S14716" s="152"/>
      <c r="T14716" s="154"/>
    </row>
    <row r="14717" spans="8:20" x14ac:dyDescent="0.25">
      <c r="H14717" s="153"/>
      <c r="I14717" s="151"/>
      <c r="J14717" s="153"/>
      <c r="K14717" s="153"/>
      <c r="L14717" s="153"/>
      <c r="M14717" s="153"/>
      <c r="N14717" s="153"/>
      <c r="O14717" s="153"/>
      <c r="P14717" s="153"/>
      <c r="Q14717" s="153"/>
      <c r="R14717" s="153"/>
      <c r="S14717" s="152"/>
      <c r="T14717" s="154"/>
    </row>
    <row r="14718" spans="8:20" x14ac:dyDescent="0.25">
      <c r="H14718" s="153"/>
      <c r="I14718" s="151"/>
      <c r="J14718" s="153"/>
      <c r="K14718" s="153"/>
      <c r="L14718" s="153"/>
      <c r="M14718" s="153"/>
      <c r="N14718" s="153"/>
      <c r="O14718" s="153"/>
      <c r="P14718" s="153"/>
      <c r="Q14718" s="153"/>
      <c r="R14718" s="153"/>
      <c r="S14718" s="152"/>
      <c r="T14718" s="154"/>
    </row>
    <row r="14719" spans="8:20" x14ac:dyDescent="0.25">
      <c r="H14719" s="153"/>
      <c r="I14719" s="151"/>
      <c r="J14719" s="153"/>
      <c r="K14719" s="153"/>
      <c r="L14719" s="153"/>
      <c r="M14719" s="153"/>
      <c r="N14719" s="153"/>
      <c r="O14719" s="153"/>
      <c r="P14719" s="153"/>
      <c r="Q14719" s="153"/>
      <c r="R14719" s="153"/>
      <c r="S14719" s="152"/>
      <c r="T14719" s="154"/>
    </row>
    <row r="14720" spans="8:20" x14ac:dyDescent="0.25">
      <c r="H14720" s="153"/>
      <c r="I14720" s="151"/>
      <c r="J14720" s="153"/>
      <c r="K14720" s="153"/>
      <c r="L14720" s="153"/>
      <c r="M14720" s="153"/>
      <c r="N14720" s="153"/>
      <c r="O14720" s="153"/>
      <c r="P14720" s="153"/>
      <c r="Q14720" s="153"/>
      <c r="R14720" s="153"/>
      <c r="S14720" s="152"/>
      <c r="T14720" s="154"/>
    </row>
    <row r="14721" spans="8:20" x14ac:dyDescent="0.25">
      <c r="H14721" s="153"/>
      <c r="I14721" s="151"/>
      <c r="J14721" s="153"/>
      <c r="K14721" s="153"/>
      <c r="L14721" s="153"/>
      <c r="M14721" s="153"/>
      <c r="N14721" s="153"/>
      <c r="O14721" s="153"/>
      <c r="P14721" s="153"/>
      <c r="Q14721" s="153"/>
      <c r="R14721" s="153"/>
      <c r="S14721" s="152"/>
      <c r="T14721" s="154"/>
    </row>
    <row r="14722" spans="8:20" x14ac:dyDescent="0.25">
      <c r="H14722" s="153"/>
      <c r="I14722" s="151"/>
      <c r="J14722" s="153"/>
      <c r="K14722" s="153"/>
      <c r="L14722" s="153"/>
      <c r="M14722" s="153"/>
      <c r="N14722" s="153"/>
      <c r="O14722" s="153"/>
      <c r="P14722" s="153"/>
      <c r="Q14722" s="153"/>
      <c r="R14722" s="153"/>
      <c r="S14722" s="152"/>
      <c r="T14722" s="154"/>
    </row>
    <row r="14723" spans="8:20" x14ac:dyDescent="0.25">
      <c r="H14723" s="153"/>
      <c r="I14723" s="151"/>
      <c r="J14723" s="153"/>
      <c r="K14723" s="153"/>
      <c r="L14723" s="153"/>
      <c r="M14723" s="153"/>
      <c r="N14723" s="153"/>
      <c r="O14723" s="153"/>
      <c r="P14723" s="153"/>
      <c r="Q14723" s="153"/>
      <c r="R14723" s="153"/>
      <c r="S14723" s="152"/>
      <c r="T14723" s="154"/>
    </row>
    <row r="14724" spans="8:20" x14ac:dyDescent="0.25">
      <c r="H14724" s="153"/>
      <c r="I14724" s="151"/>
      <c r="J14724" s="153"/>
      <c r="K14724" s="153"/>
      <c r="L14724" s="153"/>
      <c r="M14724" s="153"/>
      <c r="N14724" s="153"/>
      <c r="O14724" s="153"/>
      <c r="P14724" s="153"/>
      <c r="Q14724" s="153"/>
      <c r="R14724" s="153"/>
      <c r="S14724" s="152"/>
      <c r="T14724" s="154"/>
    </row>
    <row r="14725" spans="8:20" x14ac:dyDescent="0.25">
      <c r="H14725" s="153"/>
      <c r="I14725" s="151"/>
      <c r="J14725" s="153"/>
      <c r="K14725" s="153"/>
      <c r="L14725" s="153"/>
      <c r="M14725" s="153"/>
      <c r="N14725" s="153"/>
      <c r="O14725" s="153"/>
      <c r="P14725" s="153"/>
      <c r="Q14725" s="153"/>
      <c r="R14725" s="153"/>
      <c r="S14725" s="152"/>
      <c r="T14725" s="154"/>
    </row>
    <row r="14726" spans="8:20" x14ac:dyDescent="0.25">
      <c r="H14726" s="153"/>
      <c r="I14726" s="151"/>
      <c r="J14726" s="153"/>
      <c r="K14726" s="153"/>
      <c r="L14726" s="153"/>
      <c r="M14726" s="153"/>
      <c r="N14726" s="153"/>
      <c r="O14726" s="153"/>
      <c r="P14726" s="153"/>
      <c r="Q14726" s="153"/>
      <c r="R14726" s="153"/>
      <c r="S14726" s="152"/>
      <c r="T14726" s="154"/>
    </row>
    <row r="14727" spans="8:20" x14ac:dyDescent="0.25">
      <c r="H14727" s="153"/>
      <c r="I14727" s="151"/>
      <c r="J14727" s="153"/>
      <c r="K14727" s="153"/>
      <c r="L14727" s="153"/>
      <c r="M14727" s="153"/>
      <c r="N14727" s="153"/>
      <c r="O14727" s="153"/>
      <c r="P14727" s="153"/>
      <c r="Q14727" s="153"/>
      <c r="R14727" s="153"/>
      <c r="S14727" s="152"/>
      <c r="T14727" s="154"/>
    </row>
    <row r="14728" spans="8:20" x14ac:dyDescent="0.25">
      <c r="H14728" s="153"/>
      <c r="I14728" s="151"/>
      <c r="J14728" s="153"/>
      <c r="K14728" s="153"/>
      <c r="L14728" s="153"/>
      <c r="M14728" s="153"/>
      <c r="N14728" s="153"/>
      <c r="O14728" s="153"/>
      <c r="P14728" s="153"/>
      <c r="Q14728" s="153"/>
      <c r="R14728" s="153"/>
      <c r="S14728" s="152"/>
      <c r="T14728" s="154"/>
    </row>
    <row r="14729" spans="8:20" x14ac:dyDescent="0.25">
      <c r="H14729" s="153"/>
      <c r="I14729" s="151"/>
      <c r="J14729" s="153"/>
      <c r="K14729" s="153"/>
      <c r="L14729" s="153"/>
      <c r="M14729" s="153"/>
      <c r="N14729" s="153"/>
      <c r="O14729" s="153"/>
      <c r="P14729" s="153"/>
      <c r="Q14729" s="153"/>
      <c r="R14729" s="153"/>
      <c r="S14729" s="152"/>
      <c r="T14729" s="154"/>
    </row>
    <row r="14730" spans="8:20" x14ac:dyDescent="0.25">
      <c r="H14730" s="153"/>
      <c r="I14730" s="151"/>
      <c r="J14730" s="153"/>
      <c r="K14730" s="153"/>
      <c r="L14730" s="153"/>
      <c r="M14730" s="153"/>
      <c r="N14730" s="153"/>
      <c r="O14730" s="153"/>
      <c r="P14730" s="153"/>
      <c r="Q14730" s="153"/>
      <c r="R14730" s="153"/>
      <c r="S14730" s="152"/>
      <c r="T14730" s="154"/>
    </row>
    <row r="14731" spans="8:20" x14ac:dyDescent="0.25">
      <c r="H14731" s="153"/>
      <c r="I14731" s="151"/>
      <c r="J14731" s="153"/>
      <c r="K14731" s="153"/>
      <c r="L14731" s="153"/>
      <c r="M14731" s="153"/>
      <c r="N14731" s="153"/>
      <c r="O14731" s="153"/>
      <c r="P14731" s="153"/>
      <c r="Q14731" s="153"/>
      <c r="R14731" s="153"/>
      <c r="S14731" s="152"/>
      <c r="T14731" s="154"/>
    </row>
    <row r="14732" spans="8:20" x14ac:dyDescent="0.25">
      <c r="H14732" s="153"/>
      <c r="I14732" s="151"/>
      <c r="J14732" s="153"/>
      <c r="K14732" s="153"/>
      <c r="L14732" s="153"/>
      <c r="M14732" s="153"/>
      <c r="N14732" s="153"/>
      <c r="O14732" s="153"/>
      <c r="P14732" s="153"/>
      <c r="Q14732" s="153"/>
      <c r="R14732" s="153"/>
      <c r="S14732" s="152"/>
      <c r="T14732" s="154"/>
    </row>
    <row r="14733" spans="8:20" x14ac:dyDescent="0.25">
      <c r="H14733" s="153"/>
      <c r="I14733" s="151"/>
      <c r="J14733" s="153"/>
      <c r="K14733" s="153"/>
      <c r="L14733" s="153"/>
      <c r="M14733" s="153"/>
      <c r="N14733" s="153"/>
      <c r="O14733" s="153"/>
      <c r="P14733" s="153"/>
      <c r="Q14733" s="153"/>
      <c r="R14733" s="153"/>
      <c r="S14733" s="152"/>
      <c r="T14733" s="154"/>
    </row>
    <row r="14734" spans="8:20" x14ac:dyDescent="0.25">
      <c r="H14734" s="153"/>
      <c r="I14734" s="151"/>
      <c r="J14734" s="153"/>
      <c r="K14734" s="153"/>
      <c r="L14734" s="153"/>
      <c r="M14734" s="153"/>
      <c r="N14734" s="153"/>
      <c r="O14734" s="153"/>
      <c r="P14734" s="153"/>
      <c r="Q14734" s="153"/>
      <c r="R14734" s="153"/>
      <c r="S14734" s="152"/>
      <c r="T14734" s="154"/>
    </row>
    <row r="14735" spans="8:20" x14ac:dyDescent="0.25">
      <c r="H14735" s="153"/>
      <c r="I14735" s="151"/>
      <c r="J14735" s="153"/>
      <c r="K14735" s="153"/>
      <c r="L14735" s="153"/>
      <c r="M14735" s="153"/>
      <c r="N14735" s="153"/>
      <c r="O14735" s="153"/>
      <c r="P14735" s="153"/>
      <c r="Q14735" s="153"/>
      <c r="R14735" s="153"/>
      <c r="S14735" s="152"/>
      <c r="T14735" s="154"/>
    </row>
    <row r="14736" spans="8:20" x14ac:dyDescent="0.25">
      <c r="H14736" s="153"/>
      <c r="I14736" s="151"/>
      <c r="J14736" s="153"/>
      <c r="K14736" s="153"/>
      <c r="L14736" s="153"/>
      <c r="M14736" s="153"/>
      <c r="N14736" s="153"/>
      <c r="O14736" s="153"/>
      <c r="P14736" s="153"/>
      <c r="Q14736" s="153"/>
      <c r="R14736" s="153"/>
      <c r="S14736" s="152"/>
      <c r="T14736" s="154"/>
    </row>
    <row r="14737" spans="8:20" x14ac:dyDescent="0.25">
      <c r="H14737" s="153"/>
      <c r="I14737" s="151"/>
      <c r="J14737" s="153"/>
      <c r="K14737" s="153"/>
      <c r="L14737" s="153"/>
      <c r="M14737" s="153"/>
      <c r="N14737" s="153"/>
      <c r="O14737" s="153"/>
      <c r="P14737" s="153"/>
      <c r="Q14737" s="153"/>
      <c r="R14737" s="153"/>
      <c r="S14737" s="152"/>
      <c r="T14737" s="154"/>
    </row>
    <row r="14738" spans="8:20" x14ac:dyDescent="0.25">
      <c r="H14738" s="153"/>
      <c r="I14738" s="151"/>
      <c r="J14738" s="153"/>
      <c r="K14738" s="153"/>
      <c r="L14738" s="153"/>
      <c r="M14738" s="153"/>
      <c r="N14738" s="153"/>
      <c r="O14738" s="153"/>
      <c r="P14738" s="153"/>
      <c r="Q14738" s="153"/>
      <c r="R14738" s="153"/>
      <c r="S14738" s="152"/>
      <c r="T14738" s="154"/>
    </row>
    <row r="14739" spans="8:20" x14ac:dyDescent="0.25">
      <c r="H14739" s="153"/>
      <c r="I14739" s="151"/>
      <c r="J14739" s="153"/>
      <c r="K14739" s="153"/>
      <c r="L14739" s="153"/>
      <c r="M14739" s="153"/>
      <c r="N14739" s="153"/>
      <c r="O14739" s="153"/>
      <c r="P14739" s="153"/>
      <c r="Q14739" s="153"/>
      <c r="R14739" s="153"/>
      <c r="S14739" s="152"/>
      <c r="T14739" s="154"/>
    </row>
    <row r="14740" spans="8:20" x14ac:dyDescent="0.25">
      <c r="H14740" s="153"/>
      <c r="I14740" s="151"/>
      <c r="J14740" s="153"/>
      <c r="K14740" s="153"/>
      <c r="L14740" s="153"/>
      <c r="M14740" s="153"/>
      <c r="N14740" s="153"/>
      <c r="O14740" s="153"/>
      <c r="P14740" s="153"/>
      <c r="Q14740" s="153"/>
      <c r="R14740" s="153"/>
      <c r="S14740" s="152"/>
      <c r="T14740" s="154"/>
    </row>
    <row r="14741" spans="8:20" x14ac:dyDescent="0.25">
      <c r="H14741" s="153"/>
      <c r="I14741" s="151"/>
      <c r="J14741" s="153"/>
      <c r="K14741" s="153"/>
      <c r="L14741" s="153"/>
      <c r="M14741" s="153"/>
      <c r="N14741" s="153"/>
      <c r="O14741" s="153"/>
      <c r="P14741" s="153"/>
      <c r="Q14741" s="153"/>
      <c r="R14741" s="153"/>
      <c r="S14741" s="152"/>
      <c r="T14741" s="154"/>
    </row>
    <row r="14742" spans="8:20" x14ac:dyDescent="0.25">
      <c r="H14742" s="153"/>
      <c r="I14742" s="151"/>
      <c r="J14742" s="153"/>
      <c r="K14742" s="153"/>
      <c r="L14742" s="153"/>
      <c r="M14742" s="153"/>
      <c r="N14742" s="153"/>
      <c r="O14742" s="153"/>
      <c r="P14742" s="153"/>
      <c r="Q14742" s="153"/>
      <c r="R14742" s="153"/>
      <c r="S14742" s="152"/>
      <c r="T14742" s="154"/>
    </row>
    <row r="14743" spans="8:20" x14ac:dyDescent="0.25">
      <c r="H14743" s="153"/>
      <c r="I14743" s="151"/>
      <c r="J14743" s="153"/>
      <c r="K14743" s="153"/>
      <c r="L14743" s="153"/>
      <c r="M14743" s="153"/>
      <c r="N14743" s="153"/>
      <c r="O14743" s="153"/>
      <c r="P14743" s="153"/>
      <c r="Q14743" s="153"/>
      <c r="R14743" s="153"/>
      <c r="S14743" s="152"/>
      <c r="T14743" s="154"/>
    </row>
    <row r="14744" spans="8:20" x14ac:dyDescent="0.25">
      <c r="H14744" s="153"/>
      <c r="I14744" s="151"/>
      <c r="J14744" s="153"/>
      <c r="K14744" s="153"/>
      <c r="L14744" s="153"/>
      <c r="M14744" s="153"/>
      <c r="N14744" s="153"/>
      <c r="O14744" s="153"/>
      <c r="P14744" s="153"/>
      <c r="Q14744" s="153"/>
      <c r="R14744" s="153"/>
      <c r="S14744" s="152"/>
      <c r="T14744" s="154"/>
    </row>
    <row r="14745" spans="8:20" x14ac:dyDescent="0.25">
      <c r="H14745" s="153"/>
      <c r="I14745" s="151"/>
      <c r="J14745" s="153"/>
      <c r="K14745" s="153"/>
      <c r="L14745" s="153"/>
      <c r="M14745" s="153"/>
      <c r="N14745" s="153"/>
      <c r="O14745" s="153"/>
      <c r="P14745" s="153"/>
      <c r="Q14745" s="153"/>
      <c r="R14745" s="153"/>
      <c r="S14745" s="152"/>
      <c r="T14745" s="154"/>
    </row>
    <row r="14746" spans="8:20" x14ac:dyDescent="0.25">
      <c r="H14746" s="153"/>
      <c r="I14746" s="151"/>
      <c r="J14746" s="153"/>
      <c r="K14746" s="153"/>
      <c r="L14746" s="153"/>
      <c r="M14746" s="153"/>
      <c r="N14746" s="153"/>
      <c r="O14746" s="153"/>
      <c r="P14746" s="153"/>
      <c r="Q14746" s="153"/>
      <c r="R14746" s="153"/>
      <c r="S14746" s="152"/>
      <c r="T14746" s="154"/>
    </row>
    <row r="14747" spans="8:20" x14ac:dyDescent="0.25">
      <c r="H14747" s="153"/>
      <c r="I14747" s="151"/>
      <c r="J14747" s="153"/>
      <c r="K14747" s="153"/>
      <c r="L14747" s="153"/>
      <c r="M14747" s="153"/>
      <c r="N14747" s="153"/>
      <c r="O14747" s="153"/>
      <c r="P14747" s="153"/>
      <c r="Q14747" s="153"/>
      <c r="R14747" s="153"/>
      <c r="S14747" s="152"/>
      <c r="T14747" s="154"/>
    </row>
    <row r="14748" spans="8:20" x14ac:dyDescent="0.25">
      <c r="H14748" s="153"/>
      <c r="I14748" s="151"/>
      <c r="J14748" s="153"/>
      <c r="K14748" s="153"/>
      <c r="L14748" s="153"/>
      <c r="M14748" s="153"/>
      <c r="N14748" s="153"/>
      <c r="O14748" s="153"/>
      <c r="P14748" s="153"/>
      <c r="Q14748" s="153"/>
      <c r="R14748" s="153"/>
      <c r="S14748" s="152"/>
      <c r="T14748" s="154"/>
    </row>
    <row r="14749" spans="8:20" x14ac:dyDescent="0.25">
      <c r="H14749" s="153"/>
      <c r="I14749" s="151"/>
      <c r="J14749" s="153"/>
      <c r="K14749" s="153"/>
      <c r="L14749" s="153"/>
      <c r="M14749" s="153"/>
      <c r="N14749" s="153"/>
      <c r="O14749" s="153"/>
      <c r="P14749" s="153"/>
      <c r="Q14749" s="153"/>
      <c r="R14749" s="153"/>
      <c r="S14749" s="152"/>
      <c r="T14749" s="154"/>
    </row>
    <row r="14750" spans="8:20" x14ac:dyDescent="0.25">
      <c r="H14750" s="153"/>
      <c r="I14750" s="151"/>
      <c r="J14750" s="153"/>
      <c r="K14750" s="153"/>
      <c r="L14750" s="153"/>
      <c r="M14750" s="153"/>
      <c r="N14750" s="153"/>
      <c r="O14750" s="153"/>
      <c r="P14750" s="153"/>
      <c r="Q14750" s="153"/>
      <c r="R14750" s="153"/>
      <c r="S14750" s="152"/>
      <c r="T14750" s="154"/>
    </row>
    <row r="14751" spans="8:20" x14ac:dyDescent="0.25">
      <c r="H14751" s="153"/>
      <c r="I14751" s="151"/>
      <c r="J14751" s="153"/>
      <c r="K14751" s="153"/>
      <c r="L14751" s="153"/>
      <c r="M14751" s="153"/>
      <c r="N14751" s="153"/>
      <c r="O14751" s="153"/>
      <c r="P14751" s="153"/>
      <c r="Q14751" s="153"/>
      <c r="R14751" s="153"/>
      <c r="S14751" s="152"/>
      <c r="T14751" s="154"/>
    </row>
    <row r="14752" spans="8:20" x14ac:dyDescent="0.25">
      <c r="H14752" s="153"/>
      <c r="I14752" s="151"/>
      <c r="J14752" s="153"/>
      <c r="K14752" s="153"/>
      <c r="L14752" s="153"/>
      <c r="M14752" s="153"/>
      <c r="N14752" s="153"/>
      <c r="O14752" s="153"/>
      <c r="P14752" s="153"/>
      <c r="Q14752" s="153"/>
      <c r="R14752" s="153"/>
      <c r="S14752" s="152"/>
      <c r="T14752" s="154"/>
    </row>
    <row r="14753" spans="8:20" x14ac:dyDescent="0.25">
      <c r="H14753" s="153"/>
      <c r="I14753" s="151"/>
      <c r="J14753" s="153"/>
      <c r="K14753" s="153"/>
      <c r="L14753" s="153"/>
      <c r="M14753" s="153"/>
      <c r="N14753" s="153"/>
      <c r="O14753" s="153"/>
      <c r="P14753" s="153"/>
      <c r="Q14753" s="153"/>
      <c r="R14753" s="153"/>
      <c r="S14753" s="152"/>
      <c r="T14753" s="154"/>
    </row>
    <row r="14754" spans="8:20" x14ac:dyDescent="0.25">
      <c r="H14754" s="153"/>
      <c r="I14754" s="151"/>
      <c r="J14754" s="153"/>
      <c r="K14754" s="153"/>
      <c r="L14754" s="153"/>
      <c r="M14754" s="153"/>
      <c r="N14754" s="153"/>
      <c r="O14754" s="153"/>
      <c r="P14754" s="153"/>
      <c r="Q14754" s="153"/>
      <c r="R14754" s="153"/>
      <c r="S14754" s="152"/>
      <c r="T14754" s="154"/>
    </row>
    <row r="14755" spans="8:20" x14ac:dyDescent="0.25">
      <c r="H14755" s="153"/>
      <c r="I14755" s="151"/>
      <c r="J14755" s="153"/>
      <c r="K14755" s="153"/>
      <c r="L14755" s="153"/>
      <c r="M14755" s="153"/>
      <c r="N14755" s="153"/>
      <c r="O14755" s="153"/>
      <c r="P14755" s="153"/>
      <c r="Q14755" s="153"/>
      <c r="R14755" s="153"/>
      <c r="S14755" s="152"/>
      <c r="T14755" s="154"/>
    </row>
    <row r="14756" spans="8:20" x14ac:dyDescent="0.25">
      <c r="H14756" s="153"/>
      <c r="I14756" s="151"/>
      <c r="J14756" s="153"/>
      <c r="K14756" s="153"/>
      <c r="L14756" s="153"/>
      <c r="M14756" s="153"/>
      <c r="N14756" s="153"/>
      <c r="O14756" s="153"/>
      <c r="P14756" s="153"/>
      <c r="Q14756" s="153"/>
      <c r="R14756" s="153"/>
      <c r="S14756" s="152"/>
      <c r="T14756" s="154"/>
    </row>
    <row r="14757" spans="8:20" x14ac:dyDescent="0.25">
      <c r="H14757" s="153"/>
      <c r="I14757" s="151"/>
      <c r="J14757" s="153"/>
      <c r="K14757" s="153"/>
      <c r="L14757" s="153"/>
      <c r="M14757" s="153"/>
      <c r="N14757" s="153"/>
      <c r="O14757" s="153"/>
      <c r="P14757" s="153"/>
      <c r="Q14757" s="153"/>
      <c r="R14757" s="153"/>
      <c r="S14757" s="152"/>
      <c r="T14757" s="154"/>
    </row>
    <row r="14758" spans="8:20" x14ac:dyDescent="0.25">
      <c r="H14758" s="153"/>
      <c r="I14758" s="151"/>
      <c r="J14758" s="153"/>
      <c r="K14758" s="153"/>
      <c r="L14758" s="153"/>
      <c r="M14758" s="153"/>
      <c r="N14758" s="153"/>
      <c r="O14758" s="153"/>
      <c r="P14758" s="153"/>
      <c r="Q14758" s="153"/>
      <c r="R14758" s="153"/>
      <c r="S14758" s="152"/>
      <c r="T14758" s="154"/>
    </row>
    <row r="14759" spans="8:20" x14ac:dyDescent="0.25">
      <c r="H14759" s="153"/>
      <c r="I14759" s="151"/>
      <c r="J14759" s="153"/>
      <c r="K14759" s="153"/>
      <c r="L14759" s="153"/>
      <c r="M14759" s="153"/>
      <c r="N14759" s="153"/>
      <c r="O14759" s="153"/>
      <c r="P14759" s="153"/>
      <c r="Q14759" s="153"/>
      <c r="R14759" s="153"/>
      <c r="S14759" s="152"/>
      <c r="T14759" s="154"/>
    </row>
    <row r="14760" spans="8:20" x14ac:dyDescent="0.25">
      <c r="H14760" s="153"/>
      <c r="I14760" s="151"/>
      <c r="J14760" s="153"/>
      <c r="K14760" s="153"/>
      <c r="L14760" s="153"/>
      <c r="M14760" s="153"/>
      <c r="N14760" s="153"/>
      <c r="O14760" s="153"/>
      <c r="P14760" s="153"/>
      <c r="Q14760" s="153"/>
      <c r="R14760" s="153"/>
      <c r="S14760" s="152"/>
      <c r="T14760" s="154"/>
    </row>
    <row r="14761" spans="8:20" x14ac:dyDescent="0.25">
      <c r="H14761" s="153"/>
      <c r="I14761" s="151"/>
      <c r="J14761" s="153"/>
      <c r="K14761" s="153"/>
      <c r="L14761" s="153"/>
      <c r="M14761" s="153"/>
      <c r="N14761" s="153"/>
      <c r="O14761" s="153"/>
      <c r="P14761" s="153"/>
      <c r="Q14761" s="153"/>
      <c r="R14761" s="153"/>
      <c r="S14761" s="152"/>
      <c r="T14761" s="154"/>
    </row>
    <row r="14762" spans="8:20" x14ac:dyDescent="0.25">
      <c r="H14762" s="153"/>
      <c r="I14762" s="151"/>
      <c r="J14762" s="153"/>
      <c r="K14762" s="153"/>
      <c r="L14762" s="153"/>
      <c r="M14762" s="153"/>
      <c r="N14762" s="153"/>
      <c r="O14762" s="153"/>
      <c r="P14762" s="153"/>
      <c r="Q14762" s="153"/>
      <c r="R14762" s="153"/>
      <c r="S14762" s="152"/>
      <c r="T14762" s="154"/>
    </row>
    <row r="14763" spans="8:20" x14ac:dyDescent="0.25">
      <c r="H14763" s="153"/>
      <c r="I14763" s="151"/>
      <c r="J14763" s="153"/>
      <c r="K14763" s="153"/>
      <c r="L14763" s="153"/>
      <c r="M14763" s="153"/>
      <c r="N14763" s="153"/>
      <c r="O14763" s="153"/>
      <c r="P14763" s="153"/>
      <c r="Q14763" s="153"/>
      <c r="R14763" s="153"/>
      <c r="S14763" s="152"/>
      <c r="T14763" s="154"/>
    </row>
    <row r="14764" spans="8:20" x14ac:dyDescent="0.25">
      <c r="H14764" s="153"/>
      <c r="I14764" s="151"/>
      <c r="J14764" s="153"/>
      <c r="K14764" s="153"/>
      <c r="L14764" s="153"/>
      <c r="M14764" s="153"/>
      <c r="N14764" s="153"/>
      <c r="O14764" s="153"/>
      <c r="P14764" s="153"/>
      <c r="Q14764" s="153"/>
      <c r="R14764" s="153"/>
      <c r="S14764" s="152"/>
      <c r="T14764" s="154"/>
    </row>
    <row r="14765" spans="8:20" x14ac:dyDescent="0.25">
      <c r="H14765" s="153"/>
      <c r="I14765" s="151"/>
      <c r="J14765" s="153"/>
      <c r="K14765" s="153"/>
      <c r="L14765" s="153"/>
      <c r="M14765" s="153"/>
      <c r="N14765" s="153"/>
      <c r="O14765" s="153"/>
      <c r="P14765" s="153"/>
      <c r="Q14765" s="153"/>
      <c r="R14765" s="153"/>
      <c r="S14765" s="152"/>
      <c r="T14765" s="154"/>
    </row>
    <row r="14766" spans="8:20" x14ac:dyDescent="0.25">
      <c r="H14766" s="153"/>
      <c r="I14766" s="151"/>
      <c r="J14766" s="153"/>
      <c r="K14766" s="153"/>
      <c r="L14766" s="153"/>
      <c r="M14766" s="153"/>
      <c r="N14766" s="153"/>
      <c r="O14766" s="153"/>
      <c r="P14766" s="153"/>
      <c r="Q14766" s="153"/>
      <c r="R14766" s="153"/>
      <c r="S14766" s="152"/>
      <c r="T14766" s="154"/>
    </row>
    <row r="14767" spans="8:20" x14ac:dyDescent="0.25">
      <c r="H14767" s="153"/>
      <c r="I14767" s="151"/>
      <c r="J14767" s="153"/>
      <c r="K14767" s="153"/>
      <c r="L14767" s="153"/>
      <c r="M14767" s="153"/>
      <c r="N14767" s="153"/>
      <c r="O14767" s="153"/>
      <c r="P14767" s="153"/>
      <c r="Q14767" s="153"/>
      <c r="R14767" s="153"/>
      <c r="S14767" s="152"/>
      <c r="T14767" s="154"/>
    </row>
    <row r="14768" spans="8:20" x14ac:dyDescent="0.25">
      <c r="H14768" s="153"/>
      <c r="I14768" s="151"/>
      <c r="J14768" s="153"/>
      <c r="K14768" s="153"/>
      <c r="L14768" s="153"/>
      <c r="M14768" s="153"/>
      <c r="N14768" s="153"/>
      <c r="O14768" s="153"/>
      <c r="P14768" s="153"/>
      <c r="Q14768" s="153"/>
      <c r="R14768" s="153"/>
      <c r="S14768" s="152"/>
      <c r="T14768" s="154"/>
    </row>
    <row r="14769" spans="8:20" x14ac:dyDescent="0.25">
      <c r="H14769" s="153"/>
      <c r="I14769" s="151"/>
      <c r="J14769" s="153"/>
      <c r="K14769" s="153"/>
      <c r="L14769" s="153"/>
      <c r="M14769" s="153"/>
      <c r="N14769" s="153"/>
      <c r="O14769" s="153"/>
      <c r="P14769" s="153"/>
      <c r="Q14769" s="153"/>
      <c r="R14769" s="153"/>
      <c r="S14769" s="152"/>
      <c r="T14769" s="154"/>
    </row>
    <row r="14770" spans="8:20" x14ac:dyDescent="0.25">
      <c r="H14770" s="153"/>
      <c r="I14770" s="151"/>
      <c r="J14770" s="153"/>
      <c r="K14770" s="153"/>
      <c r="L14770" s="153"/>
      <c r="M14770" s="153"/>
      <c r="N14770" s="153"/>
      <c r="O14770" s="153"/>
      <c r="P14770" s="153"/>
      <c r="Q14770" s="153"/>
      <c r="R14770" s="153"/>
      <c r="S14770" s="152"/>
      <c r="T14770" s="154"/>
    </row>
    <row r="14771" spans="8:20" x14ac:dyDescent="0.25">
      <c r="H14771" s="153"/>
      <c r="I14771" s="151"/>
      <c r="J14771" s="153"/>
      <c r="K14771" s="153"/>
      <c r="L14771" s="153"/>
      <c r="M14771" s="153"/>
      <c r="N14771" s="153"/>
      <c r="O14771" s="153"/>
      <c r="P14771" s="153"/>
      <c r="Q14771" s="153"/>
      <c r="R14771" s="153"/>
      <c r="S14771" s="152"/>
      <c r="T14771" s="154"/>
    </row>
    <row r="14772" spans="8:20" x14ac:dyDescent="0.25">
      <c r="H14772" s="153"/>
      <c r="I14772" s="151"/>
      <c r="J14772" s="153"/>
      <c r="K14772" s="153"/>
      <c r="L14772" s="153"/>
      <c r="M14772" s="153"/>
      <c r="N14772" s="153"/>
      <c r="O14772" s="153"/>
      <c r="P14772" s="153"/>
      <c r="Q14772" s="153"/>
      <c r="R14772" s="153"/>
      <c r="S14772" s="152"/>
      <c r="T14772" s="154"/>
    </row>
    <row r="14773" spans="8:20" x14ac:dyDescent="0.25">
      <c r="H14773" s="153"/>
      <c r="I14773" s="151"/>
      <c r="J14773" s="153"/>
      <c r="K14773" s="153"/>
      <c r="L14773" s="153"/>
      <c r="M14773" s="153"/>
      <c r="N14773" s="153"/>
      <c r="O14773" s="153"/>
      <c r="P14773" s="153"/>
      <c r="Q14773" s="153"/>
      <c r="R14773" s="153"/>
      <c r="S14773" s="152"/>
      <c r="T14773" s="154"/>
    </row>
    <row r="14774" spans="8:20" x14ac:dyDescent="0.25">
      <c r="H14774" s="153"/>
      <c r="I14774" s="151"/>
      <c r="J14774" s="153"/>
      <c r="K14774" s="153"/>
      <c r="L14774" s="153"/>
      <c r="M14774" s="153"/>
      <c r="N14774" s="153"/>
      <c r="O14774" s="153"/>
      <c r="P14774" s="153"/>
      <c r="Q14774" s="153"/>
      <c r="R14774" s="153"/>
      <c r="S14774" s="152"/>
      <c r="T14774" s="154"/>
    </row>
    <row r="14775" spans="8:20" x14ac:dyDescent="0.25">
      <c r="H14775" s="153"/>
      <c r="I14775" s="151"/>
      <c r="J14775" s="153"/>
      <c r="K14775" s="153"/>
      <c r="L14775" s="153"/>
      <c r="M14775" s="153"/>
      <c r="N14775" s="153"/>
      <c r="O14775" s="153"/>
      <c r="P14775" s="153"/>
      <c r="Q14775" s="153"/>
      <c r="R14775" s="153"/>
      <c r="S14775" s="152"/>
      <c r="T14775" s="154"/>
    </row>
    <row r="14776" spans="8:20" x14ac:dyDescent="0.25">
      <c r="H14776" s="153"/>
      <c r="I14776" s="151"/>
      <c r="J14776" s="153"/>
      <c r="K14776" s="153"/>
      <c r="L14776" s="153"/>
      <c r="M14776" s="153"/>
      <c r="N14776" s="153"/>
      <c r="O14776" s="153"/>
      <c r="P14776" s="153"/>
      <c r="Q14776" s="153"/>
      <c r="R14776" s="153"/>
      <c r="S14776" s="152"/>
      <c r="T14776" s="154"/>
    </row>
    <row r="14777" spans="8:20" x14ac:dyDescent="0.25">
      <c r="H14777" s="153"/>
      <c r="I14777" s="151"/>
      <c r="J14777" s="153"/>
      <c r="K14777" s="153"/>
      <c r="L14777" s="153"/>
      <c r="M14777" s="153"/>
      <c r="N14777" s="153"/>
      <c r="O14777" s="153"/>
      <c r="P14777" s="153"/>
      <c r="Q14777" s="153"/>
      <c r="R14777" s="153"/>
      <c r="S14777" s="152"/>
      <c r="T14777" s="154"/>
    </row>
    <row r="14778" spans="8:20" x14ac:dyDescent="0.25">
      <c r="H14778" s="153"/>
      <c r="I14778" s="151"/>
      <c r="J14778" s="153"/>
      <c r="K14778" s="153"/>
      <c r="L14778" s="153"/>
      <c r="M14778" s="153"/>
      <c r="N14778" s="153"/>
      <c r="O14778" s="153"/>
      <c r="P14778" s="153"/>
      <c r="Q14778" s="153"/>
      <c r="R14778" s="153"/>
      <c r="S14778" s="152"/>
      <c r="T14778" s="154"/>
    </row>
    <row r="14779" spans="8:20" x14ac:dyDescent="0.25">
      <c r="H14779" s="153"/>
      <c r="I14779" s="151"/>
      <c r="J14779" s="153"/>
      <c r="K14779" s="153"/>
      <c r="L14779" s="153"/>
      <c r="M14779" s="153"/>
      <c r="N14779" s="153"/>
      <c r="O14779" s="153"/>
      <c r="P14779" s="153"/>
      <c r="Q14779" s="153"/>
      <c r="R14779" s="153"/>
      <c r="S14779" s="152"/>
      <c r="T14779" s="154"/>
    </row>
    <row r="14780" spans="8:20" x14ac:dyDescent="0.25">
      <c r="H14780" s="153"/>
      <c r="I14780" s="151"/>
      <c r="J14780" s="153"/>
      <c r="K14780" s="153"/>
      <c r="L14780" s="153"/>
      <c r="M14780" s="153"/>
      <c r="N14780" s="153"/>
      <c r="O14780" s="153"/>
      <c r="P14780" s="153"/>
      <c r="Q14780" s="153"/>
      <c r="R14780" s="153"/>
      <c r="S14780" s="152"/>
      <c r="T14780" s="154"/>
    </row>
    <row r="14781" spans="8:20" x14ac:dyDescent="0.25">
      <c r="H14781" s="153"/>
      <c r="I14781" s="151"/>
      <c r="J14781" s="153"/>
      <c r="K14781" s="153"/>
      <c r="L14781" s="153"/>
      <c r="M14781" s="153"/>
      <c r="N14781" s="153"/>
      <c r="O14781" s="153"/>
      <c r="P14781" s="153"/>
      <c r="Q14781" s="153"/>
      <c r="R14781" s="153"/>
      <c r="S14781" s="152"/>
      <c r="T14781" s="154"/>
    </row>
    <row r="14782" spans="8:20" x14ac:dyDescent="0.25">
      <c r="H14782" s="153"/>
      <c r="I14782" s="151"/>
      <c r="J14782" s="153"/>
      <c r="K14782" s="153"/>
      <c r="L14782" s="153"/>
      <c r="M14782" s="153"/>
      <c r="N14782" s="153"/>
      <c r="O14782" s="153"/>
      <c r="P14782" s="153"/>
      <c r="Q14782" s="153"/>
      <c r="R14782" s="153"/>
      <c r="S14782" s="152"/>
      <c r="T14782" s="154"/>
    </row>
    <row r="14783" spans="8:20" x14ac:dyDescent="0.25">
      <c r="H14783" s="153"/>
      <c r="I14783" s="151"/>
      <c r="J14783" s="153"/>
      <c r="K14783" s="153"/>
      <c r="L14783" s="153"/>
      <c r="M14783" s="153"/>
      <c r="N14783" s="153"/>
      <c r="O14783" s="153"/>
      <c r="P14783" s="153"/>
      <c r="Q14783" s="153"/>
      <c r="R14783" s="153"/>
      <c r="S14783" s="152"/>
      <c r="T14783" s="154"/>
    </row>
    <row r="14784" spans="8:20" x14ac:dyDescent="0.25">
      <c r="H14784" s="153"/>
      <c r="I14784" s="151"/>
      <c r="J14784" s="153"/>
      <c r="K14784" s="153"/>
      <c r="L14784" s="153"/>
      <c r="M14784" s="153"/>
      <c r="N14784" s="153"/>
      <c r="O14784" s="153"/>
      <c r="P14784" s="153"/>
      <c r="Q14784" s="153"/>
      <c r="R14784" s="153"/>
      <c r="S14784" s="152"/>
      <c r="T14784" s="154"/>
    </row>
    <row r="14785" spans="8:20" x14ac:dyDescent="0.25">
      <c r="H14785" s="153"/>
      <c r="I14785" s="151"/>
      <c r="J14785" s="153"/>
      <c r="K14785" s="153"/>
      <c r="L14785" s="153"/>
      <c r="M14785" s="153"/>
      <c r="N14785" s="153"/>
      <c r="O14785" s="153"/>
      <c r="P14785" s="153"/>
      <c r="Q14785" s="153"/>
      <c r="R14785" s="153"/>
      <c r="S14785" s="152"/>
      <c r="T14785" s="154"/>
    </row>
    <row r="14786" spans="8:20" x14ac:dyDescent="0.25">
      <c r="H14786" s="153"/>
      <c r="I14786" s="151"/>
      <c r="J14786" s="153"/>
      <c r="K14786" s="153"/>
      <c r="L14786" s="153"/>
      <c r="M14786" s="153"/>
      <c r="N14786" s="153"/>
      <c r="O14786" s="153"/>
      <c r="P14786" s="153"/>
      <c r="Q14786" s="153"/>
      <c r="R14786" s="153"/>
      <c r="S14786" s="152"/>
      <c r="T14786" s="154"/>
    </row>
    <row r="14787" spans="8:20" x14ac:dyDescent="0.25">
      <c r="H14787" s="153"/>
      <c r="I14787" s="151"/>
      <c r="J14787" s="153"/>
      <c r="K14787" s="153"/>
      <c r="L14787" s="153"/>
      <c r="M14787" s="153"/>
      <c r="N14787" s="153"/>
      <c r="O14787" s="153"/>
      <c r="P14787" s="153"/>
      <c r="Q14787" s="153"/>
      <c r="R14787" s="153"/>
      <c r="S14787" s="152"/>
      <c r="T14787" s="154"/>
    </row>
    <row r="14788" spans="8:20" x14ac:dyDescent="0.25">
      <c r="H14788" s="153"/>
      <c r="I14788" s="151"/>
      <c r="J14788" s="153"/>
      <c r="K14788" s="153"/>
      <c r="L14788" s="153"/>
      <c r="M14788" s="153"/>
      <c r="N14788" s="153"/>
      <c r="O14788" s="153"/>
      <c r="P14788" s="153"/>
      <c r="Q14788" s="153"/>
      <c r="R14788" s="153"/>
      <c r="S14788" s="152"/>
      <c r="T14788" s="154"/>
    </row>
    <row r="14789" spans="8:20" x14ac:dyDescent="0.25">
      <c r="H14789" s="153"/>
      <c r="I14789" s="151"/>
      <c r="J14789" s="153"/>
      <c r="K14789" s="153"/>
      <c r="L14789" s="153"/>
      <c r="M14789" s="153"/>
      <c r="N14789" s="153"/>
      <c r="O14789" s="153"/>
      <c r="P14789" s="153"/>
      <c r="Q14789" s="153"/>
      <c r="R14789" s="153"/>
      <c r="S14789" s="152"/>
      <c r="T14789" s="154"/>
    </row>
    <row r="14790" spans="8:20" x14ac:dyDescent="0.25">
      <c r="H14790" s="153"/>
      <c r="I14790" s="151"/>
      <c r="J14790" s="153"/>
      <c r="K14790" s="153"/>
      <c r="L14790" s="153"/>
      <c r="M14790" s="153"/>
      <c r="N14790" s="153"/>
      <c r="O14790" s="153"/>
      <c r="P14790" s="153"/>
      <c r="Q14790" s="153"/>
      <c r="R14790" s="153"/>
      <c r="S14790" s="152"/>
      <c r="T14790" s="154"/>
    </row>
    <row r="14791" spans="8:20" x14ac:dyDescent="0.25">
      <c r="H14791" s="153"/>
      <c r="I14791" s="151"/>
      <c r="J14791" s="153"/>
      <c r="K14791" s="153"/>
      <c r="L14791" s="153"/>
      <c r="M14791" s="153"/>
      <c r="N14791" s="153"/>
      <c r="O14791" s="153"/>
      <c r="P14791" s="153"/>
      <c r="Q14791" s="153"/>
      <c r="R14791" s="153"/>
      <c r="S14791" s="152"/>
      <c r="T14791" s="154"/>
    </row>
    <row r="14792" spans="8:20" x14ac:dyDescent="0.25">
      <c r="H14792" s="153"/>
      <c r="I14792" s="151"/>
      <c r="J14792" s="153"/>
      <c r="K14792" s="153"/>
      <c r="L14792" s="153"/>
      <c r="M14792" s="153"/>
      <c r="N14792" s="153"/>
      <c r="O14792" s="153"/>
      <c r="P14792" s="153"/>
      <c r="Q14792" s="153"/>
      <c r="R14792" s="153"/>
      <c r="S14792" s="152"/>
      <c r="T14792" s="154"/>
    </row>
    <row r="14793" spans="8:20" x14ac:dyDescent="0.25">
      <c r="H14793" s="153"/>
      <c r="I14793" s="151"/>
      <c r="J14793" s="153"/>
      <c r="K14793" s="153"/>
      <c r="L14793" s="153"/>
      <c r="M14793" s="153"/>
      <c r="N14793" s="153"/>
      <c r="O14793" s="153"/>
      <c r="P14793" s="153"/>
      <c r="Q14793" s="153"/>
      <c r="R14793" s="153"/>
      <c r="S14793" s="152"/>
      <c r="T14793" s="154"/>
    </row>
    <row r="14794" spans="8:20" x14ac:dyDescent="0.25">
      <c r="H14794" s="153"/>
      <c r="I14794" s="151"/>
      <c r="J14794" s="153"/>
      <c r="K14794" s="153"/>
      <c r="L14794" s="153"/>
      <c r="M14794" s="153"/>
      <c r="N14794" s="153"/>
      <c r="O14794" s="153"/>
      <c r="P14794" s="153"/>
      <c r="Q14794" s="153"/>
      <c r="R14794" s="153"/>
      <c r="S14794" s="152"/>
      <c r="T14794" s="154"/>
    </row>
    <row r="14795" spans="8:20" x14ac:dyDescent="0.25">
      <c r="H14795" s="153"/>
      <c r="I14795" s="151"/>
      <c r="J14795" s="153"/>
      <c r="K14795" s="153"/>
      <c r="L14795" s="153"/>
      <c r="M14795" s="153"/>
      <c r="N14795" s="153"/>
      <c r="O14795" s="153"/>
      <c r="P14795" s="153"/>
      <c r="Q14795" s="153"/>
      <c r="R14795" s="153"/>
      <c r="S14795" s="152"/>
      <c r="T14795" s="154"/>
    </row>
    <row r="14796" spans="8:20" x14ac:dyDescent="0.25">
      <c r="H14796" s="153"/>
      <c r="I14796" s="151"/>
      <c r="J14796" s="153"/>
      <c r="K14796" s="153"/>
      <c r="L14796" s="153"/>
      <c r="M14796" s="153"/>
      <c r="N14796" s="153"/>
      <c r="O14796" s="153"/>
      <c r="P14796" s="153"/>
      <c r="Q14796" s="153"/>
      <c r="R14796" s="153"/>
      <c r="S14796" s="152"/>
      <c r="T14796" s="154"/>
    </row>
    <row r="14797" spans="8:20" x14ac:dyDescent="0.25">
      <c r="H14797" s="153"/>
      <c r="I14797" s="151"/>
      <c r="J14797" s="153"/>
      <c r="K14797" s="153"/>
      <c r="L14797" s="153"/>
      <c r="M14797" s="153"/>
      <c r="N14797" s="153"/>
      <c r="O14797" s="153"/>
      <c r="P14797" s="153"/>
      <c r="Q14797" s="153"/>
      <c r="R14797" s="153"/>
      <c r="S14797" s="152"/>
      <c r="T14797" s="154"/>
    </row>
    <row r="14798" spans="8:20" x14ac:dyDescent="0.25">
      <c r="H14798" s="153"/>
      <c r="I14798" s="151"/>
      <c r="J14798" s="153"/>
      <c r="K14798" s="153"/>
      <c r="L14798" s="153"/>
      <c r="M14798" s="153"/>
      <c r="N14798" s="153"/>
      <c r="O14798" s="153"/>
      <c r="P14798" s="153"/>
      <c r="Q14798" s="153"/>
      <c r="R14798" s="153"/>
      <c r="S14798" s="152"/>
      <c r="T14798" s="154"/>
    </row>
    <row r="14799" spans="8:20" x14ac:dyDescent="0.25">
      <c r="H14799" s="153"/>
      <c r="I14799" s="151"/>
      <c r="J14799" s="153"/>
      <c r="K14799" s="153"/>
      <c r="L14799" s="153"/>
      <c r="M14799" s="153"/>
      <c r="N14799" s="153"/>
      <c r="O14799" s="153"/>
      <c r="P14799" s="153"/>
      <c r="Q14799" s="153"/>
      <c r="R14799" s="153"/>
      <c r="S14799" s="152"/>
      <c r="T14799" s="154"/>
    </row>
    <row r="14800" spans="8:20" x14ac:dyDescent="0.25">
      <c r="H14800" s="153"/>
      <c r="I14800" s="151"/>
      <c r="J14800" s="153"/>
      <c r="K14800" s="153"/>
      <c r="L14800" s="153"/>
      <c r="M14800" s="153"/>
      <c r="N14800" s="153"/>
      <c r="O14800" s="153"/>
      <c r="P14800" s="153"/>
      <c r="Q14800" s="153"/>
      <c r="R14800" s="153"/>
      <c r="S14800" s="152"/>
      <c r="T14800" s="154"/>
    </row>
    <row r="14801" spans="8:20" x14ac:dyDescent="0.25">
      <c r="H14801" s="153"/>
      <c r="I14801" s="151"/>
      <c r="J14801" s="153"/>
      <c r="K14801" s="153"/>
      <c r="L14801" s="153"/>
      <c r="M14801" s="153"/>
      <c r="N14801" s="153"/>
      <c r="O14801" s="153"/>
      <c r="P14801" s="153"/>
      <c r="Q14801" s="153"/>
      <c r="R14801" s="153"/>
      <c r="S14801" s="152"/>
      <c r="T14801" s="154"/>
    </row>
    <row r="14802" spans="8:20" x14ac:dyDescent="0.25">
      <c r="H14802" s="153"/>
      <c r="I14802" s="151"/>
      <c r="J14802" s="153"/>
      <c r="K14802" s="153"/>
      <c r="L14802" s="153"/>
      <c r="M14802" s="153"/>
      <c r="N14802" s="153"/>
      <c r="O14802" s="153"/>
      <c r="P14802" s="153"/>
      <c r="Q14802" s="153"/>
      <c r="R14802" s="153"/>
      <c r="S14802" s="152"/>
      <c r="T14802" s="154"/>
    </row>
    <row r="14803" spans="8:20" x14ac:dyDescent="0.25">
      <c r="H14803" s="153"/>
      <c r="I14803" s="151"/>
      <c r="J14803" s="153"/>
      <c r="K14803" s="153"/>
      <c r="L14803" s="153"/>
      <c r="M14803" s="153"/>
      <c r="N14803" s="153"/>
      <c r="O14803" s="153"/>
      <c r="P14803" s="153"/>
      <c r="Q14803" s="153"/>
      <c r="R14803" s="153"/>
      <c r="S14803" s="152"/>
      <c r="T14803" s="154"/>
    </row>
    <row r="14804" spans="8:20" x14ac:dyDescent="0.25">
      <c r="H14804" s="153"/>
      <c r="I14804" s="151"/>
      <c r="J14804" s="153"/>
      <c r="K14804" s="153"/>
      <c r="L14804" s="153"/>
      <c r="M14804" s="153"/>
      <c r="N14804" s="153"/>
      <c r="O14804" s="153"/>
      <c r="P14804" s="153"/>
      <c r="Q14804" s="153"/>
      <c r="R14804" s="153"/>
      <c r="S14804" s="152"/>
      <c r="T14804" s="154"/>
    </row>
    <row r="14805" spans="8:20" x14ac:dyDescent="0.25">
      <c r="H14805" s="153"/>
      <c r="I14805" s="151"/>
      <c r="J14805" s="153"/>
      <c r="K14805" s="153"/>
      <c r="L14805" s="153"/>
      <c r="M14805" s="153"/>
      <c r="N14805" s="153"/>
      <c r="O14805" s="153"/>
      <c r="P14805" s="153"/>
      <c r="Q14805" s="153"/>
      <c r="R14805" s="153"/>
      <c r="S14805" s="152"/>
      <c r="T14805" s="154"/>
    </row>
    <row r="14806" spans="8:20" x14ac:dyDescent="0.25">
      <c r="H14806" s="153"/>
      <c r="I14806" s="151"/>
      <c r="J14806" s="153"/>
      <c r="K14806" s="153"/>
      <c r="L14806" s="153"/>
      <c r="M14806" s="153"/>
      <c r="N14806" s="153"/>
      <c r="O14806" s="153"/>
      <c r="P14806" s="153"/>
      <c r="Q14806" s="153"/>
      <c r="R14806" s="153"/>
      <c r="S14806" s="152"/>
      <c r="T14806" s="154"/>
    </row>
    <row r="14807" spans="8:20" x14ac:dyDescent="0.25">
      <c r="H14807" s="153"/>
      <c r="I14807" s="151"/>
      <c r="J14807" s="153"/>
      <c r="K14807" s="153"/>
      <c r="L14807" s="153"/>
      <c r="M14807" s="153"/>
      <c r="N14807" s="153"/>
      <c r="O14807" s="153"/>
      <c r="P14807" s="153"/>
      <c r="Q14807" s="153"/>
      <c r="R14807" s="153"/>
      <c r="S14807" s="152"/>
      <c r="T14807" s="154"/>
    </row>
    <row r="14808" spans="8:20" x14ac:dyDescent="0.25">
      <c r="H14808" s="153"/>
      <c r="I14808" s="151"/>
      <c r="J14808" s="153"/>
      <c r="K14808" s="153"/>
      <c r="L14808" s="153"/>
      <c r="M14808" s="153"/>
      <c r="N14808" s="153"/>
      <c r="O14808" s="153"/>
      <c r="P14808" s="153"/>
      <c r="Q14808" s="153"/>
      <c r="R14808" s="153"/>
      <c r="S14808" s="152"/>
      <c r="T14808" s="154"/>
    </row>
    <row r="14809" spans="8:20" x14ac:dyDescent="0.25">
      <c r="H14809" s="153"/>
      <c r="I14809" s="151"/>
      <c r="J14809" s="153"/>
      <c r="K14809" s="153"/>
      <c r="L14809" s="153"/>
      <c r="M14809" s="153"/>
      <c r="N14809" s="153"/>
      <c r="O14809" s="153"/>
      <c r="P14809" s="153"/>
      <c r="Q14809" s="153"/>
      <c r="R14809" s="153"/>
      <c r="S14809" s="152"/>
      <c r="T14809" s="154"/>
    </row>
    <row r="14810" spans="8:20" x14ac:dyDescent="0.25">
      <c r="H14810" s="153"/>
      <c r="I14810" s="151"/>
      <c r="J14810" s="153"/>
      <c r="K14810" s="153"/>
      <c r="L14810" s="153"/>
      <c r="M14810" s="153"/>
      <c r="N14810" s="153"/>
      <c r="O14810" s="153"/>
      <c r="P14810" s="153"/>
      <c r="Q14810" s="153"/>
      <c r="R14810" s="153"/>
      <c r="S14810" s="152"/>
      <c r="T14810" s="154"/>
    </row>
    <row r="14811" spans="8:20" x14ac:dyDescent="0.25">
      <c r="H14811" s="153"/>
      <c r="I14811" s="151"/>
      <c r="J14811" s="153"/>
      <c r="K14811" s="153"/>
      <c r="L14811" s="153"/>
      <c r="M14811" s="153"/>
      <c r="N14811" s="153"/>
      <c r="O14811" s="153"/>
      <c r="P14811" s="153"/>
      <c r="Q14811" s="153"/>
      <c r="R14811" s="153"/>
      <c r="S14811" s="152"/>
      <c r="T14811" s="154"/>
    </row>
    <row r="14812" spans="8:20" x14ac:dyDescent="0.25">
      <c r="H14812" s="153"/>
      <c r="I14812" s="151"/>
      <c r="J14812" s="153"/>
      <c r="K14812" s="153"/>
      <c r="L14812" s="153"/>
      <c r="M14812" s="153"/>
      <c r="N14812" s="153"/>
      <c r="O14812" s="153"/>
      <c r="P14812" s="153"/>
      <c r="Q14812" s="153"/>
      <c r="R14812" s="153"/>
      <c r="S14812" s="152"/>
      <c r="T14812" s="154"/>
    </row>
    <row r="14813" spans="8:20" x14ac:dyDescent="0.25">
      <c r="H14813" s="153"/>
      <c r="I14813" s="151"/>
      <c r="J14813" s="153"/>
      <c r="K14813" s="153"/>
      <c r="L14813" s="153"/>
      <c r="M14813" s="153"/>
      <c r="N14813" s="153"/>
      <c r="O14813" s="153"/>
      <c r="P14813" s="153"/>
      <c r="Q14813" s="153"/>
      <c r="R14813" s="153"/>
      <c r="S14813" s="152"/>
      <c r="T14813" s="154"/>
    </row>
    <row r="14814" spans="8:20" x14ac:dyDescent="0.25">
      <c r="H14814" s="153"/>
      <c r="I14814" s="151"/>
      <c r="J14814" s="153"/>
      <c r="K14814" s="153"/>
      <c r="L14814" s="153"/>
      <c r="M14814" s="153"/>
      <c r="N14814" s="153"/>
      <c r="O14814" s="153"/>
      <c r="P14814" s="153"/>
      <c r="Q14814" s="153"/>
      <c r="R14814" s="153"/>
      <c r="S14814" s="152"/>
      <c r="T14814" s="154"/>
    </row>
    <row r="14815" spans="8:20" x14ac:dyDescent="0.25">
      <c r="H14815" s="153"/>
      <c r="I14815" s="151"/>
      <c r="J14815" s="153"/>
      <c r="K14815" s="153"/>
      <c r="L14815" s="153"/>
      <c r="M14815" s="153"/>
      <c r="N14815" s="153"/>
      <c r="O14815" s="153"/>
      <c r="P14815" s="153"/>
      <c r="Q14815" s="153"/>
      <c r="R14815" s="153"/>
      <c r="S14815" s="152"/>
      <c r="T14815" s="154"/>
    </row>
    <row r="14816" spans="8:20" x14ac:dyDescent="0.25">
      <c r="H14816" s="153"/>
      <c r="I14816" s="151"/>
      <c r="J14816" s="153"/>
      <c r="K14816" s="153"/>
      <c r="L14816" s="153"/>
      <c r="M14816" s="153"/>
      <c r="N14816" s="153"/>
      <c r="O14816" s="153"/>
      <c r="P14816" s="153"/>
      <c r="Q14816" s="153"/>
      <c r="R14816" s="153"/>
      <c r="S14816" s="152"/>
      <c r="T14816" s="154"/>
    </row>
    <row r="14817" spans="8:20" x14ac:dyDescent="0.25">
      <c r="H14817" s="153"/>
      <c r="I14817" s="151"/>
      <c r="J14817" s="153"/>
      <c r="K14817" s="153"/>
      <c r="L14817" s="153"/>
      <c r="M14817" s="153"/>
      <c r="N14817" s="153"/>
      <c r="O14817" s="153"/>
      <c r="P14817" s="153"/>
      <c r="Q14817" s="153"/>
      <c r="R14817" s="153"/>
      <c r="S14817" s="152"/>
      <c r="T14817" s="154"/>
    </row>
    <row r="14818" spans="8:20" x14ac:dyDescent="0.25">
      <c r="H14818" s="153"/>
      <c r="I14818" s="151"/>
      <c r="J14818" s="153"/>
      <c r="K14818" s="153"/>
      <c r="L14818" s="153"/>
      <c r="M14818" s="153"/>
      <c r="N14818" s="153"/>
      <c r="O14818" s="153"/>
      <c r="P14818" s="153"/>
      <c r="Q14818" s="153"/>
      <c r="R14818" s="153"/>
      <c r="S14818" s="152"/>
      <c r="T14818" s="154"/>
    </row>
    <row r="14819" spans="8:20" x14ac:dyDescent="0.25">
      <c r="H14819" s="153"/>
      <c r="I14819" s="151"/>
      <c r="J14819" s="153"/>
      <c r="K14819" s="153"/>
      <c r="L14819" s="153"/>
      <c r="M14819" s="153"/>
      <c r="N14819" s="153"/>
      <c r="O14819" s="153"/>
      <c r="P14819" s="153"/>
      <c r="Q14819" s="153"/>
      <c r="R14819" s="153"/>
      <c r="S14819" s="152"/>
      <c r="T14819" s="154"/>
    </row>
    <row r="14820" spans="8:20" x14ac:dyDescent="0.25">
      <c r="H14820" s="153"/>
      <c r="I14820" s="151"/>
      <c r="J14820" s="153"/>
      <c r="K14820" s="153"/>
      <c r="L14820" s="153"/>
      <c r="M14820" s="153"/>
      <c r="N14820" s="153"/>
      <c r="O14820" s="153"/>
      <c r="P14820" s="153"/>
      <c r="Q14820" s="153"/>
      <c r="R14820" s="153"/>
      <c r="S14820" s="152"/>
      <c r="T14820" s="154"/>
    </row>
    <row r="14821" spans="8:20" x14ac:dyDescent="0.25">
      <c r="H14821" s="153"/>
      <c r="I14821" s="151"/>
      <c r="J14821" s="153"/>
      <c r="K14821" s="153"/>
      <c r="L14821" s="153"/>
      <c r="M14821" s="153"/>
      <c r="N14821" s="153"/>
      <c r="O14821" s="153"/>
      <c r="P14821" s="153"/>
      <c r="Q14821" s="153"/>
      <c r="R14821" s="153"/>
      <c r="S14821" s="152"/>
      <c r="T14821" s="154"/>
    </row>
    <row r="14822" spans="8:20" x14ac:dyDescent="0.25">
      <c r="H14822" s="153"/>
      <c r="I14822" s="151"/>
      <c r="J14822" s="153"/>
      <c r="K14822" s="153"/>
      <c r="L14822" s="153"/>
      <c r="M14822" s="153"/>
      <c r="N14822" s="153"/>
      <c r="O14822" s="153"/>
      <c r="P14822" s="153"/>
      <c r="Q14822" s="153"/>
      <c r="R14822" s="153"/>
      <c r="S14822" s="152"/>
      <c r="T14822" s="154"/>
    </row>
    <row r="14823" spans="8:20" x14ac:dyDescent="0.25">
      <c r="H14823" s="153"/>
      <c r="I14823" s="151"/>
      <c r="J14823" s="153"/>
      <c r="K14823" s="153"/>
      <c r="L14823" s="153"/>
      <c r="M14823" s="153"/>
      <c r="N14823" s="153"/>
      <c r="O14823" s="153"/>
      <c r="P14823" s="153"/>
      <c r="Q14823" s="153"/>
      <c r="R14823" s="153"/>
      <c r="S14823" s="152"/>
      <c r="T14823" s="154"/>
    </row>
    <row r="14824" spans="8:20" x14ac:dyDescent="0.25">
      <c r="H14824" s="153"/>
      <c r="I14824" s="151"/>
      <c r="J14824" s="153"/>
      <c r="K14824" s="153"/>
      <c r="L14824" s="153"/>
      <c r="M14824" s="153"/>
      <c r="N14824" s="153"/>
      <c r="O14824" s="153"/>
      <c r="P14824" s="153"/>
      <c r="Q14824" s="153"/>
      <c r="R14824" s="153"/>
      <c r="S14824" s="152"/>
      <c r="T14824" s="154"/>
    </row>
    <row r="14825" spans="8:20" x14ac:dyDescent="0.25">
      <c r="H14825" s="153"/>
      <c r="I14825" s="151"/>
      <c r="J14825" s="153"/>
      <c r="K14825" s="153"/>
      <c r="L14825" s="153"/>
      <c r="M14825" s="153"/>
      <c r="N14825" s="153"/>
      <c r="O14825" s="153"/>
      <c r="P14825" s="153"/>
      <c r="Q14825" s="153"/>
      <c r="R14825" s="153"/>
      <c r="S14825" s="152"/>
      <c r="T14825" s="154"/>
    </row>
    <row r="14826" spans="8:20" x14ac:dyDescent="0.25">
      <c r="H14826" s="153"/>
      <c r="I14826" s="151"/>
      <c r="J14826" s="153"/>
      <c r="K14826" s="153"/>
      <c r="L14826" s="153"/>
      <c r="M14826" s="153"/>
      <c r="N14826" s="153"/>
      <c r="O14826" s="153"/>
      <c r="P14826" s="153"/>
      <c r="Q14826" s="153"/>
      <c r="R14826" s="153"/>
      <c r="S14826" s="152"/>
      <c r="T14826" s="154"/>
    </row>
    <row r="14827" spans="8:20" x14ac:dyDescent="0.25">
      <c r="H14827" s="153"/>
      <c r="I14827" s="151"/>
      <c r="J14827" s="153"/>
      <c r="K14827" s="153"/>
      <c r="L14827" s="153"/>
      <c r="M14827" s="153"/>
      <c r="N14827" s="153"/>
      <c r="O14827" s="153"/>
      <c r="P14827" s="153"/>
      <c r="Q14827" s="153"/>
      <c r="R14827" s="153"/>
      <c r="S14827" s="152"/>
      <c r="T14827" s="154"/>
    </row>
    <row r="14828" spans="8:20" x14ac:dyDescent="0.25">
      <c r="H14828" s="153"/>
      <c r="I14828" s="151"/>
      <c r="J14828" s="153"/>
      <c r="K14828" s="153"/>
      <c r="L14828" s="153"/>
      <c r="M14828" s="153"/>
      <c r="N14828" s="153"/>
      <c r="O14828" s="153"/>
      <c r="P14828" s="153"/>
      <c r="Q14828" s="153"/>
      <c r="R14828" s="153"/>
      <c r="S14828" s="152"/>
      <c r="T14828" s="154"/>
    </row>
    <row r="14829" spans="8:20" x14ac:dyDescent="0.25">
      <c r="H14829" s="153"/>
      <c r="I14829" s="151"/>
      <c r="J14829" s="153"/>
      <c r="K14829" s="153"/>
      <c r="L14829" s="153"/>
      <c r="M14829" s="153"/>
      <c r="N14829" s="153"/>
      <c r="O14829" s="153"/>
      <c r="P14829" s="153"/>
      <c r="Q14829" s="153"/>
      <c r="R14829" s="153"/>
      <c r="S14829" s="152"/>
      <c r="T14829" s="154"/>
    </row>
    <row r="14830" spans="8:20" x14ac:dyDescent="0.25">
      <c r="H14830" s="153"/>
      <c r="I14830" s="151"/>
      <c r="J14830" s="153"/>
      <c r="K14830" s="153"/>
      <c r="L14830" s="153"/>
      <c r="M14830" s="153"/>
      <c r="N14830" s="153"/>
      <c r="O14830" s="153"/>
      <c r="P14830" s="153"/>
      <c r="Q14830" s="153"/>
      <c r="R14830" s="153"/>
      <c r="S14830" s="152"/>
      <c r="T14830" s="154"/>
    </row>
    <row r="14831" spans="8:20" x14ac:dyDescent="0.25">
      <c r="H14831" s="153"/>
      <c r="I14831" s="151"/>
      <c r="J14831" s="153"/>
      <c r="K14831" s="153"/>
      <c r="L14831" s="153"/>
      <c r="M14831" s="153"/>
      <c r="N14831" s="153"/>
      <c r="O14831" s="153"/>
      <c r="P14831" s="153"/>
      <c r="Q14831" s="153"/>
      <c r="R14831" s="153"/>
      <c r="S14831" s="152"/>
      <c r="T14831" s="154"/>
    </row>
    <row r="14832" spans="8:20" x14ac:dyDescent="0.25">
      <c r="H14832" s="153"/>
      <c r="I14832" s="151"/>
      <c r="J14832" s="153"/>
      <c r="K14832" s="153"/>
      <c r="L14832" s="153"/>
      <c r="M14832" s="153"/>
      <c r="N14832" s="153"/>
      <c r="O14832" s="153"/>
      <c r="P14832" s="153"/>
      <c r="Q14832" s="153"/>
      <c r="R14832" s="153"/>
      <c r="S14832" s="152"/>
      <c r="T14832" s="154"/>
    </row>
    <row r="14833" spans="8:20" x14ac:dyDescent="0.25">
      <c r="H14833" s="153"/>
      <c r="I14833" s="151"/>
      <c r="J14833" s="153"/>
      <c r="K14833" s="153"/>
      <c r="L14833" s="153"/>
      <c r="M14833" s="153"/>
      <c r="N14833" s="153"/>
      <c r="O14833" s="153"/>
      <c r="P14833" s="153"/>
      <c r="Q14833" s="153"/>
      <c r="R14833" s="153"/>
      <c r="S14833" s="152"/>
      <c r="T14833" s="154"/>
    </row>
    <row r="14834" spans="8:20" x14ac:dyDescent="0.25">
      <c r="H14834" s="153"/>
      <c r="I14834" s="151"/>
      <c r="J14834" s="153"/>
      <c r="K14834" s="153"/>
      <c r="L14834" s="153"/>
      <c r="M14834" s="153"/>
      <c r="N14834" s="153"/>
      <c r="O14834" s="153"/>
      <c r="P14834" s="153"/>
      <c r="Q14834" s="153"/>
      <c r="R14834" s="153"/>
      <c r="S14834" s="152"/>
      <c r="T14834" s="154"/>
    </row>
    <row r="14835" spans="8:20" x14ac:dyDescent="0.25">
      <c r="H14835" s="153"/>
      <c r="I14835" s="151"/>
      <c r="J14835" s="153"/>
      <c r="K14835" s="153"/>
      <c r="L14835" s="153"/>
      <c r="M14835" s="153"/>
      <c r="N14835" s="153"/>
      <c r="O14835" s="153"/>
      <c r="P14835" s="153"/>
      <c r="Q14835" s="153"/>
      <c r="R14835" s="153"/>
      <c r="S14835" s="152"/>
      <c r="T14835" s="154"/>
    </row>
    <row r="14836" spans="8:20" x14ac:dyDescent="0.25">
      <c r="H14836" s="153"/>
      <c r="I14836" s="151"/>
      <c r="J14836" s="153"/>
      <c r="K14836" s="153"/>
      <c r="L14836" s="153"/>
      <c r="M14836" s="153"/>
      <c r="N14836" s="153"/>
      <c r="O14836" s="153"/>
      <c r="P14836" s="153"/>
      <c r="Q14836" s="153"/>
      <c r="R14836" s="153"/>
      <c r="S14836" s="152"/>
      <c r="T14836" s="154"/>
    </row>
    <row r="14837" spans="8:20" x14ac:dyDescent="0.25">
      <c r="H14837" s="153"/>
      <c r="I14837" s="151"/>
      <c r="J14837" s="153"/>
      <c r="K14837" s="153"/>
      <c r="L14837" s="153"/>
      <c r="M14837" s="153"/>
      <c r="N14837" s="153"/>
      <c r="O14837" s="153"/>
      <c r="P14837" s="153"/>
      <c r="Q14837" s="153"/>
      <c r="R14837" s="153"/>
      <c r="S14837" s="152"/>
      <c r="T14837" s="154"/>
    </row>
    <row r="14838" spans="8:20" x14ac:dyDescent="0.25">
      <c r="H14838" s="153"/>
      <c r="I14838" s="151"/>
      <c r="J14838" s="153"/>
      <c r="K14838" s="153"/>
      <c r="L14838" s="153"/>
      <c r="M14838" s="153"/>
      <c r="N14838" s="153"/>
      <c r="O14838" s="153"/>
      <c r="P14838" s="153"/>
      <c r="Q14838" s="153"/>
      <c r="R14838" s="153"/>
      <c r="S14838" s="152"/>
      <c r="T14838" s="154"/>
    </row>
    <row r="14839" spans="8:20" x14ac:dyDescent="0.25">
      <c r="H14839" s="153"/>
      <c r="I14839" s="151"/>
      <c r="J14839" s="153"/>
      <c r="K14839" s="153"/>
      <c r="L14839" s="153"/>
      <c r="M14839" s="153"/>
      <c r="N14839" s="153"/>
      <c r="O14839" s="153"/>
      <c r="P14839" s="153"/>
      <c r="Q14839" s="153"/>
      <c r="R14839" s="153"/>
      <c r="S14839" s="152"/>
      <c r="T14839" s="154"/>
    </row>
    <row r="14840" spans="8:20" x14ac:dyDescent="0.25">
      <c r="H14840" s="153"/>
      <c r="I14840" s="151"/>
      <c r="J14840" s="153"/>
      <c r="K14840" s="153"/>
      <c r="L14840" s="153"/>
      <c r="M14840" s="153"/>
      <c r="N14840" s="153"/>
      <c r="O14840" s="153"/>
      <c r="P14840" s="153"/>
      <c r="Q14840" s="153"/>
      <c r="R14840" s="153"/>
      <c r="S14840" s="152"/>
      <c r="T14840" s="154"/>
    </row>
    <row r="14841" spans="8:20" x14ac:dyDescent="0.25">
      <c r="H14841" s="153"/>
      <c r="I14841" s="151"/>
      <c r="J14841" s="153"/>
      <c r="K14841" s="153"/>
      <c r="L14841" s="153"/>
      <c r="M14841" s="153"/>
      <c r="N14841" s="153"/>
      <c r="O14841" s="153"/>
      <c r="P14841" s="153"/>
      <c r="Q14841" s="153"/>
      <c r="R14841" s="153"/>
      <c r="S14841" s="152"/>
      <c r="T14841" s="154"/>
    </row>
    <row r="14842" spans="8:20" x14ac:dyDescent="0.25">
      <c r="H14842" s="153"/>
      <c r="I14842" s="151"/>
      <c r="J14842" s="153"/>
      <c r="K14842" s="153"/>
      <c r="L14842" s="153"/>
      <c r="M14842" s="153"/>
      <c r="N14842" s="153"/>
      <c r="O14842" s="153"/>
      <c r="P14842" s="153"/>
      <c r="Q14842" s="153"/>
      <c r="R14842" s="153"/>
      <c r="S14842" s="152"/>
      <c r="T14842" s="154"/>
    </row>
    <row r="14843" spans="8:20" x14ac:dyDescent="0.25">
      <c r="H14843" s="153"/>
      <c r="I14843" s="151"/>
      <c r="J14843" s="153"/>
      <c r="K14843" s="153"/>
      <c r="L14843" s="153"/>
      <c r="M14843" s="153"/>
      <c r="N14843" s="153"/>
      <c r="O14843" s="153"/>
      <c r="P14843" s="153"/>
      <c r="Q14843" s="153"/>
      <c r="R14843" s="153"/>
      <c r="S14843" s="152"/>
      <c r="T14843" s="154"/>
    </row>
    <row r="14844" spans="8:20" x14ac:dyDescent="0.25">
      <c r="H14844" s="153"/>
      <c r="I14844" s="151"/>
      <c r="J14844" s="153"/>
      <c r="K14844" s="153"/>
      <c r="L14844" s="153"/>
      <c r="M14844" s="153"/>
      <c r="N14844" s="153"/>
      <c r="O14844" s="153"/>
      <c r="P14844" s="153"/>
      <c r="Q14844" s="153"/>
      <c r="R14844" s="153"/>
      <c r="S14844" s="152"/>
      <c r="T14844" s="154"/>
    </row>
    <row r="14845" spans="8:20" x14ac:dyDescent="0.25">
      <c r="H14845" s="153"/>
      <c r="I14845" s="151"/>
      <c r="J14845" s="153"/>
      <c r="K14845" s="153"/>
      <c r="L14845" s="153"/>
      <c r="M14845" s="153"/>
      <c r="N14845" s="153"/>
      <c r="O14845" s="153"/>
      <c r="P14845" s="153"/>
      <c r="Q14845" s="153"/>
      <c r="R14845" s="153"/>
      <c r="S14845" s="152"/>
      <c r="T14845" s="154"/>
    </row>
    <row r="14846" spans="8:20" x14ac:dyDescent="0.25">
      <c r="H14846" s="153"/>
      <c r="I14846" s="151"/>
      <c r="J14846" s="153"/>
      <c r="K14846" s="153"/>
      <c r="L14846" s="153"/>
      <c r="M14846" s="153"/>
      <c r="N14846" s="153"/>
      <c r="O14846" s="153"/>
      <c r="P14846" s="153"/>
      <c r="Q14846" s="153"/>
      <c r="R14846" s="153"/>
      <c r="S14846" s="152"/>
      <c r="T14846" s="154"/>
    </row>
    <row r="14847" spans="8:20" x14ac:dyDescent="0.25">
      <c r="H14847" s="153"/>
      <c r="I14847" s="151"/>
      <c r="J14847" s="153"/>
      <c r="K14847" s="153"/>
      <c r="L14847" s="153"/>
      <c r="M14847" s="153"/>
      <c r="N14847" s="153"/>
      <c r="O14847" s="153"/>
      <c r="P14847" s="153"/>
      <c r="Q14847" s="153"/>
      <c r="R14847" s="153"/>
      <c r="S14847" s="152"/>
      <c r="T14847" s="154"/>
    </row>
    <row r="14848" spans="8:20" x14ac:dyDescent="0.25">
      <c r="H14848" s="153"/>
      <c r="I14848" s="151"/>
      <c r="J14848" s="153"/>
      <c r="K14848" s="153"/>
      <c r="L14848" s="153"/>
      <c r="M14848" s="153"/>
      <c r="N14848" s="153"/>
      <c r="O14848" s="153"/>
      <c r="P14848" s="153"/>
      <c r="Q14848" s="153"/>
      <c r="R14848" s="153"/>
      <c r="S14848" s="152"/>
      <c r="T14848" s="154"/>
    </row>
    <row r="14849" spans="8:20" x14ac:dyDescent="0.25">
      <c r="H14849" s="153"/>
      <c r="I14849" s="151"/>
      <c r="J14849" s="153"/>
      <c r="K14849" s="153"/>
      <c r="L14849" s="153"/>
      <c r="M14849" s="153"/>
      <c r="N14849" s="153"/>
      <c r="O14849" s="153"/>
      <c r="P14849" s="153"/>
      <c r="Q14849" s="153"/>
      <c r="R14849" s="153"/>
      <c r="S14849" s="152"/>
      <c r="T14849" s="154"/>
    </row>
    <row r="14850" spans="8:20" x14ac:dyDescent="0.25">
      <c r="H14850" s="153"/>
      <c r="I14850" s="151"/>
      <c r="J14850" s="153"/>
      <c r="K14850" s="153"/>
      <c r="L14850" s="153"/>
      <c r="M14850" s="153"/>
      <c r="N14850" s="153"/>
      <c r="O14850" s="153"/>
      <c r="P14850" s="153"/>
      <c r="Q14850" s="153"/>
      <c r="R14850" s="153"/>
      <c r="S14850" s="152"/>
      <c r="T14850" s="154"/>
    </row>
    <row r="14851" spans="8:20" x14ac:dyDescent="0.25">
      <c r="H14851" s="153"/>
      <c r="I14851" s="151"/>
      <c r="J14851" s="153"/>
      <c r="K14851" s="153"/>
      <c r="L14851" s="153"/>
      <c r="M14851" s="153"/>
      <c r="N14851" s="153"/>
      <c r="O14851" s="153"/>
      <c r="P14851" s="153"/>
      <c r="Q14851" s="153"/>
      <c r="R14851" s="153"/>
      <c r="S14851" s="152"/>
      <c r="T14851" s="154"/>
    </row>
    <row r="14852" spans="8:20" x14ac:dyDescent="0.25">
      <c r="H14852" s="153"/>
      <c r="I14852" s="151"/>
      <c r="J14852" s="153"/>
      <c r="K14852" s="153"/>
      <c r="L14852" s="153"/>
      <c r="M14852" s="153"/>
      <c r="N14852" s="153"/>
      <c r="O14852" s="153"/>
      <c r="P14852" s="153"/>
      <c r="Q14852" s="153"/>
      <c r="R14852" s="153"/>
      <c r="S14852" s="152"/>
      <c r="T14852" s="154"/>
    </row>
    <row r="14853" spans="8:20" x14ac:dyDescent="0.25">
      <c r="H14853" s="153"/>
      <c r="I14853" s="151"/>
      <c r="J14853" s="153"/>
      <c r="K14853" s="153"/>
      <c r="L14853" s="153"/>
      <c r="M14853" s="153"/>
      <c r="N14853" s="153"/>
      <c r="O14853" s="153"/>
      <c r="P14853" s="153"/>
      <c r="Q14853" s="153"/>
      <c r="R14853" s="153"/>
      <c r="S14853" s="152"/>
      <c r="T14853" s="154"/>
    </row>
    <row r="14854" spans="8:20" x14ac:dyDescent="0.25">
      <c r="H14854" s="153"/>
      <c r="I14854" s="151"/>
      <c r="J14854" s="153"/>
      <c r="K14854" s="153"/>
      <c r="L14854" s="153"/>
      <c r="M14854" s="153"/>
      <c r="N14854" s="153"/>
      <c r="O14854" s="153"/>
      <c r="P14854" s="153"/>
      <c r="Q14854" s="153"/>
      <c r="R14854" s="153"/>
      <c r="S14854" s="152"/>
      <c r="T14854" s="154"/>
    </row>
    <row r="14855" spans="8:20" x14ac:dyDescent="0.25">
      <c r="H14855" s="153"/>
      <c r="I14855" s="151"/>
      <c r="J14855" s="153"/>
      <c r="K14855" s="153"/>
      <c r="L14855" s="153"/>
      <c r="M14855" s="153"/>
      <c r="N14855" s="153"/>
      <c r="O14855" s="153"/>
      <c r="P14855" s="153"/>
      <c r="Q14855" s="153"/>
      <c r="R14855" s="153"/>
      <c r="S14855" s="152"/>
      <c r="T14855" s="154"/>
    </row>
    <row r="14856" spans="8:20" x14ac:dyDescent="0.25">
      <c r="H14856" s="153"/>
      <c r="I14856" s="151"/>
      <c r="J14856" s="153"/>
      <c r="K14856" s="153"/>
      <c r="L14856" s="153"/>
      <c r="M14856" s="153"/>
      <c r="N14856" s="153"/>
      <c r="O14856" s="153"/>
      <c r="P14856" s="153"/>
      <c r="Q14856" s="153"/>
      <c r="R14856" s="153"/>
      <c r="S14856" s="152"/>
      <c r="T14856" s="154"/>
    </row>
    <row r="14857" spans="8:20" x14ac:dyDescent="0.25">
      <c r="H14857" s="153"/>
      <c r="I14857" s="151"/>
      <c r="J14857" s="153"/>
      <c r="K14857" s="153"/>
      <c r="L14857" s="153"/>
      <c r="M14857" s="153"/>
      <c r="N14857" s="153"/>
      <c r="O14857" s="153"/>
      <c r="P14857" s="153"/>
      <c r="Q14857" s="153"/>
      <c r="R14857" s="153"/>
      <c r="S14857" s="152"/>
      <c r="T14857" s="154"/>
    </row>
    <row r="14858" spans="8:20" x14ac:dyDescent="0.25">
      <c r="H14858" s="153"/>
      <c r="I14858" s="151"/>
      <c r="J14858" s="153"/>
      <c r="K14858" s="153"/>
      <c r="L14858" s="153"/>
      <c r="M14858" s="153"/>
      <c r="N14858" s="153"/>
      <c r="O14858" s="153"/>
      <c r="P14858" s="153"/>
      <c r="Q14858" s="153"/>
      <c r="R14858" s="153"/>
      <c r="S14858" s="152"/>
      <c r="T14858" s="154"/>
    </row>
    <row r="14859" spans="8:20" x14ac:dyDescent="0.25">
      <c r="H14859" s="153"/>
      <c r="I14859" s="151"/>
      <c r="J14859" s="153"/>
      <c r="K14859" s="153"/>
      <c r="L14859" s="153"/>
      <c r="M14859" s="153"/>
      <c r="N14859" s="153"/>
      <c r="O14859" s="153"/>
      <c r="P14859" s="153"/>
      <c r="Q14859" s="153"/>
      <c r="R14859" s="153"/>
      <c r="S14859" s="152"/>
      <c r="T14859" s="154"/>
    </row>
    <row r="14860" spans="8:20" x14ac:dyDescent="0.25">
      <c r="H14860" s="153"/>
      <c r="I14860" s="151"/>
      <c r="J14860" s="153"/>
      <c r="K14860" s="153"/>
      <c r="L14860" s="153"/>
      <c r="M14860" s="153"/>
      <c r="N14860" s="153"/>
      <c r="O14860" s="153"/>
      <c r="P14860" s="153"/>
      <c r="Q14860" s="153"/>
      <c r="R14860" s="153"/>
      <c r="S14860" s="152"/>
      <c r="T14860" s="154"/>
    </row>
    <row r="14861" spans="8:20" x14ac:dyDescent="0.25">
      <c r="H14861" s="153"/>
      <c r="I14861" s="151"/>
      <c r="J14861" s="153"/>
      <c r="K14861" s="153"/>
      <c r="L14861" s="153"/>
      <c r="M14861" s="153"/>
      <c r="N14861" s="153"/>
      <c r="O14861" s="153"/>
      <c r="P14861" s="153"/>
      <c r="Q14861" s="153"/>
      <c r="R14861" s="153"/>
      <c r="S14861" s="152"/>
      <c r="T14861" s="154"/>
    </row>
    <row r="14862" spans="8:20" x14ac:dyDescent="0.25">
      <c r="H14862" s="153"/>
      <c r="I14862" s="151"/>
      <c r="J14862" s="153"/>
      <c r="K14862" s="153"/>
      <c r="L14862" s="153"/>
      <c r="M14862" s="153"/>
      <c r="N14862" s="153"/>
      <c r="O14862" s="153"/>
      <c r="P14862" s="153"/>
      <c r="Q14862" s="153"/>
      <c r="R14862" s="153"/>
      <c r="S14862" s="152"/>
      <c r="T14862" s="154"/>
    </row>
    <row r="14863" spans="8:20" x14ac:dyDescent="0.25">
      <c r="H14863" s="153"/>
      <c r="I14863" s="151"/>
      <c r="J14863" s="153"/>
      <c r="K14863" s="153"/>
      <c r="L14863" s="153"/>
      <c r="M14863" s="153"/>
      <c r="N14863" s="153"/>
      <c r="O14863" s="153"/>
      <c r="P14863" s="153"/>
      <c r="Q14863" s="153"/>
      <c r="R14863" s="153"/>
      <c r="S14863" s="152"/>
      <c r="T14863" s="154"/>
    </row>
    <row r="14864" spans="8:20" x14ac:dyDescent="0.25">
      <c r="H14864" s="153"/>
      <c r="I14864" s="151"/>
      <c r="J14864" s="153"/>
      <c r="K14864" s="153"/>
      <c r="L14864" s="153"/>
      <c r="M14864" s="153"/>
      <c r="N14864" s="153"/>
      <c r="O14864" s="153"/>
      <c r="P14864" s="153"/>
      <c r="Q14864" s="153"/>
      <c r="R14864" s="153"/>
      <c r="S14864" s="152"/>
      <c r="T14864" s="154"/>
    </row>
    <row r="14865" spans="8:20" x14ac:dyDescent="0.25">
      <c r="H14865" s="153"/>
      <c r="I14865" s="151"/>
      <c r="J14865" s="153"/>
      <c r="K14865" s="153"/>
      <c r="L14865" s="153"/>
      <c r="M14865" s="153"/>
      <c r="N14865" s="153"/>
      <c r="O14865" s="153"/>
      <c r="P14865" s="153"/>
      <c r="Q14865" s="153"/>
      <c r="R14865" s="153"/>
      <c r="S14865" s="152"/>
      <c r="T14865" s="154"/>
    </row>
    <row r="14866" spans="8:20" x14ac:dyDescent="0.25">
      <c r="H14866" s="153"/>
      <c r="I14866" s="151"/>
      <c r="J14866" s="153"/>
      <c r="K14866" s="153"/>
      <c r="L14866" s="153"/>
      <c r="M14866" s="153"/>
      <c r="N14866" s="153"/>
      <c r="O14866" s="153"/>
      <c r="P14866" s="153"/>
      <c r="Q14866" s="153"/>
      <c r="R14866" s="153"/>
      <c r="S14866" s="152"/>
      <c r="T14866" s="154"/>
    </row>
    <row r="14867" spans="8:20" x14ac:dyDescent="0.25">
      <c r="H14867" s="153"/>
      <c r="I14867" s="151"/>
      <c r="J14867" s="153"/>
      <c r="K14867" s="153"/>
      <c r="L14867" s="153"/>
      <c r="M14867" s="153"/>
      <c r="N14867" s="153"/>
      <c r="O14867" s="153"/>
      <c r="P14867" s="153"/>
      <c r="Q14867" s="153"/>
      <c r="R14867" s="153"/>
      <c r="S14867" s="152"/>
      <c r="T14867" s="154"/>
    </row>
    <row r="14868" spans="8:20" x14ac:dyDescent="0.25">
      <c r="H14868" s="153"/>
      <c r="I14868" s="151"/>
      <c r="J14868" s="153"/>
      <c r="K14868" s="153"/>
      <c r="L14868" s="153"/>
      <c r="M14868" s="153"/>
      <c r="N14868" s="153"/>
      <c r="O14868" s="153"/>
      <c r="P14868" s="153"/>
      <c r="Q14868" s="153"/>
      <c r="R14868" s="153"/>
      <c r="S14868" s="152"/>
      <c r="T14868" s="154"/>
    </row>
    <row r="14869" spans="8:20" x14ac:dyDescent="0.25">
      <c r="H14869" s="153"/>
      <c r="I14869" s="151"/>
      <c r="J14869" s="153"/>
      <c r="K14869" s="153"/>
      <c r="L14869" s="153"/>
      <c r="M14869" s="153"/>
      <c r="N14869" s="153"/>
      <c r="O14869" s="153"/>
      <c r="P14869" s="153"/>
      <c r="Q14869" s="153"/>
      <c r="R14869" s="153"/>
      <c r="S14869" s="152"/>
      <c r="T14869" s="154"/>
    </row>
    <row r="14870" spans="8:20" x14ac:dyDescent="0.25">
      <c r="H14870" s="153"/>
      <c r="I14870" s="151"/>
      <c r="J14870" s="153"/>
      <c r="K14870" s="153"/>
      <c r="L14870" s="153"/>
      <c r="M14870" s="153"/>
      <c r="N14870" s="153"/>
      <c r="O14870" s="153"/>
      <c r="P14870" s="153"/>
      <c r="Q14870" s="153"/>
      <c r="R14870" s="153"/>
      <c r="S14870" s="152"/>
      <c r="T14870" s="154"/>
    </row>
    <row r="14871" spans="8:20" x14ac:dyDescent="0.25">
      <c r="H14871" s="153"/>
      <c r="I14871" s="151"/>
      <c r="J14871" s="153"/>
      <c r="K14871" s="153"/>
      <c r="L14871" s="153"/>
      <c r="M14871" s="153"/>
      <c r="N14871" s="153"/>
      <c r="O14871" s="153"/>
      <c r="P14871" s="153"/>
      <c r="Q14871" s="153"/>
      <c r="R14871" s="153"/>
      <c r="S14871" s="152"/>
      <c r="T14871" s="154"/>
    </row>
    <row r="14872" spans="8:20" x14ac:dyDescent="0.25">
      <c r="H14872" s="153"/>
      <c r="I14872" s="151"/>
      <c r="J14872" s="153"/>
      <c r="K14872" s="153"/>
      <c r="L14872" s="153"/>
      <c r="M14872" s="153"/>
      <c r="N14872" s="153"/>
      <c r="O14872" s="153"/>
      <c r="P14872" s="153"/>
      <c r="Q14872" s="153"/>
      <c r="R14872" s="153"/>
      <c r="S14872" s="152"/>
      <c r="T14872" s="154"/>
    </row>
    <row r="14873" spans="8:20" x14ac:dyDescent="0.25">
      <c r="H14873" s="153"/>
      <c r="I14873" s="151"/>
      <c r="J14873" s="153"/>
      <c r="K14873" s="153"/>
      <c r="L14873" s="153"/>
      <c r="M14873" s="153"/>
      <c r="N14873" s="153"/>
      <c r="O14873" s="153"/>
      <c r="P14873" s="153"/>
      <c r="Q14873" s="153"/>
      <c r="R14873" s="153"/>
      <c r="S14873" s="152"/>
      <c r="T14873" s="154"/>
    </row>
    <row r="14874" spans="8:20" x14ac:dyDescent="0.25">
      <c r="H14874" s="153"/>
      <c r="I14874" s="151"/>
      <c r="J14874" s="153"/>
      <c r="K14874" s="153"/>
      <c r="L14874" s="153"/>
      <c r="M14874" s="153"/>
      <c r="N14874" s="153"/>
      <c r="O14874" s="153"/>
      <c r="P14874" s="153"/>
      <c r="Q14874" s="153"/>
      <c r="R14874" s="153"/>
      <c r="S14874" s="152"/>
      <c r="T14874" s="154"/>
    </row>
    <row r="14875" spans="8:20" x14ac:dyDescent="0.25">
      <c r="H14875" s="153"/>
      <c r="I14875" s="151"/>
      <c r="J14875" s="153"/>
      <c r="K14875" s="153"/>
      <c r="L14875" s="153"/>
      <c r="M14875" s="153"/>
      <c r="N14875" s="153"/>
      <c r="O14875" s="153"/>
      <c r="P14875" s="153"/>
      <c r="Q14875" s="153"/>
      <c r="R14875" s="153"/>
      <c r="S14875" s="152"/>
      <c r="T14875" s="154"/>
    </row>
    <row r="14876" spans="8:20" x14ac:dyDescent="0.25">
      <c r="H14876" s="153"/>
      <c r="I14876" s="151"/>
      <c r="J14876" s="153"/>
      <c r="K14876" s="153"/>
      <c r="L14876" s="153"/>
      <c r="M14876" s="153"/>
      <c r="N14876" s="153"/>
      <c r="O14876" s="153"/>
      <c r="P14876" s="153"/>
      <c r="Q14876" s="153"/>
      <c r="R14876" s="153"/>
      <c r="S14876" s="152"/>
      <c r="T14876" s="154"/>
    </row>
    <row r="14877" spans="8:20" x14ac:dyDescent="0.25">
      <c r="H14877" s="153"/>
      <c r="I14877" s="151"/>
      <c r="J14877" s="153"/>
      <c r="K14877" s="153"/>
      <c r="L14877" s="153"/>
      <c r="M14877" s="153"/>
      <c r="N14877" s="153"/>
      <c r="O14877" s="153"/>
      <c r="P14877" s="153"/>
      <c r="Q14877" s="153"/>
      <c r="R14877" s="153"/>
      <c r="S14877" s="152"/>
      <c r="T14877" s="154"/>
    </row>
    <row r="14878" spans="8:20" x14ac:dyDescent="0.25">
      <c r="H14878" s="153"/>
      <c r="I14878" s="151"/>
      <c r="J14878" s="153"/>
      <c r="K14878" s="153"/>
      <c r="L14878" s="153"/>
      <c r="M14878" s="153"/>
      <c r="N14878" s="153"/>
      <c r="O14878" s="153"/>
      <c r="P14878" s="153"/>
      <c r="Q14878" s="153"/>
      <c r="R14878" s="153"/>
      <c r="S14878" s="152"/>
      <c r="T14878" s="154"/>
    </row>
    <row r="14879" spans="8:20" x14ac:dyDescent="0.25">
      <c r="H14879" s="153"/>
      <c r="I14879" s="151"/>
      <c r="J14879" s="153"/>
      <c r="K14879" s="153"/>
      <c r="L14879" s="153"/>
      <c r="M14879" s="153"/>
      <c r="N14879" s="153"/>
      <c r="O14879" s="153"/>
      <c r="P14879" s="153"/>
      <c r="Q14879" s="153"/>
      <c r="R14879" s="153"/>
      <c r="S14879" s="152"/>
      <c r="T14879" s="154"/>
    </row>
    <row r="14880" spans="8:20" x14ac:dyDescent="0.25">
      <c r="H14880" s="153"/>
      <c r="I14880" s="151"/>
      <c r="J14880" s="153"/>
      <c r="K14880" s="153"/>
      <c r="L14880" s="153"/>
      <c r="M14880" s="153"/>
      <c r="N14880" s="153"/>
      <c r="O14880" s="153"/>
      <c r="P14880" s="153"/>
      <c r="Q14880" s="153"/>
      <c r="R14880" s="153"/>
      <c r="S14880" s="152"/>
      <c r="T14880" s="154"/>
    </row>
    <row r="14881" spans="8:20" x14ac:dyDescent="0.25">
      <c r="H14881" s="153"/>
      <c r="I14881" s="151"/>
      <c r="J14881" s="153"/>
      <c r="K14881" s="153"/>
      <c r="L14881" s="153"/>
      <c r="M14881" s="153"/>
      <c r="N14881" s="153"/>
      <c r="O14881" s="153"/>
      <c r="P14881" s="153"/>
      <c r="Q14881" s="153"/>
      <c r="R14881" s="153"/>
      <c r="S14881" s="152"/>
      <c r="T14881" s="154"/>
    </row>
    <row r="14882" spans="8:20" x14ac:dyDescent="0.25">
      <c r="H14882" s="153"/>
      <c r="I14882" s="151"/>
      <c r="J14882" s="153"/>
      <c r="K14882" s="153"/>
      <c r="L14882" s="153"/>
      <c r="M14882" s="153"/>
      <c r="N14882" s="153"/>
      <c r="O14882" s="153"/>
      <c r="P14882" s="153"/>
      <c r="Q14882" s="153"/>
      <c r="R14882" s="153"/>
      <c r="S14882" s="152"/>
      <c r="T14882" s="154"/>
    </row>
    <row r="14883" spans="8:20" x14ac:dyDescent="0.25">
      <c r="H14883" s="153"/>
      <c r="I14883" s="151"/>
      <c r="J14883" s="153"/>
      <c r="K14883" s="153"/>
      <c r="L14883" s="153"/>
      <c r="M14883" s="153"/>
      <c r="N14883" s="153"/>
      <c r="O14883" s="153"/>
      <c r="P14883" s="153"/>
      <c r="Q14883" s="153"/>
      <c r="R14883" s="153"/>
      <c r="S14883" s="152"/>
      <c r="T14883" s="154"/>
    </row>
    <row r="14884" spans="8:20" x14ac:dyDescent="0.25">
      <c r="H14884" s="153"/>
      <c r="I14884" s="151"/>
      <c r="J14884" s="153"/>
      <c r="K14884" s="153"/>
      <c r="L14884" s="153"/>
      <c r="M14884" s="153"/>
      <c r="N14884" s="153"/>
      <c r="O14884" s="153"/>
      <c r="P14884" s="153"/>
      <c r="Q14884" s="153"/>
      <c r="R14884" s="153"/>
      <c r="S14884" s="152"/>
      <c r="T14884" s="154"/>
    </row>
    <row r="14885" spans="8:20" x14ac:dyDescent="0.25">
      <c r="H14885" s="153"/>
      <c r="I14885" s="151"/>
      <c r="J14885" s="153"/>
      <c r="K14885" s="153"/>
      <c r="L14885" s="153"/>
      <c r="M14885" s="153"/>
      <c r="N14885" s="153"/>
      <c r="O14885" s="153"/>
      <c r="P14885" s="153"/>
      <c r="Q14885" s="153"/>
      <c r="R14885" s="153"/>
      <c r="S14885" s="152"/>
      <c r="T14885" s="154"/>
    </row>
    <row r="14886" spans="8:20" x14ac:dyDescent="0.25">
      <c r="H14886" s="153"/>
      <c r="I14886" s="151"/>
      <c r="J14886" s="153"/>
      <c r="K14886" s="153"/>
      <c r="L14886" s="153"/>
      <c r="M14886" s="153"/>
      <c r="N14886" s="153"/>
      <c r="O14886" s="153"/>
      <c r="P14886" s="153"/>
      <c r="Q14886" s="153"/>
      <c r="R14886" s="153"/>
      <c r="S14886" s="152"/>
      <c r="T14886" s="154"/>
    </row>
    <row r="14887" spans="8:20" x14ac:dyDescent="0.25">
      <c r="H14887" s="153"/>
      <c r="I14887" s="151"/>
      <c r="J14887" s="153"/>
      <c r="K14887" s="153"/>
      <c r="L14887" s="153"/>
      <c r="M14887" s="153"/>
      <c r="N14887" s="153"/>
      <c r="O14887" s="153"/>
      <c r="P14887" s="153"/>
      <c r="Q14887" s="153"/>
      <c r="R14887" s="153"/>
      <c r="S14887" s="152"/>
      <c r="T14887" s="154"/>
    </row>
    <row r="14888" spans="8:20" x14ac:dyDescent="0.25">
      <c r="H14888" s="153"/>
      <c r="I14888" s="151"/>
      <c r="J14888" s="153"/>
      <c r="K14888" s="153"/>
      <c r="L14888" s="153"/>
      <c r="M14888" s="153"/>
      <c r="N14888" s="153"/>
      <c r="O14888" s="153"/>
      <c r="P14888" s="153"/>
      <c r="Q14888" s="153"/>
      <c r="R14888" s="153"/>
      <c r="S14888" s="152"/>
      <c r="T14888" s="154"/>
    </row>
    <row r="14889" spans="8:20" x14ac:dyDescent="0.25">
      <c r="H14889" s="153"/>
      <c r="I14889" s="151"/>
      <c r="J14889" s="153"/>
      <c r="K14889" s="153"/>
      <c r="L14889" s="153"/>
      <c r="M14889" s="153"/>
      <c r="N14889" s="153"/>
      <c r="O14889" s="153"/>
      <c r="P14889" s="153"/>
      <c r="Q14889" s="153"/>
      <c r="R14889" s="153"/>
      <c r="S14889" s="152"/>
      <c r="T14889" s="154"/>
    </row>
    <row r="14890" spans="8:20" x14ac:dyDescent="0.25">
      <c r="H14890" s="153"/>
      <c r="I14890" s="151"/>
      <c r="J14890" s="153"/>
      <c r="K14890" s="153"/>
      <c r="L14890" s="153"/>
      <c r="M14890" s="153"/>
      <c r="N14890" s="153"/>
      <c r="O14890" s="153"/>
      <c r="P14890" s="153"/>
      <c r="Q14890" s="153"/>
      <c r="R14890" s="153"/>
      <c r="S14890" s="152"/>
      <c r="T14890" s="154"/>
    </row>
    <row r="14891" spans="8:20" x14ac:dyDescent="0.25">
      <c r="H14891" s="153"/>
      <c r="I14891" s="151"/>
      <c r="J14891" s="153"/>
      <c r="K14891" s="153"/>
      <c r="L14891" s="153"/>
      <c r="M14891" s="153"/>
      <c r="N14891" s="153"/>
      <c r="O14891" s="153"/>
      <c r="P14891" s="153"/>
      <c r="Q14891" s="153"/>
      <c r="R14891" s="153"/>
      <c r="S14891" s="152"/>
      <c r="T14891" s="154"/>
    </row>
    <row r="14892" spans="8:20" x14ac:dyDescent="0.25">
      <c r="H14892" s="153"/>
      <c r="I14892" s="151"/>
      <c r="J14892" s="153"/>
      <c r="K14892" s="153"/>
      <c r="L14892" s="153"/>
      <c r="M14892" s="153"/>
      <c r="N14892" s="153"/>
      <c r="O14892" s="153"/>
      <c r="P14892" s="153"/>
      <c r="Q14892" s="153"/>
      <c r="R14892" s="153"/>
      <c r="S14892" s="152"/>
      <c r="T14892" s="154"/>
    </row>
    <row r="14893" spans="8:20" x14ac:dyDescent="0.25">
      <c r="H14893" s="153"/>
      <c r="I14893" s="151"/>
      <c r="J14893" s="153"/>
      <c r="K14893" s="153"/>
      <c r="L14893" s="153"/>
      <c r="M14893" s="153"/>
      <c r="N14893" s="153"/>
      <c r="O14893" s="153"/>
      <c r="P14893" s="153"/>
      <c r="Q14893" s="153"/>
      <c r="R14893" s="153"/>
      <c r="S14893" s="152"/>
      <c r="T14893" s="154"/>
    </row>
    <row r="14894" spans="8:20" x14ac:dyDescent="0.25">
      <c r="H14894" s="153"/>
      <c r="I14894" s="151"/>
      <c r="J14894" s="153"/>
      <c r="K14894" s="153"/>
      <c r="L14894" s="153"/>
      <c r="M14894" s="153"/>
      <c r="N14894" s="153"/>
      <c r="O14894" s="153"/>
      <c r="P14894" s="153"/>
      <c r="Q14894" s="153"/>
      <c r="R14894" s="153"/>
      <c r="S14894" s="152"/>
      <c r="T14894" s="154"/>
    </row>
    <row r="14895" spans="8:20" x14ac:dyDescent="0.25">
      <c r="H14895" s="153"/>
      <c r="I14895" s="151"/>
      <c r="J14895" s="153"/>
      <c r="K14895" s="153"/>
      <c r="L14895" s="153"/>
      <c r="M14895" s="153"/>
      <c r="N14895" s="153"/>
      <c r="O14895" s="153"/>
      <c r="P14895" s="153"/>
      <c r="Q14895" s="153"/>
      <c r="R14895" s="153"/>
      <c r="S14895" s="152"/>
      <c r="T14895" s="154"/>
    </row>
    <row r="14896" spans="8:20" x14ac:dyDescent="0.25">
      <c r="H14896" s="153"/>
      <c r="I14896" s="151"/>
      <c r="J14896" s="153"/>
      <c r="K14896" s="153"/>
      <c r="L14896" s="153"/>
      <c r="M14896" s="153"/>
      <c r="N14896" s="153"/>
      <c r="O14896" s="153"/>
      <c r="P14896" s="153"/>
      <c r="Q14896" s="153"/>
      <c r="R14896" s="153"/>
      <c r="S14896" s="152"/>
      <c r="T14896" s="154"/>
    </row>
    <row r="14897" spans="8:20" x14ac:dyDescent="0.25">
      <c r="H14897" s="153"/>
      <c r="I14897" s="151"/>
      <c r="J14897" s="153"/>
      <c r="K14897" s="153"/>
      <c r="L14897" s="153"/>
      <c r="M14897" s="153"/>
      <c r="N14897" s="153"/>
      <c r="O14897" s="153"/>
      <c r="P14897" s="153"/>
      <c r="Q14897" s="153"/>
      <c r="R14897" s="153"/>
      <c r="S14897" s="152"/>
      <c r="T14897" s="154"/>
    </row>
    <row r="14898" spans="8:20" x14ac:dyDescent="0.25">
      <c r="H14898" s="153"/>
      <c r="I14898" s="151"/>
      <c r="J14898" s="153"/>
      <c r="K14898" s="153"/>
      <c r="L14898" s="153"/>
      <c r="M14898" s="153"/>
      <c r="N14898" s="153"/>
      <c r="O14898" s="153"/>
      <c r="P14898" s="153"/>
      <c r="Q14898" s="153"/>
      <c r="R14898" s="153"/>
      <c r="S14898" s="152"/>
      <c r="T14898" s="154"/>
    </row>
    <row r="14899" spans="8:20" x14ac:dyDescent="0.25">
      <c r="H14899" s="153"/>
      <c r="I14899" s="151"/>
      <c r="J14899" s="153"/>
      <c r="K14899" s="153"/>
      <c r="L14899" s="153"/>
      <c r="M14899" s="153"/>
      <c r="N14899" s="153"/>
      <c r="O14899" s="153"/>
      <c r="P14899" s="153"/>
      <c r="Q14899" s="153"/>
      <c r="R14899" s="153"/>
      <c r="S14899" s="152"/>
      <c r="T14899" s="154"/>
    </row>
    <row r="14900" spans="8:20" x14ac:dyDescent="0.25">
      <c r="H14900" s="153"/>
      <c r="I14900" s="151"/>
      <c r="J14900" s="153"/>
      <c r="K14900" s="153"/>
      <c r="L14900" s="153"/>
      <c r="M14900" s="153"/>
      <c r="N14900" s="153"/>
      <c r="O14900" s="153"/>
      <c r="P14900" s="153"/>
      <c r="Q14900" s="153"/>
      <c r="R14900" s="153"/>
      <c r="S14900" s="152"/>
      <c r="T14900" s="154"/>
    </row>
    <row r="14901" spans="8:20" x14ac:dyDescent="0.25">
      <c r="H14901" s="153"/>
      <c r="I14901" s="151"/>
      <c r="J14901" s="153"/>
      <c r="K14901" s="153"/>
      <c r="L14901" s="153"/>
      <c r="M14901" s="153"/>
      <c r="N14901" s="153"/>
      <c r="O14901" s="153"/>
      <c r="P14901" s="153"/>
      <c r="Q14901" s="153"/>
      <c r="R14901" s="153"/>
      <c r="S14901" s="152"/>
      <c r="T14901" s="154"/>
    </row>
    <row r="14902" spans="8:20" x14ac:dyDescent="0.25">
      <c r="H14902" s="153"/>
      <c r="I14902" s="151"/>
      <c r="J14902" s="153"/>
      <c r="K14902" s="153"/>
      <c r="L14902" s="153"/>
      <c r="M14902" s="153"/>
      <c r="N14902" s="153"/>
      <c r="O14902" s="153"/>
      <c r="P14902" s="153"/>
      <c r="Q14902" s="153"/>
      <c r="R14902" s="153"/>
      <c r="S14902" s="152"/>
      <c r="T14902" s="154"/>
    </row>
    <row r="14903" spans="8:20" x14ac:dyDescent="0.25">
      <c r="H14903" s="153"/>
      <c r="I14903" s="151"/>
      <c r="J14903" s="153"/>
      <c r="K14903" s="153"/>
      <c r="L14903" s="153"/>
      <c r="M14903" s="153"/>
      <c r="N14903" s="153"/>
      <c r="O14903" s="153"/>
      <c r="P14903" s="153"/>
      <c r="Q14903" s="153"/>
      <c r="R14903" s="153"/>
      <c r="S14903" s="152"/>
      <c r="T14903" s="154"/>
    </row>
    <row r="14904" spans="8:20" x14ac:dyDescent="0.25">
      <c r="H14904" s="153"/>
      <c r="I14904" s="151"/>
      <c r="J14904" s="153"/>
      <c r="K14904" s="153"/>
      <c r="L14904" s="153"/>
      <c r="M14904" s="153"/>
      <c r="N14904" s="153"/>
      <c r="O14904" s="153"/>
      <c r="P14904" s="153"/>
      <c r="Q14904" s="153"/>
      <c r="R14904" s="153"/>
      <c r="S14904" s="152"/>
      <c r="T14904" s="154"/>
    </row>
    <row r="14905" spans="8:20" x14ac:dyDescent="0.25">
      <c r="H14905" s="153"/>
      <c r="I14905" s="151"/>
      <c r="J14905" s="153"/>
      <c r="K14905" s="153"/>
      <c r="L14905" s="153"/>
      <c r="M14905" s="153"/>
      <c r="N14905" s="153"/>
      <c r="O14905" s="153"/>
      <c r="P14905" s="153"/>
      <c r="Q14905" s="153"/>
      <c r="R14905" s="153"/>
      <c r="S14905" s="152"/>
      <c r="T14905" s="154"/>
    </row>
    <row r="14906" spans="8:20" x14ac:dyDescent="0.25">
      <c r="H14906" s="153"/>
      <c r="I14906" s="151"/>
      <c r="J14906" s="153"/>
      <c r="K14906" s="153"/>
      <c r="L14906" s="153"/>
      <c r="M14906" s="153"/>
      <c r="N14906" s="153"/>
      <c r="O14906" s="153"/>
      <c r="P14906" s="153"/>
      <c r="Q14906" s="153"/>
      <c r="R14906" s="153"/>
      <c r="S14906" s="152"/>
      <c r="T14906" s="154"/>
    </row>
    <row r="14907" spans="8:20" x14ac:dyDescent="0.25">
      <c r="H14907" s="153"/>
      <c r="I14907" s="151"/>
      <c r="J14907" s="153"/>
      <c r="K14907" s="153"/>
      <c r="L14907" s="153"/>
      <c r="M14907" s="153"/>
      <c r="N14907" s="153"/>
      <c r="O14907" s="153"/>
      <c r="P14907" s="153"/>
      <c r="Q14907" s="153"/>
      <c r="R14907" s="153"/>
      <c r="S14907" s="152"/>
      <c r="T14907" s="154"/>
    </row>
    <row r="14908" spans="8:20" x14ac:dyDescent="0.25">
      <c r="H14908" s="153"/>
      <c r="I14908" s="151"/>
      <c r="J14908" s="153"/>
      <c r="K14908" s="153"/>
      <c r="L14908" s="153"/>
      <c r="M14908" s="153"/>
      <c r="N14908" s="153"/>
      <c r="O14908" s="153"/>
      <c r="P14908" s="153"/>
      <c r="Q14908" s="153"/>
      <c r="R14908" s="153"/>
      <c r="S14908" s="152"/>
      <c r="T14908" s="154"/>
    </row>
    <row r="14909" spans="8:20" x14ac:dyDescent="0.25">
      <c r="H14909" s="153"/>
      <c r="I14909" s="151"/>
      <c r="J14909" s="153"/>
      <c r="K14909" s="153"/>
      <c r="L14909" s="153"/>
      <c r="M14909" s="153"/>
      <c r="N14909" s="153"/>
      <c r="O14909" s="153"/>
      <c r="P14909" s="153"/>
      <c r="Q14909" s="153"/>
      <c r="R14909" s="153"/>
      <c r="S14909" s="152"/>
      <c r="T14909" s="154"/>
    </row>
    <row r="14910" spans="8:20" x14ac:dyDescent="0.25">
      <c r="H14910" s="153"/>
      <c r="I14910" s="151"/>
      <c r="J14910" s="153"/>
      <c r="K14910" s="153"/>
      <c r="L14910" s="153"/>
      <c r="M14910" s="153"/>
      <c r="N14910" s="153"/>
      <c r="O14910" s="153"/>
      <c r="P14910" s="153"/>
      <c r="Q14910" s="153"/>
      <c r="R14910" s="153"/>
      <c r="S14910" s="152"/>
      <c r="T14910" s="154"/>
    </row>
    <row r="14911" spans="8:20" x14ac:dyDescent="0.25">
      <c r="H14911" s="153"/>
      <c r="I14911" s="151"/>
      <c r="J14911" s="153"/>
      <c r="K14911" s="153"/>
      <c r="L14911" s="153"/>
      <c r="M14911" s="153"/>
      <c r="N14911" s="153"/>
      <c r="O14911" s="153"/>
      <c r="P14911" s="153"/>
      <c r="Q14911" s="153"/>
      <c r="R14911" s="153"/>
      <c r="S14911" s="152"/>
      <c r="T14911" s="154"/>
    </row>
    <row r="14912" spans="8:20" x14ac:dyDescent="0.25">
      <c r="H14912" s="153"/>
      <c r="I14912" s="151"/>
      <c r="J14912" s="153"/>
      <c r="K14912" s="153"/>
      <c r="L14912" s="153"/>
      <c r="M14912" s="153"/>
      <c r="N14912" s="153"/>
      <c r="O14912" s="153"/>
      <c r="P14912" s="153"/>
      <c r="Q14912" s="153"/>
      <c r="R14912" s="153"/>
      <c r="S14912" s="152"/>
      <c r="T14912" s="154"/>
    </row>
    <row r="14913" spans="8:20" x14ac:dyDescent="0.25">
      <c r="H14913" s="153"/>
      <c r="I14913" s="151"/>
      <c r="J14913" s="153"/>
      <c r="K14913" s="153"/>
      <c r="L14913" s="153"/>
      <c r="M14913" s="153"/>
      <c r="N14913" s="153"/>
      <c r="O14913" s="153"/>
      <c r="P14913" s="153"/>
      <c r="Q14913" s="153"/>
      <c r="R14913" s="153"/>
      <c r="S14913" s="152"/>
      <c r="T14913" s="154"/>
    </row>
    <row r="14914" spans="8:20" x14ac:dyDescent="0.25">
      <c r="H14914" s="153"/>
      <c r="I14914" s="151"/>
      <c r="J14914" s="153"/>
      <c r="K14914" s="153"/>
      <c r="L14914" s="153"/>
      <c r="M14914" s="153"/>
      <c r="N14914" s="153"/>
      <c r="O14914" s="153"/>
      <c r="P14914" s="153"/>
      <c r="Q14914" s="153"/>
      <c r="R14914" s="153"/>
      <c r="S14914" s="152"/>
      <c r="T14914" s="154"/>
    </row>
    <row r="14915" spans="8:20" x14ac:dyDescent="0.25">
      <c r="H14915" s="153"/>
      <c r="I14915" s="151"/>
      <c r="J14915" s="153"/>
      <c r="K14915" s="153"/>
      <c r="L14915" s="153"/>
      <c r="M14915" s="153"/>
      <c r="N14915" s="153"/>
      <c r="O14915" s="153"/>
      <c r="P14915" s="153"/>
      <c r="Q14915" s="153"/>
      <c r="R14915" s="153"/>
      <c r="S14915" s="152"/>
      <c r="T14915" s="154"/>
    </row>
    <row r="14916" spans="8:20" x14ac:dyDescent="0.25">
      <c r="H14916" s="153"/>
      <c r="I14916" s="151"/>
      <c r="J14916" s="153"/>
      <c r="K14916" s="153"/>
      <c r="L14916" s="153"/>
      <c r="M14916" s="153"/>
      <c r="N14916" s="153"/>
      <c r="O14916" s="153"/>
      <c r="P14916" s="153"/>
      <c r="Q14916" s="153"/>
      <c r="R14916" s="153"/>
      <c r="S14916" s="152"/>
      <c r="T14916" s="154"/>
    </row>
    <row r="14917" spans="8:20" x14ac:dyDescent="0.25">
      <c r="H14917" s="153"/>
      <c r="I14917" s="151"/>
      <c r="J14917" s="153"/>
      <c r="K14917" s="153"/>
      <c r="L14917" s="153"/>
      <c r="M14917" s="153"/>
      <c r="N14917" s="153"/>
      <c r="O14917" s="153"/>
      <c r="P14917" s="153"/>
      <c r="Q14917" s="153"/>
      <c r="R14917" s="153"/>
      <c r="S14917" s="152"/>
      <c r="T14917" s="154"/>
    </row>
    <row r="14918" spans="8:20" x14ac:dyDescent="0.25">
      <c r="H14918" s="153"/>
      <c r="I14918" s="151"/>
      <c r="J14918" s="153"/>
      <c r="K14918" s="153"/>
      <c r="L14918" s="153"/>
      <c r="M14918" s="153"/>
      <c r="N14918" s="153"/>
      <c r="O14918" s="153"/>
      <c r="P14918" s="153"/>
      <c r="Q14918" s="153"/>
      <c r="R14918" s="153"/>
      <c r="S14918" s="152"/>
      <c r="T14918" s="154"/>
    </row>
    <row r="14919" spans="8:20" x14ac:dyDescent="0.25">
      <c r="H14919" s="153"/>
      <c r="I14919" s="151"/>
      <c r="J14919" s="153"/>
      <c r="K14919" s="153"/>
      <c r="L14919" s="153"/>
      <c r="M14919" s="153"/>
      <c r="N14919" s="153"/>
      <c r="O14919" s="153"/>
      <c r="P14919" s="153"/>
      <c r="Q14919" s="153"/>
      <c r="R14919" s="153"/>
      <c r="S14919" s="152"/>
      <c r="T14919" s="154"/>
    </row>
    <row r="14920" spans="8:20" x14ac:dyDescent="0.25">
      <c r="H14920" s="153"/>
      <c r="I14920" s="151"/>
      <c r="J14920" s="153"/>
      <c r="K14920" s="153"/>
      <c r="L14920" s="153"/>
      <c r="M14920" s="153"/>
      <c r="N14920" s="153"/>
      <c r="O14920" s="153"/>
      <c r="P14920" s="153"/>
      <c r="Q14920" s="153"/>
      <c r="R14920" s="153"/>
      <c r="S14920" s="152"/>
      <c r="T14920" s="154"/>
    </row>
    <row r="14921" spans="8:20" x14ac:dyDescent="0.25">
      <c r="H14921" s="153"/>
      <c r="I14921" s="151"/>
      <c r="J14921" s="153"/>
      <c r="K14921" s="153"/>
      <c r="L14921" s="153"/>
      <c r="M14921" s="153"/>
      <c r="N14921" s="153"/>
      <c r="O14921" s="153"/>
      <c r="P14921" s="153"/>
      <c r="Q14921" s="153"/>
      <c r="R14921" s="153"/>
      <c r="S14921" s="152"/>
      <c r="T14921" s="154"/>
    </row>
    <row r="14922" spans="8:20" x14ac:dyDescent="0.25">
      <c r="H14922" s="153"/>
      <c r="I14922" s="151"/>
      <c r="J14922" s="153"/>
      <c r="K14922" s="153"/>
      <c r="L14922" s="153"/>
      <c r="M14922" s="153"/>
      <c r="N14922" s="153"/>
      <c r="O14922" s="153"/>
      <c r="P14922" s="153"/>
      <c r="Q14922" s="153"/>
      <c r="R14922" s="153"/>
      <c r="S14922" s="152"/>
      <c r="T14922" s="154"/>
    </row>
    <row r="14923" spans="8:20" x14ac:dyDescent="0.25">
      <c r="H14923" s="153"/>
      <c r="I14923" s="151"/>
      <c r="J14923" s="153"/>
      <c r="K14923" s="153"/>
      <c r="L14923" s="153"/>
      <c r="M14923" s="153"/>
      <c r="N14923" s="153"/>
      <c r="O14923" s="153"/>
      <c r="P14923" s="153"/>
      <c r="Q14923" s="153"/>
      <c r="R14923" s="153"/>
      <c r="S14923" s="152"/>
      <c r="T14923" s="154"/>
    </row>
    <row r="14924" spans="8:20" x14ac:dyDescent="0.25">
      <c r="H14924" s="153"/>
      <c r="I14924" s="151"/>
      <c r="J14924" s="153"/>
      <c r="K14924" s="153"/>
      <c r="L14924" s="153"/>
      <c r="M14924" s="153"/>
      <c r="N14924" s="153"/>
      <c r="O14924" s="153"/>
      <c r="P14924" s="153"/>
      <c r="Q14924" s="153"/>
      <c r="R14924" s="153"/>
      <c r="S14924" s="152"/>
      <c r="T14924" s="154"/>
    </row>
    <row r="14925" spans="8:20" x14ac:dyDescent="0.25">
      <c r="H14925" s="153"/>
      <c r="I14925" s="151"/>
      <c r="J14925" s="153"/>
      <c r="K14925" s="153"/>
      <c r="L14925" s="153"/>
      <c r="M14925" s="153"/>
      <c r="N14925" s="153"/>
      <c r="O14925" s="153"/>
      <c r="P14925" s="153"/>
      <c r="Q14925" s="153"/>
      <c r="R14925" s="153"/>
      <c r="S14925" s="152"/>
      <c r="T14925" s="154"/>
    </row>
    <row r="14926" spans="8:20" x14ac:dyDescent="0.25">
      <c r="H14926" s="153"/>
      <c r="I14926" s="151"/>
      <c r="J14926" s="153"/>
      <c r="K14926" s="153"/>
      <c r="L14926" s="153"/>
      <c r="M14926" s="153"/>
      <c r="N14926" s="153"/>
      <c r="O14926" s="153"/>
      <c r="P14926" s="153"/>
      <c r="Q14926" s="153"/>
      <c r="R14926" s="153"/>
      <c r="S14926" s="152"/>
      <c r="T14926" s="154"/>
    </row>
    <row r="14927" spans="8:20" x14ac:dyDescent="0.25">
      <c r="H14927" s="153"/>
      <c r="I14927" s="151"/>
      <c r="J14927" s="153"/>
      <c r="K14927" s="153"/>
      <c r="L14927" s="153"/>
      <c r="M14927" s="153"/>
      <c r="N14927" s="153"/>
      <c r="O14927" s="153"/>
      <c r="P14927" s="153"/>
      <c r="Q14927" s="153"/>
      <c r="R14927" s="153"/>
      <c r="S14927" s="152"/>
      <c r="T14927" s="154"/>
    </row>
    <row r="14928" spans="8:20" x14ac:dyDescent="0.25">
      <c r="H14928" s="153"/>
      <c r="I14928" s="151"/>
      <c r="J14928" s="153"/>
      <c r="K14928" s="153"/>
      <c r="L14928" s="153"/>
      <c r="M14928" s="153"/>
      <c r="N14928" s="153"/>
      <c r="O14928" s="153"/>
      <c r="P14928" s="153"/>
      <c r="Q14928" s="153"/>
      <c r="R14928" s="153"/>
      <c r="S14928" s="152"/>
      <c r="T14928" s="154"/>
    </row>
    <row r="14929" spans="8:20" x14ac:dyDescent="0.25">
      <c r="H14929" s="153"/>
      <c r="I14929" s="151"/>
      <c r="J14929" s="153"/>
      <c r="K14929" s="153"/>
      <c r="L14929" s="153"/>
      <c r="M14929" s="153"/>
      <c r="N14929" s="153"/>
      <c r="O14929" s="153"/>
      <c r="P14929" s="153"/>
      <c r="Q14929" s="153"/>
      <c r="R14929" s="153"/>
      <c r="S14929" s="152"/>
      <c r="T14929" s="154"/>
    </row>
    <row r="14930" spans="8:20" x14ac:dyDescent="0.25">
      <c r="H14930" s="153"/>
      <c r="I14930" s="151"/>
      <c r="J14930" s="153"/>
      <c r="K14930" s="153"/>
      <c r="L14930" s="153"/>
      <c r="M14930" s="153"/>
      <c r="N14930" s="153"/>
      <c r="O14930" s="153"/>
      <c r="P14930" s="153"/>
      <c r="Q14930" s="153"/>
      <c r="R14930" s="153"/>
      <c r="S14930" s="152"/>
      <c r="T14930" s="154"/>
    </row>
    <row r="14931" spans="8:20" x14ac:dyDescent="0.25">
      <c r="H14931" s="153"/>
      <c r="I14931" s="151"/>
      <c r="J14931" s="153"/>
      <c r="K14931" s="153"/>
      <c r="L14931" s="153"/>
      <c r="M14931" s="153"/>
      <c r="N14931" s="153"/>
      <c r="O14931" s="153"/>
      <c r="P14931" s="153"/>
      <c r="Q14931" s="153"/>
      <c r="R14931" s="153"/>
      <c r="S14931" s="152"/>
      <c r="T14931" s="154"/>
    </row>
    <row r="14932" spans="8:20" x14ac:dyDescent="0.25">
      <c r="H14932" s="153"/>
      <c r="I14932" s="151"/>
      <c r="J14932" s="153"/>
      <c r="K14932" s="153"/>
      <c r="L14932" s="153"/>
      <c r="M14932" s="153"/>
      <c r="N14932" s="153"/>
      <c r="O14932" s="153"/>
      <c r="P14932" s="153"/>
      <c r="Q14932" s="153"/>
      <c r="R14932" s="153"/>
      <c r="S14932" s="152"/>
      <c r="T14932" s="154"/>
    </row>
    <row r="14933" spans="8:20" x14ac:dyDescent="0.25">
      <c r="H14933" s="153"/>
      <c r="I14933" s="151"/>
      <c r="J14933" s="153"/>
      <c r="K14933" s="153"/>
      <c r="L14933" s="153"/>
      <c r="M14933" s="153"/>
      <c r="N14933" s="153"/>
      <c r="O14933" s="153"/>
      <c r="P14933" s="153"/>
      <c r="Q14933" s="153"/>
      <c r="R14933" s="153"/>
      <c r="S14933" s="152"/>
      <c r="T14933" s="154"/>
    </row>
    <row r="14934" spans="8:20" x14ac:dyDescent="0.25">
      <c r="H14934" s="153"/>
      <c r="I14934" s="151"/>
      <c r="J14934" s="153"/>
      <c r="K14934" s="153"/>
      <c r="L14934" s="153"/>
      <c r="M14934" s="153"/>
      <c r="N14934" s="153"/>
      <c r="O14934" s="153"/>
      <c r="P14934" s="153"/>
      <c r="Q14934" s="153"/>
      <c r="R14934" s="153"/>
      <c r="S14934" s="152"/>
      <c r="T14934" s="154"/>
    </row>
    <row r="14935" spans="8:20" x14ac:dyDescent="0.25">
      <c r="H14935" s="153"/>
      <c r="I14935" s="151"/>
      <c r="J14935" s="153"/>
      <c r="K14935" s="153"/>
      <c r="L14935" s="153"/>
      <c r="M14935" s="153"/>
      <c r="N14935" s="153"/>
      <c r="O14935" s="153"/>
      <c r="P14935" s="153"/>
      <c r="Q14935" s="153"/>
      <c r="R14935" s="153"/>
      <c r="S14935" s="152"/>
      <c r="T14935" s="154"/>
    </row>
    <row r="14936" spans="8:20" x14ac:dyDescent="0.25">
      <c r="H14936" s="153"/>
      <c r="I14936" s="151"/>
      <c r="J14936" s="153"/>
      <c r="K14936" s="153"/>
      <c r="L14936" s="153"/>
      <c r="M14936" s="153"/>
      <c r="N14936" s="153"/>
      <c r="O14936" s="153"/>
      <c r="P14936" s="153"/>
      <c r="Q14936" s="153"/>
      <c r="R14936" s="153"/>
      <c r="S14936" s="152"/>
      <c r="T14936" s="154"/>
    </row>
    <row r="14937" spans="8:20" x14ac:dyDescent="0.25">
      <c r="H14937" s="153"/>
      <c r="I14937" s="151"/>
      <c r="J14937" s="153"/>
      <c r="K14937" s="153"/>
      <c r="L14937" s="153"/>
      <c r="M14937" s="153"/>
      <c r="N14937" s="153"/>
      <c r="O14937" s="153"/>
      <c r="P14937" s="153"/>
      <c r="Q14937" s="153"/>
      <c r="R14937" s="153"/>
      <c r="S14937" s="152"/>
      <c r="T14937" s="154"/>
    </row>
    <row r="14938" spans="8:20" x14ac:dyDescent="0.25">
      <c r="H14938" s="153"/>
      <c r="I14938" s="151"/>
      <c r="J14938" s="153"/>
      <c r="K14938" s="153"/>
      <c r="L14938" s="153"/>
      <c r="M14938" s="153"/>
      <c r="N14938" s="153"/>
      <c r="O14938" s="153"/>
      <c r="P14938" s="153"/>
      <c r="Q14938" s="153"/>
      <c r="R14938" s="153"/>
      <c r="S14938" s="152"/>
      <c r="T14938" s="154"/>
    </row>
    <row r="14939" spans="8:20" x14ac:dyDescent="0.25">
      <c r="H14939" s="153"/>
      <c r="I14939" s="151"/>
      <c r="J14939" s="153"/>
      <c r="K14939" s="153"/>
      <c r="L14939" s="153"/>
      <c r="M14939" s="153"/>
      <c r="N14939" s="153"/>
      <c r="O14939" s="153"/>
      <c r="P14939" s="153"/>
      <c r="Q14939" s="153"/>
      <c r="R14939" s="153"/>
      <c r="S14939" s="152"/>
      <c r="T14939" s="154"/>
    </row>
    <row r="14940" spans="8:20" x14ac:dyDescent="0.25">
      <c r="H14940" s="153"/>
      <c r="I14940" s="151"/>
      <c r="J14940" s="153"/>
      <c r="K14940" s="153"/>
      <c r="L14940" s="153"/>
      <c r="M14940" s="153"/>
      <c r="N14940" s="153"/>
      <c r="O14940" s="153"/>
      <c r="P14940" s="153"/>
      <c r="Q14940" s="153"/>
      <c r="R14940" s="153"/>
      <c r="S14940" s="152"/>
      <c r="T14940" s="154"/>
    </row>
    <row r="14941" spans="8:20" x14ac:dyDescent="0.25">
      <c r="H14941" s="153"/>
      <c r="I14941" s="151"/>
      <c r="J14941" s="153"/>
      <c r="K14941" s="153"/>
      <c r="L14941" s="153"/>
      <c r="M14941" s="153"/>
      <c r="N14941" s="153"/>
      <c r="O14941" s="153"/>
      <c r="P14941" s="153"/>
      <c r="Q14941" s="153"/>
      <c r="R14941" s="153"/>
      <c r="S14941" s="152"/>
      <c r="T14941" s="154"/>
    </row>
    <row r="14942" spans="8:20" x14ac:dyDescent="0.25">
      <c r="H14942" s="153"/>
      <c r="I14942" s="151"/>
      <c r="J14942" s="153"/>
      <c r="K14942" s="153"/>
      <c r="L14942" s="153"/>
      <c r="M14942" s="153"/>
      <c r="N14942" s="153"/>
      <c r="O14942" s="153"/>
      <c r="P14942" s="153"/>
      <c r="Q14942" s="153"/>
      <c r="R14942" s="153"/>
      <c r="S14942" s="152"/>
      <c r="T14942" s="154"/>
    </row>
    <row r="14943" spans="8:20" x14ac:dyDescent="0.25">
      <c r="H14943" s="153"/>
      <c r="I14943" s="151"/>
      <c r="J14943" s="153"/>
      <c r="K14943" s="153"/>
      <c r="L14943" s="153"/>
      <c r="M14943" s="153"/>
      <c r="N14943" s="153"/>
      <c r="O14943" s="153"/>
      <c r="P14943" s="153"/>
      <c r="Q14943" s="153"/>
      <c r="R14943" s="153"/>
      <c r="S14943" s="152"/>
      <c r="T14943" s="154"/>
    </row>
    <row r="14944" spans="8:20" x14ac:dyDescent="0.25">
      <c r="H14944" s="153"/>
      <c r="I14944" s="151"/>
      <c r="J14944" s="153"/>
      <c r="K14944" s="153"/>
      <c r="L14944" s="153"/>
      <c r="M14944" s="153"/>
      <c r="N14944" s="153"/>
      <c r="O14944" s="153"/>
      <c r="P14944" s="153"/>
      <c r="Q14944" s="153"/>
      <c r="R14944" s="153"/>
      <c r="S14944" s="152"/>
      <c r="T14944" s="154"/>
    </row>
    <row r="14945" spans="8:20" x14ac:dyDescent="0.25">
      <c r="H14945" s="153"/>
      <c r="I14945" s="151"/>
      <c r="J14945" s="153"/>
      <c r="K14945" s="153"/>
      <c r="L14945" s="153"/>
      <c r="M14945" s="153"/>
      <c r="N14945" s="153"/>
      <c r="O14945" s="153"/>
      <c r="P14945" s="153"/>
      <c r="Q14945" s="153"/>
      <c r="R14945" s="153"/>
      <c r="S14945" s="152"/>
      <c r="T14945" s="154"/>
    </row>
    <row r="14946" spans="8:20" x14ac:dyDescent="0.25">
      <c r="H14946" s="153"/>
      <c r="I14946" s="151"/>
      <c r="J14946" s="153"/>
      <c r="K14946" s="153"/>
      <c r="L14946" s="153"/>
      <c r="M14946" s="153"/>
      <c r="N14946" s="153"/>
      <c r="O14946" s="153"/>
      <c r="P14946" s="153"/>
      <c r="Q14946" s="153"/>
      <c r="R14946" s="153"/>
      <c r="S14946" s="152"/>
      <c r="T14946" s="154"/>
    </row>
    <row r="14947" spans="8:20" x14ac:dyDescent="0.25">
      <c r="H14947" s="153"/>
      <c r="I14947" s="151"/>
      <c r="J14947" s="153"/>
      <c r="K14947" s="153"/>
      <c r="L14947" s="153"/>
      <c r="M14947" s="153"/>
      <c r="N14947" s="153"/>
      <c r="O14947" s="153"/>
      <c r="P14947" s="153"/>
      <c r="Q14947" s="153"/>
      <c r="R14947" s="153"/>
      <c r="S14947" s="152"/>
      <c r="T14947" s="154"/>
    </row>
    <row r="14948" spans="8:20" x14ac:dyDescent="0.25">
      <c r="H14948" s="153"/>
      <c r="I14948" s="151"/>
      <c r="J14948" s="153"/>
      <c r="K14948" s="153"/>
      <c r="L14948" s="153"/>
      <c r="M14948" s="153"/>
      <c r="N14948" s="153"/>
      <c r="O14948" s="153"/>
      <c r="P14948" s="153"/>
      <c r="Q14948" s="153"/>
      <c r="R14948" s="153"/>
      <c r="S14948" s="152"/>
      <c r="T14948" s="154"/>
    </row>
    <row r="14949" spans="8:20" x14ac:dyDescent="0.25">
      <c r="H14949" s="153"/>
      <c r="I14949" s="151"/>
      <c r="J14949" s="153"/>
      <c r="K14949" s="153"/>
      <c r="L14949" s="153"/>
      <c r="M14949" s="153"/>
      <c r="N14949" s="153"/>
      <c r="O14949" s="153"/>
      <c r="P14949" s="153"/>
      <c r="Q14949" s="153"/>
      <c r="R14949" s="153"/>
      <c r="S14949" s="152"/>
      <c r="T14949" s="154"/>
    </row>
    <row r="14950" spans="8:20" x14ac:dyDescent="0.25">
      <c r="H14950" s="153"/>
      <c r="I14950" s="151"/>
      <c r="J14950" s="153"/>
      <c r="K14950" s="153"/>
      <c r="L14950" s="153"/>
      <c r="M14950" s="153"/>
      <c r="N14950" s="153"/>
      <c r="O14950" s="153"/>
      <c r="P14950" s="153"/>
      <c r="Q14950" s="153"/>
      <c r="R14950" s="153"/>
      <c r="S14950" s="152"/>
      <c r="T14950" s="154"/>
    </row>
    <row r="14951" spans="8:20" x14ac:dyDescent="0.25">
      <c r="H14951" s="153"/>
      <c r="I14951" s="151"/>
      <c r="J14951" s="153"/>
      <c r="K14951" s="153"/>
      <c r="L14951" s="153"/>
      <c r="M14951" s="153"/>
      <c r="N14951" s="153"/>
      <c r="O14951" s="153"/>
      <c r="P14951" s="153"/>
      <c r="Q14951" s="153"/>
      <c r="R14951" s="153"/>
      <c r="S14951" s="152"/>
      <c r="T14951" s="154"/>
    </row>
    <row r="14952" spans="8:20" x14ac:dyDescent="0.25">
      <c r="H14952" s="153"/>
      <c r="I14952" s="151"/>
      <c r="J14952" s="153"/>
      <c r="K14952" s="153"/>
      <c r="L14952" s="153"/>
      <c r="M14952" s="153"/>
      <c r="N14952" s="153"/>
      <c r="O14952" s="153"/>
      <c r="P14952" s="153"/>
      <c r="Q14952" s="153"/>
      <c r="R14952" s="153"/>
      <c r="S14952" s="152"/>
      <c r="T14952" s="154"/>
    </row>
    <row r="14953" spans="8:20" x14ac:dyDescent="0.25">
      <c r="H14953" s="153"/>
      <c r="I14953" s="151"/>
      <c r="J14953" s="153"/>
      <c r="K14953" s="153"/>
      <c r="L14953" s="153"/>
      <c r="M14953" s="153"/>
      <c r="N14953" s="153"/>
      <c r="O14953" s="153"/>
      <c r="P14953" s="153"/>
      <c r="Q14953" s="153"/>
      <c r="R14953" s="153"/>
      <c r="S14953" s="152"/>
      <c r="T14953" s="154"/>
    </row>
    <row r="14954" spans="8:20" x14ac:dyDescent="0.25">
      <c r="H14954" s="153"/>
      <c r="I14954" s="151"/>
      <c r="J14954" s="153"/>
      <c r="K14954" s="153"/>
      <c r="L14954" s="153"/>
      <c r="M14954" s="153"/>
      <c r="N14954" s="153"/>
      <c r="O14954" s="153"/>
      <c r="P14954" s="153"/>
      <c r="Q14954" s="153"/>
      <c r="R14954" s="153"/>
      <c r="S14954" s="152"/>
      <c r="T14954" s="154"/>
    </row>
    <row r="14955" spans="8:20" x14ac:dyDescent="0.25">
      <c r="H14955" s="153"/>
      <c r="I14955" s="151"/>
      <c r="J14955" s="153"/>
      <c r="K14955" s="153"/>
      <c r="L14955" s="153"/>
      <c r="M14955" s="153"/>
      <c r="N14955" s="153"/>
      <c r="O14955" s="153"/>
      <c r="P14955" s="153"/>
      <c r="Q14955" s="153"/>
      <c r="R14955" s="153"/>
      <c r="S14955" s="152"/>
      <c r="T14955" s="154"/>
    </row>
    <row r="14956" spans="8:20" x14ac:dyDescent="0.25">
      <c r="H14956" s="153"/>
      <c r="I14956" s="151"/>
      <c r="J14956" s="153"/>
      <c r="K14956" s="153"/>
      <c r="L14956" s="153"/>
      <c r="M14956" s="153"/>
      <c r="N14956" s="153"/>
      <c r="O14956" s="153"/>
      <c r="P14956" s="153"/>
      <c r="Q14956" s="153"/>
      <c r="R14956" s="153"/>
      <c r="S14956" s="152"/>
      <c r="T14956" s="154"/>
    </row>
    <row r="14957" spans="8:20" x14ac:dyDescent="0.25">
      <c r="H14957" s="153"/>
      <c r="I14957" s="151"/>
      <c r="J14957" s="153"/>
      <c r="K14957" s="153"/>
      <c r="L14957" s="153"/>
      <c r="M14957" s="153"/>
      <c r="N14957" s="153"/>
      <c r="O14957" s="153"/>
      <c r="P14957" s="153"/>
      <c r="Q14957" s="153"/>
      <c r="R14957" s="153"/>
      <c r="S14957" s="152"/>
      <c r="T14957" s="154"/>
    </row>
    <row r="14958" spans="8:20" x14ac:dyDescent="0.25">
      <c r="H14958" s="153"/>
      <c r="I14958" s="151"/>
      <c r="J14958" s="153"/>
      <c r="K14958" s="153"/>
      <c r="L14958" s="153"/>
      <c r="M14958" s="153"/>
      <c r="N14958" s="153"/>
      <c r="O14958" s="153"/>
      <c r="P14958" s="153"/>
      <c r="Q14958" s="153"/>
      <c r="R14958" s="153"/>
      <c r="S14958" s="152"/>
      <c r="T14958" s="154"/>
    </row>
    <row r="14959" spans="8:20" x14ac:dyDescent="0.25">
      <c r="H14959" s="153"/>
      <c r="I14959" s="151"/>
      <c r="J14959" s="153"/>
      <c r="K14959" s="153"/>
      <c r="L14959" s="153"/>
      <c r="M14959" s="153"/>
      <c r="N14959" s="153"/>
      <c r="O14959" s="153"/>
      <c r="P14959" s="153"/>
      <c r="Q14959" s="153"/>
      <c r="R14959" s="153"/>
      <c r="S14959" s="152"/>
      <c r="T14959" s="154"/>
    </row>
    <row r="14960" spans="8:20" x14ac:dyDescent="0.25">
      <c r="H14960" s="153"/>
      <c r="I14960" s="151"/>
      <c r="J14960" s="153"/>
      <c r="K14960" s="153"/>
      <c r="L14960" s="153"/>
      <c r="M14960" s="153"/>
      <c r="N14960" s="153"/>
      <c r="O14960" s="153"/>
      <c r="P14960" s="153"/>
      <c r="Q14960" s="153"/>
      <c r="R14960" s="153"/>
      <c r="S14960" s="152"/>
      <c r="T14960" s="154"/>
    </row>
    <row r="14961" spans="8:20" x14ac:dyDescent="0.25">
      <c r="H14961" s="153"/>
      <c r="I14961" s="151"/>
      <c r="J14961" s="153"/>
      <c r="K14961" s="153"/>
      <c r="L14961" s="153"/>
      <c r="M14961" s="153"/>
      <c r="N14961" s="153"/>
      <c r="O14961" s="153"/>
      <c r="P14961" s="153"/>
      <c r="Q14961" s="153"/>
      <c r="R14961" s="153"/>
      <c r="S14961" s="152"/>
      <c r="T14961" s="154"/>
    </row>
    <row r="14962" spans="8:20" x14ac:dyDescent="0.25">
      <c r="H14962" s="153"/>
      <c r="I14962" s="151"/>
      <c r="J14962" s="153"/>
      <c r="K14962" s="153"/>
      <c r="L14962" s="153"/>
      <c r="M14962" s="153"/>
      <c r="N14962" s="153"/>
      <c r="O14962" s="153"/>
      <c r="P14962" s="153"/>
      <c r="Q14962" s="153"/>
      <c r="R14962" s="153"/>
      <c r="S14962" s="152"/>
      <c r="T14962" s="154"/>
    </row>
    <row r="14963" spans="8:20" x14ac:dyDescent="0.25">
      <c r="H14963" s="153"/>
      <c r="I14963" s="151"/>
      <c r="J14963" s="153"/>
      <c r="K14963" s="153"/>
      <c r="L14963" s="153"/>
      <c r="M14963" s="153"/>
      <c r="N14963" s="153"/>
      <c r="O14963" s="153"/>
      <c r="P14963" s="153"/>
      <c r="Q14963" s="153"/>
      <c r="R14963" s="153"/>
      <c r="S14963" s="152"/>
      <c r="T14963" s="154"/>
    </row>
    <row r="14964" spans="8:20" x14ac:dyDescent="0.25">
      <c r="H14964" s="153"/>
      <c r="I14964" s="151"/>
      <c r="J14964" s="153"/>
      <c r="K14964" s="153"/>
      <c r="L14964" s="153"/>
      <c r="M14964" s="153"/>
      <c r="N14964" s="153"/>
      <c r="O14964" s="153"/>
      <c r="P14964" s="153"/>
      <c r="Q14964" s="153"/>
      <c r="R14964" s="153"/>
      <c r="S14964" s="152"/>
      <c r="T14964" s="154"/>
    </row>
    <row r="14965" spans="8:20" x14ac:dyDescent="0.25">
      <c r="H14965" s="153"/>
      <c r="I14965" s="151"/>
      <c r="J14965" s="153"/>
      <c r="K14965" s="153"/>
      <c r="L14965" s="153"/>
      <c r="M14965" s="153"/>
      <c r="N14965" s="153"/>
      <c r="O14965" s="153"/>
      <c r="P14965" s="153"/>
      <c r="Q14965" s="153"/>
      <c r="R14965" s="153"/>
      <c r="S14965" s="152"/>
      <c r="T14965" s="154"/>
    </row>
    <row r="14966" spans="8:20" x14ac:dyDescent="0.25">
      <c r="H14966" s="153"/>
      <c r="I14966" s="151"/>
      <c r="J14966" s="153"/>
      <c r="K14966" s="153"/>
      <c r="L14966" s="153"/>
      <c r="M14966" s="153"/>
      <c r="N14966" s="153"/>
      <c r="O14966" s="153"/>
      <c r="P14966" s="153"/>
      <c r="Q14966" s="153"/>
      <c r="R14966" s="153"/>
      <c r="S14966" s="152"/>
      <c r="T14966" s="154"/>
    </row>
    <row r="14967" spans="8:20" x14ac:dyDescent="0.25">
      <c r="H14967" s="153"/>
      <c r="I14967" s="151"/>
      <c r="J14967" s="153"/>
      <c r="K14967" s="153"/>
      <c r="L14967" s="153"/>
      <c r="M14967" s="153"/>
      <c r="N14967" s="153"/>
      <c r="O14967" s="153"/>
      <c r="P14967" s="153"/>
      <c r="Q14967" s="153"/>
      <c r="R14967" s="153"/>
      <c r="S14967" s="152"/>
      <c r="T14967" s="154"/>
    </row>
    <row r="14968" spans="8:20" x14ac:dyDescent="0.25">
      <c r="H14968" s="153"/>
      <c r="I14968" s="151"/>
      <c r="J14968" s="153"/>
      <c r="K14968" s="153"/>
      <c r="L14968" s="153"/>
      <c r="M14968" s="153"/>
      <c r="N14968" s="153"/>
      <c r="O14968" s="153"/>
      <c r="P14968" s="153"/>
      <c r="Q14968" s="153"/>
      <c r="R14968" s="153"/>
      <c r="S14968" s="152"/>
      <c r="T14968" s="154"/>
    </row>
    <row r="14969" spans="8:20" x14ac:dyDescent="0.25">
      <c r="H14969" s="153"/>
      <c r="I14969" s="151"/>
      <c r="J14969" s="153"/>
      <c r="K14969" s="153"/>
      <c r="L14969" s="153"/>
      <c r="M14969" s="153"/>
      <c r="N14969" s="153"/>
      <c r="O14969" s="153"/>
      <c r="P14969" s="153"/>
      <c r="Q14969" s="153"/>
      <c r="R14969" s="153"/>
      <c r="S14969" s="152"/>
      <c r="T14969" s="154"/>
    </row>
    <row r="14970" spans="8:20" x14ac:dyDescent="0.25">
      <c r="H14970" s="153"/>
      <c r="I14970" s="151"/>
      <c r="J14970" s="153"/>
      <c r="K14970" s="153"/>
      <c r="L14970" s="153"/>
      <c r="M14970" s="153"/>
      <c r="N14970" s="153"/>
      <c r="O14970" s="153"/>
      <c r="P14970" s="153"/>
      <c r="Q14970" s="153"/>
      <c r="R14970" s="153"/>
      <c r="S14970" s="152"/>
      <c r="T14970" s="154"/>
    </row>
    <row r="14971" spans="8:20" x14ac:dyDescent="0.25">
      <c r="H14971" s="153"/>
      <c r="I14971" s="151"/>
      <c r="J14971" s="153"/>
      <c r="K14971" s="153"/>
      <c r="L14971" s="153"/>
      <c r="M14971" s="153"/>
      <c r="N14971" s="153"/>
      <c r="O14971" s="153"/>
      <c r="P14971" s="153"/>
      <c r="Q14971" s="153"/>
      <c r="R14971" s="153"/>
      <c r="S14971" s="152"/>
      <c r="T14971" s="154"/>
    </row>
    <row r="14972" spans="8:20" x14ac:dyDescent="0.25">
      <c r="H14972" s="153"/>
      <c r="I14972" s="151"/>
      <c r="J14972" s="153"/>
      <c r="K14972" s="153"/>
      <c r="L14972" s="153"/>
      <c r="M14972" s="153"/>
      <c r="N14972" s="153"/>
      <c r="O14972" s="153"/>
      <c r="P14972" s="153"/>
      <c r="Q14972" s="153"/>
      <c r="R14972" s="153"/>
      <c r="S14972" s="152"/>
      <c r="T14972" s="154"/>
    </row>
    <row r="14973" spans="8:20" x14ac:dyDescent="0.25">
      <c r="H14973" s="153"/>
      <c r="I14973" s="151"/>
      <c r="J14973" s="153"/>
      <c r="K14973" s="153"/>
      <c r="L14973" s="153"/>
      <c r="M14973" s="153"/>
      <c r="N14973" s="153"/>
      <c r="O14973" s="153"/>
      <c r="P14973" s="153"/>
      <c r="Q14973" s="153"/>
      <c r="R14973" s="153"/>
      <c r="S14973" s="152"/>
      <c r="T14973" s="154"/>
    </row>
    <row r="14974" spans="8:20" x14ac:dyDescent="0.25">
      <c r="H14974" s="153"/>
      <c r="I14974" s="151"/>
      <c r="J14974" s="153"/>
      <c r="K14974" s="153"/>
      <c r="L14974" s="153"/>
      <c r="M14974" s="153"/>
      <c r="N14974" s="153"/>
      <c r="O14974" s="153"/>
      <c r="P14974" s="153"/>
      <c r="Q14974" s="153"/>
      <c r="R14974" s="153"/>
      <c r="S14974" s="152"/>
      <c r="T14974" s="154"/>
    </row>
    <row r="14975" spans="8:20" x14ac:dyDescent="0.25">
      <c r="H14975" s="153"/>
      <c r="I14975" s="151"/>
      <c r="J14975" s="153"/>
      <c r="K14975" s="153"/>
      <c r="L14975" s="153"/>
      <c r="M14975" s="153"/>
      <c r="N14975" s="153"/>
      <c r="O14975" s="153"/>
      <c r="P14975" s="153"/>
      <c r="Q14975" s="153"/>
      <c r="R14975" s="153"/>
      <c r="S14975" s="152"/>
      <c r="T14975" s="154"/>
    </row>
    <row r="14976" spans="8:20" x14ac:dyDescent="0.25">
      <c r="H14976" s="153"/>
      <c r="I14976" s="151"/>
      <c r="J14976" s="153"/>
      <c r="K14976" s="153"/>
      <c r="L14976" s="153"/>
      <c r="M14976" s="153"/>
      <c r="N14976" s="153"/>
      <c r="O14976" s="153"/>
      <c r="P14976" s="153"/>
      <c r="Q14976" s="153"/>
      <c r="R14976" s="153"/>
      <c r="S14976" s="152"/>
      <c r="T14976" s="154"/>
    </row>
    <row r="14977" spans="8:20" x14ac:dyDescent="0.25">
      <c r="H14977" s="153"/>
      <c r="I14977" s="151"/>
      <c r="J14977" s="153"/>
      <c r="K14977" s="153"/>
      <c r="L14977" s="153"/>
      <c r="M14977" s="153"/>
      <c r="N14977" s="153"/>
      <c r="O14977" s="153"/>
      <c r="P14977" s="153"/>
      <c r="Q14977" s="153"/>
      <c r="R14977" s="153"/>
      <c r="S14977" s="152"/>
      <c r="T14977" s="154"/>
    </row>
    <row r="14978" spans="8:20" x14ac:dyDescent="0.25">
      <c r="H14978" s="153"/>
      <c r="I14978" s="151"/>
      <c r="J14978" s="153"/>
      <c r="K14978" s="153"/>
      <c r="L14978" s="153"/>
      <c r="M14978" s="153"/>
      <c r="N14978" s="153"/>
      <c r="O14978" s="153"/>
      <c r="P14978" s="153"/>
      <c r="Q14978" s="153"/>
      <c r="R14978" s="153"/>
      <c r="S14978" s="152"/>
      <c r="T14978" s="154"/>
    </row>
    <row r="14979" spans="8:20" x14ac:dyDescent="0.25">
      <c r="H14979" s="153"/>
      <c r="I14979" s="151"/>
      <c r="J14979" s="153"/>
      <c r="K14979" s="153"/>
      <c r="L14979" s="153"/>
      <c r="M14979" s="153"/>
      <c r="N14979" s="153"/>
      <c r="O14979" s="153"/>
      <c r="P14979" s="153"/>
      <c r="Q14979" s="153"/>
      <c r="R14979" s="153"/>
      <c r="S14979" s="152"/>
      <c r="T14979" s="154"/>
    </row>
    <row r="14980" spans="8:20" x14ac:dyDescent="0.25">
      <c r="H14980" s="153"/>
      <c r="I14980" s="151"/>
      <c r="J14980" s="153"/>
      <c r="K14980" s="153"/>
      <c r="L14980" s="153"/>
      <c r="M14980" s="153"/>
      <c r="N14980" s="153"/>
      <c r="O14980" s="153"/>
      <c r="P14980" s="153"/>
      <c r="Q14980" s="153"/>
      <c r="R14980" s="153"/>
      <c r="S14980" s="152"/>
      <c r="T14980" s="154"/>
    </row>
    <row r="14981" spans="8:20" x14ac:dyDescent="0.25">
      <c r="H14981" s="153"/>
      <c r="I14981" s="151"/>
      <c r="J14981" s="153"/>
      <c r="K14981" s="153"/>
      <c r="L14981" s="153"/>
      <c r="M14981" s="153"/>
      <c r="N14981" s="153"/>
      <c r="O14981" s="153"/>
      <c r="P14981" s="153"/>
      <c r="Q14981" s="153"/>
      <c r="R14981" s="153"/>
      <c r="S14981" s="152"/>
      <c r="T14981" s="154"/>
    </row>
    <row r="14982" spans="8:20" x14ac:dyDescent="0.25">
      <c r="H14982" s="153"/>
      <c r="I14982" s="151"/>
      <c r="J14982" s="153"/>
      <c r="K14982" s="153"/>
      <c r="L14982" s="153"/>
      <c r="M14982" s="153"/>
      <c r="N14982" s="153"/>
      <c r="O14982" s="153"/>
      <c r="P14982" s="153"/>
      <c r="Q14982" s="153"/>
      <c r="R14982" s="153"/>
      <c r="S14982" s="152"/>
      <c r="T14982" s="154"/>
    </row>
    <row r="14983" spans="8:20" x14ac:dyDescent="0.25">
      <c r="H14983" s="153"/>
      <c r="I14983" s="151"/>
      <c r="J14983" s="153"/>
      <c r="K14983" s="153"/>
      <c r="L14983" s="153"/>
      <c r="M14983" s="153"/>
      <c r="N14983" s="153"/>
      <c r="O14983" s="153"/>
      <c r="P14983" s="153"/>
      <c r="Q14983" s="153"/>
      <c r="R14983" s="153"/>
      <c r="S14983" s="152"/>
      <c r="T14983" s="154"/>
    </row>
    <row r="14984" spans="8:20" x14ac:dyDescent="0.25">
      <c r="H14984" s="153"/>
      <c r="I14984" s="151"/>
      <c r="J14984" s="153"/>
      <c r="K14984" s="153"/>
      <c r="L14984" s="153"/>
      <c r="M14984" s="153"/>
      <c r="N14984" s="153"/>
      <c r="O14984" s="153"/>
      <c r="P14984" s="153"/>
      <c r="Q14984" s="153"/>
      <c r="R14984" s="153"/>
      <c r="S14984" s="152"/>
      <c r="T14984" s="154"/>
    </row>
    <row r="14985" spans="8:20" x14ac:dyDescent="0.25">
      <c r="H14985" s="153"/>
      <c r="I14985" s="151"/>
      <c r="J14985" s="153"/>
      <c r="K14985" s="153"/>
      <c r="L14985" s="153"/>
      <c r="M14985" s="153"/>
      <c r="N14985" s="153"/>
      <c r="O14985" s="153"/>
      <c r="P14985" s="153"/>
      <c r="Q14985" s="153"/>
      <c r="R14985" s="153"/>
      <c r="S14985" s="152"/>
      <c r="T14985" s="154"/>
    </row>
    <row r="14986" spans="8:20" x14ac:dyDescent="0.25">
      <c r="H14986" s="153"/>
      <c r="I14986" s="151"/>
      <c r="J14986" s="153"/>
      <c r="K14986" s="153"/>
      <c r="L14986" s="153"/>
      <c r="M14986" s="153"/>
      <c r="N14986" s="153"/>
      <c r="O14986" s="153"/>
      <c r="P14986" s="153"/>
      <c r="Q14986" s="153"/>
      <c r="R14986" s="153"/>
      <c r="S14986" s="152"/>
      <c r="T14986" s="154"/>
    </row>
    <row r="14987" spans="8:20" x14ac:dyDescent="0.25">
      <c r="H14987" s="153"/>
      <c r="I14987" s="151"/>
      <c r="J14987" s="153"/>
      <c r="K14987" s="153"/>
      <c r="L14987" s="153"/>
      <c r="M14987" s="153"/>
      <c r="N14987" s="153"/>
      <c r="O14987" s="153"/>
      <c r="P14987" s="153"/>
      <c r="Q14987" s="153"/>
      <c r="R14987" s="153"/>
      <c r="S14987" s="152"/>
      <c r="T14987" s="154"/>
    </row>
    <row r="14988" spans="8:20" x14ac:dyDescent="0.25">
      <c r="H14988" s="153"/>
      <c r="I14988" s="151"/>
      <c r="J14988" s="153"/>
      <c r="K14988" s="153"/>
      <c r="L14988" s="153"/>
      <c r="M14988" s="153"/>
      <c r="N14988" s="153"/>
      <c r="O14988" s="153"/>
      <c r="P14988" s="153"/>
      <c r="Q14988" s="153"/>
      <c r="R14988" s="153"/>
      <c r="S14988" s="152"/>
      <c r="T14988" s="154"/>
    </row>
    <row r="14989" spans="8:20" x14ac:dyDescent="0.25">
      <c r="H14989" s="153"/>
      <c r="I14989" s="151"/>
      <c r="J14989" s="153"/>
      <c r="K14989" s="153"/>
      <c r="L14989" s="153"/>
      <c r="M14989" s="153"/>
      <c r="N14989" s="153"/>
      <c r="O14989" s="153"/>
      <c r="P14989" s="153"/>
      <c r="Q14989" s="153"/>
      <c r="R14989" s="153"/>
      <c r="S14989" s="152"/>
      <c r="T14989" s="154"/>
    </row>
    <row r="14990" spans="8:20" x14ac:dyDescent="0.25">
      <c r="H14990" s="153"/>
      <c r="I14990" s="151"/>
      <c r="J14990" s="153"/>
      <c r="K14990" s="153"/>
      <c r="L14990" s="153"/>
      <c r="M14990" s="153"/>
      <c r="N14990" s="153"/>
      <c r="O14990" s="153"/>
      <c r="P14990" s="153"/>
      <c r="Q14990" s="153"/>
      <c r="R14990" s="153"/>
      <c r="S14990" s="152"/>
      <c r="T14990" s="154"/>
    </row>
    <row r="14991" spans="8:20" x14ac:dyDescent="0.25">
      <c r="H14991" s="153"/>
      <c r="I14991" s="151"/>
      <c r="J14991" s="153"/>
      <c r="K14991" s="153"/>
      <c r="L14991" s="153"/>
      <c r="M14991" s="153"/>
      <c r="N14991" s="153"/>
      <c r="O14991" s="153"/>
      <c r="P14991" s="153"/>
      <c r="Q14991" s="153"/>
      <c r="R14991" s="153"/>
      <c r="S14991" s="152"/>
      <c r="T14991" s="154"/>
    </row>
    <row r="14992" spans="8:20" x14ac:dyDescent="0.25">
      <c r="H14992" s="153"/>
      <c r="I14992" s="151"/>
      <c r="J14992" s="153"/>
      <c r="K14992" s="153"/>
      <c r="L14992" s="153"/>
      <c r="M14992" s="153"/>
      <c r="N14992" s="153"/>
      <c r="O14992" s="153"/>
      <c r="P14992" s="153"/>
      <c r="Q14992" s="153"/>
      <c r="R14992" s="153"/>
      <c r="S14992" s="152"/>
      <c r="T14992" s="154"/>
    </row>
    <row r="14993" spans="8:20" x14ac:dyDescent="0.25">
      <c r="H14993" s="153"/>
      <c r="I14993" s="151"/>
      <c r="J14993" s="153"/>
      <c r="K14993" s="153"/>
      <c r="L14993" s="153"/>
      <c r="M14993" s="153"/>
      <c r="N14993" s="153"/>
      <c r="O14993" s="153"/>
      <c r="P14993" s="153"/>
      <c r="Q14993" s="153"/>
      <c r="R14993" s="153"/>
      <c r="S14993" s="152"/>
      <c r="T14993" s="154"/>
    </row>
    <row r="14994" spans="8:20" x14ac:dyDescent="0.25">
      <c r="H14994" s="153"/>
      <c r="I14994" s="151"/>
      <c r="J14994" s="153"/>
      <c r="K14994" s="153"/>
      <c r="L14994" s="153"/>
      <c r="M14994" s="153"/>
      <c r="N14994" s="153"/>
      <c r="O14994" s="153"/>
      <c r="P14994" s="153"/>
      <c r="Q14994" s="153"/>
      <c r="R14994" s="153"/>
      <c r="S14994" s="152"/>
      <c r="T14994" s="154"/>
    </row>
    <row r="14995" spans="8:20" x14ac:dyDescent="0.25">
      <c r="H14995" s="153"/>
      <c r="I14995" s="151"/>
      <c r="J14995" s="153"/>
      <c r="K14995" s="153"/>
      <c r="L14995" s="153"/>
      <c r="M14995" s="153"/>
      <c r="N14995" s="153"/>
      <c r="O14995" s="153"/>
      <c r="P14995" s="153"/>
      <c r="Q14995" s="153"/>
      <c r="R14995" s="153"/>
      <c r="S14995" s="152"/>
      <c r="T14995" s="154"/>
    </row>
    <row r="14996" spans="8:20" x14ac:dyDescent="0.25">
      <c r="H14996" s="153"/>
      <c r="I14996" s="151"/>
      <c r="J14996" s="153"/>
      <c r="K14996" s="153"/>
      <c r="L14996" s="153"/>
      <c r="M14996" s="153"/>
      <c r="N14996" s="153"/>
      <c r="O14996" s="153"/>
      <c r="P14996" s="153"/>
      <c r="Q14996" s="153"/>
      <c r="R14996" s="153"/>
      <c r="S14996" s="152"/>
      <c r="T14996" s="154"/>
    </row>
    <row r="14997" spans="8:20" x14ac:dyDescent="0.25">
      <c r="H14997" s="153"/>
      <c r="I14997" s="151"/>
      <c r="J14997" s="153"/>
      <c r="K14997" s="153"/>
      <c r="L14997" s="153"/>
      <c r="M14997" s="153"/>
      <c r="N14997" s="153"/>
      <c r="O14997" s="153"/>
      <c r="P14997" s="153"/>
      <c r="Q14997" s="153"/>
      <c r="R14997" s="153"/>
      <c r="S14997" s="152"/>
      <c r="T14997" s="154"/>
    </row>
    <row r="14998" spans="8:20" x14ac:dyDescent="0.25">
      <c r="H14998" s="153"/>
      <c r="I14998" s="151"/>
      <c r="J14998" s="153"/>
      <c r="K14998" s="153"/>
      <c r="L14998" s="153"/>
      <c r="M14998" s="153"/>
      <c r="N14998" s="153"/>
      <c r="O14998" s="153"/>
      <c r="P14998" s="153"/>
      <c r="Q14998" s="153"/>
      <c r="R14998" s="153"/>
      <c r="S14998" s="152"/>
      <c r="T14998" s="154"/>
    </row>
    <row r="14999" spans="8:20" x14ac:dyDescent="0.25">
      <c r="H14999" s="153"/>
      <c r="I14999" s="151"/>
      <c r="J14999" s="153"/>
      <c r="K14999" s="153"/>
      <c r="L14999" s="153"/>
      <c r="M14999" s="153"/>
      <c r="N14999" s="153"/>
      <c r="O14999" s="153"/>
      <c r="P14999" s="153"/>
      <c r="Q14999" s="153"/>
      <c r="R14999" s="153"/>
      <c r="S14999" s="152"/>
      <c r="T14999" s="154"/>
    </row>
    <row r="15000" spans="8:20" x14ac:dyDescent="0.25">
      <c r="H15000" s="153"/>
      <c r="I15000" s="151"/>
      <c r="J15000" s="153"/>
      <c r="K15000" s="153"/>
      <c r="L15000" s="153"/>
      <c r="M15000" s="153"/>
      <c r="N15000" s="153"/>
      <c r="O15000" s="153"/>
      <c r="P15000" s="153"/>
      <c r="Q15000" s="153"/>
      <c r="R15000" s="153"/>
      <c r="S15000" s="152"/>
      <c r="T15000" s="154"/>
    </row>
    <row r="15001" spans="8:20" x14ac:dyDescent="0.25">
      <c r="H15001" s="153"/>
      <c r="I15001" s="151"/>
      <c r="J15001" s="153"/>
      <c r="K15001" s="153"/>
      <c r="L15001" s="153"/>
      <c r="M15001" s="153"/>
      <c r="N15001" s="153"/>
      <c r="O15001" s="153"/>
      <c r="P15001" s="153"/>
      <c r="Q15001" s="153"/>
      <c r="R15001" s="153"/>
      <c r="S15001" s="152"/>
      <c r="T15001" s="154"/>
    </row>
    <row r="15002" spans="8:20" x14ac:dyDescent="0.25">
      <c r="H15002" s="153"/>
      <c r="I15002" s="151"/>
      <c r="J15002" s="153"/>
      <c r="K15002" s="153"/>
      <c r="L15002" s="153"/>
      <c r="M15002" s="153"/>
      <c r="N15002" s="153"/>
      <c r="O15002" s="153"/>
      <c r="P15002" s="153"/>
      <c r="Q15002" s="153"/>
      <c r="R15002" s="153"/>
      <c r="S15002" s="152"/>
      <c r="T15002" s="154"/>
    </row>
    <row r="15003" spans="8:20" x14ac:dyDescent="0.25">
      <c r="H15003" s="153"/>
      <c r="I15003" s="151"/>
      <c r="J15003" s="153"/>
      <c r="K15003" s="153"/>
      <c r="L15003" s="153"/>
      <c r="M15003" s="153"/>
      <c r="N15003" s="153"/>
      <c r="O15003" s="153"/>
      <c r="P15003" s="153"/>
      <c r="Q15003" s="153"/>
      <c r="R15003" s="153"/>
      <c r="S15003" s="152"/>
      <c r="T15003" s="154"/>
    </row>
    <row r="15004" spans="8:20" x14ac:dyDescent="0.25">
      <c r="H15004" s="153"/>
      <c r="I15004" s="151"/>
      <c r="J15004" s="153"/>
      <c r="K15004" s="153"/>
      <c r="L15004" s="153"/>
      <c r="M15004" s="153"/>
      <c r="N15004" s="153"/>
      <c r="O15004" s="153"/>
      <c r="P15004" s="153"/>
      <c r="Q15004" s="153"/>
      <c r="R15004" s="153"/>
      <c r="S15004" s="152"/>
      <c r="T15004" s="154"/>
    </row>
    <row r="15005" spans="8:20" x14ac:dyDescent="0.25">
      <c r="H15005" s="153"/>
      <c r="I15005" s="151"/>
      <c r="J15005" s="153"/>
      <c r="K15005" s="153"/>
      <c r="L15005" s="153"/>
      <c r="M15005" s="153"/>
      <c r="N15005" s="153"/>
      <c r="O15005" s="153"/>
      <c r="P15005" s="153"/>
      <c r="Q15005" s="153"/>
      <c r="R15005" s="153"/>
      <c r="S15005" s="152"/>
      <c r="T15005" s="154"/>
    </row>
    <row r="15006" spans="8:20" x14ac:dyDescent="0.25">
      <c r="H15006" s="153"/>
      <c r="I15006" s="151"/>
      <c r="J15006" s="153"/>
      <c r="K15006" s="153"/>
      <c r="L15006" s="153"/>
      <c r="M15006" s="153"/>
      <c r="N15006" s="153"/>
      <c r="O15006" s="153"/>
      <c r="P15006" s="153"/>
      <c r="Q15006" s="153"/>
      <c r="R15006" s="153"/>
      <c r="S15006" s="152"/>
      <c r="T15006" s="154"/>
    </row>
    <row r="15007" spans="8:20" x14ac:dyDescent="0.25">
      <c r="H15007" s="153"/>
      <c r="I15007" s="151"/>
      <c r="J15007" s="153"/>
      <c r="K15007" s="153"/>
      <c r="L15007" s="153"/>
      <c r="M15007" s="153"/>
      <c r="N15007" s="153"/>
      <c r="O15007" s="153"/>
      <c r="P15007" s="153"/>
      <c r="Q15007" s="153"/>
      <c r="R15007" s="153"/>
      <c r="S15007" s="152"/>
      <c r="T15007" s="154"/>
    </row>
    <row r="15008" spans="8:20" x14ac:dyDescent="0.25">
      <c r="H15008" s="153"/>
      <c r="I15008" s="151"/>
      <c r="J15008" s="153"/>
      <c r="K15008" s="153"/>
      <c r="L15008" s="153"/>
      <c r="M15008" s="153"/>
      <c r="N15008" s="153"/>
      <c r="O15008" s="153"/>
      <c r="P15008" s="153"/>
      <c r="Q15008" s="153"/>
      <c r="R15008" s="153"/>
      <c r="S15008" s="152"/>
      <c r="T15008" s="154"/>
    </row>
    <row r="15009" spans="8:20" x14ac:dyDescent="0.25">
      <c r="H15009" s="153"/>
      <c r="I15009" s="151"/>
      <c r="J15009" s="153"/>
      <c r="K15009" s="153"/>
      <c r="L15009" s="153"/>
      <c r="M15009" s="153"/>
      <c r="N15009" s="153"/>
      <c r="O15009" s="153"/>
      <c r="P15009" s="153"/>
      <c r="Q15009" s="153"/>
      <c r="R15009" s="153"/>
      <c r="S15009" s="152"/>
      <c r="T15009" s="154"/>
    </row>
    <row r="15010" spans="8:20" x14ac:dyDescent="0.25">
      <c r="H15010" s="153"/>
      <c r="I15010" s="151"/>
      <c r="J15010" s="153"/>
      <c r="K15010" s="153"/>
      <c r="L15010" s="153"/>
      <c r="M15010" s="153"/>
      <c r="N15010" s="153"/>
      <c r="O15010" s="153"/>
      <c r="P15010" s="153"/>
      <c r="Q15010" s="153"/>
      <c r="R15010" s="153"/>
      <c r="S15010" s="152"/>
      <c r="T15010" s="154"/>
    </row>
    <row r="15011" spans="8:20" x14ac:dyDescent="0.25">
      <c r="H15011" s="153"/>
      <c r="I15011" s="151"/>
      <c r="J15011" s="153"/>
      <c r="K15011" s="153"/>
      <c r="L15011" s="153"/>
      <c r="M15011" s="153"/>
      <c r="N15011" s="153"/>
      <c r="O15011" s="153"/>
      <c r="P15011" s="153"/>
      <c r="Q15011" s="153"/>
      <c r="R15011" s="153"/>
      <c r="S15011" s="152"/>
      <c r="T15011" s="154"/>
    </row>
    <row r="15012" spans="8:20" x14ac:dyDescent="0.25">
      <c r="H15012" s="153"/>
      <c r="I15012" s="151"/>
      <c r="J15012" s="153"/>
      <c r="K15012" s="153"/>
      <c r="L15012" s="153"/>
      <c r="M15012" s="153"/>
      <c r="N15012" s="153"/>
      <c r="O15012" s="153"/>
      <c r="P15012" s="153"/>
      <c r="Q15012" s="153"/>
      <c r="R15012" s="153"/>
      <c r="S15012" s="152"/>
      <c r="T15012" s="154"/>
    </row>
    <row r="15013" spans="8:20" x14ac:dyDescent="0.25">
      <c r="H15013" s="153"/>
      <c r="I15013" s="151"/>
      <c r="J15013" s="153"/>
      <c r="K15013" s="153"/>
      <c r="L15013" s="153"/>
      <c r="M15013" s="153"/>
      <c r="N15013" s="153"/>
      <c r="O15013" s="153"/>
      <c r="P15013" s="153"/>
      <c r="Q15013" s="153"/>
      <c r="R15013" s="153"/>
      <c r="S15013" s="152"/>
      <c r="T15013" s="154"/>
    </row>
    <row r="15014" spans="8:20" x14ac:dyDescent="0.25">
      <c r="H15014" s="153"/>
      <c r="I15014" s="151"/>
      <c r="J15014" s="153"/>
      <c r="K15014" s="153"/>
      <c r="L15014" s="153"/>
      <c r="M15014" s="153"/>
      <c r="N15014" s="153"/>
      <c r="O15014" s="153"/>
      <c r="P15014" s="153"/>
      <c r="Q15014" s="153"/>
      <c r="R15014" s="153"/>
      <c r="S15014" s="152"/>
      <c r="T15014" s="154"/>
    </row>
    <row r="15015" spans="8:20" x14ac:dyDescent="0.25">
      <c r="H15015" s="153"/>
      <c r="I15015" s="151"/>
      <c r="J15015" s="153"/>
      <c r="K15015" s="153"/>
      <c r="L15015" s="153"/>
      <c r="M15015" s="153"/>
      <c r="N15015" s="153"/>
      <c r="O15015" s="153"/>
      <c r="P15015" s="153"/>
      <c r="Q15015" s="153"/>
      <c r="R15015" s="153"/>
      <c r="S15015" s="152"/>
      <c r="T15015" s="154"/>
    </row>
    <row r="15016" spans="8:20" x14ac:dyDescent="0.25">
      <c r="H15016" s="153"/>
      <c r="I15016" s="151"/>
      <c r="J15016" s="153"/>
      <c r="K15016" s="153"/>
      <c r="L15016" s="153"/>
      <c r="M15016" s="153"/>
      <c r="N15016" s="153"/>
      <c r="O15016" s="153"/>
      <c r="P15016" s="153"/>
      <c r="Q15016" s="153"/>
      <c r="R15016" s="153"/>
      <c r="S15016" s="152"/>
      <c r="T15016" s="154"/>
    </row>
    <row r="15017" spans="8:20" x14ac:dyDescent="0.25">
      <c r="H15017" s="153"/>
      <c r="I15017" s="151"/>
      <c r="J15017" s="153"/>
      <c r="K15017" s="153"/>
      <c r="L15017" s="153"/>
      <c r="M15017" s="153"/>
      <c r="N15017" s="153"/>
      <c r="O15017" s="153"/>
      <c r="P15017" s="153"/>
      <c r="Q15017" s="153"/>
      <c r="R15017" s="153"/>
      <c r="S15017" s="152"/>
      <c r="T15017" s="154"/>
    </row>
    <row r="15018" spans="8:20" x14ac:dyDescent="0.25">
      <c r="H15018" s="153"/>
      <c r="I15018" s="151"/>
      <c r="J15018" s="153"/>
      <c r="K15018" s="153"/>
      <c r="L15018" s="153"/>
      <c r="M15018" s="153"/>
      <c r="N15018" s="153"/>
      <c r="O15018" s="153"/>
      <c r="P15018" s="153"/>
      <c r="Q15018" s="153"/>
      <c r="R15018" s="153"/>
      <c r="S15018" s="152"/>
      <c r="T15018" s="154"/>
    </row>
    <row r="15019" spans="8:20" x14ac:dyDescent="0.25">
      <c r="H15019" s="153"/>
      <c r="I15019" s="151"/>
      <c r="J15019" s="153"/>
      <c r="K15019" s="153"/>
      <c r="L15019" s="153"/>
      <c r="M15019" s="153"/>
      <c r="N15019" s="153"/>
      <c r="O15019" s="153"/>
      <c r="P15019" s="153"/>
      <c r="Q15019" s="153"/>
      <c r="R15019" s="153"/>
      <c r="S15019" s="152"/>
      <c r="T15019" s="154"/>
    </row>
    <row r="15020" spans="8:20" x14ac:dyDescent="0.25">
      <c r="H15020" s="153"/>
      <c r="I15020" s="151"/>
      <c r="J15020" s="153"/>
      <c r="K15020" s="153"/>
      <c r="L15020" s="153"/>
      <c r="M15020" s="153"/>
      <c r="N15020" s="153"/>
      <c r="O15020" s="153"/>
      <c r="P15020" s="153"/>
      <c r="Q15020" s="153"/>
      <c r="R15020" s="153"/>
      <c r="S15020" s="152"/>
      <c r="T15020" s="154"/>
    </row>
    <row r="15021" spans="8:20" x14ac:dyDescent="0.25">
      <c r="H15021" s="153"/>
      <c r="I15021" s="151"/>
      <c r="J15021" s="153"/>
      <c r="K15021" s="153"/>
      <c r="L15021" s="153"/>
      <c r="M15021" s="153"/>
      <c r="N15021" s="153"/>
      <c r="O15021" s="153"/>
      <c r="P15021" s="153"/>
      <c r="Q15021" s="153"/>
      <c r="R15021" s="153"/>
      <c r="S15021" s="152"/>
      <c r="T15021" s="154"/>
    </row>
    <row r="15022" spans="8:20" x14ac:dyDescent="0.25">
      <c r="H15022" s="153"/>
      <c r="I15022" s="151"/>
      <c r="J15022" s="153"/>
      <c r="K15022" s="153"/>
      <c r="L15022" s="153"/>
      <c r="M15022" s="153"/>
      <c r="N15022" s="153"/>
      <c r="O15022" s="153"/>
      <c r="P15022" s="153"/>
      <c r="Q15022" s="153"/>
      <c r="R15022" s="153"/>
      <c r="S15022" s="152"/>
      <c r="T15022" s="154"/>
    </row>
    <row r="15023" spans="8:20" x14ac:dyDescent="0.25">
      <c r="H15023" s="153"/>
      <c r="I15023" s="151"/>
      <c r="J15023" s="153"/>
      <c r="K15023" s="153"/>
      <c r="L15023" s="153"/>
      <c r="M15023" s="153"/>
      <c r="N15023" s="153"/>
      <c r="O15023" s="153"/>
      <c r="P15023" s="153"/>
      <c r="Q15023" s="153"/>
      <c r="R15023" s="153"/>
      <c r="S15023" s="152"/>
      <c r="T15023" s="154"/>
    </row>
    <row r="15024" spans="8:20" x14ac:dyDescent="0.25">
      <c r="H15024" s="153"/>
      <c r="I15024" s="151"/>
      <c r="J15024" s="153"/>
      <c r="K15024" s="153"/>
      <c r="L15024" s="153"/>
      <c r="M15024" s="153"/>
      <c r="N15024" s="153"/>
      <c r="O15024" s="153"/>
      <c r="P15024" s="153"/>
      <c r="Q15024" s="153"/>
      <c r="R15024" s="153"/>
      <c r="S15024" s="152"/>
      <c r="T15024" s="154"/>
    </row>
    <row r="15025" spans="8:20" x14ac:dyDescent="0.25">
      <c r="H15025" s="153"/>
      <c r="I15025" s="151"/>
      <c r="J15025" s="153"/>
      <c r="K15025" s="153"/>
      <c r="L15025" s="153"/>
      <c r="M15025" s="153"/>
      <c r="N15025" s="153"/>
      <c r="O15025" s="153"/>
      <c r="P15025" s="153"/>
      <c r="Q15025" s="153"/>
      <c r="R15025" s="153"/>
      <c r="S15025" s="152"/>
      <c r="T15025" s="154"/>
    </row>
    <row r="15026" spans="8:20" x14ac:dyDescent="0.25">
      <c r="H15026" s="153"/>
      <c r="I15026" s="151"/>
      <c r="J15026" s="153"/>
      <c r="K15026" s="153"/>
      <c r="L15026" s="153"/>
      <c r="M15026" s="153"/>
      <c r="N15026" s="153"/>
      <c r="O15026" s="153"/>
      <c r="P15026" s="153"/>
      <c r="Q15026" s="153"/>
      <c r="R15026" s="153"/>
      <c r="S15026" s="152"/>
      <c r="T15026" s="154"/>
    </row>
    <row r="15027" spans="8:20" x14ac:dyDescent="0.25">
      <c r="H15027" s="153"/>
      <c r="I15027" s="151"/>
      <c r="J15027" s="153"/>
      <c r="K15027" s="153"/>
      <c r="L15027" s="153"/>
      <c r="M15027" s="153"/>
      <c r="N15027" s="153"/>
      <c r="O15027" s="153"/>
      <c r="P15027" s="153"/>
      <c r="Q15027" s="153"/>
      <c r="R15027" s="153"/>
      <c r="S15027" s="152"/>
      <c r="T15027" s="154"/>
    </row>
    <row r="15028" spans="8:20" x14ac:dyDescent="0.25">
      <c r="H15028" s="153"/>
      <c r="I15028" s="151"/>
      <c r="J15028" s="153"/>
      <c r="K15028" s="153"/>
      <c r="L15028" s="153"/>
      <c r="M15028" s="153"/>
      <c r="N15028" s="153"/>
      <c r="O15028" s="153"/>
      <c r="P15028" s="153"/>
      <c r="Q15028" s="153"/>
      <c r="R15028" s="153"/>
      <c r="S15028" s="152"/>
      <c r="T15028" s="154"/>
    </row>
    <row r="15029" spans="8:20" x14ac:dyDescent="0.25">
      <c r="H15029" s="153"/>
      <c r="I15029" s="151"/>
      <c r="J15029" s="153"/>
      <c r="K15029" s="153"/>
      <c r="L15029" s="153"/>
      <c r="M15029" s="153"/>
      <c r="N15029" s="153"/>
      <c r="O15029" s="153"/>
      <c r="P15029" s="153"/>
      <c r="Q15029" s="153"/>
      <c r="R15029" s="153"/>
      <c r="S15029" s="152"/>
      <c r="T15029" s="154"/>
    </row>
    <row r="15030" spans="8:20" x14ac:dyDescent="0.25">
      <c r="H15030" s="153"/>
      <c r="I15030" s="151"/>
      <c r="J15030" s="153"/>
      <c r="K15030" s="153"/>
      <c r="L15030" s="153"/>
      <c r="M15030" s="153"/>
      <c r="N15030" s="153"/>
      <c r="O15030" s="153"/>
      <c r="P15030" s="153"/>
      <c r="Q15030" s="153"/>
      <c r="R15030" s="153"/>
      <c r="S15030" s="152"/>
      <c r="T15030" s="154"/>
    </row>
    <row r="15031" spans="8:20" x14ac:dyDescent="0.25">
      <c r="H15031" s="153"/>
      <c r="I15031" s="151"/>
      <c r="J15031" s="153"/>
      <c r="K15031" s="153"/>
      <c r="L15031" s="153"/>
      <c r="M15031" s="153"/>
      <c r="N15031" s="153"/>
      <c r="O15031" s="153"/>
      <c r="P15031" s="153"/>
      <c r="Q15031" s="153"/>
      <c r="R15031" s="153"/>
      <c r="S15031" s="152"/>
      <c r="T15031" s="154"/>
    </row>
    <row r="15032" spans="8:20" x14ac:dyDescent="0.25">
      <c r="H15032" s="153"/>
      <c r="I15032" s="151"/>
      <c r="J15032" s="153"/>
      <c r="K15032" s="153"/>
      <c r="L15032" s="153"/>
      <c r="M15032" s="153"/>
      <c r="N15032" s="153"/>
      <c r="O15032" s="153"/>
      <c r="P15032" s="153"/>
      <c r="Q15032" s="153"/>
      <c r="R15032" s="153"/>
      <c r="S15032" s="152"/>
      <c r="T15032" s="154"/>
    </row>
    <row r="15033" spans="8:20" x14ac:dyDescent="0.25">
      <c r="H15033" s="153"/>
      <c r="I15033" s="151"/>
      <c r="J15033" s="153"/>
      <c r="K15033" s="153"/>
      <c r="L15033" s="153"/>
      <c r="M15033" s="153"/>
      <c r="N15033" s="153"/>
      <c r="O15033" s="153"/>
      <c r="P15033" s="153"/>
      <c r="Q15033" s="153"/>
      <c r="R15033" s="153"/>
      <c r="S15033" s="152"/>
      <c r="T15033" s="154"/>
    </row>
    <row r="15034" spans="8:20" x14ac:dyDescent="0.25">
      <c r="H15034" s="153"/>
      <c r="I15034" s="151"/>
      <c r="J15034" s="153"/>
      <c r="K15034" s="153"/>
      <c r="L15034" s="153"/>
      <c r="M15034" s="153"/>
      <c r="N15034" s="153"/>
      <c r="O15034" s="153"/>
      <c r="P15034" s="153"/>
      <c r="Q15034" s="153"/>
      <c r="R15034" s="153"/>
      <c r="S15034" s="152"/>
      <c r="T15034" s="154"/>
    </row>
    <row r="15035" spans="8:20" x14ac:dyDescent="0.25">
      <c r="H15035" s="153"/>
      <c r="I15035" s="151"/>
      <c r="J15035" s="153"/>
      <c r="K15035" s="153"/>
      <c r="L15035" s="153"/>
      <c r="M15035" s="153"/>
      <c r="N15035" s="153"/>
      <c r="O15035" s="153"/>
      <c r="P15035" s="153"/>
      <c r="Q15035" s="153"/>
      <c r="R15035" s="153"/>
      <c r="S15035" s="152"/>
      <c r="T15035" s="154"/>
    </row>
    <row r="15036" spans="8:20" x14ac:dyDescent="0.25">
      <c r="H15036" s="153"/>
      <c r="I15036" s="151"/>
      <c r="J15036" s="153"/>
      <c r="K15036" s="153"/>
      <c r="L15036" s="153"/>
      <c r="M15036" s="153"/>
      <c r="N15036" s="153"/>
      <c r="O15036" s="153"/>
      <c r="P15036" s="153"/>
      <c r="Q15036" s="153"/>
      <c r="R15036" s="153"/>
      <c r="S15036" s="152"/>
      <c r="T15036" s="154"/>
    </row>
    <row r="15037" spans="8:20" x14ac:dyDescent="0.25">
      <c r="H15037" s="153"/>
      <c r="I15037" s="151"/>
      <c r="J15037" s="153"/>
      <c r="K15037" s="153"/>
      <c r="L15037" s="153"/>
      <c r="M15037" s="153"/>
      <c r="N15037" s="153"/>
      <c r="O15037" s="153"/>
      <c r="P15037" s="153"/>
      <c r="Q15037" s="153"/>
      <c r="R15037" s="153"/>
      <c r="S15037" s="152"/>
      <c r="T15037" s="154"/>
    </row>
    <row r="15038" spans="8:20" x14ac:dyDescent="0.25">
      <c r="H15038" s="153"/>
      <c r="I15038" s="151"/>
      <c r="J15038" s="153"/>
      <c r="K15038" s="153"/>
      <c r="L15038" s="153"/>
      <c r="M15038" s="153"/>
      <c r="N15038" s="153"/>
      <c r="O15038" s="153"/>
      <c r="P15038" s="153"/>
      <c r="Q15038" s="153"/>
      <c r="R15038" s="153"/>
      <c r="S15038" s="152"/>
      <c r="T15038" s="154"/>
    </row>
    <row r="15039" spans="8:20" x14ac:dyDescent="0.25">
      <c r="H15039" s="153"/>
      <c r="I15039" s="151"/>
      <c r="J15039" s="153"/>
      <c r="K15039" s="153"/>
      <c r="L15039" s="153"/>
      <c r="M15039" s="153"/>
      <c r="N15039" s="153"/>
      <c r="O15039" s="153"/>
      <c r="P15039" s="153"/>
      <c r="Q15039" s="153"/>
      <c r="R15039" s="153"/>
      <c r="S15039" s="152"/>
      <c r="T15039" s="154"/>
    </row>
    <row r="15040" spans="8:20" x14ac:dyDescent="0.25">
      <c r="H15040" s="153"/>
      <c r="I15040" s="151"/>
      <c r="J15040" s="153"/>
      <c r="K15040" s="153"/>
      <c r="L15040" s="153"/>
      <c r="M15040" s="153"/>
      <c r="N15040" s="153"/>
      <c r="O15040" s="153"/>
      <c r="P15040" s="153"/>
      <c r="Q15040" s="153"/>
      <c r="R15040" s="153"/>
      <c r="S15040" s="152"/>
      <c r="T15040" s="154"/>
    </row>
    <row r="15041" spans="8:20" x14ac:dyDescent="0.25">
      <c r="H15041" s="153"/>
      <c r="I15041" s="151"/>
      <c r="J15041" s="153"/>
      <c r="K15041" s="153"/>
      <c r="L15041" s="153"/>
      <c r="M15041" s="153"/>
      <c r="N15041" s="153"/>
      <c r="O15041" s="153"/>
      <c r="P15041" s="153"/>
      <c r="Q15041" s="153"/>
      <c r="R15041" s="153"/>
      <c r="S15041" s="152"/>
      <c r="T15041" s="154"/>
    </row>
    <row r="15042" spans="8:20" x14ac:dyDescent="0.25">
      <c r="H15042" s="153"/>
      <c r="I15042" s="151"/>
      <c r="J15042" s="153"/>
      <c r="K15042" s="153"/>
      <c r="L15042" s="153"/>
      <c r="M15042" s="153"/>
      <c r="N15042" s="153"/>
      <c r="O15042" s="153"/>
      <c r="P15042" s="153"/>
      <c r="Q15042" s="153"/>
      <c r="R15042" s="153"/>
      <c r="S15042" s="152"/>
      <c r="T15042" s="154"/>
    </row>
    <row r="15043" spans="8:20" x14ac:dyDescent="0.25">
      <c r="H15043" s="153"/>
      <c r="I15043" s="151"/>
      <c r="J15043" s="153"/>
      <c r="K15043" s="153"/>
      <c r="L15043" s="153"/>
      <c r="M15043" s="153"/>
      <c r="N15043" s="153"/>
      <c r="O15043" s="153"/>
      <c r="P15043" s="153"/>
      <c r="Q15043" s="153"/>
      <c r="R15043" s="153"/>
      <c r="S15043" s="152"/>
      <c r="T15043" s="154"/>
    </row>
    <row r="15044" spans="8:20" x14ac:dyDescent="0.25">
      <c r="H15044" s="153"/>
      <c r="I15044" s="151"/>
      <c r="J15044" s="153"/>
      <c r="K15044" s="153"/>
      <c r="L15044" s="153"/>
      <c r="M15044" s="153"/>
      <c r="N15044" s="153"/>
      <c r="O15044" s="153"/>
      <c r="P15044" s="153"/>
      <c r="Q15044" s="153"/>
      <c r="R15044" s="153"/>
      <c r="S15044" s="152"/>
      <c r="T15044" s="154"/>
    </row>
    <row r="15045" spans="8:20" x14ac:dyDescent="0.25">
      <c r="H15045" s="153"/>
      <c r="I15045" s="151"/>
      <c r="J15045" s="153"/>
      <c r="K15045" s="153"/>
      <c r="L15045" s="153"/>
      <c r="M15045" s="153"/>
      <c r="N15045" s="153"/>
      <c r="O15045" s="153"/>
      <c r="P15045" s="153"/>
      <c r="Q15045" s="153"/>
      <c r="R15045" s="153"/>
      <c r="S15045" s="152"/>
      <c r="T15045" s="154"/>
    </row>
    <row r="15046" spans="8:20" x14ac:dyDescent="0.25">
      <c r="H15046" s="153"/>
      <c r="I15046" s="151"/>
      <c r="J15046" s="153"/>
      <c r="K15046" s="153"/>
      <c r="L15046" s="153"/>
      <c r="M15046" s="153"/>
      <c r="N15046" s="153"/>
      <c r="O15046" s="153"/>
      <c r="P15046" s="153"/>
      <c r="Q15046" s="153"/>
      <c r="R15046" s="153"/>
      <c r="S15046" s="152"/>
      <c r="T15046" s="154"/>
    </row>
    <row r="15047" spans="8:20" x14ac:dyDescent="0.25">
      <c r="H15047" s="153"/>
      <c r="I15047" s="151"/>
      <c r="J15047" s="153"/>
      <c r="K15047" s="153"/>
      <c r="L15047" s="153"/>
      <c r="M15047" s="153"/>
      <c r="N15047" s="153"/>
      <c r="O15047" s="153"/>
      <c r="P15047" s="153"/>
      <c r="Q15047" s="153"/>
      <c r="R15047" s="153"/>
      <c r="S15047" s="152"/>
      <c r="T15047" s="154"/>
    </row>
    <row r="15048" spans="8:20" x14ac:dyDescent="0.25">
      <c r="H15048" s="153"/>
      <c r="I15048" s="151"/>
      <c r="J15048" s="153"/>
      <c r="K15048" s="153"/>
      <c r="L15048" s="153"/>
      <c r="M15048" s="153"/>
      <c r="N15048" s="153"/>
      <c r="O15048" s="153"/>
      <c r="P15048" s="153"/>
      <c r="Q15048" s="153"/>
      <c r="R15048" s="153"/>
      <c r="S15048" s="152"/>
      <c r="T15048" s="154"/>
    </row>
    <row r="15049" spans="8:20" x14ac:dyDescent="0.25">
      <c r="H15049" s="153"/>
      <c r="I15049" s="151"/>
      <c r="J15049" s="153"/>
      <c r="K15049" s="153"/>
      <c r="L15049" s="153"/>
      <c r="M15049" s="153"/>
      <c r="N15049" s="153"/>
      <c r="O15049" s="153"/>
      <c r="P15049" s="153"/>
      <c r="Q15049" s="153"/>
      <c r="R15049" s="153"/>
      <c r="S15049" s="152"/>
      <c r="T15049" s="154"/>
    </row>
    <row r="15050" spans="8:20" x14ac:dyDescent="0.25">
      <c r="H15050" s="153"/>
      <c r="I15050" s="151"/>
      <c r="J15050" s="153"/>
      <c r="K15050" s="153"/>
      <c r="L15050" s="153"/>
      <c r="M15050" s="153"/>
      <c r="N15050" s="153"/>
      <c r="O15050" s="153"/>
      <c r="P15050" s="153"/>
      <c r="Q15050" s="153"/>
      <c r="R15050" s="153"/>
      <c r="S15050" s="152"/>
      <c r="T15050" s="154"/>
    </row>
    <row r="15051" spans="8:20" x14ac:dyDescent="0.25">
      <c r="H15051" s="153"/>
      <c r="I15051" s="151"/>
      <c r="J15051" s="153"/>
      <c r="K15051" s="153"/>
      <c r="L15051" s="153"/>
      <c r="M15051" s="153"/>
      <c r="N15051" s="153"/>
      <c r="O15051" s="153"/>
      <c r="P15051" s="153"/>
      <c r="Q15051" s="153"/>
      <c r="R15051" s="153"/>
      <c r="S15051" s="152"/>
      <c r="T15051" s="154"/>
    </row>
    <row r="15052" spans="8:20" x14ac:dyDescent="0.25">
      <c r="H15052" s="153"/>
      <c r="I15052" s="151"/>
      <c r="J15052" s="153"/>
      <c r="K15052" s="153"/>
      <c r="L15052" s="153"/>
      <c r="M15052" s="153"/>
      <c r="N15052" s="153"/>
      <c r="O15052" s="153"/>
      <c r="P15052" s="153"/>
      <c r="Q15052" s="153"/>
      <c r="R15052" s="153"/>
      <c r="S15052" s="152"/>
      <c r="T15052" s="154"/>
    </row>
    <row r="15053" spans="8:20" x14ac:dyDescent="0.25">
      <c r="H15053" s="153"/>
      <c r="I15053" s="151"/>
      <c r="J15053" s="153"/>
      <c r="K15053" s="153"/>
      <c r="L15053" s="153"/>
      <c r="M15053" s="153"/>
      <c r="N15053" s="153"/>
      <c r="O15053" s="153"/>
      <c r="P15053" s="153"/>
      <c r="Q15053" s="153"/>
      <c r="R15053" s="153"/>
      <c r="S15053" s="152"/>
      <c r="T15053" s="154"/>
    </row>
    <row r="15054" spans="8:20" x14ac:dyDescent="0.25">
      <c r="H15054" s="153"/>
      <c r="I15054" s="151"/>
      <c r="J15054" s="153"/>
      <c r="K15054" s="153"/>
      <c r="L15054" s="153"/>
      <c r="M15054" s="153"/>
      <c r="N15054" s="153"/>
      <c r="O15054" s="153"/>
      <c r="P15054" s="153"/>
      <c r="Q15054" s="153"/>
      <c r="R15054" s="153"/>
      <c r="S15054" s="152"/>
      <c r="T15054" s="154"/>
    </row>
    <row r="15055" spans="8:20" x14ac:dyDescent="0.25">
      <c r="H15055" s="153"/>
      <c r="I15055" s="151"/>
      <c r="J15055" s="153"/>
      <c r="K15055" s="153"/>
      <c r="L15055" s="153"/>
      <c r="M15055" s="153"/>
      <c r="N15055" s="153"/>
      <c r="O15055" s="153"/>
      <c r="P15055" s="153"/>
      <c r="Q15055" s="153"/>
      <c r="R15055" s="153"/>
      <c r="S15055" s="152"/>
      <c r="T15055" s="154"/>
    </row>
    <row r="15056" spans="8:20" x14ac:dyDescent="0.25">
      <c r="H15056" s="153"/>
      <c r="I15056" s="151"/>
      <c r="J15056" s="153"/>
      <c r="K15056" s="153"/>
      <c r="L15056" s="153"/>
      <c r="M15056" s="153"/>
      <c r="N15056" s="153"/>
      <c r="O15056" s="153"/>
      <c r="P15056" s="153"/>
      <c r="Q15056" s="153"/>
      <c r="R15056" s="153"/>
      <c r="S15056" s="152"/>
      <c r="T15056" s="154"/>
    </row>
    <row r="15057" spans="8:20" x14ac:dyDescent="0.25">
      <c r="H15057" s="153"/>
      <c r="I15057" s="151"/>
      <c r="J15057" s="153"/>
      <c r="K15057" s="153"/>
      <c r="L15057" s="153"/>
      <c r="M15057" s="153"/>
      <c r="N15057" s="153"/>
      <c r="O15057" s="153"/>
      <c r="P15057" s="153"/>
      <c r="Q15057" s="153"/>
      <c r="R15057" s="153"/>
      <c r="S15057" s="152"/>
      <c r="T15057" s="154"/>
    </row>
    <row r="15058" spans="8:20" x14ac:dyDescent="0.25">
      <c r="H15058" s="153"/>
      <c r="I15058" s="151"/>
      <c r="J15058" s="153"/>
      <c r="K15058" s="153"/>
      <c r="L15058" s="153"/>
      <c r="M15058" s="153"/>
      <c r="N15058" s="153"/>
      <c r="O15058" s="153"/>
      <c r="P15058" s="153"/>
      <c r="Q15058" s="153"/>
      <c r="R15058" s="153"/>
      <c r="S15058" s="152"/>
      <c r="T15058" s="154"/>
    </row>
    <row r="15059" spans="8:20" x14ac:dyDescent="0.25">
      <c r="H15059" s="153"/>
      <c r="I15059" s="151"/>
      <c r="J15059" s="153"/>
      <c r="K15059" s="153"/>
      <c r="L15059" s="153"/>
      <c r="M15059" s="153"/>
      <c r="N15059" s="153"/>
      <c r="O15059" s="153"/>
      <c r="P15059" s="153"/>
      <c r="Q15059" s="153"/>
      <c r="R15059" s="153"/>
      <c r="S15059" s="152"/>
      <c r="T15059" s="154"/>
    </row>
    <row r="15060" spans="8:20" x14ac:dyDescent="0.25">
      <c r="H15060" s="153"/>
      <c r="I15060" s="151"/>
      <c r="J15060" s="153"/>
      <c r="K15060" s="153"/>
      <c r="L15060" s="153"/>
      <c r="M15060" s="153"/>
      <c r="N15060" s="153"/>
      <c r="O15060" s="153"/>
      <c r="P15060" s="153"/>
      <c r="Q15060" s="153"/>
      <c r="R15060" s="153"/>
      <c r="S15060" s="152"/>
      <c r="T15060" s="154"/>
    </row>
    <row r="15061" spans="8:20" x14ac:dyDescent="0.25">
      <c r="H15061" s="153"/>
      <c r="I15061" s="151"/>
      <c r="J15061" s="153"/>
      <c r="K15061" s="153"/>
      <c r="L15061" s="153"/>
      <c r="M15061" s="153"/>
      <c r="N15061" s="153"/>
      <c r="O15061" s="153"/>
      <c r="P15061" s="153"/>
      <c r="Q15061" s="153"/>
      <c r="R15061" s="153"/>
      <c r="S15061" s="152"/>
      <c r="T15061" s="154"/>
    </row>
    <row r="15062" spans="8:20" x14ac:dyDescent="0.25">
      <c r="H15062" s="153"/>
      <c r="I15062" s="151"/>
      <c r="J15062" s="153"/>
      <c r="K15062" s="153"/>
      <c r="L15062" s="153"/>
      <c r="M15062" s="153"/>
      <c r="N15062" s="153"/>
      <c r="O15062" s="153"/>
      <c r="P15062" s="153"/>
      <c r="Q15062" s="153"/>
      <c r="R15062" s="153"/>
      <c r="S15062" s="152"/>
      <c r="T15062" s="154"/>
    </row>
    <row r="15063" spans="8:20" x14ac:dyDescent="0.25">
      <c r="H15063" s="153"/>
      <c r="I15063" s="151"/>
      <c r="J15063" s="153"/>
      <c r="K15063" s="153"/>
      <c r="L15063" s="153"/>
      <c r="M15063" s="153"/>
      <c r="N15063" s="153"/>
      <c r="O15063" s="153"/>
      <c r="P15063" s="153"/>
      <c r="Q15063" s="153"/>
      <c r="R15063" s="153"/>
      <c r="S15063" s="152"/>
      <c r="T15063" s="154"/>
    </row>
    <row r="15064" spans="8:20" x14ac:dyDescent="0.25">
      <c r="H15064" s="153"/>
      <c r="I15064" s="151"/>
      <c r="J15064" s="153"/>
      <c r="K15064" s="153"/>
      <c r="L15064" s="153"/>
      <c r="M15064" s="153"/>
      <c r="N15064" s="153"/>
      <c r="O15064" s="153"/>
      <c r="P15064" s="153"/>
      <c r="Q15064" s="153"/>
      <c r="R15064" s="153"/>
      <c r="S15064" s="152"/>
      <c r="T15064" s="154"/>
    </row>
    <row r="15065" spans="8:20" x14ac:dyDescent="0.25">
      <c r="H15065" s="153"/>
      <c r="I15065" s="151"/>
      <c r="J15065" s="153"/>
      <c r="K15065" s="153"/>
      <c r="L15065" s="153"/>
      <c r="M15065" s="153"/>
      <c r="N15065" s="153"/>
      <c r="O15065" s="153"/>
      <c r="P15065" s="153"/>
      <c r="Q15065" s="153"/>
      <c r="R15065" s="153"/>
      <c r="S15065" s="152"/>
      <c r="T15065" s="154"/>
    </row>
    <row r="15066" spans="8:20" x14ac:dyDescent="0.25">
      <c r="H15066" s="153"/>
      <c r="I15066" s="151"/>
      <c r="J15066" s="153"/>
      <c r="K15066" s="153"/>
      <c r="L15066" s="153"/>
      <c r="M15066" s="153"/>
      <c r="N15066" s="153"/>
      <c r="O15066" s="153"/>
      <c r="P15066" s="153"/>
      <c r="Q15066" s="153"/>
      <c r="R15066" s="153"/>
      <c r="S15066" s="152"/>
      <c r="T15066" s="154"/>
    </row>
    <row r="15067" spans="8:20" x14ac:dyDescent="0.25">
      <c r="H15067" s="153"/>
      <c r="I15067" s="151"/>
      <c r="J15067" s="153"/>
      <c r="K15067" s="153"/>
      <c r="L15067" s="153"/>
      <c r="M15067" s="153"/>
      <c r="N15067" s="153"/>
      <c r="O15067" s="153"/>
      <c r="P15067" s="153"/>
      <c r="Q15067" s="153"/>
      <c r="R15067" s="153"/>
      <c r="S15067" s="152"/>
      <c r="T15067" s="154"/>
    </row>
    <row r="15068" spans="8:20" x14ac:dyDescent="0.25">
      <c r="H15068" s="153"/>
      <c r="I15068" s="151"/>
      <c r="J15068" s="153"/>
      <c r="K15068" s="153"/>
      <c r="L15068" s="153"/>
      <c r="M15068" s="153"/>
      <c r="N15068" s="153"/>
      <c r="O15068" s="153"/>
      <c r="P15068" s="153"/>
      <c r="Q15068" s="153"/>
      <c r="R15068" s="153"/>
      <c r="S15068" s="152"/>
      <c r="T15068" s="154"/>
    </row>
    <row r="15069" spans="8:20" x14ac:dyDescent="0.25">
      <c r="H15069" s="153"/>
      <c r="I15069" s="151"/>
      <c r="J15069" s="153"/>
      <c r="K15069" s="153"/>
      <c r="L15069" s="153"/>
      <c r="M15069" s="153"/>
      <c r="N15069" s="153"/>
      <c r="O15069" s="153"/>
      <c r="P15069" s="153"/>
      <c r="Q15069" s="153"/>
      <c r="R15069" s="153"/>
      <c r="S15069" s="152"/>
      <c r="T15069" s="154"/>
    </row>
    <row r="15070" spans="8:20" x14ac:dyDescent="0.25">
      <c r="H15070" s="153"/>
      <c r="I15070" s="151"/>
      <c r="J15070" s="153"/>
      <c r="K15070" s="153"/>
      <c r="L15070" s="153"/>
      <c r="M15070" s="153"/>
      <c r="N15070" s="153"/>
      <c r="O15070" s="153"/>
      <c r="P15070" s="153"/>
      <c r="Q15070" s="153"/>
      <c r="R15070" s="153"/>
      <c r="S15070" s="152"/>
      <c r="T15070" s="154"/>
    </row>
    <row r="15071" spans="8:20" x14ac:dyDescent="0.25">
      <c r="H15071" s="153"/>
      <c r="I15071" s="151"/>
      <c r="J15071" s="153"/>
      <c r="K15071" s="153"/>
      <c r="L15071" s="153"/>
      <c r="M15071" s="153"/>
      <c r="N15071" s="153"/>
      <c r="O15071" s="153"/>
      <c r="P15071" s="153"/>
      <c r="Q15071" s="153"/>
      <c r="R15071" s="153"/>
      <c r="S15071" s="152"/>
      <c r="T15071" s="154"/>
    </row>
    <row r="15072" spans="8:20" x14ac:dyDescent="0.25">
      <c r="H15072" s="153"/>
      <c r="I15072" s="151"/>
      <c r="J15072" s="153"/>
      <c r="K15072" s="153"/>
      <c r="L15072" s="153"/>
      <c r="M15072" s="153"/>
      <c r="N15072" s="153"/>
      <c r="O15072" s="153"/>
      <c r="P15072" s="153"/>
      <c r="Q15072" s="153"/>
      <c r="R15072" s="153"/>
      <c r="S15072" s="152"/>
      <c r="T15072" s="154"/>
    </row>
    <row r="15073" spans="8:20" x14ac:dyDescent="0.25">
      <c r="H15073" s="153"/>
      <c r="I15073" s="151"/>
      <c r="J15073" s="153"/>
      <c r="K15073" s="153"/>
      <c r="L15073" s="153"/>
      <c r="M15073" s="153"/>
      <c r="N15073" s="153"/>
      <c r="O15073" s="153"/>
      <c r="P15073" s="153"/>
      <c r="Q15073" s="153"/>
      <c r="R15073" s="153"/>
      <c r="S15073" s="152"/>
      <c r="T15073" s="154"/>
    </row>
    <row r="15074" spans="8:20" x14ac:dyDescent="0.25">
      <c r="H15074" s="153"/>
      <c r="I15074" s="151"/>
      <c r="J15074" s="153"/>
      <c r="K15074" s="153"/>
      <c r="L15074" s="153"/>
      <c r="M15074" s="153"/>
      <c r="N15074" s="153"/>
      <c r="O15074" s="153"/>
      <c r="P15074" s="153"/>
      <c r="Q15074" s="153"/>
      <c r="R15074" s="153"/>
      <c r="S15074" s="152"/>
      <c r="T15074" s="154"/>
    </row>
    <row r="15075" spans="8:20" x14ac:dyDescent="0.25">
      <c r="H15075" s="153"/>
      <c r="I15075" s="151"/>
      <c r="J15075" s="153"/>
      <c r="K15075" s="153"/>
      <c r="L15075" s="153"/>
      <c r="M15075" s="153"/>
      <c r="N15075" s="153"/>
      <c r="O15075" s="153"/>
      <c r="P15075" s="153"/>
      <c r="Q15075" s="153"/>
      <c r="R15075" s="153"/>
      <c r="S15075" s="152"/>
      <c r="T15075" s="154"/>
    </row>
    <row r="15076" spans="8:20" x14ac:dyDescent="0.25">
      <c r="H15076" s="153"/>
      <c r="I15076" s="151"/>
      <c r="J15076" s="153"/>
      <c r="K15076" s="153"/>
      <c r="L15076" s="153"/>
      <c r="M15076" s="153"/>
      <c r="N15076" s="153"/>
      <c r="O15076" s="153"/>
      <c r="P15076" s="153"/>
      <c r="Q15076" s="153"/>
      <c r="R15076" s="153"/>
      <c r="S15076" s="152"/>
      <c r="T15076" s="154"/>
    </row>
    <row r="15077" spans="8:20" x14ac:dyDescent="0.25">
      <c r="H15077" s="153"/>
      <c r="I15077" s="151"/>
      <c r="J15077" s="153"/>
      <c r="K15077" s="153"/>
      <c r="L15077" s="153"/>
      <c r="M15077" s="153"/>
      <c r="N15077" s="153"/>
      <c r="O15077" s="153"/>
      <c r="P15077" s="153"/>
      <c r="Q15077" s="153"/>
      <c r="R15077" s="153"/>
      <c r="S15077" s="152"/>
      <c r="T15077" s="154"/>
    </row>
    <row r="15078" spans="8:20" x14ac:dyDescent="0.25">
      <c r="H15078" s="153"/>
      <c r="I15078" s="151"/>
      <c r="J15078" s="153"/>
      <c r="K15078" s="153"/>
      <c r="L15078" s="153"/>
      <c r="M15078" s="153"/>
      <c r="N15078" s="153"/>
      <c r="O15078" s="153"/>
      <c r="P15078" s="153"/>
      <c r="Q15078" s="153"/>
      <c r="R15078" s="153"/>
      <c r="S15078" s="152"/>
      <c r="T15078" s="154"/>
    </row>
    <row r="15079" spans="8:20" x14ac:dyDescent="0.25">
      <c r="H15079" s="153"/>
      <c r="I15079" s="151"/>
      <c r="J15079" s="153"/>
      <c r="K15079" s="153"/>
      <c r="L15079" s="153"/>
      <c r="M15079" s="153"/>
      <c r="N15079" s="153"/>
      <c r="O15079" s="153"/>
      <c r="P15079" s="153"/>
      <c r="Q15079" s="153"/>
      <c r="R15079" s="153"/>
      <c r="S15079" s="152"/>
      <c r="T15079" s="154"/>
    </row>
    <row r="15080" spans="8:20" x14ac:dyDescent="0.25">
      <c r="H15080" s="153"/>
      <c r="I15080" s="151"/>
      <c r="J15080" s="153"/>
      <c r="K15080" s="153"/>
      <c r="L15080" s="153"/>
      <c r="M15080" s="153"/>
      <c r="N15080" s="153"/>
      <c r="O15080" s="153"/>
      <c r="P15080" s="153"/>
      <c r="Q15080" s="153"/>
      <c r="R15080" s="153"/>
      <c r="S15080" s="152"/>
      <c r="T15080" s="154"/>
    </row>
    <row r="15081" spans="8:20" x14ac:dyDescent="0.25">
      <c r="H15081" s="153"/>
      <c r="I15081" s="151"/>
      <c r="J15081" s="153"/>
      <c r="K15081" s="153"/>
      <c r="L15081" s="153"/>
      <c r="M15081" s="153"/>
      <c r="N15081" s="153"/>
      <c r="O15081" s="153"/>
      <c r="P15081" s="153"/>
      <c r="Q15081" s="153"/>
      <c r="R15081" s="153"/>
      <c r="S15081" s="152"/>
      <c r="T15081" s="154"/>
    </row>
    <row r="15082" spans="8:20" x14ac:dyDescent="0.25">
      <c r="H15082" s="153"/>
      <c r="I15082" s="151"/>
      <c r="J15082" s="153"/>
      <c r="K15082" s="153"/>
      <c r="L15082" s="153"/>
      <c r="M15082" s="153"/>
      <c r="N15082" s="153"/>
      <c r="O15082" s="153"/>
      <c r="P15082" s="153"/>
      <c r="Q15082" s="153"/>
      <c r="R15082" s="153"/>
      <c r="S15082" s="152"/>
      <c r="T15082" s="154"/>
    </row>
    <row r="15083" spans="8:20" x14ac:dyDescent="0.25">
      <c r="H15083" s="153"/>
      <c r="I15083" s="151"/>
      <c r="J15083" s="153"/>
      <c r="K15083" s="153"/>
      <c r="L15083" s="153"/>
      <c r="M15083" s="153"/>
      <c r="N15083" s="153"/>
      <c r="O15083" s="153"/>
      <c r="P15083" s="153"/>
      <c r="Q15083" s="153"/>
      <c r="R15083" s="153"/>
      <c r="S15083" s="152"/>
      <c r="T15083" s="154"/>
    </row>
    <row r="15084" spans="8:20" x14ac:dyDescent="0.25">
      <c r="H15084" s="153"/>
      <c r="I15084" s="151"/>
      <c r="J15084" s="153"/>
      <c r="K15084" s="153"/>
      <c r="L15084" s="153"/>
      <c r="M15084" s="153"/>
      <c r="N15084" s="153"/>
      <c r="O15084" s="153"/>
      <c r="P15084" s="153"/>
      <c r="Q15084" s="153"/>
      <c r="R15084" s="153"/>
      <c r="S15084" s="152"/>
      <c r="T15084" s="154"/>
    </row>
    <row r="15085" spans="8:20" x14ac:dyDescent="0.25">
      <c r="H15085" s="153"/>
      <c r="I15085" s="151"/>
      <c r="J15085" s="153"/>
      <c r="K15085" s="153"/>
      <c r="L15085" s="153"/>
      <c r="M15085" s="153"/>
      <c r="N15085" s="153"/>
      <c r="O15085" s="153"/>
      <c r="P15085" s="153"/>
      <c r="Q15085" s="153"/>
      <c r="R15085" s="153"/>
      <c r="S15085" s="152"/>
      <c r="T15085" s="154"/>
    </row>
    <row r="15086" spans="8:20" x14ac:dyDescent="0.25">
      <c r="H15086" s="153"/>
      <c r="I15086" s="151"/>
      <c r="J15086" s="153"/>
      <c r="K15086" s="153"/>
      <c r="L15086" s="153"/>
      <c r="M15086" s="153"/>
      <c r="N15086" s="153"/>
      <c r="O15086" s="153"/>
      <c r="P15086" s="153"/>
      <c r="Q15086" s="153"/>
      <c r="R15086" s="153"/>
      <c r="S15086" s="152"/>
      <c r="T15086" s="154"/>
    </row>
    <row r="15087" spans="8:20" x14ac:dyDescent="0.25">
      <c r="H15087" s="153"/>
      <c r="I15087" s="151"/>
      <c r="J15087" s="153"/>
      <c r="K15087" s="153"/>
      <c r="L15087" s="153"/>
      <c r="M15087" s="153"/>
      <c r="N15087" s="153"/>
      <c r="O15087" s="153"/>
      <c r="P15087" s="153"/>
      <c r="Q15087" s="153"/>
      <c r="R15087" s="153"/>
      <c r="S15087" s="152"/>
      <c r="T15087" s="154"/>
    </row>
    <row r="15088" spans="8:20" x14ac:dyDescent="0.25">
      <c r="H15088" s="153"/>
      <c r="I15088" s="151"/>
      <c r="J15088" s="153"/>
      <c r="K15088" s="153"/>
      <c r="L15088" s="153"/>
      <c r="M15088" s="153"/>
      <c r="N15088" s="153"/>
      <c r="O15088" s="153"/>
      <c r="P15088" s="153"/>
      <c r="Q15088" s="153"/>
      <c r="R15088" s="153"/>
      <c r="S15088" s="152"/>
      <c r="T15088" s="154"/>
    </row>
    <row r="15089" spans="8:20" x14ac:dyDescent="0.25">
      <c r="H15089" s="153"/>
      <c r="I15089" s="151"/>
      <c r="J15089" s="153"/>
      <c r="K15089" s="153"/>
      <c r="L15089" s="153"/>
      <c r="M15089" s="153"/>
      <c r="N15089" s="153"/>
      <c r="O15089" s="153"/>
      <c r="P15089" s="153"/>
      <c r="Q15089" s="153"/>
      <c r="R15089" s="153"/>
      <c r="S15089" s="152"/>
      <c r="T15089" s="154"/>
    </row>
    <row r="15090" spans="8:20" x14ac:dyDescent="0.25">
      <c r="H15090" s="153"/>
      <c r="I15090" s="151"/>
      <c r="J15090" s="153"/>
      <c r="K15090" s="153"/>
      <c r="L15090" s="153"/>
      <c r="M15090" s="153"/>
      <c r="N15090" s="153"/>
      <c r="O15090" s="153"/>
      <c r="P15090" s="153"/>
      <c r="Q15090" s="153"/>
      <c r="R15090" s="153"/>
      <c r="S15090" s="152"/>
      <c r="T15090" s="154"/>
    </row>
    <row r="15091" spans="8:20" x14ac:dyDescent="0.25">
      <c r="H15091" s="153"/>
      <c r="I15091" s="151"/>
      <c r="J15091" s="153"/>
      <c r="K15091" s="153"/>
      <c r="L15091" s="153"/>
      <c r="M15091" s="153"/>
      <c r="N15091" s="153"/>
      <c r="O15091" s="153"/>
      <c r="P15091" s="153"/>
      <c r="Q15091" s="153"/>
      <c r="R15091" s="153"/>
      <c r="S15091" s="152"/>
      <c r="T15091" s="154"/>
    </row>
    <row r="15092" spans="8:20" x14ac:dyDescent="0.25">
      <c r="H15092" s="153"/>
      <c r="I15092" s="151"/>
      <c r="J15092" s="153"/>
      <c r="K15092" s="153"/>
      <c r="L15092" s="153"/>
      <c r="M15092" s="153"/>
      <c r="N15092" s="153"/>
      <c r="O15092" s="153"/>
      <c r="P15092" s="153"/>
      <c r="Q15092" s="153"/>
      <c r="R15092" s="153"/>
      <c r="S15092" s="152"/>
      <c r="T15092" s="154"/>
    </row>
    <row r="15093" spans="8:20" x14ac:dyDescent="0.25">
      <c r="H15093" s="153"/>
      <c r="I15093" s="151"/>
      <c r="J15093" s="153"/>
      <c r="K15093" s="153"/>
      <c r="L15093" s="153"/>
      <c r="M15093" s="153"/>
      <c r="N15093" s="153"/>
      <c r="O15093" s="153"/>
      <c r="P15093" s="153"/>
      <c r="Q15093" s="153"/>
      <c r="R15093" s="153"/>
      <c r="S15093" s="152"/>
      <c r="T15093" s="154"/>
    </row>
    <row r="15094" spans="8:20" x14ac:dyDescent="0.25">
      <c r="H15094" s="153"/>
      <c r="I15094" s="151"/>
      <c r="J15094" s="153"/>
      <c r="K15094" s="153"/>
      <c r="L15094" s="153"/>
      <c r="M15094" s="153"/>
      <c r="N15094" s="153"/>
      <c r="O15094" s="153"/>
      <c r="P15094" s="153"/>
      <c r="Q15094" s="153"/>
      <c r="R15094" s="153"/>
      <c r="S15094" s="152"/>
      <c r="T15094" s="154"/>
    </row>
    <row r="15095" spans="8:20" x14ac:dyDescent="0.25">
      <c r="H15095" s="153"/>
      <c r="I15095" s="151"/>
      <c r="J15095" s="153"/>
      <c r="K15095" s="153"/>
      <c r="L15095" s="153"/>
      <c r="M15095" s="153"/>
      <c r="N15095" s="153"/>
      <c r="O15095" s="153"/>
      <c r="P15095" s="153"/>
      <c r="Q15095" s="153"/>
      <c r="R15095" s="153"/>
      <c r="S15095" s="152"/>
      <c r="T15095" s="154"/>
    </row>
    <row r="15096" spans="8:20" x14ac:dyDescent="0.25">
      <c r="H15096" s="153"/>
      <c r="I15096" s="151"/>
      <c r="J15096" s="153"/>
      <c r="K15096" s="153"/>
      <c r="L15096" s="153"/>
      <c r="M15096" s="153"/>
      <c r="N15096" s="153"/>
      <c r="O15096" s="153"/>
      <c r="P15096" s="153"/>
      <c r="Q15096" s="153"/>
      <c r="R15096" s="153"/>
      <c r="S15096" s="152"/>
      <c r="T15096" s="154"/>
    </row>
    <row r="15097" spans="8:20" x14ac:dyDescent="0.25">
      <c r="H15097" s="153"/>
      <c r="I15097" s="151"/>
      <c r="J15097" s="153"/>
      <c r="K15097" s="153"/>
      <c r="L15097" s="153"/>
      <c r="M15097" s="153"/>
      <c r="N15097" s="153"/>
      <c r="O15097" s="153"/>
      <c r="P15097" s="153"/>
      <c r="Q15097" s="153"/>
      <c r="R15097" s="153"/>
      <c r="S15097" s="152"/>
      <c r="T15097" s="154"/>
    </row>
    <row r="15098" spans="8:20" x14ac:dyDescent="0.25">
      <c r="H15098" s="153"/>
      <c r="I15098" s="151"/>
      <c r="J15098" s="153"/>
      <c r="K15098" s="153"/>
      <c r="L15098" s="153"/>
      <c r="M15098" s="153"/>
      <c r="N15098" s="153"/>
      <c r="O15098" s="153"/>
      <c r="P15098" s="153"/>
      <c r="Q15098" s="153"/>
      <c r="R15098" s="153"/>
      <c r="S15098" s="152"/>
      <c r="T15098" s="154"/>
    </row>
    <row r="15099" spans="8:20" x14ac:dyDescent="0.25">
      <c r="H15099" s="153"/>
      <c r="I15099" s="151"/>
      <c r="J15099" s="153"/>
      <c r="K15099" s="153"/>
      <c r="L15099" s="153"/>
      <c r="M15099" s="153"/>
      <c r="N15099" s="153"/>
      <c r="O15099" s="153"/>
      <c r="P15099" s="153"/>
      <c r="Q15099" s="153"/>
      <c r="R15099" s="153"/>
      <c r="S15099" s="152"/>
      <c r="T15099" s="154"/>
    </row>
    <row r="15100" spans="8:20" x14ac:dyDescent="0.25">
      <c r="H15100" s="153"/>
      <c r="I15100" s="151"/>
      <c r="J15100" s="153"/>
      <c r="K15100" s="153"/>
      <c r="L15100" s="153"/>
      <c r="M15100" s="153"/>
      <c r="N15100" s="153"/>
      <c r="O15100" s="153"/>
      <c r="P15100" s="153"/>
      <c r="Q15100" s="153"/>
      <c r="R15100" s="153"/>
      <c r="S15100" s="152"/>
      <c r="T15100" s="154"/>
    </row>
    <row r="15101" spans="8:20" x14ac:dyDescent="0.25">
      <c r="H15101" s="153"/>
      <c r="I15101" s="151"/>
      <c r="J15101" s="153"/>
      <c r="K15101" s="153"/>
      <c r="L15101" s="153"/>
      <c r="M15101" s="153"/>
      <c r="N15101" s="153"/>
      <c r="O15101" s="153"/>
      <c r="P15101" s="153"/>
      <c r="Q15101" s="153"/>
      <c r="R15101" s="153"/>
      <c r="S15101" s="152"/>
      <c r="T15101" s="154"/>
    </row>
    <row r="15102" spans="8:20" x14ac:dyDescent="0.25">
      <c r="H15102" s="153"/>
      <c r="I15102" s="151"/>
      <c r="J15102" s="153"/>
      <c r="K15102" s="153"/>
      <c r="L15102" s="153"/>
      <c r="M15102" s="153"/>
      <c r="N15102" s="153"/>
      <c r="O15102" s="153"/>
      <c r="P15102" s="153"/>
      <c r="Q15102" s="153"/>
      <c r="R15102" s="153"/>
      <c r="S15102" s="152"/>
      <c r="T15102" s="154"/>
    </row>
    <row r="15103" spans="8:20" x14ac:dyDescent="0.25">
      <c r="H15103" s="153"/>
      <c r="I15103" s="151"/>
      <c r="J15103" s="153"/>
      <c r="K15103" s="153"/>
      <c r="L15103" s="153"/>
      <c r="M15103" s="153"/>
      <c r="N15103" s="153"/>
      <c r="O15103" s="153"/>
      <c r="P15103" s="153"/>
      <c r="Q15103" s="153"/>
      <c r="R15103" s="153"/>
      <c r="S15103" s="152"/>
      <c r="T15103" s="154"/>
    </row>
    <row r="15104" spans="8:20" x14ac:dyDescent="0.25">
      <c r="H15104" s="153"/>
      <c r="I15104" s="151"/>
      <c r="J15104" s="153"/>
      <c r="K15104" s="153"/>
      <c r="L15104" s="153"/>
      <c r="M15104" s="153"/>
      <c r="N15104" s="153"/>
      <c r="O15104" s="153"/>
      <c r="P15104" s="153"/>
      <c r="Q15104" s="153"/>
      <c r="R15104" s="153"/>
      <c r="S15104" s="152"/>
      <c r="T15104" s="154"/>
    </row>
    <row r="15105" spans="8:20" x14ac:dyDescent="0.25">
      <c r="H15105" s="153"/>
      <c r="I15105" s="151"/>
      <c r="J15105" s="153"/>
      <c r="K15105" s="153"/>
      <c r="L15105" s="153"/>
      <c r="M15105" s="153"/>
      <c r="N15105" s="153"/>
      <c r="O15105" s="153"/>
      <c r="P15105" s="153"/>
      <c r="Q15105" s="153"/>
      <c r="R15105" s="153"/>
      <c r="S15105" s="152"/>
      <c r="T15105" s="154"/>
    </row>
    <row r="15106" spans="8:20" x14ac:dyDescent="0.25">
      <c r="H15106" s="153"/>
      <c r="I15106" s="151"/>
      <c r="J15106" s="153"/>
      <c r="K15106" s="153"/>
      <c r="L15106" s="153"/>
      <c r="M15106" s="153"/>
      <c r="N15106" s="153"/>
      <c r="O15106" s="153"/>
      <c r="P15106" s="153"/>
      <c r="Q15106" s="153"/>
      <c r="R15106" s="153"/>
      <c r="S15106" s="152"/>
      <c r="T15106" s="154"/>
    </row>
    <row r="15107" spans="8:20" x14ac:dyDescent="0.25">
      <c r="H15107" s="153"/>
      <c r="I15107" s="151"/>
      <c r="J15107" s="153"/>
      <c r="K15107" s="153"/>
      <c r="L15107" s="153"/>
      <c r="M15107" s="153"/>
      <c r="N15107" s="153"/>
      <c r="O15107" s="153"/>
      <c r="P15107" s="153"/>
      <c r="Q15107" s="153"/>
      <c r="R15107" s="153"/>
      <c r="S15107" s="152"/>
      <c r="T15107" s="154"/>
    </row>
    <row r="15108" spans="8:20" x14ac:dyDescent="0.25">
      <c r="H15108" s="153"/>
      <c r="I15108" s="151"/>
      <c r="J15108" s="153"/>
      <c r="K15108" s="153"/>
      <c r="L15108" s="153"/>
      <c r="M15108" s="153"/>
      <c r="N15108" s="153"/>
      <c r="O15108" s="153"/>
      <c r="P15108" s="153"/>
      <c r="Q15108" s="153"/>
      <c r="R15108" s="153"/>
      <c r="S15108" s="152"/>
      <c r="T15108" s="154"/>
    </row>
    <row r="15109" spans="8:20" x14ac:dyDescent="0.25">
      <c r="H15109" s="153"/>
      <c r="I15109" s="151"/>
      <c r="J15109" s="153"/>
      <c r="K15109" s="153"/>
      <c r="L15109" s="153"/>
      <c r="M15109" s="153"/>
      <c r="N15109" s="153"/>
      <c r="O15109" s="153"/>
      <c r="P15109" s="153"/>
      <c r="Q15109" s="153"/>
      <c r="R15109" s="153"/>
      <c r="S15109" s="152"/>
      <c r="T15109" s="154"/>
    </row>
    <row r="15110" spans="8:20" x14ac:dyDescent="0.25">
      <c r="H15110" s="153"/>
      <c r="I15110" s="151"/>
      <c r="J15110" s="153"/>
      <c r="K15110" s="153"/>
      <c r="L15110" s="153"/>
      <c r="M15110" s="153"/>
      <c r="N15110" s="153"/>
      <c r="O15110" s="153"/>
      <c r="P15110" s="153"/>
      <c r="Q15110" s="153"/>
      <c r="R15110" s="153"/>
      <c r="S15110" s="152"/>
      <c r="T15110" s="154"/>
    </row>
    <row r="15111" spans="8:20" x14ac:dyDescent="0.25">
      <c r="H15111" s="153"/>
      <c r="I15111" s="151"/>
      <c r="J15111" s="153"/>
      <c r="K15111" s="153"/>
      <c r="L15111" s="153"/>
      <c r="M15111" s="153"/>
      <c r="N15111" s="153"/>
      <c r="O15111" s="153"/>
      <c r="P15111" s="153"/>
      <c r="Q15111" s="153"/>
      <c r="R15111" s="153"/>
      <c r="S15111" s="152"/>
      <c r="T15111" s="154"/>
    </row>
    <row r="15112" spans="8:20" x14ac:dyDescent="0.25">
      <c r="H15112" s="153"/>
      <c r="I15112" s="151"/>
      <c r="J15112" s="153"/>
      <c r="K15112" s="153"/>
      <c r="L15112" s="153"/>
      <c r="M15112" s="153"/>
      <c r="N15112" s="153"/>
      <c r="O15112" s="153"/>
      <c r="P15112" s="153"/>
      <c r="Q15112" s="153"/>
      <c r="R15112" s="153"/>
      <c r="S15112" s="152"/>
      <c r="T15112" s="154"/>
    </row>
    <row r="15113" spans="8:20" x14ac:dyDescent="0.25">
      <c r="H15113" s="153"/>
      <c r="I15113" s="151"/>
      <c r="J15113" s="153"/>
      <c r="K15113" s="153"/>
      <c r="L15113" s="153"/>
      <c r="M15113" s="153"/>
      <c r="N15113" s="153"/>
      <c r="O15113" s="153"/>
      <c r="P15113" s="153"/>
      <c r="Q15113" s="153"/>
      <c r="R15113" s="153"/>
      <c r="S15113" s="152"/>
      <c r="T15113" s="154"/>
    </row>
    <row r="15114" spans="8:20" x14ac:dyDescent="0.25">
      <c r="H15114" s="153"/>
      <c r="I15114" s="151"/>
      <c r="J15114" s="153"/>
      <c r="K15114" s="153"/>
      <c r="L15114" s="153"/>
      <c r="M15114" s="153"/>
      <c r="N15114" s="153"/>
      <c r="O15114" s="153"/>
      <c r="P15114" s="153"/>
      <c r="Q15114" s="153"/>
      <c r="R15114" s="153"/>
      <c r="S15114" s="152"/>
      <c r="T15114" s="154"/>
    </row>
    <row r="15115" spans="8:20" x14ac:dyDescent="0.25">
      <c r="H15115" s="153"/>
      <c r="I15115" s="151"/>
      <c r="J15115" s="153"/>
      <c r="K15115" s="153"/>
      <c r="L15115" s="153"/>
      <c r="M15115" s="153"/>
      <c r="N15115" s="153"/>
      <c r="O15115" s="153"/>
      <c r="P15115" s="153"/>
      <c r="Q15115" s="153"/>
      <c r="R15115" s="153"/>
      <c r="S15115" s="152"/>
      <c r="T15115" s="154"/>
    </row>
    <row r="15116" spans="8:20" x14ac:dyDescent="0.25">
      <c r="H15116" s="153"/>
      <c r="I15116" s="151"/>
      <c r="J15116" s="153"/>
      <c r="K15116" s="153"/>
      <c r="L15116" s="153"/>
      <c r="M15116" s="153"/>
      <c r="N15116" s="153"/>
      <c r="O15116" s="153"/>
      <c r="P15116" s="153"/>
      <c r="Q15116" s="153"/>
      <c r="R15116" s="153"/>
      <c r="S15116" s="152"/>
      <c r="T15116" s="154"/>
    </row>
    <row r="15117" spans="8:20" x14ac:dyDescent="0.25">
      <c r="H15117" s="153"/>
      <c r="I15117" s="151"/>
      <c r="J15117" s="153"/>
      <c r="K15117" s="153"/>
      <c r="L15117" s="153"/>
      <c r="M15117" s="153"/>
      <c r="N15117" s="153"/>
      <c r="O15117" s="153"/>
      <c r="P15117" s="153"/>
      <c r="Q15117" s="153"/>
      <c r="R15117" s="153"/>
      <c r="S15117" s="152"/>
      <c r="T15117" s="154"/>
    </row>
    <row r="15118" spans="8:20" x14ac:dyDescent="0.25">
      <c r="H15118" s="153"/>
      <c r="I15118" s="151"/>
      <c r="J15118" s="153"/>
      <c r="K15118" s="153"/>
      <c r="L15118" s="153"/>
      <c r="M15118" s="153"/>
      <c r="N15118" s="153"/>
      <c r="O15118" s="153"/>
      <c r="P15118" s="153"/>
      <c r="Q15118" s="153"/>
      <c r="R15118" s="153"/>
      <c r="S15118" s="152"/>
      <c r="T15118" s="154"/>
    </row>
    <row r="15119" spans="8:20" x14ac:dyDescent="0.25">
      <c r="H15119" s="153"/>
      <c r="I15119" s="151"/>
      <c r="J15119" s="153"/>
      <c r="K15119" s="153"/>
      <c r="L15119" s="153"/>
      <c r="M15119" s="153"/>
      <c r="N15119" s="153"/>
      <c r="O15119" s="153"/>
      <c r="P15119" s="153"/>
      <c r="Q15119" s="153"/>
      <c r="R15119" s="153"/>
      <c r="S15119" s="152"/>
      <c r="T15119" s="154"/>
    </row>
    <row r="15120" spans="8:20" x14ac:dyDescent="0.25">
      <c r="H15120" s="153"/>
      <c r="I15120" s="151"/>
      <c r="J15120" s="153"/>
      <c r="K15120" s="153"/>
      <c r="L15120" s="153"/>
      <c r="M15120" s="153"/>
      <c r="N15120" s="153"/>
      <c r="O15120" s="153"/>
      <c r="P15120" s="153"/>
      <c r="Q15120" s="153"/>
      <c r="R15120" s="153"/>
      <c r="S15120" s="152"/>
      <c r="T15120" s="154"/>
    </row>
    <row r="15121" spans="8:20" x14ac:dyDescent="0.25">
      <c r="H15121" s="153"/>
      <c r="I15121" s="151"/>
      <c r="J15121" s="153"/>
      <c r="K15121" s="153"/>
      <c r="L15121" s="153"/>
      <c r="M15121" s="153"/>
      <c r="N15121" s="153"/>
      <c r="O15121" s="153"/>
      <c r="P15121" s="153"/>
      <c r="Q15121" s="153"/>
      <c r="R15121" s="153"/>
      <c r="S15121" s="152"/>
      <c r="T15121" s="154"/>
    </row>
    <row r="15122" spans="8:20" x14ac:dyDescent="0.25">
      <c r="H15122" s="153"/>
      <c r="I15122" s="151"/>
      <c r="J15122" s="153"/>
      <c r="K15122" s="153"/>
      <c r="L15122" s="153"/>
      <c r="M15122" s="153"/>
      <c r="N15122" s="153"/>
      <c r="O15122" s="153"/>
      <c r="P15122" s="153"/>
      <c r="Q15122" s="153"/>
      <c r="R15122" s="153"/>
      <c r="S15122" s="152"/>
      <c r="T15122" s="154"/>
    </row>
    <row r="15123" spans="8:20" x14ac:dyDescent="0.25">
      <c r="H15123" s="153"/>
      <c r="I15123" s="151"/>
      <c r="J15123" s="153"/>
      <c r="K15123" s="153"/>
      <c r="L15123" s="153"/>
      <c r="M15123" s="153"/>
      <c r="N15123" s="153"/>
      <c r="O15123" s="153"/>
      <c r="P15123" s="153"/>
      <c r="Q15123" s="153"/>
      <c r="R15123" s="153"/>
      <c r="S15123" s="152"/>
      <c r="T15123" s="154"/>
    </row>
    <row r="15124" spans="8:20" x14ac:dyDescent="0.25">
      <c r="H15124" s="153"/>
      <c r="I15124" s="151"/>
      <c r="J15124" s="153"/>
      <c r="K15124" s="153"/>
      <c r="L15124" s="153"/>
      <c r="M15124" s="153"/>
      <c r="N15124" s="153"/>
      <c r="O15124" s="153"/>
      <c r="P15124" s="153"/>
      <c r="Q15124" s="153"/>
      <c r="R15124" s="153"/>
      <c r="S15124" s="152"/>
      <c r="T15124" s="154"/>
    </row>
    <row r="15125" spans="8:20" x14ac:dyDescent="0.25">
      <c r="H15125" s="153"/>
      <c r="I15125" s="151"/>
      <c r="J15125" s="153"/>
      <c r="K15125" s="153"/>
      <c r="L15125" s="153"/>
      <c r="M15125" s="153"/>
      <c r="N15125" s="153"/>
      <c r="O15125" s="153"/>
      <c r="P15125" s="153"/>
      <c r="Q15125" s="153"/>
      <c r="R15125" s="153"/>
      <c r="S15125" s="152"/>
      <c r="T15125" s="154"/>
    </row>
    <row r="15126" spans="8:20" x14ac:dyDescent="0.25">
      <c r="H15126" s="153"/>
      <c r="I15126" s="151"/>
      <c r="J15126" s="153"/>
      <c r="K15126" s="153"/>
      <c r="L15126" s="153"/>
      <c r="M15126" s="153"/>
      <c r="N15126" s="153"/>
      <c r="O15126" s="153"/>
      <c r="P15126" s="153"/>
      <c r="Q15126" s="153"/>
      <c r="R15126" s="153"/>
      <c r="S15126" s="152"/>
      <c r="T15126" s="154"/>
    </row>
    <row r="15127" spans="8:20" x14ac:dyDescent="0.25">
      <c r="H15127" s="153"/>
      <c r="I15127" s="151"/>
      <c r="J15127" s="153"/>
      <c r="K15127" s="153"/>
      <c r="L15127" s="153"/>
      <c r="M15127" s="153"/>
      <c r="N15127" s="153"/>
      <c r="O15127" s="153"/>
      <c r="P15127" s="153"/>
      <c r="Q15127" s="153"/>
      <c r="R15127" s="153"/>
      <c r="S15127" s="152"/>
      <c r="T15127" s="154"/>
    </row>
    <row r="15128" spans="8:20" x14ac:dyDescent="0.25">
      <c r="H15128" s="153"/>
      <c r="I15128" s="151"/>
      <c r="J15128" s="153"/>
      <c r="K15128" s="153"/>
      <c r="L15128" s="153"/>
      <c r="M15128" s="153"/>
      <c r="N15128" s="153"/>
      <c r="O15128" s="153"/>
      <c r="P15128" s="153"/>
      <c r="Q15128" s="153"/>
      <c r="R15128" s="153"/>
      <c r="S15128" s="152"/>
      <c r="T15128" s="154"/>
    </row>
    <row r="15129" spans="8:20" x14ac:dyDescent="0.25">
      <c r="H15129" s="153"/>
      <c r="I15129" s="151"/>
      <c r="J15129" s="153"/>
      <c r="K15129" s="153"/>
      <c r="L15129" s="153"/>
      <c r="M15129" s="153"/>
      <c r="N15129" s="153"/>
      <c r="O15129" s="153"/>
      <c r="P15129" s="153"/>
      <c r="Q15129" s="153"/>
      <c r="R15129" s="153"/>
      <c r="S15129" s="152"/>
      <c r="T15129" s="154"/>
    </row>
    <row r="15130" spans="8:20" x14ac:dyDescent="0.25">
      <c r="H15130" s="153"/>
      <c r="I15130" s="151"/>
      <c r="J15130" s="153"/>
      <c r="K15130" s="153"/>
      <c r="L15130" s="153"/>
      <c r="M15130" s="153"/>
      <c r="N15130" s="153"/>
      <c r="O15130" s="153"/>
      <c r="P15130" s="153"/>
      <c r="Q15130" s="153"/>
      <c r="R15130" s="153"/>
      <c r="S15130" s="152"/>
      <c r="T15130" s="154"/>
    </row>
    <row r="15131" spans="8:20" x14ac:dyDescent="0.25">
      <c r="H15131" s="153"/>
      <c r="I15131" s="151"/>
      <c r="J15131" s="153"/>
      <c r="K15131" s="153"/>
      <c r="L15131" s="153"/>
      <c r="M15131" s="153"/>
      <c r="N15131" s="153"/>
      <c r="O15131" s="153"/>
      <c r="P15131" s="153"/>
      <c r="Q15131" s="153"/>
      <c r="R15131" s="153"/>
      <c r="S15131" s="152"/>
      <c r="T15131" s="154"/>
    </row>
    <row r="15132" spans="8:20" x14ac:dyDescent="0.25">
      <c r="H15132" s="153"/>
      <c r="I15132" s="151"/>
      <c r="J15132" s="153"/>
      <c r="K15132" s="153"/>
      <c r="L15132" s="153"/>
      <c r="M15132" s="153"/>
      <c r="N15132" s="153"/>
      <c r="O15132" s="153"/>
      <c r="P15132" s="153"/>
      <c r="Q15132" s="153"/>
      <c r="R15132" s="153"/>
      <c r="S15132" s="152"/>
      <c r="T15132" s="154"/>
    </row>
    <row r="15133" spans="8:20" x14ac:dyDescent="0.25">
      <c r="H15133" s="153"/>
      <c r="I15133" s="151"/>
      <c r="J15133" s="153"/>
      <c r="K15133" s="153"/>
      <c r="L15133" s="153"/>
      <c r="M15133" s="153"/>
      <c r="N15133" s="153"/>
      <c r="O15133" s="153"/>
      <c r="P15133" s="153"/>
      <c r="Q15133" s="153"/>
      <c r="R15133" s="153"/>
      <c r="S15133" s="152"/>
      <c r="T15133" s="154"/>
    </row>
    <row r="15134" spans="8:20" x14ac:dyDescent="0.25">
      <c r="H15134" s="153"/>
      <c r="I15134" s="151"/>
      <c r="J15134" s="153"/>
      <c r="K15134" s="153"/>
      <c r="L15134" s="153"/>
      <c r="M15134" s="153"/>
      <c r="N15134" s="153"/>
      <c r="O15134" s="153"/>
      <c r="P15134" s="153"/>
      <c r="Q15134" s="153"/>
      <c r="R15134" s="153"/>
      <c r="S15134" s="152"/>
      <c r="T15134" s="154"/>
    </row>
    <row r="15135" spans="8:20" x14ac:dyDescent="0.25">
      <c r="H15135" s="153"/>
      <c r="I15135" s="151"/>
      <c r="J15135" s="153"/>
      <c r="K15135" s="153"/>
      <c r="L15135" s="153"/>
      <c r="M15135" s="153"/>
      <c r="N15135" s="153"/>
      <c r="O15135" s="153"/>
      <c r="P15135" s="153"/>
      <c r="Q15135" s="153"/>
      <c r="R15135" s="153"/>
      <c r="S15135" s="152"/>
      <c r="T15135" s="154"/>
    </row>
    <row r="15136" spans="8:20" x14ac:dyDescent="0.25">
      <c r="H15136" s="153"/>
      <c r="I15136" s="151"/>
      <c r="J15136" s="153"/>
      <c r="K15136" s="153"/>
      <c r="L15136" s="153"/>
      <c r="M15136" s="153"/>
      <c r="N15136" s="153"/>
      <c r="O15136" s="153"/>
      <c r="P15136" s="153"/>
      <c r="Q15136" s="153"/>
      <c r="R15136" s="153"/>
      <c r="S15136" s="152"/>
      <c r="T15136" s="154"/>
    </row>
    <row r="15137" spans="8:20" x14ac:dyDescent="0.25">
      <c r="H15137" s="153"/>
      <c r="I15137" s="151"/>
      <c r="J15137" s="153"/>
      <c r="K15137" s="153"/>
      <c r="L15137" s="153"/>
      <c r="M15137" s="153"/>
      <c r="N15137" s="153"/>
      <c r="O15137" s="153"/>
      <c r="P15137" s="153"/>
      <c r="Q15137" s="153"/>
      <c r="R15137" s="153"/>
      <c r="S15137" s="152"/>
      <c r="T15137" s="154"/>
    </row>
    <row r="15138" spans="8:20" x14ac:dyDescent="0.25">
      <c r="H15138" s="153"/>
      <c r="I15138" s="151"/>
      <c r="J15138" s="153"/>
      <c r="K15138" s="153"/>
      <c r="L15138" s="153"/>
      <c r="M15138" s="153"/>
      <c r="N15138" s="153"/>
      <c r="O15138" s="153"/>
      <c r="P15138" s="153"/>
      <c r="Q15138" s="153"/>
      <c r="R15138" s="153"/>
      <c r="S15138" s="152"/>
      <c r="T15138" s="154"/>
    </row>
    <row r="15139" spans="8:20" x14ac:dyDescent="0.25">
      <c r="H15139" s="153"/>
      <c r="I15139" s="151"/>
      <c r="J15139" s="153"/>
      <c r="K15139" s="153"/>
      <c r="L15139" s="153"/>
      <c r="M15139" s="153"/>
      <c r="N15139" s="153"/>
      <c r="O15139" s="153"/>
      <c r="P15139" s="153"/>
      <c r="Q15139" s="153"/>
      <c r="R15139" s="153"/>
      <c r="S15139" s="152"/>
      <c r="T15139" s="154"/>
    </row>
    <row r="15140" spans="8:20" x14ac:dyDescent="0.25">
      <c r="H15140" s="153"/>
      <c r="I15140" s="151"/>
      <c r="J15140" s="153"/>
      <c r="K15140" s="153"/>
      <c r="L15140" s="153"/>
      <c r="M15140" s="153"/>
      <c r="N15140" s="153"/>
      <c r="O15140" s="153"/>
      <c r="P15140" s="153"/>
      <c r="Q15140" s="153"/>
      <c r="R15140" s="153"/>
      <c r="S15140" s="152"/>
      <c r="T15140" s="154"/>
    </row>
    <row r="15141" spans="8:20" x14ac:dyDescent="0.25">
      <c r="H15141" s="153"/>
      <c r="I15141" s="151"/>
      <c r="J15141" s="153"/>
      <c r="K15141" s="153"/>
      <c r="L15141" s="153"/>
      <c r="M15141" s="153"/>
      <c r="N15141" s="153"/>
      <c r="O15141" s="153"/>
      <c r="P15141" s="153"/>
      <c r="Q15141" s="153"/>
      <c r="R15141" s="153"/>
      <c r="S15141" s="152"/>
      <c r="T15141" s="154"/>
    </row>
    <row r="15142" spans="8:20" x14ac:dyDescent="0.25">
      <c r="H15142" s="153"/>
      <c r="I15142" s="151"/>
      <c r="J15142" s="153"/>
      <c r="K15142" s="153"/>
      <c r="L15142" s="153"/>
      <c r="M15142" s="153"/>
      <c r="N15142" s="153"/>
      <c r="O15142" s="153"/>
      <c r="P15142" s="153"/>
      <c r="Q15142" s="153"/>
      <c r="R15142" s="153"/>
      <c r="S15142" s="152"/>
      <c r="T15142" s="154"/>
    </row>
    <row r="15143" spans="8:20" x14ac:dyDescent="0.25">
      <c r="H15143" s="153"/>
      <c r="I15143" s="151"/>
      <c r="J15143" s="153"/>
      <c r="K15143" s="153"/>
      <c r="L15143" s="153"/>
      <c r="M15143" s="153"/>
      <c r="N15143" s="153"/>
      <c r="O15143" s="153"/>
      <c r="P15143" s="153"/>
      <c r="Q15143" s="153"/>
      <c r="R15143" s="153"/>
      <c r="S15143" s="152"/>
      <c r="T15143" s="154"/>
    </row>
    <row r="15144" spans="8:20" x14ac:dyDescent="0.25">
      <c r="H15144" s="153"/>
      <c r="I15144" s="151"/>
      <c r="J15144" s="153"/>
      <c r="K15144" s="153"/>
      <c r="L15144" s="153"/>
      <c r="M15144" s="153"/>
      <c r="N15144" s="153"/>
      <c r="O15144" s="153"/>
      <c r="P15144" s="153"/>
      <c r="Q15144" s="153"/>
      <c r="R15144" s="153"/>
      <c r="S15144" s="152"/>
      <c r="T15144" s="154"/>
    </row>
    <row r="15145" spans="8:20" x14ac:dyDescent="0.25">
      <c r="H15145" s="153"/>
      <c r="I15145" s="151"/>
      <c r="J15145" s="153"/>
      <c r="K15145" s="153"/>
      <c r="L15145" s="153"/>
      <c r="M15145" s="153"/>
      <c r="N15145" s="153"/>
      <c r="O15145" s="153"/>
      <c r="P15145" s="153"/>
      <c r="Q15145" s="153"/>
      <c r="R15145" s="153"/>
      <c r="S15145" s="152"/>
      <c r="T15145" s="154"/>
    </row>
    <row r="15146" spans="8:20" x14ac:dyDescent="0.25">
      <c r="H15146" s="153"/>
      <c r="I15146" s="151"/>
      <c r="J15146" s="153"/>
      <c r="K15146" s="153"/>
      <c r="L15146" s="153"/>
      <c r="M15146" s="153"/>
      <c r="N15146" s="153"/>
      <c r="O15146" s="153"/>
      <c r="P15146" s="153"/>
      <c r="Q15146" s="153"/>
      <c r="R15146" s="153"/>
      <c r="S15146" s="152"/>
      <c r="T15146" s="154"/>
    </row>
    <row r="15147" spans="8:20" x14ac:dyDescent="0.25">
      <c r="H15147" s="153"/>
      <c r="I15147" s="151"/>
      <c r="J15147" s="153"/>
      <c r="K15147" s="153"/>
      <c r="L15147" s="153"/>
      <c r="M15147" s="153"/>
      <c r="N15147" s="153"/>
      <c r="O15147" s="153"/>
      <c r="P15147" s="153"/>
      <c r="Q15147" s="153"/>
      <c r="R15147" s="153"/>
      <c r="S15147" s="152"/>
      <c r="T15147" s="154"/>
    </row>
    <row r="15148" spans="8:20" x14ac:dyDescent="0.25">
      <c r="H15148" s="153"/>
      <c r="I15148" s="151"/>
      <c r="J15148" s="153"/>
      <c r="K15148" s="153"/>
      <c r="L15148" s="153"/>
      <c r="M15148" s="153"/>
      <c r="N15148" s="153"/>
      <c r="O15148" s="153"/>
      <c r="P15148" s="153"/>
      <c r="Q15148" s="153"/>
      <c r="R15148" s="153"/>
      <c r="S15148" s="152"/>
      <c r="T15148" s="154"/>
    </row>
    <row r="15149" spans="8:20" x14ac:dyDescent="0.25">
      <c r="H15149" s="153"/>
      <c r="I15149" s="151"/>
      <c r="J15149" s="153"/>
      <c r="K15149" s="153"/>
      <c r="L15149" s="153"/>
      <c r="M15149" s="153"/>
      <c r="N15149" s="153"/>
      <c r="O15149" s="153"/>
      <c r="P15149" s="153"/>
      <c r="Q15149" s="153"/>
      <c r="R15149" s="153"/>
      <c r="S15149" s="152"/>
      <c r="T15149" s="154"/>
    </row>
    <row r="15150" spans="8:20" x14ac:dyDescent="0.25">
      <c r="H15150" s="153"/>
      <c r="I15150" s="151"/>
      <c r="J15150" s="153"/>
      <c r="K15150" s="153"/>
      <c r="L15150" s="153"/>
      <c r="M15150" s="153"/>
      <c r="N15150" s="153"/>
      <c r="O15150" s="153"/>
      <c r="P15150" s="153"/>
      <c r="Q15150" s="153"/>
      <c r="R15150" s="153"/>
      <c r="S15150" s="152"/>
      <c r="T15150" s="154"/>
    </row>
    <row r="15151" spans="8:20" x14ac:dyDescent="0.25">
      <c r="H15151" s="153"/>
      <c r="I15151" s="151"/>
      <c r="J15151" s="153"/>
      <c r="K15151" s="153"/>
      <c r="L15151" s="153"/>
      <c r="M15151" s="153"/>
      <c r="N15151" s="153"/>
      <c r="O15151" s="153"/>
      <c r="P15151" s="153"/>
      <c r="Q15151" s="153"/>
      <c r="R15151" s="153"/>
      <c r="S15151" s="152"/>
      <c r="T15151" s="154"/>
    </row>
    <row r="15152" spans="8:20" x14ac:dyDescent="0.25">
      <c r="H15152" s="153"/>
      <c r="I15152" s="151"/>
      <c r="J15152" s="153"/>
      <c r="K15152" s="153"/>
      <c r="L15152" s="153"/>
      <c r="M15152" s="153"/>
      <c r="N15152" s="153"/>
      <c r="O15152" s="153"/>
      <c r="P15152" s="153"/>
      <c r="Q15152" s="153"/>
      <c r="R15152" s="153"/>
      <c r="S15152" s="152"/>
      <c r="T15152" s="154"/>
    </row>
    <row r="15153" spans="8:20" x14ac:dyDescent="0.25">
      <c r="H15153" s="153"/>
      <c r="I15153" s="151"/>
      <c r="J15153" s="153"/>
      <c r="K15153" s="153"/>
      <c r="L15153" s="153"/>
      <c r="M15153" s="153"/>
      <c r="N15153" s="153"/>
      <c r="O15153" s="153"/>
      <c r="P15153" s="153"/>
      <c r="Q15153" s="153"/>
      <c r="R15153" s="153"/>
      <c r="S15153" s="152"/>
      <c r="T15153" s="154"/>
    </row>
    <row r="15154" spans="8:20" x14ac:dyDescent="0.25">
      <c r="H15154" s="153"/>
      <c r="I15154" s="151"/>
      <c r="J15154" s="153"/>
      <c r="K15154" s="153"/>
      <c r="L15154" s="153"/>
      <c r="M15154" s="153"/>
      <c r="N15154" s="153"/>
      <c r="O15154" s="153"/>
      <c r="P15154" s="153"/>
      <c r="Q15154" s="153"/>
      <c r="R15154" s="153"/>
      <c r="S15154" s="152"/>
      <c r="T15154" s="154"/>
    </row>
    <row r="15155" spans="8:20" x14ac:dyDescent="0.25">
      <c r="H15155" s="153"/>
      <c r="I15155" s="151"/>
      <c r="J15155" s="153"/>
      <c r="K15155" s="153"/>
      <c r="L15155" s="153"/>
      <c r="M15155" s="153"/>
      <c r="N15155" s="153"/>
      <c r="O15155" s="153"/>
      <c r="P15155" s="153"/>
      <c r="Q15155" s="153"/>
      <c r="R15155" s="153"/>
      <c r="S15155" s="152"/>
      <c r="T15155" s="154"/>
    </row>
    <row r="15156" spans="8:20" x14ac:dyDescent="0.25">
      <c r="H15156" s="153"/>
      <c r="I15156" s="151"/>
      <c r="J15156" s="153"/>
      <c r="K15156" s="153"/>
      <c r="L15156" s="153"/>
      <c r="M15156" s="153"/>
      <c r="N15156" s="153"/>
      <c r="O15156" s="153"/>
      <c r="P15156" s="153"/>
      <c r="Q15156" s="153"/>
      <c r="R15156" s="153"/>
      <c r="S15156" s="152"/>
      <c r="T15156" s="154"/>
    </row>
    <row r="15157" spans="8:20" x14ac:dyDescent="0.25">
      <c r="H15157" s="153"/>
      <c r="I15157" s="151"/>
      <c r="J15157" s="153"/>
      <c r="K15157" s="153"/>
      <c r="L15157" s="153"/>
      <c r="M15157" s="153"/>
      <c r="N15157" s="153"/>
      <c r="O15157" s="153"/>
      <c r="P15157" s="153"/>
      <c r="Q15157" s="153"/>
      <c r="R15157" s="153"/>
      <c r="S15157" s="152"/>
      <c r="T15157" s="154"/>
    </row>
    <row r="15158" spans="8:20" x14ac:dyDescent="0.25">
      <c r="H15158" s="153"/>
      <c r="I15158" s="151"/>
      <c r="J15158" s="153"/>
      <c r="K15158" s="153"/>
      <c r="L15158" s="153"/>
      <c r="M15158" s="153"/>
      <c r="N15158" s="153"/>
      <c r="O15158" s="153"/>
      <c r="P15158" s="153"/>
      <c r="Q15158" s="153"/>
      <c r="R15158" s="153"/>
      <c r="S15158" s="152"/>
      <c r="T15158" s="154"/>
    </row>
    <row r="15159" spans="8:20" x14ac:dyDescent="0.25">
      <c r="H15159" s="153"/>
      <c r="I15159" s="151"/>
      <c r="J15159" s="153"/>
      <c r="K15159" s="153"/>
      <c r="L15159" s="153"/>
      <c r="M15159" s="153"/>
      <c r="N15159" s="153"/>
      <c r="O15159" s="153"/>
      <c r="P15159" s="153"/>
      <c r="Q15159" s="153"/>
      <c r="R15159" s="153"/>
      <c r="S15159" s="152"/>
      <c r="T15159" s="154"/>
    </row>
    <row r="15160" spans="8:20" x14ac:dyDescent="0.25">
      <c r="H15160" s="153"/>
      <c r="I15160" s="151"/>
      <c r="J15160" s="153"/>
      <c r="K15160" s="153"/>
      <c r="L15160" s="153"/>
      <c r="M15160" s="153"/>
      <c r="N15160" s="153"/>
      <c r="O15160" s="153"/>
      <c r="P15160" s="153"/>
      <c r="Q15160" s="153"/>
      <c r="R15160" s="153"/>
      <c r="S15160" s="152"/>
      <c r="T15160" s="154"/>
    </row>
    <row r="15161" spans="8:20" x14ac:dyDescent="0.25">
      <c r="H15161" s="153"/>
      <c r="I15161" s="151"/>
      <c r="J15161" s="153"/>
      <c r="K15161" s="153"/>
      <c r="L15161" s="153"/>
      <c r="M15161" s="153"/>
      <c r="N15161" s="153"/>
      <c r="O15161" s="153"/>
      <c r="P15161" s="153"/>
      <c r="Q15161" s="153"/>
      <c r="R15161" s="153"/>
      <c r="S15161" s="152"/>
      <c r="T15161" s="154"/>
    </row>
    <row r="15162" spans="8:20" x14ac:dyDescent="0.25">
      <c r="H15162" s="153"/>
      <c r="I15162" s="151"/>
      <c r="J15162" s="153"/>
      <c r="K15162" s="153"/>
      <c r="L15162" s="153"/>
      <c r="M15162" s="153"/>
      <c r="N15162" s="153"/>
      <c r="O15162" s="153"/>
      <c r="P15162" s="153"/>
      <c r="Q15162" s="153"/>
      <c r="R15162" s="153"/>
      <c r="S15162" s="152"/>
      <c r="T15162" s="154"/>
    </row>
    <row r="15163" spans="8:20" x14ac:dyDescent="0.25">
      <c r="H15163" s="153"/>
      <c r="I15163" s="151"/>
      <c r="J15163" s="153"/>
      <c r="K15163" s="153"/>
      <c r="L15163" s="153"/>
      <c r="M15163" s="153"/>
      <c r="N15163" s="153"/>
      <c r="O15163" s="153"/>
      <c r="P15163" s="153"/>
      <c r="Q15163" s="153"/>
      <c r="R15163" s="153"/>
      <c r="S15163" s="152"/>
      <c r="T15163" s="154"/>
    </row>
    <row r="15164" spans="8:20" x14ac:dyDescent="0.25">
      <c r="H15164" s="153"/>
      <c r="I15164" s="151"/>
      <c r="J15164" s="153"/>
      <c r="K15164" s="153"/>
      <c r="L15164" s="153"/>
      <c r="M15164" s="153"/>
      <c r="N15164" s="153"/>
      <c r="O15164" s="153"/>
      <c r="P15164" s="153"/>
      <c r="Q15164" s="153"/>
      <c r="R15164" s="153"/>
      <c r="S15164" s="152"/>
      <c r="T15164" s="154"/>
    </row>
    <row r="15165" spans="8:20" x14ac:dyDescent="0.25">
      <c r="H15165" s="153"/>
      <c r="I15165" s="151"/>
      <c r="J15165" s="153"/>
      <c r="K15165" s="153"/>
      <c r="L15165" s="153"/>
      <c r="M15165" s="153"/>
      <c r="N15165" s="153"/>
      <c r="O15165" s="153"/>
      <c r="P15165" s="153"/>
      <c r="Q15165" s="153"/>
      <c r="R15165" s="153"/>
      <c r="S15165" s="152"/>
      <c r="T15165" s="154"/>
    </row>
    <row r="15166" spans="8:20" x14ac:dyDescent="0.25">
      <c r="H15166" s="153"/>
      <c r="I15166" s="151"/>
      <c r="J15166" s="153"/>
      <c r="K15166" s="153"/>
      <c r="L15166" s="153"/>
      <c r="M15166" s="153"/>
      <c r="N15166" s="153"/>
      <c r="O15166" s="153"/>
      <c r="P15166" s="153"/>
      <c r="Q15166" s="153"/>
      <c r="R15166" s="153"/>
      <c r="S15166" s="152"/>
      <c r="T15166" s="154"/>
    </row>
    <row r="15167" spans="8:20" x14ac:dyDescent="0.25">
      <c r="H15167" s="153"/>
      <c r="I15167" s="151"/>
      <c r="J15167" s="153"/>
      <c r="K15167" s="153"/>
      <c r="L15167" s="153"/>
      <c r="M15167" s="153"/>
      <c r="N15167" s="153"/>
      <c r="O15167" s="153"/>
      <c r="P15167" s="153"/>
      <c r="Q15167" s="153"/>
      <c r="R15167" s="153"/>
      <c r="S15167" s="152"/>
      <c r="T15167" s="154"/>
    </row>
    <row r="15168" spans="8:20" x14ac:dyDescent="0.25">
      <c r="H15168" s="153"/>
      <c r="I15168" s="151"/>
      <c r="J15168" s="153"/>
      <c r="K15168" s="153"/>
      <c r="L15168" s="153"/>
      <c r="M15168" s="153"/>
      <c r="N15168" s="153"/>
      <c r="O15168" s="153"/>
      <c r="P15168" s="153"/>
      <c r="Q15168" s="153"/>
      <c r="R15168" s="153"/>
      <c r="S15168" s="152"/>
      <c r="T15168" s="154"/>
    </row>
    <row r="15169" spans="8:20" x14ac:dyDescent="0.25">
      <c r="H15169" s="153"/>
      <c r="I15169" s="151"/>
      <c r="J15169" s="153"/>
      <c r="K15169" s="153"/>
      <c r="L15169" s="153"/>
      <c r="M15169" s="153"/>
      <c r="N15169" s="153"/>
      <c r="O15169" s="153"/>
      <c r="P15169" s="153"/>
      <c r="Q15169" s="153"/>
      <c r="R15169" s="153"/>
      <c r="S15169" s="152"/>
      <c r="T15169" s="154"/>
    </row>
    <row r="15170" spans="8:20" x14ac:dyDescent="0.25">
      <c r="H15170" s="153"/>
      <c r="I15170" s="151"/>
      <c r="J15170" s="153"/>
      <c r="K15170" s="153"/>
      <c r="L15170" s="153"/>
      <c r="M15170" s="153"/>
      <c r="N15170" s="153"/>
      <c r="O15170" s="153"/>
      <c r="P15170" s="153"/>
      <c r="Q15170" s="153"/>
      <c r="R15170" s="153"/>
      <c r="S15170" s="152"/>
      <c r="T15170" s="154"/>
    </row>
    <row r="15171" spans="8:20" x14ac:dyDescent="0.25">
      <c r="H15171" s="153"/>
      <c r="I15171" s="151"/>
      <c r="J15171" s="153"/>
      <c r="K15171" s="153"/>
      <c r="L15171" s="153"/>
      <c r="M15171" s="153"/>
      <c r="N15171" s="153"/>
      <c r="O15171" s="153"/>
      <c r="P15171" s="153"/>
      <c r="Q15171" s="153"/>
      <c r="R15171" s="153"/>
      <c r="S15171" s="152"/>
      <c r="T15171" s="154"/>
    </row>
    <row r="15172" spans="8:20" x14ac:dyDescent="0.25">
      <c r="H15172" s="153"/>
      <c r="I15172" s="151"/>
      <c r="J15172" s="153"/>
      <c r="K15172" s="153"/>
      <c r="L15172" s="153"/>
      <c r="M15172" s="153"/>
      <c r="N15172" s="153"/>
      <c r="O15172" s="153"/>
      <c r="P15172" s="153"/>
      <c r="Q15172" s="153"/>
      <c r="R15172" s="153"/>
      <c r="S15172" s="152"/>
      <c r="T15172" s="154"/>
    </row>
    <row r="15173" spans="8:20" x14ac:dyDescent="0.25">
      <c r="H15173" s="153"/>
      <c r="I15173" s="151"/>
      <c r="J15173" s="153"/>
      <c r="K15173" s="153"/>
      <c r="L15173" s="153"/>
      <c r="M15173" s="153"/>
      <c r="N15173" s="153"/>
      <c r="O15173" s="153"/>
      <c r="P15173" s="153"/>
      <c r="Q15173" s="153"/>
      <c r="R15173" s="153"/>
      <c r="S15173" s="152"/>
      <c r="T15173" s="154"/>
    </row>
    <row r="15174" spans="8:20" x14ac:dyDescent="0.25">
      <c r="H15174" s="153"/>
      <c r="I15174" s="151"/>
      <c r="J15174" s="153"/>
      <c r="K15174" s="153"/>
      <c r="L15174" s="153"/>
      <c r="M15174" s="153"/>
      <c r="N15174" s="153"/>
      <c r="O15174" s="153"/>
      <c r="P15174" s="153"/>
      <c r="Q15174" s="153"/>
      <c r="R15174" s="153"/>
      <c r="S15174" s="152"/>
      <c r="T15174" s="154"/>
    </row>
    <row r="15175" spans="8:20" x14ac:dyDescent="0.25">
      <c r="H15175" s="153"/>
      <c r="I15175" s="151"/>
      <c r="J15175" s="153"/>
      <c r="K15175" s="153"/>
      <c r="L15175" s="153"/>
      <c r="M15175" s="153"/>
      <c r="N15175" s="153"/>
      <c r="O15175" s="153"/>
      <c r="P15175" s="153"/>
      <c r="Q15175" s="153"/>
      <c r="R15175" s="153"/>
      <c r="S15175" s="152"/>
      <c r="T15175" s="154"/>
    </row>
    <row r="15176" spans="8:20" x14ac:dyDescent="0.25">
      <c r="H15176" s="153"/>
      <c r="I15176" s="151"/>
      <c r="J15176" s="153"/>
      <c r="K15176" s="153"/>
      <c r="L15176" s="153"/>
      <c r="M15176" s="153"/>
      <c r="N15176" s="153"/>
      <c r="O15176" s="153"/>
      <c r="P15176" s="153"/>
      <c r="Q15176" s="153"/>
      <c r="R15176" s="153"/>
      <c r="S15176" s="152"/>
      <c r="T15176" s="154"/>
    </row>
    <row r="15177" spans="8:20" x14ac:dyDescent="0.25">
      <c r="H15177" s="153"/>
      <c r="I15177" s="151"/>
      <c r="J15177" s="153"/>
      <c r="K15177" s="153"/>
      <c r="L15177" s="153"/>
      <c r="M15177" s="153"/>
      <c r="N15177" s="153"/>
      <c r="O15177" s="153"/>
      <c r="P15177" s="153"/>
      <c r="Q15177" s="153"/>
      <c r="R15177" s="153"/>
      <c r="S15177" s="152"/>
      <c r="T15177" s="154"/>
    </row>
    <row r="15178" spans="8:20" x14ac:dyDescent="0.25">
      <c r="H15178" s="153"/>
      <c r="I15178" s="151"/>
      <c r="J15178" s="153"/>
      <c r="K15178" s="153"/>
      <c r="L15178" s="153"/>
      <c r="M15178" s="153"/>
      <c r="N15178" s="153"/>
      <c r="O15178" s="153"/>
      <c r="P15178" s="153"/>
      <c r="Q15178" s="153"/>
      <c r="R15178" s="153"/>
      <c r="S15178" s="152"/>
      <c r="T15178" s="154"/>
    </row>
    <row r="15179" spans="8:20" x14ac:dyDescent="0.25">
      <c r="H15179" s="153"/>
      <c r="I15179" s="151"/>
      <c r="J15179" s="153"/>
      <c r="K15179" s="153"/>
      <c r="L15179" s="153"/>
      <c r="M15179" s="153"/>
      <c r="N15179" s="153"/>
      <c r="O15179" s="153"/>
      <c r="P15179" s="153"/>
      <c r="Q15179" s="153"/>
      <c r="R15179" s="153"/>
      <c r="S15179" s="152"/>
      <c r="T15179" s="154"/>
    </row>
    <row r="15180" spans="8:20" x14ac:dyDescent="0.25">
      <c r="H15180" s="153"/>
      <c r="I15180" s="151"/>
      <c r="J15180" s="153"/>
      <c r="K15180" s="153"/>
      <c r="L15180" s="153"/>
      <c r="M15180" s="153"/>
      <c r="N15180" s="153"/>
      <c r="O15180" s="153"/>
      <c r="P15180" s="153"/>
      <c r="Q15180" s="153"/>
      <c r="R15180" s="153"/>
      <c r="S15180" s="152"/>
      <c r="T15180" s="154"/>
    </row>
    <row r="15181" spans="8:20" x14ac:dyDescent="0.25">
      <c r="H15181" s="153"/>
      <c r="I15181" s="151"/>
      <c r="J15181" s="153"/>
      <c r="K15181" s="153"/>
      <c r="L15181" s="153"/>
      <c r="M15181" s="153"/>
      <c r="N15181" s="153"/>
      <c r="O15181" s="153"/>
      <c r="P15181" s="153"/>
      <c r="Q15181" s="153"/>
      <c r="R15181" s="153"/>
      <c r="S15181" s="152"/>
      <c r="T15181" s="154"/>
    </row>
    <row r="15182" spans="8:20" x14ac:dyDescent="0.25">
      <c r="H15182" s="153"/>
      <c r="I15182" s="151"/>
      <c r="J15182" s="153"/>
      <c r="K15182" s="153"/>
      <c r="L15182" s="153"/>
      <c r="M15182" s="153"/>
      <c r="N15182" s="153"/>
      <c r="O15182" s="153"/>
      <c r="P15182" s="153"/>
      <c r="Q15182" s="153"/>
      <c r="R15182" s="153"/>
      <c r="S15182" s="152"/>
      <c r="T15182" s="154"/>
    </row>
    <row r="15183" spans="8:20" x14ac:dyDescent="0.25">
      <c r="H15183" s="153"/>
      <c r="I15183" s="151"/>
      <c r="J15183" s="153"/>
      <c r="K15183" s="153"/>
      <c r="L15183" s="153"/>
      <c r="M15183" s="153"/>
      <c r="N15183" s="153"/>
      <c r="O15183" s="153"/>
      <c r="P15183" s="153"/>
      <c r="Q15183" s="153"/>
      <c r="R15183" s="153"/>
      <c r="S15183" s="152"/>
      <c r="T15183" s="154"/>
    </row>
    <row r="15184" spans="8:20" x14ac:dyDescent="0.25">
      <c r="H15184" s="153"/>
      <c r="I15184" s="151"/>
      <c r="J15184" s="153"/>
      <c r="K15184" s="153"/>
      <c r="L15184" s="153"/>
      <c r="M15184" s="153"/>
      <c r="N15184" s="153"/>
      <c r="O15184" s="153"/>
      <c r="P15184" s="153"/>
      <c r="Q15184" s="153"/>
      <c r="R15184" s="153"/>
      <c r="S15184" s="152"/>
      <c r="T15184" s="154"/>
    </row>
    <row r="15185" spans="8:20" x14ac:dyDescent="0.25">
      <c r="H15185" s="153"/>
      <c r="I15185" s="151"/>
      <c r="J15185" s="153"/>
      <c r="K15185" s="153"/>
      <c r="L15185" s="153"/>
      <c r="M15185" s="153"/>
      <c r="N15185" s="153"/>
      <c r="O15185" s="153"/>
      <c r="P15185" s="153"/>
      <c r="Q15185" s="153"/>
      <c r="R15185" s="153"/>
      <c r="S15185" s="152"/>
      <c r="T15185" s="154"/>
    </row>
    <row r="15186" spans="8:20" x14ac:dyDescent="0.25">
      <c r="H15186" s="153"/>
      <c r="I15186" s="151"/>
      <c r="J15186" s="153"/>
      <c r="K15186" s="153"/>
      <c r="L15186" s="153"/>
      <c r="M15186" s="153"/>
      <c r="N15186" s="153"/>
      <c r="O15186" s="153"/>
      <c r="P15186" s="153"/>
      <c r="Q15186" s="153"/>
      <c r="R15186" s="153"/>
      <c r="S15186" s="152"/>
      <c r="T15186" s="154"/>
    </row>
    <row r="15187" spans="8:20" x14ac:dyDescent="0.25">
      <c r="H15187" s="153"/>
      <c r="I15187" s="151"/>
      <c r="J15187" s="153"/>
      <c r="K15187" s="153"/>
      <c r="L15187" s="153"/>
      <c r="M15187" s="153"/>
      <c r="N15187" s="153"/>
      <c r="O15187" s="153"/>
      <c r="P15187" s="153"/>
      <c r="Q15187" s="153"/>
      <c r="R15187" s="153"/>
      <c r="S15187" s="152"/>
      <c r="T15187" s="154"/>
    </row>
    <row r="15188" spans="8:20" x14ac:dyDescent="0.25">
      <c r="H15188" s="153"/>
      <c r="I15188" s="151"/>
      <c r="J15188" s="153"/>
      <c r="K15188" s="153"/>
      <c r="L15188" s="153"/>
      <c r="M15188" s="153"/>
      <c r="N15188" s="153"/>
      <c r="O15188" s="153"/>
      <c r="P15188" s="153"/>
      <c r="Q15188" s="153"/>
      <c r="R15188" s="153"/>
      <c r="S15188" s="152"/>
      <c r="T15188" s="154"/>
    </row>
    <row r="15189" spans="8:20" x14ac:dyDescent="0.25">
      <c r="H15189" s="153"/>
      <c r="I15189" s="151"/>
      <c r="J15189" s="153"/>
      <c r="K15189" s="153"/>
      <c r="L15189" s="153"/>
      <c r="M15189" s="153"/>
      <c r="N15189" s="153"/>
      <c r="O15189" s="153"/>
      <c r="P15189" s="153"/>
      <c r="Q15189" s="153"/>
      <c r="R15189" s="153"/>
      <c r="S15189" s="152"/>
      <c r="T15189" s="154"/>
    </row>
    <row r="15190" spans="8:20" x14ac:dyDescent="0.25">
      <c r="H15190" s="153"/>
      <c r="I15190" s="151"/>
      <c r="J15190" s="153"/>
      <c r="K15190" s="153"/>
      <c r="L15190" s="153"/>
      <c r="M15190" s="153"/>
      <c r="N15190" s="153"/>
      <c r="O15190" s="153"/>
      <c r="P15190" s="153"/>
      <c r="Q15190" s="153"/>
      <c r="R15190" s="153"/>
      <c r="S15190" s="152"/>
      <c r="T15190" s="154"/>
    </row>
    <row r="15191" spans="8:20" x14ac:dyDescent="0.25">
      <c r="H15191" s="153"/>
      <c r="I15191" s="151"/>
      <c r="J15191" s="153"/>
      <c r="K15191" s="153"/>
      <c r="L15191" s="153"/>
      <c r="M15191" s="153"/>
      <c r="N15191" s="153"/>
      <c r="O15191" s="153"/>
      <c r="P15191" s="153"/>
      <c r="Q15191" s="153"/>
      <c r="R15191" s="153"/>
      <c r="S15191" s="152"/>
      <c r="T15191" s="154"/>
    </row>
    <row r="15192" spans="8:20" x14ac:dyDescent="0.25">
      <c r="H15192" s="153"/>
      <c r="I15192" s="151"/>
      <c r="J15192" s="153"/>
      <c r="K15192" s="153"/>
      <c r="L15192" s="153"/>
      <c r="M15192" s="153"/>
      <c r="N15192" s="153"/>
      <c r="O15192" s="153"/>
      <c r="P15192" s="153"/>
      <c r="Q15192" s="153"/>
      <c r="R15192" s="153"/>
      <c r="S15192" s="152"/>
      <c r="T15192" s="154"/>
    </row>
    <row r="15193" spans="8:20" x14ac:dyDescent="0.25">
      <c r="H15193" s="153"/>
      <c r="I15193" s="151"/>
      <c r="J15193" s="153"/>
      <c r="K15193" s="153"/>
      <c r="L15193" s="153"/>
      <c r="M15193" s="153"/>
      <c r="N15193" s="153"/>
      <c r="O15193" s="153"/>
      <c r="P15193" s="153"/>
      <c r="Q15193" s="153"/>
      <c r="R15193" s="153"/>
      <c r="S15193" s="152"/>
      <c r="T15193" s="154"/>
    </row>
    <row r="15194" spans="8:20" x14ac:dyDescent="0.25">
      <c r="H15194" s="153"/>
      <c r="I15194" s="151"/>
      <c r="J15194" s="153"/>
      <c r="K15194" s="153"/>
      <c r="L15194" s="153"/>
      <c r="M15194" s="153"/>
      <c r="N15194" s="153"/>
      <c r="O15194" s="153"/>
      <c r="P15194" s="153"/>
      <c r="Q15194" s="153"/>
      <c r="R15194" s="153"/>
      <c r="S15194" s="152"/>
      <c r="T15194" s="154"/>
    </row>
    <row r="15195" spans="8:20" x14ac:dyDescent="0.25">
      <c r="H15195" s="153"/>
      <c r="I15195" s="151"/>
      <c r="J15195" s="153"/>
      <c r="K15195" s="153"/>
      <c r="L15195" s="153"/>
      <c r="M15195" s="153"/>
      <c r="N15195" s="153"/>
      <c r="O15195" s="153"/>
      <c r="P15195" s="153"/>
      <c r="Q15195" s="153"/>
      <c r="R15195" s="153"/>
      <c r="S15195" s="152"/>
      <c r="T15195" s="154"/>
    </row>
    <row r="15196" spans="8:20" x14ac:dyDescent="0.25">
      <c r="H15196" s="153"/>
      <c r="I15196" s="151"/>
      <c r="J15196" s="153"/>
      <c r="K15196" s="153"/>
      <c r="L15196" s="153"/>
      <c r="M15196" s="153"/>
      <c r="N15196" s="153"/>
      <c r="O15196" s="153"/>
      <c r="P15196" s="153"/>
      <c r="Q15196" s="153"/>
      <c r="R15196" s="153"/>
      <c r="S15196" s="152"/>
      <c r="T15196" s="154"/>
    </row>
    <row r="15197" spans="8:20" x14ac:dyDescent="0.25">
      <c r="H15197" s="153"/>
      <c r="I15197" s="151"/>
      <c r="J15197" s="153"/>
      <c r="K15197" s="153"/>
      <c r="L15197" s="153"/>
      <c r="M15197" s="153"/>
      <c r="N15197" s="153"/>
      <c r="O15197" s="153"/>
      <c r="P15197" s="153"/>
      <c r="Q15197" s="153"/>
      <c r="R15197" s="153"/>
      <c r="S15197" s="152"/>
      <c r="T15197" s="154"/>
    </row>
    <row r="15198" spans="8:20" x14ac:dyDescent="0.25">
      <c r="H15198" s="153"/>
      <c r="I15198" s="151"/>
      <c r="J15198" s="153"/>
      <c r="K15198" s="153"/>
      <c r="L15198" s="153"/>
      <c r="M15198" s="153"/>
      <c r="N15198" s="153"/>
      <c r="O15198" s="153"/>
      <c r="P15198" s="153"/>
      <c r="Q15198" s="153"/>
      <c r="R15198" s="153"/>
      <c r="S15198" s="152"/>
      <c r="T15198" s="154"/>
    </row>
    <row r="15199" spans="8:20" x14ac:dyDescent="0.25">
      <c r="H15199" s="153"/>
      <c r="I15199" s="151"/>
      <c r="J15199" s="153"/>
      <c r="K15199" s="153"/>
      <c r="L15199" s="153"/>
      <c r="M15199" s="153"/>
      <c r="N15199" s="153"/>
      <c r="O15199" s="153"/>
      <c r="P15199" s="153"/>
      <c r="Q15199" s="153"/>
      <c r="R15199" s="153"/>
      <c r="S15199" s="152"/>
      <c r="T15199" s="154"/>
    </row>
    <row r="15200" spans="8:20" x14ac:dyDescent="0.25">
      <c r="H15200" s="153"/>
      <c r="I15200" s="151"/>
      <c r="J15200" s="153"/>
      <c r="K15200" s="153"/>
      <c r="L15200" s="153"/>
      <c r="M15200" s="153"/>
      <c r="N15200" s="153"/>
      <c r="O15200" s="153"/>
      <c r="P15200" s="153"/>
      <c r="Q15200" s="153"/>
      <c r="R15200" s="153"/>
      <c r="S15200" s="152"/>
      <c r="T15200" s="154"/>
    </row>
    <row r="15201" spans="8:20" x14ac:dyDescent="0.25">
      <c r="H15201" s="153"/>
      <c r="I15201" s="151"/>
      <c r="J15201" s="153"/>
      <c r="K15201" s="153"/>
      <c r="L15201" s="153"/>
      <c r="M15201" s="153"/>
      <c r="N15201" s="153"/>
      <c r="O15201" s="153"/>
      <c r="P15201" s="153"/>
      <c r="Q15201" s="153"/>
      <c r="R15201" s="153"/>
      <c r="S15201" s="152"/>
      <c r="T15201" s="154"/>
    </row>
    <row r="15202" spans="8:20" x14ac:dyDescent="0.25">
      <c r="H15202" s="153"/>
      <c r="I15202" s="151"/>
      <c r="J15202" s="153"/>
      <c r="K15202" s="153"/>
      <c r="L15202" s="153"/>
      <c r="M15202" s="153"/>
      <c r="N15202" s="153"/>
      <c r="O15202" s="153"/>
      <c r="P15202" s="153"/>
      <c r="Q15202" s="153"/>
      <c r="R15202" s="153"/>
      <c r="S15202" s="152"/>
      <c r="T15202" s="154"/>
    </row>
    <row r="15203" spans="8:20" x14ac:dyDescent="0.25">
      <c r="H15203" s="153"/>
      <c r="I15203" s="151"/>
      <c r="J15203" s="153"/>
      <c r="K15203" s="153"/>
      <c r="L15203" s="153"/>
      <c r="M15203" s="153"/>
      <c r="N15203" s="153"/>
      <c r="O15203" s="153"/>
      <c r="P15203" s="153"/>
      <c r="Q15203" s="153"/>
      <c r="R15203" s="153"/>
      <c r="S15203" s="152"/>
      <c r="T15203" s="154"/>
    </row>
    <row r="15204" spans="8:20" x14ac:dyDescent="0.25">
      <c r="H15204" s="153"/>
      <c r="I15204" s="151"/>
      <c r="J15204" s="153"/>
      <c r="K15204" s="153"/>
      <c r="L15204" s="153"/>
      <c r="M15204" s="153"/>
      <c r="N15204" s="153"/>
      <c r="O15204" s="153"/>
      <c r="P15204" s="153"/>
      <c r="Q15204" s="153"/>
      <c r="R15204" s="153"/>
      <c r="S15204" s="152"/>
      <c r="T15204" s="154"/>
    </row>
    <row r="15205" spans="8:20" x14ac:dyDescent="0.25">
      <c r="H15205" s="153"/>
      <c r="I15205" s="151"/>
      <c r="J15205" s="153"/>
      <c r="K15205" s="153"/>
      <c r="L15205" s="153"/>
      <c r="M15205" s="153"/>
      <c r="N15205" s="153"/>
      <c r="O15205" s="153"/>
      <c r="P15205" s="153"/>
      <c r="Q15205" s="153"/>
      <c r="R15205" s="153"/>
      <c r="S15205" s="152"/>
      <c r="T15205" s="154"/>
    </row>
    <row r="15206" spans="8:20" x14ac:dyDescent="0.25">
      <c r="H15206" s="153"/>
      <c r="I15206" s="151"/>
      <c r="J15206" s="153"/>
      <c r="K15206" s="153"/>
      <c r="L15206" s="153"/>
      <c r="M15206" s="153"/>
      <c r="N15206" s="153"/>
      <c r="O15206" s="153"/>
      <c r="P15206" s="153"/>
      <c r="Q15206" s="153"/>
      <c r="R15206" s="153"/>
      <c r="S15206" s="152"/>
      <c r="T15206" s="154"/>
    </row>
    <row r="15207" spans="8:20" x14ac:dyDescent="0.25">
      <c r="H15207" s="153"/>
      <c r="I15207" s="151"/>
      <c r="J15207" s="153"/>
      <c r="K15207" s="153"/>
      <c r="L15207" s="153"/>
      <c r="M15207" s="153"/>
      <c r="N15207" s="153"/>
      <c r="O15207" s="153"/>
      <c r="P15207" s="153"/>
      <c r="Q15207" s="153"/>
      <c r="R15207" s="153"/>
      <c r="S15207" s="152"/>
      <c r="T15207" s="154"/>
    </row>
    <row r="15208" spans="8:20" x14ac:dyDescent="0.25">
      <c r="H15208" s="153"/>
      <c r="I15208" s="151"/>
      <c r="J15208" s="153"/>
      <c r="K15208" s="153"/>
      <c r="L15208" s="153"/>
      <c r="M15208" s="153"/>
      <c r="N15208" s="153"/>
      <c r="O15208" s="153"/>
      <c r="P15208" s="153"/>
      <c r="Q15208" s="153"/>
      <c r="R15208" s="153"/>
      <c r="S15208" s="152"/>
      <c r="T15208" s="154"/>
    </row>
    <row r="15209" spans="8:20" x14ac:dyDescent="0.25">
      <c r="H15209" s="153"/>
      <c r="I15209" s="151"/>
      <c r="J15209" s="153"/>
      <c r="K15209" s="153"/>
      <c r="L15209" s="153"/>
      <c r="M15209" s="153"/>
      <c r="N15209" s="153"/>
      <c r="O15209" s="153"/>
      <c r="P15209" s="153"/>
      <c r="Q15209" s="153"/>
      <c r="R15209" s="153"/>
      <c r="S15209" s="152"/>
      <c r="T15209" s="154"/>
    </row>
    <row r="15210" spans="8:20" x14ac:dyDescent="0.25">
      <c r="H15210" s="153"/>
      <c r="I15210" s="151"/>
      <c r="J15210" s="153"/>
      <c r="K15210" s="153"/>
      <c r="L15210" s="153"/>
      <c r="M15210" s="153"/>
      <c r="N15210" s="153"/>
      <c r="O15210" s="153"/>
      <c r="P15210" s="153"/>
      <c r="Q15210" s="153"/>
      <c r="R15210" s="153"/>
      <c r="S15210" s="152"/>
      <c r="T15210" s="154"/>
    </row>
    <row r="15211" spans="8:20" x14ac:dyDescent="0.25">
      <c r="H15211" s="153"/>
      <c r="I15211" s="151"/>
      <c r="J15211" s="153"/>
      <c r="K15211" s="153"/>
      <c r="L15211" s="153"/>
      <c r="M15211" s="153"/>
      <c r="N15211" s="153"/>
      <c r="O15211" s="153"/>
      <c r="P15211" s="153"/>
      <c r="Q15211" s="153"/>
      <c r="R15211" s="153"/>
      <c r="S15211" s="152"/>
      <c r="T15211" s="154"/>
    </row>
    <row r="15212" spans="8:20" x14ac:dyDescent="0.25">
      <c r="H15212" s="153"/>
      <c r="I15212" s="151"/>
      <c r="J15212" s="153"/>
      <c r="K15212" s="153"/>
      <c r="L15212" s="153"/>
      <c r="M15212" s="153"/>
      <c r="N15212" s="153"/>
      <c r="O15212" s="153"/>
      <c r="P15212" s="153"/>
      <c r="Q15212" s="153"/>
      <c r="R15212" s="153"/>
      <c r="S15212" s="152"/>
      <c r="T15212" s="154"/>
    </row>
    <row r="15213" spans="8:20" x14ac:dyDescent="0.25">
      <c r="H15213" s="153"/>
      <c r="I15213" s="151"/>
      <c r="J15213" s="153"/>
      <c r="K15213" s="153"/>
      <c r="L15213" s="153"/>
      <c r="M15213" s="153"/>
      <c r="N15213" s="153"/>
      <c r="O15213" s="153"/>
      <c r="P15213" s="153"/>
      <c r="Q15213" s="153"/>
      <c r="R15213" s="153"/>
      <c r="S15213" s="152"/>
      <c r="T15213" s="154"/>
    </row>
    <row r="15214" spans="8:20" x14ac:dyDescent="0.25">
      <c r="H15214" s="153"/>
      <c r="I15214" s="151"/>
      <c r="J15214" s="153"/>
      <c r="K15214" s="153"/>
      <c r="L15214" s="153"/>
      <c r="M15214" s="153"/>
      <c r="N15214" s="153"/>
      <c r="O15214" s="153"/>
      <c r="P15214" s="153"/>
      <c r="Q15214" s="153"/>
      <c r="R15214" s="153"/>
      <c r="S15214" s="152"/>
      <c r="T15214" s="154"/>
    </row>
    <row r="15215" spans="8:20" x14ac:dyDescent="0.25">
      <c r="H15215" s="153"/>
      <c r="I15215" s="151"/>
      <c r="J15215" s="153"/>
      <c r="K15215" s="153"/>
      <c r="L15215" s="153"/>
      <c r="M15215" s="153"/>
      <c r="N15215" s="153"/>
      <c r="O15215" s="153"/>
      <c r="P15215" s="153"/>
      <c r="Q15215" s="153"/>
      <c r="R15215" s="153"/>
      <c r="S15215" s="152"/>
      <c r="T15215" s="154"/>
    </row>
    <row r="15216" spans="8:20" x14ac:dyDescent="0.25">
      <c r="H15216" s="153"/>
      <c r="I15216" s="151"/>
      <c r="J15216" s="153"/>
      <c r="K15216" s="153"/>
      <c r="L15216" s="153"/>
      <c r="M15216" s="153"/>
      <c r="N15216" s="153"/>
      <c r="O15216" s="153"/>
      <c r="P15216" s="153"/>
      <c r="Q15216" s="153"/>
      <c r="R15216" s="153"/>
      <c r="S15216" s="152"/>
      <c r="T15216" s="154"/>
    </row>
    <row r="15217" spans="8:20" x14ac:dyDescent="0.25">
      <c r="H15217" s="153"/>
      <c r="I15217" s="151"/>
      <c r="J15217" s="153"/>
      <c r="K15217" s="153"/>
      <c r="L15217" s="153"/>
      <c r="M15217" s="153"/>
      <c r="N15217" s="153"/>
      <c r="O15217" s="153"/>
      <c r="P15217" s="153"/>
      <c r="Q15217" s="153"/>
      <c r="R15217" s="153"/>
      <c r="S15217" s="152"/>
      <c r="T15217" s="154"/>
    </row>
    <row r="15218" spans="8:20" x14ac:dyDescent="0.25">
      <c r="H15218" s="153"/>
      <c r="I15218" s="151"/>
      <c r="J15218" s="153"/>
      <c r="K15218" s="153"/>
      <c r="L15218" s="153"/>
      <c r="M15218" s="153"/>
      <c r="N15218" s="153"/>
      <c r="O15218" s="153"/>
      <c r="P15218" s="153"/>
      <c r="Q15218" s="153"/>
      <c r="R15218" s="153"/>
      <c r="S15218" s="152"/>
      <c r="T15218" s="154"/>
    </row>
    <row r="15219" spans="8:20" x14ac:dyDescent="0.25">
      <c r="H15219" s="153"/>
      <c r="I15219" s="151"/>
      <c r="J15219" s="153"/>
      <c r="K15219" s="153"/>
      <c r="L15219" s="153"/>
      <c r="M15219" s="153"/>
      <c r="N15219" s="153"/>
      <c r="O15219" s="153"/>
      <c r="P15219" s="153"/>
      <c r="Q15219" s="153"/>
      <c r="R15219" s="153"/>
      <c r="S15219" s="152"/>
      <c r="T15219" s="154"/>
    </row>
    <row r="15220" spans="8:20" x14ac:dyDescent="0.25">
      <c r="H15220" s="153"/>
      <c r="I15220" s="151"/>
      <c r="J15220" s="153"/>
      <c r="K15220" s="153"/>
      <c r="L15220" s="153"/>
      <c r="M15220" s="153"/>
      <c r="N15220" s="153"/>
      <c r="O15220" s="153"/>
      <c r="P15220" s="153"/>
      <c r="Q15220" s="153"/>
      <c r="R15220" s="153"/>
      <c r="S15220" s="152"/>
      <c r="T15220" s="154"/>
    </row>
    <row r="15221" spans="8:20" x14ac:dyDescent="0.25">
      <c r="H15221" s="153"/>
      <c r="I15221" s="151"/>
      <c r="J15221" s="153"/>
      <c r="K15221" s="153"/>
      <c r="L15221" s="153"/>
      <c r="M15221" s="153"/>
      <c r="N15221" s="153"/>
      <c r="O15221" s="153"/>
      <c r="P15221" s="153"/>
      <c r="Q15221" s="153"/>
      <c r="R15221" s="153"/>
      <c r="S15221" s="152"/>
      <c r="T15221" s="154"/>
    </row>
    <row r="15222" spans="8:20" x14ac:dyDescent="0.25">
      <c r="H15222" s="153"/>
      <c r="I15222" s="151"/>
      <c r="J15222" s="153"/>
      <c r="K15222" s="153"/>
      <c r="L15222" s="153"/>
      <c r="M15222" s="153"/>
      <c r="N15222" s="153"/>
      <c r="O15222" s="153"/>
      <c r="P15222" s="153"/>
      <c r="Q15222" s="153"/>
      <c r="R15222" s="153"/>
      <c r="S15222" s="152"/>
      <c r="T15222" s="154"/>
    </row>
    <row r="15223" spans="8:20" x14ac:dyDescent="0.25">
      <c r="H15223" s="153"/>
      <c r="I15223" s="151"/>
      <c r="J15223" s="153"/>
      <c r="K15223" s="153"/>
      <c r="L15223" s="153"/>
      <c r="M15223" s="153"/>
      <c r="N15223" s="153"/>
      <c r="O15223" s="153"/>
      <c r="P15223" s="153"/>
      <c r="Q15223" s="153"/>
      <c r="R15223" s="153"/>
      <c r="S15223" s="152"/>
      <c r="T15223" s="154"/>
    </row>
    <row r="15224" spans="8:20" x14ac:dyDescent="0.25">
      <c r="H15224" s="153"/>
      <c r="I15224" s="151"/>
      <c r="J15224" s="153"/>
      <c r="K15224" s="153"/>
      <c r="L15224" s="153"/>
      <c r="M15224" s="153"/>
      <c r="N15224" s="153"/>
      <c r="O15224" s="153"/>
      <c r="P15224" s="153"/>
      <c r="Q15224" s="153"/>
      <c r="R15224" s="153"/>
      <c r="S15224" s="152"/>
      <c r="T15224" s="154"/>
    </row>
    <row r="15225" spans="8:20" x14ac:dyDescent="0.25">
      <c r="H15225" s="153"/>
      <c r="I15225" s="151"/>
      <c r="J15225" s="153"/>
      <c r="K15225" s="153"/>
      <c r="L15225" s="153"/>
      <c r="M15225" s="153"/>
      <c r="N15225" s="153"/>
      <c r="O15225" s="153"/>
      <c r="P15225" s="153"/>
      <c r="Q15225" s="153"/>
      <c r="R15225" s="153"/>
      <c r="S15225" s="152"/>
      <c r="T15225" s="154"/>
    </row>
    <row r="15226" spans="8:20" x14ac:dyDescent="0.25">
      <c r="H15226" s="153"/>
      <c r="I15226" s="151"/>
      <c r="J15226" s="153"/>
      <c r="K15226" s="153"/>
      <c r="L15226" s="153"/>
      <c r="M15226" s="153"/>
      <c r="N15226" s="153"/>
      <c r="O15226" s="153"/>
      <c r="P15226" s="153"/>
      <c r="Q15226" s="153"/>
      <c r="R15226" s="153"/>
      <c r="S15226" s="152"/>
      <c r="T15226" s="154"/>
    </row>
    <row r="15227" spans="8:20" x14ac:dyDescent="0.25">
      <c r="H15227" s="153"/>
      <c r="I15227" s="151"/>
      <c r="J15227" s="153"/>
      <c r="K15227" s="153"/>
      <c r="L15227" s="153"/>
      <c r="M15227" s="153"/>
      <c r="N15227" s="153"/>
      <c r="O15227" s="153"/>
      <c r="P15227" s="153"/>
      <c r="Q15227" s="153"/>
      <c r="R15227" s="153"/>
      <c r="S15227" s="152"/>
      <c r="T15227" s="154"/>
    </row>
    <row r="15228" spans="8:20" x14ac:dyDescent="0.25">
      <c r="H15228" s="153"/>
      <c r="I15228" s="151"/>
      <c r="J15228" s="153"/>
      <c r="K15228" s="153"/>
      <c r="L15228" s="153"/>
      <c r="M15228" s="153"/>
      <c r="N15228" s="153"/>
      <c r="O15228" s="153"/>
      <c r="P15228" s="153"/>
      <c r="Q15228" s="153"/>
      <c r="R15228" s="153"/>
      <c r="S15228" s="152"/>
      <c r="T15228" s="154"/>
    </row>
    <row r="15229" spans="8:20" x14ac:dyDescent="0.25">
      <c r="H15229" s="153"/>
      <c r="I15229" s="151"/>
      <c r="J15229" s="153"/>
      <c r="K15229" s="153"/>
      <c r="L15229" s="153"/>
      <c r="M15229" s="153"/>
      <c r="N15229" s="153"/>
      <c r="O15229" s="153"/>
      <c r="P15229" s="153"/>
      <c r="Q15229" s="153"/>
      <c r="R15229" s="153"/>
      <c r="S15229" s="152"/>
      <c r="T15229" s="154"/>
    </row>
    <row r="15230" spans="8:20" x14ac:dyDescent="0.25">
      <c r="H15230" s="153"/>
      <c r="I15230" s="151"/>
      <c r="J15230" s="153"/>
      <c r="K15230" s="153"/>
      <c r="L15230" s="153"/>
      <c r="M15230" s="153"/>
      <c r="N15230" s="153"/>
      <c r="O15230" s="153"/>
      <c r="P15230" s="153"/>
      <c r="Q15230" s="153"/>
      <c r="R15230" s="153"/>
      <c r="S15230" s="152"/>
      <c r="T15230" s="154"/>
    </row>
    <row r="15231" spans="8:20" x14ac:dyDescent="0.25">
      <c r="H15231" s="153"/>
      <c r="I15231" s="151"/>
      <c r="J15231" s="153"/>
      <c r="K15231" s="153"/>
      <c r="L15231" s="153"/>
      <c r="M15231" s="153"/>
      <c r="N15231" s="153"/>
      <c r="O15231" s="153"/>
      <c r="P15231" s="153"/>
      <c r="Q15231" s="153"/>
      <c r="R15231" s="153"/>
      <c r="S15231" s="152"/>
      <c r="T15231" s="154"/>
    </row>
    <row r="15232" spans="8:20" x14ac:dyDescent="0.25">
      <c r="H15232" s="153"/>
      <c r="I15232" s="151"/>
      <c r="J15232" s="153"/>
      <c r="K15232" s="153"/>
      <c r="L15232" s="153"/>
      <c r="M15232" s="153"/>
      <c r="N15232" s="153"/>
      <c r="O15232" s="153"/>
      <c r="P15232" s="153"/>
      <c r="Q15232" s="153"/>
      <c r="R15232" s="153"/>
      <c r="S15232" s="152"/>
      <c r="T15232" s="154"/>
    </row>
    <row r="15233" spans="8:20" x14ac:dyDescent="0.25">
      <c r="H15233" s="153"/>
      <c r="I15233" s="151"/>
      <c r="J15233" s="153"/>
      <c r="K15233" s="153"/>
      <c r="L15233" s="153"/>
      <c r="M15233" s="153"/>
      <c r="N15233" s="153"/>
      <c r="O15233" s="153"/>
      <c r="P15233" s="153"/>
      <c r="Q15233" s="153"/>
      <c r="R15233" s="153"/>
      <c r="S15233" s="152"/>
      <c r="T15233" s="154"/>
    </row>
    <row r="15234" spans="8:20" x14ac:dyDescent="0.25">
      <c r="H15234" s="153"/>
      <c r="I15234" s="151"/>
      <c r="J15234" s="153"/>
      <c r="K15234" s="153"/>
      <c r="L15234" s="153"/>
      <c r="M15234" s="153"/>
      <c r="N15234" s="153"/>
      <c r="O15234" s="153"/>
      <c r="P15234" s="153"/>
      <c r="Q15234" s="153"/>
      <c r="R15234" s="153"/>
      <c r="S15234" s="152"/>
      <c r="T15234" s="154"/>
    </row>
    <row r="15235" spans="8:20" x14ac:dyDescent="0.25">
      <c r="H15235" s="153"/>
      <c r="I15235" s="151"/>
      <c r="J15235" s="153"/>
      <c r="K15235" s="153"/>
      <c r="L15235" s="153"/>
      <c r="M15235" s="153"/>
      <c r="N15235" s="153"/>
      <c r="O15235" s="153"/>
      <c r="P15235" s="153"/>
      <c r="Q15235" s="153"/>
      <c r="R15235" s="153"/>
      <c r="S15235" s="152"/>
      <c r="T15235" s="154"/>
    </row>
    <row r="15236" spans="8:20" x14ac:dyDescent="0.25">
      <c r="H15236" s="153"/>
      <c r="I15236" s="151"/>
      <c r="J15236" s="153"/>
      <c r="K15236" s="153"/>
      <c r="L15236" s="153"/>
      <c r="M15236" s="153"/>
      <c r="N15236" s="153"/>
      <c r="O15236" s="153"/>
      <c r="P15236" s="153"/>
      <c r="Q15236" s="153"/>
      <c r="R15236" s="153"/>
      <c r="S15236" s="152"/>
      <c r="T15236" s="154"/>
    </row>
    <row r="15237" spans="8:20" x14ac:dyDescent="0.25">
      <c r="H15237" s="153"/>
      <c r="I15237" s="151"/>
      <c r="J15237" s="153"/>
      <c r="K15237" s="153"/>
      <c r="L15237" s="153"/>
      <c r="M15237" s="153"/>
      <c r="N15237" s="153"/>
      <c r="O15237" s="153"/>
      <c r="P15237" s="153"/>
      <c r="Q15237" s="153"/>
      <c r="R15237" s="153"/>
      <c r="S15237" s="152"/>
      <c r="T15237" s="154"/>
    </row>
    <row r="15238" spans="8:20" x14ac:dyDescent="0.25">
      <c r="H15238" s="153"/>
      <c r="I15238" s="151"/>
      <c r="J15238" s="153"/>
      <c r="K15238" s="153"/>
      <c r="L15238" s="153"/>
      <c r="M15238" s="153"/>
      <c r="N15238" s="153"/>
      <c r="O15238" s="153"/>
      <c r="P15238" s="153"/>
      <c r="Q15238" s="153"/>
      <c r="R15238" s="153"/>
      <c r="S15238" s="152"/>
      <c r="T15238" s="154"/>
    </row>
    <row r="15239" spans="8:20" x14ac:dyDescent="0.25">
      <c r="H15239" s="153"/>
      <c r="I15239" s="151"/>
      <c r="J15239" s="153"/>
      <c r="K15239" s="153"/>
      <c r="L15239" s="153"/>
      <c r="M15239" s="153"/>
      <c r="N15239" s="153"/>
      <c r="O15239" s="153"/>
      <c r="P15239" s="153"/>
      <c r="Q15239" s="153"/>
      <c r="R15239" s="153"/>
      <c r="S15239" s="152"/>
      <c r="T15239" s="154"/>
    </row>
    <row r="15240" spans="8:20" x14ac:dyDescent="0.25">
      <c r="H15240" s="153"/>
      <c r="I15240" s="151"/>
      <c r="J15240" s="153"/>
      <c r="K15240" s="153"/>
      <c r="L15240" s="153"/>
      <c r="M15240" s="153"/>
      <c r="N15240" s="153"/>
      <c r="O15240" s="153"/>
      <c r="P15240" s="153"/>
      <c r="Q15240" s="153"/>
      <c r="R15240" s="153"/>
      <c r="S15240" s="152"/>
      <c r="T15240" s="154"/>
    </row>
    <row r="15241" spans="8:20" x14ac:dyDescent="0.25">
      <c r="H15241" s="153"/>
      <c r="I15241" s="151"/>
      <c r="J15241" s="153"/>
      <c r="K15241" s="153"/>
      <c r="L15241" s="153"/>
      <c r="M15241" s="153"/>
      <c r="N15241" s="153"/>
      <c r="O15241" s="153"/>
      <c r="P15241" s="153"/>
      <c r="Q15241" s="153"/>
      <c r="R15241" s="153"/>
      <c r="S15241" s="152"/>
      <c r="T15241" s="154"/>
    </row>
    <row r="15242" spans="8:20" x14ac:dyDescent="0.25">
      <c r="H15242" s="153"/>
      <c r="I15242" s="151"/>
      <c r="J15242" s="153"/>
      <c r="K15242" s="153"/>
      <c r="L15242" s="153"/>
      <c r="M15242" s="153"/>
      <c r="N15242" s="153"/>
      <c r="O15242" s="153"/>
      <c r="P15242" s="153"/>
      <c r="Q15242" s="153"/>
      <c r="R15242" s="153"/>
      <c r="S15242" s="152"/>
      <c r="T15242" s="154"/>
    </row>
    <row r="15243" spans="8:20" x14ac:dyDescent="0.25">
      <c r="H15243" s="153"/>
      <c r="I15243" s="151"/>
      <c r="J15243" s="153"/>
      <c r="K15243" s="153"/>
      <c r="L15243" s="153"/>
      <c r="M15243" s="153"/>
      <c r="N15243" s="153"/>
      <c r="O15243" s="153"/>
      <c r="P15243" s="153"/>
      <c r="Q15243" s="153"/>
      <c r="R15243" s="153"/>
      <c r="S15243" s="152"/>
      <c r="T15243" s="154"/>
    </row>
    <row r="15244" spans="8:20" x14ac:dyDescent="0.25">
      <c r="H15244" s="153"/>
      <c r="I15244" s="151"/>
      <c r="J15244" s="153"/>
      <c r="K15244" s="153"/>
      <c r="L15244" s="153"/>
      <c r="M15244" s="153"/>
      <c r="N15244" s="153"/>
      <c r="O15244" s="153"/>
      <c r="P15244" s="153"/>
      <c r="Q15244" s="153"/>
      <c r="R15244" s="153"/>
      <c r="S15244" s="152"/>
      <c r="T15244" s="154"/>
    </row>
    <row r="15245" spans="8:20" x14ac:dyDescent="0.25">
      <c r="H15245" s="153"/>
      <c r="I15245" s="151"/>
      <c r="J15245" s="153"/>
      <c r="K15245" s="153"/>
      <c r="L15245" s="153"/>
      <c r="M15245" s="153"/>
      <c r="N15245" s="153"/>
      <c r="O15245" s="153"/>
      <c r="P15245" s="153"/>
      <c r="Q15245" s="153"/>
      <c r="R15245" s="153"/>
      <c r="S15245" s="152"/>
      <c r="T15245" s="154"/>
    </row>
    <row r="15246" spans="8:20" x14ac:dyDescent="0.25">
      <c r="H15246" s="153"/>
      <c r="I15246" s="151"/>
      <c r="J15246" s="153"/>
      <c r="K15246" s="153"/>
      <c r="L15246" s="153"/>
      <c r="M15246" s="153"/>
      <c r="N15246" s="153"/>
      <c r="O15246" s="153"/>
      <c r="P15246" s="153"/>
      <c r="Q15246" s="153"/>
      <c r="R15246" s="153"/>
      <c r="S15246" s="152"/>
      <c r="T15246" s="154"/>
    </row>
    <row r="15247" spans="8:20" x14ac:dyDescent="0.25">
      <c r="H15247" s="153"/>
      <c r="I15247" s="151"/>
      <c r="J15247" s="153"/>
      <c r="K15247" s="153"/>
      <c r="L15247" s="153"/>
      <c r="M15247" s="153"/>
      <c r="N15247" s="153"/>
      <c r="O15247" s="153"/>
      <c r="P15247" s="153"/>
      <c r="Q15247" s="153"/>
      <c r="R15247" s="153"/>
      <c r="S15247" s="152"/>
      <c r="T15247" s="154"/>
    </row>
    <row r="15248" spans="8:20" x14ac:dyDescent="0.25">
      <c r="H15248" s="153"/>
      <c r="I15248" s="151"/>
      <c r="J15248" s="153"/>
      <c r="K15248" s="153"/>
      <c r="L15248" s="153"/>
      <c r="M15248" s="153"/>
      <c r="N15248" s="153"/>
      <c r="O15248" s="153"/>
      <c r="P15248" s="153"/>
      <c r="Q15248" s="153"/>
      <c r="R15248" s="153"/>
      <c r="S15248" s="152"/>
      <c r="T15248" s="154"/>
    </row>
    <row r="15249" spans="8:20" x14ac:dyDescent="0.25">
      <c r="H15249" s="153"/>
      <c r="I15249" s="151"/>
      <c r="J15249" s="153"/>
      <c r="K15249" s="153"/>
      <c r="L15249" s="153"/>
      <c r="M15249" s="153"/>
      <c r="N15249" s="153"/>
      <c r="O15249" s="153"/>
      <c r="P15249" s="153"/>
      <c r="Q15249" s="153"/>
      <c r="R15249" s="153"/>
      <c r="S15249" s="152"/>
      <c r="T15249" s="154"/>
    </row>
    <row r="15250" spans="8:20" x14ac:dyDescent="0.25">
      <c r="H15250" s="153"/>
      <c r="I15250" s="151"/>
      <c r="J15250" s="153"/>
      <c r="K15250" s="153"/>
      <c r="L15250" s="153"/>
      <c r="M15250" s="153"/>
      <c r="N15250" s="153"/>
      <c r="O15250" s="153"/>
      <c r="P15250" s="153"/>
      <c r="Q15250" s="153"/>
      <c r="R15250" s="153"/>
      <c r="S15250" s="152"/>
      <c r="T15250" s="154"/>
    </row>
    <row r="15251" spans="8:20" x14ac:dyDescent="0.25">
      <c r="H15251" s="153"/>
      <c r="I15251" s="151"/>
      <c r="J15251" s="153"/>
      <c r="K15251" s="153"/>
      <c r="L15251" s="153"/>
      <c r="M15251" s="153"/>
      <c r="N15251" s="153"/>
      <c r="O15251" s="153"/>
      <c r="P15251" s="153"/>
      <c r="Q15251" s="153"/>
      <c r="R15251" s="153"/>
      <c r="S15251" s="152"/>
      <c r="T15251" s="154"/>
    </row>
    <row r="15252" spans="8:20" x14ac:dyDescent="0.25">
      <c r="H15252" s="153"/>
      <c r="I15252" s="151"/>
      <c r="J15252" s="153"/>
      <c r="K15252" s="153"/>
      <c r="L15252" s="153"/>
      <c r="M15252" s="153"/>
      <c r="N15252" s="153"/>
      <c r="O15252" s="153"/>
      <c r="P15252" s="153"/>
      <c r="Q15252" s="153"/>
      <c r="R15252" s="153"/>
      <c r="S15252" s="152"/>
      <c r="T15252" s="154"/>
    </row>
    <row r="15253" spans="8:20" x14ac:dyDescent="0.25">
      <c r="H15253" s="153"/>
      <c r="I15253" s="151"/>
      <c r="J15253" s="153"/>
      <c r="K15253" s="153"/>
      <c r="L15253" s="153"/>
      <c r="M15253" s="153"/>
      <c r="N15253" s="153"/>
      <c r="O15253" s="153"/>
      <c r="P15253" s="153"/>
      <c r="Q15253" s="153"/>
      <c r="R15253" s="153"/>
      <c r="S15253" s="152"/>
      <c r="T15253" s="154"/>
    </row>
    <row r="15254" spans="8:20" x14ac:dyDescent="0.25">
      <c r="H15254" s="153"/>
      <c r="I15254" s="151"/>
      <c r="J15254" s="153"/>
      <c r="K15254" s="153"/>
      <c r="L15254" s="153"/>
      <c r="M15254" s="153"/>
      <c r="N15254" s="153"/>
      <c r="O15254" s="153"/>
      <c r="P15254" s="153"/>
      <c r="Q15254" s="153"/>
      <c r="R15254" s="153"/>
      <c r="S15254" s="152"/>
      <c r="T15254" s="154"/>
    </row>
    <row r="15255" spans="8:20" x14ac:dyDescent="0.25">
      <c r="H15255" s="153"/>
      <c r="I15255" s="151"/>
      <c r="J15255" s="153"/>
      <c r="K15255" s="153"/>
      <c r="L15255" s="153"/>
      <c r="M15255" s="153"/>
      <c r="N15255" s="153"/>
      <c r="O15255" s="153"/>
      <c r="P15255" s="153"/>
      <c r="Q15255" s="153"/>
      <c r="R15255" s="153"/>
      <c r="S15255" s="152"/>
      <c r="T15255" s="154"/>
    </row>
    <row r="15256" spans="8:20" x14ac:dyDescent="0.25">
      <c r="H15256" s="153"/>
      <c r="I15256" s="151"/>
      <c r="J15256" s="153"/>
      <c r="K15256" s="153"/>
      <c r="L15256" s="153"/>
      <c r="M15256" s="153"/>
      <c r="N15256" s="153"/>
      <c r="O15256" s="153"/>
      <c r="P15256" s="153"/>
      <c r="Q15256" s="153"/>
      <c r="R15256" s="153"/>
      <c r="S15256" s="152"/>
      <c r="T15256" s="154"/>
    </row>
    <row r="15257" spans="8:20" x14ac:dyDescent="0.25">
      <c r="H15257" s="153"/>
      <c r="I15257" s="151"/>
      <c r="J15257" s="153"/>
      <c r="K15257" s="153"/>
      <c r="L15257" s="153"/>
      <c r="M15257" s="153"/>
      <c r="N15257" s="153"/>
      <c r="O15257" s="153"/>
      <c r="P15257" s="153"/>
      <c r="Q15257" s="153"/>
      <c r="R15257" s="153"/>
      <c r="S15257" s="152"/>
      <c r="T15257" s="154"/>
    </row>
    <row r="15258" spans="8:20" x14ac:dyDescent="0.25">
      <c r="H15258" s="153"/>
      <c r="I15258" s="151"/>
      <c r="J15258" s="153"/>
      <c r="K15258" s="153"/>
      <c r="L15258" s="153"/>
      <c r="M15258" s="153"/>
      <c r="N15258" s="153"/>
      <c r="O15258" s="153"/>
      <c r="P15258" s="153"/>
      <c r="Q15258" s="153"/>
      <c r="R15258" s="153"/>
      <c r="S15258" s="152"/>
      <c r="T15258" s="154"/>
    </row>
    <row r="15259" spans="8:20" x14ac:dyDescent="0.25">
      <c r="H15259" s="153"/>
      <c r="I15259" s="151"/>
      <c r="J15259" s="153"/>
      <c r="K15259" s="153"/>
      <c r="L15259" s="153"/>
      <c r="M15259" s="153"/>
      <c r="N15259" s="153"/>
      <c r="O15259" s="153"/>
      <c r="P15259" s="153"/>
      <c r="Q15259" s="153"/>
      <c r="R15259" s="153"/>
      <c r="S15259" s="152"/>
      <c r="T15259" s="154"/>
    </row>
    <row r="15260" spans="8:20" x14ac:dyDescent="0.25">
      <c r="H15260" s="153"/>
      <c r="I15260" s="151"/>
      <c r="J15260" s="153"/>
      <c r="K15260" s="153"/>
      <c r="L15260" s="153"/>
      <c r="M15260" s="153"/>
      <c r="N15260" s="153"/>
      <c r="O15260" s="153"/>
      <c r="P15260" s="153"/>
      <c r="Q15260" s="153"/>
      <c r="R15260" s="153"/>
      <c r="S15260" s="152"/>
      <c r="T15260" s="154"/>
    </row>
    <row r="15261" spans="8:20" x14ac:dyDescent="0.25">
      <c r="H15261" s="153"/>
      <c r="I15261" s="151"/>
      <c r="J15261" s="153"/>
      <c r="K15261" s="153"/>
      <c r="L15261" s="153"/>
      <c r="M15261" s="153"/>
      <c r="N15261" s="153"/>
      <c r="O15261" s="153"/>
      <c r="P15261" s="153"/>
      <c r="Q15261" s="153"/>
      <c r="R15261" s="153"/>
      <c r="S15261" s="152"/>
      <c r="T15261" s="154"/>
    </row>
    <row r="15262" spans="8:20" x14ac:dyDescent="0.25">
      <c r="H15262" s="153"/>
      <c r="I15262" s="151"/>
      <c r="J15262" s="153"/>
      <c r="K15262" s="153"/>
      <c r="L15262" s="153"/>
      <c r="M15262" s="153"/>
      <c r="N15262" s="153"/>
      <c r="O15262" s="153"/>
      <c r="P15262" s="153"/>
      <c r="Q15262" s="153"/>
      <c r="R15262" s="153"/>
      <c r="S15262" s="152"/>
      <c r="T15262" s="154"/>
    </row>
    <row r="15263" spans="8:20" x14ac:dyDescent="0.25">
      <c r="H15263" s="153"/>
      <c r="I15263" s="151"/>
      <c r="J15263" s="153"/>
      <c r="K15263" s="153"/>
      <c r="L15263" s="153"/>
      <c r="M15263" s="153"/>
      <c r="N15263" s="153"/>
      <c r="O15263" s="153"/>
      <c r="P15263" s="153"/>
      <c r="Q15263" s="153"/>
      <c r="R15263" s="153"/>
      <c r="S15263" s="152"/>
      <c r="T15263" s="154"/>
    </row>
    <row r="15264" spans="8:20" x14ac:dyDescent="0.25">
      <c r="H15264" s="153"/>
      <c r="I15264" s="151"/>
      <c r="J15264" s="153"/>
      <c r="K15264" s="153"/>
      <c r="L15264" s="153"/>
      <c r="M15264" s="153"/>
      <c r="N15264" s="153"/>
      <c r="O15264" s="153"/>
      <c r="P15264" s="153"/>
      <c r="Q15264" s="153"/>
      <c r="R15264" s="153"/>
      <c r="S15264" s="152"/>
      <c r="T15264" s="154"/>
    </row>
    <row r="15265" spans="8:20" x14ac:dyDescent="0.25">
      <c r="H15265" s="153"/>
      <c r="I15265" s="151"/>
      <c r="J15265" s="153"/>
      <c r="K15265" s="153"/>
      <c r="L15265" s="153"/>
      <c r="M15265" s="153"/>
      <c r="N15265" s="153"/>
      <c r="O15265" s="153"/>
      <c r="P15265" s="153"/>
      <c r="Q15265" s="153"/>
      <c r="R15265" s="153"/>
      <c r="S15265" s="152"/>
      <c r="T15265" s="154"/>
    </row>
    <row r="15266" spans="8:20" x14ac:dyDescent="0.25">
      <c r="H15266" s="153"/>
      <c r="I15266" s="151"/>
      <c r="J15266" s="153"/>
      <c r="K15266" s="153"/>
      <c r="L15266" s="153"/>
      <c r="M15266" s="153"/>
      <c r="N15266" s="153"/>
      <c r="O15266" s="153"/>
      <c r="P15266" s="153"/>
      <c r="Q15266" s="153"/>
      <c r="R15266" s="153"/>
      <c r="S15266" s="152"/>
      <c r="T15266" s="154"/>
    </row>
    <row r="15267" spans="8:20" x14ac:dyDescent="0.25">
      <c r="H15267" s="153"/>
      <c r="I15267" s="151"/>
      <c r="J15267" s="153"/>
      <c r="K15267" s="153"/>
      <c r="L15267" s="153"/>
      <c r="M15267" s="153"/>
      <c r="N15267" s="153"/>
      <c r="O15267" s="153"/>
      <c r="P15267" s="153"/>
      <c r="Q15267" s="153"/>
      <c r="R15267" s="153"/>
      <c r="S15267" s="152"/>
      <c r="T15267" s="154"/>
    </row>
    <row r="15268" spans="8:20" x14ac:dyDescent="0.25">
      <c r="H15268" s="153"/>
      <c r="I15268" s="151"/>
      <c r="J15268" s="153"/>
      <c r="K15268" s="153"/>
      <c r="L15268" s="153"/>
      <c r="M15268" s="153"/>
      <c r="N15268" s="153"/>
      <c r="O15268" s="153"/>
      <c r="P15268" s="153"/>
      <c r="Q15268" s="153"/>
      <c r="R15268" s="153"/>
      <c r="S15268" s="152"/>
      <c r="T15268" s="154"/>
    </row>
    <row r="15269" spans="8:20" x14ac:dyDescent="0.25">
      <c r="H15269" s="153"/>
      <c r="I15269" s="151"/>
      <c r="J15269" s="153"/>
      <c r="K15269" s="153"/>
      <c r="L15269" s="153"/>
      <c r="M15269" s="153"/>
      <c r="N15269" s="153"/>
      <c r="O15269" s="153"/>
      <c r="P15269" s="153"/>
      <c r="Q15269" s="153"/>
      <c r="R15269" s="153"/>
      <c r="S15269" s="152"/>
      <c r="T15269" s="154"/>
    </row>
    <row r="15270" spans="8:20" x14ac:dyDescent="0.25">
      <c r="H15270" s="153"/>
      <c r="I15270" s="151"/>
      <c r="J15270" s="153"/>
      <c r="K15270" s="153"/>
      <c r="L15270" s="153"/>
      <c r="M15270" s="153"/>
      <c r="N15270" s="153"/>
      <c r="O15270" s="153"/>
      <c r="P15270" s="153"/>
      <c r="Q15270" s="153"/>
      <c r="R15270" s="153"/>
      <c r="S15270" s="152"/>
      <c r="T15270" s="154"/>
    </row>
    <row r="15271" spans="8:20" x14ac:dyDescent="0.25">
      <c r="H15271" s="153"/>
      <c r="I15271" s="151"/>
      <c r="J15271" s="153"/>
      <c r="K15271" s="153"/>
      <c r="L15271" s="153"/>
      <c r="M15271" s="153"/>
      <c r="N15271" s="153"/>
      <c r="O15271" s="153"/>
      <c r="P15271" s="153"/>
      <c r="Q15271" s="153"/>
      <c r="R15271" s="153"/>
      <c r="S15271" s="152"/>
      <c r="T15271" s="154"/>
    </row>
    <row r="15272" spans="8:20" x14ac:dyDescent="0.25">
      <c r="H15272" s="153"/>
      <c r="I15272" s="151"/>
      <c r="J15272" s="153"/>
      <c r="K15272" s="153"/>
      <c r="L15272" s="153"/>
      <c r="M15272" s="153"/>
      <c r="N15272" s="153"/>
      <c r="O15272" s="153"/>
      <c r="P15272" s="153"/>
      <c r="Q15272" s="153"/>
      <c r="R15272" s="153"/>
      <c r="S15272" s="152"/>
      <c r="T15272" s="154"/>
    </row>
    <row r="15273" spans="8:20" x14ac:dyDescent="0.25">
      <c r="H15273" s="153"/>
      <c r="I15273" s="151"/>
      <c r="J15273" s="153"/>
      <c r="K15273" s="153"/>
      <c r="L15273" s="153"/>
      <c r="M15273" s="153"/>
      <c r="N15273" s="153"/>
      <c r="O15273" s="153"/>
      <c r="P15273" s="153"/>
      <c r="Q15273" s="153"/>
      <c r="R15273" s="153"/>
      <c r="S15273" s="152"/>
      <c r="T15273" s="154"/>
    </row>
    <row r="15274" spans="8:20" x14ac:dyDescent="0.25">
      <c r="H15274" s="153"/>
      <c r="I15274" s="151"/>
      <c r="J15274" s="153"/>
      <c r="K15274" s="153"/>
      <c r="L15274" s="153"/>
      <c r="M15274" s="153"/>
      <c r="N15274" s="153"/>
      <c r="O15274" s="153"/>
      <c r="P15274" s="153"/>
      <c r="Q15274" s="153"/>
      <c r="R15274" s="153"/>
      <c r="S15274" s="152"/>
      <c r="T15274" s="154"/>
    </row>
    <row r="15275" spans="8:20" x14ac:dyDescent="0.25">
      <c r="H15275" s="153"/>
      <c r="I15275" s="151"/>
      <c r="J15275" s="153"/>
      <c r="K15275" s="153"/>
      <c r="L15275" s="153"/>
      <c r="M15275" s="153"/>
      <c r="N15275" s="153"/>
      <c r="O15275" s="153"/>
      <c r="P15275" s="153"/>
      <c r="Q15275" s="153"/>
      <c r="R15275" s="153"/>
      <c r="S15275" s="152"/>
      <c r="T15275" s="154"/>
    </row>
    <row r="15276" spans="8:20" x14ac:dyDescent="0.25">
      <c r="H15276" s="153"/>
      <c r="I15276" s="151"/>
      <c r="J15276" s="153"/>
      <c r="K15276" s="153"/>
      <c r="L15276" s="153"/>
      <c r="M15276" s="153"/>
      <c r="N15276" s="153"/>
      <c r="O15276" s="153"/>
      <c r="P15276" s="153"/>
      <c r="Q15276" s="153"/>
      <c r="R15276" s="153"/>
      <c r="S15276" s="152"/>
      <c r="T15276" s="154"/>
    </row>
    <row r="15277" spans="8:20" x14ac:dyDescent="0.25">
      <c r="H15277" s="153"/>
      <c r="I15277" s="151"/>
      <c r="J15277" s="153"/>
      <c r="K15277" s="153"/>
      <c r="L15277" s="153"/>
      <c r="M15277" s="153"/>
      <c r="N15277" s="153"/>
      <c r="O15277" s="153"/>
      <c r="P15277" s="153"/>
      <c r="Q15277" s="153"/>
      <c r="R15277" s="153"/>
      <c r="S15277" s="152"/>
      <c r="T15277" s="154"/>
    </row>
    <row r="15278" spans="8:20" x14ac:dyDescent="0.25">
      <c r="H15278" s="153"/>
      <c r="I15278" s="151"/>
      <c r="J15278" s="153"/>
      <c r="K15278" s="153"/>
      <c r="L15278" s="153"/>
      <c r="M15278" s="153"/>
      <c r="N15278" s="153"/>
      <c r="O15278" s="153"/>
      <c r="P15278" s="153"/>
      <c r="Q15278" s="153"/>
      <c r="R15278" s="153"/>
      <c r="S15278" s="152"/>
      <c r="T15278" s="154"/>
    </row>
    <row r="15279" spans="8:20" x14ac:dyDescent="0.25">
      <c r="H15279" s="153"/>
      <c r="I15279" s="151"/>
      <c r="J15279" s="153"/>
      <c r="K15279" s="153"/>
      <c r="L15279" s="153"/>
      <c r="M15279" s="153"/>
      <c r="N15279" s="153"/>
      <c r="O15279" s="153"/>
      <c r="P15279" s="153"/>
      <c r="Q15279" s="153"/>
      <c r="R15279" s="153"/>
      <c r="S15279" s="152"/>
      <c r="T15279" s="154"/>
    </row>
    <row r="15280" spans="8:20" x14ac:dyDescent="0.25">
      <c r="H15280" s="153"/>
      <c r="I15280" s="151"/>
      <c r="J15280" s="153"/>
      <c r="K15280" s="153"/>
      <c r="L15280" s="153"/>
      <c r="M15280" s="153"/>
      <c r="N15280" s="153"/>
      <c r="O15280" s="153"/>
      <c r="P15280" s="153"/>
      <c r="Q15280" s="153"/>
      <c r="R15280" s="153"/>
      <c r="S15280" s="152"/>
      <c r="T15280" s="154"/>
    </row>
    <row r="15281" spans="8:20" x14ac:dyDescent="0.25">
      <c r="H15281" s="153"/>
      <c r="I15281" s="151"/>
      <c r="J15281" s="153"/>
      <c r="K15281" s="153"/>
      <c r="L15281" s="153"/>
      <c r="M15281" s="153"/>
      <c r="N15281" s="153"/>
      <c r="O15281" s="153"/>
      <c r="P15281" s="153"/>
      <c r="Q15281" s="153"/>
      <c r="R15281" s="153"/>
      <c r="S15281" s="152"/>
      <c r="T15281" s="154"/>
    </row>
    <row r="15282" spans="8:20" x14ac:dyDescent="0.25">
      <c r="H15282" s="153"/>
      <c r="I15282" s="151"/>
      <c r="J15282" s="153"/>
      <c r="K15282" s="153"/>
      <c r="L15282" s="153"/>
      <c r="M15282" s="153"/>
      <c r="N15282" s="153"/>
      <c r="O15282" s="153"/>
      <c r="P15282" s="153"/>
      <c r="Q15282" s="153"/>
      <c r="R15282" s="153"/>
      <c r="S15282" s="152"/>
      <c r="T15282" s="154"/>
    </row>
    <row r="15283" spans="8:20" x14ac:dyDescent="0.25">
      <c r="H15283" s="153"/>
      <c r="I15283" s="151"/>
      <c r="J15283" s="153"/>
      <c r="K15283" s="153"/>
      <c r="L15283" s="153"/>
      <c r="M15283" s="153"/>
      <c r="N15283" s="153"/>
      <c r="O15283" s="153"/>
      <c r="P15283" s="153"/>
      <c r="Q15283" s="153"/>
      <c r="R15283" s="153"/>
      <c r="S15283" s="152"/>
      <c r="T15283" s="154"/>
    </row>
    <row r="15284" spans="8:20" x14ac:dyDescent="0.25">
      <c r="H15284" s="153"/>
      <c r="I15284" s="151"/>
      <c r="J15284" s="153"/>
      <c r="K15284" s="153"/>
      <c r="L15284" s="153"/>
      <c r="M15284" s="153"/>
      <c r="N15284" s="153"/>
      <c r="O15284" s="153"/>
      <c r="P15284" s="153"/>
      <c r="Q15284" s="153"/>
      <c r="R15284" s="153"/>
      <c r="S15284" s="152"/>
      <c r="T15284" s="154"/>
    </row>
    <row r="15285" spans="8:20" x14ac:dyDescent="0.25">
      <c r="H15285" s="153"/>
      <c r="I15285" s="151"/>
      <c r="J15285" s="153"/>
      <c r="K15285" s="153"/>
      <c r="L15285" s="153"/>
      <c r="M15285" s="153"/>
      <c r="N15285" s="153"/>
      <c r="O15285" s="153"/>
      <c r="P15285" s="153"/>
      <c r="Q15285" s="153"/>
      <c r="R15285" s="153"/>
      <c r="S15285" s="152"/>
      <c r="T15285" s="154"/>
    </row>
    <row r="15286" spans="8:20" x14ac:dyDescent="0.25">
      <c r="H15286" s="153"/>
      <c r="I15286" s="151"/>
      <c r="J15286" s="153"/>
      <c r="K15286" s="153"/>
      <c r="L15286" s="153"/>
      <c r="M15286" s="153"/>
      <c r="N15286" s="153"/>
      <c r="O15286" s="153"/>
      <c r="P15286" s="153"/>
      <c r="Q15286" s="153"/>
      <c r="R15286" s="153"/>
      <c r="S15286" s="152"/>
      <c r="T15286" s="154"/>
    </row>
    <row r="15287" spans="8:20" x14ac:dyDescent="0.25">
      <c r="H15287" s="153"/>
      <c r="I15287" s="151"/>
      <c r="J15287" s="153"/>
      <c r="K15287" s="153"/>
      <c r="L15287" s="153"/>
      <c r="M15287" s="153"/>
      <c r="N15287" s="153"/>
      <c r="O15287" s="153"/>
      <c r="P15287" s="153"/>
      <c r="Q15287" s="153"/>
      <c r="R15287" s="153"/>
      <c r="S15287" s="152"/>
      <c r="T15287" s="154"/>
    </row>
    <row r="15288" spans="8:20" x14ac:dyDescent="0.25">
      <c r="H15288" s="153"/>
      <c r="I15288" s="151"/>
      <c r="J15288" s="153"/>
      <c r="K15288" s="153"/>
      <c r="L15288" s="153"/>
      <c r="M15288" s="153"/>
      <c r="N15288" s="153"/>
      <c r="O15288" s="153"/>
      <c r="P15288" s="153"/>
      <c r="Q15288" s="153"/>
      <c r="R15288" s="153"/>
      <c r="S15288" s="152"/>
      <c r="T15288" s="154"/>
    </row>
    <row r="15289" spans="8:20" x14ac:dyDescent="0.25">
      <c r="H15289" s="153"/>
      <c r="I15289" s="151"/>
      <c r="J15289" s="153"/>
      <c r="K15289" s="153"/>
      <c r="L15289" s="153"/>
      <c r="M15289" s="153"/>
      <c r="N15289" s="153"/>
      <c r="O15289" s="153"/>
      <c r="P15289" s="153"/>
      <c r="Q15289" s="153"/>
      <c r="R15289" s="153"/>
      <c r="S15289" s="152"/>
      <c r="T15289" s="154"/>
    </row>
    <row r="15290" spans="8:20" x14ac:dyDescent="0.25">
      <c r="H15290" s="153"/>
      <c r="I15290" s="151"/>
      <c r="J15290" s="153"/>
      <c r="K15290" s="153"/>
      <c r="L15290" s="153"/>
      <c r="M15290" s="153"/>
      <c r="N15290" s="153"/>
      <c r="O15290" s="153"/>
      <c r="P15290" s="153"/>
      <c r="Q15290" s="153"/>
      <c r="R15290" s="153"/>
      <c r="S15290" s="152"/>
      <c r="T15290" s="154"/>
    </row>
    <row r="15291" spans="8:20" x14ac:dyDescent="0.25">
      <c r="H15291" s="153"/>
      <c r="I15291" s="151"/>
      <c r="J15291" s="153"/>
      <c r="K15291" s="153"/>
      <c r="L15291" s="153"/>
      <c r="M15291" s="153"/>
      <c r="N15291" s="153"/>
      <c r="O15291" s="153"/>
      <c r="P15291" s="153"/>
      <c r="Q15291" s="153"/>
      <c r="R15291" s="153"/>
      <c r="S15291" s="152"/>
      <c r="T15291" s="154"/>
    </row>
    <row r="15292" spans="8:20" x14ac:dyDescent="0.25">
      <c r="H15292" s="153"/>
      <c r="I15292" s="151"/>
      <c r="J15292" s="153"/>
      <c r="K15292" s="153"/>
      <c r="L15292" s="153"/>
      <c r="M15292" s="153"/>
      <c r="N15292" s="153"/>
      <c r="O15292" s="153"/>
      <c r="P15292" s="153"/>
      <c r="Q15292" s="153"/>
      <c r="R15292" s="153"/>
      <c r="S15292" s="152"/>
      <c r="T15292" s="154"/>
    </row>
    <row r="15293" spans="8:20" x14ac:dyDescent="0.25">
      <c r="H15293" s="153"/>
      <c r="I15293" s="151"/>
      <c r="J15293" s="153"/>
      <c r="K15293" s="153"/>
      <c r="L15293" s="153"/>
      <c r="M15293" s="153"/>
      <c r="N15293" s="153"/>
      <c r="O15293" s="153"/>
      <c r="P15293" s="153"/>
      <c r="Q15293" s="153"/>
      <c r="R15293" s="153"/>
      <c r="S15293" s="152"/>
      <c r="T15293" s="154"/>
    </row>
    <row r="15294" spans="8:20" x14ac:dyDescent="0.25">
      <c r="H15294" s="153"/>
      <c r="I15294" s="151"/>
      <c r="J15294" s="153"/>
      <c r="K15294" s="153"/>
      <c r="L15294" s="153"/>
      <c r="M15294" s="153"/>
      <c r="N15294" s="153"/>
      <c r="O15294" s="153"/>
      <c r="P15294" s="153"/>
      <c r="Q15294" s="153"/>
      <c r="R15294" s="153"/>
      <c r="S15294" s="152"/>
      <c r="T15294" s="154"/>
    </row>
    <row r="15295" spans="8:20" x14ac:dyDescent="0.25">
      <c r="H15295" s="153"/>
      <c r="I15295" s="151"/>
      <c r="J15295" s="153"/>
      <c r="K15295" s="153"/>
      <c r="L15295" s="153"/>
      <c r="M15295" s="153"/>
      <c r="N15295" s="153"/>
      <c r="O15295" s="153"/>
      <c r="P15295" s="153"/>
      <c r="Q15295" s="153"/>
      <c r="R15295" s="153"/>
      <c r="S15295" s="152"/>
      <c r="T15295" s="154"/>
    </row>
    <row r="15296" spans="8:20" x14ac:dyDescent="0.25">
      <c r="H15296" s="153"/>
      <c r="I15296" s="151"/>
      <c r="J15296" s="153"/>
      <c r="K15296" s="153"/>
      <c r="L15296" s="153"/>
      <c r="M15296" s="153"/>
      <c r="N15296" s="153"/>
      <c r="O15296" s="153"/>
      <c r="P15296" s="153"/>
      <c r="Q15296" s="153"/>
      <c r="R15296" s="153"/>
      <c r="S15296" s="152"/>
      <c r="T15296" s="154"/>
    </row>
    <row r="15297" spans="8:20" x14ac:dyDescent="0.25">
      <c r="H15297" s="153"/>
      <c r="I15297" s="151"/>
      <c r="J15297" s="153"/>
      <c r="K15297" s="153"/>
      <c r="L15297" s="153"/>
      <c r="M15297" s="153"/>
      <c r="N15297" s="153"/>
      <c r="O15297" s="153"/>
      <c r="P15297" s="153"/>
      <c r="Q15297" s="153"/>
      <c r="R15297" s="153"/>
      <c r="S15297" s="152"/>
      <c r="T15297" s="154"/>
    </row>
    <row r="15298" spans="8:20" x14ac:dyDescent="0.25">
      <c r="H15298" s="153"/>
      <c r="I15298" s="151"/>
      <c r="J15298" s="153"/>
      <c r="K15298" s="153"/>
      <c r="L15298" s="153"/>
      <c r="M15298" s="153"/>
      <c r="N15298" s="153"/>
      <c r="O15298" s="153"/>
      <c r="P15298" s="153"/>
      <c r="Q15298" s="153"/>
      <c r="R15298" s="153"/>
      <c r="S15298" s="152"/>
      <c r="T15298" s="154"/>
    </row>
    <row r="15299" spans="8:20" x14ac:dyDescent="0.25">
      <c r="H15299" s="153"/>
      <c r="I15299" s="151"/>
      <c r="J15299" s="153"/>
      <c r="K15299" s="153"/>
      <c r="L15299" s="153"/>
      <c r="M15299" s="153"/>
      <c r="N15299" s="153"/>
      <c r="O15299" s="153"/>
      <c r="P15299" s="153"/>
      <c r="Q15299" s="153"/>
      <c r="R15299" s="153"/>
      <c r="S15299" s="152"/>
      <c r="T15299" s="154"/>
    </row>
    <row r="15300" spans="8:20" x14ac:dyDescent="0.25">
      <c r="H15300" s="153"/>
      <c r="I15300" s="151"/>
      <c r="J15300" s="153"/>
      <c r="K15300" s="153"/>
      <c r="L15300" s="153"/>
      <c r="M15300" s="153"/>
      <c r="N15300" s="153"/>
      <c r="O15300" s="153"/>
      <c r="P15300" s="153"/>
      <c r="Q15300" s="153"/>
      <c r="R15300" s="153"/>
      <c r="S15300" s="152"/>
      <c r="T15300" s="154"/>
    </row>
    <row r="15301" spans="8:20" x14ac:dyDescent="0.25">
      <c r="H15301" s="153"/>
      <c r="I15301" s="151"/>
      <c r="J15301" s="153"/>
      <c r="K15301" s="153"/>
      <c r="L15301" s="153"/>
      <c r="M15301" s="153"/>
      <c r="N15301" s="153"/>
      <c r="O15301" s="153"/>
      <c r="P15301" s="153"/>
      <c r="Q15301" s="153"/>
      <c r="R15301" s="153"/>
      <c r="S15301" s="152"/>
      <c r="T15301" s="154"/>
    </row>
    <row r="15302" spans="8:20" x14ac:dyDescent="0.25">
      <c r="H15302" s="153"/>
      <c r="I15302" s="151"/>
      <c r="J15302" s="153"/>
      <c r="K15302" s="153"/>
      <c r="L15302" s="153"/>
      <c r="M15302" s="153"/>
      <c r="N15302" s="153"/>
      <c r="O15302" s="153"/>
      <c r="P15302" s="153"/>
      <c r="Q15302" s="153"/>
      <c r="R15302" s="153"/>
      <c r="S15302" s="152"/>
      <c r="T15302" s="154"/>
    </row>
    <row r="15303" spans="8:20" x14ac:dyDescent="0.25">
      <c r="H15303" s="153"/>
      <c r="I15303" s="151"/>
      <c r="J15303" s="153"/>
      <c r="K15303" s="153"/>
      <c r="L15303" s="153"/>
      <c r="M15303" s="153"/>
      <c r="N15303" s="153"/>
      <c r="O15303" s="153"/>
      <c r="P15303" s="153"/>
      <c r="Q15303" s="153"/>
      <c r="R15303" s="153"/>
      <c r="S15303" s="152"/>
      <c r="T15303" s="154"/>
    </row>
    <row r="15304" spans="8:20" x14ac:dyDescent="0.25">
      <c r="H15304" s="153"/>
      <c r="I15304" s="151"/>
      <c r="J15304" s="153"/>
      <c r="K15304" s="153"/>
      <c r="L15304" s="153"/>
      <c r="M15304" s="153"/>
      <c r="N15304" s="153"/>
      <c r="O15304" s="153"/>
      <c r="P15304" s="153"/>
      <c r="Q15304" s="153"/>
      <c r="R15304" s="153"/>
      <c r="S15304" s="152"/>
      <c r="T15304" s="154"/>
    </row>
    <row r="15305" spans="8:20" x14ac:dyDescent="0.25">
      <c r="H15305" s="153"/>
      <c r="I15305" s="151"/>
      <c r="J15305" s="153"/>
      <c r="K15305" s="153"/>
      <c r="L15305" s="153"/>
      <c r="M15305" s="153"/>
      <c r="N15305" s="153"/>
      <c r="O15305" s="153"/>
      <c r="P15305" s="153"/>
      <c r="Q15305" s="153"/>
      <c r="R15305" s="153"/>
      <c r="S15305" s="152"/>
      <c r="T15305" s="154"/>
    </row>
    <row r="15306" spans="8:20" x14ac:dyDescent="0.25">
      <c r="H15306" s="153"/>
      <c r="I15306" s="151"/>
      <c r="J15306" s="153"/>
      <c r="K15306" s="153"/>
      <c r="L15306" s="153"/>
      <c r="M15306" s="153"/>
      <c r="N15306" s="153"/>
      <c r="O15306" s="153"/>
      <c r="P15306" s="153"/>
      <c r="Q15306" s="153"/>
      <c r="R15306" s="153"/>
      <c r="S15306" s="152"/>
      <c r="T15306" s="154"/>
    </row>
    <row r="15307" spans="8:20" x14ac:dyDescent="0.25">
      <c r="H15307" s="153"/>
      <c r="I15307" s="151"/>
      <c r="J15307" s="153"/>
      <c r="K15307" s="153"/>
      <c r="L15307" s="153"/>
      <c r="M15307" s="153"/>
      <c r="N15307" s="153"/>
      <c r="O15307" s="153"/>
      <c r="P15307" s="153"/>
      <c r="Q15307" s="153"/>
      <c r="R15307" s="153"/>
      <c r="S15307" s="152"/>
      <c r="T15307" s="154"/>
    </row>
    <row r="15308" spans="8:20" x14ac:dyDescent="0.25">
      <c r="H15308" s="153"/>
      <c r="I15308" s="151"/>
      <c r="J15308" s="153"/>
      <c r="K15308" s="153"/>
      <c r="L15308" s="153"/>
      <c r="M15308" s="153"/>
      <c r="N15308" s="153"/>
      <c r="O15308" s="153"/>
      <c r="P15308" s="153"/>
      <c r="Q15308" s="153"/>
      <c r="R15308" s="153"/>
      <c r="S15308" s="152"/>
      <c r="T15308" s="154"/>
    </row>
    <row r="15309" spans="8:20" x14ac:dyDescent="0.25">
      <c r="H15309" s="153"/>
      <c r="I15309" s="151"/>
      <c r="J15309" s="153"/>
      <c r="K15309" s="153"/>
      <c r="L15309" s="153"/>
      <c r="M15309" s="153"/>
      <c r="N15309" s="153"/>
      <c r="O15309" s="153"/>
      <c r="P15309" s="153"/>
      <c r="Q15309" s="153"/>
      <c r="R15309" s="153"/>
      <c r="S15309" s="152"/>
      <c r="T15309" s="154"/>
    </row>
    <row r="15310" spans="8:20" x14ac:dyDescent="0.25">
      <c r="H15310" s="153"/>
      <c r="I15310" s="151"/>
      <c r="J15310" s="153"/>
      <c r="K15310" s="153"/>
      <c r="L15310" s="153"/>
      <c r="M15310" s="153"/>
      <c r="N15310" s="153"/>
      <c r="O15310" s="153"/>
      <c r="P15310" s="153"/>
      <c r="Q15310" s="153"/>
      <c r="R15310" s="153"/>
      <c r="S15310" s="152"/>
      <c r="T15310" s="154"/>
    </row>
    <row r="15311" spans="8:20" x14ac:dyDescent="0.25">
      <c r="H15311" s="153"/>
      <c r="I15311" s="151"/>
      <c r="J15311" s="153"/>
      <c r="K15311" s="153"/>
      <c r="L15311" s="153"/>
      <c r="M15311" s="153"/>
      <c r="N15311" s="153"/>
      <c r="O15311" s="153"/>
      <c r="P15311" s="153"/>
      <c r="Q15311" s="153"/>
      <c r="R15311" s="153"/>
      <c r="S15311" s="152"/>
      <c r="T15311" s="154"/>
    </row>
    <row r="15312" spans="8:20" x14ac:dyDescent="0.25">
      <c r="H15312" s="153"/>
      <c r="I15312" s="151"/>
      <c r="J15312" s="153"/>
      <c r="K15312" s="153"/>
      <c r="L15312" s="153"/>
      <c r="M15312" s="153"/>
      <c r="N15312" s="153"/>
      <c r="O15312" s="153"/>
      <c r="P15312" s="153"/>
      <c r="Q15312" s="153"/>
      <c r="R15312" s="153"/>
      <c r="S15312" s="152"/>
      <c r="T15312" s="154"/>
    </row>
    <row r="15313" spans="8:20" x14ac:dyDescent="0.25">
      <c r="H15313" s="153"/>
      <c r="I15313" s="151"/>
      <c r="J15313" s="153"/>
      <c r="K15313" s="153"/>
      <c r="L15313" s="153"/>
      <c r="M15313" s="153"/>
      <c r="N15313" s="153"/>
      <c r="O15313" s="153"/>
      <c r="P15313" s="153"/>
      <c r="Q15313" s="153"/>
      <c r="R15313" s="153"/>
      <c r="S15313" s="152"/>
      <c r="T15313" s="154"/>
    </row>
    <row r="15314" spans="8:20" x14ac:dyDescent="0.25">
      <c r="H15314" s="153"/>
      <c r="I15314" s="151"/>
      <c r="J15314" s="153"/>
      <c r="K15314" s="153"/>
      <c r="L15314" s="153"/>
      <c r="M15314" s="153"/>
      <c r="N15314" s="153"/>
      <c r="O15314" s="153"/>
      <c r="P15314" s="153"/>
      <c r="Q15314" s="153"/>
      <c r="R15314" s="153"/>
      <c r="S15314" s="152"/>
      <c r="T15314" s="154"/>
    </row>
    <row r="15315" spans="8:20" x14ac:dyDescent="0.25">
      <c r="H15315" s="153"/>
      <c r="I15315" s="151"/>
      <c r="J15315" s="153"/>
      <c r="K15315" s="153"/>
      <c r="L15315" s="153"/>
      <c r="M15315" s="153"/>
      <c r="N15315" s="153"/>
      <c r="O15315" s="153"/>
      <c r="P15315" s="153"/>
      <c r="Q15315" s="153"/>
      <c r="R15315" s="153"/>
      <c r="S15315" s="152"/>
      <c r="T15315" s="154"/>
    </row>
    <row r="15316" spans="8:20" x14ac:dyDescent="0.25">
      <c r="H15316" s="153"/>
      <c r="I15316" s="151"/>
      <c r="J15316" s="153"/>
      <c r="K15316" s="153"/>
      <c r="L15316" s="153"/>
      <c r="M15316" s="153"/>
      <c r="N15316" s="153"/>
      <c r="O15316" s="153"/>
      <c r="P15316" s="153"/>
      <c r="Q15316" s="153"/>
      <c r="R15316" s="153"/>
      <c r="S15316" s="152"/>
      <c r="T15316" s="154"/>
    </row>
    <row r="15317" spans="8:20" x14ac:dyDescent="0.25">
      <c r="H15317" s="153"/>
      <c r="I15317" s="151"/>
      <c r="J15317" s="153"/>
      <c r="K15317" s="153"/>
      <c r="L15317" s="153"/>
      <c r="M15317" s="153"/>
      <c r="N15317" s="153"/>
      <c r="O15317" s="153"/>
      <c r="P15317" s="153"/>
      <c r="Q15317" s="153"/>
      <c r="R15317" s="153"/>
      <c r="S15317" s="152"/>
      <c r="T15317" s="154"/>
    </row>
    <row r="15318" spans="8:20" x14ac:dyDescent="0.25">
      <c r="H15318" s="153"/>
      <c r="I15318" s="151"/>
      <c r="J15318" s="153"/>
      <c r="K15318" s="153"/>
      <c r="L15318" s="153"/>
      <c r="M15318" s="153"/>
      <c r="N15318" s="153"/>
      <c r="O15318" s="153"/>
      <c r="P15318" s="153"/>
      <c r="Q15318" s="153"/>
      <c r="R15318" s="153"/>
      <c r="S15318" s="152"/>
      <c r="T15318" s="154"/>
    </row>
    <row r="15319" spans="8:20" x14ac:dyDescent="0.25">
      <c r="H15319" s="153"/>
      <c r="I15319" s="151"/>
      <c r="J15319" s="153"/>
      <c r="K15319" s="153"/>
      <c r="L15319" s="153"/>
      <c r="M15319" s="153"/>
      <c r="N15319" s="153"/>
      <c r="O15319" s="153"/>
      <c r="P15319" s="153"/>
      <c r="Q15319" s="153"/>
      <c r="R15319" s="153"/>
      <c r="S15319" s="152"/>
      <c r="T15319" s="154"/>
    </row>
    <row r="15320" spans="8:20" x14ac:dyDescent="0.25">
      <c r="H15320" s="153"/>
      <c r="I15320" s="151"/>
      <c r="J15320" s="153"/>
      <c r="K15320" s="153"/>
      <c r="L15320" s="153"/>
      <c r="M15320" s="153"/>
      <c r="N15320" s="153"/>
      <c r="O15320" s="153"/>
      <c r="P15320" s="153"/>
      <c r="Q15320" s="153"/>
      <c r="R15320" s="153"/>
      <c r="S15320" s="152"/>
      <c r="T15320" s="154"/>
    </row>
    <row r="15321" spans="8:20" x14ac:dyDescent="0.25">
      <c r="H15321" s="153"/>
      <c r="I15321" s="151"/>
      <c r="J15321" s="153"/>
      <c r="K15321" s="153"/>
      <c r="L15321" s="153"/>
      <c r="M15321" s="153"/>
      <c r="N15321" s="153"/>
      <c r="O15321" s="153"/>
      <c r="P15321" s="153"/>
      <c r="Q15321" s="153"/>
      <c r="R15321" s="153"/>
      <c r="S15321" s="152"/>
      <c r="T15321" s="154"/>
    </row>
    <row r="15322" spans="8:20" x14ac:dyDescent="0.25">
      <c r="H15322" s="153"/>
      <c r="I15322" s="151"/>
      <c r="J15322" s="153"/>
      <c r="K15322" s="153"/>
      <c r="L15322" s="153"/>
      <c r="M15322" s="153"/>
      <c r="N15322" s="153"/>
      <c r="O15322" s="153"/>
      <c r="P15322" s="153"/>
      <c r="Q15322" s="153"/>
      <c r="R15322" s="153"/>
      <c r="S15322" s="152"/>
      <c r="T15322" s="154"/>
    </row>
    <row r="15323" spans="8:20" x14ac:dyDescent="0.25">
      <c r="H15323" s="153"/>
      <c r="I15323" s="151"/>
      <c r="J15323" s="153"/>
      <c r="K15323" s="153"/>
      <c r="L15323" s="153"/>
      <c r="M15323" s="153"/>
      <c r="N15323" s="153"/>
      <c r="O15323" s="153"/>
      <c r="P15323" s="153"/>
      <c r="Q15323" s="153"/>
      <c r="R15323" s="153"/>
      <c r="S15323" s="152"/>
      <c r="T15323" s="154"/>
    </row>
    <row r="15324" spans="8:20" x14ac:dyDescent="0.25">
      <c r="H15324" s="153"/>
      <c r="I15324" s="151"/>
      <c r="J15324" s="153"/>
      <c r="K15324" s="153"/>
      <c r="L15324" s="153"/>
      <c r="M15324" s="153"/>
      <c r="N15324" s="153"/>
      <c r="O15324" s="153"/>
      <c r="P15324" s="153"/>
      <c r="Q15324" s="153"/>
      <c r="R15324" s="153"/>
      <c r="S15324" s="152"/>
      <c r="T15324" s="154"/>
    </row>
    <row r="15325" spans="8:20" x14ac:dyDescent="0.25">
      <c r="H15325" s="153"/>
      <c r="I15325" s="151"/>
      <c r="J15325" s="153"/>
      <c r="K15325" s="153"/>
      <c r="L15325" s="153"/>
      <c r="M15325" s="153"/>
      <c r="N15325" s="153"/>
      <c r="O15325" s="153"/>
      <c r="P15325" s="153"/>
      <c r="Q15325" s="153"/>
      <c r="R15325" s="153"/>
      <c r="S15325" s="152"/>
      <c r="T15325" s="154"/>
    </row>
    <row r="15326" spans="8:20" x14ac:dyDescent="0.25">
      <c r="H15326" s="153"/>
      <c r="I15326" s="151"/>
      <c r="J15326" s="153"/>
      <c r="K15326" s="153"/>
      <c r="L15326" s="153"/>
      <c r="M15326" s="153"/>
      <c r="N15326" s="153"/>
      <c r="O15326" s="153"/>
      <c r="P15326" s="153"/>
      <c r="Q15326" s="153"/>
      <c r="R15326" s="153"/>
      <c r="S15326" s="152"/>
      <c r="T15326" s="154"/>
    </row>
    <row r="15327" spans="8:20" x14ac:dyDescent="0.25">
      <c r="H15327" s="153"/>
      <c r="I15327" s="151"/>
      <c r="J15327" s="153"/>
      <c r="K15327" s="153"/>
      <c r="L15327" s="153"/>
      <c r="M15327" s="153"/>
      <c r="N15327" s="153"/>
      <c r="O15327" s="153"/>
      <c r="P15327" s="153"/>
      <c r="Q15327" s="153"/>
      <c r="R15327" s="153"/>
      <c r="S15327" s="152"/>
      <c r="T15327" s="154"/>
    </row>
    <row r="15328" spans="8:20" x14ac:dyDescent="0.25">
      <c r="H15328" s="153"/>
      <c r="I15328" s="151"/>
      <c r="J15328" s="153"/>
      <c r="K15328" s="153"/>
      <c r="L15328" s="153"/>
      <c r="M15328" s="153"/>
      <c r="N15328" s="153"/>
      <c r="O15328" s="153"/>
      <c r="P15328" s="153"/>
      <c r="Q15328" s="153"/>
      <c r="R15328" s="153"/>
      <c r="S15328" s="152"/>
      <c r="T15328" s="154"/>
    </row>
    <row r="15329" spans="8:20" x14ac:dyDescent="0.25">
      <c r="H15329" s="153"/>
      <c r="I15329" s="151"/>
      <c r="J15329" s="153"/>
      <c r="K15329" s="153"/>
      <c r="L15329" s="153"/>
      <c r="M15329" s="153"/>
      <c r="N15329" s="153"/>
      <c r="O15329" s="153"/>
      <c r="P15329" s="153"/>
      <c r="Q15329" s="153"/>
      <c r="R15329" s="153"/>
      <c r="S15329" s="152"/>
      <c r="T15329" s="154"/>
    </row>
    <row r="15330" spans="8:20" x14ac:dyDescent="0.25">
      <c r="H15330" s="153"/>
      <c r="I15330" s="151"/>
      <c r="J15330" s="153"/>
      <c r="K15330" s="153"/>
      <c r="L15330" s="153"/>
      <c r="M15330" s="153"/>
      <c r="N15330" s="153"/>
      <c r="O15330" s="153"/>
      <c r="P15330" s="153"/>
      <c r="Q15330" s="153"/>
      <c r="R15330" s="153"/>
      <c r="S15330" s="152"/>
      <c r="T15330" s="154"/>
    </row>
    <row r="15331" spans="8:20" x14ac:dyDescent="0.25">
      <c r="H15331" s="153"/>
      <c r="I15331" s="151"/>
      <c r="J15331" s="153"/>
      <c r="K15331" s="153"/>
      <c r="L15331" s="153"/>
      <c r="M15331" s="153"/>
      <c r="N15331" s="153"/>
      <c r="O15331" s="153"/>
      <c r="P15331" s="153"/>
      <c r="Q15331" s="153"/>
      <c r="R15331" s="153"/>
      <c r="S15331" s="152"/>
      <c r="T15331" s="154"/>
    </row>
    <row r="15332" spans="8:20" x14ac:dyDescent="0.25">
      <c r="H15332" s="153"/>
      <c r="I15332" s="151"/>
      <c r="J15332" s="153"/>
      <c r="K15332" s="153"/>
      <c r="L15332" s="153"/>
      <c r="M15332" s="153"/>
      <c r="N15332" s="153"/>
      <c r="O15332" s="153"/>
      <c r="P15332" s="153"/>
      <c r="Q15332" s="153"/>
      <c r="R15332" s="153"/>
      <c r="S15332" s="152"/>
      <c r="T15332" s="154"/>
    </row>
    <row r="15333" spans="8:20" x14ac:dyDescent="0.25">
      <c r="H15333" s="153"/>
      <c r="I15333" s="151"/>
      <c r="J15333" s="153"/>
      <c r="K15333" s="153"/>
      <c r="L15333" s="153"/>
      <c r="M15333" s="153"/>
      <c r="N15333" s="153"/>
      <c r="O15333" s="153"/>
      <c r="P15333" s="153"/>
      <c r="Q15333" s="153"/>
      <c r="R15333" s="153"/>
      <c r="S15333" s="152"/>
      <c r="T15333" s="154"/>
    </row>
    <row r="15334" spans="8:20" x14ac:dyDescent="0.25">
      <c r="H15334" s="153"/>
      <c r="I15334" s="151"/>
      <c r="J15334" s="153"/>
      <c r="K15334" s="153"/>
      <c r="L15334" s="153"/>
      <c r="M15334" s="153"/>
      <c r="N15334" s="153"/>
      <c r="O15334" s="153"/>
      <c r="P15334" s="153"/>
      <c r="Q15334" s="153"/>
      <c r="R15334" s="153"/>
      <c r="S15334" s="152"/>
      <c r="T15334" s="154"/>
    </row>
    <row r="15335" spans="8:20" x14ac:dyDescent="0.25">
      <c r="H15335" s="153"/>
      <c r="I15335" s="151"/>
      <c r="J15335" s="153"/>
      <c r="K15335" s="153"/>
      <c r="L15335" s="153"/>
      <c r="M15335" s="153"/>
      <c r="N15335" s="153"/>
      <c r="O15335" s="153"/>
      <c r="P15335" s="153"/>
      <c r="Q15335" s="153"/>
      <c r="R15335" s="153"/>
      <c r="S15335" s="152"/>
      <c r="T15335" s="154"/>
    </row>
    <row r="15336" spans="8:20" x14ac:dyDescent="0.25">
      <c r="H15336" s="153"/>
      <c r="I15336" s="151"/>
      <c r="J15336" s="153"/>
      <c r="K15336" s="153"/>
      <c r="L15336" s="153"/>
      <c r="M15336" s="153"/>
      <c r="N15336" s="153"/>
      <c r="O15336" s="153"/>
      <c r="P15336" s="153"/>
      <c r="Q15336" s="153"/>
      <c r="R15336" s="153"/>
      <c r="S15336" s="152"/>
      <c r="T15336" s="154"/>
    </row>
    <row r="15337" spans="8:20" x14ac:dyDescent="0.25">
      <c r="H15337" s="153"/>
      <c r="I15337" s="151"/>
      <c r="J15337" s="153"/>
      <c r="K15337" s="153"/>
      <c r="L15337" s="153"/>
      <c r="M15337" s="153"/>
      <c r="N15337" s="153"/>
      <c r="O15337" s="153"/>
      <c r="P15337" s="153"/>
      <c r="Q15337" s="153"/>
      <c r="R15337" s="153"/>
      <c r="S15337" s="152"/>
      <c r="T15337" s="154"/>
    </row>
    <row r="15338" spans="8:20" x14ac:dyDescent="0.25">
      <c r="H15338" s="153"/>
      <c r="I15338" s="151"/>
      <c r="J15338" s="153"/>
      <c r="K15338" s="153"/>
      <c r="L15338" s="153"/>
      <c r="M15338" s="153"/>
      <c r="N15338" s="153"/>
      <c r="O15338" s="153"/>
      <c r="P15338" s="153"/>
      <c r="Q15338" s="153"/>
      <c r="R15338" s="153"/>
      <c r="S15338" s="152"/>
      <c r="T15338" s="154"/>
    </row>
    <row r="15339" spans="8:20" x14ac:dyDescent="0.25">
      <c r="H15339" s="153"/>
      <c r="I15339" s="151"/>
      <c r="J15339" s="153"/>
      <c r="K15339" s="153"/>
      <c r="L15339" s="153"/>
      <c r="M15339" s="153"/>
      <c r="N15339" s="153"/>
      <c r="O15339" s="153"/>
      <c r="P15339" s="153"/>
      <c r="Q15339" s="153"/>
      <c r="R15339" s="153"/>
      <c r="S15339" s="152"/>
      <c r="T15339" s="154"/>
    </row>
    <row r="15340" spans="8:20" x14ac:dyDescent="0.25">
      <c r="H15340" s="153"/>
      <c r="I15340" s="151"/>
      <c r="J15340" s="153"/>
      <c r="K15340" s="153"/>
      <c r="L15340" s="153"/>
      <c r="M15340" s="153"/>
      <c r="N15340" s="153"/>
      <c r="O15340" s="153"/>
      <c r="P15340" s="153"/>
      <c r="Q15340" s="153"/>
      <c r="R15340" s="153"/>
      <c r="S15340" s="152"/>
      <c r="T15340" s="154"/>
    </row>
    <row r="15341" spans="8:20" x14ac:dyDescent="0.25">
      <c r="H15341" s="153"/>
      <c r="I15341" s="151"/>
      <c r="J15341" s="153"/>
      <c r="K15341" s="153"/>
      <c r="L15341" s="153"/>
      <c r="M15341" s="153"/>
      <c r="N15341" s="153"/>
      <c r="O15341" s="153"/>
      <c r="P15341" s="153"/>
      <c r="Q15341" s="153"/>
      <c r="R15341" s="153"/>
      <c r="S15341" s="152"/>
      <c r="T15341" s="154"/>
    </row>
    <row r="15342" spans="8:20" x14ac:dyDescent="0.25">
      <c r="H15342" s="153"/>
      <c r="I15342" s="151"/>
      <c r="J15342" s="153"/>
      <c r="K15342" s="153"/>
      <c r="L15342" s="153"/>
      <c r="M15342" s="153"/>
      <c r="N15342" s="153"/>
      <c r="O15342" s="153"/>
      <c r="P15342" s="153"/>
      <c r="Q15342" s="153"/>
      <c r="R15342" s="153"/>
      <c r="S15342" s="152"/>
      <c r="T15342" s="154"/>
    </row>
    <row r="15343" spans="8:20" x14ac:dyDescent="0.25">
      <c r="H15343" s="153"/>
      <c r="I15343" s="151"/>
      <c r="J15343" s="153"/>
      <c r="K15343" s="153"/>
      <c r="L15343" s="153"/>
      <c r="M15343" s="153"/>
      <c r="N15343" s="153"/>
      <c r="O15343" s="153"/>
      <c r="P15343" s="153"/>
      <c r="Q15343" s="153"/>
      <c r="R15343" s="153"/>
      <c r="S15343" s="152"/>
      <c r="T15343" s="154"/>
    </row>
    <row r="15344" spans="8:20" x14ac:dyDescent="0.25">
      <c r="H15344" s="153"/>
      <c r="I15344" s="151"/>
      <c r="J15344" s="153"/>
      <c r="K15344" s="153"/>
      <c r="L15344" s="153"/>
      <c r="M15344" s="153"/>
      <c r="N15344" s="153"/>
      <c r="O15344" s="153"/>
      <c r="P15344" s="153"/>
      <c r="Q15344" s="153"/>
      <c r="R15344" s="153"/>
      <c r="S15344" s="152"/>
      <c r="T15344" s="154"/>
    </row>
    <row r="15345" spans="8:20" x14ac:dyDescent="0.25">
      <c r="H15345" s="153"/>
      <c r="I15345" s="151"/>
      <c r="J15345" s="153"/>
      <c r="K15345" s="153"/>
      <c r="L15345" s="153"/>
      <c r="M15345" s="153"/>
      <c r="N15345" s="153"/>
      <c r="O15345" s="153"/>
      <c r="P15345" s="153"/>
      <c r="Q15345" s="153"/>
      <c r="R15345" s="153"/>
      <c r="S15345" s="152"/>
      <c r="T15345" s="154"/>
    </row>
    <row r="15346" spans="8:20" x14ac:dyDescent="0.25">
      <c r="H15346" s="153"/>
      <c r="I15346" s="151"/>
      <c r="J15346" s="153"/>
      <c r="K15346" s="153"/>
      <c r="L15346" s="153"/>
      <c r="M15346" s="153"/>
      <c r="N15346" s="153"/>
      <c r="O15346" s="153"/>
      <c r="P15346" s="153"/>
      <c r="Q15346" s="153"/>
      <c r="R15346" s="153"/>
      <c r="S15346" s="152"/>
      <c r="T15346" s="154"/>
    </row>
    <row r="15347" spans="8:20" x14ac:dyDescent="0.25">
      <c r="H15347" s="153"/>
      <c r="I15347" s="151"/>
      <c r="J15347" s="153"/>
      <c r="K15347" s="153"/>
      <c r="L15347" s="153"/>
      <c r="M15347" s="153"/>
      <c r="N15347" s="153"/>
      <c r="O15347" s="153"/>
      <c r="P15347" s="153"/>
      <c r="Q15347" s="153"/>
      <c r="R15347" s="153"/>
      <c r="S15347" s="152"/>
      <c r="T15347" s="154"/>
    </row>
    <row r="15348" spans="8:20" x14ac:dyDescent="0.25">
      <c r="H15348" s="153"/>
      <c r="I15348" s="151"/>
      <c r="J15348" s="153"/>
      <c r="K15348" s="153"/>
      <c r="L15348" s="153"/>
      <c r="M15348" s="153"/>
      <c r="N15348" s="153"/>
      <c r="O15348" s="153"/>
      <c r="P15348" s="153"/>
      <c r="Q15348" s="153"/>
      <c r="R15348" s="153"/>
      <c r="S15348" s="152"/>
      <c r="T15348" s="154"/>
    </row>
    <row r="15349" spans="8:20" x14ac:dyDescent="0.25">
      <c r="H15349" s="153"/>
      <c r="I15349" s="151"/>
      <c r="J15349" s="153"/>
      <c r="K15349" s="153"/>
      <c r="L15349" s="153"/>
      <c r="M15349" s="153"/>
      <c r="N15349" s="153"/>
      <c r="O15349" s="153"/>
      <c r="P15349" s="153"/>
      <c r="Q15349" s="153"/>
      <c r="R15349" s="153"/>
      <c r="S15349" s="152"/>
      <c r="T15349" s="154"/>
    </row>
    <row r="15350" spans="8:20" x14ac:dyDescent="0.25">
      <c r="H15350" s="153"/>
      <c r="I15350" s="151"/>
      <c r="J15350" s="153"/>
      <c r="K15350" s="153"/>
      <c r="L15350" s="153"/>
      <c r="M15350" s="153"/>
      <c r="N15350" s="153"/>
      <c r="O15350" s="153"/>
      <c r="P15350" s="153"/>
      <c r="Q15350" s="153"/>
      <c r="R15350" s="153"/>
      <c r="S15350" s="152"/>
      <c r="T15350" s="154"/>
    </row>
    <row r="15351" spans="8:20" x14ac:dyDescent="0.25">
      <c r="H15351" s="153"/>
      <c r="I15351" s="151"/>
      <c r="J15351" s="153"/>
      <c r="K15351" s="153"/>
      <c r="L15351" s="153"/>
      <c r="M15351" s="153"/>
      <c r="N15351" s="153"/>
      <c r="O15351" s="153"/>
      <c r="P15351" s="153"/>
      <c r="Q15351" s="153"/>
      <c r="R15351" s="153"/>
      <c r="S15351" s="152"/>
      <c r="T15351" s="154"/>
    </row>
    <row r="15352" spans="8:20" x14ac:dyDescent="0.25">
      <c r="H15352" s="153"/>
      <c r="I15352" s="151"/>
      <c r="J15352" s="153"/>
      <c r="K15352" s="153"/>
      <c r="L15352" s="153"/>
      <c r="M15352" s="153"/>
      <c r="N15352" s="153"/>
      <c r="O15352" s="153"/>
      <c r="P15352" s="153"/>
      <c r="Q15352" s="153"/>
      <c r="R15352" s="153"/>
      <c r="S15352" s="152"/>
      <c r="T15352" s="154"/>
    </row>
    <row r="15353" spans="8:20" x14ac:dyDescent="0.25">
      <c r="H15353" s="153"/>
      <c r="I15353" s="151"/>
      <c r="J15353" s="153"/>
      <c r="K15353" s="153"/>
      <c r="L15353" s="153"/>
      <c r="M15353" s="153"/>
      <c r="N15353" s="153"/>
      <c r="O15353" s="153"/>
      <c r="P15353" s="153"/>
      <c r="Q15353" s="153"/>
      <c r="R15353" s="153"/>
      <c r="S15353" s="152"/>
      <c r="T15353" s="154"/>
    </row>
    <row r="15354" spans="8:20" x14ac:dyDescent="0.25">
      <c r="H15354" s="153"/>
      <c r="I15354" s="151"/>
      <c r="J15354" s="153"/>
      <c r="K15354" s="153"/>
      <c r="L15354" s="153"/>
      <c r="M15354" s="153"/>
      <c r="N15354" s="153"/>
      <c r="O15354" s="153"/>
      <c r="P15354" s="153"/>
      <c r="Q15354" s="153"/>
      <c r="R15354" s="153"/>
      <c r="S15354" s="152"/>
      <c r="T15354" s="154"/>
    </row>
    <row r="15355" spans="8:20" x14ac:dyDescent="0.25">
      <c r="H15355" s="153"/>
      <c r="I15355" s="151"/>
      <c r="J15355" s="153"/>
      <c r="K15355" s="153"/>
      <c r="L15355" s="153"/>
      <c r="M15355" s="153"/>
      <c r="N15355" s="153"/>
      <c r="O15355" s="153"/>
      <c r="P15355" s="153"/>
      <c r="Q15355" s="153"/>
      <c r="R15355" s="153"/>
      <c r="S15355" s="152"/>
      <c r="T15355" s="154"/>
    </row>
    <row r="15356" spans="8:20" x14ac:dyDescent="0.25">
      <c r="H15356" s="153"/>
      <c r="I15356" s="151"/>
      <c r="J15356" s="153"/>
      <c r="K15356" s="153"/>
      <c r="L15356" s="153"/>
      <c r="M15356" s="153"/>
      <c r="N15356" s="153"/>
      <c r="O15356" s="153"/>
      <c r="P15356" s="153"/>
      <c r="Q15356" s="153"/>
      <c r="R15356" s="153"/>
      <c r="S15356" s="152"/>
      <c r="T15356" s="154"/>
    </row>
    <row r="15357" spans="8:20" x14ac:dyDescent="0.25">
      <c r="H15357" s="153"/>
      <c r="I15357" s="151"/>
      <c r="J15357" s="153"/>
      <c r="K15357" s="153"/>
      <c r="L15357" s="153"/>
      <c r="M15357" s="153"/>
      <c r="N15357" s="153"/>
      <c r="O15357" s="153"/>
      <c r="P15357" s="153"/>
      <c r="Q15357" s="153"/>
      <c r="R15357" s="153"/>
      <c r="S15357" s="152"/>
      <c r="T15357" s="154"/>
    </row>
    <row r="15358" spans="8:20" x14ac:dyDescent="0.25">
      <c r="H15358" s="153"/>
      <c r="I15358" s="151"/>
      <c r="J15358" s="153"/>
      <c r="K15358" s="153"/>
      <c r="L15358" s="153"/>
      <c r="M15358" s="153"/>
      <c r="N15358" s="153"/>
      <c r="O15358" s="153"/>
      <c r="P15358" s="153"/>
      <c r="Q15358" s="153"/>
      <c r="R15358" s="153"/>
      <c r="S15358" s="152"/>
      <c r="T15358" s="154"/>
    </row>
    <row r="15359" spans="8:20" x14ac:dyDescent="0.25">
      <c r="H15359" s="153"/>
      <c r="I15359" s="151"/>
      <c r="J15359" s="153"/>
      <c r="K15359" s="153"/>
      <c r="L15359" s="153"/>
      <c r="M15359" s="153"/>
      <c r="N15359" s="153"/>
      <c r="O15359" s="153"/>
      <c r="P15359" s="153"/>
      <c r="Q15359" s="153"/>
      <c r="R15359" s="153"/>
      <c r="S15359" s="152"/>
      <c r="T15359" s="154"/>
    </row>
    <row r="15360" spans="8:20" x14ac:dyDescent="0.25">
      <c r="H15360" s="153"/>
      <c r="I15360" s="151"/>
      <c r="J15360" s="153"/>
      <c r="K15360" s="153"/>
      <c r="L15360" s="153"/>
      <c r="M15360" s="153"/>
      <c r="N15360" s="153"/>
      <c r="O15360" s="153"/>
      <c r="P15360" s="153"/>
      <c r="Q15360" s="153"/>
      <c r="R15360" s="153"/>
      <c r="S15360" s="152"/>
      <c r="T15360" s="154"/>
    </row>
    <row r="15361" spans="8:20" x14ac:dyDescent="0.25">
      <c r="H15361" s="153"/>
      <c r="I15361" s="151"/>
      <c r="J15361" s="153"/>
      <c r="K15361" s="153"/>
      <c r="L15361" s="153"/>
      <c r="M15361" s="153"/>
      <c r="N15361" s="153"/>
      <c r="O15361" s="153"/>
      <c r="P15361" s="153"/>
      <c r="Q15361" s="153"/>
      <c r="R15361" s="153"/>
      <c r="S15361" s="152"/>
      <c r="T15361" s="154"/>
    </row>
    <row r="15362" spans="8:20" x14ac:dyDescent="0.25">
      <c r="H15362" s="153"/>
      <c r="I15362" s="151"/>
      <c r="J15362" s="153"/>
      <c r="K15362" s="153"/>
      <c r="L15362" s="153"/>
      <c r="M15362" s="153"/>
      <c r="N15362" s="153"/>
      <c r="O15362" s="153"/>
      <c r="P15362" s="153"/>
      <c r="Q15362" s="153"/>
      <c r="R15362" s="153"/>
      <c r="S15362" s="152"/>
      <c r="T15362" s="154"/>
    </row>
    <row r="15363" spans="8:20" x14ac:dyDescent="0.25">
      <c r="H15363" s="153"/>
      <c r="I15363" s="151"/>
      <c r="J15363" s="153"/>
      <c r="K15363" s="153"/>
      <c r="L15363" s="153"/>
      <c r="M15363" s="153"/>
      <c r="N15363" s="153"/>
      <c r="O15363" s="153"/>
      <c r="P15363" s="153"/>
      <c r="Q15363" s="153"/>
      <c r="R15363" s="153"/>
      <c r="S15363" s="152"/>
      <c r="T15363" s="154"/>
    </row>
    <row r="15364" spans="8:20" x14ac:dyDescent="0.25">
      <c r="H15364" s="153"/>
      <c r="I15364" s="151"/>
      <c r="J15364" s="153"/>
      <c r="K15364" s="153"/>
      <c r="L15364" s="153"/>
      <c r="M15364" s="153"/>
      <c r="N15364" s="153"/>
      <c r="O15364" s="153"/>
      <c r="P15364" s="153"/>
      <c r="Q15364" s="153"/>
      <c r="R15364" s="153"/>
      <c r="S15364" s="152"/>
      <c r="T15364" s="154"/>
    </row>
    <row r="15365" spans="8:20" x14ac:dyDescent="0.25">
      <c r="H15365" s="153"/>
      <c r="I15365" s="151"/>
      <c r="J15365" s="153"/>
      <c r="K15365" s="153"/>
      <c r="L15365" s="153"/>
      <c r="M15365" s="153"/>
      <c r="N15365" s="153"/>
      <c r="O15365" s="153"/>
      <c r="P15365" s="153"/>
      <c r="Q15365" s="153"/>
      <c r="R15365" s="153"/>
      <c r="S15365" s="152"/>
      <c r="T15365" s="154"/>
    </row>
    <row r="15366" spans="8:20" x14ac:dyDescent="0.25">
      <c r="H15366" s="153"/>
      <c r="I15366" s="151"/>
      <c r="J15366" s="153"/>
      <c r="K15366" s="153"/>
      <c r="L15366" s="153"/>
      <c r="M15366" s="153"/>
      <c r="N15366" s="153"/>
      <c r="O15366" s="153"/>
      <c r="P15366" s="153"/>
      <c r="Q15366" s="153"/>
      <c r="R15366" s="153"/>
      <c r="S15366" s="152"/>
      <c r="T15366" s="154"/>
    </row>
    <row r="15367" spans="8:20" x14ac:dyDescent="0.25">
      <c r="H15367" s="153"/>
      <c r="I15367" s="151"/>
      <c r="J15367" s="153"/>
      <c r="K15367" s="153"/>
      <c r="L15367" s="153"/>
      <c r="M15367" s="153"/>
      <c r="N15367" s="153"/>
      <c r="O15367" s="153"/>
      <c r="P15367" s="153"/>
      <c r="Q15367" s="153"/>
      <c r="R15367" s="153"/>
      <c r="S15367" s="152"/>
      <c r="T15367" s="154"/>
    </row>
    <row r="15368" spans="8:20" x14ac:dyDescent="0.25">
      <c r="H15368" s="153"/>
      <c r="I15368" s="151"/>
      <c r="J15368" s="153"/>
      <c r="K15368" s="153"/>
      <c r="L15368" s="153"/>
      <c r="M15368" s="153"/>
      <c r="N15368" s="153"/>
      <c r="O15368" s="153"/>
      <c r="P15368" s="153"/>
      <c r="Q15368" s="153"/>
      <c r="R15368" s="153"/>
      <c r="S15368" s="152"/>
      <c r="T15368" s="154"/>
    </row>
    <row r="15369" spans="8:20" x14ac:dyDescent="0.25">
      <c r="H15369" s="153"/>
      <c r="I15369" s="151"/>
      <c r="J15369" s="153"/>
      <c r="K15369" s="153"/>
      <c r="L15369" s="153"/>
      <c r="M15369" s="153"/>
      <c r="N15369" s="153"/>
      <c r="O15369" s="153"/>
      <c r="P15369" s="153"/>
      <c r="Q15369" s="153"/>
      <c r="R15369" s="153"/>
      <c r="S15369" s="152"/>
      <c r="T15369" s="154"/>
    </row>
    <row r="15370" spans="8:20" x14ac:dyDescent="0.25">
      <c r="H15370" s="153"/>
      <c r="I15370" s="151"/>
      <c r="J15370" s="153"/>
      <c r="K15370" s="153"/>
      <c r="L15370" s="153"/>
      <c r="M15370" s="153"/>
      <c r="N15370" s="153"/>
      <c r="O15370" s="153"/>
      <c r="P15370" s="153"/>
      <c r="Q15370" s="153"/>
      <c r="R15370" s="153"/>
      <c r="S15370" s="152"/>
      <c r="T15370" s="154"/>
    </row>
    <row r="15371" spans="8:20" x14ac:dyDescent="0.25">
      <c r="H15371" s="153"/>
      <c r="I15371" s="151"/>
      <c r="J15371" s="153"/>
      <c r="K15371" s="153"/>
      <c r="L15371" s="153"/>
      <c r="M15371" s="153"/>
      <c r="N15371" s="153"/>
      <c r="O15371" s="153"/>
      <c r="P15371" s="153"/>
      <c r="Q15371" s="153"/>
      <c r="R15371" s="153"/>
      <c r="S15371" s="152"/>
      <c r="T15371" s="154"/>
    </row>
    <row r="15372" spans="8:20" x14ac:dyDescent="0.25">
      <c r="H15372" s="153"/>
      <c r="I15372" s="151"/>
      <c r="J15372" s="153"/>
      <c r="K15372" s="153"/>
      <c r="L15372" s="153"/>
      <c r="M15372" s="153"/>
      <c r="N15372" s="153"/>
      <c r="O15372" s="153"/>
      <c r="P15372" s="153"/>
      <c r="Q15372" s="153"/>
      <c r="R15372" s="153"/>
      <c r="S15372" s="152"/>
      <c r="T15372" s="154"/>
    </row>
    <row r="15373" spans="8:20" x14ac:dyDescent="0.25">
      <c r="H15373" s="153"/>
      <c r="I15373" s="151"/>
      <c r="J15373" s="153"/>
      <c r="K15373" s="153"/>
      <c r="L15373" s="153"/>
      <c r="M15373" s="153"/>
      <c r="N15373" s="153"/>
      <c r="O15373" s="153"/>
      <c r="P15373" s="153"/>
      <c r="Q15373" s="153"/>
      <c r="R15373" s="153"/>
      <c r="S15373" s="152"/>
      <c r="T15373" s="154"/>
    </row>
    <row r="15374" spans="8:20" x14ac:dyDescent="0.25">
      <c r="H15374" s="153"/>
      <c r="I15374" s="151"/>
      <c r="J15374" s="153"/>
      <c r="K15374" s="153"/>
      <c r="L15374" s="153"/>
      <c r="M15374" s="153"/>
      <c r="N15374" s="153"/>
      <c r="O15374" s="153"/>
      <c r="P15374" s="153"/>
      <c r="Q15374" s="153"/>
      <c r="R15374" s="153"/>
      <c r="S15374" s="152"/>
      <c r="T15374" s="154"/>
    </row>
    <row r="15375" spans="8:20" x14ac:dyDescent="0.25">
      <c r="H15375" s="153"/>
      <c r="I15375" s="151"/>
      <c r="J15375" s="153"/>
      <c r="K15375" s="153"/>
      <c r="L15375" s="153"/>
      <c r="M15375" s="153"/>
      <c r="N15375" s="153"/>
      <c r="O15375" s="153"/>
      <c r="P15375" s="153"/>
      <c r="Q15375" s="153"/>
      <c r="R15375" s="153"/>
      <c r="S15375" s="152"/>
      <c r="T15375" s="154"/>
    </row>
    <row r="15376" spans="8:20" x14ac:dyDescent="0.25">
      <c r="H15376" s="153"/>
      <c r="I15376" s="151"/>
      <c r="J15376" s="153"/>
      <c r="K15376" s="153"/>
      <c r="L15376" s="153"/>
      <c r="M15376" s="153"/>
      <c r="N15376" s="153"/>
      <c r="O15376" s="153"/>
      <c r="P15376" s="153"/>
      <c r="Q15376" s="153"/>
      <c r="R15376" s="153"/>
      <c r="S15376" s="152"/>
      <c r="T15376" s="154"/>
    </row>
    <row r="15377" spans="8:20" x14ac:dyDescent="0.25">
      <c r="H15377" s="153"/>
      <c r="I15377" s="151"/>
      <c r="J15377" s="153"/>
      <c r="K15377" s="153"/>
      <c r="L15377" s="153"/>
      <c r="M15377" s="153"/>
      <c r="N15377" s="153"/>
      <c r="O15377" s="153"/>
      <c r="P15377" s="153"/>
      <c r="Q15377" s="153"/>
      <c r="R15377" s="153"/>
      <c r="S15377" s="152"/>
      <c r="T15377" s="154"/>
    </row>
    <row r="15378" spans="8:20" x14ac:dyDescent="0.25">
      <c r="H15378" s="153"/>
      <c r="I15378" s="151"/>
      <c r="J15378" s="153"/>
      <c r="K15378" s="153"/>
      <c r="L15378" s="153"/>
      <c r="M15378" s="153"/>
      <c r="N15378" s="153"/>
      <c r="O15378" s="153"/>
      <c r="P15378" s="153"/>
      <c r="Q15378" s="153"/>
      <c r="R15378" s="153"/>
      <c r="S15378" s="152"/>
      <c r="T15378" s="154"/>
    </row>
    <row r="15379" spans="8:20" x14ac:dyDescent="0.25">
      <c r="H15379" s="153"/>
      <c r="I15379" s="151"/>
      <c r="J15379" s="153"/>
      <c r="K15379" s="153"/>
      <c r="L15379" s="153"/>
      <c r="M15379" s="153"/>
      <c r="N15379" s="153"/>
      <c r="O15379" s="153"/>
      <c r="P15379" s="153"/>
      <c r="Q15379" s="153"/>
      <c r="R15379" s="153"/>
      <c r="S15379" s="152"/>
      <c r="T15379" s="154"/>
    </row>
    <row r="15380" spans="8:20" x14ac:dyDescent="0.25">
      <c r="H15380" s="153"/>
      <c r="I15380" s="151"/>
      <c r="J15380" s="153"/>
      <c r="K15380" s="153"/>
      <c r="L15380" s="153"/>
      <c r="M15380" s="153"/>
      <c r="N15380" s="153"/>
      <c r="O15380" s="153"/>
      <c r="P15380" s="153"/>
      <c r="Q15380" s="153"/>
      <c r="R15380" s="153"/>
      <c r="S15380" s="152"/>
      <c r="T15380" s="154"/>
    </row>
    <row r="15381" spans="8:20" x14ac:dyDescent="0.25">
      <c r="H15381" s="153"/>
      <c r="I15381" s="151"/>
      <c r="J15381" s="153"/>
      <c r="K15381" s="153"/>
      <c r="L15381" s="153"/>
      <c r="M15381" s="153"/>
      <c r="N15381" s="153"/>
      <c r="O15381" s="153"/>
      <c r="P15381" s="153"/>
      <c r="Q15381" s="153"/>
      <c r="R15381" s="153"/>
      <c r="S15381" s="152"/>
      <c r="T15381" s="154"/>
    </row>
    <row r="15382" spans="8:20" x14ac:dyDescent="0.25">
      <c r="H15382" s="153"/>
      <c r="I15382" s="151"/>
      <c r="J15382" s="153"/>
      <c r="K15382" s="153"/>
      <c r="L15382" s="153"/>
      <c r="M15382" s="153"/>
      <c r="N15382" s="153"/>
      <c r="O15382" s="153"/>
      <c r="P15382" s="153"/>
      <c r="Q15382" s="153"/>
      <c r="R15382" s="153"/>
      <c r="S15382" s="152"/>
      <c r="T15382" s="154"/>
    </row>
    <row r="15383" spans="8:20" x14ac:dyDescent="0.25">
      <c r="H15383" s="153"/>
      <c r="I15383" s="151"/>
      <c r="J15383" s="153"/>
      <c r="K15383" s="153"/>
      <c r="L15383" s="153"/>
      <c r="M15383" s="153"/>
      <c r="N15383" s="153"/>
      <c r="O15383" s="153"/>
      <c r="P15383" s="153"/>
      <c r="Q15383" s="153"/>
      <c r="R15383" s="153"/>
      <c r="S15383" s="152"/>
      <c r="T15383" s="154"/>
    </row>
    <row r="15384" spans="8:20" x14ac:dyDescent="0.25">
      <c r="H15384" s="153"/>
      <c r="I15384" s="151"/>
      <c r="J15384" s="153"/>
      <c r="K15384" s="153"/>
      <c r="L15384" s="153"/>
      <c r="M15384" s="153"/>
      <c r="N15384" s="153"/>
      <c r="O15384" s="153"/>
      <c r="P15384" s="153"/>
      <c r="Q15384" s="153"/>
      <c r="R15384" s="153"/>
      <c r="S15384" s="152"/>
      <c r="T15384" s="154"/>
    </row>
    <row r="15385" spans="8:20" x14ac:dyDescent="0.25">
      <c r="H15385" s="153"/>
      <c r="I15385" s="151"/>
      <c r="J15385" s="153"/>
      <c r="K15385" s="153"/>
      <c r="L15385" s="153"/>
      <c r="M15385" s="153"/>
      <c r="N15385" s="153"/>
      <c r="O15385" s="153"/>
      <c r="P15385" s="153"/>
      <c r="Q15385" s="153"/>
      <c r="R15385" s="153"/>
      <c r="S15385" s="152"/>
      <c r="T15385" s="154"/>
    </row>
    <row r="15386" spans="8:20" x14ac:dyDescent="0.25">
      <c r="H15386" s="153"/>
      <c r="I15386" s="151"/>
      <c r="J15386" s="153"/>
      <c r="K15386" s="153"/>
      <c r="L15386" s="153"/>
      <c r="M15386" s="153"/>
      <c r="N15386" s="153"/>
      <c r="O15386" s="153"/>
      <c r="P15386" s="153"/>
      <c r="Q15386" s="153"/>
      <c r="R15386" s="153"/>
      <c r="S15386" s="152"/>
      <c r="T15386" s="154"/>
    </row>
    <row r="15387" spans="8:20" x14ac:dyDescent="0.25">
      <c r="H15387" s="153"/>
      <c r="I15387" s="151"/>
      <c r="J15387" s="153"/>
      <c r="K15387" s="153"/>
      <c r="L15387" s="153"/>
      <c r="M15387" s="153"/>
      <c r="N15387" s="153"/>
      <c r="O15387" s="153"/>
      <c r="P15387" s="153"/>
      <c r="Q15387" s="153"/>
      <c r="R15387" s="153"/>
      <c r="S15387" s="152"/>
      <c r="T15387" s="154"/>
    </row>
    <row r="15388" spans="8:20" x14ac:dyDescent="0.25">
      <c r="H15388" s="153"/>
      <c r="I15388" s="151"/>
      <c r="J15388" s="153"/>
      <c r="K15388" s="153"/>
      <c r="L15388" s="153"/>
      <c r="M15388" s="153"/>
      <c r="N15388" s="153"/>
      <c r="O15388" s="153"/>
      <c r="P15388" s="153"/>
      <c r="Q15388" s="153"/>
      <c r="R15388" s="153"/>
      <c r="S15388" s="152"/>
      <c r="T15388" s="154"/>
    </row>
    <row r="15389" spans="8:20" x14ac:dyDescent="0.25">
      <c r="H15389" s="153"/>
      <c r="I15389" s="151"/>
      <c r="J15389" s="153"/>
      <c r="K15389" s="153"/>
      <c r="L15389" s="153"/>
      <c r="M15389" s="153"/>
      <c r="N15389" s="153"/>
      <c r="O15389" s="153"/>
      <c r="P15389" s="153"/>
      <c r="Q15389" s="153"/>
      <c r="R15389" s="153"/>
      <c r="S15389" s="152"/>
      <c r="T15389" s="154"/>
    </row>
    <row r="15390" spans="8:20" x14ac:dyDescent="0.25">
      <c r="H15390" s="153"/>
      <c r="I15390" s="151"/>
      <c r="J15390" s="153"/>
      <c r="K15390" s="153"/>
      <c r="L15390" s="153"/>
      <c r="M15390" s="153"/>
      <c r="N15390" s="153"/>
      <c r="O15390" s="153"/>
      <c r="P15390" s="153"/>
      <c r="Q15390" s="153"/>
      <c r="R15390" s="153"/>
      <c r="S15390" s="152"/>
      <c r="T15390" s="154"/>
    </row>
    <row r="15391" spans="8:20" x14ac:dyDescent="0.25">
      <c r="H15391" s="153"/>
      <c r="I15391" s="151"/>
      <c r="J15391" s="153"/>
      <c r="K15391" s="153"/>
      <c r="L15391" s="153"/>
      <c r="M15391" s="153"/>
      <c r="N15391" s="153"/>
      <c r="O15391" s="153"/>
      <c r="P15391" s="153"/>
      <c r="Q15391" s="153"/>
      <c r="R15391" s="153"/>
      <c r="S15391" s="152"/>
      <c r="T15391" s="154"/>
    </row>
    <row r="15392" spans="8:20" x14ac:dyDescent="0.25">
      <c r="H15392" s="153"/>
      <c r="I15392" s="151"/>
      <c r="J15392" s="153"/>
      <c r="K15392" s="153"/>
      <c r="L15392" s="153"/>
      <c r="M15392" s="153"/>
      <c r="N15392" s="153"/>
      <c r="O15392" s="153"/>
      <c r="P15392" s="153"/>
      <c r="Q15392" s="153"/>
      <c r="R15392" s="153"/>
      <c r="S15392" s="152"/>
      <c r="T15392" s="154"/>
    </row>
    <row r="15393" spans="8:20" x14ac:dyDescent="0.25">
      <c r="H15393" s="153"/>
      <c r="I15393" s="151"/>
      <c r="J15393" s="153"/>
      <c r="K15393" s="153"/>
      <c r="L15393" s="153"/>
      <c r="M15393" s="153"/>
      <c r="N15393" s="153"/>
      <c r="O15393" s="153"/>
      <c r="P15393" s="153"/>
      <c r="Q15393" s="153"/>
      <c r="R15393" s="153"/>
      <c r="S15393" s="152"/>
      <c r="T15393" s="154"/>
    </row>
    <row r="15394" spans="8:20" x14ac:dyDescent="0.25">
      <c r="H15394" s="153"/>
      <c r="I15394" s="151"/>
      <c r="J15394" s="153"/>
      <c r="K15394" s="153"/>
      <c r="L15394" s="153"/>
      <c r="M15394" s="153"/>
      <c r="N15394" s="153"/>
      <c r="O15394" s="153"/>
      <c r="P15394" s="153"/>
      <c r="Q15394" s="153"/>
      <c r="R15394" s="153"/>
      <c r="S15394" s="152"/>
      <c r="T15394" s="154"/>
    </row>
    <row r="15395" spans="8:20" x14ac:dyDescent="0.25">
      <c r="H15395" s="153"/>
      <c r="I15395" s="151"/>
      <c r="J15395" s="153"/>
      <c r="K15395" s="153"/>
      <c r="L15395" s="153"/>
      <c r="M15395" s="153"/>
      <c r="N15395" s="153"/>
      <c r="O15395" s="153"/>
      <c r="P15395" s="153"/>
      <c r="Q15395" s="153"/>
      <c r="R15395" s="153"/>
      <c r="S15395" s="152"/>
      <c r="T15395" s="154"/>
    </row>
    <row r="15396" spans="8:20" x14ac:dyDescent="0.25">
      <c r="H15396" s="153"/>
      <c r="I15396" s="151"/>
      <c r="J15396" s="153"/>
      <c r="K15396" s="153"/>
      <c r="L15396" s="153"/>
      <c r="M15396" s="153"/>
      <c r="N15396" s="153"/>
      <c r="O15396" s="153"/>
      <c r="P15396" s="153"/>
      <c r="Q15396" s="153"/>
      <c r="R15396" s="153"/>
      <c r="S15396" s="152"/>
      <c r="T15396" s="154"/>
    </row>
    <row r="15397" spans="8:20" x14ac:dyDescent="0.25">
      <c r="H15397" s="153"/>
      <c r="I15397" s="151"/>
      <c r="J15397" s="153"/>
      <c r="K15397" s="153"/>
      <c r="L15397" s="153"/>
      <c r="M15397" s="153"/>
      <c r="N15397" s="153"/>
      <c r="O15397" s="153"/>
      <c r="P15397" s="153"/>
      <c r="Q15397" s="153"/>
      <c r="R15397" s="153"/>
      <c r="S15397" s="152"/>
      <c r="T15397" s="154"/>
    </row>
    <row r="15398" spans="8:20" x14ac:dyDescent="0.25">
      <c r="H15398" s="153"/>
      <c r="I15398" s="151"/>
      <c r="J15398" s="153"/>
      <c r="K15398" s="153"/>
      <c r="L15398" s="153"/>
      <c r="M15398" s="153"/>
      <c r="N15398" s="153"/>
      <c r="O15398" s="153"/>
      <c r="P15398" s="153"/>
      <c r="Q15398" s="153"/>
      <c r="R15398" s="153"/>
      <c r="S15398" s="152"/>
      <c r="T15398" s="154"/>
    </row>
    <row r="15399" spans="8:20" x14ac:dyDescent="0.25">
      <c r="H15399" s="153"/>
      <c r="I15399" s="151"/>
      <c r="J15399" s="153"/>
      <c r="K15399" s="153"/>
      <c r="L15399" s="153"/>
      <c r="M15399" s="153"/>
      <c r="N15399" s="153"/>
      <c r="O15399" s="153"/>
      <c r="P15399" s="153"/>
      <c r="Q15399" s="153"/>
      <c r="R15399" s="153"/>
      <c r="S15399" s="152"/>
      <c r="T15399" s="154"/>
    </row>
    <row r="15400" spans="8:20" x14ac:dyDescent="0.25">
      <c r="H15400" s="153"/>
      <c r="I15400" s="151"/>
      <c r="J15400" s="153"/>
      <c r="K15400" s="153"/>
      <c r="L15400" s="153"/>
      <c r="M15400" s="153"/>
      <c r="N15400" s="153"/>
      <c r="O15400" s="153"/>
      <c r="P15400" s="153"/>
      <c r="Q15400" s="153"/>
      <c r="R15400" s="153"/>
      <c r="S15400" s="152"/>
      <c r="T15400" s="154"/>
    </row>
    <row r="15401" spans="8:20" x14ac:dyDescent="0.25">
      <c r="H15401" s="153"/>
      <c r="I15401" s="151"/>
      <c r="J15401" s="153"/>
      <c r="K15401" s="153"/>
      <c r="L15401" s="153"/>
      <c r="M15401" s="153"/>
      <c r="N15401" s="153"/>
      <c r="O15401" s="153"/>
      <c r="P15401" s="153"/>
      <c r="Q15401" s="153"/>
      <c r="R15401" s="153"/>
      <c r="S15401" s="152"/>
      <c r="T15401" s="154"/>
    </row>
    <row r="15402" spans="8:20" x14ac:dyDescent="0.25">
      <c r="H15402" s="153"/>
      <c r="I15402" s="151"/>
      <c r="J15402" s="153"/>
      <c r="K15402" s="153"/>
      <c r="L15402" s="153"/>
      <c r="M15402" s="153"/>
      <c r="N15402" s="153"/>
      <c r="O15402" s="153"/>
      <c r="P15402" s="153"/>
      <c r="Q15402" s="153"/>
      <c r="R15402" s="153"/>
      <c r="S15402" s="152"/>
      <c r="T15402" s="154"/>
    </row>
    <row r="15403" spans="8:20" x14ac:dyDescent="0.25">
      <c r="H15403" s="153"/>
      <c r="I15403" s="151"/>
      <c r="J15403" s="153"/>
      <c r="K15403" s="153"/>
      <c r="L15403" s="153"/>
      <c r="M15403" s="153"/>
      <c r="N15403" s="153"/>
      <c r="O15403" s="153"/>
      <c r="P15403" s="153"/>
      <c r="Q15403" s="153"/>
      <c r="R15403" s="153"/>
      <c r="S15403" s="152"/>
      <c r="T15403" s="154"/>
    </row>
    <row r="15404" spans="8:20" x14ac:dyDescent="0.25">
      <c r="H15404" s="153"/>
      <c r="I15404" s="151"/>
      <c r="J15404" s="153"/>
      <c r="K15404" s="153"/>
      <c r="L15404" s="153"/>
      <c r="M15404" s="153"/>
      <c r="N15404" s="153"/>
      <c r="O15404" s="153"/>
      <c r="P15404" s="153"/>
      <c r="Q15404" s="153"/>
      <c r="R15404" s="153"/>
      <c r="S15404" s="152"/>
      <c r="T15404" s="154"/>
    </row>
    <row r="15405" spans="8:20" x14ac:dyDescent="0.25">
      <c r="H15405" s="153"/>
      <c r="I15405" s="151"/>
      <c r="J15405" s="153"/>
      <c r="K15405" s="153"/>
      <c r="L15405" s="153"/>
      <c r="M15405" s="153"/>
      <c r="N15405" s="153"/>
      <c r="O15405" s="153"/>
      <c r="P15405" s="153"/>
      <c r="Q15405" s="153"/>
      <c r="R15405" s="153"/>
      <c r="S15405" s="152"/>
      <c r="T15405" s="154"/>
    </row>
    <row r="15406" spans="8:20" x14ac:dyDescent="0.25">
      <c r="H15406" s="153"/>
      <c r="I15406" s="151"/>
      <c r="J15406" s="153"/>
      <c r="K15406" s="153"/>
      <c r="L15406" s="153"/>
      <c r="M15406" s="153"/>
      <c r="N15406" s="153"/>
      <c r="O15406" s="153"/>
      <c r="P15406" s="153"/>
      <c r="Q15406" s="153"/>
      <c r="R15406" s="153"/>
      <c r="S15406" s="152"/>
      <c r="T15406" s="154"/>
    </row>
    <row r="15407" spans="8:20" x14ac:dyDescent="0.25">
      <c r="H15407" s="153"/>
      <c r="I15407" s="151"/>
      <c r="J15407" s="153"/>
      <c r="K15407" s="153"/>
      <c r="L15407" s="153"/>
      <c r="M15407" s="153"/>
      <c r="N15407" s="153"/>
      <c r="O15407" s="153"/>
      <c r="P15407" s="153"/>
      <c r="Q15407" s="153"/>
      <c r="R15407" s="153"/>
      <c r="S15407" s="152"/>
      <c r="T15407" s="154"/>
    </row>
    <row r="15408" spans="8:20" x14ac:dyDescent="0.25">
      <c r="H15408" s="153"/>
      <c r="I15408" s="151"/>
      <c r="J15408" s="153"/>
      <c r="K15408" s="153"/>
      <c r="L15408" s="153"/>
      <c r="M15408" s="153"/>
      <c r="N15408" s="153"/>
      <c r="O15408" s="153"/>
      <c r="P15408" s="153"/>
      <c r="Q15408" s="153"/>
      <c r="R15408" s="153"/>
      <c r="S15408" s="152"/>
      <c r="T15408" s="154"/>
    </row>
    <row r="15409" spans="8:20" x14ac:dyDescent="0.25">
      <c r="H15409" s="153"/>
      <c r="I15409" s="151"/>
      <c r="J15409" s="153"/>
      <c r="K15409" s="153"/>
      <c r="L15409" s="153"/>
      <c r="M15409" s="153"/>
      <c r="N15409" s="153"/>
      <c r="O15409" s="153"/>
      <c r="P15409" s="153"/>
      <c r="Q15409" s="153"/>
      <c r="R15409" s="153"/>
      <c r="S15409" s="152"/>
      <c r="T15409" s="154"/>
    </row>
    <row r="15410" spans="8:20" x14ac:dyDescent="0.25">
      <c r="H15410" s="153"/>
      <c r="I15410" s="151"/>
      <c r="J15410" s="153"/>
      <c r="K15410" s="153"/>
      <c r="L15410" s="153"/>
      <c r="M15410" s="153"/>
      <c r="N15410" s="153"/>
      <c r="O15410" s="153"/>
      <c r="P15410" s="153"/>
      <c r="Q15410" s="153"/>
      <c r="R15410" s="153"/>
      <c r="S15410" s="152"/>
      <c r="T15410" s="154"/>
    </row>
    <row r="15411" spans="8:20" x14ac:dyDescent="0.25">
      <c r="H15411" s="153"/>
      <c r="I15411" s="151"/>
      <c r="J15411" s="153"/>
      <c r="K15411" s="153"/>
      <c r="L15411" s="153"/>
      <c r="M15411" s="153"/>
      <c r="N15411" s="153"/>
      <c r="O15411" s="153"/>
      <c r="P15411" s="153"/>
      <c r="Q15411" s="153"/>
      <c r="R15411" s="153"/>
      <c r="S15411" s="152"/>
      <c r="T15411" s="154"/>
    </row>
    <row r="15412" spans="8:20" x14ac:dyDescent="0.25">
      <c r="H15412" s="153"/>
      <c r="I15412" s="151"/>
      <c r="J15412" s="153"/>
      <c r="K15412" s="153"/>
      <c r="L15412" s="153"/>
      <c r="M15412" s="153"/>
      <c r="N15412" s="153"/>
      <c r="O15412" s="153"/>
      <c r="P15412" s="153"/>
      <c r="Q15412" s="153"/>
      <c r="R15412" s="153"/>
      <c r="S15412" s="152"/>
      <c r="T15412" s="154"/>
    </row>
    <row r="15413" spans="8:20" x14ac:dyDescent="0.25">
      <c r="H15413" s="153"/>
      <c r="I15413" s="151"/>
      <c r="J15413" s="153"/>
      <c r="K15413" s="153"/>
      <c r="L15413" s="153"/>
      <c r="M15413" s="153"/>
      <c r="N15413" s="153"/>
      <c r="O15413" s="153"/>
      <c r="P15413" s="153"/>
      <c r="Q15413" s="153"/>
      <c r="R15413" s="153"/>
      <c r="S15413" s="152"/>
      <c r="T15413" s="154"/>
    </row>
    <row r="15414" spans="8:20" x14ac:dyDescent="0.25">
      <c r="H15414" s="153"/>
      <c r="I15414" s="151"/>
      <c r="J15414" s="153"/>
      <c r="K15414" s="153"/>
      <c r="L15414" s="153"/>
      <c r="M15414" s="153"/>
      <c r="N15414" s="153"/>
      <c r="O15414" s="153"/>
      <c r="P15414" s="153"/>
      <c r="Q15414" s="153"/>
      <c r="R15414" s="153"/>
      <c r="S15414" s="152"/>
      <c r="T15414" s="154"/>
    </row>
    <row r="15415" spans="8:20" x14ac:dyDescent="0.25">
      <c r="H15415" s="153"/>
      <c r="I15415" s="151"/>
      <c r="J15415" s="153"/>
      <c r="K15415" s="153"/>
      <c r="L15415" s="153"/>
      <c r="M15415" s="153"/>
      <c r="N15415" s="153"/>
      <c r="O15415" s="153"/>
      <c r="P15415" s="153"/>
      <c r="Q15415" s="153"/>
      <c r="R15415" s="153"/>
      <c r="S15415" s="152"/>
      <c r="T15415" s="154"/>
    </row>
    <row r="15416" spans="8:20" x14ac:dyDescent="0.25">
      <c r="H15416" s="153"/>
      <c r="I15416" s="151"/>
      <c r="J15416" s="153"/>
      <c r="K15416" s="153"/>
      <c r="L15416" s="153"/>
      <c r="M15416" s="153"/>
      <c r="N15416" s="153"/>
      <c r="O15416" s="153"/>
      <c r="P15416" s="153"/>
      <c r="Q15416" s="153"/>
      <c r="R15416" s="153"/>
      <c r="S15416" s="152"/>
      <c r="T15416" s="154"/>
    </row>
    <row r="15417" spans="8:20" x14ac:dyDescent="0.25">
      <c r="H15417" s="153"/>
      <c r="I15417" s="151"/>
      <c r="J15417" s="153"/>
      <c r="K15417" s="153"/>
      <c r="L15417" s="153"/>
      <c r="M15417" s="153"/>
      <c r="N15417" s="153"/>
      <c r="O15417" s="153"/>
      <c r="P15417" s="153"/>
      <c r="Q15417" s="153"/>
      <c r="R15417" s="153"/>
      <c r="S15417" s="152"/>
      <c r="T15417" s="154"/>
    </row>
    <row r="15418" spans="8:20" x14ac:dyDescent="0.25">
      <c r="H15418" s="153"/>
      <c r="I15418" s="151"/>
      <c r="J15418" s="153"/>
      <c r="K15418" s="153"/>
      <c r="L15418" s="153"/>
      <c r="M15418" s="153"/>
      <c r="N15418" s="153"/>
      <c r="O15418" s="153"/>
      <c r="P15418" s="153"/>
      <c r="Q15418" s="153"/>
      <c r="R15418" s="153"/>
      <c r="S15418" s="152"/>
      <c r="T15418" s="154"/>
    </row>
    <row r="15419" spans="8:20" x14ac:dyDescent="0.25">
      <c r="H15419" s="153"/>
      <c r="I15419" s="151"/>
      <c r="J15419" s="153"/>
      <c r="K15419" s="153"/>
      <c r="L15419" s="153"/>
      <c r="M15419" s="153"/>
      <c r="N15419" s="153"/>
      <c r="O15419" s="153"/>
      <c r="P15419" s="153"/>
      <c r="Q15419" s="153"/>
      <c r="R15419" s="153"/>
      <c r="S15419" s="152"/>
      <c r="T15419" s="154"/>
    </row>
    <row r="15420" spans="8:20" x14ac:dyDescent="0.25">
      <c r="H15420" s="153"/>
      <c r="I15420" s="151"/>
      <c r="J15420" s="153"/>
      <c r="K15420" s="153"/>
      <c r="L15420" s="153"/>
      <c r="M15420" s="153"/>
      <c r="N15420" s="153"/>
      <c r="O15420" s="153"/>
      <c r="P15420" s="153"/>
      <c r="Q15420" s="153"/>
      <c r="R15420" s="153"/>
      <c r="S15420" s="152"/>
      <c r="T15420" s="154"/>
    </row>
    <row r="15421" spans="8:20" x14ac:dyDescent="0.25">
      <c r="H15421" s="153"/>
      <c r="I15421" s="151"/>
      <c r="J15421" s="153"/>
      <c r="K15421" s="153"/>
      <c r="L15421" s="153"/>
      <c r="M15421" s="153"/>
      <c r="N15421" s="153"/>
      <c r="O15421" s="153"/>
      <c r="P15421" s="153"/>
      <c r="Q15421" s="153"/>
      <c r="R15421" s="153"/>
      <c r="S15421" s="152"/>
      <c r="T15421" s="154"/>
    </row>
    <row r="15422" spans="8:20" x14ac:dyDescent="0.25">
      <c r="H15422" s="153"/>
      <c r="I15422" s="151"/>
      <c r="J15422" s="153"/>
      <c r="K15422" s="153"/>
      <c r="L15422" s="153"/>
      <c r="M15422" s="153"/>
      <c r="N15422" s="153"/>
      <c r="O15422" s="153"/>
      <c r="P15422" s="153"/>
      <c r="Q15422" s="153"/>
      <c r="R15422" s="153"/>
      <c r="S15422" s="152"/>
      <c r="T15422" s="154"/>
    </row>
    <row r="15423" spans="8:20" x14ac:dyDescent="0.25">
      <c r="H15423" s="153"/>
      <c r="I15423" s="151"/>
      <c r="J15423" s="153"/>
      <c r="K15423" s="153"/>
      <c r="L15423" s="153"/>
      <c r="M15423" s="153"/>
      <c r="N15423" s="153"/>
      <c r="O15423" s="153"/>
      <c r="P15423" s="153"/>
      <c r="Q15423" s="153"/>
      <c r="R15423" s="153"/>
      <c r="S15423" s="152"/>
      <c r="T15423" s="154"/>
    </row>
    <row r="15424" spans="8:20" x14ac:dyDescent="0.25">
      <c r="H15424" s="153"/>
      <c r="I15424" s="151"/>
      <c r="J15424" s="153"/>
      <c r="K15424" s="153"/>
      <c r="L15424" s="153"/>
      <c r="M15424" s="153"/>
      <c r="N15424" s="153"/>
      <c r="O15424" s="153"/>
      <c r="P15424" s="153"/>
      <c r="Q15424" s="153"/>
      <c r="R15424" s="153"/>
      <c r="S15424" s="152"/>
      <c r="T15424" s="154"/>
    </row>
    <row r="15425" spans="8:20" x14ac:dyDescent="0.25">
      <c r="H15425" s="153"/>
      <c r="I15425" s="151"/>
      <c r="J15425" s="153"/>
      <c r="K15425" s="153"/>
      <c r="L15425" s="153"/>
      <c r="M15425" s="153"/>
      <c r="N15425" s="153"/>
      <c r="O15425" s="153"/>
      <c r="P15425" s="153"/>
      <c r="Q15425" s="153"/>
      <c r="R15425" s="153"/>
      <c r="S15425" s="152"/>
      <c r="T15425" s="154"/>
    </row>
    <row r="15426" spans="8:20" x14ac:dyDescent="0.25">
      <c r="H15426" s="153"/>
      <c r="I15426" s="151"/>
      <c r="J15426" s="153"/>
      <c r="K15426" s="153"/>
      <c r="L15426" s="153"/>
      <c r="M15426" s="153"/>
      <c r="N15426" s="153"/>
      <c r="O15426" s="153"/>
      <c r="P15426" s="153"/>
      <c r="Q15426" s="153"/>
      <c r="R15426" s="153"/>
      <c r="S15426" s="152"/>
      <c r="T15426" s="154"/>
    </row>
    <row r="15427" spans="8:20" x14ac:dyDescent="0.25">
      <c r="H15427" s="153"/>
      <c r="I15427" s="151"/>
      <c r="J15427" s="153"/>
      <c r="K15427" s="153"/>
      <c r="L15427" s="153"/>
      <c r="M15427" s="153"/>
      <c r="N15427" s="153"/>
      <c r="O15427" s="153"/>
      <c r="P15427" s="153"/>
      <c r="Q15427" s="153"/>
      <c r="R15427" s="153"/>
      <c r="S15427" s="152"/>
      <c r="T15427" s="154"/>
    </row>
    <row r="15428" spans="8:20" x14ac:dyDescent="0.25">
      <c r="H15428" s="153"/>
      <c r="I15428" s="151"/>
      <c r="J15428" s="153"/>
      <c r="K15428" s="153"/>
      <c r="L15428" s="153"/>
      <c r="M15428" s="153"/>
      <c r="N15428" s="153"/>
      <c r="O15428" s="153"/>
      <c r="P15428" s="153"/>
      <c r="Q15428" s="153"/>
      <c r="R15428" s="153"/>
      <c r="S15428" s="152"/>
      <c r="T15428" s="154"/>
    </row>
    <row r="15429" spans="8:20" x14ac:dyDescent="0.25">
      <c r="H15429" s="153"/>
      <c r="I15429" s="151"/>
      <c r="J15429" s="153"/>
      <c r="K15429" s="153"/>
      <c r="L15429" s="153"/>
      <c r="M15429" s="153"/>
      <c r="N15429" s="153"/>
      <c r="O15429" s="153"/>
      <c r="P15429" s="153"/>
      <c r="Q15429" s="153"/>
      <c r="R15429" s="153"/>
      <c r="S15429" s="152"/>
      <c r="T15429" s="154"/>
    </row>
    <row r="15430" spans="8:20" x14ac:dyDescent="0.25">
      <c r="H15430" s="153"/>
      <c r="I15430" s="151"/>
      <c r="J15430" s="153"/>
      <c r="K15430" s="153"/>
      <c r="L15430" s="153"/>
      <c r="M15430" s="153"/>
      <c r="N15430" s="153"/>
      <c r="O15430" s="153"/>
      <c r="P15430" s="153"/>
      <c r="Q15430" s="153"/>
      <c r="R15430" s="153"/>
      <c r="S15430" s="152"/>
      <c r="T15430" s="154"/>
    </row>
    <row r="15431" spans="8:20" x14ac:dyDescent="0.25">
      <c r="H15431" s="153"/>
      <c r="I15431" s="151"/>
      <c r="J15431" s="153"/>
      <c r="K15431" s="153"/>
      <c r="L15431" s="153"/>
      <c r="M15431" s="153"/>
      <c r="N15431" s="153"/>
      <c r="O15431" s="153"/>
      <c r="P15431" s="153"/>
      <c r="Q15431" s="153"/>
      <c r="R15431" s="153"/>
      <c r="S15431" s="152"/>
      <c r="T15431" s="154"/>
    </row>
    <row r="15432" spans="8:20" x14ac:dyDescent="0.25">
      <c r="H15432" s="153"/>
      <c r="I15432" s="151"/>
      <c r="J15432" s="153"/>
      <c r="K15432" s="153"/>
      <c r="L15432" s="153"/>
      <c r="M15432" s="153"/>
      <c r="N15432" s="153"/>
      <c r="O15432" s="153"/>
      <c r="P15432" s="153"/>
      <c r="Q15432" s="153"/>
      <c r="R15432" s="153"/>
      <c r="S15432" s="152"/>
      <c r="T15432" s="154"/>
    </row>
    <row r="15433" spans="8:20" x14ac:dyDescent="0.25">
      <c r="H15433" s="153"/>
      <c r="I15433" s="151"/>
      <c r="J15433" s="153"/>
      <c r="K15433" s="153"/>
      <c r="L15433" s="153"/>
      <c r="M15433" s="153"/>
      <c r="N15433" s="153"/>
      <c r="O15433" s="153"/>
      <c r="P15433" s="153"/>
      <c r="Q15433" s="153"/>
      <c r="R15433" s="153"/>
      <c r="S15433" s="152"/>
      <c r="T15433" s="154"/>
    </row>
    <row r="15434" spans="8:20" x14ac:dyDescent="0.25">
      <c r="H15434" s="153"/>
      <c r="I15434" s="151"/>
      <c r="J15434" s="153"/>
      <c r="K15434" s="153"/>
      <c r="L15434" s="153"/>
      <c r="M15434" s="153"/>
      <c r="N15434" s="153"/>
      <c r="O15434" s="153"/>
      <c r="P15434" s="153"/>
      <c r="Q15434" s="153"/>
      <c r="R15434" s="153"/>
      <c r="S15434" s="152"/>
      <c r="T15434" s="154"/>
    </row>
    <row r="15435" spans="8:20" x14ac:dyDescent="0.25">
      <c r="H15435" s="153"/>
      <c r="I15435" s="151"/>
      <c r="J15435" s="153"/>
      <c r="K15435" s="153"/>
      <c r="L15435" s="153"/>
      <c r="M15435" s="153"/>
      <c r="N15435" s="153"/>
      <c r="O15435" s="153"/>
      <c r="P15435" s="153"/>
      <c r="Q15435" s="153"/>
      <c r="R15435" s="153"/>
      <c r="S15435" s="152"/>
      <c r="T15435" s="154"/>
    </row>
    <row r="15436" spans="8:20" x14ac:dyDescent="0.25">
      <c r="H15436" s="153"/>
      <c r="I15436" s="151"/>
      <c r="J15436" s="153"/>
      <c r="K15436" s="153"/>
      <c r="L15436" s="153"/>
      <c r="M15436" s="153"/>
      <c r="N15436" s="153"/>
      <c r="O15436" s="153"/>
      <c r="P15436" s="153"/>
      <c r="Q15436" s="153"/>
      <c r="R15436" s="153"/>
      <c r="S15436" s="152"/>
      <c r="T15436" s="154"/>
    </row>
    <row r="15437" spans="8:20" x14ac:dyDescent="0.25">
      <c r="H15437" s="153"/>
      <c r="I15437" s="151"/>
      <c r="J15437" s="153"/>
      <c r="K15437" s="153"/>
      <c r="L15437" s="153"/>
      <c r="M15437" s="153"/>
      <c r="N15437" s="153"/>
      <c r="O15437" s="153"/>
      <c r="P15437" s="153"/>
      <c r="Q15437" s="153"/>
      <c r="R15437" s="153"/>
      <c r="S15437" s="152"/>
      <c r="T15437" s="154"/>
    </row>
    <row r="15438" spans="8:20" x14ac:dyDescent="0.25">
      <c r="H15438" s="153"/>
      <c r="I15438" s="151"/>
      <c r="J15438" s="153"/>
      <c r="K15438" s="153"/>
      <c r="L15438" s="153"/>
      <c r="M15438" s="153"/>
      <c r="N15438" s="153"/>
      <c r="O15438" s="153"/>
      <c r="P15438" s="153"/>
      <c r="Q15438" s="153"/>
      <c r="R15438" s="153"/>
      <c r="S15438" s="152"/>
      <c r="T15438" s="154"/>
    </row>
    <row r="15439" spans="8:20" x14ac:dyDescent="0.25">
      <c r="H15439" s="153"/>
      <c r="I15439" s="151"/>
      <c r="J15439" s="153"/>
      <c r="K15439" s="153"/>
      <c r="L15439" s="153"/>
      <c r="M15439" s="153"/>
      <c r="N15439" s="153"/>
      <c r="O15439" s="153"/>
      <c r="P15439" s="153"/>
      <c r="Q15439" s="153"/>
      <c r="R15439" s="153"/>
      <c r="S15439" s="152"/>
      <c r="T15439" s="154"/>
    </row>
    <row r="15440" spans="8:20" x14ac:dyDescent="0.25">
      <c r="H15440" s="153"/>
      <c r="I15440" s="151"/>
      <c r="J15440" s="153"/>
      <c r="K15440" s="153"/>
      <c r="L15440" s="153"/>
      <c r="M15440" s="153"/>
      <c r="N15440" s="153"/>
      <c r="O15440" s="153"/>
      <c r="P15440" s="153"/>
      <c r="Q15440" s="153"/>
      <c r="R15440" s="153"/>
      <c r="S15440" s="152"/>
      <c r="T15440" s="154"/>
    </row>
    <row r="15441" spans="8:20" x14ac:dyDescent="0.25">
      <c r="H15441" s="153"/>
      <c r="I15441" s="151"/>
      <c r="J15441" s="153"/>
      <c r="K15441" s="153"/>
      <c r="L15441" s="153"/>
      <c r="M15441" s="153"/>
      <c r="N15441" s="153"/>
      <c r="O15441" s="153"/>
      <c r="P15441" s="153"/>
      <c r="Q15441" s="153"/>
      <c r="R15441" s="153"/>
      <c r="S15441" s="152"/>
      <c r="T15441" s="154"/>
    </row>
    <row r="15442" spans="8:20" x14ac:dyDescent="0.25">
      <c r="H15442" s="153"/>
      <c r="I15442" s="151"/>
      <c r="J15442" s="153"/>
      <c r="K15442" s="153"/>
      <c r="L15442" s="153"/>
      <c r="M15442" s="153"/>
      <c r="N15442" s="153"/>
      <c r="O15442" s="153"/>
      <c r="P15442" s="153"/>
      <c r="Q15442" s="153"/>
      <c r="R15442" s="153"/>
      <c r="S15442" s="152"/>
      <c r="T15442" s="154"/>
    </row>
    <row r="15443" spans="8:20" x14ac:dyDescent="0.25">
      <c r="H15443" s="153"/>
      <c r="I15443" s="151"/>
      <c r="J15443" s="153"/>
      <c r="K15443" s="153"/>
      <c r="L15443" s="153"/>
      <c r="M15443" s="153"/>
      <c r="N15443" s="153"/>
      <c r="O15443" s="153"/>
      <c r="P15443" s="153"/>
      <c r="Q15443" s="153"/>
      <c r="R15443" s="153"/>
      <c r="S15443" s="152"/>
      <c r="T15443" s="154"/>
    </row>
    <row r="15444" spans="8:20" x14ac:dyDescent="0.25">
      <c r="H15444" s="153"/>
      <c r="I15444" s="151"/>
      <c r="J15444" s="153"/>
      <c r="K15444" s="153"/>
      <c r="L15444" s="153"/>
      <c r="M15444" s="153"/>
      <c r="N15444" s="153"/>
      <c r="O15444" s="153"/>
      <c r="P15444" s="153"/>
      <c r="Q15444" s="153"/>
      <c r="R15444" s="153"/>
      <c r="S15444" s="152"/>
      <c r="T15444" s="154"/>
    </row>
    <row r="15445" spans="8:20" x14ac:dyDescent="0.25">
      <c r="H15445" s="153"/>
      <c r="I15445" s="151"/>
      <c r="J15445" s="153"/>
      <c r="K15445" s="153"/>
      <c r="L15445" s="153"/>
      <c r="M15445" s="153"/>
      <c r="N15445" s="153"/>
      <c r="O15445" s="153"/>
      <c r="P15445" s="153"/>
      <c r="Q15445" s="153"/>
      <c r="R15445" s="153"/>
      <c r="S15445" s="152"/>
      <c r="T15445" s="154"/>
    </row>
    <row r="15446" spans="8:20" x14ac:dyDescent="0.25">
      <c r="H15446" s="153"/>
      <c r="I15446" s="151"/>
      <c r="J15446" s="153"/>
      <c r="K15446" s="153"/>
      <c r="L15446" s="153"/>
      <c r="M15446" s="153"/>
      <c r="N15446" s="153"/>
      <c r="O15446" s="153"/>
      <c r="P15446" s="153"/>
      <c r="Q15446" s="153"/>
      <c r="R15446" s="153"/>
      <c r="S15446" s="152"/>
      <c r="T15446" s="154"/>
    </row>
    <row r="15447" spans="8:20" x14ac:dyDescent="0.25">
      <c r="H15447" s="153"/>
      <c r="I15447" s="151"/>
      <c r="J15447" s="153"/>
      <c r="K15447" s="153"/>
      <c r="L15447" s="153"/>
      <c r="M15447" s="153"/>
      <c r="N15447" s="153"/>
      <c r="O15447" s="153"/>
      <c r="P15447" s="153"/>
      <c r="Q15447" s="153"/>
      <c r="R15447" s="153"/>
      <c r="S15447" s="152"/>
      <c r="T15447" s="154"/>
    </row>
    <row r="15448" spans="8:20" x14ac:dyDescent="0.25">
      <c r="H15448" s="153"/>
      <c r="I15448" s="151"/>
      <c r="J15448" s="153"/>
      <c r="K15448" s="153"/>
      <c r="L15448" s="153"/>
      <c r="M15448" s="153"/>
      <c r="N15448" s="153"/>
      <c r="O15448" s="153"/>
      <c r="P15448" s="153"/>
      <c r="Q15448" s="153"/>
      <c r="R15448" s="153"/>
      <c r="S15448" s="152"/>
      <c r="T15448" s="154"/>
    </row>
    <row r="15449" spans="8:20" x14ac:dyDescent="0.25">
      <c r="H15449" s="153"/>
      <c r="I15449" s="151"/>
      <c r="J15449" s="153"/>
      <c r="K15449" s="153"/>
      <c r="L15449" s="153"/>
      <c r="M15449" s="153"/>
      <c r="N15449" s="153"/>
      <c r="O15449" s="153"/>
      <c r="P15449" s="153"/>
      <c r="Q15449" s="153"/>
      <c r="R15449" s="153"/>
      <c r="S15449" s="152"/>
      <c r="T15449" s="154"/>
    </row>
    <row r="15450" spans="8:20" x14ac:dyDescent="0.25">
      <c r="H15450" s="153"/>
      <c r="I15450" s="151"/>
      <c r="J15450" s="153"/>
      <c r="K15450" s="153"/>
      <c r="L15450" s="153"/>
      <c r="M15450" s="153"/>
      <c r="N15450" s="153"/>
      <c r="O15450" s="153"/>
      <c r="P15450" s="153"/>
      <c r="Q15450" s="153"/>
      <c r="R15450" s="153"/>
      <c r="S15450" s="152"/>
      <c r="T15450" s="154"/>
    </row>
    <row r="15451" spans="8:20" x14ac:dyDescent="0.25">
      <c r="H15451" s="153"/>
      <c r="I15451" s="151"/>
      <c r="J15451" s="153"/>
      <c r="K15451" s="153"/>
      <c r="L15451" s="153"/>
      <c r="M15451" s="153"/>
      <c r="N15451" s="153"/>
      <c r="O15451" s="153"/>
      <c r="P15451" s="153"/>
      <c r="Q15451" s="153"/>
      <c r="R15451" s="153"/>
      <c r="S15451" s="152"/>
      <c r="T15451" s="154"/>
    </row>
    <row r="15452" spans="8:20" x14ac:dyDescent="0.25">
      <c r="H15452" s="153"/>
      <c r="I15452" s="151"/>
      <c r="J15452" s="153"/>
      <c r="K15452" s="153"/>
      <c r="L15452" s="153"/>
      <c r="M15452" s="153"/>
      <c r="N15452" s="153"/>
      <c r="O15452" s="153"/>
      <c r="P15452" s="153"/>
      <c r="Q15452" s="153"/>
      <c r="R15452" s="153"/>
      <c r="S15452" s="152"/>
      <c r="T15452" s="154"/>
    </row>
    <row r="15453" spans="8:20" x14ac:dyDescent="0.25">
      <c r="H15453" s="153"/>
      <c r="I15453" s="151"/>
      <c r="J15453" s="153"/>
      <c r="K15453" s="153"/>
      <c r="L15453" s="153"/>
      <c r="M15453" s="153"/>
      <c r="N15453" s="153"/>
      <c r="O15453" s="153"/>
      <c r="P15453" s="153"/>
      <c r="Q15453" s="153"/>
      <c r="R15453" s="153"/>
      <c r="S15453" s="152"/>
      <c r="T15453" s="154"/>
    </row>
    <row r="15454" spans="8:20" x14ac:dyDescent="0.25">
      <c r="H15454" s="153"/>
      <c r="I15454" s="151"/>
      <c r="J15454" s="153"/>
      <c r="K15454" s="153"/>
      <c r="L15454" s="153"/>
      <c r="M15454" s="153"/>
      <c r="N15454" s="153"/>
      <c r="O15454" s="153"/>
      <c r="P15454" s="153"/>
      <c r="Q15454" s="153"/>
      <c r="R15454" s="153"/>
      <c r="S15454" s="152"/>
      <c r="T15454" s="154"/>
    </row>
    <row r="15455" spans="8:20" x14ac:dyDescent="0.25">
      <c r="H15455" s="153"/>
      <c r="I15455" s="151"/>
      <c r="J15455" s="153"/>
      <c r="K15455" s="153"/>
      <c r="L15455" s="153"/>
      <c r="M15455" s="153"/>
      <c r="N15455" s="153"/>
      <c r="O15455" s="153"/>
      <c r="P15455" s="153"/>
      <c r="Q15455" s="153"/>
      <c r="R15455" s="153"/>
      <c r="S15455" s="152"/>
      <c r="T15455" s="154"/>
    </row>
    <row r="15456" spans="8:20" x14ac:dyDescent="0.25">
      <c r="H15456" s="153"/>
      <c r="I15456" s="151"/>
      <c r="J15456" s="153"/>
      <c r="K15456" s="153"/>
      <c r="L15456" s="153"/>
      <c r="M15456" s="153"/>
      <c r="N15456" s="153"/>
      <c r="O15456" s="153"/>
      <c r="P15456" s="153"/>
      <c r="Q15456" s="153"/>
      <c r="R15456" s="153"/>
      <c r="S15456" s="152"/>
      <c r="T15456" s="154"/>
    </row>
    <row r="15457" spans="8:20" x14ac:dyDescent="0.25">
      <c r="H15457" s="153"/>
      <c r="I15457" s="151"/>
      <c r="J15457" s="153"/>
      <c r="K15457" s="153"/>
      <c r="L15457" s="153"/>
      <c r="M15457" s="153"/>
      <c r="N15457" s="153"/>
      <c r="O15457" s="153"/>
      <c r="P15457" s="153"/>
      <c r="Q15457" s="153"/>
      <c r="R15457" s="153"/>
      <c r="S15457" s="152"/>
      <c r="T15457" s="154"/>
    </row>
    <row r="15458" spans="8:20" x14ac:dyDescent="0.25">
      <c r="H15458" s="153"/>
      <c r="I15458" s="151"/>
      <c r="J15458" s="153"/>
      <c r="K15458" s="153"/>
      <c r="L15458" s="153"/>
      <c r="M15458" s="153"/>
      <c r="N15458" s="153"/>
      <c r="O15458" s="153"/>
      <c r="P15458" s="153"/>
      <c r="Q15458" s="153"/>
      <c r="R15458" s="153"/>
      <c r="S15458" s="152"/>
      <c r="T15458" s="154"/>
    </row>
    <row r="15459" spans="8:20" x14ac:dyDescent="0.25">
      <c r="H15459" s="153"/>
      <c r="I15459" s="151"/>
      <c r="J15459" s="153"/>
      <c r="K15459" s="153"/>
      <c r="L15459" s="153"/>
      <c r="M15459" s="153"/>
      <c r="N15459" s="153"/>
      <c r="O15459" s="153"/>
      <c r="P15459" s="153"/>
      <c r="Q15459" s="153"/>
      <c r="R15459" s="153"/>
      <c r="S15459" s="152"/>
      <c r="T15459" s="154"/>
    </row>
    <row r="15460" spans="8:20" x14ac:dyDescent="0.25">
      <c r="H15460" s="153"/>
      <c r="I15460" s="151"/>
      <c r="J15460" s="153"/>
      <c r="K15460" s="153"/>
      <c r="L15460" s="153"/>
      <c r="M15460" s="153"/>
      <c r="N15460" s="153"/>
      <c r="O15460" s="153"/>
      <c r="P15460" s="153"/>
      <c r="Q15460" s="153"/>
      <c r="R15460" s="153"/>
      <c r="S15460" s="152"/>
      <c r="T15460" s="154"/>
    </row>
    <row r="15461" spans="8:20" x14ac:dyDescent="0.25">
      <c r="H15461" s="153"/>
      <c r="I15461" s="151"/>
      <c r="J15461" s="153"/>
      <c r="K15461" s="153"/>
      <c r="L15461" s="153"/>
      <c r="M15461" s="153"/>
      <c r="N15461" s="153"/>
      <c r="O15461" s="153"/>
      <c r="P15461" s="153"/>
      <c r="Q15461" s="153"/>
      <c r="R15461" s="153"/>
      <c r="S15461" s="152"/>
      <c r="T15461" s="154"/>
    </row>
    <row r="15462" spans="8:20" x14ac:dyDescent="0.25">
      <c r="H15462" s="153"/>
      <c r="I15462" s="151"/>
      <c r="J15462" s="153"/>
      <c r="K15462" s="153"/>
      <c r="L15462" s="153"/>
      <c r="M15462" s="153"/>
      <c r="N15462" s="153"/>
      <c r="O15462" s="153"/>
      <c r="P15462" s="153"/>
      <c r="Q15462" s="153"/>
      <c r="R15462" s="153"/>
      <c r="S15462" s="152"/>
      <c r="T15462" s="154"/>
    </row>
    <row r="15463" spans="8:20" x14ac:dyDescent="0.25">
      <c r="H15463" s="153"/>
      <c r="I15463" s="151"/>
      <c r="J15463" s="153"/>
      <c r="K15463" s="153"/>
      <c r="L15463" s="153"/>
      <c r="M15463" s="153"/>
      <c r="N15463" s="153"/>
      <c r="O15463" s="153"/>
      <c r="P15463" s="153"/>
      <c r="Q15463" s="153"/>
      <c r="R15463" s="153"/>
      <c r="S15463" s="152"/>
      <c r="T15463" s="154"/>
    </row>
    <row r="15464" spans="8:20" x14ac:dyDescent="0.25">
      <c r="H15464" s="153"/>
      <c r="I15464" s="151"/>
      <c r="J15464" s="153"/>
      <c r="K15464" s="153"/>
      <c r="L15464" s="153"/>
      <c r="M15464" s="153"/>
      <c r="N15464" s="153"/>
      <c r="O15464" s="153"/>
      <c r="P15464" s="153"/>
      <c r="Q15464" s="153"/>
      <c r="R15464" s="153"/>
      <c r="S15464" s="152"/>
      <c r="T15464" s="154"/>
    </row>
    <row r="15465" spans="8:20" x14ac:dyDescent="0.25">
      <c r="H15465" s="153"/>
      <c r="I15465" s="151"/>
      <c r="J15465" s="153"/>
      <c r="K15465" s="153"/>
      <c r="L15465" s="153"/>
      <c r="M15465" s="153"/>
      <c r="N15465" s="153"/>
      <c r="O15465" s="153"/>
      <c r="P15465" s="153"/>
      <c r="Q15465" s="153"/>
      <c r="R15465" s="153"/>
      <c r="S15465" s="152"/>
      <c r="T15465" s="154"/>
    </row>
    <row r="15466" spans="8:20" x14ac:dyDescent="0.25">
      <c r="H15466" s="153"/>
      <c r="I15466" s="151"/>
      <c r="J15466" s="153"/>
      <c r="K15466" s="153"/>
      <c r="L15466" s="153"/>
      <c r="M15466" s="153"/>
      <c r="N15466" s="153"/>
      <c r="O15466" s="153"/>
      <c r="P15466" s="153"/>
      <c r="Q15466" s="153"/>
      <c r="R15466" s="153"/>
      <c r="S15466" s="152"/>
      <c r="T15466" s="154"/>
    </row>
    <row r="15467" spans="8:20" x14ac:dyDescent="0.25">
      <c r="H15467" s="153"/>
      <c r="I15467" s="151"/>
      <c r="J15467" s="153"/>
      <c r="K15467" s="153"/>
      <c r="L15467" s="153"/>
      <c r="M15467" s="153"/>
      <c r="N15467" s="153"/>
      <c r="O15467" s="153"/>
      <c r="P15467" s="153"/>
      <c r="Q15467" s="153"/>
      <c r="R15467" s="153"/>
      <c r="S15467" s="152"/>
      <c r="T15467" s="154"/>
    </row>
    <row r="15468" spans="8:20" x14ac:dyDescent="0.25">
      <c r="H15468" s="153"/>
      <c r="I15468" s="151"/>
      <c r="J15468" s="153"/>
      <c r="K15468" s="153"/>
      <c r="L15468" s="153"/>
      <c r="M15468" s="153"/>
      <c r="N15468" s="153"/>
      <c r="O15468" s="153"/>
      <c r="P15468" s="153"/>
      <c r="Q15468" s="153"/>
      <c r="R15468" s="153"/>
      <c r="S15468" s="152"/>
      <c r="T15468" s="154"/>
    </row>
    <row r="15469" spans="8:20" x14ac:dyDescent="0.25">
      <c r="H15469" s="153"/>
      <c r="I15469" s="151"/>
      <c r="J15469" s="153"/>
      <c r="K15469" s="153"/>
      <c r="L15469" s="153"/>
      <c r="M15469" s="153"/>
      <c r="N15469" s="153"/>
      <c r="O15469" s="153"/>
      <c r="P15469" s="153"/>
      <c r="Q15469" s="153"/>
      <c r="R15469" s="153"/>
      <c r="S15469" s="152"/>
      <c r="T15469" s="154"/>
    </row>
    <row r="15470" spans="8:20" x14ac:dyDescent="0.25">
      <c r="H15470" s="153"/>
      <c r="I15470" s="151"/>
      <c r="J15470" s="153"/>
      <c r="K15470" s="153"/>
      <c r="L15470" s="153"/>
      <c r="M15470" s="153"/>
      <c r="N15470" s="153"/>
      <c r="O15470" s="153"/>
      <c r="P15470" s="153"/>
      <c r="Q15470" s="153"/>
      <c r="R15470" s="153"/>
      <c r="S15470" s="152"/>
      <c r="T15470" s="154"/>
    </row>
    <row r="15471" spans="8:20" x14ac:dyDescent="0.25">
      <c r="H15471" s="153"/>
      <c r="I15471" s="151"/>
      <c r="J15471" s="153"/>
      <c r="K15471" s="153"/>
      <c r="L15471" s="153"/>
      <c r="M15471" s="153"/>
      <c r="N15471" s="153"/>
      <c r="O15471" s="153"/>
      <c r="P15471" s="153"/>
      <c r="Q15471" s="153"/>
      <c r="R15471" s="153"/>
      <c r="S15471" s="152"/>
      <c r="T15471" s="154"/>
    </row>
    <row r="15472" spans="8:20" x14ac:dyDescent="0.25">
      <c r="H15472" s="153"/>
      <c r="I15472" s="151"/>
      <c r="J15472" s="153"/>
      <c r="K15472" s="153"/>
      <c r="L15472" s="153"/>
      <c r="M15472" s="153"/>
      <c r="N15472" s="153"/>
      <c r="O15472" s="153"/>
      <c r="P15472" s="153"/>
      <c r="Q15472" s="153"/>
      <c r="R15472" s="153"/>
      <c r="S15472" s="152"/>
      <c r="T15472" s="154"/>
    </row>
    <row r="15473" spans="8:20" x14ac:dyDescent="0.25">
      <c r="H15473" s="153"/>
      <c r="I15473" s="151"/>
      <c r="J15473" s="153"/>
      <c r="K15473" s="153"/>
      <c r="L15473" s="153"/>
      <c r="M15473" s="153"/>
      <c r="N15473" s="153"/>
      <c r="O15473" s="153"/>
      <c r="P15473" s="153"/>
      <c r="Q15473" s="153"/>
      <c r="R15473" s="153"/>
      <c r="S15473" s="152"/>
      <c r="T15473" s="154"/>
    </row>
    <row r="15474" spans="8:20" x14ac:dyDescent="0.25">
      <c r="H15474" s="153"/>
      <c r="I15474" s="151"/>
      <c r="J15474" s="153"/>
      <c r="K15474" s="153"/>
      <c r="L15474" s="153"/>
      <c r="M15474" s="153"/>
      <c r="N15474" s="153"/>
      <c r="O15474" s="153"/>
      <c r="P15474" s="153"/>
      <c r="Q15474" s="153"/>
      <c r="R15474" s="153"/>
      <c r="S15474" s="152"/>
      <c r="T15474" s="154"/>
    </row>
    <row r="15475" spans="8:20" x14ac:dyDescent="0.25">
      <c r="H15475" s="153"/>
      <c r="I15475" s="151"/>
      <c r="J15475" s="153"/>
      <c r="K15475" s="153"/>
      <c r="L15475" s="153"/>
      <c r="M15475" s="153"/>
      <c r="N15475" s="153"/>
      <c r="O15475" s="153"/>
      <c r="P15475" s="153"/>
      <c r="Q15475" s="153"/>
      <c r="R15475" s="153"/>
      <c r="S15475" s="152"/>
      <c r="T15475" s="154"/>
    </row>
    <row r="15476" spans="8:20" x14ac:dyDescent="0.25">
      <c r="H15476" s="153"/>
      <c r="I15476" s="151"/>
      <c r="J15476" s="153"/>
      <c r="K15476" s="153"/>
      <c r="L15476" s="153"/>
      <c r="M15476" s="153"/>
      <c r="N15476" s="153"/>
      <c r="O15476" s="153"/>
      <c r="P15476" s="153"/>
      <c r="Q15476" s="153"/>
      <c r="R15476" s="153"/>
      <c r="S15476" s="152"/>
      <c r="T15476" s="154"/>
    </row>
    <row r="15477" spans="8:20" x14ac:dyDescent="0.25">
      <c r="H15477" s="153"/>
      <c r="I15477" s="151"/>
      <c r="J15477" s="153"/>
      <c r="K15477" s="153"/>
      <c r="L15477" s="153"/>
      <c r="M15477" s="153"/>
      <c r="N15477" s="153"/>
      <c r="O15477" s="153"/>
      <c r="P15477" s="153"/>
      <c r="Q15477" s="153"/>
      <c r="R15477" s="153"/>
      <c r="S15477" s="152"/>
      <c r="T15477" s="154"/>
    </row>
    <row r="15478" spans="8:20" x14ac:dyDescent="0.25">
      <c r="H15478" s="153"/>
      <c r="I15478" s="151"/>
      <c r="J15478" s="153"/>
      <c r="K15478" s="153"/>
      <c r="L15478" s="153"/>
      <c r="M15478" s="153"/>
      <c r="N15478" s="153"/>
      <c r="O15478" s="153"/>
      <c r="P15478" s="153"/>
      <c r="Q15478" s="153"/>
      <c r="R15478" s="153"/>
      <c r="S15478" s="152"/>
      <c r="T15478" s="154"/>
    </row>
    <row r="15479" spans="8:20" x14ac:dyDescent="0.25">
      <c r="H15479" s="153"/>
      <c r="I15479" s="151"/>
      <c r="J15479" s="153"/>
      <c r="K15479" s="153"/>
      <c r="L15479" s="153"/>
      <c r="M15479" s="153"/>
      <c r="N15479" s="153"/>
      <c r="O15479" s="153"/>
      <c r="P15479" s="153"/>
      <c r="Q15479" s="153"/>
      <c r="R15479" s="153"/>
      <c r="S15479" s="152"/>
      <c r="T15479" s="154"/>
    </row>
    <row r="15480" spans="8:20" x14ac:dyDescent="0.25">
      <c r="H15480" s="153"/>
      <c r="I15480" s="151"/>
      <c r="J15480" s="153"/>
      <c r="K15480" s="153"/>
      <c r="L15480" s="153"/>
      <c r="M15480" s="153"/>
      <c r="N15480" s="153"/>
      <c r="O15480" s="153"/>
      <c r="P15480" s="153"/>
      <c r="Q15480" s="153"/>
      <c r="R15480" s="153"/>
      <c r="S15480" s="152"/>
      <c r="T15480" s="154"/>
    </row>
    <row r="15481" spans="8:20" x14ac:dyDescent="0.25">
      <c r="H15481" s="153"/>
      <c r="I15481" s="151"/>
      <c r="J15481" s="153"/>
      <c r="K15481" s="153"/>
      <c r="L15481" s="153"/>
      <c r="M15481" s="153"/>
      <c r="N15481" s="153"/>
      <c r="O15481" s="153"/>
      <c r="P15481" s="153"/>
      <c r="Q15481" s="153"/>
      <c r="R15481" s="153"/>
      <c r="S15481" s="152"/>
      <c r="T15481" s="154"/>
    </row>
    <row r="15482" spans="8:20" x14ac:dyDescent="0.25">
      <c r="H15482" s="153"/>
      <c r="I15482" s="151"/>
      <c r="J15482" s="153"/>
      <c r="K15482" s="153"/>
      <c r="L15482" s="153"/>
      <c r="M15482" s="153"/>
      <c r="N15482" s="153"/>
      <c r="O15482" s="153"/>
      <c r="P15482" s="153"/>
      <c r="Q15482" s="153"/>
      <c r="R15482" s="153"/>
      <c r="S15482" s="152"/>
      <c r="T15482" s="154"/>
    </row>
    <row r="15483" spans="8:20" x14ac:dyDescent="0.25">
      <c r="H15483" s="153"/>
      <c r="I15483" s="151"/>
      <c r="J15483" s="153"/>
      <c r="K15483" s="153"/>
      <c r="L15483" s="153"/>
      <c r="M15483" s="153"/>
      <c r="N15483" s="153"/>
      <c r="O15483" s="153"/>
      <c r="P15483" s="153"/>
      <c r="Q15483" s="153"/>
      <c r="R15483" s="153"/>
      <c r="S15483" s="152"/>
      <c r="T15483" s="154"/>
    </row>
    <row r="15484" spans="8:20" x14ac:dyDescent="0.25">
      <c r="H15484" s="153"/>
      <c r="I15484" s="151"/>
      <c r="J15484" s="153"/>
      <c r="K15484" s="153"/>
      <c r="L15484" s="153"/>
      <c r="M15484" s="153"/>
      <c r="N15484" s="153"/>
      <c r="O15484" s="153"/>
      <c r="P15484" s="153"/>
      <c r="Q15484" s="153"/>
      <c r="R15484" s="153"/>
      <c r="S15484" s="152"/>
      <c r="T15484" s="154"/>
    </row>
    <row r="15485" spans="8:20" x14ac:dyDescent="0.25">
      <c r="H15485" s="153"/>
      <c r="I15485" s="151"/>
      <c r="J15485" s="153"/>
      <c r="K15485" s="153"/>
      <c r="L15485" s="153"/>
      <c r="M15485" s="153"/>
      <c r="N15485" s="153"/>
      <c r="O15485" s="153"/>
      <c r="P15485" s="153"/>
      <c r="Q15485" s="153"/>
      <c r="R15485" s="153"/>
      <c r="S15485" s="152"/>
      <c r="T15485" s="154"/>
    </row>
    <row r="15486" spans="8:20" x14ac:dyDescent="0.25">
      <c r="H15486" s="153"/>
      <c r="I15486" s="151"/>
      <c r="J15486" s="153"/>
      <c r="K15486" s="153"/>
      <c r="L15486" s="153"/>
      <c r="M15486" s="153"/>
      <c r="N15486" s="153"/>
      <c r="O15486" s="153"/>
      <c r="P15486" s="153"/>
      <c r="Q15486" s="153"/>
      <c r="R15486" s="153"/>
      <c r="S15486" s="152"/>
      <c r="T15486" s="154"/>
    </row>
    <row r="15487" spans="8:20" x14ac:dyDescent="0.25">
      <c r="H15487" s="153"/>
      <c r="I15487" s="151"/>
      <c r="J15487" s="153"/>
      <c r="K15487" s="153"/>
      <c r="L15487" s="153"/>
      <c r="M15487" s="153"/>
      <c r="N15487" s="153"/>
      <c r="O15487" s="153"/>
      <c r="P15487" s="153"/>
      <c r="Q15487" s="153"/>
      <c r="R15487" s="153"/>
      <c r="S15487" s="152"/>
      <c r="T15487" s="154"/>
    </row>
    <row r="15488" spans="8:20" x14ac:dyDescent="0.25">
      <c r="H15488" s="153"/>
      <c r="I15488" s="151"/>
      <c r="J15488" s="153"/>
      <c r="K15488" s="153"/>
      <c r="L15488" s="153"/>
      <c r="M15488" s="153"/>
      <c r="N15488" s="153"/>
      <c r="O15488" s="153"/>
      <c r="P15488" s="153"/>
      <c r="Q15488" s="153"/>
      <c r="R15488" s="153"/>
      <c r="S15488" s="152"/>
      <c r="T15488" s="154"/>
    </row>
    <row r="15489" spans="8:20" x14ac:dyDescent="0.25">
      <c r="H15489" s="153"/>
      <c r="I15489" s="151"/>
      <c r="J15489" s="153"/>
      <c r="K15489" s="153"/>
      <c r="L15489" s="153"/>
      <c r="M15489" s="153"/>
      <c r="N15489" s="153"/>
      <c r="O15489" s="153"/>
      <c r="P15489" s="153"/>
      <c r="Q15489" s="153"/>
      <c r="R15489" s="153"/>
      <c r="S15489" s="152"/>
      <c r="T15489" s="154"/>
    </row>
    <row r="15490" spans="8:20" x14ac:dyDescent="0.25">
      <c r="H15490" s="153"/>
      <c r="I15490" s="151"/>
      <c r="J15490" s="153"/>
      <c r="K15490" s="153"/>
      <c r="L15490" s="153"/>
      <c r="M15490" s="153"/>
      <c r="N15490" s="153"/>
      <c r="O15490" s="153"/>
      <c r="P15490" s="153"/>
      <c r="Q15490" s="153"/>
      <c r="R15490" s="153"/>
      <c r="S15490" s="152"/>
      <c r="T15490" s="154"/>
    </row>
    <row r="15491" spans="8:20" x14ac:dyDescent="0.25">
      <c r="H15491" s="153"/>
      <c r="I15491" s="151"/>
      <c r="J15491" s="153"/>
      <c r="K15491" s="153"/>
      <c r="L15491" s="153"/>
      <c r="M15491" s="153"/>
      <c r="N15491" s="153"/>
      <c r="O15491" s="153"/>
      <c r="P15491" s="153"/>
      <c r="Q15491" s="153"/>
      <c r="R15491" s="153"/>
      <c r="S15491" s="152"/>
      <c r="T15491" s="154"/>
    </row>
    <row r="15492" spans="8:20" x14ac:dyDescent="0.25">
      <c r="H15492" s="153"/>
      <c r="I15492" s="151"/>
      <c r="J15492" s="153"/>
      <c r="K15492" s="153"/>
      <c r="L15492" s="153"/>
      <c r="M15492" s="153"/>
      <c r="N15492" s="153"/>
      <c r="O15492" s="153"/>
      <c r="P15492" s="153"/>
      <c r="Q15492" s="153"/>
      <c r="R15492" s="153"/>
      <c r="S15492" s="152"/>
      <c r="T15492" s="154"/>
    </row>
    <row r="15493" spans="8:20" x14ac:dyDescent="0.25">
      <c r="H15493" s="153"/>
      <c r="I15493" s="151"/>
      <c r="J15493" s="153"/>
      <c r="K15493" s="153"/>
      <c r="L15493" s="153"/>
      <c r="M15493" s="153"/>
      <c r="N15493" s="153"/>
      <c r="O15493" s="153"/>
      <c r="P15493" s="153"/>
      <c r="Q15493" s="153"/>
      <c r="R15493" s="153"/>
      <c r="S15493" s="152"/>
      <c r="T15493" s="154"/>
    </row>
    <row r="15494" spans="8:20" x14ac:dyDescent="0.25">
      <c r="H15494" s="153"/>
      <c r="I15494" s="151"/>
      <c r="J15494" s="153"/>
      <c r="K15494" s="153"/>
      <c r="L15494" s="153"/>
      <c r="M15494" s="153"/>
      <c r="N15494" s="153"/>
      <c r="O15494" s="153"/>
      <c r="P15494" s="153"/>
      <c r="Q15494" s="153"/>
      <c r="R15494" s="153"/>
      <c r="S15494" s="152"/>
      <c r="T15494" s="154"/>
    </row>
    <row r="15495" spans="8:20" x14ac:dyDescent="0.25">
      <c r="H15495" s="153"/>
      <c r="I15495" s="151"/>
      <c r="J15495" s="153"/>
      <c r="K15495" s="153"/>
      <c r="L15495" s="153"/>
      <c r="M15495" s="153"/>
      <c r="N15495" s="153"/>
      <c r="O15495" s="153"/>
      <c r="P15495" s="153"/>
      <c r="Q15495" s="153"/>
      <c r="R15495" s="153"/>
      <c r="S15495" s="152"/>
      <c r="T15495" s="154"/>
    </row>
    <row r="15496" spans="8:20" x14ac:dyDescent="0.25">
      <c r="H15496" s="153"/>
      <c r="I15496" s="151"/>
      <c r="J15496" s="153"/>
      <c r="K15496" s="153"/>
      <c r="L15496" s="153"/>
      <c r="M15496" s="153"/>
      <c r="N15496" s="153"/>
      <c r="O15496" s="153"/>
      <c r="P15496" s="153"/>
      <c r="Q15496" s="153"/>
      <c r="R15496" s="153"/>
      <c r="S15496" s="152"/>
      <c r="T15496" s="154"/>
    </row>
    <row r="15497" spans="8:20" x14ac:dyDescent="0.25">
      <c r="H15497" s="153"/>
      <c r="I15497" s="151"/>
      <c r="J15497" s="153"/>
      <c r="K15497" s="153"/>
      <c r="L15497" s="153"/>
      <c r="M15497" s="153"/>
      <c r="N15497" s="153"/>
      <c r="O15497" s="153"/>
      <c r="P15497" s="153"/>
      <c r="Q15497" s="153"/>
      <c r="R15497" s="153"/>
      <c r="S15497" s="152"/>
      <c r="T15497" s="154"/>
    </row>
    <row r="15498" spans="8:20" x14ac:dyDescent="0.25">
      <c r="H15498" s="153"/>
      <c r="I15498" s="151"/>
      <c r="J15498" s="153"/>
      <c r="K15498" s="153"/>
      <c r="L15498" s="153"/>
      <c r="M15498" s="153"/>
      <c r="N15498" s="153"/>
      <c r="O15498" s="153"/>
      <c r="P15498" s="153"/>
      <c r="Q15498" s="153"/>
      <c r="R15498" s="153"/>
      <c r="S15498" s="152"/>
      <c r="T15498" s="154"/>
    </row>
    <row r="15499" spans="8:20" x14ac:dyDescent="0.25">
      <c r="H15499" s="153"/>
      <c r="I15499" s="151"/>
      <c r="J15499" s="153"/>
      <c r="K15499" s="153"/>
      <c r="L15499" s="153"/>
      <c r="M15499" s="153"/>
      <c r="N15499" s="153"/>
      <c r="O15499" s="153"/>
      <c r="P15499" s="153"/>
      <c r="Q15499" s="153"/>
      <c r="R15499" s="153"/>
      <c r="S15499" s="152"/>
      <c r="T15499" s="154"/>
    </row>
    <row r="15500" spans="8:20" x14ac:dyDescent="0.25">
      <c r="H15500" s="153"/>
      <c r="I15500" s="151"/>
      <c r="J15500" s="153"/>
      <c r="K15500" s="153"/>
      <c r="L15500" s="153"/>
      <c r="M15500" s="153"/>
      <c r="N15500" s="153"/>
      <c r="O15500" s="153"/>
      <c r="P15500" s="153"/>
      <c r="Q15500" s="153"/>
      <c r="R15500" s="153"/>
      <c r="S15500" s="152"/>
      <c r="T15500" s="154"/>
    </row>
    <row r="15501" spans="8:20" x14ac:dyDescent="0.25">
      <c r="H15501" s="153"/>
      <c r="I15501" s="151"/>
      <c r="J15501" s="153"/>
      <c r="K15501" s="153"/>
      <c r="L15501" s="153"/>
      <c r="M15501" s="153"/>
      <c r="N15501" s="153"/>
      <c r="O15501" s="153"/>
      <c r="P15501" s="153"/>
      <c r="Q15501" s="153"/>
      <c r="R15501" s="153"/>
      <c r="S15501" s="152"/>
      <c r="T15501" s="154"/>
    </row>
    <row r="15502" spans="8:20" x14ac:dyDescent="0.25">
      <c r="H15502" s="153"/>
      <c r="I15502" s="151"/>
      <c r="J15502" s="153"/>
      <c r="K15502" s="153"/>
      <c r="L15502" s="153"/>
      <c r="M15502" s="153"/>
      <c r="N15502" s="153"/>
      <c r="O15502" s="153"/>
      <c r="P15502" s="153"/>
      <c r="Q15502" s="153"/>
      <c r="R15502" s="153"/>
      <c r="S15502" s="152"/>
      <c r="T15502" s="154"/>
    </row>
    <row r="15503" spans="8:20" x14ac:dyDescent="0.25">
      <c r="H15503" s="153"/>
      <c r="I15503" s="151"/>
      <c r="J15503" s="153"/>
      <c r="K15503" s="153"/>
      <c r="L15503" s="153"/>
      <c r="M15503" s="153"/>
      <c r="N15503" s="153"/>
      <c r="O15503" s="153"/>
      <c r="P15503" s="153"/>
      <c r="Q15503" s="153"/>
      <c r="R15503" s="153"/>
      <c r="S15503" s="152"/>
      <c r="T15503" s="154"/>
    </row>
    <row r="15504" spans="8:20" x14ac:dyDescent="0.25">
      <c r="H15504" s="153"/>
      <c r="I15504" s="151"/>
      <c r="J15504" s="153"/>
      <c r="K15504" s="153"/>
      <c r="L15504" s="153"/>
      <c r="M15504" s="153"/>
      <c r="N15504" s="153"/>
      <c r="O15504" s="153"/>
      <c r="P15504" s="153"/>
      <c r="Q15504" s="153"/>
      <c r="R15504" s="153"/>
      <c r="S15504" s="152"/>
      <c r="T15504" s="154"/>
    </row>
    <row r="15505" spans="8:20" x14ac:dyDescent="0.25">
      <c r="H15505" s="153"/>
      <c r="I15505" s="151"/>
      <c r="J15505" s="153"/>
      <c r="K15505" s="153"/>
      <c r="L15505" s="153"/>
      <c r="M15505" s="153"/>
      <c r="N15505" s="153"/>
      <c r="O15505" s="153"/>
      <c r="P15505" s="153"/>
      <c r="Q15505" s="153"/>
      <c r="R15505" s="153"/>
      <c r="S15505" s="152"/>
      <c r="T15505" s="154"/>
    </row>
    <row r="15506" spans="8:20" x14ac:dyDescent="0.25">
      <c r="H15506" s="153"/>
      <c r="I15506" s="151"/>
      <c r="J15506" s="153"/>
      <c r="K15506" s="153"/>
      <c r="L15506" s="153"/>
      <c r="M15506" s="153"/>
      <c r="N15506" s="153"/>
      <c r="O15506" s="153"/>
      <c r="P15506" s="153"/>
      <c r="Q15506" s="153"/>
      <c r="R15506" s="153"/>
      <c r="S15506" s="152"/>
      <c r="T15506" s="154"/>
    </row>
    <row r="15507" spans="8:20" x14ac:dyDescent="0.25">
      <c r="H15507" s="153"/>
      <c r="I15507" s="151"/>
      <c r="J15507" s="153"/>
      <c r="K15507" s="153"/>
      <c r="L15507" s="153"/>
      <c r="M15507" s="153"/>
      <c r="N15507" s="153"/>
      <c r="O15507" s="153"/>
      <c r="P15507" s="153"/>
      <c r="Q15507" s="153"/>
      <c r="R15507" s="153"/>
      <c r="S15507" s="152"/>
      <c r="T15507" s="154"/>
    </row>
    <row r="15508" spans="8:20" x14ac:dyDescent="0.25">
      <c r="H15508" s="153"/>
      <c r="I15508" s="151"/>
      <c r="J15508" s="153"/>
      <c r="K15508" s="153"/>
      <c r="L15508" s="153"/>
      <c r="M15508" s="153"/>
      <c r="N15508" s="153"/>
      <c r="O15508" s="153"/>
      <c r="P15508" s="153"/>
      <c r="Q15508" s="153"/>
      <c r="R15508" s="153"/>
      <c r="S15508" s="152"/>
      <c r="T15508" s="154"/>
    </row>
    <row r="15509" spans="8:20" x14ac:dyDescent="0.25">
      <c r="H15509" s="153"/>
      <c r="I15509" s="151"/>
      <c r="J15509" s="153"/>
      <c r="K15509" s="153"/>
      <c r="L15509" s="153"/>
      <c r="M15509" s="153"/>
      <c r="N15509" s="153"/>
      <c r="O15509" s="153"/>
      <c r="P15509" s="153"/>
      <c r="Q15509" s="153"/>
      <c r="R15509" s="153"/>
      <c r="S15509" s="152"/>
      <c r="T15509" s="154"/>
    </row>
    <row r="15510" spans="8:20" x14ac:dyDescent="0.25">
      <c r="H15510" s="153"/>
      <c r="I15510" s="151"/>
      <c r="J15510" s="153"/>
      <c r="K15510" s="153"/>
      <c r="L15510" s="153"/>
      <c r="M15510" s="153"/>
      <c r="N15510" s="153"/>
      <c r="O15510" s="153"/>
      <c r="P15510" s="153"/>
      <c r="Q15510" s="153"/>
      <c r="R15510" s="153"/>
      <c r="S15510" s="152"/>
      <c r="T15510" s="154"/>
    </row>
    <row r="15511" spans="8:20" x14ac:dyDescent="0.25">
      <c r="H15511" s="153"/>
      <c r="I15511" s="151"/>
      <c r="J15511" s="153"/>
      <c r="K15511" s="153"/>
      <c r="L15511" s="153"/>
      <c r="M15511" s="153"/>
      <c r="N15511" s="153"/>
      <c r="O15511" s="153"/>
      <c r="P15511" s="153"/>
      <c r="Q15511" s="153"/>
      <c r="R15511" s="153"/>
      <c r="S15511" s="152"/>
      <c r="T15511" s="154"/>
    </row>
    <row r="15512" spans="8:20" x14ac:dyDescent="0.25">
      <c r="H15512" s="153"/>
      <c r="I15512" s="151"/>
      <c r="J15512" s="153"/>
      <c r="K15512" s="153"/>
      <c r="L15512" s="153"/>
      <c r="M15512" s="153"/>
      <c r="N15512" s="153"/>
      <c r="O15512" s="153"/>
      <c r="P15512" s="153"/>
      <c r="Q15512" s="153"/>
      <c r="R15512" s="153"/>
      <c r="S15512" s="152"/>
      <c r="T15512" s="154"/>
    </row>
    <row r="15513" spans="8:20" x14ac:dyDescent="0.25">
      <c r="H15513" s="153"/>
      <c r="I15513" s="151"/>
      <c r="J15513" s="153"/>
      <c r="K15513" s="153"/>
      <c r="L15513" s="153"/>
      <c r="M15513" s="153"/>
      <c r="N15513" s="153"/>
      <c r="O15513" s="153"/>
      <c r="P15513" s="153"/>
      <c r="Q15513" s="153"/>
      <c r="R15513" s="153"/>
      <c r="S15513" s="152"/>
      <c r="T15513" s="154"/>
    </row>
    <row r="15514" spans="8:20" x14ac:dyDescent="0.25">
      <c r="H15514" s="153"/>
      <c r="I15514" s="151"/>
      <c r="J15514" s="153"/>
      <c r="K15514" s="153"/>
      <c r="L15514" s="153"/>
      <c r="M15514" s="153"/>
      <c r="N15514" s="153"/>
      <c r="O15514" s="153"/>
      <c r="P15514" s="153"/>
      <c r="Q15514" s="153"/>
      <c r="R15514" s="153"/>
      <c r="S15514" s="152"/>
      <c r="T15514" s="154"/>
    </row>
    <row r="15515" spans="8:20" x14ac:dyDescent="0.25">
      <c r="H15515" s="153"/>
      <c r="I15515" s="151"/>
      <c r="J15515" s="153"/>
      <c r="K15515" s="153"/>
      <c r="L15515" s="153"/>
      <c r="M15515" s="153"/>
      <c r="N15515" s="153"/>
      <c r="O15515" s="153"/>
      <c r="P15515" s="153"/>
      <c r="Q15515" s="153"/>
      <c r="R15515" s="153"/>
      <c r="S15515" s="152"/>
      <c r="T15515" s="154"/>
    </row>
    <row r="15516" spans="8:20" x14ac:dyDescent="0.25">
      <c r="H15516" s="153"/>
      <c r="I15516" s="151"/>
      <c r="J15516" s="153"/>
      <c r="K15516" s="153"/>
      <c r="L15516" s="153"/>
      <c r="M15516" s="153"/>
      <c r="N15516" s="153"/>
      <c r="O15516" s="153"/>
      <c r="P15516" s="153"/>
      <c r="Q15516" s="153"/>
      <c r="R15516" s="153"/>
      <c r="S15516" s="152"/>
      <c r="T15516" s="154"/>
    </row>
    <row r="15517" spans="8:20" x14ac:dyDescent="0.25">
      <c r="H15517" s="153"/>
      <c r="I15517" s="151"/>
      <c r="J15517" s="153"/>
      <c r="K15517" s="153"/>
      <c r="L15517" s="153"/>
      <c r="M15517" s="153"/>
      <c r="N15517" s="153"/>
      <c r="O15517" s="153"/>
      <c r="P15517" s="153"/>
      <c r="Q15517" s="153"/>
      <c r="R15517" s="153"/>
      <c r="S15517" s="152"/>
      <c r="T15517" s="154"/>
    </row>
    <row r="15518" spans="8:20" x14ac:dyDescent="0.25">
      <c r="H15518" s="153"/>
      <c r="I15518" s="151"/>
      <c r="J15518" s="153"/>
      <c r="K15518" s="153"/>
      <c r="L15518" s="153"/>
      <c r="M15518" s="153"/>
      <c r="N15518" s="153"/>
      <c r="O15518" s="153"/>
      <c r="P15518" s="153"/>
      <c r="Q15518" s="153"/>
      <c r="R15518" s="153"/>
      <c r="S15518" s="152"/>
      <c r="T15518" s="154"/>
    </row>
    <row r="15519" spans="8:20" x14ac:dyDescent="0.25">
      <c r="H15519" s="153"/>
      <c r="I15519" s="151"/>
      <c r="J15519" s="153"/>
      <c r="K15519" s="153"/>
      <c r="L15519" s="153"/>
      <c r="M15519" s="153"/>
      <c r="N15519" s="153"/>
      <c r="O15519" s="153"/>
      <c r="P15519" s="153"/>
      <c r="Q15519" s="153"/>
      <c r="R15519" s="153"/>
      <c r="S15519" s="152"/>
      <c r="T15519" s="154"/>
    </row>
    <row r="15520" spans="8:20" x14ac:dyDescent="0.25">
      <c r="H15520" s="153"/>
      <c r="I15520" s="151"/>
      <c r="J15520" s="153"/>
      <c r="K15520" s="153"/>
      <c r="L15520" s="153"/>
      <c r="M15520" s="153"/>
      <c r="N15520" s="153"/>
      <c r="O15520" s="153"/>
      <c r="P15520" s="153"/>
      <c r="Q15520" s="153"/>
      <c r="R15520" s="153"/>
      <c r="S15520" s="152"/>
      <c r="T15520" s="154"/>
    </row>
    <row r="15521" spans="8:20" x14ac:dyDescent="0.25">
      <c r="H15521" s="153"/>
      <c r="I15521" s="151"/>
      <c r="J15521" s="153"/>
      <c r="K15521" s="153"/>
      <c r="L15521" s="153"/>
      <c r="M15521" s="153"/>
      <c r="N15521" s="153"/>
      <c r="O15521" s="153"/>
      <c r="P15521" s="153"/>
      <c r="Q15521" s="153"/>
      <c r="R15521" s="153"/>
      <c r="S15521" s="152"/>
      <c r="T15521" s="154"/>
    </row>
    <row r="15522" spans="8:20" x14ac:dyDescent="0.25">
      <c r="H15522" s="153"/>
      <c r="I15522" s="151"/>
      <c r="J15522" s="153"/>
      <c r="K15522" s="153"/>
      <c r="L15522" s="153"/>
      <c r="M15522" s="153"/>
      <c r="N15522" s="153"/>
      <c r="O15522" s="153"/>
      <c r="P15522" s="153"/>
      <c r="Q15522" s="153"/>
      <c r="R15522" s="153"/>
      <c r="S15522" s="152"/>
      <c r="T15522" s="154"/>
    </row>
    <row r="15523" spans="8:20" x14ac:dyDescent="0.25">
      <c r="H15523" s="153"/>
      <c r="I15523" s="151"/>
      <c r="J15523" s="153"/>
      <c r="K15523" s="153"/>
      <c r="L15523" s="153"/>
      <c r="M15523" s="153"/>
      <c r="N15523" s="153"/>
      <c r="O15523" s="153"/>
      <c r="P15523" s="153"/>
      <c r="Q15523" s="153"/>
      <c r="R15523" s="153"/>
      <c r="S15523" s="152"/>
      <c r="T15523" s="154"/>
    </row>
    <row r="15524" spans="8:20" x14ac:dyDescent="0.25">
      <c r="H15524" s="153"/>
      <c r="I15524" s="151"/>
      <c r="J15524" s="153"/>
      <c r="K15524" s="153"/>
      <c r="L15524" s="153"/>
      <c r="M15524" s="153"/>
      <c r="N15524" s="153"/>
      <c r="O15524" s="153"/>
      <c r="P15524" s="153"/>
      <c r="Q15524" s="153"/>
      <c r="R15524" s="153"/>
      <c r="S15524" s="152"/>
      <c r="T15524" s="154"/>
    </row>
    <row r="15525" spans="8:20" x14ac:dyDescent="0.25">
      <c r="H15525" s="153"/>
      <c r="I15525" s="151"/>
      <c r="J15525" s="153"/>
      <c r="K15525" s="153"/>
      <c r="L15525" s="153"/>
      <c r="M15525" s="153"/>
      <c r="N15525" s="153"/>
      <c r="O15525" s="153"/>
      <c r="P15525" s="153"/>
      <c r="Q15525" s="153"/>
      <c r="R15525" s="153"/>
      <c r="S15525" s="152"/>
      <c r="T15525" s="154"/>
    </row>
    <row r="15526" spans="8:20" x14ac:dyDescent="0.25">
      <c r="H15526" s="153"/>
      <c r="I15526" s="151"/>
      <c r="J15526" s="153"/>
      <c r="K15526" s="153"/>
      <c r="L15526" s="153"/>
      <c r="M15526" s="153"/>
      <c r="N15526" s="153"/>
      <c r="O15526" s="153"/>
      <c r="P15526" s="153"/>
      <c r="Q15526" s="153"/>
      <c r="R15526" s="153"/>
      <c r="S15526" s="152"/>
      <c r="T15526" s="154"/>
    </row>
    <row r="15527" spans="8:20" x14ac:dyDescent="0.25">
      <c r="H15527" s="153"/>
      <c r="I15527" s="151"/>
      <c r="J15527" s="153"/>
      <c r="K15527" s="153"/>
      <c r="L15527" s="153"/>
      <c r="M15527" s="153"/>
      <c r="N15527" s="153"/>
      <c r="O15527" s="153"/>
      <c r="P15527" s="153"/>
      <c r="Q15527" s="153"/>
      <c r="R15527" s="153"/>
      <c r="S15527" s="152"/>
      <c r="T15527" s="154"/>
    </row>
    <row r="15528" spans="8:20" x14ac:dyDescent="0.25">
      <c r="H15528" s="153"/>
      <c r="I15528" s="151"/>
      <c r="J15528" s="153"/>
      <c r="K15528" s="153"/>
      <c r="L15528" s="153"/>
      <c r="M15528" s="153"/>
      <c r="N15528" s="153"/>
      <c r="O15528" s="153"/>
      <c r="P15528" s="153"/>
      <c r="Q15528" s="153"/>
      <c r="R15528" s="153"/>
      <c r="S15528" s="152"/>
      <c r="T15528" s="154"/>
    </row>
    <row r="15529" spans="8:20" x14ac:dyDescent="0.25">
      <c r="H15529" s="153"/>
      <c r="I15529" s="151"/>
      <c r="J15529" s="153"/>
      <c r="K15529" s="153"/>
      <c r="L15529" s="153"/>
      <c r="M15529" s="153"/>
      <c r="N15529" s="153"/>
      <c r="O15529" s="153"/>
      <c r="P15529" s="153"/>
      <c r="Q15529" s="153"/>
      <c r="R15529" s="153"/>
      <c r="S15529" s="152"/>
      <c r="T15529" s="154"/>
    </row>
    <row r="15530" spans="8:20" x14ac:dyDescent="0.25">
      <c r="H15530" s="153"/>
      <c r="I15530" s="151"/>
      <c r="J15530" s="153"/>
      <c r="K15530" s="153"/>
      <c r="L15530" s="153"/>
      <c r="M15530" s="153"/>
      <c r="N15530" s="153"/>
      <c r="O15530" s="153"/>
      <c r="P15530" s="153"/>
      <c r="Q15530" s="153"/>
      <c r="R15530" s="153"/>
      <c r="S15530" s="152"/>
      <c r="T15530" s="154"/>
    </row>
    <row r="15531" spans="8:20" x14ac:dyDescent="0.25">
      <c r="H15531" s="153"/>
      <c r="I15531" s="151"/>
      <c r="J15531" s="153"/>
      <c r="K15531" s="153"/>
      <c r="L15531" s="153"/>
      <c r="M15531" s="153"/>
      <c r="N15531" s="153"/>
      <c r="O15531" s="153"/>
      <c r="P15531" s="153"/>
      <c r="Q15531" s="153"/>
      <c r="R15531" s="153"/>
      <c r="S15531" s="152"/>
      <c r="T15531" s="154"/>
    </row>
    <row r="15532" spans="8:20" x14ac:dyDescent="0.25">
      <c r="H15532" s="153"/>
      <c r="I15532" s="151"/>
      <c r="J15532" s="153"/>
      <c r="K15532" s="153"/>
      <c r="L15532" s="153"/>
      <c r="M15532" s="153"/>
      <c r="N15532" s="153"/>
      <c r="O15532" s="153"/>
      <c r="P15532" s="153"/>
      <c r="Q15532" s="153"/>
      <c r="R15532" s="153"/>
      <c r="S15532" s="152"/>
      <c r="T15532" s="154"/>
    </row>
    <row r="15533" spans="8:20" x14ac:dyDescent="0.25">
      <c r="H15533" s="153"/>
      <c r="I15533" s="151"/>
      <c r="J15533" s="153"/>
      <c r="K15533" s="153"/>
      <c r="L15533" s="153"/>
      <c r="M15533" s="153"/>
      <c r="N15533" s="153"/>
      <c r="O15533" s="153"/>
      <c r="P15533" s="153"/>
      <c r="Q15533" s="153"/>
      <c r="R15533" s="153"/>
      <c r="S15533" s="152"/>
      <c r="T15533" s="154"/>
    </row>
    <row r="15534" spans="8:20" x14ac:dyDescent="0.25">
      <c r="H15534" s="153"/>
      <c r="I15534" s="151"/>
      <c r="J15534" s="153"/>
      <c r="K15534" s="153"/>
      <c r="L15534" s="153"/>
      <c r="M15534" s="153"/>
      <c r="N15534" s="153"/>
      <c r="O15534" s="153"/>
      <c r="P15534" s="153"/>
      <c r="Q15534" s="153"/>
      <c r="R15534" s="153"/>
      <c r="S15534" s="152"/>
      <c r="T15534" s="154"/>
    </row>
    <row r="15535" spans="8:20" x14ac:dyDescent="0.25">
      <c r="H15535" s="153"/>
      <c r="I15535" s="151"/>
      <c r="J15535" s="153"/>
      <c r="K15535" s="153"/>
      <c r="L15535" s="153"/>
      <c r="M15535" s="153"/>
      <c r="N15535" s="153"/>
      <c r="O15535" s="153"/>
      <c r="P15535" s="153"/>
      <c r="Q15535" s="153"/>
      <c r="R15535" s="153"/>
      <c r="S15535" s="152"/>
      <c r="T15535" s="154"/>
    </row>
    <row r="15536" spans="8:20" x14ac:dyDescent="0.25">
      <c r="H15536" s="153"/>
      <c r="I15536" s="151"/>
      <c r="J15536" s="153"/>
      <c r="K15536" s="153"/>
      <c r="L15536" s="153"/>
      <c r="M15536" s="153"/>
      <c r="N15536" s="153"/>
      <c r="O15536" s="153"/>
      <c r="P15536" s="153"/>
      <c r="Q15536" s="153"/>
      <c r="R15536" s="153"/>
      <c r="S15536" s="152"/>
      <c r="T15536" s="154"/>
    </row>
    <row r="15537" spans="8:20" x14ac:dyDescent="0.25">
      <c r="H15537" s="153"/>
      <c r="I15537" s="151"/>
      <c r="J15537" s="153"/>
      <c r="K15537" s="153"/>
      <c r="L15537" s="153"/>
      <c r="M15537" s="153"/>
      <c r="N15537" s="153"/>
      <c r="O15537" s="153"/>
      <c r="P15537" s="153"/>
      <c r="Q15537" s="153"/>
      <c r="R15537" s="153"/>
      <c r="S15537" s="152"/>
      <c r="T15537" s="154"/>
    </row>
    <row r="15538" spans="8:20" x14ac:dyDescent="0.25">
      <c r="H15538" s="153"/>
      <c r="I15538" s="151"/>
      <c r="J15538" s="153"/>
      <c r="K15538" s="153"/>
      <c r="L15538" s="153"/>
      <c r="M15538" s="153"/>
      <c r="N15538" s="153"/>
      <c r="O15538" s="153"/>
      <c r="P15538" s="153"/>
      <c r="Q15538" s="153"/>
      <c r="R15538" s="153"/>
      <c r="S15538" s="152"/>
      <c r="T15538" s="154"/>
    </row>
    <row r="15539" spans="8:20" x14ac:dyDescent="0.25">
      <c r="H15539" s="153"/>
      <c r="I15539" s="151"/>
      <c r="J15539" s="153"/>
      <c r="K15539" s="153"/>
      <c r="L15539" s="153"/>
      <c r="M15539" s="153"/>
      <c r="N15539" s="153"/>
      <c r="O15539" s="153"/>
      <c r="P15539" s="153"/>
      <c r="Q15539" s="153"/>
      <c r="R15539" s="153"/>
      <c r="S15539" s="152"/>
      <c r="T15539" s="154"/>
    </row>
    <row r="15540" spans="8:20" x14ac:dyDescent="0.25">
      <c r="H15540" s="153"/>
      <c r="I15540" s="151"/>
      <c r="J15540" s="153"/>
      <c r="K15540" s="153"/>
      <c r="L15540" s="153"/>
      <c r="M15540" s="153"/>
      <c r="N15540" s="153"/>
      <c r="O15540" s="153"/>
      <c r="P15540" s="153"/>
      <c r="Q15540" s="153"/>
      <c r="R15540" s="153"/>
      <c r="S15540" s="152"/>
      <c r="T15540" s="154"/>
    </row>
    <row r="15541" spans="8:20" x14ac:dyDescent="0.25">
      <c r="H15541" s="153"/>
      <c r="I15541" s="151"/>
      <c r="J15541" s="153"/>
      <c r="K15541" s="153"/>
      <c r="L15541" s="153"/>
      <c r="M15541" s="153"/>
      <c r="N15541" s="153"/>
      <c r="O15541" s="153"/>
      <c r="P15541" s="153"/>
      <c r="Q15541" s="153"/>
      <c r="R15541" s="153"/>
      <c r="S15541" s="152"/>
      <c r="T15541" s="154"/>
    </row>
    <row r="15542" spans="8:20" x14ac:dyDescent="0.25">
      <c r="H15542" s="153"/>
      <c r="I15542" s="151"/>
      <c r="J15542" s="153"/>
      <c r="K15542" s="153"/>
      <c r="L15542" s="153"/>
      <c r="M15542" s="153"/>
      <c r="N15542" s="153"/>
      <c r="O15542" s="153"/>
      <c r="P15542" s="153"/>
      <c r="Q15542" s="153"/>
      <c r="R15542" s="153"/>
      <c r="S15542" s="152"/>
      <c r="T15542" s="154"/>
    </row>
    <row r="15543" spans="8:20" x14ac:dyDescent="0.25">
      <c r="H15543" s="153"/>
      <c r="I15543" s="151"/>
      <c r="J15543" s="153"/>
      <c r="K15543" s="153"/>
      <c r="L15543" s="153"/>
      <c r="M15543" s="153"/>
      <c r="N15543" s="153"/>
      <c r="O15543" s="153"/>
      <c r="P15543" s="153"/>
      <c r="Q15543" s="153"/>
      <c r="R15543" s="153"/>
      <c r="S15543" s="152"/>
      <c r="T15543" s="154"/>
    </row>
    <row r="15544" spans="8:20" x14ac:dyDescent="0.25">
      <c r="H15544" s="153"/>
      <c r="I15544" s="151"/>
      <c r="J15544" s="153"/>
      <c r="K15544" s="153"/>
      <c r="L15544" s="153"/>
      <c r="M15544" s="153"/>
      <c r="N15544" s="153"/>
      <c r="O15544" s="153"/>
      <c r="P15544" s="153"/>
      <c r="Q15544" s="153"/>
      <c r="R15544" s="153"/>
      <c r="S15544" s="152"/>
      <c r="T15544" s="154"/>
    </row>
    <row r="15545" spans="8:20" x14ac:dyDescent="0.25">
      <c r="H15545" s="153"/>
      <c r="I15545" s="151"/>
      <c r="J15545" s="153"/>
      <c r="K15545" s="153"/>
      <c r="L15545" s="153"/>
      <c r="M15545" s="153"/>
      <c r="N15545" s="153"/>
      <c r="O15545" s="153"/>
      <c r="P15545" s="153"/>
      <c r="Q15545" s="153"/>
      <c r="R15545" s="153"/>
      <c r="S15545" s="152"/>
      <c r="T15545" s="154"/>
    </row>
    <row r="15546" spans="8:20" x14ac:dyDescent="0.25">
      <c r="H15546" s="153"/>
      <c r="I15546" s="151"/>
      <c r="J15546" s="153"/>
      <c r="K15546" s="153"/>
      <c r="L15546" s="153"/>
      <c r="M15546" s="153"/>
      <c r="N15546" s="153"/>
      <c r="O15546" s="153"/>
      <c r="P15546" s="153"/>
      <c r="Q15546" s="153"/>
      <c r="R15546" s="153"/>
      <c r="S15546" s="152"/>
      <c r="T15546" s="154"/>
    </row>
    <row r="15547" spans="8:20" x14ac:dyDescent="0.25">
      <c r="H15547" s="153"/>
      <c r="I15547" s="151"/>
      <c r="J15547" s="153"/>
      <c r="K15547" s="153"/>
      <c r="L15547" s="153"/>
      <c r="M15547" s="153"/>
      <c r="N15547" s="153"/>
      <c r="O15547" s="153"/>
      <c r="P15547" s="153"/>
      <c r="Q15547" s="153"/>
      <c r="R15547" s="153"/>
      <c r="S15547" s="152"/>
      <c r="T15547" s="154"/>
    </row>
    <row r="15548" spans="8:20" x14ac:dyDescent="0.25">
      <c r="H15548" s="153"/>
      <c r="I15548" s="151"/>
      <c r="J15548" s="153"/>
      <c r="K15548" s="153"/>
      <c r="L15548" s="153"/>
      <c r="M15548" s="153"/>
      <c r="N15548" s="153"/>
      <c r="O15548" s="153"/>
      <c r="P15548" s="153"/>
      <c r="Q15548" s="153"/>
      <c r="R15548" s="153"/>
      <c r="S15548" s="152"/>
      <c r="T15548" s="154"/>
    </row>
    <row r="15549" spans="8:20" x14ac:dyDescent="0.25">
      <c r="H15549" s="153"/>
      <c r="I15549" s="151"/>
      <c r="J15549" s="153"/>
      <c r="K15549" s="153"/>
      <c r="L15549" s="153"/>
      <c r="M15549" s="153"/>
      <c r="N15549" s="153"/>
      <c r="O15549" s="153"/>
      <c r="P15549" s="153"/>
      <c r="Q15549" s="153"/>
      <c r="R15549" s="153"/>
      <c r="S15549" s="152"/>
      <c r="T15549" s="154"/>
    </row>
    <row r="15550" spans="8:20" x14ac:dyDescent="0.25">
      <c r="H15550" s="153"/>
      <c r="I15550" s="151"/>
      <c r="J15550" s="153"/>
      <c r="K15550" s="153"/>
      <c r="L15550" s="153"/>
      <c r="M15550" s="153"/>
      <c r="N15550" s="153"/>
      <c r="O15550" s="153"/>
      <c r="P15550" s="153"/>
      <c r="Q15550" s="153"/>
      <c r="R15550" s="153"/>
      <c r="S15550" s="152"/>
      <c r="T15550" s="154"/>
    </row>
    <row r="15551" spans="8:20" x14ac:dyDescent="0.25">
      <c r="H15551" s="153"/>
      <c r="I15551" s="151"/>
      <c r="J15551" s="153"/>
      <c r="K15551" s="153"/>
      <c r="L15551" s="153"/>
      <c r="M15551" s="153"/>
      <c r="N15551" s="153"/>
      <c r="O15551" s="153"/>
      <c r="P15551" s="153"/>
      <c r="Q15551" s="153"/>
      <c r="R15551" s="153"/>
      <c r="S15551" s="152"/>
      <c r="T15551" s="154"/>
    </row>
    <row r="15552" spans="8:20" x14ac:dyDescent="0.25">
      <c r="H15552" s="153"/>
      <c r="I15552" s="151"/>
      <c r="J15552" s="153"/>
      <c r="K15552" s="153"/>
      <c r="L15552" s="153"/>
      <c r="M15552" s="153"/>
      <c r="N15552" s="153"/>
      <c r="O15552" s="153"/>
      <c r="P15552" s="153"/>
      <c r="Q15552" s="153"/>
      <c r="R15552" s="153"/>
      <c r="S15552" s="152"/>
      <c r="T15552" s="154"/>
    </row>
    <row r="15553" spans="8:20" x14ac:dyDescent="0.25">
      <c r="H15553" s="153"/>
      <c r="I15553" s="151"/>
      <c r="J15553" s="153"/>
      <c r="K15553" s="153"/>
      <c r="L15553" s="153"/>
      <c r="M15553" s="153"/>
      <c r="N15553" s="153"/>
      <c r="O15553" s="153"/>
      <c r="P15553" s="153"/>
      <c r="Q15553" s="153"/>
      <c r="R15553" s="153"/>
      <c r="S15553" s="152"/>
      <c r="T15553" s="154"/>
    </row>
    <row r="15554" spans="8:20" x14ac:dyDescent="0.25">
      <c r="H15554" s="153"/>
      <c r="I15554" s="151"/>
      <c r="J15554" s="153"/>
      <c r="K15554" s="153"/>
      <c r="L15554" s="153"/>
      <c r="M15554" s="153"/>
      <c r="N15554" s="153"/>
      <c r="O15554" s="153"/>
      <c r="P15554" s="153"/>
      <c r="Q15554" s="153"/>
      <c r="R15554" s="153"/>
      <c r="S15554" s="152"/>
      <c r="T15554" s="154"/>
    </row>
    <row r="15555" spans="8:20" x14ac:dyDescent="0.25">
      <c r="H15555" s="153"/>
      <c r="I15555" s="151"/>
      <c r="J15555" s="153"/>
      <c r="K15555" s="153"/>
      <c r="L15555" s="153"/>
      <c r="M15555" s="153"/>
      <c r="N15555" s="153"/>
      <c r="O15555" s="153"/>
      <c r="P15555" s="153"/>
      <c r="Q15555" s="153"/>
      <c r="R15555" s="153"/>
      <c r="S15555" s="152"/>
      <c r="T15555" s="154"/>
    </row>
    <row r="15556" spans="8:20" x14ac:dyDescent="0.25">
      <c r="H15556" s="153"/>
      <c r="I15556" s="151"/>
      <c r="J15556" s="153"/>
      <c r="K15556" s="153"/>
      <c r="L15556" s="153"/>
      <c r="M15556" s="153"/>
      <c r="N15556" s="153"/>
      <c r="O15556" s="153"/>
      <c r="P15556" s="153"/>
      <c r="Q15556" s="153"/>
      <c r="R15556" s="153"/>
      <c r="S15556" s="152"/>
      <c r="T15556" s="154"/>
    </row>
    <row r="15557" spans="8:20" x14ac:dyDescent="0.25">
      <c r="H15557" s="153"/>
      <c r="I15557" s="151"/>
      <c r="J15557" s="153"/>
      <c r="K15557" s="153"/>
      <c r="L15557" s="153"/>
      <c r="M15557" s="153"/>
      <c r="N15557" s="153"/>
      <c r="O15557" s="153"/>
      <c r="P15557" s="153"/>
      <c r="Q15557" s="153"/>
      <c r="R15557" s="153"/>
      <c r="S15557" s="152"/>
      <c r="T15557" s="154"/>
    </row>
    <row r="15558" spans="8:20" x14ac:dyDescent="0.25">
      <c r="H15558" s="153"/>
      <c r="I15558" s="151"/>
      <c r="J15558" s="153"/>
      <c r="K15558" s="153"/>
      <c r="L15558" s="153"/>
      <c r="M15558" s="153"/>
      <c r="N15558" s="153"/>
      <c r="O15558" s="153"/>
      <c r="P15558" s="153"/>
      <c r="Q15558" s="153"/>
      <c r="R15558" s="153"/>
      <c r="S15558" s="152"/>
      <c r="T15558" s="154"/>
    </row>
    <row r="15559" spans="8:20" x14ac:dyDescent="0.25">
      <c r="H15559" s="153"/>
      <c r="I15559" s="151"/>
      <c r="J15559" s="153"/>
      <c r="K15559" s="153"/>
      <c r="L15559" s="153"/>
      <c r="M15559" s="153"/>
      <c r="N15559" s="153"/>
      <c r="O15559" s="153"/>
      <c r="P15559" s="153"/>
      <c r="Q15559" s="153"/>
      <c r="R15559" s="153"/>
      <c r="S15559" s="152"/>
      <c r="T15559" s="154"/>
    </row>
    <row r="15560" spans="8:20" x14ac:dyDescent="0.25">
      <c r="H15560" s="153"/>
      <c r="I15560" s="151"/>
      <c r="J15560" s="153"/>
      <c r="K15560" s="153"/>
      <c r="L15560" s="153"/>
      <c r="M15560" s="153"/>
      <c r="N15560" s="153"/>
      <c r="O15560" s="153"/>
      <c r="P15560" s="153"/>
      <c r="Q15560" s="153"/>
      <c r="R15560" s="153"/>
      <c r="S15560" s="152"/>
      <c r="T15560" s="154"/>
    </row>
    <row r="15561" spans="8:20" x14ac:dyDescent="0.25">
      <c r="H15561" s="153"/>
      <c r="I15561" s="151"/>
      <c r="J15561" s="153"/>
      <c r="K15561" s="153"/>
      <c r="L15561" s="153"/>
      <c r="M15561" s="153"/>
      <c r="N15561" s="153"/>
      <c r="O15561" s="153"/>
      <c r="P15561" s="153"/>
      <c r="Q15561" s="153"/>
      <c r="R15561" s="153"/>
      <c r="S15561" s="152"/>
      <c r="T15561" s="154"/>
    </row>
    <row r="15562" spans="8:20" x14ac:dyDescent="0.25">
      <c r="H15562" s="153"/>
      <c r="I15562" s="151"/>
      <c r="J15562" s="153"/>
      <c r="K15562" s="153"/>
      <c r="L15562" s="153"/>
      <c r="M15562" s="153"/>
      <c r="N15562" s="153"/>
      <c r="O15562" s="153"/>
      <c r="P15562" s="153"/>
      <c r="Q15562" s="153"/>
      <c r="R15562" s="153"/>
      <c r="S15562" s="152"/>
      <c r="T15562" s="154"/>
    </row>
    <row r="15563" spans="8:20" x14ac:dyDescent="0.25">
      <c r="H15563" s="153"/>
      <c r="I15563" s="151"/>
      <c r="J15563" s="153"/>
      <c r="K15563" s="153"/>
      <c r="L15563" s="153"/>
      <c r="M15563" s="153"/>
      <c r="N15563" s="153"/>
      <c r="O15563" s="153"/>
      <c r="P15563" s="153"/>
      <c r="Q15563" s="153"/>
      <c r="R15563" s="153"/>
      <c r="S15563" s="152"/>
      <c r="T15563" s="154"/>
    </row>
    <row r="15564" spans="8:20" x14ac:dyDescent="0.25">
      <c r="H15564" s="153"/>
      <c r="I15564" s="151"/>
      <c r="J15564" s="153"/>
      <c r="K15564" s="153"/>
      <c r="L15564" s="153"/>
      <c r="M15564" s="153"/>
      <c r="N15564" s="153"/>
      <c r="O15564" s="153"/>
      <c r="P15564" s="153"/>
      <c r="Q15564" s="153"/>
      <c r="R15564" s="153"/>
      <c r="S15564" s="152"/>
      <c r="T15564" s="154"/>
    </row>
    <row r="15565" spans="8:20" x14ac:dyDescent="0.25">
      <c r="H15565" s="153"/>
      <c r="I15565" s="151"/>
      <c r="J15565" s="153"/>
      <c r="K15565" s="153"/>
      <c r="L15565" s="153"/>
      <c r="M15565" s="153"/>
      <c r="N15565" s="153"/>
      <c r="O15565" s="153"/>
      <c r="P15565" s="153"/>
      <c r="Q15565" s="153"/>
      <c r="R15565" s="153"/>
      <c r="S15565" s="152"/>
      <c r="T15565" s="154"/>
    </row>
    <row r="15566" spans="8:20" x14ac:dyDescent="0.25">
      <c r="H15566" s="153"/>
      <c r="I15566" s="151"/>
      <c r="J15566" s="153"/>
      <c r="K15566" s="153"/>
      <c r="L15566" s="153"/>
      <c r="M15566" s="153"/>
      <c r="N15566" s="153"/>
      <c r="O15566" s="153"/>
      <c r="P15566" s="153"/>
      <c r="Q15566" s="153"/>
      <c r="R15566" s="153"/>
      <c r="S15566" s="152"/>
      <c r="T15566" s="154"/>
    </row>
    <row r="15567" spans="8:20" x14ac:dyDescent="0.25">
      <c r="H15567" s="153"/>
      <c r="I15567" s="151"/>
      <c r="J15567" s="153"/>
      <c r="K15567" s="153"/>
      <c r="L15567" s="153"/>
      <c r="M15567" s="153"/>
      <c r="N15567" s="153"/>
      <c r="O15567" s="153"/>
      <c r="P15567" s="153"/>
      <c r="Q15567" s="153"/>
      <c r="R15567" s="153"/>
      <c r="S15567" s="152"/>
      <c r="T15567" s="154"/>
    </row>
    <row r="15568" spans="8:20" x14ac:dyDescent="0.25">
      <c r="H15568" s="153"/>
      <c r="I15568" s="151"/>
      <c r="J15568" s="153"/>
      <c r="K15568" s="153"/>
      <c r="L15568" s="153"/>
      <c r="M15568" s="153"/>
      <c r="N15568" s="153"/>
      <c r="O15568" s="153"/>
      <c r="P15568" s="153"/>
      <c r="Q15568" s="153"/>
      <c r="R15568" s="153"/>
      <c r="S15568" s="152"/>
      <c r="T15568" s="154"/>
    </row>
    <row r="15569" spans="8:20" x14ac:dyDescent="0.25">
      <c r="H15569" s="153"/>
      <c r="I15569" s="151"/>
      <c r="J15569" s="153"/>
      <c r="K15569" s="153"/>
      <c r="L15569" s="153"/>
      <c r="M15569" s="153"/>
      <c r="N15569" s="153"/>
      <c r="O15569" s="153"/>
      <c r="P15569" s="153"/>
      <c r="Q15569" s="153"/>
      <c r="R15569" s="153"/>
      <c r="S15569" s="152"/>
      <c r="T15569" s="154"/>
    </row>
    <row r="15570" spans="8:20" x14ac:dyDescent="0.25">
      <c r="H15570" s="153"/>
      <c r="I15570" s="151"/>
      <c r="J15570" s="153"/>
      <c r="K15570" s="153"/>
      <c r="L15570" s="153"/>
      <c r="M15570" s="153"/>
      <c r="N15570" s="153"/>
      <c r="O15570" s="153"/>
      <c r="P15570" s="153"/>
      <c r="Q15570" s="153"/>
      <c r="R15570" s="153"/>
      <c r="S15570" s="152"/>
      <c r="T15570" s="154"/>
    </row>
    <row r="15571" spans="8:20" x14ac:dyDescent="0.25">
      <c r="H15571" s="153"/>
      <c r="I15571" s="151"/>
      <c r="J15571" s="153"/>
      <c r="K15571" s="153"/>
      <c r="L15571" s="153"/>
      <c r="M15571" s="153"/>
      <c r="N15571" s="153"/>
      <c r="O15571" s="153"/>
      <c r="P15571" s="153"/>
      <c r="Q15571" s="153"/>
      <c r="R15571" s="153"/>
      <c r="S15571" s="152"/>
      <c r="T15571" s="154"/>
    </row>
    <row r="15572" spans="8:20" x14ac:dyDescent="0.25">
      <c r="H15572" s="153"/>
      <c r="I15572" s="151"/>
      <c r="J15572" s="153"/>
      <c r="K15572" s="153"/>
      <c r="L15572" s="153"/>
      <c r="M15572" s="153"/>
      <c r="N15572" s="153"/>
      <c r="O15572" s="153"/>
      <c r="P15572" s="153"/>
      <c r="Q15572" s="153"/>
      <c r="R15572" s="153"/>
      <c r="S15572" s="152"/>
      <c r="T15572" s="154"/>
    </row>
    <row r="15573" spans="8:20" x14ac:dyDescent="0.25">
      <c r="H15573" s="153"/>
      <c r="I15573" s="151"/>
      <c r="J15573" s="153"/>
      <c r="K15573" s="153"/>
      <c r="L15573" s="153"/>
      <c r="M15573" s="153"/>
      <c r="N15573" s="153"/>
      <c r="O15573" s="153"/>
      <c r="P15573" s="153"/>
      <c r="Q15573" s="153"/>
      <c r="R15573" s="153"/>
      <c r="S15573" s="152"/>
      <c r="T15573" s="154"/>
    </row>
    <row r="15574" spans="8:20" x14ac:dyDescent="0.25">
      <c r="H15574" s="153"/>
      <c r="I15574" s="151"/>
      <c r="J15574" s="153"/>
      <c r="K15574" s="153"/>
      <c r="L15574" s="153"/>
      <c r="M15574" s="153"/>
      <c r="N15574" s="153"/>
      <c r="O15574" s="153"/>
      <c r="P15574" s="153"/>
      <c r="Q15574" s="153"/>
      <c r="R15574" s="153"/>
      <c r="S15574" s="152"/>
      <c r="T15574" s="154"/>
    </row>
    <row r="15575" spans="8:20" x14ac:dyDescent="0.25">
      <c r="H15575" s="153"/>
      <c r="I15575" s="151"/>
      <c r="J15575" s="153"/>
      <c r="K15575" s="153"/>
      <c r="L15575" s="153"/>
      <c r="M15575" s="153"/>
      <c r="N15575" s="153"/>
      <c r="O15575" s="153"/>
      <c r="P15575" s="153"/>
      <c r="Q15575" s="153"/>
      <c r="R15575" s="153"/>
      <c r="S15575" s="152"/>
      <c r="T15575" s="154"/>
    </row>
    <row r="15576" spans="8:20" x14ac:dyDescent="0.25">
      <c r="H15576" s="153"/>
      <c r="I15576" s="151"/>
      <c r="J15576" s="153"/>
      <c r="K15576" s="153"/>
      <c r="L15576" s="153"/>
      <c r="M15576" s="153"/>
      <c r="N15576" s="153"/>
      <c r="O15576" s="153"/>
      <c r="P15576" s="153"/>
      <c r="Q15576" s="153"/>
      <c r="R15576" s="153"/>
      <c r="S15576" s="152"/>
      <c r="T15576" s="154"/>
    </row>
    <row r="15577" spans="8:20" x14ac:dyDescent="0.25">
      <c r="H15577" s="153"/>
      <c r="I15577" s="151"/>
      <c r="J15577" s="153"/>
      <c r="K15577" s="153"/>
      <c r="L15577" s="153"/>
      <c r="M15577" s="153"/>
      <c r="N15577" s="153"/>
      <c r="O15577" s="153"/>
      <c r="P15577" s="153"/>
      <c r="Q15577" s="153"/>
      <c r="R15577" s="153"/>
      <c r="S15577" s="152"/>
      <c r="T15577" s="154"/>
    </row>
    <row r="15578" spans="8:20" x14ac:dyDescent="0.25">
      <c r="H15578" s="153"/>
      <c r="I15578" s="151"/>
      <c r="J15578" s="153"/>
      <c r="K15578" s="153"/>
      <c r="L15578" s="153"/>
      <c r="M15578" s="153"/>
      <c r="N15578" s="153"/>
      <c r="O15578" s="153"/>
      <c r="P15578" s="153"/>
      <c r="Q15578" s="153"/>
      <c r="R15578" s="153"/>
      <c r="S15578" s="152"/>
      <c r="T15578" s="154"/>
    </row>
    <row r="15579" spans="8:20" x14ac:dyDescent="0.25">
      <c r="H15579" s="153"/>
      <c r="I15579" s="151"/>
      <c r="J15579" s="153"/>
      <c r="K15579" s="153"/>
      <c r="L15579" s="153"/>
      <c r="M15579" s="153"/>
      <c r="N15579" s="153"/>
      <c r="O15579" s="153"/>
      <c r="P15579" s="153"/>
      <c r="Q15579" s="153"/>
      <c r="R15579" s="153"/>
      <c r="S15579" s="152"/>
      <c r="T15579" s="154"/>
    </row>
    <row r="15580" spans="8:20" x14ac:dyDescent="0.25">
      <c r="H15580" s="153"/>
      <c r="I15580" s="151"/>
      <c r="J15580" s="153"/>
      <c r="K15580" s="153"/>
      <c r="L15580" s="153"/>
      <c r="M15580" s="153"/>
      <c r="N15580" s="153"/>
      <c r="O15580" s="153"/>
      <c r="P15580" s="153"/>
      <c r="Q15580" s="153"/>
      <c r="R15580" s="153"/>
      <c r="S15580" s="152"/>
      <c r="T15580" s="154"/>
    </row>
    <row r="15581" spans="8:20" x14ac:dyDescent="0.25">
      <c r="H15581" s="153"/>
      <c r="I15581" s="151"/>
      <c r="J15581" s="153"/>
      <c r="K15581" s="153"/>
      <c r="L15581" s="153"/>
      <c r="M15581" s="153"/>
      <c r="N15581" s="153"/>
      <c r="O15581" s="153"/>
      <c r="P15581" s="153"/>
      <c r="Q15581" s="153"/>
      <c r="R15581" s="153"/>
      <c r="S15581" s="152"/>
      <c r="T15581" s="154"/>
    </row>
    <row r="15582" spans="8:20" x14ac:dyDescent="0.25">
      <c r="H15582" s="153"/>
      <c r="I15582" s="151"/>
      <c r="J15582" s="153"/>
      <c r="K15582" s="153"/>
      <c r="L15582" s="153"/>
      <c r="M15582" s="153"/>
      <c r="N15582" s="153"/>
      <c r="O15582" s="153"/>
      <c r="P15582" s="153"/>
      <c r="Q15582" s="153"/>
      <c r="R15582" s="153"/>
      <c r="S15582" s="152"/>
      <c r="T15582" s="154"/>
    </row>
    <row r="15583" spans="8:20" x14ac:dyDescent="0.25">
      <c r="H15583" s="153"/>
      <c r="I15583" s="151"/>
      <c r="J15583" s="153"/>
      <c r="K15583" s="153"/>
      <c r="L15583" s="153"/>
      <c r="M15583" s="153"/>
      <c r="N15583" s="153"/>
      <c r="O15583" s="153"/>
      <c r="P15583" s="153"/>
      <c r="Q15583" s="153"/>
      <c r="R15583" s="153"/>
      <c r="S15583" s="152"/>
      <c r="T15583" s="154"/>
    </row>
    <row r="15584" spans="8:20" x14ac:dyDescent="0.25">
      <c r="H15584" s="153"/>
      <c r="I15584" s="151"/>
      <c r="J15584" s="153"/>
      <c r="K15584" s="153"/>
      <c r="L15584" s="153"/>
      <c r="M15584" s="153"/>
      <c r="N15584" s="153"/>
      <c r="O15584" s="153"/>
      <c r="P15584" s="153"/>
      <c r="Q15584" s="153"/>
      <c r="R15584" s="153"/>
      <c r="S15584" s="152"/>
      <c r="T15584" s="154"/>
    </row>
    <row r="15585" spans="8:20" x14ac:dyDescent="0.25">
      <c r="H15585" s="153"/>
      <c r="I15585" s="151"/>
      <c r="J15585" s="153"/>
      <c r="K15585" s="153"/>
      <c r="L15585" s="153"/>
      <c r="M15585" s="153"/>
      <c r="N15585" s="153"/>
      <c r="O15585" s="153"/>
      <c r="P15585" s="153"/>
      <c r="Q15585" s="153"/>
      <c r="R15585" s="153"/>
      <c r="S15585" s="152"/>
      <c r="T15585" s="154"/>
    </row>
    <row r="15586" spans="8:20" x14ac:dyDescent="0.25">
      <c r="H15586" s="153"/>
      <c r="I15586" s="151"/>
      <c r="J15586" s="153"/>
      <c r="K15586" s="153"/>
      <c r="L15586" s="153"/>
      <c r="M15586" s="153"/>
      <c r="N15586" s="153"/>
      <c r="O15586" s="153"/>
      <c r="P15586" s="153"/>
      <c r="Q15586" s="153"/>
      <c r="R15586" s="153"/>
      <c r="S15586" s="152"/>
      <c r="T15586" s="154"/>
    </row>
    <row r="15587" spans="8:20" x14ac:dyDescent="0.25">
      <c r="H15587" s="153"/>
      <c r="I15587" s="151"/>
      <c r="J15587" s="153"/>
      <c r="K15587" s="153"/>
      <c r="L15587" s="153"/>
      <c r="M15587" s="153"/>
      <c r="N15587" s="153"/>
      <c r="O15587" s="153"/>
      <c r="P15587" s="153"/>
      <c r="Q15587" s="153"/>
      <c r="R15587" s="153"/>
      <c r="S15587" s="152"/>
      <c r="T15587" s="154"/>
    </row>
    <row r="15588" spans="8:20" x14ac:dyDescent="0.25">
      <c r="H15588" s="153"/>
      <c r="I15588" s="151"/>
      <c r="J15588" s="153"/>
      <c r="K15588" s="153"/>
      <c r="L15588" s="153"/>
      <c r="M15588" s="153"/>
      <c r="N15588" s="153"/>
      <c r="O15588" s="153"/>
      <c r="P15588" s="153"/>
      <c r="Q15588" s="153"/>
      <c r="R15588" s="153"/>
      <c r="S15588" s="152"/>
      <c r="T15588" s="154"/>
    </row>
    <row r="15589" spans="8:20" x14ac:dyDescent="0.25">
      <c r="H15589" s="153"/>
      <c r="I15589" s="151"/>
      <c r="J15589" s="153"/>
      <c r="K15589" s="153"/>
      <c r="L15589" s="153"/>
      <c r="M15589" s="153"/>
      <c r="N15589" s="153"/>
      <c r="O15589" s="153"/>
      <c r="P15589" s="153"/>
      <c r="Q15589" s="153"/>
      <c r="R15589" s="153"/>
      <c r="S15589" s="152"/>
      <c r="T15589" s="154"/>
    </row>
    <row r="15590" spans="8:20" x14ac:dyDescent="0.25">
      <c r="H15590" s="153"/>
      <c r="I15590" s="151"/>
      <c r="J15590" s="153"/>
      <c r="K15590" s="153"/>
      <c r="L15590" s="153"/>
      <c r="M15590" s="153"/>
      <c r="N15590" s="153"/>
      <c r="O15590" s="153"/>
      <c r="P15590" s="153"/>
      <c r="Q15590" s="153"/>
      <c r="R15590" s="153"/>
      <c r="S15590" s="152"/>
      <c r="T15590" s="154"/>
    </row>
    <row r="15591" spans="8:20" x14ac:dyDescent="0.25">
      <c r="H15591" s="153"/>
      <c r="I15591" s="151"/>
      <c r="J15591" s="153"/>
      <c r="K15591" s="153"/>
      <c r="L15591" s="153"/>
      <c r="M15591" s="153"/>
      <c r="N15591" s="153"/>
      <c r="O15591" s="153"/>
      <c r="P15591" s="153"/>
      <c r="Q15591" s="153"/>
      <c r="R15591" s="153"/>
      <c r="S15591" s="152"/>
      <c r="T15591" s="154"/>
    </row>
    <row r="15592" spans="8:20" x14ac:dyDescent="0.25">
      <c r="H15592" s="153"/>
      <c r="I15592" s="151"/>
      <c r="J15592" s="153"/>
      <c r="K15592" s="153"/>
      <c r="L15592" s="153"/>
      <c r="M15592" s="153"/>
      <c r="N15592" s="153"/>
      <c r="O15592" s="153"/>
      <c r="P15592" s="153"/>
      <c r="Q15592" s="153"/>
      <c r="R15592" s="153"/>
      <c r="S15592" s="152"/>
      <c r="T15592" s="154"/>
    </row>
    <row r="15593" spans="8:20" x14ac:dyDescent="0.25">
      <c r="H15593" s="153"/>
      <c r="I15593" s="151"/>
      <c r="J15593" s="153"/>
      <c r="K15593" s="153"/>
      <c r="L15593" s="153"/>
      <c r="M15593" s="153"/>
      <c r="N15593" s="153"/>
      <c r="O15593" s="153"/>
      <c r="P15593" s="153"/>
      <c r="Q15593" s="153"/>
      <c r="R15593" s="153"/>
      <c r="S15593" s="152"/>
      <c r="T15593" s="154"/>
    </row>
    <row r="15594" spans="8:20" x14ac:dyDescent="0.25">
      <c r="H15594" s="153"/>
      <c r="I15594" s="151"/>
      <c r="J15594" s="153"/>
      <c r="K15594" s="153"/>
      <c r="L15594" s="153"/>
      <c r="M15594" s="153"/>
      <c r="N15594" s="153"/>
      <c r="O15594" s="153"/>
      <c r="P15594" s="153"/>
      <c r="Q15594" s="153"/>
      <c r="R15594" s="153"/>
      <c r="S15594" s="152"/>
      <c r="T15594" s="154"/>
    </row>
    <row r="15595" spans="8:20" x14ac:dyDescent="0.25">
      <c r="H15595" s="153"/>
      <c r="I15595" s="151"/>
      <c r="J15595" s="153"/>
      <c r="K15595" s="153"/>
      <c r="L15595" s="153"/>
      <c r="M15595" s="153"/>
      <c r="N15595" s="153"/>
      <c r="O15595" s="153"/>
      <c r="P15595" s="153"/>
      <c r="Q15595" s="153"/>
      <c r="R15595" s="153"/>
      <c r="S15595" s="152"/>
      <c r="T15595" s="154"/>
    </row>
    <row r="15596" spans="8:20" x14ac:dyDescent="0.25">
      <c r="H15596" s="153"/>
      <c r="I15596" s="151"/>
      <c r="J15596" s="153"/>
      <c r="K15596" s="153"/>
      <c r="L15596" s="153"/>
      <c r="M15596" s="153"/>
      <c r="N15596" s="153"/>
      <c r="O15596" s="153"/>
      <c r="P15596" s="153"/>
      <c r="Q15596" s="153"/>
      <c r="R15596" s="153"/>
      <c r="S15596" s="152"/>
      <c r="T15596" s="154"/>
    </row>
    <row r="15597" spans="8:20" x14ac:dyDescent="0.25">
      <c r="H15597" s="153"/>
      <c r="I15597" s="151"/>
      <c r="J15597" s="153"/>
      <c r="K15597" s="153"/>
      <c r="L15597" s="153"/>
      <c r="M15597" s="153"/>
      <c r="N15597" s="153"/>
      <c r="O15597" s="153"/>
      <c r="P15597" s="153"/>
      <c r="Q15597" s="153"/>
      <c r="R15597" s="153"/>
      <c r="S15597" s="152"/>
      <c r="T15597" s="154"/>
    </row>
    <row r="15598" spans="8:20" x14ac:dyDescent="0.25">
      <c r="H15598" s="153"/>
      <c r="I15598" s="151"/>
      <c r="J15598" s="153"/>
      <c r="K15598" s="153"/>
      <c r="L15598" s="153"/>
      <c r="M15598" s="153"/>
      <c r="N15598" s="153"/>
      <c r="O15598" s="153"/>
      <c r="P15598" s="153"/>
      <c r="Q15598" s="153"/>
      <c r="R15598" s="153"/>
      <c r="S15598" s="152"/>
      <c r="T15598" s="154"/>
    </row>
    <row r="15599" spans="8:20" x14ac:dyDescent="0.25">
      <c r="H15599" s="153"/>
      <c r="I15599" s="151"/>
      <c r="J15599" s="153"/>
      <c r="K15599" s="153"/>
      <c r="L15599" s="153"/>
      <c r="M15599" s="153"/>
      <c r="N15599" s="153"/>
      <c r="O15599" s="153"/>
      <c r="P15599" s="153"/>
      <c r="Q15599" s="153"/>
      <c r="R15599" s="153"/>
      <c r="S15599" s="152"/>
      <c r="T15599" s="154"/>
    </row>
    <row r="15600" spans="8:20" x14ac:dyDescent="0.25">
      <c r="H15600" s="153"/>
      <c r="I15600" s="151"/>
      <c r="J15600" s="153"/>
      <c r="K15600" s="153"/>
      <c r="L15600" s="153"/>
      <c r="M15600" s="153"/>
      <c r="N15600" s="153"/>
      <c r="O15600" s="153"/>
      <c r="P15600" s="153"/>
      <c r="Q15600" s="153"/>
      <c r="R15600" s="153"/>
      <c r="S15600" s="152"/>
      <c r="T15600" s="154"/>
    </row>
    <row r="15601" spans="8:20" x14ac:dyDescent="0.25">
      <c r="H15601" s="153"/>
      <c r="I15601" s="151"/>
      <c r="J15601" s="153"/>
      <c r="K15601" s="153"/>
      <c r="L15601" s="153"/>
      <c r="M15601" s="153"/>
      <c r="N15601" s="153"/>
      <c r="O15601" s="153"/>
      <c r="P15601" s="153"/>
      <c r="Q15601" s="153"/>
      <c r="R15601" s="153"/>
      <c r="S15601" s="152"/>
      <c r="T15601" s="154"/>
    </row>
    <row r="15602" spans="8:20" x14ac:dyDescent="0.25">
      <c r="H15602" s="153"/>
      <c r="I15602" s="151"/>
      <c r="J15602" s="153"/>
      <c r="K15602" s="153"/>
      <c r="L15602" s="153"/>
      <c r="M15602" s="153"/>
      <c r="N15602" s="153"/>
      <c r="O15602" s="153"/>
      <c r="P15602" s="153"/>
      <c r="Q15602" s="153"/>
      <c r="R15602" s="153"/>
      <c r="S15602" s="152"/>
      <c r="T15602" s="154"/>
    </row>
    <row r="15603" spans="8:20" x14ac:dyDescent="0.25">
      <c r="H15603" s="153"/>
      <c r="I15603" s="151"/>
      <c r="J15603" s="153"/>
      <c r="K15603" s="153"/>
      <c r="L15603" s="153"/>
      <c r="M15603" s="153"/>
      <c r="N15603" s="153"/>
      <c r="O15603" s="153"/>
      <c r="P15603" s="153"/>
      <c r="Q15603" s="153"/>
      <c r="R15603" s="153"/>
      <c r="S15603" s="152"/>
      <c r="T15603" s="154"/>
    </row>
    <row r="15604" spans="8:20" x14ac:dyDescent="0.25">
      <c r="H15604" s="153"/>
      <c r="I15604" s="151"/>
      <c r="J15604" s="153"/>
      <c r="K15604" s="153"/>
      <c r="L15604" s="153"/>
      <c r="M15604" s="153"/>
      <c r="N15604" s="153"/>
      <c r="O15604" s="153"/>
      <c r="P15604" s="153"/>
      <c r="Q15604" s="153"/>
      <c r="R15604" s="153"/>
      <c r="S15604" s="152"/>
      <c r="T15604" s="154"/>
    </row>
    <row r="15605" spans="8:20" x14ac:dyDescent="0.25">
      <c r="H15605" s="153"/>
      <c r="I15605" s="151"/>
      <c r="J15605" s="153"/>
      <c r="K15605" s="153"/>
      <c r="L15605" s="153"/>
      <c r="M15605" s="153"/>
      <c r="N15605" s="153"/>
      <c r="O15605" s="153"/>
      <c r="P15605" s="153"/>
      <c r="Q15605" s="153"/>
      <c r="R15605" s="153"/>
      <c r="S15605" s="152"/>
      <c r="T15605" s="154"/>
    </row>
    <row r="15606" spans="8:20" x14ac:dyDescent="0.25">
      <c r="H15606" s="153"/>
      <c r="I15606" s="151"/>
      <c r="J15606" s="153"/>
      <c r="K15606" s="153"/>
      <c r="L15606" s="153"/>
      <c r="M15606" s="153"/>
      <c r="N15606" s="153"/>
      <c r="O15606" s="153"/>
      <c r="P15606" s="153"/>
      <c r="Q15606" s="153"/>
      <c r="R15606" s="153"/>
      <c r="S15606" s="152"/>
      <c r="T15606" s="154"/>
    </row>
    <row r="15607" spans="8:20" x14ac:dyDescent="0.25">
      <c r="H15607" s="153"/>
      <c r="I15607" s="151"/>
      <c r="J15607" s="153"/>
      <c r="K15607" s="153"/>
      <c r="L15607" s="153"/>
      <c r="M15607" s="153"/>
      <c r="N15607" s="153"/>
      <c r="O15607" s="153"/>
      <c r="P15607" s="153"/>
      <c r="Q15607" s="153"/>
      <c r="R15607" s="153"/>
      <c r="S15607" s="152"/>
      <c r="T15607" s="154"/>
    </row>
    <row r="15608" spans="8:20" x14ac:dyDescent="0.25">
      <c r="H15608" s="153"/>
      <c r="I15608" s="151"/>
      <c r="J15608" s="153"/>
      <c r="K15608" s="153"/>
      <c r="L15608" s="153"/>
      <c r="M15608" s="153"/>
      <c r="N15608" s="153"/>
      <c r="O15608" s="153"/>
      <c r="P15608" s="153"/>
      <c r="Q15608" s="153"/>
      <c r="R15608" s="153"/>
      <c r="S15608" s="152"/>
      <c r="T15608" s="154"/>
    </row>
    <row r="15609" spans="8:20" x14ac:dyDescent="0.25">
      <c r="H15609" s="153"/>
      <c r="I15609" s="151"/>
      <c r="J15609" s="153"/>
      <c r="K15609" s="153"/>
      <c r="L15609" s="153"/>
      <c r="M15609" s="153"/>
      <c r="N15609" s="153"/>
      <c r="O15609" s="153"/>
      <c r="P15609" s="153"/>
      <c r="Q15609" s="153"/>
      <c r="R15609" s="153"/>
      <c r="S15609" s="152"/>
      <c r="T15609" s="154"/>
    </row>
    <row r="15610" spans="8:20" x14ac:dyDescent="0.25">
      <c r="H15610" s="153"/>
      <c r="I15610" s="151"/>
      <c r="J15610" s="153"/>
      <c r="K15610" s="153"/>
      <c r="L15610" s="153"/>
      <c r="M15610" s="153"/>
      <c r="N15610" s="153"/>
      <c r="O15610" s="153"/>
      <c r="P15610" s="153"/>
      <c r="Q15610" s="153"/>
      <c r="R15610" s="153"/>
      <c r="S15610" s="152"/>
      <c r="T15610" s="154"/>
    </row>
    <row r="15611" spans="8:20" x14ac:dyDescent="0.25">
      <c r="H15611" s="153"/>
      <c r="I15611" s="151"/>
      <c r="J15611" s="153"/>
      <c r="K15611" s="153"/>
      <c r="L15611" s="153"/>
      <c r="M15611" s="153"/>
      <c r="N15611" s="153"/>
      <c r="O15611" s="153"/>
      <c r="P15611" s="153"/>
      <c r="Q15611" s="153"/>
      <c r="R15611" s="153"/>
      <c r="S15611" s="152"/>
      <c r="T15611" s="154"/>
    </row>
    <row r="15612" spans="8:20" x14ac:dyDescent="0.25">
      <c r="H15612" s="153"/>
      <c r="I15612" s="151"/>
      <c r="J15612" s="153"/>
      <c r="K15612" s="153"/>
      <c r="L15612" s="153"/>
      <c r="M15612" s="153"/>
      <c r="N15612" s="153"/>
      <c r="O15612" s="153"/>
      <c r="P15612" s="153"/>
      <c r="Q15612" s="153"/>
      <c r="R15612" s="153"/>
      <c r="S15612" s="152"/>
      <c r="T15612" s="154"/>
    </row>
    <row r="15613" spans="8:20" x14ac:dyDescent="0.25">
      <c r="H15613" s="153"/>
      <c r="I15613" s="151"/>
      <c r="J15613" s="153"/>
      <c r="K15613" s="153"/>
      <c r="L15613" s="153"/>
      <c r="M15613" s="153"/>
      <c r="N15613" s="153"/>
      <c r="O15613" s="153"/>
      <c r="P15613" s="153"/>
      <c r="Q15613" s="153"/>
      <c r="R15613" s="153"/>
      <c r="S15613" s="152"/>
      <c r="T15613" s="154"/>
    </row>
    <row r="15614" spans="8:20" x14ac:dyDescent="0.25">
      <c r="H15614" s="153"/>
      <c r="I15614" s="151"/>
      <c r="J15614" s="153"/>
      <c r="K15614" s="153"/>
      <c r="L15614" s="153"/>
      <c r="M15614" s="153"/>
      <c r="N15614" s="153"/>
      <c r="O15614" s="153"/>
      <c r="P15614" s="153"/>
      <c r="Q15614" s="153"/>
      <c r="R15614" s="153"/>
      <c r="S15614" s="152"/>
      <c r="T15614" s="154"/>
    </row>
    <row r="15615" spans="8:20" x14ac:dyDescent="0.25">
      <c r="H15615" s="153"/>
      <c r="I15615" s="151"/>
      <c r="J15615" s="153"/>
      <c r="K15615" s="153"/>
      <c r="L15615" s="153"/>
      <c r="M15615" s="153"/>
      <c r="N15615" s="153"/>
      <c r="O15615" s="153"/>
      <c r="P15615" s="153"/>
      <c r="Q15615" s="153"/>
      <c r="R15615" s="153"/>
      <c r="S15615" s="152"/>
      <c r="T15615" s="154"/>
    </row>
    <row r="15616" spans="8:20" x14ac:dyDescent="0.25">
      <c r="H15616" s="153"/>
      <c r="I15616" s="151"/>
      <c r="J15616" s="153"/>
      <c r="K15616" s="153"/>
      <c r="L15616" s="153"/>
      <c r="M15616" s="153"/>
      <c r="N15616" s="153"/>
      <c r="O15616" s="153"/>
      <c r="P15616" s="153"/>
      <c r="Q15616" s="153"/>
      <c r="R15616" s="153"/>
      <c r="S15616" s="152"/>
      <c r="T15616" s="154"/>
    </row>
    <row r="15617" spans="8:20" x14ac:dyDescent="0.25">
      <c r="H15617" s="153"/>
      <c r="I15617" s="151"/>
      <c r="J15617" s="153"/>
      <c r="K15617" s="153"/>
      <c r="L15617" s="153"/>
      <c r="M15617" s="153"/>
      <c r="N15617" s="153"/>
      <c r="O15617" s="153"/>
      <c r="P15617" s="153"/>
      <c r="Q15617" s="153"/>
      <c r="R15617" s="153"/>
      <c r="S15617" s="152"/>
      <c r="T15617" s="154"/>
    </row>
    <row r="15618" spans="8:20" x14ac:dyDescent="0.25">
      <c r="H15618" s="153"/>
      <c r="I15618" s="151"/>
      <c r="J15618" s="153"/>
      <c r="K15618" s="153"/>
      <c r="L15618" s="153"/>
      <c r="M15618" s="153"/>
      <c r="N15618" s="153"/>
      <c r="O15618" s="153"/>
      <c r="P15618" s="153"/>
      <c r="Q15618" s="153"/>
      <c r="R15618" s="153"/>
      <c r="S15618" s="152"/>
      <c r="T15618" s="154"/>
    </row>
    <row r="15619" spans="8:20" x14ac:dyDescent="0.25">
      <c r="H15619" s="153"/>
      <c r="I15619" s="151"/>
      <c r="J15619" s="153"/>
      <c r="K15619" s="153"/>
      <c r="L15619" s="153"/>
      <c r="M15619" s="153"/>
      <c r="N15619" s="153"/>
      <c r="O15619" s="153"/>
      <c r="P15619" s="153"/>
      <c r="Q15619" s="153"/>
      <c r="R15619" s="153"/>
      <c r="S15619" s="152"/>
      <c r="T15619" s="154"/>
    </row>
    <row r="15620" spans="8:20" x14ac:dyDescent="0.25">
      <c r="H15620" s="153"/>
      <c r="I15620" s="151"/>
      <c r="J15620" s="153"/>
      <c r="K15620" s="153"/>
      <c r="L15620" s="153"/>
      <c r="M15620" s="153"/>
      <c r="N15620" s="153"/>
      <c r="O15620" s="153"/>
      <c r="P15620" s="153"/>
      <c r="Q15620" s="153"/>
      <c r="R15620" s="153"/>
      <c r="S15620" s="152"/>
      <c r="T15620" s="154"/>
    </row>
    <row r="15621" spans="8:20" x14ac:dyDescent="0.25">
      <c r="H15621" s="153"/>
      <c r="I15621" s="151"/>
      <c r="J15621" s="153"/>
      <c r="K15621" s="153"/>
      <c r="L15621" s="153"/>
      <c r="M15621" s="153"/>
      <c r="N15621" s="153"/>
      <c r="O15621" s="153"/>
      <c r="P15621" s="153"/>
      <c r="Q15621" s="153"/>
      <c r="R15621" s="153"/>
      <c r="S15621" s="152"/>
      <c r="T15621" s="154"/>
    </row>
    <row r="15622" spans="8:20" x14ac:dyDescent="0.25">
      <c r="H15622" s="153"/>
      <c r="I15622" s="151"/>
      <c r="J15622" s="153"/>
      <c r="K15622" s="153"/>
      <c r="L15622" s="153"/>
      <c r="M15622" s="153"/>
      <c r="N15622" s="153"/>
      <c r="O15622" s="153"/>
      <c r="P15622" s="153"/>
      <c r="Q15622" s="153"/>
      <c r="R15622" s="153"/>
      <c r="S15622" s="152"/>
      <c r="T15622" s="154"/>
    </row>
    <row r="15623" spans="8:20" x14ac:dyDescent="0.25">
      <c r="H15623" s="153"/>
      <c r="I15623" s="151"/>
      <c r="J15623" s="153"/>
      <c r="K15623" s="153"/>
      <c r="L15623" s="153"/>
      <c r="M15623" s="153"/>
      <c r="N15623" s="153"/>
      <c r="O15623" s="153"/>
      <c r="P15623" s="153"/>
      <c r="Q15623" s="153"/>
      <c r="R15623" s="153"/>
      <c r="S15623" s="152"/>
      <c r="T15623" s="154"/>
    </row>
    <row r="15624" spans="8:20" x14ac:dyDescent="0.25">
      <c r="H15624" s="153"/>
      <c r="I15624" s="151"/>
      <c r="J15624" s="153"/>
      <c r="K15624" s="153"/>
      <c r="L15624" s="153"/>
      <c r="M15624" s="153"/>
      <c r="N15624" s="153"/>
      <c r="O15624" s="153"/>
      <c r="P15624" s="153"/>
      <c r="Q15624" s="153"/>
      <c r="R15624" s="153"/>
      <c r="S15624" s="152"/>
      <c r="T15624" s="154"/>
    </row>
    <row r="15625" spans="8:20" x14ac:dyDescent="0.25">
      <c r="H15625" s="153"/>
      <c r="I15625" s="151"/>
      <c r="J15625" s="153"/>
      <c r="K15625" s="153"/>
      <c r="L15625" s="153"/>
      <c r="M15625" s="153"/>
      <c r="N15625" s="153"/>
      <c r="O15625" s="153"/>
      <c r="P15625" s="153"/>
      <c r="Q15625" s="153"/>
      <c r="R15625" s="153"/>
      <c r="S15625" s="152"/>
      <c r="T15625" s="154"/>
    </row>
    <row r="15626" spans="8:20" x14ac:dyDescent="0.25">
      <c r="H15626" s="153"/>
      <c r="I15626" s="151"/>
      <c r="J15626" s="153"/>
      <c r="K15626" s="153"/>
      <c r="L15626" s="153"/>
      <c r="M15626" s="153"/>
      <c r="N15626" s="153"/>
      <c r="O15626" s="153"/>
      <c r="P15626" s="153"/>
      <c r="Q15626" s="153"/>
      <c r="R15626" s="153"/>
      <c r="S15626" s="152"/>
      <c r="T15626" s="154"/>
    </row>
    <row r="15627" spans="8:20" x14ac:dyDescent="0.25">
      <c r="H15627" s="153"/>
      <c r="I15627" s="151"/>
      <c r="J15627" s="153"/>
      <c r="K15627" s="153"/>
      <c r="L15627" s="153"/>
      <c r="M15627" s="153"/>
      <c r="N15627" s="153"/>
      <c r="O15627" s="153"/>
      <c r="P15627" s="153"/>
      <c r="Q15627" s="153"/>
      <c r="R15627" s="153"/>
      <c r="S15627" s="152"/>
      <c r="T15627" s="154"/>
    </row>
    <row r="15628" spans="8:20" x14ac:dyDescent="0.25">
      <c r="H15628" s="153"/>
      <c r="I15628" s="151"/>
      <c r="J15628" s="153"/>
      <c r="K15628" s="153"/>
      <c r="L15628" s="153"/>
      <c r="M15628" s="153"/>
      <c r="N15628" s="153"/>
      <c r="O15628" s="153"/>
      <c r="P15628" s="153"/>
      <c r="Q15628" s="153"/>
      <c r="R15628" s="153"/>
      <c r="S15628" s="152"/>
      <c r="T15628" s="154"/>
    </row>
    <row r="15629" spans="8:20" x14ac:dyDescent="0.25">
      <c r="H15629" s="153"/>
      <c r="I15629" s="151"/>
      <c r="J15629" s="153"/>
      <c r="K15629" s="153"/>
      <c r="L15629" s="153"/>
      <c r="M15629" s="153"/>
      <c r="N15629" s="153"/>
      <c r="O15629" s="153"/>
      <c r="P15629" s="153"/>
      <c r="Q15629" s="153"/>
      <c r="R15629" s="153"/>
      <c r="S15629" s="152"/>
      <c r="T15629" s="154"/>
    </row>
    <row r="15630" spans="8:20" x14ac:dyDescent="0.25">
      <c r="H15630" s="153"/>
      <c r="I15630" s="151"/>
      <c r="J15630" s="153"/>
      <c r="K15630" s="153"/>
      <c r="L15630" s="153"/>
      <c r="M15630" s="153"/>
      <c r="N15630" s="153"/>
      <c r="O15630" s="153"/>
      <c r="P15630" s="153"/>
      <c r="Q15630" s="153"/>
      <c r="R15630" s="153"/>
      <c r="S15630" s="152"/>
      <c r="T15630" s="154"/>
    </row>
    <row r="15631" spans="8:20" x14ac:dyDescent="0.25">
      <c r="H15631" s="153"/>
      <c r="I15631" s="151"/>
      <c r="J15631" s="153"/>
      <c r="K15631" s="153"/>
      <c r="L15631" s="153"/>
      <c r="M15631" s="153"/>
      <c r="N15631" s="153"/>
      <c r="O15631" s="153"/>
      <c r="P15631" s="153"/>
      <c r="Q15631" s="153"/>
      <c r="R15631" s="153"/>
      <c r="S15631" s="152"/>
      <c r="T15631" s="154"/>
    </row>
    <row r="15632" spans="8:20" x14ac:dyDescent="0.25">
      <c r="H15632" s="153"/>
      <c r="I15632" s="151"/>
      <c r="J15632" s="153"/>
      <c r="K15632" s="153"/>
      <c r="L15632" s="153"/>
      <c r="M15632" s="153"/>
      <c r="N15632" s="153"/>
      <c r="O15632" s="153"/>
      <c r="P15632" s="153"/>
      <c r="Q15632" s="153"/>
      <c r="R15632" s="153"/>
      <c r="S15632" s="152"/>
      <c r="T15632" s="154"/>
    </row>
    <row r="15633" spans="8:20" x14ac:dyDescent="0.25">
      <c r="H15633" s="153"/>
      <c r="I15633" s="151"/>
      <c r="J15633" s="153"/>
      <c r="K15633" s="153"/>
      <c r="L15633" s="153"/>
      <c r="M15633" s="153"/>
      <c r="N15633" s="153"/>
      <c r="O15633" s="153"/>
      <c r="P15633" s="153"/>
      <c r="Q15633" s="153"/>
      <c r="R15633" s="153"/>
      <c r="S15633" s="152"/>
      <c r="T15633" s="154"/>
    </row>
    <row r="15634" spans="8:20" x14ac:dyDescent="0.25">
      <c r="H15634" s="153"/>
      <c r="I15634" s="151"/>
      <c r="J15634" s="153"/>
      <c r="K15634" s="153"/>
      <c r="L15634" s="153"/>
      <c r="M15634" s="153"/>
      <c r="N15634" s="153"/>
      <c r="O15634" s="153"/>
      <c r="P15634" s="153"/>
      <c r="Q15634" s="153"/>
      <c r="R15634" s="153"/>
      <c r="S15634" s="152"/>
      <c r="T15634" s="154"/>
    </row>
    <row r="15635" spans="8:20" x14ac:dyDescent="0.25">
      <c r="H15635" s="153"/>
      <c r="I15635" s="151"/>
      <c r="J15635" s="153"/>
      <c r="K15635" s="153"/>
      <c r="L15635" s="153"/>
      <c r="M15635" s="153"/>
      <c r="N15635" s="153"/>
      <c r="O15635" s="153"/>
      <c r="P15635" s="153"/>
      <c r="Q15635" s="153"/>
      <c r="R15635" s="153"/>
      <c r="S15635" s="152"/>
      <c r="T15635" s="154"/>
    </row>
    <row r="15636" spans="8:20" x14ac:dyDescent="0.25">
      <c r="H15636" s="153"/>
      <c r="I15636" s="151"/>
      <c r="J15636" s="153"/>
      <c r="K15636" s="153"/>
      <c r="L15636" s="153"/>
      <c r="M15636" s="153"/>
      <c r="N15636" s="153"/>
      <c r="O15636" s="153"/>
      <c r="P15636" s="153"/>
      <c r="Q15636" s="153"/>
      <c r="R15636" s="153"/>
      <c r="S15636" s="152"/>
      <c r="T15636" s="154"/>
    </row>
    <row r="15637" spans="8:20" x14ac:dyDescent="0.25">
      <c r="H15637" s="153"/>
      <c r="I15637" s="151"/>
      <c r="J15637" s="153"/>
      <c r="K15637" s="153"/>
      <c r="L15637" s="153"/>
      <c r="M15637" s="153"/>
      <c r="N15637" s="153"/>
      <c r="O15637" s="153"/>
      <c r="P15637" s="153"/>
      <c r="Q15637" s="153"/>
      <c r="R15637" s="153"/>
      <c r="S15637" s="152"/>
      <c r="T15637" s="154"/>
    </row>
    <row r="15638" spans="8:20" x14ac:dyDescent="0.25">
      <c r="H15638" s="153"/>
      <c r="I15638" s="151"/>
      <c r="J15638" s="153"/>
      <c r="K15638" s="153"/>
      <c r="L15638" s="153"/>
      <c r="M15638" s="153"/>
      <c r="N15638" s="153"/>
      <c r="O15638" s="153"/>
      <c r="P15638" s="153"/>
      <c r="Q15638" s="153"/>
      <c r="R15638" s="153"/>
      <c r="S15638" s="152"/>
      <c r="T15638" s="154"/>
    </row>
    <row r="15639" spans="8:20" x14ac:dyDescent="0.25">
      <c r="H15639" s="153"/>
      <c r="I15639" s="151"/>
      <c r="J15639" s="153"/>
      <c r="K15639" s="153"/>
      <c r="L15639" s="153"/>
      <c r="M15639" s="153"/>
      <c r="N15639" s="153"/>
      <c r="O15639" s="153"/>
      <c r="P15639" s="153"/>
      <c r="Q15639" s="153"/>
      <c r="R15639" s="153"/>
      <c r="S15639" s="152"/>
      <c r="T15639" s="154"/>
    </row>
    <row r="15640" spans="8:20" x14ac:dyDescent="0.25">
      <c r="H15640" s="153"/>
      <c r="I15640" s="151"/>
      <c r="J15640" s="153"/>
      <c r="K15640" s="153"/>
      <c r="L15640" s="153"/>
      <c r="M15640" s="153"/>
      <c r="N15640" s="153"/>
      <c r="O15640" s="153"/>
      <c r="P15640" s="153"/>
      <c r="Q15640" s="153"/>
      <c r="R15640" s="153"/>
      <c r="S15640" s="152"/>
      <c r="T15640" s="154"/>
    </row>
    <row r="15641" spans="8:20" x14ac:dyDescent="0.25">
      <c r="H15641" s="153"/>
      <c r="I15641" s="151"/>
      <c r="J15641" s="153"/>
      <c r="K15641" s="153"/>
      <c r="L15641" s="153"/>
      <c r="M15641" s="153"/>
      <c r="N15641" s="153"/>
      <c r="O15641" s="153"/>
      <c r="P15641" s="153"/>
      <c r="Q15641" s="153"/>
      <c r="R15641" s="153"/>
      <c r="S15641" s="152"/>
      <c r="T15641" s="154"/>
    </row>
    <row r="15642" spans="8:20" x14ac:dyDescent="0.25">
      <c r="H15642" s="153"/>
      <c r="I15642" s="151"/>
      <c r="J15642" s="153"/>
      <c r="K15642" s="153"/>
      <c r="L15642" s="153"/>
      <c r="M15642" s="153"/>
      <c r="N15642" s="153"/>
      <c r="O15642" s="153"/>
      <c r="P15642" s="153"/>
      <c r="Q15642" s="153"/>
      <c r="R15642" s="153"/>
      <c r="S15642" s="152"/>
      <c r="T15642" s="154"/>
    </row>
    <row r="15643" spans="8:20" x14ac:dyDescent="0.25">
      <c r="H15643" s="153"/>
      <c r="I15643" s="151"/>
      <c r="J15643" s="153"/>
      <c r="K15643" s="153"/>
      <c r="L15643" s="153"/>
      <c r="M15643" s="153"/>
      <c r="N15643" s="153"/>
      <c r="O15643" s="153"/>
      <c r="P15643" s="153"/>
      <c r="Q15643" s="153"/>
      <c r="R15643" s="153"/>
      <c r="S15643" s="152"/>
      <c r="T15643" s="154"/>
    </row>
    <row r="15644" spans="8:20" x14ac:dyDescent="0.25">
      <c r="H15644" s="153"/>
      <c r="I15644" s="151"/>
      <c r="J15644" s="153"/>
      <c r="K15644" s="153"/>
      <c r="L15644" s="153"/>
      <c r="M15644" s="153"/>
      <c r="N15644" s="153"/>
      <c r="O15644" s="153"/>
      <c r="P15644" s="153"/>
      <c r="Q15644" s="153"/>
      <c r="R15644" s="153"/>
      <c r="S15644" s="152"/>
      <c r="T15644" s="154"/>
    </row>
    <row r="15645" spans="8:20" x14ac:dyDescent="0.25">
      <c r="H15645" s="153"/>
      <c r="I15645" s="151"/>
      <c r="J15645" s="153"/>
      <c r="K15645" s="153"/>
      <c r="L15645" s="153"/>
      <c r="M15645" s="153"/>
      <c r="N15645" s="153"/>
      <c r="O15645" s="153"/>
      <c r="P15645" s="153"/>
      <c r="Q15645" s="153"/>
      <c r="R15645" s="153"/>
      <c r="S15645" s="152"/>
      <c r="T15645" s="154"/>
    </row>
    <row r="15646" spans="8:20" x14ac:dyDescent="0.25">
      <c r="H15646" s="153"/>
      <c r="I15646" s="151"/>
      <c r="J15646" s="153"/>
      <c r="K15646" s="153"/>
      <c r="L15646" s="153"/>
      <c r="M15646" s="153"/>
      <c r="N15646" s="153"/>
      <c r="O15646" s="153"/>
      <c r="P15646" s="153"/>
      <c r="Q15646" s="153"/>
      <c r="R15646" s="153"/>
      <c r="S15646" s="152"/>
      <c r="T15646" s="154"/>
    </row>
    <row r="15647" spans="8:20" x14ac:dyDescent="0.25">
      <c r="H15647" s="153"/>
      <c r="I15647" s="151"/>
      <c r="J15647" s="153"/>
      <c r="K15647" s="153"/>
      <c r="L15647" s="153"/>
      <c r="M15647" s="153"/>
      <c r="N15647" s="153"/>
      <c r="O15647" s="153"/>
      <c r="P15647" s="153"/>
      <c r="Q15647" s="153"/>
      <c r="R15647" s="153"/>
      <c r="S15647" s="152"/>
      <c r="T15647" s="154"/>
    </row>
    <row r="15648" spans="8:20" x14ac:dyDescent="0.25">
      <c r="H15648" s="153"/>
      <c r="I15648" s="151"/>
      <c r="J15648" s="153"/>
      <c r="K15648" s="153"/>
      <c r="L15648" s="153"/>
      <c r="M15648" s="153"/>
      <c r="N15648" s="153"/>
      <c r="O15648" s="153"/>
      <c r="P15648" s="153"/>
      <c r="Q15648" s="153"/>
      <c r="R15648" s="153"/>
      <c r="S15648" s="152"/>
      <c r="T15648" s="154"/>
    </row>
    <row r="15649" spans="8:20" x14ac:dyDescent="0.25">
      <c r="H15649" s="153"/>
      <c r="I15649" s="151"/>
      <c r="J15649" s="153"/>
      <c r="K15649" s="153"/>
      <c r="L15649" s="153"/>
      <c r="M15649" s="153"/>
      <c r="N15649" s="153"/>
      <c r="O15649" s="153"/>
      <c r="P15649" s="153"/>
      <c r="Q15649" s="153"/>
      <c r="R15649" s="153"/>
      <c r="S15649" s="152"/>
      <c r="T15649" s="154"/>
    </row>
    <row r="15650" spans="8:20" x14ac:dyDescent="0.25">
      <c r="H15650" s="153"/>
      <c r="I15650" s="151"/>
      <c r="J15650" s="153"/>
      <c r="K15650" s="153"/>
      <c r="L15650" s="153"/>
      <c r="M15650" s="153"/>
      <c r="N15650" s="153"/>
      <c r="O15650" s="153"/>
      <c r="P15650" s="153"/>
      <c r="Q15650" s="153"/>
      <c r="R15650" s="153"/>
      <c r="S15650" s="152"/>
      <c r="T15650" s="154"/>
    </row>
    <row r="15651" spans="8:20" x14ac:dyDescent="0.25">
      <c r="H15651" s="153"/>
      <c r="I15651" s="151"/>
      <c r="J15651" s="153"/>
      <c r="K15651" s="153"/>
      <c r="L15651" s="153"/>
      <c r="M15651" s="153"/>
      <c r="N15651" s="153"/>
      <c r="O15651" s="153"/>
      <c r="P15651" s="153"/>
      <c r="Q15651" s="153"/>
      <c r="R15651" s="153"/>
      <c r="S15651" s="152"/>
      <c r="T15651" s="154"/>
    </row>
    <row r="15652" spans="8:20" x14ac:dyDescent="0.25">
      <c r="H15652" s="153"/>
      <c r="I15652" s="151"/>
      <c r="J15652" s="153"/>
      <c r="K15652" s="153"/>
      <c r="L15652" s="153"/>
      <c r="M15652" s="153"/>
      <c r="N15652" s="153"/>
      <c r="O15652" s="153"/>
      <c r="P15652" s="153"/>
      <c r="Q15652" s="153"/>
      <c r="R15652" s="153"/>
      <c r="S15652" s="152"/>
      <c r="T15652" s="154"/>
    </row>
    <row r="15653" spans="8:20" x14ac:dyDescent="0.25">
      <c r="H15653" s="153"/>
      <c r="I15653" s="151"/>
      <c r="J15653" s="153"/>
      <c r="K15653" s="153"/>
      <c r="L15653" s="153"/>
      <c r="M15653" s="153"/>
      <c r="N15653" s="153"/>
      <c r="O15653" s="153"/>
      <c r="P15653" s="153"/>
      <c r="Q15653" s="153"/>
      <c r="R15653" s="153"/>
      <c r="S15653" s="152"/>
      <c r="T15653" s="154"/>
    </row>
    <row r="15654" spans="8:20" x14ac:dyDescent="0.25">
      <c r="H15654" s="153"/>
      <c r="I15654" s="151"/>
      <c r="J15654" s="153"/>
      <c r="K15654" s="153"/>
      <c r="L15654" s="153"/>
      <c r="M15654" s="153"/>
      <c r="N15654" s="153"/>
      <c r="O15654" s="153"/>
      <c r="P15654" s="153"/>
      <c r="Q15654" s="153"/>
      <c r="R15654" s="153"/>
      <c r="S15654" s="152"/>
      <c r="T15654" s="154"/>
    </row>
    <row r="15655" spans="8:20" x14ac:dyDescent="0.25">
      <c r="H15655" s="153"/>
      <c r="I15655" s="151"/>
      <c r="J15655" s="153"/>
      <c r="K15655" s="153"/>
      <c r="L15655" s="153"/>
      <c r="M15655" s="153"/>
      <c r="N15655" s="153"/>
      <c r="O15655" s="153"/>
      <c r="P15655" s="153"/>
      <c r="Q15655" s="153"/>
      <c r="R15655" s="153"/>
      <c r="S15655" s="152"/>
      <c r="T15655" s="154"/>
    </row>
    <row r="15656" spans="8:20" x14ac:dyDescent="0.25">
      <c r="H15656" s="153"/>
      <c r="I15656" s="151"/>
      <c r="J15656" s="153"/>
      <c r="K15656" s="153"/>
      <c r="L15656" s="153"/>
      <c r="M15656" s="153"/>
      <c r="N15656" s="153"/>
      <c r="O15656" s="153"/>
      <c r="P15656" s="153"/>
      <c r="Q15656" s="153"/>
      <c r="R15656" s="153"/>
      <c r="S15656" s="152"/>
      <c r="T15656" s="154"/>
    </row>
    <row r="15657" spans="8:20" x14ac:dyDescent="0.25">
      <c r="H15657" s="153"/>
      <c r="I15657" s="151"/>
      <c r="J15657" s="153"/>
      <c r="K15657" s="153"/>
      <c r="L15657" s="153"/>
      <c r="M15657" s="153"/>
      <c r="N15657" s="153"/>
      <c r="O15657" s="153"/>
      <c r="P15657" s="153"/>
      <c r="Q15657" s="153"/>
      <c r="R15657" s="153"/>
      <c r="S15657" s="152"/>
      <c r="T15657" s="154"/>
    </row>
    <row r="15658" spans="8:20" x14ac:dyDescent="0.25">
      <c r="H15658" s="153"/>
      <c r="I15658" s="151"/>
      <c r="J15658" s="153"/>
      <c r="K15658" s="153"/>
      <c r="L15658" s="153"/>
      <c r="M15658" s="153"/>
      <c r="N15658" s="153"/>
      <c r="O15658" s="153"/>
      <c r="P15658" s="153"/>
      <c r="Q15658" s="153"/>
      <c r="R15658" s="153"/>
      <c r="S15658" s="152"/>
      <c r="T15658" s="154"/>
    </row>
    <row r="15659" spans="8:20" x14ac:dyDescent="0.25">
      <c r="H15659" s="153"/>
      <c r="I15659" s="151"/>
      <c r="J15659" s="153"/>
      <c r="K15659" s="153"/>
      <c r="L15659" s="153"/>
      <c r="M15659" s="153"/>
      <c r="N15659" s="153"/>
      <c r="O15659" s="153"/>
      <c r="P15659" s="153"/>
      <c r="Q15659" s="153"/>
      <c r="R15659" s="153"/>
      <c r="S15659" s="152"/>
      <c r="T15659" s="154"/>
    </row>
    <row r="15660" spans="8:20" x14ac:dyDescent="0.25">
      <c r="H15660" s="153"/>
      <c r="I15660" s="151"/>
      <c r="J15660" s="153"/>
      <c r="K15660" s="153"/>
      <c r="L15660" s="153"/>
      <c r="M15660" s="153"/>
      <c r="N15660" s="153"/>
      <c r="O15660" s="153"/>
      <c r="P15660" s="153"/>
      <c r="Q15660" s="153"/>
      <c r="R15660" s="153"/>
      <c r="S15660" s="152"/>
      <c r="T15660" s="154"/>
    </row>
    <row r="15661" spans="8:20" x14ac:dyDescent="0.25">
      <c r="H15661" s="153"/>
      <c r="I15661" s="151"/>
      <c r="J15661" s="153"/>
      <c r="K15661" s="153"/>
      <c r="L15661" s="153"/>
      <c r="M15661" s="153"/>
      <c r="N15661" s="153"/>
      <c r="O15661" s="153"/>
      <c r="P15661" s="153"/>
      <c r="Q15661" s="153"/>
      <c r="R15661" s="153"/>
      <c r="S15661" s="152"/>
      <c r="T15661" s="154"/>
    </row>
    <row r="15662" spans="8:20" x14ac:dyDescent="0.25">
      <c r="H15662" s="153"/>
      <c r="I15662" s="151"/>
      <c r="J15662" s="153"/>
      <c r="K15662" s="153"/>
      <c r="L15662" s="153"/>
      <c r="M15662" s="153"/>
      <c r="N15662" s="153"/>
      <c r="O15662" s="153"/>
      <c r="P15662" s="153"/>
      <c r="Q15662" s="153"/>
      <c r="R15662" s="153"/>
      <c r="S15662" s="152"/>
      <c r="T15662" s="154"/>
    </row>
    <row r="15663" spans="8:20" x14ac:dyDescent="0.25">
      <c r="H15663" s="153"/>
      <c r="I15663" s="151"/>
      <c r="J15663" s="153"/>
      <c r="K15663" s="153"/>
      <c r="L15663" s="153"/>
      <c r="M15663" s="153"/>
      <c r="N15663" s="153"/>
      <c r="O15663" s="153"/>
      <c r="P15663" s="153"/>
      <c r="Q15663" s="153"/>
      <c r="R15663" s="153"/>
      <c r="S15663" s="152"/>
      <c r="T15663" s="154"/>
    </row>
    <row r="15664" spans="8:20" x14ac:dyDescent="0.25">
      <c r="H15664" s="153"/>
      <c r="I15664" s="151"/>
      <c r="J15664" s="153"/>
      <c r="K15664" s="153"/>
      <c r="L15664" s="153"/>
      <c r="M15664" s="153"/>
      <c r="N15664" s="153"/>
      <c r="O15664" s="153"/>
      <c r="P15664" s="153"/>
      <c r="Q15664" s="153"/>
      <c r="R15664" s="153"/>
      <c r="S15664" s="152"/>
      <c r="T15664" s="154"/>
    </row>
    <row r="15665" spans="8:20" x14ac:dyDescent="0.25">
      <c r="H15665" s="153"/>
      <c r="I15665" s="151"/>
      <c r="J15665" s="153"/>
      <c r="K15665" s="153"/>
      <c r="L15665" s="153"/>
      <c r="M15665" s="153"/>
      <c r="N15665" s="153"/>
      <c r="O15665" s="153"/>
      <c r="P15665" s="153"/>
      <c r="Q15665" s="153"/>
      <c r="R15665" s="153"/>
      <c r="S15665" s="152"/>
      <c r="T15665" s="154"/>
    </row>
    <row r="15666" spans="8:20" x14ac:dyDescent="0.25">
      <c r="H15666" s="153"/>
      <c r="I15666" s="151"/>
      <c r="J15666" s="153"/>
      <c r="K15666" s="153"/>
      <c r="L15666" s="153"/>
      <c r="M15666" s="153"/>
      <c r="N15666" s="153"/>
      <c r="O15666" s="153"/>
      <c r="P15666" s="153"/>
      <c r="Q15666" s="153"/>
      <c r="R15666" s="153"/>
      <c r="S15666" s="152"/>
      <c r="T15666" s="154"/>
    </row>
    <row r="15667" spans="8:20" x14ac:dyDescent="0.25">
      <c r="H15667" s="153"/>
      <c r="I15667" s="151"/>
      <c r="J15667" s="153"/>
      <c r="K15667" s="153"/>
      <c r="L15667" s="153"/>
      <c r="M15667" s="153"/>
      <c r="N15667" s="153"/>
      <c r="O15667" s="153"/>
      <c r="P15667" s="153"/>
      <c r="Q15667" s="153"/>
      <c r="R15667" s="153"/>
      <c r="S15667" s="152"/>
      <c r="T15667" s="154"/>
    </row>
    <row r="15668" spans="8:20" x14ac:dyDescent="0.25">
      <c r="H15668" s="153"/>
      <c r="I15668" s="151"/>
      <c r="J15668" s="153"/>
      <c r="K15668" s="153"/>
      <c r="L15668" s="153"/>
      <c r="M15668" s="153"/>
      <c r="N15668" s="153"/>
      <c r="O15668" s="153"/>
      <c r="P15668" s="153"/>
      <c r="Q15668" s="153"/>
      <c r="R15668" s="153"/>
      <c r="S15668" s="152"/>
      <c r="T15668" s="154"/>
    </row>
    <row r="15669" spans="8:20" x14ac:dyDescent="0.25">
      <c r="H15669" s="153"/>
      <c r="I15669" s="151"/>
      <c r="J15669" s="153"/>
      <c r="K15669" s="153"/>
      <c r="L15669" s="153"/>
      <c r="M15669" s="153"/>
      <c r="N15669" s="153"/>
      <c r="O15669" s="153"/>
      <c r="P15669" s="153"/>
      <c r="Q15669" s="153"/>
      <c r="R15669" s="153"/>
      <c r="S15669" s="152"/>
      <c r="T15669" s="154"/>
    </row>
    <row r="15670" spans="8:20" x14ac:dyDescent="0.25">
      <c r="H15670" s="153"/>
      <c r="I15670" s="151"/>
      <c r="J15670" s="153"/>
      <c r="K15670" s="153"/>
      <c r="L15670" s="153"/>
      <c r="M15670" s="153"/>
      <c r="N15670" s="153"/>
      <c r="O15670" s="153"/>
      <c r="P15670" s="153"/>
      <c r="Q15670" s="153"/>
      <c r="R15670" s="153"/>
      <c r="S15670" s="152"/>
      <c r="T15670" s="154"/>
    </row>
    <row r="15671" spans="8:20" x14ac:dyDescent="0.25">
      <c r="H15671" s="153"/>
      <c r="I15671" s="151"/>
      <c r="J15671" s="153"/>
      <c r="K15671" s="153"/>
      <c r="L15671" s="153"/>
      <c r="M15671" s="153"/>
      <c r="N15671" s="153"/>
      <c r="O15671" s="153"/>
      <c r="P15671" s="153"/>
      <c r="Q15671" s="153"/>
      <c r="R15671" s="153"/>
      <c r="S15671" s="152"/>
      <c r="T15671" s="154"/>
    </row>
    <row r="15672" spans="8:20" x14ac:dyDescent="0.25">
      <c r="H15672" s="153"/>
      <c r="I15672" s="151"/>
      <c r="J15672" s="153"/>
      <c r="K15672" s="153"/>
      <c r="L15672" s="153"/>
      <c r="M15672" s="153"/>
      <c r="N15672" s="153"/>
      <c r="O15672" s="153"/>
      <c r="P15672" s="153"/>
      <c r="Q15672" s="153"/>
      <c r="R15672" s="153"/>
      <c r="S15672" s="152"/>
      <c r="T15672" s="154"/>
    </row>
    <row r="15673" spans="8:20" x14ac:dyDescent="0.25">
      <c r="H15673" s="153"/>
      <c r="I15673" s="151"/>
      <c r="J15673" s="153"/>
      <c r="K15673" s="153"/>
      <c r="L15673" s="153"/>
      <c r="M15673" s="153"/>
      <c r="N15673" s="153"/>
      <c r="O15673" s="153"/>
      <c r="P15673" s="153"/>
      <c r="Q15673" s="153"/>
      <c r="R15673" s="153"/>
      <c r="S15673" s="152"/>
      <c r="T15673" s="154"/>
    </row>
    <row r="15674" spans="8:20" x14ac:dyDescent="0.25">
      <c r="H15674" s="153"/>
      <c r="I15674" s="151"/>
      <c r="J15674" s="153"/>
      <c r="K15674" s="153"/>
      <c r="L15674" s="153"/>
      <c r="M15674" s="153"/>
      <c r="N15674" s="153"/>
      <c r="O15674" s="153"/>
      <c r="P15674" s="153"/>
      <c r="Q15674" s="153"/>
      <c r="R15674" s="153"/>
      <c r="S15674" s="152"/>
      <c r="T15674" s="154"/>
    </row>
    <row r="15675" spans="8:20" x14ac:dyDescent="0.25">
      <c r="H15675" s="153"/>
      <c r="I15675" s="151"/>
      <c r="J15675" s="153"/>
      <c r="K15675" s="153"/>
      <c r="L15675" s="153"/>
      <c r="M15675" s="153"/>
      <c r="N15675" s="153"/>
      <c r="O15675" s="153"/>
      <c r="P15675" s="153"/>
      <c r="Q15675" s="153"/>
      <c r="R15675" s="153"/>
      <c r="S15675" s="152"/>
      <c r="T15675" s="154"/>
    </row>
    <row r="15676" spans="8:20" x14ac:dyDescent="0.25">
      <c r="H15676" s="153"/>
      <c r="I15676" s="151"/>
      <c r="J15676" s="153"/>
      <c r="K15676" s="153"/>
      <c r="L15676" s="153"/>
      <c r="M15676" s="153"/>
      <c r="N15676" s="153"/>
      <c r="O15676" s="153"/>
      <c r="P15676" s="153"/>
      <c r="Q15676" s="153"/>
      <c r="R15676" s="153"/>
      <c r="S15676" s="152"/>
      <c r="T15676" s="154"/>
    </row>
    <row r="15677" spans="8:20" x14ac:dyDescent="0.25">
      <c r="H15677" s="153"/>
      <c r="I15677" s="151"/>
      <c r="J15677" s="153"/>
      <c r="K15677" s="153"/>
      <c r="L15677" s="153"/>
      <c r="M15677" s="153"/>
      <c r="N15677" s="153"/>
      <c r="O15677" s="153"/>
      <c r="P15677" s="153"/>
      <c r="Q15677" s="153"/>
      <c r="R15677" s="153"/>
      <c r="S15677" s="152"/>
      <c r="T15677" s="154"/>
    </row>
    <row r="15678" spans="8:20" x14ac:dyDescent="0.25">
      <c r="H15678" s="153"/>
      <c r="I15678" s="151"/>
      <c r="J15678" s="153"/>
      <c r="K15678" s="153"/>
      <c r="L15678" s="153"/>
      <c r="M15678" s="153"/>
      <c r="N15678" s="153"/>
      <c r="O15678" s="153"/>
      <c r="P15678" s="153"/>
      <c r="Q15678" s="153"/>
      <c r="R15678" s="153"/>
      <c r="S15678" s="152"/>
      <c r="T15678" s="154"/>
    </row>
    <row r="15679" spans="8:20" x14ac:dyDescent="0.25">
      <c r="H15679" s="153"/>
      <c r="I15679" s="151"/>
      <c r="J15679" s="153"/>
      <c r="K15679" s="153"/>
      <c r="L15679" s="153"/>
      <c r="M15679" s="153"/>
      <c r="N15679" s="153"/>
      <c r="O15679" s="153"/>
      <c r="P15679" s="153"/>
      <c r="Q15679" s="153"/>
      <c r="R15679" s="153"/>
      <c r="S15679" s="152"/>
      <c r="T15679" s="154"/>
    </row>
    <row r="15680" spans="8:20" x14ac:dyDescent="0.25">
      <c r="H15680" s="153"/>
      <c r="I15680" s="151"/>
      <c r="J15680" s="153"/>
      <c r="K15680" s="153"/>
      <c r="L15680" s="153"/>
      <c r="M15680" s="153"/>
      <c r="N15680" s="153"/>
      <c r="O15680" s="153"/>
      <c r="P15680" s="153"/>
      <c r="Q15680" s="153"/>
      <c r="R15680" s="153"/>
      <c r="S15680" s="152"/>
      <c r="T15680" s="154"/>
    </row>
    <row r="15681" spans="8:20" x14ac:dyDescent="0.25">
      <c r="H15681" s="153"/>
      <c r="I15681" s="151"/>
      <c r="J15681" s="153"/>
      <c r="K15681" s="153"/>
      <c r="L15681" s="153"/>
      <c r="M15681" s="153"/>
      <c r="N15681" s="153"/>
      <c r="O15681" s="153"/>
      <c r="P15681" s="153"/>
      <c r="Q15681" s="153"/>
      <c r="R15681" s="153"/>
      <c r="S15681" s="152"/>
      <c r="T15681" s="154"/>
    </row>
    <row r="15682" spans="8:20" x14ac:dyDescent="0.25">
      <c r="H15682" s="153"/>
      <c r="I15682" s="151"/>
      <c r="J15682" s="153"/>
      <c r="K15682" s="153"/>
      <c r="L15682" s="153"/>
      <c r="M15682" s="153"/>
      <c r="N15682" s="153"/>
      <c r="O15682" s="153"/>
      <c r="P15682" s="153"/>
      <c r="Q15682" s="153"/>
      <c r="R15682" s="153"/>
      <c r="S15682" s="152"/>
      <c r="T15682" s="154"/>
    </row>
    <row r="15683" spans="8:20" x14ac:dyDescent="0.25">
      <c r="H15683" s="153"/>
      <c r="I15683" s="151"/>
      <c r="J15683" s="153"/>
      <c r="K15683" s="153"/>
      <c r="L15683" s="153"/>
      <c r="M15683" s="153"/>
      <c r="N15683" s="153"/>
      <c r="O15683" s="153"/>
      <c r="P15683" s="153"/>
      <c r="Q15683" s="153"/>
      <c r="R15683" s="153"/>
      <c r="S15683" s="152"/>
      <c r="T15683" s="154"/>
    </row>
    <row r="15684" spans="8:20" x14ac:dyDescent="0.25">
      <c r="H15684" s="153"/>
      <c r="I15684" s="151"/>
      <c r="J15684" s="153"/>
      <c r="K15684" s="153"/>
      <c r="L15684" s="153"/>
      <c r="M15684" s="153"/>
      <c r="N15684" s="153"/>
      <c r="O15684" s="153"/>
      <c r="P15684" s="153"/>
      <c r="Q15684" s="153"/>
      <c r="R15684" s="153"/>
      <c r="S15684" s="152"/>
      <c r="T15684" s="154"/>
    </row>
    <row r="15685" spans="8:20" x14ac:dyDescent="0.25">
      <c r="H15685" s="153"/>
      <c r="I15685" s="151"/>
      <c r="J15685" s="153"/>
      <c r="K15685" s="153"/>
      <c r="L15685" s="153"/>
      <c r="M15685" s="153"/>
      <c r="N15685" s="153"/>
      <c r="O15685" s="153"/>
      <c r="P15685" s="153"/>
      <c r="Q15685" s="153"/>
      <c r="R15685" s="153"/>
      <c r="S15685" s="152"/>
      <c r="T15685" s="154"/>
    </row>
    <row r="15686" spans="8:20" x14ac:dyDescent="0.25">
      <c r="H15686" s="153"/>
      <c r="I15686" s="151"/>
      <c r="J15686" s="153"/>
      <c r="K15686" s="153"/>
      <c r="L15686" s="153"/>
      <c r="M15686" s="153"/>
      <c r="N15686" s="153"/>
      <c r="O15686" s="153"/>
      <c r="P15686" s="153"/>
      <c r="Q15686" s="153"/>
      <c r="R15686" s="153"/>
      <c r="S15686" s="152"/>
      <c r="T15686" s="154"/>
    </row>
    <row r="15687" spans="8:20" x14ac:dyDescent="0.25">
      <c r="H15687" s="153"/>
      <c r="I15687" s="151"/>
      <c r="J15687" s="153"/>
      <c r="K15687" s="153"/>
      <c r="L15687" s="153"/>
      <c r="M15687" s="153"/>
      <c r="N15687" s="153"/>
      <c r="O15687" s="153"/>
      <c r="P15687" s="153"/>
      <c r="Q15687" s="153"/>
      <c r="R15687" s="153"/>
      <c r="S15687" s="152"/>
      <c r="T15687" s="154"/>
    </row>
    <row r="15688" spans="8:20" x14ac:dyDescent="0.25">
      <c r="H15688" s="153"/>
      <c r="I15688" s="151"/>
      <c r="J15688" s="153"/>
      <c r="K15688" s="153"/>
      <c r="L15688" s="153"/>
      <c r="M15688" s="153"/>
      <c r="N15688" s="153"/>
      <c r="O15688" s="153"/>
      <c r="P15688" s="153"/>
      <c r="Q15688" s="153"/>
      <c r="R15688" s="153"/>
      <c r="S15688" s="152"/>
      <c r="T15688" s="154"/>
    </row>
    <row r="15689" spans="8:20" x14ac:dyDescent="0.25">
      <c r="H15689" s="153"/>
      <c r="I15689" s="151"/>
      <c r="J15689" s="153"/>
      <c r="K15689" s="153"/>
      <c r="L15689" s="153"/>
      <c r="M15689" s="153"/>
      <c r="N15689" s="153"/>
      <c r="O15689" s="153"/>
      <c r="P15689" s="153"/>
      <c r="Q15689" s="153"/>
      <c r="R15689" s="153"/>
      <c r="S15689" s="152"/>
      <c r="T15689" s="154"/>
    </row>
    <row r="15690" spans="8:20" x14ac:dyDescent="0.25">
      <c r="H15690" s="153"/>
      <c r="I15690" s="151"/>
      <c r="J15690" s="153"/>
      <c r="K15690" s="153"/>
      <c r="L15690" s="153"/>
      <c r="M15690" s="153"/>
      <c r="N15690" s="153"/>
      <c r="O15690" s="153"/>
      <c r="P15690" s="153"/>
      <c r="Q15690" s="153"/>
      <c r="R15690" s="153"/>
      <c r="S15690" s="152"/>
      <c r="T15690" s="154"/>
    </row>
    <row r="15691" spans="8:20" x14ac:dyDescent="0.25">
      <c r="H15691" s="153"/>
      <c r="I15691" s="151"/>
      <c r="J15691" s="153"/>
      <c r="K15691" s="153"/>
      <c r="L15691" s="153"/>
      <c r="M15691" s="153"/>
      <c r="N15691" s="153"/>
      <c r="O15691" s="153"/>
      <c r="P15691" s="153"/>
      <c r="Q15691" s="153"/>
      <c r="R15691" s="153"/>
      <c r="S15691" s="152"/>
      <c r="T15691" s="154"/>
    </row>
    <row r="15692" spans="8:20" x14ac:dyDescent="0.25">
      <c r="H15692" s="153"/>
      <c r="I15692" s="151"/>
      <c r="J15692" s="153"/>
      <c r="K15692" s="153"/>
      <c r="L15692" s="153"/>
      <c r="M15692" s="153"/>
      <c r="N15692" s="153"/>
      <c r="O15692" s="153"/>
      <c r="P15692" s="153"/>
      <c r="Q15692" s="153"/>
      <c r="R15692" s="153"/>
      <c r="S15692" s="152"/>
      <c r="T15692" s="154"/>
    </row>
    <row r="15693" spans="8:20" x14ac:dyDescent="0.25">
      <c r="H15693" s="153"/>
      <c r="I15693" s="151"/>
      <c r="J15693" s="153"/>
      <c r="K15693" s="153"/>
      <c r="L15693" s="153"/>
      <c r="M15693" s="153"/>
      <c r="N15693" s="153"/>
      <c r="O15693" s="153"/>
      <c r="P15693" s="153"/>
      <c r="Q15693" s="153"/>
      <c r="R15693" s="153"/>
      <c r="S15693" s="152"/>
      <c r="T15693" s="154"/>
    </row>
    <row r="15694" spans="8:20" x14ac:dyDescent="0.25">
      <c r="H15694" s="153"/>
      <c r="I15694" s="151"/>
      <c r="J15694" s="153"/>
      <c r="K15694" s="153"/>
      <c r="L15694" s="153"/>
      <c r="M15694" s="153"/>
      <c r="N15694" s="153"/>
      <c r="O15694" s="153"/>
      <c r="P15694" s="153"/>
      <c r="Q15694" s="153"/>
      <c r="R15694" s="153"/>
      <c r="S15694" s="152"/>
      <c r="T15694" s="154"/>
    </row>
    <row r="15695" spans="8:20" x14ac:dyDescent="0.25">
      <c r="H15695" s="153"/>
      <c r="I15695" s="151"/>
      <c r="J15695" s="153"/>
      <c r="K15695" s="153"/>
      <c r="L15695" s="153"/>
      <c r="M15695" s="153"/>
      <c r="N15695" s="153"/>
      <c r="O15695" s="153"/>
      <c r="P15695" s="153"/>
      <c r="Q15695" s="153"/>
      <c r="R15695" s="153"/>
      <c r="S15695" s="152"/>
      <c r="T15695" s="154"/>
    </row>
    <row r="15696" spans="8:20" x14ac:dyDescent="0.25">
      <c r="H15696" s="153"/>
      <c r="I15696" s="151"/>
      <c r="J15696" s="153"/>
      <c r="K15696" s="153"/>
      <c r="L15696" s="153"/>
      <c r="M15696" s="153"/>
      <c r="N15696" s="153"/>
      <c r="O15696" s="153"/>
      <c r="P15696" s="153"/>
      <c r="Q15696" s="153"/>
      <c r="R15696" s="153"/>
      <c r="S15696" s="152"/>
      <c r="T15696" s="154"/>
    </row>
    <row r="15697" spans="8:20" x14ac:dyDescent="0.25">
      <c r="H15697" s="153"/>
      <c r="I15697" s="151"/>
      <c r="J15697" s="153"/>
      <c r="K15697" s="153"/>
      <c r="L15697" s="153"/>
      <c r="M15697" s="153"/>
      <c r="N15697" s="153"/>
      <c r="O15697" s="153"/>
      <c r="P15697" s="153"/>
      <c r="Q15697" s="153"/>
      <c r="R15697" s="153"/>
      <c r="S15697" s="152"/>
      <c r="T15697" s="154"/>
    </row>
    <row r="15698" spans="8:20" x14ac:dyDescent="0.25">
      <c r="H15698" s="153"/>
      <c r="I15698" s="151"/>
      <c r="J15698" s="153"/>
      <c r="K15698" s="153"/>
      <c r="L15698" s="153"/>
      <c r="M15698" s="153"/>
      <c r="N15698" s="153"/>
      <c r="O15698" s="153"/>
      <c r="P15698" s="153"/>
      <c r="Q15698" s="153"/>
      <c r="R15698" s="153"/>
      <c r="S15698" s="152"/>
      <c r="T15698" s="154"/>
    </row>
    <row r="15699" spans="8:20" x14ac:dyDescent="0.25">
      <c r="H15699" s="153"/>
      <c r="I15699" s="151"/>
      <c r="J15699" s="153"/>
      <c r="K15699" s="153"/>
      <c r="L15699" s="153"/>
      <c r="M15699" s="153"/>
      <c r="N15699" s="153"/>
      <c r="O15699" s="153"/>
      <c r="P15699" s="153"/>
      <c r="Q15699" s="153"/>
      <c r="R15699" s="153"/>
      <c r="S15699" s="152"/>
      <c r="T15699" s="154"/>
    </row>
    <row r="15700" spans="8:20" x14ac:dyDescent="0.25">
      <c r="H15700" s="153"/>
      <c r="I15700" s="151"/>
      <c r="J15700" s="153"/>
      <c r="K15700" s="153"/>
      <c r="L15700" s="153"/>
      <c r="M15700" s="153"/>
      <c r="N15700" s="153"/>
      <c r="O15700" s="153"/>
      <c r="P15700" s="153"/>
      <c r="Q15700" s="153"/>
      <c r="R15700" s="153"/>
      <c r="S15700" s="152"/>
      <c r="T15700" s="154"/>
    </row>
    <row r="15701" spans="8:20" x14ac:dyDescent="0.25">
      <c r="H15701" s="153"/>
      <c r="I15701" s="151"/>
      <c r="J15701" s="153"/>
      <c r="K15701" s="153"/>
      <c r="L15701" s="153"/>
      <c r="M15701" s="153"/>
      <c r="N15701" s="153"/>
      <c r="O15701" s="153"/>
      <c r="P15701" s="153"/>
      <c r="Q15701" s="153"/>
      <c r="R15701" s="153"/>
      <c r="S15701" s="152"/>
      <c r="T15701" s="154"/>
    </row>
    <row r="15702" spans="8:20" x14ac:dyDescent="0.25">
      <c r="H15702" s="153"/>
      <c r="I15702" s="151"/>
      <c r="J15702" s="153"/>
      <c r="K15702" s="153"/>
      <c r="L15702" s="153"/>
      <c r="M15702" s="153"/>
      <c r="N15702" s="153"/>
      <c r="O15702" s="153"/>
      <c r="P15702" s="153"/>
      <c r="Q15702" s="153"/>
      <c r="R15702" s="153"/>
      <c r="S15702" s="152"/>
      <c r="T15702" s="154"/>
    </row>
    <row r="15703" spans="8:20" x14ac:dyDescent="0.25">
      <c r="H15703" s="153"/>
      <c r="I15703" s="151"/>
      <c r="J15703" s="153"/>
      <c r="K15703" s="153"/>
      <c r="L15703" s="153"/>
      <c r="M15703" s="153"/>
      <c r="N15703" s="153"/>
      <c r="O15703" s="153"/>
      <c r="P15703" s="153"/>
      <c r="Q15703" s="153"/>
      <c r="R15703" s="153"/>
      <c r="S15703" s="152"/>
      <c r="T15703" s="154"/>
    </row>
    <row r="15704" spans="8:20" x14ac:dyDescent="0.25">
      <c r="H15704" s="153"/>
      <c r="I15704" s="151"/>
      <c r="J15704" s="153"/>
      <c r="K15704" s="153"/>
      <c r="L15704" s="153"/>
      <c r="M15704" s="153"/>
      <c r="N15704" s="153"/>
      <c r="O15704" s="153"/>
      <c r="P15704" s="153"/>
      <c r="Q15704" s="153"/>
      <c r="R15704" s="153"/>
      <c r="S15704" s="152"/>
      <c r="T15704" s="154"/>
    </row>
    <row r="15705" spans="8:20" x14ac:dyDescent="0.25">
      <c r="H15705" s="153"/>
      <c r="I15705" s="151"/>
      <c r="J15705" s="153"/>
      <c r="K15705" s="153"/>
      <c r="L15705" s="153"/>
      <c r="M15705" s="153"/>
      <c r="N15705" s="153"/>
      <c r="O15705" s="153"/>
      <c r="P15705" s="153"/>
      <c r="Q15705" s="153"/>
      <c r="R15705" s="153"/>
      <c r="S15705" s="152"/>
      <c r="T15705" s="154"/>
    </row>
    <row r="15706" spans="8:20" x14ac:dyDescent="0.25">
      <c r="H15706" s="153"/>
      <c r="I15706" s="151"/>
      <c r="J15706" s="153"/>
      <c r="K15706" s="153"/>
      <c r="L15706" s="153"/>
      <c r="M15706" s="153"/>
      <c r="N15706" s="153"/>
      <c r="O15706" s="153"/>
      <c r="P15706" s="153"/>
      <c r="Q15706" s="153"/>
      <c r="R15706" s="153"/>
      <c r="S15706" s="152"/>
      <c r="T15706" s="154"/>
    </row>
    <row r="15707" spans="8:20" x14ac:dyDescent="0.25">
      <c r="H15707" s="153"/>
      <c r="I15707" s="151"/>
      <c r="J15707" s="153"/>
      <c r="K15707" s="153"/>
      <c r="L15707" s="153"/>
      <c r="M15707" s="153"/>
      <c r="N15707" s="153"/>
      <c r="O15707" s="153"/>
      <c r="P15707" s="153"/>
      <c r="Q15707" s="153"/>
      <c r="R15707" s="153"/>
      <c r="S15707" s="152"/>
      <c r="T15707" s="154"/>
    </row>
    <row r="15708" spans="8:20" x14ac:dyDescent="0.25">
      <c r="H15708" s="153"/>
      <c r="I15708" s="151"/>
      <c r="J15708" s="153"/>
      <c r="K15708" s="153"/>
      <c r="L15708" s="153"/>
      <c r="M15708" s="153"/>
      <c r="N15708" s="153"/>
      <c r="O15708" s="153"/>
      <c r="P15708" s="153"/>
      <c r="Q15708" s="153"/>
      <c r="R15708" s="153"/>
      <c r="S15708" s="152"/>
      <c r="T15708" s="154"/>
    </row>
    <row r="15709" spans="8:20" x14ac:dyDescent="0.25">
      <c r="H15709" s="153"/>
      <c r="I15709" s="151"/>
      <c r="J15709" s="153"/>
      <c r="K15709" s="153"/>
      <c r="L15709" s="153"/>
      <c r="M15709" s="153"/>
      <c r="N15709" s="153"/>
      <c r="O15709" s="153"/>
      <c r="P15709" s="153"/>
      <c r="Q15709" s="153"/>
      <c r="R15709" s="153"/>
      <c r="S15709" s="152"/>
      <c r="T15709" s="154"/>
    </row>
    <row r="15710" spans="8:20" x14ac:dyDescent="0.25">
      <c r="H15710" s="153"/>
      <c r="I15710" s="151"/>
      <c r="J15710" s="153"/>
      <c r="K15710" s="153"/>
      <c r="L15710" s="153"/>
      <c r="M15710" s="153"/>
      <c r="N15710" s="153"/>
      <c r="O15710" s="153"/>
      <c r="P15710" s="153"/>
      <c r="Q15710" s="153"/>
      <c r="R15710" s="153"/>
      <c r="S15710" s="152"/>
      <c r="T15710" s="154"/>
    </row>
    <row r="15711" spans="8:20" x14ac:dyDescent="0.25">
      <c r="H15711" s="153"/>
      <c r="I15711" s="151"/>
      <c r="J15711" s="153"/>
      <c r="K15711" s="153"/>
      <c r="L15711" s="153"/>
      <c r="M15711" s="153"/>
      <c r="N15711" s="153"/>
      <c r="O15711" s="153"/>
      <c r="P15711" s="153"/>
      <c r="Q15711" s="153"/>
      <c r="R15711" s="153"/>
      <c r="S15711" s="152"/>
      <c r="T15711" s="154"/>
    </row>
    <row r="15712" spans="8:20" x14ac:dyDescent="0.25">
      <c r="H15712" s="153"/>
      <c r="I15712" s="151"/>
      <c r="J15712" s="153"/>
      <c r="K15712" s="153"/>
      <c r="L15712" s="153"/>
      <c r="M15712" s="153"/>
      <c r="N15712" s="153"/>
      <c r="O15712" s="153"/>
      <c r="P15712" s="153"/>
      <c r="Q15712" s="153"/>
      <c r="R15712" s="153"/>
      <c r="S15712" s="152"/>
      <c r="T15712" s="154"/>
    </row>
    <row r="15713" spans="8:20" x14ac:dyDescent="0.25">
      <c r="H15713" s="153"/>
      <c r="I15713" s="151"/>
      <c r="J15713" s="153"/>
      <c r="K15713" s="153"/>
      <c r="L15713" s="153"/>
      <c r="M15713" s="153"/>
      <c r="N15713" s="153"/>
      <c r="O15713" s="153"/>
      <c r="P15713" s="153"/>
      <c r="Q15713" s="153"/>
      <c r="R15713" s="153"/>
      <c r="S15713" s="152"/>
      <c r="T15713" s="154"/>
    </row>
    <row r="15714" spans="8:20" x14ac:dyDescent="0.25">
      <c r="H15714" s="153"/>
      <c r="I15714" s="151"/>
      <c r="J15714" s="153"/>
      <c r="K15714" s="153"/>
      <c r="L15714" s="153"/>
      <c r="M15714" s="153"/>
      <c r="N15714" s="153"/>
      <c r="O15714" s="153"/>
      <c r="P15714" s="153"/>
      <c r="Q15714" s="153"/>
      <c r="R15714" s="153"/>
      <c r="S15714" s="152"/>
      <c r="T15714" s="154"/>
    </row>
    <row r="15715" spans="8:20" x14ac:dyDescent="0.25">
      <c r="H15715" s="153"/>
      <c r="I15715" s="151"/>
      <c r="J15715" s="153"/>
      <c r="K15715" s="153"/>
      <c r="L15715" s="153"/>
      <c r="M15715" s="153"/>
      <c r="N15715" s="153"/>
      <c r="O15715" s="153"/>
      <c r="P15715" s="153"/>
      <c r="Q15715" s="153"/>
      <c r="R15715" s="153"/>
      <c r="S15715" s="152"/>
      <c r="T15715" s="154"/>
    </row>
    <row r="15716" spans="8:20" x14ac:dyDescent="0.25">
      <c r="H15716" s="153"/>
      <c r="I15716" s="151"/>
      <c r="J15716" s="153"/>
      <c r="K15716" s="153"/>
      <c r="L15716" s="153"/>
      <c r="M15716" s="153"/>
      <c r="N15716" s="153"/>
      <c r="O15716" s="153"/>
      <c r="P15716" s="153"/>
      <c r="Q15716" s="153"/>
      <c r="R15716" s="153"/>
      <c r="S15716" s="152"/>
      <c r="T15716" s="154"/>
    </row>
    <row r="15717" spans="8:20" x14ac:dyDescent="0.25">
      <c r="H15717" s="153"/>
      <c r="I15717" s="151"/>
      <c r="J15717" s="153"/>
      <c r="K15717" s="153"/>
      <c r="L15717" s="153"/>
      <c r="M15717" s="153"/>
      <c r="N15717" s="153"/>
      <c r="O15717" s="153"/>
      <c r="P15717" s="153"/>
      <c r="Q15717" s="153"/>
      <c r="R15717" s="153"/>
      <c r="S15717" s="152"/>
      <c r="T15717" s="154"/>
    </row>
    <row r="15718" spans="8:20" x14ac:dyDescent="0.25">
      <c r="H15718" s="153"/>
      <c r="I15718" s="151"/>
      <c r="J15718" s="153"/>
      <c r="K15718" s="153"/>
      <c r="L15718" s="153"/>
      <c r="M15718" s="153"/>
      <c r="N15718" s="153"/>
      <c r="O15718" s="153"/>
      <c r="P15718" s="153"/>
      <c r="Q15718" s="153"/>
      <c r="R15718" s="153"/>
      <c r="S15718" s="152"/>
      <c r="T15718" s="154"/>
    </row>
    <row r="15719" spans="8:20" x14ac:dyDescent="0.25">
      <c r="H15719" s="153"/>
      <c r="I15719" s="151"/>
      <c r="J15719" s="153"/>
      <c r="K15719" s="153"/>
      <c r="L15719" s="153"/>
      <c r="M15719" s="153"/>
      <c r="N15719" s="153"/>
      <c r="O15719" s="153"/>
      <c r="P15719" s="153"/>
      <c r="Q15719" s="153"/>
      <c r="R15719" s="153"/>
      <c r="S15719" s="152"/>
      <c r="T15719" s="154"/>
    </row>
    <row r="15720" spans="8:20" x14ac:dyDescent="0.25">
      <c r="H15720" s="153"/>
      <c r="I15720" s="151"/>
      <c r="J15720" s="153"/>
      <c r="K15720" s="153"/>
      <c r="L15720" s="153"/>
      <c r="M15720" s="153"/>
      <c r="N15720" s="153"/>
      <c r="O15720" s="153"/>
      <c r="P15720" s="153"/>
      <c r="Q15720" s="153"/>
      <c r="R15720" s="153"/>
      <c r="S15720" s="152"/>
      <c r="T15720" s="154"/>
    </row>
    <row r="15721" spans="8:20" x14ac:dyDescent="0.25">
      <c r="H15721" s="153"/>
      <c r="I15721" s="151"/>
      <c r="J15721" s="153"/>
      <c r="K15721" s="153"/>
      <c r="L15721" s="153"/>
      <c r="M15721" s="153"/>
      <c r="N15721" s="153"/>
      <c r="O15721" s="153"/>
      <c r="P15721" s="153"/>
      <c r="Q15721" s="153"/>
      <c r="R15721" s="153"/>
      <c r="S15721" s="152"/>
      <c r="T15721" s="154"/>
    </row>
    <row r="15722" spans="8:20" x14ac:dyDescent="0.25">
      <c r="H15722" s="153"/>
      <c r="I15722" s="151"/>
      <c r="J15722" s="153"/>
      <c r="K15722" s="153"/>
      <c r="L15722" s="153"/>
      <c r="M15722" s="153"/>
      <c r="N15722" s="153"/>
      <c r="O15722" s="153"/>
      <c r="P15722" s="153"/>
      <c r="Q15722" s="153"/>
      <c r="R15722" s="153"/>
      <c r="S15722" s="152"/>
      <c r="T15722" s="154"/>
    </row>
    <row r="15723" spans="8:20" x14ac:dyDescent="0.25">
      <c r="H15723" s="153"/>
      <c r="I15723" s="151"/>
      <c r="J15723" s="153"/>
      <c r="K15723" s="153"/>
      <c r="L15723" s="153"/>
      <c r="M15723" s="153"/>
      <c r="N15723" s="153"/>
      <c r="O15723" s="153"/>
      <c r="P15723" s="153"/>
      <c r="Q15723" s="153"/>
      <c r="R15723" s="153"/>
      <c r="S15723" s="152"/>
      <c r="T15723" s="154"/>
    </row>
    <row r="15724" spans="8:20" x14ac:dyDescent="0.25">
      <c r="H15724" s="153"/>
      <c r="I15724" s="151"/>
      <c r="J15724" s="153"/>
      <c r="K15724" s="153"/>
      <c r="L15724" s="153"/>
      <c r="M15724" s="153"/>
      <c r="N15724" s="153"/>
      <c r="O15724" s="153"/>
      <c r="P15724" s="153"/>
      <c r="Q15724" s="153"/>
      <c r="R15724" s="153"/>
      <c r="S15724" s="152"/>
      <c r="T15724" s="154"/>
    </row>
    <row r="15725" spans="8:20" x14ac:dyDescent="0.25">
      <c r="H15725" s="153"/>
      <c r="I15725" s="151"/>
      <c r="J15725" s="153"/>
      <c r="K15725" s="153"/>
      <c r="L15725" s="153"/>
      <c r="M15725" s="153"/>
      <c r="N15725" s="153"/>
      <c r="O15725" s="153"/>
      <c r="P15725" s="153"/>
      <c r="Q15725" s="153"/>
      <c r="R15725" s="153"/>
      <c r="S15725" s="152"/>
      <c r="T15725" s="154"/>
    </row>
    <row r="15726" spans="8:20" x14ac:dyDescent="0.25">
      <c r="H15726" s="153"/>
      <c r="I15726" s="151"/>
      <c r="J15726" s="153"/>
      <c r="K15726" s="153"/>
      <c r="L15726" s="153"/>
      <c r="M15726" s="153"/>
      <c r="N15726" s="153"/>
      <c r="O15726" s="153"/>
      <c r="P15726" s="153"/>
      <c r="Q15726" s="153"/>
      <c r="R15726" s="153"/>
      <c r="S15726" s="152"/>
      <c r="T15726" s="154"/>
    </row>
    <row r="15727" spans="8:20" x14ac:dyDescent="0.25">
      <c r="H15727" s="153"/>
      <c r="I15727" s="151"/>
      <c r="J15727" s="153"/>
      <c r="K15727" s="153"/>
      <c r="L15727" s="153"/>
      <c r="M15727" s="153"/>
      <c r="N15727" s="153"/>
      <c r="O15727" s="153"/>
      <c r="P15727" s="153"/>
      <c r="Q15727" s="153"/>
      <c r="R15727" s="153"/>
      <c r="S15727" s="152"/>
      <c r="T15727" s="154"/>
    </row>
    <row r="15728" spans="8:20" x14ac:dyDescent="0.25">
      <c r="H15728" s="153"/>
      <c r="I15728" s="151"/>
      <c r="J15728" s="153"/>
      <c r="K15728" s="153"/>
      <c r="L15728" s="153"/>
      <c r="M15728" s="153"/>
      <c r="N15728" s="153"/>
      <c r="O15728" s="153"/>
      <c r="P15728" s="153"/>
      <c r="Q15728" s="153"/>
      <c r="R15728" s="153"/>
      <c r="S15728" s="152"/>
      <c r="T15728" s="154"/>
    </row>
    <row r="15729" spans="8:20" x14ac:dyDescent="0.25">
      <c r="H15729" s="153"/>
      <c r="I15729" s="151"/>
      <c r="J15729" s="153"/>
      <c r="K15729" s="153"/>
      <c r="L15729" s="153"/>
      <c r="M15729" s="153"/>
      <c r="N15729" s="153"/>
      <c r="O15729" s="153"/>
      <c r="P15729" s="153"/>
      <c r="Q15729" s="153"/>
      <c r="R15729" s="153"/>
      <c r="S15729" s="152"/>
      <c r="T15729" s="154"/>
    </row>
    <row r="15730" spans="8:20" x14ac:dyDescent="0.25">
      <c r="H15730" s="153"/>
      <c r="I15730" s="151"/>
      <c r="J15730" s="153"/>
      <c r="K15730" s="153"/>
      <c r="L15730" s="153"/>
      <c r="M15730" s="153"/>
      <c r="N15730" s="153"/>
      <c r="O15730" s="153"/>
      <c r="P15730" s="153"/>
      <c r="Q15730" s="153"/>
      <c r="R15730" s="153"/>
      <c r="S15730" s="152"/>
      <c r="T15730" s="154"/>
    </row>
    <row r="15731" spans="8:20" x14ac:dyDescent="0.25">
      <c r="H15731" s="153"/>
      <c r="I15731" s="151"/>
      <c r="J15731" s="153"/>
      <c r="K15731" s="153"/>
      <c r="L15731" s="153"/>
      <c r="M15731" s="153"/>
      <c r="N15731" s="153"/>
      <c r="O15731" s="153"/>
      <c r="P15731" s="153"/>
      <c r="Q15731" s="153"/>
      <c r="R15731" s="153"/>
      <c r="S15731" s="152"/>
      <c r="T15731" s="154"/>
    </row>
    <row r="15732" spans="8:20" x14ac:dyDescent="0.25">
      <c r="H15732" s="153"/>
      <c r="I15732" s="151"/>
      <c r="J15732" s="153"/>
      <c r="K15732" s="153"/>
      <c r="L15732" s="153"/>
      <c r="M15732" s="153"/>
      <c r="N15732" s="153"/>
      <c r="O15732" s="153"/>
      <c r="P15732" s="153"/>
      <c r="Q15732" s="153"/>
      <c r="R15732" s="153"/>
      <c r="S15732" s="152"/>
      <c r="T15732" s="154"/>
    </row>
    <row r="15733" spans="8:20" x14ac:dyDescent="0.25">
      <c r="H15733" s="153"/>
      <c r="I15733" s="151"/>
      <c r="J15733" s="153"/>
      <c r="K15733" s="153"/>
      <c r="L15733" s="153"/>
      <c r="M15733" s="153"/>
      <c r="N15733" s="153"/>
      <c r="O15733" s="153"/>
      <c r="P15733" s="153"/>
      <c r="Q15733" s="153"/>
      <c r="R15733" s="153"/>
      <c r="S15733" s="152"/>
      <c r="T15733" s="154"/>
    </row>
    <row r="15734" spans="8:20" x14ac:dyDescent="0.25">
      <c r="H15734" s="153"/>
      <c r="I15734" s="151"/>
      <c r="J15734" s="153"/>
      <c r="K15734" s="153"/>
      <c r="L15734" s="153"/>
      <c r="M15734" s="153"/>
      <c r="N15734" s="153"/>
      <c r="O15734" s="153"/>
      <c r="P15734" s="153"/>
      <c r="Q15734" s="153"/>
      <c r="R15734" s="153"/>
      <c r="S15734" s="152"/>
      <c r="T15734" s="154"/>
    </row>
    <row r="15735" spans="8:20" x14ac:dyDescent="0.25">
      <c r="H15735" s="153"/>
      <c r="I15735" s="151"/>
      <c r="J15735" s="153"/>
      <c r="K15735" s="153"/>
      <c r="L15735" s="153"/>
      <c r="M15735" s="153"/>
      <c r="N15735" s="153"/>
      <c r="O15735" s="153"/>
      <c r="P15735" s="153"/>
      <c r="Q15735" s="153"/>
      <c r="R15735" s="153"/>
      <c r="S15735" s="152"/>
      <c r="T15735" s="154"/>
    </row>
    <row r="15736" spans="8:20" x14ac:dyDescent="0.25">
      <c r="H15736" s="153"/>
      <c r="I15736" s="151"/>
      <c r="J15736" s="153"/>
      <c r="K15736" s="153"/>
      <c r="L15736" s="153"/>
      <c r="M15736" s="153"/>
      <c r="N15736" s="153"/>
      <c r="O15736" s="153"/>
      <c r="P15736" s="153"/>
      <c r="Q15736" s="153"/>
      <c r="R15736" s="153"/>
      <c r="S15736" s="152"/>
      <c r="T15736" s="154"/>
    </row>
    <row r="15737" spans="8:20" x14ac:dyDescent="0.25">
      <c r="H15737" s="153"/>
      <c r="I15737" s="151"/>
      <c r="J15737" s="153"/>
      <c r="K15737" s="153"/>
      <c r="L15737" s="153"/>
      <c r="M15737" s="153"/>
      <c r="N15737" s="153"/>
      <c r="O15737" s="153"/>
      <c r="P15737" s="153"/>
      <c r="Q15737" s="153"/>
      <c r="R15737" s="153"/>
      <c r="S15737" s="152"/>
      <c r="T15737" s="154"/>
    </row>
    <row r="15738" spans="8:20" x14ac:dyDescent="0.25">
      <c r="H15738" s="153"/>
      <c r="I15738" s="151"/>
      <c r="J15738" s="153"/>
      <c r="K15738" s="153"/>
      <c r="L15738" s="153"/>
      <c r="M15738" s="153"/>
      <c r="N15738" s="153"/>
      <c r="O15738" s="153"/>
      <c r="P15738" s="153"/>
      <c r="Q15738" s="153"/>
      <c r="R15738" s="153"/>
      <c r="S15738" s="152"/>
      <c r="T15738" s="154"/>
    </row>
    <row r="15739" spans="8:20" x14ac:dyDescent="0.25">
      <c r="H15739" s="153"/>
      <c r="I15739" s="151"/>
      <c r="J15739" s="153"/>
      <c r="K15739" s="153"/>
      <c r="L15739" s="153"/>
      <c r="M15739" s="153"/>
      <c r="N15739" s="153"/>
      <c r="O15739" s="153"/>
      <c r="P15739" s="153"/>
      <c r="Q15739" s="153"/>
      <c r="R15739" s="153"/>
      <c r="S15739" s="152"/>
      <c r="T15739" s="154"/>
    </row>
    <row r="15740" spans="8:20" x14ac:dyDescent="0.25">
      <c r="H15740" s="153"/>
      <c r="I15740" s="151"/>
      <c r="J15740" s="153"/>
      <c r="K15740" s="153"/>
      <c r="L15740" s="153"/>
      <c r="M15740" s="153"/>
      <c r="N15740" s="153"/>
      <c r="O15740" s="153"/>
      <c r="P15740" s="153"/>
      <c r="Q15740" s="153"/>
      <c r="R15740" s="153"/>
      <c r="S15740" s="152"/>
      <c r="T15740" s="154"/>
    </row>
    <row r="15741" spans="8:20" x14ac:dyDescent="0.25">
      <c r="H15741" s="153"/>
      <c r="I15741" s="151"/>
      <c r="J15741" s="153"/>
      <c r="K15741" s="153"/>
      <c r="L15741" s="153"/>
      <c r="M15741" s="153"/>
      <c r="N15741" s="153"/>
      <c r="O15741" s="153"/>
      <c r="P15741" s="153"/>
      <c r="Q15741" s="153"/>
      <c r="R15741" s="153"/>
      <c r="S15741" s="152"/>
      <c r="T15741" s="154"/>
    </row>
    <row r="15742" spans="8:20" x14ac:dyDescent="0.25">
      <c r="H15742" s="153"/>
      <c r="I15742" s="151"/>
      <c r="J15742" s="153"/>
      <c r="K15742" s="153"/>
      <c r="L15742" s="153"/>
      <c r="M15742" s="153"/>
      <c r="N15742" s="153"/>
      <c r="O15742" s="153"/>
      <c r="P15742" s="153"/>
      <c r="Q15742" s="153"/>
      <c r="R15742" s="153"/>
      <c r="S15742" s="152"/>
      <c r="T15742" s="154"/>
    </row>
    <row r="15743" spans="8:20" x14ac:dyDescent="0.25">
      <c r="H15743" s="153"/>
      <c r="I15743" s="151"/>
      <c r="J15743" s="153"/>
      <c r="K15743" s="153"/>
      <c r="L15743" s="153"/>
      <c r="M15743" s="153"/>
      <c r="N15743" s="153"/>
      <c r="O15743" s="153"/>
      <c r="P15743" s="153"/>
      <c r="Q15743" s="153"/>
      <c r="R15743" s="153"/>
      <c r="S15743" s="152"/>
      <c r="T15743" s="154"/>
    </row>
    <row r="15744" spans="8:20" x14ac:dyDescent="0.25">
      <c r="H15744" s="153"/>
      <c r="I15744" s="151"/>
      <c r="J15744" s="153"/>
      <c r="K15744" s="153"/>
      <c r="L15744" s="153"/>
      <c r="M15744" s="153"/>
      <c r="N15744" s="153"/>
      <c r="O15744" s="153"/>
      <c r="P15744" s="153"/>
      <c r="Q15744" s="153"/>
      <c r="R15744" s="153"/>
      <c r="S15744" s="152"/>
      <c r="T15744" s="154"/>
    </row>
    <row r="15745" spans="8:20" x14ac:dyDescent="0.25">
      <c r="H15745" s="153"/>
      <c r="I15745" s="151"/>
      <c r="J15745" s="153"/>
      <c r="K15745" s="153"/>
      <c r="L15745" s="153"/>
      <c r="M15745" s="153"/>
      <c r="N15745" s="153"/>
      <c r="O15745" s="153"/>
      <c r="P15745" s="153"/>
      <c r="Q15745" s="153"/>
      <c r="R15745" s="153"/>
      <c r="S15745" s="152"/>
      <c r="T15745" s="154"/>
    </row>
    <row r="15746" spans="8:20" x14ac:dyDescent="0.25">
      <c r="H15746" s="153"/>
      <c r="I15746" s="151"/>
      <c r="J15746" s="153"/>
      <c r="K15746" s="153"/>
      <c r="L15746" s="153"/>
      <c r="M15746" s="153"/>
      <c r="N15746" s="153"/>
      <c r="O15746" s="153"/>
      <c r="P15746" s="153"/>
      <c r="Q15746" s="153"/>
      <c r="R15746" s="153"/>
      <c r="S15746" s="152"/>
      <c r="T15746" s="154"/>
    </row>
    <row r="15747" spans="8:20" x14ac:dyDescent="0.25">
      <c r="H15747" s="153"/>
      <c r="I15747" s="151"/>
      <c r="J15747" s="153"/>
      <c r="K15747" s="153"/>
      <c r="L15747" s="153"/>
      <c r="M15747" s="153"/>
      <c r="N15747" s="153"/>
      <c r="O15747" s="153"/>
      <c r="P15747" s="153"/>
      <c r="Q15747" s="153"/>
      <c r="R15747" s="153"/>
      <c r="S15747" s="152"/>
      <c r="T15747" s="154"/>
    </row>
    <row r="15748" spans="8:20" x14ac:dyDescent="0.25">
      <c r="H15748" s="153"/>
      <c r="I15748" s="151"/>
      <c r="J15748" s="153"/>
      <c r="K15748" s="153"/>
      <c r="L15748" s="153"/>
      <c r="M15748" s="153"/>
      <c r="N15748" s="153"/>
      <c r="O15748" s="153"/>
      <c r="P15748" s="153"/>
      <c r="Q15748" s="153"/>
      <c r="R15748" s="153"/>
      <c r="S15748" s="152"/>
      <c r="T15748" s="154"/>
    </row>
    <row r="15749" spans="8:20" x14ac:dyDescent="0.25">
      <c r="H15749" s="153"/>
      <c r="I15749" s="151"/>
      <c r="J15749" s="153"/>
      <c r="K15749" s="153"/>
      <c r="L15749" s="153"/>
      <c r="M15749" s="153"/>
      <c r="N15749" s="153"/>
      <c r="O15749" s="153"/>
      <c r="P15749" s="153"/>
      <c r="Q15749" s="153"/>
      <c r="R15749" s="153"/>
      <c r="S15749" s="152"/>
      <c r="T15749" s="154"/>
    </row>
    <row r="15750" spans="8:20" x14ac:dyDescent="0.25">
      <c r="H15750" s="153"/>
      <c r="I15750" s="151"/>
      <c r="J15750" s="153"/>
      <c r="K15750" s="153"/>
      <c r="L15750" s="153"/>
      <c r="M15750" s="153"/>
      <c r="N15750" s="153"/>
      <c r="O15750" s="153"/>
      <c r="P15750" s="153"/>
      <c r="Q15750" s="153"/>
      <c r="R15750" s="153"/>
      <c r="S15750" s="152"/>
      <c r="T15750" s="154"/>
    </row>
    <row r="15751" spans="8:20" x14ac:dyDescent="0.25">
      <c r="H15751" s="153"/>
      <c r="I15751" s="151"/>
      <c r="J15751" s="153"/>
      <c r="K15751" s="153"/>
      <c r="L15751" s="153"/>
      <c r="M15751" s="153"/>
      <c r="N15751" s="153"/>
      <c r="O15751" s="153"/>
      <c r="P15751" s="153"/>
      <c r="Q15751" s="153"/>
      <c r="R15751" s="153"/>
      <c r="S15751" s="152"/>
      <c r="T15751" s="154"/>
    </row>
    <row r="15752" spans="8:20" x14ac:dyDescent="0.25">
      <c r="H15752" s="153"/>
      <c r="I15752" s="151"/>
      <c r="J15752" s="153"/>
      <c r="K15752" s="153"/>
      <c r="L15752" s="153"/>
      <c r="M15752" s="153"/>
      <c r="N15752" s="153"/>
      <c r="O15752" s="153"/>
      <c r="P15752" s="153"/>
      <c r="Q15752" s="153"/>
      <c r="R15752" s="153"/>
      <c r="S15752" s="152"/>
      <c r="T15752" s="154"/>
    </row>
    <row r="15753" spans="8:20" x14ac:dyDescent="0.25">
      <c r="H15753" s="153"/>
      <c r="I15753" s="151"/>
      <c r="J15753" s="153"/>
      <c r="K15753" s="153"/>
      <c r="L15753" s="153"/>
      <c r="M15753" s="153"/>
      <c r="N15753" s="153"/>
      <c r="O15753" s="153"/>
      <c r="P15753" s="153"/>
      <c r="Q15753" s="153"/>
      <c r="R15753" s="153"/>
      <c r="S15753" s="152"/>
      <c r="T15753" s="154"/>
    </row>
    <row r="15754" spans="8:20" x14ac:dyDescent="0.25">
      <c r="H15754" s="153"/>
      <c r="I15754" s="151"/>
      <c r="J15754" s="153"/>
      <c r="K15754" s="153"/>
      <c r="L15754" s="153"/>
      <c r="M15754" s="153"/>
      <c r="N15754" s="153"/>
      <c r="O15754" s="153"/>
      <c r="P15754" s="153"/>
      <c r="Q15754" s="153"/>
      <c r="R15754" s="153"/>
      <c r="S15754" s="152"/>
      <c r="T15754" s="154"/>
    </row>
    <row r="15755" spans="8:20" x14ac:dyDescent="0.25">
      <c r="H15755" s="153"/>
      <c r="I15755" s="151"/>
      <c r="J15755" s="153"/>
      <c r="K15755" s="153"/>
      <c r="L15755" s="153"/>
      <c r="M15755" s="153"/>
      <c r="N15755" s="153"/>
      <c r="O15755" s="153"/>
      <c r="P15755" s="153"/>
      <c r="Q15755" s="153"/>
      <c r="R15755" s="153"/>
      <c r="S15755" s="152"/>
      <c r="T15755" s="154"/>
    </row>
    <row r="15756" spans="8:20" x14ac:dyDescent="0.25">
      <c r="H15756" s="153"/>
      <c r="I15756" s="151"/>
      <c r="J15756" s="153"/>
      <c r="K15756" s="153"/>
      <c r="L15756" s="153"/>
      <c r="M15756" s="153"/>
      <c r="N15756" s="153"/>
      <c r="O15756" s="153"/>
      <c r="P15756" s="153"/>
      <c r="Q15756" s="153"/>
      <c r="R15756" s="153"/>
      <c r="S15756" s="152"/>
      <c r="T15756" s="154"/>
    </row>
    <row r="15757" spans="8:20" x14ac:dyDescent="0.25">
      <c r="H15757" s="153"/>
      <c r="I15757" s="151"/>
      <c r="J15757" s="153"/>
      <c r="K15757" s="153"/>
      <c r="L15757" s="153"/>
      <c r="M15757" s="153"/>
      <c r="N15757" s="153"/>
      <c r="O15757" s="153"/>
      <c r="P15757" s="153"/>
      <c r="Q15757" s="153"/>
      <c r="R15757" s="153"/>
      <c r="S15757" s="152"/>
      <c r="T15757" s="154"/>
    </row>
    <row r="15758" spans="8:20" x14ac:dyDescent="0.25">
      <c r="H15758" s="153"/>
      <c r="I15758" s="151"/>
      <c r="J15758" s="153"/>
      <c r="K15758" s="153"/>
      <c r="L15758" s="153"/>
      <c r="M15758" s="153"/>
      <c r="N15758" s="153"/>
      <c r="O15758" s="153"/>
      <c r="P15758" s="153"/>
      <c r="Q15758" s="153"/>
      <c r="R15758" s="153"/>
      <c r="S15758" s="152"/>
      <c r="T15758" s="154"/>
    </row>
    <row r="15759" spans="8:20" x14ac:dyDescent="0.25">
      <c r="H15759" s="153"/>
      <c r="I15759" s="151"/>
      <c r="J15759" s="153"/>
      <c r="K15759" s="153"/>
      <c r="L15759" s="153"/>
      <c r="M15759" s="153"/>
      <c r="N15759" s="153"/>
      <c r="O15759" s="153"/>
      <c r="P15759" s="153"/>
      <c r="Q15759" s="153"/>
      <c r="R15759" s="153"/>
      <c r="S15759" s="152"/>
      <c r="T15759" s="154"/>
    </row>
    <row r="15760" spans="8:20" x14ac:dyDescent="0.25">
      <c r="H15760" s="153"/>
      <c r="I15760" s="151"/>
      <c r="J15760" s="153"/>
      <c r="K15760" s="153"/>
      <c r="L15760" s="153"/>
      <c r="M15760" s="153"/>
      <c r="N15760" s="153"/>
      <c r="O15760" s="153"/>
      <c r="P15760" s="153"/>
      <c r="Q15760" s="153"/>
      <c r="R15760" s="153"/>
      <c r="S15760" s="152"/>
      <c r="T15760" s="154"/>
    </row>
    <row r="15761" spans="8:20" x14ac:dyDescent="0.25">
      <c r="H15761" s="153"/>
      <c r="I15761" s="151"/>
      <c r="J15761" s="153"/>
      <c r="K15761" s="153"/>
      <c r="L15761" s="153"/>
      <c r="M15761" s="153"/>
      <c r="N15761" s="153"/>
      <c r="O15761" s="153"/>
      <c r="P15761" s="153"/>
      <c r="Q15761" s="153"/>
      <c r="R15761" s="153"/>
      <c r="S15761" s="152"/>
      <c r="T15761" s="154"/>
    </row>
    <row r="15762" spans="8:20" x14ac:dyDescent="0.25">
      <c r="H15762" s="153"/>
      <c r="I15762" s="151"/>
      <c r="J15762" s="153"/>
      <c r="K15762" s="153"/>
      <c r="L15762" s="153"/>
      <c r="M15762" s="153"/>
      <c r="N15762" s="153"/>
      <c r="O15762" s="153"/>
      <c r="P15762" s="153"/>
      <c r="Q15762" s="153"/>
      <c r="R15762" s="153"/>
      <c r="S15762" s="152"/>
      <c r="T15762" s="154"/>
    </row>
    <row r="15763" spans="8:20" x14ac:dyDescent="0.25">
      <c r="H15763" s="153"/>
      <c r="I15763" s="151"/>
      <c r="J15763" s="153"/>
      <c r="K15763" s="153"/>
      <c r="L15763" s="153"/>
      <c r="M15763" s="153"/>
      <c r="N15763" s="153"/>
      <c r="O15763" s="153"/>
      <c r="P15763" s="153"/>
      <c r="Q15763" s="153"/>
      <c r="R15763" s="153"/>
      <c r="S15763" s="152"/>
      <c r="T15763" s="154"/>
    </row>
    <row r="15764" spans="8:20" x14ac:dyDescent="0.25">
      <c r="H15764" s="153"/>
      <c r="I15764" s="151"/>
      <c r="J15764" s="153"/>
      <c r="K15764" s="153"/>
      <c r="L15764" s="153"/>
      <c r="M15764" s="153"/>
      <c r="N15764" s="153"/>
      <c r="O15764" s="153"/>
      <c r="P15764" s="153"/>
      <c r="Q15764" s="153"/>
      <c r="R15764" s="153"/>
      <c r="S15764" s="152"/>
      <c r="T15764" s="154"/>
    </row>
    <row r="15765" spans="8:20" x14ac:dyDescent="0.25">
      <c r="H15765" s="153"/>
      <c r="I15765" s="151"/>
      <c r="J15765" s="153"/>
      <c r="K15765" s="153"/>
      <c r="L15765" s="153"/>
      <c r="M15765" s="153"/>
      <c r="N15765" s="153"/>
      <c r="O15765" s="153"/>
      <c r="P15765" s="153"/>
      <c r="Q15765" s="153"/>
      <c r="R15765" s="153"/>
      <c r="S15765" s="152"/>
      <c r="T15765" s="154"/>
    </row>
    <row r="15766" spans="8:20" x14ac:dyDescent="0.25">
      <c r="H15766" s="153"/>
      <c r="I15766" s="151"/>
      <c r="J15766" s="153"/>
      <c r="K15766" s="153"/>
      <c r="L15766" s="153"/>
      <c r="M15766" s="153"/>
      <c r="N15766" s="153"/>
      <c r="O15766" s="153"/>
      <c r="P15766" s="153"/>
      <c r="Q15766" s="153"/>
      <c r="R15766" s="153"/>
      <c r="S15766" s="152"/>
      <c r="T15766" s="154"/>
    </row>
    <row r="15767" spans="8:20" x14ac:dyDescent="0.25">
      <c r="H15767" s="153"/>
      <c r="I15767" s="151"/>
      <c r="J15767" s="153"/>
      <c r="K15767" s="153"/>
      <c r="L15767" s="153"/>
      <c r="M15767" s="153"/>
      <c r="N15767" s="153"/>
      <c r="O15767" s="153"/>
      <c r="P15767" s="153"/>
      <c r="Q15767" s="153"/>
      <c r="R15767" s="153"/>
      <c r="S15767" s="152"/>
      <c r="T15767" s="154"/>
    </row>
    <row r="15768" spans="8:20" x14ac:dyDescent="0.25">
      <c r="H15768" s="153"/>
      <c r="I15768" s="151"/>
      <c r="J15768" s="153"/>
      <c r="K15768" s="153"/>
      <c r="L15768" s="153"/>
      <c r="M15768" s="153"/>
      <c r="N15768" s="153"/>
      <c r="O15768" s="153"/>
      <c r="P15768" s="153"/>
      <c r="Q15768" s="153"/>
      <c r="R15768" s="153"/>
      <c r="S15768" s="152"/>
      <c r="T15768" s="154"/>
    </row>
    <row r="15769" spans="8:20" x14ac:dyDescent="0.25">
      <c r="H15769" s="153"/>
      <c r="I15769" s="151"/>
      <c r="J15769" s="153"/>
      <c r="K15769" s="153"/>
      <c r="L15769" s="153"/>
      <c r="M15769" s="153"/>
      <c r="N15769" s="153"/>
      <c r="O15769" s="153"/>
      <c r="P15769" s="153"/>
      <c r="Q15769" s="153"/>
      <c r="R15769" s="153"/>
      <c r="S15769" s="152"/>
      <c r="T15769" s="154"/>
    </row>
    <row r="15770" spans="8:20" x14ac:dyDescent="0.25">
      <c r="H15770" s="153"/>
      <c r="I15770" s="151"/>
      <c r="J15770" s="153"/>
      <c r="K15770" s="153"/>
      <c r="L15770" s="153"/>
      <c r="M15770" s="153"/>
      <c r="N15770" s="153"/>
      <c r="O15770" s="153"/>
      <c r="P15770" s="153"/>
      <c r="Q15770" s="153"/>
      <c r="R15770" s="153"/>
      <c r="S15770" s="152"/>
      <c r="T15770" s="154"/>
    </row>
    <row r="15771" spans="8:20" x14ac:dyDescent="0.25">
      <c r="H15771" s="153"/>
      <c r="I15771" s="151"/>
      <c r="J15771" s="153"/>
      <c r="K15771" s="153"/>
      <c r="L15771" s="153"/>
      <c r="M15771" s="153"/>
      <c r="N15771" s="153"/>
      <c r="O15771" s="153"/>
      <c r="P15771" s="153"/>
      <c r="Q15771" s="153"/>
      <c r="R15771" s="153"/>
      <c r="S15771" s="152"/>
      <c r="T15771" s="154"/>
    </row>
    <row r="15772" spans="8:20" x14ac:dyDescent="0.25">
      <c r="H15772" s="153"/>
      <c r="I15772" s="151"/>
      <c r="J15772" s="153"/>
      <c r="K15772" s="153"/>
      <c r="L15772" s="153"/>
      <c r="M15772" s="153"/>
      <c r="N15772" s="153"/>
      <c r="O15772" s="153"/>
      <c r="P15772" s="153"/>
      <c r="Q15772" s="153"/>
      <c r="R15772" s="153"/>
      <c r="S15772" s="152"/>
      <c r="T15772" s="154"/>
    </row>
    <row r="15773" spans="8:20" x14ac:dyDescent="0.25">
      <c r="H15773" s="153"/>
      <c r="I15773" s="151"/>
      <c r="J15773" s="153"/>
      <c r="K15773" s="153"/>
      <c r="L15773" s="153"/>
      <c r="M15773" s="153"/>
      <c r="N15773" s="153"/>
      <c r="O15773" s="153"/>
      <c r="P15773" s="153"/>
      <c r="Q15773" s="153"/>
      <c r="R15773" s="153"/>
      <c r="S15773" s="152"/>
      <c r="T15773" s="154"/>
    </row>
    <row r="15774" spans="8:20" x14ac:dyDescent="0.25">
      <c r="H15774" s="153"/>
      <c r="I15774" s="151"/>
      <c r="J15774" s="153"/>
      <c r="K15774" s="153"/>
      <c r="L15774" s="153"/>
      <c r="M15774" s="153"/>
      <c r="N15774" s="153"/>
      <c r="O15774" s="153"/>
      <c r="P15774" s="153"/>
      <c r="Q15774" s="153"/>
      <c r="R15774" s="153"/>
      <c r="S15774" s="152"/>
      <c r="T15774" s="154"/>
    </row>
    <row r="15775" spans="8:20" x14ac:dyDescent="0.25">
      <c r="H15775" s="153"/>
      <c r="I15775" s="151"/>
      <c r="J15775" s="153"/>
      <c r="K15775" s="153"/>
      <c r="L15775" s="153"/>
      <c r="M15775" s="153"/>
      <c r="N15775" s="153"/>
      <c r="O15775" s="153"/>
      <c r="P15775" s="153"/>
      <c r="Q15775" s="153"/>
      <c r="R15775" s="153"/>
      <c r="S15775" s="152"/>
      <c r="T15775" s="154"/>
    </row>
    <row r="15776" spans="8:20" x14ac:dyDescent="0.25">
      <c r="H15776" s="153"/>
      <c r="I15776" s="151"/>
      <c r="J15776" s="153"/>
      <c r="K15776" s="153"/>
      <c r="L15776" s="153"/>
      <c r="M15776" s="153"/>
      <c r="N15776" s="153"/>
      <c r="O15776" s="153"/>
      <c r="P15776" s="153"/>
      <c r="Q15776" s="153"/>
      <c r="R15776" s="153"/>
      <c r="S15776" s="152"/>
      <c r="T15776" s="154"/>
    </row>
    <row r="15777" spans="8:20" x14ac:dyDescent="0.25">
      <c r="H15777" s="153"/>
      <c r="I15777" s="151"/>
      <c r="J15777" s="153"/>
      <c r="K15777" s="153"/>
      <c r="L15777" s="153"/>
      <c r="M15777" s="153"/>
      <c r="N15777" s="153"/>
      <c r="O15777" s="153"/>
      <c r="P15777" s="153"/>
      <c r="Q15777" s="153"/>
      <c r="R15777" s="153"/>
      <c r="S15777" s="152"/>
      <c r="T15777" s="154"/>
    </row>
    <row r="15778" spans="8:20" x14ac:dyDescent="0.25">
      <c r="H15778" s="153"/>
      <c r="I15778" s="151"/>
      <c r="J15778" s="153"/>
      <c r="K15778" s="153"/>
      <c r="L15778" s="153"/>
      <c r="M15778" s="153"/>
      <c r="N15778" s="153"/>
      <c r="O15778" s="153"/>
      <c r="P15778" s="153"/>
      <c r="Q15778" s="153"/>
      <c r="R15778" s="153"/>
      <c r="S15778" s="152"/>
      <c r="T15778" s="154"/>
    </row>
    <row r="15779" spans="8:20" x14ac:dyDescent="0.25">
      <c r="H15779" s="153"/>
      <c r="I15779" s="151"/>
      <c r="J15779" s="153"/>
      <c r="K15779" s="153"/>
      <c r="L15779" s="153"/>
      <c r="M15779" s="153"/>
      <c r="N15779" s="153"/>
      <c r="O15779" s="153"/>
      <c r="P15779" s="153"/>
      <c r="Q15779" s="153"/>
      <c r="R15779" s="153"/>
      <c r="S15779" s="152"/>
      <c r="T15779" s="154"/>
    </row>
    <row r="15780" spans="8:20" x14ac:dyDescent="0.25">
      <c r="H15780" s="153"/>
      <c r="I15780" s="151"/>
      <c r="J15780" s="153"/>
      <c r="K15780" s="153"/>
      <c r="L15780" s="153"/>
      <c r="M15780" s="153"/>
      <c r="N15780" s="153"/>
      <c r="O15780" s="153"/>
      <c r="P15780" s="153"/>
      <c r="Q15780" s="153"/>
      <c r="R15780" s="153"/>
      <c r="S15780" s="152"/>
      <c r="T15780" s="154"/>
    </row>
    <row r="15781" spans="8:20" x14ac:dyDescent="0.25">
      <c r="H15781" s="153"/>
      <c r="I15781" s="151"/>
      <c r="J15781" s="153"/>
      <c r="K15781" s="153"/>
      <c r="L15781" s="153"/>
      <c r="M15781" s="153"/>
      <c r="N15781" s="153"/>
      <c r="O15781" s="153"/>
      <c r="P15781" s="153"/>
      <c r="Q15781" s="153"/>
      <c r="R15781" s="153"/>
      <c r="S15781" s="152"/>
      <c r="T15781" s="154"/>
    </row>
    <row r="15782" spans="8:20" x14ac:dyDescent="0.25">
      <c r="H15782" s="153"/>
      <c r="I15782" s="151"/>
      <c r="J15782" s="153"/>
      <c r="K15782" s="153"/>
      <c r="L15782" s="153"/>
      <c r="M15782" s="153"/>
      <c r="N15782" s="153"/>
      <c r="O15782" s="153"/>
      <c r="P15782" s="153"/>
      <c r="Q15782" s="153"/>
      <c r="R15782" s="153"/>
      <c r="S15782" s="152"/>
      <c r="T15782" s="154"/>
    </row>
    <row r="15783" spans="8:20" x14ac:dyDescent="0.25">
      <c r="H15783" s="153"/>
      <c r="I15783" s="151"/>
      <c r="J15783" s="153"/>
      <c r="K15783" s="153"/>
      <c r="L15783" s="153"/>
      <c r="M15783" s="153"/>
      <c r="N15783" s="153"/>
      <c r="O15783" s="153"/>
      <c r="P15783" s="153"/>
      <c r="Q15783" s="153"/>
      <c r="R15783" s="153"/>
      <c r="S15783" s="152"/>
      <c r="T15783" s="154"/>
    </row>
    <row r="15784" spans="8:20" x14ac:dyDescent="0.25">
      <c r="H15784" s="153"/>
      <c r="I15784" s="151"/>
      <c r="J15784" s="153"/>
      <c r="K15784" s="153"/>
      <c r="L15784" s="153"/>
      <c r="M15784" s="153"/>
      <c r="N15784" s="153"/>
      <c r="O15784" s="153"/>
      <c r="P15784" s="153"/>
      <c r="Q15784" s="153"/>
      <c r="R15784" s="153"/>
      <c r="S15784" s="152"/>
      <c r="T15784" s="154"/>
    </row>
    <row r="15785" spans="8:20" x14ac:dyDescent="0.25">
      <c r="H15785" s="153"/>
      <c r="I15785" s="151"/>
      <c r="J15785" s="153"/>
      <c r="K15785" s="153"/>
      <c r="L15785" s="153"/>
      <c r="M15785" s="153"/>
      <c r="N15785" s="153"/>
      <c r="O15785" s="153"/>
      <c r="P15785" s="153"/>
      <c r="Q15785" s="153"/>
      <c r="R15785" s="153"/>
      <c r="S15785" s="152"/>
      <c r="T15785" s="154"/>
    </row>
    <row r="15786" spans="8:20" x14ac:dyDescent="0.25">
      <c r="H15786" s="153"/>
      <c r="I15786" s="151"/>
      <c r="J15786" s="153"/>
      <c r="K15786" s="153"/>
      <c r="L15786" s="153"/>
      <c r="M15786" s="153"/>
      <c r="N15786" s="153"/>
      <c r="O15786" s="153"/>
      <c r="P15786" s="153"/>
      <c r="Q15786" s="153"/>
      <c r="R15786" s="153"/>
      <c r="S15786" s="152"/>
      <c r="T15786" s="154"/>
    </row>
    <row r="15787" spans="8:20" x14ac:dyDescent="0.25">
      <c r="H15787" s="153"/>
      <c r="I15787" s="151"/>
      <c r="J15787" s="153"/>
      <c r="K15787" s="153"/>
      <c r="L15787" s="153"/>
      <c r="M15787" s="153"/>
      <c r="N15787" s="153"/>
      <c r="O15787" s="153"/>
      <c r="P15787" s="153"/>
      <c r="Q15787" s="153"/>
      <c r="R15787" s="153"/>
      <c r="S15787" s="152"/>
      <c r="T15787" s="154"/>
    </row>
    <row r="15788" spans="8:20" x14ac:dyDescent="0.25">
      <c r="H15788" s="153"/>
      <c r="I15788" s="151"/>
      <c r="J15788" s="153"/>
      <c r="K15788" s="153"/>
      <c r="L15788" s="153"/>
      <c r="M15788" s="153"/>
      <c r="N15788" s="153"/>
      <c r="O15788" s="153"/>
      <c r="P15788" s="153"/>
      <c r="Q15788" s="153"/>
      <c r="R15788" s="153"/>
      <c r="S15788" s="152"/>
      <c r="T15788" s="154"/>
    </row>
    <row r="15789" spans="8:20" x14ac:dyDescent="0.25">
      <c r="H15789" s="153"/>
      <c r="I15789" s="151"/>
      <c r="J15789" s="153"/>
      <c r="K15789" s="153"/>
      <c r="L15789" s="153"/>
      <c r="M15789" s="153"/>
      <c r="N15789" s="153"/>
      <c r="O15789" s="153"/>
      <c r="P15789" s="153"/>
      <c r="Q15789" s="153"/>
      <c r="R15789" s="153"/>
      <c r="S15789" s="152"/>
      <c r="T15789" s="154"/>
    </row>
    <row r="15790" spans="8:20" x14ac:dyDescent="0.25">
      <c r="H15790" s="153"/>
      <c r="I15790" s="151"/>
      <c r="J15790" s="153"/>
      <c r="K15790" s="153"/>
      <c r="L15790" s="153"/>
      <c r="M15790" s="153"/>
      <c r="N15790" s="153"/>
      <c r="O15790" s="153"/>
      <c r="P15790" s="153"/>
      <c r="Q15790" s="153"/>
      <c r="R15790" s="153"/>
      <c r="S15790" s="152"/>
      <c r="T15790" s="154"/>
    </row>
    <row r="15791" spans="8:20" x14ac:dyDescent="0.25">
      <c r="H15791" s="153"/>
      <c r="I15791" s="151"/>
      <c r="J15791" s="153"/>
      <c r="K15791" s="153"/>
      <c r="L15791" s="153"/>
      <c r="M15791" s="153"/>
      <c r="N15791" s="153"/>
      <c r="O15791" s="153"/>
      <c r="P15791" s="153"/>
      <c r="Q15791" s="153"/>
      <c r="R15791" s="153"/>
      <c r="S15791" s="152"/>
      <c r="T15791" s="154"/>
    </row>
    <row r="15792" spans="8:20" x14ac:dyDescent="0.25">
      <c r="H15792" s="153"/>
      <c r="I15792" s="151"/>
      <c r="J15792" s="153"/>
      <c r="K15792" s="153"/>
      <c r="L15792" s="153"/>
      <c r="M15792" s="153"/>
      <c r="N15792" s="153"/>
      <c r="O15792" s="153"/>
      <c r="P15792" s="153"/>
      <c r="Q15792" s="153"/>
      <c r="R15792" s="153"/>
      <c r="S15792" s="152"/>
      <c r="T15792" s="154"/>
    </row>
    <row r="15793" spans="8:20" x14ac:dyDescent="0.25">
      <c r="H15793" s="153"/>
      <c r="I15793" s="151"/>
      <c r="J15793" s="153"/>
      <c r="K15793" s="153"/>
      <c r="L15793" s="153"/>
      <c r="M15793" s="153"/>
      <c r="N15793" s="153"/>
      <c r="O15793" s="153"/>
      <c r="P15793" s="153"/>
      <c r="Q15793" s="153"/>
      <c r="R15793" s="153"/>
      <c r="S15793" s="152"/>
      <c r="T15793" s="154"/>
    </row>
    <row r="15794" spans="8:20" x14ac:dyDescent="0.25">
      <c r="H15794" s="153"/>
      <c r="I15794" s="151"/>
      <c r="J15794" s="153"/>
      <c r="K15794" s="153"/>
      <c r="L15794" s="153"/>
      <c r="M15794" s="153"/>
      <c r="N15794" s="153"/>
      <c r="O15794" s="153"/>
      <c r="P15794" s="153"/>
      <c r="Q15794" s="153"/>
      <c r="R15794" s="153"/>
      <c r="S15794" s="152"/>
      <c r="T15794" s="154"/>
    </row>
    <row r="15795" spans="8:20" x14ac:dyDescent="0.25">
      <c r="H15795" s="153"/>
      <c r="I15795" s="151"/>
      <c r="J15795" s="153"/>
      <c r="K15795" s="153"/>
      <c r="L15795" s="153"/>
      <c r="M15795" s="153"/>
      <c r="N15795" s="153"/>
      <c r="O15795" s="153"/>
      <c r="P15795" s="153"/>
      <c r="Q15795" s="153"/>
      <c r="R15795" s="153"/>
      <c r="S15795" s="152"/>
      <c r="T15795" s="154"/>
    </row>
    <row r="15796" spans="8:20" x14ac:dyDescent="0.25">
      <c r="H15796" s="153"/>
      <c r="I15796" s="151"/>
      <c r="J15796" s="153"/>
      <c r="K15796" s="153"/>
      <c r="L15796" s="153"/>
      <c r="M15796" s="153"/>
      <c r="N15796" s="153"/>
      <c r="O15796" s="153"/>
      <c r="P15796" s="153"/>
      <c r="Q15796" s="153"/>
      <c r="R15796" s="153"/>
      <c r="S15796" s="152"/>
      <c r="T15796" s="154"/>
    </row>
    <row r="15797" spans="8:20" x14ac:dyDescent="0.25">
      <c r="H15797" s="153"/>
      <c r="I15797" s="151"/>
      <c r="J15797" s="153"/>
      <c r="K15797" s="153"/>
      <c r="L15797" s="153"/>
      <c r="M15797" s="153"/>
      <c r="N15797" s="153"/>
      <c r="O15797" s="153"/>
      <c r="P15797" s="153"/>
      <c r="Q15797" s="153"/>
      <c r="R15797" s="153"/>
      <c r="S15797" s="152"/>
      <c r="T15797" s="154"/>
    </row>
    <row r="15798" spans="8:20" x14ac:dyDescent="0.25">
      <c r="H15798" s="153"/>
      <c r="I15798" s="151"/>
      <c r="J15798" s="153"/>
      <c r="K15798" s="153"/>
      <c r="L15798" s="153"/>
      <c r="M15798" s="153"/>
      <c r="N15798" s="153"/>
      <c r="O15798" s="153"/>
      <c r="P15798" s="153"/>
      <c r="Q15798" s="153"/>
      <c r="R15798" s="153"/>
      <c r="S15798" s="152"/>
      <c r="T15798" s="154"/>
    </row>
    <row r="15799" spans="8:20" x14ac:dyDescent="0.25">
      <c r="H15799" s="153"/>
      <c r="I15799" s="151"/>
      <c r="J15799" s="153"/>
      <c r="K15799" s="153"/>
      <c r="L15799" s="153"/>
      <c r="M15799" s="153"/>
      <c r="N15799" s="153"/>
      <c r="O15799" s="153"/>
      <c r="P15799" s="153"/>
      <c r="Q15799" s="153"/>
      <c r="R15799" s="153"/>
      <c r="S15799" s="152"/>
      <c r="T15799" s="154"/>
    </row>
    <row r="15800" spans="8:20" x14ac:dyDescent="0.25">
      <c r="H15800" s="153"/>
      <c r="I15800" s="151"/>
      <c r="J15800" s="153"/>
      <c r="K15800" s="153"/>
      <c r="L15800" s="153"/>
      <c r="M15800" s="153"/>
      <c r="N15800" s="153"/>
      <c r="O15800" s="153"/>
      <c r="P15800" s="153"/>
      <c r="Q15800" s="153"/>
      <c r="R15800" s="153"/>
      <c r="S15800" s="152"/>
      <c r="T15800" s="154"/>
    </row>
    <row r="15801" spans="8:20" x14ac:dyDescent="0.25">
      <c r="H15801" s="153"/>
      <c r="I15801" s="151"/>
      <c r="J15801" s="153"/>
      <c r="K15801" s="153"/>
      <c r="L15801" s="153"/>
      <c r="M15801" s="153"/>
      <c r="N15801" s="153"/>
      <c r="O15801" s="153"/>
      <c r="P15801" s="153"/>
      <c r="Q15801" s="153"/>
      <c r="R15801" s="153"/>
      <c r="S15801" s="152"/>
      <c r="T15801" s="154"/>
    </row>
    <row r="15802" spans="8:20" x14ac:dyDescent="0.25">
      <c r="H15802" s="153"/>
      <c r="I15802" s="151"/>
      <c r="J15802" s="153"/>
      <c r="K15802" s="153"/>
      <c r="L15802" s="153"/>
      <c r="M15802" s="153"/>
      <c r="N15802" s="153"/>
      <c r="O15802" s="153"/>
      <c r="P15802" s="153"/>
      <c r="Q15802" s="153"/>
      <c r="R15802" s="153"/>
      <c r="S15802" s="152"/>
      <c r="T15802" s="154"/>
    </row>
    <row r="15803" spans="8:20" x14ac:dyDescent="0.25">
      <c r="H15803" s="153"/>
      <c r="I15803" s="151"/>
      <c r="J15803" s="153"/>
      <c r="K15803" s="153"/>
      <c r="L15803" s="153"/>
      <c r="M15803" s="153"/>
      <c r="N15803" s="153"/>
      <c r="O15803" s="153"/>
      <c r="P15803" s="153"/>
      <c r="Q15803" s="153"/>
      <c r="R15803" s="153"/>
      <c r="S15803" s="152"/>
      <c r="T15803" s="154"/>
    </row>
    <row r="15804" spans="8:20" x14ac:dyDescent="0.25">
      <c r="H15804" s="153"/>
      <c r="I15804" s="151"/>
      <c r="J15804" s="153"/>
      <c r="K15804" s="153"/>
      <c r="L15804" s="153"/>
      <c r="M15804" s="153"/>
      <c r="N15804" s="153"/>
      <c r="O15804" s="153"/>
      <c r="P15804" s="153"/>
      <c r="Q15804" s="153"/>
      <c r="R15804" s="153"/>
      <c r="S15804" s="152"/>
      <c r="T15804" s="154"/>
    </row>
    <row r="15805" spans="8:20" x14ac:dyDescent="0.25">
      <c r="H15805" s="153"/>
      <c r="I15805" s="151"/>
      <c r="J15805" s="153"/>
      <c r="K15805" s="153"/>
      <c r="L15805" s="153"/>
      <c r="M15805" s="153"/>
      <c r="N15805" s="153"/>
      <c r="O15805" s="153"/>
      <c r="P15805" s="153"/>
      <c r="Q15805" s="153"/>
      <c r="R15805" s="153"/>
      <c r="S15805" s="152"/>
      <c r="T15805" s="154"/>
    </row>
    <row r="15806" spans="8:20" x14ac:dyDescent="0.25">
      <c r="H15806" s="153"/>
      <c r="I15806" s="151"/>
      <c r="J15806" s="153"/>
      <c r="K15806" s="153"/>
      <c r="L15806" s="153"/>
      <c r="M15806" s="153"/>
      <c r="N15806" s="153"/>
      <c r="O15806" s="153"/>
      <c r="P15806" s="153"/>
      <c r="Q15806" s="153"/>
      <c r="R15806" s="153"/>
      <c r="S15806" s="152"/>
      <c r="T15806" s="154"/>
    </row>
    <row r="15807" spans="8:20" x14ac:dyDescent="0.25">
      <c r="H15807" s="153"/>
      <c r="I15807" s="151"/>
      <c r="J15807" s="153"/>
      <c r="K15807" s="153"/>
      <c r="L15807" s="153"/>
      <c r="M15807" s="153"/>
      <c r="N15807" s="153"/>
      <c r="O15807" s="153"/>
      <c r="P15807" s="153"/>
      <c r="Q15807" s="153"/>
      <c r="R15807" s="153"/>
      <c r="S15807" s="152"/>
      <c r="T15807" s="154"/>
    </row>
    <row r="15808" spans="8:20" x14ac:dyDescent="0.25">
      <c r="H15808" s="153"/>
      <c r="I15808" s="151"/>
      <c r="J15808" s="153"/>
      <c r="K15808" s="153"/>
      <c r="L15808" s="153"/>
      <c r="M15808" s="153"/>
      <c r="N15808" s="153"/>
      <c r="O15808" s="153"/>
      <c r="P15808" s="153"/>
      <c r="Q15808" s="153"/>
      <c r="R15808" s="153"/>
      <c r="S15808" s="152"/>
      <c r="T15808" s="154"/>
    </row>
    <row r="15809" spans="8:20" x14ac:dyDescent="0.25">
      <c r="H15809" s="153"/>
      <c r="I15809" s="151"/>
      <c r="J15809" s="153"/>
      <c r="K15809" s="153"/>
      <c r="L15809" s="153"/>
      <c r="M15809" s="153"/>
      <c r="N15809" s="153"/>
      <c r="O15809" s="153"/>
      <c r="P15809" s="153"/>
      <c r="Q15809" s="153"/>
      <c r="R15809" s="153"/>
      <c r="S15809" s="152"/>
      <c r="T15809" s="154"/>
    </row>
    <row r="15810" spans="8:20" x14ac:dyDescent="0.25">
      <c r="H15810" s="153"/>
      <c r="I15810" s="151"/>
      <c r="J15810" s="153"/>
      <c r="K15810" s="153"/>
      <c r="L15810" s="153"/>
      <c r="M15810" s="153"/>
      <c r="N15810" s="153"/>
      <c r="O15810" s="153"/>
      <c r="P15810" s="153"/>
      <c r="Q15810" s="153"/>
      <c r="R15810" s="153"/>
      <c r="S15810" s="152"/>
      <c r="T15810" s="154"/>
    </row>
    <row r="15811" spans="8:20" x14ac:dyDescent="0.25">
      <c r="H15811" s="153"/>
      <c r="I15811" s="151"/>
      <c r="J15811" s="153"/>
      <c r="K15811" s="153"/>
      <c r="L15811" s="153"/>
      <c r="M15811" s="153"/>
      <c r="N15811" s="153"/>
      <c r="O15811" s="153"/>
      <c r="P15811" s="153"/>
      <c r="Q15811" s="153"/>
      <c r="R15811" s="153"/>
      <c r="S15811" s="152"/>
      <c r="T15811" s="154"/>
    </row>
    <row r="15812" spans="8:20" x14ac:dyDescent="0.25">
      <c r="H15812" s="153"/>
      <c r="I15812" s="151"/>
      <c r="J15812" s="153"/>
      <c r="K15812" s="153"/>
      <c r="L15812" s="153"/>
      <c r="M15812" s="153"/>
      <c r="N15812" s="153"/>
      <c r="O15812" s="153"/>
      <c r="P15812" s="153"/>
      <c r="Q15812" s="153"/>
      <c r="R15812" s="153"/>
      <c r="S15812" s="152"/>
      <c r="T15812" s="154"/>
    </row>
    <row r="15813" spans="8:20" x14ac:dyDescent="0.25">
      <c r="H15813" s="153"/>
      <c r="I15813" s="151"/>
      <c r="J15813" s="153"/>
      <c r="K15813" s="153"/>
      <c r="L15813" s="153"/>
      <c r="M15813" s="153"/>
      <c r="N15813" s="153"/>
      <c r="O15813" s="153"/>
      <c r="P15813" s="153"/>
      <c r="Q15813" s="153"/>
      <c r="R15813" s="153"/>
      <c r="S15813" s="152"/>
      <c r="T15813" s="154"/>
    </row>
    <row r="15814" spans="8:20" x14ac:dyDescent="0.25">
      <c r="H15814" s="153"/>
      <c r="I15814" s="151"/>
      <c r="J15814" s="153"/>
      <c r="K15814" s="153"/>
      <c r="L15814" s="153"/>
      <c r="M15814" s="153"/>
      <c r="N15814" s="153"/>
      <c r="O15814" s="153"/>
      <c r="P15814" s="153"/>
      <c r="Q15814" s="153"/>
      <c r="R15814" s="153"/>
      <c r="S15814" s="152"/>
      <c r="T15814" s="154"/>
    </row>
    <row r="15815" spans="8:20" x14ac:dyDescent="0.25">
      <c r="H15815" s="153"/>
      <c r="I15815" s="151"/>
      <c r="J15815" s="153"/>
      <c r="K15815" s="153"/>
      <c r="L15815" s="153"/>
      <c r="M15815" s="153"/>
      <c r="N15815" s="153"/>
      <c r="O15815" s="153"/>
      <c r="P15815" s="153"/>
      <c r="Q15815" s="153"/>
      <c r="R15815" s="153"/>
      <c r="S15815" s="152"/>
      <c r="T15815" s="154"/>
    </row>
    <row r="15816" spans="8:20" x14ac:dyDescent="0.25">
      <c r="H15816" s="153"/>
      <c r="I15816" s="151"/>
      <c r="J15816" s="153"/>
      <c r="K15816" s="153"/>
      <c r="L15816" s="153"/>
      <c r="M15816" s="153"/>
      <c r="N15816" s="153"/>
      <c r="O15816" s="153"/>
      <c r="P15816" s="153"/>
      <c r="Q15816" s="153"/>
      <c r="R15816" s="153"/>
      <c r="S15816" s="152"/>
      <c r="T15816" s="154"/>
    </row>
    <row r="15817" spans="8:20" x14ac:dyDescent="0.25">
      <c r="H15817" s="153"/>
      <c r="I15817" s="151"/>
      <c r="J15817" s="153"/>
      <c r="K15817" s="153"/>
      <c r="L15817" s="153"/>
      <c r="M15817" s="153"/>
      <c r="N15817" s="153"/>
      <c r="O15817" s="153"/>
      <c r="P15817" s="153"/>
      <c r="Q15817" s="153"/>
      <c r="R15817" s="153"/>
      <c r="S15817" s="152"/>
      <c r="T15817" s="154"/>
    </row>
    <row r="15818" spans="8:20" x14ac:dyDescent="0.25">
      <c r="H15818" s="153"/>
      <c r="I15818" s="151"/>
      <c r="J15818" s="153"/>
      <c r="K15818" s="153"/>
      <c r="L15818" s="153"/>
      <c r="M15818" s="153"/>
      <c r="N15818" s="153"/>
      <c r="O15818" s="153"/>
      <c r="P15818" s="153"/>
      <c r="Q15818" s="153"/>
      <c r="R15818" s="153"/>
      <c r="S15818" s="152"/>
      <c r="T15818" s="154"/>
    </row>
    <row r="15819" spans="8:20" x14ac:dyDescent="0.25">
      <c r="H15819" s="153"/>
      <c r="I15819" s="151"/>
      <c r="J15819" s="153"/>
      <c r="K15819" s="153"/>
      <c r="L15819" s="153"/>
      <c r="M15819" s="153"/>
      <c r="N15819" s="153"/>
      <c r="O15819" s="153"/>
      <c r="P15819" s="153"/>
      <c r="Q15819" s="153"/>
      <c r="R15819" s="153"/>
      <c r="S15819" s="152"/>
      <c r="T15819" s="154"/>
    </row>
    <row r="15820" spans="8:20" x14ac:dyDescent="0.25">
      <c r="H15820" s="153"/>
      <c r="I15820" s="151"/>
      <c r="J15820" s="153"/>
      <c r="K15820" s="153"/>
      <c r="L15820" s="153"/>
      <c r="M15820" s="153"/>
      <c r="N15820" s="153"/>
      <c r="O15820" s="153"/>
      <c r="P15820" s="153"/>
      <c r="Q15820" s="153"/>
      <c r="R15820" s="153"/>
      <c r="S15820" s="152"/>
      <c r="T15820" s="154"/>
    </row>
    <row r="15821" spans="8:20" x14ac:dyDescent="0.25">
      <c r="H15821" s="153"/>
      <c r="I15821" s="151"/>
      <c r="J15821" s="153"/>
      <c r="K15821" s="153"/>
      <c r="L15821" s="153"/>
      <c r="M15821" s="153"/>
      <c r="N15821" s="153"/>
      <c r="O15821" s="153"/>
      <c r="P15821" s="153"/>
      <c r="Q15821" s="153"/>
      <c r="R15821" s="153"/>
      <c r="S15821" s="152"/>
      <c r="T15821" s="154"/>
    </row>
    <row r="15822" spans="8:20" x14ac:dyDescent="0.25">
      <c r="H15822" s="153"/>
      <c r="I15822" s="151"/>
      <c r="J15822" s="153"/>
      <c r="K15822" s="153"/>
      <c r="L15822" s="153"/>
      <c r="M15822" s="153"/>
      <c r="N15822" s="153"/>
      <c r="O15822" s="153"/>
      <c r="P15822" s="153"/>
      <c r="Q15822" s="153"/>
      <c r="R15822" s="153"/>
      <c r="S15822" s="152"/>
      <c r="T15822" s="154"/>
    </row>
    <row r="15823" spans="8:20" x14ac:dyDescent="0.25">
      <c r="H15823" s="153"/>
      <c r="I15823" s="151"/>
      <c r="J15823" s="153"/>
      <c r="K15823" s="153"/>
      <c r="L15823" s="153"/>
      <c r="M15823" s="153"/>
      <c r="N15823" s="153"/>
      <c r="O15823" s="153"/>
      <c r="P15823" s="153"/>
      <c r="Q15823" s="153"/>
      <c r="R15823" s="153"/>
      <c r="S15823" s="152"/>
      <c r="T15823" s="154"/>
    </row>
    <row r="15824" spans="8:20" x14ac:dyDescent="0.25">
      <c r="H15824" s="153"/>
      <c r="I15824" s="151"/>
      <c r="J15824" s="153"/>
      <c r="K15824" s="153"/>
      <c r="L15824" s="153"/>
      <c r="M15824" s="153"/>
      <c r="N15824" s="153"/>
      <c r="O15824" s="153"/>
      <c r="P15824" s="153"/>
      <c r="Q15824" s="153"/>
      <c r="R15824" s="153"/>
      <c r="S15824" s="152"/>
      <c r="T15824" s="154"/>
    </row>
    <row r="15825" spans="8:20" x14ac:dyDescent="0.25">
      <c r="H15825" s="153"/>
      <c r="I15825" s="151"/>
      <c r="J15825" s="153"/>
      <c r="K15825" s="153"/>
      <c r="L15825" s="153"/>
      <c r="M15825" s="153"/>
      <c r="N15825" s="153"/>
      <c r="O15825" s="153"/>
      <c r="P15825" s="153"/>
      <c r="Q15825" s="153"/>
      <c r="R15825" s="153"/>
      <c r="S15825" s="152"/>
      <c r="T15825" s="154"/>
    </row>
    <row r="15826" spans="8:20" x14ac:dyDescent="0.25">
      <c r="H15826" s="153"/>
      <c r="I15826" s="151"/>
      <c r="J15826" s="153"/>
      <c r="K15826" s="153"/>
      <c r="L15826" s="153"/>
      <c r="M15826" s="153"/>
      <c r="N15826" s="153"/>
      <c r="O15826" s="153"/>
      <c r="P15826" s="153"/>
      <c r="Q15826" s="153"/>
      <c r="R15826" s="153"/>
      <c r="S15826" s="152"/>
      <c r="T15826" s="154"/>
    </row>
    <row r="15827" spans="8:20" x14ac:dyDescent="0.25">
      <c r="H15827" s="153"/>
      <c r="I15827" s="151"/>
      <c r="J15827" s="153"/>
      <c r="K15827" s="153"/>
      <c r="L15827" s="153"/>
      <c r="M15827" s="153"/>
      <c r="N15827" s="153"/>
      <c r="O15827" s="153"/>
      <c r="P15827" s="153"/>
      <c r="Q15827" s="153"/>
      <c r="R15827" s="153"/>
      <c r="S15827" s="152"/>
      <c r="T15827" s="154"/>
    </row>
    <row r="15828" spans="8:20" x14ac:dyDescent="0.25">
      <c r="H15828" s="153"/>
      <c r="I15828" s="151"/>
      <c r="J15828" s="153"/>
      <c r="K15828" s="153"/>
      <c r="L15828" s="153"/>
      <c r="M15828" s="153"/>
      <c r="N15828" s="153"/>
      <c r="O15828" s="153"/>
      <c r="P15828" s="153"/>
      <c r="Q15828" s="153"/>
      <c r="R15828" s="153"/>
      <c r="S15828" s="152"/>
      <c r="T15828" s="154"/>
    </row>
    <row r="15829" spans="8:20" x14ac:dyDescent="0.25">
      <c r="H15829" s="153"/>
      <c r="I15829" s="151"/>
      <c r="J15829" s="153"/>
      <c r="K15829" s="153"/>
      <c r="L15829" s="153"/>
      <c r="M15829" s="153"/>
      <c r="N15829" s="153"/>
      <c r="O15829" s="153"/>
      <c r="P15829" s="153"/>
      <c r="Q15829" s="153"/>
      <c r="R15829" s="153"/>
      <c r="S15829" s="152"/>
      <c r="T15829" s="154"/>
    </row>
    <row r="15830" spans="8:20" x14ac:dyDescent="0.25">
      <c r="H15830" s="153"/>
      <c r="I15830" s="151"/>
      <c r="J15830" s="153"/>
      <c r="K15830" s="153"/>
      <c r="L15830" s="153"/>
      <c r="M15830" s="153"/>
      <c r="N15830" s="153"/>
      <c r="O15830" s="153"/>
      <c r="P15830" s="153"/>
      <c r="Q15830" s="153"/>
      <c r="R15830" s="153"/>
      <c r="S15830" s="152"/>
      <c r="T15830" s="154"/>
    </row>
    <row r="15831" spans="8:20" x14ac:dyDescent="0.25">
      <c r="H15831" s="153"/>
      <c r="I15831" s="151"/>
      <c r="J15831" s="153"/>
      <c r="K15831" s="153"/>
      <c r="L15831" s="153"/>
      <c r="M15831" s="153"/>
      <c r="N15831" s="153"/>
      <c r="O15831" s="153"/>
      <c r="P15831" s="153"/>
      <c r="Q15831" s="153"/>
      <c r="R15831" s="153"/>
      <c r="S15831" s="152"/>
      <c r="T15831" s="154"/>
    </row>
    <row r="15832" spans="8:20" x14ac:dyDescent="0.25">
      <c r="H15832" s="153"/>
      <c r="I15832" s="151"/>
      <c r="J15832" s="153"/>
      <c r="K15832" s="153"/>
      <c r="L15832" s="153"/>
      <c r="M15832" s="153"/>
      <c r="N15832" s="153"/>
      <c r="O15832" s="153"/>
      <c r="P15832" s="153"/>
      <c r="Q15832" s="153"/>
      <c r="R15832" s="153"/>
      <c r="S15832" s="152"/>
      <c r="T15832" s="154"/>
    </row>
    <row r="15833" spans="8:20" x14ac:dyDescent="0.25">
      <c r="H15833" s="153"/>
      <c r="I15833" s="151"/>
      <c r="J15833" s="153"/>
      <c r="K15833" s="153"/>
      <c r="L15833" s="153"/>
      <c r="M15833" s="153"/>
      <c r="N15833" s="153"/>
      <c r="O15833" s="153"/>
      <c r="P15833" s="153"/>
      <c r="Q15833" s="153"/>
      <c r="R15833" s="153"/>
      <c r="S15833" s="152"/>
      <c r="T15833" s="154"/>
    </row>
    <row r="15834" spans="8:20" x14ac:dyDescent="0.25">
      <c r="H15834" s="153"/>
      <c r="I15834" s="151"/>
      <c r="J15834" s="153"/>
      <c r="K15834" s="153"/>
      <c r="L15834" s="153"/>
      <c r="M15834" s="153"/>
      <c r="N15834" s="153"/>
      <c r="O15834" s="153"/>
      <c r="P15834" s="153"/>
      <c r="Q15834" s="153"/>
      <c r="R15834" s="153"/>
      <c r="S15834" s="152"/>
      <c r="T15834" s="154"/>
    </row>
    <row r="15835" spans="8:20" x14ac:dyDescent="0.25">
      <c r="H15835" s="153"/>
      <c r="I15835" s="151"/>
      <c r="J15835" s="153"/>
      <c r="K15835" s="153"/>
      <c r="L15835" s="153"/>
      <c r="M15835" s="153"/>
      <c r="N15835" s="153"/>
      <c r="O15835" s="153"/>
      <c r="P15835" s="153"/>
      <c r="Q15835" s="153"/>
      <c r="R15835" s="153"/>
      <c r="S15835" s="152"/>
      <c r="T15835" s="154"/>
    </row>
    <row r="15836" spans="8:20" x14ac:dyDescent="0.25">
      <c r="H15836" s="153"/>
      <c r="I15836" s="151"/>
      <c r="J15836" s="153"/>
      <c r="K15836" s="153"/>
      <c r="L15836" s="153"/>
      <c r="M15836" s="153"/>
      <c r="N15836" s="153"/>
      <c r="O15836" s="153"/>
      <c r="P15836" s="153"/>
      <c r="Q15836" s="153"/>
      <c r="R15836" s="153"/>
      <c r="S15836" s="152"/>
      <c r="T15836" s="154"/>
    </row>
    <row r="15837" spans="8:20" x14ac:dyDescent="0.25">
      <c r="H15837" s="153"/>
      <c r="I15837" s="151"/>
      <c r="J15837" s="153"/>
      <c r="K15837" s="153"/>
      <c r="L15837" s="153"/>
      <c r="M15837" s="153"/>
      <c r="N15837" s="153"/>
      <c r="O15837" s="153"/>
      <c r="P15837" s="153"/>
      <c r="Q15837" s="153"/>
      <c r="R15837" s="153"/>
      <c r="S15837" s="152"/>
      <c r="T15837" s="154"/>
    </row>
    <row r="15838" spans="8:20" x14ac:dyDescent="0.25">
      <c r="H15838" s="153"/>
      <c r="I15838" s="151"/>
      <c r="J15838" s="153"/>
      <c r="K15838" s="153"/>
      <c r="L15838" s="153"/>
      <c r="M15838" s="153"/>
      <c r="N15838" s="153"/>
      <c r="O15838" s="153"/>
      <c r="P15838" s="153"/>
      <c r="Q15838" s="153"/>
      <c r="R15838" s="153"/>
      <c r="S15838" s="152"/>
      <c r="T15838" s="154"/>
    </row>
    <row r="15839" spans="8:20" x14ac:dyDescent="0.25">
      <c r="H15839" s="153"/>
      <c r="I15839" s="151"/>
      <c r="J15839" s="153"/>
      <c r="K15839" s="153"/>
      <c r="L15839" s="153"/>
      <c r="M15839" s="153"/>
      <c r="N15839" s="153"/>
      <c r="O15839" s="153"/>
      <c r="P15839" s="153"/>
      <c r="Q15839" s="153"/>
      <c r="R15839" s="153"/>
      <c r="S15839" s="152"/>
      <c r="T15839" s="154"/>
    </row>
    <row r="15840" spans="8:20" x14ac:dyDescent="0.25">
      <c r="H15840" s="153"/>
      <c r="I15840" s="151"/>
      <c r="J15840" s="153"/>
      <c r="K15840" s="153"/>
      <c r="L15840" s="153"/>
      <c r="M15840" s="153"/>
      <c r="N15840" s="153"/>
      <c r="O15840" s="153"/>
      <c r="P15840" s="153"/>
      <c r="Q15840" s="153"/>
      <c r="R15840" s="153"/>
      <c r="S15840" s="152"/>
      <c r="T15840" s="154"/>
    </row>
    <row r="15841" spans="8:20" x14ac:dyDescent="0.25">
      <c r="H15841" s="153"/>
      <c r="I15841" s="151"/>
      <c r="J15841" s="153"/>
      <c r="K15841" s="153"/>
      <c r="L15841" s="153"/>
      <c r="M15841" s="153"/>
      <c r="N15841" s="153"/>
      <c r="O15841" s="153"/>
      <c r="P15841" s="153"/>
      <c r="Q15841" s="153"/>
      <c r="R15841" s="153"/>
      <c r="S15841" s="152"/>
      <c r="T15841" s="154"/>
    </row>
    <row r="15842" spans="8:20" x14ac:dyDescent="0.25">
      <c r="H15842" s="153"/>
      <c r="I15842" s="151"/>
      <c r="J15842" s="153"/>
      <c r="K15842" s="153"/>
      <c r="L15842" s="153"/>
      <c r="M15842" s="153"/>
      <c r="N15842" s="153"/>
      <c r="O15842" s="153"/>
      <c r="P15842" s="153"/>
      <c r="Q15842" s="153"/>
      <c r="R15842" s="153"/>
      <c r="S15842" s="152"/>
      <c r="T15842" s="154"/>
    </row>
    <row r="15843" spans="8:20" x14ac:dyDescent="0.25">
      <c r="H15843" s="153"/>
      <c r="I15843" s="151"/>
      <c r="J15843" s="153"/>
      <c r="K15843" s="153"/>
      <c r="L15843" s="153"/>
      <c r="M15843" s="153"/>
      <c r="N15843" s="153"/>
      <c r="O15843" s="153"/>
      <c r="P15843" s="153"/>
      <c r="Q15843" s="153"/>
      <c r="R15843" s="153"/>
      <c r="S15843" s="152"/>
      <c r="T15843" s="154"/>
    </row>
    <row r="15844" spans="8:20" x14ac:dyDescent="0.25">
      <c r="H15844" s="153"/>
      <c r="I15844" s="151"/>
      <c r="J15844" s="153"/>
      <c r="K15844" s="153"/>
      <c r="L15844" s="153"/>
      <c r="M15844" s="153"/>
      <c r="N15844" s="153"/>
      <c r="O15844" s="153"/>
      <c r="P15844" s="153"/>
      <c r="Q15844" s="153"/>
      <c r="R15844" s="153"/>
      <c r="S15844" s="152"/>
      <c r="T15844" s="154"/>
    </row>
    <row r="15845" spans="8:20" x14ac:dyDescent="0.25">
      <c r="H15845" s="153"/>
      <c r="I15845" s="151"/>
      <c r="J15845" s="153"/>
      <c r="K15845" s="153"/>
      <c r="L15845" s="153"/>
      <c r="M15845" s="153"/>
      <c r="N15845" s="153"/>
      <c r="O15845" s="153"/>
      <c r="P15845" s="153"/>
      <c r="Q15845" s="153"/>
      <c r="R15845" s="153"/>
      <c r="S15845" s="152"/>
      <c r="T15845" s="154"/>
    </row>
    <row r="15846" spans="8:20" x14ac:dyDescent="0.25">
      <c r="H15846" s="153"/>
      <c r="I15846" s="151"/>
      <c r="J15846" s="153"/>
      <c r="K15846" s="153"/>
      <c r="L15846" s="153"/>
      <c r="M15846" s="153"/>
      <c r="N15846" s="153"/>
      <c r="O15846" s="153"/>
      <c r="P15846" s="153"/>
      <c r="Q15846" s="153"/>
      <c r="R15846" s="153"/>
      <c r="S15846" s="152"/>
      <c r="T15846" s="154"/>
    </row>
    <row r="15847" spans="8:20" x14ac:dyDescent="0.25">
      <c r="H15847" s="153"/>
      <c r="I15847" s="151"/>
      <c r="J15847" s="153"/>
      <c r="K15847" s="153"/>
      <c r="L15847" s="153"/>
      <c r="M15847" s="153"/>
      <c r="N15847" s="153"/>
      <c r="O15847" s="153"/>
      <c r="P15847" s="153"/>
      <c r="Q15847" s="153"/>
      <c r="R15847" s="153"/>
      <c r="S15847" s="152"/>
      <c r="T15847" s="154"/>
    </row>
    <row r="15848" spans="8:20" x14ac:dyDescent="0.25">
      <c r="H15848" s="153"/>
      <c r="I15848" s="151"/>
      <c r="J15848" s="153"/>
      <c r="K15848" s="153"/>
      <c r="L15848" s="153"/>
      <c r="M15848" s="153"/>
      <c r="N15848" s="153"/>
      <c r="O15848" s="153"/>
      <c r="P15848" s="153"/>
      <c r="Q15848" s="153"/>
      <c r="R15848" s="153"/>
      <c r="S15848" s="152"/>
      <c r="T15848" s="154"/>
    </row>
    <row r="15849" spans="8:20" x14ac:dyDescent="0.25">
      <c r="H15849" s="153"/>
      <c r="I15849" s="151"/>
      <c r="J15849" s="153"/>
      <c r="K15849" s="153"/>
      <c r="L15849" s="153"/>
      <c r="M15849" s="153"/>
      <c r="N15849" s="153"/>
      <c r="O15849" s="153"/>
      <c r="P15849" s="153"/>
      <c r="Q15849" s="153"/>
      <c r="R15849" s="153"/>
      <c r="S15849" s="152"/>
      <c r="T15849" s="154"/>
    </row>
    <row r="15850" spans="8:20" x14ac:dyDescent="0.25">
      <c r="H15850" s="153"/>
      <c r="I15850" s="151"/>
      <c r="J15850" s="153"/>
      <c r="K15850" s="153"/>
      <c r="L15850" s="153"/>
      <c r="M15850" s="153"/>
      <c r="N15850" s="153"/>
      <c r="O15850" s="153"/>
      <c r="P15850" s="153"/>
      <c r="Q15850" s="153"/>
      <c r="R15850" s="153"/>
      <c r="S15850" s="152"/>
      <c r="T15850" s="154"/>
    </row>
    <row r="15851" spans="8:20" x14ac:dyDescent="0.25">
      <c r="H15851" s="153"/>
      <c r="I15851" s="151"/>
      <c r="J15851" s="153"/>
      <c r="K15851" s="153"/>
      <c r="L15851" s="153"/>
      <c r="M15851" s="153"/>
      <c r="N15851" s="153"/>
      <c r="O15851" s="153"/>
      <c r="P15851" s="153"/>
      <c r="Q15851" s="153"/>
      <c r="R15851" s="153"/>
      <c r="S15851" s="152"/>
      <c r="T15851" s="154"/>
    </row>
    <row r="15852" spans="8:20" x14ac:dyDescent="0.25">
      <c r="H15852" s="153"/>
      <c r="I15852" s="151"/>
      <c r="J15852" s="153"/>
      <c r="K15852" s="153"/>
      <c r="L15852" s="153"/>
      <c r="M15852" s="153"/>
      <c r="N15852" s="153"/>
      <c r="O15852" s="153"/>
      <c r="P15852" s="153"/>
      <c r="Q15852" s="153"/>
      <c r="R15852" s="153"/>
      <c r="S15852" s="152"/>
      <c r="T15852" s="154"/>
    </row>
    <row r="15853" spans="8:20" x14ac:dyDescent="0.25">
      <c r="H15853" s="153"/>
      <c r="I15853" s="151"/>
      <c r="J15853" s="153"/>
      <c r="K15853" s="153"/>
      <c r="L15853" s="153"/>
      <c r="M15853" s="153"/>
      <c r="N15853" s="153"/>
      <c r="O15853" s="153"/>
      <c r="P15853" s="153"/>
      <c r="Q15853" s="153"/>
      <c r="R15853" s="153"/>
      <c r="S15853" s="152"/>
      <c r="T15853" s="154"/>
    </row>
    <row r="15854" spans="8:20" x14ac:dyDescent="0.25">
      <c r="H15854" s="153"/>
      <c r="I15854" s="151"/>
      <c r="J15854" s="153"/>
      <c r="K15854" s="153"/>
      <c r="L15854" s="153"/>
      <c r="M15854" s="153"/>
      <c r="N15854" s="153"/>
      <c r="O15854" s="153"/>
      <c r="P15854" s="153"/>
      <c r="Q15854" s="153"/>
      <c r="R15854" s="153"/>
      <c r="S15854" s="152"/>
      <c r="T15854" s="154"/>
    </row>
    <row r="15855" spans="8:20" x14ac:dyDescent="0.25">
      <c r="H15855" s="153"/>
      <c r="I15855" s="151"/>
      <c r="J15855" s="153"/>
      <c r="K15855" s="153"/>
      <c r="L15855" s="153"/>
      <c r="M15855" s="153"/>
      <c r="N15855" s="153"/>
      <c r="O15855" s="153"/>
      <c r="P15855" s="153"/>
      <c r="Q15855" s="153"/>
      <c r="R15855" s="153"/>
      <c r="S15855" s="152"/>
      <c r="T15855" s="154"/>
    </row>
    <row r="15856" spans="8:20" x14ac:dyDescent="0.25">
      <c r="H15856" s="153"/>
      <c r="I15856" s="151"/>
      <c r="J15856" s="153"/>
      <c r="K15856" s="153"/>
      <c r="L15856" s="153"/>
      <c r="M15856" s="153"/>
      <c r="N15856" s="153"/>
      <c r="O15856" s="153"/>
      <c r="P15856" s="153"/>
      <c r="Q15856" s="153"/>
      <c r="R15856" s="153"/>
      <c r="S15856" s="152"/>
      <c r="T15856" s="154"/>
    </row>
    <row r="15857" spans="8:20" x14ac:dyDescent="0.25">
      <c r="H15857" s="153"/>
      <c r="I15857" s="151"/>
      <c r="J15857" s="153"/>
      <c r="K15857" s="153"/>
      <c r="L15857" s="153"/>
      <c r="M15857" s="153"/>
      <c r="N15857" s="153"/>
      <c r="O15857" s="153"/>
      <c r="P15857" s="153"/>
      <c r="Q15857" s="153"/>
      <c r="R15857" s="153"/>
      <c r="S15857" s="152"/>
      <c r="T15857" s="154"/>
    </row>
    <row r="15858" spans="8:20" x14ac:dyDescent="0.25">
      <c r="H15858" s="153"/>
      <c r="I15858" s="151"/>
      <c r="J15858" s="153"/>
      <c r="K15858" s="153"/>
      <c r="L15858" s="153"/>
      <c r="M15858" s="153"/>
      <c r="N15858" s="153"/>
      <c r="O15858" s="153"/>
      <c r="P15858" s="153"/>
      <c r="Q15858" s="153"/>
      <c r="R15858" s="153"/>
      <c r="S15858" s="152"/>
      <c r="T15858" s="154"/>
    </row>
    <row r="15859" spans="8:20" x14ac:dyDescent="0.25">
      <c r="H15859" s="153"/>
      <c r="I15859" s="151"/>
      <c r="J15859" s="153"/>
      <c r="K15859" s="153"/>
      <c r="L15859" s="153"/>
      <c r="M15859" s="153"/>
      <c r="N15859" s="153"/>
      <c r="O15859" s="153"/>
      <c r="P15859" s="153"/>
      <c r="Q15859" s="153"/>
      <c r="R15859" s="153"/>
      <c r="S15859" s="152"/>
      <c r="T15859" s="154"/>
    </row>
    <row r="15860" spans="8:20" x14ac:dyDescent="0.25">
      <c r="H15860" s="153"/>
      <c r="I15860" s="151"/>
      <c r="J15860" s="153"/>
      <c r="K15860" s="153"/>
      <c r="L15860" s="153"/>
      <c r="M15860" s="153"/>
      <c r="N15860" s="153"/>
      <c r="O15860" s="153"/>
      <c r="P15860" s="153"/>
      <c r="Q15860" s="153"/>
      <c r="R15860" s="153"/>
      <c r="S15860" s="152"/>
      <c r="T15860" s="154"/>
    </row>
    <row r="15861" spans="8:20" x14ac:dyDescent="0.25">
      <c r="H15861" s="153"/>
      <c r="I15861" s="151"/>
      <c r="J15861" s="153"/>
      <c r="K15861" s="153"/>
      <c r="L15861" s="153"/>
      <c r="M15861" s="153"/>
      <c r="N15861" s="153"/>
      <c r="O15861" s="153"/>
      <c r="P15861" s="153"/>
      <c r="Q15861" s="153"/>
      <c r="R15861" s="153"/>
      <c r="S15861" s="152"/>
      <c r="T15861" s="154"/>
    </row>
    <row r="15862" spans="8:20" x14ac:dyDescent="0.25">
      <c r="H15862" s="153"/>
      <c r="I15862" s="151"/>
      <c r="J15862" s="153"/>
      <c r="K15862" s="153"/>
      <c r="L15862" s="153"/>
      <c r="M15862" s="153"/>
      <c r="N15862" s="153"/>
      <c r="O15862" s="153"/>
      <c r="P15862" s="153"/>
      <c r="Q15862" s="153"/>
      <c r="R15862" s="153"/>
      <c r="S15862" s="152"/>
      <c r="T15862" s="154"/>
    </row>
    <row r="15863" spans="8:20" x14ac:dyDescent="0.25">
      <c r="H15863" s="153"/>
      <c r="I15863" s="151"/>
      <c r="J15863" s="153"/>
      <c r="K15863" s="153"/>
      <c r="L15863" s="153"/>
      <c r="M15863" s="153"/>
      <c r="N15863" s="153"/>
      <c r="O15863" s="153"/>
      <c r="P15863" s="153"/>
      <c r="Q15863" s="153"/>
      <c r="R15863" s="153"/>
      <c r="S15863" s="152"/>
      <c r="T15863" s="154"/>
    </row>
    <row r="15864" spans="8:20" x14ac:dyDescent="0.25">
      <c r="H15864" s="153"/>
      <c r="I15864" s="151"/>
      <c r="J15864" s="153"/>
      <c r="K15864" s="153"/>
      <c r="L15864" s="153"/>
      <c r="M15864" s="153"/>
      <c r="N15864" s="153"/>
      <c r="O15864" s="153"/>
      <c r="P15864" s="153"/>
      <c r="Q15864" s="153"/>
      <c r="R15864" s="153"/>
      <c r="S15864" s="152"/>
      <c r="T15864" s="154"/>
    </row>
    <row r="15865" spans="8:20" x14ac:dyDescent="0.25">
      <c r="H15865" s="153"/>
      <c r="I15865" s="151"/>
      <c r="J15865" s="153"/>
      <c r="K15865" s="153"/>
      <c r="L15865" s="153"/>
      <c r="M15865" s="153"/>
      <c r="N15865" s="153"/>
      <c r="O15865" s="153"/>
      <c r="P15865" s="153"/>
      <c r="Q15865" s="153"/>
      <c r="R15865" s="153"/>
      <c r="S15865" s="152"/>
      <c r="T15865" s="154"/>
    </row>
    <row r="15866" spans="8:20" x14ac:dyDescent="0.25">
      <c r="H15866" s="153"/>
      <c r="I15866" s="151"/>
      <c r="J15866" s="153"/>
      <c r="K15866" s="153"/>
      <c r="L15866" s="153"/>
      <c r="M15866" s="153"/>
      <c r="N15866" s="153"/>
      <c r="O15866" s="153"/>
      <c r="P15866" s="153"/>
      <c r="Q15866" s="153"/>
      <c r="R15866" s="153"/>
      <c r="S15866" s="152"/>
      <c r="T15866" s="154"/>
    </row>
    <row r="15867" spans="8:20" x14ac:dyDescent="0.25">
      <c r="H15867" s="153"/>
      <c r="I15867" s="151"/>
      <c r="J15867" s="153"/>
      <c r="K15867" s="153"/>
      <c r="L15867" s="153"/>
      <c r="M15867" s="153"/>
      <c r="N15867" s="153"/>
      <c r="O15867" s="153"/>
      <c r="P15867" s="153"/>
      <c r="Q15867" s="153"/>
      <c r="R15867" s="153"/>
      <c r="S15867" s="152"/>
      <c r="T15867" s="154"/>
    </row>
    <row r="15868" spans="8:20" x14ac:dyDescent="0.25">
      <c r="H15868" s="153"/>
      <c r="I15868" s="151"/>
      <c r="J15868" s="153"/>
      <c r="K15868" s="153"/>
      <c r="L15868" s="153"/>
      <c r="M15868" s="153"/>
      <c r="N15868" s="153"/>
      <c r="O15868" s="153"/>
      <c r="P15868" s="153"/>
      <c r="Q15868" s="153"/>
      <c r="R15868" s="153"/>
      <c r="S15868" s="152"/>
      <c r="T15868" s="154"/>
    </row>
    <row r="15869" spans="8:20" x14ac:dyDescent="0.25">
      <c r="H15869" s="153"/>
      <c r="I15869" s="151"/>
      <c r="J15869" s="153"/>
      <c r="K15869" s="153"/>
      <c r="L15869" s="153"/>
      <c r="M15869" s="153"/>
      <c r="N15869" s="153"/>
      <c r="O15869" s="153"/>
      <c r="P15869" s="153"/>
      <c r="Q15869" s="153"/>
      <c r="R15869" s="153"/>
      <c r="S15869" s="152"/>
      <c r="T15869" s="154"/>
    </row>
    <row r="15870" spans="8:20" x14ac:dyDescent="0.25">
      <c r="H15870" s="153"/>
      <c r="I15870" s="151"/>
      <c r="J15870" s="153"/>
      <c r="K15870" s="153"/>
      <c r="L15870" s="153"/>
      <c r="M15870" s="153"/>
      <c r="N15870" s="153"/>
      <c r="O15870" s="153"/>
      <c r="P15870" s="153"/>
      <c r="Q15870" s="153"/>
      <c r="R15870" s="153"/>
      <c r="S15870" s="152"/>
      <c r="T15870" s="154"/>
    </row>
    <row r="15871" spans="8:20" x14ac:dyDescent="0.25">
      <c r="H15871" s="153"/>
      <c r="I15871" s="151"/>
      <c r="J15871" s="153"/>
      <c r="K15871" s="153"/>
      <c r="L15871" s="153"/>
      <c r="M15871" s="153"/>
      <c r="N15871" s="153"/>
      <c r="O15871" s="153"/>
      <c r="P15871" s="153"/>
      <c r="Q15871" s="153"/>
      <c r="R15871" s="153"/>
      <c r="S15871" s="152"/>
      <c r="T15871" s="154"/>
    </row>
    <row r="15872" spans="8:20" x14ac:dyDescent="0.25">
      <c r="H15872" s="153"/>
      <c r="I15872" s="151"/>
      <c r="J15872" s="153"/>
      <c r="K15872" s="153"/>
      <c r="L15872" s="153"/>
      <c r="M15872" s="153"/>
      <c r="N15872" s="153"/>
      <c r="O15872" s="153"/>
      <c r="P15872" s="153"/>
      <c r="Q15872" s="153"/>
      <c r="R15872" s="153"/>
      <c r="S15872" s="152"/>
      <c r="T15872" s="154"/>
    </row>
    <row r="15873" spans="8:20" x14ac:dyDescent="0.25">
      <c r="H15873" s="153"/>
      <c r="I15873" s="151"/>
      <c r="J15873" s="153"/>
      <c r="K15873" s="153"/>
      <c r="L15873" s="153"/>
      <c r="M15873" s="153"/>
      <c r="N15873" s="153"/>
      <c r="O15873" s="153"/>
      <c r="P15873" s="153"/>
      <c r="Q15873" s="153"/>
      <c r="R15873" s="153"/>
      <c r="S15873" s="152"/>
      <c r="T15873" s="154"/>
    </row>
    <row r="15874" spans="8:20" x14ac:dyDescent="0.25">
      <c r="H15874" s="153"/>
      <c r="I15874" s="151"/>
      <c r="J15874" s="153"/>
      <c r="K15874" s="153"/>
      <c r="L15874" s="153"/>
      <c r="M15874" s="153"/>
      <c r="N15874" s="153"/>
      <c r="O15874" s="153"/>
      <c r="P15874" s="153"/>
      <c r="Q15874" s="153"/>
      <c r="R15874" s="153"/>
      <c r="S15874" s="152"/>
      <c r="T15874" s="154"/>
    </row>
    <row r="15875" spans="8:20" x14ac:dyDescent="0.25">
      <c r="H15875" s="153"/>
      <c r="I15875" s="151"/>
      <c r="J15875" s="153"/>
      <c r="K15875" s="153"/>
      <c r="L15875" s="153"/>
      <c r="M15875" s="153"/>
      <c r="N15875" s="153"/>
      <c r="O15875" s="153"/>
      <c r="P15875" s="153"/>
      <c r="Q15875" s="153"/>
      <c r="R15875" s="153"/>
      <c r="S15875" s="152"/>
      <c r="T15875" s="154"/>
    </row>
    <row r="15876" spans="8:20" x14ac:dyDescent="0.25">
      <c r="H15876" s="153"/>
      <c r="I15876" s="151"/>
      <c r="J15876" s="153"/>
      <c r="K15876" s="153"/>
      <c r="L15876" s="153"/>
      <c r="M15876" s="153"/>
      <c r="N15876" s="153"/>
      <c r="O15876" s="153"/>
      <c r="P15876" s="153"/>
      <c r="Q15876" s="153"/>
      <c r="R15876" s="153"/>
      <c r="S15876" s="152"/>
      <c r="T15876" s="154"/>
    </row>
    <row r="15877" spans="8:20" x14ac:dyDescent="0.25">
      <c r="H15877" s="153"/>
      <c r="I15877" s="151"/>
      <c r="J15877" s="153"/>
      <c r="K15877" s="153"/>
      <c r="L15877" s="153"/>
      <c r="M15877" s="153"/>
      <c r="N15877" s="153"/>
      <c r="O15877" s="153"/>
      <c r="P15877" s="153"/>
      <c r="Q15877" s="153"/>
      <c r="R15877" s="153"/>
      <c r="S15877" s="152"/>
      <c r="T15877" s="154"/>
    </row>
    <row r="15878" spans="8:20" x14ac:dyDescent="0.25">
      <c r="H15878" s="153"/>
      <c r="I15878" s="151"/>
      <c r="J15878" s="153"/>
      <c r="K15878" s="153"/>
      <c r="L15878" s="153"/>
      <c r="M15878" s="153"/>
      <c r="N15878" s="153"/>
      <c r="O15878" s="153"/>
      <c r="P15878" s="153"/>
      <c r="Q15878" s="153"/>
      <c r="R15878" s="153"/>
      <c r="S15878" s="152"/>
      <c r="T15878" s="154"/>
    </row>
    <row r="15879" spans="8:20" x14ac:dyDescent="0.25">
      <c r="H15879" s="153"/>
      <c r="I15879" s="151"/>
      <c r="J15879" s="153"/>
      <c r="K15879" s="153"/>
      <c r="L15879" s="153"/>
      <c r="M15879" s="153"/>
      <c r="N15879" s="153"/>
      <c r="O15879" s="153"/>
      <c r="P15879" s="153"/>
      <c r="Q15879" s="153"/>
      <c r="R15879" s="153"/>
      <c r="S15879" s="152"/>
      <c r="T15879" s="154"/>
    </row>
    <row r="15880" spans="8:20" x14ac:dyDescent="0.25">
      <c r="H15880" s="153"/>
      <c r="I15880" s="151"/>
      <c r="J15880" s="153"/>
      <c r="K15880" s="153"/>
      <c r="L15880" s="153"/>
      <c r="M15880" s="153"/>
      <c r="N15880" s="153"/>
      <c r="O15880" s="153"/>
      <c r="P15880" s="153"/>
      <c r="Q15880" s="153"/>
      <c r="R15880" s="153"/>
      <c r="S15880" s="152"/>
      <c r="T15880" s="154"/>
    </row>
    <row r="15881" spans="8:20" x14ac:dyDescent="0.25">
      <c r="H15881" s="153"/>
      <c r="I15881" s="151"/>
      <c r="J15881" s="153"/>
      <c r="K15881" s="153"/>
      <c r="L15881" s="153"/>
      <c r="M15881" s="153"/>
      <c r="N15881" s="153"/>
      <c r="O15881" s="153"/>
      <c r="P15881" s="153"/>
      <c r="Q15881" s="153"/>
      <c r="R15881" s="153"/>
      <c r="S15881" s="152"/>
      <c r="T15881" s="154"/>
    </row>
    <row r="15882" spans="8:20" x14ac:dyDescent="0.25">
      <c r="H15882" s="153"/>
      <c r="I15882" s="151"/>
      <c r="J15882" s="153"/>
      <c r="K15882" s="153"/>
      <c r="L15882" s="153"/>
      <c r="M15882" s="153"/>
      <c r="N15882" s="153"/>
      <c r="O15882" s="153"/>
      <c r="P15882" s="153"/>
      <c r="Q15882" s="153"/>
      <c r="R15882" s="153"/>
      <c r="S15882" s="152"/>
      <c r="T15882" s="154"/>
    </row>
    <row r="15883" spans="8:20" x14ac:dyDescent="0.25">
      <c r="H15883" s="153"/>
      <c r="I15883" s="151"/>
      <c r="J15883" s="153"/>
      <c r="K15883" s="153"/>
      <c r="L15883" s="153"/>
      <c r="M15883" s="153"/>
      <c r="N15883" s="153"/>
      <c r="O15883" s="153"/>
      <c r="P15883" s="153"/>
      <c r="Q15883" s="153"/>
      <c r="R15883" s="153"/>
      <c r="S15883" s="152"/>
      <c r="T15883" s="154"/>
    </row>
    <row r="15884" spans="8:20" x14ac:dyDescent="0.25">
      <c r="H15884" s="153"/>
      <c r="I15884" s="151"/>
      <c r="J15884" s="153"/>
      <c r="K15884" s="153"/>
      <c r="L15884" s="153"/>
      <c r="M15884" s="153"/>
      <c r="N15884" s="153"/>
      <c r="O15884" s="153"/>
      <c r="P15884" s="153"/>
      <c r="Q15884" s="153"/>
      <c r="R15884" s="153"/>
      <c r="S15884" s="152"/>
      <c r="T15884" s="154"/>
    </row>
    <row r="15885" spans="8:20" x14ac:dyDescent="0.25">
      <c r="H15885" s="153"/>
      <c r="I15885" s="151"/>
      <c r="J15885" s="153"/>
      <c r="K15885" s="153"/>
      <c r="L15885" s="153"/>
      <c r="M15885" s="153"/>
      <c r="N15885" s="153"/>
      <c r="O15885" s="153"/>
      <c r="P15885" s="153"/>
      <c r="Q15885" s="153"/>
      <c r="R15885" s="153"/>
      <c r="S15885" s="152"/>
      <c r="T15885" s="154"/>
    </row>
    <row r="15886" spans="8:20" x14ac:dyDescent="0.25">
      <c r="H15886" s="153"/>
      <c r="I15886" s="151"/>
      <c r="J15886" s="153"/>
      <c r="K15886" s="153"/>
      <c r="L15886" s="153"/>
      <c r="M15886" s="153"/>
      <c r="N15886" s="153"/>
      <c r="O15886" s="153"/>
      <c r="P15886" s="153"/>
      <c r="Q15886" s="153"/>
      <c r="R15886" s="153"/>
      <c r="S15886" s="152"/>
      <c r="T15886" s="154"/>
    </row>
    <row r="15887" spans="8:20" x14ac:dyDescent="0.25">
      <c r="H15887" s="153"/>
      <c r="I15887" s="151"/>
      <c r="J15887" s="153"/>
      <c r="K15887" s="153"/>
      <c r="L15887" s="153"/>
      <c r="M15887" s="153"/>
      <c r="N15887" s="153"/>
      <c r="O15887" s="153"/>
      <c r="P15887" s="153"/>
      <c r="Q15887" s="153"/>
      <c r="R15887" s="153"/>
      <c r="S15887" s="152"/>
      <c r="T15887" s="154"/>
    </row>
    <row r="15888" spans="8:20" x14ac:dyDescent="0.25">
      <c r="H15888" s="153"/>
      <c r="I15888" s="151"/>
      <c r="J15888" s="153"/>
      <c r="K15888" s="153"/>
      <c r="L15888" s="153"/>
      <c r="M15888" s="153"/>
      <c r="N15888" s="153"/>
      <c r="O15888" s="153"/>
      <c r="P15888" s="153"/>
      <c r="Q15888" s="153"/>
      <c r="R15888" s="153"/>
      <c r="S15888" s="152"/>
      <c r="T15888" s="154"/>
    </row>
    <row r="15889" spans="8:20" x14ac:dyDescent="0.25">
      <c r="H15889" s="153"/>
      <c r="I15889" s="151"/>
      <c r="J15889" s="153"/>
      <c r="K15889" s="153"/>
      <c r="L15889" s="153"/>
      <c r="M15889" s="153"/>
      <c r="N15889" s="153"/>
      <c r="O15889" s="153"/>
      <c r="P15889" s="153"/>
      <c r="Q15889" s="153"/>
      <c r="R15889" s="153"/>
      <c r="S15889" s="152"/>
      <c r="T15889" s="154"/>
    </row>
    <row r="15890" spans="8:20" x14ac:dyDescent="0.25">
      <c r="H15890" s="153"/>
      <c r="I15890" s="151"/>
      <c r="J15890" s="153"/>
      <c r="K15890" s="153"/>
      <c r="L15890" s="153"/>
      <c r="M15890" s="153"/>
      <c r="N15890" s="153"/>
      <c r="O15890" s="153"/>
      <c r="P15890" s="153"/>
      <c r="Q15890" s="153"/>
      <c r="R15890" s="153"/>
      <c r="S15890" s="152"/>
      <c r="T15890" s="154"/>
    </row>
    <row r="15891" spans="8:20" x14ac:dyDescent="0.25">
      <c r="H15891" s="153"/>
      <c r="I15891" s="151"/>
      <c r="J15891" s="153"/>
      <c r="K15891" s="153"/>
      <c r="L15891" s="153"/>
      <c r="M15891" s="153"/>
      <c r="N15891" s="153"/>
      <c r="O15891" s="153"/>
      <c r="P15891" s="153"/>
      <c r="Q15891" s="153"/>
      <c r="R15891" s="153"/>
      <c r="S15891" s="152"/>
      <c r="T15891" s="154"/>
    </row>
    <row r="15892" spans="8:20" x14ac:dyDescent="0.25">
      <c r="H15892" s="153"/>
      <c r="I15892" s="151"/>
      <c r="J15892" s="153"/>
      <c r="K15892" s="153"/>
      <c r="L15892" s="153"/>
      <c r="M15892" s="153"/>
      <c r="N15892" s="153"/>
      <c r="O15892" s="153"/>
      <c r="P15892" s="153"/>
      <c r="Q15892" s="153"/>
      <c r="R15892" s="153"/>
      <c r="S15892" s="152"/>
      <c r="T15892" s="154"/>
    </row>
    <row r="15893" spans="8:20" x14ac:dyDescent="0.25">
      <c r="H15893" s="153"/>
      <c r="I15893" s="151"/>
      <c r="J15893" s="153"/>
      <c r="K15893" s="153"/>
      <c r="L15893" s="153"/>
      <c r="M15893" s="153"/>
      <c r="N15893" s="153"/>
      <c r="O15893" s="153"/>
      <c r="P15893" s="153"/>
      <c r="Q15893" s="153"/>
      <c r="R15893" s="153"/>
      <c r="S15893" s="152"/>
      <c r="T15893" s="154"/>
    </row>
    <row r="15894" spans="8:20" x14ac:dyDescent="0.25">
      <c r="H15894" s="153"/>
      <c r="I15894" s="151"/>
      <c r="J15894" s="153"/>
      <c r="K15894" s="153"/>
      <c r="L15894" s="153"/>
      <c r="M15894" s="153"/>
      <c r="N15894" s="153"/>
      <c r="O15894" s="153"/>
      <c r="P15894" s="153"/>
      <c r="Q15894" s="153"/>
      <c r="R15894" s="153"/>
      <c r="S15894" s="152"/>
      <c r="T15894" s="154"/>
    </row>
    <row r="15895" spans="8:20" x14ac:dyDescent="0.25">
      <c r="H15895" s="153"/>
      <c r="I15895" s="151"/>
      <c r="J15895" s="153"/>
      <c r="K15895" s="153"/>
      <c r="L15895" s="153"/>
      <c r="M15895" s="153"/>
      <c r="N15895" s="153"/>
      <c r="O15895" s="153"/>
      <c r="P15895" s="153"/>
      <c r="Q15895" s="153"/>
      <c r="R15895" s="153"/>
      <c r="S15895" s="152"/>
      <c r="T15895" s="154"/>
    </row>
    <row r="15896" spans="8:20" x14ac:dyDescent="0.25">
      <c r="H15896" s="153"/>
      <c r="I15896" s="151"/>
      <c r="J15896" s="153"/>
      <c r="K15896" s="153"/>
      <c r="L15896" s="153"/>
      <c r="M15896" s="153"/>
      <c r="N15896" s="153"/>
      <c r="O15896" s="153"/>
      <c r="P15896" s="153"/>
      <c r="Q15896" s="153"/>
      <c r="R15896" s="153"/>
      <c r="S15896" s="152"/>
      <c r="T15896" s="154"/>
    </row>
    <row r="15897" spans="8:20" x14ac:dyDescent="0.25">
      <c r="H15897" s="153"/>
      <c r="I15897" s="151"/>
      <c r="J15897" s="153"/>
      <c r="K15897" s="153"/>
      <c r="L15897" s="153"/>
      <c r="M15897" s="153"/>
      <c r="N15897" s="153"/>
      <c r="O15897" s="153"/>
      <c r="P15897" s="153"/>
      <c r="Q15897" s="153"/>
      <c r="R15897" s="153"/>
      <c r="S15897" s="152"/>
      <c r="T15897" s="154"/>
    </row>
    <row r="15898" spans="8:20" x14ac:dyDescent="0.25">
      <c r="H15898" s="153"/>
      <c r="I15898" s="151"/>
      <c r="J15898" s="153"/>
      <c r="K15898" s="153"/>
      <c r="L15898" s="153"/>
      <c r="M15898" s="153"/>
      <c r="N15898" s="153"/>
      <c r="O15898" s="153"/>
      <c r="P15898" s="153"/>
      <c r="Q15898" s="153"/>
      <c r="R15898" s="153"/>
      <c r="S15898" s="152"/>
      <c r="T15898" s="154"/>
    </row>
    <row r="15899" spans="8:20" x14ac:dyDescent="0.25">
      <c r="H15899" s="153"/>
      <c r="I15899" s="151"/>
      <c r="J15899" s="153"/>
      <c r="K15899" s="153"/>
      <c r="L15899" s="153"/>
      <c r="M15899" s="153"/>
      <c r="N15899" s="153"/>
      <c r="O15899" s="153"/>
      <c r="P15899" s="153"/>
      <c r="Q15899" s="153"/>
      <c r="R15899" s="153"/>
      <c r="S15899" s="152"/>
      <c r="T15899" s="154"/>
    </row>
    <row r="15900" spans="8:20" x14ac:dyDescent="0.25">
      <c r="H15900" s="153"/>
      <c r="I15900" s="151"/>
      <c r="J15900" s="153"/>
      <c r="K15900" s="153"/>
      <c r="L15900" s="153"/>
      <c r="M15900" s="153"/>
      <c r="N15900" s="153"/>
      <c r="O15900" s="153"/>
      <c r="P15900" s="153"/>
      <c r="Q15900" s="153"/>
      <c r="R15900" s="153"/>
      <c r="S15900" s="152"/>
      <c r="T15900" s="154"/>
    </row>
    <row r="15901" spans="8:20" x14ac:dyDescent="0.25">
      <c r="H15901" s="153"/>
      <c r="I15901" s="151"/>
      <c r="J15901" s="153"/>
      <c r="K15901" s="153"/>
      <c r="L15901" s="153"/>
      <c r="M15901" s="153"/>
      <c r="N15901" s="153"/>
      <c r="O15901" s="153"/>
      <c r="P15901" s="153"/>
      <c r="Q15901" s="153"/>
      <c r="R15901" s="153"/>
      <c r="S15901" s="152"/>
      <c r="T15901" s="154"/>
    </row>
    <row r="15902" spans="8:20" x14ac:dyDescent="0.25">
      <c r="H15902" s="153"/>
      <c r="I15902" s="151"/>
      <c r="J15902" s="153"/>
      <c r="K15902" s="153"/>
      <c r="L15902" s="153"/>
      <c r="M15902" s="153"/>
      <c r="N15902" s="153"/>
      <c r="O15902" s="153"/>
      <c r="P15902" s="153"/>
      <c r="Q15902" s="153"/>
      <c r="R15902" s="153"/>
      <c r="S15902" s="152"/>
      <c r="T15902" s="154"/>
    </row>
    <row r="15903" spans="8:20" x14ac:dyDescent="0.25">
      <c r="H15903" s="153"/>
      <c r="I15903" s="151"/>
      <c r="J15903" s="153"/>
      <c r="K15903" s="153"/>
      <c r="L15903" s="153"/>
      <c r="M15903" s="153"/>
      <c r="N15903" s="153"/>
      <c r="O15903" s="153"/>
      <c r="P15903" s="153"/>
      <c r="Q15903" s="153"/>
      <c r="R15903" s="153"/>
      <c r="S15903" s="152"/>
      <c r="T15903" s="154"/>
    </row>
    <row r="15904" spans="8:20" x14ac:dyDescent="0.25">
      <c r="H15904" s="153"/>
      <c r="I15904" s="151"/>
      <c r="J15904" s="153"/>
      <c r="K15904" s="153"/>
      <c r="L15904" s="153"/>
      <c r="M15904" s="153"/>
      <c r="N15904" s="153"/>
      <c r="O15904" s="153"/>
      <c r="P15904" s="153"/>
      <c r="Q15904" s="153"/>
      <c r="R15904" s="153"/>
      <c r="S15904" s="152"/>
      <c r="T15904" s="154"/>
    </row>
    <row r="15905" spans="8:20" x14ac:dyDescent="0.25">
      <c r="H15905" s="153"/>
      <c r="I15905" s="151"/>
      <c r="J15905" s="153"/>
      <c r="K15905" s="153"/>
      <c r="L15905" s="153"/>
      <c r="M15905" s="153"/>
      <c r="N15905" s="153"/>
      <c r="O15905" s="153"/>
      <c r="P15905" s="153"/>
      <c r="Q15905" s="153"/>
      <c r="R15905" s="153"/>
      <c r="S15905" s="152"/>
      <c r="T15905" s="154"/>
    </row>
    <row r="15906" spans="8:20" x14ac:dyDescent="0.25">
      <c r="H15906" s="153"/>
      <c r="I15906" s="151"/>
      <c r="J15906" s="153"/>
      <c r="K15906" s="153"/>
      <c r="L15906" s="153"/>
      <c r="M15906" s="153"/>
      <c r="N15906" s="153"/>
      <c r="O15906" s="153"/>
      <c r="P15906" s="153"/>
      <c r="Q15906" s="153"/>
      <c r="R15906" s="153"/>
      <c r="S15906" s="152"/>
      <c r="T15906" s="154"/>
    </row>
    <row r="15907" spans="8:20" x14ac:dyDescent="0.25">
      <c r="H15907" s="153"/>
      <c r="I15907" s="151"/>
      <c r="J15907" s="153"/>
      <c r="K15907" s="153"/>
      <c r="L15907" s="153"/>
      <c r="M15907" s="153"/>
      <c r="N15907" s="153"/>
      <c r="O15907" s="153"/>
      <c r="P15907" s="153"/>
      <c r="Q15907" s="153"/>
      <c r="R15907" s="153"/>
      <c r="S15907" s="152"/>
      <c r="T15907" s="154"/>
    </row>
    <row r="15908" spans="8:20" x14ac:dyDescent="0.25">
      <c r="H15908" s="153"/>
      <c r="I15908" s="151"/>
      <c r="J15908" s="153"/>
      <c r="K15908" s="153"/>
      <c r="L15908" s="153"/>
      <c r="M15908" s="153"/>
      <c r="N15908" s="153"/>
      <c r="O15908" s="153"/>
      <c r="P15908" s="153"/>
      <c r="Q15908" s="153"/>
      <c r="R15908" s="153"/>
      <c r="S15908" s="152"/>
      <c r="T15908" s="154"/>
    </row>
    <row r="15909" spans="8:20" x14ac:dyDescent="0.25">
      <c r="H15909" s="153"/>
      <c r="I15909" s="151"/>
      <c r="J15909" s="153"/>
      <c r="K15909" s="153"/>
      <c r="L15909" s="153"/>
      <c r="M15909" s="153"/>
      <c r="N15909" s="153"/>
      <c r="O15909" s="153"/>
      <c r="P15909" s="153"/>
      <c r="Q15909" s="153"/>
      <c r="R15909" s="153"/>
      <c r="S15909" s="152"/>
      <c r="T15909" s="154"/>
    </row>
    <row r="15910" spans="8:20" x14ac:dyDescent="0.25">
      <c r="H15910" s="153"/>
      <c r="I15910" s="151"/>
      <c r="J15910" s="153"/>
      <c r="K15910" s="153"/>
      <c r="L15910" s="153"/>
      <c r="M15910" s="153"/>
      <c r="N15910" s="153"/>
      <c r="O15910" s="153"/>
      <c r="P15910" s="153"/>
      <c r="Q15910" s="153"/>
      <c r="R15910" s="153"/>
      <c r="S15910" s="152"/>
      <c r="T15910" s="154"/>
    </row>
    <row r="15911" spans="8:20" x14ac:dyDescent="0.25">
      <c r="H15911" s="153"/>
      <c r="I15911" s="151"/>
      <c r="J15911" s="153"/>
      <c r="K15911" s="153"/>
      <c r="L15911" s="153"/>
      <c r="M15911" s="153"/>
      <c r="N15911" s="153"/>
      <c r="O15911" s="153"/>
      <c r="P15911" s="153"/>
      <c r="Q15911" s="153"/>
      <c r="R15911" s="153"/>
      <c r="S15911" s="152"/>
      <c r="T15911" s="154"/>
    </row>
    <row r="15912" spans="8:20" x14ac:dyDescent="0.25">
      <c r="H15912" s="153"/>
      <c r="I15912" s="151"/>
      <c r="J15912" s="153"/>
      <c r="K15912" s="153"/>
      <c r="L15912" s="153"/>
      <c r="M15912" s="153"/>
      <c r="N15912" s="153"/>
      <c r="O15912" s="153"/>
      <c r="P15912" s="153"/>
      <c r="Q15912" s="153"/>
      <c r="R15912" s="153"/>
      <c r="S15912" s="152"/>
      <c r="T15912" s="154"/>
    </row>
    <row r="15913" spans="8:20" x14ac:dyDescent="0.25">
      <c r="H15913" s="153"/>
      <c r="I15913" s="151"/>
      <c r="J15913" s="153"/>
      <c r="K15913" s="153"/>
      <c r="L15913" s="153"/>
      <c r="M15913" s="153"/>
      <c r="N15913" s="153"/>
      <c r="O15913" s="153"/>
      <c r="P15913" s="153"/>
      <c r="Q15913" s="153"/>
      <c r="R15913" s="153"/>
      <c r="S15913" s="152"/>
      <c r="T15913" s="154"/>
    </row>
    <row r="15914" spans="8:20" x14ac:dyDescent="0.25">
      <c r="H15914" s="153"/>
      <c r="I15914" s="151"/>
      <c r="J15914" s="153"/>
      <c r="K15914" s="153"/>
      <c r="L15914" s="153"/>
      <c r="M15914" s="153"/>
      <c r="N15914" s="153"/>
      <c r="O15914" s="153"/>
      <c r="P15914" s="153"/>
      <c r="Q15914" s="153"/>
      <c r="R15914" s="153"/>
      <c r="S15914" s="152"/>
      <c r="T15914" s="154"/>
    </row>
    <row r="15915" spans="8:20" x14ac:dyDescent="0.25">
      <c r="H15915" s="153"/>
      <c r="I15915" s="151"/>
      <c r="J15915" s="153"/>
      <c r="K15915" s="153"/>
      <c r="L15915" s="153"/>
      <c r="M15915" s="153"/>
      <c r="N15915" s="153"/>
      <c r="O15915" s="153"/>
      <c r="P15915" s="153"/>
      <c r="Q15915" s="153"/>
      <c r="R15915" s="153"/>
      <c r="S15915" s="152"/>
      <c r="T15915" s="154"/>
    </row>
    <row r="15916" spans="8:20" x14ac:dyDescent="0.25">
      <c r="H15916" s="153"/>
      <c r="I15916" s="151"/>
      <c r="J15916" s="153"/>
      <c r="K15916" s="153"/>
      <c r="L15916" s="153"/>
      <c r="M15916" s="153"/>
      <c r="N15916" s="153"/>
      <c r="O15916" s="153"/>
      <c r="P15916" s="153"/>
      <c r="Q15916" s="153"/>
      <c r="R15916" s="153"/>
      <c r="S15916" s="152"/>
      <c r="T15916" s="154"/>
    </row>
    <row r="15917" spans="8:20" x14ac:dyDescent="0.25">
      <c r="H15917" s="153"/>
      <c r="I15917" s="151"/>
      <c r="J15917" s="153"/>
      <c r="K15917" s="153"/>
      <c r="L15917" s="153"/>
      <c r="M15917" s="153"/>
      <c r="N15917" s="153"/>
      <c r="O15917" s="153"/>
      <c r="P15917" s="153"/>
      <c r="Q15917" s="153"/>
      <c r="R15917" s="153"/>
      <c r="S15917" s="152"/>
      <c r="T15917" s="154"/>
    </row>
    <row r="15918" spans="8:20" x14ac:dyDescent="0.25">
      <c r="H15918" s="153"/>
      <c r="I15918" s="151"/>
      <c r="J15918" s="153"/>
      <c r="K15918" s="153"/>
      <c r="L15918" s="153"/>
      <c r="M15918" s="153"/>
      <c r="N15918" s="153"/>
      <c r="O15918" s="153"/>
      <c r="P15918" s="153"/>
      <c r="Q15918" s="153"/>
      <c r="R15918" s="153"/>
      <c r="S15918" s="152"/>
      <c r="T15918" s="154"/>
    </row>
    <row r="15919" spans="8:20" x14ac:dyDescent="0.25">
      <c r="H15919" s="153"/>
      <c r="I15919" s="151"/>
      <c r="J15919" s="153"/>
      <c r="K15919" s="153"/>
      <c r="L15919" s="153"/>
      <c r="M15919" s="153"/>
      <c r="N15919" s="153"/>
      <c r="O15919" s="153"/>
      <c r="P15919" s="153"/>
      <c r="Q15919" s="153"/>
      <c r="R15919" s="153"/>
      <c r="S15919" s="152"/>
      <c r="T15919" s="154"/>
    </row>
    <row r="15920" spans="8:20" x14ac:dyDescent="0.25">
      <c r="H15920" s="153"/>
      <c r="I15920" s="151"/>
      <c r="J15920" s="153"/>
      <c r="K15920" s="153"/>
      <c r="L15920" s="153"/>
      <c r="M15920" s="153"/>
      <c r="N15920" s="153"/>
      <c r="O15920" s="153"/>
      <c r="P15920" s="153"/>
      <c r="Q15920" s="153"/>
      <c r="R15920" s="153"/>
      <c r="S15920" s="152"/>
      <c r="T15920" s="154"/>
    </row>
    <row r="15921" spans="8:20" x14ac:dyDescent="0.25">
      <c r="H15921" s="153"/>
      <c r="I15921" s="151"/>
      <c r="J15921" s="153"/>
      <c r="K15921" s="153"/>
      <c r="L15921" s="153"/>
      <c r="M15921" s="153"/>
      <c r="N15921" s="153"/>
      <c r="O15921" s="153"/>
      <c r="P15921" s="153"/>
      <c r="Q15921" s="153"/>
      <c r="R15921" s="153"/>
      <c r="S15921" s="152"/>
      <c r="T15921" s="154"/>
    </row>
    <row r="15922" spans="8:20" x14ac:dyDescent="0.25">
      <c r="H15922" s="153"/>
      <c r="I15922" s="151"/>
      <c r="J15922" s="153"/>
      <c r="K15922" s="153"/>
      <c r="L15922" s="153"/>
      <c r="M15922" s="153"/>
      <c r="N15922" s="153"/>
      <c r="O15922" s="153"/>
      <c r="P15922" s="153"/>
      <c r="Q15922" s="153"/>
      <c r="R15922" s="153"/>
      <c r="S15922" s="152"/>
      <c r="T15922" s="154"/>
    </row>
    <row r="15923" spans="8:20" x14ac:dyDescent="0.25">
      <c r="H15923" s="153"/>
      <c r="I15923" s="151"/>
      <c r="J15923" s="153"/>
      <c r="K15923" s="153"/>
      <c r="L15923" s="153"/>
      <c r="M15923" s="153"/>
      <c r="N15923" s="153"/>
      <c r="O15923" s="153"/>
      <c r="P15923" s="153"/>
      <c r="Q15923" s="153"/>
      <c r="R15923" s="153"/>
      <c r="S15923" s="152"/>
      <c r="T15923" s="154"/>
    </row>
    <row r="15924" spans="8:20" x14ac:dyDescent="0.25">
      <c r="H15924" s="153"/>
      <c r="I15924" s="151"/>
      <c r="J15924" s="153"/>
      <c r="K15924" s="153"/>
      <c r="L15924" s="153"/>
      <c r="M15924" s="153"/>
      <c r="N15924" s="153"/>
      <c r="O15924" s="153"/>
      <c r="P15924" s="153"/>
      <c r="Q15924" s="153"/>
      <c r="R15924" s="153"/>
      <c r="S15924" s="152"/>
      <c r="T15924" s="154"/>
    </row>
    <row r="15925" spans="8:20" x14ac:dyDescent="0.25">
      <c r="H15925" s="153"/>
      <c r="I15925" s="151"/>
      <c r="J15925" s="153"/>
      <c r="K15925" s="153"/>
      <c r="L15925" s="153"/>
      <c r="M15925" s="153"/>
      <c r="N15925" s="153"/>
      <c r="O15925" s="153"/>
      <c r="P15925" s="153"/>
      <c r="Q15925" s="153"/>
      <c r="R15925" s="153"/>
      <c r="S15925" s="152"/>
      <c r="T15925" s="154"/>
    </row>
    <row r="15926" spans="8:20" x14ac:dyDescent="0.25">
      <c r="H15926" s="153"/>
      <c r="I15926" s="151"/>
      <c r="J15926" s="153"/>
      <c r="K15926" s="153"/>
      <c r="L15926" s="153"/>
      <c r="M15926" s="153"/>
      <c r="N15926" s="153"/>
      <c r="O15926" s="153"/>
      <c r="P15926" s="153"/>
      <c r="Q15926" s="153"/>
      <c r="R15926" s="153"/>
      <c r="S15926" s="152"/>
      <c r="T15926" s="154"/>
    </row>
    <row r="15927" spans="8:20" x14ac:dyDescent="0.25">
      <c r="H15927" s="153"/>
      <c r="I15927" s="151"/>
      <c r="J15927" s="153"/>
      <c r="K15927" s="153"/>
      <c r="L15927" s="153"/>
      <c r="M15927" s="153"/>
      <c r="N15927" s="153"/>
      <c r="O15927" s="153"/>
      <c r="P15927" s="153"/>
      <c r="Q15927" s="153"/>
      <c r="R15927" s="153"/>
      <c r="S15927" s="152"/>
      <c r="T15927" s="154"/>
    </row>
    <row r="15928" spans="8:20" x14ac:dyDescent="0.25">
      <c r="H15928" s="153"/>
      <c r="I15928" s="151"/>
      <c r="J15928" s="153"/>
      <c r="K15928" s="153"/>
      <c r="L15928" s="153"/>
      <c r="M15928" s="153"/>
      <c r="N15928" s="153"/>
      <c r="O15928" s="153"/>
      <c r="P15928" s="153"/>
      <c r="Q15928" s="153"/>
      <c r="R15928" s="153"/>
      <c r="S15928" s="152"/>
      <c r="T15928" s="154"/>
    </row>
    <row r="15929" spans="8:20" x14ac:dyDescent="0.25">
      <c r="H15929" s="153"/>
      <c r="I15929" s="151"/>
      <c r="J15929" s="153"/>
      <c r="K15929" s="153"/>
      <c r="L15929" s="153"/>
      <c r="M15929" s="153"/>
      <c r="N15929" s="153"/>
      <c r="O15929" s="153"/>
      <c r="P15929" s="153"/>
      <c r="Q15929" s="153"/>
      <c r="R15929" s="153"/>
      <c r="S15929" s="152"/>
      <c r="T15929" s="154"/>
    </row>
    <row r="15930" spans="8:20" x14ac:dyDescent="0.25">
      <c r="H15930" s="153"/>
      <c r="I15930" s="151"/>
      <c r="J15930" s="153"/>
      <c r="K15930" s="153"/>
      <c r="L15930" s="153"/>
      <c r="M15930" s="153"/>
      <c r="N15930" s="153"/>
      <c r="O15930" s="153"/>
      <c r="P15930" s="153"/>
      <c r="Q15930" s="153"/>
      <c r="R15930" s="153"/>
      <c r="S15930" s="152"/>
      <c r="T15930" s="154"/>
    </row>
    <row r="15931" spans="8:20" x14ac:dyDescent="0.25">
      <c r="H15931" s="153"/>
      <c r="I15931" s="151"/>
      <c r="J15931" s="153"/>
      <c r="K15931" s="153"/>
      <c r="L15931" s="153"/>
      <c r="M15931" s="153"/>
      <c r="N15931" s="153"/>
      <c r="O15931" s="153"/>
      <c r="P15931" s="153"/>
      <c r="Q15931" s="153"/>
      <c r="R15931" s="153"/>
      <c r="S15931" s="152"/>
      <c r="T15931" s="154"/>
    </row>
    <row r="15932" spans="8:20" x14ac:dyDescent="0.25">
      <c r="H15932" s="153"/>
      <c r="I15932" s="151"/>
      <c r="J15932" s="153"/>
      <c r="K15932" s="153"/>
      <c r="L15932" s="153"/>
      <c r="M15932" s="153"/>
      <c r="N15932" s="153"/>
      <c r="O15932" s="153"/>
      <c r="P15932" s="153"/>
      <c r="Q15932" s="153"/>
      <c r="R15932" s="153"/>
      <c r="S15932" s="152"/>
      <c r="T15932" s="154"/>
    </row>
    <row r="15933" spans="8:20" x14ac:dyDescent="0.25">
      <c r="H15933" s="153"/>
      <c r="I15933" s="151"/>
      <c r="J15933" s="153"/>
      <c r="K15933" s="153"/>
      <c r="L15933" s="153"/>
      <c r="M15933" s="153"/>
      <c r="N15933" s="153"/>
      <c r="O15933" s="153"/>
      <c r="P15933" s="153"/>
      <c r="Q15933" s="153"/>
      <c r="R15933" s="153"/>
      <c r="S15933" s="152"/>
      <c r="T15933" s="154"/>
    </row>
    <row r="15934" spans="8:20" x14ac:dyDescent="0.25">
      <c r="H15934" s="153"/>
      <c r="I15934" s="151"/>
      <c r="J15934" s="153"/>
      <c r="K15934" s="153"/>
      <c r="L15934" s="153"/>
      <c r="M15934" s="153"/>
      <c r="N15934" s="153"/>
      <c r="O15934" s="153"/>
      <c r="P15934" s="153"/>
      <c r="Q15934" s="153"/>
      <c r="R15934" s="153"/>
      <c r="S15934" s="152"/>
      <c r="T15934" s="154"/>
    </row>
    <row r="15935" spans="8:20" x14ac:dyDescent="0.25">
      <c r="H15935" s="153"/>
      <c r="I15935" s="151"/>
      <c r="J15935" s="153"/>
      <c r="K15935" s="153"/>
      <c r="L15935" s="153"/>
      <c r="M15935" s="153"/>
      <c r="N15935" s="153"/>
      <c r="O15935" s="153"/>
      <c r="P15935" s="153"/>
      <c r="Q15935" s="153"/>
      <c r="R15935" s="153"/>
      <c r="S15935" s="152"/>
      <c r="T15935" s="154"/>
    </row>
    <row r="15936" spans="8:20" x14ac:dyDescent="0.25">
      <c r="H15936" s="153"/>
      <c r="I15936" s="151"/>
      <c r="J15936" s="153"/>
      <c r="K15936" s="153"/>
      <c r="L15936" s="153"/>
      <c r="M15936" s="153"/>
      <c r="N15936" s="153"/>
      <c r="O15936" s="153"/>
      <c r="P15936" s="153"/>
      <c r="Q15936" s="153"/>
      <c r="R15936" s="153"/>
      <c r="S15936" s="152"/>
      <c r="T15936" s="154"/>
    </row>
    <row r="15937" spans="8:20" x14ac:dyDescent="0.25">
      <c r="H15937" s="153"/>
      <c r="I15937" s="151"/>
      <c r="J15937" s="153"/>
      <c r="K15937" s="153"/>
      <c r="L15937" s="153"/>
      <c r="M15937" s="153"/>
      <c r="N15937" s="153"/>
      <c r="O15937" s="153"/>
      <c r="P15937" s="153"/>
      <c r="Q15937" s="153"/>
      <c r="R15937" s="153"/>
      <c r="S15937" s="152"/>
      <c r="T15937" s="154"/>
    </row>
    <row r="15938" spans="8:20" x14ac:dyDescent="0.25">
      <c r="H15938" s="153"/>
      <c r="I15938" s="151"/>
      <c r="J15938" s="153"/>
      <c r="K15938" s="153"/>
      <c r="L15938" s="153"/>
      <c r="M15938" s="153"/>
      <c r="N15938" s="153"/>
      <c r="O15938" s="153"/>
      <c r="P15938" s="153"/>
      <c r="Q15938" s="153"/>
      <c r="R15938" s="153"/>
      <c r="S15938" s="152"/>
      <c r="T15938" s="154"/>
    </row>
    <row r="15939" spans="8:20" x14ac:dyDescent="0.25">
      <c r="H15939" s="153"/>
      <c r="I15939" s="151"/>
      <c r="J15939" s="153"/>
      <c r="K15939" s="153"/>
      <c r="L15939" s="153"/>
      <c r="M15939" s="153"/>
      <c r="N15939" s="153"/>
      <c r="O15939" s="153"/>
      <c r="P15939" s="153"/>
      <c r="Q15939" s="153"/>
      <c r="R15939" s="153"/>
      <c r="S15939" s="152"/>
      <c r="T15939" s="154"/>
    </row>
    <row r="15940" spans="8:20" x14ac:dyDescent="0.25">
      <c r="H15940" s="153"/>
      <c r="I15940" s="151"/>
      <c r="J15940" s="153"/>
      <c r="K15940" s="153"/>
      <c r="L15940" s="153"/>
      <c r="M15940" s="153"/>
      <c r="N15940" s="153"/>
      <c r="O15940" s="153"/>
      <c r="P15940" s="153"/>
      <c r="Q15940" s="153"/>
      <c r="R15940" s="153"/>
      <c r="S15940" s="152"/>
      <c r="T15940" s="154"/>
    </row>
    <row r="15941" spans="8:20" x14ac:dyDescent="0.25">
      <c r="H15941" s="153"/>
      <c r="I15941" s="151"/>
      <c r="J15941" s="153"/>
      <c r="K15941" s="153"/>
      <c r="L15941" s="153"/>
      <c r="M15941" s="153"/>
      <c r="N15941" s="153"/>
      <c r="O15941" s="153"/>
      <c r="P15941" s="153"/>
      <c r="Q15941" s="153"/>
      <c r="R15941" s="153"/>
      <c r="S15941" s="152"/>
      <c r="T15941" s="154"/>
    </row>
    <row r="15942" spans="8:20" x14ac:dyDescent="0.25">
      <c r="H15942" s="153"/>
      <c r="I15942" s="151"/>
      <c r="J15942" s="153"/>
      <c r="K15942" s="153"/>
      <c r="L15942" s="153"/>
      <c r="M15942" s="153"/>
      <c r="N15942" s="153"/>
      <c r="O15942" s="153"/>
      <c r="P15942" s="153"/>
      <c r="Q15942" s="153"/>
      <c r="R15942" s="153"/>
      <c r="S15942" s="152"/>
      <c r="T15942" s="154"/>
    </row>
    <row r="15943" spans="8:20" x14ac:dyDescent="0.25">
      <c r="H15943" s="153"/>
      <c r="I15943" s="151"/>
      <c r="J15943" s="153"/>
      <c r="K15943" s="153"/>
      <c r="L15943" s="153"/>
      <c r="M15943" s="153"/>
      <c r="N15943" s="153"/>
      <c r="O15943" s="153"/>
      <c r="P15943" s="153"/>
      <c r="Q15943" s="153"/>
      <c r="R15943" s="153"/>
      <c r="S15943" s="152"/>
      <c r="T15943" s="154"/>
    </row>
    <row r="15944" spans="8:20" x14ac:dyDescent="0.25">
      <c r="H15944" s="153"/>
      <c r="I15944" s="151"/>
      <c r="J15944" s="153"/>
      <c r="K15944" s="153"/>
      <c r="L15944" s="153"/>
      <c r="M15944" s="153"/>
      <c r="N15944" s="153"/>
      <c r="O15944" s="153"/>
      <c r="P15944" s="153"/>
      <c r="Q15944" s="153"/>
      <c r="R15944" s="153"/>
      <c r="S15944" s="152"/>
      <c r="T15944" s="154"/>
    </row>
    <row r="15945" spans="8:20" x14ac:dyDescent="0.25">
      <c r="H15945" s="153"/>
      <c r="I15945" s="151"/>
      <c r="J15945" s="153"/>
      <c r="K15945" s="153"/>
      <c r="L15945" s="153"/>
      <c r="M15945" s="153"/>
      <c r="N15945" s="153"/>
      <c r="O15945" s="153"/>
      <c r="P15945" s="153"/>
      <c r="Q15945" s="153"/>
      <c r="R15945" s="153"/>
      <c r="S15945" s="152"/>
      <c r="T15945" s="154"/>
    </row>
    <row r="15946" spans="8:20" x14ac:dyDescent="0.25">
      <c r="H15946" s="153"/>
      <c r="I15946" s="151"/>
      <c r="J15946" s="153"/>
      <c r="K15946" s="153"/>
      <c r="L15946" s="153"/>
      <c r="M15946" s="153"/>
      <c r="N15946" s="153"/>
      <c r="O15946" s="153"/>
      <c r="P15946" s="153"/>
      <c r="Q15946" s="153"/>
      <c r="R15946" s="153"/>
      <c r="S15946" s="152"/>
      <c r="T15946" s="154"/>
    </row>
    <row r="15947" spans="8:20" x14ac:dyDescent="0.25">
      <c r="H15947" s="153"/>
      <c r="I15947" s="151"/>
      <c r="J15947" s="153"/>
      <c r="K15947" s="153"/>
      <c r="L15947" s="153"/>
      <c r="M15947" s="153"/>
      <c r="N15947" s="153"/>
      <c r="O15947" s="153"/>
      <c r="P15947" s="153"/>
      <c r="Q15947" s="153"/>
      <c r="R15947" s="153"/>
      <c r="S15947" s="152"/>
      <c r="T15947" s="154"/>
    </row>
    <row r="15948" spans="8:20" x14ac:dyDescent="0.25">
      <c r="H15948" s="153"/>
      <c r="I15948" s="151"/>
      <c r="J15948" s="153"/>
      <c r="K15948" s="153"/>
      <c r="L15948" s="153"/>
      <c r="M15948" s="153"/>
      <c r="N15948" s="153"/>
      <c r="O15948" s="153"/>
      <c r="P15948" s="153"/>
      <c r="Q15948" s="153"/>
      <c r="R15948" s="153"/>
      <c r="S15948" s="152"/>
      <c r="T15948" s="154"/>
    </row>
    <row r="15949" spans="8:20" x14ac:dyDescent="0.25">
      <c r="H15949" s="153"/>
      <c r="I15949" s="151"/>
      <c r="J15949" s="153"/>
      <c r="K15949" s="153"/>
      <c r="L15949" s="153"/>
      <c r="M15949" s="153"/>
      <c r="N15949" s="153"/>
      <c r="O15949" s="153"/>
      <c r="P15949" s="153"/>
      <c r="Q15949" s="153"/>
      <c r="R15949" s="153"/>
      <c r="S15949" s="152"/>
      <c r="T15949" s="154"/>
    </row>
    <row r="15950" spans="8:20" x14ac:dyDescent="0.25">
      <c r="H15950" s="153"/>
      <c r="I15950" s="151"/>
      <c r="J15950" s="153"/>
      <c r="K15950" s="153"/>
      <c r="L15950" s="153"/>
      <c r="M15950" s="153"/>
      <c r="N15950" s="153"/>
      <c r="O15950" s="153"/>
      <c r="P15950" s="153"/>
      <c r="Q15950" s="153"/>
      <c r="R15950" s="153"/>
      <c r="S15950" s="152"/>
      <c r="T15950" s="154"/>
    </row>
    <row r="15951" spans="8:20" x14ac:dyDescent="0.25">
      <c r="H15951" s="153"/>
      <c r="I15951" s="151"/>
      <c r="J15951" s="153"/>
      <c r="K15951" s="153"/>
      <c r="L15951" s="153"/>
      <c r="M15951" s="153"/>
      <c r="N15951" s="153"/>
      <c r="O15951" s="153"/>
      <c r="P15951" s="153"/>
      <c r="Q15951" s="153"/>
      <c r="R15951" s="153"/>
      <c r="S15951" s="152"/>
      <c r="T15951" s="154"/>
    </row>
    <row r="15952" spans="8:20" x14ac:dyDescent="0.25">
      <c r="H15952" s="153"/>
      <c r="I15952" s="151"/>
      <c r="J15952" s="153"/>
      <c r="K15952" s="153"/>
      <c r="L15952" s="153"/>
      <c r="M15952" s="153"/>
      <c r="N15952" s="153"/>
      <c r="O15952" s="153"/>
      <c r="P15952" s="153"/>
      <c r="Q15952" s="153"/>
      <c r="R15952" s="153"/>
      <c r="S15952" s="152"/>
      <c r="T15952" s="154"/>
    </row>
    <row r="15953" spans="8:20" x14ac:dyDescent="0.25">
      <c r="H15953" s="153"/>
      <c r="I15953" s="151"/>
      <c r="J15953" s="153"/>
      <c r="K15953" s="153"/>
      <c r="L15953" s="153"/>
      <c r="M15953" s="153"/>
      <c r="N15953" s="153"/>
      <c r="O15953" s="153"/>
      <c r="P15953" s="153"/>
      <c r="Q15953" s="153"/>
      <c r="R15953" s="153"/>
      <c r="S15953" s="152"/>
      <c r="T15953" s="154"/>
    </row>
    <row r="15954" spans="8:20" x14ac:dyDescent="0.25">
      <c r="H15954" s="153"/>
      <c r="I15954" s="151"/>
      <c r="J15954" s="153"/>
      <c r="K15954" s="153"/>
      <c r="L15954" s="153"/>
      <c r="M15954" s="153"/>
      <c r="N15954" s="153"/>
      <c r="O15954" s="153"/>
      <c r="P15954" s="153"/>
      <c r="Q15954" s="153"/>
      <c r="R15954" s="153"/>
      <c r="S15954" s="152"/>
      <c r="T15954" s="154"/>
    </row>
    <row r="15955" spans="8:20" x14ac:dyDescent="0.25">
      <c r="H15955" s="153"/>
      <c r="I15955" s="151"/>
      <c r="J15955" s="153"/>
      <c r="K15955" s="153"/>
      <c r="L15955" s="153"/>
      <c r="M15955" s="153"/>
      <c r="N15955" s="153"/>
      <c r="O15955" s="153"/>
      <c r="P15955" s="153"/>
      <c r="Q15955" s="153"/>
      <c r="R15955" s="153"/>
      <c r="S15955" s="152"/>
      <c r="T15955" s="154"/>
    </row>
    <row r="15956" spans="8:20" x14ac:dyDescent="0.25">
      <c r="H15956" s="153"/>
      <c r="I15956" s="151"/>
      <c r="J15956" s="153"/>
      <c r="K15956" s="153"/>
      <c r="L15956" s="153"/>
      <c r="M15956" s="153"/>
      <c r="N15956" s="153"/>
      <c r="O15956" s="153"/>
      <c r="P15956" s="153"/>
      <c r="Q15956" s="153"/>
      <c r="R15956" s="153"/>
      <c r="S15956" s="152"/>
      <c r="T15956" s="154"/>
    </row>
    <row r="15957" spans="8:20" x14ac:dyDescent="0.25">
      <c r="H15957" s="153"/>
      <c r="I15957" s="151"/>
      <c r="J15957" s="153"/>
      <c r="K15957" s="153"/>
      <c r="L15957" s="153"/>
      <c r="M15957" s="153"/>
      <c r="N15957" s="153"/>
      <c r="O15957" s="153"/>
      <c r="P15957" s="153"/>
      <c r="Q15957" s="153"/>
      <c r="R15957" s="153"/>
      <c r="S15957" s="152"/>
      <c r="T15957" s="154"/>
    </row>
    <row r="15958" spans="8:20" x14ac:dyDescent="0.25">
      <c r="H15958" s="153"/>
      <c r="I15958" s="151"/>
      <c r="J15958" s="153"/>
      <c r="K15958" s="153"/>
      <c r="L15958" s="153"/>
      <c r="M15958" s="153"/>
      <c r="N15958" s="153"/>
      <c r="O15958" s="153"/>
      <c r="P15958" s="153"/>
      <c r="Q15958" s="153"/>
      <c r="R15958" s="153"/>
      <c r="S15958" s="152"/>
      <c r="T15958" s="154"/>
    </row>
    <row r="15959" spans="8:20" x14ac:dyDescent="0.25">
      <c r="H15959" s="153"/>
      <c r="I15959" s="151"/>
      <c r="J15959" s="153"/>
      <c r="K15959" s="153"/>
      <c r="L15959" s="153"/>
      <c r="M15959" s="153"/>
      <c r="N15959" s="153"/>
      <c r="O15959" s="153"/>
      <c r="P15959" s="153"/>
      <c r="Q15959" s="153"/>
      <c r="R15959" s="153"/>
      <c r="S15959" s="152"/>
      <c r="T15959" s="154"/>
    </row>
    <row r="15960" spans="8:20" x14ac:dyDescent="0.25">
      <c r="H15960" s="153"/>
      <c r="I15960" s="151"/>
      <c r="J15960" s="153"/>
      <c r="K15960" s="153"/>
      <c r="L15960" s="153"/>
      <c r="M15960" s="153"/>
      <c r="N15960" s="153"/>
      <c r="O15960" s="153"/>
      <c r="P15960" s="153"/>
      <c r="Q15960" s="153"/>
      <c r="R15960" s="153"/>
      <c r="S15960" s="152"/>
      <c r="T15960" s="154"/>
    </row>
    <row r="15961" spans="8:20" x14ac:dyDescent="0.25">
      <c r="H15961" s="153"/>
      <c r="I15961" s="151"/>
      <c r="J15961" s="153"/>
      <c r="K15961" s="153"/>
      <c r="L15961" s="153"/>
      <c r="M15961" s="153"/>
      <c r="N15961" s="153"/>
      <c r="O15961" s="153"/>
      <c r="P15961" s="153"/>
      <c r="Q15961" s="153"/>
      <c r="R15961" s="153"/>
      <c r="S15961" s="152"/>
      <c r="T15961" s="154"/>
    </row>
    <row r="15962" spans="8:20" x14ac:dyDescent="0.25">
      <c r="H15962" s="153"/>
      <c r="I15962" s="151"/>
      <c r="J15962" s="153"/>
      <c r="K15962" s="153"/>
      <c r="L15962" s="153"/>
      <c r="M15962" s="153"/>
      <c r="N15962" s="153"/>
      <c r="O15962" s="153"/>
      <c r="P15962" s="153"/>
      <c r="Q15962" s="153"/>
      <c r="R15962" s="153"/>
      <c r="S15962" s="152"/>
      <c r="T15962" s="154"/>
    </row>
    <row r="15963" spans="8:20" x14ac:dyDescent="0.25">
      <c r="H15963" s="153"/>
      <c r="I15963" s="151"/>
      <c r="J15963" s="153"/>
      <c r="K15963" s="153"/>
      <c r="L15963" s="153"/>
      <c r="M15963" s="153"/>
      <c r="N15963" s="153"/>
      <c r="O15963" s="153"/>
      <c r="P15963" s="153"/>
      <c r="Q15963" s="153"/>
      <c r="R15963" s="153"/>
      <c r="S15963" s="152"/>
      <c r="T15963" s="154"/>
    </row>
    <row r="15964" spans="8:20" x14ac:dyDescent="0.25">
      <c r="H15964" s="153"/>
      <c r="I15964" s="151"/>
      <c r="J15964" s="153"/>
      <c r="K15964" s="153"/>
      <c r="L15964" s="153"/>
      <c r="M15964" s="153"/>
      <c r="N15964" s="153"/>
      <c r="O15964" s="153"/>
      <c r="P15964" s="153"/>
      <c r="Q15964" s="153"/>
      <c r="R15964" s="153"/>
      <c r="S15964" s="152"/>
      <c r="T15964" s="154"/>
    </row>
    <row r="15965" spans="8:20" x14ac:dyDescent="0.25">
      <c r="H15965" s="153"/>
      <c r="I15965" s="151"/>
      <c r="J15965" s="153"/>
      <c r="K15965" s="153"/>
      <c r="L15965" s="153"/>
      <c r="M15965" s="153"/>
      <c r="N15965" s="153"/>
      <c r="O15965" s="153"/>
      <c r="P15965" s="153"/>
      <c r="Q15965" s="153"/>
      <c r="R15965" s="153"/>
      <c r="S15965" s="152"/>
      <c r="T15965" s="154"/>
    </row>
    <row r="15966" spans="8:20" x14ac:dyDescent="0.25">
      <c r="H15966" s="153"/>
      <c r="I15966" s="151"/>
      <c r="J15966" s="153"/>
      <c r="K15966" s="153"/>
      <c r="L15966" s="153"/>
      <c r="M15966" s="153"/>
      <c r="N15966" s="153"/>
      <c r="O15966" s="153"/>
      <c r="P15966" s="153"/>
      <c r="Q15966" s="153"/>
      <c r="R15966" s="153"/>
      <c r="S15966" s="152"/>
      <c r="T15966" s="154"/>
    </row>
    <row r="15967" spans="8:20" x14ac:dyDescent="0.25">
      <c r="H15967" s="153"/>
      <c r="I15967" s="151"/>
      <c r="J15967" s="153"/>
      <c r="K15967" s="153"/>
      <c r="L15967" s="153"/>
      <c r="M15967" s="153"/>
      <c r="N15967" s="153"/>
      <c r="O15967" s="153"/>
      <c r="P15967" s="153"/>
      <c r="Q15967" s="153"/>
      <c r="R15967" s="153"/>
      <c r="S15967" s="152"/>
      <c r="T15967" s="154"/>
    </row>
    <row r="15968" spans="8:20" x14ac:dyDescent="0.25">
      <c r="H15968" s="153"/>
      <c r="I15968" s="151"/>
      <c r="J15968" s="153"/>
      <c r="K15968" s="153"/>
      <c r="L15968" s="153"/>
      <c r="M15968" s="153"/>
      <c r="N15968" s="153"/>
      <c r="O15968" s="153"/>
      <c r="P15968" s="153"/>
      <c r="Q15968" s="153"/>
      <c r="R15968" s="153"/>
      <c r="S15968" s="152"/>
      <c r="T15968" s="154"/>
    </row>
    <row r="15969" spans="8:20" x14ac:dyDescent="0.25">
      <c r="H15969" s="153"/>
      <c r="I15969" s="151"/>
      <c r="J15969" s="153"/>
      <c r="K15969" s="153"/>
      <c r="L15969" s="153"/>
      <c r="M15969" s="153"/>
      <c r="N15969" s="153"/>
      <c r="O15969" s="153"/>
      <c r="P15969" s="153"/>
      <c r="Q15969" s="153"/>
      <c r="R15969" s="153"/>
      <c r="S15969" s="152"/>
      <c r="T15969" s="154"/>
    </row>
    <row r="15970" spans="8:20" x14ac:dyDescent="0.25">
      <c r="H15970" s="153"/>
      <c r="I15970" s="151"/>
      <c r="J15970" s="153"/>
      <c r="K15970" s="153"/>
      <c r="L15970" s="153"/>
      <c r="M15970" s="153"/>
      <c r="N15970" s="153"/>
      <c r="O15970" s="153"/>
      <c r="P15970" s="153"/>
      <c r="Q15970" s="153"/>
      <c r="R15970" s="153"/>
      <c r="S15970" s="152"/>
      <c r="T15970" s="154"/>
    </row>
    <row r="15971" spans="8:20" x14ac:dyDescent="0.25">
      <c r="H15971" s="153"/>
      <c r="I15971" s="151"/>
      <c r="J15971" s="153"/>
      <c r="K15971" s="153"/>
      <c r="L15971" s="153"/>
      <c r="M15971" s="153"/>
      <c r="N15971" s="153"/>
      <c r="O15971" s="153"/>
      <c r="P15971" s="153"/>
      <c r="Q15971" s="153"/>
      <c r="R15971" s="153"/>
      <c r="S15971" s="152"/>
      <c r="T15971" s="154"/>
    </row>
    <row r="15972" spans="8:20" x14ac:dyDescent="0.25">
      <c r="H15972" s="153"/>
      <c r="I15972" s="151"/>
      <c r="J15972" s="153"/>
      <c r="K15972" s="153"/>
      <c r="L15972" s="153"/>
      <c r="M15972" s="153"/>
      <c r="N15972" s="153"/>
      <c r="O15972" s="153"/>
      <c r="P15972" s="153"/>
      <c r="Q15972" s="153"/>
      <c r="R15972" s="153"/>
      <c r="S15972" s="152"/>
      <c r="T15972" s="154"/>
    </row>
    <row r="15973" spans="8:20" x14ac:dyDescent="0.25">
      <c r="H15973" s="153"/>
      <c r="I15973" s="151"/>
      <c r="J15973" s="153"/>
      <c r="K15973" s="153"/>
      <c r="L15973" s="153"/>
      <c r="M15973" s="153"/>
      <c r="N15973" s="153"/>
      <c r="O15973" s="153"/>
      <c r="P15973" s="153"/>
      <c r="Q15973" s="153"/>
      <c r="R15973" s="153"/>
      <c r="S15973" s="152"/>
      <c r="T15973" s="154"/>
    </row>
    <row r="15974" spans="8:20" x14ac:dyDescent="0.25">
      <c r="H15974" s="153"/>
      <c r="I15974" s="151"/>
      <c r="J15974" s="153"/>
      <c r="K15974" s="153"/>
      <c r="L15974" s="153"/>
      <c r="M15974" s="153"/>
      <c r="N15974" s="153"/>
      <c r="O15974" s="153"/>
      <c r="P15974" s="153"/>
      <c r="Q15974" s="153"/>
      <c r="R15974" s="153"/>
      <c r="S15974" s="152"/>
      <c r="T15974" s="154"/>
    </row>
    <row r="15975" spans="8:20" x14ac:dyDescent="0.25">
      <c r="H15975" s="153"/>
      <c r="I15975" s="151"/>
      <c r="J15975" s="153"/>
      <c r="K15975" s="153"/>
      <c r="L15975" s="153"/>
      <c r="M15975" s="153"/>
      <c r="N15975" s="153"/>
      <c r="O15975" s="153"/>
      <c r="P15975" s="153"/>
      <c r="Q15975" s="153"/>
      <c r="R15975" s="153"/>
      <c r="S15975" s="152"/>
      <c r="T15975" s="154"/>
    </row>
    <row r="15976" spans="8:20" x14ac:dyDescent="0.25">
      <c r="H15976" s="153"/>
      <c r="I15976" s="151"/>
      <c r="J15976" s="153"/>
      <c r="K15976" s="153"/>
      <c r="L15976" s="153"/>
      <c r="M15976" s="153"/>
      <c r="N15976" s="153"/>
      <c r="O15976" s="153"/>
      <c r="P15976" s="153"/>
      <c r="Q15976" s="153"/>
      <c r="R15976" s="153"/>
      <c r="S15976" s="152"/>
      <c r="T15976" s="154"/>
    </row>
    <row r="15977" spans="8:20" x14ac:dyDescent="0.25">
      <c r="H15977" s="153"/>
      <c r="I15977" s="151"/>
      <c r="J15977" s="153"/>
      <c r="K15977" s="153"/>
      <c r="L15977" s="153"/>
      <c r="M15977" s="153"/>
      <c r="N15977" s="153"/>
      <c r="O15977" s="153"/>
      <c r="P15977" s="153"/>
      <c r="Q15977" s="153"/>
      <c r="R15977" s="153"/>
      <c r="S15977" s="152"/>
      <c r="T15977" s="154"/>
    </row>
    <row r="15978" spans="8:20" x14ac:dyDescent="0.25">
      <c r="H15978" s="153"/>
      <c r="I15978" s="151"/>
      <c r="J15978" s="153"/>
      <c r="K15978" s="153"/>
      <c r="L15978" s="153"/>
      <c r="M15978" s="153"/>
      <c r="N15978" s="153"/>
      <c r="O15978" s="153"/>
      <c r="P15978" s="153"/>
      <c r="Q15978" s="153"/>
      <c r="R15978" s="153"/>
      <c r="S15978" s="152"/>
      <c r="T15978" s="154"/>
    </row>
    <row r="15979" spans="8:20" x14ac:dyDescent="0.25">
      <c r="H15979" s="153"/>
      <c r="I15979" s="151"/>
      <c r="J15979" s="153"/>
      <c r="K15979" s="153"/>
      <c r="L15979" s="153"/>
      <c r="M15979" s="153"/>
      <c r="N15979" s="153"/>
      <c r="O15979" s="153"/>
      <c r="P15979" s="153"/>
      <c r="Q15979" s="153"/>
      <c r="R15979" s="153"/>
      <c r="S15979" s="152"/>
      <c r="T15979" s="154"/>
    </row>
    <row r="15980" spans="8:20" x14ac:dyDescent="0.25">
      <c r="H15980" s="153"/>
      <c r="I15980" s="151"/>
      <c r="J15980" s="153"/>
      <c r="K15980" s="153"/>
      <c r="L15980" s="153"/>
      <c r="M15980" s="153"/>
      <c r="N15980" s="153"/>
      <c r="O15980" s="153"/>
      <c r="P15980" s="153"/>
      <c r="Q15980" s="153"/>
      <c r="R15980" s="153"/>
      <c r="S15980" s="152"/>
      <c r="T15980" s="154"/>
    </row>
    <row r="15981" spans="8:20" x14ac:dyDescent="0.25">
      <c r="H15981" s="153"/>
      <c r="I15981" s="151"/>
      <c r="J15981" s="153"/>
      <c r="K15981" s="153"/>
      <c r="L15981" s="153"/>
      <c r="M15981" s="153"/>
      <c r="N15981" s="153"/>
      <c r="O15981" s="153"/>
      <c r="P15981" s="153"/>
      <c r="Q15981" s="153"/>
      <c r="R15981" s="153"/>
      <c r="S15981" s="152"/>
      <c r="T15981" s="154"/>
    </row>
    <row r="15982" spans="8:20" x14ac:dyDescent="0.25">
      <c r="H15982" s="153"/>
      <c r="I15982" s="151"/>
      <c r="J15982" s="153"/>
      <c r="K15982" s="153"/>
      <c r="L15982" s="153"/>
      <c r="M15982" s="153"/>
      <c r="N15982" s="153"/>
      <c r="O15982" s="153"/>
      <c r="P15982" s="153"/>
      <c r="Q15982" s="153"/>
      <c r="R15982" s="153"/>
      <c r="S15982" s="152"/>
      <c r="T15982" s="154"/>
    </row>
    <row r="15983" spans="8:20" x14ac:dyDescent="0.25">
      <c r="H15983" s="153"/>
      <c r="I15983" s="151"/>
      <c r="J15983" s="153"/>
      <c r="K15983" s="153"/>
      <c r="L15983" s="153"/>
      <c r="M15983" s="153"/>
      <c r="N15983" s="153"/>
      <c r="O15983" s="153"/>
      <c r="P15983" s="153"/>
      <c r="Q15983" s="153"/>
      <c r="R15983" s="153"/>
      <c r="S15983" s="152"/>
      <c r="T15983" s="154"/>
    </row>
    <row r="15984" spans="8:20" x14ac:dyDescent="0.25">
      <c r="H15984" s="153"/>
      <c r="I15984" s="151"/>
      <c r="J15984" s="153"/>
      <c r="K15984" s="153"/>
      <c r="L15984" s="153"/>
      <c r="M15984" s="153"/>
      <c r="N15984" s="153"/>
      <c r="O15984" s="153"/>
      <c r="P15984" s="153"/>
      <c r="Q15984" s="153"/>
      <c r="R15984" s="153"/>
      <c r="S15984" s="152"/>
      <c r="T15984" s="154"/>
    </row>
    <row r="15985" spans="8:20" x14ac:dyDescent="0.25">
      <c r="H15985" s="153"/>
      <c r="I15985" s="151"/>
      <c r="J15985" s="153"/>
      <c r="K15985" s="153"/>
      <c r="L15985" s="153"/>
      <c r="M15985" s="153"/>
      <c r="N15985" s="153"/>
      <c r="O15985" s="153"/>
      <c r="P15985" s="153"/>
      <c r="Q15985" s="153"/>
      <c r="R15985" s="153"/>
      <c r="S15985" s="152"/>
      <c r="T15985" s="154"/>
    </row>
    <row r="15986" spans="8:20" x14ac:dyDescent="0.25">
      <c r="H15986" s="153"/>
      <c r="I15986" s="151"/>
      <c r="J15986" s="153"/>
      <c r="K15986" s="153"/>
      <c r="L15986" s="153"/>
      <c r="M15986" s="153"/>
      <c r="N15986" s="153"/>
      <c r="O15986" s="153"/>
      <c r="P15986" s="153"/>
      <c r="Q15986" s="153"/>
      <c r="R15986" s="153"/>
      <c r="S15986" s="152"/>
      <c r="T15986" s="154"/>
    </row>
    <row r="15987" spans="8:20" x14ac:dyDescent="0.25">
      <c r="H15987" s="153"/>
      <c r="I15987" s="151"/>
      <c r="J15987" s="153"/>
      <c r="K15987" s="153"/>
      <c r="L15987" s="153"/>
      <c r="M15987" s="153"/>
      <c r="N15987" s="153"/>
      <c r="O15987" s="153"/>
      <c r="P15987" s="153"/>
      <c r="Q15987" s="153"/>
      <c r="R15987" s="153"/>
      <c r="S15987" s="152"/>
      <c r="T15987" s="154"/>
    </row>
    <row r="15988" spans="8:20" x14ac:dyDescent="0.25">
      <c r="H15988" s="153"/>
      <c r="I15988" s="151"/>
      <c r="J15988" s="153"/>
      <c r="K15988" s="153"/>
      <c r="L15988" s="153"/>
      <c r="M15988" s="153"/>
      <c r="N15988" s="153"/>
      <c r="O15988" s="153"/>
      <c r="P15988" s="153"/>
      <c r="Q15988" s="153"/>
      <c r="R15988" s="153"/>
      <c r="S15988" s="152"/>
      <c r="T15988" s="154"/>
    </row>
    <row r="15989" spans="8:20" x14ac:dyDescent="0.25">
      <c r="H15989" s="153"/>
      <c r="I15989" s="151"/>
      <c r="J15989" s="153"/>
      <c r="K15989" s="153"/>
      <c r="L15989" s="153"/>
      <c r="M15989" s="153"/>
      <c r="N15989" s="153"/>
      <c r="O15989" s="153"/>
      <c r="P15989" s="153"/>
      <c r="Q15989" s="153"/>
      <c r="R15989" s="153"/>
      <c r="S15989" s="152"/>
      <c r="T15989" s="154"/>
    </row>
    <row r="15990" spans="8:20" x14ac:dyDescent="0.25">
      <c r="H15990" s="153"/>
      <c r="I15990" s="151"/>
      <c r="J15990" s="153"/>
      <c r="K15990" s="153"/>
      <c r="L15990" s="153"/>
      <c r="M15990" s="153"/>
      <c r="N15990" s="153"/>
      <c r="O15990" s="153"/>
      <c r="P15990" s="153"/>
      <c r="Q15990" s="153"/>
      <c r="R15990" s="153"/>
      <c r="S15990" s="152"/>
      <c r="T15990" s="154"/>
    </row>
    <row r="15991" spans="8:20" x14ac:dyDescent="0.25">
      <c r="H15991" s="153"/>
      <c r="I15991" s="151"/>
      <c r="J15991" s="153"/>
      <c r="K15991" s="153"/>
      <c r="L15991" s="153"/>
      <c r="M15991" s="153"/>
      <c r="N15991" s="153"/>
      <c r="O15991" s="153"/>
      <c r="P15991" s="153"/>
      <c r="Q15991" s="153"/>
      <c r="R15991" s="153"/>
      <c r="S15991" s="152"/>
      <c r="T15991" s="154"/>
    </row>
    <row r="15992" spans="8:20" x14ac:dyDescent="0.25">
      <c r="H15992" s="153"/>
      <c r="I15992" s="151"/>
      <c r="J15992" s="153"/>
      <c r="K15992" s="153"/>
      <c r="L15992" s="153"/>
      <c r="M15992" s="153"/>
      <c r="N15992" s="153"/>
      <c r="O15992" s="153"/>
      <c r="P15992" s="153"/>
      <c r="Q15992" s="153"/>
      <c r="R15992" s="153"/>
      <c r="S15992" s="152"/>
      <c r="T15992" s="154"/>
    </row>
    <row r="15993" spans="8:20" x14ac:dyDescent="0.25">
      <c r="H15993" s="153"/>
      <c r="I15993" s="151"/>
      <c r="J15993" s="153"/>
      <c r="K15993" s="153"/>
      <c r="L15993" s="153"/>
      <c r="M15993" s="153"/>
      <c r="N15993" s="153"/>
      <c r="O15993" s="153"/>
      <c r="P15993" s="153"/>
      <c r="Q15993" s="153"/>
      <c r="R15993" s="153"/>
      <c r="S15993" s="152"/>
      <c r="T15993" s="154"/>
    </row>
    <row r="15994" spans="8:20" x14ac:dyDescent="0.25">
      <c r="H15994" s="153"/>
      <c r="I15994" s="151"/>
      <c r="J15994" s="153"/>
      <c r="K15994" s="153"/>
      <c r="L15994" s="153"/>
      <c r="M15994" s="153"/>
      <c r="N15994" s="153"/>
      <c r="O15994" s="153"/>
      <c r="P15994" s="153"/>
      <c r="Q15994" s="153"/>
      <c r="R15994" s="153"/>
      <c r="S15994" s="152"/>
      <c r="T15994" s="154"/>
    </row>
    <row r="15995" spans="8:20" x14ac:dyDescent="0.25">
      <c r="H15995" s="153"/>
      <c r="I15995" s="151"/>
      <c r="J15995" s="153"/>
      <c r="K15995" s="153"/>
      <c r="L15995" s="153"/>
      <c r="M15995" s="153"/>
      <c r="N15995" s="153"/>
      <c r="O15995" s="153"/>
      <c r="P15995" s="153"/>
      <c r="Q15995" s="153"/>
      <c r="R15995" s="153"/>
      <c r="S15995" s="152"/>
      <c r="T15995" s="154"/>
    </row>
    <row r="15996" spans="8:20" x14ac:dyDescent="0.25">
      <c r="H15996" s="153"/>
      <c r="I15996" s="151"/>
      <c r="J15996" s="153"/>
      <c r="K15996" s="153"/>
      <c r="L15996" s="153"/>
      <c r="M15996" s="153"/>
      <c r="N15996" s="153"/>
      <c r="O15996" s="153"/>
      <c r="P15996" s="153"/>
      <c r="Q15996" s="153"/>
      <c r="R15996" s="153"/>
      <c r="S15996" s="152"/>
      <c r="T15996" s="154"/>
    </row>
    <row r="15997" spans="8:20" x14ac:dyDescent="0.25">
      <c r="H15997" s="153"/>
      <c r="I15997" s="151"/>
      <c r="J15997" s="153"/>
      <c r="K15997" s="153"/>
      <c r="L15997" s="153"/>
      <c r="M15997" s="153"/>
      <c r="N15997" s="153"/>
      <c r="O15997" s="153"/>
      <c r="P15997" s="153"/>
      <c r="Q15997" s="153"/>
      <c r="R15997" s="153"/>
      <c r="S15997" s="152"/>
      <c r="T15997" s="154"/>
    </row>
    <row r="15998" spans="8:20" x14ac:dyDescent="0.25">
      <c r="H15998" s="153"/>
      <c r="I15998" s="151"/>
      <c r="J15998" s="153"/>
      <c r="K15998" s="153"/>
      <c r="L15998" s="153"/>
      <c r="M15998" s="153"/>
      <c r="N15998" s="153"/>
      <c r="O15998" s="153"/>
      <c r="P15998" s="153"/>
      <c r="Q15998" s="153"/>
      <c r="R15998" s="153"/>
      <c r="S15998" s="152"/>
      <c r="T15998" s="154"/>
    </row>
    <row r="15999" spans="8:20" x14ac:dyDescent="0.25">
      <c r="H15999" s="153"/>
      <c r="I15999" s="151"/>
      <c r="J15999" s="153"/>
      <c r="K15999" s="153"/>
      <c r="L15999" s="153"/>
      <c r="M15999" s="153"/>
      <c r="N15999" s="153"/>
      <c r="O15999" s="153"/>
      <c r="P15999" s="153"/>
      <c r="Q15999" s="153"/>
      <c r="R15999" s="153"/>
      <c r="S15999" s="152"/>
      <c r="T15999" s="154"/>
    </row>
    <row r="16000" spans="8:20" x14ac:dyDescent="0.25">
      <c r="H16000" s="153"/>
      <c r="I16000" s="151"/>
      <c r="J16000" s="153"/>
      <c r="K16000" s="153"/>
      <c r="L16000" s="153"/>
      <c r="M16000" s="153"/>
      <c r="N16000" s="153"/>
      <c r="O16000" s="153"/>
      <c r="P16000" s="153"/>
      <c r="Q16000" s="153"/>
      <c r="R16000" s="153"/>
      <c r="S16000" s="152"/>
      <c r="T16000" s="154"/>
    </row>
    <row r="16001" spans="8:20" x14ac:dyDescent="0.25">
      <c r="H16001" s="153"/>
      <c r="I16001" s="151"/>
      <c r="J16001" s="153"/>
      <c r="K16001" s="153"/>
      <c r="L16001" s="153"/>
      <c r="M16001" s="153"/>
      <c r="N16001" s="153"/>
      <c r="O16001" s="153"/>
      <c r="P16001" s="153"/>
      <c r="Q16001" s="153"/>
      <c r="R16001" s="153"/>
      <c r="S16001" s="152"/>
      <c r="T16001" s="154"/>
    </row>
    <row r="16002" spans="8:20" x14ac:dyDescent="0.25">
      <c r="H16002" s="153"/>
      <c r="I16002" s="151"/>
      <c r="J16002" s="153"/>
      <c r="K16002" s="153"/>
      <c r="L16002" s="153"/>
      <c r="M16002" s="153"/>
      <c r="N16002" s="153"/>
      <c r="O16002" s="153"/>
      <c r="P16002" s="153"/>
      <c r="Q16002" s="153"/>
      <c r="R16002" s="153"/>
      <c r="S16002" s="152"/>
      <c r="T16002" s="154"/>
    </row>
    <row r="16003" spans="8:20" x14ac:dyDescent="0.25">
      <c r="H16003" s="153"/>
      <c r="I16003" s="151"/>
      <c r="J16003" s="153"/>
      <c r="K16003" s="153"/>
      <c r="L16003" s="153"/>
      <c r="M16003" s="153"/>
      <c r="N16003" s="153"/>
      <c r="O16003" s="153"/>
      <c r="P16003" s="153"/>
      <c r="Q16003" s="153"/>
      <c r="R16003" s="153"/>
      <c r="S16003" s="152"/>
      <c r="T16003" s="154"/>
    </row>
    <row r="16004" spans="8:20" x14ac:dyDescent="0.25">
      <c r="H16004" s="153"/>
      <c r="I16004" s="151"/>
      <c r="J16004" s="153"/>
      <c r="K16004" s="153"/>
      <c r="L16004" s="153"/>
      <c r="M16004" s="153"/>
      <c r="N16004" s="153"/>
      <c r="O16004" s="153"/>
      <c r="P16004" s="153"/>
      <c r="Q16004" s="153"/>
      <c r="R16004" s="153"/>
      <c r="S16004" s="152"/>
      <c r="T16004" s="154"/>
    </row>
    <row r="16005" spans="8:20" x14ac:dyDescent="0.25">
      <c r="H16005" s="153"/>
      <c r="I16005" s="151"/>
      <c r="J16005" s="153"/>
      <c r="K16005" s="153"/>
      <c r="L16005" s="153"/>
      <c r="M16005" s="153"/>
      <c r="N16005" s="153"/>
      <c r="O16005" s="153"/>
      <c r="P16005" s="153"/>
      <c r="Q16005" s="153"/>
      <c r="R16005" s="153"/>
      <c r="S16005" s="152"/>
      <c r="T16005" s="154"/>
    </row>
    <row r="16006" spans="8:20" x14ac:dyDescent="0.25">
      <c r="H16006" s="153"/>
      <c r="I16006" s="151"/>
      <c r="J16006" s="153"/>
      <c r="K16006" s="153"/>
      <c r="L16006" s="153"/>
      <c r="M16006" s="153"/>
      <c r="N16006" s="153"/>
      <c r="O16006" s="153"/>
      <c r="P16006" s="153"/>
      <c r="Q16006" s="153"/>
      <c r="R16006" s="153"/>
      <c r="S16006" s="152"/>
      <c r="T16006" s="154"/>
    </row>
    <row r="16007" spans="8:20" x14ac:dyDescent="0.25">
      <c r="H16007" s="153"/>
      <c r="I16007" s="151"/>
      <c r="J16007" s="153"/>
      <c r="K16007" s="153"/>
      <c r="L16007" s="153"/>
      <c r="M16007" s="153"/>
      <c r="N16007" s="153"/>
      <c r="O16007" s="153"/>
      <c r="P16007" s="153"/>
      <c r="Q16007" s="153"/>
      <c r="R16007" s="153"/>
      <c r="S16007" s="152"/>
      <c r="T16007" s="154"/>
    </row>
    <row r="16008" spans="8:20" x14ac:dyDescent="0.25">
      <c r="H16008" s="153"/>
      <c r="I16008" s="151"/>
      <c r="J16008" s="153"/>
      <c r="K16008" s="153"/>
      <c r="L16008" s="153"/>
      <c r="M16008" s="153"/>
      <c r="N16008" s="153"/>
      <c r="O16008" s="153"/>
      <c r="P16008" s="153"/>
      <c r="Q16008" s="153"/>
      <c r="R16008" s="153"/>
      <c r="S16008" s="152"/>
      <c r="T16008" s="154"/>
    </row>
    <row r="16009" spans="8:20" x14ac:dyDescent="0.25">
      <c r="H16009" s="153"/>
      <c r="I16009" s="151"/>
      <c r="J16009" s="153"/>
      <c r="K16009" s="153"/>
      <c r="L16009" s="153"/>
      <c r="M16009" s="153"/>
      <c r="N16009" s="153"/>
      <c r="O16009" s="153"/>
      <c r="P16009" s="153"/>
      <c r="Q16009" s="153"/>
      <c r="R16009" s="153"/>
      <c r="S16009" s="152"/>
      <c r="T16009" s="154"/>
    </row>
    <row r="16010" spans="8:20" x14ac:dyDescent="0.25">
      <c r="H16010" s="153"/>
      <c r="I16010" s="151"/>
      <c r="J16010" s="153"/>
      <c r="K16010" s="153"/>
      <c r="L16010" s="153"/>
      <c r="M16010" s="153"/>
      <c r="N16010" s="153"/>
      <c r="O16010" s="153"/>
      <c r="P16010" s="153"/>
      <c r="Q16010" s="153"/>
      <c r="R16010" s="153"/>
      <c r="S16010" s="152"/>
      <c r="T16010" s="154"/>
    </row>
    <row r="16011" spans="8:20" x14ac:dyDescent="0.25">
      <c r="H16011" s="153"/>
      <c r="I16011" s="151"/>
      <c r="J16011" s="153"/>
      <c r="K16011" s="153"/>
      <c r="L16011" s="153"/>
      <c r="M16011" s="153"/>
      <c r="N16011" s="153"/>
      <c r="O16011" s="153"/>
      <c r="P16011" s="153"/>
      <c r="Q16011" s="153"/>
      <c r="R16011" s="153"/>
      <c r="S16011" s="152"/>
      <c r="T16011" s="154"/>
    </row>
    <row r="16012" spans="8:20" x14ac:dyDescent="0.25">
      <c r="H16012" s="153"/>
      <c r="I16012" s="151"/>
      <c r="J16012" s="153"/>
      <c r="K16012" s="153"/>
      <c r="L16012" s="153"/>
      <c r="M16012" s="153"/>
      <c r="N16012" s="153"/>
      <c r="O16012" s="153"/>
      <c r="P16012" s="153"/>
      <c r="Q16012" s="153"/>
      <c r="R16012" s="153"/>
      <c r="S16012" s="152"/>
      <c r="T16012" s="154"/>
    </row>
    <row r="16013" spans="8:20" x14ac:dyDescent="0.25">
      <c r="H16013" s="153"/>
      <c r="I16013" s="151"/>
      <c r="J16013" s="153"/>
      <c r="K16013" s="153"/>
      <c r="L16013" s="153"/>
      <c r="M16013" s="153"/>
      <c r="N16013" s="153"/>
      <c r="O16013" s="153"/>
      <c r="P16013" s="153"/>
      <c r="Q16013" s="153"/>
      <c r="R16013" s="153"/>
      <c r="S16013" s="152"/>
      <c r="T16013" s="154"/>
    </row>
    <row r="16014" spans="8:20" x14ac:dyDescent="0.25">
      <c r="H16014" s="153"/>
      <c r="I16014" s="151"/>
      <c r="J16014" s="153"/>
      <c r="K16014" s="153"/>
      <c r="L16014" s="153"/>
      <c r="M16014" s="153"/>
      <c r="N16014" s="153"/>
      <c r="O16014" s="153"/>
      <c r="P16014" s="153"/>
      <c r="Q16014" s="153"/>
      <c r="R16014" s="153"/>
      <c r="S16014" s="152"/>
      <c r="T16014" s="154"/>
    </row>
    <row r="16015" spans="8:20" x14ac:dyDescent="0.25">
      <c r="H16015" s="153"/>
      <c r="I16015" s="151"/>
      <c r="J16015" s="153"/>
      <c r="K16015" s="153"/>
      <c r="L16015" s="153"/>
      <c r="M16015" s="153"/>
      <c r="N16015" s="153"/>
      <c r="O16015" s="153"/>
      <c r="P16015" s="153"/>
      <c r="Q16015" s="153"/>
      <c r="R16015" s="153"/>
      <c r="S16015" s="152"/>
      <c r="T16015" s="154"/>
    </row>
    <row r="16016" spans="8:20" x14ac:dyDescent="0.25">
      <c r="H16016" s="153"/>
      <c r="I16016" s="151"/>
      <c r="J16016" s="153"/>
      <c r="K16016" s="153"/>
      <c r="L16016" s="153"/>
      <c r="M16016" s="153"/>
      <c r="N16016" s="153"/>
      <c r="O16016" s="153"/>
      <c r="P16016" s="153"/>
      <c r="Q16016" s="153"/>
      <c r="R16016" s="153"/>
      <c r="S16016" s="152"/>
      <c r="T16016" s="154"/>
    </row>
    <row r="16017" spans="8:20" x14ac:dyDescent="0.25">
      <c r="H16017" s="153"/>
      <c r="I16017" s="151"/>
      <c r="J16017" s="153"/>
      <c r="K16017" s="153"/>
      <c r="L16017" s="153"/>
      <c r="M16017" s="153"/>
      <c r="N16017" s="153"/>
      <c r="O16017" s="153"/>
      <c r="P16017" s="153"/>
      <c r="Q16017" s="153"/>
      <c r="R16017" s="153"/>
      <c r="S16017" s="152"/>
      <c r="T16017" s="154"/>
    </row>
    <row r="16018" spans="8:20" x14ac:dyDescent="0.25">
      <c r="H16018" s="153"/>
      <c r="I16018" s="151"/>
      <c r="J16018" s="153"/>
      <c r="K16018" s="153"/>
      <c r="L16018" s="153"/>
      <c r="M16018" s="153"/>
      <c r="N16018" s="153"/>
      <c r="O16018" s="153"/>
      <c r="P16018" s="153"/>
      <c r="Q16018" s="153"/>
      <c r="R16018" s="153"/>
      <c r="S16018" s="152"/>
      <c r="T16018" s="154"/>
    </row>
    <row r="16019" spans="8:20" x14ac:dyDescent="0.25">
      <c r="H16019" s="153"/>
      <c r="I16019" s="151"/>
      <c r="J16019" s="153"/>
      <c r="K16019" s="153"/>
      <c r="L16019" s="153"/>
      <c r="M16019" s="153"/>
      <c r="N16019" s="153"/>
      <c r="O16019" s="153"/>
      <c r="P16019" s="153"/>
      <c r="Q16019" s="153"/>
      <c r="R16019" s="153"/>
      <c r="S16019" s="152"/>
      <c r="T16019" s="154"/>
    </row>
    <row r="16020" spans="8:20" x14ac:dyDescent="0.25">
      <c r="H16020" s="153"/>
      <c r="I16020" s="151"/>
      <c r="J16020" s="153"/>
      <c r="K16020" s="153"/>
      <c r="L16020" s="153"/>
      <c r="M16020" s="153"/>
      <c r="N16020" s="153"/>
      <c r="O16020" s="153"/>
      <c r="P16020" s="153"/>
      <c r="Q16020" s="153"/>
      <c r="R16020" s="153"/>
      <c r="S16020" s="152"/>
      <c r="T16020" s="154"/>
    </row>
    <row r="16021" spans="8:20" x14ac:dyDescent="0.25">
      <c r="H16021" s="153"/>
      <c r="I16021" s="151"/>
      <c r="J16021" s="153"/>
      <c r="K16021" s="153"/>
      <c r="L16021" s="153"/>
      <c r="M16021" s="153"/>
      <c r="N16021" s="153"/>
      <c r="O16021" s="153"/>
      <c r="P16021" s="153"/>
      <c r="Q16021" s="153"/>
      <c r="R16021" s="153"/>
      <c r="S16021" s="152"/>
      <c r="T16021" s="154"/>
    </row>
    <row r="16022" spans="8:20" x14ac:dyDescent="0.25">
      <c r="H16022" s="153"/>
      <c r="I16022" s="151"/>
      <c r="J16022" s="153"/>
      <c r="K16022" s="153"/>
      <c r="L16022" s="153"/>
      <c r="M16022" s="153"/>
      <c r="N16022" s="153"/>
      <c r="O16022" s="153"/>
      <c r="P16022" s="153"/>
      <c r="Q16022" s="153"/>
      <c r="R16022" s="153"/>
      <c r="S16022" s="152"/>
      <c r="T16022" s="154"/>
    </row>
    <row r="16023" spans="8:20" x14ac:dyDescent="0.25">
      <c r="H16023" s="153"/>
      <c r="I16023" s="151"/>
      <c r="J16023" s="153"/>
      <c r="K16023" s="153"/>
      <c r="L16023" s="153"/>
      <c r="M16023" s="153"/>
      <c r="N16023" s="153"/>
      <c r="O16023" s="153"/>
      <c r="P16023" s="153"/>
      <c r="Q16023" s="153"/>
      <c r="R16023" s="153"/>
      <c r="S16023" s="152"/>
      <c r="T16023" s="154"/>
    </row>
    <row r="16024" spans="8:20" x14ac:dyDescent="0.25">
      <c r="H16024" s="153"/>
      <c r="I16024" s="151"/>
      <c r="J16024" s="153"/>
      <c r="K16024" s="153"/>
      <c r="L16024" s="153"/>
      <c r="M16024" s="153"/>
      <c r="N16024" s="153"/>
      <c r="O16024" s="153"/>
      <c r="P16024" s="153"/>
      <c r="Q16024" s="153"/>
      <c r="R16024" s="153"/>
      <c r="S16024" s="152"/>
      <c r="T16024" s="154"/>
    </row>
    <row r="16025" spans="8:20" x14ac:dyDescent="0.25">
      <c r="H16025" s="153"/>
      <c r="I16025" s="151"/>
      <c r="J16025" s="153"/>
      <c r="K16025" s="153"/>
      <c r="L16025" s="153"/>
      <c r="M16025" s="153"/>
      <c r="N16025" s="153"/>
      <c r="O16025" s="153"/>
      <c r="P16025" s="153"/>
      <c r="Q16025" s="153"/>
      <c r="R16025" s="153"/>
      <c r="S16025" s="152"/>
      <c r="T16025" s="154"/>
    </row>
    <row r="16026" spans="8:20" x14ac:dyDescent="0.25">
      <c r="H16026" s="153"/>
      <c r="I16026" s="151"/>
      <c r="J16026" s="153"/>
      <c r="K16026" s="153"/>
      <c r="L16026" s="153"/>
      <c r="M16026" s="153"/>
      <c r="N16026" s="153"/>
      <c r="O16026" s="153"/>
      <c r="P16026" s="153"/>
      <c r="Q16026" s="153"/>
      <c r="R16026" s="153"/>
      <c r="S16026" s="152"/>
      <c r="T16026" s="154"/>
    </row>
    <row r="16027" spans="8:20" x14ac:dyDescent="0.25">
      <c r="H16027" s="153"/>
      <c r="I16027" s="151"/>
      <c r="J16027" s="153"/>
      <c r="K16027" s="153"/>
      <c r="L16027" s="153"/>
      <c r="M16027" s="153"/>
      <c r="N16027" s="153"/>
      <c r="O16027" s="153"/>
      <c r="P16027" s="153"/>
      <c r="Q16027" s="153"/>
      <c r="R16027" s="153"/>
      <c r="S16027" s="152"/>
      <c r="T16027" s="154"/>
    </row>
    <row r="16028" spans="8:20" x14ac:dyDescent="0.25">
      <c r="H16028" s="153"/>
      <c r="I16028" s="151"/>
      <c r="J16028" s="153"/>
      <c r="K16028" s="153"/>
      <c r="L16028" s="153"/>
      <c r="M16028" s="153"/>
      <c r="N16028" s="153"/>
      <c r="O16028" s="153"/>
      <c r="P16028" s="153"/>
      <c r="Q16028" s="153"/>
      <c r="R16028" s="153"/>
      <c r="S16028" s="152"/>
      <c r="T16028" s="154"/>
    </row>
    <row r="16029" spans="8:20" x14ac:dyDescent="0.25">
      <c r="H16029" s="153"/>
      <c r="I16029" s="151"/>
      <c r="J16029" s="153"/>
      <c r="K16029" s="153"/>
      <c r="L16029" s="153"/>
      <c r="M16029" s="153"/>
      <c r="N16029" s="153"/>
      <c r="O16029" s="153"/>
      <c r="P16029" s="153"/>
      <c r="Q16029" s="153"/>
      <c r="R16029" s="153"/>
      <c r="S16029" s="152"/>
      <c r="T16029" s="154"/>
    </row>
    <row r="16030" spans="8:20" x14ac:dyDescent="0.25">
      <c r="H16030" s="153"/>
      <c r="I16030" s="151"/>
      <c r="J16030" s="153"/>
      <c r="K16030" s="153"/>
      <c r="L16030" s="153"/>
      <c r="M16030" s="153"/>
      <c r="N16030" s="153"/>
      <c r="O16030" s="153"/>
      <c r="P16030" s="153"/>
      <c r="Q16030" s="153"/>
      <c r="R16030" s="153"/>
      <c r="S16030" s="152"/>
      <c r="T16030" s="154"/>
    </row>
    <row r="16031" spans="8:20" x14ac:dyDescent="0.25">
      <c r="H16031" s="153"/>
      <c r="I16031" s="151"/>
      <c r="J16031" s="153"/>
      <c r="K16031" s="153"/>
      <c r="L16031" s="153"/>
      <c r="M16031" s="153"/>
      <c r="N16031" s="153"/>
      <c r="O16031" s="153"/>
      <c r="P16031" s="153"/>
      <c r="Q16031" s="153"/>
      <c r="R16031" s="153"/>
      <c r="S16031" s="152"/>
      <c r="T16031" s="154"/>
    </row>
    <row r="16032" spans="8:20" x14ac:dyDescent="0.25">
      <c r="H16032" s="153"/>
      <c r="I16032" s="151"/>
      <c r="J16032" s="153"/>
      <c r="K16032" s="153"/>
      <c r="L16032" s="153"/>
      <c r="M16032" s="153"/>
      <c r="N16032" s="153"/>
      <c r="O16032" s="153"/>
      <c r="P16032" s="153"/>
      <c r="Q16032" s="153"/>
      <c r="R16032" s="153"/>
      <c r="S16032" s="152"/>
      <c r="T16032" s="154"/>
    </row>
    <row r="16033" spans="8:20" x14ac:dyDescent="0.25">
      <c r="H16033" s="153"/>
      <c r="I16033" s="151"/>
      <c r="J16033" s="153"/>
      <c r="K16033" s="153"/>
      <c r="L16033" s="153"/>
      <c r="M16033" s="153"/>
      <c r="N16033" s="153"/>
      <c r="O16033" s="153"/>
      <c r="P16033" s="153"/>
      <c r="Q16033" s="153"/>
      <c r="R16033" s="153"/>
      <c r="S16033" s="152"/>
      <c r="T16033" s="154"/>
    </row>
    <row r="16034" spans="8:20" x14ac:dyDescent="0.25">
      <c r="H16034" s="153"/>
      <c r="I16034" s="151"/>
      <c r="J16034" s="153"/>
      <c r="K16034" s="153"/>
      <c r="L16034" s="153"/>
      <c r="M16034" s="153"/>
      <c r="N16034" s="153"/>
      <c r="O16034" s="153"/>
      <c r="P16034" s="153"/>
      <c r="Q16034" s="153"/>
      <c r="R16034" s="153"/>
      <c r="S16034" s="152"/>
      <c r="T16034" s="154"/>
    </row>
    <row r="16035" spans="8:20" x14ac:dyDescent="0.25">
      <c r="H16035" s="153"/>
      <c r="I16035" s="151"/>
      <c r="J16035" s="153"/>
      <c r="K16035" s="153"/>
      <c r="L16035" s="153"/>
      <c r="M16035" s="153"/>
      <c r="N16035" s="153"/>
      <c r="O16035" s="153"/>
      <c r="P16035" s="153"/>
      <c r="Q16035" s="153"/>
      <c r="R16035" s="153"/>
      <c r="S16035" s="152"/>
      <c r="T16035" s="154"/>
    </row>
    <row r="16036" spans="8:20" x14ac:dyDescent="0.25">
      <c r="H16036" s="153"/>
      <c r="I16036" s="151"/>
      <c r="J16036" s="153"/>
      <c r="K16036" s="153"/>
      <c r="L16036" s="153"/>
      <c r="M16036" s="153"/>
      <c r="N16036" s="153"/>
      <c r="O16036" s="153"/>
      <c r="P16036" s="153"/>
      <c r="Q16036" s="153"/>
      <c r="R16036" s="153"/>
      <c r="S16036" s="152"/>
      <c r="T16036" s="154"/>
    </row>
    <row r="16037" spans="8:20" x14ac:dyDescent="0.25">
      <c r="H16037" s="153"/>
      <c r="I16037" s="151"/>
      <c r="J16037" s="153"/>
      <c r="K16037" s="153"/>
      <c r="L16037" s="153"/>
      <c r="M16037" s="153"/>
      <c r="N16037" s="153"/>
      <c r="O16037" s="153"/>
      <c r="P16037" s="153"/>
      <c r="Q16037" s="153"/>
      <c r="R16037" s="153"/>
      <c r="S16037" s="152"/>
      <c r="T16037" s="154"/>
    </row>
    <row r="16038" spans="8:20" x14ac:dyDescent="0.25">
      <c r="H16038" s="153"/>
      <c r="I16038" s="151"/>
      <c r="J16038" s="153"/>
      <c r="K16038" s="153"/>
      <c r="L16038" s="153"/>
      <c r="M16038" s="153"/>
      <c r="N16038" s="153"/>
      <c r="O16038" s="153"/>
      <c r="P16038" s="153"/>
      <c r="Q16038" s="153"/>
      <c r="R16038" s="153"/>
      <c r="S16038" s="152"/>
      <c r="T16038" s="154"/>
    </row>
    <row r="16039" spans="8:20" x14ac:dyDescent="0.25">
      <c r="H16039" s="153"/>
      <c r="I16039" s="151"/>
      <c r="J16039" s="153"/>
      <c r="K16039" s="153"/>
      <c r="L16039" s="153"/>
      <c r="M16039" s="153"/>
      <c r="N16039" s="153"/>
      <c r="O16039" s="153"/>
      <c r="P16039" s="153"/>
      <c r="Q16039" s="153"/>
      <c r="R16039" s="153"/>
      <c r="S16039" s="152"/>
      <c r="T16039" s="154"/>
    </row>
    <row r="16040" spans="8:20" x14ac:dyDescent="0.25">
      <c r="H16040" s="153"/>
      <c r="I16040" s="151"/>
      <c r="J16040" s="153"/>
      <c r="K16040" s="153"/>
      <c r="L16040" s="153"/>
      <c r="M16040" s="153"/>
      <c r="N16040" s="153"/>
      <c r="O16040" s="153"/>
      <c r="P16040" s="153"/>
      <c r="Q16040" s="153"/>
      <c r="R16040" s="153"/>
      <c r="S16040" s="152"/>
      <c r="T16040" s="154"/>
    </row>
    <row r="16041" spans="8:20" x14ac:dyDescent="0.25">
      <c r="H16041" s="153"/>
      <c r="I16041" s="151"/>
      <c r="J16041" s="153"/>
      <c r="K16041" s="153"/>
      <c r="L16041" s="153"/>
      <c r="M16041" s="153"/>
      <c r="N16041" s="153"/>
      <c r="O16041" s="153"/>
      <c r="P16041" s="153"/>
      <c r="Q16041" s="153"/>
      <c r="R16041" s="153"/>
      <c r="S16041" s="152"/>
      <c r="T16041" s="154"/>
    </row>
    <row r="16042" spans="8:20" x14ac:dyDescent="0.25">
      <c r="H16042" s="153"/>
      <c r="I16042" s="151"/>
      <c r="J16042" s="153"/>
      <c r="K16042" s="153"/>
      <c r="L16042" s="153"/>
      <c r="M16042" s="153"/>
      <c r="N16042" s="153"/>
      <c r="O16042" s="153"/>
      <c r="P16042" s="153"/>
      <c r="Q16042" s="153"/>
      <c r="R16042" s="153"/>
      <c r="S16042" s="152"/>
      <c r="T16042" s="154"/>
    </row>
    <row r="16043" spans="8:20" x14ac:dyDescent="0.25">
      <c r="H16043" s="153"/>
      <c r="I16043" s="151"/>
      <c r="J16043" s="153"/>
      <c r="K16043" s="153"/>
      <c r="L16043" s="153"/>
      <c r="M16043" s="153"/>
      <c r="N16043" s="153"/>
      <c r="O16043" s="153"/>
      <c r="P16043" s="153"/>
      <c r="Q16043" s="153"/>
      <c r="R16043" s="153"/>
      <c r="S16043" s="152"/>
      <c r="T16043" s="154"/>
    </row>
    <row r="16044" spans="8:20" x14ac:dyDescent="0.25">
      <c r="H16044" s="153"/>
      <c r="I16044" s="151"/>
      <c r="J16044" s="153"/>
      <c r="K16044" s="153"/>
      <c r="L16044" s="153"/>
      <c r="M16044" s="153"/>
      <c r="N16044" s="153"/>
      <c r="O16044" s="153"/>
      <c r="P16044" s="153"/>
      <c r="Q16044" s="153"/>
      <c r="R16044" s="153"/>
      <c r="S16044" s="152"/>
      <c r="T16044" s="154"/>
    </row>
    <row r="16045" spans="8:20" x14ac:dyDescent="0.25">
      <c r="H16045" s="153"/>
      <c r="I16045" s="151"/>
      <c r="J16045" s="153"/>
      <c r="K16045" s="153"/>
      <c r="L16045" s="153"/>
      <c r="M16045" s="153"/>
      <c r="N16045" s="153"/>
      <c r="O16045" s="153"/>
      <c r="P16045" s="153"/>
      <c r="Q16045" s="153"/>
      <c r="R16045" s="153"/>
      <c r="S16045" s="152"/>
      <c r="T16045" s="154"/>
    </row>
    <row r="16046" spans="8:20" x14ac:dyDescent="0.25">
      <c r="H16046" s="153"/>
      <c r="I16046" s="151"/>
      <c r="J16046" s="153"/>
      <c r="K16046" s="153"/>
      <c r="L16046" s="153"/>
      <c r="M16046" s="153"/>
      <c r="N16046" s="153"/>
      <c r="O16046" s="153"/>
      <c r="P16046" s="153"/>
      <c r="Q16046" s="153"/>
      <c r="R16046" s="153"/>
      <c r="S16046" s="152"/>
      <c r="T16046" s="154"/>
    </row>
    <row r="16047" spans="8:20" x14ac:dyDescent="0.25">
      <c r="H16047" s="153"/>
      <c r="I16047" s="151"/>
      <c r="J16047" s="153"/>
      <c r="K16047" s="153"/>
      <c r="L16047" s="153"/>
      <c r="M16047" s="153"/>
      <c r="N16047" s="153"/>
      <c r="O16047" s="153"/>
      <c r="P16047" s="153"/>
      <c r="Q16047" s="153"/>
      <c r="R16047" s="153"/>
      <c r="S16047" s="152"/>
      <c r="T16047" s="154"/>
    </row>
    <row r="16048" spans="8:20" x14ac:dyDescent="0.25">
      <c r="H16048" s="153"/>
      <c r="I16048" s="151"/>
      <c r="J16048" s="153"/>
      <c r="K16048" s="153"/>
      <c r="L16048" s="153"/>
      <c r="M16048" s="153"/>
      <c r="N16048" s="153"/>
      <c r="O16048" s="153"/>
      <c r="P16048" s="153"/>
      <c r="Q16048" s="153"/>
      <c r="R16048" s="153"/>
      <c r="S16048" s="152"/>
      <c r="T16048" s="154"/>
    </row>
    <row r="16049" spans="8:20" x14ac:dyDescent="0.25">
      <c r="H16049" s="153"/>
      <c r="I16049" s="151"/>
      <c r="J16049" s="153"/>
      <c r="K16049" s="153"/>
      <c r="L16049" s="153"/>
      <c r="M16049" s="153"/>
      <c r="N16049" s="153"/>
      <c r="O16049" s="153"/>
      <c r="P16049" s="153"/>
      <c r="Q16049" s="153"/>
      <c r="R16049" s="153"/>
      <c r="S16049" s="152"/>
      <c r="T16049" s="154"/>
    </row>
    <row r="16050" spans="8:20" x14ac:dyDescent="0.25">
      <c r="H16050" s="153"/>
      <c r="I16050" s="151"/>
      <c r="J16050" s="153"/>
      <c r="K16050" s="153"/>
      <c r="L16050" s="153"/>
      <c r="M16050" s="153"/>
      <c r="N16050" s="153"/>
      <c r="O16050" s="153"/>
      <c r="P16050" s="153"/>
      <c r="Q16050" s="153"/>
      <c r="R16050" s="153"/>
      <c r="S16050" s="152"/>
      <c r="T16050" s="154"/>
    </row>
    <row r="16051" spans="8:20" x14ac:dyDescent="0.25">
      <c r="H16051" s="153"/>
      <c r="I16051" s="151"/>
      <c r="J16051" s="153"/>
      <c r="K16051" s="153"/>
      <c r="L16051" s="153"/>
      <c r="M16051" s="153"/>
      <c r="N16051" s="153"/>
      <c r="O16051" s="153"/>
      <c r="P16051" s="153"/>
      <c r="Q16051" s="153"/>
      <c r="R16051" s="153"/>
      <c r="S16051" s="152"/>
      <c r="T16051" s="154"/>
    </row>
    <row r="16052" spans="8:20" x14ac:dyDescent="0.25">
      <c r="H16052" s="153"/>
      <c r="I16052" s="151"/>
      <c r="J16052" s="153"/>
      <c r="K16052" s="153"/>
      <c r="L16052" s="153"/>
      <c r="M16052" s="153"/>
      <c r="N16052" s="153"/>
      <c r="O16052" s="153"/>
      <c r="P16052" s="153"/>
      <c r="Q16052" s="153"/>
      <c r="R16052" s="153"/>
      <c r="S16052" s="152"/>
      <c r="T16052" s="154"/>
    </row>
    <row r="16053" spans="8:20" x14ac:dyDescent="0.25">
      <c r="H16053" s="153"/>
      <c r="I16053" s="151"/>
      <c r="J16053" s="153"/>
      <c r="K16053" s="153"/>
      <c r="L16053" s="153"/>
      <c r="M16053" s="153"/>
      <c r="N16053" s="153"/>
      <c r="O16053" s="153"/>
      <c r="P16053" s="153"/>
      <c r="Q16053" s="153"/>
      <c r="R16053" s="153"/>
      <c r="S16053" s="152"/>
      <c r="T16053" s="154"/>
    </row>
    <row r="16054" spans="8:20" x14ac:dyDescent="0.25">
      <c r="H16054" s="153"/>
      <c r="I16054" s="151"/>
      <c r="J16054" s="153"/>
      <c r="K16054" s="153"/>
      <c r="L16054" s="153"/>
      <c r="M16054" s="153"/>
      <c r="N16054" s="153"/>
      <c r="O16054" s="153"/>
      <c r="P16054" s="153"/>
      <c r="Q16054" s="153"/>
      <c r="R16054" s="153"/>
      <c r="S16054" s="152"/>
      <c r="T16054" s="154"/>
    </row>
    <row r="16055" spans="8:20" x14ac:dyDescent="0.25">
      <c r="H16055" s="153"/>
      <c r="I16055" s="151"/>
      <c r="J16055" s="153"/>
      <c r="K16055" s="153"/>
      <c r="L16055" s="153"/>
      <c r="M16055" s="153"/>
      <c r="N16055" s="153"/>
      <c r="O16055" s="153"/>
      <c r="P16055" s="153"/>
      <c r="Q16055" s="153"/>
      <c r="R16055" s="153"/>
      <c r="S16055" s="152"/>
      <c r="T16055" s="154"/>
    </row>
    <row r="16056" spans="8:20" x14ac:dyDescent="0.25">
      <c r="H16056" s="153"/>
      <c r="I16056" s="151"/>
      <c r="J16056" s="153"/>
      <c r="K16056" s="153"/>
      <c r="L16056" s="153"/>
      <c r="M16056" s="153"/>
      <c r="N16056" s="153"/>
      <c r="O16056" s="153"/>
      <c r="P16056" s="153"/>
      <c r="Q16056" s="153"/>
      <c r="R16056" s="153"/>
      <c r="S16056" s="152"/>
      <c r="T16056" s="154"/>
    </row>
    <row r="16057" spans="8:20" x14ac:dyDescent="0.25">
      <c r="H16057" s="153"/>
      <c r="I16057" s="151"/>
      <c r="J16057" s="153"/>
      <c r="K16057" s="153"/>
      <c r="L16057" s="153"/>
      <c r="M16057" s="153"/>
      <c r="N16057" s="153"/>
      <c r="O16057" s="153"/>
      <c r="P16057" s="153"/>
      <c r="Q16057" s="153"/>
      <c r="R16057" s="153"/>
      <c r="S16057" s="152"/>
      <c r="T16057" s="154"/>
    </row>
    <row r="16058" spans="8:20" x14ac:dyDescent="0.25">
      <c r="H16058" s="153"/>
      <c r="I16058" s="151"/>
      <c r="J16058" s="153"/>
      <c r="K16058" s="153"/>
      <c r="L16058" s="153"/>
      <c r="M16058" s="153"/>
      <c r="N16058" s="153"/>
      <c r="O16058" s="153"/>
      <c r="P16058" s="153"/>
      <c r="Q16058" s="153"/>
      <c r="R16058" s="153"/>
      <c r="S16058" s="152"/>
      <c r="T16058" s="154"/>
    </row>
    <row r="16059" spans="8:20" x14ac:dyDescent="0.25">
      <c r="H16059" s="153"/>
      <c r="I16059" s="151"/>
      <c r="J16059" s="153"/>
      <c r="K16059" s="153"/>
      <c r="L16059" s="153"/>
      <c r="M16059" s="153"/>
      <c r="N16059" s="153"/>
      <c r="O16059" s="153"/>
      <c r="P16059" s="153"/>
      <c r="Q16059" s="153"/>
      <c r="R16059" s="153"/>
      <c r="S16059" s="152"/>
      <c r="T16059" s="154"/>
    </row>
    <row r="16060" spans="8:20" x14ac:dyDescent="0.25">
      <c r="H16060" s="153"/>
      <c r="I16060" s="151"/>
      <c r="J16060" s="153"/>
      <c r="K16060" s="153"/>
      <c r="L16060" s="153"/>
      <c r="M16060" s="153"/>
      <c r="N16060" s="153"/>
      <c r="O16060" s="153"/>
      <c r="P16060" s="153"/>
      <c r="Q16060" s="153"/>
      <c r="R16060" s="153"/>
      <c r="S16060" s="152"/>
      <c r="T16060" s="154"/>
    </row>
    <row r="16061" spans="8:20" x14ac:dyDescent="0.25">
      <c r="H16061" s="153"/>
      <c r="I16061" s="151"/>
      <c r="J16061" s="153"/>
      <c r="K16061" s="153"/>
      <c r="L16061" s="153"/>
      <c r="M16061" s="153"/>
      <c r="N16061" s="153"/>
      <c r="O16061" s="153"/>
      <c r="P16061" s="153"/>
      <c r="Q16061" s="153"/>
      <c r="R16061" s="153"/>
      <c r="S16061" s="152"/>
      <c r="T16061" s="154"/>
    </row>
    <row r="16062" spans="8:20" x14ac:dyDescent="0.25">
      <c r="H16062" s="153"/>
      <c r="I16062" s="151"/>
      <c r="J16062" s="153"/>
      <c r="K16062" s="153"/>
      <c r="L16062" s="153"/>
      <c r="M16062" s="153"/>
      <c r="N16062" s="153"/>
      <c r="O16062" s="153"/>
      <c r="P16062" s="153"/>
      <c r="Q16062" s="153"/>
      <c r="R16062" s="153"/>
      <c r="S16062" s="152"/>
      <c r="T16062" s="154"/>
    </row>
    <row r="16063" spans="8:20" x14ac:dyDescent="0.25">
      <c r="H16063" s="153"/>
      <c r="I16063" s="151"/>
      <c r="J16063" s="153"/>
      <c r="K16063" s="153"/>
      <c r="L16063" s="153"/>
      <c r="M16063" s="153"/>
      <c r="N16063" s="153"/>
      <c r="O16063" s="153"/>
      <c r="P16063" s="153"/>
      <c r="Q16063" s="153"/>
      <c r="R16063" s="153"/>
      <c r="S16063" s="152"/>
      <c r="T16063" s="154"/>
    </row>
    <row r="16064" spans="8:20" x14ac:dyDescent="0.25">
      <c r="H16064" s="153"/>
      <c r="I16064" s="151"/>
      <c r="J16064" s="153"/>
      <c r="K16064" s="153"/>
      <c r="L16064" s="153"/>
      <c r="M16064" s="153"/>
      <c r="N16064" s="153"/>
      <c r="O16064" s="153"/>
      <c r="P16064" s="153"/>
      <c r="Q16064" s="153"/>
      <c r="R16064" s="153"/>
      <c r="S16064" s="152"/>
      <c r="T16064" s="154"/>
    </row>
    <row r="16065" spans="8:20" x14ac:dyDescent="0.25">
      <c r="H16065" s="153"/>
      <c r="I16065" s="151"/>
      <c r="J16065" s="153"/>
      <c r="K16065" s="153"/>
      <c r="L16065" s="153"/>
      <c r="M16065" s="153"/>
      <c r="N16065" s="153"/>
      <c r="O16065" s="153"/>
      <c r="P16065" s="153"/>
      <c r="Q16065" s="153"/>
      <c r="R16065" s="153"/>
      <c r="S16065" s="152"/>
      <c r="T16065" s="154"/>
    </row>
    <row r="16066" spans="8:20" x14ac:dyDescent="0.25">
      <c r="H16066" s="153"/>
      <c r="I16066" s="151"/>
      <c r="J16066" s="153"/>
      <c r="K16066" s="153"/>
      <c r="L16066" s="153"/>
      <c r="M16066" s="153"/>
      <c r="N16066" s="153"/>
      <c r="O16066" s="153"/>
      <c r="P16066" s="153"/>
      <c r="Q16066" s="153"/>
      <c r="R16066" s="153"/>
      <c r="S16066" s="152"/>
      <c r="T16066" s="154"/>
    </row>
    <row r="16067" spans="8:20" x14ac:dyDescent="0.25">
      <c r="H16067" s="153"/>
      <c r="I16067" s="151"/>
      <c r="J16067" s="153"/>
      <c r="K16067" s="153"/>
      <c r="L16067" s="153"/>
      <c r="M16067" s="153"/>
      <c r="N16067" s="153"/>
      <c r="O16067" s="153"/>
      <c r="P16067" s="153"/>
      <c r="Q16067" s="153"/>
      <c r="R16067" s="153"/>
      <c r="S16067" s="152"/>
      <c r="T16067" s="154"/>
    </row>
    <row r="16068" spans="8:20" x14ac:dyDescent="0.25">
      <c r="H16068" s="153"/>
      <c r="I16068" s="151"/>
      <c r="J16068" s="153"/>
      <c r="K16068" s="153"/>
      <c r="L16068" s="153"/>
      <c r="M16068" s="153"/>
      <c r="N16068" s="153"/>
      <c r="O16068" s="153"/>
      <c r="P16068" s="153"/>
      <c r="Q16068" s="153"/>
      <c r="R16068" s="153"/>
      <c r="S16068" s="152"/>
      <c r="T16068" s="154"/>
    </row>
    <row r="16069" spans="8:20" x14ac:dyDescent="0.25">
      <c r="H16069" s="153"/>
      <c r="I16069" s="151"/>
      <c r="J16069" s="153"/>
      <c r="K16069" s="153"/>
      <c r="L16069" s="153"/>
      <c r="M16069" s="153"/>
      <c r="N16069" s="153"/>
      <c r="O16069" s="153"/>
      <c r="P16069" s="153"/>
      <c r="Q16069" s="153"/>
      <c r="R16069" s="153"/>
      <c r="S16069" s="152"/>
      <c r="T16069" s="154"/>
    </row>
    <row r="16070" spans="8:20" x14ac:dyDescent="0.25">
      <c r="H16070" s="153"/>
      <c r="I16070" s="151"/>
      <c r="J16070" s="153"/>
      <c r="K16070" s="153"/>
      <c r="L16070" s="153"/>
      <c r="M16070" s="153"/>
      <c r="N16070" s="153"/>
      <c r="O16070" s="153"/>
      <c r="P16070" s="153"/>
      <c r="Q16070" s="153"/>
      <c r="R16070" s="153"/>
      <c r="S16070" s="152"/>
      <c r="T16070" s="154"/>
    </row>
    <row r="16071" spans="8:20" x14ac:dyDescent="0.25">
      <c r="H16071" s="153"/>
      <c r="I16071" s="151"/>
      <c r="J16071" s="153"/>
      <c r="K16071" s="153"/>
      <c r="L16071" s="153"/>
      <c r="M16071" s="153"/>
      <c r="N16071" s="153"/>
      <c r="O16071" s="153"/>
      <c r="P16071" s="153"/>
      <c r="Q16071" s="153"/>
      <c r="R16071" s="153"/>
      <c r="S16071" s="152"/>
      <c r="T16071" s="154"/>
    </row>
    <row r="16072" spans="8:20" x14ac:dyDescent="0.25">
      <c r="H16072" s="153"/>
      <c r="I16072" s="151"/>
      <c r="J16072" s="153"/>
      <c r="K16072" s="153"/>
      <c r="L16072" s="153"/>
      <c r="M16072" s="153"/>
      <c r="N16072" s="153"/>
      <c r="O16072" s="153"/>
      <c r="P16072" s="153"/>
      <c r="Q16072" s="153"/>
      <c r="R16072" s="153"/>
      <c r="S16072" s="152"/>
      <c r="T16072" s="154"/>
    </row>
    <row r="16073" spans="8:20" x14ac:dyDescent="0.25">
      <c r="H16073" s="153"/>
      <c r="I16073" s="151"/>
      <c r="J16073" s="153"/>
      <c r="K16073" s="153"/>
      <c r="L16073" s="153"/>
      <c r="M16073" s="153"/>
      <c r="N16073" s="153"/>
      <c r="O16073" s="153"/>
      <c r="P16073" s="153"/>
      <c r="Q16073" s="153"/>
      <c r="R16073" s="153"/>
      <c r="S16073" s="152"/>
      <c r="T16073" s="154"/>
    </row>
    <row r="16074" spans="8:20" x14ac:dyDescent="0.25">
      <c r="H16074" s="153"/>
      <c r="I16074" s="151"/>
      <c r="J16074" s="153"/>
      <c r="K16074" s="153"/>
      <c r="L16074" s="153"/>
      <c r="M16074" s="153"/>
      <c r="N16074" s="153"/>
      <c r="O16074" s="153"/>
      <c r="P16074" s="153"/>
      <c r="Q16074" s="153"/>
      <c r="R16074" s="153"/>
      <c r="S16074" s="152"/>
      <c r="T16074" s="154"/>
    </row>
    <row r="16075" spans="8:20" x14ac:dyDescent="0.25">
      <c r="H16075" s="153"/>
      <c r="I16075" s="151"/>
      <c r="J16075" s="153"/>
      <c r="K16075" s="153"/>
      <c r="L16075" s="153"/>
      <c r="M16075" s="153"/>
      <c r="N16075" s="153"/>
      <c r="O16075" s="153"/>
      <c r="P16075" s="153"/>
      <c r="Q16075" s="153"/>
      <c r="R16075" s="153"/>
      <c r="S16075" s="152"/>
      <c r="T16075" s="154"/>
    </row>
    <row r="16076" spans="8:20" x14ac:dyDescent="0.25">
      <c r="H16076" s="153"/>
      <c r="I16076" s="151"/>
      <c r="J16076" s="153"/>
      <c r="K16076" s="153"/>
      <c r="L16076" s="153"/>
      <c r="M16076" s="153"/>
      <c r="N16076" s="153"/>
      <c r="O16076" s="153"/>
      <c r="P16076" s="153"/>
      <c r="Q16076" s="153"/>
      <c r="R16076" s="153"/>
      <c r="S16076" s="152"/>
      <c r="T16076" s="154"/>
    </row>
    <row r="16077" spans="8:20" x14ac:dyDescent="0.25">
      <c r="H16077" s="153"/>
      <c r="I16077" s="151"/>
      <c r="J16077" s="153"/>
      <c r="K16077" s="153"/>
      <c r="L16077" s="153"/>
      <c r="M16077" s="153"/>
      <c r="N16077" s="153"/>
      <c r="O16077" s="153"/>
      <c r="P16077" s="153"/>
      <c r="Q16077" s="153"/>
      <c r="R16077" s="153"/>
      <c r="S16077" s="152"/>
      <c r="T16077" s="154"/>
    </row>
    <row r="16078" spans="8:20" x14ac:dyDescent="0.25">
      <c r="H16078" s="153"/>
      <c r="I16078" s="151"/>
      <c r="J16078" s="153"/>
      <c r="K16078" s="153"/>
      <c r="L16078" s="153"/>
      <c r="M16078" s="153"/>
      <c r="N16078" s="153"/>
      <c r="O16078" s="153"/>
      <c r="P16078" s="153"/>
      <c r="Q16078" s="153"/>
      <c r="R16078" s="153"/>
      <c r="S16078" s="152"/>
      <c r="T16078" s="154"/>
    </row>
    <row r="16079" spans="8:20" x14ac:dyDescent="0.25">
      <c r="H16079" s="153"/>
      <c r="I16079" s="151"/>
      <c r="J16079" s="153"/>
      <c r="K16079" s="153"/>
      <c r="L16079" s="153"/>
      <c r="M16079" s="153"/>
      <c r="N16079" s="153"/>
      <c r="O16079" s="153"/>
      <c r="P16079" s="153"/>
      <c r="Q16079" s="153"/>
      <c r="R16079" s="153"/>
      <c r="S16079" s="152"/>
      <c r="T16079" s="154"/>
    </row>
    <row r="16080" spans="8:20" x14ac:dyDescent="0.25">
      <c r="H16080" s="153"/>
      <c r="I16080" s="151"/>
      <c r="J16080" s="153"/>
      <c r="K16080" s="153"/>
      <c r="L16080" s="153"/>
      <c r="M16080" s="153"/>
      <c r="N16080" s="153"/>
      <c r="O16080" s="153"/>
      <c r="P16080" s="153"/>
      <c r="Q16080" s="153"/>
      <c r="R16080" s="153"/>
      <c r="S16080" s="152"/>
      <c r="T16080" s="154"/>
    </row>
    <row r="16081" spans="8:20" x14ac:dyDescent="0.25">
      <c r="H16081" s="153"/>
      <c r="I16081" s="151"/>
      <c r="J16081" s="153"/>
      <c r="K16081" s="153"/>
      <c r="L16081" s="153"/>
      <c r="M16081" s="153"/>
      <c r="N16081" s="153"/>
      <c r="O16081" s="153"/>
      <c r="P16081" s="153"/>
      <c r="Q16081" s="153"/>
      <c r="R16081" s="153"/>
      <c r="S16081" s="152"/>
      <c r="T16081" s="154"/>
    </row>
    <row r="16082" spans="8:20" x14ac:dyDescent="0.25">
      <c r="H16082" s="153"/>
      <c r="I16082" s="151"/>
      <c r="J16082" s="153"/>
      <c r="K16082" s="153"/>
      <c r="L16082" s="153"/>
      <c r="M16082" s="153"/>
      <c r="N16082" s="153"/>
      <c r="O16082" s="153"/>
      <c r="P16082" s="153"/>
      <c r="Q16082" s="153"/>
      <c r="R16082" s="153"/>
      <c r="S16082" s="152"/>
      <c r="T16082" s="154"/>
    </row>
    <row r="16083" spans="8:20" x14ac:dyDescent="0.25">
      <c r="H16083" s="153"/>
      <c r="I16083" s="151"/>
      <c r="J16083" s="153"/>
      <c r="K16083" s="153"/>
      <c r="L16083" s="153"/>
      <c r="M16083" s="153"/>
      <c r="N16083" s="153"/>
      <c r="O16083" s="153"/>
      <c r="P16083" s="153"/>
      <c r="Q16083" s="153"/>
      <c r="R16083" s="153"/>
      <c r="S16083" s="152"/>
      <c r="T16083" s="154"/>
    </row>
    <row r="16084" spans="8:20" x14ac:dyDescent="0.25">
      <c r="H16084" s="153"/>
      <c r="I16084" s="151"/>
      <c r="J16084" s="153"/>
      <c r="K16084" s="153"/>
      <c r="L16084" s="153"/>
      <c r="M16084" s="153"/>
      <c r="N16084" s="153"/>
      <c r="O16084" s="153"/>
      <c r="P16084" s="153"/>
      <c r="Q16084" s="153"/>
      <c r="R16084" s="153"/>
      <c r="S16084" s="152"/>
      <c r="T16084" s="154"/>
    </row>
    <row r="16085" spans="8:20" x14ac:dyDescent="0.25">
      <c r="H16085" s="153"/>
      <c r="I16085" s="151"/>
      <c r="J16085" s="153"/>
      <c r="K16085" s="153"/>
      <c r="L16085" s="153"/>
      <c r="M16085" s="153"/>
      <c r="N16085" s="153"/>
      <c r="O16085" s="153"/>
      <c r="P16085" s="153"/>
      <c r="Q16085" s="153"/>
      <c r="R16085" s="153"/>
      <c r="S16085" s="152"/>
      <c r="T16085" s="154"/>
    </row>
    <row r="16086" spans="8:20" x14ac:dyDescent="0.25">
      <c r="H16086" s="153"/>
      <c r="I16086" s="151"/>
      <c r="J16086" s="153"/>
      <c r="K16086" s="153"/>
      <c r="L16086" s="153"/>
      <c r="M16086" s="153"/>
      <c r="N16086" s="153"/>
      <c r="O16086" s="153"/>
      <c r="P16086" s="153"/>
      <c r="Q16086" s="153"/>
      <c r="R16086" s="153"/>
      <c r="S16086" s="152"/>
      <c r="T16086" s="154"/>
    </row>
    <row r="16087" spans="8:20" x14ac:dyDescent="0.25">
      <c r="H16087" s="153"/>
      <c r="I16087" s="151"/>
      <c r="J16087" s="153"/>
      <c r="K16087" s="153"/>
      <c r="L16087" s="153"/>
      <c r="M16087" s="153"/>
      <c r="N16087" s="153"/>
      <c r="O16087" s="153"/>
      <c r="P16087" s="153"/>
      <c r="Q16087" s="153"/>
      <c r="R16087" s="153"/>
      <c r="S16087" s="152"/>
      <c r="T16087" s="154"/>
    </row>
    <row r="16088" spans="8:20" x14ac:dyDescent="0.25">
      <c r="H16088" s="153"/>
      <c r="I16088" s="151"/>
      <c r="J16088" s="153"/>
      <c r="K16088" s="153"/>
      <c r="L16088" s="153"/>
      <c r="M16088" s="153"/>
      <c r="N16088" s="153"/>
      <c r="O16088" s="153"/>
      <c r="P16088" s="153"/>
      <c r="Q16088" s="153"/>
      <c r="R16088" s="153"/>
      <c r="S16088" s="152"/>
      <c r="T16088" s="154"/>
    </row>
    <row r="16089" spans="8:20" x14ac:dyDescent="0.25">
      <c r="H16089" s="153"/>
      <c r="I16089" s="151"/>
      <c r="J16089" s="153"/>
      <c r="K16089" s="153"/>
      <c r="L16089" s="153"/>
      <c r="M16089" s="153"/>
      <c r="N16089" s="153"/>
      <c r="O16089" s="153"/>
      <c r="P16089" s="153"/>
      <c r="Q16089" s="153"/>
      <c r="R16089" s="153"/>
      <c r="S16089" s="152"/>
      <c r="T16089" s="154"/>
    </row>
    <row r="16090" spans="8:20" x14ac:dyDescent="0.25">
      <c r="H16090" s="153"/>
      <c r="I16090" s="151"/>
      <c r="J16090" s="153"/>
      <c r="K16090" s="153"/>
      <c r="L16090" s="153"/>
      <c r="M16090" s="153"/>
      <c r="N16090" s="153"/>
      <c r="O16090" s="153"/>
      <c r="P16090" s="153"/>
      <c r="Q16090" s="153"/>
      <c r="R16090" s="153"/>
      <c r="S16090" s="152"/>
      <c r="T16090" s="154"/>
    </row>
    <row r="16091" spans="8:20" x14ac:dyDescent="0.25">
      <c r="H16091" s="153"/>
      <c r="I16091" s="151"/>
      <c r="J16091" s="153"/>
      <c r="K16091" s="153"/>
      <c r="L16091" s="153"/>
      <c r="M16091" s="153"/>
      <c r="N16091" s="153"/>
      <c r="O16091" s="153"/>
      <c r="P16091" s="153"/>
      <c r="Q16091" s="153"/>
      <c r="R16091" s="153"/>
      <c r="S16091" s="152"/>
      <c r="T16091" s="154"/>
    </row>
    <row r="16092" spans="8:20" x14ac:dyDescent="0.25">
      <c r="H16092" s="153"/>
      <c r="I16092" s="151"/>
      <c r="J16092" s="153"/>
      <c r="K16092" s="153"/>
      <c r="L16092" s="153"/>
      <c r="M16092" s="153"/>
      <c r="N16092" s="153"/>
      <c r="O16092" s="153"/>
      <c r="P16092" s="153"/>
      <c r="Q16092" s="153"/>
      <c r="R16092" s="153"/>
      <c r="S16092" s="152"/>
      <c r="T16092" s="154"/>
    </row>
    <row r="16093" spans="8:20" x14ac:dyDescent="0.25">
      <c r="H16093" s="153"/>
      <c r="I16093" s="151"/>
      <c r="J16093" s="153"/>
      <c r="K16093" s="153"/>
      <c r="L16093" s="153"/>
      <c r="M16093" s="153"/>
      <c r="N16093" s="153"/>
      <c r="O16093" s="153"/>
      <c r="P16093" s="153"/>
      <c r="Q16093" s="153"/>
      <c r="R16093" s="153"/>
      <c r="S16093" s="152"/>
      <c r="T16093" s="154"/>
    </row>
    <row r="16094" spans="8:20" x14ac:dyDescent="0.25">
      <c r="H16094" s="153"/>
      <c r="I16094" s="151"/>
      <c r="J16094" s="153"/>
      <c r="K16094" s="153"/>
      <c r="L16094" s="153"/>
      <c r="M16094" s="153"/>
      <c r="N16094" s="153"/>
      <c r="O16094" s="153"/>
      <c r="P16094" s="153"/>
      <c r="Q16094" s="153"/>
      <c r="R16094" s="153"/>
      <c r="S16094" s="152"/>
      <c r="T16094" s="154"/>
    </row>
    <row r="16095" spans="8:20" x14ac:dyDescent="0.25">
      <c r="H16095" s="153"/>
      <c r="I16095" s="151"/>
      <c r="J16095" s="153"/>
      <c r="K16095" s="153"/>
      <c r="L16095" s="153"/>
      <c r="M16095" s="153"/>
      <c r="N16095" s="153"/>
      <c r="O16095" s="153"/>
      <c r="P16095" s="153"/>
      <c r="Q16095" s="153"/>
      <c r="R16095" s="153"/>
      <c r="S16095" s="152"/>
      <c r="T16095" s="154"/>
    </row>
    <row r="16096" spans="8:20" x14ac:dyDescent="0.25">
      <c r="H16096" s="153"/>
      <c r="I16096" s="151"/>
      <c r="J16096" s="153"/>
      <c r="K16096" s="153"/>
      <c r="L16096" s="153"/>
      <c r="M16096" s="153"/>
      <c r="N16096" s="153"/>
      <c r="O16096" s="153"/>
      <c r="P16096" s="153"/>
      <c r="Q16096" s="153"/>
      <c r="R16096" s="153"/>
      <c r="S16096" s="152"/>
      <c r="T16096" s="154"/>
    </row>
    <row r="16097" spans="8:20" x14ac:dyDescent="0.25">
      <c r="H16097" s="153"/>
      <c r="I16097" s="151"/>
      <c r="J16097" s="153"/>
      <c r="K16097" s="153"/>
      <c r="L16097" s="153"/>
      <c r="M16097" s="153"/>
      <c r="N16097" s="153"/>
      <c r="O16097" s="153"/>
      <c r="P16097" s="153"/>
      <c r="Q16097" s="153"/>
      <c r="R16097" s="153"/>
      <c r="S16097" s="152"/>
      <c r="T16097" s="154"/>
    </row>
    <row r="16098" spans="8:20" x14ac:dyDescent="0.25">
      <c r="H16098" s="153"/>
      <c r="I16098" s="151"/>
      <c r="J16098" s="153"/>
      <c r="K16098" s="153"/>
      <c r="L16098" s="153"/>
      <c r="M16098" s="153"/>
      <c r="N16098" s="153"/>
      <c r="O16098" s="153"/>
      <c r="P16098" s="153"/>
      <c r="Q16098" s="153"/>
      <c r="R16098" s="153"/>
      <c r="S16098" s="152"/>
      <c r="T16098" s="154"/>
    </row>
    <row r="16099" spans="8:20" x14ac:dyDescent="0.25">
      <c r="H16099" s="153"/>
      <c r="I16099" s="151"/>
      <c r="J16099" s="153"/>
      <c r="K16099" s="153"/>
      <c r="L16099" s="153"/>
      <c r="M16099" s="153"/>
      <c r="N16099" s="153"/>
      <c r="O16099" s="153"/>
      <c r="P16099" s="153"/>
      <c r="Q16099" s="153"/>
      <c r="R16099" s="153"/>
      <c r="S16099" s="152"/>
      <c r="T16099" s="154"/>
    </row>
    <row r="16100" spans="8:20" x14ac:dyDescent="0.25">
      <c r="H16100" s="153"/>
      <c r="I16100" s="151"/>
      <c r="J16100" s="153"/>
      <c r="K16100" s="153"/>
      <c r="L16100" s="153"/>
      <c r="M16100" s="153"/>
      <c r="N16100" s="153"/>
      <c r="O16100" s="153"/>
      <c r="P16100" s="153"/>
      <c r="Q16100" s="153"/>
      <c r="R16100" s="153"/>
      <c r="S16100" s="152"/>
      <c r="T16100" s="154"/>
    </row>
    <row r="16101" spans="8:20" x14ac:dyDescent="0.25">
      <c r="H16101" s="153"/>
      <c r="I16101" s="151"/>
      <c r="J16101" s="153"/>
      <c r="K16101" s="153"/>
      <c r="L16101" s="153"/>
      <c r="M16101" s="153"/>
      <c r="N16101" s="153"/>
      <c r="O16101" s="153"/>
      <c r="P16101" s="153"/>
      <c r="Q16101" s="153"/>
      <c r="R16101" s="153"/>
      <c r="S16101" s="152"/>
      <c r="T16101" s="154"/>
    </row>
    <row r="16102" spans="8:20" x14ac:dyDescent="0.25">
      <c r="H16102" s="153"/>
      <c r="I16102" s="151"/>
      <c r="J16102" s="153"/>
      <c r="K16102" s="153"/>
      <c r="L16102" s="153"/>
      <c r="M16102" s="153"/>
      <c r="N16102" s="153"/>
      <c r="O16102" s="153"/>
      <c r="P16102" s="153"/>
      <c r="Q16102" s="153"/>
      <c r="R16102" s="153"/>
      <c r="S16102" s="152"/>
      <c r="T16102" s="154"/>
    </row>
    <row r="16103" spans="8:20" x14ac:dyDescent="0.25">
      <c r="H16103" s="153"/>
      <c r="I16103" s="151"/>
      <c r="J16103" s="153"/>
      <c r="K16103" s="153"/>
      <c r="L16103" s="153"/>
      <c r="M16103" s="153"/>
      <c r="N16103" s="153"/>
      <c r="O16103" s="153"/>
      <c r="P16103" s="153"/>
      <c r="Q16103" s="153"/>
      <c r="R16103" s="153"/>
      <c r="S16103" s="152"/>
      <c r="T16103" s="154"/>
    </row>
    <row r="16104" spans="8:20" x14ac:dyDescent="0.25">
      <c r="H16104" s="153"/>
      <c r="I16104" s="151"/>
      <c r="J16104" s="153"/>
      <c r="K16104" s="153"/>
      <c r="L16104" s="153"/>
      <c r="M16104" s="153"/>
      <c r="N16104" s="153"/>
      <c r="O16104" s="153"/>
      <c r="P16104" s="153"/>
      <c r="Q16104" s="153"/>
      <c r="R16104" s="153"/>
      <c r="S16104" s="152"/>
      <c r="T16104" s="154"/>
    </row>
    <row r="16105" spans="8:20" x14ac:dyDescent="0.25">
      <c r="H16105" s="153"/>
      <c r="I16105" s="151"/>
      <c r="J16105" s="153"/>
      <c r="K16105" s="153"/>
      <c r="L16105" s="153"/>
      <c r="M16105" s="153"/>
      <c r="N16105" s="153"/>
      <c r="O16105" s="153"/>
      <c r="P16105" s="153"/>
      <c r="Q16105" s="153"/>
      <c r="R16105" s="153"/>
      <c r="S16105" s="152"/>
      <c r="T16105" s="154"/>
    </row>
    <row r="16106" spans="8:20" x14ac:dyDescent="0.25">
      <c r="H16106" s="153"/>
      <c r="I16106" s="151"/>
      <c r="J16106" s="153"/>
      <c r="K16106" s="153"/>
      <c r="L16106" s="153"/>
      <c r="M16106" s="153"/>
      <c r="N16106" s="153"/>
      <c r="O16106" s="153"/>
      <c r="P16106" s="153"/>
      <c r="Q16106" s="153"/>
      <c r="R16106" s="153"/>
      <c r="S16106" s="152"/>
      <c r="T16106" s="154"/>
    </row>
    <row r="16107" spans="8:20" x14ac:dyDescent="0.25">
      <c r="H16107" s="153"/>
      <c r="I16107" s="151"/>
      <c r="J16107" s="153"/>
      <c r="K16107" s="153"/>
      <c r="L16107" s="153"/>
      <c r="M16107" s="153"/>
      <c r="N16107" s="153"/>
      <c r="O16107" s="153"/>
      <c r="P16107" s="153"/>
      <c r="Q16107" s="153"/>
      <c r="R16107" s="153"/>
      <c r="S16107" s="152"/>
      <c r="T16107" s="154"/>
    </row>
    <row r="16108" spans="8:20" x14ac:dyDescent="0.25">
      <c r="H16108" s="153"/>
      <c r="I16108" s="151"/>
      <c r="J16108" s="153"/>
      <c r="K16108" s="153"/>
      <c r="L16108" s="153"/>
      <c r="M16108" s="153"/>
      <c r="N16108" s="153"/>
      <c r="O16108" s="153"/>
      <c r="P16108" s="153"/>
      <c r="Q16108" s="153"/>
      <c r="R16108" s="153"/>
      <c r="S16108" s="152"/>
      <c r="T16108" s="154"/>
    </row>
    <row r="16109" spans="8:20" x14ac:dyDescent="0.25">
      <c r="H16109" s="153"/>
      <c r="I16109" s="151"/>
      <c r="J16109" s="153"/>
      <c r="K16109" s="153"/>
      <c r="L16109" s="153"/>
      <c r="M16109" s="153"/>
      <c r="N16109" s="153"/>
      <c r="O16109" s="153"/>
      <c r="P16109" s="153"/>
      <c r="Q16109" s="153"/>
      <c r="R16109" s="153"/>
      <c r="S16109" s="152"/>
      <c r="T16109" s="154"/>
    </row>
    <row r="16110" spans="8:20" x14ac:dyDescent="0.25">
      <c r="H16110" s="153"/>
      <c r="I16110" s="151"/>
      <c r="J16110" s="153"/>
      <c r="K16110" s="153"/>
      <c r="L16110" s="153"/>
      <c r="M16110" s="153"/>
      <c r="N16110" s="153"/>
      <c r="O16110" s="153"/>
      <c r="P16110" s="153"/>
      <c r="Q16110" s="153"/>
      <c r="R16110" s="153"/>
      <c r="S16110" s="152"/>
      <c r="T16110" s="154"/>
    </row>
    <row r="16111" spans="8:20" x14ac:dyDescent="0.25">
      <c r="H16111" s="153"/>
      <c r="I16111" s="151"/>
      <c r="J16111" s="153"/>
      <c r="K16111" s="153"/>
      <c r="L16111" s="153"/>
      <c r="M16111" s="153"/>
      <c r="N16111" s="153"/>
      <c r="O16111" s="153"/>
      <c r="P16111" s="153"/>
      <c r="Q16111" s="153"/>
      <c r="R16111" s="153"/>
      <c r="S16111" s="152"/>
      <c r="T16111" s="154"/>
    </row>
    <row r="16112" spans="8:20" x14ac:dyDescent="0.25">
      <c r="H16112" s="153"/>
      <c r="I16112" s="151"/>
      <c r="J16112" s="153"/>
      <c r="K16112" s="153"/>
      <c r="L16112" s="153"/>
      <c r="M16112" s="153"/>
      <c r="N16112" s="153"/>
      <c r="O16112" s="153"/>
      <c r="P16112" s="153"/>
      <c r="Q16112" s="153"/>
      <c r="R16112" s="153"/>
      <c r="S16112" s="152"/>
      <c r="T16112" s="154"/>
    </row>
    <row r="16113" spans="8:20" x14ac:dyDescent="0.25">
      <c r="H16113" s="153"/>
      <c r="I16113" s="151"/>
      <c r="J16113" s="153"/>
      <c r="K16113" s="153"/>
      <c r="L16113" s="153"/>
      <c r="M16113" s="153"/>
      <c r="N16113" s="153"/>
      <c r="O16113" s="153"/>
      <c r="P16113" s="153"/>
      <c r="Q16113" s="153"/>
      <c r="R16113" s="153"/>
      <c r="S16113" s="152"/>
      <c r="T16113" s="154"/>
    </row>
    <row r="16114" spans="8:20" x14ac:dyDescent="0.25">
      <c r="H16114" s="153"/>
      <c r="I16114" s="151"/>
      <c r="J16114" s="153"/>
      <c r="K16114" s="153"/>
      <c r="L16114" s="153"/>
      <c r="M16114" s="153"/>
      <c r="N16114" s="153"/>
      <c r="O16114" s="153"/>
      <c r="P16114" s="153"/>
      <c r="Q16114" s="153"/>
      <c r="R16114" s="153"/>
      <c r="S16114" s="152"/>
      <c r="T16114" s="154"/>
    </row>
    <row r="16115" spans="8:20" x14ac:dyDescent="0.25">
      <c r="H16115" s="153"/>
      <c r="I16115" s="151"/>
      <c r="J16115" s="153"/>
      <c r="K16115" s="153"/>
      <c r="L16115" s="153"/>
      <c r="M16115" s="153"/>
      <c r="N16115" s="153"/>
      <c r="O16115" s="153"/>
      <c r="P16115" s="153"/>
      <c r="Q16115" s="153"/>
      <c r="R16115" s="153"/>
      <c r="S16115" s="152"/>
      <c r="T16115" s="154"/>
    </row>
    <row r="16116" spans="8:20" x14ac:dyDescent="0.25">
      <c r="H16116" s="153"/>
      <c r="I16116" s="151"/>
      <c r="J16116" s="153"/>
      <c r="K16116" s="153"/>
      <c r="L16116" s="153"/>
      <c r="M16116" s="153"/>
      <c r="N16116" s="153"/>
      <c r="O16116" s="153"/>
      <c r="P16116" s="153"/>
      <c r="Q16116" s="153"/>
      <c r="R16116" s="153"/>
      <c r="S16116" s="152"/>
      <c r="T16116" s="154"/>
    </row>
    <row r="16117" spans="8:20" x14ac:dyDescent="0.25">
      <c r="H16117" s="153"/>
      <c r="I16117" s="151"/>
      <c r="J16117" s="153"/>
      <c r="K16117" s="153"/>
      <c r="L16117" s="153"/>
      <c r="M16117" s="153"/>
      <c r="N16117" s="153"/>
      <c r="O16117" s="153"/>
      <c r="P16117" s="153"/>
      <c r="Q16117" s="153"/>
      <c r="R16117" s="153"/>
      <c r="S16117" s="152"/>
      <c r="T16117" s="154"/>
    </row>
    <row r="16118" spans="8:20" x14ac:dyDescent="0.25">
      <c r="H16118" s="153"/>
      <c r="I16118" s="151"/>
      <c r="J16118" s="153"/>
      <c r="K16118" s="153"/>
      <c r="L16118" s="153"/>
      <c r="M16118" s="153"/>
      <c r="N16118" s="153"/>
      <c r="O16118" s="153"/>
      <c r="P16118" s="153"/>
      <c r="Q16118" s="153"/>
      <c r="R16118" s="153"/>
      <c r="S16118" s="152"/>
      <c r="T16118" s="154"/>
    </row>
    <row r="16119" spans="8:20" x14ac:dyDescent="0.25">
      <c r="H16119" s="153"/>
      <c r="I16119" s="151"/>
      <c r="J16119" s="153"/>
      <c r="K16119" s="153"/>
      <c r="L16119" s="153"/>
      <c r="M16119" s="153"/>
      <c r="N16119" s="153"/>
      <c r="O16119" s="153"/>
      <c r="P16119" s="153"/>
      <c r="Q16119" s="153"/>
      <c r="R16119" s="153"/>
      <c r="S16119" s="152"/>
      <c r="T16119" s="154"/>
    </row>
    <row r="16120" spans="8:20" x14ac:dyDescent="0.25">
      <c r="H16120" s="153"/>
      <c r="I16120" s="151"/>
      <c r="J16120" s="153"/>
      <c r="K16120" s="153"/>
      <c r="L16120" s="153"/>
      <c r="M16120" s="153"/>
      <c r="N16120" s="153"/>
      <c r="O16120" s="153"/>
      <c r="P16120" s="153"/>
      <c r="Q16120" s="153"/>
      <c r="R16120" s="153"/>
      <c r="S16120" s="152"/>
      <c r="T16120" s="154"/>
    </row>
    <row r="16121" spans="8:20" x14ac:dyDescent="0.25">
      <c r="H16121" s="153"/>
      <c r="I16121" s="151"/>
      <c r="J16121" s="153"/>
      <c r="K16121" s="153"/>
      <c r="L16121" s="153"/>
      <c r="M16121" s="153"/>
      <c r="N16121" s="153"/>
      <c r="O16121" s="153"/>
      <c r="P16121" s="153"/>
      <c r="Q16121" s="153"/>
      <c r="R16121" s="153"/>
      <c r="S16121" s="152"/>
      <c r="T16121" s="154"/>
    </row>
    <row r="16122" spans="8:20" x14ac:dyDescent="0.25">
      <c r="H16122" s="153"/>
      <c r="I16122" s="151"/>
      <c r="J16122" s="153"/>
      <c r="K16122" s="153"/>
      <c r="L16122" s="153"/>
      <c r="M16122" s="153"/>
      <c r="N16122" s="153"/>
      <c r="O16122" s="153"/>
      <c r="P16122" s="153"/>
      <c r="Q16122" s="153"/>
      <c r="R16122" s="153"/>
      <c r="S16122" s="152"/>
      <c r="T16122" s="154"/>
    </row>
    <row r="16123" spans="8:20" x14ac:dyDescent="0.25">
      <c r="H16123" s="153"/>
      <c r="I16123" s="151"/>
      <c r="J16123" s="153"/>
      <c r="K16123" s="153"/>
      <c r="L16123" s="153"/>
      <c r="M16123" s="153"/>
      <c r="N16123" s="153"/>
      <c r="O16123" s="153"/>
      <c r="P16123" s="153"/>
      <c r="Q16123" s="153"/>
      <c r="R16123" s="153"/>
      <c r="S16123" s="152"/>
      <c r="T16123" s="154"/>
    </row>
    <row r="16124" spans="8:20" x14ac:dyDescent="0.25">
      <c r="H16124" s="153"/>
      <c r="I16124" s="151"/>
      <c r="J16124" s="153"/>
      <c r="K16124" s="153"/>
      <c r="L16124" s="153"/>
      <c r="M16124" s="153"/>
      <c r="N16124" s="153"/>
      <c r="O16124" s="153"/>
      <c r="P16124" s="153"/>
      <c r="Q16124" s="153"/>
      <c r="R16124" s="153"/>
      <c r="S16124" s="152"/>
      <c r="T16124" s="154"/>
    </row>
    <row r="16125" spans="8:20" x14ac:dyDescent="0.25">
      <c r="H16125" s="153"/>
      <c r="I16125" s="151"/>
      <c r="J16125" s="153"/>
      <c r="K16125" s="153"/>
      <c r="L16125" s="153"/>
      <c r="M16125" s="153"/>
      <c r="N16125" s="153"/>
      <c r="O16125" s="153"/>
      <c r="P16125" s="153"/>
      <c r="Q16125" s="153"/>
      <c r="R16125" s="153"/>
      <c r="S16125" s="152"/>
      <c r="T16125" s="154"/>
    </row>
    <row r="16126" spans="8:20" x14ac:dyDescent="0.25">
      <c r="H16126" s="153"/>
      <c r="I16126" s="151"/>
      <c r="J16126" s="153"/>
      <c r="K16126" s="153"/>
      <c r="L16126" s="153"/>
      <c r="M16126" s="153"/>
      <c r="N16126" s="153"/>
      <c r="O16126" s="153"/>
      <c r="P16126" s="153"/>
      <c r="Q16126" s="153"/>
      <c r="R16126" s="153"/>
      <c r="S16126" s="152"/>
      <c r="T16126" s="154"/>
    </row>
    <row r="16127" spans="8:20" x14ac:dyDescent="0.25">
      <c r="H16127" s="153"/>
      <c r="I16127" s="151"/>
      <c r="J16127" s="153"/>
      <c r="K16127" s="153"/>
      <c r="L16127" s="153"/>
      <c r="M16127" s="153"/>
      <c r="N16127" s="153"/>
      <c r="O16127" s="153"/>
      <c r="P16127" s="153"/>
      <c r="Q16127" s="153"/>
      <c r="R16127" s="153"/>
      <c r="S16127" s="152"/>
      <c r="T16127" s="154"/>
    </row>
    <row r="16128" spans="8:20" x14ac:dyDescent="0.25">
      <c r="H16128" s="153"/>
      <c r="I16128" s="151"/>
      <c r="J16128" s="153"/>
      <c r="K16128" s="153"/>
      <c r="L16128" s="153"/>
      <c r="M16128" s="153"/>
      <c r="N16128" s="153"/>
      <c r="O16128" s="153"/>
      <c r="P16128" s="153"/>
      <c r="Q16128" s="153"/>
      <c r="R16128" s="153"/>
      <c r="S16128" s="152"/>
      <c r="T16128" s="154"/>
    </row>
    <row r="16129" spans="8:20" x14ac:dyDescent="0.25">
      <c r="H16129" s="153"/>
      <c r="I16129" s="151"/>
      <c r="J16129" s="153"/>
      <c r="K16129" s="153"/>
      <c r="L16129" s="153"/>
      <c r="M16129" s="153"/>
      <c r="N16129" s="153"/>
      <c r="O16129" s="153"/>
      <c r="P16129" s="153"/>
      <c r="Q16129" s="153"/>
      <c r="R16129" s="153"/>
      <c r="S16129" s="152"/>
      <c r="T16129" s="154"/>
    </row>
    <row r="16130" spans="8:20" x14ac:dyDescent="0.25">
      <c r="H16130" s="153"/>
      <c r="I16130" s="151"/>
      <c r="J16130" s="153"/>
      <c r="K16130" s="153"/>
      <c r="L16130" s="153"/>
      <c r="M16130" s="153"/>
      <c r="N16130" s="153"/>
      <c r="O16130" s="153"/>
      <c r="P16130" s="153"/>
      <c r="Q16130" s="153"/>
      <c r="R16130" s="153"/>
      <c r="S16130" s="152"/>
      <c r="T16130" s="154"/>
    </row>
    <row r="16131" spans="8:20" x14ac:dyDescent="0.25">
      <c r="H16131" s="153"/>
      <c r="I16131" s="151"/>
      <c r="J16131" s="153"/>
      <c r="K16131" s="153"/>
      <c r="L16131" s="153"/>
      <c r="M16131" s="153"/>
      <c r="N16131" s="153"/>
      <c r="O16131" s="153"/>
      <c r="P16131" s="153"/>
      <c r="Q16131" s="153"/>
      <c r="R16131" s="153"/>
      <c r="S16131" s="152"/>
      <c r="T16131" s="154"/>
    </row>
    <row r="16132" spans="8:20" x14ac:dyDescent="0.25">
      <c r="H16132" s="153"/>
      <c r="I16132" s="151"/>
      <c r="J16132" s="153"/>
      <c r="K16132" s="153"/>
      <c r="L16132" s="153"/>
      <c r="M16132" s="153"/>
      <c r="N16132" s="153"/>
      <c r="O16132" s="153"/>
      <c r="P16132" s="153"/>
      <c r="Q16132" s="153"/>
      <c r="R16132" s="153"/>
      <c r="S16132" s="152"/>
      <c r="T16132" s="154"/>
    </row>
    <row r="16133" spans="8:20" x14ac:dyDescent="0.25">
      <c r="H16133" s="153"/>
      <c r="I16133" s="151"/>
      <c r="J16133" s="153"/>
      <c r="K16133" s="153"/>
      <c r="L16133" s="153"/>
      <c r="M16133" s="153"/>
      <c r="N16133" s="153"/>
      <c r="O16133" s="153"/>
      <c r="P16133" s="153"/>
      <c r="Q16133" s="153"/>
      <c r="R16133" s="153"/>
      <c r="S16133" s="152"/>
      <c r="T16133" s="154"/>
    </row>
    <row r="16134" spans="8:20" x14ac:dyDescent="0.25">
      <c r="H16134" s="153"/>
      <c r="I16134" s="151"/>
      <c r="J16134" s="153"/>
      <c r="K16134" s="153"/>
      <c r="L16134" s="153"/>
      <c r="M16134" s="153"/>
      <c r="N16134" s="153"/>
      <c r="O16134" s="153"/>
      <c r="P16134" s="153"/>
      <c r="Q16134" s="153"/>
      <c r="R16134" s="153"/>
      <c r="S16134" s="152"/>
      <c r="T16134" s="154"/>
    </row>
    <row r="16135" spans="8:20" x14ac:dyDescent="0.25">
      <c r="H16135" s="153"/>
      <c r="I16135" s="151"/>
      <c r="J16135" s="153"/>
      <c r="K16135" s="153"/>
      <c r="L16135" s="153"/>
      <c r="M16135" s="153"/>
      <c r="N16135" s="153"/>
      <c r="O16135" s="153"/>
      <c r="P16135" s="153"/>
      <c r="Q16135" s="153"/>
      <c r="R16135" s="153"/>
      <c r="S16135" s="152"/>
      <c r="T16135" s="154"/>
    </row>
    <row r="16136" spans="8:20" x14ac:dyDescent="0.25">
      <c r="H16136" s="153"/>
      <c r="I16136" s="151"/>
      <c r="J16136" s="153"/>
      <c r="K16136" s="153"/>
      <c r="L16136" s="153"/>
      <c r="M16136" s="153"/>
      <c r="N16136" s="153"/>
      <c r="O16136" s="153"/>
      <c r="P16136" s="153"/>
      <c r="Q16136" s="153"/>
      <c r="R16136" s="153"/>
      <c r="S16136" s="152"/>
      <c r="T16136" s="154"/>
    </row>
    <row r="16137" spans="8:20" x14ac:dyDescent="0.25">
      <c r="H16137" s="153"/>
      <c r="I16137" s="151"/>
      <c r="J16137" s="153"/>
      <c r="K16137" s="153"/>
      <c r="L16137" s="153"/>
      <c r="M16137" s="153"/>
      <c r="N16137" s="153"/>
      <c r="O16137" s="153"/>
      <c r="P16137" s="153"/>
      <c r="Q16137" s="153"/>
      <c r="R16137" s="153"/>
      <c r="S16137" s="152"/>
      <c r="T16137" s="154"/>
    </row>
    <row r="16138" spans="8:20" x14ac:dyDescent="0.25">
      <c r="H16138" s="153"/>
      <c r="I16138" s="151"/>
      <c r="J16138" s="153"/>
      <c r="K16138" s="153"/>
      <c r="L16138" s="153"/>
      <c r="M16138" s="153"/>
      <c r="N16138" s="153"/>
      <c r="O16138" s="153"/>
      <c r="P16138" s="153"/>
      <c r="Q16138" s="153"/>
      <c r="R16138" s="153"/>
      <c r="S16138" s="152"/>
      <c r="T16138" s="154"/>
    </row>
    <row r="16139" spans="8:20" x14ac:dyDescent="0.25">
      <c r="H16139" s="153"/>
      <c r="I16139" s="151"/>
      <c r="J16139" s="153"/>
      <c r="K16139" s="153"/>
      <c r="L16139" s="153"/>
      <c r="M16139" s="153"/>
      <c r="N16139" s="153"/>
      <c r="O16139" s="153"/>
      <c r="P16139" s="153"/>
      <c r="Q16139" s="153"/>
      <c r="R16139" s="153"/>
      <c r="S16139" s="152"/>
      <c r="T16139" s="154"/>
    </row>
    <row r="16140" spans="8:20" x14ac:dyDescent="0.25">
      <c r="H16140" s="153"/>
      <c r="I16140" s="151"/>
      <c r="J16140" s="153"/>
      <c r="K16140" s="153"/>
      <c r="L16140" s="153"/>
      <c r="M16140" s="153"/>
      <c r="N16140" s="153"/>
      <c r="O16140" s="153"/>
      <c r="P16140" s="153"/>
      <c r="Q16140" s="153"/>
      <c r="R16140" s="153"/>
      <c r="S16140" s="152"/>
      <c r="T16140" s="154"/>
    </row>
    <row r="16141" spans="8:20" x14ac:dyDescent="0.25">
      <c r="H16141" s="153"/>
      <c r="I16141" s="151"/>
      <c r="J16141" s="153"/>
      <c r="K16141" s="153"/>
      <c r="L16141" s="153"/>
      <c r="M16141" s="153"/>
      <c r="N16141" s="153"/>
      <c r="O16141" s="153"/>
      <c r="P16141" s="153"/>
      <c r="Q16141" s="153"/>
      <c r="R16141" s="153"/>
      <c r="S16141" s="152"/>
      <c r="T16141" s="154"/>
    </row>
    <row r="16142" spans="8:20" x14ac:dyDescent="0.25">
      <c r="H16142" s="153"/>
      <c r="I16142" s="151"/>
      <c r="J16142" s="153"/>
      <c r="K16142" s="153"/>
      <c r="L16142" s="153"/>
      <c r="M16142" s="153"/>
      <c r="N16142" s="153"/>
      <c r="O16142" s="153"/>
      <c r="P16142" s="153"/>
      <c r="Q16142" s="153"/>
      <c r="R16142" s="153"/>
      <c r="S16142" s="152"/>
      <c r="T16142" s="154"/>
    </row>
    <row r="16143" spans="8:20" x14ac:dyDescent="0.25">
      <c r="H16143" s="153"/>
      <c r="I16143" s="151"/>
      <c r="J16143" s="153"/>
      <c r="K16143" s="153"/>
      <c r="L16143" s="153"/>
      <c r="M16143" s="153"/>
      <c r="N16143" s="153"/>
      <c r="O16143" s="153"/>
      <c r="P16143" s="153"/>
      <c r="Q16143" s="153"/>
      <c r="R16143" s="153"/>
      <c r="S16143" s="152"/>
      <c r="T16143" s="154"/>
    </row>
    <row r="16144" spans="8:20" x14ac:dyDescent="0.25">
      <c r="H16144" s="153"/>
      <c r="I16144" s="151"/>
      <c r="J16144" s="153"/>
      <c r="K16144" s="153"/>
      <c r="L16144" s="153"/>
      <c r="M16144" s="153"/>
      <c r="N16144" s="153"/>
      <c r="O16144" s="153"/>
      <c r="P16144" s="153"/>
      <c r="Q16144" s="153"/>
      <c r="R16144" s="153"/>
      <c r="S16144" s="152"/>
      <c r="T16144" s="154"/>
    </row>
    <row r="16145" spans="8:20" x14ac:dyDescent="0.25">
      <c r="H16145" s="153"/>
      <c r="I16145" s="151"/>
      <c r="J16145" s="153"/>
      <c r="K16145" s="153"/>
      <c r="L16145" s="153"/>
      <c r="M16145" s="153"/>
      <c r="N16145" s="153"/>
      <c r="O16145" s="153"/>
      <c r="P16145" s="153"/>
      <c r="Q16145" s="153"/>
      <c r="R16145" s="153"/>
      <c r="S16145" s="152"/>
      <c r="T16145" s="154"/>
    </row>
    <row r="16146" spans="8:20" x14ac:dyDescent="0.25">
      <c r="H16146" s="153"/>
      <c r="I16146" s="151"/>
      <c r="J16146" s="153"/>
      <c r="K16146" s="153"/>
      <c r="L16146" s="153"/>
      <c r="M16146" s="153"/>
      <c r="N16146" s="153"/>
      <c r="O16146" s="153"/>
      <c r="P16146" s="153"/>
      <c r="Q16146" s="153"/>
      <c r="R16146" s="153"/>
      <c r="S16146" s="152"/>
      <c r="T16146" s="154"/>
    </row>
    <row r="16147" spans="8:20" x14ac:dyDescent="0.25">
      <c r="H16147" s="153"/>
      <c r="I16147" s="151"/>
      <c r="J16147" s="153"/>
      <c r="K16147" s="153"/>
      <c r="L16147" s="153"/>
      <c r="M16147" s="153"/>
      <c r="N16147" s="153"/>
      <c r="O16147" s="153"/>
      <c r="P16147" s="153"/>
      <c r="Q16147" s="153"/>
      <c r="R16147" s="153"/>
      <c r="S16147" s="152"/>
      <c r="T16147" s="154"/>
    </row>
    <row r="16148" spans="8:20" x14ac:dyDescent="0.25">
      <c r="H16148" s="153"/>
      <c r="I16148" s="151"/>
      <c r="J16148" s="153"/>
      <c r="K16148" s="153"/>
      <c r="L16148" s="153"/>
      <c r="M16148" s="153"/>
      <c r="N16148" s="153"/>
      <c r="O16148" s="153"/>
      <c r="P16148" s="153"/>
      <c r="Q16148" s="153"/>
      <c r="R16148" s="153"/>
      <c r="S16148" s="152"/>
      <c r="T16148" s="154"/>
    </row>
    <row r="16149" spans="8:20" x14ac:dyDescent="0.25">
      <c r="H16149" s="153"/>
      <c r="I16149" s="151"/>
      <c r="J16149" s="153"/>
      <c r="K16149" s="153"/>
      <c r="L16149" s="153"/>
      <c r="M16149" s="153"/>
      <c r="N16149" s="153"/>
      <c r="O16149" s="153"/>
      <c r="P16149" s="153"/>
      <c r="Q16149" s="153"/>
      <c r="R16149" s="153"/>
      <c r="S16149" s="152"/>
      <c r="T16149" s="154"/>
    </row>
    <row r="16150" spans="8:20" x14ac:dyDescent="0.25">
      <c r="H16150" s="153"/>
      <c r="I16150" s="151"/>
      <c r="J16150" s="153"/>
      <c r="K16150" s="153"/>
      <c r="L16150" s="153"/>
      <c r="M16150" s="153"/>
      <c r="N16150" s="153"/>
      <c r="O16150" s="153"/>
      <c r="P16150" s="153"/>
      <c r="Q16150" s="153"/>
      <c r="R16150" s="153"/>
      <c r="S16150" s="152"/>
      <c r="T16150" s="154"/>
    </row>
    <row r="16151" spans="8:20" x14ac:dyDescent="0.25">
      <c r="H16151" s="153"/>
      <c r="I16151" s="151"/>
      <c r="J16151" s="153"/>
      <c r="K16151" s="153"/>
      <c r="L16151" s="153"/>
      <c r="M16151" s="153"/>
      <c r="N16151" s="153"/>
      <c r="O16151" s="153"/>
      <c r="P16151" s="153"/>
      <c r="Q16151" s="153"/>
      <c r="R16151" s="153"/>
      <c r="S16151" s="152"/>
      <c r="T16151" s="154"/>
    </row>
    <row r="16152" spans="8:20" x14ac:dyDescent="0.25">
      <c r="H16152" s="153"/>
      <c r="I16152" s="151"/>
      <c r="J16152" s="153"/>
      <c r="K16152" s="153"/>
      <c r="L16152" s="153"/>
      <c r="M16152" s="153"/>
      <c r="N16152" s="153"/>
      <c r="O16152" s="153"/>
      <c r="P16152" s="153"/>
      <c r="Q16152" s="153"/>
      <c r="R16152" s="153"/>
      <c r="S16152" s="152"/>
      <c r="T16152" s="154"/>
    </row>
    <row r="16153" spans="8:20" x14ac:dyDescent="0.25">
      <c r="H16153" s="153"/>
      <c r="I16153" s="151"/>
      <c r="J16153" s="153"/>
      <c r="K16153" s="153"/>
      <c r="L16153" s="153"/>
      <c r="M16153" s="153"/>
      <c r="N16153" s="153"/>
      <c r="O16153" s="153"/>
      <c r="P16153" s="153"/>
      <c r="Q16153" s="153"/>
      <c r="R16153" s="153"/>
      <c r="S16153" s="152"/>
      <c r="T16153" s="154"/>
    </row>
    <row r="16154" spans="8:20" x14ac:dyDescent="0.25">
      <c r="H16154" s="153"/>
      <c r="I16154" s="151"/>
      <c r="J16154" s="153"/>
      <c r="K16154" s="153"/>
      <c r="L16154" s="153"/>
      <c r="M16154" s="153"/>
      <c r="N16154" s="153"/>
      <c r="O16154" s="153"/>
      <c r="P16154" s="153"/>
      <c r="Q16154" s="153"/>
      <c r="R16154" s="153"/>
      <c r="S16154" s="152"/>
      <c r="T16154" s="154"/>
    </row>
    <row r="16155" spans="8:20" x14ac:dyDescent="0.25">
      <c r="H16155" s="153"/>
      <c r="I16155" s="151"/>
      <c r="J16155" s="153"/>
      <c r="K16155" s="153"/>
      <c r="L16155" s="153"/>
      <c r="M16155" s="153"/>
      <c r="N16155" s="153"/>
      <c r="O16155" s="153"/>
      <c r="P16155" s="153"/>
      <c r="Q16155" s="153"/>
      <c r="R16155" s="153"/>
      <c r="S16155" s="152"/>
      <c r="T16155" s="154"/>
    </row>
    <row r="16156" spans="8:20" x14ac:dyDescent="0.25">
      <c r="H16156" s="153"/>
      <c r="I16156" s="151"/>
      <c r="J16156" s="153"/>
      <c r="K16156" s="153"/>
      <c r="L16156" s="153"/>
      <c r="M16156" s="153"/>
      <c r="N16156" s="153"/>
      <c r="O16156" s="153"/>
      <c r="P16156" s="153"/>
      <c r="Q16156" s="153"/>
      <c r="R16156" s="153"/>
      <c r="S16156" s="152"/>
      <c r="T16156" s="154"/>
    </row>
    <row r="16157" spans="8:20" x14ac:dyDescent="0.25">
      <c r="H16157" s="153"/>
      <c r="I16157" s="151"/>
      <c r="J16157" s="153"/>
      <c r="K16157" s="153"/>
      <c r="L16157" s="153"/>
      <c r="M16157" s="153"/>
      <c r="N16157" s="153"/>
      <c r="O16157" s="153"/>
      <c r="P16157" s="153"/>
      <c r="Q16157" s="153"/>
      <c r="R16157" s="153"/>
      <c r="S16157" s="152"/>
      <c r="T16157" s="154"/>
    </row>
    <row r="16158" spans="8:20" x14ac:dyDescent="0.25">
      <c r="H16158" s="153"/>
      <c r="I16158" s="151"/>
      <c r="J16158" s="153"/>
      <c r="K16158" s="153"/>
      <c r="L16158" s="153"/>
      <c r="M16158" s="153"/>
      <c r="N16158" s="153"/>
      <c r="O16158" s="153"/>
      <c r="P16158" s="153"/>
      <c r="Q16158" s="153"/>
      <c r="R16158" s="153"/>
      <c r="S16158" s="152"/>
      <c r="T16158" s="154"/>
    </row>
    <row r="16159" spans="8:20" x14ac:dyDescent="0.25">
      <c r="H16159" s="153"/>
      <c r="I16159" s="151"/>
      <c r="J16159" s="153"/>
      <c r="K16159" s="153"/>
      <c r="L16159" s="153"/>
      <c r="M16159" s="153"/>
      <c r="N16159" s="153"/>
      <c r="O16159" s="153"/>
      <c r="P16159" s="153"/>
      <c r="Q16159" s="153"/>
      <c r="R16159" s="153"/>
      <c r="S16159" s="152"/>
      <c r="T16159" s="154"/>
    </row>
    <row r="16160" spans="8:20" x14ac:dyDescent="0.25">
      <c r="H16160" s="153"/>
      <c r="I16160" s="151"/>
      <c r="J16160" s="153"/>
      <c r="K16160" s="153"/>
      <c r="L16160" s="153"/>
      <c r="M16160" s="153"/>
      <c r="N16160" s="153"/>
      <c r="O16160" s="153"/>
      <c r="P16160" s="153"/>
      <c r="Q16160" s="153"/>
      <c r="R16160" s="153"/>
      <c r="S16160" s="152"/>
      <c r="T16160" s="154"/>
    </row>
    <row r="16161" spans="8:20" x14ac:dyDescent="0.25">
      <c r="H16161" s="153"/>
      <c r="I16161" s="151"/>
      <c r="J16161" s="153"/>
      <c r="K16161" s="153"/>
      <c r="L16161" s="153"/>
      <c r="M16161" s="153"/>
      <c r="N16161" s="153"/>
      <c r="O16161" s="153"/>
      <c r="P16161" s="153"/>
      <c r="Q16161" s="153"/>
      <c r="R16161" s="153"/>
      <c r="S16161" s="152"/>
      <c r="T16161" s="154"/>
    </row>
    <row r="16162" spans="8:20" x14ac:dyDescent="0.25">
      <c r="H16162" s="153"/>
      <c r="I16162" s="151"/>
      <c r="J16162" s="153"/>
      <c r="K16162" s="153"/>
      <c r="L16162" s="153"/>
      <c r="M16162" s="153"/>
      <c r="N16162" s="153"/>
      <c r="O16162" s="153"/>
      <c r="P16162" s="153"/>
      <c r="Q16162" s="153"/>
      <c r="R16162" s="153"/>
      <c r="S16162" s="152"/>
      <c r="T16162" s="154"/>
    </row>
    <row r="16163" spans="8:20" x14ac:dyDescent="0.25">
      <c r="H16163" s="153"/>
      <c r="I16163" s="151"/>
      <c r="J16163" s="153"/>
      <c r="K16163" s="153"/>
      <c r="L16163" s="153"/>
      <c r="M16163" s="153"/>
      <c r="N16163" s="153"/>
      <c r="O16163" s="153"/>
      <c r="P16163" s="153"/>
      <c r="Q16163" s="153"/>
      <c r="R16163" s="153"/>
      <c r="S16163" s="152"/>
      <c r="T16163" s="154"/>
    </row>
    <row r="16164" spans="8:20" x14ac:dyDescent="0.25">
      <c r="H16164" s="153"/>
      <c r="I16164" s="151"/>
      <c r="J16164" s="153"/>
      <c r="K16164" s="153"/>
      <c r="L16164" s="153"/>
      <c r="M16164" s="153"/>
      <c r="N16164" s="153"/>
      <c r="O16164" s="153"/>
      <c r="P16164" s="153"/>
      <c r="Q16164" s="153"/>
      <c r="R16164" s="153"/>
      <c r="S16164" s="152"/>
      <c r="T16164" s="154"/>
    </row>
    <row r="16165" spans="8:20" x14ac:dyDescent="0.25">
      <c r="H16165" s="153"/>
      <c r="I16165" s="151"/>
      <c r="J16165" s="153"/>
      <c r="K16165" s="153"/>
      <c r="L16165" s="153"/>
      <c r="M16165" s="153"/>
      <c r="N16165" s="153"/>
      <c r="O16165" s="153"/>
      <c r="P16165" s="153"/>
      <c r="Q16165" s="153"/>
      <c r="R16165" s="153"/>
      <c r="S16165" s="152"/>
      <c r="T16165" s="154"/>
    </row>
    <row r="16166" spans="8:20" x14ac:dyDescent="0.25">
      <c r="H16166" s="153"/>
      <c r="I16166" s="151"/>
      <c r="J16166" s="153"/>
      <c r="K16166" s="153"/>
      <c r="L16166" s="153"/>
      <c r="M16166" s="153"/>
      <c r="N16166" s="153"/>
      <c r="O16166" s="153"/>
      <c r="P16166" s="153"/>
      <c r="Q16166" s="153"/>
      <c r="R16166" s="153"/>
      <c r="S16166" s="152"/>
      <c r="T16166" s="154"/>
    </row>
    <row r="16167" spans="8:20" x14ac:dyDescent="0.25">
      <c r="H16167" s="153"/>
      <c r="I16167" s="151"/>
      <c r="J16167" s="153"/>
      <c r="K16167" s="153"/>
      <c r="L16167" s="153"/>
      <c r="M16167" s="153"/>
      <c r="N16167" s="153"/>
      <c r="O16167" s="153"/>
      <c r="P16167" s="153"/>
      <c r="Q16167" s="153"/>
      <c r="R16167" s="153"/>
      <c r="S16167" s="152"/>
      <c r="T16167" s="154"/>
    </row>
    <row r="16168" spans="8:20" x14ac:dyDescent="0.25">
      <c r="H16168" s="153"/>
      <c r="I16168" s="151"/>
      <c r="J16168" s="153"/>
      <c r="K16168" s="153"/>
      <c r="L16168" s="153"/>
      <c r="M16168" s="153"/>
      <c r="N16168" s="153"/>
      <c r="O16168" s="153"/>
      <c r="P16168" s="153"/>
      <c r="Q16168" s="153"/>
      <c r="R16168" s="153"/>
      <c r="S16168" s="152"/>
      <c r="T16168" s="154"/>
    </row>
    <row r="16169" spans="8:20" x14ac:dyDescent="0.25">
      <c r="H16169" s="153"/>
      <c r="I16169" s="151"/>
      <c r="J16169" s="153"/>
      <c r="K16169" s="153"/>
      <c r="L16169" s="153"/>
      <c r="M16169" s="153"/>
      <c r="N16169" s="153"/>
      <c r="O16169" s="153"/>
      <c r="P16169" s="153"/>
      <c r="Q16169" s="153"/>
      <c r="R16169" s="153"/>
      <c r="S16169" s="152"/>
      <c r="T16169" s="154"/>
    </row>
    <row r="16170" spans="8:20" x14ac:dyDescent="0.25">
      <c r="H16170" s="153"/>
      <c r="I16170" s="151"/>
      <c r="J16170" s="153"/>
      <c r="K16170" s="153"/>
      <c r="L16170" s="153"/>
      <c r="M16170" s="153"/>
      <c r="N16170" s="153"/>
      <c r="O16170" s="153"/>
      <c r="P16170" s="153"/>
      <c r="Q16170" s="153"/>
      <c r="R16170" s="153"/>
      <c r="S16170" s="152"/>
      <c r="T16170" s="154"/>
    </row>
    <row r="16171" spans="8:20" x14ac:dyDescent="0.25">
      <c r="H16171" s="153"/>
      <c r="I16171" s="151"/>
      <c r="J16171" s="153"/>
      <c r="K16171" s="153"/>
      <c r="L16171" s="153"/>
      <c r="M16171" s="153"/>
      <c r="N16171" s="153"/>
      <c r="O16171" s="153"/>
      <c r="P16171" s="153"/>
      <c r="Q16171" s="153"/>
      <c r="R16171" s="153"/>
      <c r="S16171" s="152"/>
      <c r="T16171" s="154"/>
    </row>
    <row r="16172" spans="8:20" x14ac:dyDescent="0.25">
      <c r="H16172" s="153"/>
      <c r="I16172" s="151"/>
      <c r="J16172" s="153"/>
      <c r="K16172" s="153"/>
      <c r="L16172" s="153"/>
      <c r="M16172" s="153"/>
      <c r="N16172" s="153"/>
      <c r="O16172" s="153"/>
      <c r="P16172" s="153"/>
      <c r="Q16172" s="153"/>
      <c r="R16172" s="153"/>
      <c r="S16172" s="152"/>
      <c r="T16172" s="154"/>
    </row>
    <row r="16173" spans="8:20" x14ac:dyDescent="0.25">
      <c r="H16173" s="153"/>
      <c r="I16173" s="151"/>
      <c r="J16173" s="153"/>
      <c r="K16173" s="153"/>
      <c r="L16173" s="153"/>
      <c r="M16173" s="153"/>
      <c r="N16173" s="153"/>
      <c r="O16173" s="153"/>
      <c r="P16173" s="153"/>
      <c r="Q16173" s="153"/>
      <c r="R16173" s="153"/>
      <c r="S16173" s="152"/>
      <c r="T16173" s="154"/>
    </row>
    <row r="16174" spans="8:20" x14ac:dyDescent="0.25">
      <c r="H16174" s="153"/>
      <c r="I16174" s="151"/>
      <c r="J16174" s="153"/>
      <c r="K16174" s="153"/>
      <c r="L16174" s="153"/>
      <c r="M16174" s="153"/>
      <c r="N16174" s="153"/>
      <c r="O16174" s="153"/>
      <c r="P16174" s="153"/>
      <c r="Q16174" s="153"/>
      <c r="R16174" s="153"/>
      <c r="S16174" s="152"/>
      <c r="T16174" s="154"/>
    </row>
    <row r="16175" spans="8:20" x14ac:dyDescent="0.25">
      <c r="H16175" s="153"/>
      <c r="I16175" s="151"/>
      <c r="J16175" s="153"/>
      <c r="K16175" s="153"/>
      <c r="L16175" s="153"/>
      <c r="M16175" s="153"/>
      <c r="N16175" s="153"/>
      <c r="O16175" s="153"/>
      <c r="P16175" s="153"/>
      <c r="Q16175" s="153"/>
      <c r="R16175" s="153"/>
      <c r="S16175" s="152"/>
      <c r="T16175" s="154"/>
    </row>
    <row r="16176" spans="8:20" x14ac:dyDescent="0.25">
      <c r="H16176" s="153"/>
      <c r="I16176" s="151"/>
      <c r="J16176" s="153"/>
      <c r="K16176" s="153"/>
      <c r="L16176" s="153"/>
      <c r="M16176" s="153"/>
      <c r="N16176" s="153"/>
      <c r="O16176" s="153"/>
      <c r="P16176" s="153"/>
      <c r="Q16176" s="153"/>
      <c r="R16176" s="153"/>
      <c r="S16176" s="152"/>
      <c r="T16176" s="154"/>
    </row>
    <row r="16177" spans="8:20" x14ac:dyDescent="0.25">
      <c r="H16177" s="153"/>
      <c r="I16177" s="151"/>
      <c r="J16177" s="153"/>
      <c r="K16177" s="153"/>
      <c r="L16177" s="153"/>
      <c r="M16177" s="153"/>
      <c r="N16177" s="153"/>
      <c r="O16177" s="153"/>
      <c r="P16177" s="153"/>
      <c r="Q16177" s="153"/>
      <c r="R16177" s="153"/>
      <c r="S16177" s="152"/>
      <c r="T16177" s="154"/>
    </row>
    <row r="16178" spans="8:20" x14ac:dyDescent="0.25">
      <c r="H16178" s="153"/>
      <c r="I16178" s="151"/>
      <c r="J16178" s="153"/>
      <c r="K16178" s="153"/>
      <c r="L16178" s="153"/>
      <c r="M16178" s="153"/>
      <c r="N16178" s="153"/>
      <c r="O16178" s="153"/>
      <c r="P16178" s="153"/>
      <c r="Q16178" s="153"/>
      <c r="R16178" s="153"/>
      <c r="S16178" s="152"/>
      <c r="T16178" s="154"/>
    </row>
    <row r="16179" spans="8:20" x14ac:dyDescent="0.25">
      <c r="H16179" s="153"/>
      <c r="I16179" s="151"/>
      <c r="J16179" s="153"/>
      <c r="K16179" s="153"/>
      <c r="L16179" s="153"/>
      <c r="M16179" s="153"/>
      <c r="N16179" s="153"/>
      <c r="O16179" s="153"/>
      <c r="P16179" s="153"/>
      <c r="Q16179" s="153"/>
      <c r="R16179" s="153"/>
      <c r="S16179" s="152"/>
      <c r="T16179" s="154"/>
    </row>
    <row r="16180" spans="8:20" x14ac:dyDescent="0.25">
      <c r="H16180" s="153"/>
      <c r="I16180" s="151"/>
      <c r="J16180" s="153"/>
      <c r="K16180" s="153"/>
      <c r="L16180" s="153"/>
      <c r="M16180" s="153"/>
      <c r="N16180" s="153"/>
      <c r="O16180" s="153"/>
      <c r="P16180" s="153"/>
      <c r="Q16180" s="153"/>
      <c r="R16180" s="153"/>
      <c r="S16180" s="152"/>
      <c r="T16180" s="154"/>
    </row>
    <row r="16181" spans="8:20" x14ac:dyDescent="0.25">
      <c r="H16181" s="153"/>
      <c r="I16181" s="151"/>
      <c r="J16181" s="153"/>
      <c r="K16181" s="153"/>
      <c r="L16181" s="153"/>
      <c r="M16181" s="153"/>
      <c r="N16181" s="153"/>
      <c r="O16181" s="153"/>
      <c r="P16181" s="153"/>
      <c r="Q16181" s="153"/>
      <c r="R16181" s="153"/>
      <c r="S16181" s="152"/>
      <c r="T16181" s="154"/>
    </row>
    <row r="16182" spans="8:20" x14ac:dyDescent="0.25">
      <c r="H16182" s="153"/>
      <c r="I16182" s="151"/>
      <c r="J16182" s="153"/>
      <c r="K16182" s="153"/>
      <c r="L16182" s="153"/>
      <c r="M16182" s="153"/>
      <c r="N16182" s="153"/>
      <c r="O16182" s="153"/>
      <c r="P16182" s="153"/>
      <c r="Q16182" s="153"/>
      <c r="R16182" s="153"/>
      <c r="S16182" s="152"/>
      <c r="T16182" s="154"/>
    </row>
    <row r="16183" spans="8:20" x14ac:dyDescent="0.25">
      <c r="H16183" s="153"/>
      <c r="I16183" s="151"/>
      <c r="J16183" s="153"/>
      <c r="K16183" s="153"/>
      <c r="L16183" s="153"/>
      <c r="M16183" s="153"/>
      <c r="N16183" s="153"/>
      <c r="O16183" s="153"/>
      <c r="P16183" s="153"/>
      <c r="Q16183" s="153"/>
      <c r="R16183" s="153"/>
      <c r="S16183" s="152"/>
      <c r="T16183" s="154"/>
    </row>
    <row r="16184" spans="8:20" x14ac:dyDescent="0.25">
      <c r="H16184" s="153"/>
      <c r="I16184" s="151"/>
      <c r="J16184" s="153"/>
      <c r="K16184" s="153"/>
      <c r="L16184" s="153"/>
      <c r="M16184" s="153"/>
      <c r="N16184" s="153"/>
      <c r="O16184" s="153"/>
      <c r="P16184" s="153"/>
      <c r="Q16184" s="153"/>
      <c r="R16184" s="153"/>
      <c r="S16184" s="152"/>
      <c r="T16184" s="154"/>
    </row>
    <row r="16185" spans="8:20" x14ac:dyDescent="0.25">
      <c r="H16185" s="153"/>
      <c r="I16185" s="151"/>
      <c r="J16185" s="153"/>
      <c r="K16185" s="153"/>
      <c r="L16185" s="153"/>
      <c r="M16185" s="153"/>
      <c r="N16185" s="153"/>
      <c r="O16185" s="153"/>
      <c r="P16185" s="153"/>
      <c r="Q16185" s="153"/>
      <c r="R16185" s="153"/>
      <c r="S16185" s="152"/>
      <c r="T16185" s="154"/>
    </row>
    <row r="16186" spans="8:20" x14ac:dyDescent="0.25">
      <c r="H16186" s="153"/>
      <c r="I16186" s="151"/>
      <c r="J16186" s="153"/>
      <c r="K16186" s="153"/>
      <c r="L16186" s="153"/>
      <c r="M16186" s="153"/>
      <c r="N16186" s="153"/>
      <c r="O16186" s="153"/>
      <c r="P16186" s="153"/>
      <c r="Q16186" s="153"/>
      <c r="R16186" s="153"/>
      <c r="S16186" s="152"/>
      <c r="T16186" s="154"/>
    </row>
    <row r="16187" spans="8:20" x14ac:dyDescent="0.25">
      <c r="H16187" s="153"/>
      <c r="I16187" s="151"/>
      <c r="J16187" s="153"/>
      <c r="K16187" s="153"/>
      <c r="L16187" s="153"/>
      <c r="M16187" s="153"/>
      <c r="N16187" s="153"/>
      <c r="O16187" s="153"/>
      <c r="P16187" s="153"/>
      <c r="Q16187" s="153"/>
      <c r="R16187" s="153"/>
      <c r="S16187" s="152"/>
      <c r="T16187" s="154"/>
    </row>
    <row r="16188" spans="8:20" x14ac:dyDescent="0.25">
      <c r="H16188" s="153"/>
      <c r="I16188" s="151"/>
      <c r="J16188" s="153"/>
      <c r="K16188" s="153"/>
      <c r="L16188" s="153"/>
      <c r="M16188" s="153"/>
      <c r="N16188" s="153"/>
      <c r="O16188" s="153"/>
      <c r="P16188" s="153"/>
      <c r="Q16188" s="153"/>
      <c r="R16188" s="153"/>
      <c r="S16188" s="152"/>
      <c r="T16188" s="154"/>
    </row>
    <row r="16189" spans="8:20" x14ac:dyDescent="0.25">
      <c r="H16189" s="153"/>
      <c r="I16189" s="151"/>
      <c r="J16189" s="153"/>
      <c r="K16189" s="153"/>
      <c r="L16189" s="153"/>
      <c r="M16189" s="153"/>
      <c r="N16189" s="153"/>
      <c r="O16189" s="153"/>
      <c r="P16189" s="153"/>
      <c r="Q16189" s="153"/>
      <c r="R16189" s="153"/>
      <c r="S16189" s="152"/>
      <c r="T16189" s="154"/>
    </row>
    <row r="16190" spans="8:20" x14ac:dyDescent="0.25">
      <c r="H16190" s="153"/>
      <c r="I16190" s="151"/>
      <c r="J16190" s="153"/>
      <c r="K16190" s="153"/>
      <c r="L16190" s="153"/>
      <c r="M16190" s="153"/>
      <c r="N16190" s="153"/>
      <c r="O16190" s="153"/>
      <c r="P16190" s="153"/>
      <c r="Q16190" s="153"/>
      <c r="R16190" s="153"/>
      <c r="S16190" s="152"/>
      <c r="T16190" s="154"/>
    </row>
    <row r="16191" spans="8:20" x14ac:dyDescent="0.25">
      <c r="H16191" s="153"/>
      <c r="I16191" s="151"/>
      <c r="J16191" s="153"/>
      <c r="K16191" s="153"/>
      <c r="L16191" s="153"/>
      <c r="M16191" s="153"/>
      <c r="N16191" s="153"/>
      <c r="O16191" s="153"/>
      <c r="P16191" s="153"/>
      <c r="Q16191" s="153"/>
      <c r="R16191" s="153"/>
      <c r="S16191" s="152"/>
      <c r="T16191" s="154"/>
    </row>
    <row r="16192" spans="8:20" x14ac:dyDescent="0.25">
      <c r="H16192" s="153"/>
      <c r="I16192" s="151"/>
      <c r="J16192" s="153"/>
      <c r="K16192" s="153"/>
      <c r="L16192" s="153"/>
      <c r="M16192" s="153"/>
      <c r="N16192" s="153"/>
      <c r="O16192" s="153"/>
      <c r="P16192" s="153"/>
      <c r="Q16192" s="153"/>
      <c r="R16192" s="153"/>
      <c r="S16192" s="152"/>
      <c r="T16192" s="154"/>
    </row>
    <row r="16193" spans="8:20" x14ac:dyDescent="0.25">
      <c r="H16193" s="153"/>
      <c r="I16193" s="151"/>
      <c r="J16193" s="153"/>
      <c r="K16193" s="153"/>
      <c r="L16193" s="153"/>
      <c r="M16193" s="153"/>
      <c r="N16193" s="153"/>
      <c r="O16193" s="153"/>
      <c r="P16193" s="153"/>
      <c r="Q16193" s="153"/>
      <c r="R16193" s="153"/>
      <c r="S16193" s="152"/>
      <c r="T16193" s="154"/>
    </row>
    <row r="16194" spans="8:20" x14ac:dyDescent="0.25">
      <c r="H16194" s="153"/>
      <c r="I16194" s="151"/>
      <c r="J16194" s="153"/>
      <c r="K16194" s="153"/>
      <c r="L16194" s="153"/>
      <c r="M16194" s="153"/>
      <c r="N16194" s="153"/>
      <c r="O16194" s="153"/>
      <c r="P16194" s="153"/>
      <c r="Q16194" s="153"/>
      <c r="R16194" s="153"/>
      <c r="S16194" s="152"/>
      <c r="T16194" s="154"/>
    </row>
    <row r="16195" spans="8:20" x14ac:dyDescent="0.25">
      <c r="H16195" s="153"/>
      <c r="I16195" s="151"/>
      <c r="J16195" s="153"/>
      <c r="K16195" s="153"/>
      <c r="L16195" s="153"/>
      <c r="M16195" s="153"/>
      <c r="N16195" s="153"/>
      <c r="O16195" s="153"/>
      <c r="P16195" s="153"/>
      <c r="Q16195" s="153"/>
      <c r="R16195" s="153"/>
      <c r="S16195" s="152"/>
      <c r="T16195" s="154"/>
    </row>
    <row r="16196" spans="8:20" x14ac:dyDescent="0.25">
      <c r="H16196" s="153"/>
      <c r="I16196" s="151"/>
      <c r="J16196" s="153"/>
      <c r="K16196" s="153"/>
      <c r="L16196" s="153"/>
      <c r="M16196" s="153"/>
      <c r="N16196" s="153"/>
      <c r="O16196" s="153"/>
      <c r="P16196" s="153"/>
      <c r="Q16196" s="153"/>
      <c r="R16196" s="153"/>
      <c r="S16196" s="152"/>
      <c r="T16196" s="154"/>
    </row>
    <row r="16197" spans="8:20" x14ac:dyDescent="0.25">
      <c r="H16197" s="153"/>
      <c r="I16197" s="151"/>
      <c r="J16197" s="153"/>
      <c r="K16197" s="153"/>
      <c r="L16197" s="153"/>
      <c r="M16197" s="153"/>
      <c r="N16197" s="153"/>
      <c r="O16197" s="153"/>
      <c r="P16197" s="153"/>
      <c r="Q16197" s="153"/>
      <c r="R16197" s="153"/>
      <c r="S16197" s="152"/>
      <c r="T16197" s="154"/>
    </row>
    <row r="16198" spans="8:20" x14ac:dyDescent="0.25">
      <c r="H16198" s="153"/>
      <c r="I16198" s="151"/>
      <c r="J16198" s="153"/>
      <c r="K16198" s="153"/>
      <c r="L16198" s="153"/>
      <c r="M16198" s="153"/>
      <c r="N16198" s="153"/>
      <c r="O16198" s="153"/>
      <c r="P16198" s="153"/>
      <c r="Q16198" s="153"/>
      <c r="R16198" s="153"/>
      <c r="S16198" s="152"/>
      <c r="T16198" s="154"/>
    </row>
    <row r="16199" spans="8:20" x14ac:dyDescent="0.25">
      <c r="H16199" s="153"/>
      <c r="I16199" s="151"/>
      <c r="J16199" s="153"/>
      <c r="K16199" s="153"/>
      <c r="L16199" s="153"/>
      <c r="M16199" s="153"/>
      <c r="N16199" s="153"/>
      <c r="O16199" s="153"/>
      <c r="P16199" s="153"/>
      <c r="Q16199" s="153"/>
      <c r="R16199" s="153"/>
      <c r="S16199" s="152"/>
      <c r="T16199" s="154"/>
    </row>
    <row r="16200" spans="8:20" x14ac:dyDescent="0.25">
      <c r="H16200" s="153"/>
      <c r="I16200" s="151"/>
      <c r="J16200" s="153"/>
      <c r="K16200" s="153"/>
      <c r="L16200" s="153"/>
      <c r="M16200" s="153"/>
      <c r="N16200" s="153"/>
      <c r="O16200" s="153"/>
      <c r="P16200" s="153"/>
      <c r="Q16200" s="153"/>
      <c r="R16200" s="153"/>
      <c r="S16200" s="152"/>
      <c r="T16200" s="154"/>
    </row>
    <row r="16201" spans="8:20" x14ac:dyDescent="0.25">
      <c r="H16201" s="153"/>
      <c r="I16201" s="151"/>
      <c r="J16201" s="153"/>
      <c r="K16201" s="153"/>
      <c r="L16201" s="153"/>
      <c r="M16201" s="153"/>
      <c r="N16201" s="153"/>
      <c r="O16201" s="153"/>
      <c r="P16201" s="153"/>
      <c r="Q16201" s="153"/>
      <c r="R16201" s="153"/>
      <c r="S16201" s="152"/>
      <c r="T16201" s="154"/>
    </row>
    <row r="16202" spans="8:20" x14ac:dyDescent="0.25">
      <c r="H16202" s="153"/>
      <c r="I16202" s="151"/>
      <c r="J16202" s="153"/>
      <c r="K16202" s="153"/>
      <c r="L16202" s="153"/>
      <c r="M16202" s="153"/>
      <c r="N16202" s="153"/>
      <c r="O16202" s="153"/>
      <c r="P16202" s="153"/>
      <c r="Q16202" s="153"/>
      <c r="R16202" s="153"/>
      <c r="S16202" s="152"/>
      <c r="T16202" s="154"/>
    </row>
    <row r="16203" spans="8:20" x14ac:dyDescent="0.25">
      <c r="H16203" s="153"/>
      <c r="I16203" s="151"/>
      <c r="J16203" s="153"/>
      <c r="K16203" s="153"/>
      <c r="L16203" s="153"/>
      <c r="M16203" s="153"/>
      <c r="N16203" s="153"/>
      <c r="O16203" s="153"/>
      <c r="P16203" s="153"/>
      <c r="Q16203" s="153"/>
      <c r="R16203" s="153"/>
      <c r="S16203" s="152"/>
      <c r="T16203" s="154"/>
    </row>
    <row r="16204" spans="8:20" x14ac:dyDescent="0.25">
      <c r="H16204" s="153"/>
      <c r="I16204" s="151"/>
      <c r="J16204" s="153"/>
      <c r="K16204" s="153"/>
      <c r="L16204" s="153"/>
      <c r="M16204" s="153"/>
      <c r="N16204" s="153"/>
      <c r="O16204" s="153"/>
      <c r="P16204" s="153"/>
      <c r="Q16204" s="153"/>
      <c r="R16204" s="153"/>
      <c r="S16204" s="152"/>
      <c r="T16204" s="154"/>
    </row>
    <row r="16205" spans="8:20" x14ac:dyDescent="0.25">
      <c r="H16205" s="153"/>
      <c r="I16205" s="151"/>
      <c r="J16205" s="153"/>
      <c r="K16205" s="153"/>
      <c r="L16205" s="153"/>
      <c r="M16205" s="153"/>
      <c r="N16205" s="153"/>
      <c r="O16205" s="153"/>
      <c r="P16205" s="153"/>
      <c r="Q16205" s="153"/>
      <c r="R16205" s="153"/>
      <c r="S16205" s="152"/>
      <c r="T16205" s="154"/>
    </row>
    <row r="16206" spans="8:20" x14ac:dyDescent="0.25">
      <c r="H16206" s="153"/>
      <c r="I16206" s="151"/>
      <c r="J16206" s="153"/>
      <c r="K16206" s="153"/>
      <c r="L16206" s="153"/>
      <c r="M16206" s="153"/>
      <c r="N16206" s="153"/>
      <c r="O16206" s="153"/>
      <c r="P16206" s="153"/>
      <c r="Q16206" s="153"/>
      <c r="R16206" s="153"/>
      <c r="S16206" s="152"/>
      <c r="T16206" s="154"/>
    </row>
    <row r="16207" spans="8:20" x14ac:dyDescent="0.25">
      <c r="H16207" s="153"/>
      <c r="I16207" s="151"/>
      <c r="J16207" s="153"/>
      <c r="K16207" s="153"/>
      <c r="L16207" s="153"/>
      <c r="M16207" s="153"/>
      <c r="N16207" s="153"/>
      <c r="O16207" s="153"/>
      <c r="P16207" s="153"/>
      <c r="Q16207" s="153"/>
      <c r="R16207" s="153"/>
      <c r="S16207" s="152"/>
      <c r="T16207" s="154"/>
    </row>
    <row r="16208" spans="8:20" x14ac:dyDescent="0.25">
      <c r="H16208" s="153"/>
      <c r="I16208" s="151"/>
      <c r="J16208" s="153"/>
      <c r="K16208" s="153"/>
      <c r="L16208" s="153"/>
      <c r="M16208" s="153"/>
      <c r="N16208" s="153"/>
      <c r="O16208" s="153"/>
      <c r="P16208" s="153"/>
      <c r="Q16208" s="153"/>
      <c r="R16208" s="153"/>
      <c r="S16208" s="152"/>
      <c r="T16208" s="154"/>
    </row>
    <row r="16209" spans="8:20" x14ac:dyDescent="0.25">
      <c r="H16209" s="153"/>
      <c r="I16209" s="151"/>
      <c r="J16209" s="153"/>
      <c r="K16209" s="153"/>
      <c r="L16209" s="153"/>
      <c r="M16209" s="153"/>
      <c r="N16209" s="153"/>
      <c r="O16209" s="153"/>
      <c r="P16209" s="153"/>
      <c r="Q16209" s="153"/>
      <c r="R16209" s="153"/>
      <c r="S16209" s="152"/>
      <c r="T16209" s="154"/>
    </row>
    <row r="16210" spans="8:20" x14ac:dyDescent="0.25">
      <c r="H16210" s="153"/>
      <c r="I16210" s="151"/>
      <c r="J16210" s="153"/>
      <c r="K16210" s="153"/>
      <c r="L16210" s="153"/>
      <c r="M16210" s="153"/>
      <c r="N16210" s="153"/>
      <c r="O16210" s="153"/>
      <c r="P16210" s="153"/>
      <c r="Q16210" s="153"/>
      <c r="R16210" s="153"/>
      <c r="S16210" s="152"/>
      <c r="T16210" s="154"/>
    </row>
    <row r="16211" spans="8:20" x14ac:dyDescent="0.25">
      <c r="H16211" s="153"/>
      <c r="I16211" s="151"/>
      <c r="J16211" s="153"/>
      <c r="K16211" s="153"/>
      <c r="L16211" s="153"/>
      <c r="M16211" s="153"/>
      <c r="N16211" s="153"/>
      <c r="O16211" s="153"/>
      <c r="P16211" s="153"/>
      <c r="Q16211" s="153"/>
      <c r="R16211" s="153"/>
      <c r="S16211" s="152"/>
      <c r="T16211" s="154"/>
    </row>
    <row r="16212" spans="8:20" x14ac:dyDescent="0.25">
      <c r="H16212" s="153"/>
      <c r="I16212" s="151"/>
      <c r="J16212" s="153"/>
      <c r="K16212" s="153"/>
      <c r="L16212" s="153"/>
      <c r="M16212" s="153"/>
      <c r="N16212" s="153"/>
      <c r="O16212" s="153"/>
      <c r="P16212" s="153"/>
      <c r="Q16212" s="153"/>
      <c r="R16212" s="153"/>
      <c r="S16212" s="152"/>
      <c r="T16212" s="154"/>
    </row>
    <row r="16213" spans="8:20" x14ac:dyDescent="0.25">
      <c r="H16213" s="153"/>
      <c r="I16213" s="151"/>
      <c r="J16213" s="153"/>
      <c r="K16213" s="153"/>
      <c r="L16213" s="153"/>
      <c r="M16213" s="153"/>
      <c r="N16213" s="153"/>
      <c r="O16213" s="153"/>
      <c r="P16213" s="153"/>
      <c r="Q16213" s="153"/>
      <c r="R16213" s="153"/>
      <c r="S16213" s="152"/>
      <c r="T16213" s="154"/>
    </row>
    <row r="16214" spans="8:20" x14ac:dyDescent="0.25">
      <c r="H16214" s="153"/>
      <c r="I16214" s="151"/>
      <c r="J16214" s="153"/>
      <c r="K16214" s="153"/>
      <c r="L16214" s="153"/>
      <c r="M16214" s="153"/>
      <c r="N16214" s="153"/>
      <c r="O16214" s="153"/>
      <c r="P16214" s="153"/>
      <c r="Q16214" s="153"/>
      <c r="R16214" s="153"/>
      <c r="S16214" s="152"/>
      <c r="T16214" s="154"/>
    </row>
    <row r="16215" spans="8:20" x14ac:dyDescent="0.25">
      <c r="H16215" s="153"/>
      <c r="I16215" s="151"/>
      <c r="J16215" s="153"/>
      <c r="K16215" s="153"/>
      <c r="L16215" s="153"/>
      <c r="M16215" s="153"/>
      <c r="N16215" s="153"/>
      <c r="O16215" s="153"/>
      <c r="P16215" s="153"/>
      <c r="Q16215" s="153"/>
      <c r="R16215" s="153"/>
      <c r="S16215" s="152"/>
      <c r="T16215" s="154"/>
    </row>
    <row r="16216" spans="8:20" x14ac:dyDescent="0.25">
      <c r="H16216" s="153"/>
      <c r="I16216" s="151"/>
      <c r="J16216" s="153"/>
      <c r="K16216" s="153"/>
      <c r="L16216" s="153"/>
      <c r="M16216" s="153"/>
      <c r="N16216" s="153"/>
      <c r="O16216" s="153"/>
      <c r="P16216" s="153"/>
      <c r="Q16216" s="153"/>
      <c r="R16216" s="153"/>
      <c r="S16216" s="152"/>
      <c r="T16216" s="154"/>
    </row>
    <row r="16217" spans="8:20" x14ac:dyDescent="0.25">
      <c r="H16217" s="153"/>
      <c r="I16217" s="151"/>
      <c r="J16217" s="153"/>
      <c r="K16217" s="153"/>
      <c r="L16217" s="153"/>
      <c r="M16217" s="153"/>
      <c r="N16217" s="153"/>
      <c r="O16217" s="153"/>
      <c r="P16217" s="153"/>
      <c r="Q16217" s="153"/>
      <c r="R16217" s="153"/>
      <c r="S16217" s="152"/>
      <c r="T16217" s="154"/>
    </row>
    <row r="16218" spans="8:20" x14ac:dyDescent="0.25">
      <c r="H16218" s="153"/>
      <c r="I16218" s="151"/>
      <c r="J16218" s="153"/>
      <c r="K16218" s="153"/>
      <c r="L16218" s="153"/>
      <c r="M16218" s="153"/>
      <c r="N16218" s="153"/>
      <c r="O16218" s="153"/>
      <c r="P16218" s="153"/>
      <c r="Q16218" s="153"/>
      <c r="R16218" s="153"/>
      <c r="S16218" s="152"/>
      <c r="T16218" s="154"/>
    </row>
    <row r="16219" spans="8:20" x14ac:dyDescent="0.25">
      <c r="H16219" s="153"/>
      <c r="I16219" s="151"/>
      <c r="J16219" s="153"/>
      <c r="K16219" s="153"/>
      <c r="L16219" s="153"/>
      <c r="M16219" s="153"/>
      <c r="N16219" s="153"/>
      <c r="O16219" s="153"/>
      <c r="P16219" s="153"/>
      <c r="Q16219" s="153"/>
      <c r="R16219" s="153"/>
      <c r="S16219" s="152"/>
      <c r="T16219" s="154"/>
    </row>
    <row r="16220" spans="8:20" x14ac:dyDescent="0.25">
      <c r="H16220" s="153"/>
      <c r="I16220" s="151"/>
      <c r="J16220" s="153"/>
      <c r="K16220" s="153"/>
      <c r="L16220" s="153"/>
      <c r="M16220" s="153"/>
      <c r="N16220" s="153"/>
      <c r="O16220" s="153"/>
      <c r="P16220" s="153"/>
      <c r="Q16220" s="153"/>
      <c r="R16220" s="153"/>
      <c r="S16220" s="152"/>
      <c r="T16220" s="154"/>
    </row>
    <row r="16221" spans="8:20" x14ac:dyDescent="0.25">
      <c r="H16221" s="153"/>
      <c r="I16221" s="151"/>
      <c r="J16221" s="153"/>
      <c r="K16221" s="153"/>
      <c r="L16221" s="153"/>
      <c r="M16221" s="153"/>
      <c r="N16221" s="153"/>
      <c r="O16221" s="153"/>
      <c r="P16221" s="153"/>
      <c r="Q16221" s="153"/>
      <c r="R16221" s="153"/>
      <c r="S16221" s="152"/>
      <c r="T16221" s="154"/>
    </row>
    <row r="16222" spans="8:20" x14ac:dyDescent="0.25">
      <c r="H16222" s="153"/>
      <c r="I16222" s="151"/>
      <c r="J16222" s="153"/>
      <c r="K16222" s="153"/>
      <c r="L16222" s="153"/>
      <c r="M16222" s="153"/>
      <c r="N16222" s="153"/>
      <c r="O16222" s="153"/>
      <c r="P16222" s="153"/>
      <c r="Q16222" s="153"/>
      <c r="R16222" s="153"/>
      <c r="S16222" s="152"/>
      <c r="T16222" s="154"/>
    </row>
    <row r="16223" spans="8:20" x14ac:dyDescent="0.25">
      <c r="H16223" s="153"/>
      <c r="I16223" s="151"/>
      <c r="J16223" s="153"/>
      <c r="K16223" s="153"/>
      <c r="L16223" s="153"/>
      <c r="M16223" s="153"/>
      <c r="N16223" s="153"/>
      <c r="O16223" s="153"/>
      <c r="P16223" s="153"/>
      <c r="Q16223" s="153"/>
      <c r="R16223" s="153"/>
      <c r="S16223" s="152"/>
      <c r="T16223" s="154"/>
    </row>
    <row r="16224" spans="8:20" x14ac:dyDescent="0.25">
      <c r="H16224" s="153"/>
      <c r="I16224" s="151"/>
      <c r="J16224" s="153"/>
      <c r="K16224" s="153"/>
      <c r="L16224" s="153"/>
      <c r="M16224" s="153"/>
      <c r="N16224" s="153"/>
      <c r="O16224" s="153"/>
      <c r="P16224" s="153"/>
      <c r="Q16224" s="153"/>
      <c r="R16224" s="153"/>
      <c r="S16224" s="152"/>
      <c r="T16224" s="154"/>
    </row>
    <row r="16225" spans="8:20" x14ac:dyDescent="0.25">
      <c r="H16225" s="153"/>
      <c r="I16225" s="151"/>
      <c r="J16225" s="153"/>
      <c r="K16225" s="153"/>
      <c r="L16225" s="153"/>
      <c r="M16225" s="153"/>
      <c r="N16225" s="153"/>
      <c r="O16225" s="153"/>
      <c r="P16225" s="153"/>
      <c r="Q16225" s="153"/>
      <c r="R16225" s="153"/>
      <c r="S16225" s="152"/>
      <c r="T16225" s="154"/>
    </row>
    <row r="16226" spans="8:20" x14ac:dyDescent="0.25">
      <c r="H16226" s="153"/>
      <c r="I16226" s="151"/>
      <c r="J16226" s="153"/>
      <c r="K16226" s="153"/>
      <c r="L16226" s="153"/>
      <c r="M16226" s="153"/>
      <c r="N16226" s="153"/>
      <c r="O16226" s="153"/>
      <c r="P16226" s="153"/>
      <c r="Q16226" s="153"/>
      <c r="R16226" s="153"/>
      <c r="S16226" s="152"/>
      <c r="T16226" s="154"/>
    </row>
    <row r="16227" spans="8:20" x14ac:dyDescent="0.25">
      <c r="H16227" s="153"/>
      <c r="I16227" s="151"/>
      <c r="J16227" s="153"/>
      <c r="K16227" s="153"/>
      <c r="L16227" s="153"/>
      <c r="M16227" s="153"/>
      <c r="N16227" s="153"/>
      <c r="O16227" s="153"/>
      <c r="P16227" s="153"/>
      <c r="Q16227" s="153"/>
      <c r="R16227" s="153"/>
      <c r="S16227" s="152"/>
      <c r="T16227" s="154"/>
    </row>
    <row r="16228" spans="8:20" x14ac:dyDescent="0.25">
      <c r="H16228" s="153"/>
      <c r="I16228" s="151"/>
      <c r="J16228" s="153"/>
      <c r="K16228" s="153"/>
      <c r="L16228" s="153"/>
      <c r="M16228" s="153"/>
      <c r="N16228" s="153"/>
      <c r="O16228" s="153"/>
      <c r="P16228" s="153"/>
      <c r="Q16228" s="153"/>
      <c r="R16228" s="153"/>
      <c r="S16228" s="152"/>
      <c r="T16228" s="154"/>
    </row>
    <row r="16229" spans="8:20" x14ac:dyDescent="0.25">
      <c r="H16229" s="153"/>
      <c r="I16229" s="151"/>
      <c r="J16229" s="153"/>
      <c r="K16229" s="153"/>
      <c r="L16229" s="153"/>
      <c r="M16229" s="153"/>
      <c r="N16229" s="153"/>
      <c r="O16229" s="153"/>
      <c r="P16229" s="153"/>
      <c r="Q16229" s="153"/>
      <c r="R16229" s="153"/>
      <c r="S16229" s="152"/>
      <c r="T16229" s="154"/>
    </row>
    <row r="16230" spans="8:20" x14ac:dyDescent="0.25">
      <c r="H16230" s="153"/>
      <c r="I16230" s="151"/>
      <c r="J16230" s="153"/>
      <c r="K16230" s="153"/>
      <c r="L16230" s="153"/>
      <c r="M16230" s="153"/>
      <c r="N16230" s="153"/>
      <c r="O16230" s="153"/>
      <c r="P16230" s="153"/>
      <c r="Q16230" s="153"/>
      <c r="R16230" s="153"/>
      <c r="S16230" s="152"/>
      <c r="T16230" s="154"/>
    </row>
    <row r="16231" spans="8:20" x14ac:dyDescent="0.25">
      <c r="H16231" s="153"/>
      <c r="I16231" s="151"/>
      <c r="J16231" s="153"/>
      <c r="K16231" s="153"/>
      <c r="L16231" s="153"/>
      <c r="M16231" s="153"/>
      <c r="N16231" s="153"/>
      <c r="O16231" s="153"/>
      <c r="P16231" s="153"/>
      <c r="Q16231" s="153"/>
      <c r="R16231" s="153"/>
      <c r="S16231" s="152"/>
      <c r="T16231" s="154"/>
    </row>
    <row r="16232" spans="8:20" x14ac:dyDescent="0.25">
      <c r="H16232" s="153"/>
      <c r="I16232" s="151"/>
      <c r="J16232" s="153"/>
      <c r="K16232" s="153"/>
      <c r="L16232" s="153"/>
      <c r="M16232" s="153"/>
      <c r="N16232" s="153"/>
      <c r="O16232" s="153"/>
      <c r="P16232" s="153"/>
      <c r="Q16232" s="153"/>
      <c r="R16232" s="153"/>
      <c r="S16232" s="152"/>
      <c r="T16232" s="154"/>
    </row>
    <row r="16233" spans="8:20" x14ac:dyDescent="0.25">
      <c r="H16233" s="153"/>
      <c r="I16233" s="151"/>
      <c r="J16233" s="153"/>
      <c r="K16233" s="153"/>
      <c r="L16233" s="153"/>
      <c r="M16233" s="153"/>
      <c r="N16233" s="153"/>
      <c r="O16233" s="153"/>
      <c r="P16233" s="153"/>
      <c r="Q16233" s="153"/>
      <c r="R16233" s="153"/>
      <c r="S16233" s="152"/>
      <c r="T16233" s="154"/>
    </row>
    <row r="16234" spans="8:20" x14ac:dyDescent="0.25">
      <c r="H16234" s="153"/>
      <c r="I16234" s="151"/>
      <c r="J16234" s="153"/>
      <c r="K16234" s="153"/>
      <c r="L16234" s="153"/>
      <c r="M16234" s="153"/>
      <c r="N16234" s="153"/>
      <c r="O16234" s="153"/>
      <c r="P16234" s="153"/>
      <c r="Q16234" s="153"/>
      <c r="R16234" s="153"/>
      <c r="S16234" s="152"/>
      <c r="T16234" s="154"/>
    </row>
    <row r="16235" spans="8:20" x14ac:dyDescent="0.25">
      <c r="H16235" s="153"/>
      <c r="I16235" s="151"/>
      <c r="J16235" s="153"/>
      <c r="K16235" s="153"/>
      <c r="L16235" s="153"/>
      <c r="M16235" s="153"/>
      <c r="N16235" s="153"/>
      <c r="O16235" s="153"/>
      <c r="P16235" s="153"/>
      <c r="Q16235" s="153"/>
      <c r="R16235" s="153"/>
      <c r="S16235" s="152"/>
      <c r="T16235" s="154"/>
    </row>
    <row r="16236" spans="8:20" x14ac:dyDescent="0.25">
      <c r="H16236" s="153"/>
      <c r="I16236" s="151"/>
      <c r="J16236" s="153"/>
      <c r="K16236" s="153"/>
      <c r="L16236" s="153"/>
      <c r="M16236" s="153"/>
      <c r="N16236" s="153"/>
      <c r="O16236" s="153"/>
      <c r="P16236" s="153"/>
      <c r="Q16236" s="153"/>
      <c r="R16236" s="153"/>
      <c r="S16236" s="152"/>
      <c r="T16236" s="154"/>
    </row>
    <row r="16237" spans="8:20" x14ac:dyDescent="0.25">
      <c r="H16237" s="153"/>
      <c r="I16237" s="151"/>
      <c r="J16237" s="153"/>
      <c r="K16237" s="153"/>
      <c r="L16237" s="153"/>
      <c r="M16237" s="153"/>
      <c r="N16237" s="153"/>
      <c r="O16237" s="153"/>
      <c r="P16237" s="153"/>
      <c r="Q16237" s="153"/>
      <c r="R16237" s="153"/>
      <c r="S16237" s="152"/>
      <c r="T16237" s="154"/>
    </row>
    <row r="16238" spans="8:20" x14ac:dyDescent="0.25">
      <c r="H16238" s="153"/>
      <c r="I16238" s="151"/>
      <c r="J16238" s="153"/>
      <c r="K16238" s="153"/>
      <c r="L16238" s="153"/>
      <c r="M16238" s="153"/>
      <c r="N16238" s="153"/>
      <c r="O16238" s="153"/>
      <c r="P16238" s="153"/>
      <c r="Q16238" s="153"/>
      <c r="R16238" s="153"/>
      <c r="S16238" s="152"/>
      <c r="T16238" s="154"/>
    </row>
    <row r="16239" spans="8:20" x14ac:dyDescent="0.25">
      <c r="H16239" s="153"/>
      <c r="I16239" s="151"/>
      <c r="J16239" s="153"/>
      <c r="K16239" s="153"/>
      <c r="L16239" s="153"/>
      <c r="M16239" s="153"/>
      <c r="N16239" s="153"/>
      <c r="O16239" s="153"/>
      <c r="P16239" s="153"/>
      <c r="Q16239" s="153"/>
      <c r="R16239" s="153"/>
      <c r="S16239" s="152"/>
      <c r="T16239" s="154"/>
    </row>
    <row r="16240" spans="8:20" x14ac:dyDescent="0.25">
      <c r="H16240" s="153"/>
      <c r="I16240" s="151"/>
      <c r="J16240" s="153"/>
      <c r="K16240" s="153"/>
      <c r="L16240" s="153"/>
      <c r="M16240" s="153"/>
      <c r="N16240" s="153"/>
      <c r="O16240" s="153"/>
      <c r="P16240" s="153"/>
      <c r="Q16240" s="153"/>
      <c r="R16240" s="153"/>
      <c r="S16240" s="152"/>
      <c r="T16240" s="154"/>
    </row>
    <row r="16241" spans="8:20" x14ac:dyDescent="0.25">
      <c r="H16241" s="153"/>
      <c r="I16241" s="151"/>
      <c r="J16241" s="153"/>
      <c r="K16241" s="153"/>
      <c r="L16241" s="153"/>
      <c r="M16241" s="153"/>
      <c r="N16241" s="153"/>
      <c r="O16241" s="153"/>
      <c r="P16241" s="153"/>
      <c r="Q16241" s="153"/>
      <c r="R16241" s="153"/>
      <c r="S16241" s="152"/>
      <c r="T16241" s="154"/>
    </row>
    <row r="16242" spans="8:20" x14ac:dyDescent="0.25">
      <c r="H16242" s="153"/>
      <c r="I16242" s="151"/>
      <c r="J16242" s="153"/>
      <c r="K16242" s="153"/>
      <c r="L16242" s="153"/>
      <c r="M16242" s="153"/>
      <c r="N16242" s="153"/>
      <c r="O16242" s="153"/>
      <c r="P16242" s="153"/>
      <c r="Q16242" s="153"/>
      <c r="R16242" s="153"/>
      <c r="S16242" s="152"/>
      <c r="T16242" s="154"/>
    </row>
    <row r="16243" spans="8:20" x14ac:dyDescent="0.25">
      <c r="H16243" s="153"/>
      <c r="I16243" s="151"/>
      <c r="J16243" s="153"/>
      <c r="K16243" s="153"/>
      <c r="L16243" s="153"/>
      <c r="M16243" s="153"/>
      <c r="N16243" s="153"/>
      <c r="O16243" s="153"/>
      <c r="P16243" s="153"/>
      <c r="Q16243" s="153"/>
      <c r="R16243" s="153"/>
      <c r="S16243" s="152"/>
      <c r="T16243" s="154"/>
    </row>
    <row r="16244" spans="8:20" x14ac:dyDescent="0.25">
      <c r="H16244" s="153"/>
      <c r="I16244" s="151"/>
      <c r="J16244" s="153"/>
      <c r="K16244" s="153"/>
      <c r="L16244" s="153"/>
      <c r="M16244" s="153"/>
      <c r="N16244" s="153"/>
      <c r="O16244" s="153"/>
      <c r="P16244" s="153"/>
      <c r="Q16244" s="153"/>
      <c r="R16244" s="153"/>
      <c r="S16244" s="152"/>
      <c r="T16244" s="154"/>
    </row>
    <row r="16245" spans="8:20" x14ac:dyDescent="0.25">
      <c r="H16245" s="153"/>
      <c r="I16245" s="151"/>
      <c r="J16245" s="153"/>
      <c r="K16245" s="153"/>
      <c r="L16245" s="153"/>
      <c r="M16245" s="153"/>
      <c r="N16245" s="153"/>
      <c r="O16245" s="153"/>
      <c r="P16245" s="153"/>
      <c r="Q16245" s="153"/>
      <c r="R16245" s="153"/>
      <c r="S16245" s="152"/>
      <c r="T16245" s="154"/>
    </row>
    <row r="16246" spans="8:20" x14ac:dyDescent="0.25">
      <c r="H16246" s="153"/>
      <c r="I16246" s="151"/>
      <c r="J16246" s="153"/>
      <c r="K16246" s="153"/>
      <c r="L16246" s="153"/>
      <c r="M16246" s="153"/>
      <c r="N16246" s="153"/>
      <c r="O16246" s="153"/>
      <c r="P16246" s="153"/>
      <c r="Q16246" s="153"/>
      <c r="R16246" s="153"/>
      <c r="S16246" s="152"/>
      <c r="T16246" s="154"/>
    </row>
    <row r="16247" spans="8:20" x14ac:dyDescent="0.25">
      <c r="H16247" s="153"/>
      <c r="I16247" s="151"/>
      <c r="J16247" s="153"/>
      <c r="K16247" s="153"/>
      <c r="L16247" s="153"/>
      <c r="M16247" s="153"/>
      <c r="N16247" s="153"/>
      <c r="O16247" s="153"/>
      <c r="P16247" s="153"/>
      <c r="Q16247" s="153"/>
      <c r="R16247" s="153"/>
      <c r="S16247" s="152"/>
      <c r="T16247" s="154"/>
    </row>
    <row r="16248" spans="8:20" x14ac:dyDescent="0.25">
      <c r="H16248" s="153"/>
      <c r="I16248" s="151"/>
      <c r="J16248" s="153"/>
      <c r="K16248" s="153"/>
      <c r="L16248" s="153"/>
      <c r="M16248" s="153"/>
      <c r="N16248" s="153"/>
      <c r="O16248" s="153"/>
      <c r="P16248" s="153"/>
      <c r="Q16248" s="153"/>
      <c r="R16248" s="153"/>
      <c r="S16248" s="152"/>
      <c r="T16248" s="154"/>
    </row>
    <row r="16249" spans="8:20" x14ac:dyDescent="0.25">
      <c r="H16249" s="153"/>
      <c r="I16249" s="151"/>
      <c r="J16249" s="153"/>
      <c r="K16249" s="153"/>
      <c r="L16249" s="153"/>
      <c r="M16249" s="153"/>
      <c r="N16249" s="153"/>
      <c r="O16249" s="153"/>
      <c r="P16249" s="153"/>
      <c r="Q16249" s="153"/>
      <c r="R16249" s="153"/>
      <c r="S16249" s="152"/>
      <c r="T16249" s="154"/>
    </row>
    <row r="16250" spans="8:20" x14ac:dyDescent="0.25">
      <c r="H16250" s="153"/>
      <c r="I16250" s="151"/>
      <c r="J16250" s="153"/>
      <c r="K16250" s="153"/>
      <c r="L16250" s="153"/>
      <c r="M16250" s="153"/>
      <c r="N16250" s="153"/>
      <c r="O16250" s="153"/>
      <c r="P16250" s="153"/>
      <c r="Q16250" s="153"/>
      <c r="R16250" s="153"/>
      <c r="S16250" s="152"/>
      <c r="T16250" s="154"/>
    </row>
    <row r="16251" spans="8:20" x14ac:dyDescent="0.25">
      <c r="H16251" s="153"/>
      <c r="I16251" s="151"/>
      <c r="J16251" s="153"/>
      <c r="K16251" s="153"/>
      <c r="L16251" s="153"/>
      <c r="M16251" s="153"/>
      <c r="N16251" s="153"/>
      <c r="O16251" s="153"/>
      <c r="P16251" s="153"/>
      <c r="Q16251" s="153"/>
      <c r="R16251" s="153"/>
      <c r="S16251" s="152"/>
      <c r="T16251" s="154"/>
    </row>
    <row r="16252" spans="8:20" x14ac:dyDescent="0.25">
      <c r="H16252" s="153"/>
      <c r="I16252" s="151"/>
      <c r="J16252" s="153"/>
      <c r="K16252" s="153"/>
      <c r="L16252" s="153"/>
      <c r="M16252" s="153"/>
      <c r="N16252" s="153"/>
      <c r="O16252" s="153"/>
      <c r="P16252" s="153"/>
      <c r="Q16252" s="153"/>
      <c r="R16252" s="153"/>
      <c r="S16252" s="152"/>
      <c r="T16252" s="154"/>
    </row>
    <row r="16253" spans="8:20" x14ac:dyDescent="0.25">
      <c r="H16253" s="153"/>
      <c r="I16253" s="151"/>
      <c r="J16253" s="153"/>
      <c r="K16253" s="153"/>
      <c r="L16253" s="153"/>
      <c r="M16253" s="153"/>
      <c r="N16253" s="153"/>
      <c r="O16253" s="153"/>
      <c r="P16253" s="153"/>
      <c r="Q16253" s="153"/>
      <c r="R16253" s="153"/>
      <c r="S16253" s="152"/>
      <c r="T16253" s="154"/>
    </row>
    <row r="16254" spans="8:20" x14ac:dyDescent="0.25">
      <c r="H16254" s="153"/>
      <c r="I16254" s="151"/>
      <c r="J16254" s="153"/>
      <c r="K16254" s="153"/>
      <c r="L16254" s="153"/>
      <c r="M16254" s="153"/>
      <c r="N16254" s="153"/>
      <c r="O16254" s="153"/>
      <c r="P16254" s="153"/>
      <c r="Q16254" s="153"/>
      <c r="R16254" s="153"/>
      <c r="S16254" s="152"/>
      <c r="T16254" s="154"/>
    </row>
    <row r="16255" spans="8:20" x14ac:dyDescent="0.25">
      <c r="H16255" s="153"/>
      <c r="I16255" s="151"/>
      <c r="J16255" s="153"/>
      <c r="K16255" s="153"/>
      <c r="L16255" s="153"/>
      <c r="M16255" s="153"/>
      <c r="N16255" s="153"/>
      <c r="O16255" s="153"/>
      <c r="P16255" s="153"/>
      <c r="Q16255" s="153"/>
      <c r="R16255" s="153"/>
      <c r="S16255" s="152"/>
      <c r="T16255" s="154"/>
    </row>
    <row r="16256" spans="8:20" x14ac:dyDescent="0.25">
      <c r="H16256" s="153"/>
      <c r="I16256" s="151"/>
      <c r="J16256" s="153"/>
      <c r="K16256" s="153"/>
      <c r="L16256" s="153"/>
      <c r="M16256" s="153"/>
      <c r="N16256" s="153"/>
      <c r="O16256" s="153"/>
      <c r="P16256" s="153"/>
      <c r="Q16256" s="153"/>
      <c r="R16256" s="153"/>
      <c r="S16256" s="152"/>
      <c r="T16256" s="154"/>
    </row>
    <row r="16257" spans="8:20" x14ac:dyDescent="0.25">
      <c r="H16257" s="153"/>
      <c r="I16257" s="151"/>
      <c r="J16257" s="153"/>
      <c r="K16257" s="153"/>
      <c r="L16257" s="153"/>
      <c r="M16257" s="153"/>
      <c r="N16257" s="153"/>
      <c r="O16257" s="153"/>
      <c r="P16257" s="153"/>
      <c r="Q16257" s="153"/>
      <c r="R16257" s="153"/>
      <c r="S16257" s="152"/>
      <c r="T16257" s="154"/>
    </row>
    <row r="16258" spans="8:20" x14ac:dyDescent="0.25">
      <c r="H16258" s="153"/>
      <c r="I16258" s="151"/>
      <c r="J16258" s="153"/>
      <c r="K16258" s="153"/>
      <c r="L16258" s="153"/>
      <c r="M16258" s="153"/>
      <c r="N16258" s="153"/>
      <c r="O16258" s="153"/>
      <c r="P16258" s="153"/>
      <c r="Q16258" s="153"/>
      <c r="R16258" s="153"/>
      <c r="S16258" s="152"/>
      <c r="T16258" s="154"/>
    </row>
    <row r="16259" spans="8:20" x14ac:dyDescent="0.25">
      <c r="H16259" s="153"/>
      <c r="I16259" s="151"/>
      <c r="J16259" s="153"/>
      <c r="K16259" s="153"/>
      <c r="L16259" s="153"/>
      <c r="M16259" s="153"/>
      <c r="N16259" s="153"/>
      <c r="O16259" s="153"/>
      <c r="P16259" s="153"/>
      <c r="Q16259" s="153"/>
      <c r="R16259" s="153"/>
      <c r="S16259" s="152"/>
      <c r="T16259" s="154"/>
    </row>
    <row r="16260" spans="8:20" x14ac:dyDescent="0.25">
      <c r="H16260" s="153"/>
      <c r="I16260" s="151"/>
      <c r="J16260" s="153"/>
      <c r="K16260" s="153"/>
      <c r="L16260" s="153"/>
      <c r="M16260" s="153"/>
      <c r="N16260" s="153"/>
      <c r="O16260" s="153"/>
      <c r="P16260" s="153"/>
      <c r="Q16260" s="153"/>
      <c r="R16260" s="153"/>
      <c r="S16260" s="152"/>
      <c r="T16260" s="154"/>
    </row>
    <row r="16261" spans="8:20" x14ac:dyDescent="0.25">
      <c r="H16261" s="153"/>
      <c r="I16261" s="151"/>
      <c r="J16261" s="153"/>
      <c r="K16261" s="153"/>
      <c r="L16261" s="153"/>
      <c r="M16261" s="153"/>
      <c r="N16261" s="153"/>
      <c r="O16261" s="153"/>
      <c r="P16261" s="153"/>
      <c r="Q16261" s="153"/>
      <c r="R16261" s="153"/>
      <c r="S16261" s="152"/>
      <c r="T16261" s="154"/>
    </row>
    <row r="16262" spans="8:20" x14ac:dyDescent="0.25">
      <c r="H16262" s="153"/>
      <c r="I16262" s="151"/>
      <c r="J16262" s="153"/>
      <c r="K16262" s="153"/>
      <c r="L16262" s="153"/>
      <c r="M16262" s="153"/>
      <c r="N16262" s="153"/>
      <c r="O16262" s="153"/>
      <c r="P16262" s="153"/>
      <c r="Q16262" s="153"/>
      <c r="R16262" s="153"/>
      <c r="S16262" s="152"/>
      <c r="T16262" s="154"/>
    </row>
    <row r="16263" spans="8:20" x14ac:dyDescent="0.25">
      <c r="H16263" s="153"/>
      <c r="I16263" s="151"/>
      <c r="J16263" s="153"/>
      <c r="K16263" s="153"/>
      <c r="L16263" s="153"/>
      <c r="M16263" s="153"/>
      <c r="N16263" s="153"/>
      <c r="O16263" s="153"/>
      <c r="P16263" s="153"/>
      <c r="Q16263" s="153"/>
      <c r="R16263" s="153"/>
      <c r="S16263" s="152"/>
      <c r="T16263" s="154"/>
    </row>
    <row r="16264" spans="8:20" x14ac:dyDescent="0.25">
      <c r="H16264" s="153"/>
      <c r="I16264" s="151"/>
      <c r="J16264" s="153"/>
      <c r="K16264" s="153"/>
      <c r="L16264" s="153"/>
      <c r="M16264" s="153"/>
      <c r="N16264" s="153"/>
      <c r="O16264" s="153"/>
      <c r="P16264" s="153"/>
      <c r="Q16264" s="153"/>
      <c r="R16264" s="153"/>
      <c r="S16264" s="152"/>
      <c r="T16264" s="154"/>
    </row>
    <row r="16265" spans="8:20" x14ac:dyDescent="0.25">
      <c r="H16265" s="153"/>
      <c r="I16265" s="151"/>
      <c r="J16265" s="153"/>
      <c r="K16265" s="153"/>
      <c r="L16265" s="153"/>
      <c r="M16265" s="153"/>
      <c r="N16265" s="153"/>
      <c r="O16265" s="153"/>
      <c r="P16265" s="153"/>
      <c r="Q16265" s="153"/>
      <c r="R16265" s="153"/>
      <c r="S16265" s="152"/>
      <c r="T16265" s="154"/>
    </row>
    <row r="16266" spans="8:20" x14ac:dyDescent="0.25">
      <c r="H16266" s="153"/>
      <c r="I16266" s="151"/>
      <c r="J16266" s="153"/>
      <c r="K16266" s="153"/>
      <c r="L16266" s="153"/>
      <c r="M16266" s="153"/>
      <c r="N16266" s="153"/>
      <c r="O16266" s="153"/>
      <c r="P16266" s="153"/>
      <c r="Q16266" s="153"/>
      <c r="R16266" s="153"/>
      <c r="S16266" s="152"/>
      <c r="T16266" s="154"/>
    </row>
    <row r="16267" spans="8:20" x14ac:dyDescent="0.25">
      <c r="H16267" s="153"/>
      <c r="I16267" s="151"/>
      <c r="J16267" s="153"/>
      <c r="K16267" s="153"/>
      <c r="L16267" s="153"/>
      <c r="M16267" s="153"/>
      <c r="N16267" s="153"/>
      <c r="O16267" s="153"/>
      <c r="P16267" s="153"/>
      <c r="Q16267" s="153"/>
      <c r="R16267" s="153"/>
      <c r="S16267" s="152"/>
      <c r="T16267" s="154"/>
    </row>
    <row r="16268" spans="8:20" x14ac:dyDescent="0.25">
      <c r="H16268" s="153"/>
      <c r="I16268" s="151"/>
      <c r="J16268" s="153"/>
      <c r="K16268" s="153"/>
      <c r="L16268" s="153"/>
      <c r="M16268" s="153"/>
      <c r="N16268" s="153"/>
      <c r="O16268" s="153"/>
      <c r="P16268" s="153"/>
      <c r="Q16268" s="153"/>
      <c r="R16268" s="153"/>
      <c r="S16268" s="152"/>
      <c r="T16268" s="154"/>
    </row>
    <row r="16269" spans="8:20" x14ac:dyDescent="0.25">
      <c r="H16269" s="153"/>
      <c r="I16269" s="151"/>
      <c r="J16269" s="153"/>
      <c r="K16269" s="153"/>
      <c r="L16269" s="153"/>
      <c r="M16269" s="153"/>
      <c r="N16269" s="153"/>
      <c r="O16269" s="153"/>
      <c r="P16269" s="153"/>
      <c r="Q16269" s="153"/>
      <c r="R16269" s="153"/>
      <c r="S16269" s="152"/>
      <c r="T16269" s="154"/>
    </row>
    <row r="16270" spans="8:20" x14ac:dyDescent="0.25">
      <c r="H16270" s="153"/>
      <c r="I16270" s="151"/>
      <c r="J16270" s="153"/>
      <c r="K16270" s="153"/>
      <c r="L16270" s="153"/>
      <c r="M16270" s="153"/>
      <c r="N16270" s="153"/>
      <c r="O16270" s="153"/>
      <c r="P16270" s="153"/>
      <c r="Q16270" s="153"/>
      <c r="R16270" s="153"/>
      <c r="S16270" s="152"/>
      <c r="T16270" s="154"/>
    </row>
    <row r="16271" spans="8:20" x14ac:dyDescent="0.25">
      <c r="H16271" s="153"/>
      <c r="I16271" s="151"/>
      <c r="J16271" s="153"/>
      <c r="K16271" s="153"/>
      <c r="L16271" s="153"/>
      <c r="M16271" s="153"/>
      <c r="N16271" s="153"/>
      <c r="O16271" s="153"/>
      <c r="P16271" s="153"/>
      <c r="Q16271" s="153"/>
      <c r="R16271" s="153"/>
      <c r="S16271" s="152"/>
      <c r="T16271" s="154"/>
    </row>
    <row r="16272" spans="8:20" x14ac:dyDescent="0.25">
      <c r="H16272" s="153"/>
      <c r="I16272" s="151"/>
      <c r="J16272" s="153"/>
      <c r="K16272" s="153"/>
      <c r="L16272" s="153"/>
      <c r="M16272" s="153"/>
      <c r="N16272" s="153"/>
      <c r="O16272" s="153"/>
      <c r="P16272" s="153"/>
      <c r="Q16272" s="153"/>
      <c r="R16272" s="153"/>
      <c r="S16272" s="152"/>
      <c r="T16272" s="154"/>
    </row>
    <row r="16273" spans="8:20" x14ac:dyDescent="0.25">
      <c r="H16273" s="153"/>
      <c r="I16273" s="151"/>
      <c r="J16273" s="153"/>
      <c r="K16273" s="153"/>
      <c r="L16273" s="153"/>
      <c r="M16273" s="153"/>
      <c r="N16273" s="153"/>
      <c r="O16273" s="153"/>
      <c r="P16273" s="153"/>
      <c r="Q16273" s="153"/>
      <c r="R16273" s="153"/>
      <c r="S16273" s="152"/>
      <c r="T16273" s="154"/>
    </row>
    <row r="16274" spans="8:20" x14ac:dyDescent="0.25">
      <c r="H16274" s="153"/>
      <c r="I16274" s="151"/>
      <c r="J16274" s="153"/>
      <c r="K16274" s="153"/>
      <c r="L16274" s="153"/>
      <c r="M16274" s="153"/>
      <c r="N16274" s="153"/>
      <c r="O16274" s="153"/>
      <c r="P16274" s="153"/>
      <c r="Q16274" s="153"/>
      <c r="R16274" s="153"/>
      <c r="S16274" s="152"/>
      <c r="T16274" s="154"/>
    </row>
    <row r="16275" spans="8:20" x14ac:dyDescent="0.25">
      <c r="H16275" s="153"/>
      <c r="I16275" s="151"/>
      <c r="J16275" s="153"/>
      <c r="K16275" s="153"/>
      <c r="L16275" s="153"/>
      <c r="M16275" s="153"/>
      <c r="N16275" s="153"/>
      <c r="O16275" s="153"/>
      <c r="P16275" s="153"/>
      <c r="Q16275" s="153"/>
      <c r="R16275" s="153"/>
      <c r="S16275" s="152"/>
      <c r="T16275" s="154"/>
    </row>
    <row r="16276" spans="8:20" x14ac:dyDescent="0.25">
      <c r="H16276" s="153"/>
      <c r="I16276" s="151"/>
      <c r="J16276" s="153"/>
      <c r="K16276" s="153"/>
      <c r="L16276" s="153"/>
      <c r="M16276" s="153"/>
      <c r="N16276" s="153"/>
      <c r="O16276" s="153"/>
      <c r="P16276" s="153"/>
      <c r="Q16276" s="153"/>
      <c r="R16276" s="153"/>
      <c r="S16276" s="152"/>
      <c r="T16276" s="154"/>
    </row>
    <row r="16277" spans="8:20" x14ac:dyDescent="0.25">
      <c r="H16277" s="153"/>
      <c r="I16277" s="151"/>
      <c r="J16277" s="153"/>
      <c r="K16277" s="153"/>
      <c r="L16277" s="153"/>
      <c r="M16277" s="153"/>
      <c r="N16277" s="153"/>
      <c r="O16277" s="153"/>
      <c r="P16277" s="153"/>
      <c r="Q16277" s="153"/>
      <c r="R16277" s="153"/>
      <c r="S16277" s="152"/>
      <c r="T16277" s="154"/>
    </row>
    <row r="16278" spans="8:20" x14ac:dyDescent="0.25">
      <c r="H16278" s="153"/>
      <c r="I16278" s="151"/>
      <c r="J16278" s="153"/>
      <c r="K16278" s="153"/>
      <c r="L16278" s="153"/>
      <c r="M16278" s="153"/>
      <c r="N16278" s="153"/>
      <c r="O16278" s="153"/>
      <c r="P16278" s="153"/>
      <c r="Q16278" s="153"/>
      <c r="R16278" s="153"/>
      <c r="S16278" s="152"/>
      <c r="T16278" s="154"/>
    </row>
    <row r="16279" spans="8:20" x14ac:dyDescent="0.25">
      <c r="H16279" s="153"/>
      <c r="I16279" s="151"/>
      <c r="J16279" s="153"/>
      <c r="K16279" s="153"/>
      <c r="L16279" s="153"/>
      <c r="M16279" s="153"/>
      <c r="N16279" s="153"/>
      <c r="O16279" s="153"/>
      <c r="P16279" s="153"/>
      <c r="Q16279" s="153"/>
      <c r="R16279" s="153"/>
      <c r="S16279" s="152"/>
      <c r="T16279" s="154"/>
    </row>
    <row r="16280" spans="8:20" x14ac:dyDescent="0.25">
      <c r="H16280" s="153"/>
      <c r="I16280" s="151"/>
      <c r="J16280" s="153"/>
      <c r="K16280" s="153"/>
      <c r="L16280" s="153"/>
      <c r="M16280" s="153"/>
      <c r="N16280" s="153"/>
      <c r="O16280" s="153"/>
      <c r="P16280" s="153"/>
      <c r="Q16280" s="153"/>
      <c r="R16280" s="153"/>
      <c r="S16280" s="152"/>
      <c r="T16280" s="154"/>
    </row>
    <row r="16281" spans="8:20" x14ac:dyDescent="0.25">
      <c r="H16281" s="153"/>
      <c r="I16281" s="151"/>
      <c r="J16281" s="153"/>
      <c r="K16281" s="153"/>
      <c r="L16281" s="153"/>
      <c r="M16281" s="153"/>
      <c r="N16281" s="153"/>
      <c r="O16281" s="153"/>
      <c r="P16281" s="153"/>
      <c r="Q16281" s="153"/>
      <c r="R16281" s="153"/>
      <c r="S16281" s="152"/>
      <c r="T16281" s="154"/>
    </row>
    <row r="16282" spans="8:20" x14ac:dyDescent="0.25">
      <c r="H16282" s="153"/>
      <c r="I16282" s="151"/>
      <c r="J16282" s="153"/>
      <c r="K16282" s="153"/>
      <c r="L16282" s="153"/>
      <c r="M16282" s="153"/>
      <c r="N16282" s="153"/>
      <c r="O16282" s="153"/>
      <c r="P16282" s="153"/>
      <c r="Q16282" s="153"/>
      <c r="R16282" s="153"/>
      <c r="S16282" s="152"/>
      <c r="T16282" s="154"/>
    </row>
    <row r="16283" spans="8:20" x14ac:dyDescent="0.25">
      <c r="H16283" s="153"/>
      <c r="I16283" s="151"/>
      <c r="J16283" s="153"/>
      <c r="K16283" s="153"/>
      <c r="L16283" s="153"/>
      <c r="M16283" s="153"/>
      <c r="N16283" s="153"/>
      <c r="O16283" s="153"/>
      <c r="P16283" s="153"/>
      <c r="Q16283" s="153"/>
      <c r="R16283" s="153"/>
      <c r="S16283" s="152"/>
      <c r="T16283" s="154"/>
    </row>
    <row r="16284" spans="8:20" x14ac:dyDescent="0.25">
      <c r="H16284" s="153"/>
      <c r="I16284" s="151"/>
      <c r="J16284" s="153"/>
      <c r="K16284" s="153"/>
      <c r="L16284" s="153"/>
      <c r="M16284" s="153"/>
      <c r="N16284" s="153"/>
      <c r="O16284" s="153"/>
      <c r="P16284" s="153"/>
      <c r="Q16284" s="153"/>
      <c r="R16284" s="153"/>
      <c r="S16284" s="152"/>
      <c r="T16284" s="154"/>
    </row>
    <row r="16285" spans="8:20" x14ac:dyDescent="0.25">
      <c r="H16285" s="153"/>
      <c r="I16285" s="151"/>
      <c r="J16285" s="153"/>
      <c r="K16285" s="153"/>
      <c r="L16285" s="153"/>
      <c r="M16285" s="153"/>
      <c r="N16285" s="153"/>
      <c r="O16285" s="153"/>
      <c r="P16285" s="153"/>
      <c r="Q16285" s="153"/>
      <c r="R16285" s="153"/>
      <c r="S16285" s="152"/>
      <c r="T16285" s="154"/>
    </row>
    <row r="16286" spans="8:20" x14ac:dyDescent="0.25">
      <c r="H16286" s="153"/>
      <c r="I16286" s="151"/>
      <c r="J16286" s="153"/>
      <c r="K16286" s="153"/>
      <c r="L16286" s="153"/>
      <c r="M16286" s="153"/>
      <c r="N16286" s="153"/>
      <c r="O16286" s="153"/>
      <c r="P16286" s="153"/>
      <c r="Q16286" s="153"/>
      <c r="R16286" s="153"/>
      <c r="S16286" s="152"/>
      <c r="T16286" s="154"/>
    </row>
    <row r="16287" spans="8:20" x14ac:dyDescent="0.25">
      <c r="H16287" s="153"/>
      <c r="I16287" s="151"/>
      <c r="J16287" s="153"/>
      <c r="K16287" s="153"/>
      <c r="L16287" s="153"/>
      <c r="M16287" s="153"/>
      <c r="N16287" s="153"/>
      <c r="O16287" s="153"/>
      <c r="P16287" s="153"/>
      <c r="Q16287" s="153"/>
      <c r="R16287" s="153"/>
      <c r="S16287" s="152"/>
      <c r="T16287" s="154"/>
    </row>
    <row r="16288" spans="8:20" x14ac:dyDescent="0.25">
      <c r="H16288" s="153"/>
      <c r="I16288" s="151"/>
      <c r="J16288" s="153"/>
      <c r="K16288" s="153"/>
      <c r="L16288" s="153"/>
      <c r="M16288" s="153"/>
      <c r="N16288" s="153"/>
      <c r="O16288" s="153"/>
      <c r="P16288" s="153"/>
      <c r="Q16288" s="153"/>
      <c r="R16288" s="153"/>
      <c r="S16288" s="152"/>
      <c r="T16288" s="154"/>
    </row>
    <row r="16289" spans="8:20" x14ac:dyDescent="0.25">
      <c r="H16289" s="153"/>
      <c r="I16289" s="151"/>
      <c r="J16289" s="153"/>
      <c r="K16289" s="153"/>
      <c r="L16289" s="153"/>
      <c r="M16289" s="153"/>
      <c r="N16289" s="153"/>
      <c r="O16289" s="153"/>
      <c r="P16289" s="153"/>
      <c r="Q16289" s="153"/>
      <c r="R16289" s="153"/>
      <c r="S16289" s="152"/>
      <c r="T16289" s="154"/>
    </row>
    <row r="16290" spans="8:20" x14ac:dyDescent="0.25">
      <c r="H16290" s="153"/>
      <c r="I16290" s="151"/>
      <c r="J16290" s="153"/>
      <c r="K16290" s="153"/>
      <c r="L16290" s="153"/>
      <c r="M16290" s="153"/>
      <c r="N16290" s="153"/>
      <c r="O16290" s="153"/>
      <c r="P16290" s="153"/>
      <c r="Q16290" s="153"/>
      <c r="R16290" s="153"/>
      <c r="S16290" s="152"/>
      <c r="T16290" s="154"/>
    </row>
    <row r="16291" spans="8:20" x14ac:dyDescent="0.25">
      <c r="H16291" s="153"/>
      <c r="I16291" s="151"/>
      <c r="J16291" s="153"/>
      <c r="K16291" s="153"/>
      <c r="L16291" s="153"/>
      <c r="M16291" s="153"/>
      <c r="N16291" s="153"/>
      <c r="O16291" s="153"/>
      <c r="P16291" s="153"/>
      <c r="Q16291" s="153"/>
      <c r="R16291" s="153"/>
      <c r="S16291" s="152"/>
      <c r="T16291" s="154"/>
    </row>
    <row r="16292" spans="8:20" x14ac:dyDescent="0.25">
      <c r="H16292" s="153"/>
      <c r="I16292" s="151"/>
      <c r="J16292" s="153"/>
      <c r="K16292" s="153"/>
      <c r="L16292" s="153"/>
      <c r="M16292" s="153"/>
      <c r="N16292" s="153"/>
      <c r="O16292" s="153"/>
      <c r="P16292" s="153"/>
      <c r="Q16292" s="153"/>
      <c r="R16292" s="153"/>
      <c r="S16292" s="152"/>
      <c r="T16292" s="154"/>
    </row>
    <row r="16293" spans="8:20" x14ac:dyDescent="0.25">
      <c r="H16293" s="153"/>
      <c r="I16293" s="151"/>
      <c r="J16293" s="153"/>
      <c r="K16293" s="153"/>
      <c r="L16293" s="153"/>
      <c r="M16293" s="153"/>
      <c r="N16293" s="153"/>
      <c r="O16293" s="153"/>
      <c r="P16293" s="153"/>
      <c r="Q16293" s="153"/>
      <c r="R16293" s="153"/>
      <c r="S16293" s="152"/>
      <c r="T16293" s="154"/>
    </row>
    <row r="16294" spans="8:20" x14ac:dyDescent="0.25">
      <c r="H16294" s="153"/>
      <c r="I16294" s="151"/>
      <c r="J16294" s="153"/>
      <c r="K16294" s="153"/>
      <c r="L16294" s="153"/>
      <c r="M16294" s="153"/>
      <c r="N16294" s="153"/>
      <c r="O16294" s="153"/>
      <c r="P16294" s="153"/>
      <c r="Q16294" s="153"/>
      <c r="R16294" s="153"/>
      <c r="S16294" s="152"/>
      <c r="T16294" s="154"/>
    </row>
    <row r="16295" spans="8:20" x14ac:dyDescent="0.25">
      <c r="H16295" s="153"/>
      <c r="I16295" s="151"/>
      <c r="J16295" s="153"/>
      <c r="K16295" s="153"/>
      <c r="L16295" s="153"/>
      <c r="M16295" s="153"/>
      <c r="N16295" s="153"/>
      <c r="O16295" s="153"/>
      <c r="P16295" s="153"/>
      <c r="Q16295" s="153"/>
      <c r="R16295" s="153"/>
      <c r="S16295" s="152"/>
      <c r="T16295" s="154"/>
    </row>
    <row r="16296" spans="8:20" x14ac:dyDescent="0.25">
      <c r="H16296" s="153"/>
      <c r="I16296" s="151"/>
      <c r="J16296" s="153"/>
      <c r="K16296" s="153"/>
      <c r="L16296" s="153"/>
      <c r="M16296" s="153"/>
      <c r="N16296" s="153"/>
      <c r="O16296" s="153"/>
      <c r="P16296" s="153"/>
      <c r="Q16296" s="153"/>
      <c r="R16296" s="153"/>
      <c r="S16296" s="152"/>
      <c r="T16296" s="154"/>
    </row>
    <row r="16297" spans="8:20" x14ac:dyDescent="0.25">
      <c r="H16297" s="153"/>
      <c r="I16297" s="151"/>
      <c r="J16297" s="153"/>
      <c r="K16297" s="153"/>
      <c r="L16297" s="153"/>
      <c r="M16297" s="153"/>
      <c r="N16297" s="153"/>
      <c r="O16297" s="153"/>
      <c r="P16297" s="153"/>
      <c r="Q16297" s="153"/>
      <c r="R16297" s="153"/>
      <c r="S16297" s="152"/>
      <c r="T16297" s="154"/>
    </row>
    <row r="16298" spans="8:20" x14ac:dyDescent="0.25">
      <c r="H16298" s="153"/>
      <c r="I16298" s="151"/>
      <c r="J16298" s="153"/>
      <c r="K16298" s="153"/>
      <c r="L16298" s="153"/>
      <c r="M16298" s="153"/>
      <c r="N16298" s="153"/>
      <c r="O16298" s="153"/>
      <c r="P16298" s="153"/>
      <c r="Q16298" s="153"/>
      <c r="R16298" s="153"/>
      <c r="S16298" s="152"/>
      <c r="T16298" s="154"/>
    </row>
    <row r="16299" spans="8:20" x14ac:dyDescent="0.25">
      <c r="H16299" s="153"/>
      <c r="I16299" s="151"/>
      <c r="J16299" s="153"/>
      <c r="K16299" s="153"/>
      <c r="L16299" s="153"/>
      <c r="M16299" s="153"/>
      <c r="N16299" s="153"/>
      <c r="O16299" s="153"/>
      <c r="P16299" s="153"/>
      <c r="Q16299" s="153"/>
      <c r="R16299" s="153"/>
      <c r="S16299" s="152"/>
      <c r="T16299" s="154"/>
    </row>
    <row r="16300" spans="8:20" x14ac:dyDescent="0.25">
      <c r="H16300" s="153"/>
      <c r="I16300" s="151"/>
      <c r="J16300" s="153"/>
      <c r="K16300" s="153"/>
      <c r="L16300" s="153"/>
      <c r="M16300" s="153"/>
      <c r="N16300" s="153"/>
      <c r="O16300" s="153"/>
      <c r="P16300" s="153"/>
      <c r="Q16300" s="153"/>
      <c r="R16300" s="153"/>
      <c r="S16300" s="152"/>
      <c r="T16300" s="154"/>
    </row>
    <row r="16301" spans="8:20" x14ac:dyDescent="0.25">
      <c r="H16301" s="153"/>
      <c r="I16301" s="151"/>
      <c r="J16301" s="153"/>
      <c r="K16301" s="153"/>
      <c r="L16301" s="153"/>
      <c r="M16301" s="153"/>
      <c r="N16301" s="153"/>
      <c r="O16301" s="153"/>
      <c r="P16301" s="153"/>
      <c r="Q16301" s="153"/>
      <c r="R16301" s="153"/>
      <c r="S16301" s="152"/>
      <c r="T16301" s="154"/>
    </row>
    <row r="16302" spans="8:20" x14ac:dyDescent="0.25">
      <c r="H16302" s="153"/>
      <c r="I16302" s="151"/>
      <c r="J16302" s="153"/>
      <c r="K16302" s="153"/>
      <c r="L16302" s="153"/>
      <c r="M16302" s="153"/>
      <c r="N16302" s="153"/>
      <c r="O16302" s="153"/>
      <c r="P16302" s="153"/>
      <c r="Q16302" s="153"/>
      <c r="R16302" s="153"/>
      <c r="S16302" s="152"/>
      <c r="T16302" s="154"/>
    </row>
    <row r="16303" spans="8:20" x14ac:dyDescent="0.25">
      <c r="H16303" s="153"/>
      <c r="I16303" s="151"/>
      <c r="J16303" s="153"/>
      <c r="K16303" s="153"/>
      <c r="L16303" s="153"/>
      <c r="M16303" s="153"/>
      <c r="N16303" s="153"/>
      <c r="O16303" s="153"/>
      <c r="P16303" s="153"/>
      <c r="Q16303" s="153"/>
      <c r="R16303" s="153"/>
      <c r="S16303" s="152"/>
      <c r="T16303" s="154"/>
    </row>
    <row r="16304" spans="8:20" x14ac:dyDescent="0.25">
      <c r="H16304" s="153"/>
      <c r="I16304" s="151"/>
      <c r="J16304" s="153"/>
      <c r="K16304" s="153"/>
      <c r="L16304" s="153"/>
      <c r="M16304" s="153"/>
      <c r="N16304" s="153"/>
      <c r="O16304" s="153"/>
      <c r="P16304" s="153"/>
      <c r="Q16304" s="153"/>
      <c r="R16304" s="153"/>
      <c r="S16304" s="152"/>
      <c r="T16304" s="154"/>
    </row>
    <row r="16305" spans="8:20" x14ac:dyDescent="0.25">
      <c r="H16305" s="153"/>
      <c r="I16305" s="151"/>
      <c r="J16305" s="153"/>
      <c r="K16305" s="153"/>
      <c r="L16305" s="153"/>
      <c r="M16305" s="153"/>
      <c r="N16305" s="153"/>
      <c r="O16305" s="153"/>
      <c r="P16305" s="153"/>
      <c r="Q16305" s="153"/>
      <c r="R16305" s="153"/>
      <c r="S16305" s="152"/>
      <c r="T16305" s="154"/>
    </row>
    <row r="16306" spans="8:20" x14ac:dyDescent="0.25">
      <c r="H16306" s="153"/>
      <c r="I16306" s="151"/>
      <c r="J16306" s="153"/>
      <c r="K16306" s="153"/>
      <c r="L16306" s="153"/>
      <c r="M16306" s="153"/>
      <c r="N16306" s="153"/>
      <c r="O16306" s="153"/>
      <c r="P16306" s="153"/>
      <c r="Q16306" s="153"/>
      <c r="R16306" s="153"/>
      <c r="S16306" s="152"/>
      <c r="T16306" s="154"/>
    </row>
    <row r="16307" spans="8:20" x14ac:dyDescent="0.25">
      <c r="H16307" s="153"/>
      <c r="I16307" s="151"/>
      <c r="J16307" s="153"/>
      <c r="K16307" s="153"/>
      <c r="L16307" s="153"/>
      <c r="M16307" s="153"/>
      <c r="N16307" s="153"/>
      <c r="O16307" s="153"/>
      <c r="P16307" s="153"/>
      <c r="Q16307" s="153"/>
      <c r="R16307" s="153"/>
      <c r="S16307" s="152"/>
      <c r="T16307" s="154"/>
    </row>
    <row r="16308" spans="8:20" x14ac:dyDescent="0.25">
      <c r="H16308" s="153"/>
      <c r="I16308" s="151"/>
      <c r="J16308" s="153"/>
      <c r="K16308" s="153"/>
      <c r="L16308" s="153"/>
      <c r="M16308" s="153"/>
      <c r="N16308" s="153"/>
      <c r="O16308" s="153"/>
      <c r="P16308" s="153"/>
      <c r="Q16308" s="153"/>
      <c r="R16308" s="153"/>
      <c r="S16308" s="152"/>
      <c r="T16308" s="154"/>
    </row>
    <row r="16309" spans="8:20" x14ac:dyDescent="0.25">
      <c r="H16309" s="153"/>
      <c r="I16309" s="151"/>
      <c r="J16309" s="153"/>
      <c r="K16309" s="153"/>
      <c r="L16309" s="153"/>
      <c r="M16309" s="153"/>
      <c r="N16309" s="153"/>
      <c r="O16309" s="153"/>
      <c r="P16309" s="153"/>
      <c r="Q16309" s="153"/>
      <c r="R16309" s="153"/>
      <c r="S16309" s="152"/>
      <c r="T16309" s="154"/>
    </row>
    <row r="16310" spans="8:20" x14ac:dyDescent="0.25">
      <c r="H16310" s="153"/>
      <c r="I16310" s="151"/>
      <c r="J16310" s="153"/>
      <c r="K16310" s="153"/>
      <c r="L16310" s="153"/>
      <c r="M16310" s="153"/>
      <c r="N16310" s="153"/>
      <c r="O16310" s="153"/>
      <c r="P16310" s="153"/>
      <c r="Q16310" s="153"/>
      <c r="R16310" s="153"/>
      <c r="S16310" s="152"/>
      <c r="T16310" s="154"/>
    </row>
    <row r="16311" spans="8:20" x14ac:dyDescent="0.25">
      <c r="H16311" s="153"/>
      <c r="I16311" s="151"/>
      <c r="J16311" s="153"/>
      <c r="K16311" s="153"/>
      <c r="L16311" s="153"/>
      <c r="M16311" s="153"/>
      <c r="N16311" s="153"/>
      <c r="O16311" s="153"/>
      <c r="P16311" s="153"/>
      <c r="Q16311" s="153"/>
      <c r="R16311" s="153"/>
      <c r="S16311" s="152"/>
      <c r="T16311" s="154"/>
    </row>
    <row r="16312" spans="8:20" x14ac:dyDescent="0.25">
      <c r="H16312" s="153"/>
      <c r="I16312" s="151"/>
      <c r="J16312" s="153"/>
      <c r="K16312" s="153"/>
      <c r="L16312" s="153"/>
      <c r="M16312" s="153"/>
      <c r="N16312" s="153"/>
      <c r="O16312" s="153"/>
      <c r="P16312" s="153"/>
      <c r="Q16312" s="153"/>
      <c r="R16312" s="153"/>
      <c r="S16312" s="152"/>
      <c r="T16312" s="154"/>
    </row>
    <row r="16313" spans="8:20" x14ac:dyDescent="0.25">
      <c r="H16313" s="153"/>
      <c r="I16313" s="151"/>
      <c r="J16313" s="153"/>
      <c r="K16313" s="153"/>
      <c r="L16313" s="153"/>
      <c r="M16313" s="153"/>
      <c r="N16313" s="153"/>
      <c r="O16313" s="153"/>
      <c r="P16313" s="153"/>
      <c r="Q16313" s="153"/>
      <c r="R16313" s="153"/>
      <c r="S16313" s="152"/>
      <c r="T16313" s="154"/>
    </row>
    <row r="16314" spans="8:20" x14ac:dyDescent="0.25">
      <c r="H16314" s="153"/>
      <c r="I16314" s="151"/>
      <c r="J16314" s="153"/>
      <c r="K16314" s="153"/>
      <c r="L16314" s="153"/>
      <c r="M16314" s="153"/>
      <c r="N16314" s="153"/>
      <c r="O16314" s="153"/>
      <c r="P16314" s="153"/>
      <c r="Q16314" s="153"/>
      <c r="R16314" s="153"/>
      <c r="S16314" s="152"/>
      <c r="T16314" s="154"/>
    </row>
    <row r="16315" spans="8:20" x14ac:dyDescent="0.25">
      <c r="H16315" s="153"/>
      <c r="I16315" s="151"/>
      <c r="J16315" s="153"/>
      <c r="K16315" s="153"/>
      <c r="L16315" s="153"/>
      <c r="M16315" s="153"/>
      <c r="N16315" s="153"/>
      <c r="O16315" s="153"/>
      <c r="P16315" s="153"/>
      <c r="Q16315" s="153"/>
      <c r="R16315" s="153"/>
      <c r="S16315" s="152"/>
      <c r="T16315" s="154"/>
    </row>
    <row r="16316" spans="8:20" x14ac:dyDescent="0.25">
      <c r="H16316" s="153"/>
      <c r="I16316" s="151"/>
      <c r="J16316" s="153"/>
      <c r="K16316" s="153"/>
      <c r="L16316" s="153"/>
      <c r="M16316" s="153"/>
      <c r="N16316" s="153"/>
      <c r="O16316" s="153"/>
      <c r="P16316" s="153"/>
      <c r="Q16316" s="153"/>
      <c r="R16316" s="153"/>
      <c r="S16316" s="152"/>
      <c r="T16316" s="154"/>
    </row>
    <row r="16317" spans="8:20" x14ac:dyDescent="0.25">
      <c r="H16317" s="153"/>
      <c r="I16317" s="151"/>
      <c r="J16317" s="153"/>
      <c r="K16317" s="153"/>
      <c r="L16317" s="153"/>
      <c r="M16317" s="153"/>
      <c r="N16317" s="153"/>
      <c r="O16317" s="153"/>
      <c r="P16317" s="153"/>
      <c r="Q16317" s="153"/>
      <c r="R16317" s="153"/>
      <c r="S16317" s="152"/>
      <c r="T16317" s="154"/>
    </row>
    <row r="16318" spans="8:20" x14ac:dyDescent="0.25">
      <c r="H16318" s="153"/>
      <c r="I16318" s="151"/>
      <c r="J16318" s="153"/>
      <c r="K16318" s="153"/>
      <c r="L16318" s="153"/>
      <c r="M16318" s="153"/>
      <c r="N16318" s="153"/>
      <c r="O16318" s="153"/>
      <c r="P16318" s="153"/>
      <c r="Q16318" s="153"/>
      <c r="R16318" s="153"/>
      <c r="S16318" s="152"/>
      <c r="T16318" s="154"/>
    </row>
    <row r="16319" spans="8:20" x14ac:dyDescent="0.25">
      <c r="H16319" s="153"/>
      <c r="I16319" s="151"/>
      <c r="J16319" s="153"/>
      <c r="K16319" s="153"/>
      <c r="L16319" s="153"/>
      <c r="M16319" s="153"/>
      <c r="N16319" s="153"/>
      <c r="O16319" s="153"/>
      <c r="P16319" s="153"/>
      <c r="Q16319" s="153"/>
      <c r="R16319" s="153"/>
      <c r="S16319" s="152"/>
      <c r="T16319" s="154"/>
    </row>
    <row r="16320" spans="8:20" x14ac:dyDescent="0.25">
      <c r="H16320" s="153"/>
      <c r="I16320" s="151"/>
      <c r="J16320" s="153"/>
      <c r="K16320" s="153"/>
      <c r="L16320" s="153"/>
      <c r="M16320" s="153"/>
      <c r="N16320" s="153"/>
      <c r="O16320" s="153"/>
      <c r="P16320" s="153"/>
      <c r="Q16320" s="153"/>
      <c r="R16320" s="153"/>
      <c r="S16320" s="152"/>
      <c r="T16320" s="154"/>
    </row>
    <row r="16321" spans="8:20" x14ac:dyDescent="0.25">
      <c r="H16321" s="153"/>
      <c r="I16321" s="151"/>
      <c r="J16321" s="153"/>
      <c r="K16321" s="153"/>
      <c r="L16321" s="153"/>
      <c r="M16321" s="153"/>
      <c r="N16321" s="153"/>
      <c r="O16321" s="153"/>
      <c r="P16321" s="153"/>
      <c r="Q16321" s="153"/>
      <c r="R16321" s="153"/>
      <c r="S16321" s="152"/>
      <c r="T16321" s="154"/>
    </row>
    <row r="16322" spans="8:20" x14ac:dyDescent="0.25">
      <c r="H16322" s="153"/>
      <c r="I16322" s="151"/>
      <c r="J16322" s="153"/>
      <c r="K16322" s="153"/>
      <c r="L16322" s="153"/>
      <c r="M16322" s="153"/>
      <c r="N16322" s="153"/>
      <c r="O16322" s="153"/>
      <c r="P16322" s="153"/>
      <c r="Q16322" s="153"/>
      <c r="R16322" s="153"/>
      <c r="S16322" s="152"/>
      <c r="T16322" s="154"/>
    </row>
    <row r="16323" spans="8:20" x14ac:dyDescent="0.25">
      <c r="H16323" s="153"/>
      <c r="I16323" s="151"/>
      <c r="J16323" s="153"/>
      <c r="K16323" s="153"/>
      <c r="L16323" s="153"/>
      <c r="M16323" s="153"/>
      <c r="N16323" s="153"/>
      <c r="O16323" s="153"/>
      <c r="P16323" s="153"/>
      <c r="Q16323" s="153"/>
      <c r="R16323" s="153"/>
      <c r="S16323" s="152"/>
      <c r="T16323" s="154"/>
    </row>
    <row r="16324" spans="8:20" x14ac:dyDescent="0.25">
      <c r="H16324" s="153"/>
      <c r="I16324" s="151"/>
      <c r="J16324" s="153"/>
      <c r="K16324" s="153"/>
      <c r="L16324" s="153"/>
      <c r="M16324" s="153"/>
      <c r="N16324" s="153"/>
      <c r="O16324" s="153"/>
      <c r="P16324" s="153"/>
      <c r="Q16324" s="153"/>
      <c r="R16324" s="153"/>
      <c r="S16324" s="152"/>
      <c r="T16324" s="154"/>
    </row>
    <row r="16325" spans="8:20" x14ac:dyDescent="0.25">
      <c r="H16325" s="153"/>
      <c r="I16325" s="151"/>
      <c r="J16325" s="153"/>
      <c r="K16325" s="153"/>
      <c r="L16325" s="153"/>
      <c r="M16325" s="153"/>
      <c r="N16325" s="153"/>
      <c r="O16325" s="153"/>
      <c r="P16325" s="153"/>
      <c r="Q16325" s="153"/>
      <c r="R16325" s="153"/>
      <c r="S16325" s="152"/>
      <c r="T16325" s="154"/>
    </row>
    <row r="16326" spans="8:20" x14ac:dyDescent="0.25">
      <c r="H16326" s="153"/>
      <c r="I16326" s="151"/>
      <c r="J16326" s="153"/>
      <c r="K16326" s="153"/>
      <c r="L16326" s="153"/>
      <c r="M16326" s="153"/>
      <c r="N16326" s="153"/>
      <c r="O16326" s="153"/>
      <c r="P16326" s="153"/>
      <c r="Q16326" s="153"/>
      <c r="R16326" s="153"/>
      <c r="S16326" s="152"/>
      <c r="T16326" s="154"/>
    </row>
    <row r="16327" spans="8:20" x14ac:dyDescent="0.25">
      <c r="H16327" s="153"/>
      <c r="I16327" s="151"/>
      <c r="J16327" s="153"/>
      <c r="K16327" s="153"/>
      <c r="L16327" s="153"/>
      <c r="M16327" s="153"/>
      <c r="N16327" s="153"/>
      <c r="O16327" s="153"/>
      <c r="P16327" s="153"/>
      <c r="Q16327" s="153"/>
      <c r="R16327" s="153"/>
      <c r="S16327" s="152"/>
      <c r="T16327" s="154"/>
    </row>
    <row r="16328" spans="8:20" x14ac:dyDescent="0.25">
      <c r="H16328" s="153"/>
      <c r="I16328" s="151"/>
      <c r="J16328" s="153"/>
      <c r="K16328" s="153"/>
      <c r="L16328" s="153"/>
      <c r="M16328" s="153"/>
      <c r="N16328" s="153"/>
      <c r="O16328" s="153"/>
      <c r="P16328" s="153"/>
      <c r="Q16328" s="153"/>
      <c r="R16328" s="153"/>
      <c r="S16328" s="152"/>
      <c r="T16328" s="154"/>
    </row>
    <row r="16329" spans="8:20" x14ac:dyDescent="0.25">
      <c r="H16329" s="153"/>
      <c r="I16329" s="151"/>
      <c r="J16329" s="153"/>
      <c r="K16329" s="153"/>
      <c r="L16329" s="153"/>
      <c r="M16329" s="153"/>
      <c r="N16329" s="153"/>
      <c r="O16329" s="153"/>
      <c r="P16329" s="153"/>
      <c r="Q16329" s="153"/>
      <c r="R16329" s="153"/>
      <c r="S16329" s="152"/>
      <c r="T16329" s="154"/>
    </row>
    <row r="16330" spans="8:20" x14ac:dyDescent="0.25">
      <c r="H16330" s="153"/>
      <c r="I16330" s="151"/>
      <c r="J16330" s="153"/>
      <c r="K16330" s="153"/>
      <c r="L16330" s="153"/>
      <c r="M16330" s="153"/>
      <c r="N16330" s="153"/>
      <c r="O16330" s="153"/>
      <c r="P16330" s="153"/>
      <c r="Q16330" s="153"/>
      <c r="R16330" s="153"/>
      <c r="S16330" s="152"/>
      <c r="T16330" s="154"/>
    </row>
    <row r="16331" spans="8:20" x14ac:dyDescent="0.25">
      <c r="H16331" s="153"/>
      <c r="I16331" s="151"/>
      <c r="J16331" s="153"/>
      <c r="K16331" s="153"/>
      <c r="L16331" s="153"/>
      <c r="M16331" s="153"/>
      <c r="N16331" s="153"/>
      <c r="O16331" s="153"/>
      <c r="P16331" s="153"/>
      <c r="Q16331" s="153"/>
      <c r="R16331" s="153"/>
      <c r="S16331" s="152"/>
      <c r="T16331" s="154"/>
    </row>
    <row r="16332" spans="8:20" x14ac:dyDescent="0.25">
      <c r="H16332" s="153"/>
      <c r="I16332" s="151"/>
      <c r="J16332" s="153"/>
      <c r="K16332" s="153"/>
      <c r="L16332" s="153"/>
      <c r="M16332" s="153"/>
      <c r="N16332" s="153"/>
      <c r="O16332" s="153"/>
      <c r="P16332" s="153"/>
      <c r="Q16332" s="153"/>
      <c r="R16332" s="153"/>
      <c r="S16332" s="152"/>
      <c r="T16332" s="154"/>
    </row>
    <row r="16333" spans="8:20" x14ac:dyDescent="0.25">
      <c r="H16333" s="153"/>
      <c r="I16333" s="151"/>
      <c r="J16333" s="153"/>
      <c r="K16333" s="153"/>
      <c r="L16333" s="153"/>
      <c r="M16333" s="153"/>
      <c r="N16333" s="153"/>
      <c r="O16333" s="153"/>
      <c r="P16333" s="153"/>
      <c r="Q16333" s="153"/>
      <c r="R16333" s="153"/>
      <c r="S16333" s="152"/>
      <c r="T16333" s="154"/>
    </row>
    <row r="16334" spans="8:20" x14ac:dyDescent="0.25">
      <c r="H16334" s="153"/>
      <c r="I16334" s="151"/>
      <c r="J16334" s="153"/>
      <c r="K16334" s="153"/>
      <c r="L16334" s="153"/>
      <c r="M16334" s="153"/>
      <c r="N16334" s="153"/>
      <c r="O16334" s="153"/>
      <c r="P16334" s="153"/>
      <c r="Q16334" s="153"/>
      <c r="R16334" s="153"/>
      <c r="S16334" s="152"/>
      <c r="T16334" s="154"/>
    </row>
    <row r="16335" spans="8:20" x14ac:dyDescent="0.25">
      <c r="H16335" s="153"/>
      <c r="I16335" s="151"/>
      <c r="J16335" s="153"/>
      <c r="K16335" s="153"/>
      <c r="L16335" s="153"/>
      <c r="M16335" s="153"/>
      <c r="N16335" s="153"/>
      <c r="O16335" s="153"/>
      <c r="P16335" s="153"/>
      <c r="Q16335" s="153"/>
      <c r="R16335" s="153"/>
      <c r="S16335" s="152"/>
      <c r="T16335" s="154"/>
    </row>
    <row r="16336" spans="8:20" x14ac:dyDescent="0.25">
      <c r="H16336" s="153"/>
      <c r="I16336" s="151"/>
      <c r="J16336" s="153"/>
      <c r="K16336" s="153"/>
      <c r="L16336" s="153"/>
      <c r="M16336" s="153"/>
      <c r="N16336" s="153"/>
      <c r="O16336" s="153"/>
      <c r="P16336" s="153"/>
      <c r="Q16336" s="153"/>
      <c r="R16336" s="153"/>
      <c r="S16336" s="152"/>
      <c r="T16336" s="154"/>
    </row>
    <row r="16337" spans="8:20" x14ac:dyDescent="0.25">
      <c r="H16337" s="153"/>
      <c r="I16337" s="151"/>
      <c r="J16337" s="153"/>
      <c r="K16337" s="153"/>
      <c r="L16337" s="153"/>
      <c r="M16337" s="153"/>
      <c r="N16337" s="153"/>
      <c r="O16337" s="153"/>
      <c r="P16337" s="153"/>
      <c r="Q16337" s="153"/>
      <c r="R16337" s="153"/>
      <c r="S16337" s="152"/>
      <c r="T16337" s="154"/>
    </row>
    <row r="16338" spans="8:20" x14ac:dyDescent="0.25">
      <c r="H16338" s="153"/>
      <c r="I16338" s="151"/>
      <c r="J16338" s="153"/>
      <c r="K16338" s="153"/>
      <c r="L16338" s="153"/>
      <c r="M16338" s="153"/>
      <c r="N16338" s="153"/>
      <c r="O16338" s="153"/>
      <c r="P16338" s="153"/>
      <c r="Q16338" s="153"/>
      <c r="R16338" s="153"/>
      <c r="S16338" s="152"/>
      <c r="T16338" s="154"/>
    </row>
    <row r="16339" spans="8:20" x14ac:dyDescent="0.25">
      <c r="H16339" s="153"/>
      <c r="I16339" s="151"/>
      <c r="J16339" s="153"/>
      <c r="K16339" s="153"/>
      <c r="L16339" s="153"/>
      <c r="M16339" s="153"/>
      <c r="N16339" s="153"/>
      <c r="O16339" s="153"/>
      <c r="P16339" s="153"/>
      <c r="Q16339" s="153"/>
      <c r="R16339" s="153"/>
      <c r="S16339" s="152"/>
      <c r="T16339" s="154"/>
    </row>
    <row r="16340" spans="8:20" x14ac:dyDescent="0.25">
      <c r="H16340" s="153"/>
      <c r="I16340" s="151"/>
      <c r="J16340" s="153"/>
      <c r="K16340" s="153"/>
      <c r="L16340" s="153"/>
      <c r="M16340" s="153"/>
      <c r="N16340" s="153"/>
      <c r="O16340" s="153"/>
      <c r="P16340" s="153"/>
      <c r="Q16340" s="153"/>
      <c r="R16340" s="153"/>
      <c r="S16340" s="152"/>
      <c r="T16340" s="154"/>
    </row>
    <row r="16341" spans="8:20" x14ac:dyDescent="0.25">
      <c r="H16341" s="153"/>
      <c r="I16341" s="151"/>
      <c r="J16341" s="153"/>
      <c r="K16341" s="153"/>
      <c r="L16341" s="153"/>
      <c r="M16341" s="153"/>
      <c r="N16341" s="153"/>
      <c r="O16341" s="153"/>
      <c r="P16341" s="153"/>
      <c r="Q16341" s="153"/>
      <c r="R16341" s="153"/>
      <c r="S16341" s="152"/>
      <c r="T16341" s="154"/>
    </row>
    <row r="16342" spans="8:20" x14ac:dyDescent="0.25">
      <c r="H16342" s="153"/>
      <c r="I16342" s="151"/>
      <c r="J16342" s="153"/>
      <c r="K16342" s="153"/>
      <c r="L16342" s="153"/>
      <c r="M16342" s="153"/>
      <c r="N16342" s="153"/>
      <c r="O16342" s="153"/>
      <c r="P16342" s="153"/>
      <c r="Q16342" s="153"/>
      <c r="R16342" s="153"/>
      <c r="S16342" s="152"/>
      <c r="T16342" s="154"/>
    </row>
    <row r="16343" spans="8:20" x14ac:dyDescent="0.25">
      <c r="H16343" s="153"/>
      <c r="I16343" s="151"/>
      <c r="J16343" s="153"/>
      <c r="K16343" s="153"/>
      <c r="L16343" s="153"/>
      <c r="M16343" s="153"/>
      <c r="N16343" s="153"/>
      <c r="O16343" s="153"/>
      <c r="P16343" s="153"/>
      <c r="Q16343" s="153"/>
      <c r="R16343" s="153"/>
      <c r="S16343" s="152"/>
      <c r="T16343" s="154"/>
    </row>
    <row r="16344" spans="8:20" x14ac:dyDescent="0.25">
      <c r="H16344" s="153"/>
      <c r="I16344" s="151"/>
      <c r="J16344" s="153"/>
      <c r="K16344" s="153"/>
      <c r="L16344" s="153"/>
      <c r="M16344" s="153"/>
      <c r="N16344" s="153"/>
      <c r="O16344" s="153"/>
      <c r="P16344" s="153"/>
      <c r="Q16344" s="153"/>
      <c r="R16344" s="153"/>
      <c r="S16344" s="152"/>
      <c r="T16344" s="154"/>
    </row>
    <row r="16345" spans="8:20" x14ac:dyDescent="0.25">
      <c r="H16345" s="153"/>
      <c r="I16345" s="151"/>
      <c r="J16345" s="153"/>
      <c r="K16345" s="153"/>
      <c r="L16345" s="153"/>
      <c r="M16345" s="153"/>
      <c r="N16345" s="153"/>
      <c r="O16345" s="153"/>
      <c r="P16345" s="153"/>
      <c r="Q16345" s="153"/>
      <c r="R16345" s="153"/>
      <c r="S16345" s="152"/>
      <c r="T16345" s="154"/>
    </row>
    <row r="16346" spans="8:20" x14ac:dyDescent="0.25">
      <c r="H16346" s="153"/>
      <c r="I16346" s="151"/>
      <c r="J16346" s="153"/>
      <c r="K16346" s="153"/>
      <c r="L16346" s="153"/>
      <c r="M16346" s="153"/>
      <c r="N16346" s="153"/>
      <c r="O16346" s="153"/>
      <c r="P16346" s="153"/>
      <c r="Q16346" s="153"/>
      <c r="R16346" s="153"/>
      <c r="S16346" s="152"/>
      <c r="T16346" s="154"/>
    </row>
    <row r="16347" spans="8:20" x14ac:dyDescent="0.25">
      <c r="H16347" s="153"/>
      <c r="I16347" s="151"/>
      <c r="J16347" s="153"/>
      <c r="K16347" s="153"/>
      <c r="L16347" s="153"/>
      <c r="M16347" s="153"/>
      <c r="N16347" s="153"/>
      <c r="O16347" s="153"/>
      <c r="P16347" s="153"/>
      <c r="Q16347" s="153"/>
      <c r="R16347" s="153"/>
      <c r="S16347" s="152"/>
      <c r="T16347" s="154"/>
    </row>
    <row r="16348" spans="8:20" x14ac:dyDescent="0.25">
      <c r="H16348" s="153"/>
      <c r="I16348" s="151"/>
      <c r="J16348" s="153"/>
      <c r="K16348" s="153"/>
      <c r="L16348" s="153"/>
      <c r="M16348" s="153"/>
      <c r="N16348" s="153"/>
      <c r="O16348" s="153"/>
      <c r="P16348" s="153"/>
      <c r="Q16348" s="153"/>
      <c r="R16348" s="153"/>
      <c r="S16348" s="152"/>
      <c r="T16348" s="154"/>
    </row>
    <row r="16349" spans="8:20" x14ac:dyDescent="0.25">
      <c r="H16349" s="153"/>
      <c r="I16349" s="151"/>
      <c r="J16349" s="153"/>
      <c r="K16349" s="153"/>
      <c r="L16349" s="153"/>
      <c r="M16349" s="153"/>
      <c r="N16349" s="153"/>
      <c r="O16349" s="153"/>
      <c r="P16349" s="153"/>
      <c r="Q16349" s="153"/>
      <c r="R16349" s="153"/>
      <c r="S16349" s="152"/>
      <c r="T16349" s="154"/>
    </row>
    <row r="16350" spans="8:20" x14ac:dyDescent="0.25">
      <c r="H16350" s="153"/>
      <c r="I16350" s="151"/>
      <c r="J16350" s="153"/>
      <c r="K16350" s="153"/>
      <c r="L16350" s="153"/>
      <c r="M16350" s="153"/>
      <c r="N16350" s="153"/>
      <c r="O16350" s="153"/>
      <c r="P16350" s="153"/>
      <c r="Q16350" s="153"/>
      <c r="R16350" s="153"/>
      <c r="S16350" s="152"/>
      <c r="T16350" s="154"/>
    </row>
    <row r="16351" spans="8:20" x14ac:dyDescent="0.25">
      <c r="H16351" s="153"/>
      <c r="I16351" s="151"/>
      <c r="J16351" s="153"/>
      <c r="K16351" s="153"/>
      <c r="L16351" s="153"/>
      <c r="M16351" s="153"/>
      <c r="N16351" s="153"/>
      <c r="O16351" s="153"/>
      <c r="P16351" s="153"/>
      <c r="Q16351" s="153"/>
      <c r="R16351" s="153"/>
      <c r="S16351" s="152"/>
      <c r="T16351" s="154"/>
    </row>
    <row r="16352" spans="8:20" x14ac:dyDescent="0.25">
      <c r="H16352" s="153"/>
      <c r="I16352" s="151"/>
      <c r="J16352" s="153"/>
      <c r="K16352" s="153"/>
      <c r="L16352" s="153"/>
      <c r="M16352" s="153"/>
      <c r="N16352" s="153"/>
      <c r="O16352" s="153"/>
      <c r="P16352" s="153"/>
      <c r="Q16352" s="153"/>
      <c r="R16352" s="153"/>
      <c r="S16352" s="152"/>
      <c r="T16352" s="154"/>
    </row>
    <row r="16353" spans="8:20" x14ac:dyDescent="0.25">
      <c r="H16353" s="153"/>
      <c r="I16353" s="151"/>
      <c r="J16353" s="153"/>
      <c r="K16353" s="153"/>
      <c r="L16353" s="153"/>
      <c r="M16353" s="153"/>
      <c r="N16353" s="153"/>
      <c r="O16353" s="153"/>
      <c r="P16353" s="153"/>
      <c r="Q16353" s="153"/>
      <c r="R16353" s="153"/>
      <c r="S16353" s="152"/>
      <c r="T16353" s="154"/>
    </row>
    <row r="16354" spans="8:20" x14ac:dyDescent="0.25">
      <c r="H16354" s="153"/>
      <c r="I16354" s="151"/>
      <c r="J16354" s="153"/>
      <c r="K16354" s="153"/>
      <c r="L16354" s="153"/>
      <c r="M16354" s="153"/>
      <c r="N16354" s="153"/>
      <c r="O16354" s="153"/>
      <c r="P16354" s="153"/>
      <c r="Q16354" s="153"/>
      <c r="R16354" s="153"/>
      <c r="S16354" s="152"/>
      <c r="T16354" s="154"/>
    </row>
    <row r="16355" spans="8:20" x14ac:dyDescent="0.25">
      <c r="H16355" s="153"/>
      <c r="I16355" s="151"/>
      <c r="J16355" s="153"/>
      <c r="K16355" s="153"/>
      <c r="L16355" s="153"/>
      <c r="M16355" s="153"/>
      <c r="N16355" s="153"/>
      <c r="O16355" s="153"/>
      <c r="P16355" s="153"/>
      <c r="Q16355" s="153"/>
      <c r="R16355" s="153"/>
      <c r="S16355" s="152"/>
      <c r="T16355" s="154"/>
    </row>
    <row r="16356" spans="8:20" x14ac:dyDescent="0.25">
      <c r="H16356" s="153"/>
      <c r="I16356" s="151"/>
      <c r="J16356" s="153"/>
      <c r="K16356" s="153"/>
      <c r="L16356" s="153"/>
      <c r="M16356" s="153"/>
      <c r="N16356" s="153"/>
      <c r="O16356" s="153"/>
      <c r="P16356" s="153"/>
      <c r="Q16356" s="153"/>
      <c r="R16356" s="153"/>
      <c r="S16356" s="152"/>
      <c r="T16356" s="154"/>
    </row>
    <row r="16357" spans="8:20" x14ac:dyDescent="0.25">
      <c r="H16357" s="153"/>
      <c r="I16357" s="151"/>
      <c r="J16357" s="153"/>
      <c r="K16357" s="153"/>
      <c r="L16357" s="153"/>
      <c r="M16357" s="153"/>
      <c r="N16357" s="153"/>
      <c r="O16357" s="153"/>
      <c r="P16357" s="153"/>
      <c r="Q16357" s="153"/>
      <c r="R16357" s="153"/>
      <c r="S16357" s="152"/>
      <c r="T16357" s="154"/>
    </row>
    <row r="16358" spans="8:20" x14ac:dyDescent="0.25">
      <c r="H16358" s="153"/>
      <c r="I16358" s="151"/>
      <c r="J16358" s="153"/>
      <c r="K16358" s="153"/>
      <c r="L16358" s="153"/>
      <c r="M16358" s="153"/>
      <c r="N16358" s="153"/>
      <c r="O16358" s="153"/>
      <c r="P16358" s="153"/>
      <c r="Q16358" s="153"/>
      <c r="R16358" s="153"/>
      <c r="S16358" s="152"/>
      <c r="T16358" s="154"/>
    </row>
    <row r="16359" spans="8:20" x14ac:dyDescent="0.25">
      <c r="H16359" s="153"/>
      <c r="I16359" s="151"/>
      <c r="J16359" s="153"/>
      <c r="K16359" s="153"/>
      <c r="L16359" s="153"/>
      <c r="M16359" s="153"/>
      <c r="N16359" s="153"/>
      <c r="O16359" s="153"/>
      <c r="P16359" s="153"/>
      <c r="Q16359" s="153"/>
      <c r="R16359" s="153"/>
      <c r="S16359" s="152"/>
      <c r="T16359" s="154"/>
    </row>
    <row r="16360" spans="8:20" x14ac:dyDescent="0.25">
      <c r="H16360" s="153"/>
      <c r="I16360" s="151"/>
      <c r="J16360" s="153"/>
      <c r="K16360" s="153"/>
      <c r="L16360" s="153"/>
      <c r="M16360" s="153"/>
      <c r="N16360" s="153"/>
      <c r="O16360" s="153"/>
      <c r="P16360" s="153"/>
      <c r="Q16360" s="153"/>
      <c r="R16360" s="153"/>
      <c r="S16360" s="152"/>
      <c r="T16360" s="154"/>
    </row>
    <row r="16361" spans="8:20" x14ac:dyDescent="0.25">
      <c r="H16361" s="153"/>
      <c r="I16361" s="151"/>
      <c r="J16361" s="153"/>
      <c r="K16361" s="153"/>
      <c r="L16361" s="153"/>
      <c r="M16361" s="153"/>
      <c r="N16361" s="153"/>
      <c r="O16361" s="153"/>
      <c r="P16361" s="153"/>
      <c r="Q16361" s="153"/>
      <c r="R16361" s="153"/>
      <c r="S16361" s="152"/>
      <c r="T16361" s="154"/>
    </row>
    <row r="16362" spans="8:20" x14ac:dyDescent="0.25">
      <c r="H16362" s="153"/>
      <c r="I16362" s="151"/>
      <c r="J16362" s="153"/>
      <c r="K16362" s="153"/>
      <c r="L16362" s="153"/>
      <c r="M16362" s="153"/>
      <c r="N16362" s="153"/>
      <c r="O16362" s="153"/>
      <c r="P16362" s="153"/>
      <c r="Q16362" s="153"/>
      <c r="R16362" s="153"/>
      <c r="S16362" s="152"/>
      <c r="T16362" s="154"/>
    </row>
    <row r="16363" spans="8:20" x14ac:dyDescent="0.25">
      <c r="H16363" s="153"/>
      <c r="I16363" s="151"/>
      <c r="J16363" s="153"/>
      <c r="K16363" s="153"/>
      <c r="L16363" s="153"/>
      <c r="M16363" s="153"/>
      <c r="N16363" s="153"/>
      <c r="O16363" s="153"/>
      <c r="P16363" s="153"/>
      <c r="Q16363" s="153"/>
      <c r="R16363" s="153"/>
      <c r="S16363" s="152"/>
      <c r="T16363" s="154"/>
    </row>
    <row r="16364" spans="8:20" x14ac:dyDescent="0.25">
      <c r="H16364" s="153"/>
      <c r="I16364" s="151"/>
      <c r="J16364" s="153"/>
      <c r="K16364" s="153"/>
      <c r="L16364" s="153"/>
      <c r="M16364" s="153"/>
      <c r="N16364" s="153"/>
      <c r="O16364" s="153"/>
      <c r="P16364" s="153"/>
      <c r="Q16364" s="153"/>
      <c r="R16364" s="153"/>
      <c r="S16364" s="152"/>
      <c r="T16364" s="154"/>
    </row>
    <row r="16365" spans="8:20" x14ac:dyDescent="0.25">
      <c r="H16365" s="153"/>
      <c r="I16365" s="151"/>
      <c r="J16365" s="153"/>
      <c r="K16365" s="153"/>
      <c r="L16365" s="153"/>
      <c r="M16365" s="153"/>
      <c r="N16365" s="153"/>
      <c r="O16365" s="153"/>
      <c r="P16365" s="153"/>
      <c r="Q16365" s="153"/>
      <c r="R16365" s="153"/>
      <c r="S16365" s="152"/>
      <c r="T16365" s="154"/>
    </row>
    <row r="16366" spans="8:20" x14ac:dyDescent="0.25">
      <c r="H16366" s="153"/>
      <c r="I16366" s="151"/>
      <c r="J16366" s="153"/>
      <c r="K16366" s="153"/>
      <c r="L16366" s="153"/>
      <c r="M16366" s="153"/>
      <c r="N16366" s="153"/>
      <c r="O16366" s="153"/>
      <c r="P16366" s="153"/>
      <c r="Q16366" s="153"/>
      <c r="R16366" s="153"/>
      <c r="S16366" s="152"/>
      <c r="T16366" s="154"/>
    </row>
    <row r="16367" spans="8:20" x14ac:dyDescent="0.25">
      <c r="H16367" s="153"/>
      <c r="I16367" s="151"/>
      <c r="J16367" s="153"/>
      <c r="K16367" s="153"/>
      <c r="L16367" s="153"/>
      <c r="M16367" s="153"/>
      <c r="N16367" s="153"/>
      <c r="O16367" s="153"/>
      <c r="P16367" s="153"/>
      <c r="Q16367" s="153"/>
      <c r="R16367" s="153"/>
      <c r="S16367" s="152"/>
      <c r="T16367" s="154"/>
    </row>
    <row r="16368" spans="8:20" x14ac:dyDescent="0.25">
      <c r="H16368" s="153"/>
      <c r="I16368" s="151"/>
      <c r="J16368" s="153"/>
      <c r="K16368" s="153"/>
      <c r="L16368" s="153"/>
      <c r="M16368" s="153"/>
      <c r="N16368" s="153"/>
      <c r="O16368" s="153"/>
      <c r="P16368" s="153"/>
      <c r="Q16368" s="153"/>
      <c r="R16368" s="153"/>
      <c r="S16368" s="152"/>
      <c r="T16368" s="154"/>
    </row>
    <row r="16369" spans="8:20" x14ac:dyDescent="0.25">
      <c r="H16369" s="153"/>
      <c r="I16369" s="151"/>
      <c r="J16369" s="153"/>
      <c r="K16369" s="153"/>
      <c r="L16369" s="153"/>
      <c r="M16369" s="153"/>
      <c r="N16369" s="153"/>
      <c r="O16369" s="153"/>
      <c r="P16369" s="153"/>
      <c r="Q16369" s="153"/>
      <c r="R16369" s="153"/>
      <c r="S16369" s="152"/>
      <c r="T16369" s="154"/>
    </row>
    <row r="16370" spans="8:20" x14ac:dyDescent="0.25">
      <c r="H16370" s="153"/>
      <c r="I16370" s="151"/>
      <c r="J16370" s="153"/>
      <c r="K16370" s="153"/>
      <c r="L16370" s="153"/>
      <c r="M16370" s="153"/>
      <c r="N16370" s="153"/>
      <c r="O16370" s="153"/>
      <c r="P16370" s="153"/>
      <c r="Q16370" s="153"/>
      <c r="R16370" s="153"/>
      <c r="S16370" s="152"/>
      <c r="T16370" s="154"/>
    </row>
    <row r="16371" spans="8:20" x14ac:dyDescent="0.25">
      <c r="H16371" s="153"/>
      <c r="I16371" s="151"/>
      <c r="J16371" s="153"/>
      <c r="K16371" s="153"/>
      <c r="L16371" s="153"/>
      <c r="M16371" s="153"/>
      <c r="N16371" s="153"/>
      <c r="O16371" s="153"/>
      <c r="P16371" s="153"/>
      <c r="Q16371" s="153"/>
      <c r="R16371" s="153"/>
      <c r="S16371" s="152"/>
      <c r="T16371" s="154"/>
    </row>
    <row r="16372" spans="8:20" x14ac:dyDescent="0.25">
      <c r="H16372" s="153"/>
      <c r="I16372" s="151"/>
      <c r="J16372" s="153"/>
      <c r="K16372" s="153"/>
      <c r="L16372" s="153"/>
      <c r="M16372" s="153"/>
      <c r="N16372" s="153"/>
      <c r="O16372" s="153"/>
      <c r="P16372" s="153"/>
      <c r="Q16372" s="153"/>
      <c r="R16372" s="153"/>
      <c r="S16372" s="152"/>
      <c r="T16372" s="154"/>
    </row>
    <row r="16373" spans="8:20" x14ac:dyDescent="0.25">
      <c r="H16373" s="153"/>
      <c r="I16373" s="151"/>
      <c r="J16373" s="153"/>
      <c r="K16373" s="153"/>
      <c r="L16373" s="153"/>
      <c r="M16373" s="153"/>
      <c r="N16373" s="153"/>
      <c r="O16373" s="153"/>
      <c r="P16373" s="153"/>
      <c r="Q16373" s="153"/>
      <c r="R16373" s="153"/>
      <c r="S16373" s="152"/>
      <c r="T16373" s="154"/>
    </row>
    <row r="16374" spans="8:20" x14ac:dyDescent="0.25">
      <c r="H16374" s="153"/>
      <c r="I16374" s="151"/>
      <c r="J16374" s="153"/>
      <c r="K16374" s="153"/>
      <c r="L16374" s="153"/>
      <c r="M16374" s="153"/>
      <c r="N16374" s="153"/>
      <c r="O16374" s="153"/>
      <c r="P16374" s="153"/>
      <c r="Q16374" s="153"/>
      <c r="R16374" s="153"/>
      <c r="S16374" s="152"/>
      <c r="T16374" s="154"/>
    </row>
    <row r="16375" spans="8:20" x14ac:dyDescent="0.25">
      <c r="H16375" s="153"/>
      <c r="I16375" s="151"/>
      <c r="J16375" s="153"/>
      <c r="K16375" s="153"/>
      <c r="L16375" s="153"/>
      <c r="M16375" s="153"/>
      <c r="N16375" s="153"/>
      <c r="O16375" s="153"/>
      <c r="P16375" s="153"/>
      <c r="Q16375" s="153"/>
      <c r="R16375" s="153"/>
      <c r="S16375" s="152"/>
      <c r="T16375" s="154"/>
    </row>
    <row r="16376" spans="8:20" x14ac:dyDescent="0.25">
      <c r="H16376" s="153"/>
      <c r="I16376" s="151"/>
      <c r="J16376" s="153"/>
      <c r="K16376" s="153"/>
      <c r="L16376" s="153"/>
      <c r="M16376" s="153"/>
      <c r="N16376" s="153"/>
      <c r="O16376" s="153"/>
      <c r="P16376" s="153"/>
      <c r="Q16376" s="153"/>
      <c r="R16376" s="153"/>
      <c r="S16376" s="152"/>
      <c r="T16376" s="154"/>
    </row>
    <row r="16377" spans="8:20" x14ac:dyDescent="0.25">
      <c r="H16377" s="153"/>
      <c r="I16377" s="151"/>
      <c r="J16377" s="153"/>
      <c r="K16377" s="153"/>
      <c r="L16377" s="153"/>
      <c r="M16377" s="153"/>
      <c r="N16377" s="153"/>
      <c r="O16377" s="153"/>
      <c r="P16377" s="153"/>
      <c r="Q16377" s="153"/>
      <c r="R16377" s="153"/>
      <c r="S16377" s="152"/>
      <c r="T16377" s="154"/>
    </row>
    <row r="16378" spans="8:20" x14ac:dyDescent="0.25">
      <c r="H16378" s="153"/>
      <c r="I16378" s="151"/>
      <c r="J16378" s="153"/>
      <c r="K16378" s="153"/>
      <c r="L16378" s="153"/>
      <c r="M16378" s="153"/>
      <c r="N16378" s="153"/>
      <c r="O16378" s="153"/>
      <c r="P16378" s="153"/>
      <c r="Q16378" s="153"/>
      <c r="R16378" s="153"/>
      <c r="S16378" s="152"/>
      <c r="T16378" s="154"/>
    </row>
    <row r="16379" spans="8:20" x14ac:dyDescent="0.25">
      <c r="H16379" s="153"/>
      <c r="I16379" s="151"/>
      <c r="J16379" s="153"/>
      <c r="K16379" s="153"/>
      <c r="L16379" s="153"/>
      <c r="M16379" s="153"/>
      <c r="N16379" s="153"/>
      <c r="O16379" s="153"/>
      <c r="P16379" s="153"/>
      <c r="Q16379" s="153"/>
      <c r="R16379" s="153"/>
      <c r="S16379" s="152"/>
      <c r="T16379" s="154"/>
    </row>
    <row r="16380" spans="8:20" x14ac:dyDescent="0.25">
      <c r="H16380" s="153"/>
      <c r="I16380" s="151"/>
      <c r="J16380" s="153"/>
      <c r="K16380" s="153"/>
      <c r="L16380" s="153"/>
      <c r="M16380" s="153"/>
      <c r="N16380" s="153"/>
      <c r="O16380" s="153"/>
      <c r="P16380" s="153"/>
      <c r="Q16380" s="153"/>
      <c r="R16380" s="153"/>
      <c r="S16380" s="152"/>
      <c r="T16380" s="154"/>
    </row>
    <row r="16381" spans="8:20" x14ac:dyDescent="0.25">
      <c r="H16381" s="153"/>
      <c r="I16381" s="151"/>
      <c r="J16381" s="153"/>
      <c r="K16381" s="153"/>
      <c r="L16381" s="153"/>
      <c r="M16381" s="153"/>
      <c r="N16381" s="153"/>
      <c r="O16381" s="153"/>
      <c r="P16381" s="153"/>
      <c r="Q16381" s="153"/>
      <c r="R16381" s="153"/>
      <c r="S16381" s="152"/>
      <c r="T16381" s="154"/>
    </row>
    <row r="16382" spans="8:20" x14ac:dyDescent="0.25">
      <c r="H16382" s="153"/>
      <c r="I16382" s="151"/>
      <c r="J16382" s="153"/>
      <c r="K16382" s="153"/>
      <c r="L16382" s="153"/>
      <c r="M16382" s="153"/>
      <c r="N16382" s="153"/>
      <c r="O16382" s="153"/>
      <c r="P16382" s="153"/>
      <c r="Q16382" s="153"/>
      <c r="R16382" s="153"/>
      <c r="S16382" s="152"/>
      <c r="T16382" s="154"/>
    </row>
    <row r="16383" spans="8:20" x14ac:dyDescent="0.25">
      <c r="H16383" s="153"/>
      <c r="I16383" s="151"/>
      <c r="J16383" s="153"/>
      <c r="K16383" s="153"/>
      <c r="L16383" s="153"/>
      <c r="M16383" s="153"/>
      <c r="N16383" s="153"/>
      <c r="O16383" s="153"/>
      <c r="P16383" s="153"/>
      <c r="Q16383" s="153"/>
      <c r="R16383" s="153"/>
      <c r="S16383" s="152"/>
      <c r="T16383" s="154"/>
    </row>
    <row r="16384" spans="8:20" x14ac:dyDescent="0.25">
      <c r="H16384" s="153"/>
      <c r="I16384" s="151"/>
      <c r="J16384" s="153"/>
      <c r="K16384" s="153"/>
      <c r="L16384" s="153"/>
      <c r="M16384" s="153"/>
      <c r="N16384" s="153"/>
      <c r="O16384" s="153"/>
      <c r="P16384" s="153"/>
      <c r="Q16384" s="153"/>
      <c r="R16384" s="153"/>
      <c r="S16384" s="152"/>
      <c r="T16384" s="154"/>
    </row>
    <row r="16385" spans="8:20" x14ac:dyDescent="0.25">
      <c r="H16385" s="153"/>
      <c r="I16385" s="151"/>
      <c r="J16385" s="153"/>
      <c r="K16385" s="153"/>
      <c r="L16385" s="153"/>
      <c r="M16385" s="153"/>
      <c r="N16385" s="153"/>
      <c r="O16385" s="153"/>
      <c r="P16385" s="153"/>
      <c r="Q16385" s="153"/>
      <c r="R16385" s="153"/>
      <c r="S16385" s="152"/>
      <c r="T16385" s="154"/>
    </row>
    <row r="16386" spans="8:20" x14ac:dyDescent="0.25">
      <c r="H16386" s="153"/>
      <c r="I16386" s="151"/>
      <c r="J16386" s="153"/>
      <c r="K16386" s="153"/>
      <c r="L16386" s="153"/>
      <c r="M16386" s="153"/>
      <c r="N16386" s="153"/>
      <c r="O16386" s="153"/>
      <c r="P16386" s="153"/>
      <c r="Q16386" s="153"/>
      <c r="R16386" s="153"/>
      <c r="S16386" s="152"/>
      <c r="T16386" s="154"/>
    </row>
    <row r="16387" spans="8:20" x14ac:dyDescent="0.25">
      <c r="H16387" s="153"/>
      <c r="I16387" s="151"/>
      <c r="J16387" s="153"/>
      <c r="K16387" s="153"/>
      <c r="L16387" s="153"/>
      <c r="M16387" s="153"/>
      <c r="N16387" s="153"/>
      <c r="O16387" s="153"/>
      <c r="P16387" s="153"/>
      <c r="Q16387" s="153"/>
      <c r="R16387" s="153"/>
      <c r="S16387" s="152"/>
      <c r="T16387" s="154"/>
    </row>
    <row r="16388" spans="8:20" x14ac:dyDescent="0.25">
      <c r="H16388" s="153"/>
      <c r="I16388" s="151"/>
      <c r="J16388" s="153"/>
      <c r="K16388" s="153"/>
      <c r="L16388" s="153"/>
      <c r="M16388" s="153"/>
      <c r="N16388" s="153"/>
      <c r="O16388" s="153"/>
      <c r="P16388" s="153"/>
      <c r="Q16388" s="153"/>
      <c r="R16388" s="153"/>
      <c r="S16388" s="152"/>
      <c r="T16388" s="154"/>
    </row>
    <row r="16389" spans="8:20" x14ac:dyDescent="0.25">
      <c r="H16389" s="153"/>
      <c r="I16389" s="151"/>
      <c r="J16389" s="153"/>
      <c r="K16389" s="153"/>
      <c r="L16389" s="153"/>
      <c r="M16389" s="153"/>
      <c r="N16389" s="153"/>
      <c r="O16389" s="153"/>
      <c r="P16389" s="153"/>
      <c r="Q16389" s="153"/>
      <c r="R16389" s="153"/>
      <c r="S16389" s="152"/>
      <c r="T16389" s="154"/>
    </row>
    <row r="16390" spans="8:20" x14ac:dyDescent="0.25">
      <c r="H16390" s="153"/>
      <c r="I16390" s="151"/>
      <c r="J16390" s="153"/>
      <c r="K16390" s="153"/>
      <c r="L16390" s="153"/>
      <c r="M16390" s="153"/>
      <c r="N16390" s="153"/>
      <c r="O16390" s="153"/>
      <c r="P16390" s="153"/>
      <c r="Q16390" s="153"/>
      <c r="R16390" s="153"/>
      <c r="S16390" s="152"/>
      <c r="T16390" s="154"/>
    </row>
    <row r="16391" spans="8:20" x14ac:dyDescent="0.25">
      <c r="H16391" s="153"/>
      <c r="I16391" s="151"/>
      <c r="J16391" s="153"/>
      <c r="K16391" s="153"/>
      <c r="L16391" s="153"/>
      <c r="M16391" s="153"/>
      <c r="N16391" s="153"/>
      <c r="O16391" s="153"/>
      <c r="P16391" s="153"/>
      <c r="Q16391" s="153"/>
      <c r="R16391" s="153"/>
      <c r="S16391" s="152"/>
      <c r="T16391" s="154"/>
    </row>
    <row r="16392" spans="8:20" x14ac:dyDescent="0.25">
      <c r="H16392" s="153"/>
      <c r="I16392" s="151"/>
      <c r="J16392" s="153"/>
      <c r="K16392" s="153"/>
      <c r="L16392" s="153"/>
      <c r="M16392" s="153"/>
      <c r="N16392" s="153"/>
      <c r="O16392" s="153"/>
      <c r="P16392" s="153"/>
      <c r="Q16392" s="153"/>
      <c r="R16392" s="153"/>
      <c r="S16392" s="152"/>
      <c r="T16392" s="154"/>
    </row>
    <row r="16393" spans="8:20" x14ac:dyDescent="0.25">
      <c r="H16393" s="153"/>
      <c r="I16393" s="151"/>
      <c r="J16393" s="153"/>
      <c r="K16393" s="153"/>
      <c r="L16393" s="153"/>
      <c r="M16393" s="153"/>
      <c r="N16393" s="153"/>
      <c r="O16393" s="153"/>
      <c r="P16393" s="153"/>
      <c r="Q16393" s="153"/>
      <c r="R16393" s="153"/>
      <c r="S16393" s="152"/>
      <c r="T16393" s="154"/>
    </row>
    <row r="16394" spans="8:20" x14ac:dyDescent="0.25">
      <c r="H16394" s="153"/>
      <c r="I16394" s="151"/>
      <c r="J16394" s="153"/>
      <c r="K16394" s="153"/>
      <c r="L16394" s="153"/>
      <c r="M16394" s="153"/>
      <c r="N16394" s="153"/>
      <c r="O16394" s="153"/>
      <c r="P16394" s="153"/>
      <c r="Q16394" s="153"/>
      <c r="R16394" s="153"/>
      <c r="S16394" s="152"/>
      <c r="T16394" s="154"/>
    </row>
    <row r="16395" spans="8:20" x14ac:dyDescent="0.25">
      <c r="H16395" s="153"/>
      <c r="I16395" s="151"/>
      <c r="J16395" s="153"/>
      <c r="K16395" s="153"/>
      <c r="L16395" s="153"/>
      <c r="M16395" s="153"/>
      <c r="N16395" s="153"/>
      <c r="O16395" s="153"/>
      <c r="P16395" s="153"/>
      <c r="Q16395" s="153"/>
      <c r="R16395" s="153"/>
      <c r="S16395" s="152"/>
      <c r="T16395" s="154"/>
    </row>
    <row r="16396" spans="8:20" x14ac:dyDescent="0.25">
      <c r="H16396" s="153"/>
      <c r="I16396" s="151"/>
      <c r="J16396" s="153"/>
      <c r="K16396" s="153"/>
      <c r="L16396" s="153"/>
      <c r="M16396" s="153"/>
      <c r="N16396" s="153"/>
      <c r="O16396" s="153"/>
      <c r="P16396" s="153"/>
      <c r="Q16396" s="153"/>
      <c r="R16396" s="153"/>
      <c r="S16396" s="152"/>
      <c r="T16396" s="154"/>
    </row>
    <row r="16397" spans="8:20" x14ac:dyDescent="0.25">
      <c r="H16397" s="153"/>
      <c r="I16397" s="151"/>
      <c r="J16397" s="153"/>
      <c r="K16397" s="153"/>
      <c r="L16397" s="153"/>
      <c r="M16397" s="153"/>
      <c r="N16397" s="153"/>
      <c r="O16397" s="153"/>
      <c r="P16397" s="153"/>
      <c r="Q16397" s="153"/>
      <c r="R16397" s="153"/>
      <c r="S16397" s="152"/>
      <c r="T16397" s="154"/>
    </row>
    <row r="16398" spans="8:20" x14ac:dyDescent="0.25">
      <c r="H16398" s="153"/>
      <c r="I16398" s="151"/>
      <c r="J16398" s="153"/>
      <c r="K16398" s="153"/>
      <c r="L16398" s="153"/>
      <c r="M16398" s="153"/>
      <c r="N16398" s="153"/>
      <c r="O16398" s="153"/>
      <c r="P16398" s="153"/>
      <c r="Q16398" s="153"/>
      <c r="R16398" s="153"/>
      <c r="S16398" s="152"/>
      <c r="T16398" s="154"/>
    </row>
    <row r="16399" spans="8:20" x14ac:dyDescent="0.25">
      <c r="H16399" s="153"/>
      <c r="I16399" s="151"/>
      <c r="J16399" s="153"/>
      <c r="K16399" s="153"/>
      <c r="L16399" s="153"/>
      <c r="M16399" s="153"/>
      <c r="N16399" s="153"/>
      <c r="O16399" s="153"/>
      <c r="P16399" s="153"/>
      <c r="Q16399" s="153"/>
      <c r="R16399" s="153"/>
      <c r="S16399" s="152"/>
      <c r="T16399" s="154"/>
    </row>
    <row r="16400" spans="8:20" x14ac:dyDescent="0.25">
      <c r="H16400" s="153"/>
      <c r="I16400" s="151"/>
      <c r="J16400" s="153"/>
      <c r="K16400" s="153"/>
      <c r="L16400" s="153"/>
      <c r="M16400" s="153"/>
      <c r="N16400" s="153"/>
      <c r="O16400" s="153"/>
      <c r="P16400" s="153"/>
      <c r="Q16400" s="153"/>
      <c r="R16400" s="153"/>
      <c r="S16400" s="152"/>
      <c r="T16400" s="154"/>
    </row>
    <row r="16401" spans="8:20" x14ac:dyDescent="0.25">
      <c r="H16401" s="153"/>
      <c r="I16401" s="151"/>
      <c r="J16401" s="153"/>
      <c r="K16401" s="153"/>
      <c r="L16401" s="153"/>
      <c r="M16401" s="153"/>
      <c r="N16401" s="153"/>
      <c r="O16401" s="153"/>
      <c r="P16401" s="153"/>
      <c r="Q16401" s="153"/>
      <c r="R16401" s="153"/>
      <c r="S16401" s="152"/>
      <c r="T16401" s="154"/>
    </row>
    <row r="16402" spans="8:20" x14ac:dyDescent="0.25">
      <c r="H16402" s="153"/>
      <c r="I16402" s="151"/>
      <c r="J16402" s="153"/>
      <c r="K16402" s="153"/>
      <c r="L16402" s="153"/>
      <c r="M16402" s="153"/>
      <c r="N16402" s="153"/>
      <c r="O16402" s="153"/>
      <c r="P16402" s="153"/>
      <c r="Q16402" s="153"/>
      <c r="R16402" s="153"/>
      <c r="S16402" s="152"/>
      <c r="T16402" s="154"/>
    </row>
    <row r="16403" spans="8:20" x14ac:dyDescent="0.25">
      <c r="H16403" s="153"/>
      <c r="I16403" s="151"/>
      <c r="J16403" s="153"/>
      <c r="K16403" s="153"/>
      <c r="L16403" s="153"/>
      <c r="M16403" s="153"/>
      <c r="N16403" s="153"/>
      <c r="O16403" s="153"/>
      <c r="P16403" s="153"/>
      <c r="Q16403" s="153"/>
      <c r="R16403" s="153"/>
      <c r="S16403" s="152"/>
      <c r="T16403" s="154"/>
    </row>
    <row r="16404" spans="8:20" x14ac:dyDescent="0.25">
      <c r="H16404" s="153"/>
      <c r="I16404" s="151"/>
      <c r="J16404" s="153"/>
      <c r="K16404" s="153"/>
      <c r="L16404" s="153"/>
      <c r="M16404" s="153"/>
      <c r="N16404" s="153"/>
      <c r="O16404" s="153"/>
      <c r="P16404" s="153"/>
      <c r="Q16404" s="153"/>
      <c r="R16404" s="153"/>
      <c r="S16404" s="152"/>
      <c r="T16404" s="154"/>
    </row>
    <row r="16405" spans="8:20" x14ac:dyDescent="0.25">
      <c r="H16405" s="153"/>
      <c r="I16405" s="151"/>
      <c r="J16405" s="153"/>
      <c r="K16405" s="153"/>
      <c r="L16405" s="153"/>
      <c r="M16405" s="153"/>
      <c r="N16405" s="153"/>
      <c r="O16405" s="153"/>
      <c r="P16405" s="153"/>
      <c r="Q16405" s="153"/>
      <c r="R16405" s="153"/>
      <c r="S16405" s="152"/>
      <c r="T16405" s="154"/>
    </row>
    <row r="16406" spans="8:20" x14ac:dyDescent="0.25">
      <c r="H16406" s="153"/>
      <c r="I16406" s="151"/>
      <c r="J16406" s="153"/>
      <c r="K16406" s="153"/>
      <c r="L16406" s="153"/>
      <c r="M16406" s="153"/>
      <c r="N16406" s="153"/>
      <c r="O16406" s="153"/>
      <c r="P16406" s="153"/>
      <c r="Q16406" s="153"/>
      <c r="R16406" s="153"/>
      <c r="S16406" s="152"/>
      <c r="T16406" s="154"/>
    </row>
    <row r="16407" spans="8:20" x14ac:dyDescent="0.25">
      <c r="H16407" s="153"/>
      <c r="I16407" s="151"/>
      <c r="J16407" s="153"/>
      <c r="K16407" s="153"/>
      <c r="L16407" s="153"/>
      <c r="M16407" s="153"/>
      <c r="N16407" s="153"/>
      <c r="O16407" s="153"/>
      <c r="P16407" s="153"/>
      <c r="Q16407" s="153"/>
      <c r="R16407" s="153"/>
      <c r="S16407" s="152"/>
      <c r="T16407" s="154"/>
    </row>
    <row r="16408" spans="8:20" x14ac:dyDescent="0.25">
      <c r="H16408" s="153"/>
      <c r="I16408" s="151"/>
      <c r="J16408" s="153"/>
      <c r="K16408" s="153"/>
      <c r="L16408" s="153"/>
      <c r="M16408" s="153"/>
      <c r="N16408" s="153"/>
      <c r="O16408" s="153"/>
      <c r="P16408" s="153"/>
      <c r="Q16408" s="153"/>
      <c r="R16408" s="153"/>
      <c r="S16408" s="152"/>
      <c r="T16408" s="154"/>
    </row>
    <row r="16409" spans="8:20" x14ac:dyDescent="0.25">
      <c r="H16409" s="153"/>
      <c r="I16409" s="151"/>
      <c r="J16409" s="153"/>
      <c r="K16409" s="153"/>
      <c r="L16409" s="153"/>
      <c r="M16409" s="153"/>
      <c r="N16409" s="153"/>
      <c r="O16409" s="153"/>
      <c r="P16409" s="153"/>
      <c r="Q16409" s="153"/>
      <c r="R16409" s="153"/>
      <c r="S16409" s="152"/>
      <c r="T16409" s="154"/>
    </row>
    <row r="16410" spans="8:20" x14ac:dyDescent="0.25">
      <c r="H16410" s="153"/>
      <c r="I16410" s="151"/>
      <c r="J16410" s="153"/>
      <c r="K16410" s="153"/>
      <c r="L16410" s="153"/>
      <c r="M16410" s="153"/>
      <c r="N16410" s="153"/>
      <c r="O16410" s="153"/>
      <c r="P16410" s="153"/>
      <c r="Q16410" s="153"/>
      <c r="R16410" s="153"/>
      <c r="S16410" s="152"/>
      <c r="T16410" s="154"/>
    </row>
    <row r="16411" spans="8:20" x14ac:dyDescent="0.25">
      <c r="H16411" s="153"/>
      <c r="I16411" s="151"/>
      <c r="J16411" s="153"/>
      <c r="K16411" s="153"/>
      <c r="L16411" s="153"/>
      <c r="M16411" s="153"/>
      <c r="N16411" s="153"/>
      <c r="O16411" s="153"/>
      <c r="P16411" s="153"/>
      <c r="Q16411" s="153"/>
      <c r="R16411" s="153"/>
      <c r="S16411" s="152"/>
      <c r="T16411" s="154"/>
    </row>
    <row r="16412" spans="8:20" x14ac:dyDescent="0.25">
      <c r="H16412" s="153"/>
      <c r="I16412" s="151"/>
      <c r="J16412" s="153"/>
      <c r="K16412" s="153"/>
      <c r="L16412" s="153"/>
      <c r="M16412" s="153"/>
      <c r="N16412" s="153"/>
      <c r="O16412" s="153"/>
      <c r="P16412" s="153"/>
      <c r="Q16412" s="153"/>
      <c r="R16412" s="153"/>
      <c r="S16412" s="152"/>
      <c r="T16412" s="154"/>
    </row>
    <row r="16413" spans="8:20" x14ac:dyDescent="0.25">
      <c r="H16413" s="153"/>
      <c r="I16413" s="151"/>
      <c r="J16413" s="153"/>
      <c r="K16413" s="153"/>
      <c r="L16413" s="153"/>
      <c r="M16413" s="153"/>
      <c r="N16413" s="153"/>
      <c r="O16413" s="153"/>
      <c r="P16413" s="153"/>
      <c r="Q16413" s="153"/>
      <c r="R16413" s="153"/>
      <c r="S16413" s="152"/>
      <c r="T16413" s="154"/>
    </row>
    <row r="16414" spans="8:20" x14ac:dyDescent="0.25">
      <c r="H16414" s="153"/>
      <c r="I16414" s="151"/>
      <c r="J16414" s="153"/>
      <c r="K16414" s="153"/>
      <c r="L16414" s="153"/>
      <c r="M16414" s="153"/>
      <c r="N16414" s="153"/>
      <c r="O16414" s="153"/>
      <c r="P16414" s="153"/>
      <c r="Q16414" s="153"/>
      <c r="R16414" s="153"/>
      <c r="S16414" s="152"/>
      <c r="T16414" s="154"/>
    </row>
    <row r="16415" spans="8:20" x14ac:dyDescent="0.25">
      <c r="H16415" s="153"/>
      <c r="I16415" s="151"/>
      <c r="J16415" s="153"/>
      <c r="K16415" s="153"/>
      <c r="L16415" s="153"/>
      <c r="M16415" s="153"/>
      <c r="N16415" s="153"/>
      <c r="O16415" s="153"/>
      <c r="P16415" s="153"/>
      <c r="Q16415" s="153"/>
      <c r="R16415" s="153"/>
      <c r="S16415" s="152"/>
      <c r="T16415" s="154"/>
    </row>
    <row r="16416" spans="8:20" x14ac:dyDescent="0.25">
      <c r="H16416" s="153"/>
      <c r="I16416" s="151"/>
      <c r="J16416" s="153"/>
      <c r="K16416" s="153"/>
      <c r="L16416" s="153"/>
      <c r="M16416" s="153"/>
      <c r="N16416" s="153"/>
      <c r="O16416" s="153"/>
      <c r="P16416" s="153"/>
      <c r="Q16416" s="153"/>
      <c r="R16416" s="153"/>
      <c r="S16416" s="152"/>
      <c r="T16416" s="154"/>
    </row>
    <row r="16417" spans="8:20" x14ac:dyDescent="0.25">
      <c r="H16417" s="153"/>
      <c r="I16417" s="151"/>
      <c r="J16417" s="153"/>
      <c r="K16417" s="153"/>
      <c r="L16417" s="153"/>
      <c r="M16417" s="153"/>
      <c r="N16417" s="153"/>
      <c r="O16417" s="153"/>
      <c r="P16417" s="153"/>
      <c r="Q16417" s="153"/>
      <c r="R16417" s="153"/>
      <c r="S16417" s="152"/>
      <c r="T16417" s="154"/>
    </row>
    <row r="16418" spans="8:20" x14ac:dyDescent="0.25">
      <c r="H16418" s="153"/>
      <c r="I16418" s="151"/>
      <c r="J16418" s="153"/>
      <c r="K16418" s="153"/>
      <c r="L16418" s="153"/>
      <c r="M16418" s="153"/>
      <c r="N16418" s="153"/>
      <c r="O16418" s="153"/>
      <c r="P16418" s="153"/>
      <c r="Q16418" s="153"/>
      <c r="R16418" s="153"/>
      <c r="S16418" s="152"/>
      <c r="T16418" s="154"/>
    </row>
    <row r="16419" spans="8:20" x14ac:dyDescent="0.25">
      <c r="H16419" s="153"/>
      <c r="I16419" s="151"/>
      <c r="J16419" s="153"/>
      <c r="K16419" s="153"/>
      <c r="L16419" s="153"/>
      <c r="M16419" s="153"/>
      <c r="N16419" s="153"/>
      <c r="O16419" s="153"/>
      <c r="P16419" s="153"/>
      <c r="Q16419" s="153"/>
      <c r="R16419" s="153"/>
      <c r="S16419" s="152"/>
      <c r="T16419" s="154"/>
    </row>
    <row r="16420" spans="8:20" x14ac:dyDescent="0.25">
      <c r="H16420" s="153"/>
      <c r="I16420" s="151"/>
      <c r="J16420" s="153"/>
      <c r="K16420" s="153"/>
      <c r="L16420" s="153"/>
      <c r="M16420" s="153"/>
      <c r="N16420" s="153"/>
      <c r="O16420" s="153"/>
      <c r="P16420" s="153"/>
      <c r="Q16420" s="153"/>
      <c r="R16420" s="153"/>
      <c r="S16420" s="152"/>
      <c r="T16420" s="154"/>
    </row>
    <row r="16421" spans="8:20" x14ac:dyDescent="0.25">
      <c r="H16421" s="153"/>
      <c r="I16421" s="151"/>
      <c r="J16421" s="153"/>
      <c r="K16421" s="153"/>
      <c r="L16421" s="153"/>
      <c r="M16421" s="153"/>
      <c r="N16421" s="153"/>
      <c r="O16421" s="153"/>
      <c r="P16421" s="153"/>
      <c r="Q16421" s="153"/>
      <c r="R16421" s="153"/>
      <c r="S16421" s="152"/>
      <c r="T16421" s="154"/>
    </row>
    <row r="16422" spans="8:20" x14ac:dyDescent="0.25">
      <c r="H16422" s="153"/>
      <c r="I16422" s="151"/>
      <c r="J16422" s="153"/>
      <c r="K16422" s="153"/>
      <c r="L16422" s="153"/>
      <c r="M16422" s="153"/>
      <c r="N16422" s="153"/>
      <c r="O16422" s="153"/>
      <c r="P16422" s="153"/>
      <c r="Q16422" s="153"/>
      <c r="R16422" s="153"/>
      <c r="S16422" s="152"/>
      <c r="T16422" s="154"/>
    </row>
    <row r="16423" spans="8:20" x14ac:dyDescent="0.25">
      <c r="H16423" s="153"/>
      <c r="I16423" s="151"/>
      <c r="J16423" s="153"/>
      <c r="K16423" s="153"/>
      <c r="L16423" s="153"/>
      <c r="M16423" s="153"/>
      <c r="N16423" s="153"/>
      <c r="O16423" s="153"/>
      <c r="P16423" s="153"/>
      <c r="Q16423" s="153"/>
      <c r="R16423" s="153"/>
      <c r="S16423" s="152"/>
      <c r="T16423" s="154"/>
    </row>
    <row r="16424" spans="8:20" x14ac:dyDescent="0.25">
      <c r="H16424" s="153"/>
      <c r="I16424" s="151"/>
      <c r="J16424" s="153"/>
      <c r="K16424" s="153"/>
      <c r="L16424" s="153"/>
      <c r="M16424" s="153"/>
      <c r="N16424" s="153"/>
      <c r="O16424" s="153"/>
      <c r="P16424" s="153"/>
      <c r="Q16424" s="153"/>
      <c r="R16424" s="153"/>
      <c r="S16424" s="152"/>
      <c r="T16424" s="154"/>
    </row>
    <row r="16425" spans="8:20" x14ac:dyDescent="0.25">
      <c r="H16425" s="153"/>
      <c r="I16425" s="151"/>
      <c r="J16425" s="153"/>
      <c r="K16425" s="153"/>
      <c r="L16425" s="153"/>
      <c r="M16425" s="153"/>
      <c r="N16425" s="153"/>
      <c r="O16425" s="153"/>
      <c r="P16425" s="153"/>
      <c r="Q16425" s="153"/>
      <c r="R16425" s="153"/>
      <c r="S16425" s="152"/>
      <c r="T16425" s="154"/>
    </row>
    <row r="16426" spans="8:20" x14ac:dyDescent="0.25">
      <c r="H16426" s="153"/>
      <c r="I16426" s="151"/>
      <c r="J16426" s="153"/>
      <c r="K16426" s="153"/>
      <c r="L16426" s="153"/>
      <c r="M16426" s="153"/>
      <c r="N16426" s="153"/>
      <c r="O16426" s="153"/>
      <c r="P16426" s="153"/>
      <c r="Q16426" s="153"/>
      <c r="R16426" s="153"/>
      <c r="S16426" s="152"/>
      <c r="T16426" s="154"/>
    </row>
    <row r="16427" spans="8:20" x14ac:dyDescent="0.25">
      <c r="H16427" s="153"/>
      <c r="I16427" s="151"/>
      <c r="J16427" s="153"/>
      <c r="K16427" s="153"/>
      <c r="L16427" s="153"/>
      <c r="M16427" s="153"/>
      <c r="N16427" s="153"/>
      <c r="O16427" s="153"/>
      <c r="P16427" s="153"/>
      <c r="Q16427" s="153"/>
      <c r="R16427" s="153"/>
      <c r="S16427" s="152"/>
      <c r="T16427" s="154"/>
    </row>
    <row r="16428" spans="8:20" x14ac:dyDescent="0.25">
      <c r="H16428" s="153"/>
      <c r="I16428" s="151"/>
      <c r="J16428" s="153"/>
      <c r="K16428" s="153"/>
      <c r="L16428" s="153"/>
      <c r="M16428" s="153"/>
      <c r="N16428" s="153"/>
      <c r="O16428" s="153"/>
      <c r="P16428" s="153"/>
      <c r="Q16428" s="153"/>
      <c r="R16428" s="153"/>
      <c r="S16428" s="152"/>
      <c r="T16428" s="154"/>
    </row>
    <row r="16429" spans="8:20" x14ac:dyDescent="0.25">
      <c r="H16429" s="153"/>
      <c r="I16429" s="151"/>
      <c r="J16429" s="153"/>
      <c r="K16429" s="153"/>
      <c r="L16429" s="153"/>
      <c r="M16429" s="153"/>
      <c r="N16429" s="153"/>
      <c r="O16429" s="153"/>
      <c r="P16429" s="153"/>
      <c r="Q16429" s="153"/>
      <c r="R16429" s="153"/>
      <c r="S16429" s="152"/>
      <c r="T16429" s="154"/>
    </row>
    <row r="16430" spans="8:20" x14ac:dyDescent="0.25">
      <c r="H16430" s="153"/>
      <c r="I16430" s="151"/>
      <c r="J16430" s="153"/>
      <c r="K16430" s="153"/>
      <c r="L16430" s="153"/>
      <c r="M16430" s="153"/>
      <c r="N16430" s="153"/>
      <c r="O16430" s="153"/>
      <c r="P16430" s="153"/>
      <c r="Q16430" s="153"/>
      <c r="R16430" s="153"/>
      <c r="S16430" s="152"/>
      <c r="T16430" s="154"/>
    </row>
    <row r="16431" spans="8:20" x14ac:dyDescent="0.25">
      <c r="H16431" s="153"/>
      <c r="I16431" s="151"/>
      <c r="J16431" s="153"/>
      <c r="K16431" s="153"/>
      <c r="L16431" s="153"/>
      <c r="M16431" s="153"/>
      <c r="N16431" s="153"/>
      <c r="O16431" s="153"/>
      <c r="P16431" s="153"/>
      <c r="Q16431" s="153"/>
      <c r="R16431" s="153"/>
      <c r="S16431" s="152"/>
      <c r="T16431" s="154"/>
    </row>
    <row r="16432" spans="8:20" x14ac:dyDescent="0.25">
      <c r="H16432" s="153"/>
      <c r="I16432" s="151"/>
      <c r="J16432" s="153"/>
      <c r="K16432" s="153"/>
      <c r="L16432" s="153"/>
      <c r="M16432" s="153"/>
      <c r="N16432" s="153"/>
      <c r="O16432" s="153"/>
      <c r="P16432" s="153"/>
      <c r="Q16432" s="153"/>
      <c r="R16432" s="153"/>
      <c r="S16432" s="152"/>
      <c r="T16432" s="154"/>
    </row>
    <row r="16433" spans="8:20" x14ac:dyDescent="0.25">
      <c r="H16433" s="153"/>
      <c r="I16433" s="151"/>
      <c r="J16433" s="153"/>
      <c r="K16433" s="153"/>
      <c r="L16433" s="153"/>
      <c r="M16433" s="153"/>
      <c r="N16433" s="153"/>
      <c r="O16433" s="153"/>
      <c r="P16433" s="153"/>
      <c r="Q16433" s="153"/>
      <c r="R16433" s="153"/>
      <c r="S16433" s="152"/>
      <c r="T16433" s="154"/>
    </row>
    <row r="16434" spans="8:20" x14ac:dyDescent="0.25">
      <c r="H16434" s="153"/>
      <c r="I16434" s="151"/>
      <c r="J16434" s="153"/>
      <c r="K16434" s="153"/>
      <c r="L16434" s="153"/>
      <c r="M16434" s="153"/>
      <c r="N16434" s="153"/>
      <c r="O16434" s="153"/>
      <c r="P16434" s="153"/>
      <c r="Q16434" s="153"/>
      <c r="R16434" s="153"/>
      <c r="S16434" s="152"/>
      <c r="T16434" s="154"/>
    </row>
    <row r="16435" spans="8:20" x14ac:dyDescent="0.25">
      <c r="H16435" s="153"/>
      <c r="I16435" s="151"/>
      <c r="J16435" s="153"/>
      <c r="K16435" s="153"/>
      <c r="L16435" s="153"/>
      <c r="M16435" s="153"/>
      <c r="N16435" s="153"/>
      <c r="O16435" s="153"/>
      <c r="P16435" s="153"/>
      <c r="Q16435" s="153"/>
      <c r="R16435" s="153"/>
      <c r="S16435" s="152"/>
      <c r="T16435" s="154"/>
    </row>
    <row r="16436" spans="8:20" x14ac:dyDescent="0.25">
      <c r="H16436" s="153"/>
      <c r="I16436" s="151"/>
      <c r="J16436" s="153"/>
      <c r="K16436" s="153"/>
      <c r="L16436" s="153"/>
      <c r="M16436" s="153"/>
      <c r="N16436" s="153"/>
      <c r="O16436" s="153"/>
      <c r="P16436" s="153"/>
      <c r="Q16436" s="153"/>
      <c r="R16436" s="153"/>
      <c r="S16436" s="152"/>
      <c r="T16436" s="154"/>
    </row>
    <row r="16437" spans="8:20" x14ac:dyDescent="0.25">
      <c r="H16437" s="153"/>
      <c r="I16437" s="151"/>
      <c r="J16437" s="153"/>
      <c r="K16437" s="153"/>
      <c r="L16437" s="153"/>
      <c r="M16437" s="153"/>
      <c r="N16437" s="153"/>
      <c r="O16437" s="153"/>
      <c r="P16437" s="153"/>
      <c r="Q16437" s="153"/>
      <c r="R16437" s="153"/>
      <c r="S16437" s="152"/>
      <c r="T16437" s="154"/>
    </row>
    <row r="16438" spans="8:20" x14ac:dyDescent="0.25">
      <c r="H16438" s="153"/>
      <c r="I16438" s="151"/>
      <c r="J16438" s="153"/>
      <c r="K16438" s="153"/>
      <c r="L16438" s="153"/>
      <c r="M16438" s="153"/>
      <c r="N16438" s="153"/>
      <c r="O16438" s="153"/>
      <c r="P16438" s="153"/>
      <c r="Q16438" s="153"/>
      <c r="R16438" s="153"/>
      <c r="S16438" s="152"/>
      <c r="T16438" s="154"/>
    </row>
    <row r="16439" spans="8:20" x14ac:dyDescent="0.25">
      <c r="H16439" s="153"/>
      <c r="I16439" s="151"/>
      <c r="J16439" s="153"/>
      <c r="K16439" s="153"/>
      <c r="L16439" s="153"/>
      <c r="M16439" s="153"/>
      <c r="N16439" s="153"/>
      <c r="O16439" s="153"/>
      <c r="P16439" s="153"/>
      <c r="Q16439" s="153"/>
      <c r="R16439" s="153"/>
      <c r="S16439" s="152"/>
      <c r="T16439" s="154"/>
    </row>
    <row r="16440" spans="8:20" x14ac:dyDescent="0.25">
      <c r="H16440" s="153"/>
      <c r="I16440" s="151"/>
      <c r="J16440" s="153"/>
      <c r="K16440" s="153"/>
      <c r="L16440" s="153"/>
      <c r="M16440" s="153"/>
      <c r="N16440" s="153"/>
      <c r="O16440" s="153"/>
      <c r="P16440" s="153"/>
      <c r="Q16440" s="153"/>
      <c r="R16440" s="153"/>
      <c r="S16440" s="152"/>
      <c r="T16440" s="154"/>
    </row>
    <row r="16441" spans="8:20" x14ac:dyDescent="0.25">
      <c r="H16441" s="153"/>
      <c r="I16441" s="151"/>
      <c r="J16441" s="153"/>
      <c r="K16441" s="153"/>
      <c r="L16441" s="153"/>
      <c r="M16441" s="153"/>
      <c r="N16441" s="153"/>
      <c r="O16441" s="153"/>
      <c r="P16441" s="153"/>
      <c r="Q16441" s="153"/>
      <c r="R16441" s="153"/>
      <c r="S16441" s="152"/>
      <c r="T16441" s="154"/>
    </row>
    <row r="16442" spans="8:20" x14ac:dyDescent="0.25">
      <c r="H16442" s="153"/>
      <c r="I16442" s="151"/>
      <c r="J16442" s="153"/>
      <c r="K16442" s="153"/>
      <c r="L16442" s="153"/>
      <c r="M16442" s="153"/>
      <c r="N16442" s="153"/>
      <c r="O16442" s="153"/>
      <c r="P16442" s="153"/>
      <c r="Q16442" s="153"/>
      <c r="R16442" s="153"/>
      <c r="S16442" s="152"/>
      <c r="T16442" s="154"/>
    </row>
    <row r="16443" spans="8:20" x14ac:dyDescent="0.25">
      <c r="H16443" s="153"/>
      <c r="I16443" s="151"/>
      <c r="J16443" s="153"/>
      <c r="K16443" s="153"/>
      <c r="L16443" s="153"/>
      <c r="M16443" s="153"/>
      <c r="N16443" s="153"/>
      <c r="O16443" s="153"/>
      <c r="P16443" s="153"/>
      <c r="Q16443" s="153"/>
      <c r="R16443" s="153"/>
      <c r="S16443" s="152"/>
      <c r="T16443" s="154"/>
    </row>
    <row r="16444" spans="8:20" x14ac:dyDescent="0.25">
      <c r="H16444" s="153"/>
      <c r="I16444" s="151"/>
      <c r="J16444" s="153"/>
      <c r="K16444" s="153"/>
      <c r="L16444" s="153"/>
      <c r="M16444" s="153"/>
      <c r="N16444" s="153"/>
      <c r="O16444" s="153"/>
      <c r="P16444" s="153"/>
      <c r="Q16444" s="153"/>
      <c r="R16444" s="153"/>
      <c r="S16444" s="152"/>
      <c r="T16444" s="154"/>
    </row>
    <row r="16445" spans="8:20" x14ac:dyDescent="0.25">
      <c r="H16445" s="153"/>
      <c r="I16445" s="151"/>
      <c r="J16445" s="153"/>
      <c r="K16445" s="153"/>
      <c r="L16445" s="153"/>
      <c r="M16445" s="153"/>
      <c r="N16445" s="153"/>
      <c r="O16445" s="153"/>
      <c r="P16445" s="153"/>
      <c r="Q16445" s="153"/>
      <c r="R16445" s="153"/>
      <c r="S16445" s="152"/>
      <c r="T16445" s="154"/>
    </row>
    <row r="16446" spans="8:20" x14ac:dyDescent="0.25">
      <c r="H16446" s="153"/>
      <c r="I16446" s="151"/>
      <c r="J16446" s="153"/>
      <c r="K16446" s="153"/>
      <c r="L16446" s="153"/>
      <c r="M16446" s="153"/>
      <c r="N16446" s="153"/>
      <c r="O16446" s="153"/>
      <c r="P16446" s="153"/>
      <c r="Q16446" s="153"/>
      <c r="R16446" s="153"/>
      <c r="S16446" s="152"/>
      <c r="T16446" s="154"/>
    </row>
    <row r="16447" spans="8:20" x14ac:dyDescent="0.25">
      <c r="H16447" s="153"/>
      <c r="I16447" s="151"/>
      <c r="J16447" s="153"/>
      <c r="K16447" s="153"/>
      <c r="L16447" s="153"/>
      <c r="M16447" s="153"/>
      <c r="N16447" s="153"/>
      <c r="O16447" s="153"/>
      <c r="P16447" s="153"/>
      <c r="Q16447" s="153"/>
      <c r="R16447" s="153"/>
      <c r="S16447" s="152"/>
      <c r="T16447" s="154"/>
    </row>
    <row r="16448" spans="8:20" x14ac:dyDescent="0.25">
      <c r="H16448" s="153"/>
      <c r="I16448" s="151"/>
      <c r="J16448" s="153"/>
      <c r="K16448" s="153"/>
      <c r="L16448" s="153"/>
      <c r="M16448" s="153"/>
      <c r="N16448" s="153"/>
      <c r="O16448" s="153"/>
      <c r="P16448" s="153"/>
      <c r="Q16448" s="153"/>
      <c r="R16448" s="153"/>
      <c r="S16448" s="152"/>
      <c r="T16448" s="154"/>
    </row>
    <row r="16449" spans="8:20" x14ac:dyDescent="0.25">
      <c r="H16449" s="153"/>
      <c r="I16449" s="151"/>
      <c r="J16449" s="153"/>
      <c r="K16449" s="153"/>
      <c r="L16449" s="153"/>
      <c r="M16449" s="153"/>
      <c r="N16449" s="153"/>
      <c r="O16449" s="153"/>
      <c r="P16449" s="153"/>
      <c r="Q16449" s="153"/>
      <c r="R16449" s="153"/>
      <c r="S16449" s="152"/>
      <c r="T16449" s="154"/>
    </row>
    <row r="16450" spans="8:20" x14ac:dyDescent="0.25">
      <c r="H16450" s="153"/>
      <c r="I16450" s="151"/>
      <c r="J16450" s="153"/>
      <c r="K16450" s="153"/>
      <c r="L16450" s="153"/>
      <c r="M16450" s="153"/>
      <c r="N16450" s="153"/>
      <c r="O16450" s="153"/>
      <c r="P16450" s="153"/>
      <c r="Q16450" s="153"/>
      <c r="R16450" s="153"/>
      <c r="S16450" s="152"/>
      <c r="T16450" s="154"/>
    </row>
    <row r="16451" spans="8:20" x14ac:dyDescent="0.25">
      <c r="H16451" s="153"/>
      <c r="I16451" s="151"/>
      <c r="J16451" s="153"/>
      <c r="K16451" s="153"/>
      <c r="L16451" s="153"/>
      <c r="M16451" s="153"/>
      <c r="N16451" s="153"/>
      <c r="O16451" s="153"/>
      <c r="P16451" s="153"/>
      <c r="Q16451" s="153"/>
      <c r="R16451" s="153"/>
      <c r="S16451" s="152"/>
      <c r="T16451" s="154"/>
    </row>
    <row r="16452" spans="8:20" x14ac:dyDescent="0.25">
      <c r="H16452" s="153"/>
      <c r="I16452" s="151"/>
      <c r="J16452" s="153"/>
      <c r="K16452" s="153"/>
      <c r="L16452" s="153"/>
      <c r="M16452" s="153"/>
      <c r="N16452" s="153"/>
      <c r="O16452" s="153"/>
      <c r="P16452" s="153"/>
      <c r="Q16452" s="153"/>
      <c r="R16452" s="153"/>
      <c r="S16452" s="152"/>
      <c r="T16452" s="154"/>
    </row>
    <row r="16453" spans="8:20" x14ac:dyDescent="0.25">
      <c r="H16453" s="153"/>
      <c r="I16453" s="151"/>
      <c r="J16453" s="153"/>
      <c r="K16453" s="153"/>
      <c r="L16453" s="153"/>
      <c r="M16453" s="153"/>
      <c r="N16453" s="153"/>
      <c r="O16453" s="153"/>
      <c r="P16453" s="153"/>
      <c r="Q16453" s="153"/>
      <c r="R16453" s="153"/>
      <c r="S16453" s="152"/>
      <c r="T16453" s="154"/>
    </row>
    <row r="16454" spans="8:20" x14ac:dyDescent="0.25">
      <c r="H16454" s="153"/>
      <c r="I16454" s="151"/>
      <c r="J16454" s="153"/>
      <c r="K16454" s="153"/>
      <c r="L16454" s="153"/>
      <c r="M16454" s="153"/>
      <c r="N16454" s="153"/>
      <c r="O16454" s="153"/>
      <c r="P16454" s="153"/>
      <c r="Q16454" s="153"/>
      <c r="R16454" s="153"/>
      <c r="S16454" s="152"/>
      <c r="T16454" s="154"/>
    </row>
    <row r="16455" spans="8:20" x14ac:dyDescent="0.25">
      <c r="H16455" s="153"/>
      <c r="I16455" s="151"/>
      <c r="J16455" s="153"/>
      <c r="K16455" s="153"/>
      <c r="L16455" s="153"/>
      <c r="M16455" s="153"/>
      <c r="N16455" s="153"/>
      <c r="O16455" s="153"/>
      <c r="P16455" s="153"/>
      <c r="Q16455" s="153"/>
      <c r="R16455" s="153"/>
      <c r="S16455" s="152"/>
      <c r="T16455" s="154"/>
    </row>
    <row r="16456" spans="8:20" x14ac:dyDescent="0.25">
      <c r="H16456" s="153"/>
      <c r="I16456" s="151"/>
      <c r="J16456" s="153"/>
      <c r="K16456" s="153"/>
      <c r="L16456" s="153"/>
      <c r="M16456" s="153"/>
      <c r="N16456" s="153"/>
      <c r="O16456" s="153"/>
      <c r="P16456" s="153"/>
      <c r="Q16456" s="153"/>
      <c r="R16456" s="153"/>
      <c r="S16456" s="152"/>
      <c r="T16456" s="154"/>
    </row>
    <row r="16457" spans="8:20" x14ac:dyDescent="0.25">
      <c r="H16457" s="153"/>
      <c r="I16457" s="151"/>
      <c r="J16457" s="153"/>
      <c r="K16457" s="153"/>
      <c r="L16457" s="153"/>
      <c r="M16457" s="153"/>
      <c r="N16457" s="153"/>
      <c r="O16457" s="153"/>
      <c r="P16457" s="153"/>
      <c r="Q16457" s="153"/>
      <c r="R16457" s="153"/>
      <c r="S16457" s="152"/>
      <c r="T16457" s="154"/>
    </row>
    <row r="16458" spans="8:20" x14ac:dyDescent="0.25">
      <c r="H16458" s="153"/>
      <c r="I16458" s="151"/>
      <c r="J16458" s="153"/>
      <c r="K16458" s="153"/>
      <c r="L16458" s="153"/>
      <c r="M16458" s="153"/>
      <c r="N16458" s="153"/>
      <c r="O16458" s="153"/>
      <c r="P16458" s="153"/>
      <c r="Q16458" s="153"/>
      <c r="R16458" s="153"/>
      <c r="S16458" s="152"/>
      <c r="T16458" s="154"/>
    </row>
    <row r="16459" spans="8:20" x14ac:dyDescent="0.25">
      <c r="H16459" s="153"/>
      <c r="I16459" s="151"/>
      <c r="J16459" s="153"/>
      <c r="K16459" s="153"/>
      <c r="L16459" s="153"/>
      <c r="M16459" s="153"/>
      <c r="N16459" s="153"/>
      <c r="O16459" s="153"/>
      <c r="P16459" s="153"/>
      <c r="Q16459" s="153"/>
      <c r="R16459" s="153"/>
      <c r="S16459" s="152"/>
      <c r="T16459" s="154"/>
    </row>
    <row r="16460" spans="8:20" x14ac:dyDescent="0.25">
      <c r="H16460" s="153"/>
      <c r="I16460" s="151"/>
      <c r="J16460" s="153"/>
      <c r="K16460" s="153"/>
      <c r="L16460" s="153"/>
      <c r="M16460" s="153"/>
      <c r="N16460" s="153"/>
      <c r="O16460" s="153"/>
      <c r="P16460" s="153"/>
      <c r="Q16460" s="153"/>
      <c r="R16460" s="153"/>
      <c r="S16460" s="152"/>
      <c r="T16460" s="154"/>
    </row>
    <row r="16461" spans="8:20" x14ac:dyDescent="0.25">
      <c r="H16461" s="153"/>
      <c r="I16461" s="151"/>
      <c r="J16461" s="153"/>
      <c r="K16461" s="153"/>
      <c r="L16461" s="153"/>
      <c r="M16461" s="153"/>
      <c r="N16461" s="153"/>
      <c r="O16461" s="153"/>
      <c r="P16461" s="153"/>
      <c r="Q16461" s="153"/>
      <c r="R16461" s="153"/>
      <c r="S16461" s="152"/>
      <c r="T16461" s="154"/>
    </row>
    <row r="16462" spans="8:20" x14ac:dyDescent="0.25">
      <c r="H16462" s="153"/>
      <c r="I16462" s="151"/>
      <c r="J16462" s="153"/>
      <c r="K16462" s="153"/>
      <c r="L16462" s="153"/>
      <c r="M16462" s="153"/>
      <c r="N16462" s="153"/>
      <c r="O16462" s="153"/>
      <c r="P16462" s="153"/>
      <c r="Q16462" s="153"/>
      <c r="R16462" s="153"/>
      <c r="S16462" s="152"/>
      <c r="T16462" s="154"/>
    </row>
    <row r="16463" spans="8:20" x14ac:dyDescent="0.25">
      <c r="H16463" s="153"/>
      <c r="I16463" s="151"/>
      <c r="J16463" s="153"/>
      <c r="K16463" s="153"/>
      <c r="L16463" s="153"/>
      <c r="M16463" s="153"/>
      <c r="N16463" s="153"/>
      <c r="O16463" s="153"/>
      <c r="P16463" s="153"/>
      <c r="Q16463" s="153"/>
      <c r="R16463" s="153"/>
      <c r="S16463" s="152"/>
      <c r="T16463" s="154"/>
    </row>
    <row r="16464" spans="8:20" x14ac:dyDescent="0.25">
      <c r="H16464" s="153"/>
      <c r="I16464" s="151"/>
      <c r="J16464" s="153"/>
      <c r="K16464" s="153"/>
      <c r="L16464" s="153"/>
      <c r="M16464" s="153"/>
      <c r="N16464" s="153"/>
      <c r="O16464" s="153"/>
      <c r="P16464" s="153"/>
      <c r="Q16464" s="153"/>
      <c r="R16464" s="153"/>
      <c r="S16464" s="152"/>
      <c r="T16464" s="154"/>
    </row>
    <row r="16465" spans="8:20" x14ac:dyDescent="0.25">
      <c r="H16465" s="153"/>
      <c r="I16465" s="151"/>
      <c r="J16465" s="153"/>
      <c r="K16465" s="153"/>
      <c r="L16465" s="153"/>
      <c r="M16465" s="153"/>
      <c r="N16465" s="153"/>
      <c r="O16465" s="153"/>
      <c r="P16465" s="153"/>
      <c r="Q16465" s="153"/>
      <c r="R16465" s="153"/>
      <c r="S16465" s="152"/>
      <c r="T16465" s="154"/>
    </row>
    <row r="16466" spans="8:20" x14ac:dyDescent="0.25">
      <c r="H16466" s="153"/>
      <c r="I16466" s="151"/>
      <c r="J16466" s="153"/>
      <c r="K16466" s="153"/>
      <c r="L16466" s="153"/>
      <c r="M16466" s="153"/>
      <c r="N16466" s="153"/>
      <c r="O16466" s="153"/>
      <c r="P16466" s="153"/>
      <c r="Q16466" s="153"/>
      <c r="R16466" s="153"/>
      <c r="S16466" s="152"/>
      <c r="T16466" s="154"/>
    </row>
    <row r="16467" spans="8:20" x14ac:dyDescent="0.25">
      <c r="H16467" s="153"/>
      <c r="I16467" s="151"/>
      <c r="J16467" s="153"/>
      <c r="K16467" s="153"/>
      <c r="L16467" s="153"/>
      <c r="M16467" s="153"/>
      <c r="N16467" s="153"/>
      <c r="O16467" s="153"/>
      <c r="P16467" s="153"/>
      <c r="Q16467" s="153"/>
      <c r="R16467" s="153"/>
      <c r="S16467" s="152"/>
      <c r="T16467" s="154"/>
    </row>
    <row r="16468" spans="8:20" x14ac:dyDescent="0.25">
      <c r="H16468" s="153"/>
      <c r="I16468" s="151"/>
      <c r="J16468" s="153"/>
      <c r="K16468" s="153"/>
      <c r="L16468" s="153"/>
      <c r="M16468" s="153"/>
      <c r="N16468" s="153"/>
      <c r="O16468" s="153"/>
      <c r="P16468" s="153"/>
      <c r="Q16468" s="153"/>
      <c r="R16468" s="153"/>
      <c r="S16468" s="152"/>
      <c r="T16468" s="154"/>
    </row>
    <row r="16469" spans="8:20" x14ac:dyDescent="0.25">
      <c r="H16469" s="153"/>
      <c r="I16469" s="151"/>
      <c r="J16469" s="153"/>
      <c r="K16469" s="153"/>
      <c r="L16469" s="153"/>
      <c r="M16469" s="153"/>
      <c r="N16469" s="153"/>
      <c r="O16469" s="153"/>
      <c r="P16469" s="153"/>
      <c r="Q16469" s="153"/>
      <c r="R16469" s="153"/>
      <c r="S16469" s="152"/>
      <c r="T16469" s="154"/>
    </row>
    <row r="16470" spans="8:20" x14ac:dyDescent="0.25">
      <c r="H16470" s="153"/>
      <c r="I16470" s="151"/>
      <c r="J16470" s="153"/>
      <c r="K16470" s="153"/>
      <c r="L16470" s="153"/>
      <c r="M16470" s="153"/>
      <c r="N16470" s="153"/>
      <c r="O16470" s="153"/>
      <c r="P16470" s="153"/>
      <c r="Q16470" s="153"/>
      <c r="R16470" s="153"/>
      <c r="S16470" s="152"/>
      <c r="T16470" s="154"/>
    </row>
    <row r="16471" spans="8:20" x14ac:dyDescent="0.25">
      <c r="H16471" s="153"/>
      <c r="I16471" s="151"/>
      <c r="J16471" s="153"/>
      <c r="K16471" s="153"/>
      <c r="L16471" s="153"/>
      <c r="M16471" s="153"/>
      <c r="N16471" s="153"/>
      <c r="O16471" s="153"/>
      <c r="P16471" s="153"/>
      <c r="Q16471" s="153"/>
      <c r="R16471" s="153"/>
      <c r="S16471" s="152"/>
      <c r="T16471" s="154"/>
    </row>
    <row r="16472" spans="8:20" x14ac:dyDescent="0.25">
      <c r="H16472" s="153"/>
      <c r="I16472" s="151"/>
      <c r="J16472" s="153"/>
      <c r="K16472" s="153"/>
      <c r="L16472" s="153"/>
      <c r="M16472" s="153"/>
      <c r="N16472" s="153"/>
      <c r="O16472" s="153"/>
      <c r="P16472" s="153"/>
      <c r="Q16472" s="153"/>
      <c r="R16472" s="153"/>
      <c r="S16472" s="152"/>
      <c r="T16472" s="154"/>
    </row>
    <row r="16473" spans="8:20" x14ac:dyDescent="0.25">
      <c r="H16473" s="153"/>
      <c r="I16473" s="151"/>
      <c r="J16473" s="153"/>
      <c r="K16473" s="153"/>
      <c r="L16473" s="153"/>
      <c r="M16473" s="153"/>
      <c r="N16473" s="153"/>
      <c r="O16473" s="153"/>
      <c r="P16473" s="153"/>
      <c r="Q16473" s="153"/>
      <c r="R16473" s="153"/>
      <c r="S16473" s="152"/>
      <c r="T16473" s="154"/>
    </row>
    <row r="16474" spans="8:20" x14ac:dyDescent="0.25">
      <c r="H16474" s="153"/>
      <c r="I16474" s="151"/>
      <c r="J16474" s="153"/>
      <c r="K16474" s="153"/>
      <c r="L16474" s="153"/>
      <c r="M16474" s="153"/>
      <c r="N16474" s="153"/>
      <c r="O16474" s="153"/>
      <c r="P16474" s="153"/>
      <c r="Q16474" s="153"/>
      <c r="R16474" s="153"/>
      <c r="S16474" s="152"/>
      <c r="T16474" s="154"/>
    </row>
    <row r="16475" spans="8:20" x14ac:dyDescent="0.25">
      <c r="H16475" s="153"/>
      <c r="I16475" s="151"/>
      <c r="J16475" s="153"/>
      <c r="K16475" s="153"/>
      <c r="L16475" s="153"/>
      <c r="M16475" s="153"/>
      <c r="N16475" s="153"/>
      <c r="O16475" s="153"/>
      <c r="P16475" s="153"/>
      <c r="Q16475" s="153"/>
      <c r="R16475" s="153"/>
      <c r="S16475" s="152"/>
      <c r="T16475" s="154"/>
    </row>
    <row r="16476" spans="8:20" x14ac:dyDescent="0.25">
      <c r="H16476" s="153"/>
      <c r="I16476" s="151"/>
      <c r="J16476" s="153"/>
      <c r="K16476" s="153"/>
      <c r="L16476" s="153"/>
      <c r="M16476" s="153"/>
      <c r="N16476" s="153"/>
      <c r="O16476" s="153"/>
      <c r="P16476" s="153"/>
      <c r="Q16476" s="153"/>
      <c r="R16476" s="153"/>
      <c r="S16476" s="152"/>
      <c r="T16476" s="154"/>
    </row>
    <row r="16477" spans="8:20" x14ac:dyDescent="0.25">
      <c r="H16477" s="153"/>
      <c r="I16477" s="151"/>
      <c r="J16477" s="153"/>
      <c r="K16477" s="153"/>
      <c r="L16477" s="153"/>
      <c r="M16477" s="153"/>
      <c r="N16477" s="153"/>
      <c r="O16477" s="153"/>
      <c r="P16477" s="153"/>
      <c r="Q16477" s="153"/>
      <c r="R16477" s="153"/>
      <c r="S16477" s="152"/>
      <c r="T16477" s="154"/>
    </row>
    <row r="16478" spans="8:20" x14ac:dyDescent="0.25">
      <c r="H16478" s="153"/>
      <c r="I16478" s="151"/>
      <c r="J16478" s="153"/>
      <c r="K16478" s="153"/>
      <c r="L16478" s="153"/>
      <c r="M16478" s="153"/>
      <c r="N16478" s="153"/>
      <c r="O16478" s="153"/>
      <c r="P16478" s="153"/>
      <c r="Q16478" s="153"/>
      <c r="R16478" s="153"/>
      <c r="S16478" s="152"/>
      <c r="T16478" s="154"/>
    </row>
    <row r="16479" spans="8:20" x14ac:dyDescent="0.25">
      <c r="H16479" s="153"/>
      <c r="I16479" s="151"/>
      <c r="J16479" s="153"/>
      <c r="K16479" s="153"/>
      <c r="L16479" s="153"/>
      <c r="M16479" s="153"/>
      <c r="N16479" s="153"/>
      <c r="O16479" s="153"/>
      <c r="P16479" s="153"/>
      <c r="Q16479" s="153"/>
      <c r="R16479" s="153"/>
      <c r="S16479" s="152"/>
      <c r="T16479" s="154"/>
    </row>
    <row r="16480" spans="8:20" x14ac:dyDescent="0.25">
      <c r="H16480" s="153"/>
      <c r="I16480" s="151"/>
      <c r="J16480" s="153"/>
      <c r="K16480" s="153"/>
      <c r="L16480" s="153"/>
      <c r="M16480" s="153"/>
      <c r="N16480" s="153"/>
      <c r="O16480" s="153"/>
      <c r="P16480" s="153"/>
      <c r="Q16480" s="153"/>
      <c r="R16480" s="153"/>
      <c r="S16480" s="152"/>
      <c r="T16480" s="154"/>
    </row>
    <row r="16481" spans="8:20" x14ac:dyDescent="0.25">
      <c r="H16481" s="153"/>
      <c r="I16481" s="151"/>
      <c r="J16481" s="153"/>
      <c r="K16481" s="153"/>
      <c r="L16481" s="153"/>
      <c r="M16481" s="153"/>
      <c r="N16481" s="153"/>
      <c r="O16481" s="153"/>
      <c r="P16481" s="153"/>
      <c r="Q16481" s="153"/>
      <c r="R16481" s="153"/>
      <c r="S16481" s="152"/>
      <c r="T16481" s="154"/>
    </row>
    <row r="16482" spans="8:20" x14ac:dyDescent="0.25">
      <c r="H16482" s="153"/>
      <c r="I16482" s="151"/>
      <c r="J16482" s="153"/>
      <c r="K16482" s="153"/>
      <c r="L16482" s="153"/>
      <c r="M16482" s="153"/>
      <c r="N16482" s="153"/>
      <c r="O16482" s="153"/>
      <c r="P16482" s="153"/>
      <c r="Q16482" s="153"/>
      <c r="R16482" s="153"/>
      <c r="S16482" s="152"/>
      <c r="T16482" s="154"/>
    </row>
    <row r="16483" spans="8:20" x14ac:dyDescent="0.25">
      <c r="H16483" s="153"/>
      <c r="I16483" s="151"/>
      <c r="J16483" s="153"/>
      <c r="K16483" s="153"/>
      <c r="L16483" s="153"/>
      <c r="M16483" s="153"/>
      <c r="N16483" s="153"/>
      <c r="O16483" s="153"/>
      <c r="P16483" s="153"/>
      <c r="Q16483" s="153"/>
      <c r="R16483" s="153"/>
      <c r="S16483" s="152"/>
      <c r="T16483" s="154"/>
    </row>
    <row r="16484" spans="8:20" x14ac:dyDescent="0.25">
      <c r="H16484" s="153"/>
      <c r="I16484" s="151"/>
      <c r="J16484" s="153"/>
      <c r="K16484" s="153"/>
      <c r="L16484" s="153"/>
      <c r="M16484" s="153"/>
      <c r="N16484" s="153"/>
      <c r="O16484" s="153"/>
      <c r="P16484" s="153"/>
      <c r="Q16484" s="153"/>
      <c r="R16484" s="153"/>
      <c r="S16484" s="152"/>
      <c r="T16484" s="154"/>
    </row>
    <row r="16485" spans="8:20" x14ac:dyDescent="0.25">
      <c r="H16485" s="153"/>
      <c r="I16485" s="151"/>
      <c r="J16485" s="153"/>
      <c r="K16485" s="153"/>
      <c r="L16485" s="153"/>
      <c r="M16485" s="153"/>
      <c r="N16485" s="153"/>
      <c r="O16485" s="153"/>
      <c r="P16485" s="153"/>
      <c r="Q16485" s="153"/>
      <c r="R16485" s="153"/>
      <c r="S16485" s="152"/>
      <c r="T16485" s="154"/>
    </row>
    <row r="16486" spans="8:20" x14ac:dyDescent="0.25">
      <c r="H16486" s="153"/>
      <c r="I16486" s="151"/>
      <c r="J16486" s="153"/>
      <c r="K16486" s="153"/>
      <c r="L16486" s="153"/>
      <c r="M16486" s="153"/>
      <c r="N16486" s="153"/>
      <c r="O16486" s="153"/>
      <c r="P16486" s="153"/>
      <c r="Q16486" s="153"/>
      <c r="R16486" s="153"/>
      <c r="S16486" s="152"/>
      <c r="T16486" s="154"/>
    </row>
    <row r="16487" spans="8:20" x14ac:dyDescent="0.25">
      <c r="H16487" s="153"/>
      <c r="I16487" s="151"/>
      <c r="J16487" s="153"/>
      <c r="K16487" s="153"/>
      <c r="L16487" s="153"/>
      <c r="M16487" s="153"/>
      <c r="N16487" s="153"/>
      <c r="O16487" s="153"/>
      <c r="P16487" s="153"/>
      <c r="Q16487" s="153"/>
      <c r="R16487" s="153"/>
      <c r="S16487" s="152"/>
      <c r="T16487" s="154"/>
    </row>
    <row r="16488" spans="8:20" x14ac:dyDescent="0.25">
      <c r="H16488" s="153"/>
      <c r="I16488" s="151"/>
      <c r="J16488" s="153"/>
      <c r="K16488" s="153"/>
      <c r="L16488" s="153"/>
      <c r="M16488" s="153"/>
      <c r="N16488" s="153"/>
      <c r="O16488" s="153"/>
      <c r="P16488" s="153"/>
      <c r="Q16488" s="153"/>
      <c r="R16488" s="153"/>
      <c r="S16488" s="152"/>
      <c r="T16488" s="154"/>
    </row>
    <row r="16489" spans="8:20" x14ac:dyDescent="0.25">
      <c r="H16489" s="153"/>
      <c r="I16489" s="151"/>
      <c r="J16489" s="153"/>
      <c r="K16489" s="153"/>
      <c r="L16489" s="153"/>
      <c r="M16489" s="153"/>
      <c r="N16489" s="153"/>
      <c r="O16489" s="153"/>
      <c r="P16489" s="153"/>
      <c r="Q16489" s="153"/>
      <c r="R16489" s="153"/>
      <c r="S16489" s="152"/>
      <c r="T16489" s="154"/>
    </row>
    <row r="16490" spans="8:20" x14ac:dyDescent="0.25">
      <c r="H16490" s="153"/>
      <c r="I16490" s="151"/>
      <c r="J16490" s="153"/>
      <c r="K16490" s="153"/>
      <c r="L16490" s="153"/>
      <c r="M16490" s="153"/>
      <c r="N16490" s="153"/>
      <c r="O16490" s="153"/>
      <c r="P16490" s="153"/>
      <c r="Q16490" s="153"/>
      <c r="R16490" s="153"/>
      <c r="S16490" s="152"/>
      <c r="T16490" s="154"/>
    </row>
    <row r="16491" spans="8:20" x14ac:dyDescent="0.25">
      <c r="H16491" s="153"/>
      <c r="I16491" s="151"/>
      <c r="J16491" s="153"/>
      <c r="K16491" s="153"/>
      <c r="L16491" s="153"/>
      <c r="M16491" s="153"/>
      <c r="N16491" s="153"/>
      <c r="O16491" s="153"/>
      <c r="P16491" s="153"/>
      <c r="Q16491" s="153"/>
      <c r="R16491" s="153"/>
      <c r="S16491" s="152"/>
      <c r="T16491" s="154"/>
    </row>
    <row r="16492" spans="8:20" x14ac:dyDescent="0.25">
      <c r="H16492" s="153"/>
      <c r="I16492" s="151"/>
      <c r="J16492" s="153"/>
      <c r="K16492" s="153"/>
      <c r="L16492" s="153"/>
      <c r="M16492" s="153"/>
      <c r="N16492" s="153"/>
      <c r="O16492" s="153"/>
      <c r="P16492" s="153"/>
      <c r="Q16492" s="153"/>
      <c r="R16492" s="153"/>
      <c r="S16492" s="152"/>
      <c r="T16492" s="154"/>
    </row>
    <row r="16493" spans="8:20" x14ac:dyDescent="0.25">
      <c r="H16493" s="153"/>
      <c r="I16493" s="151"/>
      <c r="J16493" s="153"/>
      <c r="K16493" s="153"/>
      <c r="L16493" s="153"/>
      <c r="M16493" s="153"/>
      <c r="N16493" s="153"/>
      <c r="O16493" s="153"/>
      <c r="P16493" s="153"/>
      <c r="Q16493" s="153"/>
      <c r="R16493" s="153"/>
      <c r="S16493" s="152"/>
      <c r="T16493" s="154"/>
    </row>
    <row r="16494" spans="8:20" x14ac:dyDescent="0.25">
      <c r="H16494" s="153"/>
      <c r="I16494" s="151"/>
      <c r="J16494" s="153"/>
      <c r="K16494" s="153"/>
      <c r="L16494" s="153"/>
      <c r="M16494" s="153"/>
      <c r="N16494" s="153"/>
      <c r="O16494" s="153"/>
      <c r="P16494" s="153"/>
      <c r="Q16494" s="153"/>
      <c r="R16494" s="153"/>
      <c r="S16494" s="152"/>
      <c r="T16494" s="154"/>
    </row>
    <row r="16495" spans="8:20" x14ac:dyDescent="0.25">
      <c r="H16495" s="153"/>
      <c r="I16495" s="151"/>
      <c r="J16495" s="153"/>
      <c r="K16495" s="153"/>
      <c r="L16495" s="153"/>
      <c r="M16495" s="153"/>
      <c r="N16495" s="153"/>
      <c r="O16495" s="153"/>
      <c r="P16495" s="153"/>
      <c r="Q16495" s="153"/>
      <c r="R16495" s="153"/>
      <c r="S16495" s="152"/>
      <c r="T16495" s="154"/>
    </row>
    <row r="16496" spans="8:20" x14ac:dyDescent="0.25">
      <c r="H16496" s="153"/>
      <c r="I16496" s="151"/>
      <c r="J16496" s="153"/>
      <c r="K16496" s="153"/>
      <c r="L16496" s="153"/>
      <c r="M16496" s="153"/>
      <c r="N16496" s="153"/>
      <c r="O16496" s="153"/>
      <c r="P16496" s="153"/>
      <c r="Q16496" s="153"/>
      <c r="R16496" s="153"/>
      <c r="S16496" s="152"/>
      <c r="T16496" s="154"/>
    </row>
    <row r="16497" spans="8:20" x14ac:dyDescent="0.25">
      <c r="H16497" s="153"/>
      <c r="I16497" s="151"/>
      <c r="J16497" s="153"/>
      <c r="K16497" s="153"/>
      <c r="L16497" s="153"/>
      <c r="M16497" s="153"/>
      <c r="N16497" s="153"/>
      <c r="O16497" s="153"/>
      <c r="P16497" s="153"/>
      <c r="Q16497" s="153"/>
      <c r="R16497" s="153"/>
      <c r="S16497" s="152"/>
      <c r="T16497" s="154"/>
    </row>
    <row r="16498" spans="8:20" x14ac:dyDescent="0.25">
      <c r="H16498" s="153"/>
      <c r="I16498" s="151"/>
      <c r="J16498" s="153"/>
      <c r="K16498" s="153"/>
      <c r="L16498" s="153"/>
      <c r="M16498" s="153"/>
      <c r="N16498" s="153"/>
      <c r="O16498" s="153"/>
      <c r="P16498" s="153"/>
      <c r="Q16498" s="153"/>
      <c r="R16498" s="153"/>
      <c r="S16498" s="152"/>
      <c r="T16498" s="154"/>
    </row>
    <row r="16499" spans="8:20" x14ac:dyDescent="0.25">
      <c r="H16499" s="153"/>
      <c r="I16499" s="151"/>
      <c r="J16499" s="153"/>
      <c r="K16499" s="153"/>
      <c r="L16499" s="153"/>
      <c r="M16499" s="153"/>
      <c r="N16499" s="153"/>
      <c r="O16499" s="153"/>
      <c r="P16499" s="153"/>
      <c r="Q16499" s="153"/>
      <c r="R16499" s="153"/>
      <c r="S16499" s="152"/>
      <c r="T16499" s="154"/>
    </row>
    <row r="16500" spans="8:20" x14ac:dyDescent="0.25">
      <c r="H16500" s="153"/>
      <c r="I16500" s="151"/>
      <c r="J16500" s="153"/>
      <c r="K16500" s="153"/>
      <c r="L16500" s="153"/>
      <c r="M16500" s="153"/>
      <c r="N16500" s="153"/>
      <c r="O16500" s="153"/>
      <c r="P16500" s="153"/>
      <c r="Q16500" s="153"/>
      <c r="R16500" s="153"/>
      <c r="S16500" s="152"/>
      <c r="T16500" s="154"/>
    </row>
    <row r="16501" spans="8:20" x14ac:dyDescent="0.25">
      <c r="H16501" s="153"/>
      <c r="I16501" s="151"/>
      <c r="J16501" s="153"/>
      <c r="K16501" s="153"/>
      <c r="L16501" s="153"/>
      <c r="M16501" s="153"/>
      <c r="N16501" s="153"/>
      <c r="O16501" s="153"/>
      <c r="P16501" s="153"/>
      <c r="Q16501" s="153"/>
      <c r="R16501" s="153"/>
      <c r="S16501" s="152"/>
      <c r="T16501" s="154"/>
    </row>
    <row r="16502" spans="8:20" x14ac:dyDescent="0.25">
      <c r="H16502" s="153"/>
      <c r="I16502" s="151"/>
      <c r="J16502" s="153"/>
      <c r="K16502" s="153"/>
      <c r="L16502" s="153"/>
      <c r="M16502" s="153"/>
      <c r="N16502" s="153"/>
      <c r="O16502" s="153"/>
      <c r="P16502" s="153"/>
      <c r="Q16502" s="153"/>
      <c r="R16502" s="153"/>
      <c r="S16502" s="152"/>
      <c r="T16502" s="154"/>
    </row>
    <row r="16503" spans="8:20" x14ac:dyDescent="0.25">
      <c r="H16503" s="153"/>
      <c r="I16503" s="151"/>
      <c r="J16503" s="153"/>
      <c r="K16503" s="153"/>
      <c r="L16503" s="153"/>
      <c r="M16503" s="153"/>
      <c r="N16503" s="153"/>
      <c r="O16503" s="153"/>
      <c r="P16503" s="153"/>
      <c r="Q16503" s="153"/>
      <c r="R16503" s="153"/>
      <c r="S16503" s="152"/>
      <c r="T16503" s="154"/>
    </row>
    <row r="16504" spans="8:20" x14ac:dyDescent="0.25">
      <c r="H16504" s="153"/>
      <c r="I16504" s="151"/>
      <c r="J16504" s="153"/>
      <c r="K16504" s="153"/>
      <c r="L16504" s="153"/>
      <c r="M16504" s="153"/>
      <c r="N16504" s="153"/>
      <c r="O16504" s="153"/>
      <c r="P16504" s="153"/>
      <c r="Q16504" s="153"/>
      <c r="R16504" s="153"/>
      <c r="S16504" s="152"/>
      <c r="T16504" s="154"/>
    </row>
    <row r="16505" spans="8:20" x14ac:dyDescent="0.25">
      <c r="H16505" s="153"/>
      <c r="I16505" s="151"/>
      <c r="J16505" s="153"/>
      <c r="K16505" s="153"/>
      <c r="L16505" s="153"/>
      <c r="M16505" s="153"/>
      <c r="N16505" s="153"/>
      <c r="O16505" s="153"/>
      <c r="P16505" s="153"/>
      <c r="Q16505" s="153"/>
      <c r="R16505" s="153"/>
      <c r="S16505" s="152"/>
      <c r="T16505" s="154"/>
    </row>
    <row r="16506" spans="8:20" x14ac:dyDescent="0.25">
      <c r="H16506" s="153"/>
      <c r="I16506" s="151"/>
      <c r="J16506" s="153"/>
      <c r="K16506" s="153"/>
      <c r="L16506" s="153"/>
      <c r="M16506" s="153"/>
      <c r="N16506" s="153"/>
      <c r="O16506" s="153"/>
      <c r="P16506" s="153"/>
      <c r="Q16506" s="153"/>
      <c r="R16506" s="153"/>
      <c r="S16506" s="152"/>
      <c r="T16506" s="154"/>
    </row>
    <row r="16507" spans="8:20" x14ac:dyDescent="0.25">
      <c r="H16507" s="153"/>
      <c r="I16507" s="151"/>
      <c r="J16507" s="153"/>
      <c r="K16507" s="153"/>
      <c r="L16507" s="153"/>
      <c r="M16507" s="153"/>
      <c r="N16507" s="153"/>
      <c r="O16507" s="153"/>
      <c r="P16507" s="153"/>
      <c r="Q16507" s="153"/>
      <c r="R16507" s="153"/>
      <c r="S16507" s="152"/>
      <c r="T16507" s="154"/>
    </row>
    <row r="16508" spans="8:20" x14ac:dyDescent="0.25">
      <c r="H16508" s="153"/>
      <c r="I16508" s="151"/>
      <c r="J16508" s="153"/>
      <c r="K16508" s="153"/>
      <c r="L16508" s="153"/>
      <c r="M16508" s="153"/>
      <c r="N16508" s="153"/>
      <c r="O16508" s="153"/>
      <c r="P16508" s="153"/>
      <c r="Q16508" s="153"/>
      <c r="R16508" s="153"/>
      <c r="S16508" s="152"/>
      <c r="T16508" s="154"/>
    </row>
    <row r="16509" spans="8:20" x14ac:dyDescent="0.25">
      <c r="H16509" s="153"/>
      <c r="I16509" s="151"/>
      <c r="J16509" s="153"/>
      <c r="K16509" s="153"/>
      <c r="L16509" s="153"/>
      <c r="M16509" s="153"/>
      <c r="N16509" s="153"/>
      <c r="O16509" s="153"/>
      <c r="P16509" s="153"/>
      <c r="Q16509" s="153"/>
      <c r="R16509" s="153"/>
      <c r="S16509" s="152"/>
      <c r="T16509" s="154"/>
    </row>
    <row r="16510" spans="8:20" x14ac:dyDescent="0.25">
      <c r="H16510" s="153"/>
      <c r="I16510" s="151"/>
      <c r="J16510" s="153"/>
      <c r="K16510" s="153"/>
      <c r="L16510" s="153"/>
      <c r="M16510" s="153"/>
      <c r="N16510" s="153"/>
      <c r="O16510" s="153"/>
      <c r="P16510" s="153"/>
      <c r="Q16510" s="153"/>
      <c r="R16510" s="153"/>
      <c r="S16510" s="152"/>
      <c r="T16510" s="154"/>
    </row>
    <row r="16511" spans="8:20" x14ac:dyDescent="0.25">
      <c r="H16511" s="153"/>
      <c r="I16511" s="151"/>
      <c r="J16511" s="153"/>
      <c r="K16511" s="153"/>
      <c r="L16511" s="153"/>
      <c r="M16511" s="153"/>
      <c r="N16511" s="153"/>
      <c r="O16511" s="153"/>
      <c r="P16511" s="153"/>
      <c r="Q16511" s="153"/>
      <c r="R16511" s="153"/>
      <c r="S16511" s="152"/>
      <c r="T16511" s="154"/>
    </row>
    <row r="16512" spans="8:20" x14ac:dyDescent="0.25">
      <c r="H16512" s="153"/>
      <c r="I16512" s="151"/>
      <c r="J16512" s="153"/>
      <c r="K16512" s="153"/>
      <c r="L16512" s="153"/>
      <c r="M16512" s="153"/>
      <c r="N16512" s="153"/>
      <c r="O16512" s="153"/>
      <c r="P16512" s="153"/>
      <c r="Q16512" s="153"/>
      <c r="R16512" s="153"/>
      <c r="S16512" s="152"/>
      <c r="T16512" s="154"/>
    </row>
    <row r="16513" spans="8:20" x14ac:dyDescent="0.25">
      <c r="H16513" s="153"/>
      <c r="I16513" s="151"/>
      <c r="J16513" s="153"/>
      <c r="K16513" s="153"/>
      <c r="L16513" s="153"/>
      <c r="M16513" s="153"/>
      <c r="N16513" s="153"/>
      <c r="O16513" s="153"/>
      <c r="P16513" s="153"/>
      <c r="Q16513" s="153"/>
      <c r="R16513" s="153"/>
      <c r="S16513" s="152"/>
      <c r="T16513" s="154"/>
    </row>
    <row r="16514" spans="8:20" x14ac:dyDescent="0.25">
      <c r="H16514" s="153"/>
      <c r="I16514" s="151"/>
      <c r="J16514" s="153"/>
      <c r="K16514" s="153"/>
      <c r="L16514" s="153"/>
      <c r="M16514" s="153"/>
      <c r="N16514" s="153"/>
      <c r="O16514" s="153"/>
      <c r="P16514" s="153"/>
      <c r="Q16514" s="153"/>
      <c r="R16514" s="153"/>
      <c r="S16514" s="152"/>
      <c r="T16514" s="154"/>
    </row>
    <row r="16515" spans="8:20" x14ac:dyDescent="0.25">
      <c r="H16515" s="153"/>
      <c r="I16515" s="151"/>
      <c r="J16515" s="153"/>
      <c r="K16515" s="153"/>
      <c r="L16515" s="153"/>
      <c r="M16515" s="153"/>
      <c r="N16515" s="153"/>
      <c r="O16515" s="153"/>
      <c r="P16515" s="153"/>
      <c r="Q16515" s="153"/>
      <c r="R16515" s="153"/>
      <c r="S16515" s="152"/>
      <c r="T16515" s="154"/>
    </row>
    <row r="16516" spans="8:20" x14ac:dyDescent="0.25">
      <c r="H16516" s="153"/>
      <c r="I16516" s="151"/>
      <c r="J16516" s="153"/>
      <c r="K16516" s="153"/>
      <c r="L16516" s="153"/>
      <c r="M16516" s="153"/>
      <c r="N16516" s="153"/>
      <c r="O16516" s="153"/>
      <c r="P16516" s="153"/>
      <c r="Q16516" s="153"/>
      <c r="R16516" s="153"/>
      <c r="S16516" s="152"/>
      <c r="T16516" s="154"/>
    </row>
    <row r="16517" spans="8:20" x14ac:dyDescent="0.25">
      <c r="H16517" s="153"/>
      <c r="I16517" s="151"/>
      <c r="J16517" s="153"/>
      <c r="K16517" s="153"/>
      <c r="L16517" s="153"/>
      <c r="M16517" s="153"/>
      <c r="N16517" s="153"/>
      <c r="O16517" s="153"/>
      <c r="P16517" s="153"/>
      <c r="Q16517" s="153"/>
      <c r="R16517" s="153"/>
      <c r="S16517" s="152"/>
      <c r="T16517" s="154"/>
    </row>
    <row r="16518" spans="8:20" x14ac:dyDescent="0.25">
      <c r="H16518" s="153"/>
      <c r="I16518" s="151"/>
      <c r="J16518" s="153"/>
      <c r="K16518" s="153"/>
      <c r="L16518" s="153"/>
      <c r="M16518" s="153"/>
      <c r="N16518" s="153"/>
      <c r="O16518" s="153"/>
      <c r="P16518" s="153"/>
      <c r="Q16518" s="153"/>
      <c r="R16518" s="153"/>
      <c r="S16518" s="152"/>
      <c r="T16518" s="154"/>
    </row>
    <row r="16519" spans="8:20" x14ac:dyDescent="0.25">
      <c r="H16519" s="153"/>
      <c r="I16519" s="151"/>
      <c r="J16519" s="153"/>
      <c r="K16519" s="153"/>
      <c r="L16519" s="153"/>
      <c r="M16519" s="153"/>
      <c r="N16519" s="153"/>
      <c r="O16519" s="153"/>
      <c r="P16519" s="153"/>
      <c r="Q16519" s="153"/>
      <c r="R16519" s="153"/>
      <c r="S16519" s="152"/>
      <c r="T16519" s="154"/>
    </row>
    <row r="16520" spans="8:20" x14ac:dyDescent="0.25">
      <c r="H16520" s="153"/>
      <c r="I16520" s="151"/>
      <c r="J16520" s="153"/>
      <c r="K16520" s="153"/>
      <c r="L16520" s="153"/>
      <c r="M16520" s="153"/>
      <c r="N16520" s="153"/>
      <c r="O16520" s="153"/>
      <c r="P16520" s="153"/>
      <c r="Q16520" s="153"/>
      <c r="R16520" s="153"/>
      <c r="S16520" s="152"/>
      <c r="T16520" s="154"/>
    </row>
    <row r="16521" spans="8:20" x14ac:dyDescent="0.25">
      <c r="H16521" s="153"/>
      <c r="I16521" s="151"/>
      <c r="J16521" s="153"/>
      <c r="K16521" s="153"/>
      <c r="L16521" s="153"/>
      <c r="M16521" s="153"/>
      <c r="N16521" s="153"/>
      <c r="O16521" s="153"/>
      <c r="P16521" s="153"/>
      <c r="Q16521" s="153"/>
      <c r="R16521" s="153"/>
      <c r="S16521" s="152"/>
      <c r="T16521" s="154"/>
    </row>
    <row r="16522" spans="8:20" x14ac:dyDescent="0.25">
      <c r="H16522" s="153"/>
      <c r="I16522" s="151"/>
      <c r="J16522" s="153"/>
      <c r="K16522" s="153"/>
      <c r="L16522" s="153"/>
      <c r="M16522" s="153"/>
      <c r="N16522" s="153"/>
      <c r="O16522" s="153"/>
      <c r="P16522" s="153"/>
      <c r="Q16522" s="153"/>
      <c r="R16522" s="153"/>
      <c r="S16522" s="152"/>
      <c r="T16522" s="154"/>
    </row>
    <row r="16523" spans="8:20" x14ac:dyDescent="0.25">
      <c r="H16523" s="153"/>
      <c r="I16523" s="151"/>
      <c r="J16523" s="153"/>
      <c r="K16523" s="153"/>
      <c r="L16523" s="153"/>
      <c r="M16523" s="153"/>
      <c r="N16523" s="153"/>
      <c r="O16523" s="153"/>
      <c r="P16523" s="153"/>
      <c r="Q16523" s="153"/>
      <c r="R16523" s="153"/>
      <c r="S16523" s="152"/>
      <c r="T16523" s="154"/>
    </row>
    <row r="16524" spans="8:20" x14ac:dyDescent="0.25">
      <c r="H16524" s="153"/>
      <c r="I16524" s="151"/>
      <c r="J16524" s="153"/>
      <c r="K16524" s="153"/>
      <c r="L16524" s="153"/>
      <c r="M16524" s="153"/>
      <c r="N16524" s="153"/>
      <c r="O16524" s="153"/>
      <c r="P16524" s="153"/>
      <c r="Q16524" s="153"/>
      <c r="R16524" s="153"/>
      <c r="S16524" s="152"/>
      <c r="T16524" s="154"/>
    </row>
    <row r="16525" spans="8:20" x14ac:dyDescent="0.25">
      <c r="H16525" s="153"/>
      <c r="I16525" s="151"/>
      <c r="J16525" s="153"/>
      <c r="K16525" s="153"/>
      <c r="L16525" s="153"/>
      <c r="M16525" s="153"/>
      <c r="N16525" s="153"/>
      <c r="O16525" s="153"/>
      <c r="P16525" s="153"/>
      <c r="Q16525" s="153"/>
      <c r="R16525" s="153"/>
      <c r="S16525" s="152"/>
      <c r="T16525" s="154"/>
    </row>
    <row r="16526" spans="8:20" x14ac:dyDescent="0.25">
      <c r="H16526" s="153"/>
      <c r="I16526" s="151"/>
      <c r="J16526" s="153"/>
      <c r="K16526" s="153"/>
      <c r="L16526" s="153"/>
      <c r="M16526" s="153"/>
      <c r="N16526" s="153"/>
      <c r="O16526" s="153"/>
      <c r="P16526" s="153"/>
      <c r="Q16526" s="153"/>
      <c r="R16526" s="153"/>
      <c r="S16526" s="152"/>
      <c r="T16526" s="154"/>
    </row>
    <row r="16527" spans="8:20" x14ac:dyDescent="0.25">
      <c r="H16527" s="153"/>
      <c r="I16527" s="151"/>
      <c r="J16527" s="153"/>
      <c r="K16527" s="153"/>
      <c r="L16527" s="153"/>
      <c r="M16527" s="153"/>
      <c r="N16527" s="153"/>
      <c r="O16527" s="153"/>
      <c r="P16527" s="153"/>
      <c r="Q16527" s="153"/>
      <c r="R16527" s="153"/>
      <c r="S16527" s="152"/>
      <c r="T16527" s="154"/>
    </row>
    <row r="16528" spans="8:20" x14ac:dyDescent="0.25">
      <c r="H16528" s="153"/>
      <c r="I16528" s="151"/>
      <c r="J16528" s="153"/>
      <c r="K16528" s="153"/>
      <c r="L16528" s="153"/>
      <c r="M16528" s="153"/>
      <c r="N16528" s="153"/>
      <c r="O16528" s="153"/>
      <c r="P16528" s="153"/>
      <c r="Q16528" s="153"/>
      <c r="R16528" s="153"/>
      <c r="S16528" s="152"/>
      <c r="T16528" s="154"/>
    </row>
    <row r="16529" spans="8:20" x14ac:dyDescent="0.25">
      <c r="H16529" s="153"/>
      <c r="I16529" s="151"/>
      <c r="J16529" s="153"/>
      <c r="K16529" s="153"/>
      <c r="L16529" s="153"/>
      <c r="M16529" s="153"/>
      <c r="N16529" s="153"/>
      <c r="O16529" s="153"/>
      <c r="P16529" s="153"/>
      <c r="Q16529" s="153"/>
      <c r="R16529" s="153"/>
      <c r="S16529" s="152"/>
      <c r="T16529" s="154"/>
    </row>
    <row r="16530" spans="8:20" x14ac:dyDescent="0.25">
      <c r="H16530" s="153"/>
      <c r="I16530" s="151"/>
      <c r="J16530" s="153"/>
      <c r="K16530" s="153"/>
      <c r="L16530" s="153"/>
      <c r="M16530" s="153"/>
      <c r="N16530" s="153"/>
      <c r="O16530" s="153"/>
      <c r="P16530" s="153"/>
      <c r="Q16530" s="153"/>
      <c r="R16530" s="153"/>
      <c r="S16530" s="152"/>
      <c r="T16530" s="154"/>
    </row>
    <row r="16531" spans="8:20" x14ac:dyDescent="0.25">
      <c r="H16531" s="153"/>
      <c r="I16531" s="151"/>
      <c r="J16531" s="153"/>
      <c r="K16531" s="153"/>
      <c r="L16531" s="153"/>
      <c r="M16531" s="153"/>
      <c r="N16531" s="153"/>
      <c r="O16531" s="153"/>
      <c r="P16531" s="153"/>
      <c r="Q16531" s="153"/>
      <c r="R16531" s="153"/>
      <c r="S16531" s="152"/>
      <c r="T16531" s="154"/>
    </row>
    <row r="16532" spans="8:20" x14ac:dyDescent="0.25">
      <c r="H16532" s="153"/>
      <c r="I16532" s="151"/>
      <c r="J16532" s="153"/>
      <c r="K16532" s="153"/>
      <c r="L16532" s="153"/>
      <c r="M16532" s="153"/>
      <c r="N16532" s="153"/>
      <c r="O16532" s="153"/>
      <c r="P16532" s="153"/>
      <c r="Q16532" s="153"/>
      <c r="R16532" s="153"/>
      <c r="S16532" s="152"/>
      <c r="T16532" s="154"/>
    </row>
    <row r="16533" spans="8:20" x14ac:dyDescent="0.25">
      <c r="H16533" s="153"/>
      <c r="I16533" s="151"/>
      <c r="J16533" s="153"/>
      <c r="K16533" s="153"/>
      <c r="L16533" s="153"/>
      <c r="M16533" s="153"/>
      <c r="N16533" s="153"/>
      <c r="O16533" s="153"/>
      <c r="P16533" s="153"/>
      <c r="Q16533" s="153"/>
      <c r="R16533" s="153"/>
      <c r="S16533" s="152"/>
      <c r="T16533" s="154"/>
    </row>
    <row r="16534" spans="8:20" x14ac:dyDescent="0.25">
      <c r="H16534" s="153"/>
      <c r="I16534" s="151"/>
      <c r="J16534" s="153"/>
      <c r="K16534" s="153"/>
      <c r="L16534" s="153"/>
      <c r="M16534" s="153"/>
      <c r="N16534" s="153"/>
      <c r="O16534" s="153"/>
      <c r="P16534" s="153"/>
      <c r="Q16534" s="153"/>
      <c r="R16534" s="153"/>
      <c r="S16534" s="152"/>
      <c r="T16534" s="154"/>
    </row>
    <row r="16535" spans="8:20" x14ac:dyDescent="0.25">
      <c r="H16535" s="153"/>
      <c r="I16535" s="151"/>
      <c r="J16535" s="153"/>
      <c r="K16535" s="153"/>
      <c r="L16535" s="153"/>
      <c r="M16535" s="153"/>
      <c r="N16535" s="153"/>
      <c r="O16535" s="153"/>
      <c r="P16535" s="153"/>
      <c r="Q16535" s="153"/>
      <c r="R16535" s="153"/>
      <c r="S16535" s="152"/>
      <c r="T16535" s="154"/>
    </row>
    <row r="16536" spans="8:20" x14ac:dyDescent="0.25">
      <c r="H16536" s="153"/>
      <c r="I16536" s="151"/>
      <c r="J16536" s="153"/>
      <c r="K16536" s="153"/>
      <c r="L16536" s="153"/>
      <c r="M16536" s="153"/>
      <c r="N16536" s="153"/>
      <c r="O16536" s="153"/>
      <c r="P16536" s="153"/>
      <c r="Q16536" s="153"/>
      <c r="R16536" s="153"/>
      <c r="S16536" s="152"/>
      <c r="T16536" s="154"/>
    </row>
    <row r="16537" spans="8:20" x14ac:dyDescent="0.25">
      <c r="H16537" s="153"/>
      <c r="I16537" s="151"/>
      <c r="J16537" s="153"/>
      <c r="K16537" s="153"/>
      <c r="L16537" s="153"/>
      <c r="M16537" s="153"/>
      <c r="N16537" s="153"/>
      <c r="O16537" s="153"/>
      <c r="P16537" s="153"/>
      <c r="Q16537" s="153"/>
      <c r="R16537" s="153"/>
      <c r="S16537" s="152"/>
      <c r="T16537" s="154"/>
    </row>
    <row r="16538" spans="8:20" x14ac:dyDescent="0.25">
      <c r="H16538" s="153"/>
      <c r="I16538" s="151"/>
      <c r="J16538" s="153"/>
      <c r="K16538" s="153"/>
      <c r="L16538" s="153"/>
      <c r="M16538" s="153"/>
      <c r="N16538" s="153"/>
      <c r="O16538" s="153"/>
      <c r="P16538" s="153"/>
      <c r="Q16538" s="153"/>
      <c r="R16538" s="153"/>
      <c r="S16538" s="152"/>
      <c r="T16538" s="154"/>
    </row>
    <row r="16539" spans="8:20" x14ac:dyDescent="0.25">
      <c r="H16539" s="153"/>
      <c r="I16539" s="151"/>
      <c r="J16539" s="153"/>
      <c r="K16539" s="153"/>
      <c r="L16539" s="153"/>
      <c r="M16539" s="153"/>
      <c r="N16539" s="153"/>
      <c r="O16539" s="153"/>
      <c r="P16539" s="153"/>
      <c r="Q16539" s="153"/>
      <c r="R16539" s="153"/>
      <c r="S16539" s="152"/>
      <c r="T16539" s="154"/>
    </row>
    <row r="16540" spans="8:20" x14ac:dyDescent="0.25">
      <c r="H16540" s="153"/>
      <c r="I16540" s="151"/>
      <c r="J16540" s="153"/>
      <c r="K16540" s="153"/>
      <c r="L16540" s="153"/>
      <c r="M16540" s="153"/>
      <c r="N16540" s="153"/>
      <c r="O16540" s="153"/>
      <c r="P16540" s="153"/>
      <c r="Q16540" s="153"/>
      <c r="R16540" s="153"/>
      <c r="S16540" s="152"/>
      <c r="T16540" s="154"/>
    </row>
    <row r="16541" spans="8:20" x14ac:dyDescent="0.25">
      <c r="H16541" s="153"/>
      <c r="I16541" s="151"/>
      <c r="J16541" s="153"/>
      <c r="K16541" s="153"/>
      <c r="L16541" s="153"/>
      <c r="M16541" s="153"/>
      <c r="N16541" s="153"/>
      <c r="O16541" s="153"/>
      <c r="P16541" s="153"/>
      <c r="Q16541" s="153"/>
      <c r="R16541" s="153"/>
      <c r="S16541" s="152"/>
      <c r="T16541" s="154"/>
    </row>
    <row r="16542" spans="8:20" x14ac:dyDescent="0.25">
      <c r="H16542" s="153"/>
      <c r="I16542" s="151"/>
      <c r="J16542" s="153"/>
      <c r="K16542" s="153"/>
      <c r="L16542" s="153"/>
      <c r="M16542" s="153"/>
      <c r="N16542" s="153"/>
      <c r="O16542" s="153"/>
      <c r="P16542" s="153"/>
      <c r="Q16542" s="153"/>
      <c r="R16542" s="153"/>
      <c r="S16542" s="152"/>
      <c r="T16542" s="154"/>
    </row>
    <row r="16543" spans="8:20" x14ac:dyDescent="0.25">
      <c r="H16543" s="153"/>
      <c r="I16543" s="151"/>
      <c r="J16543" s="153"/>
      <c r="K16543" s="153"/>
      <c r="L16543" s="153"/>
      <c r="M16543" s="153"/>
      <c r="N16543" s="153"/>
      <c r="O16543" s="153"/>
      <c r="P16543" s="153"/>
      <c r="Q16543" s="153"/>
      <c r="R16543" s="153"/>
      <c r="S16543" s="152"/>
      <c r="T16543" s="154"/>
    </row>
    <row r="16544" spans="8:20" x14ac:dyDescent="0.25">
      <c r="H16544" s="153"/>
      <c r="I16544" s="151"/>
      <c r="J16544" s="153"/>
      <c r="K16544" s="153"/>
      <c r="L16544" s="153"/>
      <c r="M16544" s="153"/>
      <c r="N16544" s="153"/>
      <c r="O16544" s="153"/>
      <c r="P16544" s="153"/>
      <c r="Q16544" s="153"/>
      <c r="R16544" s="153"/>
      <c r="S16544" s="152"/>
      <c r="T16544" s="154"/>
    </row>
    <row r="16545" spans="8:20" x14ac:dyDescent="0.25">
      <c r="H16545" s="153"/>
      <c r="I16545" s="151"/>
      <c r="J16545" s="153"/>
      <c r="K16545" s="153"/>
      <c r="L16545" s="153"/>
      <c r="M16545" s="153"/>
      <c r="N16545" s="153"/>
      <c r="O16545" s="153"/>
      <c r="P16545" s="153"/>
      <c r="Q16545" s="153"/>
      <c r="R16545" s="153"/>
      <c r="S16545" s="152"/>
      <c r="T16545" s="154"/>
    </row>
    <row r="16546" spans="8:20" x14ac:dyDescent="0.25">
      <c r="H16546" s="153"/>
      <c r="I16546" s="151"/>
      <c r="J16546" s="153"/>
      <c r="K16546" s="153"/>
      <c r="L16546" s="153"/>
      <c r="M16546" s="153"/>
      <c r="N16546" s="153"/>
      <c r="O16546" s="153"/>
      <c r="P16546" s="153"/>
      <c r="Q16546" s="153"/>
      <c r="R16546" s="153"/>
      <c r="S16546" s="152"/>
      <c r="T16546" s="154"/>
    </row>
    <row r="16547" spans="8:20" x14ac:dyDescent="0.25">
      <c r="H16547" s="153"/>
      <c r="I16547" s="151"/>
      <c r="J16547" s="153"/>
      <c r="K16547" s="153"/>
      <c r="L16547" s="153"/>
      <c r="M16547" s="153"/>
      <c r="N16547" s="153"/>
      <c r="O16547" s="153"/>
      <c r="P16547" s="153"/>
      <c r="Q16547" s="153"/>
      <c r="R16547" s="153"/>
      <c r="S16547" s="152"/>
      <c r="T16547" s="154"/>
    </row>
    <row r="16548" spans="8:20" x14ac:dyDescent="0.25">
      <c r="H16548" s="153"/>
      <c r="I16548" s="151"/>
      <c r="J16548" s="153"/>
      <c r="K16548" s="153"/>
      <c r="L16548" s="153"/>
      <c r="M16548" s="153"/>
      <c r="N16548" s="153"/>
      <c r="O16548" s="153"/>
      <c r="P16548" s="153"/>
      <c r="Q16548" s="153"/>
      <c r="R16548" s="153"/>
      <c r="S16548" s="152"/>
      <c r="T16548" s="154"/>
    </row>
    <row r="16549" spans="8:20" x14ac:dyDescent="0.25">
      <c r="H16549" s="153"/>
      <c r="I16549" s="151"/>
      <c r="J16549" s="153"/>
      <c r="K16549" s="153"/>
      <c r="L16549" s="153"/>
      <c r="M16549" s="153"/>
      <c r="N16549" s="153"/>
      <c r="O16549" s="153"/>
      <c r="P16549" s="153"/>
      <c r="Q16549" s="153"/>
      <c r="R16549" s="153"/>
      <c r="S16549" s="152"/>
      <c r="T16549" s="154"/>
    </row>
    <row r="16550" spans="8:20" x14ac:dyDescent="0.25">
      <c r="H16550" s="153"/>
      <c r="I16550" s="151"/>
      <c r="J16550" s="153"/>
      <c r="K16550" s="153"/>
      <c r="L16550" s="153"/>
      <c r="M16550" s="153"/>
      <c r="N16550" s="153"/>
      <c r="O16550" s="153"/>
      <c r="P16550" s="153"/>
      <c r="Q16550" s="153"/>
      <c r="R16550" s="153"/>
      <c r="S16550" s="152"/>
      <c r="T16550" s="154"/>
    </row>
    <row r="16551" spans="8:20" x14ac:dyDescent="0.25">
      <c r="H16551" s="153"/>
      <c r="I16551" s="151"/>
      <c r="J16551" s="153"/>
      <c r="K16551" s="153"/>
      <c r="L16551" s="153"/>
      <c r="M16551" s="153"/>
      <c r="N16551" s="153"/>
      <c r="O16551" s="153"/>
      <c r="P16551" s="153"/>
      <c r="Q16551" s="153"/>
      <c r="R16551" s="153"/>
      <c r="S16551" s="152"/>
      <c r="T16551" s="154"/>
    </row>
    <row r="16552" spans="8:20" x14ac:dyDescent="0.25">
      <c r="H16552" s="153"/>
      <c r="I16552" s="151"/>
      <c r="J16552" s="153"/>
      <c r="K16552" s="153"/>
      <c r="L16552" s="153"/>
      <c r="M16552" s="153"/>
      <c r="N16552" s="153"/>
      <c r="O16552" s="153"/>
      <c r="P16552" s="153"/>
      <c r="Q16552" s="153"/>
      <c r="R16552" s="153"/>
      <c r="S16552" s="152"/>
      <c r="T16552" s="154"/>
    </row>
    <row r="16553" spans="8:20" x14ac:dyDescent="0.25">
      <c r="H16553" s="153"/>
      <c r="I16553" s="151"/>
      <c r="J16553" s="153"/>
      <c r="K16553" s="153"/>
      <c r="L16553" s="153"/>
      <c r="M16553" s="153"/>
      <c r="N16553" s="153"/>
      <c r="O16553" s="153"/>
      <c r="P16553" s="153"/>
      <c r="Q16553" s="153"/>
      <c r="R16553" s="153"/>
      <c r="S16553" s="152"/>
      <c r="T16553" s="154"/>
    </row>
    <row r="16554" spans="8:20" x14ac:dyDescent="0.25">
      <c r="H16554" s="153"/>
      <c r="I16554" s="151"/>
      <c r="J16554" s="153"/>
      <c r="K16554" s="153"/>
      <c r="L16554" s="153"/>
      <c r="M16554" s="153"/>
      <c r="N16554" s="153"/>
      <c r="O16554" s="153"/>
      <c r="P16554" s="153"/>
      <c r="Q16554" s="153"/>
      <c r="R16554" s="153"/>
      <c r="S16554" s="152"/>
      <c r="T16554" s="154"/>
    </row>
    <row r="16555" spans="8:20" x14ac:dyDescent="0.25">
      <c r="H16555" s="153"/>
      <c r="I16555" s="151"/>
      <c r="J16555" s="153"/>
      <c r="K16555" s="153"/>
      <c r="L16555" s="153"/>
      <c r="M16555" s="153"/>
      <c r="N16555" s="153"/>
      <c r="O16555" s="153"/>
      <c r="P16555" s="153"/>
      <c r="Q16555" s="153"/>
      <c r="R16555" s="153"/>
      <c r="S16555" s="152"/>
      <c r="T16555" s="154"/>
    </row>
    <row r="16556" spans="8:20" x14ac:dyDescent="0.25">
      <c r="H16556" s="153"/>
      <c r="I16556" s="151"/>
      <c r="J16556" s="153"/>
      <c r="K16556" s="153"/>
      <c r="L16556" s="153"/>
      <c r="M16556" s="153"/>
      <c r="N16556" s="153"/>
      <c r="O16556" s="153"/>
      <c r="P16556" s="153"/>
      <c r="Q16556" s="153"/>
      <c r="R16556" s="153"/>
      <c r="S16556" s="152"/>
      <c r="T16556" s="154"/>
    </row>
    <row r="16557" spans="8:20" x14ac:dyDescent="0.25">
      <c r="H16557" s="153"/>
      <c r="I16557" s="151"/>
      <c r="J16557" s="153"/>
      <c r="K16557" s="153"/>
      <c r="L16557" s="153"/>
      <c r="M16557" s="153"/>
      <c r="N16557" s="153"/>
      <c r="O16557" s="153"/>
      <c r="P16557" s="153"/>
      <c r="Q16557" s="153"/>
      <c r="R16557" s="153"/>
      <c r="S16557" s="152"/>
      <c r="T16557" s="154"/>
    </row>
    <row r="16558" spans="8:20" x14ac:dyDescent="0.25">
      <c r="H16558" s="153"/>
      <c r="I16558" s="151"/>
      <c r="J16558" s="153"/>
      <c r="K16558" s="153"/>
      <c r="L16558" s="153"/>
      <c r="M16558" s="153"/>
      <c r="N16558" s="153"/>
      <c r="O16558" s="153"/>
      <c r="P16558" s="153"/>
      <c r="Q16558" s="153"/>
      <c r="R16558" s="153"/>
      <c r="S16558" s="152"/>
      <c r="T16558" s="154"/>
    </row>
    <row r="16559" spans="8:20" x14ac:dyDescent="0.25">
      <c r="H16559" s="153"/>
      <c r="I16559" s="151"/>
      <c r="J16559" s="153"/>
      <c r="K16559" s="153"/>
      <c r="L16559" s="153"/>
      <c r="M16559" s="153"/>
      <c r="N16559" s="153"/>
      <c r="O16559" s="153"/>
      <c r="P16559" s="153"/>
      <c r="Q16559" s="153"/>
      <c r="R16559" s="153"/>
      <c r="S16559" s="152"/>
      <c r="T16559" s="154"/>
    </row>
    <row r="16560" spans="8:20" x14ac:dyDescent="0.25">
      <c r="H16560" s="153"/>
      <c r="I16560" s="151"/>
      <c r="J16560" s="153"/>
      <c r="K16560" s="153"/>
      <c r="L16560" s="153"/>
      <c r="M16560" s="153"/>
      <c r="N16560" s="153"/>
      <c r="O16560" s="153"/>
      <c r="P16560" s="153"/>
      <c r="Q16560" s="153"/>
      <c r="R16560" s="153"/>
      <c r="S16560" s="152"/>
      <c r="T16560" s="154"/>
    </row>
    <row r="16561" spans="8:20" x14ac:dyDescent="0.25">
      <c r="H16561" s="153"/>
      <c r="I16561" s="151"/>
      <c r="J16561" s="153"/>
      <c r="K16561" s="153"/>
      <c r="L16561" s="153"/>
      <c r="M16561" s="153"/>
      <c r="N16561" s="153"/>
      <c r="O16561" s="153"/>
      <c r="P16561" s="153"/>
      <c r="Q16561" s="153"/>
      <c r="R16561" s="153"/>
      <c r="S16561" s="152"/>
      <c r="T16561" s="154"/>
    </row>
    <row r="16562" spans="8:20" x14ac:dyDescent="0.25">
      <c r="H16562" s="153"/>
      <c r="I16562" s="151"/>
      <c r="J16562" s="153"/>
      <c r="K16562" s="153"/>
      <c r="L16562" s="153"/>
      <c r="M16562" s="153"/>
      <c r="N16562" s="153"/>
      <c r="O16562" s="153"/>
      <c r="P16562" s="153"/>
      <c r="Q16562" s="153"/>
      <c r="R16562" s="153"/>
      <c r="S16562" s="152"/>
      <c r="T16562" s="154"/>
    </row>
    <row r="16563" spans="8:20" x14ac:dyDescent="0.25">
      <c r="H16563" s="153"/>
      <c r="I16563" s="151"/>
      <c r="J16563" s="153"/>
      <c r="K16563" s="153"/>
      <c r="L16563" s="153"/>
      <c r="M16563" s="153"/>
      <c r="N16563" s="153"/>
      <c r="O16563" s="153"/>
      <c r="P16563" s="153"/>
      <c r="Q16563" s="153"/>
      <c r="R16563" s="153"/>
      <c r="S16563" s="152"/>
      <c r="T16563" s="154"/>
    </row>
    <row r="16564" spans="8:20" x14ac:dyDescent="0.25">
      <c r="H16564" s="153"/>
      <c r="I16564" s="151"/>
      <c r="J16564" s="153"/>
      <c r="K16564" s="153"/>
      <c r="L16564" s="153"/>
      <c r="M16564" s="153"/>
      <c r="N16564" s="153"/>
      <c r="O16564" s="153"/>
      <c r="P16564" s="153"/>
      <c r="Q16564" s="153"/>
      <c r="R16564" s="153"/>
      <c r="S16564" s="152"/>
      <c r="T16564" s="154"/>
    </row>
    <row r="16565" spans="8:20" x14ac:dyDescent="0.25">
      <c r="H16565" s="153"/>
      <c r="I16565" s="151"/>
      <c r="J16565" s="153"/>
      <c r="K16565" s="153"/>
      <c r="L16565" s="153"/>
      <c r="M16565" s="153"/>
      <c r="N16565" s="153"/>
      <c r="O16565" s="153"/>
      <c r="P16565" s="153"/>
      <c r="Q16565" s="153"/>
      <c r="R16565" s="153"/>
      <c r="S16565" s="152"/>
      <c r="T16565" s="154"/>
    </row>
    <row r="16566" spans="8:20" x14ac:dyDescent="0.25">
      <c r="H16566" s="153"/>
      <c r="I16566" s="151"/>
      <c r="J16566" s="153"/>
      <c r="K16566" s="153"/>
      <c r="L16566" s="153"/>
      <c r="M16566" s="153"/>
      <c r="N16566" s="153"/>
      <c r="O16566" s="153"/>
      <c r="P16566" s="153"/>
      <c r="Q16566" s="153"/>
      <c r="R16566" s="153"/>
      <c r="S16566" s="152"/>
      <c r="T16566" s="154"/>
    </row>
    <row r="16567" spans="8:20" x14ac:dyDescent="0.25">
      <c r="H16567" s="153"/>
      <c r="I16567" s="151"/>
      <c r="J16567" s="153"/>
      <c r="K16567" s="153"/>
      <c r="L16567" s="153"/>
      <c r="M16567" s="153"/>
      <c r="N16567" s="153"/>
      <c r="O16567" s="153"/>
      <c r="P16567" s="153"/>
      <c r="Q16567" s="153"/>
      <c r="R16567" s="153"/>
      <c r="S16567" s="152"/>
      <c r="T16567" s="154"/>
    </row>
    <row r="16568" spans="8:20" x14ac:dyDescent="0.25">
      <c r="H16568" s="153"/>
      <c r="I16568" s="151"/>
      <c r="J16568" s="153"/>
      <c r="K16568" s="153"/>
      <c r="L16568" s="153"/>
      <c r="M16568" s="153"/>
      <c r="N16568" s="153"/>
      <c r="O16568" s="153"/>
      <c r="P16568" s="153"/>
      <c r="Q16568" s="153"/>
      <c r="R16568" s="153"/>
      <c r="S16568" s="152"/>
      <c r="T16568" s="154"/>
    </row>
    <row r="16569" spans="8:20" x14ac:dyDescent="0.25">
      <c r="H16569" s="153"/>
      <c r="I16569" s="151"/>
      <c r="J16569" s="153"/>
      <c r="K16569" s="153"/>
      <c r="L16569" s="153"/>
      <c r="M16569" s="153"/>
      <c r="N16569" s="153"/>
      <c r="O16569" s="153"/>
      <c r="P16569" s="153"/>
      <c r="Q16569" s="153"/>
      <c r="R16569" s="153"/>
      <c r="S16569" s="152"/>
      <c r="T16569" s="154"/>
    </row>
    <row r="16570" spans="8:20" x14ac:dyDescent="0.25">
      <c r="H16570" s="153"/>
      <c r="I16570" s="151"/>
      <c r="J16570" s="153"/>
      <c r="K16570" s="153"/>
      <c r="L16570" s="153"/>
      <c r="M16570" s="153"/>
      <c r="N16570" s="153"/>
      <c r="O16570" s="153"/>
      <c r="P16570" s="153"/>
      <c r="Q16570" s="153"/>
      <c r="R16570" s="153"/>
      <c r="S16570" s="152"/>
      <c r="T16570" s="154"/>
    </row>
    <row r="16571" spans="8:20" x14ac:dyDescent="0.25">
      <c r="H16571" s="153"/>
      <c r="I16571" s="151"/>
      <c r="J16571" s="153"/>
      <c r="K16571" s="153"/>
      <c r="L16571" s="153"/>
      <c r="M16571" s="153"/>
      <c r="N16571" s="153"/>
      <c r="O16571" s="153"/>
      <c r="P16571" s="153"/>
      <c r="Q16571" s="153"/>
      <c r="R16571" s="153"/>
      <c r="S16571" s="152"/>
      <c r="T16571" s="154"/>
    </row>
    <row r="16572" spans="8:20" x14ac:dyDescent="0.25">
      <c r="H16572" s="153"/>
      <c r="I16572" s="151"/>
      <c r="J16572" s="153"/>
      <c r="K16572" s="153"/>
      <c r="L16572" s="153"/>
      <c r="M16572" s="153"/>
      <c r="N16572" s="153"/>
      <c r="O16572" s="153"/>
      <c r="P16572" s="153"/>
      <c r="Q16572" s="153"/>
      <c r="R16572" s="153"/>
      <c r="S16572" s="152"/>
      <c r="T16572" s="154"/>
    </row>
    <row r="16573" spans="8:20" x14ac:dyDescent="0.25">
      <c r="H16573" s="153"/>
      <c r="I16573" s="151"/>
      <c r="J16573" s="153"/>
      <c r="K16573" s="153"/>
      <c r="L16573" s="153"/>
      <c r="M16573" s="153"/>
      <c r="N16573" s="153"/>
      <c r="O16573" s="153"/>
      <c r="P16573" s="153"/>
      <c r="Q16573" s="153"/>
      <c r="R16573" s="153"/>
      <c r="S16573" s="152"/>
      <c r="T16573" s="154"/>
    </row>
    <row r="16574" spans="8:20" x14ac:dyDescent="0.25">
      <c r="H16574" s="153"/>
      <c r="I16574" s="151"/>
      <c r="J16574" s="153"/>
      <c r="K16574" s="153"/>
      <c r="L16574" s="153"/>
      <c r="M16574" s="153"/>
      <c r="N16574" s="153"/>
      <c r="O16574" s="153"/>
      <c r="P16574" s="153"/>
      <c r="Q16574" s="153"/>
      <c r="R16574" s="153"/>
      <c r="S16574" s="152"/>
      <c r="T16574" s="154"/>
    </row>
    <row r="16575" spans="8:20" x14ac:dyDescent="0.25">
      <c r="H16575" s="153"/>
      <c r="I16575" s="151"/>
      <c r="J16575" s="153"/>
      <c r="K16575" s="153"/>
      <c r="L16575" s="153"/>
      <c r="M16575" s="153"/>
      <c r="N16575" s="153"/>
      <c r="O16575" s="153"/>
      <c r="P16575" s="153"/>
      <c r="Q16575" s="153"/>
      <c r="R16575" s="153"/>
      <c r="S16575" s="152"/>
      <c r="T16575" s="154"/>
    </row>
    <row r="16576" spans="8:20" x14ac:dyDescent="0.25">
      <c r="H16576" s="153"/>
      <c r="I16576" s="151"/>
      <c r="J16576" s="153"/>
      <c r="K16576" s="153"/>
      <c r="L16576" s="153"/>
      <c r="M16576" s="153"/>
      <c r="N16576" s="153"/>
      <c r="O16576" s="153"/>
      <c r="P16576" s="153"/>
      <c r="Q16576" s="153"/>
      <c r="R16576" s="153"/>
      <c r="S16576" s="152"/>
      <c r="T16576" s="154"/>
    </row>
    <row r="16577" spans="8:20" x14ac:dyDescent="0.25">
      <c r="H16577" s="153"/>
      <c r="I16577" s="151"/>
      <c r="J16577" s="153"/>
      <c r="K16577" s="153"/>
      <c r="L16577" s="153"/>
      <c r="M16577" s="153"/>
      <c r="N16577" s="153"/>
      <c r="O16577" s="153"/>
      <c r="P16577" s="153"/>
      <c r="Q16577" s="153"/>
      <c r="R16577" s="153"/>
      <c r="S16577" s="152"/>
      <c r="T16577" s="154"/>
    </row>
    <row r="16578" spans="8:20" x14ac:dyDescent="0.25">
      <c r="H16578" s="153"/>
      <c r="I16578" s="151"/>
      <c r="J16578" s="153"/>
      <c r="K16578" s="153"/>
      <c r="L16578" s="153"/>
      <c r="M16578" s="153"/>
      <c r="N16578" s="153"/>
      <c r="O16578" s="153"/>
      <c r="P16578" s="153"/>
      <c r="Q16578" s="153"/>
      <c r="R16578" s="153"/>
      <c r="S16578" s="152"/>
      <c r="T16578" s="154"/>
    </row>
    <row r="16579" spans="8:20" x14ac:dyDescent="0.25">
      <c r="H16579" s="153"/>
      <c r="I16579" s="151"/>
      <c r="J16579" s="153"/>
      <c r="K16579" s="153"/>
      <c r="L16579" s="153"/>
      <c r="M16579" s="153"/>
      <c r="N16579" s="153"/>
      <c r="O16579" s="153"/>
      <c r="P16579" s="153"/>
      <c r="Q16579" s="153"/>
      <c r="R16579" s="153"/>
      <c r="S16579" s="152"/>
      <c r="T16579" s="154"/>
    </row>
    <row r="16580" spans="8:20" x14ac:dyDescent="0.25">
      <c r="H16580" s="153"/>
      <c r="I16580" s="151"/>
      <c r="J16580" s="153"/>
      <c r="K16580" s="153"/>
      <c r="L16580" s="153"/>
      <c r="M16580" s="153"/>
      <c r="N16580" s="153"/>
      <c r="O16580" s="153"/>
      <c r="P16580" s="153"/>
      <c r="Q16580" s="153"/>
      <c r="R16580" s="153"/>
      <c r="S16580" s="152"/>
      <c r="T16580" s="154"/>
    </row>
    <row r="16581" spans="8:20" x14ac:dyDescent="0.25">
      <c r="H16581" s="153"/>
      <c r="I16581" s="151"/>
      <c r="J16581" s="153"/>
      <c r="K16581" s="153"/>
      <c r="L16581" s="153"/>
      <c r="M16581" s="153"/>
      <c r="N16581" s="153"/>
      <c r="O16581" s="153"/>
      <c r="P16581" s="153"/>
      <c r="Q16581" s="153"/>
      <c r="R16581" s="153"/>
      <c r="S16581" s="152"/>
      <c r="T16581" s="154"/>
    </row>
    <row r="16582" spans="8:20" x14ac:dyDescent="0.25">
      <c r="H16582" s="153"/>
      <c r="I16582" s="151"/>
      <c r="J16582" s="153"/>
      <c r="K16582" s="153"/>
      <c r="L16582" s="153"/>
      <c r="M16582" s="153"/>
      <c r="N16582" s="153"/>
      <c r="O16582" s="153"/>
      <c r="P16582" s="153"/>
      <c r="Q16582" s="153"/>
      <c r="R16582" s="153"/>
      <c r="S16582" s="152"/>
      <c r="T16582" s="154"/>
    </row>
    <row r="16583" spans="8:20" x14ac:dyDescent="0.25">
      <c r="H16583" s="153"/>
      <c r="I16583" s="151"/>
      <c r="J16583" s="153"/>
      <c r="K16583" s="153"/>
      <c r="L16583" s="153"/>
      <c r="M16583" s="153"/>
      <c r="N16583" s="153"/>
      <c r="O16583" s="153"/>
      <c r="P16583" s="153"/>
      <c r="Q16583" s="153"/>
      <c r="R16583" s="153"/>
      <c r="S16583" s="152"/>
      <c r="T16583" s="154"/>
    </row>
    <row r="16584" spans="8:20" x14ac:dyDescent="0.25">
      <c r="H16584" s="153"/>
      <c r="I16584" s="151"/>
      <c r="J16584" s="153"/>
      <c r="K16584" s="153"/>
      <c r="L16584" s="153"/>
      <c r="M16584" s="153"/>
      <c r="N16584" s="153"/>
      <c r="O16584" s="153"/>
      <c r="P16584" s="153"/>
      <c r="Q16584" s="153"/>
      <c r="R16584" s="153"/>
      <c r="S16584" s="152"/>
      <c r="T16584" s="154"/>
    </row>
    <row r="16585" spans="8:20" x14ac:dyDescent="0.25">
      <c r="H16585" s="153"/>
      <c r="I16585" s="151"/>
      <c r="J16585" s="153"/>
      <c r="K16585" s="153"/>
      <c r="L16585" s="153"/>
      <c r="M16585" s="153"/>
      <c r="N16585" s="153"/>
      <c r="O16585" s="153"/>
      <c r="P16585" s="153"/>
      <c r="Q16585" s="153"/>
      <c r="R16585" s="153"/>
      <c r="S16585" s="152"/>
      <c r="T16585" s="154"/>
    </row>
    <row r="16586" spans="8:20" x14ac:dyDescent="0.25">
      <c r="H16586" s="153"/>
      <c r="I16586" s="151"/>
      <c r="J16586" s="153"/>
      <c r="K16586" s="153"/>
      <c r="L16586" s="153"/>
      <c r="M16586" s="153"/>
      <c r="N16586" s="153"/>
      <c r="O16586" s="153"/>
      <c r="P16586" s="153"/>
      <c r="Q16586" s="153"/>
      <c r="R16586" s="153"/>
      <c r="S16586" s="152"/>
      <c r="T16586" s="154"/>
    </row>
    <row r="16587" spans="8:20" x14ac:dyDescent="0.25">
      <c r="H16587" s="153"/>
      <c r="I16587" s="151"/>
      <c r="J16587" s="153"/>
      <c r="K16587" s="153"/>
      <c r="L16587" s="153"/>
      <c r="M16587" s="153"/>
      <c r="N16587" s="153"/>
      <c r="O16587" s="153"/>
      <c r="P16587" s="153"/>
      <c r="Q16587" s="153"/>
      <c r="R16587" s="153"/>
      <c r="S16587" s="152"/>
      <c r="T16587" s="154"/>
    </row>
    <row r="16588" spans="8:20" x14ac:dyDescent="0.25">
      <c r="H16588" s="153"/>
      <c r="I16588" s="151"/>
      <c r="J16588" s="153"/>
      <c r="K16588" s="153"/>
      <c r="L16588" s="153"/>
      <c r="M16588" s="153"/>
      <c r="N16588" s="153"/>
      <c r="O16588" s="153"/>
      <c r="P16588" s="153"/>
      <c r="Q16588" s="153"/>
      <c r="R16588" s="153"/>
      <c r="S16588" s="152"/>
      <c r="T16588" s="154"/>
    </row>
    <row r="16589" spans="8:20" x14ac:dyDescent="0.25">
      <c r="H16589" s="153"/>
      <c r="I16589" s="151"/>
      <c r="J16589" s="153"/>
      <c r="K16589" s="153"/>
      <c r="L16589" s="153"/>
      <c r="M16589" s="153"/>
      <c r="N16589" s="153"/>
      <c r="O16589" s="153"/>
      <c r="P16589" s="153"/>
      <c r="Q16589" s="153"/>
      <c r="R16589" s="153"/>
      <c r="S16589" s="152"/>
      <c r="T16589" s="154"/>
    </row>
    <row r="16590" spans="8:20" x14ac:dyDescent="0.25">
      <c r="H16590" s="153"/>
      <c r="I16590" s="151"/>
      <c r="J16590" s="153"/>
      <c r="K16590" s="153"/>
      <c r="L16590" s="153"/>
      <c r="M16590" s="153"/>
      <c r="N16590" s="153"/>
      <c r="O16590" s="153"/>
      <c r="P16590" s="153"/>
      <c r="Q16590" s="153"/>
      <c r="R16590" s="153"/>
      <c r="S16590" s="152"/>
      <c r="T16590" s="154"/>
    </row>
    <row r="16591" spans="8:20" x14ac:dyDescent="0.25">
      <c r="H16591" s="153"/>
      <c r="I16591" s="151"/>
      <c r="J16591" s="153"/>
      <c r="K16591" s="153"/>
      <c r="L16591" s="153"/>
      <c r="M16591" s="153"/>
      <c r="N16591" s="153"/>
      <c r="O16591" s="153"/>
      <c r="P16591" s="153"/>
      <c r="Q16591" s="153"/>
      <c r="R16591" s="153"/>
      <c r="S16591" s="152"/>
      <c r="T16591" s="154"/>
    </row>
    <row r="16592" spans="8:20" x14ac:dyDescent="0.25">
      <c r="H16592" s="153"/>
      <c r="I16592" s="151"/>
      <c r="J16592" s="153"/>
      <c r="K16592" s="153"/>
      <c r="L16592" s="153"/>
      <c r="M16592" s="153"/>
      <c r="N16592" s="153"/>
      <c r="O16592" s="153"/>
      <c r="P16592" s="153"/>
      <c r="Q16592" s="153"/>
      <c r="R16592" s="153"/>
      <c r="S16592" s="152"/>
      <c r="T16592" s="154"/>
    </row>
    <row r="16593" spans="8:20" x14ac:dyDescent="0.25">
      <c r="H16593" s="153"/>
      <c r="I16593" s="151"/>
      <c r="J16593" s="153"/>
      <c r="K16593" s="153"/>
      <c r="L16593" s="153"/>
      <c r="M16593" s="153"/>
      <c r="N16593" s="153"/>
      <c r="O16593" s="153"/>
      <c r="P16593" s="153"/>
      <c r="Q16593" s="153"/>
      <c r="R16593" s="153"/>
      <c r="S16593" s="152"/>
      <c r="T16593" s="154"/>
    </row>
    <row r="16594" spans="8:20" x14ac:dyDescent="0.25">
      <c r="H16594" s="153"/>
      <c r="I16594" s="151"/>
      <c r="J16594" s="153"/>
      <c r="K16594" s="153"/>
      <c r="L16594" s="153"/>
      <c r="M16594" s="153"/>
      <c r="N16594" s="153"/>
      <c r="O16594" s="153"/>
      <c r="P16594" s="153"/>
      <c r="Q16594" s="153"/>
      <c r="R16594" s="153"/>
      <c r="S16594" s="152"/>
      <c r="T16594" s="154"/>
    </row>
    <row r="16595" spans="8:20" x14ac:dyDescent="0.25">
      <c r="H16595" s="153"/>
      <c r="I16595" s="151"/>
      <c r="J16595" s="153"/>
      <c r="K16595" s="153"/>
      <c r="L16595" s="153"/>
      <c r="M16595" s="153"/>
      <c r="N16595" s="153"/>
      <c r="O16595" s="153"/>
      <c r="P16595" s="153"/>
      <c r="Q16595" s="153"/>
      <c r="R16595" s="153"/>
      <c r="S16595" s="152"/>
      <c r="T16595" s="154"/>
    </row>
    <row r="16596" spans="8:20" x14ac:dyDescent="0.25">
      <c r="H16596" s="153"/>
      <c r="I16596" s="151"/>
      <c r="J16596" s="153"/>
      <c r="K16596" s="153"/>
      <c r="L16596" s="153"/>
      <c r="M16596" s="153"/>
      <c r="N16596" s="153"/>
      <c r="O16596" s="153"/>
      <c r="P16596" s="153"/>
      <c r="Q16596" s="153"/>
      <c r="R16596" s="153"/>
      <c r="S16596" s="152"/>
      <c r="T16596" s="154"/>
    </row>
    <row r="16597" spans="8:20" x14ac:dyDescent="0.25">
      <c r="H16597" s="153"/>
      <c r="I16597" s="151"/>
      <c r="J16597" s="153"/>
      <c r="K16597" s="153"/>
      <c r="L16597" s="153"/>
      <c r="M16597" s="153"/>
      <c r="N16597" s="153"/>
      <c r="O16597" s="153"/>
      <c r="P16597" s="153"/>
      <c r="Q16597" s="153"/>
      <c r="R16597" s="153"/>
      <c r="S16597" s="152"/>
      <c r="T16597" s="154"/>
    </row>
    <row r="16598" spans="8:20" x14ac:dyDescent="0.25">
      <c r="H16598" s="153"/>
      <c r="I16598" s="151"/>
      <c r="J16598" s="153"/>
      <c r="K16598" s="153"/>
      <c r="L16598" s="153"/>
      <c r="M16598" s="153"/>
      <c r="N16598" s="153"/>
      <c r="O16598" s="153"/>
      <c r="P16598" s="153"/>
      <c r="Q16598" s="153"/>
      <c r="R16598" s="153"/>
      <c r="S16598" s="152"/>
      <c r="T16598" s="154"/>
    </row>
    <row r="16599" spans="8:20" x14ac:dyDescent="0.25">
      <c r="H16599" s="153"/>
      <c r="I16599" s="151"/>
      <c r="J16599" s="153"/>
      <c r="K16599" s="153"/>
      <c r="L16599" s="153"/>
      <c r="M16599" s="153"/>
      <c r="N16599" s="153"/>
      <c r="O16599" s="153"/>
      <c r="P16599" s="153"/>
      <c r="Q16599" s="153"/>
      <c r="R16599" s="153"/>
      <c r="S16599" s="152"/>
      <c r="T16599" s="154"/>
    </row>
    <row r="16600" spans="8:20" x14ac:dyDescent="0.25">
      <c r="H16600" s="153"/>
      <c r="I16600" s="151"/>
      <c r="J16600" s="153"/>
      <c r="K16600" s="153"/>
      <c r="L16600" s="153"/>
      <c r="M16600" s="153"/>
      <c r="N16600" s="153"/>
      <c r="O16600" s="153"/>
      <c r="P16600" s="153"/>
      <c r="Q16600" s="153"/>
      <c r="R16600" s="153"/>
      <c r="S16600" s="152"/>
      <c r="T16600" s="154"/>
    </row>
    <row r="16601" spans="8:20" x14ac:dyDescent="0.25">
      <c r="H16601" s="153"/>
      <c r="I16601" s="151"/>
      <c r="J16601" s="153"/>
      <c r="K16601" s="153"/>
      <c r="L16601" s="153"/>
      <c r="M16601" s="153"/>
      <c r="N16601" s="153"/>
      <c r="O16601" s="153"/>
      <c r="P16601" s="153"/>
      <c r="Q16601" s="153"/>
      <c r="R16601" s="153"/>
      <c r="S16601" s="152"/>
      <c r="T16601" s="154"/>
    </row>
    <row r="16602" spans="8:20" x14ac:dyDescent="0.25">
      <c r="H16602" s="153"/>
      <c r="I16602" s="151"/>
      <c r="J16602" s="153"/>
      <c r="K16602" s="153"/>
      <c r="L16602" s="153"/>
      <c r="M16602" s="153"/>
      <c r="N16602" s="153"/>
      <c r="O16602" s="153"/>
      <c r="P16602" s="153"/>
      <c r="Q16602" s="153"/>
      <c r="R16602" s="153"/>
      <c r="S16602" s="152"/>
      <c r="T16602" s="154"/>
    </row>
    <row r="16603" spans="8:20" x14ac:dyDescent="0.25">
      <c r="H16603" s="153"/>
      <c r="I16603" s="151"/>
      <c r="J16603" s="153"/>
      <c r="K16603" s="153"/>
      <c r="L16603" s="153"/>
      <c r="M16603" s="153"/>
      <c r="N16603" s="153"/>
      <c r="O16603" s="153"/>
      <c r="P16603" s="153"/>
      <c r="Q16603" s="153"/>
      <c r="R16603" s="153"/>
      <c r="S16603" s="152"/>
      <c r="T16603" s="154"/>
    </row>
    <row r="16604" spans="8:20" x14ac:dyDescent="0.25">
      <c r="H16604" s="153"/>
      <c r="I16604" s="151"/>
      <c r="J16604" s="153"/>
      <c r="K16604" s="153"/>
      <c r="L16604" s="153"/>
      <c r="M16604" s="153"/>
      <c r="N16604" s="153"/>
      <c r="O16604" s="153"/>
      <c r="P16604" s="153"/>
      <c r="Q16604" s="153"/>
      <c r="R16604" s="153"/>
      <c r="S16604" s="152"/>
      <c r="T16604" s="154"/>
    </row>
    <row r="16605" spans="8:20" x14ac:dyDescent="0.25">
      <c r="H16605" s="153"/>
      <c r="I16605" s="151"/>
      <c r="J16605" s="153"/>
      <c r="K16605" s="153"/>
      <c r="L16605" s="153"/>
      <c r="M16605" s="153"/>
      <c r="N16605" s="153"/>
      <c r="O16605" s="153"/>
      <c r="P16605" s="153"/>
      <c r="Q16605" s="153"/>
      <c r="R16605" s="153"/>
      <c r="S16605" s="152"/>
      <c r="T16605" s="154"/>
    </row>
    <row r="16606" spans="8:20" x14ac:dyDescent="0.25">
      <c r="H16606" s="153"/>
      <c r="I16606" s="151"/>
      <c r="J16606" s="153"/>
      <c r="K16606" s="153"/>
      <c r="L16606" s="153"/>
      <c r="M16606" s="153"/>
      <c r="N16606" s="153"/>
      <c r="O16606" s="153"/>
      <c r="P16606" s="153"/>
      <c r="Q16606" s="153"/>
      <c r="R16606" s="153"/>
      <c r="S16606" s="152"/>
      <c r="T16606" s="154"/>
    </row>
    <row r="16607" spans="8:20" x14ac:dyDescent="0.25">
      <c r="H16607" s="153"/>
      <c r="I16607" s="151"/>
      <c r="J16607" s="153"/>
      <c r="K16607" s="153"/>
      <c r="L16607" s="153"/>
      <c r="M16607" s="153"/>
      <c r="N16607" s="153"/>
      <c r="O16607" s="153"/>
      <c r="P16607" s="153"/>
      <c r="Q16607" s="153"/>
      <c r="R16607" s="153"/>
      <c r="S16607" s="152"/>
      <c r="T16607" s="154"/>
    </row>
    <row r="16608" spans="8:20" x14ac:dyDescent="0.25">
      <c r="H16608" s="153"/>
      <c r="I16608" s="151"/>
      <c r="J16608" s="153"/>
      <c r="K16608" s="153"/>
      <c r="L16608" s="153"/>
      <c r="M16608" s="153"/>
      <c r="N16608" s="153"/>
      <c r="O16608" s="153"/>
      <c r="P16608" s="153"/>
      <c r="Q16608" s="153"/>
      <c r="R16608" s="153"/>
      <c r="S16608" s="152"/>
      <c r="T16608" s="154"/>
    </row>
    <row r="16609" spans="8:20" x14ac:dyDescent="0.25">
      <c r="H16609" s="153"/>
      <c r="I16609" s="151"/>
      <c r="J16609" s="153"/>
      <c r="K16609" s="153"/>
      <c r="L16609" s="153"/>
      <c r="M16609" s="153"/>
      <c r="N16609" s="153"/>
      <c r="O16609" s="153"/>
      <c r="P16609" s="153"/>
      <c r="Q16609" s="153"/>
      <c r="R16609" s="153"/>
      <c r="S16609" s="152"/>
      <c r="T16609" s="154"/>
    </row>
    <row r="16610" spans="8:20" x14ac:dyDescent="0.25">
      <c r="H16610" s="153"/>
      <c r="I16610" s="151"/>
      <c r="J16610" s="153"/>
      <c r="K16610" s="153"/>
      <c r="L16610" s="153"/>
      <c r="M16610" s="153"/>
      <c r="N16610" s="153"/>
      <c r="O16610" s="153"/>
      <c r="P16610" s="153"/>
      <c r="Q16610" s="153"/>
      <c r="R16610" s="153"/>
      <c r="S16610" s="152"/>
      <c r="T16610" s="154"/>
    </row>
    <row r="16611" spans="8:20" x14ac:dyDescent="0.25">
      <c r="H16611" s="153"/>
      <c r="I16611" s="151"/>
      <c r="J16611" s="153"/>
      <c r="K16611" s="153"/>
      <c r="L16611" s="153"/>
      <c r="M16611" s="153"/>
      <c r="N16611" s="153"/>
      <c r="O16611" s="153"/>
      <c r="P16611" s="153"/>
      <c r="Q16611" s="153"/>
      <c r="R16611" s="153"/>
      <c r="S16611" s="152"/>
      <c r="T16611" s="154"/>
    </row>
    <row r="16612" spans="8:20" x14ac:dyDescent="0.25">
      <c r="H16612" s="153"/>
      <c r="I16612" s="151"/>
      <c r="J16612" s="153"/>
      <c r="K16612" s="153"/>
      <c r="L16612" s="153"/>
      <c r="M16612" s="153"/>
      <c r="N16612" s="153"/>
      <c r="O16612" s="153"/>
      <c r="P16612" s="153"/>
      <c r="Q16612" s="153"/>
      <c r="R16612" s="153"/>
      <c r="S16612" s="152"/>
      <c r="T16612" s="154"/>
    </row>
    <row r="16613" spans="8:20" x14ac:dyDescent="0.25">
      <c r="H16613" s="153"/>
      <c r="I16613" s="151"/>
      <c r="J16613" s="153"/>
      <c r="K16613" s="153"/>
      <c r="L16613" s="153"/>
      <c r="M16613" s="153"/>
      <c r="N16613" s="153"/>
      <c r="O16613" s="153"/>
      <c r="P16613" s="153"/>
      <c r="Q16613" s="153"/>
      <c r="R16613" s="153"/>
      <c r="S16613" s="152"/>
      <c r="T16613" s="154"/>
    </row>
    <row r="16614" spans="8:20" x14ac:dyDescent="0.25">
      <c r="H16614" s="153"/>
      <c r="I16614" s="151"/>
      <c r="J16614" s="153"/>
      <c r="K16614" s="153"/>
      <c r="L16614" s="153"/>
      <c r="M16614" s="153"/>
      <c r="N16614" s="153"/>
      <c r="O16614" s="153"/>
      <c r="P16614" s="153"/>
      <c r="Q16614" s="153"/>
      <c r="R16614" s="153"/>
      <c r="S16614" s="152"/>
      <c r="T16614" s="154"/>
    </row>
    <row r="16615" spans="8:20" x14ac:dyDescent="0.25">
      <c r="H16615" s="153"/>
      <c r="I16615" s="151"/>
      <c r="J16615" s="153"/>
      <c r="K16615" s="153"/>
      <c r="L16615" s="153"/>
      <c r="M16615" s="153"/>
      <c r="N16615" s="153"/>
      <c r="O16615" s="153"/>
      <c r="P16615" s="153"/>
      <c r="Q16615" s="153"/>
      <c r="R16615" s="153"/>
      <c r="S16615" s="152"/>
      <c r="T16615" s="154"/>
    </row>
    <row r="16616" spans="8:20" x14ac:dyDescent="0.25">
      <c r="H16616" s="153"/>
      <c r="I16616" s="151"/>
      <c r="J16616" s="153"/>
      <c r="K16616" s="153"/>
      <c r="L16616" s="153"/>
      <c r="M16616" s="153"/>
      <c r="N16616" s="153"/>
      <c r="O16616" s="153"/>
      <c r="P16616" s="153"/>
      <c r="Q16616" s="153"/>
      <c r="R16616" s="153"/>
      <c r="S16616" s="152"/>
      <c r="T16616" s="154"/>
    </row>
    <row r="16617" spans="8:20" x14ac:dyDescent="0.25">
      <c r="H16617" s="153"/>
      <c r="I16617" s="151"/>
      <c r="J16617" s="153"/>
      <c r="K16617" s="153"/>
      <c r="L16617" s="153"/>
      <c r="M16617" s="153"/>
      <c r="N16617" s="153"/>
      <c r="O16617" s="153"/>
      <c r="P16617" s="153"/>
      <c r="Q16617" s="153"/>
      <c r="R16617" s="153"/>
      <c r="S16617" s="152"/>
      <c r="T16617" s="154"/>
    </row>
    <row r="16618" spans="8:20" x14ac:dyDescent="0.25">
      <c r="H16618" s="153"/>
      <c r="I16618" s="151"/>
      <c r="J16618" s="153"/>
      <c r="K16618" s="153"/>
      <c r="L16618" s="153"/>
      <c r="M16618" s="153"/>
      <c r="N16618" s="153"/>
      <c r="O16618" s="153"/>
      <c r="P16618" s="153"/>
      <c r="Q16618" s="153"/>
      <c r="R16618" s="153"/>
      <c r="S16618" s="152"/>
      <c r="T16618" s="154"/>
    </row>
    <row r="16619" spans="8:20" x14ac:dyDescent="0.25">
      <c r="H16619" s="153"/>
      <c r="I16619" s="151"/>
      <c r="J16619" s="153"/>
      <c r="K16619" s="153"/>
      <c r="L16619" s="153"/>
      <c r="M16619" s="153"/>
      <c r="N16619" s="153"/>
      <c r="O16619" s="153"/>
      <c r="P16619" s="153"/>
      <c r="Q16619" s="153"/>
      <c r="R16619" s="153"/>
      <c r="S16619" s="152"/>
      <c r="T16619" s="154"/>
    </row>
    <row r="16620" spans="8:20" x14ac:dyDescent="0.25">
      <c r="H16620" s="153"/>
      <c r="I16620" s="151"/>
      <c r="J16620" s="153"/>
      <c r="K16620" s="153"/>
      <c r="L16620" s="153"/>
      <c r="M16620" s="153"/>
      <c r="N16620" s="153"/>
      <c r="O16620" s="153"/>
      <c r="P16620" s="153"/>
      <c r="Q16620" s="153"/>
      <c r="R16620" s="153"/>
      <c r="S16620" s="152"/>
      <c r="T16620" s="154"/>
    </row>
    <row r="16621" spans="8:20" x14ac:dyDescent="0.25">
      <c r="H16621" s="153"/>
      <c r="I16621" s="151"/>
      <c r="J16621" s="153"/>
      <c r="K16621" s="153"/>
      <c r="L16621" s="153"/>
      <c r="M16621" s="153"/>
      <c r="N16621" s="153"/>
      <c r="O16621" s="153"/>
      <c r="P16621" s="153"/>
      <c r="Q16621" s="153"/>
      <c r="R16621" s="153"/>
      <c r="S16621" s="152"/>
      <c r="T16621" s="154"/>
    </row>
    <row r="16622" spans="8:20" x14ac:dyDescent="0.25">
      <c r="H16622" s="153"/>
      <c r="I16622" s="151"/>
      <c r="J16622" s="153"/>
      <c r="K16622" s="153"/>
      <c r="L16622" s="153"/>
      <c r="M16622" s="153"/>
      <c r="N16622" s="153"/>
      <c r="O16622" s="153"/>
      <c r="P16622" s="153"/>
      <c r="Q16622" s="153"/>
      <c r="R16622" s="153"/>
      <c r="S16622" s="152"/>
      <c r="T16622" s="154"/>
    </row>
    <row r="16623" spans="8:20" x14ac:dyDescent="0.25">
      <c r="H16623" s="153"/>
      <c r="I16623" s="151"/>
      <c r="J16623" s="153"/>
      <c r="K16623" s="153"/>
      <c r="L16623" s="153"/>
      <c r="M16623" s="153"/>
      <c r="N16623" s="153"/>
      <c r="O16623" s="153"/>
      <c r="P16623" s="153"/>
      <c r="Q16623" s="153"/>
      <c r="R16623" s="153"/>
      <c r="S16623" s="152"/>
      <c r="T16623" s="154"/>
    </row>
    <row r="16624" spans="8:20" x14ac:dyDescent="0.25">
      <c r="H16624" s="153"/>
      <c r="I16624" s="151"/>
      <c r="J16624" s="153"/>
      <c r="K16624" s="153"/>
      <c r="L16624" s="153"/>
      <c r="M16624" s="153"/>
      <c r="N16624" s="153"/>
      <c r="O16624" s="153"/>
      <c r="P16624" s="153"/>
      <c r="Q16624" s="153"/>
      <c r="R16624" s="153"/>
      <c r="S16624" s="152"/>
      <c r="T16624" s="154"/>
    </row>
    <row r="16625" spans="8:20" x14ac:dyDescent="0.25">
      <c r="H16625" s="153"/>
      <c r="I16625" s="151"/>
      <c r="J16625" s="153"/>
      <c r="K16625" s="153"/>
      <c r="L16625" s="153"/>
      <c r="M16625" s="153"/>
      <c r="N16625" s="153"/>
      <c r="O16625" s="153"/>
      <c r="P16625" s="153"/>
      <c r="Q16625" s="153"/>
      <c r="R16625" s="153"/>
      <c r="S16625" s="152"/>
      <c r="T16625" s="154"/>
    </row>
    <row r="16626" spans="8:20" x14ac:dyDescent="0.25">
      <c r="H16626" s="153"/>
      <c r="I16626" s="151"/>
      <c r="J16626" s="153"/>
      <c r="K16626" s="153"/>
      <c r="L16626" s="153"/>
      <c r="M16626" s="153"/>
      <c r="N16626" s="153"/>
      <c r="O16626" s="153"/>
      <c r="P16626" s="153"/>
      <c r="Q16626" s="153"/>
      <c r="R16626" s="153"/>
      <c r="S16626" s="152"/>
      <c r="T16626" s="154"/>
    </row>
    <row r="16627" spans="8:20" x14ac:dyDescent="0.25">
      <c r="H16627" s="153"/>
      <c r="I16627" s="151"/>
      <c r="J16627" s="153"/>
      <c r="K16627" s="153"/>
      <c r="L16627" s="153"/>
      <c r="M16627" s="153"/>
      <c r="N16627" s="153"/>
      <c r="O16627" s="153"/>
      <c r="P16627" s="153"/>
      <c r="Q16627" s="153"/>
      <c r="R16627" s="153"/>
      <c r="S16627" s="152"/>
      <c r="T16627" s="154"/>
    </row>
    <row r="16628" spans="8:20" x14ac:dyDescent="0.25">
      <c r="H16628" s="153"/>
      <c r="I16628" s="151"/>
      <c r="J16628" s="153"/>
      <c r="K16628" s="153"/>
      <c r="L16628" s="153"/>
      <c r="M16628" s="153"/>
      <c r="N16628" s="153"/>
      <c r="O16628" s="153"/>
      <c r="P16628" s="153"/>
      <c r="Q16628" s="153"/>
      <c r="R16628" s="153"/>
      <c r="S16628" s="152"/>
      <c r="T16628" s="154"/>
    </row>
    <row r="16629" spans="8:20" x14ac:dyDescent="0.25">
      <c r="H16629" s="153"/>
      <c r="I16629" s="151"/>
      <c r="J16629" s="153"/>
      <c r="K16629" s="153"/>
      <c r="L16629" s="153"/>
      <c r="M16629" s="153"/>
      <c r="N16629" s="153"/>
      <c r="O16629" s="153"/>
      <c r="P16629" s="153"/>
      <c r="Q16629" s="153"/>
      <c r="R16629" s="153"/>
      <c r="S16629" s="152"/>
      <c r="T16629" s="154"/>
    </row>
    <row r="16630" spans="8:20" x14ac:dyDescent="0.25">
      <c r="H16630" s="153"/>
      <c r="I16630" s="151"/>
      <c r="J16630" s="153"/>
      <c r="K16630" s="153"/>
      <c r="L16630" s="153"/>
      <c r="M16630" s="153"/>
      <c r="N16630" s="153"/>
      <c r="O16630" s="153"/>
      <c r="P16630" s="153"/>
      <c r="Q16630" s="153"/>
      <c r="R16630" s="153"/>
      <c r="S16630" s="152"/>
      <c r="T16630" s="154"/>
    </row>
    <row r="16631" spans="8:20" x14ac:dyDescent="0.25">
      <c r="H16631" s="153"/>
      <c r="I16631" s="151"/>
      <c r="J16631" s="153"/>
      <c r="K16631" s="153"/>
      <c r="L16631" s="153"/>
      <c r="M16631" s="153"/>
      <c r="N16631" s="153"/>
      <c r="O16631" s="153"/>
      <c r="P16631" s="153"/>
      <c r="Q16631" s="153"/>
      <c r="R16631" s="153"/>
      <c r="S16631" s="152"/>
      <c r="T16631" s="154"/>
    </row>
    <row r="16632" spans="8:20" x14ac:dyDescent="0.25">
      <c r="H16632" s="153"/>
      <c r="I16632" s="151"/>
      <c r="J16632" s="153"/>
      <c r="K16632" s="153"/>
      <c r="L16632" s="153"/>
      <c r="M16632" s="153"/>
      <c r="N16632" s="153"/>
      <c r="O16632" s="153"/>
      <c r="P16632" s="153"/>
      <c r="Q16632" s="153"/>
      <c r="R16632" s="153"/>
      <c r="S16632" s="152"/>
      <c r="T16632" s="154"/>
    </row>
    <row r="16633" spans="8:20" x14ac:dyDescent="0.25">
      <c r="H16633" s="153"/>
      <c r="I16633" s="151"/>
      <c r="J16633" s="153"/>
      <c r="K16633" s="153"/>
      <c r="L16633" s="153"/>
      <c r="M16633" s="153"/>
      <c r="N16633" s="153"/>
      <c r="O16633" s="153"/>
      <c r="P16633" s="153"/>
      <c r="Q16633" s="153"/>
      <c r="R16633" s="153"/>
      <c r="S16633" s="152"/>
      <c r="T16633" s="154"/>
    </row>
    <row r="16634" spans="8:20" x14ac:dyDescent="0.25">
      <c r="H16634" s="153"/>
      <c r="I16634" s="151"/>
      <c r="J16634" s="153"/>
      <c r="K16634" s="153"/>
      <c r="L16634" s="153"/>
      <c r="M16634" s="153"/>
      <c r="N16634" s="153"/>
      <c r="O16634" s="153"/>
      <c r="P16634" s="153"/>
      <c r="Q16634" s="153"/>
      <c r="R16634" s="153"/>
      <c r="S16634" s="152"/>
      <c r="T16634" s="154"/>
    </row>
    <row r="16635" spans="8:20" x14ac:dyDescent="0.25">
      <c r="H16635" s="153"/>
      <c r="I16635" s="151"/>
      <c r="J16635" s="153"/>
      <c r="K16635" s="153"/>
      <c r="L16635" s="153"/>
      <c r="M16635" s="153"/>
      <c r="N16635" s="153"/>
      <c r="O16635" s="153"/>
      <c r="P16635" s="153"/>
      <c r="Q16635" s="153"/>
      <c r="R16635" s="153"/>
      <c r="S16635" s="152"/>
      <c r="T16635" s="154"/>
    </row>
    <row r="16636" spans="8:20" x14ac:dyDescent="0.25">
      <c r="H16636" s="153"/>
      <c r="I16636" s="151"/>
      <c r="J16636" s="153"/>
      <c r="K16636" s="153"/>
      <c r="L16636" s="153"/>
      <c r="M16636" s="153"/>
      <c r="N16636" s="153"/>
      <c r="O16636" s="153"/>
      <c r="P16636" s="153"/>
      <c r="Q16636" s="153"/>
      <c r="R16636" s="153"/>
      <c r="S16636" s="152"/>
      <c r="T16636" s="154"/>
    </row>
    <row r="16637" spans="8:20" x14ac:dyDescent="0.25">
      <c r="H16637" s="153"/>
      <c r="I16637" s="151"/>
      <c r="J16637" s="153"/>
      <c r="K16637" s="153"/>
      <c r="L16637" s="153"/>
      <c r="M16637" s="153"/>
      <c r="N16637" s="153"/>
      <c r="O16637" s="153"/>
      <c r="P16637" s="153"/>
      <c r="Q16637" s="153"/>
      <c r="R16637" s="153"/>
      <c r="S16637" s="152"/>
      <c r="T16637" s="154"/>
    </row>
    <row r="16638" spans="8:20" x14ac:dyDescent="0.25">
      <c r="H16638" s="153"/>
      <c r="I16638" s="151"/>
      <c r="J16638" s="153"/>
      <c r="K16638" s="153"/>
      <c r="L16638" s="153"/>
      <c r="M16638" s="153"/>
      <c r="N16638" s="153"/>
      <c r="O16638" s="153"/>
      <c r="P16638" s="153"/>
      <c r="Q16638" s="153"/>
      <c r="R16638" s="153"/>
      <c r="S16638" s="152"/>
      <c r="T16638" s="154"/>
    </row>
    <row r="16639" spans="8:20" x14ac:dyDescent="0.25">
      <c r="H16639" s="153"/>
      <c r="I16639" s="151"/>
      <c r="J16639" s="153"/>
      <c r="K16639" s="153"/>
      <c r="L16639" s="153"/>
      <c r="M16639" s="153"/>
      <c r="N16639" s="153"/>
      <c r="O16639" s="153"/>
      <c r="P16639" s="153"/>
      <c r="Q16639" s="153"/>
      <c r="R16639" s="153"/>
      <c r="S16639" s="152"/>
      <c r="T16639" s="154"/>
    </row>
    <row r="16640" spans="8:20" x14ac:dyDescent="0.25">
      <c r="H16640" s="153"/>
      <c r="I16640" s="151"/>
      <c r="J16640" s="153"/>
      <c r="K16640" s="153"/>
      <c r="L16640" s="153"/>
      <c r="M16640" s="153"/>
      <c r="N16640" s="153"/>
      <c r="O16640" s="153"/>
      <c r="P16640" s="153"/>
      <c r="Q16640" s="153"/>
      <c r="R16640" s="153"/>
      <c r="S16640" s="152"/>
      <c r="T16640" s="154"/>
    </row>
    <row r="16641" spans="8:20" x14ac:dyDescent="0.25">
      <c r="H16641" s="153"/>
      <c r="I16641" s="151"/>
      <c r="J16641" s="153"/>
      <c r="K16641" s="153"/>
      <c r="L16641" s="153"/>
      <c r="M16641" s="153"/>
      <c r="N16641" s="153"/>
      <c r="O16641" s="153"/>
      <c r="P16641" s="153"/>
      <c r="Q16641" s="153"/>
      <c r="R16641" s="153"/>
      <c r="S16641" s="152"/>
      <c r="T16641" s="154"/>
    </row>
    <row r="16642" spans="8:20" x14ac:dyDescent="0.25">
      <c r="H16642" s="153"/>
      <c r="I16642" s="151"/>
      <c r="J16642" s="153"/>
      <c r="K16642" s="153"/>
      <c r="L16642" s="153"/>
      <c r="M16642" s="153"/>
      <c r="N16642" s="153"/>
      <c r="O16642" s="153"/>
      <c r="P16642" s="153"/>
      <c r="Q16642" s="153"/>
      <c r="R16642" s="153"/>
      <c r="S16642" s="152"/>
      <c r="T16642" s="154"/>
    </row>
    <row r="16643" spans="8:20" x14ac:dyDescent="0.25">
      <c r="H16643" s="153"/>
      <c r="I16643" s="151"/>
      <c r="J16643" s="153"/>
      <c r="K16643" s="153"/>
      <c r="L16643" s="153"/>
      <c r="M16643" s="153"/>
      <c r="N16643" s="153"/>
      <c r="O16643" s="153"/>
      <c r="P16643" s="153"/>
      <c r="Q16643" s="153"/>
      <c r="R16643" s="153"/>
      <c r="S16643" s="152"/>
      <c r="T16643" s="154"/>
    </row>
    <row r="16644" spans="8:20" x14ac:dyDescent="0.25">
      <c r="H16644" s="153"/>
      <c r="I16644" s="151"/>
      <c r="J16644" s="153"/>
      <c r="K16644" s="153"/>
      <c r="L16644" s="153"/>
      <c r="M16644" s="153"/>
      <c r="N16644" s="153"/>
      <c r="O16644" s="153"/>
      <c r="P16644" s="153"/>
      <c r="Q16644" s="153"/>
      <c r="R16644" s="153"/>
      <c r="S16644" s="152"/>
      <c r="T16644" s="154"/>
    </row>
    <row r="16645" spans="8:20" x14ac:dyDescent="0.25">
      <c r="H16645" s="153"/>
      <c r="I16645" s="151"/>
      <c r="J16645" s="153"/>
      <c r="K16645" s="153"/>
      <c r="L16645" s="153"/>
      <c r="M16645" s="153"/>
      <c r="N16645" s="153"/>
      <c r="O16645" s="153"/>
      <c r="P16645" s="153"/>
      <c r="Q16645" s="153"/>
      <c r="R16645" s="153"/>
      <c r="S16645" s="152"/>
      <c r="T16645" s="154"/>
    </row>
    <row r="16646" spans="8:20" x14ac:dyDescent="0.25">
      <c r="H16646" s="153"/>
      <c r="I16646" s="151"/>
      <c r="J16646" s="153"/>
      <c r="K16646" s="153"/>
      <c r="L16646" s="153"/>
      <c r="M16646" s="153"/>
      <c r="N16646" s="153"/>
      <c r="O16646" s="153"/>
      <c r="P16646" s="153"/>
      <c r="Q16646" s="153"/>
      <c r="R16646" s="153"/>
      <c r="S16646" s="152"/>
      <c r="T16646" s="154"/>
    </row>
    <row r="16647" spans="8:20" x14ac:dyDescent="0.25">
      <c r="H16647" s="153"/>
      <c r="I16647" s="151"/>
      <c r="J16647" s="153"/>
      <c r="K16647" s="153"/>
      <c r="L16647" s="153"/>
      <c r="M16647" s="153"/>
      <c r="N16647" s="153"/>
      <c r="O16647" s="153"/>
      <c r="P16647" s="153"/>
      <c r="Q16647" s="153"/>
      <c r="R16647" s="153"/>
      <c r="S16647" s="152"/>
      <c r="T16647" s="154"/>
    </row>
    <row r="16648" spans="8:20" x14ac:dyDescent="0.25">
      <c r="H16648" s="153"/>
      <c r="I16648" s="151"/>
      <c r="J16648" s="153"/>
      <c r="K16648" s="153"/>
      <c r="L16648" s="153"/>
      <c r="M16648" s="153"/>
      <c r="N16648" s="153"/>
      <c r="O16648" s="153"/>
      <c r="P16648" s="153"/>
      <c r="Q16648" s="153"/>
      <c r="R16648" s="153"/>
      <c r="S16648" s="152"/>
      <c r="T16648" s="154"/>
    </row>
    <row r="16649" spans="8:20" x14ac:dyDescent="0.25">
      <c r="H16649" s="153"/>
      <c r="I16649" s="151"/>
      <c r="J16649" s="153"/>
      <c r="K16649" s="153"/>
      <c r="L16649" s="153"/>
      <c r="M16649" s="153"/>
      <c r="N16649" s="153"/>
      <c r="O16649" s="153"/>
      <c r="P16649" s="153"/>
      <c r="Q16649" s="153"/>
      <c r="R16649" s="153"/>
      <c r="S16649" s="152"/>
      <c r="T16649" s="154"/>
    </row>
    <row r="16650" spans="8:20" x14ac:dyDescent="0.25">
      <c r="H16650" s="153"/>
      <c r="I16650" s="151"/>
      <c r="J16650" s="153"/>
      <c r="K16650" s="153"/>
      <c r="L16650" s="153"/>
      <c r="M16650" s="153"/>
      <c r="N16650" s="153"/>
      <c r="O16650" s="153"/>
      <c r="P16650" s="153"/>
      <c r="Q16650" s="153"/>
      <c r="R16650" s="153"/>
      <c r="S16650" s="152"/>
      <c r="T16650" s="154"/>
    </row>
    <row r="16651" spans="8:20" x14ac:dyDescent="0.25">
      <c r="H16651" s="153"/>
      <c r="I16651" s="151"/>
      <c r="J16651" s="153"/>
      <c r="K16651" s="153"/>
      <c r="L16651" s="153"/>
      <c r="M16651" s="153"/>
      <c r="N16651" s="153"/>
      <c r="O16651" s="153"/>
      <c r="P16651" s="153"/>
      <c r="Q16651" s="153"/>
      <c r="R16651" s="153"/>
      <c r="S16651" s="152"/>
      <c r="T16651" s="154"/>
    </row>
    <row r="16652" spans="8:20" x14ac:dyDescent="0.25">
      <c r="H16652" s="153"/>
      <c r="I16652" s="151"/>
      <c r="J16652" s="153"/>
      <c r="K16652" s="153"/>
      <c r="L16652" s="153"/>
      <c r="M16652" s="153"/>
      <c r="N16652" s="153"/>
      <c r="O16652" s="153"/>
      <c r="P16652" s="153"/>
      <c r="Q16652" s="153"/>
      <c r="R16652" s="153"/>
      <c r="S16652" s="152"/>
      <c r="T16652" s="154"/>
    </row>
    <row r="16653" spans="8:20" x14ac:dyDescent="0.25">
      <c r="H16653" s="153"/>
      <c r="I16653" s="151"/>
      <c r="J16653" s="153"/>
      <c r="K16653" s="153"/>
      <c r="L16653" s="153"/>
      <c r="M16653" s="153"/>
      <c r="N16653" s="153"/>
      <c r="O16653" s="153"/>
      <c r="P16653" s="153"/>
      <c r="Q16653" s="153"/>
      <c r="R16653" s="153"/>
      <c r="S16653" s="152"/>
      <c r="T16653" s="154"/>
    </row>
    <row r="16654" spans="8:20" x14ac:dyDescent="0.25">
      <c r="H16654" s="153"/>
      <c r="I16654" s="151"/>
      <c r="J16654" s="153"/>
      <c r="K16654" s="153"/>
      <c r="L16654" s="153"/>
      <c r="M16654" s="153"/>
      <c r="N16654" s="153"/>
      <c r="O16654" s="153"/>
      <c r="P16654" s="153"/>
      <c r="Q16654" s="153"/>
      <c r="R16654" s="153"/>
      <c r="S16654" s="152"/>
      <c r="T16654" s="154"/>
    </row>
    <row r="16655" spans="8:20" x14ac:dyDescent="0.25">
      <c r="H16655" s="153"/>
      <c r="I16655" s="151"/>
      <c r="J16655" s="153"/>
      <c r="K16655" s="153"/>
      <c r="L16655" s="153"/>
      <c r="M16655" s="153"/>
      <c r="N16655" s="153"/>
      <c r="O16655" s="153"/>
      <c r="P16655" s="153"/>
      <c r="Q16655" s="153"/>
      <c r="R16655" s="153"/>
      <c r="S16655" s="152"/>
      <c r="T16655" s="154"/>
    </row>
    <row r="16656" spans="8:20" x14ac:dyDescent="0.25">
      <c r="H16656" s="153"/>
      <c r="I16656" s="151"/>
      <c r="J16656" s="153"/>
      <c r="K16656" s="153"/>
      <c r="L16656" s="153"/>
      <c r="M16656" s="153"/>
      <c r="N16656" s="153"/>
      <c r="O16656" s="153"/>
      <c r="P16656" s="153"/>
      <c r="Q16656" s="153"/>
      <c r="R16656" s="153"/>
      <c r="S16656" s="152"/>
      <c r="T16656" s="154"/>
    </row>
    <row r="16657" spans="8:20" x14ac:dyDescent="0.25">
      <c r="H16657" s="153"/>
      <c r="I16657" s="151"/>
      <c r="J16657" s="153"/>
      <c r="K16657" s="153"/>
      <c r="L16657" s="153"/>
      <c r="M16657" s="153"/>
      <c r="N16657" s="153"/>
      <c r="O16657" s="153"/>
      <c r="P16657" s="153"/>
      <c r="Q16657" s="153"/>
      <c r="R16657" s="153"/>
      <c r="S16657" s="152"/>
      <c r="T16657" s="154"/>
    </row>
    <row r="16658" spans="8:20" x14ac:dyDescent="0.25">
      <c r="H16658" s="153"/>
      <c r="I16658" s="151"/>
      <c r="J16658" s="153"/>
      <c r="K16658" s="153"/>
      <c r="L16658" s="153"/>
      <c r="M16658" s="153"/>
      <c r="N16658" s="153"/>
      <c r="O16658" s="153"/>
      <c r="P16658" s="153"/>
      <c r="Q16658" s="153"/>
      <c r="R16658" s="153"/>
      <c r="S16658" s="152"/>
      <c r="T16658" s="154"/>
    </row>
    <row r="16659" spans="8:20" x14ac:dyDescent="0.25">
      <c r="H16659" s="153"/>
      <c r="I16659" s="151"/>
      <c r="J16659" s="153"/>
      <c r="K16659" s="153"/>
      <c r="L16659" s="153"/>
      <c r="M16659" s="153"/>
      <c r="N16659" s="153"/>
      <c r="O16659" s="153"/>
      <c r="P16659" s="153"/>
      <c r="Q16659" s="153"/>
      <c r="R16659" s="153"/>
      <c r="S16659" s="152"/>
      <c r="T16659" s="154"/>
    </row>
    <row r="16660" spans="8:20" x14ac:dyDescent="0.25">
      <c r="H16660" s="153"/>
      <c r="I16660" s="151"/>
      <c r="J16660" s="153"/>
      <c r="K16660" s="153"/>
      <c r="L16660" s="153"/>
      <c r="M16660" s="153"/>
      <c r="N16660" s="153"/>
      <c r="O16660" s="153"/>
      <c r="P16660" s="153"/>
      <c r="Q16660" s="153"/>
      <c r="R16660" s="153"/>
      <c r="S16660" s="152"/>
      <c r="T16660" s="154"/>
    </row>
    <row r="16661" spans="8:20" x14ac:dyDescent="0.25">
      <c r="H16661" s="153"/>
      <c r="I16661" s="151"/>
      <c r="J16661" s="153"/>
      <c r="K16661" s="153"/>
      <c r="L16661" s="153"/>
      <c r="M16661" s="153"/>
      <c r="N16661" s="153"/>
      <c r="O16661" s="153"/>
      <c r="P16661" s="153"/>
      <c r="Q16661" s="153"/>
      <c r="R16661" s="153"/>
      <c r="S16661" s="152"/>
      <c r="T16661" s="154"/>
    </row>
    <row r="16662" spans="8:20" x14ac:dyDescent="0.25">
      <c r="H16662" s="153"/>
      <c r="I16662" s="151"/>
      <c r="J16662" s="153"/>
      <c r="K16662" s="153"/>
      <c r="L16662" s="153"/>
      <c r="M16662" s="153"/>
      <c r="N16662" s="153"/>
      <c r="O16662" s="153"/>
      <c r="P16662" s="153"/>
      <c r="Q16662" s="153"/>
      <c r="R16662" s="153"/>
      <c r="S16662" s="152"/>
      <c r="T16662" s="154"/>
    </row>
    <row r="16663" spans="8:20" x14ac:dyDescent="0.25">
      <c r="H16663" s="153"/>
      <c r="I16663" s="151"/>
      <c r="J16663" s="153"/>
      <c r="K16663" s="153"/>
      <c r="L16663" s="153"/>
      <c r="M16663" s="153"/>
      <c r="N16663" s="153"/>
      <c r="O16663" s="153"/>
      <c r="P16663" s="153"/>
      <c r="Q16663" s="153"/>
      <c r="R16663" s="153"/>
      <c r="S16663" s="152"/>
      <c r="T16663" s="154"/>
    </row>
    <row r="16664" spans="8:20" x14ac:dyDescent="0.25">
      <c r="H16664" s="153"/>
      <c r="I16664" s="151"/>
      <c r="J16664" s="153"/>
      <c r="K16664" s="153"/>
      <c r="L16664" s="153"/>
      <c r="M16664" s="153"/>
      <c r="N16664" s="153"/>
      <c r="O16664" s="153"/>
      <c r="P16664" s="153"/>
      <c r="Q16664" s="153"/>
      <c r="R16664" s="153"/>
      <c r="S16664" s="152"/>
      <c r="T16664" s="154"/>
    </row>
    <row r="16665" spans="8:20" x14ac:dyDescent="0.25">
      <c r="H16665" s="153"/>
      <c r="I16665" s="151"/>
      <c r="J16665" s="153"/>
      <c r="K16665" s="153"/>
      <c r="L16665" s="153"/>
      <c r="M16665" s="153"/>
      <c r="N16665" s="153"/>
      <c r="O16665" s="153"/>
      <c r="P16665" s="153"/>
      <c r="Q16665" s="153"/>
      <c r="R16665" s="153"/>
      <c r="S16665" s="152"/>
      <c r="T16665" s="154"/>
    </row>
    <row r="16666" spans="8:20" x14ac:dyDescent="0.25">
      <c r="H16666" s="153"/>
      <c r="I16666" s="151"/>
      <c r="J16666" s="153"/>
      <c r="K16666" s="153"/>
      <c r="L16666" s="153"/>
      <c r="M16666" s="153"/>
      <c r="N16666" s="153"/>
      <c r="O16666" s="153"/>
      <c r="P16666" s="153"/>
      <c r="Q16666" s="153"/>
      <c r="R16666" s="153"/>
      <c r="S16666" s="152"/>
      <c r="T16666" s="154"/>
    </row>
    <row r="16667" spans="8:20" x14ac:dyDescent="0.25">
      <c r="H16667" s="153"/>
      <c r="I16667" s="151"/>
      <c r="J16667" s="153"/>
      <c r="K16667" s="153"/>
      <c r="L16667" s="153"/>
      <c r="M16667" s="153"/>
      <c r="N16667" s="153"/>
      <c r="O16667" s="153"/>
      <c r="P16667" s="153"/>
      <c r="Q16667" s="153"/>
      <c r="R16667" s="153"/>
      <c r="S16667" s="152"/>
      <c r="T16667" s="154"/>
    </row>
    <row r="16668" spans="8:20" x14ac:dyDescent="0.25">
      <c r="H16668" s="153"/>
      <c r="I16668" s="151"/>
      <c r="J16668" s="153"/>
      <c r="K16668" s="153"/>
      <c r="L16668" s="153"/>
      <c r="M16668" s="153"/>
      <c r="N16668" s="153"/>
      <c r="O16668" s="153"/>
      <c r="P16668" s="153"/>
      <c r="Q16668" s="153"/>
      <c r="R16668" s="153"/>
      <c r="S16668" s="152"/>
      <c r="T16668" s="154"/>
    </row>
    <row r="16669" spans="8:20" x14ac:dyDescent="0.25">
      <c r="H16669" s="153"/>
      <c r="I16669" s="151"/>
      <c r="J16669" s="153"/>
      <c r="K16669" s="153"/>
      <c r="L16669" s="153"/>
      <c r="M16669" s="153"/>
      <c r="N16669" s="153"/>
      <c r="O16669" s="153"/>
      <c r="P16669" s="153"/>
      <c r="Q16669" s="153"/>
      <c r="R16669" s="153"/>
      <c r="S16669" s="152"/>
      <c r="T16669" s="154"/>
    </row>
    <row r="16670" spans="8:20" x14ac:dyDescent="0.25">
      <c r="H16670" s="153"/>
      <c r="I16670" s="151"/>
      <c r="J16670" s="153"/>
      <c r="K16670" s="153"/>
      <c r="L16670" s="153"/>
      <c r="M16670" s="153"/>
      <c r="N16670" s="153"/>
      <c r="O16670" s="153"/>
      <c r="P16670" s="153"/>
      <c r="Q16670" s="153"/>
      <c r="R16670" s="153"/>
      <c r="S16670" s="152"/>
      <c r="T16670" s="154"/>
    </row>
    <row r="16671" spans="8:20" x14ac:dyDescent="0.25">
      <c r="H16671" s="153"/>
      <c r="I16671" s="151"/>
      <c r="J16671" s="153"/>
      <c r="K16671" s="153"/>
      <c r="L16671" s="153"/>
      <c r="M16671" s="153"/>
      <c r="N16671" s="153"/>
      <c r="O16671" s="153"/>
      <c r="P16671" s="153"/>
      <c r="Q16671" s="153"/>
      <c r="R16671" s="153"/>
      <c r="S16671" s="152"/>
      <c r="T16671" s="154"/>
    </row>
    <row r="16672" spans="8:20" x14ac:dyDescent="0.25">
      <c r="H16672" s="153"/>
      <c r="I16672" s="151"/>
      <c r="J16672" s="153"/>
      <c r="K16672" s="153"/>
      <c r="L16672" s="153"/>
      <c r="M16672" s="153"/>
      <c r="N16672" s="153"/>
      <c r="O16672" s="153"/>
      <c r="P16672" s="153"/>
      <c r="Q16672" s="153"/>
      <c r="R16672" s="153"/>
      <c r="S16672" s="152"/>
      <c r="T16672" s="154"/>
    </row>
    <row r="16673" spans="8:20" x14ac:dyDescent="0.25">
      <c r="H16673" s="153"/>
      <c r="I16673" s="151"/>
      <c r="J16673" s="153"/>
      <c r="K16673" s="153"/>
      <c r="L16673" s="153"/>
      <c r="M16673" s="153"/>
      <c r="N16673" s="153"/>
      <c r="O16673" s="153"/>
      <c r="P16673" s="153"/>
      <c r="Q16673" s="153"/>
      <c r="R16673" s="153"/>
      <c r="S16673" s="152"/>
      <c r="T16673" s="154"/>
    </row>
    <row r="16674" spans="8:20" x14ac:dyDescent="0.25">
      <c r="H16674" s="153"/>
      <c r="I16674" s="151"/>
      <c r="J16674" s="153"/>
      <c r="K16674" s="153"/>
      <c r="L16674" s="153"/>
      <c r="M16674" s="153"/>
      <c r="N16674" s="153"/>
      <c r="O16674" s="153"/>
      <c r="P16674" s="153"/>
      <c r="Q16674" s="153"/>
      <c r="R16674" s="153"/>
      <c r="S16674" s="152"/>
      <c r="T16674" s="154"/>
    </row>
    <row r="16675" spans="8:20" x14ac:dyDescent="0.25">
      <c r="H16675" s="153"/>
      <c r="I16675" s="151"/>
      <c r="J16675" s="153"/>
      <c r="K16675" s="153"/>
      <c r="L16675" s="153"/>
      <c r="M16675" s="153"/>
      <c r="N16675" s="153"/>
      <c r="O16675" s="153"/>
      <c r="P16675" s="153"/>
      <c r="Q16675" s="153"/>
      <c r="R16675" s="153"/>
      <c r="S16675" s="152"/>
      <c r="T16675" s="154"/>
    </row>
    <row r="16676" spans="8:20" x14ac:dyDescent="0.25">
      <c r="H16676" s="153"/>
      <c r="I16676" s="151"/>
      <c r="J16676" s="153"/>
      <c r="K16676" s="153"/>
      <c r="L16676" s="153"/>
      <c r="M16676" s="153"/>
      <c r="N16676" s="153"/>
      <c r="O16676" s="153"/>
      <c r="P16676" s="153"/>
      <c r="Q16676" s="153"/>
      <c r="R16676" s="153"/>
      <c r="S16676" s="152"/>
      <c r="T16676" s="154"/>
    </row>
    <row r="16677" spans="8:20" x14ac:dyDescent="0.25">
      <c r="H16677" s="153"/>
      <c r="I16677" s="151"/>
      <c r="J16677" s="153"/>
      <c r="K16677" s="153"/>
      <c r="L16677" s="153"/>
      <c r="M16677" s="153"/>
      <c r="N16677" s="153"/>
      <c r="O16677" s="153"/>
      <c r="P16677" s="153"/>
      <c r="Q16677" s="153"/>
      <c r="R16677" s="153"/>
      <c r="S16677" s="152"/>
      <c r="T16677" s="154"/>
    </row>
    <row r="16678" spans="8:20" x14ac:dyDescent="0.25">
      <c r="H16678" s="153"/>
      <c r="I16678" s="151"/>
      <c r="J16678" s="153"/>
      <c r="K16678" s="153"/>
      <c r="L16678" s="153"/>
      <c r="M16678" s="153"/>
      <c r="N16678" s="153"/>
      <c r="O16678" s="153"/>
      <c r="P16678" s="153"/>
      <c r="Q16678" s="153"/>
      <c r="R16678" s="153"/>
      <c r="S16678" s="152"/>
      <c r="T16678" s="154"/>
    </row>
    <row r="16679" spans="8:20" x14ac:dyDescent="0.25">
      <c r="H16679" s="153"/>
      <c r="I16679" s="151"/>
      <c r="J16679" s="153"/>
      <c r="K16679" s="153"/>
      <c r="L16679" s="153"/>
      <c r="M16679" s="153"/>
      <c r="N16679" s="153"/>
      <c r="O16679" s="153"/>
      <c r="P16679" s="153"/>
      <c r="Q16679" s="153"/>
      <c r="R16679" s="153"/>
      <c r="S16679" s="152"/>
      <c r="T16679" s="154"/>
    </row>
    <row r="16680" spans="8:20" x14ac:dyDescent="0.25">
      <c r="H16680" s="153"/>
      <c r="I16680" s="151"/>
      <c r="J16680" s="153"/>
      <c r="K16680" s="153"/>
      <c r="L16680" s="153"/>
      <c r="M16680" s="153"/>
      <c r="N16680" s="153"/>
      <c r="O16680" s="153"/>
      <c r="P16680" s="153"/>
      <c r="Q16680" s="153"/>
      <c r="R16680" s="153"/>
      <c r="S16680" s="152"/>
      <c r="T16680" s="154"/>
    </row>
    <row r="16681" spans="8:20" x14ac:dyDescent="0.25">
      <c r="H16681" s="153"/>
      <c r="I16681" s="151"/>
      <c r="J16681" s="153"/>
      <c r="K16681" s="153"/>
      <c r="L16681" s="153"/>
      <c r="M16681" s="153"/>
      <c r="N16681" s="153"/>
      <c r="O16681" s="153"/>
      <c r="P16681" s="153"/>
      <c r="Q16681" s="153"/>
      <c r="R16681" s="153"/>
      <c r="S16681" s="152"/>
      <c r="T16681" s="154"/>
    </row>
    <row r="16682" spans="8:20" x14ac:dyDescent="0.25">
      <c r="H16682" s="153"/>
      <c r="I16682" s="151"/>
      <c r="J16682" s="153"/>
      <c r="K16682" s="153"/>
      <c r="L16682" s="153"/>
      <c r="M16682" s="153"/>
      <c r="N16682" s="153"/>
      <c r="O16682" s="153"/>
      <c r="P16682" s="153"/>
      <c r="Q16682" s="153"/>
      <c r="R16682" s="153"/>
      <c r="S16682" s="152"/>
      <c r="T16682" s="154"/>
    </row>
    <row r="16683" spans="8:20" x14ac:dyDescent="0.25">
      <c r="H16683" s="153"/>
      <c r="I16683" s="151"/>
      <c r="J16683" s="153"/>
      <c r="K16683" s="153"/>
      <c r="L16683" s="153"/>
      <c r="M16683" s="153"/>
      <c r="N16683" s="153"/>
      <c r="O16683" s="153"/>
      <c r="P16683" s="153"/>
      <c r="Q16683" s="153"/>
      <c r="R16683" s="153"/>
      <c r="S16683" s="152"/>
      <c r="T16683" s="154"/>
    </row>
    <row r="16684" spans="8:20" x14ac:dyDescent="0.25">
      <c r="H16684" s="153"/>
      <c r="I16684" s="151"/>
      <c r="J16684" s="153"/>
      <c r="K16684" s="153"/>
      <c r="L16684" s="153"/>
      <c r="M16684" s="153"/>
      <c r="N16684" s="153"/>
      <c r="O16684" s="153"/>
      <c r="P16684" s="153"/>
      <c r="Q16684" s="153"/>
      <c r="R16684" s="153"/>
      <c r="S16684" s="152"/>
      <c r="T16684" s="154"/>
    </row>
    <row r="16685" spans="8:20" x14ac:dyDescent="0.25">
      <c r="H16685" s="153"/>
      <c r="I16685" s="151"/>
      <c r="J16685" s="153"/>
      <c r="K16685" s="153"/>
      <c r="L16685" s="153"/>
      <c r="M16685" s="153"/>
      <c r="N16685" s="153"/>
      <c r="O16685" s="153"/>
      <c r="P16685" s="153"/>
      <c r="Q16685" s="153"/>
      <c r="R16685" s="153"/>
      <c r="S16685" s="152"/>
      <c r="T16685" s="154"/>
    </row>
    <row r="16686" spans="8:20" x14ac:dyDescent="0.25">
      <c r="H16686" s="153"/>
      <c r="I16686" s="151"/>
      <c r="J16686" s="153"/>
      <c r="K16686" s="153"/>
      <c r="L16686" s="153"/>
      <c r="M16686" s="153"/>
      <c r="N16686" s="153"/>
      <c r="O16686" s="153"/>
      <c r="P16686" s="153"/>
      <c r="Q16686" s="153"/>
      <c r="R16686" s="153"/>
      <c r="S16686" s="152"/>
      <c r="T16686" s="154"/>
    </row>
    <row r="16687" spans="8:20" x14ac:dyDescent="0.25">
      <c r="H16687" s="153"/>
      <c r="I16687" s="151"/>
      <c r="J16687" s="153"/>
      <c r="K16687" s="153"/>
      <c r="L16687" s="153"/>
      <c r="M16687" s="153"/>
      <c r="N16687" s="153"/>
      <c r="O16687" s="153"/>
      <c r="P16687" s="153"/>
      <c r="Q16687" s="153"/>
      <c r="R16687" s="153"/>
      <c r="S16687" s="152"/>
      <c r="T16687" s="154"/>
    </row>
    <row r="16688" spans="8:20" x14ac:dyDescent="0.25">
      <c r="H16688" s="153"/>
      <c r="I16688" s="151"/>
      <c r="J16688" s="153"/>
      <c r="K16688" s="153"/>
      <c r="L16688" s="153"/>
      <c r="M16688" s="153"/>
      <c r="N16688" s="153"/>
      <c r="O16688" s="153"/>
      <c r="P16688" s="153"/>
      <c r="Q16688" s="153"/>
      <c r="R16688" s="153"/>
      <c r="S16688" s="152"/>
      <c r="T16688" s="154"/>
    </row>
    <row r="16689" spans="8:20" x14ac:dyDescent="0.25">
      <c r="H16689" s="153"/>
      <c r="I16689" s="151"/>
      <c r="J16689" s="153"/>
      <c r="K16689" s="153"/>
      <c r="L16689" s="153"/>
      <c r="M16689" s="153"/>
      <c r="N16689" s="153"/>
      <c r="O16689" s="153"/>
      <c r="P16689" s="153"/>
      <c r="Q16689" s="153"/>
      <c r="R16689" s="153"/>
      <c r="S16689" s="152"/>
      <c r="T16689" s="154"/>
    </row>
    <row r="16690" spans="8:20" x14ac:dyDescent="0.25">
      <c r="H16690" s="153"/>
      <c r="I16690" s="151"/>
      <c r="J16690" s="153"/>
      <c r="K16690" s="153"/>
      <c r="L16690" s="153"/>
      <c r="M16690" s="153"/>
      <c r="N16690" s="153"/>
      <c r="O16690" s="153"/>
      <c r="P16690" s="153"/>
      <c r="Q16690" s="153"/>
      <c r="R16690" s="153"/>
      <c r="S16690" s="152"/>
      <c r="T16690" s="154"/>
    </row>
    <row r="16691" spans="8:20" x14ac:dyDescent="0.25">
      <c r="H16691" s="153"/>
      <c r="I16691" s="151"/>
      <c r="J16691" s="153"/>
      <c r="K16691" s="153"/>
      <c r="L16691" s="153"/>
      <c r="M16691" s="153"/>
      <c r="N16691" s="153"/>
      <c r="O16691" s="153"/>
      <c r="P16691" s="153"/>
      <c r="Q16691" s="153"/>
      <c r="R16691" s="153"/>
      <c r="S16691" s="152"/>
      <c r="T16691" s="154"/>
    </row>
    <row r="16692" spans="8:20" x14ac:dyDescent="0.25">
      <c r="H16692" s="153"/>
      <c r="I16692" s="151"/>
      <c r="J16692" s="153"/>
      <c r="K16692" s="153"/>
      <c r="L16692" s="153"/>
      <c r="M16692" s="153"/>
      <c r="N16692" s="153"/>
      <c r="O16692" s="153"/>
      <c r="P16692" s="153"/>
      <c r="Q16692" s="153"/>
      <c r="R16692" s="153"/>
      <c r="S16692" s="152"/>
      <c r="T16692" s="154"/>
    </row>
    <row r="16693" spans="8:20" x14ac:dyDescent="0.25">
      <c r="H16693" s="153"/>
      <c r="I16693" s="151"/>
      <c r="J16693" s="153"/>
      <c r="K16693" s="153"/>
      <c r="L16693" s="153"/>
      <c r="M16693" s="153"/>
      <c r="N16693" s="153"/>
      <c r="O16693" s="153"/>
      <c r="P16693" s="153"/>
      <c r="Q16693" s="153"/>
      <c r="R16693" s="153"/>
      <c r="S16693" s="152"/>
      <c r="T16693" s="154"/>
    </row>
    <row r="16694" spans="8:20" x14ac:dyDescent="0.25">
      <c r="H16694" s="153"/>
      <c r="I16694" s="151"/>
      <c r="J16694" s="153"/>
      <c r="K16694" s="153"/>
      <c r="L16694" s="153"/>
      <c r="M16694" s="153"/>
      <c r="N16694" s="153"/>
      <c r="O16694" s="153"/>
      <c r="P16694" s="153"/>
      <c r="Q16694" s="153"/>
      <c r="R16694" s="153"/>
      <c r="S16694" s="152"/>
      <c r="T16694" s="154"/>
    </row>
    <row r="16695" spans="8:20" x14ac:dyDescent="0.25">
      <c r="H16695" s="153"/>
      <c r="I16695" s="151"/>
      <c r="J16695" s="153"/>
      <c r="K16695" s="153"/>
      <c r="L16695" s="153"/>
      <c r="M16695" s="153"/>
      <c r="N16695" s="153"/>
      <c r="O16695" s="153"/>
      <c r="P16695" s="153"/>
      <c r="Q16695" s="153"/>
      <c r="R16695" s="153"/>
      <c r="S16695" s="152"/>
      <c r="T16695" s="154"/>
    </row>
    <row r="16696" spans="8:20" x14ac:dyDescent="0.25">
      <c r="H16696" s="153"/>
      <c r="I16696" s="151"/>
      <c r="J16696" s="153"/>
      <c r="K16696" s="153"/>
      <c r="L16696" s="153"/>
      <c r="M16696" s="153"/>
      <c r="N16696" s="153"/>
      <c r="O16696" s="153"/>
      <c r="P16696" s="153"/>
      <c r="Q16696" s="153"/>
      <c r="R16696" s="153"/>
      <c r="S16696" s="152"/>
      <c r="T16696" s="154"/>
    </row>
    <row r="16697" spans="8:20" x14ac:dyDescent="0.25">
      <c r="H16697" s="153"/>
      <c r="I16697" s="151"/>
      <c r="J16697" s="153"/>
      <c r="K16697" s="153"/>
      <c r="L16697" s="153"/>
      <c r="M16697" s="153"/>
      <c r="N16697" s="153"/>
      <c r="O16697" s="153"/>
      <c r="P16697" s="153"/>
      <c r="Q16697" s="153"/>
      <c r="R16697" s="153"/>
      <c r="S16697" s="152"/>
      <c r="T16697" s="154"/>
    </row>
    <row r="16698" spans="8:20" x14ac:dyDescent="0.25">
      <c r="H16698" s="153"/>
      <c r="I16698" s="151"/>
      <c r="J16698" s="153"/>
      <c r="K16698" s="153"/>
      <c r="L16698" s="153"/>
      <c r="M16698" s="153"/>
      <c r="N16698" s="153"/>
      <c r="O16698" s="153"/>
      <c r="P16698" s="153"/>
      <c r="Q16698" s="153"/>
      <c r="R16698" s="153"/>
      <c r="S16698" s="152"/>
      <c r="T16698" s="154"/>
    </row>
    <row r="16699" spans="8:20" x14ac:dyDescent="0.25">
      <c r="H16699" s="153"/>
      <c r="I16699" s="151"/>
      <c r="J16699" s="153"/>
      <c r="K16699" s="153"/>
      <c r="L16699" s="153"/>
      <c r="M16699" s="153"/>
      <c r="N16699" s="153"/>
      <c r="O16699" s="153"/>
      <c r="P16699" s="153"/>
      <c r="Q16699" s="153"/>
      <c r="R16699" s="153"/>
      <c r="S16699" s="152"/>
      <c r="T16699" s="154"/>
    </row>
    <row r="16700" spans="8:20" x14ac:dyDescent="0.25">
      <c r="H16700" s="153"/>
      <c r="I16700" s="151"/>
      <c r="J16700" s="153"/>
      <c r="K16700" s="153"/>
      <c r="L16700" s="153"/>
      <c r="M16700" s="153"/>
      <c r="N16700" s="153"/>
      <c r="O16700" s="153"/>
      <c r="P16700" s="153"/>
      <c r="Q16700" s="153"/>
      <c r="R16700" s="153"/>
      <c r="S16700" s="152"/>
      <c r="T16700" s="154"/>
    </row>
    <row r="16701" spans="8:20" x14ac:dyDescent="0.25">
      <c r="H16701" s="153"/>
      <c r="I16701" s="151"/>
      <c r="J16701" s="153"/>
      <c r="K16701" s="153"/>
      <c r="L16701" s="153"/>
      <c r="M16701" s="153"/>
      <c r="N16701" s="153"/>
      <c r="O16701" s="153"/>
      <c r="P16701" s="153"/>
      <c r="Q16701" s="153"/>
      <c r="R16701" s="153"/>
      <c r="S16701" s="152"/>
      <c r="T16701" s="154"/>
    </row>
    <row r="16702" spans="8:20" x14ac:dyDescent="0.25">
      <c r="H16702" s="153"/>
      <c r="I16702" s="151"/>
      <c r="J16702" s="153"/>
      <c r="K16702" s="153"/>
      <c r="L16702" s="153"/>
      <c r="M16702" s="153"/>
      <c r="N16702" s="153"/>
      <c r="O16702" s="153"/>
      <c r="P16702" s="153"/>
      <c r="Q16702" s="153"/>
      <c r="R16702" s="153"/>
      <c r="S16702" s="152"/>
      <c r="T16702" s="154"/>
    </row>
    <row r="16703" spans="8:20" x14ac:dyDescent="0.25">
      <c r="H16703" s="153"/>
      <c r="I16703" s="151"/>
      <c r="J16703" s="153"/>
      <c r="K16703" s="153"/>
      <c r="L16703" s="153"/>
      <c r="M16703" s="153"/>
      <c r="N16703" s="153"/>
      <c r="O16703" s="153"/>
      <c r="P16703" s="153"/>
      <c r="Q16703" s="153"/>
      <c r="R16703" s="153"/>
      <c r="S16703" s="152"/>
      <c r="T16703" s="154"/>
    </row>
    <row r="16704" spans="8:20" x14ac:dyDescent="0.25">
      <c r="H16704" s="153"/>
      <c r="I16704" s="151"/>
      <c r="J16704" s="153"/>
      <c r="K16704" s="153"/>
      <c r="L16704" s="153"/>
      <c r="M16704" s="153"/>
      <c r="N16704" s="153"/>
      <c r="O16704" s="153"/>
      <c r="P16704" s="153"/>
      <c r="Q16704" s="153"/>
      <c r="R16704" s="153"/>
      <c r="S16704" s="152"/>
      <c r="T16704" s="154"/>
    </row>
    <row r="16705" spans="8:20" x14ac:dyDescent="0.25">
      <c r="H16705" s="153"/>
      <c r="I16705" s="151"/>
      <c r="J16705" s="153"/>
      <c r="K16705" s="153"/>
      <c r="L16705" s="153"/>
      <c r="M16705" s="153"/>
      <c r="N16705" s="153"/>
      <c r="O16705" s="153"/>
      <c r="P16705" s="153"/>
      <c r="Q16705" s="153"/>
      <c r="R16705" s="153"/>
      <c r="S16705" s="152"/>
      <c r="T16705" s="154"/>
    </row>
    <row r="16706" spans="8:20" x14ac:dyDescent="0.25">
      <c r="H16706" s="153"/>
      <c r="I16706" s="151"/>
      <c r="J16706" s="153"/>
      <c r="K16706" s="153"/>
      <c r="L16706" s="153"/>
      <c r="M16706" s="153"/>
      <c r="N16706" s="153"/>
      <c r="O16706" s="153"/>
      <c r="P16706" s="153"/>
      <c r="Q16706" s="153"/>
      <c r="R16706" s="153"/>
      <c r="S16706" s="152"/>
      <c r="T16706" s="154"/>
    </row>
    <row r="16707" spans="8:20" x14ac:dyDescent="0.25">
      <c r="H16707" s="153"/>
      <c r="I16707" s="151"/>
      <c r="J16707" s="153"/>
      <c r="K16707" s="153"/>
      <c r="L16707" s="153"/>
      <c r="M16707" s="153"/>
      <c r="N16707" s="153"/>
      <c r="O16707" s="153"/>
      <c r="P16707" s="153"/>
      <c r="Q16707" s="153"/>
      <c r="R16707" s="153"/>
      <c r="S16707" s="152"/>
      <c r="T16707" s="154"/>
    </row>
    <row r="16708" spans="8:20" x14ac:dyDescent="0.25">
      <c r="H16708" s="153"/>
      <c r="I16708" s="151"/>
      <c r="J16708" s="153"/>
      <c r="K16708" s="153"/>
      <c r="L16708" s="153"/>
      <c r="M16708" s="153"/>
      <c r="N16708" s="153"/>
      <c r="O16708" s="153"/>
      <c r="P16708" s="153"/>
      <c r="Q16708" s="153"/>
      <c r="R16708" s="153"/>
      <c r="S16708" s="152"/>
      <c r="T16708" s="154"/>
    </row>
    <row r="16709" spans="8:20" x14ac:dyDescent="0.25">
      <c r="H16709" s="153"/>
      <c r="I16709" s="151"/>
      <c r="J16709" s="153"/>
      <c r="K16709" s="153"/>
      <c r="L16709" s="153"/>
      <c r="M16709" s="153"/>
      <c r="N16709" s="153"/>
      <c r="O16709" s="153"/>
      <c r="P16709" s="153"/>
      <c r="Q16709" s="153"/>
      <c r="R16709" s="153"/>
      <c r="S16709" s="152"/>
      <c r="T16709" s="154"/>
    </row>
    <row r="16710" spans="8:20" x14ac:dyDescent="0.25">
      <c r="H16710" s="153"/>
      <c r="I16710" s="151"/>
      <c r="J16710" s="153"/>
      <c r="K16710" s="153"/>
      <c r="L16710" s="153"/>
      <c r="M16710" s="153"/>
      <c r="N16710" s="153"/>
      <c r="O16710" s="153"/>
      <c r="P16710" s="153"/>
      <c r="Q16710" s="153"/>
      <c r="R16710" s="153"/>
      <c r="S16710" s="152"/>
      <c r="T16710" s="154"/>
    </row>
    <row r="16711" spans="8:20" x14ac:dyDescent="0.25">
      <c r="H16711" s="153"/>
      <c r="I16711" s="151"/>
      <c r="J16711" s="153"/>
      <c r="K16711" s="153"/>
      <c r="L16711" s="153"/>
      <c r="M16711" s="153"/>
      <c r="N16711" s="153"/>
      <c r="O16711" s="153"/>
      <c r="P16711" s="153"/>
      <c r="Q16711" s="153"/>
      <c r="R16711" s="153"/>
      <c r="S16711" s="152"/>
      <c r="T16711" s="154"/>
    </row>
    <row r="16712" spans="8:20" x14ac:dyDescent="0.25">
      <c r="H16712" s="153"/>
      <c r="I16712" s="151"/>
      <c r="J16712" s="153"/>
      <c r="K16712" s="153"/>
      <c r="L16712" s="153"/>
      <c r="M16712" s="153"/>
      <c r="N16712" s="153"/>
      <c r="O16712" s="153"/>
      <c r="P16712" s="153"/>
      <c r="Q16712" s="153"/>
      <c r="R16712" s="153"/>
      <c r="S16712" s="152"/>
      <c r="T16712" s="154"/>
    </row>
    <row r="16713" spans="8:20" x14ac:dyDescent="0.25">
      <c r="H16713" s="153"/>
      <c r="I16713" s="151"/>
      <c r="J16713" s="153"/>
      <c r="K16713" s="153"/>
      <c r="L16713" s="153"/>
      <c r="M16713" s="153"/>
      <c r="N16713" s="153"/>
      <c r="O16713" s="153"/>
      <c r="P16713" s="153"/>
      <c r="Q16713" s="153"/>
      <c r="R16713" s="153"/>
      <c r="S16713" s="152"/>
      <c r="T16713" s="154"/>
    </row>
    <row r="16714" spans="8:20" x14ac:dyDescent="0.25">
      <c r="H16714" s="153"/>
      <c r="I16714" s="151"/>
      <c r="J16714" s="153"/>
      <c r="K16714" s="153"/>
      <c r="L16714" s="153"/>
      <c r="M16714" s="153"/>
      <c r="N16714" s="153"/>
      <c r="O16714" s="153"/>
      <c r="P16714" s="153"/>
      <c r="Q16714" s="153"/>
      <c r="R16714" s="153"/>
      <c r="S16714" s="152"/>
      <c r="T16714" s="154"/>
    </row>
    <row r="16715" spans="8:20" x14ac:dyDescent="0.25">
      <c r="H16715" s="153"/>
      <c r="I16715" s="151"/>
      <c r="J16715" s="153"/>
      <c r="K16715" s="153"/>
      <c r="L16715" s="153"/>
      <c r="M16715" s="153"/>
      <c r="N16715" s="153"/>
      <c r="O16715" s="153"/>
      <c r="P16715" s="153"/>
      <c r="Q16715" s="153"/>
      <c r="R16715" s="153"/>
      <c r="S16715" s="152"/>
      <c r="T16715" s="154"/>
    </row>
    <row r="16716" spans="8:20" x14ac:dyDescent="0.25">
      <c r="H16716" s="153"/>
      <c r="I16716" s="151"/>
      <c r="J16716" s="153"/>
      <c r="K16716" s="153"/>
      <c r="L16716" s="153"/>
      <c r="M16716" s="153"/>
      <c r="N16716" s="153"/>
      <c r="O16716" s="153"/>
      <c r="P16716" s="153"/>
      <c r="Q16716" s="153"/>
      <c r="R16716" s="153"/>
      <c r="S16716" s="152"/>
      <c r="T16716" s="154"/>
    </row>
    <row r="16717" spans="8:20" x14ac:dyDescent="0.25">
      <c r="H16717" s="153"/>
      <c r="I16717" s="151"/>
      <c r="J16717" s="153"/>
      <c r="K16717" s="153"/>
      <c r="L16717" s="153"/>
      <c r="M16717" s="153"/>
      <c r="N16717" s="153"/>
      <c r="O16717" s="153"/>
      <c r="P16717" s="153"/>
      <c r="Q16717" s="153"/>
      <c r="R16717" s="153"/>
      <c r="S16717" s="152"/>
      <c r="T16717" s="154"/>
    </row>
    <row r="16718" spans="8:20" x14ac:dyDescent="0.25">
      <c r="H16718" s="153"/>
      <c r="I16718" s="151"/>
      <c r="J16718" s="153"/>
      <c r="K16718" s="153"/>
      <c r="L16718" s="153"/>
      <c r="M16718" s="153"/>
      <c r="N16718" s="153"/>
      <c r="O16718" s="153"/>
      <c r="P16718" s="153"/>
      <c r="Q16718" s="153"/>
      <c r="R16718" s="153"/>
      <c r="S16718" s="152"/>
      <c r="T16718" s="154"/>
    </row>
    <row r="16719" spans="8:20" x14ac:dyDescent="0.25">
      <c r="H16719" s="153"/>
      <c r="I16719" s="151"/>
      <c r="J16719" s="153"/>
      <c r="K16719" s="153"/>
      <c r="L16719" s="153"/>
      <c r="M16719" s="153"/>
      <c r="N16719" s="153"/>
      <c r="O16719" s="153"/>
      <c r="P16719" s="153"/>
      <c r="Q16719" s="153"/>
      <c r="R16719" s="153"/>
      <c r="S16719" s="152"/>
      <c r="T16719" s="154"/>
    </row>
    <row r="16720" spans="8:20" x14ac:dyDescent="0.25">
      <c r="H16720" s="153"/>
      <c r="I16720" s="151"/>
      <c r="J16720" s="153"/>
      <c r="K16720" s="153"/>
      <c r="L16720" s="153"/>
      <c r="M16720" s="153"/>
      <c r="N16720" s="153"/>
      <c r="O16720" s="153"/>
      <c r="P16720" s="153"/>
      <c r="Q16720" s="153"/>
      <c r="R16720" s="153"/>
      <c r="S16720" s="152"/>
      <c r="T16720" s="154"/>
    </row>
    <row r="16721" spans="8:20" x14ac:dyDescent="0.25">
      <c r="H16721" s="153"/>
      <c r="I16721" s="151"/>
      <c r="J16721" s="153"/>
      <c r="K16721" s="153"/>
      <c r="L16721" s="153"/>
      <c r="M16721" s="153"/>
      <c r="N16721" s="153"/>
      <c r="O16721" s="153"/>
      <c r="P16721" s="153"/>
      <c r="Q16721" s="153"/>
      <c r="R16721" s="153"/>
      <c r="S16721" s="152"/>
      <c r="T16721" s="154"/>
    </row>
    <row r="16722" spans="8:20" x14ac:dyDescent="0.25">
      <c r="H16722" s="153"/>
      <c r="I16722" s="151"/>
      <c r="J16722" s="153"/>
      <c r="K16722" s="153"/>
      <c r="L16722" s="153"/>
      <c r="M16722" s="153"/>
      <c r="N16722" s="153"/>
      <c r="O16722" s="153"/>
      <c r="P16722" s="153"/>
      <c r="Q16722" s="153"/>
      <c r="R16722" s="153"/>
      <c r="S16722" s="152"/>
      <c r="T16722" s="154"/>
    </row>
    <row r="16723" spans="8:20" x14ac:dyDescent="0.25">
      <c r="H16723" s="153"/>
      <c r="I16723" s="151"/>
      <c r="J16723" s="153"/>
      <c r="K16723" s="153"/>
      <c r="L16723" s="153"/>
      <c r="M16723" s="153"/>
      <c r="N16723" s="153"/>
      <c r="O16723" s="153"/>
      <c r="P16723" s="153"/>
      <c r="Q16723" s="153"/>
      <c r="R16723" s="153"/>
      <c r="S16723" s="152"/>
      <c r="T16723" s="154"/>
    </row>
    <row r="16724" spans="8:20" x14ac:dyDescent="0.25">
      <c r="H16724" s="153"/>
      <c r="I16724" s="151"/>
      <c r="J16724" s="153"/>
      <c r="K16724" s="153"/>
      <c r="L16724" s="153"/>
      <c r="M16724" s="153"/>
      <c r="N16724" s="153"/>
      <c r="O16724" s="153"/>
      <c r="P16724" s="153"/>
      <c r="Q16724" s="153"/>
      <c r="R16724" s="153"/>
      <c r="S16724" s="152"/>
      <c r="T16724" s="154"/>
    </row>
    <row r="16725" spans="8:20" x14ac:dyDescent="0.25">
      <c r="H16725" s="153"/>
      <c r="I16725" s="151"/>
      <c r="J16725" s="153"/>
      <c r="K16725" s="153"/>
      <c r="L16725" s="153"/>
      <c r="M16725" s="153"/>
      <c r="N16725" s="153"/>
      <c r="O16725" s="153"/>
      <c r="P16725" s="153"/>
      <c r="Q16725" s="153"/>
      <c r="R16725" s="153"/>
      <c r="S16725" s="152"/>
      <c r="T16725" s="154"/>
    </row>
    <row r="16726" spans="8:20" x14ac:dyDescent="0.25">
      <c r="H16726" s="153"/>
      <c r="I16726" s="151"/>
      <c r="J16726" s="153"/>
      <c r="K16726" s="153"/>
      <c r="L16726" s="153"/>
      <c r="M16726" s="153"/>
      <c r="N16726" s="153"/>
      <c r="O16726" s="153"/>
      <c r="P16726" s="153"/>
      <c r="Q16726" s="153"/>
      <c r="R16726" s="153"/>
      <c r="S16726" s="152"/>
      <c r="T16726" s="154"/>
    </row>
    <row r="16727" spans="8:20" x14ac:dyDescent="0.25">
      <c r="H16727" s="153"/>
      <c r="I16727" s="151"/>
      <c r="J16727" s="153"/>
      <c r="K16727" s="153"/>
      <c r="L16727" s="153"/>
      <c r="M16727" s="153"/>
      <c r="N16727" s="153"/>
      <c r="O16727" s="153"/>
      <c r="P16727" s="153"/>
      <c r="Q16727" s="153"/>
      <c r="R16727" s="153"/>
      <c r="S16727" s="152"/>
      <c r="T16727" s="154"/>
    </row>
    <row r="16728" spans="8:20" x14ac:dyDescent="0.25">
      <c r="H16728" s="153"/>
      <c r="I16728" s="151"/>
      <c r="J16728" s="153"/>
      <c r="K16728" s="153"/>
      <c r="L16728" s="153"/>
      <c r="M16728" s="153"/>
      <c r="N16728" s="153"/>
      <c r="O16728" s="153"/>
      <c r="P16728" s="153"/>
      <c r="Q16728" s="153"/>
      <c r="R16728" s="153"/>
      <c r="S16728" s="152"/>
      <c r="T16728" s="154"/>
    </row>
    <row r="16729" spans="8:20" x14ac:dyDescent="0.25">
      <c r="H16729" s="153"/>
      <c r="I16729" s="151"/>
      <c r="J16729" s="153"/>
      <c r="K16729" s="153"/>
      <c r="L16729" s="153"/>
      <c r="M16729" s="153"/>
      <c r="N16729" s="153"/>
      <c r="O16729" s="153"/>
      <c r="P16729" s="153"/>
      <c r="Q16729" s="153"/>
      <c r="R16729" s="153"/>
      <c r="S16729" s="152"/>
      <c r="T16729" s="154"/>
    </row>
    <row r="16730" spans="8:20" x14ac:dyDescent="0.25">
      <c r="H16730" s="153"/>
      <c r="I16730" s="151"/>
      <c r="J16730" s="153"/>
      <c r="K16730" s="153"/>
      <c r="L16730" s="153"/>
      <c r="M16730" s="153"/>
      <c r="N16730" s="153"/>
      <c r="O16730" s="153"/>
      <c r="P16730" s="153"/>
      <c r="Q16730" s="153"/>
      <c r="R16730" s="153"/>
      <c r="S16730" s="152"/>
      <c r="T16730" s="154"/>
    </row>
    <row r="16731" spans="8:20" x14ac:dyDescent="0.25">
      <c r="H16731" s="153"/>
      <c r="I16731" s="151"/>
      <c r="J16731" s="153"/>
      <c r="K16731" s="153"/>
      <c r="L16731" s="153"/>
      <c r="M16731" s="153"/>
      <c r="N16731" s="153"/>
      <c r="O16731" s="153"/>
      <c r="P16731" s="153"/>
      <c r="Q16731" s="153"/>
      <c r="R16731" s="153"/>
      <c r="S16731" s="152"/>
      <c r="T16731" s="154"/>
    </row>
    <row r="16732" spans="8:20" x14ac:dyDescent="0.25">
      <c r="H16732" s="153"/>
      <c r="I16732" s="151"/>
      <c r="J16732" s="153"/>
      <c r="K16732" s="153"/>
      <c r="L16732" s="153"/>
      <c r="M16732" s="153"/>
      <c r="N16732" s="153"/>
      <c r="O16732" s="153"/>
      <c r="P16732" s="153"/>
      <c r="Q16732" s="153"/>
      <c r="R16732" s="153"/>
      <c r="S16732" s="152"/>
      <c r="T16732" s="154"/>
    </row>
    <row r="16733" spans="8:20" x14ac:dyDescent="0.25">
      <c r="H16733" s="153"/>
      <c r="I16733" s="151"/>
      <c r="J16733" s="153"/>
      <c r="K16733" s="153"/>
      <c r="L16733" s="153"/>
      <c r="M16733" s="153"/>
      <c r="N16733" s="153"/>
      <c r="O16733" s="153"/>
      <c r="P16733" s="153"/>
      <c r="Q16733" s="153"/>
      <c r="R16733" s="153"/>
      <c r="S16733" s="152"/>
      <c r="T16733" s="154"/>
    </row>
    <row r="16734" spans="8:20" x14ac:dyDescent="0.25">
      <c r="H16734" s="153"/>
      <c r="I16734" s="151"/>
      <c r="J16734" s="153"/>
      <c r="K16734" s="153"/>
      <c r="L16734" s="153"/>
      <c r="M16734" s="153"/>
      <c r="N16734" s="153"/>
      <c r="O16734" s="153"/>
      <c r="P16734" s="153"/>
      <c r="Q16734" s="153"/>
      <c r="R16734" s="153"/>
      <c r="S16734" s="152"/>
      <c r="T16734" s="154"/>
    </row>
    <row r="16735" spans="8:20" x14ac:dyDescent="0.25">
      <c r="H16735" s="153"/>
      <c r="I16735" s="151"/>
      <c r="J16735" s="153"/>
      <c r="K16735" s="153"/>
      <c r="L16735" s="153"/>
      <c r="M16735" s="153"/>
      <c r="N16735" s="153"/>
      <c r="O16735" s="153"/>
      <c r="P16735" s="153"/>
      <c r="Q16735" s="153"/>
      <c r="R16735" s="153"/>
      <c r="S16735" s="152"/>
      <c r="T16735" s="154"/>
    </row>
    <row r="16736" spans="8:20" x14ac:dyDescent="0.25">
      <c r="H16736" s="153"/>
      <c r="I16736" s="151"/>
      <c r="J16736" s="153"/>
      <c r="K16736" s="153"/>
      <c r="L16736" s="153"/>
      <c r="M16736" s="153"/>
      <c r="N16736" s="153"/>
      <c r="O16736" s="153"/>
      <c r="P16736" s="153"/>
      <c r="Q16736" s="153"/>
      <c r="R16736" s="153"/>
      <c r="S16736" s="152"/>
      <c r="T16736" s="154"/>
    </row>
    <row r="16737" spans="8:20" x14ac:dyDescent="0.25">
      <c r="H16737" s="153"/>
      <c r="I16737" s="151"/>
      <c r="J16737" s="153"/>
      <c r="K16737" s="153"/>
      <c r="L16737" s="153"/>
      <c r="M16737" s="153"/>
      <c r="N16737" s="153"/>
      <c r="O16737" s="153"/>
      <c r="P16737" s="153"/>
      <c r="Q16737" s="153"/>
      <c r="R16737" s="153"/>
      <c r="S16737" s="152"/>
      <c r="T16737" s="154"/>
    </row>
    <row r="16738" spans="8:20" x14ac:dyDescent="0.25">
      <c r="H16738" s="153"/>
      <c r="I16738" s="151"/>
      <c r="J16738" s="153"/>
      <c r="K16738" s="153"/>
      <c r="L16738" s="153"/>
      <c r="M16738" s="153"/>
      <c r="N16738" s="153"/>
      <c r="O16738" s="153"/>
      <c r="P16738" s="153"/>
      <c r="Q16738" s="153"/>
      <c r="R16738" s="153"/>
      <c r="S16738" s="152"/>
      <c r="T16738" s="154"/>
    </row>
    <row r="16739" spans="8:20" x14ac:dyDescent="0.25">
      <c r="H16739" s="153"/>
      <c r="I16739" s="151"/>
      <c r="J16739" s="153"/>
      <c r="K16739" s="153"/>
      <c r="L16739" s="153"/>
      <c r="M16739" s="153"/>
      <c r="N16739" s="153"/>
      <c r="O16739" s="153"/>
      <c r="P16739" s="153"/>
      <c r="Q16739" s="153"/>
      <c r="R16739" s="153"/>
      <c r="S16739" s="152"/>
      <c r="T16739" s="154"/>
    </row>
    <row r="16740" spans="8:20" x14ac:dyDescent="0.25">
      <c r="H16740" s="153"/>
      <c r="I16740" s="151"/>
      <c r="J16740" s="153"/>
      <c r="K16740" s="153"/>
      <c r="L16740" s="153"/>
      <c r="M16740" s="153"/>
      <c r="N16740" s="153"/>
      <c r="O16740" s="153"/>
      <c r="P16740" s="153"/>
      <c r="Q16740" s="153"/>
      <c r="R16740" s="153"/>
      <c r="S16740" s="152"/>
      <c r="T16740" s="154"/>
    </row>
    <row r="16741" spans="8:20" x14ac:dyDescent="0.25">
      <c r="H16741" s="153"/>
      <c r="I16741" s="151"/>
      <c r="J16741" s="153"/>
      <c r="K16741" s="153"/>
      <c r="L16741" s="153"/>
      <c r="M16741" s="153"/>
      <c r="N16741" s="153"/>
      <c r="O16741" s="153"/>
      <c r="P16741" s="153"/>
      <c r="Q16741" s="153"/>
      <c r="R16741" s="153"/>
      <c r="S16741" s="152"/>
      <c r="T16741" s="154"/>
    </row>
    <row r="16742" spans="8:20" x14ac:dyDescent="0.25">
      <c r="H16742" s="153"/>
      <c r="I16742" s="151"/>
      <c r="J16742" s="153"/>
      <c r="K16742" s="153"/>
      <c r="L16742" s="153"/>
      <c r="M16742" s="153"/>
      <c r="N16742" s="153"/>
      <c r="O16742" s="153"/>
      <c r="P16742" s="153"/>
      <c r="Q16742" s="153"/>
      <c r="R16742" s="153"/>
      <c r="S16742" s="152"/>
      <c r="T16742" s="154"/>
    </row>
    <row r="16743" spans="8:20" x14ac:dyDescent="0.25">
      <c r="H16743" s="153"/>
      <c r="I16743" s="151"/>
      <c r="J16743" s="153"/>
      <c r="K16743" s="153"/>
      <c r="L16743" s="153"/>
      <c r="M16743" s="153"/>
      <c r="N16743" s="153"/>
      <c r="O16743" s="153"/>
      <c r="P16743" s="153"/>
      <c r="Q16743" s="153"/>
      <c r="R16743" s="153"/>
      <c r="S16743" s="152"/>
      <c r="T16743" s="154"/>
    </row>
    <row r="16744" spans="8:20" x14ac:dyDescent="0.25">
      <c r="H16744" s="153"/>
      <c r="I16744" s="151"/>
      <c r="J16744" s="153"/>
      <c r="K16744" s="153"/>
      <c r="L16744" s="153"/>
      <c r="M16744" s="153"/>
      <c r="N16744" s="153"/>
      <c r="O16744" s="153"/>
      <c r="P16744" s="153"/>
      <c r="Q16744" s="153"/>
      <c r="R16744" s="153"/>
      <c r="S16744" s="152"/>
      <c r="T16744" s="154"/>
    </row>
    <row r="16745" spans="8:20" x14ac:dyDescent="0.25">
      <c r="H16745" s="153"/>
      <c r="I16745" s="151"/>
      <c r="J16745" s="153"/>
      <c r="K16745" s="153"/>
      <c r="L16745" s="153"/>
      <c r="M16745" s="153"/>
      <c r="N16745" s="153"/>
      <c r="O16745" s="153"/>
      <c r="P16745" s="153"/>
      <c r="Q16745" s="153"/>
      <c r="R16745" s="153"/>
      <c r="S16745" s="152"/>
      <c r="T16745" s="154"/>
    </row>
    <row r="16746" spans="8:20" x14ac:dyDescent="0.25">
      <c r="H16746" s="153"/>
      <c r="I16746" s="151"/>
      <c r="J16746" s="153"/>
      <c r="K16746" s="153"/>
      <c r="L16746" s="153"/>
      <c r="M16746" s="153"/>
      <c r="N16746" s="153"/>
      <c r="O16746" s="153"/>
      <c r="P16746" s="153"/>
      <c r="Q16746" s="153"/>
      <c r="R16746" s="153"/>
      <c r="S16746" s="152"/>
      <c r="T16746" s="154"/>
    </row>
    <row r="16747" spans="8:20" x14ac:dyDescent="0.25">
      <c r="H16747" s="153"/>
      <c r="I16747" s="151"/>
      <c r="J16747" s="153"/>
      <c r="K16747" s="153"/>
      <c r="L16747" s="153"/>
      <c r="M16747" s="153"/>
      <c r="N16747" s="153"/>
      <c r="O16747" s="153"/>
      <c r="P16747" s="153"/>
      <c r="Q16747" s="153"/>
      <c r="R16747" s="153"/>
      <c r="S16747" s="152"/>
      <c r="T16747" s="154"/>
    </row>
    <row r="16748" spans="8:20" x14ac:dyDescent="0.25">
      <c r="H16748" s="153"/>
      <c r="I16748" s="151"/>
      <c r="J16748" s="153"/>
      <c r="K16748" s="153"/>
      <c r="L16748" s="153"/>
      <c r="M16748" s="153"/>
      <c r="N16748" s="153"/>
      <c r="O16748" s="153"/>
      <c r="P16748" s="153"/>
      <c r="Q16748" s="153"/>
      <c r="R16748" s="153"/>
      <c r="S16748" s="152"/>
      <c r="T16748" s="154"/>
    </row>
    <row r="16749" spans="8:20" x14ac:dyDescent="0.25">
      <c r="H16749" s="153"/>
      <c r="I16749" s="151"/>
      <c r="J16749" s="153"/>
      <c r="K16749" s="153"/>
      <c r="L16749" s="153"/>
      <c r="M16749" s="153"/>
      <c r="N16749" s="153"/>
      <c r="O16749" s="153"/>
      <c r="P16749" s="153"/>
      <c r="Q16749" s="153"/>
      <c r="R16749" s="153"/>
      <c r="S16749" s="152"/>
      <c r="T16749" s="154"/>
    </row>
    <row r="16750" spans="8:20" x14ac:dyDescent="0.25">
      <c r="H16750" s="153"/>
      <c r="I16750" s="151"/>
      <c r="J16750" s="153"/>
      <c r="K16750" s="153"/>
      <c r="L16750" s="153"/>
      <c r="M16750" s="153"/>
      <c r="N16750" s="153"/>
      <c r="O16750" s="153"/>
      <c r="P16750" s="153"/>
      <c r="Q16750" s="153"/>
      <c r="R16750" s="153"/>
      <c r="S16750" s="152"/>
      <c r="T16750" s="154"/>
    </row>
    <row r="16751" spans="8:20" x14ac:dyDescent="0.25">
      <c r="H16751" s="153"/>
      <c r="I16751" s="151"/>
      <c r="J16751" s="153"/>
      <c r="K16751" s="153"/>
      <c r="L16751" s="153"/>
      <c r="M16751" s="153"/>
      <c r="N16751" s="153"/>
      <c r="O16751" s="153"/>
      <c r="P16751" s="153"/>
      <c r="Q16751" s="153"/>
      <c r="R16751" s="153"/>
      <c r="S16751" s="152"/>
      <c r="T16751" s="154"/>
    </row>
    <row r="16752" spans="8:20" x14ac:dyDescent="0.25">
      <c r="H16752" s="153"/>
      <c r="I16752" s="151"/>
      <c r="J16752" s="153"/>
      <c r="K16752" s="153"/>
      <c r="L16752" s="153"/>
      <c r="M16752" s="153"/>
      <c r="N16752" s="153"/>
      <c r="O16752" s="153"/>
      <c r="P16752" s="153"/>
      <c r="Q16752" s="153"/>
      <c r="R16752" s="153"/>
      <c r="S16752" s="152"/>
      <c r="T16752" s="154"/>
    </row>
    <row r="16753" spans="8:20" x14ac:dyDescent="0.25">
      <c r="H16753" s="153"/>
      <c r="I16753" s="151"/>
      <c r="J16753" s="153"/>
      <c r="K16753" s="153"/>
      <c r="L16753" s="153"/>
      <c r="M16753" s="153"/>
      <c r="N16753" s="153"/>
      <c r="O16753" s="153"/>
      <c r="P16753" s="153"/>
      <c r="Q16753" s="153"/>
      <c r="R16753" s="153"/>
      <c r="S16753" s="152"/>
      <c r="T16753" s="154"/>
    </row>
    <row r="16754" spans="8:20" x14ac:dyDescent="0.25">
      <c r="H16754" s="153"/>
      <c r="I16754" s="151"/>
      <c r="J16754" s="153"/>
      <c r="K16754" s="153"/>
      <c r="L16754" s="153"/>
      <c r="M16754" s="153"/>
      <c r="N16754" s="153"/>
      <c r="O16754" s="153"/>
      <c r="P16754" s="153"/>
      <c r="Q16754" s="153"/>
      <c r="R16754" s="153"/>
      <c r="S16754" s="152"/>
      <c r="T16754" s="154"/>
    </row>
    <row r="16755" spans="8:20" x14ac:dyDescent="0.25">
      <c r="H16755" s="153"/>
      <c r="I16755" s="151"/>
      <c r="J16755" s="153"/>
      <c r="K16755" s="153"/>
      <c r="L16755" s="153"/>
      <c r="M16755" s="153"/>
      <c r="N16755" s="153"/>
      <c r="O16755" s="153"/>
      <c r="P16755" s="153"/>
      <c r="Q16755" s="153"/>
      <c r="R16755" s="153"/>
      <c r="S16755" s="152"/>
      <c r="T16755" s="154"/>
    </row>
    <row r="16756" spans="8:20" x14ac:dyDescent="0.25">
      <c r="H16756" s="153"/>
      <c r="I16756" s="151"/>
      <c r="J16756" s="153"/>
      <c r="K16756" s="153"/>
      <c r="L16756" s="153"/>
      <c r="M16756" s="153"/>
      <c r="N16756" s="153"/>
      <c r="O16756" s="153"/>
      <c r="P16756" s="153"/>
      <c r="Q16756" s="153"/>
      <c r="R16756" s="153"/>
      <c r="S16756" s="152"/>
      <c r="T16756" s="154"/>
    </row>
    <row r="16757" spans="8:20" x14ac:dyDescent="0.25">
      <c r="H16757" s="153"/>
      <c r="I16757" s="151"/>
      <c r="J16757" s="153"/>
      <c r="K16757" s="153"/>
      <c r="L16757" s="153"/>
      <c r="M16757" s="153"/>
      <c r="N16757" s="153"/>
      <c r="O16757" s="153"/>
      <c r="P16757" s="153"/>
      <c r="Q16757" s="153"/>
      <c r="R16757" s="153"/>
      <c r="S16757" s="152"/>
      <c r="T16757" s="154"/>
    </row>
    <row r="16758" spans="8:20" x14ac:dyDescent="0.25">
      <c r="H16758" s="153"/>
      <c r="I16758" s="151"/>
      <c r="J16758" s="153"/>
      <c r="K16758" s="153"/>
      <c r="L16758" s="153"/>
      <c r="M16758" s="153"/>
      <c r="N16758" s="153"/>
      <c r="O16758" s="153"/>
      <c r="P16758" s="153"/>
      <c r="Q16758" s="153"/>
      <c r="R16758" s="153"/>
      <c r="S16758" s="152"/>
      <c r="T16758" s="154"/>
    </row>
    <row r="16759" spans="8:20" x14ac:dyDescent="0.25">
      <c r="H16759" s="153"/>
      <c r="I16759" s="151"/>
      <c r="J16759" s="153"/>
      <c r="K16759" s="153"/>
      <c r="L16759" s="153"/>
      <c r="M16759" s="153"/>
      <c r="N16759" s="153"/>
      <c r="O16759" s="153"/>
      <c r="P16759" s="153"/>
      <c r="Q16759" s="153"/>
      <c r="R16759" s="153"/>
      <c r="S16759" s="152"/>
      <c r="T16759" s="154"/>
    </row>
    <row r="16760" spans="8:20" x14ac:dyDescent="0.25">
      <c r="H16760" s="153"/>
      <c r="I16760" s="151"/>
      <c r="J16760" s="153"/>
      <c r="K16760" s="153"/>
      <c r="L16760" s="153"/>
      <c r="M16760" s="153"/>
      <c r="N16760" s="153"/>
      <c r="O16760" s="153"/>
      <c r="P16760" s="153"/>
      <c r="Q16760" s="153"/>
      <c r="R16760" s="153"/>
      <c r="S16760" s="152"/>
      <c r="T16760" s="154"/>
    </row>
    <row r="16761" spans="8:20" x14ac:dyDescent="0.25">
      <c r="H16761" s="153"/>
      <c r="I16761" s="151"/>
      <c r="J16761" s="153"/>
      <c r="K16761" s="153"/>
      <c r="L16761" s="153"/>
      <c r="M16761" s="153"/>
      <c r="N16761" s="153"/>
      <c r="O16761" s="153"/>
      <c r="P16761" s="153"/>
      <c r="Q16761" s="153"/>
      <c r="R16761" s="153"/>
      <c r="S16761" s="152"/>
      <c r="T16761" s="154"/>
    </row>
    <row r="16762" spans="8:20" x14ac:dyDescent="0.25">
      <c r="H16762" s="153"/>
      <c r="I16762" s="151"/>
      <c r="J16762" s="153"/>
      <c r="K16762" s="153"/>
      <c r="L16762" s="153"/>
      <c r="M16762" s="153"/>
      <c r="N16762" s="153"/>
      <c r="O16762" s="153"/>
      <c r="P16762" s="153"/>
      <c r="Q16762" s="153"/>
      <c r="R16762" s="153"/>
      <c r="S16762" s="152"/>
      <c r="T16762" s="154"/>
    </row>
    <row r="16763" spans="8:20" x14ac:dyDescent="0.25">
      <c r="H16763" s="153"/>
      <c r="I16763" s="151"/>
      <c r="J16763" s="153"/>
      <c r="K16763" s="153"/>
      <c r="L16763" s="153"/>
      <c r="M16763" s="153"/>
      <c r="N16763" s="153"/>
      <c r="O16763" s="153"/>
      <c r="P16763" s="153"/>
      <c r="Q16763" s="153"/>
      <c r="R16763" s="153"/>
      <c r="S16763" s="152"/>
      <c r="T16763" s="154"/>
    </row>
    <row r="16764" spans="8:20" x14ac:dyDescent="0.25">
      <c r="H16764" s="153"/>
      <c r="I16764" s="151"/>
      <c r="J16764" s="153"/>
      <c r="K16764" s="153"/>
      <c r="L16764" s="153"/>
      <c r="M16764" s="153"/>
      <c r="N16764" s="153"/>
      <c r="O16764" s="153"/>
      <c r="P16764" s="153"/>
      <c r="Q16764" s="153"/>
      <c r="R16764" s="153"/>
      <c r="S16764" s="152"/>
      <c r="T16764" s="154"/>
    </row>
    <row r="16765" spans="8:20" x14ac:dyDescent="0.25">
      <c r="H16765" s="153"/>
      <c r="I16765" s="151"/>
      <c r="J16765" s="153"/>
      <c r="K16765" s="153"/>
      <c r="L16765" s="153"/>
      <c r="M16765" s="153"/>
      <c r="N16765" s="153"/>
      <c r="O16765" s="153"/>
      <c r="P16765" s="153"/>
      <c r="Q16765" s="153"/>
      <c r="R16765" s="153"/>
      <c r="S16765" s="152"/>
      <c r="T16765" s="154"/>
    </row>
    <row r="16766" spans="8:20" x14ac:dyDescent="0.25">
      <c r="H16766" s="153"/>
      <c r="I16766" s="151"/>
      <c r="J16766" s="153"/>
      <c r="K16766" s="153"/>
      <c r="L16766" s="153"/>
      <c r="M16766" s="153"/>
      <c r="N16766" s="153"/>
      <c r="O16766" s="153"/>
      <c r="P16766" s="153"/>
      <c r="Q16766" s="153"/>
      <c r="R16766" s="153"/>
      <c r="S16766" s="152"/>
      <c r="T16766" s="154"/>
    </row>
    <row r="16767" spans="8:20" x14ac:dyDescent="0.25">
      <c r="H16767" s="153"/>
      <c r="I16767" s="151"/>
      <c r="J16767" s="153"/>
      <c r="K16767" s="153"/>
      <c r="L16767" s="153"/>
      <c r="M16767" s="153"/>
      <c r="N16767" s="153"/>
      <c r="O16767" s="153"/>
      <c r="P16767" s="153"/>
      <c r="Q16767" s="153"/>
      <c r="R16767" s="153"/>
      <c r="S16767" s="152"/>
      <c r="T16767" s="154"/>
    </row>
    <row r="16768" spans="8:20" x14ac:dyDescent="0.25">
      <c r="H16768" s="153"/>
      <c r="I16768" s="151"/>
      <c r="J16768" s="153"/>
      <c r="K16768" s="153"/>
      <c r="L16768" s="153"/>
      <c r="M16768" s="153"/>
      <c r="N16768" s="153"/>
      <c r="O16768" s="153"/>
      <c r="P16768" s="153"/>
      <c r="Q16768" s="153"/>
      <c r="R16768" s="153"/>
      <c r="S16768" s="152"/>
      <c r="T16768" s="154"/>
    </row>
    <row r="16769" spans="8:20" x14ac:dyDescent="0.25">
      <c r="H16769" s="153"/>
      <c r="I16769" s="151"/>
      <c r="J16769" s="153"/>
      <c r="K16769" s="153"/>
      <c r="L16769" s="153"/>
      <c r="M16769" s="153"/>
      <c r="N16769" s="153"/>
      <c r="O16769" s="153"/>
      <c r="P16769" s="153"/>
      <c r="Q16769" s="153"/>
      <c r="R16769" s="153"/>
      <c r="S16769" s="152"/>
      <c r="T16769" s="154"/>
    </row>
    <row r="16770" spans="8:20" x14ac:dyDescent="0.25">
      <c r="H16770" s="153"/>
      <c r="I16770" s="151"/>
      <c r="J16770" s="153"/>
      <c r="K16770" s="153"/>
      <c r="L16770" s="153"/>
      <c r="M16770" s="153"/>
      <c r="N16770" s="153"/>
      <c r="O16770" s="153"/>
      <c r="P16770" s="153"/>
      <c r="Q16770" s="153"/>
      <c r="R16770" s="153"/>
      <c r="S16770" s="152"/>
      <c r="T16770" s="154"/>
    </row>
    <row r="16771" spans="8:20" x14ac:dyDescent="0.25">
      <c r="H16771" s="153"/>
      <c r="I16771" s="151"/>
      <c r="J16771" s="153"/>
      <c r="K16771" s="153"/>
      <c r="L16771" s="153"/>
      <c r="M16771" s="153"/>
      <c r="N16771" s="153"/>
      <c r="O16771" s="153"/>
      <c r="P16771" s="153"/>
      <c r="Q16771" s="153"/>
      <c r="R16771" s="153"/>
      <c r="S16771" s="152"/>
      <c r="T16771" s="154"/>
    </row>
    <row r="16772" spans="8:20" x14ac:dyDescent="0.25">
      <c r="H16772" s="153"/>
      <c r="I16772" s="151"/>
      <c r="J16772" s="153"/>
      <c r="K16772" s="153"/>
      <c r="L16772" s="153"/>
      <c r="M16772" s="153"/>
      <c r="N16772" s="153"/>
      <c r="O16772" s="153"/>
      <c r="P16772" s="153"/>
      <c r="Q16772" s="153"/>
      <c r="R16772" s="153"/>
      <c r="S16772" s="152"/>
      <c r="T16772" s="154"/>
    </row>
    <row r="16773" spans="8:20" x14ac:dyDescent="0.25">
      <c r="H16773" s="153"/>
      <c r="I16773" s="151"/>
      <c r="J16773" s="153"/>
      <c r="K16773" s="153"/>
      <c r="L16773" s="153"/>
      <c r="M16773" s="153"/>
      <c r="N16773" s="153"/>
      <c r="O16773" s="153"/>
      <c r="P16773" s="153"/>
      <c r="Q16773" s="153"/>
      <c r="R16773" s="153"/>
      <c r="S16773" s="152"/>
      <c r="T16773" s="154"/>
    </row>
    <row r="16774" spans="8:20" x14ac:dyDescent="0.25">
      <c r="H16774" s="153"/>
      <c r="I16774" s="151"/>
      <c r="J16774" s="153"/>
      <c r="K16774" s="153"/>
      <c r="L16774" s="153"/>
      <c r="M16774" s="153"/>
      <c r="N16774" s="153"/>
      <c r="O16774" s="153"/>
      <c r="P16774" s="153"/>
      <c r="Q16774" s="153"/>
      <c r="R16774" s="153"/>
      <c r="S16774" s="152"/>
      <c r="T16774" s="154"/>
    </row>
    <row r="16775" spans="8:20" x14ac:dyDescent="0.25">
      <c r="H16775" s="153"/>
      <c r="I16775" s="151"/>
      <c r="J16775" s="153"/>
      <c r="K16775" s="153"/>
      <c r="L16775" s="153"/>
      <c r="M16775" s="153"/>
      <c r="N16775" s="153"/>
      <c r="O16775" s="153"/>
      <c r="P16775" s="153"/>
      <c r="Q16775" s="153"/>
      <c r="R16775" s="153"/>
      <c r="S16775" s="152"/>
      <c r="T16775" s="154"/>
    </row>
    <row r="16776" spans="8:20" x14ac:dyDescent="0.25">
      <c r="H16776" s="153"/>
      <c r="I16776" s="151"/>
      <c r="J16776" s="153"/>
      <c r="K16776" s="153"/>
      <c r="L16776" s="153"/>
      <c r="M16776" s="153"/>
      <c r="N16776" s="153"/>
      <c r="O16776" s="153"/>
      <c r="P16776" s="153"/>
      <c r="Q16776" s="153"/>
      <c r="R16776" s="153"/>
      <c r="S16776" s="152"/>
      <c r="T16776" s="154"/>
    </row>
    <row r="16777" spans="8:20" x14ac:dyDescent="0.25">
      <c r="H16777" s="153"/>
      <c r="I16777" s="151"/>
      <c r="J16777" s="153"/>
      <c r="K16777" s="153"/>
      <c r="L16777" s="153"/>
      <c r="M16777" s="153"/>
      <c r="N16777" s="153"/>
      <c r="O16777" s="153"/>
      <c r="P16777" s="153"/>
      <c r="Q16777" s="153"/>
      <c r="R16777" s="153"/>
      <c r="S16777" s="152"/>
      <c r="T16777" s="154"/>
    </row>
    <row r="16778" spans="8:20" x14ac:dyDescent="0.25">
      <c r="H16778" s="153"/>
      <c r="I16778" s="151"/>
      <c r="J16778" s="153"/>
      <c r="K16778" s="153"/>
      <c r="L16778" s="153"/>
      <c r="M16778" s="153"/>
      <c r="N16778" s="153"/>
      <c r="O16778" s="153"/>
      <c r="P16778" s="153"/>
      <c r="Q16778" s="153"/>
      <c r="R16778" s="153"/>
      <c r="S16778" s="152"/>
      <c r="T16778" s="154"/>
    </row>
    <row r="16779" spans="8:20" x14ac:dyDescent="0.25">
      <c r="H16779" s="153"/>
      <c r="I16779" s="151"/>
      <c r="J16779" s="153"/>
      <c r="K16779" s="153"/>
      <c r="L16779" s="153"/>
      <c r="M16779" s="153"/>
      <c r="N16779" s="153"/>
      <c r="O16779" s="153"/>
      <c r="P16779" s="153"/>
      <c r="Q16779" s="153"/>
      <c r="R16779" s="153"/>
      <c r="S16779" s="152"/>
      <c r="T16779" s="154"/>
    </row>
    <row r="16780" spans="8:20" x14ac:dyDescent="0.25">
      <c r="H16780" s="153"/>
      <c r="I16780" s="151"/>
      <c r="J16780" s="153"/>
      <c r="K16780" s="153"/>
      <c r="L16780" s="153"/>
      <c r="M16780" s="153"/>
      <c r="N16780" s="153"/>
      <c r="O16780" s="153"/>
      <c r="P16780" s="153"/>
      <c r="Q16780" s="153"/>
      <c r="R16780" s="153"/>
      <c r="S16780" s="152"/>
      <c r="T16780" s="154"/>
    </row>
    <row r="16781" spans="8:20" x14ac:dyDescent="0.25">
      <c r="H16781" s="153"/>
      <c r="I16781" s="151"/>
      <c r="J16781" s="153"/>
      <c r="K16781" s="153"/>
      <c r="L16781" s="153"/>
      <c r="M16781" s="153"/>
      <c r="N16781" s="153"/>
      <c r="O16781" s="153"/>
      <c r="P16781" s="153"/>
      <c r="Q16781" s="153"/>
      <c r="R16781" s="153"/>
      <c r="S16781" s="152"/>
      <c r="T16781" s="154"/>
    </row>
    <row r="16782" spans="8:20" x14ac:dyDescent="0.25">
      <c r="H16782" s="153"/>
      <c r="I16782" s="151"/>
      <c r="J16782" s="153"/>
      <c r="K16782" s="153"/>
      <c r="L16782" s="153"/>
      <c r="M16782" s="153"/>
      <c r="N16782" s="153"/>
      <c r="O16782" s="153"/>
      <c r="P16782" s="153"/>
      <c r="Q16782" s="153"/>
      <c r="R16782" s="153"/>
      <c r="S16782" s="152"/>
      <c r="T16782" s="154"/>
    </row>
    <row r="16783" spans="8:20" x14ac:dyDescent="0.25">
      <c r="H16783" s="153"/>
      <c r="I16783" s="151"/>
      <c r="J16783" s="153"/>
      <c r="K16783" s="153"/>
      <c r="L16783" s="153"/>
      <c r="M16783" s="153"/>
      <c r="N16783" s="153"/>
      <c r="O16783" s="153"/>
      <c r="P16783" s="153"/>
      <c r="Q16783" s="153"/>
      <c r="R16783" s="153"/>
      <c r="S16783" s="152"/>
      <c r="T16783" s="154"/>
    </row>
    <row r="16784" spans="8:20" x14ac:dyDescent="0.25">
      <c r="H16784" s="153"/>
      <c r="I16784" s="151"/>
      <c r="J16784" s="153"/>
      <c r="K16784" s="153"/>
      <c r="L16784" s="153"/>
      <c r="M16784" s="153"/>
      <c r="N16784" s="153"/>
      <c r="O16784" s="153"/>
      <c r="P16784" s="153"/>
      <c r="Q16784" s="153"/>
      <c r="R16784" s="153"/>
      <c r="S16784" s="152"/>
      <c r="T16784" s="154"/>
    </row>
    <row r="16785" spans="8:20" x14ac:dyDescent="0.25">
      <c r="H16785" s="153"/>
      <c r="I16785" s="151"/>
      <c r="J16785" s="153"/>
      <c r="K16785" s="153"/>
      <c r="L16785" s="153"/>
      <c r="M16785" s="153"/>
      <c r="N16785" s="153"/>
      <c r="O16785" s="153"/>
      <c r="P16785" s="153"/>
      <c r="Q16785" s="153"/>
      <c r="R16785" s="153"/>
      <c r="S16785" s="152"/>
      <c r="T16785" s="154"/>
    </row>
    <row r="16786" spans="8:20" x14ac:dyDescent="0.25">
      <c r="H16786" s="153"/>
      <c r="I16786" s="151"/>
      <c r="J16786" s="153"/>
      <c r="K16786" s="153"/>
      <c r="L16786" s="153"/>
      <c r="M16786" s="153"/>
      <c r="N16786" s="153"/>
      <c r="O16786" s="153"/>
      <c r="P16786" s="153"/>
      <c r="Q16786" s="153"/>
      <c r="R16786" s="153"/>
      <c r="S16786" s="152"/>
      <c r="T16786" s="154"/>
    </row>
    <row r="16787" spans="8:20" x14ac:dyDescent="0.25">
      <c r="H16787" s="153"/>
      <c r="I16787" s="151"/>
      <c r="J16787" s="153"/>
      <c r="K16787" s="153"/>
      <c r="L16787" s="153"/>
      <c r="M16787" s="153"/>
      <c r="N16787" s="153"/>
      <c r="O16787" s="153"/>
      <c r="P16787" s="153"/>
      <c r="Q16787" s="153"/>
      <c r="R16787" s="153"/>
      <c r="S16787" s="152"/>
      <c r="T16787" s="154"/>
    </row>
    <row r="16788" spans="8:20" x14ac:dyDescent="0.25">
      <c r="H16788" s="153"/>
      <c r="I16788" s="151"/>
      <c r="J16788" s="153"/>
      <c r="K16788" s="153"/>
      <c r="L16788" s="153"/>
      <c r="M16788" s="153"/>
      <c r="N16788" s="153"/>
      <c r="O16788" s="153"/>
      <c r="P16788" s="153"/>
      <c r="Q16788" s="153"/>
      <c r="R16788" s="153"/>
      <c r="S16788" s="152"/>
      <c r="T16788" s="154"/>
    </row>
    <row r="16789" spans="8:20" x14ac:dyDescent="0.25">
      <c r="H16789" s="153"/>
      <c r="I16789" s="151"/>
      <c r="J16789" s="153"/>
      <c r="K16789" s="153"/>
      <c r="L16789" s="153"/>
      <c r="M16789" s="153"/>
      <c r="N16789" s="153"/>
      <c r="O16789" s="153"/>
      <c r="P16789" s="153"/>
      <c r="Q16789" s="153"/>
      <c r="R16789" s="153"/>
      <c r="S16789" s="152"/>
      <c r="T16789" s="154"/>
    </row>
    <row r="16790" spans="8:20" x14ac:dyDescent="0.25">
      <c r="H16790" s="153"/>
      <c r="I16790" s="151"/>
      <c r="J16790" s="153"/>
      <c r="K16790" s="153"/>
      <c r="L16790" s="153"/>
      <c r="M16790" s="153"/>
      <c r="N16790" s="153"/>
      <c r="O16790" s="153"/>
      <c r="P16790" s="153"/>
      <c r="Q16790" s="153"/>
      <c r="R16790" s="153"/>
      <c r="S16790" s="152"/>
      <c r="T16790" s="154"/>
    </row>
    <row r="16791" spans="8:20" x14ac:dyDescent="0.25">
      <c r="H16791" s="153"/>
      <c r="I16791" s="151"/>
      <c r="J16791" s="153"/>
      <c r="K16791" s="153"/>
      <c r="L16791" s="153"/>
      <c r="M16791" s="153"/>
      <c r="N16791" s="153"/>
      <c r="O16791" s="153"/>
      <c r="P16791" s="153"/>
      <c r="Q16791" s="153"/>
      <c r="R16791" s="153"/>
      <c r="S16791" s="152"/>
      <c r="T16791" s="154"/>
    </row>
    <row r="16792" spans="8:20" x14ac:dyDescent="0.25">
      <c r="H16792" s="153"/>
      <c r="I16792" s="151"/>
      <c r="J16792" s="153"/>
      <c r="K16792" s="153"/>
      <c r="L16792" s="153"/>
      <c r="M16792" s="153"/>
      <c r="N16792" s="153"/>
      <c r="O16792" s="153"/>
      <c r="P16792" s="153"/>
      <c r="Q16792" s="153"/>
      <c r="R16792" s="153"/>
      <c r="S16792" s="152"/>
      <c r="T16792" s="154"/>
    </row>
    <row r="16793" spans="8:20" x14ac:dyDescent="0.25">
      <c r="H16793" s="153"/>
      <c r="I16793" s="151"/>
      <c r="J16793" s="153"/>
      <c r="K16793" s="153"/>
      <c r="L16793" s="153"/>
      <c r="M16793" s="153"/>
      <c r="N16793" s="153"/>
      <c r="O16793" s="153"/>
      <c r="P16793" s="153"/>
      <c r="Q16793" s="153"/>
      <c r="R16793" s="153"/>
      <c r="S16793" s="152"/>
      <c r="T16793" s="154"/>
    </row>
    <row r="16794" spans="8:20" x14ac:dyDescent="0.25">
      <c r="H16794" s="153"/>
      <c r="I16794" s="151"/>
      <c r="J16794" s="153"/>
      <c r="K16794" s="153"/>
      <c r="L16794" s="153"/>
      <c r="M16794" s="153"/>
      <c r="N16794" s="153"/>
      <c r="O16794" s="153"/>
      <c r="P16794" s="153"/>
      <c r="Q16794" s="153"/>
      <c r="R16794" s="153"/>
      <c r="S16794" s="152"/>
      <c r="T16794" s="154"/>
    </row>
    <row r="16795" spans="8:20" x14ac:dyDescent="0.25">
      <c r="H16795" s="153"/>
      <c r="I16795" s="151"/>
      <c r="J16795" s="153"/>
      <c r="K16795" s="153"/>
      <c r="L16795" s="153"/>
      <c r="M16795" s="153"/>
      <c r="N16795" s="153"/>
      <c r="O16795" s="153"/>
      <c r="P16795" s="153"/>
      <c r="Q16795" s="153"/>
      <c r="R16795" s="153"/>
      <c r="S16795" s="152"/>
      <c r="T16795" s="154"/>
    </row>
    <row r="16796" spans="8:20" x14ac:dyDescent="0.25">
      <c r="H16796" s="153"/>
      <c r="I16796" s="151"/>
      <c r="J16796" s="153"/>
      <c r="K16796" s="153"/>
      <c r="L16796" s="153"/>
      <c r="M16796" s="153"/>
      <c r="N16796" s="153"/>
      <c r="O16796" s="153"/>
      <c r="P16796" s="153"/>
      <c r="Q16796" s="153"/>
      <c r="R16796" s="153"/>
      <c r="S16796" s="152"/>
      <c r="T16796" s="154"/>
    </row>
    <row r="16797" spans="8:20" x14ac:dyDescent="0.25">
      <c r="H16797" s="153"/>
      <c r="I16797" s="151"/>
      <c r="J16797" s="153"/>
      <c r="K16797" s="153"/>
      <c r="L16797" s="153"/>
      <c r="M16797" s="153"/>
      <c r="N16797" s="153"/>
      <c r="O16797" s="153"/>
      <c r="P16797" s="153"/>
      <c r="Q16797" s="153"/>
      <c r="R16797" s="153"/>
      <c r="S16797" s="152"/>
      <c r="T16797" s="154"/>
    </row>
    <row r="16798" spans="8:20" x14ac:dyDescent="0.25">
      <c r="H16798" s="153"/>
      <c r="I16798" s="151"/>
      <c r="J16798" s="153"/>
      <c r="K16798" s="153"/>
      <c r="L16798" s="153"/>
      <c r="M16798" s="153"/>
      <c r="N16798" s="153"/>
      <c r="O16798" s="153"/>
      <c r="P16798" s="153"/>
      <c r="Q16798" s="153"/>
      <c r="R16798" s="153"/>
      <c r="S16798" s="152"/>
      <c r="T16798" s="154"/>
    </row>
    <row r="16799" spans="8:20" x14ac:dyDescent="0.25">
      <c r="H16799" s="153"/>
      <c r="I16799" s="151"/>
      <c r="J16799" s="153"/>
      <c r="K16799" s="153"/>
      <c r="L16799" s="153"/>
      <c r="M16799" s="153"/>
      <c r="N16799" s="153"/>
      <c r="O16799" s="153"/>
      <c r="P16799" s="153"/>
      <c r="Q16799" s="153"/>
      <c r="R16799" s="153"/>
      <c r="S16799" s="152"/>
      <c r="T16799" s="154"/>
    </row>
    <row r="16800" spans="8:20" x14ac:dyDescent="0.25">
      <c r="H16800" s="153"/>
      <c r="I16800" s="151"/>
      <c r="J16800" s="153"/>
      <c r="K16800" s="153"/>
      <c r="L16800" s="153"/>
      <c r="M16800" s="153"/>
      <c r="N16800" s="153"/>
      <c r="O16800" s="153"/>
      <c r="P16800" s="153"/>
      <c r="Q16800" s="153"/>
      <c r="R16800" s="153"/>
      <c r="S16800" s="152"/>
      <c r="T16800" s="154"/>
    </row>
    <row r="16801" spans="8:20" x14ac:dyDescent="0.25">
      <c r="H16801" s="153"/>
      <c r="I16801" s="151"/>
      <c r="J16801" s="153"/>
      <c r="K16801" s="153"/>
      <c r="L16801" s="153"/>
      <c r="M16801" s="153"/>
      <c r="N16801" s="153"/>
      <c r="O16801" s="153"/>
      <c r="P16801" s="153"/>
      <c r="Q16801" s="153"/>
      <c r="R16801" s="153"/>
      <c r="S16801" s="152"/>
      <c r="T16801" s="154"/>
    </row>
    <row r="16802" spans="8:20" x14ac:dyDescent="0.25">
      <c r="H16802" s="153"/>
      <c r="I16802" s="151"/>
      <c r="J16802" s="153"/>
      <c r="K16802" s="153"/>
      <c r="L16802" s="153"/>
      <c r="M16802" s="153"/>
      <c r="N16802" s="153"/>
      <c r="O16802" s="153"/>
      <c r="P16802" s="153"/>
      <c r="Q16802" s="153"/>
      <c r="R16802" s="153"/>
      <c r="S16802" s="152"/>
      <c r="T16802" s="154"/>
    </row>
    <row r="16803" spans="8:20" x14ac:dyDescent="0.25">
      <c r="H16803" s="153"/>
      <c r="I16803" s="151"/>
      <c r="J16803" s="153"/>
      <c r="K16803" s="153"/>
      <c r="L16803" s="153"/>
      <c r="M16803" s="153"/>
      <c r="N16803" s="153"/>
      <c r="O16803" s="153"/>
      <c r="P16803" s="153"/>
      <c r="Q16803" s="153"/>
      <c r="R16803" s="153"/>
      <c r="S16803" s="152"/>
      <c r="T16803" s="154"/>
    </row>
    <row r="16804" spans="8:20" x14ac:dyDescent="0.25">
      <c r="H16804" s="153"/>
      <c r="I16804" s="151"/>
      <c r="J16804" s="153"/>
      <c r="K16804" s="153"/>
      <c r="L16804" s="153"/>
      <c r="M16804" s="153"/>
      <c r="N16804" s="153"/>
      <c r="O16804" s="153"/>
      <c r="P16804" s="153"/>
      <c r="Q16804" s="153"/>
      <c r="R16804" s="153"/>
      <c r="S16804" s="152"/>
      <c r="T16804" s="154"/>
    </row>
    <row r="16805" spans="8:20" x14ac:dyDescent="0.25">
      <c r="H16805" s="153"/>
      <c r="I16805" s="151"/>
      <c r="J16805" s="153"/>
      <c r="K16805" s="153"/>
      <c r="L16805" s="153"/>
      <c r="M16805" s="153"/>
      <c r="N16805" s="153"/>
      <c r="O16805" s="153"/>
      <c r="P16805" s="153"/>
      <c r="Q16805" s="153"/>
      <c r="R16805" s="153"/>
      <c r="S16805" s="152"/>
      <c r="T16805" s="154"/>
    </row>
    <row r="16806" spans="8:20" x14ac:dyDescent="0.25">
      <c r="H16806" s="153"/>
      <c r="I16806" s="151"/>
      <c r="J16806" s="153"/>
      <c r="K16806" s="153"/>
      <c r="L16806" s="153"/>
      <c r="M16806" s="153"/>
      <c r="N16806" s="153"/>
      <c r="O16806" s="153"/>
      <c r="P16806" s="153"/>
      <c r="Q16806" s="153"/>
      <c r="R16806" s="153"/>
      <c r="S16806" s="152"/>
      <c r="T16806" s="154"/>
    </row>
    <row r="16807" spans="8:20" x14ac:dyDescent="0.25">
      <c r="H16807" s="153"/>
      <c r="I16807" s="151"/>
      <c r="J16807" s="153"/>
      <c r="K16807" s="153"/>
      <c r="L16807" s="153"/>
      <c r="M16807" s="153"/>
      <c r="N16807" s="153"/>
      <c r="O16807" s="153"/>
      <c r="P16807" s="153"/>
      <c r="Q16807" s="153"/>
      <c r="R16807" s="153"/>
      <c r="S16807" s="152"/>
      <c r="T16807" s="154"/>
    </row>
    <row r="16808" spans="8:20" x14ac:dyDescent="0.25">
      <c r="H16808" s="153"/>
      <c r="I16808" s="151"/>
      <c r="J16808" s="153"/>
      <c r="K16808" s="153"/>
      <c r="L16808" s="153"/>
      <c r="M16808" s="153"/>
      <c r="N16808" s="153"/>
      <c r="O16808" s="153"/>
      <c r="P16808" s="153"/>
      <c r="Q16808" s="153"/>
      <c r="R16808" s="153"/>
      <c r="S16808" s="152"/>
      <c r="T16808" s="154"/>
    </row>
    <row r="16809" spans="8:20" x14ac:dyDescent="0.25">
      <c r="H16809" s="153"/>
      <c r="I16809" s="151"/>
      <c r="J16809" s="153"/>
      <c r="K16809" s="153"/>
      <c r="L16809" s="153"/>
      <c r="M16809" s="153"/>
      <c r="N16809" s="153"/>
      <c r="O16809" s="153"/>
      <c r="P16809" s="153"/>
      <c r="Q16809" s="153"/>
      <c r="R16809" s="153"/>
      <c r="S16809" s="152"/>
      <c r="T16809" s="154"/>
    </row>
    <row r="16810" spans="8:20" x14ac:dyDescent="0.25">
      <c r="H16810" s="153"/>
      <c r="I16810" s="151"/>
      <c r="J16810" s="153"/>
      <c r="K16810" s="153"/>
      <c r="L16810" s="153"/>
      <c r="M16810" s="153"/>
      <c r="N16810" s="153"/>
      <c r="O16810" s="153"/>
      <c r="P16810" s="153"/>
      <c r="Q16810" s="153"/>
      <c r="R16810" s="153"/>
      <c r="S16810" s="152"/>
      <c r="T16810" s="154"/>
    </row>
    <row r="16811" spans="8:20" x14ac:dyDescent="0.25">
      <c r="H16811" s="153"/>
      <c r="I16811" s="151"/>
      <c r="J16811" s="153"/>
      <c r="K16811" s="153"/>
      <c r="L16811" s="153"/>
      <c r="M16811" s="153"/>
      <c r="N16811" s="153"/>
      <c r="O16811" s="153"/>
      <c r="P16811" s="153"/>
      <c r="Q16811" s="153"/>
      <c r="R16811" s="153"/>
      <c r="S16811" s="152"/>
      <c r="T16811" s="154"/>
    </row>
    <row r="16812" spans="8:20" x14ac:dyDescent="0.25">
      <c r="H16812" s="153"/>
      <c r="I16812" s="151"/>
      <c r="J16812" s="153"/>
      <c r="K16812" s="153"/>
      <c r="L16812" s="153"/>
      <c r="M16812" s="153"/>
      <c r="N16812" s="153"/>
      <c r="O16812" s="153"/>
      <c r="P16812" s="153"/>
      <c r="Q16812" s="153"/>
      <c r="R16812" s="153"/>
      <c r="S16812" s="152"/>
      <c r="T16812" s="154"/>
    </row>
    <row r="16813" spans="8:20" x14ac:dyDescent="0.25">
      <c r="H16813" s="153"/>
      <c r="I16813" s="151"/>
      <c r="J16813" s="153"/>
      <c r="K16813" s="153"/>
      <c r="L16813" s="153"/>
      <c r="M16813" s="153"/>
      <c r="N16813" s="153"/>
      <c r="O16813" s="153"/>
      <c r="P16813" s="153"/>
      <c r="Q16813" s="153"/>
      <c r="R16813" s="153"/>
      <c r="S16813" s="152"/>
      <c r="T16813" s="154"/>
    </row>
    <row r="16814" spans="8:20" x14ac:dyDescent="0.25">
      <c r="H16814" s="153"/>
      <c r="I16814" s="151"/>
      <c r="J16814" s="153"/>
      <c r="K16814" s="153"/>
      <c r="L16814" s="153"/>
      <c r="M16814" s="153"/>
      <c r="N16814" s="153"/>
      <c r="O16814" s="153"/>
      <c r="P16814" s="153"/>
      <c r="Q16814" s="153"/>
      <c r="R16814" s="153"/>
      <c r="S16814" s="152"/>
      <c r="T16814" s="154"/>
    </row>
    <row r="16815" spans="8:20" x14ac:dyDescent="0.25">
      <c r="H16815" s="153"/>
      <c r="I16815" s="151"/>
      <c r="J16815" s="153"/>
      <c r="K16815" s="153"/>
      <c r="L16815" s="153"/>
      <c r="M16815" s="153"/>
      <c r="N16815" s="153"/>
      <c r="O16815" s="153"/>
      <c r="P16815" s="153"/>
      <c r="Q16815" s="153"/>
      <c r="R16815" s="153"/>
      <c r="S16815" s="152"/>
      <c r="T16815" s="154"/>
    </row>
    <row r="16816" spans="8:20" x14ac:dyDescent="0.25">
      <c r="H16816" s="153"/>
      <c r="I16816" s="151"/>
      <c r="J16816" s="153"/>
      <c r="K16816" s="153"/>
      <c r="L16816" s="153"/>
      <c r="M16816" s="153"/>
      <c r="N16816" s="153"/>
      <c r="O16816" s="153"/>
      <c r="P16816" s="153"/>
      <c r="Q16816" s="153"/>
      <c r="R16816" s="153"/>
      <c r="S16816" s="152"/>
      <c r="T16816" s="154"/>
    </row>
    <row r="16817" spans="8:20" x14ac:dyDescent="0.25">
      <c r="H16817" s="153"/>
      <c r="I16817" s="151"/>
      <c r="J16817" s="153"/>
      <c r="K16817" s="153"/>
      <c r="L16817" s="153"/>
      <c r="M16817" s="153"/>
      <c r="N16817" s="153"/>
      <c r="O16817" s="153"/>
      <c r="P16817" s="153"/>
      <c r="Q16817" s="153"/>
      <c r="R16817" s="153"/>
      <c r="S16817" s="152"/>
      <c r="T16817" s="154"/>
    </row>
    <row r="16818" spans="8:20" x14ac:dyDescent="0.25">
      <c r="H16818" s="153"/>
      <c r="I16818" s="151"/>
      <c r="J16818" s="153"/>
      <c r="K16818" s="153"/>
      <c r="L16818" s="153"/>
      <c r="M16818" s="153"/>
      <c r="N16818" s="153"/>
      <c r="O16818" s="153"/>
      <c r="P16818" s="153"/>
      <c r="Q16818" s="153"/>
      <c r="R16818" s="153"/>
      <c r="S16818" s="152"/>
      <c r="T16818" s="154"/>
    </row>
    <row r="16819" spans="8:20" x14ac:dyDescent="0.25">
      <c r="H16819" s="153"/>
      <c r="I16819" s="151"/>
      <c r="J16819" s="153"/>
      <c r="K16819" s="153"/>
      <c r="L16819" s="153"/>
      <c r="M16819" s="153"/>
      <c r="N16819" s="153"/>
      <c r="O16819" s="153"/>
      <c r="P16819" s="153"/>
      <c r="Q16819" s="153"/>
      <c r="R16819" s="153"/>
      <c r="S16819" s="152"/>
      <c r="T16819" s="154"/>
    </row>
    <row r="16820" spans="8:20" x14ac:dyDescent="0.25">
      <c r="H16820" s="153"/>
      <c r="I16820" s="151"/>
      <c r="J16820" s="153"/>
      <c r="K16820" s="153"/>
      <c r="L16820" s="153"/>
      <c r="M16820" s="153"/>
      <c r="N16820" s="153"/>
      <c r="O16820" s="153"/>
      <c r="P16820" s="153"/>
      <c r="Q16820" s="153"/>
      <c r="R16820" s="153"/>
      <c r="S16820" s="152"/>
      <c r="T16820" s="154"/>
    </row>
    <row r="16821" spans="8:20" x14ac:dyDescent="0.25">
      <c r="H16821" s="153"/>
      <c r="I16821" s="151"/>
      <c r="J16821" s="153"/>
      <c r="K16821" s="153"/>
      <c r="L16821" s="153"/>
      <c r="M16821" s="153"/>
      <c r="N16821" s="153"/>
      <c r="O16821" s="153"/>
      <c r="P16821" s="153"/>
      <c r="Q16821" s="153"/>
      <c r="R16821" s="153"/>
      <c r="S16821" s="152"/>
      <c r="T16821" s="154"/>
    </row>
    <row r="16822" spans="8:20" x14ac:dyDescent="0.25">
      <c r="H16822" s="153"/>
      <c r="I16822" s="151"/>
      <c r="J16822" s="153"/>
      <c r="K16822" s="153"/>
      <c r="L16822" s="153"/>
      <c r="M16822" s="153"/>
      <c r="N16822" s="153"/>
      <c r="O16822" s="153"/>
      <c r="P16822" s="153"/>
      <c r="Q16822" s="153"/>
      <c r="R16822" s="153"/>
      <c r="S16822" s="152"/>
      <c r="T16822" s="154"/>
    </row>
    <row r="16823" spans="8:20" x14ac:dyDescent="0.25">
      <c r="H16823" s="153"/>
      <c r="I16823" s="151"/>
      <c r="J16823" s="153"/>
      <c r="K16823" s="153"/>
      <c r="L16823" s="153"/>
      <c r="M16823" s="153"/>
      <c r="N16823" s="153"/>
      <c r="O16823" s="153"/>
      <c r="P16823" s="153"/>
      <c r="Q16823" s="153"/>
      <c r="R16823" s="153"/>
      <c r="S16823" s="152"/>
      <c r="T16823" s="154"/>
    </row>
    <row r="16824" spans="8:20" x14ac:dyDescent="0.25">
      <c r="H16824" s="153"/>
      <c r="I16824" s="151"/>
      <c r="J16824" s="153"/>
      <c r="K16824" s="153"/>
      <c r="L16824" s="153"/>
      <c r="M16824" s="153"/>
      <c r="N16824" s="153"/>
      <c r="O16824" s="153"/>
      <c r="P16824" s="153"/>
      <c r="Q16824" s="153"/>
      <c r="R16824" s="153"/>
      <c r="S16824" s="152"/>
      <c r="T16824" s="154"/>
    </row>
    <row r="16825" spans="8:20" x14ac:dyDescent="0.25">
      <c r="H16825" s="153"/>
      <c r="I16825" s="151"/>
      <c r="J16825" s="153"/>
      <c r="K16825" s="153"/>
      <c r="L16825" s="153"/>
      <c r="M16825" s="153"/>
      <c r="N16825" s="153"/>
      <c r="O16825" s="153"/>
      <c r="P16825" s="153"/>
      <c r="Q16825" s="153"/>
      <c r="R16825" s="153"/>
      <c r="S16825" s="152"/>
      <c r="T16825" s="154"/>
    </row>
    <row r="16826" spans="8:20" x14ac:dyDescent="0.25">
      <c r="H16826" s="153"/>
      <c r="I16826" s="151"/>
      <c r="J16826" s="153"/>
      <c r="K16826" s="153"/>
      <c r="L16826" s="153"/>
      <c r="M16826" s="153"/>
      <c r="N16826" s="153"/>
      <c r="O16826" s="153"/>
      <c r="P16826" s="153"/>
      <c r="Q16826" s="153"/>
      <c r="R16826" s="153"/>
      <c r="S16826" s="152"/>
      <c r="T16826" s="154"/>
    </row>
    <row r="16827" spans="8:20" x14ac:dyDescent="0.25">
      <c r="H16827" s="153"/>
      <c r="I16827" s="151"/>
      <c r="J16827" s="153"/>
      <c r="K16827" s="153"/>
      <c r="L16827" s="153"/>
      <c r="M16827" s="153"/>
      <c r="N16827" s="153"/>
      <c r="O16827" s="153"/>
      <c r="P16827" s="153"/>
      <c r="Q16827" s="153"/>
      <c r="R16827" s="153"/>
      <c r="S16827" s="152"/>
      <c r="T16827" s="154"/>
    </row>
    <row r="16828" spans="8:20" x14ac:dyDescent="0.25">
      <c r="H16828" s="153"/>
      <c r="I16828" s="151"/>
      <c r="J16828" s="153"/>
      <c r="K16828" s="153"/>
      <c r="L16828" s="153"/>
      <c r="M16828" s="153"/>
      <c r="N16828" s="153"/>
      <c r="O16828" s="153"/>
      <c r="P16828" s="153"/>
      <c r="Q16828" s="153"/>
      <c r="R16828" s="153"/>
      <c r="S16828" s="152"/>
      <c r="T16828" s="154"/>
    </row>
    <row r="16829" spans="8:20" x14ac:dyDescent="0.25">
      <c r="H16829" s="153"/>
      <c r="I16829" s="151"/>
      <c r="J16829" s="153"/>
      <c r="K16829" s="153"/>
      <c r="L16829" s="153"/>
      <c r="M16829" s="153"/>
      <c r="N16829" s="153"/>
      <c r="O16829" s="153"/>
      <c r="P16829" s="153"/>
      <c r="Q16829" s="153"/>
      <c r="R16829" s="153"/>
      <c r="S16829" s="152"/>
      <c r="T16829" s="154"/>
    </row>
    <row r="16830" spans="8:20" x14ac:dyDescent="0.25">
      <c r="H16830" s="153"/>
      <c r="I16830" s="151"/>
      <c r="J16830" s="153"/>
      <c r="K16830" s="153"/>
      <c r="L16830" s="153"/>
      <c r="M16830" s="153"/>
      <c r="N16830" s="153"/>
      <c r="O16830" s="153"/>
      <c r="P16830" s="153"/>
      <c r="Q16830" s="153"/>
      <c r="R16830" s="153"/>
      <c r="S16830" s="152"/>
      <c r="T16830" s="154"/>
    </row>
    <row r="16831" spans="8:20" x14ac:dyDescent="0.25">
      <c r="H16831" s="153"/>
      <c r="I16831" s="151"/>
      <c r="J16831" s="153"/>
      <c r="K16831" s="153"/>
      <c r="L16831" s="153"/>
      <c r="M16831" s="153"/>
      <c r="N16831" s="153"/>
      <c r="O16831" s="153"/>
      <c r="P16831" s="153"/>
      <c r="Q16831" s="153"/>
      <c r="R16831" s="153"/>
      <c r="S16831" s="152"/>
      <c r="T16831" s="154"/>
    </row>
    <row r="16832" spans="8:20" x14ac:dyDescent="0.25">
      <c r="H16832" s="153"/>
      <c r="I16832" s="151"/>
      <c r="J16832" s="153"/>
      <c r="K16832" s="153"/>
      <c r="L16832" s="153"/>
      <c r="M16832" s="153"/>
      <c r="N16832" s="153"/>
      <c r="O16832" s="153"/>
      <c r="P16832" s="153"/>
      <c r="Q16832" s="153"/>
      <c r="R16832" s="153"/>
      <c r="S16832" s="152"/>
      <c r="T16832" s="154"/>
    </row>
    <row r="16833" spans="8:20" x14ac:dyDescent="0.25">
      <c r="H16833" s="153"/>
      <c r="I16833" s="151"/>
      <c r="J16833" s="153"/>
      <c r="K16833" s="153"/>
      <c r="L16833" s="153"/>
      <c r="M16833" s="153"/>
      <c r="N16833" s="153"/>
      <c r="O16833" s="153"/>
      <c r="P16833" s="153"/>
      <c r="Q16833" s="153"/>
      <c r="R16833" s="153"/>
      <c r="S16833" s="152"/>
      <c r="T16833" s="154"/>
    </row>
    <row r="16834" spans="8:20" x14ac:dyDescent="0.25">
      <c r="H16834" s="153"/>
      <c r="I16834" s="151"/>
      <c r="J16834" s="153"/>
      <c r="K16834" s="153"/>
      <c r="L16834" s="153"/>
      <c r="M16834" s="153"/>
      <c r="N16834" s="153"/>
      <c r="O16834" s="153"/>
      <c r="P16834" s="153"/>
      <c r="Q16834" s="153"/>
      <c r="R16834" s="153"/>
      <c r="S16834" s="152"/>
      <c r="T16834" s="154"/>
    </row>
    <row r="16835" spans="8:20" x14ac:dyDescent="0.25">
      <c r="H16835" s="153"/>
      <c r="I16835" s="151"/>
      <c r="J16835" s="153"/>
      <c r="K16835" s="153"/>
      <c r="L16835" s="153"/>
      <c r="M16835" s="153"/>
      <c r="N16835" s="153"/>
      <c r="O16835" s="153"/>
      <c r="P16835" s="153"/>
      <c r="Q16835" s="153"/>
      <c r="R16835" s="153"/>
      <c r="S16835" s="152"/>
      <c r="T16835" s="154"/>
    </row>
    <row r="16836" spans="8:20" x14ac:dyDescent="0.25">
      <c r="H16836" s="153"/>
      <c r="I16836" s="151"/>
      <c r="J16836" s="153"/>
      <c r="K16836" s="153"/>
      <c r="L16836" s="153"/>
      <c r="M16836" s="153"/>
      <c r="N16836" s="153"/>
      <c r="O16836" s="153"/>
      <c r="P16836" s="153"/>
      <c r="Q16836" s="153"/>
      <c r="R16836" s="153"/>
      <c r="S16836" s="152"/>
      <c r="T16836" s="154"/>
    </row>
    <row r="16837" spans="8:20" x14ac:dyDescent="0.25">
      <c r="H16837" s="153"/>
      <c r="I16837" s="151"/>
      <c r="J16837" s="153"/>
      <c r="K16837" s="153"/>
      <c r="L16837" s="153"/>
      <c r="M16837" s="153"/>
      <c r="N16837" s="153"/>
      <c r="O16837" s="153"/>
      <c r="P16837" s="153"/>
      <c r="Q16837" s="153"/>
      <c r="R16837" s="153"/>
      <c r="S16837" s="152"/>
      <c r="T16837" s="154"/>
    </row>
    <row r="16838" spans="8:20" x14ac:dyDescent="0.25">
      <c r="H16838" s="153"/>
      <c r="I16838" s="151"/>
      <c r="J16838" s="153"/>
      <c r="K16838" s="153"/>
      <c r="L16838" s="153"/>
      <c r="M16838" s="153"/>
      <c r="N16838" s="153"/>
      <c r="O16838" s="153"/>
      <c r="P16838" s="153"/>
      <c r="Q16838" s="153"/>
      <c r="R16838" s="153"/>
      <c r="S16838" s="152"/>
      <c r="T16838" s="154"/>
    </row>
    <row r="16839" spans="8:20" x14ac:dyDescent="0.25">
      <c r="H16839" s="153"/>
      <c r="I16839" s="151"/>
      <c r="J16839" s="153"/>
      <c r="K16839" s="153"/>
      <c r="L16839" s="153"/>
      <c r="M16839" s="153"/>
      <c r="N16839" s="153"/>
      <c r="O16839" s="153"/>
      <c r="P16839" s="153"/>
      <c r="Q16839" s="153"/>
      <c r="R16839" s="153"/>
      <c r="S16839" s="152"/>
      <c r="T16839" s="154"/>
    </row>
    <row r="16840" spans="8:20" x14ac:dyDescent="0.25">
      <c r="H16840" s="153"/>
      <c r="I16840" s="151"/>
      <c r="J16840" s="153"/>
      <c r="K16840" s="153"/>
      <c r="L16840" s="153"/>
      <c r="M16840" s="153"/>
      <c r="N16840" s="153"/>
      <c r="O16840" s="153"/>
      <c r="P16840" s="153"/>
      <c r="Q16840" s="153"/>
      <c r="R16840" s="153"/>
      <c r="S16840" s="152"/>
      <c r="T16840" s="154"/>
    </row>
    <row r="16841" spans="8:20" x14ac:dyDescent="0.25">
      <c r="H16841" s="153"/>
      <c r="I16841" s="151"/>
      <c r="J16841" s="153"/>
      <c r="K16841" s="153"/>
      <c r="L16841" s="153"/>
      <c r="M16841" s="153"/>
      <c r="N16841" s="153"/>
      <c r="O16841" s="153"/>
      <c r="P16841" s="153"/>
      <c r="Q16841" s="153"/>
      <c r="R16841" s="153"/>
      <c r="S16841" s="152"/>
      <c r="T16841" s="154"/>
    </row>
    <row r="16842" spans="8:20" x14ac:dyDescent="0.25">
      <c r="H16842" s="153"/>
      <c r="I16842" s="151"/>
      <c r="J16842" s="153"/>
      <c r="K16842" s="153"/>
      <c r="L16842" s="153"/>
      <c r="M16842" s="153"/>
      <c r="N16842" s="153"/>
      <c r="O16842" s="153"/>
      <c r="P16842" s="153"/>
      <c r="Q16842" s="153"/>
      <c r="R16842" s="153"/>
      <c r="S16842" s="152"/>
      <c r="T16842" s="154"/>
    </row>
    <row r="16843" spans="8:20" x14ac:dyDescent="0.25">
      <c r="H16843" s="153"/>
      <c r="I16843" s="151"/>
      <c r="J16843" s="153"/>
      <c r="K16843" s="153"/>
      <c r="L16843" s="153"/>
      <c r="M16843" s="153"/>
      <c r="N16843" s="153"/>
      <c r="O16843" s="153"/>
      <c r="P16843" s="153"/>
      <c r="Q16843" s="153"/>
      <c r="R16843" s="153"/>
      <c r="S16843" s="152"/>
      <c r="T16843" s="154"/>
    </row>
    <row r="16844" spans="8:20" x14ac:dyDescent="0.25">
      <c r="H16844" s="153"/>
      <c r="I16844" s="151"/>
      <c r="J16844" s="153"/>
      <c r="K16844" s="153"/>
      <c r="L16844" s="153"/>
      <c r="M16844" s="153"/>
      <c r="N16844" s="153"/>
      <c r="O16844" s="153"/>
      <c r="P16844" s="153"/>
      <c r="Q16844" s="153"/>
      <c r="R16844" s="153"/>
      <c r="S16844" s="152"/>
      <c r="T16844" s="154"/>
    </row>
    <row r="16845" spans="8:20" x14ac:dyDescent="0.25">
      <c r="H16845" s="153"/>
      <c r="I16845" s="151"/>
      <c r="J16845" s="153"/>
      <c r="K16845" s="153"/>
      <c r="L16845" s="153"/>
      <c r="M16845" s="153"/>
      <c r="N16845" s="153"/>
      <c r="O16845" s="153"/>
      <c r="P16845" s="153"/>
      <c r="Q16845" s="153"/>
      <c r="R16845" s="153"/>
      <c r="S16845" s="152"/>
      <c r="T16845" s="154"/>
    </row>
    <row r="16846" spans="8:20" x14ac:dyDescent="0.25">
      <c r="H16846" s="153"/>
      <c r="I16846" s="151"/>
      <c r="J16846" s="153"/>
      <c r="K16846" s="153"/>
      <c r="L16846" s="153"/>
      <c r="M16846" s="153"/>
      <c r="N16846" s="153"/>
      <c r="O16846" s="153"/>
      <c r="P16846" s="153"/>
      <c r="Q16846" s="153"/>
      <c r="R16846" s="153"/>
      <c r="S16846" s="152"/>
      <c r="T16846" s="154"/>
    </row>
    <row r="16847" spans="8:20" x14ac:dyDescent="0.25">
      <c r="H16847" s="153"/>
      <c r="I16847" s="151"/>
      <c r="J16847" s="153"/>
      <c r="K16847" s="153"/>
      <c r="L16847" s="153"/>
      <c r="M16847" s="153"/>
      <c r="N16847" s="153"/>
      <c r="O16847" s="153"/>
      <c r="P16847" s="153"/>
      <c r="Q16847" s="153"/>
      <c r="R16847" s="153"/>
      <c r="S16847" s="152"/>
      <c r="T16847" s="154"/>
    </row>
    <row r="16848" spans="8:20" x14ac:dyDescent="0.25">
      <c r="H16848" s="153"/>
      <c r="I16848" s="151"/>
      <c r="J16848" s="153"/>
      <c r="K16848" s="153"/>
      <c r="L16848" s="153"/>
      <c r="M16848" s="153"/>
      <c r="N16848" s="153"/>
      <c r="O16848" s="153"/>
      <c r="P16848" s="153"/>
      <c r="Q16848" s="153"/>
      <c r="R16848" s="153"/>
      <c r="S16848" s="152"/>
      <c r="T16848" s="154"/>
    </row>
    <row r="16849" spans="8:20" x14ac:dyDescent="0.25">
      <c r="H16849" s="153"/>
      <c r="I16849" s="151"/>
      <c r="J16849" s="153"/>
      <c r="K16849" s="153"/>
      <c r="L16849" s="153"/>
      <c r="M16849" s="153"/>
      <c r="N16849" s="153"/>
      <c r="O16849" s="153"/>
      <c r="P16849" s="153"/>
      <c r="Q16849" s="153"/>
      <c r="R16849" s="153"/>
      <c r="S16849" s="152"/>
      <c r="T16849" s="154"/>
    </row>
    <row r="16850" spans="8:20" x14ac:dyDescent="0.25">
      <c r="H16850" s="153"/>
      <c r="I16850" s="151"/>
      <c r="J16850" s="153"/>
      <c r="K16850" s="153"/>
      <c r="L16850" s="153"/>
      <c r="M16850" s="153"/>
      <c r="N16850" s="153"/>
      <c r="O16850" s="153"/>
      <c r="P16850" s="153"/>
      <c r="Q16850" s="153"/>
      <c r="R16850" s="153"/>
      <c r="S16850" s="152"/>
      <c r="T16850" s="154"/>
    </row>
    <row r="16851" spans="8:20" x14ac:dyDescent="0.25">
      <c r="H16851" s="153"/>
      <c r="I16851" s="151"/>
      <c r="J16851" s="153"/>
      <c r="K16851" s="153"/>
      <c r="L16851" s="153"/>
      <c r="M16851" s="153"/>
      <c r="N16851" s="153"/>
      <c r="O16851" s="153"/>
      <c r="P16851" s="153"/>
      <c r="Q16851" s="153"/>
      <c r="R16851" s="153"/>
      <c r="S16851" s="152"/>
      <c r="T16851" s="154"/>
    </row>
    <row r="16852" spans="8:20" x14ac:dyDescent="0.25">
      <c r="H16852" s="153"/>
      <c r="I16852" s="151"/>
      <c r="J16852" s="153"/>
      <c r="K16852" s="153"/>
      <c r="L16852" s="153"/>
      <c r="M16852" s="153"/>
      <c r="N16852" s="153"/>
      <c r="O16852" s="153"/>
      <c r="P16852" s="153"/>
      <c r="Q16852" s="153"/>
      <c r="R16852" s="153"/>
      <c r="S16852" s="152"/>
      <c r="T16852" s="154"/>
    </row>
    <row r="16853" spans="8:20" x14ac:dyDescent="0.25">
      <c r="H16853" s="153"/>
      <c r="I16853" s="151"/>
      <c r="J16853" s="153"/>
      <c r="K16853" s="153"/>
      <c r="L16853" s="153"/>
      <c r="M16853" s="153"/>
      <c r="N16853" s="153"/>
      <c r="O16853" s="153"/>
      <c r="P16853" s="153"/>
      <c r="Q16853" s="153"/>
      <c r="R16853" s="153"/>
      <c r="S16853" s="152"/>
      <c r="T16853" s="154"/>
    </row>
    <row r="16854" spans="8:20" x14ac:dyDescent="0.25">
      <c r="H16854" s="153"/>
      <c r="I16854" s="151"/>
      <c r="J16854" s="153"/>
      <c r="K16854" s="153"/>
      <c r="L16854" s="153"/>
      <c r="M16854" s="153"/>
      <c r="N16854" s="153"/>
      <c r="O16854" s="153"/>
      <c r="P16854" s="153"/>
      <c r="Q16854" s="153"/>
      <c r="R16854" s="153"/>
      <c r="S16854" s="152"/>
      <c r="T16854" s="154"/>
    </row>
    <row r="16855" spans="8:20" x14ac:dyDescent="0.25">
      <c r="H16855" s="153"/>
      <c r="I16855" s="151"/>
      <c r="J16855" s="153"/>
      <c r="K16855" s="153"/>
      <c r="L16855" s="153"/>
      <c r="M16855" s="153"/>
      <c r="N16855" s="153"/>
      <c r="O16855" s="153"/>
      <c r="P16855" s="153"/>
      <c r="Q16855" s="153"/>
      <c r="R16855" s="153"/>
      <c r="S16855" s="152"/>
      <c r="T16855" s="154"/>
    </row>
    <row r="16856" spans="8:20" x14ac:dyDescent="0.25">
      <c r="H16856" s="153"/>
      <c r="I16856" s="151"/>
      <c r="J16856" s="153"/>
      <c r="K16856" s="153"/>
      <c r="L16856" s="153"/>
      <c r="M16856" s="153"/>
      <c r="N16856" s="153"/>
      <c r="O16856" s="153"/>
      <c r="P16856" s="153"/>
      <c r="Q16856" s="153"/>
      <c r="R16856" s="153"/>
      <c r="S16856" s="152"/>
      <c r="T16856" s="154"/>
    </row>
    <row r="16857" spans="8:20" x14ac:dyDescent="0.25">
      <c r="H16857" s="153"/>
      <c r="I16857" s="151"/>
      <c r="J16857" s="153"/>
      <c r="K16857" s="153"/>
      <c r="L16857" s="153"/>
      <c r="M16857" s="153"/>
      <c r="N16857" s="153"/>
      <c r="O16857" s="153"/>
      <c r="P16857" s="153"/>
      <c r="Q16857" s="153"/>
      <c r="R16857" s="153"/>
      <c r="S16857" s="152"/>
      <c r="T16857" s="154"/>
    </row>
    <row r="16858" spans="8:20" x14ac:dyDescent="0.25">
      <c r="H16858" s="153"/>
      <c r="I16858" s="151"/>
      <c r="J16858" s="153"/>
      <c r="K16858" s="153"/>
      <c r="L16858" s="153"/>
      <c r="M16858" s="153"/>
      <c r="N16858" s="153"/>
      <c r="O16858" s="153"/>
      <c r="P16858" s="153"/>
      <c r="Q16858" s="153"/>
      <c r="R16858" s="153"/>
      <c r="S16858" s="152"/>
      <c r="T16858" s="154"/>
    </row>
    <row r="16859" spans="8:20" x14ac:dyDescent="0.25">
      <c r="H16859" s="153"/>
      <c r="I16859" s="151"/>
      <c r="J16859" s="153"/>
      <c r="K16859" s="153"/>
      <c r="L16859" s="153"/>
      <c r="M16859" s="153"/>
      <c r="N16859" s="153"/>
      <c r="O16859" s="153"/>
      <c r="P16859" s="153"/>
      <c r="Q16859" s="153"/>
      <c r="R16859" s="153"/>
      <c r="S16859" s="152"/>
      <c r="T16859" s="154"/>
    </row>
    <row r="16860" spans="8:20" x14ac:dyDescent="0.25">
      <c r="H16860" s="153"/>
      <c r="I16860" s="151"/>
      <c r="J16860" s="153"/>
      <c r="K16860" s="153"/>
      <c r="L16860" s="153"/>
      <c r="M16860" s="153"/>
      <c r="N16860" s="153"/>
      <c r="O16860" s="153"/>
      <c r="P16860" s="153"/>
      <c r="Q16860" s="153"/>
      <c r="R16860" s="153"/>
      <c r="S16860" s="152"/>
      <c r="T16860" s="154"/>
    </row>
    <row r="16861" spans="8:20" x14ac:dyDescent="0.25">
      <c r="H16861" s="153"/>
      <c r="I16861" s="151"/>
      <c r="J16861" s="153"/>
      <c r="K16861" s="153"/>
      <c r="L16861" s="153"/>
      <c r="M16861" s="153"/>
      <c r="N16861" s="153"/>
      <c r="O16861" s="153"/>
      <c r="P16861" s="153"/>
      <c r="Q16861" s="153"/>
      <c r="R16861" s="153"/>
      <c r="S16861" s="152"/>
      <c r="T16861" s="154"/>
    </row>
    <row r="16862" spans="8:20" x14ac:dyDescent="0.25">
      <c r="H16862" s="153"/>
      <c r="I16862" s="151"/>
      <c r="J16862" s="153"/>
      <c r="K16862" s="153"/>
      <c r="L16862" s="153"/>
      <c r="M16862" s="153"/>
      <c r="N16862" s="153"/>
      <c r="O16862" s="153"/>
      <c r="P16862" s="153"/>
      <c r="Q16862" s="153"/>
      <c r="R16862" s="153"/>
      <c r="S16862" s="152"/>
      <c r="T16862" s="154"/>
    </row>
    <row r="16863" spans="8:20" x14ac:dyDescent="0.25">
      <c r="H16863" s="153"/>
      <c r="I16863" s="151"/>
      <c r="J16863" s="153"/>
      <c r="K16863" s="153"/>
      <c r="L16863" s="153"/>
      <c r="M16863" s="153"/>
      <c r="N16863" s="153"/>
      <c r="O16863" s="153"/>
      <c r="P16863" s="153"/>
      <c r="Q16863" s="153"/>
      <c r="R16863" s="153"/>
      <c r="S16863" s="152"/>
      <c r="T16863" s="154"/>
    </row>
    <row r="16864" spans="8:20" x14ac:dyDescent="0.25">
      <c r="H16864" s="153"/>
      <c r="I16864" s="151"/>
      <c r="J16864" s="153"/>
      <c r="K16864" s="153"/>
      <c r="L16864" s="153"/>
      <c r="M16864" s="153"/>
      <c r="N16864" s="153"/>
      <c r="O16864" s="153"/>
      <c r="P16864" s="153"/>
      <c r="Q16864" s="153"/>
      <c r="R16864" s="153"/>
      <c r="S16864" s="152"/>
      <c r="T16864" s="154"/>
    </row>
    <row r="16865" spans="8:20" x14ac:dyDescent="0.25">
      <c r="H16865" s="153"/>
      <c r="I16865" s="151"/>
      <c r="J16865" s="153"/>
      <c r="K16865" s="153"/>
      <c r="L16865" s="153"/>
      <c r="M16865" s="153"/>
      <c r="N16865" s="153"/>
      <c r="O16865" s="153"/>
      <c r="P16865" s="153"/>
      <c r="Q16865" s="153"/>
      <c r="R16865" s="153"/>
      <c r="S16865" s="152"/>
      <c r="T16865" s="154"/>
    </row>
    <row r="16866" spans="8:20" x14ac:dyDescent="0.25">
      <c r="H16866" s="153"/>
      <c r="I16866" s="151"/>
      <c r="J16866" s="153"/>
      <c r="K16866" s="153"/>
      <c r="L16866" s="153"/>
      <c r="M16866" s="153"/>
      <c r="N16866" s="153"/>
      <c r="O16866" s="153"/>
      <c r="P16866" s="153"/>
      <c r="Q16866" s="153"/>
      <c r="R16866" s="153"/>
      <c r="S16866" s="152"/>
      <c r="T16866" s="154"/>
    </row>
    <row r="16867" spans="8:20" x14ac:dyDescent="0.25">
      <c r="H16867" s="153"/>
      <c r="I16867" s="151"/>
      <c r="J16867" s="153"/>
      <c r="K16867" s="153"/>
      <c r="L16867" s="153"/>
      <c r="M16867" s="153"/>
      <c r="N16867" s="153"/>
      <c r="O16867" s="153"/>
      <c r="P16867" s="153"/>
      <c r="Q16867" s="153"/>
      <c r="R16867" s="153"/>
      <c r="S16867" s="152"/>
      <c r="T16867" s="154"/>
    </row>
    <row r="16868" spans="8:20" x14ac:dyDescent="0.25">
      <c r="H16868" s="153"/>
      <c r="I16868" s="151"/>
      <c r="J16868" s="153"/>
      <c r="K16868" s="153"/>
      <c r="L16868" s="153"/>
      <c r="M16868" s="153"/>
      <c r="N16868" s="153"/>
      <c r="O16868" s="153"/>
      <c r="P16868" s="153"/>
      <c r="Q16868" s="153"/>
      <c r="R16868" s="153"/>
      <c r="S16868" s="152"/>
      <c r="T16868" s="154"/>
    </row>
    <row r="16869" spans="8:20" x14ac:dyDescent="0.25">
      <c r="H16869" s="153"/>
      <c r="I16869" s="151"/>
      <c r="J16869" s="153"/>
      <c r="K16869" s="153"/>
      <c r="L16869" s="153"/>
      <c r="M16869" s="153"/>
      <c r="N16869" s="153"/>
      <c r="O16869" s="153"/>
      <c r="P16869" s="153"/>
      <c r="Q16869" s="153"/>
      <c r="R16869" s="153"/>
      <c r="S16869" s="152"/>
      <c r="T16869" s="154"/>
    </row>
    <row r="16870" spans="8:20" x14ac:dyDescent="0.25">
      <c r="H16870" s="153"/>
      <c r="I16870" s="151"/>
      <c r="J16870" s="153"/>
      <c r="K16870" s="153"/>
      <c r="L16870" s="153"/>
      <c r="M16870" s="153"/>
      <c r="N16870" s="153"/>
      <c r="O16870" s="153"/>
      <c r="P16870" s="153"/>
      <c r="Q16870" s="153"/>
      <c r="R16870" s="153"/>
      <c r="S16870" s="152"/>
      <c r="T16870" s="154"/>
    </row>
    <row r="16871" spans="8:20" x14ac:dyDescent="0.25">
      <c r="H16871" s="153"/>
      <c r="I16871" s="151"/>
      <c r="J16871" s="153"/>
      <c r="K16871" s="153"/>
      <c r="L16871" s="153"/>
      <c r="M16871" s="153"/>
      <c r="N16871" s="153"/>
      <c r="O16871" s="153"/>
      <c r="P16871" s="153"/>
      <c r="Q16871" s="153"/>
      <c r="R16871" s="153"/>
      <c r="S16871" s="152"/>
      <c r="T16871" s="154"/>
    </row>
    <row r="16872" spans="8:20" x14ac:dyDescent="0.25">
      <c r="H16872" s="153"/>
      <c r="I16872" s="151"/>
      <c r="J16872" s="153"/>
      <c r="K16872" s="153"/>
      <c r="L16872" s="153"/>
      <c r="M16872" s="153"/>
      <c r="N16872" s="153"/>
      <c r="O16872" s="153"/>
      <c r="P16872" s="153"/>
      <c r="Q16872" s="153"/>
      <c r="R16872" s="153"/>
      <c r="S16872" s="152"/>
      <c r="T16872" s="154"/>
    </row>
    <row r="16873" spans="8:20" x14ac:dyDescent="0.25">
      <c r="H16873" s="153"/>
      <c r="I16873" s="151"/>
      <c r="J16873" s="153"/>
      <c r="K16873" s="153"/>
      <c r="L16873" s="153"/>
      <c r="M16873" s="153"/>
      <c r="N16873" s="153"/>
      <c r="O16873" s="153"/>
      <c r="P16873" s="153"/>
      <c r="Q16873" s="153"/>
      <c r="R16873" s="153"/>
      <c r="S16873" s="152"/>
      <c r="T16873" s="154"/>
    </row>
    <row r="16874" spans="8:20" x14ac:dyDescent="0.25">
      <c r="H16874" s="153"/>
      <c r="I16874" s="151"/>
      <c r="J16874" s="153"/>
      <c r="K16874" s="153"/>
      <c r="L16874" s="153"/>
      <c r="M16874" s="153"/>
      <c r="N16874" s="153"/>
      <c r="O16874" s="153"/>
      <c r="P16874" s="153"/>
      <c r="Q16874" s="153"/>
      <c r="R16874" s="153"/>
      <c r="S16874" s="152"/>
      <c r="T16874" s="154"/>
    </row>
    <row r="16875" spans="8:20" x14ac:dyDescent="0.25">
      <c r="H16875" s="153"/>
      <c r="I16875" s="151"/>
      <c r="J16875" s="153"/>
      <c r="K16875" s="153"/>
      <c r="L16875" s="153"/>
      <c r="M16875" s="153"/>
      <c r="N16875" s="153"/>
      <c r="O16875" s="153"/>
      <c r="P16875" s="153"/>
      <c r="Q16875" s="153"/>
      <c r="R16875" s="153"/>
      <c r="S16875" s="152"/>
      <c r="T16875" s="154"/>
    </row>
    <row r="16876" spans="8:20" x14ac:dyDescent="0.25">
      <c r="H16876" s="153"/>
      <c r="I16876" s="151"/>
      <c r="J16876" s="153"/>
      <c r="K16876" s="153"/>
      <c r="L16876" s="153"/>
      <c r="M16876" s="153"/>
      <c r="N16876" s="153"/>
      <c r="O16876" s="153"/>
      <c r="P16876" s="153"/>
      <c r="Q16876" s="153"/>
      <c r="R16876" s="153"/>
      <c r="S16876" s="152"/>
      <c r="T16876" s="154"/>
    </row>
    <row r="16877" spans="8:20" x14ac:dyDescent="0.25">
      <c r="H16877" s="153"/>
      <c r="I16877" s="151"/>
      <c r="J16877" s="153"/>
      <c r="K16877" s="153"/>
      <c r="L16877" s="153"/>
      <c r="M16877" s="153"/>
      <c r="N16877" s="153"/>
      <c r="O16877" s="153"/>
      <c r="P16877" s="153"/>
      <c r="Q16877" s="153"/>
      <c r="R16877" s="153"/>
      <c r="S16877" s="152"/>
      <c r="T16877" s="154"/>
    </row>
    <row r="16878" spans="8:20" x14ac:dyDescent="0.25">
      <c r="H16878" s="153"/>
      <c r="I16878" s="151"/>
      <c r="J16878" s="153"/>
      <c r="K16878" s="153"/>
      <c r="L16878" s="153"/>
      <c r="M16878" s="153"/>
      <c r="N16878" s="153"/>
      <c r="O16878" s="153"/>
      <c r="P16878" s="153"/>
      <c r="Q16878" s="153"/>
      <c r="R16878" s="153"/>
      <c r="S16878" s="152"/>
      <c r="T16878" s="154"/>
    </row>
    <row r="16879" spans="8:20" x14ac:dyDescent="0.25">
      <c r="H16879" s="153"/>
      <c r="I16879" s="151"/>
      <c r="J16879" s="153"/>
      <c r="K16879" s="153"/>
      <c r="L16879" s="153"/>
      <c r="M16879" s="153"/>
      <c r="N16879" s="153"/>
      <c r="O16879" s="153"/>
      <c r="P16879" s="153"/>
      <c r="Q16879" s="153"/>
      <c r="R16879" s="153"/>
      <c r="S16879" s="152"/>
      <c r="T16879" s="154"/>
    </row>
    <row r="16880" spans="8:20" x14ac:dyDescent="0.25">
      <c r="H16880" s="153"/>
      <c r="I16880" s="151"/>
      <c r="J16880" s="153"/>
      <c r="K16880" s="153"/>
      <c r="L16880" s="153"/>
      <c r="M16880" s="153"/>
      <c r="N16880" s="153"/>
      <c r="O16880" s="153"/>
      <c r="P16880" s="153"/>
      <c r="Q16880" s="153"/>
      <c r="R16880" s="153"/>
      <c r="S16880" s="152"/>
      <c r="T16880" s="154"/>
    </row>
    <row r="16881" spans="8:20" x14ac:dyDescent="0.25">
      <c r="H16881" s="153"/>
      <c r="I16881" s="151"/>
      <c r="J16881" s="153"/>
      <c r="K16881" s="153"/>
      <c r="L16881" s="153"/>
      <c r="M16881" s="153"/>
      <c r="N16881" s="153"/>
      <c r="O16881" s="153"/>
      <c r="P16881" s="153"/>
      <c r="Q16881" s="153"/>
      <c r="R16881" s="153"/>
      <c r="S16881" s="152"/>
      <c r="T16881" s="154"/>
    </row>
    <row r="16882" spans="8:20" x14ac:dyDescent="0.25">
      <c r="H16882" s="153"/>
      <c r="I16882" s="151"/>
      <c r="J16882" s="153"/>
      <c r="K16882" s="153"/>
      <c r="L16882" s="153"/>
      <c r="M16882" s="153"/>
      <c r="N16882" s="153"/>
      <c r="O16882" s="153"/>
      <c r="P16882" s="153"/>
      <c r="Q16882" s="153"/>
      <c r="R16882" s="153"/>
      <c r="S16882" s="152"/>
      <c r="T16882" s="154"/>
    </row>
    <row r="16883" spans="8:20" x14ac:dyDescent="0.25">
      <c r="H16883" s="153"/>
      <c r="I16883" s="151"/>
      <c r="J16883" s="153"/>
      <c r="K16883" s="153"/>
      <c r="L16883" s="153"/>
      <c r="M16883" s="153"/>
      <c r="N16883" s="153"/>
      <c r="O16883" s="153"/>
      <c r="P16883" s="153"/>
      <c r="Q16883" s="153"/>
      <c r="R16883" s="153"/>
      <c r="S16883" s="152"/>
      <c r="T16883" s="154"/>
    </row>
    <row r="16884" spans="8:20" x14ac:dyDescent="0.25">
      <c r="H16884" s="153"/>
      <c r="I16884" s="151"/>
      <c r="J16884" s="153"/>
      <c r="K16884" s="153"/>
      <c r="L16884" s="153"/>
      <c r="M16884" s="153"/>
      <c r="N16884" s="153"/>
      <c r="O16884" s="153"/>
      <c r="P16884" s="153"/>
      <c r="Q16884" s="153"/>
      <c r="R16884" s="153"/>
      <c r="S16884" s="152"/>
      <c r="T16884" s="154"/>
    </row>
    <row r="16885" spans="8:20" x14ac:dyDescent="0.25">
      <c r="H16885" s="153"/>
      <c r="I16885" s="151"/>
      <c r="J16885" s="153"/>
      <c r="K16885" s="153"/>
      <c r="L16885" s="153"/>
      <c r="M16885" s="153"/>
      <c r="N16885" s="153"/>
      <c r="O16885" s="153"/>
      <c r="P16885" s="153"/>
      <c r="Q16885" s="153"/>
      <c r="R16885" s="153"/>
      <c r="S16885" s="152"/>
      <c r="T16885" s="154"/>
    </row>
    <row r="16886" spans="8:20" x14ac:dyDescent="0.25">
      <c r="H16886" s="153"/>
      <c r="I16886" s="151"/>
      <c r="J16886" s="153"/>
      <c r="K16886" s="153"/>
      <c r="L16886" s="153"/>
      <c r="M16886" s="153"/>
      <c r="N16886" s="153"/>
      <c r="O16886" s="153"/>
      <c r="P16886" s="153"/>
      <c r="Q16886" s="153"/>
      <c r="R16886" s="153"/>
      <c r="S16886" s="152"/>
      <c r="T16886" s="154"/>
    </row>
    <row r="16887" spans="8:20" x14ac:dyDescent="0.25">
      <c r="H16887" s="153"/>
      <c r="I16887" s="151"/>
      <c r="J16887" s="153"/>
      <c r="K16887" s="153"/>
      <c r="L16887" s="153"/>
      <c r="M16887" s="153"/>
      <c r="N16887" s="153"/>
      <c r="O16887" s="153"/>
      <c r="P16887" s="153"/>
      <c r="Q16887" s="153"/>
      <c r="R16887" s="153"/>
      <c r="S16887" s="152"/>
      <c r="T16887" s="154"/>
    </row>
    <row r="16888" spans="8:20" x14ac:dyDescent="0.25">
      <c r="H16888" s="153"/>
      <c r="I16888" s="151"/>
      <c r="J16888" s="153"/>
      <c r="K16888" s="153"/>
      <c r="L16888" s="153"/>
      <c r="M16888" s="153"/>
      <c r="N16888" s="153"/>
      <c r="O16888" s="153"/>
      <c r="P16888" s="153"/>
      <c r="Q16888" s="153"/>
      <c r="R16888" s="153"/>
      <c r="S16888" s="152"/>
      <c r="T16888" s="154"/>
    </row>
    <row r="16889" spans="8:20" x14ac:dyDescent="0.25">
      <c r="H16889" s="153"/>
      <c r="I16889" s="151"/>
      <c r="J16889" s="153"/>
      <c r="K16889" s="153"/>
      <c r="L16889" s="153"/>
      <c r="M16889" s="153"/>
      <c r="N16889" s="153"/>
      <c r="O16889" s="153"/>
      <c r="P16889" s="153"/>
      <c r="Q16889" s="153"/>
      <c r="R16889" s="153"/>
      <c r="S16889" s="152"/>
      <c r="T16889" s="154"/>
    </row>
    <row r="16890" spans="8:20" x14ac:dyDescent="0.25">
      <c r="H16890" s="153"/>
      <c r="I16890" s="151"/>
      <c r="J16890" s="153"/>
      <c r="K16890" s="153"/>
      <c r="L16890" s="153"/>
      <c r="M16890" s="153"/>
      <c r="N16890" s="153"/>
      <c r="O16890" s="153"/>
      <c r="P16890" s="153"/>
      <c r="Q16890" s="153"/>
      <c r="R16890" s="153"/>
      <c r="S16890" s="152"/>
      <c r="T16890" s="154"/>
    </row>
    <row r="16891" spans="8:20" x14ac:dyDescent="0.25">
      <c r="H16891" s="153"/>
      <c r="I16891" s="151"/>
      <c r="J16891" s="153"/>
      <c r="K16891" s="153"/>
      <c r="L16891" s="153"/>
      <c r="M16891" s="153"/>
      <c r="N16891" s="153"/>
      <c r="O16891" s="153"/>
      <c r="P16891" s="153"/>
      <c r="Q16891" s="153"/>
      <c r="R16891" s="153"/>
      <c r="S16891" s="152"/>
      <c r="T16891" s="154"/>
    </row>
    <row r="16892" spans="8:20" x14ac:dyDescent="0.25">
      <c r="H16892" s="153"/>
      <c r="I16892" s="151"/>
      <c r="J16892" s="153"/>
      <c r="K16892" s="153"/>
      <c r="L16892" s="153"/>
      <c r="M16892" s="153"/>
      <c r="N16892" s="153"/>
      <c r="O16892" s="153"/>
      <c r="P16892" s="153"/>
      <c r="Q16892" s="153"/>
      <c r="R16892" s="153"/>
      <c r="S16892" s="152"/>
      <c r="T16892" s="154"/>
    </row>
    <row r="16893" spans="8:20" x14ac:dyDescent="0.25">
      <c r="H16893" s="153"/>
      <c r="I16893" s="151"/>
      <c r="J16893" s="153"/>
      <c r="K16893" s="153"/>
      <c r="L16893" s="153"/>
      <c r="M16893" s="153"/>
      <c r="N16893" s="153"/>
      <c r="O16893" s="153"/>
      <c r="P16893" s="153"/>
      <c r="Q16893" s="153"/>
      <c r="R16893" s="153"/>
      <c r="S16893" s="152"/>
      <c r="T16893" s="154"/>
    </row>
    <row r="16894" spans="8:20" x14ac:dyDescent="0.25">
      <c r="H16894" s="153"/>
      <c r="I16894" s="151"/>
      <c r="J16894" s="153"/>
      <c r="K16894" s="153"/>
      <c r="L16894" s="153"/>
      <c r="M16894" s="153"/>
      <c r="N16894" s="153"/>
      <c r="O16894" s="153"/>
      <c r="P16894" s="153"/>
      <c r="Q16894" s="153"/>
      <c r="R16894" s="153"/>
      <c r="S16894" s="152"/>
      <c r="T16894" s="154"/>
    </row>
    <row r="16895" spans="8:20" x14ac:dyDescent="0.25">
      <c r="H16895" s="153"/>
      <c r="I16895" s="151"/>
      <c r="J16895" s="153"/>
      <c r="K16895" s="153"/>
      <c r="L16895" s="153"/>
      <c r="M16895" s="153"/>
      <c r="N16895" s="153"/>
      <c r="O16895" s="153"/>
      <c r="P16895" s="153"/>
      <c r="Q16895" s="153"/>
      <c r="R16895" s="153"/>
      <c r="S16895" s="152"/>
      <c r="T16895" s="154"/>
    </row>
    <row r="16896" spans="8:20" x14ac:dyDescent="0.25">
      <c r="H16896" s="153"/>
      <c r="I16896" s="151"/>
      <c r="J16896" s="153"/>
      <c r="K16896" s="153"/>
      <c r="L16896" s="153"/>
      <c r="M16896" s="153"/>
      <c r="N16896" s="153"/>
      <c r="O16896" s="153"/>
      <c r="P16896" s="153"/>
      <c r="Q16896" s="153"/>
      <c r="R16896" s="153"/>
      <c r="S16896" s="152"/>
      <c r="T16896" s="154"/>
    </row>
    <row r="16897" spans="8:20" x14ac:dyDescent="0.25">
      <c r="H16897" s="153"/>
      <c r="I16897" s="151"/>
      <c r="J16897" s="153"/>
      <c r="K16897" s="153"/>
      <c r="L16897" s="153"/>
      <c r="M16897" s="153"/>
      <c r="N16897" s="153"/>
      <c r="O16897" s="153"/>
      <c r="P16897" s="153"/>
      <c r="Q16897" s="153"/>
      <c r="R16897" s="153"/>
      <c r="S16897" s="152"/>
      <c r="T16897" s="154"/>
    </row>
    <row r="16898" spans="8:20" x14ac:dyDescent="0.25">
      <c r="H16898" s="153"/>
      <c r="I16898" s="151"/>
      <c r="J16898" s="153"/>
      <c r="K16898" s="153"/>
      <c r="L16898" s="153"/>
      <c r="M16898" s="153"/>
      <c r="N16898" s="153"/>
      <c r="O16898" s="153"/>
      <c r="P16898" s="153"/>
      <c r="Q16898" s="153"/>
      <c r="R16898" s="153"/>
      <c r="S16898" s="152"/>
      <c r="T16898" s="154"/>
    </row>
    <row r="16899" spans="8:20" x14ac:dyDescent="0.25">
      <c r="H16899" s="153"/>
      <c r="I16899" s="151"/>
      <c r="J16899" s="153"/>
      <c r="K16899" s="153"/>
      <c r="L16899" s="153"/>
      <c r="M16899" s="153"/>
      <c r="N16899" s="153"/>
      <c r="O16899" s="153"/>
      <c r="P16899" s="153"/>
      <c r="Q16899" s="153"/>
      <c r="R16899" s="153"/>
      <c r="S16899" s="152"/>
      <c r="T16899" s="154"/>
    </row>
    <row r="16900" spans="8:20" x14ac:dyDescent="0.25">
      <c r="H16900" s="153"/>
      <c r="I16900" s="151"/>
      <c r="J16900" s="153"/>
      <c r="K16900" s="153"/>
      <c r="L16900" s="153"/>
      <c r="M16900" s="153"/>
      <c r="N16900" s="153"/>
      <c r="O16900" s="153"/>
      <c r="P16900" s="153"/>
      <c r="Q16900" s="153"/>
      <c r="R16900" s="153"/>
      <c r="S16900" s="152"/>
      <c r="T16900" s="154"/>
    </row>
    <row r="16901" spans="8:20" x14ac:dyDescent="0.25">
      <c r="H16901" s="153"/>
      <c r="I16901" s="151"/>
      <c r="J16901" s="153"/>
      <c r="K16901" s="153"/>
      <c r="L16901" s="153"/>
      <c r="M16901" s="153"/>
      <c r="N16901" s="153"/>
      <c r="O16901" s="153"/>
      <c r="P16901" s="153"/>
      <c r="Q16901" s="153"/>
      <c r="R16901" s="153"/>
      <c r="S16901" s="152"/>
      <c r="T16901" s="154"/>
    </row>
    <row r="16902" spans="8:20" x14ac:dyDescent="0.25">
      <c r="H16902" s="153"/>
      <c r="I16902" s="151"/>
      <c r="J16902" s="153"/>
      <c r="K16902" s="153"/>
      <c r="L16902" s="153"/>
      <c r="M16902" s="153"/>
      <c r="N16902" s="153"/>
      <c r="O16902" s="153"/>
      <c r="P16902" s="153"/>
      <c r="Q16902" s="153"/>
      <c r="R16902" s="153"/>
      <c r="S16902" s="152"/>
      <c r="T16902" s="154"/>
    </row>
    <row r="16903" spans="8:20" x14ac:dyDescent="0.25">
      <c r="H16903" s="153"/>
      <c r="I16903" s="151"/>
      <c r="J16903" s="153"/>
      <c r="K16903" s="153"/>
      <c r="L16903" s="153"/>
      <c r="M16903" s="153"/>
      <c r="N16903" s="153"/>
      <c r="O16903" s="153"/>
      <c r="P16903" s="153"/>
      <c r="Q16903" s="153"/>
      <c r="R16903" s="153"/>
      <c r="S16903" s="152"/>
      <c r="T16903" s="154"/>
    </row>
    <row r="16904" spans="8:20" x14ac:dyDescent="0.25">
      <c r="H16904" s="153"/>
      <c r="I16904" s="151"/>
      <c r="J16904" s="153"/>
      <c r="K16904" s="153"/>
      <c r="L16904" s="153"/>
      <c r="M16904" s="153"/>
      <c r="N16904" s="153"/>
      <c r="O16904" s="153"/>
      <c r="P16904" s="153"/>
      <c r="Q16904" s="153"/>
      <c r="R16904" s="153"/>
      <c r="S16904" s="152"/>
      <c r="T16904" s="154"/>
    </row>
    <row r="16905" spans="8:20" x14ac:dyDescent="0.25">
      <c r="H16905" s="153"/>
      <c r="I16905" s="151"/>
      <c r="J16905" s="153"/>
      <c r="K16905" s="153"/>
      <c r="L16905" s="153"/>
      <c r="M16905" s="153"/>
      <c r="N16905" s="153"/>
      <c r="O16905" s="153"/>
      <c r="P16905" s="153"/>
      <c r="Q16905" s="153"/>
      <c r="R16905" s="153"/>
      <c r="S16905" s="152"/>
      <c r="T16905" s="154"/>
    </row>
    <row r="16906" spans="8:20" x14ac:dyDescent="0.25">
      <c r="H16906" s="153"/>
      <c r="I16906" s="151"/>
      <c r="J16906" s="153"/>
      <c r="K16906" s="153"/>
      <c r="L16906" s="153"/>
      <c r="M16906" s="153"/>
      <c r="N16906" s="153"/>
      <c r="O16906" s="153"/>
      <c r="P16906" s="153"/>
      <c r="Q16906" s="153"/>
      <c r="R16906" s="153"/>
      <c r="S16906" s="152"/>
      <c r="T16906" s="154"/>
    </row>
    <row r="16907" spans="8:20" x14ac:dyDescent="0.25">
      <c r="H16907" s="153"/>
      <c r="I16907" s="151"/>
      <c r="J16907" s="153"/>
      <c r="K16907" s="153"/>
      <c r="L16907" s="153"/>
      <c r="M16907" s="153"/>
      <c r="N16907" s="153"/>
      <c r="O16907" s="153"/>
      <c r="P16907" s="153"/>
      <c r="Q16907" s="153"/>
      <c r="R16907" s="153"/>
      <c r="S16907" s="152"/>
      <c r="T16907" s="154"/>
    </row>
    <row r="16908" spans="8:20" x14ac:dyDescent="0.25">
      <c r="H16908" s="153"/>
      <c r="I16908" s="151"/>
      <c r="J16908" s="153"/>
      <c r="K16908" s="153"/>
      <c r="L16908" s="153"/>
      <c r="M16908" s="153"/>
      <c r="N16908" s="153"/>
      <c r="O16908" s="153"/>
      <c r="P16908" s="153"/>
      <c r="Q16908" s="153"/>
      <c r="R16908" s="153"/>
      <c r="S16908" s="152"/>
      <c r="T16908" s="154"/>
    </row>
    <row r="16909" spans="8:20" x14ac:dyDescent="0.25">
      <c r="H16909" s="153"/>
      <c r="I16909" s="151"/>
      <c r="J16909" s="153"/>
      <c r="K16909" s="153"/>
      <c r="L16909" s="153"/>
      <c r="M16909" s="153"/>
      <c r="N16909" s="153"/>
      <c r="O16909" s="153"/>
      <c r="P16909" s="153"/>
      <c r="Q16909" s="153"/>
      <c r="R16909" s="153"/>
      <c r="S16909" s="152"/>
      <c r="T16909" s="154"/>
    </row>
    <row r="16910" spans="8:20" x14ac:dyDescent="0.25">
      <c r="H16910" s="153"/>
      <c r="I16910" s="151"/>
      <c r="J16910" s="153"/>
      <c r="K16910" s="153"/>
      <c r="L16910" s="153"/>
      <c r="M16910" s="153"/>
      <c r="N16910" s="153"/>
      <c r="O16910" s="153"/>
      <c r="P16910" s="153"/>
      <c r="Q16910" s="153"/>
      <c r="R16910" s="153"/>
      <c r="S16910" s="152"/>
      <c r="T16910" s="154"/>
    </row>
    <row r="16911" spans="8:20" x14ac:dyDescent="0.25">
      <c r="H16911" s="153"/>
      <c r="I16911" s="151"/>
      <c r="J16911" s="153"/>
      <c r="K16911" s="153"/>
      <c r="L16911" s="153"/>
      <c r="M16911" s="153"/>
      <c r="N16911" s="153"/>
      <c r="O16911" s="153"/>
      <c r="P16911" s="153"/>
      <c r="Q16911" s="153"/>
      <c r="R16911" s="153"/>
      <c r="S16911" s="152"/>
      <c r="T16911" s="154"/>
    </row>
    <row r="16912" spans="8:20" x14ac:dyDescent="0.25">
      <c r="H16912" s="153"/>
      <c r="I16912" s="151"/>
      <c r="J16912" s="153"/>
      <c r="K16912" s="153"/>
      <c r="L16912" s="153"/>
      <c r="M16912" s="153"/>
      <c r="N16912" s="153"/>
      <c r="O16912" s="153"/>
      <c r="P16912" s="153"/>
      <c r="Q16912" s="153"/>
      <c r="R16912" s="153"/>
      <c r="S16912" s="152"/>
      <c r="T16912" s="154"/>
    </row>
    <row r="16913" spans="8:20" x14ac:dyDescent="0.25">
      <c r="H16913" s="153"/>
      <c r="I16913" s="151"/>
      <c r="J16913" s="153"/>
      <c r="K16913" s="153"/>
      <c r="L16913" s="153"/>
      <c r="M16913" s="153"/>
      <c r="N16913" s="153"/>
      <c r="O16913" s="153"/>
      <c r="P16913" s="153"/>
      <c r="Q16913" s="153"/>
      <c r="R16913" s="153"/>
      <c r="S16913" s="152"/>
      <c r="T16913" s="154"/>
    </row>
    <row r="16914" spans="8:20" x14ac:dyDescent="0.25">
      <c r="H16914" s="153"/>
      <c r="I16914" s="151"/>
      <c r="J16914" s="153"/>
      <c r="K16914" s="153"/>
      <c r="L16914" s="153"/>
      <c r="M16914" s="153"/>
      <c r="N16914" s="153"/>
      <c r="O16914" s="153"/>
      <c r="P16914" s="153"/>
      <c r="Q16914" s="153"/>
      <c r="R16914" s="153"/>
      <c r="S16914" s="152"/>
      <c r="T16914" s="154"/>
    </row>
    <row r="16915" spans="8:20" x14ac:dyDescent="0.25">
      <c r="H16915" s="153"/>
      <c r="I16915" s="151"/>
      <c r="J16915" s="153"/>
      <c r="K16915" s="153"/>
      <c r="L16915" s="153"/>
      <c r="M16915" s="153"/>
      <c r="N16915" s="153"/>
      <c r="O16915" s="153"/>
      <c r="P16915" s="153"/>
      <c r="Q16915" s="153"/>
      <c r="R16915" s="153"/>
      <c r="S16915" s="152"/>
      <c r="T16915" s="154"/>
    </row>
    <row r="16916" spans="8:20" x14ac:dyDescent="0.25">
      <c r="H16916" s="153"/>
      <c r="I16916" s="151"/>
      <c r="J16916" s="153"/>
      <c r="K16916" s="153"/>
      <c r="L16916" s="153"/>
      <c r="M16916" s="153"/>
      <c r="N16916" s="153"/>
      <c r="O16916" s="153"/>
      <c r="P16916" s="153"/>
      <c r="Q16916" s="153"/>
      <c r="R16916" s="153"/>
      <c r="S16916" s="152"/>
      <c r="T16916" s="154"/>
    </row>
    <row r="16917" spans="8:20" x14ac:dyDescent="0.25">
      <c r="H16917" s="153"/>
      <c r="I16917" s="151"/>
      <c r="J16917" s="153"/>
      <c r="K16917" s="153"/>
      <c r="L16917" s="153"/>
      <c r="M16917" s="153"/>
      <c r="N16917" s="153"/>
      <c r="O16917" s="153"/>
      <c r="P16917" s="153"/>
      <c r="Q16917" s="153"/>
      <c r="R16917" s="153"/>
      <c r="S16917" s="152"/>
      <c r="T16917" s="154"/>
    </row>
    <row r="16918" spans="8:20" x14ac:dyDescent="0.25">
      <c r="H16918" s="153"/>
      <c r="I16918" s="151"/>
      <c r="J16918" s="153"/>
      <c r="K16918" s="153"/>
      <c r="L16918" s="153"/>
      <c r="M16918" s="153"/>
      <c r="N16918" s="153"/>
      <c r="O16918" s="153"/>
      <c r="P16918" s="153"/>
      <c r="Q16918" s="153"/>
      <c r="R16918" s="153"/>
      <c r="S16918" s="152"/>
      <c r="T16918" s="154"/>
    </row>
    <row r="16919" spans="8:20" x14ac:dyDescent="0.25">
      <c r="H16919" s="153"/>
      <c r="I16919" s="151"/>
      <c r="J16919" s="153"/>
      <c r="K16919" s="153"/>
      <c r="L16919" s="153"/>
      <c r="M16919" s="153"/>
      <c r="N16919" s="153"/>
      <c r="O16919" s="153"/>
      <c r="P16919" s="153"/>
      <c r="Q16919" s="153"/>
      <c r="R16919" s="153"/>
      <c r="S16919" s="152"/>
      <c r="T16919" s="154"/>
    </row>
    <row r="16920" spans="8:20" x14ac:dyDescent="0.25">
      <c r="H16920" s="153"/>
      <c r="I16920" s="151"/>
      <c r="J16920" s="153"/>
      <c r="K16920" s="153"/>
      <c r="L16920" s="153"/>
      <c r="M16920" s="153"/>
      <c r="N16920" s="153"/>
      <c r="O16920" s="153"/>
      <c r="P16920" s="153"/>
      <c r="Q16920" s="153"/>
      <c r="R16920" s="153"/>
      <c r="S16920" s="152"/>
      <c r="T16920" s="154"/>
    </row>
    <row r="16921" spans="8:20" x14ac:dyDescent="0.25">
      <c r="H16921" s="153"/>
      <c r="I16921" s="151"/>
      <c r="J16921" s="153"/>
      <c r="K16921" s="153"/>
      <c r="L16921" s="153"/>
      <c r="M16921" s="153"/>
      <c r="N16921" s="153"/>
      <c r="O16921" s="153"/>
      <c r="P16921" s="153"/>
      <c r="Q16921" s="153"/>
      <c r="R16921" s="153"/>
      <c r="S16921" s="152"/>
      <c r="T16921" s="154"/>
    </row>
    <row r="16922" spans="8:20" x14ac:dyDescent="0.25">
      <c r="H16922" s="153"/>
      <c r="I16922" s="151"/>
      <c r="J16922" s="153"/>
      <c r="K16922" s="153"/>
      <c r="L16922" s="153"/>
      <c r="M16922" s="153"/>
      <c r="N16922" s="153"/>
      <c r="O16922" s="153"/>
      <c r="P16922" s="153"/>
      <c r="Q16922" s="153"/>
      <c r="R16922" s="153"/>
      <c r="S16922" s="152"/>
      <c r="T16922" s="154"/>
    </row>
    <row r="16923" spans="8:20" x14ac:dyDescent="0.25">
      <c r="H16923" s="153"/>
      <c r="I16923" s="151"/>
      <c r="J16923" s="153"/>
      <c r="K16923" s="153"/>
      <c r="L16923" s="153"/>
      <c r="M16923" s="153"/>
      <c r="N16923" s="153"/>
      <c r="O16923" s="153"/>
      <c r="P16923" s="153"/>
      <c r="Q16923" s="153"/>
      <c r="R16923" s="153"/>
      <c r="S16923" s="152"/>
      <c r="T16923" s="154"/>
    </row>
    <row r="16924" spans="8:20" x14ac:dyDescent="0.25">
      <c r="H16924" s="153"/>
      <c r="I16924" s="151"/>
      <c r="J16924" s="153"/>
      <c r="K16924" s="153"/>
      <c r="L16924" s="153"/>
      <c r="M16924" s="153"/>
      <c r="N16924" s="153"/>
      <c r="O16924" s="153"/>
      <c r="P16924" s="153"/>
      <c r="Q16924" s="153"/>
      <c r="R16924" s="153"/>
      <c r="S16924" s="152"/>
      <c r="T16924" s="154"/>
    </row>
    <row r="16925" spans="8:20" x14ac:dyDescent="0.25">
      <c r="H16925" s="153"/>
      <c r="I16925" s="151"/>
      <c r="J16925" s="153"/>
      <c r="K16925" s="153"/>
      <c r="L16925" s="153"/>
      <c r="M16925" s="153"/>
      <c r="N16925" s="153"/>
      <c r="O16925" s="153"/>
      <c r="P16925" s="153"/>
      <c r="Q16925" s="153"/>
      <c r="R16925" s="153"/>
      <c r="S16925" s="152"/>
      <c r="T16925" s="154"/>
    </row>
    <row r="16926" spans="8:20" x14ac:dyDescent="0.25">
      <c r="H16926" s="153"/>
      <c r="I16926" s="151"/>
      <c r="J16926" s="153"/>
      <c r="K16926" s="153"/>
      <c r="L16926" s="153"/>
      <c r="M16926" s="153"/>
      <c r="N16926" s="153"/>
      <c r="O16926" s="153"/>
      <c r="P16926" s="153"/>
      <c r="Q16926" s="153"/>
      <c r="R16926" s="153"/>
      <c r="S16926" s="152"/>
      <c r="T16926" s="154"/>
    </row>
    <row r="16927" spans="8:20" x14ac:dyDescent="0.25">
      <c r="H16927" s="153"/>
      <c r="I16927" s="151"/>
      <c r="J16927" s="153"/>
      <c r="K16927" s="153"/>
      <c r="L16927" s="153"/>
      <c r="M16927" s="153"/>
      <c r="N16927" s="153"/>
      <c r="O16927" s="153"/>
      <c r="P16927" s="153"/>
      <c r="Q16927" s="153"/>
      <c r="R16927" s="153"/>
      <c r="S16927" s="152"/>
      <c r="T16927" s="154"/>
    </row>
    <row r="16928" spans="8:20" x14ac:dyDescent="0.25">
      <c r="H16928" s="153"/>
      <c r="I16928" s="151"/>
      <c r="J16928" s="153"/>
      <c r="K16928" s="153"/>
      <c r="L16928" s="153"/>
      <c r="M16928" s="153"/>
      <c r="N16928" s="153"/>
      <c r="O16928" s="153"/>
      <c r="P16928" s="153"/>
      <c r="Q16928" s="153"/>
      <c r="R16928" s="153"/>
      <c r="S16928" s="152"/>
      <c r="T16928" s="154"/>
    </row>
    <row r="16929" spans="8:20" x14ac:dyDescent="0.25">
      <c r="H16929" s="153"/>
      <c r="I16929" s="151"/>
      <c r="J16929" s="153"/>
      <c r="K16929" s="153"/>
      <c r="L16929" s="153"/>
      <c r="M16929" s="153"/>
      <c r="N16929" s="153"/>
      <c r="O16929" s="153"/>
      <c r="P16929" s="153"/>
      <c r="Q16929" s="153"/>
      <c r="R16929" s="153"/>
      <c r="S16929" s="152"/>
      <c r="T16929" s="154"/>
    </row>
    <row r="16930" spans="8:20" x14ac:dyDescent="0.25">
      <c r="H16930" s="153"/>
      <c r="I16930" s="151"/>
      <c r="J16930" s="153"/>
      <c r="K16930" s="153"/>
      <c r="L16930" s="153"/>
      <c r="M16930" s="153"/>
      <c r="N16930" s="153"/>
      <c r="O16930" s="153"/>
      <c r="P16930" s="153"/>
      <c r="Q16930" s="153"/>
      <c r="R16930" s="153"/>
      <c r="S16930" s="152"/>
      <c r="T16930" s="154"/>
    </row>
    <row r="16931" spans="8:20" x14ac:dyDescent="0.25">
      <c r="H16931" s="153"/>
      <c r="I16931" s="151"/>
      <c r="J16931" s="153"/>
      <c r="K16931" s="153"/>
      <c r="L16931" s="153"/>
      <c r="M16931" s="153"/>
      <c r="N16931" s="153"/>
      <c r="O16931" s="153"/>
      <c r="P16931" s="153"/>
      <c r="Q16931" s="153"/>
      <c r="R16931" s="153"/>
      <c r="S16931" s="152"/>
      <c r="T16931" s="154"/>
    </row>
    <row r="16932" spans="8:20" x14ac:dyDescent="0.25">
      <c r="H16932" s="153"/>
      <c r="I16932" s="151"/>
      <c r="J16932" s="153"/>
      <c r="K16932" s="153"/>
      <c r="L16932" s="153"/>
      <c r="M16932" s="153"/>
      <c r="N16932" s="153"/>
      <c r="O16932" s="153"/>
      <c r="P16932" s="153"/>
      <c r="Q16932" s="153"/>
      <c r="R16932" s="153"/>
      <c r="S16932" s="152"/>
      <c r="T16932" s="154"/>
    </row>
    <row r="16933" spans="8:20" x14ac:dyDescent="0.25">
      <c r="H16933" s="153"/>
      <c r="I16933" s="151"/>
      <c r="J16933" s="153"/>
      <c r="K16933" s="153"/>
      <c r="L16933" s="153"/>
      <c r="M16933" s="153"/>
      <c r="N16933" s="153"/>
      <c r="O16933" s="153"/>
      <c r="P16933" s="153"/>
      <c r="Q16933" s="153"/>
      <c r="R16933" s="153"/>
      <c r="S16933" s="152"/>
      <c r="T16933" s="154"/>
    </row>
    <row r="16934" spans="8:20" x14ac:dyDescent="0.25">
      <c r="H16934" s="153"/>
      <c r="I16934" s="151"/>
      <c r="J16934" s="153"/>
      <c r="K16934" s="153"/>
      <c r="L16934" s="153"/>
      <c r="M16934" s="153"/>
      <c r="N16934" s="153"/>
      <c r="O16934" s="153"/>
      <c r="P16934" s="153"/>
      <c r="Q16934" s="153"/>
      <c r="R16934" s="153"/>
      <c r="S16934" s="152"/>
      <c r="T16934" s="154"/>
    </row>
    <row r="16935" spans="8:20" x14ac:dyDescent="0.25">
      <c r="H16935" s="153"/>
      <c r="I16935" s="151"/>
      <c r="J16935" s="153"/>
      <c r="K16935" s="153"/>
      <c r="L16935" s="153"/>
      <c r="M16935" s="153"/>
      <c r="N16935" s="153"/>
      <c r="O16935" s="153"/>
      <c r="P16935" s="153"/>
      <c r="Q16935" s="153"/>
      <c r="R16935" s="153"/>
      <c r="S16935" s="152"/>
      <c r="T16935" s="154"/>
    </row>
    <row r="16936" spans="8:20" x14ac:dyDescent="0.25">
      <c r="H16936" s="153"/>
      <c r="I16936" s="151"/>
      <c r="J16936" s="153"/>
      <c r="K16936" s="153"/>
      <c r="L16936" s="153"/>
      <c r="M16936" s="153"/>
      <c r="N16936" s="153"/>
      <c r="O16936" s="153"/>
      <c r="P16936" s="153"/>
      <c r="Q16936" s="153"/>
      <c r="R16936" s="153"/>
      <c r="S16936" s="152"/>
      <c r="T16936" s="154"/>
    </row>
    <row r="16937" spans="8:20" x14ac:dyDescent="0.25">
      <c r="H16937" s="153"/>
      <c r="I16937" s="151"/>
      <c r="J16937" s="153"/>
      <c r="K16937" s="153"/>
      <c r="L16937" s="153"/>
      <c r="M16937" s="153"/>
      <c r="N16937" s="153"/>
      <c r="O16937" s="153"/>
      <c r="P16937" s="153"/>
      <c r="Q16937" s="153"/>
      <c r="R16937" s="153"/>
      <c r="S16937" s="152"/>
      <c r="T16937" s="154"/>
    </row>
    <row r="16938" spans="8:20" x14ac:dyDescent="0.25">
      <c r="H16938" s="153"/>
      <c r="I16938" s="151"/>
      <c r="J16938" s="153"/>
      <c r="K16938" s="153"/>
      <c r="L16938" s="153"/>
      <c r="M16938" s="153"/>
      <c r="N16938" s="153"/>
      <c r="O16938" s="153"/>
      <c r="P16938" s="153"/>
      <c r="Q16938" s="153"/>
      <c r="R16938" s="153"/>
      <c r="S16938" s="152"/>
      <c r="T16938" s="154"/>
    </row>
    <row r="16939" spans="8:20" x14ac:dyDescent="0.25">
      <c r="H16939" s="153"/>
      <c r="I16939" s="151"/>
      <c r="J16939" s="153"/>
      <c r="K16939" s="153"/>
      <c r="L16939" s="153"/>
      <c r="M16939" s="153"/>
      <c r="N16939" s="153"/>
      <c r="O16939" s="153"/>
      <c r="P16939" s="153"/>
      <c r="Q16939" s="153"/>
      <c r="R16939" s="153"/>
      <c r="S16939" s="152"/>
      <c r="T16939" s="154"/>
    </row>
    <row r="16940" spans="8:20" x14ac:dyDescent="0.25">
      <c r="H16940" s="153"/>
      <c r="I16940" s="151"/>
      <c r="J16940" s="153"/>
      <c r="K16940" s="153"/>
      <c r="L16940" s="153"/>
      <c r="M16940" s="153"/>
      <c r="N16940" s="153"/>
      <c r="O16940" s="153"/>
      <c r="P16940" s="153"/>
      <c r="Q16940" s="153"/>
      <c r="R16940" s="153"/>
      <c r="S16940" s="152"/>
      <c r="T16940" s="154"/>
    </row>
    <row r="16941" spans="8:20" x14ac:dyDescent="0.25">
      <c r="H16941" s="153"/>
      <c r="I16941" s="151"/>
      <c r="J16941" s="153"/>
      <c r="K16941" s="153"/>
      <c r="L16941" s="153"/>
      <c r="M16941" s="153"/>
      <c r="N16941" s="153"/>
      <c r="O16941" s="153"/>
      <c r="P16941" s="153"/>
      <c r="Q16941" s="153"/>
      <c r="R16941" s="153"/>
      <c r="S16941" s="152"/>
      <c r="T16941" s="154"/>
    </row>
    <row r="16942" spans="8:20" x14ac:dyDescent="0.25">
      <c r="H16942" s="153"/>
      <c r="I16942" s="151"/>
      <c r="J16942" s="153"/>
      <c r="K16942" s="153"/>
      <c r="L16942" s="153"/>
      <c r="M16942" s="153"/>
      <c r="N16942" s="153"/>
      <c r="O16942" s="153"/>
      <c r="P16942" s="153"/>
      <c r="Q16942" s="153"/>
      <c r="R16942" s="153"/>
      <c r="S16942" s="152"/>
      <c r="T16942" s="154"/>
    </row>
    <row r="16943" spans="8:20" x14ac:dyDescent="0.25">
      <c r="H16943" s="153"/>
      <c r="I16943" s="151"/>
      <c r="J16943" s="153"/>
      <c r="K16943" s="153"/>
      <c r="L16943" s="153"/>
      <c r="M16943" s="153"/>
      <c r="N16943" s="153"/>
      <c r="O16943" s="153"/>
      <c r="P16943" s="153"/>
      <c r="Q16943" s="153"/>
      <c r="R16943" s="153"/>
      <c r="S16943" s="152"/>
      <c r="T16943" s="154"/>
    </row>
    <row r="16944" spans="8:20" x14ac:dyDescent="0.25">
      <c r="H16944" s="153"/>
      <c r="I16944" s="151"/>
      <c r="J16944" s="153"/>
      <c r="K16944" s="153"/>
      <c r="L16944" s="153"/>
      <c r="M16944" s="153"/>
      <c r="N16944" s="153"/>
      <c r="O16944" s="153"/>
      <c r="P16944" s="153"/>
      <c r="Q16944" s="153"/>
      <c r="R16944" s="153"/>
      <c r="S16944" s="152"/>
      <c r="T16944" s="154"/>
    </row>
    <row r="16945" spans="8:20" x14ac:dyDescent="0.25">
      <c r="H16945" s="153"/>
      <c r="I16945" s="151"/>
      <c r="J16945" s="153"/>
      <c r="K16945" s="153"/>
      <c r="L16945" s="153"/>
      <c r="M16945" s="153"/>
      <c r="N16945" s="153"/>
      <c r="O16945" s="153"/>
      <c r="P16945" s="153"/>
      <c r="Q16945" s="153"/>
      <c r="R16945" s="153"/>
      <c r="S16945" s="152"/>
      <c r="T16945" s="154"/>
    </row>
    <row r="16946" spans="8:20" x14ac:dyDescent="0.25">
      <c r="H16946" s="153"/>
      <c r="I16946" s="151"/>
      <c r="J16946" s="153"/>
      <c r="K16946" s="153"/>
      <c r="L16946" s="153"/>
      <c r="M16946" s="153"/>
      <c r="N16946" s="153"/>
      <c r="O16946" s="153"/>
      <c r="P16946" s="153"/>
      <c r="Q16946" s="153"/>
      <c r="R16946" s="153"/>
      <c r="S16946" s="152"/>
      <c r="T16946" s="154"/>
    </row>
    <row r="16947" spans="8:20" x14ac:dyDescent="0.25">
      <c r="H16947" s="153"/>
      <c r="I16947" s="151"/>
      <c r="J16947" s="153"/>
      <c r="K16947" s="153"/>
      <c r="L16947" s="153"/>
      <c r="M16947" s="153"/>
      <c r="N16947" s="153"/>
      <c r="O16947" s="153"/>
      <c r="P16947" s="153"/>
      <c r="Q16947" s="153"/>
      <c r="R16947" s="153"/>
      <c r="S16947" s="152"/>
      <c r="T16947" s="154"/>
    </row>
    <row r="16948" spans="8:20" x14ac:dyDescent="0.25">
      <c r="H16948" s="153"/>
      <c r="I16948" s="151"/>
      <c r="J16948" s="153"/>
      <c r="K16948" s="153"/>
      <c r="L16948" s="153"/>
      <c r="M16948" s="153"/>
      <c r="N16948" s="153"/>
      <c r="O16948" s="153"/>
      <c r="P16948" s="153"/>
      <c r="Q16948" s="153"/>
      <c r="R16948" s="153"/>
      <c r="S16948" s="152"/>
      <c r="T16948" s="154"/>
    </row>
    <row r="16949" spans="8:20" x14ac:dyDescent="0.25">
      <c r="H16949" s="153"/>
      <c r="I16949" s="151"/>
      <c r="J16949" s="153"/>
      <c r="K16949" s="153"/>
      <c r="L16949" s="153"/>
      <c r="M16949" s="153"/>
      <c r="N16949" s="153"/>
      <c r="O16949" s="153"/>
      <c r="P16949" s="153"/>
      <c r="Q16949" s="153"/>
      <c r="R16949" s="153"/>
      <c r="S16949" s="152"/>
      <c r="T16949" s="154"/>
    </row>
    <row r="16950" spans="8:20" x14ac:dyDescent="0.25">
      <c r="H16950" s="153"/>
      <c r="I16950" s="151"/>
      <c r="J16950" s="153"/>
      <c r="K16950" s="153"/>
      <c r="L16950" s="153"/>
      <c r="M16950" s="153"/>
      <c r="N16950" s="153"/>
      <c r="O16950" s="153"/>
      <c r="P16950" s="153"/>
      <c r="Q16950" s="153"/>
      <c r="R16950" s="153"/>
      <c r="S16950" s="152"/>
      <c r="T16950" s="154"/>
    </row>
    <row r="16951" spans="8:20" x14ac:dyDescent="0.25">
      <c r="H16951" s="153"/>
      <c r="I16951" s="151"/>
      <c r="J16951" s="153"/>
      <c r="K16951" s="153"/>
      <c r="L16951" s="153"/>
      <c r="M16951" s="153"/>
      <c r="N16951" s="153"/>
      <c r="O16951" s="153"/>
      <c r="P16951" s="153"/>
      <c r="Q16951" s="153"/>
      <c r="R16951" s="153"/>
      <c r="S16951" s="152"/>
      <c r="T16951" s="154"/>
    </row>
    <row r="16952" spans="8:20" x14ac:dyDescent="0.25">
      <c r="H16952" s="153"/>
      <c r="I16952" s="151"/>
      <c r="J16952" s="153"/>
      <c r="K16952" s="153"/>
      <c r="L16952" s="153"/>
      <c r="M16952" s="153"/>
      <c r="N16952" s="153"/>
      <c r="O16952" s="153"/>
      <c r="P16952" s="153"/>
      <c r="Q16952" s="153"/>
      <c r="R16952" s="153"/>
      <c r="S16952" s="152"/>
      <c r="T16952" s="154"/>
    </row>
    <row r="16953" spans="8:20" x14ac:dyDescent="0.25">
      <c r="H16953" s="153"/>
      <c r="I16953" s="151"/>
      <c r="J16953" s="153"/>
      <c r="K16953" s="153"/>
      <c r="L16953" s="153"/>
      <c r="M16953" s="153"/>
      <c r="N16953" s="153"/>
      <c r="O16953" s="153"/>
      <c r="P16953" s="153"/>
      <c r="Q16953" s="153"/>
      <c r="R16953" s="153"/>
      <c r="S16953" s="152"/>
      <c r="T16953" s="154"/>
    </row>
    <row r="16954" spans="8:20" x14ac:dyDescent="0.25">
      <c r="H16954" s="153"/>
      <c r="I16954" s="151"/>
      <c r="J16954" s="153"/>
      <c r="K16954" s="153"/>
      <c r="L16954" s="153"/>
      <c r="M16954" s="153"/>
      <c r="N16954" s="153"/>
      <c r="O16954" s="153"/>
      <c r="P16954" s="153"/>
      <c r="Q16954" s="153"/>
      <c r="R16954" s="153"/>
      <c r="S16954" s="152"/>
      <c r="T16954" s="154"/>
    </row>
    <row r="16955" spans="8:20" x14ac:dyDescent="0.25">
      <c r="H16955" s="153"/>
      <c r="I16955" s="151"/>
      <c r="J16955" s="153"/>
      <c r="K16955" s="153"/>
      <c r="L16955" s="153"/>
      <c r="M16955" s="153"/>
      <c r="N16955" s="153"/>
      <c r="O16955" s="153"/>
      <c r="P16955" s="153"/>
      <c r="Q16955" s="153"/>
      <c r="R16955" s="153"/>
      <c r="S16955" s="152"/>
      <c r="T16955" s="154"/>
    </row>
    <row r="16956" spans="8:20" x14ac:dyDescent="0.25">
      <c r="H16956" s="153"/>
      <c r="I16956" s="151"/>
      <c r="J16956" s="153"/>
      <c r="K16956" s="153"/>
      <c r="L16956" s="153"/>
      <c r="M16956" s="153"/>
      <c r="N16956" s="153"/>
      <c r="O16956" s="153"/>
      <c r="P16956" s="153"/>
      <c r="Q16956" s="153"/>
      <c r="R16956" s="153"/>
      <c r="S16956" s="152"/>
      <c r="T16956" s="154"/>
    </row>
    <row r="16957" spans="8:20" x14ac:dyDescent="0.25">
      <c r="H16957" s="153"/>
      <c r="I16957" s="151"/>
      <c r="J16957" s="153"/>
      <c r="K16957" s="153"/>
      <c r="L16957" s="153"/>
      <c r="M16957" s="153"/>
      <c r="N16957" s="153"/>
      <c r="O16957" s="153"/>
      <c r="P16957" s="153"/>
      <c r="Q16957" s="153"/>
      <c r="R16957" s="153"/>
      <c r="S16957" s="152"/>
      <c r="T16957" s="154"/>
    </row>
    <row r="16958" spans="8:20" x14ac:dyDescent="0.25">
      <c r="H16958" s="153"/>
      <c r="I16958" s="151"/>
      <c r="J16958" s="153"/>
      <c r="K16958" s="153"/>
      <c r="L16958" s="153"/>
      <c r="M16958" s="153"/>
      <c r="N16958" s="153"/>
      <c r="O16958" s="153"/>
      <c r="P16958" s="153"/>
      <c r="Q16958" s="153"/>
      <c r="R16958" s="153"/>
      <c r="S16958" s="152"/>
      <c r="T16958" s="154"/>
    </row>
    <row r="16959" spans="8:20" x14ac:dyDescent="0.25">
      <c r="H16959" s="153"/>
      <c r="I16959" s="151"/>
      <c r="J16959" s="153"/>
      <c r="K16959" s="153"/>
      <c r="L16959" s="153"/>
      <c r="M16959" s="153"/>
      <c r="N16959" s="153"/>
      <c r="O16959" s="153"/>
      <c r="P16959" s="153"/>
      <c r="Q16959" s="153"/>
      <c r="R16959" s="153"/>
      <c r="S16959" s="152"/>
      <c r="T16959" s="154"/>
    </row>
    <row r="16960" spans="8:20" x14ac:dyDescent="0.25">
      <c r="H16960" s="153"/>
      <c r="I16960" s="151"/>
      <c r="J16960" s="153"/>
      <c r="K16960" s="153"/>
      <c r="L16960" s="153"/>
      <c r="M16960" s="153"/>
      <c r="N16960" s="153"/>
      <c r="O16960" s="153"/>
      <c r="P16960" s="153"/>
      <c r="Q16960" s="153"/>
      <c r="R16960" s="153"/>
      <c r="S16960" s="152"/>
      <c r="T16960" s="154"/>
    </row>
    <row r="16961" spans="8:20" x14ac:dyDescent="0.25">
      <c r="H16961" s="153"/>
      <c r="I16961" s="151"/>
      <c r="J16961" s="153"/>
      <c r="K16961" s="153"/>
      <c r="L16961" s="153"/>
      <c r="M16961" s="153"/>
      <c r="N16961" s="153"/>
      <c r="O16961" s="153"/>
      <c r="P16961" s="153"/>
      <c r="Q16961" s="153"/>
      <c r="R16961" s="153"/>
      <c r="S16961" s="152"/>
      <c r="T16961" s="154"/>
    </row>
    <row r="16962" spans="8:20" x14ac:dyDescent="0.25">
      <c r="H16962" s="153"/>
      <c r="I16962" s="151"/>
      <c r="J16962" s="153"/>
      <c r="K16962" s="153"/>
      <c r="L16962" s="153"/>
      <c r="M16962" s="153"/>
      <c r="N16962" s="153"/>
      <c r="O16962" s="153"/>
      <c r="P16962" s="153"/>
      <c r="Q16962" s="153"/>
      <c r="R16962" s="153"/>
      <c r="S16962" s="152"/>
      <c r="T16962" s="154"/>
    </row>
    <row r="16963" spans="8:20" x14ac:dyDescent="0.25">
      <c r="H16963" s="153"/>
      <c r="I16963" s="151"/>
      <c r="J16963" s="153"/>
      <c r="K16963" s="153"/>
      <c r="L16963" s="153"/>
      <c r="M16963" s="153"/>
      <c r="N16963" s="153"/>
      <c r="O16963" s="153"/>
      <c r="P16963" s="153"/>
      <c r="Q16963" s="153"/>
      <c r="R16963" s="153"/>
      <c r="S16963" s="152"/>
      <c r="T16963" s="154"/>
    </row>
    <row r="16964" spans="8:20" x14ac:dyDescent="0.25">
      <c r="H16964" s="153"/>
      <c r="I16964" s="151"/>
      <c r="J16964" s="153"/>
      <c r="K16964" s="153"/>
      <c r="L16964" s="153"/>
      <c r="M16964" s="153"/>
      <c r="N16964" s="153"/>
      <c r="O16964" s="153"/>
      <c r="P16964" s="153"/>
      <c r="Q16964" s="153"/>
      <c r="R16964" s="153"/>
      <c r="S16964" s="152"/>
      <c r="T16964" s="154"/>
    </row>
    <row r="16965" spans="8:20" x14ac:dyDescent="0.25">
      <c r="H16965" s="153"/>
      <c r="I16965" s="151"/>
      <c r="J16965" s="153"/>
      <c r="K16965" s="153"/>
      <c r="L16965" s="153"/>
      <c r="M16965" s="153"/>
      <c r="N16965" s="153"/>
      <c r="O16965" s="153"/>
      <c r="P16965" s="153"/>
      <c r="Q16965" s="153"/>
      <c r="R16965" s="153"/>
      <c r="S16965" s="152"/>
      <c r="T16965" s="154"/>
    </row>
    <row r="16966" spans="8:20" x14ac:dyDescent="0.25">
      <c r="H16966" s="153"/>
      <c r="I16966" s="151"/>
      <c r="J16966" s="153"/>
      <c r="K16966" s="153"/>
      <c r="L16966" s="153"/>
      <c r="M16966" s="153"/>
      <c r="N16966" s="153"/>
      <c r="O16966" s="153"/>
      <c r="P16966" s="153"/>
      <c r="Q16966" s="153"/>
      <c r="R16966" s="153"/>
      <c r="S16966" s="152"/>
      <c r="T16966" s="154"/>
    </row>
    <row r="16967" spans="8:20" x14ac:dyDescent="0.25">
      <c r="H16967" s="153"/>
      <c r="I16967" s="151"/>
      <c r="J16967" s="153"/>
      <c r="K16967" s="153"/>
      <c r="L16967" s="153"/>
      <c r="M16967" s="153"/>
      <c r="N16967" s="153"/>
      <c r="O16967" s="153"/>
      <c r="P16967" s="153"/>
      <c r="Q16967" s="153"/>
      <c r="R16967" s="153"/>
      <c r="S16967" s="152"/>
      <c r="T16967" s="154"/>
    </row>
    <row r="16968" spans="8:20" x14ac:dyDescent="0.25">
      <c r="H16968" s="153"/>
      <c r="I16968" s="151"/>
      <c r="J16968" s="153"/>
      <c r="K16968" s="153"/>
      <c r="L16968" s="153"/>
      <c r="M16968" s="153"/>
      <c r="N16968" s="153"/>
      <c r="O16968" s="153"/>
      <c r="P16968" s="153"/>
      <c r="Q16968" s="153"/>
      <c r="R16968" s="153"/>
      <c r="S16968" s="152"/>
      <c r="T16968" s="154"/>
    </row>
    <row r="16969" spans="8:20" x14ac:dyDescent="0.25">
      <c r="H16969" s="153"/>
      <c r="I16969" s="151"/>
      <c r="J16969" s="153"/>
      <c r="K16969" s="153"/>
      <c r="L16969" s="153"/>
      <c r="M16969" s="153"/>
      <c r="N16969" s="153"/>
      <c r="O16969" s="153"/>
      <c r="P16969" s="153"/>
      <c r="Q16969" s="153"/>
      <c r="R16969" s="153"/>
      <c r="S16969" s="152"/>
      <c r="T16969" s="154"/>
    </row>
    <row r="16970" spans="8:20" x14ac:dyDescent="0.25">
      <c r="H16970" s="153"/>
      <c r="I16970" s="151"/>
      <c r="J16970" s="153"/>
      <c r="K16970" s="153"/>
      <c r="L16970" s="153"/>
      <c r="M16970" s="153"/>
      <c r="N16970" s="153"/>
      <c r="O16970" s="153"/>
      <c r="P16970" s="153"/>
      <c r="Q16970" s="153"/>
      <c r="R16970" s="153"/>
      <c r="S16970" s="152"/>
      <c r="T16970" s="154"/>
    </row>
    <row r="16971" spans="8:20" x14ac:dyDescent="0.25">
      <c r="H16971" s="153"/>
      <c r="I16971" s="151"/>
      <c r="J16971" s="153"/>
      <c r="K16971" s="153"/>
      <c r="L16971" s="153"/>
      <c r="M16971" s="153"/>
      <c r="N16971" s="153"/>
      <c r="O16971" s="153"/>
      <c r="P16971" s="153"/>
      <c r="Q16971" s="153"/>
      <c r="R16971" s="153"/>
      <c r="S16971" s="152"/>
      <c r="T16971" s="154"/>
    </row>
    <row r="16972" spans="8:20" x14ac:dyDescent="0.25">
      <c r="H16972" s="153"/>
      <c r="I16972" s="151"/>
      <c r="J16972" s="153"/>
      <c r="K16972" s="153"/>
      <c r="L16972" s="153"/>
      <c r="M16972" s="153"/>
      <c r="N16972" s="153"/>
      <c r="O16972" s="153"/>
      <c r="P16972" s="153"/>
      <c r="Q16972" s="153"/>
      <c r="R16972" s="153"/>
      <c r="S16972" s="152"/>
      <c r="T16972" s="154"/>
    </row>
    <row r="16973" spans="8:20" x14ac:dyDescent="0.25">
      <c r="H16973" s="153"/>
      <c r="I16973" s="151"/>
      <c r="J16973" s="153"/>
      <c r="K16973" s="153"/>
      <c r="L16973" s="153"/>
      <c r="M16973" s="153"/>
      <c r="N16973" s="153"/>
      <c r="O16973" s="153"/>
      <c r="P16973" s="153"/>
      <c r="Q16973" s="153"/>
      <c r="R16973" s="153"/>
      <c r="S16973" s="152"/>
      <c r="T16973" s="154"/>
    </row>
    <row r="16974" spans="8:20" x14ac:dyDescent="0.25">
      <c r="H16974" s="153"/>
      <c r="I16974" s="151"/>
      <c r="J16974" s="153"/>
      <c r="K16974" s="153"/>
      <c r="L16974" s="153"/>
      <c r="M16974" s="153"/>
      <c r="N16974" s="153"/>
      <c r="O16974" s="153"/>
      <c r="P16974" s="153"/>
      <c r="Q16974" s="153"/>
      <c r="R16974" s="153"/>
      <c r="S16974" s="152"/>
      <c r="T16974" s="154"/>
    </row>
    <row r="16975" spans="8:20" x14ac:dyDescent="0.25">
      <c r="H16975" s="153"/>
      <c r="I16975" s="151"/>
      <c r="J16975" s="153"/>
      <c r="K16975" s="153"/>
      <c r="L16975" s="153"/>
      <c r="M16975" s="153"/>
      <c r="N16975" s="153"/>
      <c r="O16975" s="153"/>
      <c r="P16975" s="153"/>
      <c r="Q16975" s="153"/>
      <c r="R16975" s="153"/>
      <c r="S16975" s="152"/>
      <c r="T16975" s="154"/>
    </row>
    <row r="16976" spans="8:20" x14ac:dyDescent="0.25">
      <c r="H16976" s="153"/>
      <c r="I16976" s="151"/>
      <c r="J16976" s="153"/>
      <c r="K16976" s="153"/>
      <c r="L16976" s="153"/>
      <c r="M16976" s="153"/>
      <c r="N16976" s="153"/>
      <c r="O16976" s="153"/>
      <c r="P16976" s="153"/>
      <c r="Q16976" s="153"/>
      <c r="R16976" s="153"/>
      <c r="S16976" s="152"/>
      <c r="T16976" s="154"/>
    </row>
    <row r="16977" spans="8:20" x14ac:dyDescent="0.25">
      <c r="H16977" s="153"/>
      <c r="I16977" s="151"/>
      <c r="J16977" s="153"/>
      <c r="K16977" s="153"/>
      <c r="L16977" s="153"/>
      <c r="M16977" s="153"/>
      <c r="N16977" s="153"/>
      <c r="O16977" s="153"/>
      <c r="P16977" s="153"/>
      <c r="Q16977" s="153"/>
      <c r="R16977" s="153"/>
      <c r="S16977" s="152"/>
      <c r="T16977" s="154"/>
    </row>
    <row r="16978" spans="8:20" x14ac:dyDescent="0.25">
      <c r="H16978" s="153"/>
      <c r="I16978" s="151"/>
      <c r="J16978" s="153"/>
      <c r="K16978" s="153"/>
      <c r="L16978" s="153"/>
      <c r="M16978" s="153"/>
      <c r="N16978" s="153"/>
      <c r="O16978" s="153"/>
      <c r="P16978" s="153"/>
      <c r="Q16978" s="153"/>
      <c r="R16978" s="153"/>
      <c r="S16978" s="152"/>
      <c r="T16978" s="154"/>
    </row>
    <row r="16979" spans="8:20" x14ac:dyDescent="0.25">
      <c r="H16979" s="153"/>
      <c r="I16979" s="151"/>
      <c r="J16979" s="153"/>
      <c r="K16979" s="153"/>
      <c r="L16979" s="153"/>
      <c r="M16979" s="153"/>
      <c r="N16979" s="153"/>
      <c r="O16979" s="153"/>
      <c r="P16979" s="153"/>
      <c r="Q16979" s="153"/>
      <c r="R16979" s="153"/>
      <c r="S16979" s="152"/>
      <c r="T16979" s="154"/>
    </row>
    <row r="16980" spans="8:20" x14ac:dyDescent="0.25">
      <c r="H16980" s="153"/>
      <c r="I16980" s="151"/>
      <c r="J16980" s="153"/>
      <c r="K16980" s="153"/>
      <c r="L16980" s="153"/>
      <c r="M16980" s="153"/>
      <c r="N16980" s="153"/>
      <c r="O16980" s="153"/>
      <c r="P16980" s="153"/>
      <c r="Q16980" s="153"/>
      <c r="R16980" s="153"/>
      <c r="S16980" s="152"/>
      <c r="T16980" s="154"/>
    </row>
    <row r="16981" spans="8:20" x14ac:dyDescent="0.25">
      <c r="H16981" s="153"/>
      <c r="I16981" s="151"/>
      <c r="J16981" s="153"/>
      <c r="K16981" s="153"/>
      <c r="L16981" s="153"/>
      <c r="M16981" s="153"/>
      <c r="N16981" s="153"/>
      <c r="O16981" s="153"/>
      <c r="P16981" s="153"/>
      <c r="Q16981" s="153"/>
      <c r="R16981" s="153"/>
      <c r="S16981" s="152"/>
      <c r="T16981" s="154"/>
    </row>
    <row r="16982" spans="8:20" x14ac:dyDescent="0.25">
      <c r="H16982" s="153"/>
      <c r="I16982" s="151"/>
      <c r="J16982" s="153"/>
      <c r="K16982" s="153"/>
      <c r="L16982" s="153"/>
      <c r="M16982" s="153"/>
      <c r="N16982" s="153"/>
      <c r="O16982" s="153"/>
      <c r="P16982" s="153"/>
      <c r="Q16982" s="153"/>
      <c r="R16982" s="153"/>
      <c r="S16982" s="152"/>
      <c r="T16982" s="154"/>
    </row>
    <row r="16983" spans="8:20" x14ac:dyDescent="0.25">
      <c r="H16983" s="153"/>
      <c r="I16983" s="151"/>
      <c r="J16983" s="153"/>
      <c r="K16983" s="153"/>
      <c r="L16983" s="153"/>
      <c r="M16983" s="153"/>
      <c r="N16983" s="153"/>
      <c r="O16983" s="153"/>
      <c r="P16983" s="153"/>
      <c r="Q16983" s="153"/>
      <c r="R16983" s="153"/>
      <c r="S16983" s="152"/>
      <c r="T16983" s="154"/>
    </row>
    <row r="16984" spans="8:20" x14ac:dyDescent="0.25">
      <c r="H16984" s="153"/>
      <c r="I16984" s="151"/>
      <c r="J16984" s="153"/>
      <c r="K16984" s="153"/>
      <c r="L16984" s="153"/>
      <c r="M16984" s="153"/>
      <c r="N16984" s="153"/>
      <c r="O16984" s="153"/>
      <c r="P16984" s="153"/>
      <c r="Q16984" s="153"/>
      <c r="R16984" s="153"/>
      <c r="S16984" s="152"/>
      <c r="T16984" s="154"/>
    </row>
    <row r="16985" spans="8:20" x14ac:dyDescent="0.25">
      <c r="H16985" s="153"/>
      <c r="I16985" s="151"/>
      <c r="J16985" s="153"/>
      <c r="K16985" s="153"/>
      <c r="L16985" s="153"/>
      <c r="M16985" s="153"/>
      <c r="N16985" s="153"/>
      <c r="O16985" s="153"/>
      <c r="P16985" s="153"/>
      <c r="Q16985" s="153"/>
      <c r="R16985" s="153"/>
      <c r="S16985" s="152"/>
      <c r="T16985" s="154"/>
    </row>
    <row r="16986" spans="8:20" x14ac:dyDescent="0.25">
      <c r="H16986" s="153"/>
      <c r="I16986" s="151"/>
      <c r="J16986" s="153"/>
      <c r="K16986" s="153"/>
      <c r="L16986" s="153"/>
      <c r="M16986" s="153"/>
      <c r="N16986" s="153"/>
      <c r="O16986" s="153"/>
      <c r="P16986" s="153"/>
      <c r="Q16986" s="153"/>
      <c r="R16986" s="153"/>
      <c r="S16986" s="152"/>
      <c r="T16986" s="154"/>
    </row>
    <row r="16987" spans="8:20" x14ac:dyDescent="0.25">
      <c r="H16987" s="153"/>
      <c r="I16987" s="151"/>
      <c r="J16987" s="153"/>
      <c r="K16987" s="153"/>
      <c r="L16987" s="153"/>
      <c r="M16987" s="153"/>
      <c r="N16987" s="153"/>
      <c r="O16987" s="153"/>
      <c r="P16987" s="153"/>
      <c r="Q16987" s="153"/>
      <c r="R16987" s="153"/>
      <c r="S16987" s="152"/>
      <c r="T16987" s="154"/>
    </row>
    <row r="16988" spans="8:20" x14ac:dyDescent="0.25">
      <c r="H16988" s="153"/>
      <c r="I16988" s="151"/>
      <c r="J16988" s="153"/>
      <c r="K16988" s="153"/>
      <c r="L16988" s="153"/>
      <c r="M16988" s="153"/>
      <c r="N16988" s="153"/>
      <c r="O16988" s="153"/>
      <c r="P16988" s="153"/>
      <c r="Q16988" s="153"/>
      <c r="R16988" s="153"/>
      <c r="S16988" s="152"/>
      <c r="T16988" s="154"/>
    </row>
    <row r="16989" spans="8:20" x14ac:dyDescent="0.25">
      <c r="H16989" s="153"/>
      <c r="I16989" s="151"/>
      <c r="J16989" s="153"/>
      <c r="K16989" s="153"/>
      <c r="L16989" s="153"/>
      <c r="M16989" s="153"/>
      <c r="N16989" s="153"/>
      <c r="O16989" s="153"/>
      <c r="P16989" s="153"/>
      <c r="Q16989" s="153"/>
      <c r="R16989" s="153"/>
      <c r="S16989" s="152"/>
      <c r="T16989" s="154"/>
    </row>
    <row r="16990" spans="8:20" x14ac:dyDescent="0.25">
      <c r="H16990" s="153"/>
      <c r="I16990" s="151"/>
      <c r="J16990" s="153"/>
      <c r="K16990" s="153"/>
      <c r="L16990" s="153"/>
      <c r="M16990" s="153"/>
      <c r="N16990" s="153"/>
      <c r="O16990" s="153"/>
      <c r="P16990" s="153"/>
      <c r="Q16990" s="153"/>
      <c r="R16990" s="153"/>
      <c r="S16990" s="152"/>
      <c r="T16990" s="154"/>
    </row>
    <row r="16991" spans="8:20" x14ac:dyDescent="0.25">
      <c r="H16991" s="153"/>
      <c r="I16991" s="151"/>
      <c r="J16991" s="153"/>
      <c r="K16991" s="153"/>
      <c r="L16991" s="153"/>
      <c r="M16991" s="153"/>
      <c r="N16991" s="153"/>
      <c r="O16991" s="153"/>
      <c r="P16991" s="153"/>
      <c r="Q16991" s="153"/>
      <c r="R16991" s="153"/>
      <c r="S16991" s="152"/>
      <c r="T16991" s="154"/>
    </row>
    <row r="16992" spans="8:20" x14ac:dyDescent="0.25">
      <c r="H16992" s="153"/>
      <c r="I16992" s="151"/>
      <c r="J16992" s="153"/>
      <c r="K16992" s="153"/>
      <c r="L16992" s="153"/>
      <c r="M16992" s="153"/>
      <c r="N16992" s="153"/>
      <c r="O16992" s="153"/>
      <c r="P16992" s="153"/>
      <c r="Q16992" s="153"/>
      <c r="R16992" s="153"/>
      <c r="S16992" s="152"/>
      <c r="T16992" s="154"/>
    </row>
    <row r="16993" spans="8:20" x14ac:dyDescent="0.25">
      <c r="H16993" s="153"/>
      <c r="I16993" s="151"/>
      <c r="J16993" s="153"/>
      <c r="K16993" s="153"/>
      <c r="L16993" s="153"/>
      <c r="M16993" s="153"/>
      <c r="N16993" s="153"/>
      <c r="O16993" s="153"/>
      <c r="P16993" s="153"/>
      <c r="Q16993" s="153"/>
      <c r="R16993" s="153"/>
      <c r="S16993" s="152"/>
      <c r="T16993" s="154"/>
    </row>
    <row r="16994" spans="8:20" x14ac:dyDescent="0.25">
      <c r="H16994" s="153"/>
      <c r="I16994" s="151"/>
      <c r="J16994" s="153"/>
      <c r="K16994" s="153"/>
      <c r="L16994" s="153"/>
      <c r="M16994" s="153"/>
      <c r="N16994" s="153"/>
      <c r="O16994" s="153"/>
      <c r="P16994" s="153"/>
      <c r="Q16994" s="153"/>
      <c r="R16994" s="153"/>
      <c r="S16994" s="152"/>
      <c r="T16994" s="154"/>
    </row>
    <row r="16995" spans="8:20" x14ac:dyDescent="0.25">
      <c r="H16995" s="153"/>
      <c r="I16995" s="151"/>
      <c r="J16995" s="153"/>
      <c r="K16995" s="153"/>
      <c r="L16995" s="153"/>
      <c r="M16995" s="153"/>
      <c r="N16995" s="153"/>
      <c r="O16995" s="153"/>
      <c r="P16995" s="153"/>
      <c r="Q16995" s="153"/>
      <c r="R16995" s="153"/>
      <c r="S16995" s="152"/>
      <c r="T16995" s="154"/>
    </row>
    <row r="16996" spans="8:20" x14ac:dyDescent="0.25">
      <c r="H16996" s="153"/>
      <c r="I16996" s="151"/>
      <c r="J16996" s="153"/>
      <c r="K16996" s="153"/>
      <c r="L16996" s="153"/>
      <c r="M16996" s="153"/>
      <c r="N16996" s="153"/>
      <c r="O16996" s="153"/>
      <c r="P16996" s="153"/>
      <c r="Q16996" s="153"/>
      <c r="R16996" s="153"/>
      <c r="S16996" s="152"/>
      <c r="T16996" s="154"/>
    </row>
    <row r="16997" spans="8:20" x14ac:dyDescent="0.25">
      <c r="H16997" s="153"/>
      <c r="I16997" s="151"/>
      <c r="J16997" s="153"/>
      <c r="K16997" s="153"/>
      <c r="L16997" s="153"/>
      <c r="M16997" s="153"/>
      <c r="N16997" s="153"/>
      <c r="O16997" s="153"/>
      <c r="P16997" s="153"/>
      <c r="Q16997" s="153"/>
      <c r="R16997" s="153"/>
      <c r="S16997" s="152"/>
      <c r="T16997" s="154"/>
    </row>
    <row r="16998" spans="8:20" x14ac:dyDescent="0.25">
      <c r="H16998" s="153"/>
      <c r="I16998" s="151"/>
      <c r="J16998" s="153"/>
      <c r="K16998" s="153"/>
      <c r="L16998" s="153"/>
      <c r="M16998" s="153"/>
      <c r="N16998" s="153"/>
      <c r="O16998" s="153"/>
      <c r="P16998" s="153"/>
      <c r="Q16998" s="153"/>
      <c r="R16998" s="153"/>
      <c r="S16998" s="152"/>
      <c r="T16998" s="154"/>
    </row>
    <row r="16999" spans="8:20" x14ac:dyDescent="0.25">
      <c r="H16999" s="153"/>
      <c r="I16999" s="151"/>
      <c r="J16999" s="153"/>
      <c r="K16999" s="153"/>
      <c r="L16999" s="153"/>
      <c r="M16999" s="153"/>
      <c r="N16999" s="153"/>
      <c r="O16999" s="153"/>
      <c r="P16999" s="153"/>
      <c r="Q16999" s="153"/>
      <c r="R16999" s="153"/>
      <c r="S16999" s="152"/>
      <c r="T16999" s="154"/>
    </row>
    <row r="17000" spans="8:20" x14ac:dyDescent="0.25">
      <c r="H17000" s="153"/>
      <c r="I17000" s="151"/>
      <c r="J17000" s="153"/>
      <c r="K17000" s="153"/>
      <c r="L17000" s="153"/>
      <c r="M17000" s="153"/>
      <c r="N17000" s="153"/>
      <c r="O17000" s="153"/>
      <c r="P17000" s="153"/>
      <c r="Q17000" s="153"/>
      <c r="R17000" s="153"/>
      <c r="S17000" s="152"/>
      <c r="T17000" s="154"/>
    </row>
    <row r="17001" spans="8:20" x14ac:dyDescent="0.25">
      <c r="H17001" s="153"/>
      <c r="I17001" s="151"/>
      <c r="J17001" s="153"/>
      <c r="K17001" s="153"/>
      <c r="L17001" s="153"/>
      <c r="M17001" s="153"/>
      <c r="N17001" s="153"/>
      <c r="O17001" s="153"/>
      <c r="P17001" s="153"/>
      <c r="Q17001" s="153"/>
      <c r="R17001" s="153"/>
      <c r="S17001" s="152"/>
      <c r="T17001" s="154"/>
    </row>
    <row r="17002" spans="8:20" x14ac:dyDescent="0.25">
      <c r="H17002" s="153"/>
      <c r="I17002" s="151"/>
      <c r="J17002" s="153"/>
      <c r="K17002" s="153"/>
      <c r="L17002" s="153"/>
      <c r="M17002" s="153"/>
      <c r="N17002" s="153"/>
      <c r="O17002" s="153"/>
      <c r="P17002" s="153"/>
      <c r="Q17002" s="153"/>
      <c r="R17002" s="153"/>
      <c r="S17002" s="152"/>
      <c r="T17002" s="154"/>
    </row>
    <row r="17003" spans="8:20" x14ac:dyDescent="0.25">
      <c r="H17003" s="153"/>
      <c r="I17003" s="151"/>
      <c r="J17003" s="153"/>
      <c r="K17003" s="153"/>
      <c r="L17003" s="153"/>
      <c r="M17003" s="153"/>
      <c r="N17003" s="153"/>
      <c r="O17003" s="153"/>
      <c r="P17003" s="153"/>
      <c r="Q17003" s="153"/>
      <c r="R17003" s="153"/>
      <c r="S17003" s="152"/>
      <c r="T17003" s="154"/>
    </row>
    <row r="17004" spans="8:20" x14ac:dyDescent="0.25">
      <c r="H17004" s="153"/>
      <c r="I17004" s="151"/>
      <c r="J17004" s="153"/>
      <c r="K17004" s="153"/>
      <c r="L17004" s="153"/>
      <c r="M17004" s="153"/>
      <c r="N17004" s="153"/>
      <c r="O17004" s="153"/>
      <c r="P17004" s="153"/>
      <c r="Q17004" s="153"/>
      <c r="R17004" s="153"/>
      <c r="S17004" s="152"/>
      <c r="T17004" s="154"/>
    </row>
    <row r="17005" spans="8:20" x14ac:dyDescent="0.25">
      <c r="H17005" s="153"/>
      <c r="I17005" s="151"/>
      <c r="J17005" s="153"/>
      <c r="K17005" s="153"/>
      <c r="L17005" s="153"/>
      <c r="M17005" s="153"/>
      <c r="N17005" s="153"/>
      <c r="O17005" s="153"/>
      <c r="P17005" s="153"/>
      <c r="Q17005" s="153"/>
      <c r="R17005" s="153"/>
      <c r="S17005" s="152"/>
      <c r="T17005" s="154"/>
    </row>
    <row r="17006" spans="8:20" x14ac:dyDescent="0.25">
      <c r="H17006" s="153"/>
      <c r="I17006" s="151"/>
      <c r="J17006" s="153"/>
      <c r="K17006" s="153"/>
      <c r="L17006" s="153"/>
      <c r="M17006" s="153"/>
      <c r="N17006" s="153"/>
      <c r="O17006" s="153"/>
      <c r="P17006" s="153"/>
      <c r="Q17006" s="153"/>
      <c r="R17006" s="153"/>
      <c r="S17006" s="152"/>
      <c r="T17006" s="154"/>
    </row>
    <row r="17007" spans="8:20" x14ac:dyDescent="0.25">
      <c r="H17007" s="153"/>
      <c r="I17007" s="151"/>
      <c r="J17007" s="153"/>
      <c r="K17007" s="153"/>
      <c r="L17007" s="153"/>
      <c r="M17007" s="153"/>
      <c r="N17007" s="153"/>
      <c r="O17007" s="153"/>
      <c r="P17007" s="153"/>
      <c r="Q17007" s="153"/>
      <c r="R17007" s="153"/>
      <c r="S17007" s="152"/>
      <c r="T17007" s="154"/>
    </row>
    <row r="17008" spans="8:20" x14ac:dyDescent="0.25">
      <c r="H17008" s="153"/>
      <c r="I17008" s="151"/>
      <c r="J17008" s="153"/>
      <c r="K17008" s="153"/>
      <c r="L17008" s="153"/>
      <c r="M17008" s="153"/>
      <c r="N17008" s="153"/>
      <c r="O17008" s="153"/>
      <c r="P17008" s="153"/>
      <c r="Q17008" s="153"/>
      <c r="R17008" s="153"/>
      <c r="S17008" s="152"/>
      <c r="T17008" s="154"/>
    </row>
    <row r="17009" spans="8:20" x14ac:dyDescent="0.25">
      <c r="H17009" s="153"/>
      <c r="I17009" s="151"/>
      <c r="J17009" s="153"/>
      <c r="K17009" s="153"/>
      <c r="L17009" s="153"/>
      <c r="M17009" s="153"/>
      <c r="N17009" s="153"/>
      <c r="O17009" s="153"/>
      <c r="P17009" s="153"/>
      <c r="Q17009" s="153"/>
      <c r="R17009" s="153"/>
      <c r="S17009" s="152"/>
      <c r="T17009" s="154"/>
    </row>
    <row r="17010" spans="8:20" x14ac:dyDescent="0.25">
      <c r="H17010" s="153"/>
      <c r="I17010" s="151"/>
      <c r="J17010" s="153"/>
      <c r="K17010" s="153"/>
      <c r="L17010" s="153"/>
      <c r="M17010" s="153"/>
      <c r="N17010" s="153"/>
      <c r="O17010" s="153"/>
      <c r="P17010" s="153"/>
      <c r="Q17010" s="153"/>
      <c r="R17010" s="153"/>
      <c r="S17010" s="152"/>
      <c r="T17010" s="154"/>
    </row>
    <row r="17011" spans="8:20" x14ac:dyDescent="0.25">
      <c r="H17011" s="153"/>
      <c r="I17011" s="151"/>
      <c r="J17011" s="153"/>
      <c r="K17011" s="153"/>
      <c r="L17011" s="153"/>
      <c r="M17011" s="153"/>
      <c r="N17011" s="153"/>
      <c r="O17011" s="153"/>
      <c r="P17011" s="153"/>
      <c r="Q17011" s="153"/>
      <c r="R17011" s="153"/>
      <c r="S17011" s="152"/>
      <c r="T17011" s="154"/>
    </row>
    <row r="17012" spans="8:20" x14ac:dyDescent="0.25">
      <c r="H17012" s="153"/>
      <c r="I17012" s="151"/>
      <c r="J17012" s="153"/>
      <c r="K17012" s="153"/>
      <c r="L17012" s="153"/>
      <c r="M17012" s="153"/>
      <c r="N17012" s="153"/>
      <c r="O17012" s="153"/>
      <c r="P17012" s="153"/>
      <c r="Q17012" s="153"/>
      <c r="R17012" s="153"/>
      <c r="S17012" s="152"/>
      <c r="T17012" s="154"/>
    </row>
    <row r="17013" spans="8:20" x14ac:dyDescent="0.25">
      <c r="H17013" s="153"/>
      <c r="I17013" s="151"/>
      <c r="J17013" s="153"/>
      <c r="K17013" s="153"/>
      <c r="L17013" s="153"/>
      <c r="M17013" s="153"/>
      <c r="N17013" s="153"/>
      <c r="O17013" s="153"/>
      <c r="P17013" s="153"/>
      <c r="Q17013" s="153"/>
      <c r="R17013" s="153"/>
      <c r="S17013" s="152"/>
      <c r="T17013" s="154"/>
    </row>
    <row r="17014" spans="8:20" x14ac:dyDescent="0.25">
      <c r="H17014" s="153"/>
      <c r="I17014" s="151"/>
      <c r="J17014" s="153"/>
      <c r="K17014" s="153"/>
      <c r="L17014" s="153"/>
      <c r="M17014" s="153"/>
      <c r="N17014" s="153"/>
      <c r="O17014" s="153"/>
      <c r="P17014" s="153"/>
      <c r="Q17014" s="153"/>
      <c r="R17014" s="153"/>
      <c r="S17014" s="152"/>
      <c r="T17014" s="154"/>
    </row>
    <row r="17015" spans="8:20" x14ac:dyDescent="0.25">
      <c r="H17015" s="153"/>
      <c r="I17015" s="151"/>
      <c r="J17015" s="153"/>
      <c r="K17015" s="153"/>
      <c r="L17015" s="153"/>
      <c r="M17015" s="153"/>
      <c r="N17015" s="153"/>
      <c r="O17015" s="153"/>
      <c r="P17015" s="153"/>
      <c r="Q17015" s="153"/>
      <c r="R17015" s="153"/>
      <c r="S17015" s="152"/>
      <c r="T17015" s="154"/>
    </row>
    <row r="17016" spans="8:20" x14ac:dyDescent="0.25">
      <c r="H17016" s="153"/>
      <c r="I17016" s="151"/>
      <c r="J17016" s="153"/>
      <c r="K17016" s="153"/>
      <c r="L17016" s="153"/>
      <c r="M17016" s="153"/>
      <c r="N17016" s="153"/>
      <c r="O17016" s="153"/>
      <c r="P17016" s="153"/>
      <c r="Q17016" s="153"/>
      <c r="R17016" s="153"/>
      <c r="S17016" s="152"/>
      <c r="T17016" s="154"/>
    </row>
    <row r="17017" spans="8:20" x14ac:dyDescent="0.25">
      <c r="H17017" s="153"/>
      <c r="I17017" s="151"/>
      <c r="J17017" s="153"/>
      <c r="K17017" s="153"/>
      <c r="L17017" s="153"/>
      <c r="M17017" s="153"/>
      <c r="N17017" s="153"/>
      <c r="O17017" s="153"/>
      <c r="P17017" s="153"/>
      <c r="Q17017" s="153"/>
      <c r="R17017" s="153"/>
      <c r="S17017" s="152"/>
      <c r="T17017" s="154"/>
    </row>
    <row r="17018" spans="8:20" x14ac:dyDescent="0.25">
      <c r="H17018" s="153"/>
      <c r="I17018" s="151"/>
      <c r="J17018" s="153"/>
      <c r="K17018" s="153"/>
      <c r="L17018" s="153"/>
      <c r="M17018" s="153"/>
      <c r="N17018" s="153"/>
      <c r="O17018" s="153"/>
      <c r="P17018" s="153"/>
      <c r="Q17018" s="153"/>
      <c r="R17018" s="153"/>
      <c r="S17018" s="152"/>
      <c r="T17018" s="154"/>
    </row>
    <row r="17019" spans="8:20" x14ac:dyDescent="0.25">
      <c r="H17019" s="153"/>
      <c r="I17019" s="151"/>
      <c r="J17019" s="153"/>
      <c r="K17019" s="153"/>
      <c r="L17019" s="153"/>
      <c r="M17019" s="153"/>
      <c r="N17019" s="153"/>
      <c r="O17019" s="153"/>
      <c r="P17019" s="153"/>
      <c r="Q17019" s="153"/>
      <c r="R17019" s="153"/>
      <c r="S17019" s="152"/>
      <c r="T17019" s="154"/>
    </row>
    <row r="17020" spans="8:20" x14ac:dyDescent="0.25">
      <c r="H17020" s="153"/>
      <c r="I17020" s="151"/>
      <c r="J17020" s="153"/>
      <c r="K17020" s="153"/>
      <c r="L17020" s="153"/>
      <c r="M17020" s="153"/>
      <c r="N17020" s="153"/>
      <c r="O17020" s="153"/>
      <c r="P17020" s="153"/>
      <c r="Q17020" s="153"/>
      <c r="R17020" s="153"/>
      <c r="S17020" s="152"/>
      <c r="T17020" s="154"/>
    </row>
    <row r="17021" spans="8:20" x14ac:dyDescent="0.25">
      <c r="H17021" s="153"/>
      <c r="I17021" s="151"/>
      <c r="J17021" s="153"/>
      <c r="K17021" s="153"/>
      <c r="L17021" s="153"/>
      <c r="M17021" s="153"/>
      <c r="N17021" s="153"/>
      <c r="O17021" s="153"/>
      <c r="P17021" s="153"/>
      <c r="Q17021" s="153"/>
      <c r="R17021" s="153"/>
      <c r="S17021" s="152"/>
      <c r="T17021" s="154"/>
    </row>
    <row r="17022" spans="8:20" x14ac:dyDescent="0.25">
      <c r="H17022" s="153"/>
      <c r="I17022" s="151"/>
      <c r="J17022" s="153"/>
      <c r="K17022" s="153"/>
      <c r="L17022" s="153"/>
      <c r="M17022" s="153"/>
      <c r="N17022" s="153"/>
      <c r="O17022" s="153"/>
      <c r="P17022" s="153"/>
      <c r="Q17022" s="153"/>
      <c r="R17022" s="153"/>
      <c r="S17022" s="152"/>
      <c r="T17022" s="154"/>
    </row>
    <row r="17023" spans="8:20" x14ac:dyDescent="0.25">
      <c r="H17023" s="153"/>
      <c r="I17023" s="151"/>
      <c r="J17023" s="153"/>
      <c r="K17023" s="153"/>
      <c r="L17023" s="153"/>
      <c r="M17023" s="153"/>
      <c r="N17023" s="153"/>
      <c r="O17023" s="153"/>
      <c r="P17023" s="153"/>
      <c r="Q17023" s="153"/>
      <c r="R17023" s="153"/>
      <c r="S17023" s="152"/>
      <c r="T17023" s="154"/>
    </row>
    <row r="17024" spans="8:20" x14ac:dyDescent="0.25">
      <c r="H17024" s="153"/>
      <c r="I17024" s="151"/>
      <c r="J17024" s="153"/>
      <c r="K17024" s="153"/>
      <c r="L17024" s="153"/>
      <c r="M17024" s="153"/>
      <c r="N17024" s="153"/>
      <c r="O17024" s="153"/>
      <c r="P17024" s="153"/>
      <c r="Q17024" s="153"/>
      <c r="R17024" s="153"/>
      <c r="S17024" s="152"/>
      <c r="T17024" s="154"/>
    </row>
    <row r="17025" spans="8:20" x14ac:dyDescent="0.25">
      <c r="H17025" s="153"/>
      <c r="I17025" s="151"/>
      <c r="J17025" s="153"/>
      <c r="K17025" s="153"/>
      <c r="L17025" s="153"/>
      <c r="M17025" s="153"/>
      <c r="N17025" s="153"/>
      <c r="O17025" s="153"/>
      <c r="P17025" s="153"/>
      <c r="Q17025" s="153"/>
      <c r="R17025" s="153"/>
      <c r="S17025" s="152"/>
      <c r="T17025" s="154"/>
    </row>
    <row r="17026" spans="8:20" x14ac:dyDescent="0.25">
      <c r="H17026" s="153"/>
      <c r="I17026" s="151"/>
      <c r="J17026" s="153"/>
      <c r="K17026" s="153"/>
      <c r="L17026" s="153"/>
      <c r="M17026" s="153"/>
      <c r="N17026" s="153"/>
      <c r="O17026" s="153"/>
      <c r="P17026" s="153"/>
      <c r="Q17026" s="153"/>
      <c r="R17026" s="153"/>
      <c r="S17026" s="152"/>
      <c r="T17026" s="154"/>
    </row>
    <row r="17027" spans="8:20" x14ac:dyDescent="0.25">
      <c r="H17027" s="153"/>
      <c r="I17027" s="151"/>
      <c r="J17027" s="153"/>
      <c r="K17027" s="153"/>
      <c r="L17027" s="153"/>
      <c r="M17027" s="153"/>
      <c r="N17027" s="153"/>
      <c r="O17027" s="153"/>
      <c r="P17027" s="153"/>
      <c r="Q17027" s="153"/>
      <c r="R17027" s="153"/>
      <c r="S17027" s="152"/>
      <c r="T17027" s="154"/>
    </row>
    <row r="17028" spans="8:20" x14ac:dyDescent="0.25">
      <c r="H17028" s="153"/>
      <c r="I17028" s="151"/>
      <c r="J17028" s="153"/>
      <c r="K17028" s="153"/>
      <c r="L17028" s="153"/>
      <c r="M17028" s="153"/>
      <c r="N17028" s="153"/>
      <c r="O17028" s="153"/>
      <c r="P17028" s="153"/>
      <c r="Q17028" s="153"/>
      <c r="R17028" s="153"/>
      <c r="S17028" s="152"/>
      <c r="T17028" s="154"/>
    </row>
    <row r="17029" spans="8:20" x14ac:dyDescent="0.25">
      <c r="H17029" s="153"/>
      <c r="I17029" s="151"/>
      <c r="J17029" s="153"/>
      <c r="K17029" s="153"/>
      <c r="L17029" s="153"/>
      <c r="M17029" s="153"/>
      <c r="N17029" s="153"/>
      <c r="O17029" s="153"/>
      <c r="P17029" s="153"/>
      <c r="Q17029" s="153"/>
      <c r="R17029" s="153"/>
      <c r="S17029" s="152"/>
      <c r="T17029" s="154"/>
    </row>
    <row r="17030" spans="8:20" x14ac:dyDescent="0.25">
      <c r="H17030" s="153"/>
      <c r="I17030" s="151"/>
      <c r="J17030" s="153"/>
      <c r="K17030" s="153"/>
      <c r="L17030" s="153"/>
      <c r="M17030" s="153"/>
      <c r="N17030" s="153"/>
      <c r="O17030" s="153"/>
      <c r="P17030" s="153"/>
      <c r="Q17030" s="153"/>
      <c r="R17030" s="153"/>
      <c r="S17030" s="152"/>
      <c r="T17030" s="154"/>
    </row>
    <row r="17031" spans="8:20" x14ac:dyDescent="0.25">
      <c r="H17031" s="153"/>
      <c r="I17031" s="151"/>
      <c r="J17031" s="153"/>
      <c r="K17031" s="153"/>
      <c r="L17031" s="153"/>
      <c r="M17031" s="153"/>
      <c r="N17031" s="153"/>
      <c r="O17031" s="153"/>
      <c r="P17031" s="153"/>
      <c r="Q17031" s="153"/>
      <c r="R17031" s="153"/>
      <c r="S17031" s="152"/>
      <c r="T17031" s="154"/>
    </row>
    <row r="17032" spans="8:20" x14ac:dyDescent="0.25">
      <c r="H17032" s="153"/>
      <c r="I17032" s="151"/>
      <c r="J17032" s="153"/>
      <c r="K17032" s="153"/>
      <c r="L17032" s="153"/>
      <c r="M17032" s="153"/>
      <c r="N17032" s="153"/>
      <c r="O17032" s="153"/>
      <c r="P17032" s="153"/>
      <c r="Q17032" s="153"/>
      <c r="R17032" s="153"/>
      <c r="S17032" s="152"/>
      <c r="T17032" s="154"/>
    </row>
    <row r="17033" spans="8:20" x14ac:dyDescent="0.25">
      <c r="H17033" s="153"/>
      <c r="I17033" s="151"/>
      <c r="J17033" s="153"/>
      <c r="K17033" s="153"/>
      <c r="L17033" s="153"/>
      <c r="M17033" s="153"/>
      <c r="N17033" s="153"/>
      <c r="O17033" s="153"/>
      <c r="P17033" s="153"/>
      <c r="Q17033" s="153"/>
      <c r="R17033" s="153"/>
      <c r="S17033" s="152"/>
      <c r="T17033" s="154"/>
    </row>
    <row r="17034" spans="8:20" x14ac:dyDescent="0.25">
      <c r="H17034" s="153"/>
      <c r="I17034" s="151"/>
      <c r="J17034" s="153"/>
      <c r="K17034" s="153"/>
      <c r="L17034" s="153"/>
      <c r="M17034" s="153"/>
      <c r="N17034" s="153"/>
      <c r="O17034" s="153"/>
      <c r="P17034" s="153"/>
      <c r="Q17034" s="153"/>
      <c r="R17034" s="153"/>
      <c r="S17034" s="152"/>
      <c r="T17034" s="154"/>
    </row>
    <row r="17035" spans="8:20" x14ac:dyDescent="0.25">
      <c r="H17035" s="153"/>
      <c r="I17035" s="151"/>
      <c r="J17035" s="153"/>
      <c r="K17035" s="153"/>
      <c r="L17035" s="153"/>
      <c r="M17035" s="153"/>
      <c r="N17035" s="153"/>
      <c r="O17035" s="153"/>
      <c r="P17035" s="153"/>
      <c r="Q17035" s="153"/>
      <c r="R17035" s="153"/>
      <c r="S17035" s="152"/>
      <c r="T17035" s="154"/>
    </row>
    <row r="17036" spans="8:20" x14ac:dyDescent="0.25">
      <c r="H17036" s="153"/>
      <c r="I17036" s="151"/>
      <c r="J17036" s="153"/>
      <c r="K17036" s="153"/>
      <c r="L17036" s="153"/>
      <c r="M17036" s="153"/>
      <c r="N17036" s="153"/>
      <c r="O17036" s="153"/>
      <c r="P17036" s="153"/>
      <c r="Q17036" s="153"/>
      <c r="R17036" s="153"/>
      <c r="S17036" s="152"/>
      <c r="T17036" s="154"/>
    </row>
    <row r="17037" spans="8:20" x14ac:dyDescent="0.25">
      <c r="H17037" s="153"/>
      <c r="I17037" s="151"/>
      <c r="J17037" s="153"/>
      <c r="K17037" s="153"/>
      <c r="L17037" s="153"/>
      <c r="M17037" s="153"/>
      <c r="N17037" s="153"/>
      <c r="O17037" s="153"/>
      <c r="P17037" s="153"/>
      <c r="Q17037" s="153"/>
      <c r="R17037" s="153"/>
      <c r="S17037" s="152"/>
      <c r="T17037" s="154"/>
    </row>
    <row r="17038" spans="8:20" x14ac:dyDescent="0.25">
      <c r="H17038" s="153"/>
      <c r="I17038" s="151"/>
      <c r="J17038" s="153"/>
      <c r="K17038" s="153"/>
      <c r="L17038" s="153"/>
      <c r="M17038" s="153"/>
      <c r="N17038" s="153"/>
      <c r="O17038" s="153"/>
      <c r="P17038" s="153"/>
      <c r="Q17038" s="153"/>
      <c r="R17038" s="153"/>
      <c r="S17038" s="152"/>
      <c r="T17038" s="154"/>
    </row>
    <row r="17039" spans="8:20" x14ac:dyDescent="0.25">
      <c r="H17039" s="153"/>
      <c r="I17039" s="151"/>
      <c r="J17039" s="153"/>
      <c r="K17039" s="153"/>
      <c r="L17039" s="153"/>
      <c r="M17039" s="153"/>
      <c r="N17039" s="153"/>
      <c r="O17039" s="153"/>
      <c r="P17039" s="153"/>
      <c r="Q17039" s="153"/>
      <c r="R17039" s="153"/>
      <c r="S17039" s="152"/>
      <c r="T17039" s="154"/>
    </row>
    <row r="17040" spans="8:20" x14ac:dyDescent="0.25">
      <c r="H17040" s="153"/>
      <c r="I17040" s="151"/>
      <c r="J17040" s="153"/>
      <c r="K17040" s="153"/>
      <c r="L17040" s="153"/>
      <c r="M17040" s="153"/>
      <c r="N17040" s="153"/>
      <c r="O17040" s="153"/>
      <c r="P17040" s="153"/>
      <c r="Q17040" s="153"/>
      <c r="R17040" s="153"/>
      <c r="S17040" s="152"/>
      <c r="T17040" s="154"/>
    </row>
    <row r="17041" spans="8:20" x14ac:dyDescent="0.25">
      <c r="H17041" s="153"/>
      <c r="I17041" s="151"/>
      <c r="J17041" s="153"/>
      <c r="K17041" s="153"/>
      <c r="L17041" s="153"/>
      <c r="M17041" s="153"/>
      <c r="N17041" s="153"/>
      <c r="O17041" s="153"/>
      <c r="P17041" s="153"/>
      <c r="Q17041" s="153"/>
      <c r="R17041" s="153"/>
      <c r="S17041" s="152"/>
      <c r="T17041" s="154"/>
    </row>
    <row r="17042" spans="8:20" x14ac:dyDescent="0.25">
      <c r="H17042" s="153"/>
      <c r="I17042" s="151"/>
      <c r="J17042" s="153"/>
      <c r="K17042" s="153"/>
      <c r="L17042" s="153"/>
      <c r="M17042" s="153"/>
      <c r="N17042" s="153"/>
      <c r="O17042" s="153"/>
      <c r="P17042" s="153"/>
      <c r="Q17042" s="153"/>
      <c r="R17042" s="153"/>
      <c r="S17042" s="152"/>
      <c r="T17042" s="154"/>
    </row>
    <row r="17043" spans="8:20" x14ac:dyDescent="0.25">
      <c r="H17043" s="153"/>
      <c r="I17043" s="151"/>
      <c r="J17043" s="153"/>
      <c r="K17043" s="153"/>
      <c r="L17043" s="153"/>
      <c r="M17043" s="153"/>
      <c r="N17043" s="153"/>
      <c r="O17043" s="153"/>
      <c r="P17043" s="153"/>
      <c r="Q17043" s="153"/>
      <c r="R17043" s="153"/>
      <c r="S17043" s="152"/>
      <c r="T17043" s="154"/>
    </row>
    <row r="17044" spans="8:20" x14ac:dyDescent="0.25">
      <c r="H17044" s="153"/>
      <c r="I17044" s="151"/>
      <c r="J17044" s="153"/>
      <c r="K17044" s="153"/>
      <c r="L17044" s="153"/>
      <c r="M17044" s="153"/>
      <c r="N17044" s="153"/>
      <c r="O17044" s="153"/>
      <c r="P17044" s="153"/>
      <c r="Q17044" s="153"/>
      <c r="R17044" s="153"/>
      <c r="S17044" s="152"/>
      <c r="T17044" s="154"/>
    </row>
    <row r="17045" spans="8:20" x14ac:dyDescent="0.25">
      <c r="H17045" s="153"/>
      <c r="I17045" s="151"/>
      <c r="J17045" s="153"/>
      <c r="K17045" s="153"/>
      <c r="L17045" s="153"/>
      <c r="M17045" s="153"/>
      <c r="N17045" s="153"/>
      <c r="O17045" s="153"/>
      <c r="P17045" s="153"/>
      <c r="Q17045" s="153"/>
      <c r="R17045" s="153"/>
      <c r="S17045" s="152"/>
      <c r="T17045" s="154"/>
    </row>
    <row r="17046" spans="8:20" x14ac:dyDescent="0.25">
      <c r="H17046" s="153"/>
      <c r="I17046" s="151"/>
      <c r="J17046" s="153"/>
      <c r="K17046" s="153"/>
      <c r="L17046" s="153"/>
      <c r="M17046" s="153"/>
      <c r="N17046" s="153"/>
      <c r="O17046" s="153"/>
      <c r="P17046" s="153"/>
      <c r="Q17046" s="153"/>
      <c r="R17046" s="153"/>
      <c r="S17046" s="152"/>
      <c r="T17046" s="154"/>
    </row>
    <row r="17047" spans="8:20" x14ac:dyDescent="0.25">
      <c r="H17047" s="153"/>
      <c r="I17047" s="151"/>
      <c r="J17047" s="153"/>
      <c r="K17047" s="153"/>
      <c r="L17047" s="153"/>
      <c r="M17047" s="153"/>
      <c r="N17047" s="153"/>
      <c r="O17047" s="153"/>
      <c r="P17047" s="153"/>
      <c r="Q17047" s="153"/>
      <c r="R17047" s="153"/>
      <c r="S17047" s="152"/>
      <c r="T17047" s="154"/>
    </row>
    <row r="17048" spans="8:20" x14ac:dyDescent="0.25">
      <c r="H17048" s="153"/>
      <c r="I17048" s="151"/>
      <c r="J17048" s="153"/>
      <c r="K17048" s="153"/>
      <c r="L17048" s="153"/>
      <c r="M17048" s="153"/>
      <c r="N17048" s="153"/>
      <c r="O17048" s="153"/>
      <c r="P17048" s="153"/>
      <c r="Q17048" s="153"/>
      <c r="R17048" s="153"/>
      <c r="S17048" s="152"/>
      <c r="T17048" s="154"/>
    </row>
    <row r="17049" spans="8:20" x14ac:dyDescent="0.25">
      <c r="H17049" s="153"/>
      <c r="I17049" s="151"/>
      <c r="J17049" s="153"/>
      <c r="K17049" s="153"/>
      <c r="L17049" s="153"/>
      <c r="M17049" s="153"/>
      <c r="N17049" s="153"/>
      <c r="O17049" s="153"/>
      <c r="P17049" s="153"/>
      <c r="Q17049" s="153"/>
      <c r="R17049" s="153"/>
      <c r="S17049" s="152"/>
      <c r="T17049" s="154"/>
    </row>
    <row r="17050" spans="8:20" x14ac:dyDescent="0.25">
      <c r="H17050" s="153"/>
      <c r="I17050" s="151"/>
      <c r="J17050" s="153"/>
      <c r="K17050" s="153"/>
      <c r="L17050" s="153"/>
      <c r="M17050" s="153"/>
      <c r="N17050" s="153"/>
      <c r="O17050" s="153"/>
      <c r="P17050" s="153"/>
      <c r="Q17050" s="153"/>
      <c r="R17050" s="153"/>
      <c r="S17050" s="152"/>
      <c r="T17050" s="154"/>
    </row>
    <row r="17051" spans="8:20" x14ac:dyDescent="0.25">
      <c r="H17051" s="153"/>
      <c r="I17051" s="151"/>
      <c r="J17051" s="153"/>
      <c r="K17051" s="153"/>
      <c r="L17051" s="153"/>
      <c r="M17051" s="153"/>
      <c r="N17051" s="153"/>
      <c r="O17051" s="153"/>
      <c r="P17051" s="153"/>
      <c r="Q17051" s="153"/>
      <c r="R17051" s="153"/>
      <c r="S17051" s="152"/>
      <c r="T17051" s="154"/>
    </row>
    <row r="17052" spans="8:20" x14ac:dyDescent="0.25">
      <c r="H17052" s="153"/>
      <c r="I17052" s="151"/>
      <c r="J17052" s="153"/>
      <c r="K17052" s="153"/>
      <c r="L17052" s="153"/>
      <c r="M17052" s="153"/>
      <c r="N17052" s="153"/>
      <c r="O17052" s="153"/>
      <c r="P17052" s="153"/>
      <c r="Q17052" s="153"/>
      <c r="R17052" s="153"/>
      <c r="S17052" s="152"/>
      <c r="T17052" s="154"/>
    </row>
    <row r="17053" spans="8:20" x14ac:dyDescent="0.25">
      <c r="H17053" s="153"/>
      <c r="I17053" s="151"/>
      <c r="J17053" s="153"/>
      <c r="K17053" s="153"/>
      <c r="L17053" s="153"/>
      <c r="M17053" s="153"/>
      <c r="N17053" s="153"/>
      <c r="O17053" s="153"/>
      <c r="P17053" s="153"/>
      <c r="Q17053" s="153"/>
      <c r="R17053" s="153"/>
      <c r="S17053" s="152"/>
      <c r="T17053" s="154"/>
    </row>
    <row r="17054" spans="8:20" x14ac:dyDescent="0.25">
      <c r="H17054" s="153"/>
      <c r="I17054" s="151"/>
      <c r="J17054" s="153"/>
      <c r="K17054" s="153"/>
      <c r="L17054" s="153"/>
      <c r="M17054" s="153"/>
      <c r="N17054" s="153"/>
      <c r="O17054" s="153"/>
      <c r="P17054" s="153"/>
      <c r="Q17054" s="153"/>
      <c r="R17054" s="153"/>
      <c r="S17054" s="152"/>
      <c r="T17054" s="154"/>
    </row>
    <row r="17055" spans="8:20" x14ac:dyDescent="0.25">
      <c r="H17055" s="153"/>
      <c r="I17055" s="151"/>
      <c r="J17055" s="153"/>
      <c r="K17055" s="153"/>
      <c r="L17055" s="153"/>
      <c r="M17055" s="153"/>
      <c r="N17055" s="153"/>
      <c r="O17055" s="153"/>
      <c r="P17055" s="153"/>
      <c r="Q17055" s="153"/>
      <c r="R17055" s="153"/>
      <c r="S17055" s="152"/>
      <c r="T17055" s="154"/>
    </row>
    <row r="17056" spans="8:20" x14ac:dyDescent="0.25">
      <c r="H17056" s="153"/>
      <c r="I17056" s="151"/>
      <c r="J17056" s="153"/>
      <c r="K17056" s="153"/>
      <c r="L17056" s="153"/>
      <c r="M17056" s="153"/>
      <c r="N17056" s="153"/>
      <c r="O17056" s="153"/>
      <c r="P17056" s="153"/>
      <c r="Q17056" s="153"/>
      <c r="R17056" s="153"/>
      <c r="S17056" s="152"/>
      <c r="T17056" s="154"/>
    </row>
    <row r="17057" spans="8:20" x14ac:dyDescent="0.25">
      <c r="H17057" s="153"/>
      <c r="I17057" s="151"/>
      <c r="J17057" s="153"/>
      <c r="K17057" s="153"/>
      <c r="L17057" s="153"/>
      <c r="M17057" s="153"/>
      <c r="N17057" s="153"/>
      <c r="O17057" s="153"/>
      <c r="P17057" s="153"/>
      <c r="Q17057" s="153"/>
      <c r="R17057" s="153"/>
      <c r="S17057" s="152"/>
      <c r="T17057" s="154"/>
    </row>
    <row r="17058" spans="8:20" x14ac:dyDescent="0.25">
      <c r="H17058" s="153"/>
      <c r="I17058" s="151"/>
      <c r="J17058" s="153"/>
      <c r="K17058" s="153"/>
      <c r="L17058" s="153"/>
      <c r="M17058" s="153"/>
      <c r="N17058" s="153"/>
      <c r="O17058" s="153"/>
      <c r="P17058" s="153"/>
      <c r="Q17058" s="153"/>
      <c r="R17058" s="153"/>
      <c r="S17058" s="152"/>
      <c r="T17058" s="154"/>
    </row>
    <row r="17059" spans="8:20" x14ac:dyDescent="0.25">
      <c r="H17059" s="153"/>
      <c r="I17059" s="151"/>
      <c r="J17059" s="153"/>
      <c r="K17059" s="153"/>
      <c r="L17059" s="153"/>
      <c r="M17059" s="153"/>
      <c r="N17059" s="153"/>
      <c r="O17059" s="153"/>
      <c r="P17059" s="153"/>
      <c r="Q17059" s="153"/>
      <c r="R17059" s="153"/>
      <c r="S17059" s="152"/>
      <c r="T17059" s="154"/>
    </row>
    <row r="17060" spans="8:20" x14ac:dyDescent="0.25">
      <c r="H17060" s="153"/>
      <c r="I17060" s="151"/>
      <c r="J17060" s="153"/>
      <c r="K17060" s="153"/>
      <c r="L17060" s="153"/>
      <c r="M17060" s="153"/>
      <c r="N17060" s="153"/>
      <c r="O17060" s="153"/>
      <c r="P17060" s="153"/>
      <c r="Q17060" s="153"/>
      <c r="R17060" s="153"/>
      <c r="S17060" s="152"/>
      <c r="T17060" s="154"/>
    </row>
    <row r="17061" spans="8:20" x14ac:dyDescent="0.25">
      <c r="H17061" s="153"/>
      <c r="I17061" s="151"/>
      <c r="J17061" s="153"/>
      <c r="K17061" s="153"/>
      <c r="L17061" s="153"/>
      <c r="M17061" s="153"/>
      <c r="N17061" s="153"/>
      <c r="O17061" s="153"/>
      <c r="P17061" s="153"/>
      <c r="Q17061" s="153"/>
      <c r="R17061" s="153"/>
      <c r="S17061" s="152"/>
      <c r="T17061" s="154"/>
    </row>
    <row r="17062" spans="8:20" x14ac:dyDescent="0.25">
      <c r="H17062" s="153"/>
      <c r="I17062" s="151"/>
      <c r="J17062" s="153"/>
      <c r="K17062" s="153"/>
      <c r="L17062" s="153"/>
      <c r="M17062" s="153"/>
      <c r="N17062" s="153"/>
      <c r="O17062" s="153"/>
      <c r="P17062" s="153"/>
      <c r="Q17062" s="153"/>
      <c r="R17062" s="153"/>
      <c r="S17062" s="152"/>
      <c r="T17062" s="154"/>
    </row>
    <row r="17063" spans="8:20" x14ac:dyDescent="0.25">
      <c r="H17063" s="153"/>
      <c r="I17063" s="151"/>
      <c r="J17063" s="153"/>
      <c r="K17063" s="153"/>
      <c r="L17063" s="153"/>
      <c r="M17063" s="153"/>
      <c r="N17063" s="153"/>
      <c r="O17063" s="153"/>
      <c r="P17063" s="153"/>
      <c r="Q17063" s="153"/>
      <c r="R17063" s="153"/>
      <c r="S17063" s="152"/>
      <c r="T17063" s="154"/>
    </row>
    <row r="17064" spans="8:20" x14ac:dyDescent="0.25">
      <c r="H17064" s="153"/>
      <c r="I17064" s="151"/>
      <c r="J17064" s="153"/>
      <c r="K17064" s="153"/>
      <c r="L17064" s="153"/>
      <c r="M17064" s="153"/>
      <c r="N17064" s="153"/>
      <c r="O17064" s="153"/>
      <c r="P17064" s="153"/>
      <c r="Q17064" s="153"/>
      <c r="R17064" s="153"/>
      <c r="S17064" s="152"/>
      <c r="T17064" s="154"/>
    </row>
    <row r="17065" spans="8:20" x14ac:dyDescent="0.25">
      <c r="H17065" s="153"/>
      <c r="I17065" s="151"/>
      <c r="J17065" s="153"/>
      <c r="K17065" s="153"/>
      <c r="L17065" s="153"/>
      <c r="M17065" s="153"/>
      <c r="N17065" s="153"/>
      <c r="O17065" s="153"/>
      <c r="P17065" s="153"/>
      <c r="Q17065" s="153"/>
      <c r="R17065" s="153"/>
      <c r="S17065" s="152"/>
      <c r="T17065" s="154"/>
    </row>
    <row r="17066" spans="8:20" x14ac:dyDescent="0.25">
      <c r="H17066" s="153"/>
      <c r="I17066" s="151"/>
      <c r="J17066" s="153"/>
      <c r="K17066" s="153"/>
      <c r="L17066" s="153"/>
      <c r="M17066" s="153"/>
      <c r="N17066" s="153"/>
      <c r="O17066" s="153"/>
      <c r="P17066" s="153"/>
      <c r="Q17066" s="153"/>
      <c r="R17066" s="153"/>
      <c r="S17066" s="152"/>
      <c r="T17066" s="154"/>
    </row>
    <row r="17067" spans="8:20" x14ac:dyDescent="0.25">
      <c r="H17067" s="153"/>
      <c r="I17067" s="151"/>
      <c r="J17067" s="153"/>
      <c r="K17067" s="153"/>
      <c r="L17067" s="153"/>
      <c r="M17067" s="153"/>
      <c r="N17067" s="153"/>
      <c r="O17067" s="153"/>
      <c r="P17067" s="153"/>
      <c r="Q17067" s="153"/>
      <c r="R17067" s="153"/>
      <c r="S17067" s="152"/>
      <c r="T17067" s="154"/>
    </row>
    <row r="17068" spans="8:20" x14ac:dyDescent="0.25">
      <c r="H17068" s="153"/>
      <c r="I17068" s="151"/>
      <c r="J17068" s="153"/>
      <c r="K17068" s="153"/>
      <c r="L17068" s="153"/>
      <c r="M17068" s="153"/>
      <c r="N17068" s="153"/>
      <c r="O17068" s="153"/>
      <c r="P17068" s="153"/>
      <c r="Q17068" s="153"/>
      <c r="R17068" s="153"/>
      <c r="S17068" s="152"/>
      <c r="T17068" s="154"/>
    </row>
    <row r="17069" spans="8:20" x14ac:dyDescent="0.25">
      <c r="H17069" s="153"/>
      <c r="I17069" s="151"/>
      <c r="J17069" s="153"/>
      <c r="K17069" s="153"/>
      <c r="L17069" s="153"/>
      <c r="M17069" s="153"/>
      <c r="N17069" s="153"/>
      <c r="O17069" s="153"/>
      <c r="P17069" s="153"/>
      <c r="Q17069" s="153"/>
      <c r="R17069" s="153"/>
      <c r="S17069" s="152"/>
      <c r="T17069" s="154"/>
    </row>
    <row r="17070" spans="8:20" x14ac:dyDescent="0.25">
      <c r="H17070" s="153"/>
      <c r="I17070" s="151"/>
      <c r="J17070" s="153"/>
      <c r="K17070" s="153"/>
      <c r="L17070" s="153"/>
      <c r="M17070" s="153"/>
      <c r="N17070" s="153"/>
      <c r="O17070" s="153"/>
      <c r="P17070" s="153"/>
      <c r="Q17070" s="153"/>
      <c r="R17070" s="153"/>
      <c r="S17070" s="152"/>
      <c r="T17070" s="154"/>
    </row>
    <row r="17071" spans="8:20" x14ac:dyDescent="0.25">
      <c r="H17071" s="153"/>
      <c r="I17071" s="151"/>
      <c r="J17071" s="153"/>
      <c r="K17071" s="153"/>
      <c r="L17071" s="153"/>
      <c r="M17071" s="153"/>
      <c r="N17071" s="153"/>
      <c r="O17071" s="153"/>
      <c r="P17071" s="153"/>
      <c r="Q17071" s="153"/>
      <c r="R17071" s="153"/>
      <c r="S17071" s="152"/>
      <c r="T17071" s="154"/>
    </row>
    <row r="17072" spans="8:20" x14ac:dyDescent="0.25">
      <c r="H17072" s="153"/>
      <c r="I17072" s="151"/>
      <c r="J17072" s="153"/>
      <c r="K17072" s="153"/>
      <c r="L17072" s="153"/>
      <c r="M17072" s="153"/>
      <c r="N17072" s="153"/>
      <c r="O17072" s="153"/>
      <c r="P17072" s="153"/>
      <c r="Q17072" s="153"/>
      <c r="R17072" s="153"/>
      <c r="S17072" s="152"/>
      <c r="T17072" s="154"/>
    </row>
    <row r="17073" spans="8:20" x14ac:dyDescent="0.25">
      <c r="H17073" s="153"/>
      <c r="I17073" s="151"/>
      <c r="J17073" s="153"/>
      <c r="K17073" s="153"/>
      <c r="L17073" s="153"/>
      <c r="M17073" s="153"/>
      <c r="N17073" s="153"/>
      <c r="O17073" s="153"/>
      <c r="P17073" s="153"/>
      <c r="Q17073" s="153"/>
      <c r="R17073" s="153"/>
      <c r="S17073" s="152"/>
      <c r="T17073" s="154"/>
    </row>
    <row r="17074" spans="8:20" x14ac:dyDescent="0.25">
      <c r="H17074" s="153"/>
      <c r="I17074" s="151"/>
      <c r="J17074" s="153"/>
      <c r="K17074" s="153"/>
      <c r="L17074" s="153"/>
      <c r="M17074" s="153"/>
      <c r="N17074" s="153"/>
      <c r="O17074" s="153"/>
      <c r="P17074" s="153"/>
      <c r="Q17074" s="153"/>
      <c r="R17074" s="153"/>
      <c r="S17074" s="152"/>
      <c r="T17074" s="154"/>
    </row>
    <row r="17075" spans="8:20" x14ac:dyDescent="0.25">
      <c r="H17075" s="153"/>
      <c r="I17075" s="151"/>
      <c r="J17075" s="153"/>
      <c r="K17075" s="153"/>
      <c r="L17075" s="153"/>
      <c r="M17075" s="153"/>
      <c r="N17075" s="153"/>
      <c r="O17075" s="153"/>
      <c r="P17075" s="153"/>
      <c r="Q17075" s="153"/>
      <c r="R17075" s="153"/>
      <c r="S17075" s="152"/>
      <c r="T17075" s="154"/>
    </row>
    <row r="17076" spans="8:20" x14ac:dyDescent="0.25">
      <c r="H17076" s="153"/>
      <c r="I17076" s="151"/>
      <c r="J17076" s="153"/>
      <c r="K17076" s="153"/>
      <c r="L17076" s="153"/>
      <c r="M17076" s="153"/>
      <c r="N17076" s="153"/>
      <c r="O17076" s="153"/>
      <c r="P17076" s="153"/>
      <c r="Q17076" s="153"/>
      <c r="R17076" s="153"/>
      <c r="S17076" s="152"/>
      <c r="T17076" s="154"/>
    </row>
    <row r="17077" spans="8:20" x14ac:dyDescent="0.25">
      <c r="H17077" s="153"/>
      <c r="I17077" s="151"/>
      <c r="J17077" s="153"/>
      <c r="K17077" s="153"/>
      <c r="L17077" s="153"/>
      <c r="M17077" s="153"/>
      <c r="N17077" s="153"/>
      <c r="O17077" s="153"/>
      <c r="P17077" s="153"/>
      <c r="Q17077" s="153"/>
      <c r="R17077" s="153"/>
      <c r="S17077" s="152"/>
      <c r="T17077" s="154"/>
    </row>
    <row r="17078" spans="8:20" x14ac:dyDescent="0.25">
      <c r="H17078" s="153"/>
      <c r="I17078" s="151"/>
      <c r="J17078" s="153"/>
      <c r="K17078" s="153"/>
      <c r="L17078" s="153"/>
      <c r="M17078" s="153"/>
      <c r="N17078" s="153"/>
      <c r="O17078" s="153"/>
      <c r="P17078" s="153"/>
      <c r="Q17078" s="153"/>
      <c r="R17078" s="153"/>
      <c r="S17078" s="152"/>
      <c r="T17078" s="154"/>
    </row>
    <row r="17079" spans="8:20" x14ac:dyDescent="0.25">
      <c r="H17079" s="153"/>
      <c r="I17079" s="151"/>
      <c r="J17079" s="153"/>
      <c r="K17079" s="153"/>
      <c r="L17079" s="153"/>
      <c r="M17079" s="153"/>
      <c r="N17079" s="153"/>
      <c r="O17079" s="153"/>
      <c r="P17079" s="153"/>
      <c r="Q17079" s="153"/>
      <c r="R17079" s="153"/>
      <c r="S17079" s="152"/>
      <c r="T17079" s="154"/>
    </row>
    <row r="17080" spans="8:20" x14ac:dyDescent="0.25">
      <c r="H17080" s="153"/>
      <c r="I17080" s="151"/>
      <c r="J17080" s="153"/>
      <c r="K17080" s="153"/>
      <c r="L17080" s="153"/>
      <c r="M17080" s="153"/>
      <c r="N17080" s="153"/>
      <c r="O17080" s="153"/>
      <c r="P17080" s="153"/>
      <c r="Q17080" s="153"/>
      <c r="R17080" s="153"/>
      <c r="S17080" s="152"/>
      <c r="T17080" s="154"/>
    </row>
    <row r="17081" spans="8:20" x14ac:dyDescent="0.25">
      <c r="H17081" s="153"/>
      <c r="I17081" s="151"/>
      <c r="J17081" s="153"/>
      <c r="K17081" s="153"/>
      <c r="L17081" s="153"/>
      <c r="M17081" s="153"/>
      <c r="N17081" s="153"/>
      <c r="O17081" s="153"/>
      <c r="P17081" s="153"/>
      <c r="Q17081" s="153"/>
      <c r="R17081" s="153"/>
      <c r="S17081" s="152"/>
      <c r="T17081" s="154"/>
    </row>
    <row r="17082" spans="8:20" x14ac:dyDescent="0.25">
      <c r="H17082" s="153"/>
      <c r="I17082" s="151"/>
      <c r="J17082" s="153"/>
      <c r="K17082" s="153"/>
      <c r="L17082" s="153"/>
      <c r="M17082" s="153"/>
      <c r="N17082" s="153"/>
      <c r="O17082" s="153"/>
      <c r="P17082" s="153"/>
      <c r="Q17082" s="153"/>
      <c r="R17082" s="153"/>
      <c r="S17082" s="152"/>
      <c r="T17082" s="154"/>
    </row>
    <row r="17083" spans="8:20" x14ac:dyDescent="0.25">
      <c r="H17083" s="153"/>
      <c r="I17083" s="151"/>
      <c r="J17083" s="153"/>
      <c r="K17083" s="153"/>
      <c r="L17083" s="153"/>
      <c r="M17083" s="153"/>
      <c r="N17083" s="153"/>
      <c r="O17083" s="153"/>
      <c r="P17083" s="153"/>
      <c r="Q17083" s="153"/>
      <c r="R17083" s="153"/>
      <c r="S17083" s="152"/>
      <c r="T17083" s="154"/>
    </row>
    <row r="17084" spans="8:20" x14ac:dyDescent="0.25">
      <c r="H17084" s="153"/>
      <c r="I17084" s="151"/>
      <c r="J17084" s="153"/>
      <c r="K17084" s="153"/>
      <c r="L17084" s="153"/>
      <c r="M17084" s="153"/>
      <c r="N17084" s="153"/>
      <c r="O17084" s="153"/>
      <c r="P17084" s="153"/>
      <c r="Q17084" s="153"/>
      <c r="R17084" s="153"/>
      <c r="S17084" s="152"/>
      <c r="T17084" s="154"/>
    </row>
    <row r="17085" spans="8:20" x14ac:dyDescent="0.25">
      <c r="H17085" s="153"/>
      <c r="I17085" s="151"/>
      <c r="J17085" s="153"/>
      <c r="K17085" s="153"/>
      <c r="L17085" s="153"/>
      <c r="M17085" s="153"/>
      <c r="N17085" s="153"/>
      <c r="O17085" s="153"/>
      <c r="P17085" s="153"/>
      <c r="Q17085" s="153"/>
      <c r="R17085" s="153"/>
      <c r="S17085" s="152"/>
      <c r="T17085" s="154"/>
    </row>
    <row r="17086" spans="8:20" x14ac:dyDescent="0.25">
      <c r="H17086" s="153"/>
      <c r="I17086" s="151"/>
      <c r="J17086" s="153"/>
      <c r="K17086" s="153"/>
      <c r="L17086" s="153"/>
      <c r="M17086" s="153"/>
      <c r="N17086" s="153"/>
      <c r="O17086" s="153"/>
      <c r="P17086" s="153"/>
      <c r="Q17086" s="153"/>
      <c r="R17086" s="153"/>
      <c r="S17086" s="152"/>
      <c r="T17086" s="154"/>
    </row>
    <row r="17087" spans="8:20" x14ac:dyDescent="0.25">
      <c r="H17087" s="153"/>
      <c r="I17087" s="151"/>
      <c r="J17087" s="153"/>
      <c r="K17087" s="153"/>
      <c r="L17087" s="153"/>
      <c r="M17087" s="153"/>
      <c r="N17087" s="153"/>
      <c r="O17087" s="153"/>
      <c r="P17087" s="153"/>
      <c r="Q17087" s="153"/>
      <c r="R17087" s="153"/>
      <c r="S17087" s="152"/>
      <c r="T17087" s="154"/>
    </row>
    <row r="17088" spans="8:20" x14ac:dyDescent="0.25">
      <c r="H17088" s="153"/>
      <c r="I17088" s="151"/>
      <c r="J17088" s="153"/>
      <c r="K17088" s="153"/>
      <c r="L17088" s="153"/>
      <c r="M17088" s="153"/>
      <c r="N17088" s="153"/>
      <c r="O17088" s="153"/>
      <c r="P17088" s="153"/>
      <c r="Q17088" s="153"/>
      <c r="R17088" s="153"/>
      <c r="S17088" s="152"/>
      <c r="T17088" s="154"/>
    </row>
    <row r="17089" spans="8:20" x14ac:dyDescent="0.25">
      <c r="H17089" s="153"/>
      <c r="I17089" s="151"/>
      <c r="J17089" s="153"/>
      <c r="K17089" s="153"/>
      <c r="L17089" s="153"/>
      <c r="M17089" s="153"/>
      <c r="N17089" s="153"/>
      <c r="O17089" s="153"/>
      <c r="P17089" s="153"/>
      <c r="Q17089" s="153"/>
      <c r="R17089" s="153"/>
      <c r="S17089" s="152"/>
      <c r="T17089" s="154"/>
    </row>
    <row r="17090" spans="8:20" x14ac:dyDescent="0.25">
      <c r="H17090" s="153"/>
      <c r="I17090" s="151"/>
      <c r="J17090" s="153"/>
      <c r="K17090" s="153"/>
      <c r="L17090" s="153"/>
      <c r="M17090" s="153"/>
      <c r="N17090" s="153"/>
      <c r="O17090" s="153"/>
      <c r="P17090" s="153"/>
      <c r="Q17090" s="153"/>
      <c r="R17090" s="153"/>
      <c r="S17090" s="152"/>
      <c r="T17090" s="154"/>
    </row>
    <row r="17091" spans="8:20" x14ac:dyDescent="0.25">
      <c r="H17091" s="153"/>
      <c r="I17091" s="151"/>
      <c r="J17091" s="153"/>
      <c r="K17091" s="153"/>
      <c r="L17091" s="153"/>
      <c r="M17091" s="153"/>
      <c r="N17091" s="153"/>
      <c r="O17091" s="153"/>
      <c r="P17091" s="153"/>
      <c r="Q17091" s="153"/>
      <c r="R17091" s="153"/>
      <c r="S17091" s="152"/>
      <c r="T17091" s="154"/>
    </row>
    <row r="17092" spans="8:20" x14ac:dyDescent="0.25">
      <c r="H17092" s="153"/>
      <c r="I17092" s="151"/>
      <c r="J17092" s="153"/>
      <c r="K17092" s="153"/>
      <c r="L17092" s="153"/>
      <c r="M17092" s="153"/>
      <c r="N17092" s="153"/>
      <c r="O17092" s="153"/>
      <c r="P17092" s="153"/>
      <c r="Q17092" s="153"/>
      <c r="R17092" s="153"/>
      <c r="S17092" s="152"/>
      <c r="T17092" s="154"/>
    </row>
    <row r="17093" spans="8:20" x14ac:dyDescent="0.25">
      <c r="H17093" s="153"/>
      <c r="I17093" s="151"/>
      <c r="J17093" s="153"/>
      <c r="K17093" s="153"/>
      <c r="L17093" s="153"/>
      <c r="M17093" s="153"/>
      <c r="N17093" s="153"/>
      <c r="O17093" s="153"/>
      <c r="P17093" s="153"/>
      <c r="Q17093" s="153"/>
      <c r="R17093" s="153"/>
      <c r="S17093" s="152"/>
      <c r="T17093" s="154"/>
    </row>
    <row r="17094" spans="8:20" x14ac:dyDescent="0.25">
      <c r="H17094" s="153"/>
      <c r="I17094" s="151"/>
      <c r="J17094" s="153"/>
      <c r="K17094" s="153"/>
      <c r="L17094" s="153"/>
      <c r="M17094" s="153"/>
      <c r="N17094" s="153"/>
      <c r="O17094" s="153"/>
      <c r="P17094" s="153"/>
      <c r="Q17094" s="153"/>
      <c r="R17094" s="153"/>
      <c r="S17094" s="152"/>
      <c r="T17094" s="154"/>
    </row>
    <row r="17095" spans="8:20" x14ac:dyDescent="0.25">
      <c r="H17095" s="153"/>
      <c r="I17095" s="151"/>
      <c r="J17095" s="153"/>
      <c r="K17095" s="153"/>
      <c r="L17095" s="153"/>
      <c r="M17095" s="153"/>
      <c r="N17095" s="153"/>
      <c r="O17095" s="153"/>
      <c r="P17095" s="153"/>
      <c r="Q17095" s="153"/>
      <c r="R17095" s="153"/>
      <c r="S17095" s="152"/>
      <c r="T17095" s="154"/>
    </row>
    <row r="17096" spans="8:20" x14ac:dyDescent="0.25">
      <c r="H17096" s="153"/>
      <c r="I17096" s="151"/>
      <c r="J17096" s="153"/>
      <c r="K17096" s="153"/>
      <c r="L17096" s="153"/>
      <c r="M17096" s="153"/>
      <c r="N17096" s="153"/>
      <c r="O17096" s="153"/>
      <c r="P17096" s="153"/>
      <c r="Q17096" s="153"/>
      <c r="R17096" s="153"/>
      <c r="S17096" s="152"/>
      <c r="T17096" s="154"/>
    </row>
    <row r="17097" spans="8:20" x14ac:dyDescent="0.25">
      <c r="H17097" s="153"/>
      <c r="I17097" s="151"/>
      <c r="J17097" s="153"/>
      <c r="K17097" s="153"/>
      <c r="L17097" s="153"/>
      <c r="M17097" s="153"/>
      <c r="N17097" s="153"/>
      <c r="O17097" s="153"/>
      <c r="P17097" s="153"/>
      <c r="Q17097" s="153"/>
      <c r="R17097" s="153"/>
      <c r="S17097" s="152"/>
      <c r="T17097" s="154"/>
    </row>
    <row r="17098" spans="8:20" x14ac:dyDescent="0.25">
      <c r="H17098" s="153"/>
      <c r="I17098" s="151"/>
      <c r="J17098" s="153"/>
      <c r="K17098" s="153"/>
      <c r="L17098" s="153"/>
      <c r="M17098" s="153"/>
      <c r="N17098" s="153"/>
      <c r="O17098" s="153"/>
      <c r="P17098" s="153"/>
      <c r="Q17098" s="153"/>
      <c r="R17098" s="153"/>
      <c r="S17098" s="152"/>
      <c r="T17098" s="154"/>
    </row>
    <row r="17099" spans="8:20" x14ac:dyDescent="0.25">
      <c r="H17099" s="153"/>
      <c r="I17099" s="151"/>
      <c r="J17099" s="153"/>
      <c r="K17099" s="153"/>
      <c r="L17099" s="153"/>
      <c r="M17099" s="153"/>
      <c r="N17099" s="153"/>
      <c r="O17099" s="153"/>
      <c r="P17099" s="153"/>
      <c r="Q17099" s="153"/>
      <c r="R17099" s="153"/>
      <c r="S17099" s="152"/>
      <c r="T17099" s="154"/>
    </row>
    <row r="17100" spans="8:20" x14ac:dyDescent="0.25">
      <c r="H17100" s="153"/>
      <c r="I17100" s="151"/>
      <c r="J17100" s="153"/>
      <c r="K17100" s="153"/>
      <c r="L17100" s="153"/>
      <c r="M17100" s="153"/>
      <c r="N17100" s="153"/>
      <c r="O17100" s="153"/>
      <c r="P17100" s="153"/>
      <c r="Q17100" s="153"/>
      <c r="R17100" s="153"/>
      <c r="S17100" s="152"/>
      <c r="T17100" s="154"/>
    </row>
    <row r="17101" spans="8:20" x14ac:dyDescent="0.25">
      <c r="H17101" s="153"/>
      <c r="I17101" s="151"/>
      <c r="J17101" s="153"/>
      <c r="K17101" s="153"/>
      <c r="L17101" s="153"/>
      <c r="M17101" s="153"/>
      <c r="N17101" s="153"/>
      <c r="O17101" s="153"/>
      <c r="P17101" s="153"/>
      <c r="Q17101" s="153"/>
      <c r="R17101" s="153"/>
      <c r="S17101" s="152"/>
      <c r="T17101" s="154"/>
    </row>
    <row r="17102" spans="8:20" x14ac:dyDescent="0.25">
      <c r="H17102" s="153"/>
      <c r="I17102" s="151"/>
      <c r="J17102" s="153"/>
      <c r="K17102" s="153"/>
      <c r="L17102" s="153"/>
      <c r="M17102" s="153"/>
      <c r="N17102" s="153"/>
      <c r="O17102" s="153"/>
      <c r="P17102" s="153"/>
      <c r="Q17102" s="153"/>
      <c r="R17102" s="153"/>
      <c r="S17102" s="152"/>
      <c r="T17102" s="154"/>
    </row>
    <row r="17103" spans="8:20" x14ac:dyDescent="0.25">
      <c r="H17103" s="153"/>
      <c r="I17103" s="151"/>
      <c r="J17103" s="153"/>
      <c r="K17103" s="153"/>
      <c r="L17103" s="153"/>
      <c r="M17103" s="153"/>
      <c r="N17103" s="153"/>
      <c r="O17103" s="153"/>
      <c r="P17103" s="153"/>
      <c r="Q17103" s="153"/>
      <c r="R17103" s="153"/>
      <c r="S17103" s="152"/>
      <c r="T17103" s="154"/>
    </row>
    <row r="17104" spans="8:20" x14ac:dyDescent="0.25">
      <c r="H17104" s="153"/>
      <c r="I17104" s="151"/>
      <c r="J17104" s="153"/>
      <c r="K17104" s="153"/>
      <c r="L17104" s="153"/>
      <c r="M17104" s="153"/>
      <c r="N17104" s="153"/>
      <c r="O17104" s="153"/>
      <c r="P17104" s="153"/>
      <c r="Q17104" s="153"/>
      <c r="R17104" s="153"/>
      <c r="S17104" s="152"/>
      <c r="T17104" s="154"/>
    </row>
    <row r="17105" spans="8:20" x14ac:dyDescent="0.25">
      <c r="H17105" s="153"/>
      <c r="I17105" s="151"/>
      <c r="J17105" s="153"/>
      <c r="K17105" s="153"/>
      <c r="L17105" s="153"/>
      <c r="M17105" s="153"/>
      <c r="N17105" s="153"/>
      <c r="O17105" s="153"/>
      <c r="P17105" s="153"/>
      <c r="Q17105" s="153"/>
      <c r="R17105" s="153"/>
      <c r="S17105" s="152"/>
      <c r="T17105" s="154"/>
    </row>
    <row r="17106" spans="8:20" x14ac:dyDescent="0.25">
      <c r="H17106" s="153"/>
      <c r="I17106" s="151"/>
      <c r="J17106" s="153"/>
      <c r="K17106" s="153"/>
      <c r="L17106" s="153"/>
      <c r="M17106" s="153"/>
      <c r="N17106" s="153"/>
      <c r="O17106" s="153"/>
      <c r="P17106" s="153"/>
      <c r="Q17106" s="153"/>
      <c r="R17106" s="153"/>
      <c r="S17106" s="152"/>
      <c r="T17106" s="154"/>
    </row>
    <row r="17107" spans="8:20" x14ac:dyDescent="0.25">
      <c r="H17107" s="153"/>
      <c r="I17107" s="151"/>
      <c r="J17107" s="153"/>
      <c r="K17107" s="153"/>
      <c r="L17107" s="153"/>
      <c r="M17107" s="153"/>
      <c r="N17107" s="153"/>
      <c r="O17107" s="153"/>
      <c r="P17107" s="153"/>
      <c r="Q17107" s="153"/>
      <c r="R17107" s="153"/>
      <c r="S17107" s="152"/>
      <c r="T17107" s="154"/>
    </row>
    <row r="17108" spans="8:20" x14ac:dyDescent="0.25">
      <c r="H17108" s="153"/>
      <c r="I17108" s="151"/>
      <c r="J17108" s="153"/>
      <c r="K17108" s="153"/>
      <c r="L17108" s="153"/>
      <c r="M17108" s="153"/>
      <c r="N17108" s="153"/>
      <c r="O17108" s="153"/>
      <c r="P17108" s="153"/>
      <c r="Q17108" s="153"/>
      <c r="R17108" s="153"/>
      <c r="S17108" s="152"/>
      <c r="T17108" s="154"/>
    </row>
    <row r="17109" spans="8:20" x14ac:dyDescent="0.25">
      <c r="H17109" s="153"/>
      <c r="I17109" s="151"/>
      <c r="J17109" s="153"/>
      <c r="K17109" s="153"/>
      <c r="L17109" s="153"/>
      <c r="M17109" s="153"/>
      <c r="N17109" s="153"/>
      <c r="O17109" s="153"/>
      <c r="P17109" s="153"/>
      <c r="Q17109" s="153"/>
      <c r="R17109" s="153"/>
      <c r="S17109" s="152"/>
      <c r="T17109" s="154"/>
    </row>
    <row r="17110" spans="8:20" x14ac:dyDescent="0.25">
      <c r="H17110" s="153"/>
      <c r="I17110" s="151"/>
      <c r="J17110" s="153"/>
      <c r="K17110" s="153"/>
      <c r="L17110" s="153"/>
      <c r="M17110" s="153"/>
      <c r="N17110" s="153"/>
      <c r="O17110" s="153"/>
      <c r="P17110" s="153"/>
      <c r="Q17110" s="153"/>
      <c r="R17110" s="153"/>
      <c r="S17110" s="152"/>
      <c r="T17110" s="154"/>
    </row>
    <row r="17111" spans="8:20" x14ac:dyDescent="0.25">
      <c r="H17111" s="153"/>
      <c r="I17111" s="151"/>
      <c r="J17111" s="153"/>
      <c r="K17111" s="153"/>
      <c r="L17111" s="153"/>
      <c r="M17111" s="153"/>
      <c r="N17111" s="153"/>
      <c r="O17111" s="153"/>
      <c r="P17111" s="153"/>
      <c r="Q17111" s="153"/>
      <c r="R17111" s="153"/>
      <c r="S17111" s="152"/>
      <c r="T17111" s="154"/>
    </row>
    <row r="17112" spans="8:20" x14ac:dyDescent="0.25">
      <c r="H17112" s="153"/>
      <c r="I17112" s="151"/>
      <c r="J17112" s="153"/>
      <c r="K17112" s="153"/>
      <c r="L17112" s="153"/>
      <c r="M17112" s="153"/>
      <c r="N17112" s="153"/>
      <c r="O17112" s="153"/>
      <c r="P17112" s="153"/>
      <c r="Q17112" s="153"/>
      <c r="R17112" s="153"/>
      <c r="S17112" s="152"/>
      <c r="T17112" s="154"/>
    </row>
    <row r="17113" spans="8:20" x14ac:dyDescent="0.25">
      <c r="H17113" s="153"/>
      <c r="I17113" s="151"/>
      <c r="J17113" s="153"/>
      <c r="K17113" s="153"/>
      <c r="L17113" s="153"/>
      <c r="M17113" s="153"/>
      <c r="N17113" s="153"/>
      <c r="O17113" s="153"/>
      <c r="P17113" s="153"/>
      <c r="Q17113" s="153"/>
      <c r="R17113" s="153"/>
      <c r="S17113" s="152"/>
      <c r="T17113" s="154"/>
    </row>
    <row r="17114" spans="8:20" x14ac:dyDescent="0.25">
      <c r="H17114" s="153"/>
      <c r="I17114" s="151"/>
      <c r="J17114" s="153"/>
      <c r="K17114" s="153"/>
      <c r="L17114" s="153"/>
      <c r="M17114" s="153"/>
      <c r="N17114" s="153"/>
      <c r="O17114" s="153"/>
      <c r="P17114" s="153"/>
      <c r="Q17114" s="153"/>
      <c r="R17114" s="153"/>
      <c r="S17114" s="152"/>
      <c r="T17114" s="154"/>
    </row>
    <row r="17115" spans="8:20" x14ac:dyDescent="0.25">
      <c r="H17115" s="153"/>
      <c r="I17115" s="151"/>
      <c r="J17115" s="153"/>
      <c r="K17115" s="153"/>
      <c r="L17115" s="153"/>
      <c r="M17115" s="153"/>
      <c r="N17115" s="153"/>
      <c r="O17115" s="153"/>
      <c r="P17115" s="153"/>
      <c r="Q17115" s="153"/>
      <c r="R17115" s="153"/>
      <c r="S17115" s="152"/>
      <c r="T17115" s="154"/>
    </row>
    <row r="17116" spans="8:20" x14ac:dyDescent="0.25">
      <c r="H17116" s="153"/>
      <c r="I17116" s="151"/>
      <c r="J17116" s="153"/>
      <c r="K17116" s="153"/>
      <c r="L17116" s="153"/>
      <c r="M17116" s="153"/>
      <c r="N17116" s="153"/>
      <c r="O17116" s="153"/>
      <c r="P17116" s="153"/>
      <c r="Q17116" s="153"/>
      <c r="R17116" s="153"/>
      <c r="S17116" s="152"/>
      <c r="T17116" s="154"/>
    </row>
    <row r="17117" spans="8:20" x14ac:dyDescent="0.25">
      <c r="H17117" s="153"/>
      <c r="I17117" s="151"/>
      <c r="J17117" s="153"/>
      <c r="K17117" s="153"/>
      <c r="L17117" s="153"/>
      <c r="M17117" s="153"/>
      <c r="N17117" s="153"/>
      <c r="O17117" s="153"/>
      <c r="P17117" s="153"/>
      <c r="Q17117" s="153"/>
      <c r="R17117" s="153"/>
      <c r="S17117" s="152"/>
      <c r="T17117" s="154"/>
    </row>
    <row r="17118" spans="8:20" x14ac:dyDescent="0.25">
      <c r="H17118" s="153"/>
      <c r="I17118" s="151"/>
      <c r="J17118" s="153"/>
      <c r="K17118" s="153"/>
      <c r="L17118" s="153"/>
      <c r="M17118" s="153"/>
      <c r="N17118" s="153"/>
      <c r="O17118" s="153"/>
      <c r="P17118" s="153"/>
      <c r="Q17118" s="153"/>
      <c r="R17118" s="153"/>
      <c r="S17118" s="152"/>
      <c r="T17118" s="154"/>
    </row>
    <row r="17119" spans="8:20" x14ac:dyDescent="0.25">
      <c r="H17119" s="153"/>
      <c r="I17119" s="151"/>
      <c r="J17119" s="153"/>
      <c r="K17119" s="153"/>
      <c r="L17119" s="153"/>
      <c r="M17119" s="153"/>
      <c r="N17119" s="153"/>
      <c r="O17119" s="153"/>
      <c r="P17119" s="153"/>
      <c r="Q17119" s="153"/>
      <c r="R17119" s="153"/>
      <c r="S17119" s="152"/>
      <c r="T17119" s="154"/>
    </row>
    <row r="17120" spans="8:20" x14ac:dyDescent="0.25">
      <c r="H17120" s="153"/>
      <c r="I17120" s="151"/>
      <c r="J17120" s="153"/>
      <c r="K17120" s="153"/>
      <c r="L17120" s="153"/>
      <c r="M17120" s="153"/>
      <c r="N17120" s="153"/>
      <c r="O17120" s="153"/>
      <c r="P17120" s="153"/>
      <c r="Q17120" s="153"/>
      <c r="R17120" s="153"/>
      <c r="S17120" s="152"/>
      <c r="T17120" s="154"/>
    </row>
    <row r="17121" spans="8:20" x14ac:dyDescent="0.25">
      <c r="H17121" s="153"/>
      <c r="I17121" s="151"/>
      <c r="J17121" s="153"/>
      <c r="K17121" s="153"/>
      <c r="L17121" s="153"/>
      <c r="M17121" s="153"/>
      <c r="N17121" s="153"/>
      <c r="O17121" s="153"/>
      <c r="P17121" s="153"/>
      <c r="Q17121" s="153"/>
      <c r="R17121" s="153"/>
      <c r="S17121" s="152"/>
      <c r="T17121" s="154"/>
    </row>
    <row r="17122" spans="8:20" x14ac:dyDescent="0.25">
      <c r="H17122" s="153"/>
      <c r="I17122" s="151"/>
      <c r="J17122" s="153"/>
      <c r="K17122" s="153"/>
      <c r="L17122" s="153"/>
      <c r="M17122" s="153"/>
      <c r="N17122" s="153"/>
      <c r="O17122" s="153"/>
      <c r="P17122" s="153"/>
      <c r="Q17122" s="153"/>
      <c r="R17122" s="153"/>
      <c r="S17122" s="152"/>
      <c r="T17122" s="154"/>
    </row>
    <row r="17123" spans="8:20" x14ac:dyDescent="0.25">
      <c r="H17123" s="153"/>
      <c r="I17123" s="151"/>
      <c r="J17123" s="153"/>
      <c r="K17123" s="153"/>
      <c r="L17123" s="153"/>
      <c r="M17123" s="153"/>
      <c r="N17123" s="153"/>
      <c r="O17123" s="153"/>
      <c r="P17123" s="153"/>
      <c r="Q17123" s="153"/>
      <c r="R17123" s="153"/>
      <c r="S17123" s="152"/>
      <c r="T17123" s="154"/>
    </row>
    <row r="17124" spans="8:20" x14ac:dyDescent="0.25">
      <c r="H17124" s="153"/>
      <c r="I17124" s="151"/>
      <c r="J17124" s="153"/>
      <c r="K17124" s="153"/>
      <c r="L17124" s="153"/>
      <c r="M17124" s="153"/>
      <c r="N17124" s="153"/>
      <c r="O17124" s="153"/>
      <c r="P17124" s="153"/>
      <c r="Q17124" s="153"/>
      <c r="R17124" s="153"/>
      <c r="S17124" s="152"/>
      <c r="T17124" s="154"/>
    </row>
    <row r="17125" spans="8:20" x14ac:dyDescent="0.25">
      <c r="H17125" s="153"/>
      <c r="I17125" s="151"/>
      <c r="J17125" s="153"/>
      <c r="K17125" s="153"/>
      <c r="L17125" s="153"/>
      <c r="M17125" s="153"/>
      <c r="N17125" s="153"/>
      <c r="O17125" s="153"/>
      <c r="P17125" s="153"/>
      <c r="Q17125" s="153"/>
      <c r="R17125" s="153"/>
      <c r="S17125" s="152"/>
      <c r="T17125" s="154"/>
    </row>
    <row r="17126" spans="8:20" x14ac:dyDescent="0.25">
      <c r="H17126" s="153"/>
      <c r="I17126" s="151"/>
      <c r="J17126" s="153"/>
      <c r="K17126" s="153"/>
      <c r="L17126" s="153"/>
      <c r="M17126" s="153"/>
      <c r="N17126" s="153"/>
      <c r="O17126" s="153"/>
      <c r="P17126" s="153"/>
      <c r="Q17126" s="153"/>
      <c r="R17126" s="153"/>
      <c r="S17126" s="152"/>
      <c r="T17126" s="154"/>
    </row>
    <row r="17127" spans="8:20" x14ac:dyDescent="0.25">
      <c r="H17127" s="153"/>
      <c r="I17127" s="151"/>
      <c r="J17127" s="153"/>
      <c r="K17127" s="153"/>
      <c r="L17127" s="153"/>
      <c r="M17127" s="153"/>
      <c r="N17127" s="153"/>
      <c r="O17127" s="153"/>
      <c r="P17127" s="153"/>
      <c r="Q17127" s="153"/>
      <c r="R17127" s="153"/>
      <c r="S17127" s="152"/>
      <c r="T17127" s="154"/>
    </row>
    <row r="17128" spans="8:20" x14ac:dyDescent="0.25">
      <c r="H17128" s="153"/>
      <c r="I17128" s="151"/>
      <c r="J17128" s="153"/>
      <c r="K17128" s="153"/>
      <c r="L17128" s="153"/>
      <c r="M17128" s="153"/>
      <c r="N17128" s="153"/>
      <c r="O17128" s="153"/>
      <c r="P17128" s="153"/>
      <c r="Q17128" s="153"/>
      <c r="R17128" s="153"/>
      <c r="S17128" s="152"/>
      <c r="T17128" s="154"/>
    </row>
    <row r="17129" spans="8:20" x14ac:dyDescent="0.25">
      <c r="H17129" s="153"/>
      <c r="I17129" s="151"/>
      <c r="J17129" s="153"/>
      <c r="K17129" s="153"/>
      <c r="L17129" s="153"/>
      <c r="M17129" s="153"/>
      <c r="N17129" s="153"/>
      <c r="O17129" s="153"/>
      <c r="P17129" s="153"/>
      <c r="Q17129" s="153"/>
      <c r="R17129" s="153"/>
      <c r="S17129" s="152"/>
      <c r="T17129" s="154"/>
    </row>
    <row r="17130" spans="8:20" x14ac:dyDescent="0.25">
      <c r="H17130" s="153"/>
      <c r="I17130" s="151"/>
      <c r="J17130" s="153"/>
      <c r="K17130" s="153"/>
      <c r="L17130" s="153"/>
      <c r="M17130" s="153"/>
      <c r="N17130" s="153"/>
      <c r="O17130" s="153"/>
      <c r="P17130" s="153"/>
      <c r="Q17130" s="153"/>
      <c r="R17130" s="153"/>
      <c r="S17130" s="152"/>
      <c r="T17130" s="154"/>
    </row>
    <row r="17131" spans="8:20" x14ac:dyDescent="0.25">
      <c r="H17131" s="153"/>
      <c r="I17131" s="151"/>
      <c r="J17131" s="153"/>
      <c r="K17131" s="153"/>
      <c r="L17131" s="153"/>
      <c r="M17131" s="153"/>
      <c r="N17131" s="153"/>
      <c r="O17131" s="153"/>
      <c r="P17131" s="153"/>
      <c r="Q17131" s="153"/>
      <c r="R17131" s="153"/>
      <c r="S17131" s="152"/>
      <c r="T17131" s="154"/>
    </row>
    <row r="17132" spans="8:20" x14ac:dyDescent="0.25">
      <c r="H17132" s="153"/>
      <c r="I17132" s="151"/>
      <c r="J17132" s="153"/>
      <c r="K17132" s="153"/>
      <c r="L17132" s="153"/>
      <c r="M17132" s="153"/>
      <c r="N17132" s="153"/>
      <c r="O17132" s="153"/>
      <c r="P17132" s="153"/>
      <c r="Q17132" s="153"/>
      <c r="R17132" s="153"/>
      <c r="S17132" s="152"/>
      <c r="T17132" s="154"/>
    </row>
    <row r="17133" spans="8:20" x14ac:dyDescent="0.25">
      <c r="H17133" s="153"/>
      <c r="I17133" s="151"/>
      <c r="J17133" s="153"/>
      <c r="K17133" s="153"/>
      <c r="L17133" s="153"/>
      <c r="M17133" s="153"/>
      <c r="N17133" s="153"/>
      <c r="O17133" s="153"/>
      <c r="P17133" s="153"/>
      <c r="Q17133" s="153"/>
      <c r="R17133" s="153"/>
      <c r="S17133" s="152"/>
      <c r="T17133" s="154"/>
    </row>
    <row r="17134" spans="8:20" x14ac:dyDescent="0.25">
      <c r="H17134" s="153"/>
      <c r="I17134" s="151"/>
      <c r="J17134" s="153"/>
      <c r="K17134" s="153"/>
      <c r="L17134" s="153"/>
      <c r="M17134" s="153"/>
      <c r="N17134" s="153"/>
      <c r="O17134" s="153"/>
      <c r="P17134" s="153"/>
      <c r="Q17134" s="153"/>
      <c r="R17134" s="153"/>
      <c r="S17134" s="152"/>
      <c r="T17134" s="154"/>
    </row>
    <row r="17135" spans="8:20" x14ac:dyDescent="0.25">
      <c r="H17135" s="153"/>
      <c r="I17135" s="151"/>
      <c r="J17135" s="153"/>
      <c r="K17135" s="153"/>
      <c r="L17135" s="153"/>
      <c r="M17135" s="153"/>
      <c r="N17135" s="153"/>
      <c r="O17135" s="153"/>
      <c r="P17135" s="153"/>
      <c r="Q17135" s="153"/>
      <c r="R17135" s="153"/>
      <c r="S17135" s="152"/>
      <c r="T17135" s="154"/>
    </row>
    <row r="17136" spans="8:20" x14ac:dyDescent="0.25">
      <c r="H17136" s="153"/>
      <c r="I17136" s="151"/>
      <c r="J17136" s="153"/>
      <c r="K17136" s="153"/>
      <c r="L17136" s="153"/>
      <c r="M17136" s="153"/>
      <c r="N17136" s="153"/>
      <c r="O17136" s="153"/>
      <c r="P17136" s="153"/>
      <c r="Q17136" s="153"/>
      <c r="R17136" s="153"/>
      <c r="S17136" s="152"/>
      <c r="T17136" s="154"/>
    </row>
    <row r="17137" spans="8:20" x14ac:dyDescent="0.25">
      <c r="H17137" s="153"/>
      <c r="I17137" s="151"/>
      <c r="J17137" s="153"/>
      <c r="K17137" s="153"/>
      <c r="L17137" s="153"/>
      <c r="M17137" s="153"/>
      <c r="N17137" s="153"/>
      <c r="O17137" s="153"/>
      <c r="P17137" s="153"/>
      <c r="Q17137" s="153"/>
      <c r="R17137" s="153"/>
      <c r="S17137" s="152"/>
      <c r="T17137" s="154"/>
    </row>
    <row r="17138" spans="8:20" x14ac:dyDescent="0.25">
      <c r="H17138" s="153"/>
      <c r="I17138" s="151"/>
      <c r="J17138" s="153"/>
      <c r="K17138" s="153"/>
      <c r="L17138" s="153"/>
      <c r="M17138" s="153"/>
      <c r="N17138" s="153"/>
      <c r="O17138" s="153"/>
      <c r="P17138" s="153"/>
      <c r="Q17138" s="153"/>
      <c r="R17138" s="153"/>
      <c r="S17138" s="152"/>
      <c r="T17138" s="154"/>
    </row>
    <row r="17139" spans="8:20" x14ac:dyDescent="0.25">
      <c r="H17139" s="153"/>
      <c r="I17139" s="151"/>
      <c r="J17139" s="153"/>
      <c r="K17139" s="153"/>
      <c r="L17139" s="153"/>
      <c r="M17139" s="153"/>
      <c r="N17139" s="153"/>
      <c r="O17139" s="153"/>
      <c r="P17139" s="153"/>
      <c r="Q17139" s="153"/>
      <c r="R17139" s="153"/>
      <c r="S17139" s="152"/>
      <c r="T17139" s="154"/>
    </row>
    <row r="17140" spans="8:20" x14ac:dyDescent="0.25">
      <c r="H17140" s="153"/>
      <c r="I17140" s="151"/>
      <c r="J17140" s="153"/>
      <c r="K17140" s="153"/>
      <c r="L17140" s="153"/>
      <c r="M17140" s="153"/>
      <c r="N17140" s="153"/>
      <c r="O17140" s="153"/>
      <c r="P17140" s="153"/>
      <c r="Q17140" s="153"/>
      <c r="R17140" s="153"/>
      <c r="S17140" s="152"/>
      <c r="T17140" s="154"/>
    </row>
    <row r="17141" spans="8:20" x14ac:dyDescent="0.25">
      <c r="H17141" s="153"/>
      <c r="I17141" s="151"/>
      <c r="J17141" s="153"/>
      <c r="K17141" s="153"/>
      <c r="L17141" s="153"/>
      <c r="M17141" s="153"/>
      <c r="N17141" s="153"/>
      <c r="O17141" s="153"/>
      <c r="P17141" s="153"/>
      <c r="Q17141" s="153"/>
      <c r="R17141" s="153"/>
      <c r="S17141" s="152"/>
      <c r="T17141" s="154"/>
    </row>
    <row r="17142" spans="8:20" x14ac:dyDescent="0.25">
      <c r="H17142" s="153"/>
      <c r="I17142" s="151"/>
      <c r="J17142" s="153"/>
      <c r="K17142" s="153"/>
      <c r="L17142" s="153"/>
      <c r="M17142" s="153"/>
      <c r="N17142" s="153"/>
      <c r="O17142" s="153"/>
      <c r="P17142" s="153"/>
      <c r="Q17142" s="153"/>
      <c r="R17142" s="153"/>
      <c r="S17142" s="152"/>
      <c r="T17142" s="154"/>
    </row>
    <row r="17143" spans="8:20" x14ac:dyDescent="0.25">
      <c r="H17143" s="153"/>
      <c r="I17143" s="151"/>
      <c r="J17143" s="153"/>
      <c r="K17143" s="153"/>
      <c r="L17143" s="153"/>
      <c r="M17143" s="153"/>
      <c r="N17143" s="153"/>
      <c r="O17143" s="153"/>
      <c r="P17143" s="153"/>
      <c r="Q17143" s="153"/>
      <c r="R17143" s="153"/>
      <c r="S17143" s="152"/>
      <c r="T17143" s="154"/>
    </row>
    <row r="17144" spans="8:20" x14ac:dyDescent="0.25">
      <c r="H17144" s="153"/>
      <c r="I17144" s="151"/>
      <c r="J17144" s="153"/>
      <c r="K17144" s="153"/>
      <c r="L17144" s="153"/>
      <c r="M17144" s="153"/>
      <c r="N17144" s="153"/>
      <c r="O17144" s="153"/>
      <c r="P17144" s="153"/>
      <c r="Q17144" s="153"/>
      <c r="R17144" s="153"/>
      <c r="S17144" s="152"/>
      <c r="T17144" s="154"/>
    </row>
    <row r="17145" spans="8:20" x14ac:dyDescent="0.25">
      <c r="H17145" s="153"/>
      <c r="I17145" s="151"/>
      <c r="J17145" s="153"/>
      <c r="K17145" s="153"/>
      <c r="L17145" s="153"/>
      <c r="M17145" s="153"/>
      <c r="N17145" s="153"/>
      <c r="O17145" s="153"/>
      <c r="P17145" s="153"/>
      <c r="Q17145" s="153"/>
      <c r="R17145" s="153"/>
      <c r="S17145" s="152"/>
      <c r="T17145" s="154"/>
    </row>
    <row r="17146" spans="8:20" x14ac:dyDescent="0.25">
      <c r="H17146" s="153"/>
      <c r="I17146" s="151"/>
      <c r="J17146" s="153"/>
      <c r="K17146" s="153"/>
      <c r="L17146" s="153"/>
      <c r="M17146" s="153"/>
      <c r="N17146" s="153"/>
      <c r="O17146" s="153"/>
      <c r="P17146" s="153"/>
      <c r="Q17146" s="153"/>
      <c r="R17146" s="153"/>
      <c r="S17146" s="152"/>
      <c r="T17146" s="154"/>
    </row>
    <row r="17147" spans="8:20" x14ac:dyDescent="0.25">
      <c r="H17147" s="153"/>
      <c r="I17147" s="151"/>
      <c r="J17147" s="153"/>
      <c r="K17147" s="153"/>
      <c r="L17147" s="153"/>
      <c r="M17147" s="153"/>
      <c r="N17147" s="153"/>
      <c r="O17147" s="153"/>
      <c r="P17147" s="153"/>
      <c r="Q17147" s="153"/>
      <c r="R17147" s="153"/>
      <c r="S17147" s="152"/>
      <c r="T17147" s="154"/>
    </row>
    <row r="17148" spans="8:20" x14ac:dyDescent="0.25">
      <c r="H17148" s="153"/>
      <c r="I17148" s="151"/>
      <c r="J17148" s="153"/>
      <c r="K17148" s="153"/>
      <c r="L17148" s="153"/>
      <c r="M17148" s="153"/>
      <c r="N17148" s="153"/>
      <c r="O17148" s="153"/>
      <c r="P17148" s="153"/>
      <c r="Q17148" s="153"/>
      <c r="R17148" s="153"/>
      <c r="S17148" s="152"/>
      <c r="T17148" s="154"/>
    </row>
    <row r="17149" spans="8:20" x14ac:dyDescent="0.25">
      <c r="H17149" s="153"/>
      <c r="I17149" s="151"/>
      <c r="J17149" s="153"/>
      <c r="K17149" s="153"/>
      <c r="L17149" s="153"/>
      <c r="M17149" s="153"/>
      <c r="N17149" s="153"/>
      <c r="O17149" s="153"/>
      <c r="P17149" s="153"/>
      <c r="Q17149" s="153"/>
      <c r="R17149" s="153"/>
      <c r="S17149" s="152"/>
      <c r="T17149" s="154"/>
    </row>
    <row r="17150" spans="8:20" x14ac:dyDescent="0.25">
      <c r="H17150" s="153"/>
      <c r="I17150" s="151"/>
      <c r="J17150" s="153"/>
      <c r="K17150" s="153"/>
      <c r="L17150" s="153"/>
      <c r="M17150" s="153"/>
      <c r="N17150" s="153"/>
      <c r="O17150" s="153"/>
      <c r="P17150" s="153"/>
      <c r="Q17150" s="153"/>
      <c r="R17150" s="153"/>
      <c r="S17150" s="152"/>
      <c r="T17150" s="154"/>
    </row>
    <row r="17151" spans="8:20" x14ac:dyDescent="0.25">
      <c r="H17151" s="153"/>
      <c r="I17151" s="151"/>
      <c r="J17151" s="153"/>
      <c r="K17151" s="153"/>
      <c r="L17151" s="153"/>
      <c r="M17151" s="153"/>
      <c r="N17151" s="153"/>
      <c r="O17151" s="153"/>
      <c r="P17151" s="153"/>
      <c r="Q17151" s="153"/>
      <c r="R17151" s="153"/>
      <c r="S17151" s="152"/>
      <c r="T17151" s="154"/>
    </row>
    <row r="17152" spans="8:20" x14ac:dyDescent="0.25">
      <c r="H17152" s="153"/>
      <c r="I17152" s="151"/>
      <c r="J17152" s="153"/>
      <c r="K17152" s="153"/>
      <c r="L17152" s="153"/>
      <c r="M17152" s="153"/>
      <c r="N17152" s="153"/>
      <c r="O17152" s="153"/>
      <c r="P17152" s="153"/>
      <c r="Q17152" s="153"/>
      <c r="R17152" s="153"/>
      <c r="S17152" s="152"/>
      <c r="T17152" s="154"/>
    </row>
    <row r="17153" spans="8:20" x14ac:dyDescent="0.25">
      <c r="H17153" s="153"/>
      <c r="I17153" s="151"/>
      <c r="J17153" s="153"/>
      <c r="K17153" s="153"/>
      <c r="L17153" s="153"/>
      <c r="M17153" s="153"/>
      <c r="N17153" s="153"/>
      <c r="O17153" s="153"/>
      <c r="P17153" s="153"/>
      <c r="Q17153" s="153"/>
      <c r="R17153" s="153"/>
      <c r="S17153" s="152"/>
      <c r="T17153" s="154"/>
    </row>
    <row r="17154" spans="8:20" x14ac:dyDescent="0.25">
      <c r="H17154" s="153"/>
      <c r="I17154" s="151"/>
      <c r="J17154" s="153"/>
      <c r="K17154" s="153"/>
      <c r="L17154" s="153"/>
      <c r="M17154" s="153"/>
      <c r="N17154" s="153"/>
      <c r="O17154" s="153"/>
      <c r="P17154" s="153"/>
      <c r="Q17154" s="153"/>
      <c r="R17154" s="153"/>
      <c r="S17154" s="152"/>
      <c r="T17154" s="154"/>
    </row>
    <row r="17155" spans="8:20" x14ac:dyDescent="0.25">
      <c r="H17155" s="153"/>
      <c r="I17155" s="151"/>
      <c r="J17155" s="153"/>
      <c r="K17155" s="153"/>
      <c r="L17155" s="153"/>
      <c r="M17155" s="153"/>
      <c r="N17155" s="153"/>
      <c r="O17155" s="153"/>
      <c r="P17155" s="153"/>
      <c r="Q17155" s="153"/>
      <c r="R17155" s="153"/>
      <c r="S17155" s="152"/>
      <c r="T17155" s="154"/>
    </row>
    <row r="17156" spans="8:20" x14ac:dyDescent="0.25">
      <c r="H17156" s="153"/>
      <c r="I17156" s="151"/>
      <c r="J17156" s="153"/>
      <c r="K17156" s="153"/>
      <c r="L17156" s="153"/>
      <c r="M17156" s="153"/>
      <c r="N17156" s="153"/>
      <c r="O17156" s="153"/>
      <c r="P17156" s="153"/>
      <c r="Q17156" s="153"/>
      <c r="R17156" s="153"/>
      <c r="S17156" s="152"/>
      <c r="T17156" s="154"/>
    </row>
    <row r="17157" spans="8:20" x14ac:dyDescent="0.25">
      <c r="H17157" s="153"/>
      <c r="I17157" s="151"/>
      <c r="J17157" s="153"/>
      <c r="K17157" s="153"/>
      <c r="L17157" s="153"/>
      <c r="M17157" s="153"/>
      <c r="N17157" s="153"/>
      <c r="O17157" s="153"/>
      <c r="P17157" s="153"/>
      <c r="Q17157" s="153"/>
      <c r="R17157" s="153"/>
      <c r="S17157" s="152"/>
      <c r="T17157" s="154"/>
    </row>
    <row r="17158" spans="8:20" x14ac:dyDescent="0.25">
      <c r="H17158" s="153"/>
      <c r="I17158" s="151"/>
      <c r="J17158" s="153"/>
      <c r="K17158" s="153"/>
      <c r="L17158" s="153"/>
      <c r="M17158" s="153"/>
      <c r="N17158" s="153"/>
      <c r="O17158" s="153"/>
      <c r="P17158" s="153"/>
      <c r="Q17158" s="153"/>
      <c r="R17158" s="153"/>
      <c r="S17158" s="152"/>
      <c r="T17158" s="154"/>
    </row>
    <row r="17159" spans="8:20" x14ac:dyDescent="0.25">
      <c r="H17159" s="153"/>
      <c r="I17159" s="151"/>
      <c r="J17159" s="153"/>
      <c r="K17159" s="153"/>
      <c r="L17159" s="153"/>
      <c r="M17159" s="153"/>
      <c r="N17159" s="153"/>
      <c r="O17159" s="153"/>
      <c r="P17159" s="153"/>
      <c r="Q17159" s="153"/>
      <c r="R17159" s="153"/>
      <c r="S17159" s="152"/>
      <c r="T17159" s="154"/>
    </row>
    <row r="17160" spans="8:20" x14ac:dyDescent="0.25">
      <c r="H17160" s="153"/>
      <c r="I17160" s="151"/>
      <c r="J17160" s="153"/>
      <c r="K17160" s="153"/>
      <c r="L17160" s="153"/>
      <c r="M17160" s="153"/>
      <c r="N17160" s="153"/>
      <c r="O17160" s="153"/>
      <c r="P17160" s="153"/>
      <c r="Q17160" s="153"/>
      <c r="R17160" s="153"/>
      <c r="S17160" s="152"/>
      <c r="T17160" s="154"/>
    </row>
    <row r="17161" spans="8:20" x14ac:dyDescent="0.25">
      <c r="H17161" s="153"/>
      <c r="I17161" s="151"/>
      <c r="J17161" s="153"/>
      <c r="K17161" s="153"/>
      <c r="L17161" s="153"/>
      <c r="M17161" s="153"/>
      <c r="N17161" s="153"/>
      <c r="O17161" s="153"/>
      <c r="P17161" s="153"/>
      <c r="Q17161" s="153"/>
      <c r="R17161" s="153"/>
      <c r="S17161" s="152"/>
      <c r="T17161" s="154"/>
    </row>
    <row r="17162" spans="8:20" x14ac:dyDescent="0.25">
      <c r="H17162" s="153"/>
      <c r="I17162" s="151"/>
      <c r="J17162" s="153"/>
      <c r="K17162" s="153"/>
      <c r="L17162" s="153"/>
      <c r="M17162" s="153"/>
      <c r="N17162" s="153"/>
      <c r="O17162" s="153"/>
      <c r="P17162" s="153"/>
      <c r="Q17162" s="153"/>
      <c r="R17162" s="153"/>
      <c r="S17162" s="152"/>
      <c r="T17162" s="154"/>
    </row>
    <row r="17163" spans="8:20" x14ac:dyDescent="0.25">
      <c r="H17163" s="153"/>
      <c r="I17163" s="151"/>
      <c r="J17163" s="153"/>
      <c r="K17163" s="153"/>
      <c r="L17163" s="153"/>
      <c r="M17163" s="153"/>
      <c r="N17163" s="153"/>
      <c r="O17163" s="153"/>
      <c r="P17163" s="153"/>
      <c r="Q17163" s="153"/>
      <c r="R17163" s="153"/>
      <c r="S17163" s="152"/>
      <c r="T17163" s="154"/>
    </row>
    <row r="17164" spans="8:20" x14ac:dyDescent="0.25">
      <c r="H17164" s="153"/>
      <c r="I17164" s="151"/>
      <c r="J17164" s="153"/>
      <c r="K17164" s="153"/>
      <c r="L17164" s="153"/>
      <c r="M17164" s="153"/>
      <c r="N17164" s="153"/>
      <c r="O17164" s="153"/>
      <c r="P17164" s="153"/>
      <c r="Q17164" s="153"/>
      <c r="R17164" s="153"/>
      <c r="S17164" s="152"/>
      <c r="T17164" s="154"/>
    </row>
    <row r="17165" spans="8:20" x14ac:dyDescent="0.25">
      <c r="H17165" s="153"/>
      <c r="I17165" s="151"/>
      <c r="J17165" s="153"/>
      <c r="K17165" s="153"/>
      <c r="L17165" s="153"/>
      <c r="M17165" s="153"/>
      <c r="N17165" s="153"/>
      <c r="O17165" s="153"/>
      <c r="P17165" s="153"/>
      <c r="Q17165" s="153"/>
      <c r="R17165" s="153"/>
      <c r="S17165" s="152"/>
      <c r="T17165" s="154"/>
    </row>
    <row r="17166" spans="8:20" x14ac:dyDescent="0.25">
      <c r="H17166" s="153"/>
      <c r="I17166" s="151"/>
      <c r="J17166" s="153"/>
      <c r="K17166" s="153"/>
      <c r="L17166" s="153"/>
      <c r="M17166" s="153"/>
      <c r="N17166" s="153"/>
      <c r="O17166" s="153"/>
      <c r="P17166" s="153"/>
      <c r="Q17166" s="153"/>
      <c r="R17166" s="153"/>
      <c r="S17166" s="152"/>
      <c r="T17166" s="154"/>
    </row>
    <row r="17167" spans="8:20" x14ac:dyDescent="0.25">
      <c r="H17167" s="153"/>
      <c r="I17167" s="151"/>
      <c r="J17167" s="153"/>
      <c r="K17167" s="153"/>
      <c r="L17167" s="153"/>
      <c r="M17167" s="153"/>
      <c r="N17167" s="153"/>
      <c r="O17167" s="153"/>
      <c r="P17167" s="153"/>
      <c r="Q17167" s="153"/>
      <c r="R17167" s="153"/>
      <c r="S17167" s="152"/>
      <c r="T17167" s="154"/>
    </row>
    <row r="17168" spans="8:20" x14ac:dyDescent="0.25">
      <c r="H17168" s="153"/>
      <c r="I17168" s="151"/>
      <c r="J17168" s="153"/>
      <c r="K17168" s="153"/>
      <c r="L17168" s="153"/>
      <c r="M17168" s="153"/>
      <c r="N17168" s="153"/>
      <c r="O17168" s="153"/>
      <c r="P17168" s="153"/>
      <c r="Q17168" s="153"/>
      <c r="R17168" s="153"/>
      <c r="S17168" s="152"/>
      <c r="T17168" s="154"/>
    </row>
    <row r="17169" spans="8:20" x14ac:dyDescent="0.25">
      <c r="H17169" s="153"/>
      <c r="I17169" s="151"/>
      <c r="J17169" s="153"/>
      <c r="K17169" s="153"/>
      <c r="L17169" s="153"/>
      <c r="M17169" s="153"/>
      <c r="N17169" s="153"/>
      <c r="O17169" s="153"/>
      <c r="P17169" s="153"/>
      <c r="Q17169" s="153"/>
      <c r="R17169" s="153"/>
      <c r="S17169" s="152"/>
      <c r="T17169" s="154"/>
    </row>
    <row r="17170" spans="8:20" x14ac:dyDescent="0.25">
      <c r="H17170" s="153"/>
      <c r="I17170" s="151"/>
      <c r="J17170" s="153"/>
      <c r="K17170" s="153"/>
      <c r="L17170" s="153"/>
      <c r="M17170" s="153"/>
      <c r="N17170" s="153"/>
      <c r="O17170" s="153"/>
      <c r="P17170" s="153"/>
      <c r="Q17170" s="153"/>
      <c r="R17170" s="153"/>
      <c r="S17170" s="152"/>
      <c r="T17170" s="154"/>
    </row>
    <row r="17171" spans="8:20" x14ac:dyDescent="0.25">
      <c r="H17171" s="153"/>
      <c r="I17171" s="151"/>
      <c r="J17171" s="153"/>
      <c r="K17171" s="153"/>
      <c r="L17171" s="153"/>
      <c r="M17171" s="153"/>
      <c r="N17171" s="153"/>
      <c r="O17171" s="153"/>
      <c r="P17171" s="153"/>
      <c r="Q17171" s="153"/>
      <c r="R17171" s="153"/>
      <c r="S17171" s="152"/>
      <c r="T17171" s="154"/>
    </row>
    <row r="17172" spans="8:20" x14ac:dyDescent="0.25">
      <c r="H17172" s="153"/>
      <c r="I17172" s="151"/>
      <c r="J17172" s="153"/>
      <c r="K17172" s="153"/>
      <c r="L17172" s="153"/>
      <c r="M17172" s="153"/>
      <c r="N17172" s="153"/>
      <c r="O17172" s="153"/>
      <c r="P17172" s="153"/>
      <c r="Q17172" s="153"/>
      <c r="R17172" s="153"/>
      <c r="S17172" s="152"/>
      <c r="T17172" s="154"/>
    </row>
    <row r="17173" spans="8:20" x14ac:dyDescent="0.25">
      <c r="H17173" s="153"/>
      <c r="I17173" s="151"/>
      <c r="J17173" s="153"/>
      <c r="K17173" s="153"/>
      <c r="L17173" s="153"/>
      <c r="M17173" s="153"/>
      <c r="N17173" s="153"/>
      <c r="O17173" s="153"/>
      <c r="P17173" s="153"/>
      <c r="Q17173" s="153"/>
      <c r="R17173" s="153"/>
      <c r="S17173" s="152"/>
      <c r="T17173" s="154"/>
    </row>
    <row r="17174" spans="8:20" x14ac:dyDescent="0.25">
      <c r="H17174" s="153"/>
      <c r="I17174" s="151"/>
      <c r="J17174" s="153"/>
      <c r="K17174" s="153"/>
      <c r="L17174" s="153"/>
      <c r="M17174" s="153"/>
      <c r="N17174" s="153"/>
      <c r="O17174" s="153"/>
      <c r="P17174" s="153"/>
      <c r="Q17174" s="153"/>
      <c r="R17174" s="153"/>
      <c r="S17174" s="152"/>
      <c r="T17174" s="154"/>
    </row>
    <row r="17175" spans="8:20" x14ac:dyDescent="0.25">
      <c r="H17175" s="153"/>
      <c r="I17175" s="151"/>
      <c r="J17175" s="153"/>
      <c r="K17175" s="153"/>
      <c r="L17175" s="153"/>
      <c r="M17175" s="153"/>
      <c r="N17175" s="153"/>
      <c r="O17175" s="153"/>
      <c r="P17175" s="153"/>
      <c r="Q17175" s="153"/>
      <c r="R17175" s="153"/>
      <c r="S17175" s="152"/>
      <c r="T17175" s="154"/>
    </row>
    <row r="17176" spans="8:20" x14ac:dyDescent="0.25">
      <c r="H17176" s="153"/>
      <c r="I17176" s="151"/>
      <c r="J17176" s="153"/>
      <c r="K17176" s="153"/>
      <c r="L17176" s="153"/>
      <c r="M17176" s="153"/>
      <c r="N17176" s="153"/>
      <c r="O17176" s="153"/>
      <c r="P17176" s="153"/>
      <c r="Q17176" s="153"/>
      <c r="R17176" s="153"/>
      <c r="S17176" s="152"/>
      <c r="T17176" s="154"/>
    </row>
    <row r="17177" spans="8:20" x14ac:dyDescent="0.25">
      <c r="H17177" s="153"/>
      <c r="I17177" s="151"/>
      <c r="J17177" s="153"/>
      <c r="K17177" s="153"/>
      <c r="L17177" s="153"/>
      <c r="M17177" s="153"/>
      <c r="N17177" s="153"/>
      <c r="O17177" s="153"/>
      <c r="P17177" s="153"/>
      <c r="Q17177" s="153"/>
      <c r="R17177" s="153"/>
      <c r="S17177" s="152"/>
      <c r="T17177" s="154"/>
    </row>
    <row r="17178" spans="8:20" x14ac:dyDescent="0.25">
      <c r="H17178" s="153"/>
      <c r="I17178" s="151"/>
      <c r="J17178" s="153"/>
      <c r="K17178" s="153"/>
      <c r="L17178" s="153"/>
      <c r="M17178" s="153"/>
      <c r="N17178" s="153"/>
      <c r="O17178" s="153"/>
      <c r="P17178" s="153"/>
      <c r="Q17178" s="153"/>
      <c r="R17178" s="153"/>
      <c r="S17178" s="152"/>
      <c r="T17178" s="154"/>
    </row>
    <row r="17179" spans="8:20" x14ac:dyDescent="0.25">
      <c r="H17179" s="153"/>
      <c r="I17179" s="151"/>
      <c r="J17179" s="153"/>
      <c r="K17179" s="153"/>
      <c r="L17179" s="153"/>
      <c r="M17179" s="153"/>
      <c r="N17179" s="153"/>
      <c r="O17179" s="153"/>
      <c r="P17179" s="153"/>
      <c r="Q17179" s="153"/>
      <c r="R17179" s="153"/>
      <c r="S17179" s="152"/>
      <c r="T17179" s="154"/>
    </row>
    <row r="17180" spans="8:20" x14ac:dyDescent="0.25">
      <c r="H17180" s="153"/>
      <c r="I17180" s="151"/>
      <c r="J17180" s="153"/>
      <c r="K17180" s="153"/>
      <c r="L17180" s="153"/>
      <c r="M17180" s="153"/>
      <c r="N17180" s="153"/>
      <c r="O17180" s="153"/>
      <c r="P17180" s="153"/>
      <c r="Q17180" s="153"/>
      <c r="R17180" s="153"/>
      <c r="S17180" s="152"/>
      <c r="T17180" s="154"/>
    </row>
    <row r="17181" spans="8:20" x14ac:dyDescent="0.25">
      <c r="H17181" s="153"/>
      <c r="I17181" s="151"/>
      <c r="J17181" s="153"/>
      <c r="K17181" s="153"/>
      <c r="L17181" s="153"/>
      <c r="M17181" s="153"/>
      <c r="N17181" s="153"/>
      <c r="O17181" s="153"/>
      <c r="P17181" s="153"/>
      <c r="Q17181" s="153"/>
      <c r="R17181" s="153"/>
      <c r="S17181" s="152"/>
      <c r="T17181" s="154"/>
    </row>
    <row r="17182" spans="8:20" x14ac:dyDescent="0.25">
      <c r="H17182" s="153"/>
      <c r="I17182" s="151"/>
      <c r="J17182" s="153"/>
      <c r="K17182" s="153"/>
      <c r="L17182" s="153"/>
      <c r="M17182" s="153"/>
      <c r="N17182" s="153"/>
      <c r="O17182" s="153"/>
      <c r="P17182" s="153"/>
      <c r="Q17182" s="153"/>
      <c r="R17182" s="153"/>
      <c r="S17182" s="152"/>
      <c r="T17182" s="154"/>
    </row>
    <row r="17183" spans="8:20" x14ac:dyDescent="0.25">
      <c r="H17183" s="153"/>
      <c r="I17183" s="151"/>
      <c r="J17183" s="153"/>
      <c r="K17183" s="153"/>
      <c r="L17183" s="153"/>
      <c r="M17183" s="153"/>
      <c r="N17183" s="153"/>
      <c r="O17183" s="153"/>
      <c r="P17183" s="153"/>
      <c r="Q17183" s="153"/>
      <c r="R17183" s="153"/>
      <c r="S17183" s="152"/>
      <c r="T17183" s="154"/>
    </row>
    <row r="17184" spans="8:20" x14ac:dyDescent="0.25">
      <c r="H17184" s="153"/>
      <c r="I17184" s="151"/>
      <c r="J17184" s="153"/>
      <c r="K17184" s="153"/>
      <c r="L17184" s="153"/>
      <c r="M17184" s="153"/>
      <c r="N17184" s="153"/>
      <c r="O17184" s="153"/>
      <c r="P17184" s="153"/>
      <c r="Q17184" s="153"/>
      <c r="R17184" s="153"/>
      <c r="S17184" s="152"/>
      <c r="T17184" s="154"/>
    </row>
    <row r="17185" spans="8:20" x14ac:dyDescent="0.25">
      <c r="H17185" s="153"/>
      <c r="I17185" s="151"/>
      <c r="J17185" s="153"/>
      <c r="K17185" s="153"/>
      <c r="L17185" s="153"/>
      <c r="M17185" s="153"/>
      <c r="N17185" s="153"/>
      <c r="O17185" s="153"/>
      <c r="P17185" s="153"/>
      <c r="Q17185" s="153"/>
      <c r="R17185" s="153"/>
      <c r="S17185" s="152"/>
      <c r="T17185" s="154"/>
    </row>
    <row r="17186" spans="8:20" x14ac:dyDescent="0.25">
      <c r="H17186" s="153"/>
      <c r="I17186" s="151"/>
      <c r="J17186" s="153"/>
      <c r="K17186" s="153"/>
      <c r="L17186" s="153"/>
      <c r="M17186" s="153"/>
      <c r="N17186" s="153"/>
      <c r="O17186" s="153"/>
      <c r="P17186" s="153"/>
      <c r="Q17186" s="153"/>
      <c r="R17186" s="153"/>
      <c r="S17186" s="152"/>
      <c r="T17186" s="154"/>
    </row>
    <row r="17187" spans="8:20" x14ac:dyDescent="0.25">
      <c r="H17187" s="153"/>
      <c r="I17187" s="151"/>
      <c r="J17187" s="153"/>
      <c r="K17187" s="153"/>
      <c r="L17187" s="153"/>
      <c r="M17187" s="153"/>
      <c r="N17187" s="153"/>
      <c r="O17187" s="153"/>
      <c r="P17187" s="153"/>
      <c r="Q17187" s="153"/>
      <c r="R17187" s="153"/>
      <c r="S17187" s="152"/>
      <c r="T17187" s="154"/>
    </row>
    <row r="17188" spans="8:20" x14ac:dyDescent="0.25">
      <c r="H17188" s="153"/>
      <c r="I17188" s="151"/>
      <c r="J17188" s="153"/>
      <c r="K17188" s="153"/>
      <c r="L17188" s="153"/>
      <c r="M17188" s="153"/>
      <c r="N17188" s="153"/>
      <c r="O17188" s="153"/>
      <c r="P17188" s="153"/>
      <c r="Q17188" s="153"/>
      <c r="R17188" s="153"/>
      <c r="S17188" s="152"/>
      <c r="T17188" s="154"/>
    </row>
    <row r="17189" spans="8:20" x14ac:dyDescent="0.25">
      <c r="H17189" s="153"/>
      <c r="I17189" s="151"/>
      <c r="J17189" s="153"/>
      <c r="K17189" s="153"/>
      <c r="L17189" s="153"/>
      <c r="M17189" s="153"/>
      <c r="N17189" s="153"/>
      <c r="O17189" s="153"/>
      <c r="P17189" s="153"/>
      <c r="Q17189" s="153"/>
      <c r="R17189" s="153"/>
      <c r="S17189" s="152"/>
      <c r="T17189" s="154"/>
    </row>
    <row r="17190" spans="8:20" x14ac:dyDescent="0.25">
      <c r="H17190" s="153"/>
      <c r="I17190" s="151"/>
      <c r="J17190" s="153"/>
      <c r="K17190" s="153"/>
      <c r="L17190" s="153"/>
      <c r="M17190" s="153"/>
      <c r="N17190" s="153"/>
      <c r="O17190" s="153"/>
      <c r="P17190" s="153"/>
      <c r="Q17190" s="153"/>
      <c r="R17190" s="153"/>
      <c r="S17190" s="152"/>
      <c r="T17190" s="154"/>
    </row>
    <row r="17191" spans="8:20" x14ac:dyDescent="0.25">
      <c r="H17191" s="153"/>
      <c r="I17191" s="151"/>
      <c r="J17191" s="153"/>
      <c r="K17191" s="153"/>
      <c r="L17191" s="153"/>
      <c r="M17191" s="153"/>
      <c r="N17191" s="153"/>
      <c r="O17191" s="153"/>
      <c r="P17191" s="153"/>
      <c r="Q17191" s="153"/>
      <c r="R17191" s="153"/>
      <c r="S17191" s="152"/>
      <c r="T17191" s="154"/>
    </row>
    <row r="17192" spans="8:20" x14ac:dyDescent="0.25">
      <c r="H17192" s="153"/>
      <c r="I17192" s="151"/>
      <c r="J17192" s="153"/>
      <c r="K17192" s="153"/>
      <c r="L17192" s="153"/>
      <c r="M17192" s="153"/>
      <c r="N17192" s="153"/>
      <c r="O17192" s="153"/>
      <c r="P17192" s="153"/>
      <c r="Q17192" s="153"/>
      <c r="R17192" s="153"/>
      <c r="S17192" s="152"/>
      <c r="T17192" s="154"/>
    </row>
    <row r="17193" spans="8:20" x14ac:dyDescent="0.25">
      <c r="H17193" s="153"/>
      <c r="I17193" s="151"/>
      <c r="J17193" s="153"/>
      <c r="K17193" s="153"/>
      <c r="L17193" s="153"/>
      <c r="M17193" s="153"/>
      <c r="N17193" s="153"/>
      <c r="O17193" s="153"/>
      <c r="P17193" s="153"/>
      <c r="Q17193" s="153"/>
      <c r="R17193" s="153"/>
      <c r="S17193" s="152"/>
      <c r="T17193" s="154"/>
    </row>
    <row r="17194" spans="8:20" x14ac:dyDescent="0.25">
      <c r="H17194" s="153"/>
      <c r="I17194" s="151"/>
      <c r="J17194" s="153"/>
      <c r="K17194" s="153"/>
      <c r="L17194" s="153"/>
      <c r="M17194" s="153"/>
      <c r="N17194" s="153"/>
      <c r="O17194" s="153"/>
      <c r="P17194" s="153"/>
      <c r="Q17194" s="153"/>
      <c r="R17194" s="153"/>
      <c r="S17194" s="152"/>
      <c r="T17194" s="154"/>
    </row>
    <row r="17195" spans="8:20" x14ac:dyDescent="0.25">
      <c r="H17195" s="153"/>
      <c r="I17195" s="151"/>
      <c r="J17195" s="153"/>
      <c r="K17195" s="153"/>
      <c r="L17195" s="153"/>
      <c r="M17195" s="153"/>
      <c r="N17195" s="153"/>
      <c r="O17195" s="153"/>
      <c r="P17195" s="153"/>
      <c r="Q17195" s="153"/>
      <c r="R17195" s="153"/>
      <c r="S17195" s="152"/>
      <c r="T17195" s="154"/>
    </row>
    <row r="17196" spans="8:20" x14ac:dyDescent="0.25">
      <c r="H17196" s="153"/>
      <c r="I17196" s="151"/>
      <c r="J17196" s="153"/>
      <c r="K17196" s="153"/>
      <c r="L17196" s="153"/>
      <c r="M17196" s="153"/>
      <c r="N17196" s="153"/>
      <c r="O17196" s="153"/>
      <c r="P17196" s="153"/>
      <c r="Q17196" s="153"/>
      <c r="R17196" s="153"/>
      <c r="S17196" s="152"/>
      <c r="T17196" s="154"/>
    </row>
    <row r="17197" spans="8:20" x14ac:dyDescent="0.25">
      <c r="H17197" s="153"/>
      <c r="I17197" s="151"/>
      <c r="J17197" s="153"/>
      <c r="K17197" s="153"/>
      <c r="L17197" s="153"/>
      <c r="M17197" s="153"/>
      <c r="N17197" s="153"/>
      <c r="O17197" s="153"/>
      <c r="P17197" s="153"/>
      <c r="Q17197" s="153"/>
      <c r="R17197" s="153"/>
      <c r="S17197" s="152"/>
      <c r="T17197" s="154"/>
    </row>
    <row r="17198" spans="8:20" x14ac:dyDescent="0.25">
      <c r="H17198" s="153"/>
      <c r="I17198" s="151"/>
      <c r="J17198" s="153"/>
      <c r="K17198" s="153"/>
      <c r="L17198" s="153"/>
      <c r="M17198" s="153"/>
      <c r="N17198" s="153"/>
      <c r="O17198" s="153"/>
      <c r="P17198" s="153"/>
      <c r="Q17198" s="153"/>
      <c r="R17198" s="153"/>
      <c r="S17198" s="152"/>
      <c r="T17198" s="154"/>
    </row>
    <row r="17199" spans="8:20" x14ac:dyDescent="0.25">
      <c r="H17199" s="153"/>
      <c r="I17199" s="151"/>
      <c r="J17199" s="153"/>
      <c r="K17199" s="153"/>
      <c r="L17199" s="153"/>
      <c r="M17199" s="153"/>
      <c r="N17199" s="153"/>
      <c r="O17199" s="153"/>
      <c r="P17199" s="153"/>
      <c r="Q17199" s="153"/>
      <c r="R17199" s="153"/>
      <c r="S17199" s="152"/>
      <c r="T17199" s="154"/>
    </row>
    <row r="17200" spans="8:20" x14ac:dyDescent="0.25">
      <c r="H17200" s="153"/>
      <c r="I17200" s="151"/>
      <c r="J17200" s="153"/>
      <c r="K17200" s="153"/>
      <c r="L17200" s="153"/>
      <c r="M17200" s="153"/>
      <c r="N17200" s="153"/>
      <c r="O17200" s="153"/>
      <c r="P17200" s="153"/>
      <c r="Q17200" s="153"/>
      <c r="R17200" s="153"/>
      <c r="S17200" s="152"/>
      <c r="T17200" s="154"/>
    </row>
    <row r="17201" spans="8:20" x14ac:dyDescent="0.25">
      <c r="H17201" s="153"/>
      <c r="I17201" s="151"/>
      <c r="J17201" s="153"/>
      <c r="K17201" s="153"/>
      <c r="L17201" s="153"/>
      <c r="M17201" s="153"/>
      <c r="N17201" s="153"/>
      <c r="O17201" s="153"/>
      <c r="P17201" s="153"/>
      <c r="Q17201" s="153"/>
      <c r="R17201" s="153"/>
      <c r="S17201" s="152"/>
      <c r="T17201" s="154"/>
    </row>
    <row r="17202" spans="8:20" x14ac:dyDescent="0.25">
      <c r="H17202" s="153"/>
      <c r="I17202" s="151"/>
      <c r="J17202" s="153"/>
      <c r="K17202" s="153"/>
      <c r="L17202" s="153"/>
      <c r="M17202" s="153"/>
      <c r="N17202" s="153"/>
      <c r="O17202" s="153"/>
      <c r="P17202" s="153"/>
      <c r="Q17202" s="153"/>
      <c r="R17202" s="153"/>
      <c r="S17202" s="152"/>
      <c r="T17202" s="154"/>
    </row>
    <row r="17203" spans="8:20" x14ac:dyDescent="0.25">
      <c r="H17203" s="153"/>
      <c r="I17203" s="151"/>
      <c r="J17203" s="153"/>
      <c r="K17203" s="153"/>
      <c r="L17203" s="153"/>
      <c r="M17203" s="153"/>
      <c r="N17203" s="153"/>
      <c r="O17203" s="153"/>
      <c r="P17203" s="153"/>
      <c r="Q17203" s="153"/>
      <c r="R17203" s="153"/>
      <c r="S17203" s="152"/>
      <c r="T17203" s="154"/>
    </row>
    <row r="17204" spans="8:20" x14ac:dyDescent="0.25">
      <c r="H17204" s="153"/>
      <c r="I17204" s="151"/>
      <c r="J17204" s="153"/>
      <c r="K17204" s="153"/>
      <c r="L17204" s="153"/>
      <c r="M17204" s="153"/>
      <c r="N17204" s="153"/>
      <c r="O17204" s="153"/>
      <c r="P17204" s="153"/>
      <c r="Q17204" s="153"/>
      <c r="R17204" s="153"/>
      <c r="S17204" s="152"/>
      <c r="T17204" s="154"/>
    </row>
    <row r="17205" spans="8:20" x14ac:dyDescent="0.25">
      <c r="H17205" s="153"/>
      <c r="I17205" s="151"/>
      <c r="J17205" s="153"/>
      <c r="K17205" s="153"/>
      <c r="L17205" s="153"/>
      <c r="M17205" s="153"/>
      <c r="N17205" s="153"/>
      <c r="O17205" s="153"/>
      <c r="P17205" s="153"/>
      <c r="Q17205" s="153"/>
      <c r="R17205" s="153"/>
      <c r="S17205" s="152"/>
      <c r="T17205" s="154"/>
    </row>
    <row r="17206" spans="8:20" x14ac:dyDescent="0.25">
      <c r="H17206" s="153"/>
      <c r="I17206" s="151"/>
      <c r="J17206" s="153"/>
      <c r="K17206" s="153"/>
      <c r="L17206" s="153"/>
      <c r="M17206" s="153"/>
      <c r="N17206" s="153"/>
      <c r="O17206" s="153"/>
      <c r="P17206" s="153"/>
      <c r="Q17206" s="153"/>
      <c r="R17206" s="153"/>
      <c r="S17206" s="152"/>
      <c r="T17206" s="154"/>
    </row>
    <row r="17207" spans="8:20" x14ac:dyDescent="0.25">
      <c r="H17207" s="153"/>
      <c r="I17207" s="151"/>
      <c r="J17207" s="153"/>
      <c r="K17207" s="153"/>
      <c r="L17207" s="153"/>
      <c r="M17207" s="153"/>
      <c r="N17207" s="153"/>
      <c r="O17207" s="153"/>
      <c r="P17207" s="153"/>
      <c r="Q17207" s="153"/>
      <c r="R17207" s="153"/>
      <c r="S17207" s="152"/>
      <c r="T17207" s="154"/>
    </row>
    <row r="17208" spans="8:20" x14ac:dyDescent="0.25">
      <c r="H17208" s="153"/>
      <c r="I17208" s="151"/>
      <c r="J17208" s="153"/>
      <c r="K17208" s="153"/>
      <c r="L17208" s="153"/>
      <c r="M17208" s="153"/>
      <c r="N17208" s="153"/>
      <c r="O17208" s="153"/>
      <c r="P17208" s="153"/>
      <c r="Q17208" s="153"/>
      <c r="R17208" s="153"/>
      <c r="S17208" s="152"/>
      <c r="T17208" s="154"/>
    </row>
    <row r="17209" spans="8:20" x14ac:dyDescent="0.25">
      <c r="H17209" s="153"/>
      <c r="I17209" s="151"/>
      <c r="J17209" s="153"/>
      <c r="K17209" s="153"/>
      <c r="L17209" s="153"/>
      <c r="M17209" s="153"/>
      <c r="N17209" s="153"/>
      <c r="O17209" s="153"/>
      <c r="P17209" s="153"/>
      <c r="Q17209" s="153"/>
      <c r="R17209" s="153"/>
      <c r="S17209" s="152"/>
      <c r="T17209" s="154"/>
    </row>
    <row r="17210" spans="8:20" x14ac:dyDescent="0.25">
      <c r="H17210" s="153"/>
      <c r="I17210" s="151"/>
      <c r="J17210" s="153"/>
      <c r="K17210" s="153"/>
      <c r="L17210" s="153"/>
      <c r="M17210" s="153"/>
      <c r="N17210" s="153"/>
      <c r="O17210" s="153"/>
      <c r="P17210" s="153"/>
      <c r="Q17210" s="153"/>
      <c r="R17210" s="153"/>
      <c r="S17210" s="152"/>
      <c r="T17210" s="154"/>
    </row>
    <row r="17211" spans="8:20" x14ac:dyDescent="0.25">
      <c r="H17211" s="153"/>
      <c r="I17211" s="151"/>
      <c r="J17211" s="153"/>
      <c r="K17211" s="153"/>
      <c r="L17211" s="153"/>
      <c r="M17211" s="153"/>
      <c r="N17211" s="153"/>
      <c r="O17211" s="153"/>
      <c r="P17211" s="153"/>
      <c r="Q17211" s="153"/>
      <c r="R17211" s="153"/>
      <c r="S17211" s="152"/>
      <c r="T17211" s="154"/>
    </row>
    <row r="17212" spans="8:20" x14ac:dyDescent="0.25">
      <c r="H17212" s="153"/>
      <c r="I17212" s="151"/>
      <c r="J17212" s="153"/>
      <c r="K17212" s="153"/>
      <c r="L17212" s="153"/>
      <c r="M17212" s="153"/>
      <c r="N17212" s="153"/>
      <c r="O17212" s="153"/>
      <c r="P17212" s="153"/>
      <c r="Q17212" s="153"/>
      <c r="R17212" s="153"/>
      <c r="S17212" s="152"/>
      <c r="T17212" s="154"/>
    </row>
    <row r="17213" spans="8:20" x14ac:dyDescent="0.25">
      <c r="H17213" s="153"/>
      <c r="I17213" s="151"/>
      <c r="J17213" s="153"/>
      <c r="K17213" s="153"/>
      <c r="L17213" s="153"/>
      <c r="M17213" s="153"/>
      <c r="N17213" s="153"/>
      <c r="O17213" s="153"/>
      <c r="P17213" s="153"/>
      <c r="Q17213" s="153"/>
      <c r="R17213" s="153"/>
      <c r="S17213" s="152"/>
      <c r="T17213" s="154"/>
    </row>
    <row r="17214" spans="8:20" x14ac:dyDescent="0.25">
      <c r="H17214" s="153"/>
      <c r="I17214" s="151"/>
      <c r="J17214" s="153"/>
      <c r="K17214" s="153"/>
      <c r="L17214" s="153"/>
      <c r="M17214" s="153"/>
      <c r="N17214" s="153"/>
      <c r="O17214" s="153"/>
      <c r="P17214" s="153"/>
      <c r="Q17214" s="153"/>
      <c r="R17214" s="153"/>
      <c r="S17214" s="152"/>
      <c r="T17214" s="154"/>
    </row>
    <row r="17215" spans="8:20" x14ac:dyDescent="0.25">
      <c r="H17215" s="153"/>
      <c r="I17215" s="151"/>
      <c r="J17215" s="153"/>
      <c r="K17215" s="153"/>
      <c r="L17215" s="153"/>
      <c r="M17215" s="153"/>
      <c r="N17215" s="153"/>
      <c r="O17215" s="153"/>
      <c r="P17215" s="153"/>
      <c r="Q17215" s="153"/>
      <c r="R17215" s="153"/>
      <c r="S17215" s="152"/>
      <c r="T17215" s="154"/>
    </row>
    <row r="17216" spans="8:20" x14ac:dyDescent="0.25">
      <c r="H17216" s="153"/>
      <c r="I17216" s="151"/>
      <c r="J17216" s="153"/>
      <c r="K17216" s="153"/>
      <c r="L17216" s="153"/>
      <c r="M17216" s="153"/>
      <c r="N17216" s="153"/>
      <c r="O17216" s="153"/>
      <c r="P17216" s="153"/>
      <c r="Q17216" s="153"/>
      <c r="R17216" s="153"/>
      <c r="S17216" s="152"/>
      <c r="T17216" s="154"/>
    </row>
    <row r="17217" spans="8:20" x14ac:dyDescent="0.25">
      <c r="H17217" s="153"/>
      <c r="I17217" s="151"/>
      <c r="J17217" s="153"/>
      <c r="K17217" s="153"/>
      <c r="L17217" s="153"/>
      <c r="M17217" s="153"/>
      <c r="N17217" s="153"/>
      <c r="O17217" s="153"/>
      <c r="P17217" s="153"/>
      <c r="Q17217" s="153"/>
      <c r="R17217" s="153"/>
      <c r="S17217" s="152"/>
      <c r="T17217" s="154"/>
    </row>
    <row r="17218" spans="8:20" x14ac:dyDescent="0.25">
      <c r="H17218" s="153"/>
      <c r="I17218" s="151"/>
      <c r="J17218" s="153"/>
      <c r="K17218" s="153"/>
      <c r="L17218" s="153"/>
      <c r="M17218" s="153"/>
      <c r="N17218" s="153"/>
      <c r="O17218" s="153"/>
      <c r="P17218" s="153"/>
      <c r="Q17218" s="153"/>
      <c r="R17218" s="153"/>
      <c r="S17218" s="152"/>
      <c r="T17218" s="154"/>
    </row>
    <row r="17219" spans="8:20" x14ac:dyDescent="0.25">
      <c r="H17219" s="153"/>
      <c r="I17219" s="151"/>
      <c r="J17219" s="153"/>
      <c r="K17219" s="153"/>
      <c r="L17219" s="153"/>
      <c r="M17219" s="153"/>
      <c r="N17219" s="153"/>
      <c r="O17219" s="153"/>
      <c r="P17219" s="153"/>
      <c r="Q17219" s="153"/>
      <c r="R17219" s="153"/>
      <c r="S17219" s="152"/>
      <c r="T17219" s="154"/>
    </row>
    <row r="17220" spans="8:20" x14ac:dyDescent="0.25">
      <c r="H17220" s="153"/>
      <c r="I17220" s="151"/>
      <c r="J17220" s="153"/>
      <c r="K17220" s="153"/>
      <c r="L17220" s="153"/>
      <c r="M17220" s="153"/>
      <c r="N17220" s="153"/>
      <c r="O17220" s="153"/>
      <c r="P17220" s="153"/>
      <c r="Q17220" s="153"/>
      <c r="R17220" s="153"/>
      <c r="S17220" s="152"/>
      <c r="T17220" s="154"/>
    </row>
    <row r="17221" spans="8:20" x14ac:dyDescent="0.25">
      <c r="H17221" s="153"/>
      <c r="I17221" s="151"/>
      <c r="J17221" s="153"/>
      <c r="K17221" s="153"/>
      <c r="L17221" s="153"/>
      <c r="M17221" s="153"/>
      <c r="N17221" s="153"/>
      <c r="O17221" s="153"/>
      <c r="P17221" s="153"/>
      <c r="Q17221" s="153"/>
      <c r="R17221" s="153"/>
      <c r="S17221" s="152"/>
      <c r="T17221" s="154"/>
    </row>
    <row r="17222" spans="8:20" x14ac:dyDescent="0.25">
      <c r="H17222" s="153"/>
      <c r="I17222" s="151"/>
      <c r="J17222" s="153"/>
      <c r="K17222" s="153"/>
      <c r="L17222" s="153"/>
      <c r="M17222" s="153"/>
      <c r="N17222" s="153"/>
      <c r="O17222" s="153"/>
      <c r="P17222" s="153"/>
      <c r="Q17222" s="153"/>
      <c r="R17222" s="153"/>
      <c r="S17222" s="152"/>
      <c r="T17222" s="154"/>
    </row>
    <row r="17223" spans="8:20" x14ac:dyDescent="0.25">
      <c r="H17223" s="153"/>
      <c r="I17223" s="151"/>
      <c r="J17223" s="153"/>
      <c r="K17223" s="153"/>
      <c r="L17223" s="153"/>
      <c r="M17223" s="153"/>
      <c r="N17223" s="153"/>
      <c r="O17223" s="153"/>
      <c r="P17223" s="153"/>
      <c r="Q17223" s="153"/>
      <c r="R17223" s="153"/>
      <c r="S17223" s="152"/>
      <c r="T17223" s="154"/>
    </row>
    <row r="17224" spans="8:20" x14ac:dyDescent="0.25">
      <c r="H17224" s="153"/>
      <c r="I17224" s="151"/>
      <c r="J17224" s="153"/>
      <c r="K17224" s="153"/>
      <c r="L17224" s="153"/>
      <c r="M17224" s="153"/>
      <c r="N17224" s="153"/>
      <c r="O17224" s="153"/>
      <c r="P17224" s="153"/>
      <c r="Q17224" s="153"/>
      <c r="R17224" s="153"/>
      <c r="S17224" s="152"/>
      <c r="T17224" s="154"/>
    </row>
    <row r="17225" spans="8:20" x14ac:dyDescent="0.25">
      <c r="H17225" s="153"/>
      <c r="I17225" s="151"/>
      <c r="J17225" s="153"/>
      <c r="K17225" s="153"/>
      <c r="L17225" s="153"/>
      <c r="M17225" s="153"/>
      <c r="N17225" s="153"/>
      <c r="O17225" s="153"/>
      <c r="P17225" s="153"/>
      <c r="Q17225" s="153"/>
      <c r="R17225" s="153"/>
      <c r="S17225" s="152"/>
      <c r="T17225" s="154"/>
    </row>
    <row r="17226" spans="8:20" x14ac:dyDescent="0.25">
      <c r="H17226" s="153"/>
      <c r="I17226" s="151"/>
      <c r="J17226" s="153"/>
      <c r="K17226" s="153"/>
      <c r="L17226" s="153"/>
      <c r="M17226" s="153"/>
      <c r="N17226" s="153"/>
      <c r="O17226" s="153"/>
      <c r="P17226" s="153"/>
      <c r="Q17226" s="153"/>
      <c r="R17226" s="153"/>
      <c r="S17226" s="152"/>
      <c r="T17226" s="154"/>
    </row>
    <row r="17227" spans="8:20" x14ac:dyDescent="0.25">
      <c r="H17227" s="153"/>
      <c r="I17227" s="151"/>
      <c r="J17227" s="153"/>
      <c r="K17227" s="153"/>
      <c r="L17227" s="153"/>
      <c r="M17227" s="153"/>
      <c r="N17227" s="153"/>
      <c r="O17227" s="153"/>
      <c r="P17227" s="153"/>
      <c r="Q17227" s="153"/>
      <c r="R17227" s="153"/>
      <c r="S17227" s="152"/>
      <c r="T17227" s="154"/>
    </row>
    <row r="17228" spans="8:20" x14ac:dyDescent="0.25">
      <c r="H17228" s="153"/>
      <c r="I17228" s="151"/>
      <c r="J17228" s="153"/>
      <c r="K17228" s="153"/>
      <c r="L17228" s="153"/>
      <c r="M17228" s="153"/>
      <c r="N17228" s="153"/>
      <c r="O17228" s="153"/>
      <c r="P17228" s="153"/>
      <c r="Q17228" s="153"/>
      <c r="R17228" s="153"/>
      <c r="S17228" s="152"/>
      <c r="T17228" s="154"/>
    </row>
    <row r="17229" spans="8:20" x14ac:dyDescent="0.25">
      <c r="H17229" s="153"/>
      <c r="I17229" s="151"/>
      <c r="J17229" s="153"/>
      <c r="K17229" s="153"/>
      <c r="L17229" s="153"/>
      <c r="M17229" s="153"/>
      <c r="N17229" s="153"/>
      <c r="O17229" s="153"/>
      <c r="P17229" s="153"/>
      <c r="Q17229" s="153"/>
      <c r="R17229" s="153"/>
      <c r="S17229" s="152"/>
      <c r="T17229" s="154"/>
    </row>
    <row r="17230" spans="8:20" x14ac:dyDescent="0.25">
      <c r="H17230" s="153"/>
      <c r="I17230" s="151"/>
      <c r="J17230" s="153"/>
      <c r="K17230" s="153"/>
      <c r="L17230" s="153"/>
      <c r="M17230" s="153"/>
      <c r="N17230" s="153"/>
      <c r="O17230" s="153"/>
      <c r="P17230" s="153"/>
      <c r="Q17230" s="153"/>
      <c r="R17230" s="153"/>
      <c r="S17230" s="152"/>
      <c r="T17230" s="154"/>
    </row>
    <row r="17231" spans="8:20" x14ac:dyDescent="0.25">
      <c r="H17231" s="153"/>
      <c r="I17231" s="151"/>
      <c r="J17231" s="153"/>
      <c r="K17231" s="153"/>
      <c r="L17231" s="153"/>
      <c r="M17231" s="153"/>
      <c r="N17231" s="153"/>
      <c r="O17231" s="153"/>
      <c r="P17231" s="153"/>
      <c r="Q17231" s="153"/>
      <c r="R17231" s="153"/>
      <c r="S17231" s="152"/>
      <c r="T17231" s="154"/>
    </row>
    <row r="17232" spans="8:20" x14ac:dyDescent="0.25">
      <c r="H17232" s="153"/>
      <c r="I17232" s="151"/>
      <c r="J17232" s="153"/>
      <c r="K17232" s="153"/>
      <c r="L17232" s="153"/>
      <c r="M17232" s="153"/>
      <c r="N17232" s="153"/>
      <c r="O17232" s="153"/>
      <c r="P17232" s="153"/>
      <c r="Q17232" s="153"/>
      <c r="R17232" s="153"/>
      <c r="S17232" s="152"/>
      <c r="T17232" s="154"/>
    </row>
    <row r="17233" spans="8:20" x14ac:dyDescent="0.25">
      <c r="H17233" s="153"/>
      <c r="I17233" s="151"/>
      <c r="J17233" s="153"/>
      <c r="K17233" s="153"/>
      <c r="L17233" s="153"/>
      <c r="M17233" s="153"/>
      <c r="N17233" s="153"/>
      <c r="O17233" s="153"/>
      <c r="P17233" s="153"/>
      <c r="Q17233" s="153"/>
      <c r="R17233" s="153"/>
      <c r="S17233" s="152"/>
      <c r="T17233" s="154"/>
    </row>
    <row r="17234" spans="8:20" x14ac:dyDescent="0.25">
      <c r="H17234" s="153"/>
      <c r="I17234" s="151"/>
      <c r="J17234" s="153"/>
      <c r="K17234" s="153"/>
      <c r="L17234" s="153"/>
      <c r="M17234" s="153"/>
      <c r="N17234" s="153"/>
      <c r="O17234" s="153"/>
      <c r="P17234" s="153"/>
      <c r="Q17234" s="153"/>
      <c r="R17234" s="153"/>
      <c r="S17234" s="152"/>
      <c r="T17234" s="154"/>
    </row>
    <row r="17235" spans="8:20" x14ac:dyDescent="0.25">
      <c r="H17235" s="153"/>
      <c r="I17235" s="151"/>
      <c r="J17235" s="153"/>
      <c r="K17235" s="153"/>
      <c r="L17235" s="153"/>
      <c r="M17235" s="153"/>
      <c r="N17235" s="153"/>
      <c r="O17235" s="153"/>
      <c r="P17235" s="153"/>
      <c r="Q17235" s="153"/>
      <c r="R17235" s="153"/>
      <c r="S17235" s="152"/>
      <c r="T17235" s="154"/>
    </row>
    <row r="17236" spans="8:20" x14ac:dyDescent="0.25">
      <c r="H17236" s="153"/>
      <c r="I17236" s="151"/>
      <c r="J17236" s="153"/>
      <c r="K17236" s="153"/>
      <c r="L17236" s="153"/>
      <c r="M17236" s="153"/>
      <c r="N17236" s="153"/>
      <c r="O17236" s="153"/>
      <c r="P17236" s="153"/>
      <c r="Q17236" s="153"/>
      <c r="R17236" s="153"/>
      <c r="S17236" s="152"/>
      <c r="T17236" s="154"/>
    </row>
    <row r="17237" spans="8:20" x14ac:dyDescent="0.25">
      <c r="H17237" s="153"/>
      <c r="I17237" s="151"/>
      <c r="J17237" s="153"/>
      <c r="K17237" s="153"/>
      <c r="L17237" s="153"/>
      <c r="M17237" s="153"/>
      <c r="N17237" s="153"/>
      <c r="O17237" s="153"/>
      <c r="P17237" s="153"/>
      <c r="Q17237" s="153"/>
      <c r="R17237" s="153"/>
      <c r="S17237" s="152"/>
      <c r="T17237" s="154"/>
    </row>
    <row r="17238" spans="8:20" x14ac:dyDescent="0.25">
      <c r="H17238" s="153"/>
      <c r="I17238" s="151"/>
      <c r="J17238" s="153"/>
      <c r="K17238" s="153"/>
      <c r="L17238" s="153"/>
      <c r="M17238" s="153"/>
      <c r="N17238" s="153"/>
      <c r="O17238" s="153"/>
      <c r="P17238" s="153"/>
      <c r="Q17238" s="153"/>
      <c r="R17238" s="153"/>
      <c r="S17238" s="152"/>
      <c r="T17238" s="154"/>
    </row>
    <row r="17239" spans="8:20" x14ac:dyDescent="0.25">
      <c r="H17239" s="153"/>
      <c r="I17239" s="151"/>
      <c r="J17239" s="153"/>
      <c r="K17239" s="153"/>
      <c r="L17239" s="153"/>
      <c r="M17239" s="153"/>
      <c r="N17239" s="153"/>
      <c r="O17239" s="153"/>
      <c r="P17239" s="153"/>
      <c r="Q17239" s="153"/>
      <c r="R17239" s="153"/>
      <c r="S17239" s="152"/>
      <c r="T17239" s="154"/>
    </row>
    <row r="17240" spans="8:20" x14ac:dyDescent="0.25">
      <c r="H17240" s="153"/>
      <c r="I17240" s="151"/>
      <c r="J17240" s="153"/>
      <c r="K17240" s="153"/>
      <c r="L17240" s="153"/>
      <c r="M17240" s="153"/>
      <c r="N17240" s="153"/>
      <c r="O17240" s="153"/>
      <c r="P17240" s="153"/>
      <c r="Q17240" s="153"/>
      <c r="R17240" s="153"/>
      <c r="S17240" s="152"/>
      <c r="T17240" s="154"/>
    </row>
    <row r="17241" spans="8:20" x14ac:dyDescent="0.25">
      <c r="H17241" s="153"/>
      <c r="I17241" s="151"/>
      <c r="J17241" s="153"/>
      <c r="K17241" s="153"/>
      <c r="L17241" s="153"/>
      <c r="M17241" s="153"/>
      <c r="N17241" s="153"/>
      <c r="O17241" s="153"/>
      <c r="P17241" s="153"/>
      <c r="Q17241" s="153"/>
      <c r="R17241" s="153"/>
      <c r="S17241" s="152"/>
      <c r="T17241" s="154"/>
    </row>
    <row r="17242" spans="8:20" x14ac:dyDescent="0.25">
      <c r="H17242" s="153"/>
      <c r="I17242" s="151"/>
      <c r="J17242" s="153"/>
      <c r="K17242" s="153"/>
      <c r="L17242" s="153"/>
      <c r="M17242" s="153"/>
      <c r="N17242" s="153"/>
      <c r="O17242" s="153"/>
      <c r="P17242" s="153"/>
      <c r="Q17242" s="153"/>
      <c r="R17242" s="153"/>
      <c r="S17242" s="152"/>
      <c r="T17242" s="154"/>
    </row>
    <row r="17243" spans="8:20" x14ac:dyDescent="0.25">
      <c r="H17243" s="153"/>
      <c r="I17243" s="151"/>
      <c r="J17243" s="153"/>
      <c r="K17243" s="153"/>
      <c r="L17243" s="153"/>
      <c r="M17243" s="153"/>
      <c r="N17243" s="153"/>
      <c r="O17243" s="153"/>
      <c r="P17243" s="153"/>
      <c r="Q17243" s="153"/>
      <c r="R17243" s="153"/>
      <c r="S17243" s="152"/>
      <c r="T17243" s="154"/>
    </row>
    <row r="17244" spans="8:20" x14ac:dyDescent="0.25">
      <c r="H17244" s="153"/>
      <c r="I17244" s="151"/>
      <c r="J17244" s="153"/>
      <c r="K17244" s="153"/>
      <c r="L17244" s="153"/>
      <c r="M17244" s="153"/>
      <c r="N17244" s="153"/>
      <c r="O17244" s="153"/>
      <c r="P17244" s="153"/>
      <c r="Q17244" s="153"/>
      <c r="R17244" s="153"/>
      <c r="S17244" s="152"/>
      <c r="T17244" s="154"/>
    </row>
    <row r="17245" spans="8:20" x14ac:dyDescent="0.25">
      <c r="H17245" s="153"/>
      <c r="I17245" s="151"/>
      <c r="J17245" s="153"/>
      <c r="K17245" s="153"/>
      <c r="L17245" s="153"/>
      <c r="M17245" s="153"/>
      <c r="N17245" s="153"/>
      <c r="O17245" s="153"/>
      <c r="P17245" s="153"/>
      <c r="Q17245" s="153"/>
      <c r="R17245" s="153"/>
      <c r="S17245" s="152"/>
      <c r="T17245" s="154"/>
    </row>
    <row r="17246" spans="8:20" x14ac:dyDescent="0.25">
      <c r="H17246" s="153"/>
      <c r="I17246" s="151"/>
      <c r="J17246" s="153"/>
      <c r="K17246" s="153"/>
      <c r="L17246" s="153"/>
      <c r="M17246" s="153"/>
      <c r="N17246" s="153"/>
      <c r="O17246" s="153"/>
      <c r="P17246" s="153"/>
      <c r="Q17246" s="153"/>
      <c r="R17246" s="153"/>
      <c r="S17246" s="152"/>
      <c r="T17246" s="154"/>
    </row>
    <row r="17247" spans="8:20" x14ac:dyDescent="0.25">
      <c r="H17247" s="153"/>
      <c r="I17247" s="151"/>
      <c r="J17247" s="153"/>
      <c r="K17247" s="153"/>
      <c r="L17247" s="153"/>
      <c r="M17247" s="153"/>
      <c r="N17247" s="153"/>
      <c r="O17247" s="153"/>
      <c r="P17247" s="153"/>
      <c r="Q17247" s="153"/>
      <c r="R17247" s="153"/>
      <c r="S17247" s="152"/>
      <c r="T17247" s="154"/>
    </row>
    <row r="17248" spans="8:20" x14ac:dyDescent="0.25">
      <c r="H17248" s="153"/>
      <c r="I17248" s="151"/>
      <c r="J17248" s="153"/>
      <c r="K17248" s="153"/>
      <c r="L17248" s="153"/>
      <c r="M17248" s="153"/>
      <c r="N17248" s="153"/>
      <c r="O17248" s="153"/>
      <c r="P17248" s="153"/>
      <c r="Q17248" s="153"/>
      <c r="R17248" s="153"/>
      <c r="S17248" s="152"/>
      <c r="T17248" s="154"/>
    </row>
    <row r="17249" spans="8:20" x14ac:dyDescent="0.25">
      <c r="H17249" s="153"/>
      <c r="I17249" s="151"/>
      <c r="J17249" s="153"/>
      <c r="K17249" s="153"/>
      <c r="L17249" s="153"/>
      <c r="M17249" s="153"/>
      <c r="N17249" s="153"/>
      <c r="O17249" s="153"/>
      <c r="P17249" s="153"/>
      <c r="Q17249" s="153"/>
      <c r="R17249" s="153"/>
      <c r="S17249" s="152"/>
      <c r="T17249" s="154"/>
    </row>
    <row r="17250" spans="8:20" x14ac:dyDescent="0.25">
      <c r="H17250" s="153"/>
      <c r="I17250" s="151"/>
      <c r="J17250" s="153"/>
      <c r="K17250" s="153"/>
      <c r="L17250" s="153"/>
      <c r="M17250" s="153"/>
      <c r="N17250" s="153"/>
      <c r="O17250" s="153"/>
      <c r="P17250" s="153"/>
      <c r="Q17250" s="153"/>
      <c r="R17250" s="153"/>
      <c r="S17250" s="152"/>
      <c r="T17250" s="154"/>
    </row>
    <row r="17251" spans="8:20" x14ac:dyDescent="0.25">
      <c r="H17251" s="153"/>
      <c r="I17251" s="151"/>
      <c r="J17251" s="153"/>
      <c r="K17251" s="153"/>
      <c r="L17251" s="153"/>
      <c r="M17251" s="153"/>
      <c r="N17251" s="153"/>
      <c r="O17251" s="153"/>
      <c r="P17251" s="153"/>
      <c r="Q17251" s="153"/>
      <c r="R17251" s="153"/>
      <c r="S17251" s="152"/>
      <c r="T17251" s="154"/>
    </row>
    <row r="17252" spans="8:20" x14ac:dyDescent="0.25">
      <c r="H17252" s="153"/>
      <c r="I17252" s="151"/>
      <c r="J17252" s="153"/>
      <c r="K17252" s="153"/>
      <c r="L17252" s="153"/>
      <c r="M17252" s="153"/>
      <c r="N17252" s="153"/>
      <c r="O17252" s="153"/>
      <c r="P17252" s="153"/>
      <c r="Q17252" s="153"/>
      <c r="R17252" s="153"/>
      <c r="S17252" s="152"/>
      <c r="T17252" s="154"/>
    </row>
    <row r="17253" spans="8:20" x14ac:dyDescent="0.25">
      <c r="H17253" s="153"/>
      <c r="I17253" s="151"/>
      <c r="J17253" s="153"/>
      <c r="K17253" s="153"/>
      <c r="L17253" s="153"/>
      <c r="M17253" s="153"/>
      <c r="N17253" s="153"/>
      <c r="O17253" s="153"/>
      <c r="P17253" s="153"/>
      <c r="Q17253" s="153"/>
      <c r="R17253" s="153"/>
      <c r="S17253" s="152"/>
      <c r="T17253" s="154"/>
    </row>
    <row r="17254" spans="8:20" x14ac:dyDescent="0.25">
      <c r="H17254" s="153"/>
      <c r="I17254" s="151"/>
      <c r="J17254" s="153"/>
      <c r="K17254" s="153"/>
      <c r="L17254" s="153"/>
      <c r="M17254" s="153"/>
      <c r="N17254" s="153"/>
      <c r="O17254" s="153"/>
      <c r="P17254" s="153"/>
      <c r="Q17254" s="153"/>
      <c r="R17254" s="153"/>
      <c r="S17254" s="152"/>
      <c r="T17254" s="154"/>
    </row>
    <row r="17255" spans="8:20" x14ac:dyDescent="0.25">
      <c r="H17255" s="153"/>
      <c r="I17255" s="151"/>
      <c r="J17255" s="153"/>
      <c r="K17255" s="153"/>
      <c r="L17255" s="153"/>
      <c r="M17255" s="153"/>
      <c r="N17255" s="153"/>
      <c r="O17255" s="153"/>
      <c r="P17255" s="153"/>
      <c r="Q17255" s="153"/>
      <c r="R17255" s="153"/>
      <c r="S17255" s="152"/>
      <c r="T17255" s="154"/>
    </row>
    <row r="17256" spans="8:20" x14ac:dyDescent="0.25">
      <c r="H17256" s="153"/>
      <c r="I17256" s="151"/>
      <c r="J17256" s="153"/>
      <c r="K17256" s="153"/>
      <c r="L17256" s="153"/>
      <c r="M17256" s="153"/>
      <c r="N17256" s="153"/>
      <c r="O17256" s="153"/>
      <c r="P17256" s="153"/>
      <c r="Q17256" s="153"/>
      <c r="R17256" s="153"/>
      <c r="S17256" s="152"/>
      <c r="T17256" s="154"/>
    </row>
    <row r="17257" spans="8:20" x14ac:dyDescent="0.25">
      <c r="H17257" s="153"/>
      <c r="I17257" s="151"/>
      <c r="J17257" s="153"/>
      <c r="K17257" s="153"/>
      <c r="L17257" s="153"/>
      <c r="M17257" s="153"/>
      <c r="N17257" s="153"/>
      <c r="O17257" s="153"/>
      <c r="P17257" s="153"/>
      <c r="Q17257" s="153"/>
      <c r="R17257" s="153"/>
      <c r="S17257" s="152"/>
      <c r="T17257" s="154"/>
    </row>
    <row r="17258" spans="8:20" x14ac:dyDescent="0.25">
      <c r="H17258" s="153"/>
      <c r="I17258" s="151"/>
      <c r="J17258" s="153"/>
      <c r="K17258" s="153"/>
      <c r="L17258" s="153"/>
      <c r="M17258" s="153"/>
      <c r="N17258" s="153"/>
      <c r="O17258" s="153"/>
      <c r="P17258" s="153"/>
      <c r="Q17258" s="153"/>
      <c r="R17258" s="153"/>
      <c r="S17258" s="152"/>
      <c r="T17258" s="154"/>
    </row>
    <row r="17259" spans="8:20" x14ac:dyDescent="0.25">
      <c r="H17259" s="153"/>
      <c r="I17259" s="151"/>
      <c r="J17259" s="153"/>
      <c r="K17259" s="153"/>
      <c r="L17259" s="153"/>
      <c r="M17259" s="153"/>
      <c r="N17259" s="153"/>
      <c r="O17259" s="153"/>
      <c r="P17259" s="153"/>
      <c r="Q17259" s="153"/>
      <c r="R17259" s="153"/>
      <c r="S17259" s="152"/>
      <c r="T17259" s="154"/>
    </row>
    <row r="17260" spans="8:20" x14ac:dyDescent="0.25">
      <c r="H17260" s="153"/>
      <c r="I17260" s="151"/>
      <c r="J17260" s="153"/>
      <c r="K17260" s="153"/>
      <c r="L17260" s="153"/>
      <c r="M17260" s="153"/>
      <c r="N17260" s="153"/>
      <c r="O17260" s="153"/>
      <c r="P17260" s="153"/>
      <c r="Q17260" s="153"/>
      <c r="R17260" s="153"/>
      <c r="S17260" s="152"/>
      <c r="T17260" s="154"/>
    </row>
    <row r="17261" spans="8:20" x14ac:dyDescent="0.25">
      <c r="H17261" s="153"/>
      <c r="I17261" s="151"/>
      <c r="J17261" s="153"/>
      <c r="K17261" s="153"/>
      <c r="L17261" s="153"/>
      <c r="M17261" s="153"/>
      <c r="N17261" s="153"/>
      <c r="O17261" s="153"/>
      <c r="P17261" s="153"/>
      <c r="Q17261" s="153"/>
      <c r="R17261" s="153"/>
      <c r="S17261" s="152"/>
      <c r="T17261" s="154"/>
    </row>
    <row r="17262" spans="8:20" x14ac:dyDescent="0.25">
      <c r="H17262" s="153"/>
      <c r="I17262" s="151"/>
      <c r="J17262" s="153"/>
      <c r="K17262" s="153"/>
      <c r="L17262" s="153"/>
      <c r="M17262" s="153"/>
      <c r="N17262" s="153"/>
      <c r="O17262" s="153"/>
      <c r="P17262" s="153"/>
      <c r="Q17262" s="153"/>
      <c r="R17262" s="153"/>
      <c r="S17262" s="152"/>
      <c r="T17262" s="154"/>
    </row>
    <row r="17263" spans="8:20" x14ac:dyDescent="0.25">
      <c r="H17263" s="153"/>
      <c r="I17263" s="151"/>
      <c r="J17263" s="153"/>
      <c r="K17263" s="153"/>
      <c r="L17263" s="153"/>
      <c r="M17263" s="153"/>
      <c r="N17263" s="153"/>
      <c r="O17263" s="153"/>
      <c r="P17263" s="153"/>
      <c r="Q17263" s="153"/>
      <c r="R17263" s="153"/>
      <c r="S17263" s="152"/>
      <c r="T17263" s="154"/>
    </row>
    <row r="17264" spans="8:20" x14ac:dyDescent="0.25">
      <c r="H17264" s="153"/>
      <c r="I17264" s="151"/>
      <c r="J17264" s="153"/>
      <c r="K17264" s="153"/>
      <c r="L17264" s="153"/>
      <c r="M17264" s="153"/>
      <c r="N17264" s="153"/>
      <c r="O17264" s="153"/>
      <c r="P17264" s="153"/>
      <c r="Q17264" s="153"/>
      <c r="R17264" s="153"/>
      <c r="S17264" s="152"/>
      <c r="T17264" s="154"/>
    </row>
    <row r="17265" spans="8:20" x14ac:dyDescent="0.25">
      <c r="H17265" s="153"/>
      <c r="I17265" s="151"/>
      <c r="J17265" s="153"/>
      <c r="K17265" s="153"/>
      <c r="L17265" s="153"/>
      <c r="M17265" s="153"/>
      <c r="N17265" s="153"/>
      <c r="O17265" s="153"/>
      <c r="P17265" s="153"/>
      <c r="Q17265" s="153"/>
      <c r="R17265" s="153"/>
      <c r="S17265" s="152"/>
      <c r="T17265" s="154"/>
    </row>
    <row r="17266" spans="8:20" x14ac:dyDescent="0.25">
      <c r="H17266" s="153"/>
      <c r="I17266" s="151"/>
      <c r="J17266" s="153"/>
      <c r="K17266" s="153"/>
      <c r="L17266" s="153"/>
      <c r="M17266" s="153"/>
      <c r="N17266" s="153"/>
      <c r="O17266" s="153"/>
      <c r="P17266" s="153"/>
      <c r="Q17266" s="153"/>
      <c r="R17266" s="153"/>
      <c r="S17266" s="152"/>
      <c r="T17266" s="154"/>
    </row>
    <row r="17267" spans="8:20" x14ac:dyDescent="0.25">
      <c r="H17267" s="153"/>
      <c r="I17267" s="151"/>
      <c r="J17267" s="153"/>
      <c r="K17267" s="153"/>
      <c r="L17267" s="153"/>
      <c r="M17267" s="153"/>
      <c r="N17267" s="153"/>
      <c r="O17267" s="153"/>
      <c r="P17267" s="153"/>
      <c r="Q17267" s="153"/>
      <c r="R17267" s="153"/>
      <c r="S17267" s="152"/>
      <c r="T17267" s="154"/>
    </row>
    <row r="17268" spans="8:20" x14ac:dyDescent="0.25">
      <c r="H17268" s="153"/>
      <c r="I17268" s="151"/>
      <c r="J17268" s="153"/>
      <c r="K17268" s="153"/>
      <c r="L17268" s="153"/>
      <c r="M17268" s="153"/>
      <c r="N17268" s="153"/>
      <c r="O17268" s="153"/>
      <c r="P17268" s="153"/>
      <c r="Q17268" s="153"/>
      <c r="R17268" s="153"/>
      <c r="S17268" s="152"/>
      <c r="T17268" s="154"/>
    </row>
    <row r="17269" spans="8:20" x14ac:dyDescent="0.25">
      <c r="H17269" s="153"/>
      <c r="I17269" s="151"/>
      <c r="J17269" s="153"/>
      <c r="K17269" s="153"/>
      <c r="L17269" s="153"/>
      <c r="M17269" s="153"/>
      <c r="N17269" s="153"/>
      <c r="O17269" s="153"/>
      <c r="P17269" s="153"/>
      <c r="Q17269" s="153"/>
      <c r="R17269" s="153"/>
      <c r="S17269" s="152"/>
      <c r="T17269" s="154"/>
    </row>
    <row r="17270" spans="8:20" x14ac:dyDescent="0.25">
      <c r="H17270" s="153"/>
      <c r="I17270" s="151"/>
      <c r="J17270" s="153"/>
      <c r="K17270" s="153"/>
      <c r="L17270" s="153"/>
      <c r="M17270" s="153"/>
      <c r="N17270" s="153"/>
      <c r="O17270" s="153"/>
      <c r="P17270" s="153"/>
      <c r="Q17270" s="153"/>
      <c r="R17270" s="153"/>
      <c r="S17270" s="152"/>
      <c r="T17270" s="154"/>
    </row>
    <row r="17271" spans="8:20" x14ac:dyDescent="0.25">
      <c r="H17271" s="153"/>
      <c r="I17271" s="151"/>
      <c r="J17271" s="153"/>
      <c r="K17271" s="153"/>
      <c r="L17271" s="153"/>
      <c r="M17271" s="153"/>
      <c r="N17271" s="153"/>
      <c r="O17271" s="153"/>
      <c r="P17271" s="153"/>
      <c r="Q17271" s="153"/>
      <c r="R17271" s="153"/>
      <c r="S17271" s="152"/>
      <c r="T17271" s="154"/>
    </row>
    <row r="17272" spans="8:20" x14ac:dyDescent="0.25">
      <c r="H17272" s="153"/>
      <c r="I17272" s="151"/>
      <c r="J17272" s="153"/>
      <c r="K17272" s="153"/>
      <c r="L17272" s="153"/>
      <c r="M17272" s="153"/>
      <c r="N17272" s="153"/>
      <c r="O17272" s="153"/>
      <c r="P17272" s="153"/>
      <c r="Q17272" s="153"/>
      <c r="R17272" s="153"/>
      <c r="S17272" s="152"/>
      <c r="T17272" s="154"/>
    </row>
    <row r="17273" spans="8:20" x14ac:dyDescent="0.25">
      <c r="H17273" s="153"/>
      <c r="I17273" s="151"/>
      <c r="J17273" s="153"/>
      <c r="K17273" s="153"/>
      <c r="L17273" s="153"/>
      <c r="M17273" s="153"/>
      <c r="N17273" s="153"/>
      <c r="O17273" s="153"/>
      <c r="P17273" s="153"/>
      <c r="Q17273" s="153"/>
      <c r="R17273" s="153"/>
      <c r="S17273" s="152"/>
      <c r="T17273" s="154"/>
    </row>
    <row r="17274" spans="8:20" x14ac:dyDescent="0.25">
      <c r="H17274" s="153"/>
      <c r="I17274" s="151"/>
      <c r="J17274" s="153"/>
      <c r="K17274" s="153"/>
      <c r="L17274" s="153"/>
      <c r="M17274" s="153"/>
      <c r="N17274" s="153"/>
      <c r="O17274" s="153"/>
      <c r="P17274" s="153"/>
      <c r="Q17274" s="153"/>
      <c r="R17274" s="153"/>
      <c r="S17274" s="152"/>
      <c r="T17274" s="154"/>
    </row>
    <row r="17275" spans="8:20" x14ac:dyDescent="0.25">
      <c r="H17275" s="153"/>
      <c r="I17275" s="151"/>
      <c r="J17275" s="153"/>
      <c r="K17275" s="153"/>
      <c r="L17275" s="153"/>
      <c r="M17275" s="153"/>
      <c r="N17275" s="153"/>
      <c r="O17275" s="153"/>
      <c r="P17275" s="153"/>
      <c r="Q17275" s="153"/>
      <c r="R17275" s="153"/>
      <c r="S17275" s="152"/>
      <c r="T17275" s="154"/>
    </row>
    <row r="17276" spans="8:20" x14ac:dyDescent="0.25">
      <c r="H17276" s="153"/>
      <c r="I17276" s="151"/>
      <c r="J17276" s="153"/>
      <c r="K17276" s="153"/>
      <c r="L17276" s="153"/>
      <c r="M17276" s="153"/>
      <c r="N17276" s="153"/>
      <c r="O17276" s="153"/>
      <c r="P17276" s="153"/>
      <c r="Q17276" s="153"/>
      <c r="R17276" s="153"/>
      <c r="S17276" s="152"/>
      <c r="T17276" s="154"/>
    </row>
    <row r="17277" spans="8:20" x14ac:dyDescent="0.25">
      <c r="H17277" s="153"/>
      <c r="I17277" s="151"/>
      <c r="J17277" s="153"/>
      <c r="K17277" s="153"/>
      <c r="L17277" s="153"/>
      <c r="M17277" s="153"/>
      <c r="N17277" s="153"/>
      <c r="O17277" s="153"/>
      <c r="P17277" s="153"/>
      <c r="Q17277" s="153"/>
      <c r="R17277" s="153"/>
      <c r="S17277" s="152"/>
      <c r="T17277" s="154"/>
    </row>
    <row r="17278" spans="8:20" x14ac:dyDescent="0.25">
      <c r="H17278" s="153"/>
      <c r="I17278" s="151"/>
      <c r="J17278" s="153"/>
      <c r="K17278" s="153"/>
      <c r="L17278" s="153"/>
      <c r="M17278" s="153"/>
      <c r="N17278" s="153"/>
      <c r="O17278" s="153"/>
      <c r="P17278" s="153"/>
      <c r="Q17278" s="153"/>
      <c r="R17278" s="153"/>
      <c r="S17278" s="152"/>
      <c r="T17278" s="154"/>
    </row>
    <row r="17279" spans="8:20" x14ac:dyDescent="0.25">
      <c r="H17279" s="153"/>
      <c r="I17279" s="151"/>
      <c r="J17279" s="153"/>
      <c r="K17279" s="153"/>
      <c r="L17279" s="153"/>
      <c r="M17279" s="153"/>
      <c r="N17279" s="153"/>
      <c r="O17279" s="153"/>
      <c r="P17279" s="153"/>
      <c r="Q17279" s="153"/>
      <c r="R17279" s="153"/>
      <c r="S17279" s="152"/>
      <c r="T17279" s="154"/>
    </row>
    <row r="17280" spans="8:20" x14ac:dyDescent="0.25">
      <c r="H17280" s="153"/>
      <c r="I17280" s="151"/>
      <c r="J17280" s="153"/>
      <c r="K17280" s="153"/>
      <c r="L17280" s="153"/>
      <c r="M17280" s="153"/>
      <c r="N17280" s="153"/>
      <c r="O17280" s="153"/>
      <c r="P17280" s="153"/>
      <c r="Q17280" s="153"/>
      <c r="R17280" s="153"/>
      <c r="S17280" s="152"/>
      <c r="T17280" s="154"/>
    </row>
    <row r="17281" spans="8:20" x14ac:dyDescent="0.25">
      <c r="H17281" s="153"/>
      <c r="I17281" s="151"/>
      <c r="J17281" s="153"/>
      <c r="K17281" s="153"/>
      <c r="L17281" s="153"/>
      <c r="M17281" s="153"/>
      <c r="N17281" s="153"/>
      <c r="O17281" s="153"/>
      <c r="P17281" s="153"/>
      <c r="Q17281" s="153"/>
      <c r="R17281" s="153"/>
      <c r="S17281" s="152"/>
      <c r="T17281" s="154"/>
    </row>
    <row r="17282" spans="8:20" x14ac:dyDescent="0.25">
      <c r="H17282" s="153"/>
      <c r="I17282" s="151"/>
      <c r="J17282" s="153"/>
      <c r="K17282" s="153"/>
      <c r="L17282" s="153"/>
      <c r="M17282" s="153"/>
      <c r="N17282" s="153"/>
      <c r="O17282" s="153"/>
      <c r="P17282" s="153"/>
      <c r="Q17282" s="153"/>
      <c r="R17282" s="153"/>
      <c r="S17282" s="152"/>
      <c r="T17282" s="154"/>
    </row>
    <row r="17283" spans="8:20" x14ac:dyDescent="0.25">
      <c r="H17283" s="153"/>
      <c r="I17283" s="151"/>
      <c r="J17283" s="153"/>
      <c r="K17283" s="153"/>
      <c r="L17283" s="153"/>
      <c r="M17283" s="153"/>
      <c r="N17283" s="153"/>
      <c r="O17283" s="153"/>
      <c r="P17283" s="153"/>
      <c r="Q17283" s="153"/>
      <c r="R17283" s="153"/>
      <c r="S17283" s="152"/>
      <c r="T17283" s="154"/>
    </row>
    <row r="17284" spans="8:20" x14ac:dyDescent="0.25">
      <c r="H17284" s="153"/>
      <c r="I17284" s="151"/>
      <c r="J17284" s="153"/>
      <c r="K17284" s="153"/>
      <c r="L17284" s="153"/>
      <c r="M17284" s="153"/>
      <c r="N17284" s="153"/>
      <c r="O17284" s="153"/>
      <c r="P17284" s="153"/>
      <c r="Q17284" s="153"/>
      <c r="R17284" s="153"/>
      <c r="S17284" s="152"/>
      <c r="T17284" s="154"/>
    </row>
    <row r="17285" spans="8:20" x14ac:dyDescent="0.25">
      <c r="H17285" s="153"/>
      <c r="I17285" s="151"/>
      <c r="J17285" s="153"/>
      <c r="K17285" s="153"/>
      <c r="L17285" s="153"/>
      <c r="M17285" s="153"/>
      <c r="N17285" s="153"/>
      <c r="O17285" s="153"/>
      <c r="P17285" s="153"/>
      <c r="Q17285" s="153"/>
      <c r="R17285" s="153"/>
      <c r="S17285" s="152"/>
      <c r="T17285" s="154"/>
    </row>
    <row r="17286" spans="8:20" x14ac:dyDescent="0.25">
      <c r="H17286" s="153"/>
      <c r="I17286" s="151"/>
      <c r="J17286" s="153"/>
      <c r="K17286" s="153"/>
      <c r="L17286" s="153"/>
      <c r="M17286" s="153"/>
      <c r="N17286" s="153"/>
      <c r="O17286" s="153"/>
      <c r="P17286" s="153"/>
      <c r="Q17286" s="153"/>
      <c r="R17286" s="153"/>
      <c r="S17286" s="152"/>
      <c r="T17286" s="154"/>
    </row>
    <row r="17287" spans="8:20" x14ac:dyDescent="0.25">
      <c r="H17287" s="153"/>
      <c r="I17287" s="151"/>
      <c r="J17287" s="153"/>
      <c r="K17287" s="153"/>
      <c r="L17287" s="153"/>
      <c r="M17287" s="153"/>
      <c r="N17287" s="153"/>
      <c r="O17287" s="153"/>
      <c r="P17287" s="153"/>
      <c r="Q17287" s="153"/>
      <c r="R17287" s="153"/>
      <c r="S17287" s="152"/>
      <c r="T17287" s="154"/>
    </row>
    <row r="17288" spans="8:20" x14ac:dyDescent="0.25">
      <c r="H17288" s="153"/>
      <c r="I17288" s="151"/>
      <c r="J17288" s="153"/>
      <c r="K17288" s="153"/>
      <c r="L17288" s="153"/>
      <c r="M17288" s="153"/>
      <c r="N17288" s="153"/>
      <c r="O17288" s="153"/>
      <c r="P17288" s="153"/>
      <c r="Q17288" s="153"/>
      <c r="R17288" s="153"/>
      <c r="S17288" s="152"/>
      <c r="T17288" s="154"/>
    </row>
    <row r="17289" spans="8:20" x14ac:dyDescent="0.25">
      <c r="H17289" s="153"/>
      <c r="I17289" s="151"/>
      <c r="J17289" s="153"/>
      <c r="K17289" s="153"/>
      <c r="L17289" s="153"/>
      <c r="M17289" s="153"/>
      <c r="N17289" s="153"/>
      <c r="O17289" s="153"/>
      <c r="P17289" s="153"/>
      <c r="Q17289" s="153"/>
      <c r="R17289" s="153"/>
      <c r="S17289" s="152"/>
      <c r="T17289" s="154"/>
    </row>
    <row r="17290" spans="8:20" x14ac:dyDescent="0.25">
      <c r="H17290" s="153"/>
      <c r="I17290" s="151"/>
      <c r="J17290" s="153"/>
      <c r="K17290" s="153"/>
      <c r="L17290" s="153"/>
      <c r="M17290" s="153"/>
      <c r="N17290" s="153"/>
      <c r="O17290" s="153"/>
      <c r="P17290" s="153"/>
      <c r="Q17290" s="153"/>
      <c r="R17290" s="153"/>
      <c r="S17290" s="152"/>
      <c r="T17290" s="154"/>
    </row>
    <row r="17291" spans="8:20" x14ac:dyDescent="0.25">
      <c r="H17291" s="153"/>
      <c r="I17291" s="151"/>
      <c r="J17291" s="153"/>
      <c r="K17291" s="153"/>
      <c r="L17291" s="153"/>
      <c r="M17291" s="153"/>
      <c r="N17291" s="153"/>
      <c r="O17291" s="153"/>
      <c r="P17291" s="153"/>
      <c r="Q17291" s="153"/>
      <c r="R17291" s="153"/>
      <c r="S17291" s="152"/>
      <c r="T17291" s="154"/>
    </row>
    <row r="17292" spans="8:20" x14ac:dyDescent="0.25">
      <c r="H17292" s="153"/>
      <c r="I17292" s="151"/>
      <c r="J17292" s="153"/>
      <c r="K17292" s="153"/>
      <c r="L17292" s="153"/>
      <c r="M17292" s="153"/>
      <c r="N17292" s="153"/>
      <c r="O17292" s="153"/>
      <c r="P17292" s="153"/>
      <c r="Q17292" s="153"/>
      <c r="R17292" s="153"/>
      <c r="S17292" s="152"/>
      <c r="T17292" s="154"/>
    </row>
    <row r="17293" spans="8:20" x14ac:dyDescent="0.25">
      <c r="H17293" s="153"/>
      <c r="I17293" s="151"/>
      <c r="J17293" s="153"/>
      <c r="K17293" s="153"/>
      <c r="L17293" s="153"/>
      <c r="M17293" s="153"/>
      <c r="N17293" s="153"/>
      <c r="O17293" s="153"/>
      <c r="P17293" s="153"/>
      <c r="Q17293" s="153"/>
      <c r="R17293" s="153"/>
      <c r="S17293" s="152"/>
      <c r="T17293" s="154"/>
    </row>
    <row r="17294" spans="8:20" x14ac:dyDescent="0.25">
      <c r="H17294" s="153"/>
      <c r="I17294" s="151"/>
      <c r="J17294" s="153"/>
      <c r="K17294" s="153"/>
      <c r="L17294" s="153"/>
      <c r="M17294" s="153"/>
      <c r="N17294" s="153"/>
      <c r="O17294" s="153"/>
      <c r="P17294" s="153"/>
      <c r="Q17294" s="153"/>
      <c r="R17294" s="153"/>
      <c r="S17294" s="152"/>
      <c r="T17294" s="154"/>
    </row>
    <row r="17295" spans="8:20" x14ac:dyDescent="0.25">
      <c r="H17295" s="153"/>
      <c r="I17295" s="151"/>
      <c r="J17295" s="153"/>
      <c r="K17295" s="153"/>
      <c r="L17295" s="153"/>
      <c r="M17295" s="153"/>
      <c r="N17295" s="153"/>
      <c r="O17295" s="153"/>
      <c r="P17295" s="153"/>
      <c r="Q17295" s="153"/>
      <c r="R17295" s="153"/>
      <c r="S17295" s="152"/>
      <c r="T17295" s="154"/>
    </row>
    <row r="17296" spans="8:20" x14ac:dyDescent="0.25">
      <c r="H17296" s="153"/>
      <c r="I17296" s="151"/>
      <c r="J17296" s="153"/>
      <c r="K17296" s="153"/>
      <c r="L17296" s="153"/>
      <c r="M17296" s="153"/>
      <c r="N17296" s="153"/>
      <c r="O17296" s="153"/>
      <c r="P17296" s="153"/>
      <c r="Q17296" s="153"/>
      <c r="R17296" s="153"/>
      <c r="S17296" s="152"/>
      <c r="T17296" s="154"/>
    </row>
    <row r="17297" spans="8:20" x14ac:dyDescent="0.25">
      <c r="H17297" s="153"/>
      <c r="I17297" s="151"/>
      <c r="J17297" s="153"/>
      <c r="K17297" s="153"/>
      <c r="L17297" s="153"/>
      <c r="M17297" s="153"/>
      <c r="N17297" s="153"/>
      <c r="O17297" s="153"/>
      <c r="P17297" s="153"/>
      <c r="Q17297" s="153"/>
      <c r="R17297" s="153"/>
      <c r="S17297" s="152"/>
      <c r="T17297" s="154"/>
    </row>
    <row r="17298" spans="8:20" x14ac:dyDescent="0.25">
      <c r="H17298" s="153"/>
      <c r="I17298" s="151"/>
      <c r="J17298" s="153"/>
      <c r="K17298" s="153"/>
      <c r="L17298" s="153"/>
      <c r="M17298" s="153"/>
      <c r="N17298" s="153"/>
      <c r="O17298" s="153"/>
      <c r="P17298" s="153"/>
      <c r="Q17298" s="153"/>
      <c r="R17298" s="153"/>
      <c r="S17298" s="152"/>
      <c r="T17298" s="154"/>
    </row>
    <row r="17299" spans="8:20" x14ac:dyDescent="0.25">
      <c r="H17299" s="153"/>
      <c r="I17299" s="151"/>
      <c r="J17299" s="153"/>
      <c r="K17299" s="153"/>
      <c r="L17299" s="153"/>
      <c r="M17299" s="153"/>
      <c r="N17299" s="153"/>
      <c r="O17299" s="153"/>
      <c r="P17299" s="153"/>
      <c r="Q17299" s="153"/>
      <c r="R17299" s="153"/>
      <c r="S17299" s="152"/>
      <c r="T17299" s="154"/>
    </row>
    <row r="17300" spans="8:20" x14ac:dyDescent="0.25">
      <c r="H17300" s="153"/>
      <c r="I17300" s="151"/>
      <c r="J17300" s="153"/>
      <c r="K17300" s="153"/>
      <c r="L17300" s="153"/>
      <c r="M17300" s="153"/>
      <c r="N17300" s="153"/>
      <c r="O17300" s="153"/>
      <c r="P17300" s="153"/>
      <c r="Q17300" s="153"/>
      <c r="R17300" s="153"/>
      <c r="S17300" s="152"/>
      <c r="T17300" s="154"/>
    </row>
    <row r="17301" spans="8:20" x14ac:dyDescent="0.25">
      <c r="H17301" s="153"/>
      <c r="I17301" s="151"/>
      <c r="J17301" s="153"/>
      <c r="K17301" s="153"/>
      <c r="L17301" s="153"/>
      <c r="M17301" s="153"/>
      <c r="N17301" s="153"/>
      <c r="O17301" s="153"/>
      <c r="P17301" s="153"/>
      <c r="Q17301" s="153"/>
      <c r="R17301" s="153"/>
      <c r="S17301" s="152"/>
      <c r="T17301" s="154"/>
    </row>
    <row r="17302" spans="8:20" x14ac:dyDescent="0.25">
      <c r="H17302" s="153"/>
      <c r="I17302" s="151"/>
      <c r="J17302" s="153"/>
      <c r="K17302" s="153"/>
      <c r="L17302" s="153"/>
      <c r="M17302" s="153"/>
      <c r="N17302" s="153"/>
      <c r="O17302" s="153"/>
      <c r="P17302" s="153"/>
      <c r="Q17302" s="153"/>
      <c r="R17302" s="153"/>
      <c r="S17302" s="152"/>
      <c r="T17302" s="154"/>
    </row>
    <row r="17303" spans="8:20" x14ac:dyDescent="0.25">
      <c r="H17303" s="153"/>
      <c r="I17303" s="151"/>
      <c r="J17303" s="153"/>
      <c r="K17303" s="153"/>
      <c r="L17303" s="153"/>
      <c r="M17303" s="153"/>
      <c r="N17303" s="153"/>
      <c r="O17303" s="153"/>
      <c r="P17303" s="153"/>
      <c r="Q17303" s="153"/>
      <c r="R17303" s="153"/>
      <c r="S17303" s="152"/>
      <c r="T17303" s="154"/>
    </row>
    <row r="17304" spans="8:20" x14ac:dyDescent="0.25">
      <c r="H17304" s="153"/>
      <c r="I17304" s="151"/>
      <c r="J17304" s="153"/>
      <c r="K17304" s="153"/>
      <c r="L17304" s="153"/>
      <c r="M17304" s="153"/>
      <c r="N17304" s="153"/>
      <c r="O17304" s="153"/>
      <c r="P17304" s="153"/>
      <c r="Q17304" s="153"/>
      <c r="R17304" s="153"/>
      <c r="S17304" s="152"/>
      <c r="T17304" s="154"/>
    </row>
    <row r="17305" spans="8:20" x14ac:dyDescent="0.25">
      <c r="H17305" s="153"/>
      <c r="I17305" s="151"/>
      <c r="J17305" s="153"/>
      <c r="K17305" s="153"/>
      <c r="L17305" s="153"/>
      <c r="M17305" s="153"/>
      <c r="N17305" s="153"/>
      <c r="O17305" s="153"/>
      <c r="P17305" s="153"/>
      <c r="Q17305" s="153"/>
      <c r="R17305" s="153"/>
      <c r="S17305" s="152"/>
      <c r="T17305" s="154"/>
    </row>
    <row r="17306" spans="8:20" x14ac:dyDescent="0.25">
      <c r="H17306" s="153"/>
      <c r="I17306" s="151"/>
      <c r="J17306" s="153"/>
      <c r="K17306" s="153"/>
      <c r="L17306" s="153"/>
      <c r="M17306" s="153"/>
      <c r="N17306" s="153"/>
      <c r="O17306" s="153"/>
      <c r="P17306" s="153"/>
      <c r="Q17306" s="153"/>
      <c r="R17306" s="153"/>
      <c r="S17306" s="152"/>
      <c r="T17306" s="154"/>
    </row>
    <row r="17307" spans="8:20" x14ac:dyDescent="0.25">
      <c r="H17307" s="153"/>
      <c r="I17307" s="151"/>
      <c r="J17307" s="153"/>
      <c r="K17307" s="153"/>
      <c r="L17307" s="153"/>
      <c r="M17307" s="153"/>
      <c r="N17307" s="153"/>
      <c r="O17307" s="153"/>
      <c r="P17307" s="153"/>
      <c r="Q17307" s="153"/>
      <c r="R17307" s="153"/>
      <c r="S17307" s="152"/>
      <c r="T17307" s="154"/>
    </row>
    <row r="17308" spans="8:20" x14ac:dyDescent="0.25">
      <c r="H17308" s="153"/>
      <c r="I17308" s="151"/>
      <c r="J17308" s="153"/>
      <c r="K17308" s="153"/>
      <c r="L17308" s="153"/>
      <c r="M17308" s="153"/>
      <c r="N17308" s="153"/>
      <c r="O17308" s="153"/>
      <c r="P17308" s="153"/>
      <c r="Q17308" s="153"/>
      <c r="R17308" s="153"/>
      <c r="S17308" s="152"/>
      <c r="T17308" s="154"/>
    </row>
    <row r="17309" spans="8:20" x14ac:dyDescent="0.25">
      <c r="H17309" s="153"/>
      <c r="I17309" s="151"/>
      <c r="J17309" s="153"/>
      <c r="K17309" s="153"/>
      <c r="L17309" s="153"/>
      <c r="M17309" s="153"/>
      <c r="N17309" s="153"/>
      <c r="O17309" s="153"/>
      <c r="P17309" s="153"/>
      <c r="Q17309" s="153"/>
      <c r="R17309" s="153"/>
      <c r="S17309" s="152"/>
      <c r="T17309" s="154"/>
    </row>
    <row r="17310" spans="8:20" x14ac:dyDescent="0.25">
      <c r="H17310" s="153"/>
      <c r="I17310" s="151"/>
      <c r="J17310" s="153"/>
      <c r="K17310" s="153"/>
      <c r="L17310" s="153"/>
      <c r="M17310" s="153"/>
      <c r="N17310" s="153"/>
      <c r="O17310" s="153"/>
      <c r="P17310" s="153"/>
      <c r="Q17310" s="153"/>
      <c r="R17310" s="153"/>
      <c r="S17310" s="152"/>
      <c r="T17310" s="154"/>
    </row>
    <row r="17311" spans="8:20" x14ac:dyDescent="0.25">
      <c r="H17311" s="153"/>
      <c r="I17311" s="151"/>
      <c r="J17311" s="153"/>
      <c r="K17311" s="153"/>
      <c r="L17311" s="153"/>
      <c r="M17311" s="153"/>
      <c r="N17311" s="153"/>
      <c r="O17311" s="153"/>
      <c r="P17311" s="153"/>
      <c r="Q17311" s="153"/>
      <c r="R17311" s="153"/>
      <c r="S17311" s="152"/>
      <c r="T17311" s="154"/>
    </row>
    <row r="17312" spans="8:20" x14ac:dyDescent="0.25">
      <c r="H17312" s="153"/>
      <c r="I17312" s="151"/>
      <c r="J17312" s="153"/>
      <c r="K17312" s="153"/>
      <c r="L17312" s="153"/>
      <c r="M17312" s="153"/>
      <c r="N17312" s="153"/>
      <c r="O17312" s="153"/>
      <c r="P17312" s="153"/>
      <c r="Q17312" s="153"/>
      <c r="R17312" s="153"/>
      <c r="S17312" s="152"/>
      <c r="T17312" s="154"/>
    </row>
    <row r="17313" spans="8:20" x14ac:dyDescent="0.25">
      <c r="H17313" s="153"/>
      <c r="I17313" s="151"/>
      <c r="J17313" s="153"/>
      <c r="K17313" s="153"/>
      <c r="L17313" s="153"/>
      <c r="M17313" s="153"/>
      <c r="N17313" s="153"/>
      <c r="O17313" s="153"/>
      <c r="P17313" s="153"/>
      <c r="Q17313" s="153"/>
      <c r="R17313" s="153"/>
      <c r="S17313" s="152"/>
      <c r="T17313" s="154"/>
    </row>
    <row r="17314" spans="8:20" x14ac:dyDescent="0.25">
      <c r="H17314" s="153"/>
      <c r="I17314" s="151"/>
      <c r="J17314" s="153"/>
      <c r="K17314" s="153"/>
      <c r="L17314" s="153"/>
      <c r="M17314" s="153"/>
      <c r="N17314" s="153"/>
      <c r="O17314" s="153"/>
      <c r="P17314" s="153"/>
      <c r="Q17314" s="153"/>
      <c r="R17314" s="153"/>
      <c r="S17314" s="152"/>
      <c r="T17314" s="154"/>
    </row>
    <row r="17315" spans="8:20" x14ac:dyDescent="0.25">
      <c r="H17315" s="153"/>
      <c r="I17315" s="151"/>
      <c r="J17315" s="153"/>
      <c r="K17315" s="153"/>
      <c r="L17315" s="153"/>
      <c r="M17315" s="153"/>
      <c r="N17315" s="153"/>
      <c r="O17315" s="153"/>
      <c r="P17315" s="153"/>
      <c r="Q17315" s="153"/>
      <c r="R17315" s="153"/>
      <c r="S17315" s="152"/>
      <c r="T17315" s="154"/>
    </row>
    <row r="17316" spans="8:20" x14ac:dyDescent="0.25">
      <c r="H17316" s="153"/>
      <c r="I17316" s="151"/>
      <c r="J17316" s="153"/>
      <c r="K17316" s="153"/>
      <c r="L17316" s="153"/>
      <c r="M17316" s="153"/>
      <c r="N17316" s="153"/>
      <c r="O17316" s="153"/>
      <c r="P17316" s="153"/>
      <c r="Q17316" s="153"/>
      <c r="R17316" s="153"/>
      <c r="S17316" s="152"/>
      <c r="T17316" s="154"/>
    </row>
    <row r="17317" spans="8:20" x14ac:dyDescent="0.25">
      <c r="H17317" s="153"/>
      <c r="I17317" s="151"/>
      <c r="J17317" s="153"/>
      <c r="K17317" s="153"/>
      <c r="L17317" s="153"/>
      <c r="M17317" s="153"/>
      <c r="N17317" s="153"/>
      <c r="O17317" s="153"/>
      <c r="P17317" s="153"/>
      <c r="Q17317" s="153"/>
      <c r="R17317" s="153"/>
      <c r="S17317" s="152"/>
      <c r="T17317" s="154"/>
    </row>
    <row r="17318" spans="8:20" x14ac:dyDescent="0.25">
      <c r="H17318" s="153"/>
      <c r="I17318" s="151"/>
      <c r="J17318" s="153"/>
      <c r="K17318" s="153"/>
      <c r="L17318" s="153"/>
      <c r="M17318" s="153"/>
      <c r="N17318" s="153"/>
      <c r="O17318" s="153"/>
      <c r="P17318" s="153"/>
      <c r="Q17318" s="153"/>
      <c r="R17318" s="153"/>
      <c r="S17318" s="152"/>
      <c r="T17318" s="154"/>
    </row>
    <row r="17319" spans="8:20" x14ac:dyDescent="0.25">
      <c r="H17319" s="153"/>
      <c r="I17319" s="151"/>
      <c r="J17319" s="153"/>
      <c r="K17319" s="153"/>
      <c r="L17319" s="153"/>
      <c r="M17319" s="153"/>
      <c r="N17319" s="153"/>
      <c r="O17319" s="153"/>
      <c r="P17319" s="153"/>
      <c r="Q17319" s="153"/>
      <c r="R17319" s="153"/>
      <c r="S17319" s="152"/>
      <c r="T17319" s="154"/>
    </row>
    <row r="17320" spans="8:20" x14ac:dyDescent="0.25">
      <c r="H17320" s="153"/>
      <c r="I17320" s="151"/>
      <c r="J17320" s="153"/>
      <c r="K17320" s="153"/>
      <c r="L17320" s="153"/>
      <c r="M17320" s="153"/>
      <c r="N17320" s="153"/>
      <c r="O17320" s="153"/>
      <c r="P17320" s="153"/>
      <c r="Q17320" s="153"/>
      <c r="R17320" s="153"/>
      <c r="S17320" s="152"/>
      <c r="T17320" s="154"/>
    </row>
    <row r="17321" spans="8:20" x14ac:dyDescent="0.25">
      <c r="H17321" s="153"/>
      <c r="I17321" s="151"/>
      <c r="J17321" s="153"/>
      <c r="K17321" s="153"/>
      <c r="L17321" s="153"/>
      <c r="M17321" s="153"/>
      <c r="N17321" s="153"/>
      <c r="O17321" s="153"/>
      <c r="P17321" s="153"/>
      <c r="Q17321" s="153"/>
      <c r="R17321" s="153"/>
      <c r="S17321" s="152"/>
      <c r="T17321" s="154"/>
    </row>
    <row r="17322" spans="8:20" x14ac:dyDescent="0.25">
      <c r="H17322" s="153"/>
      <c r="I17322" s="151"/>
      <c r="J17322" s="153"/>
      <c r="K17322" s="153"/>
      <c r="L17322" s="153"/>
      <c r="M17322" s="153"/>
      <c r="N17322" s="153"/>
      <c r="O17322" s="153"/>
      <c r="P17322" s="153"/>
      <c r="Q17322" s="153"/>
      <c r="R17322" s="153"/>
      <c r="S17322" s="152"/>
      <c r="T17322" s="154"/>
    </row>
    <row r="17323" spans="8:20" x14ac:dyDescent="0.25">
      <c r="H17323" s="153"/>
      <c r="I17323" s="151"/>
      <c r="J17323" s="153"/>
      <c r="K17323" s="153"/>
      <c r="L17323" s="153"/>
      <c r="M17323" s="153"/>
      <c r="N17323" s="153"/>
      <c r="O17323" s="153"/>
      <c r="P17323" s="153"/>
      <c r="Q17323" s="153"/>
      <c r="R17323" s="153"/>
      <c r="S17323" s="152"/>
      <c r="T17323" s="154"/>
    </row>
    <row r="17324" spans="8:20" x14ac:dyDescent="0.25">
      <c r="H17324" s="153"/>
      <c r="I17324" s="151"/>
      <c r="J17324" s="153"/>
      <c r="K17324" s="153"/>
      <c r="L17324" s="153"/>
      <c r="M17324" s="153"/>
      <c r="N17324" s="153"/>
      <c r="O17324" s="153"/>
      <c r="P17324" s="153"/>
      <c r="Q17324" s="153"/>
      <c r="R17324" s="153"/>
      <c r="S17324" s="152"/>
      <c r="T17324" s="154"/>
    </row>
    <row r="17325" spans="8:20" x14ac:dyDescent="0.25">
      <c r="H17325" s="153"/>
      <c r="I17325" s="151"/>
      <c r="J17325" s="153"/>
      <c r="K17325" s="153"/>
      <c r="L17325" s="153"/>
      <c r="M17325" s="153"/>
      <c r="N17325" s="153"/>
      <c r="O17325" s="153"/>
      <c r="P17325" s="153"/>
      <c r="Q17325" s="153"/>
      <c r="R17325" s="153"/>
      <c r="S17325" s="152"/>
      <c r="T17325" s="154"/>
    </row>
    <row r="17326" spans="8:20" x14ac:dyDescent="0.25">
      <c r="H17326" s="153"/>
      <c r="I17326" s="151"/>
      <c r="J17326" s="153"/>
      <c r="K17326" s="153"/>
      <c r="L17326" s="153"/>
      <c r="M17326" s="153"/>
      <c r="N17326" s="153"/>
      <c r="O17326" s="153"/>
      <c r="P17326" s="153"/>
      <c r="Q17326" s="153"/>
      <c r="R17326" s="153"/>
      <c r="S17326" s="152"/>
      <c r="T17326" s="154"/>
    </row>
    <row r="17327" spans="8:20" x14ac:dyDescent="0.25">
      <c r="H17327" s="153"/>
      <c r="I17327" s="151"/>
      <c r="J17327" s="153"/>
      <c r="K17327" s="153"/>
      <c r="L17327" s="153"/>
      <c r="M17327" s="153"/>
      <c r="N17327" s="153"/>
      <c r="O17327" s="153"/>
      <c r="P17327" s="153"/>
      <c r="Q17327" s="153"/>
      <c r="R17327" s="153"/>
      <c r="S17327" s="152"/>
      <c r="T17327" s="154"/>
    </row>
    <row r="17328" spans="8:20" x14ac:dyDescent="0.25">
      <c r="H17328" s="153"/>
      <c r="I17328" s="151"/>
      <c r="J17328" s="153"/>
      <c r="K17328" s="153"/>
      <c r="L17328" s="153"/>
      <c r="M17328" s="153"/>
      <c r="N17328" s="153"/>
      <c r="O17328" s="153"/>
      <c r="P17328" s="153"/>
      <c r="Q17328" s="153"/>
      <c r="R17328" s="153"/>
      <c r="S17328" s="152"/>
      <c r="T17328" s="154"/>
    </row>
    <row r="17329" spans="8:20" x14ac:dyDescent="0.25">
      <c r="H17329" s="153"/>
      <c r="I17329" s="151"/>
      <c r="J17329" s="153"/>
      <c r="K17329" s="153"/>
      <c r="L17329" s="153"/>
      <c r="M17329" s="153"/>
      <c r="N17329" s="153"/>
      <c r="O17329" s="153"/>
      <c r="P17329" s="153"/>
      <c r="Q17329" s="153"/>
      <c r="R17329" s="153"/>
      <c r="S17329" s="152"/>
      <c r="T17329" s="154"/>
    </row>
    <row r="17330" spans="8:20" x14ac:dyDescent="0.25">
      <c r="H17330" s="153"/>
      <c r="I17330" s="151"/>
      <c r="J17330" s="153"/>
      <c r="K17330" s="153"/>
      <c r="L17330" s="153"/>
      <c r="M17330" s="153"/>
      <c r="N17330" s="153"/>
      <c r="O17330" s="153"/>
      <c r="P17330" s="153"/>
      <c r="Q17330" s="153"/>
      <c r="R17330" s="153"/>
      <c r="S17330" s="152"/>
      <c r="T17330" s="154"/>
    </row>
    <row r="17331" spans="8:20" x14ac:dyDescent="0.25">
      <c r="H17331" s="153"/>
      <c r="I17331" s="151"/>
      <c r="J17331" s="153"/>
      <c r="K17331" s="153"/>
      <c r="L17331" s="153"/>
      <c r="M17331" s="153"/>
      <c r="N17331" s="153"/>
      <c r="O17331" s="153"/>
      <c r="P17331" s="153"/>
      <c r="Q17331" s="153"/>
      <c r="R17331" s="153"/>
      <c r="S17331" s="152"/>
      <c r="T17331" s="154"/>
    </row>
    <row r="17332" spans="8:20" x14ac:dyDescent="0.25">
      <c r="H17332" s="153"/>
      <c r="I17332" s="151"/>
      <c r="J17332" s="153"/>
      <c r="K17332" s="153"/>
      <c r="L17332" s="153"/>
      <c r="M17332" s="153"/>
      <c r="N17332" s="153"/>
      <c r="O17332" s="153"/>
      <c r="P17332" s="153"/>
      <c r="Q17332" s="153"/>
      <c r="R17332" s="153"/>
      <c r="S17332" s="152"/>
      <c r="T17332" s="154"/>
    </row>
    <row r="17333" spans="8:20" x14ac:dyDescent="0.25">
      <c r="H17333" s="153"/>
      <c r="I17333" s="151"/>
      <c r="J17333" s="153"/>
      <c r="K17333" s="153"/>
      <c r="L17333" s="153"/>
      <c r="M17333" s="153"/>
      <c r="N17333" s="153"/>
      <c r="O17333" s="153"/>
      <c r="P17333" s="153"/>
      <c r="Q17333" s="153"/>
      <c r="R17333" s="153"/>
      <c r="S17333" s="152"/>
      <c r="T17333" s="154"/>
    </row>
    <row r="17334" spans="8:20" x14ac:dyDescent="0.25">
      <c r="H17334" s="153"/>
      <c r="I17334" s="151"/>
      <c r="J17334" s="153"/>
      <c r="K17334" s="153"/>
      <c r="L17334" s="153"/>
      <c r="M17334" s="153"/>
      <c r="N17334" s="153"/>
      <c r="O17334" s="153"/>
      <c r="P17334" s="153"/>
      <c r="Q17334" s="153"/>
      <c r="R17334" s="153"/>
      <c r="S17334" s="152"/>
      <c r="T17334" s="154"/>
    </row>
    <row r="17335" spans="8:20" x14ac:dyDescent="0.25">
      <c r="H17335" s="153"/>
      <c r="I17335" s="151"/>
      <c r="J17335" s="153"/>
      <c r="K17335" s="153"/>
      <c r="L17335" s="153"/>
      <c r="M17335" s="153"/>
      <c r="N17335" s="153"/>
      <c r="O17335" s="153"/>
      <c r="P17335" s="153"/>
      <c r="Q17335" s="153"/>
      <c r="R17335" s="153"/>
      <c r="S17335" s="152"/>
      <c r="T17335" s="154"/>
    </row>
    <row r="17336" spans="8:20" x14ac:dyDescent="0.25">
      <c r="H17336" s="153"/>
      <c r="I17336" s="151"/>
      <c r="J17336" s="153"/>
      <c r="K17336" s="153"/>
      <c r="L17336" s="153"/>
      <c r="M17336" s="153"/>
      <c r="N17336" s="153"/>
      <c r="O17336" s="153"/>
      <c r="P17336" s="153"/>
      <c r="Q17336" s="153"/>
      <c r="R17336" s="153"/>
      <c r="S17336" s="152"/>
      <c r="T17336" s="154"/>
    </row>
    <row r="17337" spans="8:20" x14ac:dyDescent="0.25">
      <c r="H17337" s="153"/>
      <c r="I17337" s="151"/>
      <c r="J17337" s="153"/>
      <c r="K17337" s="153"/>
      <c r="L17337" s="153"/>
      <c r="M17337" s="153"/>
      <c r="N17337" s="153"/>
      <c r="O17337" s="153"/>
      <c r="P17337" s="153"/>
      <c r="Q17337" s="153"/>
      <c r="R17337" s="153"/>
      <c r="S17337" s="152"/>
      <c r="T17337" s="154"/>
    </row>
    <row r="17338" spans="8:20" x14ac:dyDescent="0.25">
      <c r="H17338" s="153"/>
      <c r="I17338" s="151"/>
      <c r="J17338" s="153"/>
      <c r="K17338" s="153"/>
      <c r="L17338" s="153"/>
      <c r="M17338" s="153"/>
      <c r="N17338" s="153"/>
      <c r="O17338" s="153"/>
      <c r="P17338" s="153"/>
      <c r="Q17338" s="153"/>
      <c r="R17338" s="153"/>
      <c r="S17338" s="152"/>
      <c r="T17338" s="154"/>
    </row>
    <row r="17339" spans="8:20" x14ac:dyDescent="0.25">
      <c r="H17339" s="153"/>
      <c r="I17339" s="151"/>
      <c r="J17339" s="153"/>
      <c r="K17339" s="153"/>
      <c r="L17339" s="153"/>
      <c r="M17339" s="153"/>
      <c r="N17339" s="153"/>
      <c r="O17339" s="153"/>
      <c r="P17339" s="153"/>
      <c r="Q17339" s="153"/>
      <c r="R17339" s="153"/>
      <c r="S17339" s="152"/>
      <c r="T17339" s="154"/>
    </row>
    <row r="17340" spans="8:20" x14ac:dyDescent="0.25">
      <c r="H17340" s="153"/>
      <c r="I17340" s="151"/>
      <c r="J17340" s="153"/>
      <c r="K17340" s="153"/>
      <c r="L17340" s="153"/>
      <c r="M17340" s="153"/>
      <c r="N17340" s="153"/>
      <c r="O17340" s="153"/>
      <c r="P17340" s="153"/>
      <c r="Q17340" s="153"/>
      <c r="R17340" s="153"/>
      <c r="S17340" s="152"/>
      <c r="T17340" s="154"/>
    </row>
    <row r="17341" spans="8:20" x14ac:dyDescent="0.25">
      <c r="H17341" s="153"/>
      <c r="I17341" s="151"/>
      <c r="J17341" s="153"/>
      <c r="K17341" s="153"/>
      <c r="L17341" s="153"/>
      <c r="M17341" s="153"/>
      <c r="N17341" s="153"/>
      <c r="O17341" s="153"/>
      <c r="P17341" s="153"/>
      <c r="Q17341" s="153"/>
      <c r="R17341" s="153"/>
      <c r="S17341" s="152"/>
      <c r="T17341" s="154"/>
    </row>
    <row r="17342" spans="8:20" x14ac:dyDescent="0.25">
      <c r="H17342" s="153"/>
      <c r="I17342" s="151"/>
      <c r="J17342" s="153"/>
      <c r="K17342" s="153"/>
      <c r="L17342" s="153"/>
      <c r="M17342" s="153"/>
      <c r="N17342" s="153"/>
      <c r="O17342" s="153"/>
      <c r="P17342" s="153"/>
      <c r="Q17342" s="153"/>
      <c r="R17342" s="153"/>
      <c r="S17342" s="152"/>
      <c r="T17342" s="154"/>
    </row>
    <row r="17343" spans="8:20" x14ac:dyDescent="0.25">
      <c r="H17343" s="153"/>
      <c r="I17343" s="151"/>
      <c r="J17343" s="153"/>
      <c r="K17343" s="153"/>
      <c r="L17343" s="153"/>
      <c r="M17343" s="153"/>
      <c r="N17343" s="153"/>
      <c r="O17343" s="153"/>
      <c r="P17343" s="153"/>
      <c r="Q17343" s="153"/>
      <c r="R17343" s="153"/>
      <c r="S17343" s="152"/>
      <c r="T17343" s="154"/>
    </row>
    <row r="17344" spans="8:20" x14ac:dyDescent="0.25">
      <c r="H17344" s="153"/>
      <c r="I17344" s="151"/>
      <c r="J17344" s="153"/>
      <c r="K17344" s="153"/>
      <c r="L17344" s="153"/>
      <c r="M17344" s="153"/>
      <c r="N17344" s="153"/>
      <c r="O17344" s="153"/>
      <c r="P17344" s="153"/>
      <c r="Q17344" s="153"/>
      <c r="R17344" s="153"/>
      <c r="S17344" s="152"/>
      <c r="T17344" s="154"/>
    </row>
    <row r="17345" spans="8:20" x14ac:dyDescent="0.25">
      <c r="H17345" s="153"/>
      <c r="I17345" s="151"/>
      <c r="J17345" s="153"/>
      <c r="K17345" s="153"/>
      <c r="L17345" s="153"/>
      <c r="M17345" s="153"/>
      <c r="N17345" s="153"/>
      <c r="O17345" s="153"/>
      <c r="P17345" s="153"/>
      <c r="Q17345" s="153"/>
      <c r="R17345" s="153"/>
      <c r="S17345" s="152"/>
      <c r="T17345" s="154"/>
    </row>
    <row r="17346" spans="8:20" x14ac:dyDescent="0.25">
      <c r="H17346" s="153"/>
      <c r="I17346" s="151"/>
      <c r="J17346" s="153"/>
      <c r="K17346" s="153"/>
      <c r="L17346" s="153"/>
      <c r="M17346" s="153"/>
      <c r="N17346" s="153"/>
      <c r="O17346" s="153"/>
      <c r="P17346" s="153"/>
      <c r="Q17346" s="153"/>
      <c r="R17346" s="153"/>
      <c r="S17346" s="152"/>
      <c r="T17346" s="154"/>
    </row>
    <row r="17347" spans="8:20" x14ac:dyDescent="0.25">
      <c r="H17347" s="153"/>
      <c r="I17347" s="151"/>
      <c r="J17347" s="153"/>
      <c r="K17347" s="153"/>
      <c r="L17347" s="153"/>
      <c r="M17347" s="153"/>
      <c r="N17347" s="153"/>
      <c r="O17347" s="153"/>
      <c r="P17347" s="153"/>
      <c r="Q17347" s="153"/>
      <c r="R17347" s="153"/>
      <c r="S17347" s="152"/>
      <c r="T17347" s="154"/>
    </row>
    <row r="17348" spans="8:20" x14ac:dyDescent="0.25">
      <c r="H17348" s="153"/>
      <c r="I17348" s="151"/>
      <c r="J17348" s="153"/>
      <c r="K17348" s="153"/>
      <c r="L17348" s="153"/>
      <c r="M17348" s="153"/>
      <c r="N17348" s="153"/>
      <c r="O17348" s="153"/>
      <c r="P17348" s="153"/>
      <c r="Q17348" s="153"/>
      <c r="R17348" s="153"/>
      <c r="S17348" s="152"/>
      <c r="T17348" s="154"/>
    </row>
    <row r="17349" spans="8:20" x14ac:dyDescent="0.25">
      <c r="H17349" s="153"/>
      <c r="I17349" s="151"/>
      <c r="J17349" s="153"/>
      <c r="K17349" s="153"/>
      <c r="L17349" s="153"/>
      <c r="M17349" s="153"/>
      <c r="N17349" s="153"/>
      <c r="O17349" s="153"/>
      <c r="P17349" s="153"/>
      <c r="Q17349" s="153"/>
      <c r="R17349" s="153"/>
      <c r="S17349" s="152"/>
      <c r="T17349" s="154"/>
    </row>
    <row r="17350" spans="8:20" x14ac:dyDescent="0.25">
      <c r="H17350" s="153"/>
      <c r="I17350" s="151"/>
      <c r="J17350" s="153"/>
      <c r="K17350" s="153"/>
      <c r="L17350" s="153"/>
      <c r="M17350" s="153"/>
      <c r="N17350" s="153"/>
      <c r="O17350" s="153"/>
      <c r="P17350" s="153"/>
      <c r="Q17350" s="153"/>
      <c r="R17350" s="153"/>
      <c r="S17350" s="152"/>
      <c r="T17350" s="154"/>
    </row>
    <row r="17351" spans="8:20" x14ac:dyDescent="0.25">
      <c r="H17351" s="153"/>
      <c r="I17351" s="151"/>
      <c r="J17351" s="153"/>
      <c r="K17351" s="153"/>
      <c r="L17351" s="153"/>
      <c r="M17351" s="153"/>
      <c r="N17351" s="153"/>
      <c r="O17351" s="153"/>
      <c r="P17351" s="153"/>
      <c r="Q17351" s="153"/>
      <c r="R17351" s="153"/>
      <c r="S17351" s="152"/>
      <c r="T17351" s="154"/>
    </row>
    <row r="17352" spans="8:20" x14ac:dyDescent="0.25">
      <c r="H17352" s="153"/>
      <c r="I17352" s="151"/>
      <c r="J17352" s="153"/>
      <c r="K17352" s="153"/>
      <c r="L17352" s="153"/>
      <c r="M17352" s="153"/>
      <c r="N17352" s="153"/>
      <c r="O17352" s="153"/>
      <c r="P17352" s="153"/>
      <c r="Q17352" s="153"/>
      <c r="R17352" s="153"/>
      <c r="S17352" s="152"/>
      <c r="T17352" s="154"/>
    </row>
    <row r="17353" spans="8:20" x14ac:dyDescent="0.25">
      <c r="H17353" s="153"/>
      <c r="I17353" s="151"/>
      <c r="J17353" s="153"/>
      <c r="K17353" s="153"/>
      <c r="L17353" s="153"/>
      <c r="M17353" s="153"/>
      <c r="N17353" s="153"/>
      <c r="O17353" s="153"/>
      <c r="P17353" s="153"/>
      <c r="Q17353" s="153"/>
      <c r="R17353" s="153"/>
      <c r="S17353" s="152"/>
      <c r="T17353" s="154"/>
    </row>
    <row r="17354" spans="8:20" x14ac:dyDescent="0.25">
      <c r="H17354" s="153"/>
      <c r="I17354" s="151"/>
      <c r="J17354" s="153"/>
      <c r="K17354" s="153"/>
      <c r="L17354" s="153"/>
      <c r="M17354" s="153"/>
      <c r="N17354" s="153"/>
      <c r="O17354" s="153"/>
      <c r="P17354" s="153"/>
      <c r="Q17354" s="153"/>
      <c r="R17354" s="153"/>
      <c r="S17354" s="152"/>
      <c r="T17354" s="154"/>
    </row>
    <row r="17355" spans="8:20" x14ac:dyDescent="0.25">
      <c r="H17355" s="153"/>
      <c r="I17355" s="151"/>
      <c r="J17355" s="153"/>
      <c r="K17355" s="153"/>
      <c r="L17355" s="153"/>
      <c r="M17355" s="153"/>
      <c r="N17355" s="153"/>
      <c r="O17355" s="153"/>
      <c r="P17355" s="153"/>
      <c r="Q17355" s="153"/>
      <c r="R17355" s="153"/>
      <c r="S17355" s="152"/>
      <c r="T17355" s="154"/>
    </row>
    <row r="17356" spans="8:20" x14ac:dyDescent="0.25">
      <c r="H17356" s="153"/>
      <c r="I17356" s="151"/>
      <c r="J17356" s="153"/>
      <c r="K17356" s="153"/>
      <c r="L17356" s="153"/>
      <c r="M17356" s="153"/>
      <c r="N17356" s="153"/>
      <c r="O17356" s="153"/>
      <c r="P17356" s="153"/>
      <c r="Q17356" s="153"/>
      <c r="R17356" s="153"/>
      <c r="S17356" s="152"/>
      <c r="T17356" s="154"/>
    </row>
    <row r="17357" spans="8:20" x14ac:dyDescent="0.25">
      <c r="H17357" s="153"/>
      <c r="I17357" s="151"/>
      <c r="J17357" s="153"/>
      <c r="K17357" s="153"/>
      <c r="L17357" s="153"/>
      <c r="M17357" s="153"/>
      <c r="N17357" s="153"/>
      <c r="O17357" s="153"/>
      <c r="P17357" s="153"/>
      <c r="Q17357" s="153"/>
      <c r="R17357" s="153"/>
      <c r="S17357" s="152"/>
      <c r="T17357" s="154"/>
    </row>
    <row r="17358" spans="8:20" x14ac:dyDescent="0.25">
      <c r="H17358" s="153"/>
      <c r="I17358" s="151"/>
      <c r="J17358" s="153"/>
      <c r="K17358" s="153"/>
      <c r="L17358" s="153"/>
      <c r="M17358" s="153"/>
      <c r="N17358" s="153"/>
      <c r="O17358" s="153"/>
      <c r="P17358" s="153"/>
      <c r="Q17358" s="153"/>
      <c r="R17358" s="153"/>
      <c r="S17358" s="152"/>
      <c r="T17358" s="154"/>
    </row>
    <row r="17359" spans="8:20" x14ac:dyDescent="0.25">
      <c r="H17359" s="153"/>
      <c r="I17359" s="151"/>
      <c r="J17359" s="153"/>
      <c r="K17359" s="153"/>
      <c r="L17359" s="153"/>
      <c r="M17359" s="153"/>
      <c r="N17359" s="153"/>
      <c r="O17359" s="153"/>
      <c r="P17359" s="153"/>
      <c r="Q17359" s="153"/>
      <c r="R17359" s="153"/>
      <c r="S17359" s="152"/>
      <c r="T17359" s="154"/>
    </row>
    <row r="17360" spans="8:20" x14ac:dyDescent="0.25">
      <c r="H17360" s="153"/>
      <c r="I17360" s="151"/>
      <c r="J17360" s="153"/>
      <c r="K17360" s="153"/>
      <c r="L17360" s="153"/>
      <c r="M17360" s="153"/>
      <c r="N17360" s="153"/>
      <c r="O17360" s="153"/>
      <c r="P17360" s="153"/>
      <c r="Q17360" s="153"/>
      <c r="R17360" s="153"/>
      <c r="S17360" s="152"/>
      <c r="T17360" s="154"/>
    </row>
    <row r="17361" spans="8:20" x14ac:dyDescent="0.25">
      <c r="H17361" s="153"/>
      <c r="I17361" s="151"/>
      <c r="J17361" s="153"/>
      <c r="K17361" s="153"/>
      <c r="L17361" s="153"/>
      <c r="M17361" s="153"/>
      <c r="N17361" s="153"/>
      <c r="O17361" s="153"/>
      <c r="P17361" s="153"/>
      <c r="Q17361" s="153"/>
      <c r="R17361" s="153"/>
      <c r="S17361" s="152"/>
      <c r="T17361" s="154"/>
    </row>
    <row r="17362" spans="8:20" x14ac:dyDescent="0.25">
      <c r="H17362" s="153"/>
      <c r="I17362" s="151"/>
      <c r="J17362" s="153"/>
      <c r="K17362" s="153"/>
      <c r="L17362" s="153"/>
      <c r="M17362" s="153"/>
      <c r="N17362" s="153"/>
      <c r="O17362" s="153"/>
      <c r="P17362" s="153"/>
      <c r="Q17362" s="153"/>
      <c r="R17362" s="153"/>
      <c r="S17362" s="152"/>
      <c r="T17362" s="154"/>
    </row>
    <row r="17363" spans="8:20" x14ac:dyDescent="0.25">
      <c r="H17363" s="153"/>
      <c r="I17363" s="151"/>
      <c r="J17363" s="153"/>
      <c r="K17363" s="153"/>
      <c r="L17363" s="153"/>
      <c r="M17363" s="153"/>
      <c r="N17363" s="153"/>
      <c r="O17363" s="153"/>
      <c r="P17363" s="153"/>
      <c r="Q17363" s="153"/>
      <c r="R17363" s="153"/>
      <c r="S17363" s="152"/>
      <c r="T17363" s="154"/>
    </row>
    <row r="17364" spans="8:20" x14ac:dyDescent="0.25">
      <c r="H17364" s="153"/>
      <c r="I17364" s="151"/>
      <c r="J17364" s="153"/>
      <c r="K17364" s="153"/>
      <c r="L17364" s="153"/>
      <c r="M17364" s="153"/>
      <c r="N17364" s="153"/>
      <c r="O17364" s="153"/>
      <c r="P17364" s="153"/>
      <c r="Q17364" s="153"/>
      <c r="R17364" s="153"/>
      <c r="S17364" s="152"/>
      <c r="T17364" s="154"/>
    </row>
    <row r="17365" spans="8:20" x14ac:dyDescent="0.25">
      <c r="H17365" s="153"/>
      <c r="I17365" s="151"/>
      <c r="J17365" s="153"/>
      <c r="K17365" s="153"/>
      <c r="L17365" s="153"/>
      <c r="M17365" s="153"/>
      <c r="N17365" s="153"/>
      <c r="O17365" s="153"/>
      <c r="P17365" s="153"/>
      <c r="Q17365" s="153"/>
      <c r="R17365" s="153"/>
      <c r="S17365" s="152"/>
      <c r="T17365" s="154"/>
    </row>
    <row r="17366" spans="8:20" x14ac:dyDescent="0.25">
      <c r="H17366" s="153"/>
      <c r="I17366" s="151"/>
      <c r="J17366" s="153"/>
      <c r="K17366" s="153"/>
      <c r="L17366" s="153"/>
      <c r="M17366" s="153"/>
      <c r="N17366" s="153"/>
      <c r="O17366" s="153"/>
      <c r="P17366" s="153"/>
      <c r="Q17366" s="153"/>
      <c r="R17366" s="153"/>
      <c r="S17366" s="152"/>
      <c r="T17366" s="154"/>
    </row>
    <row r="17367" spans="8:20" x14ac:dyDescent="0.25">
      <c r="H17367" s="153"/>
      <c r="I17367" s="151"/>
      <c r="J17367" s="153"/>
      <c r="K17367" s="153"/>
      <c r="L17367" s="153"/>
      <c r="M17367" s="153"/>
      <c r="N17367" s="153"/>
      <c r="O17367" s="153"/>
      <c r="P17367" s="153"/>
      <c r="Q17367" s="153"/>
      <c r="R17367" s="153"/>
      <c r="S17367" s="152"/>
      <c r="T17367" s="154"/>
    </row>
    <row r="17368" spans="8:20" x14ac:dyDescent="0.25">
      <c r="H17368" s="153"/>
      <c r="I17368" s="151"/>
      <c r="J17368" s="153"/>
      <c r="K17368" s="153"/>
      <c r="L17368" s="153"/>
      <c r="M17368" s="153"/>
      <c r="N17368" s="153"/>
      <c r="O17368" s="153"/>
      <c r="P17368" s="153"/>
      <c r="Q17368" s="153"/>
      <c r="R17368" s="153"/>
      <c r="S17368" s="152"/>
      <c r="T17368" s="154"/>
    </row>
    <row r="17369" spans="8:20" x14ac:dyDescent="0.25">
      <c r="H17369" s="153"/>
      <c r="I17369" s="151"/>
      <c r="J17369" s="153"/>
      <c r="K17369" s="153"/>
      <c r="L17369" s="153"/>
      <c r="M17369" s="153"/>
      <c r="N17369" s="153"/>
      <c r="O17369" s="153"/>
      <c r="P17369" s="153"/>
      <c r="Q17369" s="153"/>
      <c r="R17369" s="153"/>
      <c r="S17369" s="152"/>
      <c r="T17369" s="154"/>
    </row>
    <row r="17370" spans="8:20" x14ac:dyDescent="0.25">
      <c r="H17370" s="153"/>
      <c r="I17370" s="151"/>
      <c r="J17370" s="153"/>
      <c r="K17370" s="153"/>
      <c r="L17370" s="153"/>
      <c r="M17370" s="153"/>
      <c r="N17370" s="153"/>
      <c r="O17370" s="153"/>
      <c r="P17370" s="153"/>
      <c r="Q17370" s="153"/>
      <c r="R17370" s="153"/>
      <c r="S17370" s="152"/>
      <c r="T17370" s="154"/>
    </row>
    <row r="17371" spans="8:20" x14ac:dyDescent="0.25">
      <c r="H17371" s="153"/>
      <c r="I17371" s="151"/>
      <c r="J17371" s="153"/>
      <c r="K17371" s="153"/>
      <c r="L17371" s="153"/>
      <c r="M17371" s="153"/>
      <c r="N17371" s="153"/>
      <c r="O17371" s="153"/>
      <c r="P17371" s="153"/>
      <c r="Q17371" s="153"/>
      <c r="R17371" s="153"/>
      <c r="S17371" s="152"/>
      <c r="T17371" s="154"/>
    </row>
    <row r="17372" spans="8:20" x14ac:dyDescent="0.25">
      <c r="H17372" s="153"/>
      <c r="I17372" s="151"/>
      <c r="J17372" s="153"/>
      <c r="K17372" s="153"/>
      <c r="L17372" s="153"/>
      <c r="M17372" s="153"/>
      <c r="N17372" s="153"/>
      <c r="O17372" s="153"/>
      <c r="P17372" s="153"/>
      <c r="Q17372" s="153"/>
      <c r="R17372" s="153"/>
      <c r="S17372" s="152"/>
      <c r="T17372" s="154"/>
    </row>
    <row r="17373" spans="8:20" x14ac:dyDescent="0.25">
      <c r="H17373" s="153"/>
      <c r="I17373" s="151"/>
      <c r="J17373" s="153"/>
      <c r="K17373" s="153"/>
      <c r="L17373" s="153"/>
      <c r="M17373" s="153"/>
      <c r="N17373" s="153"/>
      <c r="O17373" s="153"/>
      <c r="P17373" s="153"/>
      <c r="Q17373" s="153"/>
      <c r="R17373" s="153"/>
      <c r="S17373" s="152"/>
      <c r="T17373" s="154"/>
    </row>
    <row r="17374" spans="8:20" x14ac:dyDescent="0.25">
      <c r="H17374" s="153"/>
      <c r="I17374" s="151"/>
      <c r="J17374" s="153"/>
      <c r="K17374" s="153"/>
      <c r="L17374" s="153"/>
      <c r="M17374" s="153"/>
      <c r="N17374" s="153"/>
      <c r="O17374" s="153"/>
      <c r="P17374" s="153"/>
      <c r="Q17374" s="153"/>
      <c r="R17374" s="153"/>
      <c r="S17374" s="152"/>
      <c r="T17374" s="154"/>
    </row>
    <row r="17375" spans="8:20" x14ac:dyDescent="0.25">
      <c r="H17375" s="153"/>
      <c r="I17375" s="151"/>
      <c r="J17375" s="153"/>
      <c r="K17375" s="153"/>
      <c r="L17375" s="153"/>
      <c r="M17375" s="153"/>
      <c r="N17375" s="153"/>
      <c r="O17375" s="153"/>
      <c r="P17375" s="153"/>
      <c r="Q17375" s="153"/>
      <c r="R17375" s="153"/>
      <c r="S17375" s="152"/>
      <c r="T17375" s="154"/>
    </row>
    <row r="17376" spans="8:20" x14ac:dyDescent="0.25">
      <c r="H17376" s="153"/>
      <c r="I17376" s="151"/>
      <c r="J17376" s="153"/>
      <c r="K17376" s="153"/>
      <c r="L17376" s="153"/>
      <c r="M17376" s="153"/>
      <c r="N17376" s="153"/>
      <c r="O17376" s="153"/>
      <c r="P17376" s="153"/>
      <c r="Q17376" s="153"/>
      <c r="R17376" s="153"/>
      <c r="S17376" s="152"/>
      <c r="T17376" s="154"/>
    </row>
    <row r="17377" spans="8:20" x14ac:dyDescent="0.25">
      <c r="H17377" s="153"/>
      <c r="I17377" s="151"/>
      <c r="J17377" s="153"/>
      <c r="K17377" s="153"/>
      <c r="L17377" s="153"/>
      <c r="M17377" s="153"/>
      <c r="N17377" s="153"/>
      <c r="O17377" s="153"/>
      <c r="P17377" s="153"/>
      <c r="Q17377" s="153"/>
      <c r="R17377" s="153"/>
      <c r="S17377" s="152"/>
      <c r="T17377" s="154"/>
    </row>
    <row r="17378" spans="8:20" x14ac:dyDescent="0.25">
      <c r="H17378" s="153"/>
      <c r="I17378" s="151"/>
      <c r="J17378" s="153"/>
      <c r="K17378" s="153"/>
      <c r="L17378" s="153"/>
      <c r="M17378" s="153"/>
      <c r="N17378" s="153"/>
      <c r="O17378" s="153"/>
      <c r="P17378" s="153"/>
      <c r="Q17378" s="153"/>
      <c r="R17378" s="153"/>
      <c r="S17378" s="152"/>
      <c r="T17378" s="154"/>
    </row>
    <row r="17379" spans="8:20" x14ac:dyDescent="0.25">
      <c r="H17379" s="153"/>
      <c r="I17379" s="151"/>
      <c r="J17379" s="153"/>
      <c r="K17379" s="153"/>
      <c r="L17379" s="153"/>
      <c r="M17379" s="153"/>
      <c r="N17379" s="153"/>
      <c r="O17379" s="153"/>
      <c r="P17379" s="153"/>
      <c r="Q17379" s="153"/>
      <c r="R17379" s="153"/>
      <c r="S17379" s="152"/>
      <c r="T17379" s="154"/>
    </row>
    <row r="17380" spans="8:20" x14ac:dyDescent="0.25">
      <c r="H17380" s="153"/>
      <c r="I17380" s="151"/>
      <c r="J17380" s="153"/>
      <c r="K17380" s="153"/>
      <c r="L17380" s="153"/>
      <c r="M17380" s="153"/>
      <c r="N17380" s="153"/>
      <c r="O17380" s="153"/>
      <c r="P17380" s="153"/>
      <c r="Q17380" s="153"/>
      <c r="R17380" s="153"/>
      <c r="S17380" s="152"/>
      <c r="T17380" s="154"/>
    </row>
    <row r="17381" spans="8:20" x14ac:dyDescent="0.25">
      <c r="H17381" s="153"/>
      <c r="I17381" s="151"/>
      <c r="J17381" s="153"/>
      <c r="K17381" s="153"/>
      <c r="L17381" s="153"/>
      <c r="M17381" s="153"/>
      <c r="N17381" s="153"/>
      <c r="O17381" s="153"/>
      <c r="P17381" s="153"/>
      <c r="Q17381" s="153"/>
      <c r="R17381" s="153"/>
      <c r="S17381" s="152"/>
      <c r="T17381" s="154"/>
    </row>
    <row r="17382" spans="8:20" x14ac:dyDescent="0.25">
      <c r="H17382" s="153"/>
      <c r="I17382" s="151"/>
      <c r="J17382" s="153"/>
      <c r="K17382" s="153"/>
      <c r="L17382" s="153"/>
      <c r="M17382" s="153"/>
      <c r="N17382" s="153"/>
      <c r="O17382" s="153"/>
      <c r="P17382" s="153"/>
      <c r="Q17382" s="153"/>
      <c r="R17382" s="153"/>
      <c r="S17382" s="152"/>
      <c r="T17382" s="154"/>
    </row>
    <row r="17383" spans="8:20" x14ac:dyDescent="0.25">
      <c r="H17383" s="153"/>
      <c r="I17383" s="151"/>
      <c r="J17383" s="153"/>
      <c r="K17383" s="153"/>
      <c r="L17383" s="153"/>
      <c r="M17383" s="153"/>
      <c r="N17383" s="153"/>
      <c r="O17383" s="153"/>
      <c r="P17383" s="153"/>
      <c r="Q17383" s="153"/>
      <c r="R17383" s="153"/>
      <c r="S17383" s="152"/>
      <c r="T17383" s="154"/>
    </row>
    <row r="17384" spans="8:20" x14ac:dyDescent="0.25">
      <c r="H17384" s="153"/>
      <c r="I17384" s="151"/>
      <c r="J17384" s="153"/>
      <c r="K17384" s="153"/>
      <c r="L17384" s="153"/>
      <c r="M17384" s="153"/>
      <c r="N17384" s="153"/>
      <c r="O17384" s="153"/>
      <c r="P17384" s="153"/>
      <c r="Q17384" s="153"/>
      <c r="R17384" s="153"/>
      <c r="S17384" s="152"/>
      <c r="T17384" s="154"/>
    </row>
    <row r="17385" spans="8:20" x14ac:dyDescent="0.25">
      <c r="H17385" s="153"/>
      <c r="I17385" s="151"/>
      <c r="J17385" s="153"/>
      <c r="K17385" s="153"/>
      <c r="L17385" s="153"/>
      <c r="M17385" s="153"/>
      <c r="N17385" s="153"/>
      <c r="O17385" s="153"/>
      <c r="P17385" s="153"/>
      <c r="Q17385" s="153"/>
      <c r="R17385" s="153"/>
      <c r="S17385" s="152"/>
      <c r="T17385" s="154"/>
    </row>
    <row r="17386" spans="8:20" x14ac:dyDescent="0.25">
      <c r="H17386" s="153"/>
      <c r="I17386" s="151"/>
      <c r="J17386" s="153"/>
      <c r="K17386" s="153"/>
      <c r="L17386" s="153"/>
      <c r="M17386" s="153"/>
      <c r="N17386" s="153"/>
      <c r="O17386" s="153"/>
      <c r="P17386" s="153"/>
      <c r="Q17386" s="153"/>
      <c r="R17386" s="153"/>
      <c r="S17386" s="152"/>
      <c r="T17386" s="154"/>
    </row>
    <row r="17387" spans="8:20" x14ac:dyDescent="0.25">
      <c r="H17387" s="153"/>
      <c r="I17387" s="151"/>
      <c r="J17387" s="153"/>
      <c r="K17387" s="153"/>
      <c r="L17387" s="153"/>
      <c r="M17387" s="153"/>
      <c r="N17387" s="153"/>
      <c r="O17387" s="153"/>
      <c r="P17387" s="153"/>
      <c r="Q17387" s="153"/>
      <c r="R17387" s="153"/>
      <c r="S17387" s="152"/>
      <c r="T17387" s="154"/>
    </row>
    <row r="17388" spans="8:20" x14ac:dyDescent="0.25">
      <c r="H17388" s="153"/>
      <c r="I17388" s="151"/>
      <c r="J17388" s="153"/>
      <c r="K17388" s="153"/>
      <c r="L17388" s="153"/>
      <c r="M17388" s="153"/>
      <c r="N17388" s="153"/>
      <c r="O17388" s="153"/>
      <c r="P17388" s="153"/>
      <c r="Q17388" s="153"/>
      <c r="R17388" s="153"/>
      <c r="S17388" s="152"/>
      <c r="T17388" s="154"/>
    </row>
    <row r="17389" spans="8:20" x14ac:dyDescent="0.25">
      <c r="H17389" s="153"/>
      <c r="I17389" s="151"/>
      <c r="J17389" s="153"/>
      <c r="K17389" s="153"/>
      <c r="L17389" s="153"/>
      <c r="M17389" s="153"/>
      <c r="N17389" s="153"/>
      <c r="O17389" s="153"/>
      <c r="P17389" s="153"/>
      <c r="Q17389" s="153"/>
      <c r="R17389" s="153"/>
      <c r="S17389" s="152"/>
      <c r="T17389" s="154"/>
    </row>
    <row r="17390" spans="8:20" x14ac:dyDescent="0.25">
      <c r="H17390" s="153"/>
      <c r="I17390" s="151"/>
      <c r="J17390" s="153"/>
      <c r="K17390" s="153"/>
      <c r="L17390" s="153"/>
      <c r="M17390" s="153"/>
      <c r="N17390" s="153"/>
      <c r="O17390" s="153"/>
      <c r="P17390" s="153"/>
      <c r="Q17390" s="153"/>
      <c r="R17390" s="153"/>
      <c r="S17390" s="152"/>
      <c r="T17390" s="154"/>
    </row>
    <row r="17391" spans="8:20" x14ac:dyDescent="0.25">
      <c r="H17391" s="153"/>
      <c r="I17391" s="151"/>
      <c r="J17391" s="153"/>
      <c r="K17391" s="153"/>
      <c r="L17391" s="153"/>
      <c r="M17391" s="153"/>
      <c r="N17391" s="153"/>
      <c r="O17391" s="153"/>
      <c r="P17391" s="153"/>
      <c r="Q17391" s="153"/>
      <c r="R17391" s="153"/>
      <c r="S17391" s="152"/>
      <c r="T17391" s="154"/>
    </row>
    <row r="17392" spans="8:20" x14ac:dyDescent="0.25">
      <c r="H17392" s="153"/>
      <c r="I17392" s="151"/>
      <c r="J17392" s="153"/>
      <c r="K17392" s="153"/>
      <c r="L17392" s="153"/>
      <c r="M17392" s="153"/>
      <c r="N17392" s="153"/>
      <c r="O17392" s="153"/>
      <c r="P17392" s="153"/>
      <c r="Q17392" s="153"/>
      <c r="R17392" s="153"/>
      <c r="S17392" s="152"/>
      <c r="T17392" s="154"/>
    </row>
    <row r="17393" spans="8:20" x14ac:dyDescent="0.25">
      <c r="H17393" s="153"/>
      <c r="I17393" s="151"/>
      <c r="J17393" s="153"/>
      <c r="K17393" s="153"/>
      <c r="L17393" s="153"/>
      <c r="M17393" s="153"/>
      <c r="N17393" s="153"/>
      <c r="O17393" s="153"/>
      <c r="P17393" s="153"/>
      <c r="Q17393" s="153"/>
      <c r="R17393" s="153"/>
      <c r="S17393" s="152"/>
      <c r="T17393" s="154"/>
    </row>
    <row r="17394" spans="8:20" x14ac:dyDescent="0.25">
      <c r="H17394" s="153"/>
      <c r="I17394" s="151"/>
      <c r="J17394" s="153"/>
      <c r="K17394" s="153"/>
      <c r="L17394" s="153"/>
      <c r="M17394" s="153"/>
      <c r="N17394" s="153"/>
      <c r="O17394" s="153"/>
      <c r="P17394" s="153"/>
      <c r="Q17394" s="153"/>
      <c r="R17394" s="153"/>
      <c r="S17394" s="152"/>
      <c r="T17394" s="154"/>
    </row>
    <row r="17395" spans="8:20" x14ac:dyDescent="0.25">
      <c r="H17395" s="153"/>
      <c r="I17395" s="151"/>
      <c r="J17395" s="153"/>
      <c r="K17395" s="153"/>
      <c r="L17395" s="153"/>
      <c r="M17395" s="153"/>
      <c r="N17395" s="153"/>
      <c r="O17395" s="153"/>
      <c r="P17395" s="153"/>
      <c r="Q17395" s="153"/>
      <c r="R17395" s="153"/>
      <c r="S17395" s="152"/>
      <c r="T17395" s="154"/>
    </row>
    <row r="17396" spans="8:20" x14ac:dyDescent="0.25">
      <c r="H17396" s="153"/>
      <c r="I17396" s="151"/>
      <c r="J17396" s="153"/>
      <c r="K17396" s="153"/>
      <c r="L17396" s="153"/>
      <c r="M17396" s="153"/>
      <c r="N17396" s="153"/>
      <c r="O17396" s="153"/>
      <c r="P17396" s="153"/>
      <c r="Q17396" s="153"/>
      <c r="R17396" s="153"/>
      <c r="S17396" s="152"/>
      <c r="T17396" s="154"/>
    </row>
    <row r="17397" spans="8:20" x14ac:dyDescent="0.25">
      <c r="H17397" s="153"/>
      <c r="I17397" s="151"/>
      <c r="J17397" s="153"/>
      <c r="K17397" s="153"/>
      <c r="L17397" s="153"/>
      <c r="M17397" s="153"/>
      <c r="N17397" s="153"/>
      <c r="O17397" s="153"/>
      <c r="P17397" s="153"/>
      <c r="Q17397" s="153"/>
      <c r="R17397" s="153"/>
      <c r="S17397" s="152"/>
      <c r="T17397" s="154"/>
    </row>
    <row r="17398" spans="8:20" x14ac:dyDescent="0.25">
      <c r="H17398" s="153"/>
      <c r="I17398" s="151"/>
      <c r="J17398" s="153"/>
      <c r="K17398" s="153"/>
      <c r="L17398" s="153"/>
      <c r="M17398" s="153"/>
      <c r="N17398" s="153"/>
      <c r="O17398" s="153"/>
      <c r="P17398" s="153"/>
      <c r="Q17398" s="153"/>
      <c r="R17398" s="153"/>
      <c r="S17398" s="152"/>
      <c r="T17398" s="154"/>
    </row>
    <row r="17399" spans="8:20" x14ac:dyDescent="0.25">
      <c r="H17399" s="153"/>
      <c r="I17399" s="151"/>
      <c r="J17399" s="153"/>
      <c r="K17399" s="153"/>
      <c r="L17399" s="153"/>
      <c r="M17399" s="153"/>
      <c r="N17399" s="153"/>
      <c r="O17399" s="153"/>
      <c r="P17399" s="153"/>
      <c r="Q17399" s="153"/>
      <c r="R17399" s="153"/>
      <c r="S17399" s="152"/>
      <c r="T17399" s="154"/>
    </row>
    <row r="17400" spans="8:20" x14ac:dyDescent="0.25">
      <c r="H17400" s="153"/>
      <c r="I17400" s="151"/>
      <c r="J17400" s="153"/>
      <c r="K17400" s="153"/>
      <c r="L17400" s="153"/>
      <c r="M17400" s="153"/>
      <c r="N17400" s="153"/>
      <c r="O17400" s="153"/>
      <c r="P17400" s="153"/>
      <c r="Q17400" s="153"/>
      <c r="R17400" s="153"/>
      <c r="S17400" s="152"/>
      <c r="T17400" s="154"/>
    </row>
    <row r="17401" spans="8:20" x14ac:dyDescent="0.25">
      <c r="H17401" s="153"/>
      <c r="I17401" s="151"/>
      <c r="J17401" s="153"/>
      <c r="K17401" s="153"/>
      <c r="L17401" s="153"/>
      <c r="M17401" s="153"/>
      <c r="N17401" s="153"/>
      <c r="O17401" s="153"/>
      <c r="P17401" s="153"/>
      <c r="Q17401" s="153"/>
      <c r="R17401" s="153"/>
      <c r="S17401" s="152"/>
      <c r="T17401" s="154"/>
    </row>
    <row r="17402" spans="8:20" x14ac:dyDescent="0.25">
      <c r="H17402" s="153"/>
      <c r="I17402" s="151"/>
      <c r="J17402" s="153"/>
      <c r="K17402" s="153"/>
      <c r="L17402" s="153"/>
      <c r="M17402" s="153"/>
      <c r="N17402" s="153"/>
      <c r="O17402" s="153"/>
      <c r="P17402" s="153"/>
      <c r="Q17402" s="153"/>
      <c r="R17402" s="153"/>
      <c r="S17402" s="152"/>
      <c r="T17402" s="154"/>
    </row>
    <row r="17403" spans="8:20" x14ac:dyDescent="0.25">
      <c r="H17403" s="153"/>
      <c r="I17403" s="151"/>
      <c r="J17403" s="153"/>
      <c r="K17403" s="153"/>
      <c r="L17403" s="153"/>
      <c r="M17403" s="153"/>
      <c r="N17403" s="153"/>
      <c r="O17403" s="153"/>
      <c r="P17403" s="153"/>
      <c r="Q17403" s="153"/>
      <c r="R17403" s="153"/>
      <c r="S17403" s="152"/>
      <c r="T17403" s="154"/>
    </row>
    <row r="17404" spans="8:20" x14ac:dyDescent="0.25">
      <c r="H17404" s="153"/>
      <c r="I17404" s="151"/>
      <c r="J17404" s="153"/>
      <c r="K17404" s="153"/>
      <c r="L17404" s="153"/>
      <c r="M17404" s="153"/>
      <c r="N17404" s="153"/>
      <c r="O17404" s="153"/>
      <c r="P17404" s="153"/>
      <c r="Q17404" s="153"/>
      <c r="R17404" s="153"/>
      <c r="S17404" s="152"/>
      <c r="T17404" s="154"/>
    </row>
    <row r="17405" spans="8:20" x14ac:dyDescent="0.25">
      <c r="H17405" s="153"/>
      <c r="I17405" s="151"/>
      <c r="J17405" s="153"/>
      <c r="K17405" s="153"/>
      <c r="L17405" s="153"/>
      <c r="M17405" s="153"/>
      <c r="N17405" s="153"/>
      <c r="O17405" s="153"/>
      <c r="P17405" s="153"/>
      <c r="Q17405" s="153"/>
      <c r="R17405" s="153"/>
      <c r="S17405" s="152"/>
      <c r="T17405" s="154"/>
    </row>
    <row r="17406" spans="8:20" x14ac:dyDescent="0.25">
      <c r="H17406" s="153"/>
      <c r="I17406" s="151"/>
      <c r="J17406" s="153"/>
      <c r="K17406" s="153"/>
      <c r="L17406" s="153"/>
      <c r="M17406" s="153"/>
      <c r="N17406" s="153"/>
      <c r="O17406" s="153"/>
      <c r="P17406" s="153"/>
      <c r="Q17406" s="153"/>
      <c r="R17406" s="153"/>
      <c r="S17406" s="152"/>
      <c r="T17406" s="154"/>
    </row>
    <row r="17407" spans="8:20" x14ac:dyDescent="0.25">
      <c r="H17407" s="153"/>
      <c r="I17407" s="151"/>
      <c r="J17407" s="153"/>
      <c r="K17407" s="153"/>
      <c r="L17407" s="153"/>
      <c r="M17407" s="153"/>
      <c r="N17407" s="153"/>
      <c r="O17407" s="153"/>
      <c r="P17407" s="153"/>
      <c r="Q17407" s="153"/>
      <c r="R17407" s="153"/>
      <c r="S17407" s="152"/>
      <c r="T17407" s="154"/>
    </row>
    <row r="17408" spans="8:20" x14ac:dyDescent="0.25">
      <c r="H17408" s="153"/>
      <c r="I17408" s="151"/>
      <c r="J17408" s="153"/>
      <c r="K17408" s="153"/>
      <c r="L17408" s="153"/>
      <c r="M17408" s="153"/>
      <c r="N17408" s="153"/>
      <c r="O17408" s="153"/>
      <c r="P17408" s="153"/>
      <c r="Q17408" s="153"/>
      <c r="R17408" s="153"/>
      <c r="S17408" s="152"/>
      <c r="T17408" s="154"/>
    </row>
    <row r="17409" spans="8:20" x14ac:dyDescent="0.25">
      <c r="H17409" s="153"/>
      <c r="I17409" s="151"/>
      <c r="J17409" s="153"/>
      <c r="K17409" s="153"/>
      <c r="L17409" s="153"/>
      <c r="M17409" s="153"/>
      <c r="N17409" s="153"/>
      <c r="O17409" s="153"/>
      <c r="P17409" s="153"/>
      <c r="Q17409" s="153"/>
      <c r="R17409" s="153"/>
      <c r="S17409" s="152"/>
      <c r="T17409" s="154"/>
    </row>
    <row r="17410" spans="8:20" x14ac:dyDescent="0.25">
      <c r="H17410" s="153"/>
      <c r="I17410" s="151"/>
      <c r="J17410" s="153"/>
      <c r="K17410" s="153"/>
      <c r="L17410" s="153"/>
      <c r="M17410" s="153"/>
      <c r="N17410" s="153"/>
      <c r="O17410" s="153"/>
      <c r="P17410" s="153"/>
      <c r="Q17410" s="153"/>
      <c r="R17410" s="153"/>
      <c r="S17410" s="152"/>
      <c r="T17410" s="154"/>
    </row>
    <row r="17411" spans="8:20" x14ac:dyDescent="0.25">
      <c r="H17411" s="153"/>
      <c r="I17411" s="151"/>
      <c r="J17411" s="153"/>
      <c r="K17411" s="153"/>
      <c r="L17411" s="153"/>
      <c r="M17411" s="153"/>
      <c r="N17411" s="153"/>
      <c r="O17411" s="153"/>
      <c r="P17411" s="153"/>
      <c r="Q17411" s="153"/>
      <c r="R17411" s="153"/>
      <c r="S17411" s="152"/>
      <c r="T17411" s="154"/>
    </row>
    <row r="17412" spans="8:20" x14ac:dyDescent="0.25">
      <c r="H17412" s="153"/>
      <c r="I17412" s="151"/>
      <c r="J17412" s="153"/>
      <c r="K17412" s="153"/>
      <c r="L17412" s="153"/>
      <c r="M17412" s="153"/>
      <c r="N17412" s="153"/>
      <c r="O17412" s="153"/>
      <c r="P17412" s="153"/>
      <c r="Q17412" s="153"/>
      <c r="R17412" s="153"/>
      <c r="S17412" s="152"/>
      <c r="T17412" s="154"/>
    </row>
    <row r="17413" spans="8:20" x14ac:dyDescent="0.25">
      <c r="H17413" s="153"/>
      <c r="I17413" s="151"/>
      <c r="J17413" s="153"/>
      <c r="K17413" s="153"/>
      <c r="L17413" s="153"/>
      <c r="M17413" s="153"/>
      <c r="N17413" s="153"/>
      <c r="O17413" s="153"/>
      <c r="P17413" s="153"/>
      <c r="Q17413" s="153"/>
      <c r="R17413" s="153"/>
      <c r="S17413" s="152"/>
      <c r="T17413" s="154"/>
    </row>
    <row r="17414" spans="8:20" x14ac:dyDescent="0.25">
      <c r="H17414" s="153"/>
      <c r="I17414" s="151"/>
      <c r="J17414" s="153"/>
      <c r="K17414" s="153"/>
      <c r="L17414" s="153"/>
      <c r="M17414" s="153"/>
      <c r="N17414" s="153"/>
      <c r="O17414" s="153"/>
      <c r="P17414" s="153"/>
      <c r="Q17414" s="153"/>
      <c r="R17414" s="153"/>
      <c r="S17414" s="152"/>
      <c r="T17414" s="154"/>
    </row>
    <row r="17415" spans="8:20" x14ac:dyDescent="0.25">
      <c r="H17415" s="153"/>
      <c r="I17415" s="151"/>
      <c r="J17415" s="153"/>
      <c r="K17415" s="153"/>
      <c r="L17415" s="153"/>
      <c r="M17415" s="153"/>
      <c r="N17415" s="153"/>
      <c r="O17415" s="153"/>
      <c r="P17415" s="153"/>
      <c r="Q17415" s="153"/>
      <c r="R17415" s="153"/>
      <c r="S17415" s="152"/>
      <c r="T17415" s="154"/>
    </row>
    <row r="17416" spans="8:20" x14ac:dyDescent="0.25">
      <c r="H17416" s="153"/>
      <c r="I17416" s="151"/>
      <c r="J17416" s="153"/>
      <c r="K17416" s="153"/>
      <c r="L17416" s="153"/>
      <c r="M17416" s="153"/>
      <c r="N17416" s="153"/>
      <c r="O17416" s="153"/>
      <c r="P17416" s="153"/>
      <c r="Q17416" s="153"/>
      <c r="R17416" s="153"/>
      <c r="S17416" s="152"/>
      <c r="T17416" s="154"/>
    </row>
    <row r="17417" spans="8:20" x14ac:dyDescent="0.25">
      <c r="H17417" s="153"/>
      <c r="I17417" s="151"/>
      <c r="J17417" s="153"/>
      <c r="K17417" s="153"/>
      <c r="L17417" s="153"/>
      <c r="M17417" s="153"/>
      <c r="N17417" s="153"/>
      <c r="O17417" s="153"/>
      <c r="P17417" s="153"/>
      <c r="Q17417" s="153"/>
      <c r="R17417" s="153"/>
      <c r="S17417" s="152"/>
      <c r="T17417" s="154"/>
    </row>
    <row r="17418" spans="8:20" x14ac:dyDescent="0.25">
      <c r="H17418" s="153"/>
      <c r="I17418" s="151"/>
      <c r="J17418" s="153"/>
      <c r="K17418" s="153"/>
      <c r="L17418" s="153"/>
      <c r="M17418" s="153"/>
      <c r="N17418" s="153"/>
      <c r="O17418" s="153"/>
      <c r="P17418" s="153"/>
      <c r="Q17418" s="153"/>
      <c r="R17418" s="153"/>
      <c r="S17418" s="152"/>
      <c r="T17418" s="154"/>
    </row>
    <row r="17419" spans="8:20" x14ac:dyDescent="0.25">
      <c r="H17419" s="153"/>
      <c r="I17419" s="151"/>
      <c r="J17419" s="153"/>
      <c r="K17419" s="153"/>
      <c r="L17419" s="153"/>
      <c r="M17419" s="153"/>
      <c r="N17419" s="153"/>
      <c r="O17419" s="153"/>
      <c r="P17419" s="153"/>
      <c r="Q17419" s="153"/>
      <c r="R17419" s="153"/>
      <c r="S17419" s="152"/>
      <c r="T17419" s="154"/>
    </row>
    <row r="17420" spans="8:20" x14ac:dyDescent="0.25">
      <c r="H17420" s="153"/>
      <c r="I17420" s="151"/>
      <c r="J17420" s="153"/>
      <c r="K17420" s="153"/>
      <c r="L17420" s="153"/>
      <c r="M17420" s="153"/>
      <c r="N17420" s="153"/>
      <c r="O17420" s="153"/>
      <c r="P17420" s="153"/>
      <c r="Q17420" s="153"/>
      <c r="R17420" s="153"/>
      <c r="S17420" s="152"/>
      <c r="T17420" s="154"/>
    </row>
    <row r="17421" spans="8:20" x14ac:dyDescent="0.25">
      <c r="H17421" s="153"/>
      <c r="I17421" s="151"/>
      <c r="J17421" s="153"/>
      <c r="K17421" s="153"/>
      <c r="L17421" s="153"/>
      <c r="M17421" s="153"/>
      <c r="N17421" s="153"/>
      <c r="O17421" s="153"/>
      <c r="P17421" s="153"/>
      <c r="Q17421" s="153"/>
      <c r="R17421" s="153"/>
      <c r="S17421" s="152"/>
      <c r="T17421" s="154"/>
    </row>
    <row r="17422" spans="8:20" x14ac:dyDescent="0.25">
      <c r="H17422" s="153"/>
      <c r="I17422" s="151"/>
      <c r="J17422" s="153"/>
      <c r="K17422" s="153"/>
      <c r="L17422" s="153"/>
      <c r="M17422" s="153"/>
      <c r="N17422" s="153"/>
      <c r="O17422" s="153"/>
      <c r="P17422" s="153"/>
      <c r="Q17422" s="153"/>
      <c r="R17422" s="153"/>
      <c r="S17422" s="152"/>
      <c r="T17422" s="154"/>
    </row>
    <row r="17423" spans="8:20" x14ac:dyDescent="0.25">
      <c r="H17423" s="153"/>
      <c r="I17423" s="151"/>
      <c r="J17423" s="153"/>
      <c r="K17423" s="153"/>
      <c r="L17423" s="153"/>
      <c r="M17423" s="153"/>
      <c r="N17423" s="153"/>
      <c r="O17423" s="153"/>
      <c r="P17423" s="153"/>
      <c r="Q17423" s="153"/>
      <c r="R17423" s="153"/>
      <c r="S17423" s="152"/>
      <c r="T17423" s="154"/>
    </row>
    <row r="17424" spans="8:20" x14ac:dyDescent="0.25">
      <c r="H17424" s="153"/>
      <c r="I17424" s="151"/>
      <c r="J17424" s="153"/>
      <c r="K17424" s="153"/>
      <c r="L17424" s="153"/>
      <c r="M17424" s="153"/>
      <c r="N17424" s="153"/>
      <c r="O17424" s="153"/>
      <c r="P17424" s="153"/>
      <c r="Q17424" s="153"/>
      <c r="R17424" s="153"/>
      <c r="S17424" s="152"/>
      <c r="T17424" s="154"/>
    </row>
    <row r="17425" spans="8:20" x14ac:dyDescent="0.25">
      <c r="H17425" s="153"/>
      <c r="I17425" s="151"/>
      <c r="J17425" s="153"/>
      <c r="K17425" s="153"/>
      <c r="L17425" s="153"/>
      <c r="M17425" s="153"/>
      <c r="N17425" s="153"/>
      <c r="O17425" s="153"/>
      <c r="P17425" s="153"/>
      <c r="Q17425" s="153"/>
      <c r="R17425" s="153"/>
      <c r="S17425" s="152"/>
      <c r="T17425" s="154"/>
    </row>
    <row r="17426" spans="8:20" x14ac:dyDescent="0.25">
      <c r="H17426" s="153"/>
      <c r="I17426" s="151"/>
      <c r="J17426" s="153"/>
      <c r="K17426" s="153"/>
      <c r="L17426" s="153"/>
      <c r="M17426" s="153"/>
      <c r="N17426" s="153"/>
      <c r="O17426" s="153"/>
      <c r="P17426" s="153"/>
      <c r="Q17426" s="153"/>
      <c r="R17426" s="153"/>
      <c r="S17426" s="152"/>
      <c r="T17426" s="154"/>
    </row>
    <row r="17427" spans="8:20" x14ac:dyDescent="0.25">
      <c r="H17427" s="153"/>
      <c r="I17427" s="151"/>
      <c r="J17427" s="153"/>
      <c r="K17427" s="153"/>
      <c r="L17427" s="153"/>
      <c r="M17427" s="153"/>
      <c r="N17427" s="153"/>
      <c r="O17427" s="153"/>
      <c r="P17427" s="153"/>
      <c r="Q17427" s="153"/>
      <c r="R17427" s="153"/>
      <c r="S17427" s="152"/>
      <c r="T17427" s="154"/>
    </row>
    <row r="17428" spans="8:20" x14ac:dyDescent="0.25">
      <c r="H17428" s="153"/>
      <c r="I17428" s="151"/>
      <c r="J17428" s="153"/>
      <c r="K17428" s="153"/>
      <c r="L17428" s="153"/>
      <c r="M17428" s="153"/>
      <c r="N17428" s="153"/>
      <c r="O17428" s="153"/>
      <c r="P17428" s="153"/>
      <c r="Q17428" s="153"/>
      <c r="R17428" s="153"/>
      <c r="S17428" s="152"/>
      <c r="T17428" s="154"/>
    </row>
    <row r="17429" spans="8:20" x14ac:dyDescent="0.25">
      <c r="H17429" s="153"/>
      <c r="I17429" s="151"/>
      <c r="J17429" s="153"/>
      <c r="K17429" s="153"/>
      <c r="L17429" s="153"/>
      <c r="M17429" s="153"/>
      <c r="N17429" s="153"/>
      <c r="O17429" s="153"/>
      <c r="P17429" s="153"/>
      <c r="Q17429" s="153"/>
      <c r="R17429" s="153"/>
      <c r="S17429" s="152"/>
      <c r="T17429" s="154"/>
    </row>
    <row r="17430" spans="8:20" x14ac:dyDescent="0.25">
      <c r="H17430" s="153"/>
      <c r="I17430" s="151"/>
      <c r="J17430" s="153"/>
      <c r="K17430" s="153"/>
      <c r="L17430" s="153"/>
      <c r="M17430" s="153"/>
      <c r="N17430" s="153"/>
      <c r="O17430" s="153"/>
      <c r="P17430" s="153"/>
      <c r="Q17430" s="153"/>
      <c r="R17430" s="153"/>
      <c r="S17430" s="152"/>
      <c r="T17430" s="154"/>
    </row>
    <row r="17431" spans="8:20" x14ac:dyDescent="0.25">
      <c r="H17431" s="153"/>
      <c r="I17431" s="151"/>
      <c r="J17431" s="153"/>
      <c r="K17431" s="153"/>
      <c r="L17431" s="153"/>
      <c r="M17431" s="153"/>
      <c r="N17431" s="153"/>
      <c r="O17431" s="153"/>
      <c r="P17431" s="153"/>
      <c r="Q17431" s="153"/>
      <c r="R17431" s="153"/>
      <c r="S17431" s="152"/>
      <c r="T17431" s="154"/>
    </row>
    <row r="17432" spans="8:20" x14ac:dyDescent="0.25">
      <c r="H17432" s="153"/>
      <c r="I17432" s="151"/>
      <c r="J17432" s="153"/>
      <c r="K17432" s="153"/>
      <c r="L17432" s="153"/>
      <c r="M17432" s="153"/>
      <c r="N17432" s="153"/>
      <c r="O17432" s="153"/>
      <c r="P17432" s="153"/>
      <c r="Q17432" s="153"/>
      <c r="R17432" s="153"/>
      <c r="S17432" s="152"/>
      <c r="T17432" s="154"/>
    </row>
    <row r="17433" spans="8:20" x14ac:dyDescent="0.25">
      <c r="H17433" s="153"/>
      <c r="I17433" s="151"/>
      <c r="J17433" s="153"/>
      <c r="K17433" s="153"/>
      <c r="L17433" s="153"/>
      <c r="M17433" s="153"/>
      <c r="N17433" s="153"/>
      <c r="O17433" s="153"/>
      <c r="P17433" s="153"/>
      <c r="Q17433" s="153"/>
      <c r="R17433" s="153"/>
      <c r="S17433" s="152"/>
      <c r="T17433" s="154"/>
    </row>
    <row r="17434" spans="8:20" x14ac:dyDescent="0.25">
      <c r="H17434" s="153"/>
      <c r="I17434" s="151"/>
      <c r="J17434" s="153"/>
      <c r="K17434" s="153"/>
      <c r="L17434" s="153"/>
      <c r="M17434" s="153"/>
      <c r="N17434" s="153"/>
      <c r="O17434" s="153"/>
      <c r="P17434" s="153"/>
      <c r="Q17434" s="153"/>
      <c r="R17434" s="153"/>
      <c r="S17434" s="152"/>
      <c r="T17434" s="154"/>
    </row>
    <row r="17435" spans="8:20" x14ac:dyDescent="0.25">
      <c r="H17435" s="153"/>
      <c r="I17435" s="151"/>
      <c r="J17435" s="153"/>
      <c r="K17435" s="153"/>
      <c r="L17435" s="153"/>
      <c r="M17435" s="153"/>
      <c r="N17435" s="153"/>
      <c r="O17435" s="153"/>
      <c r="P17435" s="153"/>
      <c r="Q17435" s="153"/>
      <c r="R17435" s="153"/>
      <c r="S17435" s="152"/>
      <c r="T17435" s="154"/>
    </row>
    <row r="17436" spans="8:20" x14ac:dyDescent="0.25">
      <c r="H17436" s="153"/>
      <c r="I17436" s="151"/>
      <c r="J17436" s="153"/>
      <c r="K17436" s="153"/>
      <c r="L17436" s="153"/>
      <c r="M17436" s="153"/>
      <c r="N17436" s="153"/>
      <c r="O17436" s="153"/>
      <c r="P17436" s="153"/>
      <c r="Q17436" s="153"/>
      <c r="R17436" s="153"/>
      <c r="S17436" s="152"/>
      <c r="T17436" s="154"/>
    </row>
    <row r="17437" spans="8:20" x14ac:dyDescent="0.25">
      <c r="H17437" s="153"/>
      <c r="I17437" s="151"/>
      <c r="J17437" s="153"/>
      <c r="K17437" s="153"/>
      <c r="L17437" s="153"/>
      <c r="M17437" s="153"/>
      <c r="N17437" s="153"/>
      <c r="O17437" s="153"/>
      <c r="P17437" s="153"/>
      <c r="Q17437" s="153"/>
      <c r="R17437" s="153"/>
      <c r="S17437" s="152"/>
      <c r="T17437" s="154"/>
    </row>
    <row r="17438" spans="8:20" x14ac:dyDescent="0.25">
      <c r="H17438" s="153"/>
      <c r="I17438" s="151"/>
      <c r="J17438" s="153"/>
      <c r="K17438" s="153"/>
      <c r="L17438" s="153"/>
      <c r="M17438" s="153"/>
      <c r="N17438" s="153"/>
      <c r="O17438" s="153"/>
      <c r="P17438" s="153"/>
      <c r="Q17438" s="153"/>
      <c r="R17438" s="153"/>
      <c r="S17438" s="152"/>
      <c r="T17438" s="154"/>
    </row>
    <row r="17439" spans="8:20" x14ac:dyDescent="0.25">
      <c r="H17439" s="153"/>
      <c r="I17439" s="151"/>
      <c r="J17439" s="153"/>
      <c r="K17439" s="153"/>
      <c r="L17439" s="153"/>
      <c r="M17439" s="153"/>
      <c r="N17439" s="153"/>
      <c r="O17439" s="153"/>
      <c r="P17439" s="153"/>
      <c r="Q17439" s="153"/>
      <c r="R17439" s="153"/>
      <c r="S17439" s="152"/>
      <c r="T17439" s="154"/>
    </row>
    <row r="17440" spans="8:20" x14ac:dyDescent="0.25">
      <c r="H17440" s="153"/>
      <c r="I17440" s="151"/>
      <c r="J17440" s="153"/>
      <c r="K17440" s="153"/>
      <c r="L17440" s="153"/>
      <c r="M17440" s="153"/>
      <c r="N17440" s="153"/>
      <c r="O17440" s="153"/>
      <c r="P17440" s="153"/>
      <c r="Q17440" s="153"/>
      <c r="R17440" s="153"/>
      <c r="S17440" s="152"/>
      <c r="T17440" s="154"/>
    </row>
    <row r="17441" spans="8:20" x14ac:dyDescent="0.25">
      <c r="H17441" s="153"/>
      <c r="I17441" s="151"/>
      <c r="J17441" s="153"/>
      <c r="K17441" s="153"/>
      <c r="L17441" s="153"/>
      <c r="M17441" s="153"/>
      <c r="N17441" s="153"/>
      <c r="O17441" s="153"/>
      <c r="P17441" s="153"/>
      <c r="Q17441" s="153"/>
      <c r="R17441" s="153"/>
      <c r="S17441" s="152"/>
      <c r="T17441" s="154"/>
    </row>
    <row r="17442" spans="8:20" x14ac:dyDescent="0.25">
      <c r="H17442" s="153"/>
      <c r="I17442" s="151"/>
      <c r="J17442" s="153"/>
      <c r="K17442" s="153"/>
      <c r="L17442" s="153"/>
      <c r="M17442" s="153"/>
      <c r="N17442" s="153"/>
      <c r="O17442" s="153"/>
      <c r="P17442" s="153"/>
      <c r="Q17442" s="153"/>
      <c r="R17442" s="153"/>
      <c r="S17442" s="152"/>
      <c r="T17442" s="154"/>
    </row>
    <row r="17443" spans="8:20" x14ac:dyDescent="0.25">
      <c r="H17443" s="153"/>
      <c r="I17443" s="151"/>
      <c r="J17443" s="153"/>
      <c r="K17443" s="153"/>
      <c r="L17443" s="153"/>
      <c r="M17443" s="153"/>
      <c r="N17443" s="153"/>
      <c r="O17443" s="153"/>
      <c r="P17443" s="153"/>
      <c r="Q17443" s="153"/>
      <c r="R17443" s="153"/>
      <c r="S17443" s="152"/>
      <c r="T17443" s="154"/>
    </row>
    <row r="17444" spans="8:20" x14ac:dyDescent="0.25">
      <c r="H17444" s="153"/>
      <c r="I17444" s="151"/>
      <c r="J17444" s="153"/>
      <c r="K17444" s="153"/>
      <c r="L17444" s="153"/>
      <c r="M17444" s="153"/>
      <c r="N17444" s="153"/>
      <c r="O17444" s="153"/>
      <c r="P17444" s="153"/>
      <c r="Q17444" s="153"/>
      <c r="R17444" s="153"/>
      <c r="S17444" s="152"/>
      <c r="T17444" s="154"/>
    </row>
    <row r="17445" spans="8:20" x14ac:dyDescent="0.25">
      <c r="H17445" s="153"/>
      <c r="I17445" s="151"/>
      <c r="J17445" s="153"/>
      <c r="K17445" s="153"/>
      <c r="L17445" s="153"/>
      <c r="M17445" s="153"/>
      <c r="N17445" s="153"/>
      <c r="O17445" s="153"/>
      <c r="P17445" s="153"/>
      <c r="Q17445" s="153"/>
      <c r="R17445" s="153"/>
      <c r="S17445" s="152"/>
      <c r="T17445" s="154"/>
    </row>
    <row r="17446" spans="8:20" x14ac:dyDescent="0.25">
      <c r="H17446" s="153"/>
      <c r="I17446" s="151"/>
      <c r="J17446" s="153"/>
      <c r="K17446" s="153"/>
      <c r="L17446" s="153"/>
      <c r="M17446" s="153"/>
      <c r="N17446" s="153"/>
      <c r="O17446" s="153"/>
      <c r="P17446" s="153"/>
      <c r="Q17446" s="153"/>
      <c r="R17446" s="153"/>
      <c r="S17446" s="152"/>
      <c r="T17446" s="154"/>
    </row>
    <row r="17447" spans="8:20" x14ac:dyDescent="0.25">
      <c r="H17447" s="153"/>
      <c r="I17447" s="151"/>
      <c r="J17447" s="153"/>
      <c r="K17447" s="153"/>
      <c r="L17447" s="153"/>
      <c r="M17447" s="153"/>
      <c r="N17447" s="153"/>
      <c r="O17447" s="153"/>
      <c r="P17447" s="153"/>
      <c r="Q17447" s="153"/>
      <c r="R17447" s="153"/>
      <c r="S17447" s="152"/>
      <c r="T17447" s="154"/>
    </row>
    <row r="17448" spans="8:20" x14ac:dyDescent="0.25">
      <c r="H17448" s="153"/>
      <c r="I17448" s="151"/>
      <c r="J17448" s="153"/>
      <c r="K17448" s="153"/>
      <c r="L17448" s="153"/>
      <c r="M17448" s="153"/>
      <c r="N17448" s="153"/>
      <c r="O17448" s="153"/>
      <c r="P17448" s="153"/>
      <c r="Q17448" s="153"/>
      <c r="R17448" s="153"/>
      <c r="S17448" s="152"/>
      <c r="T17448" s="154"/>
    </row>
    <row r="17449" spans="8:20" x14ac:dyDescent="0.25">
      <c r="H17449" s="153"/>
      <c r="I17449" s="151"/>
      <c r="J17449" s="153"/>
      <c r="K17449" s="153"/>
      <c r="L17449" s="153"/>
      <c r="M17449" s="153"/>
      <c r="N17449" s="153"/>
      <c r="O17449" s="153"/>
      <c r="P17449" s="153"/>
      <c r="Q17449" s="153"/>
      <c r="R17449" s="153"/>
      <c r="S17449" s="152"/>
      <c r="T17449" s="154"/>
    </row>
    <row r="17450" spans="8:20" x14ac:dyDescent="0.25">
      <c r="H17450" s="153"/>
      <c r="I17450" s="151"/>
      <c r="J17450" s="153"/>
      <c r="K17450" s="153"/>
      <c r="L17450" s="153"/>
      <c r="M17450" s="153"/>
      <c r="N17450" s="153"/>
      <c r="O17450" s="153"/>
      <c r="P17450" s="153"/>
      <c r="Q17450" s="153"/>
      <c r="R17450" s="153"/>
      <c r="S17450" s="152"/>
      <c r="T17450" s="154"/>
    </row>
    <row r="17451" spans="8:20" x14ac:dyDescent="0.25">
      <c r="H17451" s="153"/>
      <c r="I17451" s="151"/>
      <c r="J17451" s="153"/>
      <c r="K17451" s="153"/>
      <c r="L17451" s="153"/>
      <c r="M17451" s="153"/>
      <c r="N17451" s="153"/>
      <c r="O17451" s="153"/>
      <c r="P17451" s="153"/>
      <c r="Q17451" s="153"/>
      <c r="R17451" s="153"/>
      <c r="S17451" s="152"/>
      <c r="T17451" s="154"/>
    </row>
    <row r="17452" spans="8:20" x14ac:dyDescent="0.25">
      <c r="H17452" s="153"/>
      <c r="I17452" s="151"/>
      <c r="J17452" s="153"/>
      <c r="K17452" s="153"/>
      <c r="L17452" s="153"/>
      <c r="M17452" s="153"/>
      <c r="N17452" s="153"/>
      <c r="O17452" s="153"/>
      <c r="P17452" s="153"/>
      <c r="Q17452" s="153"/>
      <c r="R17452" s="153"/>
      <c r="S17452" s="152"/>
      <c r="T17452" s="154"/>
    </row>
    <row r="17453" spans="8:20" x14ac:dyDescent="0.25">
      <c r="H17453" s="153"/>
      <c r="I17453" s="151"/>
      <c r="J17453" s="153"/>
      <c r="K17453" s="153"/>
      <c r="L17453" s="153"/>
      <c r="M17453" s="153"/>
      <c r="N17453" s="153"/>
      <c r="O17453" s="153"/>
      <c r="P17453" s="153"/>
      <c r="Q17453" s="153"/>
      <c r="R17453" s="153"/>
      <c r="S17453" s="152"/>
      <c r="T17453" s="154"/>
    </row>
    <row r="17454" spans="8:20" x14ac:dyDescent="0.25">
      <c r="H17454" s="153"/>
      <c r="I17454" s="151"/>
      <c r="J17454" s="153"/>
      <c r="K17454" s="153"/>
      <c r="L17454" s="153"/>
      <c r="M17454" s="153"/>
      <c r="N17454" s="153"/>
      <c r="O17454" s="153"/>
      <c r="P17454" s="153"/>
      <c r="Q17454" s="153"/>
      <c r="R17454" s="153"/>
      <c r="S17454" s="152"/>
      <c r="T17454" s="154"/>
    </row>
    <row r="17455" spans="8:20" x14ac:dyDescent="0.25">
      <c r="H17455" s="153"/>
      <c r="I17455" s="151"/>
      <c r="J17455" s="153"/>
      <c r="K17455" s="153"/>
      <c r="L17455" s="153"/>
      <c r="M17455" s="153"/>
      <c r="N17455" s="153"/>
      <c r="O17455" s="153"/>
      <c r="P17455" s="153"/>
      <c r="Q17455" s="153"/>
      <c r="R17455" s="153"/>
      <c r="S17455" s="152"/>
      <c r="T17455" s="154"/>
    </row>
    <row r="17456" spans="8:20" x14ac:dyDescent="0.25">
      <c r="H17456" s="153"/>
      <c r="I17456" s="151"/>
      <c r="J17456" s="153"/>
      <c r="K17456" s="153"/>
      <c r="L17456" s="153"/>
      <c r="M17456" s="153"/>
      <c r="N17456" s="153"/>
      <c r="O17456" s="153"/>
      <c r="P17456" s="153"/>
      <c r="Q17456" s="153"/>
      <c r="R17456" s="153"/>
      <c r="S17456" s="152"/>
      <c r="T17456" s="154"/>
    </row>
    <row r="17457" spans="8:20" x14ac:dyDescent="0.25">
      <c r="H17457" s="153"/>
      <c r="I17457" s="151"/>
      <c r="J17457" s="153"/>
      <c r="K17457" s="153"/>
      <c r="L17457" s="153"/>
      <c r="M17457" s="153"/>
      <c r="N17457" s="153"/>
      <c r="O17457" s="153"/>
      <c r="P17457" s="153"/>
      <c r="Q17457" s="153"/>
      <c r="R17457" s="153"/>
      <c r="S17457" s="152"/>
      <c r="T17457" s="154"/>
    </row>
    <row r="17458" spans="8:20" x14ac:dyDescent="0.25">
      <c r="H17458" s="153"/>
      <c r="I17458" s="151"/>
      <c r="J17458" s="153"/>
      <c r="K17458" s="153"/>
      <c r="L17458" s="153"/>
      <c r="M17458" s="153"/>
      <c r="N17458" s="153"/>
      <c r="O17458" s="153"/>
      <c r="P17458" s="153"/>
      <c r="Q17458" s="153"/>
      <c r="R17458" s="153"/>
      <c r="S17458" s="152"/>
      <c r="T17458" s="154"/>
    </row>
    <row r="17459" spans="8:20" x14ac:dyDescent="0.25">
      <c r="H17459" s="153"/>
      <c r="I17459" s="151"/>
      <c r="J17459" s="153"/>
      <c r="K17459" s="153"/>
      <c r="L17459" s="153"/>
      <c r="M17459" s="153"/>
      <c r="N17459" s="153"/>
      <c r="O17459" s="153"/>
      <c r="P17459" s="153"/>
      <c r="Q17459" s="153"/>
      <c r="R17459" s="153"/>
      <c r="S17459" s="152"/>
      <c r="T17459" s="154"/>
    </row>
    <row r="17460" spans="8:20" x14ac:dyDescent="0.25">
      <c r="H17460" s="153"/>
      <c r="I17460" s="151"/>
      <c r="J17460" s="153"/>
      <c r="K17460" s="153"/>
      <c r="L17460" s="153"/>
      <c r="M17460" s="153"/>
      <c r="N17460" s="153"/>
      <c r="O17460" s="153"/>
      <c r="P17460" s="153"/>
      <c r="Q17460" s="153"/>
      <c r="R17460" s="153"/>
      <c r="S17460" s="152"/>
      <c r="T17460" s="154"/>
    </row>
    <row r="17461" spans="8:20" x14ac:dyDescent="0.25">
      <c r="H17461" s="153"/>
      <c r="I17461" s="151"/>
      <c r="J17461" s="153"/>
      <c r="K17461" s="153"/>
      <c r="L17461" s="153"/>
      <c r="M17461" s="153"/>
      <c r="N17461" s="153"/>
      <c r="O17461" s="153"/>
      <c r="P17461" s="153"/>
      <c r="Q17461" s="153"/>
      <c r="R17461" s="153"/>
      <c r="S17461" s="152"/>
      <c r="T17461" s="154"/>
    </row>
    <row r="17462" spans="8:20" x14ac:dyDescent="0.25">
      <c r="H17462" s="153"/>
      <c r="I17462" s="151"/>
      <c r="J17462" s="153"/>
      <c r="K17462" s="153"/>
      <c r="L17462" s="153"/>
      <c r="M17462" s="153"/>
      <c r="N17462" s="153"/>
      <c r="O17462" s="153"/>
      <c r="P17462" s="153"/>
      <c r="Q17462" s="153"/>
      <c r="R17462" s="153"/>
      <c r="S17462" s="152"/>
      <c r="T17462" s="154"/>
    </row>
    <row r="17463" spans="8:20" x14ac:dyDescent="0.25">
      <c r="H17463" s="153"/>
      <c r="I17463" s="151"/>
      <c r="J17463" s="153"/>
      <c r="K17463" s="153"/>
      <c r="L17463" s="153"/>
      <c r="M17463" s="153"/>
      <c r="N17463" s="153"/>
      <c r="O17463" s="153"/>
      <c r="P17463" s="153"/>
      <c r="Q17463" s="153"/>
      <c r="R17463" s="153"/>
      <c r="S17463" s="152"/>
      <c r="T17463" s="154"/>
    </row>
    <row r="17464" spans="8:20" x14ac:dyDescent="0.25">
      <c r="H17464" s="153"/>
      <c r="I17464" s="151"/>
      <c r="J17464" s="153"/>
      <c r="K17464" s="153"/>
      <c r="L17464" s="153"/>
      <c r="M17464" s="153"/>
      <c r="N17464" s="153"/>
      <c r="O17464" s="153"/>
      <c r="P17464" s="153"/>
      <c r="Q17464" s="153"/>
      <c r="R17464" s="153"/>
      <c r="S17464" s="152"/>
      <c r="T17464" s="154"/>
    </row>
    <row r="17465" spans="8:20" x14ac:dyDescent="0.25">
      <c r="H17465" s="153"/>
      <c r="I17465" s="151"/>
      <c r="J17465" s="153"/>
      <c r="K17465" s="153"/>
      <c r="L17465" s="153"/>
      <c r="M17465" s="153"/>
      <c r="N17465" s="153"/>
      <c r="O17465" s="153"/>
      <c r="P17465" s="153"/>
      <c r="Q17465" s="153"/>
      <c r="R17465" s="153"/>
      <c r="S17465" s="152"/>
      <c r="T17465" s="154"/>
    </row>
    <row r="17466" spans="8:20" x14ac:dyDescent="0.25">
      <c r="H17466" s="153"/>
      <c r="I17466" s="151"/>
      <c r="J17466" s="153"/>
      <c r="K17466" s="153"/>
      <c r="L17466" s="153"/>
      <c r="M17466" s="153"/>
      <c r="N17466" s="153"/>
      <c r="O17466" s="153"/>
      <c r="P17466" s="153"/>
      <c r="Q17466" s="153"/>
      <c r="R17466" s="153"/>
      <c r="S17466" s="152"/>
      <c r="T17466" s="154"/>
    </row>
    <row r="17467" spans="8:20" x14ac:dyDescent="0.25">
      <c r="H17467" s="153"/>
      <c r="I17467" s="151"/>
      <c r="J17467" s="153"/>
      <c r="K17467" s="153"/>
      <c r="L17467" s="153"/>
      <c r="M17467" s="153"/>
      <c r="N17467" s="153"/>
      <c r="O17467" s="153"/>
      <c r="P17467" s="153"/>
      <c r="Q17467" s="153"/>
      <c r="R17467" s="153"/>
      <c r="S17467" s="152"/>
      <c r="T17467" s="154"/>
    </row>
    <row r="17468" spans="8:20" x14ac:dyDescent="0.25">
      <c r="H17468" s="153"/>
      <c r="I17468" s="151"/>
      <c r="J17468" s="153"/>
      <c r="K17468" s="153"/>
      <c r="L17468" s="153"/>
      <c r="M17468" s="153"/>
      <c r="N17468" s="153"/>
      <c r="O17468" s="153"/>
      <c r="P17468" s="153"/>
      <c r="Q17468" s="153"/>
      <c r="R17468" s="153"/>
      <c r="S17468" s="152"/>
      <c r="T17468" s="154"/>
    </row>
    <row r="17469" spans="8:20" x14ac:dyDescent="0.25">
      <c r="H17469" s="153"/>
      <c r="I17469" s="151"/>
      <c r="J17469" s="153"/>
      <c r="K17469" s="153"/>
      <c r="L17469" s="153"/>
      <c r="M17469" s="153"/>
      <c r="N17469" s="153"/>
      <c r="O17469" s="153"/>
      <c r="P17469" s="153"/>
      <c r="Q17469" s="153"/>
      <c r="R17469" s="153"/>
      <c r="S17469" s="152"/>
      <c r="T17469" s="154"/>
    </row>
    <row r="17470" spans="8:20" x14ac:dyDescent="0.25">
      <c r="H17470" s="153"/>
      <c r="I17470" s="151"/>
      <c r="J17470" s="153"/>
      <c r="K17470" s="153"/>
      <c r="L17470" s="153"/>
      <c r="M17470" s="153"/>
      <c r="N17470" s="153"/>
      <c r="O17470" s="153"/>
      <c r="P17470" s="153"/>
      <c r="Q17470" s="153"/>
      <c r="R17470" s="153"/>
      <c r="S17470" s="152"/>
      <c r="T17470" s="154"/>
    </row>
    <row r="17471" spans="8:20" x14ac:dyDescent="0.25">
      <c r="H17471" s="153"/>
      <c r="I17471" s="151"/>
      <c r="J17471" s="153"/>
      <c r="K17471" s="153"/>
      <c r="L17471" s="153"/>
      <c r="M17471" s="153"/>
      <c r="N17471" s="153"/>
      <c r="O17471" s="153"/>
      <c r="P17471" s="153"/>
      <c r="Q17471" s="153"/>
      <c r="R17471" s="153"/>
      <c r="S17471" s="152"/>
      <c r="T17471" s="154"/>
    </row>
    <row r="17472" spans="8:20" x14ac:dyDescent="0.25">
      <c r="H17472" s="153"/>
      <c r="I17472" s="151"/>
      <c r="J17472" s="153"/>
      <c r="K17472" s="153"/>
      <c r="L17472" s="153"/>
      <c r="M17472" s="153"/>
      <c r="N17472" s="153"/>
      <c r="O17472" s="153"/>
      <c r="P17472" s="153"/>
      <c r="Q17472" s="153"/>
      <c r="R17472" s="153"/>
      <c r="S17472" s="152"/>
      <c r="T17472" s="154"/>
    </row>
    <row r="17473" spans="8:20" x14ac:dyDescent="0.25">
      <c r="H17473" s="153"/>
      <c r="I17473" s="151"/>
      <c r="J17473" s="153"/>
      <c r="K17473" s="153"/>
      <c r="L17473" s="153"/>
      <c r="M17473" s="153"/>
      <c r="N17473" s="153"/>
      <c r="O17473" s="153"/>
      <c r="P17473" s="153"/>
      <c r="Q17473" s="153"/>
      <c r="R17473" s="153"/>
      <c r="S17473" s="152"/>
      <c r="T17473" s="154"/>
    </row>
    <row r="17474" spans="8:20" x14ac:dyDescent="0.25">
      <c r="H17474" s="153"/>
      <c r="I17474" s="151"/>
      <c r="J17474" s="153"/>
      <c r="K17474" s="153"/>
      <c r="L17474" s="153"/>
      <c r="M17474" s="153"/>
      <c r="N17474" s="153"/>
      <c r="O17474" s="153"/>
      <c r="P17474" s="153"/>
      <c r="Q17474" s="153"/>
      <c r="R17474" s="153"/>
      <c r="S17474" s="152"/>
      <c r="T17474" s="154"/>
    </row>
    <row r="17475" spans="8:20" x14ac:dyDescent="0.25">
      <c r="H17475" s="153"/>
      <c r="I17475" s="151"/>
      <c r="J17475" s="153"/>
      <c r="K17475" s="153"/>
      <c r="L17475" s="153"/>
      <c r="M17475" s="153"/>
      <c r="N17475" s="153"/>
      <c r="O17475" s="153"/>
      <c r="P17475" s="153"/>
      <c r="Q17475" s="153"/>
      <c r="R17475" s="153"/>
      <c r="S17475" s="152"/>
      <c r="T17475" s="154"/>
    </row>
    <row r="17476" spans="8:20" x14ac:dyDescent="0.25">
      <c r="H17476" s="153"/>
      <c r="I17476" s="151"/>
      <c r="J17476" s="153"/>
      <c r="K17476" s="153"/>
      <c r="L17476" s="153"/>
      <c r="M17476" s="153"/>
      <c r="N17476" s="153"/>
      <c r="O17476" s="153"/>
      <c r="P17476" s="153"/>
      <c r="Q17476" s="153"/>
      <c r="R17476" s="153"/>
      <c r="S17476" s="152"/>
      <c r="T17476" s="154"/>
    </row>
    <row r="17477" spans="8:20" x14ac:dyDescent="0.25">
      <c r="H17477" s="153"/>
      <c r="I17477" s="151"/>
      <c r="J17477" s="153"/>
      <c r="K17477" s="153"/>
      <c r="L17477" s="153"/>
      <c r="M17477" s="153"/>
      <c r="N17477" s="153"/>
      <c r="O17477" s="153"/>
      <c r="P17477" s="153"/>
      <c r="Q17477" s="153"/>
      <c r="R17477" s="153"/>
      <c r="S17477" s="152"/>
      <c r="T17477" s="154"/>
    </row>
    <row r="17478" spans="8:20" x14ac:dyDescent="0.25">
      <c r="H17478" s="153"/>
      <c r="I17478" s="151"/>
      <c r="J17478" s="153"/>
      <c r="K17478" s="153"/>
      <c r="L17478" s="153"/>
      <c r="M17478" s="153"/>
      <c r="N17478" s="153"/>
      <c r="O17478" s="153"/>
      <c r="P17478" s="153"/>
      <c r="Q17478" s="153"/>
      <c r="R17478" s="153"/>
      <c r="S17478" s="152"/>
      <c r="T17478" s="154"/>
    </row>
    <row r="17479" spans="8:20" x14ac:dyDescent="0.25">
      <c r="H17479" s="153"/>
      <c r="I17479" s="151"/>
      <c r="J17479" s="153"/>
      <c r="K17479" s="153"/>
      <c r="L17479" s="153"/>
      <c r="M17479" s="153"/>
      <c r="N17479" s="153"/>
      <c r="O17479" s="153"/>
      <c r="P17479" s="153"/>
      <c r="Q17479" s="153"/>
      <c r="R17479" s="153"/>
      <c r="S17479" s="152"/>
      <c r="T17479" s="154"/>
    </row>
    <row r="17480" spans="8:20" x14ac:dyDescent="0.25">
      <c r="H17480" s="153"/>
      <c r="I17480" s="151"/>
      <c r="J17480" s="153"/>
      <c r="K17480" s="153"/>
      <c r="L17480" s="153"/>
      <c r="M17480" s="153"/>
      <c r="N17480" s="153"/>
      <c r="O17480" s="153"/>
      <c r="P17480" s="153"/>
      <c r="Q17480" s="153"/>
      <c r="R17480" s="153"/>
      <c r="S17480" s="152"/>
      <c r="T17480" s="154"/>
    </row>
    <row r="17481" spans="8:20" x14ac:dyDescent="0.25">
      <c r="H17481" s="153"/>
      <c r="I17481" s="151"/>
      <c r="J17481" s="153"/>
      <c r="K17481" s="153"/>
      <c r="L17481" s="153"/>
      <c r="M17481" s="153"/>
      <c r="N17481" s="153"/>
      <c r="O17481" s="153"/>
      <c r="P17481" s="153"/>
      <c r="Q17481" s="153"/>
      <c r="R17481" s="153"/>
      <c r="S17481" s="152"/>
      <c r="T17481" s="154"/>
    </row>
    <row r="17482" spans="8:20" x14ac:dyDescent="0.25">
      <c r="H17482" s="153"/>
      <c r="I17482" s="151"/>
      <c r="J17482" s="153"/>
      <c r="K17482" s="153"/>
      <c r="L17482" s="153"/>
      <c r="M17482" s="153"/>
      <c r="N17482" s="153"/>
      <c r="O17482" s="153"/>
      <c r="P17482" s="153"/>
      <c r="Q17482" s="153"/>
      <c r="R17482" s="153"/>
      <c r="S17482" s="152"/>
      <c r="T17482" s="154"/>
    </row>
    <row r="17483" spans="8:20" x14ac:dyDescent="0.25">
      <c r="H17483" s="153"/>
      <c r="I17483" s="151"/>
      <c r="J17483" s="153"/>
      <c r="K17483" s="153"/>
      <c r="L17483" s="153"/>
      <c r="M17483" s="153"/>
      <c r="N17483" s="153"/>
      <c r="O17483" s="153"/>
      <c r="P17483" s="153"/>
      <c r="Q17483" s="153"/>
      <c r="R17483" s="153"/>
      <c r="S17483" s="152"/>
      <c r="T17483" s="154"/>
    </row>
    <row r="17484" spans="8:20" x14ac:dyDescent="0.25">
      <c r="H17484" s="153"/>
      <c r="I17484" s="151"/>
      <c r="J17484" s="153"/>
      <c r="K17484" s="153"/>
      <c r="L17484" s="153"/>
      <c r="M17484" s="153"/>
      <c r="N17484" s="153"/>
      <c r="O17484" s="153"/>
      <c r="P17484" s="153"/>
      <c r="Q17484" s="153"/>
      <c r="R17484" s="153"/>
      <c r="S17484" s="152"/>
      <c r="T17484" s="154"/>
    </row>
    <row r="17485" spans="8:20" x14ac:dyDescent="0.25">
      <c r="H17485" s="153"/>
      <c r="I17485" s="151"/>
      <c r="J17485" s="153"/>
      <c r="K17485" s="153"/>
      <c r="L17485" s="153"/>
      <c r="M17485" s="153"/>
      <c r="N17485" s="153"/>
      <c r="O17485" s="153"/>
      <c r="P17485" s="153"/>
      <c r="Q17485" s="153"/>
      <c r="R17485" s="153"/>
      <c r="S17485" s="152"/>
      <c r="T17485" s="154"/>
    </row>
    <row r="17486" spans="8:20" x14ac:dyDescent="0.25">
      <c r="H17486" s="153"/>
      <c r="I17486" s="151"/>
      <c r="J17486" s="153"/>
      <c r="K17486" s="153"/>
      <c r="L17486" s="153"/>
      <c r="M17486" s="153"/>
      <c r="N17486" s="153"/>
      <c r="O17486" s="153"/>
      <c r="P17486" s="153"/>
      <c r="Q17486" s="153"/>
      <c r="R17486" s="153"/>
      <c r="S17486" s="152"/>
      <c r="T17486" s="154"/>
    </row>
    <row r="17487" spans="8:20" x14ac:dyDescent="0.25">
      <c r="H17487" s="153"/>
      <c r="I17487" s="151"/>
      <c r="J17487" s="153"/>
      <c r="K17487" s="153"/>
      <c r="L17487" s="153"/>
      <c r="M17487" s="153"/>
      <c r="N17487" s="153"/>
      <c r="O17487" s="153"/>
      <c r="P17487" s="153"/>
      <c r="Q17487" s="153"/>
      <c r="R17487" s="153"/>
      <c r="S17487" s="152"/>
      <c r="T17487" s="154"/>
    </row>
    <row r="17488" spans="8:20" x14ac:dyDescent="0.25">
      <c r="H17488" s="153"/>
      <c r="I17488" s="151"/>
      <c r="J17488" s="153"/>
      <c r="K17488" s="153"/>
      <c r="L17488" s="153"/>
      <c r="M17488" s="153"/>
      <c r="N17488" s="153"/>
      <c r="O17488" s="153"/>
      <c r="P17488" s="153"/>
      <c r="Q17488" s="153"/>
      <c r="R17488" s="153"/>
      <c r="S17488" s="152"/>
      <c r="T17488" s="154"/>
    </row>
    <row r="17489" spans="8:20" x14ac:dyDescent="0.25">
      <c r="H17489" s="153"/>
      <c r="I17489" s="151"/>
      <c r="J17489" s="153"/>
      <c r="K17489" s="153"/>
      <c r="L17489" s="153"/>
      <c r="M17489" s="153"/>
      <c r="N17489" s="153"/>
      <c r="O17489" s="153"/>
      <c r="P17489" s="153"/>
      <c r="Q17489" s="153"/>
      <c r="R17489" s="153"/>
      <c r="S17489" s="152"/>
      <c r="T17489" s="154"/>
    </row>
    <row r="17490" spans="8:20" x14ac:dyDescent="0.25">
      <c r="H17490" s="153"/>
      <c r="I17490" s="151"/>
      <c r="J17490" s="153"/>
      <c r="K17490" s="153"/>
      <c r="L17490" s="153"/>
      <c r="M17490" s="153"/>
      <c r="N17490" s="153"/>
      <c r="O17490" s="153"/>
      <c r="P17490" s="153"/>
      <c r="Q17490" s="153"/>
      <c r="R17490" s="153"/>
      <c r="S17490" s="152"/>
      <c r="T17490" s="154"/>
    </row>
    <row r="17491" spans="8:20" x14ac:dyDescent="0.25">
      <c r="H17491" s="153"/>
      <c r="I17491" s="151"/>
      <c r="J17491" s="153"/>
      <c r="K17491" s="153"/>
      <c r="L17491" s="153"/>
      <c r="M17491" s="153"/>
      <c r="N17491" s="153"/>
      <c r="O17491" s="153"/>
      <c r="P17491" s="153"/>
      <c r="Q17491" s="153"/>
      <c r="R17491" s="153"/>
      <c r="S17491" s="152"/>
      <c r="T17491" s="154"/>
    </row>
    <row r="17492" spans="8:20" x14ac:dyDescent="0.25">
      <c r="H17492" s="153"/>
      <c r="I17492" s="151"/>
      <c r="J17492" s="153"/>
      <c r="K17492" s="153"/>
      <c r="L17492" s="153"/>
      <c r="M17492" s="153"/>
      <c r="N17492" s="153"/>
      <c r="O17492" s="153"/>
      <c r="P17492" s="153"/>
      <c r="Q17492" s="153"/>
      <c r="R17492" s="153"/>
      <c r="S17492" s="152"/>
      <c r="T17492" s="154"/>
    </row>
    <row r="17493" spans="8:20" x14ac:dyDescent="0.25">
      <c r="H17493" s="153"/>
      <c r="I17493" s="151"/>
      <c r="J17493" s="153"/>
      <c r="K17493" s="153"/>
      <c r="L17493" s="153"/>
      <c r="M17493" s="153"/>
      <c r="N17493" s="153"/>
      <c r="O17493" s="153"/>
      <c r="P17493" s="153"/>
      <c r="Q17493" s="153"/>
      <c r="R17493" s="153"/>
      <c r="S17493" s="152"/>
      <c r="T17493" s="154"/>
    </row>
    <row r="17494" spans="8:20" x14ac:dyDescent="0.25">
      <c r="H17494" s="153"/>
      <c r="I17494" s="151"/>
      <c r="J17494" s="153"/>
      <c r="K17494" s="153"/>
      <c r="L17494" s="153"/>
      <c r="M17494" s="153"/>
      <c r="N17494" s="153"/>
      <c r="O17494" s="153"/>
      <c r="P17494" s="153"/>
      <c r="Q17494" s="153"/>
      <c r="R17494" s="153"/>
      <c r="S17494" s="152"/>
      <c r="T17494" s="154"/>
    </row>
    <row r="17495" spans="8:20" x14ac:dyDescent="0.25">
      <c r="H17495" s="153"/>
      <c r="I17495" s="151"/>
      <c r="J17495" s="153"/>
      <c r="K17495" s="153"/>
      <c r="L17495" s="153"/>
      <c r="M17495" s="153"/>
      <c r="N17495" s="153"/>
      <c r="O17495" s="153"/>
      <c r="P17495" s="153"/>
      <c r="Q17495" s="153"/>
      <c r="R17495" s="153"/>
      <c r="S17495" s="152"/>
      <c r="T17495" s="154"/>
    </row>
    <row r="17496" spans="8:20" x14ac:dyDescent="0.25">
      <c r="H17496" s="153"/>
      <c r="I17496" s="151"/>
      <c r="J17496" s="153"/>
      <c r="K17496" s="153"/>
      <c r="L17496" s="153"/>
      <c r="M17496" s="153"/>
      <c r="N17496" s="153"/>
      <c r="O17496" s="153"/>
      <c r="P17496" s="153"/>
      <c r="Q17496" s="153"/>
      <c r="R17496" s="153"/>
      <c r="S17496" s="152"/>
      <c r="T17496" s="154"/>
    </row>
    <row r="17497" spans="8:20" x14ac:dyDescent="0.25">
      <c r="H17497" s="153"/>
      <c r="I17497" s="151"/>
      <c r="J17497" s="153"/>
      <c r="K17497" s="153"/>
      <c r="L17497" s="153"/>
      <c r="M17497" s="153"/>
      <c r="N17497" s="153"/>
      <c r="O17497" s="153"/>
      <c r="P17497" s="153"/>
      <c r="Q17497" s="153"/>
      <c r="R17497" s="153"/>
      <c r="S17497" s="152"/>
      <c r="T17497" s="154"/>
    </row>
    <row r="17498" spans="8:20" x14ac:dyDescent="0.25">
      <c r="H17498" s="153"/>
      <c r="I17498" s="151"/>
      <c r="J17498" s="153"/>
      <c r="K17498" s="153"/>
      <c r="L17498" s="153"/>
      <c r="M17498" s="153"/>
      <c r="N17498" s="153"/>
      <c r="O17498" s="153"/>
      <c r="P17498" s="153"/>
      <c r="Q17498" s="153"/>
      <c r="R17498" s="153"/>
      <c r="S17498" s="152"/>
      <c r="T17498" s="154"/>
    </row>
    <row r="17499" spans="8:20" x14ac:dyDescent="0.25">
      <c r="H17499" s="153"/>
      <c r="I17499" s="151"/>
      <c r="J17499" s="153"/>
      <c r="K17499" s="153"/>
      <c r="L17499" s="153"/>
      <c r="M17499" s="153"/>
      <c r="N17499" s="153"/>
      <c r="O17499" s="153"/>
      <c r="P17499" s="153"/>
      <c r="Q17499" s="153"/>
      <c r="R17499" s="153"/>
      <c r="S17499" s="152"/>
      <c r="T17499" s="154"/>
    </row>
    <row r="17500" spans="8:20" x14ac:dyDescent="0.25">
      <c r="H17500" s="153"/>
      <c r="I17500" s="151"/>
      <c r="J17500" s="153"/>
      <c r="K17500" s="153"/>
      <c r="L17500" s="153"/>
      <c r="M17500" s="153"/>
      <c r="N17500" s="153"/>
      <c r="O17500" s="153"/>
      <c r="P17500" s="153"/>
      <c r="Q17500" s="153"/>
      <c r="R17500" s="153"/>
      <c r="S17500" s="152"/>
      <c r="T17500" s="154"/>
    </row>
    <row r="17501" spans="8:20" x14ac:dyDescent="0.25">
      <c r="H17501" s="153"/>
      <c r="I17501" s="151"/>
      <c r="J17501" s="153"/>
      <c r="K17501" s="153"/>
      <c r="L17501" s="153"/>
      <c r="M17501" s="153"/>
      <c r="N17501" s="153"/>
      <c r="O17501" s="153"/>
      <c r="P17501" s="153"/>
      <c r="Q17501" s="153"/>
      <c r="R17501" s="153"/>
      <c r="S17501" s="152"/>
      <c r="T17501" s="154"/>
    </row>
    <row r="17502" spans="8:20" x14ac:dyDescent="0.25">
      <c r="H17502" s="153"/>
      <c r="I17502" s="151"/>
      <c r="J17502" s="153"/>
      <c r="K17502" s="153"/>
      <c r="L17502" s="153"/>
      <c r="M17502" s="153"/>
      <c r="N17502" s="153"/>
      <c r="O17502" s="153"/>
      <c r="P17502" s="153"/>
      <c r="Q17502" s="153"/>
      <c r="R17502" s="153"/>
      <c r="S17502" s="152"/>
      <c r="T17502" s="154"/>
    </row>
    <row r="17503" spans="8:20" x14ac:dyDescent="0.25">
      <c r="H17503" s="153"/>
      <c r="I17503" s="151"/>
      <c r="J17503" s="153"/>
      <c r="K17503" s="153"/>
      <c r="L17503" s="153"/>
      <c r="M17503" s="153"/>
      <c r="N17503" s="153"/>
      <c r="O17503" s="153"/>
      <c r="P17503" s="153"/>
      <c r="Q17503" s="153"/>
      <c r="R17503" s="153"/>
      <c r="S17503" s="152"/>
      <c r="T17503" s="154"/>
    </row>
    <row r="17504" spans="8:20" x14ac:dyDescent="0.25">
      <c r="H17504" s="153"/>
      <c r="I17504" s="151"/>
      <c r="J17504" s="153"/>
      <c r="K17504" s="153"/>
      <c r="L17504" s="153"/>
      <c r="M17504" s="153"/>
      <c r="N17504" s="153"/>
      <c r="O17504" s="153"/>
      <c r="P17504" s="153"/>
      <c r="Q17504" s="153"/>
      <c r="R17504" s="153"/>
      <c r="S17504" s="152"/>
      <c r="T17504" s="154"/>
    </row>
    <row r="17505" spans="8:20" x14ac:dyDescent="0.25">
      <c r="H17505" s="153"/>
      <c r="I17505" s="151"/>
      <c r="J17505" s="153"/>
      <c r="K17505" s="153"/>
      <c r="L17505" s="153"/>
      <c r="M17505" s="153"/>
      <c r="N17505" s="153"/>
      <c r="O17505" s="153"/>
      <c r="P17505" s="153"/>
      <c r="Q17505" s="153"/>
      <c r="R17505" s="153"/>
      <c r="S17505" s="152"/>
      <c r="T17505" s="154"/>
    </row>
    <row r="17506" spans="8:20" x14ac:dyDescent="0.25">
      <c r="H17506" s="153"/>
      <c r="I17506" s="151"/>
      <c r="J17506" s="153"/>
      <c r="K17506" s="153"/>
      <c r="L17506" s="153"/>
      <c r="M17506" s="153"/>
      <c r="N17506" s="153"/>
      <c r="O17506" s="153"/>
      <c r="P17506" s="153"/>
      <c r="Q17506" s="153"/>
      <c r="R17506" s="153"/>
      <c r="S17506" s="152"/>
      <c r="T17506" s="154"/>
    </row>
    <row r="17507" spans="8:20" x14ac:dyDescent="0.25">
      <c r="H17507" s="153"/>
      <c r="I17507" s="151"/>
      <c r="J17507" s="153"/>
      <c r="K17507" s="153"/>
      <c r="L17507" s="153"/>
      <c r="M17507" s="153"/>
      <c r="N17507" s="153"/>
      <c r="O17507" s="153"/>
      <c r="P17507" s="153"/>
      <c r="Q17507" s="153"/>
      <c r="R17507" s="153"/>
      <c r="S17507" s="152"/>
      <c r="T17507" s="154"/>
    </row>
    <row r="17508" spans="8:20" x14ac:dyDescent="0.25">
      <c r="H17508" s="153"/>
      <c r="I17508" s="151"/>
      <c r="J17508" s="153"/>
      <c r="K17508" s="153"/>
      <c r="L17508" s="153"/>
      <c r="M17508" s="153"/>
      <c r="N17508" s="153"/>
      <c r="O17508" s="153"/>
      <c r="P17508" s="153"/>
      <c r="Q17508" s="153"/>
      <c r="R17508" s="153"/>
      <c r="S17508" s="152"/>
      <c r="T17508" s="154"/>
    </row>
    <row r="17509" spans="8:20" x14ac:dyDescent="0.25">
      <c r="H17509" s="153"/>
      <c r="I17509" s="151"/>
      <c r="J17509" s="153"/>
      <c r="K17509" s="153"/>
      <c r="L17509" s="153"/>
      <c r="M17509" s="153"/>
      <c r="N17509" s="153"/>
      <c r="O17509" s="153"/>
      <c r="P17509" s="153"/>
      <c r="Q17509" s="153"/>
      <c r="R17509" s="153"/>
      <c r="S17509" s="152"/>
      <c r="T17509" s="154"/>
    </row>
    <row r="17510" spans="8:20" x14ac:dyDescent="0.25">
      <c r="H17510" s="153"/>
      <c r="I17510" s="151"/>
      <c r="J17510" s="153"/>
      <c r="K17510" s="153"/>
      <c r="L17510" s="153"/>
      <c r="M17510" s="153"/>
      <c r="N17510" s="153"/>
      <c r="O17510" s="153"/>
      <c r="P17510" s="153"/>
      <c r="Q17510" s="153"/>
      <c r="R17510" s="153"/>
      <c r="S17510" s="152"/>
      <c r="T17510" s="154"/>
    </row>
    <row r="17511" spans="8:20" x14ac:dyDescent="0.25">
      <c r="H17511" s="153"/>
      <c r="I17511" s="151"/>
      <c r="J17511" s="153"/>
      <c r="K17511" s="153"/>
      <c r="L17511" s="153"/>
      <c r="M17511" s="153"/>
      <c r="N17511" s="153"/>
      <c r="O17511" s="153"/>
      <c r="P17511" s="153"/>
      <c r="Q17511" s="153"/>
      <c r="R17511" s="153"/>
      <c r="S17511" s="152"/>
      <c r="T17511" s="154"/>
    </row>
    <row r="17512" spans="8:20" x14ac:dyDescent="0.25">
      <c r="H17512" s="153"/>
      <c r="I17512" s="151"/>
      <c r="J17512" s="153"/>
      <c r="K17512" s="153"/>
      <c r="L17512" s="153"/>
      <c r="M17512" s="153"/>
      <c r="N17512" s="153"/>
      <c r="O17512" s="153"/>
      <c r="P17512" s="153"/>
      <c r="Q17512" s="153"/>
      <c r="R17512" s="153"/>
      <c r="S17512" s="152"/>
      <c r="T17512" s="154"/>
    </row>
    <row r="17513" spans="8:20" x14ac:dyDescent="0.25">
      <c r="H17513" s="153"/>
      <c r="I17513" s="151"/>
      <c r="J17513" s="153"/>
      <c r="K17513" s="153"/>
      <c r="L17513" s="153"/>
      <c r="M17513" s="153"/>
      <c r="N17513" s="153"/>
      <c r="O17513" s="153"/>
      <c r="P17513" s="153"/>
      <c r="Q17513" s="153"/>
      <c r="R17513" s="153"/>
      <c r="S17513" s="152"/>
      <c r="T17513" s="154"/>
    </row>
    <row r="17514" spans="8:20" x14ac:dyDescent="0.25">
      <c r="H17514" s="153"/>
      <c r="I17514" s="151"/>
      <c r="J17514" s="153"/>
      <c r="K17514" s="153"/>
      <c r="L17514" s="153"/>
      <c r="M17514" s="153"/>
      <c r="N17514" s="153"/>
      <c r="O17514" s="153"/>
      <c r="P17514" s="153"/>
      <c r="Q17514" s="153"/>
      <c r="R17514" s="153"/>
      <c r="S17514" s="152"/>
      <c r="T17514" s="154"/>
    </row>
    <row r="17515" spans="8:20" x14ac:dyDescent="0.25">
      <c r="H17515" s="153"/>
      <c r="I17515" s="151"/>
      <c r="J17515" s="153"/>
      <c r="K17515" s="153"/>
      <c r="L17515" s="153"/>
      <c r="M17515" s="153"/>
      <c r="N17515" s="153"/>
      <c r="O17515" s="153"/>
      <c r="P17515" s="153"/>
      <c r="Q17515" s="153"/>
      <c r="R17515" s="153"/>
      <c r="S17515" s="152"/>
      <c r="T17515" s="154"/>
    </row>
    <row r="17516" spans="8:20" x14ac:dyDescent="0.25">
      <c r="H17516" s="153"/>
      <c r="I17516" s="151"/>
      <c r="J17516" s="153"/>
      <c r="K17516" s="153"/>
      <c r="L17516" s="153"/>
      <c r="M17516" s="153"/>
      <c r="N17516" s="153"/>
      <c r="O17516" s="153"/>
      <c r="P17516" s="153"/>
      <c r="Q17516" s="153"/>
      <c r="R17516" s="153"/>
      <c r="S17516" s="152"/>
      <c r="T17516" s="154"/>
    </row>
    <row r="17517" spans="8:20" x14ac:dyDescent="0.25">
      <c r="H17517" s="153"/>
      <c r="I17517" s="151"/>
      <c r="J17517" s="153"/>
      <c r="K17517" s="153"/>
      <c r="L17517" s="153"/>
      <c r="M17517" s="153"/>
      <c r="N17517" s="153"/>
      <c r="O17517" s="153"/>
      <c r="P17517" s="153"/>
      <c r="Q17517" s="153"/>
      <c r="R17517" s="153"/>
      <c r="S17517" s="152"/>
      <c r="T17517" s="154"/>
    </row>
    <row r="17518" spans="8:20" x14ac:dyDescent="0.25">
      <c r="H17518" s="153"/>
      <c r="I17518" s="151"/>
      <c r="J17518" s="153"/>
      <c r="K17518" s="153"/>
      <c r="L17518" s="153"/>
      <c r="M17518" s="153"/>
      <c r="N17518" s="153"/>
      <c r="O17518" s="153"/>
      <c r="P17518" s="153"/>
      <c r="Q17518" s="153"/>
      <c r="R17518" s="153"/>
      <c r="S17518" s="152"/>
      <c r="T17518" s="154"/>
    </row>
    <row r="17519" spans="8:20" x14ac:dyDescent="0.25">
      <c r="H17519" s="153"/>
      <c r="I17519" s="151"/>
      <c r="J17519" s="153"/>
      <c r="K17519" s="153"/>
      <c r="L17519" s="153"/>
      <c r="M17519" s="153"/>
      <c r="N17519" s="153"/>
      <c r="O17519" s="153"/>
      <c r="P17519" s="153"/>
      <c r="Q17519" s="153"/>
      <c r="R17519" s="153"/>
      <c r="S17519" s="152"/>
      <c r="T17519" s="154"/>
    </row>
    <row r="17520" spans="8:20" x14ac:dyDescent="0.25">
      <c r="H17520" s="153"/>
      <c r="I17520" s="151"/>
      <c r="J17520" s="153"/>
      <c r="K17520" s="153"/>
      <c r="L17520" s="153"/>
      <c r="M17520" s="153"/>
      <c r="N17520" s="153"/>
      <c r="O17520" s="153"/>
      <c r="P17520" s="153"/>
      <c r="Q17520" s="153"/>
      <c r="R17520" s="153"/>
      <c r="S17520" s="152"/>
      <c r="T17520" s="154"/>
    </row>
    <row r="17521" spans="8:20" x14ac:dyDescent="0.25">
      <c r="H17521" s="153"/>
      <c r="I17521" s="151"/>
      <c r="J17521" s="153"/>
      <c r="K17521" s="153"/>
      <c r="L17521" s="153"/>
      <c r="M17521" s="153"/>
      <c r="N17521" s="153"/>
      <c r="O17521" s="153"/>
      <c r="P17521" s="153"/>
      <c r="Q17521" s="153"/>
      <c r="R17521" s="153"/>
      <c r="S17521" s="152"/>
      <c r="T17521" s="154"/>
    </row>
    <row r="17522" spans="8:20" x14ac:dyDescent="0.25">
      <c r="H17522" s="153"/>
      <c r="I17522" s="151"/>
      <c r="J17522" s="153"/>
      <c r="K17522" s="153"/>
      <c r="L17522" s="153"/>
      <c r="M17522" s="153"/>
      <c r="N17522" s="153"/>
      <c r="O17522" s="153"/>
      <c r="P17522" s="153"/>
      <c r="Q17522" s="153"/>
      <c r="R17522" s="153"/>
      <c r="S17522" s="152"/>
      <c r="T17522" s="154"/>
    </row>
    <row r="17523" spans="8:20" x14ac:dyDescent="0.25">
      <c r="H17523" s="153"/>
      <c r="I17523" s="151"/>
      <c r="J17523" s="153"/>
      <c r="K17523" s="153"/>
      <c r="L17523" s="153"/>
      <c r="M17523" s="153"/>
      <c r="N17523" s="153"/>
      <c r="O17523" s="153"/>
      <c r="P17523" s="153"/>
      <c r="Q17523" s="153"/>
      <c r="R17523" s="153"/>
      <c r="S17523" s="152"/>
      <c r="T17523" s="154"/>
    </row>
    <row r="17524" spans="8:20" x14ac:dyDescent="0.25">
      <c r="H17524" s="153"/>
      <c r="I17524" s="151"/>
      <c r="J17524" s="153"/>
      <c r="K17524" s="153"/>
      <c r="L17524" s="153"/>
      <c r="M17524" s="153"/>
      <c r="N17524" s="153"/>
      <c r="O17524" s="153"/>
      <c r="P17524" s="153"/>
      <c r="Q17524" s="153"/>
      <c r="R17524" s="153"/>
      <c r="S17524" s="152"/>
      <c r="T17524" s="154"/>
    </row>
    <row r="17525" spans="8:20" x14ac:dyDescent="0.25">
      <c r="H17525" s="153"/>
      <c r="I17525" s="151"/>
      <c r="J17525" s="153"/>
      <c r="K17525" s="153"/>
      <c r="L17525" s="153"/>
      <c r="M17525" s="153"/>
      <c r="N17525" s="153"/>
      <c r="O17525" s="153"/>
      <c r="P17525" s="153"/>
      <c r="Q17525" s="153"/>
      <c r="R17525" s="153"/>
      <c r="S17525" s="152"/>
      <c r="T17525" s="154"/>
    </row>
    <row r="17526" spans="8:20" x14ac:dyDescent="0.25">
      <c r="H17526" s="153"/>
      <c r="I17526" s="151"/>
      <c r="J17526" s="153"/>
      <c r="K17526" s="153"/>
      <c r="L17526" s="153"/>
      <c r="M17526" s="153"/>
      <c r="N17526" s="153"/>
      <c r="O17526" s="153"/>
      <c r="P17526" s="153"/>
      <c r="Q17526" s="153"/>
      <c r="R17526" s="153"/>
      <c r="S17526" s="152"/>
      <c r="T17526" s="154"/>
    </row>
    <row r="17527" spans="8:20" x14ac:dyDescent="0.25">
      <c r="H17527" s="153"/>
      <c r="I17527" s="151"/>
      <c r="J17527" s="153"/>
      <c r="K17527" s="153"/>
      <c r="L17527" s="153"/>
      <c r="M17527" s="153"/>
      <c r="N17527" s="153"/>
      <c r="O17527" s="153"/>
      <c r="P17527" s="153"/>
      <c r="Q17527" s="153"/>
      <c r="R17527" s="153"/>
      <c r="S17527" s="152"/>
      <c r="T17527" s="154"/>
    </row>
    <row r="17528" spans="8:20" x14ac:dyDescent="0.25">
      <c r="H17528" s="153"/>
      <c r="I17528" s="151"/>
      <c r="J17528" s="153"/>
      <c r="K17528" s="153"/>
      <c r="L17528" s="153"/>
      <c r="M17528" s="153"/>
      <c r="N17528" s="153"/>
      <c r="O17528" s="153"/>
      <c r="P17528" s="153"/>
      <c r="Q17528" s="153"/>
      <c r="R17528" s="153"/>
      <c r="S17528" s="152"/>
      <c r="T17528" s="154"/>
    </row>
    <row r="17529" spans="8:20" x14ac:dyDescent="0.25">
      <c r="H17529" s="153"/>
      <c r="I17529" s="151"/>
      <c r="J17529" s="153"/>
      <c r="K17529" s="153"/>
      <c r="L17529" s="153"/>
      <c r="M17529" s="153"/>
      <c r="N17529" s="153"/>
      <c r="O17529" s="153"/>
      <c r="P17529" s="153"/>
      <c r="Q17529" s="153"/>
      <c r="R17529" s="153"/>
      <c r="S17529" s="152"/>
      <c r="T17529" s="154"/>
    </row>
    <row r="17530" spans="8:20" x14ac:dyDescent="0.25">
      <c r="H17530" s="153"/>
      <c r="I17530" s="151"/>
      <c r="J17530" s="153"/>
      <c r="K17530" s="153"/>
      <c r="L17530" s="153"/>
      <c r="M17530" s="153"/>
      <c r="N17530" s="153"/>
      <c r="O17530" s="153"/>
      <c r="P17530" s="153"/>
      <c r="Q17530" s="153"/>
      <c r="R17530" s="153"/>
      <c r="S17530" s="152"/>
      <c r="T17530" s="154"/>
    </row>
    <row r="17531" spans="8:20" x14ac:dyDescent="0.25">
      <c r="H17531" s="153"/>
      <c r="I17531" s="151"/>
      <c r="J17531" s="153"/>
      <c r="K17531" s="153"/>
      <c r="L17531" s="153"/>
      <c r="M17531" s="153"/>
      <c r="N17531" s="153"/>
      <c r="O17531" s="153"/>
      <c r="P17531" s="153"/>
      <c r="Q17531" s="153"/>
      <c r="R17531" s="153"/>
      <c r="S17531" s="152"/>
      <c r="T17531" s="154"/>
    </row>
    <row r="17532" spans="8:20" x14ac:dyDescent="0.25">
      <c r="H17532" s="153"/>
      <c r="I17532" s="151"/>
      <c r="J17532" s="153"/>
      <c r="K17532" s="153"/>
      <c r="L17532" s="153"/>
      <c r="M17532" s="153"/>
      <c r="N17532" s="153"/>
      <c r="O17532" s="153"/>
      <c r="P17532" s="153"/>
      <c r="Q17532" s="153"/>
      <c r="R17532" s="153"/>
      <c r="S17532" s="152"/>
      <c r="T17532" s="154"/>
    </row>
    <row r="17533" spans="8:20" x14ac:dyDescent="0.25">
      <c r="H17533" s="153"/>
      <c r="I17533" s="151"/>
      <c r="J17533" s="153"/>
      <c r="K17533" s="153"/>
      <c r="L17533" s="153"/>
      <c r="M17533" s="153"/>
      <c r="N17533" s="153"/>
      <c r="O17533" s="153"/>
      <c r="P17533" s="153"/>
      <c r="Q17533" s="153"/>
      <c r="R17533" s="153"/>
      <c r="S17533" s="152"/>
      <c r="T17533" s="154"/>
    </row>
    <row r="17534" spans="8:20" x14ac:dyDescent="0.25">
      <c r="H17534" s="153"/>
      <c r="I17534" s="151"/>
      <c r="J17534" s="153"/>
      <c r="K17534" s="153"/>
      <c r="L17534" s="153"/>
      <c r="M17534" s="153"/>
      <c r="N17534" s="153"/>
      <c r="O17534" s="153"/>
      <c r="P17534" s="153"/>
      <c r="Q17534" s="153"/>
      <c r="R17534" s="153"/>
      <c r="S17534" s="152"/>
      <c r="T17534" s="154"/>
    </row>
    <row r="17535" spans="8:20" x14ac:dyDescent="0.25">
      <c r="H17535" s="153"/>
      <c r="I17535" s="151"/>
      <c r="J17535" s="153"/>
      <c r="K17535" s="153"/>
      <c r="L17535" s="153"/>
      <c r="M17535" s="153"/>
      <c r="N17535" s="153"/>
      <c r="O17535" s="153"/>
      <c r="P17535" s="153"/>
      <c r="Q17535" s="153"/>
      <c r="R17535" s="153"/>
      <c r="S17535" s="152"/>
      <c r="T17535" s="154"/>
    </row>
    <row r="17536" spans="8:20" x14ac:dyDescent="0.25">
      <c r="H17536" s="153"/>
      <c r="I17536" s="151"/>
      <c r="J17536" s="153"/>
      <c r="K17536" s="153"/>
      <c r="L17536" s="153"/>
      <c r="M17536" s="153"/>
      <c r="N17536" s="153"/>
      <c r="O17536" s="153"/>
      <c r="P17536" s="153"/>
      <c r="Q17536" s="153"/>
      <c r="R17536" s="153"/>
      <c r="S17536" s="152"/>
      <c r="T17536" s="154"/>
    </row>
    <row r="17537" spans="8:20" x14ac:dyDescent="0.25">
      <c r="H17537" s="153"/>
      <c r="I17537" s="151"/>
      <c r="J17537" s="153"/>
      <c r="K17537" s="153"/>
      <c r="L17537" s="153"/>
      <c r="M17537" s="153"/>
      <c r="N17537" s="153"/>
      <c r="O17537" s="153"/>
      <c r="P17537" s="153"/>
      <c r="Q17537" s="153"/>
      <c r="R17537" s="153"/>
      <c r="S17537" s="152"/>
      <c r="T17537" s="154"/>
    </row>
    <row r="17538" spans="8:20" x14ac:dyDescent="0.25">
      <c r="H17538" s="153"/>
      <c r="I17538" s="151"/>
      <c r="J17538" s="153"/>
      <c r="K17538" s="153"/>
      <c r="L17538" s="153"/>
      <c r="M17538" s="153"/>
      <c r="N17538" s="153"/>
      <c r="O17538" s="153"/>
      <c r="P17538" s="153"/>
      <c r="Q17538" s="153"/>
      <c r="R17538" s="153"/>
      <c r="S17538" s="152"/>
      <c r="T17538" s="154"/>
    </row>
    <row r="17539" spans="8:20" x14ac:dyDescent="0.25">
      <c r="H17539" s="153"/>
      <c r="I17539" s="151"/>
      <c r="J17539" s="153"/>
      <c r="K17539" s="153"/>
      <c r="L17539" s="153"/>
      <c r="M17539" s="153"/>
      <c r="N17539" s="153"/>
      <c r="O17539" s="153"/>
      <c r="P17539" s="153"/>
      <c r="Q17539" s="153"/>
      <c r="R17539" s="153"/>
      <c r="S17539" s="152"/>
      <c r="T17539" s="154"/>
    </row>
    <row r="17540" spans="8:20" x14ac:dyDescent="0.25">
      <c r="H17540" s="153"/>
      <c r="I17540" s="151"/>
      <c r="J17540" s="153"/>
      <c r="K17540" s="153"/>
      <c r="L17540" s="153"/>
      <c r="M17540" s="153"/>
      <c r="N17540" s="153"/>
      <c r="O17540" s="153"/>
      <c r="P17540" s="153"/>
      <c r="Q17540" s="153"/>
      <c r="R17540" s="153"/>
      <c r="S17540" s="152"/>
      <c r="T17540" s="154"/>
    </row>
    <row r="17541" spans="8:20" x14ac:dyDescent="0.25">
      <c r="H17541" s="153"/>
      <c r="I17541" s="151"/>
      <c r="J17541" s="153"/>
      <c r="K17541" s="153"/>
      <c r="L17541" s="153"/>
      <c r="M17541" s="153"/>
      <c r="N17541" s="153"/>
      <c r="O17541" s="153"/>
      <c r="P17541" s="153"/>
      <c r="Q17541" s="153"/>
      <c r="R17541" s="153"/>
      <c r="S17541" s="152"/>
      <c r="T17541" s="154"/>
    </row>
    <row r="17542" spans="8:20" x14ac:dyDescent="0.25">
      <c r="H17542" s="153"/>
      <c r="I17542" s="151"/>
      <c r="J17542" s="153"/>
      <c r="K17542" s="153"/>
      <c r="L17542" s="153"/>
      <c r="M17542" s="153"/>
      <c r="N17542" s="153"/>
      <c r="O17542" s="153"/>
      <c r="P17542" s="153"/>
      <c r="Q17542" s="153"/>
      <c r="R17542" s="153"/>
      <c r="S17542" s="152"/>
      <c r="T17542" s="154"/>
    </row>
    <row r="17543" spans="8:20" x14ac:dyDescent="0.25">
      <c r="H17543" s="153"/>
      <c r="I17543" s="151"/>
      <c r="J17543" s="153"/>
      <c r="K17543" s="153"/>
      <c r="L17543" s="153"/>
      <c r="M17543" s="153"/>
      <c r="N17543" s="153"/>
      <c r="O17543" s="153"/>
      <c r="P17543" s="153"/>
      <c r="Q17543" s="153"/>
      <c r="R17543" s="153"/>
      <c r="S17543" s="152"/>
      <c r="T17543" s="154"/>
    </row>
    <row r="17544" spans="8:20" x14ac:dyDescent="0.25">
      <c r="H17544" s="153"/>
      <c r="I17544" s="151"/>
      <c r="J17544" s="153"/>
      <c r="K17544" s="153"/>
      <c r="L17544" s="153"/>
      <c r="M17544" s="153"/>
      <c r="N17544" s="153"/>
      <c r="O17544" s="153"/>
      <c r="P17544" s="153"/>
      <c r="Q17544" s="153"/>
      <c r="R17544" s="153"/>
      <c r="S17544" s="152"/>
      <c r="T17544" s="154"/>
    </row>
    <row r="17545" spans="8:20" x14ac:dyDescent="0.25">
      <c r="H17545" s="153"/>
      <c r="I17545" s="151"/>
      <c r="J17545" s="153"/>
      <c r="K17545" s="153"/>
      <c r="L17545" s="153"/>
      <c r="M17545" s="153"/>
      <c r="N17545" s="153"/>
      <c r="O17545" s="153"/>
      <c r="P17545" s="153"/>
      <c r="Q17545" s="153"/>
      <c r="R17545" s="153"/>
      <c r="S17545" s="152"/>
      <c r="T17545" s="154"/>
    </row>
    <row r="17546" spans="8:20" x14ac:dyDescent="0.25">
      <c r="H17546" s="153"/>
      <c r="I17546" s="151"/>
      <c r="J17546" s="153"/>
      <c r="K17546" s="153"/>
      <c r="L17546" s="153"/>
      <c r="M17546" s="153"/>
      <c r="N17546" s="153"/>
      <c r="O17546" s="153"/>
      <c r="P17546" s="153"/>
      <c r="Q17546" s="153"/>
      <c r="R17546" s="153"/>
      <c r="S17546" s="152"/>
      <c r="T17546" s="154"/>
    </row>
    <row r="17547" spans="8:20" x14ac:dyDescent="0.25">
      <c r="H17547" s="153"/>
      <c r="I17547" s="151"/>
      <c r="J17547" s="153"/>
      <c r="K17547" s="153"/>
      <c r="L17547" s="153"/>
      <c r="M17547" s="153"/>
      <c r="N17547" s="153"/>
      <c r="O17547" s="153"/>
      <c r="P17547" s="153"/>
      <c r="Q17547" s="153"/>
      <c r="R17547" s="153"/>
      <c r="S17547" s="152"/>
      <c r="T17547" s="154"/>
    </row>
    <row r="17548" spans="8:20" x14ac:dyDescent="0.25">
      <c r="H17548" s="153"/>
      <c r="I17548" s="151"/>
      <c r="J17548" s="153"/>
      <c r="K17548" s="153"/>
      <c r="L17548" s="153"/>
      <c r="M17548" s="153"/>
      <c r="N17548" s="153"/>
      <c r="O17548" s="153"/>
      <c r="P17548" s="153"/>
      <c r="Q17548" s="153"/>
      <c r="R17548" s="153"/>
      <c r="S17548" s="152"/>
      <c r="T17548" s="154"/>
    </row>
    <row r="17549" spans="8:20" x14ac:dyDescent="0.25">
      <c r="H17549" s="153"/>
      <c r="I17549" s="151"/>
      <c r="J17549" s="153"/>
      <c r="K17549" s="153"/>
      <c r="L17549" s="153"/>
      <c r="M17549" s="153"/>
      <c r="N17549" s="153"/>
      <c r="O17549" s="153"/>
      <c r="P17549" s="153"/>
      <c r="Q17549" s="153"/>
      <c r="R17549" s="153"/>
      <c r="S17549" s="152"/>
      <c r="T17549" s="154"/>
    </row>
    <row r="17550" spans="8:20" x14ac:dyDescent="0.25">
      <c r="H17550" s="153"/>
      <c r="I17550" s="151"/>
      <c r="J17550" s="153"/>
      <c r="K17550" s="153"/>
      <c r="L17550" s="153"/>
      <c r="M17550" s="153"/>
      <c r="N17550" s="153"/>
      <c r="O17550" s="153"/>
      <c r="P17550" s="153"/>
      <c r="Q17550" s="153"/>
      <c r="R17550" s="153"/>
      <c r="S17550" s="152"/>
      <c r="T17550" s="154"/>
    </row>
    <row r="17551" spans="8:20" x14ac:dyDescent="0.25">
      <c r="H17551" s="153"/>
      <c r="I17551" s="151"/>
      <c r="J17551" s="153"/>
      <c r="K17551" s="153"/>
      <c r="L17551" s="153"/>
      <c r="M17551" s="153"/>
      <c r="N17551" s="153"/>
      <c r="O17551" s="153"/>
      <c r="P17551" s="153"/>
      <c r="Q17551" s="153"/>
      <c r="R17551" s="153"/>
      <c r="S17551" s="152"/>
      <c r="T17551" s="154"/>
    </row>
    <row r="17552" spans="8:20" x14ac:dyDescent="0.25">
      <c r="H17552" s="153"/>
      <c r="I17552" s="151"/>
      <c r="J17552" s="153"/>
      <c r="K17552" s="153"/>
      <c r="L17552" s="153"/>
      <c r="M17552" s="153"/>
      <c r="N17552" s="153"/>
      <c r="O17552" s="153"/>
      <c r="P17552" s="153"/>
      <c r="Q17552" s="153"/>
      <c r="R17552" s="153"/>
      <c r="S17552" s="152"/>
      <c r="T17552" s="154"/>
    </row>
    <row r="17553" spans="8:20" x14ac:dyDescent="0.25">
      <c r="H17553" s="153"/>
      <c r="I17553" s="151"/>
      <c r="J17553" s="153"/>
      <c r="K17553" s="153"/>
      <c r="L17553" s="153"/>
      <c r="M17553" s="153"/>
      <c r="N17553" s="153"/>
      <c r="O17553" s="153"/>
      <c r="P17553" s="153"/>
      <c r="Q17553" s="153"/>
      <c r="R17553" s="153"/>
      <c r="S17553" s="152"/>
      <c r="T17553" s="154"/>
    </row>
    <row r="17554" spans="8:20" x14ac:dyDescent="0.25">
      <c r="H17554" s="153"/>
      <c r="I17554" s="151"/>
      <c r="J17554" s="153"/>
      <c r="K17554" s="153"/>
      <c r="L17554" s="153"/>
      <c r="M17554" s="153"/>
      <c r="N17554" s="153"/>
      <c r="O17554" s="153"/>
      <c r="P17554" s="153"/>
      <c r="Q17554" s="153"/>
      <c r="R17554" s="153"/>
      <c r="S17554" s="152"/>
      <c r="T17554" s="154"/>
    </row>
    <row r="17555" spans="8:20" x14ac:dyDescent="0.25">
      <c r="H17555" s="153"/>
      <c r="I17555" s="151"/>
      <c r="J17555" s="153"/>
      <c r="K17555" s="153"/>
      <c r="L17555" s="153"/>
      <c r="M17555" s="153"/>
      <c r="N17555" s="153"/>
      <c r="O17555" s="153"/>
      <c r="P17555" s="153"/>
      <c r="Q17555" s="153"/>
      <c r="R17555" s="153"/>
      <c r="S17555" s="152"/>
      <c r="T17555" s="154"/>
    </row>
    <row r="17556" spans="8:20" x14ac:dyDescent="0.25">
      <c r="H17556" s="153"/>
      <c r="I17556" s="151"/>
      <c r="J17556" s="153"/>
      <c r="K17556" s="153"/>
      <c r="L17556" s="153"/>
      <c r="M17556" s="153"/>
      <c r="N17556" s="153"/>
      <c r="O17556" s="153"/>
      <c r="P17556" s="153"/>
      <c r="Q17556" s="153"/>
      <c r="R17556" s="153"/>
      <c r="S17556" s="152"/>
      <c r="T17556" s="154"/>
    </row>
    <row r="17557" spans="8:20" x14ac:dyDescent="0.25">
      <c r="H17557" s="153"/>
      <c r="I17557" s="151"/>
      <c r="J17557" s="153"/>
      <c r="K17557" s="153"/>
      <c r="L17557" s="153"/>
      <c r="M17557" s="153"/>
      <c r="N17557" s="153"/>
      <c r="O17557" s="153"/>
      <c r="P17557" s="153"/>
      <c r="Q17557" s="153"/>
      <c r="R17557" s="153"/>
      <c r="S17557" s="152"/>
      <c r="T17557" s="154"/>
    </row>
    <row r="17558" spans="8:20" x14ac:dyDescent="0.25">
      <c r="H17558" s="153"/>
      <c r="I17558" s="151"/>
      <c r="J17558" s="153"/>
      <c r="K17558" s="153"/>
      <c r="L17558" s="153"/>
      <c r="M17558" s="153"/>
      <c r="N17558" s="153"/>
      <c r="O17558" s="153"/>
      <c r="P17558" s="153"/>
      <c r="Q17558" s="153"/>
      <c r="R17558" s="153"/>
      <c r="S17558" s="152"/>
      <c r="T17558" s="154"/>
    </row>
    <row r="17559" spans="8:20" x14ac:dyDescent="0.25">
      <c r="H17559" s="153"/>
      <c r="I17559" s="151"/>
      <c r="J17559" s="153"/>
      <c r="K17559" s="153"/>
      <c r="L17559" s="153"/>
      <c r="M17559" s="153"/>
      <c r="N17559" s="153"/>
      <c r="O17559" s="153"/>
      <c r="P17559" s="153"/>
      <c r="Q17559" s="153"/>
      <c r="R17559" s="153"/>
      <c r="S17559" s="152"/>
      <c r="T17559" s="154"/>
    </row>
    <row r="17560" spans="8:20" x14ac:dyDescent="0.25">
      <c r="H17560" s="153"/>
      <c r="I17560" s="151"/>
      <c r="J17560" s="153"/>
      <c r="K17560" s="153"/>
      <c r="L17560" s="153"/>
      <c r="M17560" s="153"/>
      <c r="N17560" s="153"/>
      <c r="O17560" s="153"/>
      <c r="P17560" s="153"/>
      <c r="Q17560" s="153"/>
      <c r="R17560" s="153"/>
      <c r="S17560" s="152"/>
      <c r="T17560" s="154"/>
    </row>
    <row r="17561" spans="8:20" x14ac:dyDescent="0.25">
      <c r="H17561" s="153"/>
      <c r="I17561" s="151"/>
      <c r="J17561" s="153"/>
      <c r="K17561" s="153"/>
      <c r="L17561" s="153"/>
      <c r="M17561" s="153"/>
      <c r="N17561" s="153"/>
      <c r="O17561" s="153"/>
      <c r="P17561" s="153"/>
      <c r="Q17561" s="153"/>
      <c r="R17561" s="153"/>
      <c r="S17561" s="152"/>
      <c r="T17561" s="154"/>
    </row>
    <row r="17562" spans="8:20" x14ac:dyDescent="0.25">
      <c r="H17562" s="153"/>
      <c r="I17562" s="151"/>
      <c r="J17562" s="153"/>
      <c r="K17562" s="153"/>
      <c r="L17562" s="153"/>
      <c r="M17562" s="153"/>
      <c r="N17562" s="153"/>
      <c r="O17562" s="153"/>
      <c r="P17562" s="153"/>
      <c r="Q17562" s="153"/>
      <c r="R17562" s="153"/>
      <c r="S17562" s="152"/>
      <c r="T17562" s="154"/>
    </row>
    <row r="17563" spans="8:20" x14ac:dyDescent="0.25">
      <c r="H17563" s="153"/>
      <c r="I17563" s="151"/>
      <c r="J17563" s="153"/>
      <c r="K17563" s="153"/>
      <c r="L17563" s="153"/>
      <c r="M17563" s="153"/>
      <c r="N17563" s="153"/>
      <c r="O17563" s="153"/>
      <c r="P17563" s="153"/>
      <c r="Q17563" s="153"/>
      <c r="R17563" s="153"/>
      <c r="S17563" s="152"/>
      <c r="T17563" s="154"/>
    </row>
    <row r="17564" spans="8:20" x14ac:dyDescent="0.25">
      <c r="H17564" s="153"/>
      <c r="I17564" s="151"/>
      <c r="J17564" s="153"/>
      <c r="K17564" s="153"/>
      <c r="L17564" s="153"/>
      <c r="M17564" s="153"/>
      <c r="N17564" s="153"/>
      <c r="O17564" s="153"/>
      <c r="P17564" s="153"/>
      <c r="Q17564" s="153"/>
      <c r="R17564" s="153"/>
      <c r="S17564" s="152"/>
      <c r="T17564" s="154"/>
    </row>
    <row r="17565" spans="8:20" x14ac:dyDescent="0.25">
      <c r="H17565" s="153"/>
      <c r="I17565" s="151"/>
      <c r="J17565" s="153"/>
      <c r="K17565" s="153"/>
      <c r="L17565" s="153"/>
      <c r="M17565" s="153"/>
      <c r="N17565" s="153"/>
      <c r="O17565" s="153"/>
      <c r="P17565" s="153"/>
      <c r="Q17565" s="153"/>
      <c r="R17565" s="153"/>
      <c r="S17565" s="152"/>
      <c r="T17565" s="154"/>
    </row>
    <row r="17566" spans="8:20" x14ac:dyDescent="0.25">
      <c r="H17566" s="153"/>
      <c r="I17566" s="151"/>
      <c r="J17566" s="153"/>
      <c r="K17566" s="153"/>
      <c r="L17566" s="153"/>
      <c r="M17566" s="153"/>
      <c r="N17566" s="153"/>
      <c r="O17566" s="153"/>
      <c r="P17566" s="153"/>
      <c r="Q17566" s="153"/>
      <c r="R17566" s="153"/>
      <c r="S17566" s="152"/>
      <c r="T17566" s="154"/>
    </row>
    <row r="17567" spans="8:20" x14ac:dyDescent="0.25">
      <c r="H17567" s="153"/>
      <c r="I17567" s="151"/>
      <c r="J17567" s="153"/>
      <c r="K17567" s="153"/>
      <c r="L17567" s="153"/>
      <c r="M17567" s="153"/>
      <c r="N17567" s="153"/>
      <c r="O17567" s="153"/>
      <c r="P17567" s="153"/>
      <c r="Q17567" s="153"/>
      <c r="R17567" s="153"/>
      <c r="S17567" s="152"/>
      <c r="T17567" s="154"/>
    </row>
    <row r="17568" spans="8:20" x14ac:dyDescent="0.25">
      <c r="H17568" s="153"/>
      <c r="I17568" s="151"/>
      <c r="J17568" s="153"/>
      <c r="K17568" s="153"/>
      <c r="L17568" s="153"/>
      <c r="M17568" s="153"/>
      <c r="N17568" s="153"/>
      <c r="O17568" s="153"/>
      <c r="P17568" s="153"/>
      <c r="Q17568" s="153"/>
      <c r="R17568" s="153"/>
      <c r="S17568" s="152"/>
      <c r="T17568" s="154"/>
    </row>
    <row r="17569" spans="8:20" x14ac:dyDescent="0.25">
      <c r="H17569" s="153"/>
      <c r="I17569" s="151"/>
      <c r="J17569" s="153"/>
      <c r="K17569" s="153"/>
      <c r="L17569" s="153"/>
      <c r="M17569" s="153"/>
      <c r="N17569" s="153"/>
      <c r="O17569" s="153"/>
      <c r="P17569" s="153"/>
      <c r="Q17569" s="153"/>
      <c r="R17569" s="153"/>
      <c r="S17569" s="152"/>
      <c r="T17569" s="154"/>
    </row>
    <row r="17570" spans="8:20" x14ac:dyDescent="0.25">
      <c r="H17570" s="153"/>
      <c r="I17570" s="151"/>
      <c r="J17570" s="153"/>
      <c r="K17570" s="153"/>
      <c r="L17570" s="153"/>
      <c r="M17570" s="153"/>
      <c r="N17570" s="153"/>
      <c r="O17570" s="153"/>
      <c r="P17570" s="153"/>
      <c r="Q17570" s="153"/>
      <c r="R17570" s="153"/>
      <c r="S17570" s="152"/>
      <c r="T17570" s="154"/>
    </row>
    <row r="17571" spans="8:20" x14ac:dyDescent="0.25">
      <c r="H17571" s="153"/>
      <c r="I17571" s="151"/>
      <c r="J17571" s="153"/>
      <c r="K17571" s="153"/>
      <c r="L17571" s="153"/>
      <c r="M17571" s="153"/>
      <c r="N17571" s="153"/>
      <c r="O17571" s="153"/>
      <c r="P17571" s="153"/>
      <c r="Q17571" s="153"/>
      <c r="R17571" s="153"/>
      <c r="S17571" s="152"/>
      <c r="T17571" s="154"/>
    </row>
    <row r="17572" spans="8:20" x14ac:dyDescent="0.25">
      <c r="H17572" s="153"/>
      <c r="I17572" s="151"/>
      <c r="J17572" s="153"/>
      <c r="K17572" s="153"/>
      <c r="L17572" s="153"/>
      <c r="M17572" s="153"/>
      <c r="N17572" s="153"/>
      <c r="O17572" s="153"/>
      <c r="P17572" s="153"/>
      <c r="Q17572" s="153"/>
      <c r="R17572" s="153"/>
      <c r="S17572" s="152"/>
      <c r="T17572" s="154"/>
    </row>
    <row r="17573" spans="8:20" x14ac:dyDescent="0.25">
      <c r="H17573" s="153"/>
      <c r="I17573" s="151"/>
      <c r="J17573" s="153"/>
      <c r="K17573" s="153"/>
      <c r="L17573" s="153"/>
      <c r="M17573" s="153"/>
      <c r="N17573" s="153"/>
      <c r="O17573" s="153"/>
      <c r="P17573" s="153"/>
      <c r="Q17573" s="153"/>
      <c r="R17573" s="153"/>
      <c r="S17573" s="152"/>
      <c r="T17573" s="154"/>
    </row>
    <row r="17574" spans="8:20" x14ac:dyDescent="0.25">
      <c r="H17574" s="153"/>
      <c r="I17574" s="151"/>
      <c r="J17574" s="153"/>
      <c r="K17574" s="153"/>
      <c r="L17574" s="153"/>
      <c r="M17574" s="153"/>
      <c r="N17574" s="153"/>
      <c r="O17574" s="153"/>
      <c r="P17574" s="153"/>
      <c r="Q17574" s="153"/>
      <c r="R17574" s="153"/>
      <c r="S17574" s="152"/>
      <c r="T17574" s="154"/>
    </row>
    <row r="17575" spans="8:20" x14ac:dyDescent="0.25">
      <c r="H17575" s="153"/>
      <c r="I17575" s="151"/>
      <c r="J17575" s="153"/>
      <c r="K17575" s="153"/>
      <c r="L17575" s="153"/>
      <c r="M17575" s="153"/>
      <c r="N17575" s="153"/>
      <c r="O17575" s="153"/>
      <c r="P17575" s="153"/>
      <c r="Q17575" s="153"/>
      <c r="R17575" s="153"/>
      <c r="S17575" s="152"/>
      <c r="T17575" s="154"/>
    </row>
    <row r="17576" spans="8:20" x14ac:dyDescent="0.25">
      <c r="H17576" s="153"/>
      <c r="I17576" s="151"/>
      <c r="J17576" s="153"/>
      <c r="K17576" s="153"/>
      <c r="L17576" s="153"/>
      <c r="M17576" s="153"/>
      <c r="N17576" s="153"/>
      <c r="O17576" s="153"/>
      <c r="P17576" s="153"/>
      <c r="Q17576" s="153"/>
      <c r="R17576" s="153"/>
      <c r="S17576" s="152"/>
      <c r="T17576" s="154"/>
    </row>
    <row r="17577" spans="8:20" x14ac:dyDescent="0.25">
      <c r="H17577" s="153"/>
      <c r="I17577" s="151"/>
      <c r="J17577" s="153"/>
      <c r="K17577" s="153"/>
      <c r="L17577" s="153"/>
      <c r="M17577" s="153"/>
      <c r="N17577" s="153"/>
      <c r="O17577" s="153"/>
      <c r="P17577" s="153"/>
      <c r="Q17577" s="153"/>
      <c r="R17577" s="153"/>
      <c r="S17577" s="152"/>
      <c r="T17577" s="154"/>
    </row>
    <row r="17578" spans="8:20" x14ac:dyDescent="0.25">
      <c r="H17578" s="153"/>
      <c r="I17578" s="151"/>
      <c r="J17578" s="153"/>
      <c r="K17578" s="153"/>
      <c r="L17578" s="153"/>
      <c r="M17578" s="153"/>
      <c r="N17578" s="153"/>
      <c r="O17578" s="153"/>
      <c r="P17578" s="153"/>
      <c r="Q17578" s="153"/>
      <c r="R17578" s="153"/>
      <c r="S17578" s="152"/>
      <c r="T17578" s="154"/>
    </row>
    <row r="17579" spans="8:20" x14ac:dyDescent="0.25">
      <c r="H17579" s="153"/>
      <c r="I17579" s="151"/>
      <c r="J17579" s="153"/>
      <c r="K17579" s="153"/>
      <c r="L17579" s="153"/>
      <c r="M17579" s="153"/>
      <c r="N17579" s="153"/>
      <c r="O17579" s="153"/>
      <c r="P17579" s="153"/>
      <c r="Q17579" s="153"/>
      <c r="R17579" s="153"/>
      <c r="S17579" s="152"/>
      <c r="T17579" s="154"/>
    </row>
    <row r="17580" spans="8:20" x14ac:dyDescent="0.25">
      <c r="H17580" s="153"/>
      <c r="I17580" s="151"/>
      <c r="J17580" s="153"/>
      <c r="K17580" s="153"/>
      <c r="L17580" s="153"/>
      <c r="M17580" s="153"/>
      <c r="N17580" s="153"/>
      <c r="O17580" s="153"/>
      <c r="P17580" s="153"/>
      <c r="Q17580" s="153"/>
      <c r="R17580" s="153"/>
      <c r="S17580" s="152"/>
      <c r="T17580" s="154"/>
    </row>
    <row r="17581" spans="8:20" x14ac:dyDescent="0.25">
      <c r="H17581" s="153"/>
      <c r="I17581" s="151"/>
      <c r="J17581" s="153"/>
      <c r="K17581" s="153"/>
      <c r="L17581" s="153"/>
      <c r="M17581" s="153"/>
      <c r="N17581" s="153"/>
      <c r="O17581" s="153"/>
      <c r="P17581" s="153"/>
      <c r="Q17581" s="153"/>
      <c r="R17581" s="153"/>
      <c r="S17581" s="152"/>
      <c r="T17581" s="154"/>
    </row>
    <row r="17582" spans="8:20" x14ac:dyDescent="0.25">
      <c r="H17582" s="153"/>
      <c r="I17582" s="151"/>
      <c r="J17582" s="153"/>
      <c r="K17582" s="153"/>
      <c r="L17582" s="153"/>
      <c r="M17582" s="153"/>
      <c r="N17582" s="153"/>
      <c r="O17582" s="153"/>
      <c r="P17582" s="153"/>
      <c r="Q17582" s="153"/>
      <c r="R17582" s="153"/>
      <c r="S17582" s="152"/>
      <c r="T17582" s="154"/>
    </row>
    <row r="17583" spans="8:20" x14ac:dyDescent="0.25">
      <c r="H17583" s="153"/>
      <c r="I17583" s="151"/>
      <c r="J17583" s="153"/>
      <c r="K17583" s="153"/>
      <c r="L17583" s="153"/>
      <c r="M17583" s="153"/>
      <c r="N17583" s="153"/>
      <c r="O17583" s="153"/>
      <c r="P17583" s="153"/>
      <c r="Q17583" s="153"/>
      <c r="R17583" s="153"/>
      <c r="S17583" s="152"/>
      <c r="T17583" s="154"/>
    </row>
    <row r="17584" spans="8:20" x14ac:dyDescent="0.25">
      <c r="H17584" s="153"/>
      <c r="I17584" s="151"/>
      <c r="J17584" s="153"/>
      <c r="K17584" s="153"/>
      <c r="L17584" s="153"/>
      <c r="M17584" s="153"/>
      <c r="N17584" s="153"/>
      <c r="O17584" s="153"/>
      <c r="P17584" s="153"/>
      <c r="Q17584" s="153"/>
      <c r="R17584" s="153"/>
      <c r="S17584" s="152"/>
      <c r="T17584" s="154"/>
    </row>
    <row r="17585" spans="8:20" x14ac:dyDescent="0.25">
      <c r="H17585" s="153"/>
      <c r="I17585" s="151"/>
      <c r="J17585" s="153"/>
      <c r="K17585" s="153"/>
      <c r="L17585" s="153"/>
      <c r="M17585" s="153"/>
      <c r="N17585" s="153"/>
      <c r="O17585" s="153"/>
      <c r="P17585" s="153"/>
      <c r="Q17585" s="153"/>
      <c r="R17585" s="153"/>
      <c r="S17585" s="152"/>
      <c r="T17585" s="154"/>
    </row>
    <row r="17586" spans="8:20" x14ac:dyDescent="0.25">
      <c r="H17586" s="153"/>
      <c r="I17586" s="151"/>
      <c r="J17586" s="153"/>
      <c r="K17586" s="153"/>
      <c r="L17586" s="153"/>
      <c r="M17586" s="153"/>
      <c r="N17586" s="153"/>
      <c r="O17586" s="153"/>
      <c r="P17586" s="153"/>
      <c r="Q17586" s="153"/>
      <c r="R17586" s="153"/>
      <c r="S17586" s="152"/>
      <c r="T17586" s="154"/>
    </row>
    <row r="17587" spans="8:20" x14ac:dyDescent="0.25">
      <c r="H17587" s="153"/>
      <c r="I17587" s="151"/>
      <c r="J17587" s="153"/>
      <c r="K17587" s="153"/>
      <c r="L17587" s="153"/>
      <c r="M17587" s="153"/>
      <c r="N17587" s="153"/>
      <c r="O17587" s="153"/>
      <c r="P17587" s="153"/>
      <c r="Q17587" s="153"/>
      <c r="R17587" s="153"/>
      <c r="S17587" s="152"/>
      <c r="T17587" s="154"/>
    </row>
    <row r="17588" spans="8:20" x14ac:dyDescent="0.25">
      <c r="H17588" s="153"/>
      <c r="I17588" s="151"/>
      <c r="J17588" s="153"/>
      <c r="K17588" s="153"/>
      <c r="L17588" s="153"/>
      <c r="M17588" s="153"/>
      <c r="N17588" s="153"/>
      <c r="O17588" s="153"/>
      <c r="P17588" s="153"/>
      <c r="Q17588" s="153"/>
      <c r="R17588" s="153"/>
      <c r="S17588" s="152"/>
      <c r="T17588" s="154"/>
    </row>
    <row r="17589" spans="8:20" x14ac:dyDescent="0.25">
      <c r="H17589" s="153"/>
      <c r="I17589" s="151"/>
      <c r="J17589" s="153"/>
      <c r="K17589" s="153"/>
      <c r="L17589" s="153"/>
      <c r="M17589" s="153"/>
      <c r="N17589" s="153"/>
      <c r="O17589" s="153"/>
      <c r="P17589" s="153"/>
      <c r="Q17589" s="153"/>
      <c r="R17589" s="153"/>
      <c r="S17589" s="152"/>
      <c r="T17589" s="154"/>
    </row>
    <row r="17590" spans="8:20" x14ac:dyDescent="0.25">
      <c r="H17590" s="153"/>
      <c r="I17590" s="151"/>
      <c r="J17590" s="153"/>
      <c r="K17590" s="153"/>
      <c r="L17590" s="153"/>
      <c r="M17590" s="153"/>
      <c r="N17590" s="153"/>
      <c r="O17590" s="153"/>
      <c r="P17590" s="153"/>
      <c r="Q17590" s="153"/>
      <c r="R17590" s="153"/>
      <c r="S17590" s="152"/>
      <c r="T17590" s="154"/>
    </row>
    <row r="17591" spans="8:20" x14ac:dyDescent="0.25">
      <c r="H17591" s="153"/>
      <c r="I17591" s="151"/>
      <c r="J17591" s="153"/>
      <c r="K17591" s="153"/>
      <c r="L17591" s="153"/>
      <c r="M17591" s="153"/>
      <c r="N17591" s="153"/>
      <c r="O17591" s="153"/>
      <c r="P17591" s="153"/>
      <c r="Q17591" s="153"/>
      <c r="R17591" s="153"/>
      <c r="S17591" s="152"/>
      <c r="T17591" s="154"/>
    </row>
    <row r="17592" spans="8:20" x14ac:dyDescent="0.25">
      <c r="H17592" s="153"/>
      <c r="I17592" s="151"/>
      <c r="J17592" s="153"/>
      <c r="K17592" s="153"/>
      <c r="L17592" s="153"/>
      <c r="M17592" s="153"/>
      <c r="N17592" s="153"/>
      <c r="O17592" s="153"/>
      <c r="P17592" s="153"/>
      <c r="Q17592" s="153"/>
      <c r="R17592" s="153"/>
      <c r="S17592" s="152"/>
      <c r="T17592" s="154"/>
    </row>
    <row r="17593" spans="8:20" x14ac:dyDescent="0.25">
      <c r="H17593" s="153"/>
      <c r="I17593" s="151"/>
      <c r="J17593" s="153"/>
      <c r="K17593" s="153"/>
      <c r="L17593" s="153"/>
      <c r="M17593" s="153"/>
      <c r="N17593" s="153"/>
      <c r="O17593" s="153"/>
      <c r="P17593" s="153"/>
      <c r="Q17593" s="153"/>
      <c r="R17593" s="153"/>
      <c r="S17593" s="152"/>
      <c r="T17593" s="154"/>
    </row>
    <row r="17594" spans="8:20" x14ac:dyDescent="0.25">
      <c r="H17594" s="153"/>
      <c r="I17594" s="151"/>
      <c r="J17594" s="153"/>
      <c r="K17594" s="153"/>
      <c r="L17594" s="153"/>
      <c r="M17594" s="153"/>
      <c r="N17594" s="153"/>
      <c r="O17594" s="153"/>
      <c r="P17594" s="153"/>
      <c r="Q17594" s="153"/>
      <c r="R17594" s="153"/>
      <c r="S17594" s="152"/>
      <c r="T17594" s="154"/>
    </row>
    <row r="17595" spans="8:20" x14ac:dyDescent="0.25">
      <c r="H17595" s="153"/>
      <c r="I17595" s="151"/>
      <c r="J17595" s="153"/>
      <c r="K17595" s="153"/>
      <c r="L17595" s="153"/>
      <c r="M17595" s="153"/>
      <c r="N17595" s="153"/>
      <c r="O17595" s="153"/>
      <c r="P17595" s="153"/>
      <c r="Q17595" s="153"/>
      <c r="R17595" s="153"/>
      <c r="S17595" s="152"/>
      <c r="T17595" s="154"/>
    </row>
    <row r="17596" spans="8:20" x14ac:dyDescent="0.25">
      <c r="H17596" s="153"/>
      <c r="I17596" s="151"/>
      <c r="J17596" s="153"/>
      <c r="K17596" s="153"/>
      <c r="L17596" s="153"/>
      <c r="M17596" s="153"/>
      <c r="N17596" s="153"/>
      <c r="O17596" s="153"/>
      <c r="P17596" s="153"/>
      <c r="Q17596" s="153"/>
      <c r="R17596" s="153"/>
      <c r="S17596" s="152"/>
      <c r="T17596" s="154"/>
    </row>
    <row r="17597" spans="8:20" x14ac:dyDescent="0.25">
      <c r="H17597" s="153"/>
      <c r="I17597" s="151"/>
      <c r="J17597" s="153"/>
      <c r="K17597" s="153"/>
      <c r="L17597" s="153"/>
      <c r="M17597" s="153"/>
      <c r="N17597" s="153"/>
      <c r="O17597" s="153"/>
      <c r="P17597" s="153"/>
      <c r="Q17597" s="153"/>
      <c r="R17597" s="153"/>
      <c r="S17597" s="152"/>
      <c r="T17597" s="154"/>
    </row>
    <row r="17598" spans="8:20" x14ac:dyDescent="0.25">
      <c r="H17598" s="153"/>
      <c r="I17598" s="151"/>
      <c r="J17598" s="153"/>
      <c r="K17598" s="153"/>
      <c r="L17598" s="153"/>
      <c r="M17598" s="153"/>
      <c r="N17598" s="153"/>
      <c r="O17598" s="153"/>
      <c r="P17598" s="153"/>
      <c r="Q17598" s="153"/>
      <c r="R17598" s="153"/>
      <c r="S17598" s="152"/>
      <c r="T17598" s="154"/>
    </row>
    <row r="17599" spans="8:20" x14ac:dyDescent="0.25">
      <c r="H17599" s="153"/>
      <c r="I17599" s="151"/>
      <c r="J17599" s="153"/>
      <c r="K17599" s="153"/>
      <c r="L17599" s="153"/>
      <c r="M17599" s="153"/>
      <c r="N17599" s="153"/>
      <c r="O17599" s="153"/>
      <c r="P17599" s="153"/>
      <c r="Q17599" s="153"/>
      <c r="R17599" s="153"/>
      <c r="S17599" s="152"/>
      <c r="T17599" s="154"/>
    </row>
    <row r="17600" spans="8:20" x14ac:dyDescent="0.25">
      <c r="H17600" s="153"/>
      <c r="I17600" s="151"/>
      <c r="J17600" s="153"/>
      <c r="K17600" s="153"/>
      <c r="L17600" s="153"/>
      <c r="M17600" s="153"/>
      <c r="N17600" s="153"/>
      <c r="O17600" s="153"/>
      <c r="P17600" s="153"/>
      <c r="Q17600" s="153"/>
      <c r="R17600" s="153"/>
      <c r="S17600" s="152"/>
      <c r="T17600" s="154"/>
    </row>
    <row r="17601" spans="8:20" x14ac:dyDescent="0.25">
      <c r="H17601" s="153"/>
      <c r="I17601" s="151"/>
      <c r="J17601" s="153"/>
      <c r="K17601" s="153"/>
      <c r="L17601" s="153"/>
      <c r="M17601" s="153"/>
      <c r="N17601" s="153"/>
      <c r="O17601" s="153"/>
      <c r="P17601" s="153"/>
      <c r="Q17601" s="153"/>
      <c r="R17601" s="153"/>
      <c r="S17601" s="152"/>
      <c r="T17601" s="154"/>
    </row>
    <row r="17602" spans="8:20" x14ac:dyDescent="0.25">
      <c r="H17602" s="153"/>
      <c r="I17602" s="151"/>
      <c r="J17602" s="153"/>
      <c r="K17602" s="153"/>
      <c r="L17602" s="153"/>
      <c r="M17602" s="153"/>
      <c r="N17602" s="153"/>
      <c r="O17602" s="153"/>
      <c r="P17602" s="153"/>
      <c r="Q17602" s="153"/>
      <c r="R17602" s="153"/>
      <c r="S17602" s="152"/>
      <c r="T17602" s="154"/>
    </row>
    <row r="17603" spans="8:20" x14ac:dyDescent="0.25">
      <c r="H17603" s="153"/>
      <c r="I17603" s="151"/>
      <c r="J17603" s="153"/>
      <c r="K17603" s="153"/>
      <c r="L17603" s="153"/>
      <c r="M17603" s="153"/>
      <c r="N17603" s="153"/>
      <c r="O17603" s="153"/>
      <c r="P17603" s="153"/>
      <c r="Q17603" s="153"/>
      <c r="R17603" s="153"/>
      <c r="S17603" s="152"/>
      <c r="T17603" s="154"/>
    </row>
    <row r="17604" spans="8:20" x14ac:dyDescent="0.25">
      <c r="H17604" s="153"/>
      <c r="I17604" s="151"/>
      <c r="J17604" s="153"/>
      <c r="K17604" s="153"/>
      <c r="L17604" s="153"/>
      <c r="M17604" s="153"/>
      <c r="N17604" s="153"/>
      <c r="O17604" s="153"/>
      <c r="P17604" s="153"/>
      <c r="Q17604" s="153"/>
      <c r="R17604" s="153"/>
      <c r="S17604" s="152"/>
      <c r="T17604" s="154"/>
    </row>
    <row r="17605" spans="8:20" x14ac:dyDescent="0.25">
      <c r="H17605" s="153"/>
      <c r="I17605" s="151"/>
      <c r="J17605" s="153"/>
      <c r="K17605" s="153"/>
      <c r="L17605" s="153"/>
      <c r="M17605" s="153"/>
      <c r="N17605" s="153"/>
      <c r="O17605" s="153"/>
      <c r="P17605" s="153"/>
      <c r="Q17605" s="153"/>
      <c r="R17605" s="153"/>
      <c r="S17605" s="152"/>
      <c r="T17605" s="154"/>
    </row>
    <row r="17606" spans="8:20" x14ac:dyDescent="0.25">
      <c r="H17606" s="153"/>
      <c r="I17606" s="151"/>
      <c r="J17606" s="153"/>
      <c r="K17606" s="153"/>
      <c r="L17606" s="153"/>
      <c r="M17606" s="153"/>
      <c r="N17606" s="153"/>
      <c r="O17606" s="153"/>
      <c r="P17606" s="153"/>
      <c r="Q17606" s="153"/>
      <c r="R17606" s="153"/>
      <c r="S17606" s="152"/>
      <c r="T17606" s="154"/>
    </row>
    <row r="17607" spans="8:20" x14ac:dyDescent="0.25">
      <c r="H17607" s="153"/>
      <c r="I17607" s="151"/>
      <c r="J17607" s="153"/>
      <c r="K17607" s="153"/>
      <c r="L17607" s="153"/>
      <c r="M17607" s="153"/>
      <c r="N17607" s="153"/>
      <c r="O17607" s="153"/>
      <c r="P17607" s="153"/>
      <c r="Q17607" s="153"/>
      <c r="R17607" s="153"/>
      <c r="S17607" s="152"/>
      <c r="T17607" s="154"/>
    </row>
    <row r="17608" spans="8:20" x14ac:dyDescent="0.25">
      <c r="H17608" s="153"/>
      <c r="I17608" s="151"/>
      <c r="J17608" s="153"/>
      <c r="K17608" s="153"/>
      <c r="L17608" s="153"/>
      <c r="M17608" s="153"/>
      <c r="N17608" s="153"/>
      <c r="O17608" s="153"/>
      <c r="P17608" s="153"/>
      <c r="Q17608" s="153"/>
      <c r="R17608" s="153"/>
      <c r="S17608" s="152"/>
      <c r="T17608" s="154"/>
    </row>
    <row r="17609" spans="8:20" x14ac:dyDescent="0.25">
      <c r="H17609" s="153"/>
      <c r="I17609" s="151"/>
      <c r="J17609" s="153"/>
      <c r="K17609" s="153"/>
      <c r="L17609" s="153"/>
      <c r="M17609" s="153"/>
      <c r="N17609" s="153"/>
      <c r="O17609" s="153"/>
      <c r="P17609" s="153"/>
      <c r="Q17609" s="153"/>
      <c r="R17609" s="153"/>
      <c r="S17609" s="152"/>
      <c r="T17609" s="154"/>
    </row>
    <row r="17610" spans="8:20" x14ac:dyDescent="0.25">
      <c r="H17610" s="153"/>
      <c r="I17610" s="151"/>
      <c r="J17610" s="153"/>
      <c r="K17610" s="153"/>
      <c r="L17610" s="153"/>
      <c r="M17610" s="153"/>
      <c r="N17610" s="153"/>
      <c r="O17610" s="153"/>
      <c r="P17610" s="153"/>
      <c r="Q17610" s="153"/>
      <c r="R17610" s="153"/>
      <c r="S17610" s="152"/>
      <c r="T17610" s="154"/>
    </row>
    <row r="17611" spans="8:20" x14ac:dyDescent="0.25">
      <c r="H17611" s="153"/>
      <c r="I17611" s="151"/>
      <c r="J17611" s="153"/>
      <c r="K17611" s="153"/>
      <c r="L17611" s="153"/>
      <c r="M17611" s="153"/>
      <c r="N17611" s="153"/>
      <c r="O17611" s="153"/>
      <c r="P17611" s="153"/>
      <c r="Q17611" s="153"/>
      <c r="R17611" s="153"/>
      <c r="S17611" s="152"/>
      <c r="T17611" s="154"/>
    </row>
    <row r="17612" spans="8:20" x14ac:dyDescent="0.25">
      <c r="H17612" s="153"/>
      <c r="I17612" s="151"/>
      <c r="J17612" s="153"/>
      <c r="K17612" s="153"/>
      <c r="L17612" s="153"/>
      <c r="M17612" s="153"/>
      <c r="N17612" s="153"/>
      <c r="O17612" s="153"/>
      <c r="P17612" s="153"/>
      <c r="Q17612" s="153"/>
      <c r="R17612" s="153"/>
      <c r="S17612" s="152"/>
      <c r="T17612" s="154"/>
    </row>
    <row r="17613" spans="8:20" x14ac:dyDescent="0.25">
      <c r="H17613" s="153"/>
      <c r="I17613" s="151"/>
      <c r="J17613" s="153"/>
      <c r="K17613" s="153"/>
      <c r="L17613" s="153"/>
      <c r="M17613" s="153"/>
      <c r="N17613" s="153"/>
      <c r="O17613" s="153"/>
      <c r="P17613" s="153"/>
      <c r="Q17613" s="153"/>
      <c r="R17613" s="153"/>
      <c r="S17613" s="152"/>
      <c r="T17613" s="154"/>
    </row>
    <row r="17614" spans="8:20" x14ac:dyDescent="0.25">
      <c r="H17614" s="153"/>
      <c r="I17614" s="151"/>
      <c r="J17614" s="153"/>
      <c r="K17614" s="153"/>
      <c r="L17614" s="153"/>
      <c r="M17614" s="153"/>
      <c r="N17614" s="153"/>
      <c r="O17614" s="153"/>
      <c r="P17614" s="153"/>
      <c r="Q17614" s="153"/>
      <c r="R17614" s="153"/>
      <c r="S17614" s="152"/>
      <c r="T17614" s="154"/>
    </row>
    <row r="17615" spans="8:20" x14ac:dyDescent="0.25">
      <c r="H17615" s="153"/>
      <c r="I17615" s="151"/>
      <c r="J17615" s="153"/>
      <c r="K17615" s="153"/>
      <c r="L17615" s="153"/>
      <c r="M17615" s="153"/>
      <c r="N17615" s="153"/>
      <c r="O17615" s="153"/>
      <c r="P17615" s="153"/>
      <c r="Q17615" s="153"/>
      <c r="R17615" s="153"/>
      <c r="S17615" s="152"/>
      <c r="T17615" s="154"/>
    </row>
    <row r="17616" spans="8:20" x14ac:dyDescent="0.25">
      <c r="H17616" s="153"/>
      <c r="I17616" s="151"/>
      <c r="J17616" s="153"/>
      <c r="K17616" s="153"/>
      <c r="L17616" s="153"/>
      <c r="M17616" s="153"/>
      <c r="N17616" s="153"/>
      <c r="O17616" s="153"/>
      <c r="P17616" s="153"/>
      <c r="Q17616" s="153"/>
      <c r="R17616" s="153"/>
      <c r="S17616" s="152"/>
      <c r="T17616" s="154"/>
    </row>
    <row r="17617" spans="8:20" x14ac:dyDescent="0.25">
      <c r="H17617" s="153"/>
      <c r="I17617" s="151"/>
      <c r="J17617" s="153"/>
      <c r="K17617" s="153"/>
      <c r="L17617" s="153"/>
      <c r="M17617" s="153"/>
      <c r="N17617" s="153"/>
      <c r="O17617" s="153"/>
      <c r="P17617" s="153"/>
      <c r="Q17617" s="153"/>
      <c r="R17617" s="153"/>
      <c r="S17617" s="152"/>
      <c r="T17617" s="154"/>
    </row>
    <row r="17618" spans="8:20" x14ac:dyDescent="0.25">
      <c r="H17618" s="153"/>
      <c r="I17618" s="151"/>
      <c r="J17618" s="153"/>
      <c r="K17618" s="153"/>
      <c r="L17618" s="153"/>
      <c r="M17618" s="153"/>
      <c r="N17618" s="153"/>
      <c r="O17618" s="153"/>
      <c r="P17618" s="153"/>
      <c r="Q17618" s="153"/>
      <c r="R17618" s="153"/>
      <c r="S17618" s="152"/>
      <c r="T17618" s="154"/>
    </row>
    <row r="17619" spans="8:20" x14ac:dyDescent="0.25">
      <c r="H17619" s="153"/>
      <c r="I17619" s="151"/>
      <c r="J17619" s="153"/>
      <c r="K17619" s="153"/>
      <c r="L17619" s="153"/>
      <c r="M17619" s="153"/>
      <c r="N17619" s="153"/>
      <c r="O17619" s="153"/>
      <c r="P17619" s="153"/>
      <c r="Q17619" s="153"/>
      <c r="R17619" s="153"/>
      <c r="S17619" s="152"/>
      <c r="T17619" s="154"/>
    </row>
    <row r="17620" spans="8:20" x14ac:dyDescent="0.25">
      <c r="H17620" s="153"/>
      <c r="I17620" s="151"/>
      <c r="J17620" s="153"/>
      <c r="K17620" s="153"/>
      <c r="L17620" s="153"/>
      <c r="M17620" s="153"/>
      <c r="N17620" s="153"/>
      <c r="O17620" s="153"/>
      <c r="P17620" s="153"/>
      <c r="Q17620" s="153"/>
      <c r="R17620" s="153"/>
      <c r="S17620" s="152"/>
      <c r="T17620" s="154"/>
    </row>
    <row r="17621" spans="8:20" x14ac:dyDescent="0.25">
      <c r="H17621" s="153"/>
      <c r="I17621" s="151"/>
      <c r="J17621" s="153"/>
      <c r="K17621" s="153"/>
      <c r="L17621" s="153"/>
      <c r="M17621" s="153"/>
      <c r="N17621" s="153"/>
      <c r="O17621" s="153"/>
      <c r="P17621" s="153"/>
      <c r="Q17621" s="153"/>
      <c r="R17621" s="153"/>
      <c r="S17621" s="152"/>
      <c r="T17621" s="154"/>
    </row>
    <row r="17622" spans="8:20" x14ac:dyDescent="0.25">
      <c r="H17622" s="153"/>
      <c r="I17622" s="151"/>
      <c r="J17622" s="153"/>
      <c r="K17622" s="153"/>
      <c r="L17622" s="153"/>
      <c r="M17622" s="153"/>
      <c r="N17622" s="153"/>
      <c r="O17622" s="153"/>
      <c r="P17622" s="153"/>
      <c r="Q17622" s="153"/>
      <c r="R17622" s="153"/>
      <c r="S17622" s="152"/>
      <c r="T17622" s="154"/>
    </row>
    <row r="17623" spans="8:20" x14ac:dyDescent="0.25">
      <c r="H17623" s="153"/>
      <c r="I17623" s="151"/>
      <c r="J17623" s="153"/>
      <c r="K17623" s="153"/>
      <c r="L17623" s="153"/>
      <c r="M17623" s="153"/>
      <c r="N17623" s="153"/>
      <c r="O17623" s="153"/>
      <c r="P17623" s="153"/>
      <c r="Q17623" s="153"/>
      <c r="R17623" s="153"/>
      <c r="S17623" s="152"/>
      <c r="T17623" s="154"/>
    </row>
    <row r="17624" spans="8:20" x14ac:dyDescent="0.25">
      <c r="H17624" s="153"/>
      <c r="I17624" s="151"/>
      <c r="J17624" s="153"/>
      <c r="K17624" s="153"/>
      <c r="L17624" s="153"/>
      <c r="M17624" s="153"/>
      <c r="N17624" s="153"/>
      <c r="O17624" s="153"/>
      <c r="P17624" s="153"/>
      <c r="Q17624" s="153"/>
      <c r="R17624" s="153"/>
      <c r="S17624" s="152"/>
      <c r="T17624" s="154"/>
    </row>
    <row r="17625" spans="8:20" x14ac:dyDescent="0.25">
      <c r="H17625" s="153"/>
      <c r="I17625" s="151"/>
      <c r="J17625" s="153"/>
      <c r="K17625" s="153"/>
      <c r="L17625" s="153"/>
      <c r="M17625" s="153"/>
      <c r="N17625" s="153"/>
      <c r="O17625" s="153"/>
      <c r="P17625" s="153"/>
      <c r="Q17625" s="153"/>
      <c r="R17625" s="153"/>
      <c r="S17625" s="152"/>
      <c r="T17625" s="154"/>
    </row>
    <row r="17626" spans="8:20" x14ac:dyDescent="0.25">
      <c r="H17626" s="153"/>
      <c r="I17626" s="151"/>
      <c r="J17626" s="153"/>
      <c r="K17626" s="153"/>
      <c r="L17626" s="153"/>
      <c r="M17626" s="153"/>
      <c r="N17626" s="153"/>
      <c r="O17626" s="153"/>
      <c r="P17626" s="153"/>
      <c r="Q17626" s="153"/>
      <c r="R17626" s="153"/>
      <c r="S17626" s="152"/>
      <c r="T17626" s="154"/>
    </row>
    <row r="17627" spans="8:20" x14ac:dyDescent="0.25">
      <c r="H17627" s="153"/>
      <c r="I17627" s="151"/>
      <c r="J17627" s="153"/>
      <c r="K17627" s="153"/>
      <c r="L17627" s="153"/>
      <c r="M17627" s="153"/>
      <c r="N17627" s="153"/>
      <c r="O17627" s="153"/>
      <c r="P17627" s="153"/>
      <c r="Q17627" s="153"/>
      <c r="R17627" s="153"/>
      <c r="S17627" s="152"/>
      <c r="T17627" s="154"/>
    </row>
    <row r="17628" spans="8:20" x14ac:dyDescent="0.25">
      <c r="H17628" s="153"/>
      <c r="I17628" s="151"/>
      <c r="J17628" s="153"/>
      <c r="K17628" s="153"/>
      <c r="L17628" s="153"/>
      <c r="M17628" s="153"/>
      <c r="N17628" s="153"/>
      <c r="O17628" s="153"/>
      <c r="P17628" s="153"/>
      <c r="Q17628" s="153"/>
      <c r="R17628" s="153"/>
      <c r="S17628" s="152"/>
      <c r="T17628" s="154"/>
    </row>
    <row r="17629" spans="8:20" x14ac:dyDescent="0.25">
      <c r="H17629" s="153"/>
      <c r="I17629" s="151"/>
      <c r="J17629" s="153"/>
      <c r="K17629" s="153"/>
      <c r="L17629" s="153"/>
      <c r="M17629" s="153"/>
      <c r="N17629" s="153"/>
      <c r="O17629" s="153"/>
      <c r="P17629" s="153"/>
      <c r="Q17629" s="153"/>
      <c r="R17629" s="153"/>
      <c r="S17629" s="152"/>
      <c r="T17629" s="154"/>
    </row>
    <row r="17630" spans="8:20" x14ac:dyDescent="0.25">
      <c r="H17630" s="153"/>
      <c r="I17630" s="151"/>
      <c r="J17630" s="153"/>
      <c r="K17630" s="153"/>
      <c r="L17630" s="153"/>
      <c r="M17630" s="153"/>
      <c r="N17630" s="153"/>
      <c r="O17630" s="153"/>
      <c r="P17630" s="153"/>
      <c r="Q17630" s="153"/>
      <c r="R17630" s="153"/>
      <c r="S17630" s="152"/>
      <c r="T17630" s="154"/>
    </row>
    <row r="17631" spans="8:20" x14ac:dyDescent="0.25">
      <c r="H17631" s="153"/>
      <c r="I17631" s="151"/>
      <c r="J17631" s="153"/>
      <c r="K17631" s="153"/>
      <c r="L17631" s="153"/>
      <c r="M17631" s="153"/>
      <c r="N17631" s="153"/>
      <c r="O17631" s="153"/>
      <c r="P17631" s="153"/>
      <c r="Q17631" s="153"/>
      <c r="R17631" s="153"/>
      <c r="S17631" s="152"/>
      <c r="T17631" s="154"/>
    </row>
    <row r="17632" spans="8:20" x14ac:dyDescent="0.25">
      <c r="H17632" s="153"/>
      <c r="I17632" s="151"/>
      <c r="J17632" s="153"/>
      <c r="K17632" s="153"/>
      <c r="L17632" s="153"/>
      <c r="M17632" s="153"/>
      <c r="N17632" s="153"/>
      <c r="O17632" s="153"/>
      <c r="P17632" s="153"/>
      <c r="Q17632" s="153"/>
      <c r="R17632" s="153"/>
      <c r="S17632" s="152"/>
      <c r="T17632" s="154"/>
    </row>
    <row r="17633" spans="8:20" x14ac:dyDescent="0.25">
      <c r="H17633" s="153"/>
      <c r="I17633" s="151"/>
      <c r="J17633" s="153"/>
      <c r="K17633" s="153"/>
      <c r="L17633" s="153"/>
      <c r="M17633" s="153"/>
      <c r="N17633" s="153"/>
      <c r="O17633" s="153"/>
      <c r="P17633" s="153"/>
      <c r="Q17633" s="153"/>
      <c r="R17633" s="153"/>
      <c r="S17633" s="152"/>
      <c r="T17633" s="154"/>
    </row>
    <row r="17634" spans="8:20" x14ac:dyDescent="0.25">
      <c r="H17634" s="153"/>
      <c r="I17634" s="151"/>
      <c r="J17634" s="153"/>
      <c r="K17634" s="153"/>
      <c r="L17634" s="153"/>
      <c r="M17634" s="153"/>
      <c r="N17634" s="153"/>
      <c r="O17634" s="153"/>
      <c r="P17634" s="153"/>
      <c r="Q17634" s="153"/>
      <c r="R17634" s="153"/>
      <c r="S17634" s="152"/>
      <c r="T17634" s="154"/>
    </row>
    <row r="17635" spans="8:20" x14ac:dyDescent="0.25">
      <c r="H17635" s="153"/>
      <c r="I17635" s="151"/>
      <c r="J17635" s="153"/>
      <c r="K17635" s="153"/>
      <c r="L17635" s="153"/>
      <c r="M17635" s="153"/>
      <c r="N17635" s="153"/>
      <c r="O17635" s="153"/>
      <c r="P17635" s="153"/>
      <c r="Q17635" s="153"/>
      <c r="R17635" s="153"/>
      <c r="S17635" s="152"/>
      <c r="T17635" s="154"/>
    </row>
    <row r="17636" spans="8:20" x14ac:dyDescent="0.25">
      <c r="H17636" s="153"/>
      <c r="I17636" s="151"/>
      <c r="J17636" s="153"/>
      <c r="K17636" s="153"/>
      <c r="L17636" s="153"/>
      <c r="M17636" s="153"/>
      <c r="N17636" s="153"/>
      <c r="O17636" s="153"/>
      <c r="P17636" s="153"/>
      <c r="Q17636" s="153"/>
      <c r="R17636" s="153"/>
      <c r="S17636" s="152"/>
      <c r="T17636" s="154"/>
    </row>
    <row r="17637" spans="8:20" x14ac:dyDescent="0.25">
      <c r="H17637" s="153"/>
      <c r="I17637" s="151"/>
      <c r="J17637" s="153"/>
      <c r="K17637" s="153"/>
      <c r="L17637" s="153"/>
      <c r="M17637" s="153"/>
      <c r="N17637" s="153"/>
      <c r="O17637" s="153"/>
      <c r="P17637" s="153"/>
      <c r="Q17637" s="153"/>
      <c r="R17637" s="153"/>
      <c r="S17637" s="152"/>
      <c r="T17637" s="154"/>
    </row>
    <row r="17638" spans="8:20" x14ac:dyDescent="0.25">
      <c r="H17638" s="153"/>
      <c r="I17638" s="151"/>
      <c r="J17638" s="153"/>
      <c r="K17638" s="153"/>
      <c r="L17638" s="153"/>
      <c r="M17638" s="153"/>
      <c r="N17638" s="153"/>
      <c r="O17638" s="153"/>
      <c r="P17638" s="153"/>
      <c r="Q17638" s="153"/>
      <c r="R17638" s="153"/>
      <c r="S17638" s="152"/>
      <c r="T17638" s="154"/>
    </row>
    <row r="17639" spans="8:20" x14ac:dyDescent="0.25">
      <c r="H17639" s="153"/>
      <c r="I17639" s="151"/>
      <c r="J17639" s="153"/>
      <c r="K17639" s="153"/>
      <c r="L17639" s="153"/>
      <c r="M17639" s="153"/>
      <c r="N17639" s="153"/>
      <c r="O17639" s="153"/>
      <c r="P17639" s="153"/>
      <c r="Q17639" s="153"/>
      <c r="R17639" s="153"/>
      <c r="S17639" s="152"/>
      <c r="T17639" s="154"/>
    </row>
    <row r="17640" spans="8:20" x14ac:dyDescent="0.25">
      <c r="H17640" s="153"/>
      <c r="I17640" s="151"/>
      <c r="J17640" s="153"/>
      <c r="K17640" s="153"/>
      <c r="L17640" s="153"/>
      <c r="M17640" s="153"/>
      <c r="N17640" s="153"/>
      <c r="O17640" s="153"/>
      <c r="P17640" s="153"/>
      <c r="Q17640" s="153"/>
      <c r="R17640" s="153"/>
      <c r="S17640" s="152"/>
      <c r="T17640" s="154"/>
    </row>
    <row r="17641" spans="8:20" x14ac:dyDescent="0.25">
      <c r="H17641" s="153"/>
      <c r="I17641" s="151"/>
      <c r="J17641" s="153"/>
      <c r="K17641" s="153"/>
      <c r="L17641" s="153"/>
      <c r="M17641" s="153"/>
      <c r="N17641" s="153"/>
      <c r="O17641" s="153"/>
      <c r="P17641" s="153"/>
      <c r="Q17641" s="153"/>
      <c r="R17641" s="153"/>
      <c r="S17641" s="152"/>
      <c r="T17641" s="154"/>
    </row>
    <row r="17642" spans="8:20" x14ac:dyDescent="0.25">
      <c r="H17642" s="153"/>
      <c r="I17642" s="151"/>
      <c r="J17642" s="153"/>
      <c r="K17642" s="153"/>
      <c r="L17642" s="153"/>
      <c r="M17642" s="153"/>
      <c r="N17642" s="153"/>
      <c r="O17642" s="153"/>
      <c r="P17642" s="153"/>
      <c r="Q17642" s="153"/>
      <c r="R17642" s="153"/>
      <c r="S17642" s="152"/>
      <c r="T17642" s="154"/>
    </row>
    <row r="17643" spans="8:20" x14ac:dyDescent="0.25">
      <c r="H17643" s="153"/>
      <c r="I17643" s="151"/>
      <c r="J17643" s="153"/>
      <c r="K17643" s="153"/>
      <c r="L17643" s="153"/>
      <c r="M17643" s="153"/>
      <c r="N17643" s="153"/>
      <c r="O17643" s="153"/>
      <c r="P17643" s="153"/>
      <c r="Q17643" s="153"/>
      <c r="R17643" s="153"/>
      <c r="S17643" s="152"/>
      <c r="T17643" s="154"/>
    </row>
    <row r="17644" spans="8:20" x14ac:dyDescent="0.25">
      <c r="H17644" s="153"/>
      <c r="I17644" s="151"/>
      <c r="J17644" s="153"/>
      <c r="K17644" s="153"/>
      <c r="L17644" s="153"/>
      <c r="M17644" s="153"/>
      <c r="N17644" s="153"/>
      <c r="O17644" s="153"/>
      <c r="P17644" s="153"/>
      <c r="Q17644" s="153"/>
      <c r="R17644" s="153"/>
      <c r="S17644" s="152"/>
      <c r="T17644" s="154"/>
    </row>
    <row r="17645" spans="8:20" x14ac:dyDescent="0.25">
      <c r="H17645" s="153"/>
      <c r="I17645" s="151"/>
      <c r="J17645" s="153"/>
      <c r="K17645" s="153"/>
      <c r="L17645" s="153"/>
      <c r="M17645" s="153"/>
      <c r="N17645" s="153"/>
      <c r="O17645" s="153"/>
      <c r="P17645" s="153"/>
      <c r="Q17645" s="153"/>
      <c r="R17645" s="153"/>
      <c r="S17645" s="152"/>
      <c r="T17645" s="154"/>
    </row>
    <row r="17646" spans="8:20" x14ac:dyDescent="0.25">
      <c r="H17646" s="153"/>
      <c r="I17646" s="151"/>
      <c r="J17646" s="153"/>
      <c r="K17646" s="153"/>
      <c r="L17646" s="153"/>
      <c r="M17646" s="153"/>
      <c r="N17646" s="153"/>
      <c r="O17646" s="153"/>
      <c r="P17646" s="153"/>
      <c r="Q17646" s="153"/>
      <c r="R17646" s="153"/>
      <c r="S17646" s="152"/>
      <c r="T17646" s="154"/>
    </row>
    <row r="17647" spans="8:20" x14ac:dyDescent="0.25">
      <c r="H17647" s="153"/>
      <c r="I17647" s="151"/>
      <c r="J17647" s="153"/>
      <c r="K17647" s="153"/>
      <c r="L17647" s="153"/>
      <c r="M17647" s="153"/>
      <c r="N17647" s="153"/>
      <c r="O17647" s="153"/>
      <c r="P17647" s="153"/>
      <c r="Q17647" s="153"/>
      <c r="R17647" s="153"/>
      <c r="S17647" s="152"/>
      <c r="T17647" s="154"/>
    </row>
    <row r="17648" spans="8:20" x14ac:dyDescent="0.25">
      <c r="H17648" s="153"/>
      <c r="I17648" s="151"/>
      <c r="J17648" s="153"/>
      <c r="K17648" s="153"/>
      <c r="L17648" s="153"/>
      <c r="M17648" s="153"/>
      <c r="N17648" s="153"/>
      <c r="O17648" s="153"/>
      <c r="P17648" s="153"/>
      <c r="Q17648" s="153"/>
      <c r="R17648" s="153"/>
      <c r="S17648" s="152"/>
      <c r="T17648" s="154"/>
    </row>
    <row r="17649" spans="8:20" x14ac:dyDescent="0.25">
      <c r="H17649" s="153"/>
      <c r="I17649" s="151"/>
      <c r="J17649" s="153"/>
      <c r="K17649" s="153"/>
      <c r="L17649" s="153"/>
      <c r="M17649" s="153"/>
      <c r="N17649" s="153"/>
      <c r="O17649" s="153"/>
      <c r="P17649" s="153"/>
      <c r="Q17649" s="153"/>
      <c r="R17649" s="153"/>
      <c r="S17649" s="152"/>
      <c r="T17649" s="154"/>
    </row>
    <row r="17650" spans="8:20" x14ac:dyDescent="0.25">
      <c r="H17650" s="153"/>
      <c r="I17650" s="151"/>
      <c r="J17650" s="153"/>
      <c r="K17650" s="153"/>
      <c r="L17650" s="153"/>
      <c r="M17650" s="153"/>
      <c r="N17650" s="153"/>
      <c r="O17650" s="153"/>
      <c r="P17650" s="153"/>
      <c r="Q17650" s="153"/>
      <c r="R17650" s="153"/>
      <c r="S17650" s="152"/>
      <c r="T17650" s="154"/>
    </row>
    <row r="17651" spans="8:20" x14ac:dyDescent="0.25">
      <c r="H17651" s="153"/>
      <c r="I17651" s="151"/>
      <c r="J17651" s="153"/>
      <c r="K17651" s="153"/>
      <c r="L17651" s="153"/>
      <c r="M17651" s="153"/>
      <c r="N17651" s="153"/>
      <c r="O17651" s="153"/>
      <c r="P17651" s="153"/>
      <c r="Q17651" s="153"/>
      <c r="R17651" s="153"/>
      <c r="S17651" s="152"/>
      <c r="T17651" s="154"/>
    </row>
    <row r="17652" spans="8:20" x14ac:dyDescent="0.25">
      <c r="H17652" s="153"/>
      <c r="I17652" s="151"/>
      <c r="J17652" s="153"/>
      <c r="K17652" s="153"/>
      <c r="L17652" s="153"/>
      <c r="M17652" s="153"/>
      <c r="N17652" s="153"/>
      <c r="O17652" s="153"/>
      <c r="P17652" s="153"/>
      <c r="Q17652" s="153"/>
      <c r="R17652" s="153"/>
      <c r="S17652" s="152"/>
      <c r="T17652" s="154"/>
    </row>
    <row r="17653" spans="8:20" x14ac:dyDescent="0.25">
      <c r="H17653" s="153"/>
      <c r="I17653" s="151"/>
      <c r="J17653" s="153"/>
      <c r="K17653" s="153"/>
      <c r="L17653" s="153"/>
      <c r="M17653" s="153"/>
      <c r="N17653" s="153"/>
      <c r="O17653" s="153"/>
      <c r="P17653" s="153"/>
      <c r="Q17653" s="153"/>
      <c r="R17653" s="153"/>
      <c r="S17653" s="152"/>
      <c r="T17653" s="154"/>
    </row>
    <row r="17654" spans="8:20" x14ac:dyDescent="0.25">
      <c r="H17654" s="153"/>
      <c r="I17654" s="151"/>
      <c r="J17654" s="153"/>
      <c r="K17654" s="153"/>
      <c r="L17654" s="153"/>
      <c r="M17654" s="153"/>
      <c r="N17654" s="153"/>
      <c r="O17654" s="153"/>
      <c r="P17654" s="153"/>
      <c r="Q17654" s="153"/>
      <c r="R17654" s="153"/>
      <c r="S17654" s="152"/>
      <c r="T17654" s="154"/>
    </row>
    <row r="17655" spans="8:20" x14ac:dyDescent="0.25">
      <c r="H17655" s="153"/>
      <c r="I17655" s="151"/>
      <c r="J17655" s="153"/>
      <c r="K17655" s="153"/>
      <c r="L17655" s="153"/>
      <c r="M17655" s="153"/>
      <c r="N17655" s="153"/>
      <c r="O17655" s="153"/>
      <c r="P17655" s="153"/>
      <c r="Q17655" s="153"/>
      <c r="R17655" s="153"/>
      <c r="S17655" s="152"/>
      <c r="T17655" s="154"/>
    </row>
    <row r="17656" spans="8:20" x14ac:dyDescent="0.25">
      <c r="H17656" s="153"/>
      <c r="I17656" s="151"/>
      <c r="J17656" s="153"/>
      <c r="K17656" s="153"/>
      <c r="L17656" s="153"/>
      <c r="M17656" s="153"/>
      <c r="N17656" s="153"/>
      <c r="O17656" s="153"/>
      <c r="P17656" s="153"/>
      <c r="Q17656" s="153"/>
      <c r="R17656" s="153"/>
      <c r="S17656" s="152"/>
      <c r="T17656" s="154"/>
    </row>
    <row r="17657" spans="8:20" x14ac:dyDescent="0.25">
      <c r="H17657" s="153"/>
      <c r="I17657" s="151"/>
      <c r="J17657" s="153"/>
      <c r="K17657" s="153"/>
      <c r="L17657" s="153"/>
      <c r="M17657" s="153"/>
      <c r="N17657" s="153"/>
      <c r="O17657" s="153"/>
      <c r="P17657" s="153"/>
      <c r="Q17657" s="153"/>
      <c r="R17657" s="153"/>
      <c r="S17657" s="152"/>
      <c r="T17657" s="154"/>
    </row>
    <row r="17658" spans="8:20" x14ac:dyDescent="0.25">
      <c r="H17658" s="153"/>
      <c r="I17658" s="151"/>
      <c r="J17658" s="153"/>
      <c r="K17658" s="153"/>
      <c r="L17658" s="153"/>
      <c r="M17658" s="153"/>
      <c r="N17658" s="153"/>
      <c r="O17658" s="153"/>
      <c r="P17658" s="153"/>
      <c r="Q17658" s="153"/>
      <c r="R17658" s="153"/>
      <c r="S17658" s="152"/>
      <c r="T17658" s="154"/>
    </row>
    <row r="17659" spans="8:20" x14ac:dyDescent="0.25">
      <c r="H17659" s="153"/>
      <c r="I17659" s="151"/>
      <c r="J17659" s="153"/>
      <c r="K17659" s="153"/>
      <c r="L17659" s="153"/>
      <c r="M17659" s="153"/>
      <c r="N17659" s="153"/>
      <c r="O17659" s="153"/>
      <c r="P17659" s="153"/>
      <c r="Q17659" s="153"/>
      <c r="R17659" s="153"/>
      <c r="S17659" s="152"/>
      <c r="T17659" s="154"/>
    </row>
    <row r="17660" spans="8:20" x14ac:dyDescent="0.25">
      <c r="H17660" s="153"/>
      <c r="I17660" s="151"/>
      <c r="J17660" s="153"/>
      <c r="K17660" s="153"/>
      <c r="L17660" s="153"/>
      <c r="M17660" s="153"/>
      <c r="N17660" s="153"/>
      <c r="O17660" s="153"/>
      <c r="P17660" s="153"/>
      <c r="Q17660" s="153"/>
      <c r="R17660" s="153"/>
      <c r="S17660" s="152"/>
      <c r="T17660" s="154"/>
    </row>
    <row r="17661" spans="8:20" x14ac:dyDescent="0.25">
      <c r="H17661" s="153"/>
      <c r="I17661" s="151"/>
      <c r="J17661" s="153"/>
      <c r="K17661" s="153"/>
      <c r="L17661" s="153"/>
      <c r="M17661" s="153"/>
      <c r="N17661" s="153"/>
      <c r="O17661" s="153"/>
      <c r="P17661" s="153"/>
      <c r="Q17661" s="153"/>
      <c r="R17661" s="153"/>
      <c r="S17661" s="152"/>
      <c r="T17661" s="154"/>
    </row>
    <row r="17662" spans="8:20" x14ac:dyDescent="0.25">
      <c r="H17662" s="153"/>
      <c r="I17662" s="151"/>
      <c r="J17662" s="153"/>
      <c r="K17662" s="153"/>
      <c r="L17662" s="153"/>
      <c r="M17662" s="153"/>
      <c r="N17662" s="153"/>
      <c r="O17662" s="153"/>
      <c r="P17662" s="153"/>
      <c r="Q17662" s="153"/>
      <c r="R17662" s="153"/>
      <c r="S17662" s="152"/>
      <c r="T17662" s="154"/>
    </row>
    <row r="17663" spans="8:20" x14ac:dyDescent="0.25">
      <c r="H17663" s="153"/>
      <c r="I17663" s="151"/>
      <c r="J17663" s="153"/>
      <c r="K17663" s="153"/>
      <c r="L17663" s="153"/>
      <c r="M17663" s="153"/>
      <c r="N17663" s="153"/>
      <c r="O17663" s="153"/>
      <c r="P17663" s="153"/>
      <c r="Q17663" s="153"/>
      <c r="R17663" s="153"/>
      <c r="S17663" s="152"/>
      <c r="T17663" s="154"/>
    </row>
    <row r="17664" spans="8:20" x14ac:dyDescent="0.25">
      <c r="H17664" s="153"/>
      <c r="I17664" s="151"/>
      <c r="J17664" s="153"/>
      <c r="K17664" s="153"/>
      <c r="L17664" s="153"/>
      <c r="M17664" s="153"/>
      <c r="N17664" s="153"/>
      <c r="O17664" s="153"/>
      <c r="P17664" s="153"/>
      <c r="Q17664" s="153"/>
      <c r="R17664" s="153"/>
      <c r="S17664" s="152"/>
      <c r="T17664" s="154"/>
    </row>
    <row r="17665" spans="8:20" x14ac:dyDescent="0.25">
      <c r="H17665" s="153"/>
      <c r="I17665" s="151"/>
      <c r="J17665" s="153"/>
      <c r="K17665" s="153"/>
      <c r="L17665" s="153"/>
      <c r="M17665" s="153"/>
      <c r="N17665" s="153"/>
      <c r="O17665" s="153"/>
      <c r="P17665" s="153"/>
      <c r="Q17665" s="153"/>
      <c r="R17665" s="153"/>
      <c r="S17665" s="152"/>
      <c r="T17665" s="154"/>
    </row>
    <row r="17666" spans="8:20" x14ac:dyDescent="0.25">
      <c r="H17666" s="153"/>
      <c r="I17666" s="151"/>
      <c r="J17666" s="153"/>
      <c r="K17666" s="153"/>
      <c r="L17666" s="153"/>
      <c r="M17666" s="153"/>
      <c r="N17666" s="153"/>
      <c r="O17666" s="153"/>
      <c r="P17666" s="153"/>
      <c r="Q17666" s="153"/>
      <c r="R17666" s="153"/>
      <c r="S17666" s="152"/>
      <c r="T17666" s="154"/>
    </row>
    <row r="17667" spans="8:20" x14ac:dyDescent="0.25">
      <c r="H17667" s="153"/>
      <c r="I17667" s="151"/>
      <c r="J17667" s="153"/>
      <c r="K17667" s="153"/>
      <c r="L17667" s="153"/>
      <c r="M17667" s="153"/>
      <c r="N17667" s="153"/>
      <c r="O17667" s="153"/>
      <c r="P17667" s="153"/>
      <c r="Q17667" s="153"/>
      <c r="R17667" s="153"/>
      <c r="S17667" s="152"/>
      <c r="T17667" s="154"/>
    </row>
    <row r="17668" spans="8:20" x14ac:dyDescent="0.25">
      <c r="H17668" s="153"/>
      <c r="I17668" s="151"/>
      <c r="J17668" s="153"/>
      <c r="K17668" s="153"/>
      <c r="L17668" s="153"/>
      <c r="M17668" s="153"/>
      <c r="N17668" s="153"/>
      <c r="O17668" s="153"/>
      <c r="P17668" s="153"/>
      <c r="Q17668" s="153"/>
      <c r="R17668" s="153"/>
      <c r="S17668" s="152"/>
      <c r="T17668" s="154"/>
    </row>
    <row r="17669" spans="8:20" x14ac:dyDescent="0.25">
      <c r="H17669" s="153"/>
      <c r="I17669" s="151"/>
      <c r="J17669" s="153"/>
      <c r="K17669" s="153"/>
      <c r="L17669" s="153"/>
      <c r="M17669" s="153"/>
      <c r="N17669" s="153"/>
      <c r="O17669" s="153"/>
      <c r="P17669" s="153"/>
      <c r="Q17669" s="153"/>
      <c r="R17669" s="153"/>
      <c r="S17669" s="152"/>
      <c r="T17669" s="154"/>
    </row>
    <row r="17670" spans="8:20" x14ac:dyDescent="0.25">
      <c r="H17670" s="153"/>
      <c r="I17670" s="151"/>
      <c r="J17670" s="153"/>
      <c r="K17670" s="153"/>
      <c r="L17670" s="153"/>
      <c r="M17670" s="153"/>
      <c r="N17670" s="153"/>
      <c r="O17670" s="153"/>
      <c r="P17670" s="153"/>
      <c r="Q17670" s="153"/>
      <c r="R17670" s="153"/>
      <c r="S17670" s="152"/>
      <c r="T17670" s="154"/>
    </row>
    <row r="17671" spans="8:20" x14ac:dyDescent="0.25">
      <c r="H17671" s="153"/>
      <c r="I17671" s="151"/>
      <c r="J17671" s="153"/>
      <c r="K17671" s="153"/>
      <c r="L17671" s="153"/>
      <c r="M17671" s="153"/>
      <c r="N17671" s="153"/>
      <c r="O17671" s="153"/>
      <c r="P17671" s="153"/>
      <c r="Q17671" s="153"/>
      <c r="R17671" s="153"/>
      <c r="S17671" s="152"/>
      <c r="T17671" s="154"/>
    </row>
    <row r="17672" spans="8:20" x14ac:dyDescent="0.25">
      <c r="H17672" s="153"/>
      <c r="I17672" s="151"/>
      <c r="J17672" s="153"/>
      <c r="K17672" s="153"/>
      <c r="L17672" s="153"/>
      <c r="M17672" s="153"/>
      <c r="N17672" s="153"/>
      <c r="O17672" s="153"/>
      <c r="P17672" s="153"/>
      <c r="Q17672" s="153"/>
      <c r="R17672" s="153"/>
      <c r="S17672" s="152"/>
      <c r="T17672" s="154"/>
    </row>
    <row r="17673" spans="8:20" x14ac:dyDescent="0.25">
      <c r="H17673" s="153"/>
      <c r="I17673" s="151"/>
      <c r="J17673" s="153"/>
      <c r="K17673" s="153"/>
      <c r="L17673" s="153"/>
      <c r="M17673" s="153"/>
      <c r="N17673" s="153"/>
      <c r="O17673" s="153"/>
      <c r="P17673" s="153"/>
      <c r="Q17673" s="153"/>
      <c r="R17673" s="153"/>
      <c r="S17673" s="152"/>
      <c r="T17673" s="154"/>
    </row>
    <row r="17674" spans="8:20" x14ac:dyDescent="0.25">
      <c r="H17674" s="153"/>
      <c r="I17674" s="151"/>
      <c r="J17674" s="153"/>
      <c r="K17674" s="153"/>
      <c r="L17674" s="153"/>
      <c r="M17674" s="153"/>
      <c r="N17674" s="153"/>
      <c r="O17674" s="153"/>
      <c r="P17674" s="153"/>
      <c r="Q17674" s="153"/>
      <c r="R17674" s="153"/>
      <c r="S17674" s="152"/>
      <c r="T17674" s="154"/>
    </row>
    <row r="17675" spans="8:20" x14ac:dyDescent="0.25">
      <c r="H17675" s="153"/>
      <c r="I17675" s="151"/>
      <c r="J17675" s="153"/>
      <c r="K17675" s="153"/>
      <c r="L17675" s="153"/>
      <c r="M17675" s="153"/>
      <c r="N17675" s="153"/>
      <c r="O17675" s="153"/>
      <c r="P17675" s="153"/>
      <c r="Q17675" s="153"/>
      <c r="R17675" s="153"/>
      <c r="S17675" s="152"/>
      <c r="T17675" s="154"/>
    </row>
    <row r="17676" spans="8:20" x14ac:dyDescent="0.25">
      <c r="H17676" s="153"/>
      <c r="I17676" s="151"/>
      <c r="J17676" s="153"/>
      <c r="K17676" s="153"/>
      <c r="L17676" s="153"/>
      <c r="M17676" s="153"/>
      <c r="N17676" s="153"/>
      <c r="O17676" s="153"/>
      <c r="P17676" s="153"/>
      <c r="Q17676" s="153"/>
      <c r="R17676" s="153"/>
      <c r="S17676" s="152"/>
      <c r="T17676" s="154"/>
    </row>
    <row r="17677" spans="8:20" x14ac:dyDescent="0.25">
      <c r="H17677" s="153"/>
      <c r="I17677" s="151"/>
      <c r="J17677" s="153"/>
      <c r="K17677" s="153"/>
      <c r="L17677" s="153"/>
      <c r="M17677" s="153"/>
      <c r="N17677" s="153"/>
      <c r="O17677" s="153"/>
      <c r="P17677" s="153"/>
      <c r="Q17677" s="153"/>
      <c r="R17677" s="153"/>
      <c r="S17677" s="152"/>
      <c r="T17677" s="154"/>
    </row>
    <row r="17678" spans="8:20" x14ac:dyDescent="0.25">
      <c r="H17678" s="153"/>
      <c r="I17678" s="151"/>
      <c r="J17678" s="153"/>
      <c r="K17678" s="153"/>
      <c r="L17678" s="153"/>
      <c r="M17678" s="153"/>
      <c r="N17678" s="153"/>
      <c r="O17678" s="153"/>
      <c r="P17678" s="153"/>
      <c r="Q17678" s="153"/>
      <c r="R17678" s="153"/>
      <c r="S17678" s="152"/>
      <c r="T17678" s="154"/>
    </row>
    <row r="17679" spans="8:20" x14ac:dyDescent="0.25">
      <c r="H17679" s="153"/>
      <c r="I17679" s="151"/>
      <c r="J17679" s="153"/>
      <c r="K17679" s="153"/>
      <c r="L17679" s="153"/>
      <c r="M17679" s="153"/>
      <c r="N17679" s="153"/>
      <c r="O17679" s="153"/>
      <c r="P17679" s="153"/>
      <c r="Q17679" s="153"/>
      <c r="R17679" s="153"/>
      <c r="S17679" s="152"/>
      <c r="T17679" s="154"/>
    </row>
    <row r="17680" spans="8:20" x14ac:dyDescent="0.25">
      <c r="H17680" s="153"/>
      <c r="I17680" s="151"/>
      <c r="J17680" s="153"/>
      <c r="K17680" s="153"/>
      <c r="L17680" s="153"/>
      <c r="M17680" s="153"/>
      <c r="N17680" s="153"/>
      <c r="O17680" s="153"/>
      <c r="P17680" s="153"/>
      <c r="Q17680" s="153"/>
      <c r="R17680" s="153"/>
      <c r="S17680" s="152"/>
      <c r="T17680" s="154"/>
    </row>
    <row r="17681" spans="8:20" x14ac:dyDescent="0.25">
      <c r="H17681" s="153"/>
      <c r="I17681" s="151"/>
      <c r="J17681" s="153"/>
      <c r="K17681" s="153"/>
      <c r="L17681" s="153"/>
      <c r="M17681" s="153"/>
      <c r="N17681" s="153"/>
      <c r="O17681" s="153"/>
      <c r="P17681" s="153"/>
      <c r="Q17681" s="153"/>
      <c r="R17681" s="153"/>
      <c r="S17681" s="152"/>
      <c r="T17681" s="154"/>
    </row>
    <row r="17682" spans="8:20" x14ac:dyDescent="0.25">
      <c r="H17682" s="153"/>
      <c r="I17682" s="151"/>
      <c r="J17682" s="153"/>
      <c r="K17682" s="153"/>
      <c r="L17682" s="153"/>
      <c r="M17682" s="153"/>
      <c r="N17682" s="153"/>
      <c r="O17682" s="153"/>
      <c r="P17682" s="153"/>
      <c r="Q17682" s="153"/>
      <c r="R17682" s="153"/>
      <c r="S17682" s="152"/>
      <c r="T17682" s="154"/>
    </row>
    <row r="17683" spans="8:20" x14ac:dyDescent="0.25">
      <c r="H17683" s="153"/>
      <c r="I17683" s="151"/>
      <c r="J17683" s="153"/>
      <c r="K17683" s="153"/>
      <c r="L17683" s="153"/>
      <c r="M17683" s="153"/>
      <c r="N17683" s="153"/>
      <c r="O17683" s="153"/>
      <c r="P17683" s="153"/>
      <c r="Q17683" s="153"/>
      <c r="R17683" s="153"/>
      <c r="S17683" s="152"/>
      <c r="T17683" s="154"/>
    </row>
    <row r="17684" spans="8:20" x14ac:dyDescent="0.25">
      <c r="H17684" s="153"/>
      <c r="I17684" s="151"/>
      <c r="J17684" s="153"/>
      <c r="K17684" s="153"/>
      <c r="L17684" s="153"/>
      <c r="M17684" s="153"/>
      <c r="N17684" s="153"/>
      <c r="O17684" s="153"/>
      <c r="P17684" s="153"/>
      <c r="Q17684" s="153"/>
      <c r="R17684" s="153"/>
      <c r="S17684" s="152"/>
      <c r="T17684" s="154"/>
    </row>
    <row r="17685" spans="8:20" x14ac:dyDescent="0.25">
      <c r="H17685" s="153"/>
      <c r="I17685" s="151"/>
      <c r="J17685" s="153"/>
      <c r="K17685" s="153"/>
      <c r="L17685" s="153"/>
      <c r="M17685" s="153"/>
      <c r="N17685" s="153"/>
      <c r="O17685" s="153"/>
      <c r="P17685" s="153"/>
      <c r="Q17685" s="153"/>
      <c r="R17685" s="153"/>
      <c r="S17685" s="152"/>
      <c r="T17685" s="154"/>
    </row>
    <row r="17686" spans="8:20" x14ac:dyDescent="0.25">
      <c r="H17686" s="153"/>
      <c r="I17686" s="151"/>
      <c r="J17686" s="153"/>
      <c r="K17686" s="153"/>
      <c r="L17686" s="153"/>
      <c r="M17686" s="153"/>
      <c r="N17686" s="153"/>
      <c r="O17686" s="153"/>
      <c r="P17686" s="153"/>
      <c r="Q17686" s="153"/>
      <c r="R17686" s="153"/>
      <c r="S17686" s="152"/>
      <c r="T17686" s="154"/>
    </row>
    <row r="17687" spans="8:20" x14ac:dyDescent="0.25">
      <c r="H17687" s="153"/>
      <c r="I17687" s="151"/>
      <c r="J17687" s="153"/>
      <c r="K17687" s="153"/>
      <c r="L17687" s="153"/>
      <c r="M17687" s="153"/>
      <c r="N17687" s="153"/>
      <c r="O17687" s="153"/>
      <c r="P17687" s="153"/>
      <c r="Q17687" s="153"/>
      <c r="R17687" s="153"/>
      <c r="S17687" s="152"/>
      <c r="T17687" s="154"/>
    </row>
    <row r="17688" spans="8:20" x14ac:dyDescent="0.25">
      <c r="H17688" s="153"/>
      <c r="I17688" s="151"/>
      <c r="J17688" s="153"/>
      <c r="K17688" s="153"/>
      <c r="L17688" s="153"/>
      <c r="M17688" s="153"/>
      <c r="N17688" s="153"/>
      <c r="O17688" s="153"/>
      <c r="P17688" s="153"/>
      <c r="Q17688" s="153"/>
      <c r="R17688" s="153"/>
      <c r="S17688" s="152"/>
      <c r="T17688" s="154"/>
    </row>
    <row r="17689" spans="8:20" x14ac:dyDescent="0.25">
      <c r="H17689" s="153"/>
      <c r="I17689" s="151"/>
      <c r="J17689" s="153"/>
      <c r="K17689" s="153"/>
      <c r="L17689" s="153"/>
      <c r="M17689" s="153"/>
      <c r="N17689" s="153"/>
      <c r="O17689" s="153"/>
      <c r="P17689" s="153"/>
      <c r="Q17689" s="153"/>
      <c r="R17689" s="153"/>
      <c r="S17689" s="152"/>
      <c r="T17689" s="154"/>
    </row>
    <row r="17690" spans="8:20" x14ac:dyDescent="0.25">
      <c r="H17690" s="153"/>
      <c r="I17690" s="151"/>
      <c r="J17690" s="153"/>
      <c r="K17690" s="153"/>
      <c r="L17690" s="153"/>
      <c r="M17690" s="153"/>
      <c r="N17690" s="153"/>
      <c r="O17690" s="153"/>
      <c r="P17690" s="153"/>
      <c r="Q17690" s="153"/>
      <c r="R17690" s="153"/>
      <c r="S17690" s="152"/>
      <c r="T17690" s="154"/>
    </row>
    <row r="17691" spans="8:20" x14ac:dyDescent="0.25">
      <c r="H17691" s="153"/>
      <c r="I17691" s="151"/>
      <c r="J17691" s="153"/>
      <c r="K17691" s="153"/>
      <c r="L17691" s="153"/>
      <c r="M17691" s="153"/>
      <c r="N17691" s="153"/>
      <c r="O17691" s="153"/>
      <c r="P17691" s="153"/>
      <c r="Q17691" s="153"/>
      <c r="R17691" s="153"/>
      <c r="S17691" s="152"/>
      <c r="T17691" s="154"/>
    </row>
    <row r="17692" spans="8:20" x14ac:dyDescent="0.25">
      <c r="H17692" s="153"/>
      <c r="I17692" s="151"/>
      <c r="J17692" s="153"/>
      <c r="K17692" s="153"/>
      <c r="L17692" s="153"/>
      <c r="M17692" s="153"/>
      <c r="N17692" s="153"/>
      <c r="O17692" s="153"/>
      <c r="P17692" s="153"/>
      <c r="Q17692" s="153"/>
      <c r="R17692" s="153"/>
      <c r="S17692" s="152"/>
      <c r="T17692" s="154"/>
    </row>
    <row r="17693" spans="8:20" x14ac:dyDescent="0.25">
      <c r="H17693" s="153"/>
      <c r="I17693" s="151"/>
      <c r="J17693" s="153"/>
      <c r="K17693" s="153"/>
      <c r="L17693" s="153"/>
      <c r="M17693" s="153"/>
      <c r="N17693" s="153"/>
      <c r="O17693" s="153"/>
      <c r="P17693" s="153"/>
      <c r="Q17693" s="153"/>
      <c r="R17693" s="153"/>
      <c r="S17693" s="152"/>
      <c r="T17693" s="154"/>
    </row>
    <row r="17694" spans="8:20" x14ac:dyDescent="0.25">
      <c r="H17694" s="153"/>
      <c r="I17694" s="151"/>
      <c r="J17694" s="153"/>
      <c r="K17694" s="153"/>
      <c r="L17694" s="153"/>
      <c r="M17694" s="153"/>
      <c r="N17694" s="153"/>
      <c r="O17694" s="153"/>
      <c r="P17694" s="153"/>
      <c r="Q17694" s="153"/>
      <c r="R17694" s="153"/>
      <c r="S17694" s="152"/>
      <c r="T17694" s="154"/>
    </row>
    <row r="17695" spans="8:20" x14ac:dyDescent="0.25">
      <c r="H17695" s="153"/>
      <c r="I17695" s="151"/>
      <c r="J17695" s="153"/>
      <c r="K17695" s="153"/>
      <c r="L17695" s="153"/>
      <c r="M17695" s="153"/>
      <c r="N17695" s="153"/>
      <c r="O17695" s="153"/>
      <c r="P17695" s="153"/>
      <c r="Q17695" s="153"/>
      <c r="R17695" s="153"/>
      <c r="S17695" s="152"/>
      <c r="T17695" s="154"/>
    </row>
    <row r="17696" spans="8:20" x14ac:dyDescent="0.25">
      <c r="H17696" s="153"/>
      <c r="I17696" s="151"/>
      <c r="J17696" s="153"/>
      <c r="K17696" s="153"/>
      <c r="L17696" s="153"/>
      <c r="M17696" s="153"/>
      <c r="N17696" s="153"/>
      <c r="O17696" s="153"/>
      <c r="P17696" s="153"/>
      <c r="Q17696" s="153"/>
      <c r="R17696" s="153"/>
      <c r="S17696" s="152"/>
      <c r="T17696" s="154"/>
    </row>
    <row r="17697" spans="8:20" x14ac:dyDescent="0.25">
      <c r="H17697" s="153"/>
      <c r="I17697" s="151"/>
      <c r="J17697" s="153"/>
      <c r="K17697" s="153"/>
      <c r="L17697" s="153"/>
      <c r="M17697" s="153"/>
      <c r="N17697" s="153"/>
      <c r="O17697" s="153"/>
      <c r="P17697" s="153"/>
      <c r="Q17697" s="153"/>
      <c r="R17697" s="153"/>
      <c r="S17697" s="152"/>
      <c r="T17697" s="154"/>
    </row>
    <row r="17698" spans="8:20" x14ac:dyDescent="0.25">
      <c r="H17698" s="153"/>
      <c r="I17698" s="151"/>
      <c r="J17698" s="153"/>
      <c r="K17698" s="153"/>
      <c r="L17698" s="153"/>
      <c r="M17698" s="153"/>
      <c r="N17698" s="153"/>
      <c r="O17698" s="153"/>
      <c r="P17698" s="153"/>
      <c r="Q17698" s="153"/>
      <c r="R17698" s="153"/>
      <c r="S17698" s="152"/>
      <c r="T17698" s="154"/>
    </row>
    <row r="17699" spans="8:20" x14ac:dyDescent="0.25">
      <c r="H17699" s="153"/>
      <c r="I17699" s="151"/>
      <c r="J17699" s="153"/>
      <c r="K17699" s="153"/>
      <c r="L17699" s="153"/>
      <c r="M17699" s="153"/>
      <c r="N17699" s="153"/>
      <c r="O17699" s="153"/>
      <c r="P17699" s="153"/>
      <c r="Q17699" s="153"/>
      <c r="R17699" s="153"/>
      <c r="S17699" s="152"/>
      <c r="T17699" s="154"/>
    </row>
    <row r="17700" spans="8:20" x14ac:dyDescent="0.25">
      <c r="H17700" s="153"/>
      <c r="I17700" s="151"/>
      <c r="J17700" s="153"/>
      <c r="K17700" s="153"/>
      <c r="L17700" s="153"/>
      <c r="M17700" s="153"/>
      <c r="N17700" s="153"/>
      <c r="O17700" s="153"/>
      <c r="P17700" s="153"/>
      <c r="Q17700" s="153"/>
      <c r="R17700" s="153"/>
      <c r="S17700" s="152"/>
      <c r="T17700" s="154"/>
    </row>
    <row r="17701" spans="8:20" x14ac:dyDescent="0.25">
      <c r="H17701" s="153"/>
      <c r="I17701" s="151"/>
      <c r="J17701" s="153"/>
      <c r="K17701" s="153"/>
      <c r="L17701" s="153"/>
      <c r="M17701" s="153"/>
      <c r="N17701" s="153"/>
      <c r="O17701" s="153"/>
      <c r="P17701" s="153"/>
      <c r="Q17701" s="153"/>
      <c r="R17701" s="153"/>
      <c r="S17701" s="152"/>
      <c r="T17701" s="154"/>
    </row>
    <row r="17702" spans="8:20" x14ac:dyDescent="0.25">
      <c r="H17702" s="153"/>
      <c r="I17702" s="151"/>
      <c r="J17702" s="153"/>
      <c r="K17702" s="153"/>
      <c r="L17702" s="153"/>
      <c r="M17702" s="153"/>
      <c r="N17702" s="153"/>
      <c r="O17702" s="153"/>
      <c r="P17702" s="153"/>
      <c r="Q17702" s="153"/>
      <c r="R17702" s="153"/>
      <c r="S17702" s="152"/>
      <c r="T17702" s="154"/>
    </row>
    <row r="17703" spans="8:20" x14ac:dyDescent="0.25">
      <c r="H17703" s="153"/>
      <c r="I17703" s="151"/>
      <c r="J17703" s="153"/>
      <c r="K17703" s="153"/>
      <c r="L17703" s="153"/>
      <c r="M17703" s="153"/>
      <c r="N17703" s="153"/>
      <c r="O17703" s="153"/>
      <c r="P17703" s="153"/>
      <c r="Q17703" s="153"/>
      <c r="R17703" s="153"/>
      <c r="S17703" s="152"/>
      <c r="T17703" s="154"/>
    </row>
    <row r="17704" spans="8:20" x14ac:dyDescent="0.25">
      <c r="H17704" s="153"/>
      <c r="I17704" s="151"/>
      <c r="J17704" s="153"/>
      <c r="K17704" s="153"/>
      <c r="L17704" s="153"/>
      <c r="M17704" s="153"/>
      <c r="N17704" s="153"/>
      <c r="O17704" s="153"/>
      <c r="P17704" s="153"/>
      <c r="Q17704" s="153"/>
      <c r="R17704" s="153"/>
      <c r="S17704" s="152"/>
      <c r="T17704" s="154"/>
    </row>
    <row r="17705" spans="8:20" x14ac:dyDescent="0.25">
      <c r="H17705" s="153"/>
      <c r="I17705" s="151"/>
      <c r="J17705" s="153"/>
      <c r="K17705" s="153"/>
      <c r="L17705" s="153"/>
      <c r="M17705" s="153"/>
      <c r="N17705" s="153"/>
      <c r="O17705" s="153"/>
      <c r="P17705" s="153"/>
      <c r="Q17705" s="153"/>
      <c r="R17705" s="153"/>
      <c r="S17705" s="152"/>
      <c r="T17705" s="154"/>
    </row>
    <row r="17706" spans="8:20" x14ac:dyDescent="0.25">
      <c r="H17706" s="153"/>
      <c r="I17706" s="151"/>
      <c r="J17706" s="153"/>
      <c r="K17706" s="153"/>
      <c r="L17706" s="153"/>
      <c r="M17706" s="153"/>
      <c r="N17706" s="153"/>
      <c r="O17706" s="153"/>
      <c r="P17706" s="153"/>
      <c r="Q17706" s="153"/>
      <c r="R17706" s="153"/>
      <c r="S17706" s="152"/>
      <c r="T17706" s="154"/>
    </row>
    <row r="17707" spans="8:20" x14ac:dyDescent="0.25">
      <c r="H17707" s="153"/>
      <c r="I17707" s="151"/>
      <c r="J17707" s="153"/>
      <c r="K17707" s="153"/>
      <c r="L17707" s="153"/>
      <c r="M17707" s="153"/>
      <c r="N17707" s="153"/>
      <c r="O17707" s="153"/>
      <c r="P17707" s="153"/>
      <c r="Q17707" s="153"/>
      <c r="R17707" s="153"/>
      <c r="S17707" s="152"/>
      <c r="T17707" s="154"/>
    </row>
    <row r="17708" spans="8:20" x14ac:dyDescent="0.25">
      <c r="H17708" s="153"/>
      <c r="I17708" s="151"/>
      <c r="J17708" s="153"/>
      <c r="K17708" s="153"/>
      <c r="L17708" s="153"/>
      <c r="M17708" s="153"/>
      <c r="N17708" s="153"/>
      <c r="O17708" s="153"/>
      <c r="P17708" s="153"/>
      <c r="Q17708" s="153"/>
      <c r="R17708" s="153"/>
      <c r="S17708" s="152"/>
      <c r="T17708" s="154"/>
    </row>
    <row r="17709" spans="8:20" x14ac:dyDescent="0.25">
      <c r="H17709" s="153"/>
      <c r="I17709" s="151"/>
      <c r="J17709" s="153"/>
      <c r="K17709" s="153"/>
      <c r="L17709" s="153"/>
      <c r="M17709" s="153"/>
      <c r="N17709" s="153"/>
      <c r="O17709" s="153"/>
      <c r="P17709" s="153"/>
      <c r="Q17709" s="153"/>
      <c r="R17709" s="153"/>
      <c r="S17709" s="152"/>
      <c r="T17709" s="154"/>
    </row>
    <row r="17710" spans="8:20" x14ac:dyDescent="0.25">
      <c r="H17710" s="153"/>
      <c r="I17710" s="151"/>
      <c r="J17710" s="153"/>
      <c r="K17710" s="153"/>
      <c r="L17710" s="153"/>
      <c r="M17710" s="153"/>
      <c r="N17710" s="153"/>
      <c r="O17710" s="153"/>
      <c r="P17710" s="153"/>
      <c r="Q17710" s="153"/>
      <c r="R17710" s="153"/>
      <c r="S17710" s="152"/>
      <c r="T17710" s="154"/>
    </row>
    <row r="17711" spans="8:20" x14ac:dyDescent="0.25">
      <c r="H17711" s="153"/>
      <c r="I17711" s="151"/>
      <c r="J17711" s="153"/>
      <c r="K17711" s="153"/>
      <c r="L17711" s="153"/>
      <c r="M17711" s="153"/>
      <c r="N17711" s="153"/>
      <c r="O17711" s="153"/>
      <c r="P17711" s="153"/>
      <c r="Q17711" s="153"/>
      <c r="R17711" s="153"/>
      <c r="S17711" s="152"/>
      <c r="T17711" s="154"/>
    </row>
    <row r="17712" spans="8:20" x14ac:dyDescent="0.25">
      <c r="H17712" s="153"/>
      <c r="I17712" s="151"/>
      <c r="J17712" s="153"/>
      <c r="K17712" s="153"/>
      <c r="L17712" s="153"/>
      <c r="M17712" s="153"/>
      <c r="N17712" s="153"/>
      <c r="O17712" s="153"/>
      <c r="P17712" s="153"/>
      <c r="Q17712" s="153"/>
      <c r="R17712" s="153"/>
      <c r="S17712" s="152"/>
      <c r="T17712" s="154"/>
    </row>
    <row r="17713" spans="8:20" x14ac:dyDescent="0.25">
      <c r="H17713" s="153"/>
      <c r="I17713" s="151"/>
      <c r="J17713" s="153"/>
      <c r="K17713" s="153"/>
      <c r="L17713" s="153"/>
      <c r="M17713" s="153"/>
      <c r="N17713" s="153"/>
      <c r="O17713" s="153"/>
      <c r="P17713" s="153"/>
      <c r="Q17713" s="153"/>
      <c r="R17713" s="153"/>
      <c r="S17713" s="152"/>
      <c r="T17713" s="154"/>
    </row>
    <row r="17714" spans="8:20" x14ac:dyDescent="0.25">
      <c r="H17714" s="153"/>
      <c r="I17714" s="151"/>
      <c r="J17714" s="153"/>
      <c r="K17714" s="153"/>
      <c r="L17714" s="153"/>
      <c r="M17714" s="153"/>
      <c r="N17714" s="153"/>
      <c r="O17714" s="153"/>
      <c r="P17714" s="153"/>
      <c r="Q17714" s="153"/>
      <c r="R17714" s="153"/>
      <c r="S17714" s="152"/>
      <c r="T17714" s="154"/>
    </row>
    <row r="17715" spans="8:20" x14ac:dyDescent="0.25">
      <c r="H17715" s="153"/>
      <c r="I17715" s="151"/>
      <c r="J17715" s="153"/>
      <c r="K17715" s="153"/>
      <c r="L17715" s="153"/>
      <c r="M17715" s="153"/>
      <c r="N17715" s="153"/>
      <c r="O17715" s="153"/>
      <c r="P17715" s="153"/>
      <c r="Q17715" s="153"/>
      <c r="R17715" s="153"/>
      <c r="S17715" s="152"/>
      <c r="T17715" s="154"/>
    </row>
    <row r="17716" spans="8:20" x14ac:dyDescent="0.25">
      <c r="H17716" s="153"/>
      <c r="I17716" s="151"/>
      <c r="J17716" s="153"/>
      <c r="K17716" s="153"/>
      <c r="L17716" s="153"/>
      <c r="M17716" s="153"/>
      <c r="N17716" s="153"/>
      <c r="O17716" s="153"/>
      <c r="P17716" s="153"/>
      <c r="Q17716" s="153"/>
      <c r="R17716" s="153"/>
      <c r="S17716" s="152"/>
      <c r="T17716" s="154"/>
    </row>
    <row r="17717" spans="8:20" x14ac:dyDescent="0.25">
      <c r="H17717" s="153"/>
      <c r="I17717" s="151"/>
      <c r="J17717" s="153"/>
      <c r="K17717" s="153"/>
      <c r="L17717" s="153"/>
      <c r="M17717" s="153"/>
      <c r="N17717" s="153"/>
      <c r="O17717" s="153"/>
      <c r="P17717" s="153"/>
      <c r="Q17717" s="153"/>
      <c r="R17717" s="153"/>
      <c r="S17717" s="152"/>
      <c r="T17717" s="154"/>
    </row>
    <row r="17718" spans="8:20" x14ac:dyDescent="0.25">
      <c r="H17718" s="153"/>
      <c r="I17718" s="151"/>
      <c r="J17718" s="153"/>
      <c r="K17718" s="153"/>
      <c r="L17718" s="153"/>
      <c r="M17718" s="153"/>
      <c r="N17718" s="153"/>
      <c r="O17718" s="153"/>
      <c r="P17718" s="153"/>
      <c r="Q17718" s="153"/>
      <c r="R17718" s="153"/>
      <c r="S17718" s="152"/>
      <c r="T17718" s="154"/>
    </row>
    <row r="17719" spans="8:20" x14ac:dyDescent="0.25">
      <c r="H17719" s="153"/>
      <c r="I17719" s="151"/>
      <c r="J17719" s="153"/>
      <c r="K17719" s="153"/>
      <c r="L17719" s="153"/>
      <c r="M17719" s="153"/>
      <c r="N17719" s="153"/>
      <c r="O17719" s="153"/>
      <c r="P17719" s="153"/>
      <c r="Q17719" s="153"/>
      <c r="R17719" s="153"/>
      <c r="S17719" s="152"/>
      <c r="T17719" s="154"/>
    </row>
    <row r="17720" spans="8:20" x14ac:dyDescent="0.25">
      <c r="H17720" s="153"/>
      <c r="I17720" s="151"/>
      <c r="J17720" s="153"/>
      <c r="K17720" s="153"/>
      <c r="L17720" s="153"/>
      <c r="M17720" s="153"/>
      <c r="N17720" s="153"/>
      <c r="O17720" s="153"/>
      <c r="P17720" s="153"/>
      <c r="Q17720" s="153"/>
      <c r="R17720" s="153"/>
      <c r="S17720" s="152"/>
      <c r="T17720" s="154"/>
    </row>
    <row r="17721" spans="8:20" x14ac:dyDescent="0.25">
      <c r="H17721" s="153"/>
      <c r="I17721" s="151"/>
      <c r="J17721" s="153"/>
      <c r="K17721" s="153"/>
      <c r="L17721" s="153"/>
      <c r="M17721" s="153"/>
      <c r="N17721" s="153"/>
      <c r="O17721" s="153"/>
      <c r="P17721" s="153"/>
      <c r="Q17721" s="153"/>
      <c r="R17721" s="153"/>
      <c r="S17721" s="152"/>
      <c r="T17721" s="154"/>
    </row>
    <row r="17722" spans="8:20" x14ac:dyDescent="0.25">
      <c r="H17722" s="153"/>
      <c r="I17722" s="151"/>
      <c r="J17722" s="153"/>
      <c r="K17722" s="153"/>
      <c r="L17722" s="153"/>
      <c r="M17722" s="153"/>
      <c r="N17722" s="153"/>
      <c r="O17722" s="153"/>
      <c r="P17722" s="153"/>
      <c r="Q17722" s="153"/>
      <c r="R17722" s="153"/>
      <c r="S17722" s="152"/>
      <c r="T17722" s="154"/>
    </row>
    <row r="17723" spans="8:20" x14ac:dyDescent="0.25">
      <c r="H17723" s="153"/>
      <c r="I17723" s="151"/>
      <c r="J17723" s="153"/>
      <c r="K17723" s="153"/>
      <c r="L17723" s="153"/>
      <c r="M17723" s="153"/>
      <c r="N17723" s="153"/>
      <c r="O17723" s="153"/>
      <c r="P17723" s="153"/>
      <c r="Q17723" s="153"/>
      <c r="R17723" s="153"/>
      <c r="S17723" s="152"/>
      <c r="T17723" s="154"/>
    </row>
    <row r="17724" spans="8:20" x14ac:dyDescent="0.25">
      <c r="H17724" s="153"/>
      <c r="I17724" s="151"/>
      <c r="J17724" s="153"/>
      <c r="K17724" s="153"/>
      <c r="L17724" s="153"/>
      <c r="M17724" s="153"/>
      <c r="N17724" s="153"/>
      <c r="O17724" s="153"/>
      <c r="P17724" s="153"/>
      <c r="Q17724" s="153"/>
      <c r="R17724" s="153"/>
      <c r="S17724" s="152"/>
      <c r="T17724" s="154"/>
    </row>
    <row r="17725" spans="8:20" x14ac:dyDescent="0.25">
      <c r="H17725" s="153"/>
      <c r="I17725" s="151"/>
      <c r="J17725" s="153"/>
      <c r="K17725" s="153"/>
      <c r="L17725" s="153"/>
      <c r="M17725" s="153"/>
      <c r="N17725" s="153"/>
      <c r="O17725" s="153"/>
      <c r="P17725" s="153"/>
      <c r="Q17725" s="153"/>
      <c r="R17725" s="153"/>
      <c r="S17725" s="152"/>
      <c r="T17725" s="154"/>
    </row>
    <row r="17726" spans="8:20" x14ac:dyDescent="0.25">
      <c r="H17726" s="153"/>
      <c r="I17726" s="151"/>
      <c r="J17726" s="153"/>
      <c r="K17726" s="153"/>
      <c r="L17726" s="153"/>
      <c r="M17726" s="153"/>
      <c r="N17726" s="153"/>
      <c r="O17726" s="153"/>
      <c r="P17726" s="153"/>
      <c r="Q17726" s="153"/>
      <c r="R17726" s="153"/>
      <c r="S17726" s="152"/>
      <c r="T17726" s="154"/>
    </row>
    <row r="17727" spans="8:20" x14ac:dyDescent="0.25">
      <c r="H17727" s="153"/>
      <c r="I17727" s="151"/>
      <c r="J17727" s="153"/>
      <c r="K17727" s="153"/>
      <c r="L17727" s="153"/>
      <c r="M17727" s="153"/>
      <c r="N17727" s="153"/>
      <c r="O17727" s="153"/>
      <c r="P17727" s="153"/>
      <c r="Q17727" s="153"/>
      <c r="R17727" s="153"/>
      <c r="S17727" s="152"/>
      <c r="T17727" s="154"/>
    </row>
    <row r="17728" spans="8:20" x14ac:dyDescent="0.25">
      <c r="H17728" s="153"/>
      <c r="I17728" s="151"/>
      <c r="J17728" s="153"/>
      <c r="K17728" s="153"/>
      <c r="L17728" s="153"/>
      <c r="M17728" s="153"/>
      <c r="N17728" s="153"/>
      <c r="O17728" s="153"/>
      <c r="P17728" s="153"/>
      <c r="Q17728" s="153"/>
      <c r="R17728" s="153"/>
      <c r="S17728" s="152"/>
      <c r="T17728" s="154"/>
    </row>
    <row r="17729" spans="8:20" x14ac:dyDescent="0.25">
      <c r="H17729" s="153"/>
      <c r="I17729" s="151"/>
      <c r="J17729" s="153"/>
      <c r="K17729" s="153"/>
      <c r="L17729" s="153"/>
      <c r="M17729" s="153"/>
      <c r="N17729" s="153"/>
      <c r="O17729" s="153"/>
      <c r="P17729" s="153"/>
      <c r="Q17729" s="153"/>
      <c r="R17729" s="153"/>
      <c r="S17729" s="152"/>
      <c r="T17729" s="154"/>
    </row>
    <row r="17730" spans="8:20" x14ac:dyDescent="0.25">
      <c r="H17730" s="153"/>
      <c r="I17730" s="151"/>
      <c r="J17730" s="153"/>
      <c r="K17730" s="153"/>
      <c r="L17730" s="153"/>
      <c r="M17730" s="153"/>
      <c r="N17730" s="153"/>
      <c r="O17730" s="153"/>
      <c r="P17730" s="153"/>
      <c r="Q17730" s="153"/>
      <c r="R17730" s="153"/>
      <c r="S17730" s="152"/>
      <c r="T17730" s="154"/>
    </row>
    <row r="17731" spans="8:20" x14ac:dyDescent="0.25">
      <c r="H17731" s="153"/>
      <c r="I17731" s="151"/>
      <c r="J17731" s="153"/>
      <c r="K17731" s="153"/>
      <c r="L17731" s="153"/>
      <c r="M17731" s="153"/>
      <c r="N17731" s="153"/>
      <c r="O17731" s="153"/>
      <c r="P17731" s="153"/>
      <c r="Q17731" s="153"/>
      <c r="R17731" s="153"/>
      <c r="S17731" s="152"/>
      <c r="T17731" s="154"/>
    </row>
    <row r="17732" spans="8:20" x14ac:dyDescent="0.25">
      <c r="H17732" s="153"/>
      <c r="I17732" s="151"/>
      <c r="J17732" s="153"/>
      <c r="K17732" s="153"/>
      <c r="L17732" s="153"/>
      <c r="M17732" s="153"/>
      <c r="N17732" s="153"/>
      <c r="O17732" s="153"/>
      <c r="P17732" s="153"/>
      <c r="Q17732" s="153"/>
      <c r="R17732" s="153"/>
      <c r="S17732" s="152"/>
      <c r="T17732" s="154"/>
    </row>
    <row r="17733" spans="8:20" x14ac:dyDescent="0.25">
      <c r="H17733" s="153"/>
      <c r="I17733" s="151"/>
      <c r="J17733" s="153"/>
      <c r="K17733" s="153"/>
      <c r="L17733" s="153"/>
      <c r="M17733" s="153"/>
      <c r="N17733" s="153"/>
      <c r="O17733" s="153"/>
      <c r="P17733" s="153"/>
      <c r="Q17733" s="153"/>
      <c r="R17733" s="153"/>
      <c r="S17733" s="152"/>
      <c r="T17733" s="154"/>
    </row>
    <row r="17734" spans="8:20" x14ac:dyDescent="0.25">
      <c r="H17734" s="153"/>
      <c r="I17734" s="151"/>
      <c r="J17734" s="153"/>
      <c r="K17734" s="153"/>
      <c r="L17734" s="153"/>
      <c r="M17734" s="153"/>
      <c r="N17734" s="153"/>
      <c r="O17734" s="153"/>
      <c r="P17734" s="153"/>
      <c r="Q17734" s="153"/>
      <c r="R17734" s="153"/>
      <c r="S17734" s="152"/>
      <c r="T17734" s="154"/>
    </row>
    <row r="17735" spans="8:20" x14ac:dyDescent="0.25">
      <c r="H17735" s="153"/>
      <c r="I17735" s="151"/>
      <c r="J17735" s="153"/>
      <c r="K17735" s="153"/>
      <c r="L17735" s="153"/>
      <c r="M17735" s="153"/>
      <c r="N17735" s="153"/>
      <c r="O17735" s="153"/>
      <c r="P17735" s="153"/>
      <c r="Q17735" s="153"/>
      <c r="R17735" s="153"/>
      <c r="S17735" s="152"/>
      <c r="T17735" s="154"/>
    </row>
    <row r="17736" spans="8:20" x14ac:dyDescent="0.25">
      <c r="H17736" s="153"/>
      <c r="I17736" s="151"/>
      <c r="J17736" s="153"/>
      <c r="K17736" s="153"/>
      <c r="L17736" s="153"/>
      <c r="M17736" s="153"/>
      <c r="N17736" s="153"/>
      <c r="O17736" s="153"/>
      <c r="P17736" s="153"/>
      <c r="Q17736" s="153"/>
      <c r="R17736" s="153"/>
      <c r="S17736" s="152"/>
      <c r="T17736" s="154"/>
    </row>
    <row r="17737" spans="8:20" x14ac:dyDescent="0.25">
      <c r="H17737" s="153"/>
      <c r="I17737" s="151"/>
      <c r="J17737" s="153"/>
      <c r="K17737" s="153"/>
      <c r="L17737" s="153"/>
      <c r="M17737" s="153"/>
      <c r="N17737" s="153"/>
      <c r="O17737" s="153"/>
      <c r="P17737" s="153"/>
      <c r="Q17737" s="153"/>
      <c r="R17737" s="153"/>
      <c r="S17737" s="152"/>
      <c r="T17737" s="154"/>
    </row>
    <row r="17738" spans="8:20" x14ac:dyDescent="0.25">
      <c r="H17738" s="153"/>
      <c r="I17738" s="151"/>
      <c r="J17738" s="153"/>
      <c r="K17738" s="153"/>
      <c r="L17738" s="153"/>
      <c r="M17738" s="153"/>
      <c r="N17738" s="153"/>
      <c r="O17738" s="153"/>
      <c r="P17738" s="153"/>
      <c r="Q17738" s="153"/>
      <c r="R17738" s="153"/>
      <c r="S17738" s="152"/>
      <c r="T17738" s="154"/>
    </row>
    <row r="17739" spans="8:20" x14ac:dyDescent="0.25">
      <c r="H17739" s="153"/>
      <c r="I17739" s="151"/>
      <c r="J17739" s="153"/>
      <c r="K17739" s="153"/>
      <c r="L17739" s="153"/>
      <c r="M17739" s="153"/>
      <c r="N17739" s="153"/>
      <c r="O17739" s="153"/>
      <c r="P17739" s="153"/>
      <c r="Q17739" s="153"/>
      <c r="R17739" s="153"/>
      <c r="S17739" s="152"/>
      <c r="T17739" s="154"/>
    </row>
    <row r="17740" spans="8:20" x14ac:dyDescent="0.25">
      <c r="H17740" s="153"/>
      <c r="I17740" s="151"/>
      <c r="J17740" s="153"/>
      <c r="K17740" s="153"/>
      <c r="L17740" s="153"/>
      <c r="M17740" s="153"/>
      <c r="N17740" s="153"/>
      <c r="O17740" s="153"/>
      <c r="P17740" s="153"/>
      <c r="Q17740" s="153"/>
      <c r="R17740" s="153"/>
      <c r="S17740" s="152"/>
      <c r="T17740" s="154"/>
    </row>
    <row r="17741" spans="8:20" x14ac:dyDescent="0.25">
      <c r="H17741" s="153"/>
      <c r="I17741" s="151"/>
      <c r="J17741" s="153"/>
      <c r="K17741" s="153"/>
      <c r="L17741" s="153"/>
      <c r="M17741" s="153"/>
      <c r="N17741" s="153"/>
      <c r="O17741" s="153"/>
      <c r="P17741" s="153"/>
      <c r="Q17741" s="153"/>
      <c r="R17741" s="153"/>
      <c r="S17741" s="152"/>
      <c r="T17741" s="154"/>
    </row>
    <row r="17742" spans="8:20" x14ac:dyDescent="0.25">
      <c r="H17742" s="153"/>
      <c r="I17742" s="151"/>
      <c r="J17742" s="153"/>
      <c r="K17742" s="153"/>
      <c r="L17742" s="153"/>
      <c r="M17742" s="153"/>
      <c r="N17742" s="153"/>
      <c r="O17742" s="153"/>
      <c r="P17742" s="153"/>
      <c r="Q17742" s="153"/>
      <c r="R17742" s="153"/>
      <c r="S17742" s="152"/>
      <c r="T17742" s="154"/>
    </row>
    <row r="17743" spans="8:20" x14ac:dyDescent="0.25">
      <c r="H17743" s="153"/>
      <c r="I17743" s="151"/>
      <c r="J17743" s="153"/>
      <c r="K17743" s="153"/>
      <c r="L17743" s="153"/>
      <c r="M17743" s="153"/>
      <c r="N17743" s="153"/>
      <c r="O17743" s="153"/>
      <c r="P17743" s="153"/>
      <c r="Q17743" s="153"/>
      <c r="R17743" s="153"/>
      <c r="S17743" s="152"/>
      <c r="T17743" s="154"/>
    </row>
    <row r="17744" spans="8:20" x14ac:dyDescent="0.25">
      <c r="H17744" s="153"/>
      <c r="I17744" s="151"/>
      <c r="J17744" s="153"/>
      <c r="K17744" s="153"/>
      <c r="L17744" s="153"/>
      <c r="M17744" s="153"/>
      <c r="N17744" s="153"/>
      <c r="O17744" s="153"/>
      <c r="P17744" s="153"/>
      <c r="Q17744" s="153"/>
      <c r="R17744" s="153"/>
      <c r="S17744" s="152"/>
      <c r="T17744" s="154"/>
    </row>
    <row r="17745" spans="8:20" x14ac:dyDescent="0.25">
      <c r="H17745" s="153"/>
      <c r="I17745" s="151"/>
      <c r="J17745" s="153"/>
      <c r="K17745" s="153"/>
      <c r="L17745" s="153"/>
      <c r="M17745" s="153"/>
      <c r="N17745" s="153"/>
      <c r="O17745" s="153"/>
      <c r="P17745" s="153"/>
      <c r="Q17745" s="153"/>
      <c r="R17745" s="153"/>
      <c r="S17745" s="152"/>
      <c r="T17745" s="154"/>
    </row>
    <row r="17746" spans="8:20" x14ac:dyDescent="0.25">
      <c r="H17746" s="153"/>
      <c r="I17746" s="151"/>
      <c r="J17746" s="153"/>
      <c r="K17746" s="153"/>
      <c r="L17746" s="153"/>
      <c r="M17746" s="153"/>
      <c r="N17746" s="153"/>
      <c r="O17746" s="153"/>
      <c r="P17746" s="153"/>
      <c r="Q17746" s="153"/>
      <c r="R17746" s="153"/>
      <c r="S17746" s="152"/>
      <c r="T17746" s="154"/>
    </row>
    <row r="17747" spans="8:20" x14ac:dyDescent="0.25">
      <c r="H17747" s="153"/>
      <c r="I17747" s="151"/>
      <c r="J17747" s="153"/>
      <c r="K17747" s="153"/>
      <c r="L17747" s="153"/>
      <c r="M17747" s="153"/>
      <c r="N17747" s="153"/>
      <c r="O17747" s="153"/>
      <c r="P17747" s="153"/>
      <c r="Q17747" s="153"/>
      <c r="R17747" s="153"/>
      <c r="S17747" s="152"/>
      <c r="T17747" s="154"/>
    </row>
    <row r="17748" spans="8:20" x14ac:dyDescent="0.25">
      <c r="H17748" s="153"/>
      <c r="I17748" s="151"/>
      <c r="J17748" s="153"/>
      <c r="K17748" s="153"/>
      <c r="L17748" s="153"/>
      <c r="M17748" s="153"/>
      <c r="N17748" s="153"/>
      <c r="O17748" s="153"/>
      <c r="P17748" s="153"/>
      <c r="Q17748" s="153"/>
      <c r="R17748" s="153"/>
      <c r="S17748" s="152"/>
      <c r="T17748" s="154"/>
    </row>
    <row r="17749" spans="8:20" x14ac:dyDescent="0.25">
      <c r="H17749" s="153"/>
      <c r="I17749" s="151"/>
      <c r="J17749" s="153"/>
      <c r="K17749" s="153"/>
      <c r="L17749" s="153"/>
      <c r="M17749" s="153"/>
      <c r="N17749" s="153"/>
      <c r="O17749" s="153"/>
      <c r="P17749" s="153"/>
      <c r="Q17749" s="153"/>
      <c r="R17749" s="153"/>
      <c r="S17749" s="152"/>
      <c r="T17749" s="154"/>
    </row>
    <row r="17750" spans="8:20" x14ac:dyDescent="0.25">
      <c r="H17750" s="153"/>
      <c r="I17750" s="151"/>
      <c r="J17750" s="153"/>
      <c r="K17750" s="153"/>
      <c r="L17750" s="153"/>
      <c r="M17750" s="153"/>
      <c r="N17750" s="153"/>
      <c r="O17750" s="153"/>
      <c r="P17750" s="153"/>
      <c r="Q17750" s="153"/>
      <c r="R17750" s="153"/>
      <c r="S17750" s="152"/>
      <c r="T17750" s="154"/>
    </row>
    <row r="17751" spans="8:20" x14ac:dyDescent="0.25">
      <c r="H17751" s="153"/>
      <c r="I17751" s="151"/>
      <c r="J17751" s="153"/>
      <c r="K17751" s="153"/>
      <c r="L17751" s="153"/>
      <c r="M17751" s="153"/>
      <c r="N17751" s="153"/>
      <c r="O17751" s="153"/>
      <c r="P17751" s="153"/>
      <c r="Q17751" s="153"/>
      <c r="R17751" s="153"/>
      <c r="S17751" s="152"/>
      <c r="T17751" s="154"/>
    </row>
    <row r="17752" spans="8:20" x14ac:dyDescent="0.25">
      <c r="H17752" s="153"/>
      <c r="I17752" s="151"/>
      <c r="J17752" s="153"/>
      <c r="K17752" s="153"/>
      <c r="L17752" s="153"/>
      <c r="M17752" s="153"/>
      <c r="N17752" s="153"/>
      <c r="O17752" s="153"/>
      <c r="P17752" s="153"/>
      <c r="Q17752" s="153"/>
      <c r="R17752" s="153"/>
      <c r="S17752" s="152"/>
      <c r="T17752" s="154"/>
    </row>
    <row r="17753" spans="8:20" x14ac:dyDescent="0.25">
      <c r="H17753" s="153"/>
      <c r="I17753" s="151"/>
      <c r="J17753" s="153"/>
      <c r="K17753" s="153"/>
      <c r="L17753" s="153"/>
      <c r="M17753" s="153"/>
      <c r="N17753" s="153"/>
      <c r="O17753" s="153"/>
      <c r="P17753" s="153"/>
      <c r="Q17753" s="153"/>
      <c r="R17753" s="153"/>
      <c r="S17753" s="152"/>
      <c r="T17753" s="154"/>
    </row>
    <row r="17754" spans="8:20" x14ac:dyDescent="0.25">
      <c r="H17754" s="153"/>
      <c r="I17754" s="151"/>
      <c r="J17754" s="153"/>
      <c r="K17754" s="153"/>
      <c r="L17754" s="153"/>
      <c r="M17754" s="153"/>
      <c r="N17754" s="153"/>
      <c r="O17754" s="153"/>
      <c r="P17754" s="153"/>
      <c r="Q17754" s="153"/>
      <c r="R17754" s="153"/>
      <c r="S17754" s="152"/>
      <c r="T17754" s="154"/>
    </row>
    <row r="17755" spans="8:20" x14ac:dyDescent="0.25">
      <c r="H17755" s="153"/>
      <c r="I17755" s="151"/>
      <c r="J17755" s="153"/>
      <c r="K17755" s="153"/>
      <c r="L17755" s="153"/>
      <c r="M17755" s="153"/>
      <c r="N17755" s="153"/>
      <c r="O17755" s="153"/>
      <c r="P17755" s="153"/>
      <c r="Q17755" s="153"/>
      <c r="R17755" s="153"/>
      <c r="S17755" s="152"/>
      <c r="T17755" s="154"/>
    </row>
    <row r="17756" spans="8:20" x14ac:dyDescent="0.25">
      <c r="H17756" s="153"/>
      <c r="I17756" s="151"/>
      <c r="J17756" s="153"/>
      <c r="K17756" s="153"/>
      <c r="L17756" s="153"/>
      <c r="M17756" s="153"/>
      <c r="N17756" s="153"/>
      <c r="O17756" s="153"/>
      <c r="P17756" s="153"/>
      <c r="Q17756" s="153"/>
      <c r="R17756" s="153"/>
      <c r="S17756" s="152"/>
      <c r="T17756" s="154"/>
    </row>
    <row r="17757" spans="8:20" x14ac:dyDescent="0.25">
      <c r="H17757" s="153"/>
      <c r="I17757" s="151"/>
      <c r="J17757" s="153"/>
      <c r="K17757" s="153"/>
      <c r="L17757" s="153"/>
      <c r="M17757" s="153"/>
      <c r="N17757" s="153"/>
      <c r="O17757" s="153"/>
      <c r="P17757" s="153"/>
      <c r="Q17757" s="153"/>
      <c r="R17757" s="153"/>
      <c r="S17757" s="152"/>
      <c r="T17757" s="154"/>
    </row>
    <row r="17758" spans="8:20" x14ac:dyDescent="0.25">
      <c r="H17758" s="153"/>
      <c r="I17758" s="151"/>
      <c r="J17758" s="153"/>
      <c r="K17758" s="153"/>
      <c r="L17758" s="153"/>
      <c r="M17758" s="153"/>
      <c r="N17758" s="153"/>
      <c r="O17758" s="153"/>
      <c r="P17758" s="153"/>
      <c r="Q17758" s="153"/>
      <c r="R17758" s="153"/>
      <c r="S17758" s="152"/>
      <c r="T17758" s="154"/>
    </row>
    <row r="17759" spans="8:20" x14ac:dyDescent="0.25">
      <c r="H17759" s="153"/>
      <c r="I17759" s="151"/>
      <c r="J17759" s="153"/>
      <c r="K17759" s="153"/>
      <c r="L17759" s="153"/>
      <c r="M17759" s="153"/>
      <c r="N17759" s="153"/>
      <c r="O17759" s="153"/>
      <c r="P17759" s="153"/>
      <c r="Q17759" s="153"/>
      <c r="R17759" s="153"/>
      <c r="S17759" s="152"/>
      <c r="T17759" s="154"/>
    </row>
    <row r="17760" spans="8:20" x14ac:dyDescent="0.25">
      <c r="H17760" s="153"/>
      <c r="I17760" s="151"/>
      <c r="J17760" s="153"/>
      <c r="K17760" s="153"/>
      <c r="L17760" s="153"/>
      <c r="M17760" s="153"/>
      <c r="N17760" s="153"/>
      <c r="O17760" s="153"/>
      <c r="P17760" s="153"/>
      <c r="Q17760" s="153"/>
      <c r="R17760" s="153"/>
      <c r="S17760" s="152"/>
      <c r="T17760" s="154"/>
    </row>
    <row r="17761" spans="8:20" x14ac:dyDescent="0.25">
      <c r="H17761" s="153"/>
      <c r="I17761" s="151"/>
      <c r="J17761" s="153"/>
      <c r="K17761" s="153"/>
      <c r="L17761" s="153"/>
      <c r="M17761" s="153"/>
      <c r="N17761" s="153"/>
      <c r="O17761" s="153"/>
      <c r="P17761" s="153"/>
      <c r="Q17761" s="153"/>
      <c r="R17761" s="153"/>
      <c r="S17761" s="152"/>
      <c r="T17761" s="154"/>
    </row>
    <row r="17762" spans="8:20" x14ac:dyDescent="0.25">
      <c r="H17762" s="153"/>
      <c r="I17762" s="151"/>
      <c r="J17762" s="153"/>
      <c r="K17762" s="153"/>
      <c r="L17762" s="153"/>
      <c r="M17762" s="153"/>
      <c r="N17762" s="153"/>
      <c r="O17762" s="153"/>
      <c r="P17762" s="153"/>
      <c r="Q17762" s="153"/>
      <c r="R17762" s="153"/>
      <c r="S17762" s="152"/>
      <c r="T17762" s="154"/>
    </row>
    <row r="17763" spans="8:20" x14ac:dyDescent="0.25">
      <c r="H17763" s="153"/>
      <c r="I17763" s="151"/>
      <c r="J17763" s="153"/>
      <c r="K17763" s="153"/>
      <c r="L17763" s="153"/>
      <c r="M17763" s="153"/>
      <c r="N17763" s="153"/>
      <c r="O17763" s="153"/>
      <c r="P17763" s="153"/>
      <c r="Q17763" s="153"/>
      <c r="R17763" s="153"/>
      <c r="S17763" s="152"/>
      <c r="T17763" s="154"/>
    </row>
    <row r="17764" spans="8:20" x14ac:dyDescent="0.25">
      <c r="H17764" s="153"/>
      <c r="I17764" s="151"/>
      <c r="J17764" s="153"/>
      <c r="K17764" s="153"/>
      <c r="L17764" s="153"/>
      <c r="M17764" s="153"/>
      <c r="N17764" s="153"/>
      <c r="O17764" s="153"/>
      <c r="P17764" s="153"/>
      <c r="Q17764" s="153"/>
      <c r="R17764" s="153"/>
      <c r="S17764" s="152"/>
      <c r="T17764" s="154"/>
    </row>
    <row r="17765" spans="8:20" x14ac:dyDescent="0.25">
      <c r="H17765" s="153"/>
      <c r="I17765" s="151"/>
      <c r="J17765" s="153"/>
      <c r="K17765" s="153"/>
      <c r="L17765" s="153"/>
      <c r="M17765" s="153"/>
      <c r="N17765" s="153"/>
      <c r="O17765" s="153"/>
      <c r="P17765" s="153"/>
      <c r="Q17765" s="153"/>
      <c r="R17765" s="153"/>
      <c r="S17765" s="152"/>
      <c r="T17765" s="154"/>
    </row>
    <row r="17766" spans="8:20" x14ac:dyDescent="0.25">
      <c r="H17766" s="153"/>
      <c r="I17766" s="151"/>
      <c r="J17766" s="153"/>
      <c r="K17766" s="153"/>
      <c r="L17766" s="153"/>
      <c r="M17766" s="153"/>
      <c r="N17766" s="153"/>
      <c r="O17766" s="153"/>
      <c r="P17766" s="153"/>
      <c r="Q17766" s="153"/>
      <c r="R17766" s="153"/>
      <c r="S17766" s="152"/>
      <c r="T17766" s="154"/>
    </row>
    <row r="17767" spans="8:20" x14ac:dyDescent="0.25">
      <c r="H17767" s="153"/>
      <c r="I17767" s="151"/>
      <c r="J17767" s="153"/>
      <c r="K17767" s="153"/>
      <c r="L17767" s="153"/>
      <c r="M17767" s="153"/>
      <c r="N17767" s="153"/>
      <c r="O17767" s="153"/>
      <c r="P17767" s="153"/>
      <c r="Q17767" s="153"/>
      <c r="R17767" s="153"/>
      <c r="S17767" s="152"/>
      <c r="T17767" s="154"/>
    </row>
    <row r="17768" spans="8:20" x14ac:dyDescent="0.25">
      <c r="H17768" s="153"/>
      <c r="I17768" s="151"/>
      <c r="J17768" s="153"/>
      <c r="K17768" s="153"/>
      <c r="L17768" s="153"/>
      <c r="M17768" s="153"/>
      <c r="N17768" s="153"/>
      <c r="O17768" s="153"/>
      <c r="P17768" s="153"/>
      <c r="Q17768" s="153"/>
      <c r="R17768" s="153"/>
      <c r="S17768" s="152"/>
      <c r="T17768" s="154"/>
    </row>
    <row r="17769" spans="8:20" x14ac:dyDescent="0.25">
      <c r="H17769" s="153"/>
      <c r="I17769" s="151"/>
      <c r="J17769" s="153"/>
      <c r="K17769" s="153"/>
      <c r="L17769" s="153"/>
      <c r="M17769" s="153"/>
      <c r="N17769" s="153"/>
      <c r="O17769" s="153"/>
      <c r="P17769" s="153"/>
      <c r="Q17769" s="153"/>
      <c r="R17769" s="153"/>
      <c r="S17769" s="152"/>
      <c r="T17769" s="154"/>
    </row>
    <row r="17770" spans="8:20" x14ac:dyDescent="0.25">
      <c r="H17770" s="153"/>
      <c r="I17770" s="151"/>
      <c r="J17770" s="153"/>
      <c r="K17770" s="153"/>
      <c r="L17770" s="153"/>
      <c r="M17770" s="153"/>
      <c r="N17770" s="153"/>
      <c r="O17770" s="153"/>
      <c r="P17770" s="153"/>
      <c r="Q17770" s="153"/>
      <c r="R17770" s="153"/>
      <c r="S17770" s="152"/>
      <c r="T17770" s="154"/>
    </row>
    <row r="17771" spans="8:20" x14ac:dyDescent="0.25">
      <c r="H17771" s="153"/>
      <c r="I17771" s="151"/>
      <c r="J17771" s="153"/>
      <c r="K17771" s="153"/>
      <c r="L17771" s="153"/>
      <c r="M17771" s="153"/>
      <c r="N17771" s="153"/>
      <c r="O17771" s="153"/>
      <c r="P17771" s="153"/>
      <c r="Q17771" s="153"/>
      <c r="R17771" s="153"/>
      <c r="S17771" s="152"/>
      <c r="T17771" s="154"/>
    </row>
    <row r="17772" spans="8:20" x14ac:dyDescent="0.25">
      <c r="H17772" s="153"/>
      <c r="I17772" s="151"/>
      <c r="J17772" s="153"/>
      <c r="K17772" s="153"/>
      <c r="L17772" s="153"/>
      <c r="M17772" s="153"/>
      <c r="N17772" s="153"/>
      <c r="O17772" s="153"/>
      <c r="P17772" s="153"/>
      <c r="Q17772" s="153"/>
      <c r="R17772" s="153"/>
      <c r="S17772" s="152"/>
      <c r="T17772" s="154"/>
    </row>
    <row r="17773" spans="8:20" x14ac:dyDescent="0.25">
      <c r="H17773" s="153"/>
      <c r="I17773" s="151"/>
      <c r="J17773" s="153"/>
      <c r="K17773" s="153"/>
      <c r="L17773" s="153"/>
      <c r="M17773" s="153"/>
      <c r="N17773" s="153"/>
      <c r="O17773" s="153"/>
      <c r="P17773" s="153"/>
      <c r="Q17773" s="153"/>
      <c r="R17773" s="153"/>
      <c r="S17773" s="152"/>
      <c r="T17773" s="154"/>
    </row>
    <row r="17774" spans="8:20" x14ac:dyDescent="0.25">
      <c r="H17774" s="153"/>
      <c r="I17774" s="151"/>
      <c r="J17774" s="153"/>
      <c r="K17774" s="153"/>
      <c r="L17774" s="153"/>
      <c r="M17774" s="153"/>
      <c r="N17774" s="153"/>
      <c r="O17774" s="153"/>
      <c r="P17774" s="153"/>
      <c r="Q17774" s="153"/>
      <c r="R17774" s="153"/>
      <c r="S17774" s="152"/>
      <c r="T17774" s="154"/>
    </row>
    <row r="17775" spans="8:20" x14ac:dyDescent="0.25">
      <c r="H17775" s="153"/>
      <c r="I17775" s="151"/>
      <c r="J17775" s="153"/>
      <c r="K17775" s="153"/>
      <c r="L17775" s="153"/>
      <c r="M17775" s="153"/>
      <c r="N17775" s="153"/>
      <c r="O17775" s="153"/>
      <c r="P17775" s="153"/>
      <c r="Q17775" s="153"/>
      <c r="R17775" s="153"/>
      <c r="S17775" s="152"/>
      <c r="T17775" s="154"/>
    </row>
    <row r="17776" spans="8:20" x14ac:dyDescent="0.25">
      <c r="H17776" s="153"/>
      <c r="I17776" s="151"/>
      <c r="J17776" s="153"/>
      <c r="K17776" s="153"/>
      <c r="L17776" s="153"/>
      <c r="M17776" s="153"/>
      <c r="N17776" s="153"/>
      <c r="O17776" s="153"/>
      <c r="P17776" s="153"/>
      <c r="Q17776" s="153"/>
      <c r="R17776" s="153"/>
      <c r="S17776" s="152"/>
      <c r="T17776" s="154"/>
    </row>
    <row r="17777" spans="8:20" x14ac:dyDescent="0.25">
      <c r="H17777" s="153"/>
      <c r="I17777" s="151"/>
      <c r="J17777" s="153"/>
      <c r="K17777" s="153"/>
      <c r="L17777" s="153"/>
      <c r="M17777" s="153"/>
      <c r="N17777" s="153"/>
      <c r="O17777" s="153"/>
      <c r="P17777" s="153"/>
      <c r="Q17777" s="153"/>
      <c r="R17777" s="153"/>
      <c r="S17777" s="152"/>
      <c r="T17777" s="154"/>
    </row>
    <row r="17778" spans="8:20" x14ac:dyDescent="0.25">
      <c r="H17778" s="153"/>
      <c r="I17778" s="151"/>
      <c r="J17778" s="153"/>
      <c r="K17778" s="153"/>
      <c r="L17778" s="153"/>
      <c r="M17778" s="153"/>
      <c r="N17778" s="153"/>
      <c r="O17778" s="153"/>
      <c r="P17778" s="153"/>
      <c r="Q17778" s="153"/>
      <c r="R17778" s="153"/>
      <c r="S17778" s="152"/>
      <c r="T17778" s="154"/>
    </row>
    <row r="17779" spans="8:20" x14ac:dyDescent="0.25">
      <c r="H17779" s="153"/>
      <c r="I17779" s="151"/>
      <c r="J17779" s="153"/>
      <c r="K17779" s="153"/>
      <c r="L17779" s="153"/>
      <c r="M17779" s="153"/>
      <c r="N17779" s="153"/>
      <c r="O17779" s="153"/>
      <c r="P17779" s="153"/>
      <c r="Q17779" s="153"/>
      <c r="R17779" s="153"/>
      <c r="S17779" s="152"/>
      <c r="T17779" s="154"/>
    </row>
    <row r="17780" spans="8:20" x14ac:dyDescent="0.25">
      <c r="H17780" s="153"/>
      <c r="I17780" s="151"/>
      <c r="J17780" s="153"/>
      <c r="K17780" s="153"/>
      <c r="L17780" s="153"/>
      <c r="M17780" s="153"/>
      <c r="N17780" s="153"/>
      <c r="O17780" s="153"/>
      <c r="P17780" s="153"/>
      <c r="Q17780" s="153"/>
      <c r="R17780" s="153"/>
      <c r="S17780" s="152"/>
      <c r="T17780" s="154"/>
    </row>
    <row r="17781" spans="8:20" x14ac:dyDescent="0.25">
      <c r="H17781" s="153"/>
      <c r="I17781" s="151"/>
      <c r="J17781" s="153"/>
      <c r="K17781" s="153"/>
      <c r="L17781" s="153"/>
      <c r="M17781" s="153"/>
      <c r="N17781" s="153"/>
      <c r="O17781" s="153"/>
      <c r="P17781" s="153"/>
      <c r="Q17781" s="153"/>
      <c r="R17781" s="153"/>
      <c r="S17781" s="152"/>
      <c r="T17781" s="154"/>
    </row>
    <row r="17782" spans="8:20" x14ac:dyDescent="0.25">
      <c r="H17782" s="153"/>
      <c r="I17782" s="151"/>
      <c r="J17782" s="153"/>
      <c r="K17782" s="153"/>
      <c r="L17782" s="153"/>
      <c r="M17782" s="153"/>
      <c r="N17782" s="153"/>
      <c r="O17782" s="153"/>
      <c r="P17782" s="153"/>
      <c r="Q17782" s="153"/>
      <c r="R17782" s="153"/>
      <c r="S17782" s="152"/>
      <c r="T17782" s="154"/>
    </row>
    <row r="17783" spans="8:20" x14ac:dyDescent="0.25">
      <c r="H17783" s="153"/>
      <c r="I17783" s="151"/>
      <c r="J17783" s="153"/>
      <c r="K17783" s="153"/>
      <c r="L17783" s="153"/>
      <c r="M17783" s="153"/>
      <c r="N17783" s="153"/>
      <c r="O17783" s="153"/>
      <c r="P17783" s="153"/>
      <c r="Q17783" s="153"/>
      <c r="R17783" s="153"/>
      <c r="S17783" s="152"/>
      <c r="T17783" s="154"/>
    </row>
    <row r="17784" spans="8:20" x14ac:dyDescent="0.25">
      <c r="H17784" s="153"/>
      <c r="I17784" s="151"/>
      <c r="J17784" s="153"/>
      <c r="K17784" s="153"/>
      <c r="L17784" s="153"/>
      <c r="M17784" s="153"/>
      <c r="N17784" s="153"/>
      <c r="O17784" s="153"/>
      <c r="P17784" s="153"/>
      <c r="Q17784" s="153"/>
      <c r="R17784" s="153"/>
      <c r="S17784" s="152"/>
      <c r="T17784" s="154"/>
    </row>
    <row r="17785" spans="8:20" x14ac:dyDescent="0.25">
      <c r="H17785" s="153"/>
      <c r="I17785" s="151"/>
      <c r="J17785" s="153"/>
      <c r="K17785" s="153"/>
      <c r="L17785" s="153"/>
      <c r="M17785" s="153"/>
      <c r="N17785" s="153"/>
      <c r="O17785" s="153"/>
      <c r="P17785" s="153"/>
      <c r="Q17785" s="153"/>
      <c r="R17785" s="153"/>
      <c r="S17785" s="152"/>
      <c r="T17785" s="154"/>
    </row>
    <row r="17786" spans="8:20" x14ac:dyDescent="0.25">
      <c r="H17786" s="153"/>
      <c r="I17786" s="151"/>
      <c r="J17786" s="153"/>
      <c r="K17786" s="153"/>
      <c r="L17786" s="153"/>
      <c r="M17786" s="153"/>
      <c r="N17786" s="153"/>
      <c r="O17786" s="153"/>
      <c r="P17786" s="153"/>
      <c r="Q17786" s="153"/>
      <c r="R17786" s="153"/>
      <c r="S17786" s="152"/>
      <c r="T17786" s="154"/>
    </row>
    <row r="17787" spans="8:20" x14ac:dyDescent="0.25">
      <c r="H17787" s="153"/>
      <c r="I17787" s="151"/>
      <c r="J17787" s="153"/>
      <c r="K17787" s="153"/>
      <c r="L17787" s="153"/>
      <c r="M17787" s="153"/>
      <c r="N17787" s="153"/>
      <c r="O17787" s="153"/>
      <c r="P17787" s="153"/>
      <c r="Q17787" s="153"/>
      <c r="R17787" s="153"/>
      <c r="S17787" s="152"/>
      <c r="T17787" s="154"/>
    </row>
    <row r="17788" spans="8:20" x14ac:dyDescent="0.25">
      <c r="H17788" s="153"/>
      <c r="I17788" s="151"/>
      <c r="J17788" s="153"/>
      <c r="K17788" s="153"/>
      <c r="L17788" s="153"/>
      <c r="M17788" s="153"/>
      <c r="N17788" s="153"/>
      <c r="O17788" s="153"/>
      <c r="P17788" s="153"/>
      <c r="Q17788" s="153"/>
      <c r="R17788" s="153"/>
      <c r="S17788" s="152"/>
      <c r="T17788" s="154"/>
    </row>
    <row r="17789" spans="8:20" x14ac:dyDescent="0.25">
      <c r="H17789" s="153"/>
      <c r="I17789" s="151"/>
      <c r="J17789" s="153"/>
      <c r="K17789" s="153"/>
      <c r="L17789" s="153"/>
      <c r="M17789" s="153"/>
      <c r="N17789" s="153"/>
      <c r="O17789" s="153"/>
      <c r="P17789" s="153"/>
      <c r="Q17789" s="153"/>
      <c r="R17789" s="153"/>
      <c r="S17789" s="152"/>
      <c r="T17789" s="154"/>
    </row>
    <row r="17790" spans="8:20" x14ac:dyDescent="0.25">
      <c r="H17790" s="153"/>
      <c r="I17790" s="151"/>
      <c r="J17790" s="153"/>
      <c r="K17790" s="153"/>
      <c r="L17790" s="153"/>
      <c r="M17790" s="153"/>
      <c r="N17790" s="153"/>
      <c r="O17790" s="153"/>
      <c r="P17790" s="153"/>
      <c r="Q17790" s="153"/>
      <c r="R17790" s="153"/>
      <c r="S17790" s="152"/>
      <c r="T17790" s="154"/>
    </row>
    <row r="17791" spans="8:20" x14ac:dyDescent="0.25">
      <c r="H17791" s="153"/>
      <c r="I17791" s="151"/>
      <c r="J17791" s="153"/>
      <c r="K17791" s="153"/>
      <c r="L17791" s="153"/>
      <c r="M17791" s="153"/>
      <c r="N17791" s="153"/>
      <c r="O17791" s="153"/>
      <c r="P17791" s="153"/>
      <c r="Q17791" s="153"/>
      <c r="R17791" s="153"/>
      <c r="S17791" s="152"/>
      <c r="T17791" s="154"/>
    </row>
    <row r="17792" spans="8:20" x14ac:dyDescent="0.25">
      <c r="H17792" s="153"/>
      <c r="I17792" s="151"/>
      <c r="J17792" s="153"/>
      <c r="K17792" s="153"/>
      <c r="L17792" s="153"/>
      <c r="M17792" s="153"/>
      <c r="N17792" s="153"/>
      <c r="O17792" s="153"/>
      <c r="P17792" s="153"/>
      <c r="Q17792" s="153"/>
      <c r="R17792" s="153"/>
      <c r="S17792" s="152"/>
      <c r="T17792" s="154"/>
    </row>
    <row r="17793" spans="8:20" x14ac:dyDescent="0.25">
      <c r="H17793" s="153"/>
      <c r="I17793" s="151"/>
      <c r="J17793" s="153"/>
      <c r="K17793" s="153"/>
      <c r="L17793" s="153"/>
      <c r="M17793" s="153"/>
      <c r="N17793" s="153"/>
      <c r="O17793" s="153"/>
      <c r="P17793" s="153"/>
      <c r="Q17793" s="153"/>
      <c r="R17793" s="153"/>
      <c r="S17793" s="152"/>
      <c r="T17793" s="154"/>
    </row>
    <row r="17794" spans="8:20" x14ac:dyDescent="0.25">
      <c r="H17794" s="153"/>
      <c r="I17794" s="151"/>
      <c r="J17794" s="153"/>
      <c r="K17794" s="153"/>
      <c r="L17794" s="153"/>
      <c r="M17794" s="153"/>
      <c r="N17794" s="153"/>
      <c r="O17794" s="153"/>
      <c r="P17794" s="153"/>
      <c r="Q17794" s="153"/>
      <c r="R17794" s="153"/>
      <c r="S17794" s="152"/>
      <c r="T17794" s="154"/>
    </row>
    <row r="17795" spans="8:20" x14ac:dyDescent="0.25">
      <c r="H17795" s="153"/>
      <c r="I17795" s="151"/>
      <c r="J17795" s="153"/>
      <c r="K17795" s="153"/>
      <c r="L17795" s="153"/>
      <c r="M17795" s="153"/>
      <c r="N17795" s="153"/>
      <c r="O17795" s="153"/>
      <c r="P17795" s="153"/>
      <c r="Q17795" s="153"/>
      <c r="R17795" s="153"/>
      <c r="S17795" s="152"/>
      <c r="T17795" s="154"/>
    </row>
    <row r="17796" spans="8:20" x14ac:dyDescent="0.25">
      <c r="H17796" s="153"/>
      <c r="I17796" s="151"/>
      <c r="J17796" s="153"/>
      <c r="K17796" s="153"/>
      <c r="L17796" s="153"/>
      <c r="M17796" s="153"/>
      <c r="N17796" s="153"/>
      <c r="O17796" s="153"/>
      <c r="P17796" s="153"/>
      <c r="Q17796" s="153"/>
      <c r="R17796" s="153"/>
      <c r="S17796" s="152"/>
      <c r="T17796" s="154"/>
    </row>
    <row r="17797" spans="8:20" x14ac:dyDescent="0.25">
      <c r="H17797" s="153"/>
      <c r="I17797" s="151"/>
      <c r="J17797" s="153"/>
      <c r="K17797" s="153"/>
      <c r="L17797" s="153"/>
      <c r="M17797" s="153"/>
      <c r="N17797" s="153"/>
      <c r="O17797" s="153"/>
      <c r="P17797" s="153"/>
      <c r="Q17797" s="153"/>
      <c r="R17797" s="153"/>
      <c r="S17797" s="152"/>
      <c r="T17797" s="154"/>
    </row>
    <row r="17798" spans="8:20" x14ac:dyDescent="0.25">
      <c r="H17798" s="153"/>
      <c r="I17798" s="151"/>
      <c r="J17798" s="153"/>
      <c r="K17798" s="153"/>
      <c r="L17798" s="153"/>
      <c r="M17798" s="153"/>
      <c r="N17798" s="153"/>
      <c r="O17798" s="153"/>
      <c r="P17798" s="153"/>
      <c r="Q17798" s="153"/>
      <c r="R17798" s="153"/>
      <c r="S17798" s="152"/>
      <c r="T17798" s="154"/>
    </row>
    <row r="17799" spans="8:20" x14ac:dyDescent="0.25">
      <c r="H17799" s="153"/>
      <c r="I17799" s="151"/>
      <c r="J17799" s="153"/>
      <c r="K17799" s="153"/>
      <c r="L17799" s="153"/>
      <c r="M17799" s="153"/>
      <c r="N17799" s="153"/>
      <c r="O17799" s="153"/>
      <c r="P17799" s="153"/>
      <c r="Q17799" s="153"/>
      <c r="R17799" s="153"/>
      <c r="S17799" s="152"/>
      <c r="T17799" s="154"/>
    </row>
    <row r="17800" spans="8:20" x14ac:dyDescent="0.25">
      <c r="H17800" s="153"/>
      <c r="I17800" s="151"/>
      <c r="J17800" s="153"/>
      <c r="K17800" s="153"/>
      <c r="L17800" s="153"/>
      <c r="M17800" s="153"/>
      <c r="N17800" s="153"/>
      <c r="O17800" s="153"/>
      <c r="P17800" s="153"/>
      <c r="Q17800" s="153"/>
      <c r="R17800" s="153"/>
      <c r="S17800" s="152"/>
      <c r="T17800" s="154"/>
    </row>
    <row r="17801" spans="8:20" x14ac:dyDescent="0.25">
      <c r="H17801" s="153"/>
      <c r="I17801" s="151"/>
      <c r="J17801" s="153"/>
      <c r="K17801" s="153"/>
      <c r="L17801" s="153"/>
      <c r="M17801" s="153"/>
      <c r="N17801" s="153"/>
      <c r="O17801" s="153"/>
      <c r="P17801" s="153"/>
      <c r="Q17801" s="153"/>
      <c r="R17801" s="153"/>
      <c r="S17801" s="152"/>
      <c r="T17801" s="154"/>
    </row>
    <row r="17802" spans="8:20" x14ac:dyDescent="0.25">
      <c r="H17802" s="153"/>
      <c r="I17802" s="151"/>
      <c r="J17802" s="153"/>
      <c r="K17802" s="153"/>
      <c r="L17802" s="153"/>
      <c r="M17802" s="153"/>
      <c r="N17802" s="153"/>
      <c r="O17802" s="153"/>
      <c r="P17802" s="153"/>
      <c r="Q17802" s="153"/>
      <c r="R17802" s="153"/>
      <c r="S17802" s="152"/>
      <c r="T17802" s="154"/>
    </row>
    <row r="17803" spans="8:20" x14ac:dyDescent="0.25">
      <c r="H17803" s="153"/>
      <c r="I17803" s="151"/>
      <c r="J17803" s="153"/>
      <c r="K17803" s="153"/>
      <c r="L17803" s="153"/>
      <c r="M17803" s="153"/>
      <c r="N17803" s="153"/>
      <c r="O17803" s="153"/>
      <c r="P17803" s="153"/>
      <c r="Q17803" s="153"/>
      <c r="R17803" s="153"/>
      <c r="S17803" s="152"/>
      <c r="T17803" s="154"/>
    </row>
    <row r="17804" spans="8:20" x14ac:dyDescent="0.25">
      <c r="H17804" s="153"/>
      <c r="I17804" s="151"/>
      <c r="J17804" s="153"/>
      <c r="K17804" s="153"/>
      <c r="L17804" s="153"/>
      <c r="M17804" s="153"/>
      <c r="N17804" s="153"/>
      <c r="O17804" s="153"/>
      <c r="P17804" s="153"/>
      <c r="Q17804" s="153"/>
      <c r="R17804" s="153"/>
      <c r="S17804" s="152"/>
      <c r="T17804" s="154"/>
    </row>
    <row r="17805" spans="8:20" x14ac:dyDescent="0.25">
      <c r="H17805" s="153"/>
      <c r="I17805" s="151"/>
      <c r="J17805" s="153"/>
      <c r="K17805" s="153"/>
      <c r="L17805" s="153"/>
      <c r="M17805" s="153"/>
      <c r="N17805" s="153"/>
      <c r="O17805" s="153"/>
      <c r="P17805" s="153"/>
      <c r="Q17805" s="153"/>
      <c r="R17805" s="153"/>
      <c r="S17805" s="152"/>
      <c r="T17805" s="154"/>
    </row>
    <row r="17806" spans="8:20" x14ac:dyDescent="0.25">
      <c r="H17806" s="153"/>
      <c r="I17806" s="151"/>
      <c r="J17806" s="153"/>
      <c r="K17806" s="153"/>
      <c r="L17806" s="153"/>
      <c r="M17806" s="153"/>
      <c r="N17806" s="153"/>
      <c r="O17806" s="153"/>
      <c r="P17806" s="153"/>
      <c r="Q17806" s="153"/>
      <c r="R17806" s="153"/>
      <c r="S17806" s="152"/>
      <c r="T17806" s="154"/>
    </row>
    <row r="17807" spans="8:20" x14ac:dyDescent="0.25">
      <c r="H17807" s="153"/>
      <c r="I17807" s="151"/>
      <c r="J17807" s="153"/>
      <c r="K17807" s="153"/>
      <c r="L17807" s="153"/>
      <c r="M17807" s="153"/>
      <c r="N17807" s="153"/>
      <c r="O17807" s="153"/>
      <c r="P17807" s="153"/>
      <c r="Q17807" s="153"/>
      <c r="R17807" s="153"/>
      <c r="S17807" s="152"/>
      <c r="T17807" s="154"/>
    </row>
    <row r="17808" spans="8:20" x14ac:dyDescent="0.25">
      <c r="H17808" s="153"/>
      <c r="I17808" s="151"/>
      <c r="J17808" s="153"/>
      <c r="K17808" s="153"/>
      <c r="L17808" s="153"/>
      <c r="M17808" s="153"/>
      <c r="N17808" s="153"/>
      <c r="O17808" s="153"/>
      <c r="P17808" s="153"/>
      <c r="Q17808" s="153"/>
      <c r="R17808" s="153"/>
      <c r="S17808" s="152"/>
      <c r="T17808" s="154"/>
    </row>
    <row r="17809" spans="8:20" x14ac:dyDescent="0.25">
      <c r="H17809" s="153"/>
      <c r="I17809" s="151"/>
      <c r="J17809" s="153"/>
      <c r="K17809" s="153"/>
      <c r="L17809" s="153"/>
      <c r="M17809" s="153"/>
      <c r="N17809" s="153"/>
      <c r="O17809" s="153"/>
      <c r="P17809" s="153"/>
      <c r="Q17809" s="153"/>
      <c r="R17809" s="153"/>
      <c r="S17809" s="152"/>
      <c r="T17809" s="154"/>
    </row>
    <row r="17810" spans="8:20" x14ac:dyDescent="0.25">
      <c r="H17810" s="153"/>
      <c r="I17810" s="151"/>
      <c r="J17810" s="153"/>
      <c r="K17810" s="153"/>
      <c r="L17810" s="153"/>
      <c r="M17810" s="153"/>
      <c r="N17810" s="153"/>
      <c r="O17810" s="153"/>
      <c r="P17810" s="153"/>
      <c r="Q17810" s="153"/>
      <c r="R17810" s="153"/>
      <c r="S17810" s="152"/>
      <c r="T17810" s="154"/>
    </row>
    <row r="17811" spans="8:20" x14ac:dyDescent="0.25">
      <c r="H17811" s="153"/>
      <c r="I17811" s="151"/>
      <c r="J17811" s="153"/>
      <c r="K17811" s="153"/>
      <c r="L17811" s="153"/>
      <c r="M17811" s="153"/>
      <c r="N17811" s="153"/>
      <c r="O17811" s="153"/>
      <c r="P17811" s="153"/>
      <c r="Q17811" s="153"/>
      <c r="R17811" s="153"/>
      <c r="S17811" s="152"/>
      <c r="T17811" s="154"/>
    </row>
    <row r="17812" spans="8:20" x14ac:dyDescent="0.25">
      <c r="H17812" s="153"/>
      <c r="I17812" s="151"/>
      <c r="J17812" s="153"/>
      <c r="K17812" s="153"/>
      <c r="L17812" s="153"/>
      <c r="M17812" s="153"/>
      <c r="N17812" s="153"/>
      <c r="O17812" s="153"/>
      <c r="P17812" s="153"/>
      <c r="Q17812" s="153"/>
      <c r="R17812" s="153"/>
      <c r="S17812" s="152"/>
      <c r="T17812" s="154"/>
    </row>
    <row r="17813" spans="8:20" x14ac:dyDescent="0.25">
      <c r="H17813" s="153"/>
      <c r="I17813" s="151"/>
      <c r="J17813" s="153"/>
      <c r="K17813" s="153"/>
      <c r="L17813" s="153"/>
      <c r="M17813" s="153"/>
      <c r="N17813" s="153"/>
      <c r="O17813" s="153"/>
      <c r="P17813" s="153"/>
      <c r="Q17813" s="153"/>
      <c r="R17813" s="153"/>
      <c r="S17813" s="152"/>
      <c r="T17813" s="154"/>
    </row>
    <row r="17814" spans="8:20" x14ac:dyDescent="0.25">
      <c r="H17814" s="153"/>
      <c r="I17814" s="151"/>
      <c r="J17814" s="153"/>
      <c r="K17814" s="153"/>
      <c r="L17814" s="153"/>
      <c r="M17814" s="153"/>
      <c r="N17814" s="153"/>
      <c r="O17814" s="153"/>
      <c r="P17814" s="153"/>
      <c r="Q17814" s="153"/>
      <c r="R17814" s="153"/>
      <c r="S17814" s="152"/>
      <c r="T17814" s="154"/>
    </row>
    <row r="17815" spans="8:20" x14ac:dyDescent="0.25">
      <c r="H17815" s="153"/>
      <c r="I17815" s="151"/>
      <c r="J17815" s="153"/>
      <c r="K17815" s="153"/>
      <c r="L17815" s="153"/>
      <c r="M17815" s="153"/>
      <c r="N17815" s="153"/>
      <c r="O17815" s="153"/>
      <c r="P17815" s="153"/>
      <c r="Q17815" s="153"/>
      <c r="R17815" s="153"/>
      <c r="S17815" s="152"/>
      <c r="T17815" s="154"/>
    </row>
    <row r="17816" spans="8:20" x14ac:dyDescent="0.25">
      <c r="H17816" s="153"/>
      <c r="I17816" s="151"/>
      <c r="J17816" s="153"/>
      <c r="K17816" s="153"/>
      <c r="L17816" s="153"/>
      <c r="M17816" s="153"/>
      <c r="N17816" s="153"/>
      <c r="O17816" s="153"/>
      <c r="P17816" s="153"/>
      <c r="Q17816" s="153"/>
      <c r="R17816" s="153"/>
      <c r="S17816" s="152"/>
      <c r="T17816" s="154"/>
    </row>
    <row r="17817" spans="8:20" x14ac:dyDescent="0.25">
      <c r="H17817" s="153"/>
      <c r="I17817" s="151"/>
      <c r="J17817" s="153"/>
      <c r="K17817" s="153"/>
      <c r="L17817" s="153"/>
      <c r="M17817" s="153"/>
      <c r="N17817" s="153"/>
      <c r="O17817" s="153"/>
      <c r="P17817" s="153"/>
      <c r="Q17817" s="153"/>
      <c r="R17817" s="153"/>
      <c r="S17817" s="152"/>
      <c r="T17817" s="154"/>
    </row>
    <row r="17818" spans="8:20" x14ac:dyDescent="0.25">
      <c r="H17818" s="153"/>
      <c r="I17818" s="151"/>
      <c r="J17818" s="153"/>
      <c r="K17818" s="153"/>
      <c r="L17818" s="153"/>
      <c r="M17818" s="153"/>
      <c r="N17818" s="153"/>
      <c r="O17818" s="153"/>
      <c r="P17818" s="153"/>
      <c r="Q17818" s="153"/>
      <c r="R17818" s="153"/>
      <c r="S17818" s="152"/>
      <c r="T17818" s="154"/>
    </row>
    <row r="17819" spans="8:20" x14ac:dyDescent="0.25">
      <c r="H17819" s="153"/>
      <c r="I17819" s="151"/>
      <c r="J17819" s="153"/>
      <c r="K17819" s="153"/>
      <c r="L17819" s="153"/>
      <c r="M17819" s="153"/>
      <c r="N17819" s="153"/>
      <c r="O17819" s="153"/>
      <c r="P17819" s="153"/>
      <c r="Q17819" s="153"/>
      <c r="R17819" s="153"/>
      <c r="S17819" s="152"/>
      <c r="T17819" s="154"/>
    </row>
    <row r="17820" spans="8:20" x14ac:dyDescent="0.25">
      <c r="H17820" s="153"/>
      <c r="I17820" s="151"/>
      <c r="J17820" s="153"/>
      <c r="K17820" s="153"/>
      <c r="L17820" s="153"/>
      <c r="M17820" s="153"/>
      <c r="N17820" s="153"/>
      <c r="O17820" s="153"/>
      <c r="P17820" s="153"/>
      <c r="Q17820" s="153"/>
      <c r="R17820" s="153"/>
      <c r="S17820" s="152"/>
      <c r="T17820" s="154"/>
    </row>
    <row r="17821" spans="8:20" x14ac:dyDescent="0.25">
      <c r="H17821" s="153"/>
      <c r="I17821" s="151"/>
      <c r="J17821" s="153"/>
      <c r="K17821" s="153"/>
      <c r="L17821" s="153"/>
      <c r="M17821" s="153"/>
      <c r="N17821" s="153"/>
      <c r="O17821" s="153"/>
      <c r="P17821" s="153"/>
      <c r="Q17821" s="153"/>
      <c r="R17821" s="153"/>
      <c r="S17821" s="152"/>
      <c r="T17821" s="154"/>
    </row>
    <row r="17822" spans="8:20" x14ac:dyDescent="0.25">
      <c r="H17822" s="153"/>
      <c r="I17822" s="151"/>
      <c r="J17822" s="153"/>
      <c r="K17822" s="153"/>
      <c r="L17822" s="153"/>
      <c r="M17822" s="153"/>
      <c r="N17822" s="153"/>
      <c r="O17822" s="153"/>
      <c r="P17822" s="153"/>
      <c r="Q17822" s="153"/>
      <c r="R17822" s="153"/>
      <c r="S17822" s="152"/>
      <c r="T17822" s="154"/>
    </row>
    <row r="17823" spans="8:20" x14ac:dyDescent="0.25">
      <c r="H17823" s="153"/>
      <c r="I17823" s="151"/>
      <c r="J17823" s="153"/>
      <c r="K17823" s="153"/>
      <c r="L17823" s="153"/>
      <c r="M17823" s="153"/>
      <c r="N17823" s="153"/>
      <c r="O17823" s="153"/>
      <c r="P17823" s="153"/>
      <c r="Q17823" s="153"/>
      <c r="R17823" s="153"/>
      <c r="S17823" s="152"/>
      <c r="T17823" s="154"/>
    </row>
    <row r="17824" spans="8:20" x14ac:dyDescent="0.25">
      <c r="H17824" s="153"/>
      <c r="I17824" s="151"/>
      <c r="J17824" s="153"/>
      <c r="K17824" s="153"/>
      <c r="L17824" s="153"/>
      <c r="M17824" s="153"/>
      <c r="N17824" s="153"/>
      <c r="O17824" s="153"/>
      <c r="P17824" s="153"/>
      <c r="Q17824" s="153"/>
      <c r="R17824" s="153"/>
      <c r="S17824" s="152"/>
      <c r="T17824" s="154"/>
    </row>
    <row r="17825" spans="8:20" x14ac:dyDescent="0.25">
      <c r="H17825" s="153"/>
      <c r="I17825" s="151"/>
      <c r="J17825" s="153"/>
      <c r="K17825" s="153"/>
      <c r="L17825" s="153"/>
      <c r="M17825" s="153"/>
      <c r="N17825" s="153"/>
      <c r="O17825" s="153"/>
      <c r="P17825" s="153"/>
      <c r="Q17825" s="153"/>
      <c r="R17825" s="153"/>
      <c r="S17825" s="152"/>
      <c r="T17825" s="154"/>
    </row>
    <row r="17826" spans="8:20" x14ac:dyDescent="0.25">
      <c r="H17826" s="153"/>
      <c r="I17826" s="151"/>
      <c r="J17826" s="153"/>
      <c r="K17826" s="153"/>
      <c r="L17826" s="153"/>
      <c r="M17826" s="153"/>
      <c r="N17826" s="153"/>
      <c r="O17826" s="153"/>
      <c r="P17826" s="153"/>
      <c r="Q17826" s="153"/>
      <c r="R17826" s="153"/>
      <c r="S17826" s="152"/>
      <c r="T17826" s="154"/>
    </row>
    <row r="17827" spans="8:20" x14ac:dyDescent="0.25">
      <c r="H17827" s="153"/>
      <c r="I17827" s="151"/>
      <c r="J17827" s="153"/>
      <c r="K17827" s="153"/>
      <c r="L17827" s="153"/>
      <c r="M17827" s="153"/>
      <c r="N17827" s="153"/>
      <c r="O17827" s="153"/>
      <c r="P17827" s="153"/>
      <c r="Q17827" s="153"/>
      <c r="R17827" s="153"/>
      <c r="S17827" s="152"/>
      <c r="T17827" s="154"/>
    </row>
    <row r="17828" spans="8:20" x14ac:dyDescent="0.25">
      <c r="H17828" s="153"/>
      <c r="I17828" s="151"/>
      <c r="J17828" s="153"/>
      <c r="K17828" s="153"/>
      <c r="L17828" s="153"/>
      <c r="M17828" s="153"/>
      <c r="N17828" s="153"/>
      <c r="O17828" s="153"/>
      <c r="P17828" s="153"/>
      <c r="Q17828" s="153"/>
      <c r="R17828" s="153"/>
      <c r="S17828" s="152"/>
      <c r="T17828" s="154"/>
    </row>
    <row r="17829" spans="8:20" x14ac:dyDescent="0.25">
      <c r="H17829" s="153"/>
      <c r="I17829" s="151"/>
      <c r="J17829" s="153"/>
      <c r="K17829" s="153"/>
      <c r="L17829" s="153"/>
      <c r="M17829" s="153"/>
      <c r="N17829" s="153"/>
      <c r="O17829" s="153"/>
      <c r="P17829" s="153"/>
      <c r="Q17829" s="153"/>
      <c r="R17829" s="153"/>
      <c r="S17829" s="152"/>
      <c r="T17829" s="154"/>
    </row>
    <row r="17830" spans="8:20" x14ac:dyDescent="0.25">
      <c r="H17830" s="153"/>
      <c r="I17830" s="151"/>
      <c r="J17830" s="153"/>
      <c r="K17830" s="153"/>
      <c r="L17830" s="153"/>
      <c r="M17830" s="153"/>
      <c r="N17830" s="153"/>
      <c r="O17830" s="153"/>
      <c r="P17830" s="153"/>
      <c r="Q17830" s="153"/>
      <c r="R17830" s="153"/>
      <c r="S17830" s="152"/>
      <c r="T17830" s="154"/>
    </row>
    <row r="17831" spans="8:20" x14ac:dyDescent="0.25">
      <c r="H17831" s="153"/>
      <c r="I17831" s="151"/>
      <c r="J17831" s="153"/>
      <c r="K17831" s="153"/>
      <c r="L17831" s="153"/>
      <c r="M17831" s="153"/>
      <c r="N17831" s="153"/>
      <c r="O17831" s="153"/>
      <c r="P17831" s="153"/>
      <c r="Q17831" s="153"/>
      <c r="R17831" s="153"/>
      <c r="S17831" s="152"/>
      <c r="T17831" s="154"/>
    </row>
    <row r="17832" spans="8:20" x14ac:dyDescent="0.25">
      <c r="H17832" s="153"/>
      <c r="I17832" s="151"/>
      <c r="J17832" s="153"/>
      <c r="K17832" s="153"/>
      <c r="L17832" s="153"/>
      <c r="M17832" s="153"/>
      <c r="N17832" s="153"/>
      <c r="O17832" s="153"/>
      <c r="P17832" s="153"/>
      <c r="Q17832" s="153"/>
      <c r="R17832" s="153"/>
      <c r="S17832" s="152"/>
      <c r="T17832" s="154"/>
    </row>
    <row r="17833" spans="8:20" x14ac:dyDescent="0.25">
      <c r="H17833" s="153"/>
      <c r="I17833" s="151"/>
      <c r="J17833" s="153"/>
      <c r="K17833" s="153"/>
      <c r="L17833" s="153"/>
      <c r="M17833" s="153"/>
      <c r="N17833" s="153"/>
      <c r="O17833" s="153"/>
      <c r="P17833" s="153"/>
      <c r="Q17833" s="153"/>
      <c r="R17833" s="153"/>
      <c r="S17833" s="152"/>
      <c r="T17833" s="154"/>
    </row>
    <row r="17834" spans="8:20" x14ac:dyDescent="0.25">
      <c r="H17834" s="153"/>
      <c r="I17834" s="151"/>
      <c r="J17834" s="153"/>
      <c r="K17834" s="153"/>
      <c r="L17834" s="153"/>
      <c r="M17834" s="153"/>
      <c r="N17834" s="153"/>
      <c r="O17834" s="153"/>
      <c r="P17834" s="153"/>
      <c r="Q17834" s="153"/>
      <c r="R17834" s="153"/>
      <c r="S17834" s="152"/>
      <c r="T17834" s="154"/>
    </row>
    <row r="17835" spans="8:20" x14ac:dyDescent="0.25">
      <c r="H17835" s="153"/>
      <c r="I17835" s="151"/>
      <c r="J17835" s="153"/>
      <c r="K17835" s="153"/>
      <c r="L17835" s="153"/>
      <c r="M17835" s="153"/>
      <c r="N17835" s="153"/>
      <c r="O17835" s="153"/>
      <c r="P17835" s="153"/>
      <c r="Q17835" s="153"/>
      <c r="R17835" s="153"/>
      <c r="S17835" s="152"/>
      <c r="T17835" s="154"/>
    </row>
    <row r="17836" spans="8:20" x14ac:dyDescent="0.25">
      <c r="H17836" s="153"/>
      <c r="I17836" s="151"/>
      <c r="J17836" s="153"/>
      <c r="K17836" s="153"/>
      <c r="L17836" s="153"/>
      <c r="M17836" s="153"/>
      <c r="N17836" s="153"/>
      <c r="O17836" s="153"/>
      <c r="P17836" s="153"/>
      <c r="Q17836" s="153"/>
      <c r="R17836" s="153"/>
      <c r="S17836" s="152"/>
      <c r="T17836" s="154"/>
    </row>
    <row r="17837" spans="8:20" x14ac:dyDescent="0.25">
      <c r="H17837" s="153"/>
      <c r="I17837" s="151"/>
      <c r="J17837" s="153"/>
      <c r="K17837" s="153"/>
      <c r="L17837" s="153"/>
      <c r="M17837" s="153"/>
      <c r="N17837" s="153"/>
      <c r="O17837" s="153"/>
      <c r="P17837" s="153"/>
      <c r="Q17837" s="153"/>
      <c r="R17837" s="153"/>
      <c r="S17837" s="152"/>
      <c r="T17837" s="154"/>
    </row>
    <row r="17838" spans="8:20" x14ac:dyDescent="0.25">
      <c r="H17838" s="153"/>
      <c r="I17838" s="151"/>
      <c r="J17838" s="153"/>
      <c r="K17838" s="153"/>
      <c r="L17838" s="153"/>
      <c r="M17838" s="153"/>
      <c r="N17838" s="153"/>
      <c r="O17838" s="153"/>
      <c r="P17838" s="153"/>
      <c r="Q17838" s="153"/>
      <c r="R17838" s="153"/>
      <c r="S17838" s="152"/>
      <c r="T17838" s="154"/>
    </row>
    <row r="17839" spans="8:20" x14ac:dyDescent="0.25">
      <c r="H17839" s="153"/>
      <c r="I17839" s="151"/>
      <c r="J17839" s="153"/>
      <c r="K17839" s="153"/>
      <c r="L17839" s="153"/>
      <c r="M17839" s="153"/>
      <c r="N17839" s="153"/>
      <c r="O17839" s="153"/>
      <c r="P17839" s="153"/>
      <c r="Q17839" s="153"/>
      <c r="R17839" s="153"/>
      <c r="S17839" s="152"/>
      <c r="T17839" s="154"/>
    </row>
    <row r="17840" spans="8:20" x14ac:dyDescent="0.25">
      <c r="H17840" s="153"/>
      <c r="I17840" s="151"/>
      <c r="J17840" s="153"/>
      <c r="K17840" s="153"/>
      <c r="L17840" s="153"/>
      <c r="M17840" s="153"/>
      <c r="N17840" s="153"/>
      <c r="O17840" s="153"/>
      <c r="P17840" s="153"/>
      <c r="Q17840" s="153"/>
      <c r="R17840" s="153"/>
      <c r="S17840" s="152"/>
      <c r="T17840" s="154"/>
    </row>
    <row r="17841" spans="8:20" x14ac:dyDescent="0.25">
      <c r="H17841" s="153"/>
      <c r="I17841" s="151"/>
      <c r="J17841" s="153"/>
      <c r="K17841" s="153"/>
      <c r="L17841" s="153"/>
      <c r="M17841" s="153"/>
      <c r="N17841" s="153"/>
      <c r="O17841" s="153"/>
      <c r="P17841" s="153"/>
      <c r="Q17841" s="153"/>
      <c r="R17841" s="153"/>
      <c r="S17841" s="152"/>
      <c r="T17841" s="154"/>
    </row>
    <row r="17842" spans="8:20" x14ac:dyDescent="0.25">
      <c r="H17842" s="153"/>
      <c r="I17842" s="151"/>
      <c r="J17842" s="153"/>
      <c r="K17842" s="153"/>
      <c r="L17842" s="153"/>
      <c r="M17842" s="153"/>
      <c r="N17842" s="153"/>
      <c r="O17842" s="153"/>
      <c r="P17842" s="153"/>
      <c r="Q17842" s="153"/>
      <c r="R17842" s="153"/>
      <c r="S17842" s="152"/>
      <c r="T17842" s="154"/>
    </row>
    <row r="17843" spans="8:20" x14ac:dyDescent="0.25">
      <c r="H17843" s="153"/>
      <c r="I17843" s="151"/>
      <c r="J17843" s="153"/>
      <c r="K17843" s="153"/>
      <c r="L17843" s="153"/>
      <c r="M17843" s="153"/>
      <c r="N17843" s="153"/>
      <c r="O17843" s="153"/>
      <c r="P17843" s="153"/>
      <c r="Q17843" s="153"/>
      <c r="R17843" s="153"/>
      <c r="S17843" s="152"/>
      <c r="T17843" s="154"/>
    </row>
    <row r="17844" spans="8:20" x14ac:dyDescent="0.25">
      <c r="H17844" s="153"/>
      <c r="I17844" s="151"/>
      <c r="J17844" s="153"/>
      <c r="K17844" s="153"/>
      <c r="L17844" s="153"/>
      <c r="M17844" s="153"/>
      <c r="N17844" s="153"/>
      <c r="O17844" s="153"/>
      <c r="P17844" s="153"/>
      <c r="Q17844" s="153"/>
      <c r="R17844" s="153"/>
      <c r="S17844" s="152"/>
      <c r="T17844" s="154"/>
    </row>
    <row r="17845" spans="8:20" x14ac:dyDescent="0.25">
      <c r="H17845" s="153"/>
      <c r="I17845" s="151"/>
      <c r="J17845" s="153"/>
      <c r="K17845" s="153"/>
      <c r="L17845" s="153"/>
      <c r="M17845" s="153"/>
      <c r="N17845" s="153"/>
      <c r="O17845" s="153"/>
      <c r="P17845" s="153"/>
      <c r="Q17845" s="153"/>
      <c r="R17845" s="153"/>
      <c r="S17845" s="152"/>
      <c r="T17845" s="154"/>
    </row>
    <row r="17846" spans="8:20" x14ac:dyDescent="0.25">
      <c r="H17846" s="153"/>
      <c r="I17846" s="151"/>
      <c r="J17846" s="153"/>
      <c r="K17846" s="153"/>
      <c r="L17846" s="153"/>
      <c r="M17846" s="153"/>
      <c r="N17846" s="153"/>
      <c r="O17846" s="153"/>
      <c r="P17846" s="153"/>
      <c r="Q17846" s="153"/>
      <c r="R17846" s="153"/>
      <c r="S17846" s="152"/>
      <c r="T17846" s="154"/>
    </row>
    <row r="17847" spans="8:20" x14ac:dyDescent="0.25">
      <c r="H17847" s="153"/>
      <c r="I17847" s="151"/>
      <c r="J17847" s="153"/>
      <c r="K17847" s="153"/>
      <c r="L17847" s="153"/>
      <c r="M17847" s="153"/>
      <c r="N17847" s="153"/>
      <c r="O17847" s="153"/>
      <c r="P17847" s="153"/>
      <c r="Q17847" s="153"/>
      <c r="R17847" s="153"/>
      <c r="S17847" s="152"/>
      <c r="T17847" s="154"/>
    </row>
    <row r="17848" spans="8:20" x14ac:dyDescent="0.25">
      <c r="H17848" s="153"/>
      <c r="I17848" s="151"/>
      <c r="J17848" s="153"/>
      <c r="K17848" s="153"/>
      <c r="L17848" s="153"/>
      <c r="M17848" s="153"/>
      <c r="N17848" s="153"/>
      <c r="O17848" s="153"/>
      <c r="P17848" s="153"/>
      <c r="Q17848" s="153"/>
      <c r="R17848" s="153"/>
      <c r="S17848" s="152"/>
      <c r="T17848" s="154"/>
    </row>
    <row r="17849" spans="8:20" x14ac:dyDescent="0.25">
      <c r="H17849" s="153"/>
      <c r="I17849" s="151"/>
      <c r="J17849" s="153"/>
      <c r="K17849" s="153"/>
      <c r="L17849" s="153"/>
      <c r="M17849" s="153"/>
      <c r="N17849" s="153"/>
      <c r="O17849" s="153"/>
      <c r="P17849" s="153"/>
      <c r="Q17849" s="153"/>
      <c r="R17849" s="153"/>
      <c r="S17849" s="152"/>
      <c r="T17849" s="154"/>
    </row>
    <row r="17850" spans="8:20" x14ac:dyDescent="0.25">
      <c r="H17850" s="153"/>
      <c r="I17850" s="151"/>
      <c r="J17850" s="153"/>
      <c r="K17850" s="153"/>
      <c r="L17850" s="153"/>
      <c r="M17850" s="153"/>
      <c r="N17850" s="153"/>
      <c r="O17850" s="153"/>
      <c r="P17850" s="153"/>
      <c r="Q17850" s="153"/>
      <c r="R17850" s="153"/>
      <c r="S17850" s="152"/>
      <c r="T17850" s="154"/>
    </row>
    <row r="17851" spans="8:20" x14ac:dyDescent="0.25">
      <c r="H17851" s="153"/>
      <c r="I17851" s="151"/>
      <c r="J17851" s="153"/>
      <c r="K17851" s="153"/>
      <c r="L17851" s="153"/>
      <c r="M17851" s="153"/>
      <c r="N17851" s="153"/>
      <c r="O17851" s="153"/>
      <c r="P17851" s="153"/>
      <c r="Q17851" s="153"/>
      <c r="R17851" s="153"/>
      <c r="S17851" s="152"/>
      <c r="T17851" s="154"/>
    </row>
    <row r="17852" spans="8:20" x14ac:dyDescent="0.25">
      <c r="H17852" s="153"/>
      <c r="I17852" s="151"/>
      <c r="J17852" s="153"/>
      <c r="K17852" s="153"/>
      <c r="L17852" s="153"/>
      <c r="M17852" s="153"/>
      <c r="N17852" s="153"/>
      <c r="O17852" s="153"/>
      <c r="P17852" s="153"/>
      <c r="Q17852" s="153"/>
      <c r="R17852" s="153"/>
      <c r="S17852" s="152"/>
      <c r="T17852" s="154"/>
    </row>
    <row r="17853" spans="8:20" x14ac:dyDescent="0.25">
      <c r="H17853" s="153"/>
      <c r="I17853" s="151"/>
      <c r="J17853" s="153"/>
      <c r="K17853" s="153"/>
      <c r="L17853" s="153"/>
      <c r="M17853" s="153"/>
      <c r="N17853" s="153"/>
      <c r="O17853" s="153"/>
      <c r="P17853" s="153"/>
      <c r="Q17853" s="153"/>
      <c r="R17853" s="153"/>
      <c r="S17853" s="152"/>
      <c r="T17853" s="154"/>
    </row>
    <row r="17854" spans="8:20" x14ac:dyDescent="0.25">
      <c r="H17854" s="153"/>
      <c r="I17854" s="151"/>
      <c r="J17854" s="153"/>
      <c r="K17854" s="153"/>
      <c r="L17854" s="153"/>
      <c r="M17854" s="153"/>
      <c r="N17854" s="153"/>
      <c r="O17854" s="153"/>
      <c r="P17854" s="153"/>
      <c r="Q17854" s="153"/>
      <c r="R17854" s="153"/>
      <c r="S17854" s="152"/>
      <c r="T17854" s="154"/>
    </row>
    <row r="17855" spans="8:20" x14ac:dyDescent="0.25">
      <c r="H17855" s="153"/>
      <c r="I17855" s="151"/>
      <c r="J17855" s="153"/>
      <c r="K17855" s="153"/>
      <c r="L17855" s="153"/>
      <c r="M17855" s="153"/>
      <c r="N17855" s="153"/>
      <c r="O17855" s="153"/>
      <c r="P17855" s="153"/>
      <c r="Q17855" s="153"/>
      <c r="R17855" s="153"/>
      <c r="S17855" s="152"/>
      <c r="T17855" s="154"/>
    </row>
    <row r="17856" spans="8:20" x14ac:dyDescent="0.25">
      <c r="H17856" s="153"/>
      <c r="I17856" s="151"/>
      <c r="J17856" s="153"/>
      <c r="K17856" s="153"/>
      <c r="L17856" s="153"/>
      <c r="M17856" s="153"/>
      <c r="N17856" s="153"/>
      <c r="O17856" s="153"/>
      <c r="P17856" s="153"/>
      <c r="Q17856" s="153"/>
      <c r="R17856" s="153"/>
      <c r="S17856" s="152"/>
      <c r="T17856" s="154"/>
    </row>
    <row r="17857" spans="8:20" x14ac:dyDescent="0.25">
      <c r="H17857" s="153"/>
      <c r="I17857" s="151"/>
      <c r="J17857" s="153"/>
      <c r="K17857" s="153"/>
      <c r="L17857" s="153"/>
      <c r="M17857" s="153"/>
      <c r="N17857" s="153"/>
      <c r="O17857" s="153"/>
      <c r="P17857" s="153"/>
      <c r="Q17857" s="153"/>
      <c r="R17857" s="153"/>
      <c r="S17857" s="152"/>
      <c r="T17857" s="154"/>
    </row>
    <row r="17858" spans="8:20" x14ac:dyDescent="0.25">
      <c r="H17858" s="153"/>
      <c r="I17858" s="151"/>
      <c r="J17858" s="153"/>
      <c r="K17858" s="153"/>
      <c r="L17858" s="153"/>
      <c r="M17858" s="153"/>
      <c r="N17858" s="153"/>
      <c r="O17858" s="153"/>
      <c r="P17858" s="153"/>
      <c r="Q17858" s="153"/>
      <c r="R17858" s="153"/>
      <c r="S17858" s="152"/>
      <c r="T17858" s="154"/>
    </row>
    <row r="17859" spans="8:20" x14ac:dyDescent="0.25">
      <c r="H17859" s="153"/>
      <c r="I17859" s="151"/>
      <c r="J17859" s="153"/>
      <c r="K17859" s="153"/>
      <c r="L17859" s="153"/>
      <c r="M17859" s="153"/>
      <c r="N17859" s="153"/>
      <c r="O17859" s="153"/>
      <c r="P17859" s="153"/>
      <c r="Q17859" s="153"/>
      <c r="R17859" s="153"/>
      <c r="S17859" s="152"/>
      <c r="T17859" s="154"/>
    </row>
    <row r="17860" spans="8:20" x14ac:dyDescent="0.25">
      <c r="H17860" s="153"/>
      <c r="I17860" s="151"/>
      <c r="J17860" s="153"/>
      <c r="K17860" s="153"/>
      <c r="L17860" s="153"/>
      <c r="M17860" s="153"/>
      <c r="N17860" s="153"/>
      <c r="O17860" s="153"/>
      <c r="P17860" s="153"/>
      <c r="Q17860" s="153"/>
      <c r="R17860" s="153"/>
      <c r="S17860" s="152"/>
      <c r="T17860" s="154"/>
    </row>
    <row r="17861" spans="8:20" x14ac:dyDescent="0.25">
      <c r="H17861" s="153"/>
      <c r="I17861" s="151"/>
      <c r="J17861" s="153"/>
      <c r="K17861" s="153"/>
      <c r="L17861" s="153"/>
      <c r="M17861" s="153"/>
      <c r="N17861" s="153"/>
      <c r="O17861" s="153"/>
      <c r="P17861" s="153"/>
      <c r="Q17861" s="153"/>
      <c r="R17861" s="153"/>
      <c r="S17861" s="152"/>
      <c r="T17861" s="154"/>
    </row>
    <row r="17862" spans="8:20" x14ac:dyDescent="0.25">
      <c r="H17862" s="153"/>
      <c r="I17862" s="151"/>
      <c r="J17862" s="153"/>
      <c r="K17862" s="153"/>
      <c r="L17862" s="153"/>
      <c r="M17862" s="153"/>
      <c r="N17862" s="153"/>
      <c r="O17862" s="153"/>
      <c r="P17862" s="153"/>
      <c r="Q17862" s="153"/>
      <c r="R17862" s="153"/>
      <c r="S17862" s="152"/>
      <c r="T17862" s="154"/>
    </row>
    <row r="17863" spans="8:20" x14ac:dyDescent="0.25">
      <c r="H17863" s="153"/>
      <c r="I17863" s="151"/>
      <c r="J17863" s="153"/>
      <c r="K17863" s="153"/>
      <c r="L17863" s="153"/>
      <c r="M17863" s="153"/>
      <c r="N17863" s="153"/>
      <c r="O17863" s="153"/>
      <c r="P17863" s="153"/>
      <c r="Q17863" s="153"/>
      <c r="R17863" s="153"/>
      <c r="S17863" s="152"/>
      <c r="T17863" s="154"/>
    </row>
    <row r="17864" spans="8:20" x14ac:dyDescent="0.25">
      <c r="H17864" s="153"/>
      <c r="I17864" s="151"/>
      <c r="J17864" s="153"/>
      <c r="K17864" s="153"/>
      <c r="L17864" s="153"/>
      <c r="M17864" s="153"/>
      <c r="N17864" s="153"/>
      <c r="O17864" s="153"/>
      <c r="P17864" s="153"/>
      <c r="Q17864" s="153"/>
      <c r="R17864" s="153"/>
      <c r="S17864" s="152"/>
      <c r="T17864" s="154"/>
    </row>
    <row r="17865" spans="8:20" x14ac:dyDescent="0.25">
      <c r="H17865" s="153"/>
      <c r="I17865" s="151"/>
      <c r="J17865" s="153"/>
      <c r="K17865" s="153"/>
      <c r="L17865" s="153"/>
      <c r="M17865" s="153"/>
      <c r="N17865" s="153"/>
      <c r="O17865" s="153"/>
      <c r="P17865" s="153"/>
      <c r="Q17865" s="153"/>
      <c r="R17865" s="153"/>
      <c r="S17865" s="152"/>
      <c r="T17865" s="154"/>
    </row>
    <row r="17866" spans="8:20" x14ac:dyDescent="0.25">
      <c r="H17866" s="153"/>
      <c r="I17866" s="151"/>
      <c r="J17866" s="153"/>
      <c r="K17866" s="153"/>
      <c r="L17866" s="153"/>
      <c r="M17866" s="153"/>
      <c r="N17866" s="153"/>
      <c r="O17866" s="153"/>
      <c r="P17866" s="153"/>
      <c r="Q17866" s="153"/>
      <c r="R17866" s="153"/>
      <c r="S17866" s="152"/>
      <c r="T17866" s="154"/>
    </row>
    <row r="17867" spans="8:20" x14ac:dyDescent="0.25">
      <c r="H17867" s="153"/>
      <c r="I17867" s="151"/>
      <c r="J17867" s="153"/>
      <c r="K17867" s="153"/>
      <c r="L17867" s="153"/>
      <c r="M17867" s="153"/>
      <c r="N17867" s="153"/>
      <c r="O17867" s="153"/>
      <c r="P17867" s="153"/>
      <c r="Q17867" s="153"/>
      <c r="R17867" s="153"/>
      <c r="S17867" s="152"/>
      <c r="T17867" s="154"/>
    </row>
    <row r="17868" spans="8:20" x14ac:dyDescent="0.25">
      <c r="H17868" s="153"/>
      <c r="I17868" s="151"/>
      <c r="J17868" s="153"/>
      <c r="K17868" s="153"/>
      <c r="L17868" s="153"/>
      <c r="M17868" s="153"/>
      <c r="N17868" s="153"/>
      <c r="O17868" s="153"/>
      <c r="P17868" s="153"/>
      <c r="Q17868" s="153"/>
      <c r="R17868" s="153"/>
      <c r="S17868" s="152"/>
      <c r="T17868" s="154"/>
    </row>
    <row r="17869" spans="8:20" x14ac:dyDescent="0.25">
      <c r="H17869" s="153"/>
      <c r="I17869" s="151"/>
      <c r="J17869" s="153"/>
      <c r="K17869" s="153"/>
      <c r="L17869" s="153"/>
      <c r="M17869" s="153"/>
      <c r="N17869" s="153"/>
      <c r="O17869" s="153"/>
      <c r="P17869" s="153"/>
      <c r="Q17869" s="153"/>
      <c r="R17869" s="153"/>
      <c r="S17869" s="152"/>
      <c r="T17869" s="154"/>
    </row>
    <row r="17870" spans="8:20" x14ac:dyDescent="0.25">
      <c r="H17870" s="153"/>
      <c r="I17870" s="151"/>
      <c r="J17870" s="153"/>
      <c r="K17870" s="153"/>
      <c r="L17870" s="153"/>
      <c r="M17870" s="153"/>
      <c r="N17870" s="153"/>
      <c r="O17870" s="153"/>
      <c r="P17870" s="153"/>
      <c r="Q17870" s="153"/>
      <c r="R17870" s="153"/>
      <c r="S17870" s="152"/>
      <c r="T17870" s="154"/>
    </row>
    <row r="17871" spans="8:20" x14ac:dyDescent="0.25">
      <c r="H17871" s="153"/>
      <c r="I17871" s="151"/>
      <c r="J17871" s="153"/>
      <c r="K17871" s="153"/>
      <c r="L17871" s="153"/>
      <c r="M17871" s="153"/>
      <c r="N17871" s="153"/>
      <c r="O17871" s="153"/>
      <c r="P17871" s="153"/>
      <c r="Q17871" s="153"/>
      <c r="R17871" s="153"/>
      <c r="S17871" s="152"/>
      <c r="T17871" s="154"/>
    </row>
    <row r="17872" spans="8:20" x14ac:dyDescent="0.25">
      <c r="H17872" s="153"/>
      <c r="I17872" s="151"/>
      <c r="J17872" s="153"/>
      <c r="K17872" s="153"/>
      <c r="L17872" s="153"/>
      <c r="M17872" s="153"/>
      <c r="N17872" s="153"/>
      <c r="O17872" s="153"/>
      <c r="P17872" s="153"/>
      <c r="Q17872" s="153"/>
      <c r="R17872" s="153"/>
      <c r="S17872" s="152"/>
      <c r="T17872" s="154"/>
    </row>
    <row r="17873" spans="8:20" x14ac:dyDescent="0.25">
      <c r="H17873" s="153"/>
      <c r="I17873" s="151"/>
      <c r="J17873" s="153"/>
      <c r="K17873" s="153"/>
      <c r="L17873" s="153"/>
      <c r="M17873" s="153"/>
      <c r="N17873" s="153"/>
      <c r="O17873" s="153"/>
      <c r="P17873" s="153"/>
      <c r="Q17873" s="153"/>
      <c r="R17873" s="153"/>
      <c r="S17873" s="152"/>
      <c r="T17873" s="154"/>
    </row>
    <row r="17874" spans="8:20" x14ac:dyDescent="0.25">
      <c r="H17874" s="153"/>
      <c r="I17874" s="151"/>
      <c r="J17874" s="153"/>
      <c r="K17874" s="153"/>
      <c r="L17874" s="153"/>
      <c r="M17874" s="153"/>
      <c r="N17874" s="153"/>
      <c r="O17874" s="153"/>
      <c r="P17874" s="153"/>
      <c r="Q17874" s="153"/>
      <c r="R17874" s="153"/>
      <c r="S17874" s="152"/>
      <c r="T17874" s="154"/>
    </row>
    <row r="17875" spans="8:20" x14ac:dyDescent="0.25">
      <c r="H17875" s="153"/>
      <c r="I17875" s="151"/>
      <c r="J17875" s="153"/>
      <c r="K17875" s="153"/>
      <c r="L17875" s="153"/>
      <c r="M17875" s="153"/>
      <c r="N17875" s="153"/>
      <c r="O17875" s="153"/>
      <c r="P17875" s="153"/>
      <c r="Q17875" s="153"/>
      <c r="R17875" s="153"/>
      <c r="S17875" s="152"/>
      <c r="T17875" s="154"/>
    </row>
    <row r="17876" spans="8:20" x14ac:dyDescent="0.25">
      <c r="H17876" s="153"/>
      <c r="I17876" s="151"/>
      <c r="J17876" s="153"/>
      <c r="K17876" s="153"/>
      <c r="L17876" s="153"/>
      <c r="M17876" s="153"/>
      <c r="N17876" s="153"/>
      <c r="O17876" s="153"/>
      <c r="P17876" s="153"/>
      <c r="Q17876" s="153"/>
      <c r="R17876" s="153"/>
      <c r="S17876" s="152"/>
      <c r="T17876" s="154"/>
    </row>
    <row r="17877" spans="8:20" x14ac:dyDescent="0.25">
      <c r="H17877" s="153"/>
      <c r="I17877" s="151"/>
      <c r="J17877" s="153"/>
      <c r="K17877" s="153"/>
      <c r="L17877" s="153"/>
      <c r="M17877" s="153"/>
      <c r="N17877" s="153"/>
      <c r="O17877" s="153"/>
      <c r="P17877" s="153"/>
      <c r="Q17877" s="153"/>
      <c r="R17877" s="153"/>
      <c r="S17877" s="152"/>
      <c r="T17877" s="154"/>
    </row>
    <row r="17878" spans="8:20" x14ac:dyDescent="0.25">
      <c r="H17878" s="153"/>
      <c r="I17878" s="151"/>
      <c r="J17878" s="153"/>
      <c r="K17878" s="153"/>
      <c r="L17878" s="153"/>
      <c r="M17878" s="153"/>
      <c r="N17878" s="153"/>
      <c r="O17878" s="153"/>
      <c r="P17878" s="153"/>
      <c r="Q17878" s="153"/>
      <c r="R17878" s="153"/>
      <c r="S17878" s="152"/>
      <c r="T17878" s="154"/>
    </row>
    <row r="17879" spans="8:20" x14ac:dyDescent="0.25">
      <c r="H17879" s="153"/>
      <c r="I17879" s="151"/>
      <c r="J17879" s="153"/>
      <c r="K17879" s="153"/>
      <c r="L17879" s="153"/>
      <c r="M17879" s="153"/>
      <c r="N17879" s="153"/>
      <c r="O17879" s="153"/>
      <c r="P17879" s="153"/>
      <c r="Q17879" s="153"/>
      <c r="R17879" s="153"/>
      <c r="S17879" s="152"/>
      <c r="T17879" s="154"/>
    </row>
    <row r="17880" spans="8:20" x14ac:dyDescent="0.25">
      <c r="H17880" s="153"/>
      <c r="I17880" s="151"/>
      <c r="J17880" s="153"/>
      <c r="K17880" s="153"/>
      <c r="L17880" s="153"/>
      <c r="M17880" s="153"/>
      <c r="N17880" s="153"/>
      <c r="O17880" s="153"/>
      <c r="P17880" s="153"/>
      <c r="Q17880" s="153"/>
      <c r="R17880" s="153"/>
      <c r="S17880" s="152"/>
      <c r="T17880" s="154"/>
    </row>
    <row r="17881" spans="8:20" x14ac:dyDescent="0.25">
      <c r="H17881" s="153"/>
      <c r="I17881" s="151"/>
      <c r="J17881" s="153"/>
      <c r="K17881" s="153"/>
      <c r="L17881" s="153"/>
      <c r="M17881" s="153"/>
      <c r="N17881" s="153"/>
      <c r="O17881" s="153"/>
      <c r="P17881" s="153"/>
      <c r="Q17881" s="153"/>
      <c r="R17881" s="153"/>
      <c r="S17881" s="152"/>
      <c r="T17881" s="154"/>
    </row>
    <row r="17882" spans="8:20" x14ac:dyDescent="0.25">
      <c r="H17882" s="153"/>
      <c r="I17882" s="151"/>
      <c r="J17882" s="153"/>
      <c r="K17882" s="153"/>
      <c r="L17882" s="153"/>
      <c r="M17882" s="153"/>
      <c r="N17882" s="153"/>
      <c r="O17882" s="153"/>
      <c r="P17882" s="153"/>
      <c r="Q17882" s="153"/>
      <c r="R17882" s="153"/>
      <c r="S17882" s="152"/>
      <c r="T17882" s="154"/>
    </row>
    <row r="17883" spans="8:20" x14ac:dyDescent="0.25">
      <c r="H17883" s="153"/>
      <c r="I17883" s="151"/>
      <c r="J17883" s="153"/>
      <c r="K17883" s="153"/>
      <c r="L17883" s="153"/>
      <c r="M17883" s="153"/>
      <c r="N17883" s="153"/>
      <c r="O17883" s="153"/>
      <c r="P17883" s="153"/>
      <c r="Q17883" s="153"/>
      <c r="R17883" s="153"/>
      <c r="S17883" s="152"/>
      <c r="T17883" s="154"/>
    </row>
    <row r="17884" spans="8:20" x14ac:dyDescent="0.25">
      <c r="H17884" s="153"/>
      <c r="I17884" s="151"/>
      <c r="J17884" s="153"/>
      <c r="K17884" s="153"/>
      <c r="L17884" s="153"/>
      <c r="M17884" s="153"/>
      <c r="N17884" s="153"/>
      <c r="O17884" s="153"/>
      <c r="P17884" s="153"/>
      <c r="Q17884" s="153"/>
      <c r="R17884" s="153"/>
      <c r="S17884" s="152"/>
      <c r="T17884" s="154"/>
    </row>
    <row r="17885" spans="8:20" x14ac:dyDescent="0.25">
      <c r="H17885" s="153"/>
      <c r="I17885" s="151"/>
      <c r="J17885" s="153"/>
      <c r="K17885" s="153"/>
      <c r="L17885" s="153"/>
      <c r="M17885" s="153"/>
      <c r="N17885" s="153"/>
      <c r="O17885" s="153"/>
      <c r="P17885" s="153"/>
      <c r="Q17885" s="153"/>
      <c r="R17885" s="153"/>
      <c r="S17885" s="152"/>
      <c r="T17885" s="154"/>
    </row>
    <row r="17886" spans="8:20" x14ac:dyDescent="0.25">
      <c r="H17886" s="153"/>
      <c r="I17886" s="151"/>
      <c r="J17886" s="153"/>
      <c r="K17886" s="153"/>
      <c r="L17886" s="153"/>
      <c r="M17886" s="153"/>
      <c r="N17886" s="153"/>
      <c r="O17886" s="153"/>
      <c r="P17886" s="153"/>
      <c r="Q17886" s="153"/>
      <c r="R17886" s="153"/>
      <c r="S17886" s="152"/>
      <c r="T17886" s="154"/>
    </row>
    <row r="17887" spans="8:20" x14ac:dyDescent="0.25">
      <c r="H17887" s="153"/>
      <c r="I17887" s="151"/>
      <c r="J17887" s="153"/>
      <c r="K17887" s="153"/>
      <c r="L17887" s="153"/>
      <c r="M17887" s="153"/>
      <c r="N17887" s="153"/>
      <c r="O17887" s="153"/>
      <c r="P17887" s="153"/>
      <c r="Q17887" s="153"/>
      <c r="R17887" s="153"/>
      <c r="S17887" s="152"/>
      <c r="T17887" s="154"/>
    </row>
    <row r="17888" spans="8:20" x14ac:dyDescent="0.25">
      <c r="H17888" s="153"/>
      <c r="I17888" s="151"/>
      <c r="J17888" s="153"/>
      <c r="K17888" s="153"/>
      <c r="L17888" s="153"/>
      <c r="M17888" s="153"/>
      <c r="N17888" s="153"/>
      <c r="O17888" s="153"/>
      <c r="P17888" s="153"/>
      <c r="Q17888" s="153"/>
      <c r="R17888" s="153"/>
      <c r="S17888" s="152"/>
      <c r="T17888" s="154"/>
    </row>
    <row r="17889" spans="8:20" x14ac:dyDescent="0.25">
      <c r="H17889" s="153"/>
      <c r="I17889" s="151"/>
      <c r="J17889" s="153"/>
      <c r="K17889" s="153"/>
      <c r="L17889" s="153"/>
      <c r="M17889" s="153"/>
      <c r="N17889" s="153"/>
      <c r="O17889" s="153"/>
      <c r="P17889" s="153"/>
      <c r="Q17889" s="153"/>
      <c r="R17889" s="153"/>
      <c r="S17889" s="152"/>
      <c r="T17889" s="154"/>
    </row>
    <row r="17890" spans="8:20" x14ac:dyDescent="0.25">
      <c r="H17890" s="153"/>
      <c r="I17890" s="151"/>
      <c r="J17890" s="153"/>
      <c r="K17890" s="153"/>
      <c r="L17890" s="153"/>
      <c r="M17890" s="153"/>
      <c r="N17890" s="153"/>
      <c r="O17890" s="153"/>
      <c r="P17890" s="153"/>
      <c r="Q17890" s="153"/>
      <c r="R17890" s="153"/>
      <c r="S17890" s="152"/>
      <c r="T17890" s="154"/>
    </row>
    <row r="17891" spans="8:20" x14ac:dyDescent="0.25">
      <c r="H17891" s="153"/>
      <c r="I17891" s="151"/>
      <c r="J17891" s="153"/>
      <c r="K17891" s="153"/>
      <c r="L17891" s="153"/>
      <c r="M17891" s="153"/>
      <c r="N17891" s="153"/>
      <c r="O17891" s="153"/>
      <c r="P17891" s="153"/>
      <c r="Q17891" s="153"/>
      <c r="R17891" s="153"/>
      <c r="S17891" s="152"/>
      <c r="T17891" s="154"/>
    </row>
    <row r="17892" spans="8:20" x14ac:dyDescent="0.25">
      <c r="H17892" s="153"/>
      <c r="I17892" s="151"/>
      <c r="J17892" s="153"/>
      <c r="K17892" s="153"/>
      <c r="L17892" s="153"/>
      <c r="M17892" s="153"/>
      <c r="N17892" s="153"/>
      <c r="O17892" s="153"/>
      <c r="P17892" s="153"/>
      <c r="Q17892" s="153"/>
      <c r="R17892" s="153"/>
      <c r="S17892" s="152"/>
      <c r="T17892" s="154"/>
    </row>
    <row r="17893" spans="8:20" x14ac:dyDescent="0.25">
      <c r="H17893" s="153"/>
      <c r="I17893" s="151"/>
      <c r="J17893" s="153"/>
      <c r="K17893" s="153"/>
      <c r="L17893" s="153"/>
      <c r="M17893" s="153"/>
      <c r="N17893" s="153"/>
      <c r="O17893" s="153"/>
      <c r="P17893" s="153"/>
      <c r="Q17893" s="153"/>
      <c r="R17893" s="153"/>
      <c r="S17893" s="152"/>
      <c r="T17893" s="154"/>
    </row>
    <row r="17894" spans="8:20" x14ac:dyDescent="0.25">
      <c r="H17894" s="153"/>
      <c r="I17894" s="151"/>
      <c r="J17894" s="153"/>
      <c r="K17894" s="153"/>
      <c r="L17894" s="153"/>
      <c r="M17894" s="153"/>
      <c r="N17894" s="153"/>
      <c r="O17894" s="153"/>
      <c r="P17894" s="153"/>
      <c r="Q17894" s="153"/>
      <c r="R17894" s="153"/>
      <c r="S17894" s="152"/>
      <c r="T17894" s="154"/>
    </row>
    <row r="17895" spans="8:20" x14ac:dyDescent="0.25">
      <c r="H17895" s="153"/>
      <c r="I17895" s="151"/>
      <c r="J17895" s="153"/>
      <c r="K17895" s="153"/>
      <c r="L17895" s="153"/>
      <c r="M17895" s="153"/>
      <c r="N17895" s="153"/>
      <c r="O17895" s="153"/>
      <c r="P17895" s="153"/>
      <c r="Q17895" s="153"/>
      <c r="R17895" s="153"/>
      <c r="S17895" s="152"/>
      <c r="T17895" s="154"/>
    </row>
    <row r="17896" spans="8:20" x14ac:dyDescent="0.25">
      <c r="H17896" s="153"/>
      <c r="I17896" s="151"/>
      <c r="J17896" s="153"/>
      <c r="K17896" s="153"/>
      <c r="L17896" s="153"/>
      <c r="M17896" s="153"/>
      <c r="N17896" s="153"/>
      <c r="O17896" s="153"/>
      <c r="P17896" s="153"/>
      <c r="Q17896" s="153"/>
      <c r="R17896" s="153"/>
      <c r="S17896" s="152"/>
      <c r="T17896" s="154"/>
    </row>
    <row r="17897" spans="8:20" x14ac:dyDescent="0.25">
      <c r="H17897" s="153"/>
      <c r="I17897" s="151"/>
      <c r="J17897" s="153"/>
      <c r="K17897" s="153"/>
      <c r="L17897" s="153"/>
      <c r="M17897" s="153"/>
      <c r="N17897" s="153"/>
      <c r="O17897" s="153"/>
      <c r="P17897" s="153"/>
      <c r="Q17897" s="153"/>
      <c r="R17897" s="153"/>
      <c r="S17897" s="152"/>
      <c r="T17897" s="154"/>
    </row>
    <row r="17898" spans="8:20" x14ac:dyDescent="0.25">
      <c r="H17898" s="153"/>
      <c r="I17898" s="151"/>
      <c r="J17898" s="153"/>
      <c r="K17898" s="153"/>
      <c r="L17898" s="153"/>
      <c r="M17898" s="153"/>
      <c r="N17898" s="153"/>
      <c r="O17898" s="153"/>
      <c r="P17898" s="153"/>
      <c r="Q17898" s="153"/>
      <c r="R17898" s="153"/>
      <c r="S17898" s="152"/>
      <c r="T17898" s="154"/>
    </row>
    <row r="17899" spans="8:20" x14ac:dyDescent="0.25">
      <c r="H17899" s="153"/>
      <c r="I17899" s="151"/>
      <c r="J17899" s="153"/>
      <c r="K17899" s="153"/>
      <c r="L17899" s="153"/>
      <c r="M17899" s="153"/>
      <c r="N17899" s="153"/>
      <c r="O17899" s="153"/>
      <c r="P17899" s="153"/>
      <c r="Q17899" s="153"/>
      <c r="R17899" s="153"/>
      <c r="S17899" s="152"/>
      <c r="T17899" s="154"/>
    </row>
    <row r="17900" spans="8:20" x14ac:dyDescent="0.25">
      <c r="H17900" s="153"/>
      <c r="I17900" s="151"/>
      <c r="J17900" s="153"/>
      <c r="K17900" s="153"/>
      <c r="L17900" s="153"/>
      <c r="M17900" s="153"/>
      <c r="N17900" s="153"/>
      <c r="O17900" s="153"/>
      <c r="P17900" s="153"/>
      <c r="Q17900" s="153"/>
      <c r="R17900" s="153"/>
      <c r="S17900" s="152"/>
      <c r="T17900" s="154"/>
    </row>
    <row r="17901" spans="8:20" x14ac:dyDescent="0.25">
      <c r="H17901" s="153"/>
      <c r="I17901" s="151"/>
      <c r="J17901" s="153"/>
      <c r="K17901" s="153"/>
      <c r="L17901" s="153"/>
      <c r="M17901" s="153"/>
      <c r="N17901" s="153"/>
      <c r="O17901" s="153"/>
      <c r="P17901" s="153"/>
      <c r="Q17901" s="153"/>
      <c r="R17901" s="153"/>
      <c r="S17901" s="152"/>
      <c r="T17901" s="154"/>
    </row>
    <row r="17902" spans="8:20" x14ac:dyDescent="0.25">
      <c r="H17902" s="153"/>
      <c r="I17902" s="151"/>
      <c r="J17902" s="153"/>
      <c r="K17902" s="153"/>
      <c r="L17902" s="153"/>
      <c r="M17902" s="153"/>
      <c r="N17902" s="153"/>
      <c r="O17902" s="153"/>
      <c r="P17902" s="153"/>
      <c r="Q17902" s="153"/>
      <c r="R17902" s="153"/>
      <c r="S17902" s="152"/>
      <c r="T17902" s="154"/>
    </row>
    <row r="17903" spans="8:20" x14ac:dyDescent="0.25">
      <c r="H17903" s="153"/>
      <c r="I17903" s="151"/>
      <c r="J17903" s="153"/>
      <c r="K17903" s="153"/>
      <c r="L17903" s="153"/>
      <c r="M17903" s="153"/>
      <c r="N17903" s="153"/>
      <c r="O17903" s="153"/>
      <c r="P17903" s="153"/>
      <c r="Q17903" s="153"/>
      <c r="R17903" s="153"/>
      <c r="S17903" s="152"/>
      <c r="T17903" s="154"/>
    </row>
    <row r="17904" spans="8:20" x14ac:dyDescent="0.25">
      <c r="H17904" s="153"/>
      <c r="I17904" s="151"/>
      <c r="J17904" s="153"/>
      <c r="K17904" s="153"/>
      <c r="L17904" s="153"/>
      <c r="M17904" s="153"/>
      <c r="N17904" s="153"/>
      <c r="O17904" s="153"/>
      <c r="P17904" s="153"/>
      <c r="Q17904" s="153"/>
      <c r="R17904" s="153"/>
      <c r="S17904" s="152"/>
      <c r="T17904" s="154"/>
    </row>
    <row r="17905" spans="8:20" x14ac:dyDescent="0.25">
      <c r="H17905" s="153"/>
      <c r="I17905" s="151"/>
      <c r="J17905" s="153"/>
      <c r="K17905" s="153"/>
      <c r="L17905" s="153"/>
      <c r="M17905" s="153"/>
      <c r="N17905" s="153"/>
      <c r="O17905" s="153"/>
      <c r="P17905" s="153"/>
      <c r="Q17905" s="153"/>
      <c r="R17905" s="153"/>
      <c r="S17905" s="152"/>
      <c r="T17905" s="154"/>
    </row>
    <row r="17906" spans="8:20" x14ac:dyDescent="0.25">
      <c r="H17906" s="153"/>
      <c r="I17906" s="151"/>
      <c r="J17906" s="153"/>
      <c r="K17906" s="153"/>
      <c r="L17906" s="153"/>
      <c r="M17906" s="153"/>
      <c r="N17906" s="153"/>
      <c r="O17906" s="153"/>
      <c r="P17906" s="153"/>
      <c r="Q17906" s="153"/>
      <c r="R17906" s="153"/>
      <c r="S17906" s="152"/>
      <c r="T17906" s="154"/>
    </row>
    <row r="17907" spans="8:20" x14ac:dyDescent="0.25">
      <c r="H17907" s="153"/>
      <c r="I17907" s="151"/>
      <c r="J17907" s="153"/>
      <c r="K17907" s="153"/>
      <c r="L17907" s="153"/>
      <c r="M17907" s="153"/>
      <c r="N17907" s="153"/>
      <c r="O17907" s="153"/>
      <c r="P17907" s="153"/>
      <c r="Q17907" s="153"/>
      <c r="R17907" s="153"/>
      <c r="S17907" s="152"/>
      <c r="T17907" s="154"/>
    </row>
    <row r="17908" spans="8:20" x14ac:dyDescent="0.25">
      <c r="H17908" s="153"/>
      <c r="I17908" s="151"/>
      <c r="J17908" s="153"/>
      <c r="K17908" s="153"/>
      <c r="L17908" s="153"/>
      <c r="M17908" s="153"/>
      <c r="N17908" s="153"/>
      <c r="O17908" s="153"/>
      <c r="P17908" s="153"/>
      <c r="Q17908" s="153"/>
      <c r="R17908" s="153"/>
      <c r="S17908" s="152"/>
      <c r="T17908" s="154"/>
    </row>
    <row r="17909" spans="8:20" x14ac:dyDescent="0.25">
      <c r="H17909" s="153"/>
      <c r="I17909" s="151"/>
      <c r="J17909" s="153"/>
      <c r="K17909" s="153"/>
      <c r="L17909" s="153"/>
      <c r="M17909" s="153"/>
      <c r="N17909" s="153"/>
      <c r="O17909" s="153"/>
      <c r="P17909" s="153"/>
      <c r="Q17909" s="153"/>
      <c r="R17909" s="153"/>
      <c r="S17909" s="152"/>
      <c r="T17909" s="154"/>
    </row>
    <row r="17910" spans="8:20" x14ac:dyDescent="0.25">
      <c r="H17910" s="153"/>
      <c r="I17910" s="151"/>
      <c r="J17910" s="153"/>
      <c r="K17910" s="153"/>
      <c r="L17910" s="153"/>
      <c r="M17910" s="153"/>
      <c r="N17910" s="153"/>
      <c r="O17910" s="153"/>
      <c r="P17910" s="153"/>
      <c r="Q17910" s="153"/>
      <c r="R17910" s="153"/>
      <c r="S17910" s="152"/>
      <c r="T17910" s="154"/>
    </row>
    <row r="17911" spans="8:20" x14ac:dyDescent="0.25">
      <c r="H17911" s="153"/>
      <c r="I17911" s="151"/>
      <c r="J17911" s="153"/>
      <c r="K17911" s="153"/>
      <c r="L17911" s="153"/>
      <c r="M17911" s="153"/>
      <c r="N17911" s="153"/>
      <c r="O17911" s="153"/>
      <c r="P17911" s="153"/>
      <c r="Q17911" s="153"/>
      <c r="R17911" s="153"/>
      <c r="S17911" s="152"/>
      <c r="T17911" s="154"/>
    </row>
    <row r="17912" spans="8:20" x14ac:dyDescent="0.25">
      <c r="H17912" s="153"/>
      <c r="I17912" s="151"/>
      <c r="J17912" s="153"/>
      <c r="K17912" s="153"/>
      <c r="L17912" s="153"/>
      <c r="M17912" s="153"/>
      <c r="N17912" s="153"/>
      <c r="O17912" s="153"/>
      <c r="P17912" s="153"/>
      <c r="Q17912" s="153"/>
      <c r="R17912" s="153"/>
      <c r="S17912" s="152"/>
      <c r="T17912" s="154"/>
    </row>
    <row r="17913" spans="8:20" x14ac:dyDescent="0.25">
      <c r="H17913" s="153"/>
      <c r="I17913" s="151"/>
      <c r="J17913" s="153"/>
      <c r="K17913" s="153"/>
      <c r="L17913" s="153"/>
      <c r="M17913" s="153"/>
      <c r="N17913" s="153"/>
      <c r="O17913" s="153"/>
      <c r="P17913" s="153"/>
      <c r="Q17913" s="153"/>
      <c r="R17913" s="153"/>
      <c r="S17913" s="152"/>
      <c r="T17913" s="154"/>
    </row>
    <row r="17914" spans="8:20" x14ac:dyDescent="0.25">
      <c r="H17914" s="153"/>
      <c r="I17914" s="151"/>
      <c r="J17914" s="153"/>
      <c r="K17914" s="153"/>
      <c r="L17914" s="153"/>
      <c r="M17914" s="153"/>
      <c r="N17914" s="153"/>
      <c r="O17914" s="153"/>
      <c r="P17914" s="153"/>
      <c r="Q17914" s="153"/>
      <c r="R17914" s="153"/>
      <c r="S17914" s="152"/>
      <c r="T17914" s="154"/>
    </row>
    <row r="17915" spans="8:20" x14ac:dyDescent="0.25">
      <c r="H17915" s="153"/>
      <c r="I17915" s="151"/>
      <c r="J17915" s="153"/>
      <c r="K17915" s="153"/>
      <c r="L17915" s="153"/>
      <c r="M17915" s="153"/>
      <c r="N17915" s="153"/>
      <c r="O17915" s="153"/>
      <c r="P17915" s="153"/>
      <c r="Q17915" s="153"/>
      <c r="R17915" s="153"/>
      <c r="S17915" s="152"/>
      <c r="T17915" s="154"/>
    </row>
    <row r="17916" spans="8:20" x14ac:dyDescent="0.25">
      <c r="H17916" s="153"/>
      <c r="I17916" s="151"/>
      <c r="J17916" s="153"/>
      <c r="K17916" s="153"/>
      <c r="L17916" s="153"/>
      <c r="M17916" s="153"/>
      <c r="N17916" s="153"/>
      <c r="O17916" s="153"/>
      <c r="P17916" s="153"/>
      <c r="Q17916" s="153"/>
      <c r="R17916" s="153"/>
      <c r="S17916" s="152"/>
      <c r="T17916" s="154"/>
    </row>
    <row r="17917" spans="8:20" x14ac:dyDescent="0.25">
      <c r="H17917" s="153"/>
      <c r="I17917" s="151"/>
      <c r="J17917" s="153"/>
      <c r="K17917" s="153"/>
      <c r="L17917" s="153"/>
      <c r="M17917" s="153"/>
      <c r="N17917" s="153"/>
      <c r="O17917" s="153"/>
      <c r="P17917" s="153"/>
      <c r="Q17917" s="153"/>
      <c r="R17917" s="153"/>
      <c r="S17917" s="152"/>
      <c r="T17917" s="154"/>
    </row>
    <row r="17918" spans="8:20" x14ac:dyDescent="0.25">
      <c r="H17918" s="153"/>
      <c r="I17918" s="151"/>
      <c r="J17918" s="153"/>
      <c r="K17918" s="153"/>
      <c r="L17918" s="153"/>
      <c r="M17918" s="153"/>
      <c r="N17918" s="153"/>
      <c r="O17918" s="153"/>
      <c r="P17918" s="153"/>
      <c r="Q17918" s="153"/>
      <c r="R17918" s="153"/>
      <c r="S17918" s="152"/>
      <c r="T17918" s="154"/>
    </row>
    <row r="17919" spans="8:20" x14ac:dyDescent="0.25">
      <c r="H17919" s="153"/>
      <c r="I17919" s="151"/>
      <c r="J17919" s="153"/>
      <c r="K17919" s="153"/>
      <c r="L17919" s="153"/>
      <c r="M17919" s="153"/>
      <c r="N17919" s="153"/>
      <c r="O17919" s="153"/>
      <c r="P17919" s="153"/>
      <c r="Q17919" s="153"/>
      <c r="R17919" s="153"/>
      <c r="S17919" s="152"/>
      <c r="T17919" s="154"/>
    </row>
    <row r="17920" spans="8:20" x14ac:dyDescent="0.25">
      <c r="H17920" s="153"/>
      <c r="I17920" s="151"/>
      <c r="J17920" s="153"/>
      <c r="K17920" s="153"/>
      <c r="L17920" s="153"/>
      <c r="M17920" s="153"/>
      <c r="N17920" s="153"/>
      <c r="O17920" s="153"/>
      <c r="P17920" s="153"/>
      <c r="Q17920" s="153"/>
      <c r="R17920" s="153"/>
      <c r="S17920" s="152"/>
      <c r="T17920" s="154"/>
    </row>
    <row r="17921" spans="8:20" x14ac:dyDescent="0.25">
      <c r="H17921" s="153"/>
      <c r="I17921" s="151"/>
      <c r="J17921" s="153"/>
      <c r="K17921" s="153"/>
      <c r="L17921" s="153"/>
      <c r="M17921" s="153"/>
      <c r="N17921" s="153"/>
      <c r="O17921" s="153"/>
      <c r="P17921" s="153"/>
      <c r="Q17921" s="153"/>
      <c r="R17921" s="153"/>
      <c r="S17921" s="152"/>
      <c r="T17921" s="154"/>
    </row>
    <row r="17922" spans="8:20" x14ac:dyDescent="0.25">
      <c r="H17922" s="153"/>
      <c r="I17922" s="151"/>
      <c r="J17922" s="153"/>
      <c r="K17922" s="153"/>
      <c r="L17922" s="153"/>
      <c r="M17922" s="153"/>
      <c r="N17922" s="153"/>
      <c r="O17922" s="153"/>
      <c r="P17922" s="153"/>
      <c r="Q17922" s="153"/>
      <c r="R17922" s="153"/>
      <c r="S17922" s="152"/>
      <c r="T17922" s="154"/>
    </row>
    <row r="17923" spans="8:20" x14ac:dyDescent="0.25">
      <c r="H17923" s="153"/>
      <c r="I17923" s="151"/>
      <c r="J17923" s="153"/>
      <c r="K17923" s="153"/>
      <c r="L17923" s="153"/>
      <c r="M17923" s="153"/>
      <c r="N17923" s="153"/>
      <c r="O17923" s="153"/>
      <c r="P17923" s="153"/>
      <c r="Q17923" s="153"/>
      <c r="R17923" s="153"/>
      <c r="S17923" s="152"/>
      <c r="T17923" s="154"/>
    </row>
    <row r="17924" spans="8:20" x14ac:dyDescent="0.25">
      <c r="H17924" s="153"/>
      <c r="I17924" s="151"/>
      <c r="J17924" s="153"/>
      <c r="K17924" s="153"/>
      <c r="L17924" s="153"/>
      <c r="M17924" s="153"/>
      <c r="N17924" s="153"/>
      <c r="O17924" s="153"/>
      <c r="P17924" s="153"/>
      <c r="Q17924" s="153"/>
      <c r="R17924" s="153"/>
      <c r="S17924" s="152"/>
      <c r="T17924" s="154"/>
    </row>
    <row r="17925" spans="8:20" x14ac:dyDescent="0.25">
      <c r="H17925" s="153"/>
      <c r="I17925" s="151"/>
      <c r="J17925" s="153"/>
      <c r="K17925" s="153"/>
      <c r="L17925" s="153"/>
      <c r="M17925" s="153"/>
      <c r="N17925" s="153"/>
      <c r="O17925" s="153"/>
      <c r="P17925" s="153"/>
      <c r="Q17925" s="153"/>
      <c r="R17925" s="153"/>
      <c r="S17925" s="152"/>
      <c r="T17925" s="154"/>
    </row>
    <row r="17926" spans="8:20" x14ac:dyDescent="0.25">
      <c r="H17926" s="153"/>
      <c r="I17926" s="151"/>
      <c r="J17926" s="153"/>
      <c r="K17926" s="153"/>
      <c r="L17926" s="153"/>
      <c r="M17926" s="153"/>
      <c r="N17926" s="153"/>
      <c r="O17926" s="153"/>
      <c r="P17926" s="153"/>
      <c r="Q17926" s="153"/>
      <c r="R17926" s="153"/>
      <c r="S17926" s="152"/>
      <c r="T17926" s="154"/>
    </row>
    <row r="17927" spans="8:20" x14ac:dyDescent="0.25">
      <c r="H17927" s="153"/>
      <c r="I17927" s="151"/>
      <c r="J17927" s="153"/>
      <c r="K17927" s="153"/>
      <c r="L17927" s="153"/>
      <c r="M17927" s="153"/>
      <c r="N17927" s="153"/>
      <c r="O17927" s="153"/>
      <c r="P17927" s="153"/>
      <c r="Q17927" s="153"/>
      <c r="R17927" s="153"/>
      <c r="S17927" s="152"/>
      <c r="T17927" s="154"/>
    </row>
    <row r="17928" spans="8:20" x14ac:dyDescent="0.25">
      <c r="H17928" s="153"/>
      <c r="I17928" s="151"/>
      <c r="J17928" s="153"/>
      <c r="K17928" s="153"/>
      <c r="L17928" s="153"/>
      <c r="M17928" s="153"/>
      <c r="N17928" s="153"/>
      <c r="O17928" s="153"/>
      <c r="P17928" s="153"/>
      <c r="Q17928" s="153"/>
      <c r="R17928" s="153"/>
      <c r="S17928" s="152"/>
      <c r="T17928" s="154"/>
    </row>
    <row r="17929" spans="8:20" x14ac:dyDescent="0.25">
      <c r="H17929" s="153"/>
      <c r="I17929" s="151"/>
      <c r="J17929" s="153"/>
      <c r="K17929" s="153"/>
      <c r="L17929" s="153"/>
      <c r="M17929" s="153"/>
      <c r="N17929" s="153"/>
      <c r="O17929" s="153"/>
      <c r="P17929" s="153"/>
      <c r="Q17929" s="153"/>
      <c r="R17929" s="153"/>
      <c r="S17929" s="152"/>
      <c r="T17929" s="154"/>
    </row>
    <row r="17930" spans="8:20" x14ac:dyDescent="0.25">
      <c r="H17930" s="153"/>
      <c r="I17930" s="151"/>
      <c r="J17930" s="153"/>
      <c r="K17930" s="153"/>
      <c r="L17930" s="153"/>
      <c r="M17930" s="153"/>
      <c r="N17930" s="153"/>
      <c r="O17930" s="153"/>
      <c r="P17930" s="153"/>
      <c r="Q17930" s="153"/>
      <c r="R17930" s="153"/>
      <c r="S17930" s="152"/>
      <c r="T17930" s="154"/>
    </row>
    <row r="17931" spans="8:20" x14ac:dyDescent="0.25">
      <c r="H17931" s="153"/>
      <c r="I17931" s="151"/>
      <c r="J17931" s="153"/>
      <c r="K17931" s="153"/>
      <c r="L17931" s="153"/>
      <c r="M17931" s="153"/>
      <c r="N17931" s="153"/>
      <c r="O17931" s="153"/>
      <c r="P17931" s="153"/>
      <c r="Q17931" s="153"/>
      <c r="R17931" s="153"/>
      <c r="S17931" s="152"/>
      <c r="T17931" s="154"/>
    </row>
    <row r="17932" spans="8:20" x14ac:dyDescent="0.25">
      <c r="H17932" s="153"/>
      <c r="I17932" s="151"/>
      <c r="J17932" s="153"/>
      <c r="K17932" s="153"/>
      <c r="L17932" s="153"/>
      <c r="M17932" s="153"/>
      <c r="N17932" s="153"/>
      <c r="O17932" s="153"/>
      <c r="P17932" s="153"/>
      <c r="Q17932" s="153"/>
      <c r="R17932" s="153"/>
      <c r="S17932" s="152"/>
      <c r="T17932" s="154"/>
    </row>
    <row r="17933" spans="8:20" x14ac:dyDescent="0.25">
      <c r="H17933" s="153"/>
      <c r="I17933" s="151"/>
      <c r="J17933" s="153"/>
      <c r="K17933" s="153"/>
      <c r="L17933" s="153"/>
      <c r="M17933" s="153"/>
      <c r="N17933" s="153"/>
      <c r="O17933" s="153"/>
      <c r="P17933" s="153"/>
      <c r="Q17933" s="153"/>
      <c r="R17933" s="153"/>
      <c r="S17933" s="152"/>
      <c r="T17933" s="154"/>
    </row>
    <row r="17934" spans="8:20" x14ac:dyDescent="0.25">
      <c r="H17934" s="153"/>
      <c r="I17934" s="151"/>
      <c r="J17934" s="153"/>
      <c r="K17934" s="153"/>
      <c r="L17934" s="153"/>
      <c r="M17934" s="153"/>
      <c r="N17934" s="153"/>
      <c r="O17934" s="153"/>
      <c r="P17934" s="153"/>
      <c r="Q17934" s="153"/>
      <c r="R17934" s="153"/>
      <c r="S17934" s="152"/>
      <c r="T17934" s="154"/>
    </row>
    <row r="17935" spans="8:20" x14ac:dyDescent="0.25">
      <c r="H17935" s="153"/>
      <c r="I17935" s="151"/>
      <c r="J17935" s="153"/>
      <c r="K17935" s="153"/>
      <c r="L17935" s="153"/>
      <c r="M17935" s="153"/>
      <c r="N17935" s="153"/>
      <c r="O17935" s="153"/>
      <c r="P17935" s="153"/>
      <c r="Q17935" s="153"/>
      <c r="R17935" s="153"/>
      <c r="S17935" s="152"/>
      <c r="T17935" s="154"/>
    </row>
    <row r="17936" spans="8:20" x14ac:dyDescent="0.25">
      <c r="H17936" s="153"/>
      <c r="I17936" s="151"/>
      <c r="J17936" s="153"/>
      <c r="K17936" s="153"/>
      <c r="L17936" s="153"/>
      <c r="M17936" s="153"/>
      <c r="N17936" s="153"/>
      <c r="O17936" s="153"/>
      <c r="P17936" s="153"/>
      <c r="Q17936" s="153"/>
      <c r="R17936" s="153"/>
      <c r="S17936" s="152"/>
      <c r="T17936" s="154"/>
    </row>
    <row r="17937" spans="8:20" x14ac:dyDescent="0.25">
      <c r="H17937" s="153"/>
      <c r="I17937" s="151"/>
      <c r="J17937" s="153"/>
      <c r="K17937" s="153"/>
      <c r="L17937" s="153"/>
      <c r="M17937" s="153"/>
      <c r="N17937" s="153"/>
      <c r="O17937" s="153"/>
      <c r="P17937" s="153"/>
      <c r="Q17937" s="153"/>
      <c r="R17937" s="153"/>
      <c r="S17937" s="152"/>
      <c r="T17937" s="154"/>
    </row>
    <row r="17938" spans="8:20" x14ac:dyDescent="0.25">
      <c r="H17938" s="153"/>
      <c r="I17938" s="151"/>
      <c r="J17938" s="153"/>
      <c r="K17938" s="153"/>
      <c r="L17938" s="153"/>
      <c r="M17938" s="153"/>
      <c r="N17938" s="153"/>
      <c r="O17938" s="153"/>
      <c r="P17938" s="153"/>
      <c r="Q17938" s="153"/>
      <c r="R17938" s="153"/>
      <c r="S17938" s="152"/>
      <c r="T17938" s="154"/>
    </row>
    <row r="17939" spans="8:20" x14ac:dyDescent="0.25">
      <c r="H17939" s="153"/>
      <c r="I17939" s="151"/>
      <c r="J17939" s="153"/>
      <c r="K17939" s="153"/>
      <c r="L17939" s="153"/>
      <c r="M17939" s="153"/>
      <c r="N17939" s="153"/>
      <c r="O17939" s="153"/>
      <c r="P17939" s="153"/>
      <c r="Q17939" s="153"/>
      <c r="R17939" s="153"/>
      <c r="S17939" s="152"/>
      <c r="T17939" s="154"/>
    </row>
    <row r="17940" spans="8:20" x14ac:dyDescent="0.25">
      <c r="H17940" s="153"/>
      <c r="I17940" s="151"/>
      <c r="J17940" s="153"/>
      <c r="K17940" s="153"/>
      <c r="L17940" s="153"/>
      <c r="M17940" s="153"/>
      <c r="N17940" s="153"/>
      <c r="O17940" s="153"/>
      <c r="P17940" s="153"/>
      <c r="Q17940" s="153"/>
      <c r="R17940" s="153"/>
      <c r="S17940" s="152"/>
      <c r="T17940" s="154"/>
    </row>
    <row r="17941" spans="8:20" x14ac:dyDescent="0.25">
      <c r="H17941" s="153"/>
      <c r="I17941" s="151"/>
      <c r="J17941" s="153"/>
      <c r="K17941" s="153"/>
      <c r="L17941" s="153"/>
      <c r="M17941" s="153"/>
      <c r="N17941" s="153"/>
      <c r="O17941" s="153"/>
      <c r="P17941" s="153"/>
      <c r="Q17941" s="153"/>
      <c r="R17941" s="153"/>
      <c r="S17941" s="152"/>
      <c r="T17941" s="154"/>
    </row>
    <row r="17942" spans="8:20" x14ac:dyDescent="0.25">
      <c r="H17942" s="153"/>
      <c r="I17942" s="151"/>
      <c r="J17942" s="153"/>
      <c r="K17942" s="153"/>
      <c r="L17942" s="153"/>
      <c r="M17942" s="153"/>
      <c r="N17942" s="153"/>
      <c r="O17942" s="153"/>
      <c r="P17942" s="153"/>
      <c r="Q17942" s="153"/>
      <c r="R17942" s="153"/>
      <c r="S17942" s="152"/>
      <c r="T17942" s="154"/>
    </row>
    <row r="17943" spans="8:20" x14ac:dyDescent="0.25">
      <c r="H17943" s="153"/>
      <c r="I17943" s="151"/>
      <c r="J17943" s="153"/>
      <c r="K17943" s="153"/>
      <c r="L17943" s="153"/>
      <c r="M17943" s="153"/>
      <c r="N17943" s="153"/>
      <c r="O17943" s="153"/>
      <c r="P17943" s="153"/>
      <c r="Q17943" s="153"/>
      <c r="R17943" s="153"/>
      <c r="S17943" s="152"/>
      <c r="T17943" s="154"/>
    </row>
    <row r="17944" spans="8:20" x14ac:dyDescent="0.25">
      <c r="H17944" s="153"/>
      <c r="I17944" s="151"/>
      <c r="J17944" s="153"/>
      <c r="K17944" s="153"/>
      <c r="L17944" s="153"/>
      <c r="M17944" s="153"/>
      <c r="N17944" s="153"/>
      <c r="O17944" s="153"/>
      <c r="P17944" s="153"/>
      <c r="Q17944" s="153"/>
      <c r="R17944" s="153"/>
      <c r="S17944" s="152"/>
      <c r="T17944" s="154"/>
    </row>
    <row r="17945" spans="8:20" x14ac:dyDescent="0.25">
      <c r="H17945" s="153"/>
      <c r="I17945" s="151"/>
      <c r="J17945" s="153"/>
      <c r="K17945" s="153"/>
      <c r="L17945" s="153"/>
      <c r="M17945" s="153"/>
      <c r="N17945" s="153"/>
      <c r="O17945" s="153"/>
      <c r="P17945" s="153"/>
      <c r="Q17945" s="153"/>
      <c r="R17945" s="153"/>
      <c r="S17945" s="152"/>
      <c r="T17945" s="154"/>
    </row>
    <row r="17946" spans="8:20" x14ac:dyDescent="0.25">
      <c r="H17946" s="153"/>
      <c r="I17946" s="151"/>
      <c r="J17946" s="153"/>
      <c r="K17946" s="153"/>
      <c r="L17946" s="153"/>
      <c r="M17946" s="153"/>
      <c r="N17946" s="153"/>
      <c r="O17946" s="153"/>
      <c r="P17946" s="153"/>
      <c r="Q17946" s="153"/>
      <c r="R17946" s="153"/>
      <c r="S17946" s="152"/>
      <c r="T17946" s="154"/>
    </row>
    <row r="17947" spans="8:20" x14ac:dyDescent="0.25">
      <c r="H17947" s="153"/>
      <c r="I17947" s="151"/>
      <c r="J17947" s="153"/>
      <c r="K17947" s="153"/>
      <c r="L17947" s="153"/>
      <c r="M17947" s="153"/>
      <c r="N17947" s="153"/>
      <c r="O17947" s="153"/>
      <c r="P17947" s="153"/>
      <c r="Q17947" s="153"/>
      <c r="R17947" s="153"/>
      <c r="S17947" s="152"/>
      <c r="T17947" s="154"/>
    </row>
    <row r="17948" spans="8:20" x14ac:dyDescent="0.25">
      <c r="H17948" s="153"/>
      <c r="I17948" s="151"/>
      <c r="J17948" s="153"/>
      <c r="K17948" s="153"/>
      <c r="L17948" s="153"/>
      <c r="M17948" s="153"/>
      <c r="N17948" s="153"/>
      <c r="O17948" s="153"/>
      <c r="P17948" s="153"/>
      <c r="Q17948" s="153"/>
      <c r="R17948" s="153"/>
      <c r="S17948" s="152"/>
      <c r="T17948" s="154"/>
    </row>
    <row r="17949" spans="8:20" x14ac:dyDescent="0.25">
      <c r="H17949" s="153"/>
      <c r="I17949" s="151"/>
      <c r="J17949" s="153"/>
      <c r="K17949" s="153"/>
      <c r="L17949" s="153"/>
      <c r="M17949" s="153"/>
      <c r="N17949" s="153"/>
      <c r="O17949" s="153"/>
      <c r="P17949" s="153"/>
      <c r="Q17949" s="153"/>
      <c r="R17949" s="153"/>
      <c r="S17949" s="152"/>
      <c r="T17949" s="154"/>
    </row>
    <row r="17950" spans="8:20" x14ac:dyDescent="0.25">
      <c r="H17950" s="153"/>
      <c r="I17950" s="151"/>
      <c r="J17950" s="153"/>
      <c r="K17950" s="153"/>
      <c r="L17950" s="153"/>
      <c r="M17950" s="153"/>
      <c r="N17950" s="153"/>
      <c r="O17950" s="153"/>
      <c r="P17950" s="153"/>
      <c r="Q17950" s="153"/>
      <c r="R17950" s="153"/>
      <c r="S17950" s="152"/>
      <c r="T17950" s="154"/>
    </row>
    <row r="17951" spans="8:20" x14ac:dyDescent="0.25">
      <c r="H17951" s="153"/>
      <c r="I17951" s="151"/>
      <c r="J17951" s="153"/>
      <c r="K17951" s="153"/>
      <c r="L17951" s="153"/>
      <c r="M17951" s="153"/>
      <c r="N17951" s="153"/>
      <c r="O17951" s="153"/>
      <c r="P17951" s="153"/>
      <c r="Q17951" s="153"/>
      <c r="R17951" s="153"/>
      <c r="S17951" s="152"/>
      <c r="T17951" s="154"/>
    </row>
    <row r="17952" spans="8:20" x14ac:dyDescent="0.25">
      <c r="H17952" s="153"/>
      <c r="I17952" s="151"/>
      <c r="J17952" s="153"/>
      <c r="K17952" s="153"/>
      <c r="L17952" s="153"/>
      <c r="M17952" s="153"/>
      <c r="N17952" s="153"/>
      <c r="O17952" s="153"/>
      <c r="P17952" s="153"/>
      <c r="Q17952" s="153"/>
      <c r="R17952" s="153"/>
      <c r="S17952" s="152"/>
      <c r="T17952" s="154"/>
    </row>
    <row r="17953" spans="8:20" x14ac:dyDescent="0.25">
      <c r="H17953" s="153"/>
      <c r="I17953" s="151"/>
      <c r="J17953" s="153"/>
      <c r="K17953" s="153"/>
      <c r="L17953" s="153"/>
      <c r="M17953" s="153"/>
      <c r="N17953" s="153"/>
      <c r="O17953" s="153"/>
      <c r="P17953" s="153"/>
      <c r="Q17953" s="153"/>
      <c r="R17953" s="153"/>
      <c r="S17953" s="152"/>
      <c r="T17953" s="154"/>
    </row>
    <row r="17954" spans="8:20" x14ac:dyDescent="0.25">
      <c r="H17954" s="153"/>
      <c r="I17954" s="151"/>
      <c r="J17954" s="153"/>
      <c r="K17954" s="153"/>
      <c r="L17954" s="153"/>
      <c r="M17954" s="153"/>
      <c r="N17954" s="153"/>
      <c r="O17954" s="153"/>
      <c r="P17954" s="153"/>
      <c r="Q17954" s="153"/>
      <c r="R17954" s="153"/>
      <c r="S17954" s="152"/>
      <c r="T17954" s="154"/>
    </row>
    <row r="17955" spans="8:20" x14ac:dyDescent="0.25">
      <c r="H17955" s="153"/>
      <c r="I17955" s="151"/>
      <c r="J17955" s="153"/>
      <c r="K17955" s="153"/>
      <c r="L17955" s="153"/>
      <c r="M17955" s="153"/>
      <c r="N17955" s="153"/>
      <c r="O17955" s="153"/>
      <c r="P17955" s="153"/>
      <c r="Q17955" s="153"/>
      <c r="R17955" s="153"/>
      <c r="S17955" s="152"/>
      <c r="T17955" s="154"/>
    </row>
    <row r="17956" spans="8:20" x14ac:dyDescent="0.25">
      <c r="H17956" s="153"/>
      <c r="I17956" s="151"/>
      <c r="J17956" s="153"/>
      <c r="K17956" s="153"/>
      <c r="L17956" s="153"/>
      <c r="M17956" s="153"/>
      <c r="N17956" s="153"/>
      <c r="O17956" s="153"/>
      <c r="P17956" s="153"/>
      <c r="Q17956" s="153"/>
      <c r="R17956" s="153"/>
      <c r="S17956" s="152"/>
      <c r="T17956" s="154"/>
    </row>
    <row r="17957" spans="8:20" x14ac:dyDescent="0.25">
      <c r="H17957" s="153"/>
      <c r="I17957" s="151"/>
      <c r="J17957" s="153"/>
      <c r="K17957" s="153"/>
      <c r="L17957" s="153"/>
      <c r="M17957" s="153"/>
      <c r="N17957" s="153"/>
      <c r="O17957" s="153"/>
      <c r="P17957" s="153"/>
      <c r="Q17957" s="153"/>
      <c r="R17957" s="153"/>
      <c r="S17957" s="152"/>
      <c r="T17957" s="154"/>
    </row>
    <row r="17958" spans="8:20" x14ac:dyDescent="0.25">
      <c r="H17958" s="153"/>
      <c r="I17958" s="151"/>
      <c r="J17958" s="153"/>
      <c r="K17958" s="153"/>
      <c r="L17958" s="153"/>
      <c r="M17958" s="153"/>
      <c r="N17958" s="153"/>
      <c r="O17958" s="153"/>
      <c r="P17958" s="153"/>
      <c r="Q17958" s="153"/>
      <c r="R17958" s="153"/>
      <c r="S17958" s="152"/>
      <c r="T17958" s="154"/>
    </row>
    <row r="17959" spans="8:20" x14ac:dyDescent="0.25">
      <c r="H17959" s="153"/>
      <c r="I17959" s="151"/>
      <c r="J17959" s="153"/>
      <c r="K17959" s="153"/>
      <c r="L17959" s="153"/>
      <c r="M17959" s="153"/>
      <c r="N17959" s="153"/>
      <c r="O17959" s="153"/>
      <c r="P17959" s="153"/>
      <c r="Q17959" s="153"/>
      <c r="R17959" s="153"/>
      <c r="S17959" s="152"/>
      <c r="T17959" s="154"/>
    </row>
    <row r="17960" spans="8:20" x14ac:dyDescent="0.25">
      <c r="H17960" s="153"/>
      <c r="I17960" s="151"/>
      <c r="J17960" s="153"/>
      <c r="K17960" s="153"/>
      <c r="L17960" s="153"/>
      <c r="M17960" s="153"/>
      <c r="N17960" s="153"/>
      <c r="O17960" s="153"/>
      <c r="P17960" s="153"/>
      <c r="Q17960" s="153"/>
      <c r="R17960" s="153"/>
      <c r="S17960" s="152"/>
      <c r="T17960" s="154"/>
    </row>
    <row r="17961" spans="8:20" x14ac:dyDescent="0.25">
      <c r="H17961" s="153"/>
      <c r="I17961" s="151"/>
      <c r="J17961" s="153"/>
      <c r="K17961" s="153"/>
      <c r="L17961" s="153"/>
      <c r="M17961" s="153"/>
      <c r="N17961" s="153"/>
      <c r="O17961" s="153"/>
      <c r="P17961" s="153"/>
      <c r="Q17961" s="153"/>
      <c r="R17961" s="153"/>
      <c r="S17961" s="152"/>
      <c r="T17961" s="154"/>
    </row>
    <row r="17962" spans="8:20" x14ac:dyDescent="0.25">
      <c r="H17962" s="153"/>
      <c r="I17962" s="151"/>
      <c r="J17962" s="153"/>
      <c r="K17962" s="153"/>
      <c r="L17962" s="153"/>
      <c r="M17962" s="153"/>
      <c r="N17962" s="153"/>
      <c r="O17962" s="153"/>
      <c r="P17962" s="153"/>
      <c r="Q17962" s="153"/>
      <c r="R17962" s="153"/>
      <c r="S17962" s="152"/>
      <c r="T17962" s="154"/>
    </row>
    <row r="17963" spans="8:20" x14ac:dyDescent="0.25">
      <c r="H17963" s="153"/>
      <c r="I17963" s="151"/>
      <c r="J17963" s="153"/>
      <c r="K17963" s="153"/>
      <c r="L17963" s="153"/>
      <c r="M17963" s="153"/>
      <c r="N17963" s="153"/>
      <c r="O17963" s="153"/>
      <c r="P17963" s="153"/>
      <c r="Q17963" s="153"/>
      <c r="R17963" s="153"/>
      <c r="S17963" s="152"/>
      <c r="T17963" s="154"/>
    </row>
    <row r="17964" spans="8:20" x14ac:dyDescent="0.25">
      <c r="H17964" s="153"/>
      <c r="I17964" s="151"/>
      <c r="J17964" s="153"/>
      <c r="K17964" s="153"/>
      <c r="L17964" s="153"/>
      <c r="M17964" s="153"/>
      <c r="N17964" s="153"/>
      <c r="O17964" s="153"/>
      <c r="P17964" s="153"/>
      <c r="Q17964" s="153"/>
      <c r="R17964" s="153"/>
      <c r="S17964" s="152"/>
      <c r="T17964" s="154"/>
    </row>
    <row r="17965" spans="8:20" x14ac:dyDescent="0.25">
      <c r="H17965" s="153"/>
      <c r="I17965" s="151"/>
      <c r="J17965" s="153"/>
      <c r="K17965" s="153"/>
      <c r="L17965" s="153"/>
      <c r="M17965" s="153"/>
      <c r="N17965" s="153"/>
      <c r="O17965" s="153"/>
      <c r="P17965" s="153"/>
      <c r="Q17965" s="153"/>
      <c r="R17965" s="153"/>
      <c r="S17965" s="152"/>
      <c r="T17965" s="154"/>
    </row>
    <row r="17966" spans="8:20" x14ac:dyDescent="0.25">
      <c r="H17966" s="153"/>
      <c r="I17966" s="151"/>
      <c r="J17966" s="153"/>
      <c r="K17966" s="153"/>
      <c r="L17966" s="153"/>
      <c r="M17966" s="153"/>
      <c r="N17966" s="153"/>
      <c r="O17966" s="153"/>
      <c r="P17966" s="153"/>
      <c r="Q17966" s="153"/>
      <c r="R17966" s="153"/>
      <c r="S17966" s="152"/>
      <c r="T17966" s="154"/>
    </row>
    <row r="17967" spans="8:20" x14ac:dyDescent="0.25">
      <c r="H17967" s="153"/>
      <c r="I17967" s="151"/>
      <c r="J17967" s="153"/>
      <c r="K17967" s="153"/>
      <c r="L17967" s="153"/>
      <c r="M17967" s="153"/>
      <c r="N17967" s="153"/>
      <c r="O17967" s="153"/>
      <c r="P17967" s="153"/>
      <c r="Q17967" s="153"/>
      <c r="R17967" s="153"/>
      <c r="S17967" s="152"/>
      <c r="T17967" s="154"/>
    </row>
    <row r="17968" spans="8:20" x14ac:dyDescent="0.25">
      <c r="H17968" s="153"/>
      <c r="I17968" s="151"/>
      <c r="J17968" s="153"/>
      <c r="K17968" s="153"/>
      <c r="L17968" s="153"/>
      <c r="M17968" s="153"/>
      <c r="N17968" s="153"/>
      <c r="O17968" s="153"/>
      <c r="P17968" s="153"/>
      <c r="Q17968" s="153"/>
      <c r="R17968" s="153"/>
      <c r="S17968" s="152"/>
      <c r="T17968" s="154"/>
    </row>
    <row r="17969" spans="8:20" x14ac:dyDescent="0.25">
      <c r="H17969" s="153"/>
      <c r="I17969" s="151"/>
      <c r="J17969" s="153"/>
      <c r="K17969" s="153"/>
      <c r="L17969" s="153"/>
      <c r="M17969" s="153"/>
      <c r="N17969" s="153"/>
      <c r="O17969" s="153"/>
      <c r="P17969" s="153"/>
      <c r="Q17969" s="153"/>
      <c r="R17969" s="153"/>
      <c r="S17969" s="152"/>
      <c r="T17969" s="154"/>
    </row>
    <row r="17970" spans="8:20" x14ac:dyDescent="0.25">
      <c r="H17970" s="153"/>
      <c r="I17970" s="151"/>
      <c r="J17970" s="153"/>
      <c r="K17970" s="153"/>
      <c r="L17970" s="153"/>
      <c r="M17970" s="153"/>
      <c r="N17970" s="153"/>
      <c r="O17970" s="153"/>
      <c r="P17970" s="153"/>
      <c r="Q17970" s="153"/>
      <c r="R17970" s="153"/>
      <c r="S17970" s="152"/>
      <c r="T17970" s="154"/>
    </row>
    <row r="17971" spans="8:20" x14ac:dyDescent="0.25">
      <c r="H17971" s="153"/>
      <c r="I17971" s="151"/>
      <c r="J17971" s="153"/>
      <c r="K17971" s="153"/>
      <c r="L17971" s="153"/>
      <c r="M17971" s="153"/>
      <c r="N17971" s="153"/>
      <c r="O17971" s="153"/>
      <c r="P17971" s="153"/>
      <c r="Q17971" s="153"/>
      <c r="R17971" s="153"/>
      <c r="S17971" s="152"/>
      <c r="T17971" s="154"/>
    </row>
    <row r="17972" spans="8:20" x14ac:dyDescent="0.25">
      <c r="H17972" s="153"/>
      <c r="I17972" s="151"/>
      <c r="J17972" s="153"/>
      <c r="K17972" s="153"/>
      <c r="L17972" s="153"/>
      <c r="M17972" s="153"/>
      <c r="N17972" s="153"/>
      <c r="O17972" s="153"/>
      <c r="P17972" s="153"/>
      <c r="Q17972" s="153"/>
      <c r="R17972" s="153"/>
      <c r="S17972" s="152"/>
      <c r="T17972" s="154"/>
    </row>
    <row r="17973" spans="8:20" x14ac:dyDescent="0.25">
      <c r="H17973" s="153"/>
      <c r="I17973" s="151"/>
      <c r="J17973" s="153"/>
      <c r="K17973" s="153"/>
      <c r="L17973" s="153"/>
      <c r="M17973" s="153"/>
      <c r="N17973" s="153"/>
      <c r="O17973" s="153"/>
      <c r="P17973" s="153"/>
      <c r="Q17973" s="153"/>
      <c r="R17973" s="153"/>
      <c r="S17973" s="152"/>
      <c r="T17973" s="154"/>
    </row>
    <row r="17974" spans="8:20" x14ac:dyDescent="0.25">
      <c r="H17974" s="153"/>
      <c r="I17974" s="151"/>
      <c r="J17974" s="153"/>
      <c r="K17974" s="153"/>
      <c r="L17974" s="153"/>
      <c r="M17974" s="153"/>
      <c r="N17974" s="153"/>
      <c r="O17974" s="153"/>
      <c r="P17974" s="153"/>
      <c r="Q17974" s="153"/>
      <c r="R17974" s="153"/>
      <c r="S17974" s="152"/>
      <c r="T17974" s="154"/>
    </row>
    <row r="17975" spans="8:20" x14ac:dyDescent="0.25">
      <c r="H17975" s="153"/>
      <c r="I17975" s="151"/>
      <c r="J17975" s="153"/>
      <c r="K17975" s="153"/>
      <c r="L17975" s="153"/>
      <c r="M17975" s="153"/>
      <c r="N17975" s="153"/>
      <c r="O17975" s="153"/>
      <c r="P17975" s="153"/>
      <c r="Q17975" s="153"/>
      <c r="R17975" s="153"/>
      <c r="S17975" s="152"/>
      <c r="T17975" s="154"/>
    </row>
    <row r="17976" spans="8:20" x14ac:dyDescent="0.25">
      <c r="H17976" s="153"/>
      <c r="I17976" s="151"/>
      <c r="J17976" s="153"/>
      <c r="K17976" s="153"/>
      <c r="L17976" s="153"/>
      <c r="M17976" s="153"/>
      <c r="N17976" s="153"/>
      <c r="O17976" s="153"/>
      <c r="P17976" s="153"/>
      <c r="Q17976" s="153"/>
      <c r="R17976" s="153"/>
      <c r="S17976" s="152"/>
      <c r="T17976" s="154"/>
    </row>
    <row r="17977" spans="8:20" x14ac:dyDescent="0.25">
      <c r="H17977" s="153"/>
      <c r="I17977" s="151"/>
      <c r="J17977" s="153"/>
      <c r="K17977" s="153"/>
      <c r="L17977" s="153"/>
      <c r="M17977" s="153"/>
      <c r="N17977" s="153"/>
      <c r="O17977" s="153"/>
      <c r="P17977" s="153"/>
      <c r="Q17977" s="153"/>
      <c r="R17977" s="153"/>
      <c r="S17977" s="152"/>
      <c r="T17977" s="154"/>
    </row>
    <row r="17978" spans="8:20" x14ac:dyDescent="0.25">
      <c r="H17978" s="153"/>
      <c r="I17978" s="151"/>
      <c r="J17978" s="153"/>
      <c r="K17978" s="153"/>
      <c r="L17978" s="153"/>
      <c r="M17978" s="153"/>
      <c r="N17978" s="153"/>
      <c r="O17978" s="153"/>
      <c r="P17978" s="153"/>
      <c r="Q17978" s="153"/>
      <c r="R17978" s="153"/>
      <c r="S17978" s="152"/>
      <c r="T17978" s="154"/>
    </row>
    <row r="17979" spans="8:20" x14ac:dyDescent="0.25">
      <c r="H17979" s="153"/>
      <c r="I17979" s="151"/>
      <c r="J17979" s="153"/>
      <c r="K17979" s="153"/>
      <c r="L17979" s="153"/>
      <c r="M17979" s="153"/>
      <c r="N17979" s="153"/>
      <c r="O17979" s="153"/>
      <c r="P17979" s="153"/>
      <c r="Q17979" s="153"/>
      <c r="R17979" s="153"/>
      <c r="S17979" s="152"/>
      <c r="T17979" s="154"/>
    </row>
    <row r="17980" spans="8:20" x14ac:dyDescent="0.25">
      <c r="H17980" s="153"/>
      <c r="I17980" s="151"/>
      <c r="J17980" s="153"/>
      <c r="K17980" s="153"/>
      <c r="L17980" s="153"/>
      <c r="M17980" s="153"/>
      <c r="N17980" s="153"/>
      <c r="O17980" s="153"/>
      <c r="P17980" s="153"/>
      <c r="Q17980" s="153"/>
      <c r="R17980" s="153"/>
      <c r="S17980" s="152"/>
      <c r="T17980" s="154"/>
    </row>
    <row r="17981" spans="8:20" x14ac:dyDescent="0.25">
      <c r="H17981" s="153"/>
      <c r="I17981" s="151"/>
      <c r="J17981" s="153"/>
      <c r="K17981" s="153"/>
      <c r="L17981" s="153"/>
      <c r="M17981" s="153"/>
      <c r="N17981" s="153"/>
      <c r="O17981" s="153"/>
      <c r="P17981" s="153"/>
      <c r="Q17981" s="153"/>
      <c r="R17981" s="153"/>
      <c r="S17981" s="152"/>
      <c r="T17981" s="154"/>
    </row>
    <row r="17982" spans="8:20" x14ac:dyDescent="0.25">
      <c r="H17982" s="153"/>
      <c r="I17982" s="151"/>
      <c r="J17982" s="153"/>
      <c r="K17982" s="153"/>
      <c r="L17982" s="153"/>
      <c r="M17982" s="153"/>
      <c r="N17982" s="153"/>
      <c r="O17982" s="153"/>
      <c r="P17982" s="153"/>
      <c r="Q17982" s="153"/>
      <c r="R17982" s="153"/>
      <c r="S17982" s="152"/>
      <c r="T17982" s="154"/>
    </row>
    <row r="17983" spans="8:20" x14ac:dyDescent="0.25">
      <c r="H17983" s="153"/>
      <c r="I17983" s="151"/>
      <c r="J17983" s="153"/>
      <c r="K17983" s="153"/>
      <c r="L17983" s="153"/>
      <c r="M17983" s="153"/>
      <c r="N17983" s="153"/>
      <c r="O17983" s="153"/>
      <c r="P17983" s="153"/>
      <c r="Q17983" s="153"/>
      <c r="R17983" s="153"/>
      <c r="S17983" s="152"/>
      <c r="T17983" s="154"/>
    </row>
    <row r="17984" spans="8:20" x14ac:dyDescent="0.25">
      <c r="H17984" s="153"/>
      <c r="I17984" s="151"/>
      <c r="J17984" s="153"/>
      <c r="K17984" s="153"/>
      <c r="L17984" s="153"/>
      <c r="M17984" s="153"/>
      <c r="N17984" s="153"/>
      <c r="O17984" s="153"/>
      <c r="P17984" s="153"/>
      <c r="Q17984" s="153"/>
      <c r="R17984" s="153"/>
      <c r="S17984" s="152"/>
      <c r="T17984" s="154"/>
    </row>
    <row r="17985" spans="8:20" x14ac:dyDescent="0.25">
      <c r="H17985" s="153"/>
      <c r="I17985" s="151"/>
      <c r="J17985" s="153"/>
      <c r="K17985" s="153"/>
      <c r="L17985" s="153"/>
      <c r="M17985" s="153"/>
      <c r="N17985" s="153"/>
      <c r="O17985" s="153"/>
      <c r="P17985" s="153"/>
      <c r="Q17985" s="153"/>
      <c r="R17985" s="153"/>
      <c r="S17985" s="152"/>
      <c r="T17985" s="154"/>
    </row>
    <row r="17986" spans="8:20" x14ac:dyDescent="0.25">
      <c r="H17986" s="153"/>
      <c r="I17986" s="151"/>
      <c r="J17986" s="153"/>
      <c r="K17986" s="153"/>
      <c r="L17986" s="153"/>
      <c r="M17986" s="153"/>
      <c r="N17986" s="153"/>
      <c r="O17986" s="153"/>
      <c r="P17986" s="153"/>
      <c r="Q17986" s="153"/>
      <c r="R17986" s="153"/>
      <c r="S17986" s="152"/>
      <c r="T17986" s="154"/>
    </row>
    <row r="17987" spans="8:20" x14ac:dyDescent="0.25">
      <c r="H17987" s="153"/>
      <c r="I17987" s="151"/>
      <c r="J17987" s="153"/>
      <c r="K17987" s="153"/>
      <c r="L17987" s="153"/>
      <c r="M17987" s="153"/>
      <c r="N17987" s="153"/>
      <c r="O17987" s="153"/>
      <c r="P17987" s="153"/>
      <c r="Q17987" s="153"/>
      <c r="R17987" s="153"/>
      <c r="S17987" s="152"/>
      <c r="T17987" s="154"/>
    </row>
    <row r="17988" spans="8:20" x14ac:dyDescent="0.25">
      <c r="H17988" s="153"/>
      <c r="I17988" s="151"/>
      <c r="J17988" s="153"/>
      <c r="K17988" s="153"/>
      <c r="L17988" s="153"/>
      <c r="M17988" s="153"/>
      <c r="N17988" s="153"/>
      <c r="O17988" s="153"/>
      <c r="P17988" s="153"/>
      <c r="Q17988" s="153"/>
      <c r="R17988" s="153"/>
      <c r="S17988" s="152"/>
      <c r="T17988" s="154"/>
    </row>
    <row r="17989" spans="8:20" x14ac:dyDescent="0.25">
      <c r="H17989" s="153"/>
      <c r="I17989" s="151"/>
      <c r="J17989" s="153"/>
      <c r="K17989" s="153"/>
      <c r="L17989" s="153"/>
      <c r="M17989" s="153"/>
      <c r="N17989" s="153"/>
      <c r="O17989" s="153"/>
      <c r="P17989" s="153"/>
      <c r="Q17989" s="153"/>
      <c r="R17989" s="153"/>
      <c r="S17989" s="152"/>
      <c r="T17989" s="154"/>
    </row>
    <row r="17990" spans="8:20" x14ac:dyDescent="0.25">
      <c r="H17990" s="153"/>
      <c r="I17990" s="151"/>
      <c r="J17990" s="153"/>
      <c r="K17990" s="153"/>
      <c r="L17990" s="153"/>
      <c r="M17990" s="153"/>
      <c r="N17990" s="153"/>
      <c r="O17990" s="153"/>
      <c r="P17990" s="153"/>
      <c r="Q17990" s="153"/>
      <c r="R17990" s="153"/>
      <c r="S17990" s="152"/>
      <c r="T17990" s="154"/>
    </row>
    <row r="17991" spans="8:20" x14ac:dyDescent="0.25">
      <c r="H17991" s="153"/>
      <c r="I17991" s="151"/>
      <c r="J17991" s="153"/>
      <c r="K17991" s="153"/>
      <c r="L17991" s="153"/>
      <c r="M17991" s="153"/>
      <c r="N17991" s="153"/>
      <c r="O17991" s="153"/>
      <c r="P17991" s="153"/>
      <c r="Q17991" s="153"/>
      <c r="R17991" s="153"/>
      <c r="S17991" s="152"/>
      <c r="T17991" s="154"/>
    </row>
    <row r="17992" spans="8:20" x14ac:dyDescent="0.25">
      <c r="H17992" s="153"/>
      <c r="I17992" s="151"/>
      <c r="J17992" s="153"/>
      <c r="K17992" s="153"/>
      <c r="L17992" s="153"/>
      <c r="M17992" s="153"/>
      <c r="N17992" s="153"/>
      <c r="O17992" s="153"/>
      <c r="P17992" s="153"/>
      <c r="Q17992" s="153"/>
      <c r="R17992" s="153"/>
      <c r="S17992" s="152"/>
      <c r="T17992" s="154"/>
    </row>
    <row r="17993" spans="8:20" x14ac:dyDescent="0.25">
      <c r="H17993" s="153"/>
      <c r="I17993" s="151"/>
      <c r="J17993" s="153"/>
      <c r="K17993" s="153"/>
      <c r="L17993" s="153"/>
      <c r="M17993" s="153"/>
      <c r="N17993" s="153"/>
      <c r="O17993" s="153"/>
      <c r="P17993" s="153"/>
      <c r="Q17993" s="153"/>
      <c r="R17993" s="153"/>
      <c r="S17993" s="152"/>
      <c r="T17993" s="154"/>
    </row>
    <row r="17994" spans="8:20" x14ac:dyDescent="0.25">
      <c r="H17994" s="153"/>
      <c r="I17994" s="151"/>
      <c r="J17994" s="153"/>
      <c r="K17994" s="153"/>
      <c r="L17994" s="153"/>
      <c r="M17994" s="153"/>
      <c r="N17994" s="153"/>
      <c r="O17994" s="153"/>
      <c r="P17994" s="153"/>
      <c r="Q17994" s="153"/>
      <c r="R17994" s="153"/>
      <c r="S17994" s="152"/>
      <c r="T17994" s="154"/>
    </row>
    <row r="17995" spans="8:20" x14ac:dyDescent="0.25">
      <c r="H17995" s="153"/>
      <c r="I17995" s="151"/>
      <c r="J17995" s="153"/>
      <c r="K17995" s="153"/>
      <c r="L17995" s="153"/>
      <c r="M17995" s="153"/>
      <c r="N17995" s="153"/>
      <c r="O17995" s="153"/>
      <c r="P17995" s="153"/>
      <c r="Q17995" s="153"/>
      <c r="R17995" s="153"/>
      <c r="S17995" s="152"/>
      <c r="T17995" s="154"/>
    </row>
    <row r="17996" spans="8:20" x14ac:dyDescent="0.25">
      <c r="H17996" s="153"/>
      <c r="I17996" s="151"/>
      <c r="J17996" s="153"/>
      <c r="K17996" s="153"/>
      <c r="L17996" s="153"/>
      <c r="M17996" s="153"/>
      <c r="N17996" s="153"/>
      <c r="O17996" s="153"/>
      <c r="P17996" s="153"/>
      <c r="Q17996" s="153"/>
      <c r="R17996" s="153"/>
      <c r="S17996" s="152"/>
      <c r="T17996" s="154"/>
    </row>
    <row r="17997" spans="8:20" x14ac:dyDescent="0.25">
      <c r="H17997" s="153"/>
      <c r="I17997" s="151"/>
      <c r="J17997" s="153"/>
      <c r="K17997" s="153"/>
      <c r="L17997" s="153"/>
      <c r="M17997" s="153"/>
      <c r="N17997" s="153"/>
      <c r="O17997" s="153"/>
      <c r="P17997" s="153"/>
      <c r="Q17997" s="153"/>
      <c r="R17997" s="153"/>
      <c r="S17997" s="152"/>
      <c r="T17997" s="154"/>
    </row>
    <row r="17998" spans="8:20" x14ac:dyDescent="0.25">
      <c r="H17998" s="153"/>
      <c r="I17998" s="151"/>
      <c r="J17998" s="153"/>
      <c r="K17998" s="153"/>
      <c r="L17998" s="153"/>
      <c r="M17998" s="153"/>
      <c r="N17998" s="153"/>
      <c r="O17998" s="153"/>
      <c r="P17998" s="153"/>
      <c r="Q17998" s="153"/>
      <c r="R17998" s="153"/>
      <c r="S17998" s="152"/>
      <c r="T17998" s="154"/>
    </row>
    <row r="17999" spans="8:20" x14ac:dyDescent="0.25">
      <c r="H17999" s="153"/>
      <c r="I17999" s="151"/>
      <c r="J17999" s="153"/>
      <c r="K17999" s="153"/>
      <c r="L17999" s="153"/>
      <c r="M17999" s="153"/>
      <c r="N17999" s="153"/>
      <c r="O17999" s="153"/>
      <c r="P17999" s="153"/>
      <c r="Q17999" s="153"/>
      <c r="R17999" s="153"/>
      <c r="S17999" s="152"/>
      <c r="T17999" s="154"/>
    </row>
    <row r="18000" spans="8:20" x14ac:dyDescent="0.25">
      <c r="H18000" s="153"/>
      <c r="I18000" s="151"/>
      <c r="J18000" s="153"/>
      <c r="K18000" s="153"/>
      <c r="L18000" s="153"/>
      <c r="M18000" s="153"/>
      <c r="N18000" s="153"/>
      <c r="O18000" s="153"/>
      <c r="P18000" s="153"/>
      <c r="Q18000" s="153"/>
      <c r="R18000" s="153"/>
      <c r="S18000" s="152"/>
      <c r="T18000" s="154"/>
    </row>
    <row r="18001" spans="8:20" x14ac:dyDescent="0.25">
      <c r="H18001" s="153"/>
      <c r="I18001" s="151"/>
      <c r="J18001" s="153"/>
      <c r="K18001" s="153"/>
      <c r="L18001" s="153"/>
      <c r="M18001" s="153"/>
      <c r="N18001" s="153"/>
      <c r="O18001" s="153"/>
      <c r="P18001" s="153"/>
      <c r="Q18001" s="153"/>
      <c r="R18001" s="153"/>
      <c r="S18001" s="152"/>
      <c r="T18001" s="154"/>
    </row>
    <row r="18002" spans="8:20" x14ac:dyDescent="0.25">
      <c r="H18002" s="153"/>
      <c r="I18002" s="151"/>
      <c r="J18002" s="153"/>
      <c r="K18002" s="153"/>
      <c r="L18002" s="153"/>
      <c r="M18002" s="153"/>
      <c r="N18002" s="153"/>
      <c r="O18002" s="153"/>
      <c r="P18002" s="153"/>
      <c r="Q18002" s="153"/>
      <c r="R18002" s="153"/>
      <c r="S18002" s="152"/>
      <c r="T18002" s="154"/>
    </row>
    <row r="18003" spans="8:20" x14ac:dyDescent="0.25">
      <c r="H18003" s="153"/>
      <c r="I18003" s="151"/>
      <c r="J18003" s="153"/>
      <c r="K18003" s="153"/>
      <c r="L18003" s="153"/>
      <c r="M18003" s="153"/>
      <c r="N18003" s="153"/>
      <c r="O18003" s="153"/>
      <c r="P18003" s="153"/>
      <c r="Q18003" s="153"/>
      <c r="R18003" s="153"/>
      <c r="S18003" s="152"/>
      <c r="T18003" s="154"/>
    </row>
    <row r="18004" spans="8:20" x14ac:dyDescent="0.25">
      <c r="H18004" s="153"/>
      <c r="I18004" s="151"/>
      <c r="J18004" s="153"/>
      <c r="K18004" s="153"/>
      <c r="L18004" s="153"/>
      <c r="M18004" s="153"/>
      <c r="N18004" s="153"/>
      <c r="O18004" s="153"/>
      <c r="P18004" s="153"/>
      <c r="Q18004" s="153"/>
      <c r="R18004" s="153"/>
      <c r="S18004" s="152"/>
      <c r="T18004" s="154"/>
    </row>
    <row r="18005" spans="8:20" x14ac:dyDescent="0.25">
      <c r="H18005" s="153"/>
      <c r="I18005" s="151"/>
      <c r="J18005" s="153"/>
      <c r="K18005" s="153"/>
      <c r="L18005" s="153"/>
      <c r="M18005" s="153"/>
      <c r="N18005" s="153"/>
      <c r="O18005" s="153"/>
      <c r="P18005" s="153"/>
      <c r="Q18005" s="153"/>
      <c r="R18005" s="153"/>
      <c r="S18005" s="152"/>
      <c r="T18005" s="154"/>
    </row>
    <row r="18006" spans="8:20" x14ac:dyDescent="0.25">
      <c r="H18006" s="153"/>
      <c r="I18006" s="151"/>
      <c r="J18006" s="153"/>
      <c r="K18006" s="153"/>
      <c r="L18006" s="153"/>
      <c r="M18006" s="153"/>
      <c r="N18006" s="153"/>
      <c r="O18006" s="153"/>
      <c r="P18006" s="153"/>
      <c r="Q18006" s="153"/>
      <c r="R18006" s="153"/>
      <c r="S18006" s="152"/>
      <c r="T18006" s="154"/>
    </row>
    <row r="18007" spans="8:20" x14ac:dyDescent="0.25">
      <c r="H18007" s="153"/>
      <c r="I18007" s="151"/>
      <c r="J18007" s="153"/>
      <c r="K18007" s="153"/>
      <c r="L18007" s="153"/>
      <c r="M18007" s="153"/>
      <c r="N18007" s="153"/>
      <c r="O18007" s="153"/>
      <c r="P18007" s="153"/>
      <c r="Q18007" s="153"/>
      <c r="R18007" s="153"/>
      <c r="S18007" s="152"/>
      <c r="T18007" s="154"/>
    </row>
    <row r="18008" spans="8:20" x14ac:dyDescent="0.25">
      <c r="H18008" s="153"/>
      <c r="I18008" s="151"/>
      <c r="J18008" s="153"/>
      <c r="K18008" s="153"/>
      <c r="L18008" s="153"/>
      <c r="M18008" s="153"/>
      <c r="N18008" s="153"/>
      <c r="O18008" s="153"/>
      <c r="P18008" s="153"/>
      <c r="Q18008" s="153"/>
      <c r="R18008" s="153"/>
      <c r="S18008" s="152"/>
      <c r="T18008" s="154"/>
    </row>
    <row r="18009" spans="8:20" x14ac:dyDescent="0.25">
      <c r="H18009" s="153"/>
      <c r="I18009" s="151"/>
      <c r="J18009" s="153"/>
      <c r="K18009" s="153"/>
      <c r="L18009" s="153"/>
      <c r="M18009" s="153"/>
      <c r="N18009" s="153"/>
      <c r="O18009" s="153"/>
      <c r="P18009" s="153"/>
      <c r="Q18009" s="153"/>
      <c r="R18009" s="153"/>
      <c r="S18009" s="152"/>
      <c r="T18009" s="154"/>
    </row>
    <row r="18010" spans="8:20" x14ac:dyDescent="0.25">
      <c r="H18010" s="153"/>
      <c r="I18010" s="151"/>
      <c r="J18010" s="153"/>
      <c r="K18010" s="153"/>
      <c r="L18010" s="153"/>
      <c r="M18010" s="153"/>
      <c r="N18010" s="153"/>
      <c r="O18010" s="153"/>
      <c r="P18010" s="153"/>
      <c r="Q18010" s="153"/>
      <c r="R18010" s="153"/>
      <c r="S18010" s="152"/>
      <c r="T18010" s="154"/>
    </row>
    <row r="18011" spans="8:20" x14ac:dyDescent="0.25">
      <c r="H18011" s="153"/>
      <c r="I18011" s="151"/>
      <c r="J18011" s="153"/>
      <c r="K18011" s="153"/>
      <c r="L18011" s="153"/>
      <c r="M18011" s="153"/>
      <c r="N18011" s="153"/>
      <c r="O18011" s="153"/>
      <c r="P18011" s="153"/>
      <c r="Q18011" s="153"/>
      <c r="R18011" s="153"/>
      <c r="S18011" s="152"/>
      <c r="T18011" s="154"/>
    </row>
    <row r="18012" spans="8:20" x14ac:dyDescent="0.25">
      <c r="H18012" s="153"/>
      <c r="I18012" s="151"/>
      <c r="J18012" s="153"/>
      <c r="K18012" s="153"/>
      <c r="L18012" s="153"/>
      <c r="M18012" s="153"/>
      <c r="N18012" s="153"/>
      <c r="O18012" s="153"/>
      <c r="P18012" s="153"/>
      <c r="Q18012" s="153"/>
      <c r="R18012" s="153"/>
      <c r="S18012" s="152"/>
      <c r="T18012" s="154"/>
    </row>
    <row r="18013" spans="8:20" x14ac:dyDescent="0.25">
      <c r="H18013" s="153"/>
      <c r="I18013" s="151"/>
      <c r="J18013" s="153"/>
      <c r="K18013" s="153"/>
      <c r="L18013" s="153"/>
      <c r="M18013" s="153"/>
      <c r="N18013" s="153"/>
      <c r="O18013" s="153"/>
      <c r="P18013" s="153"/>
      <c r="Q18013" s="153"/>
      <c r="R18013" s="153"/>
      <c r="S18013" s="152"/>
      <c r="T18013" s="154"/>
    </row>
    <row r="18014" spans="8:20" x14ac:dyDescent="0.25">
      <c r="H18014" s="153"/>
      <c r="I18014" s="151"/>
      <c r="J18014" s="153"/>
      <c r="K18014" s="153"/>
      <c r="L18014" s="153"/>
      <c r="M18014" s="153"/>
      <c r="N18014" s="153"/>
      <c r="O18014" s="153"/>
      <c r="P18014" s="153"/>
      <c r="Q18014" s="153"/>
      <c r="R18014" s="153"/>
      <c r="S18014" s="152"/>
      <c r="T18014" s="154"/>
    </row>
    <row r="18015" spans="8:20" x14ac:dyDescent="0.25">
      <c r="H18015" s="153"/>
      <c r="I18015" s="151"/>
      <c r="J18015" s="153"/>
      <c r="K18015" s="153"/>
      <c r="L18015" s="153"/>
      <c r="M18015" s="153"/>
      <c r="N18015" s="153"/>
      <c r="O18015" s="153"/>
      <c r="P18015" s="153"/>
      <c r="Q18015" s="153"/>
      <c r="R18015" s="153"/>
      <c r="S18015" s="152"/>
      <c r="T18015" s="154"/>
    </row>
    <row r="18016" spans="8:20" x14ac:dyDescent="0.25">
      <c r="H18016" s="153"/>
      <c r="I18016" s="151"/>
      <c r="J18016" s="153"/>
      <c r="K18016" s="153"/>
      <c r="L18016" s="153"/>
      <c r="M18016" s="153"/>
      <c r="N18016" s="153"/>
      <c r="O18016" s="153"/>
      <c r="P18016" s="153"/>
      <c r="Q18016" s="153"/>
      <c r="R18016" s="153"/>
      <c r="S18016" s="152"/>
      <c r="T18016" s="154"/>
    </row>
    <row r="18017" spans="8:20" x14ac:dyDescent="0.25">
      <c r="H18017" s="153"/>
      <c r="I18017" s="151"/>
      <c r="J18017" s="153"/>
      <c r="K18017" s="153"/>
      <c r="L18017" s="153"/>
      <c r="M18017" s="153"/>
      <c r="N18017" s="153"/>
      <c r="O18017" s="153"/>
      <c r="P18017" s="153"/>
      <c r="Q18017" s="153"/>
      <c r="R18017" s="153"/>
      <c r="S18017" s="152"/>
      <c r="T18017" s="154"/>
    </row>
    <row r="18018" spans="8:20" x14ac:dyDescent="0.25">
      <c r="H18018" s="153"/>
      <c r="I18018" s="151"/>
      <c r="J18018" s="153"/>
      <c r="K18018" s="153"/>
      <c r="L18018" s="153"/>
      <c r="M18018" s="153"/>
      <c r="N18018" s="153"/>
      <c r="O18018" s="153"/>
      <c r="P18018" s="153"/>
      <c r="Q18018" s="153"/>
      <c r="R18018" s="153"/>
      <c r="S18018" s="152"/>
      <c r="T18018" s="154"/>
    </row>
    <row r="18019" spans="8:20" x14ac:dyDescent="0.25">
      <c r="H18019" s="153"/>
      <c r="I18019" s="151"/>
      <c r="J18019" s="153"/>
      <c r="K18019" s="153"/>
      <c r="L18019" s="153"/>
      <c r="M18019" s="153"/>
      <c r="N18019" s="153"/>
      <c r="O18019" s="153"/>
      <c r="P18019" s="153"/>
      <c r="Q18019" s="153"/>
      <c r="R18019" s="153"/>
      <c r="S18019" s="152"/>
      <c r="T18019" s="154"/>
    </row>
    <row r="18020" spans="8:20" x14ac:dyDescent="0.25">
      <c r="H18020" s="153"/>
      <c r="I18020" s="151"/>
      <c r="J18020" s="153"/>
      <c r="K18020" s="153"/>
      <c r="L18020" s="153"/>
      <c r="M18020" s="153"/>
      <c r="N18020" s="153"/>
      <c r="O18020" s="153"/>
      <c r="P18020" s="153"/>
      <c r="Q18020" s="153"/>
      <c r="R18020" s="153"/>
      <c r="S18020" s="152"/>
      <c r="T18020" s="154"/>
    </row>
    <row r="18021" spans="8:20" x14ac:dyDescent="0.25">
      <c r="H18021" s="153"/>
      <c r="I18021" s="151"/>
      <c r="J18021" s="153"/>
      <c r="K18021" s="153"/>
      <c r="L18021" s="153"/>
      <c r="M18021" s="153"/>
      <c r="N18021" s="153"/>
      <c r="O18021" s="153"/>
      <c r="P18021" s="153"/>
      <c r="Q18021" s="153"/>
      <c r="R18021" s="153"/>
      <c r="S18021" s="152"/>
      <c r="T18021" s="154"/>
    </row>
    <row r="18022" spans="8:20" x14ac:dyDescent="0.25">
      <c r="H18022" s="153"/>
      <c r="I18022" s="151"/>
      <c r="J18022" s="153"/>
      <c r="K18022" s="153"/>
      <c r="L18022" s="153"/>
      <c r="M18022" s="153"/>
      <c r="N18022" s="153"/>
      <c r="O18022" s="153"/>
      <c r="P18022" s="153"/>
      <c r="Q18022" s="153"/>
      <c r="R18022" s="153"/>
      <c r="S18022" s="152"/>
      <c r="T18022" s="154"/>
    </row>
    <row r="18023" spans="8:20" x14ac:dyDescent="0.25">
      <c r="H18023" s="153"/>
      <c r="I18023" s="151"/>
      <c r="J18023" s="153"/>
      <c r="K18023" s="153"/>
      <c r="L18023" s="153"/>
      <c r="M18023" s="153"/>
      <c r="N18023" s="153"/>
      <c r="O18023" s="153"/>
      <c r="P18023" s="153"/>
      <c r="Q18023" s="153"/>
      <c r="R18023" s="153"/>
      <c r="S18023" s="152"/>
      <c r="T18023" s="154"/>
    </row>
    <row r="18024" spans="8:20" x14ac:dyDescent="0.25">
      <c r="H18024" s="153"/>
      <c r="I18024" s="151"/>
      <c r="J18024" s="153"/>
      <c r="K18024" s="153"/>
      <c r="L18024" s="153"/>
      <c r="M18024" s="153"/>
      <c r="N18024" s="153"/>
      <c r="O18024" s="153"/>
      <c r="P18024" s="153"/>
      <c r="Q18024" s="153"/>
      <c r="R18024" s="153"/>
      <c r="S18024" s="152"/>
      <c r="T18024" s="154"/>
    </row>
    <row r="18025" spans="8:20" x14ac:dyDescent="0.25">
      <c r="H18025" s="153"/>
      <c r="I18025" s="151"/>
      <c r="J18025" s="153"/>
      <c r="K18025" s="153"/>
      <c r="L18025" s="153"/>
      <c r="M18025" s="153"/>
      <c r="N18025" s="153"/>
      <c r="O18025" s="153"/>
      <c r="P18025" s="153"/>
      <c r="Q18025" s="153"/>
      <c r="R18025" s="153"/>
      <c r="S18025" s="152"/>
      <c r="T18025" s="154"/>
    </row>
    <row r="18026" spans="8:20" x14ac:dyDescent="0.25">
      <c r="H18026" s="153"/>
      <c r="I18026" s="151"/>
      <c r="J18026" s="153"/>
      <c r="K18026" s="153"/>
      <c r="L18026" s="153"/>
      <c r="M18026" s="153"/>
      <c r="N18026" s="153"/>
      <c r="O18026" s="153"/>
      <c r="P18026" s="153"/>
      <c r="Q18026" s="153"/>
      <c r="R18026" s="153"/>
      <c r="S18026" s="152"/>
      <c r="T18026" s="154"/>
    </row>
    <row r="18027" spans="8:20" x14ac:dyDescent="0.25">
      <c r="H18027" s="153"/>
      <c r="I18027" s="151"/>
      <c r="J18027" s="153"/>
      <c r="K18027" s="153"/>
      <c r="L18027" s="153"/>
      <c r="M18027" s="153"/>
      <c r="N18027" s="153"/>
      <c r="O18027" s="153"/>
      <c r="P18027" s="153"/>
      <c r="Q18027" s="153"/>
      <c r="R18027" s="153"/>
      <c r="S18027" s="152"/>
      <c r="T18027" s="154"/>
    </row>
    <row r="18028" spans="8:20" x14ac:dyDescent="0.25">
      <c r="H18028" s="153"/>
      <c r="I18028" s="151"/>
      <c r="J18028" s="153"/>
      <c r="K18028" s="153"/>
      <c r="L18028" s="153"/>
      <c r="M18028" s="153"/>
      <c r="N18028" s="153"/>
      <c r="O18028" s="153"/>
      <c r="P18028" s="153"/>
      <c r="Q18028" s="153"/>
      <c r="R18028" s="153"/>
      <c r="S18028" s="152"/>
      <c r="T18028" s="154"/>
    </row>
    <row r="18029" spans="8:20" x14ac:dyDescent="0.25">
      <c r="H18029" s="153"/>
      <c r="I18029" s="151"/>
      <c r="J18029" s="153"/>
      <c r="K18029" s="153"/>
      <c r="L18029" s="153"/>
      <c r="M18029" s="153"/>
      <c r="N18029" s="153"/>
      <c r="O18029" s="153"/>
      <c r="P18029" s="153"/>
      <c r="Q18029" s="153"/>
      <c r="R18029" s="153"/>
      <c r="S18029" s="152"/>
      <c r="T18029" s="154"/>
    </row>
    <row r="18030" spans="8:20" x14ac:dyDescent="0.25">
      <c r="H18030" s="153"/>
      <c r="I18030" s="151"/>
      <c r="J18030" s="153"/>
      <c r="K18030" s="153"/>
      <c r="L18030" s="153"/>
      <c r="M18030" s="153"/>
      <c r="N18030" s="153"/>
      <c r="O18030" s="153"/>
      <c r="P18030" s="153"/>
      <c r="Q18030" s="153"/>
      <c r="R18030" s="153"/>
      <c r="S18030" s="152"/>
      <c r="T18030" s="154"/>
    </row>
    <row r="18031" spans="8:20" x14ac:dyDescent="0.25">
      <c r="H18031" s="153"/>
      <c r="I18031" s="151"/>
      <c r="J18031" s="153"/>
      <c r="K18031" s="153"/>
      <c r="L18031" s="153"/>
      <c r="M18031" s="153"/>
      <c r="N18031" s="153"/>
      <c r="O18031" s="153"/>
      <c r="P18031" s="153"/>
      <c r="Q18031" s="153"/>
      <c r="R18031" s="153"/>
      <c r="S18031" s="152"/>
      <c r="T18031" s="154"/>
    </row>
    <row r="18032" spans="8:20" x14ac:dyDescent="0.25">
      <c r="H18032" s="153"/>
      <c r="I18032" s="151"/>
      <c r="J18032" s="153"/>
      <c r="K18032" s="153"/>
      <c r="L18032" s="153"/>
      <c r="M18032" s="153"/>
      <c r="N18032" s="153"/>
      <c r="O18032" s="153"/>
      <c r="P18032" s="153"/>
      <c r="Q18032" s="153"/>
      <c r="R18032" s="153"/>
      <c r="S18032" s="152"/>
      <c r="T18032" s="154"/>
    </row>
    <row r="18033" spans="8:20" x14ac:dyDescent="0.25">
      <c r="H18033" s="153"/>
      <c r="I18033" s="151"/>
      <c r="J18033" s="153"/>
      <c r="K18033" s="153"/>
      <c r="L18033" s="153"/>
      <c r="M18033" s="153"/>
      <c r="N18033" s="153"/>
      <c r="O18033" s="153"/>
      <c r="P18033" s="153"/>
      <c r="Q18033" s="153"/>
      <c r="R18033" s="153"/>
      <c r="S18033" s="152"/>
      <c r="T18033" s="154"/>
    </row>
    <row r="18034" spans="8:20" x14ac:dyDescent="0.25">
      <c r="H18034" s="153"/>
      <c r="I18034" s="151"/>
      <c r="J18034" s="153"/>
      <c r="K18034" s="153"/>
      <c r="L18034" s="153"/>
      <c r="M18034" s="153"/>
      <c r="N18034" s="153"/>
      <c r="O18034" s="153"/>
      <c r="P18034" s="153"/>
      <c r="Q18034" s="153"/>
      <c r="R18034" s="153"/>
      <c r="S18034" s="152"/>
      <c r="T18034" s="154"/>
    </row>
    <row r="18035" spans="8:20" x14ac:dyDescent="0.25">
      <c r="H18035" s="153"/>
      <c r="I18035" s="151"/>
      <c r="J18035" s="153"/>
      <c r="K18035" s="153"/>
      <c r="L18035" s="153"/>
      <c r="M18035" s="153"/>
      <c r="N18035" s="153"/>
      <c r="O18035" s="153"/>
      <c r="P18035" s="153"/>
      <c r="Q18035" s="153"/>
      <c r="R18035" s="153"/>
      <c r="S18035" s="152"/>
      <c r="T18035" s="154"/>
    </row>
    <row r="18036" spans="8:20" x14ac:dyDescent="0.25">
      <c r="H18036" s="153"/>
      <c r="I18036" s="151"/>
      <c r="J18036" s="153"/>
      <c r="K18036" s="153"/>
      <c r="L18036" s="153"/>
      <c r="M18036" s="153"/>
      <c r="N18036" s="153"/>
      <c r="O18036" s="153"/>
      <c r="P18036" s="153"/>
      <c r="Q18036" s="153"/>
      <c r="R18036" s="153"/>
      <c r="S18036" s="152"/>
      <c r="T18036" s="154"/>
    </row>
    <row r="18037" spans="8:20" x14ac:dyDescent="0.25">
      <c r="H18037" s="153"/>
      <c r="I18037" s="151"/>
      <c r="J18037" s="153"/>
      <c r="K18037" s="153"/>
      <c r="L18037" s="153"/>
      <c r="M18037" s="153"/>
      <c r="N18037" s="153"/>
      <c r="O18037" s="153"/>
      <c r="P18037" s="153"/>
      <c r="Q18037" s="153"/>
      <c r="R18037" s="153"/>
      <c r="S18037" s="152"/>
      <c r="T18037" s="154"/>
    </row>
    <row r="18038" spans="8:20" x14ac:dyDescent="0.25">
      <c r="H18038" s="153"/>
      <c r="I18038" s="151"/>
      <c r="J18038" s="153"/>
      <c r="K18038" s="153"/>
      <c r="L18038" s="153"/>
      <c r="M18038" s="153"/>
      <c r="N18038" s="153"/>
      <c r="O18038" s="153"/>
      <c r="P18038" s="153"/>
      <c r="Q18038" s="153"/>
      <c r="R18038" s="153"/>
      <c r="S18038" s="152"/>
      <c r="T18038" s="154"/>
    </row>
    <row r="18039" spans="8:20" x14ac:dyDescent="0.25">
      <c r="H18039" s="153"/>
      <c r="I18039" s="151"/>
      <c r="J18039" s="153"/>
      <c r="K18039" s="153"/>
      <c r="L18039" s="153"/>
      <c r="M18039" s="153"/>
      <c r="N18039" s="153"/>
      <c r="O18039" s="153"/>
      <c r="P18039" s="153"/>
      <c r="Q18039" s="153"/>
      <c r="R18039" s="153"/>
      <c r="S18039" s="152"/>
      <c r="T18039" s="154"/>
    </row>
    <row r="18040" spans="8:20" x14ac:dyDescent="0.25">
      <c r="H18040" s="153"/>
      <c r="I18040" s="151"/>
      <c r="J18040" s="153"/>
      <c r="K18040" s="153"/>
      <c r="L18040" s="153"/>
      <c r="M18040" s="153"/>
      <c r="N18040" s="153"/>
      <c r="O18040" s="153"/>
      <c r="P18040" s="153"/>
      <c r="Q18040" s="153"/>
      <c r="R18040" s="153"/>
      <c r="S18040" s="152"/>
      <c r="T18040" s="154"/>
    </row>
    <row r="18041" spans="8:20" x14ac:dyDescent="0.25">
      <c r="H18041" s="153"/>
      <c r="I18041" s="151"/>
      <c r="J18041" s="153"/>
      <c r="K18041" s="153"/>
      <c r="L18041" s="153"/>
      <c r="M18041" s="153"/>
      <c r="N18041" s="153"/>
      <c r="O18041" s="153"/>
      <c r="P18041" s="153"/>
      <c r="Q18041" s="153"/>
      <c r="R18041" s="153"/>
      <c r="S18041" s="152"/>
      <c r="T18041" s="154"/>
    </row>
    <row r="18042" spans="8:20" x14ac:dyDescent="0.25">
      <c r="H18042" s="153"/>
      <c r="I18042" s="151"/>
      <c r="J18042" s="153"/>
      <c r="K18042" s="153"/>
      <c r="L18042" s="153"/>
      <c r="M18042" s="153"/>
      <c r="N18042" s="153"/>
      <c r="O18042" s="153"/>
      <c r="P18042" s="153"/>
      <c r="Q18042" s="153"/>
      <c r="R18042" s="153"/>
      <c r="S18042" s="152"/>
      <c r="T18042" s="154"/>
    </row>
    <row r="18043" spans="8:20" x14ac:dyDescent="0.25">
      <c r="H18043" s="153"/>
      <c r="I18043" s="151"/>
      <c r="J18043" s="153"/>
      <c r="K18043" s="153"/>
      <c r="L18043" s="153"/>
      <c r="M18043" s="153"/>
      <c r="N18043" s="153"/>
      <c r="O18043" s="153"/>
      <c r="P18043" s="153"/>
      <c r="Q18043" s="153"/>
      <c r="R18043" s="153"/>
      <c r="S18043" s="152"/>
      <c r="T18043" s="154"/>
    </row>
    <row r="18044" spans="8:20" x14ac:dyDescent="0.25">
      <c r="H18044" s="153"/>
      <c r="I18044" s="151"/>
      <c r="J18044" s="153"/>
      <c r="K18044" s="153"/>
      <c r="L18044" s="153"/>
      <c r="M18044" s="153"/>
      <c r="N18044" s="153"/>
      <c r="O18044" s="153"/>
      <c r="P18044" s="153"/>
      <c r="Q18044" s="153"/>
      <c r="R18044" s="153"/>
      <c r="S18044" s="152"/>
      <c r="T18044" s="154"/>
    </row>
    <row r="18045" spans="8:20" x14ac:dyDescent="0.25">
      <c r="H18045" s="153"/>
      <c r="I18045" s="151"/>
      <c r="J18045" s="153"/>
      <c r="K18045" s="153"/>
      <c r="L18045" s="153"/>
      <c r="M18045" s="153"/>
      <c r="N18045" s="153"/>
      <c r="O18045" s="153"/>
      <c r="P18045" s="153"/>
      <c r="Q18045" s="153"/>
      <c r="R18045" s="153"/>
      <c r="S18045" s="152"/>
      <c r="T18045" s="154"/>
    </row>
    <row r="18046" spans="8:20" x14ac:dyDescent="0.25">
      <c r="H18046" s="153"/>
      <c r="I18046" s="151"/>
      <c r="J18046" s="153"/>
      <c r="K18046" s="153"/>
      <c r="L18046" s="153"/>
      <c r="M18046" s="153"/>
      <c r="N18046" s="153"/>
      <c r="O18046" s="153"/>
      <c r="P18046" s="153"/>
      <c r="Q18046" s="153"/>
      <c r="R18046" s="153"/>
      <c r="S18046" s="152"/>
      <c r="T18046" s="154"/>
    </row>
    <row r="18047" spans="8:20" x14ac:dyDescent="0.25">
      <c r="H18047" s="153"/>
      <c r="I18047" s="151"/>
      <c r="J18047" s="153"/>
      <c r="K18047" s="153"/>
      <c r="L18047" s="153"/>
      <c r="M18047" s="153"/>
      <c r="N18047" s="153"/>
      <c r="O18047" s="153"/>
      <c r="P18047" s="153"/>
      <c r="Q18047" s="153"/>
      <c r="R18047" s="153"/>
      <c r="S18047" s="152"/>
      <c r="T18047" s="154"/>
    </row>
    <row r="18048" spans="8:20" x14ac:dyDescent="0.25">
      <c r="H18048" s="153"/>
      <c r="I18048" s="151"/>
      <c r="J18048" s="153"/>
      <c r="K18048" s="153"/>
      <c r="L18048" s="153"/>
      <c r="M18048" s="153"/>
      <c r="N18048" s="153"/>
      <c r="O18048" s="153"/>
      <c r="P18048" s="153"/>
      <c r="Q18048" s="153"/>
      <c r="R18048" s="153"/>
      <c r="S18048" s="152"/>
      <c r="T18048" s="154"/>
    </row>
    <row r="18049" spans="8:20" x14ac:dyDescent="0.25">
      <c r="H18049" s="153"/>
      <c r="I18049" s="151"/>
      <c r="J18049" s="153"/>
      <c r="K18049" s="153"/>
      <c r="L18049" s="153"/>
      <c r="M18049" s="153"/>
      <c r="N18049" s="153"/>
      <c r="O18049" s="153"/>
      <c r="P18049" s="153"/>
      <c r="Q18049" s="153"/>
      <c r="R18049" s="153"/>
      <c r="S18049" s="152"/>
      <c r="T18049" s="154"/>
    </row>
    <row r="18050" spans="8:20" x14ac:dyDescent="0.25">
      <c r="H18050" s="153"/>
      <c r="I18050" s="151"/>
      <c r="J18050" s="153"/>
      <c r="K18050" s="153"/>
      <c r="L18050" s="153"/>
      <c r="M18050" s="153"/>
      <c r="N18050" s="153"/>
      <c r="O18050" s="153"/>
      <c r="P18050" s="153"/>
      <c r="Q18050" s="153"/>
      <c r="R18050" s="153"/>
      <c r="S18050" s="152"/>
      <c r="T18050" s="154"/>
    </row>
    <row r="18051" spans="8:20" x14ac:dyDescent="0.25">
      <c r="H18051" s="153"/>
      <c r="I18051" s="151"/>
      <c r="J18051" s="153"/>
      <c r="K18051" s="153"/>
      <c r="L18051" s="153"/>
      <c r="M18051" s="153"/>
      <c r="N18051" s="153"/>
      <c r="O18051" s="153"/>
      <c r="P18051" s="153"/>
      <c r="Q18051" s="153"/>
      <c r="R18051" s="153"/>
      <c r="S18051" s="152"/>
      <c r="T18051" s="154"/>
    </row>
    <row r="18052" spans="8:20" x14ac:dyDescent="0.25">
      <c r="H18052" s="153"/>
      <c r="I18052" s="151"/>
      <c r="J18052" s="153"/>
      <c r="K18052" s="153"/>
      <c r="L18052" s="153"/>
      <c r="M18052" s="153"/>
      <c r="N18052" s="153"/>
      <c r="O18052" s="153"/>
      <c r="P18052" s="153"/>
      <c r="Q18052" s="153"/>
      <c r="R18052" s="153"/>
      <c r="S18052" s="152"/>
      <c r="T18052" s="154"/>
    </row>
    <row r="18053" spans="8:20" x14ac:dyDescent="0.25">
      <c r="H18053" s="153"/>
      <c r="I18053" s="151"/>
      <c r="J18053" s="153"/>
      <c r="K18053" s="153"/>
      <c r="L18053" s="153"/>
      <c r="M18053" s="153"/>
      <c r="N18053" s="153"/>
      <c r="O18053" s="153"/>
      <c r="P18053" s="153"/>
      <c r="Q18053" s="153"/>
      <c r="R18053" s="153"/>
      <c r="S18053" s="152"/>
      <c r="T18053" s="154"/>
    </row>
    <row r="18054" spans="8:20" x14ac:dyDescent="0.25">
      <c r="H18054" s="153"/>
      <c r="I18054" s="151"/>
      <c r="J18054" s="153"/>
      <c r="K18054" s="153"/>
      <c r="L18054" s="153"/>
      <c r="M18054" s="153"/>
      <c r="N18054" s="153"/>
      <c r="O18054" s="153"/>
      <c r="P18054" s="153"/>
      <c r="Q18054" s="153"/>
      <c r="R18054" s="153"/>
      <c r="S18054" s="152"/>
      <c r="T18054" s="154"/>
    </row>
    <row r="18055" spans="8:20" x14ac:dyDescent="0.25">
      <c r="H18055" s="153"/>
      <c r="I18055" s="151"/>
      <c r="J18055" s="153"/>
      <c r="K18055" s="153"/>
      <c r="L18055" s="153"/>
      <c r="M18055" s="153"/>
      <c r="N18055" s="153"/>
      <c r="O18055" s="153"/>
      <c r="P18055" s="153"/>
      <c r="Q18055" s="153"/>
      <c r="R18055" s="153"/>
      <c r="S18055" s="152"/>
      <c r="T18055" s="154"/>
    </row>
    <row r="18056" spans="8:20" x14ac:dyDescent="0.25">
      <c r="H18056" s="153"/>
      <c r="I18056" s="151"/>
      <c r="J18056" s="153"/>
      <c r="K18056" s="153"/>
      <c r="L18056" s="153"/>
      <c r="M18056" s="153"/>
      <c r="N18056" s="153"/>
      <c r="O18056" s="153"/>
      <c r="P18056" s="153"/>
      <c r="Q18056" s="153"/>
      <c r="R18056" s="153"/>
      <c r="S18056" s="152"/>
      <c r="T18056" s="154"/>
    </row>
    <row r="18057" spans="8:20" x14ac:dyDescent="0.25">
      <c r="H18057" s="153"/>
      <c r="I18057" s="151"/>
      <c r="J18057" s="153"/>
      <c r="K18057" s="153"/>
      <c r="L18057" s="153"/>
      <c r="M18057" s="153"/>
      <c r="N18057" s="153"/>
      <c r="O18057" s="153"/>
      <c r="P18057" s="153"/>
      <c r="Q18057" s="153"/>
      <c r="R18057" s="153"/>
      <c r="S18057" s="152"/>
      <c r="T18057" s="154"/>
    </row>
    <row r="18058" spans="8:20" x14ac:dyDescent="0.25">
      <c r="H18058" s="153"/>
      <c r="I18058" s="151"/>
      <c r="J18058" s="153"/>
      <c r="K18058" s="153"/>
      <c r="L18058" s="153"/>
      <c r="M18058" s="153"/>
      <c r="N18058" s="153"/>
      <c r="O18058" s="153"/>
      <c r="P18058" s="153"/>
      <c r="Q18058" s="153"/>
      <c r="R18058" s="153"/>
      <c r="S18058" s="152"/>
      <c r="T18058" s="154"/>
    </row>
    <row r="18059" spans="8:20" x14ac:dyDescent="0.25">
      <c r="H18059" s="153"/>
      <c r="I18059" s="151"/>
      <c r="J18059" s="153"/>
      <c r="K18059" s="153"/>
      <c r="L18059" s="153"/>
      <c r="M18059" s="153"/>
      <c r="N18059" s="153"/>
      <c r="O18059" s="153"/>
      <c r="P18059" s="153"/>
      <c r="Q18059" s="153"/>
      <c r="R18059" s="153"/>
      <c r="S18059" s="152"/>
      <c r="T18059" s="154"/>
    </row>
    <row r="18060" spans="8:20" x14ac:dyDescent="0.25">
      <c r="H18060" s="153"/>
      <c r="I18060" s="151"/>
      <c r="J18060" s="153"/>
      <c r="K18060" s="153"/>
      <c r="L18060" s="153"/>
      <c r="M18060" s="153"/>
      <c r="N18060" s="153"/>
      <c r="O18060" s="153"/>
      <c r="P18060" s="153"/>
      <c r="Q18060" s="153"/>
      <c r="R18060" s="153"/>
      <c r="S18060" s="152"/>
      <c r="T18060" s="154"/>
    </row>
    <row r="18061" spans="8:20" x14ac:dyDescent="0.25">
      <c r="H18061" s="153"/>
      <c r="I18061" s="151"/>
      <c r="J18061" s="153"/>
      <c r="K18061" s="153"/>
      <c r="L18061" s="153"/>
      <c r="M18061" s="153"/>
      <c r="N18061" s="153"/>
      <c r="O18061" s="153"/>
      <c r="P18061" s="153"/>
      <c r="Q18061" s="153"/>
      <c r="R18061" s="153"/>
      <c r="S18061" s="152"/>
      <c r="T18061" s="154"/>
    </row>
    <row r="18062" spans="8:20" x14ac:dyDescent="0.25">
      <c r="H18062" s="153"/>
      <c r="I18062" s="151"/>
      <c r="J18062" s="153"/>
      <c r="K18062" s="153"/>
      <c r="L18062" s="153"/>
      <c r="M18062" s="153"/>
      <c r="N18062" s="153"/>
      <c r="O18062" s="153"/>
      <c r="P18062" s="153"/>
      <c r="Q18062" s="153"/>
      <c r="R18062" s="153"/>
      <c r="S18062" s="152"/>
      <c r="T18062" s="154"/>
    </row>
    <row r="18063" spans="8:20" x14ac:dyDescent="0.25">
      <c r="H18063" s="153"/>
      <c r="I18063" s="151"/>
      <c r="J18063" s="153"/>
      <c r="K18063" s="153"/>
      <c r="L18063" s="153"/>
      <c r="M18063" s="153"/>
      <c r="N18063" s="153"/>
      <c r="O18063" s="153"/>
      <c r="P18063" s="153"/>
      <c r="Q18063" s="153"/>
      <c r="R18063" s="153"/>
      <c r="S18063" s="152"/>
      <c r="T18063" s="154"/>
    </row>
    <row r="18064" spans="8:20" x14ac:dyDescent="0.25">
      <c r="H18064" s="153"/>
      <c r="I18064" s="151"/>
      <c r="J18064" s="153"/>
      <c r="K18064" s="153"/>
      <c r="L18064" s="153"/>
      <c r="M18064" s="153"/>
      <c r="N18064" s="153"/>
      <c r="O18064" s="153"/>
      <c r="P18064" s="153"/>
      <c r="Q18064" s="153"/>
      <c r="R18064" s="153"/>
      <c r="S18064" s="152"/>
      <c r="T18064" s="154"/>
    </row>
    <row r="18065" spans="8:20" x14ac:dyDescent="0.25">
      <c r="H18065" s="153"/>
      <c r="I18065" s="151"/>
      <c r="J18065" s="153"/>
      <c r="K18065" s="153"/>
      <c r="L18065" s="153"/>
      <c r="M18065" s="153"/>
      <c r="N18065" s="153"/>
      <c r="O18065" s="153"/>
      <c r="P18065" s="153"/>
      <c r="Q18065" s="153"/>
      <c r="R18065" s="153"/>
      <c r="S18065" s="152"/>
      <c r="T18065" s="154"/>
    </row>
    <row r="18066" spans="8:20" x14ac:dyDescent="0.25">
      <c r="H18066" s="153"/>
      <c r="I18066" s="151"/>
      <c r="J18066" s="153"/>
      <c r="K18066" s="153"/>
      <c r="L18066" s="153"/>
      <c r="M18066" s="153"/>
      <c r="N18066" s="153"/>
      <c r="O18066" s="153"/>
      <c r="P18066" s="153"/>
      <c r="Q18066" s="153"/>
      <c r="R18066" s="153"/>
      <c r="S18066" s="152"/>
      <c r="T18066" s="154"/>
    </row>
    <row r="18067" spans="8:20" x14ac:dyDescent="0.25">
      <c r="H18067" s="153"/>
      <c r="I18067" s="151"/>
      <c r="J18067" s="153"/>
      <c r="K18067" s="153"/>
      <c r="L18067" s="153"/>
      <c r="M18067" s="153"/>
      <c r="N18067" s="153"/>
      <c r="O18067" s="153"/>
      <c r="P18067" s="153"/>
      <c r="Q18067" s="153"/>
      <c r="R18067" s="153"/>
      <c r="S18067" s="152"/>
      <c r="T18067" s="154"/>
    </row>
    <row r="18068" spans="8:20" x14ac:dyDescent="0.25">
      <c r="H18068" s="153"/>
      <c r="I18068" s="151"/>
      <c r="J18068" s="153"/>
      <c r="K18068" s="153"/>
      <c r="L18068" s="153"/>
      <c r="M18068" s="153"/>
      <c r="N18068" s="153"/>
      <c r="O18068" s="153"/>
      <c r="P18068" s="153"/>
      <c r="Q18068" s="153"/>
      <c r="R18068" s="153"/>
      <c r="S18068" s="152"/>
      <c r="T18068" s="154"/>
    </row>
    <row r="18069" spans="8:20" x14ac:dyDescent="0.25">
      <c r="H18069" s="153"/>
      <c r="I18069" s="151"/>
      <c r="J18069" s="153"/>
      <c r="K18069" s="153"/>
      <c r="L18069" s="153"/>
      <c r="M18069" s="153"/>
      <c r="N18069" s="153"/>
      <c r="O18069" s="153"/>
      <c r="P18069" s="153"/>
      <c r="Q18069" s="153"/>
      <c r="R18069" s="153"/>
      <c r="S18069" s="152"/>
      <c r="T18069" s="154"/>
    </row>
    <row r="18070" spans="8:20" x14ac:dyDescent="0.25">
      <c r="H18070" s="153"/>
      <c r="I18070" s="151"/>
      <c r="J18070" s="153"/>
      <c r="K18070" s="153"/>
      <c r="L18070" s="153"/>
      <c r="M18070" s="153"/>
      <c r="N18070" s="153"/>
      <c r="O18070" s="153"/>
      <c r="P18070" s="153"/>
      <c r="Q18070" s="153"/>
      <c r="R18070" s="153"/>
      <c r="S18070" s="152"/>
      <c r="T18070" s="154"/>
    </row>
    <row r="18071" spans="8:20" x14ac:dyDescent="0.25">
      <c r="H18071" s="153"/>
      <c r="I18071" s="151"/>
      <c r="J18071" s="153"/>
      <c r="K18071" s="153"/>
      <c r="L18071" s="153"/>
      <c r="M18071" s="153"/>
      <c r="N18071" s="153"/>
      <c r="O18071" s="153"/>
      <c r="P18071" s="153"/>
      <c r="Q18071" s="153"/>
      <c r="R18071" s="153"/>
      <c r="S18071" s="152"/>
      <c r="T18071" s="154"/>
    </row>
    <row r="18072" spans="8:20" x14ac:dyDescent="0.25">
      <c r="H18072" s="153"/>
      <c r="I18072" s="151"/>
      <c r="J18072" s="153"/>
      <c r="K18072" s="153"/>
      <c r="L18072" s="153"/>
      <c r="M18072" s="153"/>
      <c r="N18072" s="153"/>
      <c r="O18072" s="153"/>
      <c r="P18072" s="153"/>
      <c r="Q18072" s="153"/>
      <c r="R18072" s="153"/>
      <c r="S18072" s="152"/>
      <c r="T18072" s="154"/>
    </row>
    <row r="18073" spans="8:20" x14ac:dyDescent="0.25">
      <c r="H18073" s="153"/>
      <c r="I18073" s="151"/>
      <c r="J18073" s="153"/>
      <c r="K18073" s="153"/>
      <c r="L18073" s="153"/>
      <c r="M18073" s="153"/>
      <c r="N18073" s="153"/>
      <c r="O18073" s="153"/>
      <c r="P18073" s="153"/>
      <c r="Q18073" s="153"/>
      <c r="R18073" s="153"/>
      <c r="S18073" s="152"/>
      <c r="T18073" s="154"/>
    </row>
    <row r="18074" spans="8:20" x14ac:dyDescent="0.25">
      <c r="H18074" s="153"/>
      <c r="I18074" s="151"/>
      <c r="J18074" s="153"/>
      <c r="K18074" s="153"/>
      <c r="L18074" s="153"/>
      <c r="M18074" s="153"/>
      <c r="N18074" s="153"/>
      <c r="O18074" s="153"/>
      <c r="P18074" s="153"/>
      <c r="Q18074" s="153"/>
      <c r="R18074" s="153"/>
      <c r="S18074" s="152"/>
      <c r="T18074" s="154"/>
    </row>
    <row r="18075" spans="8:20" x14ac:dyDescent="0.25">
      <c r="H18075" s="153"/>
      <c r="I18075" s="151"/>
      <c r="J18075" s="153"/>
      <c r="K18075" s="153"/>
      <c r="L18075" s="153"/>
      <c r="M18075" s="153"/>
      <c r="N18075" s="153"/>
      <c r="O18075" s="153"/>
      <c r="P18075" s="153"/>
      <c r="Q18075" s="153"/>
      <c r="R18075" s="153"/>
      <c r="S18075" s="152"/>
      <c r="T18075" s="154"/>
    </row>
    <row r="18076" spans="8:20" x14ac:dyDescent="0.25">
      <c r="H18076" s="153"/>
      <c r="I18076" s="151"/>
      <c r="J18076" s="153"/>
      <c r="K18076" s="153"/>
      <c r="L18076" s="153"/>
      <c r="M18076" s="153"/>
      <c r="N18076" s="153"/>
      <c r="O18076" s="153"/>
      <c r="P18076" s="153"/>
      <c r="Q18076" s="153"/>
      <c r="R18076" s="153"/>
      <c r="S18076" s="152"/>
      <c r="T18076" s="154"/>
    </row>
    <row r="18077" spans="8:20" x14ac:dyDescent="0.25">
      <c r="H18077" s="153"/>
      <c r="I18077" s="151"/>
      <c r="J18077" s="153"/>
      <c r="K18077" s="153"/>
      <c r="L18077" s="153"/>
      <c r="M18077" s="153"/>
      <c r="N18077" s="153"/>
      <c r="O18077" s="153"/>
      <c r="P18077" s="153"/>
      <c r="Q18077" s="153"/>
      <c r="R18077" s="153"/>
      <c r="S18077" s="152"/>
      <c r="T18077" s="154"/>
    </row>
    <row r="18078" spans="8:20" x14ac:dyDescent="0.25">
      <c r="H18078" s="153"/>
      <c r="I18078" s="151"/>
      <c r="J18078" s="153"/>
      <c r="K18078" s="153"/>
      <c r="L18078" s="153"/>
      <c r="M18078" s="153"/>
      <c r="N18078" s="153"/>
      <c r="O18078" s="153"/>
      <c r="P18078" s="153"/>
      <c r="Q18078" s="153"/>
      <c r="R18078" s="153"/>
      <c r="S18078" s="152"/>
      <c r="T18078" s="154"/>
    </row>
    <row r="18079" spans="8:20" x14ac:dyDescent="0.25">
      <c r="H18079" s="153"/>
      <c r="I18079" s="151"/>
      <c r="J18079" s="153"/>
      <c r="K18079" s="153"/>
      <c r="L18079" s="153"/>
      <c r="M18079" s="153"/>
      <c r="N18079" s="153"/>
      <c r="O18079" s="153"/>
      <c r="P18079" s="153"/>
      <c r="Q18079" s="153"/>
      <c r="R18079" s="153"/>
      <c r="S18079" s="152"/>
      <c r="T18079" s="154"/>
    </row>
    <row r="18080" spans="8:20" x14ac:dyDescent="0.25">
      <c r="H18080" s="153"/>
      <c r="I18080" s="151"/>
      <c r="J18080" s="153"/>
      <c r="K18080" s="153"/>
      <c r="L18080" s="153"/>
      <c r="M18080" s="153"/>
      <c r="N18080" s="153"/>
      <c r="O18080" s="153"/>
      <c r="P18080" s="153"/>
      <c r="Q18080" s="153"/>
      <c r="R18080" s="153"/>
      <c r="S18080" s="152"/>
      <c r="T18080" s="154"/>
    </row>
    <row r="18081" spans="8:20" x14ac:dyDescent="0.25">
      <c r="H18081" s="153"/>
      <c r="I18081" s="151"/>
      <c r="J18081" s="153"/>
      <c r="K18081" s="153"/>
      <c r="L18081" s="153"/>
      <c r="M18081" s="153"/>
      <c r="N18081" s="153"/>
      <c r="O18081" s="153"/>
      <c r="P18081" s="153"/>
      <c r="Q18081" s="153"/>
      <c r="R18081" s="153"/>
      <c r="S18081" s="152"/>
      <c r="T18081" s="154"/>
    </row>
    <row r="18082" spans="8:20" x14ac:dyDescent="0.25">
      <c r="H18082" s="153"/>
      <c r="I18082" s="151"/>
      <c r="J18082" s="153"/>
      <c r="K18082" s="153"/>
      <c r="L18082" s="153"/>
      <c r="M18082" s="153"/>
      <c r="N18082" s="153"/>
      <c r="O18082" s="153"/>
      <c r="P18082" s="153"/>
      <c r="Q18082" s="153"/>
      <c r="R18082" s="153"/>
      <c r="S18082" s="152"/>
      <c r="T18082" s="154"/>
    </row>
    <row r="18083" spans="8:20" x14ac:dyDescent="0.25">
      <c r="H18083" s="153"/>
      <c r="I18083" s="151"/>
      <c r="J18083" s="153"/>
      <c r="K18083" s="153"/>
      <c r="L18083" s="153"/>
      <c r="M18083" s="153"/>
      <c r="N18083" s="153"/>
      <c r="O18083" s="153"/>
      <c r="P18083" s="153"/>
      <c r="Q18083" s="153"/>
      <c r="R18083" s="153"/>
      <c r="S18083" s="152"/>
      <c r="T18083" s="154"/>
    </row>
    <row r="18084" spans="8:20" x14ac:dyDescent="0.25">
      <c r="H18084" s="153"/>
      <c r="I18084" s="151"/>
      <c r="J18084" s="153"/>
      <c r="K18084" s="153"/>
      <c r="L18084" s="153"/>
      <c r="M18084" s="153"/>
      <c r="N18084" s="153"/>
      <c r="O18084" s="153"/>
      <c r="P18084" s="153"/>
      <c r="Q18084" s="153"/>
      <c r="R18084" s="153"/>
      <c r="S18084" s="152"/>
      <c r="T18084" s="154"/>
    </row>
    <row r="18085" spans="8:20" x14ac:dyDescent="0.25">
      <c r="H18085" s="153"/>
      <c r="I18085" s="151"/>
      <c r="J18085" s="153"/>
      <c r="K18085" s="153"/>
      <c r="L18085" s="153"/>
      <c r="M18085" s="153"/>
      <c r="N18085" s="153"/>
      <c r="O18085" s="153"/>
      <c r="P18085" s="153"/>
      <c r="Q18085" s="153"/>
      <c r="R18085" s="153"/>
      <c r="S18085" s="152"/>
      <c r="T18085" s="154"/>
    </row>
    <row r="18086" spans="8:20" x14ac:dyDescent="0.25">
      <c r="H18086" s="153"/>
      <c r="I18086" s="151"/>
      <c r="J18086" s="153"/>
      <c r="K18086" s="153"/>
      <c r="L18086" s="153"/>
      <c r="M18086" s="153"/>
      <c r="N18086" s="153"/>
      <c r="O18086" s="153"/>
      <c r="P18086" s="153"/>
      <c r="Q18086" s="153"/>
      <c r="R18086" s="153"/>
      <c r="S18086" s="152"/>
      <c r="T18086" s="154"/>
    </row>
    <row r="18087" spans="8:20" x14ac:dyDescent="0.25">
      <c r="H18087" s="153"/>
      <c r="I18087" s="151"/>
      <c r="J18087" s="153"/>
      <c r="K18087" s="153"/>
      <c r="L18087" s="153"/>
      <c r="M18087" s="153"/>
      <c r="N18087" s="153"/>
      <c r="O18087" s="153"/>
      <c r="P18087" s="153"/>
      <c r="Q18087" s="153"/>
      <c r="R18087" s="153"/>
      <c r="S18087" s="152"/>
      <c r="T18087" s="154"/>
    </row>
    <row r="18088" spans="8:20" x14ac:dyDescent="0.25">
      <c r="H18088" s="153"/>
      <c r="I18088" s="151"/>
      <c r="J18088" s="153"/>
      <c r="K18088" s="153"/>
      <c r="L18088" s="153"/>
      <c r="M18088" s="153"/>
      <c r="N18088" s="153"/>
      <c r="O18088" s="153"/>
      <c r="P18088" s="153"/>
      <c r="Q18088" s="153"/>
      <c r="R18088" s="153"/>
      <c r="S18088" s="152"/>
      <c r="T18088" s="154"/>
    </row>
    <row r="18089" spans="8:20" x14ac:dyDescent="0.25">
      <c r="H18089" s="153"/>
      <c r="I18089" s="151"/>
      <c r="J18089" s="153"/>
      <c r="K18089" s="153"/>
      <c r="L18089" s="153"/>
      <c r="M18089" s="153"/>
      <c r="N18089" s="153"/>
      <c r="O18089" s="153"/>
      <c r="P18089" s="153"/>
      <c r="Q18089" s="153"/>
      <c r="R18089" s="153"/>
      <c r="S18089" s="152"/>
      <c r="T18089" s="154"/>
    </row>
    <row r="18090" spans="8:20" x14ac:dyDescent="0.25">
      <c r="H18090" s="153"/>
      <c r="I18090" s="151"/>
      <c r="J18090" s="153"/>
      <c r="K18090" s="153"/>
      <c r="L18090" s="153"/>
      <c r="M18090" s="153"/>
      <c r="N18090" s="153"/>
      <c r="O18090" s="153"/>
      <c r="P18090" s="153"/>
      <c r="Q18090" s="153"/>
      <c r="R18090" s="153"/>
      <c r="S18090" s="152"/>
      <c r="T18090" s="154"/>
    </row>
    <row r="18091" spans="8:20" x14ac:dyDescent="0.25">
      <c r="H18091" s="153"/>
      <c r="I18091" s="151"/>
      <c r="J18091" s="153"/>
      <c r="K18091" s="153"/>
      <c r="L18091" s="153"/>
      <c r="M18091" s="153"/>
      <c r="N18091" s="153"/>
      <c r="O18091" s="153"/>
      <c r="P18091" s="153"/>
      <c r="Q18091" s="153"/>
      <c r="R18091" s="153"/>
      <c r="S18091" s="152"/>
      <c r="T18091" s="154"/>
    </row>
    <row r="18092" spans="8:20" x14ac:dyDescent="0.25">
      <c r="H18092" s="153"/>
      <c r="I18092" s="151"/>
      <c r="J18092" s="153"/>
      <c r="K18092" s="153"/>
      <c r="L18092" s="153"/>
      <c r="M18092" s="153"/>
      <c r="N18092" s="153"/>
      <c r="O18092" s="153"/>
      <c r="P18092" s="153"/>
      <c r="Q18092" s="153"/>
      <c r="R18092" s="153"/>
      <c r="S18092" s="152"/>
      <c r="T18092" s="154"/>
    </row>
    <row r="18093" spans="8:20" x14ac:dyDescent="0.25">
      <c r="H18093" s="153"/>
      <c r="I18093" s="151"/>
      <c r="J18093" s="153"/>
      <c r="K18093" s="153"/>
      <c r="L18093" s="153"/>
      <c r="M18093" s="153"/>
      <c r="N18093" s="153"/>
      <c r="O18093" s="153"/>
      <c r="P18093" s="153"/>
      <c r="Q18093" s="153"/>
      <c r="R18093" s="153"/>
      <c r="S18093" s="152"/>
      <c r="T18093" s="154"/>
    </row>
    <row r="18094" spans="8:20" x14ac:dyDescent="0.25">
      <c r="H18094" s="153"/>
      <c r="I18094" s="151"/>
      <c r="J18094" s="153"/>
      <c r="K18094" s="153"/>
      <c r="L18094" s="153"/>
      <c r="M18094" s="153"/>
      <c r="N18094" s="153"/>
      <c r="O18094" s="153"/>
      <c r="P18094" s="153"/>
      <c r="Q18094" s="153"/>
      <c r="R18094" s="153"/>
      <c r="S18094" s="152"/>
      <c r="T18094" s="154"/>
    </row>
    <row r="18095" spans="8:20" x14ac:dyDescent="0.25">
      <c r="H18095" s="153"/>
      <c r="I18095" s="151"/>
      <c r="J18095" s="153"/>
      <c r="K18095" s="153"/>
      <c r="L18095" s="153"/>
      <c r="M18095" s="153"/>
      <c r="N18095" s="153"/>
      <c r="O18095" s="153"/>
      <c r="P18095" s="153"/>
      <c r="Q18095" s="153"/>
      <c r="R18095" s="153"/>
      <c r="S18095" s="152"/>
      <c r="T18095" s="154"/>
    </row>
    <row r="18096" spans="8:20" x14ac:dyDescent="0.25">
      <c r="H18096" s="153"/>
      <c r="I18096" s="151"/>
      <c r="J18096" s="153"/>
      <c r="K18096" s="153"/>
      <c r="L18096" s="153"/>
      <c r="M18096" s="153"/>
      <c r="N18096" s="153"/>
      <c r="O18096" s="153"/>
      <c r="P18096" s="153"/>
      <c r="Q18096" s="153"/>
      <c r="R18096" s="153"/>
      <c r="S18096" s="152"/>
      <c r="T18096" s="154"/>
    </row>
    <row r="18097" spans="8:20" x14ac:dyDescent="0.25">
      <c r="H18097" s="153"/>
      <c r="I18097" s="151"/>
      <c r="J18097" s="153"/>
      <c r="K18097" s="153"/>
      <c r="L18097" s="153"/>
      <c r="M18097" s="153"/>
      <c r="N18097" s="153"/>
      <c r="O18097" s="153"/>
      <c r="P18097" s="153"/>
      <c r="Q18097" s="153"/>
      <c r="R18097" s="153"/>
      <c r="S18097" s="152"/>
      <c r="T18097" s="154"/>
    </row>
    <row r="18098" spans="8:20" x14ac:dyDescent="0.25">
      <c r="H18098" s="153"/>
      <c r="I18098" s="151"/>
      <c r="J18098" s="153"/>
      <c r="K18098" s="153"/>
      <c r="L18098" s="153"/>
      <c r="M18098" s="153"/>
      <c r="N18098" s="153"/>
      <c r="O18098" s="153"/>
      <c r="P18098" s="153"/>
      <c r="Q18098" s="153"/>
      <c r="R18098" s="153"/>
      <c r="S18098" s="152"/>
      <c r="T18098" s="154"/>
    </row>
    <row r="18099" spans="8:20" x14ac:dyDescent="0.25">
      <c r="H18099" s="153"/>
      <c r="I18099" s="151"/>
      <c r="J18099" s="153"/>
      <c r="K18099" s="153"/>
      <c r="L18099" s="153"/>
      <c r="M18099" s="153"/>
      <c r="N18099" s="153"/>
      <c r="O18099" s="153"/>
      <c r="P18099" s="153"/>
      <c r="Q18099" s="153"/>
      <c r="R18099" s="153"/>
      <c r="S18099" s="152"/>
      <c r="T18099" s="154"/>
    </row>
    <row r="18100" spans="8:20" x14ac:dyDescent="0.25">
      <c r="H18100" s="153"/>
      <c r="I18100" s="151"/>
      <c r="J18100" s="153"/>
      <c r="K18100" s="153"/>
      <c r="L18100" s="153"/>
      <c r="M18100" s="153"/>
      <c r="N18100" s="153"/>
      <c r="O18100" s="153"/>
      <c r="P18100" s="153"/>
      <c r="Q18100" s="153"/>
      <c r="R18100" s="153"/>
      <c r="S18100" s="152"/>
      <c r="T18100" s="154"/>
    </row>
    <row r="18101" spans="8:20" x14ac:dyDescent="0.25">
      <c r="H18101" s="153"/>
      <c r="I18101" s="151"/>
      <c r="J18101" s="153"/>
      <c r="K18101" s="153"/>
      <c r="L18101" s="153"/>
      <c r="M18101" s="153"/>
      <c r="N18101" s="153"/>
      <c r="O18101" s="153"/>
      <c r="P18101" s="153"/>
      <c r="Q18101" s="153"/>
      <c r="R18101" s="153"/>
      <c r="S18101" s="152"/>
      <c r="T18101" s="154"/>
    </row>
    <row r="18102" spans="8:20" x14ac:dyDescent="0.25">
      <c r="H18102" s="153"/>
      <c r="I18102" s="151"/>
      <c r="J18102" s="153"/>
      <c r="K18102" s="153"/>
      <c r="L18102" s="153"/>
      <c r="M18102" s="153"/>
      <c r="N18102" s="153"/>
      <c r="O18102" s="153"/>
      <c r="P18102" s="153"/>
      <c r="Q18102" s="153"/>
      <c r="R18102" s="153"/>
      <c r="S18102" s="152"/>
      <c r="T18102" s="154"/>
    </row>
    <row r="18103" spans="8:20" x14ac:dyDescent="0.25">
      <c r="H18103" s="153"/>
      <c r="I18103" s="151"/>
      <c r="J18103" s="153"/>
      <c r="K18103" s="153"/>
      <c r="L18103" s="153"/>
      <c r="M18103" s="153"/>
      <c r="N18103" s="153"/>
      <c r="O18103" s="153"/>
      <c r="P18103" s="153"/>
      <c r="Q18103" s="153"/>
      <c r="R18103" s="153"/>
      <c r="S18103" s="152"/>
      <c r="T18103" s="154"/>
    </row>
    <row r="18104" spans="8:20" x14ac:dyDescent="0.25">
      <c r="H18104" s="153"/>
      <c r="I18104" s="151"/>
      <c r="J18104" s="153"/>
      <c r="K18104" s="153"/>
      <c r="L18104" s="153"/>
      <c r="M18104" s="153"/>
      <c r="N18104" s="153"/>
      <c r="O18104" s="153"/>
      <c r="P18104" s="153"/>
      <c r="Q18104" s="153"/>
      <c r="R18104" s="153"/>
      <c r="S18104" s="152"/>
      <c r="T18104" s="154"/>
    </row>
    <row r="18105" spans="8:20" x14ac:dyDescent="0.25">
      <c r="H18105" s="153"/>
      <c r="I18105" s="151"/>
      <c r="J18105" s="153"/>
      <c r="K18105" s="153"/>
      <c r="L18105" s="153"/>
      <c r="M18105" s="153"/>
      <c r="N18105" s="153"/>
      <c r="O18105" s="153"/>
      <c r="P18105" s="153"/>
      <c r="Q18105" s="153"/>
      <c r="R18105" s="153"/>
      <c r="S18105" s="152"/>
      <c r="T18105" s="154"/>
    </row>
    <row r="18106" spans="8:20" x14ac:dyDescent="0.25">
      <c r="H18106" s="153"/>
      <c r="I18106" s="151"/>
      <c r="J18106" s="153"/>
      <c r="K18106" s="153"/>
      <c r="L18106" s="153"/>
      <c r="M18106" s="153"/>
      <c r="N18106" s="153"/>
      <c r="O18106" s="153"/>
      <c r="P18106" s="153"/>
      <c r="Q18106" s="153"/>
      <c r="R18106" s="153"/>
      <c r="S18106" s="152"/>
      <c r="T18106" s="154"/>
    </row>
    <row r="18107" spans="8:20" x14ac:dyDescent="0.25">
      <c r="H18107" s="153"/>
      <c r="I18107" s="151"/>
      <c r="J18107" s="153"/>
      <c r="K18107" s="153"/>
      <c r="L18107" s="153"/>
      <c r="M18107" s="153"/>
      <c r="N18107" s="153"/>
      <c r="O18107" s="153"/>
      <c r="P18107" s="153"/>
      <c r="Q18107" s="153"/>
      <c r="R18107" s="153"/>
      <c r="S18107" s="152"/>
      <c r="T18107" s="154"/>
    </row>
    <row r="18108" spans="8:20" x14ac:dyDescent="0.25">
      <c r="H18108" s="153"/>
      <c r="I18108" s="151"/>
      <c r="J18108" s="153"/>
      <c r="K18108" s="153"/>
      <c r="L18108" s="153"/>
      <c r="M18108" s="153"/>
      <c r="N18108" s="153"/>
      <c r="O18108" s="153"/>
      <c r="P18108" s="153"/>
      <c r="Q18108" s="153"/>
      <c r="R18108" s="153"/>
      <c r="S18108" s="152"/>
      <c r="T18108" s="154"/>
    </row>
    <row r="18109" spans="8:20" x14ac:dyDescent="0.25">
      <c r="H18109" s="153"/>
      <c r="I18109" s="151"/>
      <c r="J18109" s="153"/>
      <c r="K18109" s="153"/>
      <c r="L18109" s="153"/>
      <c r="M18109" s="153"/>
      <c r="N18109" s="153"/>
      <c r="O18109" s="153"/>
      <c r="P18109" s="153"/>
      <c r="Q18109" s="153"/>
      <c r="R18109" s="153"/>
      <c r="S18109" s="152"/>
      <c r="T18109" s="154"/>
    </row>
    <row r="18110" spans="8:20" x14ac:dyDescent="0.25">
      <c r="H18110" s="153"/>
      <c r="I18110" s="151"/>
      <c r="J18110" s="153"/>
      <c r="K18110" s="153"/>
      <c r="L18110" s="153"/>
      <c r="M18110" s="153"/>
      <c r="N18110" s="153"/>
      <c r="O18110" s="153"/>
      <c r="P18110" s="153"/>
      <c r="Q18110" s="153"/>
      <c r="R18110" s="153"/>
      <c r="S18110" s="152"/>
      <c r="T18110" s="154"/>
    </row>
    <row r="18111" spans="8:20" x14ac:dyDescent="0.25">
      <c r="H18111" s="153"/>
      <c r="I18111" s="151"/>
      <c r="J18111" s="153"/>
      <c r="K18111" s="153"/>
      <c r="L18111" s="153"/>
      <c r="M18111" s="153"/>
      <c r="N18111" s="153"/>
      <c r="O18111" s="153"/>
      <c r="P18111" s="153"/>
      <c r="Q18111" s="153"/>
      <c r="R18111" s="153"/>
      <c r="S18111" s="152"/>
      <c r="T18111" s="154"/>
    </row>
    <row r="18112" spans="8:20" x14ac:dyDescent="0.25">
      <c r="H18112" s="153"/>
      <c r="I18112" s="151"/>
      <c r="J18112" s="153"/>
      <c r="K18112" s="153"/>
      <c r="L18112" s="153"/>
      <c r="M18112" s="153"/>
      <c r="N18112" s="153"/>
      <c r="O18112" s="153"/>
      <c r="P18112" s="153"/>
      <c r="Q18112" s="153"/>
      <c r="R18112" s="153"/>
      <c r="S18112" s="152"/>
      <c r="T18112" s="154"/>
    </row>
    <row r="18113" spans="8:20" x14ac:dyDescent="0.25">
      <c r="H18113" s="153"/>
      <c r="I18113" s="151"/>
      <c r="J18113" s="153"/>
      <c r="K18113" s="153"/>
      <c r="L18113" s="153"/>
      <c r="M18113" s="153"/>
      <c r="N18113" s="153"/>
      <c r="O18113" s="153"/>
      <c r="P18113" s="153"/>
      <c r="Q18113" s="153"/>
      <c r="R18113" s="153"/>
      <c r="S18113" s="152"/>
      <c r="T18113" s="154"/>
    </row>
    <row r="18114" spans="8:20" x14ac:dyDescent="0.25">
      <c r="H18114" s="153"/>
      <c r="I18114" s="151"/>
      <c r="J18114" s="153"/>
      <c r="K18114" s="153"/>
      <c r="L18114" s="153"/>
      <c r="M18114" s="153"/>
      <c r="N18114" s="153"/>
      <c r="O18114" s="153"/>
      <c r="P18114" s="153"/>
      <c r="Q18114" s="153"/>
      <c r="R18114" s="153"/>
      <c r="S18114" s="152"/>
      <c r="T18114" s="154"/>
    </row>
    <row r="18115" spans="8:20" x14ac:dyDescent="0.25">
      <c r="H18115" s="153"/>
      <c r="I18115" s="151"/>
      <c r="J18115" s="153"/>
      <c r="K18115" s="153"/>
      <c r="L18115" s="153"/>
      <c r="M18115" s="153"/>
      <c r="N18115" s="153"/>
      <c r="O18115" s="153"/>
      <c r="P18115" s="153"/>
      <c r="Q18115" s="153"/>
      <c r="R18115" s="153"/>
      <c r="S18115" s="152"/>
      <c r="T18115" s="154"/>
    </row>
    <row r="18116" spans="8:20" x14ac:dyDescent="0.25">
      <c r="H18116" s="153"/>
      <c r="I18116" s="151"/>
      <c r="J18116" s="153"/>
      <c r="K18116" s="153"/>
      <c r="L18116" s="153"/>
      <c r="M18116" s="153"/>
      <c r="N18116" s="153"/>
      <c r="O18116" s="153"/>
      <c r="P18116" s="153"/>
      <c r="Q18116" s="153"/>
      <c r="R18116" s="153"/>
      <c r="S18116" s="152"/>
      <c r="T18116" s="154"/>
    </row>
    <row r="18117" spans="8:20" x14ac:dyDescent="0.25">
      <c r="H18117" s="153"/>
      <c r="I18117" s="151"/>
      <c r="J18117" s="153"/>
      <c r="K18117" s="153"/>
      <c r="L18117" s="153"/>
      <c r="M18117" s="153"/>
      <c r="N18117" s="153"/>
      <c r="O18117" s="153"/>
      <c r="P18117" s="153"/>
      <c r="Q18117" s="153"/>
      <c r="R18117" s="153"/>
      <c r="S18117" s="152"/>
      <c r="T18117" s="154"/>
    </row>
    <row r="18118" spans="8:20" x14ac:dyDescent="0.25">
      <c r="H18118" s="153"/>
      <c r="I18118" s="151"/>
      <c r="J18118" s="153"/>
      <c r="K18118" s="153"/>
      <c r="L18118" s="153"/>
      <c r="M18118" s="153"/>
      <c r="N18118" s="153"/>
      <c r="O18118" s="153"/>
      <c r="P18118" s="153"/>
      <c r="Q18118" s="153"/>
      <c r="R18118" s="153"/>
      <c r="S18118" s="152"/>
      <c r="T18118" s="154"/>
    </row>
    <row r="18119" spans="8:20" x14ac:dyDescent="0.25">
      <c r="H18119" s="153"/>
      <c r="I18119" s="151"/>
      <c r="J18119" s="153"/>
      <c r="K18119" s="153"/>
      <c r="L18119" s="153"/>
      <c r="M18119" s="153"/>
      <c r="N18119" s="153"/>
      <c r="O18119" s="153"/>
      <c r="P18119" s="153"/>
      <c r="Q18119" s="153"/>
      <c r="R18119" s="153"/>
      <c r="S18119" s="152"/>
      <c r="T18119" s="154"/>
    </row>
    <row r="18120" spans="8:20" x14ac:dyDescent="0.25">
      <c r="H18120" s="153"/>
      <c r="I18120" s="151"/>
      <c r="J18120" s="153"/>
      <c r="K18120" s="153"/>
      <c r="L18120" s="153"/>
      <c r="M18120" s="153"/>
      <c r="N18120" s="153"/>
      <c r="O18120" s="153"/>
      <c r="P18120" s="153"/>
      <c r="Q18120" s="153"/>
      <c r="R18120" s="153"/>
      <c r="S18120" s="152"/>
      <c r="T18120" s="154"/>
    </row>
    <row r="18121" spans="8:20" x14ac:dyDescent="0.25">
      <c r="H18121" s="153"/>
      <c r="I18121" s="151"/>
      <c r="J18121" s="153"/>
      <c r="K18121" s="153"/>
      <c r="L18121" s="153"/>
      <c r="M18121" s="153"/>
      <c r="N18121" s="153"/>
      <c r="O18121" s="153"/>
      <c r="P18121" s="153"/>
      <c r="Q18121" s="153"/>
      <c r="R18121" s="153"/>
      <c r="S18121" s="152"/>
      <c r="T18121" s="154"/>
    </row>
    <row r="18122" spans="8:20" x14ac:dyDescent="0.25">
      <c r="H18122" s="153"/>
      <c r="I18122" s="151"/>
      <c r="J18122" s="153"/>
      <c r="K18122" s="153"/>
      <c r="L18122" s="153"/>
      <c r="M18122" s="153"/>
      <c r="N18122" s="153"/>
      <c r="O18122" s="153"/>
      <c r="P18122" s="153"/>
      <c r="Q18122" s="153"/>
      <c r="R18122" s="153"/>
      <c r="S18122" s="152"/>
      <c r="T18122" s="154"/>
    </row>
    <row r="18123" spans="8:20" x14ac:dyDescent="0.25">
      <c r="H18123" s="153"/>
      <c r="I18123" s="151"/>
      <c r="J18123" s="153"/>
      <c r="K18123" s="153"/>
      <c r="L18123" s="153"/>
      <c r="M18123" s="153"/>
      <c r="N18123" s="153"/>
      <c r="O18123" s="153"/>
      <c r="P18123" s="153"/>
      <c r="Q18123" s="153"/>
      <c r="R18123" s="153"/>
      <c r="S18123" s="152"/>
      <c r="T18123" s="154"/>
    </row>
    <row r="18124" spans="8:20" x14ac:dyDescent="0.25">
      <c r="H18124" s="153"/>
      <c r="I18124" s="151"/>
      <c r="J18124" s="153"/>
      <c r="K18124" s="153"/>
      <c r="L18124" s="153"/>
      <c r="M18124" s="153"/>
      <c r="N18124" s="153"/>
      <c r="O18124" s="153"/>
      <c r="P18124" s="153"/>
      <c r="Q18124" s="153"/>
      <c r="R18124" s="153"/>
      <c r="S18124" s="152"/>
      <c r="T18124" s="154"/>
    </row>
    <row r="18125" spans="8:20" x14ac:dyDescent="0.25">
      <c r="H18125" s="153"/>
      <c r="I18125" s="151"/>
      <c r="J18125" s="153"/>
      <c r="K18125" s="153"/>
      <c r="L18125" s="153"/>
      <c r="M18125" s="153"/>
      <c r="N18125" s="153"/>
      <c r="O18125" s="153"/>
      <c r="P18125" s="153"/>
      <c r="Q18125" s="153"/>
      <c r="R18125" s="153"/>
      <c r="S18125" s="152"/>
      <c r="T18125" s="154"/>
    </row>
    <row r="18126" spans="8:20" x14ac:dyDescent="0.25">
      <c r="H18126" s="153"/>
      <c r="I18126" s="151"/>
      <c r="J18126" s="153"/>
      <c r="K18126" s="153"/>
      <c r="L18126" s="153"/>
      <c r="M18126" s="153"/>
      <c r="N18126" s="153"/>
      <c r="O18126" s="153"/>
      <c r="P18126" s="153"/>
      <c r="Q18126" s="153"/>
      <c r="R18126" s="153"/>
      <c r="S18126" s="152"/>
      <c r="T18126" s="154"/>
    </row>
    <row r="18127" spans="8:20" x14ac:dyDescent="0.25">
      <c r="H18127" s="153"/>
      <c r="I18127" s="151"/>
      <c r="J18127" s="153"/>
      <c r="K18127" s="153"/>
      <c r="L18127" s="153"/>
      <c r="M18127" s="153"/>
      <c r="N18127" s="153"/>
      <c r="O18127" s="153"/>
      <c r="P18127" s="153"/>
      <c r="Q18127" s="153"/>
      <c r="R18127" s="153"/>
      <c r="S18127" s="152"/>
      <c r="T18127" s="154"/>
    </row>
    <row r="18128" spans="8:20" x14ac:dyDescent="0.25">
      <c r="H18128" s="153"/>
      <c r="I18128" s="151"/>
      <c r="J18128" s="153"/>
      <c r="K18128" s="153"/>
      <c r="L18128" s="153"/>
      <c r="M18128" s="153"/>
      <c r="N18128" s="153"/>
      <c r="O18128" s="153"/>
      <c r="P18128" s="153"/>
      <c r="Q18128" s="153"/>
      <c r="R18128" s="153"/>
      <c r="S18128" s="152"/>
      <c r="T18128" s="154"/>
    </row>
    <row r="18129" spans="8:20" x14ac:dyDescent="0.25">
      <c r="H18129" s="153"/>
      <c r="I18129" s="151"/>
      <c r="J18129" s="153"/>
      <c r="K18129" s="153"/>
      <c r="L18129" s="153"/>
      <c r="M18129" s="153"/>
      <c r="N18129" s="153"/>
      <c r="O18129" s="153"/>
      <c r="P18129" s="153"/>
      <c r="Q18129" s="153"/>
      <c r="R18129" s="153"/>
      <c r="S18129" s="152"/>
      <c r="T18129" s="154"/>
    </row>
    <row r="18130" spans="8:20" x14ac:dyDescent="0.25">
      <c r="H18130" s="153"/>
      <c r="I18130" s="151"/>
      <c r="J18130" s="153"/>
      <c r="K18130" s="153"/>
      <c r="L18130" s="153"/>
      <c r="M18130" s="153"/>
      <c r="N18130" s="153"/>
      <c r="O18130" s="153"/>
      <c r="P18130" s="153"/>
      <c r="Q18130" s="153"/>
      <c r="R18130" s="153"/>
      <c r="S18130" s="152"/>
      <c r="T18130" s="154"/>
    </row>
    <row r="18131" spans="8:20" x14ac:dyDescent="0.25">
      <c r="H18131" s="153"/>
      <c r="I18131" s="151"/>
      <c r="J18131" s="153"/>
      <c r="K18131" s="153"/>
      <c r="L18131" s="153"/>
      <c r="M18131" s="153"/>
      <c r="N18131" s="153"/>
      <c r="O18131" s="153"/>
      <c r="P18131" s="153"/>
      <c r="Q18131" s="153"/>
      <c r="R18131" s="153"/>
      <c r="S18131" s="152"/>
      <c r="T18131" s="154"/>
    </row>
    <row r="18132" spans="8:20" x14ac:dyDescent="0.25">
      <c r="H18132" s="153"/>
      <c r="I18132" s="151"/>
      <c r="J18132" s="153"/>
      <c r="K18132" s="153"/>
      <c r="L18132" s="153"/>
      <c r="M18132" s="153"/>
      <c r="N18132" s="153"/>
      <c r="O18132" s="153"/>
      <c r="P18132" s="153"/>
      <c r="Q18132" s="153"/>
      <c r="R18132" s="153"/>
      <c r="S18132" s="152"/>
      <c r="T18132" s="154"/>
    </row>
    <row r="18133" spans="8:20" x14ac:dyDescent="0.25">
      <c r="H18133" s="153"/>
      <c r="I18133" s="151"/>
      <c r="J18133" s="153"/>
      <c r="K18133" s="153"/>
      <c r="L18133" s="153"/>
      <c r="M18133" s="153"/>
      <c r="N18133" s="153"/>
      <c r="O18133" s="153"/>
      <c r="P18133" s="153"/>
      <c r="Q18133" s="153"/>
      <c r="R18133" s="153"/>
      <c r="S18133" s="152"/>
      <c r="T18133" s="154"/>
    </row>
    <row r="18134" spans="8:20" x14ac:dyDescent="0.25">
      <c r="H18134" s="153"/>
      <c r="I18134" s="151"/>
      <c r="J18134" s="153"/>
      <c r="K18134" s="153"/>
      <c r="L18134" s="153"/>
      <c r="M18134" s="153"/>
      <c r="N18134" s="153"/>
      <c r="O18134" s="153"/>
      <c r="P18134" s="153"/>
      <c r="Q18134" s="153"/>
      <c r="R18134" s="153"/>
      <c r="S18134" s="152"/>
      <c r="T18134" s="154"/>
    </row>
    <row r="18135" spans="8:20" x14ac:dyDescent="0.25">
      <c r="H18135" s="153"/>
      <c r="I18135" s="151"/>
      <c r="J18135" s="153"/>
      <c r="K18135" s="153"/>
      <c r="L18135" s="153"/>
      <c r="M18135" s="153"/>
      <c r="N18135" s="153"/>
      <c r="O18135" s="153"/>
      <c r="P18135" s="153"/>
      <c r="Q18135" s="153"/>
      <c r="R18135" s="153"/>
      <c r="S18135" s="152"/>
      <c r="T18135" s="154"/>
    </row>
    <row r="18136" spans="8:20" x14ac:dyDescent="0.25">
      <c r="H18136" s="153"/>
      <c r="I18136" s="151"/>
      <c r="J18136" s="153"/>
      <c r="K18136" s="153"/>
      <c r="L18136" s="153"/>
      <c r="M18136" s="153"/>
      <c r="N18136" s="153"/>
      <c r="O18136" s="153"/>
      <c r="P18136" s="153"/>
      <c r="Q18136" s="153"/>
      <c r="R18136" s="153"/>
      <c r="S18136" s="152"/>
      <c r="T18136" s="154"/>
    </row>
    <row r="18137" spans="8:20" x14ac:dyDescent="0.25">
      <c r="H18137" s="153"/>
      <c r="I18137" s="151"/>
      <c r="J18137" s="153"/>
      <c r="K18137" s="153"/>
      <c r="L18137" s="153"/>
      <c r="M18137" s="153"/>
      <c r="N18137" s="153"/>
      <c r="O18137" s="153"/>
      <c r="P18137" s="153"/>
      <c r="Q18137" s="153"/>
      <c r="R18137" s="153"/>
      <c r="S18137" s="152"/>
      <c r="T18137" s="154"/>
    </row>
    <row r="18138" spans="8:20" x14ac:dyDescent="0.25">
      <c r="H18138" s="153"/>
      <c r="I18138" s="151"/>
      <c r="J18138" s="153"/>
      <c r="K18138" s="153"/>
      <c r="L18138" s="153"/>
      <c r="M18138" s="153"/>
      <c r="N18138" s="153"/>
      <c r="O18138" s="153"/>
      <c r="P18138" s="153"/>
      <c r="Q18138" s="153"/>
      <c r="R18138" s="153"/>
      <c r="S18138" s="152"/>
      <c r="T18138" s="154"/>
    </row>
    <row r="18139" spans="8:20" x14ac:dyDescent="0.25">
      <c r="H18139" s="153"/>
      <c r="I18139" s="151"/>
      <c r="J18139" s="153"/>
      <c r="K18139" s="153"/>
      <c r="L18139" s="153"/>
      <c r="M18139" s="153"/>
      <c r="N18139" s="153"/>
      <c r="O18139" s="153"/>
      <c r="P18139" s="153"/>
      <c r="Q18139" s="153"/>
      <c r="R18139" s="153"/>
      <c r="S18139" s="152"/>
      <c r="T18139" s="154"/>
    </row>
    <row r="18140" spans="8:20" x14ac:dyDescent="0.25">
      <c r="H18140" s="153"/>
      <c r="I18140" s="151"/>
      <c r="J18140" s="153"/>
      <c r="K18140" s="153"/>
      <c r="L18140" s="153"/>
      <c r="M18140" s="153"/>
      <c r="N18140" s="153"/>
      <c r="O18140" s="153"/>
      <c r="P18140" s="153"/>
      <c r="Q18140" s="153"/>
      <c r="R18140" s="153"/>
      <c r="S18140" s="152"/>
      <c r="T18140" s="154"/>
    </row>
    <row r="18141" spans="8:20" x14ac:dyDescent="0.25">
      <c r="H18141" s="153"/>
      <c r="I18141" s="151"/>
      <c r="J18141" s="153"/>
      <c r="K18141" s="153"/>
      <c r="L18141" s="153"/>
      <c r="M18141" s="153"/>
      <c r="N18141" s="153"/>
      <c r="O18141" s="153"/>
      <c r="P18141" s="153"/>
      <c r="Q18141" s="153"/>
      <c r="R18141" s="153"/>
      <c r="S18141" s="152"/>
      <c r="T18141" s="154"/>
    </row>
    <row r="18142" spans="8:20" x14ac:dyDescent="0.25">
      <c r="H18142" s="153"/>
      <c r="I18142" s="151"/>
      <c r="J18142" s="153"/>
      <c r="K18142" s="153"/>
      <c r="L18142" s="153"/>
      <c r="M18142" s="153"/>
      <c r="N18142" s="153"/>
      <c r="O18142" s="153"/>
      <c r="P18142" s="153"/>
      <c r="Q18142" s="153"/>
      <c r="R18142" s="153"/>
      <c r="S18142" s="152"/>
      <c r="T18142" s="154"/>
    </row>
    <row r="18143" spans="8:20" x14ac:dyDescent="0.25">
      <c r="H18143" s="153"/>
      <c r="I18143" s="151"/>
      <c r="J18143" s="153"/>
      <c r="K18143" s="153"/>
      <c r="L18143" s="153"/>
      <c r="M18143" s="153"/>
      <c r="N18143" s="153"/>
      <c r="O18143" s="153"/>
      <c r="P18143" s="153"/>
      <c r="Q18143" s="153"/>
      <c r="R18143" s="153"/>
      <c r="S18143" s="152"/>
      <c r="T18143" s="154"/>
    </row>
    <row r="18144" spans="8:20" x14ac:dyDescent="0.25">
      <c r="H18144" s="153"/>
      <c r="I18144" s="151"/>
      <c r="J18144" s="153"/>
      <c r="K18144" s="153"/>
      <c r="L18144" s="153"/>
      <c r="M18144" s="153"/>
      <c r="N18144" s="153"/>
      <c r="O18144" s="153"/>
      <c r="P18144" s="153"/>
      <c r="Q18144" s="153"/>
      <c r="R18144" s="153"/>
      <c r="S18144" s="152"/>
      <c r="T18144" s="154"/>
    </row>
    <row r="18145" spans="8:20" x14ac:dyDescent="0.25">
      <c r="H18145" s="153"/>
      <c r="I18145" s="151"/>
      <c r="J18145" s="153"/>
      <c r="K18145" s="153"/>
      <c r="L18145" s="153"/>
      <c r="M18145" s="153"/>
      <c r="N18145" s="153"/>
      <c r="O18145" s="153"/>
      <c r="P18145" s="153"/>
      <c r="Q18145" s="153"/>
      <c r="R18145" s="153"/>
      <c r="S18145" s="152"/>
      <c r="T18145" s="154"/>
    </row>
    <row r="18146" spans="8:20" x14ac:dyDescent="0.25">
      <c r="H18146" s="153"/>
      <c r="I18146" s="151"/>
      <c r="J18146" s="153"/>
      <c r="K18146" s="153"/>
      <c r="L18146" s="153"/>
      <c r="M18146" s="153"/>
      <c r="N18146" s="153"/>
      <c r="O18146" s="153"/>
      <c r="P18146" s="153"/>
      <c r="Q18146" s="153"/>
      <c r="R18146" s="153"/>
      <c r="S18146" s="152"/>
      <c r="T18146" s="154"/>
    </row>
    <row r="18147" spans="8:20" x14ac:dyDescent="0.25">
      <c r="H18147" s="153"/>
      <c r="I18147" s="151"/>
      <c r="J18147" s="153"/>
      <c r="K18147" s="153"/>
      <c r="L18147" s="153"/>
      <c r="M18147" s="153"/>
      <c r="N18147" s="153"/>
      <c r="O18147" s="153"/>
      <c r="P18147" s="153"/>
      <c r="Q18147" s="153"/>
      <c r="R18147" s="153"/>
      <c r="S18147" s="152"/>
      <c r="T18147" s="154"/>
    </row>
    <row r="18148" spans="8:20" x14ac:dyDescent="0.25">
      <c r="H18148" s="153"/>
      <c r="I18148" s="151"/>
      <c r="J18148" s="153"/>
      <c r="K18148" s="153"/>
      <c r="L18148" s="153"/>
      <c r="M18148" s="153"/>
      <c r="N18148" s="153"/>
      <c r="O18148" s="153"/>
      <c r="P18148" s="153"/>
      <c r="Q18148" s="153"/>
      <c r="R18148" s="153"/>
      <c r="S18148" s="152"/>
      <c r="T18148" s="154"/>
    </row>
    <row r="18149" spans="8:20" x14ac:dyDescent="0.25">
      <c r="H18149" s="153"/>
      <c r="I18149" s="151"/>
      <c r="J18149" s="153"/>
      <c r="K18149" s="153"/>
      <c r="L18149" s="153"/>
      <c r="M18149" s="153"/>
      <c r="N18149" s="153"/>
      <c r="O18149" s="153"/>
      <c r="P18149" s="153"/>
      <c r="Q18149" s="153"/>
      <c r="R18149" s="153"/>
      <c r="S18149" s="152"/>
      <c r="T18149" s="154"/>
    </row>
    <row r="18150" spans="8:20" x14ac:dyDescent="0.25">
      <c r="H18150" s="153"/>
      <c r="I18150" s="151"/>
      <c r="J18150" s="153"/>
      <c r="K18150" s="153"/>
      <c r="L18150" s="153"/>
      <c r="M18150" s="153"/>
      <c r="N18150" s="153"/>
      <c r="O18150" s="153"/>
      <c r="P18150" s="153"/>
      <c r="Q18150" s="153"/>
      <c r="R18150" s="153"/>
      <c r="S18150" s="152"/>
      <c r="T18150" s="154"/>
    </row>
    <row r="18151" spans="8:20" x14ac:dyDescent="0.25">
      <c r="H18151" s="153"/>
      <c r="I18151" s="151"/>
      <c r="J18151" s="153"/>
      <c r="K18151" s="153"/>
      <c r="L18151" s="153"/>
      <c r="M18151" s="153"/>
      <c r="N18151" s="153"/>
      <c r="O18151" s="153"/>
      <c r="P18151" s="153"/>
      <c r="Q18151" s="153"/>
      <c r="R18151" s="153"/>
      <c r="S18151" s="152"/>
      <c r="T18151" s="154"/>
    </row>
    <row r="18152" spans="8:20" x14ac:dyDescent="0.25">
      <c r="H18152" s="153"/>
      <c r="I18152" s="151"/>
      <c r="J18152" s="153"/>
      <c r="K18152" s="153"/>
      <c r="L18152" s="153"/>
      <c r="M18152" s="153"/>
      <c r="N18152" s="153"/>
      <c r="O18152" s="153"/>
      <c r="P18152" s="153"/>
      <c r="Q18152" s="153"/>
      <c r="R18152" s="153"/>
      <c r="S18152" s="152"/>
      <c r="T18152" s="154"/>
    </row>
    <row r="18153" spans="8:20" x14ac:dyDescent="0.25">
      <c r="H18153" s="153"/>
      <c r="I18153" s="151"/>
      <c r="J18153" s="153"/>
      <c r="K18153" s="153"/>
      <c r="L18153" s="153"/>
      <c r="M18153" s="153"/>
      <c r="N18153" s="153"/>
      <c r="O18153" s="153"/>
      <c r="P18153" s="153"/>
      <c r="Q18153" s="153"/>
      <c r="R18153" s="153"/>
      <c r="S18153" s="152"/>
      <c r="T18153" s="154"/>
    </row>
    <row r="18154" spans="8:20" x14ac:dyDescent="0.25">
      <c r="H18154" s="153"/>
      <c r="I18154" s="151"/>
      <c r="J18154" s="153"/>
      <c r="K18154" s="153"/>
      <c r="L18154" s="153"/>
      <c r="M18154" s="153"/>
      <c r="N18154" s="153"/>
      <c r="O18154" s="153"/>
      <c r="P18154" s="153"/>
      <c r="Q18154" s="153"/>
      <c r="R18154" s="153"/>
      <c r="S18154" s="152"/>
      <c r="T18154" s="154"/>
    </row>
    <row r="18155" spans="8:20" x14ac:dyDescent="0.25">
      <c r="H18155" s="153"/>
      <c r="I18155" s="151"/>
      <c r="J18155" s="153"/>
      <c r="K18155" s="153"/>
      <c r="L18155" s="153"/>
      <c r="M18155" s="153"/>
      <c r="N18155" s="153"/>
      <c r="O18155" s="153"/>
      <c r="P18155" s="153"/>
      <c r="Q18155" s="153"/>
      <c r="R18155" s="153"/>
      <c r="S18155" s="152"/>
      <c r="T18155" s="154"/>
    </row>
    <row r="18156" spans="8:20" x14ac:dyDescent="0.25">
      <c r="H18156" s="153"/>
      <c r="I18156" s="151"/>
      <c r="J18156" s="153"/>
      <c r="K18156" s="153"/>
      <c r="L18156" s="153"/>
      <c r="M18156" s="153"/>
      <c r="N18156" s="153"/>
      <c r="O18156" s="153"/>
      <c r="P18156" s="153"/>
      <c r="Q18156" s="153"/>
      <c r="R18156" s="153"/>
      <c r="S18156" s="152"/>
      <c r="T18156" s="154"/>
    </row>
    <row r="18157" spans="8:20" x14ac:dyDescent="0.25">
      <c r="H18157" s="153"/>
      <c r="I18157" s="151"/>
      <c r="J18157" s="153"/>
      <c r="K18157" s="153"/>
      <c r="L18157" s="153"/>
      <c r="M18157" s="153"/>
      <c r="N18157" s="153"/>
      <c r="O18157" s="153"/>
      <c r="P18157" s="153"/>
      <c r="Q18157" s="153"/>
      <c r="R18157" s="153"/>
      <c r="S18157" s="152"/>
      <c r="T18157" s="154"/>
    </row>
    <row r="18158" spans="8:20" x14ac:dyDescent="0.25">
      <c r="H18158" s="153"/>
      <c r="I18158" s="151"/>
      <c r="J18158" s="153"/>
      <c r="K18158" s="153"/>
      <c r="L18158" s="153"/>
      <c r="M18158" s="153"/>
      <c r="N18158" s="153"/>
      <c r="O18158" s="153"/>
      <c r="P18158" s="153"/>
      <c r="Q18158" s="153"/>
      <c r="R18158" s="153"/>
      <c r="S18158" s="152"/>
      <c r="T18158" s="154"/>
    </row>
    <row r="18159" spans="8:20" x14ac:dyDescent="0.25">
      <c r="H18159" s="153"/>
      <c r="I18159" s="151"/>
      <c r="J18159" s="153"/>
      <c r="K18159" s="153"/>
      <c r="L18159" s="153"/>
      <c r="M18159" s="153"/>
      <c r="N18159" s="153"/>
      <c r="O18159" s="153"/>
      <c r="P18159" s="153"/>
      <c r="Q18159" s="153"/>
      <c r="R18159" s="153"/>
      <c r="S18159" s="152"/>
      <c r="T18159" s="154"/>
    </row>
    <row r="18160" spans="8:20" x14ac:dyDescent="0.25">
      <c r="H18160" s="153"/>
      <c r="I18160" s="151"/>
      <c r="J18160" s="153"/>
      <c r="K18160" s="153"/>
      <c r="L18160" s="153"/>
      <c r="M18160" s="153"/>
      <c r="N18160" s="153"/>
      <c r="O18160" s="153"/>
      <c r="P18160" s="153"/>
      <c r="Q18160" s="153"/>
      <c r="R18160" s="153"/>
      <c r="S18160" s="152"/>
      <c r="T18160" s="154"/>
    </row>
    <row r="18161" spans="8:20" x14ac:dyDescent="0.25">
      <c r="H18161" s="153"/>
      <c r="I18161" s="151"/>
      <c r="J18161" s="153"/>
      <c r="K18161" s="153"/>
      <c r="L18161" s="153"/>
      <c r="M18161" s="153"/>
      <c r="N18161" s="153"/>
      <c r="O18161" s="153"/>
      <c r="P18161" s="153"/>
      <c r="Q18161" s="153"/>
      <c r="R18161" s="153"/>
      <c r="S18161" s="152"/>
      <c r="T18161" s="154"/>
    </row>
    <row r="18162" spans="8:20" x14ac:dyDescent="0.25">
      <c r="H18162" s="153"/>
      <c r="I18162" s="151"/>
      <c r="J18162" s="153"/>
      <c r="K18162" s="153"/>
      <c r="L18162" s="153"/>
      <c r="M18162" s="153"/>
      <c r="N18162" s="153"/>
      <c r="O18162" s="153"/>
      <c r="P18162" s="153"/>
      <c r="Q18162" s="153"/>
      <c r="R18162" s="153"/>
      <c r="S18162" s="152"/>
      <c r="T18162" s="154"/>
    </row>
    <row r="18163" spans="8:20" x14ac:dyDescent="0.25">
      <c r="H18163" s="153"/>
      <c r="I18163" s="151"/>
      <c r="J18163" s="153"/>
      <c r="K18163" s="153"/>
      <c r="L18163" s="153"/>
      <c r="M18163" s="153"/>
      <c r="N18163" s="153"/>
      <c r="O18163" s="153"/>
      <c r="P18163" s="153"/>
      <c r="Q18163" s="153"/>
      <c r="R18163" s="153"/>
      <c r="S18163" s="152"/>
      <c r="T18163" s="154"/>
    </row>
    <row r="18164" spans="8:20" x14ac:dyDescent="0.25">
      <c r="H18164" s="153"/>
      <c r="I18164" s="151"/>
      <c r="J18164" s="153"/>
      <c r="K18164" s="153"/>
      <c r="L18164" s="153"/>
      <c r="M18164" s="153"/>
      <c r="N18164" s="153"/>
      <c r="O18164" s="153"/>
      <c r="P18164" s="153"/>
      <c r="Q18164" s="153"/>
      <c r="R18164" s="153"/>
      <c r="S18164" s="152"/>
      <c r="T18164" s="154"/>
    </row>
    <row r="18165" spans="8:20" x14ac:dyDescent="0.25">
      <c r="H18165" s="153"/>
      <c r="I18165" s="151"/>
      <c r="J18165" s="153"/>
      <c r="K18165" s="153"/>
      <c r="L18165" s="153"/>
      <c r="M18165" s="153"/>
      <c r="N18165" s="153"/>
      <c r="O18165" s="153"/>
      <c r="P18165" s="153"/>
      <c r="Q18165" s="153"/>
      <c r="R18165" s="153"/>
      <c r="S18165" s="152"/>
      <c r="T18165" s="154"/>
    </row>
    <row r="18166" spans="8:20" x14ac:dyDescent="0.25">
      <c r="H18166" s="153"/>
      <c r="I18166" s="151"/>
      <c r="J18166" s="153"/>
      <c r="K18166" s="153"/>
      <c r="L18166" s="153"/>
      <c r="M18166" s="153"/>
      <c r="N18166" s="153"/>
      <c r="O18166" s="153"/>
      <c r="P18166" s="153"/>
      <c r="Q18166" s="153"/>
      <c r="R18166" s="153"/>
      <c r="S18166" s="152"/>
      <c r="T18166" s="154"/>
    </row>
    <row r="18167" spans="8:20" x14ac:dyDescent="0.25">
      <c r="H18167" s="153"/>
      <c r="I18167" s="151"/>
      <c r="J18167" s="153"/>
      <c r="K18167" s="153"/>
      <c r="L18167" s="153"/>
      <c r="M18167" s="153"/>
      <c r="N18167" s="153"/>
      <c r="O18167" s="153"/>
      <c r="P18167" s="153"/>
      <c r="Q18167" s="153"/>
      <c r="R18167" s="153"/>
      <c r="S18167" s="152"/>
      <c r="T18167" s="154"/>
    </row>
    <row r="18168" spans="8:20" x14ac:dyDescent="0.25">
      <c r="H18168" s="153"/>
      <c r="I18168" s="151"/>
      <c r="J18168" s="153"/>
      <c r="K18168" s="153"/>
      <c r="L18168" s="153"/>
      <c r="M18168" s="153"/>
      <c r="N18168" s="153"/>
      <c r="O18168" s="153"/>
      <c r="P18168" s="153"/>
      <c r="Q18168" s="153"/>
      <c r="R18168" s="153"/>
      <c r="S18168" s="152"/>
      <c r="T18168" s="154"/>
    </row>
    <row r="18169" spans="8:20" x14ac:dyDescent="0.25">
      <c r="H18169" s="153"/>
      <c r="I18169" s="151"/>
      <c r="J18169" s="153"/>
      <c r="K18169" s="153"/>
      <c r="L18169" s="153"/>
      <c r="M18169" s="153"/>
      <c r="N18169" s="153"/>
      <c r="O18169" s="153"/>
      <c r="P18169" s="153"/>
      <c r="Q18169" s="153"/>
      <c r="R18169" s="153"/>
      <c r="S18169" s="152"/>
      <c r="T18169" s="154"/>
    </row>
    <row r="18170" spans="8:20" x14ac:dyDescent="0.25">
      <c r="H18170" s="153"/>
      <c r="I18170" s="151"/>
      <c r="J18170" s="153"/>
      <c r="K18170" s="153"/>
      <c r="L18170" s="153"/>
      <c r="M18170" s="153"/>
      <c r="N18170" s="153"/>
      <c r="O18170" s="153"/>
      <c r="P18170" s="153"/>
      <c r="Q18170" s="153"/>
      <c r="R18170" s="153"/>
      <c r="S18170" s="152"/>
      <c r="T18170" s="154"/>
    </row>
    <row r="18171" spans="8:20" x14ac:dyDescent="0.25">
      <c r="H18171" s="153"/>
      <c r="I18171" s="151"/>
      <c r="J18171" s="153"/>
      <c r="K18171" s="153"/>
      <c r="L18171" s="153"/>
      <c r="M18171" s="153"/>
      <c r="N18171" s="153"/>
      <c r="O18171" s="153"/>
      <c r="P18171" s="153"/>
      <c r="Q18171" s="153"/>
      <c r="R18171" s="153"/>
      <c r="S18171" s="152"/>
      <c r="T18171" s="154"/>
    </row>
    <row r="18172" spans="8:20" x14ac:dyDescent="0.25">
      <c r="H18172" s="153"/>
      <c r="I18172" s="151"/>
      <c r="J18172" s="153"/>
      <c r="K18172" s="153"/>
      <c r="L18172" s="153"/>
      <c r="M18172" s="153"/>
      <c r="N18172" s="153"/>
      <c r="O18172" s="153"/>
      <c r="P18172" s="153"/>
      <c r="Q18172" s="153"/>
      <c r="R18172" s="153"/>
      <c r="S18172" s="152"/>
      <c r="T18172" s="154"/>
    </row>
    <row r="18173" spans="8:20" x14ac:dyDescent="0.25">
      <c r="H18173" s="153"/>
      <c r="I18173" s="151"/>
      <c r="J18173" s="153"/>
      <c r="K18173" s="153"/>
      <c r="L18173" s="153"/>
      <c r="M18173" s="153"/>
      <c r="N18173" s="153"/>
      <c r="O18173" s="153"/>
      <c r="P18173" s="153"/>
      <c r="Q18173" s="153"/>
      <c r="R18173" s="153"/>
      <c r="S18173" s="152"/>
      <c r="T18173" s="154"/>
    </row>
    <row r="18174" spans="8:20" x14ac:dyDescent="0.25">
      <c r="H18174" s="153"/>
      <c r="I18174" s="151"/>
      <c r="J18174" s="153"/>
      <c r="K18174" s="153"/>
      <c r="L18174" s="153"/>
      <c r="M18174" s="153"/>
      <c r="N18174" s="153"/>
      <c r="O18174" s="153"/>
      <c r="P18174" s="153"/>
      <c r="Q18174" s="153"/>
      <c r="R18174" s="153"/>
      <c r="S18174" s="152"/>
      <c r="T18174" s="154"/>
    </row>
    <row r="18175" spans="8:20" x14ac:dyDescent="0.25">
      <c r="H18175" s="153"/>
      <c r="I18175" s="151"/>
      <c r="J18175" s="153"/>
      <c r="K18175" s="153"/>
      <c r="L18175" s="153"/>
      <c r="M18175" s="153"/>
      <c r="N18175" s="153"/>
      <c r="O18175" s="153"/>
      <c r="P18175" s="153"/>
      <c r="Q18175" s="153"/>
      <c r="R18175" s="153"/>
      <c r="S18175" s="152"/>
      <c r="T18175" s="154"/>
    </row>
    <row r="18176" spans="8:20" x14ac:dyDescent="0.25">
      <c r="H18176" s="153"/>
      <c r="I18176" s="151"/>
      <c r="J18176" s="153"/>
      <c r="K18176" s="153"/>
      <c r="L18176" s="153"/>
      <c r="M18176" s="153"/>
      <c r="N18176" s="153"/>
      <c r="O18176" s="153"/>
      <c r="P18176" s="153"/>
      <c r="Q18176" s="153"/>
      <c r="R18176" s="153"/>
      <c r="S18176" s="152"/>
      <c r="T18176" s="154"/>
    </row>
    <row r="18177" spans="8:20" x14ac:dyDescent="0.25">
      <c r="H18177" s="153"/>
      <c r="I18177" s="151"/>
      <c r="J18177" s="153"/>
      <c r="K18177" s="153"/>
      <c r="L18177" s="153"/>
      <c r="M18177" s="153"/>
      <c r="N18177" s="153"/>
      <c r="O18177" s="153"/>
      <c r="P18177" s="153"/>
      <c r="Q18177" s="153"/>
      <c r="R18177" s="153"/>
      <c r="S18177" s="152"/>
      <c r="T18177" s="154"/>
    </row>
    <row r="18178" spans="8:20" x14ac:dyDescent="0.25">
      <c r="H18178" s="153"/>
      <c r="I18178" s="151"/>
      <c r="J18178" s="153"/>
      <c r="K18178" s="153"/>
      <c r="L18178" s="153"/>
      <c r="M18178" s="153"/>
      <c r="N18178" s="153"/>
      <c r="O18178" s="153"/>
      <c r="P18178" s="153"/>
      <c r="Q18178" s="153"/>
      <c r="R18178" s="153"/>
      <c r="S18178" s="152"/>
      <c r="T18178" s="154"/>
    </row>
    <row r="18179" spans="8:20" x14ac:dyDescent="0.25">
      <c r="H18179" s="153"/>
      <c r="I18179" s="151"/>
      <c r="J18179" s="153"/>
      <c r="K18179" s="153"/>
      <c r="L18179" s="153"/>
      <c r="M18179" s="153"/>
      <c r="N18179" s="153"/>
      <c r="O18179" s="153"/>
      <c r="P18179" s="153"/>
      <c r="Q18179" s="153"/>
      <c r="R18179" s="153"/>
      <c r="S18179" s="152"/>
      <c r="T18179" s="154"/>
    </row>
    <row r="18180" spans="8:20" x14ac:dyDescent="0.25">
      <c r="H18180" s="153"/>
      <c r="I18180" s="151"/>
      <c r="J18180" s="153"/>
      <c r="K18180" s="153"/>
      <c r="L18180" s="153"/>
      <c r="M18180" s="153"/>
      <c r="N18180" s="153"/>
      <c r="O18180" s="153"/>
      <c r="P18180" s="153"/>
      <c r="Q18180" s="153"/>
      <c r="R18180" s="153"/>
      <c r="S18180" s="152"/>
      <c r="T18180" s="154"/>
    </row>
    <row r="18181" spans="8:20" x14ac:dyDescent="0.25">
      <c r="H18181" s="153"/>
      <c r="I18181" s="151"/>
      <c r="J18181" s="153"/>
      <c r="K18181" s="153"/>
      <c r="L18181" s="153"/>
      <c r="M18181" s="153"/>
      <c r="N18181" s="153"/>
      <c r="O18181" s="153"/>
      <c r="P18181" s="153"/>
      <c r="Q18181" s="153"/>
      <c r="R18181" s="153"/>
      <c r="S18181" s="152"/>
      <c r="T18181" s="154"/>
    </row>
    <row r="18182" spans="8:20" x14ac:dyDescent="0.25">
      <c r="H18182" s="153"/>
      <c r="I18182" s="151"/>
      <c r="J18182" s="153"/>
      <c r="K18182" s="153"/>
      <c r="L18182" s="153"/>
      <c r="M18182" s="153"/>
      <c r="N18182" s="153"/>
      <c r="O18182" s="153"/>
      <c r="P18182" s="153"/>
      <c r="Q18182" s="153"/>
      <c r="R18182" s="153"/>
      <c r="S18182" s="152"/>
      <c r="T18182" s="154"/>
    </row>
    <row r="18183" spans="8:20" x14ac:dyDescent="0.25">
      <c r="H18183" s="153"/>
      <c r="I18183" s="151"/>
      <c r="J18183" s="153"/>
      <c r="K18183" s="153"/>
      <c r="L18183" s="153"/>
      <c r="M18183" s="153"/>
      <c r="N18183" s="153"/>
      <c r="O18183" s="153"/>
      <c r="P18183" s="153"/>
      <c r="Q18183" s="153"/>
      <c r="R18183" s="153"/>
      <c r="S18183" s="152"/>
      <c r="T18183" s="154"/>
    </row>
    <row r="18184" spans="8:20" x14ac:dyDescent="0.25">
      <c r="H18184" s="153"/>
      <c r="I18184" s="151"/>
      <c r="J18184" s="153"/>
      <c r="K18184" s="153"/>
      <c r="L18184" s="153"/>
      <c r="M18184" s="153"/>
      <c r="N18184" s="153"/>
      <c r="O18184" s="153"/>
      <c r="P18184" s="153"/>
      <c r="Q18184" s="153"/>
      <c r="R18184" s="153"/>
      <c r="S18184" s="152"/>
      <c r="T18184" s="154"/>
    </row>
    <row r="18185" spans="8:20" x14ac:dyDescent="0.25">
      <c r="H18185" s="153"/>
      <c r="I18185" s="151"/>
      <c r="J18185" s="153"/>
      <c r="K18185" s="153"/>
      <c r="L18185" s="153"/>
      <c r="M18185" s="153"/>
      <c r="N18185" s="153"/>
      <c r="O18185" s="153"/>
      <c r="P18185" s="153"/>
      <c r="Q18185" s="153"/>
      <c r="R18185" s="153"/>
      <c r="S18185" s="152"/>
      <c r="T18185" s="154"/>
    </row>
    <row r="18186" spans="8:20" x14ac:dyDescent="0.25">
      <c r="H18186" s="153"/>
      <c r="I18186" s="151"/>
      <c r="J18186" s="153"/>
      <c r="K18186" s="153"/>
      <c r="L18186" s="153"/>
      <c r="M18186" s="153"/>
      <c r="N18186" s="153"/>
      <c r="O18186" s="153"/>
      <c r="P18186" s="153"/>
      <c r="Q18186" s="153"/>
      <c r="R18186" s="153"/>
      <c r="S18186" s="152"/>
      <c r="T18186" s="154"/>
    </row>
    <row r="18187" spans="8:20" x14ac:dyDescent="0.25">
      <c r="H18187" s="153"/>
      <c r="I18187" s="151"/>
      <c r="J18187" s="153"/>
      <c r="K18187" s="153"/>
      <c r="L18187" s="153"/>
      <c r="M18187" s="153"/>
      <c r="N18187" s="153"/>
      <c r="O18187" s="153"/>
      <c r="P18187" s="153"/>
      <c r="Q18187" s="153"/>
      <c r="R18187" s="153"/>
      <c r="S18187" s="152"/>
      <c r="T18187" s="154"/>
    </row>
    <row r="18188" spans="8:20" x14ac:dyDescent="0.25">
      <c r="H18188" s="153"/>
      <c r="I18188" s="151"/>
      <c r="J18188" s="153"/>
      <c r="K18188" s="153"/>
      <c r="L18188" s="153"/>
      <c r="M18188" s="153"/>
      <c r="N18188" s="153"/>
      <c r="O18188" s="153"/>
      <c r="P18188" s="153"/>
      <c r="Q18188" s="153"/>
      <c r="R18188" s="153"/>
      <c r="S18188" s="152"/>
      <c r="T18188" s="154"/>
    </row>
    <row r="18189" spans="8:20" x14ac:dyDescent="0.25">
      <c r="H18189" s="153"/>
      <c r="I18189" s="151"/>
      <c r="J18189" s="153"/>
      <c r="K18189" s="153"/>
      <c r="L18189" s="153"/>
      <c r="M18189" s="153"/>
      <c r="N18189" s="153"/>
      <c r="O18189" s="153"/>
      <c r="P18189" s="153"/>
      <c r="Q18189" s="153"/>
      <c r="R18189" s="153"/>
      <c r="S18189" s="152"/>
      <c r="T18189" s="154"/>
    </row>
    <row r="18190" spans="8:20" x14ac:dyDescent="0.25">
      <c r="H18190" s="153"/>
      <c r="I18190" s="151"/>
      <c r="J18190" s="153"/>
      <c r="K18190" s="153"/>
      <c r="L18190" s="153"/>
      <c r="M18190" s="153"/>
      <c r="N18190" s="153"/>
      <c r="O18190" s="153"/>
      <c r="P18190" s="153"/>
      <c r="Q18190" s="153"/>
      <c r="R18190" s="153"/>
      <c r="S18190" s="152"/>
      <c r="T18190" s="154"/>
    </row>
    <row r="18191" spans="8:20" x14ac:dyDescent="0.25">
      <c r="H18191" s="153"/>
      <c r="I18191" s="151"/>
      <c r="J18191" s="153"/>
      <c r="K18191" s="153"/>
      <c r="L18191" s="153"/>
      <c r="M18191" s="153"/>
      <c r="N18191" s="153"/>
      <c r="O18191" s="153"/>
      <c r="P18191" s="153"/>
      <c r="Q18191" s="153"/>
      <c r="R18191" s="153"/>
      <c r="S18191" s="152"/>
      <c r="T18191" s="154"/>
    </row>
    <row r="18192" spans="8:20" x14ac:dyDescent="0.25">
      <c r="H18192" s="153"/>
      <c r="I18192" s="151"/>
      <c r="J18192" s="153"/>
      <c r="K18192" s="153"/>
      <c r="L18192" s="153"/>
      <c r="M18192" s="153"/>
      <c r="N18192" s="153"/>
      <c r="O18192" s="153"/>
      <c r="P18192" s="153"/>
      <c r="Q18192" s="153"/>
      <c r="R18192" s="153"/>
      <c r="S18192" s="152"/>
      <c r="T18192" s="154"/>
    </row>
    <row r="18193" spans="8:20" x14ac:dyDescent="0.25">
      <c r="H18193" s="153"/>
      <c r="I18193" s="151"/>
      <c r="J18193" s="153"/>
      <c r="K18193" s="153"/>
      <c r="L18193" s="153"/>
      <c r="M18193" s="153"/>
      <c r="N18193" s="153"/>
      <c r="O18193" s="153"/>
      <c r="P18193" s="153"/>
      <c r="Q18193" s="153"/>
      <c r="R18193" s="153"/>
      <c r="S18193" s="152"/>
      <c r="T18193" s="154"/>
    </row>
    <row r="18194" spans="8:20" x14ac:dyDescent="0.25">
      <c r="H18194" s="153"/>
      <c r="I18194" s="151"/>
      <c r="J18194" s="153"/>
      <c r="K18194" s="153"/>
      <c r="L18194" s="153"/>
      <c r="M18194" s="153"/>
      <c r="N18194" s="153"/>
      <c r="O18194" s="153"/>
      <c r="P18194" s="153"/>
      <c r="Q18194" s="153"/>
      <c r="R18194" s="153"/>
      <c r="S18194" s="152"/>
      <c r="T18194" s="154"/>
    </row>
    <row r="18195" spans="8:20" x14ac:dyDescent="0.25">
      <c r="H18195" s="153"/>
      <c r="I18195" s="151"/>
      <c r="J18195" s="153"/>
      <c r="K18195" s="153"/>
      <c r="L18195" s="153"/>
      <c r="M18195" s="153"/>
      <c r="N18195" s="153"/>
      <c r="O18195" s="153"/>
      <c r="P18195" s="153"/>
      <c r="Q18195" s="153"/>
      <c r="R18195" s="153"/>
      <c r="S18195" s="152"/>
      <c r="T18195" s="154"/>
    </row>
    <row r="18196" spans="8:20" x14ac:dyDescent="0.25">
      <c r="H18196" s="153"/>
      <c r="I18196" s="151"/>
      <c r="J18196" s="153"/>
      <c r="K18196" s="153"/>
      <c r="L18196" s="153"/>
      <c r="M18196" s="153"/>
      <c r="N18196" s="153"/>
      <c r="O18196" s="153"/>
      <c r="P18196" s="153"/>
      <c r="Q18196" s="153"/>
      <c r="R18196" s="153"/>
      <c r="S18196" s="152"/>
      <c r="T18196" s="154"/>
    </row>
    <row r="18197" spans="8:20" x14ac:dyDescent="0.25">
      <c r="H18197" s="153"/>
      <c r="I18197" s="151"/>
      <c r="J18197" s="153"/>
      <c r="K18197" s="153"/>
      <c r="L18197" s="153"/>
      <c r="M18197" s="153"/>
      <c r="N18197" s="153"/>
      <c r="O18197" s="153"/>
      <c r="P18197" s="153"/>
      <c r="Q18197" s="153"/>
      <c r="R18197" s="153"/>
      <c r="S18197" s="152"/>
      <c r="T18197" s="154"/>
    </row>
    <row r="18198" spans="8:20" x14ac:dyDescent="0.25">
      <c r="H18198" s="153"/>
      <c r="I18198" s="151"/>
      <c r="J18198" s="153"/>
      <c r="K18198" s="153"/>
      <c r="L18198" s="153"/>
      <c r="M18198" s="153"/>
      <c r="N18198" s="153"/>
      <c r="O18198" s="153"/>
      <c r="P18198" s="153"/>
      <c r="Q18198" s="153"/>
      <c r="R18198" s="153"/>
      <c r="S18198" s="152"/>
      <c r="T18198" s="154"/>
    </row>
    <row r="18199" spans="8:20" x14ac:dyDescent="0.25">
      <c r="H18199" s="153"/>
      <c r="I18199" s="151"/>
      <c r="J18199" s="153"/>
      <c r="K18199" s="153"/>
      <c r="L18199" s="153"/>
      <c r="M18199" s="153"/>
      <c r="N18199" s="153"/>
      <c r="O18199" s="153"/>
      <c r="P18199" s="153"/>
      <c r="Q18199" s="153"/>
      <c r="R18199" s="153"/>
      <c r="S18199" s="152"/>
      <c r="T18199" s="154"/>
    </row>
    <row r="18200" spans="8:20" x14ac:dyDescent="0.25">
      <c r="H18200" s="153"/>
      <c r="I18200" s="151"/>
      <c r="J18200" s="153"/>
      <c r="K18200" s="153"/>
      <c r="L18200" s="153"/>
      <c r="M18200" s="153"/>
      <c r="N18200" s="153"/>
      <c r="O18200" s="153"/>
      <c r="P18200" s="153"/>
      <c r="Q18200" s="153"/>
      <c r="R18200" s="153"/>
      <c r="S18200" s="152"/>
      <c r="T18200" s="154"/>
    </row>
    <row r="18201" spans="8:20" x14ac:dyDescent="0.25">
      <c r="H18201" s="153"/>
      <c r="I18201" s="151"/>
      <c r="J18201" s="153"/>
      <c r="K18201" s="153"/>
      <c r="L18201" s="153"/>
      <c r="M18201" s="153"/>
      <c r="N18201" s="153"/>
      <c r="O18201" s="153"/>
      <c r="P18201" s="153"/>
      <c r="Q18201" s="153"/>
      <c r="R18201" s="153"/>
      <c r="S18201" s="152"/>
      <c r="T18201" s="154"/>
    </row>
    <row r="18202" spans="8:20" x14ac:dyDescent="0.25">
      <c r="H18202" s="153"/>
      <c r="I18202" s="151"/>
      <c r="J18202" s="153"/>
      <c r="K18202" s="153"/>
      <c r="L18202" s="153"/>
      <c r="M18202" s="153"/>
      <c r="N18202" s="153"/>
      <c r="O18202" s="153"/>
      <c r="P18202" s="153"/>
      <c r="Q18202" s="153"/>
      <c r="R18202" s="153"/>
      <c r="S18202" s="152"/>
      <c r="T18202" s="154"/>
    </row>
    <row r="18203" spans="8:20" x14ac:dyDescent="0.25">
      <c r="H18203" s="153"/>
      <c r="I18203" s="151"/>
      <c r="J18203" s="153"/>
      <c r="K18203" s="153"/>
      <c r="L18203" s="153"/>
      <c r="M18203" s="153"/>
      <c r="N18203" s="153"/>
      <c r="O18203" s="153"/>
      <c r="P18203" s="153"/>
      <c r="Q18203" s="153"/>
      <c r="R18203" s="153"/>
      <c r="S18203" s="152"/>
      <c r="T18203" s="154"/>
    </row>
    <row r="18204" spans="8:20" x14ac:dyDescent="0.25">
      <c r="H18204" s="153"/>
      <c r="I18204" s="151"/>
      <c r="J18204" s="153"/>
      <c r="K18204" s="153"/>
      <c r="L18204" s="153"/>
      <c r="M18204" s="153"/>
      <c r="N18204" s="153"/>
      <c r="O18204" s="153"/>
      <c r="P18204" s="153"/>
      <c r="Q18204" s="153"/>
      <c r="R18204" s="153"/>
      <c r="S18204" s="152"/>
      <c r="T18204" s="154"/>
    </row>
    <row r="18205" spans="8:20" x14ac:dyDescent="0.25">
      <c r="H18205" s="153"/>
      <c r="I18205" s="151"/>
      <c r="J18205" s="153"/>
      <c r="K18205" s="153"/>
      <c r="L18205" s="153"/>
      <c r="M18205" s="153"/>
      <c r="N18205" s="153"/>
      <c r="O18205" s="153"/>
      <c r="P18205" s="153"/>
      <c r="Q18205" s="153"/>
      <c r="R18205" s="153"/>
      <c r="S18205" s="152"/>
      <c r="T18205" s="154"/>
    </row>
    <row r="18206" spans="8:20" x14ac:dyDescent="0.25">
      <c r="H18206" s="153"/>
      <c r="I18206" s="151"/>
      <c r="J18206" s="153"/>
      <c r="K18206" s="153"/>
      <c r="L18206" s="153"/>
      <c r="M18206" s="153"/>
      <c r="N18206" s="153"/>
      <c r="O18206" s="153"/>
      <c r="P18206" s="153"/>
      <c r="Q18206" s="153"/>
      <c r="R18206" s="153"/>
      <c r="S18206" s="152"/>
      <c r="T18206" s="154"/>
    </row>
    <row r="18207" spans="8:20" x14ac:dyDescent="0.25">
      <c r="H18207" s="153"/>
      <c r="I18207" s="151"/>
      <c r="J18207" s="153"/>
      <c r="K18207" s="153"/>
      <c r="L18207" s="153"/>
      <c r="M18207" s="153"/>
      <c r="N18207" s="153"/>
      <c r="O18207" s="153"/>
      <c r="P18207" s="153"/>
      <c r="Q18207" s="153"/>
      <c r="R18207" s="153"/>
      <c r="S18207" s="152"/>
      <c r="T18207" s="154"/>
    </row>
    <row r="18208" spans="8:20" x14ac:dyDescent="0.25">
      <c r="H18208" s="153"/>
      <c r="I18208" s="151"/>
      <c r="J18208" s="153"/>
      <c r="K18208" s="153"/>
      <c r="L18208" s="153"/>
      <c r="M18208" s="153"/>
      <c r="N18208" s="153"/>
      <c r="O18208" s="153"/>
      <c r="P18208" s="153"/>
      <c r="Q18208" s="153"/>
      <c r="R18208" s="153"/>
      <c r="S18208" s="152"/>
      <c r="T18208" s="154"/>
    </row>
    <row r="18209" spans="8:20" x14ac:dyDescent="0.25">
      <c r="H18209" s="153"/>
      <c r="I18209" s="151"/>
      <c r="J18209" s="153"/>
      <c r="K18209" s="153"/>
      <c r="L18209" s="153"/>
      <c r="M18209" s="153"/>
      <c r="N18209" s="153"/>
      <c r="O18209" s="153"/>
      <c r="P18209" s="153"/>
      <c r="Q18209" s="153"/>
      <c r="R18209" s="153"/>
      <c r="S18209" s="152"/>
      <c r="T18209" s="154"/>
    </row>
    <row r="18210" spans="8:20" x14ac:dyDescent="0.25">
      <c r="H18210" s="153"/>
      <c r="I18210" s="151"/>
      <c r="J18210" s="153"/>
      <c r="K18210" s="153"/>
      <c r="L18210" s="153"/>
      <c r="M18210" s="153"/>
      <c r="N18210" s="153"/>
      <c r="O18210" s="153"/>
      <c r="P18210" s="153"/>
      <c r="Q18210" s="153"/>
      <c r="R18210" s="153"/>
      <c r="S18210" s="152"/>
      <c r="T18210" s="154"/>
    </row>
    <row r="18211" spans="8:20" x14ac:dyDescent="0.25">
      <c r="H18211" s="153"/>
      <c r="I18211" s="151"/>
      <c r="J18211" s="153"/>
      <c r="K18211" s="153"/>
      <c r="L18211" s="153"/>
      <c r="M18211" s="153"/>
      <c r="N18211" s="153"/>
      <c r="O18211" s="153"/>
      <c r="P18211" s="153"/>
      <c r="Q18211" s="153"/>
      <c r="R18211" s="153"/>
      <c r="S18211" s="152"/>
      <c r="T18211" s="154"/>
    </row>
    <row r="18212" spans="8:20" x14ac:dyDescent="0.25">
      <c r="H18212" s="153"/>
      <c r="I18212" s="151"/>
      <c r="J18212" s="153"/>
      <c r="K18212" s="153"/>
      <c r="L18212" s="153"/>
      <c r="M18212" s="153"/>
      <c r="N18212" s="153"/>
      <c r="O18212" s="153"/>
      <c r="P18212" s="153"/>
      <c r="Q18212" s="153"/>
      <c r="R18212" s="153"/>
      <c r="S18212" s="152"/>
      <c r="T18212" s="154"/>
    </row>
    <row r="18213" spans="8:20" x14ac:dyDescent="0.25">
      <c r="H18213" s="153"/>
      <c r="I18213" s="151"/>
      <c r="J18213" s="153"/>
      <c r="K18213" s="153"/>
      <c r="L18213" s="153"/>
      <c r="M18213" s="153"/>
      <c r="N18213" s="153"/>
      <c r="O18213" s="153"/>
      <c r="P18213" s="153"/>
      <c r="Q18213" s="153"/>
      <c r="R18213" s="153"/>
      <c r="S18213" s="152"/>
      <c r="T18213" s="154"/>
    </row>
    <row r="18214" spans="8:20" x14ac:dyDescent="0.25">
      <c r="H18214" s="153"/>
      <c r="I18214" s="151"/>
      <c r="J18214" s="153"/>
      <c r="K18214" s="153"/>
      <c r="L18214" s="153"/>
      <c r="M18214" s="153"/>
      <c r="N18214" s="153"/>
      <c r="O18214" s="153"/>
      <c r="P18214" s="153"/>
      <c r="Q18214" s="153"/>
      <c r="R18214" s="153"/>
      <c r="S18214" s="152"/>
      <c r="T18214" s="154"/>
    </row>
    <row r="18215" spans="8:20" x14ac:dyDescent="0.25">
      <c r="H18215" s="153"/>
      <c r="I18215" s="151"/>
      <c r="J18215" s="153"/>
      <c r="K18215" s="153"/>
      <c r="L18215" s="153"/>
      <c r="M18215" s="153"/>
      <c r="N18215" s="153"/>
      <c r="O18215" s="153"/>
      <c r="P18215" s="153"/>
      <c r="Q18215" s="153"/>
      <c r="R18215" s="153"/>
      <c r="S18215" s="152"/>
      <c r="T18215" s="154"/>
    </row>
    <row r="18216" spans="8:20" x14ac:dyDescent="0.25">
      <c r="H18216" s="153"/>
      <c r="I18216" s="151"/>
      <c r="J18216" s="153"/>
      <c r="K18216" s="153"/>
      <c r="L18216" s="153"/>
      <c r="M18216" s="153"/>
      <c r="N18216" s="153"/>
      <c r="O18216" s="153"/>
      <c r="P18216" s="153"/>
      <c r="Q18216" s="153"/>
      <c r="R18216" s="153"/>
      <c r="S18216" s="152"/>
      <c r="T18216" s="154"/>
    </row>
    <row r="18217" spans="8:20" x14ac:dyDescent="0.25">
      <c r="H18217" s="153"/>
      <c r="I18217" s="151"/>
      <c r="J18217" s="153"/>
      <c r="K18217" s="153"/>
      <c r="L18217" s="153"/>
      <c r="M18217" s="153"/>
      <c r="N18217" s="153"/>
      <c r="O18217" s="153"/>
      <c r="P18217" s="153"/>
      <c r="Q18217" s="153"/>
      <c r="R18217" s="153"/>
      <c r="S18217" s="152"/>
      <c r="T18217" s="154"/>
    </row>
    <row r="18218" spans="8:20" x14ac:dyDescent="0.25">
      <c r="H18218" s="153"/>
      <c r="I18218" s="151"/>
      <c r="J18218" s="153"/>
      <c r="K18218" s="153"/>
      <c r="L18218" s="153"/>
      <c r="M18218" s="153"/>
      <c r="N18218" s="153"/>
      <c r="O18218" s="153"/>
      <c r="P18218" s="153"/>
      <c r="Q18218" s="153"/>
      <c r="R18218" s="153"/>
      <c r="S18218" s="152"/>
      <c r="T18218" s="154"/>
    </row>
    <row r="18219" spans="8:20" x14ac:dyDescent="0.25">
      <c r="H18219" s="153"/>
      <c r="I18219" s="151"/>
      <c r="J18219" s="153"/>
      <c r="K18219" s="153"/>
      <c r="L18219" s="153"/>
      <c r="M18219" s="153"/>
      <c r="N18219" s="153"/>
      <c r="O18219" s="153"/>
      <c r="P18219" s="153"/>
      <c r="Q18219" s="153"/>
      <c r="R18219" s="153"/>
      <c r="S18219" s="152"/>
      <c r="T18219" s="154"/>
    </row>
    <row r="18220" spans="8:20" x14ac:dyDescent="0.25">
      <c r="H18220" s="153"/>
      <c r="I18220" s="151"/>
      <c r="J18220" s="153"/>
      <c r="K18220" s="153"/>
      <c r="L18220" s="153"/>
      <c r="M18220" s="153"/>
      <c r="N18220" s="153"/>
      <c r="O18220" s="153"/>
      <c r="P18220" s="153"/>
      <c r="Q18220" s="153"/>
      <c r="R18220" s="153"/>
      <c r="S18220" s="152"/>
      <c r="T18220" s="154"/>
    </row>
    <row r="18221" spans="8:20" x14ac:dyDescent="0.25">
      <c r="H18221" s="153"/>
      <c r="I18221" s="151"/>
      <c r="J18221" s="153"/>
      <c r="K18221" s="153"/>
      <c r="L18221" s="153"/>
      <c r="M18221" s="153"/>
      <c r="N18221" s="153"/>
      <c r="O18221" s="153"/>
      <c r="P18221" s="153"/>
      <c r="Q18221" s="153"/>
      <c r="R18221" s="153"/>
      <c r="S18221" s="152"/>
      <c r="T18221" s="154"/>
    </row>
    <row r="18222" spans="8:20" x14ac:dyDescent="0.25">
      <c r="H18222" s="153"/>
      <c r="I18222" s="151"/>
      <c r="J18222" s="153"/>
      <c r="K18222" s="153"/>
      <c r="L18222" s="153"/>
      <c r="M18222" s="153"/>
      <c r="N18222" s="153"/>
      <c r="O18222" s="153"/>
      <c r="P18222" s="153"/>
      <c r="Q18222" s="153"/>
      <c r="R18222" s="153"/>
      <c r="S18222" s="152"/>
      <c r="T18222" s="154"/>
    </row>
    <row r="18223" spans="8:20" x14ac:dyDescent="0.25">
      <c r="H18223" s="153"/>
      <c r="I18223" s="151"/>
      <c r="J18223" s="153"/>
      <c r="K18223" s="153"/>
      <c r="L18223" s="153"/>
      <c r="M18223" s="153"/>
      <c r="N18223" s="153"/>
      <c r="O18223" s="153"/>
      <c r="P18223" s="153"/>
      <c r="Q18223" s="153"/>
      <c r="R18223" s="153"/>
      <c r="S18223" s="152"/>
      <c r="T18223" s="154"/>
    </row>
    <row r="18224" spans="8:20" x14ac:dyDescent="0.25">
      <c r="H18224" s="153"/>
      <c r="I18224" s="151"/>
      <c r="J18224" s="153"/>
      <c r="K18224" s="153"/>
      <c r="L18224" s="153"/>
      <c r="M18224" s="153"/>
      <c r="N18224" s="153"/>
      <c r="O18224" s="153"/>
      <c r="P18224" s="153"/>
      <c r="Q18224" s="153"/>
      <c r="R18224" s="153"/>
      <c r="S18224" s="152"/>
      <c r="T18224" s="154"/>
    </row>
    <row r="18225" spans="8:20" x14ac:dyDescent="0.25">
      <c r="H18225" s="153"/>
      <c r="I18225" s="151"/>
      <c r="J18225" s="153"/>
      <c r="K18225" s="153"/>
      <c r="L18225" s="153"/>
      <c r="M18225" s="153"/>
      <c r="N18225" s="153"/>
      <c r="O18225" s="153"/>
      <c r="P18225" s="153"/>
      <c r="Q18225" s="153"/>
      <c r="R18225" s="153"/>
      <c r="S18225" s="152"/>
      <c r="T18225" s="154"/>
    </row>
    <row r="18226" spans="8:20" x14ac:dyDescent="0.25">
      <c r="H18226" s="153"/>
      <c r="I18226" s="151"/>
      <c r="J18226" s="153"/>
      <c r="K18226" s="153"/>
      <c r="L18226" s="153"/>
      <c r="M18226" s="153"/>
      <c r="N18226" s="153"/>
      <c r="O18226" s="153"/>
      <c r="P18226" s="153"/>
      <c r="Q18226" s="153"/>
      <c r="R18226" s="153"/>
      <c r="S18226" s="152"/>
      <c r="T18226" s="154"/>
    </row>
    <row r="18227" spans="8:20" x14ac:dyDescent="0.25">
      <c r="H18227" s="153"/>
      <c r="I18227" s="151"/>
      <c r="J18227" s="153"/>
      <c r="K18227" s="153"/>
      <c r="L18227" s="153"/>
      <c r="M18227" s="153"/>
      <c r="N18227" s="153"/>
      <c r="O18227" s="153"/>
      <c r="P18227" s="153"/>
      <c r="Q18227" s="153"/>
      <c r="R18227" s="153"/>
      <c r="S18227" s="152"/>
      <c r="T18227" s="154"/>
    </row>
    <row r="18228" spans="8:20" x14ac:dyDescent="0.25">
      <c r="H18228" s="153"/>
      <c r="I18228" s="151"/>
      <c r="J18228" s="153"/>
      <c r="K18228" s="153"/>
      <c r="L18228" s="153"/>
      <c r="M18228" s="153"/>
      <c r="N18228" s="153"/>
      <c r="O18228" s="153"/>
      <c r="P18228" s="153"/>
      <c r="Q18228" s="153"/>
      <c r="R18228" s="153"/>
      <c r="S18228" s="152"/>
      <c r="T18228" s="154"/>
    </row>
    <row r="18229" spans="8:20" x14ac:dyDescent="0.25">
      <c r="H18229" s="153"/>
      <c r="I18229" s="151"/>
      <c r="J18229" s="153"/>
      <c r="K18229" s="153"/>
      <c r="L18229" s="153"/>
      <c r="M18229" s="153"/>
      <c r="N18229" s="153"/>
      <c r="O18229" s="153"/>
      <c r="P18229" s="153"/>
      <c r="Q18229" s="153"/>
      <c r="R18229" s="153"/>
      <c r="S18229" s="152"/>
      <c r="T18229" s="154"/>
    </row>
    <row r="18230" spans="8:20" x14ac:dyDescent="0.25">
      <c r="H18230" s="153"/>
      <c r="I18230" s="151"/>
      <c r="J18230" s="153"/>
      <c r="K18230" s="153"/>
      <c r="L18230" s="153"/>
      <c r="M18230" s="153"/>
      <c r="N18230" s="153"/>
      <c r="O18230" s="153"/>
      <c r="P18230" s="153"/>
      <c r="Q18230" s="153"/>
      <c r="R18230" s="153"/>
      <c r="S18230" s="152"/>
      <c r="T18230" s="154"/>
    </row>
    <row r="18231" spans="8:20" x14ac:dyDescent="0.25">
      <c r="H18231" s="153"/>
      <c r="I18231" s="151"/>
      <c r="J18231" s="153"/>
      <c r="K18231" s="153"/>
      <c r="L18231" s="153"/>
      <c r="M18231" s="153"/>
      <c r="N18231" s="153"/>
      <c r="O18231" s="153"/>
      <c r="P18231" s="153"/>
      <c r="Q18231" s="153"/>
      <c r="R18231" s="153"/>
      <c r="S18231" s="152"/>
      <c r="T18231" s="154"/>
    </row>
    <row r="18232" spans="8:20" x14ac:dyDescent="0.25">
      <c r="H18232" s="153"/>
      <c r="I18232" s="151"/>
      <c r="J18232" s="153"/>
      <c r="K18232" s="153"/>
      <c r="L18232" s="153"/>
      <c r="M18232" s="153"/>
      <c r="N18232" s="153"/>
      <c r="O18232" s="153"/>
      <c r="P18232" s="153"/>
      <c r="Q18232" s="153"/>
      <c r="R18232" s="153"/>
      <c r="S18232" s="152"/>
      <c r="T18232" s="154"/>
    </row>
    <row r="18233" spans="8:20" x14ac:dyDescent="0.25">
      <c r="H18233" s="153"/>
      <c r="I18233" s="151"/>
      <c r="J18233" s="153"/>
      <c r="K18233" s="153"/>
      <c r="L18233" s="153"/>
      <c r="M18233" s="153"/>
      <c r="N18233" s="153"/>
      <c r="O18233" s="153"/>
      <c r="P18233" s="153"/>
      <c r="Q18233" s="153"/>
      <c r="R18233" s="153"/>
      <c r="S18233" s="152"/>
      <c r="T18233" s="154"/>
    </row>
    <row r="18234" spans="8:20" x14ac:dyDescent="0.25">
      <c r="H18234" s="153"/>
      <c r="I18234" s="151"/>
      <c r="J18234" s="153"/>
      <c r="K18234" s="153"/>
      <c r="L18234" s="153"/>
      <c r="M18234" s="153"/>
      <c r="N18234" s="153"/>
      <c r="O18234" s="153"/>
      <c r="P18234" s="153"/>
      <c r="Q18234" s="153"/>
      <c r="R18234" s="153"/>
      <c r="S18234" s="152"/>
      <c r="T18234" s="154"/>
    </row>
    <row r="18235" spans="8:20" x14ac:dyDescent="0.25">
      <c r="H18235" s="153"/>
      <c r="I18235" s="151"/>
      <c r="J18235" s="153"/>
      <c r="K18235" s="153"/>
      <c r="L18235" s="153"/>
      <c r="M18235" s="153"/>
      <c r="N18235" s="153"/>
      <c r="O18235" s="153"/>
      <c r="P18235" s="153"/>
      <c r="Q18235" s="153"/>
      <c r="R18235" s="153"/>
      <c r="S18235" s="152"/>
      <c r="T18235" s="154"/>
    </row>
    <row r="18236" spans="8:20" x14ac:dyDescent="0.25">
      <c r="H18236" s="153"/>
      <c r="I18236" s="151"/>
      <c r="J18236" s="153"/>
      <c r="K18236" s="153"/>
      <c r="L18236" s="153"/>
      <c r="M18236" s="153"/>
      <c r="N18236" s="153"/>
      <c r="O18236" s="153"/>
      <c r="P18236" s="153"/>
      <c r="Q18236" s="153"/>
      <c r="R18236" s="153"/>
      <c r="S18236" s="152"/>
      <c r="T18236" s="154"/>
    </row>
    <row r="18237" spans="8:20" x14ac:dyDescent="0.25">
      <c r="H18237" s="153"/>
      <c r="I18237" s="151"/>
      <c r="J18237" s="153"/>
      <c r="K18237" s="153"/>
      <c r="L18237" s="153"/>
      <c r="M18237" s="153"/>
      <c r="N18237" s="153"/>
      <c r="O18237" s="153"/>
      <c r="P18237" s="153"/>
      <c r="Q18237" s="153"/>
      <c r="R18237" s="153"/>
      <c r="S18237" s="152"/>
      <c r="T18237" s="154"/>
    </row>
    <row r="18238" spans="8:20" x14ac:dyDescent="0.25">
      <c r="H18238" s="153"/>
      <c r="I18238" s="151"/>
      <c r="J18238" s="153"/>
      <c r="K18238" s="153"/>
      <c r="L18238" s="153"/>
      <c r="M18238" s="153"/>
      <c r="N18238" s="153"/>
      <c r="O18238" s="153"/>
      <c r="P18238" s="153"/>
      <c r="Q18238" s="153"/>
      <c r="R18238" s="153"/>
      <c r="S18238" s="152"/>
      <c r="T18238" s="154"/>
    </row>
    <row r="18239" spans="8:20" x14ac:dyDescent="0.25">
      <c r="H18239" s="153"/>
      <c r="I18239" s="151"/>
      <c r="J18239" s="153"/>
      <c r="K18239" s="153"/>
      <c r="L18239" s="153"/>
      <c r="M18239" s="153"/>
      <c r="N18239" s="153"/>
      <c r="O18239" s="153"/>
      <c r="P18239" s="153"/>
      <c r="Q18239" s="153"/>
      <c r="R18239" s="153"/>
      <c r="S18239" s="152"/>
      <c r="T18239" s="154"/>
    </row>
    <row r="18240" spans="8:20" x14ac:dyDescent="0.25">
      <c r="H18240" s="153"/>
      <c r="I18240" s="151"/>
      <c r="J18240" s="153"/>
      <c r="K18240" s="153"/>
      <c r="L18240" s="153"/>
      <c r="M18240" s="153"/>
      <c r="N18240" s="153"/>
      <c r="O18240" s="153"/>
      <c r="P18240" s="153"/>
      <c r="Q18240" s="153"/>
      <c r="R18240" s="153"/>
      <c r="S18240" s="152"/>
      <c r="T18240" s="154"/>
    </row>
    <row r="18241" spans="8:20" x14ac:dyDescent="0.25">
      <c r="H18241" s="153"/>
      <c r="I18241" s="151"/>
      <c r="J18241" s="153"/>
      <c r="K18241" s="153"/>
      <c r="L18241" s="153"/>
      <c r="M18241" s="153"/>
      <c r="N18241" s="153"/>
      <c r="O18241" s="153"/>
      <c r="P18241" s="153"/>
      <c r="Q18241" s="153"/>
      <c r="R18241" s="153"/>
      <c r="S18241" s="152"/>
      <c r="T18241" s="154"/>
    </row>
    <row r="18242" spans="8:20" x14ac:dyDescent="0.25">
      <c r="H18242" s="153"/>
      <c r="I18242" s="151"/>
      <c r="J18242" s="153"/>
      <c r="K18242" s="153"/>
      <c r="L18242" s="153"/>
      <c r="M18242" s="153"/>
      <c r="N18242" s="153"/>
      <c r="O18242" s="153"/>
      <c r="P18242" s="153"/>
      <c r="Q18242" s="153"/>
      <c r="R18242" s="153"/>
      <c r="S18242" s="152"/>
      <c r="T18242" s="154"/>
    </row>
    <row r="18243" spans="8:20" x14ac:dyDescent="0.25">
      <c r="H18243" s="153"/>
      <c r="I18243" s="151"/>
      <c r="J18243" s="153"/>
      <c r="K18243" s="153"/>
      <c r="L18243" s="153"/>
      <c r="M18243" s="153"/>
      <c r="N18243" s="153"/>
      <c r="O18243" s="153"/>
      <c r="P18243" s="153"/>
      <c r="Q18243" s="153"/>
      <c r="R18243" s="153"/>
      <c r="S18243" s="152"/>
      <c r="T18243" s="154"/>
    </row>
    <row r="18244" spans="8:20" x14ac:dyDescent="0.25">
      <c r="H18244" s="153"/>
      <c r="I18244" s="151"/>
      <c r="J18244" s="153"/>
      <c r="K18244" s="153"/>
      <c r="L18244" s="153"/>
      <c r="M18244" s="153"/>
      <c r="N18244" s="153"/>
      <c r="O18244" s="153"/>
      <c r="P18244" s="153"/>
      <c r="Q18244" s="153"/>
      <c r="R18244" s="153"/>
      <c r="S18244" s="152"/>
      <c r="T18244" s="154"/>
    </row>
    <row r="18245" spans="8:20" x14ac:dyDescent="0.25">
      <c r="H18245" s="153"/>
      <c r="I18245" s="151"/>
      <c r="J18245" s="153"/>
      <c r="K18245" s="153"/>
      <c r="L18245" s="153"/>
      <c r="M18245" s="153"/>
      <c r="N18245" s="153"/>
      <c r="O18245" s="153"/>
      <c r="P18245" s="153"/>
      <c r="Q18245" s="153"/>
      <c r="R18245" s="153"/>
      <c r="S18245" s="152"/>
      <c r="T18245" s="154"/>
    </row>
    <row r="18246" spans="8:20" x14ac:dyDescent="0.25">
      <c r="H18246" s="153"/>
      <c r="I18246" s="151"/>
      <c r="J18246" s="153"/>
      <c r="K18246" s="153"/>
      <c r="L18246" s="153"/>
      <c r="M18246" s="153"/>
      <c r="N18246" s="153"/>
      <c r="O18246" s="153"/>
      <c r="P18246" s="153"/>
      <c r="Q18246" s="153"/>
      <c r="R18246" s="153"/>
      <c r="S18246" s="152"/>
      <c r="T18246" s="154"/>
    </row>
    <row r="18247" spans="8:20" x14ac:dyDescent="0.25">
      <c r="H18247" s="153"/>
      <c r="I18247" s="151"/>
      <c r="J18247" s="153"/>
      <c r="K18247" s="153"/>
      <c r="L18247" s="153"/>
      <c r="M18247" s="153"/>
      <c r="N18247" s="153"/>
      <c r="O18247" s="153"/>
      <c r="P18247" s="153"/>
      <c r="Q18247" s="153"/>
      <c r="R18247" s="153"/>
      <c r="S18247" s="152"/>
      <c r="T18247" s="154"/>
    </row>
    <row r="18248" spans="8:20" x14ac:dyDescent="0.25">
      <c r="H18248" s="153"/>
      <c r="I18248" s="151"/>
      <c r="J18248" s="153"/>
      <c r="K18248" s="153"/>
      <c r="L18248" s="153"/>
      <c r="M18248" s="153"/>
      <c r="N18248" s="153"/>
      <c r="O18248" s="153"/>
      <c r="P18248" s="153"/>
      <c r="Q18248" s="153"/>
      <c r="R18248" s="153"/>
      <c r="S18248" s="152"/>
      <c r="T18248" s="154"/>
    </row>
    <row r="18249" spans="8:20" x14ac:dyDescent="0.25">
      <c r="H18249" s="153"/>
      <c r="I18249" s="151"/>
      <c r="J18249" s="153"/>
      <c r="K18249" s="153"/>
      <c r="L18249" s="153"/>
      <c r="M18249" s="153"/>
      <c r="N18249" s="153"/>
      <c r="O18249" s="153"/>
      <c r="P18249" s="153"/>
      <c r="Q18249" s="153"/>
      <c r="R18249" s="153"/>
      <c r="S18249" s="152"/>
      <c r="T18249" s="154"/>
    </row>
    <row r="18250" spans="8:20" x14ac:dyDescent="0.25">
      <c r="H18250" s="153"/>
      <c r="I18250" s="151"/>
      <c r="J18250" s="153"/>
      <c r="K18250" s="153"/>
      <c r="L18250" s="153"/>
      <c r="M18250" s="153"/>
      <c r="N18250" s="153"/>
      <c r="O18250" s="153"/>
      <c r="P18250" s="153"/>
      <c r="Q18250" s="153"/>
      <c r="R18250" s="153"/>
      <c r="S18250" s="152"/>
      <c r="T18250" s="154"/>
    </row>
    <row r="18251" spans="8:20" x14ac:dyDescent="0.25">
      <c r="H18251" s="153"/>
      <c r="I18251" s="151"/>
      <c r="J18251" s="153"/>
      <c r="K18251" s="153"/>
      <c r="L18251" s="153"/>
      <c r="M18251" s="153"/>
      <c r="N18251" s="153"/>
      <c r="O18251" s="153"/>
      <c r="P18251" s="153"/>
      <c r="Q18251" s="153"/>
      <c r="R18251" s="153"/>
      <c r="S18251" s="152"/>
      <c r="T18251" s="154"/>
    </row>
    <row r="18252" spans="8:20" x14ac:dyDescent="0.25">
      <c r="H18252" s="153"/>
      <c r="I18252" s="151"/>
      <c r="J18252" s="153"/>
      <c r="K18252" s="153"/>
      <c r="L18252" s="153"/>
      <c r="M18252" s="153"/>
      <c r="N18252" s="153"/>
      <c r="O18252" s="153"/>
      <c r="P18252" s="153"/>
      <c r="Q18252" s="153"/>
      <c r="R18252" s="153"/>
      <c r="S18252" s="152"/>
      <c r="T18252" s="154"/>
    </row>
    <row r="18253" spans="8:20" x14ac:dyDescent="0.25">
      <c r="H18253" s="153"/>
      <c r="I18253" s="151"/>
      <c r="J18253" s="153"/>
      <c r="K18253" s="153"/>
      <c r="L18253" s="153"/>
      <c r="M18253" s="153"/>
      <c r="N18253" s="153"/>
      <c r="O18253" s="153"/>
      <c r="P18253" s="153"/>
      <c r="Q18253" s="153"/>
      <c r="R18253" s="153"/>
      <c r="S18253" s="152"/>
      <c r="T18253" s="154"/>
    </row>
    <row r="18254" spans="8:20" x14ac:dyDescent="0.25">
      <c r="H18254" s="153"/>
      <c r="I18254" s="151"/>
      <c r="J18254" s="153"/>
      <c r="K18254" s="153"/>
      <c r="L18254" s="153"/>
      <c r="M18254" s="153"/>
      <c r="N18254" s="153"/>
      <c r="O18254" s="153"/>
      <c r="P18254" s="153"/>
      <c r="Q18254" s="153"/>
      <c r="R18254" s="153"/>
      <c r="S18254" s="152"/>
      <c r="T18254" s="154"/>
    </row>
    <row r="18255" spans="8:20" x14ac:dyDescent="0.25">
      <c r="H18255" s="153"/>
      <c r="I18255" s="151"/>
      <c r="J18255" s="153"/>
      <c r="K18255" s="153"/>
      <c r="L18255" s="153"/>
      <c r="M18255" s="153"/>
      <c r="N18255" s="153"/>
      <c r="O18255" s="153"/>
      <c r="P18255" s="153"/>
      <c r="Q18255" s="153"/>
      <c r="R18255" s="153"/>
      <c r="S18255" s="152"/>
      <c r="T18255" s="154"/>
    </row>
    <row r="18256" spans="8:20" x14ac:dyDescent="0.25">
      <c r="H18256" s="153"/>
      <c r="I18256" s="151"/>
      <c r="J18256" s="153"/>
      <c r="K18256" s="153"/>
      <c r="L18256" s="153"/>
      <c r="M18256" s="153"/>
      <c r="N18256" s="153"/>
      <c r="O18256" s="153"/>
      <c r="P18256" s="153"/>
      <c r="Q18256" s="153"/>
      <c r="R18256" s="153"/>
      <c r="S18256" s="152"/>
      <c r="T18256" s="154"/>
    </row>
    <row r="18257" spans="8:20" x14ac:dyDescent="0.25">
      <c r="H18257" s="153"/>
      <c r="I18257" s="151"/>
      <c r="J18257" s="153"/>
      <c r="K18257" s="153"/>
      <c r="L18257" s="153"/>
      <c r="M18257" s="153"/>
      <c r="N18257" s="153"/>
      <c r="O18257" s="153"/>
      <c r="P18257" s="153"/>
      <c r="Q18257" s="153"/>
      <c r="R18257" s="153"/>
      <c r="S18257" s="152"/>
      <c r="T18257" s="154"/>
    </row>
    <row r="18258" spans="8:20" x14ac:dyDescent="0.25">
      <c r="H18258" s="153"/>
      <c r="I18258" s="151"/>
      <c r="J18258" s="153"/>
      <c r="K18258" s="153"/>
      <c r="L18258" s="153"/>
      <c r="M18258" s="153"/>
      <c r="N18258" s="153"/>
      <c r="O18258" s="153"/>
      <c r="P18258" s="153"/>
      <c r="Q18258" s="153"/>
      <c r="R18258" s="153"/>
      <c r="S18258" s="152"/>
      <c r="T18258" s="154"/>
    </row>
    <row r="18259" spans="8:20" x14ac:dyDescent="0.25">
      <c r="H18259" s="153"/>
      <c r="I18259" s="151"/>
      <c r="J18259" s="153"/>
      <c r="K18259" s="153"/>
      <c r="L18259" s="153"/>
      <c r="M18259" s="153"/>
      <c r="N18259" s="153"/>
      <c r="O18259" s="153"/>
      <c r="P18259" s="153"/>
      <c r="Q18259" s="153"/>
      <c r="R18259" s="153"/>
      <c r="S18259" s="152"/>
      <c r="T18259" s="154"/>
    </row>
    <row r="18260" spans="8:20" x14ac:dyDescent="0.25">
      <c r="H18260" s="153"/>
      <c r="I18260" s="151"/>
      <c r="J18260" s="153"/>
      <c r="K18260" s="153"/>
      <c r="L18260" s="153"/>
      <c r="M18260" s="153"/>
      <c r="N18260" s="153"/>
      <c r="O18260" s="153"/>
      <c r="P18260" s="153"/>
      <c r="Q18260" s="153"/>
      <c r="R18260" s="153"/>
      <c r="S18260" s="152"/>
      <c r="T18260" s="154"/>
    </row>
    <row r="18261" spans="8:20" x14ac:dyDescent="0.25">
      <c r="H18261" s="153"/>
      <c r="I18261" s="151"/>
      <c r="J18261" s="153"/>
      <c r="K18261" s="153"/>
      <c r="L18261" s="153"/>
      <c r="M18261" s="153"/>
      <c r="N18261" s="153"/>
      <c r="O18261" s="153"/>
      <c r="P18261" s="153"/>
      <c r="Q18261" s="153"/>
      <c r="R18261" s="153"/>
      <c r="S18261" s="152"/>
      <c r="T18261" s="154"/>
    </row>
    <row r="18262" spans="8:20" x14ac:dyDescent="0.25">
      <c r="H18262" s="153"/>
      <c r="I18262" s="151"/>
      <c r="J18262" s="153"/>
      <c r="K18262" s="153"/>
      <c r="L18262" s="153"/>
      <c r="M18262" s="153"/>
      <c r="N18262" s="153"/>
      <c r="O18262" s="153"/>
      <c r="P18262" s="153"/>
      <c r="Q18262" s="153"/>
      <c r="R18262" s="153"/>
      <c r="S18262" s="152"/>
      <c r="T18262" s="154"/>
    </row>
    <row r="18263" spans="8:20" x14ac:dyDescent="0.25">
      <c r="H18263" s="153"/>
      <c r="I18263" s="151"/>
      <c r="J18263" s="153"/>
      <c r="K18263" s="153"/>
      <c r="L18263" s="153"/>
      <c r="M18263" s="153"/>
      <c r="N18263" s="153"/>
      <c r="O18263" s="153"/>
      <c r="P18263" s="153"/>
      <c r="Q18263" s="153"/>
      <c r="R18263" s="153"/>
      <c r="S18263" s="152"/>
      <c r="T18263" s="154"/>
    </row>
    <row r="18264" spans="8:20" x14ac:dyDescent="0.25">
      <c r="H18264" s="153"/>
      <c r="I18264" s="151"/>
      <c r="J18264" s="153"/>
      <c r="K18264" s="153"/>
      <c r="L18264" s="153"/>
      <c r="M18264" s="153"/>
      <c r="N18264" s="153"/>
      <c r="O18264" s="153"/>
      <c r="P18264" s="153"/>
      <c r="Q18264" s="153"/>
      <c r="R18264" s="153"/>
      <c r="S18264" s="152"/>
      <c r="T18264" s="154"/>
    </row>
    <row r="18265" spans="8:20" x14ac:dyDescent="0.25">
      <c r="H18265" s="153"/>
      <c r="I18265" s="151"/>
      <c r="J18265" s="153"/>
      <c r="K18265" s="153"/>
      <c r="L18265" s="153"/>
      <c r="M18265" s="153"/>
      <c r="N18265" s="153"/>
      <c r="O18265" s="153"/>
      <c r="P18265" s="153"/>
      <c r="Q18265" s="153"/>
      <c r="R18265" s="153"/>
      <c r="S18265" s="152"/>
      <c r="T18265" s="154"/>
    </row>
    <row r="18266" spans="8:20" x14ac:dyDescent="0.25">
      <c r="H18266" s="153"/>
      <c r="I18266" s="151"/>
      <c r="J18266" s="153"/>
      <c r="K18266" s="153"/>
      <c r="L18266" s="153"/>
      <c r="M18266" s="153"/>
      <c r="N18266" s="153"/>
      <c r="O18266" s="153"/>
      <c r="P18266" s="153"/>
      <c r="Q18266" s="153"/>
      <c r="R18266" s="153"/>
      <c r="S18266" s="152"/>
      <c r="T18266" s="154"/>
    </row>
    <row r="18267" spans="8:20" x14ac:dyDescent="0.25">
      <c r="H18267" s="153"/>
      <c r="I18267" s="151"/>
      <c r="J18267" s="153"/>
      <c r="K18267" s="153"/>
      <c r="L18267" s="153"/>
      <c r="M18267" s="153"/>
      <c r="N18267" s="153"/>
      <c r="O18267" s="153"/>
      <c r="P18267" s="153"/>
      <c r="Q18267" s="153"/>
      <c r="R18267" s="153"/>
      <c r="S18267" s="152"/>
      <c r="T18267" s="154"/>
    </row>
    <row r="18268" spans="8:20" x14ac:dyDescent="0.25">
      <c r="H18268" s="153"/>
      <c r="I18268" s="151"/>
      <c r="J18268" s="153"/>
      <c r="K18268" s="153"/>
      <c r="L18268" s="153"/>
      <c r="M18268" s="153"/>
      <c r="N18268" s="153"/>
      <c r="O18268" s="153"/>
      <c r="P18268" s="153"/>
      <c r="Q18268" s="153"/>
      <c r="R18268" s="153"/>
      <c r="S18268" s="152"/>
      <c r="T18268" s="154"/>
    </row>
    <row r="18269" spans="8:20" x14ac:dyDescent="0.25">
      <c r="H18269" s="153"/>
      <c r="I18269" s="151"/>
      <c r="J18269" s="153"/>
      <c r="K18269" s="153"/>
      <c r="L18269" s="153"/>
      <c r="M18269" s="153"/>
      <c r="N18269" s="153"/>
      <c r="O18269" s="153"/>
      <c r="P18269" s="153"/>
      <c r="Q18269" s="153"/>
      <c r="R18269" s="153"/>
      <c r="S18269" s="152"/>
      <c r="T18269" s="154"/>
    </row>
    <row r="18270" spans="8:20" x14ac:dyDescent="0.25">
      <c r="H18270" s="153"/>
      <c r="I18270" s="151"/>
      <c r="J18270" s="153"/>
      <c r="K18270" s="153"/>
      <c r="L18270" s="153"/>
      <c r="M18270" s="153"/>
      <c r="N18270" s="153"/>
      <c r="O18270" s="153"/>
      <c r="P18270" s="153"/>
      <c r="Q18270" s="153"/>
      <c r="R18270" s="153"/>
      <c r="S18270" s="152"/>
      <c r="T18270" s="154"/>
    </row>
    <row r="18271" spans="8:20" x14ac:dyDescent="0.25">
      <c r="H18271" s="153"/>
      <c r="I18271" s="151"/>
      <c r="J18271" s="153"/>
      <c r="K18271" s="153"/>
      <c r="L18271" s="153"/>
      <c r="M18271" s="153"/>
      <c r="N18271" s="153"/>
      <c r="O18271" s="153"/>
      <c r="P18271" s="153"/>
      <c r="Q18271" s="153"/>
      <c r="R18271" s="153"/>
      <c r="S18271" s="152"/>
      <c r="T18271" s="154"/>
    </row>
    <row r="18272" spans="8:20" x14ac:dyDescent="0.25">
      <c r="H18272" s="153"/>
      <c r="I18272" s="151"/>
      <c r="J18272" s="153"/>
      <c r="K18272" s="153"/>
      <c r="L18272" s="153"/>
      <c r="M18272" s="153"/>
      <c r="N18272" s="153"/>
      <c r="O18272" s="153"/>
      <c r="P18272" s="153"/>
      <c r="Q18272" s="153"/>
      <c r="R18272" s="153"/>
      <c r="S18272" s="152"/>
      <c r="T18272" s="154"/>
    </row>
    <row r="18273" spans="8:20" x14ac:dyDescent="0.25">
      <c r="H18273" s="153"/>
      <c r="I18273" s="151"/>
      <c r="J18273" s="153"/>
      <c r="K18273" s="153"/>
      <c r="L18273" s="153"/>
      <c r="M18273" s="153"/>
      <c r="N18273" s="153"/>
      <c r="O18273" s="153"/>
      <c r="P18273" s="153"/>
      <c r="Q18273" s="153"/>
      <c r="R18273" s="153"/>
      <c r="S18273" s="152"/>
      <c r="T18273" s="154"/>
    </row>
    <row r="18274" spans="8:20" x14ac:dyDescent="0.25">
      <c r="H18274" s="153"/>
      <c r="I18274" s="151"/>
      <c r="J18274" s="153"/>
      <c r="K18274" s="153"/>
      <c r="L18274" s="153"/>
      <c r="M18274" s="153"/>
      <c r="N18274" s="153"/>
      <c r="O18274" s="153"/>
      <c r="P18274" s="153"/>
      <c r="Q18274" s="153"/>
      <c r="R18274" s="153"/>
      <c r="S18274" s="152"/>
      <c r="T18274" s="154"/>
    </row>
    <row r="18275" spans="8:20" x14ac:dyDescent="0.25">
      <c r="H18275" s="153"/>
      <c r="I18275" s="151"/>
      <c r="J18275" s="153"/>
      <c r="K18275" s="153"/>
      <c r="L18275" s="153"/>
      <c r="M18275" s="153"/>
      <c r="N18275" s="153"/>
      <c r="O18275" s="153"/>
      <c r="P18275" s="153"/>
      <c r="Q18275" s="153"/>
      <c r="R18275" s="153"/>
      <c r="S18275" s="152"/>
      <c r="T18275" s="154"/>
    </row>
    <row r="18276" spans="8:20" x14ac:dyDescent="0.25">
      <c r="H18276" s="153"/>
      <c r="I18276" s="151"/>
      <c r="J18276" s="153"/>
      <c r="K18276" s="153"/>
      <c r="L18276" s="153"/>
      <c r="M18276" s="153"/>
      <c r="N18276" s="153"/>
      <c r="O18276" s="153"/>
      <c r="P18276" s="153"/>
      <c r="Q18276" s="153"/>
      <c r="R18276" s="153"/>
      <c r="S18276" s="152"/>
      <c r="T18276" s="154"/>
    </row>
    <row r="18277" spans="8:20" x14ac:dyDescent="0.25">
      <c r="H18277" s="153"/>
      <c r="I18277" s="151"/>
      <c r="J18277" s="153"/>
      <c r="K18277" s="153"/>
      <c r="L18277" s="153"/>
      <c r="M18277" s="153"/>
      <c r="N18277" s="153"/>
      <c r="O18277" s="153"/>
      <c r="P18277" s="153"/>
      <c r="Q18277" s="153"/>
      <c r="R18277" s="153"/>
      <c r="S18277" s="152"/>
      <c r="T18277" s="154"/>
    </row>
    <row r="18278" spans="8:20" x14ac:dyDescent="0.25">
      <c r="H18278" s="153"/>
      <c r="I18278" s="151"/>
      <c r="J18278" s="153"/>
      <c r="K18278" s="153"/>
      <c r="L18278" s="153"/>
      <c r="M18278" s="153"/>
      <c r="N18278" s="153"/>
      <c r="O18278" s="153"/>
      <c r="P18278" s="153"/>
      <c r="Q18278" s="153"/>
      <c r="R18278" s="153"/>
      <c r="S18278" s="152"/>
      <c r="T18278" s="154"/>
    </row>
    <row r="18279" spans="8:20" x14ac:dyDescent="0.25">
      <c r="H18279" s="153"/>
      <c r="I18279" s="151"/>
      <c r="J18279" s="153"/>
      <c r="K18279" s="153"/>
      <c r="L18279" s="153"/>
      <c r="M18279" s="153"/>
      <c r="N18279" s="153"/>
      <c r="O18279" s="153"/>
      <c r="P18279" s="153"/>
      <c r="Q18279" s="153"/>
      <c r="R18279" s="153"/>
      <c r="S18279" s="152"/>
      <c r="T18279" s="154"/>
    </row>
    <row r="18280" spans="8:20" x14ac:dyDescent="0.25">
      <c r="H18280" s="153"/>
      <c r="I18280" s="151"/>
      <c r="J18280" s="153"/>
      <c r="K18280" s="153"/>
      <c r="L18280" s="153"/>
      <c r="M18280" s="153"/>
      <c r="N18280" s="153"/>
      <c r="O18280" s="153"/>
      <c r="P18280" s="153"/>
      <c r="Q18280" s="153"/>
      <c r="R18280" s="153"/>
      <c r="S18280" s="152"/>
      <c r="T18280" s="154"/>
    </row>
    <row r="18281" spans="8:20" x14ac:dyDescent="0.25">
      <c r="H18281" s="153"/>
      <c r="I18281" s="151"/>
      <c r="J18281" s="153"/>
      <c r="K18281" s="153"/>
      <c r="L18281" s="153"/>
      <c r="M18281" s="153"/>
      <c r="N18281" s="153"/>
      <c r="O18281" s="153"/>
      <c r="P18281" s="153"/>
      <c r="Q18281" s="153"/>
      <c r="R18281" s="153"/>
      <c r="S18281" s="152"/>
      <c r="T18281" s="154"/>
    </row>
    <row r="18282" spans="8:20" x14ac:dyDescent="0.25">
      <c r="H18282" s="153"/>
      <c r="I18282" s="151"/>
      <c r="J18282" s="153"/>
      <c r="K18282" s="153"/>
      <c r="L18282" s="153"/>
      <c r="M18282" s="153"/>
      <c r="N18282" s="153"/>
      <c r="O18282" s="153"/>
      <c r="P18282" s="153"/>
      <c r="Q18282" s="153"/>
      <c r="R18282" s="153"/>
      <c r="S18282" s="152"/>
      <c r="T18282" s="154"/>
    </row>
    <row r="18283" spans="8:20" x14ac:dyDescent="0.25">
      <c r="H18283" s="153"/>
      <c r="I18283" s="151"/>
      <c r="J18283" s="153"/>
      <c r="K18283" s="153"/>
      <c r="L18283" s="153"/>
      <c r="M18283" s="153"/>
      <c r="N18283" s="153"/>
      <c r="O18283" s="153"/>
      <c r="P18283" s="153"/>
      <c r="Q18283" s="153"/>
      <c r="R18283" s="153"/>
      <c r="S18283" s="152"/>
      <c r="T18283" s="154"/>
    </row>
    <row r="18284" spans="8:20" x14ac:dyDescent="0.25">
      <c r="H18284" s="153"/>
      <c r="I18284" s="151"/>
      <c r="J18284" s="153"/>
      <c r="K18284" s="153"/>
      <c r="L18284" s="153"/>
      <c r="M18284" s="153"/>
      <c r="N18284" s="153"/>
      <c r="O18284" s="153"/>
      <c r="P18284" s="153"/>
      <c r="Q18284" s="153"/>
      <c r="R18284" s="153"/>
      <c r="S18284" s="152"/>
      <c r="T18284" s="154"/>
    </row>
    <row r="18285" spans="8:20" x14ac:dyDescent="0.25">
      <c r="H18285" s="153"/>
      <c r="I18285" s="151"/>
      <c r="J18285" s="153"/>
      <c r="K18285" s="153"/>
      <c r="L18285" s="153"/>
      <c r="M18285" s="153"/>
      <c r="N18285" s="153"/>
      <c r="O18285" s="153"/>
      <c r="P18285" s="153"/>
      <c r="Q18285" s="153"/>
      <c r="R18285" s="153"/>
      <c r="S18285" s="152"/>
      <c r="T18285" s="154"/>
    </row>
    <row r="18286" spans="8:20" x14ac:dyDescent="0.25">
      <c r="H18286" s="153"/>
      <c r="I18286" s="151"/>
      <c r="J18286" s="153"/>
      <c r="K18286" s="153"/>
      <c r="L18286" s="153"/>
      <c r="M18286" s="153"/>
      <c r="N18286" s="153"/>
      <c r="O18286" s="153"/>
      <c r="P18286" s="153"/>
      <c r="Q18286" s="153"/>
      <c r="R18286" s="153"/>
      <c r="S18286" s="152"/>
      <c r="T18286" s="154"/>
    </row>
    <row r="18287" spans="8:20" x14ac:dyDescent="0.25">
      <c r="H18287" s="153"/>
      <c r="I18287" s="151"/>
      <c r="J18287" s="153"/>
      <c r="K18287" s="153"/>
      <c r="L18287" s="153"/>
      <c r="M18287" s="153"/>
      <c r="N18287" s="153"/>
      <c r="O18287" s="153"/>
      <c r="P18287" s="153"/>
      <c r="Q18287" s="153"/>
      <c r="R18287" s="153"/>
      <c r="S18287" s="152"/>
      <c r="T18287" s="154"/>
    </row>
    <row r="18288" spans="8:20" x14ac:dyDescent="0.25">
      <c r="H18288" s="153"/>
      <c r="I18288" s="151"/>
      <c r="J18288" s="153"/>
      <c r="K18288" s="153"/>
      <c r="L18288" s="153"/>
      <c r="M18288" s="153"/>
      <c r="N18288" s="153"/>
      <c r="O18288" s="153"/>
      <c r="P18288" s="153"/>
      <c r="Q18288" s="153"/>
      <c r="R18288" s="153"/>
      <c r="S18288" s="152"/>
      <c r="T18288" s="154"/>
    </row>
    <row r="18289" spans="8:20" x14ac:dyDescent="0.25">
      <c r="H18289" s="153"/>
      <c r="I18289" s="151"/>
      <c r="J18289" s="153"/>
      <c r="K18289" s="153"/>
      <c r="L18289" s="153"/>
      <c r="M18289" s="153"/>
      <c r="N18289" s="153"/>
      <c r="O18289" s="153"/>
      <c r="P18289" s="153"/>
      <c r="Q18289" s="153"/>
      <c r="R18289" s="153"/>
      <c r="S18289" s="152"/>
      <c r="T18289" s="154"/>
    </row>
    <row r="18290" spans="8:20" x14ac:dyDescent="0.25">
      <c r="H18290" s="153"/>
      <c r="I18290" s="151"/>
      <c r="J18290" s="153"/>
      <c r="K18290" s="153"/>
      <c r="L18290" s="153"/>
      <c r="M18290" s="153"/>
      <c r="N18290" s="153"/>
      <c r="O18290" s="153"/>
      <c r="P18290" s="153"/>
      <c r="Q18290" s="153"/>
      <c r="R18290" s="153"/>
      <c r="S18290" s="152"/>
      <c r="T18290" s="154"/>
    </row>
    <row r="18291" spans="8:20" x14ac:dyDescent="0.25">
      <c r="H18291" s="153"/>
      <c r="I18291" s="151"/>
      <c r="J18291" s="153"/>
      <c r="K18291" s="153"/>
      <c r="L18291" s="153"/>
      <c r="M18291" s="153"/>
      <c r="N18291" s="153"/>
      <c r="O18291" s="153"/>
      <c r="P18291" s="153"/>
      <c r="Q18291" s="153"/>
      <c r="R18291" s="153"/>
      <c r="S18291" s="152"/>
      <c r="T18291" s="154"/>
    </row>
    <row r="18292" spans="8:20" x14ac:dyDescent="0.25">
      <c r="H18292" s="153"/>
      <c r="I18292" s="151"/>
      <c r="J18292" s="153"/>
      <c r="K18292" s="153"/>
      <c r="L18292" s="153"/>
      <c r="M18292" s="153"/>
      <c r="N18292" s="153"/>
      <c r="O18292" s="153"/>
      <c r="P18292" s="153"/>
      <c r="Q18292" s="153"/>
      <c r="R18292" s="153"/>
      <c r="S18292" s="152"/>
      <c r="T18292" s="154"/>
    </row>
    <row r="18293" spans="8:20" x14ac:dyDescent="0.25">
      <c r="H18293" s="153"/>
      <c r="I18293" s="151"/>
      <c r="J18293" s="153"/>
      <c r="K18293" s="153"/>
      <c r="L18293" s="153"/>
      <c r="M18293" s="153"/>
      <c r="N18293" s="153"/>
      <c r="O18293" s="153"/>
      <c r="P18293" s="153"/>
      <c r="Q18293" s="153"/>
      <c r="R18293" s="153"/>
      <c r="S18293" s="152"/>
      <c r="T18293" s="154"/>
    </row>
    <row r="18294" spans="8:20" x14ac:dyDescent="0.25">
      <c r="H18294" s="153"/>
      <c r="I18294" s="151"/>
      <c r="J18294" s="153"/>
      <c r="K18294" s="153"/>
      <c r="L18294" s="153"/>
      <c r="M18294" s="153"/>
      <c r="N18294" s="153"/>
      <c r="O18294" s="153"/>
      <c r="P18294" s="153"/>
      <c r="Q18294" s="153"/>
      <c r="R18294" s="153"/>
      <c r="S18294" s="152"/>
      <c r="T18294" s="154"/>
    </row>
    <row r="18295" spans="8:20" x14ac:dyDescent="0.25">
      <c r="H18295" s="153"/>
      <c r="I18295" s="151"/>
      <c r="J18295" s="153"/>
      <c r="K18295" s="153"/>
      <c r="L18295" s="153"/>
      <c r="M18295" s="153"/>
      <c r="N18295" s="153"/>
      <c r="O18295" s="153"/>
      <c r="P18295" s="153"/>
      <c r="Q18295" s="153"/>
      <c r="R18295" s="153"/>
      <c r="S18295" s="152"/>
      <c r="T18295" s="154"/>
    </row>
    <row r="18296" spans="8:20" x14ac:dyDescent="0.25">
      <c r="H18296" s="153"/>
      <c r="I18296" s="151"/>
      <c r="J18296" s="153"/>
      <c r="K18296" s="153"/>
      <c r="L18296" s="153"/>
      <c r="M18296" s="153"/>
      <c r="N18296" s="153"/>
      <c r="O18296" s="153"/>
      <c r="P18296" s="153"/>
      <c r="Q18296" s="153"/>
      <c r="R18296" s="153"/>
      <c r="S18296" s="152"/>
      <c r="T18296" s="154"/>
    </row>
    <row r="18297" spans="8:20" x14ac:dyDescent="0.25">
      <c r="H18297" s="153"/>
      <c r="I18297" s="151"/>
      <c r="J18297" s="153"/>
      <c r="K18297" s="153"/>
      <c r="L18297" s="153"/>
      <c r="M18297" s="153"/>
      <c r="N18297" s="153"/>
      <c r="O18297" s="153"/>
      <c r="P18297" s="153"/>
      <c r="Q18297" s="153"/>
      <c r="R18297" s="153"/>
      <c r="S18297" s="152"/>
      <c r="T18297" s="154"/>
    </row>
    <row r="18298" spans="8:20" x14ac:dyDescent="0.25">
      <c r="H18298" s="153"/>
      <c r="I18298" s="151"/>
      <c r="J18298" s="153"/>
      <c r="K18298" s="153"/>
      <c r="L18298" s="153"/>
      <c r="M18298" s="153"/>
      <c r="N18298" s="153"/>
      <c r="O18298" s="153"/>
      <c r="P18298" s="153"/>
      <c r="Q18298" s="153"/>
      <c r="R18298" s="153"/>
      <c r="S18298" s="152"/>
      <c r="T18298" s="154"/>
    </row>
    <row r="18299" spans="8:20" x14ac:dyDescent="0.25">
      <c r="H18299" s="153"/>
      <c r="I18299" s="151"/>
      <c r="J18299" s="153"/>
      <c r="K18299" s="153"/>
      <c r="L18299" s="153"/>
      <c r="M18299" s="153"/>
      <c r="N18299" s="153"/>
      <c r="O18299" s="153"/>
      <c r="P18299" s="153"/>
      <c r="Q18299" s="153"/>
      <c r="R18299" s="153"/>
      <c r="S18299" s="152"/>
      <c r="T18299" s="154"/>
    </row>
    <row r="18300" spans="8:20" x14ac:dyDescent="0.25">
      <c r="H18300" s="153"/>
      <c r="I18300" s="151"/>
      <c r="J18300" s="153"/>
      <c r="K18300" s="153"/>
      <c r="L18300" s="153"/>
      <c r="M18300" s="153"/>
      <c r="N18300" s="153"/>
      <c r="O18300" s="153"/>
      <c r="P18300" s="153"/>
      <c r="Q18300" s="153"/>
      <c r="R18300" s="153"/>
      <c r="S18300" s="152"/>
      <c r="T18300" s="154"/>
    </row>
    <row r="18301" spans="8:20" x14ac:dyDescent="0.25">
      <c r="H18301" s="153"/>
      <c r="I18301" s="151"/>
      <c r="J18301" s="153"/>
      <c r="K18301" s="153"/>
      <c r="L18301" s="153"/>
      <c r="M18301" s="153"/>
      <c r="N18301" s="153"/>
      <c r="O18301" s="153"/>
      <c r="P18301" s="153"/>
      <c r="Q18301" s="153"/>
      <c r="R18301" s="153"/>
      <c r="S18301" s="152"/>
      <c r="T18301" s="154"/>
    </row>
    <row r="18302" spans="8:20" x14ac:dyDescent="0.25">
      <c r="H18302" s="153"/>
      <c r="I18302" s="151"/>
      <c r="J18302" s="153"/>
      <c r="K18302" s="153"/>
      <c r="L18302" s="153"/>
      <c r="M18302" s="153"/>
      <c r="N18302" s="153"/>
      <c r="O18302" s="153"/>
      <c r="P18302" s="153"/>
      <c r="Q18302" s="153"/>
      <c r="R18302" s="153"/>
      <c r="S18302" s="152"/>
      <c r="T18302" s="154"/>
    </row>
    <row r="18303" spans="8:20" x14ac:dyDescent="0.25">
      <c r="H18303" s="153"/>
      <c r="I18303" s="151"/>
      <c r="J18303" s="153"/>
      <c r="K18303" s="153"/>
      <c r="L18303" s="153"/>
      <c r="M18303" s="153"/>
      <c r="N18303" s="153"/>
      <c r="O18303" s="153"/>
      <c r="P18303" s="153"/>
      <c r="Q18303" s="153"/>
      <c r="R18303" s="153"/>
      <c r="S18303" s="152"/>
      <c r="T18303" s="154"/>
    </row>
    <row r="18304" spans="8:20" x14ac:dyDescent="0.25">
      <c r="H18304" s="153"/>
      <c r="I18304" s="151"/>
      <c r="J18304" s="153"/>
      <c r="K18304" s="153"/>
      <c r="L18304" s="153"/>
      <c r="M18304" s="153"/>
      <c r="N18304" s="153"/>
      <c r="O18304" s="153"/>
      <c r="P18304" s="153"/>
      <c r="Q18304" s="153"/>
      <c r="R18304" s="153"/>
      <c r="S18304" s="152"/>
      <c r="T18304" s="154"/>
    </row>
    <row r="18305" spans="8:20" x14ac:dyDescent="0.25">
      <c r="H18305" s="153"/>
      <c r="I18305" s="151"/>
      <c r="J18305" s="153"/>
      <c r="K18305" s="153"/>
      <c r="L18305" s="153"/>
      <c r="M18305" s="153"/>
      <c r="N18305" s="153"/>
      <c r="O18305" s="153"/>
      <c r="P18305" s="153"/>
      <c r="Q18305" s="153"/>
      <c r="R18305" s="153"/>
      <c r="S18305" s="152"/>
      <c r="T18305" s="154"/>
    </row>
    <row r="18306" spans="8:20" x14ac:dyDescent="0.25">
      <c r="H18306" s="153"/>
      <c r="I18306" s="151"/>
      <c r="J18306" s="153"/>
      <c r="K18306" s="153"/>
      <c r="L18306" s="153"/>
      <c r="M18306" s="153"/>
      <c r="N18306" s="153"/>
      <c r="O18306" s="153"/>
      <c r="P18306" s="153"/>
      <c r="Q18306" s="153"/>
      <c r="R18306" s="153"/>
      <c r="S18306" s="152"/>
      <c r="T18306" s="154"/>
    </row>
    <row r="18307" spans="8:20" x14ac:dyDescent="0.25">
      <c r="H18307" s="153"/>
      <c r="I18307" s="151"/>
      <c r="J18307" s="153"/>
      <c r="K18307" s="153"/>
      <c r="L18307" s="153"/>
      <c r="M18307" s="153"/>
      <c r="N18307" s="153"/>
      <c r="O18307" s="153"/>
      <c r="P18307" s="153"/>
      <c r="Q18307" s="153"/>
      <c r="R18307" s="153"/>
      <c r="S18307" s="152"/>
      <c r="T18307" s="154"/>
    </row>
    <row r="18308" spans="8:20" x14ac:dyDescent="0.25">
      <c r="H18308" s="153"/>
      <c r="I18308" s="151"/>
      <c r="J18308" s="153"/>
      <c r="K18308" s="153"/>
      <c r="L18308" s="153"/>
      <c r="M18308" s="153"/>
      <c r="N18308" s="153"/>
      <c r="O18308" s="153"/>
      <c r="P18308" s="153"/>
      <c r="Q18308" s="153"/>
      <c r="R18308" s="153"/>
      <c r="S18308" s="152"/>
      <c r="T18308" s="154"/>
    </row>
    <row r="18309" spans="8:20" x14ac:dyDescent="0.25">
      <c r="H18309" s="153"/>
      <c r="I18309" s="151"/>
      <c r="J18309" s="153"/>
      <c r="K18309" s="153"/>
      <c r="L18309" s="153"/>
      <c r="M18309" s="153"/>
      <c r="N18309" s="153"/>
      <c r="O18309" s="153"/>
      <c r="P18309" s="153"/>
      <c r="Q18309" s="153"/>
      <c r="R18309" s="153"/>
      <c r="S18309" s="152"/>
      <c r="T18309" s="154"/>
    </row>
    <row r="18310" spans="8:20" x14ac:dyDescent="0.25">
      <c r="H18310" s="153"/>
      <c r="I18310" s="151"/>
      <c r="J18310" s="153"/>
      <c r="K18310" s="153"/>
      <c r="L18310" s="153"/>
      <c r="M18310" s="153"/>
      <c r="N18310" s="153"/>
      <c r="O18310" s="153"/>
      <c r="P18310" s="153"/>
      <c r="Q18310" s="153"/>
      <c r="R18310" s="153"/>
      <c r="S18310" s="152"/>
      <c r="T18310" s="154"/>
    </row>
    <row r="18311" spans="8:20" x14ac:dyDescent="0.25">
      <c r="H18311" s="153"/>
      <c r="I18311" s="151"/>
      <c r="J18311" s="153"/>
      <c r="K18311" s="153"/>
      <c r="L18311" s="153"/>
      <c r="M18311" s="153"/>
      <c r="N18311" s="153"/>
      <c r="O18311" s="153"/>
      <c r="P18311" s="153"/>
      <c r="Q18311" s="153"/>
      <c r="R18311" s="153"/>
      <c r="S18311" s="152"/>
      <c r="T18311" s="154"/>
    </row>
    <row r="18312" spans="8:20" x14ac:dyDescent="0.25">
      <c r="H18312" s="153"/>
      <c r="I18312" s="151"/>
      <c r="J18312" s="153"/>
      <c r="K18312" s="153"/>
      <c r="L18312" s="153"/>
      <c r="M18312" s="153"/>
      <c r="N18312" s="153"/>
      <c r="O18312" s="153"/>
      <c r="P18312" s="153"/>
      <c r="Q18312" s="153"/>
      <c r="R18312" s="153"/>
      <c r="S18312" s="152"/>
      <c r="T18312" s="154"/>
    </row>
    <row r="18313" spans="8:20" x14ac:dyDescent="0.25">
      <c r="H18313" s="153"/>
      <c r="I18313" s="151"/>
      <c r="J18313" s="153"/>
      <c r="K18313" s="153"/>
      <c r="L18313" s="153"/>
      <c r="M18313" s="153"/>
      <c r="N18313" s="153"/>
      <c r="O18313" s="153"/>
      <c r="P18313" s="153"/>
      <c r="Q18313" s="153"/>
      <c r="R18313" s="153"/>
      <c r="S18313" s="152"/>
      <c r="T18313" s="154"/>
    </row>
    <row r="18314" spans="8:20" x14ac:dyDescent="0.25">
      <c r="H18314" s="153"/>
      <c r="I18314" s="151"/>
      <c r="J18314" s="153"/>
      <c r="K18314" s="153"/>
      <c r="L18314" s="153"/>
      <c r="M18314" s="153"/>
      <c r="N18314" s="153"/>
      <c r="O18314" s="153"/>
      <c r="P18314" s="153"/>
      <c r="Q18314" s="153"/>
      <c r="R18314" s="153"/>
      <c r="S18314" s="152"/>
      <c r="T18314" s="154"/>
    </row>
    <row r="18315" spans="8:20" x14ac:dyDescent="0.25">
      <c r="H18315" s="153"/>
      <c r="I18315" s="151"/>
      <c r="J18315" s="153"/>
      <c r="K18315" s="153"/>
      <c r="L18315" s="153"/>
      <c r="M18315" s="153"/>
      <c r="N18315" s="153"/>
      <c r="O18315" s="153"/>
      <c r="P18315" s="153"/>
      <c r="Q18315" s="153"/>
      <c r="R18315" s="153"/>
      <c r="S18315" s="152"/>
      <c r="T18315" s="154"/>
    </row>
    <row r="18316" spans="8:20" x14ac:dyDescent="0.25">
      <c r="H18316" s="153"/>
      <c r="I18316" s="151"/>
      <c r="J18316" s="153"/>
      <c r="K18316" s="153"/>
      <c r="L18316" s="153"/>
      <c r="M18316" s="153"/>
      <c r="N18316" s="153"/>
      <c r="O18316" s="153"/>
      <c r="P18316" s="153"/>
      <c r="Q18316" s="153"/>
      <c r="R18316" s="153"/>
      <c r="S18316" s="152"/>
      <c r="T18316" s="154"/>
    </row>
    <row r="18317" spans="8:20" x14ac:dyDescent="0.25">
      <c r="H18317" s="153"/>
      <c r="I18317" s="151"/>
      <c r="J18317" s="153"/>
      <c r="K18317" s="153"/>
      <c r="L18317" s="153"/>
      <c r="M18317" s="153"/>
      <c r="N18317" s="153"/>
      <c r="O18317" s="153"/>
      <c r="P18317" s="153"/>
      <c r="Q18317" s="153"/>
      <c r="R18317" s="153"/>
      <c r="S18317" s="152"/>
      <c r="T18317" s="154"/>
    </row>
    <row r="18318" spans="8:20" x14ac:dyDescent="0.25">
      <c r="H18318" s="153"/>
      <c r="I18318" s="151"/>
      <c r="J18318" s="153"/>
      <c r="K18318" s="153"/>
      <c r="L18318" s="153"/>
      <c r="M18318" s="153"/>
      <c r="N18318" s="153"/>
      <c r="O18318" s="153"/>
      <c r="P18318" s="153"/>
      <c r="Q18318" s="153"/>
      <c r="R18318" s="153"/>
      <c r="S18318" s="152"/>
      <c r="T18318" s="154"/>
    </row>
    <row r="18319" spans="8:20" x14ac:dyDescent="0.25">
      <c r="H18319" s="153"/>
      <c r="I18319" s="151"/>
      <c r="J18319" s="153"/>
      <c r="K18319" s="153"/>
      <c r="L18319" s="153"/>
      <c r="M18319" s="153"/>
      <c r="N18319" s="153"/>
      <c r="O18319" s="153"/>
      <c r="P18319" s="153"/>
      <c r="Q18319" s="153"/>
      <c r="R18319" s="153"/>
      <c r="S18319" s="152"/>
      <c r="T18319" s="154"/>
    </row>
    <row r="18320" spans="8:20" x14ac:dyDescent="0.25">
      <c r="H18320" s="153"/>
      <c r="I18320" s="151"/>
      <c r="J18320" s="153"/>
      <c r="K18320" s="153"/>
      <c r="L18320" s="153"/>
      <c r="M18320" s="153"/>
      <c r="N18320" s="153"/>
      <c r="O18320" s="153"/>
      <c r="P18320" s="153"/>
      <c r="Q18320" s="153"/>
      <c r="R18320" s="153"/>
      <c r="S18320" s="152"/>
      <c r="T18320" s="154"/>
    </row>
    <row r="18321" spans="8:20" x14ac:dyDescent="0.25">
      <c r="H18321" s="153"/>
      <c r="I18321" s="151"/>
      <c r="J18321" s="153"/>
      <c r="K18321" s="153"/>
      <c r="L18321" s="153"/>
      <c r="M18321" s="153"/>
      <c r="N18321" s="153"/>
      <c r="O18321" s="153"/>
      <c r="P18321" s="153"/>
      <c r="Q18321" s="153"/>
      <c r="R18321" s="153"/>
      <c r="S18321" s="152"/>
      <c r="T18321" s="154"/>
    </row>
    <row r="18322" spans="8:20" x14ac:dyDescent="0.25">
      <c r="H18322" s="153"/>
      <c r="I18322" s="151"/>
      <c r="J18322" s="153"/>
      <c r="K18322" s="153"/>
      <c r="L18322" s="153"/>
      <c r="M18322" s="153"/>
      <c r="N18322" s="153"/>
      <c r="O18322" s="153"/>
      <c r="P18322" s="153"/>
      <c r="Q18322" s="153"/>
      <c r="R18322" s="153"/>
      <c r="S18322" s="152"/>
      <c r="T18322" s="154"/>
    </row>
    <row r="18323" spans="8:20" x14ac:dyDescent="0.25">
      <c r="H18323" s="153"/>
      <c r="I18323" s="151"/>
      <c r="J18323" s="153"/>
      <c r="K18323" s="153"/>
      <c r="L18323" s="153"/>
      <c r="M18323" s="153"/>
      <c r="N18323" s="153"/>
      <c r="O18323" s="153"/>
      <c r="P18323" s="153"/>
      <c r="Q18323" s="153"/>
      <c r="R18323" s="153"/>
      <c r="S18323" s="152"/>
      <c r="T18323" s="154"/>
    </row>
    <row r="18324" spans="8:20" x14ac:dyDescent="0.25">
      <c r="H18324" s="153"/>
      <c r="I18324" s="151"/>
      <c r="J18324" s="153"/>
      <c r="K18324" s="153"/>
      <c r="L18324" s="153"/>
      <c r="M18324" s="153"/>
      <c r="N18324" s="153"/>
      <c r="O18324" s="153"/>
      <c r="P18324" s="153"/>
      <c r="Q18324" s="153"/>
      <c r="R18324" s="153"/>
      <c r="S18324" s="152"/>
      <c r="T18324" s="154"/>
    </row>
    <row r="18325" spans="8:20" x14ac:dyDescent="0.25">
      <c r="H18325" s="153"/>
      <c r="I18325" s="151"/>
      <c r="J18325" s="153"/>
      <c r="K18325" s="153"/>
      <c r="L18325" s="153"/>
      <c r="M18325" s="153"/>
      <c r="N18325" s="153"/>
      <c r="O18325" s="153"/>
      <c r="P18325" s="153"/>
      <c r="Q18325" s="153"/>
      <c r="R18325" s="153"/>
      <c r="S18325" s="152"/>
      <c r="T18325" s="154"/>
    </row>
    <row r="18326" spans="8:20" x14ac:dyDescent="0.25">
      <c r="H18326" s="153"/>
      <c r="I18326" s="151"/>
      <c r="J18326" s="153"/>
      <c r="K18326" s="153"/>
      <c r="L18326" s="153"/>
      <c r="M18326" s="153"/>
      <c r="N18326" s="153"/>
      <c r="O18326" s="153"/>
      <c r="P18326" s="153"/>
      <c r="Q18326" s="153"/>
      <c r="R18326" s="153"/>
      <c r="S18326" s="152"/>
      <c r="T18326" s="154"/>
    </row>
    <row r="18327" spans="8:20" x14ac:dyDescent="0.25">
      <c r="H18327" s="153"/>
      <c r="I18327" s="151"/>
      <c r="J18327" s="153"/>
      <c r="K18327" s="153"/>
      <c r="L18327" s="153"/>
      <c r="M18327" s="153"/>
      <c r="N18327" s="153"/>
      <c r="O18327" s="153"/>
      <c r="P18327" s="153"/>
      <c r="Q18327" s="153"/>
      <c r="R18327" s="153"/>
      <c r="S18327" s="152"/>
      <c r="T18327" s="154"/>
    </row>
    <row r="18328" spans="8:20" x14ac:dyDescent="0.25">
      <c r="H18328" s="153"/>
      <c r="I18328" s="151"/>
      <c r="J18328" s="153"/>
      <c r="K18328" s="153"/>
      <c r="L18328" s="153"/>
      <c r="M18328" s="153"/>
      <c r="N18328" s="153"/>
      <c r="O18328" s="153"/>
      <c r="P18328" s="153"/>
      <c r="Q18328" s="153"/>
      <c r="R18328" s="153"/>
      <c r="S18328" s="152"/>
      <c r="T18328" s="154"/>
    </row>
    <row r="18329" spans="8:20" x14ac:dyDescent="0.25">
      <c r="H18329" s="153"/>
      <c r="I18329" s="151"/>
      <c r="J18329" s="153"/>
      <c r="K18329" s="153"/>
      <c r="L18329" s="153"/>
      <c r="M18329" s="153"/>
      <c r="N18329" s="153"/>
      <c r="O18329" s="153"/>
      <c r="P18329" s="153"/>
      <c r="Q18329" s="153"/>
      <c r="R18329" s="153"/>
      <c r="S18329" s="152"/>
      <c r="T18329" s="154"/>
    </row>
    <row r="18330" spans="8:20" x14ac:dyDescent="0.25">
      <c r="H18330" s="153"/>
      <c r="I18330" s="151"/>
      <c r="J18330" s="153"/>
      <c r="K18330" s="153"/>
      <c r="L18330" s="153"/>
      <c r="M18330" s="153"/>
      <c r="N18330" s="153"/>
      <c r="O18330" s="153"/>
      <c r="P18330" s="153"/>
      <c r="Q18330" s="153"/>
      <c r="R18330" s="153"/>
      <c r="S18330" s="152"/>
      <c r="T18330" s="154"/>
    </row>
    <row r="18331" spans="8:20" x14ac:dyDescent="0.25">
      <c r="H18331" s="153"/>
      <c r="I18331" s="151"/>
      <c r="J18331" s="153"/>
      <c r="K18331" s="153"/>
      <c r="L18331" s="153"/>
      <c r="M18331" s="153"/>
      <c r="N18331" s="153"/>
      <c r="O18331" s="153"/>
      <c r="P18331" s="153"/>
      <c r="Q18331" s="153"/>
      <c r="R18331" s="153"/>
      <c r="S18331" s="152"/>
      <c r="T18331" s="154"/>
    </row>
    <row r="18332" spans="8:20" x14ac:dyDescent="0.25">
      <c r="H18332" s="153"/>
      <c r="I18332" s="151"/>
      <c r="J18332" s="153"/>
      <c r="K18332" s="153"/>
      <c r="L18332" s="153"/>
      <c r="M18332" s="153"/>
      <c r="N18332" s="153"/>
      <c r="O18332" s="153"/>
      <c r="P18332" s="153"/>
      <c r="Q18332" s="153"/>
      <c r="R18332" s="153"/>
      <c r="S18332" s="152"/>
      <c r="T18332" s="154"/>
    </row>
    <row r="18333" spans="8:20" x14ac:dyDescent="0.25">
      <c r="H18333" s="153"/>
      <c r="I18333" s="151"/>
      <c r="J18333" s="153"/>
      <c r="K18333" s="153"/>
      <c r="L18333" s="153"/>
      <c r="M18333" s="153"/>
      <c r="N18333" s="153"/>
      <c r="O18333" s="153"/>
      <c r="P18333" s="153"/>
      <c r="Q18333" s="153"/>
      <c r="R18333" s="153"/>
      <c r="S18333" s="152"/>
      <c r="T18333" s="154"/>
    </row>
    <row r="18334" spans="8:20" x14ac:dyDescent="0.25">
      <c r="H18334" s="153"/>
      <c r="I18334" s="151"/>
      <c r="J18334" s="153"/>
      <c r="K18334" s="153"/>
      <c r="L18334" s="153"/>
      <c r="M18334" s="153"/>
      <c r="N18334" s="153"/>
      <c r="O18334" s="153"/>
      <c r="P18334" s="153"/>
      <c r="Q18334" s="153"/>
      <c r="R18334" s="153"/>
      <c r="S18334" s="152"/>
      <c r="T18334" s="154"/>
    </row>
    <row r="18335" spans="8:20" x14ac:dyDescent="0.25">
      <c r="H18335" s="153"/>
      <c r="I18335" s="151"/>
      <c r="J18335" s="153"/>
      <c r="K18335" s="153"/>
      <c r="L18335" s="153"/>
      <c r="M18335" s="153"/>
      <c r="N18335" s="153"/>
      <c r="O18335" s="153"/>
      <c r="P18335" s="153"/>
      <c r="Q18335" s="153"/>
      <c r="R18335" s="153"/>
      <c r="S18335" s="152"/>
      <c r="T18335" s="154"/>
    </row>
    <row r="18336" spans="8:20" x14ac:dyDescent="0.25">
      <c r="H18336" s="153"/>
      <c r="I18336" s="151"/>
      <c r="J18336" s="153"/>
      <c r="K18336" s="153"/>
      <c r="L18336" s="153"/>
      <c r="M18336" s="153"/>
      <c r="N18336" s="153"/>
      <c r="O18336" s="153"/>
      <c r="P18336" s="153"/>
      <c r="Q18336" s="153"/>
      <c r="R18336" s="153"/>
      <c r="S18336" s="152"/>
      <c r="T18336" s="154"/>
    </row>
    <row r="18337" spans="8:20" x14ac:dyDescent="0.25">
      <c r="H18337" s="153"/>
      <c r="I18337" s="151"/>
      <c r="J18337" s="153"/>
      <c r="K18337" s="153"/>
      <c r="L18337" s="153"/>
      <c r="M18337" s="153"/>
      <c r="N18337" s="153"/>
      <c r="O18337" s="153"/>
      <c r="P18337" s="153"/>
      <c r="Q18337" s="153"/>
      <c r="R18337" s="153"/>
      <c r="S18337" s="152"/>
      <c r="T18337" s="154"/>
    </row>
    <row r="18338" spans="8:20" x14ac:dyDescent="0.25">
      <c r="H18338" s="153"/>
      <c r="I18338" s="151"/>
      <c r="J18338" s="153"/>
      <c r="K18338" s="153"/>
      <c r="L18338" s="153"/>
      <c r="M18338" s="153"/>
      <c r="N18338" s="153"/>
      <c r="O18338" s="153"/>
      <c r="P18338" s="153"/>
      <c r="Q18338" s="153"/>
      <c r="R18338" s="153"/>
      <c r="S18338" s="152"/>
      <c r="T18338" s="154"/>
    </row>
    <row r="18339" spans="8:20" x14ac:dyDescent="0.25">
      <c r="H18339" s="153"/>
      <c r="I18339" s="151"/>
      <c r="J18339" s="153"/>
      <c r="K18339" s="153"/>
      <c r="L18339" s="153"/>
      <c r="M18339" s="153"/>
      <c r="N18339" s="153"/>
      <c r="O18339" s="153"/>
      <c r="P18339" s="153"/>
      <c r="Q18339" s="153"/>
      <c r="R18339" s="153"/>
      <c r="S18339" s="152"/>
      <c r="T18339" s="154"/>
    </row>
    <row r="18340" spans="8:20" x14ac:dyDescent="0.25">
      <c r="H18340" s="153"/>
      <c r="I18340" s="151"/>
      <c r="J18340" s="153"/>
      <c r="K18340" s="153"/>
      <c r="L18340" s="153"/>
      <c r="M18340" s="153"/>
      <c r="N18340" s="153"/>
      <c r="O18340" s="153"/>
      <c r="P18340" s="153"/>
      <c r="Q18340" s="153"/>
      <c r="R18340" s="153"/>
      <c r="S18340" s="152"/>
      <c r="T18340" s="154"/>
    </row>
    <row r="18341" spans="8:20" x14ac:dyDescent="0.25">
      <c r="H18341" s="153"/>
      <c r="I18341" s="151"/>
      <c r="J18341" s="153"/>
      <c r="K18341" s="153"/>
      <c r="L18341" s="153"/>
      <c r="M18341" s="153"/>
      <c r="N18341" s="153"/>
      <c r="O18341" s="153"/>
      <c r="P18341" s="153"/>
      <c r="Q18341" s="153"/>
      <c r="R18341" s="153"/>
      <c r="S18341" s="152"/>
      <c r="T18341" s="154"/>
    </row>
    <row r="18342" spans="8:20" x14ac:dyDescent="0.25">
      <c r="H18342" s="153"/>
      <c r="I18342" s="151"/>
      <c r="J18342" s="153"/>
      <c r="K18342" s="153"/>
      <c r="L18342" s="153"/>
      <c r="M18342" s="153"/>
      <c r="N18342" s="153"/>
      <c r="O18342" s="153"/>
      <c r="P18342" s="153"/>
      <c r="Q18342" s="153"/>
      <c r="R18342" s="153"/>
      <c r="S18342" s="152"/>
      <c r="T18342" s="154"/>
    </row>
    <row r="18343" spans="8:20" x14ac:dyDescent="0.25">
      <c r="H18343" s="153"/>
      <c r="I18343" s="151"/>
      <c r="J18343" s="153"/>
      <c r="K18343" s="153"/>
      <c r="L18343" s="153"/>
      <c r="M18343" s="153"/>
      <c r="N18343" s="153"/>
      <c r="O18343" s="153"/>
      <c r="P18343" s="153"/>
      <c r="Q18343" s="153"/>
      <c r="R18343" s="153"/>
      <c r="S18343" s="152"/>
      <c r="T18343" s="154"/>
    </row>
    <row r="18344" spans="8:20" x14ac:dyDescent="0.25">
      <c r="H18344" s="153"/>
      <c r="I18344" s="151"/>
      <c r="J18344" s="153"/>
      <c r="K18344" s="153"/>
      <c r="L18344" s="153"/>
      <c r="M18344" s="153"/>
      <c r="N18344" s="153"/>
      <c r="O18344" s="153"/>
      <c r="P18344" s="153"/>
      <c r="Q18344" s="153"/>
      <c r="R18344" s="153"/>
      <c r="S18344" s="152"/>
      <c r="T18344" s="154"/>
    </row>
    <row r="18345" spans="8:20" x14ac:dyDescent="0.25">
      <c r="H18345" s="153"/>
      <c r="I18345" s="151"/>
      <c r="J18345" s="153"/>
      <c r="K18345" s="153"/>
      <c r="L18345" s="153"/>
      <c r="M18345" s="153"/>
      <c r="N18345" s="153"/>
      <c r="O18345" s="153"/>
      <c r="P18345" s="153"/>
      <c r="Q18345" s="153"/>
      <c r="R18345" s="153"/>
      <c r="S18345" s="152"/>
      <c r="T18345" s="154"/>
    </row>
    <row r="18346" spans="8:20" x14ac:dyDescent="0.25">
      <c r="H18346" s="153"/>
      <c r="I18346" s="151"/>
      <c r="J18346" s="153"/>
      <c r="K18346" s="153"/>
      <c r="L18346" s="153"/>
      <c r="M18346" s="153"/>
      <c r="N18346" s="153"/>
      <c r="O18346" s="153"/>
      <c r="P18346" s="153"/>
      <c r="Q18346" s="153"/>
      <c r="R18346" s="153"/>
      <c r="S18346" s="152"/>
      <c r="T18346" s="154"/>
    </row>
    <row r="18347" spans="8:20" x14ac:dyDescent="0.25">
      <c r="H18347" s="153"/>
      <c r="I18347" s="151"/>
      <c r="J18347" s="153"/>
      <c r="K18347" s="153"/>
      <c r="L18347" s="153"/>
      <c r="M18347" s="153"/>
      <c r="N18347" s="153"/>
      <c r="O18347" s="153"/>
      <c r="P18347" s="153"/>
      <c r="Q18347" s="153"/>
      <c r="R18347" s="153"/>
      <c r="S18347" s="152"/>
      <c r="T18347" s="154"/>
    </row>
    <row r="18348" spans="8:20" x14ac:dyDescent="0.25">
      <c r="H18348" s="153"/>
      <c r="I18348" s="151"/>
      <c r="J18348" s="153"/>
      <c r="K18348" s="153"/>
      <c r="L18348" s="153"/>
      <c r="M18348" s="153"/>
      <c r="N18348" s="153"/>
      <c r="O18348" s="153"/>
      <c r="P18348" s="153"/>
      <c r="Q18348" s="153"/>
      <c r="R18348" s="153"/>
      <c r="S18348" s="152"/>
      <c r="T18348" s="154"/>
    </row>
    <row r="18349" spans="8:20" x14ac:dyDescent="0.25">
      <c r="H18349" s="153"/>
      <c r="I18349" s="151"/>
      <c r="J18349" s="153"/>
      <c r="K18349" s="153"/>
      <c r="L18349" s="153"/>
      <c r="M18349" s="153"/>
      <c r="N18349" s="153"/>
      <c r="O18349" s="153"/>
      <c r="P18349" s="153"/>
      <c r="Q18349" s="153"/>
      <c r="R18349" s="153"/>
      <c r="S18349" s="152"/>
      <c r="T18349" s="154"/>
    </row>
    <row r="18350" spans="8:20" x14ac:dyDescent="0.25">
      <c r="H18350" s="153"/>
      <c r="I18350" s="151"/>
      <c r="J18350" s="153"/>
      <c r="K18350" s="153"/>
      <c r="L18350" s="153"/>
      <c r="M18350" s="153"/>
      <c r="N18350" s="153"/>
      <c r="O18350" s="153"/>
      <c r="P18350" s="153"/>
      <c r="Q18350" s="153"/>
      <c r="R18350" s="153"/>
      <c r="S18350" s="152"/>
      <c r="T18350" s="154"/>
    </row>
    <row r="18351" spans="8:20" x14ac:dyDescent="0.25">
      <c r="H18351" s="153"/>
      <c r="I18351" s="151"/>
      <c r="J18351" s="153"/>
      <c r="K18351" s="153"/>
      <c r="L18351" s="153"/>
      <c r="M18351" s="153"/>
      <c r="N18351" s="153"/>
      <c r="O18351" s="153"/>
      <c r="P18351" s="153"/>
      <c r="Q18351" s="153"/>
      <c r="R18351" s="153"/>
      <c r="S18351" s="152"/>
      <c r="T18351" s="154"/>
    </row>
    <row r="18352" spans="8:20" x14ac:dyDescent="0.25">
      <c r="H18352" s="153"/>
      <c r="I18352" s="151"/>
      <c r="J18352" s="153"/>
      <c r="K18352" s="153"/>
      <c r="L18352" s="153"/>
      <c r="M18352" s="153"/>
      <c r="N18352" s="153"/>
      <c r="O18352" s="153"/>
      <c r="P18352" s="153"/>
      <c r="Q18352" s="153"/>
      <c r="R18352" s="153"/>
      <c r="S18352" s="152"/>
      <c r="T18352" s="154"/>
    </row>
    <row r="18353" spans="8:20" x14ac:dyDescent="0.25">
      <c r="H18353" s="153"/>
      <c r="I18353" s="151"/>
      <c r="J18353" s="153"/>
      <c r="K18353" s="153"/>
      <c r="L18353" s="153"/>
      <c r="M18353" s="153"/>
      <c r="N18353" s="153"/>
      <c r="O18353" s="153"/>
      <c r="P18353" s="153"/>
      <c r="Q18353" s="153"/>
      <c r="R18353" s="153"/>
      <c r="S18353" s="152"/>
      <c r="T18353" s="154"/>
    </row>
    <row r="18354" spans="8:20" x14ac:dyDescent="0.25">
      <c r="H18354" s="153"/>
      <c r="I18354" s="151"/>
      <c r="J18354" s="153"/>
      <c r="K18354" s="153"/>
      <c r="L18354" s="153"/>
      <c r="M18354" s="153"/>
      <c r="N18354" s="153"/>
      <c r="O18354" s="153"/>
      <c r="P18354" s="153"/>
      <c r="Q18354" s="153"/>
      <c r="R18354" s="153"/>
      <c r="S18354" s="152"/>
      <c r="T18354" s="154"/>
    </row>
    <row r="18355" spans="8:20" x14ac:dyDescent="0.25">
      <c r="H18355" s="153"/>
      <c r="I18355" s="151"/>
      <c r="J18355" s="153"/>
      <c r="K18355" s="153"/>
      <c r="L18355" s="153"/>
      <c r="M18355" s="153"/>
      <c r="N18355" s="153"/>
      <c r="O18355" s="153"/>
      <c r="P18355" s="153"/>
      <c r="Q18355" s="153"/>
      <c r="R18355" s="153"/>
      <c r="S18355" s="152"/>
      <c r="T18355" s="154"/>
    </row>
    <row r="18356" spans="8:20" x14ac:dyDescent="0.25">
      <c r="H18356" s="153"/>
      <c r="I18356" s="151"/>
      <c r="J18356" s="153"/>
      <c r="K18356" s="153"/>
      <c r="L18356" s="153"/>
      <c r="M18356" s="153"/>
      <c r="N18356" s="153"/>
      <c r="O18356" s="153"/>
      <c r="P18356" s="153"/>
      <c r="Q18356" s="153"/>
      <c r="R18356" s="153"/>
      <c r="S18356" s="152"/>
      <c r="T18356" s="154"/>
    </row>
    <row r="18357" spans="8:20" x14ac:dyDescent="0.25">
      <c r="H18357" s="153"/>
      <c r="I18357" s="151"/>
      <c r="J18357" s="153"/>
      <c r="K18357" s="153"/>
      <c r="L18357" s="153"/>
      <c r="M18357" s="153"/>
      <c r="N18357" s="153"/>
      <c r="O18357" s="153"/>
      <c r="P18357" s="153"/>
      <c r="Q18357" s="153"/>
      <c r="R18357" s="153"/>
      <c r="S18357" s="152"/>
      <c r="T18357" s="154"/>
    </row>
    <row r="18358" spans="8:20" x14ac:dyDescent="0.25">
      <c r="H18358" s="153"/>
      <c r="I18358" s="151"/>
      <c r="J18358" s="153"/>
      <c r="K18358" s="153"/>
      <c r="L18358" s="153"/>
      <c r="M18358" s="153"/>
      <c r="N18358" s="153"/>
      <c r="O18358" s="153"/>
      <c r="P18358" s="153"/>
      <c r="Q18358" s="153"/>
      <c r="R18358" s="153"/>
      <c r="S18358" s="152"/>
      <c r="T18358" s="154"/>
    </row>
    <row r="18359" spans="8:20" x14ac:dyDescent="0.25">
      <c r="H18359" s="153"/>
      <c r="I18359" s="151"/>
      <c r="J18359" s="153"/>
      <c r="K18359" s="153"/>
      <c r="L18359" s="153"/>
      <c r="M18359" s="153"/>
      <c r="N18359" s="153"/>
      <c r="O18359" s="153"/>
      <c r="P18359" s="153"/>
      <c r="Q18359" s="153"/>
      <c r="R18359" s="153"/>
      <c r="S18359" s="152"/>
      <c r="T18359" s="154"/>
    </row>
    <row r="18360" spans="8:20" x14ac:dyDescent="0.25">
      <c r="H18360" s="153"/>
      <c r="I18360" s="151"/>
      <c r="J18360" s="153"/>
      <c r="K18360" s="153"/>
      <c r="L18360" s="153"/>
      <c r="M18360" s="153"/>
      <c r="N18360" s="153"/>
      <c r="O18360" s="153"/>
      <c r="P18360" s="153"/>
      <c r="Q18360" s="153"/>
      <c r="R18360" s="153"/>
      <c r="S18360" s="152"/>
      <c r="T18360" s="154"/>
    </row>
    <row r="18361" spans="8:20" x14ac:dyDescent="0.25">
      <c r="H18361" s="153"/>
      <c r="I18361" s="151"/>
      <c r="J18361" s="153"/>
      <c r="K18361" s="153"/>
      <c r="L18361" s="153"/>
      <c r="M18361" s="153"/>
      <c r="N18361" s="153"/>
      <c r="O18361" s="153"/>
      <c r="P18361" s="153"/>
      <c r="Q18361" s="153"/>
      <c r="R18361" s="153"/>
      <c r="S18361" s="152"/>
      <c r="T18361" s="154"/>
    </row>
    <row r="18362" spans="8:20" x14ac:dyDescent="0.25">
      <c r="H18362" s="153"/>
      <c r="I18362" s="151"/>
      <c r="J18362" s="153"/>
      <c r="K18362" s="153"/>
      <c r="L18362" s="153"/>
      <c r="M18362" s="153"/>
      <c r="N18362" s="153"/>
      <c r="O18362" s="153"/>
      <c r="P18362" s="153"/>
      <c r="Q18362" s="153"/>
      <c r="R18362" s="153"/>
      <c r="S18362" s="152"/>
      <c r="T18362" s="154"/>
    </row>
    <row r="18363" spans="8:20" x14ac:dyDescent="0.25">
      <c r="H18363" s="153"/>
      <c r="I18363" s="151"/>
      <c r="J18363" s="153"/>
      <c r="K18363" s="153"/>
      <c r="L18363" s="153"/>
      <c r="M18363" s="153"/>
      <c r="N18363" s="153"/>
      <c r="O18363" s="153"/>
      <c r="P18363" s="153"/>
      <c r="Q18363" s="153"/>
      <c r="R18363" s="153"/>
      <c r="S18363" s="152"/>
      <c r="T18363" s="154"/>
    </row>
    <row r="18364" spans="8:20" x14ac:dyDescent="0.25">
      <c r="H18364" s="153"/>
      <c r="I18364" s="151"/>
      <c r="J18364" s="153"/>
      <c r="K18364" s="153"/>
      <c r="L18364" s="153"/>
      <c r="M18364" s="153"/>
      <c r="N18364" s="153"/>
      <c r="O18364" s="153"/>
      <c r="P18364" s="153"/>
      <c r="Q18364" s="153"/>
      <c r="R18364" s="153"/>
      <c r="S18364" s="152"/>
      <c r="T18364" s="154"/>
    </row>
    <row r="18365" spans="8:20" x14ac:dyDescent="0.25">
      <c r="H18365" s="153"/>
      <c r="I18365" s="151"/>
      <c r="J18365" s="153"/>
      <c r="K18365" s="153"/>
      <c r="L18365" s="153"/>
      <c r="M18365" s="153"/>
      <c r="N18365" s="153"/>
      <c r="O18365" s="153"/>
      <c r="P18365" s="153"/>
      <c r="Q18365" s="153"/>
      <c r="R18365" s="153"/>
      <c r="S18365" s="152"/>
      <c r="T18365" s="154"/>
    </row>
    <row r="18366" spans="8:20" x14ac:dyDescent="0.25">
      <c r="H18366" s="153"/>
      <c r="I18366" s="151"/>
      <c r="J18366" s="153"/>
      <c r="K18366" s="153"/>
      <c r="L18366" s="153"/>
      <c r="M18366" s="153"/>
      <c r="N18366" s="153"/>
      <c r="O18366" s="153"/>
      <c r="P18366" s="153"/>
      <c r="Q18366" s="153"/>
      <c r="R18366" s="153"/>
      <c r="S18366" s="152"/>
      <c r="T18366" s="154"/>
    </row>
    <row r="18367" spans="8:20" x14ac:dyDescent="0.25">
      <c r="H18367" s="153"/>
      <c r="I18367" s="151"/>
      <c r="J18367" s="153"/>
      <c r="K18367" s="153"/>
      <c r="L18367" s="153"/>
      <c r="M18367" s="153"/>
      <c r="N18367" s="153"/>
      <c r="O18367" s="153"/>
      <c r="P18367" s="153"/>
      <c r="Q18367" s="153"/>
      <c r="R18367" s="153"/>
      <c r="S18367" s="152"/>
      <c r="T18367" s="154"/>
    </row>
    <row r="18368" spans="8:20" x14ac:dyDescent="0.25">
      <c r="H18368" s="153"/>
      <c r="I18368" s="151"/>
      <c r="J18368" s="153"/>
      <c r="K18368" s="153"/>
      <c r="L18368" s="153"/>
      <c r="M18368" s="153"/>
      <c r="N18368" s="153"/>
      <c r="O18368" s="153"/>
      <c r="P18368" s="153"/>
      <c r="Q18368" s="153"/>
      <c r="R18368" s="153"/>
      <c r="S18368" s="152"/>
      <c r="T18368" s="154"/>
    </row>
    <row r="18369" spans="8:20" x14ac:dyDescent="0.25">
      <c r="H18369" s="153"/>
      <c r="I18369" s="151"/>
      <c r="J18369" s="153"/>
      <c r="K18369" s="153"/>
      <c r="L18369" s="153"/>
      <c r="M18369" s="153"/>
      <c r="N18369" s="153"/>
      <c r="O18369" s="153"/>
      <c r="P18369" s="153"/>
      <c r="Q18369" s="153"/>
      <c r="R18369" s="153"/>
      <c r="S18369" s="152"/>
      <c r="T18369" s="154"/>
    </row>
    <row r="18370" spans="8:20" x14ac:dyDescent="0.25">
      <c r="H18370" s="153"/>
      <c r="I18370" s="151"/>
      <c r="J18370" s="153"/>
      <c r="K18370" s="153"/>
      <c r="L18370" s="153"/>
      <c r="M18370" s="153"/>
      <c r="N18370" s="153"/>
      <c r="O18370" s="153"/>
      <c r="P18370" s="153"/>
      <c r="Q18370" s="153"/>
      <c r="R18370" s="153"/>
      <c r="S18370" s="152"/>
      <c r="T18370" s="154"/>
    </row>
    <row r="18371" spans="8:20" x14ac:dyDescent="0.25">
      <c r="H18371" s="153"/>
      <c r="I18371" s="151"/>
      <c r="J18371" s="153"/>
      <c r="K18371" s="153"/>
      <c r="L18371" s="153"/>
      <c r="M18371" s="153"/>
      <c r="N18371" s="153"/>
      <c r="O18371" s="153"/>
      <c r="P18371" s="153"/>
      <c r="Q18371" s="153"/>
      <c r="R18371" s="153"/>
      <c r="S18371" s="152"/>
      <c r="T18371" s="154"/>
    </row>
    <row r="18372" spans="8:20" x14ac:dyDescent="0.25">
      <c r="H18372" s="153"/>
      <c r="I18372" s="151"/>
      <c r="J18372" s="153"/>
      <c r="K18372" s="153"/>
      <c r="L18372" s="153"/>
      <c r="M18372" s="153"/>
      <c r="N18372" s="153"/>
      <c r="O18372" s="153"/>
      <c r="P18372" s="153"/>
      <c r="Q18372" s="153"/>
      <c r="R18372" s="153"/>
      <c r="S18372" s="152"/>
      <c r="T18372" s="154"/>
    </row>
    <row r="18373" spans="8:20" x14ac:dyDescent="0.25">
      <c r="H18373" s="153"/>
      <c r="I18373" s="151"/>
      <c r="J18373" s="153"/>
      <c r="K18373" s="153"/>
      <c r="L18373" s="153"/>
      <c r="M18373" s="153"/>
      <c r="N18373" s="153"/>
      <c r="O18373" s="153"/>
      <c r="P18373" s="153"/>
      <c r="Q18373" s="153"/>
      <c r="R18373" s="153"/>
      <c r="S18373" s="152"/>
      <c r="T18373" s="154"/>
    </row>
    <row r="18374" spans="8:20" x14ac:dyDescent="0.25">
      <c r="H18374" s="153"/>
      <c r="I18374" s="151"/>
      <c r="J18374" s="153"/>
      <c r="K18374" s="153"/>
      <c r="L18374" s="153"/>
      <c r="M18374" s="153"/>
      <c r="N18374" s="153"/>
      <c r="O18374" s="153"/>
      <c r="P18374" s="153"/>
      <c r="Q18374" s="153"/>
      <c r="R18374" s="153"/>
      <c r="S18374" s="152"/>
      <c r="T18374" s="154"/>
    </row>
    <row r="18375" spans="8:20" x14ac:dyDescent="0.25">
      <c r="H18375" s="153"/>
      <c r="I18375" s="151"/>
      <c r="J18375" s="153"/>
      <c r="K18375" s="153"/>
      <c r="L18375" s="153"/>
      <c r="M18375" s="153"/>
      <c r="N18375" s="153"/>
      <c r="O18375" s="153"/>
      <c r="P18375" s="153"/>
      <c r="Q18375" s="153"/>
      <c r="R18375" s="153"/>
      <c r="S18375" s="152"/>
      <c r="T18375" s="154"/>
    </row>
    <row r="18376" spans="8:20" x14ac:dyDescent="0.25">
      <c r="H18376" s="153"/>
      <c r="I18376" s="151"/>
      <c r="J18376" s="153"/>
      <c r="K18376" s="153"/>
      <c r="L18376" s="153"/>
      <c r="M18376" s="153"/>
      <c r="N18376" s="153"/>
      <c r="O18376" s="153"/>
      <c r="P18376" s="153"/>
      <c r="Q18376" s="153"/>
      <c r="R18376" s="153"/>
      <c r="S18376" s="152"/>
      <c r="T18376" s="154"/>
    </row>
    <row r="18377" spans="8:20" x14ac:dyDescent="0.25">
      <c r="H18377" s="153"/>
      <c r="I18377" s="151"/>
      <c r="J18377" s="153"/>
      <c r="K18377" s="153"/>
      <c r="L18377" s="153"/>
      <c r="M18377" s="153"/>
      <c r="N18377" s="153"/>
      <c r="O18377" s="153"/>
      <c r="P18377" s="153"/>
      <c r="Q18377" s="153"/>
      <c r="R18377" s="153"/>
      <c r="S18377" s="152"/>
      <c r="T18377" s="154"/>
    </row>
    <row r="18378" spans="8:20" x14ac:dyDescent="0.25">
      <c r="H18378" s="153"/>
      <c r="I18378" s="151"/>
      <c r="J18378" s="153"/>
      <c r="K18378" s="153"/>
      <c r="L18378" s="153"/>
      <c r="M18378" s="153"/>
      <c r="N18378" s="153"/>
      <c r="O18378" s="153"/>
      <c r="P18378" s="153"/>
      <c r="Q18378" s="153"/>
      <c r="R18378" s="153"/>
      <c r="S18378" s="152"/>
      <c r="T18378" s="154"/>
    </row>
    <row r="18379" spans="8:20" x14ac:dyDescent="0.25">
      <c r="H18379" s="153"/>
      <c r="I18379" s="151"/>
      <c r="J18379" s="153"/>
      <c r="K18379" s="153"/>
      <c r="L18379" s="153"/>
      <c r="M18379" s="153"/>
      <c r="N18379" s="153"/>
      <c r="O18379" s="153"/>
      <c r="P18379" s="153"/>
      <c r="Q18379" s="153"/>
      <c r="R18379" s="153"/>
      <c r="S18379" s="152"/>
      <c r="T18379" s="154"/>
    </row>
    <row r="18380" spans="8:20" x14ac:dyDescent="0.25">
      <c r="H18380" s="153"/>
      <c r="I18380" s="151"/>
      <c r="J18380" s="153"/>
      <c r="K18380" s="153"/>
      <c r="L18380" s="153"/>
      <c r="M18380" s="153"/>
      <c r="N18380" s="153"/>
      <c r="O18380" s="153"/>
      <c r="P18380" s="153"/>
      <c r="Q18380" s="153"/>
      <c r="R18380" s="153"/>
      <c r="S18380" s="152"/>
      <c r="T18380" s="154"/>
    </row>
    <row r="18381" spans="8:20" x14ac:dyDescent="0.25">
      <c r="H18381" s="153"/>
      <c r="I18381" s="151"/>
      <c r="J18381" s="153"/>
      <c r="K18381" s="153"/>
      <c r="L18381" s="153"/>
      <c r="M18381" s="153"/>
      <c r="N18381" s="153"/>
      <c r="O18381" s="153"/>
      <c r="P18381" s="153"/>
      <c r="Q18381" s="153"/>
      <c r="R18381" s="153"/>
      <c r="S18381" s="152"/>
      <c r="T18381" s="154"/>
    </row>
    <row r="18382" spans="8:20" x14ac:dyDescent="0.25">
      <c r="H18382" s="153"/>
      <c r="I18382" s="151"/>
      <c r="J18382" s="153"/>
      <c r="K18382" s="153"/>
      <c r="L18382" s="153"/>
      <c r="M18382" s="153"/>
      <c r="N18382" s="153"/>
      <c r="O18382" s="153"/>
      <c r="P18382" s="153"/>
      <c r="Q18382" s="153"/>
      <c r="R18382" s="153"/>
      <c r="S18382" s="152"/>
      <c r="T18382" s="154"/>
    </row>
    <row r="18383" spans="8:20" x14ac:dyDescent="0.25">
      <c r="H18383" s="153"/>
      <c r="I18383" s="151"/>
      <c r="J18383" s="153"/>
      <c r="K18383" s="153"/>
      <c r="L18383" s="153"/>
      <c r="M18383" s="153"/>
      <c r="N18383" s="153"/>
      <c r="O18383" s="153"/>
      <c r="P18383" s="153"/>
      <c r="Q18383" s="153"/>
      <c r="R18383" s="153"/>
      <c r="S18383" s="152"/>
      <c r="T18383" s="154"/>
    </row>
    <row r="18384" spans="8:20" x14ac:dyDescent="0.25">
      <c r="H18384" s="153"/>
      <c r="I18384" s="151"/>
      <c r="J18384" s="153"/>
      <c r="K18384" s="153"/>
      <c r="L18384" s="153"/>
      <c r="M18384" s="153"/>
      <c r="N18384" s="153"/>
      <c r="O18384" s="153"/>
      <c r="P18384" s="153"/>
      <c r="Q18384" s="153"/>
      <c r="R18384" s="153"/>
      <c r="S18384" s="152"/>
      <c r="T18384" s="154"/>
    </row>
    <row r="18385" spans="8:20" x14ac:dyDescent="0.25">
      <c r="H18385" s="153"/>
      <c r="I18385" s="151"/>
      <c r="J18385" s="153"/>
      <c r="K18385" s="153"/>
      <c r="L18385" s="153"/>
      <c r="M18385" s="153"/>
      <c r="N18385" s="153"/>
      <c r="O18385" s="153"/>
      <c r="P18385" s="153"/>
      <c r="Q18385" s="153"/>
      <c r="R18385" s="153"/>
      <c r="S18385" s="152"/>
      <c r="T18385" s="154"/>
    </row>
    <row r="18386" spans="8:20" x14ac:dyDescent="0.25">
      <c r="H18386" s="153"/>
      <c r="I18386" s="151"/>
      <c r="J18386" s="153"/>
      <c r="K18386" s="153"/>
      <c r="L18386" s="153"/>
      <c r="M18386" s="153"/>
      <c r="N18386" s="153"/>
      <c r="O18386" s="153"/>
      <c r="P18386" s="153"/>
      <c r="Q18386" s="153"/>
      <c r="R18386" s="153"/>
      <c r="S18386" s="152"/>
      <c r="T18386" s="154"/>
    </row>
    <row r="18387" spans="8:20" x14ac:dyDescent="0.25">
      <c r="H18387" s="153"/>
      <c r="I18387" s="151"/>
      <c r="J18387" s="153"/>
      <c r="K18387" s="153"/>
      <c r="L18387" s="153"/>
      <c r="M18387" s="153"/>
      <c r="N18387" s="153"/>
      <c r="O18387" s="153"/>
      <c r="P18387" s="153"/>
      <c r="Q18387" s="153"/>
      <c r="R18387" s="153"/>
      <c r="S18387" s="152"/>
      <c r="T18387" s="154"/>
    </row>
    <row r="18388" spans="8:20" x14ac:dyDescent="0.25">
      <c r="H18388" s="153"/>
      <c r="I18388" s="151"/>
      <c r="J18388" s="153"/>
      <c r="K18388" s="153"/>
      <c r="L18388" s="153"/>
      <c r="M18388" s="153"/>
      <c r="N18388" s="153"/>
      <c r="O18388" s="153"/>
      <c r="P18388" s="153"/>
      <c r="Q18388" s="153"/>
      <c r="R18388" s="153"/>
      <c r="S18388" s="152"/>
      <c r="T18388" s="154"/>
    </row>
    <row r="18389" spans="8:20" x14ac:dyDescent="0.25">
      <c r="H18389" s="153"/>
      <c r="I18389" s="151"/>
      <c r="J18389" s="153"/>
      <c r="K18389" s="153"/>
      <c r="L18389" s="153"/>
      <c r="M18389" s="153"/>
      <c r="N18389" s="153"/>
      <c r="O18389" s="153"/>
      <c r="P18389" s="153"/>
      <c r="Q18389" s="153"/>
      <c r="R18389" s="153"/>
      <c r="S18389" s="152"/>
      <c r="T18389" s="154"/>
    </row>
    <row r="18390" spans="8:20" x14ac:dyDescent="0.25">
      <c r="H18390" s="153"/>
      <c r="I18390" s="151"/>
      <c r="J18390" s="153"/>
      <c r="K18390" s="153"/>
      <c r="L18390" s="153"/>
      <c r="M18390" s="153"/>
      <c r="N18390" s="153"/>
      <c r="O18390" s="153"/>
      <c r="P18390" s="153"/>
      <c r="Q18390" s="153"/>
      <c r="R18390" s="153"/>
      <c r="S18390" s="152"/>
      <c r="T18390" s="154"/>
    </row>
    <row r="18391" spans="8:20" x14ac:dyDescent="0.25">
      <c r="H18391" s="153"/>
      <c r="I18391" s="151"/>
      <c r="J18391" s="153"/>
      <c r="K18391" s="153"/>
      <c r="L18391" s="153"/>
      <c r="M18391" s="153"/>
      <c r="N18391" s="153"/>
      <c r="O18391" s="153"/>
      <c r="P18391" s="153"/>
      <c r="Q18391" s="153"/>
      <c r="R18391" s="153"/>
      <c r="S18391" s="152"/>
      <c r="T18391" s="154"/>
    </row>
    <row r="18392" spans="8:20" x14ac:dyDescent="0.25">
      <c r="H18392" s="153"/>
      <c r="I18392" s="151"/>
      <c r="J18392" s="153"/>
      <c r="K18392" s="153"/>
      <c r="L18392" s="153"/>
      <c r="M18392" s="153"/>
      <c r="N18392" s="153"/>
      <c r="O18392" s="153"/>
      <c r="P18392" s="153"/>
      <c r="Q18392" s="153"/>
      <c r="R18392" s="153"/>
      <c r="S18392" s="152"/>
      <c r="T18392" s="154"/>
    </row>
    <row r="18393" spans="8:20" x14ac:dyDescent="0.25">
      <c r="H18393" s="153"/>
      <c r="I18393" s="151"/>
      <c r="J18393" s="153"/>
      <c r="K18393" s="153"/>
      <c r="L18393" s="153"/>
      <c r="M18393" s="153"/>
      <c r="N18393" s="153"/>
      <c r="O18393" s="153"/>
      <c r="P18393" s="153"/>
      <c r="Q18393" s="153"/>
      <c r="R18393" s="153"/>
      <c r="S18393" s="152"/>
      <c r="T18393" s="154"/>
    </row>
    <row r="18394" spans="8:20" x14ac:dyDescent="0.25">
      <c r="H18394" s="153"/>
      <c r="I18394" s="151"/>
      <c r="J18394" s="153"/>
      <c r="K18394" s="153"/>
      <c r="L18394" s="153"/>
      <c r="M18394" s="153"/>
      <c r="N18394" s="153"/>
      <c r="O18394" s="153"/>
      <c r="P18394" s="153"/>
      <c r="Q18394" s="153"/>
      <c r="R18394" s="153"/>
      <c r="S18394" s="152"/>
      <c r="T18394" s="154"/>
    </row>
    <row r="18395" spans="8:20" x14ac:dyDescent="0.25">
      <c r="H18395" s="153"/>
      <c r="I18395" s="151"/>
      <c r="J18395" s="153"/>
      <c r="K18395" s="153"/>
      <c r="L18395" s="153"/>
      <c r="M18395" s="153"/>
      <c r="N18395" s="153"/>
      <c r="O18395" s="153"/>
      <c r="P18395" s="153"/>
      <c r="Q18395" s="153"/>
      <c r="R18395" s="153"/>
      <c r="S18395" s="152"/>
      <c r="T18395" s="154"/>
    </row>
    <row r="18396" spans="8:20" x14ac:dyDescent="0.25">
      <c r="H18396" s="153"/>
      <c r="I18396" s="151"/>
      <c r="J18396" s="153"/>
      <c r="K18396" s="153"/>
      <c r="L18396" s="153"/>
      <c r="M18396" s="153"/>
      <c r="N18396" s="153"/>
      <c r="O18396" s="153"/>
      <c r="P18396" s="153"/>
      <c r="Q18396" s="153"/>
      <c r="R18396" s="153"/>
      <c r="S18396" s="152"/>
      <c r="T18396" s="154"/>
    </row>
    <row r="18397" spans="8:20" x14ac:dyDescent="0.25">
      <c r="H18397" s="153"/>
      <c r="I18397" s="151"/>
      <c r="J18397" s="153"/>
      <c r="K18397" s="153"/>
      <c r="L18397" s="153"/>
      <c r="M18397" s="153"/>
      <c r="N18397" s="153"/>
      <c r="O18397" s="153"/>
      <c r="P18397" s="153"/>
      <c r="Q18397" s="153"/>
      <c r="R18397" s="153"/>
      <c r="S18397" s="152"/>
      <c r="T18397" s="154"/>
    </row>
    <row r="18398" spans="8:20" x14ac:dyDescent="0.25">
      <c r="H18398" s="153"/>
      <c r="I18398" s="151"/>
      <c r="J18398" s="153"/>
      <c r="K18398" s="153"/>
      <c r="L18398" s="153"/>
      <c r="M18398" s="153"/>
      <c r="N18398" s="153"/>
      <c r="O18398" s="153"/>
      <c r="P18398" s="153"/>
      <c r="Q18398" s="153"/>
      <c r="R18398" s="153"/>
      <c r="S18398" s="152"/>
      <c r="T18398" s="154"/>
    </row>
    <row r="18399" spans="8:20" x14ac:dyDescent="0.25">
      <c r="H18399" s="153"/>
      <c r="I18399" s="151"/>
      <c r="J18399" s="153"/>
      <c r="K18399" s="153"/>
      <c r="L18399" s="153"/>
      <c r="M18399" s="153"/>
      <c r="N18399" s="153"/>
      <c r="O18399" s="153"/>
      <c r="P18399" s="153"/>
      <c r="Q18399" s="153"/>
      <c r="R18399" s="153"/>
      <c r="S18399" s="152"/>
      <c r="T18399" s="154"/>
    </row>
    <row r="18400" spans="8:20" x14ac:dyDescent="0.25">
      <c r="H18400" s="153"/>
      <c r="I18400" s="151"/>
      <c r="J18400" s="153"/>
      <c r="K18400" s="153"/>
      <c r="L18400" s="153"/>
      <c r="M18400" s="153"/>
      <c r="N18400" s="153"/>
      <c r="O18400" s="153"/>
      <c r="P18400" s="153"/>
      <c r="Q18400" s="153"/>
      <c r="R18400" s="153"/>
      <c r="S18400" s="152"/>
      <c r="T18400" s="154"/>
    </row>
    <row r="18401" spans="8:20" x14ac:dyDescent="0.25">
      <c r="H18401" s="153"/>
      <c r="I18401" s="151"/>
      <c r="J18401" s="153"/>
      <c r="K18401" s="153"/>
      <c r="L18401" s="153"/>
      <c r="M18401" s="153"/>
      <c r="N18401" s="153"/>
      <c r="O18401" s="153"/>
      <c r="P18401" s="153"/>
      <c r="Q18401" s="153"/>
      <c r="R18401" s="153"/>
      <c r="S18401" s="152"/>
      <c r="T18401" s="154"/>
    </row>
    <row r="18402" spans="8:20" x14ac:dyDescent="0.25">
      <c r="H18402" s="153"/>
      <c r="I18402" s="151"/>
      <c r="J18402" s="153"/>
      <c r="K18402" s="153"/>
      <c r="L18402" s="153"/>
      <c r="M18402" s="153"/>
      <c r="N18402" s="153"/>
      <c r="O18402" s="153"/>
      <c r="P18402" s="153"/>
      <c r="Q18402" s="153"/>
      <c r="R18402" s="153"/>
      <c r="S18402" s="152"/>
      <c r="T18402" s="154"/>
    </row>
    <row r="18403" spans="8:20" x14ac:dyDescent="0.25">
      <c r="H18403" s="153"/>
      <c r="I18403" s="151"/>
      <c r="J18403" s="153"/>
      <c r="K18403" s="153"/>
      <c r="L18403" s="153"/>
      <c r="M18403" s="153"/>
      <c r="N18403" s="153"/>
      <c r="O18403" s="153"/>
      <c r="P18403" s="153"/>
      <c r="Q18403" s="153"/>
      <c r="R18403" s="153"/>
      <c r="S18403" s="152"/>
      <c r="T18403" s="154"/>
    </row>
    <row r="18404" spans="8:20" x14ac:dyDescent="0.25">
      <c r="H18404" s="153"/>
      <c r="I18404" s="151"/>
      <c r="J18404" s="153"/>
      <c r="K18404" s="153"/>
      <c r="L18404" s="153"/>
      <c r="M18404" s="153"/>
      <c r="N18404" s="153"/>
      <c r="O18404" s="153"/>
      <c r="P18404" s="153"/>
      <c r="Q18404" s="153"/>
      <c r="R18404" s="153"/>
      <c r="S18404" s="152"/>
      <c r="T18404" s="154"/>
    </row>
    <row r="18405" spans="8:20" x14ac:dyDescent="0.25">
      <c r="H18405" s="153"/>
      <c r="I18405" s="151"/>
      <c r="J18405" s="153"/>
      <c r="K18405" s="153"/>
      <c r="L18405" s="153"/>
      <c r="M18405" s="153"/>
      <c r="N18405" s="153"/>
      <c r="O18405" s="153"/>
      <c r="P18405" s="153"/>
      <c r="Q18405" s="153"/>
      <c r="R18405" s="153"/>
      <c r="S18405" s="152"/>
      <c r="T18405" s="154"/>
    </row>
    <row r="18406" spans="8:20" x14ac:dyDescent="0.25">
      <c r="H18406" s="153"/>
      <c r="I18406" s="151"/>
      <c r="J18406" s="153"/>
      <c r="K18406" s="153"/>
      <c r="L18406" s="153"/>
      <c r="M18406" s="153"/>
      <c r="N18406" s="153"/>
      <c r="O18406" s="153"/>
      <c r="P18406" s="153"/>
      <c r="Q18406" s="153"/>
      <c r="R18406" s="153"/>
      <c r="S18406" s="152"/>
      <c r="T18406" s="154"/>
    </row>
    <row r="18407" spans="8:20" x14ac:dyDescent="0.25">
      <c r="H18407" s="153"/>
      <c r="I18407" s="151"/>
      <c r="J18407" s="153"/>
      <c r="K18407" s="153"/>
      <c r="L18407" s="153"/>
      <c r="M18407" s="153"/>
      <c r="N18407" s="153"/>
      <c r="O18407" s="153"/>
      <c r="P18407" s="153"/>
      <c r="Q18407" s="153"/>
      <c r="R18407" s="153"/>
      <c r="S18407" s="152"/>
      <c r="T18407" s="154"/>
    </row>
    <row r="18408" spans="8:20" x14ac:dyDescent="0.25">
      <c r="H18408" s="153"/>
      <c r="I18408" s="151"/>
      <c r="J18408" s="153"/>
      <c r="K18408" s="153"/>
      <c r="L18408" s="153"/>
      <c r="M18408" s="153"/>
      <c r="N18408" s="153"/>
      <c r="O18408" s="153"/>
      <c r="P18408" s="153"/>
      <c r="Q18408" s="153"/>
      <c r="R18408" s="153"/>
      <c r="S18408" s="152"/>
      <c r="T18408" s="154"/>
    </row>
    <row r="18409" spans="8:20" x14ac:dyDescent="0.25">
      <c r="H18409" s="153"/>
      <c r="I18409" s="151"/>
      <c r="J18409" s="153"/>
      <c r="K18409" s="153"/>
      <c r="L18409" s="153"/>
      <c r="M18409" s="153"/>
      <c r="N18409" s="153"/>
      <c r="O18409" s="153"/>
      <c r="P18409" s="153"/>
      <c r="Q18409" s="153"/>
      <c r="R18409" s="153"/>
      <c r="S18409" s="152"/>
      <c r="T18409" s="154"/>
    </row>
    <row r="18410" spans="8:20" x14ac:dyDescent="0.25">
      <c r="H18410" s="153"/>
      <c r="I18410" s="151"/>
      <c r="J18410" s="153"/>
      <c r="K18410" s="153"/>
      <c r="L18410" s="153"/>
      <c r="M18410" s="153"/>
      <c r="N18410" s="153"/>
      <c r="O18410" s="153"/>
      <c r="P18410" s="153"/>
      <c r="Q18410" s="153"/>
      <c r="R18410" s="153"/>
      <c r="S18410" s="152"/>
      <c r="T18410" s="154"/>
    </row>
    <row r="18411" spans="8:20" x14ac:dyDescent="0.25">
      <c r="H18411" s="153"/>
      <c r="I18411" s="151"/>
      <c r="J18411" s="153"/>
      <c r="K18411" s="153"/>
      <c r="L18411" s="153"/>
      <c r="M18411" s="153"/>
      <c r="N18411" s="153"/>
      <c r="O18411" s="153"/>
      <c r="P18411" s="153"/>
      <c r="Q18411" s="153"/>
      <c r="R18411" s="153"/>
      <c r="S18411" s="152"/>
      <c r="T18411" s="154"/>
    </row>
    <row r="18412" spans="8:20" x14ac:dyDescent="0.25">
      <c r="H18412" s="153"/>
      <c r="I18412" s="151"/>
      <c r="J18412" s="153"/>
      <c r="K18412" s="153"/>
      <c r="L18412" s="153"/>
      <c r="M18412" s="153"/>
      <c r="N18412" s="153"/>
      <c r="O18412" s="153"/>
      <c r="P18412" s="153"/>
      <c r="Q18412" s="153"/>
      <c r="R18412" s="153"/>
      <c r="S18412" s="152"/>
      <c r="T18412" s="154"/>
    </row>
    <row r="18413" spans="8:20" x14ac:dyDescent="0.25">
      <c r="H18413" s="153"/>
      <c r="I18413" s="151"/>
      <c r="J18413" s="153"/>
      <c r="K18413" s="153"/>
      <c r="L18413" s="153"/>
      <c r="M18413" s="153"/>
      <c r="N18413" s="153"/>
      <c r="O18413" s="153"/>
      <c r="P18413" s="153"/>
      <c r="Q18413" s="153"/>
      <c r="R18413" s="153"/>
      <c r="S18413" s="152"/>
      <c r="T18413" s="154"/>
    </row>
    <row r="18414" spans="8:20" x14ac:dyDescent="0.25">
      <c r="H18414" s="153"/>
      <c r="I18414" s="151"/>
      <c r="J18414" s="153"/>
      <c r="K18414" s="153"/>
      <c r="L18414" s="153"/>
      <c r="M18414" s="153"/>
      <c r="N18414" s="153"/>
      <c r="O18414" s="153"/>
      <c r="P18414" s="153"/>
      <c r="Q18414" s="153"/>
      <c r="R18414" s="153"/>
      <c r="S18414" s="152"/>
      <c r="T18414" s="154"/>
    </row>
    <row r="18415" spans="8:20" x14ac:dyDescent="0.25">
      <c r="H18415" s="153"/>
      <c r="I18415" s="151"/>
      <c r="J18415" s="153"/>
      <c r="K18415" s="153"/>
      <c r="L18415" s="153"/>
      <c r="M18415" s="153"/>
      <c r="N18415" s="153"/>
      <c r="O18415" s="153"/>
      <c r="P18415" s="153"/>
      <c r="Q18415" s="153"/>
      <c r="R18415" s="153"/>
      <c r="S18415" s="152"/>
      <c r="T18415" s="154"/>
    </row>
    <row r="18416" spans="8:20" x14ac:dyDescent="0.25">
      <c r="H18416" s="153"/>
      <c r="I18416" s="151"/>
      <c r="J18416" s="153"/>
      <c r="K18416" s="153"/>
      <c r="L18416" s="153"/>
      <c r="M18416" s="153"/>
      <c r="N18416" s="153"/>
      <c r="O18416" s="153"/>
      <c r="P18416" s="153"/>
      <c r="Q18416" s="153"/>
      <c r="R18416" s="153"/>
      <c r="S18416" s="152"/>
      <c r="T18416" s="154"/>
    </row>
    <row r="18417" spans="8:20" x14ac:dyDescent="0.25">
      <c r="H18417" s="153"/>
      <c r="I18417" s="151"/>
      <c r="J18417" s="153"/>
      <c r="K18417" s="153"/>
      <c r="L18417" s="153"/>
      <c r="M18417" s="153"/>
      <c r="N18417" s="153"/>
      <c r="O18417" s="153"/>
      <c r="P18417" s="153"/>
      <c r="Q18417" s="153"/>
      <c r="R18417" s="153"/>
      <c r="S18417" s="152"/>
      <c r="T18417" s="154"/>
    </row>
    <row r="18418" spans="8:20" x14ac:dyDescent="0.25">
      <c r="H18418" s="153"/>
      <c r="I18418" s="151"/>
      <c r="J18418" s="153"/>
      <c r="K18418" s="153"/>
      <c r="L18418" s="153"/>
      <c r="M18418" s="153"/>
      <c r="N18418" s="153"/>
      <c r="O18418" s="153"/>
      <c r="P18418" s="153"/>
      <c r="Q18418" s="153"/>
      <c r="R18418" s="153"/>
      <c r="S18418" s="152"/>
      <c r="T18418" s="154"/>
    </row>
    <row r="18419" spans="8:20" x14ac:dyDescent="0.25">
      <c r="H18419" s="153"/>
      <c r="I18419" s="151"/>
      <c r="J18419" s="153"/>
      <c r="K18419" s="153"/>
      <c r="L18419" s="153"/>
      <c r="M18419" s="153"/>
      <c r="N18419" s="153"/>
      <c r="O18419" s="153"/>
      <c r="P18419" s="153"/>
      <c r="Q18419" s="153"/>
      <c r="R18419" s="153"/>
      <c r="S18419" s="152"/>
      <c r="T18419" s="154"/>
    </row>
    <row r="18420" spans="8:20" x14ac:dyDescent="0.25">
      <c r="H18420" s="153"/>
      <c r="I18420" s="151"/>
      <c r="J18420" s="153"/>
      <c r="K18420" s="153"/>
      <c r="L18420" s="153"/>
      <c r="M18420" s="153"/>
      <c r="N18420" s="153"/>
      <c r="O18420" s="153"/>
      <c r="P18420" s="153"/>
      <c r="Q18420" s="153"/>
      <c r="R18420" s="153"/>
      <c r="S18420" s="152"/>
      <c r="T18420" s="154"/>
    </row>
    <row r="18421" spans="8:20" x14ac:dyDescent="0.25">
      <c r="H18421" s="153"/>
      <c r="I18421" s="151"/>
      <c r="J18421" s="153"/>
      <c r="K18421" s="153"/>
      <c r="L18421" s="153"/>
      <c r="M18421" s="153"/>
      <c r="N18421" s="153"/>
      <c r="O18421" s="153"/>
      <c r="P18421" s="153"/>
      <c r="Q18421" s="153"/>
      <c r="R18421" s="153"/>
      <c r="S18421" s="152"/>
      <c r="T18421" s="154"/>
    </row>
    <row r="18422" spans="8:20" x14ac:dyDescent="0.25">
      <c r="H18422" s="153"/>
      <c r="I18422" s="151"/>
      <c r="J18422" s="153"/>
      <c r="K18422" s="153"/>
      <c r="L18422" s="153"/>
      <c r="M18422" s="153"/>
      <c r="N18422" s="153"/>
      <c r="O18422" s="153"/>
      <c r="P18422" s="153"/>
      <c r="Q18422" s="153"/>
      <c r="R18422" s="153"/>
      <c r="S18422" s="152"/>
      <c r="T18422" s="154"/>
    </row>
    <row r="18423" spans="8:20" x14ac:dyDescent="0.25">
      <c r="H18423" s="153"/>
      <c r="I18423" s="151"/>
      <c r="J18423" s="153"/>
      <c r="K18423" s="153"/>
      <c r="L18423" s="153"/>
      <c r="M18423" s="153"/>
      <c r="N18423" s="153"/>
      <c r="O18423" s="153"/>
      <c r="P18423" s="153"/>
      <c r="Q18423" s="153"/>
      <c r="R18423" s="153"/>
      <c r="S18423" s="152"/>
      <c r="T18423" s="154"/>
    </row>
    <row r="18424" spans="8:20" x14ac:dyDescent="0.25">
      <c r="H18424" s="153"/>
      <c r="I18424" s="151"/>
      <c r="J18424" s="153"/>
      <c r="K18424" s="153"/>
      <c r="L18424" s="153"/>
      <c r="M18424" s="153"/>
      <c r="N18424" s="153"/>
      <c r="O18424" s="153"/>
      <c r="P18424" s="153"/>
      <c r="Q18424" s="153"/>
      <c r="R18424" s="153"/>
      <c r="S18424" s="152"/>
      <c r="T18424" s="154"/>
    </row>
    <row r="18425" spans="8:20" x14ac:dyDescent="0.25">
      <c r="H18425" s="153"/>
      <c r="I18425" s="151"/>
      <c r="J18425" s="153"/>
      <c r="K18425" s="153"/>
      <c r="L18425" s="153"/>
      <c r="M18425" s="153"/>
      <c r="N18425" s="153"/>
      <c r="O18425" s="153"/>
      <c r="P18425" s="153"/>
      <c r="Q18425" s="153"/>
      <c r="R18425" s="153"/>
      <c r="S18425" s="152"/>
      <c r="T18425" s="154"/>
    </row>
    <row r="18426" spans="8:20" x14ac:dyDescent="0.25">
      <c r="H18426" s="153"/>
      <c r="I18426" s="151"/>
      <c r="J18426" s="153"/>
      <c r="K18426" s="153"/>
      <c r="L18426" s="153"/>
      <c r="M18426" s="153"/>
      <c r="N18426" s="153"/>
      <c r="O18426" s="153"/>
      <c r="P18426" s="153"/>
      <c r="Q18426" s="153"/>
      <c r="R18426" s="153"/>
      <c r="S18426" s="152"/>
      <c r="T18426" s="154"/>
    </row>
    <row r="18427" spans="8:20" x14ac:dyDescent="0.25">
      <c r="H18427" s="153"/>
      <c r="I18427" s="151"/>
      <c r="J18427" s="153"/>
      <c r="K18427" s="153"/>
      <c r="L18427" s="153"/>
      <c r="M18427" s="153"/>
      <c r="N18427" s="153"/>
      <c r="O18427" s="153"/>
      <c r="P18427" s="153"/>
      <c r="Q18427" s="153"/>
      <c r="R18427" s="153"/>
      <c r="S18427" s="152"/>
      <c r="T18427" s="154"/>
    </row>
    <row r="18428" spans="8:20" x14ac:dyDescent="0.25">
      <c r="H18428" s="153"/>
      <c r="I18428" s="151"/>
      <c r="J18428" s="153"/>
      <c r="K18428" s="153"/>
      <c r="L18428" s="153"/>
      <c r="M18428" s="153"/>
      <c r="N18428" s="153"/>
      <c r="O18428" s="153"/>
      <c r="P18428" s="153"/>
      <c r="Q18428" s="153"/>
      <c r="R18428" s="153"/>
      <c r="S18428" s="152"/>
      <c r="T18428" s="154"/>
    </row>
    <row r="18429" spans="8:20" x14ac:dyDescent="0.25">
      <c r="H18429" s="153"/>
      <c r="I18429" s="151"/>
      <c r="J18429" s="153"/>
      <c r="K18429" s="153"/>
      <c r="L18429" s="153"/>
      <c r="M18429" s="153"/>
      <c r="N18429" s="153"/>
      <c r="O18429" s="153"/>
      <c r="P18429" s="153"/>
      <c r="Q18429" s="153"/>
      <c r="R18429" s="153"/>
      <c r="S18429" s="152"/>
      <c r="T18429" s="154"/>
    </row>
    <row r="18430" spans="8:20" x14ac:dyDescent="0.25">
      <c r="H18430" s="153"/>
      <c r="I18430" s="151"/>
      <c r="J18430" s="153"/>
      <c r="K18430" s="153"/>
      <c r="L18430" s="153"/>
      <c r="M18430" s="153"/>
      <c r="N18430" s="153"/>
      <c r="O18430" s="153"/>
      <c r="P18430" s="153"/>
      <c r="Q18430" s="153"/>
      <c r="R18430" s="153"/>
      <c r="S18430" s="152"/>
      <c r="T18430" s="154"/>
    </row>
    <row r="18431" spans="8:20" x14ac:dyDescent="0.25">
      <c r="H18431" s="153"/>
      <c r="I18431" s="151"/>
      <c r="J18431" s="153"/>
      <c r="K18431" s="153"/>
      <c r="L18431" s="153"/>
      <c r="M18431" s="153"/>
      <c r="N18431" s="153"/>
      <c r="O18431" s="153"/>
      <c r="P18431" s="153"/>
      <c r="Q18431" s="153"/>
      <c r="R18431" s="153"/>
      <c r="S18431" s="152"/>
      <c r="T18431" s="154"/>
    </row>
    <row r="18432" spans="8:20" x14ac:dyDescent="0.25">
      <c r="H18432" s="153"/>
      <c r="I18432" s="151"/>
      <c r="J18432" s="153"/>
      <c r="K18432" s="153"/>
      <c r="L18432" s="153"/>
      <c r="M18432" s="153"/>
      <c r="N18432" s="153"/>
      <c r="O18432" s="153"/>
      <c r="P18432" s="153"/>
      <c r="Q18432" s="153"/>
      <c r="R18432" s="153"/>
      <c r="S18432" s="152"/>
      <c r="T18432" s="154"/>
    </row>
    <row r="18433" spans="8:20" x14ac:dyDescent="0.25">
      <c r="H18433" s="153"/>
      <c r="I18433" s="151"/>
      <c r="J18433" s="153"/>
      <c r="K18433" s="153"/>
      <c r="L18433" s="153"/>
      <c r="M18433" s="153"/>
      <c r="N18433" s="153"/>
      <c r="O18433" s="153"/>
      <c r="P18433" s="153"/>
      <c r="Q18433" s="153"/>
      <c r="R18433" s="153"/>
      <c r="S18433" s="152"/>
      <c r="T18433" s="154"/>
    </row>
    <row r="18434" spans="8:20" x14ac:dyDescent="0.25">
      <c r="H18434" s="153"/>
      <c r="I18434" s="151"/>
      <c r="J18434" s="153"/>
      <c r="K18434" s="153"/>
      <c r="L18434" s="153"/>
      <c r="M18434" s="153"/>
      <c r="N18434" s="153"/>
      <c r="O18434" s="153"/>
      <c r="P18434" s="153"/>
      <c r="Q18434" s="153"/>
      <c r="R18434" s="153"/>
      <c r="S18434" s="152"/>
      <c r="T18434" s="154"/>
    </row>
    <row r="18435" spans="8:20" x14ac:dyDescent="0.25">
      <c r="H18435" s="153"/>
      <c r="I18435" s="151"/>
      <c r="J18435" s="153"/>
      <c r="K18435" s="153"/>
      <c r="L18435" s="153"/>
      <c r="M18435" s="153"/>
      <c r="N18435" s="153"/>
      <c r="O18435" s="153"/>
      <c r="P18435" s="153"/>
      <c r="Q18435" s="153"/>
      <c r="R18435" s="153"/>
      <c r="S18435" s="152"/>
      <c r="T18435" s="154"/>
    </row>
    <row r="18436" spans="8:20" x14ac:dyDescent="0.25">
      <c r="H18436" s="153"/>
      <c r="I18436" s="151"/>
      <c r="J18436" s="153"/>
      <c r="K18436" s="153"/>
      <c r="L18436" s="153"/>
      <c r="M18436" s="153"/>
      <c r="N18436" s="153"/>
      <c r="O18436" s="153"/>
      <c r="P18436" s="153"/>
      <c r="Q18436" s="153"/>
      <c r="R18436" s="153"/>
      <c r="S18436" s="152"/>
      <c r="T18436" s="154"/>
    </row>
    <row r="18437" spans="8:20" x14ac:dyDescent="0.25">
      <c r="H18437" s="153"/>
      <c r="I18437" s="151"/>
      <c r="J18437" s="153"/>
      <c r="K18437" s="153"/>
      <c r="L18437" s="153"/>
      <c r="M18437" s="153"/>
      <c r="N18437" s="153"/>
      <c r="O18437" s="153"/>
      <c r="P18437" s="153"/>
      <c r="Q18437" s="153"/>
      <c r="R18437" s="153"/>
      <c r="S18437" s="152"/>
      <c r="T18437" s="154"/>
    </row>
    <row r="18438" spans="8:20" x14ac:dyDescent="0.25">
      <c r="H18438" s="153"/>
      <c r="I18438" s="151"/>
      <c r="J18438" s="153"/>
      <c r="K18438" s="153"/>
      <c r="L18438" s="153"/>
      <c r="M18438" s="153"/>
      <c r="N18438" s="153"/>
      <c r="O18438" s="153"/>
      <c r="P18438" s="153"/>
      <c r="Q18438" s="153"/>
      <c r="R18438" s="153"/>
      <c r="S18438" s="152"/>
      <c r="T18438" s="154"/>
    </row>
    <row r="18439" spans="8:20" x14ac:dyDescent="0.25">
      <c r="H18439" s="153"/>
      <c r="I18439" s="151"/>
      <c r="J18439" s="153"/>
      <c r="K18439" s="153"/>
      <c r="L18439" s="153"/>
      <c r="M18439" s="153"/>
      <c r="N18439" s="153"/>
      <c r="O18439" s="153"/>
      <c r="P18439" s="153"/>
      <c r="Q18439" s="153"/>
      <c r="R18439" s="153"/>
      <c r="S18439" s="152"/>
      <c r="T18439" s="154"/>
    </row>
    <row r="18440" spans="8:20" x14ac:dyDescent="0.25">
      <c r="H18440" s="153"/>
      <c r="I18440" s="151"/>
      <c r="J18440" s="153"/>
      <c r="K18440" s="153"/>
      <c r="L18440" s="153"/>
      <c r="M18440" s="153"/>
      <c r="N18440" s="153"/>
      <c r="O18440" s="153"/>
      <c r="P18440" s="153"/>
      <c r="Q18440" s="153"/>
      <c r="R18440" s="153"/>
      <c r="S18440" s="152"/>
      <c r="T18440" s="154"/>
    </row>
    <row r="18441" spans="8:20" x14ac:dyDescent="0.25">
      <c r="H18441" s="153"/>
      <c r="I18441" s="151"/>
      <c r="J18441" s="153"/>
      <c r="K18441" s="153"/>
      <c r="L18441" s="153"/>
      <c r="M18441" s="153"/>
      <c r="N18441" s="153"/>
      <c r="O18441" s="153"/>
      <c r="P18441" s="153"/>
      <c r="Q18441" s="153"/>
      <c r="R18441" s="153"/>
      <c r="S18441" s="152"/>
      <c r="T18441" s="154"/>
    </row>
    <row r="18442" spans="8:20" x14ac:dyDescent="0.25">
      <c r="H18442" s="153"/>
      <c r="I18442" s="151"/>
      <c r="J18442" s="153"/>
      <c r="K18442" s="153"/>
      <c r="L18442" s="153"/>
      <c r="M18442" s="153"/>
      <c r="N18442" s="153"/>
      <c r="O18442" s="153"/>
      <c r="P18442" s="153"/>
      <c r="Q18442" s="153"/>
      <c r="R18442" s="153"/>
      <c r="S18442" s="152"/>
      <c r="T18442" s="154"/>
    </row>
    <row r="18443" spans="8:20" x14ac:dyDescent="0.25">
      <c r="H18443" s="153"/>
      <c r="I18443" s="151"/>
      <c r="J18443" s="153"/>
      <c r="K18443" s="153"/>
      <c r="L18443" s="153"/>
      <c r="M18443" s="153"/>
      <c r="N18443" s="153"/>
      <c r="O18443" s="153"/>
      <c r="P18443" s="153"/>
      <c r="Q18443" s="153"/>
      <c r="R18443" s="153"/>
      <c r="S18443" s="152"/>
      <c r="T18443" s="154"/>
    </row>
    <row r="18444" spans="8:20" x14ac:dyDescent="0.25">
      <c r="H18444" s="153"/>
      <c r="I18444" s="151"/>
      <c r="J18444" s="153"/>
      <c r="K18444" s="153"/>
      <c r="L18444" s="153"/>
      <c r="M18444" s="153"/>
      <c r="N18444" s="153"/>
      <c r="O18444" s="153"/>
      <c r="P18444" s="153"/>
      <c r="Q18444" s="153"/>
      <c r="R18444" s="153"/>
      <c r="S18444" s="152"/>
      <c r="T18444" s="154"/>
    </row>
    <row r="18445" spans="8:20" x14ac:dyDescent="0.25">
      <c r="H18445" s="153"/>
      <c r="I18445" s="151"/>
      <c r="J18445" s="153"/>
      <c r="K18445" s="153"/>
      <c r="L18445" s="153"/>
      <c r="M18445" s="153"/>
      <c r="N18445" s="153"/>
      <c r="O18445" s="153"/>
      <c r="P18445" s="153"/>
      <c r="Q18445" s="153"/>
      <c r="R18445" s="153"/>
      <c r="S18445" s="152"/>
      <c r="T18445" s="154"/>
    </row>
    <row r="18446" spans="8:20" x14ac:dyDescent="0.25">
      <c r="H18446" s="153"/>
      <c r="I18446" s="151"/>
      <c r="J18446" s="153"/>
      <c r="K18446" s="153"/>
      <c r="L18446" s="153"/>
      <c r="M18446" s="153"/>
      <c r="N18446" s="153"/>
      <c r="O18446" s="153"/>
      <c r="P18446" s="153"/>
      <c r="Q18446" s="153"/>
      <c r="R18446" s="153"/>
      <c r="S18446" s="152"/>
      <c r="T18446" s="154"/>
    </row>
    <row r="18447" spans="8:20" x14ac:dyDescent="0.25">
      <c r="H18447" s="153"/>
      <c r="I18447" s="151"/>
      <c r="J18447" s="153"/>
      <c r="K18447" s="153"/>
      <c r="L18447" s="153"/>
      <c r="M18447" s="153"/>
      <c r="N18447" s="153"/>
      <c r="O18447" s="153"/>
      <c r="P18447" s="153"/>
      <c r="Q18447" s="153"/>
      <c r="R18447" s="153"/>
      <c r="S18447" s="152"/>
      <c r="T18447" s="154"/>
    </row>
    <row r="18448" spans="8:20" x14ac:dyDescent="0.25">
      <c r="H18448" s="153"/>
      <c r="I18448" s="151"/>
      <c r="J18448" s="153"/>
      <c r="K18448" s="153"/>
      <c r="L18448" s="153"/>
      <c r="M18448" s="153"/>
      <c r="N18448" s="153"/>
      <c r="O18448" s="153"/>
      <c r="P18448" s="153"/>
      <c r="Q18448" s="153"/>
      <c r="R18448" s="153"/>
      <c r="S18448" s="152"/>
      <c r="T18448" s="154"/>
    </row>
    <row r="18449" spans="8:20" x14ac:dyDescent="0.25">
      <c r="H18449" s="153"/>
      <c r="I18449" s="151"/>
      <c r="J18449" s="153"/>
      <c r="K18449" s="153"/>
      <c r="L18449" s="153"/>
      <c r="M18449" s="153"/>
      <c r="N18449" s="153"/>
      <c r="O18449" s="153"/>
      <c r="P18449" s="153"/>
      <c r="Q18449" s="153"/>
      <c r="R18449" s="153"/>
      <c r="S18449" s="152"/>
      <c r="T18449" s="154"/>
    </row>
    <row r="18450" spans="8:20" x14ac:dyDescent="0.25">
      <c r="H18450" s="153"/>
      <c r="I18450" s="151"/>
      <c r="J18450" s="153"/>
      <c r="K18450" s="153"/>
      <c r="L18450" s="153"/>
      <c r="M18450" s="153"/>
      <c r="N18450" s="153"/>
      <c r="O18450" s="153"/>
      <c r="P18450" s="153"/>
      <c r="Q18450" s="153"/>
      <c r="R18450" s="153"/>
      <c r="S18450" s="152"/>
      <c r="T18450" s="154"/>
    </row>
    <row r="18451" spans="8:20" x14ac:dyDescent="0.25">
      <c r="H18451" s="153"/>
      <c r="I18451" s="151"/>
      <c r="J18451" s="153"/>
      <c r="K18451" s="153"/>
      <c r="L18451" s="153"/>
      <c r="M18451" s="153"/>
      <c r="N18451" s="153"/>
      <c r="O18451" s="153"/>
      <c r="P18451" s="153"/>
      <c r="Q18451" s="153"/>
      <c r="R18451" s="153"/>
      <c r="S18451" s="152"/>
      <c r="T18451" s="154"/>
    </row>
    <row r="18452" spans="8:20" x14ac:dyDescent="0.25">
      <c r="H18452" s="153"/>
      <c r="I18452" s="151"/>
      <c r="J18452" s="153"/>
      <c r="K18452" s="153"/>
      <c r="L18452" s="153"/>
      <c r="M18452" s="153"/>
      <c r="N18452" s="153"/>
      <c r="O18452" s="153"/>
      <c r="P18452" s="153"/>
      <c r="Q18452" s="153"/>
      <c r="R18452" s="153"/>
      <c r="S18452" s="152"/>
      <c r="T18452" s="154"/>
    </row>
    <row r="18453" spans="8:20" x14ac:dyDescent="0.25">
      <c r="H18453" s="153"/>
      <c r="I18453" s="151"/>
      <c r="J18453" s="153"/>
      <c r="K18453" s="153"/>
      <c r="L18453" s="153"/>
      <c r="M18453" s="153"/>
      <c r="N18453" s="153"/>
      <c r="O18453" s="153"/>
      <c r="P18453" s="153"/>
      <c r="Q18453" s="153"/>
      <c r="R18453" s="153"/>
      <c r="S18453" s="152"/>
      <c r="T18453" s="154"/>
    </row>
    <row r="18454" spans="8:20" x14ac:dyDescent="0.25">
      <c r="H18454" s="153"/>
      <c r="I18454" s="151"/>
      <c r="J18454" s="153"/>
      <c r="K18454" s="153"/>
      <c r="L18454" s="153"/>
      <c r="M18454" s="153"/>
      <c r="N18454" s="153"/>
      <c r="O18454" s="153"/>
      <c r="P18454" s="153"/>
      <c r="Q18454" s="153"/>
      <c r="R18454" s="153"/>
      <c r="S18454" s="152"/>
      <c r="T18454" s="154"/>
    </row>
    <row r="18455" spans="8:20" x14ac:dyDescent="0.25">
      <c r="H18455" s="153"/>
      <c r="I18455" s="151"/>
      <c r="J18455" s="153"/>
      <c r="K18455" s="153"/>
      <c r="L18455" s="153"/>
      <c r="M18455" s="153"/>
      <c r="N18455" s="153"/>
      <c r="O18455" s="153"/>
      <c r="P18455" s="153"/>
      <c r="Q18455" s="153"/>
      <c r="R18455" s="153"/>
      <c r="S18455" s="152"/>
      <c r="T18455" s="154"/>
    </row>
    <row r="18456" spans="8:20" x14ac:dyDescent="0.25">
      <c r="H18456" s="153"/>
      <c r="I18456" s="151"/>
      <c r="J18456" s="153"/>
      <c r="K18456" s="153"/>
      <c r="L18456" s="153"/>
      <c r="M18456" s="153"/>
      <c r="N18456" s="153"/>
      <c r="O18456" s="153"/>
      <c r="P18456" s="153"/>
      <c r="Q18456" s="153"/>
      <c r="R18456" s="153"/>
      <c r="S18456" s="152"/>
      <c r="T18456" s="154"/>
    </row>
    <row r="18457" spans="8:20" x14ac:dyDescent="0.25">
      <c r="H18457" s="153"/>
      <c r="I18457" s="151"/>
      <c r="J18457" s="153"/>
      <c r="K18457" s="153"/>
      <c r="L18457" s="153"/>
      <c r="M18457" s="153"/>
      <c r="N18457" s="153"/>
      <c r="O18457" s="153"/>
      <c r="P18457" s="153"/>
      <c r="Q18457" s="153"/>
      <c r="R18457" s="153"/>
      <c r="S18457" s="152"/>
      <c r="T18457" s="154"/>
    </row>
    <row r="18458" spans="8:20" x14ac:dyDescent="0.25">
      <c r="H18458" s="153"/>
      <c r="I18458" s="151"/>
      <c r="J18458" s="153"/>
      <c r="K18458" s="153"/>
      <c r="L18458" s="153"/>
      <c r="M18458" s="153"/>
      <c r="N18458" s="153"/>
      <c r="O18458" s="153"/>
      <c r="P18458" s="153"/>
      <c r="Q18458" s="153"/>
      <c r="R18458" s="153"/>
      <c r="S18458" s="152"/>
      <c r="T18458" s="154"/>
    </row>
    <row r="18459" spans="8:20" x14ac:dyDescent="0.25">
      <c r="H18459" s="153"/>
      <c r="I18459" s="151"/>
      <c r="J18459" s="153"/>
      <c r="K18459" s="153"/>
      <c r="L18459" s="153"/>
      <c r="M18459" s="153"/>
      <c r="N18459" s="153"/>
      <c r="O18459" s="153"/>
      <c r="P18459" s="153"/>
      <c r="Q18459" s="153"/>
      <c r="R18459" s="153"/>
      <c r="S18459" s="152"/>
      <c r="T18459" s="154"/>
    </row>
    <row r="18460" spans="8:20" x14ac:dyDescent="0.25">
      <c r="H18460" s="153"/>
      <c r="I18460" s="151"/>
      <c r="J18460" s="153"/>
      <c r="K18460" s="153"/>
      <c r="L18460" s="153"/>
      <c r="M18460" s="153"/>
      <c r="N18460" s="153"/>
      <c r="O18460" s="153"/>
      <c r="P18460" s="153"/>
      <c r="Q18460" s="153"/>
      <c r="R18460" s="153"/>
      <c r="S18460" s="152"/>
      <c r="T18460" s="154"/>
    </row>
    <row r="18461" spans="8:20" x14ac:dyDescent="0.25">
      <c r="H18461" s="153"/>
      <c r="I18461" s="151"/>
      <c r="J18461" s="153"/>
      <c r="K18461" s="153"/>
      <c r="L18461" s="153"/>
      <c r="M18461" s="153"/>
      <c r="N18461" s="153"/>
      <c r="O18461" s="153"/>
      <c r="P18461" s="153"/>
      <c r="Q18461" s="153"/>
      <c r="R18461" s="153"/>
      <c r="S18461" s="152"/>
      <c r="T18461" s="154"/>
    </row>
    <row r="18462" spans="8:20" x14ac:dyDescent="0.25">
      <c r="H18462" s="153"/>
      <c r="I18462" s="151"/>
      <c r="J18462" s="153"/>
      <c r="K18462" s="153"/>
      <c r="L18462" s="153"/>
      <c r="M18462" s="153"/>
      <c r="N18462" s="153"/>
      <c r="O18462" s="153"/>
      <c r="P18462" s="153"/>
      <c r="Q18462" s="153"/>
      <c r="R18462" s="153"/>
      <c r="S18462" s="152"/>
      <c r="T18462" s="154"/>
    </row>
    <row r="18463" spans="8:20" x14ac:dyDescent="0.25">
      <c r="H18463" s="153"/>
      <c r="I18463" s="151"/>
      <c r="J18463" s="153"/>
      <c r="K18463" s="153"/>
      <c r="L18463" s="153"/>
      <c r="M18463" s="153"/>
      <c r="N18463" s="153"/>
      <c r="O18463" s="153"/>
      <c r="P18463" s="153"/>
      <c r="Q18463" s="153"/>
      <c r="R18463" s="153"/>
      <c r="S18463" s="152"/>
      <c r="T18463" s="154"/>
    </row>
    <row r="18464" spans="8:20" x14ac:dyDescent="0.25">
      <c r="H18464" s="153"/>
      <c r="I18464" s="151"/>
      <c r="J18464" s="153"/>
      <c r="K18464" s="153"/>
      <c r="L18464" s="153"/>
      <c r="M18464" s="153"/>
      <c r="N18464" s="153"/>
      <c r="O18464" s="153"/>
      <c r="P18464" s="153"/>
      <c r="Q18464" s="153"/>
      <c r="R18464" s="153"/>
      <c r="S18464" s="152"/>
      <c r="T18464" s="154"/>
    </row>
    <row r="18465" spans="8:20" x14ac:dyDescent="0.25">
      <c r="H18465" s="153"/>
      <c r="I18465" s="151"/>
      <c r="J18465" s="153"/>
      <c r="K18465" s="153"/>
      <c r="L18465" s="153"/>
      <c r="M18465" s="153"/>
      <c r="N18465" s="153"/>
      <c r="O18465" s="153"/>
      <c r="P18465" s="153"/>
      <c r="Q18465" s="153"/>
      <c r="R18465" s="153"/>
      <c r="S18465" s="152"/>
      <c r="T18465" s="154"/>
    </row>
    <row r="18466" spans="8:20" x14ac:dyDescent="0.25">
      <c r="H18466" s="153"/>
      <c r="I18466" s="151"/>
      <c r="J18466" s="153"/>
      <c r="K18466" s="153"/>
      <c r="L18466" s="153"/>
      <c r="M18466" s="153"/>
      <c r="N18466" s="153"/>
      <c r="O18466" s="153"/>
      <c r="P18466" s="153"/>
      <c r="Q18466" s="153"/>
      <c r="R18466" s="153"/>
      <c r="S18466" s="152"/>
      <c r="T18466" s="154"/>
    </row>
    <row r="18467" spans="8:20" x14ac:dyDescent="0.25">
      <c r="H18467" s="153"/>
      <c r="I18467" s="151"/>
      <c r="J18467" s="153"/>
      <c r="K18467" s="153"/>
      <c r="L18467" s="153"/>
      <c r="M18467" s="153"/>
      <c r="N18467" s="153"/>
      <c r="O18467" s="153"/>
      <c r="P18467" s="153"/>
      <c r="Q18467" s="153"/>
      <c r="R18467" s="153"/>
      <c r="S18467" s="152"/>
      <c r="T18467" s="154"/>
    </row>
    <row r="18468" spans="8:20" x14ac:dyDescent="0.25">
      <c r="H18468" s="153"/>
      <c r="I18468" s="151"/>
      <c r="J18468" s="153"/>
      <c r="K18468" s="153"/>
      <c r="L18468" s="153"/>
      <c r="M18468" s="153"/>
      <c r="N18468" s="153"/>
      <c r="O18468" s="153"/>
      <c r="P18468" s="153"/>
      <c r="Q18468" s="153"/>
      <c r="R18468" s="153"/>
      <c r="S18468" s="152"/>
      <c r="T18468" s="154"/>
    </row>
    <row r="18469" spans="8:20" x14ac:dyDescent="0.25">
      <c r="H18469" s="153"/>
      <c r="I18469" s="151"/>
      <c r="J18469" s="153"/>
      <c r="K18469" s="153"/>
      <c r="L18469" s="153"/>
      <c r="M18469" s="153"/>
      <c r="N18469" s="153"/>
      <c r="O18469" s="153"/>
      <c r="P18469" s="153"/>
      <c r="Q18469" s="153"/>
      <c r="R18469" s="153"/>
      <c r="S18469" s="152"/>
      <c r="T18469" s="154"/>
    </row>
    <row r="18470" spans="8:20" x14ac:dyDescent="0.25">
      <c r="H18470" s="153"/>
      <c r="I18470" s="151"/>
      <c r="J18470" s="153"/>
      <c r="K18470" s="153"/>
      <c r="L18470" s="153"/>
      <c r="M18470" s="153"/>
      <c r="N18470" s="153"/>
      <c r="O18470" s="153"/>
      <c r="P18470" s="153"/>
      <c r="Q18470" s="153"/>
      <c r="R18470" s="153"/>
      <c r="S18470" s="152"/>
      <c r="T18470" s="154"/>
    </row>
    <row r="18471" spans="8:20" x14ac:dyDescent="0.25">
      <c r="H18471" s="153"/>
      <c r="I18471" s="151"/>
      <c r="J18471" s="153"/>
      <c r="K18471" s="153"/>
      <c r="L18471" s="153"/>
      <c r="M18471" s="153"/>
      <c r="N18471" s="153"/>
      <c r="O18471" s="153"/>
      <c r="P18471" s="153"/>
      <c r="Q18471" s="153"/>
      <c r="R18471" s="153"/>
      <c r="S18471" s="152"/>
      <c r="T18471" s="154"/>
    </row>
    <row r="18472" spans="8:20" x14ac:dyDescent="0.25">
      <c r="H18472" s="153"/>
      <c r="I18472" s="151"/>
      <c r="J18472" s="153"/>
      <c r="K18472" s="153"/>
      <c r="L18472" s="153"/>
      <c r="M18472" s="153"/>
      <c r="N18472" s="153"/>
      <c r="O18472" s="153"/>
      <c r="P18472" s="153"/>
      <c r="Q18472" s="153"/>
      <c r="R18472" s="153"/>
      <c r="S18472" s="152"/>
      <c r="T18472" s="154"/>
    </row>
    <row r="18473" spans="8:20" x14ac:dyDescent="0.25">
      <c r="H18473" s="153"/>
      <c r="I18473" s="151"/>
      <c r="J18473" s="153"/>
      <c r="K18473" s="153"/>
      <c r="L18473" s="153"/>
      <c r="M18473" s="153"/>
      <c r="N18473" s="153"/>
      <c r="O18473" s="153"/>
      <c r="P18473" s="153"/>
      <c r="Q18473" s="153"/>
      <c r="R18473" s="153"/>
      <c r="S18473" s="152"/>
      <c r="T18473" s="154"/>
    </row>
    <row r="18474" spans="8:20" x14ac:dyDescent="0.25">
      <c r="H18474" s="153"/>
      <c r="I18474" s="151"/>
      <c r="J18474" s="153"/>
      <c r="K18474" s="153"/>
      <c r="L18474" s="153"/>
      <c r="M18474" s="153"/>
      <c r="N18474" s="153"/>
      <c r="O18474" s="153"/>
      <c r="P18474" s="153"/>
      <c r="Q18474" s="153"/>
      <c r="R18474" s="153"/>
      <c r="S18474" s="152"/>
      <c r="T18474" s="154"/>
    </row>
    <row r="18475" spans="8:20" x14ac:dyDescent="0.25">
      <c r="H18475" s="153"/>
      <c r="I18475" s="151"/>
      <c r="J18475" s="153"/>
      <c r="K18475" s="153"/>
      <c r="L18475" s="153"/>
      <c r="M18475" s="153"/>
      <c r="N18475" s="153"/>
      <c r="O18475" s="153"/>
      <c r="P18475" s="153"/>
      <c r="Q18475" s="153"/>
      <c r="R18475" s="153"/>
      <c r="S18475" s="152"/>
      <c r="T18475" s="154"/>
    </row>
    <row r="18476" spans="8:20" x14ac:dyDescent="0.25">
      <c r="H18476" s="153"/>
      <c r="I18476" s="151"/>
      <c r="J18476" s="153"/>
      <c r="K18476" s="153"/>
      <c r="L18476" s="153"/>
      <c r="M18476" s="153"/>
      <c r="N18476" s="153"/>
      <c r="O18476" s="153"/>
      <c r="P18476" s="153"/>
      <c r="Q18476" s="153"/>
      <c r="R18476" s="153"/>
      <c r="S18476" s="152"/>
      <c r="T18476" s="154"/>
    </row>
    <row r="18477" spans="8:20" x14ac:dyDescent="0.25">
      <c r="H18477" s="153"/>
      <c r="I18477" s="151"/>
      <c r="J18477" s="153"/>
      <c r="K18477" s="153"/>
      <c r="L18477" s="153"/>
      <c r="M18477" s="153"/>
      <c r="N18477" s="153"/>
      <c r="O18477" s="153"/>
      <c r="P18477" s="153"/>
      <c r="Q18477" s="153"/>
      <c r="R18477" s="153"/>
      <c r="S18477" s="152"/>
      <c r="T18477" s="154"/>
    </row>
    <row r="18478" spans="8:20" x14ac:dyDescent="0.25">
      <c r="H18478" s="153"/>
      <c r="I18478" s="151"/>
      <c r="J18478" s="153"/>
      <c r="K18478" s="153"/>
      <c r="L18478" s="153"/>
      <c r="M18478" s="153"/>
      <c r="N18478" s="153"/>
      <c r="O18478" s="153"/>
      <c r="P18478" s="153"/>
      <c r="Q18478" s="153"/>
      <c r="R18478" s="153"/>
      <c r="S18478" s="152"/>
      <c r="T18478" s="154"/>
    </row>
    <row r="18479" spans="8:20" x14ac:dyDescent="0.25">
      <c r="H18479" s="153"/>
      <c r="I18479" s="151"/>
      <c r="J18479" s="153"/>
      <c r="K18479" s="153"/>
      <c r="L18479" s="153"/>
      <c r="M18479" s="153"/>
      <c r="N18479" s="153"/>
      <c r="O18479" s="153"/>
      <c r="P18479" s="153"/>
      <c r="Q18479" s="153"/>
      <c r="R18479" s="153"/>
      <c r="S18479" s="152"/>
      <c r="T18479" s="154"/>
    </row>
    <row r="18480" spans="8:20" x14ac:dyDescent="0.25">
      <c r="H18480" s="153"/>
      <c r="I18480" s="151"/>
      <c r="J18480" s="153"/>
      <c r="K18480" s="153"/>
      <c r="L18480" s="153"/>
      <c r="M18480" s="153"/>
      <c r="N18480" s="153"/>
      <c r="O18480" s="153"/>
      <c r="P18480" s="153"/>
      <c r="Q18480" s="153"/>
      <c r="R18480" s="153"/>
      <c r="S18480" s="152"/>
      <c r="T18480" s="154"/>
    </row>
    <row r="18481" spans="8:20" x14ac:dyDescent="0.25">
      <c r="H18481" s="153"/>
      <c r="I18481" s="151"/>
      <c r="J18481" s="153"/>
      <c r="K18481" s="153"/>
      <c r="L18481" s="153"/>
      <c r="M18481" s="153"/>
      <c r="N18481" s="153"/>
      <c r="O18481" s="153"/>
      <c r="P18481" s="153"/>
      <c r="Q18481" s="153"/>
      <c r="R18481" s="153"/>
      <c r="S18481" s="152"/>
      <c r="T18481" s="154"/>
    </row>
    <row r="18482" spans="8:20" x14ac:dyDescent="0.25">
      <c r="H18482" s="153"/>
      <c r="I18482" s="151"/>
      <c r="J18482" s="153"/>
      <c r="K18482" s="153"/>
      <c r="L18482" s="153"/>
      <c r="M18482" s="153"/>
      <c r="N18482" s="153"/>
      <c r="O18482" s="153"/>
      <c r="P18482" s="153"/>
      <c r="Q18482" s="153"/>
      <c r="R18482" s="153"/>
      <c r="S18482" s="152"/>
      <c r="T18482" s="154"/>
    </row>
    <row r="18483" spans="8:20" x14ac:dyDescent="0.25">
      <c r="H18483" s="153"/>
      <c r="I18483" s="151"/>
      <c r="J18483" s="153"/>
      <c r="K18483" s="153"/>
      <c r="L18483" s="153"/>
      <c r="M18483" s="153"/>
      <c r="N18483" s="153"/>
      <c r="O18483" s="153"/>
      <c r="P18483" s="153"/>
      <c r="Q18483" s="153"/>
      <c r="R18483" s="153"/>
      <c r="S18483" s="152"/>
      <c r="T18483" s="154"/>
    </row>
    <row r="18484" spans="8:20" x14ac:dyDescent="0.25">
      <c r="H18484" s="153"/>
      <c r="I18484" s="151"/>
      <c r="J18484" s="153"/>
      <c r="K18484" s="153"/>
      <c r="L18484" s="153"/>
      <c r="M18484" s="153"/>
      <c r="N18484" s="153"/>
      <c r="O18484" s="153"/>
      <c r="P18484" s="153"/>
      <c r="Q18484" s="153"/>
      <c r="R18484" s="153"/>
      <c r="S18484" s="152"/>
      <c r="T18484" s="154"/>
    </row>
    <row r="18485" spans="8:20" x14ac:dyDescent="0.25">
      <c r="H18485" s="153"/>
      <c r="I18485" s="151"/>
      <c r="J18485" s="153"/>
      <c r="K18485" s="153"/>
      <c r="L18485" s="153"/>
      <c r="M18485" s="153"/>
      <c r="N18485" s="153"/>
      <c r="O18485" s="153"/>
      <c r="P18485" s="153"/>
      <c r="Q18485" s="153"/>
      <c r="R18485" s="153"/>
      <c r="S18485" s="152"/>
      <c r="T18485" s="154"/>
    </row>
    <row r="18486" spans="8:20" x14ac:dyDescent="0.25">
      <c r="H18486" s="153"/>
      <c r="I18486" s="151"/>
      <c r="J18486" s="153"/>
      <c r="K18486" s="153"/>
      <c r="L18486" s="153"/>
      <c r="M18486" s="153"/>
      <c r="N18486" s="153"/>
      <c r="O18486" s="153"/>
      <c r="P18486" s="153"/>
      <c r="Q18486" s="153"/>
      <c r="R18486" s="153"/>
      <c r="S18486" s="152"/>
      <c r="T18486" s="154"/>
    </row>
    <row r="18487" spans="8:20" x14ac:dyDescent="0.25">
      <c r="H18487" s="153"/>
      <c r="I18487" s="151"/>
      <c r="J18487" s="153"/>
      <c r="K18487" s="153"/>
      <c r="L18487" s="153"/>
      <c r="M18487" s="153"/>
      <c r="N18487" s="153"/>
      <c r="O18487" s="153"/>
      <c r="P18487" s="153"/>
      <c r="Q18487" s="153"/>
      <c r="R18487" s="153"/>
      <c r="S18487" s="152"/>
      <c r="T18487" s="154"/>
    </row>
    <row r="18488" spans="8:20" x14ac:dyDescent="0.25">
      <c r="H18488" s="153"/>
      <c r="I18488" s="151"/>
      <c r="J18488" s="153"/>
      <c r="K18488" s="153"/>
      <c r="L18488" s="153"/>
      <c r="M18488" s="153"/>
      <c r="N18488" s="153"/>
      <c r="O18488" s="153"/>
      <c r="P18488" s="153"/>
      <c r="Q18488" s="153"/>
      <c r="R18488" s="153"/>
      <c r="S18488" s="152"/>
      <c r="T18488" s="154"/>
    </row>
    <row r="18489" spans="8:20" x14ac:dyDescent="0.25">
      <c r="H18489" s="153"/>
      <c r="I18489" s="151"/>
      <c r="J18489" s="153"/>
      <c r="K18489" s="153"/>
      <c r="L18489" s="153"/>
      <c r="M18489" s="153"/>
      <c r="N18489" s="153"/>
      <c r="O18489" s="153"/>
      <c r="P18489" s="153"/>
      <c r="Q18489" s="153"/>
      <c r="R18489" s="153"/>
      <c r="S18489" s="152"/>
      <c r="T18489" s="154"/>
    </row>
    <row r="18490" spans="8:20" x14ac:dyDescent="0.25">
      <c r="H18490" s="153"/>
      <c r="I18490" s="151"/>
      <c r="J18490" s="153"/>
      <c r="K18490" s="153"/>
      <c r="L18490" s="153"/>
      <c r="M18490" s="153"/>
      <c r="N18490" s="153"/>
      <c r="O18490" s="153"/>
      <c r="P18490" s="153"/>
      <c r="Q18490" s="153"/>
      <c r="R18490" s="153"/>
      <c r="S18490" s="152"/>
      <c r="T18490" s="154"/>
    </row>
    <row r="18491" spans="8:20" x14ac:dyDescent="0.25">
      <c r="H18491" s="153"/>
      <c r="I18491" s="151"/>
      <c r="J18491" s="153"/>
      <c r="K18491" s="153"/>
      <c r="L18491" s="153"/>
      <c r="M18491" s="153"/>
      <c r="N18491" s="153"/>
      <c r="O18491" s="153"/>
      <c r="P18491" s="153"/>
      <c r="Q18491" s="153"/>
      <c r="R18491" s="153"/>
      <c r="S18491" s="152"/>
      <c r="T18491" s="154"/>
    </row>
    <row r="18492" spans="8:20" x14ac:dyDescent="0.25">
      <c r="H18492" s="153"/>
      <c r="I18492" s="151"/>
      <c r="J18492" s="153"/>
      <c r="K18492" s="153"/>
      <c r="L18492" s="153"/>
      <c r="M18492" s="153"/>
      <c r="N18492" s="153"/>
      <c r="O18492" s="153"/>
      <c r="P18492" s="153"/>
      <c r="Q18492" s="153"/>
      <c r="R18492" s="153"/>
      <c r="S18492" s="152"/>
      <c r="T18492" s="154"/>
    </row>
    <row r="18493" spans="8:20" x14ac:dyDescent="0.25">
      <c r="H18493" s="153"/>
      <c r="I18493" s="151"/>
      <c r="J18493" s="153"/>
      <c r="K18493" s="153"/>
      <c r="L18493" s="153"/>
      <c r="M18493" s="153"/>
      <c r="N18493" s="153"/>
      <c r="O18493" s="153"/>
      <c r="P18493" s="153"/>
      <c r="Q18493" s="153"/>
      <c r="R18493" s="153"/>
      <c r="S18493" s="152"/>
      <c r="T18493" s="154"/>
    </row>
    <row r="18494" spans="8:20" x14ac:dyDescent="0.25">
      <c r="H18494" s="153"/>
      <c r="I18494" s="151"/>
      <c r="J18494" s="153"/>
      <c r="K18494" s="153"/>
      <c r="L18494" s="153"/>
      <c r="M18494" s="153"/>
      <c r="N18494" s="153"/>
      <c r="O18494" s="153"/>
      <c r="P18494" s="153"/>
      <c r="Q18494" s="153"/>
      <c r="R18494" s="153"/>
      <c r="S18494" s="152"/>
      <c r="T18494" s="154"/>
    </row>
    <row r="18495" spans="8:20" x14ac:dyDescent="0.25">
      <c r="H18495" s="153"/>
      <c r="I18495" s="151"/>
      <c r="J18495" s="153"/>
      <c r="K18495" s="153"/>
      <c r="L18495" s="153"/>
      <c r="M18495" s="153"/>
      <c r="N18495" s="153"/>
      <c r="O18495" s="153"/>
      <c r="P18495" s="153"/>
      <c r="Q18495" s="153"/>
      <c r="R18495" s="153"/>
      <c r="S18495" s="152"/>
      <c r="T18495" s="154"/>
    </row>
    <row r="18496" spans="8:20" x14ac:dyDescent="0.25">
      <c r="H18496" s="153"/>
      <c r="I18496" s="151"/>
      <c r="J18496" s="153"/>
      <c r="K18496" s="153"/>
      <c r="L18496" s="153"/>
      <c r="M18496" s="153"/>
      <c r="N18496" s="153"/>
      <c r="O18496" s="153"/>
      <c r="P18496" s="153"/>
      <c r="Q18496" s="153"/>
      <c r="R18496" s="153"/>
      <c r="S18496" s="152"/>
      <c r="T18496" s="154"/>
    </row>
    <row r="18497" spans="8:20" x14ac:dyDescent="0.25">
      <c r="H18497" s="153"/>
      <c r="I18497" s="151"/>
      <c r="J18497" s="153"/>
      <c r="K18497" s="153"/>
      <c r="L18497" s="153"/>
      <c r="M18497" s="153"/>
      <c r="N18497" s="153"/>
      <c r="O18497" s="153"/>
      <c r="P18497" s="153"/>
      <c r="Q18497" s="153"/>
      <c r="R18497" s="153"/>
      <c r="S18497" s="152"/>
      <c r="T18497" s="154"/>
    </row>
    <row r="18498" spans="8:20" x14ac:dyDescent="0.25">
      <c r="H18498" s="153"/>
      <c r="I18498" s="151"/>
      <c r="J18498" s="153"/>
      <c r="K18498" s="153"/>
      <c r="L18498" s="153"/>
      <c r="M18498" s="153"/>
      <c r="N18498" s="153"/>
      <c r="O18498" s="153"/>
      <c r="P18498" s="153"/>
      <c r="Q18498" s="153"/>
      <c r="R18498" s="153"/>
      <c r="S18498" s="152"/>
      <c r="T18498" s="154"/>
    </row>
    <row r="18499" spans="8:20" x14ac:dyDescent="0.25">
      <c r="H18499" s="153"/>
      <c r="I18499" s="151"/>
      <c r="J18499" s="153"/>
      <c r="K18499" s="153"/>
      <c r="L18499" s="153"/>
      <c r="M18499" s="153"/>
      <c r="N18499" s="153"/>
      <c r="O18499" s="153"/>
      <c r="P18499" s="153"/>
      <c r="Q18499" s="153"/>
      <c r="R18499" s="153"/>
      <c r="S18499" s="152"/>
      <c r="T18499" s="154"/>
    </row>
    <row r="18500" spans="8:20" x14ac:dyDescent="0.25">
      <c r="H18500" s="153"/>
      <c r="I18500" s="151"/>
      <c r="J18500" s="153"/>
      <c r="K18500" s="153"/>
      <c r="L18500" s="153"/>
      <c r="M18500" s="153"/>
      <c r="N18500" s="153"/>
      <c r="O18500" s="153"/>
      <c r="P18500" s="153"/>
      <c r="Q18500" s="153"/>
      <c r="R18500" s="153"/>
      <c r="S18500" s="152"/>
      <c r="T18500" s="154"/>
    </row>
    <row r="18501" spans="8:20" x14ac:dyDescent="0.25">
      <c r="H18501" s="153"/>
      <c r="I18501" s="151"/>
      <c r="J18501" s="153"/>
      <c r="K18501" s="153"/>
      <c r="L18501" s="153"/>
      <c r="M18501" s="153"/>
      <c r="N18501" s="153"/>
      <c r="O18501" s="153"/>
      <c r="P18501" s="153"/>
      <c r="Q18501" s="153"/>
      <c r="R18501" s="153"/>
      <c r="S18501" s="152"/>
      <c r="T18501" s="154"/>
    </row>
    <row r="18502" spans="8:20" x14ac:dyDescent="0.25">
      <c r="H18502" s="153"/>
      <c r="I18502" s="151"/>
      <c r="J18502" s="153"/>
      <c r="K18502" s="153"/>
      <c r="L18502" s="153"/>
      <c r="M18502" s="153"/>
      <c r="N18502" s="153"/>
      <c r="O18502" s="153"/>
      <c r="P18502" s="153"/>
      <c r="Q18502" s="153"/>
      <c r="R18502" s="153"/>
      <c r="S18502" s="152"/>
      <c r="T18502" s="154"/>
    </row>
    <row r="18503" spans="8:20" x14ac:dyDescent="0.25">
      <c r="H18503" s="153"/>
      <c r="I18503" s="151"/>
      <c r="J18503" s="153"/>
      <c r="K18503" s="153"/>
      <c r="L18503" s="153"/>
      <c r="M18503" s="153"/>
      <c r="N18503" s="153"/>
      <c r="O18503" s="153"/>
      <c r="P18503" s="153"/>
      <c r="Q18503" s="153"/>
      <c r="R18503" s="153"/>
      <c r="S18503" s="152"/>
      <c r="T18503" s="154"/>
    </row>
    <row r="18504" spans="8:20" x14ac:dyDescent="0.25">
      <c r="H18504" s="153"/>
      <c r="I18504" s="151"/>
      <c r="J18504" s="153"/>
      <c r="K18504" s="153"/>
      <c r="L18504" s="153"/>
      <c r="M18504" s="153"/>
      <c r="N18504" s="153"/>
      <c r="O18504" s="153"/>
      <c r="P18504" s="153"/>
      <c r="Q18504" s="153"/>
      <c r="R18504" s="153"/>
      <c r="S18504" s="152"/>
      <c r="T18504" s="154"/>
    </row>
    <row r="18505" spans="8:20" x14ac:dyDescent="0.25">
      <c r="H18505" s="153"/>
      <c r="I18505" s="151"/>
      <c r="J18505" s="153"/>
      <c r="K18505" s="153"/>
      <c r="L18505" s="153"/>
      <c r="M18505" s="153"/>
      <c r="N18505" s="153"/>
      <c r="O18505" s="153"/>
      <c r="P18505" s="153"/>
      <c r="Q18505" s="153"/>
      <c r="R18505" s="153"/>
      <c r="S18505" s="152"/>
      <c r="T18505" s="154"/>
    </row>
    <row r="18506" spans="8:20" x14ac:dyDescent="0.25">
      <c r="H18506" s="153"/>
      <c r="I18506" s="151"/>
      <c r="J18506" s="153"/>
      <c r="K18506" s="153"/>
      <c r="L18506" s="153"/>
      <c r="M18506" s="153"/>
      <c r="N18506" s="153"/>
      <c r="O18506" s="153"/>
      <c r="P18506" s="153"/>
      <c r="Q18506" s="153"/>
      <c r="R18506" s="153"/>
      <c r="S18506" s="152"/>
      <c r="T18506" s="154"/>
    </row>
    <row r="18507" spans="8:20" x14ac:dyDescent="0.25">
      <c r="H18507" s="153"/>
      <c r="I18507" s="151"/>
      <c r="J18507" s="153"/>
      <c r="K18507" s="153"/>
      <c r="L18507" s="153"/>
      <c r="M18507" s="153"/>
      <c r="N18507" s="153"/>
      <c r="O18507" s="153"/>
      <c r="P18507" s="153"/>
      <c r="Q18507" s="153"/>
      <c r="R18507" s="153"/>
      <c r="S18507" s="152"/>
      <c r="T18507" s="154"/>
    </row>
    <row r="18508" spans="8:20" x14ac:dyDescent="0.25">
      <c r="H18508" s="153"/>
      <c r="I18508" s="151"/>
      <c r="J18508" s="153"/>
      <c r="K18508" s="153"/>
      <c r="L18508" s="153"/>
      <c r="M18508" s="153"/>
      <c r="N18508" s="153"/>
      <c r="O18508" s="153"/>
      <c r="P18508" s="153"/>
      <c r="Q18508" s="153"/>
      <c r="R18508" s="153"/>
      <c r="S18508" s="152"/>
      <c r="T18508" s="154"/>
    </row>
    <row r="18509" spans="8:20" x14ac:dyDescent="0.25">
      <c r="H18509" s="153"/>
      <c r="I18509" s="151"/>
      <c r="J18509" s="153"/>
      <c r="K18509" s="153"/>
      <c r="L18509" s="153"/>
      <c r="M18509" s="153"/>
      <c r="N18509" s="153"/>
      <c r="O18509" s="153"/>
      <c r="P18509" s="153"/>
      <c r="Q18509" s="153"/>
      <c r="R18509" s="153"/>
      <c r="S18509" s="152"/>
      <c r="T18509" s="154"/>
    </row>
    <row r="18510" spans="8:20" x14ac:dyDescent="0.25">
      <c r="H18510" s="153"/>
      <c r="I18510" s="151"/>
      <c r="J18510" s="153"/>
      <c r="K18510" s="153"/>
      <c r="L18510" s="153"/>
      <c r="M18510" s="153"/>
      <c r="N18510" s="153"/>
      <c r="O18510" s="153"/>
      <c r="P18510" s="153"/>
      <c r="Q18510" s="153"/>
      <c r="R18510" s="153"/>
      <c r="S18510" s="152"/>
      <c r="T18510" s="154"/>
    </row>
    <row r="18511" spans="8:20" x14ac:dyDescent="0.25">
      <c r="H18511" s="153"/>
      <c r="I18511" s="151"/>
      <c r="J18511" s="153"/>
      <c r="K18511" s="153"/>
      <c r="L18511" s="153"/>
      <c r="M18511" s="153"/>
      <c r="N18511" s="153"/>
      <c r="O18511" s="153"/>
      <c r="P18511" s="153"/>
      <c r="Q18511" s="153"/>
      <c r="R18511" s="153"/>
      <c r="S18511" s="152"/>
      <c r="T18511" s="154"/>
    </row>
    <row r="18512" spans="8:20" x14ac:dyDescent="0.25">
      <c r="H18512" s="153"/>
      <c r="I18512" s="151"/>
      <c r="J18512" s="153"/>
      <c r="K18512" s="153"/>
      <c r="L18512" s="153"/>
      <c r="M18512" s="153"/>
      <c r="N18512" s="153"/>
      <c r="O18512" s="153"/>
      <c r="P18512" s="153"/>
      <c r="Q18512" s="153"/>
      <c r="R18512" s="153"/>
      <c r="S18512" s="152"/>
      <c r="T18512" s="154"/>
    </row>
    <row r="18513" spans="8:20" x14ac:dyDescent="0.25">
      <c r="H18513" s="153"/>
      <c r="I18513" s="151"/>
      <c r="J18513" s="153"/>
      <c r="K18513" s="153"/>
      <c r="L18513" s="153"/>
      <c r="M18513" s="153"/>
      <c r="N18513" s="153"/>
      <c r="O18513" s="153"/>
      <c r="P18513" s="153"/>
      <c r="Q18513" s="153"/>
      <c r="R18513" s="153"/>
      <c r="S18513" s="152"/>
      <c r="T18513" s="154"/>
    </row>
    <row r="18514" spans="8:20" x14ac:dyDescent="0.25">
      <c r="H18514" s="153"/>
      <c r="I18514" s="151"/>
      <c r="J18514" s="153"/>
      <c r="K18514" s="153"/>
      <c r="L18514" s="153"/>
      <c r="M18514" s="153"/>
      <c r="N18514" s="153"/>
      <c r="O18514" s="153"/>
      <c r="P18514" s="153"/>
      <c r="Q18514" s="153"/>
      <c r="R18514" s="153"/>
      <c r="S18514" s="152"/>
      <c r="T18514" s="154"/>
    </row>
    <row r="18515" spans="8:20" x14ac:dyDescent="0.25">
      <c r="H18515" s="153"/>
      <c r="I18515" s="151"/>
      <c r="J18515" s="153"/>
      <c r="K18515" s="153"/>
      <c r="L18515" s="153"/>
      <c r="M18515" s="153"/>
      <c r="N18515" s="153"/>
      <c r="O18515" s="153"/>
      <c r="P18515" s="153"/>
      <c r="Q18515" s="153"/>
      <c r="R18515" s="153"/>
      <c r="S18515" s="152"/>
      <c r="T18515" s="154"/>
    </row>
    <row r="18516" spans="8:20" x14ac:dyDescent="0.25">
      <c r="H18516" s="153"/>
      <c r="I18516" s="151"/>
      <c r="J18516" s="153"/>
      <c r="K18516" s="153"/>
      <c r="L18516" s="153"/>
      <c r="M18516" s="153"/>
      <c r="N18516" s="153"/>
      <c r="O18516" s="153"/>
      <c r="P18516" s="153"/>
      <c r="Q18516" s="153"/>
      <c r="R18516" s="153"/>
      <c r="S18516" s="152"/>
      <c r="T18516" s="154"/>
    </row>
    <row r="18517" spans="8:20" x14ac:dyDescent="0.25">
      <c r="H18517" s="153"/>
      <c r="I18517" s="151"/>
      <c r="J18517" s="153"/>
      <c r="K18517" s="153"/>
      <c r="L18517" s="153"/>
      <c r="M18517" s="153"/>
      <c r="N18517" s="153"/>
      <c r="O18517" s="153"/>
      <c r="P18517" s="153"/>
      <c r="Q18517" s="153"/>
      <c r="R18517" s="153"/>
      <c r="S18517" s="152"/>
      <c r="T18517" s="154"/>
    </row>
    <row r="18518" spans="8:20" x14ac:dyDescent="0.25">
      <c r="H18518" s="153"/>
      <c r="I18518" s="151"/>
      <c r="J18518" s="153"/>
      <c r="K18518" s="153"/>
      <c r="L18518" s="153"/>
      <c r="M18518" s="153"/>
      <c r="N18518" s="153"/>
      <c r="O18518" s="153"/>
      <c r="P18518" s="153"/>
      <c r="Q18518" s="153"/>
      <c r="R18518" s="153"/>
      <c r="S18518" s="152"/>
      <c r="T18518" s="154"/>
    </row>
    <row r="18519" spans="8:20" x14ac:dyDescent="0.25">
      <c r="H18519" s="153"/>
      <c r="I18519" s="151"/>
      <c r="J18519" s="153"/>
      <c r="K18519" s="153"/>
      <c r="L18519" s="153"/>
      <c r="M18519" s="153"/>
      <c r="N18519" s="153"/>
      <c r="O18519" s="153"/>
      <c r="P18519" s="153"/>
      <c r="Q18519" s="153"/>
      <c r="R18519" s="153"/>
      <c r="S18519" s="152"/>
      <c r="T18519" s="154"/>
    </row>
    <row r="18520" spans="8:20" x14ac:dyDescent="0.25">
      <c r="H18520" s="153"/>
      <c r="I18520" s="151"/>
      <c r="J18520" s="153"/>
      <c r="K18520" s="153"/>
      <c r="L18520" s="153"/>
      <c r="M18520" s="153"/>
      <c r="N18520" s="153"/>
      <c r="O18520" s="153"/>
      <c r="P18520" s="153"/>
      <c r="Q18520" s="153"/>
      <c r="R18520" s="153"/>
      <c r="S18520" s="152"/>
      <c r="T18520" s="154"/>
    </row>
    <row r="18521" spans="8:20" x14ac:dyDescent="0.25">
      <c r="H18521" s="153"/>
      <c r="I18521" s="151"/>
      <c r="J18521" s="153"/>
      <c r="K18521" s="153"/>
      <c r="L18521" s="153"/>
      <c r="M18521" s="153"/>
      <c r="N18521" s="153"/>
      <c r="O18521" s="153"/>
      <c r="P18521" s="153"/>
      <c r="Q18521" s="153"/>
      <c r="R18521" s="153"/>
      <c r="S18521" s="152"/>
      <c r="T18521" s="154"/>
    </row>
    <row r="18522" spans="8:20" x14ac:dyDescent="0.25">
      <c r="H18522" s="153"/>
      <c r="I18522" s="151"/>
      <c r="J18522" s="153"/>
      <c r="K18522" s="153"/>
      <c r="L18522" s="153"/>
      <c r="M18522" s="153"/>
      <c r="N18522" s="153"/>
      <c r="O18522" s="153"/>
      <c r="P18522" s="153"/>
      <c r="Q18522" s="153"/>
      <c r="R18522" s="153"/>
      <c r="S18522" s="152"/>
      <c r="T18522" s="154"/>
    </row>
    <row r="18523" spans="8:20" x14ac:dyDescent="0.25">
      <c r="H18523" s="153"/>
      <c r="I18523" s="151"/>
      <c r="J18523" s="153"/>
      <c r="K18523" s="153"/>
      <c r="L18523" s="153"/>
      <c r="M18523" s="153"/>
      <c r="N18523" s="153"/>
      <c r="O18523" s="153"/>
      <c r="P18523" s="153"/>
      <c r="Q18523" s="153"/>
      <c r="R18523" s="153"/>
      <c r="S18523" s="152"/>
      <c r="T18523" s="154"/>
    </row>
    <row r="18524" spans="8:20" x14ac:dyDescent="0.25">
      <c r="H18524" s="153"/>
      <c r="I18524" s="151"/>
      <c r="J18524" s="153"/>
      <c r="K18524" s="153"/>
      <c r="L18524" s="153"/>
      <c r="M18524" s="153"/>
      <c r="N18524" s="153"/>
      <c r="O18524" s="153"/>
      <c r="P18524" s="153"/>
      <c r="Q18524" s="153"/>
      <c r="R18524" s="153"/>
      <c r="S18524" s="152"/>
      <c r="T18524" s="154"/>
    </row>
    <row r="18525" spans="8:20" x14ac:dyDescent="0.25">
      <c r="H18525" s="153"/>
      <c r="I18525" s="151"/>
      <c r="J18525" s="153"/>
      <c r="K18525" s="153"/>
      <c r="L18525" s="153"/>
      <c r="M18525" s="153"/>
      <c r="N18525" s="153"/>
      <c r="O18525" s="153"/>
      <c r="P18525" s="153"/>
      <c r="Q18525" s="153"/>
      <c r="R18525" s="153"/>
      <c r="S18525" s="152"/>
      <c r="T18525" s="154"/>
    </row>
    <row r="18526" spans="8:20" x14ac:dyDescent="0.25">
      <c r="H18526" s="153"/>
      <c r="I18526" s="151"/>
      <c r="J18526" s="153"/>
      <c r="K18526" s="153"/>
      <c r="L18526" s="153"/>
      <c r="M18526" s="153"/>
      <c r="N18526" s="153"/>
      <c r="O18526" s="153"/>
      <c r="P18526" s="153"/>
      <c r="Q18526" s="153"/>
      <c r="R18526" s="153"/>
      <c r="S18526" s="152"/>
      <c r="T18526" s="154"/>
    </row>
    <row r="18527" spans="8:20" x14ac:dyDescent="0.25">
      <c r="H18527" s="153"/>
      <c r="I18527" s="151"/>
      <c r="J18527" s="153"/>
      <c r="K18527" s="153"/>
      <c r="L18527" s="153"/>
      <c r="M18527" s="153"/>
      <c r="N18527" s="153"/>
      <c r="O18527" s="153"/>
      <c r="P18527" s="153"/>
      <c r="Q18527" s="153"/>
      <c r="R18527" s="153"/>
      <c r="S18527" s="152"/>
      <c r="T18527" s="154"/>
    </row>
    <row r="18528" spans="8:20" x14ac:dyDescent="0.25">
      <c r="H18528" s="153"/>
      <c r="I18528" s="151"/>
      <c r="J18528" s="153"/>
      <c r="K18528" s="153"/>
      <c r="L18528" s="153"/>
      <c r="M18528" s="153"/>
      <c r="N18528" s="153"/>
      <c r="O18528" s="153"/>
      <c r="P18528" s="153"/>
      <c r="Q18528" s="153"/>
      <c r="R18528" s="153"/>
      <c r="S18528" s="152"/>
      <c r="T18528" s="154"/>
    </row>
    <row r="18529" spans="8:20" x14ac:dyDescent="0.25">
      <c r="H18529" s="153"/>
      <c r="I18529" s="151"/>
      <c r="J18529" s="153"/>
      <c r="K18529" s="153"/>
      <c r="L18529" s="153"/>
      <c r="M18529" s="153"/>
      <c r="N18529" s="153"/>
      <c r="O18529" s="153"/>
      <c r="P18529" s="153"/>
      <c r="Q18529" s="153"/>
      <c r="R18529" s="153"/>
      <c r="S18529" s="152"/>
      <c r="T18529" s="154"/>
    </row>
    <row r="18530" spans="8:20" x14ac:dyDescent="0.25">
      <c r="H18530" s="153"/>
      <c r="I18530" s="151"/>
      <c r="J18530" s="153"/>
      <c r="K18530" s="153"/>
      <c r="L18530" s="153"/>
      <c r="M18530" s="153"/>
      <c r="N18530" s="153"/>
      <c r="O18530" s="153"/>
      <c r="P18530" s="153"/>
      <c r="Q18530" s="153"/>
      <c r="R18530" s="153"/>
      <c r="S18530" s="152"/>
      <c r="T18530" s="154"/>
    </row>
    <row r="18531" spans="8:20" x14ac:dyDescent="0.25">
      <c r="H18531" s="153"/>
      <c r="I18531" s="151"/>
      <c r="J18531" s="153"/>
      <c r="K18531" s="153"/>
      <c r="L18531" s="153"/>
      <c r="M18531" s="153"/>
      <c r="N18531" s="153"/>
      <c r="O18531" s="153"/>
      <c r="P18531" s="153"/>
      <c r="Q18531" s="153"/>
      <c r="R18531" s="153"/>
      <c r="S18531" s="152"/>
      <c r="T18531" s="154"/>
    </row>
    <row r="18532" spans="8:20" x14ac:dyDescent="0.25">
      <c r="H18532" s="153"/>
      <c r="I18532" s="151"/>
      <c r="J18532" s="153"/>
      <c r="K18532" s="153"/>
      <c r="L18532" s="153"/>
      <c r="M18532" s="153"/>
      <c r="N18532" s="153"/>
      <c r="O18532" s="153"/>
      <c r="P18532" s="153"/>
      <c r="Q18532" s="153"/>
      <c r="R18532" s="153"/>
      <c r="S18532" s="152"/>
      <c r="T18532" s="154"/>
    </row>
    <row r="18533" spans="8:20" x14ac:dyDescent="0.25">
      <c r="H18533" s="153"/>
      <c r="I18533" s="151"/>
      <c r="J18533" s="153"/>
      <c r="K18533" s="153"/>
      <c r="L18533" s="153"/>
      <c r="M18533" s="153"/>
      <c r="N18533" s="153"/>
      <c r="O18533" s="153"/>
      <c r="P18533" s="153"/>
      <c r="Q18533" s="153"/>
      <c r="R18533" s="153"/>
      <c r="S18533" s="152"/>
      <c r="T18533" s="154"/>
    </row>
    <row r="18534" spans="8:20" x14ac:dyDescent="0.25">
      <c r="H18534" s="153"/>
      <c r="I18534" s="151"/>
      <c r="J18534" s="153"/>
      <c r="K18534" s="153"/>
      <c r="L18534" s="153"/>
      <c r="M18534" s="153"/>
      <c r="N18534" s="153"/>
      <c r="O18534" s="153"/>
      <c r="P18534" s="153"/>
      <c r="Q18534" s="153"/>
      <c r="R18534" s="153"/>
      <c r="S18534" s="152"/>
      <c r="T18534" s="154"/>
    </row>
    <row r="18535" spans="8:20" x14ac:dyDescent="0.25">
      <c r="H18535" s="153"/>
      <c r="I18535" s="151"/>
      <c r="J18535" s="153"/>
      <c r="K18535" s="153"/>
      <c r="L18535" s="153"/>
      <c r="M18535" s="153"/>
      <c r="N18535" s="153"/>
      <c r="O18535" s="153"/>
      <c r="P18535" s="153"/>
      <c r="Q18535" s="153"/>
      <c r="R18535" s="153"/>
      <c r="S18535" s="152"/>
      <c r="T18535" s="154"/>
    </row>
    <row r="18536" spans="8:20" x14ac:dyDescent="0.25">
      <c r="H18536" s="153"/>
      <c r="I18536" s="151"/>
      <c r="J18536" s="153"/>
      <c r="K18536" s="153"/>
      <c r="L18536" s="153"/>
      <c r="M18536" s="153"/>
      <c r="N18536" s="153"/>
      <c r="O18536" s="153"/>
      <c r="P18536" s="153"/>
      <c r="Q18536" s="153"/>
      <c r="R18536" s="153"/>
      <c r="S18536" s="152"/>
      <c r="T18536" s="154"/>
    </row>
    <row r="18537" spans="8:20" x14ac:dyDescent="0.25">
      <c r="H18537" s="153"/>
      <c r="I18537" s="151"/>
      <c r="J18537" s="153"/>
      <c r="K18537" s="153"/>
      <c r="L18537" s="153"/>
      <c r="M18537" s="153"/>
      <c r="N18537" s="153"/>
      <c r="O18537" s="153"/>
      <c r="P18537" s="153"/>
      <c r="Q18537" s="153"/>
      <c r="R18537" s="153"/>
      <c r="S18537" s="152"/>
      <c r="T18537" s="154"/>
    </row>
    <row r="18538" spans="8:20" x14ac:dyDescent="0.25">
      <c r="H18538" s="153"/>
      <c r="I18538" s="151"/>
      <c r="J18538" s="153"/>
      <c r="K18538" s="153"/>
      <c r="L18538" s="153"/>
      <c r="M18538" s="153"/>
      <c r="N18538" s="153"/>
      <c r="O18538" s="153"/>
      <c r="P18538" s="153"/>
      <c r="Q18538" s="153"/>
      <c r="R18538" s="153"/>
      <c r="S18538" s="152"/>
      <c r="T18538" s="154"/>
    </row>
    <row r="18539" spans="8:20" x14ac:dyDescent="0.25">
      <c r="H18539" s="153"/>
      <c r="I18539" s="151"/>
      <c r="J18539" s="153"/>
      <c r="K18539" s="153"/>
      <c r="L18539" s="153"/>
      <c r="M18539" s="153"/>
      <c r="N18539" s="153"/>
      <c r="O18539" s="153"/>
      <c r="P18539" s="153"/>
      <c r="Q18539" s="153"/>
      <c r="R18539" s="153"/>
      <c r="S18539" s="152"/>
      <c r="T18539" s="154"/>
    </row>
    <row r="18540" spans="8:20" x14ac:dyDescent="0.25">
      <c r="H18540" s="153"/>
      <c r="I18540" s="151"/>
      <c r="J18540" s="153"/>
      <c r="K18540" s="153"/>
      <c r="L18540" s="153"/>
      <c r="M18540" s="153"/>
      <c r="N18540" s="153"/>
      <c r="O18540" s="153"/>
      <c r="P18540" s="153"/>
      <c r="Q18540" s="153"/>
      <c r="R18540" s="153"/>
      <c r="S18540" s="152"/>
      <c r="T18540" s="154"/>
    </row>
    <row r="18541" spans="8:20" x14ac:dyDescent="0.25">
      <c r="H18541" s="153"/>
      <c r="I18541" s="151"/>
      <c r="J18541" s="153"/>
      <c r="K18541" s="153"/>
      <c r="L18541" s="153"/>
      <c r="M18541" s="153"/>
      <c r="N18541" s="153"/>
      <c r="O18541" s="153"/>
      <c r="P18541" s="153"/>
      <c r="Q18541" s="153"/>
      <c r="R18541" s="153"/>
      <c r="S18541" s="152"/>
      <c r="T18541" s="154"/>
    </row>
    <row r="18542" spans="8:20" x14ac:dyDescent="0.25">
      <c r="H18542" s="153"/>
      <c r="I18542" s="151"/>
      <c r="J18542" s="153"/>
      <c r="K18542" s="153"/>
      <c r="L18542" s="153"/>
      <c r="M18542" s="153"/>
      <c r="N18542" s="153"/>
      <c r="O18542" s="153"/>
      <c r="P18542" s="153"/>
      <c r="Q18542" s="153"/>
      <c r="R18542" s="153"/>
      <c r="S18542" s="152"/>
      <c r="T18542" s="154"/>
    </row>
    <row r="18543" spans="8:20" x14ac:dyDescent="0.25">
      <c r="H18543" s="153"/>
      <c r="I18543" s="151"/>
      <c r="J18543" s="153"/>
      <c r="K18543" s="153"/>
      <c r="L18543" s="153"/>
      <c r="M18543" s="153"/>
      <c r="N18543" s="153"/>
      <c r="O18543" s="153"/>
      <c r="P18543" s="153"/>
      <c r="Q18543" s="153"/>
      <c r="R18543" s="153"/>
      <c r="S18543" s="152"/>
      <c r="T18543" s="154"/>
    </row>
    <row r="18544" spans="8:20" x14ac:dyDescent="0.25">
      <c r="H18544" s="153"/>
      <c r="I18544" s="151"/>
      <c r="J18544" s="153"/>
      <c r="K18544" s="153"/>
      <c r="L18544" s="153"/>
      <c r="M18544" s="153"/>
      <c r="N18544" s="153"/>
      <c r="O18544" s="153"/>
      <c r="P18544" s="153"/>
      <c r="Q18544" s="153"/>
      <c r="R18544" s="153"/>
      <c r="S18544" s="152"/>
      <c r="T18544" s="154"/>
    </row>
    <row r="18545" spans="8:20" x14ac:dyDescent="0.25">
      <c r="H18545" s="153"/>
      <c r="I18545" s="151"/>
      <c r="J18545" s="153"/>
      <c r="K18545" s="153"/>
      <c r="L18545" s="153"/>
      <c r="M18545" s="153"/>
      <c r="N18545" s="153"/>
      <c r="O18545" s="153"/>
      <c r="P18545" s="153"/>
      <c r="Q18545" s="153"/>
      <c r="R18545" s="153"/>
      <c r="S18545" s="152"/>
      <c r="T18545" s="154"/>
    </row>
    <row r="18546" spans="8:20" x14ac:dyDescent="0.25">
      <c r="H18546" s="153"/>
      <c r="I18546" s="151"/>
      <c r="J18546" s="153"/>
      <c r="K18546" s="153"/>
      <c r="L18546" s="153"/>
      <c r="M18546" s="153"/>
      <c r="N18546" s="153"/>
      <c r="O18546" s="153"/>
      <c r="P18546" s="153"/>
      <c r="Q18546" s="153"/>
      <c r="R18546" s="153"/>
      <c r="S18546" s="152"/>
      <c r="T18546" s="154"/>
    </row>
    <row r="18547" spans="8:20" x14ac:dyDescent="0.25">
      <c r="H18547" s="153"/>
      <c r="I18547" s="151"/>
      <c r="J18547" s="153"/>
      <c r="K18547" s="153"/>
      <c r="L18547" s="153"/>
      <c r="M18547" s="153"/>
      <c r="N18547" s="153"/>
      <c r="O18547" s="153"/>
      <c r="P18547" s="153"/>
      <c r="Q18547" s="153"/>
      <c r="R18547" s="153"/>
      <c r="S18547" s="152"/>
      <c r="T18547" s="154"/>
    </row>
    <row r="18548" spans="8:20" x14ac:dyDescent="0.25">
      <c r="H18548" s="153"/>
      <c r="I18548" s="151"/>
      <c r="J18548" s="153"/>
      <c r="K18548" s="153"/>
      <c r="L18548" s="153"/>
      <c r="M18548" s="153"/>
      <c r="N18548" s="153"/>
      <c r="O18548" s="153"/>
      <c r="P18548" s="153"/>
      <c r="Q18548" s="153"/>
      <c r="R18548" s="153"/>
      <c r="S18548" s="152"/>
      <c r="T18548" s="154"/>
    </row>
    <row r="18549" spans="8:20" x14ac:dyDescent="0.25">
      <c r="H18549" s="153"/>
      <c r="I18549" s="151"/>
      <c r="J18549" s="153"/>
      <c r="K18549" s="153"/>
      <c r="L18549" s="153"/>
      <c r="M18549" s="153"/>
      <c r="N18549" s="153"/>
      <c r="O18549" s="153"/>
      <c r="P18549" s="153"/>
      <c r="Q18549" s="153"/>
      <c r="R18549" s="153"/>
      <c r="S18549" s="152"/>
      <c r="T18549" s="154"/>
    </row>
    <row r="18550" spans="8:20" x14ac:dyDescent="0.25">
      <c r="H18550" s="153"/>
      <c r="I18550" s="151"/>
      <c r="J18550" s="153"/>
      <c r="K18550" s="153"/>
      <c r="L18550" s="153"/>
      <c r="M18550" s="153"/>
      <c r="N18550" s="153"/>
      <c r="O18550" s="153"/>
      <c r="P18550" s="153"/>
      <c r="Q18550" s="153"/>
      <c r="R18550" s="153"/>
      <c r="S18550" s="152"/>
      <c r="T18550" s="154"/>
    </row>
    <row r="18551" spans="8:20" x14ac:dyDescent="0.25">
      <c r="H18551" s="153"/>
      <c r="I18551" s="151"/>
      <c r="J18551" s="153"/>
      <c r="K18551" s="153"/>
      <c r="L18551" s="153"/>
      <c r="M18551" s="153"/>
      <c r="N18551" s="153"/>
      <c r="O18551" s="153"/>
      <c r="P18551" s="153"/>
      <c r="Q18551" s="153"/>
      <c r="R18551" s="153"/>
      <c r="S18551" s="152"/>
      <c r="T18551" s="154"/>
    </row>
    <row r="18552" spans="8:20" x14ac:dyDescent="0.25">
      <c r="H18552" s="153"/>
      <c r="I18552" s="151"/>
      <c r="J18552" s="153"/>
      <c r="K18552" s="153"/>
      <c r="L18552" s="153"/>
      <c r="M18552" s="153"/>
      <c r="N18552" s="153"/>
      <c r="O18552" s="153"/>
      <c r="P18552" s="153"/>
      <c r="Q18552" s="153"/>
      <c r="R18552" s="153"/>
      <c r="S18552" s="152"/>
      <c r="T18552" s="154"/>
    </row>
    <row r="18553" spans="8:20" x14ac:dyDescent="0.25">
      <c r="H18553" s="153"/>
      <c r="I18553" s="151"/>
      <c r="J18553" s="153"/>
      <c r="K18553" s="153"/>
      <c r="L18553" s="153"/>
      <c r="M18553" s="153"/>
      <c r="N18553" s="153"/>
      <c r="O18553" s="153"/>
      <c r="P18553" s="153"/>
      <c r="Q18553" s="153"/>
      <c r="R18553" s="153"/>
      <c r="S18553" s="152"/>
      <c r="T18553" s="154"/>
    </row>
    <row r="18554" spans="8:20" x14ac:dyDescent="0.25">
      <c r="H18554" s="153"/>
      <c r="I18554" s="151"/>
      <c r="J18554" s="153"/>
      <c r="K18554" s="153"/>
      <c r="L18554" s="153"/>
      <c r="M18554" s="153"/>
      <c r="N18554" s="153"/>
      <c r="O18554" s="153"/>
      <c r="P18554" s="153"/>
      <c r="Q18554" s="153"/>
      <c r="R18554" s="153"/>
      <c r="S18554" s="152"/>
      <c r="T18554" s="154"/>
    </row>
    <row r="18555" spans="8:20" x14ac:dyDescent="0.25">
      <c r="H18555" s="153"/>
      <c r="I18555" s="151"/>
      <c r="J18555" s="153"/>
      <c r="K18555" s="153"/>
      <c r="L18555" s="153"/>
      <c r="M18555" s="153"/>
      <c r="N18555" s="153"/>
      <c r="O18555" s="153"/>
      <c r="P18555" s="153"/>
      <c r="Q18555" s="153"/>
      <c r="R18555" s="153"/>
      <c r="S18555" s="152"/>
      <c r="T18555" s="154"/>
    </row>
    <row r="18556" spans="8:20" x14ac:dyDescent="0.25">
      <c r="H18556" s="153"/>
      <c r="I18556" s="151"/>
      <c r="J18556" s="153"/>
      <c r="K18556" s="153"/>
      <c r="L18556" s="153"/>
      <c r="M18556" s="153"/>
      <c r="N18556" s="153"/>
      <c r="O18556" s="153"/>
      <c r="P18556" s="153"/>
      <c r="Q18556" s="153"/>
      <c r="R18556" s="153"/>
      <c r="S18556" s="152"/>
      <c r="T18556" s="154"/>
    </row>
    <row r="18557" spans="8:20" x14ac:dyDescent="0.25">
      <c r="H18557" s="153"/>
      <c r="I18557" s="151"/>
      <c r="J18557" s="153"/>
      <c r="K18557" s="153"/>
      <c r="L18557" s="153"/>
      <c r="M18557" s="153"/>
      <c r="N18557" s="153"/>
      <c r="O18557" s="153"/>
      <c r="P18557" s="153"/>
      <c r="Q18557" s="153"/>
      <c r="R18557" s="153"/>
      <c r="S18557" s="152"/>
      <c r="T18557" s="154"/>
    </row>
    <row r="18558" spans="8:20" x14ac:dyDescent="0.25">
      <c r="H18558" s="153"/>
      <c r="I18558" s="151"/>
      <c r="J18558" s="153"/>
      <c r="K18558" s="153"/>
      <c r="L18558" s="153"/>
      <c r="M18558" s="153"/>
      <c r="N18558" s="153"/>
      <c r="O18558" s="153"/>
      <c r="P18558" s="153"/>
      <c r="Q18558" s="153"/>
      <c r="R18558" s="153"/>
      <c r="S18558" s="152"/>
      <c r="T18558" s="154"/>
    </row>
    <row r="18559" spans="8:20" x14ac:dyDescent="0.25">
      <c r="H18559" s="153"/>
      <c r="I18559" s="151"/>
      <c r="J18559" s="153"/>
      <c r="K18559" s="153"/>
      <c r="L18559" s="153"/>
      <c r="M18559" s="153"/>
      <c r="N18559" s="153"/>
      <c r="O18559" s="153"/>
      <c r="P18559" s="153"/>
      <c r="Q18559" s="153"/>
      <c r="R18559" s="153"/>
      <c r="S18559" s="152"/>
      <c r="T18559" s="154"/>
    </row>
    <row r="18560" spans="8:20" x14ac:dyDescent="0.25">
      <c r="H18560" s="153"/>
      <c r="I18560" s="151"/>
      <c r="J18560" s="153"/>
      <c r="K18560" s="153"/>
      <c r="L18560" s="153"/>
      <c r="M18560" s="153"/>
      <c r="N18560" s="153"/>
      <c r="O18560" s="153"/>
      <c r="P18560" s="153"/>
      <c r="Q18560" s="153"/>
      <c r="R18560" s="153"/>
      <c r="S18560" s="152"/>
      <c r="T18560" s="154"/>
    </row>
    <row r="18561" spans="8:20" x14ac:dyDescent="0.25">
      <c r="H18561" s="153"/>
      <c r="I18561" s="151"/>
      <c r="J18561" s="153"/>
      <c r="K18561" s="153"/>
      <c r="L18561" s="153"/>
      <c r="M18561" s="153"/>
      <c r="N18561" s="153"/>
      <c r="O18561" s="153"/>
      <c r="P18561" s="153"/>
      <c r="Q18561" s="153"/>
      <c r="R18561" s="153"/>
      <c r="S18561" s="152"/>
      <c r="T18561" s="154"/>
    </row>
    <row r="18562" spans="8:20" x14ac:dyDescent="0.25">
      <c r="H18562" s="153"/>
      <c r="I18562" s="151"/>
      <c r="J18562" s="153"/>
      <c r="K18562" s="153"/>
      <c r="L18562" s="153"/>
      <c r="M18562" s="153"/>
      <c r="N18562" s="153"/>
      <c r="O18562" s="153"/>
      <c r="P18562" s="153"/>
      <c r="Q18562" s="153"/>
      <c r="R18562" s="153"/>
      <c r="S18562" s="152"/>
      <c r="T18562" s="154"/>
    </row>
    <row r="18563" spans="8:20" x14ac:dyDescent="0.25">
      <c r="H18563" s="153"/>
      <c r="I18563" s="151"/>
      <c r="J18563" s="153"/>
      <c r="K18563" s="153"/>
      <c r="L18563" s="153"/>
      <c r="M18563" s="153"/>
      <c r="N18563" s="153"/>
      <c r="O18563" s="153"/>
      <c r="P18563" s="153"/>
      <c r="Q18563" s="153"/>
      <c r="R18563" s="153"/>
      <c r="S18563" s="152"/>
      <c r="T18563" s="154"/>
    </row>
    <row r="18564" spans="8:20" x14ac:dyDescent="0.25">
      <c r="H18564" s="153"/>
      <c r="I18564" s="151"/>
      <c r="J18564" s="153"/>
      <c r="K18564" s="153"/>
      <c r="L18564" s="153"/>
      <c r="M18564" s="153"/>
      <c r="N18564" s="153"/>
      <c r="O18564" s="153"/>
      <c r="P18564" s="153"/>
      <c r="Q18564" s="153"/>
      <c r="R18564" s="153"/>
      <c r="S18564" s="152"/>
      <c r="T18564" s="154"/>
    </row>
    <row r="18565" spans="8:20" x14ac:dyDescent="0.25">
      <c r="H18565" s="153"/>
      <c r="I18565" s="151"/>
      <c r="J18565" s="153"/>
      <c r="K18565" s="153"/>
      <c r="L18565" s="153"/>
      <c r="M18565" s="153"/>
      <c r="N18565" s="153"/>
      <c r="O18565" s="153"/>
      <c r="P18565" s="153"/>
      <c r="Q18565" s="153"/>
      <c r="R18565" s="153"/>
      <c r="S18565" s="152"/>
      <c r="T18565" s="154"/>
    </row>
    <row r="18566" spans="8:20" x14ac:dyDescent="0.25">
      <c r="H18566" s="153"/>
      <c r="I18566" s="151"/>
      <c r="J18566" s="153"/>
      <c r="K18566" s="153"/>
      <c r="L18566" s="153"/>
      <c r="M18566" s="153"/>
      <c r="N18566" s="153"/>
      <c r="O18566" s="153"/>
      <c r="P18566" s="153"/>
      <c r="Q18566" s="153"/>
      <c r="R18566" s="153"/>
      <c r="S18566" s="152"/>
      <c r="T18566" s="154"/>
    </row>
    <row r="18567" spans="8:20" x14ac:dyDescent="0.25">
      <c r="H18567" s="153"/>
      <c r="I18567" s="151"/>
      <c r="J18567" s="153"/>
      <c r="K18567" s="153"/>
      <c r="L18567" s="153"/>
      <c r="M18567" s="153"/>
      <c r="N18567" s="153"/>
      <c r="O18567" s="153"/>
      <c r="P18567" s="153"/>
      <c r="Q18567" s="153"/>
      <c r="R18567" s="153"/>
      <c r="S18567" s="152"/>
      <c r="T18567" s="154"/>
    </row>
    <row r="18568" spans="8:20" x14ac:dyDescent="0.25">
      <c r="H18568" s="153"/>
      <c r="I18568" s="151"/>
      <c r="J18568" s="153"/>
      <c r="K18568" s="153"/>
      <c r="L18568" s="153"/>
      <c r="M18568" s="153"/>
      <c r="N18568" s="153"/>
      <c r="O18568" s="153"/>
      <c r="P18568" s="153"/>
      <c r="Q18568" s="153"/>
      <c r="R18568" s="153"/>
      <c r="S18568" s="152"/>
      <c r="T18568" s="154"/>
    </row>
    <row r="18569" spans="8:20" x14ac:dyDescent="0.25">
      <c r="H18569" s="153"/>
      <c r="I18569" s="151"/>
      <c r="J18569" s="153"/>
      <c r="K18569" s="153"/>
      <c r="L18569" s="153"/>
      <c r="M18569" s="153"/>
      <c r="N18569" s="153"/>
      <c r="O18569" s="153"/>
      <c r="P18569" s="153"/>
      <c r="Q18569" s="153"/>
      <c r="R18569" s="153"/>
      <c r="S18569" s="152"/>
      <c r="T18569" s="154"/>
    </row>
    <row r="18570" spans="8:20" x14ac:dyDescent="0.25">
      <c r="H18570" s="153"/>
      <c r="I18570" s="151"/>
      <c r="J18570" s="153"/>
      <c r="K18570" s="153"/>
      <c r="L18570" s="153"/>
      <c r="M18570" s="153"/>
      <c r="N18570" s="153"/>
      <c r="O18570" s="153"/>
      <c r="P18570" s="153"/>
      <c r="Q18570" s="153"/>
      <c r="R18570" s="153"/>
      <c r="S18570" s="152"/>
      <c r="T18570" s="154"/>
    </row>
    <row r="18571" spans="8:20" x14ac:dyDescent="0.25">
      <c r="H18571" s="153"/>
      <c r="I18571" s="151"/>
      <c r="J18571" s="153"/>
      <c r="K18571" s="153"/>
      <c r="L18571" s="153"/>
      <c r="M18571" s="153"/>
      <c r="N18571" s="153"/>
      <c r="O18571" s="153"/>
      <c r="P18571" s="153"/>
      <c r="Q18571" s="153"/>
      <c r="R18571" s="153"/>
      <c r="S18571" s="152"/>
      <c r="T18571" s="154"/>
    </row>
    <row r="18572" spans="8:20" x14ac:dyDescent="0.25">
      <c r="H18572" s="153"/>
      <c r="I18572" s="151"/>
      <c r="J18572" s="153"/>
      <c r="K18572" s="153"/>
      <c r="L18572" s="153"/>
      <c r="M18572" s="153"/>
      <c r="N18572" s="153"/>
      <c r="O18572" s="153"/>
      <c r="P18572" s="153"/>
      <c r="Q18572" s="153"/>
      <c r="R18572" s="153"/>
      <c r="S18572" s="152"/>
      <c r="T18572" s="154"/>
    </row>
    <row r="18573" spans="8:20" x14ac:dyDescent="0.25">
      <c r="H18573" s="153"/>
      <c r="I18573" s="151"/>
      <c r="J18573" s="153"/>
      <c r="K18573" s="153"/>
      <c r="L18573" s="153"/>
      <c r="M18573" s="153"/>
      <c r="N18573" s="153"/>
      <c r="O18573" s="153"/>
      <c r="P18573" s="153"/>
      <c r="Q18573" s="153"/>
      <c r="R18573" s="153"/>
      <c r="S18573" s="152"/>
      <c r="T18573" s="154"/>
    </row>
    <row r="18574" spans="8:20" x14ac:dyDescent="0.25">
      <c r="H18574" s="153"/>
      <c r="I18574" s="151"/>
      <c r="J18574" s="153"/>
      <c r="K18574" s="153"/>
      <c r="L18574" s="153"/>
      <c r="M18574" s="153"/>
      <c r="N18574" s="153"/>
      <c r="O18574" s="153"/>
      <c r="P18574" s="153"/>
      <c r="Q18574" s="153"/>
      <c r="R18574" s="153"/>
      <c r="S18574" s="152"/>
      <c r="T18574" s="154"/>
    </row>
    <row r="18575" spans="8:20" x14ac:dyDescent="0.25">
      <c r="H18575" s="153"/>
      <c r="I18575" s="151"/>
      <c r="J18575" s="153"/>
      <c r="K18575" s="153"/>
      <c r="L18575" s="153"/>
      <c r="M18575" s="153"/>
      <c r="N18575" s="153"/>
      <c r="O18575" s="153"/>
      <c r="P18575" s="153"/>
      <c r="Q18575" s="153"/>
      <c r="R18575" s="153"/>
      <c r="S18575" s="152"/>
      <c r="T18575" s="154"/>
    </row>
    <row r="18576" spans="8:20" x14ac:dyDescent="0.25">
      <c r="H18576" s="153"/>
      <c r="I18576" s="151"/>
      <c r="J18576" s="153"/>
      <c r="K18576" s="153"/>
      <c r="L18576" s="153"/>
      <c r="M18576" s="153"/>
      <c r="N18576" s="153"/>
      <c r="O18576" s="153"/>
      <c r="P18576" s="153"/>
      <c r="Q18576" s="153"/>
      <c r="R18576" s="153"/>
      <c r="S18576" s="152"/>
      <c r="T18576" s="154"/>
    </row>
    <row r="18577" spans="8:20" x14ac:dyDescent="0.25">
      <c r="H18577" s="153"/>
      <c r="I18577" s="151"/>
      <c r="J18577" s="153"/>
      <c r="K18577" s="153"/>
      <c r="L18577" s="153"/>
      <c r="M18577" s="153"/>
      <c r="N18577" s="153"/>
      <c r="O18577" s="153"/>
      <c r="P18577" s="153"/>
      <c r="Q18577" s="153"/>
      <c r="R18577" s="153"/>
      <c r="S18577" s="152"/>
      <c r="T18577" s="154"/>
    </row>
    <row r="18578" spans="8:20" x14ac:dyDescent="0.25">
      <c r="H18578" s="153"/>
      <c r="I18578" s="151"/>
      <c r="J18578" s="153"/>
      <c r="K18578" s="153"/>
      <c r="L18578" s="153"/>
      <c r="M18578" s="153"/>
      <c r="N18578" s="153"/>
      <c r="O18578" s="153"/>
      <c r="P18578" s="153"/>
      <c r="Q18578" s="153"/>
      <c r="R18578" s="153"/>
      <c r="S18578" s="152"/>
      <c r="T18578" s="154"/>
    </row>
    <row r="18579" spans="8:20" x14ac:dyDescent="0.25">
      <c r="H18579" s="153"/>
      <c r="I18579" s="151"/>
      <c r="J18579" s="153"/>
      <c r="K18579" s="153"/>
      <c r="L18579" s="153"/>
      <c r="M18579" s="153"/>
      <c r="N18579" s="153"/>
      <c r="O18579" s="153"/>
      <c r="P18579" s="153"/>
      <c r="Q18579" s="153"/>
      <c r="R18579" s="153"/>
      <c r="S18579" s="152"/>
      <c r="T18579" s="154"/>
    </row>
    <row r="18580" spans="8:20" x14ac:dyDescent="0.25">
      <c r="H18580" s="153"/>
      <c r="I18580" s="151"/>
      <c r="J18580" s="153"/>
      <c r="K18580" s="153"/>
      <c r="L18580" s="153"/>
      <c r="M18580" s="153"/>
      <c r="N18580" s="153"/>
      <c r="O18580" s="153"/>
      <c r="P18580" s="153"/>
      <c r="Q18580" s="153"/>
      <c r="R18580" s="153"/>
      <c r="S18580" s="152"/>
      <c r="T18580" s="154"/>
    </row>
    <row r="18581" spans="8:20" x14ac:dyDescent="0.25">
      <c r="H18581" s="153"/>
      <c r="I18581" s="151"/>
      <c r="J18581" s="153"/>
      <c r="K18581" s="153"/>
      <c r="L18581" s="153"/>
      <c r="M18581" s="153"/>
      <c r="N18581" s="153"/>
      <c r="O18581" s="153"/>
      <c r="P18581" s="153"/>
      <c r="Q18581" s="153"/>
      <c r="R18581" s="153"/>
      <c r="S18581" s="152"/>
      <c r="T18581" s="154"/>
    </row>
    <row r="18582" spans="8:20" x14ac:dyDescent="0.25">
      <c r="H18582" s="153"/>
      <c r="I18582" s="151"/>
      <c r="J18582" s="153"/>
      <c r="K18582" s="153"/>
      <c r="L18582" s="153"/>
      <c r="M18582" s="153"/>
      <c r="N18582" s="153"/>
      <c r="O18582" s="153"/>
      <c r="P18582" s="153"/>
      <c r="Q18582" s="153"/>
      <c r="R18582" s="153"/>
      <c r="S18582" s="152"/>
      <c r="T18582" s="154"/>
    </row>
    <row r="18583" spans="8:20" x14ac:dyDescent="0.25">
      <c r="H18583" s="153"/>
      <c r="I18583" s="151"/>
      <c r="J18583" s="153"/>
      <c r="K18583" s="153"/>
      <c r="L18583" s="153"/>
      <c r="M18583" s="153"/>
      <c r="N18583" s="153"/>
      <c r="O18583" s="153"/>
      <c r="P18583" s="153"/>
      <c r="Q18583" s="153"/>
      <c r="R18583" s="153"/>
      <c r="S18583" s="152"/>
      <c r="T18583" s="154"/>
    </row>
    <row r="18584" spans="8:20" x14ac:dyDescent="0.25">
      <c r="H18584" s="153"/>
      <c r="I18584" s="151"/>
      <c r="J18584" s="153"/>
      <c r="K18584" s="153"/>
      <c r="L18584" s="153"/>
      <c r="M18584" s="153"/>
      <c r="N18584" s="153"/>
      <c r="O18584" s="153"/>
      <c r="P18584" s="153"/>
      <c r="Q18584" s="153"/>
      <c r="R18584" s="153"/>
      <c r="S18584" s="152"/>
      <c r="T18584" s="154"/>
    </row>
    <row r="18585" spans="8:20" x14ac:dyDescent="0.25">
      <c r="H18585" s="153"/>
      <c r="I18585" s="151"/>
      <c r="J18585" s="153"/>
      <c r="K18585" s="153"/>
      <c r="L18585" s="153"/>
      <c r="M18585" s="153"/>
      <c r="N18585" s="153"/>
      <c r="O18585" s="153"/>
      <c r="P18585" s="153"/>
      <c r="Q18585" s="153"/>
      <c r="R18585" s="153"/>
      <c r="S18585" s="152"/>
      <c r="T18585" s="154"/>
    </row>
    <row r="18586" spans="8:20" x14ac:dyDescent="0.25">
      <c r="H18586" s="153"/>
      <c r="I18586" s="151"/>
      <c r="J18586" s="153"/>
      <c r="K18586" s="153"/>
      <c r="L18586" s="153"/>
      <c r="M18586" s="153"/>
      <c r="N18586" s="153"/>
      <c r="O18586" s="153"/>
      <c r="P18586" s="153"/>
      <c r="Q18586" s="153"/>
      <c r="R18586" s="153"/>
      <c r="S18586" s="152"/>
      <c r="T18586" s="154"/>
    </row>
    <row r="18587" spans="8:20" x14ac:dyDescent="0.25">
      <c r="H18587" s="153"/>
      <c r="I18587" s="151"/>
      <c r="J18587" s="153"/>
      <c r="K18587" s="153"/>
      <c r="L18587" s="153"/>
      <c r="M18587" s="153"/>
      <c r="N18587" s="153"/>
      <c r="O18587" s="153"/>
      <c r="P18587" s="153"/>
      <c r="Q18587" s="153"/>
      <c r="R18587" s="153"/>
      <c r="S18587" s="152"/>
      <c r="T18587" s="154"/>
    </row>
    <row r="18588" spans="8:20" x14ac:dyDescent="0.25">
      <c r="H18588" s="153"/>
      <c r="I18588" s="151"/>
      <c r="J18588" s="153"/>
      <c r="K18588" s="153"/>
      <c r="L18588" s="153"/>
      <c r="M18588" s="153"/>
      <c r="N18588" s="153"/>
      <c r="O18588" s="153"/>
      <c r="P18588" s="153"/>
      <c r="Q18588" s="153"/>
      <c r="R18588" s="153"/>
      <c r="S18588" s="152"/>
      <c r="T18588" s="154"/>
    </row>
    <row r="18589" spans="8:20" x14ac:dyDescent="0.25">
      <c r="H18589" s="153"/>
      <c r="I18589" s="151"/>
      <c r="J18589" s="153"/>
      <c r="K18589" s="153"/>
      <c r="L18589" s="153"/>
      <c r="M18589" s="153"/>
      <c r="N18589" s="153"/>
      <c r="O18589" s="153"/>
      <c r="P18589" s="153"/>
      <c r="Q18589" s="153"/>
      <c r="R18589" s="153"/>
      <c r="S18589" s="152"/>
      <c r="T18589" s="154"/>
    </row>
    <row r="18590" spans="8:20" x14ac:dyDescent="0.25">
      <c r="H18590" s="153"/>
      <c r="I18590" s="151"/>
      <c r="J18590" s="153"/>
      <c r="K18590" s="153"/>
      <c r="L18590" s="153"/>
      <c r="M18590" s="153"/>
      <c r="N18590" s="153"/>
      <c r="O18590" s="153"/>
      <c r="P18590" s="153"/>
      <c r="Q18590" s="153"/>
      <c r="R18590" s="153"/>
      <c r="S18590" s="152"/>
      <c r="T18590" s="154"/>
    </row>
    <row r="18591" spans="8:20" x14ac:dyDescent="0.25">
      <c r="H18591" s="153"/>
      <c r="I18591" s="151"/>
      <c r="J18591" s="153"/>
      <c r="K18591" s="153"/>
      <c r="L18591" s="153"/>
      <c r="M18591" s="153"/>
      <c r="N18591" s="153"/>
      <c r="O18591" s="153"/>
      <c r="P18591" s="153"/>
      <c r="Q18591" s="153"/>
      <c r="R18591" s="153"/>
      <c r="S18591" s="152"/>
      <c r="T18591" s="154"/>
    </row>
    <row r="18592" spans="8:20" x14ac:dyDescent="0.25">
      <c r="H18592" s="153"/>
      <c r="I18592" s="151"/>
      <c r="J18592" s="153"/>
      <c r="K18592" s="153"/>
      <c r="L18592" s="153"/>
      <c r="M18592" s="153"/>
      <c r="N18592" s="153"/>
      <c r="O18592" s="153"/>
      <c r="P18592" s="153"/>
      <c r="Q18592" s="153"/>
      <c r="R18592" s="153"/>
      <c r="S18592" s="152"/>
      <c r="T18592" s="154"/>
    </row>
    <row r="18593" spans="8:20" x14ac:dyDescent="0.25">
      <c r="H18593" s="153"/>
      <c r="I18593" s="151"/>
      <c r="J18593" s="153"/>
      <c r="K18593" s="153"/>
      <c r="L18593" s="153"/>
      <c r="M18593" s="153"/>
      <c r="N18593" s="153"/>
      <c r="O18593" s="153"/>
      <c r="P18593" s="153"/>
      <c r="Q18593" s="153"/>
      <c r="R18593" s="153"/>
      <c r="S18593" s="152"/>
      <c r="T18593" s="154"/>
    </row>
    <row r="18594" spans="8:20" x14ac:dyDescent="0.25">
      <c r="H18594" s="153"/>
      <c r="I18594" s="151"/>
      <c r="J18594" s="153"/>
      <c r="K18594" s="153"/>
      <c r="L18594" s="153"/>
      <c r="M18594" s="153"/>
      <c r="N18594" s="153"/>
      <c r="O18594" s="153"/>
      <c r="P18594" s="153"/>
      <c r="Q18594" s="153"/>
      <c r="R18594" s="153"/>
      <c r="S18594" s="152"/>
      <c r="T18594" s="154"/>
    </row>
    <row r="18595" spans="8:20" x14ac:dyDescent="0.25">
      <c r="H18595" s="153"/>
      <c r="I18595" s="151"/>
      <c r="J18595" s="153"/>
      <c r="K18595" s="153"/>
      <c r="L18595" s="153"/>
      <c r="M18595" s="153"/>
      <c r="N18595" s="153"/>
      <c r="O18595" s="153"/>
      <c r="P18595" s="153"/>
      <c r="Q18595" s="153"/>
      <c r="R18595" s="153"/>
      <c r="S18595" s="152"/>
      <c r="T18595" s="154"/>
    </row>
    <row r="18596" spans="8:20" x14ac:dyDescent="0.25">
      <c r="H18596" s="153"/>
      <c r="I18596" s="151"/>
      <c r="J18596" s="153"/>
      <c r="K18596" s="153"/>
      <c r="L18596" s="153"/>
      <c r="M18596" s="153"/>
      <c r="N18596" s="153"/>
      <c r="O18596" s="153"/>
      <c r="P18596" s="153"/>
      <c r="Q18596" s="153"/>
      <c r="R18596" s="153"/>
      <c r="S18596" s="152"/>
      <c r="T18596" s="154"/>
    </row>
    <row r="18597" spans="8:20" x14ac:dyDescent="0.25">
      <c r="H18597" s="153"/>
      <c r="I18597" s="151"/>
      <c r="J18597" s="153"/>
      <c r="K18597" s="153"/>
      <c r="L18597" s="153"/>
      <c r="M18597" s="153"/>
      <c r="N18597" s="153"/>
      <c r="O18597" s="153"/>
      <c r="P18597" s="153"/>
      <c r="Q18597" s="153"/>
      <c r="R18597" s="153"/>
      <c r="S18597" s="152"/>
      <c r="T18597" s="154"/>
    </row>
    <row r="18598" spans="8:20" x14ac:dyDescent="0.25">
      <c r="H18598" s="153"/>
      <c r="I18598" s="151"/>
      <c r="J18598" s="153"/>
      <c r="K18598" s="153"/>
      <c r="L18598" s="153"/>
      <c r="M18598" s="153"/>
      <c r="N18598" s="153"/>
      <c r="O18598" s="153"/>
      <c r="P18598" s="153"/>
      <c r="Q18598" s="153"/>
      <c r="R18598" s="153"/>
      <c r="S18598" s="152"/>
      <c r="T18598" s="154"/>
    </row>
    <row r="18599" spans="8:20" x14ac:dyDescent="0.25">
      <c r="H18599" s="153"/>
      <c r="I18599" s="151"/>
      <c r="J18599" s="153"/>
      <c r="K18599" s="153"/>
      <c r="L18599" s="153"/>
      <c r="M18599" s="153"/>
      <c r="N18599" s="153"/>
      <c r="O18599" s="153"/>
      <c r="P18599" s="153"/>
      <c r="Q18599" s="153"/>
      <c r="R18599" s="153"/>
      <c r="S18599" s="152"/>
      <c r="T18599" s="154"/>
    </row>
    <row r="18600" spans="8:20" x14ac:dyDescent="0.25">
      <c r="H18600" s="153"/>
      <c r="I18600" s="151"/>
      <c r="J18600" s="153"/>
      <c r="K18600" s="153"/>
      <c r="L18600" s="153"/>
      <c r="M18600" s="153"/>
      <c r="N18600" s="153"/>
      <c r="O18600" s="153"/>
      <c r="P18600" s="153"/>
      <c r="Q18600" s="153"/>
      <c r="R18600" s="153"/>
      <c r="S18600" s="152"/>
      <c r="T18600" s="154"/>
    </row>
    <row r="18601" spans="8:20" x14ac:dyDescent="0.25">
      <c r="H18601" s="153"/>
      <c r="I18601" s="151"/>
      <c r="J18601" s="153"/>
      <c r="K18601" s="153"/>
      <c r="L18601" s="153"/>
      <c r="M18601" s="153"/>
      <c r="N18601" s="153"/>
      <c r="O18601" s="153"/>
      <c r="P18601" s="153"/>
      <c r="Q18601" s="153"/>
      <c r="R18601" s="153"/>
      <c r="S18601" s="152"/>
      <c r="T18601" s="154"/>
    </row>
    <row r="18602" spans="8:20" x14ac:dyDescent="0.25">
      <c r="H18602" s="153"/>
      <c r="I18602" s="151"/>
      <c r="J18602" s="153"/>
      <c r="K18602" s="153"/>
      <c r="L18602" s="153"/>
      <c r="M18602" s="153"/>
      <c r="N18602" s="153"/>
      <c r="O18602" s="153"/>
      <c r="P18602" s="153"/>
      <c r="Q18602" s="153"/>
      <c r="R18602" s="153"/>
      <c r="S18602" s="152"/>
      <c r="T18602" s="154"/>
    </row>
    <row r="18603" spans="8:20" x14ac:dyDescent="0.25">
      <c r="H18603" s="153"/>
      <c r="I18603" s="151"/>
      <c r="J18603" s="153"/>
      <c r="K18603" s="153"/>
      <c r="L18603" s="153"/>
      <c r="M18603" s="153"/>
      <c r="N18603" s="153"/>
      <c r="O18603" s="153"/>
      <c r="P18603" s="153"/>
      <c r="Q18603" s="153"/>
      <c r="R18603" s="153"/>
      <c r="S18603" s="152"/>
      <c r="T18603" s="154"/>
    </row>
    <row r="18604" spans="8:20" x14ac:dyDescent="0.25">
      <c r="H18604" s="153"/>
      <c r="I18604" s="151"/>
      <c r="J18604" s="153"/>
      <c r="K18604" s="153"/>
      <c r="L18604" s="153"/>
      <c r="M18604" s="153"/>
      <c r="N18604" s="153"/>
      <c r="O18604" s="153"/>
      <c r="P18604" s="153"/>
      <c r="Q18604" s="153"/>
      <c r="R18604" s="153"/>
      <c r="S18604" s="152"/>
      <c r="T18604" s="154"/>
    </row>
    <row r="18605" spans="8:20" x14ac:dyDescent="0.25">
      <c r="H18605" s="153"/>
      <c r="I18605" s="151"/>
      <c r="J18605" s="153"/>
      <c r="K18605" s="153"/>
      <c r="L18605" s="153"/>
      <c r="M18605" s="153"/>
      <c r="N18605" s="153"/>
      <c r="O18605" s="153"/>
      <c r="P18605" s="153"/>
      <c r="Q18605" s="153"/>
      <c r="R18605" s="153"/>
      <c r="S18605" s="152"/>
      <c r="T18605" s="154"/>
    </row>
    <row r="18606" spans="8:20" x14ac:dyDescent="0.25">
      <c r="H18606" s="153"/>
      <c r="I18606" s="151"/>
      <c r="J18606" s="153"/>
      <c r="K18606" s="153"/>
      <c r="L18606" s="153"/>
      <c r="M18606" s="153"/>
      <c r="N18606" s="153"/>
      <c r="O18606" s="153"/>
      <c r="P18606" s="153"/>
      <c r="Q18606" s="153"/>
      <c r="R18606" s="153"/>
      <c r="S18606" s="152"/>
      <c r="T18606" s="154"/>
    </row>
    <row r="18607" spans="8:20" x14ac:dyDescent="0.25">
      <c r="H18607" s="153"/>
      <c r="I18607" s="151"/>
      <c r="J18607" s="153"/>
      <c r="K18607" s="153"/>
      <c r="L18607" s="153"/>
      <c r="M18607" s="153"/>
      <c r="N18607" s="153"/>
      <c r="O18607" s="153"/>
      <c r="P18607" s="153"/>
      <c r="Q18607" s="153"/>
      <c r="R18607" s="153"/>
      <c r="S18607" s="152"/>
      <c r="T18607" s="154"/>
    </row>
    <row r="18608" spans="8:20" x14ac:dyDescent="0.25">
      <c r="H18608" s="153"/>
      <c r="I18608" s="151"/>
      <c r="J18608" s="153"/>
      <c r="K18608" s="153"/>
      <c r="L18608" s="153"/>
      <c r="M18608" s="153"/>
      <c r="N18608" s="153"/>
      <c r="O18608" s="153"/>
      <c r="P18608" s="153"/>
      <c r="Q18608" s="153"/>
      <c r="R18608" s="153"/>
      <c r="S18608" s="152"/>
      <c r="T18608" s="154"/>
    </row>
    <row r="18609" spans="8:20" x14ac:dyDescent="0.25">
      <c r="H18609" s="153"/>
      <c r="I18609" s="151"/>
      <c r="J18609" s="153"/>
      <c r="K18609" s="153"/>
      <c r="L18609" s="153"/>
      <c r="M18609" s="153"/>
      <c r="N18609" s="153"/>
      <c r="O18609" s="153"/>
      <c r="P18609" s="153"/>
      <c r="Q18609" s="153"/>
      <c r="R18609" s="153"/>
      <c r="S18609" s="152"/>
      <c r="T18609" s="154"/>
    </row>
    <row r="18610" spans="8:20" x14ac:dyDescent="0.25">
      <c r="H18610" s="153"/>
      <c r="I18610" s="151"/>
      <c r="J18610" s="153"/>
      <c r="K18610" s="153"/>
      <c r="L18610" s="153"/>
      <c r="M18610" s="153"/>
      <c r="N18610" s="153"/>
      <c r="O18610" s="153"/>
      <c r="P18610" s="153"/>
      <c r="Q18610" s="153"/>
      <c r="R18610" s="153"/>
      <c r="S18610" s="152"/>
      <c r="T18610" s="154"/>
    </row>
    <row r="18611" spans="8:20" x14ac:dyDescent="0.25">
      <c r="H18611" s="153"/>
      <c r="I18611" s="151"/>
      <c r="J18611" s="153"/>
      <c r="K18611" s="153"/>
      <c r="L18611" s="153"/>
      <c r="M18611" s="153"/>
      <c r="N18611" s="153"/>
      <c r="O18611" s="153"/>
      <c r="P18611" s="153"/>
      <c r="Q18611" s="153"/>
      <c r="R18611" s="153"/>
      <c r="S18611" s="152"/>
      <c r="T18611" s="154"/>
    </row>
    <row r="18612" spans="8:20" x14ac:dyDescent="0.25">
      <c r="H18612" s="153"/>
      <c r="I18612" s="151"/>
      <c r="J18612" s="153"/>
      <c r="K18612" s="153"/>
      <c r="L18612" s="153"/>
      <c r="M18612" s="153"/>
      <c r="N18612" s="153"/>
      <c r="O18612" s="153"/>
      <c r="P18612" s="153"/>
      <c r="Q18612" s="153"/>
      <c r="R18612" s="153"/>
      <c r="S18612" s="152"/>
      <c r="T18612" s="154"/>
    </row>
    <row r="18613" spans="8:20" x14ac:dyDescent="0.25">
      <c r="H18613" s="153"/>
      <c r="I18613" s="151"/>
      <c r="J18613" s="153"/>
      <c r="K18613" s="153"/>
      <c r="L18613" s="153"/>
      <c r="M18613" s="153"/>
      <c r="N18613" s="153"/>
      <c r="O18613" s="153"/>
      <c r="P18613" s="153"/>
      <c r="Q18613" s="153"/>
      <c r="R18613" s="153"/>
      <c r="S18613" s="152"/>
      <c r="T18613" s="154"/>
    </row>
    <row r="18614" spans="8:20" x14ac:dyDescent="0.25">
      <c r="H18614" s="153"/>
      <c r="I18614" s="151"/>
      <c r="J18614" s="153"/>
      <c r="K18614" s="153"/>
      <c r="L18614" s="153"/>
      <c r="M18614" s="153"/>
      <c r="N18614" s="153"/>
      <c r="O18614" s="153"/>
      <c r="P18614" s="153"/>
      <c r="Q18614" s="153"/>
      <c r="R18614" s="153"/>
      <c r="S18614" s="152"/>
      <c r="T18614" s="154"/>
    </row>
    <row r="18615" spans="8:20" x14ac:dyDescent="0.25">
      <c r="H18615" s="153"/>
      <c r="I18615" s="151"/>
      <c r="J18615" s="153"/>
      <c r="K18615" s="153"/>
      <c r="L18615" s="153"/>
      <c r="M18615" s="153"/>
      <c r="N18615" s="153"/>
      <c r="O18615" s="153"/>
      <c r="P18615" s="153"/>
      <c r="Q18615" s="153"/>
      <c r="R18615" s="153"/>
      <c r="S18615" s="152"/>
      <c r="T18615" s="154"/>
    </row>
    <row r="18616" spans="8:20" x14ac:dyDescent="0.25">
      <c r="H18616" s="153"/>
      <c r="I18616" s="151"/>
      <c r="J18616" s="153"/>
      <c r="K18616" s="153"/>
      <c r="L18616" s="153"/>
      <c r="M18616" s="153"/>
      <c r="N18616" s="153"/>
      <c r="O18616" s="153"/>
      <c r="P18616" s="153"/>
      <c r="Q18616" s="153"/>
      <c r="R18616" s="153"/>
      <c r="S18616" s="152"/>
      <c r="T18616" s="154"/>
    </row>
    <row r="18617" spans="8:20" x14ac:dyDescent="0.25">
      <c r="H18617" s="153"/>
      <c r="I18617" s="151"/>
      <c r="J18617" s="153"/>
      <c r="K18617" s="153"/>
      <c r="L18617" s="153"/>
      <c r="M18617" s="153"/>
      <c r="N18617" s="153"/>
      <c r="O18617" s="153"/>
      <c r="P18617" s="153"/>
      <c r="Q18617" s="153"/>
      <c r="R18617" s="153"/>
      <c r="S18617" s="152"/>
      <c r="T18617" s="154"/>
    </row>
    <row r="18618" spans="8:20" x14ac:dyDescent="0.25">
      <c r="H18618" s="153"/>
      <c r="I18618" s="151"/>
      <c r="J18618" s="153"/>
      <c r="K18618" s="153"/>
      <c r="L18618" s="153"/>
      <c r="M18618" s="153"/>
      <c r="N18618" s="153"/>
      <c r="O18618" s="153"/>
      <c r="P18618" s="153"/>
      <c r="Q18618" s="153"/>
      <c r="R18618" s="153"/>
      <c r="S18618" s="152"/>
      <c r="T18618" s="154"/>
    </row>
    <row r="18619" spans="8:20" x14ac:dyDescent="0.25">
      <c r="H18619" s="153"/>
      <c r="I18619" s="151"/>
      <c r="J18619" s="153"/>
      <c r="K18619" s="153"/>
      <c r="L18619" s="153"/>
      <c r="M18619" s="153"/>
      <c r="N18619" s="153"/>
      <c r="O18619" s="153"/>
      <c r="P18619" s="153"/>
      <c r="Q18619" s="153"/>
      <c r="R18619" s="153"/>
      <c r="S18619" s="152"/>
      <c r="T18619" s="154"/>
    </row>
    <row r="18620" spans="8:20" x14ac:dyDescent="0.25">
      <c r="H18620" s="153"/>
      <c r="I18620" s="151"/>
      <c r="J18620" s="153"/>
      <c r="K18620" s="153"/>
      <c r="L18620" s="153"/>
      <c r="M18620" s="153"/>
      <c r="N18620" s="153"/>
      <c r="O18620" s="153"/>
      <c r="P18620" s="153"/>
      <c r="Q18620" s="153"/>
      <c r="R18620" s="153"/>
      <c r="S18620" s="152"/>
      <c r="T18620" s="154"/>
    </row>
    <row r="18621" spans="8:20" x14ac:dyDescent="0.25">
      <c r="H18621" s="153"/>
      <c r="I18621" s="151"/>
      <c r="J18621" s="153"/>
      <c r="K18621" s="153"/>
      <c r="L18621" s="153"/>
      <c r="M18621" s="153"/>
      <c r="N18621" s="153"/>
      <c r="O18621" s="153"/>
      <c r="P18621" s="153"/>
      <c r="Q18621" s="153"/>
      <c r="R18621" s="153"/>
      <c r="S18621" s="152"/>
      <c r="T18621" s="154"/>
    </row>
    <row r="18622" spans="8:20" x14ac:dyDescent="0.25">
      <c r="H18622" s="153"/>
      <c r="I18622" s="151"/>
      <c r="J18622" s="153"/>
      <c r="K18622" s="153"/>
      <c r="L18622" s="153"/>
      <c r="M18622" s="153"/>
      <c r="N18622" s="153"/>
      <c r="O18622" s="153"/>
      <c r="P18622" s="153"/>
      <c r="Q18622" s="153"/>
      <c r="R18622" s="153"/>
      <c r="S18622" s="152"/>
      <c r="T18622" s="154"/>
    </row>
    <row r="18623" spans="8:20" x14ac:dyDescent="0.25">
      <c r="H18623" s="153"/>
      <c r="I18623" s="151"/>
      <c r="J18623" s="153"/>
      <c r="K18623" s="153"/>
      <c r="L18623" s="153"/>
      <c r="M18623" s="153"/>
      <c r="N18623" s="153"/>
      <c r="O18623" s="153"/>
      <c r="P18623" s="153"/>
      <c r="Q18623" s="153"/>
      <c r="R18623" s="153"/>
      <c r="S18623" s="152"/>
      <c r="T18623" s="154"/>
    </row>
    <row r="18624" spans="8:20" x14ac:dyDescent="0.25">
      <c r="H18624" s="153"/>
      <c r="I18624" s="151"/>
      <c r="J18624" s="153"/>
      <c r="K18624" s="153"/>
      <c r="L18624" s="153"/>
      <c r="M18624" s="153"/>
      <c r="N18624" s="153"/>
      <c r="O18624" s="153"/>
      <c r="P18624" s="153"/>
      <c r="Q18624" s="153"/>
      <c r="R18624" s="153"/>
      <c r="S18624" s="152"/>
      <c r="T18624" s="154"/>
    </row>
    <row r="18625" spans="8:20" x14ac:dyDescent="0.25">
      <c r="H18625" s="153"/>
      <c r="I18625" s="151"/>
      <c r="J18625" s="153"/>
      <c r="K18625" s="153"/>
      <c r="L18625" s="153"/>
      <c r="M18625" s="153"/>
      <c r="N18625" s="153"/>
      <c r="O18625" s="153"/>
      <c r="P18625" s="153"/>
      <c r="Q18625" s="153"/>
      <c r="R18625" s="153"/>
      <c r="S18625" s="152"/>
      <c r="T18625" s="154"/>
    </row>
    <row r="18626" spans="8:20" x14ac:dyDescent="0.25">
      <c r="H18626" s="153"/>
      <c r="I18626" s="151"/>
      <c r="J18626" s="153"/>
      <c r="K18626" s="153"/>
      <c r="L18626" s="153"/>
      <c r="M18626" s="153"/>
      <c r="N18626" s="153"/>
      <c r="O18626" s="153"/>
      <c r="P18626" s="153"/>
      <c r="Q18626" s="153"/>
      <c r="R18626" s="153"/>
      <c r="S18626" s="152"/>
      <c r="T18626" s="154"/>
    </row>
    <row r="18627" spans="8:20" x14ac:dyDescent="0.25">
      <c r="H18627" s="153"/>
      <c r="I18627" s="151"/>
      <c r="J18627" s="153"/>
      <c r="K18627" s="153"/>
      <c r="L18627" s="153"/>
      <c r="M18627" s="153"/>
      <c r="N18627" s="153"/>
      <c r="O18627" s="153"/>
      <c r="P18627" s="153"/>
      <c r="Q18627" s="153"/>
      <c r="R18627" s="153"/>
      <c r="S18627" s="152"/>
      <c r="T18627" s="154"/>
    </row>
    <row r="18628" spans="8:20" x14ac:dyDescent="0.25">
      <c r="H18628" s="153"/>
      <c r="I18628" s="151"/>
      <c r="J18628" s="153"/>
      <c r="K18628" s="153"/>
      <c r="L18628" s="153"/>
      <c r="M18628" s="153"/>
      <c r="N18628" s="153"/>
      <c r="O18628" s="153"/>
      <c r="P18628" s="153"/>
      <c r="Q18628" s="153"/>
      <c r="R18628" s="153"/>
      <c r="S18628" s="152"/>
      <c r="T18628" s="154"/>
    </row>
    <row r="18629" spans="8:20" x14ac:dyDescent="0.25">
      <c r="H18629" s="153"/>
      <c r="I18629" s="151"/>
      <c r="J18629" s="153"/>
      <c r="K18629" s="153"/>
      <c r="L18629" s="153"/>
      <c r="M18629" s="153"/>
      <c r="N18629" s="153"/>
      <c r="O18629" s="153"/>
      <c r="P18629" s="153"/>
      <c r="Q18629" s="153"/>
      <c r="R18629" s="153"/>
      <c r="S18629" s="152"/>
      <c r="T18629" s="154"/>
    </row>
    <row r="18630" spans="8:20" x14ac:dyDescent="0.25">
      <c r="H18630" s="153"/>
      <c r="I18630" s="151"/>
      <c r="J18630" s="153"/>
      <c r="K18630" s="153"/>
      <c r="L18630" s="153"/>
      <c r="M18630" s="153"/>
      <c r="N18630" s="153"/>
      <c r="O18630" s="153"/>
      <c r="P18630" s="153"/>
      <c r="Q18630" s="153"/>
      <c r="R18630" s="153"/>
      <c r="S18630" s="152"/>
      <c r="T18630" s="154"/>
    </row>
    <row r="18631" spans="8:20" x14ac:dyDescent="0.25">
      <c r="H18631" s="153"/>
      <c r="I18631" s="151"/>
      <c r="J18631" s="153"/>
      <c r="K18631" s="153"/>
      <c r="L18631" s="153"/>
      <c r="M18631" s="153"/>
      <c r="N18631" s="153"/>
      <c r="O18631" s="153"/>
      <c r="P18631" s="153"/>
      <c r="Q18631" s="153"/>
      <c r="R18631" s="153"/>
      <c r="S18631" s="152"/>
      <c r="T18631" s="154"/>
    </row>
    <row r="18632" spans="8:20" x14ac:dyDescent="0.25">
      <c r="H18632" s="153"/>
      <c r="I18632" s="151"/>
      <c r="J18632" s="153"/>
      <c r="K18632" s="153"/>
      <c r="L18632" s="153"/>
      <c r="M18632" s="153"/>
      <c r="N18632" s="153"/>
      <c r="O18632" s="153"/>
      <c r="P18632" s="153"/>
      <c r="Q18632" s="153"/>
      <c r="R18632" s="153"/>
      <c r="S18632" s="152"/>
      <c r="T18632" s="154"/>
    </row>
    <row r="18633" spans="8:20" x14ac:dyDescent="0.25">
      <c r="H18633" s="153"/>
      <c r="I18633" s="151"/>
      <c r="J18633" s="153"/>
      <c r="K18633" s="153"/>
      <c r="L18633" s="153"/>
      <c r="M18633" s="153"/>
      <c r="N18633" s="153"/>
      <c r="O18633" s="153"/>
      <c r="P18633" s="153"/>
      <c r="Q18633" s="153"/>
      <c r="R18633" s="153"/>
      <c r="S18633" s="152"/>
      <c r="T18633" s="154"/>
    </row>
    <row r="18634" spans="8:20" x14ac:dyDescent="0.25">
      <c r="H18634" s="153"/>
      <c r="I18634" s="151"/>
      <c r="J18634" s="153"/>
      <c r="K18634" s="153"/>
      <c r="L18634" s="153"/>
      <c r="M18634" s="153"/>
      <c r="N18634" s="153"/>
      <c r="O18634" s="153"/>
      <c r="P18634" s="153"/>
      <c r="Q18634" s="153"/>
      <c r="R18634" s="153"/>
      <c r="S18634" s="152"/>
      <c r="T18634" s="154"/>
    </row>
    <row r="18635" spans="8:20" x14ac:dyDescent="0.25">
      <c r="H18635" s="153"/>
      <c r="I18635" s="151"/>
      <c r="J18635" s="153"/>
      <c r="K18635" s="153"/>
      <c r="L18635" s="153"/>
      <c r="M18635" s="153"/>
      <c r="N18635" s="153"/>
      <c r="O18635" s="153"/>
      <c r="P18635" s="153"/>
      <c r="Q18635" s="153"/>
      <c r="R18635" s="153"/>
      <c r="S18635" s="152"/>
      <c r="T18635" s="154"/>
    </row>
    <row r="18636" spans="8:20" x14ac:dyDescent="0.25">
      <c r="H18636" s="153"/>
      <c r="I18636" s="151"/>
      <c r="J18636" s="153"/>
      <c r="K18636" s="153"/>
      <c r="L18636" s="153"/>
      <c r="M18636" s="153"/>
      <c r="N18636" s="153"/>
      <c r="O18636" s="153"/>
      <c r="P18636" s="153"/>
      <c r="Q18636" s="153"/>
      <c r="R18636" s="153"/>
      <c r="S18636" s="152"/>
      <c r="T18636" s="154"/>
    </row>
    <row r="18637" spans="8:20" x14ac:dyDescent="0.25">
      <c r="H18637" s="153"/>
      <c r="I18637" s="151"/>
      <c r="J18637" s="153"/>
      <c r="K18637" s="153"/>
      <c r="L18637" s="153"/>
      <c r="M18637" s="153"/>
      <c r="N18637" s="153"/>
      <c r="O18637" s="153"/>
      <c r="P18637" s="153"/>
      <c r="Q18637" s="153"/>
      <c r="R18637" s="153"/>
      <c r="S18637" s="152"/>
      <c r="T18637" s="154"/>
    </row>
    <row r="18638" spans="8:20" x14ac:dyDescent="0.25">
      <c r="H18638" s="153"/>
      <c r="I18638" s="151"/>
      <c r="J18638" s="153"/>
      <c r="K18638" s="153"/>
      <c r="L18638" s="153"/>
      <c r="M18638" s="153"/>
      <c r="N18638" s="153"/>
      <c r="O18638" s="153"/>
      <c r="P18638" s="153"/>
      <c r="Q18638" s="153"/>
      <c r="R18638" s="153"/>
      <c r="S18638" s="152"/>
      <c r="T18638" s="154"/>
    </row>
    <row r="18639" spans="8:20" x14ac:dyDescent="0.25">
      <c r="H18639" s="153"/>
      <c r="I18639" s="151"/>
      <c r="J18639" s="153"/>
      <c r="K18639" s="153"/>
      <c r="L18639" s="153"/>
      <c r="M18639" s="153"/>
      <c r="N18639" s="153"/>
      <c r="O18639" s="153"/>
      <c r="P18639" s="153"/>
      <c r="Q18639" s="153"/>
      <c r="R18639" s="153"/>
      <c r="S18639" s="152"/>
      <c r="T18639" s="154"/>
    </row>
    <row r="18640" spans="8:20" x14ac:dyDescent="0.25">
      <c r="H18640" s="153"/>
      <c r="I18640" s="151"/>
      <c r="J18640" s="153"/>
      <c r="K18640" s="153"/>
      <c r="L18640" s="153"/>
      <c r="M18640" s="153"/>
      <c r="N18640" s="153"/>
      <c r="O18640" s="153"/>
      <c r="P18640" s="153"/>
      <c r="Q18640" s="153"/>
      <c r="R18640" s="153"/>
      <c r="S18640" s="152"/>
      <c r="T18640" s="154"/>
    </row>
    <row r="18641" spans="8:20" x14ac:dyDescent="0.25">
      <c r="H18641" s="153"/>
      <c r="I18641" s="151"/>
      <c r="J18641" s="153"/>
      <c r="K18641" s="153"/>
      <c r="L18641" s="153"/>
      <c r="M18641" s="153"/>
      <c r="N18641" s="153"/>
      <c r="O18641" s="153"/>
      <c r="P18641" s="153"/>
      <c r="Q18641" s="153"/>
      <c r="R18641" s="153"/>
      <c r="S18641" s="152"/>
      <c r="T18641" s="154"/>
    </row>
    <row r="18642" spans="8:20" x14ac:dyDescent="0.25">
      <c r="H18642" s="153"/>
      <c r="I18642" s="151"/>
      <c r="J18642" s="153"/>
      <c r="K18642" s="153"/>
      <c r="L18642" s="153"/>
      <c r="M18642" s="153"/>
      <c r="N18642" s="153"/>
      <c r="O18642" s="153"/>
      <c r="P18642" s="153"/>
      <c r="Q18642" s="153"/>
      <c r="R18642" s="153"/>
      <c r="S18642" s="152"/>
      <c r="T18642" s="154"/>
    </row>
    <row r="18643" spans="8:20" x14ac:dyDescent="0.25">
      <c r="H18643" s="153"/>
      <c r="I18643" s="151"/>
      <c r="J18643" s="153"/>
      <c r="K18643" s="153"/>
      <c r="L18643" s="153"/>
      <c r="M18643" s="153"/>
      <c r="N18643" s="153"/>
      <c r="O18643" s="153"/>
      <c r="P18643" s="153"/>
      <c r="Q18643" s="153"/>
      <c r="R18643" s="153"/>
      <c r="S18643" s="152"/>
      <c r="T18643" s="154"/>
    </row>
    <row r="18644" spans="8:20" x14ac:dyDescent="0.25">
      <c r="H18644" s="153"/>
      <c r="I18644" s="151"/>
      <c r="J18644" s="153"/>
      <c r="K18644" s="153"/>
      <c r="L18644" s="153"/>
      <c r="M18644" s="153"/>
      <c r="N18644" s="153"/>
      <c r="O18644" s="153"/>
      <c r="P18644" s="153"/>
      <c r="Q18644" s="153"/>
      <c r="R18644" s="153"/>
      <c r="S18644" s="152"/>
      <c r="T18644" s="154"/>
    </row>
    <row r="18645" spans="8:20" x14ac:dyDescent="0.25">
      <c r="H18645" s="153"/>
      <c r="I18645" s="151"/>
      <c r="J18645" s="153"/>
      <c r="K18645" s="153"/>
      <c r="L18645" s="153"/>
      <c r="M18645" s="153"/>
      <c r="N18645" s="153"/>
      <c r="O18645" s="153"/>
      <c r="P18645" s="153"/>
      <c r="Q18645" s="153"/>
      <c r="R18645" s="153"/>
      <c r="S18645" s="152"/>
      <c r="T18645" s="154"/>
    </row>
    <row r="18646" spans="8:20" x14ac:dyDescent="0.25">
      <c r="H18646" s="153"/>
      <c r="I18646" s="151"/>
      <c r="J18646" s="153"/>
      <c r="K18646" s="153"/>
      <c r="L18646" s="153"/>
      <c r="M18646" s="153"/>
      <c r="N18646" s="153"/>
      <c r="O18646" s="153"/>
      <c r="P18646" s="153"/>
      <c r="Q18646" s="153"/>
      <c r="R18646" s="153"/>
      <c r="S18646" s="152"/>
      <c r="T18646" s="154"/>
    </row>
    <row r="18647" spans="8:20" x14ac:dyDescent="0.25">
      <c r="H18647" s="153"/>
      <c r="I18647" s="151"/>
      <c r="J18647" s="153"/>
      <c r="K18647" s="153"/>
      <c r="L18647" s="153"/>
      <c r="M18647" s="153"/>
      <c r="N18647" s="153"/>
      <c r="O18647" s="153"/>
      <c r="P18647" s="153"/>
      <c r="Q18647" s="153"/>
      <c r="R18647" s="153"/>
      <c r="S18647" s="152"/>
      <c r="T18647" s="154"/>
    </row>
    <row r="18648" spans="8:20" x14ac:dyDescent="0.25">
      <c r="H18648" s="153"/>
      <c r="I18648" s="151"/>
      <c r="J18648" s="153"/>
      <c r="K18648" s="153"/>
      <c r="L18648" s="153"/>
      <c r="M18648" s="153"/>
      <c r="N18648" s="153"/>
      <c r="O18648" s="153"/>
      <c r="P18648" s="153"/>
      <c r="Q18648" s="153"/>
      <c r="R18648" s="153"/>
      <c r="S18648" s="152"/>
      <c r="T18648" s="154"/>
    </row>
    <row r="18649" spans="8:20" x14ac:dyDescent="0.25">
      <c r="H18649" s="153"/>
      <c r="I18649" s="151"/>
      <c r="J18649" s="153"/>
      <c r="K18649" s="153"/>
      <c r="L18649" s="153"/>
      <c r="M18649" s="153"/>
      <c r="N18649" s="153"/>
      <c r="O18649" s="153"/>
      <c r="P18649" s="153"/>
      <c r="Q18649" s="153"/>
      <c r="R18649" s="153"/>
      <c r="S18649" s="152"/>
      <c r="T18649" s="154"/>
    </row>
    <row r="18650" spans="8:20" x14ac:dyDescent="0.25">
      <c r="H18650" s="153"/>
      <c r="I18650" s="151"/>
      <c r="J18650" s="153"/>
      <c r="K18650" s="153"/>
      <c r="L18650" s="153"/>
      <c r="M18650" s="153"/>
      <c r="N18650" s="153"/>
      <c r="O18650" s="153"/>
      <c r="P18650" s="153"/>
      <c r="Q18650" s="153"/>
      <c r="R18650" s="153"/>
      <c r="S18650" s="152"/>
      <c r="T18650" s="154"/>
    </row>
    <row r="18651" spans="8:20" x14ac:dyDescent="0.25">
      <c r="H18651" s="153"/>
      <c r="I18651" s="151"/>
      <c r="J18651" s="153"/>
      <c r="K18651" s="153"/>
      <c r="L18651" s="153"/>
      <c r="M18651" s="153"/>
      <c r="N18651" s="153"/>
      <c r="O18651" s="153"/>
      <c r="P18651" s="153"/>
      <c r="Q18651" s="153"/>
      <c r="R18651" s="153"/>
      <c r="S18651" s="152"/>
      <c r="T18651" s="154"/>
    </row>
    <row r="18652" spans="8:20" x14ac:dyDescent="0.25">
      <c r="H18652" s="153"/>
      <c r="I18652" s="151"/>
      <c r="J18652" s="153"/>
      <c r="K18652" s="153"/>
      <c r="L18652" s="153"/>
      <c r="M18652" s="153"/>
      <c r="N18652" s="153"/>
      <c r="O18652" s="153"/>
      <c r="P18652" s="153"/>
      <c r="Q18652" s="153"/>
      <c r="R18652" s="153"/>
      <c r="S18652" s="152"/>
      <c r="T18652" s="154"/>
    </row>
    <row r="18653" spans="8:20" x14ac:dyDescent="0.25">
      <c r="H18653" s="153"/>
      <c r="I18653" s="151"/>
      <c r="J18653" s="153"/>
      <c r="K18653" s="153"/>
      <c r="L18653" s="153"/>
      <c r="M18653" s="153"/>
      <c r="N18653" s="153"/>
      <c r="O18653" s="153"/>
      <c r="P18653" s="153"/>
      <c r="Q18653" s="153"/>
      <c r="R18653" s="153"/>
      <c r="S18653" s="152"/>
      <c r="T18653" s="154"/>
    </row>
    <row r="18654" spans="8:20" x14ac:dyDescent="0.25">
      <c r="H18654" s="153"/>
      <c r="I18654" s="151"/>
      <c r="J18654" s="153"/>
      <c r="K18654" s="153"/>
      <c r="L18654" s="153"/>
      <c r="M18654" s="153"/>
      <c r="N18654" s="153"/>
      <c r="O18654" s="153"/>
      <c r="P18654" s="153"/>
      <c r="Q18654" s="153"/>
      <c r="R18654" s="153"/>
      <c r="S18654" s="152"/>
      <c r="T18654" s="154"/>
    </row>
    <row r="18655" spans="8:20" x14ac:dyDescent="0.25">
      <c r="H18655" s="153"/>
      <c r="I18655" s="151"/>
      <c r="J18655" s="153"/>
      <c r="K18655" s="153"/>
      <c r="L18655" s="153"/>
      <c r="M18655" s="153"/>
      <c r="N18655" s="153"/>
      <c r="O18655" s="153"/>
      <c r="P18655" s="153"/>
      <c r="Q18655" s="153"/>
      <c r="R18655" s="153"/>
      <c r="S18655" s="152"/>
      <c r="T18655" s="154"/>
    </row>
    <row r="18656" spans="8:20" x14ac:dyDescent="0.25">
      <c r="H18656" s="153"/>
      <c r="I18656" s="151"/>
      <c r="J18656" s="153"/>
      <c r="K18656" s="153"/>
      <c r="L18656" s="153"/>
      <c r="M18656" s="153"/>
      <c r="N18656" s="153"/>
      <c r="O18656" s="153"/>
      <c r="P18656" s="153"/>
      <c r="Q18656" s="153"/>
      <c r="R18656" s="153"/>
      <c r="S18656" s="152"/>
      <c r="T18656" s="154"/>
    </row>
    <row r="18657" spans="8:20" x14ac:dyDescent="0.25">
      <c r="H18657" s="153"/>
      <c r="I18657" s="151"/>
      <c r="J18657" s="153"/>
      <c r="K18657" s="153"/>
      <c r="L18657" s="153"/>
      <c r="M18657" s="153"/>
      <c r="N18657" s="153"/>
      <c r="O18657" s="153"/>
      <c r="P18657" s="153"/>
      <c r="Q18657" s="153"/>
      <c r="R18657" s="153"/>
      <c r="S18657" s="152"/>
      <c r="T18657" s="154"/>
    </row>
    <row r="18658" spans="8:20" x14ac:dyDescent="0.25">
      <c r="H18658" s="153"/>
      <c r="I18658" s="151"/>
      <c r="J18658" s="153"/>
      <c r="K18658" s="153"/>
      <c r="L18658" s="153"/>
      <c r="M18658" s="153"/>
      <c r="N18658" s="153"/>
      <c r="O18658" s="153"/>
      <c r="P18658" s="153"/>
      <c r="Q18658" s="153"/>
      <c r="R18658" s="153"/>
      <c r="S18658" s="152"/>
      <c r="T18658" s="154"/>
    </row>
    <row r="18659" spans="8:20" x14ac:dyDescent="0.25">
      <c r="H18659" s="153"/>
      <c r="I18659" s="151"/>
      <c r="J18659" s="153"/>
      <c r="K18659" s="153"/>
      <c r="L18659" s="153"/>
      <c r="M18659" s="153"/>
      <c r="N18659" s="153"/>
      <c r="O18659" s="153"/>
      <c r="P18659" s="153"/>
      <c r="Q18659" s="153"/>
      <c r="R18659" s="153"/>
      <c r="S18659" s="152"/>
      <c r="T18659" s="154"/>
    </row>
    <row r="18660" spans="8:20" x14ac:dyDescent="0.25">
      <c r="H18660" s="153"/>
      <c r="I18660" s="151"/>
      <c r="J18660" s="153"/>
      <c r="K18660" s="153"/>
      <c r="L18660" s="153"/>
      <c r="M18660" s="153"/>
      <c r="N18660" s="153"/>
      <c r="O18660" s="153"/>
      <c r="P18660" s="153"/>
      <c r="Q18660" s="153"/>
      <c r="R18660" s="153"/>
      <c r="S18660" s="152"/>
      <c r="T18660" s="154"/>
    </row>
    <row r="18661" spans="8:20" x14ac:dyDescent="0.25">
      <c r="H18661" s="153"/>
      <c r="I18661" s="151"/>
      <c r="J18661" s="153"/>
      <c r="K18661" s="153"/>
      <c r="L18661" s="153"/>
      <c r="M18661" s="153"/>
      <c r="N18661" s="153"/>
      <c r="O18661" s="153"/>
      <c r="P18661" s="153"/>
      <c r="Q18661" s="153"/>
      <c r="R18661" s="153"/>
      <c r="S18661" s="152"/>
      <c r="T18661" s="154"/>
    </row>
    <row r="18662" spans="8:20" x14ac:dyDescent="0.25">
      <c r="H18662" s="153"/>
      <c r="I18662" s="151"/>
      <c r="J18662" s="153"/>
      <c r="K18662" s="153"/>
      <c r="L18662" s="153"/>
      <c r="M18662" s="153"/>
      <c r="N18662" s="153"/>
      <c r="O18662" s="153"/>
      <c r="P18662" s="153"/>
      <c r="Q18662" s="153"/>
      <c r="R18662" s="153"/>
      <c r="S18662" s="152"/>
      <c r="T18662" s="154"/>
    </row>
    <row r="18663" spans="8:20" x14ac:dyDescent="0.25">
      <c r="H18663" s="153"/>
      <c r="I18663" s="151"/>
      <c r="J18663" s="153"/>
      <c r="K18663" s="153"/>
      <c r="L18663" s="153"/>
      <c r="M18663" s="153"/>
      <c r="N18663" s="153"/>
      <c r="O18663" s="153"/>
      <c r="P18663" s="153"/>
      <c r="Q18663" s="153"/>
      <c r="R18663" s="153"/>
      <c r="S18663" s="152"/>
      <c r="T18663" s="154"/>
    </row>
    <row r="18664" spans="8:20" x14ac:dyDescent="0.25">
      <c r="H18664" s="153"/>
      <c r="I18664" s="151"/>
      <c r="J18664" s="153"/>
      <c r="K18664" s="153"/>
      <c r="L18664" s="153"/>
      <c r="M18664" s="153"/>
      <c r="N18664" s="153"/>
      <c r="O18664" s="153"/>
      <c r="P18664" s="153"/>
      <c r="Q18664" s="153"/>
      <c r="R18664" s="153"/>
      <c r="S18664" s="152"/>
      <c r="T18664" s="154"/>
    </row>
    <row r="18665" spans="8:20" x14ac:dyDescent="0.25">
      <c r="H18665" s="153"/>
      <c r="I18665" s="151"/>
      <c r="J18665" s="153"/>
      <c r="K18665" s="153"/>
      <c r="L18665" s="153"/>
      <c r="M18665" s="153"/>
      <c r="N18665" s="153"/>
      <c r="O18665" s="153"/>
      <c r="P18665" s="153"/>
      <c r="Q18665" s="153"/>
      <c r="R18665" s="153"/>
      <c r="S18665" s="152"/>
      <c r="T18665" s="154"/>
    </row>
    <row r="18666" spans="8:20" x14ac:dyDescent="0.25">
      <c r="H18666" s="153"/>
      <c r="I18666" s="151"/>
      <c r="J18666" s="153"/>
      <c r="K18666" s="153"/>
      <c r="L18666" s="153"/>
      <c r="M18666" s="153"/>
      <c r="N18666" s="153"/>
      <c r="O18666" s="153"/>
      <c r="P18666" s="153"/>
      <c r="Q18666" s="153"/>
      <c r="R18666" s="153"/>
      <c r="S18666" s="152"/>
      <c r="T18666" s="154"/>
    </row>
    <row r="18667" spans="8:20" x14ac:dyDescent="0.25">
      <c r="H18667" s="153"/>
      <c r="I18667" s="151"/>
      <c r="J18667" s="153"/>
      <c r="K18667" s="153"/>
      <c r="L18667" s="153"/>
      <c r="M18667" s="153"/>
      <c r="N18667" s="153"/>
      <c r="O18667" s="153"/>
      <c r="P18667" s="153"/>
      <c r="Q18667" s="153"/>
      <c r="R18667" s="153"/>
      <c r="S18667" s="152"/>
      <c r="T18667" s="154"/>
    </row>
    <row r="18668" spans="8:20" x14ac:dyDescent="0.25">
      <c r="H18668" s="153"/>
      <c r="I18668" s="151"/>
      <c r="J18668" s="153"/>
      <c r="K18668" s="153"/>
      <c r="L18668" s="153"/>
      <c r="M18668" s="153"/>
      <c r="N18668" s="153"/>
      <c r="O18668" s="153"/>
      <c r="P18668" s="153"/>
      <c r="Q18668" s="153"/>
      <c r="R18668" s="153"/>
      <c r="S18668" s="152"/>
      <c r="T18668" s="154"/>
    </row>
    <row r="18669" spans="8:20" x14ac:dyDescent="0.25">
      <c r="H18669" s="153"/>
      <c r="I18669" s="151"/>
      <c r="J18669" s="153"/>
      <c r="K18669" s="153"/>
      <c r="L18669" s="153"/>
      <c r="M18669" s="153"/>
      <c r="N18669" s="153"/>
      <c r="O18669" s="153"/>
      <c r="P18669" s="153"/>
      <c r="Q18669" s="153"/>
      <c r="R18669" s="153"/>
      <c r="S18669" s="152"/>
      <c r="T18669" s="154"/>
    </row>
    <row r="18670" spans="8:20" x14ac:dyDescent="0.25">
      <c r="H18670" s="153"/>
      <c r="I18670" s="151"/>
      <c r="J18670" s="153"/>
      <c r="K18670" s="153"/>
      <c r="L18670" s="153"/>
      <c r="M18670" s="153"/>
      <c r="N18670" s="153"/>
      <c r="O18670" s="153"/>
      <c r="P18670" s="153"/>
      <c r="Q18670" s="153"/>
      <c r="R18670" s="153"/>
      <c r="S18670" s="152"/>
      <c r="T18670" s="154"/>
    </row>
    <row r="18671" spans="8:20" x14ac:dyDescent="0.25">
      <c r="H18671" s="153"/>
      <c r="I18671" s="151"/>
      <c r="J18671" s="153"/>
      <c r="K18671" s="153"/>
      <c r="L18671" s="153"/>
      <c r="M18671" s="153"/>
      <c r="N18671" s="153"/>
      <c r="O18671" s="153"/>
      <c r="P18671" s="153"/>
      <c r="Q18671" s="153"/>
      <c r="R18671" s="153"/>
      <c r="S18671" s="152"/>
      <c r="T18671" s="154"/>
    </row>
    <row r="18672" spans="8:20" x14ac:dyDescent="0.25">
      <c r="H18672" s="153"/>
      <c r="I18672" s="151"/>
      <c r="J18672" s="153"/>
      <c r="K18672" s="153"/>
      <c r="L18672" s="153"/>
      <c r="M18672" s="153"/>
      <c r="N18672" s="153"/>
      <c r="O18672" s="153"/>
      <c r="P18672" s="153"/>
      <c r="Q18672" s="153"/>
      <c r="R18672" s="153"/>
      <c r="S18672" s="152"/>
      <c r="T18672" s="154"/>
    </row>
    <row r="18673" spans="8:20" x14ac:dyDescent="0.25">
      <c r="H18673" s="153"/>
      <c r="I18673" s="151"/>
      <c r="J18673" s="153"/>
      <c r="K18673" s="153"/>
      <c r="L18673" s="153"/>
      <c r="M18673" s="153"/>
      <c r="N18673" s="153"/>
      <c r="O18673" s="153"/>
      <c r="P18673" s="153"/>
      <c r="Q18673" s="153"/>
      <c r="R18673" s="153"/>
      <c r="S18673" s="152"/>
      <c r="T18673" s="154"/>
    </row>
    <row r="18674" spans="8:20" x14ac:dyDescent="0.25">
      <c r="H18674" s="153"/>
      <c r="I18674" s="151"/>
      <c r="J18674" s="153"/>
      <c r="K18674" s="153"/>
      <c r="L18674" s="153"/>
      <c r="M18674" s="153"/>
      <c r="N18674" s="153"/>
      <c r="O18674" s="153"/>
      <c r="P18674" s="153"/>
      <c r="Q18674" s="153"/>
      <c r="R18674" s="153"/>
      <c r="S18674" s="152"/>
      <c r="T18674" s="154"/>
    </row>
    <row r="18675" spans="8:20" x14ac:dyDescent="0.25">
      <c r="H18675" s="153"/>
      <c r="I18675" s="151"/>
      <c r="J18675" s="153"/>
      <c r="K18675" s="153"/>
      <c r="L18675" s="153"/>
      <c r="M18675" s="153"/>
      <c r="N18675" s="153"/>
      <c r="O18675" s="153"/>
      <c r="P18675" s="153"/>
      <c r="Q18675" s="153"/>
      <c r="R18675" s="153"/>
      <c r="S18675" s="152"/>
      <c r="T18675" s="154"/>
    </row>
    <row r="18676" spans="8:20" x14ac:dyDescent="0.25">
      <c r="H18676" s="153"/>
      <c r="I18676" s="151"/>
      <c r="J18676" s="153"/>
      <c r="K18676" s="153"/>
      <c r="L18676" s="153"/>
      <c r="M18676" s="153"/>
      <c r="N18676" s="153"/>
      <c r="O18676" s="153"/>
      <c r="P18676" s="153"/>
      <c r="Q18676" s="153"/>
      <c r="R18676" s="153"/>
      <c r="S18676" s="152"/>
      <c r="T18676" s="154"/>
    </row>
    <row r="18677" spans="8:20" x14ac:dyDescent="0.25">
      <c r="H18677" s="153"/>
      <c r="I18677" s="151"/>
      <c r="J18677" s="153"/>
      <c r="K18677" s="153"/>
      <c r="L18677" s="153"/>
      <c r="M18677" s="153"/>
      <c r="N18677" s="153"/>
      <c r="O18677" s="153"/>
      <c r="P18677" s="153"/>
      <c r="Q18677" s="153"/>
      <c r="R18677" s="153"/>
      <c r="S18677" s="152"/>
      <c r="T18677" s="154"/>
    </row>
    <row r="18678" spans="8:20" x14ac:dyDescent="0.25">
      <c r="H18678" s="153"/>
      <c r="I18678" s="151"/>
      <c r="J18678" s="153"/>
      <c r="K18678" s="153"/>
      <c r="L18678" s="153"/>
      <c r="M18678" s="153"/>
      <c r="N18678" s="153"/>
      <c r="O18678" s="153"/>
      <c r="P18678" s="153"/>
      <c r="Q18678" s="153"/>
      <c r="R18678" s="153"/>
      <c r="S18678" s="152"/>
      <c r="T18678" s="154"/>
    </row>
    <row r="18679" spans="8:20" x14ac:dyDescent="0.25">
      <c r="H18679" s="153"/>
      <c r="I18679" s="151"/>
      <c r="J18679" s="153"/>
      <c r="K18679" s="153"/>
      <c r="L18679" s="153"/>
      <c r="M18679" s="153"/>
      <c r="N18679" s="153"/>
      <c r="O18679" s="153"/>
      <c r="P18679" s="153"/>
      <c r="Q18679" s="153"/>
      <c r="R18679" s="153"/>
      <c r="S18679" s="152"/>
      <c r="T18679" s="154"/>
    </row>
    <row r="18680" spans="8:20" x14ac:dyDescent="0.25">
      <c r="H18680" s="153"/>
      <c r="I18680" s="151"/>
      <c r="J18680" s="153"/>
      <c r="K18680" s="153"/>
      <c r="L18680" s="153"/>
      <c r="M18680" s="153"/>
      <c r="N18680" s="153"/>
      <c r="O18680" s="153"/>
      <c r="P18680" s="153"/>
      <c r="Q18680" s="153"/>
      <c r="R18680" s="153"/>
      <c r="S18680" s="152"/>
      <c r="T18680" s="154"/>
    </row>
    <row r="18681" spans="8:20" x14ac:dyDescent="0.25">
      <c r="H18681" s="153"/>
      <c r="I18681" s="151"/>
      <c r="J18681" s="153"/>
      <c r="K18681" s="153"/>
      <c r="L18681" s="153"/>
      <c r="M18681" s="153"/>
      <c r="N18681" s="153"/>
      <c r="O18681" s="153"/>
      <c r="P18681" s="153"/>
      <c r="Q18681" s="153"/>
      <c r="R18681" s="153"/>
      <c r="S18681" s="152"/>
      <c r="T18681" s="154"/>
    </row>
    <row r="18682" spans="8:20" x14ac:dyDescent="0.25">
      <c r="H18682" s="153"/>
      <c r="I18682" s="151"/>
      <c r="J18682" s="153"/>
      <c r="K18682" s="153"/>
      <c r="L18682" s="153"/>
      <c r="M18682" s="153"/>
      <c r="N18682" s="153"/>
      <c r="O18682" s="153"/>
      <c r="P18682" s="153"/>
      <c r="Q18682" s="153"/>
      <c r="R18682" s="153"/>
      <c r="S18682" s="152"/>
      <c r="T18682" s="154"/>
    </row>
    <row r="18683" spans="8:20" x14ac:dyDescent="0.25">
      <c r="H18683" s="153"/>
      <c r="I18683" s="151"/>
      <c r="J18683" s="153"/>
      <c r="K18683" s="153"/>
      <c r="L18683" s="153"/>
      <c r="M18683" s="153"/>
      <c r="N18683" s="153"/>
      <c r="O18683" s="153"/>
      <c r="P18683" s="153"/>
      <c r="Q18683" s="153"/>
      <c r="R18683" s="153"/>
      <c r="S18683" s="152"/>
      <c r="T18683" s="154"/>
    </row>
    <row r="18684" spans="8:20" x14ac:dyDescent="0.25">
      <c r="H18684" s="153"/>
      <c r="I18684" s="151"/>
      <c r="J18684" s="153"/>
      <c r="K18684" s="153"/>
      <c r="L18684" s="153"/>
      <c r="M18684" s="153"/>
      <c r="N18684" s="153"/>
      <c r="O18684" s="153"/>
      <c r="P18684" s="153"/>
      <c r="Q18684" s="153"/>
      <c r="R18684" s="153"/>
      <c r="S18684" s="152"/>
      <c r="T18684" s="154"/>
    </row>
    <row r="18685" spans="8:20" x14ac:dyDescent="0.25">
      <c r="H18685" s="153"/>
      <c r="I18685" s="151"/>
      <c r="J18685" s="153"/>
      <c r="K18685" s="153"/>
      <c r="L18685" s="153"/>
      <c r="M18685" s="153"/>
      <c r="N18685" s="153"/>
      <c r="O18685" s="153"/>
      <c r="P18685" s="153"/>
      <c r="Q18685" s="153"/>
      <c r="R18685" s="153"/>
      <c r="S18685" s="152"/>
      <c r="T18685" s="154"/>
    </row>
    <row r="18686" spans="8:20" x14ac:dyDescent="0.25">
      <c r="H18686" s="153"/>
      <c r="I18686" s="151"/>
      <c r="J18686" s="153"/>
      <c r="K18686" s="153"/>
      <c r="L18686" s="153"/>
      <c r="M18686" s="153"/>
      <c r="N18686" s="153"/>
      <c r="O18686" s="153"/>
      <c r="P18686" s="153"/>
      <c r="Q18686" s="153"/>
      <c r="R18686" s="153"/>
      <c r="S18686" s="152"/>
      <c r="T18686" s="154"/>
    </row>
    <row r="18687" spans="8:20" x14ac:dyDescent="0.25">
      <c r="H18687" s="153"/>
      <c r="I18687" s="151"/>
      <c r="J18687" s="153"/>
      <c r="K18687" s="153"/>
      <c r="L18687" s="153"/>
      <c r="M18687" s="153"/>
      <c r="N18687" s="153"/>
      <c r="O18687" s="153"/>
      <c r="P18687" s="153"/>
      <c r="Q18687" s="153"/>
      <c r="R18687" s="153"/>
      <c r="S18687" s="152"/>
      <c r="T18687" s="154"/>
    </row>
    <row r="18688" spans="8:20" x14ac:dyDescent="0.25">
      <c r="H18688" s="153"/>
      <c r="I18688" s="151"/>
      <c r="J18688" s="153"/>
      <c r="K18688" s="153"/>
      <c r="L18688" s="153"/>
      <c r="M18688" s="153"/>
      <c r="N18688" s="153"/>
      <c r="O18688" s="153"/>
      <c r="P18688" s="153"/>
      <c r="Q18688" s="153"/>
      <c r="R18688" s="153"/>
      <c r="S18688" s="152"/>
      <c r="T18688" s="154"/>
    </row>
    <row r="18689" spans="8:20" x14ac:dyDescent="0.25">
      <c r="H18689" s="153"/>
      <c r="I18689" s="151"/>
      <c r="J18689" s="153"/>
      <c r="K18689" s="153"/>
      <c r="L18689" s="153"/>
      <c r="M18689" s="153"/>
      <c r="N18689" s="153"/>
      <c r="O18689" s="153"/>
      <c r="P18689" s="153"/>
      <c r="Q18689" s="153"/>
      <c r="R18689" s="153"/>
      <c r="S18689" s="152"/>
      <c r="T18689" s="154"/>
    </row>
    <row r="18690" spans="8:20" x14ac:dyDescent="0.25">
      <c r="H18690" s="153"/>
      <c r="I18690" s="151"/>
      <c r="J18690" s="153"/>
      <c r="K18690" s="153"/>
      <c r="L18690" s="153"/>
      <c r="M18690" s="153"/>
      <c r="N18690" s="153"/>
      <c r="O18690" s="153"/>
      <c r="P18690" s="153"/>
      <c r="Q18690" s="153"/>
      <c r="R18690" s="153"/>
      <c r="S18690" s="152"/>
      <c r="T18690" s="154"/>
    </row>
    <row r="18691" spans="8:20" x14ac:dyDescent="0.25">
      <c r="H18691" s="153"/>
      <c r="I18691" s="151"/>
      <c r="J18691" s="153"/>
      <c r="K18691" s="153"/>
      <c r="L18691" s="153"/>
      <c r="M18691" s="153"/>
      <c r="N18691" s="153"/>
      <c r="O18691" s="153"/>
      <c r="P18691" s="153"/>
      <c r="Q18691" s="153"/>
      <c r="R18691" s="153"/>
      <c r="S18691" s="152"/>
      <c r="T18691" s="154"/>
    </row>
    <row r="18692" spans="8:20" x14ac:dyDescent="0.25">
      <c r="H18692" s="153"/>
      <c r="I18692" s="151"/>
      <c r="J18692" s="153"/>
      <c r="K18692" s="153"/>
      <c r="L18692" s="153"/>
      <c r="M18692" s="153"/>
      <c r="N18692" s="153"/>
      <c r="O18692" s="153"/>
      <c r="P18692" s="153"/>
      <c r="Q18692" s="153"/>
      <c r="R18692" s="153"/>
      <c r="S18692" s="152"/>
      <c r="T18692" s="154"/>
    </row>
    <row r="18693" spans="8:20" x14ac:dyDescent="0.25">
      <c r="H18693" s="153"/>
      <c r="I18693" s="151"/>
      <c r="J18693" s="153"/>
      <c r="K18693" s="153"/>
      <c r="L18693" s="153"/>
      <c r="M18693" s="153"/>
      <c r="N18693" s="153"/>
      <c r="O18693" s="153"/>
      <c r="P18693" s="153"/>
      <c r="Q18693" s="153"/>
      <c r="R18693" s="153"/>
      <c r="S18693" s="152"/>
      <c r="T18693" s="154"/>
    </row>
    <row r="18694" spans="8:20" x14ac:dyDescent="0.25">
      <c r="H18694" s="153"/>
      <c r="I18694" s="151"/>
      <c r="J18694" s="153"/>
      <c r="K18694" s="153"/>
      <c r="L18694" s="153"/>
      <c r="M18694" s="153"/>
      <c r="N18694" s="153"/>
      <c r="O18694" s="153"/>
      <c r="P18694" s="153"/>
      <c r="Q18694" s="153"/>
      <c r="R18694" s="153"/>
      <c r="S18694" s="152"/>
      <c r="T18694" s="154"/>
    </row>
    <row r="18695" spans="8:20" x14ac:dyDescent="0.25">
      <c r="H18695" s="153"/>
      <c r="I18695" s="151"/>
      <c r="J18695" s="153"/>
      <c r="K18695" s="153"/>
      <c r="L18695" s="153"/>
      <c r="M18695" s="153"/>
      <c r="N18695" s="153"/>
      <c r="O18695" s="153"/>
      <c r="P18695" s="153"/>
      <c r="Q18695" s="153"/>
      <c r="R18695" s="153"/>
      <c r="S18695" s="152"/>
      <c r="T18695" s="154"/>
    </row>
    <row r="18696" spans="8:20" x14ac:dyDescent="0.25">
      <c r="H18696" s="153"/>
      <c r="I18696" s="151"/>
      <c r="J18696" s="153"/>
      <c r="K18696" s="153"/>
      <c r="L18696" s="153"/>
      <c r="M18696" s="153"/>
      <c r="N18696" s="153"/>
      <c r="O18696" s="153"/>
      <c r="P18696" s="153"/>
      <c r="Q18696" s="153"/>
      <c r="R18696" s="153"/>
      <c r="S18696" s="152"/>
      <c r="T18696" s="154"/>
    </row>
    <row r="18697" spans="8:20" x14ac:dyDescent="0.25">
      <c r="H18697" s="153"/>
      <c r="I18697" s="151"/>
      <c r="J18697" s="153"/>
      <c r="K18697" s="153"/>
      <c r="L18697" s="153"/>
      <c r="M18697" s="153"/>
      <c r="N18697" s="153"/>
      <c r="O18697" s="153"/>
      <c r="P18697" s="153"/>
      <c r="Q18697" s="153"/>
      <c r="R18697" s="153"/>
      <c r="S18697" s="152"/>
      <c r="T18697" s="154"/>
    </row>
    <row r="18698" spans="8:20" x14ac:dyDescent="0.25">
      <c r="H18698" s="153"/>
      <c r="I18698" s="151"/>
      <c r="J18698" s="153"/>
      <c r="K18698" s="153"/>
      <c r="L18698" s="153"/>
      <c r="M18698" s="153"/>
      <c r="N18698" s="153"/>
      <c r="O18698" s="153"/>
      <c r="P18698" s="153"/>
      <c r="Q18698" s="153"/>
      <c r="R18698" s="153"/>
      <c r="S18698" s="152"/>
      <c r="T18698" s="154"/>
    </row>
    <row r="18699" spans="8:20" x14ac:dyDescent="0.25">
      <c r="H18699" s="153"/>
      <c r="I18699" s="151"/>
      <c r="J18699" s="153"/>
      <c r="K18699" s="153"/>
      <c r="L18699" s="153"/>
      <c r="M18699" s="153"/>
      <c r="N18699" s="153"/>
      <c r="O18699" s="153"/>
      <c r="P18699" s="153"/>
      <c r="Q18699" s="153"/>
      <c r="R18699" s="153"/>
      <c r="S18699" s="152"/>
      <c r="T18699" s="154"/>
    </row>
    <row r="18700" spans="8:20" x14ac:dyDescent="0.25">
      <c r="H18700" s="153"/>
      <c r="I18700" s="151"/>
      <c r="J18700" s="153"/>
      <c r="K18700" s="153"/>
      <c r="L18700" s="153"/>
      <c r="M18700" s="153"/>
      <c r="N18700" s="153"/>
      <c r="O18700" s="153"/>
      <c r="P18700" s="153"/>
      <c r="Q18700" s="153"/>
      <c r="R18700" s="153"/>
      <c r="S18700" s="152"/>
      <c r="T18700" s="154"/>
    </row>
    <row r="18701" spans="8:20" x14ac:dyDescent="0.25">
      <c r="H18701" s="153"/>
      <c r="I18701" s="151"/>
      <c r="J18701" s="153"/>
      <c r="K18701" s="153"/>
      <c r="L18701" s="153"/>
      <c r="M18701" s="153"/>
      <c r="N18701" s="153"/>
      <c r="O18701" s="153"/>
      <c r="P18701" s="153"/>
      <c r="Q18701" s="153"/>
      <c r="R18701" s="153"/>
      <c r="S18701" s="152"/>
      <c r="T18701" s="154"/>
    </row>
    <row r="18702" spans="8:20" x14ac:dyDescent="0.25">
      <c r="H18702" s="153"/>
      <c r="I18702" s="151"/>
      <c r="J18702" s="153"/>
      <c r="K18702" s="153"/>
      <c r="L18702" s="153"/>
      <c r="M18702" s="153"/>
      <c r="N18702" s="153"/>
      <c r="O18702" s="153"/>
      <c r="P18702" s="153"/>
      <c r="Q18702" s="153"/>
      <c r="R18702" s="153"/>
      <c r="S18702" s="152"/>
      <c r="T18702" s="154"/>
    </row>
    <row r="18703" spans="8:20" x14ac:dyDescent="0.25">
      <c r="H18703" s="153"/>
      <c r="I18703" s="151"/>
      <c r="J18703" s="153"/>
      <c r="K18703" s="153"/>
      <c r="L18703" s="153"/>
      <c r="M18703" s="153"/>
      <c r="N18703" s="153"/>
      <c r="O18703" s="153"/>
      <c r="P18703" s="153"/>
      <c r="Q18703" s="153"/>
      <c r="R18703" s="153"/>
      <c r="S18703" s="152"/>
      <c r="T18703" s="154"/>
    </row>
    <row r="18704" spans="8:20" x14ac:dyDescent="0.25">
      <c r="H18704" s="153"/>
      <c r="I18704" s="151"/>
      <c r="J18704" s="153"/>
      <c r="K18704" s="153"/>
      <c r="L18704" s="153"/>
      <c r="M18704" s="153"/>
      <c r="N18704" s="153"/>
      <c r="O18704" s="153"/>
      <c r="P18704" s="153"/>
      <c r="Q18704" s="153"/>
      <c r="R18704" s="153"/>
      <c r="S18704" s="152"/>
      <c r="T18704" s="154"/>
    </row>
    <row r="18705" spans="8:20" x14ac:dyDescent="0.25">
      <c r="H18705" s="153"/>
      <c r="I18705" s="151"/>
      <c r="J18705" s="153"/>
      <c r="K18705" s="153"/>
      <c r="L18705" s="153"/>
      <c r="M18705" s="153"/>
      <c r="N18705" s="153"/>
      <c r="O18705" s="153"/>
      <c r="P18705" s="153"/>
      <c r="Q18705" s="153"/>
      <c r="R18705" s="153"/>
      <c r="S18705" s="152"/>
      <c r="T18705" s="154"/>
    </row>
    <row r="18706" spans="8:20" x14ac:dyDescent="0.25">
      <c r="H18706" s="153"/>
      <c r="I18706" s="151"/>
      <c r="J18706" s="153"/>
      <c r="K18706" s="153"/>
      <c r="L18706" s="153"/>
      <c r="M18706" s="153"/>
      <c r="N18706" s="153"/>
      <c r="O18706" s="153"/>
      <c r="P18706" s="153"/>
      <c r="Q18706" s="153"/>
      <c r="R18706" s="153"/>
      <c r="S18706" s="152"/>
      <c r="T18706" s="154"/>
    </row>
    <row r="18707" spans="8:20" x14ac:dyDescent="0.25">
      <c r="H18707" s="153"/>
      <c r="I18707" s="151"/>
      <c r="J18707" s="153"/>
      <c r="K18707" s="153"/>
      <c r="L18707" s="153"/>
      <c r="M18707" s="153"/>
      <c r="N18707" s="153"/>
      <c r="O18707" s="153"/>
      <c r="P18707" s="153"/>
      <c r="Q18707" s="153"/>
      <c r="R18707" s="153"/>
      <c r="S18707" s="152"/>
      <c r="T18707" s="154"/>
    </row>
    <row r="18708" spans="8:20" x14ac:dyDescent="0.25">
      <c r="H18708" s="153"/>
      <c r="I18708" s="151"/>
      <c r="J18708" s="153"/>
      <c r="K18708" s="153"/>
      <c r="L18708" s="153"/>
      <c r="M18708" s="153"/>
      <c r="N18708" s="153"/>
      <c r="O18708" s="153"/>
      <c r="P18708" s="153"/>
      <c r="Q18708" s="153"/>
      <c r="R18708" s="153"/>
      <c r="S18708" s="152"/>
      <c r="T18708" s="154"/>
    </row>
    <row r="18709" spans="8:20" x14ac:dyDescent="0.25">
      <c r="H18709" s="153"/>
      <c r="I18709" s="151"/>
      <c r="J18709" s="153"/>
      <c r="K18709" s="153"/>
      <c r="L18709" s="153"/>
      <c r="M18709" s="153"/>
      <c r="N18709" s="153"/>
      <c r="O18709" s="153"/>
      <c r="P18709" s="153"/>
      <c r="Q18709" s="153"/>
      <c r="R18709" s="153"/>
      <c r="S18709" s="152"/>
      <c r="T18709" s="154"/>
    </row>
    <row r="18710" spans="8:20" x14ac:dyDescent="0.25">
      <c r="H18710" s="153"/>
      <c r="I18710" s="151"/>
      <c r="J18710" s="153"/>
      <c r="K18710" s="153"/>
      <c r="L18710" s="153"/>
      <c r="M18710" s="153"/>
      <c r="N18710" s="153"/>
      <c r="O18710" s="153"/>
      <c r="P18710" s="153"/>
      <c r="Q18710" s="153"/>
      <c r="R18710" s="153"/>
      <c r="S18710" s="152"/>
      <c r="T18710" s="154"/>
    </row>
    <row r="18711" spans="8:20" x14ac:dyDescent="0.25">
      <c r="H18711" s="153"/>
      <c r="I18711" s="151"/>
      <c r="J18711" s="153"/>
      <c r="K18711" s="153"/>
      <c r="L18711" s="153"/>
      <c r="M18711" s="153"/>
      <c r="N18711" s="153"/>
      <c r="O18711" s="153"/>
      <c r="P18711" s="153"/>
      <c r="Q18711" s="153"/>
      <c r="R18711" s="153"/>
      <c r="S18711" s="152"/>
      <c r="T18711" s="154"/>
    </row>
    <row r="18712" spans="8:20" x14ac:dyDescent="0.25">
      <c r="H18712" s="153"/>
      <c r="I18712" s="151"/>
      <c r="J18712" s="153"/>
      <c r="K18712" s="153"/>
      <c r="L18712" s="153"/>
      <c r="M18712" s="153"/>
      <c r="N18712" s="153"/>
      <c r="O18712" s="153"/>
      <c r="P18712" s="153"/>
      <c r="Q18712" s="153"/>
      <c r="R18712" s="153"/>
      <c r="S18712" s="152"/>
      <c r="T18712" s="154"/>
    </row>
    <row r="18713" spans="8:20" x14ac:dyDescent="0.25">
      <c r="H18713" s="153"/>
      <c r="I18713" s="151"/>
      <c r="J18713" s="153"/>
      <c r="K18713" s="153"/>
      <c r="L18713" s="153"/>
      <c r="M18713" s="153"/>
      <c r="N18713" s="153"/>
      <c r="O18713" s="153"/>
      <c r="P18713" s="153"/>
      <c r="Q18713" s="153"/>
      <c r="R18713" s="153"/>
      <c r="S18713" s="152"/>
      <c r="T18713" s="154"/>
    </row>
    <row r="18714" spans="8:20" x14ac:dyDescent="0.25">
      <c r="H18714" s="153"/>
      <c r="I18714" s="151"/>
      <c r="J18714" s="153"/>
      <c r="K18714" s="153"/>
      <c r="L18714" s="153"/>
      <c r="M18714" s="153"/>
      <c r="N18714" s="153"/>
      <c r="O18714" s="153"/>
      <c r="P18714" s="153"/>
      <c r="Q18714" s="153"/>
      <c r="R18714" s="153"/>
      <c r="S18714" s="152"/>
      <c r="T18714" s="154"/>
    </row>
    <row r="18715" spans="8:20" x14ac:dyDescent="0.25">
      <c r="H18715" s="153"/>
      <c r="I18715" s="151"/>
      <c r="J18715" s="153"/>
      <c r="K18715" s="153"/>
      <c r="L18715" s="153"/>
      <c r="M18715" s="153"/>
      <c r="N18715" s="153"/>
      <c r="O18715" s="153"/>
      <c r="P18715" s="153"/>
      <c r="Q18715" s="153"/>
      <c r="R18715" s="153"/>
      <c r="S18715" s="152"/>
      <c r="T18715" s="154"/>
    </row>
    <row r="18716" spans="8:20" x14ac:dyDescent="0.25">
      <c r="H18716" s="153"/>
      <c r="I18716" s="151"/>
      <c r="J18716" s="153"/>
      <c r="K18716" s="153"/>
      <c r="L18716" s="153"/>
      <c r="M18716" s="153"/>
      <c r="N18716" s="153"/>
      <c r="O18716" s="153"/>
      <c r="P18716" s="153"/>
      <c r="Q18716" s="153"/>
      <c r="R18716" s="153"/>
      <c r="S18716" s="152"/>
      <c r="T18716" s="154"/>
    </row>
    <row r="18717" spans="8:20" x14ac:dyDescent="0.25">
      <c r="H18717" s="153"/>
      <c r="I18717" s="151"/>
      <c r="J18717" s="153"/>
      <c r="K18717" s="153"/>
      <c r="L18717" s="153"/>
      <c r="M18717" s="153"/>
      <c r="N18717" s="153"/>
      <c r="O18717" s="153"/>
      <c r="P18717" s="153"/>
      <c r="Q18717" s="153"/>
      <c r="R18717" s="153"/>
      <c r="S18717" s="152"/>
      <c r="T18717" s="154"/>
    </row>
    <row r="18718" spans="8:20" x14ac:dyDescent="0.25">
      <c r="H18718" s="153"/>
      <c r="I18718" s="151"/>
      <c r="J18718" s="153"/>
      <c r="K18718" s="153"/>
      <c r="L18718" s="153"/>
      <c r="M18718" s="153"/>
      <c r="N18718" s="153"/>
      <c r="O18718" s="153"/>
      <c r="P18718" s="153"/>
      <c r="Q18718" s="153"/>
      <c r="R18718" s="153"/>
      <c r="S18718" s="152"/>
      <c r="T18718" s="154"/>
    </row>
    <row r="18719" spans="8:20" x14ac:dyDescent="0.25">
      <c r="H18719" s="153"/>
      <c r="I18719" s="151"/>
      <c r="J18719" s="153"/>
      <c r="K18719" s="153"/>
      <c r="L18719" s="153"/>
      <c r="M18719" s="153"/>
      <c r="N18719" s="153"/>
      <c r="O18719" s="153"/>
      <c r="P18719" s="153"/>
      <c r="Q18719" s="153"/>
      <c r="R18719" s="153"/>
      <c r="S18719" s="152"/>
      <c r="T18719" s="154"/>
    </row>
    <row r="18720" spans="8:20" x14ac:dyDescent="0.25">
      <c r="H18720" s="153"/>
      <c r="I18720" s="151"/>
      <c r="J18720" s="153"/>
      <c r="K18720" s="153"/>
      <c r="L18720" s="153"/>
      <c r="M18720" s="153"/>
      <c r="N18720" s="153"/>
      <c r="O18720" s="153"/>
      <c r="P18720" s="153"/>
      <c r="Q18720" s="153"/>
      <c r="R18720" s="153"/>
      <c r="S18720" s="152"/>
      <c r="T18720" s="154"/>
    </row>
    <row r="18721" spans="8:20" x14ac:dyDescent="0.25">
      <c r="H18721" s="153"/>
      <c r="I18721" s="151"/>
      <c r="J18721" s="153"/>
      <c r="K18721" s="153"/>
      <c r="L18721" s="153"/>
      <c r="M18721" s="153"/>
      <c r="N18721" s="153"/>
      <c r="O18721" s="153"/>
      <c r="P18721" s="153"/>
      <c r="Q18721" s="153"/>
      <c r="R18721" s="153"/>
      <c r="S18721" s="152"/>
      <c r="T18721" s="154"/>
    </row>
    <row r="18722" spans="8:20" x14ac:dyDescent="0.25">
      <c r="H18722" s="153"/>
      <c r="I18722" s="151"/>
      <c r="J18722" s="153"/>
      <c r="K18722" s="153"/>
      <c r="L18722" s="153"/>
      <c r="M18722" s="153"/>
      <c r="N18722" s="153"/>
      <c r="O18722" s="153"/>
      <c r="P18722" s="153"/>
      <c r="Q18722" s="153"/>
      <c r="R18722" s="153"/>
      <c r="S18722" s="152"/>
      <c r="T18722" s="154"/>
    </row>
    <row r="18723" spans="8:20" x14ac:dyDescent="0.25">
      <c r="H18723" s="153"/>
      <c r="I18723" s="151"/>
      <c r="J18723" s="153"/>
      <c r="K18723" s="153"/>
      <c r="L18723" s="153"/>
      <c r="M18723" s="153"/>
      <c r="N18723" s="153"/>
      <c r="O18723" s="153"/>
      <c r="P18723" s="153"/>
      <c r="Q18723" s="153"/>
      <c r="R18723" s="153"/>
      <c r="S18723" s="152"/>
      <c r="T18723" s="154"/>
    </row>
    <row r="18724" spans="8:20" x14ac:dyDescent="0.25">
      <c r="H18724" s="153"/>
      <c r="I18724" s="151"/>
      <c r="J18724" s="153"/>
      <c r="K18724" s="153"/>
      <c r="L18724" s="153"/>
      <c r="M18724" s="153"/>
      <c r="N18724" s="153"/>
      <c r="O18724" s="153"/>
      <c r="P18724" s="153"/>
      <c r="Q18724" s="153"/>
      <c r="R18724" s="153"/>
      <c r="S18724" s="152"/>
      <c r="T18724" s="154"/>
    </row>
    <row r="18725" spans="8:20" x14ac:dyDescent="0.25">
      <c r="H18725" s="153"/>
      <c r="I18725" s="151"/>
      <c r="J18725" s="153"/>
      <c r="K18725" s="153"/>
      <c r="L18725" s="153"/>
      <c r="M18725" s="153"/>
      <c r="N18725" s="153"/>
      <c r="O18725" s="153"/>
      <c r="P18725" s="153"/>
      <c r="Q18725" s="153"/>
      <c r="R18725" s="153"/>
      <c r="S18725" s="152"/>
      <c r="T18725" s="154"/>
    </row>
    <row r="18726" spans="8:20" x14ac:dyDescent="0.25">
      <c r="H18726" s="153"/>
      <c r="I18726" s="151"/>
      <c r="J18726" s="153"/>
      <c r="K18726" s="153"/>
      <c r="L18726" s="153"/>
      <c r="M18726" s="153"/>
      <c r="N18726" s="153"/>
      <c r="O18726" s="153"/>
      <c r="P18726" s="153"/>
      <c r="Q18726" s="153"/>
      <c r="R18726" s="153"/>
      <c r="S18726" s="152"/>
      <c r="T18726" s="154"/>
    </row>
    <row r="18727" spans="8:20" x14ac:dyDescent="0.25">
      <c r="H18727" s="153"/>
      <c r="I18727" s="151"/>
      <c r="J18727" s="153"/>
      <c r="K18727" s="153"/>
      <c r="L18727" s="153"/>
      <c r="M18727" s="153"/>
      <c r="N18727" s="153"/>
      <c r="O18727" s="153"/>
      <c r="P18727" s="153"/>
      <c r="Q18727" s="153"/>
      <c r="R18727" s="153"/>
      <c r="S18727" s="152"/>
      <c r="T18727" s="154"/>
    </row>
    <row r="18728" spans="8:20" x14ac:dyDescent="0.25">
      <c r="H18728" s="153"/>
      <c r="I18728" s="151"/>
      <c r="J18728" s="153"/>
      <c r="K18728" s="153"/>
      <c r="L18728" s="153"/>
      <c r="M18728" s="153"/>
      <c r="N18728" s="153"/>
      <c r="O18728" s="153"/>
      <c r="P18728" s="153"/>
      <c r="Q18728" s="153"/>
      <c r="R18728" s="153"/>
      <c r="S18728" s="152"/>
      <c r="T18728" s="154"/>
    </row>
    <row r="18729" spans="8:20" x14ac:dyDescent="0.25">
      <c r="H18729" s="153"/>
      <c r="I18729" s="151"/>
      <c r="J18729" s="153"/>
      <c r="K18729" s="153"/>
      <c r="L18729" s="153"/>
      <c r="M18729" s="153"/>
      <c r="N18729" s="153"/>
      <c r="O18729" s="153"/>
      <c r="P18729" s="153"/>
      <c r="Q18729" s="153"/>
      <c r="R18729" s="153"/>
      <c r="S18729" s="152"/>
      <c r="T18729" s="154"/>
    </row>
    <row r="18730" spans="8:20" x14ac:dyDescent="0.25">
      <c r="H18730" s="153"/>
      <c r="I18730" s="151"/>
      <c r="J18730" s="153"/>
      <c r="K18730" s="153"/>
      <c r="L18730" s="153"/>
      <c r="M18730" s="153"/>
      <c r="N18730" s="153"/>
      <c r="O18730" s="153"/>
      <c r="P18730" s="153"/>
      <c r="Q18730" s="153"/>
      <c r="R18730" s="153"/>
      <c r="S18730" s="152"/>
      <c r="T18730" s="154"/>
    </row>
    <row r="18731" spans="8:20" x14ac:dyDescent="0.25">
      <c r="H18731" s="153"/>
      <c r="I18731" s="151"/>
      <c r="J18731" s="153"/>
      <c r="K18731" s="153"/>
      <c r="L18731" s="153"/>
      <c r="M18731" s="153"/>
      <c r="N18731" s="153"/>
      <c r="O18731" s="153"/>
      <c r="P18731" s="153"/>
      <c r="Q18731" s="153"/>
      <c r="R18731" s="153"/>
      <c r="S18731" s="152"/>
      <c r="T18731" s="154"/>
    </row>
    <row r="18732" spans="8:20" x14ac:dyDescent="0.25">
      <c r="H18732" s="153"/>
      <c r="I18732" s="151"/>
      <c r="J18732" s="153"/>
      <c r="K18732" s="153"/>
      <c r="L18732" s="153"/>
      <c r="M18732" s="153"/>
      <c r="N18732" s="153"/>
      <c r="O18732" s="153"/>
      <c r="P18732" s="153"/>
      <c r="Q18732" s="153"/>
      <c r="R18732" s="153"/>
      <c r="S18732" s="152"/>
      <c r="T18732" s="154"/>
    </row>
    <row r="18733" spans="8:20" x14ac:dyDescent="0.25">
      <c r="H18733" s="153"/>
      <c r="I18733" s="151"/>
      <c r="J18733" s="153"/>
      <c r="K18733" s="153"/>
      <c r="L18733" s="153"/>
      <c r="M18733" s="153"/>
      <c r="N18733" s="153"/>
      <c r="O18733" s="153"/>
      <c r="P18733" s="153"/>
      <c r="Q18733" s="153"/>
      <c r="R18733" s="153"/>
      <c r="S18733" s="152"/>
      <c r="T18733" s="154"/>
    </row>
    <row r="18734" spans="8:20" x14ac:dyDescent="0.25">
      <c r="H18734" s="153"/>
      <c r="I18734" s="151"/>
      <c r="J18734" s="153"/>
      <c r="K18734" s="153"/>
      <c r="L18734" s="153"/>
      <c r="M18734" s="153"/>
      <c r="N18734" s="153"/>
      <c r="O18734" s="153"/>
      <c r="P18734" s="153"/>
      <c r="Q18734" s="153"/>
      <c r="R18734" s="153"/>
      <c r="S18734" s="152"/>
      <c r="T18734" s="154"/>
    </row>
    <row r="18735" spans="8:20" x14ac:dyDescent="0.25">
      <c r="H18735" s="153"/>
      <c r="I18735" s="151"/>
      <c r="J18735" s="153"/>
      <c r="K18735" s="153"/>
      <c r="L18735" s="153"/>
      <c r="M18735" s="153"/>
      <c r="N18735" s="153"/>
      <c r="O18735" s="153"/>
      <c r="P18735" s="153"/>
      <c r="Q18735" s="153"/>
      <c r="R18735" s="153"/>
      <c r="S18735" s="152"/>
      <c r="T18735" s="154"/>
    </row>
    <row r="18736" spans="8:20" x14ac:dyDescent="0.25">
      <c r="H18736" s="153"/>
      <c r="I18736" s="151"/>
      <c r="J18736" s="153"/>
      <c r="K18736" s="153"/>
      <c r="L18736" s="153"/>
      <c r="M18736" s="153"/>
      <c r="N18736" s="153"/>
      <c r="O18736" s="153"/>
      <c r="P18736" s="153"/>
      <c r="Q18736" s="153"/>
      <c r="R18736" s="153"/>
      <c r="S18736" s="152"/>
      <c r="T18736" s="154"/>
    </row>
    <row r="18737" spans="8:20" x14ac:dyDescent="0.25">
      <c r="H18737" s="153"/>
      <c r="I18737" s="151"/>
      <c r="J18737" s="153"/>
      <c r="K18737" s="153"/>
      <c r="L18737" s="153"/>
      <c r="M18737" s="153"/>
      <c r="N18737" s="153"/>
      <c r="O18737" s="153"/>
      <c r="P18737" s="153"/>
      <c r="Q18737" s="153"/>
      <c r="R18737" s="153"/>
      <c r="S18737" s="152"/>
      <c r="T18737" s="154"/>
    </row>
    <row r="18738" spans="8:20" x14ac:dyDescent="0.25">
      <c r="H18738" s="153"/>
      <c r="I18738" s="151"/>
      <c r="J18738" s="153"/>
      <c r="K18738" s="153"/>
      <c r="L18738" s="153"/>
      <c r="M18738" s="153"/>
      <c r="N18738" s="153"/>
      <c r="O18738" s="153"/>
      <c r="P18738" s="153"/>
      <c r="Q18738" s="153"/>
      <c r="R18738" s="153"/>
      <c r="S18738" s="152"/>
      <c r="T18738" s="154"/>
    </row>
    <row r="18739" spans="8:20" x14ac:dyDescent="0.25">
      <c r="H18739" s="153"/>
      <c r="I18739" s="151"/>
      <c r="J18739" s="153"/>
      <c r="K18739" s="153"/>
      <c r="L18739" s="153"/>
      <c r="M18739" s="153"/>
      <c r="N18739" s="153"/>
      <c r="O18739" s="153"/>
      <c r="P18739" s="153"/>
      <c r="Q18739" s="153"/>
      <c r="R18739" s="153"/>
      <c r="S18739" s="152"/>
      <c r="T18739" s="154"/>
    </row>
    <row r="18740" spans="8:20" x14ac:dyDescent="0.25">
      <c r="H18740" s="153"/>
      <c r="I18740" s="151"/>
      <c r="J18740" s="153"/>
      <c r="K18740" s="153"/>
      <c r="L18740" s="153"/>
      <c r="M18740" s="153"/>
      <c r="N18740" s="153"/>
      <c r="O18740" s="153"/>
      <c r="P18740" s="153"/>
      <c r="Q18740" s="153"/>
      <c r="R18740" s="153"/>
      <c r="S18740" s="152"/>
      <c r="T18740" s="154"/>
    </row>
    <row r="18741" spans="8:20" x14ac:dyDescent="0.25">
      <c r="H18741" s="153"/>
      <c r="I18741" s="151"/>
      <c r="J18741" s="153"/>
      <c r="K18741" s="153"/>
      <c r="L18741" s="153"/>
      <c r="M18741" s="153"/>
      <c r="N18741" s="153"/>
      <c r="O18741" s="153"/>
      <c r="P18741" s="153"/>
      <c r="Q18741" s="153"/>
      <c r="R18741" s="153"/>
      <c r="S18741" s="152"/>
      <c r="T18741" s="154"/>
    </row>
    <row r="18742" spans="8:20" x14ac:dyDescent="0.25">
      <c r="H18742" s="153"/>
      <c r="I18742" s="151"/>
      <c r="J18742" s="153"/>
      <c r="K18742" s="153"/>
      <c r="L18742" s="153"/>
      <c r="M18742" s="153"/>
      <c r="N18742" s="153"/>
      <c r="O18742" s="153"/>
      <c r="P18742" s="153"/>
      <c r="Q18742" s="153"/>
      <c r="R18742" s="153"/>
      <c r="S18742" s="152"/>
      <c r="T18742" s="154"/>
    </row>
    <row r="18743" spans="8:20" x14ac:dyDescent="0.25">
      <c r="H18743" s="153"/>
      <c r="I18743" s="151"/>
      <c r="J18743" s="153"/>
      <c r="K18743" s="153"/>
      <c r="L18743" s="153"/>
      <c r="M18743" s="153"/>
      <c r="N18743" s="153"/>
      <c r="O18743" s="153"/>
      <c r="P18743" s="153"/>
      <c r="Q18743" s="153"/>
      <c r="R18743" s="153"/>
      <c r="S18743" s="152"/>
      <c r="T18743" s="154"/>
    </row>
    <row r="18744" spans="8:20" x14ac:dyDescent="0.25">
      <c r="H18744" s="153"/>
      <c r="I18744" s="151"/>
      <c r="J18744" s="153"/>
      <c r="K18744" s="153"/>
      <c r="L18744" s="153"/>
      <c r="M18744" s="153"/>
      <c r="N18744" s="153"/>
      <c r="O18744" s="153"/>
      <c r="P18744" s="153"/>
      <c r="Q18744" s="153"/>
      <c r="R18744" s="153"/>
      <c r="S18744" s="152"/>
      <c r="T18744" s="154"/>
    </row>
    <row r="18745" spans="8:20" x14ac:dyDescent="0.25">
      <c r="H18745" s="153"/>
      <c r="I18745" s="151"/>
      <c r="J18745" s="153"/>
      <c r="K18745" s="153"/>
      <c r="L18745" s="153"/>
      <c r="M18745" s="153"/>
      <c r="N18745" s="153"/>
      <c r="O18745" s="153"/>
      <c r="P18745" s="153"/>
      <c r="Q18745" s="153"/>
      <c r="R18745" s="153"/>
      <c r="S18745" s="152"/>
      <c r="T18745" s="154"/>
    </row>
    <row r="18746" spans="8:20" x14ac:dyDescent="0.25">
      <c r="H18746" s="153"/>
      <c r="I18746" s="151"/>
      <c r="J18746" s="153"/>
      <c r="K18746" s="153"/>
      <c r="L18746" s="153"/>
      <c r="M18746" s="153"/>
      <c r="N18746" s="153"/>
      <c r="O18746" s="153"/>
      <c r="P18746" s="153"/>
      <c r="Q18746" s="153"/>
      <c r="R18746" s="153"/>
      <c r="S18746" s="152"/>
      <c r="T18746" s="154"/>
    </row>
    <row r="18747" spans="8:20" x14ac:dyDescent="0.25">
      <c r="H18747" s="153"/>
      <c r="I18747" s="151"/>
      <c r="J18747" s="153"/>
      <c r="K18747" s="153"/>
      <c r="L18747" s="153"/>
      <c r="M18747" s="153"/>
      <c r="N18747" s="153"/>
      <c r="O18747" s="153"/>
      <c r="P18747" s="153"/>
      <c r="Q18747" s="153"/>
      <c r="R18747" s="153"/>
      <c r="S18747" s="152"/>
      <c r="T18747" s="154"/>
    </row>
    <row r="18748" spans="8:20" x14ac:dyDescent="0.25">
      <c r="H18748" s="153"/>
      <c r="I18748" s="151"/>
      <c r="J18748" s="153"/>
      <c r="K18748" s="153"/>
      <c r="L18748" s="153"/>
      <c r="M18748" s="153"/>
      <c r="N18748" s="153"/>
      <c r="O18748" s="153"/>
      <c r="P18748" s="153"/>
      <c r="Q18748" s="153"/>
      <c r="R18748" s="153"/>
      <c r="S18748" s="152"/>
      <c r="T18748" s="154"/>
    </row>
    <row r="18749" spans="8:20" x14ac:dyDescent="0.25">
      <c r="H18749" s="153"/>
      <c r="I18749" s="151"/>
      <c r="J18749" s="153"/>
      <c r="K18749" s="153"/>
      <c r="L18749" s="153"/>
      <c r="M18749" s="153"/>
      <c r="N18749" s="153"/>
      <c r="O18749" s="153"/>
      <c r="P18749" s="153"/>
      <c r="Q18749" s="153"/>
      <c r="R18749" s="153"/>
      <c r="S18749" s="152"/>
      <c r="T18749" s="154"/>
    </row>
    <row r="18750" spans="8:20" x14ac:dyDescent="0.25">
      <c r="H18750" s="153"/>
      <c r="I18750" s="151"/>
      <c r="J18750" s="153"/>
      <c r="K18750" s="153"/>
      <c r="L18750" s="153"/>
      <c r="M18750" s="153"/>
      <c r="N18750" s="153"/>
      <c r="O18750" s="153"/>
      <c r="P18750" s="153"/>
      <c r="Q18750" s="153"/>
      <c r="R18750" s="153"/>
      <c r="S18750" s="152"/>
      <c r="T18750" s="154"/>
    </row>
    <row r="18751" spans="8:20" x14ac:dyDescent="0.25">
      <c r="H18751" s="153"/>
      <c r="I18751" s="151"/>
      <c r="J18751" s="153"/>
      <c r="K18751" s="153"/>
      <c r="L18751" s="153"/>
      <c r="M18751" s="153"/>
      <c r="N18751" s="153"/>
      <c r="O18751" s="153"/>
      <c r="P18751" s="153"/>
      <c r="Q18751" s="153"/>
      <c r="R18751" s="153"/>
      <c r="S18751" s="152"/>
      <c r="T18751" s="154"/>
    </row>
    <row r="18752" spans="8:20" x14ac:dyDescent="0.25">
      <c r="H18752" s="153"/>
      <c r="I18752" s="151"/>
      <c r="J18752" s="153"/>
      <c r="K18752" s="153"/>
      <c r="L18752" s="153"/>
      <c r="M18752" s="153"/>
      <c r="N18752" s="153"/>
      <c r="O18752" s="153"/>
      <c r="P18752" s="153"/>
      <c r="Q18752" s="153"/>
      <c r="R18752" s="153"/>
      <c r="S18752" s="152"/>
      <c r="T18752" s="154"/>
    </row>
    <row r="18753" spans="8:20" x14ac:dyDescent="0.25">
      <c r="H18753" s="153"/>
      <c r="I18753" s="151"/>
      <c r="J18753" s="153"/>
      <c r="K18753" s="153"/>
      <c r="L18753" s="153"/>
      <c r="M18753" s="153"/>
      <c r="N18753" s="153"/>
      <c r="O18753" s="153"/>
      <c r="P18753" s="153"/>
      <c r="Q18753" s="153"/>
      <c r="R18753" s="153"/>
      <c r="S18753" s="152"/>
      <c r="T18753" s="154"/>
    </row>
    <row r="18754" spans="8:20" x14ac:dyDescent="0.25">
      <c r="H18754" s="153"/>
      <c r="I18754" s="151"/>
      <c r="J18754" s="153"/>
      <c r="K18754" s="153"/>
      <c r="L18754" s="153"/>
      <c r="M18754" s="153"/>
      <c r="N18754" s="153"/>
      <c r="O18754" s="153"/>
      <c r="P18754" s="153"/>
      <c r="Q18754" s="153"/>
      <c r="R18754" s="153"/>
      <c r="S18754" s="152"/>
      <c r="T18754" s="154"/>
    </row>
    <row r="18755" spans="8:20" x14ac:dyDescent="0.25">
      <c r="H18755" s="153"/>
      <c r="I18755" s="151"/>
      <c r="J18755" s="153"/>
      <c r="K18755" s="153"/>
      <c r="L18755" s="153"/>
      <c r="M18755" s="153"/>
      <c r="N18755" s="153"/>
      <c r="O18755" s="153"/>
      <c r="P18755" s="153"/>
      <c r="Q18755" s="153"/>
      <c r="R18755" s="153"/>
      <c r="S18755" s="152"/>
      <c r="T18755" s="154"/>
    </row>
    <row r="18756" spans="8:20" x14ac:dyDescent="0.25">
      <c r="H18756" s="153"/>
      <c r="I18756" s="151"/>
      <c r="J18756" s="153"/>
      <c r="K18756" s="153"/>
      <c r="L18756" s="153"/>
      <c r="M18756" s="153"/>
      <c r="N18756" s="153"/>
      <c r="O18756" s="153"/>
      <c r="P18756" s="153"/>
      <c r="Q18756" s="153"/>
      <c r="R18756" s="153"/>
      <c r="S18756" s="152"/>
      <c r="T18756" s="154"/>
    </row>
    <row r="18757" spans="8:20" x14ac:dyDescent="0.25">
      <c r="H18757" s="153"/>
      <c r="I18757" s="151"/>
      <c r="J18757" s="153"/>
      <c r="K18757" s="153"/>
      <c r="L18757" s="153"/>
      <c r="M18757" s="153"/>
      <c r="N18757" s="153"/>
      <c r="O18757" s="153"/>
      <c r="P18757" s="153"/>
      <c r="Q18757" s="153"/>
      <c r="R18757" s="153"/>
      <c r="S18757" s="152"/>
      <c r="T18757" s="154"/>
    </row>
    <row r="18758" spans="8:20" x14ac:dyDescent="0.25">
      <c r="H18758" s="153"/>
      <c r="I18758" s="151"/>
      <c r="J18758" s="153"/>
      <c r="K18758" s="153"/>
      <c r="L18758" s="153"/>
      <c r="M18758" s="153"/>
      <c r="N18758" s="153"/>
      <c r="O18758" s="153"/>
      <c r="P18758" s="153"/>
      <c r="Q18758" s="153"/>
      <c r="R18758" s="153"/>
      <c r="S18758" s="152"/>
      <c r="T18758" s="154"/>
    </row>
    <row r="18759" spans="8:20" x14ac:dyDescent="0.25">
      <c r="H18759" s="153"/>
      <c r="I18759" s="151"/>
      <c r="J18759" s="153"/>
      <c r="K18759" s="153"/>
      <c r="L18759" s="153"/>
      <c r="M18759" s="153"/>
      <c r="N18759" s="153"/>
      <c r="O18759" s="153"/>
      <c r="P18759" s="153"/>
      <c r="Q18759" s="153"/>
      <c r="R18759" s="153"/>
      <c r="S18759" s="152"/>
      <c r="T18759" s="154"/>
    </row>
    <row r="18760" spans="8:20" x14ac:dyDescent="0.25">
      <c r="H18760" s="153"/>
      <c r="I18760" s="151"/>
      <c r="J18760" s="153"/>
      <c r="K18760" s="153"/>
      <c r="L18760" s="153"/>
      <c r="M18760" s="153"/>
      <c r="N18760" s="153"/>
      <c r="O18760" s="153"/>
      <c r="P18760" s="153"/>
      <c r="Q18760" s="153"/>
      <c r="R18760" s="153"/>
      <c r="S18760" s="152"/>
      <c r="T18760" s="154"/>
    </row>
    <row r="18761" spans="8:20" x14ac:dyDescent="0.25">
      <c r="H18761" s="153"/>
      <c r="I18761" s="151"/>
      <c r="J18761" s="153"/>
      <c r="K18761" s="153"/>
      <c r="L18761" s="153"/>
      <c r="M18761" s="153"/>
      <c r="N18761" s="153"/>
      <c r="O18761" s="153"/>
      <c r="P18761" s="153"/>
      <c r="Q18761" s="153"/>
      <c r="R18761" s="153"/>
      <c r="S18761" s="152"/>
      <c r="T18761" s="154"/>
    </row>
    <row r="18762" spans="8:20" x14ac:dyDescent="0.25">
      <c r="H18762" s="153"/>
      <c r="I18762" s="151"/>
      <c r="J18762" s="153"/>
      <c r="K18762" s="153"/>
      <c r="L18762" s="153"/>
      <c r="M18762" s="153"/>
      <c r="N18762" s="153"/>
      <c r="O18762" s="153"/>
      <c r="P18762" s="153"/>
      <c r="Q18762" s="153"/>
      <c r="R18762" s="153"/>
      <c r="S18762" s="152"/>
      <c r="T18762" s="154"/>
    </row>
    <row r="18763" spans="8:20" x14ac:dyDescent="0.25">
      <c r="H18763" s="153"/>
      <c r="I18763" s="151"/>
      <c r="J18763" s="153"/>
      <c r="K18763" s="153"/>
      <c r="L18763" s="153"/>
      <c r="M18763" s="153"/>
      <c r="N18763" s="153"/>
      <c r="O18763" s="153"/>
      <c r="P18763" s="153"/>
      <c r="Q18763" s="153"/>
      <c r="R18763" s="153"/>
      <c r="S18763" s="152"/>
      <c r="T18763" s="154"/>
    </row>
    <row r="18764" spans="8:20" x14ac:dyDescent="0.25">
      <c r="H18764" s="153"/>
      <c r="I18764" s="151"/>
      <c r="J18764" s="153"/>
      <c r="K18764" s="153"/>
      <c r="L18764" s="153"/>
      <c r="M18764" s="153"/>
      <c r="N18764" s="153"/>
      <c r="O18764" s="153"/>
      <c r="P18764" s="153"/>
      <c r="Q18764" s="153"/>
      <c r="R18764" s="153"/>
      <c r="S18764" s="152"/>
      <c r="T18764" s="154"/>
    </row>
    <row r="18765" spans="8:20" x14ac:dyDescent="0.25">
      <c r="H18765" s="153"/>
      <c r="I18765" s="151"/>
      <c r="J18765" s="153"/>
      <c r="K18765" s="153"/>
      <c r="L18765" s="153"/>
      <c r="M18765" s="153"/>
      <c r="N18765" s="153"/>
      <c r="O18765" s="153"/>
      <c r="P18765" s="153"/>
      <c r="Q18765" s="153"/>
      <c r="R18765" s="153"/>
      <c r="S18765" s="152"/>
      <c r="T18765" s="154"/>
    </row>
    <row r="18766" spans="8:20" x14ac:dyDescent="0.25">
      <c r="H18766" s="153"/>
      <c r="I18766" s="151"/>
      <c r="J18766" s="153"/>
      <c r="K18766" s="153"/>
      <c r="L18766" s="153"/>
      <c r="M18766" s="153"/>
      <c r="N18766" s="153"/>
      <c r="O18766" s="153"/>
      <c r="P18766" s="153"/>
      <c r="Q18766" s="153"/>
      <c r="R18766" s="153"/>
      <c r="S18766" s="152"/>
      <c r="T18766" s="154"/>
    </row>
    <row r="18767" spans="8:20" x14ac:dyDescent="0.25">
      <c r="H18767" s="153"/>
      <c r="I18767" s="151"/>
      <c r="J18767" s="153"/>
      <c r="K18767" s="153"/>
      <c r="L18767" s="153"/>
      <c r="M18767" s="153"/>
      <c r="N18767" s="153"/>
      <c r="O18767" s="153"/>
      <c r="P18767" s="153"/>
      <c r="Q18767" s="153"/>
      <c r="R18767" s="153"/>
      <c r="S18767" s="152"/>
      <c r="T18767" s="154"/>
    </row>
    <row r="18768" spans="8:20" x14ac:dyDescent="0.25">
      <c r="H18768" s="153"/>
      <c r="I18768" s="151"/>
      <c r="J18768" s="153"/>
      <c r="K18768" s="153"/>
      <c r="L18768" s="153"/>
      <c r="M18768" s="153"/>
      <c r="N18768" s="153"/>
      <c r="O18768" s="153"/>
      <c r="P18768" s="153"/>
      <c r="Q18768" s="153"/>
      <c r="R18768" s="153"/>
      <c r="S18768" s="152"/>
      <c r="T18768" s="154"/>
    </row>
    <row r="18769" spans="8:20" x14ac:dyDescent="0.25">
      <c r="H18769" s="153"/>
      <c r="I18769" s="151"/>
      <c r="J18769" s="153"/>
      <c r="K18769" s="153"/>
      <c r="L18769" s="153"/>
      <c r="M18769" s="153"/>
      <c r="N18769" s="153"/>
      <c r="O18769" s="153"/>
      <c r="P18769" s="153"/>
      <c r="Q18769" s="153"/>
      <c r="R18769" s="153"/>
      <c r="S18769" s="152"/>
      <c r="T18769" s="154"/>
    </row>
    <row r="18770" spans="8:20" x14ac:dyDescent="0.25">
      <c r="H18770" s="153"/>
      <c r="I18770" s="151"/>
      <c r="J18770" s="153"/>
      <c r="K18770" s="153"/>
      <c r="L18770" s="153"/>
      <c r="M18770" s="153"/>
      <c r="N18770" s="153"/>
      <c r="O18770" s="153"/>
      <c r="P18770" s="153"/>
      <c r="Q18770" s="153"/>
      <c r="R18770" s="153"/>
      <c r="S18770" s="152"/>
      <c r="T18770" s="154"/>
    </row>
    <row r="18771" spans="8:20" x14ac:dyDescent="0.25">
      <c r="H18771" s="153"/>
      <c r="I18771" s="151"/>
      <c r="J18771" s="153"/>
      <c r="K18771" s="153"/>
      <c r="L18771" s="153"/>
      <c r="M18771" s="153"/>
      <c r="N18771" s="153"/>
      <c r="O18771" s="153"/>
      <c r="P18771" s="153"/>
      <c r="Q18771" s="153"/>
      <c r="R18771" s="153"/>
      <c r="S18771" s="152"/>
      <c r="T18771" s="154"/>
    </row>
    <row r="18772" spans="8:20" x14ac:dyDescent="0.25">
      <c r="H18772" s="153"/>
      <c r="I18772" s="151"/>
      <c r="J18772" s="153"/>
      <c r="K18772" s="153"/>
      <c r="L18772" s="153"/>
      <c r="M18772" s="153"/>
      <c r="N18772" s="153"/>
      <c r="O18772" s="153"/>
      <c r="P18772" s="153"/>
      <c r="Q18772" s="153"/>
      <c r="R18772" s="153"/>
      <c r="S18772" s="152"/>
      <c r="T18772" s="154"/>
    </row>
    <row r="18773" spans="8:20" x14ac:dyDescent="0.25">
      <c r="H18773" s="153"/>
      <c r="I18773" s="151"/>
      <c r="J18773" s="153"/>
      <c r="K18773" s="153"/>
      <c r="L18773" s="153"/>
      <c r="M18773" s="153"/>
      <c r="N18773" s="153"/>
      <c r="O18773" s="153"/>
      <c r="P18773" s="153"/>
      <c r="Q18773" s="153"/>
      <c r="R18773" s="153"/>
      <c r="S18773" s="152"/>
      <c r="T18773" s="154"/>
    </row>
    <row r="18774" spans="8:20" x14ac:dyDescent="0.25">
      <c r="H18774" s="153"/>
      <c r="I18774" s="151"/>
      <c r="J18774" s="153"/>
      <c r="K18774" s="153"/>
      <c r="L18774" s="153"/>
      <c r="M18774" s="153"/>
      <c r="N18774" s="153"/>
      <c r="O18774" s="153"/>
      <c r="P18774" s="153"/>
      <c r="Q18774" s="153"/>
      <c r="R18774" s="153"/>
      <c r="S18774" s="152"/>
      <c r="T18774" s="154"/>
    </row>
    <row r="18775" spans="8:20" x14ac:dyDescent="0.25">
      <c r="H18775" s="153"/>
      <c r="I18775" s="151"/>
      <c r="J18775" s="153"/>
      <c r="K18775" s="153"/>
      <c r="L18775" s="153"/>
      <c r="M18775" s="153"/>
      <c r="N18775" s="153"/>
      <c r="O18775" s="153"/>
      <c r="P18775" s="153"/>
      <c r="Q18775" s="153"/>
      <c r="R18775" s="153"/>
      <c r="S18775" s="152"/>
      <c r="T18775" s="154"/>
    </row>
    <row r="18776" spans="8:20" x14ac:dyDescent="0.25">
      <c r="H18776" s="153"/>
      <c r="I18776" s="151"/>
      <c r="J18776" s="153"/>
      <c r="K18776" s="153"/>
      <c r="L18776" s="153"/>
      <c r="M18776" s="153"/>
      <c r="N18776" s="153"/>
      <c r="O18776" s="153"/>
      <c r="P18776" s="153"/>
      <c r="Q18776" s="153"/>
      <c r="R18776" s="153"/>
      <c r="S18776" s="152"/>
      <c r="T18776" s="154"/>
    </row>
    <row r="18777" spans="8:20" x14ac:dyDescent="0.25">
      <c r="H18777" s="153"/>
      <c r="I18777" s="151"/>
      <c r="J18777" s="153"/>
      <c r="K18777" s="153"/>
      <c r="L18777" s="153"/>
      <c r="M18777" s="153"/>
      <c r="N18777" s="153"/>
      <c r="O18777" s="153"/>
      <c r="P18777" s="153"/>
      <c r="Q18777" s="153"/>
      <c r="R18777" s="153"/>
      <c r="S18777" s="152"/>
      <c r="T18777" s="154"/>
    </row>
    <row r="18778" spans="8:20" x14ac:dyDescent="0.25">
      <c r="H18778" s="153"/>
      <c r="I18778" s="151"/>
      <c r="J18778" s="153"/>
      <c r="K18778" s="153"/>
      <c r="L18778" s="153"/>
      <c r="M18778" s="153"/>
      <c r="N18778" s="153"/>
      <c r="O18778" s="153"/>
      <c r="P18778" s="153"/>
      <c r="Q18778" s="153"/>
      <c r="R18778" s="153"/>
      <c r="S18778" s="152"/>
      <c r="T18778" s="154"/>
    </row>
    <row r="18779" spans="8:20" x14ac:dyDescent="0.25">
      <c r="H18779" s="153"/>
      <c r="I18779" s="151"/>
      <c r="J18779" s="153"/>
      <c r="K18779" s="153"/>
      <c r="L18779" s="153"/>
      <c r="M18779" s="153"/>
      <c r="N18779" s="153"/>
      <c r="O18779" s="153"/>
      <c r="P18779" s="153"/>
      <c r="Q18779" s="153"/>
      <c r="R18779" s="153"/>
      <c r="S18779" s="152"/>
      <c r="T18779" s="154"/>
    </row>
    <row r="18780" spans="8:20" x14ac:dyDescent="0.25">
      <c r="H18780" s="153"/>
      <c r="I18780" s="151"/>
      <c r="J18780" s="153"/>
      <c r="K18780" s="153"/>
      <c r="L18780" s="153"/>
      <c r="M18780" s="153"/>
      <c r="N18780" s="153"/>
      <c r="O18780" s="153"/>
      <c r="P18780" s="153"/>
      <c r="Q18780" s="153"/>
      <c r="R18780" s="153"/>
      <c r="S18780" s="152"/>
      <c r="T18780" s="154"/>
    </row>
    <row r="18781" spans="8:20" x14ac:dyDescent="0.25">
      <c r="H18781" s="153"/>
      <c r="I18781" s="151"/>
      <c r="J18781" s="153"/>
      <c r="K18781" s="153"/>
      <c r="L18781" s="153"/>
      <c r="M18781" s="153"/>
      <c r="N18781" s="153"/>
      <c r="O18781" s="153"/>
      <c r="P18781" s="153"/>
      <c r="Q18781" s="153"/>
      <c r="R18781" s="153"/>
      <c r="S18781" s="152"/>
      <c r="T18781" s="154"/>
    </row>
    <row r="18782" spans="8:20" x14ac:dyDescent="0.25">
      <c r="H18782" s="153"/>
      <c r="I18782" s="151"/>
      <c r="J18782" s="153"/>
      <c r="K18782" s="153"/>
      <c r="L18782" s="153"/>
      <c r="M18782" s="153"/>
      <c r="N18782" s="153"/>
      <c r="O18782" s="153"/>
      <c r="P18782" s="153"/>
      <c r="Q18782" s="153"/>
      <c r="R18782" s="153"/>
      <c r="S18782" s="152"/>
      <c r="T18782" s="154"/>
    </row>
    <row r="18783" spans="8:20" x14ac:dyDescent="0.25">
      <c r="H18783" s="153"/>
      <c r="I18783" s="151"/>
      <c r="J18783" s="153"/>
      <c r="K18783" s="153"/>
      <c r="L18783" s="153"/>
      <c r="M18783" s="153"/>
      <c r="N18783" s="153"/>
      <c r="O18783" s="153"/>
      <c r="P18783" s="153"/>
      <c r="Q18783" s="153"/>
      <c r="R18783" s="153"/>
      <c r="S18783" s="152"/>
      <c r="T18783" s="154"/>
    </row>
    <row r="18784" spans="8:20" x14ac:dyDescent="0.25">
      <c r="H18784" s="153"/>
      <c r="I18784" s="151"/>
      <c r="J18784" s="153"/>
      <c r="K18784" s="153"/>
      <c r="L18784" s="153"/>
      <c r="M18784" s="153"/>
      <c r="N18784" s="153"/>
      <c r="O18784" s="153"/>
      <c r="P18784" s="153"/>
      <c r="Q18784" s="153"/>
      <c r="R18784" s="153"/>
      <c r="S18784" s="152"/>
      <c r="T18784" s="154"/>
    </row>
    <row r="18785" spans="8:20" x14ac:dyDescent="0.25">
      <c r="H18785" s="153"/>
      <c r="I18785" s="151"/>
      <c r="J18785" s="153"/>
      <c r="K18785" s="153"/>
      <c r="L18785" s="153"/>
      <c r="M18785" s="153"/>
      <c r="N18785" s="153"/>
      <c r="O18785" s="153"/>
      <c r="P18785" s="153"/>
      <c r="Q18785" s="153"/>
      <c r="R18785" s="153"/>
      <c r="S18785" s="152"/>
      <c r="T18785" s="154"/>
    </row>
    <row r="18786" spans="8:20" x14ac:dyDescent="0.25">
      <c r="H18786" s="153"/>
      <c r="I18786" s="151"/>
      <c r="J18786" s="153"/>
      <c r="K18786" s="153"/>
      <c r="L18786" s="153"/>
      <c r="M18786" s="153"/>
      <c r="N18786" s="153"/>
      <c r="O18786" s="153"/>
      <c r="P18786" s="153"/>
      <c r="Q18786" s="153"/>
      <c r="R18786" s="153"/>
      <c r="S18786" s="152"/>
      <c r="T18786" s="154"/>
    </row>
    <row r="18787" spans="8:20" x14ac:dyDescent="0.25">
      <c r="H18787" s="153"/>
      <c r="I18787" s="151"/>
      <c r="J18787" s="153"/>
      <c r="K18787" s="153"/>
      <c r="L18787" s="153"/>
      <c r="M18787" s="153"/>
      <c r="N18787" s="153"/>
      <c r="O18787" s="153"/>
      <c r="P18787" s="153"/>
      <c r="Q18787" s="153"/>
      <c r="R18787" s="153"/>
      <c r="S18787" s="152"/>
      <c r="T18787" s="154"/>
    </row>
    <row r="18788" spans="8:20" x14ac:dyDescent="0.25">
      <c r="H18788" s="153"/>
      <c r="I18788" s="151"/>
      <c r="J18788" s="153"/>
      <c r="K18788" s="153"/>
      <c r="L18788" s="153"/>
      <c r="M18788" s="153"/>
      <c r="N18788" s="153"/>
      <c r="O18788" s="153"/>
      <c r="P18788" s="153"/>
      <c r="Q18788" s="153"/>
      <c r="R18788" s="153"/>
      <c r="S18788" s="152"/>
      <c r="T18788" s="154"/>
    </row>
    <row r="18789" spans="8:20" x14ac:dyDescent="0.25">
      <c r="H18789" s="153"/>
      <c r="I18789" s="151"/>
      <c r="J18789" s="153"/>
      <c r="K18789" s="153"/>
      <c r="L18789" s="153"/>
      <c r="M18789" s="153"/>
      <c r="N18789" s="153"/>
      <c r="O18789" s="153"/>
      <c r="P18789" s="153"/>
      <c r="Q18789" s="153"/>
      <c r="R18789" s="153"/>
      <c r="S18789" s="152"/>
      <c r="T18789" s="154"/>
    </row>
    <row r="18790" spans="8:20" x14ac:dyDescent="0.25">
      <c r="H18790" s="153"/>
      <c r="I18790" s="151"/>
      <c r="J18790" s="153"/>
      <c r="K18790" s="153"/>
      <c r="L18790" s="153"/>
      <c r="M18790" s="153"/>
      <c r="N18790" s="153"/>
      <c r="O18790" s="153"/>
      <c r="P18790" s="153"/>
      <c r="Q18790" s="153"/>
      <c r="R18790" s="153"/>
      <c r="S18790" s="152"/>
      <c r="T18790" s="154"/>
    </row>
    <row r="18791" spans="8:20" x14ac:dyDescent="0.25">
      <c r="H18791" s="153"/>
      <c r="I18791" s="151"/>
      <c r="J18791" s="153"/>
      <c r="K18791" s="153"/>
      <c r="L18791" s="153"/>
      <c r="M18791" s="153"/>
      <c r="N18791" s="153"/>
      <c r="O18791" s="153"/>
      <c r="P18791" s="153"/>
      <c r="Q18791" s="153"/>
      <c r="R18791" s="153"/>
      <c r="S18791" s="152"/>
      <c r="T18791" s="154"/>
    </row>
    <row r="18792" spans="8:20" x14ac:dyDescent="0.25">
      <c r="H18792" s="153"/>
      <c r="I18792" s="151"/>
      <c r="J18792" s="153"/>
      <c r="K18792" s="153"/>
      <c r="L18792" s="153"/>
      <c r="M18792" s="153"/>
      <c r="N18792" s="153"/>
      <c r="O18792" s="153"/>
      <c r="P18792" s="153"/>
      <c r="Q18792" s="153"/>
      <c r="R18792" s="153"/>
      <c r="S18792" s="152"/>
      <c r="T18792" s="154"/>
    </row>
    <row r="18793" spans="8:20" x14ac:dyDescent="0.25">
      <c r="H18793" s="153"/>
      <c r="I18793" s="151"/>
      <c r="J18793" s="153"/>
      <c r="K18793" s="153"/>
      <c r="L18793" s="153"/>
      <c r="M18793" s="153"/>
      <c r="N18793" s="153"/>
      <c r="O18793" s="153"/>
      <c r="P18793" s="153"/>
      <c r="Q18793" s="153"/>
      <c r="R18793" s="153"/>
      <c r="S18793" s="152"/>
      <c r="T18793" s="154"/>
    </row>
    <row r="18794" spans="8:20" x14ac:dyDescent="0.25">
      <c r="H18794" s="153"/>
      <c r="I18794" s="151"/>
      <c r="J18794" s="153"/>
      <c r="K18794" s="153"/>
      <c r="L18794" s="153"/>
      <c r="M18794" s="153"/>
      <c r="N18794" s="153"/>
      <c r="O18794" s="153"/>
      <c r="P18794" s="153"/>
      <c r="Q18794" s="153"/>
      <c r="R18794" s="153"/>
      <c r="S18794" s="152"/>
      <c r="T18794" s="154"/>
    </row>
    <row r="18795" spans="8:20" x14ac:dyDescent="0.25">
      <c r="H18795" s="153"/>
      <c r="I18795" s="151"/>
      <c r="J18795" s="153"/>
      <c r="K18795" s="153"/>
      <c r="L18795" s="153"/>
      <c r="M18795" s="153"/>
      <c r="N18795" s="153"/>
      <c r="O18795" s="153"/>
      <c r="P18795" s="153"/>
      <c r="Q18795" s="153"/>
      <c r="R18795" s="153"/>
      <c r="S18795" s="152"/>
      <c r="T18795" s="154"/>
    </row>
    <row r="18796" spans="8:20" x14ac:dyDescent="0.25">
      <c r="H18796" s="153"/>
      <c r="I18796" s="151"/>
      <c r="J18796" s="153"/>
      <c r="K18796" s="153"/>
      <c r="L18796" s="153"/>
      <c r="M18796" s="153"/>
      <c r="N18796" s="153"/>
      <c r="O18796" s="153"/>
      <c r="P18796" s="153"/>
      <c r="Q18796" s="153"/>
      <c r="R18796" s="153"/>
      <c r="S18796" s="152"/>
      <c r="T18796" s="154"/>
    </row>
    <row r="18797" spans="8:20" x14ac:dyDescent="0.25">
      <c r="H18797" s="153"/>
      <c r="I18797" s="151"/>
      <c r="J18797" s="153"/>
      <c r="K18797" s="153"/>
      <c r="L18797" s="153"/>
      <c r="M18797" s="153"/>
      <c r="N18797" s="153"/>
      <c r="O18797" s="153"/>
      <c r="P18797" s="153"/>
      <c r="Q18797" s="153"/>
      <c r="R18797" s="153"/>
      <c r="S18797" s="152"/>
      <c r="T18797" s="154"/>
    </row>
    <row r="18798" spans="8:20" x14ac:dyDescent="0.25">
      <c r="H18798" s="153"/>
      <c r="I18798" s="151"/>
      <c r="J18798" s="153"/>
      <c r="K18798" s="153"/>
      <c r="L18798" s="153"/>
      <c r="M18798" s="153"/>
      <c r="N18798" s="153"/>
      <c r="O18798" s="153"/>
      <c r="P18798" s="153"/>
      <c r="Q18798" s="153"/>
      <c r="R18798" s="153"/>
      <c r="S18798" s="152"/>
      <c r="T18798" s="154"/>
    </row>
    <row r="18799" spans="8:20" x14ac:dyDescent="0.25">
      <c r="H18799" s="153"/>
      <c r="I18799" s="151"/>
      <c r="J18799" s="153"/>
      <c r="K18799" s="153"/>
      <c r="L18799" s="153"/>
      <c r="M18799" s="153"/>
      <c r="N18799" s="153"/>
      <c r="O18799" s="153"/>
      <c r="P18799" s="153"/>
      <c r="Q18799" s="153"/>
      <c r="R18799" s="153"/>
      <c r="S18799" s="152"/>
      <c r="T18799" s="154"/>
    </row>
    <row r="18800" spans="8:20" x14ac:dyDescent="0.25">
      <c r="H18800" s="153"/>
      <c r="I18800" s="151"/>
      <c r="J18800" s="153"/>
      <c r="K18800" s="153"/>
      <c r="L18800" s="153"/>
      <c r="M18800" s="153"/>
      <c r="N18800" s="153"/>
      <c r="O18800" s="153"/>
      <c r="P18800" s="153"/>
      <c r="Q18800" s="153"/>
      <c r="R18800" s="153"/>
      <c r="S18800" s="152"/>
      <c r="T18800" s="154"/>
    </row>
    <row r="18801" spans="8:20" x14ac:dyDescent="0.25">
      <c r="H18801" s="153"/>
      <c r="I18801" s="151"/>
      <c r="J18801" s="153"/>
      <c r="K18801" s="153"/>
      <c r="L18801" s="153"/>
      <c r="M18801" s="153"/>
      <c r="N18801" s="153"/>
      <c r="O18801" s="153"/>
      <c r="P18801" s="153"/>
      <c r="Q18801" s="153"/>
      <c r="R18801" s="153"/>
      <c r="S18801" s="152"/>
      <c r="T18801" s="154"/>
    </row>
    <row r="18802" spans="8:20" x14ac:dyDescent="0.25">
      <c r="H18802" s="153"/>
      <c r="I18802" s="151"/>
      <c r="J18802" s="153"/>
      <c r="K18802" s="153"/>
      <c r="L18802" s="153"/>
      <c r="M18802" s="153"/>
      <c r="N18802" s="153"/>
      <c r="O18802" s="153"/>
      <c r="P18802" s="153"/>
      <c r="Q18802" s="153"/>
      <c r="R18802" s="153"/>
      <c r="S18802" s="152"/>
      <c r="T18802" s="154"/>
    </row>
    <row r="18803" spans="8:20" x14ac:dyDescent="0.25">
      <c r="H18803" s="153"/>
      <c r="I18803" s="151"/>
      <c r="J18803" s="153"/>
      <c r="K18803" s="153"/>
      <c r="L18803" s="153"/>
      <c r="M18803" s="153"/>
      <c r="N18803" s="153"/>
      <c r="O18803" s="153"/>
      <c r="P18803" s="153"/>
      <c r="Q18803" s="153"/>
      <c r="R18803" s="153"/>
      <c r="S18803" s="152"/>
      <c r="T18803" s="154"/>
    </row>
    <row r="18804" spans="8:20" x14ac:dyDescent="0.25">
      <c r="H18804" s="153"/>
      <c r="I18804" s="151"/>
      <c r="J18804" s="153"/>
      <c r="K18804" s="153"/>
      <c r="L18804" s="153"/>
      <c r="M18804" s="153"/>
      <c r="N18804" s="153"/>
      <c r="O18804" s="153"/>
      <c r="P18804" s="153"/>
      <c r="Q18804" s="153"/>
      <c r="R18804" s="153"/>
      <c r="S18804" s="152"/>
      <c r="T18804" s="154"/>
    </row>
    <row r="18805" spans="8:20" x14ac:dyDescent="0.25">
      <c r="H18805" s="153"/>
      <c r="I18805" s="151"/>
      <c r="J18805" s="153"/>
      <c r="K18805" s="153"/>
      <c r="L18805" s="153"/>
      <c r="M18805" s="153"/>
      <c r="N18805" s="153"/>
      <c r="O18805" s="153"/>
      <c r="P18805" s="153"/>
      <c r="Q18805" s="153"/>
      <c r="R18805" s="153"/>
      <c r="S18805" s="152"/>
      <c r="T18805" s="154"/>
    </row>
    <row r="18806" spans="8:20" x14ac:dyDescent="0.25">
      <c r="H18806" s="153"/>
      <c r="I18806" s="151"/>
      <c r="J18806" s="153"/>
      <c r="K18806" s="153"/>
      <c r="L18806" s="153"/>
      <c r="M18806" s="153"/>
      <c r="N18806" s="153"/>
      <c r="O18806" s="153"/>
      <c r="P18806" s="153"/>
      <c r="Q18806" s="153"/>
      <c r="R18806" s="153"/>
      <c r="S18806" s="152"/>
      <c r="T18806" s="154"/>
    </row>
    <row r="18807" spans="8:20" x14ac:dyDescent="0.25">
      <c r="H18807" s="153"/>
      <c r="I18807" s="151"/>
      <c r="J18807" s="153"/>
      <c r="K18807" s="153"/>
      <c r="L18807" s="153"/>
      <c r="M18807" s="153"/>
      <c r="N18807" s="153"/>
      <c r="O18807" s="153"/>
      <c r="P18807" s="153"/>
      <c r="Q18807" s="153"/>
      <c r="R18807" s="153"/>
      <c r="S18807" s="152"/>
      <c r="T18807" s="154"/>
    </row>
    <row r="18808" spans="8:20" x14ac:dyDescent="0.25">
      <c r="H18808" s="153"/>
      <c r="I18808" s="151"/>
      <c r="J18808" s="153"/>
      <c r="K18808" s="153"/>
      <c r="L18808" s="153"/>
      <c r="M18808" s="153"/>
      <c r="N18808" s="153"/>
      <c r="O18808" s="153"/>
      <c r="P18808" s="153"/>
      <c r="Q18808" s="153"/>
      <c r="R18808" s="153"/>
      <c r="S18808" s="152"/>
      <c r="T18808" s="154"/>
    </row>
    <row r="18809" spans="8:20" x14ac:dyDescent="0.25">
      <c r="H18809" s="153"/>
      <c r="I18809" s="151"/>
      <c r="J18809" s="153"/>
      <c r="K18809" s="153"/>
      <c r="L18809" s="153"/>
      <c r="M18809" s="153"/>
      <c r="N18809" s="153"/>
      <c r="O18809" s="153"/>
      <c r="P18809" s="153"/>
      <c r="Q18809" s="153"/>
      <c r="R18809" s="153"/>
      <c r="S18809" s="152"/>
      <c r="T18809" s="154"/>
    </row>
    <row r="18810" spans="8:20" x14ac:dyDescent="0.25">
      <c r="H18810" s="153"/>
      <c r="I18810" s="151"/>
      <c r="J18810" s="153"/>
      <c r="K18810" s="153"/>
      <c r="L18810" s="153"/>
      <c r="M18810" s="153"/>
      <c r="N18810" s="153"/>
      <c r="O18810" s="153"/>
      <c r="P18810" s="153"/>
      <c r="Q18810" s="153"/>
      <c r="R18810" s="153"/>
      <c r="S18810" s="152"/>
      <c r="T18810" s="154"/>
    </row>
    <row r="18811" spans="8:20" x14ac:dyDescent="0.25">
      <c r="H18811" s="153"/>
      <c r="I18811" s="151"/>
      <c r="J18811" s="153"/>
      <c r="K18811" s="153"/>
      <c r="L18811" s="153"/>
      <c r="M18811" s="153"/>
      <c r="N18811" s="153"/>
      <c r="O18811" s="153"/>
      <c r="P18811" s="153"/>
      <c r="Q18811" s="153"/>
      <c r="R18811" s="153"/>
      <c r="S18811" s="152"/>
      <c r="T18811" s="154"/>
    </row>
    <row r="18812" spans="8:20" x14ac:dyDescent="0.25">
      <c r="H18812" s="153"/>
      <c r="I18812" s="151"/>
      <c r="J18812" s="153"/>
      <c r="K18812" s="153"/>
      <c r="L18812" s="153"/>
      <c r="M18812" s="153"/>
      <c r="N18812" s="153"/>
      <c r="O18812" s="153"/>
      <c r="P18812" s="153"/>
      <c r="Q18812" s="153"/>
      <c r="R18812" s="153"/>
      <c r="S18812" s="152"/>
      <c r="T18812" s="154"/>
    </row>
    <row r="18813" spans="8:20" x14ac:dyDescent="0.25">
      <c r="H18813" s="153"/>
      <c r="I18813" s="151"/>
      <c r="J18813" s="153"/>
      <c r="K18813" s="153"/>
      <c r="L18813" s="153"/>
      <c r="M18813" s="153"/>
      <c r="N18813" s="153"/>
      <c r="O18813" s="153"/>
      <c r="P18813" s="153"/>
      <c r="Q18813" s="153"/>
      <c r="R18813" s="153"/>
      <c r="S18813" s="152"/>
      <c r="T18813" s="154"/>
    </row>
    <row r="18814" spans="8:20" x14ac:dyDescent="0.25">
      <c r="H18814" s="153"/>
      <c r="I18814" s="151"/>
      <c r="J18814" s="153"/>
      <c r="K18814" s="153"/>
      <c r="L18814" s="153"/>
      <c r="M18814" s="153"/>
      <c r="N18814" s="153"/>
      <c r="O18814" s="153"/>
      <c r="P18814" s="153"/>
      <c r="Q18814" s="153"/>
      <c r="R18814" s="153"/>
      <c r="S18814" s="152"/>
      <c r="T18814" s="154"/>
    </row>
    <row r="18815" spans="8:20" x14ac:dyDescent="0.25">
      <c r="H18815" s="153"/>
      <c r="I18815" s="151"/>
      <c r="J18815" s="153"/>
      <c r="K18815" s="153"/>
      <c r="L18815" s="153"/>
      <c r="M18815" s="153"/>
      <c r="N18815" s="153"/>
      <c r="O18815" s="153"/>
      <c r="P18815" s="153"/>
      <c r="Q18815" s="153"/>
      <c r="R18815" s="153"/>
      <c r="S18815" s="152"/>
      <c r="T18815" s="154"/>
    </row>
    <row r="18816" spans="8:20" x14ac:dyDescent="0.25">
      <c r="H18816" s="153"/>
      <c r="I18816" s="151"/>
      <c r="J18816" s="153"/>
      <c r="K18816" s="153"/>
      <c r="L18816" s="153"/>
      <c r="M18816" s="153"/>
      <c r="N18816" s="153"/>
      <c r="O18816" s="153"/>
      <c r="P18816" s="153"/>
      <c r="Q18816" s="153"/>
      <c r="R18816" s="153"/>
      <c r="S18816" s="152"/>
      <c r="T18816" s="154"/>
    </row>
    <row r="18817" spans="8:20" x14ac:dyDescent="0.25">
      <c r="H18817" s="153"/>
      <c r="I18817" s="151"/>
      <c r="J18817" s="153"/>
      <c r="K18817" s="153"/>
      <c r="L18817" s="153"/>
      <c r="M18817" s="153"/>
      <c r="N18817" s="153"/>
      <c r="O18817" s="153"/>
      <c r="P18817" s="153"/>
      <c r="Q18817" s="153"/>
      <c r="R18817" s="153"/>
      <c r="S18817" s="152"/>
      <c r="T18817" s="154"/>
    </row>
    <row r="18818" spans="8:20" x14ac:dyDescent="0.25">
      <c r="H18818" s="153"/>
      <c r="I18818" s="151"/>
      <c r="J18818" s="153"/>
      <c r="K18818" s="153"/>
      <c r="L18818" s="153"/>
      <c r="M18818" s="153"/>
      <c r="N18818" s="153"/>
      <c r="O18818" s="153"/>
      <c r="P18818" s="153"/>
      <c r="Q18818" s="153"/>
      <c r="R18818" s="153"/>
      <c r="S18818" s="152"/>
      <c r="T18818" s="154"/>
    </row>
    <row r="18819" spans="8:20" x14ac:dyDescent="0.25">
      <c r="H18819" s="153"/>
      <c r="I18819" s="151"/>
      <c r="J18819" s="153"/>
      <c r="K18819" s="153"/>
      <c r="L18819" s="153"/>
      <c r="M18819" s="153"/>
      <c r="N18819" s="153"/>
      <c r="O18819" s="153"/>
      <c r="P18819" s="153"/>
      <c r="Q18819" s="153"/>
      <c r="R18819" s="153"/>
      <c r="S18819" s="152"/>
      <c r="T18819" s="154"/>
    </row>
    <row r="18820" spans="8:20" x14ac:dyDescent="0.25">
      <c r="H18820" s="153"/>
      <c r="I18820" s="151"/>
      <c r="J18820" s="153"/>
      <c r="K18820" s="153"/>
      <c r="L18820" s="153"/>
      <c r="M18820" s="153"/>
      <c r="N18820" s="153"/>
      <c r="O18820" s="153"/>
      <c r="P18820" s="153"/>
      <c r="Q18820" s="153"/>
      <c r="R18820" s="153"/>
      <c r="S18820" s="152"/>
      <c r="T18820" s="154"/>
    </row>
    <row r="18821" spans="8:20" x14ac:dyDescent="0.25">
      <c r="H18821" s="153"/>
      <c r="I18821" s="151"/>
      <c r="J18821" s="153"/>
      <c r="K18821" s="153"/>
      <c r="L18821" s="153"/>
      <c r="M18821" s="153"/>
      <c r="N18821" s="153"/>
      <c r="O18821" s="153"/>
      <c r="P18821" s="153"/>
      <c r="Q18821" s="153"/>
      <c r="R18821" s="153"/>
      <c r="S18821" s="152"/>
      <c r="T18821" s="154"/>
    </row>
    <row r="18822" spans="8:20" x14ac:dyDescent="0.25">
      <c r="H18822" s="153"/>
      <c r="I18822" s="151"/>
      <c r="J18822" s="153"/>
      <c r="K18822" s="153"/>
      <c r="L18822" s="153"/>
      <c r="M18822" s="153"/>
      <c r="N18822" s="153"/>
      <c r="O18822" s="153"/>
      <c r="P18822" s="153"/>
      <c r="Q18822" s="153"/>
      <c r="R18822" s="153"/>
      <c r="S18822" s="152"/>
      <c r="T18822" s="154"/>
    </row>
    <row r="18823" spans="8:20" x14ac:dyDescent="0.25">
      <c r="H18823" s="153"/>
      <c r="I18823" s="151"/>
      <c r="J18823" s="153"/>
      <c r="K18823" s="153"/>
      <c r="L18823" s="153"/>
      <c r="M18823" s="153"/>
      <c r="N18823" s="153"/>
      <c r="O18823" s="153"/>
      <c r="P18823" s="153"/>
      <c r="Q18823" s="153"/>
      <c r="R18823" s="153"/>
      <c r="S18823" s="152"/>
      <c r="T18823" s="154"/>
    </row>
    <row r="18824" spans="8:20" x14ac:dyDescent="0.25">
      <c r="H18824" s="153"/>
      <c r="I18824" s="151"/>
      <c r="J18824" s="153"/>
      <c r="K18824" s="153"/>
      <c r="L18824" s="153"/>
      <c r="M18824" s="153"/>
      <c r="N18824" s="153"/>
      <c r="O18824" s="153"/>
      <c r="P18824" s="153"/>
      <c r="Q18824" s="153"/>
      <c r="R18824" s="153"/>
      <c r="S18824" s="152"/>
      <c r="T18824" s="154"/>
    </row>
    <row r="18825" spans="8:20" x14ac:dyDescent="0.25">
      <c r="H18825" s="153"/>
      <c r="I18825" s="151"/>
      <c r="J18825" s="153"/>
      <c r="K18825" s="153"/>
      <c r="L18825" s="153"/>
      <c r="M18825" s="153"/>
      <c r="N18825" s="153"/>
      <c r="O18825" s="153"/>
      <c r="P18825" s="153"/>
      <c r="Q18825" s="153"/>
      <c r="R18825" s="153"/>
      <c r="S18825" s="152"/>
      <c r="T18825" s="154"/>
    </row>
    <row r="18826" spans="8:20" x14ac:dyDescent="0.25">
      <c r="H18826" s="153"/>
      <c r="I18826" s="151"/>
      <c r="J18826" s="153"/>
      <c r="K18826" s="153"/>
      <c r="L18826" s="153"/>
      <c r="M18826" s="153"/>
      <c r="N18826" s="153"/>
      <c r="O18826" s="153"/>
      <c r="P18826" s="153"/>
      <c r="Q18826" s="153"/>
      <c r="R18826" s="153"/>
      <c r="S18826" s="152"/>
      <c r="T18826" s="154"/>
    </row>
    <row r="18827" spans="8:20" x14ac:dyDescent="0.25">
      <c r="H18827" s="153"/>
      <c r="I18827" s="151"/>
      <c r="J18827" s="153"/>
      <c r="K18827" s="153"/>
      <c r="L18827" s="153"/>
      <c r="M18827" s="153"/>
      <c r="N18827" s="153"/>
      <c r="O18827" s="153"/>
      <c r="P18827" s="153"/>
      <c r="Q18827" s="153"/>
      <c r="R18827" s="153"/>
      <c r="S18827" s="152"/>
      <c r="T18827" s="154"/>
    </row>
    <row r="18828" spans="8:20" x14ac:dyDescent="0.25">
      <c r="H18828" s="153"/>
      <c r="I18828" s="151"/>
      <c r="J18828" s="153"/>
      <c r="K18828" s="153"/>
      <c r="L18828" s="153"/>
      <c r="M18828" s="153"/>
      <c r="N18828" s="153"/>
      <c r="O18828" s="153"/>
      <c r="P18828" s="153"/>
      <c r="Q18828" s="153"/>
      <c r="R18828" s="153"/>
      <c r="S18828" s="152"/>
      <c r="T18828" s="154"/>
    </row>
    <row r="18829" spans="8:20" x14ac:dyDescent="0.25">
      <c r="H18829" s="153"/>
      <c r="I18829" s="151"/>
      <c r="J18829" s="153"/>
      <c r="K18829" s="153"/>
      <c r="L18829" s="153"/>
      <c r="M18829" s="153"/>
      <c r="N18829" s="153"/>
      <c r="O18829" s="153"/>
      <c r="P18829" s="153"/>
      <c r="Q18829" s="153"/>
      <c r="R18829" s="153"/>
      <c r="S18829" s="152"/>
      <c r="T18829" s="154"/>
    </row>
    <row r="18830" spans="8:20" x14ac:dyDescent="0.25">
      <c r="H18830" s="153"/>
      <c r="I18830" s="151"/>
      <c r="J18830" s="153"/>
      <c r="K18830" s="153"/>
      <c r="L18830" s="153"/>
      <c r="M18830" s="153"/>
      <c r="N18830" s="153"/>
      <c r="O18830" s="153"/>
      <c r="P18830" s="153"/>
      <c r="Q18830" s="153"/>
      <c r="R18830" s="153"/>
      <c r="S18830" s="152"/>
      <c r="T18830" s="154"/>
    </row>
    <row r="18831" spans="8:20" x14ac:dyDescent="0.25">
      <c r="H18831" s="153"/>
      <c r="I18831" s="151"/>
      <c r="J18831" s="153"/>
      <c r="K18831" s="153"/>
      <c r="L18831" s="153"/>
      <c r="M18831" s="153"/>
      <c r="N18831" s="153"/>
      <c r="O18831" s="153"/>
      <c r="P18831" s="153"/>
      <c r="Q18831" s="153"/>
      <c r="R18831" s="153"/>
      <c r="S18831" s="152"/>
      <c r="T18831" s="154"/>
    </row>
    <row r="18832" spans="8:20" x14ac:dyDescent="0.25">
      <c r="H18832" s="153"/>
      <c r="I18832" s="151"/>
      <c r="J18832" s="153"/>
      <c r="K18832" s="153"/>
      <c r="L18832" s="153"/>
      <c r="M18832" s="153"/>
      <c r="N18832" s="153"/>
      <c r="O18832" s="153"/>
      <c r="P18832" s="153"/>
      <c r="Q18832" s="153"/>
      <c r="R18832" s="153"/>
      <c r="S18832" s="152"/>
      <c r="T18832" s="154"/>
    </row>
    <row r="18833" spans="8:20" x14ac:dyDescent="0.25">
      <c r="H18833" s="153"/>
      <c r="I18833" s="151"/>
      <c r="J18833" s="153"/>
      <c r="K18833" s="153"/>
      <c r="L18833" s="153"/>
      <c r="M18833" s="153"/>
      <c r="N18833" s="153"/>
      <c r="O18833" s="153"/>
      <c r="P18833" s="153"/>
      <c r="Q18833" s="153"/>
      <c r="R18833" s="153"/>
      <c r="S18833" s="152"/>
      <c r="T18833" s="154"/>
    </row>
    <row r="18834" spans="8:20" x14ac:dyDescent="0.25">
      <c r="H18834" s="153"/>
      <c r="I18834" s="151"/>
      <c r="J18834" s="153"/>
      <c r="K18834" s="153"/>
      <c r="L18834" s="153"/>
      <c r="M18834" s="153"/>
      <c r="N18834" s="153"/>
      <c r="O18834" s="153"/>
      <c r="P18834" s="153"/>
      <c r="Q18834" s="153"/>
      <c r="R18834" s="153"/>
      <c r="S18834" s="152"/>
      <c r="T18834" s="154"/>
    </row>
    <row r="18835" spans="8:20" x14ac:dyDescent="0.25">
      <c r="H18835" s="153"/>
      <c r="I18835" s="151"/>
      <c r="J18835" s="153"/>
      <c r="K18835" s="153"/>
      <c r="L18835" s="153"/>
      <c r="M18835" s="153"/>
      <c r="N18835" s="153"/>
      <c r="O18835" s="153"/>
      <c r="P18835" s="153"/>
      <c r="Q18835" s="153"/>
      <c r="R18835" s="153"/>
      <c r="S18835" s="152"/>
      <c r="T18835" s="154"/>
    </row>
    <row r="18836" spans="8:20" x14ac:dyDescent="0.25">
      <c r="H18836" s="153"/>
      <c r="I18836" s="151"/>
      <c r="J18836" s="153"/>
      <c r="K18836" s="153"/>
      <c r="L18836" s="153"/>
      <c r="M18836" s="153"/>
      <c r="N18836" s="153"/>
      <c r="O18836" s="153"/>
      <c r="P18836" s="153"/>
      <c r="Q18836" s="153"/>
      <c r="R18836" s="153"/>
      <c r="S18836" s="152"/>
      <c r="T18836" s="154"/>
    </row>
    <row r="18837" spans="8:20" x14ac:dyDescent="0.25">
      <c r="H18837" s="153"/>
      <c r="I18837" s="151"/>
      <c r="J18837" s="153"/>
      <c r="K18837" s="153"/>
      <c r="L18837" s="153"/>
      <c r="M18837" s="153"/>
      <c r="N18837" s="153"/>
      <c r="O18837" s="153"/>
      <c r="P18837" s="153"/>
      <c r="Q18837" s="153"/>
      <c r="R18837" s="153"/>
      <c r="S18837" s="152"/>
      <c r="T18837" s="154"/>
    </row>
    <row r="18838" spans="8:20" x14ac:dyDescent="0.25">
      <c r="H18838" s="153"/>
      <c r="I18838" s="151"/>
      <c r="J18838" s="153"/>
      <c r="K18838" s="153"/>
      <c r="L18838" s="153"/>
      <c r="M18838" s="153"/>
      <c r="N18838" s="153"/>
      <c r="O18838" s="153"/>
      <c r="P18838" s="153"/>
      <c r="Q18838" s="153"/>
      <c r="R18838" s="153"/>
      <c r="S18838" s="152"/>
      <c r="T18838" s="154"/>
    </row>
    <row r="18839" spans="8:20" x14ac:dyDescent="0.25">
      <c r="H18839" s="153"/>
      <c r="I18839" s="151"/>
      <c r="J18839" s="153"/>
      <c r="K18839" s="153"/>
      <c r="L18839" s="153"/>
      <c r="M18839" s="153"/>
      <c r="N18839" s="153"/>
      <c r="O18839" s="153"/>
      <c r="P18839" s="153"/>
      <c r="Q18839" s="153"/>
      <c r="R18839" s="153"/>
      <c r="S18839" s="152"/>
      <c r="T18839" s="154"/>
    </row>
    <row r="18840" spans="8:20" x14ac:dyDescent="0.25">
      <c r="H18840" s="153"/>
      <c r="I18840" s="151"/>
      <c r="J18840" s="153"/>
      <c r="K18840" s="153"/>
      <c r="L18840" s="153"/>
      <c r="M18840" s="153"/>
      <c r="N18840" s="153"/>
      <c r="O18840" s="153"/>
      <c r="P18840" s="153"/>
      <c r="Q18840" s="153"/>
      <c r="R18840" s="153"/>
      <c r="S18840" s="152"/>
      <c r="T18840" s="154"/>
    </row>
    <row r="18841" spans="8:20" x14ac:dyDescent="0.25">
      <c r="H18841" s="153"/>
      <c r="I18841" s="151"/>
      <c r="J18841" s="153"/>
      <c r="K18841" s="153"/>
      <c r="L18841" s="153"/>
      <c r="M18841" s="153"/>
      <c r="N18841" s="153"/>
      <c r="O18841" s="153"/>
      <c r="P18841" s="153"/>
      <c r="Q18841" s="153"/>
      <c r="R18841" s="153"/>
      <c r="S18841" s="152"/>
      <c r="T18841" s="154"/>
    </row>
    <row r="18842" spans="8:20" x14ac:dyDescent="0.25">
      <c r="H18842" s="153"/>
      <c r="I18842" s="151"/>
      <c r="J18842" s="153"/>
      <c r="K18842" s="153"/>
      <c r="L18842" s="153"/>
      <c r="M18842" s="153"/>
      <c r="N18842" s="153"/>
      <c r="O18842" s="153"/>
      <c r="P18842" s="153"/>
      <c r="Q18842" s="153"/>
      <c r="R18842" s="153"/>
      <c r="S18842" s="152"/>
      <c r="T18842" s="154"/>
    </row>
    <row r="18843" spans="8:20" x14ac:dyDescent="0.25">
      <c r="H18843" s="153"/>
      <c r="I18843" s="151"/>
      <c r="J18843" s="153"/>
      <c r="K18843" s="153"/>
      <c r="L18843" s="153"/>
      <c r="M18843" s="153"/>
      <c r="N18843" s="153"/>
      <c r="O18843" s="153"/>
      <c r="P18843" s="153"/>
      <c r="Q18843" s="153"/>
      <c r="R18843" s="153"/>
      <c r="S18843" s="152"/>
      <c r="T18843" s="154"/>
    </row>
    <row r="18844" spans="8:20" x14ac:dyDescent="0.25">
      <c r="H18844" s="153"/>
      <c r="I18844" s="151"/>
      <c r="J18844" s="153"/>
      <c r="K18844" s="153"/>
      <c r="L18844" s="153"/>
      <c r="M18844" s="153"/>
      <c r="N18844" s="153"/>
      <c r="O18844" s="153"/>
      <c r="P18844" s="153"/>
      <c r="Q18844" s="153"/>
      <c r="R18844" s="153"/>
      <c r="S18844" s="152"/>
      <c r="T18844" s="154"/>
    </row>
    <row r="18845" spans="8:20" x14ac:dyDescent="0.25">
      <c r="H18845" s="153"/>
      <c r="I18845" s="151"/>
      <c r="J18845" s="153"/>
      <c r="K18845" s="153"/>
      <c r="L18845" s="153"/>
      <c r="M18845" s="153"/>
      <c r="N18845" s="153"/>
      <c r="O18845" s="153"/>
      <c r="P18845" s="153"/>
      <c r="Q18845" s="153"/>
      <c r="R18845" s="153"/>
      <c r="S18845" s="152"/>
      <c r="T18845" s="154"/>
    </row>
    <row r="18846" spans="8:20" x14ac:dyDescent="0.25">
      <c r="H18846" s="153"/>
      <c r="I18846" s="151"/>
      <c r="J18846" s="153"/>
      <c r="K18846" s="153"/>
      <c r="L18846" s="153"/>
      <c r="M18846" s="153"/>
      <c r="N18846" s="153"/>
      <c r="O18846" s="153"/>
      <c r="P18846" s="153"/>
      <c r="Q18846" s="153"/>
      <c r="R18846" s="153"/>
      <c r="S18846" s="152"/>
      <c r="T18846" s="154"/>
    </row>
    <row r="18847" spans="8:20" x14ac:dyDescent="0.25">
      <c r="H18847" s="153"/>
      <c r="I18847" s="151"/>
      <c r="J18847" s="153"/>
      <c r="K18847" s="153"/>
      <c r="L18847" s="153"/>
      <c r="M18847" s="153"/>
      <c r="N18847" s="153"/>
      <c r="O18847" s="153"/>
      <c r="P18847" s="153"/>
      <c r="Q18847" s="153"/>
      <c r="R18847" s="153"/>
      <c r="S18847" s="152"/>
      <c r="T18847" s="154"/>
    </row>
    <row r="18848" spans="8:20" x14ac:dyDescent="0.25">
      <c r="H18848" s="153"/>
      <c r="I18848" s="151"/>
      <c r="J18848" s="153"/>
      <c r="K18848" s="153"/>
      <c r="L18848" s="153"/>
      <c r="M18848" s="153"/>
      <c r="N18848" s="153"/>
      <c r="O18848" s="153"/>
      <c r="P18848" s="153"/>
      <c r="Q18848" s="153"/>
      <c r="R18848" s="153"/>
      <c r="S18848" s="152"/>
      <c r="T18848" s="154"/>
    </row>
    <row r="18849" spans="8:20" x14ac:dyDescent="0.25">
      <c r="H18849" s="153"/>
      <c r="I18849" s="151"/>
      <c r="J18849" s="153"/>
      <c r="K18849" s="153"/>
      <c r="L18849" s="153"/>
      <c r="M18849" s="153"/>
      <c r="N18849" s="153"/>
      <c r="O18849" s="153"/>
      <c r="P18849" s="153"/>
      <c r="Q18849" s="153"/>
      <c r="R18849" s="153"/>
      <c r="S18849" s="152"/>
      <c r="T18849" s="154"/>
    </row>
    <row r="18850" spans="8:20" x14ac:dyDescent="0.25">
      <c r="H18850" s="153"/>
      <c r="I18850" s="151"/>
      <c r="J18850" s="153"/>
      <c r="K18850" s="153"/>
      <c r="L18850" s="153"/>
      <c r="M18850" s="153"/>
      <c r="N18850" s="153"/>
      <c r="O18850" s="153"/>
      <c r="P18850" s="153"/>
      <c r="Q18850" s="153"/>
      <c r="R18850" s="153"/>
      <c r="S18850" s="152"/>
      <c r="T18850" s="154"/>
    </row>
    <row r="18851" spans="8:20" x14ac:dyDescent="0.25">
      <c r="H18851" s="153"/>
      <c r="I18851" s="151"/>
      <c r="J18851" s="153"/>
      <c r="K18851" s="153"/>
      <c r="L18851" s="153"/>
      <c r="M18851" s="153"/>
      <c r="N18851" s="153"/>
      <c r="O18851" s="153"/>
      <c r="P18851" s="153"/>
      <c r="Q18851" s="153"/>
      <c r="R18851" s="153"/>
      <c r="S18851" s="152"/>
      <c r="T18851" s="154"/>
    </row>
    <row r="18852" spans="8:20" x14ac:dyDescent="0.25">
      <c r="H18852" s="153"/>
      <c r="I18852" s="151"/>
      <c r="J18852" s="153"/>
      <c r="K18852" s="153"/>
      <c r="L18852" s="153"/>
      <c r="M18852" s="153"/>
      <c r="N18852" s="153"/>
      <c r="O18852" s="153"/>
      <c r="P18852" s="153"/>
      <c r="Q18852" s="153"/>
      <c r="R18852" s="153"/>
      <c r="S18852" s="152"/>
      <c r="T18852" s="154"/>
    </row>
    <row r="18853" spans="8:20" x14ac:dyDescent="0.25">
      <c r="H18853" s="153"/>
      <c r="I18853" s="151"/>
      <c r="J18853" s="153"/>
      <c r="K18853" s="153"/>
      <c r="L18853" s="153"/>
      <c r="M18853" s="153"/>
      <c r="N18853" s="153"/>
      <c r="O18853" s="153"/>
      <c r="P18853" s="153"/>
      <c r="Q18853" s="153"/>
      <c r="R18853" s="153"/>
      <c r="S18853" s="152"/>
      <c r="T18853" s="154"/>
    </row>
    <row r="18854" spans="8:20" x14ac:dyDescent="0.25">
      <c r="H18854" s="153"/>
      <c r="I18854" s="151"/>
      <c r="J18854" s="153"/>
      <c r="K18854" s="153"/>
      <c r="L18854" s="153"/>
      <c r="M18854" s="153"/>
      <c r="N18854" s="153"/>
      <c r="O18854" s="153"/>
      <c r="P18854" s="153"/>
      <c r="Q18854" s="153"/>
      <c r="R18854" s="153"/>
      <c r="S18854" s="152"/>
      <c r="T18854" s="154"/>
    </row>
    <row r="18855" spans="8:20" x14ac:dyDescent="0.25">
      <c r="H18855" s="153"/>
      <c r="I18855" s="151"/>
      <c r="J18855" s="153"/>
      <c r="K18855" s="153"/>
      <c r="L18855" s="153"/>
      <c r="M18855" s="153"/>
      <c r="N18855" s="153"/>
      <c r="O18855" s="153"/>
      <c r="P18855" s="153"/>
      <c r="Q18855" s="153"/>
      <c r="R18855" s="153"/>
      <c r="S18855" s="152"/>
      <c r="T18855" s="154"/>
    </row>
    <row r="18856" spans="8:20" x14ac:dyDescent="0.25">
      <c r="H18856" s="153"/>
      <c r="I18856" s="151"/>
      <c r="J18856" s="153"/>
      <c r="K18856" s="153"/>
      <c r="L18856" s="153"/>
      <c r="M18856" s="153"/>
      <c r="N18856" s="153"/>
      <c r="O18856" s="153"/>
      <c r="P18856" s="153"/>
      <c r="Q18856" s="153"/>
      <c r="R18856" s="153"/>
      <c r="S18856" s="152"/>
      <c r="T18856" s="154"/>
    </row>
    <row r="18857" spans="8:20" x14ac:dyDescent="0.25">
      <c r="H18857" s="153"/>
      <c r="I18857" s="151"/>
      <c r="J18857" s="153"/>
      <c r="K18857" s="153"/>
      <c r="L18857" s="153"/>
      <c r="M18857" s="153"/>
      <c r="N18857" s="153"/>
      <c r="O18857" s="153"/>
      <c r="P18857" s="153"/>
      <c r="Q18857" s="153"/>
      <c r="R18857" s="153"/>
      <c r="S18857" s="152"/>
      <c r="T18857" s="154"/>
    </row>
    <row r="18858" spans="8:20" x14ac:dyDescent="0.25">
      <c r="H18858" s="153"/>
      <c r="I18858" s="151"/>
      <c r="J18858" s="153"/>
      <c r="K18858" s="153"/>
      <c r="L18858" s="153"/>
      <c r="M18858" s="153"/>
      <c r="N18858" s="153"/>
      <c r="O18858" s="153"/>
      <c r="P18858" s="153"/>
      <c r="Q18858" s="153"/>
      <c r="R18858" s="153"/>
      <c r="S18858" s="152"/>
      <c r="T18858" s="154"/>
    </row>
    <row r="18859" spans="8:20" x14ac:dyDescent="0.25">
      <c r="H18859" s="153"/>
      <c r="I18859" s="151"/>
      <c r="J18859" s="153"/>
      <c r="K18859" s="153"/>
      <c r="L18859" s="153"/>
      <c r="M18859" s="153"/>
      <c r="N18859" s="153"/>
      <c r="O18859" s="153"/>
      <c r="P18859" s="153"/>
      <c r="Q18859" s="153"/>
      <c r="R18859" s="153"/>
      <c r="S18859" s="152"/>
      <c r="T18859" s="154"/>
    </row>
    <row r="18860" spans="8:20" x14ac:dyDescent="0.25">
      <c r="H18860" s="153"/>
      <c r="I18860" s="151"/>
      <c r="J18860" s="153"/>
      <c r="K18860" s="153"/>
      <c r="L18860" s="153"/>
      <c r="M18860" s="153"/>
      <c r="N18860" s="153"/>
      <c r="O18860" s="153"/>
      <c r="P18860" s="153"/>
      <c r="Q18860" s="153"/>
      <c r="R18860" s="153"/>
      <c r="S18860" s="152"/>
      <c r="T18860" s="154"/>
    </row>
    <row r="18861" spans="8:20" x14ac:dyDescent="0.25">
      <c r="H18861" s="153"/>
      <c r="I18861" s="151"/>
      <c r="J18861" s="153"/>
      <c r="K18861" s="153"/>
      <c r="L18861" s="153"/>
      <c r="M18861" s="153"/>
      <c r="N18861" s="153"/>
      <c r="O18861" s="153"/>
      <c r="P18861" s="153"/>
      <c r="Q18861" s="153"/>
      <c r="R18861" s="153"/>
      <c r="S18861" s="152"/>
      <c r="T18861" s="154"/>
    </row>
    <row r="18862" spans="8:20" x14ac:dyDescent="0.25">
      <c r="H18862" s="153"/>
      <c r="I18862" s="151"/>
      <c r="J18862" s="153"/>
      <c r="K18862" s="153"/>
      <c r="L18862" s="153"/>
      <c r="M18862" s="153"/>
      <c r="N18862" s="153"/>
      <c r="O18862" s="153"/>
      <c r="P18862" s="153"/>
      <c r="Q18862" s="153"/>
      <c r="R18862" s="153"/>
      <c r="S18862" s="152"/>
      <c r="T18862" s="154"/>
    </row>
    <row r="18863" spans="8:20" x14ac:dyDescent="0.25">
      <c r="H18863" s="153"/>
      <c r="I18863" s="151"/>
      <c r="J18863" s="153"/>
      <c r="K18863" s="153"/>
      <c r="L18863" s="153"/>
      <c r="M18863" s="153"/>
      <c r="N18863" s="153"/>
      <c r="O18863" s="153"/>
      <c r="P18863" s="153"/>
      <c r="Q18863" s="153"/>
      <c r="R18863" s="153"/>
      <c r="S18863" s="152"/>
      <c r="T18863" s="154"/>
    </row>
    <row r="18864" spans="8:20" x14ac:dyDescent="0.25">
      <c r="H18864" s="153"/>
      <c r="I18864" s="151"/>
      <c r="J18864" s="153"/>
      <c r="K18864" s="153"/>
      <c r="L18864" s="153"/>
      <c r="M18864" s="153"/>
      <c r="N18864" s="153"/>
      <c r="O18864" s="153"/>
      <c r="P18864" s="153"/>
      <c r="Q18864" s="153"/>
      <c r="R18864" s="153"/>
      <c r="S18864" s="152"/>
      <c r="T18864" s="154"/>
    </row>
    <row r="18865" spans="8:20" x14ac:dyDescent="0.25">
      <c r="H18865" s="153"/>
      <c r="I18865" s="151"/>
      <c r="J18865" s="153"/>
      <c r="K18865" s="153"/>
      <c r="L18865" s="153"/>
      <c r="M18865" s="153"/>
      <c r="N18865" s="153"/>
      <c r="O18865" s="153"/>
      <c r="P18865" s="153"/>
      <c r="Q18865" s="153"/>
      <c r="R18865" s="153"/>
      <c r="S18865" s="152"/>
      <c r="T18865" s="154"/>
    </row>
    <row r="18866" spans="8:20" x14ac:dyDescent="0.25">
      <c r="H18866" s="153"/>
      <c r="I18866" s="151"/>
      <c r="J18866" s="153"/>
      <c r="K18866" s="153"/>
      <c r="L18866" s="153"/>
      <c r="M18866" s="153"/>
      <c r="N18866" s="153"/>
      <c r="O18866" s="153"/>
      <c r="P18866" s="153"/>
      <c r="Q18866" s="153"/>
      <c r="R18866" s="153"/>
      <c r="S18866" s="152"/>
      <c r="T18866" s="154"/>
    </row>
    <row r="18867" spans="8:20" x14ac:dyDescent="0.25">
      <c r="H18867" s="153"/>
      <c r="I18867" s="151"/>
      <c r="J18867" s="153"/>
      <c r="K18867" s="153"/>
      <c r="L18867" s="153"/>
      <c r="M18867" s="153"/>
      <c r="N18867" s="153"/>
      <c r="O18867" s="153"/>
      <c r="P18867" s="153"/>
      <c r="Q18867" s="153"/>
      <c r="R18867" s="153"/>
      <c r="S18867" s="152"/>
      <c r="T18867" s="154"/>
    </row>
    <row r="18868" spans="8:20" x14ac:dyDescent="0.25">
      <c r="H18868" s="153"/>
      <c r="I18868" s="151"/>
      <c r="J18868" s="153"/>
      <c r="K18868" s="153"/>
      <c r="L18868" s="153"/>
      <c r="M18868" s="153"/>
      <c r="N18868" s="153"/>
      <c r="O18868" s="153"/>
      <c r="P18868" s="153"/>
      <c r="Q18868" s="153"/>
      <c r="R18868" s="153"/>
      <c r="S18868" s="152"/>
      <c r="T18868" s="154"/>
    </row>
    <row r="18869" spans="8:20" x14ac:dyDescent="0.25">
      <c r="H18869" s="153"/>
      <c r="I18869" s="151"/>
      <c r="J18869" s="153"/>
      <c r="K18869" s="153"/>
      <c r="L18869" s="153"/>
      <c r="M18869" s="153"/>
      <c r="N18869" s="153"/>
      <c r="O18869" s="153"/>
      <c r="P18869" s="153"/>
      <c r="Q18869" s="153"/>
      <c r="R18869" s="153"/>
      <c r="S18869" s="152"/>
      <c r="T18869" s="154"/>
    </row>
    <row r="18870" spans="8:20" x14ac:dyDescent="0.25">
      <c r="H18870" s="153"/>
      <c r="I18870" s="151"/>
      <c r="J18870" s="153"/>
      <c r="K18870" s="153"/>
      <c r="L18870" s="153"/>
      <c r="M18870" s="153"/>
      <c r="N18870" s="153"/>
      <c r="O18870" s="153"/>
      <c r="P18870" s="153"/>
      <c r="Q18870" s="153"/>
      <c r="R18870" s="153"/>
      <c r="S18870" s="152"/>
      <c r="T18870" s="154"/>
    </row>
    <row r="18871" spans="8:20" x14ac:dyDescent="0.25">
      <c r="H18871" s="153"/>
      <c r="I18871" s="151"/>
      <c r="J18871" s="153"/>
      <c r="K18871" s="153"/>
      <c r="L18871" s="153"/>
      <c r="M18871" s="153"/>
      <c r="N18871" s="153"/>
      <c r="O18871" s="153"/>
      <c r="P18871" s="153"/>
      <c r="Q18871" s="153"/>
      <c r="R18871" s="153"/>
      <c r="S18871" s="152"/>
      <c r="T18871" s="154"/>
    </row>
    <row r="18872" spans="8:20" x14ac:dyDescent="0.25">
      <c r="H18872" s="153"/>
      <c r="I18872" s="151"/>
      <c r="J18872" s="153"/>
      <c r="K18872" s="153"/>
      <c r="L18872" s="153"/>
      <c r="M18872" s="153"/>
      <c r="N18872" s="153"/>
      <c r="O18872" s="153"/>
      <c r="P18872" s="153"/>
      <c r="Q18872" s="153"/>
      <c r="R18872" s="153"/>
      <c r="S18872" s="152"/>
      <c r="T18872" s="154"/>
    </row>
    <row r="18873" spans="8:20" x14ac:dyDescent="0.25">
      <c r="H18873" s="153"/>
      <c r="I18873" s="151"/>
      <c r="J18873" s="153"/>
      <c r="K18873" s="153"/>
      <c r="L18873" s="153"/>
      <c r="M18873" s="153"/>
      <c r="N18873" s="153"/>
      <c r="O18873" s="153"/>
      <c r="P18873" s="153"/>
      <c r="Q18873" s="153"/>
      <c r="R18873" s="153"/>
      <c r="S18873" s="152"/>
      <c r="T18873" s="154"/>
    </row>
    <row r="18874" spans="8:20" x14ac:dyDescent="0.25">
      <c r="H18874" s="153"/>
      <c r="I18874" s="151"/>
      <c r="J18874" s="153"/>
      <c r="K18874" s="153"/>
      <c r="L18874" s="153"/>
      <c r="M18874" s="153"/>
      <c r="N18874" s="153"/>
      <c r="O18874" s="153"/>
      <c r="P18874" s="153"/>
      <c r="Q18874" s="153"/>
      <c r="R18874" s="153"/>
      <c r="S18874" s="152"/>
      <c r="T18874" s="154"/>
    </row>
    <row r="18875" spans="8:20" x14ac:dyDescent="0.25">
      <c r="H18875" s="153"/>
      <c r="I18875" s="151"/>
      <c r="J18875" s="153"/>
      <c r="K18875" s="153"/>
      <c r="L18875" s="153"/>
      <c r="M18875" s="153"/>
      <c r="N18875" s="153"/>
      <c r="O18875" s="153"/>
      <c r="P18875" s="153"/>
      <c r="Q18875" s="153"/>
      <c r="R18875" s="153"/>
      <c r="S18875" s="152"/>
      <c r="T18875" s="154"/>
    </row>
    <row r="18876" spans="8:20" x14ac:dyDescent="0.25">
      <c r="H18876" s="153"/>
      <c r="I18876" s="151"/>
      <c r="J18876" s="153"/>
      <c r="K18876" s="153"/>
      <c r="L18876" s="153"/>
      <c r="M18876" s="153"/>
      <c r="N18876" s="153"/>
      <c r="O18876" s="153"/>
      <c r="P18876" s="153"/>
      <c r="Q18876" s="153"/>
      <c r="R18876" s="153"/>
      <c r="S18876" s="152"/>
      <c r="T18876" s="154"/>
    </row>
    <row r="18877" spans="8:20" x14ac:dyDescent="0.25">
      <c r="H18877" s="153"/>
      <c r="I18877" s="151"/>
      <c r="J18877" s="153"/>
      <c r="K18877" s="153"/>
      <c r="L18877" s="153"/>
      <c r="M18877" s="153"/>
      <c r="N18877" s="153"/>
      <c r="O18877" s="153"/>
      <c r="P18877" s="153"/>
      <c r="Q18877" s="153"/>
      <c r="R18877" s="153"/>
      <c r="S18877" s="152"/>
      <c r="T18877" s="154"/>
    </row>
    <row r="18878" spans="8:20" x14ac:dyDescent="0.25">
      <c r="H18878" s="153"/>
      <c r="I18878" s="151"/>
      <c r="J18878" s="153"/>
      <c r="K18878" s="153"/>
      <c r="L18878" s="153"/>
      <c r="M18878" s="153"/>
      <c r="N18878" s="153"/>
      <c r="O18878" s="153"/>
      <c r="P18878" s="153"/>
      <c r="Q18878" s="153"/>
      <c r="R18878" s="153"/>
      <c r="S18878" s="152"/>
      <c r="T18878" s="154"/>
    </row>
    <row r="18879" spans="8:20" x14ac:dyDescent="0.25">
      <c r="H18879" s="153"/>
      <c r="I18879" s="151"/>
      <c r="J18879" s="153"/>
      <c r="K18879" s="153"/>
      <c r="L18879" s="153"/>
      <c r="M18879" s="153"/>
      <c r="N18879" s="153"/>
      <c r="O18879" s="153"/>
      <c r="P18879" s="153"/>
      <c r="Q18879" s="153"/>
      <c r="R18879" s="153"/>
      <c r="S18879" s="152"/>
      <c r="T18879" s="154"/>
    </row>
    <row r="18880" spans="8:20" x14ac:dyDescent="0.25">
      <c r="H18880" s="153"/>
      <c r="I18880" s="151"/>
      <c r="J18880" s="153"/>
      <c r="K18880" s="153"/>
      <c r="L18880" s="153"/>
      <c r="M18880" s="153"/>
      <c r="N18880" s="153"/>
      <c r="O18880" s="153"/>
      <c r="P18880" s="153"/>
      <c r="Q18880" s="153"/>
      <c r="R18880" s="153"/>
      <c r="S18880" s="152"/>
      <c r="T18880" s="154"/>
    </row>
    <row r="18881" spans="8:20" x14ac:dyDescent="0.25">
      <c r="H18881" s="153"/>
      <c r="I18881" s="151"/>
      <c r="J18881" s="153"/>
      <c r="K18881" s="153"/>
      <c r="L18881" s="153"/>
      <c r="M18881" s="153"/>
      <c r="N18881" s="153"/>
      <c r="O18881" s="153"/>
      <c r="P18881" s="153"/>
      <c r="Q18881" s="153"/>
      <c r="R18881" s="153"/>
      <c r="S18881" s="152"/>
      <c r="T18881" s="154"/>
    </row>
    <row r="18882" spans="8:20" x14ac:dyDescent="0.25">
      <c r="H18882" s="153"/>
      <c r="I18882" s="151"/>
      <c r="J18882" s="153"/>
      <c r="K18882" s="153"/>
      <c r="L18882" s="153"/>
      <c r="M18882" s="153"/>
      <c r="N18882" s="153"/>
      <c r="O18882" s="153"/>
      <c r="P18882" s="153"/>
      <c r="Q18882" s="153"/>
      <c r="R18882" s="153"/>
      <c r="S18882" s="152"/>
      <c r="T18882" s="154"/>
    </row>
    <row r="18883" spans="8:20" x14ac:dyDescent="0.25">
      <c r="H18883" s="153"/>
      <c r="I18883" s="151"/>
      <c r="J18883" s="153"/>
      <c r="K18883" s="153"/>
      <c r="L18883" s="153"/>
      <c r="M18883" s="153"/>
      <c r="N18883" s="153"/>
      <c r="O18883" s="153"/>
      <c r="P18883" s="153"/>
      <c r="Q18883" s="153"/>
      <c r="R18883" s="153"/>
      <c r="S18883" s="152"/>
      <c r="T18883" s="154"/>
    </row>
    <row r="18884" spans="8:20" x14ac:dyDescent="0.25">
      <c r="H18884" s="153"/>
      <c r="I18884" s="151"/>
      <c r="J18884" s="153"/>
      <c r="K18884" s="153"/>
      <c r="L18884" s="153"/>
      <c r="M18884" s="153"/>
      <c r="N18884" s="153"/>
      <c r="O18884" s="153"/>
      <c r="P18884" s="153"/>
      <c r="Q18884" s="153"/>
      <c r="R18884" s="153"/>
      <c r="S18884" s="152"/>
      <c r="T18884" s="154"/>
    </row>
    <row r="18885" spans="8:20" x14ac:dyDescent="0.25">
      <c r="H18885" s="153"/>
      <c r="I18885" s="151"/>
      <c r="J18885" s="153"/>
      <c r="K18885" s="153"/>
      <c r="L18885" s="153"/>
      <c r="M18885" s="153"/>
      <c r="N18885" s="153"/>
      <c r="O18885" s="153"/>
      <c r="P18885" s="153"/>
      <c r="Q18885" s="153"/>
      <c r="R18885" s="153"/>
      <c r="S18885" s="152"/>
      <c r="T18885" s="154"/>
    </row>
    <row r="18886" spans="8:20" x14ac:dyDescent="0.25">
      <c r="H18886" s="153"/>
      <c r="I18886" s="151"/>
      <c r="J18886" s="153"/>
      <c r="K18886" s="153"/>
      <c r="L18886" s="153"/>
      <c r="M18886" s="153"/>
      <c r="N18886" s="153"/>
      <c r="O18886" s="153"/>
      <c r="P18886" s="153"/>
      <c r="Q18886" s="153"/>
      <c r="R18886" s="153"/>
      <c r="S18886" s="152"/>
      <c r="T18886" s="154"/>
    </row>
    <row r="18887" spans="8:20" x14ac:dyDescent="0.25">
      <c r="H18887" s="153"/>
      <c r="I18887" s="151"/>
      <c r="J18887" s="153"/>
      <c r="K18887" s="153"/>
      <c r="L18887" s="153"/>
      <c r="M18887" s="153"/>
      <c r="N18887" s="153"/>
      <c r="O18887" s="153"/>
      <c r="P18887" s="153"/>
      <c r="Q18887" s="153"/>
      <c r="R18887" s="153"/>
      <c r="S18887" s="152"/>
      <c r="T18887" s="154"/>
    </row>
    <row r="18888" spans="8:20" x14ac:dyDescent="0.25">
      <c r="H18888" s="153"/>
      <c r="I18888" s="151"/>
      <c r="J18888" s="153"/>
      <c r="K18888" s="153"/>
      <c r="L18888" s="153"/>
      <c r="M18888" s="153"/>
      <c r="N18888" s="153"/>
      <c r="O18888" s="153"/>
      <c r="P18888" s="153"/>
      <c r="Q18888" s="153"/>
      <c r="R18888" s="153"/>
      <c r="S18888" s="152"/>
      <c r="T18888" s="154"/>
    </row>
    <row r="18889" spans="8:20" x14ac:dyDescent="0.25">
      <c r="H18889" s="153"/>
      <c r="I18889" s="151"/>
      <c r="J18889" s="153"/>
      <c r="K18889" s="153"/>
      <c r="L18889" s="153"/>
      <c r="M18889" s="153"/>
      <c r="N18889" s="153"/>
      <c r="O18889" s="153"/>
      <c r="P18889" s="153"/>
      <c r="Q18889" s="153"/>
      <c r="R18889" s="153"/>
      <c r="S18889" s="152"/>
      <c r="T18889" s="154"/>
    </row>
    <row r="18890" spans="8:20" x14ac:dyDescent="0.25">
      <c r="H18890" s="153"/>
      <c r="I18890" s="151"/>
      <c r="J18890" s="153"/>
      <c r="K18890" s="153"/>
      <c r="L18890" s="153"/>
      <c r="M18890" s="153"/>
      <c r="N18890" s="153"/>
      <c r="O18890" s="153"/>
      <c r="P18890" s="153"/>
      <c r="Q18890" s="153"/>
      <c r="R18890" s="153"/>
      <c r="S18890" s="152"/>
      <c r="T18890" s="154"/>
    </row>
    <row r="18891" spans="8:20" x14ac:dyDescent="0.25">
      <c r="H18891" s="153"/>
      <c r="I18891" s="151"/>
      <c r="J18891" s="153"/>
      <c r="K18891" s="153"/>
      <c r="L18891" s="153"/>
      <c r="M18891" s="153"/>
      <c r="N18891" s="153"/>
      <c r="O18891" s="153"/>
      <c r="P18891" s="153"/>
      <c r="Q18891" s="153"/>
      <c r="R18891" s="153"/>
      <c r="S18891" s="152"/>
      <c r="T18891" s="154"/>
    </row>
    <row r="18892" spans="8:20" x14ac:dyDescent="0.25">
      <c r="H18892" s="153"/>
      <c r="I18892" s="151"/>
      <c r="J18892" s="153"/>
      <c r="K18892" s="153"/>
      <c r="L18892" s="153"/>
      <c r="M18892" s="153"/>
      <c r="N18892" s="153"/>
      <c r="O18892" s="153"/>
      <c r="P18892" s="153"/>
      <c r="Q18892" s="153"/>
      <c r="R18892" s="153"/>
      <c r="S18892" s="152"/>
      <c r="T18892" s="154"/>
    </row>
    <row r="18893" spans="8:20" x14ac:dyDescent="0.25">
      <c r="H18893" s="153"/>
      <c r="I18893" s="151"/>
      <c r="J18893" s="153"/>
      <c r="K18893" s="153"/>
      <c r="L18893" s="153"/>
      <c r="M18893" s="153"/>
      <c r="N18893" s="153"/>
      <c r="O18893" s="153"/>
      <c r="P18893" s="153"/>
      <c r="Q18893" s="153"/>
      <c r="R18893" s="153"/>
      <c r="S18893" s="152"/>
      <c r="T18893" s="154"/>
    </row>
    <row r="18894" spans="8:20" x14ac:dyDescent="0.25">
      <c r="H18894" s="153"/>
      <c r="I18894" s="151"/>
      <c r="J18894" s="153"/>
      <c r="K18894" s="153"/>
      <c r="L18894" s="153"/>
      <c r="M18894" s="153"/>
      <c r="N18894" s="153"/>
      <c r="O18894" s="153"/>
      <c r="P18894" s="153"/>
      <c r="Q18894" s="153"/>
      <c r="R18894" s="153"/>
      <c r="S18894" s="152"/>
      <c r="T18894" s="154"/>
    </row>
    <row r="18895" spans="8:20" x14ac:dyDescent="0.25">
      <c r="H18895" s="153"/>
      <c r="I18895" s="151"/>
      <c r="J18895" s="153"/>
      <c r="K18895" s="153"/>
      <c r="L18895" s="153"/>
      <c r="M18895" s="153"/>
      <c r="N18895" s="153"/>
      <c r="O18895" s="153"/>
      <c r="P18895" s="153"/>
      <c r="Q18895" s="153"/>
      <c r="R18895" s="153"/>
      <c r="S18895" s="152"/>
      <c r="T18895" s="154"/>
    </row>
    <row r="18896" spans="8:20" x14ac:dyDescent="0.25">
      <c r="H18896" s="153"/>
      <c r="I18896" s="151"/>
      <c r="J18896" s="153"/>
      <c r="K18896" s="153"/>
      <c r="L18896" s="153"/>
      <c r="M18896" s="153"/>
      <c r="N18896" s="153"/>
      <c r="O18896" s="153"/>
      <c r="P18896" s="153"/>
      <c r="Q18896" s="153"/>
      <c r="R18896" s="153"/>
      <c r="S18896" s="152"/>
      <c r="T18896" s="154"/>
    </row>
    <row r="18897" spans="8:20" x14ac:dyDescent="0.25">
      <c r="H18897" s="153"/>
      <c r="I18897" s="151"/>
      <c r="J18897" s="153"/>
      <c r="K18897" s="153"/>
      <c r="L18897" s="153"/>
      <c r="M18897" s="153"/>
      <c r="N18897" s="153"/>
      <c r="O18897" s="153"/>
      <c r="P18897" s="153"/>
      <c r="Q18897" s="153"/>
      <c r="R18897" s="153"/>
      <c r="S18897" s="152"/>
      <c r="T18897" s="154"/>
    </row>
    <row r="18898" spans="8:20" x14ac:dyDescent="0.25">
      <c r="H18898" s="153"/>
      <c r="I18898" s="151"/>
      <c r="J18898" s="153"/>
      <c r="K18898" s="153"/>
      <c r="L18898" s="153"/>
      <c r="M18898" s="153"/>
      <c r="N18898" s="153"/>
      <c r="O18898" s="153"/>
      <c r="P18898" s="153"/>
      <c r="Q18898" s="153"/>
      <c r="R18898" s="153"/>
      <c r="S18898" s="152"/>
      <c r="T18898" s="154"/>
    </row>
    <row r="18899" spans="8:20" x14ac:dyDescent="0.25">
      <c r="H18899" s="153"/>
      <c r="I18899" s="151"/>
      <c r="J18899" s="153"/>
      <c r="K18899" s="153"/>
      <c r="L18899" s="153"/>
      <c r="M18899" s="153"/>
      <c r="N18899" s="153"/>
      <c r="O18899" s="153"/>
      <c r="P18899" s="153"/>
      <c r="Q18899" s="153"/>
      <c r="R18899" s="153"/>
      <c r="S18899" s="152"/>
      <c r="T18899" s="154"/>
    </row>
    <row r="18900" spans="8:20" x14ac:dyDescent="0.25">
      <c r="H18900" s="153"/>
      <c r="I18900" s="151"/>
      <c r="J18900" s="153"/>
      <c r="K18900" s="153"/>
      <c r="L18900" s="153"/>
      <c r="M18900" s="153"/>
      <c r="N18900" s="153"/>
      <c r="O18900" s="153"/>
      <c r="P18900" s="153"/>
      <c r="Q18900" s="153"/>
      <c r="R18900" s="153"/>
      <c r="S18900" s="152"/>
      <c r="T18900" s="154"/>
    </row>
    <row r="18901" spans="8:20" x14ac:dyDescent="0.25">
      <c r="H18901" s="153"/>
      <c r="I18901" s="151"/>
      <c r="J18901" s="153"/>
      <c r="K18901" s="153"/>
      <c r="L18901" s="153"/>
      <c r="M18901" s="153"/>
      <c r="N18901" s="153"/>
      <c r="O18901" s="153"/>
      <c r="P18901" s="153"/>
      <c r="Q18901" s="153"/>
      <c r="R18901" s="153"/>
      <c r="S18901" s="152"/>
      <c r="T18901" s="154"/>
    </row>
    <row r="18902" spans="8:20" x14ac:dyDescent="0.25">
      <c r="H18902" s="153"/>
      <c r="I18902" s="151"/>
      <c r="J18902" s="153"/>
      <c r="K18902" s="153"/>
      <c r="L18902" s="153"/>
      <c r="M18902" s="153"/>
      <c r="N18902" s="153"/>
      <c r="O18902" s="153"/>
      <c r="P18902" s="153"/>
      <c r="Q18902" s="153"/>
      <c r="R18902" s="153"/>
      <c r="S18902" s="152"/>
      <c r="T18902" s="154"/>
    </row>
    <row r="18903" spans="8:20" x14ac:dyDescent="0.25">
      <c r="H18903" s="153"/>
      <c r="I18903" s="151"/>
      <c r="J18903" s="153"/>
      <c r="K18903" s="153"/>
      <c r="L18903" s="153"/>
      <c r="M18903" s="153"/>
      <c r="N18903" s="153"/>
      <c r="O18903" s="153"/>
      <c r="P18903" s="153"/>
      <c r="Q18903" s="153"/>
      <c r="R18903" s="153"/>
      <c r="S18903" s="152"/>
      <c r="T18903" s="154"/>
    </row>
    <row r="18904" spans="8:20" x14ac:dyDescent="0.25">
      <c r="H18904" s="153"/>
      <c r="I18904" s="151"/>
      <c r="J18904" s="153"/>
      <c r="K18904" s="153"/>
      <c r="L18904" s="153"/>
      <c r="M18904" s="153"/>
      <c r="N18904" s="153"/>
      <c r="O18904" s="153"/>
      <c r="P18904" s="153"/>
      <c r="Q18904" s="153"/>
      <c r="R18904" s="153"/>
      <c r="S18904" s="152"/>
      <c r="T18904" s="154"/>
    </row>
    <row r="18905" spans="8:20" x14ac:dyDescent="0.25">
      <c r="H18905" s="153"/>
      <c r="I18905" s="151"/>
      <c r="J18905" s="153"/>
      <c r="K18905" s="153"/>
      <c r="L18905" s="153"/>
      <c r="M18905" s="153"/>
      <c r="N18905" s="153"/>
      <c r="O18905" s="153"/>
      <c r="P18905" s="153"/>
      <c r="Q18905" s="153"/>
      <c r="R18905" s="153"/>
      <c r="S18905" s="152"/>
      <c r="T18905" s="154"/>
    </row>
    <row r="18906" spans="8:20" x14ac:dyDescent="0.25">
      <c r="H18906" s="153"/>
      <c r="I18906" s="151"/>
      <c r="J18906" s="153"/>
      <c r="K18906" s="153"/>
      <c r="L18906" s="153"/>
      <c r="M18906" s="153"/>
      <c r="N18906" s="153"/>
      <c r="O18906" s="153"/>
      <c r="P18906" s="153"/>
      <c r="Q18906" s="153"/>
      <c r="R18906" s="153"/>
      <c r="S18906" s="152"/>
      <c r="T18906" s="154"/>
    </row>
    <row r="18907" spans="8:20" x14ac:dyDescent="0.25">
      <c r="H18907" s="153"/>
      <c r="I18907" s="151"/>
      <c r="J18907" s="153"/>
      <c r="K18907" s="153"/>
      <c r="L18907" s="153"/>
      <c r="M18907" s="153"/>
      <c r="N18907" s="153"/>
      <c r="O18907" s="153"/>
      <c r="P18907" s="153"/>
      <c r="Q18907" s="153"/>
      <c r="R18907" s="153"/>
      <c r="S18907" s="152"/>
      <c r="T18907" s="154"/>
    </row>
    <row r="18908" spans="8:20" x14ac:dyDescent="0.25">
      <c r="H18908" s="153"/>
      <c r="I18908" s="151"/>
      <c r="J18908" s="153"/>
      <c r="K18908" s="153"/>
      <c r="L18908" s="153"/>
      <c r="M18908" s="153"/>
      <c r="N18908" s="153"/>
      <c r="O18908" s="153"/>
      <c r="P18908" s="153"/>
      <c r="Q18908" s="153"/>
      <c r="R18908" s="153"/>
      <c r="S18908" s="152"/>
      <c r="T18908" s="154"/>
    </row>
    <row r="18909" spans="8:20" x14ac:dyDescent="0.25">
      <c r="H18909" s="153"/>
      <c r="I18909" s="151"/>
      <c r="J18909" s="153"/>
      <c r="K18909" s="153"/>
      <c r="L18909" s="153"/>
      <c r="M18909" s="153"/>
      <c r="N18909" s="153"/>
      <c r="O18909" s="153"/>
      <c r="P18909" s="153"/>
      <c r="Q18909" s="153"/>
      <c r="R18909" s="153"/>
      <c r="S18909" s="152"/>
      <c r="T18909" s="154"/>
    </row>
    <row r="18910" spans="8:20" x14ac:dyDescent="0.25">
      <c r="H18910" s="153"/>
      <c r="I18910" s="151"/>
      <c r="J18910" s="153"/>
      <c r="K18910" s="153"/>
      <c r="L18910" s="153"/>
      <c r="M18910" s="153"/>
      <c r="N18910" s="153"/>
      <c r="O18910" s="153"/>
      <c r="P18910" s="153"/>
      <c r="Q18910" s="153"/>
      <c r="R18910" s="153"/>
      <c r="S18910" s="152"/>
      <c r="T18910" s="154"/>
    </row>
    <row r="18911" spans="8:20" x14ac:dyDescent="0.25">
      <c r="H18911" s="153"/>
      <c r="I18911" s="151"/>
      <c r="J18911" s="153"/>
      <c r="K18911" s="153"/>
      <c r="L18911" s="153"/>
      <c r="M18911" s="153"/>
      <c r="N18911" s="153"/>
      <c r="O18911" s="153"/>
      <c r="P18911" s="153"/>
      <c r="Q18911" s="153"/>
      <c r="R18911" s="153"/>
      <c r="S18911" s="152"/>
      <c r="T18911" s="154"/>
    </row>
    <row r="18912" spans="8:20" x14ac:dyDescent="0.25">
      <c r="H18912" s="153"/>
      <c r="I18912" s="151"/>
      <c r="J18912" s="153"/>
      <c r="K18912" s="153"/>
      <c r="L18912" s="153"/>
      <c r="M18912" s="153"/>
      <c r="N18912" s="153"/>
      <c r="O18912" s="153"/>
      <c r="P18912" s="153"/>
      <c r="Q18912" s="153"/>
      <c r="R18912" s="153"/>
      <c r="S18912" s="152"/>
      <c r="T18912" s="154"/>
    </row>
    <row r="18913" spans="8:20" x14ac:dyDescent="0.25">
      <c r="H18913" s="153"/>
      <c r="I18913" s="151"/>
      <c r="J18913" s="153"/>
      <c r="K18913" s="153"/>
      <c r="L18913" s="153"/>
      <c r="M18913" s="153"/>
      <c r="N18913" s="153"/>
      <c r="O18913" s="153"/>
      <c r="P18913" s="153"/>
      <c r="Q18913" s="153"/>
      <c r="R18913" s="153"/>
      <c r="S18913" s="152"/>
      <c r="T18913" s="154"/>
    </row>
    <row r="18914" spans="8:20" x14ac:dyDescent="0.25">
      <c r="H18914" s="153"/>
      <c r="I18914" s="151"/>
      <c r="J18914" s="153"/>
      <c r="K18914" s="153"/>
      <c r="L18914" s="153"/>
      <c r="M18914" s="153"/>
      <c r="N18914" s="153"/>
      <c r="O18914" s="153"/>
      <c r="P18914" s="153"/>
      <c r="Q18914" s="153"/>
      <c r="R18914" s="153"/>
      <c r="S18914" s="152"/>
      <c r="T18914" s="154"/>
    </row>
    <row r="18915" spans="8:20" x14ac:dyDescent="0.25">
      <c r="H18915" s="153"/>
      <c r="I18915" s="151"/>
      <c r="J18915" s="153"/>
      <c r="K18915" s="153"/>
      <c r="L18915" s="153"/>
      <c r="M18915" s="153"/>
      <c r="N18915" s="153"/>
      <c r="O18915" s="153"/>
      <c r="P18915" s="153"/>
      <c r="Q18915" s="153"/>
      <c r="R18915" s="153"/>
      <c r="S18915" s="152"/>
      <c r="T18915" s="154"/>
    </row>
    <row r="18916" spans="8:20" x14ac:dyDescent="0.25">
      <c r="H18916" s="153"/>
      <c r="I18916" s="151"/>
      <c r="J18916" s="153"/>
      <c r="K18916" s="153"/>
      <c r="L18916" s="153"/>
      <c r="M18916" s="153"/>
      <c r="N18916" s="153"/>
      <c r="O18916" s="153"/>
      <c r="P18916" s="153"/>
      <c r="Q18916" s="153"/>
      <c r="R18916" s="153"/>
      <c r="S18916" s="152"/>
      <c r="T18916" s="154"/>
    </row>
    <row r="18917" spans="8:20" x14ac:dyDescent="0.25">
      <c r="H18917" s="153"/>
      <c r="I18917" s="151"/>
      <c r="J18917" s="153"/>
      <c r="K18917" s="153"/>
      <c r="L18917" s="153"/>
      <c r="M18917" s="153"/>
      <c r="N18917" s="153"/>
      <c r="O18917" s="153"/>
      <c r="P18917" s="153"/>
      <c r="Q18917" s="153"/>
      <c r="R18917" s="153"/>
      <c r="S18917" s="152"/>
      <c r="T18917" s="154"/>
    </row>
    <row r="18918" spans="8:20" x14ac:dyDescent="0.25">
      <c r="H18918" s="153"/>
      <c r="I18918" s="151"/>
      <c r="J18918" s="153"/>
      <c r="K18918" s="153"/>
      <c r="L18918" s="153"/>
      <c r="M18918" s="153"/>
      <c r="N18918" s="153"/>
      <c r="O18918" s="153"/>
      <c r="P18918" s="153"/>
      <c r="Q18918" s="153"/>
      <c r="R18918" s="153"/>
      <c r="S18918" s="152"/>
      <c r="T18918" s="154"/>
    </row>
    <row r="18919" spans="8:20" x14ac:dyDescent="0.25">
      <c r="H18919" s="153"/>
      <c r="I18919" s="151"/>
      <c r="J18919" s="153"/>
      <c r="K18919" s="153"/>
      <c r="L18919" s="153"/>
      <c r="M18919" s="153"/>
      <c r="N18919" s="153"/>
      <c r="O18919" s="153"/>
      <c r="P18919" s="153"/>
      <c r="Q18919" s="153"/>
      <c r="R18919" s="153"/>
      <c r="S18919" s="152"/>
      <c r="T18919" s="154"/>
    </row>
    <row r="18920" spans="8:20" x14ac:dyDescent="0.25">
      <c r="H18920" s="153"/>
      <c r="I18920" s="151"/>
      <c r="J18920" s="153"/>
      <c r="K18920" s="153"/>
      <c r="L18920" s="153"/>
      <c r="M18920" s="153"/>
      <c r="N18920" s="153"/>
      <c r="O18920" s="153"/>
      <c r="P18920" s="153"/>
      <c r="Q18920" s="153"/>
      <c r="R18920" s="153"/>
      <c r="S18920" s="152"/>
      <c r="T18920" s="154"/>
    </row>
    <row r="18921" spans="8:20" x14ac:dyDescent="0.25">
      <c r="H18921" s="153"/>
      <c r="I18921" s="151"/>
      <c r="J18921" s="153"/>
      <c r="K18921" s="153"/>
      <c r="L18921" s="153"/>
      <c r="M18921" s="153"/>
      <c r="N18921" s="153"/>
      <c r="O18921" s="153"/>
      <c r="P18921" s="153"/>
      <c r="Q18921" s="153"/>
      <c r="R18921" s="153"/>
      <c r="S18921" s="152"/>
      <c r="T18921" s="154"/>
    </row>
    <row r="18922" spans="8:20" x14ac:dyDescent="0.25">
      <c r="H18922" s="153"/>
      <c r="I18922" s="151"/>
      <c r="J18922" s="153"/>
      <c r="K18922" s="153"/>
      <c r="L18922" s="153"/>
      <c r="M18922" s="153"/>
      <c r="N18922" s="153"/>
      <c r="O18922" s="153"/>
      <c r="P18922" s="153"/>
      <c r="Q18922" s="153"/>
      <c r="R18922" s="153"/>
      <c r="S18922" s="152"/>
      <c r="T18922" s="154"/>
    </row>
    <row r="18923" spans="8:20" x14ac:dyDescent="0.25">
      <c r="H18923" s="153"/>
      <c r="I18923" s="151"/>
      <c r="J18923" s="153"/>
      <c r="K18923" s="153"/>
      <c r="L18923" s="153"/>
      <c r="M18923" s="153"/>
      <c r="N18923" s="153"/>
      <c r="O18923" s="153"/>
      <c r="P18923" s="153"/>
      <c r="Q18923" s="153"/>
      <c r="R18923" s="153"/>
      <c r="S18923" s="152"/>
      <c r="T18923" s="154"/>
    </row>
    <row r="18924" spans="8:20" x14ac:dyDescent="0.25">
      <c r="H18924" s="153"/>
      <c r="I18924" s="151"/>
      <c r="J18924" s="153"/>
      <c r="K18924" s="153"/>
      <c r="L18924" s="153"/>
      <c r="M18924" s="153"/>
      <c r="N18924" s="153"/>
      <c r="O18924" s="153"/>
      <c r="P18924" s="153"/>
      <c r="Q18924" s="153"/>
      <c r="R18924" s="153"/>
      <c r="S18924" s="152"/>
      <c r="T18924" s="154"/>
    </row>
    <row r="18925" spans="8:20" x14ac:dyDescent="0.25">
      <c r="H18925" s="153"/>
      <c r="I18925" s="151"/>
      <c r="J18925" s="153"/>
      <c r="K18925" s="153"/>
      <c r="L18925" s="153"/>
      <c r="M18925" s="153"/>
      <c r="N18925" s="153"/>
      <c r="O18925" s="153"/>
      <c r="P18925" s="153"/>
      <c r="Q18925" s="153"/>
      <c r="R18925" s="153"/>
      <c r="S18925" s="152"/>
      <c r="T18925" s="154"/>
    </row>
    <row r="18926" spans="8:20" x14ac:dyDescent="0.25">
      <c r="H18926" s="153"/>
      <c r="I18926" s="151"/>
      <c r="J18926" s="153"/>
      <c r="K18926" s="153"/>
      <c r="L18926" s="153"/>
      <c r="M18926" s="153"/>
      <c r="N18926" s="153"/>
      <c r="O18926" s="153"/>
      <c r="P18926" s="153"/>
      <c r="Q18926" s="153"/>
      <c r="R18926" s="153"/>
      <c r="S18926" s="152"/>
      <c r="T18926" s="154"/>
    </row>
    <row r="18927" spans="8:20" x14ac:dyDescent="0.25">
      <c r="H18927" s="153"/>
      <c r="I18927" s="151"/>
      <c r="J18927" s="153"/>
      <c r="K18927" s="153"/>
      <c r="L18927" s="153"/>
      <c r="M18927" s="153"/>
      <c r="N18927" s="153"/>
      <c r="O18927" s="153"/>
      <c r="P18927" s="153"/>
      <c r="Q18927" s="153"/>
      <c r="R18927" s="153"/>
      <c r="S18927" s="152"/>
      <c r="T18927" s="154"/>
    </row>
    <row r="18928" spans="8:20" x14ac:dyDescent="0.25">
      <c r="H18928" s="153"/>
      <c r="I18928" s="151"/>
      <c r="J18928" s="153"/>
      <c r="K18928" s="153"/>
      <c r="L18928" s="153"/>
      <c r="M18928" s="153"/>
      <c r="N18928" s="153"/>
      <c r="O18928" s="153"/>
      <c r="P18928" s="153"/>
      <c r="Q18928" s="153"/>
      <c r="R18928" s="153"/>
      <c r="S18928" s="152"/>
      <c r="T18928" s="154"/>
    </row>
    <row r="18929" spans="8:20" x14ac:dyDescent="0.25">
      <c r="H18929" s="153"/>
      <c r="I18929" s="151"/>
      <c r="J18929" s="153"/>
      <c r="K18929" s="153"/>
      <c r="L18929" s="153"/>
      <c r="M18929" s="153"/>
      <c r="N18929" s="153"/>
      <c r="O18929" s="153"/>
      <c r="P18929" s="153"/>
      <c r="Q18929" s="153"/>
      <c r="R18929" s="153"/>
      <c r="S18929" s="152"/>
      <c r="T18929" s="154"/>
    </row>
    <row r="18930" spans="8:20" x14ac:dyDescent="0.25">
      <c r="H18930" s="153"/>
      <c r="I18930" s="151"/>
      <c r="J18930" s="153"/>
      <c r="K18930" s="153"/>
      <c r="L18930" s="153"/>
      <c r="M18930" s="153"/>
      <c r="N18930" s="153"/>
      <c r="O18930" s="153"/>
      <c r="P18930" s="153"/>
      <c r="Q18930" s="153"/>
      <c r="R18930" s="153"/>
      <c r="S18930" s="152"/>
      <c r="T18930" s="154"/>
    </row>
    <row r="18931" spans="8:20" x14ac:dyDescent="0.25">
      <c r="H18931" s="153"/>
      <c r="I18931" s="151"/>
      <c r="J18931" s="153"/>
      <c r="K18931" s="153"/>
      <c r="L18931" s="153"/>
      <c r="M18931" s="153"/>
      <c r="N18931" s="153"/>
      <c r="O18931" s="153"/>
      <c r="P18931" s="153"/>
      <c r="Q18931" s="153"/>
      <c r="R18931" s="153"/>
      <c r="S18931" s="152"/>
      <c r="T18931" s="154"/>
    </row>
    <row r="18932" spans="8:20" x14ac:dyDescent="0.25">
      <c r="H18932" s="153"/>
      <c r="I18932" s="151"/>
      <c r="J18932" s="153"/>
      <c r="K18932" s="153"/>
      <c r="L18932" s="153"/>
      <c r="M18932" s="153"/>
      <c r="N18932" s="153"/>
      <c r="O18932" s="153"/>
      <c r="P18932" s="153"/>
      <c r="Q18932" s="153"/>
      <c r="R18932" s="153"/>
      <c r="S18932" s="152"/>
      <c r="T18932" s="154"/>
    </row>
    <row r="18933" spans="8:20" x14ac:dyDescent="0.25">
      <c r="H18933" s="153"/>
      <c r="I18933" s="151"/>
      <c r="J18933" s="153"/>
      <c r="K18933" s="153"/>
      <c r="L18933" s="153"/>
      <c r="M18933" s="153"/>
      <c r="N18933" s="153"/>
      <c r="O18933" s="153"/>
      <c r="P18933" s="153"/>
      <c r="Q18933" s="153"/>
      <c r="R18933" s="153"/>
      <c r="S18933" s="152"/>
      <c r="T18933" s="154"/>
    </row>
    <row r="18934" spans="8:20" x14ac:dyDescent="0.25">
      <c r="H18934" s="153"/>
      <c r="I18934" s="151"/>
      <c r="J18934" s="153"/>
      <c r="K18934" s="153"/>
      <c r="L18934" s="153"/>
      <c r="M18934" s="153"/>
      <c r="N18934" s="153"/>
      <c r="O18934" s="153"/>
      <c r="P18934" s="153"/>
      <c r="Q18934" s="153"/>
      <c r="R18934" s="153"/>
      <c r="S18934" s="152"/>
      <c r="T18934" s="154"/>
    </row>
    <row r="18935" spans="8:20" x14ac:dyDescent="0.25">
      <c r="H18935" s="153"/>
      <c r="I18935" s="151"/>
      <c r="J18935" s="153"/>
      <c r="K18935" s="153"/>
      <c r="L18935" s="153"/>
      <c r="M18935" s="153"/>
      <c r="N18935" s="153"/>
      <c r="O18935" s="153"/>
      <c r="P18935" s="153"/>
      <c r="Q18935" s="153"/>
      <c r="R18935" s="153"/>
      <c r="S18935" s="152"/>
      <c r="T18935" s="154"/>
    </row>
    <row r="18936" spans="8:20" x14ac:dyDescent="0.25">
      <c r="H18936" s="153"/>
      <c r="I18936" s="151"/>
      <c r="J18936" s="153"/>
      <c r="K18936" s="153"/>
      <c r="L18936" s="153"/>
      <c r="M18936" s="153"/>
      <c r="N18936" s="153"/>
      <c r="O18936" s="153"/>
      <c r="P18936" s="153"/>
      <c r="Q18936" s="153"/>
      <c r="R18936" s="153"/>
      <c r="S18936" s="152"/>
      <c r="T18936" s="154"/>
    </row>
    <row r="18937" spans="8:20" x14ac:dyDescent="0.25">
      <c r="H18937" s="153"/>
      <c r="I18937" s="151"/>
      <c r="J18937" s="153"/>
      <c r="K18937" s="153"/>
      <c r="L18937" s="153"/>
      <c r="M18937" s="153"/>
      <c r="N18937" s="153"/>
      <c r="O18937" s="153"/>
      <c r="P18937" s="153"/>
      <c r="Q18937" s="153"/>
      <c r="R18937" s="153"/>
      <c r="S18937" s="152"/>
      <c r="T18937" s="154"/>
    </row>
    <row r="18938" spans="8:20" x14ac:dyDescent="0.25">
      <c r="H18938" s="153"/>
      <c r="I18938" s="151"/>
      <c r="J18938" s="153"/>
      <c r="K18938" s="153"/>
      <c r="L18938" s="153"/>
      <c r="M18938" s="153"/>
      <c r="N18938" s="153"/>
      <c r="O18938" s="153"/>
      <c r="P18938" s="153"/>
      <c r="Q18938" s="153"/>
      <c r="R18938" s="153"/>
      <c r="S18938" s="152"/>
      <c r="T18938" s="154"/>
    </row>
    <row r="18939" spans="8:20" x14ac:dyDescent="0.25">
      <c r="H18939" s="153"/>
      <c r="I18939" s="151"/>
      <c r="J18939" s="153"/>
      <c r="K18939" s="153"/>
      <c r="L18939" s="153"/>
      <c r="M18939" s="153"/>
      <c r="N18939" s="153"/>
      <c r="O18939" s="153"/>
      <c r="P18939" s="153"/>
      <c r="Q18939" s="153"/>
      <c r="R18939" s="153"/>
      <c r="S18939" s="152"/>
      <c r="T18939" s="154"/>
    </row>
    <row r="18940" spans="8:20" x14ac:dyDescent="0.25">
      <c r="H18940" s="153"/>
      <c r="I18940" s="151"/>
      <c r="J18940" s="153"/>
      <c r="K18940" s="153"/>
      <c r="L18940" s="153"/>
      <c r="M18940" s="153"/>
      <c r="N18940" s="153"/>
      <c r="O18940" s="153"/>
      <c r="P18940" s="153"/>
      <c r="Q18940" s="153"/>
      <c r="R18940" s="153"/>
      <c r="S18940" s="152"/>
      <c r="T18940" s="154"/>
    </row>
    <row r="18941" spans="8:20" x14ac:dyDescent="0.25">
      <c r="H18941" s="153"/>
      <c r="I18941" s="151"/>
      <c r="J18941" s="153"/>
      <c r="K18941" s="153"/>
      <c r="L18941" s="153"/>
      <c r="M18941" s="153"/>
      <c r="N18941" s="153"/>
      <c r="O18941" s="153"/>
      <c r="P18941" s="153"/>
      <c r="Q18941" s="153"/>
      <c r="R18941" s="153"/>
      <c r="S18941" s="152"/>
      <c r="T18941" s="154"/>
    </row>
    <row r="18942" spans="8:20" x14ac:dyDescent="0.25">
      <c r="H18942" s="153"/>
      <c r="I18942" s="151"/>
      <c r="J18942" s="153"/>
      <c r="K18942" s="153"/>
      <c r="L18942" s="153"/>
      <c r="M18942" s="153"/>
      <c r="N18942" s="153"/>
      <c r="O18942" s="153"/>
      <c r="P18942" s="153"/>
      <c r="Q18942" s="153"/>
      <c r="R18942" s="153"/>
      <c r="S18942" s="152"/>
      <c r="T18942" s="154"/>
    </row>
    <row r="18943" spans="8:20" x14ac:dyDescent="0.25">
      <c r="H18943" s="153"/>
      <c r="I18943" s="151"/>
      <c r="J18943" s="153"/>
      <c r="K18943" s="153"/>
      <c r="L18943" s="153"/>
      <c r="M18943" s="153"/>
      <c r="N18943" s="153"/>
      <c r="O18943" s="153"/>
      <c r="P18943" s="153"/>
      <c r="Q18943" s="153"/>
      <c r="R18943" s="153"/>
      <c r="S18943" s="152"/>
      <c r="T18943" s="154"/>
    </row>
    <row r="18944" spans="8:20" x14ac:dyDescent="0.25">
      <c r="H18944" s="153"/>
      <c r="I18944" s="151"/>
      <c r="J18944" s="153"/>
      <c r="K18944" s="153"/>
      <c r="L18944" s="153"/>
      <c r="M18944" s="153"/>
      <c r="N18944" s="153"/>
      <c r="O18944" s="153"/>
      <c r="P18944" s="153"/>
      <c r="Q18944" s="153"/>
      <c r="R18944" s="153"/>
      <c r="S18944" s="152"/>
      <c r="T18944" s="154"/>
    </row>
    <row r="18945" spans="8:20" x14ac:dyDescent="0.25">
      <c r="H18945" s="153"/>
      <c r="I18945" s="151"/>
      <c r="J18945" s="153"/>
      <c r="K18945" s="153"/>
      <c r="L18945" s="153"/>
      <c r="M18945" s="153"/>
      <c r="N18945" s="153"/>
      <c r="O18945" s="153"/>
      <c r="P18945" s="153"/>
      <c r="Q18945" s="153"/>
      <c r="R18945" s="153"/>
      <c r="S18945" s="152"/>
      <c r="T18945" s="154"/>
    </row>
    <row r="18946" spans="8:20" x14ac:dyDescent="0.25">
      <c r="H18946" s="153"/>
      <c r="I18946" s="151"/>
      <c r="J18946" s="153"/>
      <c r="K18946" s="153"/>
      <c r="L18946" s="153"/>
      <c r="M18946" s="153"/>
      <c r="N18946" s="153"/>
      <c r="O18946" s="153"/>
      <c r="P18946" s="153"/>
      <c r="Q18946" s="153"/>
      <c r="R18946" s="153"/>
      <c r="S18946" s="152"/>
      <c r="T18946" s="154"/>
    </row>
    <row r="18947" spans="8:20" x14ac:dyDescent="0.25">
      <c r="H18947" s="153"/>
      <c r="I18947" s="151"/>
      <c r="J18947" s="153"/>
      <c r="K18947" s="153"/>
      <c r="L18947" s="153"/>
      <c r="M18947" s="153"/>
      <c r="N18947" s="153"/>
      <c r="O18947" s="153"/>
      <c r="P18947" s="153"/>
      <c r="Q18947" s="153"/>
      <c r="R18947" s="153"/>
      <c r="S18947" s="152"/>
      <c r="T18947" s="154"/>
    </row>
    <row r="18948" spans="8:20" x14ac:dyDescent="0.25">
      <c r="H18948" s="153"/>
      <c r="I18948" s="151"/>
      <c r="J18948" s="153"/>
      <c r="K18948" s="153"/>
      <c r="L18948" s="153"/>
      <c r="M18948" s="153"/>
      <c r="N18948" s="153"/>
      <c r="O18948" s="153"/>
      <c r="P18948" s="153"/>
      <c r="Q18948" s="153"/>
      <c r="R18948" s="153"/>
      <c r="S18948" s="152"/>
      <c r="T18948" s="154"/>
    </row>
    <row r="18949" spans="8:20" x14ac:dyDescent="0.25">
      <c r="H18949" s="153"/>
      <c r="I18949" s="151"/>
      <c r="J18949" s="153"/>
      <c r="K18949" s="153"/>
      <c r="L18949" s="153"/>
      <c r="M18949" s="153"/>
      <c r="N18949" s="153"/>
      <c r="O18949" s="153"/>
      <c r="P18949" s="153"/>
      <c r="Q18949" s="153"/>
      <c r="R18949" s="153"/>
      <c r="S18949" s="152"/>
      <c r="T18949" s="154"/>
    </row>
    <row r="18950" spans="8:20" x14ac:dyDescent="0.25">
      <c r="H18950" s="153"/>
      <c r="I18950" s="151"/>
      <c r="J18950" s="153"/>
      <c r="K18950" s="153"/>
      <c r="L18950" s="153"/>
      <c r="M18950" s="153"/>
      <c r="N18950" s="153"/>
      <c r="O18950" s="153"/>
      <c r="P18950" s="153"/>
      <c r="Q18950" s="153"/>
      <c r="R18950" s="153"/>
      <c r="S18950" s="152"/>
      <c r="T18950" s="154"/>
    </row>
    <row r="18951" spans="8:20" x14ac:dyDescent="0.25">
      <c r="H18951" s="153"/>
      <c r="I18951" s="151"/>
      <c r="J18951" s="153"/>
      <c r="K18951" s="153"/>
      <c r="L18951" s="153"/>
      <c r="M18951" s="153"/>
      <c r="N18951" s="153"/>
      <c r="O18951" s="153"/>
      <c r="P18951" s="153"/>
      <c r="Q18951" s="153"/>
      <c r="R18951" s="153"/>
      <c r="S18951" s="152"/>
      <c r="T18951" s="154"/>
    </row>
    <row r="18952" spans="8:20" x14ac:dyDescent="0.25">
      <c r="H18952" s="153"/>
      <c r="I18952" s="151"/>
      <c r="J18952" s="153"/>
      <c r="K18952" s="153"/>
      <c r="L18952" s="153"/>
      <c r="M18952" s="153"/>
      <c r="N18952" s="153"/>
      <c r="O18952" s="153"/>
      <c r="P18952" s="153"/>
      <c r="Q18952" s="153"/>
      <c r="R18952" s="153"/>
      <c r="S18952" s="152"/>
      <c r="T18952" s="154"/>
    </row>
    <row r="18953" spans="8:20" x14ac:dyDescent="0.25">
      <c r="H18953" s="153"/>
      <c r="I18953" s="151"/>
      <c r="J18953" s="153"/>
      <c r="K18953" s="153"/>
      <c r="L18953" s="153"/>
      <c r="M18953" s="153"/>
      <c r="N18953" s="153"/>
      <c r="O18953" s="153"/>
      <c r="P18953" s="153"/>
      <c r="Q18953" s="153"/>
      <c r="R18953" s="153"/>
      <c r="S18953" s="152"/>
      <c r="T18953" s="154"/>
    </row>
    <row r="18954" spans="8:20" x14ac:dyDescent="0.25">
      <c r="H18954" s="153"/>
      <c r="I18954" s="151"/>
      <c r="J18954" s="153"/>
      <c r="K18954" s="153"/>
      <c r="L18954" s="153"/>
      <c r="M18954" s="153"/>
      <c r="N18954" s="153"/>
      <c r="O18954" s="153"/>
      <c r="P18954" s="153"/>
      <c r="Q18954" s="153"/>
      <c r="R18954" s="153"/>
      <c r="S18954" s="152"/>
      <c r="T18954" s="154"/>
    </row>
    <row r="18955" spans="8:20" x14ac:dyDescent="0.25">
      <c r="H18955" s="153"/>
      <c r="I18955" s="151"/>
      <c r="J18955" s="153"/>
      <c r="K18955" s="153"/>
      <c r="L18955" s="153"/>
      <c r="M18955" s="153"/>
      <c r="N18955" s="153"/>
      <c r="O18955" s="153"/>
      <c r="P18955" s="153"/>
      <c r="Q18955" s="153"/>
      <c r="R18955" s="153"/>
      <c r="S18955" s="152"/>
      <c r="T18955" s="154"/>
    </row>
    <row r="18956" spans="8:20" x14ac:dyDescent="0.25">
      <c r="H18956" s="153"/>
      <c r="I18956" s="151"/>
      <c r="J18956" s="153"/>
      <c r="K18956" s="153"/>
      <c r="L18956" s="153"/>
      <c r="M18956" s="153"/>
      <c r="N18956" s="153"/>
      <c r="O18956" s="153"/>
      <c r="P18956" s="153"/>
      <c r="Q18956" s="153"/>
      <c r="R18956" s="153"/>
      <c r="S18956" s="152"/>
      <c r="T18956" s="154"/>
    </row>
    <row r="18957" spans="8:20" x14ac:dyDescent="0.25">
      <c r="H18957" s="153"/>
      <c r="I18957" s="151"/>
      <c r="J18957" s="153"/>
      <c r="K18957" s="153"/>
      <c r="L18957" s="153"/>
      <c r="M18957" s="153"/>
      <c r="N18957" s="153"/>
      <c r="O18957" s="153"/>
      <c r="P18957" s="153"/>
      <c r="Q18957" s="153"/>
      <c r="R18957" s="153"/>
      <c r="S18957" s="152"/>
      <c r="T18957" s="154"/>
    </row>
    <row r="18958" spans="8:20" x14ac:dyDescent="0.25">
      <c r="H18958" s="153"/>
      <c r="I18958" s="151"/>
      <c r="J18958" s="153"/>
      <c r="K18958" s="153"/>
      <c r="L18958" s="153"/>
      <c r="M18958" s="153"/>
      <c r="N18958" s="153"/>
      <c r="O18958" s="153"/>
      <c r="P18958" s="153"/>
      <c r="Q18958" s="153"/>
      <c r="R18958" s="153"/>
      <c r="S18958" s="152"/>
      <c r="T18958" s="154"/>
    </row>
    <row r="18959" spans="8:20" x14ac:dyDescent="0.25">
      <c r="H18959" s="153"/>
      <c r="I18959" s="151"/>
      <c r="J18959" s="153"/>
      <c r="K18959" s="153"/>
      <c r="L18959" s="153"/>
      <c r="M18959" s="153"/>
      <c r="N18959" s="153"/>
      <c r="O18959" s="153"/>
      <c r="P18959" s="153"/>
      <c r="Q18959" s="153"/>
      <c r="R18959" s="153"/>
      <c r="S18959" s="152"/>
      <c r="T18959" s="154"/>
    </row>
    <row r="18960" spans="8:20" x14ac:dyDescent="0.25">
      <c r="H18960" s="153"/>
      <c r="I18960" s="151"/>
      <c r="J18960" s="153"/>
      <c r="K18960" s="153"/>
      <c r="L18960" s="153"/>
      <c r="M18960" s="153"/>
      <c r="N18960" s="153"/>
      <c r="O18960" s="153"/>
      <c r="P18960" s="153"/>
      <c r="Q18960" s="153"/>
      <c r="R18960" s="153"/>
      <c r="S18960" s="152"/>
      <c r="T18960" s="154"/>
    </row>
    <row r="18961" spans="8:20" x14ac:dyDescent="0.25">
      <c r="H18961" s="153"/>
      <c r="I18961" s="151"/>
      <c r="J18961" s="153"/>
      <c r="K18961" s="153"/>
      <c r="L18961" s="153"/>
      <c r="M18961" s="153"/>
      <c r="N18961" s="153"/>
      <c r="O18961" s="153"/>
      <c r="P18961" s="153"/>
      <c r="Q18961" s="153"/>
      <c r="R18961" s="153"/>
      <c r="S18961" s="152"/>
      <c r="T18961" s="154"/>
    </row>
    <row r="18962" spans="8:20" x14ac:dyDescent="0.25">
      <c r="H18962" s="153"/>
      <c r="I18962" s="151"/>
      <c r="J18962" s="153"/>
      <c r="K18962" s="153"/>
      <c r="L18962" s="153"/>
      <c r="M18962" s="153"/>
      <c r="N18962" s="153"/>
      <c r="O18962" s="153"/>
      <c r="P18962" s="153"/>
      <c r="Q18962" s="153"/>
      <c r="R18962" s="153"/>
      <c r="S18962" s="152"/>
      <c r="T18962" s="154"/>
    </row>
    <row r="18963" spans="8:20" x14ac:dyDescent="0.25">
      <c r="H18963" s="153"/>
      <c r="I18963" s="151"/>
      <c r="J18963" s="153"/>
      <c r="K18963" s="153"/>
      <c r="L18963" s="153"/>
      <c r="M18963" s="153"/>
      <c r="N18963" s="153"/>
      <c r="O18963" s="153"/>
      <c r="P18963" s="153"/>
      <c r="Q18963" s="153"/>
      <c r="R18963" s="153"/>
      <c r="S18963" s="152"/>
      <c r="T18963" s="154"/>
    </row>
    <row r="18964" spans="8:20" x14ac:dyDescent="0.25">
      <c r="H18964" s="153"/>
      <c r="I18964" s="151"/>
      <c r="J18964" s="153"/>
      <c r="K18964" s="153"/>
      <c r="L18964" s="153"/>
      <c r="M18964" s="153"/>
      <c r="N18964" s="153"/>
      <c r="O18964" s="153"/>
      <c r="P18964" s="153"/>
      <c r="Q18964" s="153"/>
      <c r="R18964" s="153"/>
      <c r="S18964" s="152"/>
      <c r="T18964" s="154"/>
    </row>
    <row r="18965" spans="8:20" x14ac:dyDescent="0.25">
      <c r="H18965" s="153"/>
      <c r="I18965" s="151"/>
      <c r="J18965" s="153"/>
      <c r="K18965" s="153"/>
      <c r="L18965" s="153"/>
      <c r="M18965" s="153"/>
      <c r="N18965" s="153"/>
      <c r="O18965" s="153"/>
      <c r="P18965" s="153"/>
      <c r="Q18965" s="153"/>
      <c r="R18965" s="153"/>
      <c r="S18965" s="152"/>
      <c r="T18965" s="154"/>
    </row>
    <row r="18966" spans="8:20" x14ac:dyDescent="0.25">
      <c r="H18966" s="153"/>
      <c r="I18966" s="151"/>
      <c r="J18966" s="153"/>
      <c r="K18966" s="153"/>
      <c r="L18966" s="153"/>
      <c r="M18966" s="153"/>
      <c r="N18966" s="153"/>
      <c r="O18966" s="153"/>
      <c r="P18966" s="153"/>
      <c r="Q18966" s="153"/>
      <c r="R18966" s="153"/>
      <c r="S18966" s="152"/>
      <c r="T18966" s="154"/>
    </row>
    <row r="18967" spans="8:20" x14ac:dyDescent="0.25">
      <c r="H18967" s="153"/>
      <c r="I18967" s="151"/>
      <c r="J18967" s="153"/>
      <c r="K18967" s="153"/>
      <c r="L18967" s="153"/>
      <c r="M18967" s="153"/>
      <c r="N18967" s="153"/>
      <c r="O18967" s="153"/>
      <c r="P18967" s="153"/>
      <c r="Q18967" s="153"/>
      <c r="R18967" s="153"/>
      <c r="S18967" s="152"/>
      <c r="T18967" s="154"/>
    </row>
    <row r="18968" spans="8:20" x14ac:dyDescent="0.25">
      <c r="H18968" s="153"/>
      <c r="I18968" s="151"/>
      <c r="J18968" s="153"/>
      <c r="K18968" s="153"/>
      <c r="L18968" s="153"/>
      <c r="M18968" s="153"/>
      <c r="N18968" s="153"/>
      <c r="O18968" s="153"/>
      <c r="P18968" s="153"/>
      <c r="Q18968" s="153"/>
      <c r="R18968" s="153"/>
      <c r="S18968" s="152"/>
      <c r="T18968" s="154"/>
    </row>
    <row r="18969" spans="8:20" x14ac:dyDescent="0.25">
      <c r="H18969" s="153"/>
      <c r="I18969" s="151"/>
      <c r="J18969" s="153"/>
      <c r="K18969" s="153"/>
      <c r="L18969" s="153"/>
      <c r="M18969" s="153"/>
      <c r="N18969" s="153"/>
      <c r="O18969" s="153"/>
      <c r="P18969" s="153"/>
      <c r="Q18969" s="153"/>
      <c r="R18969" s="153"/>
      <c r="S18969" s="152"/>
      <c r="T18969" s="154"/>
    </row>
    <row r="18970" spans="8:20" x14ac:dyDescent="0.25">
      <c r="H18970" s="153"/>
      <c r="I18970" s="151"/>
      <c r="J18970" s="153"/>
      <c r="K18970" s="153"/>
      <c r="L18970" s="153"/>
      <c r="M18970" s="153"/>
      <c r="N18970" s="153"/>
      <c r="O18970" s="153"/>
      <c r="P18970" s="153"/>
      <c r="Q18970" s="153"/>
      <c r="R18970" s="153"/>
      <c r="S18970" s="152"/>
      <c r="T18970" s="154"/>
    </row>
    <row r="18971" spans="8:20" x14ac:dyDescent="0.25">
      <c r="H18971" s="153"/>
      <c r="I18971" s="151"/>
      <c r="J18971" s="153"/>
      <c r="K18971" s="153"/>
      <c r="L18971" s="153"/>
      <c r="M18971" s="153"/>
      <c r="N18971" s="153"/>
      <c r="O18971" s="153"/>
      <c r="P18971" s="153"/>
      <c r="Q18971" s="153"/>
      <c r="R18971" s="153"/>
      <c r="S18971" s="152"/>
      <c r="T18971" s="154"/>
    </row>
    <row r="18972" spans="8:20" x14ac:dyDescent="0.25">
      <c r="H18972" s="153"/>
      <c r="I18972" s="151"/>
      <c r="J18972" s="153"/>
      <c r="K18972" s="153"/>
      <c r="L18972" s="153"/>
      <c r="M18972" s="153"/>
      <c r="N18972" s="153"/>
      <c r="O18972" s="153"/>
      <c r="P18972" s="153"/>
      <c r="Q18972" s="153"/>
      <c r="R18972" s="153"/>
      <c r="S18972" s="152"/>
      <c r="T18972" s="154"/>
    </row>
    <row r="18973" spans="8:20" x14ac:dyDescent="0.25">
      <c r="H18973" s="153"/>
      <c r="I18973" s="151"/>
      <c r="J18973" s="153"/>
      <c r="K18973" s="153"/>
      <c r="L18973" s="153"/>
      <c r="M18973" s="153"/>
      <c r="N18973" s="153"/>
      <c r="O18973" s="153"/>
      <c r="P18973" s="153"/>
      <c r="Q18973" s="153"/>
      <c r="R18973" s="153"/>
      <c r="S18973" s="152"/>
      <c r="T18973" s="154"/>
    </row>
    <row r="18974" spans="8:20" x14ac:dyDescent="0.25">
      <c r="H18974" s="153"/>
      <c r="I18974" s="151"/>
      <c r="J18974" s="153"/>
      <c r="K18974" s="153"/>
      <c r="L18974" s="153"/>
      <c r="M18974" s="153"/>
      <c r="N18974" s="153"/>
      <c r="O18974" s="153"/>
      <c r="P18974" s="153"/>
      <c r="Q18974" s="153"/>
      <c r="R18974" s="153"/>
      <c r="S18974" s="152"/>
      <c r="T18974" s="154"/>
    </row>
    <row r="18975" spans="8:20" x14ac:dyDescent="0.25">
      <c r="H18975" s="153"/>
      <c r="I18975" s="151"/>
      <c r="J18975" s="153"/>
      <c r="K18975" s="153"/>
      <c r="L18975" s="153"/>
      <c r="M18975" s="153"/>
      <c r="N18975" s="153"/>
      <c r="O18975" s="153"/>
      <c r="P18975" s="153"/>
      <c r="Q18975" s="153"/>
      <c r="R18975" s="153"/>
      <c r="S18975" s="152"/>
      <c r="T18975" s="154"/>
    </row>
    <row r="18976" spans="8:20" x14ac:dyDescent="0.25">
      <c r="H18976" s="153"/>
      <c r="I18976" s="151"/>
      <c r="J18976" s="153"/>
      <c r="K18976" s="153"/>
      <c r="L18976" s="153"/>
      <c r="M18976" s="153"/>
      <c r="N18976" s="153"/>
      <c r="O18976" s="153"/>
      <c r="P18976" s="153"/>
      <c r="Q18976" s="153"/>
      <c r="R18976" s="153"/>
      <c r="S18976" s="152"/>
      <c r="T18976" s="154"/>
    </row>
    <row r="18977" spans="8:20" x14ac:dyDescent="0.25">
      <c r="H18977" s="153"/>
      <c r="I18977" s="151"/>
      <c r="J18977" s="153"/>
      <c r="K18977" s="153"/>
      <c r="L18977" s="153"/>
      <c r="M18977" s="153"/>
      <c r="N18977" s="153"/>
      <c r="O18977" s="153"/>
      <c r="P18977" s="153"/>
      <c r="Q18977" s="153"/>
      <c r="R18977" s="153"/>
      <c r="S18977" s="152"/>
      <c r="T18977" s="154"/>
    </row>
    <row r="18978" spans="8:20" x14ac:dyDescent="0.25">
      <c r="H18978" s="153"/>
      <c r="I18978" s="151"/>
      <c r="J18978" s="153"/>
      <c r="K18978" s="153"/>
      <c r="L18978" s="153"/>
      <c r="M18978" s="153"/>
      <c r="N18978" s="153"/>
      <c r="O18978" s="153"/>
      <c r="P18978" s="153"/>
      <c r="Q18978" s="153"/>
      <c r="R18978" s="153"/>
      <c r="S18978" s="152"/>
      <c r="T18978" s="154"/>
    </row>
    <row r="18979" spans="8:20" x14ac:dyDescent="0.25">
      <c r="H18979" s="153"/>
      <c r="I18979" s="151"/>
      <c r="J18979" s="153"/>
      <c r="K18979" s="153"/>
      <c r="L18979" s="153"/>
      <c r="M18979" s="153"/>
      <c r="N18979" s="153"/>
      <c r="O18979" s="153"/>
      <c r="P18979" s="153"/>
      <c r="Q18979" s="153"/>
      <c r="R18979" s="153"/>
      <c r="S18979" s="152"/>
      <c r="T18979" s="154"/>
    </row>
    <row r="18980" spans="8:20" x14ac:dyDescent="0.25">
      <c r="H18980" s="153"/>
      <c r="I18980" s="151"/>
      <c r="J18980" s="153"/>
      <c r="K18980" s="153"/>
      <c r="L18980" s="153"/>
      <c r="M18980" s="153"/>
      <c r="N18980" s="153"/>
      <c r="O18980" s="153"/>
      <c r="P18980" s="153"/>
      <c r="Q18980" s="153"/>
      <c r="R18980" s="153"/>
      <c r="S18980" s="152"/>
      <c r="T18980" s="154"/>
    </row>
    <row r="18981" spans="8:20" x14ac:dyDescent="0.25">
      <c r="H18981" s="153"/>
      <c r="I18981" s="151"/>
      <c r="J18981" s="153"/>
      <c r="K18981" s="153"/>
      <c r="L18981" s="153"/>
      <c r="M18981" s="153"/>
      <c r="N18981" s="153"/>
      <c r="O18981" s="153"/>
      <c r="P18981" s="153"/>
      <c r="Q18981" s="153"/>
      <c r="R18981" s="153"/>
      <c r="S18981" s="152"/>
      <c r="T18981" s="154"/>
    </row>
    <row r="18982" spans="8:20" x14ac:dyDescent="0.25">
      <c r="H18982" s="153"/>
      <c r="I18982" s="151"/>
      <c r="J18982" s="153"/>
      <c r="K18982" s="153"/>
      <c r="L18982" s="153"/>
      <c r="M18982" s="153"/>
      <c r="N18982" s="153"/>
      <c r="O18982" s="153"/>
      <c r="P18982" s="153"/>
      <c r="Q18982" s="153"/>
      <c r="R18982" s="153"/>
      <c r="S18982" s="152"/>
      <c r="T18982" s="154"/>
    </row>
    <row r="18983" spans="8:20" x14ac:dyDescent="0.25">
      <c r="H18983" s="153"/>
      <c r="I18983" s="151"/>
      <c r="J18983" s="153"/>
      <c r="K18983" s="153"/>
      <c r="L18983" s="153"/>
      <c r="M18983" s="153"/>
      <c r="N18983" s="153"/>
      <c r="O18983" s="153"/>
      <c r="P18983" s="153"/>
      <c r="Q18983" s="153"/>
      <c r="R18983" s="153"/>
      <c r="S18983" s="152"/>
      <c r="T18983" s="154"/>
    </row>
    <row r="18984" spans="8:20" x14ac:dyDescent="0.25">
      <c r="H18984" s="153"/>
      <c r="I18984" s="151"/>
      <c r="J18984" s="153"/>
      <c r="K18984" s="153"/>
      <c r="L18984" s="153"/>
      <c r="M18984" s="153"/>
      <c r="N18984" s="153"/>
      <c r="O18984" s="153"/>
      <c r="P18984" s="153"/>
      <c r="Q18984" s="153"/>
      <c r="R18984" s="153"/>
      <c r="S18984" s="152"/>
      <c r="T18984" s="154"/>
    </row>
    <row r="18985" spans="8:20" x14ac:dyDescent="0.25">
      <c r="H18985" s="153"/>
      <c r="I18985" s="151"/>
      <c r="J18985" s="153"/>
      <c r="K18985" s="153"/>
      <c r="L18985" s="153"/>
      <c r="M18985" s="153"/>
      <c r="N18985" s="153"/>
      <c r="O18985" s="153"/>
      <c r="P18985" s="153"/>
      <c r="Q18985" s="153"/>
      <c r="R18985" s="153"/>
      <c r="S18985" s="152"/>
      <c r="T18985" s="154"/>
    </row>
    <row r="18986" spans="8:20" x14ac:dyDescent="0.25">
      <c r="H18986" s="153"/>
      <c r="I18986" s="151"/>
      <c r="J18986" s="153"/>
      <c r="K18986" s="153"/>
      <c r="L18986" s="153"/>
      <c r="M18986" s="153"/>
      <c r="N18986" s="153"/>
      <c r="O18986" s="153"/>
      <c r="P18986" s="153"/>
      <c r="Q18986" s="153"/>
      <c r="R18986" s="153"/>
      <c r="S18986" s="152"/>
      <c r="T18986" s="154"/>
    </row>
    <row r="18987" spans="8:20" x14ac:dyDescent="0.25">
      <c r="H18987" s="153"/>
      <c r="I18987" s="151"/>
      <c r="J18987" s="153"/>
      <c r="K18987" s="153"/>
      <c r="L18987" s="153"/>
      <c r="M18987" s="153"/>
      <c r="N18987" s="153"/>
      <c r="O18987" s="153"/>
      <c r="P18987" s="153"/>
      <c r="Q18987" s="153"/>
      <c r="R18987" s="153"/>
      <c r="S18987" s="152"/>
      <c r="T18987" s="154"/>
    </row>
    <row r="18988" spans="8:20" x14ac:dyDescent="0.25">
      <c r="H18988" s="153"/>
      <c r="I18988" s="151"/>
      <c r="J18988" s="153"/>
      <c r="K18988" s="153"/>
      <c r="L18988" s="153"/>
      <c r="M18988" s="153"/>
      <c r="N18988" s="153"/>
      <c r="O18988" s="153"/>
      <c r="P18988" s="153"/>
      <c r="Q18988" s="153"/>
      <c r="R18988" s="153"/>
      <c r="S18988" s="152"/>
      <c r="T18988" s="154"/>
    </row>
    <row r="18989" spans="8:20" x14ac:dyDescent="0.25">
      <c r="H18989" s="153"/>
      <c r="I18989" s="151"/>
      <c r="J18989" s="153"/>
      <c r="K18989" s="153"/>
      <c r="L18989" s="153"/>
      <c r="M18989" s="153"/>
      <c r="N18989" s="153"/>
      <c r="O18989" s="153"/>
      <c r="P18989" s="153"/>
      <c r="Q18989" s="153"/>
      <c r="R18989" s="153"/>
      <c r="S18989" s="152"/>
      <c r="T18989" s="154"/>
    </row>
    <row r="18990" spans="8:20" x14ac:dyDescent="0.25">
      <c r="H18990" s="153"/>
      <c r="I18990" s="151"/>
      <c r="J18990" s="153"/>
      <c r="K18990" s="153"/>
      <c r="L18990" s="153"/>
      <c r="M18990" s="153"/>
      <c r="N18990" s="153"/>
      <c r="O18990" s="153"/>
      <c r="P18990" s="153"/>
      <c r="Q18990" s="153"/>
      <c r="R18990" s="153"/>
      <c r="S18990" s="152"/>
      <c r="T18990" s="154"/>
    </row>
    <row r="18991" spans="8:20" x14ac:dyDescent="0.25">
      <c r="H18991" s="153"/>
      <c r="I18991" s="151"/>
      <c r="J18991" s="153"/>
      <c r="K18991" s="153"/>
      <c r="L18991" s="153"/>
      <c r="M18991" s="153"/>
      <c r="N18991" s="153"/>
      <c r="O18991" s="153"/>
      <c r="P18991" s="153"/>
      <c r="Q18991" s="153"/>
      <c r="R18991" s="153"/>
      <c r="S18991" s="152"/>
      <c r="T18991" s="154"/>
    </row>
    <row r="18992" spans="8:20" x14ac:dyDescent="0.25">
      <c r="H18992" s="153"/>
      <c r="I18992" s="151"/>
      <c r="J18992" s="153"/>
      <c r="K18992" s="153"/>
      <c r="L18992" s="153"/>
      <c r="M18992" s="153"/>
      <c r="N18992" s="153"/>
      <c r="O18992" s="153"/>
      <c r="P18992" s="153"/>
      <c r="Q18992" s="153"/>
      <c r="R18992" s="153"/>
      <c r="S18992" s="152"/>
      <c r="T18992" s="154"/>
    </row>
    <row r="18993" spans="8:20" x14ac:dyDescent="0.25">
      <c r="H18993" s="153"/>
      <c r="I18993" s="151"/>
      <c r="J18993" s="153"/>
      <c r="K18993" s="153"/>
      <c r="L18993" s="153"/>
      <c r="M18993" s="153"/>
      <c r="N18993" s="153"/>
      <c r="O18993" s="153"/>
      <c r="P18993" s="153"/>
      <c r="Q18993" s="153"/>
      <c r="R18993" s="153"/>
      <c r="S18993" s="152"/>
      <c r="T18993" s="154"/>
    </row>
    <row r="18994" spans="8:20" x14ac:dyDescent="0.25">
      <c r="H18994" s="153"/>
      <c r="I18994" s="151"/>
      <c r="J18994" s="153"/>
      <c r="K18994" s="153"/>
      <c r="L18994" s="153"/>
      <c r="M18994" s="153"/>
      <c r="N18994" s="153"/>
      <c r="O18994" s="153"/>
      <c r="P18994" s="153"/>
      <c r="Q18994" s="153"/>
      <c r="R18994" s="153"/>
      <c r="S18994" s="152"/>
      <c r="T18994" s="154"/>
    </row>
    <row r="18995" spans="8:20" x14ac:dyDescent="0.25">
      <c r="H18995" s="153"/>
      <c r="I18995" s="151"/>
      <c r="J18995" s="153"/>
      <c r="K18995" s="153"/>
      <c r="L18995" s="153"/>
      <c r="M18995" s="153"/>
      <c r="N18995" s="153"/>
      <c r="O18995" s="153"/>
      <c r="P18995" s="153"/>
      <c r="Q18995" s="153"/>
      <c r="R18995" s="153"/>
      <c r="S18995" s="152"/>
      <c r="T18995" s="154"/>
    </row>
    <row r="18996" spans="8:20" x14ac:dyDescent="0.25">
      <c r="H18996" s="153"/>
      <c r="I18996" s="151"/>
      <c r="J18996" s="153"/>
      <c r="K18996" s="153"/>
      <c r="L18996" s="153"/>
      <c r="M18996" s="153"/>
      <c r="N18996" s="153"/>
      <c r="O18996" s="153"/>
      <c r="P18996" s="153"/>
      <c r="Q18996" s="153"/>
      <c r="R18996" s="153"/>
      <c r="S18996" s="152"/>
      <c r="T18996" s="154"/>
    </row>
    <row r="18997" spans="8:20" x14ac:dyDescent="0.25">
      <c r="H18997" s="153"/>
      <c r="I18997" s="151"/>
      <c r="J18997" s="153"/>
      <c r="K18997" s="153"/>
      <c r="L18997" s="153"/>
      <c r="M18997" s="153"/>
      <c r="N18997" s="153"/>
      <c r="O18997" s="153"/>
      <c r="P18997" s="153"/>
      <c r="Q18997" s="153"/>
      <c r="R18997" s="153"/>
      <c r="S18997" s="152"/>
      <c r="T18997" s="154"/>
    </row>
    <row r="18998" spans="8:20" x14ac:dyDescent="0.25">
      <c r="H18998" s="153"/>
      <c r="I18998" s="151"/>
      <c r="J18998" s="153"/>
      <c r="K18998" s="153"/>
      <c r="L18998" s="153"/>
      <c r="M18998" s="153"/>
      <c r="N18998" s="153"/>
      <c r="O18998" s="153"/>
      <c r="P18998" s="153"/>
      <c r="Q18998" s="153"/>
      <c r="R18998" s="153"/>
      <c r="S18998" s="152"/>
      <c r="T18998" s="154"/>
    </row>
    <row r="18999" spans="8:20" x14ac:dyDescent="0.25">
      <c r="H18999" s="153"/>
      <c r="I18999" s="151"/>
      <c r="J18999" s="153"/>
      <c r="K18999" s="153"/>
      <c r="L18999" s="153"/>
      <c r="M18999" s="153"/>
      <c r="N18999" s="153"/>
      <c r="O18999" s="153"/>
      <c r="P18999" s="153"/>
      <c r="Q18999" s="153"/>
      <c r="R18999" s="153"/>
      <c r="S18999" s="152"/>
      <c r="T18999" s="154"/>
    </row>
    <row r="19000" spans="8:20" x14ac:dyDescent="0.25">
      <c r="H19000" s="153"/>
      <c r="I19000" s="151"/>
      <c r="J19000" s="153"/>
      <c r="K19000" s="153"/>
      <c r="L19000" s="153"/>
      <c r="M19000" s="153"/>
      <c r="N19000" s="153"/>
      <c r="O19000" s="153"/>
      <c r="P19000" s="153"/>
      <c r="Q19000" s="153"/>
      <c r="R19000" s="153"/>
      <c r="S19000" s="152"/>
      <c r="T19000" s="154"/>
    </row>
    <row r="19001" spans="8:20" x14ac:dyDescent="0.25">
      <c r="H19001" s="153"/>
      <c r="I19001" s="151"/>
      <c r="J19001" s="153"/>
      <c r="K19001" s="153"/>
      <c r="L19001" s="153"/>
      <c r="M19001" s="153"/>
      <c r="N19001" s="153"/>
      <c r="O19001" s="153"/>
      <c r="P19001" s="153"/>
      <c r="Q19001" s="153"/>
      <c r="R19001" s="153"/>
      <c r="S19001" s="152"/>
      <c r="T19001" s="154"/>
    </row>
    <row r="19002" spans="8:20" x14ac:dyDescent="0.25">
      <c r="H19002" s="153"/>
      <c r="I19002" s="151"/>
      <c r="J19002" s="153"/>
      <c r="K19002" s="153"/>
      <c r="L19002" s="153"/>
      <c r="M19002" s="153"/>
      <c r="N19002" s="153"/>
      <c r="O19002" s="153"/>
      <c r="P19002" s="153"/>
      <c r="Q19002" s="153"/>
      <c r="R19002" s="153"/>
      <c r="S19002" s="152"/>
      <c r="T19002" s="154"/>
    </row>
    <row r="19003" spans="8:20" x14ac:dyDescent="0.25">
      <c r="H19003" s="153"/>
      <c r="I19003" s="151"/>
      <c r="J19003" s="153"/>
      <c r="K19003" s="153"/>
      <c r="L19003" s="153"/>
      <c r="M19003" s="153"/>
      <c r="N19003" s="153"/>
      <c r="O19003" s="153"/>
      <c r="P19003" s="153"/>
      <c r="Q19003" s="153"/>
      <c r="R19003" s="153"/>
      <c r="S19003" s="152"/>
      <c r="T19003" s="154"/>
    </row>
    <row r="19004" spans="8:20" x14ac:dyDescent="0.25">
      <c r="H19004" s="153"/>
      <c r="I19004" s="151"/>
      <c r="J19004" s="153"/>
      <c r="K19004" s="153"/>
      <c r="L19004" s="153"/>
      <c r="M19004" s="153"/>
      <c r="N19004" s="153"/>
      <c r="O19004" s="153"/>
      <c r="P19004" s="153"/>
      <c r="Q19004" s="153"/>
      <c r="R19004" s="153"/>
      <c r="S19004" s="152"/>
      <c r="T19004" s="154"/>
    </row>
    <row r="19005" spans="8:20" x14ac:dyDescent="0.25">
      <c r="H19005" s="153"/>
      <c r="I19005" s="151"/>
      <c r="J19005" s="153"/>
      <c r="K19005" s="153"/>
      <c r="L19005" s="153"/>
      <c r="M19005" s="153"/>
      <c r="N19005" s="153"/>
      <c r="O19005" s="153"/>
      <c r="P19005" s="153"/>
      <c r="Q19005" s="153"/>
      <c r="R19005" s="153"/>
      <c r="S19005" s="152"/>
      <c r="T19005" s="154"/>
    </row>
    <row r="19006" spans="8:20" x14ac:dyDescent="0.25">
      <c r="H19006" s="153"/>
      <c r="I19006" s="151"/>
      <c r="J19006" s="153"/>
      <c r="K19006" s="153"/>
      <c r="L19006" s="153"/>
      <c r="M19006" s="153"/>
      <c r="N19006" s="153"/>
      <c r="O19006" s="153"/>
      <c r="P19006" s="153"/>
      <c r="Q19006" s="153"/>
      <c r="R19006" s="153"/>
      <c r="S19006" s="152"/>
      <c r="T19006" s="154"/>
    </row>
    <row r="19007" spans="8:20" x14ac:dyDescent="0.25">
      <c r="H19007" s="153"/>
      <c r="I19007" s="151"/>
      <c r="J19007" s="153"/>
      <c r="K19007" s="153"/>
      <c r="L19007" s="153"/>
      <c r="M19007" s="153"/>
      <c r="N19007" s="153"/>
      <c r="O19007" s="153"/>
      <c r="P19007" s="153"/>
      <c r="Q19007" s="153"/>
      <c r="R19007" s="153"/>
      <c r="S19007" s="152"/>
      <c r="T19007" s="154"/>
    </row>
    <row r="19008" spans="8:20" x14ac:dyDescent="0.25">
      <c r="H19008" s="153"/>
      <c r="I19008" s="151"/>
      <c r="J19008" s="153"/>
      <c r="K19008" s="153"/>
      <c r="L19008" s="153"/>
      <c r="M19008" s="153"/>
      <c r="N19008" s="153"/>
      <c r="O19008" s="153"/>
      <c r="P19008" s="153"/>
      <c r="Q19008" s="153"/>
      <c r="R19008" s="153"/>
      <c r="S19008" s="152"/>
      <c r="T19008" s="154"/>
    </row>
    <row r="19009" spans="8:20" x14ac:dyDescent="0.25">
      <c r="H19009" s="153"/>
      <c r="I19009" s="151"/>
      <c r="J19009" s="153"/>
      <c r="K19009" s="153"/>
      <c r="L19009" s="153"/>
      <c r="M19009" s="153"/>
      <c r="N19009" s="153"/>
      <c r="O19009" s="153"/>
      <c r="P19009" s="153"/>
      <c r="Q19009" s="153"/>
      <c r="R19009" s="153"/>
      <c r="S19009" s="152"/>
      <c r="T19009" s="154"/>
    </row>
    <row r="19010" spans="8:20" x14ac:dyDescent="0.25">
      <c r="H19010" s="153"/>
      <c r="I19010" s="151"/>
      <c r="J19010" s="153"/>
      <c r="K19010" s="153"/>
      <c r="L19010" s="153"/>
      <c r="M19010" s="153"/>
      <c r="N19010" s="153"/>
      <c r="O19010" s="153"/>
      <c r="P19010" s="153"/>
      <c r="Q19010" s="153"/>
      <c r="R19010" s="153"/>
      <c r="S19010" s="152"/>
      <c r="T19010" s="154"/>
    </row>
    <row r="19011" spans="8:20" x14ac:dyDescent="0.25">
      <c r="H19011" s="153"/>
      <c r="I19011" s="151"/>
      <c r="J19011" s="153"/>
      <c r="K19011" s="153"/>
      <c r="L19011" s="153"/>
      <c r="M19011" s="153"/>
      <c r="N19011" s="153"/>
      <c r="O19011" s="153"/>
      <c r="P19011" s="153"/>
      <c r="Q19011" s="153"/>
      <c r="R19011" s="153"/>
      <c r="S19011" s="152"/>
      <c r="T19011" s="154"/>
    </row>
    <row r="19012" spans="8:20" x14ac:dyDescent="0.25">
      <c r="H19012" s="153"/>
      <c r="I19012" s="151"/>
      <c r="J19012" s="153"/>
      <c r="K19012" s="153"/>
      <c r="L19012" s="153"/>
      <c r="M19012" s="153"/>
      <c r="N19012" s="153"/>
      <c r="O19012" s="153"/>
      <c r="P19012" s="153"/>
      <c r="Q19012" s="153"/>
      <c r="R19012" s="153"/>
      <c r="S19012" s="152"/>
      <c r="T19012" s="154"/>
    </row>
    <row r="19013" spans="8:20" x14ac:dyDescent="0.25">
      <c r="H19013" s="153"/>
      <c r="I19013" s="151"/>
      <c r="J19013" s="153"/>
      <c r="K19013" s="153"/>
      <c r="L19013" s="153"/>
      <c r="M19013" s="153"/>
      <c r="N19013" s="153"/>
      <c r="O19013" s="153"/>
      <c r="P19013" s="153"/>
      <c r="Q19013" s="153"/>
      <c r="R19013" s="153"/>
      <c r="S19013" s="152"/>
      <c r="T19013" s="154"/>
    </row>
    <row r="19014" spans="8:20" x14ac:dyDescent="0.25">
      <c r="H19014" s="153"/>
      <c r="I19014" s="151"/>
      <c r="J19014" s="153"/>
      <c r="K19014" s="153"/>
      <c r="L19014" s="153"/>
      <c r="M19014" s="153"/>
      <c r="N19014" s="153"/>
      <c r="O19014" s="153"/>
      <c r="P19014" s="153"/>
      <c r="Q19014" s="153"/>
      <c r="R19014" s="153"/>
      <c r="S19014" s="152"/>
      <c r="T19014" s="154"/>
    </row>
    <row r="19015" spans="8:20" x14ac:dyDescent="0.25">
      <c r="H19015" s="153"/>
      <c r="I19015" s="151"/>
      <c r="J19015" s="153"/>
      <c r="K19015" s="153"/>
      <c r="L19015" s="153"/>
      <c r="M19015" s="153"/>
      <c r="N19015" s="153"/>
      <c r="O19015" s="153"/>
      <c r="P19015" s="153"/>
      <c r="Q19015" s="153"/>
      <c r="R19015" s="153"/>
      <c r="S19015" s="152"/>
      <c r="T19015" s="154"/>
    </row>
    <row r="19016" spans="8:20" x14ac:dyDescent="0.25">
      <c r="H19016" s="153"/>
      <c r="I19016" s="151"/>
      <c r="J19016" s="153"/>
      <c r="K19016" s="153"/>
      <c r="L19016" s="153"/>
      <c r="M19016" s="153"/>
      <c r="N19016" s="153"/>
      <c r="O19016" s="153"/>
      <c r="P19016" s="153"/>
      <c r="Q19016" s="153"/>
      <c r="R19016" s="153"/>
      <c r="S19016" s="152"/>
      <c r="T19016" s="154"/>
    </row>
    <row r="19017" spans="8:20" x14ac:dyDescent="0.25">
      <c r="H19017" s="153"/>
      <c r="I19017" s="151"/>
      <c r="J19017" s="153"/>
      <c r="K19017" s="153"/>
      <c r="L19017" s="153"/>
      <c r="M19017" s="153"/>
      <c r="N19017" s="153"/>
      <c r="O19017" s="153"/>
      <c r="P19017" s="153"/>
      <c r="Q19017" s="153"/>
      <c r="R19017" s="153"/>
      <c r="S19017" s="152"/>
      <c r="T19017" s="154"/>
    </row>
    <row r="19018" spans="8:20" x14ac:dyDescent="0.25">
      <c r="H19018" s="153"/>
      <c r="I19018" s="151"/>
      <c r="J19018" s="153"/>
      <c r="K19018" s="153"/>
      <c r="L19018" s="153"/>
      <c r="M19018" s="153"/>
      <c r="N19018" s="153"/>
      <c r="O19018" s="153"/>
      <c r="P19018" s="153"/>
      <c r="Q19018" s="153"/>
      <c r="R19018" s="153"/>
      <c r="S19018" s="152"/>
      <c r="T19018" s="154"/>
    </row>
    <row r="19019" spans="8:20" x14ac:dyDescent="0.25">
      <c r="H19019" s="153"/>
      <c r="I19019" s="151"/>
      <c r="J19019" s="153"/>
      <c r="K19019" s="153"/>
      <c r="L19019" s="153"/>
      <c r="M19019" s="153"/>
      <c r="N19019" s="153"/>
      <c r="O19019" s="153"/>
      <c r="P19019" s="153"/>
      <c r="Q19019" s="153"/>
      <c r="R19019" s="153"/>
      <c r="S19019" s="152"/>
      <c r="T19019" s="154"/>
    </row>
    <row r="19020" spans="8:20" x14ac:dyDescent="0.25">
      <c r="H19020" s="153"/>
      <c r="I19020" s="151"/>
      <c r="J19020" s="153"/>
      <c r="K19020" s="153"/>
      <c r="L19020" s="153"/>
      <c r="M19020" s="153"/>
      <c r="N19020" s="153"/>
      <c r="O19020" s="153"/>
      <c r="P19020" s="153"/>
      <c r="Q19020" s="153"/>
      <c r="R19020" s="153"/>
      <c r="S19020" s="152"/>
      <c r="T19020" s="154"/>
    </row>
    <row r="19021" spans="8:20" x14ac:dyDescent="0.25">
      <c r="H19021" s="153"/>
      <c r="I19021" s="151"/>
      <c r="J19021" s="153"/>
      <c r="K19021" s="153"/>
      <c r="L19021" s="153"/>
      <c r="M19021" s="153"/>
      <c r="N19021" s="153"/>
      <c r="O19021" s="153"/>
      <c r="P19021" s="153"/>
      <c r="Q19021" s="153"/>
      <c r="R19021" s="153"/>
      <c r="S19021" s="152"/>
      <c r="T19021" s="154"/>
    </row>
    <row r="19022" spans="8:20" x14ac:dyDescent="0.25">
      <c r="H19022" s="153"/>
      <c r="I19022" s="151"/>
      <c r="J19022" s="153"/>
      <c r="K19022" s="153"/>
      <c r="L19022" s="153"/>
      <c r="M19022" s="153"/>
      <c r="N19022" s="153"/>
      <c r="O19022" s="153"/>
      <c r="P19022" s="153"/>
      <c r="Q19022" s="153"/>
      <c r="R19022" s="153"/>
      <c r="S19022" s="152"/>
      <c r="T19022" s="154"/>
    </row>
    <row r="19023" spans="8:20" x14ac:dyDescent="0.25">
      <c r="H19023" s="153"/>
      <c r="I19023" s="151"/>
      <c r="J19023" s="153"/>
      <c r="K19023" s="153"/>
      <c r="L19023" s="153"/>
      <c r="M19023" s="153"/>
      <c r="N19023" s="153"/>
      <c r="O19023" s="153"/>
      <c r="P19023" s="153"/>
      <c r="Q19023" s="153"/>
      <c r="R19023" s="153"/>
      <c r="S19023" s="152"/>
      <c r="T19023" s="154"/>
    </row>
    <row r="19024" spans="8:20" x14ac:dyDescent="0.25">
      <c r="H19024" s="153"/>
      <c r="I19024" s="151"/>
      <c r="J19024" s="153"/>
      <c r="K19024" s="153"/>
      <c r="L19024" s="153"/>
      <c r="M19024" s="153"/>
      <c r="N19024" s="153"/>
      <c r="O19024" s="153"/>
      <c r="P19024" s="153"/>
      <c r="Q19024" s="153"/>
      <c r="R19024" s="153"/>
      <c r="S19024" s="152"/>
      <c r="T19024" s="154"/>
    </row>
    <row r="19025" spans="8:20" x14ac:dyDescent="0.25">
      <c r="H19025" s="153"/>
      <c r="I19025" s="151"/>
      <c r="J19025" s="153"/>
      <c r="K19025" s="153"/>
      <c r="L19025" s="153"/>
      <c r="M19025" s="153"/>
      <c r="N19025" s="153"/>
      <c r="O19025" s="153"/>
      <c r="P19025" s="153"/>
      <c r="Q19025" s="153"/>
      <c r="R19025" s="153"/>
      <c r="S19025" s="152"/>
      <c r="T19025" s="154"/>
    </row>
    <row r="19026" spans="8:20" x14ac:dyDescent="0.25">
      <c r="H19026" s="153"/>
      <c r="I19026" s="151"/>
      <c r="J19026" s="153"/>
      <c r="K19026" s="153"/>
      <c r="L19026" s="153"/>
      <c r="M19026" s="153"/>
      <c r="N19026" s="153"/>
      <c r="O19026" s="153"/>
      <c r="P19026" s="153"/>
      <c r="Q19026" s="153"/>
      <c r="R19026" s="153"/>
      <c r="S19026" s="152"/>
      <c r="T19026" s="154"/>
    </row>
    <row r="19027" spans="8:20" x14ac:dyDescent="0.25">
      <c r="H19027" s="153"/>
      <c r="I19027" s="151"/>
      <c r="J19027" s="153"/>
      <c r="K19027" s="153"/>
      <c r="L19027" s="153"/>
      <c r="M19027" s="153"/>
      <c r="N19027" s="153"/>
      <c r="O19027" s="153"/>
      <c r="P19027" s="153"/>
      <c r="Q19027" s="153"/>
      <c r="R19027" s="153"/>
      <c r="S19027" s="152"/>
      <c r="T19027" s="154"/>
    </row>
    <row r="19028" spans="8:20" x14ac:dyDescent="0.25">
      <c r="H19028" s="153"/>
      <c r="I19028" s="151"/>
      <c r="J19028" s="153"/>
      <c r="K19028" s="153"/>
      <c r="L19028" s="153"/>
      <c r="M19028" s="153"/>
      <c r="N19028" s="153"/>
      <c r="O19028" s="153"/>
      <c r="P19028" s="153"/>
      <c r="Q19028" s="153"/>
      <c r="R19028" s="153"/>
      <c r="S19028" s="152"/>
      <c r="T19028" s="154"/>
    </row>
    <row r="19029" spans="8:20" x14ac:dyDescent="0.25">
      <c r="H19029" s="153"/>
      <c r="I19029" s="151"/>
      <c r="J19029" s="153"/>
      <c r="K19029" s="153"/>
      <c r="L19029" s="153"/>
      <c r="M19029" s="153"/>
      <c r="N19029" s="153"/>
      <c r="O19029" s="153"/>
      <c r="P19029" s="153"/>
      <c r="Q19029" s="153"/>
      <c r="R19029" s="153"/>
      <c r="S19029" s="152"/>
      <c r="T19029" s="154"/>
    </row>
    <row r="19030" spans="8:20" x14ac:dyDescent="0.25">
      <c r="H19030" s="153"/>
      <c r="I19030" s="151"/>
      <c r="J19030" s="153"/>
      <c r="K19030" s="153"/>
      <c r="L19030" s="153"/>
      <c r="M19030" s="153"/>
      <c r="N19030" s="153"/>
      <c r="O19030" s="153"/>
      <c r="P19030" s="153"/>
      <c r="Q19030" s="153"/>
      <c r="R19030" s="153"/>
      <c r="S19030" s="152"/>
      <c r="T19030" s="154"/>
    </row>
    <row r="19031" spans="8:20" x14ac:dyDescent="0.25">
      <c r="H19031" s="153"/>
      <c r="I19031" s="151"/>
      <c r="J19031" s="153"/>
      <c r="K19031" s="153"/>
      <c r="L19031" s="153"/>
      <c r="M19031" s="153"/>
      <c r="N19031" s="153"/>
      <c r="O19031" s="153"/>
      <c r="P19031" s="153"/>
      <c r="Q19031" s="153"/>
      <c r="R19031" s="153"/>
      <c r="S19031" s="152"/>
      <c r="T19031" s="154"/>
    </row>
    <row r="19032" spans="8:20" x14ac:dyDescent="0.25">
      <c r="H19032" s="153"/>
      <c r="I19032" s="151"/>
      <c r="J19032" s="153"/>
      <c r="K19032" s="153"/>
      <c r="L19032" s="153"/>
      <c r="M19032" s="153"/>
      <c r="N19032" s="153"/>
      <c r="O19032" s="153"/>
      <c r="P19032" s="153"/>
      <c r="Q19032" s="153"/>
      <c r="R19032" s="153"/>
      <c r="S19032" s="152"/>
      <c r="T19032" s="154"/>
    </row>
    <row r="19033" spans="8:20" x14ac:dyDescent="0.25">
      <c r="H19033" s="153"/>
      <c r="I19033" s="151"/>
      <c r="J19033" s="153"/>
      <c r="K19033" s="153"/>
      <c r="L19033" s="153"/>
      <c r="M19033" s="153"/>
      <c r="N19033" s="153"/>
      <c r="O19033" s="153"/>
      <c r="P19033" s="153"/>
      <c r="Q19033" s="153"/>
      <c r="R19033" s="153"/>
      <c r="S19033" s="152"/>
      <c r="T19033" s="154"/>
    </row>
    <row r="19034" spans="8:20" x14ac:dyDescent="0.25">
      <c r="H19034" s="153"/>
      <c r="I19034" s="151"/>
      <c r="J19034" s="153"/>
      <c r="K19034" s="153"/>
      <c r="L19034" s="153"/>
      <c r="M19034" s="153"/>
      <c r="N19034" s="153"/>
      <c r="O19034" s="153"/>
      <c r="P19034" s="153"/>
      <c r="Q19034" s="153"/>
      <c r="R19034" s="153"/>
      <c r="S19034" s="152"/>
      <c r="T19034" s="154"/>
    </row>
    <row r="19035" spans="8:20" x14ac:dyDescent="0.25">
      <c r="H19035" s="153"/>
      <c r="I19035" s="151"/>
      <c r="J19035" s="153"/>
      <c r="K19035" s="153"/>
      <c r="L19035" s="153"/>
      <c r="M19035" s="153"/>
      <c r="N19035" s="153"/>
      <c r="O19035" s="153"/>
      <c r="P19035" s="153"/>
      <c r="Q19035" s="153"/>
      <c r="R19035" s="153"/>
      <c r="S19035" s="152"/>
      <c r="T19035" s="154"/>
    </row>
    <row r="19036" spans="8:20" x14ac:dyDescent="0.25">
      <c r="H19036" s="153"/>
      <c r="I19036" s="151"/>
      <c r="J19036" s="153"/>
      <c r="K19036" s="153"/>
      <c r="L19036" s="153"/>
      <c r="M19036" s="153"/>
      <c r="N19036" s="153"/>
      <c r="O19036" s="153"/>
      <c r="P19036" s="153"/>
      <c r="Q19036" s="153"/>
      <c r="R19036" s="153"/>
      <c r="S19036" s="152"/>
      <c r="T19036" s="154"/>
    </row>
    <row r="19037" spans="8:20" x14ac:dyDescent="0.25">
      <c r="H19037" s="153"/>
      <c r="I19037" s="151"/>
      <c r="J19037" s="153"/>
      <c r="K19037" s="153"/>
      <c r="L19037" s="153"/>
      <c r="M19037" s="153"/>
      <c r="N19037" s="153"/>
      <c r="O19037" s="153"/>
      <c r="P19037" s="153"/>
      <c r="Q19037" s="153"/>
      <c r="R19037" s="153"/>
      <c r="S19037" s="152"/>
      <c r="T19037" s="154"/>
    </row>
    <row r="19038" spans="8:20" x14ac:dyDescent="0.25">
      <c r="H19038" s="153"/>
      <c r="I19038" s="151"/>
      <c r="J19038" s="153"/>
      <c r="K19038" s="153"/>
      <c r="L19038" s="153"/>
      <c r="M19038" s="153"/>
      <c r="N19038" s="153"/>
      <c r="O19038" s="153"/>
      <c r="P19038" s="153"/>
      <c r="Q19038" s="153"/>
      <c r="R19038" s="153"/>
      <c r="S19038" s="152"/>
      <c r="T19038" s="154"/>
    </row>
    <row r="19039" spans="8:20" x14ac:dyDescent="0.25">
      <c r="H19039" s="153"/>
      <c r="I19039" s="151"/>
      <c r="J19039" s="153"/>
      <c r="K19039" s="153"/>
      <c r="L19039" s="153"/>
      <c r="M19039" s="153"/>
      <c r="N19039" s="153"/>
      <c r="O19039" s="153"/>
      <c r="P19039" s="153"/>
      <c r="Q19039" s="153"/>
      <c r="R19039" s="153"/>
      <c r="S19039" s="152"/>
      <c r="T19039" s="154"/>
    </row>
    <row r="19040" spans="8:20" x14ac:dyDescent="0.25">
      <c r="H19040" s="153"/>
      <c r="I19040" s="151"/>
      <c r="J19040" s="153"/>
      <c r="K19040" s="153"/>
      <c r="L19040" s="153"/>
      <c r="M19040" s="153"/>
      <c r="N19040" s="153"/>
      <c r="O19040" s="153"/>
      <c r="P19040" s="153"/>
      <c r="Q19040" s="153"/>
      <c r="R19040" s="153"/>
      <c r="S19040" s="152"/>
      <c r="T19040" s="154"/>
    </row>
    <row r="19041" spans="8:20" x14ac:dyDescent="0.25">
      <c r="H19041" s="153"/>
      <c r="I19041" s="151"/>
      <c r="J19041" s="153"/>
      <c r="K19041" s="153"/>
      <c r="L19041" s="153"/>
      <c r="M19041" s="153"/>
      <c r="N19041" s="153"/>
      <c r="O19041" s="153"/>
      <c r="P19041" s="153"/>
      <c r="Q19041" s="153"/>
      <c r="R19041" s="153"/>
      <c r="S19041" s="152"/>
      <c r="T19041" s="154"/>
    </row>
    <row r="19042" spans="8:20" x14ac:dyDescent="0.25">
      <c r="H19042" s="153"/>
      <c r="I19042" s="151"/>
      <c r="J19042" s="153"/>
      <c r="K19042" s="153"/>
      <c r="L19042" s="153"/>
      <c r="M19042" s="153"/>
      <c r="N19042" s="153"/>
      <c r="O19042" s="153"/>
      <c r="P19042" s="153"/>
      <c r="Q19042" s="153"/>
      <c r="R19042" s="153"/>
      <c r="S19042" s="152"/>
      <c r="T19042" s="154"/>
    </row>
    <row r="19043" spans="8:20" x14ac:dyDescent="0.25">
      <c r="H19043" s="153"/>
      <c r="I19043" s="151"/>
      <c r="J19043" s="153"/>
      <c r="K19043" s="153"/>
      <c r="L19043" s="153"/>
      <c r="M19043" s="153"/>
      <c r="N19043" s="153"/>
      <c r="O19043" s="153"/>
      <c r="P19043" s="153"/>
      <c r="Q19043" s="153"/>
      <c r="R19043" s="153"/>
      <c r="S19043" s="152"/>
      <c r="T19043" s="154"/>
    </row>
    <row r="19044" spans="8:20" x14ac:dyDescent="0.25">
      <c r="H19044" s="153"/>
      <c r="I19044" s="151"/>
      <c r="J19044" s="153"/>
      <c r="K19044" s="153"/>
      <c r="L19044" s="153"/>
      <c r="M19044" s="153"/>
      <c r="N19044" s="153"/>
      <c r="O19044" s="153"/>
      <c r="P19044" s="153"/>
      <c r="Q19044" s="153"/>
      <c r="R19044" s="153"/>
      <c r="S19044" s="152"/>
      <c r="T19044" s="154"/>
    </row>
    <row r="19045" spans="8:20" x14ac:dyDescent="0.25">
      <c r="H19045" s="153"/>
      <c r="I19045" s="151"/>
      <c r="J19045" s="153"/>
      <c r="K19045" s="153"/>
      <c r="L19045" s="153"/>
      <c r="M19045" s="153"/>
      <c r="N19045" s="153"/>
      <c r="O19045" s="153"/>
      <c r="P19045" s="153"/>
      <c r="Q19045" s="153"/>
      <c r="R19045" s="153"/>
      <c r="S19045" s="152"/>
      <c r="T19045" s="154"/>
    </row>
    <row r="19046" spans="8:20" x14ac:dyDescent="0.25">
      <c r="H19046" s="153"/>
      <c r="I19046" s="151"/>
      <c r="J19046" s="153"/>
      <c r="K19046" s="153"/>
      <c r="L19046" s="153"/>
      <c r="M19046" s="153"/>
      <c r="N19046" s="153"/>
      <c r="O19046" s="153"/>
      <c r="P19046" s="153"/>
      <c r="Q19046" s="153"/>
      <c r="R19046" s="153"/>
      <c r="S19046" s="152"/>
      <c r="T19046" s="154"/>
    </row>
    <row r="19047" spans="8:20" x14ac:dyDescent="0.25">
      <c r="H19047" s="153"/>
      <c r="I19047" s="151"/>
      <c r="J19047" s="153"/>
      <c r="K19047" s="153"/>
      <c r="L19047" s="153"/>
      <c r="M19047" s="153"/>
      <c r="N19047" s="153"/>
      <c r="O19047" s="153"/>
      <c r="P19047" s="153"/>
      <c r="Q19047" s="153"/>
      <c r="R19047" s="153"/>
      <c r="S19047" s="152"/>
      <c r="T19047" s="154"/>
    </row>
    <row r="19048" spans="8:20" x14ac:dyDescent="0.25">
      <c r="H19048" s="153"/>
      <c r="I19048" s="151"/>
      <c r="J19048" s="153"/>
      <c r="K19048" s="153"/>
      <c r="L19048" s="153"/>
      <c r="M19048" s="153"/>
      <c r="N19048" s="153"/>
      <c r="O19048" s="153"/>
      <c r="P19048" s="153"/>
      <c r="Q19048" s="153"/>
      <c r="R19048" s="153"/>
      <c r="S19048" s="152"/>
      <c r="T19048" s="154"/>
    </row>
    <row r="19049" spans="8:20" x14ac:dyDescent="0.25">
      <c r="H19049" s="153"/>
      <c r="I19049" s="151"/>
      <c r="J19049" s="153"/>
      <c r="K19049" s="153"/>
      <c r="L19049" s="153"/>
      <c r="M19049" s="153"/>
      <c r="N19049" s="153"/>
      <c r="O19049" s="153"/>
      <c r="P19049" s="153"/>
      <c r="Q19049" s="153"/>
      <c r="R19049" s="153"/>
      <c r="S19049" s="152"/>
      <c r="T19049" s="154"/>
    </row>
    <row r="19050" spans="8:20" x14ac:dyDescent="0.25">
      <c r="H19050" s="153"/>
      <c r="I19050" s="151"/>
      <c r="J19050" s="153"/>
      <c r="K19050" s="153"/>
      <c r="L19050" s="153"/>
      <c r="M19050" s="153"/>
      <c r="N19050" s="153"/>
      <c r="O19050" s="153"/>
      <c r="P19050" s="153"/>
      <c r="Q19050" s="153"/>
      <c r="R19050" s="153"/>
      <c r="S19050" s="152"/>
      <c r="T19050" s="154"/>
    </row>
    <row r="19051" spans="8:20" x14ac:dyDescent="0.25">
      <c r="H19051" s="153"/>
      <c r="I19051" s="151"/>
      <c r="J19051" s="153"/>
      <c r="K19051" s="153"/>
      <c r="L19051" s="153"/>
      <c r="M19051" s="153"/>
      <c r="N19051" s="153"/>
      <c r="O19051" s="153"/>
      <c r="P19051" s="153"/>
      <c r="Q19051" s="153"/>
      <c r="R19051" s="153"/>
      <c r="S19051" s="152"/>
      <c r="T19051" s="154"/>
    </row>
    <row r="19052" spans="8:20" x14ac:dyDescent="0.25">
      <c r="H19052" s="153"/>
      <c r="I19052" s="151"/>
      <c r="J19052" s="153"/>
      <c r="K19052" s="153"/>
      <c r="L19052" s="153"/>
      <c r="M19052" s="153"/>
      <c r="N19052" s="153"/>
      <c r="O19052" s="153"/>
      <c r="P19052" s="153"/>
      <c r="Q19052" s="153"/>
      <c r="R19052" s="153"/>
      <c r="S19052" s="152"/>
      <c r="T19052" s="154"/>
    </row>
    <row r="19053" spans="8:20" x14ac:dyDescent="0.25">
      <c r="H19053" s="153"/>
      <c r="I19053" s="151"/>
      <c r="J19053" s="153"/>
      <c r="K19053" s="153"/>
      <c r="L19053" s="153"/>
      <c r="M19053" s="153"/>
      <c r="N19053" s="153"/>
      <c r="O19053" s="153"/>
      <c r="P19053" s="153"/>
      <c r="Q19053" s="153"/>
      <c r="R19053" s="153"/>
      <c r="S19053" s="152"/>
      <c r="T19053" s="154"/>
    </row>
    <row r="19054" spans="8:20" x14ac:dyDescent="0.25">
      <c r="H19054" s="153"/>
      <c r="I19054" s="151"/>
      <c r="J19054" s="153"/>
      <c r="K19054" s="153"/>
      <c r="L19054" s="153"/>
      <c r="M19054" s="153"/>
      <c r="N19054" s="153"/>
      <c r="O19054" s="153"/>
      <c r="P19054" s="153"/>
      <c r="Q19054" s="153"/>
      <c r="R19054" s="153"/>
      <c r="S19054" s="152"/>
      <c r="T19054" s="154"/>
    </row>
    <row r="19055" spans="8:20" x14ac:dyDescent="0.25">
      <c r="H19055" s="153"/>
      <c r="I19055" s="151"/>
      <c r="J19055" s="153"/>
      <c r="K19055" s="153"/>
      <c r="L19055" s="153"/>
      <c r="M19055" s="153"/>
      <c r="N19055" s="153"/>
      <c r="O19055" s="153"/>
      <c r="P19055" s="153"/>
      <c r="Q19055" s="153"/>
      <c r="R19055" s="153"/>
      <c r="S19055" s="152"/>
      <c r="T19055" s="154"/>
    </row>
    <row r="19056" spans="8:20" x14ac:dyDescent="0.25">
      <c r="H19056" s="153"/>
      <c r="I19056" s="151"/>
      <c r="J19056" s="153"/>
      <c r="K19056" s="153"/>
      <c r="L19056" s="153"/>
      <c r="M19056" s="153"/>
      <c r="N19056" s="153"/>
      <c r="O19056" s="153"/>
      <c r="P19056" s="153"/>
      <c r="Q19056" s="153"/>
      <c r="R19056" s="153"/>
      <c r="S19056" s="152"/>
      <c r="T19056" s="154"/>
    </row>
    <row r="19057" spans="8:20" x14ac:dyDescent="0.25">
      <c r="H19057" s="153"/>
      <c r="I19057" s="151"/>
      <c r="J19057" s="153"/>
      <c r="K19057" s="153"/>
      <c r="L19057" s="153"/>
      <c r="M19057" s="153"/>
      <c r="N19057" s="153"/>
      <c r="O19057" s="153"/>
      <c r="P19057" s="153"/>
      <c r="Q19057" s="153"/>
      <c r="R19057" s="153"/>
      <c r="S19057" s="152"/>
      <c r="T19057" s="154"/>
    </row>
    <row r="19058" spans="8:20" x14ac:dyDescent="0.25">
      <c r="H19058" s="153"/>
      <c r="I19058" s="151"/>
      <c r="J19058" s="153"/>
      <c r="K19058" s="153"/>
      <c r="L19058" s="153"/>
      <c r="M19058" s="153"/>
      <c r="N19058" s="153"/>
      <c r="O19058" s="153"/>
      <c r="P19058" s="153"/>
      <c r="Q19058" s="153"/>
      <c r="R19058" s="153"/>
      <c r="S19058" s="152"/>
      <c r="T19058" s="154"/>
    </row>
    <row r="19059" spans="8:20" x14ac:dyDescent="0.25">
      <c r="H19059" s="153"/>
      <c r="I19059" s="151"/>
      <c r="J19059" s="153"/>
      <c r="K19059" s="153"/>
      <c r="L19059" s="153"/>
      <c r="M19059" s="153"/>
      <c r="N19059" s="153"/>
      <c r="O19059" s="153"/>
      <c r="P19059" s="153"/>
      <c r="Q19059" s="153"/>
      <c r="R19059" s="153"/>
      <c r="S19059" s="152"/>
      <c r="T19059" s="154"/>
    </row>
    <row r="19060" spans="8:20" x14ac:dyDescent="0.25">
      <c r="H19060" s="153"/>
      <c r="I19060" s="151"/>
      <c r="J19060" s="153"/>
      <c r="K19060" s="153"/>
      <c r="L19060" s="153"/>
      <c r="M19060" s="153"/>
      <c r="N19060" s="153"/>
      <c r="O19060" s="153"/>
      <c r="P19060" s="153"/>
      <c r="Q19060" s="153"/>
      <c r="R19060" s="153"/>
      <c r="S19060" s="152"/>
      <c r="T19060" s="154"/>
    </row>
    <row r="19061" spans="8:20" x14ac:dyDescent="0.25">
      <c r="H19061" s="153"/>
      <c r="I19061" s="151"/>
      <c r="J19061" s="153"/>
      <c r="K19061" s="153"/>
      <c r="L19061" s="153"/>
      <c r="M19061" s="153"/>
      <c r="N19061" s="153"/>
      <c r="O19061" s="153"/>
      <c r="P19061" s="153"/>
      <c r="Q19061" s="153"/>
      <c r="R19061" s="153"/>
      <c r="S19061" s="152"/>
      <c r="T19061" s="154"/>
    </row>
    <row r="19062" spans="8:20" x14ac:dyDescent="0.25">
      <c r="H19062" s="153"/>
      <c r="I19062" s="151"/>
      <c r="J19062" s="153"/>
      <c r="K19062" s="153"/>
      <c r="L19062" s="153"/>
      <c r="M19062" s="153"/>
      <c r="N19062" s="153"/>
      <c r="O19062" s="153"/>
      <c r="P19062" s="153"/>
      <c r="Q19062" s="153"/>
      <c r="R19062" s="153"/>
      <c r="S19062" s="152"/>
      <c r="T19062" s="154"/>
    </row>
    <row r="19063" spans="8:20" x14ac:dyDescent="0.25">
      <c r="H19063" s="153"/>
      <c r="I19063" s="151"/>
      <c r="J19063" s="153"/>
      <c r="K19063" s="153"/>
      <c r="L19063" s="153"/>
      <c r="M19063" s="153"/>
      <c r="N19063" s="153"/>
      <c r="O19063" s="153"/>
      <c r="P19063" s="153"/>
      <c r="Q19063" s="153"/>
      <c r="R19063" s="153"/>
      <c r="S19063" s="152"/>
      <c r="T19063" s="154"/>
    </row>
    <row r="19064" spans="8:20" x14ac:dyDescent="0.25">
      <c r="H19064" s="153"/>
      <c r="I19064" s="151"/>
      <c r="J19064" s="153"/>
      <c r="K19064" s="153"/>
      <c r="L19064" s="153"/>
      <c r="M19064" s="153"/>
      <c r="N19064" s="153"/>
      <c r="O19064" s="153"/>
      <c r="P19064" s="153"/>
      <c r="Q19064" s="153"/>
      <c r="R19064" s="153"/>
      <c r="S19064" s="152"/>
      <c r="T19064" s="154"/>
    </row>
    <row r="19065" spans="8:20" x14ac:dyDescent="0.25">
      <c r="H19065" s="153"/>
      <c r="I19065" s="151"/>
      <c r="J19065" s="153"/>
      <c r="K19065" s="153"/>
      <c r="L19065" s="153"/>
      <c r="M19065" s="153"/>
      <c r="N19065" s="153"/>
      <c r="O19065" s="153"/>
      <c r="P19065" s="153"/>
      <c r="Q19065" s="153"/>
      <c r="R19065" s="153"/>
      <c r="S19065" s="152"/>
      <c r="T19065" s="154"/>
    </row>
    <row r="19066" spans="8:20" x14ac:dyDescent="0.25">
      <c r="H19066" s="153"/>
      <c r="I19066" s="151"/>
      <c r="J19066" s="153"/>
      <c r="K19066" s="153"/>
      <c r="L19066" s="153"/>
      <c r="M19066" s="153"/>
      <c r="N19066" s="153"/>
      <c r="O19066" s="153"/>
      <c r="P19066" s="153"/>
      <c r="Q19066" s="153"/>
      <c r="R19066" s="153"/>
      <c r="S19066" s="152"/>
      <c r="T19066" s="154"/>
    </row>
    <row r="19067" spans="8:20" x14ac:dyDescent="0.25">
      <c r="H19067" s="153"/>
      <c r="I19067" s="151"/>
      <c r="J19067" s="153"/>
      <c r="K19067" s="153"/>
      <c r="L19067" s="153"/>
      <c r="M19067" s="153"/>
      <c r="N19067" s="153"/>
      <c r="O19067" s="153"/>
      <c r="P19067" s="153"/>
      <c r="Q19067" s="153"/>
      <c r="R19067" s="153"/>
      <c r="S19067" s="152"/>
      <c r="T19067" s="154"/>
    </row>
    <row r="19068" spans="8:20" x14ac:dyDescent="0.25">
      <c r="H19068" s="153"/>
      <c r="I19068" s="151"/>
      <c r="J19068" s="153"/>
      <c r="K19068" s="153"/>
      <c r="L19068" s="153"/>
      <c r="M19068" s="153"/>
      <c r="N19068" s="153"/>
      <c r="O19068" s="153"/>
      <c r="P19068" s="153"/>
      <c r="Q19068" s="153"/>
      <c r="R19068" s="153"/>
      <c r="S19068" s="152"/>
      <c r="T19068" s="154"/>
    </row>
    <row r="19069" spans="8:20" x14ac:dyDescent="0.25">
      <c r="H19069" s="153"/>
      <c r="I19069" s="151"/>
      <c r="J19069" s="153"/>
      <c r="K19069" s="153"/>
      <c r="L19069" s="153"/>
      <c r="M19069" s="153"/>
      <c r="N19069" s="153"/>
      <c r="O19069" s="153"/>
      <c r="P19069" s="153"/>
      <c r="Q19069" s="153"/>
      <c r="R19069" s="153"/>
      <c r="S19069" s="152"/>
      <c r="T19069" s="154"/>
    </row>
    <row r="19070" spans="8:20" x14ac:dyDescent="0.25">
      <c r="H19070" s="153"/>
      <c r="I19070" s="151"/>
      <c r="J19070" s="153"/>
      <c r="K19070" s="153"/>
      <c r="L19070" s="153"/>
      <c r="M19070" s="153"/>
      <c r="N19070" s="153"/>
      <c r="O19070" s="153"/>
      <c r="P19070" s="153"/>
      <c r="Q19070" s="153"/>
      <c r="R19070" s="153"/>
      <c r="S19070" s="152"/>
      <c r="T19070" s="154"/>
    </row>
    <row r="19071" spans="8:20" x14ac:dyDescent="0.25">
      <c r="H19071" s="153"/>
      <c r="I19071" s="151"/>
      <c r="J19071" s="153"/>
      <c r="K19071" s="153"/>
      <c r="L19071" s="153"/>
      <c r="M19071" s="153"/>
      <c r="N19071" s="153"/>
      <c r="O19071" s="153"/>
      <c r="P19071" s="153"/>
      <c r="Q19071" s="153"/>
      <c r="R19071" s="153"/>
      <c r="S19071" s="152"/>
      <c r="T19071" s="154"/>
    </row>
    <row r="19072" spans="8:20" x14ac:dyDescent="0.25">
      <c r="H19072" s="153"/>
      <c r="I19072" s="151"/>
      <c r="J19072" s="153"/>
      <c r="K19072" s="153"/>
      <c r="L19072" s="153"/>
      <c r="M19072" s="153"/>
      <c r="N19072" s="153"/>
      <c r="O19072" s="153"/>
      <c r="P19072" s="153"/>
      <c r="Q19072" s="153"/>
      <c r="R19072" s="153"/>
      <c r="S19072" s="152"/>
      <c r="T19072" s="154"/>
    </row>
    <row r="19073" spans="8:20" x14ac:dyDescent="0.25">
      <c r="H19073" s="153"/>
      <c r="I19073" s="151"/>
      <c r="J19073" s="153"/>
      <c r="K19073" s="153"/>
      <c r="L19073" s="153"/>
      <c r="M19073" s="153"/>
      <c r="N19073" s="153"/>
      <c r="O19073" s="153"/>
      <c r="P19073" s="153"/>
      <c r="Q19073" s="153"/>
      <c r="R19073" s="153"/>
      <c r="S19073" s="152"/>
      <c r="T19073" s="154"/>
    </row>
    <row r="19074" spans="8:20" x14ac:dyDescent="0.25">
      <c r="H19074" s="153"/>
      <c r="I19074" s="151"/>
      <c r="J19074" s="153"/>
      <c r="K19074" s="153"/>
      <c r="L19074" s="153"/>
      <c r="M19074" s="153"/>
      <c r="N19074" s="153"/>
      <c r="O19074" s="153"/>
      <c r="P19074" s="153"/>
      <c r="Q19074" s="153"/>
      <c r="R19074" s="153"/>
      <c r="S19074" s="152"/>
      <c r="T19074" s="154"/>
    </row>
    <row r="19075" spans="8:20" x14ac:dyDescent="0.25">
      <c r="H19075" s="153"/>
      <c r="I19075" s="151"/>
      <c r="J19075" s="153"/>
      <c r="K19075" s="153"/>
      <c r="L19075" s="153"/>
      <c r="M19075" s="153"/>
      <c r="N19075" s="153"/>
      <c r="O19075" s="153"/>
      <c r="P19075" s="153"/>
      <c r="Q19075" s="153"/>
      <c r="R19075" s="153"/>
      <c r="S19075" s="152"/>
      <c r="T19075" s="154"/>
    </row>
    <row r="19076" spans="8:20" x14ac:dyDescent="0.25">
      <c r="H19076" s="153"/>
      <c r="I19076" s="151"/>
      <c r="J19076" s="153"/>
      <c r="K19076" s="153"/>
      <c r="L19076" s="153"/>
      <c r="M19076" s="153"/>
      <c r="N19076" s="153"/>
      <c r="O19076" s="153"/>
      <c r="P19076" s="153"/>
      <c r="Q19076" s="153"/>
      <c r="R19076" s="153"/>
      <c r="S19076" s="152"/>
      <c r="T19076" s="154"/>
    </row>
    <row r="19077" spans="8:20" x14ac:dyDescent="0.25">
      <c r="H19077" s="153"/>
      <c r="I19077" s="151"/>
      <c r="J19077" s="153"/>
      <c r="K19077" s="153"/>
      <c r="L19077" s="153"/>
      <c r="M19077" s="153"/>
      <c r="N19077" s="153"/>
      <c r="O19077" s="153"/>
      <c r="P19077" s="153"/>
      <c r="Q19077" s="153"/>
      <c r="R19077" s="153"/>
      <c r="S19077" s="152"/>
      <c r="T19077" s="154"/>
    </row>
    <row r="19078" spans="8:20" x14ac:dyDescent="0.25">
      <c r="H19078" s="153"/>
      <c r="I19078" s="151"/>
      <c r="J19078" s="153"/>
      <c r="K19078" s="153"/>
      <c r="L19078" s="153"/>
      <c r="M19078" s="153"/>
      <c r="N19078" s="153"/>
      <c r="O19078" s="153"/>
      <c r="P19078" s="153"/>
      <c r="Q19078" s="153"/>
      <c r="R19078" s="153"/>
      <c r="S19078" s="152"/>
      <c r="T19078" s="154"/>
    </row>
    <row r="19079" spans="8:20" x14ac:dyDescent="0.25">
      <c r="H19079" s="153"/>
      <c r="I19079" s="151"/>
      <c r="J19079" s="153"/>
      <c r="K19079" s="153"/>
      <c r="L19079" s="153"/>
      <c r="M19079" s="153"/>
      <c r="N19079" s="153"/>
      <c r="O19079" s="153"/>
      <c r="P19079" s="153"/>
      <c r="Q19079" s="153"/>
      <c r="R19079" s="153"/>
      <c r="S19079" s="152"/>
      <c r="T19079" s="154"/>
    </row>
    <row r="19080" spans="8:20" x14ac:dyDescent="0.25">
      <c r="H19080" s="153"/>
      <c r="I19080" s="151"/>
      <c r="J19080" s="153"/>
      <c r="K19080" s="153"/>
      <c r="L19080" s="153"/>
      <c r="M19080" s="153"/>
      <c r="N19080" s="153"/>
      <c r="O19080" s="153"/>
      <c r="P19080" s="153"/>
      <c r="Q19080" s="153"/>
      <c r="R19080" s="153"/>
      <c r="S19080" s="152"/>
      <c r="T19080" s="154"/>
    </row>
    <row r="19081" spans="8:20" x14ac:dyDescent="0.25">
      <c r="H19081" s="153"/>
      <c r="I19081" s="151"/>
      <c r="J19081" s="153"/>
      <c r="K19081" s="153"/>
      <c r="L19081" s="153"/>
      <c r="M19081" s="153"/>
      <c r="N19081" s="153"/>
      <c r="O19081" s="153"/>
      <c r="P19081" s="153"/>
      <c r="Q19081" s="153"/>
      <c r="R19081" s="153"/>
      <c r="S19081" s="152"/>
      <c r="T19081" s="154"/>
    </row>
    <row r="19082" spans="8:20" x14ac:dyDescent="0.25">
      <c r="H19082" s="153"/>
      <c r="I19082" s="151"/>
      <c r="J19082" s="153"/>
      <c r="K19082" s="153"/>
      <c r="L19082" s="153"/>
      <c r="M19082" s="153"/>
      <c r="N19082" s="153"/>
      <c r="O19082" s="153"/>
      <c r="P19082" s="153"/>
      <c r="Q19082" s="153"/>
      <c r="R19082" s="153"/>
      <c r="S19082" s="152"/>
      <c r="T19082" s="154"/>
    </row>
    <row r="19083" spans="8:20" x14ac:dyDescent="0.25">
      <c r="H19083" s="153"/>
      <c r="I19083" s="151"/>
      <c r="J19083" s="153"/>
      <c r="K19083" s="153"/>
      <c r="L19083" s="153"/>
      <c r="M19083" s="153"/>
      <c r="N19083" s="153"/>
      <c r="O19083" s="153"/>
      <c r="P19083" s="153"/>
      <c r="Q19083" s="153"/>
      <c r="R19083" s="153"/>
      <c r="S19083" s="152"/>
      <c r="T19083" s="154"/>
    </row>
    <row r="19084" spans="8:20" x14ac:dyDescent="0.25">
      <c r="H19084" s="153"/>
      <c r="I19084" s="151"/>
      <c r="J19084" s="153"/>
      <c r="K19084" s="153"/>
      <c r="L19084" s="153"/>
      <c r="M19084" s="153"/>
      <c r="N19084" s="153"/>
      <c r="O19084" s="153"/>
      <c r="P19084" s="153"/>
      <c r="Q19084" s="153"/>
      <c r="R19084" s="153"/>
      <c r="S19084" s="152"/>
      <c r="T19084" s="154"/>
    </row>
    <row r="19085" spans="8:20" x14ac:dyDescent="0.25">
      <c r="H19085" s="153"/>
      <c r="I19085" s="151"/>
      <c r="J19085" s="153"/>
      <c r="K19085" s="153"/>
      <c r="L19085" s="153"/>
      <c r="M19085" s="153"/>
      <c r="N19085" s="153"/>
      <c r="O19085" s="153"/>
      <c r="P19085" s="153"/>
      <c r="Q19085" s="153"/>
      <c r="R19085" s="153"/>
      <c r="S19085" s="152"/>
      <c r="T19085" s="154"/>
    </row>
    <row r="19086" spans="8:20" x14ac:dyDescent="0.25">
      <c r="H19086" s="153"/>
      <c r="I19086" s="151"/>
      <c r="J19086" s="153"/>
      <c r="K19086" s="153"/>
      <c r="L19086" s="153"/>
      <c r="M19086" s="153"/>
      <c r="N19086" s="153"/>
      <c r="O19086" s="153"/>
      <c r="P19086" s="153"/>
      <c r="Q19086" s="153"/>
      <c r="R19086" s="153"/>
      <c r="S19086" s="152"/>
      <c r="T19086" s="154"/>
    </row>
    <row r="19087" spans="8:20" x14ac:dyDescent="0.25">
      <c r="H19087" s="153"/>
      <c r="I19087" s="151"/>
      <c r="J19087" s="153"/>
      <c r="K19087" s="153"/>
      <c r="L19087" s="153"/>
      <c r="M19087" s="153"/>
      <c r="N19087" s="153"/>
      <c r="O19087" s="153"/>
      <c r="P19087" s="153"/>
      <c r="Q19087" s="153"/>
      <c r="R19087" s="153"/>
      <c r="S19087" s="152"/>
      <c r="T19087" s="154"/>
    </row>
    <row r="19088" spans="8:20" x14ac:dyDescent="0.25">
      <c r="H19088" s="153"/>
      <c r="I19088" s="151"/>
      <c r="J19088" s="153"/>
      <c r="K19088" s="153"/>
      <c r="L19088" s="153"/>
      <c r="M19088" s="153"/>
      <c r="N19088" s="153"/>
      <c r="O19088" s="153"/>
      <c r="P19088" s="153"/>
      <c r="Q19088" s="153"/>
      <c r="R19088" s="153"/>
      <c r="S19088" s="152"/>
      <c r="T19088" s="154"/>
    </row>
    <row r="19089" spans="8:20" x14ac:dyDescent="0.25">
      <c r="H19089" s="153"/>
      <c r="I19089" s="151"/>
      <c r="J19089" s="153"/>
      <c r="K19089" s="153"/>
      <c r="L19089" s="153"/>
      <c r="M19089" s="153"/>
      <c r="N19089" s="153"/>
      <c r="O19089" s="153"/>
      <c r="P19089" s="153"/>
      <c r="Q19089" s="153"/>
      <c r="R19089" s="153"/>
      <c r="S19089" s="152"/>
      <c r="T19089" s="154"/>
    </row>
    <row r="19090" spans="8:20" x14ac:dyDescent="0.25">
      <c r="H19090" s="153"/>
      <c r="I19090" s="151"/>
      <c r="J19090" s="153"/>
      <c r="K19090" s="153"/>
      <c r="L19090" s="153"/>
      <c r="M19090" s="153"/>
      <c r="N19090" s="153"/>
      <c r="O19090" s="153"/>
      <c r="P19090" s="153"/>
      <c r="Q19090" s="153"/>
      <c r="R19090" s="153"/>
      <c r="S19090" s="152"/>
      <c r="T19090" s="154"/>
    </row>
    <row r="19091" spans="8:20" x14ac:dyDescent="0.25">
      <c r="H19091" s="153"/>
      <c r="I19091" s="151"/>
      <c r="J19091" s="153"/>
      <c r="K19091" s="153"/>
      <c r="L19091" s="153"/>
      <c r="M19091" s="153"/>
      <c r="N19091" s="153"/>
      <c r="O19091" s="153"/>
      <c r="P19091" s="153"/>
      <c r="Q19091" s="153"/>
      <c r="R19091" s="153"/>
      <c r="S19091" s="152"/>
      <c r="T19091" s="154"/>
    </row>
    <row r="19092" spans="8:20" x14ac:dyDescent="0.25">
      <c r="H19092" s="153"/>
      <c r="I19092" s="151"/>
      <c r="J19092" s="153"/>
      <c r="K19092" s="153"/>
      <c r="L19092" s="153"/>
      <c r="M19092" s="153"/>
      <c r="N19092" s="153"/>
      <c r="O19092" s="153"/>
      <c r="P19092" s="153"/>
      <c r="Q19092" s="153"/>
      <c r="R19092" s="153"/>
      <c r="S19092" s="152"/>
      <c r="T19092" s="154"/>
    </row>
    <row r="19093" spans="8:20" x14ac:dyDescent="0.25">
      <c r="H19093" s="153"/>
      <c r="I19093" s="151"/>
      <c r="J19093" s="153"/>
      <c r="K19093" s="153"/>
      <c r="L19093" s="153"/>
      <c r="M19093" s="153"/>
      <c r="N19093" s="153"/>
      <c r="O19093" s="153"/>
      <c r="P19093" s="153"/>
      <c r="Q19093" s="153"/>
      <c r="R19093" s="153"/>
      <c r="S19093" s="152"/>
      <c r="T19093" s="154"/>
    </row>
    <row r="19094" spans="8:20" x14ac:dyDescent="0.25">
      <c r="H19094" s="153"/>
      <c r="I19094" s="151"/>
      <c r="J19094" s="153"/>
      <c r="K19094" s="153"/>
      <c r="L19094" s="153"/>
      <c r="M19094" s="153"/>
      <c r="N19094" s="153"/>
      <c r="O19094" s="153"/>
      <c r="P19094" s="153"/>
      <c r="Q19094" s="153"/>
      <c r="R19094" s="153"/>
      <c r="S19094" s="152"/>
      <c r="T19094" s="154"/>
    </row>
    <row r="19095" spans="8:20" x14ac:dyDescent="0.25">
      <c r="H19095" s="153"/>
      <c r="I19095" s="151"/>
      <c r="J19095" s="153"/>
      <c r="K19095" s="153"/>
      <c r="L19095" s="153"/>
      <c r="M19095" s="153"/>
      <c r="N19095" s="153"/>
      <c r="O19095" s="153"/>
      <c r="P19095" s="153"/>
      <c r="Q19095" s="153"/>
      <c r="R19095" s="153"/>
      <c r="S19095" s="152"/>
      <c r="T19095" s="154"/>
    </row>
    <row r="19096" spans="8:20" x14ac:dyDescent="0.25">
      <c r="H19096" s="153"/>
      <c r="I19096" s="151"/>
      <c r="J19096" s="153"/>
      <c r="K19096" s="153"/>
      <c r="L19096" s="153"/>
      <c r="M19096" s="153"/>
      <c r="N19096" s="153"/>
      <c r="O19096" s="153"/>
      <c r="P19096" s="153"/>
      <c r="Q19096" s="153"/>
      <c r="R19096" s="153"/>
      <c r="S19096" s="152"/>
      <c r="T19096" s="154"/>
    </row>
    <row r="19097" spans="8:20" x14ac:dyDescent="0.25">
      <c r="H19097" s="153"/>
      <c r="I19097" s="151"/>
      <c r="J19097" s="153"/>
      <c r="K19097" s="153"/>
      <c r="L19097" s="153"/>
      <c r="M19097" s="153"/>
      <c r="N19097" s="153"/>
      <c r="O19097" s="153"/>
      <c r="P19097" s="153"/>
      <c r="Q19097" s="153"/>
      <c r="R19097" s="153"/>
      <c r="S19097" s="152"/>
      <c r="T19097" s="154"/>
    </row>
    <row r="19098" spans="8:20" x14ac:dyDescent="0.25">
      <c r="H19098" s="153"/>
      <c r="I19098" s="151"/>
      <c r="J19098" s="153"/>
      <c r="K19098" s="153"/>
      <c r="L19098" s="153"/>
      <c r="M19098" s="153"/>
      <c r="N19098" s="153"/>
      <c r="O19098" s="153"/>
      <c r="P19098" s="153"/>
      <c r="Q19098" s="153"/>
      <c r="R19098" s="153"/>
      <c r="S19098" s="152"/>
      <c r="T19098" s="154"/>
    </row>
    <row r="19099" spans="8:20" x14ac:dyDescent="0.25">
      <c r="H19099" s="153"/>
      <c r="I19099" s="151"/>
      <c r="J19099" s="153"/>
      <c r="K19099" s="153"/>
      <c r="L19099" s="153"/>
      <c r="M19099" s="153"/>
      <c r="N19099" s="153"/>
      <c r="O19099" s="153"/>
      <c r="P19099" s="153"/>
      <c r="Q19099" s="153"/>
      <c r="R19099" s="153"/>
      <c r="S19099" s="152"/>
      <c r="T19099" s="154"/>
    </row>
    <row r="19100" spans="8:20" x14ac:dyDescent="0.25">
      <c r="H19100" s="153"/>
      <c r="I19100" s="151"/>
      <c r="J19100" s="153"/>
      <c r="K19100" s="153"/>
      <c r="L19100" s="153"/>
      <c r="M19100" s="153"/>
      <c r="N19100" s="153"/>
      <c r="O19100" s="153"/>
      <c r="P19100" s="153"/>
      <c r="Q19100" s="153"/>
      <c r="R19100" s="153"/>
      <c r="S19100" s="152"/>
      <c r="T19100" s="154"/>
    </row>
    <row r="19101" spans="8:20" x14ac:dyDescent="0.25">
      <c r="H19101" s="153"/>
      <c r="I19101" s="151"/>
      <c r="J19101" s="153"/>
      <c r="K19101" s="153"/>
      <c r="L19101" s="153"/>
      <c r="M19101" s="153"/>
      <c r="N19101" s="153"/>
      <c r="O19101" s="153"/>
      <c r="P19101" s="153"/>
      <c r="Q19101" s="153"/>
      <c r="R19101" s="153"/>
      <c r="S19101" s="152"/>
      <c r="T19101" s="154"/>
    </row>
    <row r="19102" spans="8:20" x14ac:dyDescent="0.25">
      <c r="H19102" s="153"/>
      <c r="I19102" s="151"/>
      <c r="J19102" s="153"/>
      <c r="K19102" s="153"/>
      <c r="L19102" s="153"/>
      <c r="M19102" s="153"/>
      <c r="N19102" s="153"/>
      <c r="O19102" s="153"/>
      <c r="P19102" s="153"/>
      <c r="Q19102" s="153"/>
      <c r="R19102" s="153"/>
      <c r="S19102" s="152"/>
      <c r="T19102" s="154"/>
    </row>
    <row r="19103" spans="8:20" x14ac:dyDescent="0.25">
      <c r="H19103" s="153"/>
      <c r="I19103" s="151"/>
      <c r="J19103" s="153"/>
      <c r="K19103" s="153"/>
      <c r="L19103" s="153"/>
      <c r="M19103" s="153"/>
      <c r="N19103" s="153"/>
      <c r="O19103" s="153"/>
      <c r="P19103" s="153"/>
      <c r="Q19103" s="153"/>
      <c r="R19103" s="153"/>
      <c r="S19103" s="152"/>
      <c r="T19103" s="154"/>
    </row>
    <row r="19104" spans="8:20" x14ac:dyDescent="0.25">
      <c r="H19104" s="153"/>
      <c r="I19104" s="151"/>
      <c r="J19104" s="153"/>
      <c r="K19104" s="153"/>
      <c r="L19104" s="153"/>
      <c r="M19104" s="153"/>
      <c r="N19104" s="153"/>
      <c r="O19104" s="153"/>
      <c r="P19104" s="153"/>
      <c r="Q19104" s="153"/>
      <c r="R19104" s="153"/>
      <c r="S19104" s="152"/>
      <c r="T19104" s="154"/>
    </row>
    <row r="19105" spans="8:20" x14ac:dyDescent="0.25">
      <c r="H19105" s="153"/>
      <c r="I19105" s="151"/>
      <c r="J19105" s="153"/>
      <c r="K19105" s="153"/>
      <c r="L19105" s="153"/>
      <c r="M19105" s="153"/>
      <c r="N19105" s="153"/>
      <c r="O19105" s="153"/>
      <c r="P19105" s="153"/>
      <c r="Q19105" s="153"/>
      <c r="R19105" s="153"/>
      <c r="S19105" s="152"/>
      <c r="T19105" s="154"/>
    </row>
    <row r="19106" spans="8:20" x14ac:dyDescent="0.25">
      <c r="H19106" s="153"/>
      <c r="I19106" s="151"/>
      <c r="J19106" s="153"/>
      <c r="K19106" s="153"/>
      <c r="L19106" s="153"/>
      <c r="M19106" s="153"/>
      <c r="N19106" s="153"/>
      <c r="O19106" s="153"/>
      <c r="P19106" s="153"/>
      <c r="Q19106" s="153"/>
      <c r="R19106" s="153"/>
      <c r="S19106" s="152"/>
      <c r="T19106" s="154"/>
    </row>
    <row r="19107" spans="8:20" x14ac:dyDescent="0.25">
      <c r="H19107" s="153"/>
      <c r="I19107" s="151"/>
      <c r="J19107" s="153"/>
      <c r="K19107" s="153"/>
      <c r="L19107" s="153"/>
      <c r="M19107" s="153"/>
      <c r="N19107" s="153"/>
      <c r="O19107" s="153"/>
      <c r="P19107" s="153"/>
      <c r="Q19107" s="153"/>
      <c r="R19107" s="153"/>
      <c r="S19107" s="152"/>
      <c r="T19107" s="154"/>
    </row>
    <row r="19108" spans="8:20" x14ac:dyDescent="0.25">
      <c r="H19108" s="153"/>
      <c r="I19108" s="151"/>
      <c r="J19108" s="153"/>
      <c r="K19108" s="153"/>
      <c r="L19108" s="153"/>
      <c r="M19108" s="153"/>
      <c r="N19108" s="153"/>
      <c r="O19108" s="153"/>
      <c r="P19108" s="153"/>
      <c r="Q19108" s="153"/>
      <c r="R19108" s="153"/>
      <c r="S19108" s="152"/>
      <c r="T19108" s="154"/>
    </row>
    <row r="19109" spans="8:20" x14ac:dyDescent="0.25">
      <c r="H19109" s="153"/>
      <c r="I19109" s="151"/>
      <c r="J19109" s="153"/>
      <c r="K19109" s="153"/>
      <c r="L19109" s="153"/>
      <c r="M19109" s="153"/>
      <c r="N19109" s="153"/>
      <c r="O19109" s="153"/>
      <c r="P19109" s="153"/>
      <c r="Q19109" s="153"/>
      <c r="R19109" s="153"/>
      <c r="S19109" s="152"/>
      <c r="T19109" s="154"/>
    </row>
    <row r="19110" spans="8:20" x14ac:dyDescent="0.25">
      <c r="H19110" s="153"/>
      <c r="I19110" s="151"/>
      <c r="J19110" s="153"/>
      <c r="K19110" s="153"/>
      <c r="L19110" s="153"/>
      <c r="M19110" s="153"/>
      <c r="N19110" s="153"/>
      <c r="O19110" s="153"/>
      <c r="P19110" s="153"/>
      <c r="Q19110" s="153"/>
      <c r="R19110" s="153"/>
      <c r="S19110" s="152"/>
      <c r="T19110" s="154"/>
    </row>
    <row r="19111" spans="8:20" x14ac:dyDescent="0.25">
      <c r="H19111" s="153"/>
      <c r="I19111" s="151"/>
      <c r="J19111" s="153"/>
      <c r="K19111" s="153"/>
      <c r="L19111" s="153"/>
      <c r="M19111" s="153"/>
      <c r="N19111" s="153"/>
      <c r="O19111" s="153"/>
      <c r="P19111" s="153"/>
      <c r="Q19111" s="153"/>
      <c r="R19111" s="153"/>
      <c r="S19111" s="152"/>
      <c r="T19111" s="154"/>
    </row>
    <row r="19112" spans="8:20" x14ac:dyDescent="0.25">
      <c r="H19112" s="153"/>
      <c r="I19112" s="151"/>
      <c r="J19112" s="153"/>
      <c r="K19112" s="153"/>
      <c r="L19112" s="153"/>
      <c r="M19112" s="153"/>
      <c r="N19112" s="153"/>
      <c r="O19112" s="153"/>
      <c r="P19112" s="153"/>
      <c r="Q19112" s="153"/>
      <c r="R19112" s="153"/>
      <c r="S19112" s="152"/>
      <c r="T19112" s="154"/>
    </row>
    <row r="19113" spans="8:20" x14ac:dyDescent="0.25">
      <c r="H19113" s="153"/>
      <c r="I19113" s="151"/>
      <c r="J19113" s="153"/>
      <c r="K19113" s="153"/>
      <c r="L19113" s="153"/>
      <c r="M19113" s="153"/>
      <c r="N19113" s="153"/>
      <c r="O19113" s="153"/>
      <c r="P19113" s="153"/>
      <c r="Q19113" s="153"/>
      <c r="R19113" s="153"/>
      <c r="S19113" s="152"/>
      <c r="T19113" s="154"/>
    </row>
    <row r="19114" spans="8:20" x14ac:dyDescent="0.25">
      <c r="H19114" s="153"/>
      <c r="I19114" s="151"/>
      <c r="J19114" s="153"/>
      <c r="K19114" s="153"/>
      <c r="L19114" s="153"/>
      <c r="M19114" s="153"/>
      <c r="N19114" s="153"/>
      <c r="O19114" s="153"/>
      <c r="P19114" s="153"/>
      <c r="Q19114" s="153"/>
      <c r="R19114" s="153"/>
      <c r="S19114" s="152"/>
      <c r="T19114" s="154"/>
    </row>
    <row r="19115" spans="8:20" x14ac:dyDescent="0.25">
      <c r="H19115" s="153"/>
      <c r="I19115" s="151"/>
      <c r="J19115" s="153"/>
      <c r="K19115" s="153"/>
      <c r="L19115" s="153"/>
      <c r="M19115" s="153"/>
      <c r="N19115" s="153"/>
      <c r="O19115" s="153"/>
      <c r="P19115" s="153"/>
      <c r="Q19115" s="153"/>
      <c r="R19115" s="153"/>
      <c r="S19115" s="152"/>
      <c r="T19115" s="154"/>
    </row>
    <row r="19116" spans="8:20" x14ac:dyDescent="0.25">
      <c r="H19116" s="153"/>
      <c r="I19116" s="151"/>
      <c r="J19116" s="153"/>
      <c r="K19116" s="153"/>
      <c r="L19116" s="153"/>
      <c r="M19116" s="153"/>
      <c r="N19116" s="153"/>
      <c r="O19116" s="153"/>
      <c r="P19116" s="153"/>
      <c r="Q19116" s="153"/>
      <c r="R19116" s="153"/>
      <c r="S19116" s="152"/>
      <c r="T19116" s="154"/>
    </row>
    <row r="19117" spans="8:20" x14ac:dyDescent="0.25">
      <c r="H19117" s="153"/>
      <c r="I19117" s="151"/>
      <c r="J19117" s="153"/>
      <c r="K19117" s="153"/>
      <c r="L19117" s="153"/>
      <c r="M19117" s="153"/>
      <c r="N19117" s="153"/>
      <c r="O19117" s="153"/>
      <c r="P19117" s="153"/>
      <c r="Q19117" s="153"/>
      <c r="R19117" s="153"/>
      <c r="S19117" s="152"/>
      <c r="T19117" s="154"/>
    </row>
    <row r="19118" spans="8:20" x14ac:dyDescent="0.25">
      <c r="H19118" s="153"/>
      <c r="I19118" s="151"/>
      <c r="J19118" s="153"/>
      <c r="K19118" s="153"/>
      <c r="L19118" s="153"/>
      <c r="M19118" s="153"/>
      <c r="N19118" s="153"/>
      <c r="O19118" s="153"/>
      <c r="P19118" s="153"/>
      <c r="Q19118" s="153"/>
      <c r="R19118" s="153"/>
      <c r="S19118" s="152"/>
      <c r="T19118" s="154"/>
    </row>
    <row r="19119" spans="8:20" x14ac:dyDescent="0.25">
      <c r="H19119" s="153"/>
      <c r="I19119" s="151"/>
      <c r="J19119" s="153"/>
      <c r="K19119" s="153"/>
      <c r="L19119" s="153"/>
      <c r="M19119" s="153"/>
      <c r="N19119" s="153"/>
      <c r="O19119" s="153"/>
      <c r="P19119" s="153"/>
      <c r="Q19119" s="153"/>
      <c r="R19119" s="153"/>
      <c r="S19119" s="152"/>
      <c r="T19119" s="154"/>
    </row>
    <row r="19120" spans="8:20" x14ac:dyDescent="0.25">
      <c r="H19120" s="153"/>
      <c r="I19120" s="151"/>
      <c r="J19120" s="153"/>
      <c r="K19120" s="153"/>
      <c r="L19120" s="153"/>
      <c r="M19120" s="153"/>
      <c r="N19120" s="153"/>
      <c r="O19120" s="153"/>
      <c r="P19120" s="153"/>
      <c r="Q19120" s="153"/>
      <c r="R19120" s="153"/>
      <c r="S19120" s="152"/>
      <c r="T19120" s="154"/>
    </row>
    <row r="19121" spans="8:20" x14ac:dyDescent="0.25">
      <c r="H19121" s="153"/>
      <c r="I19121" s="151"/>
      <c r="J19121" s="153"/>
      <c r="K19121" s="153"/>
      <c r="L19121" s="153"/>
      <c r="M19121" s="153"/>
      <c r="N19121" s="153"/>
      <c r="O19121" s="153"/>
      <c r="P19121" s="153"/>
      <c r="Q19121" s="153"/>
      <c r="R19121" s="153"/>
      <c r="S19121" s="152"/>
      <c r="T19121" s="154"/>
    </row>
    <row r="19122" spans="8:20" x14ac:dyDescent="0.25">
      <c r="H19122" s="153"/>
      <c r="I19122" s="151"/>
      <c r="J19122" s="153"/>
      <c r="K19122" s="153"/>
      <c r="L19122" s="153"/>
      <c r="M19122" s="153"/>
      <c r="N19122" s="153"/>
      <c r="O19122" s="153"/>
      <c r="P19122" s="153"/>
      <c r="Q19122" s="153"/>
      <c r="R19122" s="153"/>
      <c r="S19122" s="152"/>
      <c r="T19122" s="154"/>
    </row>
    <row r="19123" spans="8:20" x14ac:dyDescent="0.25">
      <c r="H19123" s="153"/>
      <c r="I19123" s="151"/>
      <c r="J19123" s="153"/>
      <c r="K19123" s="153"/>
      <c r="L19123" s="153"/>
      <c r="M19123" s="153"/>
      <c r="N19123" s="153"/>
      <c r="O19123" s="153"/>
      <c r="P19123" s="153"/>
      <c r="Q19123" s="153"/>
      <c r="R19123" s="153"/>
      <c r="S19123" s="152"/>
      <c r="T19123" s="154"/>
    </row>
    <row r="19124" spans="8:20" x14ac:dyDescent="0.25">
      <c r="H19124" s="153"/>
      <c r="I19124" s="151"/>
      <c r="J19124" s="153"/>
      <c r="K19124" s="153"/>
      <c r="L19124" s="153"/>
      <c r="M19124" s="153"/>
      <c r="N19124" s="153"/>
      <c r="O19124" s="153"/>
      <c r="P19124" s="153"/>
      <c r="Q19124" s="153"/>
      <c r="R19124" s="153"/>
      <c r="S19124" s="152"/>
      <c r="T19124" s="154"/>
    </row>
    <row r="19125" spans="8:20" x14ac:dyDescent="0.25">
      <c r="H19125" s="153"/>
      <c r="I19125" s="151"/>
      <c r="J19125" s="153"/>
      <c r="K19125" s="153"/>
      <c r="L19125" s="153"/>
      <c r="M19125" s="153"/>
      <c r="N19125" s="153"/>
      <c r="O19125" s="153"/>
      <c r="P19125" s="153"/>
      <c r="Q19125" s="153"/>
      <c r="R19125" s="153"/>
      <c r="S19125" s="152"/>
      <c r="T19125" s="154"/>
    </row>
    <row r="19126" spans="8:20" x14ac:dyDescent="0.25">
      <c r="H19126" s="153"/>
      <c r="I19126" s="151"/>
      <c r="J19126" s="153"/>
      <c r="K19126" s="153"/>
      <c r="L19126" s="153"/>
      <c r="M19126" s="153"/>
      <c r="N19126" s="153"/>
      <c r="O19126" s="153"/>
      <c r="P19126" s="153"/>
      <c r="Q19126" s="153"/>
      <c r="R19126" s="153"/>
      <c r="S19126" s="152"/>
      <c r="T19126" s="154"/>
    </row>
    <row r="19127" spans="8:20" x14ac:dyDescent="0.25">
      <c r="H19127" s="153"/>
      <c r="I19127" s="151"/>
      <c r="J19127" s="153"/>
      <c r="K19127" s="153"/>
      <c r="L19127" s="153"/>
      <c r="M19127" s="153"/>
      <c r="N19127" s="153"/>
      <c r="O19127" s="153"/>
      <c r="P19127" s="153"/>
      <c r="Q19127" s="153"/>
      <c r="R19127" s="153"/>
      <c r="S19127" s="152"/>
      <c r="T19127" s="154"/>
    </row>
    <row r="19128" spans="8:20" x14ac:dyDescent="0.25">
      <c r="H19128" s="153"/>
      <c r="I19128" s="151"/>
      <c r="J19128" s="153"/>
      <c r="K19128" s="153"/>
      <c r="L19128" s="153"/>
      <c r="M19128" s="153"/>
      <c r="N19128" s="153"/>
      <c r="O19128" s="153"/>
      <c r="P19128" s="153"/>
      <c r="Q19128" s="153"/>
      <c r="R19128" s="153"/>
      <c r="S19128" s="152"/>
      <c r="T19128" s="154"/>
    </row>
    <row r="19129" spans="8:20" x14ac:dyDescent="0.25">
      <c r="H19129" s="153"/>
      <c r="I19129" s="151"/>
      <c r="J19129" s="153"/>
      <c r="K19129" s="153"/>
      <c r="L19129" s="153"/>
      <c r="M19129" s="153"/>
      <c r="N19129" s="153"/>
      <c r="O19129" s="153"/>
      <c r="P19129" s="153"/>
      <c r="Q19129" s="153"/>
      <c r="R19129" s="153"/>
      <c r="S19129" s="152"/>
      <c r="T19129" s="154"/>
    </row>
    <row r="19130" spans="8:20" x14ac:dyDescent="0.25">
      <c r="H19130" s="153"/>
      <c r="I19130" s="151"/>
      <c r="J19130" s="153"/>
      <c r="K19130" s="153"/>
      <c r="L19130" s="153"/>
      <c r="M19130" s="153"/>
      <c r="N19130" s="153"/>
      <c r="O19130" s="153"/>
      <c r="P19130" s="153"/>
      <c r="Q19130" s="153"/>
      <c r="R19130" s="153"/>
      <c r="S19130" s="152"/>
      <c r="T19130" s="154"/>
    </row>
    <row r="19131" spans="8:20" x14ac:dyDescent="0.25">
      <c r="H19131" s="153"/>
      <c r="I19131" s="151"/>
      <c r="J19131" s="153"/>
      <c r="K19131" s="153"/>
      <c r="L19131" s="153"/>
      <c r="M19131" s="153"/>
      <c r="N19131" s="153"/>
      <c r="O19131" s="153"/>
      <c r="P19131" s="153"/>
      <c r="Q19131" s="153"/>
      <c r="R19131" s="153"/>
      <c r="S19131" s="152"/>
      <c r="T19131" s="154"/>
    </row>
    <row r="19132" spans="8:20" x14ac:dyDescent="0.25">
      <c r="H19132" s="153"/>
      <c r="I19132" s="151"/>
      <c r="J19132" s="153"/>
      <c r="K19132" s="153"/>
      <c r="L19132" s="153"/>
      <c r="M19132" s="153"/>
      <c r="N19132" s="153"/>
      <c r="O19132" s="153"/>
      <c r="P19132" s="153"/>
      <c r="Q19132" s="153"/>
      <c r="R19132" s="153"/>
      <c r="S19132" s="152"/>
      <c r="T19132" s="154"/>
    </row>
    <row r="19133" spans="8:20" x14ac:dyDescent="0.25">
      <c r="H19133" s="153"/>
      <c r="I19133" s="151"/>
      <c r="J19133" s="153"/>
      <c r="K19133" s="153"/>
      <c r="L19133" s="153"/>
      <c r="M19133" s="153"/>
      <c r="N19133" s="153"/>
      <c r="O19133" s="153"/>
      <c r="P19133" s="153"/>
      <c r="Q19133" s="153"/>
      <c r="R19133" s="153"/>
      <c r="S19133" s="152"/>
      <c r="T19133" s="154"/>
    </row>
    <row r="19134" spans="8:20" x14ac:dyDescent="0.25">
      <c r="H19134" s="153"/>
      <c r="I19134" s="151"/>
      <c r="J19134" s="153"/>
      <c r="K19134" s="153"/>
      <c r="L19134" s="153"/>
      <c r="M19134" s="153"/>
      <c r="N19134" s="153"/>
      <c r="O19134" s="153"/>
      <c r="P19134" s="153"/>
      <c r="Q19134" s="153"/>
      <c r="R19134" s="153"/>
      <c r="S19134" s="152"/>
      <c r="T19134" s="154"/>
    </row>
    <row r="19135" spans="8:20" x14ac:dyDescent="0.25">
      <c r="H19135" s="153"/>
      <c r="I19135" s="151"/>
      <c r="J19135" s="153"/>
      <c r="K19135" s="153"/>
      <c r="L19135" s="153"/>
      <c r="M19135" s="153"/>
      <c r="N19135" s="153"/>
      <c r="O19135" s="153"/>
      <c r="P19135" s="153"/>
      <c r="Q19135" s="153"/>
      <c r="R19135" s="153"/>
      <c r="S19135" s="152"/>
      <c r="T19135" s="154"/>
    </row>
    <row r="19136" spans="8:20" x14ac:dyDescent="0.25">
      <c r="H19136" s="153"/>
      <c r="I19136" s="151"/>
      <c r="J19136" s="153"/>
      <c r="K19136" s="153"/>
      <c r="L19136" s="153"/>
      <c r="M19136" s="153"/>
      <c r="N19136" s="153"/>
      <c r="O19136" s="153"/>
      <c r="P19136" s="153"/>
      <c r="Q19136" s="153"/>
      <c r="R19136" s="153"/>
      <c r="S19136" s="152"/>
      <c r="T19136" s="154"/>
    </row>
    <row r="19137" spans="8:20" x14ac:dyDescent="0.25">
      <c r="H19137" s="153"/>
      <c r="I19137" s="151"/>
      <c r="J19137" s="153"/>
      <c r="K19137" s="153"/>
      <c r="L19137" s="153"/>
      <c r="M19137" s="153"/>
      <c r="N19137" s="153"/>
      <c r="O19137" s="153"/>
      <c r="P19137" s="153"/>
      <c r="Q19137" s="153"/>
      <c r="R19137" s="153"/>
      <c r="S19137" s="152"/>
      <c r="T19137" s="154"/>
    </row>
    <row r="19138" spans="8:20" x14ac:dyDescent="0.25">
      <c r="H19138" s="153"/>
      <c r="I19138" s="151"/>
      <c r="J19138" s="153"/>
      <c r="K19138" s="153"/>
      <c r="L19138" s="153"/>
      <c r="M19138" s="153"/>
      <c r="N19138" s="153"/>
      <c r="O19138" s="153"/>
      <c r="P19138" s="153"/>
      <c r="Q19138" s="153"/>
      <c r="R19138" s="153"/>
      <c r="S19138" s="152"/>
      <c r="T19138" s="154"/>
    </row>
    <row r="19139" spans="8:20" x14ac:dyDescent="0.25">
      <c r="H19139" s="153"/>
      <c r="I19139" s="151"/>
      <c r="J19139" s="153"/>
      <c r="K19139" s="153"/>
      <c r="L19139" s="153"/>
      <c r="M19139" s="153"/>
      <c r="N19139" s="153"/>
      <c r="O19139" s="153"/>
      <c r="P19139" s="153"/>
      <c r="Q19139" s="153"/>
      <c r="R19139" s="153"/>
      <c r="S19139" s="152"/>
      <c r="T19139" s="154"/>
    </row>
    <row r="19140" spans="8:20" x14ac:dyDescent="0.25">
      <c r="H19140" s="153"/>
      <c r="I19140" s="151"/>
      <c r="J19140" s="153"/>
      <c r="K19140" s="153"/>
      <c r="L19140" s="153"/>
      <c r="M19140" s="153"/>
      <c r="N19140" s="153"/>
      <c r="O19140" s="153"/>
      <c r="P19140" s="153"/>
      <c r="Q19140" s="153"/>
      <c r="R19140" s="153"/>
      <c r="S19140" s="152"/>
      <c r="T19140" s="154"/>
    </row>
    <row r="19141" spans="8:20" x14ac:dyDescent="0.25">
      <c r="H19141" s="153"/>
      <c r="I19141" s="151"/>
      <c r="J19141" s="153"/>
      <c r="K19141" s="153"/>
      <c r="L19141" s="153"/>
      <c r="M19141" s="153"/>
      <c r="N19141" s="153"/>
      <c r="O19141" s="153"/>
      <c r="P19141" s="153"/>
      <c r="Q19141" s="153"/>
      <c r="R19141" s="153"/>
      <c r="S19141" s="152"/>
      <c r="T19141" s="154"/>
    </row>
    <row r="19142" spans="8:20" x14ac:dyDescent="0.25">
      <c r="H19142" s="153"/>
      <c r="I19142" s="151"/>
      <c r="J19142" s="153"/>
      <c r="K19142" s="153"/>
      <c r="L19142" s="153"/>
      <c r="M19142" s="153"/>
      <c r="N19142" s="153"/>
      <c r="O19142" s="153"/>
      <c r="P19142" s="153"/>
      <c r="Q19142" s="153"/>
      <c r="R19142" s="153"/>
      <c r="S19142" s="152"/>
      <c r="T19142" s="154"/>
    </row>
    <row r="19143" spans="8:20" x14ac:dyDescent="0.25">
      <c r="H19143" s="153"/>
      <c r="I19143" s="151"/>
      <c r="J19143" s="153"/>
      <c r="K19143" s="153"/>
      <c r="L19143" s="153"/>
      <c r="M19143" s="153"/>
      <c r="N19143" s="153"/>
      <c r="O19143" s="153"/>
      <c r="P19143" s="153"/>
      <c r="Q19143" s="153"/>
      <c r="R19143" s="153"/>
      <c r="S19143" s="152"/>
      <c r="T19143" s="154"/>
    </row>
    <row r="19144" spans="8:20" x14ac:dyDescent="0.25">
      <c r="H19144" s="153"/>
      <c r="I19144" s="151"/>
      <c r="J19144" s="153"/>
      <c r="K19144" s="153"/>
      <c r="L19144" s="153"/>
      <c r="M19144" s="153"/>
      <c r="N19144" s="153"/>
      <c r="O19144" s="153"/>
      <c r="P19144" s="153"/>
      <c r="Q19144" s="153"/>
      <c r="R19144" s="153"/>
      <c r="S19144" s="152"/>
      <c r="T19144" s="154"/>
    </row>
    <row r="19145" spans="8:20" x14ac:dyDescent="0.25">
      <c r="H19145" s="153"/>
      <c r="I19145" s="151"/>
      <c r="J19145" s="153"/>
      <c r="K19145" s="153"/>
      <c r="L19145" s="153"/>
      <c r="M19145" s="153"/>
      <c r="N19145" s="153"/>
      <c r="O19145" s="153"/>
      <c r="P19145" s="153"/>
      <c r="Q19145" s="153"/>
      <c r="R19145" s="153"/>
      <c r="S19145" s="152"/>
      <c r="T19145" s="154"/>
    </row>
    <row r="19146" spans="8:20" x14ac:dyDescent="0.25">
      <c r="H19146" s="153"/>
      <c r="I19146" s="151"/>
      <c r="J19146" s="153"/>
      <c r="K19146" s="153"/>
      <c r="L19146" s="153"/>
      <c r="M19146" s="153"/>
      <c r="N19146" s="153"/>
      <c r="O19146" s="153"/>
      <c r="P19146" s="153"/>
      <c r="Q19146" s="153"/>
      <c r="R19146" s="153"/>
      <c r="S19146" s="152"/>
      <c r="T19146" s="154"/>
    </row>
    <row r="19147" spans="8:20" x14ac:dyDescent="0.25">
      <c r="H19147" s="153"/>
      <c r="I19147" s="151"/>
      <c r="J19147" s="153"/>
      <c r="K19147" s="153"/>
      <c r="L19147" s="153"/>
      <c r="M19147" s="153"/>
      <c r="N19147" s="153"/>
      <c r="O19147" s="153"/>
      <c r="P19147" s="153"/>
      <c r="Q19147" s="153"/>
      <c r="R19147" s="153"/>
      <c r="S19147" s="152"/>
      <c r="T19147" s="154"/>
    </row>
    <row r="19148" spans="8:20" x14ac:dyDescent="0.25">
      <c r="H19148" s="153"/>
      <c r="I19148" s="151"/>
      <c r="J19148" s="153"/>
      <c r="K19148" s="153"/>
      <c r="L19148" s="153"/>
      <c r="M19148" s="153"/>
      <c r="N19148" s="153"/>
      <c r="O19148" s="153"/>
      <c r="P19148" s="153"/>
      <c r="Q19148" s="153"/>
      <c r="R19148" s="153"/>
      <c r="S19148" s="152"/>
      <c r="T19148" s="154"/>
    </row>
    <row r="19149" spans="8:20" x14ac:dyDescent="0.25">
      <c r="H19149" s="153"/>
      <c r="I19149" s="151"/>
      <c r="J19149" s="153"/>
      <c r="K19149" s="153"/>
      <c r="L19149" s="153"/>
      <c r="M19149" s="153"/>
      <c r="N19149" s="153"/>
      <c r="O19149" s="153"/>
      <c r="P19149" s="153"/>
      <c r="Q19149" s="153"/>
      <c r="R19149" s="153"/>
      <c r="S19149" s="152"/>
      <c r="T19149" s="154"/>
    </row>
    <row r="19150" spans="8:20" x14ac:dyDescent="0.25">
      <c r="H19150" s="153"/>
      <c r="I19150" s="151"/>
      <c r="J19150" s="153"/>
      <c r="K19150" s="153"/>
      <c r="L19150" s="153"/>
      <c r="M19150" s="153"/>
      <c r="N19150" s="153"/>
      <c r="O19150" s="153"/>
      <c r="P19150" s="153"/>
      <c r="Q19150" s="153"/>
      <c r="R19150" s="153"/>
      <c r="S19150" s="152"/>
      <c r="T19150" s="154"/>
    </row>
    <row r="19151" spans="8:20" x14ac:dyDescent="0.25">
      <c r="H19151" s="153"/>
      <c r="I19151" s="151"/>
      <c r="J19151" s="153"/>
      <c r="K19151" s="153"/>
      <c r="L19151" s="153"/>
      <c r="M19151" s="153"/>
      <c r="N19151" s="153"/>
      <c r="O19151" s="153"/>
      <c r="P19151" s="153"/>
      <c r="Q19151" s="153"/>
      <c r="R19151" s="153"/>
      <c r="S19151" s="152"/>
      <c r="T19151" s="154"/>
    </row>
    <row r="19152" spans="8:20" x14ac:dyDescent="0.25">
      <c r="H19152" s="153"/>
      <c r="I19152" s="151"/>
      <c r="J19152" s="153"/>
      <c r="K19152" s="153"/>
      <c r="L19152" s="153"/>
      <c r="M19152" s="153"/>
      <c r="N19152" s="153"/>
      <c r="O19152" s="153"/>
      <c r="P19152" s="153"/>
      <c r="Q19152" s="153"/>
      <c r="R19152" s="153"/>
      <c r="S19152" s="152"/>
      <c r="T19152" s="154"/>
    </row>
    <row r="19153" spans="8:20" x14ac:dyDescent="0.25">
      <c r="H19153" s="153"/>
      <c r="I19153" s="151"/>
      <c r="J19153" s="153"/>
      <c r="K19153" s="153"/>
      <c r="L19153" s="153"/>
      <c r="M19153" s="153"/>
      <c r="N19153" s="153"/>
      <c r="O19153" s="153"/>
      <c r="P19153" s="153"/>
      <c r="Q19153" s="153"/>
      <c r="R19153" s="153"/>
      <c r="S19153" s="152"/>
      <c r="T19153" s="154"/>
    </row>
    <row r="19154" spans="8:20" x14ac:dyDescent="0.25">
      <c r="H19154" s="153"/>
      <c r="I19154" s="151"/>
      <c r="J19154" s="153"/>
      <c r="K19154" s="153"/>
      <c r="L19154" s="153"/>
      <c r="M19154" s="153"/>
      <c r="N19154" s="153"/>
      <c r="O19154" s="153"/>
      <c r="P19154" s="153"/>
      <c r="Q19154" s="153"/>
      <c r="R19154" s="153"/>
      <c r="S19154" s="152"/>
      <c r="T19154" s="154"/>
    </row>
    <row r="19155" spans="8:20" x14ac:dyDescent="0.25">
      <c r="H19155" s="153"/>
      <c r="I19155" s="151"/>
      <c r="J19155" s="153"/>
      <c r="K19155" s="153"/>
      <c r="L19155" s="153"/>
      <c r="M19155" s="153"/>
      <c r="N19155" s="153"/>
      <c r="O19155" s="153"/>
      <c r="P19155" s="153"/>
      <c r="Q19155" s="153"/>
      <c r="R19155" s="153"/>
      <c r="S19155" s="152"/>
      <c r="T19155" s="154"/>
    </row>
    <row r="19156" spans="8:20" x14ac:dyDescent="0.25">
      <c r="H19156" s="153"/>
      <c r="I19156" s="151"/>
      <c r="J19156" s="153"/>
      <c r="K19156" s="153"/>
      <c r="L19156" s="153"/>
      <c r="M19156" s="153"/>
      <c r="N19156" s="153"/>
      <c r="O19156" s="153"/>
      <c r="P19156" s="153"/>
      <c r="Q19156" s="153"/>
      <c r="R19156" s="153"/>
      <c r="S19156" s="152"/>
      <c r="T19156" s="154"/>
    </row>
    <row r="19157" spans="8:20" x14ac:dyDescent="0.25">
      <c r="H19157" s="153"/>
      <c r="I19157" s="151"/>
      <c r="J19157" s="153"/>
      <c r="K19157" s="153"/>
      <c r="L19157" s="153"/>
      <c r="M19157" s="153"/>
      <c r="N19157" s="153"/>
      <c r="O19157" s="153"/>
      <c r="P19157" s="153"/>
      <c r="Q19157" s="153"/>
      <c r="R19157" s="153"/>
      <c r="S19157" s="152"/>
      <c r="T19157" s="154"/>
    </row>
    <row r="19158" spans="8:20" x14ac:dyDescent="0.25">
      <c r="H19158" s="153"/>
      <c r="I19158" s="151"/>
      <c r="J19158" s="153"/>
      <c r="K19158" s="153"/>
      <c r="L19158" s="153"/>
      <c r="M19158" s="153"/>
      <c r="N19158" s="153"/>
      <c r="O19158" s="153"/>
      <c r="P19158" s="153"/>
      <c r="Q19158" s="153"/>
      <c r="R19158" s="153"/>
      <c r="S19158" s="152"/>
      <c r="T19158" s="154"/>
    </row>
    <row r="19159" spans="8:20" x14ac:dyDescent="0.25">
      <c r="H19159" s="153"/>
      <c r="I19159" s="151"/>
      <c r="J19159" s="153"/>
      <c r="K19159" s="153"/>
      <c r="L19159" s="153"/>
      <c r="M19159" s="153"/>
      <c r="N19159" s="153"/>
      <c r="O19159" s="153"/>
      <c r="P19159" s="153"/>
      <c r="Q19159" s="153"/>
      <c r="R19159" s="153"/>
      <c r="S19159" s="152"/>
      <c r="T19159" s="154"/>
    </row>
    <row r="19160" spans="8:20" x14ac:dyDescent="0.25">
      <c r="H19160" s="153"/>
      <c r="I19160" s="151"/>
      <c r="J19160" s="153"/>
      <c r="K19160" s="153"/>
      <c r="L19160" s="153"/>
      <c r="M19160" s="153"/>
      <c r="N19160" s="153"/>
      <c r="O19160" s="153"/>
      <c r="P19160" s="153"/>
      <c r="Q19160" s="153"/>
      <c r="R19160" s="153"/>
      <c r="S19160" s="152"/>
      <c r="T19160" s="154"/>
    </row>
    <row r="19161" spans="8:20" x14ac:dyDescent="0.25">
      <c r="H19161" s="153"/>
      <c r="I19161" s="151"/>
      <c r="J19161" s="153"/>
      <c r="K19161" s="153"/>
      <c r="L19161" s="153"/>
      <c r="M19161" s="153"/>
      <c r="N19161" s="153"/>
      <c r="O19161" s="153"/>
      <c r="P19161" s="153"/>
      <c r="Q19161" s="153"/>
      <c r="R19161" s="153"/>
      <c r="S19161" s="152"/>
      <c r="T19161" s="154"/>
    </row>
    <row r="19162" spans="8:20" x14ac:dyDescent="0.25">
      <c r="H19162" s="153"/>
      <c r="I19162" s="151"/>
      <c r="J19162" s="153"/>
      <c r="K19162" s="153"/>
      <c r="L19162" s="153"/>
      <c r="M19162" s="153"/>
      <c r="N19162" s="153"/>
      <c r="O19162" s="153"/>
      <c r="P19162" s="153"/>
      <c r="Q19162" s="153"/>
      <c r="R19162" s="153"/>
      <c r="S19162" s="152"/>
      <c r="T19162" s="154"/>
    </row>
    <row r="19163" spans="8:20" x14ac:dyDescent="0.25">
      <c r="H19163" s="153"/>
      <c r="I19163" s="151"/>
      <c r="J19163" s="153"/>
      <c r="K19163" s="153"/>
      <c r="L19163" s="153"/>
      <c r="M19163" s="153"/>
      <c r="N19163" s="153"/>
      <c r="O19163" s="153"/>
      <c r="P19163" s="153"/>
      <c r="Q19163" s="153"/>
      <c r="R19163" s="153"/>
      <c r="S19163" s="152"/>
      <c r="T19163" s="154"/>
    </row>
    <row r="19164" spans="8:20" x14ac:dyDescent="0.25">
      <c r="H19164" s="153"/>
      <c r="I19164" s="151"/>
      <c r="J19164" s="153"/>
      <c r="K19164" s="153"/>
      <c r="L19164" s="153"/>
      <c r="M19164" s="153"/>
      <c r="N19164" s="153"/>
      <c r="O19164" s="153"/>
      <c r="P19164" s="153"/>
      <c r="Q19164" s="153"/>
      <c r="R19164" s="153"/>
      <c r="S19164" s="152"/>
      <c r="T19164" s="154"/>
    </row>
    <row r="19165" spans="8:20" x14ac:dyDescent="0.25">
      <c r="H19165" s="153"/>
      <c r="I19165" s="151"/>
      <c r="J19165" s="153"/>
      <c r="K19165" s="153"/>
      <c r="L19165" s="153"/>
      <c r="M19165" s="153"/>
      <c r="N19165" s="153"/>
      <c r="O19165" s="153"/>
      <c r="P19165" s="153"/>
      <c r="Q19165" s="153"/>
      <c r="R19165" s="153"/>
      <c r="S19165" s="152"/>
      <c r="T19165" s="154"/>
    </row>
    <row r="19166" spans="8:20" x14ac:dyDescent="0.25">
      <c r="H19166" s="153"/>
      <c r="I19166" s="151"/>
      <c r="J19166" s="153"/>
      <c r="K19166" s="153"/>
      <c r="L19166" s="153"/>
      <c r="M19166" s="153"/>
      <c r="N19166" s="153"/>
      <c r="O19166" s="153"/>
      <c r="P19166" s="153"/>
      <c r="Q19166" s="153"/>
      <c r="R19166" s="153"/>
      <c r="S19166" s="152"/>
      <c r="T19166" s="154"/>
    </row>
    <row r="19167" spans="8:20" x14ac:dyDescent="0.25">
      <c r="H19167" s="153"/>
      <c r="I19167" s="151"/>
      <c r="J19167" s="153"/>
      <c r="K19167" s="153"/>
      <c r="L19167" s="153"/>
      <c r="M19167" s="153"/>
      <c r="N19167" s="153"/>
      <c r="O19167" s="153"/>
      <c r="P19167" s="153"/>
      <c r="Q19167" s="153"/>
      <c r="R19167" s="153"/>
      <c r="S19167" s="152"/>
      <c r="T19167" s="154"/>
    </row>
    <row r="19168" spans="8:20" x14ac:dyDescent="0.25">
      <c r="H19168" s="153"/>
      <c r="I19168" s="151"/>
      <c r="J19168" s="153"/>
      <c r="K19168" s="153"/>
      <c r="L19168" s="153"/>
      <c r="M19168" s="153"/>
      <c r="N19168" s="153"/>
      <c r="O19168" s="153"/>
      <c r="P19168" s="153"/>
      <c r="Q19168" s="153"/>
      <c r="R19168" s="153"/>
      <c r="S19168" s="152"/>
      <c r="T19168" s="154"/>
    </row>
    <row r="19169" spans="8:20" x14ac:dyDescent="0.25">
      <c r="H19169" s="153"/>
      <c r="I19169" s="151"/>
      <c r="J19169" s="153"/>
      <c r="K19169" s="153"/>
      <c r="L19169" s="153"/>
      <c r="M19169" s="153"/>
      <c r="N19169" s="153"/>
      <c r="O19169" s="153"/>
      <c r="P19169" s="153"/>
      <c r="Q19169" s="153"/>
      <c r="R19169" s="153"/>
      <c r="S19169" s="152"/>
      <c r="T19169" s="154"/>
    </row>
    <row r="19170" spans="8:20" x14ac:dyDescent="0.25">
      <c r="H19170" s="153"/>
      <c r="I19170" s="151"/>
      <c r="J19170" s="153"/>
      <c r="K19170" s="153"/>
      <c r="L19170" s="153"/>
      <c r="M19170" s="153"/>
      <c r="N19170" s="153"/>
      <c r="O19170" s="153"/>
      <c r="P19170" s="153"/>
      <c r="Q19170" s="153"/>
      <c r="R19170" s="153"/>
      <c r="S19170" s="152"/>
      <c r="T19170" s="154"/>
    </row>
    <row r="19171" spans="8:20" x14ac:dyDescent="0.25">
      <c r="H19171" s="153"/>
      <c r="I19171" s="151"/>
      <c r="J19171" s="153"/>
      <c r="K19171" s="153"/>
      <c r="L19171" s="153"/>
      <c r="M19171" s="153"/>
      <c r="N19171" s="153"/>
      <c r="O19171" s="153"/>
      <c r="P19171" s="153"/>
      <c r="Q19171" s="153"/>
      <c r="R19171" s="153"/>
      <c r="S19171" s="152"/>
      <c r="T19171" s="154"/>
    </row>
    <row r="19172" spans="8:20" x14ac:dyDescent="0.25">
      <c r="H19172" s="153"/>
      <c r="I19172" s="151"/>
      <c r="J19172" s="153"/>
      <c r="K19172" s="153"/>
      <c r="L19172" s="153"/>
      <c r="M19172" s="153"/>
      <c r="N19172" s="153"/>
      <c r="O19172" s="153"/>
      <c r="P19172" s="153"/>
      <c r="Q19172" s="153"/>
      <c r="R19172" s="153"/>
      <c r="S19172" s="152"/>
      <c r="T19172" s="154"/>
    </row>
    <row r="19173" spans="8:20" x14ac:dyDescent="0.25">
      <c r="H19173" s="153"/>
      <c r="I19173" s="151"/>
      <c r="J19173" s="153"/>
      <c r="K19173" s="153"/>
      <c r="L19173" s="153"/>
      <c r="M19173" s="153"/>
      <c r="N19173" s="153"/>
      <c r="O19173" s="153"/>
      <c r="P19173" s="153"/>
      <c r="Q19173" s="153"/>
      <c r="R19173" s="153"/>
      <c r="S19173" s="152"/>
      <c r="T19173" s="154"/>
    </row>
    <row r="19174" spans="8:20" x14ac:dyDescent="0.25">
      <c r="H19174" s="153"/>
      <c r="I19174" s="151"/>
      <c r="J19174" s="153"/>
      <c r="K19174" s="153"/>
      <c r="L19174" s="153"/>
      <c r="M19174" s="153"/>
      <c r="N19174" s="153"/>
      <c r="O19174" s="153"/>
      <c r="P19174" s="153"/>
      <c r="Q19174" s="153"/>
      <c r="R19174" s="153"/>
      <c r="S19174" s="152"/>
      <c r="T19174" s="154"/>
    </row>
    <row r="19175" spans="8:20" x14ac:dyDescent="0.25">
      <c r="H19175" s="153"/>
      <c r="I19175" s="151"/>
      <c r="J19175" s="153"/>
      <c r="K19175" s="153"/>
      <c r="L19175" s="153"/>
      <c r="M19175" s="153"/>
      <c r="N19175" s="153"/>
      <c r="O19175" s="153"/>
      <c r="P19175" s="153"/>
      <c r="Q19175" s="153"/>
      <c r="R19175" s="153"/>
      <c r="S19175" s="152"/>
      <c r="T19175" s="154"/>
    </row>
    <row r="19176" spans="8:20" x14ac:dyDescent="0.25">
      <c r="H19176" s="153"/>
      <c r="I19176" s="151"/>
      <c r="J19176" s="153"/>
      <c r="K19176" s="153"/>
      <c r="L19176" s="153"/>
      <c r="M19176" s="153"/>
      <c r="N19176" s="153"/>
      <c r="O19176" s="153"/>
      <c r="P19176" s="153"/>
      <c r="Q19176" s="153"/>
      <c r="R19176" s="153"/>
      <c r="S19176" s="152"/>
      <c r="T19176" s="154"/>
    </row>
    <row r="19177" spans="8:20" x14ac:dyDescent="0.25">
      <c r="H19177" s="153"/>
      <c r="I19177" s="151"/>
      <c r="J19177" s="153"/>
      <c r="K19177" s="153"/>
      <c r="L19177" s="153"/>
      <c r="M19177" s="153"/>
      <c r="N19177" s="153"/>
      <c r="O19177" s="153"/>
      <c r="P19177" s="153"/>
      <c r="Q19177" s="153"/>
      <c r="R19177" s="153"/>
      <c r="S19177" s="152"/>
      <c r="T19177" s="154"/>
    </row>
    <row r="19178" spans="8:20" x14ac:dyDescent="0.25">
      <c r="H19178" s="153"/>
      <c r="I19178" s="151"/>
      <c r="J19178" s="153"/>
      <c r="K19178" s="153"/>
      <c r="L19178" s="153"/>
      <c r="M19178" s="153"/>
      <c r="N19178" s="153"/>
      <c r="O19178" s="153"/>
      <c r="P19178" s="153"/>
      <c r="Q19178" s="153"/>
      <c r="R19178" s="153"/>
      <c r="S19178" s="152"/>
      <c r="T19178" s="154"/>
    </row>
    <row r="19179" spans="8:20" x14ac:dyDescent="0.25">
      <c r="H19179" s="153"/>
      <c r="I19179" s="151"/>
      <c r="J19179" s="153"/>
      <c r="K19179" s="153"/>
      <c r="L19179" s="153"/>
      <c r="M19179" s="153"/>
      <c r="N19179" s="153"/>
      <c r="O19179" s="153"/>
      <c r="P19179" s="153"/>
      <c r="Q19179" s="153"/>
      <c r="R19179" s="153"/>
      <c r="S19179" s="152"/>
      <c r="T19179" s="154"/>
    </row>
    <row r="19180" spans="8:20" x14ac:dyDescent="0.25">
      <c r="H19180" s="153"/>
      <c r="I19180" s="151"/>
      <c r="J19180" s="153"/>
      <c r="K19180" s="153"/>
      <c r="L19180" s="153"/>
      <c r="M19180" s="153"/>
      <c r="N19180" s="153"/>
      <c r="O19180" s="153"/>
      <c r="P19180" s="153"/>
      <c r="Q19180" s="153"/>
      <c r="R19180" s="153"/>
      <c r="S19180" s="152"/>
      <c r="T19180" s="154"/>
    </row>
    <row r="19181" spans="8:20" x14ac:dyDescent="0.25">
      <c r="H19181" s="153"/>
      <c r="I19181" s="151"/>
      <c r="J19181" s="153"/>
      <c r="K19181" s="153"/>
      <c r="L19181" s="153"/>
      <c r="M19181" s="153"/>
      <c r="N19181" s="153"/>
      <c r="O19181" s="153"/>
      <c r="P19181" s="153"/>
      <c r="Q19181" s="153"/>
      <c r="R19181" s="153"/>
      <c r="S19181" s="152"/>
      <c r="T19181" s="154"/>
    </row>
    <row r="19182" spans="8:20" x14ac:dyDescent="0.25">
      <c r="H19182" s="153"/>
      <c r="I19182" s="151"/>
      <c r="J19182" s="153"/>
      <c r="K19182" s="153"/>
      <c r="L19182" s="153"/>
      <c r="M19182" s="153"/>
      <c r="N19182" s="153"/>
      <c r="O19182" s="153"/>
      <c r="P19182" s="153"/>
      <c r="Q19182" s="153"/>
      <c r="R19182" s="153"/>
      <c r="S19182" s="152"/>
      <c r="T19182" s="154"/>
    </row>
    <row r="19183" spans="8:20" x14ac:dyDescent="0.25">
      <c r="H19183" s="153"/>
      <c r="I19183" s="151"/>
      <c r="J19183" s="153"/>
      <c r="K19183" s="153"/>
      <c r="L19183" s="153"/>
      <c r="M19183" s="153"/>
      <c r="N19183" s="153"/>
      <c r="O19183" s="153"/>
      <c r="P19183" s="153"/>
      <c r="Q19183" s="153"/>
      <c r="R19183" s="153"/>
      <c r="S19183" s="152"/>
      <c r="T19183" s="154"/>
    </row>
    <row r="19184" spans="8:20" x14ac:dyDescent="0.25">
      <c r="H19184" s="153"/>
      <c r="I19184" s="151"/>
      <c r="J19184" s="153"/>
      <c r="K19184" s="153"/>
      <c r="L19184" s="153"/>
      <c r="M19184" s="153"/>
      <c r="N19184" s="153"/>
      <c r="O19184" s="153"/>
      <c r="P19184" s="153"/>
      <c r="Q19184" s="153"/>
      <c r="R19184" s="153"/>
      <c r="S19184" s="152"/>
      <c r="T19184" s="154"/>
    </row>
    <row r="19185" spans="8:20" x14ac:dyDescent="0.25">
      <c r="H19185" s="153"/>
      <c r="I19185" s="151"/>
      <c r="J19185" s="153"/>
      <c r="K19185" s="153"/>
      <c r="L19185" s="153"/>
      <c r="M19185" s="153"/>
      <c r="N19185" s="153"/>
      <c r="O19185" s="153"/>
      <c r="P19185" s="153"/>
      <c r="Q19185" s="153"/>
      <c r="R19185" s="153"/>
      <c r="S19185" s="152"/>
      <c r="T19185" s="154"/>
    </row>
    <row r="19186" spans="8:20" x14ac:dyDescent="0.25">
      <c r="H19186" s="153"/>
      <c r="I19186" s="151"/>
      <c r="J19186" s="153"/>
      <c r="K19186" s="153"/>
      <c r="L19186" s="153"/>
      <c r="M19186" s="153"/>
      <c r="N19186" s="153"/>
      <c r="O19186" s="153"/>
      <c r="P19186" s="153"/>
      <c r="Q19186" s="153"/>
      <c r="R19186" s="153"/>
      <c r="S19186" s="152"/>
      <c r="T19186" s="154"/>
    </row>
    <row r="19187" spans="8:20" x14ac:dyDescent="0.25">
      <c r="H19187" s="153"/>
      <c r="I19187" s="151"/>
      <c r="J19187" s="153"/>
      <c r="K19187" s="153"/>
      <c r="L19187" s="153"/>
      <c r="M19187" s="153"/>
      <c r="N19187" s="153"/>
      <c r="O19187" s="153"/>
      <c r="P19187" s="153"/>
      <c r="Q19187" s="153"/>
      <c r="R19187" s="153"/>
      <c r="S19187" s="152"/>
      <c r="T19187" s="154"/>
    </row>
    <row r="19188" spans="8:20" x14ac:dyDescent="0.25">
      <c r="H19188" s="153"/>
      <c r="I19188" s="151"/>
      <c r="J19188" s="153"/>
      <c r="K19188" s="153"/>
      <c r="L19188" s="153"/>
      <c r="M19188" s="153"/>
      <c r="N19188" s="153"/>
      <c r="O19188" s="153"/>
      <c r="P19188" s="153"/>
      <c r="Q19188" s="153"/>
      <c r="R19188" s="153"/>
      <c r="S19188" s="152"/>
      <c r="T19188" s="154"/>
    </row>
    <row r="19189" spans="8:20" x14ac:dyDescent="0.25">
      <c r="H19189" s="153"/>
      <c r="I19189" s="151"/>
      <c r="J19189" s="153"/>
      <c r="K19189" s="153"/>
      <c r="L19189" s="153"/>
      <c r="M19189" s="153"/>
      <c r="N19189" s="153"/>
      <c r="O19189" s="153"/>
      <c r="P19189" s="153"/>
      <c r="Q19189" s="153"/>
      <c r="R19189" s="153"/>
      <c r="S19189" s="152"/>
      <c r="T19189" s="154"/>
    </row>
    <row r="19190" spans="8:20" x14ac:dyDescent="0.25">
      <c r="H19190" s="153"/>
      <c r="I19190" s="151"/>
      <c r="J19190" s="153"/>
      <c r="K19190" s="153"/>
      <c r="L19190" s="153"/>
      <c r="M19190" s="153"/>
      <c r="N19190" s="153"/>
      <c r="O19190" s="153"/>
      <c r="P19190" s="153"/>
      <c r="Q19190" s="153"/>
      <c r="R19190" s="153"/>
      <c r="S19190" s="152"/>
      <c r="T19190" s="154"/>
    </row>
    <row r="19191" spans="8:20" x14ac:dyDescent="0.25">
      <c r="H19191" s="153"/>
      <c r="I19191" s="151"/>
      <c r="J19191" s="153"/>
      <c r="K19191" s="153"/>
      <c r="L19191" s="153"/>
      <c r="M19191" s="153"/>
      <c r="N19191" s="153"/>
      <c r="O19191" s="153"/>
      <c r="P19191" s="153"/>
      <c r="Q19191" s="153"/>
      <c r="R19191" s="153"/>
      <c r="S19191" s="152"/>
      <c r="T19191" s="154"/>
    </row>
    <row r="19192" spans="8:20" x14ac:dyDescent="0.25">
      <c r="H19192" s="153"/>
      <c r="I19192" s="151"/>
      <c r="J19192" s="153"/>
      <c r="K19192" s="153"/>
      <c r="L19192" s="153"/>
      <c r="M19192" s="153"/>
      <c r="N19192" s="153"/>
      <c r="O19192" s="153"/>
      <c r="P19192" s="153"/>
      <c r="Q19192" s="153"/>
      <c r="R19192" s="153"/>
      <c r="S19192" s="152"/>
      <c r="T19192" s="154"/>
    </row>
    <row r="19193" spans="8:20" x14ac:dyDescent="0.25">
      <c r="H19193" s="153"/>
      <c r="I19193" s="151"/>
      <c r="J19193" s="153"/>
      <c r="K19193" s="153"/>
      <c r="L19193" s="153"/>
      <c r="M19193" s="153"/>
      <c r="N19193" s="153"/>
      <c r="O19193" s="153"/>
      <c r="P19193" s="153"/>
      <c r="Q19193" s="153"/>
      <c r="R19193" s="153"/>
      <c r="S19193" s="152"/>
      <c r="T19193" s="154"/>
    </row>
    <row r="19194" spans="8:20" x14ac:dyDescent="0.25">
      <c r="H19194" s="153"/>
      <c r="I19194" s="151"/>
      <c r="J19194" s="153"/>
      <c r="K19194" s="153"/>
      <c r="L19194" s="153"/>
      <c r="M19194" s="153"/>
      <c r="N19194" s="153"/>
      <c r="O19194" s="153"/>
      <c r="P19194" s="153"/>
      <c r="Q19194" s="153"/>
      <c r="R19194" s="153"/>
      <c r="S19194" s="152"/>
      <c r="T19194" s="154"/>
    </row>
    <row r="19195" spans="8:20" x14ac:dyDescent="0.25">
      <c r="H19195" s="153"/>
      <c r="I19195" s="151"/>
      <c r="J19195" s="153"/>
      <c r="K19195" s="153"/>
      <c r="L19195" s="153"/>
      <c r="M19195" s="153"/>
      <c r="N19195" s="153"/>
      <c r="O19195" s="153"/>
      <c r="P19195" s="153"/>
      <c r="Q19195" s="153"/>
      <c r="R19195" s="153"/>
      <c r="S19195" s="152"/>
      <c r="T19195" s="154"/>
    </row>
    <row r="19196" spans="8:20" x14ac:dyDescent="0.25">
      <c r="H19196" s="153"/>
      <c r="I19196" s="151"/>
      <c r="J19196" s="153"/>
      <c r="K19196" s="153"/>
      <c r="L19196" s="153"/>
      <c r="M19196" s="153"/>
      <c r="N19196" s="153"/>
      <c r="O19196" s="153"/>
      <c r="P19196" s="153"/>
      <c r="Q19196" s="153"/>
      <c r="R19196" s="153"/>
      <c r="S19196" s="152"/>
      <c r="T19196" s="154"/>
    </row>
    <row r="19197" spans="8:20" x14ac:dyDescent="0.25">
      <c r="H19197" s="153"/>
      <c r="I19197" s="151"/>
      <c r="J19197" s="153"/>
      <c r="K19197" s="153"/>
      <c r="L19197" s="153"/>
      <c r="M19197" s="153"/>
      <c r="N19197" s="153"/>
      <c r="O19197" s="153"/>
      <c r="P19197" s="153"/>
      <c r="Q19197" s="153"/>
      <c r="R19197" s="153"/>
      <c r="S19197" s="152"/>
      <c r="T19197" s="154"/>
    </row>
    <row r="19198" spans="8:20" x14ac:dyDescent="0.25">
      <c r="H19198" s="153"/>
      <c r="I19198" s="151"/>
      <c r="J19198" s="153"/>
      <c r="K19198" s="153"/>
      <c r="L19198" s="153"/>
      <c r="M19198" s="153"/>
      <c r="N19198" s="153"/>
      <c r="O19198" s="153"/>
      <c r="P19198" s="153"/>
      <c r="Q19198" s="153"/>
      <c r="R19198" s="153"/>
      <c r="S19198" s="152"/>
      <c r="T19198" s="154"/>
    </row>
    <row r="19199" spans="8:20" x14ac:dyDescent="0.25">
      <c r="H19199" s="153"/>
      <c r="I19199" s="151"/>
      <c r="J19199" s="153"/>
      <c r="K19199" s="153"/>
      <c r="L19199" s="153"/>
      <c r="M19199" s="153"/>
      <c r="N19199" s="153"/>
      <c r="O19199" s="153"/>
      <c r="P19199" s="153"/>
      <c r="Q19199" s="153"/>
      <c r="R19199" s="153"/>
      <c r="S19199" s="152"/>
      <c r="T19199" s="154"/>
    </row>
    <row r="19200" spans="8:20" x14ac:dyDescent="0.25">
      <c r="H19200" s="153"/>
      <c r="I19200" s="151"/>
      <c r="J19200" s="153"/>
      <c r="K19200" s="153"/>
      <c r="L19200" s="153"/>
      <c r="M19200" s="153"/>
      <c r="N19200" s="153"/>
      <c r="O19200" s="153"/>
      <c r="P19200" s="153"/>
      <c r="Q19200" s="153"/>
      <c r="R19200" s="153"/>
      <c r="S19200" s="152"/>
      <c r="T19200" s="154"/>
    </row>
    <row r="19201" spans="8:20" x14ac:dyDescent="0.25">
      <c r="H19201" s="153"/>
      <c r="I19201" s="151"/>
      <c r="J19201" s="153"/>
      <c r="K19201" s="153"/>
      <c r="L19201" s="153"/>
      <c r="M19201" s="153"/>
      <c r="N19201" s="153"/>
      <c r="O19201" s="153"/>
      <c r="P19201" s="153"/>
      <c r="Q19201" s="153"/>
      <c r="R19201" s="153"/>
      <c r="S19201" s="152"/>
      <c r="T19201" s="154"/>
    </row>
    <row r="19202" spans="8:20" x14ac:dyDescent="0.25">
      <c r="H19202" s="153"/>
      <c r="I19202" s="151"/>
      <c r="J19202" s="153"/>
      <c r="K19202" s="153"/>
      <c r="L19202" s="153"/>
      <c r="M19202" s="153"/>
      <c r="N19202" s="153"/>
      <c r="O19202" s="153"/>
      <c r="P19202" s="153"/>
      <c r="Q19202" s="153"/>
      <c r="R19202" s="153"/>
      <c r="S19202" s="152"/>
      <c r="T19202" s="154"/>
    </row>
    <row r="19203" spans="8:20" x14ac:dyDescent="0.25">
      <c r="H19203" s="153"/>
      <c r="I19203" s="151"/>
      <c r="J19203" s="153"/>
      <c r="K19203" s="153"/>
      <c r="L19203" s="153"/>
      <c r="M19203" s="153"/>
      <c r="N19203" s="153"/>
      <c r="O19203" s="153"/>
      <c r="P19203" s="153"/>
      <c r="Q19203" s="153"/>
      <c r="R19203" s="153"/>
      <c r="S19203" s="152"/>
      <c r="T19203" s="154"/>
    </row>
    <row r="19204" spans="8:20" x14ac:dyDescent="0.25">
      <c r="H19204" s="153"/>
      <c r="I19204" s="151"/>
      <c r="J19204" s="153"/>
      <c r="K19204" s="153"/>
      <c r="L19204" s="153"/>
      <c r="M19204" s="153"/>
      <c r="N19204" s="153"/>
      <c r="O19204" s="153"/>
      <c r="P19204" s="153"/>
      <c r="Q19204" s="153"/>
      <c r="R19204" s="153"/>
      <c r="S19204" s="152"/>
      <c r="T19204" s="154"/>
    </row>
    <row r="19205" spans="8:20" x14ac:dyDescent="0.25">
      <c r="H19205" s="153"/>
      <c r="I19205" s="151"/>
      <c r="J19205" s="153"/>
      <c r="K19205" s="153"/>
      <c r="L19205" s="153"/>
      <c r="M19205" s="153"/>
      <c r="N19205" s="153"/>
      <c r="O19205" s="153"/>
      <c r="P19205" s="153"/>
      <c r="Q19205" s="153"/>
      <c r="R19205" s="153"/>
      <c r="S19205" s="152"/>
      <c r="T19205" s="154"/>
    </row>
    <row r="19206" spans="8:20" x14ac:dyDescent="0.25">
      <c r="H19206" s="153"/>
      <c r="I19206" s="151"/>
      <c r="J19206" s="153"/>
      <c r="K19206" s="153"/>
      <c r="L19206" s="153"/>
      <c r="M19206" s="153"/>
      <c r="N19206" s="153"/>
      <c r="O19206" s="153"/>
      <c r="P19206" s="153"/>
      <c r="Q19206" s="153"/>
      <c r="R19206" s="153"/>
      <c r="S19206" s="152"/>
      <c r="T19206" s="154"/>
    </row>
    <row r="19207" spans="8:20" x14ac:dyDescent="0.25">
      <c r="H19207" s="153"/>
      <c r="I19207" s="151"/>
      <c r="J19207" s="153"/>
      <c r="K19207" s="153"/>
      <c r="L19207" s="153"/>
      <c r="M19207" s="153"/>
      <c r="N19207" s="153"/>
      <c r="O19207" s="153"/>
      <c r="P19207" s="153"/>
      <c r="Q19207" s="153"/>
      <c r="R19207" s="153"/>
      <c r="S19207" s="152"/>
      <c r="T19207" s="154"/>
    </row>
    <row r="19208" spans="8:20" x14ac:dyDescent="0.25">
      <c r="H19208" s="153"/>
      <c r="I19208" s="151"/>
      <c r="J19208" s="153"/>
      <c r="K19208" s="153"/>
      <c r="L19208" s="153"/>
      <c r="M19208" s="153"/>
      <c r="N19208" s="153"/>
      <c r="O19208" s="153"/>
      <c r="P19208" s="153"/>
      <c r="Q19208" s="153"/>
      <c r="R19208" s="153"/>
      <c r="S19208" s="152"/>
      <c r="T19208" s="154"/>
    </row>
    <row r="19209" spans="8:20" x14ac:dyDescent="0.25">
      <c r="H19209" s="153"/>
      <c r="I19209" s="151"/>
      <c r="J19209" s="153"/>
      <c r="K19209" s="153"/>
      <c r="L19209" s="153"/>
      <c r="M19209" s="153"/>
      <c r="N19209" s="153"/>
      <c r="O19209" s="153"/>
      <c r="P19209" s="153"/>
      <c r="Q19209" s="153"/>
      <c r="R19209" s="153"/>
      <c r="S19209" s="152"/>
      <c r="T19209" s="154"/>
    </row>
    <row r="19210" spans="8:20" x14ac:dyDescent="0.25">
      <c r="H19210" s="153"/>
      <c r="I19210" s="151"/>
      <c r="J19210" s="153"/>
      <c r="K19210" s="153"/>
      <c r="L19210" s="153"/>
      <c r="M19210" s="153"/>
      <c r="N19210" s="153"/>
      <c r="O19210" s="153"/>
      <c r="P19210" s="153"/>
      <c r="Q19210" s="153"/>
      <c r="R19210" s="153"/>
      <c r="S19210" s="152"/>
      <c r="T19210" s="154"/>
    </row>
    <row r="19211" spans="8:20" x14ac:dyDescent="0.25">
      <c r="H19211" s="153"/>
      <c r="I19211" s="151"/>
      <c r="J19211" s="153"/>
      <c r="K19211" s="153"/>
      <c r="L19211" s="153"/>
      <c r="M19211" s="153"/>
      <c r="N19211" s="153"/>
      <c r="O19211" s="153"/>
      <c r="P19211" s="153"/>
      <c r="Q19211" s="153"/>
      <c r="R19211" s="153"/>
      <c r="S19211" s="152"/>
      <c r="T19211" s="154"/>
    </row>
    <row r="19212" spans="8:20" x14ac:dyDescent="0.25">
      <c r="H19212" s="153"/>
      <c r="I19212" s="151"/>
      <c r="J19212" s="153"/>
      <c r="K19212" s="153"/>
      <c r="L19212" s="153"/>
      <c r="M19212" s="153"/>
      <c r="N19212" s="153"/>
      <c r="O19212" s="153"/>
      <c r="P19212" s="153"/>
      <c r="Q19212" s="153"/>
      <c r="R19212" s="153"/>
      <c r="S19212" s="152"/>
      <c r="T19212" s="154"/>
    </row>
    <row r="19213" spans="8:20" x14ac:dyDescent="0.25">
      <c r="H19213" s="153"/>
      <c r="I19213" s="151"/>
      <c r="J19213" s="153"/>
      <c r="K19213" s="153"/>
      <c r="L19213" s="153"/>
      <c r="M19213" s="153"/>
      <c r="N19213" s="153"/>
      <c r="O19213" s="153"/>
      <c r="P19213" s="153"/>
      <c r="Q19213" s="153"/>
      <c r="R19213" s="153"/>
      <c r="S19213" s="152"/>
      <c r="T19213" s="154"/>
    </row>
    <row r="19214" spans="8:20" x14ac:dyDescent="0.25">
      <c r="H19214" s="153"/>
      <c r="I19214" s="151"/>
      <c r="J19214" s="153"/>
      <c r="K19214" s="153"/>
      <c r="L19214" s="153"/>
      <c r="M19214" s="153"/>
      <c r="N19214" s="153"/>
      <c r="O19214" s="153"/>
      <c r="P19214" s="153"/>
      <c r="Q19214" s="153"/>
      <c r="R19214" s="153"/>
      <c r="S19214" s="152"/>
      <c r="T19214" s="154"/>
    </row>
    <row r="19215" spans="8:20" x14ac:dyDescent="0.25">
      <c r="H19215" s="153"/>
      <c r="I19215" s="151"/>
      <c r="J19215" s="153"/>
      <c r="K19215" s="153"/>
      <c r="L19215" s="153"/>
      <c r="M19215" s="153"/>
      <c r="N19215" s="153"/>
      <c r="O19215" s="153"/>
      <c r="P19215" s="153"/>
      <c r="Q19215" s="153"/>
      <c r="R19215" s="153"/>
      <c r="S19215" s="152"/>
      <c r="T19215" s="154"/>
    </row>
    <row r="19216" spans="8:20" x14ac:dyDescent="0.25">
      <c r="H19216" s="153"/>
      <c r="I19216" s="151"/>
      <c r="J19216" s="153"/>
      <c r="K19216" s="153"/>
      <c r="L19216" s="153"/>
      <c r="M19216" s="153"/>
      <c r="N19216" s="153"/>
      <c r="O19216" s="153"/>
      <c r="P19216" s="153"/>
      <c r="Q19216" s="153"/>
      <c r="R19216" s="153"/>
      <c r="S19216" s="152"/>
      <c r="T19216" s="154"/>
    </row>
    <row r="19217" spans="8:20" x14ac:dyDescent="0.25">
      <c r="H19217" s="153"/>
      <c r="I19217" s="151"/>
      <c r="J19217" s="153"/>
      <c r="K19217" s="153"/>
      <c r="L19217" s="153"/>
      <c r="M19217" s="153"/>
      <c r="N19217" s="153"/>
      <c r="O19217" s="153"/>
      <c r="P19217" s="153"/>
      <c r="Q19217" s="153"/>
      <c r="R19217" s="153"/>
      <c r="S19217" s="152"/>
      <c r="T19217" s="154"/>
    </row>
    <row r="19218" spans="8:20" x14ac:dyDescent="0.25">
      <c r="H19218" s="153"/>
      <c r="I19218" s="151"/>
      <c r="J19218" s="153"/>
      <c r="K19218" s="153"/>
      <c r="L19218" s="153"/>
      <c r="M19218" s="153"/>
      <c r="N19218" s="153"/>
      <c r="O19218" s="153"/>
      <c r="P19218" s="153"/>
      <c r="Q19218" s="153"/>
      <c r="R19218" s="153"/>
      <c r="S19218" s="152"/>
      <c r="T19218" s="154"/>
    </row>
    <row r="19219" spans="8:20" x14ac:dyDescent="0.25">
      <c r="H19219" s="153"/>
      <c r="I19219" s="151"/>
      <c r="J19219" s="153"/>
      <c r="K19219" s="153"/>
      <c r="L19219" s="153"/>
      <c r="M19219" s="153"/>
      <c r="N19219" s="153"/>
      <c r="O19219" s="153"/>
      <c r="P19219" s="153"/>
      <c r="Q19219" s="153"/>
      <c r="R19219" s="153"/>
      <c r="S19219" s="152"/>
      <c r="T19219" s="154"/>
    </row>
    <row r="19220" spans="8:20" x14ac:dyDescent="0.25">
      <c r="H19220" s="153"/>
      <c r="I19220" s="151"/>
      <c r="J19220" s="153"/>
      <c r="K19220" s="153"/>
      <c r="L19220" s="153"/>
      <c r="M19220" s="153"/>
      <c r="N19220" s="153"/>
      <c r="O19220" s="153"/>
      <c r="P19220" s="153"/>
      <c r="Q19220" s="153"/>
      <c r="R19220" s="153"/>
      <c r="S19220" s="152"/>
      <c r="T19220" s="154"/>
    </row>
    <row r="19221" spans="8:20" x14ac:dyDescent="0.25">
      <c r="H19221" s="153"/>
      <c r="I19221" s="151"/>
      <c r="J19221" s="153"/>
      <c r="K19221" s="153"/>
      <c r="L19221" s="153"/>
      <c r="M19221" s="153"/>
      <c r="N19221" s="153"/>
      <c r="O19221" s="153"/>
      <c r="P19221" s="153"/>
      <c r="Q19221" s="153"/>
      <c r="R19221" s="153"/>
      <c r="S19221" s="152"/>
      <c r="T19221" s="154"/>
    </row>
    <row r="19222" spans="8:20" x14ac:dyDescent="0.25">
      <c r="H19222" s="153"/>
      <c r="I19222" s="151"/>
      <c r="J19222" s="153"/>
      <c r="K19222" s="153"/>
      <c r="L19222" s="153"/>
      <c r="M19222" s="153"/>
      <c r="N19222" s="153"/>
      <c r="O19222" s="153"/>
      <c r="P19222" s="153"/>
      <c r="Q19222" s="153"/>
      <c r="R19222" s="153"/>
      <c r="S19222" s="152"/>
      <c r="T19222" s="154"/>
    </row>
    <row r="19223" spans="8:20" x14ac:dyDescent="0.25">
      <c r="H19223" s="153"/>
      <c r="I19223" s="151"/>
      <c r="J19223" s="153"/>
      <c r="K19223" s="153"/>
      <c r="L19223" s="153"/>
      <c r="M19223" s="153"/>
      <c r="N19223" s="153"/>
      <c r="O19223" s="153"/>
      <c r="P19223" s="153"/>
      <c r="Q19223" s="153"/>
      <c r="R19223" s="153"/>
      <c r="S19223" s="152"/>
      <c r="T19223" s="154"/>
    </row>
    <row r="19224" spans="8:20" x14ac:dyDescent="0.25">
      <c r="H19224" s="153"/>
      <c r="I19224" s="151"/>
      <c r="J19224" s="153"/>
      <c r="K19224" s="153"/>
      <c r="L19224" s="153"/>
      <c r="M19224" s="153"/>
      <c r="N19224" s="153"/>
      <c r="O19224" s="153"/>
      <c r="P19224" s="153"/>
      <c r="Q19224" s="153"/>
      <c r="R19224" s="153"/>
      <c r="S19224" s="152"/>
      <c r="T19224" s="154"/>
    </row>
    <row r="19225" spans="8:20" x14ac:dyDescent="0.25">
      <c r="H19225" s="153"/>
      <c r="I19225" s="151"/>
      <c r="J19225" s="153"/>
      <c r="K19225" s="153"/>
      <c r="L19225" s="153"/>
      <c r="M19225" s="153"/>
      <c r="N19225" s="153"/>
      <c r="O19225" s="153"/>
      <c r="P19225" s="153"/>
      <c r="Q19225" s="153"/>
      <c r="R19225" s="153"/>
      <c r="S19225" s="152"/>
      <c r="T19225" s="154"/>
    </row>
    <row r="19226" spans="8:20" x14ac:dyDescent="0.25">
      <c r="H19226" s="153"/>
      <c r="I19226" s="151"/>
      <c r="J19226" s="153"/>
      <c r="K19226" s="153"/>
      <c r="L19226" s="153"/>
      <c r="M19226" s="153"/>
      <c r="N19226" s="153"/>
      <c r="O19226" s="153"/>
      <c r="P19226" s="153"/>
      <c r="Q19226" s="153"/>
      <c r="R19226" s="153"/>
      <c r="S19226" s="152"/>
      <c r="T19226" s="154"/>
    </row>
    <row r="19227" spans="8:20" x14ac:dyDescent="0.25">
      <c r="H19227" s="153"/>
      <c r="I19227" s="151"/>
      <c r="J19227" s="153"/>
      <c r="K19227" s="153"/>
      <c r="L19227" s="153"/>
      <c r="M19227" s="153"/>
      <c r="N19227" s="153"/>
      <c r="O19227" s="153"/>
      <c r="P19227" s="153"/>
      <c r="Q19227" s="153"/>
      <c r="R19227" s="153"/>
      <c r="S19227" s="152"/>
      <c r="T19227" s="154"/>
    </row>
    <row r="19228" spans="8:20" x14ac:dyDescent="0.25">
      <c r="H19228" s="153"/>
      <c r="I19228" s="151"/>
      <c r="J19228" s="153"/>
      <c r="K19228" s="153"/>
      <c r="L19228" s="153"/>
      <c r="M19228" s="153"/>
      <c r="N19228" s="153"/>
      <c r="O19228" s="153"/>
      <c r="P19228" s="153"/>
      <c r="Q19228" s="153"/>
      <c r="R19228" s="153"/>
      <c r="S19228" s="152"/>
      <c r="T19228" s="154"/>
    </row>
    <row r="19229" spans="8:20" x14ac:dyDescent="0.25">
      <c r="H19229" s="153"/>
      <c r="I19229" s="151"/>
      <c r="J19229" s="153"/>
      <c r="K19229" s="153"/>
      <c r="L19229" s="153"/>
      <c r="M19229" s="153"/>
      <c r="N19229" s="153"/>
      <c r="O19229" s="153"/>
      <c r="P19229" s="153"/>
      <c r="Q19229" s="153"/>
      <c r="R19229" s="153"/>
      <c r="S19229" s="152"/>
      <c r="T19229" s="154"/>
    </row>
    <row r="19230" spans="8:20" x14ac:dyDescent="0.25">
      <c r="H19230" s="153"/>
      <c r="I19230" s="151"/>
      <c r="J19230" s="153"/>
      <c r="K19230" s="153"/>
      <c r="L19230" s="153"/>
      <c r="M19230" s="153"/>
      <c r="N19230" s="153"/>
      <c r="O19230" s="153"/>
      <c r="P19230" s="153"/>
      <c r="Q19230" s="153"/>
      <c r="R19230" s="153"/>
      <c r="S19230" s="152"/>
      <c r="T19230" s="154"/>
    </row>
    <row r="19231" spans="8:20" x14ac:dyDescent="0.25">
      <c r="H19231" s="153"/>
      <c r="I19231" s="151"/>
      <c r="J19231" s="153"/>
      <c r="K19231" s="153"/>
      <c r="L19231" s="153"/>
      <c r="M19231" s="153"/>
      <c r="N19231" s="153"/>
      <c r="O19231" s="153"/>
      <c r="P19231" s="153"/>
      <c r="Q19231" s="153"/>
      <c r="R19231" s="153"/>
      <c r="S19231" s="152"/>
      <c r="T19231" s="154"/>
    </row>
    <row r="19232" spans="8:20" x14ac:dyDescent="0.25">
      <c r="H19232" s="153"/>
      <c r="I19232" s="151"/>
      <c r="J19232" s="153"/>
      <c r="K19232" s="153"/>
      <c r="L19232" s="153"/>
      <c r="M19232" s="153"/>
      <c r="N19232" s="153"/>
      <c r="O19232" s="153"/>
      <c r="P19232" s="153"/>
      <c r="Q19232" s="153"/>
      <c r="R19232" s="153"/>
      <c r="S19232" s="152"/>
      <c r="T19232" s="154"/>
    </row>
    <row r="19233" spans="8:20" x14ac:dyDescent="0.25">
      <c r="H19233" s="153"/>
      <c r="I19233" s="151"/>
      <c r="J19233" s="153"/>
      <c r="K19233" s="153"/>
      <c r="L19233" s="153"/>
      <c r="M19233" s="153"/>
      <c r="N19233" s="153"/>
      <c r="O19233" s="153"/>
      <c r="P19233" s="153"/>
      <c r="Q19233" s="153"/>
      <c r="R19233" s="153"/>
      <c r="S19233" s="152"/>
      <c r="T19233" s="154"/>
    </row>
    <row r="19234" spans="8:20" x14ac:dyDescent="0.25">
      <c r="H19234" s="153"/>
      <c r="I19234" s="151"/>
      <c r="J19234" s="153"/>
      <c r="K19234" s="153"/>
      <c r="L19234" s="153"/>
      <c r="M19234" s="153"/>
      <c r="N19234" s="153"/>
      <c r="O19234" s="153"/>
      <c r="P19234" s="153"/>
      <c r="Q19234" s="153"/>
      <c r="R19234" s="153"/>
      <c r="S19234" s="152"/>
      <c r="T19234" s="154"/>
    </row>
    <row r="19235" spans="8:20" x14ac:dyDescent="0.25">
      <c r="H19235" s="153"/>
      <c r="I19235" s="151"/>
      <c r="J19235" s="153"/>
      <c r="K19235" s="153"/>
      <c r="L19235" s="153"/>
      <c r="M19235" s="153"/>
      <c r="N19235" s="153"/>
      <c r="O19235" s="153"/>
      <c r="P19235" s="153"/>
      <c r="Q19235" s="153"/>
      <c r="R19235" s="153"/>
      <c r="S19235" s="152"/>
      <c r="T19235" s="154"/>
    </row>
    <row r="19236" spans="8:20" x14ac:dyDescent="0.25">
      <c r="H19236" s="153"/>
      <c r="I19236" s="151"/>
      <c r="J19236" s="153"/>
      <c r="K19236" s="153"/>
      <c r="L19236" s="153"/>
      <c r="M19236" s="153"/>
      <c r="N19236" s="153"/>
      <c r="O19236" s="153"/>
      <c r="P19236" s="153"/>
      <c r="Q19236" s="153"/>
      <c r="R19236" s="153"/>
      <c r="S19236" s="152"/>
      <c r="T19236" s="154"/>
    </row>
    <row r="19237" spans="8:20" x14ac:dyDescent="0.25">
      <c r="H19237" s="153"/>
      <c r="I19237" s="151"/>
      <c r="J19237" s="153"/>
      <c r="K19237" s="153"/>
      <c r="L19237" s="153"/>
      <c r="M19237" s="153"/>
      <c r="N19237" s="153"/>
      <c r="O19237" s="153"/>
      <c r="P19237" s="153"/>
      <c r="Q19237" s="153"/>
      <c r="R19237" s="153"/>
      <c r="S19237" s="152"/>
      <c r="T19237" s="154"/>
    </row>
    <row r="19238" spans="8:20" x14ac:dyDescent="0.25">
      <c r="H19238" s="153"/>
      <c r="I19238" s="151"/>
      <c r="J19238" s="153"/>
      <c r="K19238" s="153"/>
      <c r="L19238" s="153"/>
      <c r="M19238" s="153"/>
      <c r="N19238" s="153"/>
      <c r="O19238" s="153"/>
      <c r="P19238" s="153"/>
      <c r="Q19238" s="153"/>
      <c r="R19238" s="153"/>
      <c r="S19238" s="152"/>
      <c r="T19238" s="154"/>
    </row>
    <row r="19239" spans="8:20" x14ac:dyDescent="0.25">
      <c r="H19239" s="153"/>
      <c r="I19239" s="151"/>
      <c r="J19239" s="153"/>
      <c r="K19239" s="153"/>
      <c r="L19239" s="153"/>
      <c r="M19239" s="153"/>
      <c r="N19239" s="153"/>
      <c r="O19239" s="153"/>
      <c r="P19239" s="153"/>
      <c r="Q19239" s="153"/>
      <c r="R19239" s="153"/>
      <c r="S19239" s="152"/>
      <c r="T19239" s="154"/>
    </row>
    <row r="19240" spans="8:20" x14ac:dyDescent="0.25">
      <c r="H19240" s="153"/>
      <c r="I19240" s="151"/>
      <c r="J19240" s="153"/>
      <c r="K19240" s="153"/>
      <c r="L19240" s="153"/>
      <c r="M19240" s="153"/>
      <c r="N19240" s="153"/>
      <c r="O19240" s="153"/>
      <c r="P19240" s="153"/>
      <c r="Q19240" s="153"/>
      <c r="R19240" s="153"/>
      <c r="S19240" s="152"/>
      <c r="T19240" s="154"/>
    </row>
    <row r="19241" spans="8:20" x14ac:dyDescent="0.25">
      <c r="H19241" s="153"/>
      <c r="I19241" s="151"/>
      <c r="J19241" s="153"/>
      <c r="K19241" s="153"/>
      <c r="L19241" s="153"/>
      <c r="M19241" s="153"/>
      <c r="N19241" s="153"/>
      <c r="O19241" s="153"/>
      <c r="P19241" s="153"/>
      <c r="Q19241" s="153"/>
      <c r="R19241" s="153"/>
      <c r="S19241" s="152"/>
      <c r="T19241" s="154"/>
    </row>
    <row r="19242" spans="8:20" x14ac:dyDescent="0.25">
      <c r="H19242" s="153"/>
      <c r="I19242" s="151"/>
      <c r="J19242" s="153"/>
      <c r="K19242" s="153"/>
      <c r="L19242" s="153"/>
      <c r="M19242" s="153"/>
      <c r="N19242" s="153"/>
      <c r="O19242" s="153"/>
      <c r="P19242" s="153"/>
      <c r="Q19242" s="153"/>
      <c r="R19242" s="153"/>
      <c r="S19242" s="152"/>
      <c r="T19242" s="154"/>
    </row>
    <row r="19243" spans="8:20" x14ac:dyDescent="0.25">
      <c r="H19243" s="153"/>
      <c r="I19243" s="151"/>
      <c r="J19243" s="153"/>
      <c r="K19243" s="153"/>
      <c r="L19243" s="153"/>
      <c r="M19243" s="153"/>
      <c r="N19243" s="153"/>
      <c r="O19243" s="153"/>
      <c r="P19243" s="153"/>
      <c r="Q19243" s="153"/>
      <c r="R19243" s="153"/>
      <c r="S19243" s="152"/>
      <c r="T19243" s="154"/>
    </row>
    <row r="19244" spans="8:20" x14ac:dyDescent="0.25">
      <c r="H19244" s="153"/>
      <c r="I19244" s="151"/>
      <c r="J19244" s="153"/>
      <c r="K19244" s="153"/>
      <c r="L19244" s="153"/>
      <c r="M19244" s="153"/>
      <c r="N19244" s="153"/>
      <c r="O19244" s="153"/>
      <c r="P19244" s="153"/>
      <c r="Q19244" s="153"/>
      <c r="R19244" s="153"/>
      <c r="S19244" s="152"/>
      <c r="T19244" s="154"/>
    </row>
    <row r="19245" spans="8:20" x14ac:dyDescent="0.25">
      <c r="H19245" s="153"/>
      <c r="I19245" s="151"/>
      <c r="J19245" s="153"/>
      <c r="K19245" s="153"/>
      <c r="L19245" s="153"/>
      <c r="M19245" s="153"/>
      <c r="N19245" s="153"/>
      <c r="O19245" s="153"/>
      <c r="P19245" s="153"/>
      <c r="Q19245" s="153"/>
      <c r="R19245" s="153"/>
      <c r="S19245" s="152"/>
      <c r="T19245" s="154"/>
    </row>
    <row r="19246" spans="8:20" x14ac:dyDescent="0.25">
      <c r="H19246" s="153"/>
      <c r="I19246" s="151"/>
      <c r="J19246" s="153"/>
      <c r="K19246" s="153"/>
      <c r="L19246" s="153"/>
      <c r="M19246" s="153"/>
      <c r="N19246" s="153"/>
      <c r="O19246" s="153"/>
      <c r="P19246" s="153"/>
      <c r="Q19246" s="153"/>
      <c r="R19246" s="153"/>
      <c r="S19246" s="152"/>
      <c r="T19246" s="154"/>
    </row>
    <row r="19247" spans="8:20" x14ac:dyDescent="0.25">
      <c r="H19247" s="153"/>
      <c r="I19247" s="151"/>
      <c r="J19247" s="153"/>
      <c r="K19247" s="153"/>
      <c r="L19247" s="153"/>
      <c r="M19247" s="153"/>
      <c r="N19247" s="153"/>
      <c r="O19247" s="153"/>
      <c r="P19247" s="153"/>
      <c r="Q19247" s="153"/>
      <c r="R19247" s="153"/>
      <c r="S19247" s="152"/>
      <c r="T19247" s="154"/>
    </row>
    <row r="19248" spans="8:20" x14ac:dyDescent="0.25">
      <c r="H19248" s="153"/>
      <c r="I19248" s="151"/>
      <c r="J19248" s="153"/>
      <c r="K19248" s="153"/>
      <c r="L19248" s="153"/>
      <c r="M19248" s="153"/>
      <c r="N19248" s="153"/>
      <c r="O19248" s="153"/>
      <c r="P19248" s="153"/>
      <c r="Q19248" s="153"/>
      <c r="R19248" s="153"/>
      <c r="S19248" s="152"/>
      <c r="T19248" s="154"/>
    </row>
    <row r="19249" spans="8:20" x14ac:dyDescent="0.25">
      <c r="H19249" s="153"/>
      <c r="I19249" s="151"/>
      <c r="J19249" s="153"/>
      <c r="K19249" s="153"/>
      <c r="L19249" s="153"/>
      <c r="M19249" s="153"/>
      <c r="N19249" s="153"/>
      <c r="O19249" s="153"/>
      <c r="P19249" s="153"/>
      <c r="Q19249" s="153"/>
      <c r="R19249" s="153"/>
      <c r="S19249" s="152"/>
      <c r="T19249" s="154"/>
    </row>
    <row r="19250" spans="8:20" x14ac:dyDescent="0.25">
      <c r="H19250" s="153"/>
      <c r="I19250" s="151"/>
      <c r="J19250" s="153"/>
      <c r="K19250" s="153"/>
      <c r="L19250" s="153"/>
      <c r="M19250" s="153"/>
      <c r="N19250" s="153"/>
      <c r="O19250" s="153"/>
      <c r="P19250" s="153"/>
      <c r="Q19250" s="153"/>
      <c r="R19250" s="153"/>
      <c r="S19250" s="152"/>
      <c r="T19250" s="154"/>
    </row>
    <row r="19251" spans="8:20" x14ac:dyDescent="0.25">
      <c r="H19251" s="153"/>
      <c r="I19251" s="151"/>
      <c r="J19251" s="153"/>
      <c r="K19251" s="153"/>
      <c r="L19251" s="153"/>
      <c r="M19251" s="153"/>
      <c r="N19251" s="153"/>
      <c r="O19251" s="153"/>
      <c r="P19251" s="153"/>
      <c r="Q19251" s="153"/>
      <c r="R19251" s="153"/>
      <c r="S19251" s="152"/>
      <c r="T19251" s="154"/>
    </row>
    <row r="19252" spans="8:20" x14ac:dyDescent="0.25">
      <c r="H19252" s="153"/>
      <c r="I19252" s="151"/>
      <c r="J19252" s="153"/>
      <c r="K19252" s="153"/>
      <c r="L19252" s="153"/>
      <c r="M19252" s="153"/>
      <c r="N19252" s="153"/>
      <c r="O19252" s="153"/>
      <c r="P19252" s="153"/>
      <c r="Q19252" s="153"/>
      <c r="R19252" s="153"/>
      <c r="S19252" s="152"/>
      <c r="T19252" s="154"/>
    </row>
    <row r="19253" spans="8:20" x14ac:dyDescent="0.25">
      <c r="H19253" s="153"/>
      <c r="I19253" s="151"/>
      <c r="J19253" s="153"/>
      <c r="K19253" s="153"/>
      <c r="L19253" s="153"/>
      <c r="M19253" s="153"/>
      <c r="N19253" s="153"/>
      <c r="O19253" s="153"/>
      <c r="P19253" s="153"/>
      <c r="Q19253" s="153"/>
      <c r="R19253" s="153"/>
      <c r="S19253" s="152"/>
      <c r="T19253" s="154"/>
    </row>
    <row r="19254" spans="8:20" x14ac:dyDescent="0.25">
      <c r="H19254" s="153"/>
      <c r="I19254" s="151"/>
      <c r="J19254" s="153"/>
      <c r="K19254" s="153"/>
      <c r="L19254" s="153"/>
      <c r="M19254" s="153"/>
      <c r="N19254" s="153"/>
      <c r="O19254" s="153"/>
      <c r="P19254" s="153"/>
      <c r="Q19254" s="153"/>
      <c r="R19254" s="153"/>
      <c r="S19254" s="152"/>
      <c r="T19254" s="154"/>
    </row>
    <row r="19255" spans="8:20" x14ac:dyDescent="0.25">
      <c r="H19255" s="153"/>
      <c r="I19255" s="151"/>
      <c r="J19255" s="153"/>
      <c r="K19255" s="153"/>
      <c r="L19255" s="153"/>
      <c r="M19255" s="153"/>
      <c r="N19255" s="153"/>
      <c r="O19255" s="153"/>
      <c r="P19255" s="153"/>
      <c r="Q19255" s="153"/>
      <c r="R19255" s="153"/>
      <c r="S19255" s="152"/>
      <c r="T19255" s="154"/>
    </row>
    <row r="19256" spans="8:20" x14ac:dyDescent="0.25">
      <c r="H19256" s="153"/>
      <c r="I19256" s="151"/>
      <c r="J19256" s="153"/>
      <c r="K19256" s="153"/>
      <c r="L19256" s="153"/>
      <c r="M19256" s="153"/>
      <c r="N19256" s="153"/>
      <c r="O19256" s="153"/>
      <c r="P19256" s="153"/>
      <c r="Q19256" s="153"/>
      <c r="R19256" s="153"/>
      <c r="S19256" s="152"/>
      <c r="T19256" s="154"/>
    </row>
    <row r="19257" spans="8:20" x14ac:dyDescent="0.25">
      <c r="H19257" s="153"/>
      <c r="I19257" s="151"/>
      <c r="J19257" s="153"/>
      <c r="K19257" s="153"/>
      <c r="L19257" s="153"/>
      <c r="M19257" s="153"/>
      <c r="N19257" s="153"/>
      <c r="O19257" s="153"/>
      <c r="P19257" s="153"/>
      <c r="Q19257" s="153"/>
      <c r="R19257" s="153"/>
      <c r="S19257" s="152"/>
      <c r="T19257" s="154"/>
    </row>
    <row r="19258" spans="8:20" x14ac:dyDescent="0.25">
      <c r="H19258" s="153"/>
      <c r="I19258" s="151"/>
      <c r="J19258" s="153"/>
      <c r="K19258" s="153"/>
      <c r="L19258" s="153"/>
      <c r="M19258" s="153"/>
      <c r="N19258" s="153"/>
      <c r="O19258" s="153"/>
      <c r="P19258" s="153"/>
      <c r="Q19258" s="153"/>
      <c r="R19258" s="153"/>
      <c r="S19258" s="152"/>
      <c r="T19258" s="154"/>
    </row>
    <row r="19259" spans="8:20" x14ac:dyDescent="0.25">
      <c r="H19259" s="153"/>
      <c r="I19259" s="151"/>
      <c r="J19259" s="153"/>
      <c r="K19259" s="153"/>
      <c r="L19259" s="153"/>
      <c r="M19259" s="153"/>
      <c r="N19259" s="153"/>
      <c r="O19259" s="153"/>
      <c r="P19259" s="153"/>
      <c r="Q19259" s="153"/>
      <c r="R19259" s="153"/>
      <c r="S19259" s="152"/>
      <c r="T19259" s="154"/>
    </row>
    <row r="19260" spans="8:20" x14ac:dyDescent="0.25">
      <c r="H19260" s="153"/>
      <c r="I19260" s="151"/>
      <c r="J19260" s="153"/>
      <c r="K19260" s="153"/>
      <c r="L19260" s="153"/>
      <c r="M19260" s="153"/>
      <c r="N19260" s="153"/>
      <c r="O19260" s="153"/>
      <c r="P19260" s="153"/>
      <c r="Q19260" s="153"/>
      <c r="R19260" s="153"/>
      <c r="S19260" s="152"/>
      <c r="T19260" s="154"/>
    </row>
    <row r="19261" spans="8:20" x14ac:dyDescent="0.25">
      <c r="H19261" s="153"/>
      <c r="I19261" s="151"/>
      <c r="J19261" s="153"/>
      <c r="K19261" s="153"/>
      <c r="L19261" s="153"/>
      <c r="M19261" s="153"/>
      <c r="N19261" s="153"/>
      <c r="O19261" s="153"/>
      <c r="P19261" s="153"/>
      <c r="Q19261" s="153"/>
      <c r="R19261" s="153"/>
      <c r="S19261" s="152"/>
      <c r="T19261" s="154"/>
    </row>
    <row r="19262" spans="8:20" x14ac:dyDescent="0.25">
      <c r="H19262" s="153"/>
      <c r="I19262" s="151"/>
      <c r="J19262" s="153"/>
      <c r="K19262" s="153"/>
      <c r="L19262" s="153"/>
      <c r="M19262" s="153"/>
      <c r="N19262" s="153"/>
      <c r="O19262" s="153"/>
      <c r="P19262" s="153"/>
      <c r="Q19262" s="153"/>
      <c r="R19262" s="153"/>
      <c r="S19262" s="152"/>
      <c r="T19262" s="154"/>
    </row>
    <row r="19263" spans="8:20" x14ac:dyDescent="0.25">
      <c r="H19263" s="153"/>
      <c r="I19263" s="151"/>
      <c r="J19263" s="153"/>
      <c r="K19263" s="153"/>
      <c r="L19263" s="153"/>
      <c r="M19263" s="153"/>
      <c r="N19263" s="153"/>
      <c r="O19263" s="153"/>
      <c r="P19263" s="153"/>
      <c r="Q19263" s="153"/>
      <c r="R19263" s="153"/>
      <c r="S19263" s="152"/>
      <c r="T19263" s="154"/>
    </row>
    <row r="19264" spans="8:20" x14ac:dyDescent="0.25">
      <c r="H19264" s="153"/>
      <c r="I19264" s="151"/>
      <c r="J19264" s="153"/>
      <c r="K19264" s="153"/>
      <c r="L19264" s="153"/>
      <c r="M19264" s="153"/>
      <c r="N19264" s="153"/>
      <c r="O19264" s="153"/>
      <c r="P19264" s="153"/>
      <c r="Q19264" s="153"/>
      <c r="R19264" s="153"/>
      <c r="S19264" s="152"/>
      <c r="T19264" s="154"/>
    </row>
    <row r="19265" spans="8:20" x14ac:dyDescent="0.25">
      <c r="H19265" s="153"/>
      <c r="I19265" s="151"/>
      <c r="J19265" s="153"/>
      <c r="K19265" s="153"/>
      <c r="L19265" s="153"/>
      <c r="M19265" s="153"/>
      <c r="N19265" s="153"/>
      <c r="O19265" s="153"/>
      <c r="P19265" s="153"/>
      <c r="Q19265" s="153"/>
      <c r="R19265" s="153"/>
      <c r="S19265" s="152"/>
      <c r="T19265" s="154"/>
    </row>
    <row r="19266" spans="8:20" x14ac:dyDescent="0.25">
      <c r="H19266" s="153"/>
      <c r="I19266" s="151"/>
      <c r="J19266" s="153"/>
      <c r="K19266" s="153"/>
      <c r="L19266" s="153"/>
      <c r="M19266" s="153"/>
      <c r="N19266" s="153"/>
      <c r="O19266" s="153"/>
      <c r="P19266" s="153"/>
      <c r="Q19266" s="153"/>
      <c r="R19266" s="153"/>
      <c r="S19266" s="152"/>
      <c r="T19266" s="154"/>
    </row>
    <row r="19267" spans="8:20" x14ac:dyDescent="0.25">
      <c r="H19267" s="153"/>
      <c r="I19267" s="151"/>
      <c r="J19267" s="153"/>
      <c r="K19267" s="153"/>
      <c r="L19267" s="153"/>
      <c r="M19267" s="153"/>
      <c r="N19267" s="153"/>
      <c r="O19267" s="153"/>
      <c r="P19267" s="153"/>
      <c r="Q19267" s="153"/>
      <c r="R19267" s="153"/>
      <c r="S19267" s="152"/>
      <c r="T19267" s="154"/>
    </row>
    <row r="19268" spans="8:20" x14ac:dyDescent="0.25">
      <c r="H19268" s="153"/>
      <c r="I19268" s="151"/>
      <c r="J19268" s="153"/>
      <c r="K19268" s="153"/>
      <c r="L19268" s="153"/>
      <c r="M19268" s="153"/>
      <c r="N19268" s="153"/>
      <c r="O19268" s="153"/>
      <c r="P19268" s="153"/>
      <c r="Q19268" s="153"/>
      <c r="R19268" s="153"/>
      <c r="S19268" s="152"/>
      <c r="T19268" s="154"/>
    </row>
    <row r="19269" spans="8:20" x14ac:dyDescent="0.25">
      <c r="H19269" s="153"/>
      <c r="I19269" s="151"/>
      <c r="J19269" s="153"/>
      <c r="K19269" s="153"/>
      <c r="L19269" s="153"/>
      <c r="M19269" s="153"/>
      <c r="N19269" s="153"/>
      <c r="O19269" s="153"/>
      <c r="P19269" s="153"/>
      <c r="Q19269" s="153"/>
      <c r="R19269" s="153"/>
      <c r="S19269" s="152"/>
      <c r="T19269" s="154"/>
    </row>
    <row r="19270" spans="8:20" x14ac:dyDescent="0.25">
      <c r="H19270" s="153"/>
      <c r="I19270" s="151"/>
      <c r="J19270" s="153"/>
      <c r="K19270" s="153"/>
      <c r="L19270" s="153"/>
      <c r="M19270" s="153"/>
      <c r="N19270" s="153"/>
      <c r="O19270" s="153"/>
      <c r="P19270" s="153"/>
      <c r="Q19270" s="153"/>
      <c r="R19270" s="153"/>
      <c r="S19270" s="152"/>
      <c r="T19270" s="154"/>
    </row>
    <row r="19271" spans="8:20" x14ac:dyDescent="0.25">
      <c r="H19271" s="153"/>
      <c r="I19271" s="151"/>
      <c r="J19271" s="153"/>
      <c r="K19271" s="153"/>
      <c r="L19271" s="153"/>
      <c r="M19271" s="153"/>
      <c r="N19271" s="153"/>
      <c r="O19271" s="153"/>
      <c r="P19271" s="153"/>
      <c r="Q19271" s="153"/>
      <c r="R19271" s="153"/>
      <c r="S19271" s="152"/>
      <c r="T19271" s="154"/>
    </row>
    <row r="19272" spans="8:20" x14ac:dyDescent="0.25">
      <c r="H19272" s="153"/>
      <c r="I19272" s="151"/>
      <c r="J19272" s="153"/>
      <c r="K19272" s="153"/>
      <c r="L19272" s="153"/>
      <c r="M19272" s="153"/>
      <c r="N19272" s="153"/>
      <c r="O19272" s="153"/>
      <c r="P19272" s="153"/>
      <c r="Q19272" s="153"/>
      <c r="R19272" s="153"/>
      <c r="S19272" s="152"/>
      <c r="T19272" s="154"/>
    </row>
    <row r="19273" spans="8:20" x14ac:dyDescent="0.25">
      <c r="H19273" s="153"/>
      <c r="I19273" s="151"/>
      <c r="J19273" s="153"/>
      <c r="K19273" s="153"/>
      <c r="L19273" s="153"/>
      <c r="M19273" s="153"/>
      <c r="N19273" s="153"/>
      <c r="O19273" s="153"/>
      <c r="P19273" s="153"/>
      <c r="Q19273" s="153"/>
      <c r="R19273" s="153"/>
      <c r="S19273" s="152"/>
      <c r="T19273" s="154"/>
    </row>
    <row r="19274" spans="8:20" x14ac:dyDescent="0.25">
      <c r="H19274" s="153"/>
      <c r="I19274" s="151"/>
      <c r="J19274" s="153"/>
      <c r="K19274" s="153"/>
      <c r="L19274" s="153"/>
      <c r="M19274" s="153"/>
      <c r="N19274" s="153"/>
      <c r="O19274" s="153"/>
      <c r="P19274" s="153"/>
      <c r="Q19274" s="153"/>
      <c r="R19274" s="153"/>
      <c r="S19274" s="152"/>
      <c r="T19274" s="154"/>
    </row>
    <row r="19275" spans="8:20" x14ac:dyDescent="0.25">
      <c r="H19275" s="153"/>
      <c r="I19275" s="151"/>
      <c r="J19275" s="153"/>
      <c r="K19275" s="153"/>
      <c r="L19275" s="153"/>
      <c r="M19275" s="153"/>
      <c r="N19275" s="153"/>
      <c r="O19275" s="153"/>
      <c r="P19275" s="153"/>
      <c r="Q19275" s="153"/>
      <c r="R19275" s="153"/>
      <c r="S19275" s="152"/>
      <c r="T19275" s="154"/>
    </row>
    <row r="19276" spans="8:20" x14ac:dyDescent="0.25">
      <c r="H19276" s="153"/>
      <c r="I19276" s="151"/>
      <c r="J19276" s="153"/>
      <c r="K19276" s="153"/>
      <c r="L19276" s="153"/>
      <c r="M19276" s="153"/>
      <c r="N19276" s="153"/>
      <c r="O19276" s="153"/>
      <c r="P19276" s="153"/>
      <c r="Q19276" s="153"/>
      <c r="R19276" s="153"/>
      <c r="S19276" s="152"/>
      <c r="T19276" s="154"/>
    </row>
    <row r="19277" spans="8:20" x14ac:dyDescent="0.25">
      <c r="H19277" s="153"/>
      <c r="I19277" s="151"/>
      <c r="J19277" s="153"/>
      <c r="K19277" s="153"/>
      <c r="L19277" s="153"/>
      <c r="M19277" s="153"/>
      <c r="N19277" s="153"/>
      <c r="O19277" s="153"/>
      <c r="P19277" s="153"/>
      <c r="Q19277" s="153"/>
      <c r="R19277" s="153"/>
      <c r="S19277" s="152"/>
      <c r="T19277" s="154"/>
    </row>
    <row r="19278" spans="8:20" x14ac:dyDescent="0.25">
      <c r="H19278" s="153"/>
      <c r="I19278" s="151"/>
      <c r="J19278" s="153"/>
      <c r="K19278" s="153"/>
      <c r="L19278" s="153"/>
      <c r="M19278" s="153"/>
      <c r="N19278" s="153"/>
      <c r="O19278" s="153"/>
      <c r="P19278" s="153"/>
      <c r="Q19278" s="153"/>
      <c r="R19278" s="153"/>
      <c r="S19278" s="152"/>
      <c r="T19278" s="154"/>
    </row>
    <row r="19279" spans="8:20" x14ac:dyDescent="0.25">
      <c r="H19279" s="153"/>
      <c r="I19279" s="151"/>
      <c r="J19279" s="153"/>
      <c r="K19279" s="153"/>
      <c r="L19279" s="153"/>
      <c r="M19279" s="153"/>
      <c r="N19279" s="153"/>
      <c r="O19279" s="153"/>
      <c r="P19279" s="153"/>
      <c r="Q19279" s="153"/>
      <c r="R19279" s="153"/>
      <c r="S19279" s="152"/>
      <c r="T19279" s="154"/>
    </row>
    <row r="19280" spans="8:20" x14ac:dyDescent="0.25">
      <c r="H19280" s="153"/>
      <c r="I19280" s="151"/>
      <c r="J19280" s="153"/>
      <c r="K19280" s="153"/>
      <c r="L19280" s="153"/>
      <c r="M19280" s="153"/>
      <c r="N19280" s="153"/>
      <c r="O19280" s="153"/>
      <c r="P19280" s="153"/>
      <c r="Q19280" s="153"/>
      <c r="R19280" s="153"/>
      <c r="S19280" s="152"/>
      <c r="T19280" s="154"/>
    </row>
    <row r="19281" spans="8:20" x14ac:dyDescent="0.25">
      <c r="H19281" s="153"/>
      <c r="I19281" s="151"/>
      <c r="J19281" s="153"/>
      <c r="K19281" s="153"/>
      <c r="L19281" s="153"/>
      <c r="M19281" s="153"/>
      <c r="N19281" s="153"/>
      <c r="O19281" s="153"/>
      <c r="P19281" s="153"/>
      <c r="Q19281" s="153"/>
      <c r="R19281" s="153"/>
      <c r="S19281" s="152"/>
      <c r="T19281" s="154"/>
    </row>
    <row r="19282" spans="8:20" x14ac:dyDescent="0.25">
      <c r="H19282" s="153"/>
      <c r="I19282" s="151"/>
      <c r="J19282" s="153"/>
      <c r="K19282" s="153"/>
      <c r="L19282" s="153"/>
      <c r="M19282" s="153"/>
      <c r="N19282" s="153"/>
      <c r="O19282" s="153"/>
      <c r="P19282" s="153"/>
      <c r="Q19282" s="153"/>
      <c r="R19282" s="153"/>
      <c r="S19282" s="152"/>
      <c r="T19282" s="154"/>
    </row>
    <row r="19283" spans="8:20" x14ac:dyDescent="0.25">
      <c r="H19283" s="153"/>
      <c r="I19283" s="151"/>
      <c r="J19283" s="153"/>
      <c r="K19283" s="153"/>
      <c r="L19283" s="153"/>
      <c r="M19283" s="153"/>
      <c r="N19283" s="153"/>
      <c r="O19283" s="153"/>
      <c r="P19283" s="153"/>
      <c r="Q19283" s="153"/>
      <c r="R19283" s="153"/>
      <c r="S19283" s="152"/>
      <c r="T19283" s="154"/>
    </row>
    <row r="19284" spans="8:20" x14ac:dyDescent="0.25">
      <c r="H19284" s="153"/>
      <c r="I19284" s="151"/>
      <c r="J19284" s="153"/>
      <c r="K19284" s="153"/>
      <c r="L19284" s="153"/>
      <c r="M19284" s="153"/>
      <c r="N19284" s="153"/>
      <c r="O19284" s="153"/>
      <c r="P19284" s="153"/>
      <c r="Q19284" s="153"/>
      <c r="R19284" s="153"/>
      <c r="S19284" s="152"/>
      <c r="T19284" s="154"/>
    </row>
    <row r="19285" spans="8:20" x14ac:dyDescent="0.25">
      <c r="H19285" s="153"/>
      <c r="I19285" s="151"/>
      <c r="J19285" s="153"/>
      <c r="K19285" s="153"/>
      <c r="L19285" s="153"/>
      <c r="M19285" s="153"/>
      <c r="N19285" s="153"/>
      <c r="O19285" s="153"/>
      <c r="P19285" s="153"/>
      <c r="Q19285" s="153"/>
      <c r="R19285" s="153"/>
      <c r="S19285" s="152"/>
      <c r="T19285" s="154"/>
    </row>
    <row r="19286" spans="8:20" x14ac:dyDescent="0.25">
      <c r="H19286" s="153"/>
      <c r="I19286" s="151"/>
      <c r="J19286" s="153"/>
      <c r="K19286" s="153"/>
      <c r="L19286" s="153"/>
      <c r="M19286" s="153"/>
      <c r="N19286" s="153"/>
      <c r="O19286" s="153"/>
      <c r="P19286" s="153"/>
      <c r="Q19286" s="153"/>
      <c r="R19286" s="153"/>
      <c r="S19286" s="152"/>
      <c r="T19286" s="154"/>
    </row>
    <row r="19287" spans="8:20" x14ac:dyDescent="0.25">
      <c r="H19287" s="153"/>
      <c r="I19287" s="151"/>
      <c r="J19287" s="153"/>
      <c r="K19287" s="153"/>
      <c r="L19287" s="153"/>
      <c r="M19287" s="153"/>
      <c r="N19287" s="153"/>
      <c r="O19287" s="153"/>
      <c r="P19287" s="153"/>
      <c r="Q19287" s="153"/>
      <c r="R19287" s="153"/>
      <c r="S19287" s="152"/>
      <c r="T19287" s="154"/>
    </row>
    <row r="19288" spans="8:20" x14ac:dyDescent="0.25">
      <c r="H19288" s="153"/>
      <c r="I19288" s="151"/>
      <c r="J19288" s="153"/>
      <c r="K19288" s="153"/>
      <c r="L19288" s="153"/>
      <c r="M19288" s="153"/>
      <c r="N19288" s="153"/>
      <c r="O19288" s="153"/>
      <c r="P19288" s="153"/>
      <c r="Q19288" s="153"/>
      <c r="R19288" s="153"/>
      <c r="S19288" s="152"/>
      <c r="T19288" s="154"/>
    </row>
    <row r="19289" spans="8:20" x14ac:dyDescent="0.25">
      <c r="H19289" s="153"/>
      <c r="I19289" s="151"/>
      <c r="J19289" s="153"/>
      <c r="K19289" s="153"/>
      <c r="L19289" s="153"/>
      <c r="M19289" s="153"/>
      <c r="N19289" s="153"/>
      <c r="O19289" s="153"/>
      <c r="P19289" s="153"/>
      <c r="Q19289" s="153"/>
      <c r="R19289" s="153"/>
      <c r="S19289" s="152"/>
      <c r="T19289" s="154"/>
    </row>
    <row r="19290" spans="8:20" x14ac:dyDescent="0.25">
      <c r="H19290" s="153"/>
      <c r="I19290" s="151"/>
      <c r="J19290" s="153"/>
      <c r="K19290" s="153"/>
      <c r="L19290" s="153"/>
      <c r="M19290" s="153"/>
      <c r="N19290" s="153"/>
      <c r="O19290" s="153"/>
      <c r="P19290" s="153"/>
      <c r="Q19290" s="153"/>
      <c r="R19290" s="153"/>
      <c r="S19290" s="152"/>
      <c r="T19290" s="154"/>
    </row>
    <row r="19291" spans="8:20" x14ac:dyDescent="0.25">
      <c r="H19291" s="153"/>
      <c r="I19291" s="151"/>
      <c r="J19291" s="153"/>
      <c r="K19291" s="153"/>
      <c r="L19291" s="153"/>
      <c r="M19291" s="153"/>
      <c r="N19291" s="153"/>
      <c r="O19291" s="153"/>
      <c r="P19291" s="153"/>
      <c r="Q19291" s="153"/>
      <c r="R19291" s="153"/>
      <c r="S19291" s="152"/>
      <c r="T19291" s="154"/>
    </row>
    <row r="19292" spans="8:20" x14ac:dyDescent="0.25">
      <c r="H19292" s="153"/>
      <c r="I19292" s="151"/>
      <c r="J19292" s="153"/>
      <c r="K19292" s="153"/>
      <c r="L19292" s="153"/>
      <c r="M19292" s="153"/>
      <c r="N19292" s="153"/>
      <c r="O19292" s="153"/>
      <c r="P19292" s="153"/>
      <c r="Q19292" s="153"/>
      <c r="R19292" s="153"/>
      <c r="S19292" s="152"/>
      <c r="T19292" s="154"/>
    </row>
    <row r="19293" spans="8:20" x14ac:dyDescent="0.25">
      <c r="H19293" s="153"/>
      <c r="I19293" s="151"/>
      <c r="J19293" s="153"/>
      <c r="K19293" s="153"/>
      <c r="L19293" s="153"/>
      <c r="M19293" s="153"/>
      <c r="N19293" s="153"/>
      <c r="O19293" s="153"/>
      <c r="P19293" s="153"/>
      <c r="Q19293" s="153"/>
      <c r="R19293" s="153"/>
      <c r="S19293" s="152"/>
      <c r="T19293" s="154"/>
    </row>
    <row r="19294" spans="8:20" x14ac:dyDescent="0.25">
      <c r="H19294" s="153"/>
      <c r="I19294" s="151"/>
      <c r="J19294" s="153"/>
      <c r="K19294" s="153"/>
      <c r="L19294" s="153"/>
      <c r="M19294" s="153"/>
      <c r="N19294" s="153"/>
      <c r="O19294" s="153"/>
      <c r="P19294" s="153"/>
      <c r="Q19294" s="153"/>
      <c r="R19294" s="153"/>
      <c r="S19294" s="152"/>
      <c r="T19294" s="154"/>
    </row>
    <row r="19295" spans="8:20" x14ac:dyDescent="0.25">
      <c r="H19295" s="153"/>
      <c r="I19295" s="151"/>
      <c r="J19295" s="153"/>
      <c r="K19295" s="153"/>
      <c r="L19295" s="153"/>
      <c r="M19295" s="153"/>
      <c r="N19295" s="153"/>
      <c r="O19295" s="153"/>
      <c r="P19295" s="153"/>
      <c r="Q19295" s="153"/>
      <c r="R19295" s="153"/>
      <c r="S19295" s="152"/>
      <c r="T19295" s="154"/>
    </row>
    <row r="19296" spans="8:20" x14ac:dyDescent="0.25">
      <c r="H19296" s="153"/>
      <c r="I19296" s="151"/>
      <c r="J19296" s="153"/>
      <c r="K19296" s="153"/>
      <c r="L19296" s="153"/>
      <c r="M19296" s="153"/>
      <c r="N19296" s="153"/>
      <c r="O19296" s="153"/>
      <c r="P19296" s="153"/>
      <c r="Q19296" s="153"/>
      <c r="R19296" s="153"/>
      <c r="S19296" s="152"/>
      <c r="T19296" s="154"/>
    </row>
    <row r="19297" spans="8:20" x14ac:dyDescent="0.25">
      <c r="H19297" s="153"/>
      <c r="I19297" s="151"/>
      <c r="J19297" s="153"/>
      <c r="K19297" s="153"/>
      <c r="L19297" s="153"/>
      <c r="M19297" s="153"/>
      <c r="N19297" s="153"/>
      <c r="O19297" s="153"/>
      <c r="P19297" s="153"/>
      <c r="Q19297" s="153"/>
      <c r="R19297" s="153"/>
      <c r="S19297" s="152"/>
      <c r="T19297" s="154"/>
    </row>
    <row r="19298" spans="8:20" x14ac:dyDescent="0.25">
      <c r="H19298" s="153"/>
      <c r="I19298" s="151"/>
      <c r="J19298" s="153"/>
      <c r="K19298" s="153"/>
      <c r="L19298" s="153"/>
      <c r="M19298" s="153"/>
      <c r="N19298" s="153"/>
      <c r="O19298" s="153"/>
      <c r="P19298" s="153"/>
      <c r="Q19298" s="153"/>
      <c r="R19298" s="153"/>
      <c r="S19298" s="152"/>
      <c r="T19298" s="154"/>
    </row>
    <row r="19299" spans="8:20" x14ac:dyDescent="0.25">
      <c r="H19299" s="153"/>
      <c r="I19299" s="151"/>
      <c r="J19299" s="153"/>
      <c r="K19299" s="153"/>
      <c r="L19299" s="153"/>
      <c r="M19299" s="153"/>
      <c r="N19299" s="153"/>
      <c r="O19299" s="153"/>
      <c r="P19299" s="153"/>
      <c r="Q19299" s="153"/>
      <c r="R19299" s="153"/>
      <c r="S19299" s="152"/>
      <c r="T19299" s="154"/>
    </row>
    <row r="19300" spans="8:20" x14ac:dyDescent="0.25">
      <c r="H19300" s="153"/>
      <c r="I19300" s="151"/>
      <c r="J19300" s="153"/>
      <c r="K19300" s="153"/>
      <c r="L19300" s="153"/>
      <c r="M19300" s="153"/>
      <c r="N19300" s="153"/>
      <c r="O19300" s="153"/>
      <c r="P19300" s="153"/>
      <c r="Q19300" s="153"/>
      <c r="R19300" s="153"/>
      <c r="S19300" s="152"/>
      <c r="T19300" s="154"/>
    </row>
    <row r="19301" spans="8:20" x14ac:dyDescent="0.25">
      <c r="H19301" s="153"/>
      <c r="I19301" s="151"/>
      <c r="J19301" s="153"/>
      <c r="K19301" s="153"/>
      <c r="L19301" s="153"/>
      <c r="M19301" s="153"/>
      <c r="N19301" s="153"/>
      <c r="O19301" s="153"/>
      <c r="P19301" s="153"/>
      <c r="Q19301" s="153"/>
      <c r="R19301" s="153"/>
      <c r="S19301" s="152"/>
      <c r="T19301" s="154"/>
    </row>
    <row r="19302" spans="8:20" x14ac:dyDescent="0.25">
      <c r="H19302" s="153"/>
      <c r="I19302" s="151"/>
      <c r="J19302" s="153"/>
      <c r="K19302" s="153"/>
      <c r="L19302" s="153"/>
      <c r="M19302" s="153"/>
      <c r="N19302" s="153"/>
      <c r="O19302" s="153"/>
      <c r="P19302" s="153"/>
      <c r="Q19302" s="153"/>
      <c r="R19302" s="153"/>
      <c r="S19302" s="152"/>
      <c r="T19302" s="154"/>
    </row>
    <row r="19303" spans="8:20" x14ac:dyDescent="0.25">
      <c r="H19303" s="153"/>
      <c r="I19303" s="151"/>
      <c r="J19303" s="153"/>
      <c r="K19303" s="153"/>
      <c r="L19303" s="153"/>
      <c r="M19303" s="153"/>
      <c r="N19303" s="153"/>
      <c r="O19303" s="153"/>
      <c r="P19303" s="153"/>
      <c r="Q19303" s="153"/>
      <c r="R19303" s="153"/>
      <c r="S19303" s="152"/>
      <c r="T19303" s="154"/>
    </row>
    <row r="19304" spans="8:20" x14ac:dyDescent="0.25">
      <c r="H19304" s="153"/>
      <c r="I19304" s="151"/>
      <c r="J19304" s="153"/>
      <c r="K19304" s="153"/>
      <c r="L19304" s="153"/>
      <c r="M19304" s="153"/>
      <c r="N19304" s="153"/>
      <c r="O19304" s="153"/>
      <c r="P19304" s="153"/>
      <c r="Q19304" s="153"/>
      <c r="R19304" s="153"/>
      <c r="S19304" s="152"/>
      <c r="T19304" s="154"/>
    </row>
    <row r="19305" spans="8:20" x14ac:dyDescent="0.25">
      <c r="H19305" s="153"/>
      <c r="I19305" s="151"/>
      <c r="J19305" s="153"/>
      <c r="K19305" s="153"/>
      <c r="L19305" s="153"/>
      <c r="M19305" s="153"/>
      <c r="N19305" s="153"/>
      <c r="O19305" s="153"/>
      <c r="P19305" s="153"/>
      <c r="Q19305" s="153"/>
      <c r="R19305" s="153"/>
      <c r="S19305" s="152"/>
      <c r="T19305" s="154"/>
    </row>
    <row r="19306" spans="8:20" x14ac:dyDescent="0.25">
      <c r="H19306" s="153"/>
      <c r="I19306" s="151"/>
      <c r="J19306" s="153"/>
      <c r="K19306" s="153"/>
      <c r="L19306" s="153"/>
      <c r="M19306" s="153"/>
      <c r="N19306" s="153"/>
      <c r="O19306" s="153"/>
      <c r="P19306" s="153"/>
      <c r="Q19306" s="153"/>
      <c r="R19306" s="153"/>
      <c r="S19306" s="152"/>
      <c r="T19306" s="154"/>
    </row>
    <row r="19307" spans="8:20" x14ac:dyDescent="0.25">
      <c r="H19307" s="153"/>
      <c r="I19307" s="151"/>
      <c r="J19307" s="153"/>
      <c r="K19307" s="153"/>
      <c r="L19307" s="153"/>
      <c r="M19307" s="153"/>
      <c r="N19307" s="153"/>
      <c r="O19307" s="153"/>
      <c r="P19307" s="153"/>
      <c r="Q19307" s="153"/>
      <c r="R19307" s="153"/>
      <c r="S19307" s="152"/>
      <c r="T19307" s="154"/>
    </row>
    <row r="19308" spans="8:20" x14ac:dyDescent="0.25">
      <c r="H19308" s="153"/>
      <c r="I19308" s="151"/>
      <c r="J19308" s="153"/>
      <c r="K19308" s="153"/>
      <c r="L19308" s="153"/>
      <c r="M19308" s="153"/>
      <c r="N19308" s="153"/>
      <c r="O19308" s="153"/>
      <c r="P19308" s="153"/>
      <c r="Q19308" s="153"/>
      <c r="R19308" s="153"/>
      <c r="S19308" s="152"/>
      <c r="T19308" s="154"/>
    </row>
    <row r="19309" spans="8:20" x14ac:dyDescent="0.25">
      <c r="H19309" s="153"/>
      <c r="I19309" s="151"/>
      <c r="J19309" s="153"/>
      <c r="K19309" s="153"/>
      <c r="L19309" s="153"/>
      <c r="M19309" s="153"/>
      <c r="N19309" s="153"/>
      <c r="O19309" s="153"/>
      <c r="P19309" s="153"/>
      <c r="Q19309" s="153"/>
      <c r="R19309" s="153"/>
      <c r="S19309" s="152"/>
      <c r="T19309" s="154"/>
    </row>
    <row r="19310" spans="8:20" x14ac:dyDescent="0.25">
      <c r="H19310" s="153"/>
      <c r="I19310" s="151"/>
      <c r="J19310" s="153"/>
      <c r="K19310" s="153"/>
      <c r="L19310" s="153"/>
      <c r="M19310" s="153"/>
      <c r="N19310" s="153"/>
      <c r="O19310" s="153"/>
      <c r="P19310" s="153"/>
      <c r="Q19310" s="153"/>
      <c r="R19310" s="153"/>
      <c r="S19310" s="152"/>
      <c r="T19310" s="154"/>
    </row>
    <row r="19311" spans="8:20" x14ac:dyDescent="0.25">
      <c r="H19311" s="153"/>
      <c r="I19311" s="151"/>
      <c r="J19311" s="153"/>
      <c r="K19311" s="153"/>
      <c r="L19311" s="153"/>
      <c r="M19311" s="153"/>
      <c r="N19311" s="153"/>
      <c r="O19311" s="153"/>
      <c r="P19311" s="153"/>
      <c r="Q19311" s="153"/>
      <c r="R19311" s="153"/>
      <c r="S19311" s="152"/>
      <c r="T19311" s="154"/>
    </row>
    <row r="19312" spans="8:20" x14ac:dyDescent="0.25">
      <c r="H19312" s="153"/>
      <c r="I19312" s="151"/>
      <c r="J19312" s="153"/>
      <c r="K19312" s="153"/>
      <c r="L19312" s="153"/>
      <c r="M19312" s="153"/>
      <c r="N19312" s="153"/>
      <c r="O19312" s="153"/>
      <c r="P19312" s="153"/>
      <c r="Q19312" s="153"/>
      <c r="R19312" s="153"/>
      <c r="S19312" s="152"/>
      <c r="T19312" s="154"/>
    </row>
    <row r="19313" spans="8:20" x14ac:dyDescent="0.25">
      <c r="H19313" s="153"/>
      <c r="I19313" s="151"/>
      <c r="J19313" s="153"/>
      <c r="K19313" s="153"/>
      <c r="L19313" s="153"/>
      <c r="M19313" s="153"/>
      <c r="N19313" s="153"/>
      <c r="O19313" s="153"/>
      <c r="P19313" s="153"/>
      <c r="Q19313" s="153"/>
      <c r="R19313" s="153"/>
      <c r="S19313" s="152"/>
      <c r="T19313" s="154"/>
    </row>
    <row r="19314" spans="8:20" x14ac:dyDescent="0.25">
      <c r="H19314" s="153"/>
      <c r="I19314" s="151"/>
      <c r="J19314" s="153"/>
      <c r="K19314" s="153"/>
      <c r="L19314" s="153"/>
      <c r="M19314" s="153"/>
      <c r="N19314" s="153"/>
      <c r="O19314" s="153"/>
      <c r="P19314" s="153"/>
      <c r="Q19314" s="153"/>
      <c r="R19314" s="153"/>
      <c r="S19314" s="152"/>
      <c r="T19314" s="154"/>
    </row>
    <row r="19315" spans="8:20" x14ac:dyDescent="0.25">
      <c r="H19315" s="153"/>
      <c r="I19315" s="151"/>
      <c r="J19315" s="153"/>
      <c r="K19315" s="153"/>
      <c r="L19315" s="153"/>
      <c r="M19315" s="153"/>
      <c r="N19315" s="153"/>
      <c r="O19315" s="153"/>
      <c r="P19315" s="153"/>
      <c r="Q19315" s="153"/>
      <c r="R19315" s="153"/>
      <c r="S19315" s="152"/>
      <c r="T19315" s="154"/>
    </row>
    <row r="19316" spans="8:20" x14ac:dyDescent="0.25">
      <c r="H19316" s="153"/>
      <c r="I19316" s="151"/>
      <c r="J19316" s="153"/>
      <c r="K19316" s="153"/>
      <c r="L19316" s="153"/>
      <c r="M19316" s="153"/>
      <c r="N19316" s="153"/>
      <c r="O19316" s="153"/>
      <c r="P19316" s="153"/>
      <c r="Q19316" s="153"/>
      <c r="R19316" s="153"/>
      <c r="S19316" s="152"/>
      <c r="T19316" s="154"/>
    </row>
    <row r="19317" spans="8:20" x14ac:dyDescent="0.25">
      <c r="H19317" s="153"/>
      <c r="I19317" s="151"/>
      <c r="J19317" s="153"/>
      <c r="K19317" s="153"/>
      <c r="L19317" s="153"/>
      <c r="M19317" s="153"/>
      <c r="N19317" s="153"/>
      <c r="O19317" s="153"/>
      <c r="P19317" s="153"/>
      <c r="Q19317" s="153"/>
      <c r="R19317" s="153"/>
      <c r="S19317" s="152"/>
      <c r="T19317" s="154"/>
    </row>
    <row r="19318" spans="8:20" x14ac:dyDescent="0.25">
      <c r="H19318" s="153"/>
      <c r="I19318" s="151"/>
      <c r="J19318" s="153"/>
      <c r="K19318" s="153"/>
      <c r="L19318" s="153"/>
      <c r="M19318" s="153"/>
      <c r="N19318" s="153"/>
      <c r="O19318" s="153"/>
      <c r="P19318" s="153"/>
      <c r="Q19318" s="153"/>
      <c r="R19318" s="153"/>
      <c r="S19318" s="152"/>
      <c r="T19318" s="154"/>
    </row>
    <row r="19319" spans="8:20" x14ac:dyDescent="0.25">
      <c r="H19319" s="153"/>
      <c r="I19319" s="151"/>
      <c r="J19319" s="153"/>
      <c r="K19319" s="153"/>
      <c r="L19319" s="153"/>
      <c r="M19319" s="153"/>
      <c r="N19319" s="153"/>
      <c r="O19319" s="153"/>
      <c r="P19319" s="153"/>
      <c r="Q19319" s="153"/>
      <c r="R19319" s="153"/>
      <c r="S19319" s="152"/>
      <c r="T19319" s="154"/>
    </row>
    <row r="19320" spans="8:20" x14ac:dyDescent="0.25">
      <c r="H19320" s="153"/>
      <c r="I19320" s="151"/>
      <c r="J19320" s="153"/>
      <c r="K19320" s="153"/>
      <c r="L19320" s="153"/>
      <c r="M19320" s="153"/>
      <c r="N19320" s="153"/>
      <c r="O19320" s="153"/>
      <c r="P19320" s="153"/>
      <c r="Q19320" s="153"/>
      <c r="R19320" s="153"/>
      <c r="S19320" s="152"/>
      <c r="T19320" s="154"/>
    </row>
    <row r="19321" spans="8:20" x14ac:dyDescent="0.25">
      <c r="H19321" s="153"/>
      <c r="I19321" s="151"/>
      <c r="J19321" s="153"/>
      <c r="K19321" s="153"/>
      <c r="L19321" s="153"/>
      <c r="M19321" s="153"/>
      <c r="N19321" s="153"/>
      <c r="O19321" s="153"/>
      <c r="P19321" s="153"/>
      <c r="Q19321" s="153"/>
      <c r="R19321" s="153"/>
      <c r="S19321" s="152"/>
      <c r="T19321" s="154"/>
    </row>
    <row r="19322" spans="8:20" x14ac:dyDescent="0.25">
      <c r="H19322" s="153"/>
      <c r="I19322" s="151"/>
      <c r="J19322" s="153"/>
      <c r="K19322" s="153"/>
      <c r="L19322" s="153"/>
      <c r="M19322" s="153"/>
      <c r="N19322" s="153"/>
      <c r="O19322" s="153"/>
      <c r="P19322" s="153"/>
      <c r="Q19322" s="153"/>
      <c r="R19322" s="153"/>
      <c r="S19322" s="152"/>
      <c r="T19322" s="154"/>
    </row>
    <row r="19323" spans="8:20" x14ac:dyDescent="0.25">
      <c r="H19323" s="153"/>
      <c r="I19323" s="151"/>
      <c r="J19323" s="153"/>
      <c r="K19323" s="153"/>
      <c r="L19323" s="153"/>
      <c r="M19323" s="153"/>
      <c r="N19323" s="153"/>
      <c r="O19323" s="153"/>
      <c r="P19323" s="153"/>
      <c r="Q19323" s="153"/>
      <c r="R19323" s="153"/>
      <c r="S19323" s="152"/>
      <c r="T19323" s="154"/>
    </row>
    <row r="19324" spans="8:20" x14ac:dyDescent="0.25">
      <c r="H19324" s="153"/>
      <c r="I19324" s="151"/>
      <c r="J19324" s="153"/>
      <c r="K19324" s="153"/>
      <c r="L19324" s="153"/>
      <c r="M19324" s="153"/>
      <c r="N19324" s="153"/>
      <c r="O19324" s="153"/>
      <c r="P19324" s="153"/>
      <c r="Q19324" s="153"/>
      <c r="R19324" s="153"/>
      <c r="S19324" s="152"/>
      <c r="T19324" s="154"/>
    </row>
    <row r="19325" spans="8:20" x14ac:dyDescent="0.25">
      <c r="H19325" s="153"/>
      <c r="I19325" s="151"/>
      <c r="J19325" s="153"/>
      <c r="K19325" s="153"/>
      <c r="L19325" s="153"/>
      <c r="M19325" s="153"/>
      <c r="N19325" s="153"/>
      <c r="O19325" s="153"/>
      <c r="P19325" s="153"/>
      <c r="Q19325" s="153"/>
      <c r="R19325" s="153"/>
      <c r="S19325" s="152"/>
      <c r="T19325" s="154"/>
    </row>
    <row r="19326" spans="8:20" x14ac:dyDescent="0.25">
      <c r="H19326" s="153"/>
      <c r="I19326" s="151"/>
      <c r="J19326" s="153"/>
      <c r="K19326" s="153"/>
      <c r="L19326" s="153"/>
      <c r="M19326" s="153"/>
      <c r="N19326" s="153"/>
      <c r="O19326" s="153"/>
      <c r="P19326" s="153"/>
      <c r="Q19326" s="153"/>
      <c r="R19326" s="153"/>
      <c r="S19326" s="152"/>
      <c r="T19326" s="154"/>
    </row>
    <row r="19327" spans="8:20" x14ac:dyDescent="0.25">
      <c r="H19327" s="153"/>
      <c r="I19327" s="151"/>
      <c r="J19327" s="153"/>
      <c r="K19327" s="153"/>
      <c r="L19327" s="153"/>
      <c r="M19327" s="153"/>
      <c r="N19327" s="153"/>
      <c r="O19327" s="153"/>
      <c r="P19327" s="153"/>
      <c r="Q19327" s="153"/>
      <c r="R19327" s="153"/>
      <c r="S19327" s="152"/>
      <c r="T19327" s="154"/>
    </row>
    <row r="19328" spans="8:20" x14ac:dyDescent="0.25">
      <c r="H19328" s="153"/>
      <c r="I19328" s="151"/>
      <c r="J19328" s="153"/>
      <c r="K19328" s="153"/>
      <c r="L19328" s="153"/>
      <c r="M19328" s="153"/>
      <c r="N19328" s="153"/>
      <c r="O19328" s="153"/>
      <c r="P19328" s="153"/>
      <c r="Q19328" s="153"/>
      <c r="R19328" s="153"/>
      <c r="S19328" s="152"/>
      <c r="T19328" s="154"/>
    </row>
    <row r="19329" spans="8:20" x14ac:dyDescent="0.25">
      <c r="H19329" s="153"/>
      <c r="I19329" s="151"/>
      <c r="J19329" s="153"/>
      <c r="K19329" s="153"/>
      <c r="L19329" s="153"/>
      <c r="M19329" s="153"/>
      <c r="N19329" s="153"/>
      <c r="O19329" s="153"/>
      <c r="P19329" s="153"/>
      <c r="Q19329" s="153"/>
      <c r="R19329" s="153"/>
      <c r="S19329" s="152"/>
      <c r="T19329" s="154"/>
    </row>
    <row r="19330" spans="8:20" x14ac:dyDescent="0.25">
      <c r="H19330" s="153"/>
      <c r="I19330" s="151"/>
      <c r="J19330" s="153"/>
      <c r="K19330" s="153"/>
      <c r="L19330" s="153"/>
      <c r="M19330" s="153"/>
      <c r="N19330" s="153"/>
      <c r="O19330" s="153"/>
      <c r="P19330" s="153"/>
      <c r="Q19330" s="153"/>
      <c r="R19330" s="153"/>
      <c r="S19330" s="152"/>
      <c r="T19330" s="154"/>
    </row>
    <row r="19331" spans="8:20" x14ac:dyDescent="0.25">
      <c r="H19331" s="153"/>
      <c r="I19331" s="151"/>
      <c r="J19331" s="153"/>
      <c r="K19331" s="153"/>
      <c r="L19331" s="153"/>
      <c r="M19331" s="153"/>
      <c r="N19331" s="153"/>
      <c r="O19331" s="153"/>
      <c r="P19331" s="153"/>
      <c r="Q19331" s="153"/>
      <c r="R19331" s="153"/>
      <c r="S19331" s="152"/>
      <c r="T19331" s="154"/>
    </row>
    <row r="19332" spans="8:20" x14ac:dyDescent="0.25">
      <c r="H19332" s="153"/>
      <c r="I19332" s="151"/>
      <c r="J19332" s="153"/>
      <c r="K19332" s="153"/>
      <c r="L19332" s="153"/>
      <c r="M19332" s="153"/>
      <c r="N19332" s="153"/>
      <c r="O19332" s="153"/>
      <c r="P19332" s="153"/>
      <c r="Q19332" s="153"/>
      <c r="R19332" s="153"/>
      <c r="S19332" s="152"/>
      <c r="T19332" s="154"/>
    </row>
    <row r="19333" spans="8:20" x14ac:dyDescent="0.25">
      <c r="H19333" s="153"/>
      <c r="I19333" s="151"/>
      <c r="J19333" s="153"/>
      <c r="K19333" s="153"/>
      <c r="L19333" s="153"/>
      <c r="M19333" s="153"/>
      <c r="N19333" s="153"/>
      <c r="O19333" s="153"/>
      <c r="P19333" s="153"/>
      <c r="Q19333" s="153"/>
      <c r="R19333" s="153"/>
      <c r="S19333" s="152"/>
      <c r="T19333" s="154"/>
    </row>
    <row r="19334" spans="8:20" x14ac:dyDescent="0.25">
      <c r="H19334" s="153"/>
      <c r="I19334" s="151"/>
      <c r="J19334" s="153"/>
      <c r="K19334" s="153"/>
      <c r="L19334" s="153"/>
      <c r="M19334" s="153"/>
      <c r="N19334" s="153"/>
      <c r="O19334" s="153"/>
      <c r="P19334" s="153"/>
      <c r="Q19334" s="153"/>
      <c r="R19334" s="153"/>
      <c r="S19334" s="152"/>
      <c r="T19334" s="154"/>
    </row>
    <row r="19335" spans="8:20" x14ac:dyDescent="0.25">
      <c r="H19335" s="153"/>
      <c r="I19335" s="151"/>
      <c r="J19335" s="153"/>
      <c r="K19335" s="153"/>
      <c r="L19335" s="153"/>
      <c r="M19335" s="153"/>
      <c r="N19335" s="153"/>
      <c r="O19335" s="153"/>
      <c r="P19335" s="153"/>
      <c r="Q19335" s="153"/>
      <c r="R19335" s="153"/>
      <c r="S19335" s="152"/>
      <c r="T19335" s="154"/>
    </row>
    <row r="19336" spans="8:20" x14ac:dyDescent="0.25">
      <c r="H19336" s="153"/>
      <c r="I19336" s="151"/>
      <c r="J19336" s="153"/>
      <c r="K19336" s="153"/>
      <c r="L19336" s="153"/>
      <c r="M19336" s="153"/>
      <c r="N19336" s="153"/>
      <c r="O19336" s="153"/>
      <c r="P19336" s="153"/>
      <c r="Q19336" s="153"/>
      <c r="R19336" s="153"/>
      <c r="S19336" s="152"/>
      <c r="T19336" s="154"/>
    </row>
    <row r="19337" spans="8:20" x14ac:dyDescent="0.25">
      <c r="H19337" s="153"/>
      <c r="I19337" s="151"/>
      <c r="J19337" s="153"/>
      <c r="K19337" s="153"/>
      <c r="L19337" s="153"/>
      <c r="M19337" s="153"/>
      <c r="N19337" s="153"/>
      <c r="O19337" s="153"/>
      <c r="P19337" s="153"/>
      <c r="Q19337" s="153"/>
      <c r="R19337" s="153"/>
      <c r="S19337" s="152"/>
      <c r="T19337" s="154"/>
    </row>
    <row r="19338" spans="8:20" x14ac:dyDescent="0.25">
      <c r="H19338" s="153"/>
      <c r="I19338" s="151"/>
      <c r="J19338" s="153"/>
      <c r="K19338" s="153"/>
      <c r="L19338" s="153"/>
      <c r="M19338" s="153"/>
      <c r="N19338" s="153"/>
      <c r="O19338" s="153"/>
      <c r="P19338" s="153"/>
      <c r="Q19338" s="153"/>
      <c r="R19338" s="153"/>
      <c r="S19338" s="152"/>
      <c r="T19338" s="154"/>
    </row>
    <row r="19339" spans="8:20" x14ac:dyDescent="0.25">
      <c r="H19339" s="153"/>
      <c r="I19339" s="151"/>
      <c r="J19339" s="153"/>
      <c r="K19339" s="153"/>
      <c r="L19339" s="153"/>
      <c r="M19339" s="153"/>
      <c r="N19339" s="153"/>
      <c r="O19339" s="153"/>
      <c r="P19339" s="153"/>
      <c r="Q19339" s="153"/>
      <c r="R19339" s="153"/>
      <c r="S19339" s="152"/>
      <c r="T19339" s="154"/>
    </row>
    <row r="19340" spans="8:20" x14ac:dyDescent="0.25">
      <c r="H19340" s="153"/>
      <c r="I19340" s="151"/>
      <c r="J19340" s="153"/>
      <c r="K19340" s="153"/>
      <c r="L19340" s="153"/>
      <c r="M19340" s="153"/>
      <c r="N19340" s="153"/>
      <c r="O19340" s="153"/>
      <c r="P19340" s="153"/>
      <c r="Q19340" s="153"/>
      <c r="R19340" s="153"/>
      <c r="S19340" s="152"/>
      <c r="T19340" s="154"/>
    </row>
    <row r="19341" spans="8:20" x14ac:dyDescent="0.25">
      <c r="H19341" s="153"/>
      <c r="I19341" s="151"/>
      <c r="J19341" s="153"/>
      <c r="K19341" s="153"/>
      <c r="L19341" s="153"/>
      <c r="M19341" s="153"/>
      <c r="N19341" s="153"/>
      <c r="O19341" s="153"/>
      <c r="P19341" s="153"/>
      <c r="Q19341" s="153"/>
      <c r="R19341" s="153"/>
      <c r="S19341" s="152"/>
      <c r="T19341" s="154"/>
    </row>
    <row r="19342" spans="8:20" x14ac:dyDescent="0.25">
      <c r="H19342" s="153"/>
      <c r="I19342" s="151"/>
      <c r="J19342" s="153"/>
      <c r="K19342" s="153"/>
      <c r="L19342" s="153"/>
      <c r="M19342" s="153"/>
      <c r="N19342" s="153"/>
      <c r="O19342" s="153"/>
      <c r="P19342" s="153"/>
      <c r="Q19342" s="153"/>
      <c r="R19342" s="153"/>
      <c r="S19342" s="152"/>
      <c r="T19342" s="154"/>
    </row>
    <row r="19343" spans="8:20" x14ac:dyDescent="0.25">
      <c r="H19343" s="153"/>
      <c r="I19343" s="151"/>
      <c r="J19343" s="153"/>
      <c r="K19343" s="153"/>
      <c r="L19343" s="153"/>
      <c r="M19343" s="153"/>
      <c r="N19343" s="153"/>
      <c r="O19343" s="153"/>
      <c r="P19343" s="153"/>
      <c r="Q19343" s="153"/>
      <c r="R19343" s="153"/>
      <c r="S19343" s="152"/>
      <c r="T19343" s="154"/>
    </row>
    <row r="19344" spans="8:20" x14ac:dyDescent="0.25">
      <c r="H19344" s="153"/>
      <c r="I19344" s="151"/>
      <c r="J19344" s="153"/>
      <c r="K19344" s="153"/>
      <c r="L19344" s="153"/>
      <c r="M19344" s="153"/>
      <c r="N19344" s="153"/>
      <c r="O19344" s="153"/>
      <c r="P19344" s="153"/>
      <c r="Q19344" s="153"/>
      <c r="R19344" s="153"/>
      <c r="S19344" s="152"/>
      <c r="T19344" s="154"/>
    </row>
    <row r="19345" spans="8:20" x14ac:dyDescent="0.25">
      <c r="H19345" s="153"/>
      <c r="I19345" s="151"/>
      <c r="J19345" s="153"/>
      <c r="K19345" s="153"/>
      <c r="L19345" s="153"/>
      <c r="M19345" s="153"/>
      <c r="N19345" s="153"/>
      <c r="O19345" s="153"/>
      <c r="P19345" s="153"/>
      <c r="Q19345" s="153"/>
      <c r="R19345" s="153"/>
      <c r="S19345" s="152"/>
      <c r="T19345" s="154"/>
    </row>
    <row r="19346" spans="8:20" x14ac:dyDescent="0.25">
      <c r="H19346" s="153"/>
      <c r="I19346" s="151"/>
      <c r="J19346" s="153"/>
      <c r="K19346" s="153"/>
      <c r="L19346" s="153"/>
      <c r="M19346" s="153"/>
      <c r="N19346" s="153"/>
      <c r="O19346" s="153"/>
      <c r="P19346" s="153"/>
      <c r="Q19346" s="153"/>
      <c r="R19346" s="153"/>
      <c r="S19346" s="152"/>
      <c r="T19346" s="154"/>
    </row>
    <row r="19347" spans="8:20" x14ac:dyDescent="0.25">
      <c r="H19347" s="153"/>
      <c r="I19347" s="151"/>
      <c r="J19347" s="153"/>
      <c r="K19347" s="153"/>
      <c r="L19347" s="153"/>
      <c r="M19347" s="153"/>
      <c r="N19347" s="153"/>
      <c r="O19347" s="153"/>
      <c r="P19347" s="153"/>
      <c r="Q19347" s="153"/>
      <c r="R19347" s="153"/>
      <c r="S19347" s="152"/>
      <c r="T19347" s="154"/>
    </row>
    <row r="19348" spans="8:20" x14ac:dyDescent="0.25">
      <c r="H19348" s="153"/>
      <c r="I19348" s="151"/>
      <c r="J19348" s="153"/>
      <c r="K19348" s="153"/>
      <c r="L19348" s="153"/>
      <c r="M19348" s="153"/>
      <c r="N19348" s="153"/>
      <c r="O19348" s="153"/>
      <c r="P19348" s="153"/>
      <c r="Q19348" s="153"/>
      <c r="R19348" s="153"/>
      <c r="S19348" s="152"/>
      <c r="T19348" s="154"/>
    </row>
    <row r="19349" spans="8:20" x14ac:dyDescent="0.25">
      <c r="H19349" s="153"/>
      <c r="I19349" s="151"/>
      <c r="J19349" s="153"/>
      <c r="K19349" s="153"/>
      <c r="L19349" s="153"/>
      <c r="M19349" s="153"/>
      <c r="N19349" s="153"/>
      <c r="O19349" s="153"/>
      <c r="P19349" s="153"/>
      <c r="Q19349" s="153"/>
      <c r="R19349" s="153"/>
      <c r="S19349" s="152"/>
      <c r="T19349" s="154"/>
    </row>
    <row r="19350" spans="8:20" x14ac:dyDescent="0.25">
      <c r="H19350" s="153"/>
      <c r="I19350" s="151"/>
      <c r="J19350" s="153"/>
      <c r="K19350" s="153"/>
      <c r="L19350" s="153"/>
      <c r="M19350" s="153"/>
      <c r="N19350" s="153"/>
      <c r="O19350" s="153"/>
      <c r="P19350" s="153"/>
      <c r="Q19350" s="153"/>
      <c r="R19350" s="153"/>
      <c r="S19350" s="152"/>
      <c r="T19350" s="154"/>
    </row>
    <row r="19351" spans="8:20" x14ac:dyDescent="0.25">
      <c r="H19351" s="153"/>
      <c r="I19351" s="151"/>
      <c r="J19351" s="153"/>
      <c r="K19351" s="153"/>
      <c r="L19351" s="153"/>
      <c r="M19351" s="153"/>
      <c r="N19351" s="153"/>
      <c r="O19351" s="153"/>
      <c r="P19351" s="153"/>
      <c r="Q19351" s="153"/>
      <c r="R19351" s="153"/>
      <c r="S19351" s="152"/>
      <c r="T19351" s="154"/>
    </row>
    <row r="19352" spans="8:20" x14ac:dyDescent="0.25">
      <c r="H19352" s="153"/>
      <c r="I19352" s="151"/>
      <c r="J19352" s="153"/>
      <c r="K19352" s="153"/>
      <c r="L19352" s="153"/>
      <c r="M19352" s="153"/>
      <c r="N19352" s="153"/>
      <c r="O19352" s="153"/>
      <c r="P19352" s="153"/>
      <c r="Q19352" s="153"/>
      <c r="R19352" s="153"/>
      <c r="S19352" s="152"/>
      <c r="T19352" s="154"/>
    </row>
    <row r="19353" spans="8:20" x14ac:dyDescent="0.25">
      <c r="H19353" s="153"/>
      <c r="I19353" s="151"/>
      <c r="J19353" s="153"/>
      <c r="K19353" s="153"/>
      <c r="L19353" s="153"/>
      <c r="M19353" s="153"/>
      <c r="N19353" s="153"/>
      <c r="O19353" s="153"/>
      <c r="P19353" s="153"/>
      <c r="Q19353" s="153"/>
      <c r="R19353" s="153"/>
      <c r="S19353" s="152"/>
      <c r="T19353" s="154"/>
    </row>
    <row r="19354" spans="8:20" x14ac:dyDescent="0.25">
      <c r="H19354" s="153"/>
      <c r="I19354" s="151"/>
      <c r="J19354" s="153"/>
      <c r="K19354" s="153"/>
      <c r="L19354" s="153"/>
      <c r="M19354" s="153"/>
      <c r="N19354" s="153"/>
      <c r="O19354" s="153"/>
      <c r="P19354" s="153"/>
      <c r="Q19354" s="153"/>
      <c r="R19354" s="153"/>
      <c r="S19354" s="152"/>
      <c r="T19354" s="154"/>
    </row>
    <row r="19355" spans="8:20" x14ac:dyDescent="0.25">
      <c r="H19355" s="153"/>
      <c r="I19355" s="151"/>
      <c r="J19355" s="153"/>
      <c r="K19355" s="153"/>
      <c r="L19355" s="153"/>
      <c r="M19355" s="153"/>
      <c r="N19355" s="153"/>
      <c r="O19355" s="153"/>
      <c r="P19355" s="153"/>
      <c r="Q19355" s="153"/>
      <c r="R19355" s="153"/>
      <c r="S19355" s="152"/>
      <c r="T19355" s="154"/>
    </row>
    <row r="19356" spans="8:20" x14ac:dyDescent="0.25">
      <c r="H19356" s="153"/>
      <c r="I19356" s="151"/>
      <c r="J19356" s="153"/>
      <c r="K19356" s="153"/>
      <c r="L19356" s="153"/>
      <c r="M19356" s="153"/>
      <c r="N19356" s="153"/>
      <c r="O19356" s="153"/>
      <c r="P19356" s="153"/>
      <c r="Q19356" s="153"/>
      <c r="R19356" s="153"/>
      <c r="S19356" s="152"/>
      <c r="T19356" s="154"/>
    </row>
    <row r="19357" spans="8:20" x14ac:dyDescent="0.25">
      <c r="H19357" s="153"/>
      <c r="I19357" s="151"/>
      <c r="J19357" s="153"/>
      <c r="K19357" s="153"/>
      <c r="L19357" s="153"/>
      <c r="M19357" s="153"/>
      <c r="N19357" s="153"/>
      <c r="O19357" s="153"/>
      <c r="P19357" s="153"/>
      <c r="Q19357" s="153"/>
      <c r="R19357" s="153"/>
      <c r="S19357" s="152"/>
      <c r="T19357" s="154"/>
    </row>
    <row r="19358" spans="8:20" x14ac:dyDescent="0.25">
      <c r="H19358" s="153"/>
      <c r="I19358" s="151"/>
      <c r="J19358" s="153"/>
      <c r="K19358" s="153"/>
      <c r="L19358" s="153"/>
      <c r="M19358" s="153"/>
      <c r="N19358" s="153"/>
      <c r="O19358" s="153"/>
      <c r="P19358" s="153"/>
      <c r="Q19358" s="153"/>
      <c r="R19358" s="153"/>
      <c r="S19358" s="152"/>
      <c r="T19358" s="154"/>
    </row>
    <row r="19359" spans="8:20" x14ac:dyDescent="0.25">
      <c r="H19359" s="153"/>
      <c r="I19359" s="151"/>
      <c r="J19359" s="153"/>
      <c r="K19359" s="153"/>
      <c r="L19359" s="153"/>
      <c r="M19359" s="153"/>
      <c r="N19359" s="153"/>
      <c r="O19359" s="153"/>
      <c r="P19359" s="153"/>
      <c r="Q19359" s="153"/>
      <c r="R19359" s="153"/>
      <c r="S19359" s="152"/>
      <c r="T19359" s="154"/>
    </row>
    <row r="19360" spans="8:20" x14ac:dyDescent="0.25">
      <c r="H19360" s="153"/>
      <c r="I19360" s="151"/>
      <c r="J19360" s="153"/>
      <c r="K19360" s="153"/>
      <c r="L19360" s="153"/>
      <c r="M19360" s="153"/>
      <c r="N19360" s="153"/>
      <c r="O19360" s="153"/>
      <c r="P19360" s="153"/>
      <c r="Q19360" s="153"/>
      <c r="R19360" s="153"/>
      <c r="S19360" s="152"/>
      <c r="T19360" s="154"/>
    </row>
    <row r="19361" spans="8:20" x14ac:dyDescent="0.25">
      <c r="H19361" s="153"/>
      <c r="I19361" s="151"/>
      <c r="J19361" s="153"/>
      <c r="K19361" s="153"/>
      <c r="L19361" s="153"/>
      <c r="M19361" s="153"/>
      <c r="N19361" s="153"/>
      <c r="O19361" s="153"/>
      <c r="P19361" s="153"/>
      <c r="Q19361" s="153"/>
      <c r="R19361" s="153"/>
      <c r="S19361" s="152"/>
      <c r="T19361" s="154"/>
    </row>
    <row r="19362" spans="8:20" x14ac:dyDescent="0.25">
      <c r="H19362" s="153"/>
      <c r="I19362" s="151"/>
      <c r="J19362" s="153"/>
      <c r="K19362" s="153"/>
      <c r="L19362" s="153"/>
      <c r="M19362" s="153"/>
      <c r="N19362" s="153"/>
      <c r="O19362" s="153"/>
      <c r="P19362" s="153"/>
      <c r="Q19362" s="153"/>
      <c r="R19362" s="153"/>
      <c r="S19362" s="152"/>
      <c r="T19362" s="154"/>
    </row>
    <row r="19363" spans="8:20" x14ac:dyDescent="0.25">
      <c r="H19363" s="153"/>
      <c r="I19363" s="151"/>
      <c r="J19363" s="153"/>
      <c r="K19363" s="153"/>
      <c r="L19363" s="153"/>
      <c r="M19363" s="153"/>
      <c r="N19363" s="153"/>
      <c r="O19363" s="153"/>
      <c r="P19363" s="153"/>
      <c r="Q19363" s="153"/>
      <c r="R19363" s="153"/>
      <c r="S19363" s="152"/>
      <c r="T19363" s="154"/>
    </row>
    <row r="19364" spans="8:20" x14ac:dyDescent="0.25">
      <c r="H19364" s="153"/>
      <c r="I19364" s="151"/>
      <c r="J19364" s="153"/>
      <c r="K19364" s="153"/>
      <c r="L19364" s="153"/>
      <c r="M19364" s="153"/>
      <c r="N19364" s="153"/>
      <c r="O19364" s="153"/>
      <c r="P19364" s="153"/>
      <c r="Q19364" s="153"/>
      <c r="R19364" s="153"/>
      <c r="S19364" s="152"/>
      <c r="T19364" s="154"/>
    </row>
    <row r="19365" spans="8:20" x14ac:dyDescent="0.25">
      <c r="H19365" s="153"/>
      <c r="I19365" s="151"/>
      <c r="J19365" s="153"/>
      <c r="K19365" s="153"/>
      <c r="L19365" s="153"/>
      <c r="M19365" s="153"/>
      <c r="N19365" s="153"/>
      <c r="O19365" s="153"/>
      <c r="P19365" s="153"/>
      <c r="Q19365" s="153"/>
      <c r="R19365" s="153"/>
      <c r="S19365" s="152"/>
      <c r="T19365" s="154"/>
    </row>
    <row r="19366" spans="8:20" x14ac:dyDescent="0.25">
      <c r="H19366" s="153"/>
      <c r="I19366" s="151"/>
      <c r="J19366" s="153"/>
      <c r="K19366" s="153"/>
      <c r="L19366" s="153"/>
      <c r="M19366" s="153"/>
      <c r="N19366" s="153"/>
      <c r="O19366" s="153"/>
      <c r="P19366" s="153"/>
      <c r="Q19366" s="153"/>
      <c r="R19366" s="153"/>
      <c r="S19366" s="152"/>
      <c r="T19366" s="154"/>
    </row>
    <row r="19367" spans="8:20" x14ac:dyDescent="0.25">
      <c r="H19367" s="153"/>
      <c r="I19367" s="151"/>
      <c r="J19367" s="153"/>
      <c r="K19367" s="153"/>
      <c r="L19367" s="153"/>
      <c r="M19367" s="153"/>
      <c r="N19367" s="153"/>
      <c r="O19367" s="153"/>
      <c r="P19367" s="153"/>
      <c r="Q19367" s="153"/>
      <c r="R19367" s="153"/>
      <c r="S19367" s="152"/>
      <c r="T19367" s="154"/>
    </row>
    <row r="19368" spans="8:20" x14ac:dyDescent="0.25">
      <c r="H19368" s="153"/>
      <c r="I19368" s="151"/>
      <c r="J19368" s="153"/>
      <c r="K19368" s="153"/>
      <c r="L19368" s="153"/>
      <c r="M19368" s="153"/>
      <c r="N19368" s="153"/>
      <c r="O19368" s="153"/>
      <c r="P19368" s="153"/>
      <c r="Q19368" s="153"/>
      <c r="R19368" s="153"/>
      <c r="S19368" s="152"/>
      <c r="T19368" s="154"/>
    </row>
    <row r="19369" spans="8:20" x14ac:dyDescent="0.25">
      <c r="H19369" s="153"/>
      <c r="I19369" s="151"/>
      <c r="J19369" s="153"/>
      <c r="K19369" s="153"/>
      <c r="L19369" s="153"/>
      <c r="M19369" s="153"/>
      <c r="N19369" s="153"/>
      <c r="O19369" s="153"/>
      <c r="P19369" s="153"/>
      <c r="Q19369" s="153"/>
      <c r="R19369" s="153"/>
      <c r="S19369" s="152"/>
      <c r="T19369" s="154"/>
    </row>
    <row r="19370" spans="8:20" x14ac:dyDescent="0.25">
      <c r="H19370" s="153"/>
      <c r="I19370" s="151"/>
      <c r="J19370" s="153"/>
      <c r="K19370" s="153"/>
      <c r="L19370" s="153"/>
      <c r="M19370" s="153"/>
      <c r="N19370" s="153"/>
      <c r="O19370" s="153"/>
      <c r="P19370" s="153"/>
      <c r="Q19370" s="153"/>
      <c r="R19370" s="153"/>
      <c r="S19370" s="152"/>
      <c r="T19370" s="154"/>
    </row>
    <row r="19371" spans="8:20" x14ac:dyDescent="0.25">
      <c r="H19371" s="153"/>
      <c r="I19371" s="151"/>
      <c r="J19371" s="153"/>
      <c r="K19371" s="153"/>
      <c r="L19371" s="153"/>
      <c r="M19371" s="153"/>
      <c r="N19371" s="153"/>
      <c r="O19371" s="153"/>
      <c r="P19371" s="153"/>
      <c r="Q19371" s="153"/>
      <c r="R19371" s="153"/>
      <c r="S19371" s="152"/>
      <c r="T19371" s="154"/>
    </row>
    <row r="19372" spans="8:20" x14ac:dyDescent="0.25">
      <c r="H19372" s="153"/>
      <c r="I19372" s="151"/>
      <c r="J19372" s="153"/>
      <c r="K19372" s="153"/>
      <c r="L19372" s="153"/>
      <c r="M19372" s="153"/>
      <c r="N19372" s="153"/>
      <c r="O19372" s="153"/>
      <c r="P19372" s="153"/>
      <c r="Q19372" s="153"/>
      <c r="R19372" s="153"/>
      <c r="S19372" s="152"/>
      <c r="T19372" s="154"/>
    </row>
    <row r="19373" spans="8:20" x14ac:dyDescent="0.25">
      <c r="H19373" s="153"/>
      <c r="I19373" s="151"/>
      <c r="J19373" s="153"/>
      <c r="K19373" s="153"/>
      <c r="L19373" s="153"/>
      <c r="M19373" s="153"/>
      <c r="N19373" s="153"/>
      <c r="O19373" s="153"/>
      <c r="P19373" s="153"/>
      <c r="Q19373" s="153"/>
      <c r="R19373" s="153"/>
      <c r="S19373" s="152"/>
      <c r="T19373" s="154"/>
    </row>
    <row r="19374" spans="8:20" x14ac:dyDescent="0.25">
      <c r="H19374" s="153"/>
      <c r="I19374" s="151"/>
      <c r="J19374" s="153"/>
      <c r="K19374" s="153"/>
      <c r="L19374" s="153"/>
      <c r="M19374" s="153"/>
      <c r="N19374" s="153"/>
      <c r="O19374" s="153"/>
      <c r="P19374" s="153"/>
      <c r="Q19374" s="153"/>
      <c r="R19374" s="153"/>
      <c r="S19374" s="152"/>
      <c r="T19374" s="154"/>
    </row>
    <row r="19375" spans="8:20" x14ac:dyDescent="0.25">
      <c r="H19375" s="153"/>
      <c r="I19375" s="151"/>
      <c r="J19375" s="153"/>
      <c r="K19375" s="153"/>
      <c r="L19375" s="153"/>
      <c r="M19375" s="153"/>
      <c r="N19375" s="153"/>
      <c r="O19375" s="153"/>
      <c r="P19375" s="153"/>
      <c r="Q19375" s="153"/>
      <c r="R19375" s="153"/>
      <c r="S19375" s="152"/>
      <c r="T19375" s="154"/>
    </row>
    <row r="19376" spans="8:20" x14ac:dyDescent="0.25">
      <c r="H19376" s="153"/>
      <c r="I19376" s="151"/>
      <c r="J19376" s="153"/>
      <c r="K19376" s="153"/>
      <c r="L19376" s="153"/>
      <c r="M19376" s="153"/>
      <c r="N19376" s="153"/>
      <c r="O19376" s="153"/>
      <c r="P19376" s="153"/>
      <c r="Q19376" s="153"/>
      <c r="R19376" s="153"/>
      <c r="S19376" s="152"/>
      <c r="T19376" s="154"/>
    </row>
    <row r="19377" spans="8:20" x14ac:dyDescent="0.25">
      <c r="H19377" s="153"/>
      <c r="I19377" s="151"/>
      <c r="J19377" s="153"/>
      <c r="K19377" s="153"/>
      <c r="L19377" s="153"/>
      <c r="M19377" s="153"/>
      <c r="N19377" s="153"/>
      <c r="O19377" s="153"/>
      <c r="P19377" s="153"/>
      <c r="Q19377" s="153"/>
      <c r="R19377" s="153"/>
      <c r="S19377" s="152"/>
      <c r="T19377" s="154"/>
    </row>
    <row r="19378" spans="8:20" x14ac:dyDescent="0.25">
      <c r="H19378" s="153"/>
      <c r="I19378" s="151"/>
      <c r="J19378" s="153"/>
      <c r="K19378" s="153"/>
      <c r="L19378" s="153"/>
      <c r="M19378" s="153"/>
      <c r="N19378" s="153"/>
      <c r="O19378" s="153"/>
      <c r="P19378" s="153"/>
      <c r="Q19378" s="153"/>
      <c r="R19378" s="153"/>
      <c r="S19378" s="152"/>
      <c r="T19378" s="154"/>
    </row>
    <row r="19379" spans="8:20" x14ac:dyDescent="0.25">
      <c r="H19379" s="153"/>
      <c r="I19379" s="151"/>
      <c r="J19379" s="153"/>
      <c r="K19379" s="153"/>
      <c r="L19379" s="153"/>
      <c r="M19379" s="153"/>
      <c r="N19379" s="153"/>
      <c r="O19379" s="153"/>
      <c r="P19379" s="153"/>
      <c r="Q19379" s="153"/>
      <c r="R19379" s="153"/>
      <c r="S19379" s="152"/>
      <c r="T19379" s="154"/>
    </row>
    <row r="19380" spans="8:20" x14ac:dyDescent="0.25">
      <c r="H19380" s="153"/>
      <c r="I19380" s="151"/>
      <c r="J19380" s="153"/>
      <c r="K19380" s="153"/>
      <c r="L19380" s="153"/>
      <c r="M19380" s="153"/>
      <c r="N19380" s="153"/>
      <c r="O19380" s="153"/>
      <c r="P19380" s="153"/>
      <c r="Q19380" s="153"/>
      <c r="R19380" s="153"/>
      <c r="S19380" s="152"/>
      <c r="T19380" s="154"/>
    </row>
    <row r="19381" spans="8:20" x14ac:dyDescent="0.25">
      <c r="H19381" s="153"/>
      <c r="I19381" s="151"/>
      <c r="J19381" s="153"/>
      <c r="K19381" s="153"/>
      <c r="L19381" s="153"/>
      <c r="M19381" s="153"/>
      <c r="N19381" s="153"/>
      <c r="O19381" s="153"/>
      <c r="P19381" s="153"/>
      <c r="Q19381" s="153"/>
      <c r="R19381" s="153"/>
      <c r="S19381" s="152"/>
      <c r="T19381" s="154"/>
    </row>
    <row r="19382" spans="8:20" x14ac:dyDescent="0.25">
      <c r="H19382" s="153"/>
      <c r="I19382" s="151"/>
      <c r="J19382" s="153"/>
      <c r="K19382" s="153"/>
      <c r="L19382" s="153"/>
      <c r="M19382" s="153"/>
      <c r="N19382" s="153"/>
      <c r="O19382" s="153"/>
      <c r="P19382" s="153"/>
      <c r="Q19382" s="153"/>
      <c r="R19382" s="153"/>
      <c r="S19382" s="152"/>
      <c r="T19382" s="154"/>
    </row>
    <row r="19383" spans="8:20" x14ac:dyDescent="0.25">
      <c r="H19383" s="153"/>
      <c r="I19383" s="151"/>
      <c r="J19383" s="153"/>
      <c r="K19383" s="153"/>
      <c r="L19383" s="153"/>
      <c r="M19383" s="153"/>
      <c r="N19383" s="153"/>
      <c r="O19383" s="153"/>
      <c r="P19383" s="153"/>
      <c r="Q19383" s="153"/>
      <c r="R19383" s="153"/>
      <c r="S19383" s="152"/>
      <c r="T19383" s="154"/>
    </row>
    <row r="19384" spans="8:20" x14ac:dyDescent="0.25">
      <c r="H19384" s="153"/>
      <c r="I19384" s="151"/>
      <c r="J19384" s="153"/>
      <c r="K19384" s="153"/>
      <c r="L19384" s="153"/>
      <c r="M19384" s="153"/>
      <c r="N19384" s="153"/>
      <c r="O19384" s="153"/>
      <c r="P19384" s="153"/>
      <c r="Q19384" s="153"/>
      <c r="R19384" s="153"/>
      <c r="S19384" s="152"/>
      <c r="T19384" s="154"/>
    </row>
    <row r="19385" spans="8:20" x14ac:dyDescent="0.25">
      <c r="H19385" s="153"/>
      <c r="I19385" s="151"/>
      <c r="J19385" s="153"/>
      <c r="K19385" s="153"/>
      <c r="L19385" s="153"/>
      <c r="M19385" s="153"/>
      <c r="N19385" s="153"/>
      <c r="O19385" s="153"/>
      <c r="P19385" s="153"/>
      <c r="Q19385" s="153"/>
      <c r="R19385" s="153"/>
      <c r="S19385" s="152"/>
      <c r="T19385" s="154"/>
    </row>
    <row r="19386" spans="8:20" x14ac:dyDescent="0.25">
      <c r="H19386" s="153"/>
      <c r="I19386" s="151"/>
      <c r="J19386" s="153"/>
      <c r="K19386" s="153"/>
      <c r="L19386" s="153"/>
      <c r="M19386" s="153"/>
      <c r="N19386" s="153"/>
      <c r="O19386" s="153"/>
      <c r="P19386" s="153"/>
      <c r="Q19386" s="153"/>
      <c r="R19386" s="153"/>
      <c r="S19386" s="152"/>
      <c r="T19386" s="154"/>
    </row>
    <row r="19387" spans="8:20" x14ac:dyDescent="0.25">
      <c r="H19387" s="153"/>
      <c r="I19387" s="151"/>
      <c r="J19387" s="153"/>
      <c r="K19387" s="153"/>
      <c r="L19387" s="153"/>
      <c r="M19387" s="153"/>
      <c r="N19387" s="153"/>
      <c r="O19387" s="153"/>
      <c r="P19387" s="153"/>
      <c r="Q19387" s="153"/>
      <c r="R19387" s="153"/>
      <c r="S19387" s="152"/>
      <c r="T19387" s="154"/>
    </row>
    <row r="19388" spans="8:20" x14ac:dyDescent="0.25">
      <c r="H19388" s="153"/>
      <c r="I19388" s="151"/>
      <c r="J19388" s="153"/>
      <c r="K19388" s="153"/>
      <c r="L19388" s="153"/>
      <c r="M19388" s="153"/>
      <c r="N19388" s="153"/>
      <c r="O19388" s="153"/>
      <c r="P19388" s="153"/>
      <c r="Q19388" s="153"/>
      <c r="R19388" s="153"/>
      <c r="S19388" s="152"/>
      <c r="T19388" s="154"/>
    </row>
    <row r="19389" spans="8:20" x14ac:dyDescent="0.25">
      <c r="H19389" s="153"/>
      <c r="I19389" s="151"/>
      <c r="J19389" s="153"/>
      <c r="K19389" s="153"/>
      <c r="L19389" s="153"/>
      <c r="M19389" s="153"/>
      <c r="N19389" s="153"/>
      <c r="O19389" s="153"/>
      <c r="P19389" s="153"/>
      <c r="Q19389" s="153"/>
      <c r="R19389" s="153"/>
      <c r="S19389" s="152"/>
      <c r="T19389" s="154"/>
    </row>
    <row r="19390" spans="8:20" x14ac:dyDescent="0.25">
      <c r="H19390" s="153"/>
      <c r="I19390" s="151"/>
      <c r="J19390" s="153"/>
      <c r="K19390" s="153"/>
      <c r="L19390" s="153"/>
      <c r="M19390" s="153"/>
      <c r="N19390" s="153"/>
      <c r="O19390" s="153"/>
      <c r="P19390" s="153"/>
      <c r="Q19390" s="153"/>
      <c r="R19390" s="153"/>
      <c r="S19390" s="152"/>
      <c r="T19390" s="154"/>
    </row>
    <row r="19391" spans="8:20" x14ac:dyDescent="0.25">
      <c r="H19391" s="153"/>
      <c r="I19391" s="151"/>
      <c r="J19391" s="153"/>
      <c r="K19391" s="153"/>
      <c r="L19391" s="153"/>
      <c r="M19391" s="153"/>
      <c r="N19391" s="153"/>
      <c r="O19391" s="153"/>
      <c r="P19391" s="153"/>
      <c r="Q19391" s="153"/>
      <c r="R19391" s="153"/>
      <c r="S19391" s="152"/>
      <c r="T19391" s="154"/>
    </row>
    <row r="19392" spans="8:20" x14ac:dyDescent="0.25">
      <c r="H19392" s="153"/>
      <c r="I19392" s="151"/>
      <c r="J19392" s="153"/>
      <c r="K19392" s="153"/>
      <c r="L19392" s="153"/>
      <c r="M19392" s="153"/>
      <c r="N19392" s="153"/>
      <c r="O19392" s="153"/>
      <c r="P19392" s="153"/>
      <c r="Q19392" s="153"/>
      <c r="R19392" s="153"/>
      <c r="S19392" s="152"/>
      <c r="T19392" s="154"/>
    </row>
    <row r="19393" spans="8:20" x14ac:dyDescent="0.25">
      <c r="H19393" s="153"/>
      <c r="I19393" s="151"/>
      <c r="J19393" s="153"/>
      <c r="K19393" s="153"/>
      <c r="L19393" s="153"/>
      <c r="M19393" s="153"/>
      <c r="N19393" s="153"/>
      <c r="O19393" s="153"/>
      <c r="P19393" s="153"/>
      <c r="Q19393" s="153"/>
      <c r="R19393" s="153"/>
      <c r="S19393" s="152"/>
      <c r="T19393" s="154"/>
    </row>
    <row r="19394" spans="8:20" x14ac:dyDescent="0.25">
      <c r="H19394" s="153"/>
      <c r="I19394" s="151"/>
      <c r="J19394" s="153"/>
      <c r="K19394" s="153"/>
      <c r="L19394" s="153"/>
      <c r="M19394" s="153"/>
      <c r="N19394" s="153"/>
      <c r="O19394" s="153"/>
      <c r="P19394" s="153"/>
      <c r="Q19394" s="153"/>
      <c r="R19394" s="153"/>
      <c r="S19394" s="152"/>
      <c r="T19394" s="154"/>
    </row>
    <row r="19395" spans="8:20" x14ac:dyDescent="0.25">
      <c r="H19395" s="153"/>
      <c r="I19395" s="151"/>
      <c r="J19395" s="153"/>
      <c r="K19395" s="153"/>
      <c r="L19395" s="153"/>
      <c r="M19395" s="153"/>
      <c r="N19395" s="153"/>
      <c r="O19395" s="153"/>
      <c r="P19395" s="153"/>
      <c r="Q19395" s="153"/>
      <c r="R19395" s="153"/>
      <c r="S19395" s="152"/>
      <c r="T19395" s="154"/>
    </row>
    <row r="19396" spans="8:20" x14ac:dyDescent="0.25">
      <c r="H19396" s="153"/>
      <c r="I19396" s="151"/>
      <c r="J19396" s="153"/>
      <c r="K19396" s="153"/>
      <c r="L19396" s="153"/>
      <c r="M19396" s="153"/>
      <c r="N19396" s="153"/>
      <c r="O19396" s="153"/>
      <c r="P19396" s="153"/>
      <c r="Q19396" s="153"/>
      <c r="R19396" s="153"/>
      <c r="S19396" s="152"/>
      <c r="T19396" s="154"/>
    </row>
    <row r="19397" spans="8:20" x14ac:dyDescent="0.25">
      <c r="H19397" s="153"/>
      <c r="I19397" s="151"/>
      <c r="J19397" s="153"/>
      <c r="K19397" s="153"/>
      <c r="L19397" s="153"/>
      <c r="M19397" s="153"/>
      <c r="N19397" s="153"/>
      <c r="O19397" s="153"/>
      <c r="P19397" s="153"/>
      <c r="Q19397" s="153"/>
      <c r="R19397" s="153"/>
      <c r="S19397" s="152"/>
      <c r="T19397" s="154"/>
    </row>
    <row r="19398" spans="8:20" x14ac:dyDescent="0.25">
      <c r="H19398" s="153"/>
      <c r="I19398" s="151"/>
      <c r="J19398" s="153"/>
      <c r="K19398" s="153"/>
      <c r="L19398" s="153"/>
      <c r="M19398" s="153"/>
      <c r="N19398" s="153"/>
      <c r="O19398" s="153"/>
      <c r="P19398" s="153"/>
      <c r="Q19398" s="153"/>
      <c r="R19398" s="153"/>
      <c r="S19398" s="152"/>
      <c r="T19398" s="154"/>
    </row>
    <row r="19399" spans="8:20" x14ac:dyDescent="0.25">
      <c r="H19399" s="153"/>
      <c r="I19399" s="151"/>
      <c r="J19399" s="153"/>
      <c r="K19399" s="153"/>
      <c r="L19399" s="153"/>
      <c r="M19399" s="153"/>
      <c r="N19399" s="153"/>
      <c r="O19399" s="153"/>
      <c r="P19399" s="153"/>
      <c r="Q19399" s="153"/>
      <c r="R19399" s="153"/>
      <c r="S19399" s="152"/>
      <c r="T19399" s="154"/>
    </row>
    <row r="19400" spans="8:20" x14ac:dyDescent="0.25">
      <c r="H19400" s="153"/>
      <c r="I19400" s="151"/>
      <c r="J19400" s="153"/>
      <c r="K19400" s="153"/>
      <c r="L19400" s="153"/>
      <c r="M19400" s="153"/>
      <c r="N19400" s="153"/>
      <c r="O19400" s="153"/>
      <c r="P19400" s="153"/>
      <c r="Q19400" s="153"/>
      <c r="R19400" s="153"/>
      <c r="S19400" s="152"/>
      <c r="T19400" s="154"/>
    </row>
    <row r="19401" spans="8:20" x14ac:dyDescent="0.25">
      <c r="H19401" s="153"/>
      <c r="I19401" s="151"/>
      <c r="J19401" s="153"/>
      <c r="K19401" s="153"/>
      <c r="L19401" s="153"/>
      <c r="M19401" s="153"/>
      <c r="N19401" s="153"/>
      <c r="O19401" s="153"/>
      <c r="P19401" s="153"/>
      <c r="Q19401" s="153"/>
      <c r="R19401" s="153"/>
      <c r="S19401" s="152"/>
      <c r="T19401" s="154"/>
    </row>
    <row r="19402" spans="8:20" x14ac:dyDescent="0.25">
      <c r="H19402" s="153"/>
      <c r="I19402" s="151"/>
      <c r="J19402" s="153"/>
      <c r="K19402" s="153"/>
      <c r="L19402" s="153"/>
      <c r="M19402" s="153"/>
      <c r="N19402" s="153"/>
      <c r="O19402" s="153"/>
      <c r="P19402" s="153"/>
      <c r="Q19402" s="153"/>
      <c r="R19402" s="153"/>
      <c r="S19402" s="152"/>
      <c r="T19402" s="154"/>
    </row>
    <row r="19403" spans="8:20" x14ac:dyDescent="0.25">
      <c r="H19403" s="153"/>
      <c r="I19403" s="151"/>
      <c r="J19403" s="153"/>
      <c r="K19403" s="153"/>
      <c r="L19403" s="153"/>
      <c r="M19403" s="153"/>
      <c r="N19403" s="153"/>
      <c r="O19403" s="153"/>
      <c r="P19403" s="153"/>
      <c r="Q19403" s="153"/>
      <c r="R19403" s="153"/>
      <c r="S19403" s="152"/>
      <c r="T19403" s="154"/>
    </row>
    <row r="19404" spans="8:20" x14ac:dyDescent="0.25">
      <c r="H19404" s="153"/>
      <c r="I19404" s="151"/>
      <c r="J19404" s="153"/>
      <c r="K19404" s="153"/>
      <c r="L19404" s="153"/>
      <c r="M19404" s="153"/>
      <c r="N19404" s="153"/>
      <c r="O19404" s="153"/>
      <c r="P19404" s="153"/>
      <c r="Q19404" s="153"/>
      <c r="R19404" s="153"/>
      <c r="S19404" s="152"/>
      <c r="T19404" s="154"/>
    </row>
    <row r="19405" spans="8:20" x14ac:dyDescent="0.25">
      <c r="H19405" s="153"/>
      <c r="I19405" s="151"/>
      <c r="J19405" s="153"/>
      <c r="K19405" s="153"/>
      <c r="L19405" s="153"/>
      <c r="M19405" s="153"/>
      <c r="N19405" s="153"/>
      <c r="O19405" s="153"/>
      <c r="P19405" s="153"/>
      <c r="Q19405" s="153"/>
      <c r="R19405" s="153"/>
      <c r="S19405" s="152"/>
      <c r="T19405" s="154"/>
    </row>
    <row r="19406" spans="8:20" x14ac:dyDescent="0.25">
      <c r="H19406" s="153"/>
      <c r="I19406" s="151"/>
      <c r="J19406" s="153"/>
      <c r="K19406" s="153"/>
      <c r="L19406" s="153"/>
      <c r="M19406" s="153"/>
      <c r="N19406" s="153"/>
      <c r="O19406" s="153"/>
      <c r="P19406" s="153"/>
      <c r="Q19406" s="153"/>
      <c r="R19406" s="153"/>
      <c r="S19406" s="152"/>
      <c r="T19406" s="154"/>
    </row>
    <row r="19407" spans="8:20" x14ac:dyDescent="0.25">
      <c r="H19407" s="153"/>
      <c r="I19407" s="151"/>
      <c r="J19407" s="153"/>
      <c r="K19407" s="153"/>
      <c r="L19407" s="153"/>
      <c r="M19407" s="153"/>
      <c r="N19407" s="153"/>
      <c r="O19407" s="153"/>
      <c r="P19407" s="153"/>
      <c r="Q19407" s="153"/>
      <c r="R19407" s="153"/>
      <c r="S19407" s="152"/>
      <c r="T19407" s="154"/>
    </row>
    <row r="19408" spans="8:20" x14ac:dyDescent="0.25">
      <c r="H19408" s="153"/>
      <c r="I19408" s="151"/>
      <c r="J19408" s="153"/>
      <c r="K19408" s="153"/>
      <c r="L19408" s="153"/>
      <c r="M19408" s="153"/>
      <c r="N19408" s="153"/>
      <c r="O19408" s="153"/>
      <c r="P19408" s="153"/>
      <c r="Q19408" s="153"/>
      <c r="R19408" s="153"/>
      <c r="S19408" s="152"/>
      <c r="T19408" s="154"/>
    </row>
    <row r="19409" spans="8:20" x14ac:dyDescent="0.25">
      <c r="H19409" s="153"/>
      <c r="I19409" s="151"/>
      <c r="J19409" s="153"/>
      <c r="K19409" s="153"/>
      <c r="L19409" s="153"/>
      <c r="M19409" s="153"/>
      <c r="N19409" s="153"/>
      <c r="O19409" s="153"/>
      <c r="P19409" s="153"/>
      <c r="Q19409" s="153"/>
      <c r="R19409" s="153"/>
      <c r="S19409" s="152"/>
      <c r="T19409" s="154"/>
    </row>
    <row r="19410" spans="8:20" x14ac:dyDescent="0.25">
      <c r="H19410" s="153"/>
      <c r="I19410" s="151"/>
      <c r="J19410" s="153"/>
      <c r="K19410" s="153"/>
      <c r="L19410" s="153"/>
      <c r="M19410" s="153"/>
      <c r="N19410" s="153"/>
      <c r="O19410" s="153"/>
      <c r="P19410" s="153"/>
      <c r="Q19410" s="153"/>
      <c r="R19410" s="153"/>
      <c r="S19410" s="152"/>
      <c r="T19410" s="154"/>
    </row>
    <row r="19411" spans="8:20" x14ac:dyDescent="0.25">
      <c r="H19411" s="153"/>
      <c r="I19411" s="151"/>
      <c r="J19411" s="153"/>
      <c r="K19411" s="153"/>
      <c r="L19411" s="153"/>
      <c r="M19411" s="153"/>
      <c r="N19411" s="153"/>
      <c r="O19411" s="153"/>
      <c r="P19411" s="153"/>
      <c r="Q19411" s="153"/>
      <c r="R19411" s="153"/>
      <c r="S19411" s="152"/>
      <c r="T19411" s="154"/>
    </row>
    <row r="19412" spans="8:20" x14ac:dyDescent="0.25">
      <c r="H19412" s="153"/>
      <c r="I19412" s="151"/>
      <c r="J19412" s="153"/>
      <c r="K19412" s="153"/>
      <c r="L19412" s="153"/>
      <c r="M19412" s="153"/>
      <c r="N19412" s="153"/>
      <c r="O19412" s="153"/>
      <c r="P19412" s="153"/>
      <c r="Q19412" s="153"/>
      <c r="R19412" s="153"/>
      <c r="S19412" s="152"/>
      <c r="T19412" s="154"/>
    </row>
    <row r="19413" spans="8:20" x14ac:dyDescent="0.25">
      <c r="H19413" s="153"/>
      <c r="I19413" s="151"/>
      <c r="J19413" s="153"/>
      <c r="K19413" s="153"/>
      <c r="L19413" s="153"/>
      <c r="M19413" s="153"/>
      <c r="N19413" s="153"/>
      <c r="O19413" s="153"/>
      <c r="P19413" s="153"/>
      <c r="Q19413" s="153"/>
      <c r="R19413" s="153"/>
      <c r="S19413" s="152"/>
      <c r="T19413" s="154"/>
    </row>
    <row r="19414" spans="8:20" x14ac:dyDescent="0.25">
      <c r="H19414" s="153"/>
      <c r="I19414" s="151"/>
      <c r="J19414" s="153"/>
      <c r="K19414" s="153"/>
      <c r="L19414" s="153"/>
      <c r="M19414" s="153"/>
      <c r="N19414" s="153"/>
      <c r="O19414" s="153"/>
      <c r="P19414" s="153"/>
      <c r="Q19414" s="153"/>
      <c r="R19414" s="153"/>
      <c r="S19414" s="152"/>
      <c r="T19414" s="154"/>
    </row>
    <row r="19415" spans="8:20" x14ac:dyDescent="0.25">
      <c r="H19415" s="153"/>
      <c r="I19415" s="151"/>
      <c r="J19415" s="153"/>
      <c r="K19415" s="153"/>
      <c r="L19415" s="153"/>
      <c r="M19415" s="153"/>
      <c r="N19415" s="153"/>
      <c r="O19415" s="153"/>
      <c r="P19415" s="153"/>
      <c r="Q19415" s="153"/>
      <c r="R19415" s="153"/>
      <c r="S19415" s="152"/>
      <c r="T19415" s="154"/>
    </row>
    <row r="19416" spans="8:20" x14ac:dyDescent="0.25">
      <c r="H19416" s="153"/>
      <c r="I19416" s="151"/>
      <c r="J19416" s="153"/>
      <c r="K19416" s="153"/>
      <c r="L19416" s="153"/>
      <c r="M19416" s="153"/>
      <c r="N19416" s="153"/>
      <c r="O19416" s="153"/>
      <c r="P19416" s="153"/>
      <c r="Q19416" s="153"/>
      <c r="R19416" s="153"/>
      <c r="S19416" s="152"/>
      <c r="T19416" s="154"/>
    </row>
    <row r="19417" spans="8:20" x14ac:dyDescent="0.25">
      <c r="H19417" s="153"/>
      <c r="I19417" s="151"/>
      <c r="J19417" s="153"/>
      <c r="K19417" s="153"/>
      <c r="L19417" s="153"/>
      <c r="M19417" s="153"/>
      <c r="N19417" s="153"/>
      <c r="O19417" s="153"/>
      <c r="P19417" s="153"/>
      <c r="Q19417" s="153"/>
      <c r="R19417" s="153"/>
      <c r="S19417" s="152"/>
      <c r="T19417" s="154"/>
    </row>
    <row r="19418" spans="8:20" x14ac:dyDescent="0.25">
      <c r="H19418" s="153"/>
      <c r="I19418" s="151"/>
      <c r="J19418" s="153"/>
      <c r="K19418" s="153"/>
      <c r="L19418" s="153"/>
      <c r="M19418" s="153"/>
      <c r="N19418" s="153"/>
      <c r="O19418" s="153"/>
      <c r="P19418" s="153"/>
      <c r="Q19418" s="153"/>
      <c r="R19418" s="153"/>
      <c r="S19418" s="152"/>
      <c r="T19418" s="154"/>
    </row>
    <row r="19419" spans="8:20" x14ac:dyDescent="0.25">
      <c r="H19419" s="153"/>
      <c r="I19419" s="151"/>
      <c r="J19419" s="153"/>
      <c r="K19419" s="153"/>
      <c r="L19419" s="153"/>
      <c r="M19419" s="153"/>
      <c r="N19419" s="153"/>
      <c r="O19419" s="153"/>
      <c r="P19419" s="153"/>
      <c r="Q19419" s="153"/>
      <c r="R19419" s="153"/>
      <c r="S19419" s="152"/>
      <c r="T19419" s="154"/>
    </row>
    <row r="19420" spans="8:20" x14ac:dyDescent="0.25">
      <c r="H19420" s="153"/>
      <c r="I19420" s="151"/>
      <c r="J19420" s="153"/>
      <c r="K19420" s="153"/>
      <c r="L19420" s="153"/>
      <c r="M19420" s="153"/>
      <c r="N19420" s="153"/>
      <c r="O19420" s="153"/>
      <c r="P19420" s="153"/>
      <c r="Q19420" s="153"/>
      <c r="R19420" s="153"/>
      <c r="S19420" s="152"/>
      <c r="T19420" s="154"/>
    </row>
    <row r="19421" spans="8:20" x14ac:dyDescent="0.25">
      <c r="H19421" s="153"/>
      <c r="I19421" s="151"/>
      <c r="J19421" s="153"/>
      <c r="K19421" s="153"/>
      <c r="L19421" s="153"/>
      <c r="M19421" s="153"/>
      <c r="N19421" s="153"/>
      <c r="O19421" s="153"/>
      <c r="P19421" s="153"/>
      <c r="Q19421" s="153"/>
      <c r="R19421" s="153"/>
      <c r="S19421" s="152"/>
      <c r="T19421" s="154"/>
    </row>
    <row r="19422" spans="8:20" x14ac:dyDescent="0.25">
      <c r="H19422" s="153"/>
      <c r="I19422" s="151"/>
      <c r="J19422" s="153"/>
      <c r="K19422" s="153"/>
      <c r="L19422" s="153"/>
      <c r="M19422" s="153"/>
      <c r="N19422" s="153"/>
      <c r="O19422" s="153"/>
      <c r="P19422" s="153"/>
      <c r="Q19422" s="153"/>
      <c r="R19422" s="153"/>
      <c r="S19422" s="152"/>
      <c r="T19422" s="154"/>
    </row>
    <row r="19423" spans="8:20" x14ac:dyDescent="0.25">
      <c r="H19423" s="153"/>
      <c r="I19423" s="151"/>
      <c r="J19423" s="153"/>
      <c r="K19423" s="153"/>
      <c r="L19423" s="153"/>
      <c r="M19423" s="153"/>
      <c r="N19423" s="153"/>
      <c r="O19423" s="153"/>
      <c r="P19423" s="153"/>
      <c r="Q19423" s="153"/>
      <c r="R19423" s="153"/>
      <c r="S19423" s="152"/>
      <c r="T19423" s="154"/>
    </row>
    <row r="19424" spans="8:20" x14ac:dyDescent="0.25">
      <c r="H19424" s="153"/>
      <c r="I19424" s="151"/>
      <c r="J19424" s="153"/>
      <c r="K19424" s="153"/>
      <c r="L19424" s="153"/>
      <c r="M19424" s="153"/>
      <c r="N19424" s="153"/>
      <c r="O19424" s="153"/>
      <c r="P19424" s="153"/>
      <c r="Q19424" s="153"/>
      <c r="R19424" s="153"/>
      <c r="S19424" s="152"/>
      <c r="T19424" s="154"/>
    </row>
    <row r="19425" spans="8:20" x14ac:dyDescent="0.25">
      <c r="H19425" s="153"/>
      <c r="I19425" s="151"/>
      <c r="J19425" s="153"/>
      <c r="K19425" s="153"/>
      <c r="L19425" s="153"/>
      <c r="M19425" s="153"/>
      <c r="N19425" s="153"/>
      <c r="O19425" s="153"/>
      <c r="P19425" s="153"/>
      <c r="Q19425" s="153"/>
      <c r="R19425" s="153"/>
      <c r="S19425" s="152"/>
      <c r="T19425" s="154"/>
    </row>
    <row r="19426" spans="8:20" x14ac:dyDescent="0.25">
      <c r="H19426" s="153"/>
      <c r="I19426" s="151"/>
      <c r="J19426" s="153"/>
      <c r="K19426" s="153"/>
      <c r="L19426" s="153"/>
      <c r="M19426" s="153"/>
      <c r="N19426" s="153"/>
      <c r="O19426" s="153"/>
      <c r="P19426" s="153"/>
      <c r="Q19426" s="153"/>
      <c r="R19426" s="153"/>
      <c r="S19426" s="152"/>
      <c r="T19426" s="154"/>
    </row>
    <row r="19427" spans="8:20" x14ac:dyDescent="0.25">
      <c r="H19427" s="153"/>
      <c r="I19427" s="151"/>
      <c r="J19427" s="153"/>
      <c r="K19427" s="153"/>
      <c r="L19427" s="153"/>
      <c r="M19427" s="153"/>
      <c r="N19427" s="153"/>
      <c r="O19427" s="153"/>
      <c r="P19427" s="153"/>
      <c r="Q19427" s="153"/>
      <c r="R19427" s="153"/>
      <c r="S19427" s="152"/>
      <c r="T19427" s="154"/>
    </row>
    <row r="19428" spans="8:20" x14ac:dyDescent="0.25">
      <c r="H19428" s="153"/>
      <c r="I19428" s="151"/>
      <c r="J19428" s="153"/>
      <c r="K19428" s="153"/>
      <c r="L19428" s="153"/>
      <c r="M19428" s="153"/>
      <c r="N19428" s="153"/>
      <c r="O19428" s="153"/>
      <c r="P19428" s="153"/>
      <c r="Q19428" s="153"/>
      <c r="R19428" s="153"/>
      <c r="S19428" s="152"/>
      <c r="T19428" s="154"/>
    </row>
    <row r="19429" spans="8:20" x14ac:dyDescent="0.25">
      <c r="H19429" s="153"/>
      <c r="I19429" s="151"/>
      <c r="J19429" s="153"/>
      <c r="K19429" s="153"/>
      <c r="L19429" s="153"/>
      <c r="M19429" s="153"/>
      <c r="N19429" s="153"/>
      <c r="O19429" s="153"/>
      <c r="P19429" s="153"/>
      <c r="Q19429" s="153"/>
      <c r="R19429" s="153"/>
      <c r="S19429" s="152"/>
      <c r="T19429" s="154"/>
    </row>
    <row r="19430" spans="8:20" x14ac:dyDescent="0.25">
      <c r="H19430" s="153"/>
      <c r="I19430" s="151"/>
      <c r="J19430" s="153"/>
      <c r="K19430" s="153"/>
      <c r="L19430" s="153"/>
      <c r="M19430" s="153"/>
      <c r="N19430" s="153"/>
      <c r="O19430" s="153"/>
      <c r="P19430" s="153"/>
      <c r="Q19430" s="153"/>
      <c r="R19430" s="153"/>
      <c r="S19430" s="152"/>
      <c r="T19430" s="154"/>
    </row>
    <row r="19431" spans="8:20" x14ac:dyDescent="0.25">
      <c r="H19431" s="153"/>
      <c r="I19431" s="151"/>
      <c r="J19431" s="153"/>
      <c r="K19431" s="153"/>
      <c r="L19431" s="153"/>
      <c r="M19431" s="153"/>
      <c r="N19431" s="153"/>
      <c r="O19431" s="153"/>
      <c r="P19431" s="153"/>
      <c r="Q19431" s="153"/>
      <c r="R19431" s="153"/>
      <c r="S19431" s="152"/>
      <c r="T19431" s="154"/>
    </row>
    <row r="19432" spans="8:20" x14ac:dyDescent="0.25">
      <c r="H19432" s="153"/>
      <c r="I19432" s="151"/>
      <c r="J19432" s="153"/>
      <c r="K19432" s="153"/>
      <c r="L19432" s="153"/>
      <c r="M19432" s="153"/>
      <c r="N19432" s="153"/>
      <c r="O19432" s="153"/>
      <c r="P19432" s="153"/>
      <c r="Q19432" s="153"/>
      <c r="R19432" s="153"/>
      <c r="S19432" s="152"/>
      <c r="T19432" s="154"/>
    </row>
    <row r="19433" spans="8:20" x14ac:dyDescent="0.25">
      <c r="H19433" s="153"/>
      <c r="I19433" s="151"/>
      <c r="J19433" s="153"/>
      <c r="K19433" s="153"/>
      <c r="L19433" s="153"/>
      <c r="M19433" s="153"/>
      <c r="N19433" s="153"/>
      <c r="O19433" s="153"/>
      <c r="P19433" s="153"/>
      <c r="Q19433" s="153"/>
      <c r="R19433" s="153"/>
      <c r="S19433" s="152"/>
      <c r="T19433" s="154"/>
    </row>
    <row r="19434" spans="8:20" x14ac:dyDescent="0.25">
      <c r="H19434" s="153"/>
      <c r="I19434" s="151"/>
      <c r="J19434" s="153"/>
      <c r="K19434" s="153"/>
      <c r="L19434" s="153"/>
      <c r="M19434" s="153"/>
      <c r="N19434" s="153"/>
      <c r="O19434" s="153"/>
      <c r="P19434" s="153"/>
      <c r="Q19434" s="153"/>
      <c r="R19434" s="153"/>
      <c r="S19434" s="152"/>
      <c r="T19434" s="154"/>
    </row>
    <row r="19435" spans="8:20" x14ac:dyDescent="0.25">
      <c r="H19435" s="153"/>
      <c r="I19435" s="151"/>
      <c r="J19435" s="153"/>
      <c r="K19435" s="153"/>
      <c r="L19435" s="153"/>
      <c r="M19435" s="153"/>
      <c r="N19435" s="153"/>
      <c r="O19435" s="153"/>
      <c r="P19435" s="153"/>
      <c r="Q19435" s="153"/>
      <c r="R19435" s="153"/>
      <c r="S19435" s="152"/>
      <c r="T19435" s="154"/>
    </row>
    <row r="19436" spans="8:20" x14ac:dyDescent="0.25">
      <c r="H19436" s="153"/>
      <c r="I19436" s="151"/>
      <c r="J19436" s="153"/>
      <c r="K19436" s="153"/>
      <c r="L19436" s="153"/>
      <c r="M19436" s="153"/>
      <c r="N19436" s="153"/>
      <c r="O19436" s="153"/>
      <c r="P19436" s="153"/>
      <c r="Q19436" s="153"/>
      <c r="R19436" s="153"/>
      <c r="S19436" s="152"/>
      <c r="T19436" s="154"/>
    </row>
    <row r="19437" spans="8:20" x14ac:dyDescent="0.25">
      <c r="H19437" s="153"/>
      <c r="I19437" s="151"/>
      <c r="J19437" s="153"/>
      <c r="K19437" s="153"/>
      <c r="L19437" s="153"/>
      <c r="M19437" s="153"/>
      <c r="N19437" s="153"/>
      <c r="O19437" s="153"/>
      <c r="P19437" s="153"/>
      <c r="Q19437" s="153"/>
      <c r="R19437" s="153"/>
      <c r="S19437" s="152"/>
      <c r="T19437" s="154"/>
    </row>
    <row r="19438" spans="8:20" x14ac:dyDescent="0.25">
      <c r="H19438" s="153"/>
      <c r="I19438" s="151"/>
      <c r="J19438" s="153"/>
      <c r="K19438" s="153"/>
      <c r="L19438" s="153"/>
      <c r="M19438" s="153"/>
      <c r="N19438" s="153"/>
      <c r="O19438" s="153"/>
      <c r="P19438" s="153"/>
      <c r="Q19438" s="153"/>
      <c r="R19438" s="153"/>
      <c r="S19438" s="152"/>
      <c r="T19438" s="154"/>
    </row>
    <row r="19439" spans="8:20" x14ac:dyDescent="0.25">
      <c r="H19439" s="153"/>
      <c r="I19439" s="151"/>
      <c r="J19439" s="153"/>
      <c r="K19439" s="153"/>
      <c r="L19439" s="153"/>
      <c r="M19439" s="153"/>
      <c r="N19439" s="153"/>
      <c r="O19439" s="153"/>
      <c r="P19439" s="153"/>
      <c r="Q19439" s="153"/>
      <c r="R19439" s="153"/>
      <c r="S19439" s="152"/>
      <c r="T19439" s="154"/>
    </row>
    <row r="19440" spans="8:20" x14ac:dyDescent="0.25">
      <c r="H19440" s="153"/>
      <c r="I19440" s="151"/>
      <c r="J19440" s="153"/>
      <c r="K19440" s="153"/>
      <c r="L19440" s="153"/>
      <c r="M19440" s="153"/>
      <c r="N19440" s="153"/>
      <c r="O19440" s="153"/>
      <c r="P19440" s="153"/>
      <c r="Q19440" s="153"/>
      <c r="R19440" s="153"/>
      <c r="S19440" s="152"/>
      <c r="T19440" s="154"/>
    </row>
    <row r="19441" spans="8:20" x14ac:dyDescent="0.25">
      <c r="H19441" s="153"/>
      <c r="I19441" s="151"/>
      <c r="J19441" s="153"/>
      <c r="K19441" s="153"/>
      <c r="L19441" s="153"/>
      <c r="M19441" s="153"/>
      <c r="N19441" s="153"/>
      <c r="O19441" s="153"/>
      <c r="P19441" s="153"/>
      <c r="Q19441" s="153"/>
      <c r="R19441" s="153"/>
      <c r="S19441" s="152"/>
      <c r="T19441" s="154"/>
    </row>
    <row r="19442" spans="8:20" x14ac:dyDescent="0.25">
      <c r="H19442" s="153"/>
      <c r="I19442" s="151"/>
      <c r="J19442" s="153"/>
      <c r="K19442" s="153"/>
      <c r="L19442" s="153"/>
      <c r="M19442" s="153"/>
      <c r="N19442" s="153"/>
      <c r="O19442" s="153"/>
      <c r="P19442" s="153"/>
      <c r="Q19442" s="153"/>
      <c r="R19442" s="153"/>
      <c r="S19442" s="152"/>
      <c r="T19442" s="154"/>
    </row>
    <row r="19443" spans="8:20" x14ac:dyDescent="0.25">
      <c r="H19443" s="153"/>
      <c r="I19443" s="151"/>
      <c r="J19443" s="153"/>
      <c r="K19443" s="153"/>
      <c r="L19443" s="153"/>
      <c r="M19443" s="153"/>
      <c r="N19443" s="153"/>
      <c r="O19443" s="153"/>
      <c r="P19443" s="153"/>
      <c r="Q19443" s="153"/>
      <c r="R19443" s="153"/>
      <c r="S19443" s="152"/>
      <c r="T19443" s="154"/>
    </row>
    <row r="19444" spans="8:20" x14ac:dyDescent="0.25">
      <c r="H19444" s="153"/>
      <c r="I19444" s="151"/>
      <c r="J19444" s="153"/>
      <c r="K19444" s="153"/>
      <c r="L19444" s="153"/>
      <c r="M19444" s="153"/>
      <c r="N19444" s="153"/>
      <c r="O19444" s="153"/>
      <c r="P19444" s="153"/>
      <c r="Q19444" s="153"/>
      <c r="R19444" s="153"/>
      <c r="S19444" s="152"/>
      <c r="T19444" s="154"/>
    </row>
    <row r="19445" spans="8:20" x14ac:dyDescent="0.25">
      <c r="H19445" s="153"/>
      <c r="I19445" s="151"/>
      <c r="J19445" s="153"/>
      <c r="K19445" s="153"/>
      <c r="L19445" s="153"/>
      <c r="M19445" s="153"/>
      <c r="N19445" s="153"/>
      <c r="O19445" s="153"/>
      <c r="P19445" s="153"/>
      <c r="Q19445" s="153"/>
      <c r="R19445" s="153"/>
      <c r="S19445" s="152"/>
      <c r="T19445" s="154"/>
    </row>
    <row r="19446" spans="8:20" x14ac:dyDescent="0.25">
      <c r="H19446" s="153"/>
      <c r="I19446" s="151"/>
      <c r="J19446" s="153"/>
      <c r="K19446" s="153"/>
      <c r="L19446" s="153"/>
      <c r="M19446" s="153"/>
      <c r="N19446" s="153"/>
      <c r="O19446" s="153"/>
      <c r="P19446" s="153"/>
      <c r="Q19446" s="153"/>
      <c r="R19446" s="153"/>
      <c r="S19446" s="152"/>
      <c r="T19446" s="154"/>
    </row>
    <row r="19447" spans="8:20" x14ac:dyDescent="0.25">
      <c r="H19447" s="153"/>
      <c r="I19447" s="151"/>
      <c r="J19447" s="153"/>
      <c r="K19447" s="153"/>
      <c r="L19447" s="153"/>
      <c r="M19447" s="153"/>
      <c r="N19447" s="153"/>
      <c r="O19447" s="153"/>
      <c r="P19447" s="153"/>
      <c r="Q19447" s="153"/>
      <c r="R19447" s="153"/>
      <c r="S19447" s="152"/>
      <c r="T19447" s="154"/>
    </row>
    <row r="19448" spans="8:20" x14ac:dyDescent="0.25">
      <c r="H19448" s="153"/>
      <c r="I19448" s="151"/>
      <c r="J19448" s="153"/>
      <c r="K19448" s="153"/>
      <c r="L19448" s="153"/>
      <c r="M19448" s="153"/>
      <c r="N19448" s="153"/>
      <c r="O19448" s="153"/>
      <c r="P19448" s="153"/>
      <c r="Q19448" s="153"/>
      <c r="R19448" s="153"/>
      <c r="S19448" s="152"/>
      <c r="T19448" s="154"/>
    </row>
    <row r="19449" spans="8:20" x14ac:dyDescent="0.25">
      <c r="H19449" s="153"/>
      <c r="I19449" s="151"/>
      <c r="J19449" s="153"/>
      <c r="K19449" s="153"/>
      <c r="L19449" s="153"/>
      <c r="M19449" s="153"/>
      <c r="N19449" s="153"/>
      <c r="O19449" s="153"/>
      <c r="P19449" s="153"/>
      <c r="Q19449" s="153"/>
      <c r="R19449" s="153"/>
      <c r="S19449" s="152"/>
      <c r="T19449" s="154"/>
    </row>
    <row r="19450" spans="8:20" x14ac:dyDescent="0.25">
      <c r="H19450" s="153"/>
      <c r="I19450" s="151"/>
      <c r="J19450" s="153"/>
      <c r="K19450" s="153"/>
      <c r="L19450" s="153"/>
      <c r="M19450" s="153"/>
      <c r="N19450" s="153"/>
      <c r="O19450" s="153"/>
      <c r="P19450" s="153"/>
      <c r="Q19450" s="153"/>
      <c r="R19450" s="153"/>
      <c r="S19450" s="152"/>
      <c r="T19450" s="154"/>
    </row>
    <row r="19451" spans="8:20" x14ac:dyDescent="0.25">
      <c r="H19451" s="153"/>
      <c r="I19451" s="151"/>
      <c r="J19451" s="153"/>
      <c r="K19451" s="153"/>
      <c r="L19451" s="153"/>
      <c r="M19451" s="153"/>
      <c r="N19451" s="153"/>
      <c r="O19451" s="153"/>
      <c r="P19451" s="153"/>
      <c r="Q19451" s="153"/>
      <c r="R19451" s="153"/>
      <c r="S19451" s="152"/>
      <c r="T19451" s="154"/>
    </row>
    <row r="19452" spans="8:20" x14ac:dyDescent="0.25">
      <c r="H19452" s="153"/>
      <c r="I19452" s="151"/>
      <c r="J19452" s="153"/>
      <c r="K19452" s="153"/>
      <c r="L19452" s="153"/>
      <c r="M19452" s="153"/>
      <c r="N19452" s="153"/>
      <c r="O19452" s="153"/>
      <c r="P19452" s="153"/>
      <c r="Q19452" s="153"/>
      <c r="R19452" s="153"/>
      <c r="S19452" s="152"/>
      <c r="T19452" s="154"/>
    </row>
    <row r="19453" spans="8:20" x14ac:dyDescent="0.25">
      <c r="H19453" s="153"/>
      <c r="I19453" s="151"/>
      <c r="J19453" s="153"/>
      <c r="K19453" s="153"/>
      <c r="L19453" s="153"/>
      <c r="M19453" s="153"/>
      <c r="N19453" s="153"/>
      <c r="O19453" s="153"/>
      <c r="P19453" s="153"/>
      <c r="Q19453" s="153"/>
      <c r="R19453" s="153"/>
      <c r="S19453" s="152"/>
      <c r="T19453" s="154"/>
    </row>
    <row r="19454" spans="8:20" x14ac:dyDescent="0.25">
      <c r="H19454" s="153"/>
      <c r="I19454" s="151"/>
      <c r="J19454" s="153"/>
      <c r="K19454" s="153"/>
      <c r="L19454" s="153"/>
      <c r="M19454" s="153"/>
      <c r="N19454" s="153"/>
      <c r="O19454" s="153"/>
      <c r="P19454" s="153"/>
      <c r="Q19454" s="153"/>
      <c r="R19454" s="153"/>
      <c r="S19454" s="152"/>
      <c r="T19454" s="154"/>
    </row>
    <row r="19455" spans="8:20" x14ac:dyDescent="0.25">
      <c r="H19455" s="153"/>
      <c r="I19455" s="151"/>
      <c r="J19455" s="153"/>
      <c r="K19455" s="153"/>
      <c r="L19455" s="153"/>
      <c r="M19455" s="153"/>
      <c r="N19455" s="153"/>
      <c r="O19455" s="153"/>
      <c r="P19455" s="153"/>
      <c r="Q19455" s="153"/>
      <c r="R19455" s="153"/>
      <c r="S19455" s="152"/>
      <c r="T19455" s="154"/>
    </row>
    <row r="19456" spans="8:20" x14ac:dyDescent="0.25">
      <c r="H19456" s="153"/>
      <c r="I19456" s="151"/>
      <c r="J19456" s="153"/>
      <c r="K19456" s="153"/>
      <c r="L19456" s="153"/>
      <c r="M19456" s="153"/>
      <c r="N19456" s="153"/>
      <c r="O19456" s="153"/>
      <c r="P19456" s="153"/>
      <c r="Q19456" s="153"/>
      <c r="R19456" s="153"/>
      <c r="S19456" s="152"/>
      <c r="T19456" s="154"/>
    </row>
    <row r="19457" spans="8:20" x14ac:dyDescent="0.25">
      <c r="H19457" s="153"/>
      <c r="I19457" s="151"/>
      <c r="J19457" s="153"/>
      <c r="K19457" s="153"/>
      <c r="L19457" s="153"/>
      <c r="M19457" s="153"/>
      <c r="N19457" s="153"/>
      <c r="O19457" s="153"/>
      <c r="P19457" s="153"/>
      <c r="Q19457" s="153"/>
      <c r="R19457" s="153"/>
      <c r="S19457" s="152"/>
      <c r="T19457" s="154"/>
    </row>
    <row r="19458" spans="8:20" x14ac:dyDescent="0.25">
      <c r="H19458" s="153"/>
      <c r="I19458" s="151"/>
      <c r="J19458" s="153"/>
      <c r="K19458" s="153"/>
      <c r="L19458" s="153"/>
      <c r="M19458" s="153"/>
      <c r="N19458" s="153"/>
      <c r="O19458" s="153"/>
      <c r="P19458" s="153"/>
      <c r="Q19458" s="153"/>
      <c r="R19458" s="153"/>
      <c r="S19458" s="152"/>
      <c r="T19458" s="154"/>
    </row>
    <row r="19459" spans="8:20" x14ac:dyDescent="0.25">
      <c r="H19459" s="153"/>
      <c r="I19459" s="151"/>
      <c r="J19459" s="153"/>
      <c r="K19459" s="153"/>
      <c r="L19459" s="153"/>
      <c r="M19459" s="153"/>
      <c r="N19459" s="153"/>
      <c r="O19459" s="153"/>
      <c r="P19459" s="153"/>
      <c r="Q19459" s="153"/>
      <c r="R19459" s="153"/>
      <c r="S19459" s="152"/>
      <c r="T19459" s="154"/>
    </row>
    <row r="19460" spans="8:20" x14ac:dyDescent="0.25">
      <c r="H19460" s="153"/>
      <c r="I19460" s="151"/>
      <c r="J19460" s="153"/>
      <c r="K19460" s="153"/>
      <c r="L19460" s="153"/>
      <c r="M19460" s="153"/>
      <c r="N19460" s="153"/>
      <c r="O19460" s="153"/>
      <c r="P19460" s="153"/>
      <c r="Q19460" s="153"/>
      <c r="R19460" s="153"/>
      <c r="S19460" s="152"/>
      <c r="T19460" s="154"/>
    </row>
    <row r="19461" spans="8:20" x14ac:dyDescent="0.25">
      <c r="H19461" s="153"/>
      <c r="I19461" s="151"/>
      <c r="J19461" s="153"/>
      <c r="K19461" s="153"/>
      <c r="L19461" s="153"/>
      <c r="M19461" s="153"/>
      <c r="N19461" s="153"/>
      <c r="O19461" s="153"/>
      <c r="P19461" s="153"/>
      <c r="Q19461" s="153"/>
      <c r="R19461" s="153"/>
      <c r="S19461" s="152"/>
      <c r="T19461" s="154"/>
    </row>
    <row r="19462" spans="8:20" x14ac:dyDescent="0.25">
      <c r="H19462" s="153"/>
      <c r="I19462" s="151"/>
      <c r="J19462" s="153"/>
      <c r="K19462" s="153"/>
      <c r="L19462" s="153"/>
      <c r="M19462" s="153"/>
      <c r="N19462" s="153"/>
      <c r="O19462" s="153"/>
      <c r="P19462" s="153"/>
      <c r="Q19462" s="153"/>
      <c r="R19462" s="153"/>
      <c r="S19462" s="152"/>
      <c r="T19462" s="154"/>
    </row>
    <row r="19463" spans="8:20" x14ac:dyDescent="0.25">
      <c r="H19463" s="153"/>
      <c r="I19463" s="151"/>
      <c r="J19463" s="153"/>
      <c r="K19463" s="153"/>
      <c r="L19463" s="153"/>
      <c r="M19463" s="153"/>
      <c r="N19463" s="153"/>
      <c r="O19463" s="153"/>
      <c r="P19463" s="153"/>
      <c r="Q19463" s="153"/>
      <c r="R19463" s="153"/>
      <c r="S19463" s="152"/>
      <c r="T19463" s="154"/>
    </row>
    <row r="19464" spans="8:20" x14ac:dyDescent="0.25">
      <c r="H19464" s="153"/>
      <c r="I19464" s="151"/>
      <c r="J19464" s="153"/>
      <c r="K19464" s="153"/>
      <c r="L19464" s="153"/>
      <c r="M19464" s="153"/>
      <c r="N19464" s="153"/>
      <c r="O19464" s="153"/>
      <c r="P19464" s="153"/>
      <c r="Q19464" s="153"/>
      <c r="R19464" s="153"/>
      <c r="S19464" s="152"/>
      <c r="T19464" s="154"/>
    </row>
    <row r="19465" spans="8:20" x14ac:dyDescent="0.25">
      <c r="H19465" s="153"/>
      <c r="I19465" s="151"/>
      <c r="J19465" s="153"/>
      <c r="K19465" s="153"/>
      <c r="L19465" s="153"/>
      <c r="M19465" s="153"/>
      <c r="N19465" s="153"/>
      <c r="O19465" s="153"/>
      <c r="P19465" s="153"/>
      <c r="Q19465" s="153"/>
      <c r="R19465" s="153"/>
      <c r="S19465" s="152"/>
      <c r="T19465" s="154"/>
    </row>
    <row r="19466" spans="8:20" x14ac:dyDescent="0.25">
      <c r="H19466" s="153"/>
      <c r="I19466" s="151"/>
      <c r="J19466" s="153"/>
      <c r="K19466" s="153"/>
      <c r="L19466" s="153"/>
      <c r="M19466" s="153"/>
      <c r="N19466" s="153"/>
      <c r="O19466" s="153"/>
      <c r="P19466" s="153"/>
      <c r="Q19466" s="153"/>
      <c r="R19466" s="153"/>
      <c r="S19466" s="152"/>
      <c r="T19466" s="154"/>
    </row>
    <row r="19467" spans="8:20" x14ac:dyDescent="0.25">
      <c r="H19467" s="153"/>
      <c r="I19467" s="151"/>
      <c r="J19467" s="153"/>
      <c r="K19467" s="153"/>
      <c r="L19467" s="153"/>
      <c r="M19467" s="153"/>
      <c r="N19467" s="153"/>
      <c r="O19467" s="153"/>
      <c r="P19467" s="153"/>
      <c r="Q19467" s="153"/>
      <c r="R19467" s="153"/>
      <c r="S19467" s="152"/>
      <c r="T19467" s="154"/>
    </row>
    <row r="19468" spans="8:20" x14ac:dyDescent="0.25">
      <c r="H19468" s="153"/>
      <c r="I19468" s="151"/>
      <c r="J19468" s="153"/>
      <c r="K19468" s="153"/>
      <c r="L19468" s="153"/>
      <c r="M19468" s="153"/>
      <c r="N19468" s="153"/>
      <c r="O19468" s="153"/>
      <c r="P19468" s="153"/>
      <c r="Q19468" s="153"/>
      <c r="R19468" s="153"/>
      <c r="S19468" s="152"/>
      <c r="T19468" s="154"/>
    </row>
    <row r="19469" spans="8:20" x14ac:dyDescent="0.25">
      <c r="H19469" s="153"/>
      <c r="I19469" s="151"/>
      <c r="J19469" s="153"/>
      <c r="K19469" s="153"/>
      <c r="L19469" s="153"/>
      <c r="M19469" s="153"/>
      <c r="N19469" s="153"/>
      <c r="O19469" s="153"/>
      <c r="P19469" s="153"/>
      <c r="Q19469" s="153"/>
      <c r="R19469" s="153"/>
      <c r="S19469" s="152"/>
      <c r="T19469" s="154"/>
    </row>
    <row r="19470" spans="8:20" x14ac:dyDescent="0.25">
      <c r="H19470" s="153"/>
      <c r="I19470" s="151"/>
      <c r="J19470" s="153"/>
      <c r="K19470" s="153"/>
      <c r="L19470" s="153"/>
      <c r="M19470" s="153"/>
      <c r="N19470" s="153"/>
      <c r="O19470" s="153"/>
      <c r="P19470" s="153"/>
      <c r="Q19470" s="153"/>
      <c r="R19470" s="153"/>
      <c r="S19470" s="152"/>
      <c r="T19470" s="154"/>
    </row>
    <row r="19471" spans="8:20" x14ac:dyDescent="0.25">
      <c r="H19471" s="153"/>
      <c r="I19471" s="151"/>
      <c r="J19471" s="153"/>
      <c r="K19471" s="153"/>
      <c r="L19471" s="153"/>
      <c r="M19471" s="153"/>
      <c r="N19471" s="153"/>
      <c r="O19471" s="153"/>
      <c r="P19471" s="153"/>
      <c r="Q19471" s="153"/>
      <c r="R19471" s="153"/>
      <c r="S19471" s="152"/>
      <c r="T19471" s="154"/>
    </row>
    <row r="19472" spans="8:20" x14ac:dyDescent="0.25">
      <c r="H19472" s="153"/>
      <c r="I19472" s="151"/>
      <c r="J19472" s="153"/>
      <c r="K19472" s="153"/>
      <c r="L19472" s="153"/>
      <c r="M19472" s="153"/>
      <c r="N19472" s="153"/>
      <c r="O19472" s="153"/>
      <c r="P19472" s="153"/>
      <c r="Q19472" s="153"/>
      <c r="R19472" s="153"/>
      <c r="S19472" s="152"/>
      <c r="T19472" s="154"/>
    </row>
    <row r="19473" spans="8:20" x14ac:dyDescent="0.25">
      <c r="H19473" s="153"/>
      <c r="I19473" s="151"/>
      <c r="J19473" s="153"/>
      <c r="K19473" s="153"/>
      <c r="L19473" s="153"/>
      <c r="M19473" s="153"/>
      <c r="N19473" s="153"/>
      <c r="O19473" s="153"/>
      <c r="P19473" s="153"/>
      <c r="Q19473" s="153"/>
      <c r="R19473" s="153"/>
      <c r="S19473" s="152"/>
      <c r="T19473" s="154"/>
    </row>
    <row r="19474" spans="8:20" x14ac:dyDescent="0.25">
      <c r="H19474" s="153"/>
      <c r="I19474" s="151"/>
      <c r="J19474" s="153"/>
      <c r="K19474" s="153"/>
      <c r="L19474" s="153"/>
      <c r="M19474" s="153"/>
      <c r="N19474" s="153"/>
      <c r="O19474" s="153"/>
      <c r="P19474" s="153"/>
      <c r="Q19474" s="153"/>
      <c r="R19474" s="153"/>
      <c r="S19474" s="152"/>
      <c r="T19474" s="154"/>
    </row>
    <row r="19475" spans="8:20" x14ac:dyDescent="0.25">
      <c r="H19475" s="153"/>
      <c r="I19475" s="151"/>
      <c r="J19475" s="153"/>
      <c r="K19475" s="153"/>
      <c r="L19475" s="153"/>
      <c r="M19475" s="153"/>
      <c r="N19475" s="153"/>
      <c r="O19475" s="153"/>
      <c r="P19475" s="153"/>
      <c r="Q19475" s="153"/>
      <c r="R19475" s="153"/>
      <c r="S19475" s="152"/>
      <c r="T19475" s="154"/>
    </row>
    <row r="19476" spans="8:20" x14ac:dyDescent="0.25">
      <c r="H19476" s="153"/>
      <c r="I19476" s="151"/>
      <c r="J19476" s="153"/>
      <c r="K19476" s="153"/>
      <c r="L19476" s="153"/>
      <c r="M19476" s="153"/>
      <c r="N19476" s="153"/>
      <c r="O19476" s="153"/>
      <c r="P19476" s="153"/>
      <c r="Q19476" s="153"/>
      <c r="R19476" s="153"/>
      <c r="S19476" s="152"/>
      <c r="T19476" s="154"/>
    </row>
    <row r="19477" spans="8:20" x14ac:dyDescent="0.25">
      <c r="H19477" s="153"/>
      <c r="I19477" s="151"/>
      <c r="J19477" s="153"/>
      <c r="K19477" s="153"/>
      <c r="L19477" s="153"/>
      <c r="M19477" s="153"/>
      <c r="N19477" s="153"/>
      <c r="O19477" s="153"/>
      <c r="P19477" s="153"/>
      <c r="Q19477" s="153"/>
      <c r="R19477" s="153"/>
      <c r="S19477" s="152"/>
      <c r="T19477" s="154"/>
    </row>
    <row r="19478" spans="8:20" x14ac:dyDescent="0.25">
      <c r="H19478" s="153"/>
      <c r="I19478" s="151"/>
      <c r="J19478" s="153"/>
      <c r="K19478" s="153"/>
      <c r="L19478" s="153"/>
      <c r="M19478" s="153"/>
      <c r="N19478" s="153"/>
      <c r="O19478" s="153"/>
      <c r="P19478" s="153"/>
      <c r="Q19478" s="153"/>
      <c r="R19478" s="153"/>
      <c r="S19478" s="152"/>
      <c r="T19478" s="154"/>
    </row>
    <row r="19479" spans="8:20" x14ac:dyDescent="0.25">
      <c r="H19479" s="153"/>
      <c r="I19479" s="151"/>
      <c r="J19479" s="153"/>
      <c r="K19479" s="153"/>
      <c r="L19479" s="153"/>
      <c r="M19479" s="153"/>
      <c r="N19479" s="153"/>
      <c r="O19479" s="153"/>
      <c r="P19479" s="153"/>
      <c r="Q19479" s="153"/>
      <c r="R19479" s="153"/>
      <c r="S19479" s="152"/>
      <c r="T19479" s="154"/>
    </row>
    <row r="19480" spans="8:20" x14ac:dyDescent="0.25">
      <c r="H19480" s="153"/>
      <c r="I19480" s="151"/>
      <c r="J19480" s="153"/>
      <c r="K19480" s="153"/>
      <c r="L19480" s="153"/>
      <c r="M19480" s="153"/>
      <c r="N19480" s="153"/>
      <c r="O19480" s="153"/>
      <c r="P19480" s="153"/>
      <c r="Q19480" s="153"/>
      <c r="R19480" s="153"/>
      <c r="S19480" s="152"/>
      <c r="T19480" s="154"/>
    </row>
    <row r="19481" spans="8:20" x14ac:dyDescent="0.25">
      <c r="H19481" s="153"/>
      <c r="I19481" s="151"/>
      <c r="J19481" s="153"/>
      <c r="K19481" s="153"/>
      <c r="L19481" s="153"/>
      <c r="M19481" s="153"/>
      <c r="N19481" s="153"/>
      <c r="O19481" s="153"/>
      <c r="P19481" s="153"/>
      <c r="Q19481" s="153"/>
      <c r="R19481" s="153"/>
      <c r="S19481" s="152"/>
      <c r="T19481" s="154"/>
    </row>
    <row r="19482" spans="8:20" x14ac:dyDescent="0.25">
      <c r="H19482" s="153"/>
      <c r="I19482" s="151"/>
      <c r="J19482" s="153"/>
      <c r="K19482" s="153"/>
      <c r="L19482" s="153"/>
      <c r="M19482" s="153"/>
      <c r="N19482" s="153"/>
      <c r="O19482" s="153"/>
      <c r="P19482" s="153"/>
      <c r="Q19482" s="153"/>
      <c r="R19482" s="153"/>
      <c r="S19482" s="152"/>
      <c r="T19482" s="154"/>
    </row>
    <row r="19483" spans="8:20" x14ac:dyDescent="0.25">
      <c r="H19483" s="153"/>
      <c r="I19483" s="151"/>
      <c r="J19483" s="153"/>
      <c r="K19483" s="153"/>
      <c r="L19483" s="153"/>
      <c r="M19483" s="153"/>
      <c r="N19483" s="153"/>
      <c r="O19483" s="153"/>
      <c r="P19483" s="153"/>
      <c r="Q19483" s="153"/>
      <c r="R19483" s="153"/>
      <c r="S19483" s="152"/>
      <c r="T19483" s="154"/>
    </row>
    <row r="19484" spans="8:20" x14ac:dyDescent="0.25">
      <c r="H19484" s="153"/>
      <c r="I19484" s="151"/>
      <c r="J19484" s="153"/>
      <c r="K19484" s="153"/>
      <c r="L19484" s="153"/>
      <c r="M19484" s="153"/>
      <c r="N19484" s="153"/>
      <c r="O19484" s="153"/>
      <c r="P19484" s="153"/>
      <c r="Q19484" s="153"/>
      <c r="R19484" s="153"/>
      <c r="S19484" s="152"/>
      <c r="T19484" s="154"/>
    </row>
    <row r="19485" spans="8:20" x14ac:dyDescent="0.25">
      <c r="H19485" s="153"/>
      <c r="I19485" s="151"/>
      <c r="J19485" s="153"/>
      <c r="K19485" s="153"/>
      <c r="L19485" s="153"/>
      <c r="M19485" s="153"/>
      <c r="N19485" s="153"/>
      <c r="O19485" s="153"/>
      <c r="P19485" s="153"/>
      <c r="Q19485" s="153"/>
      <c r="R19485" s="153"/>
      <c r="S19485" s="152"/>
      <c r="T19485" s="154"/>
    </row>
    <row r="19486" spans="8:20" x14ac:dyDescent="0.25">
      <c r="H19486" s="153"/>
      <c r="I19486" s="151"/>
      <c r="J19486" s="153"/>
      <c r="K19486" s="153"/>
      <c r="L19486" s="153"/>
      <c r="M19486" s="153"/>
      <c r="N19486" s="153"/>
      <c r="O19486" s="153"/>
      <c r="P19486" s="153"/>
      <c r="Q19486" s="153"/>
      <c r="R19486" s="153"/>
      <c r="S19486" s="152"/>
      <c r="T19486" s="154"/>
    </row>
    <row r="19487" spans="8:20" x14ac:dyDescent="0.25">
      <c r="H19487" s="153"/>
      <c r="I19487" s="151"/>
      <c r="J19487" s="153"/>
      <c r="K19487" s="153"/>
      <c r="L19487" s="153"/>
      <c r="M19487" s="153"/>
      <c r="N19487" s="153"/>
      <c r="O19487" s="153"/>
      <c r="P19487" s="153"/>
      <c r="Q19487" s="153"/>
      <c r="R19487" s="153"/>
      <c r="S19487" s="152"/>
      <c r="T19487" s="154"/>
    </row>
    <row r="19488" spans="8:20" x14ac:dyDescent="0.25">
      <c r="H19488" s="153"/>
      <c r="I19488" s="151"/>
      <c r="J19488" s="153"/>
      <c r="K19488" s="153"/>
      <c r="L19488" s="153"/>
      <c r="M19488" s="153"/>
      <c r="N19488" s="153"/>
      <c r="O19488" s="153"/>
      <c r="P19488" s="153"/>
      <c r="Q19488" s="153"/>
      <c r="R19488" s="153"/>
      <c r="S19488" s="152"/>
      <c r="T19488" s="154"/>
    </row>
    <row r="19489" spans="8:20" x14ac:dyDescent="0.25">
      <c r="H19489" s="153"/>
      <c r="I19489" s="151"/>
      <c r="J19489" s="153"/>
      <c r="K19489" s="153"/>
      <c r="L19489" s="153"/>
      <c r="M19489" s="153"/>
      <c r="N19489" s="153"/>
      <c r="O19489" s="153"/>
      <c r="P19489" s="153"/>
      <c r="Q19489" s="153"/>
      <c r="R19489" s="153"/>
      <c r="S19489" s="152"/>
      <c r="T19489" s="154"/>
    </row>
    <row r="19490" spans="8:20" x14ac:dyDescent="0.25">
      <c r="H19490" s="153"/>
      <c r="I19490" s="151"/>
      <c r="J19490" s="153"/>
      <c r="K19490" s="153"/>
      <c r="L19490" s="153"/>
      <c r="M19490" s="153"/>
      <c r="N19490" s="153"/>
      <c r="O19490" s="153"/>
      <c r="P19490" s="153"/>
      <c r="Q19490" s="153"/>
      <c r="R19490" s="153"/>
      <c r="S19490" s="152"/>
      <c r="T19490" s="154"/>
    </row>
    <row r="19491" spans="8:20" x14ac:dyDescent="0.25">
      <c r="H19491" s="153"/>
      <c r="I19491" s="151"/>
      <c r="J19491" s="153"/>
      <c r="K19491" s="153"/>
      <c r="L19491" s="153"/>
      <c r="M19491" s="153"/>
      <c r="N19491" s="153"/>
      <c r="O19491" s="153"/>
      <c r="P19491" s="153"/>
      <c r="Q19491" s="153"/>
      <c r="R19491" s="153"/>
      <c r="S19491" s="152"/>
      <c r="T19491" s="154"/>
    </row>
    <row r="19492" spans="8:20" x14ac:dyDescent="0.25">
      <c r="H19492" s="153"/>
      <c r="I19492" s="151"/>
      <c r="J19492" s="153"/>
      <c r="K19492" s="153"/>
      <c r="L19492" s="153"/>
      <c r="M19492" s="153"/>
      <c r="N19492" s="153"/>
      <c r="O19492" s="153"/>
      <c r="P19492" s="153"/>
      <c r="Q19492" s="153"/>
      <c r="R19492" s="153"/>
      <c r="S19492" s="152"/>
      <c r="T19492" s="154"/>
    </row>
    <row r="19493" spans="8:20" x14ac:dyDescent="0.25">
      <c r="H19493" s="153"/>
      <c r="I19493" s="151"/>
      <c r="J19493" s="153"/>
      <c r="K19493" s="153"/>
      <c r="L19493" s="153"/>
      <c r="M19493" s="153"/>
      <c r="N19493" s="153"/>
      <c r="O19493" s="153"/>
      <c r="P19493" s="153"/>
      <c r="Q19493" s="153"/>
      <c r="R19493" s="153"/>
      <c r="S19493" s="152"/>
      <c r="T19493" s="154"/>
    </row>
    <row r="19494" spans="8:20" x14ac:dyDescent="0.25">
      <c r="H19494" s="153"/>
      <c r="I19494" s="151"/>
      <c r="J19494" s="153"/>
      <c r="K19494" s="153"/>
      <c r="L19494" s="153"/>
      <c r="M19494" s="153"/>
      <c r="N19494" s="153"/>
      <c r="O19494" s="153"/>
      <c r="P19494" s="153"/>
      <c r="Q19494" s="153"/>
      <c r="R19494" s="153"/>
      <c r="S19494" s="152"/>
      <c r="T19494" s="154"/>
    </row>
    <row r="19495" spans="8:20" x14ac:dyDescent="0.25">
      <c r="H19495" s="153"/>
      <c r="I19495" s="151"/>
      <c r="J19495" s="153"/>
      <c r="K19495" s="153"/>
      <c r="L19495" s="153"/>
      <c r="M19495" s="153"/>
      <c r="N19495" s="153"/>
      <c r="O19495" s="153"/>
      <c r="P19495" s="153"/>
      <c r="Q19495" s="153"/>
      <c r="R19495" s="153"/>
      <c r="S19495" s="152"/>
      <c r="T19495" s="154"/>
    </row>
    <row r="19496" spans="8:20" x14ac:dyDescent="0.25">
      <c r="H19496" s="153"/>
      <c r="I19496" s="151"/>
      <c r="J19496" s="153"/>
      <c r="K19496" s="153"/>
      <c r="L19496" s="153"/>
      <c r="M19496" s="153"/>
      <c r="N19496" s="153"/>
      <c r="O19496" s="153"/>
      <c r="P19496" s="153"/>
      <c r="Q19496" s="153"/>
      <c r="R19496" s="153"/>
      <c r="S19496" s="152"/>
      <c r="T19496" s="154"/>
    </row>
    <row r="19497" spans="8:20" x14ac:dyDescent="0.25">
      <c r="H19497" s="153"/>
      <c r="I19497" s="151"/>
      <c r="J19497" s="153"/>
      <c r="K19497" s="153"/>
      <c r="L19497" s="153"/>
      <c r="M19497" s="153"/>
      <c r="N19497" s="153"/>
      <c r="O19497" s="153"/>
      <c r="P19497" s="153"/>
      <c r="Q19497" s="153"/>
      <c r="R19497" s="153"/>
      <c r="S19497" s="152"/>
      <c r="T19497" s="154"/>
    </row>
    <row r="19498" spans="8:20" x14ac:dyDescent="0.25">
      <c r="H19498" s="153"/>
      <c r="I19498" s="151"/>
      <c r="J19498" s="153"/>
      <c r="K19498" s="153"/>
      <c r="L19498" s="153"/>
      <c r="M19498" s="153"/>
      <c r="N19498" s="153"/>
      <c r="O19498" s="153"/>
      <c r="P19498" s="153"/>
      <c r="Q19498" s="153"/>
      <c r="R19498" s="153"/>
      <c r="S19498" s="152"/>
      <c r="T19498" s="154"/>
    </row>
    <row r="19499" spans="8:20" x14ac:dyDescent="0.25">
      <c r="H19499" s="153"/>
      <c r="I19499" s="151"/>
      <c r="J19499" s="153"/>
      <c r="K19499" s="153"/>
      <c r="L19499" s="153"/>
      <c r="M19499" s="153"/>
      <c r="N19499" s="153"/>
      <c r="O19499" s="153"/>
      <c r="P19499" s="153"/>
      <c r="Q19499" s="153"/>
      <c r="R19499" s="153"/>
      <c r="S19499" s="152"/>
      <c r="T19499" s="154"/>
    </row>
    <row r="19500" spans="8:20" x14ac:dyDescent="0.25">
      <c r="H19500" s="153"/>
      <c r="I19500" s="151"/>
      <c r="J19500" s="153"/>
      <c r="K19500" s="153"/>
      <c r="L19500" s="153"/>
      <c r="M19500" s="153"/>
      <c r="N19500" s="153"/>
      <c r="O19500" s="153"/>
      <c r="P19500" s="153"/>
      <c r="Q19500" s="153"/>
      <c r="R19500" s="153"/>
      <c r="S19500" s="152"/>
      <c r="T19500" s="154"/>
    </row>
    <row r="19501" spans="8:20" x14ac:dyDescent="0.25">
      <c r="H19501" s="153"/>
      <c r="I19501" s="151"/>
      <c r="J19501" s="153"/>
      <c r="K19501" s="153"/>
      <c r="L19501" s="153"/>
      <c r="M19501" s="153"/>
      <c r="N19501" s="153"/>
      <c r="O19501" s="153"/>
      <c r="P19501" s="153"/>
      <c r="Q19501" s="153"/>
      <c r="R19501" s="153"/>
      <c r="S19501" s="152"/>
      <c r="T19501" s="154"/>
    </row>
    <row r="19502" spans="8:20" x14ac:dyDescent="0.25">
      <c r="H19502" s="153"/>
      <c r="I19502" s="151"/>
      <c r="J19502" s="153"/>
      <c r="K19502" s="153"/>
      <c r="L19502" s="153"/>
      <c r="M19502" s="153"/>
      <c r="N19502" s="153"/>
      <c r="O19502" s="153"/>
      <c r="P19502" s="153"/>
      <c r="Q19502" s="153"/>
      <c r="R19502" s="153"/>
      <c r="S19502" s="152"/>
      <c r="T19502" s="154"/>
    </row>
    <row r="19503" spans="8:20" x14ac:dyDescent="0.25">
      <c r="H19503" s="153"/>
      <c r="I19503" s="151"/>
      <c r="J19503" s="153"/>
      <c r="K19503" s="153"/>
      <c r="L19503" s="153"/>
      <c r="M19503" s="153"/>
      <c r="N19503" s="153"/>
      <c r="O19503" s="153"/>
      <c r="P19503" s="153"/>
      <c r="Q19503" s="153"/>
      <c r="R19503" s="153"/>
      <c r="S19503" s="152"/>
      <c r="T19503" s="154"/>
    </row>
    <row r="19504" spans="8:20" x14ac:dyDescent="0.25">
      <c r="H19504" s="153"/>
      <c r="I19504" s="151"/>
      <c r="J19504" s="153"/>
      <c r="K19504" s="153"/>
      <c r="L19504" s="153"/>
      <c r="M19504" s="153"/>
      <c r="N19504" s="153"/>
      <c r="O19504" s="153"/>
      <c r="P19504" s="153"/>
      <c r="Q19504" s="153"/>
      <c r="R19504" s="153"/>
      <c r="S19504" s="152"/>
      <c r="T19504" s="154"/>
    </row>
    <row r="19505" spans="8:20" x14ac:dyDescent="0.25">
      <c r="H19505" s="153"/>
      <c r="I19505" s="151"/>
      <c r="J19505" s="153"/>
      <c r="K19505" s="153"/>
      <c r="L19505" s="153"/>
      <c r="M19505" s="153"/>
      <c r="N19505" s="153"/>
      <c r="O19505" s="153"/>
      <c r="P19505" s="153"/>
      <c r="Q19505" s="153"/>
      <c r="R19505" s="153"/>
      <c r="S19505" s="152"/>
      <c r="T19505" s="154"/>
    </row>
    <row r="19506" spans="8:20" x14ac:dyDescent="0.25">
      <c r="H19506" s="153"/>
      <c r="I19506" s="151"/>
      <c r="J19506" s="153"/>
      <c r="K19506" s="153"/>
      <c r="L19506" s="153"/>
      <c r="M19506" s="153"/>
      <c r="N19506" s="153"/>
      <c r="O19506" s="153"/>
      <c r="P19506" s="153"/>
      <c r="Q19506" s="153"/>
      <c r="R19506" s="153"/>
      <c r="S19506" s="152"/>
      <c r="T19506" s="154"/>
    </row>
    <row r="19507" spans="8:20" x14ac:dyDescent="0.25">
      <c r="H19507" s="153"/>
      <c r="I19507" s="151"/>
      <c r="J19507" s="153"/>
      <c r="K19507" s="153"/>
      <c r="L19507" s="153"/>
      <c r="M19507" s="153"/>
      <c r="N19507" s="153"/>
      <c r="O19507" s="153"/>
      <c r="P19507" s="153"/>
      <c r="Q19507" s="153"/>
      <c r="R19507" s="153"/>
      <c r="S19507" s="152"/>
      <c r="T19507" s="154"/>
    </row>
    <row r="19508" spans="8:20" x14ac:dyDescent="0.25">
      <c r="H19508" s="153"/>
      <c r="I19508" s="151"/>
      <c r="J19508" s="153"/>
      <c r="K19508" s="153"/>
      <c r="L19508" s="153"/>
      <c r="M19508" s="153"/>
      <c r="N19508" s="153"/>
      <c r="O19508" s="153"/>
      <c r="P19508" s="153"/>
      <c r="Q19508" s="153"/>
      <c r="R19508" s="153"/>
      <c r="S19508" s="152"/>
      <c r="T19508" s="154"/>
    </row>
    <row r="19509" spans="8:20" x14ac:dyDescent="0.25">
      <c r="H19509" s="153"/>
      <c r="I19509" s="151"/>
      <c r="J19509" s="153"/>
      <c r="K19509" s="153"/>
      <c r="L19509" s="153"/>
      <c r="M19509" s="153"/>
      <c r="N19509" s="153"/>
      <c r="O19509" s="153"/>
      <c r="P19509" s="153"/>
      <c r="Q19509" s="153"/>
      <c r="R19509" s="153"/>
      <c r="S19509" s="152"/>
      <c r="T19509" s="154"/>
    </row>
    <row r="19510" spans="8:20" x14ac:dyDescent="0.25">
      <c r="H19510" s="153"/>
      <c r="I19510" s="151"/>
      <c r="J19510" s="153"/>
      <c r="K19510" s="153"/>
      <c r="L19510" s="153"/>
      <c r="M19510" s="153"/>
      <c r="N19510" s="153"/>
      <c r="O19510" s="153"/>
      <c r="P19510" s="153"/>
      <c r="Q19510" s="153"/>
      <c r="R19510" s="153"/>
      <c r="S19510" s="152"/>
      <c r="T19510" s="154"/>
    </row>
    <row r="19511" spans="8:20" x14ac:dyDescent="0.25">
      <c r="H19511" s="153"/>
      <c r="I19511" s="151"/>
      <c r="J19511" s="153"/>
      <c r="K19511" s="153"/>
      <c r="L19511" s="153"/>
      <c r="M19511" s="153"/>
      <c r="N19511" s="153"/>
      <c r="O19511" s="153"/>
      <c r="P19511" s="153"/>
      <c r="Q19511" s="153"/>
      <c r="R19511" s="153"/>
      <c r="S19511" s="152"/>
      <c r="T19511" s="154"/>
    </row>
    <row r="19512" spans="8:20" x14ac:dyDescent="0.25">
      <c r="H19512" s="153"/>
      <c r="I19512" s="151"/>
      <c r="J19512" s="153"/>
      <c r="K19512" s="153"/>
      <c r="L19512" s="153"/>
      <c r="M19512" s="153"/>
      <c r="N19512" s="153"/>
      <c r="O19512" s="153"/>
      <c r="P19512" s="153"/>
      <c r="Q19512" s="153"/>
      <c r="R19512" s="153"/>
      <c r="S19512" s="152"/>
      <c r="T19512" s="154"/>
    </row>
    <row r="19513" spans="8:20" x14ac:dyDescent="0.25">
      <c r="H19513" s="153"/>
      <c r="I19513" s="151"/>
      <c r="J19513" s="153"/>
      <c r="K19513" s="153"/>
      <c r="L19513" s="153"/>
      <c r="M19513" s="153"/>
      <c r="N19513" s="153"/>
      <c r="O19513" s="153"/>
      <c r="P19513" s="153"/>
      <c r="Q19513" s="153"/>
      <c r="R19513" s="153"/>
      <c r="S19513" s="152"/>
      <c r="T19513" s="154"/>
    </row>
    <row r="19514" spans="8:20" x14ac:dyDescent="0.25">
      <c r="H19514" s="153"/>
      <c r="I19514" s="151"/>
      <c r="J19514" s="153"/>
      <c r="K19514" s="153"/>
      <c r="L19514" s="153"/>
      <c r="M19514" s="153"/>
      <c r="N19514" s="153"/>
      <c r="O19514" s="153"/>
      <c r="P19514" s="153"/>
      <c r="Q19514" s="153"/>
      <c r="R19514" s="153"/>
      <c r="S19514" s="152"/>
      <c r="T19514" s="154"/>
    </row>
    <row r="19515" spans="8:20" x14ac:dyDescent="0.25">
      <c r="H19515" s="153"/>
      <c r="I19515" s="151"/>
      <c r="J19515" s="153"/>
      <c r="K19515" s="153"/>
      <c r="L19515" s="153"/>
      <c r="M19515" s="153"/>
      <c r="N19515" s="153"/>
      <c r="O19515" s="153"/>
      <c r="P19515" s="153"/>
      <c r="Q19515" s="153"/>
      <c r="R19515" s="153"/>
      <c r="S19515" s="152"/>
      <c r="T19515" s="154"/>
    </row>
    <row r="19516" spans="8:20" x14ac:dyDescent="0.25">
      <c r="H19516" s="153"/>
      <c r="I19516" s="151"/>
      <c r="J19516" s="153"/>
      <c r="K19516" s="153"/>
      <c r="L19516" s="153"/>
      <c r="M19516" s="153"/>
      <c r="N19516" s="153"/>
      <c r="O19516" s="153"/>
      <c r="P19516" s="153"/>
      <c r="Q19516" s="153"/>
      <c r="R19516" s="153"/>
      <c r="S19516" s="152"/>
      <c r="T19516" s="154"/>
    </row>
    <row r="19517" spans="8:20" x14ac:dyDescent="0.25">
      <c r="H19517" s="153"/>
      <c r="I19517" s="151"/>
      <c r="J19517" s="153"/>
      <c r="K19517" s="153"/>
      <c r="L19517" s="153"/>
      <c r="M19517" s="153"/>
      <c r="N19517" s="153"/>
      <c r="O19517" s="153"/>
      <c r="P19517" s="153"/>
      <c r="Q19517" s="153"/>
      <c r="R19517" s="153"/>
      <c r="S19517" s="152"/>
      <c r="T19517" s="154"/>
    </row>
    <row r="19518" spans="8:20" x14ac:dyDescent="0.25">
      <c r="H19518" s="153"/>
      <c r="I19518" s="151"/>
      <c r="J19518" s="153"/>
      <c r="K19518" s="153"/>
      <c r="L19518" s="153"/>
      <c r="M19518" s="153"/>
      <c r="N19518" s="153"/>
      <c r="O19518" s="153"/>
      <c r="P19518" s="153"/>
      <c r="Q19518" s="153"/>
      <c r="R19518" s="153"/>
      <c r="S19518" s="152"/>
      <c r="T19518" s="154"/>
    </row>
    <row r="19519" spans="8:20" x14ac:dyDescent="0.25">
      <c r="H19519" s="153"/>
      <c r="I19519" s="151"/>
      <c r="J19519" s="153"/>
      <c r="K19519" s="153"/>
      <c r="L19519" s="153"/>
      <c r="M19519" s="153"/>
      <c r="N19519" s="153"/>
      <c r="O19519" s="153"/>
      <c r="P19519" s="153"/>
      <c r="Q19519" s="153"/>
      <c r="R19519" s="153"/>
      <c r="S19519" s="152"/>
      <c r="T19519" s="154"/>
    </row>
    <row r="19520" spans="8:20" x14ac:dyDescent="0.25">
      <c r="H19520" s="153"/>
      <c r="I19520" s="151"/>
      <c r="J19520" s="153"/>
      <c r="K19520" s="153"/>
      <c r="L19520" s="153"/>
      <c r="M19520" s="153"/>
      <c r="N19520" s="153"/>
      <c r="O19520" s="153"/>
      <c r="P19520" s="153"/>
      <c r="Q19520" s="153"/>
      <c r="R19520" s="153"/>
      <c r="S19520" s="152"/>
      <c r="T19520" s="154"/>
    </row>
    <row r="19521" spans="8:20" x14ac:dyDescent="0.25">
      <c r="H19521" s="153"/>
      <c r="I19521" s="151"/>
      <c r="J19521" s="153"/>
      <c r="K19521" s="153"/>
      <c r="L19521" s="153"/>
      <c r="M19521" s="153"/>
      <c r="N19521" s="153"/>
      <c r="O19521" s="153"/>
      <c r="P19521" s="153"/>
      <c r="Q19521" s="153"/>
      <c r="R19521" s="153"/>
      <c r="S19521" s="152"/>
      <c r="T19521" s="154"/>
    </row>
    <row r="19522" spans="8:20" x14ac:dyDescent="0.25">
      <c r="H19522" s="153"/>
      <c r="I19522" s="151"/>
      <c r="J19522" s="153"/>
      <c r="K19522" s="153"/>
      <c r="L19522" s="153"/>
      <c r="M19522" s="153"/>
      <c r="N19522" s="153"/>
      <c r="O19522" s="153"/>
      <c r="P19522" s="153"/>
      <c r="Q19522" s="153"/>
      <c r="R19522" s="153"/>
      <c r="S19522" s="152"/>
      <c r="T19522" s="154"/>
    </row>
    <row r="19523" spans="8:20" x14ac:dyDescent="0.25">
      <c r="H19523" s="153"/>
      <c r="I19523" s="151"/>
      <c r="J19523" s="153"/>
      <c r="K19523" s="153"/>
      <c r="L19523" s="153"/>
      <c r="M19523" s="153"/>
      <c r="N19523" s="153"/>
      <c r="O19523" s="153"/>
      <c r="P19523" s="153"/>
      <c r="Q19523" s="153"/>
      <c r="R19523" s="153"/>
      <c r="S19523" s="152"/>
      <c r="T19523" s="154"/>
    </row>
    <row r="19524" spans="8:20" x14ac:dyDescent="0.25">
      <c r="H19524" s="153"/>
      <c r="I19524" s="151"/>
      <c r="J19524" s="153"/>
      <c r="K19524" s="153"/>
      <c r="L19524" s="153"/>
      <c r="M19524" s="153"/>
      <c r="N19524" s="153"/>
      <c r="O19524" s="153"/>
      <c r="P19524" s="153"/>
      <c r="Q19524" s="153"/>
      <c r="R19524" s="153"/>
      <c r="S19524" s="152"/>
      <c r="T19524" s="154"/>
    </row>
    <row r="19525" spans="8:20" x14ac:dyDescent="0.25">
      <c r="H19525" s="153"/>
      <c r="I19525" s="151"/>
      <c r="J19525" s="153"/>
      <c r="K19525" s="153"/>
      <c r="L19525" s="153"/>
      <c r="M19525" s="153"/>
      <c r="N19525" s="153"/>
      <c r="O19525" s="153"/>
      <c r="P19525" s="153"/>
      <c r="Q19525" s="153"/>
      <c r="R19525" s="153"/>
      <c r="S19525" s="152"/>
      <c r="T19525" s="154"/>
    </row>
    <row r="19526" spans="8:20" x14ac:dyDescent="0.25">
      <c r="H19526" s="153"/>
      <c r="I19526" s="151"/>
      <c r="J19526" s="153"/>
      <c r="K19526" s="153"/>
      <c r="L19526" s="153"/>
      <c r="M19526" s="153"/>
      <c r="N19526" s="153"/>
      <c r="O19526" s="153"/>
      <c r="P19526" s="153"/>
      <c r="Q19526" s="153"/>
      <c r="R19526" s="153"/>
      <c r="S19526" s="152"/>
      <c r="T19526" s="154"/>
    </row>
    <row r="19527" spans="8:20" x14ac:dyDescent="0.25">
      <c r="H19527" s="153"/>
      <c r="I19527" s="151"/>
      <c r="J19527" s="153"/>
      <c r="K19527" s="153"/>
      <c r="L19527" s="153"/>
      <c r="M19527" s="153"/>
      <c r="N19527" s="153"/>
      <c r="O19527" s="153"/>
      <c r="P19527" s="153"/>
      <c r="Q19527" s="153"/>
      <c r="R19527" s="153"/>
      <c r="S19527" s="152"/>
      <c r="T19527" s="154"/>
    </row>
    <row r="19528" spans="8:20" x14ac:dyDescent="0.25">
      <c r="H19528" s="153"/>
      <c r="I19528" s="151"/>
      <c r="J19528" s="153"/>
      <c r="K19528" s="153"/>
      <c r="L19528" s="153"/>
      <c r="M19528" s="153"/>
      <c r="N19528" s="153"/>
      <c r="O19528" s="153"/>
      <c r="P19528" s="153"/>
      <c r="Q19528" s="153"/>
      <c r="R19528" s="153"/>
      <c r="S19528" s="152"/>
      <c r="T19528" s="154"/>
    </row>
    <row r="19529" spans="8:20" x14ac:dyDescent="0.25">
      <c r="H19529" s="153"/>
      <c r="I19529" s="151"/>
      <c r="J19529" s="153"/>
      <c r="K19529" s="153"/>
      <c r="L19529" s="153"/>
      <c r="M19529" s="153"/>
      <c r="N19529" s="153"/>
      <c r="O19529" s="153"/>
      <c r="P19529" s="153"/>
      <c r="Q19529" s="153"/>
      <c r="R19529" s="153"/>
      <c r="S19529" s="152"/>
      <c r="T19529" s="154"/>
    </row>
    <row r="19530" spans="8:20" x14ac:dyDescent="0.25">
      <c r="H19530" s="153"/>
      <c r="I19530" s="151"/>
      <c r="J19530" s="153"/>
      <c r="K19530" s="153"/>
      <c r="L19530" s="153"/>
      <c r="M19530" s="153"/>
      <c r="N19530" s="153"/>
      <c r="O19530" s="153"/>
      <c r="P19530" s="153"/>
      <c r="Q19530" s="153"/>
      <c r="R19530" s="153"/>
      <c r="S19530" s="152"/>
      <c r="T19530" s="154"/>
    </row>
    <row r="19531" spans="8:20" x14ac:dyDescent="0.25">
      <c r="H19531" s="153"/>
      <c r="I19531" s="151"/>
      <c r="J19531" s="153"/>
      <c r="K19531" s="153"/>
      <c r="L19531" s="153"/>
      <c r="M19531" s="153"/>
      <c r="N19531" s="153"/>
      <c r="O19531" s="153"/>
      <c r="P19531" s="153"/>
      <c r="Q19531" s="153"/>
      <c r="R19531" s="153"/>
      <c r="S19531" s="152"/>
      <c r="T19531" s="154"/>
    </row>
    <row r="19532" spans="8:20" x14ac:dyDescent="0.25">
      <c r="H19532" s="153"/>
      <c r="I19532" s="151"/>
      <c r="J19532" s="153"/>
      <c r="K19532" s="153"/>
      <c r="L19532" s="153"/>
      <c r="M19532" s="153"/>
      <c r="N19532" s="153"/>
      <c r="O19532" s="153"/>
      <c r="P19532" s="153"/>
      <c r="Q19532" s="153"/>
      <c r="R19532" s="153"/>
      <c r="S19532" s="152"/>
      <c r="T19532" s="154"/>
    </row>
    <row r="19533" spans="8:20" x14ac:dyDescent="0.25">
      <c r="H19533" s="153"/>
      <c r="I19533" s="151"/>
      <c r="J19533" s="153"/>
      <c r="K19533" s="153"/>
      <c r="L19533" s="153"/>
      <c r="M19533" s="153"/>
      <c r="N19533" s="153"/>
      <c r="O19533" s="153"/>
      <c r="P19533" s="153"/>
      <c r="Q19533" s="153"/>
      <c r="R19533" s="153"/>
      <c r="S19533" s="152"/>
      <c r="T19533" s="154"/>
    </row>
    <row r="19534" spans="8:20" x14ac:dyDescent="0.25">
      <c r="H19534" s="153"/>
      <c r="I19534" s="151"/>
      <c r="J19534" s="153"/>
      <c r="K19534" s="153"/>
      <c r="L19534" s="153"/>
      <c r="M19534" s="153"/>
      <c r="N19534" s="153"/>
      <c r="O19534" s="153"/>
      <c r="P19534" s="153"/>
      <c r="Q19534" s="153"/>
      <c r="R19534" s="153"/>
      <c r="S19534" s="152"/>
      <c r="T19534" s="154"/>
    </row>
    <row r="19535" spans="8:20" x14ac:dyDescent="0.25">
      <c r="H19535" s="153"/>
      <c r="I19535" s="151"/>
      <c r="J19535" s="153"/>
      <c r="K19535" s="153"/>
      <c r="L19535" s="153"/>
      <c r="M19535" s="153"/>
      <c r="N19535" s="153"/>
      <c r="O19535" s="153"/>
      <c r="P19535" s="153"/>
      <c r="Q19535" s="153"/>
      <c r="R19535" s="153"/>
      <c r="S19535" s="152"/>
      <c r="T19535" s="154"/>
    </row>
    <row r="19536" spans="8:20" x14ac:dyDescent="0.25">
      <c r="H19536" s="153"/>
      <c r="I19536" s="151"/>
      <c r="J19536" s="153"/>
      <c r="K19536" s="153"/>
      <c r="L19536" s="153"/>
      <c r="M19536" s="153"/>
      <c r="N19536" s="153"/>
      <c r="O19536" s="153"/>
      <c r="P19536" s="153"/>
      <c r="Q19536" s="153"/>
      <c r="R19536" s="153"/>
      <c r="S19536" s="152"/>
      <c r="T19536" s="154"/>
    </row>
    <row r="19537" spans="8:20" x14ac:dyDescent="0.25">
      <c r="H19537" s="153"/>
      <c r="I19537" s="151"/>
      <c r="J19537" s="153"/>
      <c r="K19537" s="153"/>
      <c r="L19537" s="153"/>
      <c r="M19537" s="153"/>
      <c r="N19537" s="153"/>
      <c r="O19537" s="153"/>
      <c r="P19537" s="153"/>
      <c r="Q19537" s="153"/>
      <c r="R19537" s="153"/>
      <c r="S19537" s="152"/>
      <c r="T19537" s="154"/>
    </row>
    <row r="19538" spans="8:20" x14ac:dyDescent="0.25">
      <c r="H19538" s="153"/>
      <c r="I19538" s="151"/>
      <c r="J19538" s="153"/>
      <c r="K19538" s="153"/>
      <c r="L19538" s="153"/>
      <c r="M19538" s="153"/>
      <c r="N19538" s="153"/>
      <c r="O19538" s="153"/>
      <c r="P19538" s="153"/>
      <c r="Q19538" s="153"/>
      <c r="R19538" s="153"/>
      <c r="S19538" s="152"/>
      <c r="T19538" s="154"/>
    </row>
    <row r="19539" spans="8:20" x14ac:dyDescent="0.25">
      <c r="H19539" s="153"/>
      <c r="I19539" s="151"/>
      <c r="J19539" s="153"/>
      <c r="K19539" s="153"/>
      <c r="L19539" s="153"/>
      <c r="M19539" s="153"/>
      <c r="N19539" s="153"/>
      <c r="O19539" s="153"/>
      <c r="P19539" s="153"/>
      <c r="Q19539" s="153"/>
      <c r="R19539" s="153"/>
      <c r="S19539" s="152"/>
      <c r="T19539" s="154"/>
    </row>
    <row r="19540" spans="8:20" x14ac:dyDescent="0.25">
      <c r="H19540" s="153"/>
      <c r="I19540" s="151"/>
      <c r="J19540" s="153"/>
      <c r="K19540" s="153"/>
      <c r="L19540" s="153"/>
      <c r="M19540" s="153"/>
      <c r="N19540" s="153"/>
      <c r="O19540" s="153"/>
      <c r="P19540" s="153"/>
      <c r="Q19540" s="153"/>
      <c r="R19540" s="153"/>
      <c r="S19540" s="152"/>
      <c r="T19540" s="154"/>
    </row>
    <row r="19541" spans="8:20" x14ac:dyDescent="0.25">
      <c r="H19541" s="153"/>
      <c r="I19541" s="151"/>
      <c r="J19541" s="153"/>
      <c r="K19541" s="153"/>
      <c r="L19541" s="153"/>
      <c r="M19541" s="153"/>
      <c r="N19541" s="153"/>
      <c r="O19541" s="153"/>
      <c r="P19541" s="153"/>
      <c r="Q19541" s="153"/>
      <c r="R19541" s="153"/>
      <c r="S19541" s="152"/>
      <c r="T19541" s="154"/>
    </row>
    <row r="19542" spans="8:20" x14ac:dyDescent="0.25">
      <c r="H19542" s="153"/>
      <c r="I19542" s="151"/>
      <c r="J19542" s="153"/>
      <c r="K19542" s="153"/>
      <c r="L19542" s="153"/>
      <c r="M19542" s="153"/>
      <c r="N19542" s="153"/>
      <c r="O19542" s="153"/>
      <c r="P19542" s="153"/>
      <c r="Q19542" s="153"/>
      <c r="R19542" s="153"/>
      <c r="S19542" s="152"/>
      <c r="T19542" s="154"/>
    </row>
    <row r="19543" spans="8:20" x14ac:dyDescent="0.25">
      <c r="H19543" s="153"/>
      <c r="I19543" s="151"/>
      <c r="J19543" s="153"/>
      <c r="K19543" s="153"/>
      <c r="L19543" s="153"/>
      <c r="M19543" s="153"/>
      <c r="N19543" s="153"/>
      <c r="O19543" s="153"/>
      <c r="P19543" s="153"/>
      <c r="Q19543" s="153"/>
      <c r="R19543" s="153"/>
      <c r="S19543" s="152"/>
      <c r="T19543" s="154"/>
    </row>
    <row r="19544" spans="8:20" x14ac:dyDescent="0.25">
      <c r="H19544" s="153"/>
      <c r="I19544" s="151"/>
      <c r="J19544" s="153"/>
      <c r="K19544" s="153"/>
      <c r="L19544" s="153"/>
      <c r="M19544" s="153"/>
      <c r="N19544" s="153"/>
      <c r="O19544" s="153"/>
      <c r="P19544" s="153"/>
      <c r="Q19544" s="153"/>
      <c r="R19544" s="153"/>
      <c r="S19544" s="152"/>
      <c r="T19544" s="154"/>
    </row>
    <row r="19545" spans="8:20" x14ac:dyDescent="0.25">
      <c r="H19545" s="153"/>
      <c r="I19545" s="151"/>
      <c r="J19545" s="153"/>
      <c r="K19545" s="153"/>
      <c r="L19545" s="153"/>
      <c r="M19545" s="153"/>
      <c r="N19545" s="153"/>
      <c r="O19545" s="153"/>
      <c r="P19545" s="153"/>
      <c r="Q19545" s="153"/>
      <c r="R19545" s="153"/>
      <c r="S19545" s="152"/>
      <c r="T19545" s="154"/>
    </row>
    <row r="19546" spans="8:20" x14ac:dyDescent="0.25">
      <c r="H19546" s="153"/>
      <c r="I19546" s="151"/>
      <c r="J19546" s="153"/>
      <c r="K19546" s="153"/>
      <c r="L19546" s="153"/>
      <c r="M19546" s="153"/>
      <c r="N19546" s="153"/>
      <c r="O19546" s="153"/>
      <c r="P19546" s="153"/>
      <c r="Q19546" s="153"/>
      <c r="R19546" s="153"/>
      <c r="S19546" s="152"/>
      <c r="T19546" s="154"/>
    </row>
    <row r="19547" spans="8:20" x14ac:dyDescent="0.25">
      <c r="H19547" s="153"/>
      <c r="I19547" s="151"/>
      <c r="J19547" s="153"/>
      <c r="K19547" s="153"/>
      <c r="L19547" s="153"/>
      <c r="M19547" s="153"/>
      <c r="N19547" s="153"/>
      <c r="O19547" s="153"/>
      <c r="P19547" s="153"/>
      <c r="Q19547" s="153"/>
      <c r="R19547" s="153"/>
      <c r="S19547" s="152"/>
      <c r="T19547" s="154"/>
    </row>
    <row r="19548" spans="8:20" x14ac:dyDescent="0.25">
      <c r="H19548" s="153"/>
      <c r="I19548" s="151"/>
      <c r="J19548" s="153"/>
      <c r="K19548" s="153"/>
      <c r="L19548" s="153"/>
      <c r="M19548" s="153"/>
      <c r="N19548" s="153"/>
      <c r="O19548" s="153"/>
      <c r="P19548" s="153"/>
      <c r="Q19548" s="153"/>
      <c r="R19548" s="153"/>
      <c r="S19548" s="152"/>
      <c r="T19548" s="154"/>
    </row>
    <row r="19549" spans="8:20" x14ac:dyDescent="0.25">
      <c r="H19549" s="153"/>
      <c r="I19549" s="151"/>
      <c r="J19549" s="153"/>
      <c r="K19549" s="153"/>
      <c r="L19549" s="153"/>
      <c r="M19549" s="153"/>
      <c r="N19549" s="153"/>
      <c r="O19549" s="153"/>
      <c r="P19549" s="153"/>
      <c r="Q19549" s="153"/>
      <c r="R19549" s="153"/>
      <c r="S19549" s="152"/>
      <c r="T19549" s="154"/>
    </row>
    <row r="19550" spans="8:20" x14ac:dyDescent="0.25">
      <c r="H19550" s="153"/>
      <c r="I19550" s="151"/>
      <c r="J19550" s="153"/>
      <c r="K19550" s="153"/>
      <c r="L19550" s="153"/>
      <c r="M19550" s="153"/>
      <c r="N19550" s="153"/>
      <c r="O19550" s="153"/>
      <c r="P19550" s="153"/>
      <c r="Q19550" s="153"/>
      <c r="R19550" s="153"/>
      <c r="S19550" s="152"/>
      <c r="T19550" s="154"/>
    </row>
    <row r="19551" spans="8:20" x14ac:dyDescent="0.25">
      <c r="H19551" s="153"/>
      <c r="I19551" s="151"/>
      <c r="J19551" s="153"/>
      <c r="K19551" s="153"/>
      <c r="L19551" s="153"/>
      <c r="M19551" s="153"/>
      <c r="N19551" s="153"/>
      <c r="O19551" s="153"/>
      <c r="P19551" s="153"/>
      <c r="Q19551" s="153"/>
      <c r="R19551" s="153"/>
      <c r="S19551" s="152"/>
      <c r="T19551" s="154"/>
    </row>
    <row r="19552" spans="8:20" x14ac:dyDescent="0.25">
      <c r="H19552" s="153"/>
      <c r="I19552" s="151"/>
      <c r="J19552" s="153"/>
      <c r="K19552" s="153"/>
      <c r="L19552" s="153"/>
      <c r="M19552" s="153"/>
      <c r="N19552" s="153"/>
      <c r="O19552" s="153"/>
      <c r="P19552" s="153"/>
      <c r="Q19552" s="153"/>
      <c r="R19552" s="153"/>
      <c r="S19552" s="152"/>
      <c r="T19552" s="154"/>
    </row>
    <row r="19553" spans="8:20" x14ac:dyDescent="0.25">
      <c r="H19553" s="153"/>
      <c r="I19553" s="151"/>
      <c r="J19553" s="153"/>
      <c r="K19553" s="153"/>
      <c r="L19553" s="153"/>
      <c r="M19553" s="153"/>
      <c r="N19553" s="153"/>
      <c r="O19553" s="153"/>
      <c r="P19553" s="153"/>
      <c r="Q19553" s="153"/>
      <c r="R19553" s="153"/>
      <c r="S19553" s="152"/>
      <c r="T19553" s="154"/>
    </row>
    <row r="19554" spans="8:20" x14ac:dyDescent="0.25">
      <c r="H19554" s="153"/>
      <c r="I19554" s="151"/>
      <c r="J19554" s="153"/>
      <c r="K19554" s="153"/>
      <c r="L19554" s="153"/>
      <c r="M19554" s="153"/>
      <c r="N19554" s="153"/>
      <c r="O19554" s="153"/>
      <c r="P19554" s="153"/>
      <c r="Q19554" s="153"/>
      <c r="R19554" s="153"/>
      <c r="S19554" s="152"/>
      <c r="T19554" s="154"/>
    </row>
    <row r="19555" spans="8:20" x14ac:dyDescent="0.25">
      <c r="H19555" s="153"/>
      <c r="I19555" s="151"/>
      <c r="J19555" s="153"/>
      <c r="K19555" s="153"/>
      <c r="L19555" s="153"/>
      <c r="M19555" s="153"/>
      <c r="N19555" s="153"/>
      <c r="O19555" s="153"/>
      <c r="P19555" s="153"/>
      <c r="Q19555" s="153"/>
      <c r="R19555" s="153"/>
      <c r="S19555" s="152"/>
      <c r="T19555" s="154"/>
    </row>
    <row r="19556" spans="8:20" x14ac:dyDescent="0.25">
      <c r="H19556" s="153"/>
      <c r="I19556" s="151"/>
      <c r="J19556" s="153"/>
      <c r="K19556" s="153"/>
      <c r="L19556" s="153"/>
      <c r="M19556" s="153"/>
      <c r="N19556" s="153"/>
      <c r="O19556" s="153"/>
      <c r="P19556" s="153"/>
      <c r="Q19556" s="153"/>
      <c r="R19556" s="153"/>
      <c r="S19556" s="152"/>
      <c r="T19556" s="154"/>
    </row>
    <row r="19557" spans="8:20" x14ac:dyDescent="0.25">
      <c r="H19557" s="153"/>
      <c r="I19557" s="151"/>
      <c r="J19557" s="153"/>
      <c r="K19557" s="153"/>
      <c r="L19557" s="153"/>
      <c r="M19557" s="153"/>
      <c r="N19557" s="153"/>
      <c r="O19557" s="153"/>
      <c r="P19557" s="153"/>
      <c r="Q19557" s="153"/>
      <c r="R19557" s="153"/>
      <c r="S19557" s="152"/>
      <c r="T19557" s="154"/>
    </row>
    <row r="19558" spans="8:20" x14ac:dyDescent="0.25">
      <c r="H19558" s="153"/>
      <c r="I19558" s="151"/>
      <c r="J19558" s="153"/>
      <c r="K19558" s="153"/>
      <c r="L19558" s="153"/>
      <c r="M19558" s="153"/>
      <c r="N19558" s="153"/>
      <c r="O19558" s="153"/>
      <c r="P19558" s="153"/>
      <c r="Q19558" s="153"/>
      <c r="R19558" s="153"/>
      <c r="S19558" s="152"/>
      <c r="T19558" s="154"/>
    </row>
    <row r="19559" spans="8:20" x14ac:dyDescent="0.25">
      <c r="H19559" s="153"/>
      <c r="I19559" s="151"/>
      <c r="J19559" s="153"/>
      <c r="K19559" s="153"/>
      <c r="L19559" s="153"/>
      <c r="M19559" s="153"/>
      <c r="N19559" s="153"/>
      <c r="O19559" s="153"/>
      <c r="P19559" s="153"/>
      <c r="Q19559" s="153"/>
      <c r="R19559" s="153"/>
      <c r="S19559" s="152"/>
      <c r="T19559" s="154"/>
    </row>
    <row r="19560" spans="8:20" x14ac:dyDescent="0.25">
      <c r="H19560" s="153"/>
      <c r="I19560" s="151"/>
      <c r="J19560" s="153"/>
      <c r="K19560" s="153"/>
      <c r="L19560" s="153"/>
      <c r="M19560" s="153"/>
      <c r="N19560" s="153"/>
      <c r="O19560" s="153"/>
      <c r="P19560" s="153"/>
      <c r="Q19560" s="153"/>
      <c r="R19560" s="153"/>
      <c r="S19560" s="152"/>
      <c r="T19560" s="154"/>
    </row>
    <row r="19561" spans="8:20" x14ac:dyDescent="0.25">
      <c r="H19561" s="153"/>
      <c r="I19561" s="151"/>
      <c r="J19561" s="153"/>
      <c r="K19561" s="153"/>
      <c r="L19561" s="153"/>
      <c r="M19561" s="153"/>
      <c r="N19561" s="153"/>
      <c r="O19561" s="153"/>
      <c r="P19561" s="153"/>
      <c r="Q19561" s="153"/>
      <c r="R19561" s="153"/>
      <c r="S19561" s="152"/>
      <c r="T19561" s="154"/>
    </row>
    <row r="19562" spans="8:20" x14ac:dyDescent="0.25">
      <c r="H19562" s="153"/>
      <c r="I19562" s="151"/>
      <c r="J19562" s="153"/>
      <c r="K19562" s="153"/>
      <c r="L19562" s="153"/>
      <c r="M19562" s="153"/>
      <c r="N19562" s="153"/>
      <c r="O19562" s="153"/>
      <c r="P19562" s="153"/>
      <c r="Q19562" s="153"/>
      <c r="R19562" s="153"/>
      <c r="S19562" s="152"/>
      <c r="T19562" s="154"/>
    </row>
    <row r="19563" spans="8:20" x14ac:dyDescent="0.25">
      <c r="H19563" s="153"/>
      <c r="I19563" s="151"/>
      <c r="J19563" s="153"/>
      <c r="K19563" s="153"/>
      <c r="L19563" s="153"/>
      <c r="M19563" s="153"/>
      <c r="N19563" s="153"/>
      <c r="O19563" s="153"/>
      <c r="P19563" s="153"/>
      <c r="Q19563" s="153"/>
      <c r="R19563" s="153"/>
      <c r="S19563" s="152"/>
      <c r="T19563" s="154"/>
    </row>
    <row r="19564" spans="8:20" x14ac:dyDescent="0.25">
      <c r="H19564" s="153"/>
      <c r="I19564" s="151"/>
      <c r="J19564" s="153"/>
      <c r="K19564" s="153"/>
      <c r="L19564" s="153"/>
      <c r="M19564" s="153"/>
      <c r="N19564" s="153"/>
      <c r="O19564" s="153"/>
      <c r="P19564" s="153"/>
      <c r="Q19564" s="153"/>
      <c r="R19564" s="153"/>
      <c r="S19564" s="152"/>
      <c r="T19564" s="154"/>
    </row>
    <row r="19565" spans="8:20" x14ac:dyDescent="0.25">
      <c r="H19565" s="153"/>
      <c r="I19565" s="151"/>
      <c r="J19565" s="153"/>
      <c r="K19565" s="153"/>
      <c r="L19565" s="153"/>
      <c r="M19565" s="153"/>
      <c r="N19565" s="153"/>
      <c r="O19565" s="153"/>
      <c r="P19565" s="153"/>
      <c r="Q19565" s="153"/>
      <c r="R19565" s="153"/>
      <c r="S19565" s="152"/>
      <c r="T19565" s="154"/>
    </row>
    <row r="19566" spans="8:20" x14ac:dyDescent="0.25">
      <c r="H19566" s="153"/>
      <c r="I19566" s="151"/>
      <c r="J19566" s="153"/>
      <c r="K19566" s="153"/>
      <c r="L19566" s="153"/>
      <c r="M19566" s="153"/>
      <c r="N19566" s="153"/>
      <c r="O19566" s="153"/>
      <c r="P19566" s="153"/>
      <c r="Q19566" s="153"/>
      <c r="R19566" s="153"/>
      <c r="S19566" s="152"/>
      <c r="T19566" s="154"/>
    </row>
    <row r="19567" spans="8:20" x14ac:dyDescent="0.25">
      <c r="H19567" s="153"/>
      <c r="I19567" s="151"/>
      <c r="J19567" s="153"/>
      <c r="K19567" s="153"/>
      <c r="L19567" s="153"/>
      <c r="M19567" s="153"/>
      <c r="N19567" s="153"/>
      <c r="O19567" s="153"/>
      <c r="P19567" s="153"/>
      <c r="Q19567" s="153"/>
      <c r="R19567" s="153"/>
      <c r="S19567" s="152"/>
      <c r="T19567" s="154"/>
    </row>
    <row r="19568" spans="8:20" x14ac:dyDescent="0.25">
      <c r="H19568" s="153"/>
      <c r="I19568" s="151"/>
      <c r="J19568" s="153"/>
      <c r="K19568" s="153"/>
      <c r="L19568" s="153"/>
      <c r="M19568" s="153"/>
      <c r="N19568" s="153"/>
      <c r="O19568" s="153"/>
      <c r="P19568" s="153"/>
      <c r="Q19568" s="153"/>
      <c r="R19568" s="153"/>
      <c r="S19568" s="152"/>
      <c r="T19568" s="154"/>
    </row>
    <row r="19569" spans="8:20" x14ac:dyDescent="0.25">
      <c r="H19569" s="153"/>
      <c r="I19569" s="151"/>
      <c r="J19569" s="153"/>
      <c r="K19569" s="153"/>
      <c r="L19569" s="153"/>
      <c r="M19569" s="153"/>
      <c r="N19569" s="153"/>
      <c r="O19569" s="153"/>
      <c r="P19569" s="153"/>
      <c r="Q19569" s="153"/>
      <c r="R19569" s="153"/>
      <c r="S19569" s="152"/>
      <c r="T19569" s="154"/>
    </row>
    <row r="19570" spans="8:20" x14ac:dyDescent="0.25">
      <c r="H19570" s="153"/>
      <c r="I19570" s="151"/>
      <c r="J19570" s="153"/>
      <c r="K19570" s="153"/>
      <c r="L19570" s="153"/>
      <c r="M19570" s="153"/>
      <c r="N19570" s="153"/>
      <c r="O19570" s="153"/>
      <c r="P19570" s="153"/>
      <c r="Q19570" s="153"/>
      <c r="R19570" s="153"/>
      <c r="S19570" s="152"/>
      <c r="T19570" s="154"/>
    </row>
    <row r="19571" spans="8:20" x14ac:dyDescent="0.25">
      <c r="H19571" s="153"/>
      <c r="I19571" s="151"/>
      <c r="J19571" s="153"/>
      <c r="K19571" s="153"/>
      <c r="L19571" s="153"/>
      <c r="M19571" s="153"/>
      <c r="N19571" s="153"/>
      <c r="O19571" s="153"/>
      <c r="P19571" s="153"/>
      <c r="Q19571" s="153"/>
      <c r="R19571" s="153"/>
      <c r="S19571" s="152"/>
      <c r="T19571" s="154"/>
    </row>
    <row r="19572" spans="8:20" x14ac:dyDescent="0.25">
      <c r="H19572" s="153"/>
      <c r="I19572" s="151"/>
      <c r="J19572" s="153"/>
      <c r="K19572" s="153"/>
      <c r="L19572" s="153"/>
      <c r="M19572" s="153"/>
      <c r="N19572" s="153"/>
      <c r="O19572" s="153"/>
      <c r="P19572" s="153"/>
      <c r="Q19572" s="153"/>
      <c r="R19572" s="153"/>
      <c r="S19572" s="152"/>
      <c r="T19572" s="154"/>
    </row>
    <row r="19573" spans="8:20" x14ac:dyDescent="0.25">
      <c r="H19573" s="153"/>
      <c r="I19573" s="151"/>
      <c r="J19573" s="153"/>
      <c r="K19573" s="153"/>
      <c r="L19573" s="153"/>
      <c r="M19573" s="153"/>
      <c r="N19573" s="153"/>
      <c r="O19573" s="153"/>
      <c r="P19573" s="153"/>
      <c r="Q19573" s="153"/>
      <c r="R19573" s="153"/>
      <c r="S19573" s="152"/>
      <c r="T19573" s="154"/>
    </row>
    <row r="19574" spans="8:20" x14ac:dyDescent="0.25">
      <c r="H19574" s="153"/>
      <c r="I19574" s="151"/>
      <c r="J19574" s="153"/>
      <c r="K19574" s="153"/>
      <c r="L19574" s="153"/>
      <c r="M19574" s="153"/>
      <c r="N19574" s="153"/>
      <c r="O19574" s="153"/>
      <c r="P19574" s="153"/>
      <c r="Q19574" s="153"/>
      <c r="R19574" s="153"/>
      <c r="S19574" s="152"/>
      <c r="T19574" s="154"/>
    </row>
    <row r="19575" spans="8:20" x14ac:dyDescent="0.25">
      <c r="H19575" s="153"/>
      <c r="I19575" s="151"/>
      <c r="J19575" s="153"/>
      <c r="K19575" s="153"/>
      <c r="L19575" s="153"/>
      <c r="M19575" s="153"/>
      <c r="N19575" s="153"/>
      <c r="O19575" s="153"/>
      <c r="P19575" s="153"/>
      <c r="Q19575" s="153"/>
      <c r="R19575" s="153"/>
      <c r="S19575" s="152"/>
      <c r="T19575" s="154"/>
    </row>
    <row r="19576" spans="8:20" x14ac:dyDescent="0.25">
      <c r="H19576" s="153"/>
      <c r="I19576" s="151"/>
      <c r="J19576" s="153"/>
      <c r="K19576" s="153"/>
      <c r="L19576" s="153"/>
      <c r="M19576" s="153"/>
      <c r="N19576" s="153"/>
      <c r="O19576" s="153"/>
      <c r="P19576" s="153"/>
      <c r="Q19576" s="153"/>
      <c r="R19576" s="153"/>
      <c r="S19576" s="152"/>
      <c r="T19576" s="154"/>
    </row>
    <row r="19577" spans="8:20" x14ac:dyDescent="0.25">
      <c r="H19577" s="153"/>
      <c r="I19577" s="151"/>
      <c r="J19577" s="153"/>
      <c r="K19577" s="153"/>
      <c r="L19577" s="153"/>
      <c r="M19577" s="153"/>
      <c r="N19577" s="153"/>
      <c r="O19577" s="153"/>
      <c r="P19577" s="153"/>
      <c r="Q19577" s="153"/>
      <c r="R19577" s="153"/>
      <c r="S19577" s="152"/>
      <c r="T19577" s="154"/>
    </row>
    <row r="19578" spans="8:20" x14ac:dyDescent="0.25">
      <c r="H19578" s="153"/>
      <c r="I19578" s="151"/>
      <c r="J19578" s="153"/>
      <c r="K19578" s="153"/>
      <c r="L19578" s="153"/>
      <c r="M19578" s="153"/>
      <c r="N19578" s="153"/>
      <c r="O19578" s="153"/>
      <c r="P19578" s="153"/>
      <c r="Q19578" s="153"/>
      <c r="R19578" s="153"/>
      <c r="S19578" s="152"/>
      <c r="T19578" s="154"/>
    </row>
    <row r="19579" spans="8:20" x14ac:dyDescent="0.25">
      <c r="H19579" s="153"/>
      <c r="I19579" s="151"/>
      <c r="J19579" s="153"/>
      <c r="K19579" s="153"/>
      <c r="L19579" s="153"/>
      <c r="M19579" s="153"/>
      <c r="N19579" s="153"/>
      <c r="O19579" s="153"/>
      <c r="P19579" s="153"/>
      <c r="Q19579" s="153"/>
      <c r="R19579" s="153"/>
      <c r="S19579" s="152"/>
      <c r="T19579" s="154"/>
    </row>
    <row r="19580" spans="8:20" x14ac:dyDescent="0.25">
      <c r="H19580" s="153"/>
      <c r="I19580" s="151"/>
      <c r="J19580" s="153"/>
      <c r="K19580" s="153"/>
      <c r="L19580" s="153"/>
      <c r="M19580" s="153"/>
      <c r="N19580" s="153"/>
      <c r="O19580" s="153"/>
      <c r="P19580" s="153"/>
      <c r="Q19580" s="153"/>
      <c r="R19580" s="153"/>
      <c r="S19580" s="152"/>
      <c r="T19580" s="154"/>
    </row>
    <row r="19581" spans="8:20" x14ac:dyDescent="0.25">
      <c r="H19581" s="153"/>
      <c r="I19581" s="151"/>
      <c r="J19581" s="153"/>
      <c r="K19581" s="153"/>
      <c r="L19581" s="153"/>
      <c r="M19581" s="153"/>
      <c r="N19581" s="153"/>
      <c r="O19581" s="153"/>
      <c r="P19581" s="153"/>
      <c r="Q19581" s="153"/>
      <c r="R19581" s="153"/>
      <c r="S19581" s="152"/>
      <c r="T19581" s="154"/>
    </row>
    <row r="19582" spans="8:20" x14ac:dyDescent="0.25">
      <c r="H19582" s="153"/>
      <c r="I19582" s="151"/>
      <c r="J19582" s="153"/>
      <c r="K19582" s="153"/>
      <c r="L19582" s="153"/>
      <c r="M19582" s="153"/>
      <c r="N19582" s="153"/>
      <c r="O19582" s="153"/>
      <c r="P19582" s="153"/>
      <c r="Q19582" s="153"/>
      <c r="R19582" s="153"/>
      <c r="S19582" s="152"/>
      <c r="T19582" s="154"/>
    </row>
    <row r="19583" spans="8:20" x14ac:dyDescent="0.25">
      <c r="H19583" s="153"/>
      <c r="I19583" s="151"/>
      <c r="J19583" s="153"/>
      <c r="K19583" s="153"/>
      <c r="L19583" s="153"/>
      <c r="M19583" s="153"/>
      <c r="N19583" s="153"/>
      <c r="O19583" s="153"/>
      <c r="P19583" s="153"/>
      <c r="Q19583" s="153"/>
      <c r="R19583" s="153"/>
      <c r="S19583" s="152"/>
      <c r="T19583" s="154"/>
    </row>
    <row r="19584" spans="8:20" x14ac:dyDescent="0.25">
      <c r="H19584" s="153"/>
      <c r="I19584" s="151"/>
      <c r="J19584" s="153"/>
      <c r="K19584" s="153"/>
      <c r="L19584" s="153"/>
      <c r="M19584" s="153"/>
      <c r="N19584" s="153"/>
      <c r="O19584" s="153"/>
      <c r="P19584" s="153"/>
      <c r="Q19584" s="153"/>
      <c r="R19584" s="153"/>
      <c r="S19584" s="152"/>
      <c r="T19584" s="154"/>
    </row>
    <row r="19585" spans="8:20" x14ac:dyDescent="0.25">
      <c r="H19585" s="153"/>
      <c r="I19585" s="151"/>
      <c r="J19585" s="153"/>
      <c r="K19585" s="153"/>
      <c r="L19585" s="153"/>
      <c r="M19585" s="153"/>
      <c r="N19585" s="153"/>
      <c r="O19585" s="153"/>
      <c r="P19585" s="153"/>
      <c r="Q19585" s="153"/>
      <c r="R19585" s="153"/>
      <c r="S19585" s="152"/>
      <c r="T19585" s="154"/>
    </row>
    <row r="19586" spans="8:20" x14ac:dyDescent="0.25">
      <c r="H19586" s="153"/>
      <c r="I19586" s="151"/>
      <c r="J19586" s="153"/>
      <c r="K19586" s="153"/>
      <c r="L19586" s="153"/>
      <c r="M19586" s="153"/>
      <c r="N19586" s="153"/>
      <c r="O19586" s="153"/>
      <c r="P19586" s="153"/>
      <c r="Q19586" s="153"/>
      <c r="R19586" s="153"/>
      <c r="S19586" s="152"/>
      <c r="T19586" s="154"/>
    </row>
    <row r="19587" spans="8:20" x14ac:dyDescent="0.25">
      <c r="H19587" s="153"/>
      <c r="I19587" s="151"/>
      <c r="J19587" s="153"/>
      <c r="K19587" s="153"/>
      <c r="L19587" s="153"/>
      <c r="M19587" s="153"/>
      <c r="N19587" s="153"/>
      <c r="O19587" s="153"/>
      <c r="P19587" s="153"/>
      <c r="Q19587" s="153"/>
      <c r="R19587" s="153"/>
      <c r="S19587" s="152"/>
      <c r="T19587" s="154"/>
    </row>
    <row r="19588" spans="8:20" x14ac:dyDescent="0.25">
      <c r="H19588" s="153"/>
      <c r="I19588" s="151"/>
      <c r="J19588" s="153"/>
      <c r="K19588" s="153"/>
      <c r="L19588" s="153"/>
      <c r="M19588" s="153"/>
      <c r="N19588" s="153"/>
      <c r="O19588" s="153"/>
      <c r="P19588" s="153"/>
      <c r="Q19588" s="153"/>
      <c r="R19588" s="153"/>
      <c r="S19588" s="152"/>
      <c r="T19588" s="154"/>
    </row>
    <row r="19589" spans="8:20" x14ac:dyDescent="0.25">
      <c r="H19589" s="153"/>
      <c r="I19589" s="151"/>
      <c r="J19589" s="153"/>
      <c r="K19589" s="153"/>
      <c r="L19589" s="153"/>
      <c r="M19589" s="153"/>
      <c r="N19589" s="153"/>
      <c r="O19589" s="153"/>
      <c r="P19589" s="153"/>
      <c r="Q19589" s="153"/>
      <c r="R19589" s="153"/>
      <c r="S19589" s="152"/>
      <c r="T19589" s="154"/>
    </row>
    <row r="19590" spans="8:20" x14ac:dyDescent="0.25">
      <c r="H19590" s="153"/>
      <c r="I19590" s="151"/>
      <c r="J19590" s="153"/>
      <c r="K19590" s="153"/>
      <c r="L19590" s="153"/>
      <c r="M19590" s="153"/>
      <c r="N19590" s="153"/>
      <c r="O19590" s="153"/>
      <c r="P19590" s="153"/>
      <c r="Q19590" s="153"/>
      <c r="R19590" s="153"/>
      <c r="S19590" s="152"/>
      <c r="T19590" s="154"/>
    </row>
    <row r="19591" spans="8:20" x14ac:dyDescent="0.25">
      <c r="H19591" s="153"/>
      <c r="I19591" s="151"/>
      <c r="J19591" s="153"/>
      <c r="K19591" s="153"/>
      <c r="L19591" s="153"/>
      <c r="M19591" s="153"/>
      <c r="N19591" s="153"/>
      <c r="O19591" s="153"/>
      <c r="P19591" s="153"/>
      <c r="Q19591" s="153"/>
      <c r="R19591" s="153"/>
      <c r="S19591" s="152"/>
      <c r="T19591" s="154"/>
    </row>
    <row r="19592" spans="8:20" x14ac:dyDescent="0.25">
      <c r="H19592" s="153"/>
      <c r="I19592" s="151"/>
      <c r="J19592" s="153"/>
      <c r="K19592" s="153"/>
      <c r="L19592" s="153"/>
      <c r="M19592" s="153"/>
      <c r="N19592" s="153"/>
      <c r="O19592" s="153"/>
      <c r="P19592" s="153"/>
      <c r="Q19592" s="153"/>
      <c r="R19592" s="153"/>
      <c r="S19592" s="152"/>
      <c r="T19592" s="154"/>
    </row>
    <row r="19593" spans="8:20" x14ac:dyDescent="0.25">
      <c r="H19593" s="153"/>
      <c r="I19593" s="151"/>
      <c r="J19593" s="153"/>
      <c r="K19593" s="153"/>
      <c r="L19593" s="153"/>
      <c r="M19593" s="153"/>
      <c r="N19593" s="153"/>
      <c r="O19593" s="153"/>
      <c r="P19593" s="153"/>
      <c r="Q19593" s="153"/>
      <c r="R19593" s="153"/>
      <c r="S19593" s="152"/>
      <c r="T19593" s="154"/>
    </row>
    <row r="19594" spans="8:20" x14ac:dyDescent="0.25">
      <c r="H19594" s="153"/>
      <c r="I19594" s="151"/>
      <c r="J19594" s="153"/>
      <c r="K19594" s="153"/>
      <c r="L19594" s="153"/>
      <c r="M19594" s="153"/>
      <c r="N19594" s="153"/>
      <c r="O19594" s="153"/>
      <c r="P19594" s="153"/>
      <c r="Q19594" s="153"/>
      <c r="R19594" s="153"/>
      <c r="S19594" s="152"/>
      <c r="T19594" s="154"/>
    </row>
    <row r="19595" spans="8:20" x14ac:dyDescent="0.25">
      <c r="H19595" s="153"/>
      <c r="I19595" s="151"/>
      <c r="J19595" s="153"/>
      <c r="K19595" s="153"/>
      <c r="L19595" s="153"/>
      <c r="M19595" s="153"/>
      <c r="N19595" s="153"/>
      <c r="O19595" s="153"/>
      <c r="P19595" s="153"/>
      <c r="Q19595" s="153"/>
      <c r="R19595" s="153"/>
      <c r="S19595" s="152"/>
      <c r="T19595" s="154"/>
    </row>
    <row r="19596" spans="8:20" x14ac:dyDescent="0.25">
      <c r="H19596" s="153"/>
      <c r="I19596" s="151"/>
      <c r="J19596" s="153"/>
      <c r="K19596" s="153"/>
      <c r="L19596" s="153"/>
      <c r="M19596" s="153"/>
      <c r="N19596" s="153"/>
      <c r="O19596" s="153"/>
      <c r="P19596" s="153"/>
      <c r="Q19596" s="153"/>
      <c r="R19596" s="153"/>
      <c r="S19596" s="152"/>
      <c r="T19596" s="154"/>
    </row>
    <row r="19597" spans="8:20" x14ac:dyDescent="0.25">
      <c r="H19597" s="153"/>
      <c r="I19597" s="151"/>
      <c r="J19597" s="153"/>
      <c r="K19597" s="153"/>
      <c r="L19597" s="153"/>
      <c r="M19597" s="153"/>
      <c r="N19597" s="153"/>
      <c r="O19597" s="153"/>
      <c r="P19597" s="153"/>
      <c r="Q19597" s="153"/>
      <c r="R19597" s="153"/>
      <c r="S19597" s="152"/>
      <c r="T19597" s="154"/>
    </row>
    <row r="19598" spans="8:20" x14ac:dyDescent="0.25">
      <c r="H19598" s="153"/>
      <c r="I19598" s="151"/>
      <c r="J19598" s="153"/>
      <c r="K19598" s="153"/>
      <c r="L19598" s="153"/>
      <c r="M19598" s="153"/>
      <c r="N19598" s="153"/>
      <c r="O19598" s="153"/>
      <c r="P19598" s="153"/>
      <c r="Q19598" s="153"/>
      <c r="R19598" s="153"/>
      <c r="S19598" s="152"/>
      <c r="T19598" s="154"/>
    </row>
    <row r="19599" spans="8:20" x14ac:dyDescent="0.25">
      <c r="H19599" s="153"/>
      <c r="I19599" s="151"/>
      <c r="J19599" s="153"/>
      <c r="K19599" s="153"/>
      <c r="L19599" s="153"/>
      <c r="M19599" s="153"/>
      <c r="N19599" s="153"/>
      <c r="O19599" s="153"/>
      <c r="P19599" s="153"/>
      <c r="Q19599" s="153"/>
      <c r="R19599" s="153"/>
      <c r="S19599" s="152"/>
      <c r="T19599" s="154"/>
    </row>
    <row r="19600" spans="8:20" x14ac:dyDescent="0.25">
      <c r="H19600" s="153"/>
      <c r="I19600" s="151"/>
      <c r="J19600" s="153"/>
      <c r="K19600" s="153"/>
      <c r="L19600" s="153"/>
      <c r="M19600" s="153"/>
      <c r="N19600" s="153"/>
      <c r="O19600" s="153"/>
      <c r="P19600" s="153"/>
      <c r="Q19600" s="153"/>
      <c r="R19600" s="153"/>
      <c r="S19600" s="152"/>
      <c r="T19600" s="154"/>
    </row>
    <row r="19601" spans="8:20" x14ac:dyDescent="0.25">
      <c r="H19601" s="153"/>
      <c r="I19601" s="151"/>
      <c r="J19601" s="153"/>
      <c r="K19601" s="153"/>
      <c r="L19601" s="153"/>
      <c r="M19601" s="153"/>
      <c r="N19601" s="153"/>
      <c r="O19601" s="153"/>
      <c r="P19601" s="153"/>
      <c r="Q19601" s="153"/>
      <c r="R19601" s="153"/>
      <c r="S19601" s="152"/>
      <c r="T19601" s="154"/>
    </row>
    <row r="19602" spans="8:20" x14ac:dyDescent="0.25">
      <c r="H19602" s="153"/>
      <c r="I19602" s="151"/>
      <c r="J19602" s="153"/>
      <c r="K19602" s="153"/>
      <c r="L19602" s="153"/>
      <c r="M19602" s="153"/>
      <c r="N19602" s="153"/>
      <c r="O19602" s="153"/>
      <c r="P19602" s="153"/>
      <c r="Q19602" s="153"/>
      <c r="R19602" s="153"/>
      <c r="S19602" s="152"/>
      <c r="T19602" s="154"/>
    </row>
    <row r="19603" spans="8:20" x14ac:dyDescent="0.25">
      <c r="H19603" s="153"/>
      <c r="I19603" s="151"/>
      <c r="J19603" s="153"/>
      <c r="K19603" s="153"/>
      <c r="L19603" s="153"/>
      <c r="M19603" s="153"/>
      <c r="N19603" s="153"/>
      <c r="O19603" s="153"/>
      <c r="P19603" s="153"/>
      <c r="Q19603" s="153"/>
      <c r="R19603" s="153"/>
      <c r="S19603" s="152"/>
      <c r="T19603" s="154"/>
    </row>
    <row r="19604" spans="8:20" x14ac:dyDescent="0.25">
      <c r="H19604" s="153"/>
      <c r="I19604" s="151"/>
      <c r="J19604" s="153"/>
      <c r="K19604" s="153"/>
      <c r="L19604" s="153"/>
      <c r="M19604" s="153"/>
      <c r="N19604" s="153"/>
      <c r="O19604" s="153"/>
      <c r="P19604" s="153"/>
      <c r="Q19604" s="153"/>
      <c r="R19604" s="153"/>
      <c r="S19604" s="152"/>
      <c r="T19604" s="154"/>
    </row>
    <row r="19605" spans="8:20" x14ac:dyDescent="0.25">
      <c r="H19605" s="153"/>
      <c r="I19605" s="151"/>
      <c r="J19605" s="153"/>
      <c r="K19605" s="153"/>
      <c r="L19605" s="153"/>
      <c r="M19605" s="153"/>
      <c r="N19605" s="153"/>
      <c r="O19605" s="153"/>
      <c r="P19605" s="153"/>
      <c r="Q19605" s="153"/>
      <c r="R19605" s="153"/>
      <c r="S19605" s="152"/>
      <c r="T19605" s="154"/>
    </row>
    <row r="19606" spans="8:20" x14ac:dyDescent="0.25">
      <c r="H19606" s="153"/>
      <c r="I19606" s="151"/>
      <c r="J19606" s="153"/>
      <c r="K19606" s="153"/>
      <c r="L19606" s="153"/>
      <c r="M19606" s="153"/>
      <c r="N19606" s="153"/>
      <c r="O19606" s="153"/>
      <c r="P19606" s="153"/>
      <c r="Q19606" s="153"/>
      <c r="R19606" s="153"/>
      <c r="S19606" s="152"/>
      <c r="T19606" s="154"/>
    </row>
    <row r="19607" spans="8:20" x14ac:dyDescent="0.25">
      <c r="H19607" s="153"/>
      <c r="I19607" s="151"/>
      <c r="J19607" s="153"/>
      <c r="K19607" s="153"/>
      <c r="L19607" s="153"/>
      <c r="M19607" s="153"/>
      <c r="N19607" s="153"/>
      <c r="O19607" s="153"/>
      <c r="P19607" s="153"/>
      <c r="Q19607" s="153"/>
      <c r="R19607" s="153"/>
      <c r="S19607" s="152"/>
      <c r="T19607" s="154"/>
    </row>
    <row r="19608" spans="8:20" x14ac:dyDescent="0.25">
      <c r="H19608" s="153"/>
      <c r="I19608" s="151"/>
      <c r="J19608" s="153"/>
      <c r="K19608" s="153"/>
      <c r="L19608" s="153"/>
      <c r="M19608" s="153"/>
      <c r="N19608" s="153"/>
      <c r="O19608" s="153"/>
      <c r="P19608" s="153"/>
      <c r="Q19608" s="153"/>
      <c r="R19608" s="153"/>
      <c r="S19608" s="152"/>
      <c r="T19608" s="154"/>
    </row>
    <row r="19609" spans="8:20" x14ac:dyDescent="0.25">
      <c r="H19609" s="153"/>
      <c r="I19609" s="151"/>
      <c r="J19609" s="153"/>
      <c r="K19609" s="153"/>
      <c r="L19609" s="153"/>
      <c r="M19609" s="153"/>
      <c r="N19609" s="153"/>
      <c r="O19609" s="153"/>
      <c r="P19609" s="153"/>
      <c r="Q19609" s="153"/>
      <c r="R19609" s="153"/>
      <c r="S19609" s="152"/>
      <c r="T19609" s="154"/>
    </row>
    <row r="19610" spans="8:20" x14ac:dyDescent="0.25">
      <c r="H19610" s="153"/>
      <c r="I19610" s="151"/>
      <c r="J19610" s="153"/>
      <c r="K19610" s="153"/>
      <c r="L19610" s="153"/>
      <c r="M19610" s="153"/>
      <c r="N19610" s="153"/>
      <c r="O19610" s="153"/>
      <c r="P19610" s="153"/>
      <c r="Q19610" s="153"/>
      <c r="R19610" s="153"/>
      <c r="S19610" s="152"/>
      <c r="T19610" s="154"/>
    </row>
    <row r="19611" spans="8:20" x14ac:dyDescent="0.25">
      <c r="H19611" s="153"/>
      <c r="I19611" s="151"/>
      <c r="J19611" s="153"/>
      <c r="K19611" s="153"/>
      <c r="L19611" s="153"/>
      <c r="M19611" s="153"/>
      <c r="N19611" s="153"/>
      <c r="O19611" s="153"/>
      <c r="P19611" s="153"/>
      <c r="Q19611" s="153"/>
      <c r="R19611" s="153"/>
      <c r="S19611" s="152"/>
      <c r="T19611" s="154"/>
    </row>
    <row r="19612" spans="8:20" x14ac:dyDescent="0.25">
      <c r="H19612" s="153"/>
      <c r="I19612" s="151"/>
      <c r="J19612" s="153"/>
      <c r="K19612" s="153"/>
      <c r="L19612" s="153"/>
      <c r="M19612" s="153"/>
      <c r="N19612" s="153"/>
      <c r="O19612" s="153"/>
      <c r="P19612" s="153"/>
      <c r="Q19612" s="153"/>
      <c r="R19612" s="153"/>
      <c r="S19612" s="152"/>
      <c r="T19612" s="154"/>
    </row>
    <row r="19613" spans="8:20" x14ac:dyDescent="0.25">
      <c r="H19613" s="153"/>
      <c r="I19613" s="151"/>
      <c r="J19613" s="153"/>
      <c r="K19613" s="153"/>
      <c r="L19613" s="153"/>
      <c r="M19613" s="153"/>
      <c r="N19613" s="153"/>
      <c r="O19613" s="153"/>
      <c r="P19613" s="153"/>
      <c r="Q19613" s="153"/>
      <c r="R19613" s="153"/>
      <c r="S19613" s="152"/>
      <c r="T19613" s="154"/>
    </row>
    <row r="19614" spans="8:20" x14ac:dyDescent="0.25">
      <c r="H19614" s="153"/>
      <c r="I19614" s="151"/>
      <c r="J19614" s="153"/>
      <c r="K19614" s="153"/>
      <c r="L19614" s="153"/>
      <c r="M19614" s="153"/>
      <c r="N19614" s="153"/>
      <c r="O19614" s="153"/>
      <c r="P19614" s="153"/>
      <c r="Q19614" s="153"/>
      <c r="R19614" s="153"/>
      <c r="S19614" s="152"/>
      <c r="T19614" s="154"/>
    </row>
    <row r="19615" spans="8:20" x14ac:dyDescent="0.25">
      <c r="H19615" s="153"/>
      <c r="I19615" s="151"/>
      <c r="J19615" s="153"/>
      <c r="K19615" s="153"/>
      <c r="L19615" s="153"/>
      <c r="M19615" s="153"/>
      <c r="N19615" s="153"/>
      <c r="O19615" s="153"/>
      <c r="P19615" s="153"/>
      <c r="Q19615" s="153"/>
      <c r="R19615" s="153"/>
      <c r="S19615" s="152"/>
      <c r="T19615" s="154"/>
    </row>
    <row r="19616" spans="8:20" x14ac:dyDescent="0.25">
      <c r="H19616" s="153"/>
      <c r="I19616" s="151"/>
      <c r="J19616" s="153"/>
      <c r="K19616" s="153"/>
      <c r="L19616" s="153"/>
      <c r="M19616" s="153"/>
      <c r="N19616" s="153"/>
      <c r="O19616" s="153"/>
      <c r="P19616" s="153"/>
      <c r="Q19616" s="153"/>
      <c r="R19616" s="153"/>
      <c r="S19616" s="152"/>
      <c r="T19616" s="154"/>
    </row>
    <row r="19617" spans="8:20" x14ac:dyDescent="0.25">
      <c r="H19617" s="153"/>
      <c r="I19617" s="151"/>
      <c r="J19617" s="153"/>
      <c r="K19617" s="153"/>
      <c r="L19617" s="153"/>
      <c r="M19617" s="153"/>
      <c r="N19617" s="153"/>
      <c r="O19617" s="153"/>
      <c r="P19617" s="153"/>
      <c r="Q19617" s="153"/>
      <c r="R19617" s="153"/>
      <c r="S19617" s="152"/>
      <c r="T19617" s="154"/>
    </row>
    <row r="19618" spans="8:20" x14ac:dyDescent="0.25">
      <c r="H19618" s="153"/>
      <c r="I19618" s="151"/>
      <c r="J19618" s="153"/>
      <c r="K19618" s="153"/>
      <c r="L19618" s="153"/>
      <c r="M19618" s="153"/>
      <c r="N19618" s="153"/>
      <c r="O19618" s="153"/>
      <c r="P19618" s="153"/>
      <c r="Q19618" s="153"/>
      <c r="R19618" s="153"/>
      <c r="S19618" s="152"/>
      <c r="T19618" s="154"/>
    </row>
    <row r="19619" spans="8:20" x14ac:dyDescent="0.25">
      <c r="H19619" s="153"/>
      <c r="I19619" s="151"/>
      <c r="J19619" s="153"/>
      <c r="K19619" s="153"/>
      <c r="L19619" s="153"/>
      <c r="M19619" s="153"/>
      <c r="N19619" s="153"/>
      <c r="O19619" s="153"/>
      <c r="P19619" s="153"/>
      <c r="Q19619" s="153"/>
      <c r="R19619" s="153"/>
      <c r="S19619" s="152"/>
      <c r="T19619" s="154"/>
    </row>
    <row r="19620" spans="8:20" x14ac:dyDescent="0.25">
      <c r="H19620" s="153"/>
      <c r="I19620" s="151"/>
      <c r="J19620" s="153"/>
      <c r="K19620" s="153"/>
      <c r="L19620" s="153"/>
      <c r="M19620" s="153"/>
      <c r="N19620" s="153"/>
      <c r="O19620" s="153"/>
      <c r="P19620" s="153"/>
      <c r="Q19620" s="153"/>
      <c r="R19620" s="153"/>
      <c r="S19620" s="152"/>
      <c r="T19620" s="154"/>
    </row>
    <row r="19621" spans="8:20" x14ac:dyDescent="0.25">
      <c r="H19621" s="153"/>
      <c r="I19621" s="151"/>
      <c r="J19621" s="153"/>
      <c r="K19621" s="153"/>
      <c r="L19621" s="153"/>
      <c r="M19621" s="153"/>
      <c r="N19621" s="153"/>
      <c r="O19621" s="153"/>
      <c r="P19621" s="153"/>
      <c r="Q19621" s="153"/>
      <c r="R19621" s="153"/>
      <c r="S19621" s="152"/>
      <c r="T19621" s="154"/>
    </row>
    <row r="19622" spans="8:20" x14ac:dyDescent="0.25">
      <c r="H19622" s="153"/>
      <c r="I19622" s="151"/>
      <c r="J19622" s="153"/>
      <c r="K19622" s="153"/>
      <c r="L19622" s="153"/>
      <c r="M19622" s="153"/>
      <c r="N19622" s="153"/>
      <c r="O19622" s="153"/>
      <c r="P19622" s="153"/>
      <c r="Q19622" s="153"/>
      <c r="R19622" s="153"/>
      <c r="S19622" s="152"/>
      <c r="T19622" s="154"/>
    </row>
    <row r="19623" spans="8:20" x14ac:dyDescent="0.25">
      <c r="H19623" s="153"/>
      <c r="I19623" s="151"/>
      <c r="J19623" s="153"/>
      <c r="K19623" s="153"/>
      <c r="L19623" s="153"/>
      <c r="M19623" s="153"/>
      <c r="N19623" s="153"/>
      <c r="O19623" s="153"/>
      <c r="P19623" s="153"/>
      <c r="Q19623" s="153"/>
      <c r="R19623" s="153"/>
      <c r="S19623" s="152"/>
      <c r="T19623" s="154"/>
    </row>
    <row r="19624" spans="8:20" x14ac:dyDescent="0.25">
      <c r="H19624" s="153"/>
      <c r="I19624" s="151"/>
      <c r="J19624" s="153"/>
      <c r="K19624" s="153"/>
      <c r="L19624" s="153"/>
      <c r="M19624" s="153"/>
      <c r="N19624" s="153"/>
      <c r="O19624" s="153"/>
      <c r="P19624" s="153"/>
      <c r="Q19624" s="153"/>
      <c r="R19624" s="153"/>
      <c r="S19624" s="152"/>
      <c r="T19624" s="154"/>
    </row>
    <row r="19625" spans="8:20" x14ac:dyDescent="0.25">
      <c r="H19625" s="153"/>
      <c r="I19625" s="151"/>
      <c r="J19625" s="153"/>
      <c r="K19625" s="153"/>
      <c r="L19625" s="153"/>
      <c r="M19625" s="153"/>
      <c r="N19625" s="153"/>
      <c r="O19625" s="153"/>
      <c r="P19625" s="153"/>
      <c r="Q19625" s="153"/>
      <c r="R19625" s="153"/>
      <c r="S19625" s="152"/>
      <c r="T19625" s="154"/>
    </row>
    <row r="19626" spans="8:20" x14ac:dyDescent="0.25">
      <c r="H19626" s="153"/>
      <c r="I19626" s="151"/>
      <c r="J19626" s="153"/>
      <c r="K19626" s="153"/>
      <c r="L19626" s="153"/>
      <c r="M19626" s="153"/>
      <c r="N19626" s="153"/>
      <c r="O19626" s="153"/>
      <c r="P19626" s="153"/>
      <c r="Q19626" s="153"/>
      <c r="R19626" s="153"/>
      <c r="S19626" s="152"/>
      <c r="T19626" s="154"/>
    </row>
    <row r="19627" spans="8:20" x14ac:dyDescent="0.25">
      <c r="H19627" s="153"/>
      <c r="I19627" s="151"/>
      <c r="J19627" s="153"/>
      <c r="K19627" s="153"/>
      <c r="L19627" s="153"/>
      <c r="M19627" s="153"/>
      <c r="N19627" s="153"/>
      <c r="O19627" s="153"/>
      <c r="P19627" s="153"/>
      <c r="Q19627" s="153"/>
      <c r="R19627" s="153"/>
      <c r="S19627" s="152"/>
      <c r="T19627" s="154"/>
    </row>
    <row r="19628" spans="8:20" x14ac:dyDescent="0.25">
      <c r="H19628" s="153"/>
      <c r="I19628" s="151"/>
      <c r="J19628" s="153"/>
      <c r="K19628" s="153"/>
      <c r="L19628" s="153"/>
      <c r="M19628" s="153"/>
      <c r="N19628" s="153"/>
      <c r="O19628" s="153"/>
      <c r="P19628" s="153"/>
      <c r="Q19628" s="153"/>
      <c r="R19628" s="153"/>
      <c r="S19628" s="152"/>
      <c r="T19628" s="154"/>
    </row>
    <row r="19629" spans="8:20" x14ac:dyDescent="0.25">
      <c r="H19629" s="153"/>
      <c r="I19629" s="151"/>
      <c r="J19629" s="153"/>
      <c r="K19629" s="153"/>
      <c r="L19629" s="153"/>
      <c r="M19629" s="153"/>
      <c r="N19629" s="153"/>
      <c r="O19629" s="153"/>
      <c r="P19629" s="153"/>
      <c r="Q19629" s="153"/>
      <c r="R19629" s="153"/>
      <c r="S19629" s="152"/>
      <c r="T19629" s="154"/>
    </row>
    <row r="19630" spans="8:20" x14ac:dyDescent="0.25">
      <c r="H19630" s="153"/>
      <c r="I19630" s="151"/>
      <c r="J19630" s="153"/>
      <c r="K19630" s="153"/>
      <c r="L19630" s="153"/>
      <c r="M19630" s="153"/>
      <c r="N19630" s="153"/>
      <c r="O19630" s="153"/>
      <c r="P19630" s="153"/>
      <c r="Q19630" s="153"/>
      <c r="R19630" s="153"/>
      <c r="S19630" s="152"/>
      <c r="T19630" s="154"/>
    </row>
    <row r="19631" spans="8:20" x14ac:dyDescent="0.25">
      <c r="H19631" s="153"/>
      <c r="I19631" s="151"/>
      <c r="J19631" s="153"/>
      <c r="K19631" s="153"/>
      <c r="L19631" s="153"/>
      <c r="M19631" s="153"/>
      <c r="N19631" s="153"/>
      <c r="O19631" s="153"/>
      <c r="P19631" s="153"/>
      <c r="Q19631" s="153"/>
      <c r="R19631" s="153"/>
      <c r="S19631" s="152"/>
      <c r="T19631" s="154"/>
    </row>
    <row r="19632" spans="8:20" x14ac:dyDescent="0.25">
      <c r="H19632" s="153"/>
      <c r="I19632" s="151"/>
      <c r="J19632" s="153"/>
      <c r="K19632" s="153"/>
      <c r="L19632" s="153"/>
      <c r="M19632" s="153"/>
      <c r="N19632" s="153"/>
      <c r="O19632" s="153"/>
      <c r="P19632" s="153"/>
      <c r="Q19632" s="153"/>
      <c r="R19632" s="153"/>
      <c r="S19632" s="152"/>
      <c r="T19632" s="154"/>
    </row>
    <row r="19633" spans="8:20" x14ac:dyDescent="0.25">
      <c r="H19633" s="153"/>
      <c r="I19633" s="151"/>
      <c r="J19633" s="153"/>
      <c r="K19633" s="153"/>
      <c r="L19633" s="153"/>
      <c r="M19633" s="153"/>
      <c r="N19633" s="153"/>
      <c r="O19633" s="153"/>
      <c r="P19633" s="153"/>
      <c r="Q19633" s="153"/>
      <c r="R19633" s="153"/>
      <c r="S19633" s="152"/>
      <c r="T19633" s="154"/>
    </row>
    <row r="19634" spans="8:20" x14ac:dyDescent="0.25">
      <c r="H19634" s="153"/>
      <c r="I19634" s="151"/>
      <c r="J19634" s="153"/>
      <c r="K19634" s="153"/>
      <c r="L19634" s="153"/>
      <c r="M19634" s="153"/>
      <c r="N19634" s="153"/>
      <c r="O19634" s="153"/>
      <c r="P19634" s="153"/>
      <c r="Q19634" s="153"/>
      <c r="R19634" s="153"/>
      <c r="S19634" s="152"/>
      <c r="T19634" s="154"/>
    </row>
    <row r="19635" spans="8:20" x14ac:dyDescent="0.25">
      <c r="H19635" s="153"/>
      <c r="I19635" s="151"/>
      <c r="J19635" s="153"/>
      <c r="K19635" s="153"/>
      <c r="L19635" s="153"/>
      <c r="M19635" s="153"/>
      <c r="N19635" s="153"/>
      <c r="O19635" s="153"/>
      <c r="P19635" s="153"/>
      <c r="Q19635" s="153"/>
      <c r="R19635" s="153"/>
      <c r="S19635" s="152"/>
      <c r="T19635" s="154"/>
    </row>
    <row r="19636" spans="8:20" x14ac:dyDescent="0.25">
      <c r="H19636" s="153"/>
      <c r="I19636" s="151"/>
      <c r="J19636" s="153"/>
      <c r="K19636" s="153"/>
      <c r="L19636" s="153"/>
      <c r="M19636" s="153"/>
      <c r="N19636" s="153"/>
      <c r="O19636" s="153"/>
      <c r="P19636" s="153"/>
      <c r="Q19636" s="153"/>
      <c r="R19636" s="153"/>
      <c r="S19636" s="152"/>
      <c r="T19636" s="154"/>
    </row>
    <row r="19637" spans="8:20" x14ac:dyDescent="0.25">
      <c r="H19637" s="153"/>
      <c r="I19637" s="151"/>
      <c r="J19637" s="153"/>
      <c r="K19637" s="153"/>
      <c r="L19637" s="153"/>
      <c r="M19637" s="153"/>
      <c r="N19637" s="153"/>
      <c r="O19637" s="153"/>
      <c r="P19637" s="153"/>
      <c r="Q19637" s="153"/>
      <c r="R19637" s="153"/>
      <c r="S19637" s="152"/>
      <c r="T19637" s="154"/>
    </row>
    <row r="19638" spans="8:20" x14ac:dyDescent="0.25">
      <c r="H19638" s="153"/>
      <c r="I19638" s="151"/>
      <c r="J19638" s="153"/>
      <c r="K19638" s="153"/>
      <c r="L19638" s="153"/>
      <c r="M19638" s="153"/>
      <c r="N19638" s="153"/>
      <c r="O19638" s="153"/>
      <c r="P19638" s="153"/>
      <c r="Q19638" s="153"/>
      <c r="R19638" s="153"/>
      <c r="S19638" s="152"/>
      <c r="T19638" s="154"/>
    </row>
    <row r="19639" spans="8:20" x14ac:dyDescent="0.25">
      <c r="H19639" s="153"/>
      <c r="I19639" s="151"/>
      <c r="J19639" s="153"/>
      <c r="K19639" s="153"/>
      <c r="L19639" s="153"/>
      <c r="M19639" s="153"/>
      <c r="N19639" s="153"/>
      <c r="O19639" s="153"/>
      <c r="P19639" s="153"/>
      <c r="Q19639" s="153"/>
      <c r="R19639" s="153"/>
      <c r="S19639" s="152"/>
      <c r="T19639" s="154"/>
    </row>
    <row r="19640" spans="8:20" x14ac:dyDescent="0.25">
      <c r="H19640" s="153"/>
      <c r="I19640" s="151"/>
      <c r="J19640" s="153"/>
      <c r="K19640" s="153"/>
      <c r="L19640" s="153"/>
      <c r="M19640" s="153"/>
      <c r="N19640" s="153"/>
      <c r="O19640" s="153"/>
      <c r="P19640" s="153"/>
      <c r="Q19640" s="153"/>
      <c r="R19640" s="153"/>
      <c r="S19640" s="152"/>
      <c r="T19640" s="154"/>
    </row>
    <row r="19641" spans="8:20" x14ac:dyDescent="0.25">
      <c r="H19641" s="153"/>
      <c r="I19641" s="151"/>
      <c r="J19641" s="153"/>
      <c r="K19641" s="153"/>
      <c r="L19641" s="153"/>
      <c r="M19641" s="153"/>
      <c r="N19641" s="153"/>
      <c r="O19641" s="153"/>
      <c r="P19641" s="153"/>
      <c r="Q19641" s="153"/>
      <c r="R19641" s="153"/>
      <c r="S19641" s="152"/>
      <c r="T19641" s="154"/>
    </row>
    <row r="19642" spans="8:20" x14ac:dyDescent="0.25">
      <c r="H19642" s="153"/>
      <c r="I19642" s="151"/>
      <c r="J19642" s="153"/>
      <c r="K19642" s="153"/>
      <c r="L19642" s="153"/>
      <c r="M19642" s="153"/>
      <c r="N19642" s="153"/>
      <c r="O19642" s="153"/>
      <c r="P19642" s="153"/>
      <c r="Q19642" s="153"/>
      <c r="R19642" s="153"/>
      <c r="S19642" s="152"/>
      <c r="T19642" s="154"/>
    </row>
    <row r="19643" spans="8:20" x14ac:dyDescent="0.25">
      <c r="H19643" s="153"/>
      <c r="I19643" s="151"/>
      <c r="J19643" s="153"/>
      <c r="K19643" s="153"/>
      <c r="L19643" s="153"/>
      <c r="M19643" s="153"/>
      <c r="N19643" s="153"/>
      <c r="O19643" s="153"/>
      <c r="P19643" s="153"/>
      <c r="Q19643" s="153"/>
      <c r="R19643" s="153"/>
      <c r="S19643" s="152"/>
      <c r="T19643" s="154"/>
    </row>
    <row r="19644" spans="8:20" x14ac:dyDescent="0.25">
      <c r="H19644" s="153"/>
      <c r="I19644" s="151"/>
      <c r="J19644" s="153"/>
      <c r="K19644" s="153"/>
      <c r="L19644" s="153"/>
      <c r="M19644" s="153"/>
      <c r="N19644" s="153"/>
      <c r="O19644" s="153"/>
      <c r="P19644" s="153"/>
      <c r="Q19644" s="153"/>
      <c r="R19644" s="153"/>
      <c r="S19644" s="152"/>
      <c r="T19644" s="154"/>
    </row>
    <row r="19645" spans="8:20" x14ac:dyDescent="0.25">
      <c r="H19645" s="153"/>
      <c r="I19645" s="151"/>
      <c r="J19645" s="153"/>
      <c r="K19645" s="153"/>
      <c r="L19645" s="153"/>
      <c r="M19645" s="153"/>
      <c r="N19645" s="153"/>
      <c r="O19645" s="153"/>
      <c r="P19645" s="153"/>
      <c r="Q19645" s="153"/>
      <c r="R19645" s="153"/>
      <c r="S19645" s="152"/>
      <c r="T19645" s="154"/>
    </row>
    <row r="19646" spans="8:20" x14ac:dyDescent="0.25">
      <c r="H19646" s="153"/>
      <c r="I19646" s="151"/>
      <c r="J19646" s="153"/>
      <c r="K19646" s="153"/>
      <c r="L19646" s="153"/>
      <c r="M19646" s="153"/>
      <c r="N19646" s="153"/>
      <c r="O19646" s="153"/>
      <c r="P19646" s="153"/>
      <c r="Q19646" s="153"/>
      <c r="R19646" s="153"/>
      <c r="S19646" s="152"/>
      <c r="T19646" s="154"/>
    </row>
    <row r="19647" spans="8:20" x14ac:dyDescent="0.25">
      <c r="H19647" s="153"/>
      <c r="I19647" s="151"/>
      <c r="J19647" s="153"/>
      <c r="K19647" s="153"/>
      <c r="L19647" s="153"/>
      <c r="M19647" s="153"/>
      <c r="N19647" s="153"/>
      <c r="O19647" s="153"/>
      <c r="P19647" s="153"/>
      <c r="Q19647" s="153"/>
      <c r="R19647" s="153"/>
      <c r="S19647" s="152"/>
      <c r="T19647" s="154"/>
    </row>
    <row r="19648" spans="8:20" x14ac:dyDescent="0.25">
      <c r="H19648" s="153"/>
      <c r="I19648" s="151"/>
      <c r="J19648" s="153"/>
      <c r="K19648" s="153"/>
      <c r="L19648" s="153"/>
      <c r="M19648" s="153"/>
      <c r="N19648" s="153"/>
      <c r="O19648" s="153"/>
      <c r="P19648" s="153"/>
      <c r="Q19648" s="153"/>
      <c r="R19648" s="153"/>
      <c r="S19648" s="152"/>
      <c r="T19648" s="154"/>
    </row>
    <row r="19649" spans="8:20" x14ac:dyDescent="0.25">
      <c r="H19649" s="153"/>
      <c r="I19649" s="151"/>
      <c r="J19649" s="153"/>
      <c r="K19649" s="153"/>
      <c r="L19649" s="153"/>
      <c r="M19649" s="153"/>
      <c r="N19649" s="153"/>
      <c r="O19649" s="153"/>
      <c r="P19649" s="153"/>
      <c r="Q19649" s="153"/>
      <c r="R19649" s="153"/>
      <c r="S19649" s="152"/>
      <c r="T19649" s="154"/>
    </row>
    <row r="19650" spans="8:20" x14ac:dyDescent="0.25">
      <c r="H19650" s="153"/>
      <c r="I19650" s="151"/>
      <c r="J19650" s="153"/>
      <c r="K19650" s="153"/>
      <c r="L19650" s="153"/>
      <c r="M19650" s="153"/>
      <c r="N19650" s="153"/>
      <c r="O19650" s="153"/>
      <c r="P19650" s="153"/>
      <c r="Q19650" s="153"/>
      <c r="R19650" s="153"/>
      <c r="S19650" s="152"/>
      <c r="T19650" s="154"/>
    </row>
    <row r="19651" spans="8:20" x14ac:dyDescent="0.25">
      <c r="H19651" s="153"/>
      <c r="I19651" s="151"/>
      <c r="J19651" s="153"/>
      <c r="K19651" s="153"/>
      <c r="L19651" s="153"/>
      <c r="M19651" s="153"/>
      <c r="N19651" s="153"/>
      <c r="O19651" s="153"/>
      <c r="P19651" s="153"/>
      <c r="Q19651" s="153"/>
      <c r="R19651" s="153"/>
      <c r="S19651" s="152"/>
      <c r="T19651" s="154"/>
    </row>
    <row r="19652" spans="8:20" x14ac:dyDescent="0.25">
      <c r="H19652" s="153"/>
      <c r="I19652" s="151"/>
      <c r="J19652" s="153"/>
      <c r="K19652" s="153"/>
      <c r="L19652" s="153"/>
      <c r="M19652" s="153"/>
      <c r="N19652" s="153"/>
      <c r="O19652" s="153"/>
      <c r="P19652" s="153"/>
      <c r="Q19652" s="153"/>
      <c r="R19652" s="153"/>
      <c r="S19652" s="152"/>
      <c r="T19652" s="154"/>
    </row>
    <row r="19653" spans="8:20" x14ac:dyDescent="0.25">
      <c r="H19653" s="153"/>
      <c r="I19653" s="151"/>
      <c r="J19653" s="153"/>
      <c r="K19653" s="153"/>
      <c r="L19653" s="153"/>
      <c r="M19653" s="153"/>
      <c r="N19653" s="153"/>
      <c r="O19653" s="153"/>
      <c r="P19653" s="153"/>
      <c r="Q19653" s="153"/>
      <c r="R19653" s="153"/>
      <c r="S19653" s="152"/>
      <c r="T19653" s="154"/>
    </row>
    <row r="19654" spans="8:20" x14ac:dyDescent="0.25">
      <c r="H19654" s="153"/>
      <c r="I19654" s="151"/>
      <c r="J19654" s="153"/>
      <c r="K19654" s="153"/>
      <c r="L19654" s="153"/>
      <c r="M19654" s="153"/>
      <c r="N19654" s="153"/>
      <c r="O19654" s="153"/>
      <c r="P19654" s="153"/>
      <c r="Q19654" s="153"/>
      <c r="R19654" s="153"/>
      <c r="S19654" s="152"/>
      <c r="T19654" s="154"/>
    </row>
    <row r="19655" spans="8:20" x14ac:dyDescent="0.25">
      <c r="H19655" s="153"/>
      <c r="I19655" s="151"/>
      <c r="J19655" s="153"/>
      <c r="K19655" s="153"/>
      <c r="L19655" s="153"/>
      <c r="M19655" s="153"/>
      <c r="N19655" s="153"/>
      <c r="O19655" s="153"/>
      <c r="P19655" s="153"/>
      <c r="Q19655" s="153"/>
      <c r="R19655" s="153"/>
      <c r="S19655" s="152"/>
      <c r="T19655" s="154"/>
    </row>
    <row r="19656" spans="8:20" x14ac:dyDescent="0.25">
      <c r="H19656" s="153"/>
      <c r="I19656" s="151"/>
      <c r="J19656" s="153"/>
      <c r="K19656" s="153"/>
      <c r="L19656" s="153"/>
      <c r="M19656" s="153"/>
      <c r="N19656" s="153"/>
      <c r="O19656" s="153"/>
      <c r="P19656" s="153"/>
      <c r="Q19656" s="153"/>
      <c r="R19656" s="153"/>
      <c r="S19656" s="152"/>
      <c r="T19656" s="154"/>
    </row>
    <row r="19657" spans="8:20" x14ac:dyDescent="0.25">
      <c r="H19657" s="153"/>
      <c r="I19657" s="151"/>
      <c r="J19657" s="153"/>
      <c r="K19657" s="153"/>
      <c r="L19657" s="153"/>
      <c r="M19657" s="153"/>
      <c r="N19657" s="153"/>
      <c r="O19657" s="153"/>
      <c r="P19657" s="153"/>
      <c r="Q19657" s="153"/>
      <c r="R19657" s="153"/>
      <c r="S19657" s="152"/>
      <c r="T19657" s="154"/>
    </row>
    <row r="19658" spans="8:20" x14ac:dyDescent="0.25">
      <c r="H19658" s="153"/>
      <c r="I19658" s="151"/>
      <c r="J19658" s="153"/>
      <c r="K19658" s="153"/>
      <c r="L19658" s="153"/>
      <c r="M19658" s="153"/>
      <c r="N19658" s="153"/>
      <c r="O19658" s="153"/>
      <c r="P19658" s="153"/>
      <c r="Q19658" s="153"/>
      <c r="R19658" s="153"/>
      <c r="S19658" s="152"/>
      <c r="T19658" s="154"/>
    </row>
    <row r="19659" spans="8:20" x14ac:dyDescent="0.25">
      <c r="H19659" s="153"/>
      <c r="I19659" s="151"/>
      <c r="J19659" s="153"/>
      <c r="K19659" s="153"/>
      <c r="L19659" s="153"/>
      <c r="M19659" s="153"/>
      <c r="N19659" s="153"/>
      <c r="O19659" s="153"/>
      <c r="P19659" s="153"/>
      <c r="Q19659" s="153"/>
      <c r="R19659" s="153"/>
      <c r="S19659" s="152"/>
      <c r="T19659" s="154"/>
    </row>
    <row r="19660" spans="8:20" x14ac:dyDescent="0.25">
      <c r="H19660" s="153"/>
      <c r="I19660" s="151"/>
      <c r="J19660" s="153"/>
      <c r="K19660" s="153"/>
      <c r="L19660" s="153"/>
      <c r="M19660" s="153"/>
      <c r="N19660" s="153"/>
      <c r="O19660" s="153"/>
      <c r="P19660" s="153"/>
      <c r="Q19660" s="153"/>
      <c r="R19660" s="153"/>
      <c r="S19660" s="152"/>
      <c r="T19660" s="154"/>
    </row>
    <row r="19661" spans="8:20" x14ac:dyDescent="0.25">
      <c r="H19661" s="153"/>
      <c r="I19661" s="151"/>
      <c r="J19661" s="153"/>
      <c r="K19661" s="153"/>
      <c r="L19661" s="153"/>
      <c r="M19661" s="153"/>
      <c r="N19661" s="153"/>
      <c r="O19661" s="153"/>
      <c r="P19661" s="153"/>
      <c r="Q19661" s="153"/>
      <c r="R19661" s="153"/>
      <c r="S19661" s="152"/>
      <c r="T19661" s="154"/>
    </row>
    <row r="19662" spans="8:20" x14ac:dyDescent="0.25">
      <c r="H19662" s="153"/>
      <c r="I19662" s="151"/>
      <c r="J19662" s="153"/>
      <c r="K19662" s="153"/>
      <c r="L19662" s="153"/>
      <c r="M19662" s="153"/>
      <c r="N19662" s="153"/>
      <c r="O19662" s="153"/>
      <c r="P19662" s="153"/>
      <c r="Q19662" s="153"/>
      <c r="R19662" s="153"/>
      <c r="S19662" s="152"/>
      <c r="T19662" s="154"/>
    </row>
    <row r="19663" spans="8:20" x14ac:dyDescent="0.25">
      <c r="H19663" s="153"/>
      <c r="I19663" s="151"/>
      <c r="J19663" s="153"/>
      <c r="K19663" s="153"/>
      <c r="L19663" s="153"/>
      <c r="M19663" s="153"/>
      <c r="N19663" s="153"/>
      <c r="O19663" s="153"/>
      <c r="P19663" s="153"/>
      <c r="Q19663" s="153"/>
      <c r="R19663" s="153"/>
      <c r="S19663" s="152"/>
      <c r="T19663" s="154"/>
    </row>
    <row r="19664" spans="8:20" x14ac:dyDescent="0.25">
      <c r="H19664" s="153"/>
      <c r="I19664" s="151"/>
      <c r="J19664" s="153"/>
      <c r="K19664" s="153"/>
      <c r="L19664" s="153"/>
      <c r="M19664" s="153"/>
      <c r="N19664" s="153"/>
      <c r="O19664" s="153"/>
      <c r="P19664" s="153"/>
      <c r="Q19664" s="153"/>
      <c r="R19664" s="153"/>
      <c r="S19664" s="152"/>
      <c r="T19664" s="154"/>
    </row>
    <row r="19665" spans="8:20" x14ac:dyDescent="0.25">
      <c r="H19665" s="153"/>
      <c r="I19665" s="151"/>
      <c r="J19665" s="153"/>
      <c r="K19665" s="153"/>
      <c r="L19665" s="153"/>
      <c r="M19665" s="153"/>
      <c r="N19665" s="153"/>
      <c r="O19665" s="153"/>
      <c r="P19665" s="153"/>
      <c r="Q19665" s="153"/>
      <c r="R19665" s="153"/>
      <c r="S19665" s="152"/>
      <c r="T19665" s="154"/>
    </row>
    <row r="19666" spans="8:20" x14ac:dyDescent="0.25">
      <c r="H19666" s="153"/>
      <c r="I19666" s="151"/>
      <c r="J19666" s="153"/>
      <c r="K19666" s="153"/>
      <c r="L19666" s="153"/>
      <c r="M19666" s="153"/>
      <c r="N19666" s="153"/>
      <c r="O19666" s="153"/>
      <c r="P19666" s="153"/>
      <c r="Q19666" s="153"/>
      <c r="R19666" s="153"/>
      <c r="S19666" s="152"/>
      <c r="T19666" s="154"/>
    </row>
    <row r="19667" spans="8:20" x14ac:dyDescent="0.25">
      <c r="H19667" s="153"/>
      <c r="I19667" s="151"/>
      <c r="J19667" s="153"/>
      <c r="K19667" s="153"/>
      <c r="L19667" s="153"/>
      <c r="M19667" s="153"/>
      <c r="N19667" s="153"/>
      <c r="O19667" s="153"/>
      <c r="P19667" s="153"/>
      <c r="Q19667" s="153"/>
      <c r="R19667" s="153"/>
      <c r="S19667" s="152"/>
      <c r="T19667" s="154"/>
    </row>
    <row r="19668" spans="8:20" x14ac:dyDescent="0.25">
      <c r="H19668" s="153"/>
      <c r="I19668" s="151"/>
      <c r="J19668" s="153"/>
      <c r="K19668" s="153"/>
      <c r="L19668" s="153"/>
      <c r="M19668" s="153"/>
      <c r="N19668" s="153"/>
      <c r="O19668" s="153"/>
      <c r="P19668" s="153"/>
      <c r="Q19668" s="153"/>
      <c r="R19668" s="153"/>
      <c r="S19668" s="152"/>
      <c r="T19668" s="154"/>
    </row>
    <row r="19669" spans="8:20" x14ac:dyDescent="0.25">
      <c r="H19669" s="153"/>
      <c r="I19669" s="151"/>
      <c r="J19669" s="153"/>
      <c r="K19669" s="153"/>
      <c r="L19669" s="153"/>
      <c r="M19669" s="153"/>
      <c r="N19669" s="153"/>
      <c r="O19669" s="153"/>
      <c r="P19669" s="153"/>
      <c r="Q19669" s="153"/>
      <c r="R19669" s="153"/>
      <c r="S19669" s="152"/>
      <c r="T19669" s="154"/>
    </row>
    <row r="19670" spans="8:20" x14ac:dyDescent="0.25">
      <c r="H19670" s="153"/>
      <c r="I19670" s="151"/>
      <c r="J19670" s="153"/>
      <c r="K19670" s="153"/>
      <c r="L19670" s="153"/>
      <c r="M19670" s="153"/>
      <c r="N19670" s="153"/>
      <c r="O19670" s="153"/>
      <c r="P19670" s="153"/>
      <c r="Q19670" s="153"/>
      <c r="R19670" s="153"/>
      <c r="S19670" s="152"/>
      <c r="T19670" s="154"/>
    </row>
    <row r="19671" spans="8:20" x14ac:dyDescent="0.25">
      <c r="H19671" s="153"/>
      <c r="I19671" s="151"/>
      <c r="J19671" s="153"/>
      <c r="K19671" s="153"/>
      <c r="L19671" s="153"/>
      <c r="M19671" s="153"/>
      <c r="N19671" s="153"/>
      <c r="O19671" s="153"/>
      <c r="P19671" s="153"/>
      <c r="Q19671" s="153"/>
      <c r="R19671" s="153"/>
      <c r="S19671" s="152"/>
      <c r="T19671" s="154"/>
    </row>
    <row r="19672" spans="8:20" x14ac:dyDescent="0.25">
      <c r="H19672" s="153"/>
      <c r="I19672" s="151"/>
      <c r="J19672" s="153"/>
      <c r="K19672" s="153"/>
      <c r="L19672" s="153"/>
      <c r="M19672" s="153"/>
      <c r="N19672" s="153"/>
      <c r="O19672" s="153"/>
      <c r="P19672" s="153"/>
      <c r="Q19672" s="153"/>
      <c r="R19672" s="153"/>
      <c r="S19672" s="152"/>
      <c r="T19672" s="154"/>
    </row>
    <row r="19673" spans="8:20" x14ac:dyDescent="0.25">
      <c r="H19673" s="153"/>
      <c r="I19673" s="151"/>
      <c r="J19673" s="153"/>
      <c r="K19673" s="153"/>
      <c r="L19673" s="153"/>
      <c r="M19673" s="153"/>
      <c r="N19673" s="153"/>
      <c r="O19673" s="153"/>
      <c r="P19673" s="153"/>
      <c r="Q19673" s="153"/>
      <c r="R19673" s="153"/>
      <c r="S19673" s="152"/>
      <c r="T19673" s="154"/>
    </row>
    <row r="19674" spans="8:20" x14ac:dyDescent="0.25">
      <c r="H19674" s="153"/>
      <c r="I19674" s="151"/>
      <c r="J19674" s="153"/>
      <c r="K19674" s="153"/>
      <c r="L19674" s="153"/>
      <c r="M19674" s="153"/>
      <c r="N19674" s="153"/>
      <c r="O19674" s="153"/>
      <c r="P19674" s="153"/>
      <c r="Q19674" s="153"/>
      <c r="R19674" s="153"/>
      <c r="S19674" s="152"/>
      <c r="T19674" s="154"/>
    </row>
    <row r="19675" spans="8:20" x14ac:dyDescent="0.25">
      <c r="H19675" s="153"/>
      <c r="I19675" s="151"/>
      <c r="J19675" s="153"/>
      <c r="K19675" s="153"/>
      <c r="L19675" s="153"/>
      <c r="M19675" s="153"/>
      <c r="N19675" s="153"/>
      <c r="O19675" s="153"/>
      <c r="P19675" s="153"/>
      <c r="Q19675" s="153"/>
      <c r="R19675" s="153"/>
      <c r="S19675" s="152"/>
      <c r="T19675" s="154"/>
    </row>
    <row r="19676" spans="8:20" x14ac:dyDescent="0.25">
      <c r="H19676" s="153"/>
      <c r="I19676" s="151"/>
      <c r="J19676" s="153"/>
      <c r="K19676" s="153"/>
      <c r="L19676" s="153"/>
      <c r="M19676" s="153"/>
      <c r="N19676" s="153"/>
      <c r="O19676" s="153"/>
      <c r="P19676" s="153"/>
      <c r="Q19676" s="153"/>
      <c r="R19676" s="153"/>
      <c r="S19676" s="152"/>
      <c r="T19676" s="154"/>
    </row>
    <row r="19677" spans="8:20" x14ac:dyDescent="0.25">
      <c r="H19677" s="153"/>
      <c r="I19677" s="151"/>
      <c r="J19677" s="153"/>
      <c r="K19677" s="153"/>
      <c r="L19677" s="153"/>
      <c r="M19677" s="153"/>
      <c r="N19677" s="153"/>
      <c r="O19677" s="153"/>
      <c r="P19677" s="153"/>
      <c r="Q19677" s="153"/>
      <c r="R19677" s="153"/>
      <c r="S19677" s="152"/>
      <c r="T19677" s="154"/>
    </row>
    <row r="19678" spans="8:20" x14ac:dyDescent="0.25">
      <c r="H19678" s="153"/>
      <c r="I19678" s="151"/>
      <c r="J19678" s="153"/>
      <c r="K19678" s="153"/>
      <c r="L19678" s="153"/>
      <c r="M19678" s="153"/>
      <c r="N19678" s="153"/>
      <c r="O19678" s="153"/>
      <c r="P19678" s="153"/>
      <c r="Q19678" s="153"/>
      <c r="R19678" s="153"/>
      <c r="S19678" s="152"/>
      <c r="T19678" s="154"/>
    </row>
    <row r="19679" spans="8:20" x14ac:dyDescent="0.25">
      <c r="H19679" s="153"/>
      <c r="I19679" s="151"/>
      <c r="J19679" s="153"/>
      <c r="K19679" s="153"/>
      <c r="L19679" s="153"/>
      <c r="M19679" s="153"/>
      <c r="N19679" s="153"/>
      <c r="O19679" s="153"/>
      <c r="P19679" s="153"/>
      <c r="Q19679" s="153"/>
      <c r="R19679" s="153"/>
      <c r="S19679" s="152"/>
      <c r="T19679" s="154"/>
    </row>
    <row r="19680" spans="8:20" x14ac:dyDescent="0.25">
      <c r="H19680" s="153"/>
      <c r="I19680" s="151"/>
      <c r="J19680" s="153"/>
      <c r="K19680" s="153"/>
      <c r="L19680" s="153"/>
      <c r="M19680" s="153"/>
      <c r="N19680" s="153"/>
      <c r="O19680" s="153"/>
      <c r="P19680" s="153"/>
      <c r="Q19680" s="153"/>
      <c r="R19680" s="153"/>
      <c r="S19680" s="152"/>
      <c r="T19680" s="154"/>
    </row>
    <row r="19681" spans="8:20" x14ac:dyDescent="0.25">
      <c r="H19681" s="153"/>
      <c r="I19681" s="151"/>
      <c r="J19681" s="153"/>
      <c r="K19681" s="153"/>
      <c r="L19681" s="153"/>
      <c r="M19681" s="153"/>
      <c r="N19681" s="153"/>
      <c r="O19681" s="153"/>
      <c r="P19681" s="153"/>
      <c r="Q19681" s="153"/>
      <c r="R19681" s="153"/>
      <c r="S19681" s="152"/>
      <c r="T19681" s="154"/>
    </row>
    <row r="19682" spans="8:20" x14ac:dyDescent="0.25">
      <c r="H19682" s="153"/>
      <c r="I19682" s="151"/>
      <c r="J19682" s="153"/>
      <c r="K19682" s="153"/>
      <c r="L19682" s="153"/>
      <c r="M19682" s="153"/>
      <c r="N19682" s="153"/>
      <c r="O19682" s="153"/>
      <c r="P19682" s="153"/>
      <c r="Q19682" s="153"/>
      <c r="R19682" s="153"/>
      <c r="S19682" s="152"/>
      <c r="T19682" s="154"/>
    </row>
    <row r="19683" spans="8:20" x14ac:dyDescent="0.25">
      <c r="H19683" s="153"/>
      <c r="I19683" s="151"/>
      <c r="J19683" s="153"/>
      <c r="K19683" s="153"/>
      <c r="L19683" s="153"/>
      <c r="M19683" s="153"/>
      <c r="N19683" s="153"/>
      <c r="O19683" s="153"/>
      <c r="P19683" s="153"/>
      <c r="Q19683" s="153"/>
      <c r="R19683" s="153"/>
      <c r="S19683" s="152"/>
      <c r="T19683" s="154"/>
    </row>
    <row r="19684" spans="8:20" x14ac:dyDescent="0.25">
      <c r="H19684" s="153"/>
      <c r="I19684" s="151"/>
      <c r="J19684" s="153"/>
      <c r="K19684" s="153"/>
      <c r="L19684" s="153"/>
      <c r="M19684" s="153"/>
      <c r="N19684" s="153"/>
      <c r="O19684" s="153"/>
      <c r="P19684" s="153"/>
      <c r="Q19684" s="153"/>
      <c r="R19684" s="153"/>
      <c r="S19684" s="152"/>
      <c r="T19684" s="154"/>
    </row>
    <row r="19685" spans="8:20" x14ac:dyDescent="0.25">
      <c r="H19685" s="153"/>
      <c r="I19685" s="151"/>
      <c r="J19685" s="153"/>
      <c r="K19685" s="153"/>
      <c r="L19685" s="153"/>
      <c r="M19685" s="153"/>
      <c r="N19685" s="153"/>
      <c r="O19685" s="153"/>
      <c r="P19685" s="153"/>
      <c r="Q19685" s="153"/>
      <c r="R19685" s="153"/>
      <c r="S19685" s="152"/>
      <c r="T19685" s="154"/>
    </row>
    <row r="19686" spans="8:20" x14ac:dyDescent="0.25">
      <c r="H19686" s="153"/>
      <c r="I19686" s="151"/>
      <c r="J19686" s="153"/>
      <c r="K19686" s="153"/>
      <c r="L19686" s="153"/>
      <c r="M19686" s="153"/>
      <c r="N19686" s="153"/>
      <c r="O19686" s="153"/>
      <c r="P19686" s="153"/>
      <c r="Q19686" s="153"/>
      <c r="R19686" s="153"/>
      <c r="S19686" s="152"/>
      <c r="T19686" s="154"/>
    </row>
    <row r="19687" spans="8:20" x14ac:dyDescent="0.25">
      <c r="H19687" s="153"/>
      <c r="I19687" s="151"/>
      <c r="J19687" s="153"/>
      <c r="K19687" s="153"/>
      <c r="L19687" s="153"/>
      <c r="M19687" s="153"/>
      <c r="N19687" s="153"/>
      <c r="O19687" s="153"/>
      <c r="P19687" s="153"/>
      <c r="Q19687" s="153"/>
      <c r="R19687" s="153"/>
      <c r="S19687" s="152"/>
      <c r="T19687" s="154"/>
    </row>
    <row r="19688" spans="8:20" x14ac:dyDescent="0.25">
      <c r="H19688" s="153"/>
      <c r="I19688" s="151"/>
      <c r="J19688" s="153"/>
      <c r="K19688" s="153"/>
      <c r="L19688" s="153"/>
      <c r="M19688" s="153"/>
      <c r="N19688" s="153"/>
      <c r="O19688" s="153"/>
      <c r="P19688" s="153"/>
      <c r="Q19688" s="153"/>
      <c r="R19688" s="153"/>
      <c r="S19688" s="152"/>
      <c r="T19688" s="154"/>
    </row>
    <row r="19689" spans="8:20" x14ac:dyDescent="0.25">
      <c r="H19689" s="153"/>
      <c r="I19689" s="151"/>
      <c r="J19689" s="153"/>
      <c r="K19689" s="153"/>
      <c r="L19689" s="153"/>
      <c r="M19689" s="153"/>
      <c r="N19689" s="153"/>
      <c r="O19689" s="153"/>
      <c r="P19689" s="153"/>
      <c r="Q19689" s="153"/>
      <c r="R19689" s="153"/>
      <c r="S19689" s="152"/>
      <c r="T19689" s="154"/>
    </row>
    <row r="19690" spans="8:20" x14ac:dyDescent="0.25">
      <c r="H19690" s="153"/>
      <c r="I19690" s="151"/>
      <c r="J19690" s="153"/>
      <c r="K19690" s="153"/>
      <c r="L19690" s="153"/>
      <c r="M19690" s="153"/>
      <c r="N19690" s="153"/>
      <c r="O19690" s="153"/>
      <c r="P19690" s="153"/>
      <c r="Q19690" s="153"/>
      <c r="R19690" s="153"/>
      <c r="S19690" s="152"/>
      <c r="T19690" s="154"/>
    </row>
    <row r="19691" spans="8:20" x14ac:dyDescent="0.25">
      <c r="H19691" s="153"/>
      <c r="I19691" s="151"/>
      <c r="J19691" s="153"/>
      <c r="K19691" s="153"/>
      <c r="L19691" s="153"/>
      <c r="M19691" s="153"/>
      <c r="N19691" s="153"/>
      <c r="O19691" s="153"/>
      <c r="P19691" s="153"/>
      <c r="Q19691" s="153"/>
      <c r="R19691" s="153"/>
      <c r="S19691" s="152"/>
      <c r="T19691" s="154"/>
    </row>
    <row r="19692" spans="8:20" x14ac:dyDescent="0.25">
      <c r="H19692" s="153"/>
      <c r="I19692" s="151"/>
      <c r="J19692" s="153"/>
      <c r="K19692" s="153"/>
      <c r="L19692" s="153"/>
      <c r="M19692" s="153"/>
      <c r="N19692" s="153"/>
      <c r="O19692" s="153"/>
      <c r="P19692" s="153"/>
      <c r="Q19692" s="153"/>
      <c r="R19692" s="153"/>
      <c r="S19692" s="152"/>
      <c r="T19692" s="154"/>
    </row>
    <row r="19693" spans="8:20" x14ac:dyDescent="0.25">
      <c r="H19693" s="153"/>
      <c r="I19693" s="151"/>
      <c r="J19693" s="153"/>
      <c r="K19693" s="153"/>
      <c r="L19693" s="153"/>
      <c r="M19693" s="153"/>
      <c r="N19693" s="153"/>
      <c r="O19693" s="153"/>
      <c r="P19693" s="153"/>
      <c r="Q19693" s="153"/>
      <c r="R19693" s="153"/>
      <c r="S19693" s="152"/>
      <c r="T19693" s="154"/>
    </row>
    <row r="19694" spans="8:20" x14ac:dyDescent="0.25">
      <c r="H19694" s="153"/>
      <c r="I19694" s="151"/>
      <c r="J19694" s="153"/>
      <c r="K19694" s="153"/>
      <c r="L19694" s="153"/>
      <c r="M19694" s="153"/>
      <c r="N19694" s="153"/>
      <c r="O19694" s="153"/>
      <c r="P19694" s="153"/>
      <c r="Q19694" s="153"/>
      <c r="R19694" s="153"/>
      <c r="S19694" s="152"/>
      <c r="T19694" s="154"/>
    </row>
    <row r="19695" spans="8:20" x14ac:dyDescent="0.25">
      <c r="H19695" s="153"/>
      <c r="I19695" s="151"/>
      <c r="J19695" s="153"/>
      <c r="K19695" s="153"/>
      <c r="L19695" s="153"/>
      <c r="M19695" s="153"/>
      <c r="N19695" s="153"/>
      <c r="O19695" s="153"/>
      <c r="P19695" s="153"/>
      <c r="Q19695" s="153"/>
      <c r="R19695" s="153"/>
      <c r="S19695" s="152"/>
      <c r="T19695" s="154"/>
    </row>
    <row r="19696" spans="8:20" x14ac:dyDescent="0.25">
      <c r="H19696" s="153"/>
      <c r="I19696" s="151"/>
      <c r="J19696" s="153"/>
      <c r="K19696" s="153"/>
      <c r="L19696" s="153"/>
      <c r="M19696" s="153"/>
      <c r="N19696" s="153"/>
      <c r="O19696" s="153"/>
      <c r="P19696" s="153"/>
      <c r="Q19696" s="153"/>
      <c r="R19696" s="153"/>
      <c r="S19696" s="152"/>
      <c r="T19696" s="154"/>
    </row>
    <row r="19697" spans="8:20" x14ac:dyDescent="0.25">
      <c r="H19697" s="153"/>
      <c r="I19697" s="151"/>
      <c r="J19697" s="153"/>
      <c r="K19697" s="153"/>
      <c r="L19697" s="153"/>
      <c r="M19697" s="153"/>
      <c r="N19697" s="153"/>
      <c r="O19697" s="153"/>
      <c r="P19697" s="153"/>
      <c r="Q19697" s="153"/>
      <c r="R19697" s="153"/>
      <c r="S19697" s="152"/>
      <c r="T19697" s="154"/>
    </row>
    <row r="19698" spans="8:20" x14ac:dyDescent="0.25">
      <c r="H19698" s="153"/>
      <c r="I19698" s="151"/>
      <c r="J19698" s="153"/>
      <c r="K19698" s="153"/>
      <c r="L19698" s="153"/>
      <c r="M19698" s="153"/>
      <c r="N19698" s="153"/>
      <c r="O19698" s="153"/>
      <c r="P19698" s="153"/>
      <c r="Q19698" s="153"/>
      <c r="R19698" s="153"/>
      <c r="S19698" s="152"/>
      <c r="T19698" s="154"/>
    </row>
    <row r="19699" spans="8:20" x14ac:dyDescent="0.25">
      <c r="H19699" s="153"/>
      <c r="I19699" s="151"/>
      <c r="J19699" s="153"/>
      <c r="K19699" s="153"/>
      <c r="L19699" s="153"/>
      <c r="M19699" s="153"/>
      <c r="N19699" s="153"/>
      <c r="O19699" s="153"/>
      <c r="P19699" s="153"/>
      <c r="Q19699" s="153"/>
      <c r="R19699" s="153"/>
      <c r="S19699" s="152"/>
      <c r="T19699" s="154"/>
    </row>
    <row r="19700" spans="8:20" x14ac:dyDescent="0.25">
      <c r="H19700" s="153"/>
      <c r="I19700" s="151"/>
      <c r="J19700" s="153"/>
      <c r="K19700" s="153"/>
      <c r="L19700" s="153"/>
      <c r="M19700" s="153"/>
      <c r="N19700" s="153"/>
      <c r="O19700" s="153"/>
      <c r="P19700" s="153"/>
      <c r="Q19700" s="153"/>
      <c r="R19700" s="153"/>
      <c r="S19700" s="152"/>
      <c r="T19700" s="154"/>
    </row>
    <row r="19701" spans="8:20" x14ac:dyDescent="0.25">
      <c r="H19701" s="153"/>
      <c r="I19701" s="151"/>
      <c r="J19701" s="153"/>
      <c r="K19701" s="153"/>
      <c r="L19701" s="153"/>
      <c r="M19701" s="153"/>
      <c r="N19701" s="153"/>
      <c r="O19701" s="153"/>
      <c r="P19701" s="153"/>
      <c r="Q19701" s="153"/>
      <c r="R19701" s="153"/>
      <c r="S19701" s="152"/>
      <c r="T19701" s="154"/>
    </row>
    <row r="19702" spans="8:20" x14ac:dyDescent="0.25">
      <c r="H19702" s="153"/>
      <c r="I19702" s="151"/>
      <c r="J19702" s="153"/>
      <c r="K19702" s="153"/>
      <c r="L19702" s="153"/>
      <c r="M19702" s="153"/>
      <c r="N19702" s="153"/>
      <c r="O19702" s="153"/>
      <c r="P19702" s="153"/>
      <c r="Q19702" s="153"/>
      <c r="R19702" s="153"/>
      <c r="S19702" s="152"/>
      <c r="T19702" s="154"/>
    </row>
    <row r="19703" spans="8:20" x14ac:dyDescent="0.25">
      <c r="H19703" s="153"/>
      <c r="I19703" s="151"/>
      <c r="J19703" s="153"/>
      <c r="K19703" s="153"/>
      <c r="L19703" s="153"/>
      <c r="M19703" s="153"/>
      <c r="N19703" s="153"/>
      <c r="O19703" s="153"/>
      <c r="P19703" s="153"/>
      <c r="Q19703" s="153"/>
      <c r="R19703" s="153"/>
      <c r="S19703" s="152"/>
      <c r="T19703" s="154"/>
    </row>
    <row r="19704" spans="8:20" x14ac:dyDescent="0.25">
      <c r="H19704" s="153"/>
      <c r="I19704" s="151"/>
      <c r="J19704" s="153"/>
      <c r="K19704" s="153"/>
      <c r="L19704" s="153"/>
      <c r="M19704" s="153"/>
      <c r="N19704" s="153"/>
      <c r="O19704" s="153"/>
      <c r="P19704" s="153"/>
      <c r="Q19704" s="153"/>
      <c r="R19704" s="153"/>
      <c r="S19704" s="152"/>
      <c r="T19704" s="154"/>
    </row>
    <row r="19705" spans="8:20" x14ac:dyDescent="0.25">
      <c r="H19705" s="153"/>
      <c r="I19705" s="151"/>
      <c r="J19705" s="153"/>
      <c r="K19705" s="153"/>
      <c r="L19705" s="153"/>
      <c r="M19705" s="153"/>
      <c r="N19705" s="153"/>
      <c r="O19705" s="153"/>
      <c r="P19705" s="153"/>
      <c r="Q19705" s="153"/>
      <c r="R19705" s="153"/>
      <c r="S19705" s="152"/>
      <c r="T19705" s="154"/>
    </row>
    <row r="19706" spans="8:20" x14ac:dyDescent="0.25">
      <c r="H19706" s="153"/>
      <c r="I19706" s="151"/>
      <c r="J19706" s="153"/>
      <c r="K19706" s="153"/>
      <c r="L19706" s="153"/>
      <c r="M19706" s="153"/>
      <c r="N19706" s="153"/>
      <c r="O19706" s="153"/>
      <c r="P19706" s="153"/>
      <c r="Q19706" s="153"/>
      <c r="R19706" s="153"/>
      <c r="S19706" s="152"/>
      <c r="T19706" s="154"/>
    </row>
    <row r="19707" spans="8:20" x14ac:dyDescent="0.25">
      <c r="H19707" s="153"/>
      <c r="I19707" s="151"/>
      <c r="J19707" s="153"/>
      <c r="K19707" s="153"/>
      <c r="L19707" s="153"/>
      <c r="M19707" s="153"/>
      <c r="N19707" s="153"/>
      <c r="O19707" s="153"/>
      <c r="P19707" s="153"/>
      <c r="Q19707" s="153"/>
      <c r="R19707" s="153"/>
      <c r="S19707" s="152"/>
      <c r="T19707" s="154"/>
    </row>
    <row r="19708" spans="8:20" x14ac:dyDescent="0.25">
      <c r="H19708" s="153"/>
      <c r="I19708" s="151"/>
      <c r="J19708" s="153"/>
      <c r="K19708" s="153"/>
      <c r="L19708" s="153"/>
      <c r="M19708" s="153"/>
      <c r="N19708" s="153"/>
      <c r="O19708" s="153"/>
      <c r="P19708" s="153"/>
      <c r="Q19708" s="153"/>
      <c r="R19708" s="153"/>
      <c r="S19708" s="152"/>
      <c r="T19708" s="154"/>
    </row>
    <row r="19709" spans="8:20" x14ac:dyDescent="0.25">
      <c r="H19709" s="153"/>
      <c r="I19709" s="151"/>
      <c r="J19709" s="153"/>
      <c r="K19709" s="153"/>
      <c r="L19709" s="153"/>
      <c r="M19709" s="153"/>
      <c r="N19709" s="153"/>
      <c r="O19709" s="153"/>
      <c r="P19709" s="153"/>
      <c r="Q19709" s="153"/>
      <c r="R19709" s="153"/>
      <c r="S19709" s="152"/>
      <c r="T19709" s="154"/>
    </row>
    <row r="19710" spans="8:20" x14ac:dyDescent="0.25">
      <c r="H19710" s="153"/>
      <c r="I19710" s="151"/>
      <c r="J19710" s="153"/>
      <c r="K19710" s="153"/>
      <c r="L19710" s="153"/>
      <c r="M19710" s="153"/>
      <c r="N19710" s="153"/>
      <c r="O19710" s="153"/>
      <c r="P19710" s="153"/>
      <c r="Q19710" s="153"/>
      <c r="R19710" s="153"/>
      <c r="S19710" s="152"/>
      <c r="T19710" s="154"/>
    </row>
    <row r="19711" spans="8:20" x14ac:dyDescent="0.25">
      <c r="H19711" s="153"/>
      <c r="I19711" s="151"/>
      <c r="J19711" s="153"/>
      <c r="K19711" s="153"/>
      <c r="L19711" s="153"/>
      <c r="M19711" s="153"/>
      <c r="N19711" s="153"/>
      <c r="O19711" s="153"/>
      <c r="P19711" s="153"/>
      <c r="Q19711" s="153"/>
      <c r="R19711" s="153"/>
      <c r="S19711" s="152"/>
      <c r="T19711" s="154"/>
    </row>
    <row r="19712" spans="8:20" x14ac:dyDescent="0.25">
      <c r="H19712" s="153"/>
      <c r="I19712" s="151"/>
      <c r="J19712" s="153"/>
      <c r="K19712" s="153"/>
      <c r="L19712" s="153"/>
      <c r="M19712" s="153"/>
      <c r="N19712" s="153"/>
      <c r="O19712" s="153"/>
      <c r="P19712" s="153"/>
      <c r="Q19712" s="153"/>
      <c r="R19712" s="153"/>
      <c r="S19712" s="152"/>
      <c r="T19712" s="154"/>
    </row>
    <row r="19713" spans="8:20" x14ac:dyDescent="0.25">
      <c r="H19713" s="153"/>
      <c r="I19713" s="151"/>
      <c r="J19713" s="153"/>
      <c r="K19713" s="153"/>
      <c r="L19713" s="153"/>
      <c r="M19713" s="153"/>
      <c r="N19713" s="153"/>
      <c r="O19713" s="153"/>
      <c r="P19713" s="153"/>
      <c r="Q19713" s="153"/>
      <c r="R19713" s="153"/>
      <c r="S19713" s="152"/>
      <c r="T19713" s="154"/>
    </row>
    <row r="19714" spans="8:20" x14ac:dyDescent="0.25">
      <c r="H19714" s="153"/>
      <c r="I19714" s="151"/>
      <c r="J19714" s="153"/>
      <c r="K19714" s="153"/>
      <c r="L19714" s="153"/>
      <c r="M19714" s="153"/>
      <c r="N19714" s="153"/>
      <c r="O19714" s="153"/>
      <c r="P19714" s="153"/>
      <c r="Q19714" s="153"/>
      <c r="R19714" s="153"/>
      <c r="S19714" s="152"/>
      <c r="T19714" s="154"/>
    </row>
    <row r="19715" spans="8:20" x14ac:dyDescent="0.25">
      <c r="H19715" s="153"/>
      <c r="I19715" s="151"/>
      <c r="J19715" s="153"/>
      <c r="K19715" s="153"/>
      <c r="L19715" s="153"/>
      <c r="M19715" s="153"/>
      <c r="N19715" s="153"/>
      <c r="O19715" s="153"/>
      <c r="P19715" s="153"/>
      <c r="Q19715" s="153"/>
      <c r="R19715" s="153"/>
      <c r="S19715" s="152"/>
      <c r="T19715" s="154"/>
    </row>
    <row r="19716" spans="8:20" x14ac:dyDescent="0.25">
      <c r="H19716" s="153"/>
      <c r="I19716" s="151"/>
      <c r="J19716" s="153"/>
      <c r="K19716" s="153"/>
      <c r="L19716" s="153"/>
      <c r="M19716" s="153"/>
      <c r="N19716" s="153"/>
      <c r="O19716" s="153"/>
      <c r="P19716" s="153"/>
      <c r="Q19716" s="153"/>
      <c r="R19716" s="153"/>
      <c r="S19716" s="152"/>
      <c r="T19716" s="154"/>
    </row>
    <row r="19717" spans="8:20" x14ac:dyDescent="0.25">
      <c r="H19717" s="153"/>
      <c r="I19717" s="151"/>
      <c r="J19717" s="153"/>
      <c r="K19717" s="153"/>
      <c r="L19717" s="153"/>
      <c r="M19717" s="153"/>
      <c r="N19717" s="153"/>
      <c r="O19717" s="153"/>
      <c r="P19717" s="153"/>
      <c r="Q19717" s="153"/>
      <c r="R19717" s="153"/>
      <c r="S19717" s="152"/>
      <c r="T19717" s="154"/>
    </row>
    <row r="19718" spans="8:20" x14ac:dyDescent="0.25">
      <c r="H19718" s="153"/>
      <c r="I19718" s="151"/>
      <c r="J19718" s="153"/>
      <c r="K19718" s="153"/>
      <c r="L19718" s="153"/>
      <c r="M19718" s="153"/>
      <c r="N19718" s="153"/>
      <c r="O19718" s="153"/>
      <c r="P19718" s="153"/>
      <c r="Q19718" s="153"/>
      <c r="R19718" s="153"/>
      <c r="S19718" s="152"/>
      <c r="T19718" s="154"/>
    </row>
    <row r="19719" spans="8:20" x14ac:dyDescent="0.25">
      <c r="H19719" s="153"/>
      <c r="I19719" s="151"/>
      <c r="J19719" s="153"/>
      <c r="K19719" s="153"/>
      <c r="L19719" s="153"/>
      <c r="M19719" s="153"/>
      <c r="N19719" s="153"/>
      <c r="O19719" s="153"/>
      <c r="P19719" s="153"/>
      <c r="Q19719" s="153"/>
      <c r="R19719" s="153"/>
      <c r="S19719" s="152"/>
      <c r="T19719" s="154"/>
    </row>
    <row r="19720" spans="8:20" x14ac:dyDescent="0.25">
      <c r="H19720" s="153"/>
      <c r="I19720" s="151"/>
      <c r="J19720" s="153"/>
      <c r="K19720" s="153"/>
      <c r="L19720" s="153"/>
      <c r="M19720" s="153"/>
      <c r="N19720" s="153"/>
      <c r="O19720" s="153"/>
      <c r="P19720" s="153"/>
      <c r="Q19720" s="153"/>
      <c r="R19720" s="153"/>
      <c r="S19720" s="152"/>
      <c r="T19720" s="154"/>
    </row>
    <row r="19721" spans="8:20" x14ac:dyDescent="0.25">
      <c r="H19721" s="153"/>
      <c r="I19721" s="151"/>
      <c r="J19721" s="153"/>
      <c r="K19721" s="153"/>
      <c r="L19721" s="153"/>
      <c r="M19721" s="153"/>
      <c r="N19721" s="153"/>
      <c r="O19721" s="153"/>
      <c r="P19721" s="153"/>
      <c r="Q19721" s="153"/>
      <c r="R19721" s="153"/>
      <c r="S19721" s="152"/>
      <c r="T19721" s="154"/>
    </row>
    <row r="19722" spans="8:20" x14ac:dyDescent="0.25">
      <c r="H19722" s="153"/>
      <c r="I19722" s="151"/>
      <c r="J19722" s="153"/>
      <c r="K19722" s="153"/>
      <c r="L19722" s="153"/>
      <c r="M19722" s="153"/>
      <c r="N19722" s="153"/>
      <c r="O19722" s="153"/>
      <c r="P19722" s="153"/>
      <c r="Q19722" s="153"/>
      <c r="R19722" s="153"/>
      <c r="S19722" s="152"/>
      <c r="T19722" s="154"/>
    </row>
    <row r="19723" spans="8:20" x14ac:dyDescent="0.25">
      <c r="H19723" s="153"/>
      <c r="I19723" s="151"/>
      <c r="J19723" s="153"/>
      <c r="K19723" s="153"/>
      <c r="L19723" s="153"/>
      <c r="M19723" s="153"/>
      <c r="N19723" s="153"/>
      <c r="O19723" s="153"/>
      <c r="P19723" s="153"/>
      <c r="Q19723" s="153"/>
      <c r="R19723" s="153"/>
      <c r="S19723" s="152"/>
      <c r="T19723" s="154"/>
    </row>
    <row r="19724" spans="8:20" x14ac:dyDescent="0.25">
      <c r="H19724" s="153"/>
      <c r="I19724" s="151"/>
      <c r="J19724" s="153"/>
      <c r="K19724" s="153"/>
      <c r="L19724" s="153"/>
      <c r="M19724" s="153"/>
      <c r="N19724" s="153"/>
      <c r="O19724" s="153"/>
      <c r="P19724" s="153"/>
      <c r="Q19724" s="153"/>
      <c r="R19724" s="153"/>
      <c r="S19724" s="152"/>
      <c r="T19724" s="154"/>
    </row>
    <row r="19725" spans="8:20" x14ac:dyDescent="0.25">
      <c r="H19725" s="153"/>
      <c r="I19725" s="151"/>
      <c r="J19725" s="153"/>
      <c r="K19725" s="153"/>
      <c r="L19725" s="153"/>
      <c r="M19725" s="153"/>
      <c r="N19725" s="153"/>
      <c r="O19725" s="153"/>
      <c r="P19725" s="153"/>
      <c r="Q19725" s="153"/>
      <c r="R19725" s="153"/>
      <c r="S19725" s="152"/>
      <c r="T19725" s="154"/>
    </row>
    <row r="19726" spans="8:20" x14ac:dyDescent="0.25">
      <c r="H19726" s="153"/>
      <c r="I19726" s="151"/>
      <c r="J19726" s="153"/>
      <c r="K19726" s="153"/>
      <c r="L19726" s="153"/>
      <c r="M19726" s="153"/>
      <c r="N19726" s="153"/>
      <c r="O19726" s="153"/>
      <c r="P19726" s="153"/>
      <c r="Q19726" s="153"/>
      <c r="R19726" s="153"/>
      <c r="S19726" s="152"/>
      <c r="T19726" s="154"/>
    </row>
    <row r="19727" spans="8:20" x14ac:dyDescent="0.25">
      <c r="H19727" s="153"/>
      <c r="I19727" s="151"/>
      <c r="J19727" s="153"/>
      <c r="K19727" s="153"/>
      <c r="L19727" s="153"/>
      <c r="M19727" s="153"/>
      <c r="N19727" s="153"/>
      <c r="O19727" s="153"/>
      <c r="P19727" s="153"/>
      <c r="Q19727" s="153"/>
      <c r="R19727" s="153"/>
      <c r="S19727" s="152"/>
      <c r="T19727" s="154"/>
    </row>
    <row r="19728" spans="8:20" x14ac:dyDescent="0.25">
      <c r="H19728" s="153"/>
      <c r="I19728" s="151"/>
      <c r="J19728" s="153"/>
      <c r="K19728" s="153"/>
      <c r="L19728" s="153"/>
      <c r="M19728" s="153"/>
      <c r="N19728" s="153"/>
      <c r="O19728" s="153"/>
      <c r="P19728" s="153"/>
      <c r="Q19728" s="153"/>
      <c r="R19728" s="153"/>
      <c r="S19728" s="152"/>
      <c r="T19728" s="154"/>
    </row>
    <row r="19729" spans="8:20" x14ac:dyDescent="0.25">
      <c r="H19729" s="153"/>
      <c r="I19729" s="151"/>
      <c r="J19729" s="153"/>
      <c r="K19729" s="153"/>
      <c r="L19729" s="153"/>
      <c r="M19729" s="153"/>
      <c r="N19729" s="153"/>
      <c r="O19729" s="153"/>
      <c r="P19729" s="153"/>
      <c r="Q19729" s="153"/>
      <c r="R19729" s="153"/>
      <c r="S19729" s="152"/>
      <c r="T19729" s="154"/>
    </row>
    <row r="19730" spans="8:20" x14ac:dyDescent="0.25">
      <c r="H19730" s="153"/>
      <c r="I19730" s="151"/>
      <c r="J19730" s="153"/>
      <c r="K19730" s="153"/>
      <c r="L19730" s="153"/>
      <c r="M19730" s="153"/>
      <c r="N19730" s="153"/>
      <c r="O19730" s="153"/>
      <c r="P19730" s="153"/>
      <c r="Q19730" s="153"/>
      <c r="R19730" s="153"/>
      <c r="S19730" s="152"/>
      <c r="T19730" s="154"/>
    </row>
    <row r="19731" spans="8:20" x14ac:dyDescent="0.25">
      <c r="H19731" s="153"/>
      <c r="I19731" s="151"/>
      <c r="J19731" s="153"/>
      <c r="K19731" s="153"/>
      <c r="L19731" s="153"/>
      <c r="M19731" s="153"/>
      <c r="N19731" s="153"/>
      <c r="O19731" s="153"/>
      <c r="P19731" s="153"/>
      <c r="Q19731" s="153"/>
      <c r="R19731" s="153"/>
      <c r="S19731" s="152"/>
      <c r="T19731" s="154"/>
    </row>
    <row r="19732" spans="8:20" x14ac:dyDescent="0.25">
      <c r="H19732" s="153"/>
      <c r="I19732" s="151"/>
      <c r="J19732" s="153"/>
      <c r="K19732" s="153"/>
      <c r="L19732" s="153"/>
      <c r="M19732" s="153"/>
      <c r="N19732" s="153"/>
      <c r="O19732" s="153"/>
      <c r="P19732" s="153"/>
      <c r="Q19732" s="153"/>
      <c r="R19732" s="153"/>
      <c r="S19732" s="152"/>
      <c r="T19732" s="154"/>
    </row>
    <row r="19733" spans="8:20" x14ac:dyDescent="0.25">
      <c r="H19733" s="153"/>
      <c r="I19733" s="151"/>
      <c r="J19733" s="153"/>
      <c r="K19733" s="153"/>
      <c r="L19733" s="153"/>
      <c r="M19733" s="153"/>
      <c r="N19733" s="153"/>
      <c r="O19733" s="153"/>
      <c r="P19733" s="153"/>
      <c r="Q19733" s="153"/>
      <c r="R19733" s="153"/>
      <c r="S19733" s="152"/>
      <c r="T19733" s="154"/>
    </row>
    <row r="19734" spans="8:20" x14ac:dyDescent="0.25">
      <c r="H19734" s="153"/>
      <c r="I19734" s="151"/>
      <c r="J19734" s="153"/>
      <c r="K19734" s="153"/>
      <c r="L19734" s="153"/>
      <c r="M19734" s="153"/>
      <c r="N19734" s="153"/>
      <c r="O19734" s="153"/>
      <c r="P19734" s="153"/>
      <c r="Q19734" s="153"/>
      <c r="R19734" s="153"/>
      <c r="S19734" s="152"/>
      <c r="T19734" s="154"/>
    </row>
    <row r="19735" spans="8:20" x14ac:dyDescent="0.25">
      <c r="H19735" s="153"/>
      <c r="I19735" s="151"/>
      <c r="J19735" s="153"/>
      <c r="K19735" s="153"/>
      <c r="L19735" s="153"/>
      <c r="M19735" s="153"/>
      <c r="N19735" s="153"/>
      <c r="O19735" s="153"/>
      <c r="P19735" s="153"/>
      <c r="Q19735" s="153"/>
      <c r="R19735" s="153"/>
      <c r="S19735" s="152"/>
      <c r="T19735" s="154"/>
    </row>
    <row r="19736" spans="8:20" x14ac:dyDescent="0.25">
      <c r="H19736" s="153"/>
      <c r="I19736" s="151"/>
      <c r="J19736" s="153"/>
      <c r="K19736" s="153"/>
      <c r="L19736" s="153"/>
      <c r="M19736" s="153"/>
      <c r="N19736" s="153"/>
      <c r="O19736" s="153"/>
      <c r="P19736" s="153"/>
      <c r="Q19736" s="153"/>
      <c r="R19736" s="153"/>
      <c r="S19736" s="152"/>
      <c r="T19736" s="154"/>
    </row>
    <row r="19737" spans="8:20" x14ac:dyDescent="0.25">
      <c r="H19737" s="153"/>
      <c r="I19737" s="151"/>
      <c r="J19737" s="153"/>
      <c r="K19737" s="153"/>
      <c r="L19737" s="153"/>
      <c r="M19737" s="153"/>
      <c r="N19737" s="153"/>
      <c r="O19737" s="153"/>
      <c r="P19737" s="153"/>
      <c r="Q19737" s="153"/>
      <c r="R19737" s="153"/>
      <c r="S19737" s="152"/>
      <c r="T19737" s="154"/>
    </row>
    <row r="19738" spans="8:20" x14ac:dyDescent="0.25">
      <c r="H19738" s="153"/>
      <c r="I19738" s="151"/>
      <c r="J19738" s="153"/>
      <c r="K19738" s="153"/>
      <c r="L19738" s="153"/>
      <c r="M19738" s="153"/>
      <c r="N19738" s="153"/>
      <c r="O19738" s="153"/>
      <c r="P19738" s="153"/>
      <c r="Q19738" s="153"/>
      <c r="R19738" s="153"/>
      <c r="S19738" s="152"/>
      <c r="T19738" s="154"/>
    </row>
    <row r="19739" spans="8:20" x14ac:dyDescent="0.25">
      <c r="H19739" s="153"/>
      <c r="I19739" s="151"/>
      <c r="J19739" s="153"/>
      <c r="K19739" s="153"/>
      <c r="L19739" s="153"/>
      <c r="M19739" s="153"/>
      <c r="N19739" s="153"/>
      <c r="O19739" s="153"/>
      <c r="P19739" s="153"/>
      <c r="Q19739" s="153"/>
      <c r="R19739" s="153"/>
      <c r="S19739" s="152"/>
      <c r="T19739" s="154"/>
    </row>
    <row r="19740" spans="8:20" x14ac:dyDescent="0.25">
      <c r="H19740" s="153"/>
      <c r="I19740" s="151"/>
      <c r="J19740" s="153"/>
      <c r="K19740" s="153"/>
      <c r="L19740" s="153"/>
      <c r="M19740" s="153"/>
      <c r="N19740" s="153"/>
      <c r="O19740" s="153"/>
      <c r="P19740" s="153"/>
      <c r="Q19740" s="153"/>
      <c r="R19740" s="153"/>
      <c r="S19740" s="152"/>
      <c r="T19740" s="154"/>
    </row>
    <row r="19741" spans="8:20" x14ac:dyDescent="0.25">
      <c r="H19741" s="153"/>
      <c r="I19741" s="151"/>
      <c r="J19741" s="153"/>
      <c r="K19741" s="153"/>
      <c r="L19741" s="153"/>
      <c r="M19741" s="153"/>
      <c r="N19741" s="153"/>
      <c r="O19741" s="153"/>
      <c r="P19741" s="153"/>
      <c r="Q19741" s="153"/>
      <c r="R19741" s="153"/>
      <c r="S19741" s="152"/>
      <c r="T19741" s="154"/>
    </row>
    <row r="19742" spans="8:20" x14ac:dyDescent="0.25">
      <c r="H19742" s="153"/>
      <c r="I19742" s="151"/>
      <c r="J19742" s="153"/>
      <c r="K19742" s="153"/>
      <c r="L19742" s="153"/>
      <c r="M19742" s="153"/>
      <c r="N19742" s="153"/>
      <c r="O19742" s="153"/>
      <c r="P19742" s="153"/>
      <c r="Q19742" s="153"/>
      <c r="R19742" s="153"/>
      <c r="S19742" s="152"/>
      <c r="T19742" s="154"/>
    </row>
    <row r="19743" spans="8:20" x14ac:dyDescent="0.25">
      <c r="H19743" s="153"/>
      <c r="I19743" s="151"/>
      <c r="J19743" s="153"/>
      <c r="K19743" s="153"/>
      <c r="L19743" s="153"/>
      <c r="M19743" s="153"/>
      <c r="N19743" s="153"/>
      <c r="O19743" s="153"/>
      <c r="P19743" s="153"/>
      <c r="Q19743" s="153"/>
      <c r="R19743" s="153"/>
      <c r="S19743" s="152"/>
      <c r="T19743" s="154"/>
    </row>
    <row r="19744" spans="8:20" x14ac:dyDescent="0.25">
      <c r="H19744" s="153"/>
      <c r="I19744" s="151"/>
      <c r="J19744" s="153"/>
      <c r="K19744" s="153"/>
      <c r="L19744" s="153"/>
      <c r="M19744" s="153"/>
      <c r="N19744" s="153"/>
      <c r="O19744" s="153"/>
      <c r="P19744" s="153"/>
      <c r="Q19744" s="153"/>
      <c r="R19744" s="153"/>
      <c r="S19744" s="152"/>
      <c r="T19744" s="154"/>
    </row>
    <row r="19745" spans="8:20" x14ac:dyDescent="0.25">
      <c r="H19745" s="153"/>
      <c r="I19745" s="151"/>
      <c r="J19745" s="153"/>
      <c r="K19745" s="153"/>
      <c r="L19745" s="153"/>
      <c r="M19745" s="153"/>
      <c r="N19745" s="153"/>
      <c r="O19745" s="153"/>
      <c r="P19745" s="153"/>
      <c r="Q19745" s="153"/>
      <c r="R19745" s="153"/>
      <c r="S19745" s="152"/>
      <c r="T19745" s="154"/>
    </row>
    <row r="19746" spans="8:20" x14ac:dyDescent="0.25">
      <c r="H19746" s="153"/>
      <c r="I19746" s="151"/>
      <c r="J19746" s="153"/>
      <c r="K19746" s="153"/>
      <c r="L19746" s="153"/>
      <c r="M19746" s="153"/>
      <c r="N19746" s="153"/>
      <c r="O19746" s="153"/>
      <c r="P19746" s="153"/>
      <c r="Q19746" s="153"/>
      <c r="R19746" s="153"/>
      <c r="S19746" s="152"/>
      <c r="T19746" s="154"/>
    </row>
    <row r="19747" spans="8:20" x14ac:dyDescent="0.25">
      <c r="H19747" s="153"/>
      <c r="I19747" s="151"/>
      <c r="J19747" s="153"/>
      <c r="K19747" s="153"/>
      <c r="L19747" s="153"/>
      <c r="M19747" s="153"/>
      <c r="N19747" s="153"/>
      <c r="O19747" s="153"/>
      <c r="P19747" s="153"/>
      <c r="Q19747" s="153"/>
      <c r="R19747" s="153"/>
      <c r="S19747" s="152"/>
      <c r="T19747" s="154"/>
    </row>
    <row r="19748" spans="8:20" x14ac:dyDescent="0.25">
      <c r="H19748" s="153"/>
      <c r="I19748" s="151"/>
      <c r="J19748" s="153"/>
      <c r="K19748" s="153"/>
      <c r="L19748" s="153"/>
      <c r="M19748" s="153"/>
      <c r="N19748" s="153"/>
      <c r="O19748" s="153"/>
      <c r="P19748" s="153"/>
      <c r="Q19748" s="153"/>
      <c r="R19748" s="153"/>
      <c r="S19748" s="152"/>
      <c r="T19748" s="154"/>
    </row>
    <row r="19749" spans="8:20" x14ac:dyDescent="0.25">
      <c r="H19749" s="153"/>
      <c r="I19749" s="151"/>
      <c r="J19749" s="153"/>
      <c r="K19749" s="153"/>
      <c r="L19749" s="153"/>
      <c r="M19749" s="153"/>
      <c r="N19749" s="153"/>
      <c r="O19749" s="153"/>
      <c r="P19749" s="153"/>
      <c r="Q19749" s="153"/>
      <c r="R19749" s="153"/>
      <c r="S19749" s="152"/>
      <c r="T19749" s="154"/>
    </row>
    <row r="19750" spans="8:20" x14ac:dyDescent="0.25">
      <c r="H19750" s="153"/>
      <c r="I19750" s="151"/>
      <c r="J19750" s="153"/>
      <c r="K19750" s="153"/>
      <c r="L19750" s="153"/>
      <c r="M19750" s="153"/>
      <c r="N19750" s="153"/>
      <c r="O19750" s="153"/>
      <c r="P19750" s="153"/>
      <c r="Q19750" s="153"/>
      <c r="R19750" s="153"/>
      <c r="S19750" s="152"/>
      <c r="T19750" s="154"/>
    </row>
    <row r="19751" spans="8:20" x14ac:dyDescent="0.25">
      <c r="H19751" s="153"/>
      <c r="I19751" s="151"/>
      <c r="J19751" s="153"/>
      <c r="K19751" s="153"/>
      <c r="L19751" s="153"/>
      <c r="M19751" s="153"/>
      <c r="N19751" s="153"/>
      <c r="O19751" s="153"/>
      <c r="P19751" s="153"/>
      <c r="Q19751" s="153"/>
      <c r="R19751" s="153"/>
      <c r="S19751" s="152"/>
      <c r="T19751" s="154"/>
    </row>
    <row r="19752" spans="8:20" x14ac:dyDescent="0.25">
      <c r="H19752" s="153"/>
      <c r="I19752" s="151"/>
      <c r="J19752" s="153"/>
      <c r="K19752" s="153"/>
      <c r="L19752" s="153"/>
      <c r="M19752" s="153"/>
      <c r="N19752" s="153"/>
      <c r="O19752" s="153"/>
      <c r="P19752" s="153"/>
      <c r="Q19752" s="153"/>
      <c r="R19752" s="153"/>
      <c r="S19752" s="152"/>
      <c r="T19752" s="154"/>
    </row>
    <row r="19753" spans="8:20" x14ac:dyDescent="0.25">
      <c r="H19753" s="153"/>
      <c r="I19753" s="151"/>
      <c r="J19753" s="153"/>
      <c r="K19753" s="153"/>
      <c r="L19753" s="153"/>
      <c r="M19753" s="153"/>
      <c r="N19753" s="153"/>
      <c r="O19753" s="153"/>
      <c r="P19753" s="153"/>
      <c r="Q19753" s="153"/>
      <c r="R19753" s="153"/>
      <c r="S19753" s="152"/>
      <c r="T19753" s="154"/>
    </row>
    <row r="19754" spans="8:20" x14ac:dyDescent="0.25">
      <c r="H19754" s="153"/>
      <c r="I19754" s="151"/>
      <c r="J19754" s="153"/>
      <c r="K19754" s="153"/>
      <c r="L19754" s="153"/>
      <c r="M19754" s="153"/>
      <c r="N19754" s="153"/>
      <c r="O19754" s="153"/>
      <c r="P19754" s="153"/>
      <c r="Q19754" s="153"/>
      <c r="R19754" s="153"/>
      <c r="S19754" s="152"/>
      <c r="T19754" s="154"/>
    </row>
    <row r="19755" spans="8:20" x14ac:dyDescent="0.25">
      <c r="H19755" s="153"/>
      <c r="I19755" s="151"/>
      <c r="J19755" s="153"/>
      <c r="K19755" s="153"/>
      <c r="L19755" s="153"/>
      <c r="M19755" s="153"/>
      <c r="N19755" s="153"/>
      <c r="O19755" s="153"/>
      <c r="P19755" s="153"/>
      <c r="Q19755" s="153"/>
      <c r="R19755" s="153"/>
      <c r="S19755" s="152"/>
      <c r="T19755" s="154"/>
    </row>
    <row r="19756" spans="8:20" x14ac:dyDescent="0.25">
      <c r="H19756" s="153"/>
      <c r="I19756" s="151"/>
      <c r="J19756" s="153"/>
      <c r="K19756" s="153"/>
      <c r="L19756" s="153"/>
      <c r="M19756" s="153"/>
      <c r="N19756" s="153"/>
      <c r="O19756" s="153"/>
      <c r="P19756" s="153"/>
      <c r="Q19756" s="153"/>
      <c r="R19756" s="153"/>
      <c r="S19756" s="152"/>
      <c r="T19756" s="154"/>
    </row>
    <row r="19757" spans="8:20" x14ac:dyDescent="0.25">
      <c r="H19757" s="153"/>
      <c r="I19757" s="151"/>
      <c r="J19757" s="153"/>
      <c r="K19757" s="153"/>
      <c r="L19757" s="153"/>
      <c r="M19757" s="153"/>
      <c r="N19757" s="153"/>
      <c r="O19757" s="153"/>
      <c r="P19757" s="153"/>
      <c r="Q19757" s="153"/>
      <c r="R19757" s="153"/>
      <c r="S19757" s="152"/>
      <c r="T19757" s="154"/>
    </row>
    <row r="19758" spans="8:20" x14ac:dyDescent="0.25">
      <c r="H19758" s="153"/>
      <c r="I19758" s="151"/>
      <c r="J19758" s="153"/>
      <c r="K19758" s="153"/>
      <c r="L19758" s="153"/>
      <c r="M19758" s="153"/>
      <c r="N19758" s="153"/>
      <c r="O19758" s="153"/>
      <c r="P19758" s="153"/>
      <c r="Q19758" s="153"/>
      <c r="R19758" s="153"/>
      <c r="S19758" s="152"/>
      <c r="T19758" s="154"/>
    </row>
    <row r="19759" spans="8:20" x14ac:dyDescent="0.25">
      <c r="H19759" s="153"/>
      <c r="I19759" s="151"/>
      <c r="J19759" s="153"/>
      <c r="K19759" s="153"/>
      <c r="L19759" s="153"/>
      <c r="M19759" s="153"/>
      <c r="N19759" s="153"/>
      <c r="O19759" s="153"/>
      <c r="P19759" s="153"/>
      <c r="Q19759" s="153"/>
      <c r="R19759" s="153"/>
      <c r="S19759" s="152"/>
      <c r="T19759" s="154"/>
    </row>
    <row r="19760" spans="8:20" x14ac:dyDescent="0.25">
      <c r="H19760" s="153"/>
      <c r="I19760" s="151"/>
      <c r="J19760" s="153"/>
      <c r="K19760" s="153"/>
      <c r="L19760" s="153"/>
      <c r="M19760" s="153"/>
      <c r="N19760" s="153"/>
      <c r="O19760" s="153"/>
      <c r="P19760" s="153"/>
      <c r="Q19760" s="153"/>
      <c r="R19760" s="153"/>
      <c r="S19760" s="152"/>
      <c r="T19760" s="154"/>
    </row>
    <row r="19761" spans="8:20" x14ac:dyDescent="0.25">
      <c r="H19761" s="153"/>
      <c r="I19761" s="151"/>
      <c r="J19761" s="153"/>
      <c r="K19761" s="153"/>
      <c r="L19761" s="153"/>
      <c r="M19761" s="153"/>
      <c r="N19761" s="153"/>
      <c r="O19761" s="153"/>
      <c r="P19761" s="153"/>
      <c r="Q19761" s="153"/>
      <c r="R19761" s="153"/>
      <c r="S19761" s="152"/>
      <c r="T19761" s="154"/>
    </row>
    <row r="19762" spans="8:20" x14ac:dyDescent="0.25">
      <c r="H19762" s="153"/>
      <c r="I19762" s="151"/>
      <c r="J19762" s="153"/>
      <c r="K19762" s="153"/>
      <c r="L19762" s="153"/>
      <c r="M19762" s="153"/>
      <c r="N19762" s="153"/>
      <c r="O19762" s="153"/>
      <c r="P19762" s="153"/>
      <c r="Q19762" s="153"/>
      <c r="R19762" s="153"/>
      <c r="S19762" s="152"/>
      <c r="T19762" s="154"/>
    </row>
    <row r="19763" spans="8:20" x14ac:dyDescent="0.25">
      <c r="H19763" s="153"/>
      <c r="I19763" s="151"/>
      <c r="J19763" s="153"/>
      <c r="K19763" s="153"/>
      <c r="L19763" s="153"/>
      <c r="M19763" s="153"/>
      <c r="N19763" s="153"/>
      <c r="O19763" s="153"/>
      <c r="P19763" s="153"/>
      <c r="Q19763" s="153"/>
      <c r="R19763" s="153"/>
      <c r="S19763" s="152"/>
      <c r="T19763" s="154"/>
    </row>
    <row r="19764" spans="8:20" x14ac:dyDescent="0.25">
      <c r="H19764" s="153"/>
      <c r="I19764" s="151"/>
      <c r="J19764" s="153"/>
      <c r="K19764" s="153"/>
      <c r="L19764" s="153"/>
      <c r="M19764" s="153"/>
      <c r="N19764" s="153"/>
      <c r="O19764" s="153"/>
      <c r="P19764" s="153"/>
      <c r="Q19764" s="153"/>
      <c r="R19764" s="153"/>
      <c r="S19764" s="152"/>
      <c r="T19764" s="154"/>
    </row>
    <row r="19765" spans="8:20" x14ac:dyDescent="0.25">
      <c r="H19765" s="153"/>
      <c r="I19765" s="151"/>
      <c r="J19765" s="153"/>
      <c r="K19765" s="153"/>
      <c r="L19765" s="153"/>
      <c r="M19765" s="153"/>
      <c r="N19765" s="153"/>
      <c r="O19765" s="153"/>
      <c r="P19765" s="153"/>
      <c r="Q19765" s="153"/>
      <c r="R19765" s="153"/>
      <c r="S19765" s="152"/>
      <c r="T19765" s="154"/>
    </row>
    <row r="19766" spans="8:20" x14ac:dyDescent="0.25">
      <c r="H19766" s="153"/>
      <c r="I19766" s="151"/>
      <c r="J19766" s="153"/>
      <c r="K19766" s="153"/>
      <c r="L19766" s="153"/>
      <c r="M19766" s="153"/>
      <c r="N19766" s="153"/>
      <c r="O19766" s="153"/>
      <c r="P19766" s="153"/>
      <c r="Q19766" s="153"/>
      <c r="R19766" s="153"/>
      <c r="S19766" s="152"/>
      <c r="T19766" s="154"/>
    </row>
    <row r="19767" spans="8:20" x14ac:dyDescent="0.25">
      <c r="H19767" s="153"/>
      <c r="I19767" s="151"/>
      <c r="J19767" s="153"/>
      <c r="K19767" s="153"/>
      <c r="L19767" s="153"/>
      <c r="M19767" s="153"/>
      <c r="N19767" s="153"/>
      <c r="O19767" s="153"/>
      <c r="P19767" s="153"/>
      <c r="Q19767" s="153"/>
      <c r="R19767" s="153"/>
      <c r="S19767" s="152"/>
      <c r="T19767" s="154"/>
    </row>
    <row r="19768" spans="8:20" x14ac:dyDescent="0.25">
      <c r="H19768" s="153"/>
      <c r="I19768" s="151"/>
      <c r="J19768" s="153"/>
      <c r="K19768" s="153"/>
      <c r="L19768" s="153"/>
      <c r="M19768" s="153"/>
      <c r="N19768" s="153"/>
      <c r="O19768" s="153"/>
      <c r="P19768" s="153"/>
      <c r="Q19768" s="153"/>
      <c r="R19768" s="153"/>
      <c r="S19768" s="152"/>
      <c r="T19768" s="154"/>
    </row>
    <row r="19769" spans="8:20" x14ac:dyDescent="0.25">
      <c r="H19769" s="153"/>
      <c r="I19769" s="151"/>
      <c r="J19769" s="153"/>
      <c r="K19769" s="153"/>
      <c r="L19769" s="153"/>
      <c r="M19769" s="153"/>
      <c r="N19769" s="153"/>
      <c r="O19769" s="153"/>
      <c r="P19769" s="153"/>
      <c r="Q19769" s="153"/>
      <c r="R19769" s="153"/>
      <c r="S19769" s="152"/>
      <c r="T19769" s="154"/>
    </row>
    <row r="19770" spans="8:20" x14ac:dyDescent="0.25">
      <c r="H19770" s="153"/>
      <c r="I19770" s="151"/>
      <c r="J19770" s="153"/>
      <c r="K19770" s="153"/>
      <c r="L19770" s="153"/>
      <c r="M19770" s="153"/>
      <c r="N19770" s="153"/>
      <c r="O19770" s="153"/>
      <c r="P19770" s="153"/>
      <c r="Q19770" s="153"/>
      <c r="R19770" s="153"/>
      <c r="S19770" s="152"/>
      <c r="T19770" s="154"/>
    </row>
    <row r="19771" spans="8:20" x14ac:dyDescent="0.25">
      <c r="H19771" s="153"/>
      <c r="I19771" s="151"/>
      <c r="J19771" s="153"/>
      <c r="K19771" s="153"/>
      <c r="L19771" s="153"/>
      <c r="M19771" s="153"/>
      <c r="N19771" s="153"/>
      <c r="O19771" s="153"/>
      <c r="P19771" s="153"/>
      <c r="Q19771" s="153"/>
      <c r="R19771" s="153"/>
      <c r="S19771" s="152"/>
      <c r="T19771" s="154"/>
    </row>
    <row r="19772" spans="8:20" x14ac:dyDescent="0.25">
      <c r="H19772" s="153"/>
      <c r="I19772" s="151"/>
      <c r="J19772" s="153"/>
      <c r="K19772" s="153"/>
      <c r="L19772" s="153"/>
      <c r="M19772" s="153"/>
      <c r="N19772" s="153"/>
      <c r="O19772" s="153"/>
      <c r="P19772" s="153"/>
      <c r="Q19772" s="153"/>
      <c r="R19772" s="153"/>
      <c r="S19772" s="152"/>
      <c r="T19772" s="154"/>
    </row>
    <row r="19773" spans="8:20" x14ac:dyDescent="0.25">
      <c r="H19773" s="153"/>
      <c r="I19773" s="151"/>
      <c r="J19773" s="153"/>
      <c r="K19773" s="153"/>
      <c r="L19773" s="153"/>
      <c r="M19773" s="153"/>
      <c r="N19773" s="153"/>
      <c r="O19773" s="153"/>
      <c r="P19773" s="153"/>
      <c r="Q19773" s="153"/>
      <c r="R19773" s="153"/>
      <c r="S19773" s="152"/>
      <c r="T19773" s="154"/>
    </row>
    <row r="19774" spans="8:20" x14ac:dyDescent="0.25">
      <c r="H19774" s="153"/>
      <c r="I19774" s="151"/>
      <c r="J19774" s="153"/>
      <c r="K19774" s="153"/>
      <c r="L19774" s="153"/>
      <c r="M19774" s="153"/>
      <c r="N19774" s="153"/>
      <c r="O19774" s="153"/>
      <c r="P19774" s="153"/>
      <c r="Q19774" s="153"/>
      <c r="R19774" s="153"/>
      <c r="S19774" s="152"/>
      <c r="T19774" s="154"/>
    </row>
    <row r="19775" spans="8:20" x14ac:dyDescent="0.25">
      <c r="H19775" s="153"/>
      <c r="I19775" s="151"/>
      <c r="J19775" s="153"/>
      <c r="K19775" s="153"/>
      <c r="L19775" s="153"/>
      <c r="M19775" s="153"/>
      <c r="N19775" s="153"/>
      <c r="O19775" s="153"/>
      <c r="P19775" s="153"/>
      <c r="Q19775" s="153"/>
      <c r="R19775" s="153"/>
      <c r="S19775" s="152"/>
      <c r="T19775" s="154"/>
    </row>
    <row r="19776" spans="8:20" x14ac:dyDescent="0.25">
      <c r="H19776" s="153"/>
      <c r="I19776" s="151"/>
      <c r="J19776" s="153"/>
      <c r="K19776" s="153"/>
      <c r="L19776" s="153"/>
      <c r="M19776" s="153"/>
      <c r="N19776" s="153"/>
      <c r="O19776" s="153"/>
      <c r="P19776" s="153"/>
      <c r="Q19776" s="153"/>
      <c r="R19776" s="153"/>
      <c r="S19776" s="152"/>
      <c r="T19776" s="154"/>
    </row>
    <row r="19777" spans="8:20" x14ac:dyDescent="0.25">
      <c r="H19777" s="153"/>
      <c r="I19777" s="151"/>
      <c r="J19777" s="153"/>
      <c r="K19777" s="153"/>
      <c r="L19777" s="153"/>
      <c r="M19777" s="153"/>
      <c r="N19777" s="153"/>
      <c r="O19777" s="153"/>
      <c r="P19777" s="153"/>
      <c r="Q19777" s="153"/>
      <c r="R19777" s="153"/>
      <c r="S19777" s="152"/>
      <c r="T19777" s="154"/>
    </row>
    <row r="19778" spans="8:20" x14ac:dyDescent="0.25">
      <c r="H19778" s="153"/>
      <c r="I19778" s="151"/>
      <c r="J19778" s="153"/>
      <c r="K19778" s="153"/>
      <c r="L19778" s="153"/>
      <c r="M19778" s="153"/>
      <c r="N19778" s="153"/>
      <c r="O19778" s="153"/>
      <c r="P19778" s="153"/>
      <c r="Q19778" s="153"/>
      <c r="R19778" s="153"/>
      <c r="S19778" s="152"/>
      <c r="T19778" s="154"/>
    </row>
    <row r="19779" spans="8:20" x14ac:dyDescent="0.25">
      <c r="H19779" s="153"/>
      <c r="I19779" s="151"/>
      <c r="J19779" s="153"/>
      <c r="K19779" s="153"/>
      <c r="L19779" s="153"/>
      <c r="M19779" s="153"/>
      <c r="N19779" s="153"/>
      <c r="O19779" s="153"/>
      <c r="P19779" s="153"/>
      <c r="Q19779" s="153"/>
      <c r="R19779" s="153"/>
      <c r="S19779" s="152"/>
      <c r="T19779" s="154"/>
    </row>
    <row r="19780" spans="8:20" x14ac:dyDescent="0.25">
      <c r="H19780" s="153"/>
      <c r="I19780" s="151"/>
      <c r="J19780" s="153"/>
      <c r="K19780" s="153"/>
      <c r="L19780" s="153"/>
      <c r="M19780" s="153"/>
      <c r="N19780" s="153"/>
      <c r="O19780" s="153"/>
      <c r="P19780" s="153"/>
      <c r="Q19780" s="153"/>
      <c r="R19780" s="153"/>
      <c r="S19780" s="152"/>
      <c r="T19780" s="154"/>
    </row>
    <row r="19781" spans="8:20" x14ac:dyDescent="0.25">
      <c r="H19781" s="153"/>
      <c r="I19781" s="151"/>
      <c r="J19781" s="153"/>
      <c r="K19781" s="153"/>
      <c r="L19781" s="153"/>
      <c r="M19781" s="153"/>
      <c r="N19781" s="153"/>
      <c r="O19781" s="153"/>
      <c r="P19781" s="153"/>
      <c r="Q19781" s="153"/>
      <c r="R19781" s="153"/>
      <c r="S19781" s="152"/>
      <c r="T19781" s="154"/>
    </row>
    <row r="19782" spans="8:20" x14ac:dyDescent="0.25">
      <c r="H19782" s="153"/>
      <c r="I19782" s="151"/>
      <c r="J19782" s="153"/>
      <c r="K19782" s="153"/>
      <c r="L19782" s="153"/>
      <c r="M19782" s="153"/>
      <c r="N19782" s="153"/>
      <c r="O19782" s="153"/>
      <c r="P19782" s="153"/>
      <c r="Q19782" s="153"/>
      <c r="R19782" s="153"/>
      <c r="S19782" s="152"/>
      <c r="T19782" s="154"/>
    </row>
    <row r="19783" spans="8:20" x14ac:dyDescent="0.25">
      <c r="H19783" s="153"/>
      <c r="I19783" s="151"/>
      <c r="J19783" s="153"/>
      <c r="K19783" s="153"/>
      <c r="L19783" s="153"/>
      <c r="M19783" s="153"/>
      <c r="N19783" s="153"/>
      <c r="O19783" s="153"/>
      <c r="P19783" s="153"/>
      <c r="Q19783" s="153"/>
      <c r="R19783" s="153"/>
      <c r="S19783" s="152"/>
      <c r="T19783" s="154"/>
    </row>
    <row r="19784" spans="8:20" x14ac:dyDescent="0.25">
      <c r="H19784" s="153"/>
      <c r="I19784" s="151"/>
      <c r="J19784" s="153"/>
      <c r="K19784" s="153"/>
      <c r="L19784" s="153"/>
      <c r="M19784" s="153"/>
      <c r="N19784" s="153"/>
      <c r="O19784" s="153"/>
      <c r="P19784" s="153"/>
      <c r="Q19784" s="153"/>
      <c r="R19784" s="153"/>
      <c r="S19784" s="152"/>
      <c r="T19784" s="154"/>
    </row>
    <row r="19785" spans="8:20" x14ac:dyDescent="0.25">
      <c r="H19785" s="153"/>
      <c r="I19785" s="151"/>
      <c r="J19785" s="153"/>
      <c r="K19785" s="153"/>
      <c r="L19785" s="153"/>
      <c r="M19785" s="153"/>
      <c r="N19785" s="153"/>
      <c r="O19785" s="153"/>
      <c r="P19785" s="153"/>
      <c r="Q19785" s="153"/>
      <c r="R19785" s="153"/>
      <c r="S19785" s="152"/>
      <c r="T19785" s="154"/>
    </row>
    <row r="19786" spans="8:20" x14ac:dyDescent="0.25">
      <c r="H19786" s="153"/>
      <c r="I19786" s="151"/>
      <c r="J19786" s="153"/>
      <c r="K19786" s="153"/>
      <c r="L19786" s="153"/>
      <c r="M19786" s="153"/>
      <c r="N19786" s="153"/>
      <c r="O19786" s="153"/>
      <c r="P19786" s="153"/>
      <c r="Q19786" s="153"/>
      <c r="R19786" s="153"/>
      <c r="S19786" s="152"/>
      <c r="T19786" s="154"/>
    </row>
    <row r="19787" spans="8:20" x14ac:dyDescent="0.25">
      <c r="H19787" s="153"/>
      <c r="I19787" s="151"/>
      <c r="J19787" s="153"/>
      <c r="K19787" s="153"/>
      <c r="L19787" s="153"/>
      <c r="M19787" s="153"/>
      <c r="N19787" s="153"/>
      <c r="O19787" s="153"/>
      <c r="P19787" s="153"/>
      <c r="Q19787" s="153"/>
      <c r="R19787" s="153"/>
      <c r="S19787" s="152"/>
      <c r="T19787" s="154"/>
    </row>
    <row r="19788" spans="8:20" x14ac:dyDescent="0.25">
      <c r="H19788" s="153"/>
      <c r="I19788" s="151"/>
      <c r="J19788" s="153"/>
      <c r="K19788" s="153"/>
      <c r="L19788" s="153"/>
      <c r="M19788" s="153"/>
      <c r="N19788" s="153"/>
      <c r="O19788" s="153"/>
      <c r="P19788" s="153"/>
      <c r="Q19788" s="153"/>
      <c r="R19788" s="153"/>
      <c r="S19788" s="152"/>
      <c r="T19788" s="154"/>
    </row>
    <row r="19789" spans="8:20" x14ac:dyDescent="0.25">
      <c r="H19789" s="153"/>
      <c r="I19789" s="151"/>
      <c r="J19789" s="153"/>
      <c r="K19789" s="153"/>
      <c r="L19789" s="153"/>
      <c r="M19789" s="153"/>
      <c r="N19789" s="153"/>
      <c r="O19789" s="153"/>
      <c r="P19789" s="153"/>
      <c r="Q19789" s="153"/>
      <c r="R19789" s="153"/>
      <c r="S19789" s="152"/>
      <c r="T19789" s="154"/>
    </row>
    <row r="19790" spans="8:20" x14ac:dyDescent="0.25">
      <c r="H19790" s="153"/>
      <c r="I19790" s="151"/>
      <c r="J19790" s="153"/>
      <c r="K19790" s="153"/>
      <c r="L19790" s="153"/>
      <c r="M19790" s="153"/>
      <c r="N19790" s="153"/>
      <c r="O19790" s="153"/>
      <c r="P19790" s="153"/>
      <c r="Q19790" s="153"/>
      <c r="R19790" s="153"/>
      <c r="S19790" s="152"/>
      <c r="T19790" s="154"/>
    </row>
    <row r="19791" spans="8:20" x14ac:dyDescent="0.25">
      <c r="H19791" s="153"/>
      <c r="I19791" s="151"/>
      <c r="J19791" s="153"/>
      <c r="K19791" s="153"/>
      <c r="L19791" s="153"/>
      <c r="M19791" s="153"/>
      <c r="N19791" s="153"/>
      <c r="O19791" s="153"/>
      <c r="P19791" s="153"/>
      <c r="Q19791" s="153"/>
      <c r="R19791" s="153"/>
      <c r="S19791" s="152"/>
      <c r="T19791" s="154"/>
    </row>
    <row r="19792" spans="8:20" x14ac:dyDescent="0.25">
      <c r="H19792" s="153"/>
      <c r="I19792" s="151"/>
      <c r="J19792" s="153"/>
      <c r="K19792" s="153"/>
      <c r="L19792" s="153"/>
      <c r="M19792" s="153"/>
      <c r="N19792" s="153"/>
      <c r="O19792" s="153"/>
      <c r="P19792" s="153"/>
      <c r="Q19792" s="153"/>
      <c r="R19792" s="153"/>
      <c r="S19792" s="152"/>
      <c r="T19792" s="154"/>
    </row>
    <row r="19793" spans="8:20" x14ac:dyDescent="0.25">
      <c r="H19793" s="153"/>
      <c r="I19793" s="151"/>
      <c r="J19793" s="153"/>
      <c r="K19793" s="153"/>
      <c r="L19793" s="153"/>
      <c r="M19793" s="153"/>
      <c r="N19793" s="153"/>
      <c r="O19793" s="153"/>
      <c r="P19793" s="153"/>
      <c r="Q19793" s="153"/>
      <c r="R19793" s="153"/>
      <c r="S19793" s="152"/>
      <c r="T19793" s="154"/>
    </row>
    <row r="19794" spans="8:20" x14ac:dyDescent="0.25">
      <c r="H19794" s="153"/>
      <c r="I19794" s="151"/>
      <c r="J19794" s="153"/>
      <c r="K19794" s="153"/>
      <c r="L19794" s="153"/>
      <c r="M19794" s="153"/>
      <c r="N19794" s="153"/>
      <c r="O19794" s="153"/>
      <c r="P19794" s="153"/>
      <c r="Q19794" s="153"/>
      <c r="R19794" s="153"/>
      <c r="S19794" s="152"/>
      <c r="T19794" s="154"/>
    </row>
    <row r="19795" spans="8:20" x14ac:dyDescent="0.25">
      <c r="H19795" s="153"/>
      <c r="I19795" s="151"/>
      <c r="J19795" s="153"/>
      <c r="K19795" s="153"/>
      <c r="L19795" s="153"/>
      <c r="M19795" s="153"/>
      <c r="N19795" s="153"/>
      <c r="O19795" s="153"/>
      <c r="P19795" s="153"/>
      <c r="Q19795" s="153"/>
      <c r="R19795" s="153"/>
      <c r="S19795" s="152"/>
      <c r="T19795" s="154"/>
    </row>
    <row r="19796" spans="8:20" x14ac:dyDescent="0.25">
      <c r="H19796" s="153"/>
      <c r="I19796" s="151"/>
      <c r="J19796" s="153"/>
      <c r="K19796" s="153"/>
      <c r="L19796" s="153"/>
      <c r="M19796" s="153"/>
      <c r="N19796" s="153"/>
      <c r="O19796" s="153"/>
      <c r="P19796" s="153"/>
      <c r="Q19796" s="153"/>
      <c r="R19796" s="153"/>
      <c r="S19796" s="152"/>
      <c r="T19796" s="154"/>
    </row>
    <row r="19797" spans="8:20" x14ac:dyDescent="0.25">
      <c r="H19797" s="153"/>
      <c r="I19797" s="151"/>
      <c r="J19797" s="153"/>
      <c r="K19797" s="153"/>
      <c r="L19797" s="153"/>
      <c r="M19797" s="153"/>
      <c r="N19797" s="153"/>
      <c r="O19797" s="153"/>
      <c r="P19797" s="153"/>
      <c r="Q19797" s="153"/>
      <c r="R19797" s="153"/>
      <c r="S19797" s="152"/>
      <c r="T19797" s="154"/>
    </row>
    <row r="19798" spans="8:20" x14ac:dyDescent="0.25">
      <c r="H19798" s="153"/>
      <c r="I19798" s="151"/>
      <c r="J19798" s="153"/>
      <c r="K19798" s="153"/>
      <c r="L19798" s="153"/>
      <c r="M19798" s="153"/>
      <c r="N19798" s="153"/>
      <c r="O19798" s="153"/>
      <c r="P19798" s="153"/>
      <c r="Q19798" s="153"/>
      <c r="R19798" s="153"/>
      <c r="S19798" s="152"/>
      <c r="T19798" s="154"/>
    </row>
    <row r="19799" spans="8:20" x14ac:dyDescent="0.25">
      <c r="H19799" s="153"/>
      <c r="I19799" s="151"/>
      <c r="J19799" s="153"/>
      <c r="K19799" s="153"/>
      <c r="L19799" s="153"/>
      <c r="M19799" s="153"/>
      <c r="N19799" s="153"/>
      <c r="O19799" s="153"/>
      <c r="P19799" s="153"/>
      <c r="Q19799" s="153"/>
      <c r="R19799" s="153"/>
      <c r="S19799" s="152"/>
      <c r="T19799" s="154"/>
    </row>
    <row r="19800" spans="8:20" x14ac:dyDescent="0.25">
      <c r="H19800" s="153"/>
      <c r="I19800" s="151"/>
      <c r="J19800" s="153"/>
      <c r="K19800" s="153"/>
      <c r="L19800" s="153"/>
      <c r="M19800" s="153"/>
      <c r="N19800" s="153"/>
      <c r="O19800" s="153"/>
      <c r="P19800" s="153"/>
      <c r="Q19800" s="153"/>
      <c r="R19800" s="153"/>
      <c r="S19800" s="152"/>
      <c r="T19800" s="154"/>
    </row>
    <row r="19801" spans="8:20" x14ac:dyDescent="0.25">
      <c r="H19801" s="153"/>
      <c r="I19801" s="151"/>
      <c r="J19801" s="153"/>
      <c r="K19801" s="153"/>
      <c r="L19801" s="153"/>
      <c r="M19801" s="153"/>
      <c r="N19801" s="153"/>
      <c r="O19801" s="153"/>
      <c r="P19801" s="153"/>
      <c r="Q19801" s="153"/>
      <c r="R19801" s="153"/>
      <c r="S19801" s="152"/>
      <c r="T19801" s="154"/>
    </row>
    <row r="19802" spans="8:20" x14ac:dyDescent="0.25">
      <c r="H19802" s="153"/>
      <c r="I19802" s="151"/>
      <c r="J19802" s="153"/>
      <c r="K19802" s="153"/>
      <c r="L19802" s="153"/>
      <c r="M19802" s="153"/>
      <c r="N19802" s="153"/>
      <c r="O19802" s="153"/>
      <c r="P19802" s="153"/>
      <c r="Q19802" s="153"/>
      <c r="R19802" s="153"/>
      <c r="S19802" s="152"/>
      <c r="T19802" s="154"/>
    </row>
    <row r="19803" spans="8:20" x14ac:dyDescent="0.25">
      <c r="H19803" s="153"/>
      <c r="I19803" s="151"/>
      <c r="J19803" s="153"/>
      <c r="K19803" s="153"/>
      <c r="L19803" s="153"/>
      <c r="M19803" s="153"/>
      <c r="N19803" s="153"/>
      <c r="O19803" s="153"/>
      <c r="P19803" s="153"/>
      <c r="Q19803" s="153"/>
      <c r="R19803" s="153"/>
      <c r="S19803" s="152"/>
      <c r="T19803" s="154"/>
    </row>
    <row r="19804" spans="8:20" x14ac:dyDescent="0.25">
      <c r="H19804" s="153"/>
      <c r="I19804" s="151"/>
      <c r="J19804" s="153"/>
      <c r="K19804" s="153"/>
      <c r="L19804" s="153"/>
      <c r="M19804" s="153"/>
      <c r="N19804" s="153"/>
      <c r="O19804" s="153"/>
      <c r="P19804" s="153"/>
      <c r="Q19804" s="153"/>
      <c r="R19804" s="153"/>
      <c r="S19804" s="152"/>
      <c r="T19804" s="154"/>
    </row>
    <row r="19805" spans="8:20" x14ac:dyDescent="0.25">
      <c r="H19805" s="153"/>
      <c r="I19805" s="151"/>
      <c r="J19805" s="153"/>
      <c r="K19805" s="153"/>
      <c r="L19805" s="153"/>
      <c r="M19805" s="153"/>
      <c r="N19805" s="153"/>
      <c r="O19805" s="153"/>
      <c r="P19805" s="153"/>
      <c r="Q19805" s="153"/>
      <c r="R19805" s="153"/>
      <c r="S19805" s="152"/>
      <c r="T19805" s="154"/>
    </row>
    <row r="19806" spans="8:20" x14ac:dyDescent="0.25">
      <c r="H19806" s="153"/>
      <c r="I19806" s="151"/>
      <c r="J19806" s="153"/>
      <c r="K19806" s="153"/>
      <c r="L19806" s="153"/>
      <c r="M19806" s="153"/>
      <c r="N19806" s="153"/>
      <c r="O19806" s="153"/>
      <c r="P19806" s="153"/>
      <c r="Q19806" s="153"/>
      <c r="R19806" s="153"/>
      <c r="S19806" s="152"/>
      <c r="T19806" s="154"/>
    </row>
    <row r="19807" spans="8:20" x14ac:dyDescent="0.25">
      <c r="H19807" s="153"/>
      <c r="I19807" s="151"/>
      <c r="J19807" s="153"/>
      <c r="K19807" s="153"/>
      <c r="L19807" s="153"/>
      <c r="M19807" s="153"/>
      <c r="N19807" s="153"/>
      <c r="O19807" s="153"/>
      <c r="P19807" s="153"/>
      <c r="Q19807" s="153"/>
      <c r="R19807" s="153"/>
      <c r="S19807" s="152"/>
      <c r="T19807" s="154"/>
    </row>
    <row r="19808" spans="8:20" x14ac:dyDescent="0.25">
      <c r="H19808" s="153"/>
      <c r="I19808" s="151"/>
      <c r="J19808" s="153"/>
      <c r="K19808" s="153"/>
      <c r="L19808" s="153"/>
      <c r="M19808" s="153"/>
      <c r="N19808" s="153"/>
      <c r="O19808" s="153"/>
      <c r="P19808" s="153"/>
      <c r="Q19808" s="153"/>
      <c r="R19808" s="153"/>
      <c r="S19808" s="152"/>
      <c r="T19808" s="154"/>
    </row>
    <row r="19809" spans="8:20" x14ac:dyDescent="0.25">
      <c r="H19809" s="153"/>
      <c r="I19809" s="151"/>
      <c r="J19809" s="153"/>
      <c r="K19809" s="153"/>
      <c r="L19809" s="153"/>
      <c r="M19809" s="153"/>
      <c r="N19809" s="153"/>
      <c r="O19809" s="153"/>
      <c r="P19809" s="153"/>
      <c r="Q19809" s="153"/>
      <c r="R19809" s="153"/>
      <c r="S19809" s="152"/>
      <c r="T19809" s="154"/>
    </row>
    <row r="19810" spans="8:20" x14ac:dyDescent="0.25">
      <c r="H19810" s="153"/>
      <c r="I19810" s="151"/>
      <c r="J19810" s="153"/>
      <c r="K19810" s="153"/>
      <c r="L19810" s="153"/>
      <c r="M19810" s="153"/>
      <c r="N19810" s="153"/>
      <c r="O19810" s="153"/>
      <c r="P19810" s="153"/>
      <c r="Q19810" s="153"/>
      <c r="R19810" s="153"/>
      <c r="S19810" s="152"/>
      <c r="T19810" s="154"/>
    </row>
    <row r="19811" spans="8:20" x14ac:dyDescent="0.25">
      <c r="H19811" s="153"/>
      <c r="I19811" s="151"/>
      <c r="J19811" s="153"/>
      <c r="K19811" s="153"/>
      <c r="L19811" s="153"/>
      <c r="M19811" s="153"/>
      <c r="N19811" s="153"/>
      <c r="O19811" s="153"/>
      <c r="P19811" s="153"/>
      <c r="Q19811" s="153"/>
      <c r="R19811" s="153"/>
      <c r="S19811" s="152"/>
      <c r="T19811" s="154"/>
    </row>
    <row r="19812" spans="8:20" x14ac:dyDescent="0.25">
      <c r="H19812" s="153"/>
      <c r="I19812" s="151"/>
      <c r="J19812" s="153"/>
      <c r="K19812" s="153"/>
      <c r="L19812" s="153"/>
      <c r="M19812" s="153"/>
      <c r="N19812" s="153"/>
      <c r="O19812" s="153"/>
      <c r="P19812" s="153"/>
      <c r="Q19812" s="153"/>
      <c r="R19812" s="153"/>
      <c r="S19812" s="152"/>
      <c r="T19812" s="154"/>
    </row>
    <row r="19813" spans="8:20" x14ac:dyDescent="0.25">
      <c r="H19813" s="153"/>
      <c r="I19813" s="151"/>
      <c r="J19813" s="153"/>
      <c r="K19813" s="153"/>
      <c r="L19813" s="153"/>
      <c r="M19813" s="153"/>
      <c r="N19813" s="153"/>
      <c r="O19813" s="153"/>
      <c r="P19813" s="153"/>
      <c r="Q19813" s="153"/>
      <c r="R19813" s="153"/>
      <c r="S19813" s="152"/>
      <c r="T19813" s="154"/>
    </row>
    <row r="19814" spans="8:20" x14ac:dyDescent="0.25">
      <c r="H19814" s="153"/>
      <c r="I19814" s="151"/>
      <c r="J19814" s="153"/>
      <c r="K19814" s="153"/>
      <c r="L19814" s="153"/>
      <c r="M19814" s="153"/>
      <c r="N19814" s="153"/>
      <c r="O19814" s="153"/>
      <c r="P19814" s="153"/>
      <c r="Q19814" s="153"/>
      <c r="R19814" s="153"/>
      <c r="S19814" s="152"/>
      <c r="T19814" s="154"/>
    </row>
    <row r="19815" spans="8:20" x14ac:dyDescent="0.25">
      <c r="H19815" s="153"/>
      <c r="I19815" s="151"/>
      <c r="J19815" s="153"/>
      <c r="K19815" s="153"/>
      <c r="L19815" s="153"/>
      <c r="M19815" s="153"/>
      <c r="N19815" s="153"/>
      <c r="O19815" s="153"/>
      <c r="P19815" s="153"/>
      <c r="Q19815" s="153"/>
      <c r="R19815" s="153"/>
      <c r="S19815" s="152"/>
      <c r="T19815" s="154"/>
    </row>
    <row r="19816" spans="8:20" x14ac:dyDescent="0.25">
      <c r="H19816" s="153"/>
      <c r="I19816" s="151"/>
      <c r="J19816" s="153"/>
      <c r="K19816" s="153"/>
      <c r="L19816" s="153"/>
      <c r="M19816" s="153"/>
      <c r="N19816" s="153"/>
      <c r="O19816" s="153"/>
      <c r="P19816" s="153"/>
      <c r="Q19816" s="153"/>
      <c r="R19816" s="153"/>
      <c r="S19816" s="152"/>
      <c r="T19816" s="154"/>
    </row>
    <row r="19817" spans="8:20" x14ac:dyDescent="0.25">
      <c r="H19817" s="153"/>
      <c r="I19817" s="151"/>
      <c r="J19817" s="153"/>
      <c r="K19817" s="153"/>
      <c r="L19817" s="153"/>
      <c r="M19817" s="153"/>
      <c r="N19817" s="153"/>
      <c r="O19817" s="153"/>
      <c r="P19817" s="153"/>
      <c r="Q19817" s="153"/>
      <c r="R19817" s="153"/>
      <c r="S19817" s="152"/>
      <c r="T19817" s="154"/>
    </row>
    <row r="19818" spans="8:20" x14ac:dyDescent="0.25">
      <c r="H19818" s="153"/>
      <c r="I19818" s="151"/>
      <c r="J19818" s="153"/>
      <c r="K19818" s="153"/>
      <c r="L19818" s="153"/>
      <c r="M19818" s="153"/>
      <c r="N19818" s="153"/>
      <c r="O19818" s="153"/>
      <c r="P19818" s="153"/>
      <c r="Q19818" s="153"/>
      <c r="R19818" s="153"/>
      <c r="S19818" s="152"/>
      <c r="T19818" s="154"/>
    </row>
    <row r="19819" spans="8:20" x14ac:dyDescent="0.25">
      <c r="H19819" s="153"/>
      <c r="I19819" s="151"/>
      <c r="J19819" s="153"/>
      <c r="K19819" s="153"/>
      <c r="L19819" s="153"/>
      <c r="M19819" s="153"/>
      <c r="N19819" s="153"/>
      <c r="O19819" s="153"/>
      <c r="P19819" s="153"/>
      <c r="Q19819" s="153"/>
      <c r="R19819" s="153"/>
      <c r="S19819" s="152"/>
      <c r="T19819" s="154"/>
    </row>
    <row r="19820" spans="8:20" x14ac:dyDescent="0.25">
      <c r="H19820" s="153"/>
      <c r="I19820" s="151"/>
      <c r="J19820" s="153"/>
      <c r="K19820" s="153"/>
      <c r="L19820" s="153"/>
      <c r="M19820" s="153"/>
      <c r="N19820" s="153"/>
      <c r="O19820" s="153"/>
      <c r="P19820" s="153"/>
      <c r="Q19820" s="153"/>
      <c r="R19820" s="153"/>
      <c r="S19820" s="152"/>
      <c r="T19820" s="154"/>
    </row>
    <row r="19821" spans="8:20" x14ac:dyDescent="0.25">
      <c r="H19821" s="153"/>
      <c r="I19821" s="151"/>
      <c r="J19821" s="153"/>
      <c r="K19821" s="153"/>
      <c r="L19821" s="153"/>
      <c r="M19821" s="153"/>
      <c r="N19821" s="153"/>
      <c r="O19821" s="153"/>
      <c r="P19821" s="153"/>
      <c r="Q19821" s="153"/>
      <c r="R19821" s="153"/>
      <c r="S19821" s="152"/>
      <c r="T19821" s="154"/>
    </row>
    <row r="19822" spans="8:20" x14ac:dyDescent="0.25">
      <c r="H19822" s="153"/>
      <c r="I19822" s="151"/>
      <c r="J19822" s="153"/>
      <c r="K19822" s="153"/>
      <c r="L19822" s="153"/>
      <c r="M19822" s="153"/>
      <c r="N19822" s="153"/>
      <c r="O19822" s="153"/>
      <c r="P19822" s="153"/>
      <c r="Q19822" s="153"/>
      <c r="R19822" s="153"/>
      <c r="S19822" s="152"/>
      <c r="T19822" s="154"/>
    </row>
    <row r="19823" spans="8:20" x14ac:dyDescent="0.25">
      <c r="H19823" s="153"/>
      <c r="I19823" s="151"/>
      <c r="J19823" s="153"/>
      <c r="K19823" s="153"/>
      <c r="L19823" s="153"/>
      <c r="M19823" s="153"/>
      <c r="N19823" s="153"/>
      <c r="O19823" s="153"/>
      <c r="P19823" s="153"/>
      <c r="Q19823" s="153"/>
      <c r="R19823" s="153"/>
      <c r="S19823" s="152"/>
      <c r="T19823" s="154"/>
    </row>
    <row r="19824" spans="8:20" x14ac:dyDescent="0.25">
      <c r="H19824" s="153"/>
      <c r="I19824" s="151"/>
      <c r="J19824" s="153"/>
      <c r="K19824" s="153"/>
      <c r="L19824" s="153"/>
      <c r="M19824" s="153"/>
      <c r="N19824" s="153"/>
      <c r="O19824" s="153"/>
      <c r="P19824" s="153"/>
      <c r="Q19824" s="153"/>
      <c r="R19824" s="153"/>
      <c r="S19824" s="152"/>
      <c r="T19824" s="154"/>
    </row>
    <row r="19825" spans="8:20" x14ac:dyDescent="0.25">
      <c r="H19825" s="153"/>
      <c r="I19825" s="151"/>
      <c r="J19825" s="153"/>
      <c r="K19825" s="153"/>
      <c r="L19825" s="153"/>
      <c r="M19825" s="153"/>
      <c r="N19825" s="153"/>
      <c r="O19825" s="153"/>
      <c r="P19825" s="153"/>
      <c r="Q19825" s="153"/>
      <c r="R19825" s="153"/>
      <c r="S19825" s="152"/>
      <c r="T19825" s="154"/>
    </row>
    <row r="19826" spans="8:20" x14ac:dyDescent="0.25">
      <c r="H19826" s="153"/>
      <c r="I19826" s="151"/>
      <c r="J19826" s="153"/>
      <c r="K19826" s="153"/>
      <c r="L19826" s="153"/>
      <c r="M19826" s="153"/>
      <c r="N19826" s="153"/>
      <c r="O19826" s="153"/>
      <c r="P19826" s="153"/>
      <c r="Q19826" s="153"/>
      <c r="R19826" s="153"/>
      <c r="S19826" s="152"/>
      <c r="T19826" s="154"/>
    </row>
    <row r="19827" spans="8:20" x14ac:dyDescent="0.25">
      <c r="H19827" s="153"/>
      <c r="I19827" s="151"/>
      <c r="J19827" s="153"/>
      <c r="K19827" s="153"/>
      <c r="L19827" s="153"/>
      <c r="M19827" s="153"/>
      <c r="N19827" s="153"/>
      <c r="O19827" s="153"/>
      <c r="P19827" s="153"/>
      <c r="Q19827" s="153"/>
      <c r="R19827" s="153"/>
      <c r="S19827" s="152"/>
      <c r="T19827" s="154"/>
    </row>
    <row r="19828" spans="8:20" x14ac:dyDescent="0.25">
      <c r="H19828" s="153"/>
      <c r="I19828" s="151"/>
      <c r="J19828" s="153"/>
      <c r="K19828" s="153"/>
      <c r="L19828" s="153"/>
      <c r="M19828" s="153"/>
      <c r="N19828" s="153"/>
      <c r="O19828" s="153"/>
      <c r="P19828" s="153"/>
      <c r="Q19828" s="153"/>
      <c r="R19828" s="153"/>
      <c r="S19828" s="152"/>
      <c r="T19828" s="154"/>
    </row>
    <row r="19829" spans="8:20" x14ac:dyDescent="0.25">
      <c r="H19829" s="153"/>
      <c r="I19829" s="151"/>
      <c r="J19829" s="153"/>
      <c r="K19829" s="153"/>
      <c r="L19829" s="153"/>
      <c r="M19829" s="153"/>
      <c r="N19829" s="153"/>
      <c r="O19829" s="153"/>
      <c r="P19829" s="153"/>
      <c r="Q19829" s="153"/>
      <c r="R19829" s="153"/>
      <c r="S19829" s="152"/>
      <c r="T19829" s="154"/>
    </row>
    <row r="19830" spans="8:20" x14ac:dyDescent="0.25">
      <c r="H19830" s="153"/>
      <c r="I19830" s="151"/>
      <c r="J19830" s="153"/>
      <c r="K19830" s="153"/>
      <c r="L19830" s="153"/>
      <c r="M19830" s="153"/>
      <c r="N19830" s="153"/>
      <c r="O19830" s="153"/>
      <c r="P19830" s="153"/>
      <c r="Q19830" s="153"/>
      <c r="R19830" s="153"/>
      <c r="S19830" s="152"/>
      <c r="T19830" s="154"/>
    </row>
    <row r="19831" spans="8:20" x14ac:dyDescent="0.25">
      <c r="H19831" s="153"/>
      <c r="I19831" s="151"/>
      <c r="J19831" s="153"/>
      <c r="K19831" s="153"/>
      <c r="L19831" s="153"/>
      <c r="M19831" s="153"/>
      <c r="N19831" s="153"/>
      <c r="O19831" s="153"/>
      <c r="P19831" s="153"/>
      <c r="Q19831" s="153"/>
      <c r="R19831" s="153"/>
      <c r="S19831" s="152"/>
      <c r="T19831" s="154"/>
    </row>
    <row r="19832" spans="8:20" x14ac:dyDescent="0.25">
      <c r="H19832" s="153"/>
      <c r="I19832" s="151"/>
      <c r="J19832" s="153"/>
      <c r="K19832" s="153"/>
      <c r="L19832" s="153"/>
      <c r="M19832" s="153"/>
      <c r="N19832" s="153"/>
      <c r="O19832" s="153"/>
      <c r="P19832" s="153"/>
      <c r="Q19832" s="153"/>
      <c r="R19832" s="153"/>
      <c r="S19832" s="152"/>
      <c r="T19832" s="154"/>
    </row>
    <row r="19833" spans="8:20" x14ac:dyDescent="0.25">
      <c r="H19833" s="153"/>
      <c r="I19833" s="151"/>
      <c r="J19833" s="153"/>
      <c r="K19833" s="153"/>
      <c r="L19833" s="153"/>
      <c r="M19833" s="153"/>
      <c r="N19833" s="153"/>
      <c r="O19833" s="153"/>
      <c r="P19833" s="153"/>
      <c r="Q19833" s="153"/>
      <c r="R19833" s="153"/>
      <c r="S19833" s="152"/>
      <c r="T19833" s="154"/>
    </row>
    <row r="19834" spans="8:20" x14ac:dyDescent="0.25">
      <c r="H19834" s="153"/>
      <c r="I19834" s="151"/>
      <c r="J19834" s="153"/>
      <c r="K19834" s="153"/>
      <c r="L19834" s="153"/>
      <c r="M19834" s="153"/>
      <c r="N19834" s="153"/>
      <c r="O19834" s="153"/>
      <c r="P19834" s="153"/>
      <c r="Q19834" s="153"/>
      <c r="R19834" s="153"/>
      <c r="S19834" s="152"/>
      <c r="T19834" s="154"/>
    </row>
    <row r="19835" spans="8:20" x14ac:dyDescent="0.25">
      <c r="H19835" s="153"/>
      <c r="I19835" s="151"/>
      <c r="J19835" s="153"/>
      <c r="K19835" s="153"/>
      <c r="L19835" s="153"/>
      <c r="M19835" s="153"/>
      <c r="N19835" s="153"/>
      <c r="O19835" s="153"/>
      <c r="P19835" s="153"/>
      <c r="Q19835" s="153"/>
      <c r="R19835" s="153"/>
      <c r="S19835" s="152"/>
      <c r="T19835" s="154"/>
    </row>
    <row r="19836" spans="8:20" x14ac:dyDescent="0.25">
      <c r="H19836" s="153"/>
      <c r="I19836" s="151"/>
      <c r="J19836" s="153"/>
      <c r="K19836" s="153"/>
      <c r="L19836" s="153"/>
      <c r="M19836" s="153"/>
      <c r="N19836" s="153"/>
      <c r="O19836" s="153"/>
      <c r="P19836" s="153"/>
      <c r="Q19836" s="153"/>
      <c r="R19836" s="153"/>
      <c r="S19836" s="152"/>
      <c r="T19836" s="154"/>
    </row>
    <row r="19837" spans="8:20" x14ac:dyDescent="0.25">
      <c r="H19837" s="153"/>
      <c r="I19837" s="151"/>
      <c r="J19837" s="153"/>
      <c r="K19837" s="153"/>
      <c r="L19837" s="153"/>
      <c r="M19837" s="153"/>
      <c r="N19837" s="153"/>
      <c r="O19837" s="153"/>
      <c r="P19837" s="153"/>
      <c r="Q19837" s="153"/>
      <c r="R19837" s="153"/>
      <c r="S19837" s="152"/>
      <c r="T19837" s="154"/>
    </row>
    <row r="19838" spans="8:20" x14ac:dyDescent="0.25">
      <c r="H19838" s="153"/>
      <c r="I19838" s="151"/>
      <c r="J19838" s="153"/>
      <c r="K19838" s="153"/>
      <c r="L19838" s="153"/>
      <c r="M19838" s="153"/>
      <c r="N19838" s="153"/>
      <c r="O19838" s="153"/>
      <c r="P19838" s="153"/>
      <c r="Q19838" s="153"/>
      <c r="R19838" s="153"/>
      <c r="S19838" s="152"/>
      <c r="T19838" s="154"/>
    </row>
    <row r="19839" spans="8:20" x14ac:dyDescent="0.25">
      <c r="H19839" s="153"/>
      <c r="I19839" s="151"/>
      <c r="J19839" s="153"/>
      <c r="K19839" s="153"/>
      <c r="L19839" s="153"/>
      <c r="M19839" s="153"/>
      <c r="N19839" s="153"/>
      <c r="O19839" s="153"/>
      <c r="P19839" s="153"/>
      <c r="Q19839" s="153"/>
      <c r="R19839" s="153"/>
      <c r="S19839" s="152"/>
      <c r="T19839" s="154"/>
    </row>
    <row r="19840" spans="8:20" x14ac:dyDescent="0.25">
      <c r="H19840" s="153"/>
      <c r="I19840" s="151"/>
      <c r="J19840" s="153"/>
      <c r="K19840" s="153"/>
      <c r="L19840" s="153"/>
      <c r="M19840" s="153"/>
      <c r="N19840" s="153"/>
      <c r="O19840" s="153"/>
      <c r="P19840" s="153"/>
      <c r="Q19840" s="153"/>
      <c r="R19840" s="153"/>
      <c r="S19840" s="152"/>
      <c r="T19840" s="154"/>
    </row>
    <row r="19841" spans="8:20" x14ac:dyDescent="0.25">
      <c r="H19841" s="153"/>
      <c r="I19841" s="151"/>
      <c r="J19841" s="153"/>
      <c r="K19841" s="153"/>
      <c r="L19841" s="153"/>
      <c r="M19841" s="153"/>
      <c r="N19841" s="153"/>
      <c r="O19841" s="153"/>
      <c r="P19841" s="153"/>
      <c r="Q19841" s="153"/>
      <c r="R19841" s="153"/>
      <c r="S19841" s="152"/>
      <c r="T19841" s="154"/>
    </row>
    <row r="19842" spans="8:20" x14ac:dyDescent="0.25">
      <c r="H19842" s="153"/>
      <c r="I19842" s="151"/>
      <c r="J19842" s="153"/>
      <c r="K19842" s="153"/>
      <c r="L19842" s="153"/>
      <c r="M19842" s="153"/>
      <c r="N19842" s="153"/>
      <c r="O19842" s="153"/>
      <c r="P19842" s="153"/>
      <c r="Q19842" s="153"/>
      <c r="R19842" s="153"/>
      <c r="S19842" s="152"/>
      <c r="T19842" s="154"/>
    </row>
    <row r="19843" spans="8:20" x14ac:dyDescent="0.25">
      <c r="H19843" s="153"/>
      <c r="I19843" s="151"/>
      <c r="J19843" s="153"/>
      <c r="K19843" s="153"/>
      <c r="L19843" s="153"/>
      <c r="M19843" s="153"/>
      <c r="N19843" s="153"/>
      <c r="O19843" s="153"/>
      <c r="P19843" s="153"/>
      <c r="Q19843" s="153"/>
      <c r="R19843" s="153"/>
      <c r="S19843" s="152"/>
      <c r="T19843" s="154"/>
    </row>
    <row r="19844" spans="8:20" x14ac:dyDescent="0.25">
      <c r="H19844" s="153"/>
      <c r="I19844" s="151"/>
      <c r="J19844" s="153"/>
      <c r="K19844" s="153"/>
      <c r="L19844" s="153"/>
      <c r="M19844" s="153"/>
      <c r="N19844" s="153"/>
      <c r="O19844" s="153"/>
      <c r="P19844" s="153"/>
      <c r="Q19844" s="153"/>
      <c r="R19844" s="153"/>
      <c r="S19844" s="152"/>
      <c r="T19844" s="154"/>
    </row>
    <row r="19845" spans="8:20" x14ac:dyDescent="0.25">
      <c r="H19845" s="153"/>
      <c r="I19845" s="151"/>
      <c r="J19845" s="153"/>
      <c r="K19845" s="153"/>
      <c r="L19845" s="153"/>
      <c r="M19845" s="153"/>
      <c r="N19845" s="153"/>
      <c r="O19845" s="153"/>
      <c r="P19845" s="153"/>
      <c r="Q19845" s="153"/>
      <c r="R19845" s="153"/>
      <c r="S19845" s="152"/>
      <c r="T19845" s="154"/>
    </row>
    <row r="19846" spans="8:20" x14ac:dyDescent="0.25">
      <c r="H19846" s="153"/>
      <c r="I19846" s="151"/>
      <c r="J19846" s="153"/>
      <c r="K19846" s="153"/>
      <c r="L19846" s="153"/>
      <c r="M19846" s="153"/>
      <c r="N19846" s="153"/>
      <c r="O19846" s="153"/>
      <c r="P19846" s="153"/>
      <c r="Q19846" s="153"/>
      <c r="R19846" s="153"/>
      <c r="S19846" s="152"/>
      <c r="T19846" s="154"/>
    </row>
    <row r="19847" spans="8:20" x14ac:dyDescent="0.25">
      <c r="H19847" s="153"/>
      <c r="I19847" s="151"/>
      <c r="J19847" s="153"/>
      <c r="K19847" s="153"/>
      <c r="L19847" s="153"/>
      <c r="M19847" s="153"/>
      <c r="N19847" s="153"/>
      <c r="O19847" s="153"/>
      <c r="P19847" s="153"/>
      <c r="Q19847" s="153"/>
      <c r="R19847" s="153"/>
      <c r="S19847" s="152"/>
      <c r="T19847" s="154"/>
    </row>
    <row r="19848" spans="8:20" x14ac:dyDescent="0.25">
      <c r="H19848" s="153"/>
      <c r="I19848" s="151"/>
      <c r="J19848" s="153"/>
      <c r="K19848" s="153"/>
      <c r="L19848" s="153"/>
      <c r="M19848" s="153"/>
      <c r="N19848" s="153"/>
      <c r="O19848" s="153"/>
      <c r="P19848" s="153"/>
      <c r="Q19848" s="153"/>
      <c r="R19848" s="153"/>
      <c r="S19848" s="152"/>
      <c r="T19848" s="154"/>
    </row>
    <row r="19849" spans="8:20" x14ac:dyDescent="0.25">
      <c r="H19849" s="153"/>
      <c r="I19849" s="151"/>
      <c r="J19849" s="153"/>
      <c r="K19849" s="153"/>
      <c r="L19849" s="153"/>
      <c r="M19849" s="153"/>
      <c r="N19849" s="153"/>
      <c r="O19849" s="153"/>
      <c r="P19849" s="153"/>
      <c r="Q19849" s="153"/>
      <c r="R19849" s="153"/>
      <c r="S19849" s="152"/>
      <c r="T19849" s="154"/>
    </row>
    <row r="19850" spans="8:20" x14ac:dyDescent="0.25">
      <c r="H19850" s="153"/>
      <c r="I19850" s="151"/>
      <c r="J19850" s="153"/>
      <c r="K19850" s="153"/>
      <c r="L19850" s="153"/>
      <c r="M19850" s="153"/>
      <c r="N19850" s="153"/>
      <c r="O19850" s="153"/>
      <c r="P19850" s="153"/>
      <c r="Q19850" s="153"/>
      <c r="R19850" s="153"/>
      <c r="S19850" s="152"/>
      <c r="T19850" s="154"/>
    </row>
    <row r="19851" spans="8:20" x14ac:dyDescent="0.25">
      <c r="H19851" s="153"/>
      <c r="I19851" s="151"/>
      <c r="J19851" s="153"/>
      <c r="K19851" s="153"/>
      <c r="L19851" s="153"/>
      <c r="M19851" s="153"/>
      <c r="N19851" s="153"/>
      <c r="O19851" s="153"/>
      <c r="P19851" s="153"/>
      <c r="Q19851" s="153"/>
      <c r="R19851" s="153"/>
      <c r="S19851" s="152"/>
      <c r="T19851" s="154"/>
    </row>
    <row r="19852" spans="8:20" x14ac:dyDescent="0.25">
      <c r="H19852" s="153"/>
      <c r="I19852" s="151"/>
      <c r="J19852" s="153"/>
      <c r="K19852" s="153"/>
      <c r="L19852" s="153"/>
      <c r="M19852" s="153"/>
      <c r="N19852" s="153"/>
      <c r="O19852" s="153"/>
      <c r="P19852" s="153"/>
      <c r="Q19852" s="153"/>
      <c r="R19852" s="153"/>
      <c r="S19852" s="152"/>
      <c r="T19852" s="154"/>
    </row>
    <row r="19853" spans="8:20" x14ac:dyDescent="0.25">
      <c r="H19853" s="153"/>
      <c r="I19853" s="151"/>
      <c r="J19853" s="153"/>
      <c r="K19853" s="153"/>
      <c r="L19853" s="153"/>
      <c r="M19853" s="153"/>
      <c r="N19853" s="153"/>
      <c r="O19853" s="153"/>
      <c r="P19853" s="153"/>
      <c r="Q19853" s="153"/>
      <c r="R19853" s="153"/>
      <c r="S19853" s="152"/>
      <c r="T19853" s="154"/>
    </row>
    <row r="19854" spans="8:20" x14ac:dyDescent="0.25">
      <c r="H19854" s="153"/>
      <c r="I19854" s="151"/>
      <c r="J19854" s="153"/>
      <c r="K19854" s="153"/>
      <c r="L19854" s="153"/>
      <c r="M19854" s="153"/>
      <c r="N19854" s="153"/>
      <c r="O19854" s="153"/>
      <c r="P19854" s="153"/>
      <c r="Q19854" s="153"/>
      <c r="R19854" s="153"/>
      <c r="S19854" s="152"/>
      <c r="T19854" s="154"/>
    </row>
    <row r="19855" spans="8:20" x14ac:dyDescent="0.25">
      <c r="H19855" s="153"/>
      <c r="I19855" s="151"/>
      <c r="J19855" s="153"/>
      <c r="K19855" s="153"/>
      <c r="L19855" s="153"/>
      <c r="M19855" s="153"/>
      <c r="N19855" s="153"/>
      <c r="O19855" s="153"/>
      <c r="P19855" s="153"/>
      <c r="Q19855" s="153"/>
      <c r="R19855" s="153"/>
      <c r="S19855" s="152"/>
      <c r="T19855" s="154"/>
    </row>
    <row r="19856" spans="8:20" x14ac:dyDescent="0.25">
      <c r="H19856" s="153"/>
      <c r="I19856" s="151"/>
      <c r="J19856" s="153"/>
      <c r="K19856" s="153"/>
      <c r="L19856" s="153"/>
      <c r="M19856" s="153"/>
      <c r="N19856" s="153"/>
      <c r="O19856" s="153"/>
      <c r="P19856" s="153"/>
      <c r="Q19856" s="153"/>
      <c r="R19856" s="153"/>
      <c r="S19856" s="152"/>
      <c r="T19856" s="154"/>
    </row>
    <row r="19857" spans="8:20" x14ac:dyDescent="0.25">
      <c r="H19857" s="153"/>
      <c r="I19857" s="151"/>
      <c r="J19857" s="153"/>
      <c r="K19857" s="153"/>
      <c r="L19857" s="153"/>
      <c r="M19857" s="153"/>
      <c r="N19857" s="153"/>
      <c r="O19857" s="153"/>
      <c r="P19857" s="153"/>
      <c r="Q19857" s="153"/>
      <c r="R19857" s="153"/>
      <c r="S19857" s="152"/>
      <c r="T19857" s="154"/>
    </row>
    <row r="19858" spans="8:20" x14ac:dyDescent="0.25">
      <c r="H19858" s="153"/>
      <c r="I19858" s="151"/>
      <c r="J19858" s="153"/>
      <c r="K19858" s="153"/>
      <c r="L19858" s="153"/>
      <c r="M19858" s="153"/>
      <c r="N19858" s="153"/>
      <c r="O19858" s="153"/>
      <c r="P19858" s="153"/>
      <c r="Q19858" s="153"/>
      <c r="R19858" s="153"/>
      <c r="S19858" s="152"/>
      <c r="T19858" s="154"/>
    </row>
    <row r="19859" spans="8:20" x14ac:dyDescent="0.25">
      <c r="H19859" s="153"/>
      <c r="I19859" s="151"/>
      <c r="J19859" s="153"/>
      <c r="K19859" s="153"/>
      <c r="L19859" s="153"/>
      <c r="M19859" s="153"/>
      <c r="N19859" s="153"/>
      <c r="O19859" s="153"/>
      <c r="P19859" s="153"/>
      <c r="Q19859" s="153"/>
      <c r="R19859" s="153"/>
      <c r="S19859" s="152"/>
      <c r="T19859" s="154"/>
    </row>
    <row r="19860" spans="8:20" x14ac:dyDescent="0.25">
      <c r="H19860" s="153"/>
      <c r="I19860" s="151"/>
      <c r="J19860" s="153"/>
      <c r="K19860" s="153"/>
      <c r="L19860" s="153"/>
      <c r="M19860" s="153"/>
      <c r="N19860" s="153"/>
      <c r="O19860" s="153"/>
      <c r="P19860" s="153"/>
      <c r="Q19860" s="153"/>
      <c r="R19860" s="153"/>
      <c r="S19860" s="152"/>
      <c r="T19860" s="154"/>
    </row>
    <row r="19861" spans="8:20" x14ac:dyDescent="0.25">
      <c r="H19861" s="153"/>
      <c r="I19861" s="151"/>
      <c r="J19861" s="153"/>
      <c r="K19861" s="153"/>
      <c r="L19861" s="153"/>
      <c r="M19861" s="153"/>
      <c r="N19861" s="153"/>
      <c r="O19861" s="153"/>
      <c r="P19861" s="153"/>
      <c r="Q19861" s="153"/>
      <c r="R19861" s="153"/>
      <c r="S19861" s="152"/>
      <c r="T19861" s="154"/>
    </row>
    <row r="19862" spans="8:20" x14ac:dyDescent="0.25">
      <c r="H19862" s="153"/>
      <c r="I19862" s="151"/>
      <c r="J19862" s="153"/>
      <c r="K19862" s="153"/>
      <c r="L19862" s="153"/>
      <c r="M19862" s="153"/>
      <c r="N19862" s="153"/>
      <c r="O19862" s="153"/>
      <c r="P19862" s="153"/>
      <c r="Q19862" s="153"/>
      <c r="R19862" s="153"/>
      <c r="S19862" s="152"/>
      <c r="T19862" s="154"/>
    </row>
    <row r="19863" spans="8:20" x14ac:dyDescent="0.25">
      <c r="H19863" s="153"/>
      <c r="I19863" s="151"/>
      <c r="J19863" s="153"/>
      <c r="K19863" s="153"/>
      <c r="L19863" s="153"/>
      <c r="M19863" s="153"/>
      <c r="N19863" s="153"/>
      <c r="O19863" s="153"/>
      <c r="P19863" s="153"/>
      <c r="Q19863" s="153"/>
      <c r="R19863" s="153"/>
      <c r="S19863" s="152"/>
      <c r="T19863" s="154"/>
    </row>
    <row r="19864" spans="8:20" x14ac:dyDescent="0.25">
      <c r="H19864" s="153"/>
      <c r="I19864" s="151"/>
      <c r="J19864" s="153"/>
      <c r="K19864" s="153"/>
      <c r="L19864" s="153"/>
      <c r="M19864" s="153"/>
      <c r="N19864" s="153"/>
      <c r="O19864" s="153"/>
      <c r="P19864" s="153"/>
      <c r="Q19864" s="153"/>
      <c r="R19864" s="153"/>
      <c r="S19864" s="152"/>
      <c r="T19864" s="154"/>
    </row>
    <row r="19865" spans="8:20" x14ac:dyDescent="0.25">
      <c r="H19865" s="153"/>
      <c r="I19865" s="151"/>
      <c r="J19865" s="153"/>
      <c r="K19865" s="153"/>
      <c r="L19865" s="153"/>
      <c r="M19865" s="153"/>
      <c r="N19865" s="153"/>
      <c r="O19865" s="153"/>
      <c r="P19865" s="153"/>
      <c r="Q19865" s="153"/>
      <c r="R19865" s="153"/>
      <c r="S19865" s="152"/>
      <c r="T19865" s="154"/>
    </row>
    <row r="19866" spans="8:20" x14ac:dyDescent="0.25">
      <c r="H19866" s="153"/>
      <c r="I19866" s="151"/>
      <c r="J19866" s="153"/>
      <c r="K19866" s="153"/>
      <c r="L19866" s="153"/>
      <c r="M19866" s="153"/>
      <c r="N19866" s="153"/>
      <c r="O19866" s="153"/>
      <c r="P19866" s="153"/>
      <c r="Q19866" s="153"/>
      <c r="R19866" s="153"/>
      <c r="S19866" s="152"/>
      <c r="T19866" s="154"/>
    </row>
    <row r="19867" spans="8:20" x14ac:dyDescent="0.25">
      <c r="H19867" s="153"/>
      <c r="I19867" s="151"/>
      <c r="J19867" s="153"/>
      <c r="K19867" s="153"/>
      <c r="L19867" s="153"/>
      <c r="M19867" s="153"/>
      <c r="N19867" s="153"/>
      <c r="O19867" s="153"/>
      <c r="P19867" s="153"/>
      <c r="Q19867" s="153"/>
      <c r="R19867" s="153"/>
      <c r="S19867" s="152"/>
      <c r="T19867" s="154"/>
    </row>
    <row r="19868" spans="8:20" x14ac:dyDescent="0.25">
      <c r="H19868" s="153"/>
      <c r="I19868" s="151"/>
      <c r="J19868" s="153"/>
      <c r="K19868" s="153"/>
      <c r="L19868" s="153"/>
      <c r="M19868" s="153"/>
      <c r="N19868" s="153"/>
      <c r="O19868" s="153"/>
      <c r="P19868" s="153"/>
      <c r="Q19868" s="153"/>
      <c r="R19868" s="153"/>
      <c r="S19868" s="152"/>
      <c r="T19868" s="154"/>
    </row>
    <row r="19869" spans="8:20" x14ac:dyDescent="0.25">
      <c r="H19869" s="153"/>
      <c r="I19869" s="151"/>
      <c r="J19869" s="153"/>
      <c r="K19869" s="153"/>
      <c r="L19869" s="153"/>
      <c r="M19869" s="153"/>
      <c r="N19869" s="153"/>
      <c r="O19869" s="153"/>
      <c r="P19869" s="153"/>
      <c r="Q19869" s="153"/>
      <c r="R19869" s="153"/>
      <c r="S19869" s="152"/>
      <c r="T19869" s="154"/>
    </row>
    <row r="19870" spans="8:20" x14ac:dyDescent="0.25">
      <c r="H19870" s="153"/>
      <c r="I19870" s="151"/>
      <c r="J19870" s="153"/>
      <c r="K19870" s="153"/>
      <c r="L19870" s="153"/>
      <c r="M19870" s="153"/>
      <c r="N19870" s="153"/>
      <c r="O19870" s="153"/>
      <c r="P19870" s="153"/>
      <c r="Q19870" s="153"/>
      <c r="R19870" s="153"/>
      <c r="S19870" s="152"/>
      <c r="T19870" s="154"/>
    </row>
    <row r="19871" spans="8:20" x14ac:dyDescent="0.25">
      <c r="H19871" s="153"/>
      <c r="I19871" s="151"/>
      <c r="J19871" s="153"/>
      <c r="K19871" s="153"/>
      <c r="L19871" s="153"/>
      <c r="M19871" s="153"/>
      <c r="N19871" s="153"/>
      <c r="O19871" s="153"/>
      <c r="P19871" s="153"/>
      <c r="Q19871" s="153"/>
      <c r="R19871" s="153"/>
      <c r="S19871" s="152"/>
      <c r="T19871" s="154"/>
    </row>
    <row r="19872" spans="8:20" x14ac:dyDescent="0.25">
      <c r="H19872" s="153"/>
      <c r="I19872" s="151"/>
      <c r="J19872" s="153"/>
      <c r="K19872" s="153"/>
      <c r="L19872" s="153"/>
      <c r="M19872" s="153"/>
      <c r="N19872" s="153"/>
      <c r="O19872" s="153"/>
      <c r="P19872" s="153"/>
      <c r="Q19872" s="153"/>
      <c r="R19872" s="153"/>
      <c r="S19872" s="152"/>
      <c r="T19872" s="154"/>
    </row>
    <row r="19873" spans="8:20" x14ac:dyDescent="0.25">
      <c r="H19873" s="153"/>
      <c r="I19873" s="151"/>
      <c r="J19873" s="153"/>
      <c r="K19873" s="153"/>
      <c r="L19873" s="153"/>
      <c r="M19873" s="153"/>
      <c r="N19873" s="153"/>
      <c r="O19873" s="153"/>
      <c r="P19873" s="153"/>
      <c r="Q19873" s="153"/>
      <c r="R19873" s="153"/>
      <c r="S19873" s="152"/>
      <c r="T19873" s="154"/>
    </row>
    <row r="19874" spans="8:20" x14ac:dyDescent="0.25">
      <c r="H19874" s="153"/>
      <c r="I19874" s="151"/>
      <c r="J19874" s="153"/>
      <c r="K19874" s="153"/>
      <c r="L19874" s="153"/>
      <c r="M19874" s="153"/>
      <c r="N19874" s="153"/>
      <c r="O19874" s="153"/>
      <c r="P19874" s="153"/>
      <c r="Q19874" s="153"/>
      <c r="R19874" s="153"/>
      <c r="S19874" s="152"/>
      <c r="T19874" s="154"/>
    </row>
    <row r="19875" spans="8:20" x14ac:dyDescent="0.25">
      <c r="H19875" s="153"/>
      <c r="I19875" s="151"/>
      <c r="J19875" s="153"/>
      <c r="K19875" s="153"/>
      <c r="L19875" s="153"/>
      <c r="M19875" s="153"/>
      <c r="N19875" s="153"/>
      <c r="O19875" s="153"/>
      <c r="P19875" s="153"/>
      <c r="Q19875" s="153"/>
      <c r="R19875" s="153"/>
      <c r="S19875" s="152"/>
      <c r="T19875" s="154"/>
    </row>
    <row r="19876" spans="8:20" x14ac:dyDescent="0.25">
      <c r="H19876" s="153"/>
      <c r="I19876" s="151"/>
      <c r="J19876" s="153"/>
      <c r="K19876" s="153"/>
      <c r="L19876" s="153"/>
      <c r="M19876" s="153"/>
      <c r="N19876" s="153"/>
      <c r="O19876" s="153"/>
      <c r="P19876" s="153"/>
      <c r="Q19876" s="153"/>
      <c r="R19876" s="153"/>
      <c r="S19876" s="152"/>
      <c r="T19876" s="154"/>
    </row>
    <row r="19877" spans="8:20" x14ac:dyDescent="0.25">
      <c r="H19877" s="153"/>
      <c r="I19877" s="151"/>
      <c r="J19877" s="153"/>
      <c r="K19877" s="153"/>
      <c r="L19877" s="153"/>
      <c r="M19877" s="153"/>
      <c r="N19877" s="153"/>
      <c r="O19877" s="153"/>
      <c r="P19877" s="153"/>
      <c r="Q19877" s="153"/>
      <c r="R19877" s="153"/>
      <c r="S19877" s="152"/>
      <c r="T19877" s="154"/>
    </row>
    <row r="19878" spans="8:20" x14ac:dyDescent="0.25">
      <c r="H19878" s="153"/>
      <c r="I19878" s="151"/>
      <c r="J19878" s="153"/>
      <c r="K19878" s="153"/>
      <c r="L19878" s="153"/>
      <c r="M19878" s="153"/>
      <c r="N19878" s="153"/>
      <c r="O19878" s="153"/>
      <c r="P19878" s="153"/>
      <c r="Q19878" s="153"/>
      <c r="R19878" s="153"/>
      <c r="S19878" s="152"/>
      <c r="T19878" s="154"/>
    </row>
    <row r="19879" spans="8:20" x14ac:dyDescent="0.25">
      <c r="H19879" s="153"/>
      <c r="I19879" s="151"/>
      <c r="J19879" s="153"/>
      <c r="K19879" s="153"/>
      <c r="L19879" s="153"/>
      <c r="M19879" s="153"/>
      <c r="N19879" s="153"/>
      <c r="O19879" s="153"/>
      <c r="P19879" s="153"/>
      <c r="Q19879" s="153"/>
      <c r="R19879" s="153"/>
      <c r="S19879" s="152"/>
      <c r="T19879" s="154"/>
    </row>
    <row r="19880" spans="8:20" x14ac:dyDescent="0.25">
      <c r="H19880" s="153"/>
      <c r="I19880" s="151"/>
      <c r="J19880" s="153"/>
      <c r="K19880" s="153"/>
      <c r="L19880" s="153"/>
      <c r="M19880" s="153"/>
      <c r="N19880" s="153"/>
      <c r="O19880" s="153"/>
      <c r="P19880" s="153"/>
      <c r="Q19880" s="153"/>
      <c r="R19880" s="153"/>
      <c r="S19880" s="152"/>
      <c r="T19880" s="154"/>
    </row>
    <row r="19881" spans="8:20" x14ac:dyDescent="0.25">
      <c r="H19881" s="153"/>
      <c r="I19881" s="151"/>
      <c r="J19881" s="153"/>
      <c r="K19881" s="153"/>
      <c r="L19881" s="153"/>
      <c r="M19881" s="153"/>
      <c r="N19881" s="153"/>
      <c r="O19881" s="153"/>
      <c r="P19881" s="153"/>
      <c r="Q19881" s="153"/>
      <c r="R19881" s="153"/>
      <c r="S19881" s="152"/>
      <c r="T19881" s="154"/>
    </row>
    <row r="19882" spans="8:20" x14ac:dyDescent="0.25">
      <c r="H19882" s="153"/>
      <c r="I19882" s="151"/>
      <c r="J19882" s="153"/>
      <c r="K19882" s="153"/>
      <c r="L19882" s="153"/>
      <c r="M19882" s="153"/>
      <c r="N19882" s="153"/>
      <c r="O19882" s="153"/>
      <c r="P19882" s="153"/>
      <c r="Q19882" s="153"/>
      <c r="R19882" s="153"/>
      <c r="S19882" s="152"/>
      <c r="T19882" s="154"/>
    </row>
    <row r="19883" spans="8:20" x14ac:dyDescent="0.25">
      <c r="H19883" s="153"/>
      <c r="I19883" s="151"/>
      <c r="J19883" s="153"/>
      <c r="K19883" s="153"/>
      <c r="L19883" s="153"/>
      <c r="M19883" s="153"/>
      <c r="N19883" s="153"/>
      <c r="O19883" s="153"/>
      <c r="P19883" s="153"/>
      <c r="Q19883" s="153"/>
      <c r="R19883" s="153"/>
      <c r="S19883" s="152"/>
      <c r="T19883" s="154"/>
    </row>
    <row r="19884" spans="8:20" x14ac:dyDescent="0.25">
      <c r="H19884" s="153"/>
      <c r="I19884" s="151"/>
      <c r="J19884" s="153"/>
      <c r="K19884" s="153"/>
      <c r="L19884" s="153"/>
      <c r="M19884" s="153"/>
      <c r="N19884" s="153"/>
      <c r="O19884" s="153"/>
      <c r="P19884" s="153"/>
      <c r="Q19884" s="153"/>
      <c r="R19884" s="153"/>
      <c r="S19884" s="152"/>
      <c r="T19884" s="154"/>
    </row>
    <row r="19885" spans="8:20" x14ac:dyDescent="0.25">
      <c r="H19885" s="153"/>
      <c r="I19885" s="151"/>
      <c r="J19885" s="153"/>
      <c r="K19885" s="153"/>
      <c r="L19885" s="153"/>
      <c r="M19885" s="153"/>
      <c r="N19885" s="153"/>
      <c r="O19885" s="153"/>
      <c r="P19885" s="153"/>
      <c r="Q19885" s="153"/>
      <c r="R19885" s="153"/>
      <c r="S19885" s="152"/>
      <c r="T19885" s="154"/>
    </row>
    <row r="19886" spans="8:20" x14ac:dyDescent="0.25">
      <c r="H19886" s="153"/>
      <c r="I19886" s="151"/>
      <c r="J19886" s="153"/>
      <c r="K19886" s="153"/>
      <c r="L19886" s="153"/>
      <c r="M19886" s="153"/>
      <c r="N19886" s="153"/>
      <c r="O19886" s="153"/>
      <c r="P19886" s="153"/>
      <c r="Q19886" s="153"/>
      <c r="R19886" s="153"/>
      <c r="S19886" s="152"/>
      <c r="T19886" s="154"/>
    </row>
    <row r="19887" spans="8:20" x14ac:dyDescent="0.25">
      <c r="H19887" s="153"/>
      <c r="I19887" s="151"/>
      <c r="J19887" s="153"/>
      <c r="K19887" s="153"/>
      <c r="L19887" s="153"/>
      <c r="M19887" s="153"/>
      <c r="N19887" s="153"/>
      <c r="O19887" s="153"/>
      <c r="P19887" s="153"/>
      <c r="Q19887" s="153"/>
      <c r="R19887" s="153"/>
      <c r="S19887" s="152"/>
      <c r="T19887" s="154"/>
    </row>
    <row r="19888" spans="8:20" x14ac:dyDescent="0.25">
      <c r="H19888" s="153"/>
      <c r="I19888" s="151"/>
      <c r="J19888" s="153"/>
      <c r="K19888" s="153"/>
      <c r="L19888" s="153"/>
      <c r="M19888" s="153"/>
      <c r="N19888" s="153"/>
      <c r="O19888" s="153"/>
      <c r="P19888" s="153"/>
      <c r="Q19888" s="153"/>
      <c r="R19888" s="153"/>
      <c r="S19888" s="152"/>
      <c r="T19888" s="154"/>
    </row>
    <row r="19889" spans="8:20" x14ac:dyDescent="0.25">
      <c r="H19889" s="153"/>
      <c r="I19889" s="151"/>
      <c r="J19889" s="153"/>
      <c r="K19889" s="153"/>
      <c r="L19889" s="153"/>
      <c r="M19889" s="153"/>
      <c r="N19889" s="153"/>
      <c r="O19889" s="153"/>
      <c r="P19889" s="153"/>
      <c r="Q19889" s="153"/>
      <c r="R19889" s="153"/>
      <c r="S19889" s="152"/>
      <c r="T19889" s="154"/>
    </row>
    <row r="19890" spans="8:20" x14ac:dyDescent="0.25">
      <c r="H19890" s="153"/>
      <c r="I19890" s="151"/>
      <c r="J19890" s="153"/>
      <c r="K19890" s="153"/>
      <c r="L19890" s="153"/>
      <c r="M19890" s="153"/>
      <c r="N19890" s="153"/>
      <c r="O19890" s="153"/>
      <c r="P19890" s="153"/>
      <c r="Q19890" s="153"/>
      <c r="R19890" s="153"/>
      <c r="S19890" s="152"/>
      <c r="T19890" s="154"/>
    </row>
    <row r="19891" spans="8:20" x14ac:dyDescent="0.25">
      <c r="H19891" s="153"/>
      <c r="I19891" s="151"/>
      <c r="J19891" s="153"/>
      <c r="K19891" s="153"/>
      <c r="L19891" s="153"/>
      <c r="M19891" s="153"/>
      <c r="N19891" s="153"/>
      <c r="O19891" s="153"/>
      <c r="P19891" s="153"/>
      <c r="Q19891" s="153"/>
      <c r="R19891" s="153"/>
      <c r="S19891" s="152"/>
      <c r="T19891" s="154"/>
    </row>
    <row r="19892" spans="8:20" x14ac:dyDescent="0.25">
      <c r="H19892" s="153"/>
      <c r="I19892" s="151"/>
      <c r="J19892" s="153"/>
      <c r="K19892" s="153"/>
      <c r="L19892" s="153"/>
      <c r="M19892" s="153"/>
      <c r="N19892" s="153"/>
      <c r="O19892" s="153"/>
      <c r="P19892" s="153"/>
      <c r="Q19892" s="153"/>
      <c r="R19892" s="153"/>
      <c r="S19892" s="152"/>
      <c r="T19892" s="154"/>
    </row>
    <row r="19893" spans="8:20" x14ac:dyDescent="0.25">
      <c r="H19893" s="153"/>
      <c r="I19893" s="151"/>
      <c r="J19893" s="153"/>
      <c r="K19893" s="153"/>
      <c r="L19893" s="153"/>
      <c r="M19893" s="153"/>
      <c r="N19893" s="153"/>
      <c r="O19893" s="153"/>
      <c r="P19893" s="153"/>
      <c r="Q19893" s="153"/>
      <c r="R19893" s="153"/>
      <c r="S19893" s="152"/>
      <c r="T19893" s="154"/>
    </row>
    <row r="19894" spans="8:20" x14ac:dyDescent="0.25">
      <c r="H19894" s="153"/>
      <c r="I19894" s="151"/>
      <c r="J19894" s="153"/>
      <c r="K19894" s="153"/>
      <c r="L19894" s="153"/>
      <c r="M19894" s="153"/>
      <c r="N19894" s="153"/>
      <c r="O19894" s="153"/>
      <c r="P19894" s="153"/>
      <c r="Q19894" s="153"/>
      <c r="R19894" s="153"/>
      <c r="S19894" s="152"/>
      <c r="T19894" s="154"/>
    </row>
    <row r="19895" spans="8:20" x14ac:dyDescent="0.25">
      <c r="H19895" s="153"/>
      <c r="I19895" s="151"/>
      <c r="J19895" s="153"/>
      <c r="K19895" s="153"/>
      <c r="L19895" s="153"/>
      <c r="M19895" s="153"/>
      <c r="N19895" s="153"/>
      <c r="O19895" s="153"/>
      <c r="P19895" s="153"/>
      <c r="Q19895" s="153"/>
      <c r="R19895" s="153"/>
      <c r="S19895" s="152"/>
      <c r="T19895" s="154"/>
    </row>
    <row r="19896" spans="8:20" x14ac:dyDescent="0.25">
      <c r="H19896" s="153"/>
      <c r="I19896" s="151"/>
      <c r="J19896" s="153"/>
      <c r="K19896" s="153"/>
      <c r="L19896" s="153"/>
      <c r="M19896" s="153"/>
      <c r="N19896" s="153"/>
      <c r="O19896" s="153"/>
      <c r="P19896" s="153"/>
      <c r="Q19896" s="153"/>
      <c r="R19896" s="153"/>
      <c r="S19896" s="152"/>
      <c r="T19896" s="154"/>
    </row>
    <row r="19897" spans="8:20" x14ac:dyDescent="0.25">
      <c r="H19897" s="153"/>
      <c r="I19897" s="151"/>
      <c r="J19897" s="153"/>
      <c r="K19897" s="153"/>
      <c r="L19897" s="153"/>
      <c r="M19897" s="153"/>
      <c r="N19897" s="153"/>
      <c r="O19897" s="153"/>
      <c r="P19897" s="153"/>
      <c r="Q19897" s="153"/>
      <c r="R19897" s="153"/>
      <c r="S19897" s="152"/>
      <c r="T19897" s="154"/>
    </row>
    <row r="19898" spans="8:20" x14ac:dyDescent="0.25">
      <c r="H19898" s="153"/>
      <c r="I19898" s="151"/>
      <c r="J19898" s="153"/>
      <c r="K19898" s="153"/>
      <c r="L19898" s="153"/>
      <c r="M19898" s="153"/>
      <c r="N19898" s="153"/>
      <c r="O19898" s="153"/>
      <c r="P19898" s="153"/>
      <c r="Q19898" s="153"/>
      <c r="R19898" s="153"/>
      <c r="S19898" s="152"/>
      <c r="T19898" s="154"/>
    </row>
    <row r="19899" spans="8:20" x14ac:dyDescent="0.25">
      <c r="H19899" s="153"/>
      <c r="I19899" s="151"/>
      <c r="J19899" s="153"/>
      <c r="K19899" s="153"/>
      <c r="L19899" s="153"/>
      <c r="M19899" s="153"/>
      <c r="N19899" s="153"/>
      <c r="O19899" s="153"/>
      <c r="P19899" s="153"/>
      <c r="Q19899" s="153"/>
      <c r="R19899" s="153"/>
      <c r="S19899" s="152"/>
      <c r="T19899" s="154"/>
    </row>
    <row r="19900" spans="8:20" x14ac:dyDescent="0.25">
      <c r="H19900" s="153"/>
      <c r="I19900" s="151"/>
      <c r="J19900" s="153"/>
      <c r="K19900" s="153"/>
      <c r="L19900" s="153"/>
      <c r="M19900" s="153"/>
      <c r="N19900" s="153"/>
      <c r="O19900" s="153"/>
      <c r="P19900" s="153"/>
      <c r="Q19900" s="153"/>
      <c r="R19900" s="153"/>
      <c r="S19900" s="152"/>
      <c r="T19900" s="154"/>
    </row>
    <row r="19901" spans="8:20" x14ac:dyDescent="0.25">
      <c r="H19901" s="153"/>
      <c r="I19901" s="151"/>
      <c r="J19901" s="153"/>
      <c r="K19901" s="153"/>
      <c r="L19901" s="153"/>
      <c r="M19901" s="153"/>
      <c r="N19901" s="153"/>
      <c r="O19901" s="153"/>
      <c r="P19901" s="153"/>
      <c r="Q19901" s="153"/>
      <c r="R19901" s="153"/>
      <c r="S19901" s="152"/>
      <c r="T19901" s="154"/>
    </row>
    <row r="19902" spans="8:20" x14ac:dyDescent="0.25">
      <c r="H19902" s="153"/>
      <c r="I19902" s="151"/>
      <c r="J19902" s="153"/>
      <c r="K19902" s="153"/>
      <c r="L19902" s="153"/>
      <c r="M19902" s="153"/>
      <c r="N19902" s="153"/>
      <c r="O19902" s="153"/>
      <c r="P19902" s="153"/>
      <c r="Q19902" s="153"/>
      <c r="R19902" s="153"/>
      <c r="S19902" s="152"/>
      <c r="T19902" s="154"/>
    </row>
    <row r="19903" spans="8:20" x14ac:dyDescent="0.25">
      <c r="H19903" s="153"/>
      <c r="I19903" s="151"/>
      <c r="J19903" s="153"/>
      <c r="K19903" s="153"/>
      <c r="L19903" s="153"/>
      <c r="M19903" s="153"/>
      <c r="N19903" s="153"/>
      <c r="O19903" s="153"/>
      <c r="P19903" s="153"/>
      <c r="Q19903" s="153"/>
      <c r="R19903" s="153"/>
      <c r="S19903" s="152"/>
      <c r="T19903" s="154"/>
    </row>
    <row r="19904" spans="8:20" x14ac:dyDescent="0.25">
      <c r="H19904" s="153"/>
      <c r="I19904" s="151"/>
      <c r="J19904" s="153"/>
      <c r="K19904" s="153"/>
      <c r="L19904" s="153"/>
      <c r="M19904" s="153"/>
      <c r="N19904" s="153"/>
      <c r="O19904" s="153"/>
      <c r="P19904" s="153"/>
      <c r="Q19904" s="153"/>
      <c r="R19904" s="153"/>
      <c r="S19904" s="152"/>
      <c r="T19904" s="154"/>
    </row>
    <row r="19905" spans="8:20" x14ac:dyDescent="0.25">
      <c r="H19905" s="153"/>
      <c r="I19905" s="151"/>
      <c r="J19905" s="153"/>
      <c r="K19905" s="153"/>
      <c r="L19905" s="153"/>
      <c r="M19905" s="153"/>
      <c r="N19905" s="153"/>
      <c r="O19905" s="153"/>
      <c r="P19905" s="153"/>
      <c r="Q19905" s="153"/>
      <c r="R19905" s="153"/>
      <c r="S19905" s="152"/>
      <c r="T19905" s="154"/>
    </row>
    <row r="19906" spans="8:20" x14ac:dyDescent="0.25">
      <c r="H19906" s="153"/>
      <c r="I19906" s="151"/>
      <c r="J19906" s="153"/>
      <c r="K19906" s="153"/>
      <c r="L19906" s="153"/>
      <c r="M19906" s="153"/>
      <c r="N19906" s="153"/>
      <c r="O19906" s="153"/>
      <c r="P19906" s="153"/>
      <c r="Q19906" s="153"/>
      <c r="R19906" s="153"/>
      <c r="S19906" s="152"/>
      <c r="T19906" s="154"/>
    </row>
    <row r="19907" spans="8:20" x14ac:dyDescent="0.25">
      <c r="H19907" s="153"/>
      <c r="I19907" s="151"/>
      <c r="J19907" s="153"/>
      <c r="K19907" s="153"/>
      <c r="L19907" s="153"/>
      <c r="M19907" s="153"/>
      <c r="N19907" s="153"/>
      <c r="O19907" s="153"/>
      <c r="P19907" s="153"/>
      <c r="Q19907" s="153"/>
      <c r="R19907" s="153"/>
      <c r="S19907" s="152"/>
      <c r="T19907" s="154"/>
    </row>
    <row r="19908" spans="8:20" x14ac:dyDescent="0.25">
      <c r="H19908" s="153"/>
      <c r="I19908" s="151"/>
      <c r="J19908" s="153"/>
      <c r="K19908" s="153"/>
      <c r="L19908" s="153"/>
      <c r="M19908" s="153"/>
      <c r="N19908" s="153"/>
      <c r="O19908" s="153"/>
      <c r="P19908" s="153"/>
      <c r="Q19908" s="153"/>
      <c r="R19908" s="153"/>
      <c r="S19908" s="152"/>
      <c r="T19908" s="154"/>
    </row>
    <row r="19909" spans="8:20" x14ac:dyDescent="0.25">
      <c r="H19909" s="153"/>
      <c r="I19909" s="151"/>
      <c r="J19909" s="153"/>
      <c r="K19909" s="153"/>
      <c r="L19909" s="153"/>
      <c r="M19909" s="153"/>
      <c r="N19909" s="153"/>
      <c r="O19909" s="153"/>
      <c r="P19909" s="153"/>
      <c r="Q19909" s="153"/>
      <c r="R19909" s="153"/>
      <c r="S19909" s="152"/>
      <c r="T19909" s="154"/>
    </row>
    <row r="19910" spans="8:20" x14ac:dyDescent="0.25">
      <c r="H19910" s="153"/>
      <c r="I19910" s="151"/>
      <c r="J19910" s="153"/>
      <c r="K19910" s="153"/>
      <c r="L19910" s="153"/>
      <c r="M19910" s="153"/>
      <c r="N19910" s="153"/>
      <c r="O19910" s="153"/>
      <c r="P19910" s="153"/>
      <c r="Q19910" s="153"/>
      <c r="R19910" s="153"/>
      <c r="S19910" s="152"/>
      <c r="T19910" s="154"/>
    </row>
    <row r="19911" spans="8:20" x14ac:dyDescent="0.25">
      <c r="H19911" s="153"/>
      <c r="I19911" s="151"/>
      <c r="J19911" s="153"/>
      <c r="K19911" s="153"/>
      <c r="L19911" s="153"/>
      <c r="M19911" s="153"/>
      <c r="N19911" s="153"/>
      <c r="O19911" s="153"/>
      <c r="P19911" s="153"/>
      <c r="Q19911" s="153"/>
      <c r="R19911" s="153"/>
      <c r="S19911" s="152"/>
      <c r="T19911" s="154"/>
    </row>
    <row r="19912" spans="8:20" x14ac:dyDescent="0.25">
      <c r="H19912" s="153"/>
      <c r="I19912" s="151"/>
      <c r="J19912" s="153"/>
      <c r="K19912" s="153"/>
      <c r="L19912" s="153"/>
      <c r="M19912" s="153"/>
      <c r="N19912" s="153"/>
      <c r="O19912" s="153"/>
      <c r="P19912" s="153"/>
      <c r="Q19912" s="153"/>
      <c r="R19912" s="153"/>
      <c r="S19912" s="152"/>
      <c r="T19912" s="154"/>
    </row>
    <row r="19913" spans="8:20" x14ac:dyDescent="0.25">
      <c r="H19913" s="153"/>
      <c r="I19913" s="151"/>
      <c r="J19913" s="153"/>
      <c r="K19913" s="153"/>
      <c r="L19913" s="153"/>
      <c r="M19913" s="153"/>
      <c r="N19913" s="153"/>
      <c r="O19913" s="153"/>
      <c r="P19913" s="153"/>
      <c r="Q19913" s="153"/>
      <c r="R19913" s="153"/>
      <c r="S19913" s="152"/>
      <c r="T19913" s="154"/>
    </row>
    <row r="19914" spans="8:20" x14ac:dyDescent="0.25">
      <c r="H19914" s="153"/>
      <c r="I19914" s="151"/>
      <c r="J19914" s="153"/>
      <c r="K19914" s="153"/>
      <c r="L19914" s="153"/>
      <c r="M19914" s="153"/>
      <c r="N19914" s="153"/>
      <c r="O19914" s="153"/>
      <c r="P19914" s="153"/>
      <c r="Q19914" s="153"/>
      <c r="R19914" s="153"/>
      <c r="S19914" s="152"/>
      <c r="T19914" s="154"/>
    </row>
    <row r="19915" spans="8:20" x14ac:dyDescent="0.25">
      <c r="H19915" s="153"/>
      <c r="I19915" s="151"/>
      <c r="J19915" s="153"/>
      <c r="K19915" s="153"/>
      <c r="L19915" s="153"/>
      <c r="M19915" s="153"/>
      <c r="N19915" s="153"/>
      <c r="O19915" s="153"/>
      <c r="P19915" s="153"/>
      <c r="Q19915" s="153"/>
      <c r="R19915" s="153"/>
      <c r="S19915" s="152"/>
      <c r="T19915" s="154"/>
    </row>
    <row r="19916" spans="8:20" x14ac:dyDescent="0.25">
      <c r="H19916" s="153"/>
      <c r="I19916" s="151"/>
      <c r="J19916" s="153"/>
      <c r="K19916" s="153"/>
      <c r="L19916" s="153"/>
      <c r="M19916" s="153"/>
      <c r="N19916" s="153"/>
      <c r="O19916" s="153"/>
      <c r="P19916" s="153"/>
      <c r="Q19916" s="153"/>
      <c r="R19916" s="153"/>
      <c r="S19916" s="152"/>
      <c r="T19916" s="154"/>
    </row>
    <row r="19917" spans="8:20" x14ac:dyDescent="0.25">
      <c r="H19917" s="153"/>
      <c r="I19917" s="151"/>
      <c r="J19917" s="153"/>
      <c r="K19917" s="153"/>
      <c r="L19917" s="153"/>
      <c r="M19917" s="153"/>
      <c r="N19917" s="153"/>
      <c r="O19917" s="153"/>
      <c r="P19917" s="153"/>
      <c r="Q19917" s="153"/>
      <c r="R19917" s="153"/>
      <c r="S19917" s="152"/>
      <c r="T19917" s="154"/>
    </row>
    <row r="19918" spans="8:20" x14ac:dyDescent="0.25">
      <c r="H19918" s="153"/>
      <c r="I19918" s="151"/>
      <c r="J19918" s="153"/>
      <c r="K19918" s="153"/>
      <c r="L19918" s="153"/>
      <c r="M19918" s="153"/>
      <c r="N19918" s="153"/>
      <c r="O19918" s="153"/>
      <c r="P19918" s="153"/>
      <c r="Q19918" s="153"/>
      <c r="R19918" s="153"/>
      <c r="S19918" s="152"/>
      <c r="T19918" s="154"/>
    </row>
    <row r="19919" spans="8:20" x14ac:dyDescent="0.25">
      <c r="H19919" s="153"/>
      <c r="I19919" s="151"/>
      <c r="J19919" s="153"/>
      <c r="K19919" s="153"/>
      <c r="L19919" s="153"/>
      <c r="M19919" s="153"/>
      <c r="N19919" s="153"/>
      <c r="O19919" s="153"/>
      <c r="P19919" s="153"/>
      <c r="Q19919" s="153"/>
      <c r="R19919" s="153"/>
      <c r="S19919" s="152"/>
      <c r="T19919" s="154"/>
    </row>
    <row r="19920" spans="8:20" x14ac:dyDescent="0.25">
      <c r="H19920" s="153"/>
      <c r="I19920" s="151"/>
      <c r="J19920" s="153"/>
      <c r="K19920" s="153"/>
      <c r="L19920" s="153"/>
      <c r="M19920" s="153"/>
      <c r="N19920" s="153"/>
      <c r="O19920" s="153"/>
      <c r="P19920" s="153"/>
      <c r="Q19920" s="153"/>
      <c r="R19920" s="153"/>
      <c r="S19920" s="152"/>
      <c r="T19920" s="154"/>
    </row>
    <row r="19921" spans="8:20" x14ac:dyDescent="0.25">
      <c r="H19921" s="153"/>
      <c r="I19921" s="151"/>
      <c r="J19921" s="153"/>
      <c r="K19921" s="153"/>
      <c r="L19921" s="153"/>
      <c r="M19921" s="153"/>
      <c r="N19921" s="153"/>
      <c r="O19921" s="153"/>
      <c r="P19921" s="153"/>
      <c r="Q19921" s="153"/>
      <c r="R19921" s="153"/>
      <c r="S19921" s="152"/>
      <c r="T19921" s="154"/>
    </row>
    <row r="19922" spans="8:20" x14ac:dyDescent="0.25">
      <c r="H19922" s="153"/>
      <c r="I19922" s="151"/>
      <c r="J19922" s="153"/>
      <c r="K19922" s="153"/>
      <c r="L19922" s="153"/>
      <c r="M19922" s="153"/>
      <c r="N19922" s="153"/>
      <c r="O19922" s="153"/>
      <c r="P19922" s="153"/>
      <c r="Q19922" s="153"/>
      <c r="R19922" s="153"/>
      <c r="S19922" s="152"/>
      <c r="T19922" s="154"/>
    </row>
    <row r="19923" spans="8:20" x14ac:dyDescent="0.25">
      <c r="H19923" s="153"/>
      <c r="I19923" s="151"/>
      <c r="J19923" s="153"/>
      <c r="K19923" s="153"/>
      <c r="L19923" s="153"/>
      <c r="M19923" s="153"/>
      <c r="N19923" s="153"/>
      <c r="O19923" s="153"/>
      <c r="P19923" s="153"/>
      <c r="Q19923" s="153"/>
      <c r="R19923" s="153"/>
      <c r="S19923" s="152"/>
      <c r="T19923" s="154"/>
    </row>
    <row r="19924" spans="8:20" x14ac:dyDescent="0.25">
      <c r="H19924" s="153"/>
      <c r="I19924" s="151"/>
      <c r="J19924" s="153"/>
      <c r="K19924" s="153"/>
      <c r="L19924" s="153"/>
      <c r="M19924" s="153"/>
      <c r="N19924" s="153"/>
      <c r="O19924" s="153"/>
      <c r="P19924" s="153"/>
      <c r="Q19924" s="153"/>
      <c r="R19924" s="153"/>
      <c r="S19924" s="152"/>
      <c r="T19924" s="154"/>
    </row>
    <row r="19925" spans="8:20" x14ac:dyDescent="0.25">
      <c r="H19925" s="153"/>
      <c r="I19925" s="151"/>
      <c r="J19925" s="153"/>
      <c r="K19925" s="153"/>
      <c r="L19925" s="153"/>
      <c r="M19925" s="153"/>
      <c r="N19925" s="153"/>
      <c r="O19925" s="153"/>
      <c r="P19925" s="153"/>
      <c r="Q19925" s="153"/>
      <c r="R19925" s="153"/>
      <c r="S19925" s="152"/>
      <c r="T19925" s="154"/>
    </row>
    <row r="19926" spans="8:20" x14ac:dyDescent="0.25">
      <c r="H19926" s="153"/>
      <c r="I19926" s="151"/>
      <c r="J19926" s="153"/>
      <c r="K19926" s="153"/>
      <c r="L19926" s="153"/>
      <c r="M19926" s="153"/>
      <c r="N19926" s="153"/>
      <c r="O19926" s="153"/>
      <c r="P19926" s="153"/>
      <c r="Q19926" s="153"/>
      <c r="R19926" s="153"/>
      <c r="S19926" s="152"/>
      <c r="T19926" s="154"/>
    </row>
    <row r="19927" spans="8:20" x14ac:dyDescent="0.25">
      <c r="H19927" s="153"/>
      <c r="I19927" s="151"/>
      <c r="J19927" s="153"/>
      <c r="K19927" s="153"/>
      <c r="L19927" s="153"/>
      <c r="M19927" s="153"/>
      <c r="N19927" s="153"/>
      <c r="O19927" s="153"/>
      <c r="P19927" s="153"/>
      <c r="Q19927" s="153"/>
      <c r="R19927" s="153"/>
      <c r="S19927" s="152"/>
      <c r="T19927" s="154"/>
    </row>
    <row r="19928" spans="8:20" x14ac:dyDescent="0.25">
      <c r="H19928" s="153"/>
      <c r="I19928" s="151"/>
      <c r="J19928" s="153"/>
      <c r="K19928" s="153"/>
      <c r="L19928" s="153"/>
      <c r="M19928" s="153"/>
      <c r="N19928" s="153"/>
      <c r="O19928" s="153"/>
      <c r="P19928" s="153"/>
      <c r="Q19928" s="153"/>
      <c r="R19928" s="153"/>
      <c r="S19928" s="152"/>
      <c r="T19928" s="154"/>
    </row>
    <row r="19929" spans="8:20" x14ac:dyDescent="0.25">
      <c r="H19929" s="153"/>
      <c r="I19929" s="151"/>
      <c r="J19929" s="153"/>
      <c r="K19929" s="153"/>
      <c r="L19929" s="153"/>
      <c r="M19929" s="153"/>
      <c r="N19929" s="153"/>
      <c r="O19929" s="153"/>
      <c r="P19929" s="153"/>
      <c r="Q19929" s="153"/>
      <c r="R19929" s="153"/>
      <c r="S19929" s="152"/>
      <c r="T19929" s="154"/>
    </row>
    <row r="19930" spans="8:20" x14ac:dyDescent="0.25">
      <c r="H19930" s="153"/>
      <c r="I19930" s="151"/>
      <c r="J19930" s="153"/>
      <c r="K19930" s="153"/>
      <c r="L19930" s="153"/>
      <c r="M19930" s="153"/>
      <c r="N19930" s="153"/>
      <c r="O19930" s="153"/>
      <c r="P19930" s="153"/>
      <c r="Q19930" s="153"/>
      <c r="R19930" s="153"/>
      <c r="S19930" s="152"/>
      <c r="T19930" s="154"/>
    </row>
    <row r="19931" spans="8:20" x14ac:dyDescent="0.25">
      <c r="H19931" s="153"/>
      <c r="I19931" s="151"/>
      <c r="J19931" s="153"/>
      <c r="K19931" s="153"/>
      <c r="L19931" s="153"/>
      <c r="M19931" s="153"/>
      <c r="N19931" s="153"/>
      <c r="O19931" s="153"/>
      <c r="P19931" s="153"/>
      <c r="Q19931" s="153"/>
      <c r="R19931" s="153"/>
      <c r="S19931" s="152"/>
      <c r="T19931" s="154"/>
    </row>
    <row r="19932" spans="8:20" x14ac:dyDescent="0.25">
      <c r="H19932" s="153"/>
      <c r="I19932" s="151"/>
      <c r="J19932" s="153"/>
      <c r="K19932" s="153"/>
      <c r="L19932" s="153"/>
      <c r="M19932" s="153"/>
      <c r="N19932" s="153"/>
      <c r="O19932" s="153"/>
      <c r="P19932" s="153"/>
      <c r="Q19932" s="153"/>
      <c r="R19932" s="153"/>
      <c r="S19932" s="152"/>
      <c r="T19932" s="154"/>
    </row>
    <row r="19933" spans="8:20" x14ac:dyDescent="0.25">
      <c r="H19933" s="153"/>
      <c r="I19933" s="151"/>
      <c r="J19933" s="153"/>
      <c r="K19933" s="153"/>
      <c r="L19933" s="153"/>
      <c r="M19933" s="153"/>
      <c r="N19933" s="153"/>
      <c r="O19933" s="153"/>
      <c r="P19933" s="153"/>
      <c r="Q19933" s="153"/>
      <c r="R19933" s="153"/>
      <c r="S19933" s="152"/>
      <c r="T19933" s="154"/>
    </row>
    <row r="19934" spans="8:20" x14ac:dyDescent="0.25">
      <c r="H19934" s="153"/>
      <c r="I19934" s="151"/>
      <c r="J19934" s="153"/>
      <c r="K19934" s="153"/>
      <c r="L19934" s="153"/>
      <c r="M19934" s="153"/>
      <c r="N19934" s="153"/>
      <c r="O19934" s="153"/>
      <c r="P19934" s="153"/>
      <c r="Q19934" s="153"/>
      <c r="R19934" s="153"/>
      <c r="S19934" s="152"/>
      <c r="T19934" s="154"/>
    </row>
    <row r="19935" spans="8:20" x14ac:dyDescent="0.25">
      <c r="H19935" s="153"/>
      <c r="I19935" s="151"/>
      <c r="J19935" s="153"/>
      <c r="K19935" s="153"/>
      <c r="L19935" s="153"/>
      <c r="M19935" s="153"/>
      <c r="N19935" s="153"/>
      <c r="O19935" s="153"/>
      <c r="P19935" s="153"/>
      <c r="Q19935" s="153"/>
      <c r="R19935" s="153"/>
      <c r="S19935" s="152"/>
      <c r="T19935" s="154"/>
    </row>
    <row r="19936" spans="8:20" x14ac:dyDescent="0.25">
      <c r="H19936" s="153"/>
      <c r="I19936" s="151"/>
      <c r="J19936" s="153"/>
      <c r="K19936" s="153"/>
      <c r="L19936" s="153"/>
      <c r="M19936" s="153"/>
      <c r="N19936" s="153"/>
      <c r="O19936" s="153"/>
      <c r="P19936" s="153"/>
      <c r="Q19936" s="153"/>
      <c r="R19936" s="153"/>
      <c r="S19936" s="152"/>
      <c r="T19936" s="154"/>
    </row>
    <row r="19937" spans="8:20" x14ac:dyDescent="0.25">
      <c r="H19937" s="153"/>
      <c r="I19937" s="151"/>
      <c r="J19937" s="153"/>
      <c r="K19937" s="153"/>
      <c r="L19937" s="153"/>
      <c r="M19937" s="153"/>
      <c r="N19937" s="153"/>
      <c r="O19937" s="153"/>
      <c r="P19937" s="153"/>
      <c r="Q19937" s="153"/>
      <c r="R19937" s="153"/>
      <c r="S19937" s="152"/>
      <c r="T19937" s="154"/>
    </row>
    <row r="19938" spans="8:20" x14ac:dyDescent="0.25">
      <c r="H19938" s="153"/>
      <c r="I19938" s="151"/>
      <c r="J19938" s="153"/>
      <c r="K19938" s="153"/>
      <c r="L19938" s="153"/>
      <c r="M19938" s="153"/>
      <c r="N19938" s="153"/>
      <c r="O19938" s="153"/>
      <c r="P19938" s="153"/>
      <c r="Q19938" s="153"/>
      <c r="R19938" s="153"/>
      <c r="S19938" s="152"/>
      <c r="T19938" s="154"/>
    </row>
    <row r="19939" spans="8:20" x14ac:dyDescent="0.25">
      <c r="H19939" s="153"/>
      <c r="I19939" s="151"/>
      <c r="J19939" s="153"/>
      <c r="K19939" s="153"/>
      <c r="L19939" s="153"/>
      <c r="M19939" s="153"/>
      <c r="N19939" s="153"/>
      <c r="O19939" s="153"/>
      <c r="P19939" s="153"/>
      <c r="Q19939" s="153"/>
      <c r="R19939" s="153"/>
      <c r="S19939" s="152"/>
      <c r="T19939" s="154"/>
    </row>
    <row r="19940" spans="8:20" x14ac:dyDescent="0.25">
      <c r="H19940" s="153"/>
      <c r="I19940" s="151"/>
      <c r="J19940" s="153"/>
      <c r="K19940" s="153"/>
      <c r="L19940" s="153"/>
      <c r="M19940" s="153"/>
      <c r="N19940" s="153"/>
      <c r="O19940" s="153"/>
      <c r="P19940" s="153"/>
      <c r="Q19940" s="153"/>
      <c r="R19940" s="153"/>
      <c r="S19940" s="152"/>
      <c r="T19940" s="154"/>
    </row>
    <row r="19941" spans="8:20" x14ac:dyDescent="0.25">
      <c r="H19941" s="153"/>
      <c r="I19941" s="151"/>
      <c r="J19941" s="153"/>
      <c r="K19941" s="153"/>
      <c r="L19941" s="153"/>
      <c r="M19941" s="153"/>
      <c r="N19941" s="153"/>
      <c r="O19941" s="153"/>
      <c r="P19941" s="153"/>
      <c r="Q19941" s="153"/>
      <c r="R19941" s="153"/>
      <c r="S19941" s="152"/>
      <c r="T19941" s="154"/>
    </row>
    <row r="19942" spans="8:20" x14ac:dyDescent="0.25">
      <c r="H19942" s="153"/>
      <c r="I19942" s="151"/>
      <c r="J19942" s="153"/>
      <c r="K19942" s="153"/>
      <c r="L19942" s="153"/>
      <c r="M19942" s="153"/>
      <c r="N19942" s="153"/>
      <c r="O19942" s="153"/>
      <c r="P19942" s="153"/>
      <c r="Q19942" s="153"/>
      <c r="R19942" s="153"/>
      <c r="S19942" s="152"/>
      <c r="T19942" s="154"/>
    </row>
    <row r="19943" spans="8:20" x14ac:dyDescent="0.25">
      <c r="H19943" s="153"/>
      <c r="I19943" s="151"/>
      <c r="J19943" s="153"/>
      <c r="K19943" s="153"/>
      <c r="L19943" s="153"/>
      <c r="M19943" s="153"/>
      <c r="N19943" s="153"/>
      <c r="O19943" s="153"/>
      <c r="P19943" s="153"/>
      <c r="Q19943" s="153"/>
      <c r="R19943" s="153"/>
      <c r="S19943" s="152"/>
      <c r="T19943" s="154"/>
    </row>
    <row r="19944" spans="8:20" x14ac:dyDescent="0.25">
      <c r="H19944" s="153"/>
      <c r="I19944" s="151"/>
      <c r="J19944" s="153"/>
      <c r="K19944" s="153"/>
      <c r="L19944" s="153"/>
      <c r="M19944" s="153"/>
      <c r="N19944" s="153"/>
      <c r="O19944" s="153"/>
      <c r="P19944" s="153"/>
      <c r="Q19944" s="153"/>
      <c r="R19944" s="153"/>
      <c r="S19944" s="152"/>
      <c r="T19944" s="154"/>
    </row>
    <row r="19945" spans="8:20" x14ac:dyDescent="0.25">
      <c r="H19945" s="153"/>
      <c r="I19945" s="151"/>
      <c r="J19945" s="153"/>
      <c r="K19945" s="153"/>
      <c r="L19945" s="153"/>
      <c r="M19945" s="153"/>
      <c r="N19945" s="153"/>
      <c r="O19945" s="153"/>
      <c r="P19945" s="153"/>
      <c r="Q19945" s="153"/>
      <c r="R19945" s="153"/>
      <c r="S19945" s="152"/>
      <c r="T19945" s="154"/>
    </row>
    <row r="19946" spans="8:20" x14ac:dyDescent="0.25">
      <c r="H19946" s="153"/>
      <c r="I19946" s="151"/>
      <c r="J19946" s="153"/>
      <c r="K19946" s="153"/>
      <c r="L19946" s="153"/>
      <c r="M19946" s="153"/>
      <c r="N19946" s="153"/>
      <c r="O19946" s="153"/>
      <c r="P19946" s="153"/>
      <c r="Q19946" s="153"/>
      <c r="R19946" s="153"/>
      <c r="S19946" s="152"/>
      <c r="T19946" s="154"/>
    </row>
    <row r="19947" spans="8:20" x14ac:dyDescent="0.25">
      <c r="H19947" s="153"/>
      <c r="I19947" s="151"/>
      <c r="J19947" s="153"/>
      <c r="K19947" s="153"/>
      <c r="L19947" s="153"/>
      <c r="M19947" s="153"/>
      <c r="N19947" s="153"/>
      <c r="O19947" s="153"/>
      <c r="P19947" s="153"/>
      <c r="Q19947" s="153"/>
      <c r="R19947" s="153"/>
      <c r="S19947" s="152"/>
      <c r="T19947" s="154"/>
    </row>
    <row r="19948" spans="8:20" x14ac:dyDescent="0.25">
      <c r="H19948" s="153"/>
      <c r="I19948" s="151"/>
      <c r="J19948" s="153"/>
      <c r="K19948" s="153"/>
      <c r="L19948" s="153"/>
      <c r="M19948" s="153"/>
      <c r="N19948" s="153"/>
      <c r="O19948" s="153"/>
      <c r="P19948" s="153"/>
      <c r="Q19948" s="153"/>
      <c r="R19948" s="153"/>
      <c r="S19948" s="152"/>
      <c r="T19948" s="154"/>
    </row>
    <row r="19949" spans="8:20" x14ac:dyDescent="0.25">
      <c r="H19949" s="153"/>
      <c r="I19949" s="151"/>
      <c r="J19949" s="153"/>
      <c r="K19949" s="153"/>
      <c r="L19949" s="153"/>
      <c r="M19949" s="153"/>
      <c r="N19949" s="153"/>
      <c r="O19949" s="153"/>
      <c r="P19949" s="153"/>
      <c r="Q19949" s="153"/>
      <c r="R19949" s="153"/>
      <c r="S19949" s="152"/>
      <c r="T19949" s="154"/>
    </row>
    <row r="19950" spans="8:20" x14ac:dyDescent="0.25">
      <c r="H19950" s="153"/>
      <c r="I19950" s="151"/>
      <c r="J19950" s="153"/>
      <c r="K19950" s="153"/>
      <c r="L19950" s="153"/>
      <c r="M19950" s="153"/>
      <c r="N19950" s="153"/>
      <c r="O19950" s="153"/>
      <c r="P19950" s="153"/>
      <c r="Q19950" s="153"/>
      <c r="R19950" s="153"/>
      <c r="S19950" s="152"/>
      <c r="T19950" s="154"/>
    </row>
    <row r="19951" spans="8:20" x14ac:dyDescent="0.25">
      <c r="H19951" s="153"/>
      <c r="I19951" s="151"/>
      <c r="J19951" s="153"/>
      <c r="K19951" s="153"/>
      <c r="L19951" s="153"/>
      <c r="M19951" s="153"/>
      <c r="N19951" s="153"/>
      <c r="O19951" s="153"/>
      <c r="P19951" s="153"/>
      <c r="Q19951" s="153"/>
      <c r="R19951" s="153"/>
      <c r="S19951" s="152"/>
      <c r="T19951" s="154"/>
    </row>
    <row r="19952" spans="8:20" x14ac:dyDescent="0.25">
      <c r="H19952" s="153"/>
      <c r="I19952" s="151"/>
      <c r="J19952" s="153"/>
      <c r="K19952" s="153"/>
      <c r="L19952" s="153"/>
      <c r="M19952" s="153"/>
      <c r="N19952" s="153"/>
      <c r="O19952" s="153"/>
      <c r="P19952" s="153"/>
      <c r="Q19952" s="153"/>
      <c r="R19952" s="153"/>
      <c r="S19952" s="152"/>
      <c r="T19952" s="154"/>
    </row>
    <row r="19953" spans="8:20" x14ac:dyDescent="0.25">
      <c r="H19953" s="153"/>
      <c r="I19953" s="151"/>
      <c r="J19953" s="153"/>
      <c r="K19953" s="153"/>
      <c r="L19953" s="153"/>
      <c r="M19953" s="153"/>
      <c r="N19953" s="153"/>
      <c r="O19953" s="153"/>
      <c r="P19953" s="153"/>
      <c r="Q19953" s="153"/>
      <c r="R19953" s="153"/>
      <c r="S19953" s="152"/>
      <c r="T19953" s="154"/>
    </row>
    <row r="19954" spans="8:20" x14ac:dyDescent="0.25">
      <c r="H19954" s="153"/>
      <c r="I19954" s="151"/>
      <c r="J19954" s="153"/>
      <c r="K19954" s="153"/>
      <c r="L19954" s="153"/>
      <c r="M19954" s="153"/>
      <c r="N19954" s="153"/>
      <c r="O19954" s="153"/>
      <c r="P19954" s="153"/>
      <c r="Q19954" s="153"/>
      <c r="R19954" s="153"/>
      <c r="S19954" s="152"/>
      <c r="T19954" s="154"/>
    </row>
    <row r="19955" spans="8:20" x14ac:dyDescent="0.25">
      <c r="H19955" s="153"/>
      <c r="I19955" s="151"/>
      <c r="J19955" s="153"/>
      <c r="K19955" s="153"/>
      <c r="L19955" s="153"/>
      <c r="M19955" s="153"/>
      <c r="N19955" s="153"/>
      <c r="O19955" s="153"/>
      <c r="P19955" s="153"/>
      <c r="Q19955" s="153"/>
      <c r="R19955" s="153"/>
      <c r="S19955" s="152"/>
      <c r="T19955" s="154"/>
    </row>
    <row r="19956" spans="8:20" x14ac:dyDescent="0.25">
      <c r="H19956" s="153"/>
      <c r="I19956" s="151"/>
      <c r="J19956" s="153"/>
      <c r="K19956" s="153"/>
      <c r="L19956" s="153"/>
      <c r="M19956" s="153"/>
      <c r="N19956" s="153"/>
      <c r="O19956" s="153"/>
      <c r="P19956" s="153"/>
      <c r="Q19956" s="153"/>
      <c r="R19956" s="153"/>
      <c r="S19956" s="152"/>
      <c r="T19956" s="154"/>
    </row>
    <row r="19957" spans="8:20" x14ac:dyDescent="0.25">
      <c r="H19957" s="153"/>
      <c r="I19957" s="151"/>
      <c r="J19957" s="153"/>
      <c r="K19957" s="153"/>
      <c r="L19957" s="153"/>
      <c r="M19957" s="153"/>
      <c r="N19957" s="153"/>
      <c r="O19957" s="153"/>
      <c r="P19957" s="153"/>
      <c r="Q19957" s="153"/>
      <c r="R19957" s="153"/>
      <c r="S19957" s="152"/>
      <c r="T19957" s="154"/>
    </row>
    <row r="19958" spans="8:20" x14ac:dyDescent="0.25">
      <c r="H19958" s="153"/>
      <c r="I19958" s="151"/>
      <c r="J19958" s="153"/>
      <c r="K19958" s="153"/>
      <c r="L19958" s="153"/>
      <c r="M19958" s="153"/>
      <c r="N19958" s="153"/>
      <c r="O19958" s="153"/>
      <c r="P19958" s="153"/>
      <c r="Q19958" s="153"/>
      <c r="R19958" s="153"/>
      <c r="S19958" s="152"/>
      <c r="T19958" s="154"/>
    </row>
    <row r="19959" spans="8:20" x14ac:dyDescent="0.25">
      <c r="H19959" s="153"/>
      <c r="I19959" s="151"/>
      <c r="J19959" s="153"/>
      <c r="K19959" s="153"/>
      <c r="L19959" s="153"/>
      <c r="M19959" s="153"/>
      <c r="N19959" s="153"/>
      <c r="O19959" s="153"/>
      <c r="P19959" s="153"/>
      <c r="Q19959" s="153"/>
      <c r="R19959" s="153"/>
      <c r="S19959" s="152"/>
      <c r="T19959" s="154"/>
    </row>
    <row r="19960" spans="8:20" x14ac:dyDescent="0.25">
      <c r="H19960" s="153"/>
      <c r="I19960" s="151"/>
      <c r="J19960" s="153"/>
      <c r="K19960" s="153"/>
      <c r="L19960" s="153"/>
      <c r="M19960" s="153"/>
      <c r="N19960" s="153"/>
      <c r="O19960" s="153"/>
      <c r="P19960" s="153"/>
      <c r="Q19960" s="153"/>
      <c r="R19960" s="153"/>
      <c r="S19960" s="152"/>
      <c r="T19960" s="154"/>
    </row>
    <row r="19961" spans="8:20" x14ac:dyDescent="0.25">
      <c r="H19961" s="153"/>
      <c r="I19961" s="151"/>
      <c r="J19961" s="153"/>
      <c r="K19961" s="153"/>
      <c r="L19961" s="153"/>
      <c r="M19961" s="153"/>
      <c r="N19961" s="153"/>
      <c r="O19961" s="153"/>
      <c r="P19961" s="153"/>
      <c r="Q19961" s="153"/>
      <c r="R19961" s="153"/>
      <c r="S19961" s="152"/>
      <c r="T19961" s="154"/>
    </row>
    <row r="19962" spans="8:20" x14ac:dyDescent="0.25">
      <c r="H19962" s="153"/>
      <c r="I19962" s="151"/>
      <c r="J19962" s="153"/>
      <c r="K19962" s="153"/>
      <c r="L19962" s="153"/>
      <c r="M19962" s="153"/>
      <c r="N19962" s="153"/>
      <c r="O19962" s="153"/>
      <c r="P19962" s="153"/>
      <c r="Q19962" s="153"/>
      <c r="R19962" s="153"/>
      <c r="S19962" s="152"/>
      <c r="T19962" s="154"/>
    </row>
    <row r="19963" spans="8:20" x14ac:dyDescent="0.25">
      <c r="H19963" s="153"/>
      <c r="I19963" s="151"/>
      <c r="J19963" s="153"/>
      <c r="K19963" s="153"/>
      <c r="L19963" s="153"/>
      <c r="M19963" s="153"/>
      <c r="N19963" s="153"/>
      <c r="O19963" s="153"/>
      <c r="P19963" s="153"/>
      <c r="Q19963" s="153"/>
      <c r="R19963" s="153"/>
      <c r="S19963" s="152"/>
      <c r="T19963" s="154"/>
    </row>
    <row r="19964" spans="8:20" x14ac:dyDescent="0.25">
      <c r="H19964" s="153"/>
      <c r="I19964" s="151"/>
      <c r="J19964" s="153"/>
      <c r="K19964" s="153"/>
      <c r="L19964" s="153"/>
      <c r="M19964" s="153"/>
      <c r="N19964" s="153"/>
      <c r="O19964" s="153"/>
      <c r="P19964" s="153"/>
      <c r="Q19964" s="153"/>
      <c r="R19964" s="153"/>
      <c r="S19964" s="152"/>
      <c r="T19964" s="154"/>
    </row>
    <row r="19965" spans="8:20" x14ac:dyDescent="0.25">
      <c r="H19965" s="153"/>
      <c r="I19965" s="151"/>
      <c r="J19965" s="153"/>
      <c r="K19965" s="153"/>
      <c r="L19965" s="153"/>
      <c r="M19965" s="153"/>
      <c r="N19965" s="153"/>
      <c r="O19965" s="153"/>
      <c r="P19965" s="153"/>
      <c r="Q19965" s="153"/>
      <c r="R19965" s="153"/>
      <c r="S19965" s="152"/>
      <c r="T19965" s="154"/>
    </row>
    <row r="19966" spans="8:20" x14ac:dyDescent="0.25">
      <c r="H19966" s="153"/>
      <c r="I19966" s="151"/>
      <c r="J19966" s="153"/>
      <c r="K19966" s="153"/>
      <c r="L19966" s="153"/>
      <c r="M19966" s="153"/>
      <c r="N19966" s="153"/>
      <c r="O19966" s="153"/>
      <c r="P19966" s="153"/>
      <c r="Q19966" s="153"/>
      <c r="R19966" s="153"/>
      <c r="S19966" s="152"/>
      <c r="T19966" s="154"/>
    </row>
    <row r="19967" spans="8:20" x14ac:dyDescent="0.25">
      <c r="H19967" s="153"/>
      <c r="I19967" s="151"/>
      <c r="J19967" s="153"/>
      <c r="K19967" s="153"/>
      <c r="L19967" s="153"/>
      <c r="M19967" s="153"/>
      <c r="N19967" s="153"/>
      <c r="O19967" s="153"/>
      <c r="P19967" s="153"/>
      <c r="Q19967" s="153"/>
      <c r="R19967" s="153"/>
      <c r="S19967" s="152"/>
      <c r="T19967" s="154"/>
    </row>
    <row r="19968" spans="8:20" x14ac:dyDescent="0.25">
      <c r="H19968" s="153"/>
      <c r="I19968" s="151"/>
      <c r="J19968" s="153"/>
      <c r="K19968" s="153"/>
      <c r="L19968" s="153"/>
      <c r="M19968" s="153"/>
      <c r="N19968" s="153"/>
      <c r="O19968" s="153"/>
      <c r="P19968" s="153"/>
      <c r="Q19968" s="153"/>
      <c r="R19968" s="153"/>
      <c r="S19968" s="152"/>
      <c r="T19968" s="154"/>
    </row>
    <row r="19969" spans="8:20" x14ac:dyDescent="0.25">
      <c r="H19969" s="153"/>
      <c r="I19969" s="151"/>
      <c r="J19969" s="153"/>
      <c r="K19969" s="153"/>
      <c r="L19969" s="153"/>
      <c r="M19969" s="153"/>
      <c r="N19969" s="153"/>
      <c r="O19969" s="153"/>
      <c r="P19969" s="153"/>
      <c r="Q19969" s="153"/>
      <c r="R19969" s="153"/>
      <c r="S19969" s="152"/>
      <c r="T19969" s="154"/>
    </row>
    <row r="19970" spans="8:20" x14ac:dyDescent="0.25">
      <c r="H19970" s="153"/>
      <c r="I19970" s="151"/>
      <c r="J19970" s="153"/>
      <c r="K19970" s="153"/>
      <c r="L19970" s="153"/>
      <c r="M19970" s="153"/>
      <c r="N19970" s="153"/>
      <c r="O19970" s="153"/>
      <c r="P19970" s="153"/>
      <c r="Q19970" s="153"/>
      <c r="R19970" s="153"/>
      <c r="S19970" s="152"/>
      <c r="T19970" s="154"/>
    </row>
    <row r="19971" spans="8:20" x14ac:dyDescent="0.25">
      <c r="H19971" s="153"/>
      <c r="I19971" s="151"/>
      <c r="J19971" s="153"/>
      <c r="K19971" s="153"/>
      <c r="L19971" s="153"/>
      <c r="M19971" s="153"/>
      <c r="N19971" s="153"/>
      <c r="O19971" s="153"/>
      <c r="P19971" s="153"/>
      <c r="Q19971" s="153"/>
      <c r="R19971" s="153"/>
      <c r="S19971" s="152"/>
      <c r="T19971" s="154"/>
    </row>
    <row r="19972" spans="8:20" x14ac:dyDescent="0.25">
      <c r="H19972" s="153"/>
      <c r="I19972" s="151"/>
      <c r="J19972" s="153"/>
      <c r="K19972" s="153"/>
      <c r="L19972" s="153"/>
      <c r="M19972" s="153"/>
      <c r="N19972" s="153"/>
      <c r="O19972" s="153"/>
      <c r="P19972" s="153"/>
      <c r="Q19972" s="153"/>
      <c r="R19972" s="153"/>
      <c r="S19972" s="152"/>
      <c r="T19972" s="154"/>
    </row>
    <row r="19973" spans="8:20" x14ac:dyDescent="0.25">
      <c r="H19973" s="153"/>
      <c r="I19973" s="151"/>
      <c r="J19973" s="153"/>
      <c r="K19973" s="153"/>
      <c r="L19973" s="153"/>
      <c r="M19973" s="153"/>
      <c r="N19973" s="153"/>
      <c r="O19973" s="153"/>
      <c r="P19973" s="153"/>
      <c r="Q19973" s="153"/>
      <c r="R19973" s="153"/>
      <c r="S19973" s="152"/>
      <c r="T19973" s="154"/>
    </row>
    <row r="19974" spans="8:20" x14ac:dyDescent="0.25">
      <c r="H19974" s="153"/>
      <c r="I19974" s="151"/>
      <c r="J19974" s="153"/>
      <c r="K19974" s="153"/>
      <c r="L19974" s="153"/>
      <c r="M19974" s="153"/>
      <c r="N19974" s="153"/>
      <c r="O19974" s="153"/>
      <c r="P19974" s="153"/>
      <c r="Q19974" s="153"/>
      <c r="R19974" s="153"/>
      <c r="S19974" s="152"/>
      <c r="T19974" s="154"/>
    </row>
    <row r="19975" spans="8:20" x14ac:dyDescent="0.25">
      <c r="H19975" s="153"/>
      <c r="I19975" s="151"/>
      <c r="J19975" s="153"/>
      <c r="K19975" s="153"/>
      <c r="L19975" s="153"/>
      <c r="M19975" s="153"/>
      <c r="N19975" s="153"/>
      <c r="O19975" s="153"/>
      <c r="P19975" s="153"/>
      <c r="Q19975" s="153"/>
      <c r="R19975" s="153"/>
      <c r="S19975" s="152"/>
      <c r="T19975" s="154"/>
    </row>
    <row r="19976" spans="8:20" x14ac:dyDescent="0.25">
      <c r="H19976" s="153"/>
      <c r="I19976" s="151"/>
      <c r="J19976" s="153"/>
      <c r="K19976" s="153"/>
      <c r="L19976" s="153"/>
      <c r="M19976" s="153"/>
      <c r="N19976" s="153"/>
      <c r="O19976" s="153"/>
      <c r="P19976" s="153"/>
      <c r="Q19976" s="153"/>
      <c r="R19976" s="153"/>
      <c r="S19976" s="152"/>
      <c r="T19976" s="154"/>
    </row>
    <row r="19977" spans="8:20" x14ac:dyDescent="0.25">
      <c r="H19977" s="153"/>
      <c r="I19977" s="151"/>
      <c r="J19977" s="153"/>
      <c r="K19977" s="153"/>
      <c r="L19977" s="153"/>
      <c r="M19977" s="153"/>
      <c r="N19977" s="153"/>
      <c r="O19977" s="153"/>
      <c r="P19977" s="153"/>
      <c r="Q19977" s="153"/>
      <c r="R19977" s="153"/>
      <c r="S19977" s="152"/>
      <c r="T19977" s="154"/>
    </row>
    <row r="19978" spans="8:20" x14ac:dyDescent="0.25">
      <c r="H19978" s="153"/>
      <c r="I19978" s="151"/>
      <c r="J19978" s="153"/>
      <c r="K19978" s="153"/>
      <c r="L19978" s="153"/>
      <c r="M19978" s="153"/>
      <c r="N19978" s="153"/>
      <c r="O19978" s="153"/>
      <c r="P19978" s="153"/>
      <c r="Q19978" s="153"/>
      <c r="R19978" s="153"/>
      <c r="S19978" s="152"/>
      <c r="T19978" s="154"/>
    </row>
    <row r="19979" spans="8:20" x14ac:dyDescent="0.25">
      <c r="H19979" s="153"/>
      <c r="I19979" s="151"/>
      <c r="J19979" s="153"/>
      <c r="K19979" s="153"/>
      <c r="L19979" s="153"/>
      <c r="M19979" s="153"/>
      <c r="N19979" s="153"/>
      <c r="O19979" s="153"/>
      <c r="P19979" s="153"/>
      <c r="Q19979" s="153"/>
      <c r="R19979" s="153"/>
      <c r="S19979" s="152"/>
      <c r="T19979" s="154"/>
    </row>
    <row r="19980" spans="8:20" x14ac:dyDescent="0.25">
      <c r="H19980" s="153"/>
      <c r="I19980" s="151"/>
      <c r="J19980" s="153"/>
      <c r="K19980" s="153"/>
      <c r="L19980" s="153"/>
      <c r="M19980" s="153"/>
      <c r="N19980" s="153"/>
      <c r="O19980" s="153"/>
      <c r="P19980" s="153"/>
      <c r="Q19980" s="153"/>
      <c r="R19980" s="153"/>
      <c r="S19980" s="152"/>
      <c r="T19980" s="154"/>
    </row>
    <row r="19981" spans="8:20" x14ac:dyDescent="0.25">
      <c r="H19981" s="153"/>
      <c r="I19981" s="151"/>
      <c r="J19981" s="153"/>
      <c r="K19981" s="153"/>
      <c r="L19981" s="153"/>
      <c r="M19981" s="153"/>
      <c r="N19981" s="153"/>
      <c r="O19981" s="153"/>
      <c r="P19981" s="153"/>
      <c r="Q19981" s="153"/>
      <c r="R19981" s="153"/>
      <c r="S19981" s="152"/>
      <c r="T19981" s="154"/>
    </row>
    <row r="19982" spans="8:20" x14ac:dyDescent="0.25">
      <c r="H19982" s="153"/>
      <c r="I19982" s="151"/>
      <c r="J19982" s="153"/>
      <c r="K19982" s="153"/>
      <c r="L19982" s="153"/>
      <c r="M19982" s="153"/>
      <c r="N19982" s="153"/>
      <c r="O19982" s="153"/>
      <c r="P19982" s="153"/>
      <c r="Q19982" s="153"/>
      <c r="R19982" s="153"/>
      <c r="S19982" s="152"/>
      <c r="T19982" s="154"/>
    </row>
    <row r="19983" spans="8:20" x14ac:dyDescent="0.25">
      <c r="H19983" s="153"/>
      <c r="I19983" s="151"/>
      <c r="J19983" s="153"/>
      <c r="K19983" s="153"/>
      <c r="L19983" s="153"/>
      <c r="M19983" s="153"/>
      <c r="N19983" s="153"/>
      <c r="O19983" s="153"/>
      <c r="P19983" s="153"/>
      <c r="Q19983" s="153"/>
      <c r="R19983" s="153"/>
      <c r="S19983" s="152"/>
      <c r="T19983" s="154"/>
    </row>
    <row r="19984" spans="8:20" x14ac:dyDescent="0.25">
      <c r="H19984" s="153"/>
      <c r="I19984" s="151"/>
      <c r="J19984" s="153"/>
      <c r="K19984" s="153"/>
      <c r="L19984" s="153"/>
      <c r="M19984" s="153"/>
      <c r="N19984" s="153"/>
      <c r="O19984" s="153"/>
      <c r="P19984" s="153"/>
      <c r="Q19984" s="153"/>
      <c r="R19984" s="153"/>
      <c r="S19984" s="152"/>
      <c r="T19984" s="154"/>
    </row>
    <row r="19985" spans="8:20" x14ac:dyDescent="0.25">
      <c r="H19985" s="153"/>
      <c r="I19985" s="151"/>
      <c r="J19985" s="153"/>
      <c r="K19985" s="153"/>
      <c r="L19985" s="153"/>
      <c r="M19985" s="153"/>
      <c r="N19985" s="153"/>
      <c r="O19985" s="153"/>
      <c r="P19985" s="153"/>
      <c r="Q19985" s="153"/>
      <c r="R19985" s="153"/>
      <c r="S19985" s="152"/>
      <c r="T19985" s="154"/>
    </row>
    <row r="19986" spans="8:20" x14ac:dyDescent="0.25">
      <c r="H19986" s="153"/>
      <c r="I19986" s="151"/>
      <c r="J19986" s="153"/>
      <c r="K19986" s="153"/>
      <c r="L19986" s="153"/>
      <c r="M19986" s="153"/>
      <c r="N19986" s="153"/>
      <c r="O19986" s="153"/>
      <c r="P19986" s="153"/>
      <c r="Q19986" s="153"/>
      <c r="R19986" s="153"/>
      <c r="S19986" s="152"/>
      <c r="T19986" s="154"/>
    </row>
    <row r="19987" spans="8:20" x14ac:dyDescent="0.25">
      <c r="H19987" s="153"/>
      <c r="I19987" s="151"/>
      <c r="J19987" s="153"/>
      <c r="K19987" s="153"/>
      <c r="L19987" s="153"/>
      <c r="M19987" s="153"/>
      <c r="N19987" s="153"/>
      <c r="O19987" s="153"/>
      <c r="P19987" s="153"/>
      <c r="Q19987" s="153"/>
      <c r="R19987" s="153"/>
      <c r="S19987" s="152"/>
      <c r="T19987" s="154"/>
    </row>
    <row r="19988" spans="8:20" x14ac:dyDescent="0.25">
      <c r="H19988" s="153"/>
      <c r="I19988" s="151"/>
      <c r="J19988" s="153"/>
      <c r="K19988" s="153"/>
      <c r="L19988" s="153"/>
      <c r="M19988" s="153"/>
      <c r="N19988" s="153"/>
      <c r="O19988" s="153"/>
      <c r="P19988" s="153"/>
      <c r="Q19988" s="153"/>
      <c r="R19988" s="153"/>
      <c r="S19988" s="152"/>
      <c r="T19988" s="154"/>
    </row>
    <row r="19989" spans="8:20" x14ac:dyDescent="0.25">
      <c r="H19989" s="153"/>
      <c r="I19989" s="151"/>
      <c r="J19989" s="153"/>
      <c r="K19989" s="153"/>
      <c r="L19989" s="153"/>
      <c r="M19989" s="153"/>
      <c r="N19989" s="153"/>
      <c r="O19989" s="153"/>
      <c r="P19989" s="153"/>
      <c r="Q19989" s="153"/>
      <c r="R19989" s="153"/>
      <c r="S19989" s="152"/>
      <c r="T19989" s="154"/>
    </row>
    <row r="19990" spans="8:20" x14ac:dyDescent="0.25">
      <c r="H19990" s="153"/>
      <c r="I19990" s="151"/>
      <c r="J19990" s="153"/>
      <c r="K19990" s="153"/>
      <c r="L19990" s="153"/>
      <c r="M19990" s="153"/>
      <c r="N19990" s="153"/>
      <c r="O19990" s="153"/>
      <c r="P19990" s="153"/>
      <c r="Q19990" s="153"/>
      <c r="R19990" s="153"/>
      <c r="S19990" s="152"/>
      <c r="T19990" s="154"/>
    </row>
    <row r="19991" spans="8:20" x14ac:dyDescent="0.25">
      <c r="H19991" s="153"/>
      <c r="I19991" s="151"/>
      <c r="J19991" s="153"/>
      <c r="K19991" s="153"/>
      <c r="L19991" s="153"/>
      <c r="M19991" s="153"/>
      <c r="N19991" s="153"/>
      <c r="O19991" s="153"/>
      <c r="P19991" s="153"/>
      <c r="Q19991" s="153"/>
      <c r="R19991" s="153"/>
      <c r="S19991" s="152"/>
      <c r="T19991" s="154"/>
    </row>
    <row r="19992" spans="8:20" x14ac:dyDescent="0.25">
      <c r="H19992" s="153"/>
      <c r="I19992" s="151"/>
      <c r="J19992" s="153"/>
      <c r="K19992" s="153"/>
      <c r="L19992" s="153"/>
      <c r="M19992" s="153"/>
      <c r="N19992" s="153"/>
      <c r="O19992" s="153"/>
      <c r="P19992" s="153"/>
      <c r="Q19992" s="153"/>
      <c r="R19992" s="153"/>
      <c r="S19992" s="152"/>
      <c r="T19992" s="154"/>
    </row>
    <row r="19993" spans="8:20" x14ac:dyDescent="0.25">
      <c r="H19993" s="153"/>
      <c r="I19993" s="151"/>
      <c r="J19993" s="153"/>
      <c r="K19993" s="153"/>
      <c r="L19993" s="153"/>
      <c r="M19993" s="153"/>
      <c r="N19993" s="153"/>
      <c r="O19993" s="153"/>
      <c r="P19993" s="153"/>
      <c r="Q19993" s="153"/>
      <c r="R19993" s="153"/>
      <c r="S19993" s="152"/>
      <c r="T19993" s="154"/>
    </row>
    <row r="19994" spans="8:20" x14ac:dyDescent="0.25">
      <c r="H19994" s="153"/>
      <c r="I19994" s="151"/>
      <c r="J19994" s="153"/>
      <c r="K19994" s="153"/>
      <c r="L19994" s="153"/>
      <c r="M19994" s="153"/>
      <c r="N19994" s="153"/>
      <c r="O19994" s="153"/>
      <c r="P19994" s="153"/>
      <c r="Q19994" s="153"/>
      <c r="R19994" s="153"/>
      <c r="S19994" s="152"/>
      <c r="T19994" s="154"/>
    </row>
    <row r="19995" spans="8:20" x14ac:dyDescent="0.25">
      <c r="H19995" s="153"/>
      <c r="I19995" s="151"/>
      <c r="J19995" s="153"/>
      <c r="K19995" s="153"/>
      <c r="L19995" s="153"/>
      <c r="M19995" s="153"/>
      <c r="N19995" s="153"/>
      <c r="O19995" s="153"/>
      <c r="P19995" s="153"/>
      <c r="Q19995" s="153"/>
      <c r="R19995" s="153"/>
      <c r="S19995" s="152"/>
      <c r="T19995" s="154"/>
    </row>
    <row r="19996" spans="8:20" x14ac:dyDescent="0.25">
      <c r="H19996" s="153"/>
      <c r="I19996" s="151"/>
      <c r="J19996" s="153"/>
      <c r="K19996" s="153"/>
      <c r="L19996" s="153"/>
      <c r="M19996" s="153"/>
      <c r="N19996" s="153"/>
      <c r="O19996" s="153"/>
      <c r="P19996" s="153"/>
      <c r="Q19996" s="153"/>
      <c r="R19996" s="153"/>
      <c r="S19996" s="152"/>
      <c r="T19996" s="154"/>
    </row>
    <row r="19997" spans="8:20" x14ac:dyDescent="0.25">
      <c r="H19997" s="153"/>
      <c r="I19997" s="151"/>
      <c r="J19997" s="153"/>
      <c r="K19997" s="153"/>
      <c r="L19997" s="153"/>
      <c r="M19997" s="153"/>
      <c r="N19997" s="153"/>
      <c r="O19997" s="153"/>
      <c r="P19997" s="153"/>
      <c r="Q19997" s="153"/>
      <c r="R19997" s="153"/>
      <c r="S19997" s="152"/>
      <c r="T19997" s="154"/>
    </row>
    <row r="19998" spans="8:20" x14ac:dyDescent="0.25">
      <c r="H19998" s="153"/>
      <c r="I19998" s="151"/>
      <c r="J19998" s="153"/>
      <c r="K19998" s="153"/>
      <c r="L19998" s="153"/>
      <c r="M19998" s="153"/>
      <c r="N19998" s="153"/>
      <c r="O19998" s="153"/>
      <c r="P19998" s="153"/>
      <c r="Q19998" s="153"/>
      <c r="R19998" s="153"/>
      <c r="S19998" s="152"/>
      <c r="T19998" s="154"/>
    </row>
    <row r="19999" spans="8:20" x14ac:dyDescent="0.25">
      <c r="H19999" s="153"/>
      <c r="I19999" s="151"/>
      <c r="J19999" s="153"/>
      <c r="K19999" s="153"/>
      <c r="L19999" s="153"/>
      <c r="M19999" s="153"/>
      <c r="N19999" s="153"/>
      <c r="O19999" s="153"/>
      <c r="P19999" s="153"/>
      <c r="Q19999" s="153"/>
      <c r="R19999" s="153"/>
      <c r="S19999" s="152"/>
      <c r="T19999" s="154"/>
    </row>
    <row r="20000" spans="8:20" x14ac:dyDescent="0.25">
      <c r="H20000" s="153"/>
      <c r="I20000" s="151"/>
      <c r="J20000" s="153"/>
      <c r="K20000" s="153"/>
      <c r="L20000" s="153"/>
      <c r="M20000" s="153"/>
      <c r="N20000" s="153"/>
      <c r="O20000" s="153"/>
      <c r="P20000" s="153"/>
      <c r="Q20000" s="153"/>
      <c r="R20000" s="153"/>
      <c r="S20000" s="152"/>
      <c r="T20000" s="154"/>
    </row>
    <row r="20001" spans="8:20" x14ac:dyDescent="0.25">
      <c r="H20001" s="153"/>
      <c r="I20001" s="151"/>
      <c r="J20001" s="153"/>
      <c r="K20001" s="153"/>
      <c r="L20001" s="153"/>
      <c r="M20001" s="153"/>
      <c r="N20001" s="153"/>
      <c r="O20001" s="153"/>
      <c r="P20001" s="153"/>
      <c r="Q20001" s="153"/>
      <c r="R20001" s="153"/>
      <c r="S20001" s="152"/>
      <c r="T20001" s="154"/>
    </row>
    <row r="20002" spans="8:20" x14ac:dyDescent="0.25">
      <c r="H20002" s="153"/>
      <c r="I20002" s="151"/>
      <c r="J20002" s="153"/>
      <c r="K20002" s="153"/>
      <c r="L20002" s="153"/>
      <c r="M20002" s="153"/>
      <c r="N20002" s="153"/>
      <c r="O20002" s="153"/>
      <c r="P20002" s="153"/>
      <c r="Q20002" s="153"/>
      <c r="R20002" s="153"/>
      <c r="S20002" s="152"/>
      <c r="T20002" s="154"/>
    </row>
    <row r="20003" spans="8:20" x14ac:dyDescent="0.25">
      <c r="H20003" s="153"/>
      <c r="I20003" s="151"/>
      <c r="J20003" s="153"/>
      <c r="K20003" s="153"/>
      <c r="L20003" s="153"/>
      <c r="M20003" s="153"/>
      <c r="N20003" s="153"/>
      <c r="O20003" s="153"/>
      <c r="P20003" s="153"/>
      <c r="Q20003" s="153"/>
      <c r="R20003" s="153"/>
      <c r="S20003" s="152"/>
      <c r="T20003" s="154"/>
    </row>
    <row r="20004" spans="8:20" x14ac:dyDescent="0.25">
      <c r="H20004" s="153"/>
      <c r="I20004" s="151"/>
      <c r="J20004" s="153"/>
      <c r="K20004" s="153"/>
      <c r="L20004" s="153"/>
      <c r="M20004" s="153"/>
      <c r="N20004" s="153"/>
      <c r="O20004" s="153"/>
      <c r="P20004" s="153"/>
      <c r="Q20004" s="153"/>
      <c r="R20004" s="153"/>
      <c r="S20004" s="152"/>
      <c r="T20004" s="154"/>
    </row>
    <row r="20005" spans="8:20" x14ac:dyDescent="0.25">
      <c r="H20005" s="153"/>
      <c r="I20005" s="151"/>
      <c r="J20005" s="153"/>
      <c r="K20005" s="153"/>
      <c r="L20005" s="153"/>
      <c r="M20005" s="153"/>
      <c r="N20005" s="153"/>
      <c r="O20005" s="153"/>
      <c r="P20005" s="153"/>
      <c r="Q20005" s="153"/>
      <c r="R20005" s="153"/>
      <c r="S20005" s="152"/>
      <c r="T20005" s="154"/>
    </row>
    <row r="20006" spans="8:20" x14ac:dyDescent="0.25">
      <c r="H20006" s="153"/>
      <c r="I20006" s="151"/>
      <c r="J20006" s="153"/>
      <c r="K20006" s="153"/>
      <c r="L20006" s="153"/>
      <c r="M20006" s="153"/>
      <c r="N20006" s="153"/>
      <c r="O20006" s="153"/>
      <c r="P20006" s="153"/>
      <c r="Q20006" s="153"/>
      <c r="R20006" s="153"/>
      <c r="S20006" s="152"/>
      <c r="T20006" s="154"/>
    </row>
    <row r="20007" spans="8:20" x14ac:dyDescent="0.25">
      <c r="H20007" s="153"/>
      <c r="I20007" s="151"/>
      <c r="J20007" s="153"/>
      <c r="K20007" s="153"/>
      <c r="L20007" s="153"/>
      <c r="M20007" s="153"/>
      <c r="N20007" s="153"/>
      <c r="O20007" s="153"/>
      <c r="P20007" s="153"/>
      <c r="Q20007" s="153"/>
      <c r="R20007" s="153"/>
      <c r="S20007" s="152"/>
      <c r="T20007" s="154"/>
    </row>
    <row r="20008" spans="8:20" x14ac:dyDescent="0.25">
      <c r="H20008" s="153"/>
      <c r="I20008" s="151"/>
      <c r="J20008" s="153"/>
      <c r="K20008" s="153"/>
      <c r="L20008" s="153"/>
      <c r="M20008" s="153"/>
      <c r="N20008" s="153"/>
      <c r="O20008" s="153"/>
      <c r="P20008" s="153"/>
      <c r="Q20008" s="153"/>
      <c r="R20008" s="153"/>
      <c r="S20008" s="152"/>
      <c r="T20008" s="154"/>
    </row>
    <row r="20009" spans="8:20" x14ac:dyDescent="0.25">
      <c r="H20009" s="153"/>
      <c r="I20009" s="151"/>
      <c r="J20009" s="153"/>
      <c r="K20009" s="153"/>
      <c r="L20009" s="153"/>
      <c r="M20009" s="153"/>
      <c r="N20009" s="153"/>
      <c r="O20009" s="153"/>
      <c r="P20009" s="153"/>
      <c r="Q20009" s="153"/>
      <c r="R20009" s="153"/>
      <c r="S20009" s="152"/>
      <c r="T20009" s="154"/>
    </row>
    <row r="20010" spans="8:20" x14ac:dyDescent="0.25">
      <c r="H20010" s="153"/>
      <c r="I20010" s="151"/>
      <c r="J20010" s="153"/>
      <c r="K20010" s="153"/>
      <c r="L20010" s="153"/>
      <c r="M20010" s="153"/>
      <c r="N20010" s="153"/>
      <c r="O20010" s="153"/>
      <c r="P20010" s="153"/>
      <c r="Q20010" s="153"/>
      <c r="R20010" s="153"/>
      <c r="S20010" s="152"/>
      <c r="T20010" s="154"/>
    </row>
    <row r="20011" spans="8:20" x14ac:dyDescent="0.25">
      <c r="H20011" s="153"/>
      <c r="I20011" s="151"/>
      <c r="J20011" s="153"/>
      <c r="K20011" s="153"/>
      <c r="L20011" s="153"/>
      <c r="M20011" s="153"/>
      <c r="N20011" s="153"/>
      <c r="O20011" s="153"/>
      <c r="P20011" s="153"/>
      <c r="Q20011" s="153"/>
      <c r="R20011" s="153"/>
      <c r="S20011" s="152"/>
      <c r="T20011" s="154"/>
    </row>
    <row r="20012" spans="8:20" x14ac:dyDescent="0.25">
      <c r="H20012" s="153"/>
      <c r="I20012" s="151"/>
      <c r="J20012" s="153"/>
      <c r="K20012" s="153"/>
      <c r="L20012" s="153"/>
      <c r="M20012" s="153"/>
      <c r="N20012" s="153"/>
      <c r="O20012" s="153"/>
      <c r="P20012" s="153"/>
      <c r="Q20012" s="153"/>
      <c r="R20012" s="153"/>
      <c r="S20012" s="152"/>
      <c r="T20012" s="154"/>
    </row>
    <row r="20013" spans="8:20" x14ac:dyDescent="0.25">
      <c r="H20013" s="153"/>
      <c r="I20013" s="151"/>
      <c r="J20013" s="153"/>
      <c r="K20013" s="153"/>
      <c r="L20013" s="153"/>
      <c r="M20013" s="153"/>
      <c r="N20013" s="153"/>
      <c r="O20013" s="153"/>
      <c r="P20013" s="153"/>
      <c r="Q20013" s="153"/>
      <c r="R20013" s="153"/>
      <c r="S20013" s="152"/>
      <c r="T20013" s="154"/>
    </row>
    <row r="20014" spans="8:20" x14ac:dyDescent="0.25">
      <c r="H20014" s="153"/>
      <c r="I20014" s="151"/>
      <c r="J20014" s="153"/>
      <c r="K20014" s="153"/>
      <c r="L20014" s="153"/>
      <c r="M20014" s="153"/>
      <c r="N20014" s="153"/>
      <c r="O20014" s="153"/>
      <c r="P20014" s="153"/>
      <c r="Q20014" s="153"/>
      <c r="R20014" s="153"/>
      <c r="S20014" s="152"/>
      <c r="T20014" s="154"/>
    </row>
    <row r="20015" spans="8:20" x14ac:dyDescent="0.25">
      <c r="H20015" s="153"/>
      <c r="I20015" s="151"/>
      <c r="J20015" s="153"/>
      <c r="K20015" s="153"/>
      <c r="L20015" s="153"/>
      <c r="M20015" s="153"/>
      <c r="N20015" s="153"/>
      <c r="O20015" s="153"/>
      <c r="P20015" s="153"/>
      <c r="Q20015" s="153"/>
      <c r="R20015" s="153"/>
      <c r="S20015" s="152"/>
      <c r="T20015" s="154"/>
    </row>
    <row r="20016" spans="8:20" x14ac:dyDescent="0.25">
      <c r="H20016" s="153"/>
      <c r="I20016" s="151"/>
      <c r="J20016" s="153"/>
      <c r="K20016" s="153"/>
      <c r="L20016" s="153"/>
      <c r="M20016" s="153"/>
      <c r="N20016" s="153"/>
      <c r="O20016" s="153"/>
      <c r="P20016" s="153"/>
      <c r="Q20016" s="153"/>
      <c r="R20016" s="153"/>
      <c r="S20016" s="152"/>
      <c r="T20016" s="154"/>
    </row>
    <row r="20017" spans="8:20" x14ac:dyDescent="0.25">
      <c r="H20017" s="153"/>
      <c r="I20017" s="151"/>
      <c r="J20017" s="153"/>
      <c r="K20017" s="153"/>
      <c r="L20017" s="153"/>
      <c r="M20017" s="153"/>
      <c r="N20017" s="153"/>
      <c r="O20017" s="153"/>
      <c r="P20017" s="153"/>
      <c r="Q20017" s="153"/>
      <c r="R20017" s="153"/>
      <c r="S20017" s="152"/>
      <c r="T20017" s="154"/>
    </row>
    <row r="20018" spans="8:20" x14ac:dyDescent="0.25">
      <c r="H20018" s="153"/>
      <c r="I20018" s="151"/>
      <c r="J20018" s="153"/>
      <c r="K20018" s="153"/>
      <c r="L20018" s="153"/>
      <c r="M20018" s="153"/>
      <c r="N20018" s="153"/>
      <c r="O20018" s="153"/>
      <c r="P20018" s="153"/>
      <c r="Q20018" s="153"/>
      <c r="R20018" s="153"/>
      <c r="S20018" s="152"/>
      <c r="T20018" s="154"/>
    </row>
    <row r="20019" spans="8:20" x14ac:dyDescent="0.25">
      <c r="H20019" s="153"/>
      <c r="I20019" s="151"/>
      <c r="J20019" s="153"/>
      <c r="K20019" s="153"/>
      <c r="L20019" s="153"/>
      <c r="M20019" s="153"/>
      <c r="N20019" s="153"/>
      <c r="O20019" s="153"/>
      <c r="P20019" s="153"/>
      <c r="Q20019" s="153"/>
      <c r="R20019" s="153"/>
      <c r="S20019" s="152"/>
      <c r="T20019" s="154"/>
    </row>
    <row r="20020" spans="8:20" x14ac:dyDescent="0.25">
      <c r="H20020" s="153"/>
      <c r="I20020" s="151"/>
      <c r="J20020" s="153"/>
      <c r="K20020" s="153"/>
      <c r="L20020" s="153"/>
      <c r="M20020" s="153"/>
      <c r="N20020" s="153"/>
      <c r="O20020" s="153"/>
      <c r="P20020" s="153"/>
      <c r="Q20020" s="153"/>
      <c r="R20020" s="153"/>
      <c r="S20020" s="152"/>
      <c r="T20020" s="154"/>
    </row>
    <row r="20021" spans="8:20" x14ac:dyDescent="0.25">
      <c r="H20021" s="153"/>
      <c r="I20021" s="151"/>
      <c r="J20021" s="153"/>
      <c r="K20021" s="153"/>
      <c r="L20021" s="153"/>
      <c r="M20021" s="153"/>
      <c r="N20021" s="153"/>
      <c r="O20021" s="153"/>
      <c r="P20021" s="153"/>
      <c r="Q20021" s="153"/>
      <c r="R20021" s="153"/>
      <c r="S20021" s="152"/>
      <c r="T20021" s="154"/>
    </row>
    <row r="20022" spans="8:20" x14ac:dyDescent="0.25">
      <c r="H20022" s="153"/>
      <c r="I20022" s="151"/>
      <c r="J20022" s="153"/>
      <c r="K20022" s="153"/>
      <c r="L20022" s="153"/>
      <c r="M20022" s="153"/>
      <c r="N20022" s="153"/>
      <c r="O20022" s="153"/>
      <c r="P20022" s="153"/>
      <c r="Q20022" s="153"/>
      <c r="R20022" s="153"/>
      <c r="S20022" s="152"/>
      <c r="T20022" s="154"/>
    </row>
    <row r="20023" spans="8:20" x14ac:dyDescent="0.25">
      <c r="H20023" s="153"/>
      <c r="I20023" s="151"/>
      <c r="J20023" s="153"/>
      <c r="K20023" s="153"/>
      <c r="L20023" s="153"/>
      <c r="M20023" s="153"/>
      <c r="N20023" s="153"/>
      <c r="O20023" s="153"/>
      <c r="P20023" s="153"/>
      <c r="Q20023" s="153"/>
      <c r="R20023" s="153"/>
      <c r="S20023" s="152"/>
      <c r="T20023" s="154"/>
    </row>
    <row r="20024" spans="8:20" x14ac:dyDescent="0.25">
      <c r="H20024" s="153"/>
      <c r="I20024" s="151"/>
      <c r="J20024" s="153"/>
      <c r="K20024" s="153"/>
      <c r="L20024" s="153"/>
      <c r="M20024" s="153"/>
      <c r="N20024" s="153"/>
      <c r="O20024" s="153"/>
      <c r="P20024" s="153"/>
      <c r="Q20024" s="153"/>
      <c r="R20024" s="153"/>
      <c r="S20024" s="152"/>
      <c r="T20024" s="154"/>
    </row>
    <row r="20025" spans="8:20" x14ac:dyDescent="0.25">
      <c r="H20025" s="153"/>
      <c r="I20025" s="151"/>
      <c r="J20025" s="153"/>
      <c r="K20025" s="153"/>
      <c r="L20025" s="153"/>
      <c r="M20025" s="153"/>
      <c r="N20025" s="153"/>
      <c r="O20025" s="153"/>
      <c r="P20025" s="153"/>
      <c r="Q20025" s="153"/>
      <c r="R20025" s="153"/>
      <c r="S20025" s="152"/>
      <c r="T20025" s="154"/>
    </row>
    <row r="20026" spans="8:20" x14ac:dyDescent="0.25">
      <c r="H20026" s="153"/>
      <c r="I20026" s="151"/>
      <c r="J20026" s="153"/>
      <c r="K20026" s="153"/>
      <c r="L20026" s="153"/>
      <c r="M20026" s="153"/>
      <c r="N20026" s="153"/>
      <c r="O20026" s="153"/>
      <c r="P20026" s="153"/>
      <c r="Q20026" s="153"/>
      <c r="R20026" s="153"/>
      <c r="S20026" s="152"/>
      <c r="T20026" s="154"/>
    </row>
    <row r="20027" spans="8:20" x14ac:dyDescent="0.25">
      <c r="H20027" s="153"/>
      <c r="I20027" s="151"/>
      <c r="J20027" s="153"/>
      <c r="K20027" s="153"/>
      <c r="L20027" s="153"/>
      <c r="M20027" s="153"/>
      <c r="N20027" s="153"/>
      <c r="O20027" s="153"/>
      <c r="P20027" s="153"/>
      <c r="Q20027" s="153"/>
      <c r="R20027" s="153"/>
      <c r="S20027" s="152"/>
      <c r="T20027" s="154"/>
    </row>
    <row r="20028" spans="8:20" x14ac:dyDescent="0.25">
      <c r="H20028" s="153"/>
      <c r="I20028" s="151"/>
      <c r="J20028" s="153"/>
      <c r="K20028" s="153"/>
      <c r="L20028" s="153"/>
      <c r="M20028" s="153"/>
      <c r="N20028" s="153"/>
      <c r="O20028" s="153"/>
      <c r="P20028" s="153"/>
      <c r="Q20028" s="153"/>
      <c r="R20028" s="153"/>
      <c r="S20028" s="152"/>
      <c r="T20028" s="154"/>
    </row>
    <row r="20029" spans="8:20" x14ac:dyDescent="0.25">
      <c r="H20029" s="153"/>
      <c r="I20029" s="151"/>
      <c r="J20029" s="153"/>
      <c r="K20029" s="153"/>
      <c r="L20029" s="153"/>
      <c r="M20029" s="153"/>
      <c r="N20029" s="153"/>
      <c r="O20029" s="153"/>
      <c r="P20029" s="153"/>
      <c r="Q20029" s="153"/>
      <c r="R20029" s="153"/>
      <c r="S20029" s="152"/>
      <c r="T20029" s="154"/>
    </row>
    <row r="20030" spans="8:20" x14ac:dyDescent="0.25">
      <c r="H20030" s="153"/>
      <c r="I20030" s="151"/>
      <c r="J20030" s="153"/>
      <c r="K20030" s="153"/>
      <c r="L20030" s="153"/>
      <c r="M20030" s="153"/>
      <c r="N20030" s="153"/>
      <c r="O20030" s="153"/>
      <c r="P20030" s="153"/>
      <c r="Q20030" s="153"/>
      <c r="R20030" s="153"/>
      <c r="S20030" s="152"/>
      <c r="T20030" s="154"/>
    </row>
    <row r="20031" spans="8:20" x14ac:dyDescent="0.25">
      <c r="H20031" s="153"/>
      <c r="I20031" s="151"/>
      <c r="J20031" s="153"/>
      <c r="K20031" s="153"/>
      <c r="L20031" s="153"/>
      <c r="M20031" s="153"/>
      <c r="N20031" s="153"/>
      <c r="O20031" s="153"/>
      <c r="P20031" s="153"/>
      <c r="Q20031" s="153"/>
      <c r="R20031" s="153"/>
      <c r="S20031" s="152"/>
      <c r="T20031" s="154"/>
    </row>
    <row r="20032" spans="8:20" x14ac:dyDescent="0.25">
      <c r="H20032" s="153"/>
      <c r="I20032" s="151"/>
      <c r="J20032" s="153"/>
      <c r="K20032" s="153"/>
      <c r="L20032" s="153"/>
      <c r="M20032" s="153"/>
      <c r="N20032" s="153"/>
      <c r="O20032" s="153"/>
      <c r="P20032" s="153"/>
      <c r="Q20032" s="153"/>
      <c r="R20032" s="153"/>
      <c r="S20032" s="152"/>
      <c r="T20032" s="154"/>
    </row>
    <row r="20033" spans="8:20" x14ac:dyDescent="0.25">
      <c r="H20033" s="153"/>
      <c r="I20033" s="151"/>
      <c r="J20033" s="153"/>
      <c r="K20033" s="153"/>
      <c r="L20033" s="153"/>
      <c r="M20033" s="153"/>
      <c r="N20033" s="153"/>
      <c r="O20033" s="153"/>
      <c r="P20033" s="153"/>
      <c r="Q20033" s="153"/>
      <c r="R20033" s="153"/>
      <c r="S20033" s="152"/>
      <c r="T20033" s="154"/>
    </row>
    <row r="20034" spans="8:20" x14ac:dyDescent="0.25">
      <c r="H20034" s="153"/>
      <c r="I20034" s="151"/>
      <c r="J20034" s="153"/>
      <c r="K20034" s="153"/>
      <c r="L20034" s="153"/>
      <c r="M20034" s="153"/>
      <c r="N20034" s="153"/>
      <c r="O20034" s="153"/>
      <c r="P20034" s="153"/>
      <c r="Q20034" s="153"/>
      <c r="R20034" s="153"/>
      <c r="S20034" s="152"/>
      <c r="T20034" s="154"/>
    </row>
    <row r="20035" spans="8:20" x14ac:dyDescent="0.25">
      <c r="H20035" s="153"/>
      <c r="I20035" s="151"/>
      <c r="J20035" s="153"/>
      <c r="K20035" s="153"/>
      <c r="L20035" s="153"/>
      <c r="M20035" s="153"/>
      <c r="N20035" s="153"/>
      <c r="O20035" s="153"/>
      <c r="P20035" s="153"/>
      <c r="Q20035" s="153"/>
      <c r="R20035" s="153"/>
      <c r="S20035" s="152"/>
      <c r="T20035" s="154"/>
    </row>
    <row r="20036" spans="8:20" x14ac:dyDescent="0.25">
      <c r="H20036" s="153"/>
      <c r="I20036" s="151"/>
      <c r="J20036" s="153"/>
      <c r="K20036" s="153"/>
      <c r="L20036" s="153"/>
      <c r="M20036" s="153"/>
      <c r="N20036" s="153"/>
      <c r="O20036" s="153"/>
      <c r="P20036" s="153"/>
      <c r="Q20036" s="153"/>
      <c r="R20036" s="153"/>
      <c r="S20036" s="152"/>
      <c r="T20036" s="154"/>
    </row>
    <row r="20037" spans="8:20" x14ac:dyDescent="0.25">
      <c r="H20037" s="153"/>
      <c r="I20037" s="151"/>
      <c r="J20037" s="153"/>
      <c r="K20037" s="153"/>
      <c r="L20037" s="153"/>
      <c r="M20037" s="153"/>
      <c r="N20037" s="153"/>
      <c r="O20037" s="153"/>
      <c r="P20037" s="153"/>
      <c r="Q20037" s="153"/>
      <c r="R20037" s="153"/>
      <c r="S20037" s="152"/>
      <c r="T20037" s="154"/>
    </row>
    <row r="20038" spans="8:20" x14ac:dyDescent="0.25">
      <c r="H20038" s="153"/>
      <c r="I20038" s="151"/>
      <c r="J20038" s="153"/>
      <c r="K20038" s="153"/>
      <c r="L20038" s="153"/>
      <c r="M20038" s="153"/>
      <c r="N20038" s="153"/>
      <c r="O20038" s="153"/>
      <c r="P20038" s="153"/>
      <c r="Q20038" s="153"/>
      <c r="R20038" s="153"/>
      <c r="S20038" s="152"/>
      <c r="T20038" s="154"/>
    </row>
    <row r="20039" spans="8:20" x14ac:dyDescent="0.25">
      <c r="H20039" s="153"/>
      <c r="I20039" s="151"/>
      <c r="J20039" s="153"/>
      <c r="K20039" s="153"/>
      <c r="L20039" s="153"/>
      <c r="M20039" s="153"/>
      <c r="N20039" s="153"/>
      <c r="O20039" s="153"/>
      <c r="P20039" s="153"/>
      <c r="Q20039" s="153"/>
      <c r="R20039" s="153"/>
      <c r="S20039" s="152"/>
      <c r="T20039" s="154"/>
    </row>
    <row r="20040" spans="8:20" x14ac:dyDescent="0.25">
      <c r="H20040" s="153"/>
      <c r="I20040" s="151"/>
      <c r="J20040" s="153"/>
      <c r="K20040" s="153"/>
      <c r="L20040" s="153"/>
      <c r="M20040" s="153"/>
      <c r="N20040" s="153"/>
      <c r="O20040" s="153"/>
      <c r="P20040" s="153"/>
      <c r="Q20040" s="153"/>
      <c r="R20040" s="153"/>
      <c r="S20040" s="152"/>
      <c r="T20040" s="154"/>
    </row>
    <row r="20041" spans="8:20" x14ac:dyDescent="0.25">
      <c r="H20041" s="155"/>
      <c r="I20041" s="152"/>
      <c r="J20041" s="152"/>
      <c r="K20041" s="156"/>
      <c r="L20041" s="156"/>
      <c r="M20041" s="157"/>
      <c r="N20041" s="158"/>
      <c r="O20041" s="153"/>
      <c r="P20041" s="153"/>
      <c r="Q20041" s="153"/>
      <c r="R20041" s="153"/>
      <c r="S20041" s="152"/>
      <c r="T20041" s="154"/>
    </row>
    <row r="20042" spans="8:20" x14ac:dyDescent="0.25">
      <c r="H20042" s="155"/>
      <c r="I20042" s="152"/>
      <c r="J20042" s="152"/>
      <c r="K20042" s="156"/>
      <c r="L20042" s="156"/>
      <c r="M20042" s="157"/>
      <c r="N20042" s="158"/>
      <c r="O20042" s="153"/>
      <c r="P20042" s="153"/>
      <c r="Q20042" s="153"/>
      <c r="R20042" s="153"/>
      <c r="S20042" s="152"/>
      <c r="T20042" s="154"/>
    </row>
    <row r="20043" spans="8:20" x14ac:dyDescent="0.25">
      <c r="H20043" s="155"/>
      <c r="I20043" s="152"/>
      <c r="J20043" s="152"/>
      <c r="K20043" s="156"/>
      <c r="L20043" s="156"/>
      <c r="M20043" s="157"/>
      <c r="N20043" s="158"/>
      <c r="O20043" s="153"/>
      <c r="P20043" s="153"/>
      <c r="Q20043" s="153"/>
      <c r="R20043" s="153"/>
      <c r="S20043" s="152"/>
      <c r="T20043" s="154"/>
    </row>
    <row r="20044" spans="8:20" x14ac:dyDescent="0.25">
      <c r="H20044" s="155"/>
      <c r="I20044" s="152"/>
      <c r="J20044" s="152"/>
      <c r="K20044" s="156"/>
      <c r="L20044" s="156"/>
      <c r="M20044" s="157"/>
      <c r="N20044" s="158"/>
      <c r="O20044" s="153"/>
      <c r="P20044" s="153"/>
      <c r="Q20044" s="153"/>
      <c r="R20044" s="153"/>
      <c r="S20044" s="152"/>
      <c r="T20044" s="154"/>
    </row>
    <row r="20045" spans="8:20" x14ac:dyDescent="0.25">
      <c r="H20045" s="155"/>
      <c r="I20045" s="152"/>
      <c r="J20045" s="152"/>
      <c r="K20045" s="156"/>
      <c r="L20045" s="156"/>
      <c r="M20045" s="157"/>
      <c r="N20045" s="158"/>
      <c r="O20045" s="153"/>
      <c r="P20045" s="153"/>
      <c r="Q20045" s="153"/>
      <c r="R20045" s="153"/>
      <c r="S20045" s="152"/>
      <c r="T20045" s="154"/>
    </row>
    <row r="20046" spans="8:20" x14ac:dyDescent="0.25">
      <c r="H20046" s="155"/>
      <c r="I20046" s="152"/>
      <c r="J20046" s="152"/>
      <c r="K20046" s="156"/>
      <c r="L20046" s="156"/>
      <c r="M20046" s="157"/>
      <c r="N20046" s="158"/>
      <c r="O20046" s="153"/>
      <c r="P20046" s="153"/>
      <c r="Q20046" s="153"/>
      <c r="R20046" s="153"/>
      <c r="S20046" s="152"/>
      <c r="T20046" s="154"/>
    </row>
    <row r="20047" spans="8:20" x14ac:dyDescent="0.25">
      <c r="H20047" s="155"/>
      <c r="I20047" s="152"/>
      <c r="J20047" s="152"/>
      <c r="K20047" s="156"/>
      <c r="L20047" s="156"/>
      <c r="M20047" s="157"/>
      <c r="N20047" s="158"/>
      <c r="O20047" s="153"/>
      <c r="P20047" s="153"/>
      <c r="Q20047" s="153"/>
      <c r="R20047" s="153"/>
      <c r="S20047" s="152"/>
      <c r="T20047" s="154"/>
    </row>
    <row r="20048" spans="8:20" x14ac:dyDescent="0.25">
      <c r="H20048" s="155"/>
      <c r="I20048" s="152"/>
      <c r="J20048" s="152"/>
      <c r="K20048" s="156"/>
      <c r="L20048" s="156"/>
      <c r="M20048" s="157"/>
      <c r="N20048" s="158"/>
      <c r="O20048" s="153"/>
      <c r="P20048" s="153"/>
      <c r="Q20048" s="153"/>
      <c r="R20048" s="153"/>
      <c r="S20048" s="152"/>
      <c r="T20048" s="154"/>
    </row>
    <row r="20049" spans="8:20" x14ac:dyDescent="0.25">
      <c r="H20049" s="155"/>
      <c r="I20049" s="152"/>
      <c r="J20049" s="152"/>
      <c r="K20049" s="156"/>
      <c r="L20049" s="156"/>
      <c r="M20049" s="157"/>
      <c r="N20049" s="158"/>
      <c r="O20049" s="153"/>
      <c r="P20049" s="153"/>
      <c r="Q20049" s="153"/>
      <c r="R20049" s="153"/>
      <c r="S20049" s="152"/>
      <c r="T20049" s="154"/>
    </row>
    <row r="20050" spans="8:20" x14ac:dyDescent="0.25">
      <c r="H20050" s="155"/>
      <c r="I20050" s="152"/>
      <c r="J20050" s="152"/>
      <c r="K20050" s="156"/>
      <c r="L20050" s="156"/>
      <c r="M20050" s="157"/>
      <c r="N20050" s="158"/>
      <c r="O20050" s="153"/>
      <c r="P20050" s="153"/>
      <c r="Q20050" s="153"/>
      <c r="R20050" s="153"/>
      <c r="S20050" s="152"/>
      <c r="T20050" s="154"/>
    </row>
    <row r="20051" spans="8:20" x14ac:dyDescent="0.25">
      <c r="H20051" s="155"/>
      <c r="I20051" s="152"/>
      <c r="J20051" s="152"/>
      <c r="K20051" s="156"/>
      <c r="L20051" s="156"/>
      <c r="M20051" s="157"/>
      <c r="N20051" s="158"/>
      <c r="O20051" s="153"/>
      <c r="P20051" s="153"/>
      <c r="Q20051" s="153"/>
      <c r="R20051" s="153"/>
      <c r="S20051" s="152"/>
      <c r="T20051" s="154"/>
    </row>
    <row r="20052" spans="8:20" x14ac:dyDescent="0.25">
      <c r="H20052" s="155"/>
      <c r="I20052" s="152"/>
      <c r="J20052" s="152"/>
      <c r="K20052" s="156"/>
      <c r="L20052" s="156"/>
      <c r="M20052" s="157"/>
      <c r="N20052" s="158"/>
      <c r="O20052" s="153"/>
      <c r="P20052" s="153"/>
      <c r="Q20052" s="153"/>
      <c r="R20052" s="153"/>
      <c r="S20052" s="152"/>
      <c r="T20052" s="154"/>
    </row>
    <row r="20053" spans="8:20" x14ac:dyDescent="0.25">
      <c r="H20053" s="155"/>
      <c r="I20053" s="152"/>
      <c r="J20053" s="152"/>
      <c r="K20053" s="156"/>
      <c r="L20053" s="156"/>
      <c r="M20053" s="157"/>
      <c r="N20053" s="158"/>
      <c r="O20053" s="153"/>
      <c r="P20053" s="153"/>
      <c r="Q20053" s="153"/>
      <c r="R20053" s="153"/>
      <c r="S20053" s="152"/>
      <c r="T20053" s="154"/>
    </row>
    <row r="20054" spans="8:20" x14ac:dyDescent="0.25">
      <c r="H20054" s="155"/>
      <c r="I20054" s="152"/>
      <c r="J20054" s="152"/>
      <c r="K20054" s="156"/>
      <c r="L20054" s="156"/>
      <c r="M20054" s="157"/>
      <c r="N20054" s="158"/>
      <c r="O20054" s="153"/>
      <c r="P20054" s="153"/>
      <c r="Q20054" s="153"/>
      <c r="R20054" s="153"/>
      <c r="S20054" s="152"/>
      <c r="T20054" s="154"/>
    </row>
    <row r="20055" spans="8:20" x14ac:dyDescent="0.25">
      <c r="H20055" s="155"/>
      <c r="I20055" s="152"/>
      <c r="J20055" s="152"/>
      <c r="K20055" s="156"/>
      <c r="L20055" s="156"/>
      <c r="M20055" s="157"/>
      <c r="N20055" s="158"/>
      <c r="O20055" s="153"/>
      <c r="P20055" s="153"/>
      <c r="Q20055" s="153"/>
      <c r="R20055" s="153"/>
      <c r="S20055" s="152"/>
      <c r="T20055" s="154"/>
    </row>
    <row r="20056" spans="8:20" x14ac:dyDescent="0.25">
      <c r="H20056" s="155"/>
      <c r="I20056" s="152"/>
      <c r="J20056" s="152"/>
      <c r="K20056" s="156"/>
      <c r="L20056" s="156"/>
      <c r="M20056" s="157"/>
      <c r="N20056" s="158"/>
      <c r="O20056" s="153"/>
      <c r="P20056" s="153"/>
      <c r="Q20056" s="153"/>
      <c r="R20056" s="153"/>
      <c r="S20056" s="152"/>
      <c r="T20056" s="154"/>
    </row>
    <row r="20057" spans="8:20" x14ac:dyDescent="0.25">
      <c r="H20057" s="155"/>
      <c r="I20057" s="152"/>
      <c r="J20057" s="152"/>
      <c r="K20057" s="156"/>
      <c r="L20057" s="156"/>
      <c r="M20057" s="157"/>
      <c r="N20057" s="158"/>
      <c r="O20057" s="153"/>
      <c r="P20057" s="153"/>
      <c r="Q20057" s="153"/>
      <c r="R20057" s="153"/>
      <c r="S20057" s="152"/>
      <c r="T20057" s="154"/>
    </row>
    <row r="20058" spans="8:20" x14ac:dyDescent="0.25">
      <c r="H20058" s="155"/>
      <c r="I20058" s="152"/>
      <c r="J20058" s="152"/>
      <c r="K20058" s="156"/>
      <c r="L20058" s="156"/>
      <c r="M20058" s="157"/>
      <c r="N20058" s="158"/>
      <c r="O20058" s="153"/>
      <c r="P20058" s="153"/>
      <c r="Q20058" s="153"/>
      <c r="R20058" s="153"/>
      <c r="S20058" s="152"/>
      <c r="T20058" s="154"/>
    </row>
    <row r="20059" spans="8:20" x14ac:dyDescent="0.25">
      <c r="H20059" s="155"/>
      <c r="I20059" s="152"/>
      <c r="J20059" s="152"/>
      <c r="K20059" s="156"/>
      <c r="L20059" s="156"/>
      <c r="M20059" s="157"/>
      <c r="N20059" s="158"/>
      <c r="O20059" s="153"/>
      <c r="P20059" s="153"/>
      <c r="Q20059" s="153"/>
      <c r="R20059" s="153"/>
      <c r="S20059" s="152"/>
      <c r="T20059" s="154"/>
    </row>
    <row r="20060" spans="8:20" x14ac:dyDescent="0.25">
      <c r="H20060" s="155"/>
      <c r="I20060" s="152"/>
      <c r="J20060" s="152"/>
      <c r="K20060" s="156"/>
      <c r="L20060" s="156"/>
      <c r="M20060" s="157"/>
      <c r="N20060" s="158"/>
      <c r="O20060" s="153"/>
      <c r="P20060" s="153"/>
      <c r="Q20060" s="153"/>
      <c r="R20060" s="153"/>
      <c r="S20060" s="152"/>
      <c r="T20060" s="154"/>
    </row>
    <row r="20061" spans="8:20" x14ac:dyDescent="0.25">
      <c r="H20061" s="155"/>
      <c r="I20061" s="152"/>
      <c r="J20061" s="152"/>
      <c r="K20061" s="156"/>
      <c r="L20061" s="156"/>
      <c r="M20061" s="157"/>
      <c r="N20061" s="158"/>
      <c r="O20061" s="153"/>
      <c r="P20061" s="153"/>
      <c r="Q20061" s="153"/>
      <c r="R20061" s="153"/>
      <c r="S20061" s="152"/>
      <c r="T20061" s="154"/>
    </row>
    <row r="20062" spans="8:20" x14ac:dyDescent="0.25">
      <c r="H20062" s="155"/>
      <c r="I20062" s="152"/>
      <c r="J20062" s="152"/>
      <c r="K20062" s="156"/>
      <c r="L20062" s="156"/>
      <c r="M20062" s="157"/>
      <c r="N20062" s="158"/>
      <c r="O20062" s="153"/>
      <c r="P20062" s="153"/>
      <c r="Q20062" s="153"/>
      <c r="R20062" s="153"/>
      <c r="S20062" s="152"/>
      <c r="T20062" s="154"/>
    </row>
    <row r="20063" spans="8:20" x14ac:dyDescent="0.25">
      <c r="H20063" s="155"/>
      <c r="I20063" s="152"/>
      <c r="J20063" s="152"/>
      <c r="K20063" s="156"/>
      <c r="L20063" s="156"/>
      <c r="M20063" s="157"/>
      <c r="N20063" s="158"/>
      <c r="O20063" s="153"/>
      <c r="P20063" s="153"/>
      <c r="Q20063" s="153"/>
      <c r="R20063" s="153"/>
      <c r="S20063" s="152"/>
      <c r="T20063" s="154"/>
    </row>
    <row r="20064" spans="8:20" x14ac:dyDescent="0.25">
      <c r="H20064" s="155"/>
      <c r="I20064" s="152"/>
      <c r="J20064" s="152"/>
      <c r="K20064" s="156"/>
      <c r="L20064" s="156"/>
      <c r="M20064" s="157"/>
      <c r="N20064" s="158"/>
      <c r="O20064" s="153"/>
      <c r="P20064" s="153"/>
      <c r="Q20064" s="153"/>
      <c r="R20064" s="153"/>
      <c r="S20064" s="152"/>
      <c r="T20064" s="154"/>
    </row>
    <row r="20065" spans="8:20" x14ac:dyDescent="0.25">
      <c r="H20065" s="155"/>
      <c r="I20065" s="152"/>
      <c r="J20065" s="152"/>
      <c r="K20065" s="156"/>
      <c r="L20065" s="156"/>
      <c r="M20065" s="157"/>
      <c r="N20065" s="158"/>
      <c r="O20065" s="153"/>
      <c r="P20065" s="153"/>
      <c r="Q20065" s="153"/>
      <c r="R20065" s="153"/>
      <c r="S20065" s="152"/>
      <c r="T20065" s="154"/>
    </row>
    <row r="20066" spans="8:20" x14ac:dyDescent="0.25">
      <c r="H20066" s="155"/>
      <c r="I20066" s="152"/>
      <c r="J20066" s="152"/>
      <c r="K20066" s="156"/>
      <c r="L20066" s="156"/>
      <c r="M20066" s="157"/>
      <c r="N20066" s="158"/>
      <c r="O20066" s="153"/>
      <c r="P20066" s="153"/>
      <c r="Q20066" s="153"/>
      <c r="R20066" s="153"/>
      <c r="S20066" s="152"/>
      <c r="T20066" s="154"/>
    </row>
    <row r="20067" spans="8:20" x14ac:dyDescent="0.25">
      <c r="H20067" s="155"/>
      <c r="I20067" s="152"/>
      <c r="J20067" s="152"/>
      <c r="K20067" s="156"/>
      <c r="L20067" s="156"/>
      <c r="M20067" s="157"/>
      <c r="N20067" s="158"/>
      <c r="O20067" s="153"/>
      <c r="P20067" s="153"/>
      <c r="Q20067" s="153"/>
      <c r="R20067" s="153"/>
      <c r="S20067" s="152"/>
      <c r="T20067" s="154"/>
    </row>
    <row r="20068" spans="8:20" x14ac:dyDescent="0.25">
      <c r="H20068" s="155"/>
      <c r="I20068" s="152"/>
      <c r="J20068" s="152"/>
      <c r="K20068" s="156"/>
      <c r="L20068" s="156"/>
      <c r="M20068" s="157"/>
      <c r="N20068" s="158"/>
      <c r="O20068" s="153"/>
      <c r="P20068" s="153"/>
      <c r="Q20068" s="153"/>
      <c r="R20068" s="153"/>
      <c r="S20068" s="152"/>
      <c r="T20068" s="154"/>
    </row>
    <row r="20069" spans="8:20" x14ac:dyDescent="0.25">
      <c r="H20069" s="155"/>
      <c r="I20069" s="152"/>
      <c r="J20069" s="152"/>
      <c r="K20069" s="156"/>
      <c r="L20069" s="156"/>
      <c r="M20069" s="157"/>
      <c r="N20069" s="158"/>
      <c r="O20069" s="153"/>
      <c r="P20069" s="153"/>
      <c r="Q20069" s="153"/>
      <c r="R20069" s="153"/>
      <c r="S20069" s="152"/>
      <c r="T20069" s="154"/>
    </row>
    <row r="20070" spans="8:20" x14ac:dyDescent="0.25">
      <c r="H20070" s="155"/>
      <c r="I20070" s="152"/>
      <c r="J20070" s="152"/>
      <c r="K20070" s="156"/>
      <c r="L20070" s="156"/>
      <c r="M20070" s="157"/>
      <c r="N20070" s="158"/>
      <c r="O20070" s="153"/>
      <c r="P20070" s="153"/>
      <c r="Q20070" s="153"/>
      <c r="R20070" s="153"/>
      <c r="S20070" s="152"/>
      <c r="T20070" s="154"/>
    </row>
    <row r="20071" spans="8:20" x14ac:dyDescent="0.25">
      <c r="H20071" s="155"/>
      <c r="I20071" s="152"/>
      <c r="J20071" s="152"/>
      <c r="K20071" s="156"/>
      <c r="L20071" s="156"/>
      <c r="M20071" s="157"/>
      <c r="N20071" s="158"/>
      <c r="O20071" s="153"/>
      <c r="P20071" s="153"/>
      <c r="Q20071" s="153"/>
      <c r="R20071" s="153"/>
      <c r="S20071" s="152"/>
      <c r="T20071" s="154"/>
    </row>
    <row r="20072" spans="8:20" x14ac:dyDescent="0.25">
      <c r="H20072" s="155"/>
      <c r="I20072" s="152"/>
      <c r="J20072" s="152"/>
      <c r="K20072" s="156"/>
      <c r="L20072" s="156"/>
      <c r="M20072" s="157"/>
      <c r="N20072" s="158"/>
      <c r="O20072" s="153"/>
      <c r="P20072" s="153"/>
      <c r="Q20072" s="153"/>
      <c r="R20072" s="153"/>
      <c r="S20072" s="152"/>
      <c r="T20072" s="154"/>
    </row>
    <row r="20073" spans="8:20" x14ac:dyDescent="0.25">
      <c r="H20073" s="155"/>
      <c r="I20073" s="152"/>
      <c r="J20073" s="152"/>
      <c r="K20073" s="156"/>
      <c r="L20073" s="156"/>
      <c r="M20073" s="157"/>
      <c r="N20073" s="158"/>
      <c r="O20073" s="153"/>
      <c r="P20073" s="153"/>
      <c r="Q20073" s="153"/>
      <c r="R20073" s="153"/>
      <c r="S20073" s="152"/>
      <c r="T20073" s="154"/>
    </row>
    <row r="20074" spans="8:20" x14ac:dyDescent="0.25">
      <c r="H20074" s="155"/>
      <c r="I20074" s="152"/>
      <c r="J20074" s="152"/>
      <c r="K20074" s="156"/>
      <c r="L20074" s="156"/>
      <c r="M20074" s="157"/>
      <c r="N20074" s="158"/>
      <c r="O20074" s="153"/>
      <c r="P20074" s="153"/>
      <c r="Q20074" s="153"/>
      <c r="R20074" s="153"/>
      <c r="S20074" s="152"/>
      <c r="T20074" s="154"/>
    </row>
    <row r="20075" spans="8:20" x14ac:dyDescent="0.25">
      <c r="H20075" s="155"/>
      <c r="I20075" s="152"/>
      <c r="J20075" s="152"/>
      <c r="K20075" s="156"/>
      <c r="L20075" s="156"/>
      <c r="M20075" s="157"/>
      <c r="N20075" s="158"/>
      <c r="O20075" s="153"/>
      <c r="P20075" s="153"/>
      <c r="Q20075" s="153"/>
      <c r="R20075" s="153"/>
      <c r="S20075" s="152"/>
      <c r="T20075" s="154"/>
    </row>
    <row r="20076" spans="8:20" x14ac:dyDescent="0.25">
      <c r="H20076" s="155"/>
      <c r="I20076" s="152"/>
      <c r="J20076" s="152"/>
      <c r="K20076" s="156"/>
      <c r="L20076" s="156"/>
      <c r="M20076" s="157"/>
      <c r="N20076" s="158"/>
      <c r="O20076" s="153"/>
      <c r="P20076" s="153"/>
      <c r="Q20076" s="153"/>
      <c r="R20076" s="153"/>
      <c r="S20076" s="152"/>
      <c r="T20076" s="154"/>
    </row>
    <row r="20077" spans="8:20" x14ac:dyDescent="0.25">
      <c r="H20077" s="155"/>
      <c r="I20077" s="152"/>
      <c r="J20077" s="152"/>
      <c r="K20077" s="156"/>
      <c r="L20077" s="156"/>
      <c r="M20077" s="157"/>
      <c r="N20077" s="158"/>
      <c r="O20077" s="153"/>
      <c r="P20077" s="153"/>
      <c r="Q20077" s="153"/>
      <c r="R20077" s="153"/>
      <c r="S20077" s="152"/>
      <c r="T20077" s="154"/>
    </row>
    <row r="20078" spans="8:20" x14ac:dyDescent="0.25">
      <c r="H20078" s="155"/>
      <c r="I20078" s="152"/>
      <c r="J20078" s="152"/>
      <c r="K20078" s="156"/>
      <c r="L20078" s="156"/>
      <c r="M20078" s="157"/>
      <c r="N20078" s="158"/>
      <c r="O20078" s="153"/>
      <c r="P20078" s="153"/>
      <c r="Q20078" s="153"/>
      <c r="R20078" s="153"/>
      <c r="S20078" s="152"/>
      <c r="T20078" s="154"/>
    </row>
    <row r="20079" spans="8:20" x14ac:dyDescent="0.25">
      <c r="H20079" s="155"/>
      <c r="I20079" s="152"/>
      <c r="J20079" s="152"/>
      <c r="K20079" s="156"/>
      <c r="L20079" s="156"/>
      <c r="M20079" s="157"/>
      <c r="N20079" s="158"/>
      <c r="O20079" s="153"/>
      <c r="P20079" s="153"/>
      <c r="Q20079" s="153"/>
      <c r="R20079" s="153"/>
      <c r="S20079" s="152"/>
      <c r="T20079" s="154"/>
    </row>
    <row r="20080" spans="8:20" x14ac:dyDescent="0.25">
      <c r="H20080" s="155"/>
      <c r="I20080" s="152"/>
      <c r="J20080" s="152"/>
      <c r="K20080" s="156"/>
      <c r="L20080" s="156"/>
      <c r="M20080" s="157"/>
      <c r="N20080" s="158"/>
      <c r="O20080" s="153"/>
      <c r="P20080" s="153"/>
      <c r="Q20080" s="153"/>
      <c r="R20080" s="153"/>
      <c r="S20080" s="152"/>
      <c r="T20080" s="154"/>
    </row>
    <row r="20081" spans="8:20" x14ac:dyDescent="0.25">
      <c r="H20081" s="155"/>
      <c r="I20081" s="152"/>
      <c r="J20081" s="152"/>
      <c r="K20081" s="156"/>
      <c r="L20081" s="156"/>
      <c r="M20081" s="157"/>
      <c r="N20081" s="158"/>
      <c r="O20081" s="153"/>
      <c r="P20081" s="153"/>
      <c r="Q20081" s="153"/>
      <c r="R20081" s="153"/>
      <c r="S20081" s="152"/>
      <c r="T20081" s="154"/>
    </row>
    <row r="20082" spans="8:20" x14ac:dyDescent="0.25">
      <c r="H20082" s="155"/>
      <c r="I20082" s="152"/>
      <c r="J20082" s="152"/>
      <c r="K20082" s="156"/>
      <c r="L20082" s="156"/>
      <c r="M20082" s="157"/>
      <c r="N20082" s="158"/>
      <c r="O20082" s="153"/>
      <c r="P20082" s="153"/>
      <c r="Q20082" s="153"/>
      <c r="R20082" s="153"/>
      <c r="S20082" s="152"/>
      <c r="T20082" s="154"/>
    </row>
    <row r="20083" spans="8:20" x14ac:dyDescent="0.25">
      <c r="H20083" s="155"/>
      <c r="I20083" s="152"/>
      <c r="J20083" s="152"/>
      <c r="K20083" s="156"/>
      <c r="L20083" s="156"/>
      <c r="M20083" s="157"/>
      <c r="N20083" s="158"/>
      <c r="O20083" s="153"/>
      <c r="P20083" s="153"/>
      <c r="Q20083" s="153"/>
      <c r="R20083" s="153"/>
      <c r="S20083" s="152"/>
      <c r="T20083" s="154"/>
    </row>
    <row r="20084" spans="8:20" x14ac:dyDescent="0.25">
      <c r="H20084" s="155"/>
      <c r="I20084" s="152"/>
      <c r="J20084" s="152"/>
      <c r="K20084" s="156"/>
      <c r="L20084" s="156"/>
      <c r="M20084" s="157"/>
      <c r="N20084" s="158"/>
      <c r="O20084" s="153"/>
      <c r="P20084" s="153"/>
      <c r="Q20084" s="153"/>
      <c r="R20084" s="153"/>
      <c r="S20084" s="152"/>
      <c r="T20084" s="154"/>
    </row>
    <row r="20085" spans="8:20" x14ac:dyDescent="0.25">
      <c r="H20085" s="155"/>
      <c r="I20085" s="152"/>
      <c r="J20085" s="152"/>
      <c r="K20085" s="156"/>
      <c r="L20085" s="156"/>
      <c r="M20085" s="157"/>
      <c r="N20085" s="158"/>
      <c r="O20085" s="153"/>
      <c r="P20085" s="153"/>
      <c r="Q20085" s="153"/>
      <c r="R20085" s="153"/>
      <c r="S20085" s="152"/>
      <c r="T20085" s="154"/>
    </row>
    <row r="20086" spans="8:20" x14ac:dyDescent="0.25">
      <c r="H20086" s="155"/>
      <c r="I20086" s="152"/>
      <c r="J20086" s="152"/>
      <c r="K20086" s="156"/>
      <c r="L20086" s="156"/>
      <c r="M20086" s="157"/>
      <c r="N20086" s="158"/>
      <c r="O20086" s="153"/>
      <c r="P20086" s="153"/>
      <c r="Q20086" s="153"/>
      <c r="R20086" s="153"/>
      <c r="S20086" s="152"/>
      <c r="T20086" s="154"/>
    </row>
    <row r="20087" spans="8:20" x14ac:dyDescent="0.25">
      <c r="H20087" s="155"/>
      <c r="I20087" s="152"/>
      <c r="J20087" s="152"/>
      <c r="K20087" s="156"/>
      <c r="L20087" s="156"/>
      <c r="M20087" s="157"/>
      <c r="N20087" s="158"/>
      <c r="O20087" s="153"/>
      <c r="P20087" s="153"/>
      <c r="Q20087" s="153"/>
      <c r="R20087" s="153"/>
      <c r="S20087" s="152"/>
      <c r="T20087" s="154"/>
    </row>
    <row r="20088" spans="8:20" x14ac:dyDescent="0.25">
      <c r="H20088" s="155"/>
      <c r="I20088" s="152"/>
      <c r="J20088" s="152"/>
      <c r="K20088" s="156"/>
      <c r="L20088" s="156"/>
      <c r="M20088" s="157"/>
      <c r="N20088" s="158"/>
      <c r="O20088" s="153"/>
      <c r="P20088" s="153"/>
      <c r="Q20088" s="153"/>
      <c r="R20088" s="153"/>
      <c r="S20088" s="152"/>
      <c r="T20088" s="154"/>
    </row>
    <row r="20089" spans="8:20" x14ac:dyDescent="0.25">
      <c r="H20089" s="155"/>
      <c r="I20089" s="152"/>
      <c r="J20089" s="152"/>
      <c r="K20089" s="156"/>
      <c r="L20089" s="156"/>
      <c r="M20089" s="157"/>
      <c r="N20089" s="158"/>
      <c r="O20089" s="153"/>
      <c r="P20089" s="153"/>
      <c r="Q20089" s="153"/>
      <c r="R20089" s="153"/>
      <c r="S20089" s="152"/>
      <c r="T20089" s="154"/>
    </row>
    <row r="20090" spans="8:20" x14ac:dyDescent="0.25">
      <c r="H20090" s="155"/>
      <c r="I20090" s="152"/>
      <c r="J20090" s="152"/>
      <c r="K20090" s="156"/>
      <c r="L20090" s="156"/>
      <c r="M20090" s="157"/>
      <c r="N20090" s="158"/>
      <c r="O20090" s="153"/>
      <c r="P20090" s="153"/>
      <c r="Q20090" s="153"/>
      <c r="R20090" s="153"/>
      <c r="S20090" s="152"/>
      <c r="T20090" s="154"/>
    </row>
    <row r="20091" spans="8:20" x14ac:dyDescent="0.25">
      <c r="H20091" s="155"/>
      <c r="I20091" s="152"/>
      <c r="J20091" s="152"/>
      <c r="K20091" s="156"/>
      <c r="L20091" s="156"/>
      <c r="M20091" s="157"/>
      <c r="N20091" s="158"/>
      <c r="O20091" s="153"/>
      <c r="P20091" s="153"/>
      <c r="Q20091" s="153"/>
      <c r="R20091" s="153"/>
      <c r="S20091" s="152"/>
      <c r="T20091" s="154"/>
    </row>
    <row r="20092" spans="8:20" x14ac:dyDescent="0.25">
      <c r="H20092" s="155"/>
      <c r="I20092" s="152"/>
      <c r="J20092" s="152"/>
      <c r="K20092" s="156"/>
      <c r="L20092" s="156"/>
      <c r="M20092" s="157"/>
      <c r="N20092" s="158"/>
      <c r="O20092" s="153"/>
      <c r="P20092" s="153"/>
      <c r="Q20092" s="153"/>
      <c r="R20092" s="153"/>
      <c r="S20092" s="152"/>
      <c r="T20092" s="154"/>
    </row>
    <row r="20093" spans="8:20" x14ac:dyDescent="0.25">
      <c r="H20093" s="155"/>
      <c r="I20093" s="152"/>
      <c r="J20093" s="152"/>
      <c r="K20093" s="156"/>
      <c r="L20093" s="156"/>
      <c r="M20093" s="157"/>
      <c r="N20093" s="158"/>
      <c r="O20093" s="153"/>
      <c r="P20093" s="153"/>
      <c r="Q20093" s="153"/>
      <c r="R20093" s="153"/>
      <c r="S20093" s="152"/>
      <c r="T20093" s="154"/>
    </row>
    <row r="20094" spans="8:20" x14ac:dyDescent="0.25">
      <c r="H20094" s="155"/>
      <c r="I20094" s="152"/>
      <c r="J20094" s="152"/>
      <c r="K20094" s="156"/>
      <c r="L20094" s="156"/>
      <c r="M20094" s="157"/>
      <c r="N20094" s="158"/>
      <c r="O20094" s="153"/>
      <c r="P20094" s="153"/>
      <c r="Q20094" s="153"/>
      <c r="R20094" s="153"/>
      <c r="S20094" s="152"/>
      <c r="T20094" s="154"/>
    </row>
    <row r="20095" spans="8:20" x14ac:dyDescent="0.25">
      <c r="H20095" s="155"/>
      <c r="I20095" s="152"/>
      <c r="J20095" s="152"/>
      <c r="K20095" s="156"/>
      <c r="L20095" s="156"/>
      <c r="M20095" s="157"/>
      <c r="N20095" s="158"/>
      <c r="O20095" s="153"/>
      <c r="P20095" s="153"/>
      <c r="Q20095" s="153"/>
      <c r="R20095" s="153"/>
      <c r="S20095" s="152"/>
      <c r="T20095" s="154"/>
    </row>
    <row r="20096" spans="8:20" x14ac:dyDescent="0.25">
      <c r="H20096" s="155"/>
      <c r="I20096" s="152"/>
      <c r="J20096" s="152"/>
      <c r="K20096" s="156"/>
      <c r="L20096" s="156"/>
      <c r="M20096" s="157"/>
      <c r="N20096" s="158"/>
      <c r="O20096" s="153"/>
      <c r="P20096" s="153"/>
      <c r="Q20096" s="153"/>
      <c r="R20096" s="153"/>
      <c r="S20096" s="152"/>
      <c r="T20096" s="154"/>
    </row>
    <row r="20097" spans="8:20" x14ac:dyDescent="0.25">
      <c r="H20097" s="155"/>
      <c r="I20097" s="152"/>
      <c r="J20097" s="152"/>
      <c r="K20097" s="156"/>
      <c r="L20097" s="156"/>
      <c r="M20097" s="157"/>
      <c r="N20097" s="158"/>
      <c r="O20097" s="153"/>
      <c r="P20097" s="153"/>
      <c r="Q20097" s="153"/>
      <c r="R20097" s="153"/>
      <c r="S20097" s="152"/>
      <c r="T20097" s="154"/>
    </row>
    <row r="20098" spans="8:20" x14ac:dyDescent="0.25">
      <c r="H20098" s="155"/>
      <c r="I20098" s="152"/>
      <c r="J20098" s="152"/>
      <c r="K20098" s="156"/>
      <c r="L20098" s="156"/>
      <c r="M20098" s="157"/>
      <c r="N20098" s="158"/>
      <c r="O20098" s="153"/>
      <c r="P20098" s="153"/>
      <c r="Q20098" s="153"/>
      <c r="R20098" s="153"/>
      <c r="S20098" s="152"/>
      <c r="T20098" s="154"/>
    </row>
    <row r="20099" spans="8:20" x14ac:dyDescent="0.25">
      <c r="H20099" s="155"/>
      <c r="I20099" s="152"/>
      <c r="J20099" s="152"/>
      <c r="K20099" s="156"/>
      <c r="L20099" s="156"/>
      <c r="M20099" s="157"/>
      <c r="N20099" s="158"/>
      <c r="O20099" s="153"/>
      <c r="P20099" s="153"/>
      <c r="Q20099" s="153"/>
      <c r="R20099" s="153"/>
      <c r="S20099" s="152"/>
      <c r="T20099" s="154"/>
    </row>
    <row r="20100" spans="8:20" x14ac:dyDescent="0.25">
      <c r="H20100" s="155"/>
      <c r="I20100" s="152"/>
      <c r="J20100" s="152"/>
      <c r="K20100" s="156"/>
      <c r="L20100" s="156"/>
      <c r="M20100" s="157"/>
      <c r="N20100" s="158"/>
      <c r="O20100" s="153"/>
      <c r="P20100" s="153"/>
      <c r="Q20100" s="153"/>
      <c r="R20100" s="153"/>
      <c r="S20100" s="152"/>
      <c r="T20100" s="154"/>
    </row>
    <row r="20101" spans="8:20" x14ac:dyDescent="0.25">
      <c r="H20101" s="155"/>
      <c r="I20101" s="152"/>
      <c r="J20101" s="152"/>
      <c r="K20101" s="156"/>
      <c r="L20101" s="156"/>
      <c r="M20101" s="157"/>
      <c r="N20101" s="158"/>
      <c r="O20101" s="153"/>
      <c r="P20101" s="153"/>
      <c r="Q20101" s="153"/>
      <c r="R20101" s="153"/>
      <c r="S20101" s="152"/>
      <c r="T20101" s="154"/>
    </row>
    <row r="20102" spans="8:20" x14ac:dyDescent="0.25">
      <c r="H20102" s="155"/>
      <c r="I20102" s="152"/>
      <c r="J20102" s="152"/>
      <c r="K20102" s="156"/>
      <c r="L20102" s="156"/>
      <c r="M20102" s="157"/>
      <c r="N20102" s="158"/>
      <c r="O20102" s="153"/>
      <c r="P20102" s="153"/>
      <c r="Q20102" s="153"/>
      <c r="R20102" s="153"/>
      <c r="S20102" s="152"/>
      <c r="T20102" s="154"/>
    </row>
    <row r="20103" spans="8:20" x14ac:dyDescent="0.25">
      <c r="H20103" s="155"/>
      <c r="I20103" s="152"/>
      <c r="J20103" s="152"/>
      <c r="K20103" s="156"/>
      <c r="L20103" s="156"/>
      <c r="M20103" s="157"/>
      <c r="N20103" s="158"/>
      <c r="O20103" s="153"/>
      <c r="P20103" s="153"/>
      <c r="Q20103" s="153"/>
      <c r="R20103" s="153"/>
      <c r="S20103" s="152"/>
      <c r="T20103" s="154"/>
    </row>
    <row r="20104" spans="8:20" x14ac:dyDescent="0.25">
      <c r="H20104" s="155"/>
      <c r="I20104" s="152"/>
      <c r="J20104" s="152"/>
      <c r="K20104" s="156"/>
      <c r="L20104" s="156"/>
      <c r="M20104" s="157"/>
      <c r="N20104" s="158"/>
      <c r="O20104" s="153"/>
      <c r="P20104" s="153"/>
      <c r="Q20104" s="153"/>
      <c r="R20104" s="153"/>
      <c r="S20104" s="152"/>
      <c r="T20104" s="154"/>
    </row>
    <row r="20105" spans="8:20" x14ac:dyDescent="0.25">
      <c r="H20105" s="155"/>
      <c r="I20105" s="152"/>
      <c r="J20105" s="152"/>
      <c r="K20105" s="156"/>
      <c r="L20105" s="156"/>
      <c r="M20105" s="157"/>
      <c r="N20105" s="158"/>
      <c r="O20105" s="153"/>
      <c r="P20105" s="153"/>
      <c r="Q20105" s="153"/>
      <c r="R20105" s="153"/>
      <c r="S20105" s="152"/>
      <c r="T20105" s="154"/>
    </row>
    <row r="20106" spans="8:20" x14ac:dyDescent="0.25">
      <c r="H20106" s="155"/>
      <c r="I20106" s="152"/>
      <c r="J20106" s="152"/>
      <c r="K20106" s="156"/>
      <c r="L20106" s="156"/>
      <c r="M20106" s="157"/>
      <c r="N20106" s="158"/>
      <c r="O20106" s="153"/>
      <c r="P20106" s="153"/>
      <c r="Q20106" s="153"/>
      <c r="R20106" s="153"/>
      <c r="S20106" s="152"/>
      <c r="T20106" s="154"/>
    </row>
    <row r="20107" spans="8:20" x14ac:dyDescent="0.25">
      <c r="H20107" s="155"/>
      <c r="I20107" s="152"/>
      <c r="J20107" s="152"/>
      <c r="K20107" s="156"/>
      <c r="L20107" s="156"/>
      <c r="M20107" s="157"/>
      <c r="N20107" s="158"/>
      <c r="O20107" s="153"/>
      <c r="P20107" s="153"/>
      <c r="Q20107" s="153"/>
      <c r="R20107" s="153"/>
      <c r="S20107" s="152"/>
      <c r="T20107" s="154"/>
    </row>
    <row r="20108" spans="8:20" x14ac:dyDescent="0.25">
      <c r="H20108" s="155"/>
      <c r="I20108" s="152"/>
      <c r="J20108" s="152"/>
      <c r="K20108" s="156"/>
      <c r="L20108" s="156"/>
      <c r="M20108" s="157"/>
      <c r="N20108" s="158"/>
      <c r="O20108" s="153"/>
      <c r="P20108" s="153"/>
      <c r="Q20108" s="153"/>
      <c r="R20108" s="153"/>
      <c r="S20108" s="152"/>
      <c r="T20108" s="154"/>
    </row>
    <row r="20109" spans="8:20" x14ac:dyDescent="0.25">
      <c r="H20109" s="155"/>
      <c r="I20109" s="152"/>
      <c r="J20109" s="152"/>
      <c r="K20109" s="156"/>
      <c r="L20109" s="156"/>
      <c r="M20109" s="157"/>
      <c r="N20109" s="158"/>
      <c r="O20109" s="153"/>
      <c r="P20109" s="153"/>
      <c r="Q20109" s="153"/>
      <c r="R20109" s="153"/>
      <c r="S20109" s="152"/>
      <c r="T20109" s="154"/>
    </row>
    <row r="20110" spans="8:20" x14ac:dyDescent="0.25">
      <c r="H20110" s="155"/>
      <c r="I20110" s="152"/>
      <c r="J20110" s="152"/>
      <c r="K20110" s="156"/>
      <c r="L20110" s="156"/>
      <c r="M20110" s="157"/>
      <c r="N20110" s="158"/>
      <c r="O20110" s="153"/>
      <c r="P20110" s="153"/>
      <c r="Q20110" s="153"/>
      <c r="R20110" s="153"/>
      <c r="S20110" s="152"/>
      <c r="T20110" s="154"/>
    </row>
    <row r="20111" spans="8:20" x14ac:dyDescent="0.25">
      <c r="H20111" s="155"/>
      <c r="I20111" s="152"/>
      <c r="J20111" s="152"/>
      <c r="K20111" s="156"/>
      <c r="L20111" s="156"/>
      <c r="M20111" s="157"/>
      <c r="N20111" s="158"/>
      <c r="O20111" s="153"/>
      <c r="P20111" s="153"/>
      <c r="Q20111" s="153"/>
      <c r="R20111" s="153"/>
      <c r="S20111" s="152"/>
      <c r="T20111" s="154"/>
    </row>
    <row r="20112" spans="8:20" x14ac:dyDescent="0.25">
      <c r="H20112" s="155"/>
      <c r="I20112" s="152"/>
      <c r="J20112" s="152"/>
      <c r="K20112" s="156"/>
      <c r="L20112" s="156"/>
      <c r="M20112" s="157"/>
      <c r="N20112" s="158"/>
      <c r="O20112" s="153"/>
      <c r="P20112" s="153"/>
      <c r="Q20112" s="153"/>
      <c r="R20112" s="153"/>
      <c r="S20112" s="152"/>
      <c r="T20112" s="154"/>
    </row>
    <row r="20113" spans="8:20" x14ac:dyDescent="0.25">
      <c r="H20113" s="155"/>
      <c r="I20113" s="152"/>
      <c r="J20113" s="152"/>
      <c r="K20113" s="156"/>
      <c r="L20113" s="156"/>
      <c r="M20113" s="157"/>
      <c r="N20113" s="158"/>
      <c r="O20113" s="153"/>
      <c r="P20113" s="153"/>
      <c r="Q20113" s="153"/>
      <c r="R20113" s="153"/>
      <c r="S20113" s="152"/>
      <c r="T20113" s="154"/>
    </row>
    <row r="20114" spans="8:20" x14ac:dyDescent="0.25">
      <c r="H20114" s="155"/>
      <c r="I20114" s="152"/>
      <c r="J20114" s="152"/>
      <c r="K20114" s="156"/>
      <c r="L20114" s="156"/>
      <c r="M20114" s="157"/>
      <c r="N20114" s="158"/>
      <c r="O20114" s="153"/>
      <c r="P20114" s="153"/>
      <c r="Q20114" s="153"/>
      <c r="R20114" s="153"/>
      <c r="S20114" s="152"/>
      <c r="T20114" s="154"/>
    </row>
    <row r="20115" spans="8:20" x14ac:dyDescent="0.25">
      <c r="H20115" s="155"/>
      <c r="I20115" s="152"/>
      <c r="J20115" s="152"/>
      <c r="K20115" s="156"/>
      <c r="L20115" s="156"/>
      <c r="M20115" s="157"/>
      <c r="N20115" s="158"/>
      <c r="O20115" s="153"/>
      <c r="P20115" s="153"/>
      <c r="Q20115" s="153"/>
      <c r="R20115" s="153"/>
      <c r="S20115" s="152"/>
      <c r="T20115" s="154"/>
    </row>
    <row r="20116" spans="8:20" x14ac:dyDescent="0.25">
      <c r="H20116" s="155"/>
      <c r="I20116" s="152"/>
      <c r="J20116" s="152"/>
      <c r="K20116" s="156"/>
      <c r="L20116" s="156"/>
      <c r="M20116" s="157"/>
      <c r="N20116" s="158"/>
      <c r="O20116" s="153"/>
      <c r="P20116" s="153"/>
      <c r="Q20116" s="153"/>
      <c r="R20116" s="153"/>
      <c r="S20116" s="152"/>
      <c r="T20116" s="154"/>
    </row>
    <row r="20117" spans="8:20" x14ac:dyDescent="0.25">
      <c r="H20117" s="155"/>
      <c r="I20117" s="152"/>
      <c r="J20117" s="152"/>
      <c r="K20117" s="156"/>
      <c r="L20117" s="156"/>
      <c r="M20117" s="157"/>
      <c r="N20117" s="158"/>
      <c r="O20117" s="153"/>
      <c r="P20117" s="153"/>
      <c r="Q20117" s="153"/>
      <c r="R20117" s="153"/>
      <c r="S20117" s="152"/>
      <c r="T20117" s="154"/>
    </row>
    <row r="20118" spans="8:20" x14ac:dyDescent="0.25">
      <c r="H20118" s="155"/>
      <c r="I20118" s="152"/>
      <c r="J20118" s="152"/>
      <c r="K20118" s="156"/>
      <c r="L20118" s="156"/>
      <c r="M20118" s="157"/>
      <c r="N20118" s="158"/>
      <c r="O20118" s="153"/>
      <c r="P20118" s="153"/>
      <c r="Q20118" s="153"/>
      <c r="R20118" s="153"/>
      <c r="S20118" s="152"/>
      <c r="T20118" s="154"/>
    </row>
    <row r="20119" spans="8:20" x14ac:dyDescent="0.25">
      <c r="H20119" s="155"/>
      <c r="I20119" s="152"/>
      <c r="J20119" s="152"/>
      <c r="K20119" s="156"/>
      <c r="L20119" s="156"/>
      <c r="M20119" s="157"/>
      <c r="N20119" s="158"/>
      <c r="O20119" s="153"/>
      <c r="P20119" s="153"/>
      <c r="Q20119" s="153"/>
      <c r="R20119" s="153"/>
      <c r="S20119" s="152"/>
      <c r="T20119" s="154"/>
    </row>
    <row r="20120" spans="8:20" x14ac:dyDescent="0.25">
      <c r="H20120" s="155"/>
      <c r="I20120" s="152"/>
      <c r="J20120" s="152"/>
      <c r="K20120" s="156"/>
      <c r="L20120" s="156"/>
      <c r="M20120" s="157"/>
      <c r="N20120" s="158"/>
      <c r="O20120" s="153"/>
      <c r="P20120" s="153"/>
      <c r="Q20120" s="153"/>
      <c r="R20120" s="153"/>
      <c r="S20120" s="152"/>
      <c r="T20120" s="154"/>
    </row>
    <row r="20121" spans="8:20" x14ac:dyDescent="0.25">
      <c r="H20121" s="155"/>
      <c r="I20121" s="152"/>
      <c r="J20121" s="152"/>
      <c r="K20121" s="156"/>
      <c r="L20121" s="156"/>
      <c r="M20121" s="157"/>
      <c r="N20121" s="158"/>
      <c r="O20121" s="153"/>
      <c r="P20121" s="153"/>
      <c r="Q20121" s="153"/>
      <c r="R20121" s="153"/>
      <c r="S20121" s="152"/>
      <c r="T20121" s="154"/>
    </row>
    <row r="20122" spans="8:20" x14ac:dyDescent="0.25">
      <c r="H20122" s="155"/>
      <c r="I20122" s="152"/>
      <c r="J20122" s="152"/>
      <c r="K20122" s="156"/>
      <c r="L20122" s="156"/>
      <c r="M20122" s="157"/>
      <c r="N20122" s="158"/>
      <c r="O20122" s="153"/>
      <c r="P20122" s="153"/>
      <c r="Q20122" s="153"/>
      <c r="R20122" s="153"/>
      <c r="S20122" s="152"/>
      <c r="T20122" s="154"/>
    </row>
    <row r="20123" spans="8:20" x14ac:dyDescent="0.25">
      <c r="H20123" s="155"/>
      <c r="I20123" s="152"/>
      <c r="J20123" s="152"/>
      <c r="K20123" s="156"/>
      <c r="L20123" s="156"/>
      <c r="M20123" s="157"/>
      <c r="N20123" s="158"/>
      <c r="O20123" s="153"/>
      <c r="P20123" s="153"/>
      <c r="Q20123" s="153"/>
      <c r="R20123" s="153"/>
      <c r="S20123" s="152"/>
      <c r="T20123" s="154"/>
    </row>
    <row r="20124" spans="8:20" x14ac:dyDescent="0.25">
      <c r="H20124" s="155"/>
      <c r="I20124" s="152"/>
      <c r="J20124" s="152"/>
      <c r="K20124" s="156"/>
      <c r="L20124" s="156"/>
      <c r="M20124" s="157"/>
      <c r="N20124" s="158"/>
      <c r="O20124" s="153"/>
      <c r="P20124" s="153"/>
      <c r="Q20124" s="153"/>
      <c r="R20124" s="153"/>
      <c r="S20124" s="152"/>
      <c r="T20124" s="154"/>
    </row>
    <row r="20125" spans="8:20" x14ac:dyDescent="0.25">
      <c r="H20125" s="155"/>
      <c r="I20125" s="152"/>
      <c r="J20125" s="152"/>
      <c r="K20125" s="156"/>
      <c r="L20125" s="156"/>
      <c r="M20125" s="157"/>
      <c r="N20125" s="158"/>
      <c r="O20125" s="153"/>
      <c r="P20125" s="153"/>
      <c r="Q20125" s="153"/>
      <c r="R20125" s="153"/>
      <c r="S20125" s="152"/>
      <c r="T20125" s="154"/>
    </row>
    <row r="20126" spans="8:20" x14ac:dyDescent="0.25">
      <c r="H20126" s="155"/>
      <c r="I20126" s="152"/>
      <c r="J20126" s="152"/>
      <c r="K20126" s="156"/>
      <c r="L20126" s="156"/>
      <c r="M20126" s="157"/>
      <c r="N20126" s="158"/>
      <c r="O20126" s="153"/>
      <c r="P20126" s="153"/>
      <c r="Q20126" s="153"/>
      <c r="R20126" s="153"/>
      <c r="S20126" s="152"/>
      <c r="T20126" s="154"/>
    </row>
    <row r="20127" spans="8:20" x14ac:dyDescent="0.25">
      <c r="H20127" s="155"/>
      <c r="I20127" s="152"/>
      <c r="J20127" s="152"/>
      <c r="K20127" s="156"/>
      <c r="L20127" s="156"/>
      <c r="M20127" s="157"/>
      <c r="N20127" s="158"/>
      <c r="O20127" s="153"/>
      <c r="P20127" s="153"/>
      <c r="Q20127" s="153"/>
      <c r="R20127" s="153"/>
      <c r="S20127" s="152"/>
      <c r="T20127" s="154"/>
    </row>
    <row r="20128" spans="8:20" x14ac:dyDescent="0.25">
      <c r="H20128" s="155"/>
      <c r="I20128" s="152"/>
      <c r="J20128" s="152"/>
      <c r="K20128" s="156"/>
      <c r="L20128" s="156"/>
      <c r="M20128" s="157"/>
      <c r="N20128" s="158"/>
      <c r="O20128" s="153"/>
      <c r="P20128" s="153"/>
      <c r="Q20128" s="153"/>
      <c r="R20128" s="153"/>
      <c r="S20128" s="152"/>
      <c r="T20128" s="154"/>
    </row>
    <row r="20129" spans="8:20" x14ac:dyDescent="0.25">
      <c r="H20129" s="155"/>
      <c r="I20129" s="152"/>
      <c r="J20129" s="152"/>
      <c r="K20129" s="156"/>
      <c r="L20129" s="156"/>
      <c r="M20129" s="157"/>
      <c r="N20129" s="158"/>
      <c r="O20129" s="153"/>
      <c r="P20129" s="153"/>
      <c r="Q20129" s="153"/>
      <c r="R20129" s="153"/>
      <c r="S20129" s="152"/>
      <c r="T20129" s="154"/>
    </row>
    <row r="20130" spans="8:20" x14ac:dyDescent="0.25">
      <c r="H20130" s="155"/>
      <c r="I20130" s="152"/>
      <c r="J20130" s="152"/>
      <c r="K20130" s="156"/>
      <c r="L20130" s="156"/>
      <c r="M20130" s="157"/>
      <c r="N20130" s="158"/>
      <c r="O20130" s="153"/>
      <c r="P20130" s="153"/>
      <c r="Q20130" s="153"/>
      <c r="R20130" s="153"/>
      <c r="S20130" s="152"/>
      <c r="T20130" s="154"/>
    </row>
    <row r="20131" spans="8:20" x14ac:dyDescent="0.25">
      <c r="H20131" s="155"/>
      <c r="I20131" s="152"/>
      <c r="J20131" s="152"/>
      <c r="K20131" s="156"/>
      <c r="L20131" s="156"/>
      <c r="M20131" s="157"/>
      <c r="N20131" s="158"/>
      <c r="O20131" s="153"/>
      <c r="P20131" s="153"/>
      <c r="Q20131" s="153"/>
      <c r="R20131" s="153"/>
      <c r="S20131" s="152"/>
      <c r="T20131" s="154"/>
    </row>
    <row r="20132" spans="8:20" x14ac:dyDescent="0.25">
      <c r="H20132" s="155"/>
      <c r="I20132" s="152"/>
      <c r="J20132" s="152"/>
      <c r="K20132" s="156"/>
      <c r="L20132" s="156"/>
      <c r="M20132" s="157"/>
      <c r="N20132" s="158"/>
      <c r="O20132" s="153"/>
      <c r="P20132" s="153"/>
      <c r="Q20132" s="153"/>
      <c r="R20132" s="153"/>
      <c r="S20132" s="152"/>
      <c r="T20132" s="154"/>
    </row>
    <row r="20133" spans="8:20" x14ac:dyDescent="0.25">
      <c r="H20133" s="155"/>
      <c r="I20133" s="152"/>
      <c r="J20133" s="152"/>
      <c r="K20133" s="156"/>
      <c r="L20133" s="156"/>
      <c r="M20133" s="157"/>
      <c r="N20133" s="158"/>
      <c r="O20133" s="153"/>
      <c r="P20133" s="153"/>
      <c r="Q20133" s="153"/>
      <c r="R20133" s="153"/>
      <c r="S20133" s="152"/>
      <c r="T20133" s="154"/>
    </row>
    <row r="20134" spans="8:20" x14ac:dyDescent="0.25">
      <c r="H20134" s="155"/>
      <c r="I20134" s="152"/>
      <c r="J20134" s="152"/>
      <c r="K20134" s="156"/>
      <c r="L20134" s="156"/>
      <c r="M20134" s="157"/>
      <c r="N20134" s="158"/>
      <c r="O20134" s="153"/>
      <c r="P20134" s="153"/>
      <c r="Q20134" s="153"/>
      <c r="R20134" s="153"/>
      <c r="S20134" s="152"/>
      <c r="T20134" s="154"/>
    </row>
    <row r="20135" spans="8:20" x14ac:dyDescent="0.25">
      <c r="H20135" s="155"/>
      <c r="I20135" s="152"/>
      <c r="J20135" s="152"/>
      <c r="K20135" s="156"/>
      <c r="L20135" s="156"/>
      <c r="M20135" s="157"/>
      <c r="N20135" s="158"/>
      <c r="O20135" s="153"/>
      <c r="P20135" s="153"/>
      <c r="Q20135" s="153"/>
      <c r="R20135" s="153"/>
      <c r="S20135" s="152"/>
      <c r="T20135" s="154"/>
    </row>
    <row r="20136" spans="8:20" x14ac:dyDescent="0.25">
      <c r="H20136" s="155"/>
      <c r="I20136" s="152"/>
      <c r="J20136" s="152"/>
      <c r="K20136" s="156"/>
      <c r="L20136" s="156"/>
      <c r="M20136" s="157"/>
      <c r="N20136" s="158"/>
      <c r="O20136" s="153"/>
      <c r="P20136" s="153"/>
      <c r="Q20136" s="153"/>
      <c r="R20136" s="153"/>
      <c r="S20136" s="152"/>
      <c r="T20136" s="154"/>
    </row>
    <row r="20137" spans="8:20" x14ac:dyDescent="0.25">
      <c r="H20137" s="155"/>
      <c r="I20137" s="152"/>
      <c r="J20137" s="152"/>
      <c r="K20137" s="156"/>
      <c r="L20137" s="156"/>
      <c r="M20137" s="157"/>
      <c r="N20137" s="158"/>
      <c r="O20137" s="153"/>
      <c r="P20137" s="153"/>
      <c r="Q20137" s="153"/>
      <c r="R20137" s="153"/>
      <c r="S20137" s="152"/>
      <c r="T20137" s="154"/>
    </row>
    <row r="20138" spans="8:20" x14ac:dyDescent="0.25">
      <c r="H20138" s="155"/>
      <c r="I20138" s="152"/>
      <c r="J20138" s="152"/>
      <c r="K20138" s="156"/>
      <c r="L20138" s="156"/>
      <c r="M20138" s="157"/>
      <c r="N20138" s="158"/>
      <c r="O20138" s="153"/>
      <c r="P20138" s="153"/>
      <c r="Q20138" s="153"/>
      <c r="R20138" s="153"/>
      <c r="S20138" s="152"/>
      <c r="T20138" s="154"/>
    </row>
    <row r="20139" spans="8:20" x14ac:dyDescent="0.25">
      <c r="H20139" s="155"/>
      <c r="I20139" s="152"/>
      <c r="J20139" s="152"/>
      <c r="K20139" s="156"/>
      <c r="L20139" s="156"/>
      <c r="M20139" s="157"/>
      <c r="N20139" s="158"/>
      <c r="O20139" s="153"/>
      <c r="P20139" s="153"/>
      <c r="Q20139" s="153"/>
      <c r="R20139" s="153"/>
      <c r="S20139" s="152"/>
      <c r="T20139" s="154"/>
    </row>
    <row r="20140" spans="8:20" x14ac:dyDescent="0.25">
      <c r="H20140" s="155"/>
      <c r="I20140" s="152"/>
      <c r="J20140" s="152"/>
      <c r="K20140" s="156"/>
      <c r="L20140" s="156"/>
      <c r="M20140" s="157"/>
      <c r="N20140" s="158"/>
      <c r="O20140" s="153"/>
      <c r="P20140" s="153"/>
      <c r="Q20140" s="153"/>
      <c r="R20140" s="153"/>
      <c r="S20140" s="152"/>
      <c r="T20140" s="154"/>
    </row>
    <row r="20141" spans="8:20" x14ac:dyDescent="0.25">
      <c r="H20141" s="155"/>
      <c r="I20141" s="152"/>
      <c r="J20141" s="152"/>
      <c r="K20141" s="156"/>
      <c r="L20141" s="156"/>
      <c r="M20141" s="157"/>
      <c r="N20141" s="158"/>
      <c r="O20141" s="153"/>
      <c r="P20141" s="153"/>
      <c r="Q20141" s="153"/>
      <c r="R20141" s="153"/>
      <c r="S20141" s="152"/>
      <c r="T20141" s="154"/>
    </row>
    <row r="20142" spans="8:20" x14ac:dyDescent="0.25">
      <c r="H20142" s="155"/>
      <c r="I20142" s="152"/>
      <c r="J20142" s="152"/>
      <c r="K20142" s="156"/>
      <c r="L20142" s="156"/>
      <c r="M20142" s="157"/>
      <c r="N20142" s="158"/>
      <c r="O20142" s="153"/>
      <c r="P20142" s="153"/>
      <c r="Q20142" s="153"/>
      <c r="R20142" s="153"/>
      <c r="S20142" s="152"/>
      <c r="T20142" s="154"/>
    </row>
    <row r="20143" spans="8:20" x14ac:dyDescent="0.25">
      <c r="H20143" s="155"/>
      <c r="I20143" s="152"/>
      <c r="J20143" s="152"/>
      <c r="K20143" s="156"/>
      <c r="L20143" s="156"/>
      <c r="M20143" s="157"/>
      <c r="N20143" s="158"/>
      <c r="O20143" s="153"/>
      <c r="P20143" s="153"/>
      <c r="Q20143" s="153"/>
      <c r="R20143" s="153"/>
      <c r="S20143" s="152"/>
      <c r="T20143" s="154"/>
    </row>
    <row r="20144" spans="8:20" x14ac:dyDescent="0.25">
      <c r="H20144" s="155"/>
      <c r="I20144" s="152"/>
      <c r="J20144" s="152"/>
      <c r="K20144" s="156"/>
      <c r="L20144" s="156"/>
      <c r="M20144" s="157"/>
      <c r="N20144" s="158"/>
      <c r="O20144" s="153"/>
      <c r="P20144" s="153"/>
      <c r="Q20144" s="153"/>
      <c r="R20144" s="153"/>
      <c r="S20144" s="152"/>
      <c r="T20144" s="154"/>
    </row>
    <row r="20145" spans="8:20" x14ac:dyDescent="0.25">
      <c r="H20145" s="155"/>
      <c r="I20145" s="152"/>
      <c r="J20145" s="152"/>
      <c r="K20145" s="156"/>
      <c r="L20145" s="156"/>
      <c r="M20145" s="157"/>
      <c r="N20145" s="158"/>
      <c r="O20145" s="153"/>
      <c r="P20145" s="153"/>
      <c r="Q20145" s="153"/>
      <c r="R20145" s="153"/>
      <c r="S20145" s="152"/>
      <c r="T20145" s="154"/>
    </row>
    <row r="20146" spans="8:20" x14ac:dyDescent="0.25">
      <c r="H20146" s="155"/>
      <c r="I20146" s="152"/>
      <c r="J20146" s="152"/>
      <c r="K20146" s="156"/>
      <c r="L20146" s="156"/>
      <c r="M20146" s="157"/>
      <c r="N20146" s="158"/>
      <c r="O20146" s="153"/>
      <c r="P20146" s="153"/>
      <c r="Q20146" s="153"/>
      <c r="R20146" s="153"/>
      <c r="S20146" s="152"/>
      <c r="T20146" s="154"/>
    </row>
    <row r="20147" spans="8:20" x14ac:dyDescent="0.25">
      <c r="H20147" s="155"/>
      <c r="I20147" s="152"/>
      <c r="J20147" s="152"/>
      <c r="K20147" s="156"/>
      <c r="L20147" s="156"/>
      <c r="M20147" s="157"/>
      <c r="N20147" s="158"/>
      <c r="O20147" s="153"/>
      <c r="P20147" s="153"/>
      <c r="Q20147" s="153"/>
      <c r="R20147" s="153"/>
      <c r="S20147" s="152"/>
      <c r="T20147" s="154"/>
    </row>
    <row r="20148" spans="8:20" x14ac:dyDescent="0.25">
      <c r="H20148" s="155"/>
      <c r="I20148" s="152"/>
      <c r="J20148" s="152"/>
      <c r="K20148" s="156"/>
      <c r="L20148" s="156"/>
      <c r="M20148" s="157"/>
      <c r="N20148" s="158"/>
      <c r="O20148" s="153"/>
      <c r="P20148" s="153"/>
      <c r="Q20148" s="153"/>
      <c r="R20148" s="153"/>
      <c r="S20148" s="152"/>
      <c r="T20148" s="154"/>
    </row>
    <row r="20149" spans="8:20" x14ac:dyDescent="0.25">
      <c r="H20149" s="155"/>
      <c r="I20149" s="152"/>
      <c r="J20149" s="152"/>
      <c r="K20149" s="156"/>
      <c r="L20149" s="156"/>
      <c r="M20149" s="157"/>
      <c r="N20149" s="158"/>
      <c r="O20149" s="153"/>
      <c r="P20149" s="153"/>
      <c r="Q20149" s="153"/>
      <c r="R20149" s="153"/>
      <c r="S20149" s="152"/>
      <c r="T20149" s="154"/>
    </row>
    <row r="20150" spans="8:20" x14ac:dyDescent="0.25">
      <c r="H20150" s="155"/>
      <c r="I20150" s="152"/>
      <c r="J20150" s="152"/>
      <c r="K20150" s="156"/>
      <c r="L20150" s="156"/>
      <c r="M20150" s="157"/>
      <c r="N20150" s="158"/>
      <c r="O20150" s="153"/>
      <c r="P20150" s="153"/>
      <c r="Q20150" s="153"/>
      <c r="R20150" s="153"/>
      <c r="S20150" s="152"/>
      <c r="T20150" s="154"/>
    </row>
    <row r="20151" spans="8:20" x14ac:dyDescent="0.25">
      <c r="H20151" s="155"/>
      <c r="I20151" s="152"/>
      <c r="J20151" s="152"/>
      <c r="K20151" s="156"/>
      <c r="L20151" s="156"/>
      <c r="M20151" s="157"/>
      <c r="N20151" s="158"/>
      <c r="O20151" s="153"/>
      <c r="P20151" s="153"/>
      <c r="Q20151" s="153"/>
      <c r="R20151" s="153"/>
      <c r="S20151" s="152"/>
      <c r="T20151" s="154"/>
    </row>
    <row r="20152" spans="8:20" x14ac:dyDescent="0.25">
      <c r="H20152" s="155"/>
      <c r="I20152" s="152"/>
      <c r="J20152" s="152"/>
      <c r="K20152" s="156"/>
      <c r="L20152" s="156"/>
      <c r="M20152" s="157"/>
      <c r="N20152" s="158"/>
      <c r="O20152" s="153"/>
      <c r="P20152" s="153"/>
      <c r="Q20152" s="153"/>
      <c r="R20152" s="153"/>
      <c r="S20152" s="152"/>
      <c r="T20152" s="154"/>
    </row>
    <row r="20153" spans="8:20" x14ac:dyDescent="0.25">
      <c r="H20153" s="155"/>
      <c r="I20153" s="152"/>
      <c r="J20153" s="152"/>
      <c r="K20153" s="156"/>
      <c r="L20153" s="156"/>
      <c r="M20153" s="157"/>
      <c r="N20153" s="158"/>
      <c r="O20153" s="153"/>
      <c r="P20153" s="153"/>
      <c r="Q20153" s="153"/>
      <c r="R20153" s="153"/>
      <c r="S20153" s="152"/>
      <c r="T20153" s="154"/>
    </row>
    <row r="20154" spans="8:20" x14ac:dyDescent="0.25">
      <c r="H20154" s="155"/>
      <c r="I20154" s="152"/>
      <c r="J20154" s="152"/>
      <c r="K20154" s="156"/>
      <c r="L20154" s="156"/>
      <c r="M20154" s="157"/>
      <c r="N20154" s="158"/>
      <c r="O20154" s="153"/>
      <c r="P20154" s="153"/>
      <c r="Q20154" s="153"/>
      <c r="R20154" s="153"/>
      <c r="S20154" s="152"/>
      <c r="T20154" s="154"/>
    </row>
    <row r="20155" spans="8:20" x14ac:dyDescent="0.25">
      <c r="H20155" s="155"/>
      <c r="I20155" s="152"/>
      <c r="J20155" s="152"/>
      <c r="K20155" s="156"/>
      <c r="L20155" s="156"/>
      <c r="M20155" s="157"/>
      <c r="N20155" s="158"/>
      <c r="O20155" s="153"/>
      <c r="P20155" s="153"/>
      <c r="Q20155" s="153"/>
      <c r="R20155" s="153"/>
      <c r="S20155" s="152"/>
      <c r="T20155" s="154"/>
    </row>
    <row r="20156" spans="8:20" x14ac:dyDescent="0.25">
      <c r="H20156" s="155"/>
      <c r="I20156" s="152"/>
      <c r="J20156" s="152"/>
      <c r="K20156" s="156"/>
      <c r="L20156" s="156"/>
      <c r="M20156" s="157"/>
      <c r="N20156" s="158"/>
      <c r="O20156" s="153"/>
      <c r="P20156" s="153"/>
      <c r="Q20156" s="153"/>
      <c r="R20156" s="153"/>
      <c r="S20156" s="152"/>
      <c r="T20156" s="154"/>
    </row>
    <row r="20157" spans="8:20" x14ac:dyDescent="0.25">
      <c r="H20157" s="155"/>
      <c r="I20157" s="152"/>
      <c r="J20157" s="152"/>
      <c r="K20157" s="156"/>
      <c r="L20157" s="156"/>
      <c r="M20157" s="157"/>
      <c r="N20157" s="158"/>
      <c r="O20157" s="153"/>
      <c r="P20157" s="153"/>
      <c r="Q20157" s="153"/>
      <c r="R20157" s="153"/>
      <c r="S20157" s="152"/>
      <c r="T20157" s="154"/>
    </row>
    <row r="20158" spans="8:20" x14ac:dyDescent="0.25">
      <c r="H20158" s="155"/>
      <c r="I20158" s="152"/>
      <c r="J20158" s="152"/>
      <c r="K20158" s="156"/>
      <c r="L20158" s="156"/>
      <c r="M20158" s="157"/>
      <c r="N20158" s="158"/>
      <c r="O20158" s="153"/>
      <c r="P20158" s="153"/>
      <c r="Q20158" s="153"/>
      <c r="R20158" s="153"/>
      <c r="S20158" s="152"/>
      <c r="T20158" s="154"/>
    </row>
    <row r="20159" spans="8:20" x14ac:dyDescent="0.25">
      <c r="H20159" s="155"/>
      <c r="I20159" s="152"/>
      <c r="J20159" s="152"/>
      <c r="K20159" s="156"/>
      <c r="L20159" s="156"/>
      <c r="M20159" s="157"/>
      <c r="N20159" s="158"/>
      <c r="O20159" s="153"/>
      <c r="P20159" s="153"/>
      <c r="Q20159" s="153"/>
      <c r="R20159" s="153"/>
      <c r="S20159" s="152"/>
      <c r="T20159" s="154"/>
    </row>
    <row r="20160" spans="8:20" x14ac:dyDescent="0.25">
      <c r="H20160" s="155"/>
      <c r="I20160" s="152"/>
      <c r="J20160" s="152"/>
      <c r="K20160" s="156"/>
      <c r="L20160" s="156"/>
      <c r="M20160" s="157"/>
      <c r="N20160" s="158"/>
      <c r="O20160" s="153"/>
      <c r="P20160" s="153"/>
      <c r="Q20160" s="153"/>
      <c r="R20160" s="153"/>
      <c r="S20160" s="152"/>
      <c r="T20160" s="154"/>
    </row>
    <row r="20161" spans="8:20" x14ac:dyDescent="0.25">
      <c r="H20161" s="155"/>
      <c r="I20161" s="152"/>
      <c r="J20161" s="152"/>
      <c r="K20161" s="156"/>
      <c r="L20161" s="156"/>
      <c r="M20161" s="157"/>
      <c r="N20161" s="158"/>
      <c r="O20161" s="153"/>
      <c r="P20161" s="153"/>
      <c r="Q20161" s="153"/>
      <c r="R20161" s="153"/>
      <c r="S20161" s="152"/>
      <c r="T20161" s="154"/>
    </row>
    <row r="20162" spans="8:20" x14ac:dyDescent="0.25">
      <c r="H20162" s="155"/>
      <c r="I20162" s="152"/>
      <c r="J20162" s="152"/>
      <c r="K20162" s="156"/>
      <c r="L20162" s="156"/>
      <c r="M20162" s="157"/>
      <c r="N20162" s="158"/>
      <c r="O20162" s="153"/>
      <c r="P20162" s="153"/>
      <c r="Q20162" s="153"/>
      <c r="R20162" s="153"/>
      <c r="S20162" s="152"/>
      <c r="T20162" s="154"/>
    </row>
    <row r="20163" spans="8:20" x14ac:dyDescent="0.25">
      <c r="H20163" s="155"/>
      <c r="I20163" s="152"/>
      <c r="J20163" s="152"/>
      <c r="K20163" s="156"/>
      <c r="L20163" s="156"/>
      <c r="M20163" s="157"/>
      <c r="N20163" s="158"/>
      <c r="O20163" s="153"/>
      <c r="P20163" s="153"/>
      <c r="Q20163" s="153"/>
      <c r="R20163" s="153"/>
      <c r="S20163" s="152"/>
      <c r="T20163" s="154"/>
    </row>
    <row r="20164" spans="8:20" x14ac:dyDescent="0.25">
      <c r="H20164" s="155"/>
      <c r="I20164" s="152"/>
      <c r="J20164" s="152"/>
      <c r="K20164" s="156"/>
      <c r="L20164" s="156"/>
      <c r="M20164" s="157"/>
      <c r="N20164" s="158"/>
      <c r="O20164" s="153"/>
      <c r="P20164" s="153"/>
      <c r="Q20164" s="153"/>
      <c r="R20164" s="153"/>
      <c r="S20164" s="152"/>
      <c r="T20164" s="154"/>
    </row>
    <row r="20165" spans="8:20" x14ac:dyDescent="0.25">
      <c r="H20165" s="155"/>
      <c r="I20165" s="152"/>
      <c r="J20165" s="152"/>
      <c r="K20165" s="156"/>
      <c r="L20165" s="156"/>
      <c r="M20165" s="157"/>
      <c r="N20165" s="158"/>
      <c r="O20165" s="153"/>
      <c r="P20165" s="153"/>
      <c r="Q20165" s="153"/>
      <c r="R20165" s="153"/>
      <c r="S20165" s="152"/>
      <c r="T20165" s="154"/>
    </row>
    <row r="20166" spans="8:20" x14ac:dyDescent="0.25">
      <c r="H20166" s="155"/>
      <c r="I20166" s="152"/>
      <c r="J20166" s="152"/>
      <c r="K20166" s="156"/>
      <c r="L20166" s="156"/>
      <c r="M20166" s="157"/>
      <c r="N20166" s="158"/>
      <c r="O20166" s="153"/>
      <c r="P20166" s="153"/>
      <c r="Q20166" s="153"/>
      <c r="R20166" s="153"/>
      <c r="S20166" s="152"/>
      <c r="T20166" s="154"/>
    </row>
    <row r="20167" spans="8:20" x14ac:dyDescent="0.25">
      <c r="H20167" s="155"/>
      <c r="I20167" s="152"/>
      <c r="J20167" s="152"/>
      <c r="K20167" s="156"/>
      <c r="L20167" s="156"/>
      <c r="M20167" s="157"/>
      <c r="N20167" s="158"/>
      <c r="O20167" s="153"/>
      <c r="P20167" s="153"/>
      <c r="Q20167" s="153"/>
      <c r="R20167" s="153"/>
      <c r="S20167" s="152"/>
      <c r="T20167" s="154"/>
    </row>
    <row r="20168" spans="8:20" x14ac:dyDescent="0.25">
      <c r="H20168" s="155"/>
      <c r="I20168" s="152"/>
      <c r="J20168" s="152"/>
      <c r="K20168" s="156"/>
      <c r="L20168" s="156"/>
      <c r="M20168" s="157"/>
      <c r="N20168" s="158"/>
      <c r="O20168" s="153"/>
      <c r="P20168" s="153"/>
      <c r="Q20168" s="153"/>
      <c r="R20168" s="153"/>
      <c r="S20168" s="152"/>
      <c r="T20168" s="154"/>
    </row>
    <row r="20169" spans="8:20" x14ac:dyDescent="0.25">
      <c r="H20169" s="155"/>
      <c r="I20169" s="152"/>
      <c r="J20169" s="152"/>
      <c r="K20169" s="156"/>
      <c r="L20169" s="156"/>
      <c r="M20169" s="157"/>
      <c r="N20169" s="158"/>
      <c r="O20169" s="153"/>
      <c r="P20169" s="153"/>
      <c r="Q20169" s="153"/>
      <c r="R20169" s="153"/>
      <c r="S20169" s="152"/>
      <c r="T20169" s="154"/>
    </row>
    <row r="20170" spans="8:20" x14ac:dyDescent="0.25">
      <c r="H20170" s="155"/>
      <c r="I20170" s="152"/>
      <c r="J20170" s="152"/>
      <c r="K20170" s="156"/>
      <c r="L20170" s="156"/>
      <c r="M20170" s="157"/>
      <c r="N20170" s="158"/>
      <c r="O20170" s="153"/>
      <c r="P20170" s="153"/>
      <c r="Q20170" s="153"/>
      <c r="R20170" s="153"/>
      <c r="S20170" s="152"/>
      <c r="T20170" s="154"/>
    </row>
    <row r="20171" spans="8:20" x14ac:dyDescent="0.25">
      <c r="H20171" s="155"/>
      <c r="I20171" s="152"/>
      <c r="J20171" s="152"/>
      <c r="K20171" s="156"/>
      <c r="L20171" s="156"/>
      <c r="M20171" s="157"/>
      <c r="N20171" s="158"/>
      <c r="O20171" s="153"/>
      <c r="P20171" s="153"/>
      <c r="Q20171" s="153"/>
      <c r="R20171" s="153"/>
      <c r="S20171" s="152"/>
      <c r="T20171" s="154"/>
    </row>
    <row r="20172" spans="8:20" x14ac:dyDescent="0.25">
      <c r="H20172" s="155"/>
      <c r="I20172" s="152"/>
      <c r="J20172" s="152"/>
      <c r="K20172" s="156"/>
      <c r="L20172" s="156"/>
      <c r="M20172" s="157"/>
      <c r="N20172" s="158"/>
      <c r="O20172" s="153"/>
      <c r="P20172" s="153"/>
      <c r="Q20172" s="153"/>
      <c r="R20172" s="153"/>
      <c r="S20172" s="152"/>
      <c r="T20172" s="154"/>
    </row>
    <row r="20173" spans="8:20" x14ac:dyDescent="0.25">
      <c r="H20173" s="155"/>
      <c r="I20173" s="152"/>
      <c r="J20173" s="152"/>
      <c r="K20173" s="156"/>
      <c r="L20173" s="156"/>
      <c r="M20173" s="157"/>
      <c r="N20173" s="158"/>
      <c r="O20173" s="153"/>
      <c r="P20173" s="153"/>
      <c r="Q20173" s="153"/>
      <c r="R20173" s="153"/>
      <c r="S20173" s="152"/>
      <c r="T20173" s="154"/>
    </row>
    <row r="20174" spans="8:20" x14ac:dyDescent="0.25">
      <c r="H20174" s="155"/>
      <c r="I20174" s="152"/>
      <c r="J20174" s="152"/>
      <c r="K20174" s="156"/>
      <c r="L20174" s="156"/>
      <c r="M20174" s="157"/>
      <c r="N20174" s="158"/>
      <c r="O20174" s="153"/>
      <c r="P20174" s="153"/>
      <c r="Q20174" s="153"/>
      <c r="R20174" s="153"/>
      <c r="S20174" s="152"/>
      <c r="T20174" s="154"/>
    </row>
    <row r="20175" spans="8:20" x14ac:dyDescent="0.25">
      <c r="H20175" s="155"/>
      <c r="I20175" s="152"/>
      <c r="J20175" s="152"/>
      <c r="K20175" s="156"/>
      <c r="L20175" s="156"/>
      <c r="M20175" s="157"/>
      <c r="N20175" s="158"/>
      <c r="O20175" s="153"/>
      <c r="P20175" s="153"/>
      <c r="Q20175" s="153"/>
      <c r="R20175" s="153"/>
      <c r="S20175" s="152"/>
      <c r="T20175" s="154"/>
    </row>
    <row r="20176" spans="8:20" x14ac:dyDescent="0.25">
      <c r="H20176" s="155"/>
      <c r="I20176" s="152"/>
      <c r="J20176" s="152"/>
      <c r="K20176" s="156"/>
      <c r="L20176" s="156"/>
      <c r="M20176" s="157"/>
      <c r="N20176" s="158"/>
      <c r="O20176" s="153"/>
      <c r="P20176" s="153"/>
      <c r="Q20176" s="153"/>
      <c r="R20176" s="153"/>
      <c r="S20176" s="152"/>
      <c r="T20176" s="154"/>
    </row>
    <row r="20177" spans="8:20" x14ac:dyDescent="0.25">
      <c r="H20177" s="155"/>
      <c r="I20177" s="152"/>
      <c r="J20177" s="152"/>
      <c r="K20177" s="156"/>
      <c r="L20177" s="156"/>
      <c r="M20177" s="157"/>
      <c r="N20177" s="158"/>
      <c r="O20177" s="153"/>
      <c r="P20177" s="153"/>
      <c r="Q20177" s="153"/>
      <c r="R20177" s="153"/>
      <c r="S20177" s="152"/>
      <c r="T20177" s="154"/>
    </row>
    <row r="20178" spans="8:20" x14ac:dyDescent="0.25">
      <c r="H20178" s="155"/>
      <c r="I20178" s="152"/>
      <c r="J20178" s="152"/>
      <c r="K20178" s="156"/>
      <c r="L20178" s="156"/>
      <c r="M20178" s="157"/>
      <c r="N20178" s="158"/>
      <c r="O20178" s="153"/>
      <c r="P20178" s="153"/>
      <c r="Q20178" s="153"/>
      <c r="R20178" s="153"/>
      <c r="S20178" s="152"/>
      <c r="T20178" s="154"/>
    </row>
    <row r="20179" spans="8:20" x14ac:dyDescent="0.25">
      <c r="H20179" s="155"/>
      <c r="I20179" s="152"/>
      <c r="J20179" s="152"/>
      <c r="K20179" s="156"/>
      <c r="L20179" s="156"/>
      <c r="M20179" s="157"/>
      <c r="N20179" s="158"/>
      <c r="O20179" s="153"/>
      <c r="P20179" s="153"/>
      <c r="Q20179" s="153"/>
      <c r="R20179" s="153"/>
      <c r="S20179" s="152"/>
      <c r="T20179" s="154"/>
    </row>
    <row r="20180" spans="8:20" x14ac:dyDescent="0.25">
      <c r="H20180" s="155"/>
      <c r="I20180" s="152"/>
      <c r="J20180" s="152"/>
      <c r="K20180" s="156"/>
      <c r="L20180" s="156"/>
      <c r="M20180" s="157"/>
      <c r="N20180" s="158"/>
      <c r="O20180" s="153"/>
      <c r="P20180" s="153"/>
      <c r="Q20180" s="153"/>
      <c r="R20180" s="153"/>
      <c r="S20180" s="152"/>
      <c r="T20180" s="154"/>
    </row>
    <row r="20181" spans="8:20" x14ac:dyDescent="0.25">
      <c r="H20181" s="155"/>
      <c r="I20181" s="152"/>
      <c r="J20181" s="152"/>
      <c r="K20181" s="156"/>
      <c r="L20181" s="156"/>
      <c r="M20181" s="157"/>
      <c r="N20181" s="158"/>
      <c r="O20181" s="153"/>
      <c r="P20181" s="153"/>
      <c r="Q20181" s="153"/>
      <c r="R20181" s="153"/>
      <c r="S20181" s="152"/>
      <c r="T20181" s="154"/>
    </row>
    <row r="20182" spans="8:20" x14ac:dyDescent="0.25">
      <c r="H20182" s="155"/>
      <c r="I20182" s="152"/>
      <c r="J20182" s="152"/>
      <c r="K20182" s="156"/>
      <c r="L20182" s="156"/>
      <c r="M20182" s="157"/>
      <c r="N20182" s="158"/>
      <c r="O20182" s="153"/>
      <c r="P20182" s="153"/>
      <c r="Q20182" s="153"/>
      <c r="R20182" s="153"/>
      <c r="S20182" s="152"/>
      <c r="T20182" s="154"/>
    </row>
    <row r="20183" spans="8:20" x14ac:dyDescent="0.25">
      <c r="H20183" s="155"/>
      <c r="I20183" s="152"/>
      <c r="J20183" s="152"/>
      <c r="K20183" s="156"/>
      <c r="L20183" s="156"/>
      <c r="M20183" s="157"/>
      <c r="N20183" s="158"/>
      <c r="O20183" s="153"/>
      <c r="P20183" s="153"/>
      <c r="Q20183" s="153"/>
      <c r="R20183" s="153"/>
      <c r="S20183" s="152"/>
      <c r="T20183" s="154"/>
    </row>
    <row r="20184" spans="8:20" x14ac:dyDescent="0.25">
      <c r="H20184" s="155"/>
      <c r="I20184" s="152"/>
      <c r="J20184" s="152"/>
      <c r="K20184" s="156"/>
      <c r="L20184" s="156"/>
      <c r="M20184" s="157"/>
      <c r="N20184" s="158"/>
      <c r="O20184" s="153"/>
      <c r="P20184" s="153"/>
      <c r="Q20184" s="153"/>
      <c r="R20184" s="153"/>
      <c r="S20184" s="152"/>
      <c r="T20184" s="154"/>
    </row>
    <row r="20185" spans="8:20" x14ac:dyDescent="0.25">
      <c r="H20185" s="155"/>
      <c r="I20185" s="152"/>
      <c r="J20185" s="152"/>
      <c r="K20185" s="156"/>
      <c r="L20185" s="156"/>
      <c r="M20185" s="157"/>
      <c r="N20185" s="158"/>
      <c r="O20185" s="153"/>
      <c r="P20185" s="153"/>
      <c r="Q20185" s="153"/>
      <c r="R20185" s="153"/>
      <c r="S20185" s="152"/>
      <c r="T20185" s="154"/>
    </row>
    <row r="20186" spans="8:20" x14ac:dyDescent="0.25">
      <c r="H20186" s="155"/>
      <c r="I20186" s="152"/>
      <c r="J20186" s="152"/>
      <c r="K20186" s="156"/>
      <c r="L20186" s="156"/>
      <c r="M20186" s="157"/>
      <c r="N20186" s="158"/>
      <c r="O20186" s="153"/>
      <c r="P20186" s="153"/>
      <c r="Q20186" s="153"/>
      <c r="R20186" s="153"/>
      <c r="S20186" s="152"/>
      <c r="T20186" s="154"/>
    </row>
    <row r="20187" spans="8:20" x14ac:dyDescent="0.25">
      <c r="H20187" s="155"/>
      <c r="I20187" s="152"/>
      <c r="J20187" s="152"/>
      <c r="K20187" s="156"/>
      <c r="L20187" s="156"/>
      <c r="M20187" s="157"/>
      <c r="N20187" s="158"/>
      <c r="O20187" s="153"/>
      <c r="P20187" s="153"/>
      <c r="Q20187" s="153"/>
      <c r="R20187" s="153"/>
      <c r="S20187" s="152"/>
      <c r="T20187" s="154"/>
    </row>
    <row r="20188" spans="8:20" x14ac:dyDescent="0.25">
      <c r="H20188" s="155"/>
      <c r="I20188" s="152"/>
      <c r="J20188" s="152"/>
      <c r="K20188" s="156"/>
      <c r="L20188" s="156"/>
      <c r="M20188" s="157"/>
      <c r="N20188" s="158"/>
      <c r="O20188" s="153"/>
      <c r="P20188" s="153"/>
      <c r="Q20188" s="153"/>
      <c r="R20188" s="153"/>
      <c r="S20188" s="152"/>
      <c r="T20188" s="154"/>
    </row>
    <row r="20189" spans="8:20" x14ac:dyDescent="0.25">
      <c r="H20189" s="155"/>
      <c r="I20189" s="152"/>
      <c r="J20189" s="152"/>
      <c r="K20189" s="156"/>
      <c r="L20189" s="156"/>
      <c r="M20189" s="157"/>
      <c r="N20189" s="158"/>
      <c r="O20189" s="153"/>
      <c r="P20189" s="153"/>
      <c r="Q20189" s="153"/>
      <c r="R20189" s="153"/>
      <c r="S20189" s="152"/>
      <c r="T20189" s="154"/>
    </row>
    <row r="20190" spans="8:20" x14ac:dyDescent="0.25">
      <c r="H20190" s="155"/>
      <c r="I20190" s="152"/>
      <c r="J20190" s="152"/>
      <c r="K20190" s="156"/>
      <c r="L20190" s="156"/>
      <c r="M20190" s="157"/>
      <c r="N20190" s="158"/>
      <c r="O20190" s="153"/>
      <c r="P20190" s="153"/>
      <c r="Q20190" s="153"/>
      <c r="R20190" s="153"/>
      <c r="S20190" s="152"/>
      <c r="T20190" s="154"/>
    </row>
    <row r="20191" spans="8:20" x14ac:dyDescent="0.25">
      <c r="H20191" s="155"/>
      <c r="I20191" s="152"/>
      <c r="J20191" s="152"/>
      <c r="K20191" s="156"/>
      <c r="L20191" s="156"/>
      <c r="M20191" s="157"/>
      <c r="N20191" s="158"/>
      <c r="O20191" s="153"/>
      <c r="P20191" s="153"/>
      <c r="Q20191" s="153"/>
      <c r="R20191" s="153"/>
      <c r="S20191" s="152"/>
      <c r="T20191" s="154"/>
    </row>
    <row r="20192" spans="8:20" x14ac:dyDescent="0.25">
      <c r="H20192" s="155"/>
      <c r="I20192" s="152"/>
      <c r="J20192" s="152"/>
      <c r="K20192" s="156"/>
      <c r="L20192" s="156"/>
      <c r="M20192" s="157"/>
      <c r="N20192" s="158"/>
      <c r="O20192" s="153"/>
      <c r="P20192" s="153"/>
      <c r="Q20192" s="153"/>
      <c r="R20192" s="153"/>
      <c r="S20192" s="152"/>
      <c r="T20192" s="154"/>
    </row>
    <row r="20193" spans="8:20" x14ac:dyDescent="0.25">
      <c r="H20193" s="155"/>
      <c r="I20193" s="152"/>
      <c r="J20193" s="152"/>
      <c r="K20193" s="156"/>
      <c r="L20193" s="156"/>
      <c r="M20193" s="157"/>
      <c r="N20193" s="158"/>
      <c r="O20193" s="153"/>
      <c r="P20193" s="153"/>
      <c r="Q20193" s="153"/>
      <c r="R20193" s="153"/>
      <c r="S20193" s="152"/>
      <c r="T20193" s="154"/>
    </row>
    <row r="20194" spans="8:20" x14ac:dyDescent="0.25">
      <c r="H20194" s="155"/>
      <c r="I20194" s="152"/>
      <c r="J20194" s="152"/>
      <c r="K20194" s="156"/>
      <c r="L20194" s="156"/>
      <c r="M20194" s="157"/>
      <c r="N20194" s="158"/>
      <c r="O20194" s="153"/>
      <c r="P20194" s="153"/>
      <c r="Q20194" s="153"/>
      <c r="R20194" s="153"/>
      <c r="S20194" s="152"/>
      <c r="T20194" s="154"/>
    </row>
    <row r="20195" spans="8:20" x14ac:dyDescent="0.25">
      <c r="H20195" s="155"/>
      <c r="I20195" s="152"/>
      <c r="J20195" s="152"/>
      <c r="K20195" s="156"/>
      <c r="L20195" s="156"/>
      <c r="M20195" s="157"/>
      <c r="N20195" s="158"/>
      <c r="O20195" s="153"/>
      <c r="P20195" s="153"/>
      <c r="Q20195" s="153"/>
      <c r="R20195" s="153"/>
      <c r="S20195" s="152"/>
      <c r="T20195" s="154"/>
    </row>
    <row r="20196" spans="8:20" x14ac:dyDescent="0.25">
      <c r="H20196" s="155"/>
      <c r="I20196" s="152"/>
      <c r="J20196" s="152"/>
      <c r="K20196" s="156"/>
      <c r="L20196" s="156"/>
      <c r="M20196" s="157"/>
      <c r="N20196" s="158"/>
      <c r="O20196" s="153"/>
      <c r="P20196" s="153"/>
      <c r="Q20196" s="153"/>
      <c r="R20196" s="153"/>
      <c r="S20196" s="152"/>
      <c r="T20196" s="154"/>
    </row>
    <row r="20197" spans="8:20" x14ac:dyDescent="0.25">
      <c r="H20197" s="155"/>
      <c r="I20197" s="152"/>
      <c r="J20197" s="152"/>
      <c r="K20197" s="156"/>
      <c r="L20197" s="156"/>
      <c r="M20197" s="157"/>
      <c r="N20197" s="158"/>
      <c r="O20197" s="153"/>
      <c r="P20197" s="153"/>
      <c r="Q20197" s="153"/>
      <c r="R20197" s="153"/>
      <c r="S20197" s="152"/>
      <c r="T20197" s="154"/>
    </row>
    <row r="20198" spans="8:20" x14ac:dyDescent="0.25">
      <c r="H20198" s="155"/>
      <c r="I20198" s="152"/>
      <c r="J20198" s="152"/>
      <c r="K20198" s="156"/>
      <c r="L20198" s="156"/>
      <c r="M20198" s="157"/>
      <c r="N20198" s="158"/>
      <c r="O20198" s="153"/>
      <c r="P20198" s="153"/>
      <c r="Q20198" s="153"/>
      <c r="R20198" s="153"/>
      <c r="S20198" s="152"/>
      <c r="T20198" s="154"/>
    </row>
    <row r="20199" spans="8:20" x14ac:dyDescent="0.25">
      <c r="H20199" s="155"/>
      <c r="I20199" s="152"/>
      <c r="J20199" s="152"/>
      <c r="K20199" s="156"/>
      <c r="L20199" s="156"/>
      <c r="M20199" s="157"/>
      <c r="N20199" s="158"/>
      <c r="O20199" s="153"/>
      <c r="P20199" s="153"/>
      <c r="Q20199" s="153"/>
      <c r="R20199" s="153"/>
      <c r="S20199" s="152"/>
      <c r="T20199" s="154"/>
    </row>
    <row r="20200" spans="8:20" x14ac:dyDescent="0.25">
      <c r="H20200" s="155"/>
      <c r="I20200" s="152"/>
      <c r="J20200" s="152"/>
      <c r="K20200" s="156"/>
      <c r="L20200" s="156"/>
      <c r="M20200" s="157"/>
      <c r="N20200" s="158"/>
      <c r="O20200" s="153"/>
      <c r="P20200" s="153"/>
      <c r="Q20200" s="153"/>
      <c r="R20200" s="153"/>
      <c r="S20200" s="152"/>
      <c r="T20200" s="154"/>
    </row>
    <row r="20201" spans="8:20" x14ac:dyDescent="0.25">
      <c r="H20201" s="155"/>
      <c r="I20201" s="152"/>
      <c r="J20201" s="152"/>
      <c r="K20201" s="156"/>
      <c r="L20201" s="156"/>
      <c r="M20201" s="157"/>
      <c r="N20201" s="158"/>
      <c r="O20201" s="153"/>
      <c r="P20201" s="153"/>
      <c r="Q20201" s="153"/>
      <c r="R20201" s="153"/>
      <c r="S20201" s="152"/>
      <c r="T20201" s="154"/>
    </row>
    <row r="20202" spans="8:20" x14ac:dyDescent="0.25">
      <c r="H20202" s="155"/>
      <c r="I20202" s="152"/>
      <c r="J20202" s="152"/>
      <c r="K20202" s="156"/>
      <c r="L20202" s="156"/>
      <c r="M20202" s="157"/>
      <c r="N20202" s="158"/>
      <c r="O20202" s="153"/>
      <c r="P20202" s="153"/>
      <c r="Q20202" s="153"/>
      <c r="R20202" s="153"/>
      <c r="S20202" s="152"/>
      <c r="T20202" s="154"/>
    </row>
    <row r="20203" spans="8:20" x14ac:dyDescent="0.25">
      <c r="H20203" s="155"/>
      <c r="I20203" s="152"/>
      <c r="J20203" s="152"/>
      <c r="K20203" s="156"/>
      <c r="L20203" s="156"/>
      <c r="M20203" s="157"/>
      <c r="N20203" s="158"/>
      <c r="O20203" s="153"/>
      <c r="P20203" s="153"/>
      <c r="Q20203" s="153"/>
      <c r="R20203" s="153"/>
      <c r="S20203" s="152"/>
      <c r="T20203" s="154"/>
    </row>
    <row r="20204" spans="8:20" x14ac:dyDescent="0.25">
      <c r="H20204" s="155"/>
      <c r="I20204" s="152"/>
      <c r="J20204" s="152"/>
      <c r="K20204" s="156"/>
      <c r="L20204" s="156"/>
      <c r="M20204" s="157"/>
      <c r="N20204" s="158"/>
      <c r="O20204" s="153"/>
      <c r="P20204" s="153"/>
      <c r="Q20204" s="153"/>
      <c r="R20204" s="153"/>
      <c r="S20204" s="152"/>
      <c r="T20204" s="154"/>
    </row>
    <row r="20205" spans="8:20" x14ac:dyDescent="0.25">
      <c r="H20205" s="155"/>
      <c r="I20205" s="152"/>
      <c r="J20205" s="152"/>
      <c r="K20205" s="156"/>
      <c r="L20205" s="156"/>
      <c r="M20205" s="157"/>
      <c r="N20205" s="158"/>
      <c r="O20205" s="153"/>
      <c r="P20205" s="153"/>
      <c r="Q20205" s="153"/>
      <c r="R20205" s="153"/>
      <c r="S20205" s="152"/>
      <c r="T20205" s="154"/>
    </row>
    <row r="20206" spans="8:20" x14ac:dyDescent="0.25">
      <c r="H20206" s="155"/>
      <c r="I20206" s="152"/>
      <c r="J20206" s="152"/>
      <c r="K20206" s="156"/>
      <c r="L20206" s="156"/>
      <c r="M20206" s="157"/>
      <c r="N20206" s="158"/>
      <c r="O20206" s="153"/>
      <c r="P20206" s="153"/>
      <c r="Q20206" s="153"/>
      <c r="R20206" s="153"/>
      <c r="S20206" s="152"/>
      <c r="T20206" s="154"/>
    </row>
    <row r="20207" spans="8:20" x14ac:dyDescent="0.25">
      <c r="H20207" s="155"/>
      <c r="I20207" s="152"/>
      <c r="J20207" s="152"/>
      <c r="K20207" s="156"/>
      <c r="L20207" s="156"/>
      <c r="M20207" s="157"/>
      <c r="N20207" s="158"/>
      <c r="O20207" s="153"/>
      <c r="P20207" s="153"/>
      <c r="Q20207" s="153"/>
      <c r="R20207" s="153"/>
      <c r="S20207" s="152"/>
      <c r="T20207" s="154"/>
    </row>
    <row r="20208" spans="8:20" x14ac:dyDescent="0.25">
      <c r="H20208" s="155"/>
      <c r="I20208" s="152"/>
      <c r="J20208" s="152"/>
      <c r="K20208" s="156"/>
      <c r="L20208" s="156"/>
      <c r="M20208" s="157"/>
      <c r="N20208" s="158"/>
      <c r="O20208" s="153"/>
      <c r="P20208" s="153"/>
      <c r="Q20208" s="153"/>
      <c r="R20208" s="153"/>
      <c r="S20208" s="152"/>
      <c r="T20208" s="154"/>
    </row>
    <row r="20209" spans="8:20" x14ac:dyDescent="0.25">
      <c r="H20209" s="155"/>
      <c r="I20209" s="152"/>
      <c r="J20209" s="152"/>
      <c r="K20209" s="156"/>
      <c r="L20209" s="156"/>
      <c r="M20209" s="157"/>
      <c r="N20209" s="158"/>
      <c r="O20209" s="153"/>
      <c r="P20209" s="153"/>
      <c r="Q20209" s="153"/>
      <c r="R20209" s="153"/>
      <c r="S20209" s="152"/>
      <c r="T20209" s="154"/>
    </row>
    <row r="20210" spans="8:20" x14ac:dyDescent="0.25">
      <c r="H20210" s="155"/>
      <c r="I20210" s="152"/>
      <c r="J20210" s="152"/>
      <c r="K20210" s="156"/>
      <c r="L20210" s="156"/>
      <c r="M20210" s="157"/>
      <c r="N20210" s="158"/>
      <c r="O20210" s="153"/>
      <c r="P20210" s="153"/>
      <c r="Q20210" s="153"/>
      <c r="R20210" s="153"/>
      <c r="S20210" s="152"/>
      <c r="T20210" s="154"/>
    </row>
    <row r="20211" spans="8:20" x14ac:dyDescent="0.25">
      <c r="H20211" s="155"/>
      <c r="I20211" s="152"/>
      <c r="J20211" s="152"/>
      <c r="K20211" s="156"/>
      <c r="L20211" s="156"/>
      <c r="M20211" s="157"/>
      <c r="N20211" s="158"/>
      <c r="O20211" s="153"/>
      <c r="P20211" s="153"/>
      <c r="Q20211" s="153"/>
      <c r="R20211" s="153"/>
      <c r="S20211" s="152"/>
      <c r="T20211" s="154"/>
    </row>
    <row r="20212" spans="8:20" x14ac:dyDescent="0.25">
      <c r="H20212" s="155"/>
      <c r="I20212" s="152"/>
      <c r="J20212" s="152"/>
      <c r="K20212" s="156"/>
      <c r="L20212" s="156"/>
      <c r="M20212" s="157"/>
      <c r="N20212" s="158"/>
      <c r="O20212" s="153"/>
      <c r="P20212" s="153"/>
      <c r="Q20212" s="153"/>
      <c r="R20212" s="153"/>
      <c r="S20212" s="152"/>
      <c r="T20212" s="154"/>
    </row>
    <row r="20213" spans="8:20" x14ac:dyDescent="0.25">
      <c r="H20213" s="155"/>
      <c r="I20213" s="152"/>
      <c r="J20213" s="152"/>
      <c r="K20213" s="156"/>
      <c r="L20213" s="156"/>
      <c r="M20213" s="157"/>
      <c r="N20213" s="158"/>
      <c r="O20213" s="153"/>
      <c r="P20213" s="153"/>
      <c r="Q20213" s="153"/>
      <c r="R20213" s="153"/>
      <c r="S20213" s="152"/>
      <c r="T20213" s="154"/>
    </row>
    <row r="20214" spans="8:20" x14ac:dyDescent="0.25">
      <c r="H20214" s="155"/>
      <c r="I20214" s="152"/>
      <c r="J20214" s="152"/>
      <c r="K20214" s="156"/>
      <c r="L20214" s="156"/>
      <c r="M20214" s="157"/>
      <c r="N20214" s="158"/>
      <c r="O20214" s="153"/>
      <c r="P20214" s="153"/>
      <c r="Q20214" s="153"/>
      <c r="R20214" s="153"/>
      <c r="S20214" s="152"/>
      <c r="T20214" s="154"/>
    </row>
    <row r="20215" spans="8:20" x14ac:dyDescent="0.25">
      <c r="H20215" s="155"/>
      <c r="I20215" s="152"/>
      <c r="J20215" s="152"/>
      <c r="K20215" s="156"/>
      <c r="L20215" s="156"/>
      <c r="M20215" s="157"/>
      <c r="N20215" s="158"/>
      <c r="O20215" s="153"/>
      <c r="P20215" s="153"/>
      <c r="Q20215" s="153"/>
      <c r="R20215" s="153"/>
      <c r="S20215" s="152"/>
      <c r="T20215" s="154"/>
    </row>
    <row r="20216" spans="8:20" x14ac:dyDescent="0.25">
      <c r="H20216" s="155"/>
      <c r="I20216" s="152"/>
      <c r="J20216" s="152"/>
      <c r="K20216" s="156"/>
      <c r="L20216" s="156"/>
      <c r="M20216" s="157"/>
      <c r="N20216" s="158"/>
      <c r="O20216" s="153"/>
      <c r="P20216" s="153"/>
      <c r="Q20216" s="153"/>
      <c r="R20216" s="153"/>
      <c r="S20216" s="152"/>
      <c r="T20216" s="154"/>
    </row>
    <row r="20217" spans="8:20" x14ac:dyDescent="0.25">
      <c r="H20217" s="155"/>
      <c r="I20217" s="152"/>
      <c r="J20217" s="152"/>
      <c r="K20217" s="156"/>
      <c r="L20217" s="156"/>
      <c r="M20217" s="157"/>
      <c r="N20217" s="158"/>
      <c r="O20217" s="153"/>
      <c r="P20217" s="153"/>
      <c r="Q20217" s="153"/>
      <c r="R20217" s="153"/>
      <c r="S20217" s="152"/>
      <c r="T20217" s="154"/>
    </row>
    <row r="20218" spans="8:20" x14ac:dyDescent="0.25">
      <c r="H20218" s="155"/>
      <c r="I20218" s="152"/>
      <c r="J20218" s="152"/>
      <c r="K20218" s="156"/>
      <c r="L20218" s="156"/>
      <c r="M20218" s="157"/>
      <c r="N20218" s="158"/>
      <c r="O20218" s="153"/>
      <c r="P20218" s="153"/>
      <c r="Q20218" s="153"/>
      <c r="R20218" s="153"/>
      <c r="S20218" s="152"/>
      <c r="T20218" s="154"/>
    </row>
    <row r="20219" spans="8:20" x14ac:dyDescent="0.25">
      <c r="H20219" s="155"/>
      <c r="I20219" s="152"/>
      <c r="J20219" s="152"/>
      <c r="K20219" s="156"/>
      <c r="L20219" s="156"/>
      <c r="M20219" s="157"/>
      <c r="N20219" s="158"/>
      <c r="O20219" s="153"/>
      <c r="P20219" s="153"/>
      <c r="Q20219" s="153"/>
      <c r="R20219" s="153"/>
      <c r="S20219" s="152"/>
      <c r="T20219" s="154"/>
    </row>
    <row r="20220" spans="8:20" x14ac:dyDescent="0.25">
      <c r="H20220" s="155"/>
      <c r="I20220" s="152"/>
      <c r="J20220" s="152"/>
      <c r="K20220" s="156"/>
      <c r="L20220" s="156"/>
      <c r="M20220" s="157"/>
      <c r="N20220" s="158"/>
      <c r="O20220" s="153"/>
      <c r="P20220" s="153"/>
      <c r="Q20220" s="153"/>
      <c r="R20220" s="153"/>
      <c r="S20220" s="152"/>
      <c r="T20220" s="154"/>
    </row>
    <row r="20221" spans="8:20" x14ac:dyDescent="0.25">
      <c r="H20221" s="155"/>
      <c r="I20221" s="152"/>
      <c r="J20221" s="152"/>
      <c r="K20221" s="156"/>
      <c r="L20221" s="156"/>
      <c r="M20221" s="157"/>
      <c r="N20221" s="158"/>
      <c r="O20221" s="153"/>
      <c r="P20221" s="153"/>
      <c r="Q20221" s="153"/>
      <c r="R20221" s="153"/>
      <c r="S20221" s="152"/>
      <c r="T20221" s="154"/>
    </row>
    <row r="20222" spans="8:20" x14ac:dyDescent="0.25">
      <c r="H20222" s="155"/>
      <c r="I20222" s="152"/>
      <c r="J20222" s="152"/>
      <c r="K20222" s="156"/>
      <c r="L20222" s="156"/>
      <c r="M20222" s="157"/>
      <c r="N20222" s="158"/>
      <c r="O20222" s="153"/>
      <c r="P20222" s="153"/>
      <c r="Q20222" s="153"/>
      <c r="R20222" s="153"/>
      <c r="S20222" s="152"/>
      <c r="T20222" s="154"/>
    </row>
    <row r="20223" spans="8:20" x14ac:dyDescent="0.25">
      <c r="H20223" s="155"/>
      <c r="I20223" s="152"/>
      <c r="J20223" s="152"/>
      <c r="K20223" s="156"/>
      <c r="L20223" s="156"/>
      <c r="M20223" s="157"/>
      <c r="N20223" s="158"/>
      <c r="O20223" s="153"/>
      <c r="P20223" s="153"/>
      <c r="Q20223" s="153"/>
      <c r="R20223" s="153"/>
      <c r="S20223" s="152"/>
      <c r="T20223" s="154"/>
    </row>
    <row r="20224" spans="8:20" x14ac:dyDescent="0.25">
      <c r="H20224" s="155"/>
      <c r="I20224" s="152"/>
      <c r="J20224" s="152"/>
      <c r="K20224" s="156"/>
      <c r="L20224" s="156"/>
      <c r="M20224" s="157"/>
      <c r="N20224" s="158"/>
      <c r="O20224" s="153"/>
      <c r="P20224" s="153"/>
      <c r="Q20224" s="153"/>
      <c r="R20224" s="153"/>
      <c r="S20224" s="152"/>
      <c r="T20224" s="154"/>
    </row>
    <row r="20225" spans="8:20" x14ac:dyDescent="0.25">
      <c r="H20225" s="155"/>
      <c r="I20225" s="152"/>
      <c r="J20225" s="152"/>
      <c r="K20225" s="156"/>
      <c r="L20225" s="156"/>
      <c r="M20225" s="157"/>
      <c r="N20225" s="158"/>
      <c r="O20225" s="153"/>
      <c r="P20225" s="153"/>
      <c r="Q20225" s="153"/>
      <c r="R20225" s="153"/>
      <c r="S20225" s="152"/>
      <c r="T20225" s="154"/>
    </row>
    <row r="20226" spans="8:20" x14ac:dyDescent="0.25">
      <c r="H20226" s="155"/>
      <c r="I20226" s="152"/>
      <c r="J20226" s="152"/>
      <c r="K20226" s="156"/>
      <c r="L20226" s="156"/>
      <c r="M20226" s="157"/>
      <c r="N20226" s="158"/>
      <c r="O20226" s="153"/>
      <c r="P20226" s="153"/>
      <c r="Q20226" s="153"/>
      <c r="R20226" s="153"/>
      <c r="S20226" s="152"/>
      <c r="T20226" s="154"/>
    </row>
    <row r="20227" spans="8:20" x14ac:dyDescent="0.25">
      <c r="H20227" s="155"/>
      <c r="I20227" s="152"/>
      <c r="J20227" s="152"/>
      <c r="K20227" s="156"/>
      <c r="L20227" s="156"/>
      <c r="M20227" s="157"/>
      <c r="N20227" s="158"/>
      <c r="O20227" s="153"/>
      <c r="P20227" s="153"/>
      <c r="Q20227" s="153"/>
      <c r="R20227" s="153"/>
      <c r="S20227" s="152"/>
      <c r="T20227" s="154"/>
    </row>
    <row r="20228" spans="8:20" x14ac:dyDescent="0.25">
      <c r="H20228" s="155"/>
      <c r="I20228" s="152"/>
      <c r="J20228" s="152"/>
      <c r="K20228" s="156"/>
      <c r="L20228" s="156"/>
      <c r="M20228" s="157"/>
      <c r="N20228" s="158"/>
      <c r="O20228" s="153"/>
      <c r="P20228" s="153"/>
      <c r="Q20228" s="153"/>
      <c r="R20228" s="153"/>
      <c r="S20228" s="152"/>
      <c r="T20228" s="154"/>
    </row>
    <row r="20229" spans="8:20" x14ac:dyDescent="0.25">
      <c r="H20229" s="155"/>
      <c r="I20229" s="152"/>
      <c r="J20229" s="152"/>
      <c r="K20229" s="156"/>
      <c r="L20229" s="156"/>
      <c r="M20229" s="157"/>
      <c r="N20229" s="158"/>
      <c r="O20229" s="153"/>
      <c r="P20229" s="153"/>
      <c r="Q20229" s="153"/>
      <c r="R20229" s="153"/>
      <c r="S20229" s="152"/>
      <c r="T20229" s="154"/>
    </row>
    <row r="20230" spans="8:20" x14ac:dyDescent="0.25">
      <c r="H20230" s="155"/>
      <c r="I20230" s="152"/>
      <c r="J20230" s="152"/>
      <c r="K20230" s="156"/>
      <c r="L20230" s="156"/>
      <c r="M20230" s="157"/>
      <c r="N20230" s="158"/>
      <c r="O20230" s="153"/>
      <c r="P20230" s="153"/>
      <c r="Q20230" s="153"/>
      <c r="R20230" s="153"/>
      <c r="S20230" s="152"/>
      <c r="T20230" s="154"/>
    </row>
    <row r="20231" spans="8:20" x14ac:dyDescent="0.25">
      <c r="H20231" s="155"/>
      <c r="I20231" s="152"/>
      <c r="J20231" s="152"/>
      <c r="K20231" s="156"/>
      <c r="L20231" s="156"/>
      <c r="M20231" s="157"/>
      <c r="N20231" s="158"/>
      <c r="O20231" s="153"/>
      <c r="P20231" s="153"/>
      <c r="Q20231" s="153"/>
      <c r="R20231" s="153"/>
      <c r="S20231" s="152"/>
      <c r="T20231" s="154"/>
    </row>
    <row r="20232" spans="8:20" x14ac:dyDescent="0.25">
      <c r="H20232" s="155"/>
      <c r="I20232" s="152"/>
      <c r="J20232" s="152"/>
      <c r="K20232" s="156"/>
      <c r="L20232" s="156"/>
      <c r="M20232" s="157"/>
      <c r="N20232" s="158"/>
      <c r="O20232" s="153"/>
      <c r="P20232" s="153"/>
      <c r="Q20232" s="153"/>
      <c r="R20232" s="153"/>
      <c r="S20232" s="152"/>
      <c r="T20232" s="154"/>
    </row>
    <row r="20233" spans="8:20" x14ac:dyDescent="0.25">
      <c r="H20233" s="155"/>
      <c r="I20233" s="152"/>
      <c r="J20233" s="152"/>
      <c r="K20233" s="156"/>
      <c r="L20233" s="156"/>
      <c r="M20233" s="157"/>
      <c r="N20233" s="158"/>
      <c r="O20233" s="153"/>
      <c r="P20233" s="153"/>
      <c r="Q20233" s="153"/>
      <c r="R20233" s="153"/>
      <c r="S20233" s="152"/>
      <c r="T20233" s="154"/>
    </row>
    <row r="20234" spans="8:20" x14ac:dyDescent="0.25">
      <c r="H20234" s="155"/>
      <c r="I20234" s="152"/>
      <c r="J20234" s="152"/>
      <c r="K20234" s="156"/>
      <c r="L20234" s="156"/>
      <c r="M20234" s="157"/>
      <c r="N20234" s="158"/>
      <c r="O20234" s="153"/>
      <c r="P20234" s="153"/>
      <c r="Q20234" s="153"/>
      <c r="R20234" s="153"/>
      <c r="S20234" s="152"/>
      <c r="T20234" s="154"/>
    </row>
    <row r="20235" spans="8:20" x14ac:dyDescent="0.25">
      <c r="H20235" s="155"/>
      <c r="I20235" s="152"/>
      <c r="J20235" s="152"/>
      <c r="K20235" s="156"/>
      <c r="L20235" s="156"/>
      <c r="M20235" s="157"/>
      <c r="N20235" s="158"/>
      <c r="O20235" s="153"/>
      <c r="P20235" s="153"/>
      <c r="Q20235" s="153"/>
      <c r="R20235" s="153"/>
      <c r="S20235" s="152"/>
      <c r="T20235" s="154"/>
    </row>
    <row r="20236" spans="8:20" x14ac:dyDescent="0.25">
      <c r="H20236" s="155"/>
      <c r="I20236" s="152"/>
      <c r="J20236" s="152"/>
      <c r="K20236" s="156"/>
      <c r="L20236" s="156"/>
      <c r="M20236" s="157"/>
      <c r="N20236" s="158"/>
      <c r="O20236" s="153"/>
      <c r="P20236" s="153"/>
      <c r="Q20236" s="153"/>
      <c r="R20236" s="153"/>
      <c r="S20236" s="152"/>
      <c r="T20236" s="154"/>
    </row>
    <row r="20237" spans="8:20" x14ac:dyDescent="0.25">
      <c r="H20237" s="155"/>
      <c r="I20237" s="152"/>
      <c r="J20237" s="152"/>
      <c r="K20237" s="156"/>
      <c r="L20237" s="156"/>
      <c r="M20237" s="157"/>
      <c r="N20237" s="158"/>
      <c r="O20237" s="153"/>
      <c r="P20237" s="153"/>
      <c r="Q20237" s="153"/>
      <c r="R20237" s="153"/>
      <c r="S20237" s="152"/>
      <c r="T20237" s="154"/>
    </row>
    <row r="20238" spans="8:20" x14ac:dyDescent="0.25">
      <c r="H20238" s="155"/>
      <c r="I20238" s="152"/>
      <c r="J20238" s="152"/>
      <c r="K20238" s="156"/>
      <c r="L20238" s="156"/>
      <c r="M20238" s="157"/>
      <c r="N20238" s="158"/>
      <c r="O20238" s="153"/>
      <c r="P20238" s="153"/>
      <c r="Q20238" s="153"/>
      <c r="R20238" s="153"/>
      <c r="S20238" s="152"/>
      <c r="T20238" s="154"/>
    </row>
    <row r="20239" spans="8:20" x14ac:dyDescent="0.25">
      <c r="H20239" s="155"/>
      <c r="I20239" s="152"/>
      <c r="J20239" s="152"/>
      <c r="K20239" s="156"/>
      <c r="L20239" s="156"/>
      <c r="M20239" s="157"/>
      <c r="N20239" s="158"/>
      <c r="O20239" s="153"/>
      <c r="P20239" s="153"/>
      <c r="Q20239" s="153"/>
      <c r="R20239" s="153"/>
      <c r="S20239" s="152"/>
      <c r="T20239" s="154"/>
    </row>
    <row r="20240" spans="8:20" x14ac:dyDescent="0.25">
      <c r="H20240" s="155"/>
      <c r="I20240" s="152"/>
      <c r="J20240" s="152"/>
      <c r="K20240" s="156"/>
      <c r="L20240" s="156"/>
      <c r="M20240" s="157"/>
      <c r="N20240" s="158"/>
      <c r="O20240" s="153"/>
      <c r="P20240" s="153"/>
      <c r="Q20240" s="153"/>
      <c r="R20240" s="153"/>
      <c r="S20240" s="152"/>
      <c r="T20240" s="154"/>
    </row>
    <row r="20241" spans="8:20" x14ac:dyDescent="0.25">
      <c r="H20241" s="155"/>
      <c r="I20241" s="152"/>
      <c r="J20241" s="152"/>
      <c r="K20241" s="156"/>
      <c r="L20241" s="156"/>
      <c r="M20241" s="157"/>
      <c r="N20241" s="158"/>
      <c r="O20241" s="153"/>
      <c r="P20241" s="153"/>
      <c r="Q20241" s="153"/>
      <c r="R20241" s="153"/>
      <c r="S20241" s="152"/>
      <c r="T20241" s="154"/>
    </row>
    <row r="20242" spans="8:20" x14ac:dyDescent="0.25">
      <c r="H20242" s="155"/>
      <c r="I20242" s="152"/>
      <c r="J20242" s="152"/>
      <c r="K20242" s="156"/>
      <c r="L20242" s="156"/>
      <c r="M20242" s="157"/>
      <c r="N20242" s="158"/>
      <c r="O20242" s="153"/>
      <c r="P20242" s="153"/>
      <c r="Q20242" s="153"/>
      <c r="R20242" s="153"/>
      <c r="S20242" s="152"/>
      <c r="T20242" s="154"/>
    </row>
    <row r="20243" spans="8:20" x14ac:dyDescent="0.25">
      <c r="H20243" s="155"/>
      <c r="I20243" s="152"/>
      <c r="J20243" s="152"/>
      <c r="K20243" s="156"/>
      <c r="L20243" s="156"/>
      <c r="M20243" s="157"/>
      <c r="N20243" s="158"/>
      <c r="O20243" s="153"/>
      <c r="P20243" s="153"/>
      <c r="Q20243" s="153"/>
      <c r="R20243" s="153"/>
      <c r="S20243" s="152"/>
      <c r="T20243" s="154"/>
    </row>
    <row r="20244" spans="8:20" x14ac:dyDescent="0.25">
      <c r="H20244" s="155"/>
      <c r="I20244" s="152"/>
      <c r="J20244" s="152"/>
      <c r="K20244" s="156"/>
      <c r="L20244" s="156"/>
      <c r="M20244" s="157"/>
      <c r="N20244" s="158"/>
      <c r="O20244" s="153"/>
      <c r="P20244" s="153"/>
      <c r="Q20244" s="153"/>
      <c r="R20244" s="153"/>
      <c r="S20244" s="152"/>
      <c r="T20244" s="154"/>
    </row>
    <row r="20245" spans="8:20" x14ac:dyDescent="0.25">
      <c r="H20245" s="155"/>
      <c r="I20245" s="152"/>
      <c r="J20245" s="152"/>
      <c r="K20245" s="156"/>
      <c r="L20245" s="156"/>
      <c r="M20245" s="157"/>
      <c r="N20245" s="158"/>
      <c r="O20245" s="153"/>
      <c r="P20245" s="153"/>
      <c r="Q20245" s="153"/>
      <c r="R20245" s="153"/>
      <c r="S20245" s="152"/>
      <c r="T20245" s="154"/>
    </row>
    <row r="20246" spans="8:20" x14ac:dyDescent="0.25">
      <c r="H20246" s="155"/>
      <c r="I20246" s="152"/>
      <c r="J20246" s="152"/>
      <c r="K20246" s="156"/>
      <c r="L20246" s="156"/>
      <c r="M20246" s="157"/>
      <c r="N20246" s="158"/>
      <c r="O20246" s="153"/>
      <c r="P20246" s="153"/>
      <c r="Q20246" s="153"/>
      <c r="R20246" s="153"/>
      <c r="S20246" s="152"/>
      <c r="T20246" s="154"/>
    </row>
    <row r="20247" spans="8:20" x14ac:dyDescent="0.25">
      <c r="H20247" s="155"/>
      <c r="I20247" s="152"/>
      <c r="J20247" s="152"/>
      <c r="K20247" s="156"/>
      <c r="L20247" s="156"/>
      <c r="M20247" s="157"/>
      <c r="N20247" s="158"/>
      <c r="O20247" s="153"/>
      <c r="P20247" s="153"/>
      <c r="Q20247" s="153"/>
      <c r="R20247" s="153"/>
      <c r="S20247" s="152"/>
      <c r="T20247" s="154"/>
    </row>
    <row r="20248" spans="8:20" x14ac:dyDescent="0.25">
      <c r="H20248" s="155"/>
      <c r="I20248" s="152"/>
      <c r="J20248" s="152"/>
      <c r="K20248" s="156"/>
      <c r="L20248" s="156"/>
      <c r="M20248" s="157"/>
      <c r="N20248" s="158"/>
      <c r="O20248" s="153"/>
      <c r="P20248" s="153"/>
      <c r="Q20248" s="153"/>
      <c r="R20248" s="153"/>
      <c r="S20248" s="152"/>
      <c r="T20248" s="154"/>
    </row>
    <row r="20249" spans="8:20" x14ac:dyDescent="0.25">
      <c r="H20249" s="155"/>
      <c r="I20249" s="152"/>
      <c r="J20249" s="152"/>
      <c r="K20249" s="156"/>
      <c r="L20249" s="156"/>
      <c r="M20249" s="157"/>
      <c r="N20249" s="158"/>
      <c r="O20249" s="153"/>
      <c r="P20249" s="153"/>
      <c r="Q20249" s="153"/>
      <c r="R20249" s="153"/>
      <c r="S20249" s="152"/>
      <c r="T20249" s="154"/>
    </row>
    <row r="20250" spans="8:20" x14ac:dyDescent="0.25">
      <c r="H20250" s="155"/>
      <c r="I20250" s="152"/>
      <c r="J20250" s="152"/>
      <c r="K20250" s="156"/>
      <c r="L20250" s="156"/>
      <c r="M20250" s="157"/>
      <c r="N20250" s="158"/>
      <c r="O20250" s="153"/>
      <c r="P20250" s="153"/>
      <c r="Q20250" s="153"/>
      <c r="R20250" s="153"/>
      <c r="S20250" s="152"/>
      <c r="T20250" s="154"/>
    </row>
    <row r="20251" spans="8:20" x14ac:dyDescent="0.25">
      <c r="H20251" s="155"/>
      <c r="I20251" s="152"/>
      <c r="J20251" s="152"/>
      <c r="K20251" s="156"/>
      <c r="L20251" s="156"/>
      <c r="M20251" s="157"/>
      <c r="N20251" s="158"/>
      <c r="O20251" s="153"/>
      <c r="P20251" s="153"/>
      <c r="Q20251" s="153"/>
      <c r="R20251" s="153"/>
      <c r="S20251" s="152"/>
      <c r="T20251" s="154"/>
    </row>
    <row r="20252" spans="8:20" x14ac:dyDescent="0.25">
      <c r="H20252" s="155"/>
      <c r="I20252" s="152"/>
      <c r="J20252" s="152"/>
      <c r="K20252" s="156"/>
      <c r="L20252" s="156"/>
      <c r="M20252" s="157"/>
      <c r="N20252" s="158"/>
      <c r="O20252" s="153"/>
      <c r="P20252" s="153"/>
      <c r="Q20252" s="153"/>
      <c r="R20252" s="153"/>
      <c r="S20252" s="152"/>
      <c r="T20252" s="154"/>
    </row>
    <row r="20253" spans="8:20" x14ac:dyDescent="0.25">
      <c r="H20253" s="155"/>
      <c r="I20253" s="152"/>
      <c r="J20253" s="152"/>
      <c r="K20253" s="156"/>
      <c r="L20253" s="156"/>
      <c r="M20253" s="157"/>
      <c r="N20253" s="158"/>
      <c r="O20253" s="153"/>
      <c r="P20253" s="153"/>
      <c r="Q20253" s="153"/>
      <c r="R20253" s="153"/>
      <c r="S20253" s="152"/>
      <c r="T20253" s="154"/>
    </row>
    <row r="20254" spans="8:20" x14ac:dyDescent="0.25">
      <c r="H20254" s="155"/>
      <c r="I20254" s="152"/>
      <c r="J20254" s="152"/>
      <c r="K20254" s="156"/>
      <c r="L20254" s="156"/>
      <c r="M20254" s="157"/>
      <c r="N20254" s="158"/>
      <c r="O20254" s="153"/>
      <c r="P20254" s="153"/>
      <c r="Q20254" s="153"/>
      <c r="R20254" s="153"/>
      <c r="S20254" s="152"/>
      <c r="T20254" s="154"/>
    </row>
    <row r="20255" spans="8:20" x14ac:dyDescent="0.25">
      <c r="H20255" s="155"/>
      <c r="I20255" s="152"/>
      <c r="J20255" s="152"/>
      <c r="K20255" s="156"/>
      <c r="L20255" s="156"/>
      <c r="M20255" s="157"/>
      <c r="N20255" s="158"/>
      <c r="O20255" s="153"/>
      <c r="P20255" s="153"/>
      <c r="Q20255" s="153"/>
      <c r="R20255" s="153"/>
      <c r="S20255" s="152"/>
      <c r="T20255" s="154"/>
    </row>
    <row r="20256" spans="8:20" x14ac:dyDescent="0.25">
      <c r="H20256" s="155"/>
      <c r="I20256" s="152"/>
      <c r="J20256" s="152"/>
      <c r="K20256" s="156"/>
      <c r="L20256" s="156"/>
      <c r="M20256" s="157"/>
      <c r="N20256" s="158"/>
      <c r="O20256" s="153"/>
      <c r="P20256" s="153"/>
      <c r="Q20256" s="153"/>
      <c r="R20256" s="153"/>
      <c r="S20256" s="152"/>
      <c r="T20256" s="154"/>
    </row>
    <row r="20257" spans="8:20" x14ac:dyDescent="0.25">
      <c r="H20257" s="155"/>
      <c r="I20257" s="152"/>
      <c r="J20257" s="152"/>
      <c r="K20257" s="156"/>
      <c r="L20257" s="156"/>
      <c r="M20257" s="157"/>
      <c r="N20257" s="158"/>
      <c r="O20257" s="153"/>
      <c r="P20257" s="153"/>
      <c r="Q20257" s="153"/>
      <c r="R20257" s="153"/>
      <c r="S20257" s="152"/>
      <c r="T20257" s="154"/>
    </row>
    <row r="20258" spans="8:20" x14ac:dyDescent="0.25">
      <c r="H20258" s="155"/>
      <c r="I20258" s="152"/>
      <c r="J20258" s="152"/>
      <c r="K20258" s="156"/>
      <c r="L20258" s="156"/>
      <c r="M20258" s="157"/>
      <c r="N20258" s="158"/>
      <c r="O20258" s="153"/>
      <c r="P20258" s="153"/>
      <c r="Q20258" s="153"/>
      <c r="R20258" s="153"/>
      <c r="S20258" s="152"/>
      <c r="T20258" s="154"/>
    </row>
    <row r="20259" spans="8:20" x14ac:dyDescent="0.25">
      <c r="H20259" s="155"/>
      <c r="I20259" s="152"/>
      <c r="J20259" s="152"/>
      <c r="K20259" s="156"/>
      <c r="L20259" s="156"/>
      <c r="M20259" s="157"/>
      <c r="N20259" s="158"/>
      <c r="O20259" s="153"/>
      <c r="P20259" s="153"/>
      <c r="Q20259" s="153"/>
      <c r="R20259" s="153"/>
      <c r="S20259" s="152"/>
      <c r="T20259" s="154"/>
    </row>
    <row r="20260" spans="8:20" x14ac:dyDescent="0.25">
      <c r="H20260" s="155"/>
      <c r="I20260" s="152"/>
      <c r="J20260" s="152"/>
      <c r="K20260" s="156"/>
      <c r="L20260" s="156"/>
      <c r="M20260" s="157"/>
      <c r="N20260" s="158"/>
      <c r="O20260" s="153"/>
      <c r="P20260" s="153"/>
      <c r="Q20260" s="153"/>
      <c r="R20260" s="153"/>
      <c r="S20260" s="152"/>
      <c r="T20260" s="154"/>
    </row>
    <row r="20261" spans="8:20" x14ac:dyDescent="0.25">
      <c r="H20261" s="155"/>
      <c r="I20261" s="152"/>
      <c r="J20261" s="152"/>
      <c r="K20261" s="156"/>
      <c r="L20261" s="156"/>
      <c r="M20261" s="157"/>
      <c r="N20261" s="158"/>
      <c r="O20261" s="153"/>
      <c r="P20261" s="153"/>
      <c r="Q20261" s="153"/>
      <c r="R20261" s="153"/>
      <c r="S20261" s="152"/>
      <c r="T20261" s="154"/>
    </row>
    <row r="20262" spans="8:20" x14ac:dyDescent="0.25">
      <c r="H20262" s="155"/>
      <c r="I20262" s="152"/>
      <c r="J20262" s="152"/>
      <c r="K20262" s="156"/>
      <c r="L20262" s="156"/>
      <c r="M20262" s="157"/>
      <c r="N20262" s="158"/>
      <c r="O20262" s="153"/>
      <c r="P20262" s="153"/>
      <c r="Q20262" s="153"/>
      <c r="R20262" s="153"/>
      <c r="S20262" s="152"/>
      <c r="T20262" s="154"/>
    </row>
    <row r="20263" spans="8:20" x14ac:dyDescent="0.25">
      <c r="H20263" s="155"/>
      <c r="I20263" s="152"/>
      <c r="J20263" s="152"/>
      <c r="K20263" s="156"/>
      <c r="L20263" s="156"/>
      <c r="M20263" s="157"/>
      <c r="N20263" s="158"/>
      <c r="O20263" s="153"/>
      <c r="P20263" s="153"/>
      <c r="Q20263" s="153"/>
      <c r="R20263" s="153"/>
      <c r="S20263" s="152"/>
      <c r="T20263" s="154"/>
    </row>
    <row r="20264" spans="8:20" x14ac:dyDescent="0.25">
      <c r="H20264" s="155"/>
      <c r="I20264" s="152"/>
      <c r="J20264" s="152"/>
      <c r="K20264" s="156"/>
      <c r="L20264" s="156"/>
      <c r="M20264" s="157"/>
      <c r="N20264" s="158"/>
      <c r="O20264" s="153"/>
      <c r="P20264" s="153"/>
      <c r="Q20264" s="153"/>
      <c r="R20264" s="153"/>
      <c r="S20264" s="152"/>
      <c r="T20264" s="154"/>
    </row>
    <row r="20265" spans="8:20" x14ac:dyDescent="0.25">
      <c r="H20265" s="155"/>
      <c r="I20265" s="152"/>
      <c r="J20265" s="152"/>
      <c r="K20265" s="156"/>
      <c r="L20265" s="156"/>
      <c r="M20265" s="157"/>
      <c r="N20265" s="158"/>
      <c r="O20265" s="153"/>
      <c r="P20265" s="153"/>
      <c r="Q20265" s="153"/>
      <c r="R20265" s="153"/>
      <c r="S20265" s="152"/>
      <c r="T20265" s="154"/>
    </row>
    <row r="20266" spans="8:20" x14ac:dyDescent="0.25">
      <c r="H20266" s="155"/>
      <c r="I20266" s="152"/>
      <c r="J20266" s="152"/>
      <c r="K20266" s="156"/>
      <c r="L20266" s="156"/>
      <c r="M20266" s="157"/>
      <c r="N20266" s="158"/>
      <c r="O20266" s="153"/>
      <c r="P20266" s="153"/>
      <c r="Q20266" s="153"/>
      <c r="R20266" s="153"/>
      <c r="S20266" s="152"/>
      <c r="T20266" s="154"/>
    </row>
    <row r="20267" spans="8:20" x14ac:dyDescent="0.25">
      <c r="H20267" s="155"/>
      <c r="I20267" s="152"/>
      <c r="J20267" s="152"/>
      <c r="K20267" s="156"/>
      <c r="L20267" s="156"/>
      <c r="M20267" s="157"/>
      <c r="N20267" s="158"/>
      <c r="O20267" s="153"/>
      <c r="P20267" s="153"/>
      <c r="Q20267" s="153"/>
      <c r="R20267" s="153"/>
      <c r="S20267" s="152"/>
      <c r="T20267" s="154"/>
    </row>
    <row r="20268" spans="8:20" x14ac:dyDescent="0.25">
      <c r="H20268" s="155"/>
      <c r="I20268" s="152"/>
      <c r="J20268" s="152"/>
      <c r="K20268" s="156"/>
      <c r="L20268" s="156"/>
      <c r="M20268" s="157"/>
      <c r="N20268" s="158"/>
      <c r="O20268" s="153"/>
      <c r="P20268" s="153"/>
      <c r="Q20268" s="153"/>
      <c r="R20268" s="153"/>
      <c r="S20268" s="152"/>
      <c r="T20268" s="154"/>
    </row>
    <row r="20269" spans="8:20" x14ac:dyDescent="0.25">
      <c r="H20269" s="155"/>
      <c r="I20269" s="152"/>
      <c r="J20269" s="152"/>
      <c r="K20269" s="156"/>
      <c r="L20269" s="156"/>
      <c r="M20269" s="157"/>
      <c r="N20269" s="158"/>
      <c r="O20269" s="153"/>
      <c r="P20269" s="153"/>
      <c r="Q20269" s="153"/>
      <c r="R20269" s="153"/>
      <c r="S20269" s="152"/>
      <c r="T20269" s="154"/>
    </row>
    <row r="20270" spans="8:20" x14ac:dyDescent="0.25">
      <c r="H20270" s="155"/>
      <c r="I20270" s="152"/>
      <c r="J20270" s="152"/>
      <c r="K20270" s="156"/>
      <c r="L20270" s="156"/>
      <c r="M20270" s="157"/>
      <c r="N20270" s="158"/>
      <c r="O20270" s="153"/>
      <c r="P20270" s="153"/>
      <c r="Q20270" s="153"/>
      <c r="R20270" s="153"/>
      <c r="S20270" s="152"/>
      <c r="T20270" s="154"/>
    </row>
    <row r="20271" spans="8:20" x14ac:dyDescent="0.25">
      <c r="H20271" s="155"/>
      <c r="I20271" s="152"/>
      <c r="J20271" s="152"/>
      <c r="K20271" s="156"/>
      <c r="L20271" s="156"/>
      <c r="M20271" s="157"/>
      <c r="N20271" s="158"/>
      <c r="O20271" s="153"/>
      <c r="P20271" s="153"/>
      <c r="Q20271" s="153"/>
      <c r="R20271" s="153"/>
      <c r="S20271" s="152"/>
      <c r="T20271" s="154"/>
    </row>
    <row r="20272" spans="8:20" x14ac:dyDescent="0.25">
      <c r="H20272" s="155"/>
      <c r="I20272" s="152"/>
      <c r="J20272" s="152"/>
      <c r="K20272" s="156"/>
      <c r="L20272" s="156"/>
      <c r="M20272" s="157"/>
      <c r="N20272" s="158"/>
      <c r="O20272" s="153"/>
      <c r="P20272" s="153"/>
      <c r="Q20272" s="153"/>
      <c r="R20272" s="153"/>
      <c r="S20272" s="152"/>
      <c r="T20272" s="154"/>
    </row>
    <row r="20273" spans="8:20" x14ac:dyDescent="0.25">
      <c r="H20273" s="155"/>
      <c r="I20273" s="152"/>
      <c r="J20273" s="152"/>
      <c r="K20273" s="156"/>
      <c r="L20273" s="156"/>
      <c r="M20273" s="157"/>
      <c r="N20273" s="158"/>
      <c r="O20273" s="153"/>
      <c r="P20273" s="153"/>
      <c r="Q20273" s="153"/>
      <c r="R20273" s="153"/>
      <c r="S20273" s="152"/>
      <c r="T20273" s="154"/>
    </row>
    <row r="20274" spans="8:20" x14ac:dyDescent="0.25">
      <c r="H20274" s="155"/>
      <c r="I20274" s="152"/>
      <c r="J20274" s="152"/>
      <c r="K20274" s="156"/>
      <c r="L20274" s="156"/>
      <c r="M20274" s="157"/>
      <c r="N20274" s="158"/>
      <c r="O20274" s="153"/>
      <c r="P20274" s="153"/>
      <c r="Q20274" s="153"/>
      <c r="R20274" s="153"/>
      <c r="S20274" s="152"/>
      <c r="T20274" s="154"/>
    </row>
    <row r="20275" spans="8:20" x14ac:dyDescent="0.25">
      <c r="H20275" s="155"/>
      <c r="I20275" s="152"/>
      <c r="J20275" s="152"/>
      <c r="K20275" s="156"/>
      <c r="L20275" s="156"/>
      <c r="M20275" s="157"/>
      <c r="N20275" s="158"/>
      <c r="O20275" s="153"/>
      <c r="P20275" s="153"/>
      <c r="Q20275" s="153"/>
      <c r="R20275" s="153"/>
      <c r="S20275" s="152"/>
      <c r="T20275" s="154"/>
    </row>
    <row r="20276" spans="8:20" x14ac:dyDescent="0.25">
      <c r="H20276" s="155"/>
      <c r="I20276" s="152"/>
      <c r="J20276" s="152"/>
      <c r="K20276" s="156"/>
      <c r="L20276" s="156"/>
      <c r="M20276" s="157"/>
      <c r="N20276" s="158"/>
      <c r="O20276" s="153"/>
      <c r="P20276" s="153"/>
      <c r="Q20276" s="153"/>
      <c r="R20276" s="153"/>
      <c r="S20276" s="152"/>
      <c r="T20276" s="154"/>
    </row>
    <row r="20277" spans="8:20" x14ac:dyDescent="0.25">
      <c r="H20277" s="155"/>
      <c r="I20277" s="152"/>
      <c r="J20277" s="152"/>
      <c r="K20277" s="156"/>
      <c r="L20277" s="156"/>
      <c r="M20277" s="157"/>
      <c r="N20277" s="158"/>
      <c r="O20277" s="153"/>
      <c r="P20277" s="153"/>
      <c r="Q20277" s="153"/>
      <c r="R20277" s="153"/>
      <c r="S20277" s="152"/>
      <c r="T20277" s="154"/>
    </row>
    <row r="20278" spans="8:20" x14ac:dyDescent="0.25">
      <c r="H20278" s="155"/>
      <c r="I20278" s="152"/>
      <c r="J20278" s="152"/>
      <c r="K20278" s="156"/>
      <c r="L20278" s="156"/>
      <c r="M20278" s="157"/>
      <c r="N20278" s="158"/>
      <c r="O20278" s="153"/>
      <c r="P20278" s="153"/>
      <c r="Q20278" s="153"/>
      <c r="R20278" s="153"/>
      <c r="S20278" s="152"/>
      <c r="T20278" s="154"/>
    </row>
    <row r="20279" spans="8:20" x14ac:dyDescent="0.25">
      <c r="H20279" s="155"/>
      <c r="I20279" s="152"/>
      <c r="J20279" s="152"/>
      <c r="K20279" s="156"/>
      <c r="L20279" s="156"/>
      <c r="M20279" s="157"/>
      <c r="N20279" s="158"/>
      <c r="O20279" s="153"/>
      <c r="P20279" s="153"/>
      <c r="Q20279" s="153"/>
      <c r="R20279" s="153"/>
      <c r="S20279" s="152"/>
      <c r="T20279" s="154"/>
    </row>
    <row r="20280" spans="8:20" x14ac:dyDescent="0.25">
      <c r="H20280" s="155"/>
      <c r="I20280" s="152"/>
      <c r="J20280" s="152"/>
      <c r="K20280" s="156"/>
      <c r="L20280" s="156"/>
      <c r="M20280" s="157"/>
      <c r="N20280" s="158"/>
      <c r="O20280" s="153"/>
      <c r="P20280" s="153"/>
      <c r="Q20280" s="153"/>
      <c r="R20280" s="153"/>
      <c r="S20280" s="152"/>
      <c r="T20280" s="154"/>
    </row>
    <row r="20281" spans="8:20" x14ac:dyDescent="0.25">
      <c r="H20281" s="155"/>
      <c r="I20281" s="152"/>
      <c r="J20281" s="152"/>
      <c r="K20281" s="156"/>
      <c r="L20281" s="156"/>
      <c r="M20281" s="157"/>
      <c r="N20281" s="158"/>
      <c r="O20281" s="153"/>
      <c r="P20281" s="153"/>
      <c r="Q20281" s="153"/>
      <c r="R20281" s="153"/>
      <c r="S20281" s="152"/>
      <c r="T20281" s="154"/>
    </row>
    <row r="20282" spans="8:20" x14ac:dyDescent="0.25">
      <c r="H20282" s="155"/>
      <c r="I20282" s="152"/>
      <c r="J20282" s="152"/>
      <c r="K20282" s="156"/>
      <c r="L20282" s="156"/>
      <c r="M20282" s="157"/>
      <c r="N20282" s="158"/>
      <c r="O20282" s="153"/>
      <c r="P20282" s="153"/>
      <c r="Q20282" s="153"/>
      <c r="R20282" s="153"/>
      <c r="S20282" s="152"/>
      <c r="T20282" s="154"/>
    </row>
    <row r="20283" spans="8:20" x14ac:dyDescent="0.25">
      <c r="H20283" s="155"/>
      <c r="I20283" s="152"/>
      <c r="J20283" s="152"/>
      <c r="K20283" s="156"/>
      <c r="L20283" s="156"/>
      <c r="M20283" s="157"/>
      <c r="N20283" s="158"/>
      <c r="O20283" s="153"/>
      <c r="P20283" s="153"/>
      <c r="Q20283" s="153"/>
      <c r="R20283" s="153"/>
      <c r="S20283" s="152"/>
      <c r="T20283" s="154"/>
    </row>
    <row r="20284" spans="8:20" x14ac:dyDescent="0.25">
      <c r="H20284" s="155"/>
      <c r="I20284" s="152"/>
      <c r="J20284" s="152"/>
      <c r="K20284" s="156"/>
      <c r="L20284" s="156"/>
      <c r="M20284" s="157"/>
      <c r="N20284" s="158"/>
      <c r="O20284" s="153"/>
      <c r="P20284" s="153"/>
      <c r="Q20284" s="153"/>
      <c r="R20284" s="153"/>
      <c r="S20284" s="152"/>
      <c r="T20284" s="154"/>
    </row>
    <row r="20285" spans="8:20" x14ac:dyDescent="0.25">
      <c r="H20285" s="155"/>
      <c r="I20285" s="152"/>
      <c r="J20285" s="152"/>
      <c r="K20285" s="156"/>
      <c r="L20285" s="156"/>
      <c r="M20285" s="157"/>
      <c r="N20285" s="158"/>
      <c r="O20285" s="153"/>
      <c r="P20285" s="153"/>
      <c r="Q20285" s="153"/>
      <c r="R20285" s="153"/>
      <c r="S20285" s="152"/>
      <c r="T20285" s="154"/>
    </row>
    <row r="20286" spans="8:20" x14ac:dyDescent="0.25">
      <c r="H20286" s="155"/>
      <c r="I20286" s="152"/>
      <c r="J20286" s="152"/>
      <c r="K20286" s="156"/>
      <c r="L20286" s="156"/>
      <c r="M20286" s="157"/>
      <c r="N20286" s="158"/>
      <c r="O20286" s="153"/>
      <c r="P20286" s="153"/>
      <c r="Q20286" s="153"/>
      <c r="R20286" s="153"/>
      <c r="S20286" s="152"/>
      <c r="T20286" s="154"/>
    </row>
    <row r="20287" spans="8:20" x14ac:dyDescent="0.25">
      <c r="H20287" s="155"/>
      <c r="I20287" s="152"/>
      <c r="J20287" s="152"/>
      <c r="K20287" s="156"/>
      <c r="L20287" s="156"/>
      <c r="M20287" s="157"/>
      <c r="N20287" s="158"/>
      <c r="O20287" s="153"/>
      <c r="P20287" s="153"/>
      <c r="Q20287" s="153"/>
      <c r="R20287" s="153"/>
      <c r="S20287" s="152"/>
      <c r="T20287" s="154"/>
    </row>
    <row r="20288" spans="8:20" x14ac:dyDescent="0.25">
      <c r="H20288" s="155"/>
      <c r="I20288" s="152"/>
      <c r="J20288" s="152"/>
      <c r="K20288" s="156"/>
      <c r="L20288" s="156"/>
      <c r="M20288" s="157"/>
      <c r="N20288" s="158"/>
      <c r="O20288" s="153"/>
      <c r="P20288" s="153"/>
      <c r="Q20288" s="153"/>
      <c r="R20288" s="153"/>
      <c r="S20288" s="152"/>
      <c r="T20288" s="154"/>
    </row>
    <row r="20289" spans="8:20" x14ac:dyDescent="0.25">
      <c r="H20289" s="155"/>
      <c r="I20289" s="152"/>
      <c r="J20289" s="152"/>
      <c r="K20289" s="156"/>
      <c r="L20289" s="156"/>
      <c r="M20289" s="157"/>
      <c r="N20289" s="158"/>
      <c r="O20289" s="153"/>
      <c r="P20289" s="153"/>
      <c r="Q20289" s="153"/>
      <c r="R20289" s="153"/>
      <c r="S20289" s="152"/>
      <c r="T20289" s="154"/>
    </row>
    <row r="20290" spans="8:20" x14ac:dyDescent="0.25">
      <c r="H20290" s="155"/>
      <c r="I20290" s="152"/>
      <c r="J20290" s="152"/>
      <c r="K20290" s="156"/>
      <c r="L20290" s="156"/>
      <c r="M20290" s="157"/>
      <c r="N20290" s="158"/>
      <c r="O20290" s="153"/>
      <c r="P20290" s="153"/>
      <c r="Q20290" s="153"/>
      <c r="R20290" s="153"/>
      <c r="S20290" s="152"/>
      <c r="T20290" s="154"/>
    </row>
    <row r="20291" spans="8:20" x14ac:dyDescent="0.25">
      <c r="H20291" s="155"/>
      <c r="I20291" s="152"/>
      <c r="J20291" s="152"/>
      <c r="K20291" s="156"/>
      <c r="L20291" s="156"/>
      <c r="M20291" s="157"/>
      <c r="N20291" s="158"/>
      <c r="O20291" s="153"/>
      <c r="P20291" s="153"/>
      <c r="Q20291" s="153"/>
      <c r="R20291" s="153"/>
      <c r="S20291" s="152"/>
      <c r="T20291" s="154"/>
    </row>
    <row r="20292" spans="8:20" x14ac:dyDescent="0.25">
      <c r="H20292" s="155"/>
      <c r="I20292" s="152"/>
      <c r="J20292" s="152"/>
      <c r="K20292" s="156"/>
      <c r="L20292" s="156"/>
      <c r="M20292" s="157"/>
      <c r="N20292" s="158"/>
      <c r="O20292" s="153"/>
      <c r="P20292" s="153"/>
      <c r="Q20292" s="153"/>
      <c r="R20292" s="153"/>
      <c r="S20292" s="152"/>
      <c r="T20292" s="154"/>
    </row>
    <row r="20293" spans="8:20" x14ac:dyDescent="0.25">
      <c r="H20293" s="155"/>
      <c r="I20293" s="152"/>
      <c r="J20293" s="152"/>
      <c r="K20293" s="156"/>
      <c r="L20293" s="156"/>
      <c r="M20293" s="157"/>
      <c r="N20293" s="158"/>
      <c r="O20293" s="153"/>
      <c r="P20293" s="153"/>
      <c r="Q20293" s="153"/>
      <c r="R20293" s="153"/>
      <c r="S20293" s="152"/>
      <c r="T20293" s="154"/>
    </row>
    <row r="20294" spans="8:20" x14ac:dyDescent="0.25">
      <c r="H20294" s="155"/>
      <c r="I20294" s="152"/>
      <c r="J20294" s="152"/>
      <c r="K20294" s="156"/>
      <c r="L20294" s="156"/>
      <c r="M20294" s="157"/>
      <c r="N20294" s="158"/>
      <c r="O20294" s="153"/>
      <c r="P20294" s="153"/>
      <c r="Q20294" s="153"/>
      <c r="R20294" s="153"/>
      <c r="S20294" s="152"/>
      <c r="T20294" s="154"/>
    </row>
    <row r="20295" spans="8:20" x14ac:dyDescent="0.25">
      <c r="H20295" s="155"/>
      <c r="I20295" s="152"/>
      <c r="J20295" s="152"/>
      <c r="K20295" s="156"/>
      <c r="L20295" s="156"/>
      <c r="M20295" s="157"/>
      <c r="N20295" s="158"/>
      <c r="O20295" s="153"/>
      <c r="P20295" s="153"/>
      <c r="Q20295" s="153"/>
      <c r="R20295" s="153"/>
      <c r="S20295" s="152"/>
      <c r="T20295" s="154"/>
    </row>
    <row r="20296" spans="8:20" x14ac:dyDescent="0.25">
      <c r="H20296" s="155"/>
      <c r="I20296" s="152"/>
      <c r="J20296" s="152"/>
      <c r="K20296" s="156"/>
      <c r="L20296" s="156"/>
      <c r="M20296" s="157"/>
      <c r="N20296" s="158"/>
      <c r="O20296" s="153"/>
      <c r="P20296" s="153"/>
      <c r="Q20296" s="153"/>
      <c r="R20296" s="153"/>
      <c r="S20296" s="152"/>
      <c r="T20296" s="154"/>
    </row>
    <row r="20297" spans="8:20" x14ac:dyDescent="0.25">
      <c r="H20297" s="155"/>
      <c r="I20297" s="152"/>
      <c r="J20297" s="152"/>
      <c r="K20297" s="156"/>
      <c r="L20297" s="156"/>
      <c r="M20297" s="157"/>
      <c r="N20297" s="158"/>
      <c r="O20297" s="153"/>
      <c r="P20297" s="153"/>
      <c r="Q20297" s="153"/>
      <c r="R20297" s="153"/>
      <c r="S20297" s="152"/>
      <c r="T20297" s="154"/>
    </row>
    <row r="20298" spans="8:20" x14ac:dyDescent="0.25">
      <c r="H20298" s="155"/>
      <c r="I20298" s="152"/>
      <c r="J20298" s="152"/>
      <c r="K20298" s="156"/>
      <c r="L20298" s="156"/>
      <c r="M20298" s="157"/>
      <c r="N20298" s="158"/>
      <c r="O20298" s="153"/>
      <c r="P20298" s="153"/>
      <c r="Q20298" s="153"/>
      <c r="R20298" s="153"/>
      <c r="S20298" s="152"/>
      <c r="T20298" s="154"/>
    </row>
    <row r="20299" spans="8:20" x14ac:dyDescent="0.25">
      <c r="H20299" s="155"/>
      <c r="I20299" s="152"/>
      <c r="J20299" s="152"/>
      <c r="K20299" s="156"/>
      <c r="L20299" s="156"/>
      <c r="M20299" s="157"/>
      <c r="N20299" s="158"/>
      <c r="O20299" s="153"/>
      <c r="P20299" s="153"/>
      <c r="Q20299" s="153"/>
      <c r="R20299" s="153"/>
      <c r="S20299" s="152"/>
      <c r="T20299" s="154"/>
    </row>
    <row r="20300" spans="8:20" x14ac:dyDescent="0.25">
      <c r="H20300" s="155"/>
      <c r="I20300" s="152"/>
      <c r="J20300" s="152"/>
      <c r="K20300" s="156"/>
      <c r="L20300" s="156"/>
      <c r="M20300" s="157"/>
      <c r="N20300" s="158"/>
      <c r="O20300" s="153"/>
      <c r="P20300" s="153"/>
      <c r="Q20300" s="153"/>
      <c r="R20300" s="153"/>
      <c r="S20300" s="152"/>
      <c r="T20300" s="154"/>
    </row>
    <row r="20301" spans="8:20" x14ac:dyDescent="0.25">
      <c r="H20301" s="155"/>
      <c r="I20301" s="152"/>
      <c r="J20301" s="152"/>
      <c r="K20301" s="156"/>
      <c r="L20301" s="156"/>
      <c r="M20301" s="157"/>
      <c r="N20301" s="158"/>
      <c r="O20301" s="153"/>
      <c r="P20301" s="153"/>
      <c r="Q20301" s="153"/>
      <c r="R20301" s="153"/>
      <c r="S20301" s="152"/>
      <c r="T20301" s="154"/>
    </row>
    <row r="20302" spans="8:20" x14ac:dyDescent="0.25">
      <c r="H20302" s="155"/>
      <c r="I20302" s="152"/>
      <c r="J20302" s="152"/>
      <c r="K20302" s="156"/>
      <c r="L20302" s="156"/>
      <c r="M20302" s="157"/>
      <c r="N20302" s="158"/>
      <c r="O20302" s="153"/>
      <c r="P20302" s="153"/>
      <c r="Q20302" s="153"/>
      <c r="R20302" s="153"/>
      <c r="S20302" s="152"/>
      <c r="T20302" s="154"/>
    </row>
    <row r="20303" spans="8:20" x14ac:dyDescent="0.25">
      <c r="H20303" s="155"/>
      <c r="I20303" s="152"/>
      <c r="J20303" s="152"/>
      <c r="K20303" s="156"/>
      <c r="L20303" s="156"/>
      <c r="M20303" s="157"/>
      <c r="N20303" s="158"/>
      <c r="O20303" s="153"/>
      <c r="P20303" s="153"/>
      <c r="Q20303" s="153"/>
      <c r="R20303" s="153"/>
      <c r="S20303" s="152"/>
      <c r="T20303" s="154"/>
    </row>
    <row r="20304" spans="8:20" x14ac:dyDescent="0.25">
      <c r="H20304" s="155"/>
      <c r="I20304" s="152"/>
      <c r="J20304" s="152"/>
      <c r="K20304" s="156"/>
      <c r="L20304" s="156"/>
      <c r="M20304" s="157"/>
      <c r="N20304" s="158"/>
      <c r="O20304" s="153"/>
      <c r="P20304" s="153"/>
      <c r="Q20304" s="153"/>
      <c r="R20304" s="153"/>
      <c r="S20304" s="152"/>
      <c r="T20304" s="154"/>
    </row>
    <row r="20305" spans="8:20" x14ac:dyDescent="0.25">
      <c r="H20305" s="155"/>
      <c r="I20305" s="152"/>
      <c r="J20305" s="152"/>
      <c r="K20305" s="156"/>
      <c r="L20305" s="156"/>
      <c r="M20305" s="157"/>
      <c r="N20305" s="158"/>
      <c r="O20305" s="153"/>
      <c r="P20305" s="153"/>
      <c r="Q20305" s="153"/>
      <c r="R20305" s="153"/>
      <c r="S20305" s="152"/>
      <c r="T20305" s="154"/>
    </row>
    <row r="20306" spans="8:20" x14ac:dyDescent="0.25">
      <c r="H20306" s="155"/>
      <c r="I20306" s="152"/>
      <c r="J20306" s="152"/>
      <c r="K20306" s="156"/>
      <c r="L20306" s="156"/>
      <c r="M20306" s="157"/>
      <c r="N20306" s="158"/>
      <c r="O20306" s="153"/>
      <c r="P20306" s="153"/>
      <c r="Q20306" s="153"/>
      <c r="R20306" s="153"/>
      <c r="S20306" s="152"/>
      <c r="T20306" s="154"/>
    </row>
    <row r="20307" spans="8:20" x14ac:dyDescent="0.25">
      <c r="H20307" s="155"/>
      <c r="I20307" s="152"/>
      <c r="J20307" s="152"/>
      <c r="K20307" s="156"/>
      <c r="L20307" s="156"/>
      <c r="M20307" s="157"/>
      <c r="N20307" s="158"/>
      <c r="O20307" s="153"/>
      <c r="P20307" s="153"/>
      <c r="Q20307" s="153"/>
      <c r="R20307" s="153"/>
      <c r="S20307" s="152"/>
      <c r="T20307" s="154"/>
    </row>
    <row r="20308" spans="8:20" x14ac:dyDescent="0.25">
      <c r="H20308" s="155"/>
      <c r="I20308" s="152"/>
      <c r="J20308" s="152"/>
      <c r="K20308" s="156"/>
      <c r="L20308" s="156"/>
      <c r="M20308" s="157"/>
      <c r="N20308" s="158"/>
      <c r="O20308" s="153"/>
      <c r="P20308" s="153"/>
      <c r="Q20308" s="153"/>
      <c r="R20308" s="153"/>
      <c r="S20308" s="152"/>
      <c r="T20308" s="154"/>
    </row>
    <row r="20309" spans="8:20" x14ac:dyDescent="0.25">
      <c r="H20309" s="155"/>
      <c r="I20309" s="152"/>
      <c r="J20309" s="152"/>
      <c r="K20309" s="156"/>
      <c r="L20309" s="156"/>
      <c r="M20309" s="157"/>
      <c r="N20309" s="158"/>
      <c r="O20309" s="153"/>
      <c r="P20309" s="153"/>
      <c r="Q20309" s="153"/>
      <c r="R20309" s="153"/>
      <c r="S20309" s="152"/>
      <c r="T20309" s="154"/>
    </row>
    <row r="20310" spans="8:20" x14ac:dyDescent="0.25">
      <c r="H20310" s="155"/>
      <c r="I20310" s="152"/>
      <c r="J20310" s="152"/>
      <c r="K20310" s="156"/>
      <c r="L20310" s="156"/>
      <c r="M20310" s="157"/>
      <c r="N20310" s="158"/>
      <c r="O20310" s="153"/>
      <c r="P20310" s="153"/>
      <c r="Q20310" s="153"/>
      <c r="R20310" s="153"/>
      <c r="S20310" s="152"/>
      <c r="T20310" s="154"/>
    </row>
    <row r="20311" spans="8:20" x14ac:dyDescent="0.25">
      <c r="H20311" s="155"/>
      <c r="I20311" s="152"/>
      <c r="J20311" s="152"/>
      <c r="K20311" s="156"/>
      <c r="L20311" s="156"/>
      <c r="M20311" s="157"/>
      <c r="N20311" s="158"/>
      <c r="O20311" s="153"/>
      <c r="P20311" s="153"/>
      <c r="Q20311" s="153"/>
      <c r="R20311" s="153"/>
      <c r="S20311" s="152"/>
      <c r="T20311" s="154"/>
    </row>
    <row r="20312" spans="8:20" x14ac:dyDescent="0.25">
      <c r="H20312" s="155"/>
      <c r="I20312" s="152"/>
      <c r="J20312" s="152"/>
      <c r="K20312" s="156"/>
      <c r="L20312" s="156"/>
      <c r="M20312" s="157"/>
      <c r="N20312" s="158"/>
      <c r="O20312" s="153"/>
      <c r="P20312" s="153"/>
      <c r="Q20312" s="153"/>
      <c r="R20312" s="153"/>
      <c r="S20312" s="152"/>
      <c r="T20312" s="154"/>
    </row>
    <row r="20313" spans="8:20" x14ac:dyDescent="0.25">
      <c r="H20313" s="155"/>
      <c r="I20313" s="152"/>
      <c r="J20313" s="152"/>
      <c r="K20313" s="156"/>
      <c r="L20313" s="156"/>
      <c r="M20313" s="157"/>
      <c r="N20313" s="158"/>
      <c r="O20313" s="153"/>
      <c r="P20313" s="153"/>
      <c r="Q20313" s="153"/>
      <c r="R20313" s="153"/>
      <c r="S20313" s="152"/>
      <c r="T20313" s="154"/>
    </row>
    <row r="20314" spans="8:20" x14ac:dyDescent="0.25">
      <c r="H20314" s="155"/>
      <c r="I20314" s="152"/>
      <c r="J20314" s="152"/>
      <c r="K20314" s="156"/>
      <c r="L20314" s="156"/>
      <c r="M20314" s="157"/>
      <c r="N20314" s="158"/>
      <c r="O20314" s="153"/>
      <c r="P20314" s="153"/>
      <c r="Q20314" s="153"/>
      <c r="R20314" s="153"/>
      <c r="S20314" s="152"/>
      <c r="T20314" s="154"/>
    </row>
    <row r="20315" spans="8:20" x14ac:dyDescent="0.25">
      <c r="H20315" s="155"/>
      <c r="I20315" s="152"/>
      <c r="J20315" s="152"/>
      <c r="K20315" s="156"/>
      <c r="L20315" s="156"/>
      <c r="M20315" s="157"/>
      <c r="N20315" s="158"/>
      <c r="O20315" s="153"/>
      <c r="P20315" s="153"/>
      <c r="Q20315" s="153"/>
      <c r="R20315" s="153"/>
      <c r="S20315" s="152"/>
      <c r="T20315" s="154"/>
    </row>
    <row r="20316" spans="8:20" x14ac:dyDescent="0.25">
      <c r="H20316" s="155"/>
      <c r="I20316" s="152"/>
      <c r="J20316" s="152"/>
      <c r="K20316" s="156"/>
      <c r="L20316" s="156"/>
      <c r="M20316" s="157"/>
      <c r="N20316" s="158"/>
      <c r="O20316" s="153"/>
      <c r="P20316" s="153"/>
      <c r="Q20316" s="153"/>
      <c r="R20316" s="153"/>
      <c r="S20316" s="152"/>
      <c r="T20316" s="154"/>
    </row>
    <row r="20317" spans="8:20" x14ac:dyDescent="0.25">
      <c r="H20317" s="155"/>
      <c r="I20317" s="152"/>
      <c r="J20317" s="152"/>
      <c r="K20317" s="156"/>
      <c r="L20317" s="156"/>
      <c r="M20317" s="157"/>
      <c r="N20317" s="158"/>
      <c r="O20317" s="153"/>
      <c r="P20317" s="153"/>
      <c r="Q20317" s="153"/>
      <c r="R20317" s="153"/>
      <c r="S20317" s="152"/>
      <c r="T20317" s="154"/>
    </row>
    <row r="20318" spans="8:20" x14ac:dyDescent="0.25">
      <c r="H20318" s="155"/>
      <c r="I20318" s="152"/>
      <c r="J20318" s="152"/>
      <c r="K20318" s="156"/>
      <c r="L20318" s="156"/>
      <c r="M20318" s="157"/>
      <c r="N20318" s="158"/>
      <c r="O20318" s="153"/>
      <c r="P20318" s="153"/>
      <c r="Q20318" s="153"/>
      <c r="R20318" s="153"/>
      <c r="S20318" s="152"/>
      <c r="T20318" s="154"/>
    </row>
    <row r="20319" spans="8:20" x14ac:dyDescent="0.25">
      <c r="H20319" s="155"/>
      <c r="I20319" s="152"/>
      <c r="J20319" s="152"/>
      <c r="K20319" s="156"/>
      <c r="L20319" s="156"/>
      <c r="M20319" s="157"/>
      <c r="N20319" s="158"/>
      <c r="O20319" s="153"/>
      <c r="P20319" s="153"/>
      <c r="Q20319" s="153"/>
      <c r="R20319" s="153"/>
      <c r="S20319" s="152"/>
      <c r="T20319" s="154"/>
    </row>
    <row r="20320" spans="8:20" x14ac:dyDescent="0.25">
      <c r="H20320" s="155"/>
      <c r="I20320" s="152"/>
      <c r="J20320" s="152"/>
      <c r="K20320" s="156"/>
      <c r="L20320" s="156"/>
      <c r="M20320" s="157"/>
      <c r="N20320" s="158"/>
      <c r="O20320" s="153"/>
      <c r="P20320" s="153"/>
      <c r="Q20320" s="153"/>
      <c r="R20320" s="153"/>
      <c r="S20320" s="152"/>
      <c r="T20320" s="154"/>
    </row>
    <row r="20321" spans="8:20" x14ac:dyDescent="0.25">
      <c r="H20321" s="155"/>
      <c r="I20321" s="152"/>
      <c r="J20321" s="152"/>
      <c r="K20321" s="156"/>
      <c r="L20321" s="156"/>
      <c r="M20321" s="157"/>
      <c r="N20321" s="158"/>
      <c r="O20321" s="153"/>
      <c r="P20321" s="153"/>
      <c r="Q20321" s="153"/>
      <c r="R20321" s="153"/>
      <c r="S20321" s="152"/>
      <c r="T20321" s="154"/>
    </row>
    <row r="20322" spans="8:20" x14ac:dyDescent="0.25">
      <c r="H20322" s="155"/>
      <c r="I20322" s="152"/>
      <c r="J20322" s="152"/>
      <c r="K20322" s="156"/>
      <c r="L20322" s="156"/>
      <c r="M20322" s="157"/>
      <c r="N20322" s="158"/>
      <c r="O20322" s="153"/>
      <c r="P20322" s="153"/>
      <c r="Q20322" s="153"/>
      <c r="R20322" s="153"/>
      <c r="S20322" s="152"/>
      <c r="T20322" s="154"/>
    </row>
    <row r="20323" spans="8:20" x14ac:dyDescent="0.25">
      <c r="H20323" s="155"/>
      <c r="I20323" s="152"/>
      <c r="J20323" s="152"/>
      <c r="K20323" s="156"/>
      <c r="L20323" s="156"/>
      <c r="M20323" s="157"/>
      <c r="N20323" s="158"/>
      <c r="O20323" s="153"/>
      <c r="P20323" s="153"/>
      <c r="Q20323" s="153"/>
      <c r="R20323" s="153"/>
      <c r="S20323" s="152"/>
      <c r="T20323" s="154"/>
    </row>
    <row r="20324" spans="8:20" x14ac:dyDescent="0.25">
      <c r="H20324" s="155"/>
      <c r="I20324" s="152"/>
      <c r="J20324" s="152"/>
      <c r="K20324" s="156"/>
      <c r="L20324" s="156"/>
      <c r="M20324" s="157"/>
      <c r="N20324" s="158"/>
      <c r="O20324" s="153"/>
      <c r="P20324" s="153"/>
      <c r="Q20324" s="153"/>
      <c r="R20324" s="153"/>
      <c r="S20324" s="152"/>
      <c r="T20324" s="154"/>
    </row>
    <row r="20325" spans="8:20" x14ac:dyDescent="0.25">
      <c r="H20325" s="155"/>
      <c r="I20325" s="152"/>
      <c r="J20325" s="152"/>
      <c r="K20325" s="156"/>
      <c r="L20325" s="156"/>
      <c r="M20325" s="157"/>
      <c r="N20325" s="158"/>
      <c r="O20325" s="153"/>
      <c r="P20325" s="153"/>
      <c r="Q20325" s="153"/>
      <c r="R20325" s="153"/>
      <c r="S20325" s="152"/>
      <c r="T20325" s="154"/>
    </row>
    <row r="20326" spans="8:20" x14ac:dyDescent="0.25">
      <c r="H20326" s="155"/>
      <c r="I20326" s="152"/>
      <c r="J20326" s="152"/>
      <c r="K20326" s="156"/>
      <c r="L20326" s="156"/>
      <c r="M20326" s="157"/>
      <c r="N20326" s="158"/>
      <c r="O20326" s="153"/>
      <c r="P20326" s="153"/>
      <c r="Q20326" s="153"/>
      <c r="R20326" s="153"/>
      <c r="S20326" s="152"/>
      <c r="T20326" s="154"/>
    </row>
    <row r="20327" spans="8:20" x14ac:dyDescent="0.25">
      <c r="H20327" s="155"/>
      <c r="I20327" s="152"/>
      <c r="J20327" s="152"/>
      <c r="K20327" s="156"/>
      <c r="L20327" s="156"/>
      <c r="M20327" s="157"/>
      <c r="N20327" s="158"/>
      <c r="O20327" s="153"/>
      <c r="P20327" s="153"/>
      <c r="Q20327" s="153"/>
      <c r="R20327" s="153"/>
      <c r="S20327" s="152"/>
      <c r="T20327" s="154"/>
    </row>
    <row r="20328" spans="8:20" x14ac:dyDescent="0.25">
      <c r="H20328" s="155"/>
      <c r="I20328" s="152"/>
      <c r="J20328" s="152"/>
      <c r="K20328" s="156"/>
      <c r="L20328" s="156"/>
      <c r="M20328" s="157"/>
      <c r="N20328" s="158"/>
      <c r="O20328" s="153"/>
      <c r="P20328" s="153"/>
      <c r="Q20328" s="153"/>
      <c r="R20328" s="153"/>
      <c r="S20328" s="152"/>
      <c r="T20328" s="154"/>
    </row>
    <row r="20329" spans="8:20" x14ac:dyDescent="0.25">
      <c r="H20329" s="155"/>
      <c r="I20329" s="152"/>
      <c r="J20329" s="152"/>
      <c r="K20329" s="156"/>
      <c r="L20329" s="156"/>
      <c r="M20329" s="157"/>
      <c r="N20329" s="158"/>
      <c r="O20329" s="153"/>
      <c r="P20329" s="153"/>
      <c r="Q20329" s="153"/>
      <c r="R20329" s="153"/>
      <c r="S20329" s="152"/>
      <c r="T20329" s="154"/>
    </row>
    <row r="20330" spans="8:20" x14ac:dyDescent="0.25">
      <c r="H20330" s="155"/>
      <c r="I20330" s="152"/>
      <c r="J20330" s="152"/>
      <c r="K20330" s="156"/>
      <c r="L20330" s="156"/>
      <c r="M20330" s="157"/>
      <c r="N20330" s="158"/>
      <c r="O20330" s="153"/>
      <c r="P20330" s="153"/>
      <c r="Q20330" s="153"/>
      <c r="R20330" s="153"/>
      <c r="S20330" s="152"/>
      <c r="T20330" s="154"/>
    </row>
    <row r="20331" spans="8:20" x14ac:dyDescent="0.25">
      <c r="H20331" s="155"/>
      <c r="I20331" s="152"/>
      <c r="J20331" s="152"/>
      <c r="K20331" s="156"/>
      <c r="L20331" s="156"/>
      <c r="M20331" s="157"/>
      <c r="N20331" s="158"/>
      <c r="O20331" s="153"/>
      <c r="P20331" s="153"/>
      <c r="Q20331" s="153"/>
      <c r="R20331" s="153"/>
      <c r="S20331" s="152"/>
      <c r="T20331" s="154"/>
    </row>
    <row r="20332" spans="8:20" x14ac:dyDescent="0.25">
      <c r="H20332" s="155"/>
      <c r="I20332" s="152"/>
      <c r="J20332" s="152"/>
      <c r="K20332" s="156"/>
      <c r="L20332" s="156"/>
      <c r="M20332" s="157"/>
      <c r="N20332" s="158"/>
      <c r="O20332" s="153"/>
      <c r="P20332" s="153"/>
      <c r="Q20332" s="153"/>
      <c r="R20332" s="153"/>
      <c r="S20332" s="152"/>
      <c r="T20332" s="154"/>
    </row>
    <row r="20333" spans="8:20" x14ac:dyDescent="0.25">
      <c r="H20333" s="155"/>
      <c r="I20333" s="152"/>
      <c r="J20333" s="152"/>
      <c r="K20333" s="156"/>
      <c r="L20333" s="156"/>
      <c r="M20333" s="157"/>
      <c r="N20333" s="158"/>
      <c r="O20333" s="153"/>
      <c r="P20333" s="153"/>
      <c r="Q20333" s="153"/>
      <c r="R20333" s="153"/>
      <c r="S20333" s="152"/>
      <c r="T20333" s="154"/>
    </row>
    <row r="20334" spans="8:20" x14ac:dyDescent="0.25">
      <c r="H20334" s="155"/>
      <c r="I20334" s="152"/>
      <c r="J20334" s="152"/>
      <c r="K20334" s="156"/>
      <c r="L20334" s="156"/>
      <c r="M20334" s="157"/>
      <c r="N20334" s="158"/>
      <c r="O20334" s="153"/>
      <c r="P20334" s="153"/>
      <c r="Q20334" s="153"/>
      <c r="R20334" s="153"/>
      <c r="S20334" s="152"/>
      <c r="T20334" s="154"/>
    </row>
    <row r="20335" spans="8:20" x14ac:dyDescent="0.25">
      <c r="H20335" s="155"/>
      <c r="I20335" s="152"/>
      <c r="J20335" s="152"/>
      <c r="K20335" s="156"/>
      <c r="L20335" s="156"/>
      <c r="M20335" s="157"/>
      <c r="N20335" s="158"/>
      <c r="O20335" s="153"/>
      <c r="P20335" s="153"/>
      <c r="Q20335" s="153"/>
      <c r="R20335" s="153"/>
      <c r="S20335" s="152"/>
      <c r="T20335" s="154"/>
    </row>
    <row r="20336" spans="8:20" x14ac:dyDescent="0.25">
      <c r="H20336" s="155"/>
      <c r="I20336" s="152"/>
      <c r="J20336" s="152"/>
      <c r="K20336" s="156"/>
      <c r="L20336" s="156"/>
      <c r="M20336" s="157"/>
      <c r="N20336" s="158"/>
      <c r="O20336" s="153"/>
      <c r="P20336" s="153"/>
      <c r="Q20336" s="153"/>
      <c r="R20336" s="153"/>
      <c r="S20336" s="152"/>
      <c r="T20336" s="154"/>
    </row>
    <row r="20337" spans="8:20" x14ac:dyDescent="0.25">
      <c r="H20337" s="155"/>
      <c r="I20337" s="152"/>
      <c r="J20337" s="152"/>
      <c r="K20337" s="156"/>
      <c r="L20337" s="156"/>
      <c r="M20337" s="157"/>
      <c r="N20337" s="158"/>
      <c r="O20337" s="153"/>
      <c r="P20337" s="153"/>
      <c r="Q20337" s="153"/>
      <c r="R20337" s="153"/>
      <c r="S20337" s="152"/>
      <c r="T20337" s="154"/>
    </row>
    <row r="20338" spans="8:20" x14ac:dyDescent="0.25">
      <c r="H20338" s="155"/>
      <c r="I20338" s="152"/>
      <c r="J20338" s="152"/>
      <c r="K20338" s="156"/>
      <c r="L20338" s="156"/>
      <c r="M20338" s="157"/>
      <c r="N20338" s="158"/>
      <c r="O20338" s="153"/>
      <c r="P20338" s="153"/>
      <c r="Q20338" s="153"/>
      <c r="R20338" s="153"/>
      <c r="S20338" s="152"/>
      <c r="T20338" s="154"/>
    </row>
    <row r="20339" spans="8:20" x14ac:dyDescent="0.25">
      <c r="H20339" s="155"/>
      <c r="I20339" s="152"/>
      <c r="J20339" s="152"/>
      <c r="K20339" s="156"/>
      <c r="L20339" s="156"/>
      <c r="M20339" s="157"/>
      <c r="N20339" s="158"/>
      <c r="O20339" s="153"/>
      <c r="P20339" s="153"/>
      <c r="Q20339" s="153"/>
      <c r="R20339" s="153"/>
      <c r="S20339" s="152"/>
      <c r="T20339" s="154"/>
    </row>
    <row r="20340" spans="8:20" x14ac:dyDescent="0.25">
      <c r="H20340" s="155"/>
      <c r="I20340" s="152"/>
      <c r="J20340" s="152"/>
      <c r="K20340" s="156"/>
      <c r="L20340" s="156"/>
      <c r="M20340" s="157"/>
      <c r="N20340" s="158"/>
      <c r="O20340" s="153"/>
      <c r="P20340" s="153"/>
      <c r="Q20340" s="153"/>
      <c r="R20340" s="153"/>
      <c r="S20340" s="152"/>
      <c r="T20340" s="154"/>
    </row>
    <row r="20341" spans="8:20" x14ac:dyDescent="0.25">
      <c r="H20341" s="155"/>
      <c r="I20341" s="152"/>
      <c r="J20341" s="152"/>
      <c r="K20341" s="156"/>
      <c r="L20341" s="156"/>
      <c r="M20341" s="157"/>
      <c r="N20341" s="158"/>
      <c r="O20341" s="153"/>
      <c r="P20341" s="153"/>
      <c r="Q20341" s="153"/>
      <c r="R20341" s="153"/>
      <c r="S20341" s="152"/>
      <c r="T20341" s="154"/>
    </row>
    <row r="20342" spans="8:20" x14ac:dyDescent="0.25">
      <c r="H20342" s="155"/>
      <c r="I20342" s="152"/>
      <c r="J20342" s="152"/>
      <c r="K20342" s="156"/>
      <c r="L20342" s="156"/>
      <c r="M20342" s="157"/>
      <c r="N20342" s="158"/>
      <c r="O20342" s="153"/>
      <c r="P20342" s="153"/>
      <c r="Q20342" s="153"/>
      <c r="R20342" s="153"/>
      <c r="S20342" s="152"/>
      <c r="T20342" s="154"/>
    </row>
    <row r="20343" spans="8:20" x14ac:dyDescent="0.25">
      <c r="H20343" s="155"/>
      <c r="I20343" s="152"/>
      <c r="J20343" s="152"/>
      <c r="K20343" s="156"/>
      <c r="L20343" s="156"/>
      <c r="M20343" s="157"/>
      <c r="N20343" s="158"/>
      <c r="O20343" s="153"/>
      <c r="P20343" s="153"/>
      <c r="Q20343" s="153"/>
      <c r="R20343" s="153"/>
      <c r="S20343" s="152"/>
      <c r="T20343" s="154"/>
    </row>
    <row r="20344" spans="8:20" x14ac:dyDescent="0.25">
      <c r="H20344" s="155"/>
      <c r="I20344" s="152"/>
      <c r="J20344" s="152"/>
      <c r="K20344" s="156"/>
      <c r="L20344" s="156"/>
      <c r="M20344" s="157"/>
      <c r="N20344" s="158"/>
      <c r="O20344" s="153"/>
      <c r="P20344" s="153"/>
      <c r="Q20344" s="153"/>
      <c r="R20344" s="153"/>
      <c r="S20344" s="152"/>
      <c r="T20344" s="154"/>
    </row>
    <row r="20345" spans="8:20" x14ac:dyDescent="0.25">
      <c r="H20345" s="155"/>
      <c r="I20345" s="152"/>
      <c r="J20345" s="152"/>
      <c r="K20345" s="156"/>
      <c r="L20345" s="156"/>
      <c r="M20345" s="157"/>
      <c r="N20345" s="158"/>
      <c r="O20345" s="153"/>
      <c r="P20345" s="153"/>
      <c r="Q20345" s="153"/>
      <c r="R20345" s="153"/>
      <c r="S20345" s="152"/>
      <c r="T20345" s="154"/>
    </row>
    <row r="20346" spans="8:20" x14ac:dyDescent="0.25">
      <c r="H20346" s="155"/>
      <c r="I20346" s="152"/>
      <c r="J20346" s="152"/>
      <c r="K20346" s="156"/>
      <c r="L20346" s="156"/>
      <c r="M20346" s="157"/>
      <c r="N20346" s="158"/>
      <c r="O20346" s="153"/>
      <c r="P20346" s="153"/>
      <c r="Q20346" s="153"/>
      <c r="R20346" s="153"/>
      <c r="S20346" s="152"/>
      <c r="T20346" s="154"/>
    </row>
    <row r="20347" spans="8:20" x14ac:dyDescent="0.25">
      <c r="H20347" s="155"/>
      <c r="I20347" s="152"/>
      <c r="J20347" s="152"/>
      <c r="K20347" s="156"/>
      <c r="L20347" s="156"/>
      <c r="M20347" s="157"/>
      <c r="N20347" s="158"/>
      <c r="O20347" s="153"/>
      <c r="P20347" s="153"/>
      <c r="Q20347" s="153"/>
      <c r="R20347" s="153"/>
      <c r="S20347" s="152"/>
      <c r="T20347" s="154"/>
    </row>
    <row r="20348" spans="8:20" x14ac:dyDescent="0.25">
      <c r="H20348" s="155"/>
      <c r="I20348" s="152"/>
      <c r="J20348" s="152"/>
      <c r="K20348" s="156"/>
      <c r="L20348" s="156"/>
      <c r="M20348" s="157"/>
      <c r="N20348" s="158"/>
      <c r="O20348" s="153"/>
      <c r="P20348" s="153"/>
      <c r="Q20348" s="153"/>
      <c r="R20348" s="153"/>
      <c r="S20348" s="152"/>
      <c r="T20348" s="154"/>
    </row>
    <row r="20349" spans="8:20" x14ac:dyDescent="0.25">
      <c r="H20349" s="155"/>
      <c r="I20349" s="152"/>
      <c r="J20349" s="152"/>
      <c r="K20349" s="156"/>
      <c r="L20349" s="156"/>
      <c r="M20349" s="157"/>
      <c r="N20349" s="158"/>
      <c r="O20349" s="153"/>
      <c r="P20349" s="153"/>
      <c r="Q20349" s="153"/>
      <c r="R20349" s="153"/>
      <c r="S20349" s="152"/>
      <c r="T20349" s="154"/>
    </row>
    <row r="20350" spans="8:20" x14ac:dyDescent="0.25">
      <c r="H20350" s="155"/>
      <c r="I20350" s="152"/>
      <c r="J20350" s="152"/>
      <c r="K20350" s="156"/>
      <c r="L20350" s="156"/>
      <c r="M20350" s="157"/>
      <c r="N20350" s="158"/>
      <c r="O20350" s="153"/>
      <c r="P20350" s="153"/>
      <c r="Q20350" s="153"/>
      <c r="R20350" s="153"/>
      <c r="S20350" s="152"/>
      <c r="T20350" s="154"/>
    </row>
    <row r="20351" spans="8:20" x14ac:dyDescent="0.25">
      <c r="H20351" s="155"/>
      <c r="I20351" s="152"/>
      <c r="J20351" s="152"/>
      <c r="K20351" s="156"/>
      <c r="L20351" s="156"/>
      <c r="M20351" s="157"/>
      <c r="N20351" s="158"/>
      <c r="O20351" s="153"/>
      <c r="P20351" s="153"/>
      <c r="Q20351" s="153"/>
      <c r="R20351" s="153"/>
      <c r="S20351" s="152"/>
      <c r="T20351" s="154"/>
    </row>
    <row r="20352" spans="8:20" x14ac:dyDescent="0.25">
      <c r="H20352" s="155"/>
      <c r="I20352" s="152"/>
      <c r="J20352" s="152"/>
      <c r="K20352" s="156"/>
      <c r="L20352" s="156"/>
      <c r="M20352" s="157"/>
      <c r="N20352" s="158"/>
      <c r="O20352" s="153"/>
      <c r="P20352" s="153"/>
      <c r="Q20352" s="153"/>
      <c r="R20352" s="153"/>
      <c r="S20352" s="152"/>
      <c r="T20352" s="154"/>
    </row>
    <row r="20353" spans="8:20" x14ac:dyDescent="0.25">
      <c r="H20353" s="155"/>
      <c r="I20353" s="152"/>
      <c r="J20353" s="152"/>
      <c r="K20353" s="156"/>
      <c r="L20353" s="156"/>
      <c r="M20353" s="157"/>
      <c r="N20353" s="158"/>
      <c r="O20353" s="153"/>
      <c r="P20353" s="153"/>
      <c r="Q20353" s="153"/>
      <c r="R20353" s="153"/>
      <c r="S20353" s="152"/>
      <c r="T20353" s="154"/>
    </row>
    <row r="20354" spans="8:20" x14ac:dyDescent="0.25">
      <c r="H20354" s="155"/>
      <c r="I20354" s="152"/>
      <c r="J20354" s="152"/>
      <c r="K20354" s="156"/>
      <c r="L20354" s="156"/>
      <c r="M20354" s="157"/>
      <c r="N20354" s="158"/>
      <c r="O20354" s="153"/>
      <c r="P20354" s="153"/>
      <c r="Q20354" s="153"/>
      <c r="R20354" s="153"/>
      <c r="S20354" s="152"/>
      <c r="T20354" s="154"/>
    </row>
    <row r="20355" spans="8:20" x14ac:dyDescent="0.25">
      <c r="H20355" s="155"/>
      <c r="I20355" s="152"/>
      <c r="J20355" s="152"/>
      <c r="K20355" s="156"/>
      <c r="L20355" s="156"/>
      <c r="M20355" s="157"/>
      <c r="N20355" s="158"/>
      <c r="O20355" s="153"/>
      <c r="P20355" s="153"/>
      <c r="Q20355" s="153"/>
      <c r="R20355" s="153"/>
      <c r="S20355" s="152"/>
      <c r="T20355" s="154"/>
    </row>
    <row r="20356" spans="8:20" x14ac:dyDescent="0.25">
      <c r="H20356" s="155"/>
      <c r="I20356" s="152"/>
      <c r="J20356" s="152"/>
      <c r="K20356" s="156"/>
      <c r="L20356" s="156"/>
      <c r="M20356" s="157"/>
      <c r="N20356" s="158"/>
      <c r="O20356" s="153"/>
      <c r="P20356" s="153"/>
      <c r="Q20356" s="153"/>
      <c r="R20356" s="153"/>
      <c r="S20356" s="152"/>
      <c r="T20356" s="154"/>
    </row>
    <row r="20357" spans="8:20" x14ac:dyDescent="0.25">
      <c r="H20357" s="155"/>
      <c r="I20357" s="152"/>
      <c r="J20357" s="152"/>
      <c r="K20357" s="156"/>
      <c r="L20357" s="156"/>
      <c r="M20357" s="157"/>
      <c r="N20357" s="158"/>
      <c r="O20357" s="153"/>
      <c r="P20357" s="153"/>
      <c r="Q20357" s="153"/>
      <c r="R20357" s="153"/>
      <c r="S20357" s="152"/>
      <c r="T20357" s="154"/>
    </row>
    <row r="20358" spans="8:20" x14ac:dyDescent="0.25">
      <c r="H20358" s="155"/>
      <c r="I20358" s="152"/>
      <c r="J20358" s="152"/>
      <c r="K20358" s="156"/>
      <c r="L20358" s="156"/>
      <c r="M20358" s="157"/>
      <c r="N20358" s="158"/>
      <c r="O20358" s="153"/>
      <c r="P20358" s="153"/>
      <c r="Q20358" s="153"/>
      <c r="R20358" s="153"/>
      <c r="S20358" s="152"/>
      <c r="T20358" s="154"/>
    </row>
    <row r="20359" spans="8:20" x14ac:dyDescent="0.25">
      <c r="H20359" s="155"/>
      <c r="I20359" s="152"/>
      <c r="J20359" s="152"/>
      <c r="K20359" s="156"/>
      <c r="L20359" s="156"/>
      <c r="M20359" s="157"/>
      <c r="N20359" s="158"/>
      <c r="O20359" s="153"/>
      <c r="P20359" s="153"/>
      <c r="Q20359" s="153"/>
      <c r="R20359" s="153"/>
      <c r="S20359" s="152"/>
      <c r="T20359" s="154"/>
    </row>
    <row r="20360" spans="8:20" x14ac:dyDescent="0.25">
      <c r="H20360" s="155"/>
      <c r="I20360" s="152"/>
      <c r="J20360" s="152"/>
      <c r="K20360" s="156"/>
      <c r="L20360" s="156"/>
      <c r="M20360" s="157"/>
      <c r="N20360" s="158"/>
      <c r="O20360" s="153"/>
      <c r="P20360" s="153"/>
      <c r="Q20360" s="153"/>
      <c r="R20360" s="153"/>
      <c r="S20360" s="152"/>
      <c r="T20360" s="154"/>
    </row>
    <row r="20361" spans="8:20" x14ac:dyDescent="0.25">
      <c r="H20361" s="155"/>
      <c r="I20361" s="152"/>
      <c r="J20361" s="152"/>
      <c r="K20361" s="156"/>
      <c r="L20361" s="156"/>
      <c r="M20361" s="157"/>
      <c r="N20361" s="158"/>
      <c r="O20361" s="153"/>
      <c r="P20361" s="153"/>
      <c r="Q20361" s="153"/>
      <c r="R20361" s="153"/>
      <c r="S20361" s="152"/>
      <c r="T20361" s="154"/>
    </row>
    <row r="20362" spans="8:20" x14ac:dyDescent="0.25">
      <c r="H20362" s="155"/>
      <c r="I20362" s="152"/>
      <c r="J20362" s="152"/>
      <c r="K20362" s="156"/>
      <c r="L20362" s="156"/>
      <c r="M20362" s="157"/>
      <c r="N20362" s="158"/>
      <c r="O20362" s="153"/>
      <c r="P20362" s="153"/>
      <c r="Q20362" s="153"/>
      <c r="R20362" s="153"/>
      <c r="S20362" s="152"/>
      <c r="T20362" s="154"/>
    </row>
    <row r="20363" spans="8:20" x14ac:dyDescent="0.25">
      <c r="H20363" s="155"/>
      <c r="I20363" s="152"/>
      <c r="J20363" s="152"/>
      <c r="K20363" s="156"/>
      <c r="L20363" s="156"/>
      <c r="M20363" s="157"/>
      <c r="N20363" s="158"/>
      <c r="O20363" s="153"/>
      <c r="P20363" s="153"/>
      <c r="Q20363" s="153"/>
      <c r="R20363" s="153"/>
      <c r="S20363" s="152"/>
      <c r="T20363" s="154"/>
    </row>
    <row r="20364" spans="8:20" x14ac:dyDescent="0.25">
      <c r="H20364" s="155"/>
      <c r="I20364" s="152"/>
      <c r="J20364" s="152"/>
      <c r="K20364" s="156"/>
      <c r="L20364" s="156"/>
      <c r="M20364" s="157"/>
      <c r="N20364" s="158"/>
      <c r="O20364" s="153"/>
      <c r="P20364" s="153"/>
      <c r="Q20364" s="153"/>
      <c r="R20364" s="153"/>
      <c r="S20364" s="152"/>
      <c r="T20364" s="154"/>
    </row>
    <row r="20365" spans="8:20" x14ac:dyDescent="0.25">
      <c r="H20365" s="155"/>
      <c r="I20365" s="152"/>
      <c r="J20365" s="152"/>
      <c r="K20365" s="156"/>
      <c r="L20365" s="156"/>
      <c r="M20365" s="157"/>
      <c r="N20365" s="158"/>
      <c r="O20365" s="153"/>
      <c r="P20365" s="153"/>
      <c r="Q20365" s="153"/>
      <c r="R20365" s="153"/>
      <c r="S20365" s="152"/>
      <c r="T20365" s="154"/>
    </row>
    <row r="20366" spans="8:20" x14ac:dyDescent="0.25">
      <c r="H20366" s="155"/>
      <c r="I20366" s="152"/>
      <c r="J20366" s="152"/>
      <c r="K20366" s="156"/>
      <c r="L20366" s="156"/>
      <c r="M20366" s="157"/>
      <c r="N20366" s="158"/>
      <c r="O20366" s="153"/>
      <c r="P20366" s="153"/>
      <c r="Q20366" s="153"/>
      <c r="R20366" s="153"/>
      <c r="S20366" s="152"/>
      <c r="T20366" s="154"/>
    </row>
    <row r="20367" spans="8:20" x14ac:dyDescent="0.25">
      <c r="H20367" s="155"/>
      <c r="I20367" s="152"/>
      <c r="J20367" s="152"/>
      <c r="K20367" s="156"/>
      <c r="L20367" s="156"/>
      <c r="M20367" s="157"/>
      <c r="N20367" s="158"/>
      <c r="O20367" s="153"/>
      <c r="P20367" s="153"/>
      <c r="Q20367" s="153"/>
      <c r="R20367" s="153"/>
      <c r="S20367" s="152"/>
      <c r="T20367" s="154"/>
    </row>
    <row r="20368" spans="8:20" x14ac:dyDescent="0.25">
      <c r="H20368" s="155"/>
      <c r="I20368" s="152"/>
      <c r="J20368" s="152"/>
      <c r="K20368" s="156"/>
      <c r="L20368" s="156"/>
      <c r="M20368" s="157"/>
      <c r="N20368" s="158"/>
      <c r="O20368" s="153"/>
      <c r="P20368" s="153"/>
      <c r="Q20368" s="153"/>
      <c r="R20368" s="153"/>
      <c r="S20368" s="152"/>
      <c r="T20368" s="154"/>
    </row>
    <row r="20369" spans="8:20" x14ac:dyDescent="0.25">
      <c r="H20369" s="155"/>
      <c r="I20369" s="152"/>
      <c r="J20369" s="152"/>
      <c r="K20369" s="156"/>
      <c r="L20369" s="156"/>
      <c r="M20369" s="157"/>
      <c r="N20369" s="158"/>
      <c r="O20369" s="153"/>
      <c r="P20369" s="153"/>
      <c r="Q20369" s="153"/>
      <c r="R20369" s="153"/>
      <c r="S20369" s="152"/>
      <c r="T20369" s="154"/>
    </row>
    <row r="20370" spans="8:20" x14ac:dyDescent="0.25">
      <c r="H20370" s="155"/>
      <c r="I20370" s="152"/>
      <c r="J20370" s="152"/>
      <c r="K20370" s="156"/>
      <c r="L20370" s="156"/>
      <c r="M20370" s="157"/>
      <c r="N20370" s="158"/>
      <c r="O20370" s="153"/>
      <c r="P20370" s="153"/>
      <c r="Q20370" s="153"/>
      <c r="R20370" s="153"/>
      <c r="S20370" s="152"/>
      <c r="T20370" s="154"/>
    </row>
    <row r="20371" spans="8:20" x14ac:dyDescent="0.25">
      <c r="H20371" s="155"/>
      <c r="I20371" s="152"/>
      <c r="J20371" s="152"/>
      <c r="K20371" s="156"/>
      <c r="L20371" s="156"/>
      <c r="M20371" s="157"/>
      <c r="N20371" s="158"/>
      <c r="O20371" s="153"/>
      <c r="P20371" s="153"/>
      <c r="Q20371" s="153"/>
      <c r="R20371" s="153"/>
      <c r="S20371" s="152"/>
      <c r="T20371" s="154"/>
    </row>
    <row r="20372" spans="8:20" x14ac:dyDescent="0.25">
      <c r="H20372" s="155"/>
      <c r="I20372" s="152"/>
      <c r="J20372" s="152"/>
      <c r="K20372" s="156"/>
      <c r="L20372" s="156"/>
      <c r="M20372" s="157"/>
      <c r="N20372" s="158"/>
      <c r="O20372" s="153"/>
      <c r="P20372" s="153"/>
      <c r="Q20372" s="153"/>
      <c r="R20372" s="153"/>
      <c r="S20372" s="152"/>
      <c r="T20372" s="154"/>
    </row>
    <row r="20373" spans="8:20" x14ac:dyDescent="0.25">
      <c r="H20373" s="155"/>
      <c r="I20373" s="152"/>
      <c r="J20373" s="152"/>
      <c r="K20373" s="156"/>
      <c r="L20373" s="156"/>
      <c r="M20373" s="157"/>
      <c r="N20373" s="158"/>
      <c r="O20373" s="153"/>
      <c r="P20373" s="153"/>
      <c r="Q20373" s="153"/>
      <c r="R20373" s="153"/>
      <c r="S20373" s="152"/>
      <c r="T20373" s="154"/>
    </row>
    <row r="20374" spans="8:20" x14ac:dyDescent="0.25">
      <c r="H20374" s="155"/>
      <c r="I20374" s="152"/>
      <c r="J20374" s="152"/>
      <c r="K20374" s="156"/>
      <c r="L20374" s="156"/>
      <c r="M20374" s="157"/>
      <c r="N20374" s="158"/>
      <c r="O20374" s="153"/>
      <c r="P20374" s="153"/>
      <c r="Q20374" s="153"/>
      <c r="R20374" s="153"/>
      <c r="S20374" s="152"/>
      <c r="T20374" s="154"/>
    </row>
    <row r="20375" spans="8:20" x14ac:dyDescent="0.25">
      <c r="H20375" s="155"/>
      <c r="I20375" s="152"/>
      <c r="J20375" s="152"/>
      <c r="K20375" s="156"/>
      <c r="L20375" s="156"/>
      <c r="M20375" s="157"/>
      <c r="N20375" s="158"/>
      <c r="O20375" s="153"/>
      <c r="P20375" s="153"/>
      <c r="Q20375" s="153"/>
      <c r="R20375" s="153"/>
      <c r="S20375" s="152"/>
      <c r="T20375" s="154"/>
    </row>
    <row r="20376" spans="8:20" x14ac:dyDescent="0.25">
      <c r="H20376" s="155"/>
      <c r="I20376" s="152"/>
      <c r="J20376" s="152"/>
      <c r="K20376" s="156"/>
      <c r="L20376" s="156"/>
      <c r="M20376" s="157"/>
      <c r="N20376" s="158"/>
      <c r="O20376" s="153"/>
      <c r="P20376" s="153"/>
      <c r="Q20376" s="153"/>
      <c r="R20376" s="153"/>
      <c r="S20376" s="152"/>
      <c r="T20376" s="154"/>
    </row>
    <row r="20377" spans="8:20" x14ac:dyDescent="0.25">
      <c r="H20377" s="155"/>
      <c r="I20377" s="152"/>
      <c r="J20377" s="152"/>
      <c r="K20377" s="156"/>
      <c r="L20377" s="156"/>
      <c r="M20377" s="157"/>
      <c r="N20377" s="158"/>
      <c r="O20377" s="153"/>
      <c r="P20377" s="153"/>
      <c r="Q20377" s="153"/>
      <c r="R20377" s="153"/>
      <c r="S20377" s="152"/>
      <c r="T20377" s="154"/>
    </row>
    <row r="20378" spans="8:20" x14ac:dyDescent="0.25">
      <c r="H20378" s="155"/>
      <c r="I20378" s="152"/>
      <c r="J20378" s="152"/>
      <c r="K20378" s="156"/>
      <c r="L20378" s="156"/>
      <c r="M20378" s="157"/>
      <c r="N20378" s="158"/>
      <c r="O20378" s="153"/>
      <c r="P20378" s="153"/>
      <c r="Q20378" s="153"/>
      <c r="R20378" s="153"/>
      <c r="S20378" s="152"/>
      <c r="T20378" s="154"/>
    </row>
    <row r="20379" spans="8:20" x14ac:dyDescent="0.25">
      <c r="H20379" s="155"/>
      <c r="I20379" s="152"/>
      <c r="J20379" s="152"/>
      <c r="K20379" s="156"/>
      <c r="L20379" s="156"/>
      <c r="M20379" s="157"/>
      <c r="N20379" s="158"/>
      <c r="O20379" s="153"/>
      <c r="P20379" s="153"/>
      <c r="Q20379" s="153"/>
      <c r="R20379" s="153"/>
      <c r="S20379" s="152"/>
      <c r="T20379" s="154"/>
    </row>
    <row r="20380" spans="8:20" x14ac:dyDescent="0.25">
      <c r="H20380" s="155"/>
      <c r="I20380" s="152"/>
      <c r="J20380" s="152"/>
      <c r="K20380" s="156"/>
      <c r="L20380" s="156"/>
      <c r="M20380" s="157"/>
      <c r="N20380" s="158"/>
      <c r="O20380" s="153"/>
      <c r="P20380" s="153"/>
      <c r="Q20380" s="153"/>
      <c r="R20380" s="153"/>
      <c r="S20380" s="152"/>
      <c r="T20380" s="154"/>
    </row>
    <row r="20381" spans="8:20" x14ac:dyDescent="0.25">
      <c r="H20381" s="155"/>
      <c r="I20381" s="152"/>
      <c r="J20381" s="152"/>
      <c r="K20381" s="156"/>
      <c r="L20381" s="156"/>
      <c r="M20381" s="157"/>
      <c r="N20381" s="158"/>
      <c r="O20381" s="153"/>
      <c r="P20381" s="153"/>
      <c r="Q20381" s="153"/>
      <c r="R20381" s="153"/>
      <c r="S20381" s="152"/>
      <c r="T20381" s="154"/>
    </row>
    <row r="20382" spans="8:20" x14ac:dyDescent="0.25">
      <c r="H20382" s="155"/>
      <c r="I20382" s="152"/>
      <c r="J20382" s="152"/>
      <c r="K20382" s="156"/>
      <c r="L20382" s="156"/>
      <c r="M20382" s="157"/>
      <c r="N20382" s="158"/>
      <c r="O20382" s="153"/>
      <c r="P20382" s="153"/>
      <c r="Q20382" s="153"/>
      <c r="R20382" s="153"/>
      <c r="S20382" s="152"/>
      <c r="T20382" s="154"/>
    </row>
    <row r="20383" spans="8:20" x14ac:dyDescent="0.25">
      <c r="H20383" s="155"/>
      <c r="I20383" s="152"/>
      <c r="J20383" s="152"/>
      <c r="K20383" s="156"/>
      <c r="L20383" s="156"/>
      <c r="M20383" s="157"/>
      <c r="N20383" s="158"/>
      <c r="O20383" s="153"/>
      <c r="P20383" s="153"/>
      <c r="Q20383" s="153"/>
      <c r="R20383" s="153"/>
      <c r="S20383" s="152"/>
      <c r="T20383" s="154"/>
    </row>
    <row r="20384" spans="8:20" x14ac:dyDescent="0.25">
      <c r="H20384" s="155"/>
      <c r="I20384" s="152"/>
      <c r="J20384" s="152"/>
      <c r="K20384" s="156"/>
      <c r="L20384" s="156"/>
      <c r="M20384" s="157"/>
      <c r="N20384" s="158"/>
      <c r="O20384" s="153"/>
      <c r="P20384" s="153"/>
      <c r="Q20384" s="153"/>
      <c r="R20384" s="153"/>
      <c r="S20384" s="152"/>
      <c r="T20384" s="154"/>
    </row>
    <row r="20385" spans="8:20" x14ac:dyDescent="0.25">
      <c r="H20385" s="155"/>
      <c r="I20385" s="152"/>
      <c r="J20385" s="152"/>
      <c r="K20385" s="156"/>
      <c r="L20385" s="156"/>
      <c r="M20385" s="157"/>
      <c r="N20385" s="158"/>
      <c r="O20385" s="153"/>
      <c r="P20385" s="153"/>
      <c r="Q20385" s="153"/>
      <c r="R20385" s="153"/>
      <c r="S20385" s="152"/>
      <c r="T20385" s="154"/>
    </row>
    <row r="20386" spans="8:20" x14ac:dyDescent="0.25">
      <c r="H20386" s="155"/>
      <c r="I20386" s="152"/>
      <c r="J20386" s="152"/>
      <c r="K20386" s="156"/>
      <c r="L20386" s="156"/>
      <c r="M20386" s="157"/>
      <c r="N20386" s="158"/>
      <c r="O20386" s="153"/>
      <c r="P20386" s="153"/>
      <c r="Q20386" s="153"/>
      <c r="R20386" s="153"/>
      <c r="S20386" s="152"/>
      <c r="T20386" s="154"/>
    </row>
    <row r="20387" spans="8:20" x14ac:dyDescent="0.25">
      <c r="H20387" s="155"/>
      <c r="I20387" s="152"/>
      <c r="J20387" s="152"/>
      <c r="K20387" s="156"/>
      <c r="L20387" s="156"/>
      <c r="M20387" s="157"/>
      <c r="N20387" s="158"/>
      <c r="O20387" s="153"/>
      <c r="P20387" s="153"/>
      <c r="Q20387" s="153"/>
      <c r="R20387" s="153"/>
      <c r="S20387" s="152"/>
      <c r="T20387" s="154"/>
    </row>
    <row r="20388" spans="8:20" x14ac:dyDescent="0.25">
      <c r="H20388" s="155"/>
      <c r="I20388" s="152"/>
      <c r="J20388" s="152"/>
      <c r="K20388" s="156"/>
      <c r="L20388" s="156"/>
      <c r="M20388" s="157"/>
      <c r="N20388" s="158"/>
      <c r="O20388" s="153"/>
      <c r="P20388" s="153"/>
      <c r="Q20388" s="153"/>
      <c r="R20388" s="153"/>
      <c r="S20388" s="152"/>
      <c r="T20388" s="154"/>
    </row>
    <row r="20389" spans="8:20" x14ac:dyDescent="0.25">
      <c r="H20389" s="155"/>
      <c r="I20389" s="152"/>
      <c r="J20389" s="152"/>
      <c r="K20389" s="156"/>
      <c r="L20389" s="156"/>
      <c r="M20389" s="157"/>
      <c r="N20389" s="158"/>
      <c r="O20389" s="153"/>
      <c r="P20389" s="153"/>
      <c r="Q20389" s="153"/>
      <c r="R20389" s="153"/>
      <c r="S20389" s="152"/>
      <c r="T20389" s="154"/>
    </row>
    <row r="20390" spans="8:20" x14ac:dyDescent="0.25">
      <c r="H20390" s="155"/>
      <c r="I20390" s="152"/>
      <c r="J20390" s="152"/>
      <c r="K20390" s="156"/>
      <c r="L20390" s="156"/>
      <c r="M20390" s="157"/>
      <c r="N20390" s="158"/>
      <c r="O20390" s="153"/>
      <c r="P20390" s="153"/>
      <c r="Q20390" s="153"/>
      <c r="R20390" s="153"/>
      <c r="S20390" s="152"/>
      <c r="T20390" s="154"/>
    </row>
    <row r="20391" spans="8:20" x14ac:dyDescent="0.25">
      <c r="H20391" s="155"/>
      <c r="I20391" s="152"/>
      <c r="J20391" s="152"/>
      <c r="K20391" s="156"/>
      <c r="L20391" s="156"/>
      <c r="M20391" s="157"/>
      <c r="N20391" s="158"/>
      <c r="O20391" s="153"/>
      <c r="P20391" s="153"/>
      <c r="Q20391" s="153"/>
      <c r="R20391" s="153"/>
      <c r="S20391" s="152"/>
      <c r="T20391" s="154"/>
    </row>
    <row r="20392" spans="8:20" x14ac:dyDescent="0.25">
      <c r="H20392" s="155"/>
      <c r="I20392" s="152"/>
      <c r="J20392" s="152"/>
      <c r="K20392" s="156"/>
      <c r="L20392" s="156"/>
      <c r="M20392" s="157"/>
      <c r="N20392" s="158"/>
      <c r="O20392" s="153"/>
      <c r="P20392" s="153"/>
      <c r="Q20392" s="153"/>
      <c r="R20392" s="153"/>
      <c r="S20392" s="152"/>
      <c r="T20392" s="154"/>
    </row>
    <row r="20393" spans="8:20" x14ac:dyDescent="0.25">
      <c r="H20393" s="155"/>
      <c r="I20393" s="152"/>
      <c r="J20393" s="152"/>
      <c r="K20393" s="156"/>
      <c r="L20393" s="156"/>
      <c r="M20393" s="157"/>
      <c r="N20393" s="158"/>
      <c r="O20393" s="153"/>
      <c r="P20393" s="153"/>
      <c r="Q20393" s="153"/>
      <c r="R20393" s="153"/>
      <c r="S20393" s="152"/>
      <c r="T20393" s="154"/>
    </row>
    <row r="20394" spans="8:20" x14ac:dyDescent="0.25">
      <c r="H20394" s="155"/>
      <c r="I20394" s="152"/>
      <c r="J20394" s="152"/>
      <c r="K20394" s="156"/>
      <c r="L20394" s="156"/>
      <c r="M20394" s="157"/>
      <c r="N20394" s="158"/>
      <c r="O20394" s="153"/>
      <c r="P20394" s="153"/>
      <c r="Q20394" s="153"/>
      <c r="R20394" s="153"/>
      <c r="S20394" s="152"/>
      <c r="T20394" s="154"/>
    </row>
    <row r="20395" spans="8:20" x14ac:dyDescent="0.25">
      <c r="H20395" s="155"/>
      <c r="I20395" s="152"/>
      <c r="J20395" s="152"/>
      <c r="K20395" s="156"/>
      <c r="L20395" s="156"/>
      <c r="M20395" s="157"/>
      <c r="N20395" s="158"/>
      <c r="O20395" s="153"/>
      <c r="P20395" s="153"/>
      <c r="Q20395" s="153"/>
      <c r="R20395" s="153"/>
      <c r="S20395" s="152"/>
      <c r="T20395" s="154"/>
    </row>
    <row r="20396" spans="8:20" x14ac:dyDescent="0.25">
      <c r="H20396" s="155"/>
      <c r="I20396" s="152"/>
      <c r="J20396" s="152"/>
      <c r="K20396" s="156"/>
      <c r="L20396" s="156"/>
      <c r="M20396" s="157"/>
      <c r="N20396" s="158"/>
      <c r="O20396" s="153"/>
      <c r="P20396" s="153"/>
      <c r="Q20396" s="153"/>
      <c r="R20396" s="153"/>
      <c r="S20396" s="152"/>
      <c r="T20396" s="154"/>
    </row>
    <row r="20397" spans="8:20" x14ac:dyDescent="0.25">
      <c r="H20397" s="155"/>
      <c r="I20397" s="152"/>
      <c r="J20397" s="152"/>
      <c r="K20397" s="156"/>
      <c r="L20397" s="156"/>
      <c r="M20397" s="157"/>
      <c r="N20397" s="158"/>
      <c r="O20397" s="153"/>
      <c r="P20397" s="153"/>
      <c r="Q20397" s="153"/>
      <c r="R20397" s="153"/>
      <c r="S20397" s="152"/>
      <c r="T20397" s="154"/>
    </row>
    <row r="20398" spans="8:20" x14ac:dyDescent="0.25">
      <c r="H20398" s="155"/>
      <c r="I20398" s="152"/>
      <c r="J20398" s="152"/>
      <c r="K20398" s="156"/>
      <c r="L20398" s="156"/>
      <c r="M20398" s="157"/>
      <c r="N20398" s="158"/>
      <c r="O20398" s="153"/>
      <c r="P20398" s="153"/>
      <c r="Q20398" s="153"/>
      <c r="R20398" s="153"/>
      <c r="S20398" s="152"/>
      <c r="T20398" s="154"/>
    </row>
    <row r="20399" spans="8:20" x14ac:dyDescent="0.25">
      <c r="H20399" s="155"/>
      <c r="I20399" s="152"/>
      <c r="J20399" s="152"/>
      <c r="K20399" s="156"/>
      <c r="L20399" s="156"/>
      <c r="M20399" s="157"/>
      <c r="N20399" s="158"/>
      <c r="O20399" s="153"/>
      <c r="P20399" s="153"/>
      <c r="Q20399" s="153"/>
      <c r="R20399" s="153"/>
      <c r="S20399" s="152"/>
      <c r="T20399" s="154"/>
    </row>
    <row r="20400" spans="8:20" x14ac:dyDescent="0.25">
      <c r="H20400" s="155"/>
      <c r="I20400" s="152"/>
      <c r="J20400" s="152"/>
      <c r="K20400" s="156"/>
      <c r="L20400" s="156"/>
      <c r="M20400" s="157"/>
      <c r="N20400" s="158"/>
      <c r="O20400" s="153"/>
      <c r="P20400" s="153"/>
      <c r="Q20400" s="153"/>
      <c r="R20400" s="153"/>
      <c r="S20400" s="152"/>
      <c r="T20400" s="154"/>
    </row>
    <row r="20401" spans="8:20" x14ac:dyDescent="0.25">
      <c r="H20401" s="155"/>
      <c r="I20401" s="152"/>
      <c r="J20401" s="152"/>
      <c r="K20401" s="156"/>
      <c r="L20401" s="156"/>
      <c r="M20401" s="157"/>
      <c r="N20401" s="158"/>
      <c r="O20401" s="153"/>
      <c r="P20401" s="153"/>
      <c r="Q20401" s="153"/>
      <c r="R20401" s="153"/>
      <c r="S20401" s="152"/>
      <c r="T20401" s="154"/>
    </row>
    <row r="20402" spans="8:20" x14ac:dyDescent="0.25">
      <c r="H20402" s="155"/>
      <c r="I20402" s="152"/>
      <c r="J20402" s="152"/>
      <c r="K20402" s="156"/>
      <c r="L20402" s="156"/>
      <c r="M20402" s="157"/>
      <c r="N20402" s="158"/>
      <c r="O20402" s="153"/>
      <c r="P20402" s="153"/>
      <c r="Q20402" s="153"/>
      <c r="R20402" s="153"/>
      <c r="S20402" s="152"/>
      <c r="T20402" s="154"/>
    </row>
    <row r="20403" spans="8:20" x14ac:dyDescent="0.25">
      <c r="H20403" s="155"/>
      <c r="I20403" s="152"/>
      <c r="J20403" s="152"/>
      <c r="K20403" s="156"/>
      <c r="L20403" s="156"/>
      <c r="M20403" s="157"/>
      <c r="N20403" s="158"/>
      <c r="O20403" s="153"/>
      <c r="P20403" s="153"/>
      <c r="Q20403" s="153"/>
      <c r="R20403" s="153"/>
      <c r="S20403" s="152"/>
      <c r="T20403" s="154"/>
    </row>
    <row r="20404" spans="8:20" x14ac:dyDescent="0.25">
      <c r="H20404" s="155"/>
      <c r="I20404" s="152"/>
      <c r="J20404" s="152"/>
      <c r="K20404" s="156"/>
      <c r="L20404" s="156"/>
      <c r="M20404" s="157"/>
      <c r="N20404" s="158"/>
      <c r="O20404" s="153"/>
      <c r="P20404" s="153"/>
      <c r="Q20404" s="153"/>
      <c r="R20404" s="153"/>
      <c r="S20404" s="152"/>
      <c r="T20404" s="154"/>
    </row>
    <row r="20405" spans="8:20" x14ac:dyDescent="0.25">
      <c r="H20405" s="155"/>
      <c r="I20405" s="152"/>
      <c r="J20405" s="152"/>
      <c r="K20405" s="156"/>
      <c r="L20405" s="156"/>
      <c r="M20405" s="157"/>
      <c r="N20405" s="158"/>
      <c r="O20405" s="153"/>
      <c r="P20405" s="153"/>
      <c r="Q20405" s="153"/>
      <c r="R20405" s="153"/>
      <c r="S20405" s="152"/>
      <c r="T20405" s="154"/>
    </row>
    <row r="20406" spans="8:20" x14ac:dyDescent="0.25">
      <c r="H20406" s="155"/>
      <c r="I20406" s="152"/>
      <c r="J20406" s="152"/>
      <c r="K20406" s="156"/>
      <c r="L20406" s="156"/>
      <c r="M20406" s="157"/>
      <c r="N20406" s="158"/>
      <c r="O20406" s="153"/>
      <c r="P20406" s="153"/>
      <c r="Q20406" s="153"/>
      <c r="R20406" s="153"/>
      <c r="S20406" s="152"/>
      <c r="T20406" s="154"/>
    </row>
    <row r="20407" spans="8:20" x14ac:dyDescent="0.25">
      <c r="H20407" s="155"/>
      <c r="I20407" s="152"/>
      <c r="J20407" s="152"/>
      <c r="K20407" s="156"/>
      <c r="L20407" s="156"/>
      <c r="M20407" s="157"/>
      <c r="N20407" s="158"/>
      <c r="O20407" s="153"/>
      <c r="P20407" s="153"/>
      <c r="Q20407" s="153"/>
      <c r="R20407" s="153"/>
      <c r="S20407" s="152"/>
      <c r="T20407" s="154"/>
    </row>
    <row r="20408" spans="8:20" x14ac:dyDescent="0.25">
      <c r="H20408" s="155"/>
      <c r="I20408" s="152"/>
      <c r="J20408" s="152"/>
      <c r="K20408" s="156"/>
      <c r="L20408" s="156"/>
      <c r="M20408" s="157"/>
      <c r="N20408" s="158"/>
      <c r="O20408" s="153"/>
      <c r="P20408" s="153"/>
      <c r="Q20408" s="153"/>
      <c r="R20408" s="153"/>
      <c r="S20408" s="152"/>
      <c r="T20408" s="154"/>
    </row>
    <row r="20409" spans="8:20" x14ac:dyDescent="0.25">
      <c r="H20409" s="155"/>
      <c r="I20409" s="152"/>
      <c r="J20409" s="152"/>
      <c r="K20409" s="156"/>
      <c r="L20409" s="156"/>
      <c r="M20409" s="157"/>
      <c r="N20409" s="158"/>
      <c r="O20409" s="153"/>
      <c r="P20409" s="153"/>
      <c r="Q20409" s="153"/>
      <c r="R20409" s="153"/>
      <c r="S20409" s="152"/>
      <c r="T20409" s="154"/>
    </row>
    <row r="20410" spans="8:20" x14ac:dyDescent="0.25">
      <c r="H20410" s="155"/>
      <c r="I20410" s="152"/>
      <c r="J20410" s="152"/>
      <c r="K20410" s="156"/>
      <c r="L20410" s="156"/>
      <c r="M20410" s="157"/>
      <c r="N20410" s="158"/>
      <c r="O20410" s="153"/>
      <c r="P20410" s="153"/>
      <c r="Q20410" s="153"/>
      <c r="R20410" s="153"/>
      <c r="S20410" s="152"/>
      <c r="T20410" s="154"/>
    </row>
    <row r="20411" spans="8:20" x14ac:dyDescent="0.25">
      <c r="H20411" s="155"/>
      <c r="I20411" s="152"/>
      <c r="J20411" s="152"/>
      <c r="K20411" s="156"/>
      <c r="L20411" s="156"/>
      <c r="M20411" s="157"/>
      <c r="N20411" s="158"/>
      <c r="O20411" s="153"/>
      <c r="P20411" s="153"/>
      <c r="Q20411" s="153"/>
      <c r="R20411" s="153"/>
      <c r="S20411" s="152"/>
      <c r="T20411" s="154"/>
    </row>
    <row r="20412" spans="8:20" x14ac:dyDescent="0.25">
      <c r="H20412" s="155"/>
      <c r="I20412" s="152"/>
      <c r="J20412" s="152"/>
      <c r="K20412" s="156"/>
      <c r="L20412" s="156"/>
      <c r="M20412" s="157"/>
      <c r="N20412" s="158"/>
      <c r="O20412" s="153"/>
      <c r="P20412" s="153"/>
      <c r="Q20412" s="153"/>
      <c r="R20412" s="153"/>
      <c r="S20412" s="152"/>
      <c r="T20412" s="154"/>
    </row>
    <row r="20413" spans="8:20" x14ac:dyDescent="0.25">
      <c r="H20413" s="155"/>
      <c r="I20413" s="152"/>
      <c r="J20413" s="152"/>
      <c r="K20413" s="156"/>
      <c r="L20413" s="156"/>
      <c r="M20413" s="157"/>
      <c r="N20413" s="158"/>
      <c r="O20413" s="153"/>
      <c r="P20413" s="153"/>
      <c r="Q20413" s="153"/>
      <c r="R20413" s="153"/>
      <c r="S20413" s="152"/>
      <c r="T20413" s="154"/>
    </row>
    <row r="20414" spans="8:20" x14ac:dyDescent="0.25">
      <c r="H20414" s="155"/>
      <c r="I20414" s="152"/>
      <c r="J20414" s="152"/>
      <c r="K20414" s="156"/>
      <c r="L20414" s="156"/>
      <c r="M20414" s="157"/>
      <c r="N20414" s="158"/>
      <c r="O20414" s="153"/>
      <c r="P20414" s="153"/>
      <c r="Q20414" s="153"/>
      <c r="R20414" s="153"/>
      <c r="S20414" s="152"/>
      <c r="T20414" s="154"/>
    </row>
    <row r="20415" spans="8:20" x14ac:dyDescent="0.25">
      <c r="H20415" s="155"/>
      <c r="I20415" s="152"/>
      <c r="J20415" s="152"/>
      <c r="K20415" s="156"/>
      <c r="L20415" s="156"/>
      <c r="M20415" s="157"/>
      <c r="N20415" s="158"/>
      <c r="O20415" s="153"/>
      <c r="P20415" s="153"/>
      <c r="Q20415" s="153"/>
      <c r="R20415" s="153"/>
      <c r="S20415" s="152"/>
      <c r="T20415" s="154"/>
    </row>
    <row r="20416" spans="8:20" x14ac:dyDescent="0.25">
      <c r="H20416" s="155"/>
      <c r="I20416" s="152"/>
      <c r="J20416" s="152"/>
      <c r="K20416" s="156"/>
      <c r="L20416" s="156"/>
      <c r="M20416" s="157"/>
      <c r="N20416" s="158"/>
      <c r="O20416" s="153"/>
      <c r="P20416" s="153"/>
      <c r="Q20416" s="153"/>
      <c r="R20416" s="153"/>
      <c r="S20416" s="152"/>
      <c r="T20416" s="154"/>
    </row>
    <row r="20417" spans="8:20" x14ac:dyDescent="0.25">
      <c r="H20417" s="155"/>
      <c r="I20417" s="152"/>
      <c r="J20417" s="152"/>
      <c r="K20417" s="156"/>
      <c r="L20417" s="156"/>
      <c r="M20417" s="157"/>
      <c r="N20417" s="158"/>
      <c r="O20417" s="153"/>
      <c r="P20417" s="153"/>
      <c r="Q20417" s="153"/>
      <c r="R20417" s="153"/>
      <c r="S20417" s="152"/>
      <c r="T20417" s="154"/>
    </row>
    <row r="20418" spans="8:20" x14ac:dyDescent="0.25">
      <c r="H20418" s="155"/>
      <c r="I20418" s="152"/>
      <c r="J20418" s="152"/>
      <c r="K20418" s="156"/>
      <c r="L20418" s="156"/>
      <c r="M20418" s="157"/>
      <c r="N20418" s="158"/>
      <c r="O20418" s="153"/>
      <c r="P20418" s="153"/>
      <c r="Q20418" s="153"/>
      <c r="R20418" s="153"/>
      <c r="S20418" s="152"/>
      <c r="T20418" s="154"/>
    </row>
    <row r="20419" spans="8:20" x14ac:dyDescent="0.25">
      <c r="H20419" s="155"/>
      <c r="I20419" s="152"/>
      <c r="J20419" s="152"/>
      <c r="K20419" s="156"/>
      <c r="L20419" s="156"/>
      <c r="M20419" s="157"/>
      <c r="N20419" s="158"/>
      <c r="O20419" s="153"/>
      <c r="P20419" s="153"/>
      <c r="Q20419" s="153"/>
      <c r="R20419" s="153"/>
      <c r="S20419" s="152"/>
      <c r="T20419" s="154"/>
    </row>
    <row r="20420" spans="8:20" x14ac:dyDescent="0.25">
      <c r="H20420" s="155"/>
      <c r="I20420" s="152"/>
      <c r="J20420" s="152"/>
      <c r="K20420" s="156"/>
      <c r="L20420" s="156"/>
      <c r="M20420" s="157"/>
      <c r="N20420" s="158"/>
      <c r="O20420" s="153"/>
      <c r="P20420" s="153"/>
      <c r="Q20420" s="153"/>
      <c r="R20420" s="153"/>
      <c r="S20420" s="152"/>
      <c r="T20420" s="154"/>
    </row>
    <row r="20421" spans="8:20" x14ac:dyDescent="0.25">
      <c r="H20421" s="155"/>
      <c r="I20421" s="152"/>
      <c r="J20421" s="152"/>
      <c r="K20421" s="156"/>
      <c r="L20421" s="156"/>
      <c r="M20421" s="157"/>
      <c r="N20421" s="158"/>
      <c r="O20421" s="153"/>
      <c r="P20421" s="153"/>
      <c r="Q20421" s="153"/>
      <c r="R20421" s="153"/>
      <c r="S20421" s="152"/>
      <c r="T20421" s="154"/>
    </row>
    <row r="20422" spans="8:20" x14ac:dyDescent="0.25">
      <c r="H20422" s="155"/>
      <c r="I20422" s="152"/>
      <c r="J20422" s="152"/>
      <c r="K20422" s="156"/>
      <c r="L20422" s="156"/>
      <c r="M20422" s="157"/>
      <c r="N20422" s="158"/>
      <c r="O20422" s="153"/>
      <c r="P20422" s="153"/>
      <c r="Q20422" s="153"/>
      <c r="R20422" s="153"/>
      <c r="S20422" s="152"/>
      <c r="T20422" s="154"/>
    </row>
    <row r="20423" spans="8:20" x14ac:dyDescent="0.25">
      <c r="H20423" s="155"/>
      <c r="I20423" s="152"/>
      <c r="J20423" s="152"/>
      <c r="K20423" s="156"/>
      <c r="L20423" s="156"/>
      <c r="M20423" s="157"/>
      <c r="N20423" s="158"/>
      <c r="O20423" s="153"/>
      <c r="P20423" s="153"/>
      <c r="Q20423" s="153"/>
      <c r="R20423" s="153"/>
      <c r="S20423" s="152"/>
      <c r="T20423" s="154"/>
    </row>
    <row r="20424" spans="8:20" x14ac:dyDescent="0.25">
      <c r="H20424" s="155"/>
      <c r="I20424" s="152"/>
      <c r="J20424" s="152"/>
      <c r="K20424" s="156"/>
      <c r="L20424" s="156"/>
      <c r="M20424" s="157"/>
      <c r="N20424" s="158"/>
      <c r="O20424" s="153"/>
      <c r="P20424" s="153"/>
      <c r="Q20424" s="153"/>
      <c r="R20424" s="153"/>
      <c r="S20424" s="152"/>
      <c r="T20424" s="154"/>
    </row>
    <row r="20425" spans="8:20" x14ac:dyDescent="0.25">
      <c r="H20425" s="155"/>
      <c r="I20425" s="152"/>
      <c r="J20425" s="152"/>
      <c r="K20425" s="156"/>
      <c r="L20425" s="156"/>
      <c r="M20425" s="157"/>
      <c r="N20425" s="158"/>
      <c r="O20425" s="153"/>
      <c r="P20425" s="153"/>
      <c r="Q20425" s="153"/>
      <c r="R20425" s="153"/>
      <c r="S20425" s="152"/>
      <c r="T20425" s="154"/>
    </row>
    <row r="20426" spans="8:20" x14ac:dyDescent="0.25">
      <c r="H20426" s="155"/>
      <c r="I20426" s="152"/>
      <c r="J20426" s="152"/>
      <c r="K20426" s="156"/>
      <c r="L20426" s="156"/>
      <c r="M20426" s="157"/>
      <c r="N20426" s="158"/>
      <c r="O20426" s="153"/>
      <c r="P20426" s="153"/>
      <c r="Q20426" s="153"/>
      <c r="R20426" s="153"/>
      <c r="S20426" s="152"/>
      <c r="T20426" s="154"/>
    </row>
    <row r="20427" spans="8:20" x14ac:dyDescent="0.25">
      <c r="H20427" s="155"/>
      <c r="I20427" s="152"/>
      <c r="J20427" s="152"/>
      <c r="K20427" s="156"/>
      <c r="L20427" s="156"/>
      <c r="M20427" s="157"/>
      <c r="N20427" s="158"/>
      <c r="O20427" s="153"/>
      <c r="P20427" s="153"/>
      <c r="Q20427" s="153"/>
      <c r="R20427" s="153"/>
      <c r="S20427" s="152"/>
      <c r="T20427" s="154"/>
    </row>
    <row r="20428" spans="8:20" x14ac:dyDescent="0.25">
      <c r="H20428" s="155"/>
      <c r="I20428" s="152"/>
      <c r="J20428" s="152"/>
      <c r="K20428" s="156"/>
      <c r="L20428" s="156"/>
      <c r="M20428" s="157"/>
      <c r="N20428" s="158"/>
      <c r="O20428" s="153"/>
      <c r="P20428" s="153"/>
      <c r="Q20428" s="153"/>
      <c r="R20428" s="153"/>
      <c r="S20428" s="152"/>
      <c r="T20428" s="154"/>
    </row>
    <row r="20429" spans="8:20" x14ac:dyDescent="0.25">
      <c r="H20429" s="155"/>
      <c r="I20429" s="152"/>
      <c r="J20429" s="152"/>
      <c r="K20429" s="156"/>
      <c r="L20429" s="156"/>
      <c r="M20429" s="157"/>
      <c r="N20429" s="158"/>
      <c r="O20429" s="153"/>
      <c r="P20429" s="153"/>
      <c r="Q20429" s="153"/>
      <c r="R20429" s="153"/>
      <c r="S20429" s="152"/>
      <c r="T20429" s="154"/>
    </row>
    <row r="20430" spans="8:20" x14ac:dyDescent="0.25">
      <c r="H20430" s="155"/>
      <c r="I20430" s="152"/>
      <c r="J20430" s="152"/>
      <c r="K20430" s="156"/>
      <c r="L20430" s="156"/>
      <c r="M20430" s="157"/>
      <c r="N20430" s="158"/>
      <c r="O20430" s="153"/>
      <c r="P20430" s="153"/>
      <c r="Q20430" s="153"/>
      <c r="R20430" s="153"/>
      <c r="S20430" s="152"/>
      <c r="T20430" s="154"/>
    </row>
    <row r="20431" spans="8:20" x14ac:dyDescent="0.25">
      <c r="H20431" s="155"/>
      <c r="I20431" s="152"/>
      <c r="J20431" s="152"/>
      <c r="K20431" s="156"/>
      <c r="L20431" s="156"/>
      <c r="M20431" s="157"/>
      <c r="N20431" s="158"/>
      <c r="O20431" s="153"/>
      <c r="P20431" s="153"/>
      <c r="Q20431" s="153"/>
      <c r="R20431" s="153"/>
      <c r="S20431" s="152"/>
      <c r="T20431" s="154"/>
    </row>
    <row r="20432" spans="8:20" x14ac:dyDescent="0.25">
      <c r="H20432" s="155"/>
      <c r="I20432" s="152"/>
      <c r="J20432" s="152"/>
      <c r="K20432" s="156"/>
      <c r="L20432" s="156"/>
      <c r="M20432" s="157"/>
      <c r="N20432" s="158"/>
      <c r="O20432" s="153"/>
      <c r="P20432" s="153"/>
      <c r="Q20432" s="153"/>
      <c r="R20432" s="153"/>
      <c r="S20432" s="152"/>
      <c r="T20432" s="154"/>
    </row>
    <row r="20433" spans="8:20" x14ac:dyDescent="0.25">
      <c r="H20433" s="155"/>
      <c r="I20433" s="152"/>
      <c r="J20433" s="152"/>
      <c r="K20433" s="156"/>
      <c r="L20433" s="156"/>
      <c r="M20433" s="157"/>
      <c r="N20433" s="158"/>
      <c r="O20433" s="153"/>
      <c r="P20433" s="153"/>
      <c r="Q20433" s="153"/>
      <c r="R20433" s="153"/>
      <c r="S20433" s="152"/>
      <c r="T20433" s="154"/>
    </row>
    <row r="20434" spans="8:20" x14ac:dyDescent="0.25">
      <c r="H20434" s="155"/>
      <c r="I20434" s="152"/>
      <c r="J20434" s="152"/>
      <c r="K20434" s="156"/>
      <c r="L20434" s="156"/>
      <c r="M20434" s="157"/>
      <c r="N20434" s="158"/>
      <c r="O20434" s="153"/>
      <c r="P20434" s="153"/>
      <c r="Q20434" s="153"/>
      <c r="R20434" s="153"/>
      <c r="S20434" s="152"/>
      <c r="T20434" s="154"/>
    </row>
    <row r="20435" spans="8:20" x14ac:dyDescent="0.25">
      <c r="H20435" s="155"/>
      <c r="I20435" s="152"/>
      <c r="J20435" s="152"/>
      <c r="K20435" s="156"/>
      <c r="L20435" s="156"/>
      <c r="M20435" s="157"/>
      <c r="N20435" s="158"/>
      <c r="O20435" s="153"/>
      <c r="P20435" s="153"/>
      <c r="Q20435" s="153"/>
      <c r="R20435" s="153"/>
      <c r="S20435" s="152"/>
      <c r="T20435" s="154"/>
    </row>
    <row r="20436" spans="8:20" x14ac:dyDescent="0.25">
      <c r="H20436" s="155"/>
      <c r="I20436" s="152"/>
      <c r="J20436" s="152"/>
      <c r="K20436" s="156"/>
      <c r="L20436" s="156"/>
      <c r="M20436" s="157"/>
      <c r="N20436" s="158"/>
      <c r="O20436" s="153"/>
      <c r="P20436" s="153"/>
      <c r="Q20436" s="153"/>
      <c r="R20436" s="153"/>
      <c r="S20436" s="152"/>
      <c r="T20436" s="154"/>
    </row>
    <row r="20437" spans="8:20" x14ac:dyDescent="0.25">
      <c r="H20437" s="155"/>
      <c r="I20437" s="152"/>
      <c r="J20437" s="152"/>
      <c r="K20437" s="156"/>
      <c r="L20437" s="156"/>
      <c r="M20437" s="157"/>
      <c r="N20437" s="158"/>
      <c r="O20437" s="153"/>
      <c r="P20437" s="153"/>
      <c r="Q20437" s="153"/>
      <c r="R20437" s="153"/>
      <c r="S20437" s="152"/>
      <c r="T20437" s="154"/>
    </row>
    <row r="20438" spans="8:20" x14ac:dyDescent="0.25">
      <c r="H20438" s="155"/>
      <c r="I20438" s="152"/>
      <c r="J20438" s="152"/>
      <c r="K20438" s="156"/>
      <c r="L20438" s="156"/>
      <c r="M20438" s="157"/>
      <c r="N20438" s="158"/>
      <c r="O20438" s="153"/>
      <c r="P20438" s="153"/>
      <c r="Q20438" s="153"/>
      <c r="R20438" s="153"/>
      <c r="S20438" s="152"/>
      <c r="T20438" s="154"/>
    </row>
    <row r="20439" spans="8:20" x14ac:dyDescent="0.25">
      <c r="H20439" s="155"/>
      <c r="I20439" s="152"/>
      <c r="J20439" s="152"/>
      <c r="K20439" s="156"/>
      <c r="L20439" s="156"/>
      <c r="M20439" s="157"/>
      <c r="N20439" s="158"/>
      <c r="O20439" s="153"/>
      <c r="P20439" s="153"/>
      <c r="Q20439" s="153"/>
      <c r="R20439" s="153"/>
      <c r="S20439" s="152"/>
      <c r="T20439" s="154"/>
    </row>
    <row r="20440" spans="8:20" x14ac:dyDescent="0.25">
      <c r="H20440" s="155"/>
      <c r="I20440" s="152"/>
      <c r="J20440" s="152"/>
      <c r="K20440" s="156"/>
      <c r="L20440" s="156"/>
      <c r="M20440" s="157"/>
      <c r="N20440" s="158"/>
      <c r="O20440" s="153"/>
      <c r="P20440" s="153"/>
      <c r="Q20440" s="153"/>
      <c r="R20440" s="153"/>
      <c r="S20440" s="152"/>
      <c r="T20440" s="154"/>
    </row>
    <row r="20441" spans="8:20" x14ac:dyDescent="0.25">
      <c r="H20441" s="155"/>
      <c r="I20441" s="152"/>
      <c r="J20441" s="152"/>
      <c r="K20441" s="156"/>
      <c r="L20441" s="156"/>
      <c r="M20441" s="157"/>
      <c r="N20441" s="158"/>
      <c r="O20441" s="153"/>
      <c r="P20441" s="153"/>
      <c r="Q20441" s="153"/>
      <c r="R20441" s="153"/>
      <c r="S20441" s="152"/>
      <c r="T20441" s="154"/>
    </row>
    <row r="20442" spans="8:20" x14ac:dyDescent="0.25">
      <c r="H20442" s="155"/>
      <c r="I20442" s="152"/>
      <c r="J20442" s="152"/>
      <c r="K20442" s="156"/>
      <c r="L20442" s="156"/>
      <c r="M20442" s="157"/>
      <c r="N20442" s="158"/>
      <c r="O20442" s="153"/>
      <c r="P20442" s="153"/>
      <c r="Q20442" s="153"/>
      <c r="R20442" s="153"/>
      <c r="S20442" s="152"/>
      <c r="T20442" s="154"/>
    </row>
    <row r="20443" spans="8:20" x14ac:dyDescent="0.25">
      <c r="H20443" s="155"/>
      <c r="I20443" s="152"/>
      <c r="J20443" s="152"/>
      <c r="K20443" s="156"/>
      <c r="L20443" s="156"/>
      <c r="M20443" s="157"/>
      <c r="N20443" s="158"/>
      <c r="O20443" s="153"/>
      <c r="P20443" s="153"/>
      <c r="Q20443" s="153"/>
      <c r="R20443" s="153"/>
      <c r="S20443" s="152"/>
      <c r="T20443" s="154"/>
    </row>
    <row r="20444" spans="8:20" x14ac:dyDescent="0.25">
      <c r="H20444" s="155"/>
      <c r="I20444" s="152"/>
      <c r="J20444" s="152"/>
      <c r="K20444" s="156"/>
      <c r="L20444" s="156"/>
      <c r="M20444" s="157"/>
      <c r="N20444" s="158"/>
      <c r="O20444" s="153"/>
      <c r="P20444" s="153"/>
      <c r="Q20444" s="153"/>
      <c r="R20444" s="153"/>
      <c r="S20444" s="152"/>
      <c r="T20444" s="154"/>
    </row>
    <row r="20445" spans="8:20" x14ac:dyDescent="0.25">
      <c r="H20445" s="155"/>
      <c r="I20445" s="152"/>
      <c r="J20445" s="152"/>
      <c r="K20445" s="156"/>
      <c r="L20445" s="156"/>
      <c r="M20445" s="157"/>
      <c r="N20445" s="158"/>
      <c r="O20445" s="153"/>
      <c r="P20445" s="153"/>
      <c r="Q20445" s="153"/>
      <c r="R20445" s="153"/>
      <c r="S20445" s="152"/>
      <c r="T20445" s="154"/>
    </row>
    <row r="20446" spans="8:20" x14ac:dyDescent="0.25">
      <c r="H20446" s="155"/>
      <c r="I20446" s="152"/>
      <c r="J20446" s="152"/>
      <c r="K20446" s="156"/>
      <c r="L20446" s="156"/>
      <c r="M20446" s="157"/>
      <c r="N20446" s="158"/>
      <c r="O20446" s="153"/>
      <c r="P20446" s="153"/>
      <c r="Q20446" s="153"/>
      <c r="R20446" s="153"/>
      <c r="S20446" s="152"/>
      <c r="T20446" s="154"/>
    </row>
    <row r="20447" spans="8:20" x14ac:dyDescent="0.25">
      <c r="H20447" s="155"/>
      <c r="I20447" s="152"/>
      <c r="J20447" s="152"/>
      <c r="K20447" s="156"/>
      <c r="L20447" s="156"/>
      <c r="M20447" s="157"/>
      <c r="N20447" s="158"/>
      <c r="O20447" s="153"/>
      <c r="P20447" s="153"/>
      <c r="Q20447" s="153"/>
      <c r="R20447" s="153"/>
      <c r="S20447" s="152"/>
      <c r="T20447" s="154"/>
    </row>
    <row r="20448" spans="8:20" x14ac:dyDescent="0.25">
      <c r="H20448" s="155"/>
      <c r="I20448" s="152"/>
      <c r="J20448" s="152"/>
      <c r="K20448" s="156"/>
      <c r="L20448" s="156"/>
      <c r="M20448" s="157"/>
      <c r="N20448" s="158"/>
      <c r="O20448" s="153"/>
      <c r="P20448" s="153"/>
      <c r="Q20448" s="153"/>
      <c r="R20448" s="153"/>
      <c r="S20448" s="152"/>
      <c r="T20448" s="154"/>
    </row>
    <row r="20449" spans="8:20" x14ac:dyDescent="0.25">
      <c r="H20449" s="155"/>
      <c r="I20449" s="152"/>
      <c r="J20449" s="152"/>
      <c r="K20449" s="156"/>
      <c r="L20449" s="156"/>
      <c r="M20449" s="157"/>
      <c r="N20449" s="158"/>
      <c r="O20449" s="153"/>
      <c r="P20449" s="153"/>
      <c r="Q20449" s="153"/>
      <c r="R20449" s="153"/>
      <c r="S20449" s="152"/>
      <c r="T20449" s="154"/>
    </row>
    <row r="20450" spans="8:20" x14ac:dyDescent="0.25">
      <c r="H20450" s="155"/>
      <c r="I20450" s="152"/>
      <c r="J20450" s="152"/>
      <c r="K20450" s="156"/>
      <c r="L20450" s="156"/>
      <c r="M20450" s="157"/>
      <c r="N20450" s="158"/>
      <c r="O20450" s="153"/>
      <c r="P20450" s="153"/>
      <c r="Q20450" s="153"/>
      <c r="R20450" s="153"/>
      <c r="S20450" s="152"/>
      <c r="T20450" s="154"/>
    </row>
    <row r="20451" spans="8:20" x14ac:dyDescent="0.25">
      <c r="H20451" s="155"/>
      <c r="I20451" s="152"/>
      <c r="J20451" s="152"/>
      <c r="K20451" s="156"/>
      <c r="L20451" s="156"/>
      <c r="M20451" s="157"/>
      <c r="N20451" s="158"/>
      <c r="O20451" s="153"/>
      <c r="P20451" s="153"/>
      <c r="Q20451" s="153"/>
      <c r="R20451" s="153"/>
      <c r="S20451" s="152"/>
      <c r="T20451" s="154"/>
    </row>
    <row r="20452" spans="8:20" x14ac:dyDescent="0.25">
      <c r="H20452" s="155"/>
      <c r="I20452" s="152"/>
      <c r="J20452" s="152"/>
      <c r="K20452" s="156"/>
      <c r="L20452" s="156"/>
      <c r="M20452" s="157"/>
      <c r="N20452" s="158"/>
      <c r="O20452" s="153"/>
      <c r="P20452" s="153"/>
      <c r="Q20452" s="153"/>
      <c r="R20452" s="153"/>
      <c r="S20452" s="152"/>
      <c r="T20452" s="154"/>
    </row>
    <row r="20453" spans="8:20" x14ac:dyDescent="0.25">
      <c r="H20453" s="155"/>
      <c r="I20453" s="152"/>
      <c r="J20453" s="152"/>
      <c r="K20453" s="156"/>
      <c r="L20453" s="156"/>
      <c r="M20453" s="157"/>
      <c r="N20453" s="158"/>
      <c r="O20453" s="153"/>
      <c r="P20453" s="153"/>
      <c r="Q20453" s="153"/>
      <c r="R20453" s="153"/>
      <c r="S20453" s="152"/>
      <c r="T20453" s="154"/>
    </row>
    <row r="20454" spans="8:20" x14ac:dyDescent="0.25">
      <c r="H20454" s="155"/>
      <c r="I20454" s="152"/>
      <c r="J20454" s="152"/>
      <c r="K20454" s="156"/>
      <c r="L20454" s="156"/>
      <c r="M20454" s="157"/>
      <c r="N20454" s="158"/>
      <c r="O20454" s="153"/>
      <c r="P20454" s="153"/>
      <c r="Q20454" s="153"/>
      <c r="R20454" s="153"/>
      <c r="S20454" s="152"/>
      <c r="T20454" s="154"/>
    </row>
    <row r="20455" spans="8:20" x14ac:dyDescent="0.25">
      <c r="H20455" s="155"/>
      <c r="I20455" s="152"/>
      <c r="J20455" s="152"/>
      <c r="K20455" s="156"/>
      <c r="L20455" s="156"/>
      <c r="M20455" s="157"/>
      <c r="N20455" s="158"/>
      <c r="O20455" s="153"/>
      <c r="P20455" s="153"/>
      <c r="Q20455" s="153"/>
      <c r="R20455" s="153"/>
      <c r="S20455" s="152"/>
      <c r="T20455" s="154"/>
    </row>
    <row r="20456" spans="8:20" x14ac:dyDescent="0.25">
      <c r="H20456" s="155"/>
      <c r="I20456" s="152"/>
      <c r="J20456" s="152"/>
      <c r="K20456" s="156"/>
      <c r="L20456" s="156"/>
      <c r="M20456" s="157"/>
      <c r="N20456" s="158"/>
      <c r="O20456" s="153"/>
      <c r="P20456" s="153"/>
      <c r="Q20456" s="153"/>
      <c r="R20456" s="153"/>
      <c r="S20456" s="152"/>
      <c r="T20456" s="154"/>
    </row>
    <row r="20457" spans="8:20" x14ac:dyDescent="0.25">
      <c r="H20457" s="155"/>
      <c r="I20457" s="152"/>
      <c r="J20457" s="152"/>
      <c r="K20457" s="156"/>
      <c r="L20457" s="156"/>
      <c r="M20457" s="157"/>
      <c r="N20457" s="158"/>
      <c r="O20457" s="153"/>
      <c r="P20457" s="153"/>
      <c r="Q20457" s="153"/>
      <c r="R20457" s="153"/>
      <c r="S20457" s="152"/>
      <c r="T20457" s="154"/>
    </row>
    <row r="20458" spans="8:20" x14ac:dyDescent="0.25">
      <c r="H20458" s="155"/>
      <c r="I20458" s="152"/>
      <c r="J20458" s="152"/>
      <c r="K20458" s="156"/>
      <c r="L20458" s="156"/>
      <c r="M20458" s="157"/>
      <c r="N20458" s="158"/>
      <c r="O20458" s="153"/>
      <c r="P20458" s="153"/>
      <c r="Q20458" s="153"/>
      <c r="R20458" s="153"/>
      <c r="S20458" s="152"/>
      <c r="T20458" s="154"/>
    </row>
    <row r="20459" spans="8:20" x14ac:dyDescent="0.25">
      <c r="H20459" s="155"/>
      <c r="I20459" s="152"/>
      <c r="J20459" s="152"/>
      <c r="K20459" s="156"/>
      <c r="L20459" s="156"/>
      <c r="M20459" s="157"/>
      <c r="N20459" s="158"/>
      <c r="O20459" s="153"/>
      <c r="P20459" s="153"/>
      <c r="Q20459" s="153"/>
      <c r="R20459" s="153"/>
      <c r="S20459" s="152"/>
      <c r="T20459" s="154"/>
    </row>
    <row r="20460" spans="8:20" x14ac:dyDescent="0.25">
      <c r="H20460" s="155"/>
      <c r="I20460" s="152"/>
      <c r="J20460" s="152"/>
      <c r="K20460" s="156"/>
      <c r="L20460" s="156"/>
      <c r="M20460" s="157"/>
      <c r="N20460" s="158"/>
      <c r="O20460" s="153"/>
      <c r="P20460" s="153"/>
      <c r="Q20460" s="153"/>
      <c r="R20460" s="153"/>
      <c r="S20460" s="152"/>
      <c r="T20460" s="154"/>
    </row>
    <row r="20461" spans="8:20" x14ac:dyDescent="0.25">
      <c r="H20461" s="155"/>
      <c r="I20461" s="152"/>
      <c r="J20461" s="152"/>
      <c r="K20461" s="156"/>
      <c r="L20461" s="156"/>
      <c r="M20461" s="157"/>
      <c r="N20461" s="158"/>
      <c r="O20461" s="153"/>
      <c r="P20461" s="153"/>
      <c r="Q20461" s="153"/>
      <c r="R20461" s="153"/>
      <c r="S20461" s="152"/>
      <c r="T20461" s="154"/>
    </row>
    <row r="20462" spans="8:20" x14ac:dyDescent="0.25">
      <c r="H20462" s="155"/>
      <c r="I20462" s="152"/>
      <c r="J20462" s="152"/>
      <c r="K20462" s="156"/>
      <c r="L20462" s="156"/>
      <c r="M20462" s="157"/>
      <c r="N20462" s="158"/>
      <c r="O20462" s="153"/>
      <c r="P20462" s="153"/>
      <c r="Q20462" s="153"/>
      <c r="R20462" s="153"/>
      <c r="S20462" s="152"/>
      <c r="T20462" s="154"/>
    </row>
    <row r="20463" spans="8:20" x14ac:dyDescent="0.25">
      <c r="H20463" s="155"/>
      <c r="I20463" s="152"/>
      <c r="J20463" s="152"/>
      <c r="K20463" s="156"/>
      <c r="L20463" s="156"/>
      <c r="M20463" s="157"/>
      <c r="N20463" s="158"/>
      <c r="O20463" s="153"/>
      <c r="P20463" s="153"/>
      <c r="Q20463" s="153"/>
      <c r="R20463" s="153"/>
      <c r="S20463" s="152"/>
      <c r="T20463" s="154"/>
    </row>
    <row r="20464" spans="8:20" x14ac:dyDescent="0.25">
      <c r="H20464" s="155"/>
      <c r="I20464" s="152"/>
      <c r="J20464" s="152"/>
      <c r="K20464" s="156"/>
      <c r="L20464" s="156"/>
      <c r="M20464" s="157"/>
      <c r="N20464" s="158"/>
      <c r="O20464" s="153"/>
      <c r="P20464" s="153"/>
      <c r="Q20464" s="153"/>
      <c r="R20464" s="153"/>
      <c r="S20464" s="152"/>
      <c r="T20464" s="154"/>
    </row>
    <row r="20465" spans="8:20" x14ac:dyDescent="0.25">
      <c r="H20465" s="155"/>
      <c r="I20465" s="152"/>
      <c r="J20465" s="152"/>
      <c r="K20465" s="156"/>
      <c r="L20465" s="156"/>
      <c r="M20465" s="157"/>
      <c r="N20465" s="158"/>
      <c r="O20465" s="153"/>
      <c r="P20465" s="153"/>
      <c r="Q20465" s="153"/>
      <c r="R20465" s="153"/>
      <c r="S20465" s="152"/>
      <c r="T20465" s="154"/>
    </row>
    <row r="20466" spans="8:20" x14ac:dyDescent="0.25">
      <c r="H20466" s="155"/>
      <c r="I20466" s="152"/>
      <c r="J20466" s="152"/>
      <c r="K20466" s="156"/>
      <c r="L20466" s="156"/>
      <c r="M20466" s="157"/>
      <c r="N20466" s="158"/>
      <c r="O20466" s="153"/>
      <c r="P20466" s="153"/>
      <c r="Q20466" s="153"/>
      <c r="R20466" s="153"/>
      <c r="S20466" s="152"/>
      <c r="T20466" s="154"/>
    </row>
    <row r="20467" spans="8:20" x14ac:dyDescent="0.25">
      <c r="H20467" s="155"/>
      <c r="I20467" s="152"/>
      <c r="J20467" s="152"/>
      <c r="K20467" s="156"/>
      <c r="L20467" s="156"/>
      <c r="M20467" s="157"/>
      <c r="N20467" s="158"/>
      <c r="O20467" s="153"/>
      <c r="P20467" s="153"/>
      <c r="Q20467" s="153"/>
      <c r="R20467" s="153"/>
      <c r="S20467" s="152"/>
      <c r="T20467" s="154"/>
    </row>
    <row r="20468" spans="8:20" x14ac:dyDescent="0.25">
      <c r="H20468" s="155"/>
      <c r="I20468" s="152"/>
      <c r="J20468" s="152"/>
      <c r="K20468" s="156"/>
      <c r="L20468" s="156"/>
      <c r="M20468" s="157"/>
      <c r="N20468" s="158"/>
      <c r="O20468" s="153"/>
      <c r="P20468" s="153"/>
      <c r="Q20468" s="153"/>
      <c r="R20468" s="153"/>
      <c r="S20468" s="152"/>
      <c r="T20468" s="154"/>
    </row>
    <row r="20469" spans="8:20" x14ac:dyDescent="0.25">
      <c r="H20469" s="155"/>
      <c r="I20469" s="152"/>
      <c r="J20469" s="152"/>
      <c r="K20469" s="156"/>
      <c r="L20469" s="156"/>
      <c r="M20469" s="157"/>
      <c r="N20469" s="158"/>
      <c r="O20469" s="153"/>
      <c r="P20469" s="153"/>
      <c r="Q20469" s="153"/>
      <c r="R20469" s="153"/>
      <c r="S20469" s="152"/>
      <c r="T20469" s="154"/>
    </row>
    <row r="20470" spans="8:20" x14ac:dyDescent="0.25">
      <c r="H20470" s="155"/>
      <c r="I20470" s="152"/>
      <c r="J20470" s="152"/>
      <c r="K20470" s="156"/>
      <c r="L20470" s="156"/>
      <c r="M20470" s="157"/>
      <c r="N20470" s="158"/>
      <c r="O20470" s="153"/>
      <c r="P20470" s="153"/>
      <c r="Q20470" s="153"/>
      <c r="R20470" s="153"/>
      <c r="S20470" s="152"/>
      <c r="T20470" s="154"/>
    </row>
    <row r="20471" spans="8:20" x14ac:dyDescent="0.25">
      <c r="H20471" s="155"/>
      <c r="I20471" s="152"/>
      <c r="J20471" s="152"/>
      <c r="K20471" s="156"/>
      <c r="L20471" s="156"/>
      <c r="M20471" s="157"/>
      <c r="N20471" s="158"/>
      <c r="O20471" s="153"/>
      <c r="P20471" s="153"/>
      <c r="Q20471" s="153"/>
      <c r="R20471" s="153"/>
      <c r="S20471" s="152"/>
      <c r="T20471" s="154"/>
    </row>
    <row r="20472" spans="8:20" x14ac:dyDescent="0.25">
      <c r="H20472" s="155"/>
      <c r="I20472" s="152"/>
      <c r="J20472" s="152"/>
      <c r="K20472" s="156"/>
      <c r="L20472" s="156"/>
      <c r="M20472" s="157"/>
      <c r="N20472" s="158"/>
      <c r="O20472" s="153"/>
      <c r="P20472" s="153"/>
      <c r="Q20472" s="153"/>
      <c r="R20472" s="153"/>
      <c r="S20472" s="152"/>
      <c r="T20472" s="154"/>
    </row>
    <row r="20473" spans="8:20" x14ac:dyDescent="0.25">
      <c r="H20473" s="155"/>
      <c r="I20473" s="152"/>
      <c r="J20473" s="152"/>
      <c r="K20473" s="156"/>
      <c r="L20473" s="156"/>
      <c r="M20473" s="157"/>
      <c r="N20473" s="158"/>
      <c r="O20473" s="153"/>
      <c r="P20473" s="153"/>
      <c r="Q20473" s="153"/>
      <c r="R20473" s="153"/>
      <c r="S20473" s="152"/>
      <c r="T20473" s="154"/>
    </row>
    <row r="20474" spans="8:20" x14ac:dyDescent="0.25">
      <c r="H20474" s="155"/>
      <c r="I20474" s="152"/>
      <c r="J20474" s="152"/>
      <c r="K20474" s="156"/>
      <c r="L20474" s="156"/>
      <c r="M20474" s="157"/>
      <c r="N20474" s="158"/>
      <c r="O20474" s="153"/>
      <c r="P20474" s="153"/>
      <c r="Q20474" s="153"/>
      <c r="R20474" s="153"/>
      <c r="S20474" s="152"/>
      <c r="T20474" s="154"/>
    </row>
    <row r="20475" spans="8:20" x14ac:dyDescent="0.25">
      <c r="H20475" s="155"/>
      <c r="I20475" s="152"/>
      <c r="J20475" s="152"/>
      <c r="K20475" s="156"/>
      <c r="L20475" s="156"/>
      <c r="M20475" s="157"/>
      <c r="N20475" s="158"/>
      <c r="O20475" s="153"/>
      <c r="P20475" s="153"/>
      <c r="Q20475" s="153"/>
      <c r="R20475" s="153"/>
      <c r="S20475" s="152"/>
      <c r="T20475" s="154"/>
    </row>
    <row r="20476" spans="8:20" x14ac:dyDescent="0.25">
      <c r="H20476" s="155"/>
      <c r="I20476" s="152"/>
      <c r="J20476" s="152"/>
      <c r="K20476" s="156"/>
      <c r="L20476" s="156"/>
      <c r="M20476" s="157"/>
      <c r="N20476" s="158"/>
      <c r="O20476" s="153"/>
      <c r="P20476" s="153"/>
      <c r="Q20476" s="153"/>
      <c r="R20476" s="153"/>
      <c r="S20476" s="152"/>
      <c r="T20476" s="154"/>
    </row>
    <row r="20477" spans="8:20" x14ac:dyDescent="0.25">
      <c r="H20477" s="155"/>
      <c r="I20477" s="152"/>
      <c r="J20477" s="152"/>
      <c r="K20477" s="156"/>
      <c r="L20477" s="156"/>
      <c r="M20477" s="157"/>
      <c r="N20477" s="158"/>
      <c r="O20477" s="153"/>
      <c r="P20477" s="153"/>
      <c r="Q20477" s="153"/>
      <c r="R20477" s="153"/>
      <c r="S20477" s="152"/>
      <c r="T20477" s="154"/>
    </row>
    <row r="20478" spans="8:20" x14ac:dyDescent="0.25">
      <c r="H20478" s="155"/>
      <c r="I20478" s="152"/>
      <c r="J20478" s="152"/>
      <c r="K20478" s="156"/>
      <c r="L20478" s="156"/>
      <c r="M20478" s="157"/>
      <c r="N20478" s="158"/>
      <c r="O20478" s="153"/>
      <c r="P20478" s="153"/>
      <c r="Q20478" s="153"/>
      <c r="R20478" s="153"/>
      <c r="S20478" s="152"/>
      <c r="T20478" s="154"/>
    </row>
    <row r="20479" spans="8:20" x14ac:dyDescent="0.25">
      <c r="H20479" s="155"/>
      <c r="I20479" s="152"/>
      <c r="J20479" s="152"/>
      <c r="K20479" s="156"/>
      <c r="L20479" s="156"/>
      <c r="M20479" s="157"/>
      <c r="N20479" s="158"/>
      <c r="O20479" s="153"/>
      <c r="P20479" s="153"/>
      <c r="Q20479" s="153"/>
      <c r="R20479" s="153"/>
      <c r="S20479" s="152"/>
      <c r="T20479" s="154"/>
    </row>
    <row r="20480" spans="8:20" x14ac:dyDescent="0.25">
      <c r="H20480" s="155"/>
      <c r="I20480" s="152"/>
      <c r="J20480" s="152"/>
      <c r="K20480" s="156"/>
      <c r="L20480" s="156"/>
      <c r="M20480" s="157"/>
      <c r="N20480" s="158"/>
      <c r="O20480" s="153"/>
      <c r="P20480" s="153"/>
      <c r="Q20480" s="153"/>
      <c r="R20480" s="153"/>
      <c r="S20480" s="152"/>
      <c r="T20480" s="154"/>
    </row>
    <row r="20481" spans="8:20" x14ac:dyDescent="0.25">
      <c r="H20481" s="155"/>
      <c r="I20481" s="152"/>
      <c r="J20481" s="152"/>
      <c r="K20481" s="156"/>
      <c r="L20481" s="156"/>
      <c r="M20481" s="157"/>
      <c r="N20481" s="158"/>
      <c r="O20481" s="153"/>
      <c r="P20481" s="153"/>
      <c r="Q20481" s="153"/>
      <c r="R20481" s="153"/>
      <c r="S20481" s="152"/>
      <c r="T20481" s="154"/>
    </row>
    <row r="20482" spans="8:20" x14ac:dyDescent="0.25">
      <c r="H20482" s="155"/>
      <c r="I20482" s="152"/>
      <c r="J20482" s="152"/>
      <c r="K20482" s="156"/>
      <c r="L20482" s="156"/>
      <c r="M20482" s="157"/>
      <c r="N20482" s="158"/>
      <c r="O20482" s="153"/>
      <c r="P20482" s="153"/>
      <c r="Q20482" s="153"/>
      <c r="R20482" s="153"/>
      <c r="S20482" s="152"/>
      <c r="T20482" s="154"/>
    </row>
    <row r="20483" spans="8:20" x14ac:dyDescent="0.25">
      <c r="H20483" s="155"/>
      <c r="I20483" s="152"/>
      <c r="J20483" s="152"/>
      <c r="K20483" s="156"/>
      <c r="L20483" s="156"/>
      <c r="M20483" s="157"/>
      <c r="N20483" s="158"/>
      <c r="O20483" s="153"/>
      <c r="P20483" s="153"/>
      <c r="Q20483" s="153"/>
      <c r="R20483" s="153"/>
      <c r="S20483" s="152"/>
      <c r="T20483" s="154"/>
    </row>
    <row r="20484" spans="8:20" x14ac:dyDescent="0.25">
      <c r="H20484" s="155"/>
      <c r="I20484" s="152"/>
      <c r="J20484" s="152"/>
      <c r="K20484" s="156"/>
      <c r="L20484" s="156"/>
      <c r="M20484" s="157"/>
      <c r="N20484" s="158"/>
      <c r="O20484" s="153"/>
      <c r="P20484" s="153"/>
      <c r="Q20484" s="153"/>
      <c r="R20484" s="153"/>
      <c r="S20484" s="152"/>
      <c r="T20484" s="154"/>
    </row>
    <row r="20485" spans="8:20" x14ac:dyDescent="0.25">
      <c r="H20485" s="155"/>
      <c r="I20485" s="152"/>
      <c r="J20485" s="152"/>
      <c r="K20485" s="156"/>
      <c r="L20485" s="156"/>
      <c r="M20485" s="157"/>
      <c r="N20485" s="158"/>
      <c r="O20485" s="153"/>
      <c r="P20485" s="153"/>
      <c r="Q20485" s="153"/>
      <c r="R20485" s="153"/>
      <c r="S20485" s="152"/>
      <c r="T20485" s="154"/>
    </row>
    <row r="20486" spans="8:20" x14ac:dyDescent="0.25">
      <c r="H20486" s="155"/>
      <c r="I20486" s="152"/>
      <c r="J20486" s="152"/>
      <c r="K20486" s="156"/>
      <c r="L20486" s="156"/>
      <c r="M20486" s="157"/>
      <c r="N20486" s="158"/>
      <c r="O20486" s="153"/>
      <c r="P20486" s="153"/>
      <c r="Q20486" s="153"/>
      <c r="R20486" s="153"/>
      <c r="S20486" s="152"/>
      <c r="T20486" s="154"/>
    </row>
    <row r="20487" spans="8:20" x14ac:dyDescent="0.25">
      <c r="H20487" s="155"/>
      <c r="I20487" s="152"/>
      <c r="J20487" s="152"/>
      <c r="K20487" s="156"/>
      <c r="L20487" s="156"/>
      <c r="M20487" s="157"/>
      <c r="N20487" s="158"/>
      <c r="O20487" s="153"/>
      <c r="P20487" s="153"/>
      <c r="Q20487" s="153"/>
      <c r="R20487" s="153"/>
      <c r="S20487" s="152"/>
      <c r="T20487" s="154"/>
    </row>
    <row r="20488" spans="8:20" x14ac:dyDescent="0.25">
      <c r="H20488" s="155"/>
      <c r="I20488" s="152"/>
      <c r="J20488" s="152"/>
      <c r="K20488" s="156"/>
      <c r="L20488" s="156"/>
      <c r="M20488" s="157"/>
      <c r="N20488" s="158"/>
      <c r="O20488" s="153"/>
      <c r="P20488" s="153"/>
      <c r="Q20488" s="153"/>
      <c r="R20488" s="153"/>
      <c r="S20488" s="152"/>
      <c r="T20488" s="154"/>
    </row>
    <row r="20489" spans="8:20" x14ac:dyDescent="0.25">
      <c r="H20489" s="155"/>
      <c r="I20489" s="152"/>
      <c r="J20489" s="152"/>
      <c r="K20489" s="156"/>
      <c r="L20489" s="156"/>
      <c r="M20489" s="157"/>
      <c r="N20489" s="158"/>
      <c r="O20489" s="153"/>
      <c r="P20489" s="153"/>
      <c r="Q20489" s="153"/>
      <c r="R20489" s="153"/>
      <c r="S20489" s="152"/>
      <c r="T20489" s="154"/>
    </row>
    <row r="20490" spans="8:20" x14ac:dyDescent="0.25">
      <c r="H20490" s="155"/>
      <c r="I20490" s="152"/>
      <c r="J20490" s="152"/>
      <c r="K20490" s="156"/>
      <c r="L20490" s="156"/>
      <c r="M20490" s="157"/>
      <c r="N20490" s="158"/>
      <c r="O20490" s="153"/>
      <c r="P20490" s="153"/>
      <c r="Q20490" s="153"/>
      <c r="R20490" s="153"/>
      <c r="S20490" s="152"/>
      <c r="T20490" s="154"/>
    </row>
    <row r="20491" spans="8:20" x14ac:dyDescent="0.25">
      <c r="H20491" s="155"/>
      <c r="I20491" s="152"/>
      <c r="J20491" s="152"/>
      <c r="K20491" s="156"/>
      <c r="L20491" s="156"/>
      <c r="M20491" s="157"/>
      <c r="N20491" s="158"/>
      <c r="O20491" s="153"/>
      <c r="P20491" s="153"/>
      <c r="Q20491" s="153"/>
      <c r="R20491" s="153"/>
      <c r="S20491" s="152"/>
      <c r="T20491" s="154"/>
    </row>
    <row r="20492" spans="8:20" x14ac:dyDescent="0.25">
      <c r="H20492" s="155"/>
      <c r="I20492" s="152"/>
      <c r="J20492" s="152"/>
      <c r="K20492" s="156"/>
      <c r="L20492" s="156"/>
      <c r="M20492" s="157"/>
      <c r="N20492" s="158"/>
      <c r="O20492" s="153"/>
      <c r="P20492" s="153"/>
      <c r="Q20492" s="153"/>
      <c r="R20492" s="153"/>
      <c r="S20492" s="152"/>
      <c r="T20492" s="154"/>
    </row>
    <row r="20493" spans="8:20" x14ac:dyDescent="0.25">
      <c r="H20493" s="155"/>
      <c r="I20493" s="152"/>
      <c r="J20493" s="152"/>
      <c r="K20493" s="156"/>
      <c r="L20493" s="156"/>
      <c r="M20493" s="157"/>
      <c r="N20493" s="158"/>
      <c r="O20493" s="153"/>
      <c r="P20493" s="153"/>
      <c r="Q20493" s="153"/>
      <c r="R20493" s="153"/>
      <c r="S20493" s="152"/>
      <c r="T20493" s="154"/>
    </row>
    <row r="20494" spans="8:20" x14ac:dyDescent="0.25">
      <c r="H20494" s="155"/>
      <c r="I20494" s="152"/>
      <c r="J20494" s="152"/>
      <c r="K20494" s="156"/>
      <c r="L20494" s="156"/>
      <c r="M20494" s="157"/>
      <c r="N20494" s="158"/>
      <c r="O20494" s="153"/>
      <c r="P20494" s="153"/>
      <c r="Q20494" s="153"/>
      <c r="R20494" s="153"/>
      <c r="S20494" s="152"/>
      <c r="T20494" s="154"/>
    </row>
    <row r="20495" spans="8:20" x14ac:dyDescent="0.25">
      <c r="H20495" s="155"/>
      <c r="I20495" s="152"/>
      <c r="J20495" s="152"/>
      <c r="K20495" s="156"/>
      <c r="L20495" s="156"/>
      <c r="M20495" s="157"/>
      <c r="N20495" s="158"/>
      <c r="O20495" s="153"/>
      <c r="P20495" s="153"/>
      <c r="Q20495" s="153"/>
      <c r="R20495" s="153"/>
      <c r="S20495" s="152"/>
      <c r="T20495" s="154"/>
    </row>
    <row r="20496" spans="8:20" x14ac:dyDescent="0.25">
      <c r="H20496" s="155"/>
      <c r="I20496" s="152"/>
      <c r="J20496" s="152"/>
      <c r="K20496" s="156"/>
      <c r="L20496" s="156"/>
      <c r="M20496" s="157"/>
      <c r="N20496" s="158"/>
      <c r="O20496" s="153"/>
      <c r="P20496" s="153"/>
      <c r="Q20496" s="153"/>
      <c r="R20496" s="153"/>
      <c r="S20496" s="152"/>
      <c r="T20496" s="154"/>
    </row>
    <row r="20497" spans="8:20" x14ac:dyDescent="0.25">
      <c r="H20497" s="155"/>
      <c r="I20497" s="152"/>
      <c r="J20497" s="152"/>
      <c r="K20497" s="156"/>
      <c r="L20497" s="156"/>
      <c r="M20497" s="157"/>
      <c r="N20497" s="158"/>
      <c r="O20497" s="153"/>
      <c r="P20497" s="153"/>
      <c r="Q20497" s="153"/>
      <c r="R20497" s="153"/>
      <c r="S20497" s="152"/>
      <c r="T20497" s="154"/>
    </row>
    <row r="20498" spans="8:20" x14ac:dyDescent="0.25">
      <c r="H20498" s="155"/>
      <c r="I20498" s="152"/>
      <c r="J20498" s="152"/>
      <c r="K20498" s="156"/>
      <c r="L20498" s="156"/>
      <c r="M20498" s="157"/>
      <c r="N20498" s="158"/>
      <c r="O20498" s="153"/>
      <c r="P20498" s="153"/>
      <c r="Q20498" s="153"/>
      <c r="R20498" s="153"/>
      <c r="S20498" s="152"/>
      <c r="T20498" s="154"/>
    </row>
    <row r="20499" spans="8:20" x14ac:dyDescent="0.25">
      <c r="H20499" s="155"/>
      <c r="I20499" s="152"/>
      <c r="J20499" s="152"/>
      <c r="K20499" s="156"/>
      <c r="L20499" s="156"/>
      <c r="M20499" s="157"/>
      <c r="N20499" s="158"/>
      <c r="O20499" s="153"/>
      <c r="P20499" s="153"/>
      <c r="Q20499" s="153"/>
      <c r="R20499" s="153"/>
      <c r="S20499" s="152"/>
      <c r="T20499" s="154"/>
    </row>
    <row r="20500" spans="8:20" x14ac:dyDescent="0.25">
      <c r="H20500" s="155"/>
      <c r="I20500" s="152"/>
      <c r="J20500" s="152"/>
      <c r="K20500" s="156"/>
      <c r="L20500" s="156"/>
      <c r="M20500" s="157"/>
      <c r="N20500" s="158"/>
      <c r="O20500" s="153"/>
      <c r="P20500" s="153"/>
      <c r="Q20500" s="153"/>
      <c r="R20500" s="153"/>
      <c r="S20500" s="152"/>
      <c r="T20500" s="154"/>
    </row>
    <row r="20501" spans="8:20" x14ac:dyDescent="0.25">
      <c r="H20501" s="155"/>
      <c r="I20501" s="152"/>
      <c r="J20501" s="152"/>
      <c r="K20501" s="156"/>
      <c r="L20501" s="156"/>
      <c r="M20501" s="157"/>
      <c r="N20501" s="158"/>
      <c r="O20501" s="153"/>
      <c r="P20501" s="153"/>
      <c r="Q20501" s="153"/>
      <c r="R20501" s="153"/>
      <c r="S20501" s="152"/>
      <c r="T20501" s="154"/>
    </row>
    <row r="20502" spans="8:20" x14ac:dyDescent="0.25">
      <c r="H20502" s="155"/>
      <c r="I20502" s="152"/>
      <c r="J20502" s="152"/>
      <c r="K20502" s="156"/>
      <c r="L20502" s="156"/>
      <c r="M20502" s="157"/>
      <c r="N20502" s="158"/>
      <c r="O20502" s="153"/>
      <c r="P20502" s="153"/>
      <c r="Q20502" s="153"/>
      <c r="R20502" s="153"/>
      <c r="S20502" s="152"/>
      <c r="T20502" s="154"/>
    </row>
    <row r="20503" spans="8:20" x14ac:dyDescent="0.25">
      <c r="H20503" s="155"/>
      <c r="I20503" s="152"/>
      <c r="J20503" s="152"/>
      <c r="K20503" s="156"/>
      <c r="L20503" s="156"/>
      <c r="M20503" s="157"/>
      <c r="N20503" s="158"/>
      <c r="O20503" s="153"/>
      <c r="P20503" s="153"/>
      <c r="Q20503" s="153"/>
      <c r="R20503" s="153"/>
      <c r="S20503" s="152"/>
      <c r="T20503" s="154"/>
    </row>
    <row r="20504" spans="8:20" x14ac:dyDescent="0.25">
      <c r="H20504" s="155"/>
      <c r="I20504" s="152"/>
      <c r="J20504" s="152"/>
      <c r="K20504" s="156"/>
      <c r="L20504" s="156"/>
      <c r="M20504" s="157"/>
      <c r="N20504" s="158"/>
      <c r="O20504" s="153"/>
      <c r="P20504" s="153"/>
      <c r="Q20504" s="153"/>
      <c r="R20504" s="153"/>
      <c r="S20504" s="152"/>
      <c r="T20504" s="154"/>
    </row>
    <row r="20505" spans="8:20" x14ac:dyDescent="0.25">
      <c r="H20505" s="155"/>
      <c r="I20505" s="152"/>
      <c r="J20505" s="152"/>
      <c r="K20505" s="156"/>
      <c r="L20505" s="156"/>
      <c r="M20505" s="157"/>
      <c r="N20505" s="158"/>
      <c r="O20505" s="153"/>
      <c r="P20505" s="153"/>
      <c r="Q20505" s="153"/>
      <c r="R20505" s="153"/>
      <c r="S20505" s="152"/>
      <c r="T20505" s="154"/>
    </row>
    <row r="20506" spans="8:20" x14ac:dyDescent="0.25">
      <c r="H20506" s="155"/>
      <c r="I20506" s="152"/>
      <c r="J20506" s="152"/>
      <c r="K20506" s="156"/>
      <c r="L20506" s="156"/>
      <c r="M20506" s="157"/>
      <c r="N20506" s="158"/>
      <c r="O20506" s="153"/>
      <c r="P20506" s="153"/>
      <c r="Q20506" s="153"/>
      <c r="R20506" s="153"/>
      <c r="S20506" s="152"/>
      <c r="T20506" s="154"/>
    </row>
    <row r="20507" spans="8:20" x14ac:dyDescent="0.25">
      <c r="H20507" s="155"/>
      <c r="I20507" s="152"/>
      <c r="J20507" s="152"/>
      <c r="K20507" s="156"/>
      <c r="L20507" s="156"/>
      <c r="M20507" s="157"/>
      <c r="N20507" s="158"/>
      <c r="O20507" s="153"/>
      <c r="P20507" s="153"/>
      <c r="Q20507" s="153"/>
      <c r="R20507" s="153"/>
      <c r="S20507" s="152"/>
      <c r="T20507" s="154"/>
    </row>
    <row r="20508" spans="8:20" x14ac:dyDescent="0.25">
      <c r="H20508" s="155"/>
      <c r="I20508" s="152"/>
      <c r="J20508" s="152"/>
      <c r="K20508" s="156"/>
      <c r="L20508" s="156"/>
      <c r="M20508" s="157"/>
      <c r="N20508" s="158"/>
      <c r="O20508" s="153"/>
      <c r="P20508" s="153"/>
      <c r="Q20508" s="153"/>
      <c r="R20508" s="153"/>
      <c r="S20508" s="152"/>
      <c r="T20508" s="154"/>
    </row>
    <row r="20509" spans="8:20" x14ac:dyDescent="0.25">
      <c r="H20509" s="155"/>
      <c r="I20509" s="152"/>
      <c r="J20509" s="152"/>
      <c r="K20509" s="156"/>
      <c r="L20509" s="156"/>
      <c r="M20509" s="157"/>
      <c r="N20509" s="158"/>
      <c r="O20509" s="153"/>
      <c r="P20509" s="153"/>
      <c r="Q20509" s="153"/>
      <c r="R20509" s="153"/>
      <c r="S20509" s="152"/>
      <c r="T20509" s="154"/>
    </row>
    <row r="20510" spans="8:20" x14ac:dyDescent="0.25">
      <c r="H20510" s="155"/>
      <c r="I20510" s="152"/>
      <c r="J20510" s="152"/>
      <c r="K20510" s="156"/>
      <c r="L20510" s="156"/>
      <c r="M20510" s="157"/>
      <c r="N20510" s="158"/>
      <c r="O20510" s="153"/>
      <c r="P20510" s="153"/>
      <c r="Q20510" s="153"/>
      <c r="R20510" s="153"/>
      <c r="S20510" s="152"/>
      <c r="T20510" s="154"/>
    </row>
    <row r="20511" spans="8:20" x14ac:dyDescent="0.25">
      <c r="H20511" s="155"/>
      <c r="I20511" s="152"/>
      <c r="J20511" s="152"/>
      <c r="K20511" s="156"/>
      <c r="L20511" s="156"/>
      <c r="M20511" s="157"/>
      <c r="N20511" s="158"/>
      <c r="O20511" s="153"/>
      <c r="P20511" s="153"/>
      <c r="Q20511" s="153"/>
      <c r="R20511" s="153"/>
      <c r="S20511" s="152"/>
      <c r="T20511" s="154"/>
    </row>
    <row r="20512" spans="8:20" x14ac:dyDescent="0.25">
      <c r="H20512" s="155"/>
      <c r="I20512" s="152"/>
      <c r="J20512" s="152"/>
      <c r="K20512" s="156"/>
      <c r="L20512" s="156"/>
      <c r="M20512" s="157"/>
      <c r="N20512" s="158"/>
      <c r="O20512" s="153"/>
      <c r="P20512" s="153"/>
      <c r="Q20512" s="153"/>
      <c r="R20512" s="153"/>
      <c r="S20512" s="152"/>
      <c r="T20512" s="154"/>
    </row>
    <row r="20513" spans="8:20" x14ac:dyDescent="0.25">
      <c r="H20513" s="155"/>
      <c r="I20513" s="152"/>
      <c r="J20513" s="152"/>
      <c r="K20513" s="156"/>
      <c r="L20513" s="156"/>
      <c r="M20513" s="157"/>
      <c r="N20513" s="158"/>
      <c r="O20513" s="153"/>
      <c r="P20513" s="153"/>
      <c r="Q20513" s="153"/>
      <c r="R20513" s="153"/>
      <c r="S20513" s="152"/>
      <c r="T20513" s="154"/>
    </row>
    <row r="20514" spans="8:20" x14ac:dyDescent="0.25">
      <c r="H20514" s="155"/>
      <c r="I20514" s="152"/>
      <c r="J20514" s="152"/>
      <c r="K20514" s="156"/>
      <c r="L20514" s="156"/>
      <c r="M20514" s="157"/>
      <c r="N20514" s="158"/>
      <c r="O20514" s="153"/>
      <c r="P20514" s="153"/>
      <c r="Q20514" s="153"/>
      <c r="R20514" s="153"/>
      <c r="S20514" s="152"/>
      <c r="T20514" s="154"/>
    </row>
    <row r="20515" spans="8:20" x14ac:dyDescent="0.25">
      <c r="H20515" s="155"/>
      <c r="I20515" s="152"/>
      <c r="J20515" s="152"/>
      <c r="K20515" s="156"/>
      <c r="L20515" s="156"/>
      <c r="M20515" s="157"/>
      <c r="N20515" s="158"/>
      <c r="O20515" s="153"/>
      <c r="P20515" s="153"/>
      <c r="Q20515" s="153"/>
      <c r="R20515" s="153"/>
      <c r="S20515" s="152"/>
      <c r="T20515" s="154"/>
    </row>
    <row r="20516" spans="8:20" x14ac:dyDescent="0.25">
      <c r="H20516" s="155"/>
      <c r="I20516" s="152"/>
      <c r="J20516" s="152"/>
      <c r="K20516" s="156"/>
      <c r="L20516" s="156"/>
      <c r="M20516" s="157"/>
      <c r="N20516" s="158"/>
      <c r="O20516" s="153"/>
      <c r="P20516" s="153"/>
      <c r="Q20516" s="153"/>
      <c r="R20516" s="153"/>
      <c r="S20516" s="152"/>
      <c r="T20516" s="154"/>
    </row>
    <row r="20517" spans="8:20" x14ac:dyDescent="0.25">
      <c r="H20517" s="155"/>
      <c r="I20517" s="152"/>
      <c r="J20517" s="152"/>
      <c r="K20517" s="156"/>
      <c r="L20517" s="156"/>
      <c r="M20517" s="157"/>
      <c r="N20517" s="158"/>
      <c r="O20517" s="153"/>
      <c r="P20517" s="153"/>
      <c r="Q20517" s="153"/>
      <c r="R20517" s="153"/>
      <c r="S20517" s="152"/>
      <c r="T20517" s="154"/>
    </row>
    <row r="20518" spans="8:20" x14ac:dyDescent="0.25">
      <c r="H20518" s="155"/>
      <c r="I20518" s="152"/>
      <c r="J20518" s="152"/>
      <c r="K20518" s="156"/>
      <c r="L20518" s="156"/>
      <c r="M20518" s="157"/>
      <c r="N20518" s="158"/>
      <c r="O20518" s="153"/>
      <c r="P20518" s="153"/>
      <c r="Q20518" s="153"/>
      <c r="R20518" s="153"/>
      <c r="S20518" s="152"/>
      <c r="T20518" s="154"/>
    </row>
    <row r="20519" spans="8:20" x14ac:dyDescent="0.25">
      <c r="H20519" s="155"/>
      <c r="I20519" s="152"/>
      <c r="J20519" s="152"/>
      <c r="K20519" s="156"/>
      <c r="L20519" s="156"/>
      <c r="M20519" s="157"/>
      <c r="N20519" s="158"/>
      <c r="O20519" s="153"/>
      <c r="P20519" s="153"/>
      <c r="Q20519" s="153"/>
      <c r="R20519" s="153"/>
      <c r="S20519" s="152"/>
      <c r="T20519" s="154"/>
    </row>
    <row r="20520" spans="8:20" x14ac:dyDescent="0.25">
      <c r="H20520" s="155"/>
      <c r="I20520" s="152"/>
      <c r="J20520" s="152"/>
      <c r="K20520" s="156"/>
      <c r="L20520" s="156"/>
      <c r="M20520" s="157"/>
      <c r="N20520" s="158"/>
      <c r="O20520" s="153"/>
      <c r="P20520" s="153"/>
      <c r="Q20520" s="153"/>
      <c r="R20520" s="153"/>
      <c r="S20520" s="152"/>
      <c r="T20520" s="154"/>
    </row>
    <row r="20521" spans="8:20" x14ac:dyDescent="0.25">
      <c r="H20521" s="155"/>
      <c r="I20521" s="152"/>
      <c r="J20521" s="152"/>
      <c r="K20521" s="156"/>
      <c r="L20521" s="156"/>
      <c r="M20521" s="157"/>
      <c r="N20521" s="158"/>
      <c r="O20521" s="153"/>
      <c r="P20521" s="153"/>
      <c r="Q20521" s="153"/>
      <c r="R20521" s="153"/>
      <c r="S20521" s="152"/>
      <c r="T20521" s="154"/>
    </row>
    <row r="20522" spans="8:20" x14ac:dyDescent="0.25">
      <c r="H20522" s="155"/>
      <c r="I20522" s="152"/>
      <c r="J20522" s="152"/>
      <c r="K20522" s="156"/>
      <c r="L20522" s="156"/>
      <c r="M20522" s="157"/>
      <c r="N20522" s="158"/>
      <c r="O20522" s="153"/>
      <c r="P20522" s="153"/>
      <c r="Q20522" s="153"/>
      <c r="R20522" s="153"/>
      <c r="S20522" s="152"/>
      <c r="T20522" s="154"/>
    </row>
    <row r="20523" spans="8:20" x14ac:dyDescent="0.25">
      <c r="H20523" s="155"/>
      <c r="I20523" s="152"/>
      <c r="J20523" s="152"/>
      <c r="K20523" s="156"/>
      <c r="L20523" s="156"/>
      <c r="M20523" s="157"/>
      <c r="N20523" s="158"/>
      <c r="O20523" s="153"/>
      <c r="P20523" s="153"/>
      <c r="Q20523" s="153"/>
      <c r="R20523" s="153"/>
      <c r="S20523" s="152"/>
      <c r="T20523" s="154"/>
    </row>
    <row r="20524" spans="8:20" x14ac:dyDescent="0.25">
      <c r="H20524" s="155"/>
      <c r="I20524" s="152"/>
      <c r="J20524" s="152"/>
      <c r="K20524" s="156"/>
      <c r="L20524" s="156"/>
      <c r="M20524" s="157"/>
      <c r="N20524" s="158"/>
      <c r="O20524" s="153"/>
      <c r="P20524" s="153"/>
      <c r="Q20524" s="153"/>
      <c r="R20524" s="153"/>
      <c r="S20524" s="152"/>
      <c r="T20524" s="154"/>
    </row>
    <row r="20525" spans="8:20" x14ac:dyDescent="0.25">
      <c r="H20525" s="155"/>
      <c r="I20525" s="152"/>
      <c r="J20525" s="152"/>
      <c r="K20525" s="156"/>
      <c r="L20525" s="156"/>
      <c r="M20525" s="157"/>
      <c r="N20525" s="158"/>
      <c r="O20525" s="153"/>
      <c r="P20525" s="153"/>
      <c r="Q20525" s="153"/>
      <c r="R20525" s="153"/>
      <c r="S20525" s="152"/>
      <c r="T20525" s="154"/>
    </row>
    <row r="20526" spans="8:20" x14ac:dyDescent="0.25">
      <c r="H20526" s="155"/>
      <c r="I20526" s="152"/>
      <c r="J20526" s="152"/>
      <c r="K20526" s="156"/>
      <c r="L20526" s="156"/>
      <c r="M20526" s="157"/>
      <c r="N20526" s="158"/>
      <c r="O20526" s="153"/>
      <c r="P20526" s="153"/>
      <c r="Q20526" s="153"/>
      <c r="R20526" s="153"/>
      <c r="S20526" s="152"/>
      <c r="T20526" s="154"/>
    </row>
    <row r="20527" spans="8:20" x14ac:dyDescent="0.25">
      <c r="H20527" s="155"/>
      <c r="I20527" s="152"/>
      <c r="J20527" s="152"/>
      <c r="K20527" s="156"/>
      <c r="L20527" s="156"/>
      <c r="M20527" s="157"/>
      <c r="N20527" s="158"/>
      <c r="O20527" s="153"/>
      <c r="P20527" s="153"/>
      <c r="Q20527" s="153"/>
      <c r="R20527" s="153"/>
      <c r="S20527" s="152"/>
      <c r="T20527" s="154"/>
    </row>
    <row r="20528" spans="8:20" x14ac:dyDescent="0.25">
      <c r="H20528" s="155"/>
      <c r="I20528" s="152"/>
      <c r="J20528" s="152"/>
      <c r="K20528" s="156"/>
      <c r="L20528" s="156"/>
      <c r="M20528" s="157"/>
      <c r="N20528" s="158"/>
      <c r="O20528" s="153"/>
      <c r="P20528" s="153"/>
      <c r="Q20528" s="153"/>
      <c r="R20528" s="153"/>
      <c r="S20528" s="152"/>
      <c r="T20528" s="154"/>
    </row>
    <row r="20529" spans="8:20" x14ac:dyDescent="0.25">
      <c r="H20529" s="155"/>
      <c r="I20529" s="152"/>
      <c r="J20529" s="152"/>
      <c r="K20529" s="156"/>
      <c r="L20529" s="156"/>
      <c r="M20529" s="157"/>
      <c r="N20529" s="158"/>
      <c r="O20529" s="153"/>
      <c r="P20529" s="153"/>
      <c r="Q20529" s="153"/>
      <c r="R20529" s="153"/>
      <c r="S20529" s="152"/>
      <c r="T20529" s="154"/>
    </row>
    <row r="20530" spans="8:20" x14ac:dyDescent="0.25">
      <c r="H20530" s="155"/>
      <c r="I20530" s="152"/>
      <c r="J20530" s="152"/>
      <c r="K20530" s="156"/>
      <c r="L20530" s="156"/>
      <c r="M20530" s="157"/>
      <c r="N20530" s="158"/>
      <c r="O20530" s="153"/>
      <c r="P20530" s="153"/>
      <c r="Q20530" s="153"/>
      <c r="R20530" s="153"/>
      <c r="S20530" s="152"/>
      <c r="T20530" s="154"/>
    </row>
    <row r="20531" spans="8:20" x14ac:dyDescent="0.25">
      <c r="H20531" s="155"/>
      <c r="I20531" s="152"/>
      <c r="J20531" s="152"/>
      <c r="K20531" s="156"/>
      <c r="L20531" s="156"/>
      <c r="M20531" s="157"/>
      <c r="N20531" s="158"/>
      <c r="O20531" s="153"/>
      <c r="P20531" s="153"/>
      <c r="Q20531" s="153"/>
      <c r="R20531" s="153"/>
      <c r="S20531" s="152"/>
      <c r="T20531" s="154"/>
    </row>
    <row r="20532" spans="8:20" x14ac:dyDescent="0.25">
      <c r="H20532" s="155"/>
      <c r="I20532" s="152"/>
      <c r="J20532" s="152"/>
      <c r="K20532" s="156"/>
      <c r="L20532" s="156"/>
      <c r="M20532" s="157"/>
      <c r="N20532" s="158"/>
      <c r="O20532" s="153"/>
      <c r="P20532" s="153"/>
      <c r="Q20532" s="153"/>
      <c r="R20532" s="153"/>
      <c r="S20532" s="152"/>
      <c r="T20532" s="154"/>
    </row>
    <row r="20533" spans="8:20" x14ac:dyDescent="0.25">
      <c r="H20533" s="155"/>
      <c r="I20533" s="152"/>
      <c r="J20533" s="152"/>
      <c r="K20533" s="156"/>
      <c r="L20533" s="156"/>
      <c r="M20533" s="157"/>
      <c r="N20533" s="158"/>
      <c r="O20533" s="153"/>
      <c r="P20533" s="153"/>
      <c r="Q20533" s="153"/>
      <c r="R20533" s="153"/>
      <c r="S20533" s="152"/>
      <c r="T20533" s="154"/>
    </row>
    <row r="20534" spans="8:20" x14ac:dyDescent="0.25">
      <c r="H20534" s="155"/>
      <c r="I20534" s="152"/>
      <c r="J20534" s="152"/>
      <c r="K20534" s="156"/>
      <c r="L20534" s="156"/>
      <c r="M20534" s="157"/>
      <c r="N20534" s="158"/>
      <c r="O20534" s="153"/>
      <c r="P20534" s="153"/>
      <c r="Q20534" s="153"/>
      <c r="R20534" s="153"/>
      <c r="S20534" s="152"/>
      <c r="T20534" s="154"/>
    </row>
    <row r="20535" spans="8:20" x14ac:dyDescent="0.25">
      <c r="H20535" s="155"/>
      <c r="I20535" s="152"/>
      <c r="J20535" s="152"/>
      <c r="K20535" s="156"/>
      <c r="L20535" s="156"/>
      <c r="M20535" s="157"/>
      <c r="N20535" s="158"/>
      <c r="O20535" s="153"/>
      <c r="P20535" s="153"/>
      <c r="Q20535" s="153"/>
      <c r="R20535" s="153"/>
      <c r="S20535" s="152"/>
      <c r="T20535" s="154"/>
    </row>
    <row r="20536" spans="8:20" x14ac:dyDescent="0.25">
      <c r="H20536" s="155"/>
      <c r="I20536" s="152"/>
      <c r="J20536" s="152"/>
      <c r="K20536" s="156"/>
      <c r="L20536" s="156"/>
      <c r="M20536" s="157"/>
      <c r="N20536" s="158"/>
      <c r="O20536" s="153"/>
      <c r="P20536" s="153"/>
      <c r="Q20536" s="153"/>
      <c r="R20536" s="153"/>
      <c r="S20536" s="152"/>
      <c r="T20536" s="154"/>
    </row>
    <row r="20537" spans="8:20" x14ac:dyDescent="0.25">
      <c r="H20537" s="155"/>
      <c r="I20537" s="152"/>
      <c r="J20537" s="152"/>
      <c r="K20537" s="156"/>
      <c r="L20537" s="156"/>
      <c r="M20537" s="157"/>
      <c r="N20537" s="158"/>
      <c r="O20537" s="153"/>
      <c r="P20537" s="153"/>
      <c r="Q20537" s="153"/>
      <c r="R20537" s="153"/>
      <c r="S20537" s="152"/>
      <c r="T20537" s="154"/>
    </row>
    <row r="20538" spans="8:20" x14ac:dyDescent="0.25">
      <c r="H20538" s="155"/>
      <c r="I20538" s="152"/>
      <c r="J20538" s="152"/>
      <c r="K20538" s="156"/>
      <c r="L20538" s="156"/>
      <c r="M20538" s="157"/>
      <c r="N20538" s="158"/>
      <c r="O20538" s="153"/>
      <c r="P20538" s="153"/>
      <c r="Q20538" s="153"/>
      <c r="R20538" s="153"/>
      <c r="S20538" s="152"/>
      <c r="T20538" s="154"/>
    </row>
    <row r="20539" spans="8:20" x14ac:dyDescent="0.25">
      <c r="H20539" s="155"/>
      <c r="I20539" s="152"/>
      <c r="J20539" s="152"/>
      <c r="K20539" s="156"/>
      <c r="L20539" s="156"/>
      <c r="M20539" s="157"/>
      <c r="N20539" s="158"/>
      <c r="O20539" s="153"/>
      <c r="P20539" s="153"/>
      <c r="Q20539" s="153"/>
      <c r="R20539" s="153"/>
      <c r="S20539" s="152"/>
      <c r="T20539" s="154"/>
    </row>
    <row r="20540" spans="8:20" x14ac:dyDescent="0.25">
      <c r="H20540" s="155"/>
      <c r="I20540" s="152"/>
      <c r="J20540" s="152"/>
      <c r="K20540" s="156"/>
      <c r="L20540" s="156"/>
      <c r="M20540" s="157"/>
      <c r="N20540" s="158"/>
      <c r="O20540" s="153"/>
      <c r="P20540" s="153"/>
      <c r="Q20540" s="153"/>
      <c r="R20540" s="153"/>
      <c r="S20540" s="152"/>
      <c r="T20540" s="154"/>
    </row>
    <row r="20541" spans="8:20" x14ac:dyDescent="0.25">
      <c r="H20541" s="155"/>
      <c r="I20541" s="152"/>
      <c r="J20541" s="152"/>
      <c r="K20541" s="156"/>
      <c r="L20541" s="156"/>
      <c r="M20541" s="157"/>
      <c r="N20541" s="158"/>
      <c r="O20541" s="153"/>
      <c r="P20541" s="153"/>
      <c r="Q20541" s="153"/>
      <c r="R20541" s="153"/>
      <c r="S20541" s="152"/>
      <c r="T20541" s="154"/>
    </row>
    <row r="20542" spans="8:20" x14ac:dyDescent="0.25">
      <c r="H20542" s="155"/>
      <c r="I20542" s="152"/>
      <c r="J20542" s="152"/>
      <c r="K20542" s="156"/>
      <c r="L20542" s="156"/>
      <c r="M20542" s="157"/>
      <c r="N20542" s="158"/>
      <c r="O20542" s="153"/>
      <c r="P20542" s="153"/>
      <c r="Q20542" s="153"/>
      <c r="R20542" s="153"/>
      <c r="S20542" s="152"/>
      <c r="T20542" s="154"/>
    </row>
    <row r="20543" spans="8:20" x14ac:dyDescent="0.25">
      <c r="H20543" s="155"/>
      <c r="I20543" s="152"/>
      <c r="J20543" s="152"/>
      <c r="K20543" s="156"/>
      <c r="L20543" s="156"/>
      <c r="M20543" s="157"/>
      <c r="N20543" s="158"/>
      <c r="O20543" s="153"/>
      <c r="P20543" s="153"/>
      <c r="Q20543" s="153"/>
      <c r="R20543" s="153"/>
      <c r="S20543" s="152"/>
      <c r="T20543" s="154"/>
    </row>
    <row r="20544" spans="8:20" x14ac:dyDescent="0.25">
      <c r="H20544" s="155"/>
      <c r="I20544" s="152"/>
      <c r="J20544" s="152"/>
      <c r="K20544" s="156"/>
      <c r="L20544" s="156"/>
      <c r="M20544" s="157"/>
      <c r="N20544" s="158"/>
      <c r="O20544" s="153"/>
      <c r="P20544" s="153"/>
      <c r="Q20544" s="153"/>
      <c r="R20544" s="153"/>
      <c r="S20544" s="152"/>
      <c r="T20544" s="154"/>
    </row>
    <row r="20545" spans="8:20" x14ac:dyDescent="0.25">
      <c r="H20545" s="155"/>
      <c r="I20545" s="152"/>
      <c r="J20545" s="152"/>
      <c r="K20545" s="156"/>
      <c r="L20545" s="156"/>
      <c r="M20545" s="157"/>
      <c r="N20545" s="158"/>
      <c r="O20545" s="153"/>
      <c r="P20545" s="153"/>
      <c r="Q20545" s="153"/>
      <c r="R20545" s="153"/>
      <c r="S20545" s="152"/>
      <c r="T20545" s="154"/>
    </row>
    <row r="20546" spans="8:20" x14ac:dyDescent="0.25">
      <c r="H20546" s="155"/>
      <c r="I20546" s="152"/>
      <c r="J20546" s="152"/>
      <c r="K20546" s="156"/>
      <c r="L20546" s="156"/>
      <c r="M20546" s="157"/>
      <c r="N20546" s="158"/>
      <c r="O20546" s="153"/>
      <c r="P20546" s="153"/>
      <c r="Q20546" s="153"/>
      <c r="R20546" s="153"/>
      <c r="S20546" s="152"/>
      <c r="T20546" s="154"/>
    </row>
    <row r="20547" spans="8:20" x14ac:dyDescent="0.25">
      <c r="H20547" s="155"/>
      <c r="I20547" s="152"/>
      <c r="J20547" s="152"/>
      <c r="K20547" s="156"/>
      <c r="L20547" s="156"/>
      <c r="M20547" s="157"/>
      <c r="N20547" s="158"/>
      <c r="O20547" s="153"/>
      <c r="P20547" s="153"/>
      <c r="Q20547" s="153"/>
      <c r="R20547" s="153"/>
      <c r="S20547" s="152"/>
      <c r="T20547" s="154"/>
    </row>
    <row r="20548" spans="8:20" x14ac:dyDescent="0.25">
      <c r="H20548" s="155"/>
      <c r="I20548" s="152"/>
      <c r="J20548" s="152"/>
      <c r="K20548" s="156"/>
      <c r="L20548" s="156"/>
      <c r="M20548" s="157"/>
      <c r="N20548" s="158"/>
      <c r="O20548" s="153"/>
      <c r="P20548" s="153"/>
      <c r="Q20548" s="153"/>
      <c r="R20548" s="153"/>
      <c r="S20548" s="152"/>
      <c r="T20548" s="154"/>
    </row>
    <row r="20549" spans="8:20" x14ac:dyDescent="0.25">
      <c r="H20549" s="155"/>
      <c r="I20549" s="152"/>
      <c r="J20549" s="152"/>
      <c r="K20549" s="156"/>
      <c r="L20549" s="156"/>
      <c r="M20549" s="157"/>
      <c r="N20549" s="158"/>
      <c r="O20549" s="153"/>
      <c r="P20549" s="153"/>
      <c r="Q20549" s="153"/>
      <c r="R20549" s="153"/>
      <c r="S20549" s="152"/>
      <c r="T20549" s="154"/>
    </row>
    <row r="20550" spans="8:20" x14ac:dyDescent="0.25">
      <c r="H20550" s="155"/>
      <c r="I20550" s="152"/>
      <c r="J20550" s="152"/>
      <c r="K20550" s="156"/>
      <c r="L20550" s="156"/>
      <c r="M20550" s="157"/>
      <c r="N20550" s="158"/>
      <c r="O20550" s="153"/>
      <c r="P20550" s="153"/>
      <c r="Q20550" s="153"/>
      <c r="R20550" s="153"/>
      <c r="S20550" s="152"/>
      <c r="T20550" s="154"/>
    </row>
    <row r="20551" spans="8:20" x14ac:dyDescent="0.25">
      <c r="H20551" s="155"/>
      <c r="I20551" s="152"/>
      <c r="J20551" s="152"/>
      <c r="K20551" s="156"/>
      <c r="L20551" s="156"/>
      <c r="M20551" s="157"/>
      <c r="N20551" s="158"/>
      <c r="O20551" s="153"/>
      <c r="P20551" s="153"/>
      <c r="Q20551" s="153"/>
      <c r="R20551" s="153"/>
      <c r="S20551" s="152"/>
      <c r="T20551" s="154"/>
    </row>
    <row r="20552" spans="8:20" x14ac:dyDescent="0.25">
      <c r="H20552" s="155"/>
      <c r="I20552" s="152"/>
      <c r="J20552" s="152"/>
      <c r="K20552" s="156"/>
      <c r="L20552" s="156"/>
      <c r="M20552" s="157"/>
      <c r="N20552" s="158"/>
      <c r="O20552" s="153"/>
      <c r="P20552" s="153"/>
      <c r="Q20552" s="153"/>
      <c r="R20552" s="153"/>
      <c r="S20552" s="152"/>
      <c r="T20552" s="154"/>
    </row>
    <row r="20553" spans="8:20" x14ac:dyDescent="0.25">
      <c r="H20553" s="155"/>
      <c r="I20553" s="152"/>
      <c r="J20553" s="152"/>
      <c r="K20553" s="156"/>
      <c r="L20553" s="156"/>
      <c r="M20553" s="157"/>
      <c r="N20553" s="158"/>
      <c r="O20553" s="153"/>
      <c r="P20553" s="153"/>
      <c r="Q20553" s="153"/>
      <c r="R20553" s="153"/>
      <c r="S20553" s="152"/>
      <c r="T20553" s="154"/>
    </row>
    <row r="20554" spans="8:20" x14ac:dyDescent="0.25">
      <c r="H20554" s="155"/>
      <c r="I20554" s="152"/>
      <c r="J20554" s="152"/>
      <c r="K20554" s="156"/>
      <c r="L20554" s="156"/>
      <c r="M20554" s="157"/>
      <c r="N20554" s="158"/>
      <c r="O20554" s="153"/>
      <c r="P20554" s="153"/>
      <c r="Q20554" s="153"/>
      <c r="R20554" s="153"/>
      <c r="S20554" s="152"/>
      <c r="T20554" s="154"/>
    </row>
    <row r="20555" spans="8:20" x14ac:dyDescent="0.25">
      <c r="H20555" s="155"/>
      <c r="I20555" s="152"/>
      <c r="J20555" s="152"/>
      <c r="K20555" s="156"/>
      <c r="L20555" s="156"/>
      <c r="M20555" s="157"/>
      <c r="N20555" s="158"/>
      <c r="O20555" s="153"/>
      <c r="P20555" s="153"/>
      <c r="Q20555" s="153"/>
      <c r="R20555" s="153"/>
      <c r="S20555" s="152"/>
      <c r="T20555" s="154"/>
    </row>
    <row r="20556" spans="8:20" x14ac:dyDescent="0.25">
      <c r="H20556" s="155"/>
      <c r="I20556" s="152"/>
      <c r="J20556" s="152"/>
      <c r="K20556" s="156"/>
      <c r="L20556" s="156"/>
      <c r="M20556" s="157"/>
      <c r="N20556" s="158"/>
      <c r="O20556" s="153"/>
      <c r="P20556" s="153"/>
      <c r="Q20556" s="153"/>
      <c r="R20556" s="153"/>
      <c r="S20556" s="152"/>
      <c r="T20556" s="154"/>
    </row>
    <row r="20557" spans="8:20" x14ac:dyDescent="0.25">
      <c r="H20557" s="155"/>
      <c r="I20557" s="152"/>
      <c r="J20557" s="152"/>
      <c r="K20557" s="156"/>
      <c r="L20557" s="156"/>
      <c r="M20557" s="157"/>
      <c r="N20557" s="158"/>
      <c r="O20557" s="153"/>
      <c r="P20557" s="153"/>
      <c r="Q20557" s="153"/>
      <c r="R20557" s="153"/>
      <c r="S20557" s="152"/>
      <c r="T20557" s="154"/>
    </row>
    <row r="20558" spans="8:20" x14ac:dyDescent="0.25">
      <c r="H20558" s="155"/>
      <c r="I20558" s="152"/>
      <c r="J20558" s="152"/>
      <c r="K20558" s="156"/>
      <c r="L20558" s="156"/>
      <c r="M20558" s="157"/>
      <c r="N20558" s="158"/>
      <c r="O20558" s="153"/>
      <c r="P20558" s="153"/>
      <c r="Q20558" s="153"/>
      <c r="R20558" s="153"/>
      <c r="S20558" s="152"/>
      <c r="T20558" s="154"/>
    </row>
    <row r="20559" spans="8:20" x14ac:dyDescent="0.25">
      <c r="H20559" s="155"/>
      <c r="I20559" s="152"/>
      <c r="J20559" s="152"/>
      <c r="K20559" s="156"/>
      <c r="L20559" s="156"/>
      <c r="M20559" s="157"/>
      <c r="N20559" s="158"/>
      <c r="O20559" s="153"/>
      <c r="P20559" s="153"/>
      <c r="Q20559" s="153"/>
      <c r="R20559" s="153"/>
      <c r="S20559" s="152"/>
      <c r="T20559" s="154"/>
    </row>
    <row r="20560" spans="8:20" x14ac:dyDescent="0.25">
      <c r="H20560" s="155"/>
      <c r="I20560" s="152"/>
      <c r="J20560" s="152"/>
      <c r="K20560" s="156"/>
      <c r="L20560" s="156"/>
      <c r="M20560" s="157"/>
      <c r="N20560" s="158"/>
      <c r="O20560" s="153"/>
      <c r="P20560" s="153"/>
      <c r="Q20560" s="153"/>
      <c r="R20560" s="153"/>
      <c r="S20560" s="152"/>
      <c r="T20560" s="154"/>
    </row>
    <row r="20561" spans="8:20" x14ac:dyDescent="0.25">
      <c r="H20561" s="155"/>
      <c r="I20561" s="152"/>
      <c r="J20561" s="152"/>
      <c r="K20561" s="156"/>
      <c r="L20561" s="156"/>
      <c r="M20561" s="157"/>
      <c r="N20561" s="158"/>
      <c r="O20561" s="153"/>
      <c r="P20561" s="153"/>
      <c r="Q20561" s="153"/>
      <c r="R20561" s="153"/>
      <c r="S20561" s="152"/>
      <c r="T20561" s="154"/>
    </row>
    <row r="20562" spans="8:20" x14ac:dyDescent="0.25">
      <c r="H20562" s="155"/>
      <c r="I20562" s="152"/>
      <c r="J20562" s="152"/>
      <c r="K20562" s="156"/>
      <c r="L20562" s="156"/>
      <c r="M20562" s="157"/>
      <c r="N20562" s="158"/>
      <c r="O20562" s="153"/>
      <c r="P20562" s="153"/>
      <c r="Q20562" s="153"/>
      <c r="R20562" s="153"/>
      <c r="S20562" s="152"/>
      <c r="T20562" s="154"/>
    </row>
    <row r="20563" spans="8:20" x14ac:dyDescent="0.25">
      <c r="H20563" s="155"/>
      <c r="I20563" s="152"/>
      <c r="J20563" s="152"/>
      <c r="K20563" s="156"/>
      <c r="L20563" s="156"/>
      <c r="M20563" s="157"/>
      <c r="N20563" s="158"/>
      <c r="O20563" s="153"/>
      <c r="P20563" s="153"/>
      <c r="Q20563" s="153"/>
      <c r="R20563" s="153"/>
      <c r="S20563" s="152"/>
      <c r="T20563" s="154"/>
    </row>
    <row r="20564" spans="8:20" x14ac:dyDescent="0.25">
      <c r="H20564" s="155"/>
      <c r="I20564" s="152"/>
      <c r="J20564" s="152"/>
      <c r="K20564" s="156"/>
      <c r="L20564" s="156"/>
      <c r="M20564" s="157"/>
      <c r="N20564" s="158"/>
      <c r="O20564" s="153"/>
      <c r="P20564" s="153"/>
      <c r="Q20564" s="153"/>
      <c r="R20564" s="153"/>
      <c r="S20564" s="152"/>
      <c r="T20564" s="154"/>
    </row>
    <row r="20565" spans="8:20" x14ac:dyDescent="0.25">
      <c r="H20565" s="155"/>
      <c r="I20565" s="152"/>
      <c r="J20565" s="152"/>
      <c r="K20565" s="156"/>
      <c r="L20565" s="156"/>
      <c r="M20565" s="157"/>
      <c r="N20565" s="158"/>
      <c r="O20565" s="153"/>
      <c r="P20565" s="153"/>
      <c r="Q20565" s="153"/>
      <c r="R20565" s="153"/>
      <c r="S20565" s="152"/>
      <c r="T20565" s="154"/>
    </row>
    <row r="20566" spans="8:20" x14ac:dyDescent="0.25">
      <c r="H20566" s="155"/>
      <c r="I20566" s="152"/>
      <c r="J20566" s="152"/>
      <c r="K20566" s="156"/>
      <c r="L20566" s="156"/>
      <c r="M20566" s="157"/>
      <c r="N20566" s="158"/>
      <c r="O20566" s="153"/>
      <c r="P20566" s="153"/>
      <c r="Q20566" s="153"/>
      <c r="R20566" s="153"/>
      <c r="S20566" s="152"/>
      <c r="T20566" s="154"/>
    </row>
    <row r="20567" spans="8:20" x14ac:dyDescent="0.25">
      <c r="H20567" s="155"/>
      <c r="I20567" s="152"/>
      <c r="J20567" s="152"/>
      <c r="K20567" s="156"/>
      <c r="L20567" s="156"/>
      <c r="M20567" s="157"/>
      <c r="N20567" s="158"/>
      <c r="O20567" s="153"/>
      <c r="P20567" s="153"/>
      <c r="Q20567" s="153"/>
      <c r="R20567" s="153"/>
      <c r="S20567" s="152"/>
      <c r="T20567" s="154"/>
    </row>
    <row r="20568" spans="8:20" x14ac:dyDescent="0.25">
      <c r="H20568" s="155"/>
      <c r="I20568" s="152"/>
      <c r="J20568" s="152"/>
      <c r="K20568" s="156"/>
      <c r="L20568" s="156"/>
      <c r="M20568" s="157"/>
      <c r="N20568" s="158"/>
      <c r="O20568" s="153"/>
      <c r="P20568" s="153"/>
      <c r="Q20568" s="153"/>
      <c r="R20568" s="153"/>
      <c r="S20568" s="152"/>
      <c r="T20568" s="154"/>
    </row>
    <row r="20569" spans="8:20" x14ac:dyDescent="0.25">
      <c r="H20569" s="155"/>
      <c r="I20569" s="152"/>
      <c r="J20569" s="152"/>
      <c r="K20569" s="156"/>
      <c r="L20569" s="156"/>
      <c r="M20569" s="157"/>
      <c r="N20569" s="158"/>
      <c r="O20569" s="153"/>
      <c r="P20569" s="153"/>
      <c r="Q20569" s="153"/>
      <c r="R20569" s="153"/>
      <c r="S20569" s="152"/>
      <c r="T20569" s="154"/>
    </row>
    <row r="20570" spans="8:20" x14ac:dyDescent="0.25">
      <c r="H20570" s="155"/>
      <c r="I20570" s="152"/>
      <c r="J20570" s="152"/>
      <c r="K20570" s="156"/>
      <c r="L20570" s="156"/>
      <c r="M20570" s="157"/>
      <c r="N20570" s="158"/>
      <c r="O20570" s="153"/>
      <c r="P20570" s="153"/>
      <c r="Q20570" s="153"/>
      <c r="R20570" s="153"/>
      <c r="S20570" s="152"/>
      <c r="T20570" s="154"/>
    </row>
    <row r="20571" spans="8:20" x14ac:dyDescent="0.25">
      <c r="H20571" s="155"/>
      <c r="I20571" s="152"/>
      <c r="J20571" s="152"/>
      <c r="K20571" s="156"/>
      <c r="L20571" s="156"/>
      <c r="M20571" s="157"/>
      <c r="N20571" s="158"/>
      <c r="O20571" s="153"/>
      <c r="P20571" s="153"/>
      <c r="Q20571" s="153"/>
      <c r="R20571" s="153"/>
      <c r="S20571" s="152"/>
      <c r="T20571" s="154"/>
    </row>
    <row r="20572" spans="8:20" x14ac:dyDescent="0.25">
      <c r="H20572" s="155"/>
      <c r="I20572" s="152"/>
      <c r="J20572" s="152"/>
      <c r="K20572" s="156"/>
      <c r="L20572" s="156"/>
      <c r="M20572" s="157"/>
      <c r="N20572" s="158"/>
      <c r="O20572" s="153"/>
      <c r="P20572" s="153"/>
      <c r="Q20572" s="153"/>
      <c r="R20572" s="153"/>
      <c r="S20572" s="152"/>
      <c r="T20572" s="154"/>
    </row>
    <row r="20573" spans="8:20" x14ac:dyDescent="0.25">
      <c r="H20573" s="155"/>
      <c r="I20573" s="152"/>
      <c r="J20573" s="152"/>
      <c r="K20573" s="156"/>
      <c r="L20573" s="156"/>
      <c r="M20573" s="157"/>
      <c r="N20573" s="158"/>
      <c r="O20573" s="153"/>
      <c r="P20573" s="153"/>
      <c r="Q20573" s="153"/>
      <c r="R20573" s="153"/>
      <c r="S20573" s="152"/>
      <c r="T20573" s="154"/>
    </row>
    <row r="20574" spans="8:20" x14ac:dyDescent="0.25">
      <c r="H20574" s="155"/>
      <c r="I20574" s="152"/>
      <c r="J20574" s="152"/>
      <c r="K20574" s="156"/>
      <c r="L20574" s="156"/>
      <c r="M20574" s="157"/>
      <c r="N20574" s="158"/>
      <c r="O20574" s="153"/>
      <c r="P20574" s="153"/>
      <c r="Q20574" s="153"/>
      <c r="R20574" s="153"/>
      <c r="S20574" s="152"/>
      <c r="T20574" s="154"/>
    </row>
    <row r="20575" spans="8:20" x14ac:dyDescent="0.25">
      <c r="H20575" s="155"/>
      <c r="I20575" s="152"/>
      <c r="J20575" s="152"/>
      <c r="K20575" s="156"/>
      <c r="L20575" s="156"/>
      <c r="M20575" s="157"/>
      <c r="N20575" s="158"/>
      <c r="O20575" s="153"/>
      <c r="P20575" s="153"/>
      <c r="Q20575" s="153"/>
      <c r="R20575" s="153"/>
      <c r="S20575" s="152"/>
      <c r="T20575" s="154"/>
    </row>
    <row r="20576" spans="8:20" x14ac:dyDescent="0.25">
      <c r="H20576" s="155"/>
      <c r="I20576" s="152"/>
      <c r="J20576" s="152"/>
      <c r="K20576" s="156"/>
      <c r="L20576" s="156"/>
      <c r="M20576" s="157"/>
      <c r="N20576" s="158"/>
      <c r="O20576" s="153"/>
      <c r="P20576" s="153"/>
      <c r="Q20576" s="153"/>
      <c r="R20576" s="153"/>
      <c r="S20576" s="152"/>
      <c r="T20576" s="154"/>
    </row>
    <row r="20577" spans="8:20" x14ac:dyDescent="0.25">
      <c r="H20577" s="155"/>
      <c r="I20577" s="152"/>
      <c r="J20577" s="152"/>
      <c r="K20577" s="156"/>
      <c r="L20577" s="156"/>
      <c r="M20577" s="157"/>
      <c r="N20577" s="158"/>
      <c r="O20577" s="153"/>
      <c r="P20577" s="153"/>
      <c r="Q20577" s="153"/>
      <c r="R20577" s="153"/>
      <c r="S20577" s="152"/>
      <c r="T20577" s="154"/>
    </row>
    <row r="20578" spans="8:20" x14ac:dyDescent="0.25">
      <c r="H20578" s="155"/>
      <c r="I20578" s="152"/>
      <c r="J20578" s="152"/>
      <c r="K20578" s="156"/>
      <c r="L20578" s="156"/>
      <c r="M20578" s="157"/>
      <c r="N20578" s="158"/>
      <c r="O20578" s="153"/>
      <c r="P20578" s="153"/>
      <c r="Q20578" s="153"/>
      <c r="R20578" s="153"/>
      <c r="S20578" s="152"/>
      <c r="T20578" s="154"/>
    </row>
    <row r="20579" spans="8:20" x14ac:dyDescent="0.25">
      <c r="H20579" s="155"/>
      <c r="I20579" s="152"/>
      <c r="J20579" s="152"/>
      <c r="K20579" s="156"/>
      <c r="L20579" s="156"/>
      <c r="M20579" s="157"/>
      <c r="N20579" s="158"/>
      <c r="O20579" s="153"/>
      <c r="P20579" s="153"/>
      <c r="Q20579" s="153"/>
      <c r="R20579" s="153"/>
      <c r="S20579" s="152"/>
      <c r="T20579" s="154"/>
    </row>
    <row r="20580" spans="8:20" x14ac:dyDescent="0.25">
      <c r="H20580" s="155"/>
      <c r="I20580" s="152"/>
      <c r="J20580" s="152"/>
      <c r="K20580" s="156"/>
      <c r="L20580" s="156"/>
      <c r="M20580" s="157"/>
      <c r="N20580" s="158"/>
      <c r="O20580" s="153"/>
      <c r="P20580" s="153"/>
      <c r="Q20580" s="153"/>
      <c r="R20580" s="153"/>
      <c r="S20580" s="152"/>
      <c r="T20580" s="154"/>
    </row>
    <row r="20581" spans="8:20" x14ac:dyDescent="0.25">
      <c r="H20581" s="155"/>
      <c r="I20581" s="152"/>
      <c r="J20581" s="152"/>
      <c r="K20581" s="156"/>
      <c r="L20581" s="156"/>
      <c r="M20581" s="157"/>
      <c r="N20581" s="158"/>
      <c r="O20581" s="153"/>
      <c r="P20581" s="153"/>
      <c r="Q20581" s="153"/>
      <c r="R20581" s="153"/>
      <c r="S20581" s="152"/>
      <c r="T20581" s="154"/>
    </row>
    <row r="20582" spans="8:20" x14ac:dyDescent="0.25">
      <c r="H20582" s="155"/>
      <c r="I20582" s="152"/>
      <c r="J20582" s="152"/>
      <c r="K20582" s="156"/>
      <c r="L20582" s="156"/>
      <c r="M20582" s="157"/>
      <c r="N20582" s="158"/>
      <c r="O20582" s="153"/>
      <c r="P20582" s="153"/>
      <c r="Q20582" s="153"/>
      <c r="R20582" s="153"/>
      <c r="S20582" s="152"/>
      <c r="T20582" s="154"/>
    </row>
    <row r="20583" spans="8:20" x14ac:dyDescent="0.25">
      <c r="H20583" s="155"/>
      <c r="I20583" s="152"/>
      <c r="J20583" s="152"/>
      <c r="K20583" s="156"/>
      <c r="L20583" s="156"/>
      <c r="M20583" s="157"/>
      <c r="N20583" s="158"/>
      <c r="O20583" s="153"/>
      <c r="P20583" s="153"/>
      <c r="Q20583" s="153"/>
      <c r="R20583" s="153"/>
      <c r="S20583" s="152"/>
      <c r="T20583" s="154"/>
    </row>
    <row r="20584" spans="8:20" x14ac:dyDescent="0.25">
      <c r="H20584" s="155"/>
      <c r="I20584" s="152"/>
      <c r="J20584" s="152"/>
      <c r="K20584" s="156"/>
      <c r="L20584" s="156"/>
      <c r="M20584" s="157"/>
      <c r="N20584" s="158"/>
      <c r="O20584" s="153"/>
      <c r="P20584" s="153"/>
      <c r="Q20584" s="153"/>
      <c r="R20584" s="153"/>
      <c r="S20584" s="152"/>
      <c r="T20584" s="154"/>
    </row>
    <row r="20585" spans="8:20" x14ac:dyDescent="0.25">
      <c r="H20585" s="155"/>
      <c r="I20585" s="152"/>
      <c r="J20585" s="152"/>
      <c r="K20585" s="156"/>
      <c r="L20585" s="156"/>
      <c r="M20585" s="157"/>
      <c r="N20585" s="158"/>
      <c r="O20585" s="153"/>
      <c r="P20585" s="153"/>
      <c r="Q20585" s="153"/>
      <c r="R20585" s="153"/>
      <c r="S20585" s="152"/>
      <c r="T20585" s="154"/>
    </row>
    <row r="20586" spans="8:20" x14ac:dyDescent="0.25">
      <c r="H20586" s="155"/>
      <c r="I20586" s="152"/>
      <c r="J20586" s="152"/>
      <c r="K20586" s="156"/>
      <c r="L20586" s="156"/>
      <c r="M20586" s="157"/>
      <c r="N20586" s="158"/>
      <c r="O20586" s="153"/>
      <c r="P20586" s="153"/>
      <c r="Q20586" s="153"/>
      <c r="R20586" s="153"/>
      <c r="S20586" s="152"/>
      <c r="T20586" s="154"/>
    </row>
    <row r="20587" spans="8:20" x14ac:dyDescent="0.25">
      <c r="H20587" s="155"/>
      <c r="I20587" s="152"/>
      <c r="J20587" s="152"/>
      <c r="K20587" s="156"/>
      <c r="L20587" s="156"/>
      <c r="M20587" s="157"/>
      <c r="N20587" s="158"/>
      <c r="O20587" s="153"/>
      <c r="P20587" s="153"/>
      <c r="Q20587" s="153"/>
      <c r="R20587" s="153"/>
      <c r="S20587" s="152"/>
      <c r="T20587" s="154"/>
    </row>
    <row r="20588" spans="8:20" x14ac:dyDescent="0.25">
      <c r="H20588" s="155"/>
      <c r="I20588" s="152"/>
      <c r="J20588" s="152"/>
      <c r="K20588" s="156"/>
      <c r="L20588" s="156"/>
      <c r="M20588" s="157"/>
      <c r="N20588" s="158"/>
      <c r="O20588" s="153"/>
      <c r="P20588" s="153"/>
      <c r="Q20588" s="153"/>
      <c r="R20588" s="153"/>
      <c r="S20588" s="152"/>
      <c r="T20588" s="154"/>
    </row>
    <row r="20589" spans="8:20" x14ac:dyDescent="0.25">
      <c r="H20589" s="155"/>
      <c r="I20589" s="152"/>
      <c r="J20589" s="152"/>
      <c r="K20589" s="156"/>
      <c r="L20589" s="156"/>
      <c r="M20589" s="157"/>
      <c r="N20589" s="158"/>
      <c r="O20589" s="153"/>
      <c r="P20589" s="153"/>
      <c r="Q20589" s="153"/>
      <c r="R20589" s="153"/>
      <c r="S20589" s="152"/>
      <c r="T20589" s="154"/>
    </row>
    <row r="20590" spans="8:20" x14ac:dyDescent="0.25">
      <c r="H20590" s="155"/>
      <c r="I20590" s="152"/>
      <c r="J20590" s="152"/>
      <c r="K20590" s="156"/>
      <c r="L20590" s="156"/>
      <c r="M20590" s="157"/>
      <c r="N20590" s="158"/>
      <c r="O20590" s="153"/>
      <c r="P20590" s="153"/>
      <c r="Q20590" s="153"/>
      <c r="R20590" s="153"/>
      <c r="S20590" s="152"/>
      <c r="T20590" s="154"/>
    </row>
    <row r="20591" spans="8:20" x14ac:dyDescent="0.25">
      <c r="H20591" s="155"/>
      <c r="I20591" s="152"/>
      <c r="J20591" s="152"/>
      <c r="K20591" s="156"/>
      <c r="L20591" s="156"/>
      <c r="M20591" s="157"/>
      <c r="N20591" s="158"/>
      <c r="O20591" s="153"/>
      <c r="P20591" s="153"/>
      <c r="Q20591" s="153"/>
      <c r="R20591" s="153"/>
      <c r="S20591" s="152"/>
      <c r="T20591" s="154"/>
    </row>
    <row r="20592" spans="8:20" x14ac:dyDescent="0.25">
      <c r="H20592" s="155"/>
      <c r="I20592" s="152"/>
      <c r="J20592" s="152"/>
      <c r="K20592" s="156"/>
      <c r="L20592" s="156"/>
      <c r="M20592" s="157"/>
      <c r="N20592" s="158"/>
      <c r="O20592" s="153"/>
      <c r="P20592" s="153"/>
      <c r="Q20592" s="153"/>
      <c r="R20592" s="153"/>
      <c r="S20592" s="152"/>
      <c r="T20592" s="154"/>
    </row>
    <row r="20593" spans="8:20" x14ac:dyDescent="0.25">
      <c r="H20593" s="155"/>
      <c r="I20593" s="152"/>
      <c r="J20593" s="152"/>
      <c r="K20593" s="156"/>
      <c r="L20593" s="156"/>
      <c r="M20593" s="157"/>
      <c r="N20593" s="158"/>
      <c r="O20593" s="153"/>
      <c r="P20593" s="153"/>
      <c r="Q20593" s="153"/>
      <c r="R20593" s="153"/>
      <c r="S20593" s="152"/>
      <c r="T20593" s="154"/>
    </row>
    <row r="20594" spans="8:20" x14ac:dyDescent="0.25">
      <c r="H20594" s="155"/>
      <c r="I20594" s="152"/>
      <c r="J20594" s="152"/>
      <c r="K20594" s="156"/>
      <c r="L20594" s="156"/>
      <c r="M20594" s="157"/>
      <c r="N20594" s="158"/>
      <c r="O20594" s="153"/>
      <c r="P20594" s="153"/>
      <c r="Q20594" s="153"/>
      <c r="R20594" s="153"/>
      <c r="S20594" s="152"/>
      <c r="T20594" s="154"/>
    </row>
    <row r="20595" spans="8:20" x14ac:dyDescent="0.25">
      <c r="H20595" s="155"/>
      <c r="I20595" s="152"/>
      <c r="J20595" s="152"/>
      <c r="K20595" s="156"/>
      <c r="L20595" s="156"/>
      <c r="M20595" s="157"/>
      <c r="N20595" s="158"/>
      <c r="O20595" s="153"/>
      <c r="P20595" s="153"/>
      <c r="Q20595" s="153"/>
      <c r="R20595" s="153"/>
      <c r="S20595" s="152"/>
      <c r="T20595" s="154"/>
    </row>
    <row r="20596" spans="8:20" x14ac:dyDescent="0.25">
      <c r="H20596" s="155"/>
      <c r="I20596" s="152"/>
      <c r="J20596" s="152"/>
      <c r="K20596" s="156"/>
      <c r="L20596" s="156"/>
      <c r="M20596" s="157"/>
      <c r="N20596" s="158"/>
      <c r="O20596" s="153"/>
      <c r="P20596" s="153"/>
      <c r="Q20596" s="153"/>
      <c r="R20596" s="153"/>
      <c r="S20596" s="152"/>
      <c r="T20596" s="154"/>
    </row>
    <row r="20597" spans="8:20" x14ac:dyDescent="0.25">
      <c r="H20597" s="155"/>
      <c r="I20597" s="152"/>
      <c r="J20597" s="152"/>
      <c r="K20597" s="156"/>
      <c r="L20597" s="156"/>
      <c r="M20597" s="157"/>
      <c r="N20597" s="158"/>
      <c r="O20597" s="153"/>
      <c r="P20597" s="153"/>
      <c r="Q20597" s="153"/>
      <c r="R20597" s="153"/>
      <c r="S20597" s="152"/>
      <c r="T20597" s="154"/>
    </row>
    <row r="20598" spans="8:20" x14ac:dyDescent="0.25">
      <c r="H20598" s="155"/>
      <c r="I20598" s="152"/>
      <c r="J20598" s="152"/>
      <c r="K20598" s="156"/>
      <c r="L20598" s="156"/>
      <c r="M20598" s="157"/>
      <c r="N20598" s="158"/>
      <c r="O20598" s="153"/>
      <c r="P20598" s="153"/>
      <c r="Q20598" s="153"/>
      <c r="R20598" s="153"/>
      <c r="S20598" s="152"/>
      <c r="T20598" s="154"/>
    </row>
    <row r="20599" spans="8:20" x14ac:dyDescent="0.25">
      <c r="H20599" s="155"/>
      <c r="I20599" s="152"/>
      <c r="J20599" s="152"/>
      <c r="K20599" s="156"/>
      <c r="L20599" s="156"/>
      <c r="M20599" s="157"/>
      <c r="N20599" s="158"/>
      <c r="O20599" s="153"/>
      <c r="P20599" s="153"/>
      <c r="Q20599" s="153"/>
      <c r="R20599" s="153"/>
      <c r="S20599" s="152"/>
      <c r="T20599" s="154"/>
    </row>
    <row r="20600" spans="8:20" x14ac:dyDescent="0.25">
      <c r="H20600" s="155"/>
      <c r="I20600" s="152"/>
      <c r="J20600" s="152"/>
      <c r="K20600" s="156"/>
      <c r="L20600" s="156"/>
      <c r="M20600" s="157"/>
      <c r="N20600" s="158"/>
      <c r="O20600" s="153"/>
      <c r="P20600" s="153"/>
      <c r="Q20600" s="153"/>
      <c r="R20600" s="153"/>
      <c r="S20600" s="152"/>
      <c r="T20600" s="154"/>
    </row>
    <row r="20601" spans="8:20" x14ac:dyDescent="0.25">
      <c r="H20601" s="155"/>
      <c r="I20601" s="152"/>
      <c r="J20601" s="152"/>
      <c r="K20601" s="156"/>
      <c r="L20601" s="156"/>
      <c r="M20601" s="157"/>
      <c r="N20601" s="158"/>
      <c r="O20601" s="153"/>
      <c r="P20601" s="153"/>
      <c r="Q20601" s="153"/>
      <c r="R20601" s="153"/>
      <c r="S20601" s="152"/>
      <c r="T20601" s="154"/>
    </row>
    <row r="20602" spans="8:20" x14ac:dyDescent="0.25">
      <c r="H20602" s="155"/>
      <c r="I20602" s="152"/>
      <c r="J20602" s="152"/>
      <c r="K20602" s="156"/>
      <c r="L20602" s="156"/>
      <c r="M20602" s="157"/>
      <c r="N20602" s="158"/>
      <c r="O20602" s="153"/>
      <c r="P20602" s="153"/>
      <c r="Q20602" s="153"/>
      <c r="R20602" s="153"/>
      <c r="S20602" s="152"/>
      <c r="T20602" s="154"/>
    </row>
    <row r="20603" spans="8:20" x14ac:dyDescent="0.25">
      <c r="H20603" s="155"/>
      <c r="I20603" s="152"/>
      <c r="J20603" s="152"/>
      <c r="K20603" s="156"/>
      <c r="L20603" s="156"/>
      <c r="M20603" s="157"/>
      <c r="N20603" s="158"/>
      <c r="O20603" s="153"/>
      <c r="P20603" s="153"/>
      <c r="Q20603" s="153"/>
      <c r="R20603" s="153"/>
      <c r="S20603" s="152"/>
      <c r="T20603" s="154"/>
    </row>
    <row r="20604" spans="8:20" x14ac:dyDescent="0.25">
      <c r="H20604" s="155"/>
      <c r="I20604" s="152"/>
      <c r="J20604" s="152"/>
      <c r="K20604" s="156"/>
      <c r="L20604" s="156"/>
      <c r="M20604" s="157"/>
      <c r="N20604" s="158"/>
      <c r="O20604" s="153"/>
      <c r="P20604" s="153"/>
      <c r="Q20604" s="153"/>
      <c r="R20604" s="153"/>
      <c r="S20604" s="152"/>
      <c r="T20604" s="154"/>
    </row>
    <row r="20605" spans="8:20" x14ac:dyDescent="0.25">
      <c r="H20605" s="155"/>
      <c r="I20605" s="152"/>
      <c r="J20605" s="152"/>
      <c r="K20605" s="156"/>
      <c r="L20605" s="156"/>
      <c r="M20605" s="157"/>
      <c r="N20605" s="158"/>
      <c r="O20605" s="153"/>
      <c r="P20605" s="153"/>
      <c r="Q20605" s="153"/>
      <c r="R20605" s="153"/>
      <c r="S20605" s="152"/>
      <c r="T20605" s="154"/>
    </row>
    <row r="20606" spans="8:20" x14ac:dyDescent="0.25">
      <c r="H20606" s="155"/>
      <c r="I20606" s="152"/>
      <c r="J20606" s="152"/>
      <c r="K20606" s="156"/>
      <c r="L20606" s="156"/>
      <c r="M20606" s="157"/>
      <c r="N20606" s="158"/>
      <c r="O20606" s="153"/>
      <c r="P20606" s="153"/>
      <c r="Q20606" s="153"/>
      <c r="R20606" s="153"/>
      <c r="S20606" s="152"/>
      <c r="T20606" s="154"/>
    </row>
    <row r="20607" spans="8:20" x14ac:dyDescent="0.25">
      <c r="H20607" s="155"/>
      <c r="I20607" s="152"/>
      <c r="J20607" s="152"/>
      <c r="K20607" s="156"/>
      <c r="L20607" s="156"/>
      <c r="M20607" s="157"/>
      <c r="N20607" s="158"/>
      <c r="O20607" s="153"/>
      <c r="P20607" s="153"/>
      <c r="Q20607" s="153"/>
      <c r="R20607" s="153"/>
      <c r="S20607" s="152"/>
      <c r="T20607" s="154"/>
    </row>
    <row r="20608" spans="8:20" x14ac:dyDescent="0.25">
      <c r="H20608" s="155"/>
      <c r="I20608" s="152"/>
      <c r="J20608" s="152"/>
      <c r="K20608" s="156"/>
      <c r="L20608" s="156"/>
      <c r="M20608" s="157"/>
      <c r="N20608" s="158"/>
      <c r="O20608" s="153"/>
      <c r="P20608" s="153"/>
      <c r="Q20608" s="153"/>
      <c r="R20608" s="153"/>
      <c r="S20608" s="152"/>
      <c r="T20608" s="154"/>
    </row>
    <row r="20609" spans="8:20" x14ac:dyDescent="0.25">
      <c r="H20609" s="155"/>
      <c r="I20609" s="152"/>
      <c r="J20609" s="152"/>
      <c r="K20609" s="156"/>
      <c r="L20609" s="156"/>
      <c r="M20609" s="157"/>
      <c r="N20609" s="158"/>
      <c r="O20609" s="153"/>
      <c r="P20609" s="153"/>
      <c r="Q20609" s="153"/>
      <c r="R20609" s="153"/>
      <c r="S20609" s="152"/>
      <c r="T20609" s="154"/>
    </row>
    <row r="20610" spans="8:20" x14ac:dyDescent="0.25">
      <c r="H20610" s="155"/>
      <c r="I20610" s="152"/>
      <c r="J20610" s="152"/>
      <c r="K20610" s="156"/>
      <c r="L20610" s="156"/>
      <c r="M20610" s="157"/>
      <c r="N20610" s="158"/>
      <c r="O20610" s="153"/>
      <c r="P20610" s="153"/>
      <c r="Q20610" s="153"/>
      <c r="R20610" s="153"/>
      <c r="S20610" s="152"/>
      <c r="T20610" s="154"/>
    </row>
    <row r="20611" spans="8:20" x14ac:dyDescent="0.25">
      <c r="H20611" s="155"/>
      <c r="I20611" s="152"/>
      <c r="J20611" s="152"/>
      <c r="K20611" s="156"/>
      <c r="L20611" s="156"/>
      <c r="M20611" s="157"/>
      <c r="N20611" s="158"/>
      <c r="O20611" s="153"/>
      <c r="P20611" s="153"/>
      <c r="Q20611" s="153"/>
      <c r="R20611" s="153"/>
      <c r="S20611" s="152"/>
      <c r="T20611" s="154"/>
    </row>
    <row r="20612" spans="8:20" x14ac:dyDescent="0.25">
      <c r="H20612" s="155"/>
      <c r="I20612" s="152"/>
      <c r="J20612" s="152"/>
      <c r="K20612" s="156"/>
      <c r="L20612" s="156"/>
      <c r="M20612" s="157"/>
      <c r="N20612" s="158"/>
      <c r="O20612" s="153"/>
      <c r="P20612" s="153"/>
      <c r="Q20612" s="153"/>
      <c r="R20612" s="153"/>
      <c r="S20612" s="152"/>
      <c r="T20612" s="154"/>
    </row>
    <row r="20613" spans="8:20" x14ac:dyDescent="0.25">
      <c r="H20613" s="155"/>
      <c r="I20613" s="152"/>
      <c r="J20613" s="152"/>
      <c r="K20613" s="156"/>
      <c r="L20613" s="156"/>
      <c r="M20613" s="157"/>
      <c r="N20613" s="158"/>
      <c r="O20613" s="153"/>
      <c r="P20613" s="153"/>
      <c r="Q20613" s="153"/>
      <c r="R20613" s="153"/>
      <c r="S20613" s="152"/>
      <c r="T20613" s="154"/>
    </row>
    <row r="20614" spans="8:20" x14ac:dyDescent="0.25">
      <c r="H20614" s="155"/>
      <c r="I20614" s="152"/>
      <c r="J20614" s="152"/>
      <c r="K20614" s="156"/>
      <c r="L20614" s="156"/>
      <c r="M20614" s="157"/>
      <c r="N20614" s="158"/>
      <c r="O20614" s="153"/>
      <c r="P20614" s="153"/>
      <c r="Q20614" s="153"/>
      <c r="R20614" s="153"/>
      <c r="S20614" s="152"/>
      <c r="T20614" s="154"/>
    </row>
    <row r="20615" spans="8:20" x14ac:dyDescent="0.25">
      <c r="H20615" s="155"/>
      <c r="I20615" s="152"/>
      <c r="J20615" s="152"/>
      <c r="K20615" s="156"/>
      <c r="L20615" s="156"/>
      <c r="M20615" s="157"/>
      <c r="N20615" s="158"/>
      <c r="O20615" s="153"/>
      <c r="P20615" s="153"/>
      <c r="Q20615" s="153"/>
      <c r="R20615" s="153"/>
      <c r="S20615" s="152"/>
      <c r="T20615" s="154"/>
    </row>
    <row r="20616" spans="8:20" x14ac:dyDescent="0.25">
      <c r="H20616" s="155"/>
      <c r="I20616" s="152"/>
      <c r="J20616" s="152"/>
      <c r="K20616" s="156"/>
      <c r="L20616" s="156"/>
      <c r="M20616" s="157"/>
      <c r="N20616" s="158"/>
      <c r="O20616" s="153"/>
      <c r="P20616" s="153"/>
      <c r="Q20616" s="153"/>
      <c r="R20616" s="153"/>
      <c r="S20616" s="152"/>
      <c r="T20616" s="154"/>
    </row>
    <row r="20617" spans="8:20" x14ac:dyDescent="0.25">
      <c r="H20617" s="155"/>
      <c r="I20617" s="152"/>
      <c r="J20617" s="152"/>
      <c r="K20617" s="156"/>
      <c r="L20617" s="156"/>
      <c r="M20617" s="157"/>
      <c r="N20617" s="158"/>
      <c r="O20617" s="153"/>
      <c r="P20617" s="153"/>
      <c r="Q20617" s="153"/>
      <c r="R20617" s="153"/>
      <c r="S20617" s="152"/>
      <c r="T20617" s="154"/>
    </row>
    <row r="20618" spans="8:20" x14ac:dyDescent="0.25">
      <c r="H20618" s="155"/>
      <c r="I20618" s="152"/>
      <c r="J20618" s="152"/>
      <c r="K20618" s="156"/>
      <c r="L20618" s="156"/>
      <c r="M20618" s="157"/>
      <c r="N20618" s="158"/>
      <c r="O20618" s="153"/>
      <c r="P20618" s="153"/>
      <c r="Q20618" s="153"/>
      <c r="R20618" s="153"/>
      <c r="S20618" s="152"/>
      <c r="T20618" s="154"/>
    </row>
    <row r="20619" spans="8:20" x14ac:dyDescent="0.25">
      <c r="H20619" s="155"/>
      <c r="I20619" s="152"/>
      <c r="J20619" s="152"/>
      <c r="K20619" s="156"/>
      <c r="L20619" s="156"/>
      <c r="M20619" s="157"/>
      <c r="N20619" s="158"/>
      <c r="O20619" s="153"/>
      <c r="P20619" s="153"/>
      <c r="Q20619" s="153"/>
      <c r="R20619" s="153"/>
      <c r="S20619" s="152"/>
      <c r="T20619" s="154"/>
    </row>
    <row r="20620" spans="8:20" x14ac:dyDescent="0.25">
      <c r="H20620" s="155"/>
      <c r="I20620" s="152"/>
      <c r="J20620" s="152"/>
      <c r="K20620" s="156"/>
      <c r="L20620" s="156"/>
      <c r="M20620" s="157"/>
      <c r="N20620" s="158"/>
      <c r="O20620" s="153"/>
      <c r="P20620" s="153"/>
      <c r="Q20620" s="153"/>
      <c r="R20620" s="153"/>
      <c r="S20620" s="152"/>
      <c r="T20620" s="154"/>
    </row>
    <row r="20621" spans="8:20" x14ac:dyDescent="0.25">
      <c r="H20621" s="155"/>
      <c r="I20621" s="152"/>
      <c r="J20621" s="152"/>
      <c r="K20621" s="156"/>
      <c r="L20621" s="156"/>
      <c r="M20621" s="157"/>
      <c r="N20621" s="158"/>
      <c r="O20621" s="153"/>
      <c r="P20621" s="153"/>
      <c r="Q20621" s="153"/>
      <c r="R20621" s="153"/>
      <c r="S20621" s="152"/>
      <c r="T20621" s="154"/>
    </row>
    <row r="20622" spans="8:20" x14ac:dyDescent="0.25">
      <c r="H20622" s="155"/>
      <c r="I20622" s="152"/>
      <c r="J20622" s="152"/>
      <c r="K20622" s="156"/>
      <c r="L20622" s="156"/>
      <c r="M20622" s="157"/>
      <c r="N20622" s="158"/>
      <c r="O20622" s="153"/>
      <c r="P20622" s="153"/>
      <c r="Q20622" s="153"/>
      <c r="R20622" s="153"/>
      <c r="S20622" s="152"/>
      <c r="T20622" s="154"/>
    </row>
    <row r="20623" spans="8:20" x14ac:dyDescent="0.25">
      <c r="H20623" s="155"/>
      <c r="I20623" s="152"/>
      <c r="J20623" s="152"/>
      <c r="K20623" s="156"/>
      <c r="L20623" s="156"/>
      <c r="M20623" s="157"/>
      <c r="N20623" s="158"/>
      <c r="O20623" s="153"/>
      <c r="P20623" s="153"/>
      <c r="Q20623" s="153"/>
      <c r="R20623" s="153"/>
      <c r="S20623" s="152"/>
      <c r="T20623" s="154"/>
    </row>
    <row r="20624" spans="8:20" x14ac:dyDescent="0.25">
      <c r="H20624" s="155"/>
      <c r="I20624" s="152"/>
      <c r="J20624" s="152"/>
      <c r="K20624" s="156"/>
      <c r="L20624" s="156"/>
      <c r="M20624" s="157"/>
      <c r="N20624" s="158"/>
      <c r="O20624" s="153"/>
      <c r="P20624" s="153"/>
      <c r="Q20624" s="153"/>
      <c r="R20624" s="153"/>
      <c r="S20624" s="152"/>
      <c r="T20624" s="154"/>
    </row>
    <row r="20625" spans="8:20" x14ac:dyDescent="0.25">
      <c r="H20625" s="155"/>
      <c r="I20625" s="152"/>
      <c r="J20625" s="152"/>
      <c r="K20625" s="156"/>
      <c r="L20625" s="156"/>
      <c r="M20625" s="157"/>
      <c r="N20625" s="158"/>
      <c r="O20625" s="153"/>
      <c r="P20625" s="153"/>
      <c r="Q20625" s="153"/>
      <c r="R20625" s="153"/>
      <c r="S20625" s="152"/>
      <c r="T20625" s="154"/>
    </row>
    <row r="20626" spans="8:20" x14ac:dyDescent="0.25">
      <c r="H20626" s="155"/>
      <c r="I20626" s="152"/>
      <c r="J20626" s="152"/>
      <c r="K20626" s="156"/>
      <c r="L20626" s="156"/>
      <c r="M20626" s="157"/>
      <c r="N20626" s="158"/>
      <c r="O20626" s="153"/>
      <c r="P20626" s="153"/>
      <c r="Q20626" s="153"/>
      <c r="R20626" s="153"/>
      <c r="S20626" s="152"/>
      <c r="T20626" s="154"/>
    </row>
    <row r="20627" spans="8:20" x14ac:dyDescent="0.25">
      <c r="H20627" s="155"/>
      <c r="I20627" s="152"/>
      <c r="J20627" s="152"/>
      <c r="K20627" s="156"/>
      <c r="L20627" s="156"/>
      <c r="M20627" s="157"/>
      <c r="N20627" s="158"/>
      <c r="O20627" s="153"/>
      <c r="P20627" s="153"/>
      <c r="Q20627" s="153"/>
      <c r="R20627" s="153"/>
      <c r="S20627" s="152"/>
      <c r="T20627" s="154"/>
    </row>
    <row r="20628" spans="8:20" x14ac:dyDescent="0.25">
      <c r="H20628" s="155"/>
      <c r="I20628" s="152"/>
      <c r="J20628" s="152"/>
      <c r="K20628" s="156"/>
      <c r="L20628" s="156"/>
      <c r="M20628" s="157"/>
      <c r="N20628" s="158"/>
      <c r="O20628" s="153"/>
      <c r="P20628" s="153"/>
      <c r="Q20628" s="153"/>
      <c r="R20628" s="153"/>
      <c r="S20628" s="152"/>
      <c r="T20628" s="154"/>
    </row>
    <row r="20629" spans="8:20" x14ac:dyDescent="0.25">
      <c r="H20629" s="155"/>
      <c r="I20629" s="152"/>
      <c r="J20629" s="152"/>
      <c r="K20629" s="156"/>
      <c r="L20629" s="156"/>
      <c r="M20629" s="157"/>
      <c r="N20629" s="158"/>
      <c r="O20629" s="153"/>
      <c r="P20629" s="153"/>
      <c r="Q20629" s="153"/>
      <c r="R20629" s="153"/>
      <c r="S20629" s="152"/>
      <c r="T20629" s="154"/>
    </row>
    <row r="20630" spans="8:20" x14ac:dyDescent="0.25">
      <c r="H20630" s="155"/>
      <c r="I20630" s="152"/>
      <c r="J20630" s="152"/>
      <c r="K20630" s="156"/>
      <c r="L20630" s="156"/>
      <c r="M20630" s="157"/>
      <c r="N20630" s="158"/>
      <c r="O20630" s="153"/>
      <c r="P20630" s="153"/>
      <c r="Q20630" s="153"/>
      <c r="R20630" s="153"/>
      <c r="S20630" s="152"/>
      <c r="T20630" s="154"/>
    </row>
    <row r="20631" spans="8:20" x14ac:dyDescent="0.25">
      <c r="H20631" s="155"/>
      <c r="I20631" s="152"/>
      <c r="J20631" s="152"/>
      <c r="K20631" s="156"/>
      <c r="L20631" s="156"/>
      <c r="M20631" s="157"/>
      <c r="N20631" s="158"/>
      <c r="O20631" s="153"/>
      <c r="P20631" s="153"/>
      <c r="Q20631" s="153"/>
      <c r="R20631" s="153"/>
      <c r="S20631" s="152"/>
      <c r="T20631" s="154"/>
    </row>
    <row r="20632" spans="8:20" x14ac:dyDescent="0.25">
      <c r="H20632" s="155"/>
      <c r="I20632" s="152"/>
      <c r="J20632" s="152"/>
      <c r="K20632" s="156"/>
      <c r="L20632" s="156"/>
      <c r="M20632" s="157"/>
      <c r="N20632" s="158"/>
      <c r="O20632" s="153"/>
      <c r="P20632" s="153"/>
      <c r="Q20632" s="153"/>
      <c r="R20632" s="153"/>
      <c r="S20632" s="152"/>
      <c r="T20632" s="154"/>
    </row>
    <row r="20633" spans="8:20" x14ac:dyDescent="0.25">
      <c r="H20633" s="155"/>
      <c r="I20633" s="152"/>
      <c r="J20633" s="152"/>
      <c r="K20633" s="156"/>
      <c r="L20633" s="156"/>
      <c r="M20633" s="157"/>
      <c r="N20633" s="158"/>
      <c r="O20633" s="153"/>
      <c r="P20633" s="153"/>
      <c r="Q20633" s="153"/>
      <c r="R20633" s="153"/>
      <c r="S20633" s="152"/>
      <c r="T20633" s="154"/>
    </row>
    <row r="20634" spans="8:20" x14ac:dyDescent="0.25">
      <c r="H20634" s="155"/>
      <c r="I20634" s="152"/>
      <c r="J20634" s="152"/>
      <c r="K20634" s="156"/>
      <c r="L20634" s="156"/>
      <c r="M20634" s="157"/>
      <c r="N20634" s="158"/>
      <c r="O20634" s="153"/>
      <c r="P20634" s="153"/>
      <c r="Q20634" s="153"/>
      <c r="R20634" s="153"/>
      <c r="S20634" s="152"/>
      <c r="T20634" s="154"/>
    </row>
    <row r="20635" spans="8:20" x14ac:dyDescent="0.25">
      <c r="H20635" s="155"/>
      <c r="I20635" s="152"/>
      <c r="J20635" s="152"/>
      <c r="K20635" s="156"/>
      <c r="L20635" s="156"/>
      <c r="M20635" s="157"/>
      <c r="N20635" s="158"/>
      <c r="O20635" s="153"/>
      <c r="P20635" s="153"/>
      <c r="Q20635" s="153"/>
      <c r="R20635" s="153"/>
      <c r="S20635" s="152"/>
      <c r="T20635" s="154"/>
    </row>
    <row r="20636" spans="8:20" x14ac:dyDescent="0.25">
      <c r="H20636" s="155"/>
      <c r="I20636" s="152"/>
      <c r="J20636" s="152"/>
      <c r="K20636" s="156"/>
      <c r="L20636" s="156"/>
      <c r="M20636" s="157"/>
      <c r="N20636" s="158"/>
      <c r="O20636" s="153"/>
      <c r="P20636" s="153"/>
      <c r="Q20636" s="153"/>
      <c r="R20636" s="153"/>
      <c r="S20636" s="152"/>
      <c r="T20636" s="154"/>
    </row>
    <row r="20637" spans="8:20" x14ac:dyDescent="0.25">
      <c r="H20637" s="155"/>
      <c r="I20637" s="152"/>
      <c r="J20637" s="152"/>
      <c r="K20637" s="156"/>
      <c r="L20637" s="156"/>
      <c r="M20637" s="157"/>
      <c r="N20637" s="158"/>
      <c r="O20637" s="153"/>
      <c r="P20637" s="153"/>
      <c r="Q20637" s="153"/>
      <c r="R20637" s="153"/>
      <c r="S20637" s="152"/>
      <c r="T20637" s="154"/>
    </row>
    <row r="20638" spans="8:20" x14ac:dyDescent="0.25">
      <c r="H20638" s="155"/>
      <c r="I20638" s="152"/>
      <c r="J20638" s="152"/>
      <c r="K20638" s="156"/>
      <c r="L20638" s="156"/>
      <c r="M20638" s="157"/>
      <c r="N20638" s="158"/>
      <c r="O20638" s="153"/>
      <c r="P20638" s="153"/>
      <c r="Q20638" s="153"/>
      <c r="R20638" s="153"/>
      <c r="S20638" s="152"/>
      <c r="T20638" s="154"/>
    </row>
    <row r="20639" spans="8:20" x14ac:dyDescent="0.25">
      <c r="H20639" s="155"/>
      <c r="I20639" s="152"/>
      <c r="J20639" s="152"/>
      <c r="K20639" s="156"/>
      <c r="L20639" s="156"/>
      <c r="M20639" s="157"/>
      <c r="N20639" s="158"/>
      <c r="O20639" s="153"/>
      <c r="P20639" s="153"/>
      <c r="Q20639" s="153"/>
      <c r="R20639" s="153"/>
      <c r="S20639" s="152"/>
      <c r="T20639" s="154"/>
    </row>
    <row r="20640" spans="8:20" x14ac:dyDescent="0.25">
      <c r="H20640" s="155"/>
      <c r="I20640" s="152"/>
      <c r="J20640" s="152"/>
      <c r="K20640" s="156"/>
      <c r="L20640" s="156"/>
      <c r="M20640" s="157"/>
      <c r="N20640" s="158"/>
      <c r="O20640" s="153"/>
      <c r="P20640" s="153"/>
      <c r="Q20640" s="153"/>
      <c r="R20640" s="153"/>
      <c r="S20640" s="152"/>
      <c r="T20640" s="154"/>
    </row>
    <row r="20641" spans="8:20" x14ac:dyDescent="0.25">
      <c r="H20641" s="155"/>
      <c r="I20641" s="152"/>
      <c r="J20641" s="152"/>
      <c r="K20641" s="156"/>
      <c r="L20641" s="156"/>
      <c r="M20641" s="157"/>
      <c r="N20641" s="158"/>
      <c r="O20641" s="153"/>
      <c r="P20641" s="153"/>
      <c r="Q20641" s="153"/>
      <c r="R20641" s="153"/>
      <c r="S20641" s="152"/>
      <c r="T20641" s="154"/>
    </row>
    <row r="20642" spans="8:20" x14ac:dyDescent="0.25">
      <c r="H20642" s="155"/>
      <c r="I20642" s="152"/>
      <c r="J20642" s="152"/>
      <c r="K20642" s="156"/>
      <c r="L20642" s="156"/>
      <c r="M20642" s="157"/>
      <c r="N20642" s="158"/>
      <c r="O20642" s="153"/>
      <c r="P20642" s="153"/>
      <c r="Q20642" s="153"/>
      <c r="R20642" s="153"/>
      <c r="S20642" s="152"/>
      <c r="T20642" s="154"/>
    </row>
    <row r="20643" spans="8:20" x14ac:dyDescent="0.25">
      <c r="H20643" s="155"/>
      <c r="I20643" s="152"/>
      <c r="J20643" s="152"/>
      <c r="K20643" s="156"/>
      <c r="L20643" s="156"/>
      <c r="M20643" s="157"/>
      <c r="N20643" s="158"/>
      <c r="O20643" s="153"/>
      <c r="P20643" s="153"/>
      <c r="Q20643" s="153"/>
      <c r="R20643" s="153"/>
      <c r="S20643" s="152"/>
      <c r="T20643" s="154"/>
    </row>
    <row r="20644" spans="8:20" x14ac:dyDescent="0.25">
      <c r="H20644" s="155"/>
      <c r="I20644" s="152"/>
      <c r="J20644" s="152"/>
      <c r="K20644" s="156"/>
      <c r="L20644" s="156"/>
      <c r="M20644" s="157"/>
      <c r="N20644" s="158"/>
      <c r="O20644" s="153"/>
      <c r="P20644" s="153"/>
      <c r="Q20644" s="153"/>
      <c r="R20644" s="153"/>
      <c r="S20644" s="152"/>
      <c r="T20644" s="154"/>
    </row>
    <row r="20645" spans="8:20" x14ac:dyDescent="0.25">
      <c r="H20645" s="155"/>
      <c r="I20645" s="152"/>
      <c r="J20645" s="152"/>
      <c r="K20645" s="156"/>
      <c r="L20645" s="156"/>
      <c r="M20645" s="157"/>
      <c r="N20645" s="158"/>
      <c r="O20645" s="153"/>
      <c r="P20645" s="153"/>
      <c r="Q20645" s="153"/>
      <c r="R20645" s="153"/>
      <c r="S20645" s="152"/>
      <c r="T20645" s="154"/>
    </row>
    <row r="20646" spans="8:20" x14ac:dyDescent="0.25">
      <c r="H20646" s="155"/>
      <c r="I20646" s="152"/>
      <c r="J20646" s="152"/>
      <c r="K20646" s="156"/>
      <c r="L20646" s="156"/>
      <c r="M20646" s="157"/>
      <c r="N20646" s="158"/>
      <c r="O20646" s="153"/>
      <c r="P20646" s="153"/>
      <c r="Q20646" s="153"/>
      <c r="R20646" s="153"/>
      <c r="S20646" s="152"/>
      <c r="T20646" s="154"/>
    </row>
    <row r="20647" spans="8:20" x14ac:dyDescent="0.25">
      <c r="H20647" s="155"/>
      <c r="I20647" s="152"/>
      <c r="J20647" s="152"/>
      <c r="K20647" s="156"/>
      <c r="L20647" s="156"/>
      <c r="M20647" s="157"/>
      <c r="N20647" s="158"/>
      <c r="O20647" s="153"/>
      <c r="P20647" s="153"/>
      <c r="Q20647" s="153"/>
      <c r="R20647" s="153"/>
      <c r="S20647" s="152"/>
      <c r="T20647" s="154"/>
    </row>
    <row r="20648" spans="8:20" x14ac:dyDescent="0.25">
      <c r="H20648" s="155"/>
      <c r="I20648" s="152"/>
      <c r="J20648" s="152"/>
      <c r="K20648" s="156"/>
      <c r="L20648" s="156"/>
      <c r="M20648" s="157"/>
      <c r="N20648" s="158"/>
      <c r="O20648" s="153"/>
      <c r="P20648" s="153"/>
      <c r="Q20648" s="153"/>
      <c r="R20648" s="153"/>
      <c r="S20648" s="152"/>
      <c r="T20648" s="154"/>
    </row>
    <row r="20649" spans="8:20" x14ac:dyDescent="0.25">
      <c r="H20649" s="155"/>
      <c r="I20649" s="152"/>
      <c r="J20649" s="152"/>
      <c r="K20649" s="156"/>
      <c r="L20649" s="156"/>
      <c r="M20649" s="157"/>
      <c r="N20649" s="158"/>
      <c r="O20649" s="153"/>
      <c r="P20649" s="153"/>
      <c r="Q20649" s="153"/>
      <c r="R20649" s="153"/>
      <c r="S20649" s="152"/>
      <c r="T20649" s="154"/>
    </row>
    <row r="20650" spans="8:20" x14ac:dyDescent="0.25">
      <c r="H20650" s="155"/>
      <c r="I20650" s="152"/>
      <c r="J20650" s="152"/>
      <c r="K20650" s="156"/>
      <c r="L20650" s="156"/>
      <c r="M20650" s="157"/>
      <c r="N20650" s="158"/>
      <c r="O20650" s="153"/>
      <c r="P20650" s="153"/>
      <c r="Q20650" s="153"/>
      <c r="R20650" s="153"/>
      <c r="S20650" s="152"/>
      <c r="T20650" s="154"/>
    </row>
    <row r="20651" spans="8:20" x14ac:dyDescent="0.25">
      <c r="H20651" s="155"/>
      <c r="I20651" s="152"/>
      <c r="J20651" s="152"/>
      <c r="K20651" s="156"/>
      <c r="L20651" s="156"/>
      <c r="M20651" s="157"/>
      <c r="N20651" s="158"/>
      <c r="O20651" s="153"/>
      <c r="P20651" s="153"/>
      <c r="Q20651" s="153"/>
      <c r="R20651" s="153"/>
      <c r="S20651" s="152"/>
      <c r="T20651" s="154"/>
    </row>
    <row r="20652" spans="8:20" x14ac:dyDescent="0.25">
      <c r="H20652" s="155"/>
      <c r="I20652" s="152"/>
      <c r="J20652" s="152"/>
      <c r="K20652" s="156"/>
      <c r="L20652" s="156"/>
      <c r="M20652" s="157"/>
      <c r="N20652" s="158"/>
      <c r="O20652" s="153"/>
      <c r="P20652" s="153"/>
      <c r="Q20652" s="153"/>
      <c r="R20652" s="153"/>
      <c r="S20652" s="152"/>
      <c r="T20652" s="154"/>
    </row>
    <row r="20653" spans="8:20" x14ac:dyDescent="0.25">
      <c r="H20653" s="155"/>
      <c r="I20653" s="152"/>
      <c r="J20653" s="152"/>
      <c r="K20653" s="156"/>
      <c r="L20653" s="156"/>
      <c r="M20653" s="157"/>
      <c r="N20653" s="158"/>
      <c r="O20653" s="153"/>
      <c r="P20653" s="153"/>
      <c r="Q20653" s="153"/>
      <c r="R20653" s="153"/>
      <c r="S20653" s="152"/>
      <c r="T20653" s="154"/>
    </row>
    <row r="20654" spans="8:20" x14ac:dyDescent="0.25">
      <c r="H20654" s="155"/>
      <c r="I20654" s="152"/>
      <c r="J20654" s="152"/>
      <c r="K20654" s="156"/>
      <c r="L20654" s="156"/>
      <c r="M20654" s="157"/>
      <c r="N20654" s="158"/>
      <c r="O20654" s="153"/>
      <c r="P20654" s="153"/>
      <c r="Q20654" s="153"/>
      <c r="R20654" s="153"/>
      <c r="S20654" s="152"/>
      <c r="T20654" s="154"/>
    </row>
    <row r="20655" spans="8:20" x14ac:dyDescent="0.25">
      <c r="H20655" s="155"/>
      <c r="I20655" s="152"/>
      <c r="J20655" s="152"/>
      <c r="K20655" s="156"/>
      <c r="L20655" s="156"/>
      <c r="M20655" s="157"/>
      <c r="N20655" s="158"/>
      <c r="O20655" s="153"/>
      <c r="P20655" s="153"/>
      <c r="Q20655" s="153"/>
      <c r="R20655" s="153"/>
      <c r="S20655" s="152"/>
      <c r="T20655" s="154"/>
    </row>
    <row r="20656" spans="8:20" x14ac:dyDescent="0.25">
      <c r="H20656" s="155"/>
      <c r="I20656" s="152"/>
      <c r="J20656" s="152"/>
      <c r="K20656" s="156"/>
      <c r="L20656" s="156"/>
      <c r="M20656" s="157"/>
      <c r="N20656" s="158"/>
      <c r="O20656" s="153"/>
      <c r="P20656" s="153"/>
      <c r="Q20656" s="153"/>
      <c r="R20656" s="153"/>
      <c r="S20656" s="152"/>
      <c r="T20656" s="154"/>
    </row>
    <row r="20657" spans="8:20" x14ac:dyDescent="0.25">
      <c r="H20657" s="155"/>
      <c r="I20657" s="152"/>
      <c r="J20657" s="152"/>
      <c r="K20657" s="156"/>
      <c r="L20657" s="156"/>
      <c r="M20657" s="157"/>
      <c r="N20657" s="158"/>
      <c r="O20657" s="153"/>
      <c r="P20657" s="153"/>
      <c r="Q20657" s="153"/>
      <c r="R20657" s="153"/>
      <c r="S20657" s="152"/>
      <c r="T20657" s="154"/>
    </row>
    <row r="20658" spans="8:20" x14ac:dyDescent="0.25">
      <c r="H20658" s="155"/>
      <c r="I20658" s="152"/>
      <c r="J20658" s="152"/>
      <c r="K20658" s="156"/>
      <c r="L20658" s="156"/>
      <c r="M20658" s="157"/>
      <c r="N20658" s="158"/>
      <c r="O20658" s="153"/>
      <c r="P20658" s="153"/>
      <c r="Q20658" s="153"/>
      <c r="R20658" s="153"/>
      <c r="S20658" s="152"/>
      <c r="T20658" s="154"/>
    </row>
    <row r="20659" spans="8:20" x14ac:dyDescent="0.25">
      <c r="H20659" s="155"/>
      <c r="I20659" s="152"/>
      <c r="J20659" s="152"/>
      <c r="K20659" s="156"/>
      <c r="L20659" s="156"/>
      <c r="M20659" s="157"/>
      <c r="N20659" s="158"/>
      <c r="O20659" s="153"/>
      <c r="P20659" s="153"/>
      <c r="Q20659" s="153"/>
      <c r="R20659" s="153"/>
      <c r="S20659" s="152"/>
      <c r="T20659" s="154"/>
    </row>
    <row r="20660" spans="8:20" x14ac:dyDescent="0.25">
      <c r="H20660" s="155"/>
      <c r="I20660" s="152"/>
      <c r="J20660" s="152"/>
      <c r="K20660" s="156"/>
      <c r="L20660" s="156"/>
      <c r="M20660" s="157"/>
      <c r="N20660" s="158"/>
      <c r="O20660" s="153"/>
      <c r="P20660" s="153"/>
      <c r="Q20660" s="153"/>
      <c r="R20660" s="153"/>
      <c r="S20660" s="152"/>
      <c r="T20660" s="154"/>
    </row>
    <row r="20661" spans="8:20" x14ac:dyDescent="0.25">
      <c r="H20661" s="155"/>
      <c r="I20661" s="152"/>
      <c r="J20661" s="152"/>
      <c r="K20661" s="156"/>
      <c r="L20661" s="156"/>
      <c r="M20661" s="157"/>
      <c r="N20661" s="158"/>
      <c r="O20661" s="153"/>
      <c r="P20661" s="153"/>
      <c r="Q20661" s="153"/>
      <c r="R20661" s="153"/>
      <c r="S20661" s="152"/>
      <c r="T20661" s="154"/>
    </row>
    <row r="20662" spans="8:20" x14ac:dyDescent="0.25">
      <c r="H20662" s="155"/>
      <c r="I20662" s="152"/>
      <c r="J20662" s="152"/>
      <c r="K20662" s="156"/>
      <c r="L20662" s="156"/>
      <c r="M20662" s="157"/>
      <c r="N20662" s="158"/>
      <c r="O20662" s="153"/>
      <c r="P20662" s="153"/>
      <c r="Q20662" s="153"/>
      <c r="R20662" s="153"/>
      <c r="S20662" s="152"/>
      <c r="T20662" s="154"/>
    </row>
    <row r="20663" spans="8:20" x14ac:dyDescent="0.25">
      <c r="H20663" s="155"/>
      <c r="I20663" s="152"/>
      <c r="J20663" s="152"/>
      <c r="K20663" s="156"/>
      <c r="L20663" s="156"/>
      <c r="M20663" s="157"/>
      <c r="N20663" s="158"/>
      <c r="O20663" s="153"/>
      <c r="P20663" s="153"/>
      <c r="Q20663" s="153"/>
      <c r="R20663" s="153"/>
      <c r="S20663" s="152"/>
      <c r="T20663" s="154"/>
    </row>
    <row r="20664" spans="8:20" x14ac:dyDescent="0.25">
      <c r="H20664" s="155"/>
      <c r="I20664" s="152"/>
      <c r="J20664" s="152"/>
      <c r="K20664" s="156"/>
      <c r="L20664" s="156"/>
      <c r="M20664" s="157"/>
      <c r="N20664" s="158"/>
      <c r="O20664" s="153"/>
      <c r="P20664" s="153"/>
      <c r="Q20664" s="153"/>
      <c r="R20664" s="153"/>
      <c r="S20664" s="152"/>
      <c r="T20664" s="154"/>
    </row>
    <row r="20665" spans="8:20" x14ac:dyDescent="0.25">
      <c r="H20665" s="155"/>
      <c r="I20665" s="152"/>
      <c r="J20665" s="152"/>
      <c r="K20665" s="156"/>
      <c r="L20665" s="156"/>
      <c r="M20665" s="157"/>
      <c r="N20665" s="158"/>
      <c r="O20665" s="153"/>
      <c r="P20665" s="153"/>
      <c r="Q20665" s="153"/>
      <c r="R20665" s="153"/>
      <c r="S20665" s="152"/>
      <c r="T20665" s="154"/>
    </row>
    <row r="20666" spans="8:20" x14ac:dyDescent="0.25">
      <c r="H20666" s="155"/>
      <c r="I20666" s="152"/>
      <c r="J20666" s="152"/>
      <c r="K20666" s="156"/>
      <c r="L20666" s="156"/>
      <c r="M20666" s="157"/>
      <c r="N20666" s="158"/>
      <c r="O20666" s="153"/>
      <c r="P20666" s="153"/>
      <c r="Q20666" s="153"/>
      <c r="R20666" s="153"/>
      <c r="S20666" s="152"/>
      <c r="T20666" s="154"/>
    </row>
    <row r="20667" spans="8:20" x14ac:dyDescent="0.25">
      <c r="H20667" s="155"/>
      <c r="I20667" s="152"/>
      <c r="J20667" s="152"/>
      <c r="K20667" s="156"/>
      <c r="L20667" s="156"/>
      <c r="M20667" s="157"/>
      <c r="N20667" s="158"/>
      <c r="O20667" s="153"/>
      <c r="P20667" s="153"/>
      <c r="Q20667" s="153"/>
      <c r="R20667" s="153"/>
      <c r="S20667" s="152"/>
      <c r="T20667" s="154"/>
    </row>
    <row r="20668" spans="8:20" x14ac:dyDescent="0.25">
      <c r="H20668" s="155"/>
      <c r="I20668" s="152"/>
      <c r="J20668" s="152"/>
      <c r="K20668" s="156"/>
      <c r="L20668" s="156"/>
      <c r="M20668" s="157"/>
      <c r="N20668" s="158"/>
      <c r="O20668" s="153"/>
      <c r="P20668" s="153"/>
      <c r="Q20668" s="153"/>
      <c r="R20668" s="153"/>
      <c r="S20668" s="152"/>
      <c r="T20668" s="154"/>
    </row>
    <row r="20669" spans="8:20" x14ac:dyDescent="0.25">
      <c r="H20669" s="155"/>
      <c r="I20669" s="152"/>
      <c r="J20669" s="152"/>
      <c r="K20669" s="156"/>
      <c r="L20669" s="156"/>
      <c r="M20669" s="157"/>
      <c r="N20669" s="158"/>
      <c r="O20669" s="153"/>
      <c r="P20669" s="153"/>
      <c r="Q20669" s="153"/>
      <c r="R20669" s="153"/>
      <c r="S20669" s="152"/>
      <c r="T20669" s="154"/>
    </row>
    <row r="20670" spans="8:20" x14ac:dyDescent="0.25">
      <c r="H20670" s="155"/>
      <c r="I20670" s="152"/>
      <c r="J20670" s="152"/>
      <c r="K20670" s="156"/>
      <c r="L20670" s="156"/>
      <c r="M20670" s="157"/>
      <c r="N20670" s="158"/>
      <c r="O20670" s="153"/>
      <c r="P20670" s="153"/>
      <c r="Q20670" s="153"/>
      <c r="R20670" s="153"/>
      <c r="S20670" s="152"/>
      <c r="T20670" s="154"/>
    </row>
    <row r="20671" spans="8:20" x14ac:dyDescent="0.25">
      <c r="H20671" s="155"/>
      <c r="I20671" s="152"/>
      <c r="J20671" s="152"/>
      <c r="K20671" s="156"/>
      <c r="L20671" s="156"/>
      <c r="M20671" s="157"/>
      <c r="N20671" s="158"/>
      <c r="O20671" s="153"/>
      <c r="P20671" s="153"/>
      <c r="Q20671" s="153"/>
      <c r="R20671" s="153"/>
      <c r="S20671" s="152"/>
      <c r="T20671" s="154"/>
    </row>
    <row r="20672" spans="8:20" x14ac:dyDescent="0.25">
      <c r="H20672" s="155"/>
      <c r="I20672" s="152"/>
      <c r="J20672" s="152"/>
      <c r="K20672" s="156"/>
      <c r="L20672" s="156"/>
      <c r="M20672" s="157"/>
      <c r="N20672" s="158"/>
      <c r="O20672" s="153"/>
      <c r="P20672" s="153"/>
      <c r="Q20672" s="153"/>
      <c r="R20672" s="153"/>
      <c r="S20672" s="152"/>
      <c r="T20672" s="154"/>
    </row>
    <row r="20673" spans="8:20" x14ac:dyDescent="0.25">
      <c r="H20673" s="155"/>
      <c r="I20673" s="152"/>
      <c r="J20673" s="152"/>
      <c r="K20673" s="156"/>
      <c r="L20673" s="156"/>
      <c r="M20673" s="157"/>
      <c r="N20673" s="158"/>
      <c r="O20673" s="153"/>
      <c r="P20673" s="153"/>
      <c r="Q20673" s="153"/>
      <c r="R20673" s="153"/>
      <c r="S20673" s="152"/>
      <c r="T20673" s="154"/>
    </row>
    <row r="20674" spans="8:20" x14ac:dyDescent="0.25">
      <c r="H20674" s="155"/>
      <c r="I20674" s="152"/>
      <c r="J20674" s="152"/>
      <c r="K20674" s="156"/>
      <c r="L20674" s="156"/>
      <c r="M20674" s="157"/>
      <c r="N20674" s="158"/>
      <c r="O20674" s="153"/>
      <c r="P20674" s="153"/>
      <c r="Q20674" s="153"/>
      <c r="R20674" s="153"/>
      <c r="S20674" s="152"/>
      <c r="T20674" s="154"/>
    </row>
    <row r="20675" spans="8:20" x14ac:dyDescent="0.25">
      <c r="H20675" s="155"/>
      <c r="I20675" s="152"/>
      <c r="J20675" s="152"/>
      <c r="K20675" s="156"/>
      <c r="L20675" s="156"/>
      <c r="M20675" s="157"/>
      <c r="N20675" s="158"/>
      <c r="O20675" s="153"/>
      <c r="P20675" s="153"/>
      <c r="Q20675" s="153"/>
      <c r="R20675" s="153"/>
      <c r="S20675" s="152"/>
      <c r="T20675" s="154"/>
    </row>
    <row r="20676" spans="8:20" x14ac:dyDescent="0.25">
      <c r="H20676" s="155"/>
      <c r="I20676" s="152"/>
      <c r="J20676" s="152"/>
      <c r="K20676" s="156"/>
      <c r="L20676" s="156"/>
      <c r="M20676" s="157"/>
      <c r="N20676" s="158"/>
      <c r="O20676" s="153"/>
      <c r="P20676" s="153"/>
      <c r="Q20676" s="153"/>
      <c r="R20676" s="153"/>
      <c r="S20676" s="152"/>
      <c r="T20676" s="154"/>
    </row>
    <row r="20677" spans="8:20" x14ac:dyDescent="0.25">
      <c r="H20677" s="155"/>
      <c r="I20677" s="152"/>
      <c r="J20677" s="152"/>
      <c r="K20677" s="156"/>
      <c r="L20677" s="156"/>
      <c r="M20677" s="157"/>
      <c r="N20677" s="158"/>
      <c r="O20677" s="153"/>
      <c r="P20677" s="153"/>
      <c r="Q20677" s="153"/>
      <c r="R20677" s="153"/>
      <c r="S20677" s="152"/>
      <c r="T20677" s="154"/>
    </row>
    <row r="20678" spans="8:20" x14ac:dyDescent="0.25">
      <c r="H20678" s="155"/>
      <c r="I20678" s="152"/>
      <c r="J20678" s="152"/>
      <c r="K20678" s="156"/>
      <c r="L20678" s="156"/>
      <c r="M20678" s="157"/>
      <c r="N20678" s="158"/>
      <c r="O20678" s="153"/>
      <c r="P20678" s="153"/>
      <c r="Q20678" s="153"/>
      <c r="R20678" s="153"/>
      <c r="S20678" s="152"/>
      <c r="T20678" s="154"/>
    </row>
    <row r="20679" spans="8:20" x14ac:dyDescent="0.25">
      <c r="H20679" s="155"/>
      <c r="I20679" s="152"/>
      <c r="J20679" s="152"/>
      <c r="K20679" s="156"/>
      <c r="L20679" s="156"/>
      <c r="M20679" s="157"/>
      <c r="N20679" s="158"/>
      <c r="O20679" s="153"/>
      <c r="P20679" s="153"/>
      <c r="Q20679" s="153"/>
      <c r="R20679" s="153"/>
      <c r="S20679" s="152"/>
      <c r="T20679" s="154"/>
    </row>
    <row r="20680" spans="8:20" x14ac:dyDescent="0.25">
      <c r="H20680" s="155"/>
      <c r="I20680" s="152"/>
      <c r="J20680" s="152"/>
      <c r="K20680" s="156"/>
      <c r="L20680" s="156"/>
      <c r="M20680" s="157"/>
      <c r="N20680" s="158"/>
      <c r="O20680" s="153"/>
      <c r="P20680" s="153"/>
      <c r="Q20680" s="153"/>
      <c r="R20680" s="153"/>
      <c r="S20680" s="152"/>
      <c r="T20680" s="154"/>
    </row>
    <row r="20681" spans="8:20" x14ac:dyDescent="0.25">
      <c r="H20681" s="155"/>
      <c r="I20681" s="152"/>
      <c r="J20681" s="152"/>
      <c r="K20681" s="156"/>
      <c r="L20681" s="156"/>
      <c r="M20681" s="157"/>
      <c r="N20681" s="158"/>
      <c r="O20681" s="153"/>
      <c r="P20681" s="153"/>
      <c r="Q20681" s="153"/>
      <c r="R20681" s="153"/>
      <c r="S20681" s="152"/>
      <c r="T20681" s="154"/>
    </row>
    <row r="20682" spans="8:20" x14ac:dyDescent="0.25">
      <c r="H20682" s="155"/>
      <c r="I20682" s="152"/>
      <c r="J20682" s="152"/>
      <c r="K20682" s="156"/>
      <c r="L20682" s="156"/>
      <c r="M20682" s="157"/>
      <c r="N20682" s="158"/>
      <c r="O20682" s="153"/>
      <c r="P20682" s="153"/>
      <c r="Q20682" s="153"/>
      <c r="R20682" s="153"/>
      <c r="S20682" s="152"/>
      <c r="T20682" s="154"/>
    </row>
    <row r="20683" spans="8:20" x14ac:dyDescent="0.25">
      <c r="H20683" s="155"/>
      <c r="I20683" s="152"/>
      <c r="J20683" s="152"/>
      <c r="K20683" s="156"/>
      <c r="L20683" s="156"/>
      <c r="M20683" s="157"/>
      <c r="N20683" s="158"/>
      <c r="O20683" s="153"/>
      <c r="P20683" s="153"/>
      <c r="Q20683" s="153"/>
      <c r="R20683" s="153"/>
      <c r="S20683" s="152"/>
      <c r="T20683" s="154"/>
    </row>
    <row r="20684" spans="8:20" x14ac:dyDescent="0.25">
      <c r="H20684" s="155"/>
      <c r="I20684" s="152"/>
      <c r="J20684" s="152"/>
      <c r="K20684" s="156"/>
      <c r="L20684" s="156"/>
      <c r="M20684" s="157"/>
      <c r="N20684" s="158"/>
      <c r="O20684" s="153"/>
      <c r="P20684" s="153"/>
      <c r="Q20684" s="153"/>
      <c r="R20684" s="153"/>
      <c r="S20684" s="152"/>
      <c r="T20684" s="154"/>
    </row>
    <row r="20685" spans="8:20" x14ac:dyDescent="0.25">
      <c r="H20685" s="155"/>
      <c r="I20685" s="152"/>
      <c r="J20685" s="152"/>
      <c r="K20685" s="156"/>
      <c r="L20685" s="156"/>
      <c r="M20685" s="157"/>
      <c r="N20685" s="158"/>
      <c r="O20685" s="153"/>
      <c r="P20685" s="153"/>
      <c r="Q20685" s="153"/>
      <c r="R20685" s="153"/>
      <c r="S20685" s="152"/>
      <c r="T20685" s="154"/>
    </row>
    <row r="20686" spans="8:20" x14ac:dyDescent="0.25">
      <c r="H20686" s="155"/>
      <c r="I20686" s="152"/>
      <c r="J20686" s="152"/>
      <c r="K20686" s="156"/>
      <c r="L20686" s="156"/>
      <c r="M20686" s="157"/>
      <c r="N20686" s="158"/>
      <c r="O20686" s="153"/>
      <c r="P20686" s="153"/>
      <c r="Q20686" s="153"/>
      <c r="R20686" s="153"/>
      <c r="S20686" s="152"/>
      <c r="T20686" s="154"/>
    </row>
    <row r="20687" spans="8:20" x14ac:dyDescent="0.25">
      <c r="H20687" s="155"/>
      <c r="I20687" s="152"/>
      <c r="J20687" s="152"/>
      <c r="K20687" s="156"/>
      <c r="L20687" s="156"/>
      <c r="M20687" s="157"/>
      <c r="N20687" s="158"/>
      <c r="O20687" s="153"/>
      <c r="P20687" s="153"/>
      <c r="Q20687" s="153"/>
      <c r="R20687" s="153"/>
      <c r="S20687" s="152"/>
      <c r="T20687" s="154"/>
    </row>
    <row r="20688" spans="8:20" x14ac:dyDescent="0.25">
      <c r="H20688" s="155"/>
      <c r="I20688" s="152"/>
      <c r="J20688" s="152"/>
      <c r="K20688" s="156"/>
      <c r="L20688" s="156"/>
      <c r="M20688" s="157"/>
      <c r="N20688" s="158"/>
      <c r="O20688" s="153"/>
      <c r="P20688" s="153"/>
      <c r="Q20688" s="153"/>
      <c r="R20688" s="153"/>
      <c r="S20688" s="152"/>
      <c r="T20688" s="154"/>
    </row>
    <row r="20689" spans="8:20" x14ac:dyDescent="0.25">
      <c r="H20689" s="155"/>
      <c r="I20689" s="152"/>
      <c r="J20689" s="152"/>
      <c r="K20689" s="156"/>
      <c r="L20689" s="156"/>
      <c r="M20689" s="157"/>
      <c r="N20689" s="158"/>
      <c r="O20689" s="153"/>
      <c r="P20689" s="153"/>
      <c r="Q20689" s="153"/>
      <c r="R20689" s="153"/>
      <c r="S20689" s="152"/>
      <c r="T20689" s="154"/>
    </row>
    <row r="20690" spans="8:20" x14ac:dyDescent="0.25">
      <c r="H20690" s="155"/>
      <c r="I20690" s="152"/>
      <c r="J20690" s="152"/>
      <c r="K20690" s="156"/>
      <c r="L20690" s="156"/>
      <c r="M20690" s="157"/>
      <c r="N20690" s="158"/>
      <c r="O20690" s="153"/>
      <c r="P20690" s="153"/>
      <c r="Q20690" s="153"/>
      <c r="R20690" s="153"/>
      <c r="S20690" s="152"/>
      <c r="T20690" s="154"/>
    </row>
    <row r="20691" spans="8:20" x14ac:dyDescent="0.25">
      <c r="H20691" s="155"/>
      <c r="I20691" s="152"/>
      <c r="J20691" s="152"/>
      <c r="K20691" s="156"/>
      <c r="L20691" s="156"/>
      <c r="M20691" s="157"/>
      <c r="N20691" s="158"/>
      <c r="O20691" s="153"/>
      <c r="P20691" s="153"/>
      <c r="Q20691" s="153"/>
      <c r="R20691" s="153"/>
      <c r="S20691" s="152"/>
      <c r="T20691" s="154"/>
    </row>
    <row r="20692" spans="8:20" x14ac:dyDescent="0.25">
      <c r="H20692" s="155"/>
      <c r="I20692" s="152"/>
      <c r="J20692" s="152"/>
      <c r="K20692" s="156"/>
      <c r="L20692" s="156"/>
      <c r="M20692" s="157"/>
      <c r="N20692" s="158"/>
      <c r="O20692" s="153"/>
      <c r="P20692" s="153"/>
      <c r="Q20692" s="153"/>
      <c r="R20692" s="153"/>
      <c r="S20692" s="152"/>
      <c r="T20692" s="154"/>
    </row>
    <row r="20693" spans="8:20" x14ac:dyDescent="0.25">
      <c r="H20693" s="155"/>
      <c r="I20693" s="152"/>
      <c r="J20693" s="152"/>
      <c r="K20693" s="156"/>
      <c r="L20693" s="156"/>
      <c r="M20693" s="157"/>
      <c r="N20693" s="158"/>
      <c r="O20693" s="153"/>
      <c r="P20693" s="153"/>
      <c r="Q20693" s="153"/>
      <c r="R20693" s="153"/>
      <c r="S20693" s="152"/>
      <c r="T20693" s="154"/>
    </row>
    <row r="20694" spans="8:20" x14ac:dyDescent="0.25">
      <c r="H20694" s="155"/>
      <c r="I20694" s="152"/>
      <c r="J20694" s="152"/>
      <c r="K20694" s="156"/>
      <c r="L20694" s="156"/>
      <c r="M20694" s="157"/>
      <c r="N20694" s="158"/>
      <c r="O20694" s="153"/>
      <c r="P20694" s="153"/>
      <c r="Q20694" s="153"/>
      <c r="R20694" s="153"/>
      <c r="S20694" s="152"/>
      <c r="T20694" s="154"/>
    </row>
    <row r="20695" spans="8:20" x14ac:dyDescent="0.25">
      <c r="H20695" s="155"/>
      <c r="I20695" s="152"/>
      <c r="J20695" s="152"/>
      <c r="K20695" s="156"/>
      <c r="L20695" s="156"/>
      <c r="M20695" s="157"/>
      <c r="N20695" s="158"/>
      <c r="O20695" s="153"/>
      <c r="P20695" s="153"/>
      <c r="Q20695" s="153"/>
      <c r="R20695" s="153"/>
      <c r="S20695" s="152"/>
      <c r="T20695" s="154"/>
    </row>
    <row r="20696" spans="8:20" x14ac:dyDescent="0.25">
      <c r="H20696" s="155"/>
      <c r="I20696" s="152"/>
      <c r="J20696" s="152"/>
      <c r="K20696" s="156"/>
      <c r="L20696" s="156"/>
      <c r="M20696" s="157"/>
      <c r="N20696" s="158"/>
      <c r="O20696" s="153"/>
      <c r="P20696" s="153"/>
      <c r="Q20696" s="153"/>
      <c r="R20696" s="153"/>
      <c r="S20696" s="152"/>
      <c r="T20696" s="154"/>
    </row>
    <row r="20697" spans="8:20" x14ac:dyDescent="0.25">
      <c r="H20697" s="155"/>
      <c r="I20697" s="152"/>
      <c r="J20697" s="152"/>
      <c r="K20697" s="156"/>
      <c r="L20697" s="156"/>
      <c r="M20697" s="157"/>
      <c r="N20697" s="158"/>
      <c r="O20697" s="153"/>
      <c r="P20697" s="153"/>
      <c r="Q20697" s="153"/>
      <c r="R20697" s="153"/>
      <c r="S20697" s="152"/>
      <c r="T20697" s="154"/>
    </row>
    <row r="20698" spans="8:20" x14ac:dyDescent="0.25">
      <c r="H20698" s="155"/>
      <c r="I20698" s="152"/>
      <c r="J20698" s="152"/>
      <c r="K20698" s="156"/>
      <c r="L20698" s="156"/>
      <c r="M20698" s="157"/>
      <c r="N20698" s="158"/>
      <c r="O20698" s="153"/>
      <c r="P20698" s="153"/>
      <c r="Q20698" s="153"/>
      <c r="R20698" s="153"/>
      <c r="S20698" s="152"/>
      <c r="T20698" s="154"/>
    </row>
    <row r="20699" spans="8:20" x14ac:dyDescent="0.25">
      <c r="H20699" s="155"/>
      <c r="I20699" s="152"/>
      <c r="J20699" s="152"/>
      <c r="K20699" s="156"/>
      <c r="L20699" s="156"/>
      <c r="M20699" s="157"/>
      <c r="N20699" s="158"/>
      <c r="O20699" s="153"/>
      <c r="P20699" s="153"/>
      <c r="Q20699" s="153"/>
      <c r="R20699" s="153"/>
      <c r="S20699" s="152"/>
      <c r="T20699" s="154"/>
    </row>
    <row r="20700" spans="8:20" x14ac:dyDescent="0.25">
      <c r="H20700" s="155"/>
      <c r="I20700" s="152"/>
      <c r="J20700" s="152"/>
      <c r="K20700" s="156"/>
      <c r="L20700" s="156"/>
      <c r="M20700" s="157"/>
      <c r="N20700" s="158"/>
      <c r="O20700" s="153"/>
      <c r="P20700" s="153"/>
      <c r="Q20700" s="153"/>
      <c r="R20700" s="153"/>
      <c r="S20700" s="152"/>
      <c r="T20700" s="154"/>
    </row>
    <row r="20701" spans="8:20" x14ac:dyDescent="0.25">
      <c r="H20701" s="155"/>
      <c r="I20701" s="152"/>
      <c r="J20701" s="152"/>
      <c r="K20701" s="156"/>
      <c r="L20701" s="156"/>
      <c r="M20701" s="157"/>
      <c r="N20701" s="158"/>
      <c r="O20701" s="153"/>
      <c r="P20701" s="153"/>
      <c r="Q20701" s="153"/>
      <c r="R20701" s="153"/>
      <c r="S20701" s="152"/>
      <c r="T20701" s="154"/>
    </row>
    <row r="20702" spans="8:20" x14ac:dyDescent="0.25">
      <c r="H20702" s="155"/>
      <c r="I20702" s="152"/>
      <c r="J20702" s="152"/>
      <c r="K20702" s="156"/>
      <c r="L20702" s="156"/>
      <c r="M20702" s="157"/>
      <c r="N20702" s="158"/>
      <c r="O20702" s="153"/>
      <c r="P20702" s="153"/>
      <c r="Q20702" s="153"/>
      <c r="R20702" s="153"/>
      <c r="S20702" s="152"/>
      <c r="T20702" s="154"/>
    </row>
    <row r="20703" spans="8:20" x14ac:dyDescent="0.25">
      <c r="H20703" s="155"/>
      <c r="I20703" s="152"/>
      <c r="J20703" s="152"/>
      <c r="K20703" s="156"/>
      <c r="L20703" s="156"/>
      <c r="M20703" s="157"/>
      <c r="N20703" s="158"/>
      <c r="O20703" s="153"/>
      <c r="P20703" s="153"/>
      <c r="Q20703" s="153"/>
      <c r="R20703" s="153"/>
      <c r="S20703" s="152"/>
      <c r="T20703" s="154"/>
    </row>
    <row r="20704" spans="8:20" x14ac:dyDescent="0.25">
      <c r="H20704" s="155"/>
      <c r="I20704" s="152"/>
      <c r="J20704" s="152"/>
      <c r="K20704" s="156"/>
      <c r="L20704" s="156"/>
      <c r="M20704" s="157"/>
      <c r="N20704" s="158"/>
      <c r="O20704" s="153"/>
      <c r="P20704" s="153"/>
      <c r="Q20704" s="153"/>
      <c r="R20704" s="153"/>
      <c r="S20704" s="152"/>
      <c r="T20704" s="154"/>
    </row>
    <row r="20705" spans="8:20" x14ac:dyDescent="0.25">
      <c r="H20705" s="155"/>
      <c r="I20705" s="152"/>
      <c r="J20705" s="152"/>
      <c r="K20705" s="156"/>
      <c r="L20705" s="156"/>
      <c r="M20705" s="157"/>
      <c r="N20705" s="158"/>
      <c r="O20705" s="153"/>
      <c r="P20705" s="153"/>
      <c r="Q20705" s="153"/>
      <c r="R20705" s="153"/>
      <c r="S20705" s="152"/>
      <c r="T20705" s="154"/>
    </row>
    <row r="20706" spans="8:20" x14ac:dyDescent="0.25">
      <c r="H20706" s="155"/>
      <c r="I20706" s="152"/>
      <c r="J20706" s="152"/>
      <c r="K20706" s="156"/>
      <c r="L20706" s="156"/>
      <c r="M20706" s="157"/>
      <c r="N20706" s="158"/>
      <c r="O20706" s="153"/>
      <c r="P20706" s="153"/>
      <c r="Q20706" s="153"/>
      <c r="R20706" s="153"/>
      <c r="S20706" s="152"/>
      <c r="T20706" s="154"/>
    </row>
    <row r="20707" spans="8:20" x14ac:dyDescent="0.25">
      <c r="H20707" s="155"/>
      <c r="I20707" s="152"/>
      <c r="J20707" s="152"/>
      <c r="K20707" s="156"/>
      <c r="L20707" s="156"/>
      <c r="M20707" s="157"/>
      <c r="N20707" s="158"/>
      <c r="O20707" s="153"/>
      <c r="P20707" s="153"/>
      <c r="Q20707" s="153"/>
      <c r="R20707" s="153"/>
      <c r="S20707" s="152"/>
      <c r="T20707" s="154"/>
    </row>
    <row r="20708" spans="8:20" x14ac:dyDescent="0.25">
      <c r="H20708" s="155"/>
      <c r="I20708" s="152"/>
      <c r="J20708" s="152"/>
      <c r="K20708" s="156"/>
      <c r="L20708" s="156"/>
      <c r="M20708" s="157"/>
      <c r="N20708" s="158"/>
      <c r="O20708" s="153"/>
      <c r="P20708" s="153"/>
      <c r="Q20708" s="153"/>
      <c r="R20708" s="153"/>
      <c r="S20708" s="152"/>
      <c r="T20708" s="154"/>
    </row>
    <row r="20709" spans="8:20" x14ac:dyDescent="0.25">
      <c r="H20709" s="155"/>
      <c r="I20709" s="152"/>
      <c r="J20709" s="152"/>
      <c r="K20709" s="156"/>
      <c r="L20709" s="156"/>
      <c r="M20709" s="157"/>
      <c r="N20709" s="158"/>
      <c r="O20709" s="153"/>
      <c r="P20709" s="153"/>
      <c r="Q20709" s="153"/>
      <c r="R20709" s="153"/>
      <c r="S20709" s="152"/>
      <c r="T20709" s="154"/>
    </row>
    <row r="20710" spans="8:20" x14ac:dyDescent="0.25">
      <c r="H20710" s="155"/>
      <c r="I20710" s="152"/>
      <c r="J20710" s="152"/>
      <c r="K20710" s="156"/>
      <c r="L20710" s="156"/>
      <c r="M20710" s="157"/>
      <c r="N20710" s="158"/>
      <c r="O20710" s="153"/>
      <c r="P20710" s="153"/>
      <c r="Q20710" s="153"/>
      <c r="R20710" s="153"/>
      <c r="S20710" s="152"/>
      <c r="T20710" s="154"/>
    </row>
    <row r="20711" spans="8:20" x14ac:dyDescent="0.25">
      <c r="H20711" s="155"/>
      <c r="I20711" s="152"/>
      <c r="J20711" s="152"/>
      <c r="K20711" s="156"/>
      <c r="L20711" s="156"/>
      <c r="M20711" s="157"/>
      <c r="N20711" s="158"/>
      <c r="O20711" s="153"/>
      <c r="P20711" s="153"/>
      <c r="Q20711" s="153"/>
      <c r="R20711" s="153"/>
      <c r="S20711" s="152"/>
      <c r="T20711" s="154"/>
    </row>
    <row r="20712" spans="8:20" x14ac:dyDescent="0.25">
      <c r="H20712" s="155"/>
      <c r="I20712" s="152"/>
      <c r="J20712" s="152"/>
      <c r="K20712" s="156"/>
      <c r="L20712" s="156"/>
      <c r="M20712" s="157"/>
      <c r="N20712" s="158"/>
      <c r="O20712" s="153"/>
      <c r="P20712" s="153"/>
      <c r="Q20712" s="153"/>
      <c r="R20712" s="153"/>
      <c r="S20712" s="152"/>
      <c r="T20712" s="154"/>
    </row>
    <row r="20713" spans="8:20" x14ac:dyDescent="0.25">
      <c r="H20713" s="155"/>
      <c r="I20713" s="152"/>
      <c r="J20713" s="152"/>
      <c r="K20713" s="156"/>
      <c r="L20713" s="156"/>
      <c r="M20713" s="157"/>
      <c r="N20713" s="158"/>
      <c r="O20713" s="153"/>
      <c r="P20713" s="153"/>
      <c r="Q20713" s="153"/>
      <c r="R20713" s="153"/>
      <c r="S20713" s="152"/>
      <c r="T20713" s="154"/>
    </row>
    <row r="20714" spans="8:20" x14ac:dyDescent="0.25">
      <c r="H20714" s="155"/>
      <c r="I20714" s="152"/>
      <c r="J20714" s="152"/>
      <c r="K20714" s="156"/>
      <c r="L20714" s="156"/>
      <c r="M20714" s="157"/>
      <c r="N20714" s="158"/>
      <c r="O20714" s="153"/>
      <c r="P20714" s="153"/>
      <c r="Q20714" s="153"/>
      <c r="R20714" s="153"/>
      <c r="S20714" s="152"/>
      <c r="T20714" s="154"/>
    </row>
    <row r="20715" spans="8:20" x14ac:dyDescent="0.25">
      <c r="H20715" s="155"/>
      <c r="I20715" s="152"/>
      <c r="J20715" s="152"/>
      <c r="K20715" s="156"/>
      <c r="L20715" s="156"/>
      <c r="M20715" s="157"/>
      <c r="N20715" s="158"/>
      <c r="O20715" s="153"/>
      <c r="P20715" s="153"/>
      <c r="Q20715" s="153"/>
      <c r="R20715" s="153"/>
      <c r="S20715" s="152"/>
      <c r="T20715" s="154"/>
    </row>
    <row r="20716" spans="8:20" x14ac:dyDescent="0.25">
      <c r="H20716" s="155"/>
      <c r="I20716" s="152"/>
      <c r="J20716" s="152"/>
      <c r="K20716" s="156"/>
      <c r="L20716" s="156"/>
      <c r="M20716" s="157"/>
      <c r="N20716" s="158"/>
      <c r="O20716" s="153"/>
      <c r="P20716" s="153"/>
      <c r="Q20716" s="153"/>
      <c r="R20716" s="153"/>
      <c r="S20716" s="152"/>
      <c r="T20716" s="154"/>
    </row>
    <row r="20717" spans="8:20" x14ac:dyDescent="0.25">
      <c r="H20717" s="155"/>
      <c r="I20717" s="152"/>
      <c r="J20717" s="152"/>
      <c r="K20717" s="156"/>
      <c r="L20717" s="156"/>
      <c r="M20717" s="157"/>
      <c r="N20717" s="158"/>
      <c r="O20717" s="153"/>
      <c r="P20717" s="153"/>
      <c r="Q20717" s="153"/>
      <c r="R20717" s="153"/>
      <c r="S20717" s="152"/>
      <c r="T20717" s="154"/>
    </row>
    <row r="20718" spans="8:20" x14ac:dyDescent="0.25">
      <c r="H20718" s="155"/>
      <c r="I20718" s="152"/>
      <c r="J20718" s="152"/>
      <c r="K20718" s="156"/>
      <c r="L20718" s="156"/>
      <c r="M20718" s="157"/>
      <c r="N20718" s="158"/>
      <c r="O20718" s="153"/>
      <c r="P20718" s="153"/>
      <c r="Q20718" s="153"/>
      <c r="R20718" s="153"/>
      <c r="S20718" s="152"/>
      <c r="T20718" s="154"/>
    </row>
    <row r="20719" spans="8:20" x14ac:dyDescent="0.25">
      <c r="H20719" s="155"/>
      <c r="I20719" s="152"/>
      <c r="J20719" s="152"/>
      <c r="K20719" s="156"/>
      <c r="L20719" s="156"/>
      <c r="M20719" s="157"/>
      <c r="N20719" s="158"/>
      <c r="O20719" s="153"/>
      <c r="P20719" s="153"/>
      <c r="Q20719" s="153"/>
      <c r="R20719" s="153"/>
      <c r="S20719" s="152"/>
      <c r="T20719" s="154"/>
    </row>
    <row r="20720" spans="8:20" x14ac:dyDescent="0.25">
      <c r="H20720" s="155"/>
      <c r="I20720" s="152"/>
      <c r="J20720" s="152"/>
      <c r="K20720" s="156"/>
      <c r="L20720" s="156"/>
      <c r="M20720" s="157"/>
      <c r="N20720" s="158"/>
      <c r="O20720" s="153"/>
      <c r="P20720" s="153"/>
      <c r="Q20720" s="153"/>
      <c r="R20720" s="153"/>
      <c r="S20720" s="152"/>
      <c r="T20720" s="154"/>
    </row>
    <row r="20721" spans="8:20" x14ac:dyDescent="0.25">
      <c r="H20721" s="155"/>
      <c r="I20721" s="152"/>
      <c r="J20721" s="152"/>
      <c r="K20721" s="156"/>
      <c r="L20721" s="156"/>
      <c r="M20721" s="157"/>
      <c r="N20721" s="158"/>
      <c r="O20721" s="153"/>
      <c r="P20721" s="153"/>
      <c r="Q20721" s="153"/>
      <c r="R20721" s="153"/>
      <c r="S20721" s="152"/>
      <c r="T20721" s="154"/>
    </row>
    <row r="20722" spans="8:20" x14ac:dyDescent="0.25">
      <c r="H20722" s="155"/>
      <c r="I20722" s="152"/>
      <c r="J20722" s="152"/>
      <c r="K20722" s="156"/>
      <c r="L20722" s="156"/>
      <c r="M20722" s="157"/>
      <c r="N20722" s="158"/>
      <c r="O20722" s="153"/>
      <c r="P20722" s="153"/>
      <c r="Q20722" s="153"/>
      <c r="R20722" s="153"/>
      <c r="S20722" s="152"/>
      <c r="T20722" s="154"/>
    </row>
    <row r="20723" spans="8:20" x14ac:dyDescent="0.25">
      <c r="H20723" s="155"/>
      <c r="I20723" s="152"/>
      <c r="J20723" s="152"/>
      <c r="K20723" s="156"/>
      <c r="L20723" s="156"/>
      <c r="M20723" s="157"/>
      <c r="N20723" s="158"/>
      <c r="O20723" s="153"/>
      <c r="P20723" s="153"/>
      <c r="Q20723" s="153"/>
      <c r="R20723" s="153"/>
      <c r="S20723" s="152"/>
      <c r="T20723" s="154"/>
    </row>
    <row r="20724" spans="8:20" x14ac:dyDescent="0.25">
      <c r="H20724" s="155"/>
      <c r="I20724" s="152"/>
      <c r="J20724" s="152"/>
      <c r="K20724" s="156"/>
      <c r="L20724" s="156"/>
      <c r="M20724" s="157"/>
      <c r="N20724" s="158"/>
      <c r="O20724" s="153"/>
      <c r="P20724" s="153"/>
      <c r="Q20724" s="153"/>
      <c r="R20724" s="153"/>
      <c r="S20724" s="152"/>
      <c r="T20724" s="154"/>
    </row>
    <row r="20725" spans="8:20" x14ac:dyDescent="0.25">
      <c r="H20725" s="155"/>
      <c r="I20725" s="152"/>
      <c r="J20725" s="152"/>
      <c r="K20725" s="156"/>
      <c r="L20725" s="156"/>
      <c r="M20725" s="157"/>
      <c r="N20725" s="158"/>
      <c r="O20725" s="153"/>
      <c r="P20725" s="153"/>
      <c r="Q20725" s="153"/>
      <c r="R20725" s="153"/>
      <c r="S20725" s="152"/>
      <c r="T20725" s="154"/>
    </row>
    <row r="20726" spans="8:20" x14ac:dyDescent="0.25">
      <c r="H20726" s="155"/>
      <c r="I20726" s="152"/>
      <c r="J20726" s="152"/>
      <c r="K20726" s="156"/>
      <c r="L20726" s="156"/>
      <c r="M20726" s="157"/>
      <c r="N20726" s="158"/>
      <c r="O20726" s="153"/>
      <c r="P20726" s="153"/>
      <c r="Q20726" s="153"/>
      <c r="R20726" s="153"/>
      <c r="S20726" s="152"/>
      <c r="T20726" s="154"/>
    </row>
    <row r="20727" spans="8:20" x14ac:dyDescent="0.25">
      <c r="H20727" s="155"/>
      <c r="I20727" s="152"/>
      <c r="J20727" s="152"/>
      <c r="K20727" s="156"/>
      <c r="L20727" s="156"/>
      <c r="M20727" s="157"/>
      <c r="N20727" s="158"/>
      <c r="O20727" s="153"/>
      <c r="P20727" s="153"/>
      <c r="Q20727" s="153"/>
      <c r="R20727" s="153"/>
      <c r="S20727" s="152"/>
      <c r="T20727" s="154"/>
    </row>
    <row r="20728" spans="8:20" x14ac:dyDescent="0.25">
      <c r="H20728" s="155"/>
      <c r="I20728" s="152"/>
      <c r="J20728" s="152"/>
      <c r="K20728" s="156"/>
      <c r="L20728" s="156"/>
      <c r="M20728" s="157"/>
      <c r="N20728" s="158"/>
      <c r="O20728" s="153"/>
      <c r="P20728" s="153"/>
      <c r="Q20728" s="153"/>
      <c r="R20728" s="153"/>
      <c r="S20728" s="152"/>
      <c r="T20728" s="154"/>
    </row>
    <row r="20729" spans="8:20" x14ac:dyDescent="0.25">
      <c r="H20729" s="155"/>
      <c r="I20729" s="152"/>
      <c r="J20729" s="152"/>
      <c r="K20729" s="156"/>
      <c r="L20729" s="156"/>
      <c r="M20729" s="157"/>
      <c r="N20729" s="158"/>
      <c r="O20729" s="153"/>
      <c r="P20729" s="153"/>
      <c r="Q20729" s="153"/>
      <c r="R20729" s="153"/>
      <c r="S20729" s="152"/>
      <c r="T20729" s="154"/>
    </row>
    <row r="20730" spans="8:20" x14ac:dyDescent="0.25">
      <c r="H20730" s="155"/>
      <c r="I20730" s="152"/>
      <c r="J20730" s="152"/>
      <c r="K20730" s="156"/>
      <c r="L20730" s="156"/>
      <c r="M20730" s="157"/>
      <c r="N20730" s="158"/>
      <c r="O20730" s="153"/>
      <c r="P20730" s="153"/>
      <c r="Q20730" s="153"/>
      <c r="R20730" s="153"/>
      <c r="S20730" s="152"/>
      <c r="T20730" s="154"/>
    </row>
    <row r="20731" spans="8:20" x14ac:dyDescent="0.25">
      <c r="H20731" s="155"/>
      <c r="I20731" s="152"/>
      <c r="J20731" s="152"/>
      <c r="K20731" s="156"/>
      <c r="L20731" s="156"/>
      <c r="M20731" s="157"/>
      <c r="N20731" s="158"/>
      <c r="O20731" s="153"/>
      <c r="P20731" s="153"/>
      <c r="Q20731" s="153"/>
      <c r="R20731" s="153"/>
      <c r="S20731" s="152"/>
      <c r="T20731" s="154"/>
    </row>
    <row r="20732" spans="8:20" x14ac:dyDescent="0.25">
      <c r="H20732" s="155"/>
      <c r="I20732" s="152"/>
      <c r="J20732" s="152"/>
      <c r="K20732" s="156"/>
      <c r="L20732" s="156"/>
      <c r="M20732" s="157"/>
      <c r="N20732" s="158"/>
      <c r="O20732" s="153"/>
      <c r="P20732" s="153"/>
      <c r="Q20732" s="153"/>
      <c r="R20732" s="153"/>
      <c r="S20732" s="152"/>
      <c r="T20732" s="154"/>
    </row>
    <row r="20733" spans="8:20" x14ac:dyDescent="0.25">
      <c r="H20733" s="155"/>
      <c r="I20733" s="152"/>
      <c r="J20733" s="152"/>
      <c r="K20733" s="156"/>
      <c r="L20733" s="156"/>
      <c r="M20733" s="157"/>
      <c r="N20733" s="158"/>
      <c r="O20733" s="153"/>
      <c r="P20733" s="153"/>
      <c r="Q20733" s="153"/>
      <c r="R20733" s="153"/>
      <c r="S20733" s="152"/>
      <c r="T20733" s="154"/>
    </row>
    <row r="20734" spans="8:20" x14ac:dyDescent="0.25">
      <c r="H20734" s="155"/>
      <c r="I20734" s="152"/>
      <c r="J20734" s="152"/>
      <c r="K20734" s="156"/>
      <c r="L20734" s="156"/>
      <c r="M20734" s="157"/>
      <c r="N20734" s="158"/>
      <c r="O20734" s="153"/>
      <c r="P20734" s="153"/>
      <c r="Q20734" s="153"/>
      <c r="R20734" s="153"/>
      <c r="S20734" s="152"/>
      <c r="T20734" s="154"/>
    </row>
    <row r="20735" spans="8:20" x14ac:dyDescent="0.25">
      <c r="H20735" s="155"/>
      <c r="I20735" s="152"/>
      <c r="J20735" s="152"/>
      <c r="K20735" s="156"/>
      <c r="L20735" s="156"/>
      <c r="M20735" s="157"/>
      <c r="N20735" s="158"/>
      <c r="O20735" s="153"/>
      <c r="P20735" s="153"/>
      <c r="Q20735" s="153"/>
      <c r="R20735" s="153"/>
      <c r="S20735" s="152"/>
      <c r="T20735" s="154"/>
    </row>
    <row r="20736" spans="8:20" x14ac:dyDescent="0.25">
      <c r="H20736" s="155"/>
      <c r="I20736" s="152"/>
      <c r="J20736" s="152"/>
      <c r="K20736" s="156"/>
      <c r="L20736" s="156"/>
      <c r="M20736" s="157"/>
      <c r="N20736" s="158"/>
      <c r="O20736" s="153"/>
      <c r="P20736" s="153"/>
      <c r="Q20736" s="153"/>
      <c r="R20736" s="153"/>
      <c r="S20736" s="152"/>
      <c r="T20736" s="154"/>
    </row>
    <row r="20737" spans="8:20" x14ac:dyDescent="0.25">
      <c r="H20737" s="155"/>
      <c r="I20737" s="152"/>
      <c r="J20737" s="152"/>
      <c r="K20737" s="156"/>
      <c r="L20737" s="156"/>
      <c r="M20737" s="157"/>
      <c r="N20737" s="158"/>
      <c r="O20737" s="153"/>
      <c r="P20737" s="153"/>
      <c r="Q20737" s="153"/>
      <c r="R20737" s="153"/>
      <c r="S20737" s="152"/>
      <c r="T20737" s="154"/>
    </row>
    <row r="20738" spans="8:20" x14ac:dyDescent="0.25">
      <c r="H20738" s="155"/>
      <c r="I20738" s="152"/>
      <c r="J20738" s="152"/>
      <c r="K20738" s="156"/>
      <c r="L20738" s="156"/>
      <c r="M20738" s="157"/>
      <c r="N20738" s="158"/>
      <c r="O20738" s="153"/>
      <c r="P20738" s="153"/>
      <c r="Q20738" s="153"/>
      <c r="R20738" s="153"/>
      <c r="S20738" s="152"/>
      <c r="T20738" s="154"/>
    </row>
    <row r="20739" spans="8:20" x14ac:dyDescent="0.25">
      <c r="H20739" s="155"/>
      <c r="I20739" s="152"/>
      <c r="J20739" s="152"/>
      <c r="K20739" s="156"/>
      <c r="L20739" s="156"/>
      <c r="M20739" s="157"/>
      <c r="N20739" s="158"/>
      <c r="O20739" s="153"/>
      <c r="P20739" s="153"/>
      <c r="Q20739" s="153"/>
      <c r="R20739" s="153"/>
      <c r="S20739" s="152"/>
      <c r="T20739" s="154"/>
    </row>
    <row r="20740" spans="8:20" x14ac:dyDescent="0.25">
      <c r="H20740" s="155"/>
      <c r="I20740" s="152"/>
      <c r="J20740" s="152"/>
      <c r="K20740" s="156"/>
      <c r="L20740" s="156"/>
      <c r="M20740" s="157"/>
      <c r="N20740" s="158"/>
      <c r="O20740" s="153"/>
      <c r="P20740" s="153"/>
      <c r="Q20740" s="153"/>
      <c r="R20740" s="153"/>
      <c r="S20740" s="152"/>
      <c r="T20740" s="154"/>
    </row>
    <row r="20741" spans="8:20" x14ac:dyDescent="0.25">
      <c r="H20741" s="155"/>
      <c r="I20741" s="152"/>
      <c r="J20741" s="152"/>
      <c r="K20741" s="156"/>
      <c r="L20741" s="156"/>
      <c r="M20741" s="157"/>
      <c r="N20741" s="158"/>
      <c r="O20741" s="153"/>
      <c r="P20741" s="153"/>
      <c r="Q20741" s="153"/>
      <c r="R20741" s="153"/>
      <c r="S20741" s="152"/>
      <c r="T20741" s="154"/>
    </row>
    <row r="20742" spans="8:20" x14ac:dyDescent="0.25">
      <c r="H20742" s="155"/>
      <c r="I20742" s="152"/>
      <c r="J20742" s="152"/>
      <c r="K20742" s="156"/>
      <c r="L20742" s="156"/>
      <c r="M20742" s="157"/>
      <c r="N20742" s="158"/>
      <c r="O20742" s="153"/>
      <c r="P20742" s="153"/>
      <c r="Q20742" s="153"/>
      <c r="R20742" s="153"/>
      <c r="S20742" s="152"/>
      <c r="T20742" s="154"/>
    </row>
    <row r="20743" spans="8:20" x14ac:dyDescent="0.25">
      <c r="H20743" s="155"/>
      <c r="I20743" s="152"/>
      <c r="J20743" s="152"/>
      <c r="K20743" s="156"/>
      <c r="L20743" s="156"/>
      <c r="M20743" s="157"/>
      <c r="N20743" s="158"/>
      <c r="O20743" s="153"/>
      <c r="P20743" s="153"/>
      <c r="Q20743" s="153"/>
      <c r="R20743" s="153"/>
      <c r="S20743" s="152"/>
      <c r="T20743" s="154"/>
    </row>
    <row r="20744" spans="8:20" x14ac:dyDescent="0.25">
      <c r="H20744" s="155"/>
      <c r="I20744" s="152"/>
      <c r="J20744" s="152"/>
      <c r="K20744" s="156"/>
      <c r="L20744" s="156"/>
      <c r="M20744" s="157"/>
      <c r="N20744" s="158"/>
      <c r="O20744" s="153"/>
      <c r="P20744" s="153"/>
      <c r="Q20744" s="153"/>
      <c r="R20744" s="153"/>
      <c r="S20744" s="152"/>
      <c r="T20744" s="154"/>
    </row>
    <row r="20745" spans="8:20" x14ac:dyDescent="0.25">
      <c r="H20745" s="155"/>
      <c r="I20745" s="152"/>
      <c r="J20745" s="152"/>
      <c r="K20745" s="156"/>
      <c r="L20745" s="156"/>
      <c r="M20745" s="157"/>
      <c r="N20745" s="158"/>
      <c r="O20745" s="153"/>
      <c r="P20745" s="153"/>
      <c r="Q20745" s="153"/>
      <c r="R20745" s="153"/>
      <c r="S20745" s="152"/>
      <c r="T20745" s="154"/>
    </row>
    <row r="20746" spans="8:20" x14ac:dyDescent="0.25">
      <c r="H20746" s="155"/>
      <c r="I20746" s="152"/>
      <c r="J20746" s="152"/>
      <c r="K20746" s="156"/>
      <c r="L20746" s="156"/>
      <c r="M20746" s="157"/>
      <c r="N20746" s="158"/>
      <c r="O20746" s="153"/>
      <c r="P20746" s="153"/>
      <c r="Q20746" s="153"/>
      <c r="R20746" s="153"/>
      <c r="S20746" s="152"/>
      <c r="T20746" s="154"/>
    </row>
    <row r="20747" spans="8:20" x14ac:dyDescent="0.25">
      <c r="H20747" s="155"/>
      <c r="I20747" s="152"/>
      <c r="J20747" s="152"/>
      <c r="K20747" s="156"/>
      <c r="L20747" s="156"/>
      <c r="M20747" s="157"/>
      <c r="N20747" s="158"/>
      <c r="O20747" s="153"/>
      <c r="P20747" s="153"/>
      <c r="Q20747" s="153"/>
      <c r="R20747" s="153"/>
      <c r="S20747" s="152"/>
      <c r="T20747" s="154"/>
    </row>
    <row r="20748" spans="8:20" x14ac:dyDescent="0.25">
      <c r="H20748" s="155"/>
      <c r="I20748" s="152"/>
      <c r="J20748" s="152"/>
      <c r="K20748" s="156"/>
      <c r="L20748" s="156"/>
      <c r="M20748" s="157"/>
      <c r="N20748" s="158"/>
      <c r="O20748" s="153"/>
      <c r="P20748" s="153"/>
      <c r="Q20748" s="153"/>
      <c r="R20748" s="153"/>
      <c r="S20748" s="152"/>
      <c r="T20748" s="154"/>
    </row>
    <row r="20749" spans="8:20" x14ac:dyDescent="0.25">
      <c r="H20749" s="155"/>
      <c r="I20749" s="152"/>
      <c r="J20749" s="152"/>
      <c r="K20749" s="156"/>
      <c r="L20749" s="156"/>
      <c r="M20749" s="157"/>
      <c r="N20749" s="158"/>
      <c r="O20749" s="153"/>
      <c r="P20749" s="153"/>
      <c r="Q20749" s="153"/>
      <c r="R20749" s="153"/>
      <c r="S20749" s="152"/>
      <c r="T20749" s="154"/>
    </row>
    <row r="20750" spans="8:20" x14ac:dyDescent="0.25">
      <c r="H20750" s="155"/>
      <c r="I20750" s="152"/>
      <c r="J20750" s="152"/>
      <c r="K20750" s="156"/>
      <c r="L20750" s="156"/>
      <c r="M20750" s="157"/>
      <c r="N20750" s="158"/>
      <c r="O20750" s="153"/>
      <c r="P20750" s="153"/>
      <c r="Q20750" s="153"/>
      <c r="R20750" s="153"/>
      <c r="S20750" s="152"/>
      <c r="T20750" s="154"/>
    </row>
    <row r="20751" spans="8:20" x14ac:dyDescent="0.25">
      <c r="H20751" s="155"/>
      <c r="I20751" s="152"/>
      <c r="J20751" s="152"/>
      <c r="K20751" s="156"/>
      <c r="L20751" s="156"/>
      <c r="M20751" s="157"/>
      <c r="N20751" s="158"/>
      <c r="O20751" s="153"/>
      <c r="P20751" s="153"/>
      <c r="Q20751" s="153"/>
      <c r="R20751" s="153"/>
      <c r="S20751" s="152"/>
      <c r="T20751" s="154"/>
    </row>
    <row r="20752" spans="8:20" x14ac:dyDescent="0.25">
      <c r="H20752" s="155"/>
      <c r="I20752" s="152"/>
      <c r="J20752" s="152"/>
      <c r="K20752" s="156"/>
      <c r="L20752" s="156"/>
      <c r="M20752" s="157"/>
      <c r="N20752" s="158"/>
      <c r="O20752" s="153"/>
      <c r="P20752" s="153"/>
      <c r="Q20752" s="153"/>
      <c r="R20752" s="153"/>
      <c r="S20752" s="152"/>
      <c r="T20752" s="154"/>
    </row>
    <row r="20753" spans="8:20" x14ac:dyDescent="0.25">
      <c r="H20753" s="155"/>
      <c r="I20753" s="152"/>
      <c r="J20753" s="152"/>
      <c r="K20753" s="156"/>
      <c r="L20753" s="156"/>
      <c r="M20753" s="157"/>
      <c r="N20753" s="158"/>
      <c r="O20753" s="153"/>
      <c r="P20753" s="153"/>
      <c r="Q20753" s="153"/>
      <c r="R20753" s="153"/>
      <c r="S20753" s="152"/>
      <c r="T20753" s="154"/>
    </row>
    <row r="20754" spans="8:20" x14ac:dyDescent="0.25">
      <c r="H20754" s="155"/>
      <c r="I20754" s="152"/>
      <c r="J20754" s="152"/>
      <c r="K20754" s="156"/>
      <c r="L20754" s="156"/>
      <c r="M20754" s="157"/>
      <c r="N20754" s="158"/>
      <c r="O20754" s="153"/>
      <c r="P20754" s="153"/>
      <c r="Q20754" s="153"/>
      <c r="R20754" s="153"/>
      <c r="S20754" s="152"/>
      <c r="T20754" s="154"/>
    </row>
    <row r="20755" spans="8:20" x14ac:dyDescent="0.25">
      <c r="H20755" s="155"/>
      <c r="I20755" s="152"/>
      <c r="J20755" s="152"/>
      <c r="K20755" s="156"/>
      <c r="L20755" s="156"/>
      <c r="M20755" s="157"/>
      <c r="N20755" s="158"/>
      <c r="O20755" s="153"/>
      <c r="P20755" s="153"/>
      <c r="Q20755" s="153"/>
      <c r="R20755" s="153"/>
      <c r="S20755" s="152"/>
      <c r="T20755" s="154"/>
    </row>
    <row r="20756" spans="8:20" x14ac:dyDescent="0.25">
      <c r="H20756" s="155"/>
      <c r="I20756" s="152"/>
      <c r="J20756" s="152"/>
      <c r="K20756" s="156"/>
      <c r="L20756" s="156"/>
      <c r="M20756" s="157"/>
      <c r="N20756" s="158"/>
      <c r="O20756" s="153"/>
      <c r="P20756" s="153"/>
      <c r="Q20756" s="153"/>
      <c r="R20756" s="153"/>
      <c r="S20756" s="152"/>
      <c r="T20756" s="154"/>
    </row>
    <row r="20757" spans="8:20" x14ac:dyDescent="0.25">
      <c r="H20757" s="155"/>
      <c r="I20757" s="152"/>
      <c r="J20757" s="152"/>
      <c r="K20757" s="156"/>
      <c r="L20757" s="156"/>
      <c r="M20757" s="157"/>
      <c r="N20757" s="158"/>
      <c r="O20757" s="153"/>
      <c r="P20757" s="153"/>
      <c r="Q20757" s="153"/>
      <c r="R20757" s="153"/>
      <c r="S20757" s="152"/>
      <c r="T20757" s="154"/>
    </row>
    <row r="20758" spans="8:20" x14ac:dyDescent="0.25">
      <c r="H20758" s="155"/>
      <c r="I20758" s="152"/>
      <c r="J20758" s="152"/>
      <c r="K20758" s="156"/>
      <c r="L20758" s="156"/>
      <c r="M20758" s="157"/>
      <c r="N20758" s="158"/>
      <c r="O20758" s="153"/>
      <c r="P20758" s="153"/>
      <c r="Q20758" s="153"/>
      <c r="R20758" s="153"/>
      <c r="S20758" s="152"/>
      <c r="T20758" s="154"/>
    </row>
    <row r="20759" spans="8:20" x14ac:dyDescent="0.25">
      <c r="H20759" s="155"/>
      <c r="I20759" s="152"/>
      <c r="J20759" s="152"/>
      <c r="K20759" s="156"/>
      <c r="L20759" s="156"/>
      <c r="M20759" s="157"/>
      <c r="N20759" s="158"/>
      <c r="O20759" s="153"/>
      <c r="P20759" s="153"/>
      <c r="Q20759" s="153"/>
      <c r="R20759" s="153"/>
      <c r="S20759" s="152"/>
      <c r="T20759" s="154"/>
    </row>
    <row r="20760" spans="8:20" x14ac:dyDescent="0.25">
      <c r="H20760" s="155"/>
      <c r="I20760" s="152"/>
      <c r="J20760" s="152"/>
      <c r="K20760" s="156"/>
      <c r="L20760" s="156"/>
      <c r="M20760" s="157"/>
      <c r="N20760" s="158"/>
      <c r="O20760" s="153"/>
      <c r="P20760" s="153"/>
      <c r="Q20760" s="153"/>
      <c r="R20760" s="153"/>
      <c r="S20760" s="152"/>
      <c r="T20760" s="154"/>
    </row>
    <row r="20761" spans="8:20" x14ac:dyDescent="0.25">
      <c r="H20761" s="155"/>
      <c r="I20761" s="152"/>
      <c r="J20761" s="152"/>
      <c r="K20761" s="156"/>
      <c r="L20761" s="156"/>
      <c r="M20761" s="157"/>
      <c r="N20761" s="158"/>
      <c r="O20761" s="153"/>
      <c r="P20761" s="153"/>
      <c r="Q20761" s="153"/>
      <c r="R20761" s="153"/>
      <c r="S20761" s="152"/>
      <c r="T20761" s="154"/>
    </row>
    <row r="20762" spans="8:20" x14ac:dyDescent="0.25">
      <c r="H20762" s="155"/>
      <c r="I20762" s="152"/>
      <c r="J20762" s="152"/>
      <c r="K20762" s="156"/>
      <c r="L20762" s="156"/>
      <c r="M20762" s="157"/>
      <c r="N20762" s="158"/>
      <c r="O20762" s="153"/>
      <c r="P20762" s="153"/>
      <c r="Q20762" s="153"/>
      <c r="R20762" s="153"/>
      <c r="S20762" s="152"/>
      <c r="T20762" s="154"/>
    </row>
    <row r="20763" spans="8:20" x14ac:dyDescent="0.25">
      <c r="H20763" s="155"/>
      <c r="I20763" s="152"/>
      <c r="J20763" s="152"/>
      <c r="K20763" s="156"/>
      <c r="L20763" s="156"/>
      <c r="M20763" s="157"/>
      <c r="N20763" s="158"/>
      <c r="O20763" s="153"/>
      <c r="P20763" s="153"/>
      <c r="Q20763" s="153"/>
      <c r="R20763" s="153"/>
      <c r="S20763" s="152"/>
      <c r="T20763" s="154"/>
    </row>
    <row r="20764" spans="8:20" x14ac:dyDescent="0.25">
      <c r="H20764" s="155"/>
      <c r="I20764" s="152"/>
      <c r="J20764" s="152"/>
      <c r="K20764" s="156"/>
      <c r="L20764" s="156"/>
      <c r="M20764" s="157"/>
      <c r="N20764" s="158"/>
      <c r="O20764" s="153"/>
      <c r="P20764" s="153"/>
      <c r="Q20764" s="153"/>
      <c r="R20764" s="153"/>
      <c r="S20764" s="152"/>
      <c r="T20764" s="154"/>
    </row>
    <row r="20765" spans="8:20" x14ac:dyDescent="0.25">
      <c r="H20765" s="155"/>
      <c r="I20765" s="152"/>
      <c r="J20765" s="152"/>
      <c r="K20765" s="156"/>
      <c r="L20765" s="156"/>
      <c r="M20765" s="157"/>
      <c r="N20765" s="158"/>
      <c r="O20765" s="153"/>
      <c r="P20765" s="153"/>
      <c r="Q20765" s="153"/>
      <c r="R20765" s="153"/>
      <c r="S20765" s="152"/>
      <c r="T20765" s="154"/>
    </row>
    <row r="20766" spans="8:20" x14ac:dyDescent="0.25">
      <c r="H20766" s="155"/>
      <c r="I20766" s="152"/>
      <c r="J20766" s="152"/>
      <c r="K20766" s="156"/>
      <c r="L20766" s="156"/>
      <c r="M20766" s="157"/>
      <c r="N20766" s="158"/>
      <c r="O20766" s="153"/>
      <c r="P20766" s="153"/>
      <c r="Q20766" s="153"/>
      <c r="R20766" s="153"/>
      <c r="S20766" s="152"/>
      <c r="T20766" s="154"/>
    </row>
    <row r="20767" spans="8:20" x14ac:dyDescent="0.25">
      <c r="H20767" s="155"/>
      <c r="I20767" s="152"/>
      <c r="J20767" s="152"/>
      <c r="K20767" s="156"/>
      <c r="L20767" s="156"/>
      <c r="M20767" s="157"/>
      <c r="N20767" s="158"/>
      <c r="O20767" s="153"/>
      <c r="P20767" s="153"/>
      <c r="Q20767" s="153"/>
      <c r="R20767" s="153"/>
      <c r="S20767" s="152"/>
      <c r="T20767" s="154"/>
    </row>
    <row r="20768" spans="8:20" x14ac:dyDescent="0.25">
      <c r="H20768" s="155"/>
      <c r="I20768" s="152"/>
      <c r="J20768" s="152"/>
      <c r="K20768" s="156"/>
      <c r="L20768" s="156"/>
      <c r="M20768" s="157"/>
      <c r="N20768" s="158"/>
      <c r="O20768" s="153"/>
      <c r="P20768" s="153"/>
      <c r="Q20768" s="153"/>
      <c r="R20768" s="153"/>
      <c r="S20768" s="152"/>
      <c r="T20768" s="154"/>
    </row>
    <row r="20769" spans="8:20" x14ac:dyDescent="0.25">
      <c r="H20769" s="155"/>
      <c r="I20769" s="152"/>
      <c r="J20769" s="152"/>
      <c r="K20769" s="156"/>
      <c r="L20769" s="156"/>
      <c r="M20769" s="157"/>
      <c r="N20769" s="158"/>
      <c r="O20769" s="153"/>
      <c r="P20769" s="153"/>
      <c r="Q20769" s="153"/>
      <c r="R20769" s="153"/>
      <c r="S20769" s="152"/>
      <c r="T20769" s="154"/>
    </row>
    <row r="20770" spans="8:20" x14ac:dyDescent="0.25">
      <c r="H20770" s="155"/>
      <c r="I20770" s="152"/>
      <c r="J20770" s="152"/>
      <c r="K20770" s="156"/>
      <c r="L20770" s="156"/>
      <c r="M20770" s="157"/>
      <c r="N20770" s="158"/>
      <c r="O20770" s="153"/>
      <c r="P20770" s="153"/>
      <c r="Q20770" s="153"/>
      <c r="R20770" s="153"/>
      <c r="S20770" s="152"/>
      <c r="T20770" s="154"/>
    </row>
    <row r="20771" spans="8:20" x14ac:dyDescent="0.25">
      <c r="H20771" s="155"/>
      <c r="I20771" s="152"/>
      <c r="J20771" s="152"/>
      <c r="K20771" s="156"/>
      <c r="L20771" s="156"/>
      <c r="M20771" s="157"/>
      <c r="N20771" s="158"/>
      <c r="O20771" s="153"/>
      <c r="P20771" s="153"/>
      <c r="Q20771" s="153"/>
      <c r="R20771" s="153"/>
      <c r="S20771" s="152"/>
      <c r="T20771" s="154"/>
    </row>
    <row r="20772" spans="8:20" x14ac:dyDescent="0.25">
      <c r="H20772" s="155"/>
      <c r="I20772" s="152"/>
      <c r="J20772" s="152"/>
      <c r="K20772" s="156"/>
      <c r="L20772" s="156"/>
      <c r="M20772" s="157"/>
      <c r="N20772" s="158"/>
      <c r="O20772" s="153"/>
      <c r="P20772" s="153"/>
      <c r="Q20772" s="153"/>
      <c r="R20772" s="153"/>
      <c r="S20772" s="152"/>
      <c r="T20772" s="154"/>
    </row>
    <row r="20773" spans="8:20" x14ac:dyDescent="0.25">
      <c r="H20773" s="155"/>
      <c r="I20773" s="152"/>
      <c r="J20773" s="152"/>
      <c r="K20773" s="156"/>
      <c r="L20773" s="156"/>
      <c r="M20773" s="157"/>
      <c r="N20773" s="158"/>
      <c r="O20773" s="153"/>
      <c r="P20773" s="153"/>
      <c r="Q20773" s="153"/>
      <c r="R20773" s="153"/>
      <c r="S20773" s="152"/>
      <c r="T20773" s="154"/>
    </row>
    <row r="20774" spans="8:20" x14ac:dyDescent="0.25">
      <c r="H20774" s="155"/>
      <c r="I20774" s="152"/>
      <c r="J20774" s="152"/>
      <c r="K20774" s="156"/>
      <c r="L20774" s="156"/>
      <c r="M20774" s="157"/>
      <c r="N20774" s="158"/>
      <c r="O20774" s="153"/>
      <c r="P20774" s="153"/>
      <c r="Q20774" s="153"/>
      <c r="R20774" s="153"/>
      <c r="S20774" s="152"/>
      <c r="T20774" s="154"/>
    </row>
    <row r="20775" spans="8:20" x14ac:dyDescent="0.25">
      <c r="H20775" s="155"/>
      <c r="I20775" s="152"/>
      <c r="J20775" s="152"/>
      <c r="K20775" s="156"/>
      <c r="L20775" s="156"/>
      <c r="M20775" s="157"/>
      <c r="N20775" s="158"/>
      <c r="O20775" s="153"/>
      <c r="P20775" s="153"/>
      <c r="Q20775" s="153"/>
      <c r="R20775" s="153"/>
      <c r="S20775" s="152"/>
      <c r="T20775" s="154"/>
    </row>
    <row r="20776" spans="8:20" x14ac:dyDescent="0.25">
      <c r="H20776" s="155"/>
      <c r="I20776" s="152"/>
      <c r="J20776" s="152"/>
      <c r="K20776" s="156"/>
      <c r="L20776" s="156"/>
      <c r="M20776" s="157"/>
      <c r="N20776" s="158"/>
      <c r="O20776" s="153"/>
      <c r="P20776" s="153"/>
      <c r="Q20776" s="153"/>
      <c r="R20776" s="153"/>
      <c r="S20776" s="152"/>
      <c r="T20776" s="154"/>
    </row>
    <row r="20777" spans="8:20" x14ac:dyDescent="0.25">
      <c r="H20777" s="155"/>
      <c r="I20777" s="152"/>
      <c r="J20777" s="152"/>
      <c r="K20777" s="156"/>
      <c r="L20777" s="156"/>
      <c r="M20777" s="157"/>
      <c r="N20777" s="158"/>
      <c r="O20777" s="153"/>
      <c r="P20777" s="153"/>
      <c r="Q20777" s="153"/>
      <c r="R20777" s="153"/>
      <c r="S20777" s="152"/>
      <c r="T20777" s="154"/>
    </row>
    <row r="20778" spans="8:20" x14ac:dyDescent="0.25">
      <c r="H20778" s="155"/>
      <c r="I20778" s="152"/>
      <c r="J20778" s="152"/>
      <c r="K20778" s="156"/>
      <c r="L20778" s="156"/>
      <c r="M20778" s="157"/>
      <c r="N20778" s="158"/>
      <c r="O20778" s="153"/>
      <c r="P20778" s="153"/>
      <c r="Q20778" s="153"/>
      <c r="R20778" s="153"/>
      <c r="S20778" s="152"/>
      <c r="T20778" s="154"/>
    </row>
    <row r="20779" spans="8:20" x14ac:dyDescent="0.25">
      <c r="H20779" s="155"/>
      <c r="I20779" s="152"/>
      <c r="J20779" s="152"/>
      <c r="K20779" s="156"/>
      <c r="L20779" s="156"/>
      <c r="M20779" s="157"/>
      <c r="N20779" s="158"/>
      <c r="O20779" s="153"/>
      <c r="P20779" s="153"/>
      <c r="Q20779" s="153"/>
      <c r="R20779" s="153"/>
      <c r="S20779" s="152"/>
      <c r="T20779" s="154"/>
    </row>
    <row r="20780" spans="8:20" x14ac:dyDescent="0.25">
      <c r="H20780" s="155"/>
      <c r="I20780" s="152"/>
      <c r="J20780" s="152"/>
      <c r="K20780" s="156"/>
      <c r="L20780" s="156"/>
      <c r="M20780" s="157"/>
      <c r="N20780" s="158"/>
      <c r="O20780" s="153"/>
      <c r="P20780" s="153"/>
      <c r="Q20780" s="153"/>
      <c r="R20780" s="153"/>
      <c r="S20780" s="152"/>
      <c r="T20780" s="154"/>
    </row>
    <row r="20781" spans="8:20" x14ac:dyDescent="0.25">
      <c r="H20781" s="155"/>
      <c r="I20781" s="152"/>
      <c r="J20781" s="152"/>
      <c r="K20781" s="156"/>
      <c r="L20781" s="156"/>
      <c r="M20781" s="157"/>
      <c r="N20781" s="158"/>
      <c r="O20781" s="153"/>
      <c r="P20781" s="153"/>
      <c r="Q20781" s="153"/>
      <c r="R20781" s="153"/>
      <c r="S20781" s="152"/>
      <c r="T20781" s="154"/>
    </row>
    <row r="20782" spans="8:20" x14ac:dyDescent="0.25">
      <c r="H20782" s="155"/>
      <c r="I20782" s="152"/>
      <c r="J20782" s="152"/>
      <c r="K20782" s="156"/>
      <c r="L20782" s="156"/>
      <c r="M20782" s="157"/>
      <c r="N20782" s="158"/>
      <c r="O20782" s="153"/>
      <c r="P20782" s="153"/>
      <c r="Q20782" s="153"/>
      <c r="R20782" s="153"/>
      <c r="S20782" s="152"/>
      <c r="T20782" s="154"/>
    </row>
    <row r="20783" spans="8:20" x14ac:dyDescent="0.25">
      <c r="H20783" s="155"/>
      <c r="I20783" s="152"/>
      <c r="J20783" s="152"/>
      <c r="K20783" s="156"/>
      <c r="L20783" s="156"/>
      <c r="M20783" s="157"/>
      <c r="N20783" s="158"/>
      <c r="O20783" s="153"/>
      <c r="P20783" s="153"/>
      <c r="Q20783" s="153"/>
      <c r="R20783" s="153"/>
      <c r="S20783" s="152"/>
      <c r="T20783" s="154"/>
    </row>
    <row r="20784" spans="8:20" x14ac:dyDescent="0.25">
      <c r="H20784" s="155"/>
      <c r="I20784" s="152"/>
      <c r="J20784" s="152"/>
      <c r="K20784" s="156"/>
      <c r="L20784" s="156"/>
      <c r="M20784" s="157"/>
      <c r="N20784" s="158"/>
      <c r="O20784" s="153"/>
      <c r="P20784" s="153"/>
      <c r="Q20784" s="153"/>
      <c r="R20784" s="153"/>
      <c r="S20784" s="152"/>
      <c r="T20784" s="154"/>
    </row>
    <row r="20785" spans="8:20" x14ac:dyDescent="0.25">
      <c r="H20785" s="155"/>
      <c r="I20785" s="152"/>
      <c r="J20785" s="152"/>
      <c r="K20785" s="156"/>
      <c r="L20785" s="156"/>
      <c r="M20785" s="157"/>
      <c r="N20785" s="158"/>
      <c r="O20785" s="153"/>
      <c r="P20785" s="153"/>
      <c r="Q20785" s="153"/>
      <c r="R20785" s="153"/>
      <c r="S20785" s="152"/>
      <c r="T20785" s="154"/>
    </row>
    <row r="20786" spans="8:20" x14ac:dyDescent="0.25">
      <c r="H20786" s="155"/>
      <c r="I20786" s="152"/>
      <c r="J20786" s="152"/>
      <c r="K20786" s="156"/>
      <c r="L20786" s="156"/>
      <c r="M20786" s="157"/>
      <c r="N20786" s="158"/>
      <c r="O20786" s="153"/>
      <c r="P20786" s="153"/>
      <c r="Q20786" s="153"/>
      <c r="R20786" s="153"/>
      <c r="S20786" s="152"/>
      <c r="T20786" s="154"/>
    </row>
    <row r="20787" spans="8:20" x14ac:dyDescent="0.25">
      <c r="H20787" s="155"/>
      <c r="I20787" s="152"/>
      <c r="J20787" s="152"/>
      <c r="K20787" s="156"/>
      <c r="L20787" s="156"/>
      <c r="M20787" s="157"/>
      <c r="N20787" s="158"/>
      <c r="O20787" s="153"/>
      <c r="P20787" s="153"/>
      <c r="Q20787" s="153"/>
      <c r="R20787" s="153"/>
      <c r="S20787" s="152"/>
      <c r="T20787" s="154"/>
    </row>
    <row r="20788" spans="8:20" x14ac:dyDescent="0.25">
      <c r="H20788" s="155"/>
      <c r="I20788" s="152"/>
      <c r="J20788" s="152"/>
      <c r="K20788" s="156"/>
      <c r="L20788" s="156"/>
      <c r="M20788" s="157"/>
      <c r="N20788" s="158"/>
      <c r="O20788" s="153"/>
      <c r="P20788" s="153"/>
      <c r="Q20788" s="153"/>
      <c r="R20788" s="153"/>
      <c r="S20788" s="152"/>
      <c r="T20788" s="154"/>
    </row>
    <row r="20789" spans="8:20" x14ac:dyDescent="0.25">
      <c r="H20789" s="155"/>
      <c r="I20789" s="152"/>
      <c r="J20789" s="152"/>
      <c r="K20789" s="156"/>
      <c r="L20789" s="156"/>
      <c r="M20789" s="157"/>
      <c r="N20789" s="158"/>
      <c r="O20789" s="153"/>
      <c r="P20789" s="153"/>
      <c r="Q20789" s="153"/>
      <c r="R20789" s="153"/>
      <c r="S20789" s="152"/>
      <c r="T20789" s="154"/>
    </row>
    <row r="20790" spans="8:20" x14ac:dyDescent="0.25">
      <c r="H20790" s="155"/>
      <c r="I20790" s="152"/>
      <c r="J20790" s="152"/>
      <c r="K20790" s="156"/>
      <c r="L20790" s="156"/>
      <c r="M20790" s="157"/>
      <c r="N20790" s="158"/>
      <c r="O20790" s="153"/>
      <c r="P20790" s="153"/>
      <c r="Q20790" s="153"/>
      <c r="R20790" s="153"/>
      <c r="S20790" s="152"/>
      <c r="T20790" s="154"/>
    </row>
    <row r="20791" spans="8:20" x14ac:dyDescent="0.25">
      <c r="H20791" s="155"/>
      <c r="I20791" s="152"/>
      <c r="J20791" s="152"/>
      <c r="K20791" s="156"/>
      <c r="L20791" s="156"/>
      <c r="M20791" s="157"/>
      <c r="N20791" s="158"/>
      <c r="O20791" s="153"/>
      <c r="P20791" s="153"/>
      <c r="Q20791" s="153"/>
      <c r="R20791" s="153"/>
      <c r="S20791" s="152"/>
      <c r="T20791" s="154"/>
    </row>
    <row r="20792" spans="8:20" x14ac:dyDescent="0.25">
      <c r="H20792" s="155"/>
      <c r="I20792" s="152"/>
      <c r="J20792" s="152"/>
      <c r="K20792" s="156"/>
      <c r="L20792" s="156"/>
      <c r="M20792" s="157"/>
      <c r="N20792" s="158"/>
      <c r="O20792" s="153"/>
      <c r="P20792" s="153"/>
      <c r="Q20792" s="153"/>
      <c r="R20792" s="153"/>
      <c r="S20792" s="152"/>
      <c r="T20792" s="154"/>
    </row>
    <row r="20793" spans="8:20" x14ac:dyDescent="0.25">
      <c r="H20793" s="155"/>
      <c r="I20793" s="152"/>
      <c r="J20793" s="152"/>
      <c r="K20793" s="156"/>
      <c r="L20793" s="156"/>
      <c r="M20793" s="157"/>
      <c r="N20793" s="158"/>
      <c r="O20793" s="153"/>
      <c r="P20793" s="153"/>
      <c r="Q20793" s="153"/>
      <c r="R20793" s="153"/>
      <c r="S20793" s="152"/>
      <c r="T20793" s="154"/>
    </row>
    <row r="20794" spans="8:20" x14ac:dyDescent="0.25">
      <c r="H20794" s="155"/>
      <c r="I20794" s="152"/>
      <c r="J20794" s="152"/>
      <c r="K20794" s="156"/>
      <c r="L20794" s="156"/>
      <c r="M20794" s="157"/>
      <c r="N20794" s="158"/>
      <c r="O20794" s="153"/>
      <c r="P20794" s="153"/>
      <c r="Q20794" s="153"/>
      <c r="R20794" s="153"/>
      <c r="S20794" s="152"/>
      <c r="T20794" s="154"/>
    </row>
    <row r="20795" spans="8:20" x14ac:dyDescent="0.25">
      <c r="H20795" s="155"/>
      <c r="I20795" s="152"/>
      <c r="J20795" s="152"/>
      <c r="K20795" s="156"/>
      <c r="L20795" s="156"/>
      <c r="M20795" s="157"/>
      <c r="N20795" s="158"/>
      <c r="O20795" s="153"/>
      <c r="P20795" s="153"/>
      <c r="Q20795" s="153"/>
      <c r="R20795" s="153"/>
      <c r="S20795" s="152"/>
      <c r="T20795" s="154"/>
    </row>
    <row r="20796" spans="8:20" x14ac:dyDescent="0.25">
      <c r="H20796" s="155"/>
      <c r="I20796" s="152"/>
      <c r="J20796" s="152"/>
      <c r="K20796" s="156"/>
      <c r="L20796" s="156"/>
      <c r="M20796" s="157"/>
      <c r="N20796" s="158"/>
      <c r="O20796" s="153"/>
      <c r="P20796" s="153"/>
      <c r="Q20796" s="153"/>
      <c r="R20796" s="153"/>
      <c r="S20796" s="152"/>
      <c r="T20796" s="154"/>
    </row>
    <row r="20797" spans="8:20" x14ac:dyDescent="0.25">
      <c r="H20797" s="155"/>
      <c r="I20797" s="152"/>
      <c r="J20797" s="152"/>
      <c r="K20797" s="156"/>
      <c r="L20797" s="156"/>
      <c r="M20797" s="157"/>
      <c r="N20797" s="158"/>
      <c r="O20797" s="153"/>
      <c r="P20797" s="153"/>
      <c r="Q20797" s="153"/>
      <c r="R20797" s="153"/>
      <c r="S20797" s="152"/>
      <c r="T20797" s="154"/>
    </row>
    <row r="20798" spans="8:20" x14ac:dyDescent="0.25">
      <c r="H20798" s="155"/>
      <c r="I20798" s="152"/>
      <c r="J20798" s="152"/>
      <c r="K20798" s="156"/>
      <c r="L20798" s="156"/>
      <c r="M20798" s="157"/>
      <c r="N20798" s="158"/>
      <c r="O20798" s="153"/>
      <c r="P20798" s="153"/>
      <c r="Q20798" s="153"/>
      <c r="R20798" s="153"/>
      <c r="S20798" s="152"/>
      <c r="T20798" s="154"/>
    </row>
    <row r="20799" spans="8:20" x14ac:dyDescent="0.25">
      <c r="H20799" s="155"/>
      <c r="I20799" s="152"/>
      <c r="J20799" s="152"/>
      <c r="K20799" s="156"/>
      <c r="L20799" s="156"/>
      <c r="M20799" s="157"/>
      <c r="N20799" s="158"/>
      <c r="O20799" s="153"/>
      <c r="P20799" s="153"/>
      <c r="Q20799" s="153"/>
      <c r="R20799" s="153"/>
      <c r="S20799" s="152"/>
      <c r="T20799" s="154"/>
    </row>
    <row r="20800" spans="8:20" x14ac:dyDescent="0.25">
      <c r="H20800" s="155"/>
      <c r="I20800" s="152"/>
      <c r="J20800" s="152"/>
      <c r="K20800" s="156"/>
      <c r="L20800" s="156"/>
      <c r="M20800" s="157"/>
      <c r="N20800" s="158"/>
      <c r="O20800" s="153"/>
      <c r="P20800" s="153"/>
      <c r="Q20800" s="153"/>
      <c r="R20800" s="153"/>
      <c r="S20800" s="152"/>
      <c r="T20800" s="154"/>
    </row>
    <row r="20801" spans="8:20" x14ac:dyDescent="0.25">
      <c r="H20801" s="155"/>
      <c r="I20801" s="152"/>
      <c r="J20801" s="152"/>
      <c r="K20801" s="156"/>
      <c r="L20801" s="156"/>
      <c r="M20801" s="157"/>
      <c r="N20801" s="158"/>
      <c r="O20801" s="153"/>
      <c r="P20801" s="153"/>
      <c r="Q20801" s="153"/>
      <c r="R20801" s="153"/>
      <c r="S20801" s="152"/>
      <c r="T20801" s="154"/>
    </row>
    <row r="20802" spans="8:20" x14ac:dyDescent="0.25">
      <c r="H20802" s="155"/>
      <c r="I20802" s="152"/>
      <c r="J20802" s="152"/>
      <c r="K20802" s="156"/>
      <c r="L20802" s="156"/>
      <c r="M20802" s="157"/>
      <c r="N20802" s="158"/>
      <c r="O20802" s="153"/>
      <c r="P20802" s="153"/>
      <c r="Q20802" s="153"/>
      <c r="R20802" s="153"/>
      <c r="S20802" s="152"/>
      <c r="T20802" s="154"/>
    </row>
    <row r="20803" spans="8:20" x14ac:dyDescent="0.25">
      <c r="H20803" s="155"/>
      <c r="I20803" s="152"/>
      <c r="J20803" s="152"/>
      <c r="K20803" s="156"/>
      <c r="L20803" s="156"/>
      <c r="M20803" s="157"/>
      <c r="N20803" s="158"/>
      <c r="O20803" s="153"/>
      <c r="P20803" s="153"/>
      <c r="Q20803" s="153"/>
      <c r="R20803" s="153"/>
      <c r="S20803" s="152"/>
      <c r="T20803" s="154"/>
    </row>
    <row r="20804" spans="8:20" x14ac:dyDescent="0.25">
      <c r="H20804" s="155"/>
      <c r="I20804" s="152"/>
      <c r="J20804" s="152"/>
      <c r="K20804" s="156"/>
      <c r="L20804" s="156"/>
      <c r="M20804" s="157"/>
      <c r="N20804" s="158"/>
      <c r="O20804" s="153"/>
      <c r="P20804" s="153"/>
      <c r="Q20804" s="153"/>
      <c r="R20804" s="153"/>
      <c r="S20804" s="152"/>
      <c r="T20804" s="154"/>
    </row>
    <row r="20805" spans="8:20" x14ac:dyDescent="0.25">
      <c r="H20805" s="155"/>
      <c r="I20805" s="152"/>
      <c r="J20805" s="152"/>
      <c r="K20805" s="156"/>
      <c r="L20805" s="156"/>
      <c r="M20805" s="157"/>
      <c r="N20805" s="158"/>
      <c r="O20805" s="153"/>
      <c r="P20805" s="153"/>
      <c r="Q20805" s="153"/>
      <c r="R20805" s="153"/>
      <c r="S20805" s="152"/>
      <c r="T20805" s="154"/>
    </row>
    <row r="20806" spans="8:20" x14ac:dyDescent="0.25">
      <c r="H20806" s="155"/>
      <c r="I20806" s="152"/>
      <c r="J20806" s="152"/>
      <c r="K20806" s="156"/>
      <c r="L20806" s="156"/>
      <c r="M20806" s="157"/>
      <c r="N20806" s="158"/>
      <c r="O20806" s="153"/>
      <c r="P20806" s="153"/>
      <c r="Q20806" s="153"/>
      <c r="R20806" s="153"/>
      <c r="S20806" s="152"/>
      <c r="T20806" s="154"/>
    </row>
    <row r="20807" spans="8:20" x14ac:dyDescent="0.25">
      <c r="H20807" s="155"/>
      <c r="I20807" s="152"/>
      <c r="J20807" s="152"/>
      <c r="K20807" s="156"/>
      <c r="L20807" s="156"/>
      <c r="M20807" s="157"/>
      <c r="N20807" s="158"/>
      <c r="O20807" s="153"/>
      <c r="P20807" s="153"/>
      <c r="Q20807" s="153"/>
      <c r="R20807" s="153"/>
      <c r="S20807" s="152"/>
      <c r="T20807" s="154"/>
    </row>
    <row r="20808" spans="8:20" x14ac:dyDescent="0.25">
      <c r="H20808" s="155"/>
      <c r="I20808" s="152"/>
      <c r="J20808" s="152"/>
      <c r="K20808" s="156"/>
      <c r="L20808" s="156"/>
      <c r="M20808" s="157"/>
      <c r="N20808" s="158"/>
      <c r="O20808" s="153"/>
      <c r="P20808" s="153"/>
      <c r="Q20808" s="153"/>
      <c r="R20808" s="153"/>
      <c r="S20808" s="152"/>
      <c r="T20808" s="154"/>
    </row>
    <row r="20809" spans="8:20" x14ac:dyDescent="0.25">
      <c r="H20809" s="155"/>
      <c r="I20809" s="152"/>
      <c r="J20809" s="152"/>
      <c r="K20809" s="156"/>
      <c r="L20809" s="156"/>
      <c r="M20809" s="157"/>
      <c r="N20809" s="158"/>
      <c r="O20809" s="153"/>
      <c r="P20809" s="153"/>
      <c r="Q20809" s="153"/>
      <c r="R20809" s="153"/>
      <c r="S20809" s="152"/>
      <c r="T20809" s="154"/>
    </row>
    <row r="20810" spans="8:20" x14ac:dyDescent="0.25">
      <c r="H20810" s="155"/>
      <c r="I20810" s="152"/>
      <c r="J20810" s="152"/>
      <c r="K20810" s="156"/>
      <c r="L20810" s="156"/>
      <c r="M20810" s="157"/>
      <c r="N20810" s="158"/>
      <c r="O20810" s="153"/>
      <c r="P20810" s="153"/>
      <c r="Q20810" s="153"/>
      <c r="R20810" s="153"/>
      <c r="S20810" s="152"/>
      <c r="T20810" s="154"/>
    </row>
    <row r="20811" spans="8:20" x14ac:dyDescent="0.25">
      <c r="H20811" s="155"/>
      <c r="I20811" s="152"/>
      <c r="J20811" s="152"/>
      <c r="K20811" s="156"/>
      <c r="L20811" s="156"/>
      <c r="M20811" s="157"/>
      <c r="N20811" s="158"/>
      <c r="O20811" s="153"/>
      <c r="P20811" s="153"/>
      <c r="Q20811" s="153"/>
      <c r="R20811" s="153"/>
      <c r="S20811" s="152"/>
      <c r="T20811" s="154"/>
    </row>
    <row r="20812" spans="8:20" x14ac:dyDescent="0.25">
      <c r="H20812" s="155"/>
      <c r="I20812" s="152"/>
      <c r="J20812" s="152"/>
      <c r="K20812" s="156"/>
      <c r="L20812" s="156"/>
      <c r="M20812" s="157"/>
      <c r="N20812" s="158"/>
      <c r="O20812" s="153"/>
      <c r="P20812" s="153"/>
      <c r="Q20812" s="153"/>
      <c r="R20812" s="153"/>
      <c r="S20812" s="152"/>
      <c r="T20812" s="154"/>
    </row>
    <row r="20813" spans="8:20" x14ac:dyDescent="0.25">
      <c r="H20813" s="155"/>
      <c r="I20813" s="152"/>
      <c r="J20813" s="152"/>
      <c r="K20813" s="156"/>
      <c r="L20813" s="156"/>
      <c r="M20813" s="157"/>
      <c r="N20813" s="158"/>
      <c r="O20813" s="153"/>
      <c r="P20813" s="153"/>
      <c r="Q20813" s="153"/>
      <c r="R20813" s="153"/>
      <c r="S20813" s="152"/>
      <c r="T20813" s="154"/>
    </row>
    <row r="20814" spans="8:20" x14ac:dyDescent="0.25">
      <c r="H20814" s="155"/>
      <c r="I20814" s="152"/>
      <c r="J20814" s="152"/>
      <c r="K20814" s="156"/>
      <c r="L20814" s="156"/>
      <c r="M20814" s="157"/>
      <c r="N20814" s="158"/>
      <c r="O20814" s="153"/>
      <c r="P20814" s="153"/>
      <c r="Q20814" s="153"/>
      <c r="R20814" s="153"/>
      <c r="S20814" s="152"/>
      <c r="T20814" s="154"/>
    </row>
    <row r="20815" spans="8:20" x14ac:dyDescent="0.25">
      <c r="H20815" s="155"/>
      <c r="I20815" s="152"/>
      <c r="J20815" s="152"/>
      <c r="K20815" s="156"/>
      <c r="L20815" s="156"/>
      <c r="M20815" s="157"/>
      <c r="N20815" s="158"/>
      <c r="O20815" s="153"/>
      <c r="P20815" s="153"/>
      <c r="Q20815" s="153"/>
      <c r="R20815" s="153"/>
      <c r="S20815" s="152"/>
      <c r="T20815" s="154"/>
    </row>
    <row r="20816" spans="8:20" x14ac:dyDescent="0.25">
      <c r="H20816" s="155"/>
      <c r="I20816" s="152"/>
      <c r="J20816" s="152"/>
      <c r="K20816" s="156"/>
      <c r="L20816" s="156"/>
      <c r="M20816" s="157"/>
      <c r="N20816" s="158"/>
      <c r="O20816" s="153"/>
      <c r="P20816" s="153"/>
      <c r="Q20816" s="153"/>
      <c r="R20816" s="153"/>
      <c r="S20816" s="152"/>
      <c r="T20816" s="154"/>
    </row>
    <row r="20817" spans="8:20" x14ac:dyDescent="0.25">
      <c r="H20817" s="155"/>
      <c r="I20817" s="152"/>
      <c r="J20817" s="152"/>
      <c r="K20817" s="156"/>
      <c r="L20817" s="156"/>
      <c r="M20817" s="157"/>
      <c r="N20817" s="158"/>
      <c r="O20817" s="153"/>
      <c r="P20817" s="153"/>
      <c r="Q20817" s="153"/>
      <c r="R20817" s="153"/>
      <c r="S20817" s="152"/>
      <c r="T20817" s="154"/>
    </row>
    <row r="20818" spans="8:20" x14ac:dyDescent="0.25">
      <c r="H20818" s="155"/>
      <c r="I20818" s="152"/>
      <c r="J20818" s="152"/>
      <c r="K20818" s="156"/>
      <c r="L20818" s="156"/>
      <c r="M20818" s="157"/>
      <c r="N20818" s="158"/>
      <c r="O20818" s="153"/>
      <c r="P20818" s="153"/>
      <c r="Q20818" s="153"/>
      <c r="R20818" s="153"/>
      <c r="S20818" s="152"/>
      <c r="T20818" s="154"/>
    </row>
    <row r="20819" spans="8:20" x14ac:dyDescent="0.25">
      <c r="H20819" s="155"/>
      <c r="I20819" s="152"/>
      <c r="J20819" s="152"/>
      <c r="K20819" s="156"/>
      <c r="L20819" s="156"/>
      <c r="M20819" s="157"/>
      <c r="N20819" s="158"/>
      <c r="O20819" s="153"/>
      <c r="P20819" s="153"/>
      <c r="Q20819" s="153"/>
      <c r="R20819" s="153"/>
      <c r="S20819" s="152"/>
      <c r="T20819" s="154"/>
    </row>
    <row r="20820" spans="8:20" x14ac:dyDescent="0.25">
      <c r="H20820" s="155"/>
      <c r="I20820" s="152"/>
      <c r="J20820" s="152"/>
      <c r="K20820" s="156"/>
      <c r="L20820" s="156"/>
      <c r="M20820" s="157"/>
      <c r="N20820" s="158"/>
      <c r="O20820" s="153"/>
      <c r="P20820" s="153"/>
      <c r="Q20820" s="153"/>
      <c r="R20820" s="153"/>
      <c r="S20820" s="152"/>
      <c r="T20820" s="154"/>
    </row>
    <row r="20821" spans="8:20" x14ac:dyDescent="0.25">
      <c r="H20821" s="155"/>
      <c r="I20821" s="152"/>
      <c r="J20821" s="152"/>
      <c r="K20821" s="156"/>
      <c r="L20821" s="156"/>
      <c r="M20821" s="157"/>
      <c r="N20821" s="158"/>
      <c r="O20821" s="153"/>
      <c r="P20821" s="153"/>
      <c r="Q20821" s="153"/>
      <c r="R20821" s="153"/>
      <c r="S20821" s="152"/>
      <c r="T20821" s="154"/>
    </row>
    <row r="20822" spans="8:20" x14ac:dyDescent="0.25">
      <c r="H20822" s="155"/>
      <c r="I20822" s="152"/>
      <c r="J20822" s="152"/>
      <c r="K20822" s="156"/>
      <c r="L20822" s="156"/>
      <c r="M20822" s="157"/>
      <c r="N20822" s="158"/>
      <c r="O20822" s="153"/>
      <c r="P20822" s="153"/>
      <c r="Q20822" s="153"/>
      <c r="R20822" s="153"/>
      <c r="S20822" s="152"/>
      <c r="T20822" s="154"/>
    </row>
    <row r="20823" spans="8:20" x14ac:dyDescent="0.25">
      <c r="H20823" s="155"/>
      <c r="I20823" s="152"/>
      <c r="J20823" s="152"/>
      <c r="K20823" s="156"/>
      <c r="L20823" s="156"/>
      <c r="M20823" s="157"/>
      <c r="N20823" s="158"/>
      <c r="O20823" s="153"/>
      <c r="P20823" s="153"/>
      <c r="Q20823" s="153"/>
      <c r="R20823" s="153"/>
      <c r="S20823" s="152"/>
      <c r="T20823" s="154"/>
    </row>
    <row r="20824" spans="8:20" x14ac:dyDescent="0.25">
      <c r="H20824" s="155"/>
      <c r="I20824" s="152"/>
      <c r="J20824" s="152"/>
      <c r="K20824" s="156"/>
      <c r="L20824" s="156"/>
      <c r="M20824" s="157"/>
      <c r="N20824" s="158"/>
      <c r="O20824" s="153"/>
      <c r="P20824" s="153"/>
      <c r="Q20824" s="153"/>
      <c r="R20824" s="153"/>
      <c r="S20824" s="152"/>
      <c r="T20824" s="154"/>
    </row>
    <row r="20825" spans="8:20" x14ac:dyDescent="0.25">
      <c r="H20825" s="155"/>
      <c r="I20825" s="152"/>
      <c r="J20825" s="152"/>
      <c r="K20825" s="156"/>
      <c r="L20825" s="156"/>
      <c r="M20825" s="157"/>
      <c r="N20825" s="158"/>
      <c r="O20825" s="153"/>
      <c r="P20825" s="153"/>
      <c r="Q20825" s="153"/>
      <c r="R20825" s="153"/>
      <c r="S20825" s="152"/>
      <c r="T20825" s="154"/>
    </row>
    <row r="20826" spans="8:20" x14ac:dyDescent="0.25">
      <c r="H20826" s="155"/>
      <c r="I20826" s="152"/>
      <c r="J20826" s="152"/>
      <c r="K20826" s="156"/>
      <c r="L20826" s="156"/>
      <c r="M20826" s="157"/>
      <c r="N20826" s="158"/>
      <c r="O20826" s="153"/>
      <c r="P20826" s="153"/>
      <c r="Q20826" s="153"/>
      <c r="R20826" s="153"/>
      <c r="S20826" s="152"/>
      <c r="T20826" s="154"/>
    </row>
    <row r="20827" spans="8:20" x14ac:dyDescent="0.25">
      <c r="H20827" s="155"/>
      <c r="I20827" s="152"/>
      <c r="J20827" s="152"/>
      <c r="K20827" s="156"/>
      <c r="L20827" s="156"/>
      <c r="M20827" s="157"/>
      <c r="N20827" s="158"/>
      <c r="O20827" s="153"/>
      <c r="P20827" s="153"/>
      <c r="Q20827" s="153"/>
      <c r="R20827" s="153"/>
      <c r="S20827" s="152"/>
      <c r="T20827" s="154"/>
    </row>
    <row r="20828" spans="8:20" x14ac:dyDescent="0.25">
      <c r="H20828" s="155"/>
      <c r="I20828" s="152"/>
      <c r="J20828" s="152"/>
      <c r="K20828" s="156"/>
      <c r="L20828" s="156"/>
      <c r="M20828" s="157"/>
      <c r="N20828" s="158"/>
      <c r="O20828" s="153"/>
      <c r="P20828" s="153"/>
      <c r="Q20828" s="153"/>
      <c r="R20828" s="153"/>
      <c r="S20828" s="152"/>
      <c r="T20828" s="154"/>
    </row>
    <row r="20829" spans="8:20" x14ac:dyDescent="0.25">
      <c r="H20829" s="155"/>
      <c r="I20829" s="152"/>
      <c r="J20829" s="152"/>
      <c r="K20829" s="156"/>
      <c r="L20829" s="156"/>
      <c r="M20829" s="157"/>
      <c r="N20829" s="158"/>
      <c r="O20829" s="153"/>
      <c r="P20829" s="153"/>
      <c r="Q20829" s="153"/>
      <c r="R20829" s="153"/>
      <c r="S20829" s="152"/>
      <c r="T20829" s="154"/>
    </row>
    <row r="20830" spans="8:20" x14ac:dyDescent="0.25">
      <c r="H20830" s="155"/>
      <c r="I20830" s="152"/>
      <c r="J20830" s="152"/>
      <c r="K20830" s="156"/>
      <c r="L20830" s="156"/>
      <c r="M20830" s="157"/>
      <c r="N20830" s="158"/>
      <c r="O20830" s="153"/>
      <c r="P20830" s="153"/>
      <c r="Q20830" s="153"/>
      <c r="R20830" s="153"/>
      <c r="S20830" s="152"/>
      <c r="T20830" s="154"/>
    </row>
    <row r="20831" spans="8:20" x14ac:dyDescent="0.25">
      <c r="H20831" s="155"/>
      <c r="I20831" s="152"/>
      <c r="J20831" s="152"/>
      <c r="K20831" s="156"/>
      <c r="L20831" s="156"/>
      <c r="M20831" s="157"/>
      <c r="N20831" s="158"/>
      <c r="O20831" s="153"/>
      <c r="P20831" s="153"/>
      <c r="Q20831" s="153"/>
      <c r="R20831" s="153"/>
      <c r="S20831" s="152"/>
      <c r="T20831" s="154"/>
    </row>
    <row r="20832" spans="8:20" x14ac:dyDescent="0.25">
      <c r="H20832" s="155"/>
      <c r="I20832" s="152"/>
      <c r="J20832" s="152"/>
      <c r="K20832" s="156"/>
      <c r="L20832" s="156"/>
      <c r="M20832" s="157"/>
      <c r="N20832" s="158"/>
      <c r="O20832" s="153"/>
      <c r="P20832" s="153"/>
      <c r="Q20832" s="153"/>
      <c r="R20832" s="153"/>
      <c r="S20832" s="152"/>
      <c r="T20832" s="154"/>
    </row>
    <row r="20833" spans="8:20" x14ac:dyDescent="0.25">
      <c r="H20833" s="155"/>
      <c r="I20833" s="152"/>
      <c r="J20833" s="152"/>
      <c r="K20833" s="156"/>
      <c r="L20833" s="156"/>
      <c r="M20833" s="157"/>
      <c r="N20833" s="158"/>
      <c r="O20833" s="153"/>
      <c r="P20833" s="153"/>
      <c r="Q20833" s="153"/>
      <c r="R20833" s="153"/>
      <c r="S20833" s="152"/>
      <c r="T20833" s="154"/>
    </row>
    <row r="20834" spans="8:20" x14ac:dyDescent="0.25">
      <c r="H20834" s="155"/>
      <c r="I20834" s="152"/>
      <c r="J20834" s="152"/>
      <c r="K20834" s="156"/>
      <c r="L20834" s="156"/>
      <c r="M20834" s="157"/>
      <c r="N20834" s="158"/>
      <c r="O20834" s="153"/>
      <c r="P20834" s="153"/>
      <c r="Q20834" s="153"/>
      <c r="R20834" s="153"/>
      <c r="S20834" s="152"/>
      <c r="T20834" s="154"/>
    </row>
    <row r="20835" spans="8:20" x14ac:dyDescent="0.25">
      <c r="H20835" s="155"/>
      <c r="I20835" s="152"/>
      <c r="J20835" s="152"/>
      <c r="K20835" s="156"/>
      <c r="L20835" s="156"/>
      <c r="M20835" s="157"/>
      <c r="N20835" s="158"/>
      <c r="O20835" s="153"/>
      <c r="P20835" s="153"/>
      <c r="Q20835" s="153"/>
      <c r="R20835" s="153"/>
      <c r="S20835" s="152"/>
      <c r="T20835" s="154"/>
    </row>
    <row r="20836" spans="8:20" x14ac:dyDescent="0.25">
      <c r="H20836" s="155"/>
      <c r="I20836" s="152"/>
      <c r="J20836" s="152"/>
      <c r="K20836" s="156"/>
      <c r="L20836" s="156"/>
      <c r="M20836" s="157"/>
      <c r="N20836" s="158"/>
      <c r="O20836" s="153"/>
      <c r="P20836" s="153"/>
      <c r="Q20836" s="153"/>
      <c r="R20836" s="153"/>
      <c r="S20836" s="152"/>
      <c r="T20836" s="154"/>
    </row>
    <row r="20837" spans="8:20" x14ac:dyDescent="0.25">
      <c r="H20837" s="155"/>
      <c r="I20837" s="152"/>
      <c r="J20837" s="152"/>
      <c r="K20837" s="156"/>
      <c r="L20837" s="156"/>
      <c r="M20837" s="157"/>
      <c r="N20837" s="158"/>
      <c r="O20837" s="153"/>
      <c r="P20837" s="153"/>
      <c r="Q20837" s="153"/>
      <c r="R20837" s="153"/>
      <c r="S20837" s="152"/>
      <c r="T20837" s="154"/>
    </row>
    <row r="20838" spans="8:20" x14ac:dyDescent="0.25">
      <c r="H20838" s="155"/>
      <c r="I20838" s="152"/>
      <c r="J20838" s="152"/>
      <c r="K20838" s="156"/>
      <c r="L20838" s="156"/>
      <c r="M20838" s="157"/>
      <c r="N20838" s="158"/>
      <c r="O20838" s="153"/>
      <c r="P20838" s="153"/>
      <c r="Q20838" s="153"/>
      <c r="R20838" s="153"/>
      <c r="S20838" s="152"/>
      <c r="T20838" s="154"/>
    </row>
    <row r="20839" spans="8:20" x14ac:dyDescent="0.25">
      <c r="H20839" s="155"/>
      <c r="I20839" s="152"/>
      <c r="J20839" s="152"/>
      <c r="K20839" s="156"/>
      <c r="L20839" s="156"/>
      <c r="M20839" s="157"/>
      <c r="N20839" s="158"/>
      <c r="O20839" s="153"/>
      <c r="P20839" s="153"/>
      <c r="Q20839" s="153"/>
      <c r="R20839" s="153"/>
      <c r="S20839" s="152"/>
      <c r="T20839" s="154"/>
    </row>
    <row r="20840" spans="8:20" x14ac:dyDescent="0.25">
      <c r="H20840" s="155"/>
      <c r="I20840" s="152"/>
      <c r="J20840" s="152"/>
      <c r="K20840" s="156"/>
      <c r="L20840" s="156"/>
      <c r="M20840" s="157"/>
      <c r="N20840" s="158"/>
      <c r="O20840" s="153"/>
      <c r="P20840" s="153"/>
      <c r="Q20840" s="153"/>
      <c r="R20840" s="153"/>
      <c r="S20840" s="152"/>
      <c r="T20840" s="154"/>
    </row>
    <row r="20841" spans="8:20" x14ac:dyDescent="0.25">
      <c r="H20841" s="155"/>
      <c r="I20841" s="152"/>
      <c r="J20841" s="152"/>
      <c r="K20841" s="156"/>
      <c r="L20841" s="156"/>
      <c r="M20841" s="157"/>
      <c r="N20841" s="158"/>
      <c r="O20841" s="153"/>
      <c r="P20841" s="153"/>
      <c r="Q20841" s="153"/>
      <c r="R20841" s="153"/>
      <c r="S20841" s="152"/>
      <c r="T20841" s="154"/>
    </row>
    <row r="20842" spans="8:20" x14ac:dyDescent="0.25">
      <c r="H20842" s="155"/>
      <c r="I20842" s="152"/>
      <c r="J20842" s="152"/>
      <c r="K20842" s="156"/>
      <c r="L20842" s="156"/>
      <c r="M20842" s="157"/>
      <c r="N20842" s="158"/>
      <c r="O20842" s="153"/>
      <c r="P20842" s="153"/>
      <c r="Q20842" s="153"/>
      <c r="R20842" s="153"/>
      <c r="S20842" s="152"/>
      <c r="T20842" s="154"/>
    </row>
    <row r="20843" spans="8:20" x14ac:dyDescent="0.25">
      <c r="H20843" s="155"/>
      <c r="I20843" s="152"/>
      <c r="J20843" s="152"/>
      <c r="K20843" s="156"/>
      <c r="L20843" s="156"/>
      <c r="M20843" s="157"/>
      <c r="N20843" s="158"/>
      <c r="O20843" s="153"/>
      <c r="P20843" s="153"/>
      <c r="Q20843" s="153"/>
      <c r="R20843" s="153"/>
      <c r="S20843" s="152"/>
      <c r="T20843" s="154"/>
    </row>
    <row r="20844" spans="8:20" x14ac:dyDescent="0.25">
      <c r="H20844" s="155"/>
      <c r="I20844" s="152"/>
      <c r="J20844" s="152"/>
      <c r="K20844" s="156"/>
      <c r="L20844" s="156"/>
      <c r="M20844" s="157"/>
      <c r="N20844" s="158"/>
      <c r="O20844" s="153"/>
      <c r="P20844" s="153"/>
      <c r="Q20844" s="153"/>
      <c r="R20844" s="153"/>
      <c r="S20844" s="152"/>
      <c r="T20844" s="154"/>
    </row>
    <row r="20845" spans="8:20" x14ac:dyDescent="0.25">
      <c r="H20845" s="155"/>
      <c r="I20845" s="152"/>
      <c r="J20845" s="152"/>
      <c r="K20845" s="156"/>
      <c r="L20845" s="156"/>
      <c r="M20845" s="157"/>
      <c r="N20845" s="158"/>
      <c r="O20845" s="153"/>
      <c r="P20845" s="153"/>
      <c r="Q20845" s="153"/>
      <c r="R20845" s="153"/>
      <c r="S20845" s="152"/>
      <c r="T20845" s="154"/>
    </row>
    <row r="20846" spans="8:20" x14ac:dyDescent="0.25">
      <c r="H20846" s="155"/>
      <c r="I20846" s="152"/>
      <c r="J20846" s="152"/>
      <c r="K20846" s="156"/>
      <c r="L20846" s="156"/>
      <c r="M20846" s="157"/>
      <c r="N20846" s="158"/>
      <c r="O20846" s="153"/>
      <c r="P20846" s="153"/>
      <c r="Q20846" s="153"/>
      <c r="R20846" s="153"/>
      <c r="S20846" s="152"/>
      <c r="T20846" s="154"/>
    </row>
    <row r="20847" spans="8:20" x14ac:dyDescent="0.25">
      <c r="H20847" s="155"/>
      <c r="I20847" s="152"/>
      <c r="J20847" s="152"/>
      <c r="K20847" s="156"/>
      <c r="L20847" s="156"/>
      <c r="M20847" s="157"/>
      <c r="N20847" s="158"/>
      <c r="O20847" s="153"/>
      <c r="P20847" s="153"/>
      <c r="Q20847" s="153"/>
      <c r="R20847" s="153"/>
      <c r="S20847" s="152"/>
      <c r="T20847" s="154"/>
    </row>
    <row r="20848" spans="8:20" x14ac:dyDescent="0.25">
      <c r="H20848" s="155"/>
      <c r="I20848" s="152"/>
      <c r="J20848" s="152"/>
      <c r="K20848" s="156"/>
      <c r="L20848" s="156"/>
      <c r="M20848" s="157"/>
      <c r="N20848" s="158"/>
      <c r="O20848" s="153"/>
      <c r="P20848" s="153"/>
      <c r="Q20848" s="153"/>
      <c r="R20848" s="153"/>
      <c r="S20848" s="152"/>
      <c r="T20848" s="154"/>
    </row>
    <row r="20849" spans="8:20" x14ac:dyDescent="0.25">
      <c r="H20849" s="155"/>
      <c r="I20849" s="152"/>
      <c r="J20849" s="152"/>
      <c r="K20849" s="156"/>
      <c r="L20849" s="156"/>
      <c r="M20849" s="157"/>
      <c r="N20849" s="158"/>
      <c r="O20849" s="153"/>
      <c r="P20849" s="153"/>
      <c r="Q20849" s="153"/>
      <c r="R20849" s="153"/>
      <c r="S20849" s="152"/>
      <c r="T20849" s="154"/>
    </row>
    <row r="20850" spans="8:20" x14ac:dyDescent="0.25">
      <c r="H20850" s="155"/>
      <c r="I20850" s="152"/>
      <c r="J20850" s="152"/>
      <c r="K20850" s="156"/>
      <c r="L20850" s="156"/>
      <c r="M20850" s="157"/>
      <c r="N20850" s="158"/>
      <c r="O20850" s="153"/>
      <c r="P20850" s="153"/>
      <c r="Q20850" s="153"/>
      <c r="R20850" s="153"/>
      <c r="S20850" s="152"/>
      <c r="T20850" s="154"/>
    </row>
    <row r="20851" spans="8:20" x14ac:dyDescent="0.25">
      <c r="H20851" s="155"/>
      <c r="I20851" s="152"/>
      <c r="J20851" s="152"/>
      <c r="K20851" s="156"/>
      <c r="L20851" s="156"/>
      <c r="M20851" s="157"/>
      <c r="N20851" s="158"/>
      <c r="O20851" s="153"/>
      <c r="P20851" s="153"/>
      <c r="Q20851" s="153"/>
      <c r="R20851" s="153"/>
      <c r="S20851" s="152"/>
      <c r="T20851" s="154"/>
    </row>
    <row r="20852" spans="8:20" x14ac:dyDescent="0.25">
      <c r="H20852" s="155"/>
      <c r="I20852" s="152"/>
      <c r="J20852" s="152"/>
      <c r="K20852" s="156"/>
      <c r="L20852" s="156"/>
      <c r="M20852" s="157"/>
      <c r="N20852" s="158"/>
      <c r="O20852" s="153"/>
      <c r="P20852" s="153"/>
      <c r="Q20852" s="153"/>
      <c r="R20852" s="153"/>
      <c r="S20852" s="152"/>
      <c r="T20852" s="154"/>
    </row>
    <row r="20853" spans="8:20" x14ac:dyDescent="0.25">
      <c r="H20853" s="155"/>
      <c r="I20853" s="152"/>
      <c r="J20853" s="152"/>
      <c r="K20853" s="156"/>
      <c r="L20853" s="156"/>
      <c r="M20853" s="157"/>
      <c r="N20853" s="158"/>
      <c r="O20853" s="153"/>
      <c r="P20853" s="153"/>
      <c r="Q20853" s="153"/>
      <c r="R20853" s="153"/>
      <c r="S20853" s="152"/>
      <c r="T20853" s="154"/>
    </row>
    <row r="20854" spans="8:20" x14ac:dyDescent="0.25">
      <c r="H20854" s="155"/>
      <c r="I20854" s="152"/>
      <c r="J20854" s="152"/>
      <c r="K20854" s="156"/>
      <c r="L20854" s="156"/>
      <c r="M20854" s="157"/>
      <c r="N20854" s="158"/>
      <c r="O20854" s="153"/>
      <c r="P20854" s="153"/>
      <c r="Q20854" s="153"/>
      <c r="R20854" s="153"/>
      <c r="S20854" s="152"/>
      <c r="T20854" s="154"/>
    </row>
    <row r="20855" spans="8:20" x14ac:dyDescent="0.25">
      <c r="H20855" s="155"/>
      <c r="I20855" s="152"/>
      <c r="J20855" s="152"/>
      <c r="K20855" s="156"/>
      <c r="L20855" s="156"/>
      <c r="M20855" s="157"/>
      <c r="N20855" s="158"/>
      <c r="O20855" s="153"/>
      <c r="P20855" s="153"/>
      <c r="Q20855" s="153"/>
      <c r="R20855" s="153"/>
      <c r="S20855" s="152"/>
      <c r="T20855" s="154"/>
    </row>
    <row r="20856" spans="8:20" x14ac:dyDescent="0.25">
      <c r="H20856" s="155"/>
      <c r="I20856" s="152"/>
      <c r="J20856" s="152"/>
      <c r="K20856" s="156"/>
      <c r="L20856" s="156"/>
      <c r="M20856" s="157"/>
      <c r="N20856" s="158"/>
      <c r="O20856" s="153"/>
      <c r="P20856" s="153"/>
      <c r="Q20856" s="153"/>
      <c r="R20856" s="153"/>
      <c r="S20856" s="152"/>
      <c r="T20856" s="154"/>
    </row>
    <row r="20857" spans="8:20" x14ac:dyDescent="0.25">
      <c r="H20857" s="155"/>
      <c r="I20857" s="152"/>
      <c r="J20857" s="152"/>
      <c r="K20857" s="156"/>
      <c r="L20857" s="156"/>
      <c r="M20857" s="157"/>
      <c r="N20857" s="158"/>
      <c r="O20857" s="153"/>
      <c r="P20857" s="153"/>
      <c r="Q20857" s="153"/>
      <c r="R20857" s="153"/>
      <c r="S20857" s="152"/>
      <c r="T20857" s="154"/>
    </row>
    <row r="20858" spans="8:20" x14ac:dyDescent="0.25">
      <c r="H20858" s="155"/>
      <c r="I20858" s="152"/>
      <c r="J20858" s="152"/>
      <c r="K20858" s="156"/>
      <c r="L20858" s="156"/>
      <c r="M20858" s="157"/>
      <c r="N20858" s="158"/>
      <c r="O20858" s="153"/>
      <c r="P20858" s="153"/>
      <c r="Q20858" s="153"/>
      <c r="R20858" s="153"/>
      <c r="S20858" s="152"/>
      <c r="T20858" s="154"/>
    </row>
    <row r="20859" spans="8:20" x14ac:dyDescent="0.25">
      <c r="H20859" s="155"/>
      <c r="I20859" s="152"/>
      <c r="J20859" s="152"/>
      <c r="K20859" s="156"/>
      <c r="L20859" s="156"/>
      <c r="M20859" s="157"/>
      <c r="N20859" s="158"/>
      <c r="O20859" s="153"/>
      <c r="P20859" s="153"/>
      <c r="Q20859" s="153"/>
      <c r="R20859" s="153"/>
      <c r="S20859" s="152"/>
      <c r="T20859" s="154"/>
    </row>
    <row r="20860" spans="8:20" x14ac:dyDescent="0.25">
      <c r="H20860" s="155"/>
      <c r="I20860" s="152"/>
      <c r="J20860" s="152"/>
      <c r="K20860" s="156"/>
      <c r="L20860" s="156"/>
      <c r="M20860" s="157"/>
      <c r="N20860" s="158"/>
      <c r="O20860" s="153"/>
      <c r="P20860" s="153"/>
      <c r="Q20860" s="153"/>
      <c r="R20860" s="153"/>
      <c r="S20860" s="152"/>
      <c r="T20860" s="154"/>
    </row>
    <row r="20861" spans="8:20" x14ac:dyDescent="0.25">
      <c r="H20861" s="155"/>
      <c r="I20861" s="152"/>
      <c r="J20861" s="152"/>
      <c r="K20861" s="156"/>
      <c r="L20861" s="156"/>
      <c r="M20861" s="157"/>
      <c r="N20861" s="158"/>
      <c r="O20861" s="153"/>
      <c r="P20861" s="153"/>
      <c r="Q20861" s="153"/>
      <c r="R20861" s="153"/>
      <c r="S20861" s="152"/>
      <c r="T20861" s="154"/>
    </row>
    <row r="20862" spans="8:20" x14ac:dyDescent="0.25">
      <c r="H20862" s="155"/>
      <c r="I20862" s="152"/>
      <c r="J20862" s="152"/>
      <c r="K20862" s="156"/>
      <c r="L20862" s="156"/>
      <c r="M20862" s="157"/>
      <c r="N20862" s="158"/>
      <c r="O20862" s="153"/>
      <c r="P20862" s="153"/>
      <c r="Q20862" s="153"/>
      <c r="R20862" s="153"/>
      <c r="S20862" s="152"/>
      <c r="T20862" s="154"/>
    </row>
    <row r="20863" spans="8:20" x14ac:dyDescent="0.25">
      <c r="H20863" s="155"/>
      <c r="I20863" s="152"/>
      <c r="J20863" s="152"/>
      <c r="K20863" s="156"/>
      <c r="L20863" s="156"/>
      <c r="M20863" s="157"/>
      <c r="N20863" s="158"/>
      <c r="O20863" s="153"/>
      <c r="P20863" s="153"/>
      <c r="Q20863" s="153"/>
      <c r="R20863" s="153"/>
      <c r="S20863" s="152"/>
      <c r="T20863" s="154"/>
    </row>
    <row r="20864" spans="8:20" x14ac:dyDescent="0.25">
      <c r="H20864" s="155"/>
      <c r="I20864" s="152"/>
      <c r="J20864" s="152"/>
      <c r="K20864" s="156"/>
      <c r="L20864" s="156"/>
      <c r="M20864" s="157"/>
      <c r="N20864" s="158"/>
      <c r="O20864" s="153"/>
      <c r="P20864" s="153"/>
      <c r="Q20864" s="153"/>
      <c r="R20864" s="153"/>
      <c r="S20864" s="152"/>
      <c r="T20864" s="154"/>
    </row>
    <row r="20865" spans="8:20" x14ac:dyDescent="0.25">
      <c r="H20865" s="155"/>
      <c r="I20865" s="152"/>
      <c r="J20865" s="152"/>
      <c r="K20865" s="156"/>
      <c r="L20865" s="156"/>
      <c r="M20865" s="157"/>
      <c r="N20865" s="158"/>
      <c r="O20865" s="153"/>
      <c r="P20865" s="153"/>
      <c r="Q20865" s="153"/>
      <c r="R20865" s="153"/>
      <c r="S20865" s="152"/>
      <c r="T20865" s="154"/>
    </row>
    <row r="20866" spans="8:20" x14ac:dyDescent="0.25">
      <c r="H20866" s="155"/>
      <c r="I20866" s="152"/>
      <c r="J20866" s="152"/>
      <c r="K20866" s="156"/>
      <c r="L20866" s="156"/>
      <c r="M20866" s="157"/>
      <c r="N20866" s="158"/>
      <c r="O20866" s="153"/>
      <c r="P20866" s="153"/>
      <c r="Q20866" s="153"/>
      <c r="R20866" s="153"/>
      <c r="S20866" s="152"/>
      <c r="T20866" s="154"/>
    </row>
    <row r="20867" spans="8:20" x14ac:dyDescent="0.25">
      <c r="H20867" s="155"/>
      <c r="I20867" s="152"/>
      <c r="J20867" s="152"/>
      <c r="K20867" s="156"/>
      <c r="L20867" s="156"/>
      <c r="M20867" s="157"/>
      <c r="N20867" s="158"/>
      <c r="O20867" s="153"/>
      <c r="P20867" s="153"/>
      <c r="Q20867" s="153"/>
      <c r="R20867" s="153"/>
      <c r="S20867" s="152"/>
      <c r="T20867" s="154"/>
    </row>
    <row r="20868" spans="8:20" x14ac:dyDescent="0.25">
      <c r="H20868" s="155"/>
      <c r="I20868" s="152"/>
      <c r="J20868" s="152"/>
      <c r="K20868" s="156"/>
      <c r="L20868" s="156"/>
      <c r="M20868" s="157"/>
      <c r="N20868" s="158"/>
      <c r="O20868" s="153"/>
      <c r="P20868" s="153"/>
      <c r="Q20868" s="153"/>
      <c r="R20868" s="153"/>
      <c r="S20868" s="152"/>
      <c r="T20868" s="154"/>
    </row>
    <row r="20869" spans="8:20" x14ac:dyDescent="0.25">
      <c r="H20869" s="155"/>
      <c r="I20869" s="152"/>
      <c r="J20869" s="152"/>
      <c r="K20869" s="156"/>
      <c r="L20869" s="156"/>
      <c r="M20869" s="157"/>
      <c r="N20869" s="158"/>
      <c r="O20869" s="153"/>
      <c r="P20869" s="153"/>
      <c r="Q20869" s="153"/>
      <c r="R20869" s="153"/>
      <c r="S20869" s="152"/>
      <c r="T20869" s="154"/>
    </row>
    <row r="20870" spans="8:20" x14ac:dyDescent="0.25">
      <c r="H20870" s="155"/>
      <c r="I20870" s="152"/>
      <c r="J20870" s="152"/>
      <c r="K20870" s="156"/>
      <c r="L20870" s="156"/>
      <c r="M20870" s="157"/>
      <c r="N20870" s="158"/>
      <c r="O20870" s="153"/>
      <c r="P20870" s="153"/>
      <c r="Q20870" s="153"/>
      <c r="R20870" s="153"/>
      <c r="S20870" s="152"/>
      <c r="T20870" s="154"/>
    </row>
    <row r="20871" spans="8:20" x14ac:dyDescent="0.25">
      <c r="H20871" s="155"/>
      <c r="I20871" s="152"/>
      <c r="J20871" s="152"/>
      <c r="K20871" s="156"/>
      <c r="L20871" s="156"/>
      <c r="M20871" s="157"/>
      <c r="N20871" s="158"/>
      <c r="O20871" s="153"/>
      <c r="P20871" s="153"/>
      <c r="Q20871" s="153"/>
      <c r="R20871" s="153"/>
      <c r="S20871" s="152"/>
      <c r="T20871" s="154"/>
    </row>
    <row r="20872" spans="8:20" x14ac:dyDescent="0.25">
      <c r="H20872" s="155"/>
      <c r="I20872" s="152"/>
      <c r="J20872" s="152"/>
      <c r="K20872" s="156"/>
      <c r="L20872" s="156"/>
      <c r="M20872" s="157"/>
      <c r="N20872" s="158"/>
      <c r="O20872" s="153"/>
      <c r="P20872" s="153"/>
      <c r="Q20872" s="153"/>
      <c r="R20872" s="153"/>
      <c r="S20872" s="152"/>
      <c r="T20872" s="154"/>
    </row>
    <row r="20873" spans="8:20" x14ac:dyDescent="0.25">
      <c r="H20873" s="155"/>
      <c r="I20873" s="152"/>
      <c r="J20873" s="152"/>
      <c r="K20873" s="156"/>
      <c r="L20873" s="156"/>
      <c r="M20873" s="157"/>
      <c r="N20873" s="158"/>
      <c r="O20873" s="153"/>
      <c r="P20873" s="153"/>
      <c r="Q20873" s="153"/>
      <c r="R20873" s="153"/>
      <c r="S20873" s="152"/>
      <c r="T20873" s="154"/>
    </row>
    <row r="20874" spans="8:20" x14ac:dyDescent="0.25">
      <c r="H20874" s="155"/>
      <c r="I20874" s="152"/>
      <c r="J20874" s="152"/>
      <c r="K20874" s="156"/>
      <c r="L20874" s="156"/>
      <c r="M20874" s="157"/>
      <c r="N20874" s="158"/>
      <c r="O20874" s="153"/>
      <c r="P20874" s="153"/>
      <c r="Q20874" s="153"/>
      <c r="R20874" s="153"/>
      <c r="S20874" s="152"/>
      <c r="T20874" s="154"/>
    </row>
    <row r="20875" spans="8:20" x14ac:dyDescent="0.25">
      <c r="H20875" s="155"/>
      <c r="I20875" s="152"/>
      <c r="J20875" s="152"/>
      <c r="K20875" s="156"/>
      <c r="L20875" s="156"/>
      <c r="M20875" s="157"/>
      <c r="N20875" s="158"/>
      <c r="O20875" s="153"/>
      <c r="P20875" s="153"/>
      <c r="Q20875" s="153"/>
      <c r="R20875" s="153"/>
      <c r="S20875" s="152"/>
      <c r="T20875" s="154"/>
    </row>
    <row r="20876" spans="8:20" x14ac:dyDescent="0.25">
      <c r="H20876" s="155"/>
      <c r="I20876" s="152"/>
      <c r="J20876" s="152"/>
      <c r="K20876" s="156"/>
      <c r="L20876" s="156"/>
      <c r="M20876" s="157"/>
      <c r="N20876" s="158"/>
      <c r="O20876" s="153"/>
      <c r="P20876" s="153"/>
      <c r="Q20876" s="153"/>
      <c r="R20876" s="153"/>
      <c r="S20876" s="152"/>
      <c r="T20876" s="154"/>
    </row>
    <row r="20877" spans="8:20" x14ac:dyDescent="0.25">
      <c r="H20877" s="155"/>
      <c r="I20877" s="152"/>
      <c r="J20877" s="152"/>
      <c r="K20877" s="156"/>
      <c r="L20877" s="156"/>
      <c r="M20877" s="157"/>
      <c r="N20877" s="158"/>
      <c r="O20877" s="153"/>
      <c r="P20877" s="153"/>
      <c r="Q20877" s="153"/>
      <c r="R20877" s="153"/>
      <c r="S20877" s="152"/>
      <c r="T20877" s="154"/>
    </row>
    <row r="20878" spans="8:20" x14ac:dyDescent="0.25">
      <c r="H20878" s="155"/>
      <c r="I20878" s="152"/>
      <c r="J20878" s="152"/>
      <c r="K20878" s="156"/>
      <c r="L20878" s="156"/>
      <c r="M20878" s="157"/>
      <c r="N20878" s="158"/>
      <c r="O20878" s="153"/>
      <c r="P20878" s="153"/>
      <c r="Q20878" s="153"/>
      <c r="R20878" s="153"/>
      <c r="S20878" s="152"/>
      <c r="T20878" s="154"/>
    </row>
    <row r="20879" spans="8:20" x14ac:dyDescent="0.25">
      <c r="H20879" s="155"/>
      <c r="I20879" s="152"/>
      <c r="J20879" s="152"/>
      <c r="K20879" s="156"/>
      <c r="L20879" s="156"/>
      <c r="M20879" s="157"/>
      <c r="N20879" s="158"/>
      <c r="O20879" s="153"/>
      <c r="P20879" s="153"/>
      <c r="Q20879" s="153"/>
      <c r="R20879" s="153"/>
      <c r="S20879" s="152"/>
      <c r="T20879" s="154"/>
    </row>
    <row r="20880" spans="8:20" x14ac:dyDescent="0.25">
      <c r="H20880" s="155"/>
      <c r="I20880" s="152"/>
      <c r="J20880" s="152"/>
      <c r="K20880" s="156"/>
      <c r="L20880" s="156"/>
      <c r="M20880" s="157"/>
      <c r="N20880" s="158"/>
      <c r="O20880" s="153"/>
      <c r="P20880" s="153"/>
      <c r="Q20880" s="153"/>
      <c r="R20880" s="153"/>
      <c r="S20880" s="152"/>
      <c r="T20880" s="154"/>
    </row>
    <row r="20881" spans="8:20" x14ac:dyDescent="0.25">
      <c r="H20881" s="155"/>
      <c r="I20881" s="152"/>
      <c r="J20881" s="152"/>
      <c r="K20881" s="156"/>
      <c r="L20881" s="156"/>
      <c r="M20881" s="157"/>
      <c r="N20881" s="158"/>
      <c r="O20881" s="153"/>
      <c r="P20881" s="153"/>
      <c r="Q20881" s="153"/>
      <c r="R20881" s="153"/>
      <c r="S20881" s="152"/>
      <c r="T20881" s="154"/>
    </row>
    <row r="20882" spans="8:20" x14ac:dyDescent="0.25">
      <c r="H20882" s="155"/>
      <c r="I20882" s="152"/>
      <c r="J20882" s="152"/>
      <c r="K20882" s="156"/>
      <c r="L20882" s="156"/>
      <c r="M20882" s="157"/>
      <c r="N20882" s="158"/>
      <c r="O20882" s="153"/>
      <c r="P20882" s="153"/>
      <c r="Q20882" s="153"/>
      <c r="R20882" s="153"/>
      <c r="S20882" s="152"/>
      <c r="T20882" s="154"/>
    </row>
    <row r="20883" spans="8:20" x14ac:dyDescent="0.25">
      <c r="H20883" s="155"/>
      <c r="I20883" s="152"/>
      <c r="J20883" s="152"/>
      <c r="K20883" s="156"/>
      <c r="L20883" s="156"/>
      <c r="M20883" s="157"/>
      <c r="N20883" s="158"/>
      <c r="O20883" s="153"/>
      <c r="P20883" s="153"/>
      <c r="Q20883" s="153"/>
      <c r="R20883" s="153"/>
      <c r="S20883" s="152"/>
      <c r="T20883" s="154"/>
    </row>
    <row r="20884" spans="8:20" x14ac:dyDescent="0.25">
      <c r="H20884" s="155"/>
      <c r="I20884" s="152"/>
      <c r="J20884" s="152"/>
      <c r="K20884" s="156"/>
      <c r="L20884" s="156"/>
      <c r="M20884" s="157"/>
      <c r="N20884" s="158"/>
      <c r="O20884" s="153"/>
      <c r="P20884" s="153"/>
      <c r="Q20884" s="153"/>
      <c r="R20884" s="153"/>
      <c r="S20884" s="152"/>
      <c r="T20884" s="154"/>
    </row>
    <row r="20885" spans="8:20" x14ac:dyDescent="0.25">
      <c r="H20885" s="155"/>
      <c r="I20885" s="152"/>
      <c r="J20885" s="152"/>
      <c r="K20885" s="156"/>
      <c r="L20885" s="156"/>
      <c r="M20885" s="157"/>
      <c r="N20885" s="158"/>
      <c r="O20885" s="153"/>
      <c r="P20885" s="153"/>
      <c r="Q20885" s="153"/>
      <c r="R20885" s="153"/>
      <c r="S20885" s="152"/>
      <c r="T20885" s="154"/>
    </row>
    <row r="20886" spans="8:20" x14ac:dyDescent="0.25">
      <c r="H20886" s="155"/>
      <c r="I20886" s="152"/>
      <c r="J20886" s="152"/>
      <c r="K20886" s="156"/>
      <c r="L20886" s="156"/>
      <c r="M20886" s="157"/>
      <c r="N20886" s="158"/>
      <c r="O20886" s="153"/>
      <c r="P20886" s="153"/>
      <c r="Q20886" s="153"/>
      <c r="R20886" s="153"/>
      <c r="S20886" s="152"/>
      <c r="T20886" s="154"/>
    </row>
    <row r="20887" spans="8:20" x14ac:dyDescent="0.25">
      <c r="H20887" s="155"/>
      <c r="I20887" s="152"/>
      <c r="J20887" s="152"/>
      <c r="K20887" s="156"/>
      <c r="L20887" s="156"/>
      <c r="M20887" s="157"/>
      <c r="N20887" s="158"/>
      <c r="O20887" s="153"/>
      <c r="P20887" s="153"/>
      <c r="Q20887" s="153"/>
      <c r="R20887" s="153"/>
      <c r="S20887" s="152"/>
      <c r="T20887" s="154"/>
    </row>
    <row r="20888" spans="8:20" x14ac:dyDescent="0.25">
      <c r="H20888" s="155"/>
      <c r="I20888" s="152"/>
      <c r="J20888" s="152"/>
      <c r="K20888" s="156"/>
      <c r="L20888" s="156"/>
      <c r="M20888" s="157"/>
      <c r="N20888" s="158"/>
      <c r="O20888" s="153"/>
      <c r="P20888" s="153"/>
      <c r="Q20888" s="153"/>
      <c r="R20888" s="153"/>
      <c r="S20888" s="152"/>
      <c r="T20888" s="154"/>
    </row>
    <row r="20889" spans="8:20" x14ac:dyDescent="0.25">
      <c r="H20889" s="155"/>
      <c r="I20889" s="152"/>
      <c r="J20889" s="152"/>
      <c r="K20889" s="156"/>
      <c r="L20889" s="156"/>
      <c r="M20889" s="157"/>
      <c r="N20889" s="158"/>
      <c r="O20889" s="153"/>
      <c r="P20889" s="153"/>
      <c r="Q20889" s="153"/>
      <c r="R20889" s="153"/>
      <c r="S20889" s="152"/>
      <c r="T20889" s="154"/>
    </row>
    <row r="20890" spans="8:20" x14ac:dyDescent="0.25">
      <c r="H20890" s="155"/>
      <c r="I20890" s="152"/>
      <c r="J20890" s="152"/>
      <c r="K20890" s="156"/>
      <c r="L20890" s="156"/>
      <c r="M20890" s="157"/>
      <c r="N20890" s="158"/>
      <c r="O20890" s="153"/>
      <c r="P20890" s="153"/>
      <c r="Q20890" s="153"/>
      <c r="R20890" s="153"/>
      <c r="S20890" s="152"/>
      <c r="T20890" s="154"/>
    </row>
    <row r="20891" spans="8:20" x14ac:dyDescent="0.25">
      <c r="H20891" s="155"/>
      <c r="I20891" s="152"/>
      <c r="J20891" s="152"/>
      <c r="K20891" s="156"/>
      <c r="L20891" s="156"/>
      <c r="M20891" s="157"/>
      <c r="N20891" s="158"/>
      <c r="O20891" s="153"/>
      <c r="P20891" s="153"/>
      <c r="Q20891" s="153"/>
      <c r="R20891" s="153"/>
      <c r="S20891" s="152"/>
      <c r="T20891" s="154"/>
    </row>
    <row r="20892" spans="8:20" x14ac:dyDescent="0.25">
      <c r="H20892" s="155"/>
      <c r="I20892" s="152"/>
      <c r="J20892" s="152"/>
      <c r="K20892" s="156"/>
      <c r="L20892" s="156"/>
      <c r="M20892" s="157"/>
      <c r="N20892" s="158"/>
      <c r="O20892" s="153"/>
      <c r="P20892" s="153"/>
      <c r="Q20892" s="153"/>
      <c r="R20892" s="153"/>
      <c r="S20892" s="152"/>
      <c r="T20892" s="154"/>
    </row>
    <row r="20893" spans="8:20" x14ac:dyDescent="0.25">
      <c r="H20893" s="155"/>
      <c r="I20893" s="152"/>
      <c r="J20893" s="152"/>
      <c r="K20893" s="156"/>
      <c r="L20893" s="156"/>
      <c r="M20893" s="157"/>
      <c r="N20893" s="158"/>
      <c r="O20893" s="153"/>
      <c r="P20893" s="153"/>
      <c r="Q20893" s="153"/>
      <c r="R20893" s="153"/>
      <c r="S20893" s="152"/>
      <c r="T20893" s="154"/>
    </row>
    <row r="20894" spans="8:20" x14ac:dyDescent="0.25">
      <c r="H20894" s="155"/>
      <c r="I20894" s="152"/>
      <c r="J20894" s="152"/>
      <c r="K20894" s="156"/>
      <c r="L20894" s="156"/>
      <c r="M20894" s="157"/>
      <c r="N20894" s="158"/>
      <c r="O20894" s="153"/>
      <c r="P20894" s="153"/>
      <c r="Q20894" s="153"/>
      <c r="R20894" s="153"/>
      <c r="S20894" s="152"/>
      <c r="T20894" s="154"/>
    </row>
    <row r="20895" spans="8:20" x14ac:dyDescent="0.25">
      <c r="H20895" s="155"/>
      <c r="I20895" s="152"/>
      <c r="J20895" s="152"/>
      <c r="K20895" s="156"/>
      <c r="L20895" s="156"/>
      <c r="M20895" s="157"/>
      <c r="N20895" s="158"/>
      <c r="O20895" s="153"/>
      <c r="P20895" s="153"/>
      <c r="Q20895" s="153"/>
      <c r="R20895" s="153"/>
      <c r="S20895" s="152"/>
      <c r="T20895" s="154"/>
    </row>
    <row r="20896" spans="8:20" x14ac:dyDescent="0.25">
      <c r="H20896" s="155"/>
      <c r="I20896" s="152"/>
      <c r="J20896" s="152"/>
      <c r="K20896" s="156"/>
      <c r="L20896" s="156"/>
      <c r="M20896" s="157"/>
      <c r="N20896" s="158"/>
      <c r="O20896" s="153"/>
      <c r="P20896" s="153"/>
      <c r="Q20896" s="153"/>
      <c r="R20896" s="153"/>
      <c r="S20896" s="152"/>
      <c r="T20896" s="154"/>
    </row>
    <row r="20897" spans="8:20" x14ac:dyDescent="0.25">
      <c r="H20897" s="155"/>
      <c r="I20897" s="152"/>
      <c r="J20897" s="152"/>
      <c r="K20897" s="156"/>
      <c r="L20897" s="156"/>
      <c r="M20897" s="157"/>
      <c r="N20897" s="158"/>
      <c r="O20897" s="153"/>
      <c r="P20897" s="153"/>
      <c r="Q20897" s="153"/>
      <c r="R20897" s="153"/>
      <c r="S20897" s="152"/>
      <c r="T20897" s="154"/>
    </row>
    <row r="20898" spans="8:20" x14ac:dyDescent="0.25">
      <c r="H20898" s="155"/>
      <c r="I20898" s="152"/>
      <c r="J20898" s="152"/>
      <c r="K20898" s="156"/>
      <c r="L20898" s="156"/>
      <c r="M20898" s="157"/>
      <c r="N20898" s="158"/>
      <c r="O20898" s="153"/>
      <c r="P20898" s="153"/>
      <c r="Q20898" s="153"/>
      <c r="R20898" s="153"/>
      <c r="S20898" s="152"/>
      <c r="T20898" s="154"/>
    </row>
    <row r="20899" spans="8:20" x14ac:dyDescent="0.25">
      <c r="H20899" s="155"/>
      <c r="I20899" s="152"/>
      <c r="J20899" s="152"/>
      <c r="K20899" s="156"/>
      <c r="L20899" s="156"/>
      <c r="M20899" s="157"/>
      <c r="N20899" s="158"/>
      <c r="O20899" s="153"/>
      <c r="P20899" s="153"/>
      <c r="Q20899" s="153"/>
      <c r="R20899" s="153"/>
      <c r="S20899" s="152"/>
      <c r="T20899" s="154"/>
    </row>
    <row r="20900" spans="8:20" x14ac:dyDescent="0.25">
      <c r="H20900" s="155"/>
      <c r="I20900" s="152"/>
      <c r="J20900" s="152"/>
      <c r="K20900" s="156"/>
      <c r="L20900" s="156"/>
      <c r="M20900" s="157"/>
      <c r="N20900" s="158"/>
      <c r="O20900" s="153"/>
      <c r="P20900" s="153"/>
      <c r="Q20900" s="153"/>
      <c r="R20900" s="153"/>
      <c r="S20900" s="152"/>
      <c r="T20900" s="154"/>
    </row>
    <row r="20901" spans="8:20" x14ac:dyDescent="0.25">
      <c r="H20901" s="155"/>
      <c r="I20901" s="152"/>
      <c r="J20901" s="152"/>
      <c r="K20901" s="156"/>
      <c r="L20901" s="156"/>
      <c r="M20901" s="157"/>
      <c r="N20901" s="158"/>
      <c r="O20901" s="153"/>
      <c r="P20901" s="153"/>
      <c r="Q20901" s="153"/>
      <c r="R20901" s="153"/>
      <c r="S20901" s="152"/>
      <c r="T20901" s="154"/>
    </row>
    <row r="20902" spans="8:20" x14ac:dyDescent="0.25">
      <c r="H20902" s="155"/>
      <c r="I20902" s="152"/>
      <c r="J20902" s="152"/>
      <c r="K20902" s="156"/>
      <c r="L20902" s="156"/>
      <c r="M20902" s="157"/>
      <c r="N20902" s="158"/>
      <c r="O20902" s="153"/>
      <c r="P20902" s="153"/>
      <c r="Q20902" s="153"/>
      <c r="R20902" s="153"/>
      <c r="S20902" s="152"/>
      <c r="T20902" s="154"/>
    </row>
    <row r="20903" spans="8:20" x14ac:dyDescent="0.25">
      <c r="H20903" s="155"/>
      <c r="I20903" s="152"/>
      <c r="J20903" s="152"/>
      <c r="K20903" s="156"/>
      <c r="L20903" s="156"/>
      <c r="M20903" s="157"/>
      <c r="N20903" s="158"/>
      <c r="O20903" s="153"/>
      <c r="P20903" s="153"/>
      <c r="Q20903" s="153"/>
      <c r="R20903" s="153"/>
      <c r="S20903" s="152"/>
      <c r="T20903" s="154"/>
    </row>
    <row r="20904" spans="8:20" x14ac:dyDescent="0.25">
      <c r="H20904" s="155"/>
      <c r="I20904" s="152"/>
      <c r="J20904" s="152"/>
      <c r="K20904" s="156"/>
      <c r="L20904" s="156"/>
      <c r="M20904" s="157"/>
      <c r="N20904" s="158"/>
      <c r="O20904" s="153"/>
      <c r="P20904" s="153"/>
      <c r="Q20904" s="153"/>
      <c r="R20904" s="153"/>
      <c r="S20904" s="152"/>
      <c r="T20904" s="154"/>
    </row>
    <row r="20905" spans="8:20" x14ac:dyDescent="0.25">
      <c r="H20905" s="155"/>
      <c r="I20905" s="152"/>
      <c r="J20905" s="152"/>
      <c r="K20905" s="156"/>
      <c r="L20905" s="156"/>
      <c r="M20905" s="157"/>
      <c r="N20905" s="158"/>
      <c r="O20905" s="153"/>
      <c r="P20905" s="153"/>
      <c r="Q20905" s="153"/>
      <c r="R20905" s="153"/>
      <c r="S20905" s="152"/>
      <c r="T20905" s="154"/>
    </row>
    <row r="20906" spans="8:20" x14ac:dyDescent="0.25">
      <c r="H20906" s="155"/>
      <c r="I20906" s="152"/>
      <c r="J20906" s="152"/>
      <c r="K20906" s="156"/>
      <c r="L20906" s="156"/>
      <c r="M20906" s="157"/>
      <c r="N20906" s="158"/>
      <c r="O20906" s="153"/>
      <c r="P20906" s="153"/>
      <c r="Q20906" s="153"/>
      <c r="R20906" s="153"/>
      <c r="S20906" s="152"/>
      <c r="T20906" s="154"/>
    </row>
    <row r="20907" spans="8:20" x14ac:dyDescent="0.25">
      <c r="H20907" s="155"/>
      <c r="I20907" s="152"/>
      <c r="J20907" s="152"/>
      <c r="K20907" s="156"/>
      <c r="L20907" s="156"/>
      <c r="M20907" s="157"/>
      <c r="N20907" s="158"/>
      <c r="O20907" s="153"/>
      <c r="P20907" s="153"/>
      <c r="Q20907" s="153"/>
      <c r="R20907" s="153"/>
      <c r="S20907" s="152"/>
      <c r="T20907" s="154"/>
    </row>
    <row r="20908" spans="8:20" x14ac:dyDescent="0.25">
      <c r="H20908" s="155"/>
      <c r="I20908" s="152"/>
      <c r="J20908" s="152"/>
      <c r="K20908" s="156"/>
      <c r="L20908" s="156"/>
      <c r="M20908" s="157"/>
      <c r="N20908" s="158"/>
      <c r="O20908" s="153"/>
      <c r="P20908" s="153"/>
      <c r="Q20908" s="153"/>
      <c r="R20908" s="153"/>
      <c r="S20908" s="152"/>
      <c r="T20908" s="154"/>
    </row>
    <row r="20909" spans="8:20" x14ac:dyDescent="0.25">
      <c r="H20909" s="155"/>
      <c r="I20909" s="152"/>
      <c r="J20909" s="152"/>
      <c r="K20909" s="156"/>
      <c r="L20909" s="156"/>
      <c r="M20909" s="157"/>
      <c r="N20909" s="158"/>
      <c r="O20909" s="153"/>
      <c r="P20909" s="153"/>
      <c r="Q20909" s="153"/>
      <c r="R20909" s="153"/>
      <c r="S20909" s="152"/>
      <c r="T20909" s="154"/>
    </row>
    <row r="20910" spans="8:20" x14ac:dyDescent="0.25">
      <c r="H20910" s="155"/>
      <c r="I20910" s="152"/>
      <c r="J20910" s="152"/>
      <c r="K20910" s="156"/>
      <c r="L20910" s="156"/>
      <c r="M20910" s="157"/>
      <c r="N20910" s="158"/>
      <c r="O20910" s="153"/>
      <c r="P20910" s="153"/>
      <c r="Q20910" s="153"/>
      <c r="R20910" s="153"/>
      <c r="S20910" s="152"/>
      <c r="T20910" s="154"/>
    </row>
    <row r="20911" spans="8:20" x14ac:dyDescent="0.25">
      <c r="H20911" s="155"/>
      <c r="I20911" s="152"/>
      <c r="J20911" s="152"/>
      <c r="K20911" s="156"/>
      <c r="L20911" s="156"/>
      <c r="M20911" s="157"/>
      <c r="N20911" s="158"/>
      <c r="O20911" s="153"/>
      <c r="P20911" s="153"/>
      <c r="Q20911" s="153"/>
      <c r="R20911" s="153"/>
      <c r="S20911" s="152"/>
      <c r="T20911" s="154"/>
    </row>
    <row r="20912" spans="8:20" x14ac:dyDescent="0.25">
      <c r="H20912" s="155"/>
      <c r="I20912" s="152"/>
      <c r="J20912" s="152"/>
      <c r="K20912" s="156"/>
      <c r="L20912" s="156"/>
      <c r="M20912" s="157"/>
      <c r="N20912" s="158"/>
      <c r="O20912" s="153"/>
      <c r="P20912" s="153"/>
      <c r="Q20912" s="153"/>
      <c r="R20912" s="153"/>
      <c r="S20912" s="152"/>
      <c r="T20912" s="154"/>
    </row>
    <row r="20913" spans="8:20" x14ac:dyDescent="0.25">
      <c r="H20913" s="155"/>
      <c r="I20913" s="152"/>
      <c r="J20913" s="152"/>
      <c r="K20913" s="156"/>
      <c r="L20913" s="156"/>
      <c r="M20913" s="157"/>
      <c r="N20913" s="158"/>
      <c r="O20913" s="153"/>
      <c r="P20913" s="153"/>
      <c r="Q20913" s="153"/>
      <c r="R20913" s="153"/>
      <c r="S20913" s="152"/>
      <c r="T20913" s="154"/>
    </row>
    <row r="20914" spans="8:20" x14ac:dyDescent="0.25">
      <c r="H20914" s="155"/>
      <c r="I20914" s="152"/>
      <c r="J20914" s="152"/>
      <c r="K20914" s="156"/>
      <c r="L20914" s="156"/>
      <c r="M20914" s="157"/>
      <c r="N20914" s="158"/>
      <c r="O20914" s="153"/>
      <c r="P20914" s="153"/>
      <c r="Q20914" s="153"/>
      <c r="R20914" s="153"/>
      <c r="S20914" s="152"/>
      <c r="T20914" s="154"/>
    </row>
    <row r="20915" spans="8:20" x14ac:dyDescent="0.25">
      <c r="H20915" s="155"/>
      <c r="I20915" s="152"/>
      <c r="J20915" s="152"/>
      <c r="K20915" s="156"/>
      <c r="L20915" s="156"/>
      <c r="M20915" s="157"/>
      <c r="N20915" s="158"/>
      <c r="O20915" s="153"/>
      <c r="P20915" s="153"/>
      <c r="Q20915" s="153"/>
      <c r="R20915" s="153"/>
      <c r="S20915" s="152"/>
      <c r="T20915" s="154"/>
    </row>
    <row r="20916" spans="8:20" x14ac:dyDescent="0.25">
      <c r="H20916" s="155"/>
      <c r="I20916" s="152"/>
      <c r="J20916" s="152"/>
      <c r="K20916" s="156"/>
      <c r="L20916" s="156"/>
      <c r="M20916" s="157"/>
      <c r="N20916" s="158"/>
      <c r="O20916" s="153"/>
      <c r="P20916" s="153"/>
      <c r="Q20916" s="153"/>
      <c r="R20916" s="153"/>
      <c r="S20916" s="152"/>
      <c r="T20916" s="154"/>
    </row>
    <row r="20917" spans="8:20" x14ac:dyDescent="0.25">
      <c r="H20917" s="155"/>
      <c r="I20917" s="152"/>
      <c r="J20917" s="152"/>
      <c r="K20917" s="156"/>
      <c r="L20917" s="156"/>
      <c r="M20917" s="157"/>
      <c r="N20917" s="158"/>
      <c r="O20917" s="153"/>
      <c r="P20917" s="153"/>
      <c r="Q20917" s="153"/>
      <c r="R20917" s="153"/>
      <c r="S20917" s="152"/>
      <c r="T20917" s="154"/>
    </row>
    <row r="20918" spans="8:20" x14ac:dyDescent="0.25">
      <c r="H20918" s="155"/>
      <c r="I20918" s="152"/>
      <c r="J20918" s="152"/>
      <c r="K20918" s="156"/>
      <c r="L20918" s="156"/>
      <c r="M20918" s="157"/>
      <c r="N20918" s="158"/>
      <c r="O20918" s="153"/>
      <c r="P20918" s="153"/>
      <c r="Q20918" s="153"/>
      <c r="R20918" s="153"/>
      <c r="S20918" s="152"/>
      <c r="T20918" s="154"/>
    </row>
    <row r="20919" spans="8:20" x14ac:dyDescent="0.25">
      <c r="H20919" s="155"/>
      <c r="I20919" s="152"/>
      <c r="J20919" s="152"/>
      <c r="K20919" s="156"/>
      <c r="L20919" s="156"/>
      <c r="M20919" s="157"/>
      <c r="N20919" s="158"/>
      <c r="O20919" s="153"/>
      <c r="P20919" s="153"/>
      <c r="Q20919" s="153"/>
      <c r="R20919" s="153"/>
      <c r="S20919" s="152"/>
      <c r="T20919" s="154"/>
    </row>
    <row r="20920" spans="8:20" x14ac:dyDescent="0.25">
      <c r="H20920" s="155"/>
      <c r="I20920" s="152"/>
      <c r="J20920" s="152"/>
      <c r="K20920" s="156"/>
      <c r="L20920" s="156"/>
      <c r="M20920" s="157"/>
      <c r="N20920" s="158"/>
      <c r="O20920" s="153"/>
      <c r="P20920" s="153"/>
      <c r="Q20920" s="153"/>
      <c r="R20920" s="153"/>
      <c r="S20920" s="152"/>
      <c r="T20920" s="154"/>
    </row>
    <row r="20921" spans="8:20" x14ac:dyDescent="0.25">
      <c r="H20921" s="155"/>
      <c r="I20921" s="152"/>
      <c r="J20921" s="152"/>
      <c r="K20921" s="156"/>
      <c r="L20921" s="156"/>
      <c r="M20921" s="157"/>
      <c r="N20921" s="158"/>
      <c r="O20921" s="153"/>
      <c r="P20921" s="153"/>
      <c r="Q20921" s="153"/>
      <c r="R20921" s="153"/>
      <c r="S20921" s="152"/>
      <c r="T20921" s="154"/>
    </row>
    <row r="20922" spans="8:20" x14ac:dyDescent="0.25">
      <c r="H20922" s="155"/>
      <c r="I20922" s="152"/>
      <c r="J20922" s="152"/>
      <c r="K20922" s="156"/>
      <c r="L20922" s="156"/>
      <c r="M20922" s="157"/>
      <c r="N20922" s="158"/>
      <c r="O20922" s="153"/>
      <c r="P20922" s="153"/>
      <c r="Q20922" s="153"/>
      <c r="R20922" s="153"/>
      <c r="S20922" s="152"/>
      <c r="T20922" s="154"/>
    </row>
    <row r="20923" spans="8:20" x14ac:dyDescent="0.25">
      <c r="H20923" s="155"/>
      <c r="I20923" s="152"/>
      <c r="J20923" s="152"/>
      <c r="K20923" s="156"/>
      <c r="L20923" s="156"/>
      <c r="M20923" s="157"/>
      <c r="N20923" s="158"/>
      <c r="O20923" s="153"/>
      <c r="P20923" s="153"/>
      <c r="Q20923" s="153"/>
      <c r="R20923" s="153"/>
      <c r="S20923" s="152"/>
      <c r="T20923" s="154"/>
    </row>
    <row r="20924" spans="8:20" x14ac:dyDescent="0.25">
      <c r="H20924" s="155"/>
      <c r="I20924" s="152"/>
      <c r="J20924" s="152"/>
      <c r="K20924" s="156"/>
      <c r="L20924" s="156"/>
      <c r="M20924" s="157"/>
      <c r="N20924" s="158"/>
      <c r="O20924" s="153"/>
      <c r="P20924" s="153"/>
      <c r="Q20924" s="153"/>
      <c r="R20924" s="153"/>
      <c r="S20924" s="152"/>
      <c r="T20924" s="154"/>
    </row>
    <row r="20925" spans="8:20" x14ac:dyDescent="0.25">
      <c r="H20925" s="155"/>
      <c r="I20925" s="152"/>
      <c r="J20925" s="152"/>
      <c r="K20925" s="156"/>
      <c r="L20925" s="156"/>
      <c r="M20925" s="157"/>
      <c r="N20925" s="158"/>
      <c r="O20925" s="153"/>
      <c r="P20925" s="153"/>
      <c r="Q20925" s="153"/>
      <c r="R20925" s="153"/>
      <c r="S20925" s="152"/>
      <c r="T20925" s="154"/>
    </row>
    <row r="20926" spans="8:20" x14ac:dyDescent="0.25">
      <c r="H20926" s="155"/>
      <c r="I20926" s="152"/>
      <c r="J20926" s="152"/>
      <c r="K20926" s="156"/>
      <c r="L20926" s="156"/>
      <c r="M20926" s="157"/>
      <c r="N20926" s="158"/>
      <c r="O20926" s="153"/>
      <c r="P20926" s="153"/>
      <c r="Q20926" s="153"/>
      <c r="R20926" s="153"/>
      <c r="S20926" s="152"/>
      <c r="T20926" s="154"/>
    </row>
    <row r="20927" spans="8:20" x14ac:dyDescent="0.25">
      <c r="H20927" s="155"/>
      <c r="I20927" s="152"/>
      <c r="J20927" s="152"/>
      <c r="K20927" s="156"/>
      <c r="L20927" s="156"/>
      <c r="M20927" s="157"/>
      <c r="N20927" s="158"/>
      <c r="O20927" s="153"/>
      <c r="P20927" s="153"/>
      <c r="Q20927" s="153"/>
      <c r="R20927" s="153"/>
      <c r="S20927" s="152"/>
      <c r="T20927" s="154"/>
    </row>
    <row r="20928" spans="8:20" x14ac:dyDescent="0.25">
      <c r="H20928" s="155"/>
      <c r="I20928" s="152"/>
      <c r="J20928" s="152"/>
      <c r="K20928" s="156"/>
      <c r="L20928" s="156"/>
      <c r="M20928" s="157"/>
      <c r="N20928" s="158"/>
      <c r="O20928" s="153"/>
      <c r="P20928" s="153"/>
      <c r="Q20928" s="153"/>
      <c r="R20928" s="153"/>
      <c r="S20928" s="152"/>
      <c r="T20928" s="154"/>
    </row>
    <row r="20929" spans="8:20" x14ac:dyDescent="0.25">
      <c r="H20929" s="155"/>
      <c r="I20929" s="152"/>
      <c r="J20929" s="152"/>
      <c r="K20929" s="156"/>
      <c r="L20929" s="156"/>
      <c r="M20929" s="157"/>
      <c r="N20929" s="158"/>
      <c r="O20929" s="153"/>
      <c r="P20929" s="153"/>
      <c r="Q20929" s="153"/>
      <c r="R20929" s="153"/>
      <c r="S20929" s="152"/>
      <c r="T20929" s="154"/>
    </row>
    <row r="20930" spans="8:20" x14ac:dyDescent="0.25">
      <c r="H20930" s="155"/>
      <c r="I20930" s="152"/>
      <c r="J20930" s="152"/>
      <c r="K20930" s="156"/>
      <c r="L20930" s="156"/>
      <c r="M20930" s="157"/>
      <c r="N20930" s="158"/>
      <c r="O20930" s="153"/>
      <c r="P20930" s="153"/>
      <c r="Q20930" s="153"/>
      <c r="R20930" s="153"/>
      <c r="S20930" s="152"/>
      <c r="T20930" s="154"/>
    </row>
    <row r="20931" spans="8:20" x14ac:dyDescent="0.25">
      <c r="H20931" s="155"/>
      <c r="I20931" s="152"/>
      <c r="J20931" s="152"/>
      <c r="K20931" s="156"/>
      <c r="L20931" s="156"/>
      <c r="M20931" s="157"/>
      <c r="N20931" s="158"/>
      <c r="O20931" s="153"/>
      <c r="P20931" s="153"/>
      <c r="Q20931" s="153"/>
      <c r="R20931" s="153"/>
      <c r="S20931" s="152"/>
      <c r="T20931" s="154"/>
    </row>
    <row r="20932" spans="8:20" x14ac:dyDescent="0.25">
      <c r="H20932" s="155"/>
      <c r="I20932" s="152"/>
      <c r="J20932" s="152"/>
      <c r="K20932" s="156"/>
      <c r="L20932" s="156"/>
      <c r="M20932" s="157"/>
      <c r="N20932" s="158"/>
      <c r="O20932" s="153"/>
      <c r="P20932" s="153"/>
      <c r="Q20932" s="153"/>
      <c r="R20932" s="153"/>
      <c r="S20932" s="152"/>
      <c r="T20932" s="154"/>
    </row>
    <row r="20933" spans="8:20" x14ac:dyDescent="0.25">
      <c r="H20933" s="155"/>
      <c r="I20933" s="152"/>
      <c r="J20933" s="152"/>
      <c r="K20933" s="156"/>
      <c r="L20933" s="156"/>
      <c r="M20933" s="157"/>
      <c r="N20933" s="158"/>
      <c r="O20933" s="153"/>
      <c r="P20933" s="153"/>
      <c r="Q20933" s="153"/>
      <c r="R20933" s="153"/>
      <c r="S20933" s="152"/>
      <c r="T20933" s="154"/>
    </row>
    <row r="20934" spans="8:20" x14ac:dyDescent="0.25">
      <c r="H20934" s="155"/>
      <c r="I20934" s="152"/>
      <c r="J20934" s="152"/>
      <c r="K20934" s="156"/>
      <c r="L20934" s="156"/>
      <c r="M20934" s="157"/>
      <c r="N20934" s="158"/>
      <c r="O20934" s="153"/>
      <c r="P20934" s="153"/>
      <c r="Q20934" s="153"/>
      <c r="R20934" s="153"/>
      <c r="S20934" s="152"/>
      <c r="T20934" s="154"/>
    </row>
    <row r="20935" spans="8:20" x14ac:dyDescent="0.25">
      <c r="H20935" s="155"/>
      <c r="I20935" s="152"/>
      <c r="J20935" s="152"/>
      <c r="K20935" s="156"/>
      <c r="L20935" s="156"/>
      <c r="M20935" s="157"/>
      <c r="N20935" s="158"/>
      <c r="O20935" s="153"/>
      <c r="P20935" s="153"/>
      <c r="Q20935" s="153"/>
      <c r="R20935" s="153"/>
      <c r="S20935" s="152"/>
      <c r="T20935" s="154"/>
    </row>
    <row r="20936" spans="8:20" x14ac:dyDescent="0.25">
      <c r="H20936" s="155"/>
      <c r="I20936" s="152"/>
      <c r="J20936" s="152"/>
      <c r="K20936" s="156"/>
      <c r="L20936" s="156"/>
      <c r="M20936" s="157"/>
      <c r="N20936" s="158"/>
      <c r="O20936" s="153"/>
      <c r="P20936" s="153"/>
      <c r="Q20936" s="153"/>
      <c r="R20936" s="153"/>
      <c r="S20936" s="152"/>
      <c r="T20936" s="154"/>
    </row>
    <row r="20937" spans="8:20" x14ac:dyDescent="0.25">
      <c r="H20937" s="155"/>
      <c r="I20937" s="152"/>
      <c r="J20937" s="152"/>
      <c r="K20937" s="156"/>
      <c r="L20937" s="156"/>
      <c r="M20937" s="157"/>
      <c r="N20937" s="158"/>
      <c r="O20937" s="153"/>
      <c r="P20937" s="153"/>
      <c r="Q20937" s="153"/>
      <c r="R20937" s="153"/>
      <c r="S20937" s="152"/>
      <c r="T20937" s="154"/>
    </row>
    <row r="20938" spans="8:20" x14ac:dyDescent="0.25">
      <c r="H20938" s="155"/>
      <c r="I20938" s="152"/>
      <c r="J20938" s="152"/>
      <c r="K20938" s="156"/>
      <c r="L20938" s="156"/>
      <c r="M20938" s="157"/>
      <c r="N20938" s="158"/>
      <c r="O20938" s="153"/>
      <c r="P20938" s="153"/>
      <c r="Q20938" s="153"/>
      <c r="R20938" s="153"/>
      <c r="S20938" s="152"/>
      <c r="T20938" s="154"/>
    </row>
    <row r="20939" spans="8:20" x14ac:dyDescent="0.25">
      <c r="H20939" s="155"/>
      <c r="I20939" s="152"/>
      <c r="J20939" s="152"/>
      <c r="K20939" s="156"/>
      <c r="L20939" s="156"/>
      <c r="M20939" s="157"/>
      <c r="N20939" s="158"/>
      <c r="O20939" s="153"/>
      <c r="P20939" s="153"/>
      <c r="Q20939" s="153"/>
      <c r="R20939" s="153"/>
      <c r="S20939" s="152"/>
      <c r="T20939" s="154"/>
    </row>
    <row r="20940" spans="8:20" x14ac:dyDescent="0.25">
      <c r="H20940" s="155"/>
      <c r="I20940" s="152"/>
      <c r="J20940" s="152"/>
      <c r="K20940" s="156"/>
      <c r="L20940" s="156"/>
      <c r="M20940" s="157"/>
      <c r="N20940" s="158"/>
      <c r="O20940" s="153"/>
      <c r="P20940" s="153"/>
      <c r="Q20940" s="153"/>
      <c r="R20940" s="153"/>
      <c r="S20940" s="152"/>
      <c r="T20940" s="154"/>
    </row>
    <row r="20941" spans="8:20" x14ac:dyDescent="0.25">
      <c r="H20941" s="155"/>
      <c r="I20941" s="152"/>
      <c r="J20941" s="152"/>
      <c r="K20941" s="156"/>
      <c r="L20941" s="156"/>
      <c r="M20941" s="157"/>
      <c r="N20941" s="158"/>
      <c r="O20941" s="153"/>
      <c r="P20941" s="153"/>
      <c r="Q20941" s="153"/>
      <c r="R20941" s="153"/>
      <c r="S20941" s="152"/>
      <c r="T20941" s="154"/>
    </row>
    <row r="20942" spans="8:20" x14ac:dyDescent="0.25">
      <c r="H20942" s="155"/>
      <c r="I20942" s="152"/>
      <c r="J20942" s="152"/>
      <c r="K20942" s="156"/>
      <c r="L20942" s="156"/>
      <c r="M20942" s="157"/>
      <c r="N20942" s="158"/>
      <c r="O20942" s="153"/>
      <c r="P20942" s="153"/>
      <c r="Q20942" s="153"/>
      <c r="R20942" s="153"/>
      <c r="S20942" s="152"/>
      <c r="T20942" s="154"/>
    </row>
    <row r="20943" spans="8:20" x14ac:dyDescent="0.25">
      <c r="H20943" s="155"/>
      <c r="I20943" s="152"/>
      <c r="J20943" s="152"/>
      <c r="K20943" s="156"/>
      <c r="L20943" s="156"/>
      <c r="M20943" s="157"/>
      <c r="N20943" s="158"/>
      <c r="O20943" s="153"/>
      <c r="P20943" s="153"/>
      <c r="Q20943" s="153"/>
      <c r="R20943" s="153"/>
      <c r="S20943" s="152"/>
      <c r="T20943" s="154"/>
    </row>
    <row r="20944" spans="8:20" x14ac:dyDescent="0.25">
      <c r="H20944" s="155"/>
      <c r="I20944" s="152"/>
      <c r="J20944" s="152"/>
      <c r="K20944" s="156"/>
      <c r="L20944" s="156"/>
      <c r="M20944" s="157"/>
      <c r="N20944" s="158"/>
      <c r="O20944" s="153"/>
      <c r="P20944" s="153"/>
      <c r="Q20944" s="153"/>
      <c r="R20944" s="153"/>
      <c r="S20944" s="152"/>
      <c r="T20944" s="154"/>
    </row>
    <row r="20945" spans="8:20" x14ac:dyDescent="0.25">
      <c r="H20945" s="155"/>
      <c r="I20945" s="152"/>
      <c r="J20945" s="152"/>
      <c r="K20945" s="156"/>
      <c r="L20945" s="156"/>
      <c r="M20945" s="157"/>
      <c r="N20945" s="158"/>
      <c r="O20945" s="153"/>
      <c r="P20945" s="153"/>
      <c r="Q20945" s="153"/>
      <c r="R20945" s="153"/>
      <c r="S20945" s="152"/>
      <c r="T20945" s="154"/>
    </row>
    <row r="20946" spans="8:20" x14ac:dyDescent="0.25">
      <c r="H20946" s="155"/>
      <c r="I20946" s="152"/>
      <c r="J20946" s="152"/>
      <c r="K20946" s="156"/>
      <c r="L20946" s="156"/>
      <c r="M20946" s="157"/>
      <c r="N20946" s="158"/>
      <c r="O20946" s="153"/>
      <c r="P20946" s="153"/>
      <c r="Q20946" s="153"/>
      <c r="R20946" s="153"/>
      <c r="S20946" s="152"/>
      <c r="T20946" s="154"/>
    </row>
    <row r="20947" spans="8:20" x14ac:dyDescent="0.25">
      <c r="H20947" s="155"/>
      <c r="I20947" s="152"/>
      <c r="J20947" s="152"/>
      <c r="K20947" s="156"/>
      <c r="L20947" s="156"/>
      <c r="M20947" s="157"/>
      <c r="N20947" s="158"/>
      <c r="O20947" s="153"/>
      <c r="P20947" s="153"/>
      <c r="Q20947" s="153"/>
      <c r="R20947" s="153"/>
      <c r="S20947" s="152"/>
      <c r="T20947" s="154"/>
    </row>
    <row r="20948" spans="8:20" x14ac:dyDescent="0.25">
      <c r="H20948" s="155"/>
      <c r="I20948" s="152"/>
      <c r="J20948" s="152"/>
      <c r="K20948" s="156"/>
      <c r="L20948" s="156"/>
      <c r="M20948" s="157"/>
      <c r="N20948" s="158"/>
      <c r="O20948" s="153"/>
      <c r="P20948" s="153"/>
      <c r="Q20948" s="153"/>
      <c r="R20948" s="153"/>
      <c r="S20948" s="152"/>
      <c r="T20948" s="154"/>
    </row>
    <row r="20949" spans="8:20" x14ac:dyDescent="0.25">
      <c r="H20949" s="155"/>
      <c r="I20949" s="152"/>
      <c r="J20949" s="152"/>
      <c r="K20949" s="156"/>
      <c r="L20949" s="156"/>
      <c r="M20949" s="157"/>
      <c r="N20949" s="158"/>
      <c r="O20949" s="153"/>
      <c r="P20949" s="153"/>
      <c r="Q20949" s="153"/>
      <c r="R20949" s="153"/>
      <c r="S20949" s="152"/>
      <c r="T20949" s="154"/>
    </row>
    <row r="20950" spans="8:20" x14ac:dyDescent="0.25">
      <c r="H20950" s="155"/>
      <c r="I20950" s="152"/>
      <c r="J20950" s="152"/>
      <c r="K20950" s="156"/>
      <c r="L20950" s="156"/>
      <c r="M20950" s="157"/>
      <c r="N20950" s="158"/>
      <c r="O20950" s="153"/>
      <c r="P20950" s="153"/>
      <c r="Q20950" s="153"/>
      <c r="R20950" s="153"/>
      <c r="S20950" s="152"/>
      <c r="T20950" s="154"/>
    </row>
    <row r="20951" spans="8:20" x14ac:dyDescent="0.25">
      <c r="H20951" s="155"/>
      <c r="I20951" s="152"/>
      <c r="J20951" s="152"/>
      <c r="K20951" s="156"/>
      <c r="L20951" s="156"/>
      <c r="M20951" s="157"/>
      <c r="N20951" s="158"/>
      <c r="O20951" s="153"/>
      <c r="P20951" s="153"/>
      <c r="Q20951" s="153"/>
      <c r="R20951" s="153"/>
      <c r="S20951" s="152"/>
      <c r="T20951" s="154"/>
    </row>
    <row r="20952" spans="8:20" x14ac:dyDescent="0.25">
      <c r="H20952" s="155"/>
      <c r="I20952" s="152"/>
      <c r="J20952" s="152"/>
      <c r="K20952" s="156"/>
      <c r="L20952" s="156"/>
      <c r="M20952" s="157"/>
      <c r="N20952" s="158"/>
      <c r="O20952" s="153"/>
      <c r="P20952" s="153"/>
      <c r="Q20952" s="153"/>
      <c r="R20952" s="153"/>
      <c r="S20952" s="152"/>
      <c r="T20952" s="154"/>
    </row>
    <row r="20953" spans="8:20" x14ac:dyDescent="0.25">
      <c r="H20953" s="155"/>
      <c r="I20953" s="152"/>
      <c r="J20953" s="152"/>
      <c r="K20953" s="156"/>
      <c r="L20953" s="156"/>
      <c r="M20953" s="157"/>
      <c r="N20953" s="158"/>
      <c r="O20953" s="153"/>
      <c r="P20953" s="153"/>
      <c r="Q20953" s="153"/>
      <c r="R20953" s="153"/>
      <c r="S20953" s="152"/>
      <c r="T20953" s="154"/>
    </row>
    <row r="20954" spans="8:20" x14ac:dyDescent="0.25">
      <c r="H20954" s="155"/>
      <c r="I20954" s="152"/>
      <c r="J20954" s="152"/>
      <c r="K20954" s="156"/>
      <c r="L20954" s="156"/>
      <c r="M20954" s="157"/>
      <c r="N20954" s="158"/>
      <c r="O20954" s="153"/>
      <c r="P20954" s="153"/>
      <c r="Q20954" s="153"/>
      <c r="R20954" s="153"/>
      <c r="S20954" s="152"/>
      <c r="T20954" s="154"/>
    </row>
    <row r="20955" spans="8:20" x14ac:dyDescent="0.25">
      <c r="H20955" s="155"/>
      <c r="I20955" s="152"/>
      <c r="J20955" s="152"/>
      <c r="K20955" s="156"/>
      <c r="L20955" s="156"/>
      <c r="M20955" s="157"/>
      <c r="N20955" s="158"/>
      <c r="O20955" s="153"/>
      <c r="P20955" s="153"/>
      <c r="Q20955" s="153"/>
      <c r="R20955" s="153"/>
      <c r="S20955" s="152"/>
      <c r="T20955" s="154"/>
    </row>
    <row r="20956" spans="8:20" x14ac:dyDescent="0.25">
      <c r="H20956" s="155"/>
      <c r="I20956" s="152"/>
      <c r="J20956" s="152"/>
      <c r="K20956" s="156"/>
      <c r="L20956" s="156"/>
      <c r="M20956" s="157"/>
      <c r="N20956" s="158"/>
      <c r="O20956" s="153"/>
      <c r="P20956" s="153"/>
      <c r="Q20956" s="153"/>
      <c r="R20956" s="153"/>
      <c r="S20956" s="152"/>
      <c r="T20956" s="154"/>
    </row>
    <row r="20957" spans="8:20" x14ac:dyDescent="0.25">
      <c r="H20957" s="155"/>
      <c r="I20957" s="152"/>
      <c r="J20957" s="152"/>
      <c r="K20957" s="156"/>
      <c r="L20957" s="156"/>
      <c r="M20957" s="157"/>
      <c r="N20957" s="158"/>
      <c r="O20957" s="153"/>
      <c r="P20957" s="153"/>
      <c r="Q20957" s="153"/>
      <c r="R20957" s="153"/>
      <c r="S20957" s="152"/>
      <c r="T20957" s="154"/>
    </row>
    <row r="20958" spans="8:20" x14ac:dyDescent="0.25">
      <c r="H20958" s="155"/>
      <c r="I20958" s="152"/>
      <c r="J20958" s="152"/>
      <c r="K20958" s="156"/>
      <c r="L20958" s="156"/>
      <c r="M20958" s="157"/>
      <c r="N20958" s="158"/>
      <c r="O20958" s="153"/>
      <c r="P20958" s="153"/>
      <c r="Q20958" s="153"/>
      <c r="R20958" s="153"/>
      <c r="S20958" s="152"/>
      <c r="T20958" s="154"/>
    </row>
    <row r="20959" spans="8:20" x14ac:dyDescent="0.25">
      <c r="H20959" s="155"/>
      <c r="I20959" s="152"/>
      <c r="J20959" s="152"/>
      <c r="K20959" s="156"/>
      <c r="L20959" s="156"/>
      <c r="M20959" s="157"/>
      <c r="N20959" s="158"/>
      <c r="O20959" s="153"/>
      <c r="P20959" s="153"/>
      <c r="Q20959" s="153"/>
      <c r="R20959" s="153"/>
      <c r="S20959" s="152"/>
      <c r="T20959" s="154"/>
    </row>
    <row r="20960" spans="8:20" x14ac:dyDescent="0.25">
      <c r="H20960" s="155"/>
      <c r="I20960" s="152"/>
      <c r="J20960" s="152"/>
      <c r="K20960" s="156"/>
      <c r="L20960" s="156"/>
      <c r="M20960" s="157"/>
      <c r="N20960" s="158"/>
      <c r="O20960" s="153"/>
      <c r="P20960" s="153"/>
      <c r="Q20960" s="153"/>
      <c r="R20960" s="153"/>
      <c r="S20960" s="152"/>
      <c r="T20960" s="154"/>
    </row>
    <row r="20961" spans="8:20" x14ac:dyDescent="0.25">
      <c r="H20961" s="155"/>
      <c r="I20961" s="152"/>
      <c r="J20961" s="152"/>
      <c r="K20961" s="156"/>
      <c r="L20961" s="156"/>
      <c r="M20961" s="157"/>
      <c r="N20961" s="158"/>
      <c r="O20961" s="153"/>
      <c r="P20961" s="153"/>
      <c r="Q20961" s="153"/>
      <c r="R20961" s="153"/>
      <c r="S20961" s="152"/>
      <c r="T20961" s="154"/>
    </row>
    <row r="20962" spans="8:20" x14ac:dyDescent="0.25">
      <c r="H20962" s="155"/>
      <c r="I20962" s="152"/>
      <c r="J20962" s="152"/>
      <c r="K20962" s="156"/>
      <c r="L20962" s="156"/>
      <c r="M20962" s="157"/>
      <c r="N20962" s="158"/>
      <c r="O20962" s="153"/>
      <c r="P20962" s="153"/>
      <c r="Q20962" s="153"/>
      <c r="R20962" s="153"/>
      <c r="S20962" s="152"/>
      <c r="T20962" s="154"/>
    </row>
    <row r="20963" spans="8:20" x14ac:dyDescent="0.25">
      <c r="H20963" s="155"/>
      <c r="I20963" s="152"/>
      <c r="J20963" s="152"/>
      <c r="K20963" s="156"/>
      <c r="L20963" s="156"/>
      <c r="M20963" s="157"/>
      <c r="N20963" s="158"/>
      <c r="O20963" s="153"/>
      <c r="P20963" s="153"/>
      <c r="Q20963" s="153"/>
      <c r="R20963" s="153"/>
      <c r="S20963" s="152"/>
      <c r="T20963" s="154"/>
    </row>
    <row r="20964" spans="8:20" x14ac:dyDescent="0.25">
      <c r="H20964" s="155"/>
      <c r="I20964" s="152"/>
      <c r="J20964" s="152"/>
      <c r="K20964" s="156"/>
      <c r="L20964" s="156"/>
      <c r="M20964" s="157"/>
      <c r="N20964" s="158"/>
      <c r="O20964" s="153"/>
      <c r="P20964" s="153"/>
      <c r="Q20964" s="153"/>
      <c r="R20964" s="153"/>
      <c r="S20964" s="152"/>
      <c r="T20964" s="154"/>
    </row>
    <row r="20965" spans="8:20" x14ac:dyDescent="0.25">
      <c r="H20965" s="155"/>
      <c r="I20965" s="152"/>
      <c r="J20965" s="152"/>
      <c r="K20965" s="156"/>
      <c r="L20965" s="156"/>
      <c r="M20965" s="157"/>
      <c r="N20965" s="158"/>
      <c r="O20965" s="153"/>
      <c r="P20965" s="153"/>
      <c r="Q20965" s="153"/>
      <c r="R20965" s="153"/>
      <c r="S20965" s="152"/>
      <c r="T20965" s="154"/>
    </row>
    <row r="20966" spans="8:20" x14ac:dyDescent="0.25">
      <c r="H20966" s="155"/>
      <c r="I20966" s="152"/>
      <c r="J20966" s="152"/>
      <c r="K20966" s="156"/>
      <c r="L20966" s="156"/>
      <c r="M20966" s="157"/>
      <c r="N20966" s="158"/>
      <c r="O20966" s="153"/>
      <c r="P20966" s="153"/>
      <c r="Q20966" s="153"/>
      <c r="R20966" s="153"/>
      <c r="S20966" s="152"/>
      <c r="T20966" s="154"/>
    </row>
    <row r="20967" spans="8:20" x14ac:dyDescent="0.25">
      <c r="H20967" s="155"/>
      <c r="I20967" s="152"/>
      <c r="J20967" s="152"/>
      <c r="K20967" s="156"/>
      <c r="L20967" s="156"/>
      <c r="M20967" s="157"/>
      <c r="N20967" s="158"/>
      <c r="O20967" s="153"/>
      <c r="P20967" s="153"/>
      <c r="Q20967" s="153"/>
      <c r="R20967" s="153"/>
      <c r="S20967" s="152"/>
      <c r="T20967" s="154"/>
    </row>
    <row r="20968" spans="8:20" x14ac:dyDescent="0.25">
      <c r="H20968" s="155"/>
      <c r="I20968" s="152"/>
      <c r="J20968" s="152"/>
      <c r="K20968" s="156"/>
      <c r="L20968" s="156"/>
      <c r="M20968" s="157"/>
      <c r="N20968" s="158"/>
      <c r="O20968" s="153"/>
      <c r="P20968" s="153"/>
      <c r="Q20968" s="153"/>
      <c r="R20968" s="153"/>
      <c r="S20968" s="152"/>
      <c r="T20968" s="154"/>
    </row>
    <row r="20969" spans="8:20" x14ac:dyDescent="0.25">
      <c r="H20969" s="155"/>
      <c r="I20969" s="152"/>
      <c r="J20969" s="152"/>
      <c r="K20969" s="156"/>
      <c r="L20969" s="156"/>
      <c r="M20969" s="157"/>
      <c r="N20969" s="158"/>
      <c r="O20969" s="153"/>
      <c r="P20969" s="153"/>
      <c r="Q20969" s="153"/>
      <c r="R20969" s="153"/>
      <c r="S20969" s="152"/>
      <c r="T20969" s="154"/>
    </row>
    <row r="20970" spans="8:20" x14ac:dyDescent="0.25">
      <c r="H20970" s="155"/>
      <c r="I20970" s="152"/>
      <c r="J20970" s="152"/>
      <c r="K20970" s="156"/>
      <c r="L20970" s="156"/>
      <c r="M20970" s="157"/>
      <c r="N20970" s="158"/>
      <c r="O20970" s="153"/>
      <c r="P20970" s="153"/>
      <c r="Q20970" s="153"/>
      <c r="R20970" s="153"/>
      <c r="S20970" s="152"/>
      <c r="T20970" s="154"/>
    </row>
    <row r="20971" spans="8:20" x14ac:dyDescent="0.25">
      <c r="H20971" s="155"/>
      <c r="I20971" s="152"/>
      <c r="J20971" s="152"/>
      <c r="K20971" s="156"/>
      <c r="L20971" s="156"/>
      <c r="M20971" s="157"/>
      <c r="N20971" s="158"/>
      <c r="O20971" s="153"/>
      <c r="P20971" s="153"/>
      <c r="Q20971" s="153"/>
      <c r="R20971" s="153"/>
      <c r="S20971" s="152"/>
      <c r="T20971" s="154"/>
    </row>
    <row r="20972" spans="8:20" x14ac:dyDescent="0.25">
      <c r="H20972" s="155"/>
      <c r="I20972" s="152"/>
      <c r="J20972" s="152"/>
      <c r="K20972" s="156"/>
      <c r="L20972" s="156"/>
      <c r="M20972" s="157"/>
      <c r="N20972" s="158"/>
      <c r="O20972" s="153"/>
      <c r="P20972" s="153"/>
      <c r="Q20972" s="153"/>
      <c r="R20972" s="153"/>
      <c r="S20972" s="152"/>
      <c r="T20972" s="154"/>
    </row>
    <row r="20973" spans="8:20" x14ac:dyDescent="0.25">
      <c r="H20973" s="155"/>
      <c r="I20973" s="152"/>
      <c r="J20973" s="152"/>
      <c r="K20973" s="156"/>
      <c r="L20973" s="156"/>
      <c r="M20973" s="157"/>
      <c r="N20973" s="158"/>
      <c r="O20973" s="153"/>
      <c r="P20973" s="153"/>
      <c r="Q20973" s="153"/>
      <c r="R20973" s="153"/>
      <c r="S20973" s="152"/>
      <c r="T20973" s="154"/>
    </row>
    <row r="20974" spans="8:20" x14ac:dyDescent="0.25">
      <c r="H20974" s="155"/>
      <c r="I20974" s="152"/>
      <c r="J20974" s="152"/>
      <c r="K20974" s="156"/>
      <c r="L20974" s="156"/>
      <c r="M20974" s="157"/>
      <c r="N20974" s="158"/>
      <c r="O20974" s="153"/>
      <c r="P20974" s="153"/>
      <c r="Q20974" s="153"/>
      <c r="R20974" s="153"/>
      <c r="S20974" s="152"/>
      <c r="T20974" s="154"/>
    </row>
    <row r="20975" spans="8:20" x14ac:dyDescent="0.25">
      <c r="H20975" s="155"/>
      <c r="I20975" s="152"/>
      <c r="J20975" s="152"/>
      <c r="K20975" s="156"/>
      <c r="L20975" s="156"/>
      <c r="M20975" s="157"/>
      <c r="N20975" s="158"/>
      <c r="O20975" s="153"/>
      <c r="P20975" s="153"/>
      <c r="Q20975" s="153"/>
      <c r="R20975" s="153"/>
      <c r="S20975" s="152"/>
      <c r="T20975" s="154"/>
    </row>
    <row r="20976" spans="8:20" x14ac:dyDescent="0.25">
      <c r="H20976" s="155"/>
      <c r="I20976" s="152"/>
      <c r="J20976" s="152"/>
      <c r="K20976" s="156"/>
      <c r="L20976" s="156"/>
      <c r="M20976" s="157"/>
      <c r="N20976" s="158"/>
      <c r="O20976" s="153"/>
      <c r="P20976" s="153"/>
      <c r="Q20976" s="153"/>
      <c r="R20976" s="153"/>
      <c r="S20976" s="152"/>
      <c r="T20976" s="154"/>
    </row>
    <row r="20977" spans="8:20" x14ac:dyDescent="0.25">
      <c r="H20977" s="155"/>
      <c r="I20977" s="152"/>
      <c r="J20977" s="152"/>
      <c r="K20977" s="156"/>
      <c r="L20977" s="156"/>
      <c r="M20977" s="157"/>
      <c r="N20977" s="158"/>
      <c r="O20977" s="153"/>
      <c r="P20977" s="153"/>
      <c r="Q20977" s="153"/>
      <c r="R20977" s="153"/>
      <c r="S20977" s="152"/>
      <c r="T20977" s="154"/>
    </row>
    <row r="20978" spans="8:20" x14ac:dyDescent="0.25">
      <c r="H20978" s="155"/>
      <c r="I20978" s="152"/>
      <c r="J20978" s="152"/>
      <c r="K20978" s="156"/>
      <c r="L20978" s="156"/>
      <c r="M20978" s="157"/>
      <c r="N20978" s="158"/>
      <c r="O20978" s="153"/>
      <c r="P20978" s="153"/>
      <c r="Q20978" s="153"/>
      <c r="R20978" s="153"/>
      <c r="S20978" s="152"/>
      <c r="T20978" s="154"/>
    </row>
    <row r="20979" spans="8:20" x14ac:dyDescent="0.25">
      <c r="H20979" s="155"/>
      <c r="I20979" s="152"/>
      <c r="J20979" s="152"/>
      <c r="K20979" s="156"/>
      <c r="L20979" s="156"/>
      <c r="M20979" s="157"/>
      <c r="N20979" s="158"/>
      <c r="O20979" s="153"/>
      <c r="P20979" s="153"/>
      <c r="Q20979" s="153"/>
      <c r="R20979" s="153"/>
      <c r="S20979" s="152"/>
      <c r="T20979" s="154"/>
    </row>
    <row r="20980" spans="8:20" x14ac:dyDescent="0.25">
      <c r="H20980" s="155"/>
      <c r="I20980" s="152"/>
      <c r="J20980" s="152"/>
      <c r="K20980" s="156"/>
      <c r="L20980" s="156"/>
      <c r="M20980" s="157"/>
      <c r="N20980" s="158"/>
      <c r="O20980" s="153"/>
      <c r="P20980" s="153"/>
      <c r="Q20980" s="153"/>
      <c r="R20980" s="153"/>
      <c r="S20980" s="152"/>
      <c r="T20980" s="154"/>
    </row>
    <row r="20981" spans="8:20" x14ac:dyDescent="0.25">
      <c r="H20981" s="155"/>
      <c r="I20981" s="152"/>
      <c r="J20981" s="152"/>
      <c r="K20981" s="156"/>
      <c r="L20981" s="156"/>
      <c r="M20981" s="157"/>
      <c r="N20981" s="158"/>
      <c r="O20981" s="153"/>
      <c r="P20981" s="153"/>
      <c r="Q20981" s="153"/>
      <c r="R20981" s="153"/>
      <c r="S20981" s="152"/>
      <c r="T20981" s="154"/>
    </row>
    <row r="20982" spans="8:20" x14ac:dyDescent="0.25">
      <c r="H20982" s="155"/>
      <c r="I20982" s="152"/>
      <c r="J20982" s="152"/>
      <c r="K20982" s="156"/>
      <c r="L20982" s="156"/>
      <c r="M20982" s="157"/>
      <c r="N20982" s="158"/>
      <c r="O20982" s="153"/>
      <c r="P20982" s="153"/>
      <c r="Q20982" s="153"/>
      <c r="R20982" s="153"/>
      <c r="S20982" s="152"/>
      <c r="T20982" s="154"/>
    </row>
    <row r="20983" spans="8:20" x14ac:dyDescent="0.25">
      <c r="H20983" s="155"/>
      <c r="I20983" s="152"/>
      <c r="J20983" s="152"/>
      <c r="K20983" s="156"/>
      <c r="L20983" s="156"/>
      <c r="M20983" s="157"/>
      <c r="N20983" s="158"/>
      <c r="O20983" s="153"/>
      <c r="P20983" s="153"/>
      <c r="Q20983" s="153"/>
      <c r="R20983" s="153"/>
      <c r="S20983" s="152"/>
      <c r="T20983" s="154"/>
    </row>
    <row r="20984" spans="8:20" x14ac:dyDescent="0.25">
      <c r="H20984" s="155"/>
      <c r="I20984" s="152"/>
      <c r="J20984" s="152"/>
      <c r="K20984" s="156"/>
      <c r="L20984" s="156"/>
      <c r="M20984" s="157"/>
      <c r="N20984" s="158"/>
      <c r="O20984" s="153"/>
      <c r="P20984" s="153"/>
      <c r="Q20984" s="153"/>
      <c r="R20984" s="153"/>
      <c r="S20984" s="152"/>
      <c r="T20984" s="154"/>
    </row>
    <row r="20985" spans="8:20" x14ac:dyDescent="0.25">
      <c r="H20985" s="155"/>
      <c r="I20985" s="152"/>
      <c r="J20985" s="152"/>
      <c r="K20985" s="156"/>
      <c r="L20985" s="156"/>
      <c r="M20985" s="157"/>
      <c r="N20985" s="158"/>
      <c r="O20985" s="153"/>
      <c r="P20985" s="153"/>
      <c r="Q20985" s="153"/>
      <c r="R20985" s="153"/>
      <c r="S20985" s="152"/>
      <c r="T20985" s="154"/>
    </row>
    <row r="20986" spans="8:20" x14ac:dyDescent="0.25">
      <c r="H20986" s="155"/>
      <c r="I20986" s="152"/>
      <c r="J20986" s="152"/>
      <c r="K20986" s="156"/>
      <c r="L20986" s="156"/>
      <c r="M20986" s="157"/>
      <c r="N20986" s="158"/>
      <c r="O20986" s="153"/>
      <c r="P20986" s="153"/>
      <c r="Q20986" s="153"/>
      <c r="R20986" s="153"/>
      <c r="S20986" s="152"/>
      <c r="T20986" s="154"/>
    </row>
    <row r="20987" spans="8:20" x14ac:dyDescent="0.25">
      <c r="H20987" s="155"/>
      <c r="I20987" s="152"/>
      <c r="J20987" s="152"/>
      <c r="K20987" s="156"/>
      <c r="L20987" s="156"/>
      <c r="M20987" s="157"/>
      <c r="N20987" s="158"/>
      <c r="O20987" s="153"/>
      <c r="P20987" s="153"/>
      <c r="Q20987" s="153"/>
      <c r="R20987" s="153"/>
      <c r="S20987" s="152"/>
      <c r="T20987" s="154"/>
    </row>
    <row r="20988" spans="8:20" x14ac:dyDescent="0.25">
      <c r="H20988" s="155"/>
      <c r="I20988" s="152"/>
      <c r="J20988" s="152"/>
      <c r="K20988" s="156"/>
      <c r="L20988" s="156"/>
      <c r="M20988" s="157"/>
      <c r="N20988" s="158"/>
      <c r="O20988" s="153"/>
      <c r="P20988" s="153"/>
      <c r="Q20988" s="153"/>
      <c r="R20988" s="153"/>
      <c r="S20988" s="152"/>
      <c r="T20988" s="154"/>
    </row>
    <row r="20989" spans="8:20" x14ac:dyDescent="0.25">
      <c r="H20989" s="155"/>
      <c r="I20989" s="152"/>
      <c r="J20989" s="152"/>
      <c r="K20989" s="156"/>
      <c r="L20989" s="156"/>
      <c r="M20989" s="157"/>
      <c r="N20989" s="158"/>
      <c r="O20989" s="153"/>
      <c r="P20989" s="153"/>
      <c r="Q20989" s="153"/>
      <c r="R20989" s="153"/>
      <c r="S20989" s="152"/>
      <c r="T20989" s="154"/>
    </row>
    <row r="20990" spans="8:20" x14ac:dyDescent="0.25">
      <c r="H20990" s="155"/>
      <c r="I20990" s="152"/>
      <c r="J20990" s="152"/>
      <c r="K20990" s="156"/>
      <c r="L20990" s="156"/>
      <c r="M20990" s="157"/>
      <c r="N20990" s="158"/>
      <c r="O20990" s="153"/>
      <c r="P20990" s="153"/>
      <c r="Q20990" s="153"/>
      <c r="R20990" s="153"/>
      <c r="S20990" s="152"/>
      <c r="T20990" s="154"/>
    </row>
    <row r="20991" spans="8:20" x14ac:dyDescent="0.25">
      <c r="H20991" s="155"/>
      <c r="I20991" s="152"/>
      <c r="J20991" s="152"/>
      <c r="K20991" s="156"/>
      <c r="L20991" s="156"/>
      <c r="M20991" s="157"/>
      <c r="N20991" s="158"/>
      <c r="O20991" s="153"/>
      <c r="P20991" s="153"/>
      <c r="Q20991" s="153"/>
      <c r="R20991" s="153"/>
      <c r="S20991" s="152"/>
      <c r="T20991" s="154"/>
    </row>
    <row r="20992" spans="8:20" x14ac:dyDescent="0.25">
      <c r="H20992" s="155"/>
      <c r="I20992" s="152"/>
      <c r="J20992" s="152"/>
      <c r="K20992" s="156"/>
      <c r="L20992" s="156"/>
      <c r="M20992" s="157"/>
      <c r="N20992" s="158"/>
      <c r="O20992" s="153"/>
      <c r="P20992" s="153"/>
      <c r="Q20992" s="153"/>
      <c r="R20992" s="153"/>
      <c r="S20992" s="152"/>
      <c r="T20992" s="154"/>
    </row>
    <row r="20993" spans="8:20" x14ac:dyDescent="0.25">
      <c r="H20993" s="155"/>
      <c r="I20993" s="152"/>
      <c r="J20993" s="152"/>
      <c r="K20993" s="156"/>
      <c r="L20993" s="156"/>
      <c r="M20993" s="157"/>
      <c r="N20993" s="158"/>
      <c r="O20993" s="153"/>
      <c r="P20993" s="153"/>
      <c r="Q20993" s="153"/>
      <c r="R20993" s="153"/>
      <c r="S20993" s="152"/>
      <c r="T20993" s="154"/>
    </row>
    <row r="20994" spans="8:20" x14ac:dyDescent="0.25">
      <c r="H20994" s="155"/>
      <c r="I20994" s="152"/>
      <c r="J20994" s="152"/>
      <c r="K20994" s="156"/>
      <c r="L20994" s="156"/>
      <c r="M20994" s="157"/>
      <c r="N20994" s="158"/>
      <c r="O20994" s="153"/>
      <c r="P20994" s="153"/>
      <c r="Q20994" s="153"/>
      <c r="R20994" s="153"/>
      <c r="S20994" s="152"/>
      <c r="T20994" s="154"/>
    </row>
    <row r="20995" spans="8:20" x14ac:dyDescent="0.25">
      <c r="H20995" s="155"/>
      <c r="I20995" s="152"/>
      <c r="J20995" s="152"/>
      <c r="K20995" s="156"/>
      <c r="L20995" s="156"/>
      <c r="M20995" s="157"/>
      <c r="N20995" s="158"/>
      <c r="O20995" s="153"/>
      <c r="P20995" s="153"/>
      <c r="Q20995" s="153"/>
      <c r="R20995" s="153"/>
      <c r="S20995" s="152"/>
      <c r="T20995" s="154"/>
    </row>
    <row r="20996" spans="8:20" x14ac:dyDescent="0.25">
      <c r="H20996" s="155"/>
      <c r="I20996" s="152"/>
      <c r="J20996" s="152"/>
      <c r="K20996" s="156"/>
      <c r="L20996" s="156"/>
      <c r="M20996" s="157"/>
      <c r="N20996" s="158"/>
      <c r="O20996" s="153"/>
      <c r="P20996" s="153"/>
      <c r="Q20996" s="153"/>
      <c r="R20996" s="153"/>
      <c r="S20996" s="152"/>
      <c r="T20996" s="154"/>
    </row>
    <row r="20997" spans="8:20" x14ac:dyDescent="0.25">
      <c r="H20997" s="155"/>
      <c r="I20997" s="152"/>
      <c r="J20997" s="152"/>
      <c r="K20997" s="156"/>
      <c r="L20997" s="156"/>
      <c r="M20997" s="157"/>
      <c r="N20997" s="158"/>
      <c r="O20997" s="153"/>
      <c r="P20997" s="153"/>
      <c r="Q20997" s="153"/>
      <c r="R20997" s="153"/>
      <c r="S20997" s="152"/>
      <c r="T20997" s="154"/>
    </row>
    <row r="20998" spans="8:20" x14ac:dyDescent="0.25">
      <c r="H20998" s="155"/>
      <c r="I20998" s="152"/>
      <c r="J20998" s="152"/>
      <c r="K20998" s="156"/>
      <c r="L20998" s="156"/>
      <c r="M20998" s="157"/>
      <c r="N20998" s="158"/>
      <c r="O20998" s="153"/>
      <c r="P20998" s="153"/>
      <c r="Q20998" s="153"/>
      <c r="R20998" s="153"/>
      <c r="S20998" s="152"/>
      <c r="T20998" s="154"/>
    </row>
    <row r="20999" spans="8:20" x14ac:dyDescent="0.25">
      <c r="H20999" s="155"/>
      <c r="I20999" s="152"/>
      <c r="J20999" s="152"/>
      <c r="K20999" s="156"/>
      <c r="L20999" s="156"/>
      <c r="M20999" s="157"/>
      <c r="N20999" s="158"/>
      <c r="O20999" s="153"/>
      <c r="P20999" s="153"/>
      <c r="Q20999" s="153"/>
      <c r="R20999" s="153"/>
      <c r="S20999" s="152"/>
      <c r="T20999" s="154"/>
    </row>
    <row r="21000" spans="8:20" x14ac:dyDescent="0.25">
      <c r="H21000" s="155"/>
      <c r="I21000" s="152"/>
      <c r="J21000" s="152"/>
      <c r="K21000" s="156"/>
      <c r="L21000" s="156"/>
      <c r="M21000" s="157"/>
      <c r="N21000" s="158"/>
      <c r="O21000" s="153"/>
      <c r="P21000" s="153"/>
      <c r="Q21000" s="153"/>
      <c r="R21000" s="153"/>
      <c r="S21000" s="152"/>
      <c r="T21000" s="154"/>
    </row>
    <row r="21001" spans="8:20" x14ac:dyDescent="0.25">
      <c r="H21001" s="155"/>
      <c r="I21001" s="152"/>
      <c r="J21001" s="152"/>
      <c r="K21001" s="156"/>
      <c r="L21001" s="156"/>
      <c r="M21001" s="157"/>
      <c r="N21001" s="158"/>
      <c r="O21001" s="153"/>
      <c r="P21001" s="153"/>
      <c r="Q21001" s="153"/>
      <c r="R21001" s="153"/>
      <c r="S21001" s="152"/>
      <c r="T21001" s="154"/>
    </row>
    <row r="21002" spans="8:20" x14ac:dyDescent="0.25">
      <c r="H21002" s="155"/>
      <c r="I21002" s="152"/>
      <c r="J21002" s="152"/>
      <c r="K21002" s="156"/>
      <c r="L21002" s="156"/>
      <c r="M21002" s="157"/>
      <c r="N21002" s="158"/>
      <c r="O21002" s="153"/>
      <c r="P21002" s="153"/>
      <c r="Q21002" s="153"/>
      <c r="R21002" s="153"/>
      <c r="S21002" s="152"/>
      <c r="T21002" s="154"/>
    </row>
    <row r="21003" spans="8:20" x14ac:dyDescent="0.25">
      <c r="H21003" s="155"/>
      <c r="I21003" s="152"/>
      <c r="J21003" s="152"/>
      <c r="K21003" s="156"/>
      <c r="L21003" s="156"/>
      <c r="M21003" s="157"/>
      <c r="N21003" s="158"/>
      <c r="O21003" s="153"/>
      <c r="P21003" s="153"/>
      <c r="Q21003" s="153"/>
      <c r="R21003" s="153"/>
      <c r="S21003" s="152"/>
      <c r="T21003" s="154"/>
    </row>
    <row r="21004" spans="8:20" x14ac:dyDescent="0.25">
      <c r="H21004" s="155"/>
      <c r="I21004" s="152"/>
      <c r="J21004" s="152"/>
      <c r="K21004" s="156"/>
      <c r="L21004" s="156"/>
      <c r="M21004" s="157"/>
      <c r="N21004" s="158"/>
      <c r="O21004" s="153"/>
      <c r="P21004" s="153"/>
      <c r="Q21004" s="153"/>
      <c r="R21004" s="153"/>
      <c r="S21004" s="152"/>
      <c r="T21004" s="154"/>
    </row>
    <row r="21005" spans="8:20" x14ac:dyDescent="0.25">
      <c r="H21005" s="155"/>
      <c r="I21005" s="152"/>
      <c r="J21005" s="152"/>
      <c r="K21005" s="156"/>
      <c r="L21005" s="156"/>
      <c r="M21005" s="157"/>
      <c r="N21005" s="158"/>
      <c r="O21005" s="153"/>
      <c r="P21005" s="153"/>
      <c r="Q21005" s="153"/>
      <c r="R21005" s="153"/>
      <c r="S21005" s="152"/>
      <c r="T21005" s="154"/>
    </row>
    <row r="21006" spans="8:20" x14ac:dyDescent="0.25">
      <c r="H21006" s="155"/>
      <c r="I21006" s="152"/>
      <c r="J21006" s="152"/>
      <c r="K21006" s="156"/>
      <c r="L21006" s="156"/>
      <c r="M21006" s="157"/>
      <c r="N21006" s="158"/>
      <c r="O21006" s="153"/>
      <c r="P21006" s="153"/>
      <c r="Q21006" s="153"/>
      <c r="R21006" s="153"/>
      <c r="S21006" s="152"/>
      <c r="T21006" s="154"/>
    </row>
    <row r="21007" spans="8:20" x14ac:dyDescent="0.25">
      <c r="H21007" s="155"/>
      <c r="I21007" s="152"/>
      <c r="J21007" s="152"/>
      <c r="K21007" s="156"/>
      <c r="L21007" s="156"/>
      <c r="M21007" s="157"/>
      <c r="N21007" s="158"/>
      <c r="O21007" s="153"/>
      <c r="P21007" s="153"/>
      <c r="Q21007" s="153"/>
      <c r="R21007" s="153"/>
      <c r="S21007" s="152"/>
      <c r="T21007" s="154"/>
    </row>
    <row r="21008" spans="8:20" x14ac:dyDescent="0.25">
      <c r="H21008" s="155"/>
      <c r="I21008" s="152"/>
      <c r="J21008" s="152"/>
      <c r="K21008" s="156"/>
      <c r="L21008" s="156"/>
      <c r="M21008" s="157"/>
      <c r="N21008" s="158"/>
      <c r="O21008" s="153"/>
      <c r="P21008" s="153"/>
      <c r="Q21008" s="153"/>
      <c r="R21008" s="153"/>
      <c r="S21008" s="152"/>
      <c r="T21008" s="154"/>
    </row>
    <row r="21009" spans="8:20" x14ac:dyDescent="0.25">
      <c r="H21009" s="155"/>
      <c r="I21009" s="152"/>
      <c r="J21009" s="152"/>
      <c r="K21009" s="156"/>
      <c r="L21009" s="156"/>
      <c r="M21009" s="157"/>
      <c r="N21009" s="158"/>
      <c r="O21009" s="153"/>
      <c r="P21009" s="153"/>
      <c r="Q21009" s="153"/>
      <c r="R21009" s="153"/>
      <c r="S21009" s="152"/>
      <c r="T21009" s="154"/>
    </row>
    <row r="21010" spans="8:20" x14ac:dyDescent="0.25">
      <c r="H21010" s="155"/>
      <c r="I21010" s="152"/>
      <c r="J21010" s="152"/>
      <c r="K21010" s="156"/>
      <c r="L21010" s="156"/>
      <c r="M21010" s="157"/>
      <c r="N21010" s="158"/>
      <c r="O21010" s="153"/>
      <c r="P21010" s="153"/>
      <c r="Q21010" s="153"/>
      <c r="R21010" s="153"/>
      <c r="S21010" s="152"/>
      <c r="T21010" s="154"/>
    </row>
    <row r="21011" spans="8:20" x14ac:dyDescent="0.25">
      <c r="H21011" s="155"/>
      <c r="I21011" s="152"/>
      <c r="J21011" s="152"/>
      <c r="K21011" s="156"/>
      <c r="L21011" s="156"/>
      <c r="M21011" s="157"/>
      <c r="N21011" s="158"/>
      <c r="O21011" s="153"/>
      <c r="P21011" s="153"/>
      <c r="Q21011" s="153"/>
      <c r="R21011" s="153"/>
      <c r="S21011" s="152"/>
      <c r="T21011" s="154"/>
    </row>
    <row r="21012" spans="8:20" x14ac:dyDescent="0.25">
      <c r="H21012" s="155"/>
      <c r="I21012" s="152"/>
      <c r="J21012" s="152"/>
      <c r="K21012" s="156"/>
      <c r="L21012" s="156"/>
      <c r="M21012" s="157"/>
      <c r="N21012" s="158"/>
      <c r="O21012" s="153"/>
      <c r="P21012" s="153"/>
      <c r="Q21012" s="153"/>
      <c r="R21012" s="153"/>
      <c r="S21012" s="152"/>
      <c r="T21012" s="154"/>
    </row>
    <row r="21013" spans="8:20" x14ac:dyDescent="0.25">
      <c r="H21013" s="155"/>
      <c r="I21013" s="152"/>
      <c r="J21013" s="152"/>
      <c r="K21013" s="156"/>
      <c r="L21013" s="156"/>
      <c r="M21013" s="157"/>
      <c r="N21013" s="158"/>
      <c r="O21013" s="153"/>
      <c r="P21013" s="153"/>
      <c r="Q21013" s="153"/>
      <c r="R21013" s="153"/>
      <c r="S21013" s="152"/>
      <c r="T21013" s="154"/>
    </row>
    <row r="21014" spans="8:20" x14ac:dyDescent="0.25">
      <c r="H21014" s="155"/>
      <c r="I21014" s="152"/>
      <c r="J21014" s="152"/>
      <c r="K21014" s="156"/>
      <c r="L21014" s="156"/>
      <c r="M21014" s="157"/>
      <c r="N21014" s="158"/>
      <c r="O21014" s="153"/>
      <c r="P21014" s="153"/>
      <c r="Q21014" s="153"/>
      <c r="R21014" s="153"/>
      <c r="S21014" s="152"/>
      <c r="T21014" s="154"/>
    </row>
    <row r="21015" spans="8:20" x14ac:dyDescent="0.25">
      <c r="H21015" s="155"/>
      <c r="I21015" s="152"/>
      <c r="J21015" s="152"/>
      <c r="K21015" s="156"/>
      <c r="L21015" s="156"/>
      <c r="M21015" s="157"/>
      <c r="N21015" s="158"/>
      <c r="O21015" s="153"/>
      <c r="P21015" s="153"/>
      <c r="Q21015" s="153"/>
      <c r="R21015" s="153"/>
      <c r="S21015" s="152"/>
      <c r="T21015" s="154"/>
    </row>
    <row r="21016" spans="8:20" x14ac:dyDescent="0.25">
      <c r="H21016" s="155"/>
      <c r="I21016" s="152"/>
      <c r="J21016" s="152"/>
      <c r="K21016" s="156"/>
      <c r="L21016" s="156"/>
      <c r="M21016" s="157"/>
      <c r="N21016" s="158"/>
      <c r="O21016" s="153"/>
      <c r="P21016" s="153"/>
      <c r="Q21016" s="153"/>
      <c r="R21016" s="153"/>
      <c r="S21016" s="152"/>
      <c r="T21016" s="154"/>
    </row>
    <row r="21017" spans="8:20" x14ac:dyDescent="0.25">
      <c r="H21017" s="155"/>
      <c r="I21017" s="152"/>
      <c r="J21017" s="152"/>
      <c r="K21017" s="156"/>
      <c r="L21017" s="156"/>
      <c r="M21017" s="157"/>
      <c r="N21017" s="158"/>
      <c r="O21017" s="153"/>
      <c r="P21017" s="153"/>
      <c r="Q21017" s="153"/>
      <c r="R21017" s="153"/>
      <c r="S21017" s="152"/>
      <c r="T21017" s="154"/>
    </row>
    <row r="21018" spans="8:20" x14ac:dyDescent="0.25">
      <c r="H21018" s="155"/>
      <c r="I21018" s="152"/>
      <c r="J21018" s="152"/>
      <c r="K21018" s="156"/>
      <c r="L21018" s="156"/>
      <c r="M21018" s="157"/>
      <c r="N21018" s="158"/>
      <c r="O21018" s="153"/>
      <c r="P21018" s="153"/>
      <c r="Q21018" s="153"/>
      <c r="R21018" s="153"/>
      <c r="S21018" s="152"/>
      <c r="T21018" s="154"/>
    </row>
    <row r="21019" spans="8:20" x14ac:dyDescent="0.25">
      <c r="H21019" s="155"/>
      <c r="I21019" s="152"/>
      <c r="J21019" s="152"/>
      <c r="K21019" s="156"/>
      <c r="L21019" s="156"/>
      <c r="M21019" s="157"/>
      <c r="N21019" s="158"/>
      <c r="O21019" s="153"/>
      <c r="P21019" s="153"/>
      <c r="Q21019" s="153"/>
      <c r="R21019" s="153"/>
      <c r="S21019" s="152"/>
      <c r="T21019" s="154"/>
    </row>
    <row r="21020" spans="8:20" x14ac:dyDescent="0.25">
      <c r="H21020" s="155"/>
      <c r="I21020" s="152"/>
      <c r="J21020" s="152"/>
      <c r="K21020" s="156"/>
      <c r="L21020" s="156"/>
      <c r="M21020" s="157"/>
      <c r="N21020" s="158"/>
      <c r="O21020" s="153"/>
      <c r="P21020" s="153"/>
      <c r="Q21020" s="153"/>
      <c r="R21020" s="153"/>
      <c r="S21020" s="152"/>
      <c r="T21020" s="154"/>
    </row>
    <row r="21021" spans="8:20" x14ac:dyDescent="0.25">
      <c r="H21021" s="155"/>
      <c r="I21021" s="152"/>
      <c r="J21021" s="152"/>
      <c r="K21021" s="156"/>
      <c r="L21021" s="156"/>
      <c r="M21021" s="157"/>
      <c r="N21021" s="158"/>
      <c r="O21021" s="153"/>
      <c r="P21021" s="153"/>
      <c r="Q21021" s="153"/>
      <c r="R21021" s="153"/>
      <c r="S21021" s="152"/>
      <c r="T21021" s="154"/>
    </row>
    <row r="21022" spans="8:20" x14ac:dyDescent="0.25">
      <c r="H21022" s="155"/>
      <c r="I21022" s="152"/>
      <c r="J21022" s="152"/>
      <c r="K21022" s="156"/>
      <c r="L21022" s="156"/>
      <c r="M21022" s="157"/>
      <c r="N21022" s="158"/>
      <c r="O21022" s="153"/>
      <c r="P21022" s="153"/>
      <c r="Q21022" s="153"/>
      <c r="R21022" s="153"/>
      <c r="S21022" s="152"/>
      <c r="T21022" s="154"/>
    </row>
    <row r="21023" spans="8:20" x14ac:dyDescent="0.25">
      <c r="H21023" s="155"/>
      <c r="I21023" s="152"/>
      <c r="J21023" s="152"/>
      <c r="K21023" s="156"/>
      <c r="L21023" s="156"/>
      <c r="M21023" s="157"/>
      <c r="N21023" s="158"/>
      <c r="O21023" s="153"/>
      <c r="P21023" s="153"/>
      <c r="Q21023" s="153"/>
      <c r="R21023" s="153"/>
      <c r="S21023" s="152"/>
      <c r="T21023" s="154"/>
    </row>
    <row r="21024" spans="8:20" x14ac:dyDescent="0.25">
      <c r="H21024" s="155"/>
      <c r="I21024" s="152"/>
      <c r="J21024" s="152"/>
      <c r="K21024" s="156"/>
      <c r="L21024" s="156"/>
      <c r="M21024" s="157"/>
      <c r="N21024" s="158"/>
      <c r="O21024" s="153"/>
      <c r="P21024" s="153"/>
      <c r="Q21024" s="153"/>
      <c r="R21024" s="153"/>
      <c r="S21024" s="152"/>
      <c r="T21024" s="154"/>
    </row>
    <row r="21025" spans="8:20" x14ac:dyDescent="0.25">
      <c r="H21025" s="155"/>
      <c r="I21025" s="152"/>
      <c r="J21025" s="152"/>
      <c r="K21025" s="156"/>
      <c r="L21025" s="156"/>
      <c r="M21025" s="157"/>
      <c r="N21025" s="158"/>
      <c r="O21025" s="153"/>
      <c r="P21025" s="153"/>
      <c r="Q21025" s="153"/>
      <c r="R21025" s="153"/>
      <c r="S21025" s="152"/>
      <c r="T21025" s="154"/>
    </row>
    <row r="21026" spans="8:20" x14ac:dyDescent="0.25">
      <c r="H21026" s="155"/>
      <c r="I21026" s="152"/>
      <c r="J21026" s="152"/>
      <c r="K21026" s="156"/>
      <c r="L21026" s="156"/>
      <c r="M21026" s="157"/>
      <c r="N21026" s="158"/>
      <c r="O21026" s="153"/>
      <c r="P21026" s="153"/>
      <c r="Q21026" s="153"/>
      <c r="R21026" s="153"/>
      <c r="S21026" s="152"/>
      <c r="T21026" s="154"/>
    </row>
    <row r="21027" spans="8:20" x14ac:dyDescent="0.25">
      <c r="H21027" s="155"/>
      <c r="I21027" s="152"/>
      <c r="J21027" s="152"/>
      <c r="K21027" s="156"/>
      <c r="L21027" s="156"/>
      <c r="M21027" s="157"/>
      <c r="N21027" s="158"/>
      <c r="O21027" s="153"/>
      <c r="P21027" s="153"/>
      <c r="Q21027" s="153"/>
      <c r="R21027" s="153"/>
      <c r="S21027" s="152"/>
      <c r="T21027" s="154"/>
    </row>
    <row r="21028" spans="8:20" x14ac:dyDescent="0.25">
      <c r="H21028" s="155"/>
      <c r="I21028" s="152"/>
      <c r="J21028" s="152"/>
      <c r="K21028" s="156"/>
      <c r="L21028" s="156"/>
      <c r="M21028" s="157"/>
      <c r="N21028" s="158"/>
      <c r="O21028" s="153"/>
      <c r="P21028" s="153"/>
      <c r="Q21028" s="153"/>
      <c r="R21028" s="153"/>
      <c r="S21028" s="152"/>
      <c r="T21028" s="154"/>
    </row>
    <row r="21029" spans="8:20" x14ac:dyDescent="0.25">
      <c r="H21029" s="155"/>
      <c r="I21029" s="152"/>
      <c r="J21029" s="152"/>
      <c r="K21029" s="156"/>
      <c r="L21029" s="156"/>
      <c r="M21029" s="157"/>
      <c r="N21029" s="158"/>
      <c r="O21029" s="153"/>
      <c r="P21029" s="153"/>
      <c r="Q21029" s="153"/>
      <c r="R21029" s="153"/>
      <c r="S21029" s="152"/>
      <c r="T21029" s="154"/>
    </row>
    <row r="21030" spans="8:20" x14ac:dyDescent="0.25">
      <c r="H21030" s="155"/>
      <c r="I21030" s="152"/>
      <c r="J21030" s="152"/>
      <c r="K21030" s="156"/>
      <c r="L21030" s="156"/>
      <c r="M21030" s="157"/>
      <c r="N21030" s="158"/>
      <c r="O21030" s="153"/>
      <c r="P21030" s="153"/>
      <c r="Q21030" s="153"/>
      <c r="R21030" s="153"/>
      <c r="S21030" s="152"/>
      <c r="T21030" s="154"/>
    </row>
    <row r="21031" spans="8:20" x14ac:dyDescent="0.25">
      <c r="H21031" s="155"/>
      <c r="I21031" s="152"/>
      <c r="J21031" s="152"/>
      <c r="K21031" s="156"/>
      <c r="L21031" s="156"/>
      <c r="M21031" s="157"/>
      <c r="N21031" s="158"/>
      <c r="O21031" s="153"/>
      <c r="P21031" s="153"/>
      <c r="Q21031" s="153"/>
      <c r="R21031" s="153"/>
      <c r="S21031" s="152"/>
      <c r="T21031" s="154"/>
    </row>
    <row r="21032" spans="8:20" x14ac:dyDescent="0.25">
      <c r="H21032" s="155"/>
      <c r="I21032" s="152"/>
      <c r="J21032" s="152"/>
      <c r="K21032" s="156"/>
      <c r="L21032" s="156"/>
      <c r="M21032" s="157"/>
      <c r="N21032" s="158"/>
      <c r="O21032" s="153"/>
      <c r="P21032" s="153"/>
      <c r="Q21032" s="153"/>
      <c r="R21032" s="153"/>
      <c r="S21032" s="152"/>
      <c r="T21032" s="154"/>
    </row>
    <row r="21033" spans="8:20" x14ac:dyDescent="0.25">
      <c r="H21033" s="155"/>
      <c r="I21033" s="152"/>
      <c r="J21033" s="152"/>
      <c r="K21033" s="156"/>
      <c r="L21033" s="156"/>
      <c r="M21033" s="157"/>
      <c r="N21033" s="158"/>
      <c r="O21033" s="153"/>
      <c r="P21033" s="153"/>
      <c r="Q21033" s="153"/>
      <c r="R21033" s="153"/>
      <c r="S21033" s="152"/>
      <c r="T21033" s="154"/>
    </row>
    <row r="21034" spans="8:20" x14ac:dyDescent="0.25">
      <c r="H21034" s="155"/>
      <c r="I21034" s="152"/>
      <c r="J21034" s="152"/>
      <c r="K21034" s="156"/>
      <c r="L21034" s="156"/>
      <c r="M21034" s="157"/>
      <c r="N21034" s="158"/>
      <c r="O21034" s="153"/>
      <c r="P21034" s="153"/>
      <c r="Q21034" s="153"/>
      <c r="R21034" s="153"/>
      <c r="S21034" s="152"/>
      <c r="T21034" s="154"/>
    </row>
    <row r="21035" spans="8:20" x14ac:dyDescent="0.25">
      <c r="H21035" s="155"/>
      <c r="I21035" s="152"/>
      <c r="J21035" s="152"/>
      <c r="K21035" s="156"/>
      <c r="L21035" s="156"/>
      <c r="M21035" s="157"/>
      <c r="N21035" s="158"/>
      <c r="O21035" s="153"/>
      <c r="P21035" s="153"/>
      <c r="Q21035" s="153"/>
      <c r="R21035" s="153"/>
      <c r="S21035" s="152"/>
      <c r="T21035" s="154"/>
    </row>
    <row r="21036" spans="8:20" x14ac:dyDescent="0.25">
      <c r="H21036" s="155"/>
      <c r="I21036" s="152"/>
      <c r="J21036" s="152"/>
      <c r="K21036" s="156"/>
      <c r="L21036" s="156"/>
      <c r="M21036" s="157"/>
      <c r="N21036" s="158"/>
      <c r="O21036" s="153"/>
      <c r="P21036" s="153"/>
      <c r="Q21036" s="153"/>
      <c r="R21036" s="153"/>
      <c r="S21036" s="152"/>
      <c r="T21036" s="154"/>
    </row>
    <row r="21037" spans="8:20" x14ac:dyDescent="0.25">
      <c r="H21037" s="155"/>
      <c r="I21037" s="152"/>
      <c r="J21037" s="152"/>
      <c r="K21037" s="156"/>
      <c r="L21037" s="156"/>
      <c r="M21037" s="157"/>
      <c r="N21037" s="158"/>
      <c r="O21037" s="153"/>
      <c r="P21037" s="153"/>
      <c r="Q21037" s="153"/>
      <c r="R21037" s="153"/>
      <c r="S21037" s="152"/>
      <c r="T21037" s="154"/>
    </row>
    <row r="21038" spans="8:20" x14ac:dyDescent="0.25">
      <c r="H21038" s="155"/>
      <c r="I21038" s="152"/>
      <c r="J21038" s="152"/>
      <c r="K21038" s="156"/>
      <c r="L21038" s="156"/>
      <c r="M21038" s="157"/>
      <c r="N21038" s="158"/>
      <c r="O21038" s="153"/>
      <c r="P21038" s="153"/>
      <c r="Q21038" s="153"/>
      <c r="R21038" s="153"/>
      <c r="S21038" s="152"/>
      <c r="T21038" s="154"/>
    </row>
    <row r="21039" spans="8:20" x14ac:dyDescent="0.25">
      <c r="H21039" s="155"/>
      <c r="I21039" s="152"/>
      <c r="J21039" s="152"/>
      <c r="K21039" s="156"/>
      <c r="L21039" s="156"/>
      <c r="M21039" s="157"/>
      <c r="N21039" s="158"/>
      <c r="O21039" s="153"/>
      <c r="P21039" s="153"/>
      <c r="Q21039" s="153"/>
      <c r="R21039" s="153"/>
      <c r="S21039" s="152"/>
      <c r="T21039" s="154"/>
    </row>
    <row r="21040" spans="8:20" x14ac:dyDescent="0.25">
      <c r="H21040" s="155"/>
      <c r="I21040" s="152"/>
      <c r="J21040" s="152"/>
      <c r="K21040" s="156"/>
      <c r="L21040" s="156"/>
      <c r="M21040" s="157"/>
      <c r="N21040" s="158"/>
      <c r="O21040" s="153"/>
      <c r="P21040" s="153"/>
      <c r="Q21040" s="153"/>
      <c r="R21040" s="153"/>
      <c r="S21040" s="152"/>
      <c r="T21040" s="154"/>
    </row>
    <row r="21041" spans="8:20" x14ac:dyDescent="0.25">
      <c r="H21041" s="155"/>
      <c r="I21041" s="152"/>
      <c r="J21041" s="152"/>
      <c r="K21041" s="156"/>
      <c r="L21041" s="156"/>
      <c r="M21041" s="157"/>
      <c r="N21041" s="158"/>
      <c r="O21041" s="153"/>
      <c r="P21041" s="153"/>
      <c r="Q21041" s="153"/>
      <c r="R21041" s="153"/>
      <c r="S21041" s="152"/>
      <c r="T21041" s="154"/>
    </row>
    <row r="21042" spans="8:20" x14ac:dyDescent="0.25">
      <c r="H21042" s="155"/>
      <c r="I21042" s="152"/>
      <c r="J21042" s="152"/>
      <c r="K21042" s="156"/>
      <c r="L21042" s="156"/>
      <c r="M21042" s="157"/>
      <c r="N21042" s="158"/>
      <c r="O21042" s="153"/>
      <c r="P21042" s="153"/>
      <c r="Q21042" s="153"/>
      <c r="R21042" s="153"/>
      <c r="S21042" s="152"/>
      <c r="T21042" s="154"/>
    </row>
    <row r="21043" spans="8:20" x14ac:dyDescent="0.25">
      <c r="H21043" s="155"/>
      <c r="I21043" s="152"/>
      <c r="J21043" s="152"/>
      <c r="K21043" s="156"/>
      <c r="L21043" s="156"/>
      <c r="M21043" s="157"/>
      <c r="N21043" s="158"/>
      <c r="O21043" s="153"/>
      <c r="P21043" s="153"/>
      <c r="Q21043" s="153"/>
      <c r="R21043" s="153"/>
      <c r="S21043" s="152"/>
      <c r="T21043" s="154"/>
    </row>
    <row r="21044" spans="8:20" x14ac:dyDescent="0.25">
      <c r="H21044" s="155"/>
      <c r="I21044" s="152"/>
      <c r="J21044" s="152"/>
      <c r="K21044" s="156"/>
      <c r="L21044" s="156"/>
      <c r="M21044" s="157"/>
      <c r="N21044" s="158"/>
      <c r="O21044" s="153"/>
      <c r="P21044" s="153"/>
      <c r="Q21044" s="153"/>
      <c r="R21044" s="153"/>
      <c r="S21044" s="152"/>
      <c r="T21044" s="154"/>
    </row>
    <row r="21045" spans="8:20" x14ac:dyDescent="0.25">
      <c r="H21045" s="155"/>
      <c r="I21045" s="152"/>
      <c r="J21045" s="152"/>
      <c r="K21045" s="156"/>
      <c r="L21045" s="156"/>
      <c r="M21045" s="157"/>
      <c r="N21045" s="158"/>
      <c r="O21045" s="153"/>
      <c r="P21045" s="153"/>
      <c r="Q21045" s="153"/>
      <c r="R21045" s="153"/>
      <c r="S21045" s="152"/>
      <c r="T21045" s="154"/>
    </row>
    <row r="21046" spans="8:20" x14ac:dyDescent="0.25">
      <c r="H21046" s="155"/>
      <c r="I21046" s="152"/>
      <c r="J21046" s="152"/>
      <c r="K21046" s="156"/>
      <c r="L21046" s="156"/>
      <c r="M21046" s="157"/>
      <c r="N21046" s="158"/>
      <c r="O21046" s="153"/>
      <c r="P21046" s="153"/>
      <c r="Q21046" s="153"/>
      <c r="R21046" s="153"/>
      <c r="S21046" s="152"/>
      <c r="T21046" s="154"/>
    </row>
    <row r="21047" spans="8:20" x14ac:dyDescent="0.25">
      <c r="H21047" s="155"/>
      <c r="I21047" s="152"/>
      <c r="J21047" s="152"/>
      <c r="K21047" s="156"/>
      <c r="L21047" s="156"/>
      <c r="M21047" s="157"/>
      <c r="N21047" s="158"/>
      <c r="O21047" s="153"/>
      <c r="P21047" s="153"/>
      <c r="Q21047" s="153"/>
      <c r="R21047" s="153"/>
      <c r="S21047" s="152"/>
      <c r="T21047" s="154"/>
    </row>
    <row r="21048" spans="8:20" x14ac:dyDescent="0.25">
      <c r="H21048" s="155"/>
      <c r="I21048" s="152"/>
      <c r="J21048" s="152"/>
      <c r="K21048" s="156"/>
      <c r="L21048" s="156"/>
      <c r="M21048" s="157"/>
      <c r="N21048" s="158"/>
      <c r="O21048" s="153"/>
      <c r="P21048" s="153"/>
      <c r="Q21048" s="153"/>
      <c r="R21048" s="153"/>
      <c r="S21048" s="152"/>
      <c r="T21048" s="154"/>
    </row>
    <row r="21049" spans="8:20" x14ac:dyDescent="0.25">
      <c r="H21049" s="155"/>
      <c r="I21049" s="152"/>
      <c r="J21049" s="152"/>
      <c r="K21049" s="156"/>
      <c r="L21049" s="156"/>
      <c r="M21049" s="157"/>
      <c r="N21049" s="158"/>
      <c r="O21049" s="153"/>
      <c r="P21049" s="153"/>
      <c r="Q21049" s="153"/>
      <c r="R21049" s="153"/>
      <c r="S21049" s="152"/>
      <c r="T21049" s="154"/>
    </row>
    <row r="21050" spans="8:20" x14ac:dyDescent="0.25">
      <c r="H21050" s="155"/>
      <c r="I21050" s="152"/>
      <c r="J21050" s="152"/>
      <c r="K21050" s="156"/>
      <c r="L21050" s="156"/>
      <c r="M21050" s="157"/>
      <c r="N21050" s="158"/>
      <c r="O21050" s="153"/>
      <c r="P21050" s="153"/>
      <c r="Q21050" s="153"/>
      <c r="R21050" s="153"/>
      <c r="S21050" s="152"/>
      <c r="T21050" s="154"/>
    </row>
    <row r="21051" spans="8:20" x14ac:dyDescent="0.25">
      <c r="H21051" s="155"/>
      <c r="I21051" s="152"/>
      <c r="J21051" s="152"/>
      <c r="K21051" s="156"/>
      <c r="L21051" s="156"/>
      <c r="M21051" s="157"/>
      <c r="N21051" s="158"/>
      <c r="O21051" s="153"/>
      <c r="P21051" s="153"/>
      <c r="Q21051" s="153"/>
      <c r="R21051" s="153"/>
      <c r="S21051" s="152"/>
      <c r="T21051" s="154"/>
    </row>
    <row r="21052" spans="8:20" x14ac:dyDescent="0.25">
      <c r="H21052" s="155"/>
      <c r="I21052" s="152"/>
      <c r="J21052" s="152"/>
      <c r="K21052" s="156"/>
      <c r="L21052" s="156"/>
      <c r="M21052" s="157"/>
      <c r="N21052" s="158"/>
      <c r="O21052" s="153"/>
      <c r="P21052" s="153"/>
      <c r="Q21052" s="153"/>
      <c r="R21052" s="153"/>
      <c r="S21052" s="152"/>
      <c r="T21052" s="154"/>
    </row>
    <row r="21053" spans="8:20" x14ac:dyDescent="0.25">
      <c r="H21053" s="155"/>
      <c r="I21053" s="152"/>
      <c r="J21053" s="152"/>
      <c r="K21053" s="156"/>
      <c r="L21053" s="156"/>
      <c r="M21053" s="157"/>
      <c r="N21053" s="158"/>
      <c r="O21053" s="153"/>
      <c r="P21053" s="153"/>
      <c r="Q21053" s="153"/>
      <c r="R21053" s="153"/>
      <c r="S21053" s="152"/>
      <c r="T21053" s="154"/>
    </row>
    <row r="21054" spans="8:20" x14ac:dyDescent="0.25">
      <c r="H21054" s="155"/>
      <c r="I21054" s="152"/>
      <c r="J21054" s="152"/>
      <c r="K21054" s="156"/>
      <c r="L21054" s="156"/>
      <c r="M21054" s="157"/>
      <c r="N21054" s="158"/>
      <c r="O21054" s="153"/>
      <c r="P21054" s="153"/>
      <c r="Q21054" s="153"/>
      <c r="R21054" s="153"/>
      <c r="S21054" s="152"/>
      <c r="T21054" s="154"/>
    </row>
    <row r="21055" spans="8:20" x14ac:dyDescent="0.25">
      <c r="H21055" s="155"/>
      <c r="I21055" s="152"/>
      <c r="J21055" s="152"/>
      <c r="K21055" s="156"/>
      <c r="L21055" s="156"/>
      <c r="M21055" s="157"/>
      <c r="N21055" s="158"/>
      <c r="O21055" s="153"/>
      <c r="P21055" s="153"/>
      <c r="Q21055" s="153"/>
      <c r="R21055" s="153"/>
      <c r="S21055" s="152"/>
      <c r="T21055" s="154"/>
    </row>
    <row r="21056" spans="8:20" x14ac:dyDescent="0.25">
      <c r="H21056" s="155"/>
      <c r="I21056" s="152"/>
      <c r="J21056" s="152"/>
      <c r="K21056" s="156"/>
      <c r="L21056" s="156"/>
      <c r="M21056" s="157"/>
      <c r="N21056" s="158"/>
      <c r="O21056" s="153"/>
      <c r="P21056" s="153"/>
      <c r="Q21056" s="153"/>
      <c r="R21056" s="153"/>
      <c r="S21056" s="152"/>
      <c r="T21056" s="154"/>
    </row>
    <row r="21057" spans="8:20" x14ac:dyDescent="0.25">
      <c r="H21057" s="155"/>
      <c r="I21057" s="152"/>
      <c r="J21057" s="152"/>
      <c r="K21057" s="156"/>
      <c r="L21057" s="156"/>
      <c r="M21057" s="157"/>
      <c r="N21057" s="158"/>
      <c r="O21057" s="153"/>
      <c r="P21057" s="153"/>
      <c r="Q21057" s="153"/>
      <c r="R21057" s="153"/>
      <c r="S21057" s="152"/>
      <c r="T21057" s="154"/>
    </row>
    <row r="21058" spans="8:20" x14ac:dyDescent="0.25">
      <c r="H21058" s="155"/>
      <c r="I21058" s="152"/>
      <c r="J21058" s="152"/>
      <c r="K21058" s="156"/>
      <c r="L21058" s="156"/>
      <c r="M21058" s="157"/>
      <c r="N21058" s="158"/>
      <c r="O21058" s="153"/>
      <c r="P21058" s="153"/>
      <c r="Q21058" s="153"/>
      <c r="R21058" s="153"/>
      <c r="S21058" s="152"/>
      <c r="T21058" s="154"/>
    </row>
    <row r="21059" spans="8:20" x14ac:dyDescent="0.25">
      <c r="H21059" s="155"/>
      <c r="I21059" s="152"/>
      <c r="J21059" s="152"/>
      <c r="K21059" s="156"/>
      <c r="L21059" s="156"/>
      <c r="M21059" s="157"/>
      <c r="N21059" s="158"/>
      <c r="O21059" s="153"/>
      <c r="P21059" s="153"/>
      <c r="Q21059" s="153"/>
      <c r="R21059" s="153"/>
      <c r="S21059" s="152"/>
      <c r="T21059" s="154"/>
    </row>
    <row r="21060" spans="8:20" x14ac:dyDescent="0.25">
      <c r="H21060" s="155"/>
      <c r="I21060" s="152"/>
      <c r="J21060" s="152"/>
      <c r="K21060" s="156"/>
      <c r="L21060" s="156"/>
      <c r="M21060" s="157"/>
      <c r="N21060" s="158"/>
      <c r="O21060" s="153"/>
      <c r="P21060" s="153"/>
      <c r="Q21060" s="153"/>
      <c r="R21060" s="153"/>
      <c r="S21060" s="152"/>
      <c r="T21060" s="154"/>
    </row>
    <row r="21061" spans="8:20" x14ac:dyDescent="0.25">
      <c r="H21061" s="155"/>
      <c r="I21061" s="152"/>
      <c r="J21061" s="152"/>
      <c r="K21061" s="156"/>
      <c r="L21061" s="156"/>
      <c r="M21061" s="157"/>
      <c r="N21061" s="158"/>
      <c r="O21061" s="153"/>
      <c r="P21061" s="153"/>
      <c r="Q21061" s="153"/>
      <c r="R21061" s="153"/>
      <c r="S21061" s="152"/>
      <c r="T21061" s="154"/>
    </row>
    <row r="21062" spans="8:20" x14ac:dyDescent="0.25">
      <c r="H21062" s="155"/>
      <c r="I21062" s="152"/>
      <c r="J21062" s="152"/>
      <c r="K21062" s="156"/>
      <c r="L21062" s="156"/>
      <c r="M21062" s="157"/>
      <c r="N21062" s="158"/>
      <c r="O21062" s="153"/>
      <c r="P21062" s="153"/>
      <c r="Q21062" s="153"/>
      <c r="R21062" s="153"/>
      <c r="S21062" s="152"/>
      <c r="T21062" s="154"/>
    </row>
    <row r="21063" spans="8:20" x14ac:dyDescent="0.25">
      <c r="H21063" s="155"/>
      <c r="I21063" s="152"/>
      <c r="J21063" s="152"/>
      <c r="K21063" s="156"/>
      <c r="L21063" s="156"/>
      <c r="M21063" s="157"/>
      <c r="N21063" s="158"/>
      <c r="O21063" s="153"/>
      <c r="P21063" s="153"/>
      <c r="Q21063" s="153"/>
      <c r="R21063" s="153"/>
      <c r="S21063" s="152"/>
      <c r="T21063" s="154"/>
    </row>
    <row r="21064" spans="8:20" x14ac:dyDescent="0.25">
      <c r="H21064" s="155"/>
      <c r="I21064" s="152"/>
      <c r="J21064" s="152"/>
      <c r="K21064" s="156"/>
      <c r="L21064" s="156"/>
      <c r="M21064" s="157"/>
      <c r="N21064" s="158"/>
      <c r="O21064" s="153"/>
      <c r="P21064" s="153"/>
      <c r="Q21064" s="153"/>
      <c r="R21064" s="153"/>
      <c r="S21064" s="152"/>
      <c r="T21064" s="154"/>
    </row>
    <row r="21065" spans="8:20" x14ac:dyDescent="0.25">
      <c r="H21065" s="155"/>
      <c r="I21065" s="152"/>
      <c r="J21065" s="152"/>
      <c r="K21065" s="156"/>
      <c r="L21065" s="156"/>
      <c r="M21065" s="157"/>
      <c r="N21065" s="158"/>
      <c r="O21065" s="153"/>
      <c r="P21065" s="153"/>
      <c r="Q21065" s="153"/>
      <c r="R21065" s="153"/>
      <c r="S21065" s="152"/>
      <c r="T21065" s="154"/>
    </row>
    <row r="21066" spans="8:20" x14ac:dyDescent="0.25">
      <c r="H21066" s="155"/>
      <c r="I21066" s="152"/>
      <c r="J21066" s="152"/>
      <c r="K21066" s="156"/>
      <c r="L21066" s="156"/>
      <c r="M21066" s="157"/>
      <c r="N21066" s="158"/>
      <c r="O21066" s="153"/>
      <c r="P21066" s="153"/>
      <c r="Q21066" s="153"/>
      <c r="R21066" s="153"/>
      <c r="S21066" s="152"/>
      <c r="T21066" s="154"/>
    </row>
    <row r="21067" spans="8:20" x14ac:dyDescent="0.25">
      <c r="H21067" s="155"/>
      <c r="I21067" s="152"/>
      <c r="J21067" s="152"/>
      <c r="K21067" s="156"/>
      <c r="L21067" s="156"/>
      <c r="M21067" s="157"/>
      <c r="N21067" s="158"/>
      <c r="O21067" s="153"/>
      <c r="P21067" s="153"/>
      <c r="Q21067" s="153"/>
      <c r="R21067" s="153"/>
      <c r="S21067" s="152"/>
      <c r="T21067" s="154"/>
    </row>
    <row r="21068" spans="8:20" x14ac:dyDescent="0.25">
      <c r="H21068" s="155"/>
      <c r="I21068" s="152"/>
      <c r="J21068" s="152"/>
      <c r="K21068" s="156"/>
      <c r="L21068" s="156"/>
      <c r="M21068" s="157"/>
      <c r="N21068" s="158"/>
      <c r="O21068" s="153"/>
      <c r="P21068" s="153"/>
      <c r="Q21068" s="153"/>
      <c r="R21068" s="153"/>
      <c r="S21068" s="152"/>
      <c r="T21068" s="154"/>
    </row>
    <row r="21069" spans="8:20" x14ac:dyDescent="0.25">
      <c r="H21069" s="155"/>
      <c r="I21069" s="152"/>
      <c r="J21069" s="152"/>
      <c r="K21069" s="156"/>
      <c r="L21069" s="156"/>
      <c r="M21069" s="157"/>
      <c r="N21069" s="158"/>
      <c r="O21069" s="153"/>
      <c r="P21069" s="153"/>
      <c r="Q21069" s="153"/>
      <c r="R21069" s="153"/>
      <c r="S21069" s="152"/>
      <c r="T21069" s="154"/>
    </row>
    <row r="21070" spans="8:20" x14ac:dyDescent="0.25">
      <c r="H21070" s="155"/>
      <c r="I21070" s="152"/>
      <c r="J21070" s="152"/>
      <c r="K21070" s="156"/>
      <c r="L21070" s="156"/>
      <c r="M21070" s="157"/>
      <c r="N21070" s="158"/>
      <c r="O21070" s="153"/>
      <c r="P21070" s="153"/>
      <c r="Q21070" s="153"/>
      <c r="R21070" s="153"/>
      <c r="S21070" s="152"/>
      <c r="T21070" s="154"/>
    </row>
    <row r="21071" spans="8:20" x14ac:dyDescent="0.25">
      <c r="H21071" s="155"/>
      <c r="I21071" s="152"/>
      <c r="J21071" s="152"/>
      <c r="K21071" s="156"/>
      <c r="L21071" s="156"/>
      <c r="M21071" s="157"/>
      <c r="N21071" s="158"/>
      <c r="O21071" s="153"/>
      <c r="P21071" s="153"/>
      <c r="Q21071" s="153"/>
      <c r="R21071" s="153"/>
      <c r="S21071" s="152"/>
      <c r="T21071" s="154"/>
    </row>
    <row r="21072" spans="8:20" x14ac:dyDescent="0.25">
      <c r="H21072" s="155"/>
      <c r="I21072" s="152"/>
      <c r="J21072" s="152"/>
      <c r="K21072" s="156"/>
      <c r="L21072" s="156"/>
      <c r="M21072" s="157"/>
      <c r="N21072" s="158"/>
      <c r="O21072" s="153"/>
      <c r="P21072" s="153"/>
      <c r="Q21072" s="153"/>
      <c r="R21072" s="153"/>
      <c r="S21072" s="152"/>
      <c r="T21072" s="154"/>
    </row>
    <row r="21073" spans="8:20" x14ac:dyDescent="0.25">
      <c r="H21073" s="155"/>
      <c r="I21073" s="152"/>
      <c r="J21073" s="152"/>
      <c r="K21073" s="156"/>
      <c r="L21073" s="156"/>
      <c r="M21073" s="157"/>
      <c r="N21073" s="158"/>
      <c r="O21073" s="153"/>
      <c r="P21073" s="153"/>
      <c r="Q21073" s="153"/>
      <c r="R21073" s="153"/>
      <c r="S21073" s="152"/>
      <c r="T21073" s="154"/>
    </row>
    <row r="21074" spans="8:20" x14ac:dyDescent="0.25">
      <c r="H21074" s="155"/>
      <c r="I21074" s="152"/>
      <c r="J21074" s="152"/>
      <c r="K21074" s="156"/>
      <c r="L21074" s="156"/>
      <c r="M21074" s="157"/>
      <c r="N21074" s="158"/>
      <c r="O21074" s="153"/>
      <c r="P21074" s="153"/>
      <c r="Q21074" s="153"/>
      <c r="R21074" s="153"/>
      <c r="S21074" s="152"/>
      <c r="T21074" s="154"/>
    </row>
    <row r="21075" spans="8:20" x14ac:dyDescent="0.25">
      <c r="H21075" s="155"/>
      <c r="I21075" s="152"/>
      <c r="J21075" s="152"/>
      <c r="K21075" s="156"/>
      <c r="L21075" s="156"/>
      <c r="M21075" s="157"/>
      <c r="N21075" s="158"/>
      <c r="O21075" s="153"/>
      <c r="P21075" s="153"/>
      <c r="Q21075" s="153"/>
      <c r="R21075" s="153"/>
      <c r="S21075" s="152"/>
      <c r="T21075" s="154"/>
    </row>
    <row r="21076" spans="8:20" x14ac:dyDescent="0.25">
      <c r="H21076" s="155"/>
      <c r="I21076" s="152"/>
      <c r="J21076" s="152"/>
      <c r="K21076" s="156"/>
      <c r="L21076" s="156"/>
      <c r="M21076" s="157"/>
      <c r="N21076" s="158"/>
      <c r="O21076" s="153"/>
      <c r="P21076" s="153"/>
      <c r="Q21076" s="153"/>
      <c r="R21076" s="153"/>
      <c r="S21076" s="152"/>
      <c r="T21076" s="154"/>
    </row>
    <row r="21077" spans="8:20" x14ac:dyDescent="0.25">
      <c r="H21077" s="155"/>
      <c r="I21077" s="152"/>
      <c r="J21077" s="152"/>
      <c r="K21077" s="156"/>
      <c r="L21077" s="156"/>
      <c r="M21077" s="157"/>
      <c r="N21077" s="158"/>
      <c r="O21077" s="153"/>
      <c r="P21077" s="153"/>
      <c r="Q21077" s="153"/>
      <c r="R21077" s="153"/>
      <c r="S21077" s="152"/>
      <c r="T21077" s="154"/>
    </row>
    <row r="21078" spans="8:20" x14ac:dyDescent="0.25">
      <c r="H21078" s="155"/>
      <c r="I21078" s="152"/>
      <c r="J21078" s="152"/>
      <c r="K21078" s="156"/>
      <c r="L21078" s="156"/>
      <c r="M21078" s="157"/>
      <c r="N21078" s="158"/>
      <c r="O21078" s="153"/>
      <c r="P21078" s="153"/>
      <c r="Q21078" s="153"/>
      <c r="R21078" s="153"/>
      <c r="S21078" s="152"/>
      <c r="T21078" s="154"/>
    </row>
    <row r="21079" spans="8:20" x14ac:dyDescent="0.25">
      <c r="H21079" s="155"/>
      <c r="I21079" s="152"/>
      <c r="J21079" s="152"/>
      <c r="K21079" s="156"/>
      <c r="L21079" s="156"/>
      <c r="M21079" s="157"/>
      <c r="N21079" s="158"/>
      <c r="O21079" s="153"/>
      <c r="P21079" s="153"/>
      <c r="Q21079" s="153"/>
      <c r="R21079" s="153"/>
      <c r="S21079" s="152"/>
      <c r="T21079" s="154"/>
    </row>
    <row r="21080" spans="8:20" x14ac:dyDescent="0.25">
      <c r="H21080" s="155"/>
      <c r="I21080" s="152"/>
      <c r="J21080" s="152"/>
      <c r="K21080" s="156"/>
      <c r="L21080" s="156"/>
      <c r="M21080" s="157"/>
      <c r="N21080" s="158"/>
      <c r="O21080" s="153"/>
      <c r="P21080" s="153"/>
      <c r="Q21080" s="153"/>
      <c r="R21080" s="153"/>
      <c r="S21080" s="152"/>
      <c r="T21080" s="154"/>
    </row>
    <row r="21081" spans="8:20" x14ac:dyDescent="0.25">
      <c r="H21081" s="155"/>
      <c r="I21081" s="152"/>
      <c r="J21081" s="152"/>
      <c r="K21081" s="156"/>
      <c r="L21081" s="156"/>
      <c r="M21081" s="157"/>
      <c r="N21081" s="158"/>
      <c r="O21081" s="153"/>
      <c r="P21081" s="153"/>
      <c r="Q21081" s="153"/>
      <c r="R21081" s="153"/>
      <c r="S21081" s="152"/>
      <c r="T21081" s="154"/>
    </row>
    <row r="21082" spans="8:20" x14ac:dyDescent="0.25">
      <c r="H21082" s="155"/>
      <c r="I21082" s="152"/>
      <c r="J21082" s="152"/>
      <c r="K21082" s="156"/>
      <c r="L21082" s="156"/>
      <c r="M21082" s="157"/>
      <c r="N21082" s="158"/>
      <c r="O21082" s="153"/>
      <c r="P21082" s="153"/>
      <c r="Q21082" s="153"/>
      <c r="R21082" s="153"/>
      <c r="S21082" s="152"/>
      <c r="T21082" s="154"/>
    </row>
    <row r="21083" spans="8:20" x14ac:dyDescent="0.25">
      <c r="H21083" s="155"/>
      <c r="I21083" s="152"/>
      <c r="J21083" s="152"/>
      <c r="K21083" s="156"/>
      <c r="L21083" s="156"/>
      <c r="M21083" s="157"/>
      <c r="N21083" s="158"/>
      <c r="O21083" s="153"/>
      <c r="P21083" s="153"/>
      <c r="Q21083" s="153"/>
      <c r="R21083" s="153"/>
      <c r="S21083" s="152"/>
      <c r="T21083" s="154"/>
    </row>
    <row r="21084" spans="8:20" x14ac:dyDescent="0.25">
      <c r="H21084" s="155"/>
      <c r="I21084" s="152"/>
      <c r="J21084" s="152"/>
      <c r="K21084" s="156"/>
      <c r="L21084" s="156"/>
      <c r="M21084" s="157"/>
      <c r="N21084" s="158"/>
      <c r="O21084" s="153"/>
      <c r="P21084" s="153"/>
      <c r="Q21084" s="153"/>
      <c r="R21084" s="153"/>
      <c r="S21084" s="152"/>
      <c r="T21084" s="154"/>
    </row>
    <row r="21085" spans="8:20" x14ac:dyDescent="0.25">
      <c r="H21085" s="155"/>
      <c r="I21085" s="152"/>
      <c r="J21085" s="152"/>
      <c r="K21085" s="156"/>
      <c r="L21085" s="156"/>
      <c r="M21085" s="157"/>
      <c r="N21085" s="158"/>
      <c r="O21085" s="153"/>
      <c r="P21085" s="153"/>
      <c r="Q21085" s="153"/>
      <c r="R21085" s="153"/>
      <c r="S21085" s="152"/>
      <c r="T21085" s="154"/>
    </row>
    <row r="21086" spans="8:20" x14ac:dyDescent="0.25">
      <c r="H21086" s="155"/>
      <c r="I21086" s="152"/>
      <c r="J21086" s="152"/>
      <c r="K21086" s="156"/>
      <c r="L21086" s="156"/>
      <c r="M21086" s="157"/>
      <c r="N21086" s="158"/>
      <c r="O21086" s="153"/>
      <c r="P21086" s="153"/>
      <c r="Q21086" s="153"/>
      <c r="R21086" s="153"/>
      <c r="S21086" s="152"/>
      <c r="T21086" s="154"/>
    </row>
    <row r="21087" spans="8:20" x14ac:dyDescent="0.25">
      <c r="H21087" s="155"/>
      <c r="I21087" s="152"/>
      <c r="J21087" s="152"/>
      <c r="K21087" s="156"/>
      <c r="L21087" s="156"/>
      <c r="M21087" s="157"/>
      <c r="N21087" s="158"/>
      <c r="O21087" s="153"/>
      <c r="P21087" s="153"/>
      <c r="Q21087" s="153"/>
      <c r="R21087" s="153"/>
      <c r="S21087" s="152"/>
      <c r="T21087" s="154"/>
    </row>
    <row r="21088" spans="8:20" x14ac:dyDescent="0.25">
      <c r="H21088" s="155"/>
      <c r="I21088" s="152"/>
      <c r="J21088" s="152"/>
      <c r="K21088" s="156"/>
      <c r="L21088" s="156"/>
      <c r="M21088" s="157"/>
      <c r="N21088" s="158"/>
      <c r="O21088" s="153"/>
      <c r="P21088" s="153"/>
      <c r="Q21088" s="153"/>
      <c r="R21088" s="153"/>
      <c r="S21088" s="152"/>
      <c r="T21088" s="154"/>
    </row>
    <row r="21089" spans="8:20" x14ac:dyDescent="0.25">
      <c r="H21089" s="155"/>
      <c r="I21089" s="152"/>
      <c r="J21089" s="152"/>
      <c r="K21089" s="156"/>
      <c r="L21089" s="156"/>
      <c r="M21089" s="157"/>
      <c r="N21089" s="158"/>
      <c r="O21089" s="153"/>
      <c r="P21089" s="153"/>
      <c r="Q21089" s="153"/>
      <c r="R21089" s="153"/>
      <c r="S21089" s="152"/>
      <c r="T21089" s="154"/>
    </row>
    <row r="21090" spans="8:20" x14ac:dyDescent="0.25">
      <c r="H21090" s="155"/>
      <c r="I21090" s="152"/>
      <c r="J21090" s="152"/>
      <c r="K21090" s="156"/>
      <c r="L21090" s="156"/>
      <c r="M21090" s="157"/>
      <c r="N21090" s="158"/>
      <c r="O21090" s="153"/>
      <c r="P21090" s="153"/>
      <c r="Q21090" s="153"/>
      <c r="R21090" s="153"/>
      <c r="S21090" s="152"/>
      <c r="T21090" s="154"/>
    </row>
    <row r="21091" spans="8:20" x14ac:dyDescent="0.25">
      <c r="H21091" s="155"/>
      <c r="I21091" s="152"/>
      <c r="J21091" s="152"/>
      <c r="K21091" s="156"/>
      <c r="L21091" s="156"/>
      <c r="M21091" s="157"/>
      <c r="N21091" s="158"/>
      <c r="O21091" s="153"/>
      <c r="P21091" s="153"/>
      <c r="Q21091" s="153"/>
      <c r="R21091" s="153"/>
      <c r="S21091" s="152"/>
      <c r="T21091" s="154"/>
    </row>
    <row r="21092" spans="8:20" x14ac:dyDescent="0.25">
      <c r="H21092" s="155"/>
      <c r="I21092" s="152"/>
      <c r="J21092" s="152"/>
      <c r="K21092" s="156"/>
      <c r="L21092" s="156"/>
      <c r="M21092" s="157"/>
      <c r="N21092" s="158"/>
      <c r="O21092" s="153"/>
      <c r="P21092" s="153"/>
      <c r="Q21092" s="153"/>
      <c r="R21092" s="153"/>
      <c r="S21092" s="152"/>
      <c r="T21092" s="154"/>
    </row>
    <row r="21093" spans="8:20" x14ac:dyDescent="0.25">
      <c r="H21093" s="155"/>
      <c r="I21093" s="152"/>
      <c r="J21093" s="152"/>
      <c r="K21093" s="156"/>
      <c r="L21093" s="156"/>
      <c r="M21093" s="157"/>
      <c r="N21093" s="158"/>
      <c r="O21093" s="153"/>
      <c r="P21093" s="153"/>
      <c r="Q21093" s="153"/>
      <c r="R21093" s="153"/>
      <c r="S21093" s="152"/>
      <c r="T21093" s="154"/>
    </row>
    <row r="21094" spans="8:20" x14ac:dyDescent="0.25">
      <c r="H21094" s="155"/>
      <c r="I21094" s="152"/>
      <c r="J21094" s="152"/>
      <c r="K21094" s="156"/>
      <c r="L21094" s="156"/>
      <c r="M21094" s="157"/>
      <c r="N21094" s="158"/>
      <c r="O21094" s="153"/>
      <c r="P21094" s="153"/>
      <c r="Q21094" s="153"/>
      <c r="R21094" s="153"/>
      <c r="S21094" s="152"/>
      <c r="T21094" s="154"/>
    </row>
    <row r="21095" spans="8:20" x14ac:dyDescent="0.25">
      <c r="H21095" s="155"/>
      <c r="I21095" s="152"/>
      <c r="J21095" s="152"/>
      <c r="K21095" s="156"/>
      <c r="L21095" s="156"/>
      <c r="M21095" s="157"/>
      <c r="N21095" s="158"/>
      <c r="O21095" s="153"/>
      <c r="P21095" s="153"/>
      <c r="Q21095" s="153"/>
      <c r="R21095" s="153"/>
      <c r="S21095" s="152"/>
      <c r="T21095" s="154"/>
    </row>
    <row r="21096" spans="8:20" x14ac:dyDescent="0.25">
      <c r="H21096" s="155"/>
      <c r="I21096" s="152"/>
      <c r="J21096" s="152"/>
      <c r="K21096" s="156"/>
      <c r="L21096" s="156"/>
      <c r="M21096" s="157"/>
      <c r="N21096" s="158"/>
      <c r="O21096" s="153"/>
      <c r="P21096" s="153"/>
      <c r="Q21096" s="153"/>
      <c r="R21096" s="153"/>
      <c r="S21096" s="152"/>
      <c r="T21096" s="154"/>
    </row>
    <row r="21097" spans="8:20" x14ac:dyDescent="0.25">
      <c r="H21097" s="155"/>
      <c r="I21097" s="152"/>
      <c r="J21097" s="152"/>
      <c r="K21097" s="156"/>
      <c r="L21097" s="156"/>
      <c r="M21097" s="157"/>
      <c r="N21097" s="158"/>
      <c r="O21097" s="153"/>
      <c r="P21097" s="153"/>
      <c r="Q21097" s="153"/>
      <c r="R21097" s="153"/>
      <c r="S21097" s="152"/>
      <c r="T21097" s="154"/>
    </row>
    <row r="21098" spans="8:20" x14ac:dyDescent="0.25">
      <c r="H21098" s="155"/>
      <c r="I21098" s="152"/>
      <c r="J21098" s="152"/>
      <c r="K21098" s="156"/>
      <c r="L21098" s="156"/>
      <c r="M21098" s="157"/>
      <c r="N21098" s="158"/>
      <c r="O21098" s="153"/>
      <c r="P21098" s="153"/>
      <c r="Q21098" s="153"/>
      <c r="R21098" s="153"/>
      <c r="S21098" s="152"/>
      <c r="T21098" s="154"/>
    </row>
    <row r="21099" spans="8:20" x14ac:dyDescent="0.25">
      <c r="H21099" s="155"/>
      <c r="I21099" s="152"/>
      <c r="J21099" s="152"/>
      <c r="K21099" s="156"/>
      <c r="L21099" s="156"/>
      <c r="M21099" s="157"/>
      <c r="N21099" s="158"/>
      <c r="O21099" s="153"/>
      <c r="P21099" s="153"/>
      <c r="Q21099" s="153"/>
      <c r="R21099" s="153"/>
      <c r="S21099" s="152"/>
      <c r="T21099" s="154"/>
    </row>
    <row r="21100" spans="8:20" x14ac:dyDescent="0.25">
      <c r="H21100" s="155"/>
      <c r="I21100" s="152"/>
      <c r="J21100" s="152"/>
      <c r="K21100" s="156"/>
      <c r="L21100" s="156"/>
      <c r="M21100" s="157"/>
      <c r="N21100" s="158"/>
      <c r="O21100" s="153"/>
      <c r="P21100" s="153"/>
      <c r="Q21100" s="153"/>
      <c r="R21100" s="153"/>
      <c r="S21100" s="152"/>
      <c r="T21100" s="154"/>
    </row>
    <row r="21101" spans="8:20" x14ac:dyDescent="0.25">
      <c r="H21101" s="155"/>
      <c r="I21101" s="152"/>
      <c r="J21101" s="152"/>
      <c r="K21101" s="156"/>
      <c r="L21101" s="156"/>
      <c r="M21101" s="157"/>
      <c r="N21101" s="158"/>
      <c r="O21101" s="153"/>
      <c r="P21101" s="153"/>
      <c r="Q21101" s="153"/>
      <c r="R21101" s="153"/>
      <c r="S21101" s="152"/>
      <c r="T21101" s="154"/>
    </row>
    <row r="21102" spans="8:20" x14ac:dyDescent="0.25">
      <c r="H21102" s="155"/>
      <c r="I21102" s="152"/>
      <c r="J21102" s="152"/>
      <c r="K21102" s="156"/>
      <c r="L21102" s="156"/>
      <c r="M21102" s="157"/>
      <c r="N21102" s="158"/>
      <c r="O21102" s="153"/>
      <c r="P21102" s="153"/>
      <c r="Q21102" s="153"/>
      <c r="R21102" s="153"/>
      <c r="S21102" s="152"/>
      <c r="T21102" s="154"/>
    </row>
    <row r="21103" spans="8:20" x14ac:dyDescent="0.25">
      <c r="H21103" s="155"/>
      <c r="I21103" s="152"/>
      <c r="J21103" s="152"/>
      <c r="K21103" s="156"/>
      <c r="L21103" s="156"/>
      <c r="M21103" s="157"/>
      <c r="N21103" s="158"/>
      <c r="O21103" s="153"/>
      <c r="P21103" s="153"/>
      <c r="Q21103" s="153"/>
      <c r="R21103" s="153"/>
      <c r="S21103" s="152"/>
      <c r="T21103" s="154"/>
    </row>
    <row r="21104" spans="8:20" x14ac:dyDescent="0.25">
      <c r="H21104" s="155"/>
      <c r="I21104" s="152"/>
      <c r="J21104" s="152"/>
      <c r="K21104" s="156"/>
      <c r="L21104" s="156"/>
      <c r="M21104" s="157"/>
      <c r="N21104" s="158"/>
      <c r="O21104" s="153"/>
      <c r="P21104" s="153"/>
      <c r="Q21104" s="153"/>
      <c r="R21104" s="153"/>
      <c r="S21104" s="152"/>
      <c r="T21104" s="154"/>
    </row>
    <row r="21105" spans="8:20" x14ac:dyDescent="0.25">
      <c r="H21105" s="155"/>
      <c r="I21105" s="152"/>
      <c r="J21105" s="152"/>
      <c r="K21105" s="156"/>
      <c r="L21105" s="156"/>
      <c r="M21105" s="157"/>
      <c r="N21105" s="158"/>
      <c r="O21105" s="153"/>
      <c r="P21105" s="153"/>
      <c r="Q21105" s="153"/>
      <c r="R21105" s="153"/>
      <c r="S21105" s="152"/>
      <c r="T21105" s="154"/>
    </row>
    <row r="21106" spans="8:20" x14ac:dyDescent="0.25">
      <c r="H21106" s="155"/>
      <c r="I21106" s="152"/>
      <c r="J21106" s="152"/>
      <c r="K21106" s="156"/>
      <c r="L21106" s="156"/>
      <c r="M21106" s="157"/>
      <c r="N21106" s="158"/>
      <c r="O21106" s="153"/>
      <c r="P21106" s="153"/>
      <c r="Q21106" s="153"/>
      <c r="R21106" s="153"/>
      <c r="S21106" s="152"/>
      <c r="T21106" s="154"/>
    </row>
    <row r="21107" spans="8:20" x14ac:dyDescent="0.25">
      <c r="H21107" s="155"/>
      <c r="I21107" s="152"/>
      <c r="J21107" s="152"/>
      <c r="K21107" s="156"/>
      <c r="L21107" s="156"/>
      <c r="M21107" s="157"/>
      <c r="N21107" s="158"/>
      <c r="O21107" s="153"/>
      <c r="P21107" s="153"/>
      <c r="Q21107" s="153"/>
      <c r="R21107" s="153"/>
      <c r="S21107" s="152"/>
      <c r="T21107" s="154"/>
    </row>
    <row r="21108" spans="8:20" x14ac:dyDescent="0.25">
      <c r="H21108" s="155"/>
      <c r="I21108" s="152"/>
      <c r="J21108" s="152"/>
      <c r="K21108" s="156"/>
      <c r="L21108" s="156"/>
      <c r="M21108" s="157"/>
      <c r="N21108" s="158"/>
      <c r="O21108" s="153"/>
      <c r="P21108" s="153"/>
      <c r="Q21108" s="153"/>
      <c r="R21108" s="153"/>
      <c r="S21108" s="152"/>
      <c r="T21108" s="154"/>
    </row>
    <row r="21109" spans="8:20" x14ac:dyDescent="0.25">
      <c r="H21109" s="155"/>
      <c r="I21109" s="152"/>
      <c r="J21109" s="152"/>
      <c r="K21109" s="156"/>
      <c r="L21109" s="156"/>
      <c r="M21109" s="157"/>
      <c r="N21109" s="158"/>
      <c r="O21109" s="153"/>
      <c r="P21109" s="153"/>
      <c r="Q21109" s="153"/>
      <c r="R21109" s="153"/>
      <c r="S21109" s="152"/>
      <c r="T21109" s="154"/>
    </row>
    <row r="21110" spans="8:20" x14ac:dyDescent="0.25">
      <c r="H21110" s="155"/>
      <c r="I21110" s="152"/>
      <c r="J21110" s="152"/>
      <c r="K21110" s="156"/>
      <c r="L21110" s="156"/>
      <c r="M21110" s="157"/>
      <c r="N21110" s="158"/>
      <c r="O21110" s="153"/>
      <c r="P21110" s="153"/>
      <c r="Q21110" s="153"/>
      <c r="R21110" s="153"/>
      <c r="S21110" s="152"/>
      <c r="T21110" s="154"/>
    </row>
    <row r="21111" spans="8:20" x14ac:dyDescent="0.25">
      <c r="H21111" s="155"/>
      <c r="I21111" s="152"/>
      <c r="J21111" s="152"/>
      <c r="K21111" s="156"/>
      <c r="L21111" s="156"/>
      <c r="M21111" s="157"/>
      <c r="N21111" s="158"/>
      <c r="O21111" s="153"/>
      <c r="P21111" s="153"/>
      <c r="Q21111" s="153"/>
      <c r="R21111" s="153"/>
      <c r="S21111" s="152"/>
      <c r="T21111" s="154"/>
    </row>
    <row r="21112" spans="8:20" x14ac:dyDescent="0.25">
      <c r="H21112" s="155"/>
      <c r="I21112" s="152"/>
      <c r="J21112" s="152"/>
      <c r="K21112" s="156"/>
      <c r="L21112" s="156"/>
      <c r="M21112" s="157"/>
      <c r="N21112" s="158"/>
      <c r="O21112" s="153"/>
      <c r="P21112" s="153"/>
      <c r="Q21112" s="153"/>
      <c r="R21112" s="153"/>
      <c r="S21112" s="152"/>
      <c r="T21112" s="154"/>
    </row>
    <row r="21113" spans="8:20" x14ac:dyDescent="0.25">
      <c r="H21113" s="155"/>
      <c r="I21113" s="152"/>
      <c r="J21113" s="152"/>
      <c r="K21113" s="156"/>
      <c r="L21113" s="156"/>
      <c r="M21113" s="157"/>
      <c r="N21113" s="158"/>
      <c r="O21113" s="153"/>
      <c r="P21113" s="153"/>
      <c r="Q21113" s="153"/>
      <c r="R21113" s="153"/>
      <c r="S21113" s="152"/>
      <c r="T21113" s="154"/>
    </row>
    <row r="21114" spans="8:20" x14ac:dyDescent="0.25">
      <c r="H21114" s="155"/>
      <c r="I21114" s="152"/>
      <c r="J21114" s="152"/>
      <c r="K21114" s="156"/>
      <c r="L21114" s="156"/>
      <c r="M21114" s="157"/>
      <c r="N21114" s="158"/>
      <c r="O21114" s="153"/>
      <c r="P21114" s="153"/>
      <c r="Q21114" s="153"/>
      <c r="R21114" s="153"/>
      <c r="S21114" s="152"/>
      <c r="T21114" s="154"/>
    </row>
    <row r="21115" spans="8:20" x14ac:dyDescent="0.25">
      <c r="H21115" s="155"/>
      <c r="I21115" s="152"/>
      <c r="J21115" s="152"/>
      <c r="K21115" s="156"/>
      <c r="L21115" s="156"/>
      <c r="M21115" s="157"/>
      <c r="N21115" s="158"/>
      <c r="O21115" s="153"/>
      <c r="P21115" s="153"/>
      <c r="Q21115" s="153"/>
      <c r="R21115" s="153"/>
      <c r="S21115" s="152"/>
      <c r="T21115" s="154"/>
    </row>
    <row r="21116" spans="8:20" x14ac:dyDescent="0.25">
      <c r="H21116" s="155"/>
      <c r="I21116" s="152"/>
      <c r="J21116" s="152"/>
      <c r="K21116" s="156"/>
      <c r="L21116" s="156"/>
      <c r="M21116" s="157"/>
      <c r="N21116" s="158"/>
      <c r="O21116" s="153"/>
      <c r="P21116" s="153"/>
      <c r="Q21116" s="153"/>
      <c r="R21116" s="153"/>
      <c r="S21116" s="152"/>
      <c r="T21116" s="154"/>
    </row>
    <row r="21117" spans="8:20" x14ac:dyDescent="0.25">
      <c r="H21117" s="155"/>
      <c r="I21117" s="152"/>
      <c r="J21117" s="152"/>
      <c r="K21117" s="156"/>
      <c r="L21117" s="156"/>
      <c r="M21117" s="157"/>
      <c r="N21117" s="158"/>
      <c r="O21117" s="153"/>
      <c r="P21117" s="153"/>
      <c r="Q21117" s="153"/>
      <c r="R21117" s="153"/>
      <c r="S21117" s="152"/>
      <c r="T21117" s="154"/>
    </row>
    <row r="21118" spans="8:20" x14ac:dyDescent="0.25">
      <c r="H21118" s="155"/>
      <c r="I21118" s="152"/>
      <c r="J21118" s="152"/>
      <c r="K21118" s="156"/>
      <c r="L21118" s="156"/>
      <c r="M21118" s="157"/>
      <c r="N21118" s="158"/>
      <c r="O21118" s="153"/>
      <c r="P21118" s="153"/>
      <c r="Q21118" s="153"/>
      <c r="R21118" s="153"/>
      <c r="S21118" s="152"/>
      <c r="T21118" s="154"/>
    </row>
    <row r="21119" spans="8:20" x14ac:dyDescent="0.25">
      <c r="H21119" s="155"/>
      <c r="I21119" s="152"/>
      <c r="J21119" s="152"/>
      <c r="K21119" s="156"/>
      <c r="L21119" s="156"/>
      <c r="M21119" s="157"/>
      <c r="N21119" s="158"/>
      <c r="O21119" s="153"/>
      <c r="P21119" s="153"/>
      <c r="Q21119" s="153"/>
      <c r="R21119" s="153"/>
      <c r="S21119" s="152"/>
      <c r="T21119" s="154"/>
    </row>
    <row r="21120" spans="8:20" x14ac:dyDescent="0.25">
      <c r="H21120" s="155"/>
      <c r="I21120" s="152"/>
      <c r="J21120" s="152"/>
      <c r="K21120" s="156"/>
      <c r="L21120" s="156"/>
      <c r="M21120" s="157"/>
      <c r="N21120" s="158"/>
      <c r="O21120" s="153"/>
      <c r="P21120" s="153"/>
      <c r="Q21120" s="153"/>
      <c r="R21120" s="153"/>
      <c r="S21120" s="152"/>
      <c r="T21120" s="154"/>
    </row>
    <row r="21121" spans="8:20" x14ac:dyDescent="0.25">
      <c r="H21121" s="155"/>
      <c r="I21121" s="152"/>
      <c r="J21121" s="152"/>
      <c r="K21121" s="156"/>
      <c r="L21121" s="156"/>
      <c r="M21121" s="157"/>
      <c r="N21121" s="158"/>
      <c r="O21121" s="153"/>
      <c r="P21121" s="153"/>
      <c r="Q21121" s="153"/>
      <c r="R21121" s="153"/>
      <c r="S21121" s="152"/>
      <c r="T21121" s="154"/>
    </row>
    <row r="21122" spans="8:20" x14ac:dyDescent="0.25">
      <c r="H21122" s="155"/>
      <c r="I21122" s="152"/>
      <c r="J21122" s="152"/>
      <c r="K21122" s="156"/>
      <c r="L21122" s="156"/>
      <c r="M21122" s="157"/>
      <c r="N21122" s="158"/>
      <c r="O21122" s="153"/>
      <c r="P21122" s="153"/>
      <c r="Q21122" s="153"/>
      <c r="R21122" s="153"/>
      <c r="S21122" s="152"/>
      <c r="T21122" s="154"/>
    </row>
    <row r="21123" spans="8:20" x14ac:dyDescent="0.25">
      <c r="H21123" s="155"/>
      <c r="I21123" s="152"/>
      <c r="J21123" s="152"/>
      <c r="K21123" s="156"/>
      <c r="L21123" s="156"/>
      <c r="M21123" s="157"/>
      <c r="N21123" s="158"/>
      <c r="O21123" s="153"/>
      <c r="P21123" s="153"/>
      <c r="Q21123" s="153"/>
      <c r="R21123" s="153"/>
      <c r="S21123" s="152"/>
      <c r="T21123" s="154"/>
    </row>
    <row r="21124" spans="8:20" x14ac:dyDescent="0.25">
      <c r="H21124" s="155"/>
      <c r="I21124" s="152"/>
      <c r="J21124" s="152"/>
      <c r="K21124" s="156"/>
      <c r="L21124" s="156"/>
      <c r="M21124" s="157"/>
      <c r="N21124" s="158"/>
      <c r="O21124" s="153"/>
      <c r="P21124" s="153"/>
      <c r="Q21124" s="153"/>
      <c r="R21124" s="153"/>
      <c r="S21124" s="152"/>
      <c r="T21124" s="154"/>
    </row>
    <row r="21125" spans="8:20" x14ac:dyDescent="0.25">
      <c r="H21125" s="155"/>
      <c r="I21125" s="152"/>
      <c r="J21125" s="152"/>
      <c r="K21125" s="156"/>
      <c r="L21125" s="156"/>
      <c r="M21125" s="157"/>
      <c r="N21125" s="158"/>
      <c r="O21125" s="153"/>
      <c r="P21125" s="153"/>
      <c r="Q21125" s="153"/>
      <c r="R21125" s="153"/>
      <c r="S21125" s="152"/>
      <c r="T21125" s="154"/>
    </row>
    <row r="21126" spans="8:20" x14ac:dyDescent="0.25">
      <c r="H21126" s="155"/>
      <c r="I21126" s="152"/>
      <c r="J21126" s="152"/>
      <c r="K21126" s="156"/>
      <c r="L21126" s="156"/>
      <c r="M21126" s="157"/>
      <c r="N21126" s="158"/>
      <c r="O21126" s="153"/>
      <c r="P21126" s="153"/>
      <c r="Q21126" s="153"/>
      <c r="R21126" s="153"/>
      <c r="S21126" s="152"/>
      <c r="T21126" s="154"/>
    </row>
    <row r="21127" spans="8:20" x14ac:dyDescent="0.25">
      <c r="H21127" s="155"/>
      <c r="I21127" s="152"/>
      <c r="J21127" s="152"/>
      <c r="K21127" s="156"/>
      <c r="L21127" s="156"/>
      <c r="M21127" s="157"/>
      <c r="N21127" s="158"/>
      <c r="O21127" s="153"/>
      <c r="P21127" s="153"/>
      <c r="Q21127" s="153"/>
      <c r="R21127" s="153"/>
      <c r="S21127" s="152"/>
      <c r="T21127" s="154"/>
    </row>
    <row r="21128" spans="8:20" x14ac:dyDescent="0.25">
      <c r="H21128" s="155"/>
      <c r="I21128" s="152"/>
      <c r="J21128" s="152"/>
      <c r="K21128" s="156"/>
      <c r="L21128" s="156"/>
      <c r="M21128" s="157"/>
      <c r="N21128" s="158"/>
      <c r="O21128" s="153"/>
      <c r="P21128" s="153"/>
      <c r="Q21128" s="153"/>
      <c r="R21128" s="153"/>
      <c r="S21128" s="152"/>
      <c r="T21128" s="154"/>
    </row>
    <row r="21129" spans="8:20" x14ac:dyDescent="0.25">
      <c r="H21129" s="155"/>
      <c r="I21129" s="152"/>
      <c r="J21129" s="152"/>
      <c r="K21129" s="156"/>
      <c r="L21129" s="156"/>
      <c r="M21129" s="157"/>
      <c r="N21129" s="158"/>
      <c r="O21129" s="153"/>
      <c r="P21129" s="153"/>
      <c r="Q21129" s="153"/>
      <c r="R21129" s="153"/>
      <c r="S21129" s="152"/>
      <c r="T21129" s="154"/>
    </row>
    <row r="21130" spans="8:20" x14ac:dyDescent="0.25">
      <c r="H21130" s="155"/>
      <c r="I21130" s="152"/>
      <c r="J21130" s="152"/>
      <c r="K21130" s="156"/>
      <c r="L21130" s="156"/>
      <c r="M21130" s="157"/>
      <c r="N21130" s="158"/>
      <c r="O21130" s="153"/>
      <c r="P21130" s="153"/>
      <c r="Q21130" s="153"/>
      <c r="R21130" s="153"/>
      <c r="S21130" s="152"/>
      <c r="T21130" s="154"/>
    </row>
    <row r="21131" spans="8:20" x14ac:dyDescent="0.25">
      <c r="H21131" s="155"/>
      <c r="I21131" s="152"/>
      <c r="J21131" s="152"/>
      <c r="K21131" s="156"/>
      <c r="L21131" s="156"/>
      <c r="M21131" s="157"/>
      <c r="N21131" s="158"/>
      <c r="O21131" s="153"/>
      <c r="P21131" s="153"/>
      <c r="Q21131" s="153"/>
      <c r="R21131" s="153"/>
      <c r="S21131" s="152"/>
      <c r="T21131" s="154"/>
    </row>
    <row r="21132" spans="8:20" x14ac:dyDescent="0.25">
      <c r="H21132" s="155"/>
      <c r="I21132" s="152"/>
      <c r="J21132" s="152"/>
      <c r="K21132" s="156"/>
      <c r="L21132" s="156"/>
      <c r="M21132" s="157"/>
      <c r="N21132" s="158"/>
      <c r="O21132" s="153"/>
      <c r="P21132" s="153"/>
      <c r="Q21132" s="153"/>
      <c r="R21132" s="153"/>
      <c r="S21132" s="152"/>
      <c r="T21132" s="154"/>
    </row>
    <row r="21133" spans="8:20" x14ac:dyDescent="0.25">
      <c r="H21133" s="155"/>
      <c r="I21133" s="152"/>
      <c r="J21133" s="152"/>
      <c r="K21133" s="156"/>
      <c r="L21133" s="156"/>
      <c r="M21133" s="157"/>
      <c r="N21133" s="158"/>
      <c r="O21133" s="153"/>
      <c r="P21133" s="153"/>
      <c r="Q21133" s="153"/>
      <c r="R21133" s="153"/>
      <c r="S21133" s="152"/>
      <c r="T21133" s="154"/>
    </row>
    <row r="21134" spans="8:20" x14ac:dyDescent="0.25">
      <c r="H21134" s="155"/>
      <c r="I21134" s="152"/>
      <c r="J21134" s="152"/>
      <c r="K21134" s="156"/>
      <c r="L21134" s="156"/>
      <c r="M21134" s="157"/>
      <c r="N21134" s="158"/>
      <c r="O21134" s="153"/>
      <c r="P21134" s="153"/>
      <c r="Q21134" s="153"/>
      <c r="R21134" s="153"/>
      <c r="S21134" s="152"/>
      <c r="T21134" s="154"/>
    </row>
    <row r="21135" spans="8:20" x14ac:dyDescent="0.25">
      <c r="H21135" s="155"/>
      <c r="I21135" s="152"/>
      <c r="J21135" s="152"/>
      <c r="K21135" s="156"/>
      <c r="L21135" s="156"/>
      <c r="M21135" s="157"/>
      <c r="N21135" s="158"/>
      <c r="O21135" s="153"/>
      <c r="P21135" s="153"/>
      <c r="Q21135" s="153"/>
      <c r="R21135" s="153"/>
      <c r="S21135" s="152"/>
      <c r="T21135" s="154"/>
    </row>
    <row r="21136" spans="8:20" x14ac:dyDescent="0.25">
      <c r="H21136" s="155"/>
      <c r="I21136" s="152"/>
      <c r="J21136" s="152"/>
      <c r="K21136" s="156"/>
      <c r="L21136" s="156"/>
      <c r="M21136" s="157"/>
      <c r="N21136" s="158"/>
      <c r="O21136" s="153"/>
      <c r="P21136" s="153"/>
      <c r="Q21136" s="153"/>
      <c r="R21136" s="153"/>
      <c r="S21136" s="152"/>
      <c r="T21136" s="154"/>
    </row>
    <row r="21137" spans="8:20" x14ac:dyDescent="0.25">
      <c r="H21137" s="155"/>
      <c r="I21137" s="152"/>
      <c r="J21137" s="152"/>
      <c r="K21137" s="156"/>
      <c r="L21137" s="156"/>
      <c r="M21137" s="157"/>
      <c r="N21137" s="158"/>
      <c r="O21137" s="153"/>
      <c r="P21137" s="153"/>
      <c r="Q21137" s="153"/>
      <c r="R21137" s="153"/>
      <c r="S21137" s="152"/>
      <c r="T21137" s="154"/>
    </row>
    <row r="21138" spans="8:20" x14ac:dyDescent="0.25">
      <c r="H21138" s="155"/>
      <c r="I21138" s="152"/>
      <c r="J21138" s="152"/>
      <c r="K21138" s="156"/>
      <c r="L21138" s="156"/>
      <c r="M21138" s="157"/>
      <c r="N21138" s="158"/>
      <c r="O21138" s="153"/>
      <c r="P21138" s="153"/>
      <c r="Q21138" s="153"/>
      <c r="R21138" s="153"/>
      <c r="S21138" s="152"/>
      <c r="T21138" s="154"/>
    </row>
    <row r="21139" spans="8:20" x14ac:dyDescent="0.25">
      <c r="H21139" s="155"/>
      <c r="I21139" s="152"/>
      <c r="J21139" s="152"/>
      <c r="K21139" s="156"/>
      <c r="L21139" s="156"/>
      <c r="M21139" s="157"/>
      <c r="N21139" s="158"/>
      <c r="O21139" s="153"/>
      <c r="P21139" s="153"/>
      <c r="Q21139" s="153"/>
      <c r="R21139" s="153"/>
      <c r="S21139" s="152"/>
      <c r="T21139" s="154"/>
    </row>
    <row r="21140" spans="8:20" x14ac:dyDescent="0.25">
      <c r="H21140" s="155"/>
      <c r="I21140" s="152"/>
      <c r="J21140" s="152"/>
      <c r="K21140" s="156"/>
      <c r="L21140" s="156"/>
      <c r="M21140" s="157"/>
      <c r="N21140" s="158"/>
      <c r="O21140" s="153"/>
      <c r="P21140" s="153"/>
      <c r="Q21140" s="153"/>
      <c r="R21140" s="153"/>
      <c r="S21140" s="152"/>
      <c r="T21140" s="154"/>
    </row>
    <row r="21141" spans="8:20" x14ac:dyDescent="0.25">
      <c r="H21141" s="155"/>
      <c r="I21141" s="152"/>
      <c r="J21141" s="152"/>
      <c r="K21141" s="156"/>
      <c r="L21141" s="156"/>
      <c r="M21141" s="157"/>
      <c r="N21141" s="158"/>
      <c r="O21141" s="153"/>
      <c r="P21141" s="153"/>
      <c r="Q21141" s="153"/>
      <c r="R21141" s="153"/>
      <c r="S21141" s="152"/>
      <c r="T21141" s="154"/>
    </row>
    <row r="21142" spans="8:20" x14ac:dyDescent="0.25">
      <c r="H21142" s="155"/>
      <c r="I21142" s="152"/>
      <c r="J21142" s="152"/>
      <c r="K21142" s="156"/>
      <c r="L21142" s="156"/>
      <c r="M21142" s="157"/>
      <c r="N21142" s="158"/>
      <c r="O21142" s="153"/>
      <c r="P21142" s="153"/>
      <c r="Q21142" s="153"/>
      <c r="R21142" s="153"/>
      <c r="S21142" s="152"/>
      <c r="T21142" s="154"/>
    </row>
    <row r="21143" spans="8:20" x14ac:dyDescent="0.25">
      <c r="H21143" s="155"/>
      <c r="I21143" s="152"/>
      <c r="J21143" s="152"/>
      <c r="K21143" s="156"/>
      <c r="L21143" s="156"/>
      <c r="M21143" s="157"/>
      <c r="N21143" s="158"/>
      <c r="O21143" s="153"/>
      <c r="P21143" s="153"/>
      <c r="Q21143" s="153"/>
      <c r="R21143" s="153"/>
      <c r="S21143" s="152"/>
      <c r="T21143" s="154"/>
    </row>
    <row r="21144" spans="8:20" x14ac:dyDescent="0.25">
      <c r="H21144" s="155"/>
      <c r="I21144" s="152"/>
      <c r="J21144" s="152"/>
      <c r="K21144" s="156"/>
      <c r="L21144" s="156"/>
      <c r="M21144" s="157"/>
      <c r="N21144" s="158"/>
      <c r="O21144" s="153"/>
      <c r="P21144" s="153"/>
      <c r="Q21144" s="153"/>
      <c r="R21144" s="153"/>
      <c r="S21144" s="152"/>
      <c r="T21144" s="154"/>
    </row>
    <row r="21145" spans="8:20" x14ac:dyDescent="0.25">
      <c r="H21145" s="155"/>
      <c r="I21145" s="152"/>
      <c r="J21145" s="152"/>
      <c r="K21145" s="156"/>
      <c r="L21145" s="156"/>
      <c r="M21145" s="157"/>
      <c r="N21145" s="158"/>
      <c r="O21145" s="153"/>
      <c r="P21145" s="153"/>
      <c r="Q21145" s="153"/>
      <c r="R21145" s="153"/>
      <c r="S21145" s="152"/>
      <c r="T21145" s="154"/>
    </row>
    <row r="21146" spans="8:20" x14ac:dyDescent="0.25">
      <c r="H21146" s="155"/>
      <c r="I21146" s="152"/>
      <c r="J21146" s="152"/>
      <c r="K21146" s="156"/>
      <c r="L21146" s="156"/>
      <c r="M21146" s="157"/>
      <c r="N21146" s="158"/>
      <c r="O21146" s="153"/>
      <c r="P21146" s="153"/>
      <c r="Q21146" s="153"/>
      <c r="R21146" s="153"/>
      <c r="S21146" s="152"/>
      <c r="T21146" s="154"/>
    </row>
    <row r="21147" spans="8:20" x14ac:dyDescent="0.25">
      <c r="H21147" s="155"/>
      <c r="I21147" s="152"/>
      <c r="J21147" s="152"/>
      <c r="K21147" s="156"/>
      <c r="L21147" s="156"/>
      <c r="M21147" s="157"/>
      <c r="N21147" s="158"/>
      <c r="O21147" s="153"/>
      <c r="P21147" s="153"/>
      <c r="Q21147" s="153"/>
      <c r="R21147" s="153"/>
      <c r="S21147" s="152"/>
      <c r="T21147" s="154"/>
    </row>
    <row r="21148" spans="8:20" x14ac:dyDescent="0.25">
      <c r="H21148" s="155"/>
      <c r="I21148" s="152"/>
      <c r="J21148" s="152"/>
      <c r="K21148" s="156"/>
      <c r="L21148" s="156"/>
      <c r="M21148" s="157"/>
      <c r="N21148" s="158"/>
      <c r="O21148" s="153"/>
      <c r="P21148" s="153"/>
      <c r="Q21148" s="153"/>
      <c r="R21148" s="153"/>
      <c r="S21148" s="152"/>
      <c r="T21148" s="154"/>
    </row>
    <row r="21149" spans="8:20" x14ac:dyDescent="0.25">
      <c r="H21149" s="155"/>
      <c r="I21149" s="152"/>
      <c r="J21149" s="152"/>
      <c r="K21149" s="156"/>
      <c r="L21149" s="156"/>
      <c r="M21149" s="157"/>
      <c r="N21149" s="158"/>
      <c r="O21149" s="153"/>
      <c r="P21149" s="153"/>
      <c r="Q21149" s="153"/>
      <c r="R21149" s="153"/>
      <c r="S21149" s="152"/>
      <c r="T21149" s="154"/>
    </row>
    <row r="21150" spans="8:20" x14ac:dyDescent="0.25">
      <c r="H21150" s="155"/>
      <c r="I21150" s="152"/>
      <c r="J21150" s="152"/>
      <c r="K21150" s="156"/>
      <c r="L21150" s="156"/>
      <c r="M21150" s="157"/>
      <c r="N21150" s="158"/>
      <c r="O21150" s="153"/>
      <c r="P21150" s="153"/>
      <c r="Q21150" s="153"/>
      <c r="R21150" s="153"/>
      <c r="S21150" s="152"/>
      <c r="T21150" s="154"/>
    </row>
    <row r="21151" spans="8:20" x14ac:dyDescent="0.25">
      <c r="H21151" s="155"/>
      <c r="I21151" s="152"/>
      <c r="J21151" s="152"/>
      <c r="K21151" s="156"/>
      <c r="L21151" s="156"/>
      <c r="M21151" s="157"/>
      <c r="N21151" s="158"/>
      <c r="O21151" s="153"/>
      <c r="P21151" s="153"/>
      <c r="Q21151" s="153"/>
      <c r="R21151" s="153"/>
      <c r="S21151" s="152"/>
      <c r="T21151" s="154"/>
    </row>
    <row r="21152" spans="8:20" x14ac:dyDescent="0.25">
      <c r="H21152" s="155"/>
      <c r="I21152" s="152"/>
      <c r="J21152" s="152"/>
      <c r="K21152" s="156"/>
      <c r="L21152" s="156"/>
      <c r="M21152" s="157"/>
      <c r="N21152" s="158"/>
      <c r="O21152" s="153"/>
      <c r="P21152" s="153"/>
      <c r="Q21152" s="153"/>
      <c r="R21152" s="153"/>
      <c r="S21152" s="152"/>
      <c r="T21152" s="154"/>
    </row>
    <row r="21153" spans="8:20" x14ac:dyDescent="0.25">
      <c r="H21153" s="155"/>
      <c r="I21153" s="152"/>
      <c r="J21153" s="152"/>
      <c r="K21153" s="156"/>
      <c r="L21153" s="156"/>
      <c r="M21153" s="157"/>
      <c r="N21153" s="158"/>
      <c r="O21153" s="153"/>
      <c r="P21153" s="153"/>
      <c r="Q21153" s="153"/>
      <c r="R21153" s="153"/>
      <c r="S21153" s="152"/>
      <c r="T21153" s="154"/>
    </row>
    <row r="21154" spans="8:20" x14ac:dyDescent="0.25">
      <c r="H21154" s="155"/>
      <c r="I21154" s="152"/>
      <c r="J21154" s="152"/>
      <c r="K21154" s="156"/>
      <c r="L21154" s="156"/>
      <c r="M21154" s="157"/>
      <c r="N21154" s="158"/>
      <c r="O21154" s="153"/>
      <c r="P21154" s="153"/>
      <c r="Q21154" s="153"/>
      <c r="R21154" s="153"/>
      <c r="S21154" s="152"/>
      <c r="T21154" s="154"/>
    </row>
    <row r="21155" spans="8:20" x14ac:dyDescent="0.25">
      <c r="H21155" s="155"/>
      <c r="I21155" s="152"/>
      <c r="J21155" s="152"/>
      <c r="K21155" s="156"/>
      <c r="L21155" s="156"/>
      <c r="M21155" s="157"/>
      <c r="N21155" s="158"/>
      <c r="O21155" s="153"/>
      <c r="P21155" s="153"/>
      <c r="Q21155" s="153"/>
      <c r="R21155" s="153"/>
      <c r="S21155" s="152"/>
      <c r="T21155" s="154"/>
    </row>
    <row r="21156" spans="8:20" x14ac:dyDescent="0.25">
      <c r="H21156" s="155"/>
      <c r="I21156" s="152"/>
      <c r="J21156" s="152"/>
      <c r="K21156" s="156"/>
      <c r="L21156" s="156"/>
      <c r="M21156" s="157"/>
      <c r="N21156" s="158"/>
      <c r="O21156" s="153"/>
      <c r="P21156" s="153"/>
      <c r="Q21156" s="153"/>
      <c r="R21156" s="153"/>
      <c r="S21156" s="152"/>
      <c r="T21156" s="154"/>
    </row>
    <row r="21157" spans="8:20" x14ac:dyDescent="0.25">
      <c r="H21157" s="155"/>
      <c r="I21157" s="152"/>
      <c r="J21157" s="152"/>
      <c r="K21157" s="156"/>
      <c r="L21157" s="156"/>
      <c r="M21157" s="157"/>
      <c r="N21157" s="158"/>
      <c r="O21157" s="153"/>
      <c r="P21157" s="153"/>
      <c r="Q21157" s="153"/>
      <c r="R21157" s="153"/>
      <c r="S21157" s="152"/>
      <c r="T21157" s="154"/>
    </row>
    <row r="21158" spans="8:20" x14ac:dyDescent="0.25">
      <c r="H21158" s="155"/>
      <c r="I21158" s="152"/>
      <c r="J21158" s="152"/>
      <c r="K21158" s="156"/>
      <c r="L21158" s="156"/>
      <c r="M21158" s="157"/>
      <c r="N21158" s="158"/>
      <c r="O21158" s="153"/>
      <c r="P21158" s="153"/>
      <c r="Q21158" s="153"/>
      <c r="R21158" s="153"/>
      <c r="S21158" s="152"/>
      <c r="T21158" s="154"/>
    </row>
    <row r="21159" spans="8:20" x14ac:dyDescent="0.25">
      <c r="H21159" s="155"/>
      <c r="I21159" s="152"/>
      <c r="J21159" s="152"/>
      <c r="K21159" s="156"/>
      <c r="L21159" s="156"/>
      <c r="M21159" s="157"/>
      <c r="N21159" s="158"/>
      <c r="O21159" s="153"/>
      <c r="P21159" s="153"/>
      <c r="Q21159" s="153"/>
      <c r="R21159" s="153"/>
      <c r="S21159" s="152"/>
      <c r="T21159" s="154"/>
    </row>
    <row r="21160" spans="8:20" x14ac:dyDescent="0.25">
      <c r="H21160" s="155"/>
      <c r="I21160" s="152"/>
      <c r="J21160" s="152"/>
      <c r="K21160" s="156"/>
      <c r="L21160" s="156"/>
      <c r="M21160" s="157"/>
      <c r="N21160" s="158"/>
      <c r="O21160" s="153"/>
      <c r="P21160" s="153"/>
      <c r="Q21160" s="153"/>
      <c r="R21160" s="153"/>
      <c r="S21160" s="152"/>
      <c r="T21160" s="154"/>
    </row>
    <row r="21161" spans="8:20" x14ac:dyDescent="0.25">
      <c r="H21161" s="155"/>
      <c r="I21161" s="152"/>
      <c r="J21161" s="152"/>
      <c r="K21161" s="156"/>
      <c r="L21161" s="156"/>
      <c r="M21161" s="157"/>
      <c r="N21161" s="158"/>
      <c r="O21161" s="153"/>
      <c r="P21161" s="153"/>
      <c r="Q21161" s="153"/>
      <c r="R21161" s="153"/>
      <c r="S21161" s="152"/>
      <c r="T21161" s="154"/>
    </row>
    <row r="21162" spans="8:20" x14ac:dyDescent="0.25">
      <c r="H21162" s="155"/>
      <c r="I21162" s="152"/>
      <c r="J21162" s="152"/>
      <c r="K21162" s="156"/>
      <c r="L21162" s="156"/>
      <c r="M21162" s="157"/>
      <c r="N21162" s="158"/>
      <c r="O21162" s="153"/>
      <c r="P21162" s="153"/>
      <c r="Q21162" s="153"/>
      <c r="R21162" s="153"/>
      <c r="S21162" s="152"/>
      <c r="T21162" s="154"/>
    </row>
    <row r="21163" spans="8:20" x14ac:dyDescent="0.25">
      <c r="H21163" s="155"/>
      <c r="I21163" s="152"/>
      <c r="J21163" s="152"/>
      <c r="K21163" s="156"/>
      <c r="L21163" s="156"/>
      <c r="M21163" s="157"/>
      <c r="N21163" s="158"/>
      <c r="O21163" s="153"/>
      <c r="P21163" s="153"/>
      <c r="Q21163" s="153"/>
      <c r="R21163" s="153"/>
      <c r="S21163" s="152"/>
      <c r="T21163" s="154"/>
    </row>
    <row r="21164" spans="8:20" x14ac:dyDescent="0.25">
      <c r="H21164" s="155"/>
      <c r="I21164" s="152"/>
      <c r="J21164" s="152"/>
      <c r="K21164" s="156"/>
      <c r="L21164" s="156"/>
      <c r="M21164" s="157"/>
      <c r="N21164" s="158"/>
      <c r="O21164" s="153"/>
      <c r="P21164" s="153"/>
      <c r="Q21164" s="153"/>
      <c r="R21164" s="153"/>
      <c r="S21164" s="152"/>
      <c r="T21164" s="154"/>
    </row>
    <row r="21165" spans="8:20" x14ac:dyDescent="0.25">
      <c r="H21165" s="155"/>
      <c r="I21165" s="152"/>
      <c r="J21165" s="152"/>
      <c r="K21165" s="156"/>
      <c r="L21165" s="156"/>
      <c r="M21165" s="157"/>
      <c r="N21165" s="158"/>
      <c r="O21165" s="153"/>
      <c r="P21165" s="153"/>
      <c r="Q21165" s="153"/>
      <c r="R21165" s="153"/>
      <c r="S21165" s="152"/>
      <c r="T21165" s="154"/>
    </row>
    <row r="21166" spans="8:20" x14ac:dyDescent="0.25">
      <c r="H21166" s="155"/>
      <c r="I21166" s="152"/>
      <c r="J21166" s="152"/>
      <c r="K21166" s="156"/>
      <c r="L21166" s="156"/>
      <c r="M21166" s="157"/>
      <c r="N21166" s="158"/>
      <c r="O21166" s="153"/>
      <c r="P21166" s="153"/>
      <c r="Q21166" s="153"/>
      <c r="R21166" s="153"/>
      <c r="S21166" s="152"/>
      <c r="T21166" s="154"/>
    </row>
    <row r="21167" spans="8:20" x14ac:dyDescent="0.25">
      <c r="H21167" s="155"/>
      <c r="I21167" s="152"/>
      <c r="J21167" s="152"/>
      <c r="K21167" s="156"/>
      <c r="L21167" s="156"/>
      <c r="M21167" s="157"/>
      <c r="N21167" s="158"/>
      <c r="O21167" s="153"/>
      <c r="P21167" s="153"/>
      <c r="Q21167" s="153"/>
      <c r="R21167" s="153"/>
      <c r="S21167" s="152"/>
      <c r="T21167" s="154"/>
    </row>
    <row r="21168" spans="8:20" x14ac:dyDescent="0.25">
      <c r="H21168" s="155"/>
      <c r="I21168" s="152"/>
      <c r="J21168" s="152"/>
      <c r="K21168" s="156"/>
      <c r="L21168" s="156"/>
      <c r="M21168" s="157"/>
      <c r="N21168" s="158"/>
      <c r="O21168" s="153"/>
      <c r="P21168" s="153"/>
      <c r="Q21168" s="153"/>
      <c r="R21168" s="153"/>
      <c r="S21168" s="152"/>
      <c r="T21168" s="154"/>
    </row>
    <row r="21169" spans="8:20" x14ac:dyDescent="0.25">
      <c r="H21169" s="155"/>
      <c r="I21169" s="152"/>
      <c r="J21169" s="152"/>
      <c r="K21169" s="156"/>
      <c r="L21169" s="156"/>
      <c r="M21169" s="157"/>
      <c r="N21169" s="158"/>
      <c r="O21169" s="153"/>
      <c r="P21169" s="153"/>
      <c r="Q21169" s="153"/>
      <c r="R21169" s="153"/>
      <c r="S21169" s="152"/>
      <c r="T21169" s="154"/>
    </row>
    <row r="21170" spans="8:20" x14ac:dyDescent="0.25">
      <c r="H21170" s="155"/>
      <c r="I21170" s="152"/>
      <c r="J21170" s="152"/>
      <c r="K21170" s="156"/>
      <c r="L21170" s="156"/>
      <c r="M21170" s="157"/>
      <c r="N21170" s="158"/>
      <c r="O21170" s="153"/>
      <c r="P21170" s="153"/>
      <c r="Q21170" s="153"/>
      <c r="R21170" s="153"/>
      <c r="S21170" s="152"/>
      <c r="T21170" s="154"/>
    </row>
    <row r="21171" spans="8:20" x14ac:dyDescent="0.25">
      <c r="H21171" s="155"/>
      <c r="I21171" s="152"/>
      <c r="J21171" s="152"/>
      <c r="K21171" s="156"/>
      <c r="L21171" s="156"/>
      <c r="M21171" s="157"/>
      <c r="N21171" s="158"/>
      <c r="O21171" s="153"/>
      <c r="P21171" s="153"/>
      <c r="Q21171" s="153"/>
      <c r="R21171" s="153"/>
      <c r="S21171" s="152"/>
      <c r="T21171" s="154"/>
    </row>
    <row r="21172" spans="8:20" x14ac:dyDescent="0.25">
      <c r="H21172" s="155"/>
      <c r="I21172" s="152"/>
      <c r="J21172" s="152"/>
      <c r="K21172" s="156"/>
      <c r="L21172" s="156"/>
      <c r="M21172" s="157"/>
      <c r="N21172" s="158"/>
      <c r="O21172" s="153"/>
      <c r="P21172" s="153"/>
      <c r="Q21172" s="153"/>
      <c r="R21172" s="153"/>
      <c r="S21172" s="152"/>
      <c r="T21172" s="154"/>
    </row>
    <row r="21173" spans="8:20" x14ac:dyDescent="0.25">
      <c r="H21173" s="155"/>
      <c r="I21173" s="152"/>
      <c r="J21173" s="152"/>
      <c r="K21173" s="156"/>
      <c r="L21173" s="156"/>
      <c r="M21173" s="157"/>
      <c r="N21173" s="158"/>
      <c r="O21173" s="153"/>
      <c r="P21173" s="153"/>
      <c r="Q21173" s="153"/>
      <c r="R21173" s="153"/>
      <c r="S21173" s="152"/>
      <c r="T21173" s="154"/>
    </row>
    <row r="21174" spans="8:20" x14ac:dyDescent="0.25">
      <c r="H21174" s="155"/>
      <c r="I21174" s="152"/>
      <c r="J21174" s="152"/>
      <c r="K21174" s="156"/>
      <c r="L21174" s="156"/>
      <c r="M21174" s="157"/>
      <c r="N21174" s="158"/>
      <c r="O21174" s="153"/>
      <c r="P21174" s="153"/>
      <c r="Q21174" s="153"/>
      <c r="R21174" s="153"/>
      <c r="S21174" s="152"/>
      <c r="T21174" s="154"/>
    </row>
    <row r="21175" spans="8:20" x14ac:dyDescent="0.25">
      <c r="H21175" s="155"/>
      <c r="I21175" s="152"/>
      <c r="J21175" s="152"/>
      <c r="K21175" s="156"/>
      <c r="L21175" s="156"/>
      <c r="M21175" s="157"/>
      <c r="N21175" s="158"/>
      <c r="O21175" s="153"/>
      <c r="P21175" s="153"/>
      <c r="Q21175" s="153"/>
      <c r="R21175" s="153"/>
      <c r="S21175" s="152"/>
      <c r="T21175" s="154"/>
    </row>
    <row r="21176" spans="8:20" x14ac:dyDescent="0.25">
      <c r="H21176" s="155"/>
      <c r="I21176" s="152"/>
      <c r="J21176" s="152"/>
      <c r="K21176" s="156"/>
      <c r="L21176" s="156"/>
      <c r="M21176" s="157"/>
      <c r="N21176" s="158"/>
      <c r="O21176" s="153"/>
      <c r="P21176" s="153"/>
      <c r="Q21176" s="153"/>
      <c r="R21176" s="153"/>
      <c r="S21176" s="152"/>
      <c r="T21176" s="154"/>
    </row>
    <row r="21177" spans="8:20" x14ac:dyDescent="0.25">
      <c r="H21177" s="155"/>
      <c r="I21177" s="152"/>
      <c r="J21177" s="152"/>
      <c r="K21177" s="156"/>
      <c r="L21177" s="156"/>
      <c r="M21177" s="157"/>
      <c r="N21177" s="158"/>
      <c r="O21177" s="153"/>
      <c r="P21177" s="153"/>
      <c r="Q21177" s="153"/>
      <c r="R21177" s="153"/>
      <c r="S21177" s="152"/>
      <c r="T21177" s="154"/>
    </row>
    <row r="21178" spans="8:20" x14ac:dyDescent="0.25">
      <c r="H21178" s="155"/>
      <c r="I21178" s="152"/>
      <c r="J21178" s="152"/>
      <c r="K21178" s="156"/>
      <c r="L21178" s="156"/>
      <c r="M21178" s="157"/>
      <c r="N21178" s="158"/>
      <c r="O21178" s="153"/>
      <c r="P21178" s="153"/>
      <c r="Q21178" s="153"/>
      <c r="R21178" s="153"/>
      <c r="S21178" s="152"/>
      <c r="T21178" s="154"/>
    </row>
    <row r="21179" spans="8:20" x14ac:dyDescent="0.25">
      <c r="H21179" s="155"/>
      <c r="I21179" s="152"/>
      <c r="J21179" s="152"/>
      <c r="K21179" s="156"/>
      <c r="L21179" s="156"/>
      <c r="M21179" s="157"/>
      <c r="N21179" s="158"/>
      <c r="O21179" s="153"/>
      <c r="P21179" s="153"/>
      <c r="Q21179" s="153"/>
      <c r="R21179" s="153"/>
      <c r="S21179" s="152"/>
      <c r="T21179" s="154"/>
    </row>
    <row r="21180" spans="8:20" x14ac:dyDescent="0.25">
      <c r="H21180" s="155"/>
      <c r="I21180" s="152"/>
      <c r="J21180" s="152"/>
      <c r="K21180" s="156"/>
      <c r="L21180" s="156"/>
      <c r="M21180" s="157"/>
      <c r="N21180" s="158"/>
      <c r="O21180" s="153"/>
      <c r="P21180" s="153"/>
      <c r="Q21180" s="153"/>
      <c r="R21180" s="153"/>
      <c r="S21180" s="152"/>
      <c r="T21180" s="154"/>
    </row>
    <row r="21181" spans="8:20" x14ac:dyDescent="0.25">
      <c r="H21181" s="155"/>
      <c r="I21181" s="152"/>
      <c r="J21181" s="152"/>
      <c r="K21181" s="156"/>
      <c r="L21181" s="156"/>
      <c r="M21181" s="157"/>
      <c r="N21181" s="158"/>
      <c r="O21181" s="153"/>
      <c r="P21181" s="153"/>
      <c r="Q21181" s="153"/>
      <c r="R21181" s="153"/>
      <c r="S21181" s="152"/>
      <c r="T21181" s="154"/>
    </row>
    <row r="21182" spans="8:20" x14ac:dyDescent="0.25">
      <c r="H21182" s="155"/>
      <c r="I21182" s="152"/>
      <c r="J21182" s="152"/>
      <c r="K21182" s="156"/>
      <c r="L21182" s="156"/>
      <c r="M21182" s="157"/>
      <c r="N21182" s="158"/>
      <c r="O21182" s="153"/>
      <c r="P21182" s="153"/>
      <c r="Q21182" s="153"/>
      <c r="R21182" s="153"/>
      <c r="S21182" s="152"/>
      <c r="T21182" s="154"/>
    </row>
    <row r="21183" spans="8:20" x14ac:dyDescent="0.25">
      <c r="H21183" s="155"/>
      <c r="I21183" s="152"/>
      <c r="J21183" s="152"/>
      <c r="K21183" s="156"/>
      <c r="L21183" s="156"/>
      <c r="M21183" s="157"/>
      <c r="N21183" s="158"/>
      <c r="O21183" s="153"/>
      <c r="P21183" s="153"/>
      <c r="Q21183" s="153"/>
      <c r="R21183" s="153"/>
      <c r="S21183" s="152"/>
      <c r="T21183" s="154"/>
    </row>
    <row r="21184" spans="8:20" x14ac:dyDescent="0.25">
      <c r="H21184" s="155"/>
      <c r="I21184" s="152"/>
      <c r="J21184" s="152"/>
      <c r="K21184" s="156"/>
      <c r="L21184" s="156"/>
      <c r="M21184" s="157"/>
      <c r="N21184" s="158"/>
      <c r="O21184" s="153"/>
      <c r="P21184" s="153"/>
      <c r="Q21184" s="153"/>
      <c r="R21184" s="153"/>
      <c r="S21184" s="152"/>
      <c r="T21184" s="154"/>
    </row>
    <row r="21185" spans="8:20" x14ac:dyDescent="0.25">
      <c r="H21185" s="155"/>
      <c r="I21185" s="152"/>
      <c r="J21185" s="152"/>
      <c r="K21185" s="156"/>
      <c r="L21185" s="156"/>
      <c r="M21185" s="157"/>
      <c r="N21185" s="158"/>
      <c r="O21185" s="153"/>
      <c r="P21185" s="153"/>
      <c r="Q21185" s="153"/>
      <c r="R21185" s="153"/>
      <c r="S21185" s="152"/>
      <c r="T21185" s="154"/>
    </row>
    <row r="21186" spans="8:20" x14ac:dyDescent="0.25">
      <c r="H21186" s="155"/>
      <c r="I21186" s="152"/>
      <c r="J21186" s="152"/>
      <c r="K21186" s="156"/>
      <c r="L21186" s="156"/>
      <c r="M21186" s="157"/>
      <c r="N21186" s="158"/>
      <c r="O21186" s="153"/>
      <c r="P21186" s="153"/>
      <c r="Q21186" s="153"/>
      <c r="R21186" s="153"/>
      <c r="S21186" s="152"/>
      <c r="T21186" s="154"/>
    </row>
    <row r="21187" spans="8:20" x14ac:dyDescent="0.25">
      <c r="H21187" s="155"/>
      <c r="I21187" s="152"/>
      <c r="J21187" s="152"/>
      <c r="K21187" s="156"/>
      <c r="L21187" s="156"/>
      <c r="M21187" s="157"/>
      <c r="N21187" s="158"/>
      <c r="O21187" s="153"/>
      <c r="P21187" s="153"/>
      <c r="Q21187" s="153"/>
      <c r="R21187" s="153"/>
      <c r="S21187" s="152"/>
      <c r="T21187" s="154"/>
    </row>
    <row r="21188" spans="8:20" x14ac:dyDescent="0.25">
      <c r="H21188" s="155"/>
      <c r="I21188" s="152"/>
      <c r="J21188" s="152"/>
      <c r="K21188" s="156"/>
      <c r="L21188" s="156"/>
      <c r="M21188" s="157"/>
      <c r="N21188" s="158"/>
      <c r="O21188" s="153"/>
      <c r="P21188" s="153"/>
      <c r="Q21188" s="153"/>
      <c r="R21188" s="153"/>
      <c r="S21188" s="152"/>
      <c r="T21188" s="154"/>
    </row>
    <row r="21189" spans="8:20" x14ac:dyDescent="0.25">
      <c r="H21189" s="155"/>
      <c r="I21189" s="152"/>
      <c r="J21189" s="152"/>
      <c r="K21189" s="156"/>
      <c r="L21189" s="156"/>
      <c r="M21189" s="157"/>
      <c r="N21189" s="158"/>
      <c r="O21189" s="153"/>
      <c r="P21189" s="153"/>
      <c r="Q21189" s="153"/>
      <c r="R21189" s="153"/>
      <c r="S21189" s="152"/>
      <c r="T21189" s="154"/>
    </row>
    <row r="21190" spans="8:20" x14ac:dyDescent="0.25">
      <c r="H21190" s="155"/>
      <c r="I21190" s="152"/>
      <c r="J21190" s="152"/>
      <c r="K21190" s="156"/>
      <c r="L21190" s="156"/>
      <c r="M21190" s="157"/>
      <c r="N21190" s="158"/>
      <c r="O21190" s="153"/>
      <c r="P21190" s="153"/>
      <c r="Q21190" s="153"/>
      <c r="R21190" s="153"/>
      <c r="S21190" s="152"/>
      <c r="T21190" s="154"/>
    </row>
    <row r="21191" spans="8:20" x14ac:dyDescent="0.25">
      <c r="H21191" s="155"/>
      <c r="I21191" s="152"/>
      <c r="J21191" s="152"/>
      <c r="K21191" s="156"/>
      <c r="L21191" s="156"/>
      <c r="M21191" s="157"/>
      <c r="N21191" s="158"/>
      <c r="O21191" s="153"/>
      <c r="P21191" s="153"/>
      <c r="Q21191" s="153"/>
      <c r="R21191" s="153"/>
      <c r="S21191" s="152"/>
      <c r="T21191" s="154"/>
    </row>
    <row r="21192" spans="8:20" x14ac:dyDescent="0.25">
      <c r="H21192" s="155"/>
      <c r="I21192" s="152"/>
      <c r="J21192" s="152"/>
      <c r="K21192" s="156"/>
      <c r="L21192" s="156"/>
      <c r="M21192" s="157"/>
      <c r="N21192" s="158"/>
      <c r="O21192" s="153"/>
      <c r="P21192" s="153"/>
      <c r="Q21192" s="153"/>
      <c r="R21192" s="153"/>
      <c r="S21192" s="152"/>
      <c r="T21192" s="154"/>
    </row>
    <row r="21193" spans="8:20" x14ac:dyDescent="0.25">
      <c r="H21193" s="155"/>
      <c r="I21193" s="152"/>
      <c r="J21193" s="152"/>
      <c r="K21193" s="156"/>
      <c r="L21193" s="156"/>
      <c r="M21193" s="157"/>
      <c r="N21193" s="158"/>
      <c r="O21193" s="153"/>
      <c r="P21193" s="153"/>
      <c r="Q21193" s="153"/>
      <c r="R21193" s="153"/>
      <c r="S21193" s="152"/>
      <c r="T21193" s="154"/>
    </row>
    <row r="21194" spans="8:20" x14ac:dyDescent="0.25">
      <c r="H21194" s="155"/>
      <c r="I21194" s="152"/>
      <c r="J21194" s="152"/>
      <c r="K21194" s="156"/>
      <c r="L21194" s="156"/>
      <c r="M21194" s="157"/>
      <c r="N21194" s="158"/>
      <c r="O21194" s="153"/>
      <c r="P21194" s="153"/>
      <c r="Q21194" s="153"/>
      <c r="R21194" s="153"/>
      <c r="S21194" s="152"/>
      <c r="T21194" s="154"/>
    </row>
    <row r="21195" spans="8:20" x14ac:dyDescent="0.25">
      <c r="H21195" s="155"/>
      <c r="I21195" s="152"/>
      <c r="J21195" s="152"/>
      <c r="K21195" s="156"/>
      <c r="L21195" s="156"/>
      <c r="M21195" s="157"/>
      <c r="N21195" s="158"/>
      <c r="O21195" s="153"/>
      <c r="P21195" s="153"/>
      <c r="Q21195" s="153"/>
      <c r="R21195" s="153"/>
      <c r="S21195" s="152"/>
      <c r="T21195" s="154"/>
    </row>
    <row r="21196" spans="8:20" x14ac:dyDescent="0.25">
      <c r="H21196" s="155"/>
      <c r="I21196" s="152"/>
      <c r="J21196" s="152"/>
      <c r="K21196" s="156"/>
      <c r="L21196" s="156"/>
      <c r="M21196" s="157"/>
      <c r="N21196" s="158"/>
      <c r="O21196" s="153"/>
      <c r="P21196" s="153"/>
      <c r="Q21196" s="153"/>
      <c r="R21196" s="153"/>
      <c r="S21196" s="152"/>
      <c r="T21196" s="154"/>
    </row>
    <row r="21197" spans="8:20" x14ac:dyDescent="0.25">
      <c r="H21197" s="155"/>
      <c r="I21197" s="152"/>
      <c r="J21197" s="152"/>
      <c r="K21197" s="156"/>
      <c r="L21197" s="156"/>
      <c r="M21197" s="157"/>
      <c r="N21197" s="158"/>
      <c r="O21197" s="153"/>
      <c r="P21197" s="153"/>
      <c r="Q21197" s="153"/>
      <c r="R21197" s="153"/>
      <c r="S21197" s="152"/>
      <c r="T21197" s="154"/>
    </row>
    <row r="21198" spans="8:20" x14ac:dyDescent="0.25">
      <c r="H21198" s="155"/>
      <c r="I21198" s="152"/>
      <c r="J21198" s="152"/>
      <c r="K21198" s="156"/>
      <c r="L21198" s="156"/>
      <c r="M21198" s="157"/>
      <c r="N21198" s="158"/>
      <c r="O21198" s="153"/>
      <c r="P21198" s="153"/>
      <c r="Q21198" s="153"/>
      <c r="R21198" s="153"/>
      <c r="S21198" s="152"/>
      <c r="T21198" s="154"/>
    </row>
    <row r="21199" spans="8:20" x14ac:dyDescent="0.25">
      <c r="H21199" s="155"/>
      <c r="I21199" s="152"/>
      <c r="J21199" s="152"/>
      <c r="K21199" s="156"/>
      <c r="L21199" s="156"/>
      <c r="M21199" s="157"/>
      <c r="N21199" s="158"/>
      <c r="O21199" s="153"/>
      <c r="P21199" s="153"/>
      <c r="Q21199" s="153"/>
      <c r="R21199" s="153"/>
      <c r="S21199" s="152"/>
      <c r="T21199" s="154"/>
    </row>
    <row r="21200" spans="8:20" x14ac:dyDescent="0.25">
      <c r="H21200" s="155"/>
      <c r="I21200" s="152"/>
      <c r="J21200" s="152"/>
      <c r="K21200" s="156"/>
      <c r="L21200" s="156"/>
      <c r="M21200" s="157"/>
      <c r="N21200" s="158"/>
      <c r="O21200" s="153"/>
      <c r="P21200" s="153"/>
      <c r="Q21200" s="153"/>
      <c r="R21200" s="153"/>
      <c r="S21200" s="152"/>
      <c r="T21200" s="154"/>
    </row>
    <row r="21201" spans="8:20" x14ac:dyDescent="0.25">
      <c r="H21201" s="155"/>
      <c r="I21201" s="152"/>
      <c r="J21201" s="152"/>
      <c r="K21201" s="156"/>
      <c r="L21201" s="156"/>
      <c r="M21201" s="157"/>
      <c r="N21201" s="158"/>
      <c r="O21201" s="153"/>
      <c r="P21201" s="153"/>
      <c r="Q21201" s="153"/>
      <c r="R21201" s="153"/>
      <c r="S21201" s="152"/>
      <c r="T21201" s="154"/>
    </row>
    <row r="21202" spans="8:20" x14ac:dyDescent="0.25">
      <c r="H21202" s="155"/>
      <c r="I21202" s="152"/>
      <c r="J21202" s="152"/>
      <c r="K21202" s="156"/>
      <c r="L21202" s="156"/>
      <c r="M21202" s="157"/>
      <c r="N21202" s="158"/>
      <c r="O21202" s="153"/>
      <c r="P21202" s="153"/>
      <c r="Q21202" s="153"/>
      <c r="R21202" s="153"/>
      <c r="S21202" s="152"/>
      <c r="T21202" s="154"/>
    </row>
    <row r="21203" spans="8:20" x14ac:dyDescent="0.25">
      <c r="H21203" s="155"/>
      <c r="I21203" s="152"/>
      <c r="J21203" s="152"/>
      <c r="K21203" s="156"/>
      <c r="L21203" s="156"/>
      <c r="M21203" s="157"/>
      <c r="N21203" s="158"/>
      <c r="O21203" s="153"/>
      <c r="P21203" s="153"/>
      <c r="Q21203" s="153"/>
      <c r="R21203" s="153"/>
      <c r="S21203" s="152"/>
      <c r="T21203" s="154"/>
    </row>
    <row r="21204" spans="8:20" x14ac:dyDescent="0.25">
      <c r="H21204" s="155"/>
      <c r="I21204" s="152"/>
      <c r="J21204" s="152"/>
      <c r="K21204" s="156"/>
      <c r="L21204" s="156"/>
      <c r="M21204" s="157"/>
      <c r="N21204" s="158"/>
      <c r="O21204" s="153"/>
      <c r="P21204" s="153"/>
      <c r="Q21204" s="153"/>
      <c r="R21204" s="153"/>
      <c r="S21204" s="152"/>
      <c r="T21204" s="154"/>
    </row>
    <row r="21205" spans="8:20" x14ac:dyDescent="0.25">
      <c r="H21205" s="155"/>
      <c r="I21205" s="152"/>
      <c r="J21205" s="152"/>
      <c r="K21205" s="156"/>
      <c r="L21205" s="156"/>
      <c r="M21205" s="157"/>
      <c r="N21205" s="158"/>
      <c r="O21205" s="153"/>
      <c r="P21205" s="153"/>
      <c r="Q21205" s="153"/>
      <c r="R21205" s="153"/>
      <c r="S21205" s="152"/>
      <c r="T21205" s="154"/>
    </row>
    <row r="21206" spans="8:20" x14ac:dyDescent="0.25">
      <c r="H21206" s="155"/>
      <c r="I21206" s="152"/>
      <c r="J21206" s="152"/>
      <c r="K21206" s="156"/>
      <c r="L21206" s="156"/>
      <c r="M21206" s="157"/>
      <c r="N21206" s="158"/>
      <c r="O21206" s="153"/>
      <c r="P21206" s="153"/>
      <c r="Q21206" s="153"/>
      <c r="R21206" s="153"/>
      <c r="S21206" s="152"/>
      <c r="T21206" s="154"/>
    </row>
    <row r="21207" spans="8:20" x14ac:dyDescent="0.25">
      <c r="H21207" s="155"/>
      <c r="I21207" s="152"/>
      <c r="J21207" s="152"/>
      <c r="K21207" s="156"/>
      <c r="L21207" s="156"/>
      <c r="M21207" s="157"/>
      <c r="N21207" s="158"/>
      <c r="O21207" s="153"/>
      <c r="P21207" s="153"/>
      <c r="Q21207" s="153"/>
      <c r="R21207" s="153"/>
      <c r="S21207" s="152"/>
      <c r="T21207" s="154"/>
    </row>
    <row r="21208" spans="8:20" x14ac:dyDescent="0.25">
      <c r="H21208" s="155"/>
      <c r="I21208" s="152"/>
      <c r="J21208" s="152"/>
      <c r="K21208" s="156"/>
      <c r="L21208" s="156"/>
      <c r="M21208" s="157"/>
      <c r="N21208" s="158"/>
      <c r="O21208" s="153"/>
      <c r="P21208" s="153"/>
      <c r="Q21208" s="153"/>
      <c r="R21208" s="153"/>
      <c r="S21208" s="152"/>
      <c r="T21208" s="154"/>
    </row>
    <row r="21209" spans="8:20" x14ac:dyDescent="0.25">
      <c r="H21209" s="155"/>
      <c r="I21209" s="152"/>
      <c r="J21209" s="152"/>
      <c r="K21209" s="156"/>
      <c r="L21209" s="156"/>
      <c r="M21209" s="157"/>
      <c r="N21209" s="158"/>
      <c r="O21209" s="153"/>
      <c r="P21209" s="153"/>
      <c r="Q21209" s="153"/>
      <c r="R21209" s="153"/>
      <c r="S21209" s="152"/>
      <c r="T21209" s="154"/>
    </row>
    <row r="21210" spans="8:20" x14ac:dyDescent="0.25">
      <c r="H21210" s="155"/>
      <c r="I21210" s="152"/>
      <c r="J21210" s="152"/>
      <c r="K21210" s="156"/>
      <c r="L21210" s="156"/>
      <c r="M21210" s="157"/>
      <c r="N21210" s="158"/>
      <c r="O21210" s="153"/>
      <c r="P21210" s="153"/>
      <c r="Q21210" s="153"/>
      <c r="R21210" s="153"/>
      <c r="S21210" s="152"/>
      <c r="T21210" s="154"/>
    </row>
    <row r="21211" spans="8:20" x14ac:dyDescent="0.25">
      <c r="H21211" s="155"/>
      <c r="I21211" s="152"/>
      <c r="J21211" s="152"/>
      <c r="K21211" s="156"/>
      <c r="L21211" s="156"/>
      <c r="M21211" s="157"/>
      <c r="N21211" s="158"/>
      <c r="O21211" s="153"/>
      <c r="P21211" s="153"/>
      <c r="Q21211" s="153"/>
      <c r="R21211" s="153"/>
      <c r="S21211" s="152"/>
      <c r="T21211" s="154"/>
    </row>
    <row r="21212" spans="8:20" x14ac:dyDescent="0.25">
      <c r="H21212" s="155"/>
      <c r="I21212" s="152"/>
      <c r="J21212" s="152"/>
      <c r="K21212" s="156"/>
      <c r="L21212" s="156"/>
      <c r="M21212" s="157"/>
      <c r="N21212" s="158"/>
      <c r="O21212" s="153"/>
      <c r="P21212" s="153"/>
      <c r="Q21212" s="153"/>
      <c r="R21212" s="153"/>
      <c r="S21212" s="152"/>
      <c r="T21212" s="154"/>
    </row>
    <row r="21213" spans="8:20" x14ac:dyDescent="0.25">
      <c r="H21213" s="155"/>
      <c r="I21213" s="152"/>
      <c r="J21213" s="152"/>
      <c r="K21213" s="156"/>
      <c r="L21213" s="156"/>
      <c r="M21213" s="157"/>
      <c r="N21213" s="158"/>
      <c r="O21213" s="153"/>
      <c r="P21213" s="153"/>
      <c r="Q21213" s="153"/>
      <c r="R21213" s="153"/>
      <c r="S21213" s="152"/>
      <c r="T21213" s="154"/>
    </row>
    <row r="21214" spans="8:20" x14ac:dyDescent="0.25">
      <c r="H21214" s="155"/>
      <c r="I21214" s="152"/>
      <c r="J21214" s="152"/>
      <c r="K21214" s="156"/>
      <c r="L21214" s="156"/>
      <c r="M21214" s="157"/>
      <c r="N21214" s="158"/>
      <c r="O21214" s="153"/>
      <c r="P21214" s="153"/>
      <c r="Q21214" s="153"/>
      <c r="R21214" s="153"/>
      <c r="S21214" s="152"/>
      <c r="T21214" s="154"/>
    </row>
    <row r="21215" spans="8:20" x14ac:dyDescent="0.25">
      <c r="H21215" s="155"/>
      <c r="I21215" s="152"/>
      <c r="J21215" s="152"/>
      <c r="K21215" s="156"/>
      <c r="L21215" s="156"/>
      <c r="M21215" s="157"/>
      <c r="N21215" s="158"/>
      <c r="O21215" s="153"/>
      <c r="P21215" s="153"/>
      <c r="Q21215" s="153"/>
      <c r="R21215" s="153"/>
      <c r="S21215" s="152"/>
      <c r="T21215" s="154"/>
    </row>
    <row r="21216" spans="8:20" x14ac:dyDescent="0.25">
      <c r="H21216" s="155"/>
      <c r="I21216" s="152"/>
      <c r="J21216" s="152"/>
      <c r="K21216" s="156"/>
      <c r="L21216" s="156"/>
      <c r="M21216" s="157"/>
      <c r="N21216" s="158"/>
      <c r="O21216" s="153"/>
      <c r="P21216" s="153"/>
      <c r="Q21216" s="153"/>
      <c r="R21216" s="153"/>
      <c r="S21216" s="152"/>
      <c r="T21216" s="154"/>
    </row>
    <row r="21217" spans="8:20" x14ac:dyDescent="0.25">
      <c r="H21217" s="155"/>
      <c r="I21217" s="152"/>
      <c r="J21217" s="152"/>
      <c r="K21217" s="156"/>
      <c r="L21217" s="156"/>
      <c r="M21217" s="157"/>
      <c r="N21217" s="158"/>
      <c r="O21217" s="153"/>
      <c r="P21217" s="153"/>
      <c r="Q21217" s="153"/>
      <c r="R21217" s="153"/>
      <c r="S21217" s="152"/>
      <c r="T21217" s="154"/>
    </row>
    <row r="21218" spans="8:20" x14ac:dyDescent="0.25">
      <c r="H21218" s="155"/>
      <c r="I21218" s="152"/>
      <c r="J21218" s="152"/>
      <c r="K21218" s="156"/>
      <c r="L21218" s="156"/>
      <c r="M21218" s="157"/>
      <c r="N21218" s="158"/>
      <c r="O21218" s="153"/>
      <c r="P21218" s="153"/>
      <c r="Q21218" s="153"/>
      <c r="R21218" s="153"/>
      <c r="S21218" s="152"/>
      <c r="T21218" s="154"/>
    </row>
    <row r="21219" spans="8:20" x14ac:dyDescent="0.25">
      <c r="H21219" s="155"/>
      <c r="I21219" s="152"/>
      <c r="J21219" s="152"/>
      <c r="K21219" s="156"/>
      <c r="L21219" s="156"/>
      <c r="M21219" s="157"/>
      <c r="N21219" s="158"/>
      <c r="O21219" s="153"/>
      <c r="P21219" s="153"/>
      <c r="Q21219" s="153"/>
      <c r="R21219" s="153"/>
      <c r="S21219" s="152"/>
      <c r="T21219" s="154"/>
    </row>
    <row r="21220" spans="8:20" x14ac:dyDescent="0.25">
      <c r="H21220" s="155"/>
      <c r="I21220" s="152"/>
      <c r="J21220" s="152"/>
      <c r="K21220" s="156"/>
      <c r="L21220" s="156"/>
      <c r="M21220" s="157"/>
      <c r="N21220" s="158"/>
      <c r="O21220" s="153"/>
      <c r="P21220" s="153"/>
      <c r="Q21220" s="153"/>
      <c r="R21220" s="153"/>
      <c r="S21220" s="152"/>
      <c r="T21220" s="154"/>
    </row>
    <row r="21221" spans="8:20" x14ac:dyDescent="0.25">
      <c r="H21221" s="155"/>
      <c r="I21221" s="152"/>
      <c r="J21221" s="152"/>
      <c r="K21221" s="156"/>
      <c r="L21221" s="156"/>
      <c r="M21221" s="157"/>
      <c r="N21221" s="158"/>
      <c r="O21221" s="153"/>
      <c r="P21221" s="153"/>
      <c r="Q21221" s="153"/>
      <c r="R21221" s="153"/>
      <c r="S21221" s="152"/>
      <c r="T21221" s="154"/>
    </row>
    <row r="21222" spans="8:20" x14ac:dyDescent="0.25">
      <c r="H21222" s="155"/>
      <c r="I21222" s="152"/>
      <c r="J21222" s="152"/>
      <c r="K21222" s="156"/>
      <c r="L21222" s="156"/>
      <c r="M21222" s="157"/>
      <c r="N21222" s="158"/>
      <c r="O21222" s="153"/>
      <c r="P21222" s="153"/>
      <c r="Q21222" s="153"/>
      <c r="R21222" s="153"/>
      <c r="S21222" s="152"/>
      <c r="T21222" s="154"/>
    </row>
    <row r="21223" spans="8:20" x14ac:dyDescent="0.25">
      <c r="H21223" s="155"/>
      <c r="I21223" s="152"/>
      <c r="J21223" s="152"/>
      <c r="K21223" s="156"/>
      <c r="L21223" s="156"/>
      <c r="M21223" s="157"/>
      <c r="N21223" s="158"/>
      <c r="O21223" s="153"/>
      <c r="P21223" s="153"/>
      <c r="Q21223" s="153"/>
      <c r="R21223" s="153"/>
      <c r="S21223" s="152"/>
      <c r="T21223" s="154"/>
    </row>
    <row r="21224" spans="8:20" x14ac:dyDescent="0.25">
      <c r="H21224" s="155"/>
      <c r="I21224" s="152"/>
      <c r="J21224" s="152"/>
      <c r="K21224" s="156"/>
      <c r="L21224" s="156"/>
      <c r="M21224" s="157"/>
      <c r="N21224" s="158"/>
      <c r="O21224" s="153"/>
      <c r="P21224" s="153"/>
      <c r="Q21224" s="153"/>
      <c r="R21224" s="153"/>
      <c r="S21224" s="152"/>
      <c r="T21224" s="154"/>
    </row>
    <row r="21225" spans="8:20" x14ac:dyDescent="0.25">
      <c r="H21225" s="155"/>
      <c r="I21225" s="152"/>
      <c r="J21225" s="152"/>
      <c r="K21225" s="156"/>
      <c r="L21225" s="156"/>
      <c r="M21225" s="157"/>
      <c r="N21225" s="158"/>
      <c r="O21225" s="153"/>
      <c r="P21225" s="153"/>
      <c r="Q21225" s="153"/>
      <c r="R21225" s="153"/>
      <c r="S21225" s="152"/>
      <c r="T21225" s="154"/>
    </row>
    <row r="21226" spans="8:20" x14ac:dyDescent="0.25">
      <c r="H21226" s="155"/>
      <c r="I21226" s="152"/>
      <c r="J21226" s="152"/>
      <c r="K21226" s="156"/>
      <c r="L21226" s="156"/>
      <c r="M21226" s="157"/>
      <c r="N21226" s="158"/>
      <c r="O21226" s="153"/>
      <c r="P21226" s="153"/>
      <c r="Q21226" s="153"/>
      <c r="R21226" s="153"/>
      <c r="S21226" s="152"/>
      <c r="T21226" s="154"/>
    </row>
    <row r="21227" spans="8:20" x14ac:dyDescent="0.25">
      <c r="H21227" s="155"/>
      <c r="I21227" s="152"/>
      <c r="J21227" s="152"/>
      <c r="K21227" s="156"/>
      <c r="L21227" s="156"/>
      <c r="M21227" s="157"/>
      <c r="N21227" s="158"/>
      <c r="O21227" s="153"/>
      <c r="P21227" s="153"/>
      <c r="Q21227" s="153"/>
      <c r="R21227" s="153"/>
      <c r="S21227" s="152"/>
      <c r="T21227" s="154"/>
    </row>
    <row r="21228" spans="8:20" x14ac:dyDescent="0.25">
      <c r="H21228" s="155"/>
      <c r="I21228" s="152"/>
      <c r="J21228" s="152"/>
      <c r="K21228" s="156"/>
      <c r="L21228" s="156"/>
      <c r="M21228" s="157"/>
      <c r="N21228" s="158"/>
      <c r="O21228" s="153"/>
      <c r="P21228" s="153"/>
      <c r="Q21228" s="153"/>
      <c r="R21228" s="153"/>
      <c r="S21228" s="152"/>
      <c r="T21228" s="154"/>
    </row>
    <row r="21229" spans="8:20" x14ac:dyDescent="0.25">
      <c r="H21229" s="155"/>
      <c r="I21229" s="152"/>
      <c r="J21229" s="152"/>
      <c r="K21229" s="156"/>
      <c r="L21229" s="156"/>
      <c r="M21229" s="157"/>
      <c r="N21229" s="158"/>
      <c r="O21229" s="153"/>
      <c r="P21229" s="153"/>
      <c r="Q21229" s="153"/>
      <c r="R21229" s="153"/>
      <c r="S21229" s="152"/>
      <c r="T21229" s="154"/>
    </row>
    <row r="21230" spans="8:20" x14ac:dyDescent="0.25">
      <c r="H21230" s="155"/>
      <c r="I21230" s="152"/>
      <c r="J21230" s="152"/>
      <c r="K21230" s="156"/>
      <c r="L21230" s="156"/>
      <c r="M21230" s="157"/>
      <c r="N21230" s="158"/>
      <c r="O21230" s="153"/>
      <c r="P21230" s="153"/>
      <c r="Q21230" s="153"/>
      <c r="R21230" s="153"/>
      <c r="S21230" s="152"/>
      <c r="T21230" s="154"/>
    </row>
    <row r="21231" spans="8:20" x14ac:dyDescent="0.25">
      <c r="H21231" s="155"/>
      <c r="I21231" s="152"/>
      <c r="J21231" s="152"/>
      <c r="K21231" s="156"/>
      <c r="L21231" s="156"/>
      <c r="M21231" s="157"/>
      <c r="N21231" s="158"/>
      <c r="O21231" s="153"/>
      <c r="P21231" s="153"/>
      <c r="Q21231" s="153"/>
      <c r="R21231" s="153"/>
      <c r="S21231" s="152"/>
      <c r="T21231" s="154"/>
    </row>
    <row r="21232" spans="8:20" x14ac:dyDescent="0.25">
      <c r="H21232" s="155"/>
      <c r="I21232" s="152"/>
      <c r="J21232" s="152"/>
      <c r="K21232" s="156"/>
      <c r="L21232" s="156"/>
      <c r="M21232" s="157"/>
      <c r="N21232" s="158"/>
      <c r="O21232" s="153"/>
      <c r="P21232" s="153"/>
      <c r="Q21232" s="153"/>
      <c r="R21232" s="153"/>
      <c r="S21232" s="152"/>
      <c r="T21232" s="154"/>
    </row>
    <row r="21233" spans="8:20" x14ac:dyDescent="0.25">
      <c r="H21233" s="155"/>
      <c r="I21233" s="152"/>
      <c r="J21233" s="152"/>
      <c r="K21233" s="156"/>
      <c r="L21233" s="156"/>
      <c r="M21233" s="157"/>
      <c r="N21233" s="158"/>
      <c r="O21233" s="153"/>
      <c r="P21233" s="153"/>
      <c r="Q21233" s="153"/>
      <c r="R21233" s="153"/>
      <c r="S21233" s="152"/>
      <c r="T21233" s="154"/>
    </row>
    <row r="21234" spans="8:20" x14ac:dyDescent="0.25">
      <c r="H21234" s="155"/>
      <c r="I21234" s="152"/>
      <c r="J21234" s="152"/>
      <c r="K21234" s="156"/>
      <c r="L21234" s="156"/>
      <c r="M21234" s="157"/>
      <c r="N21234" s="158"/>
      <c r="O21234" s="153"/>
      <c r="P21234" s="153"/>
      <c r="Q21234" s="153"/>
      <c r="R21234" s="153"/>
      <c r="S21234" s="152"/>
      <c r="T21234" s="154"/>
    </row>
    <row r="21235" spans="8:20" x14ac:dyDescent="0.25">
      <c r="H21235" s="155"/>
      <c r="I21235" s="152"/>
      <c r="J21235" s="152"/>
      <c r="K21235" s="156"/>
      <c r="L21235" s="156"/>
      <c r="M21235" s="157"/>
      <c r="N21235" s="158"/>
      <c r="O21235" s="153"/>
      <c r="P21235" s="153"/>
      <c r="Q21235" s="153"/>
      <c r="R21235" s="153"/>
      <c r="S21235" s="152"/>
      <c r="T21235" s="154"/>
    </row>
    <row r="21236" spans="8:20" x14ac:dyDescent="0.25">
      <c r="H21236" s="155"/>
      <c r="I21236" s="152"/>
      <c r="J21236" s="152"/>
      <c r="K21236" s="156"/>
      <c r="L21236" s="156"/>
      <c r="M21236" s="157"/>
      <c r="N21236" s="158"/>
      <c r="O21236" s="153"/>
      <c r="P21236" s="153"/>
      <c r="Q21236" s="153"/>
      <c r="R21236" s="153"/>
      <c r="S21236" s="152"/>
      <c r="T21236" s="154"/>
    </row>
    <row r="21237" spans="8:20" x14ac:dyDescent="0.25">
      <c r="H21237" s="155"/>
      <c r="I21237" s="152"/>
      <c r="J21237" s="152"/>
      <c r="K21237" s="156"/>
      <c r="L21237" s="156"/>
      <c r="M21237" s="157"/>
      <c r="N21237" s="158"/>
      <c r="O21237" s="153"/>
      <c r="P21237" s="153"/>
      <c r="Q21237" s="153"/>
      <c r="R21237" s="153"/>
      <c r="S21237" s="152"/>
      <c r="T21237" s="154"/>
    </row>
    <row r="21238" spans="8:20" x14ac:dyDescent="0.25">
      <c r="H21238" s="155"/>
      <c r="I21238" s="152"/>
      <c r="J21238" s="152"/>
      <c r="K21238" s="156"/>
      <c r="L21238" s="156"/>
      <c r="M21238" s="157"/>
      <c r="N21238" s="158"/>
      <c r="O21238" s="153"/>
      <c r="P21238" s="153"/>
      <c r="Q21238" s="153"/>
      <c r="R21238" s="153"/>
      <c r="S21238" s="152"/>
      <c r="T21238" s="154"/>
    </row>
    <row r="21239" spans="8:20" x14ac:dyDescent="0.25">
      <c r="H21239" s="155"/>
      <c r="I21239" s="152"/>
      <c r="J21239" s="152"/>
      <c r="K21239" s="156"/>
      <c r="L21239" s="156"/>
      <c r="M21239" s="157"/>
      <c r="N21239" s="158"/>
      <c r="O21239" s="153"/>
      <c r="P21239" s="153"/>
      <c r="Q21239" s="153"/>
      <c r="R21239" s="153"/>
      <c r="S21239" s="152"/>
      <c r="T21239" s="154"/>
    </row>
    <row r="21240" spans="8:20" x14ac:dyDescent="0.25">
      <c r="H21240" s="155"/>
      <c r="I21240" s="152"/>
      <c r="J21240" s="152"/>
      <c r="K21240" s="156"/>
      <c r="L21240" s="156"/>
      <c r="M21240" s="157"/>
      <c r="N21240" s="158"/>
      <c r="O21240" s="153"/>
      <c r="P21240" s="153"/>
      <c r="Q21240" s="153"/>
      <c r="R21240" s="153"/>
      <c r="S21240" s="152"/>
      <c r="T21240" s="154"/>
    </row>
    <row r="21241" spans="8:20" x14ac:dyDescent="0.25">
      <c r="H21241" s="155"/>
      <c r="I21241" s="152"/>
      <c r="J21241" s="152"/>
      <c r="K21241" s="156"/>
      <c r="L21241" s="156"/>
      <c r="M21241" s="157"/>
      <c r="N21241" s="158"/>
      <c r="O21241" s="153"/>
      <c r="P21241" s="153"/>
      <c r="Q21241" s="153"/>
      <c r="R21241" s="153"/>
      <c r="S21241" s="152"/>
      <c r="T21241" s="154"/>
    </row>
    <row r="21242" spans="8:20" x14ac:dyDescent="0.25">
      <c r="H21242" s="155"/>
      <c r="I21242" s="152"/>
      <c r="J21242" s="152"/>
      <c r="K21242" s="156"/>
      <c r="L21242" s="156"/>
      <c r="M21242" s="157"/>
      <c r="N21242" s="158"/>
      <c r="O21242" s="153"/>
      <c r="P21242" s="153"/>
      <c r="Q21242" s="153"/>
      <c r="R21242" s="153"/>
      <c r="S21242" s="152"/>
      <c r="T21242" s="154"/>
    </row>
    <row r="21243" spans="8:20" x14ac:dyDescent="0.25">
      <c r="H21243" s="155"/>
      <c r="I21243" s="152"/>
      <c r="J21243" s="152"/>
      <c r="K21243" s="156"/>
      <c r="L21243" s="156"/>
      <c r="M21243" s="157"/>
      <c r="N21243" s="158"/>
      <c r="O21243" s="153"/>
      <c r="P21243" s="153"/>
      <c r="Q21243" s="153"/>
      <c r="R21243" s="153"/>
      <c r="S21243" s="152"/>
      <c r="T21243" s="154"/>
    </row>
    <row r="21244" spans="8:20" x14ac:dyDescent="0.25">
      <c r="H21244" s="155"/>
      <c r="I21244" s="152"/>
      <c r="J21244" s="152"/>
      <c r="K21244" s="156"/>
      <c r="L21244" s="156"/>
      <c r="M21244" s="157"/>
      <c r="N21244" s="158"/>
      <c r="O21244" s="153"/>
      <c r="P21244" s="153"/>
      <c r="Q21244" s="153"/>
      <c r="R21244" s="153"/>
      <c r="S21244" s="152"/>
      <c r="T21244" s="154"/>
    </row>
    <row r="21245" spans="8:20" x14ac:dyDescent="0.25">
      <c r="H21245" s="155"/>
      <c r="I21245" s="152"/>
      <c r="J21245" s="152"/>
      <c r="K21245" s="156"/>
      <c r="L21245" s="156"/>
      <c r="M21245" s="157"/>
      <c r="N21245" s="158"/>
      <c r="O21245" s="153"/>
      <c r="P21245" s="153"/>
      <c r="Q21245" s="153"/>
      <c r="R21245" s="153"/>
      <c r="S21245" s="152"/>
      <c r="T21245" s="154"/>
    </row>
    <row r="21246" spans="8:20" x14ac:dyDescent="0.25">
      <c r="H21246" s="155"/>
      <c r="I21246" s="152"/>
      <c r="J21246" s="152"/>
      <c r="K21246" s="156"/>
      <c r="L21246" s="156"/>
      <c r="M21246" s="157"/>
      <c r="N21246" s="158"/>
      <c r="O21246" s="153"/>
      <c r="P21246" s="153"/>
      <c r="Q21246" s="153"/>
      <c r="R21246" s="153"/>
      <c r="S21246" s="152"/>
      <c r="T21246" s="154"/>
    </row>
    <row r="21247" spans="8:20" x14ac:dyDescent="0.25">
      <c r="H21247" s="155"/>
      <c r="I21247" s="152"/>
      <c r="J21247" s="152"/>
      <c r="K21247" s="156"/>
      <c r="L21247" s="156"/>
      <c r="M21247" s="157"/>
      <c r="N21247" s="158"/>
      <c r="O21247" s="153"/>
      <c r="P21247" s="153"/>
      <c r="Q21247" s="153"/>
      <c r="R21247" s="153"/>
      <c r="S21247" s="152"/>
      <c r="T21247" s="154"/>
    </row>
    <row r="21248" spans="8:20" x14ac:dyDescent="0.25">
      <c r="H21248" s="155"/>
      <c r="I21248" s="152"/>
      <c r="J21248" s="152"/>
      <c r="K21248" s="156"/>
      <c r="L21248" s="156"/>
      <c r="M21248" s="157"/>
      <c r="N21248" s="158"/>
      <c r="O21248" s="153"/>
      <c r="P21248" s="153"/>
      <c r="Q21248" s="153"/>
      <c r="R21248" s="153"/>
      <c r="S21248" s="152"/>
      <c r="T21248" s="154"/>
    </row>
    <row r="21249" spans="8:20" x14ac:dyDescent="0.25">
      <c r="H21249" s="155"/>
      <c r="I21249" s="152"/>
      <c r="J21249" s="152"/>
      <c r="K21249" s="156"/>
      <c r="L21249" s="156"/>
      <c r="M21249" s="157"/>
      <c r="N21249" s="158"/>
      <c r="O21249" s="153"/>
      <c r="P21249" s="153"/>
      <c r="Q21249" s="153"/>
      <c r="R21249" s="153"/>
      <c r="S21249" s="152"/>
      <c r="T21249" s="154"/>
    </row>
    <row r="21250" spans="8:20" x14ac:dyDescent="0.25">
      <c r="H21250" s="155"/>
      <c r="I21250" s="152"/>
      <c r="J21250" s="152"/>
      <c r="K21250" s="156"/>
      <c r="L21250" s="156"/>
      <c r="M21250" s="157"/>
      <c r="N21250" s="158"/>
      <c r="O21250" s="153"/>
      <c r="P21250" s="153"/>
      <c r="Q21250" s="153"/>
      <c r="R21250" s="153"/>
      <c r="S21250" s="152"/>
      <c r="T21250" s="154"/>
    </row>
    <row r="21251" spans="8:20" x14ac:dyDescent="0.25">
      <c r="H21251" s="155"/>
      <c r="I21251" s="152"/>
      <c r="J21251" s="152"/>
      <c r="K21251" s="156"/>
      <c r="L21251" s="156"/>
      <c r="M21251" s="157"/>
      <c r="N21251" s="158"/>
      <c r="O21251" s="153"/>
      <c r="P21251" s="153"/>
      <c r="Q21251" s="153"/>
      <c r="R21251" s="153"/>
      <c r="S21251" s="152"/>
      <c r="T21251" s="154"/>
    </row>
    <row r="21252" spans="8:20" x14ac:dyDescent="0.25">
      <c r="H21252" s="155"/>
      <c r="I21252" s="152"/>
      <c r="J21252" s="152"/>
      <c r="K21252" s="156"/>
      <c r="L21252" s="156"/>
      <c r="M21252" s="157"/>
      <c r="N21252" s="158"/>
      <c r="O21252" s="153"/>
      <c r="P21252" s="153"/>
      <c r="Q21252" s="153"/>
      <c r="R21252" s="153"/>
      <c r="S21252" s="152"/>
      <c r="T21252" s="154"/>
    </row>
    <row r="21253" spans="8:20" x14ac:dyDescent="0.25">
      <c r="H21253" s="155"/>
      <c r="I21253" s="152"/>
      <c r="J21253" s="152"/>
      <c r="K21253" s="156"/>
      <c r="L21253" s="156"/>
      <c r="M21253" s="157"/>
      <c r="N21253" s="158"/>
      <c r="O21253" s="153"/>
      <c r="P21253" s="153"/>
      <c r="Q21253" s="153"/>
      <c r="R21253" s="153"/>
      <c r="S21253" s="152"/>
      <c r="T21253" s="154"/>
    </row>
    <row r="21254" spans="8:20" x14ac:dyDescent="0.25">
      <c r="H21254" s="155"/>
      <c r="I21254" s="152"/>
      <c r="J21254" s="152"/>
      <c r="K21254" s="156"/>
      <c r="L21254" s="156"/>
      <c r="M21254" s="157"/>
      <c r="N21254" s="158"/>
      <c r="O21254" s="153"/>
      <c r="P21254" s="153"/>
      <c r="Q21254" s="153"/>
      <c r="R21254" s="153"/>
      <c r="S21254" s="152"/>
      <c r="T21254" s="154"/>
    </row>
    <row r="21255" spans="8:20" x14ac:dyDescent="0.25">
      <c r="H21255" s="155"/>
      <c r="I21255" s="152"/>
      <c r="J21255" s="152"/>
      <c r="K21255" s="156"/>
      <c r="L21255" s="156"/>
      <c r="M21255" s="157"/>
      <c r="N21255" s="158"/>
      <c r="O21255" s="153"/>
      <c r="P21255" s="153"/>
      <c r="Q21255" s="153"/>
      <c r="R21255" s="153"/>
      <c r="S21255" s="152"/>
      <c r="T21255" s="154"/>
    </row>
    <row r="21256" spans="8:20" x14ac:dyDescent="0.25">
      <c r="H21256" s="155"/>
      <c r="I21256" s="152"/>
      <c r="J21256" s="152"/>
      <c r="K21256" s="156"/>
      <c r="L21256" s="156"/>
      <c r="M21256" s="157"/>
      <c r="N21256" s="158"/>
      <c r="O21256" s="153"/>
      <c r="P21256" s="153"/>
      <c r="Q21256" s="153"/>
      <c r="R21256" s="153"/>
      <c r="S21256" s="152"/>
      <c r="T21256" s="154"/>
    </row>
    <row r="21257" spans="8:20" x14ac:dyDescent="0.25">
      <c r="H21257" s="155"/>
      <c r="I21257" s="152"/>
      <c r="J21257" s="152"/>
      <c r="K21257" s="156"/>
      <c r="L21257" s="156"/>
      <c r="M21257" s="157"/>
      <c r="N21257" s="158"/>
      <c r="O21257" s="153"/>
      <c r="P21257" s="153"/>
      <c r="Q21257" s="153"/>
      <c r="R21257" s="153"/>
      <c r="S21257" s="152"/>
      <c r="T21257" s="154"/>
    </row>
    <row r="21258" spans="8:20" x14ac:dyDescent="0.25">
      <c r="H21258" s="155"/>
      <c r="I21258" s="152"/>
      <c r="J21258" s="152"/>
      <c r="K21258" s="156"/>
      <c r="L21258" s="156"/>
      <c r="M21258" s="157"/>
      <c r="N21258" s="158"/>
      <c r="O21258" s="153"/>
      <c r="P21258" s="153"/>
      <c r="Q21258" s="153"/>
      <c r="R21258" s="153"/>
      <c r="S21258" s="152"/>
      <c r="T21258" s="154"/>
    </row>
    <row r="21259" spans="8:20" x14ac:dyDescent="0.25">
      <c r="H21259" s="155"/>
      <c r="I21259" s="152"/>
      <c r="J21259" s="152"/>
      <c r="K21259" s="156"/>
      <c r="L21259" s="156"/>
      <c r="M21259" s="157"/>
      <c r="N21259" s="158"/>
      <c r="O21259" s="153"/>
      <c r="P21259" s="153"/>
      <c r="Q21259" s="153"/>
      <c r="R21259" s="153"/>
      <c r="S21259" s="152"/>
      <c r="T21259" s="154"/>
    </row>
    <row r="21260" spans="8:20" x14ac:dyDescent="0.25">
      <c r="H21260" s="155"/>
      <c r="I21260" s="152"/>
      <c r="J21260" s="152"/>
      <c r="K21260" s="156"/>
      <c r="L21260" s="156"/>
      <c r="M21260" s="157"/>
      <c r="N21260" s="158"/>
      <c r="O21260" s="153"/>
      <c r="P21260" s="153"/>
      <c r="Q21260" s="153"/>
      <c r="R21260" s="153"/>
      <c r="S21260" s="152"/>
      <c r="T21260" s="154"/>
    </row>
    <row r="21261" spans="8:20" x14ac:dyDescent="0.25">
      <c r="H21261" s="155"/>
      <c r="I21261" s="152"/>
      <c r="J21261" s="152"/>
      <c r="K21261" s="156"/>
      <c r="L21261" s="156"/>
      <c r="M21261" s="157"/>
      <c r="N21261" s="158"/>
      <c r="O21261" s="153"/>
      <c r="P21261" s="153"/>
      <c r="Q21261" s="153"/>
      <c r="R21261" s="153"/>
      <c r="S21261" s="152"/>
      <c r="T21261" s="154"/>
    </row>
    <row r="21262" spans="8:20" x14ac:dyDescent="0.25">
      <c r="H21262" s="155"/>
      <c r="I21262" s="152"/>
      <c r="J21262" s="152"/>
      <c r="K21262" s="156"/>
      <c r="L21262" s="156"/>
      <c r="M21262" s="157"/>
      <c r="N21262" s="158"/>
      <c r="O21262" s="153"/>
      <c r="P21262" s="153"/>
      <c r="Q21262" s="153"/>
      <c r="R21262" s="153"/>
      <c r="S21262" s="152"/>
      <c r="T21262" s="154"/>
    </row>
    <row r="21263" spans="8:20" x14ac:dyDescent="0.25">
      <c r="H21263" s="155"/>
      <c r="I21263" s="152"/>
      <c r="J21263" s="152"/>
      <c r="K21263" s="156"/>
      <c r="L21263" s="156"/>
      <c r="M21263" s="157"/>
      <c r="N21263" s="158"/>
      <c r="O21263" s="153"/>
      <c r="P21263" s="153"/>
      <c r="Q21263" s="153"/>
      <c r="R21263" s="153"/>
      <c r="S21263" s="152"/>
      <c r="T21263" s="154"/>
    </row>
    <row r="21264" spans="8:20" x14ac:dyDescent="0.25">
      <c r="H21264" s="155"/>
      <c r="I21264" s="152"/>
      <c r="J21264" s="152"/>
      <c r="K21264" s="156"/>
      <c r="L21264" s="156"/>
      <c r="M21264" s="157"/>
      <c r="N21264" s="158"/>
      <c r="O21264" s="153"/>
      <c r="P21264" s="153"/>
      <c r="Q21264" s="153"/>
      <c r="R21264" s="153"/>
      <c r="S21264" s="152"/>
      <c r="T21264" s="154"/>
    </row>
    <row r="21265" spans="8:20" x14ac:dyDescent="0.25">
      <c r="H21265" s="155"/>
      <c r="I21265" s="152"/>
      <c r="J21265" s="152"/>
      <c r="K21265" s="156"/>
      <c r="L21265" s="156"/>
      <c r="M21265" s="157"/>
      <c r="N21265" s="158"/>
      <c r="O21265" s="153"/>
      <c r="P21265" s="153"/>
      <c r="Q21265" s="153"/>
      <c r="R21265" s="153"/>
      <c r="S21265" s="152"/>
      <c r="T21265" s="154"/>
    </row>
    <row r="21266" spans="8:20" x14ac:dyDescent="0.25">
      <c r="H21266" s="155"/>
      <c r="I21266" s="152"/>
      <c r="J21266" s="152"/>
      <c r="K21266" s="156"/>
      <c r="L21266" s="156"/>
      <c r="M21266" s="157"/>
      <c r="N21266" s="158"/>
      <c r="O21266" s="153"/>
      <c r="P21266" s="153"/>
      <c r="Q21266" s="153"/>
      <c r="R21266" s="153"/>
      <c r="S21266" s="152"/>
      <c r="T21266" s="154"/>
    </row>
    <row r="21267" spans="8:20" x14ac:dyDescent="0.25">
      <c r="H21267" s="155"/>
      <c r="I21267" s="152"/>
      <c r="J21267" s="152"/>
      <c r="K21267" s="156"/>
      <c r="L21267" s="156"/>
      <c r="M21267" s="157"/>
      <c r="N21267" s="158"/>
      <c r="O21267" s="153"/>
      <c r="P21267" s="153"/>
      <c r="Q21267" s="153"/>
      <c r="R21267" s="153"/>
      <c r="S21267" s="152"/>
      <c r="T21267" s="154"/>
    </row>
    <row r="21268" spans="8:20" x14ac:dyDescent="0.25">
      <c r="H21268" s="155"/>
      <c r="I21268" s="152"/>
      <c r="J21268" s="152"/>
      <c r="K21268" s="156"/>
      <c r="L21268" s="156"/>
      <c r="M21268" s="157"/>
      <c r="N21268" s="158"/>
      <c r="O21268" s="153"/>
      <c r="P21268" s="153"/>
      <c r="Q21268" s="153"/>
      <c r="R21268" s="153"/>
      <c r="S21268" s="152"/>
      <c r="T21268" s="154"/>
    </row>
    <row r="21269" spans="8:20" x14ac:dyDescent="0.25">
      <c r="H21269" s="155"/>
      <c r="I21269" s="152"/>
      <c r="J21269" s="152"/>
      <c r="K21269" s="156"/>
      <c r="L21269" s="156"/>
      <c r="M21269" s="157"/>
      <c r="N21269" s="158"/>
      <c r="O21269" s="153"/>
      <c r="P21269" s="153"/>
      <c r="Q21269" s="153"/>
      <c r="R21269" s="153"/>
      <c r="S21269" s="152"/>
      <c r="T21269" s="154"/>
    </row>
    <row r="21270" spans="8:20" x14ac:dyDescent="0.25">
      <c r="H21270" s="155"/>
      <c r="I21270" s="152"/>
      <c r="J21270" s="152"/>
      <c r="K21270" s="156"/>
      <c r="L21270" s="156"/>
      <c r="M21270" s="157"/>
      <c r="N21270" s="158"/>
      <c r="O21270" s="153"/>
      <c r="P21270" s="153"/>
      <c r="Q21270" s="153"/>
      <c r="R21270" s="153"/>
      <c r="S21270" s="152"/>
      <c r="T21270" s="154"/>
    </row>
    <row r="21271" spans="8:20" x14ac:dyDescent="0.25">
      <c r="H21271" s="155"/>
      <c r="I21271" s="152"/>
      <c r="J21271" s="152"/>
      <c r="K21271" s="156"/>
      <c r="L21271" s="156"/>
      <c r="M21271" s="157"/>
      <c r="N21271" s="158"/>
      <c r="O21271" s="153"/>
      <c r="P21271" s="153"/>
      <c r="Q21271" s="153"/>
      <c r="R21271" s="153"/>
      <c r="S21271" s="152"/>
      <c r="T21271" s="154"/>
    </row>
    <row r="21272" spans="8:20" x14ac:dyDescent="0.25">
      <c r="H21272" s="155"/>
      <c r="I21272" s="152"/>
      <c r="J21272" s="152"/>
      <c r="K21272" s="156"/>
      <c r="L21272" s="156"/>
      <c r="M21272" s="157"/>
      <c r="N21272" s="158"/>
      <c r="O21272" s="153"/>
      <c r="P21272" s="153"/>
      <c r="Q21272" s="153"/>
      <c r="R21272" s="153"/>
      <c r="S21272" s="152"/>
      <c r="T21272" s="154"/>
    </row>
    <row r="21273" spans="8:20" x14ac:dyDescent="0.25">
      <c r="H21273" s="155"/>
      <c r="I21273" s="152"/>
      <c r="J21273" s="152"/>
      <c r="K21273" s="156"/>
      <c r="L21273" s="156"/>
      <c r="M21273" s="157"/>
      <c r="N21273" s="158"/>
      <c r="O21273" s="153"/>
      <c r="P21273" s="153"/>
      <c r="Q21273" s="153"/>
      <c r="R21273" s="153"/>
      <c r="S21273" s="152"/>
      <c r="T21273" s="154"/>
    </row>
    <row r="21274" spans="8:20" x14ac:dyDescent="0.25">
      <c r="H21274" s="155"/>
      <c r="I21274" s="152"/>
      <c r="J21274" s="152"/>
      <c r="K21274" s="156"/>
      <c r="L21274" s="156"/>
      <c r="M21274" s="157"/>
      <c r="N21274" s="158"/>
      <c r="O21274" s="153"/>
      <c r="P21274" s="153"/>
      <c r="Q21274" s="153"/>
      <c r="R21274" s="153"/>
      <c r="S21274" s="152"/>
      <c r="T21274" s="154"/>
    </row>
    <row r="21275" spans="8:20" x14ac:dyDescent="0.25">
      <c r="H21275" s="155"/>
      <c r="I21275" s="152"/>
      <c r="J21275" s="152"/>
      <c r="K21275" s="156"/>
      <c r="L21275" s="156"/>
      <c r="M21275" s="157"/>
      <c r="N21275" s="158"/>
      <c r="O21275" s="153"/>
      <c r="P21275" s="153"/>
      <c r="Q21275" s="153"/>
      <c r="R21275" s="153"/>
      <c r="S21275" s="152"/>
      <c r="T21275" s="154"/>
    </row>
    <row r="21276" spans="8:20" x14ac:dyDescent="0.25">
      <c r="H21276" s="155"/>
      <c r="I21276" s="152"/>
      <c r="J21276" s="152"/>
      <c r="K21276" s="156"/>
      <c r="L21276" s="156"/>
      <c r="M21276" s="157"/>
      <c r="N21276" s="158"/>
      <c r="O21276" s="153"/>
      <c r="P21276" s="153"/>
      <c r="Q21276" s="153"/>
      <c r="R21276" s="153"/>
      <c r="S21276" s="152"/>
      <c r="T21276" s="154"/>
    </row>
    <row r="21277" spans="8:20" x14ac:dyDescent="0.25">
      <c r="H21277" s="155"/>
      <c r="I21277" s="152"/>
      <c r="J21277" s="152"/>
      <c r="K21277" s="156"/>
      <c r="L21277" s="156"/>
      <c r="M21277" s="157"/>
      <c r="N21277" s="158"/>
      <c r="O21277" s="153"/>
      <c r="P21277" s="153"/>
      <c r="Q21277" s="153"/>
      <c r="R21277" s="153"/>
      <c r="S21277" s="152"/>
      <c r="T21277" s="154"/>
    </row>
    <row r="21278" spans="8:20" x14ac:dyDescent="0.25">
      <c r="H21278" s="155"/>
      <c r="I21278" s="152"/>
      <c r="J21278" s="152"/>
      <c r="K21278" s="156"/>
      <c r="L21278" s="156"/>
      <c r="M21278" s="157"/>
      <c r="N21278" s="158"/>
      <c r="O21278" s="153"/>
      <c r="P21278" s="153"/>
      <c r="Q21278" s="153"/>
      <c r="R21278" s="153"/>
      <c r="S21278" s="152"/>
      <c r="T21278" s="154"/>
    </row>
    <row r="21279" spans="8:20" x14ac:dyDescent="0.25">
      <c r="H21279" s="155"/>
      <c r="I21279" s="152"/>
      <c r="J21279" s="152"/>
      <c r="K21279" s="156"/>
      <c r="L21279" s="156"/>
      <c r="M21279" s="157"/>
      <c r="N21279" s="158"/>
      <c r="O21279" s="153"/>
      <c r="P21279" s="153"/>
      <c r="Q21279" s="153"/>
      <c r="R21279" s="153"/>
      <c r="S21279" s="152"/>
      <c r="T21279" s="154"/>
    </row>
    <row r="21280" spans="8:20" x14ac:dyDescent="0.25">
      <c r="H21280" s="155"/>
      <c r="I21280" s="152"/>
      <c r="J21280" s="152"/>
      <c r="K21280" s="156"/>
      <c r="L21280" s="156"/>
      <c r="M21280" s="157"/>
      <c r="N21280" s="158"/>
      <c r="O21280" s="153"/>
      <c r="P21280" s="153"/>
      <c r="Q21280" s="153"/>
      <c r="R21280" s="153"/>
      <c r="S21280" s="152"/>
      <c r="T21280" s="154"/>
    </row>
    <row r="21281" spans="8:20" x14ac:dyDescent="0.25">
      <c r="H21281" s="155"/>
      <c r="I21281" s="152"/>
      <c r="J21281" s="152"/>
      <c r="K21281" s="156"/>
      <c r="L21281" s="156"/>
      <c r="M21281" s="157"/>
      <c r="N21281" s="158"/>
      <c r="O21281" s="153"/>
      <c r="P21281" s="153"/>
      <c r="Q21281" s="153"/>
      <c r="R21281" s="153"/>
      <c r="S21281" s="152"/>
      <c r="T21281" s="154"/>
    </row>
    <row r="21282" spans="8:20" x14ac:dyDescent="0.25">
      <c r="H21282" s="155"/>
      <c r="I21282" s="152"/>
      <c r="J21282" s="152"/>
      <c r="K21282" s="156"/>
      <c r="L21282" s="156"/>
      <c r="M21282" s="157"/>
      <c r="N21282" s="158"/>
      <c r="O21282" s="153"/>
      <c r="P21282" s="153"/>
      <c r="Q21282" s="153"/>
      <c r="R21282" s="153"/>
      <c r="S21282" s="152"/>
      <c r="T21282" s="154"/>
    </row>
    <row r="21283" spans="8:20" x14ac:dyDescent="0.25">
      <c r="H21283" s="155"/>
      <c r="I21283" s="152"/>
      <c r="J21283" s="152"/>
      <c r="K21283" s="156"/>
      <c r="L21283" s="156"/>
      <c r="M21283" s="157"/>
      <c r="N21283" s="158"/>
      <c r="O21283" s="153"/>
      <c r="P21283" s="153"/>
      <c r="Q21283" s="153"/>
      <c r="R21283" s="153"/>
      <c r="S21283" s="152"/>
      <c r="T21283" s="154"/>
    </row>
    <row r="21284" spans="8:20" x14ac:dyDescent="0.25">
      <c r="H21284" s="155"/>
      <c r="I21284" s="152"/>
      <c r="J21284" s="152"/>
      <c r="K21284" s="156"/>
      <c r="L21284" s="156"/>
      <c r="M21284" s="157"/>
      <c r="N21284" s="158"/>
      <c r="O21284" s="153"/>
      <c r="P21284" s="153"/>
      <c r="Q21284" s="153"/>
      <c r="R21284" s="153"/>
      <c r="S21284" s="152"/>
      <c r="T21284" s="154"/>
    </row>
    <row r="21285" spans="8:20" x14ac:dyDescent="0.25">
      <c r="H21285" s="155"/>
      <c r="I21285" s="152"/>
      <c r="J21285" s="152"/>
      <c r="K21285" s="156"/>
      <c r="L21285" s="156"/>
      <c r="M21285" s="157"/>
      <c r="N21285" s="158"/>
      <c r="O21285" s="153"/>
      <c r="P21285" s="153"/>
      <c r="Q21285" s="153"/>
      <c r="R21285" s="153"/>
      <c r="S21285" s="152"/>
      <c r="T21285" s="154"/>
    </row>
    <row r="21286" spans="8:20" x14ac:dyDescent="0.25">
      <c r="H21286" s="155"/>
      <c r="I21286" s="152"/>
      <c r="J21286" s="152"/>
      <c r="K21286" s="156"/>
      <c r="L21286" s="156"/>
      <c r="M21286" s="157"/>
      <c r="N21286" s="158"/>
      <c r="O21286" s="153"/>
      <c r="P21286" s="153"/>
      <c r="Q21286" s="153"/>
      <c r="R21286" s="153"/>
      <c r="S21286" s="152"/>
      <c r="T21286" s="154"/>
    </row>
    <row r="21287" spans="8:20" x14ac:dyDescent="0.25">
      <c r="H21287" s="155"/>
      <c r="I21287" s="152"/>
      <c r="J21287" s="152"/>
      <c r="K21287" s="156"/>
      <c r="L21287" s="156"/>
      <c r="M21287" s="157"/>
      <c r="N21287" s="158"/>
      <c r="O21287" s="153"/>
      <c r="P21287" s="153"/>
      <c r="Q21287" s="153"/>
      <c r="R21287" s="153"/>
      <c r="S21287" s="152"/>
      <c r="T21287" s="154"/>
    </row>
    <row r="21288" spans="8:20" x14ac:dyDescent="0.25">
      <c r="H21288" s="155"/>
      <c r="I21288" s="152"/>
      <c r="J21288" s="152"/>
      <c r="K21288" s="156"/>
      <c r="L21288" s="156"/>
      <c r="M21288" s="157"/>
      <c r="N21288" s="158"/>
      <c r="O21288" s="153"/>
      <c r="P21288" s="153"/>
      <c r="Q21288" s="153"/>
      <c r="R21288" s="153"/>
      <c r="S21288" s="152"/>
      <c r="T21288" s="154"/>
    </row>
    <row r="21289" spans="8:20" x14ac:dyDescent="0.25">
      <c r="H21289" s="155"/>
      <c r="I21289" s="152"/>
      <c r="J21289" s="152"/>
      <c r="K21289" s="156"/>
      <c r="L21289" s="156"/>
      <c r="M21289" s="157"/>
      <c r="N21289" s="158"/>
      <c r="O21289" s="153"/>
      <c r="P21289" s="153"/>
      <c r="Q21289" s="153"/>
      <c r="R21289" s="153"/>
      <c r="S21289" s="152"/>
      <c r="T21289" s="154"/>
    </row>
    <row r="21290" spans="8:20" x14ac:dyDescent="0.25">
      <c r="H21290" s="155"/>
      <c r="I21290" s="152"/>
      <c r="J21290" s="152"/>
      <c r="K21290" s="156"/>
      <c r="L21290" s="156"/>
      <c r="M21290" s="157"/>
      <c r="N21290" s="158"/>
      <c r="O21290" s="153"/>
      <c r="P21290" s="153"/>
      <c r="Q21290" s="153"/>
      <c r="R21290" s="153"/>
      <c r="S21290" s="152"/>
      <c r="T21290" s="154"/>
    </row>
    <row r="21291" spans="8:20" x14ac:dyDescent="0.25">
      <c r="H21291" s="155"/>
      <c r="I21291" s="152"/>
      <c r="J21291" s="152"/>
      <c r="K21291" s="156"/>
      <c r="L21291" s="156"/>
      <c r="M21291" s="157"/>
      <c r="N21291" s="158"/>
      <c r="O21291" s="153"/>
      <c r="P21291" s="153"/>
      <c r="Q21291" s="153"/>
      <c r="R21291" s="153"/>
      <c r="S21291" s="152"/>
      <c r="T21291" s="154"/>
    </row>
    <row r="21292" spans="8:20" x14ac:dyDescent="0.25">
      <c r="H21292" s="155"/>
      <c r="I21292" s="152"/>
      <c r="J21292" s="152"/>
      <c r="K21292" s="156"/>
      <c r="L21292" s="156"/>
      <c r="M21292" s="157"/>
      <c r="N21292" s="158"/>
      <c r="O21292" s="153"/>
      <c r="P21292" s="153"/>
      <c r="Q21292" s="153"/>
      <c r="R21292" s="153"/>
      <c r="S21292" s="152"/>
      <c r="T21292" s="154"/>
    </row>
    <row r="21293" spans="8:20" x14ac:dyDescent="0.25">
      <c r="H21293" s="155"/>
      <c r="I21293" s="152"/>
      <c r="J21293" s="152"/>
      <c r="K21293" s="156"/>
      <c r="L21293" s="156"/>
      <c r="M21293" s="157"/>
      <c r="N21293" s="158"/>
      <c r="O21293" s="153"/>
      <c r="P21293" s="153"/>
      <c r="Q21293" s="153"/>
      <c r="R21293" s="153"/>
      <c r="S21293" s="152"/>
      <c r="T21293" s="154"/>
    </row>
    <row r="21294" spans="8:20" x14ac:dyDescent="0.25">
      <c r="H21294" s="155"/>
      <c r="I21294" s="152"/>
      <c r="J21294" s="152"/>
      <c r="K21294" s="156"/>
      <c r="L21294" s="156"/>
      <c r="M21294" s="157"/>
      <c r="N21294" s="158"/>
      <c r="O21294" s="153"/>
      <c r="P21294" s="153"/>
      <c r="Q21294" s="153"/>
      <c r="R21294" s="153"/>
      <c r="S21294" s="152"/>
      <c r="T21294" s="154"/>
    </row>
    <row r="21295" spans="8:20" x14ac:dyDescent="0.25">
      <c r="H21295" s="155"/>
      <c r="I21295" s="152"/>
      <c r="J21295" s="152"/>
      <c r="K21295" s="156"/>
      <c r="L21295" s="156"/>
      <c r="M21295" s="157"/>
      <c r="N21295" s="158"/>
      <c r="O21295" s="153"/>
      <c r="P21295" s="153"/>
      <c r="Q21295" s="153"/>
      <c r="R21295" s="153"/>
      <c r="S21295" s="152"/>
      <c r="T21295" s="154"/>
    </row>
    <row r="21296" spans="8:20" x14ac:dyDescent="0.25">
      <c r="H21296" s="155"/>
      <c r="I21296" s="152"/>
      <c r="J21296" s="152"/>
      <c r="K21296" s="156"/>
      <c r="L21296" s="156"/>
      <c r="M21296" s="157"/>
      <c r="N21296" s="158"/>
      <c r="O21296" s="153"/>
      <c r="P21296" s="153"/>
      <c r="Q21296" s="153"/>
      <c r="R21296" s="153"/>
      <c r="S21296" s="152"/>
      <c r="T21296" s="154"/>
    </row>
    <row r="21297" spans="8:20" x14ac:dyDescent="0.25">
      <c r="H21297" s="155"/>
      <c r="I21297" s="152"/>
      <c r="J21297" s="152"/>
      <c r="K21297" s="156"/>
      <c r="L21297" s="156"/>
      <c r="M21297" s="157"/>
      <c r="N21297" s="158"/>
      <c r="O21297" s="153"/>
      <c r="P21297" s="153"/>
      <c r="Q21297" s="153"/>
      <c r="R21297" s="153"/>
      <c r="S21297" s="152"/>
      <c r="T21297" s="154"/>
    </row>
    <row r="21298" spans="8:20" x14ac:dyDescent="0.25">
      <c r="H21298" s="155"/>
      <c r="I21298" s="152"/>
      <c r="J21298" s="152"/>
      <c r="K21298" s="156"/>
      <c r="L21298" s="156"/>
      <c r="M21298" s="157"/>
      <c r="N21298" s="158"/>
      <c r="O21298" s="153"/>
      <c r="P21298" s="153"/>
      <c r="Q21298" s="153"/>
      <c r="R21298" s="153"/>
      <c r="S21298" s="152"/>
      <c r="T21298" s="154"/>
    </row>
    <row r="21299" spans="8:20" x14ac:dyDescent="0.25">
      <c r="H21299" s="155"/>
      <c r="I21299" s="152"/>
      <c r="J21299" s="152"/>
      <c r="K21299" s="156"/>
      <c r="L21299" s="156"/>
      <c r="M21299" s="157"/>
      <c r="N21299" s="158"/>
      <c r="O21299" s="153"/>
      <c r="P21299" s="153"/>
      <c r="Q21299" s="153"/>
      <c r="R21299" s="153"/>
      <c r="S21299" s="152"/>
      <c r="T21299" s="154"/>
    </row>
    <row r="21300" spans="8:20" x14ac:dyDescent="0.25">
      <c r="H21300" s="155"/>
      <c r="I21300" s="152"/>
      <c r="J21300" s="152"/>
      <c r="K21300" s="156"/>
      <c r="L21300" s="156"/>
      <c r="M21300" s="157"/>
      <c r="N21300" s="158"/>
      <c r="O21300" s="153"/>
      <c r="P21300" s="153"/>
      <c r="Q21300" s="153"/>
      <c r="R21300" s="153"/>
      <c r="S21300" s="152"/>
      <c r="T21300" s="154"/>
    </row>
    <row r="21301" spans="8:20" x14ac:dyDescent="0.25">
      <c r="H21301" s="155"/>
      <c r="I21301" s="152"/>
      <c r="J21301" s="152"/>
      <c r="K21301" s="156"/>
      <c r="L21301" s="156"/>
      <c r="M21301" s="157"/>
      <c r="N21301" s="158"/>
      <c r="O21301" s="153"/>
      <c r="P21301" s="153"/>
      <c r="Q21301" s="153"/>
      <c r="R21301" s="153"/>
      <c r="S21301" s="152"/>
      <c r="T21301" s="154"/>
    </row>
    <row r="21302" spans="8:20" x14ac:dyDescent="0.25">
      <c r="H21302" s="155"/>
      <c r="I21302" s="152"/>
      <c r="J21302" s="152"/>
      <c r="K21302" s="156"/>
      <c r="L21302" s="156"/>
      <c r="M21302" s="157"/>
      <c r="N21302" s="158"/>
      <c r="O21302" s="153"/>
      <c r="P21302" s="153"/>
      <c r="Q21302" s="153"/>
      <c r="R21302" s="153"/>
      <c r="S21302" s="152"/>
      <c r="T21302" s="154"/>
    </row>
    <row r="21303" spans="8:20" x14ac:dyDescent="0.25">
      <c r="H21303" s="155"/>
      <c r="I21303" s="152"/>
      <c r="J21303" s="152"/>
      <c r="K21303" s="156"/>
      <c r="L21303" s="156"/>
      <c r="M21303" s="157"/>
      <c r="N21303" s="158"/>
      <c r="O21303" s="153"/>
      <c r="P21303" s="153"/>
      <c r="Q21303" s="153"/>
      <c r="R21303" s="153"/>
      <c r="S21303" s="152"/>
      <c r="T21303" s="154"/>
    </row>
    <row r="21304" spans="8:20" x14ac:dyDescent="0.25">
      <c r="H21304" s="155"/>
      <c r="I21304" s="152"/>
      <c r="J21304" s="152"/>
      <c r="K21304" s="156"/>
      <c r="L21304" s="156"/>
      <c r="M21304" s="157"/>
      <c r="N21304" s="158"/>
      <c r="O21304" s="153"/>
      <c r="P21304" s="153"/>
      <c r="Q21304" s="153"/>
      <c r="R21304" s="153"/>
      <c r="S21304" s="152"/>
      <c r="T21304" s="154"/>
    </row>
    <row r="21305" spans="8:20" x14ac:dyDescent="0.25">
      <c r="H21305" s="155"/>
      <c r="I21305" s="152"/>
      <c r="J21305" s="152"/>
      <c r="K21305" s="156"/>
      <c r="L21305" s="156"/>
      <c r="M21305" s="157"/>
      <c r="N21305" s="158"/>
      <c r="O21305" s="153"/>
      <c r="P21305" s="153"/>
      <c r="Q21305" s="153"/>
      <c r="R21305" s="153"/>
      <c r="S21305" s="152"/>
      <c r="T21305" s="154"/>
    </row>
    <row r="21306" spans="8:20" x14ac:dyDescent="0.25">
      <c r="H21306" s="155"/>
      <c r="I21306" s="152"/>
      <c r="J21306" s="152"/>
      <c r="K21306" s="156"/>
      <c r="L21306" s="156"/>
      <c r="M21306" s="157"/>
      <c r="N21306" s="158"/>
      <c r="O21306" s="153"/>
      <c r="P21306" s="153"/>
      <c r="Q21306" s="153"/>
      <c r="R21306" s="153"/>
      <c r="S21306" s="152"/>
      <c r="T21306" s="154"/>
    </row>
    <row r="21307" spans="8:20" x14ac:dyDescent="0.25">
      <c r="H21307" s="155"/>
      <c r="I21307" s="152"/>
      <c r="J21307" s="152"/>
      <c r="K21307" s="156"/>
      <c r="L21307" s="156"/>
      <c r="M21307" s="157"/>
      <c r="N21307" s="158"/>
      <c r="O21307" s="153"/>
      <c r="P21307" s="153"/>
      <c r="Q21307" s="153"/>
      <c r="R21307" s="153"/>
      <c r="S21307" s="152"/>
      <c r="T21307" s="154"/>
    </row>
    <row r="21308" spans="8:20" x14ac:dyDescent="0.25">
      <c r="H21308" s="155"/>
      <c r="I21308" s="152"/>
      <c r="J21308" s="152"/>
      <c r="K21308" s="156"/>
      <c r="L21308" s="156"/>
      <c r="M21308" s="157"/>
      <c r="N21308" s="158"/>
      <c r="O21308" s="153"/>
      <c r="P21308" s="153"/>
      <c r="Q21308" s="153"/>
      <c r="R21308" s="153"/>
      <c r="S21308" s="152"/>
      <c r="T21308" s="154"/>
    </row>
    <row r="21309" spans="8:20" x14ac:dyDescent="0.25">
      <c r="H21309" s="155"/>
      <c r="I21309" s="152"/>
      <c r="J21309" s="152"/>
      <c r="K21309" s="156"/>
      <c r="L21309" s="156"/>
      <c r="M21309" s="157"/>
      <c r="N21309" s="158"/>
      <c r="O21309" s="153"/>
      <c r="P21309" s="153"/>
      <c r="Q21309" s="153"/>
      <c r="R21309" s="153"/>
      <c r="S21309" s="152"/>
      <c r="T21309" s="154"/>
    </row>
    <row r="21310" spans="8:20" x14ac:dyDescent="0.25">
      <c r="H21310" s="155"/>
      <c r="I21310" s="152"/>
      <c r="J21310" s="152"/>
      <c r="K21310" s="156"/>
      <c r="L21310" s="156"/>
      <c r="M21310" s="157"/>
      <c r="N21310" s="158"/>
      <c r="O21310" s="153"/>
      <c r="P21310" s="153"/>
      <c r="Q21310" s="153"/>
      <c r="R21310" s="153"/>
      <c r="S21310" s="152"/>
      <c r="T21310" s="154"/>
    </row>
    <row r="21311" spans="8:20" x14ac:dyDescent="0.25">
      <c r="H21311" s="155"/>
      <c r="I21311" s="152"/>
      <c r="J21311" s="152"/>
      <c r="K21311" s="156"/>
      <c r="L21311" s="156"/>
      <c r="M21311" s="157"/>
      <c r="N21311" s="158"/>
      <c r="O21311" s="153"/>
      <c r="P21311" s="153"/>
      <c r="Q21311" s="153"/>
      <c r="R21311" s="153"/>
      <c r="S21311" s="152"/>
      <c r="T21311" s="154"/>
    </row>
    <row r="21312" spans="8:20" x14ac:dyDescent="0.25">
      <c r="H21312" s="155"/>
      <c r="I21312" s="152"/>
      <c r="J21312" s="152"/>
      <c r="K21312" s="156"/>
      <c r="L21312" s="156"/>
      <c r="M21312" s="157"/>
      <c r="N21312" s="158"/>
      <c r="O21312" s="153"/>
      <c r="P21312" s="153"/>
      <c r="Q21312" s="153"/>
      <c r="R21312" s="153"/>
      <c r="S21312" s="152"/>
      <c r="T21312" s="154"/>
    </row>
    <row r="21313" spans="8:20" x14ac:dyDescent="0.25">
      <c r="H21313" s="155"/>
      <c r="I21313" s="152"/>
      <c r="J21313" s="152"/>
      <c r="K21313" s="156"/>
      <c r="L21313" s="156"/>
      <c r="M21313" s="157"/>
      <c r="N21313" s="158"/>
      <c r="O21313" s="153"/>
      <c r="P21313" s="153"/>
      <c r="Q21313" s="153"/>
      <c r="R21313" s="153"/>
      <c r="S21313" s="152"/>
      <c r="T21313" s="154"/>
    </row>
    <row r="21314" spans="8:20" x14ac:dyDescent="0.25">
      <c r="H21314" s="155"/>
      <c r="I21314" s="152"/>
      <c r="J21314" s="152"/>
      <c r="K21314" s="156"/>
      <c r="L21314" s="156"/>
      <c r="M21314" s="157"/>
      <c r="N21314" s="158"/>
      <c r="O21314" s="153"/>
      <c r="P21314" s="153"/>
      <c r="Q21314" s="153"/>
      <c r="R21314" s="153"/>
      <c r="S21314" s="152"/>
      <c r="T21314" s="154"/>
    </row>
    <row r="21315" spans="8:20" x14ac:dyDescent="0.25">
      <c r="H21315" s="155"/>
      <c r="I21315" s="152"/>
      <c r="J21315" s="152"/>
      <c r="K21315" s="156"/>
      <c r="L21315" s="156"/>
      <c r="M21315" s="157"/>
      <c r="N21315" s="158"/>
      <c r="O21315" s="153"/>
      <c r="P21315" s="153"/>
      <c r="Q21315" s="153"/>
      <c r="R21315" s="153"/>
      <c r="S21315" s="152"/>
      <c r="T21315" s="154"/>
    </row>
    <row r="21316" spans="8:20" x14ac:dyDescent="0.25">
      <c r="H21316" s="155"/>
      <c r="I21316" s="152"/>
      <c r="J21316" s="152"/>
      <c r="K21316" s="156"/>
      <c r="L21316" s="156"/>
      <c r="M21316" s="157"/>
      <c r="N21316" s="158"/>
      <c r="O21316" s="153"/>
      <c r="P21316" s="153"/>
      <c r="Q21316" s="153"/>
      <c r="R21316" s="153"/>
      <c r="S21316" s="152"/>
      <c r="T21316" s="154"/>
    </row>
    <row r="21317" spans="8:20" x14ac:dyDescent="0.25">
      <c r="H21317" s="155"/>
      <c r="I21317" s="152"/>
      <c r="J21317" s="152"/>
      <c r="K21317" s="156"/>
      <c r="L21317" s="156"/>
      <c r="M21317" s="157"/>
      <c r="N21317" s="158"/>
      <c r="O21317" s="153"/>
      <c r="P21317" s="153"/>
      <c r="Q21317" s="153"/>
      <c r="R21317" s="153"/>
      <c r="S21317" s="152"/>
      <c r="T21317" s="154"/>
    </row>
    <row r="21318" spans="8:20" x14ac:dyDescent="0.25">
      <c r="H21318" s="155"/>
      <c r="I21318" s="152"/>
      <c r="J21318" s="152"/>
      <c r="K21318" s="156"/>
      <c r="L21318" s="156"/>
      <c r="M21318" s="157"/>
      <c r="N21318" s="158"/>
      <c r="O21318" s="153"/>
      <c r="P21318" s="153"/>
      <c r="Q21318" s="153"/>
      <c r="R21318" s="153"/>
      <c r="S21318" s="152"/>
      <c r="T21318" s="154"/>
    </row>
    <row r="21319" spans="8:20" x14ac:dyDescent="0.25">
      <c r="H21319" s="155"/>
      <c r="I21319" s="152"/>
      <c r="J21319" s="152"/>
      <c r="K21319" s="156"/>
      <c r="L21319" s="156"/>
      <c r="M21319" s="157"/>
      <c r="N21319" s="158"/>
      <c r="O21319" s="153"/>
      <c r="P21319" s="153"/>
      <c r="Q21319" s="153"/>
      <c r="R21319" s="153"/>
      <c r="S21319" s="152"/>
      <c r="T21319" s="154"/>
    </row>
    <row r="21320" spans="8:20" x14ac:dyDescent="0.25">
      <c r="H21320" s="155"/>
      <c r="I21320" s="152"/>
      <c r="J21320" s="152"/>
      <c r="K21320" s="156"/>
      <c r="L21320" s="156"/>
      <c r="M21320" s="157"/>
      <c r="N21320" s="158"/>
      <c r="O21320" s="153"/>
      <c r="P21320" s="153"/>
      <c r="Q21320" s="153"/>
      <c r="R21320" s="153"/>
      <c r="S21320" s="152"/>
      <c r="T21320" s="154"/>
    </row>
    <row r="21321" spans="8:20" x14ac:dyDescent="0.25">
      <c r="H21321" s="155"/>
      <c r="I21321" s="152"/>
      <c r="J21321" s="152"/>
      <c r="K21321" s="156"/>
      <c r="L21321" s="156"/>
      <c r="M21321" s="157"/>
      <c r="N21321" s="158"/>
      <c r="O21321" s="153"/>
      <c r="P21321" s="153"/>
      <c r="Q21321" s="153"/>
      <c r="R21321" s="153"/>
      <c r="S21321" s="152"/>
      <c r="T21321" s="154"/>
    </row>
    <row r="21322" spans="8:20" x14ac:dyDescent="0.25">
      <c r="H21322" s="155"/>
      <c r="I21322" s="152"/>
      <c r="J21322" s="152"/>
      <c r="K21322" s="156"/>
      <c r="L21322" s="156"/>
      <c r="M21322" s="157"/>
      <c r="N21322" s="158"/>
      <c r="O21322" s="153"/>
      <c r="P21322" s="153"/>
      <c r="Q21322" s="153"/>
      <c r="R21322" s="153"/>
      <c r="S21322" s="152"/>
      <c r="T21322" s="154"/>
    </row>
    <row r="21323" spans="8:20" x14ac:dyDescent="0.25">
      <c r="H21323" s="155"/>
      <c r="I21323" s="152"/>
      <c r="J21323" s="152"/>
      <c r="K21323" s="156"/>
      <c r="L21323" s="156"/>
      <c r="M21323" s="157"/>
      <c r="N21323" s="158"/>
      <c r="O21323" s="153"/>
      <c r="P21323" s="153"/>
      <c r="Q21323" s="153"/>
      <c r="R21323" s="153"/>
      <c r="S21323" s="152"/>
      <c r="T21323" s="154"/>
    </row>
    <row r="21324" spans="8:20" x14ac:dyDescent="0.25">
      <c r="H21324" s="155"/>
      <c r="I21324" s="152"/>
      <c r="J21324" s="152"/>
      <c r="K21324" s="156"/>
      <c r="L21324" s="156"/>
      <c r="M21324" s="157"/>
      <c r="N21324" s="158"/>
      <c r="O21324" s="153"/>
      <c r="P21324" s="153"/>
      <c r="Q21324" s="153"/>
      <c r="R21324" s="153"/>
      <c r="S21324" s="152"/>
      <c r="T21324" s="154"/>
    </row>
    <row r="21325" spans="8:20" x14ac:dyDescent="0.25">
      <c r="H21325" s="155"/>
      <c r="I21325" s="152"/>
      <c r="J21325" s="152"/>
      <c r="K21325" s="156"/>
      <c r="L21325" s="156"/>
      <c r="M21325" s="157"/>
      <c r="N21325" s="158"/>
      <c r="O21325" s="153"/>
      <c r="P21325" s="153"/>
      <c r="Q21325" s="153"/>
      <c r="R21325" s="153"/>
      <c r="S21325" s="152"/>
      <c r="T21325" s="154"/>
    </row>
    <row r="21326" spans="8:20" x14ac:dyDescent="0.25">
      <c r="H21326" s="155"/>
      <c r="I21326" s="152"/>
      <c r="J21326" s="152"/>
      <c r="K21326" s="156"/>
      <c r="L21326" s="156"/>
      <c r="M21326" s="157"/>
      <c r="N21326" s="158"/>
      <c r="O21326" s="153"/>
      <c r="P21326" s="153"/>
      <c r="Q21326" s="153"/>
      <c r="R21326" s="153"/>
      <c r="S21326" s="152"/>
      <c r="T21326" s="154"/>
    </row>
    <row r="21327" spans="8:20" x14ac:dyDescent="0.25">
      <c r="H21327" s="155"/>
      <c r="I21327" s="152"/>
      <c r="J21327" s="152"/>
      <c r="K21327" s="156"/>
      <c r="L21327" s="156"/>
      <c r="M21327" s="157"/>
      <c r="N21327" s="158"/>
      <c r="O21327" s="153"/>
      <c r="P21327" s="153"/>
      <c r="Q21327" s="153"/>
      <c r="R21327" s="153"/>
      <c r="S21327" s="152"/>
      <c r="T21327" s="154"/>
    </row>
    <row r="21328" spans="8:20" x14ac:dyDescent="0.25">
      <c r="H21328" s="155"/>
      <c r="I21328" s="152"/>
      <c r="J21328" s="152"/>
      <c r="K21328" s="156"/>
      <c r="L21328" s="156"/>
      <c r="M21328" s="157"/>
      <c r="N21328" s="158"/>
      <c r="O21328" s="153"/>
      <c r="P21328" s="153"/>
      <c r="Q21328" s="153"/>
      <c r="R21328" s="153"/>
      <c r="S21328" s="152"/>
      <c r="T21328" s="154"/>
    </row>
    <row r="21329" spans="8:20" x14ac:dyDescent="0.25">
      <c r="H21329" s="155"/>
      <c r="I21329" s="152"/>
      <c r="J21329" s="152"/>
      <c r="K21329" s="156"/>
      <c r="L21329" s="156"/>
      <c r="M21329" s="157"/>
      <c r="N21329" s="158"/>
      <c r="O21329" s="153"/>
      <c r="P21329" s="153"/>
      <c r="Q21329" s="153"/>
      <c r="R21329" s="153"/>
      <c r="S21329" s="152"/>
      <c r="T21329" s="154"/>
    </row>
    <row r="21330" spans="8:20" x14ac:dyDescent="0.25">
      <c r="H21330" s="155"/>
      <c r="I21330" s="152"/>
      <c r="J21330" s="152"/>
      <c r="K21330" s="156"/>
      <c r="L21330" s="156"/>
      <c r="M21330" s="157"/>
      <c r="N21330" s="158"/>
      <c r="O21330" s="153"/>
      <c r="P21330" s="153"/>
      <c r="Q21330" s="153"/>
      <c r="R21330" s="153"/>
      <c r="S21330" s="152"/>
      <c r="T21330" s="154"/>
    </row>
    <row r="21331" spans="8:20" x14ac:dyDescent="0.25">
      <c r="H21331" s="155"/>
      <c r="I21331" s="152"/>
      <c r="J21331" s="152"/>
      <c r="K21331" s="156"/>
      <c r="L21331" s="156"/>
      <c r="M21331" s="157"/>
      <c r="N21331" s="158"/>
      <c r="O21331" s="153"/>
      <c r="P21331" s="153"/>
      <c r="Q21331" s="153"/>
      <c r="R21331" s="153"/>
      <c r="S21331" s="152"/>
      <c r="T21331" s="154"/>
    </row>
    <row r="21332" spans="8:20" x14ac:dyDescent="0.25">
      <c r="H21332" s="155"/>
      <c r="I21332" s="152"/>
      <c r="J21332" s="152"/>
      <c r="K21332" s="156"/>
      <c r="L21332" s="156"/>
      <c r="M21332" s="157"/>
      <c r="N21332" s="158"/>
      <c r="O21332" s="153"/>
      <c r="P21332" s="153"/>
      <c r="Q21332" s="153"/>
      <c r="R21332" s="153"/>
      <c r="S21332" s="152"/>
      <c r="T21332" s="154"/>
    </row>
    <row r="21333" spans="8:20" x14ac:dyDescent="0.25">
      <c r="H21333" s="155"/>
      <c r="I21333" s="152"/>
      <c r="J21333" s="152"/>
      <c r="K21333" s="156"/>
      <c r="L21333" s="156"/>
      <c r="M21333" s="157"/>
      <c r="N21333" s="158"/>
      <c r="O21333" s="153"/>
      <c r="P21333" s="153"/>
      <c r="Q21333" s="153"/>
      <c r="R21333" s="153"/>
      <c r="S21333" s="152"/>
      <c r="T21333" s="154"/>
    </row>
    <row r="21334" spans="8:20" x14ac:dyDescent="0.25">
      <c r="H21334" s="155"/>
      <c r="I21334" s="152"/>
      <c r="J21334" s="152"/>
      <c r="K21334" s="156"/>
      <c r="L21334" s="156"/>
      <c r="M21334" s="157"/>
      <c r="N21334" s="158"/>
      <c r="O21334" s="153"/>
      <c r="P21334" s="153"/>
      <c r="Q21334" s="153"/>
      <c r="R21334" s="153"/>
      <c r="S21334" s="152"/>
      <c r="T21334" s="154"/>
    </row>
    <row r="21335" spans="8:20" x14ac:dyDescent="0.25">
      <c r="H21335" s="155"/>
      <c r="I21335" s="152"/>
      <c r="J21335" s="152"/>
      <c r="K21335" s="156"/>
      <c r="L21335" s="156"/>
      <c r="M21335" s="157"/>
      <c r="N21335" s="158"/>
      <c r="O21335" s="153"/>
      <c r="P21335" s="153"/>
      <c r="Q21335" s="153"/>
      <c r="R21335" s="153"/>
      <c r="S21335" s="152"/>
      <c r="T21335" s="154"/>
    </row>
    <row r="21336" spans="8:20" x14ac:dyDescent="0.25">
      <c r="H21336" s="155"/>
      <c r="I21336" s="152"/>
      <c r="J21336" s="152"/>
      <c r="K21336" s="156"/>
      <c r="L21336" s="156"/>
      <c r="M21336" s="157"/>
      <c r="N21336" s="158"/>
      <c r="O21336" s="153"/>
      <c r="P21336" s="153"/>
      <c r="Q21336" s="153"/>
      <c r="R21336" s="153"/>
      <c r="S21336" s="152"/>
      <c r="T21336" s="154"/>
    </row>
    <row r="21337" spans="8:20" x14ac:dyDescent="0.25">
      <c r="H21337" s="155"/>
      <c r="I21337" s="152"/>
      <c r="J21337" s="152"/>
      <c r="K21337" s="156"/>
      <c r="L21337" s="156"/>
      <c r="M21337" s="157"/>
      <c r="N21337" s="158"/>
      <c r="O21337" s="153"/>
      <c r="P21337" s="153"/>
      <c r="Q21337" s="153"/>
      <c r="R21337" s="153"/>
      <c r="S21337" s="152"/>
      <c r="T21337" s="154"/>
    </row>
    <row r="21338" spans="8:20" x14ac:dyDescent="0.25">
      <c r="H21338" s="155"/>
      <c r="I21338" s="152"/>
      <c r="J21338" s="152"/>
      <c r="K21338" s="156"/>
      <c r="L21338" s="156"/>
      <c r="M21338" s="157"/>
      <c r="N21338" s="158"/>
      <c r="O21338" s="153"/>
      <c r="P21338" s="153"/>
      <c r="Q21338" s="153"/>
      <c r="R21338" s="153"/>
      <c r="S21338" s="152"/>
      <c r="T21338" s="154"/>
    </row>
    <row r="21339" spans="8:20" x14ac:dyDescent="0.25">
      <c r="H21339" s="155"/>
      <c r="I21339" s="152"/>
      <c r="J21339" s="152"/>
      <c r="K21339" s="156"/>
      <c r="L21339" s="156"/>
      <c r="M21339" s="157"/>
      <c r="N21339" s="158"/>
      <c r="O21339" s="153"/>
      <c r="P21339" s="153"/>
      <c r="Q21339" s="153"/>
      <c r="R21339" s="153"/>
      <c r="S21339" s="152"/>
      <c r="T21339" s="154"/>
    </row>
    <row r="21340" spans="8:20" x14ac:dyDescent="0.25">
      <c r="H21340" s="155"/>
      <c r="I21340" s="152"/>
      <c r="J21340" s="152"/>
      <c r="K21340" s="156"/>
      <c r="L21340" s="156"/>
      <c r="M21340" s="157"/>
      <c r="N21340" s="158"/>
      <c r="O21340" s="153"/>
      <c r="P21340" s="153"/>
      <c r="Q21340" s="153"/>
      <c r="R21340" s="153"/>
      <c r="S21340" s="152"/>
      <c r="T21340" s="154"/>
    </row>
    <row r="21341" spans="8:20" x14ac:dyDescent="0.25">
      <c r="H21341" s="155"/>
      <c r="I21341" s="152"/>
      <c r="J21341" s="152"/>
      <c r="K21341" s="156"/>
      <c r="L21341" s="156"/>
      <c r="M21341" s="157"/>
      <c r="N21341" s="158"/>
      <c r="O21341" s="153"/>
      <c r="P21341" s="153"/>
      <c r="Q21341" s="153"/>
      <c r="R21341" s="153"/>
      <c r="S21341" s="152"/>
      <c r="T21341" s="154"/>
    </row>
    <row r="21342" spans="8:20" x14ac:dyDescent="0.25">
      <c r="H21342" s="155"/>
      <c r="I21342" s="152"/>
      <c r="J21342" s="152"/>
      <c r="K21342" s="156"/>
      <c r="L21342" s="156"/>
      <c r="M21342" s="157"/>
      <c r="N21342" s="158"/>
      <c r="O21342" s="153"/>
      <c r="P21342" s="153"/>
      <c r="Q21342" s="153"/>
      <c r="R21342" s="153"/>
      <c r="S21342" s="152"/>
      <c r="T21342" s="154"/>
    </row>
    <row r="21343" spans="8:20" x14ac:dyDescent="0.25">
      <c r="H21343" s="155"/>
      <c r="I21343" s="152"/>
      <c r="J21343" s="152"/>
      <c r="K21343" s="156"/>
      <c r="L21343" s="156"/>
      <c r="M21343" s="157"/>
      <c r="N21343" s="158"/>
      <c r="O21343" s="153"/>
      <c r="P21343" s="153"/>
      <c r="Q21343" s="153"/>
      <c r="R21343" s="153"/>
      <c r="S21343" s="152"/>
      <c r="T21343" s="154"/>
    </row>
    <row r="21344" spans="8:20" x14ac:dyDescent="0.25">
      <c r="H21344" s="155"/>
      <c r="I21344" s="152"/>
      <c r="J21344" s="152"/>
      <c r="K21344" s="156"/>
      <c r="L21344" s="156"/>
      <c r="M21344" s="157"/>
      <c r="N21344" s="158"/>
      <c r="O21344" s="153"/>
      <c r="P21344" s="153"/>
      <c r="Q21344" s="153"/>
      <c r="R21344" s="153"/>
      <c r="S21344" s="152"/>
      <c r="T21344" s="154"/>
    </row>
    <row r="21345" spans="8:20" x14ac:dyDescent="0.25">
      <c r="H21345" s="155"/>
      <c r="I21345" s="152"/>
      <c r="J21345" s="152"/>
      <c r="K21345" s="156"/>
      <c r="L21345" s="156"/>
      <c r="M21345" s="157"/>
      <c r="N21345" s="158"/>
      <c r="O21345" s="153"/>
      <c r="P21345" s="153"/>
      <c r="Q21345" s="153"/>
      <c r="R21345" s="153"/>
      <c r="S21345" s="152"/>
      <c r="T21345" s="154"/>
    </row>
    <row r="21346" spans="8:20" x14ac:dyDescent="0.25">
      <c r="H21346" s="155"/>
      <c r="I21346" s="152"/>
      <c r="J21346" s="152"/>
      <c r="K21346" s="156"/>
      <c r="L21346" s="156"/>
      <c r="M21346" s="157"/>
      <c r="N21346" s="158"/>
      <c r="O21346" s="153"/>
      <c r="P21346" s="153"/>
      <c r="Q21346" s="153"/>
      <c r="R21346" s="153"/>
      <c r="S21346" s="152"/>
      <c r="T21346" s="154"/>
    </row>
    <row r="21347" spans="8:20" x14ac:dyDescent="0.25">
      <c r="H21347" s="155"/>
      <c r="I21347" s="152"/>
      <c r="J21347" s="152"/>
      <c r="K21347" s="156"/>
      <c r="L21347" s="156"/>
      <c r="M21347" s="157"/>
      <c r="N21347" s="158"/>
      <c r="O21347" s="153"/>
      <c r="P21347" s="153"/>
      <c r="Q21347" s="153"/>
      <c r="R21347" s="153"/>
      <c r="S21347" s="152"/>
      <c r="T21347" s="154"/>
    </row>
    <row r="21348" spans="8:20" x14ac:dyDescent="0.25">
      <c r="H21348" s="155"/>
      <c r="I21348" s="152"/>
      <c r="J21348" s="152"/>
      <c r="K21348" s="156"/>
      <c r="L21348" s="156"/>
      <c r="M21348" s="157"/>
      <c r="N21348" s="158"/>
      <c r="O21348" s="153"/>
      <c r="P21348" s="153"/>
      <c r="Q21348" s="153"/>
      <c r="R21348" s="153"/>
      <c r="S21348" s="152"/>
      <c r="T21348" s="154"/>
    </row>
    <row r="21349" spans="8:20" x14ac:dyDescent="0.25">
      <c r="H21349" s="155"/>
      <c r="I21349" s="152"/>
      <c r="J21349" s="152"/>
      <c r="K21349" s="156"/>
      <c r="L21349" s="156"/>
      <c r="M21349" s="157"/>
      <c r="N21349" s="158"/>
      <c r="O21349" s="153"/>
      <c r="P21349" s="153"/>
      <c r="Q21349" s="153"/>
      <c r="R21349" s="153"/>
      <c r="S21349" s="152"/>
      <c r="T21349" s="154"/>
    </row>
    <row r="21350" spans="8:20" x14ac:dyDescent="0.25">
      <c r="H21350" s="155"/>
      <c r="I21350" s="152"/>
      <c r="J21350" s="152"/>
      <c r="K21350" s="156"/>
      <c r="L21350" s="156"/>
      <c r="M21350" s="157"/>
      <c r="N21350" s="158"/>
      <c r="O21350" s="153"/>
      <c r="P21350" s="153"/>
      <c r="Q21350" s="153"/>
      <c r="R21350" s="153"/>
      <c r="S21350" s="152"/>
      <c r="T21350" s="154"/>
    </row>
    <row r="21351" spans="8:20" x14ac:dyDescent="0.25">
      <c r="H21351" s="155"/>
      <c r="I21351" s="152"/>
      <c r="J21351" s="152"/>
      <c r="K21351" s="156"/>
      <c r="L21351" s="156"/>
      <c r="M21351" s="157"/>
      <c r="N21351" s="158"/>
      <c r="O21351" s="153"/>
      <c r="P21351" s="153"/>
      <c r="Q21351" s="153"/>
      <c r="R21351" s="153"/>
      <c r="S21351" s="152"/>
      <c r="T21351" s="154"/>
    </row>
    <row r="21352" spans="8:20" x14ac:dyDescent="0.25">
      <c r="H21352" s="155"/>
      <c r="I21352" s="152"/>
      <c r="J21352" s="152"/>
      <c r="K21352" s="156"/>
      <c r="L21352" s="156"/>
      <c r="M21352" s="157"/>
      <c r="N21352" s="158"/>
      <c r="O21352" s="153"/>
      <c r="P21352" s="153"/>
      <c r="Q21352" s="153"/>
      <c r="R21352" s="153"/>
      <c r="S21352" s="152"/>
      <c r="T21352" s="154"/>
    </row>
    <row r="21353" spans="8:20" x14ac:dyDescent="0.25">
      <c r="H21353" s="155"/>
      <c r="I21353" s="152"/>
      <c r="J21353" s="152"/>
      <c r="K21353" s="156"/>
      <c r="L21353" s="156"/>
      <c r="M21353" s="157"/>
      <c r="N21353" s="158"/>
      <c r="O21353" s="153"/>
      <c r="P21353" s="153"/>
      <c r="Q21353" s="153"/>
      <c r="R21353" s="153"/>
      <c r="S21353" s="152"/>
      <c r="T21353" s="154"/>
    </row>
    <row r="21354" spans="8:20" x14ac:dyDescent="0.25">
      <c r="H21354" s="155"/>
      <c r="I21354" s="152"/>
      <c r="J21354" s="152"/>
      <c r="K21354" s="156"/>
      <c r="L21354" s="156"/>
      <c r="M21354" s="157"/>
      <c r="N21354" s="158"/>
      <c r="O21354" s="153"/>
      <c r="P21354" s="153"/>
      <c r="Q21354" s="153"/>
      <c r="R21354" s="153"/>
      <c r="S21354" s="152"/>
      <c r="T21354" s="154"/>
    </row>
    <row r="21355" spans="8:20" x14ac:dyDescent="0.25">
      <c r="H21355" s="155"/>
      <c r="I21355" s="152"/>
      <c r="J21355" s="152"/>
      <c r="K21355" s="156"/>
      <c r="L21355" s="156"/>
      <c r="M21355" s="157"/>
      <c r="N21355" s="158"/>
      <c r="O21355" s="153"/>
      <c r="P21355" s="153"/>
      <c r="Q21355" s="153"/>
      <c r="R21355" s="153"/>
      <c r="S21355" s="152"/>
      <c r="T21355" s="154"/>
    </row>
    <row r="21356" spans="8:20" x14ac:dyDescent="0.25">
      <c r="H21356" s="155"/>
      <c r="I21356" s="152"/>
      <c r="J21356" s="152"/>
      <c r="K21356" s="156"/>
      <c r="L21356" s="156"/>
      <c r="M21356" s="157"/>
      <c r="N21356" s="158"/>
      <c r="O21356" s="153"/>
      <c r="P21356" s="153"/>
      <c r="Q21356" s="153"/>
      <c r="R21356" s="153"/>
      <c r="S21356" s="152"/>
      <c r="T21356" s="154"/>
    </row>
    <row r="21357" spans="8:20" x14ac:dyDescent="0.25">
      <c r="H21357" s="155"/>
      <c r="I21357" s="152"/>
      <c r="J21357" s="152"/>
      <c r="K21357" s="156"/>
      <c r="L21357" s="156"/>
      <c r="M21357" s="157"/>
      <c r="N21357" s="158"/>
      <c r="O21357" s="153"/>
      <c r="P21357" s="153"/>
      <c r="Q21357" s="153"/>
      <c r="R21357" s="153"/>
      <c r="S21357" s="152"/>
      <c r="T21357" s="154"/>
    </row>
    <row r="21358" spans="8:20" x14ac:dyDescent="0.25">
      <c r="H21358" s="155"/>
      <c r="I21358" s="152"/>
      <c r="J21358" s="152"/>
      <c r="K21358" s="156"/>
      <c r="L21358" s="156"/>
      <c r="M21358" s="157"/>
      <c r="N21358" s="158"/>
      <c r="O21358" s="153"/>
      <c r="P21358" s="153"/>
      <c r="Q21358" s="153"/>
      <c r="R21358" s="153"/>
      <c r="S21358" s="152"/>
      <c r="T21358" s="154"/>
    </row>
    <row r="21359" spans="8:20" x14ac:dyDescent="0.25">
      <c r="H21359" s="155"/>
      <c r="I21359" s="152"/>
      <c r="J21359" s="152"/>
      <c r="K21359" s="156"/>
      <c r="L21359" s="156"/>
      <c r="M21359" s="157"/>
      <c r="N21359" s="158"/>
      <c r="O21359" s="153"/>
      <c r="P21359" s="153"/>
      <c r="Q21359" s="153"/>
      <c r="R21359" s="153"/>
      <c r="S21359" s="152"/>
      <c r="T21359" s="154"/>
    </row>
    <row r="21360" spans="8:20" x14ac:dyDescent="0.25">
      <c r="H21360" s="155"/>
      <c r="I21360" s="152"/>
      <c r="J21360" s="152"/>
      <c r="K21360" s="156"/>
      <c r="L21360" s="156"/>
      <c r="M21360" s="157"/>
      <c r="N21360" s="158"/>
      <c r="O21360" s="153"/>
      <c r="P21360" s="153"/>
      <c r="Q21360" s="153"/>
      <c r="R21360" s="153"/>
      <c r="S21360" s="152"/>
      <c r="T21360" s="154"/>
    </row>
    <row r="21361" spans="8:20" x14ac:dyDescent="0.25">
      <c r="H21361" s="155"/>
      <c r="I21361" s="152"/>
      <c r="J21361" s="152"/>
      <c r="K21361" s="156"/>
      <c r="L21361" s="156"/>
      <c r="M21361" s="157"/>
      <c r="N21361" s="158"/>
      <c r="O21361" s="153"/>
      <c r="P21361" s="153"/>
      <c r="Q21361" s="153"/>
      <c r="R21361" s="153"/>
      <c r="S21361" s="152"/>
      <c r="T21361" s="154"/>
    </row>
    <row r="21362" spans="8:20" x14ac:dyDescent="0.25">
      <c r="H21362" s="155"/>
      <c r="I21362" s="152"/>
      <c r="J21362" s="152"/>
      <c r="K21362" s="156"/>
      <c r="L21362" s="156"/>
      <c r="M21362" s="157"/>
      <c r="N21362" s="158"/>
      <c r="O21362" s="153"/>
      <c r="P21362" s="153"/>
      <c r="Q21362" s="153"/>
      <c r="R21362" s="153"/>
      <c r="S21362" s="152"/>
      <c r="T21362" s="154"/>
    </row>
    <row r="21363" spans="8:20" x14ac:dyDescent="0.25">
      <c r="H21363" s="155"/>
      <c r="I21363" s="152"/>
      <c r="J21363" s="152"/>
      <c r="K21363" s="156"/>
      <c r="L21363" s="156"/>
      <c r="M21363" s="157"/>
      <c r="N21363" s="158"/>
      <c r="O21363" s="153"/>
      <c r="P21363" s="153"/>
      <c r="Q21363" s="153"/>
      <c r="R21363" s="153"/>
      <c r="S21363" s="152"/>
      <c r="T21363" s="154"/>
    </row>
    <row r="21364" spans="8:20" x14ac:dyDescent="0.25">
      <c r="H21364" s="155"/>
      <c r="I21364" s="152"/>
      <c r="J21364" s="152"/>
      <c r="K21364" s="156"/>
      <c r="L21364" s="156"/>
      <c r="M21364" s="157"/>
      <c r="N21364" s="158"/>
      <c r="O21364" s="153"/>
      <c r="P21364" s="153"/>
      <c r="Q21364" s="153"/>
      <c r="R21364" s="153"/>
      <c r="S21364" s="152"/>
      <c r="T21364" s="154"/>
    </row>
    <row r="21365" spans="8:20" x14ac:dyDescent="0.25">
      <c r="H21365" s="155"/>
      <c r="I21365" s="152"/>
      <c r="J21365" s="152"/>
      <c r="K21365" s="156"/>
      <c r="L21365" s="156"/>
      <c r="M21365" s="157"/>
      <c r="N21365" s="158"/>
      <c r="O21365" s="153"/>
      <c r="P21365" s="153"/>
      <c r="Q21365" s="153"/>
      <c r="R21365" s="153"/>
      <c r="S21365" s="152"/>
      <c r="T21365" s="154"/>
    </row>
    <row r="21366" spans="8:20" x14ac:dyDescent="0.25">
      <c r="H21366" s="155"/>
      <c r="I21366" s="152"/>
      <c r="J21366" s="152"/>
      <c r="K21366" s="156"/>
      <c r="L21366" s="156"/>
      <c r="M21366" s="157"/>
      <c r="N21366" s="158"/>
      <c r="O21366" s="153"/>
      <c r="P21366" s="153"/>
      <c r="Q21366" s="153"/>
      <c r="R21366" s="153"/>
      <c r="S21366" s="152"/>
      <c r="T21366" s="154"/>
    </row>
    <row r="21367" spans="8:20" x14ac:dyDescent="0.25">
      <c r="H21367" s="155"/>
      <c r="I21367" s="152"/>
      <c r="J21367" s="152"/>
      <c r="K21367" s="156"/>
      <c r="L21367" s="156"/>
      <c r="M21367" s="157"/>
      <c r="N21367" s="158"/>
      <c r="O21367" s="153"/>
      <c r="P21367" s="153"/>
      <c r="Q21367" s="153"/>
      <c r="R21367" s="153"/>
      <c r="S21367" s="152"/>
      <c r="T21367" s="154"/>
    </row>
    <row r="21368" spans="8:20" x14ac:dyDescent="0.25">
      <c r="H21368" s="155"/>
      <c r="I21368" s="152"/>
      <c r="J21368" s="152"/>
      <c r="K21368" s="156"/>
      <c r="L21368" s="156"/>
      <c r="M21368" s="157"/>
      <c r="N21368" s="158"/>
      <c r="O21368" s="153"/>
      <c r="P21368" s="153"/>
      <c r="Q21368" s="153"/>
      <c r="R21368" s="153"/>
      <c r="S21368" s="152"/>
      <c r="T21368" s="154"/>
    </row>
    <row r="21369" spans="8:20" x14ac:dyDescent="0.25">
      <c r="H21369" s="155"/>
      <c r="I21369" s="152"/>
      <c r="J21369" s="152"/>
      <c r="K21369" s="156"/>
      <c r="L21369" s="156"/>
      <c r="M21369" s="157"/>
      <c r="N21369" s="158"/>
      <c r="O21369" s="153"/>
      <c r="P21369" s="153"/>
      <c r="Q21369" s="153"/>
      <c r="R21369" s="153"/>
      <c r="S21369" s="152"/>
      <c r="T21369" s="154"/>
    </row>
    <row r="21370" spans="8:20" x14ac:dyDescent="0.25">
      <c r="H21370" s="155"/>
      <c r="I21370" s="152"/>
      <c r="J21370" s="152"/>
      <c r="K21370" s="156"/>
      <c r="L21370" s="156"/>
      <c r="M21370" s="157"/>
      <c r="N21370" s="158"/>
      <c r="O21370" s="153"/>
      <c r="P21370" s="153"/>
      <c r="Q21370" s="153"/>
      <c r="R21370" s="153"/>
      <c r="S21370" s="152"/>
      <c r="T21370" s="154"/>
    </row>
    <row r="21371" spans="8:20" x14ac:dyDescent="0.25">
      <c r="H21371" s="155"/>
      <c r="I21371" s="152"/>
      <c r="J21371" s="152"/>
      <c r="K21371" s="156"/>
      <c r="L21371" s="156"/>
      <c r="M21371" s="157"/>
      <c r="N21371" s="158"/>
      <c r="O21371" s="153"/>
      <c r="P21371" s="153"/>
      <c r="Q21371" s="153"/>
      <c r="R21371" s="153"/>
      <c r="S21371" s="152"/>
      <c r="T21371" s="154"/>
    </row>
    <row r="21372" spans="8:20" x14ac:dyDescent="0.25">
      <c r="H21372" s="155"/>
      <c r="I21372" s="152"/>
      <c r="J21372" s="152"/>
      <c r="K21372" s="156"/>
      <c r="L21372" s="156"/>
      <c r="M21372" s="157"/>
      <c r="N21372" s="158"/>
      <c r="O21372" s="153"/>
      <c r="P21372" s="153"/>
      <c r="Q21372" s="153"/>
      <c r="R21372" s="153"/>
      <c r="S21372" s="152"/>
      <c r="T21372" s="154"/>
    </row>
    <row r="21373" spans="8:20" x14ac:dyDescent="0.25">
      <c r="H21373" s="155"/>
      <c r="I21373" s="152"/>
      <c r="J21373" s="152"/>
      <c r="K21373" s="156"/>
      <c r="L21373" s="156"/>
      <c r="M21373" s="157"/>
      <c r="N21373" s="158"/>
      <c r="O21373" s="153"/>
      <c r="P21373" s="153"/>
      <c r="Q21373" s="153"/>
      <c r="R21373" s="153"/>
      <c r="S21373" s="152"/>
      <c r="T21373" s="154"/>
    </row>
    <row r="21374" spans="8:20" x14ac:dyDescent="0.25">
      <c r="H21374" s="155"/>
      <c r="I21374" s="152"/>
      <c r="J21374" s="152"/>
      <c r="K21374" s="156"/>
      <c r="L21374" s="156"/>
      <c r="M21374" s="157"/>
      <c r="N21374" s="158"/>
      <c r="O21374" s="153"/>
      <c r="P21374" s="153"/>
      <c r="Q21374" s="153"/>
      <c r="R21374" s="153"/>
      <c r="S21374" s="152"/>
      <c r="T21374" s="154"/>
    </row>
    <row r="21375" spans="8:20" x14ac:dyDescent="0.25">
      <c r="H21375" s="155"/>
      <c r="I21375" s="152"/>
      <c r="J21375" s="152"/>
      <c r="K21375" s="156"/>
      <c r="L21375" s="156"/>
      <c r="M21375" s="157"/>
      <c r="N21375" s="158"/>
      <c r="O21375" s="153"/>
      <c r="P21375" s="153"/>
      <c r="Q21375" s="153"/>
      <c r="R21375" s="153"/>
      <c r="S21375" s="152"/>
      <c r="T21375" s="154"/>
    </row>
    <row r="21376" spans="8:20" x14ac:dyDescent="0.25">
      <c r="H21376" s="155"/>
      <c r="I21376" s="152"/>
      <c r="J21376" s="152"/>
      <c r="K21376" s="156"/>
      <c r="L21376" s="156"/>
      <c r="M21376" s="157"/>
      <c r="N21376" s="158"/>
      <c r="O21376" s="153"/>
      <c r="P21376" s="153"/>
      <c r="Q21376" s="153"/>
      <c r="R21376" s="153"/>
      <c r="S21376" s="152"/>
      <c r="T21376" s="154"/>
    </row>
    <row r="21377" spans="8:20" x14ac:dyDescent="0.25">
      <c r="H21377" s="155"/>
      <c r="I21377" s="152"/>
      <c r="J21377" s="152"/>
      <c r="K21377" s="156"/>
      <c r="L21377" s="156"/>
      <c r="M21377" s="157"/>
      <c r="N21377" s="158"/>
      <c r="O21377" s="153"/>
      <c r="P21377" s="153"/>
      <c r="Q21377" s="153"/>
      <c r="R21377" s="153"/>
      <c r="S21377" s="152"/>
      <c r="T21377" s="154"/>
    </row>
    <row r="21378" spans="8:20" x14ac:dyDescent="0.25">
      <c r="H21378" s="155"/>
      <c r="I21378" s="152"/>
      <c r="J21378" s="152"/>
      <c r="K21378" s="156"/>
      <c r="L21378" s="156"/>
      <c r="M21378" s="157"/>
      <c r="N21378" s="158"/>
      <c r="O21378" s="153"/>
      <c r="P21378" s="153"/>
      <c r="Q21378" s="153"/>
      <c r="R21378" s="153"/>
      <c r="S21378" s="152"/>
      <c r="T21378" s="154"/>
    </row>
    <row r="21379" spans="8:20" x14ac:dyDescent="0.25">
      <c r="H21379" s="155"/>
      <c r="I21379" s="152"/>
      <c r="J21379" s="152"/>
      <c r="K21379" s="156"/>
      <c r="L21379" s="156"/>
      <c r="M21379" s="157"/>
      <c r="N21379" s="158"/>
      <c r="O21379" s="153"/>
      <c r="P21379" s="153"/>
      <c r="Q21379" s="153"/>
      <c r="R21379" s="153"/>
      <c r="S21379" s="152"/>
      <c r="T21379" s="154"/>
    </row>
    <row r="21380" spans="8:20" x14ac:dyDescent="0.25">
      <c r="H21380" s="155"/>
      <c r="I21380" s="152"/>
      <c r="J21380" s="152"/>
      <c r="K21380" s="156"/>
      <c r="L21380" s="156"/>
      <c r="M21380" s="157"/>
      <c r="N21380" s="158"/>
      <c r="O21380" s="153"/>
      <c r="P21380" s="153"/>
      <c r="Q21380" s="153"/>
      <c r="R21380" s="153"/>
      <c r="S21380" s="152"/>
      <c r="T21380" s="154"/>
    </row>
    <row r="21381" spans="8:20" x14ac:dyDescent="0.25">
      <c r="H21381" s="155"/>
      <c r="I21381" s="152"/>
      <c r="J21381" s="152"/>
      <c r="K21381" s="156"/>
      <c r="L21381" s="156"/>
      <c r="M21381" s="157"/>
      <c r="N21381" s="158"/>
      <c r="O21381" s="153"/>
      <c r="P21381" s="153"/>
      <c r="Q21381" s="153"/>
      <c r="R21381" s="153"/>
      <c r="S21381" s="152"/>
      <c r="T21381" s="154"/>
    </row>
    <row r="21382" spans="8:20" x14ac:dyDescent="0.25">
      <c r="H21382" s="155"/>
      <c r="I21382" s="152"/>
      <c r="J21382" s="152"/>
      <c r="K21382" s="156"/>
      <c r="L21382" s="156"/>
      <c r="M21382" s="157"/>
      <c r="N21382" s="158"/>
      <c r="O21382" s="153"/>
      <c r="P21382" s="153"/>
      <c r="Q21382" s="153"/>
      <c r="R21382" s="153"/>
      <c r="S21382" s="152"/>
      <c r="T21382" s="154"/>
    </row>
    <row r="21383" spans="8:20" x14ac:dyDescent="0.25">
      <c r="H21383" s="155"/>
      <c r="I21383" s="152"/>
      <c r="J21383" s="152"/>
      <c r="K21383" s="156"/>
      <c r="L21383" s="156"/>
      <c r="M21383" s="157"/>
      <c r="N21383" s="158"/>
      <c r="O21383" s="153"/>
      <c r="P21383" s="153"/>
      <c r="Q21383" s="153"/>
      <c r="R21383" s="153"/>
      <c r="S21383" s="152"/>
      <c r="T21383" s="154"/>
    </row>
    <row r="21384" spans="8:20" x14ac:dyDescent="0.25">
      <c r="H21384" s="155"/>
      <c r="I21384" s="152"/>
      <c r="J21384" s="152"/>
      <c r="K21384" s="156"/>
      <c r="L21384" s="156"/>
      <c r="M21384" s="157"/>
      <c r="N21384" s="158"/>
      <c r="O21384" s="153"/>
      <c r="P21384" s="153"/>
      <c r="Q21384" s="153"/>
      <c r="R21384" s="153"/>
      <c r="S21384" s="152"/>
      <c r="T21384" s="154"/>
    </row>
    <row r="21385" spans="8:20" x14ac:dyDescent="0.25">
      <c r="H21385" s="155"/>
      <c r="I21385" s="152"/>
      <c r="J21385" s="152"/>
      <c r="K21385" s="156"/>
      <c r="L21385" s="156"/>
      <c r="M21385" s="157"/>
      <c r="N21385" s="158"/>
      <c r="O21385" s="153"/>
      <c r="P21385" s="153"/>
      <c r="Q21385" s="153"/>
      <c r="R21385" s="153"/>
      <c r="S21385" s="152"/>
      <c r="T21385" s="154"/>
    </row>
    <row r="21386" spans="8:20" x14ac:dyDescent="0.25">
      <c r="H21386" s="155"/>
      <c r="I21386" s="152"/>
      <c r="J21386" s="152"/>
      <c r="K21386" s="156"/>
      <c r="L21386" s="156"/>
      <c r="M21386" s="157"/>
      <c r="N21386" s="158"/>
      <c r="O21386" s="153"/>
      <c r="P21386" s="153"/>
      <c r="Q21386" s="153"/>
      <c r="R21386" s="153"/>
      <c r="S21386" s="152"/>
      <c r="T21386" s="154"/>
    </row>
    <row r="21387" spans="8:20" x14ac:dyDescent="0.25">
      <c r="H21387" s="155"/>
      <c r="I21387" s="152"/>
      <c r="J21387" s="152"/>
      <c r="K21387" s="156"/>
      <c r="L21387" s="156"/>
      <c r="M21387" s="157"/>
      <c r="N21387" s="158"/>
      <c r="O21387" s="153"/>
      <c r="P21387" s="153"/>
      <c r="Q21387" s="153"/>
      <c r="R21387" s="153"/>
      <c r="S21387" s="152"/>
      <c r="T21387" s="154"/>
    </row>
    <row r="21388" spans="8:20" x14ac:dyDescent="0.25">
      <c r="H21388" s="155"/>
      <c r="I21388" s="152"/>
      <c r="J21388" s="152"/>
      <c r="K21388" s="156"/>
      <c r="L21388" s="156"/>
      <c r="M21388" s="157"/>
      <c r="N21388" s="158"/>
      <c r="O21388" s="153"/>
      <c r="P21388" s="153"/>
      <c r="Q21388" s="153"/>
      <c r="R21388" s="153"/>
      <c r="S21388" s="152"/>
      <c r="T21388" s="154"/>
    </row>
    <row r="21389" spans="8:20" x14ac:dyDescent="0.25">
      <c r="H21389" s="155"/>
      <c r="I21389" s="152"/>
      <c r="J21389" s="152"/>
      <c r="K21389" s="156"/>
      <c r="L21389" s="156"/>
      <c r="M21389" s="157"/>
      <c r="N21389" s="158"/>
      <c r="O21389" s="153"/>
      <c r="P21389" s="153"/>
      <c r="Q21389" s="153"/>
      <c r="R21389" s="153"/>
      <c r="S21389" s="152"/>
      <c r="T21389" s="154"/>
    </row>
    <row r="21390" spans="8:20" x14ac:dyDescent="0.25">
      <c r="H21390" s="155"/>
      <c r="I21390" s="152"/>
      <c r="J21390" s="152"/>
      <c r="K21390" s="156"/>
      <c r="L21390" s="156"/>
      <c r="M21390" s="157"/>
      <c r="N21390" s="158"/>
      <c r="O21390" s="153"/>
      <c r="P21390" s="153"/>
      <c r="Q21390" s="153"/>
      <c r="R21390" s="153"/>
      <c r="S21390" s="152"/>
      <c r="T21390" s="154"/>
    </row>
    <row r="21391" spans="8:20" x14ac:dyDescent="0.25">
      <c r="H21391" s="155"/>
      <c r="I21391" s="152"/>
      <c r="J21391" s="152"/>
      <c r="K21391" s="156"/>
      <c r="L21391" s="156"/>
      <c r="M21391" s="157"/>
      <c r="N21391" s="158"/>
      <c r="O21391" s="153"/>
      <c r="P21391" s="153"/>
      <c r="Q21391" s="153"/>
      <c r="R21391" s="153"/>
      <c r="S21391" s="152"/>
      <c r="T21391" s="154"/>
    </row>
    <row r="21392" spans="8:20" x14ac:dyDescent="0.25">
      <c r="H21392" s="155"/>
      <c r="I21392" s="152"/>
      <c r="J21392" s="152"/>
      <c r="K21392" s="156"/>
      <c r="L21392" s="156"/>
      <c r="M21392" s="157"/>
      <c r="N21392" s="158"/>
      <c r="O21392" s="153"/>
      <c r="P21392" s="153"/>
      <c r="Q21392" s="153"/>
      <c r="R21392" s="153"/>
      <c r="S21392" s="152"/>
      <c r="T21392" s="154"/>
    </row>
    <row r="21393" spans="8:20" x14ac:dyDescent="0.25">
      <c r="H21393" s="155"/>
      <c r="I21393" s="152"/>
      <c r="J21393" s="152"/>
      <c r="K21393" s="156"/>
      <c r="L21393" s="156"/>
      <c r="M21393" s="157"/>
      <c r="N21393" s="158"/>
      <c r="O21393" s="153"/>
      <c r="P21393" s="153"/>
      <c r="Q21393" s="153"/>
      <c r="R21393" s="153"/>
      <c r="S21393" s="152"/>
      <c r="T21393" s="154"/>
    </row>
    <row r="21394" spans="8:20" x14ac:dyDescent="0.25">
      <c r="H21394" s="155"/>
      <c r="I21394" s="152"/>
      <c r="J21394" s="152"/>
      <c r="K21394" s="156"/>
      <c r="L21394" s="156"/>
      <c r="M21394" s="157"/>
      <c r="N21394" s="158"/>
      <c r="O21394" s="153"/>
      <c r="P21394" s="153"/>
      <c r="Q21394" s="153"/>
      <c r="R21394" s="153"/>
      <c r="S21394" s="152"/>
      <c r="T21394" s="154"/>
    </row>
    <row r="21395" spans="8:20" x14ac:dyDescent="0.25">
      <c r="H21395" s="155"/>
      <c r="I21395" s="152"/>
      <c r="J21395" s="152"/>
      <c r="K21395" s="156"/>
      <c r="L21395" s="156"/>
      <c r="M21395" s="157"/>
      <c r="N21395" s="158"/>
      <c r="O21395" s="153"/>
      <c r="P21395" s="153"/>
      <c r="Q21395" s="153"/>
      <c r="R21395" s="153"/>
      <c r="S21395" s="152"/>
      <c r="T21395" s="154"/>
    </row>
    <row r="21396" spans="8:20" x14ac:dyDescent="0.25">
      <c r="H21396" s="155"/>
      <c r="I21396" s="152"/>
      <c r="J21396" s="152"/>
      <c r="K21396" s="156"/>
      <c r="L21396" s="156"/>
      <c r="M21396" s="157"/>
      <c r="N21396" s="158"/>
      <c r="O21396" s="153"/>
      <c r="P21396" s="153"/>
      <c r="Q21396" s="153"/>
      <c r="R21396" s="153"/>
      <c r="S21396" s="152"/>
      <c r="T21396" s="154"/>
    </row>
    <row r="21397" spans="8:20" x14ac:dyDescent="0.25">
      <c r="H21397" s="155"/>
      <c r="I21397" s="152"/>
      <c r="J21397" s="152"/>
      <c r="K21397" s="156"/>
      <c r="L21397" s="156"/>
      <c r="M21397" s="157"/>
      <c r="N21397" s="158"/>
      <c r="O21397" s="153"/>
      <c r="P21397" s="153"/>
      <c r="Q21397" s="153"/>
      <c r="R21397" s="153"/>
      <c r="S21397" s="152"/>
      <c r="T21397" s="154"/>
    </row>
    <row r="21398" spans="8:20" x14ac:dyDescent="0.25">
      <c r="H21398" s="155"/>
      <c r="I21398" s="152"/>
      <c r="J21398" s="152"/>
      <c r="K21398" s="156"/>
      <c r="L21398" s="156"/>
      <c r="M21398" s="157"/>
      <c r="N21398" s="158"/>
      <c r="O21398" s="153"/>
      <c r="P21398" s="153"/>
      <c r="Q21398" s="153"/>
      <c r="R21398" s="153"/>
      <c r="S21398" s="152"/>
      <c r="T21398" s="154"/>
    </row>
    <row r="21399" spans="8:20" x14ac:dyDescent="0.25">
      <c r="H21399" s="155"/>
      <c r="I21399" s="152"/>
      <c r="J21399" s="152"/>
      <c r="K21399" s="156"/>
      <c r="L21399" s="156"/>
      <c r="M21399" s="157"/>
      <c r="N21399" s="158"/>
      <c r="O21399" s="153"/>
      <c r="P21399" s="153"/>
      <c r="Q21399" s="153"/>
      <c r="R21399" s="153"/>
      <c r="S21399" s="152"/>
      <c r="T21399" s="154"/>
    </row>
    <row r="21400" spans="8:20" x14ac:dyDescent="0.25">
      <c r="H21400" s="155"/>
      <c r="I21400" s="152"/>
      <c r="J21400" s="152"/>
      <c r="K21400" s="156"/>
      <c r="L21400" s="156"/>
      <c r="M21400" s="157"/>
      <c r="N21400" s="158"/>
      <c r="O21400" s="153"/>
      <c r="P21400" s="153"/>
      <c r="Q21400" s="153"/>
      <c r="R21400" s="153"/>
      <c r="S21400" s="152"/>
      <c r="T21400" s="154"/>
    </row>
    <row r="21401" spans="8:20" x14ac:dyDescent="0.25">
      <c r="H21401" s="155"/>
      <c r="I21401" s="152"/>
      <c r="J21401" s="152"/>
      <c r="K21401" s="156"/>
      <c r="L21401" s="156"/>
      <c r="M21401" s="157"/>
      <c r="N21401" s="158"/>
      <c r="O21401" s="153"/>
      <c r="P21401" s="153"/>
      <c r="Q21401" s="153"/>
      <c r="R21401" s="153"/>
      <c r="S21401" s="152"/>
      <c r="T21401" s="154"/>
    </row>
    <row r="21402" spans="8:20" x14ac:dyDescent="0.25">
      <c r="H21402" s="155"/>
      <c r="I21402" s="152"/>
      <c r="J21402" s="152"/>
      <c r="K21402" s="156"/>
      <c r="L21402" s="156"/>
      <c r="M21402" s="157"/>
      <c r="N21402" s="158"/>
      <c r="O21402" s="153"/>
      <c r="P21402" s="153"/>
      <c r="Q21402" s="153"/>
      <c r="R21402" s="153"/>
      <c r="S21402" s="152"/>
      <c r="T21402" s="154"/>
    </row>
    <row r="21403" spans="8:20" x14ac:dyDescent="0.25">
      <c r="H21403" s="155"/>
      <c r="I21403" s="152"/>
      <c r="J21403" s="152"/>
      <c r="K21403" s="156"/>
      <c r="L21403" s="156"/>
      <c r="M21403" s="157"/>
      <c r="N21403" s="158"/>
      <c r="O21403" s="153"/>
      <c r="P21403" s="153"/>
      <c r="Q21403" s="153"/>
      <c r="R21403" s="153"/>
      <c r="S21403" s="152"/>
      <c r="T21403" s="154"/>
    </row>
    <row r="21404" spans="8:20" x14ac:dyDescent="0.25">
      <c r="H21404" s="155"/>
      <c r="I21404" s="152"/>
      <c r="J21404" s="152"/>
      <c r="K21404" s="156"/>
      <c r="L21404" s="156"/>
      <c r="M21404" s="157"/>
      <c r="N21404" s="158"/>
      <c r="O21404" s="153"/>
      <c r="P21404" s="153"/>
      <c r="Q21404" s="153"/>
      <c r="R21404" s="153"/>
      <c r="S21404" s="152"/>
      <c r="T21404" s="154"/>
    </row>
    <row r="21405" spans="8:20" x14ac:dyDescent="0.25">
      <c r="H21405" s="155"/>
      <c r="I21405" s="152"/>
      <c r="J21405" s="152"/>
      <c r="K21405" s="156"/>
      <c r="L21405" s="156"/>
      <c r="M21405" s="157"/>
      <c r="N21405" s="158"/>
      <c r="O21405" s="153"/>
      <c r="P21405" s="153"/>
      <c r="Q21405" s="153"/>
      <c r="R21405" s="153"/>
      <c r="S21405" s="152"/>
      <c r="T21405" s="154"/>
    </row>
    <row r="21406" spans="8:20" x14ac:dyDescent="0.25">
      <c r="H21406" s="155"/>
      <c r="I21406" s="152"/>
      <c r="J21406" s="152"/>
      <c r="K21406" s="156"/>
      <c r="L21406" s="156"/>
      <c r="M21406" s="157"/>
      <c r="N21406" s="158"/>
      <c r="O21406" s="153"/>
      <c r="P21406" s="153"/>
      <c r="Q21406" s="153"/>
      <c r="R21406" s="153"/>
      <c r="S21406" s="152"/>
      <c r="T21406" s="154"/>
    </row>
    <row r="21407" spans="8:20" x14ac:dyDescent="0.25">
      <c r="H21407" s="155"/>
      <c r="I21407" s="152"/>
      <c r="J21407" s="152"/>
      <c r="K21407" s="156"/>
      <c r="L21407" s="156"/>
      <c r="M21407" s="157"/>
      <c r="N21407" s="158"/>
      <c r="O21407" s="153"/>
      <c r="P21407" s="153"/>
      <c r="Q21407" s="153"/>
      <c r="R21407" s="153"/>
      <c r="S21407" s="152"/>
      <c r="T21407" s="154"/>
    </row>
    <row r="21408" spans="8:20" x14ac:dyDescent="0.25">
      <c r="H21408" s="155"/>
      <c r="I21408" s="152"/>
      <c r="J21408" s="152"/>
      <c r="K21408" s="156"/>
      <c r="L21408" s="156"/>
      <c r="M21408" s="157"/>
      <c r="N21408" s="158"/>
      <c r="O21408" s="153"/>
      <c r="P21408" s="153"/>
      <c r="Q21408" s="153"/>
      <c r="R21408" s="153"/>
      <c r="S21408" s="152"/>
      <c r="T21408" s="154"/>
    </row>
    <row r="21409" spans="8:20" x14ac:dyDescent="0.25">
      <c r="H21409" s="155"/>
      <c r="I21409" s="152"/>
      <c r="J21409" s="152"/>
      <c r="K21409" s="156"/>
      <c r="L21409" s="156"/>
      <c r="M21409" s="157"/>
      <c r="N21409" s="158"/>
      <c r="O21409" s="153"/>
      <c r="P21409" s="153"/>
      <c r="Q21409" s="153"/>
      <c r="R21409" s="153"/>
      <c r="S21409" s="152"/>
      <c r="T21409" s="154"/>
    </row>
    <row r="21410" spans="8:20" x14ac:dyDescent="0.25">
      <c r="H21410" s="155"/>
      <c r="I21410" s="152"/>
      <c r="J21410" s="152"/>
      <c r="K21410" s="156"/>
      <c r="L21410" s="156"/>
      <c r="M21410" s="157"/>
      <c r="N21410" s="158"/>
      <c r="O21410" s="153"/>
      <c r="P21410" s="153"/>
      <c r="Q21410" s="153"/>
      <c r="R21410" s="153"/>
      <c r="S21410" s="152"/>
      <c r="T21410" s="154"/>
    </row>
    <row r="21411" spans="8:20" x14ac:dyDescent="0.25">
      <c r="H21411" s="155"/>
      <c r="I21411" s="152"/>
      <c r="J21411" s="152"/>
      <c r="K21411" s="156"/>
      <c r="L21411" s="156"/>
      <c r="M21411" s="157"/>
      <c r="N21411" s="158"/>
      <c r="O21411" s="153"/>
      <c r="P21411" s="153"/>
      <c r="Q21411" s="153"/>
      <c r="R21411" s="153"/>
      <c r="S21411" s="152"/>
      <c r="T21411" s="154"/>
    </row>
    <row r="21412" spans="8:20" x14ac:dyDescent="0.25">
      <c r="H21412" s="155"/>
      <c r="I21412" s="152"/>
      <c r="J21412" s="152"/>
      <c r="K21412" s="156"/>
      <c r="L21412" s="156"/>
      <c r="M21412" s="157"/>
      <c r="N21412" s="158"/>
      <c r="O21412" s="153"/>
      <c r="P21412" s="153"/>
      <c r="Q21412" s="153"/>
      <c r="R21412" s="153"/>
      <c r="S21412" s="152"/>
      <c r="T21412" s="154"/>
    </row>
    <row r="21413" spans="8:20" x14ac:dyDescent="0.25">
      <c r="H21413" s="155"/>
      <c r="I21413" s="152"/>
      <c r="J21413" s="152"/>
      <c r="K21413" s="156"/>
      <c r="L21413" s="156"/>
      <c r="M21413" s="157"/>
      <c r="N21413" s="158"/>
      <c r="O21413" s="153"/>
      <c r="P21413" s="153"/>
      <c r="Q21413" s="153"/>
      <c r="R21413" s="153"/>
      <c r="S21413" s="152"/>
      <c r="T21413" s="154"/>
    </row>
    <row r="21414" spans="8:20" x14ac:dyDescent="0.25">
      <c r="H21414" s="155"/>
      <c r="I21414" s="152"/>
      <c r="J21414" s="152"/>
      <c r="K21414" s="156"/>
      <c r="L21414" s="156"/>
      <c r="M21414" s="157"/>
      <c r="N21414" s="158"/>
      <c r="O21414" s="153"/>
      <c r="P21414" s="153"/>
      <c r="Q21414" s="153"/>
      <c r="R21414" s="153"/>
      <c r="S21414" s="152"/>
      <c r="T21414" s="154"/>
    </row>
    <row r="21415" spans="8:20" x14ac:dyDescent="0.25">
      <c r="H21415" s="155"/>
      <c r="I21415" s="152"/>
      <c r="J21415" s="152"/>
      <c r="K21415" s="156"/>
      <c r="L21415" s="156"/>
      <c r="M21415" s="157"/>
      <c r="N21415" s="158"/>
      <c r="O21415" s="153"/>
      <c r="P21415" s="153"/>
      <c r="Q21415" s="153"/>
      <c r="R21415" s="153"/>
      <c r="S21415" s="152"/>
      <c r="T21415" s="154"/>
    </row>
    <row r="21416" spans="8:20" x14ac:dyDescent="0.25">
      <c r="H21416" s="155"/>
      <c r="I21416" s="152"/>
      <c r="J21416" s="152"/>
      <c r="K21416" s="156"/>
      <c r="L21416" s="156"/>
      <c r="M21416" s="157"/>
      <c r="N21416" s="158"/>
      <c r="O21416" s="153"/>
      <c r="P21416" s="153"/>
      <c r="Q21416" s="153"/>
      <c r="R21416" s="153"/>
      <c r="S21416" s="152"/>
      <c r="T21416" s="154"/>
    </row>
    <row r="21417" spans="8:20" x14ac:dyDescent="0.25">
      <c r="H21417" s="155"/>
      <c r="I21417" s="152"/>
      <c r="J21417" s="152"/>
      <c r="K21417" s="156"/>
      <c r="L21417" s="156"/>
      <c r="M21417" s="157"/>
      <c r="N21417" s="158"/>
      <c r="O21417" s="153"/>
      <c r="P21417" s="153"/>
      <c r="Q21417" s="153"/>
      <c r="R21417" s="153"/>
      <c r="S21417" s="152"/>
      <c r="T21417" s="154"/>
    </row>
    <row r="21418" spans="8:20" x14ac:dyDescent="0.25">
      <c r="H21418" s="155"/>
      <c r="I21418" s="152"/>
      <c r="J21418" s="152"/>
      <c r="K21418" s="156"/>
      <c r="L21418" s="156"/>
      <c r="M21418" s="157"/>
      <c r="N21418" s="158"/>
      <c r="O21418" s="153"/>
      <c r="P21418" s="153"/>
      <c r="Q21418" s="153"/>
      <c r="R21418" s="153"/>
      <c r="S21418" s="152"/>
      <c r="T21418" s="154"/>
    </row>
    <row r="21419" spans="8:20" x14ac:dyDescent="0.25">
      <c r="H21419" s="155"/>
      <c r="I21419" s="152"/>
      <c r="J21419" s="152"/>
      <c r="K21419" s="156"/>
      <c r="L21419" s="156"/>
      <c r="M21419" s="157"/>
      <c r="N21419" s="158"/>
      <c r="O21419" s="153"/>
      <c r="P21419" s="153"/>
      <c r="Q21419" s="153"/>
      <c r="R21419" s="153"/>
      <c r="S21419" s="152"/>
      <c r="T21419" s="154"/>
    </row>
    <row r="21420" spans="8:20" x14ac:dyDescent="0.25">
      <c r="H21420" s="155"/>
      <c r="I21420" s="152"/>
      <c r="J21420" s="152"/>
      <c r="K21420" s="156"/>
      <c r="L21420" s="156"/>
      <c r="M21420" s="157"/>
      <c r="N21420" s="158"/>
      <c r="O21420" s="153"/>
      <c r="P21420" s="153"/>
      <c r="Q21420" s="153"/>
      <c r="R21420" s="153"/>
      <c r="S21420" s="152"/>
      <c r="T21420" s="154"/>
    </row>
    <row r="21421" spans="8:20" x14ac:dyDescent="0.25">
      <c r="H21421" s="155"/>
      <c r="I21421" s="152"/>
      <c r="J21421" s="152"/>
      <c r="K21421" s="156"/>
      <c r="L21421" s="156"/>
      <c r="M21421" s="157"/>
      <c r="N21421" s="158"/>
      <c r="O21421" s="153"/>
      <c r="P21421" s="153"/>
      <c r="Q21421" s="153"/>
      <c r="R21421" s="153"/>
      <c r="S21421" s="152"/>
      <c r="T21421" s="154"/>
    </row>
    <row r="21422" spans="8:20" x14ac:dyDescent="0.25">
      <c r="H21422" s="155"/>
      <c r="I21422" s="152"/>
      <c r="J21422" s="152"/>
      <c r="K21422" s="156"/>
      <c r="L21422" s="156"/>
      <c r="M21422" s="157"/>
      <c r="N21422" s="158"/>
      <c r="O21422" s="153"/>
      <c r="P21422" s="153"/>
      <c r="Q21422" s="153"/>
      <c r="R21422" s="153"/>
      <c r="S21422" s="152"/>
      <c r="T21422" s="154"/>
    </row>
    <row r="21423" spans="8:20" x14ac:dyDescent="0.25">
      <c r="H21423" s="155"/>
      <c r="I21423" s="152"/>
      <c r="J21423" s="152"/>
      <c r="K21423" s="156"/>
      <c r="L21423" s="156"/>
      <c r="M21423" s="157"/>
      <c r="N21423" s="158"/>
      <c r="O21423" s="153"/>
      <c r="P21423" s="153"/>
      <c r="Q21423" s="153"/>
      <c r="R21423" s="153"/>
      <c r="S21423" s="152"/>
      <c r="T21423" s="154"/>
    </row>
    <row r="21424" spans="8:20" x14ac:dyDescent="0.25">
      <c r="H21424" s="155"/>
      <c r="I21424" s="152"/>
      <c r="J21424" s="152"/>
      <c r="K21424" s="156"/>
      <c r="L21424" s="156"/>
      <c r="M21424" s="157"/>
      <c r="N21424" s="158"/>
      <c r="O21424" s="153"/>
      <c r="P21424" s="153"/>
      <c r="Q21424" s="153"/>
      <c r="R21424" s="153"/>
      <c r="S21424" s="152"/>
      <c r="T21424" s="154"/>
    </row>
    <row r="21425" spans="8:20" x14ac:dyDescent="0.25">
      <c r="H21425" s="155"/>
      <c r="I21425" s="152"/>
      <c r="J21425" s="152"/>
      <c r="K21425" s="156"/>
      <c r="L21425" s="156"/>
      <c r="M21425" s="157"/>
      <c r="N21425" s="158"/>
      <c r="O21425" s="153"/>
      <c r="P21425" s="153"/>
      <c r="Q21425" s="153"/>
      <c r="R21425" s="153"/>
      <c r="S21425" s="152"/>
      <c r="T21425" s="154"/>
    </row>
    <row r="21426" spans="8:20" x14ac:dyDescent="0.25">
      <c r="H21426" s="155"/>
      <c r="I21426" s="152"/>
      <c r="J21426" s="152"/>
      <c r="K21426" s="156"/>
      <c r="L21426" s="156"/>
      <c r="M21426" s="157"/>
      <c r="N21426" s="158"/>
      <c r="O21426" s="153"/>
      <c r="P21426" s="153"/>
      <c r="Q21426" s="153"/>
      <c r="R21426" s="153"/>
      <c r="S21426" s="152"/>
      <c r="T21426" s="154"/>
    </row>
    <row r="21427" spans="8:20" x14ac:dyDescent="0.25">
      <c r="H21427" s="155"/>
      <c r="I21427" s="152"/>
      <c r="J21427" s="152"/>
      <c r="K21427" s="156"/>
      <c r="L21427" s="156"/>
      <c r="M21427" s="157"/>
      <c r="N21427" s="158"/>
      <c r="O21427" s="153"/>
      <c r="P21427" s="153"/>
      <c r="Q21427" s="153"/>
      <c r="R21427" s="153"/>
      <c r="S21427" s="152"/>
      <c r="T21427" s="154"/>
    </row>
    <row r="21428" spans="8:20" x14ac:dyDescent="0.25">
      <c r="H21428" s="155"/>
      <c r="I21428" s="152"/>
      <c r="J21428" s="152"/>
      <c r="K21428" s="156"/>
      <c r="L21428" s="156"/>
      <c r="M21428" s="157"/>
      <c r="N21428" s="158"/>
      <c r="O21428" s="153"/>
      <c r="P21428" s="153"/>
      <c r="Q21428" s="153"/>
      <c r="R21428" s="153"/>
      <c r="S21428" s="152"/>
      <c r="T21428" s="154"/>
    </row>
    <row r="21429" spans="8:20" x14ac:dyDescent="0.25">
      <c r="H21429" s="155"/>
      <c r="I21429" s="152"/>
      <c r="J21429" s="152"/>
      <c r="K21429" s="156"/>
      <c r="L21429" s="156"/>
      <c r="M21429" s="157"/>
      <c r="N21429" s="158"/>
      <c r="O21429" s="153"/>
      <c r="P21429" s="153"/>
      <c r="Q21429" s="153"/>
      <c r="R21429" s="153"/>
      <c r="S21429" s="152"/>
      <c r="T21429" s="154"/>
    </row>
    <row r="21430" spans="8:20" x14ac:dyDescent="0.25">
      <c r="H21430" s="155"/>
      <c r="I21430" s="152"/>
      <c r="J21430" s="152"/>
      <c r="K21430" s="156"/>
      <c r="L21430" s="156"/>
      <c r="M21430" s="157"/>
      <c r="N21430" s="158"/>
      <c r="O21430" s="153"/>
      <c r="P21430" s="153"/>
      <c r="Q21430" s="153"/>
      <c r="R21430" s="153"/>
      <c r="S21430" s="152"/>
      <c r="T21430" s="154"/>
    </row>
    <row r="21431" spans="8:20" x14ac:dyDescent="0.25">
      <c r="H21431" s="155"/>
      <c r="I21431" s="152"/>
      <c r="J21431" s="152"/>
      <c r="K21431" s="156"/>
      <c r="L21431" s="156"/>
      <c r="M21431" s="157"/>
      <c r="N21431" s="158"/>
      <c r="O21431" s="153"/>
      <c r="P21431" s="153"/>
      <c r="Q21431" s="153"/>
      <c r="R21431" s="153"/>
      <c r="S21431" s="152"/>
      <c r="T21431" s="154"/>
    </row>
    <row r="21432" spans="8:20" x14ac:dyDescent="0.25">
      <c r="H21432" s="155"/>
      <c r="I21432" s="152"/>
      <c r="J21432" s="152"/>
      <c r="K21432" s="156"/>
      <c r="L21432" s="156"/>
      <c r="M21432" s="157"/>
      <c r="N21432" s="158"/>
      <c r="O21432" s="153"/>
      <c r="P21432" s="153"/>
      <c r="Q21432" s="153"/>
      <c r="R21432" s="153"/>
      <c r="S21432" s="152"/>
      <c r="T21432" s="154"/>
    </row>
    <row r="21433" spans="8:20" x14ac:dyDescent="0.25">
      <c r="H21433" s="155"/>
      <c r="I21433" s="152"/>
      <c r="J21433" s="152"/>
      <c r="K21433" s="156"/>
      <c r="L21433" s="156"/>
      <c r="M21433" s="157"/>
      <c r="N21433" s="158"/>
      <c r="O21433" s="153"/>
      <c r="P21433" s="153"/>
      <c r="Q21433" s="153"/>
      <c r="R21433" s="153"/>
      <c r="S21433" s="152"/>
      <c r="T21433" s="154"/>
    </row>
    <row r="21434" spans="8:20" x14ac:dyDescent="0.25">
      <c r="H21434" s="155"/>
      <c r="I21434" s="152"/>
      <c r="J21434" s="152"/>
      <c r="K21434" s="156"/>
      <c r="L21434" s="156"/>
      <c r="M21434" s="157"/>
      <c r="N21434" s="158"/>
      <c r="O21434" s="153"/>
      <c r="P21434" s="153"/>
      <c r="Q21434" s="153"/>
      <c r="R21434" s="153"/>
      <c r="S21434" s="152"/>
      <c r="T21434" s="154"/>
    </row>
    <row r="21435" spans="8:20" x14ac:dyDescent="0.25">
      <c r="H21435" s="155"/>
      <c r="I21435" s="152"/>
      <c r="J21435" s="152"/>
      <c r="K21435" s="156"/>
      <c r="L21435" s="156"/>
      <c r="M21435" s="157"/>
      <c r="N21435" s="158"/>
      <c r="O21435" s="153"/>
      <c r="P21435" s="153"/>
      <c r="Q21435" s="153"/>
      <c r="R21435" s="153"/>
      <c r="S21435" s="152"/>
      <c r="T21435" s="154"/>
    </row>
    <row r="21436" spans="8:20" x14ac:dyDescent="0.25">
      <c r="H21436" s="155"/>
      <c r="I21436" s="152"/>
      <c r="J21436" s="152"/>
      <c r="K21436" s="156"/>
      <c r="L21436" s="156"/>
      <c r="M21436" s="157"/>
      <c r="N21436" s="158"/>
      <c r="O21436" s="153"/>
      <c r="P21436" s="153"/>
      <c r="Q21436" s="153"/>
      <c r="R21436" s="153"/>
      <c r="S21436" s="152"/>
      <c r="T21436" s="154"/>
    </row>
    <row r="21437" spans="8:20" x14ac:dyDescent="0.25">
      <c r="H21437" s="155"/>
      <c r="I21437" s="152"/>
      <c r="J21437" s="152"/>
      <c r="K21437" s="156"/>
      <c r="L21437" s="156"/>
      <c r="M21437" s="157"/>
      <c r="N21437" s="158"/>
      <c r="O21437" s="153"/>
      <c r="P21437" s="153"/>
      <c r="Q21437" s="153"/>
      <c r="R21437" s="153"/>
      <c r="S21437" s="152"/>
      <c r="T21437" s="154"/>
    </row>
    <row r="21438" spans="8:20" x14ac:dyDescent="0.25">
      <c r="H21438" s="155"/>
      <c r="I21438" s="152"/>
      <c r="J21438" s="152"/>
      <c r="K21438" s="156"/>
      <c r="L21438" s="156"/>
      <c r="M21438" s="157"/>
      <c r="N21438" s="158"/>
      <c r="O21438" s="153"/>
      <c r="P21438" s="153"/>
      <c r="Q21438" s="153"/>
      <c r="R21438" s="153"/>
      <c r="S21438" s="152"/>
      <c r="T21438" s="154"/>
    </row>
    <row r="21439" spans="8:20" x14ac:dyDescent="0.25">
      <c r="H21439" s="155"/>
      <c r="I21439" s="152"/>
      <c r="J21439" s="152"/>
      <c r="K21439" s="156"/>
      <c r="L21439" s="156"/>
      <c r="M21439" s="157"/>
      <c r="N21439" s="158"/>
      <c r="O21439" s="153"/>
      <c r="P21439" s="153"/>
      <c r="Q21439" s="153"/>
      <c r="R21439" s="153"/>
      <c r="S21439" s="152"/>
      <c r="T21439" s="154"/>
    </row>
    <row r="21440" spans="8:20" x14ac:dyDescent="0.25">
      <c r="H21440" s="155"/>
      <c r="I21440" s="152"/>
      <c r="J21440" s="152"/>
      <c r="K21440" s="156"/>
      <c r="L21440" s="156"/>
      <c r="M21440" s="157"/>
      <c r="N21440" s="158"/>
      <c r="O21440" s="153"/>
      <c r="P21440" s="153"/>
      <c r="Q21440" s="153"/>
      <c r="R21440" s="153"/>
      <c r="S21440" s="152"/>
      <c r="T21440" s="154"/>
    </row>
    <row r="21441" spans="8:20" x14ac:dyDescent="0.25">
      <c r="H21441" s="155"/>
      <c r="I21441" s="152"/>
      <c r="J21441" s="152"/>
      <c r="K21441" s="156"/>
      <c r="L21441" s="156"/>
      <c r="M21441" s="157"/>
      <c r="N21441" s="158"/>
      <c r="O21441" s="153"/>
      <c r="P21441" s="153"/>
      <c r="Q21441" s="153"/>
      <c r="R21441" s="153"/>
      <c r="S21441" s="152"/>
      <c r="T21441" s="154"/>
    </row>
    <row r="21442" spans="8:20" x14ac:dyDescent="0.25">
      <c r="H21442" s="155"/>
      <c r="I21442" s="152"/>
      <c r="J21442" s="152"/>
      <c r="K21442" s="156"/>
      <c r="L21442" s="156"/>
      <c r="M21442" s="157"/>
      <c r="N21442" s="158"/>
      <c r="O21442" s="153"/>
      <c r="P21442" s="153"/>
      <c r="Q21442" s="153"/>
      <c r="R21442" s="153"/>
      <c r="S21442" s="152"/>
      <c r="T21442" s="154"/>
    </row>
    <row r="21443" spans="8:20" x14ac:dyDescent="0.25">
      <c r="H21443" s="155"/>
      <c r="I21443" s="152"/>
      <c r="J21443" s="152"/>
      <c r="K21443" s="156"/>
      <c r="L21443" s="156"/>
      <c r="M21443" s="157"/>
      <c r="N21443" s="158"/>
      <c r="O21443" s="153"/>
      <c r="P21443" s="153"/>
      <c r="Q21443" s="153"/>
      <c r="R21443" s="153"/>
      <c r="S21443" s="152"/>
      <c r="T21443" s="154"/>
    </row>
    <row r="21444" spans="8:20" x14ac:dyDescent="0.25">
      <c r="H21444" s="155"/>
      <c r="I21444" s="152"/>
      <c r="J21444" s="152"/>
      <c r="K21444" s="156"/>
      <c r="L21444" s="156"/>
      <c r="M21444" s="157"/>
      <c r="N21444" s="158"/>
      <c r="O21444" s="153"/>
      <c r="P21444" s="153"/>
      <c r="Q21444" s="153"/>
      <c r="R21444" s="153"/>
      <c r="S21444" s="152"/>
      <c r="T21444" s="154"/>
    </row>
    <row r="21445" spans="8:20" x14ac:dyDescent="0.25">
      <c r="H21445" s="155"/>
      <c r="I21445" s="152"/>
      <c r="J21445" s="152"/>
      <c r="K21445" s="156"/>
      <c r="L21445" s="156"/>
      <c r="M21445" s="157"/>
      <c r="N21445" s="158"/>
      <c r="O21445" s="153"/>
      <c r="P21445" s="153"/>
      <c r="Q21445" s="153"/>
      <c r="R21445" s="153"/>
      <c r="S21445" s="152"/>
      <c r="T21445" s="154"/>
    </row>
    <row r="21446" spans="8:20" x14ac:dyDescent="0.25">
      <c r="H21446" s="155"/>
      <c r="I21446" s="152"/>
      <c r="J21446" s="152"/>
      <c r="K21446" s="156"/>
      <c r="L21446" s="156"/>
      <c r="M21446" s="157"/>
      <c r="N21446" s="158"/>
      <c r="O21446" s="153"/>
      <c r="P21446" s="153"/>
      <c r="Q21446" s="153"/>
      <c r="R21446" s="153"/>
      <c r="S21446" s="152"/>
      <c r="T21446" s="154"/>
    </row>
    <row r="21447" spans="8:20" x14ac:dyDescent="0.25">
      <c r="H21447" s="155"/>
      <c r="I21447" s="152"/>
      <c r="J21447" s="152"/>
      <c r="K21447" s="156"/>
      <c r="L21447" s="156"/>
      <c r="M21447" s="157"/>
      <c r="N21447" s="158"/>
      <c r="O21447" s="153"/>
      <c r="P21447" s="153"/>
      <c r="Q21447" s="153"/>
      <c r="R21447" s="153"/>
      <c r="S21447" s="152"/>
      <c r="T21447" s="154"/>
    </row>
    <row r="21448" spans="8:20" x14ac:dyDescent="0.25">
      <c r="H21448" s="155"/>
      <c r="I21448" s="152"/>
      <c r="J21448" s="152"/>
      <c r="K21448" s="156"/>
      <c r="L21448" s="156"/>
      <c r="M21448" s="157"/>
      <c r="N21448" s="158"/>
      <c r="O21448" s="153"/>
      <c r="P21448" s="153"/>
      <c r="Q21448" s="153"/>
      <c r="R21448" s="153"/>
      <c r="S21448" s="152"/>
      <c r="T21448" s="154"/>
    </row>
    <row r="21449" spans="8:20" x14ac:dyDescent="0.25">
      <c r="H21449" s="155"/>
      <c r="I21449" s="152"/>
      <c r="J21449" s="152"/>
      <c r="K21449" s="156"/>
      <c r="L21449" s="156"/>
      <c r="M21449" s="157"/>
      <c r="N21449" s="158"/>
      <c r="O21449" s="153"/>
      <c r="P21449" s="153"/>
      <c r="Q21449" s="153"/>
      <c r="R21449" s="153"/>
      <c r="S21449" s="152"/>
      <c r="T21449" s="154"/>
    </row>
    <row r="21450" spans="8:20" x14ac:dyDescent="0.25">
      <c r="H21450" s="155"/>
      <c r="I21450" s="152"/>
      <c r="J21450" s="152"/>
      <c r="K21450" s="156"/>
      <c r="L21450" s="156"/>
      <c r="M21450" s="157"/>
      <c r="N21450" s="158"/>
      <c r="O21450" s="153"/>
      <c r="P21450" s="153"/>
      <c r="Q21450" s="153"/>
      <c r="R21450" s="153"/>
      <c r="S21450" s="152"/>
      <c r="T21450" s="154"/>
    </row>
    <row r="21451" spans="8:20" x14ac:dyDescent="0.25">
      <c r="H21451" s="155"/>
      <c r="I21451" s="152"/>
      <c r="J21451" s="152"/>
      <c r="K21451" s="156"/>
      <c r="L21451" s="156"/>
      <c r="M21451" s="157"/>
      <c r="N21451" s="158"/>
      <c r="O21451" s="153"/>
      <c r="P21451" s="153"/>
      <c r="Q21451" s="153"/>
      <c r="R21451" s="153"/>
      <c r="S21451" s="152"/>
      <c r="T21451" s="154"/>
    </row>
    <row r="21452" spans="8:20" x14ac:dyDescent="0.25">
      <c r="H21452" s="155"/>
      <c r="I21452" s="152"/>
      <c r="J21452" s="152"/>
      <c r="K21452" s="156"/>
      <c r="L21452" s="156"/>
      <c r="M21452" s="157"/>
      <c r="N21452" s="158"/>
      <c r="O21452" s="153"/>
      <c r="P21452" s="153"/>
      <c r="Q21452" s="153"/>
      <c r="R21452" s="153"/>
      <c r="S21452" s="152"/>
      <c r="T21452" s="154"/>
    </row>
    <row r="21453" spans="8:20" x14ac:dyDescent="0.25">
      <c r="H21453" s="155"/>
      <c r="I21453" s="152"/>
      <c r="J21453" s="152"/>
      <c r="K21453" s="156"/>
      <c r="L21453" s="156"/>
      <c r="M21453" s="157"/>
      <c r="N21453" s="158"/>
      <c r="O21453" s="153"/>
      <c r="P21453" s="153"/>
      <c r="Q21453" s="153"/>
      <c r="R21453" s="153"/>
      <c r="S21453" s="152"/>
      <c r="T21453" s="154"/>
    </row>
    <row r="21454" spans="8:20" x14ac:dyDescent="0.25">
      <c r="H21454" s="155"/>
      <c r="I21454" s="152"/>
      <c r="J21454" s="152"/>
      <c r="K21454" s="156"/>
      <c r="L21454" s="156"/>
      <c r="M21454" s="157"/>
      <c r="N21454" s="158"/>
      <c r="O21454" s="153"/>
      <c r="P21454" s="153"/>
      <c r="Q21454" s="153"/>
      <c r="R21454" s="153"/>
      <c r="S21454" s="152"/>
      <c r="T21454" s="154"/>
    </row>
    <row r="21455" spans="8:20" x14ac:dyDescent="0.25">
      <c r="H21455" s="155"/>
      <c r="I21455" s="152"/>
      <c r="J21455" s="152"/>
      <c r="K21455" s="156"/>
      <c r="L21455" s="156"/>
      <c r="M21455" s="157"/>
      <c r="N21455" s="158"/>
      <c r="O21455" s="153"/>
      <c r="P21455" s="153"/>
      <c r="Q21455" s="153"/>
      <c r="R21455" s="153"/>
      <c r="S21455" s="152"/>
      <c r="T21455" s="154"/>
    </row>
    <row r="21456" spans="8:20" x14ac:dyDescent="0.25">
      <c r="H21456" s="155"/>
      <c r="I21456" s="152"/>
      <c r="J21456" s="152"/>
      <c r="K21456" s="156"/>
      <c r="L21456" s="156"/>
      <c r="M21456" s="157"/>
      <c r="N21456" s="158"/>
      <c r="O21456" s="153"/>
      <c r="P21456" s="153"/>
      <c r="Q21456" s="153"/>
      <c r="R21456" s="153"/>
      <c r="S21456" s="152"/>
      <c r="T21456" s="154"/>
    </row>
    <row r="21457" spans="8:20" x14ac:dyDescent="0.25">
      <c r="H21457" s="155"/>
      <c r="I21457" s="152"/>
      <c r="J21457" s="152"/>
      <c r="K21457" s="156"/>
      <c r="L21457" s="156"/>
      <c r="M21457" s="157"/>
      <c r="N21457" s="158"/>
      <c r="O21457" s="153"/>
      <c r="P21457" s="153"/>
      <c r="Q21457" s="153"/>
      <c r="R21457" s="153"/>
      <c r="S21457" s="152"/>
      <c r="T21457" s="154"/>
    </row>
    <row r="21458" spans="8:20" x14ac:dyDescent="0.25">
      <c r="H21458" s="155"/>
      <c r="I21458" s="152"/>
      <c r="J21458" s="152"/>
      <c r="K21458" s="156"/>
      <c r="L21458" s="156"/>
      <c r="M21458" s="157"/>
      <c r="N21458" s="158"/>
      <c r="O21458" s="153"/>
      <c r="P21458" s="153"/>
      <c r="Q21458" s="153"/>
      <c r="R21458" s="153"/>
      <c r="S21458" s="152"/>
      <c r="T21458" s="154"/>
    </row>
    <row r="21459" spans="8:20" x14ac:dyDescent="0.25">
      <c r="H21459" s="155"/>
      <c r="I21459" s="152"/>
      <c r="J21459" s="152"/>
      <c r="K21459" s="156"/>
      <c r="L21459" s="156"/>
      <c r="M21459" s="157"/>
      <c r="N21459" s="158"/>
      <c r="O21459" s="153"/>
      <c r="P21459" s="153"/>
      <c r="Q21459" s="153"/>
      <c r="R21459" s="153"/>
      <c r="S21459" s="152"/>
      <c r="T21459" s="154"/>
    </row>
    <row r="21460" spans="8:20" x14ac:dyDescent="0.25">
      <c r="H21460" s="155"/>
      <c r="I21460" s="152"/>
      <c r="J21460" s="152"/>
      <c r="K21460" s="156"/>
      <c r="L21460" s="156"/>
      <c r="M21460" s="157"/>
      <c r="N21460" s="158"/>
      <c r="O21460" s="153"/>
      <c r="P21460" s="153"/>
      <c r="Q21460" s="153"/>
      <c r="R21460" s="153"/>
      <c r="S21460" s="152"/>
      <c r="T21460" s="154"/>
    </row>
    <row r="21461" spans="8:20" x14ac:dyDescent="0.25">
      <c r="H21461" s="155"/>
      <c r="I21461" s="152"/>
      <c r="J21461" s="152"/>
      <c r="K21461" s="156"/>
      <c r="L21461" s="156"/>
      <c r="M21461" s="157"/>
      <c r="N21461" s="158"/>
      <c r="O21461" s="153"/>
      <c r="P21461" s="153"/>
      <c r="Q21461" s="153"/>
      <c r="R21461" s="153"/>
      <c r="S21461" s="152"/>
      <c r="T21461" s="154"/>
    </row>
    <row r="21462" spans="8:20" x14ac:dyDescent="0.25">
      <c r="H21462" s="155"/>
      <c r="I21462" s="152"/>
      <c r="J21462" s="152"/>
      <c r="K21462" s="156"/>
      <c r="L21462" s="156"/>
      <c r="M21462" s="157"/>
      <c r="N21462" s="158"/>
      <c r="O21462" s="153"/>
      <c r="P21462" s="153"/>
      <c r="Q21462" s="153"/>
      <c r="R21462" s="153"/>
      <c r="S21462" s="152"/>
      <c r="T21462" s="154"/>
    </row>
    <row r="21463" spans="8:20" x14ac:dyDescent="0.25">
      <c r="H21463" s="155"/>
      <c r="I21463" s="152"/>
      <c r="J21463" s="152"/>
      <c r="K21463" s="156"/>
      <c r="L21463" s="156"/>
      <c r="M21463" s="157"/>
      <c r="N21463" s="158"/>
      <c r="O21463" s="153"/>
      <c r="P21463" s="153"/>
      <c r="Q21463" s="153"/>
      <c r="R21463" s="153"/>
      <c r="S21463" s="152"/>
      <c r="T21463" s="154"/>
    </row>
    <row r="21464" spans="8:20" x14ac:dyDescent="0.25">
      <c r="H21464" s="155"/>
      <c r="I21464" s="152"/>
      <c r="J21464" s="152"/>
      <c r="K21464" s="156"/>
      <c r="L21464" s="156"/>
      <c r="M21464" s="157"/>
      <c r="N21464" s="158"/>
      <c r="O21464" s="153"/>
      <c r="P21464" s="153"/>
      <c r="Q21464" s="153"/>
      <c r="R21464" s="153"/>
      <c r="S21464" s="152"/>
      <c r="T21464" s="154"/>
    </row>
    <row r="21465" spans="8:20" x14ac:dyDescent="0.25">
      <c r="H21465" s="155"/>
      <c r="I21465" s="152"/>
      <c r="J21465" s="152"/>
      <c r="K21465" s="156"/>
      <c r="L21465" s="156"/>
      <c r="M21465" s="157"/>
      <c r="N21465" s="158"/>
      <c r="O21465" s="153"/>
      <c r="P21465" s="153"/>
      <c r="Q21465" s="153"/>
      <c r="R21465" s="153"/>
      <c r="S21465" s="152"/>
      <c r="T21465" s="154"/>
    </row>
    <row r="21466" spans="8:20" x14ac:dyDescent="0.25">
      <c r="H21466" s="155"/>
      <c r="I21466" s="152"/>
      <c r="J21466" s="152"/>
      <c r="K21466" s="156"/>
      <c r="L21466" s="156"/>
      <c r="M21466" s="157"/>
      <c r="N21466" s="158"/>
      <c r="O21466" s="153"/>
      <c r="P21466" s="153"/>
      <c r="Q21466" s="153"/>
      <c r="R21466" s="153"/>
      <c r="S21466" s="152"/>
      <c r="T21466" s="154"/>
    </row>
    <row r="21467" spans="8:20" x14ac:dyDescent="0.25">
      <c r="H21467" s="155"/>
      <c r="I21467" s="152"/>
      <c r="J21467" s="152"/>
      <c r="K21467" s="156"/>
      <c r="L21467" s="156"/>
      <c r="M21467" s="157"/>
      <c r="N21467" s="158"/>
      <c r="O21467" s="153"/>
      <c r="P21467" s="153"/>
      <c r="Q21467" s="153"/>
      <c r="R21467" s="153"/>
      <c r="S21467" s="152"/>
      <c r="T21467" s="154"/>
    </row>
    <row r="21468" spans="8:20" x14ac:dyDescent="0.25">
      <c r="H21468" s="155"/>
      <c r="I21468" s="152"/>
      <c r="J21468" s="152"/>
      <c r="K21468" s="156"/>
      <c r="L21468" s="156"/>
      <c r="M21468" s="157"/>
      <c r="N21468" s="158"/>
      <c r="O21468" s="153"/>
      <c r="P21468" s="153"/>
      <c r="Q21468" s="153"/>
      <c r="R21468" s="153"/>
      <c r="S21468" s="152"/>
      <c r="T21468" s="154"/>
    </row>
    <row r="21469" spans="8:20" x14ac:dyDescent="0.25">
      <c r="H21469" s="155"/>
      <c r="I21469" s="152"/>
      <c r="J21469" s="152"/>
      <c r="K21469" s="156"/>
      <c r="L21469" s="156"/>
      <c r="M21469" s="157"/>
      <c r="N21469" s="158"/>
      <c r="O21469" s="153"/>
      <c r="P21469" s="153"/>
      <c r="Q21469" s="153"/>
      <c r="R21469" s="153"/>
      <c r="S21469" s="152"/>
      <c r="T21469" s="154"/>
    </row>
    <row r="21470" spans="8:20" x14ac:dyDescent="0.25">
      <c r="H21470" s="155"/>
      <c r="I21470" s="152"/>
      <c r="J21470" s="152"/>
      <c r="K21470" s="156"/>
      <c r="L21470" s="156"/>
      <c r="M21470" s="157"/>
      <c r="N21470" s="158"/>
      <c r="O21470" s="153"/>
      <c r="P21470" s="153"/>
      <c r="Q21470" s="153"/>
      <c r="R21470" s="153"/>
      <c r="S21470" s="152"/>
      <c r="T21470" s="154"/>
    </row>
    <row r="21471" spans="8:20" x14ac:dyDescent="0.25">
      <c r="H21471" s="155"/>
      <c r="I21471" s="152"/>
      <c r="J21471" s="152"/>
      <c r="K21471" s="156"/>
      <c r="L21471" s="156"/>
      <c r="M21471" s="157"/>
      <c r="N21471" s="158"/>
      <c r="O21471" s="153"/>
      <c r="P21471" s="153"/>
      <c r="Q21471" s="153"/>
      <c r="R21471" s="153"/>
      <c r="S21471" s="152"/>
      <c r="T21471" s="154"/>
    </row>
    <row r="21472" spans="8:20" x14ac:dyDescent="0.25">
      <c r="H21472" s="155"/>
      <c r="I21472" s="152"/>
      <c r="J21472" s="152"/>
      <c r="K21472" s="156"/>
      <c r="L21472" s="156"/>
      <c r="M21472" s="157"/>
      <c r="N21472" s="158"/>
      <c r="O21472" s="153"/>
      <c r="P21472" s="153"/>
      <c r="Q21472" s="153"/>
      <c r="R21472" s="153"/>
      <c r="S21472" s="152"/>
      <c r="T21472" s="154"/>
    </row>
    <row r="21473" spans="8:20" x14ac:dyDescent="0.25">
      <c r="H21473" s="155"/>
      <c r="I21473" s="152"/>
      <c r="J21473" s="152"/>
      <c r="K21473" s="156"/>
      <c r="L21473" s="156"/>
      <c r="M21473" s="157"/>
      <c r="N21473" s="158"/>
      <c r="O21473" s="153"/>
      <c r="P21473" s="153"/>
      <c r="Q21473" s="153"/>
      <c r="R21473" s="153"/>
      <c r="S21473" s="152"/>
      <c r="T21473" s="154"/>
    </row>
    <row r="21474" spans="8:20" x14ac:dyDescent="0.25">
      <c r="H21474" s="155"/>
      <c r="I21474" s="152"/>
      <c r="J21474" s="152"/>
      <c r="K21474" s="156"/>
      <c r="L21474" s="156"/>
      <c r="M21474" s="157"/>
      <c r="N21474" s="158"/>
      <c r="O21474" s="153"/>
      <c r="P21474" s="153"/>
      <c r="Q21474" s="153"/>
      <c r="R21474" s="153"/>
      <c r="S21474" s="152"/>
      <c r="T21474" s="154"/>
    </row>
    <row r="21475" spans="8:20" x14ac:dyDescent="0.25">
      <c r="H21475" s="155"/>
      <c r="I21475" s="152"/>
      <c r="J21475" s="152"/>
      <c r="K21475" s="156"/>
      <c r="L21475" s="156"/>
      <c r="M21475" s="157"/>
      <c r="N21475" s="158"/>
      <c r="O21475" s="153"/>
      <c r="P21475" s="153"/>
      <c r="Q21475" s="153"/>
      <c r="R21475" s="153"/>
      <c r="S21475" s="152"/>
      <c r="T21475" s="154"/>
    </row>
    <row r="21476" spans="8:20" x14ac:dyDescent="0.25">
      <c r="H21476" s="155"/>
      <c r="I21476" s="152"/>
      <c r="J21476" s="152"/>
      <c r="K21476" s="156"/>
      <c r="L21476" s="156"/>
      <c r="M21476" s="157"/>
      <c r="N21476" s="158"/>
      <c r="O21476" s="153"/>
      <c r="P21476" s="153"/>
      <c r="Q21476" s="153"/>
      <c r="R21476" s="153"/>
      <c r="S21476" s="152"/>
      <c r="T21476" s="154"/>
    </row>
    <row r="21477" spans="8:20" x14ac:dyDescent="0.25">
      <c r="H21477" s="155"/>
      <c r="I21477" s="152"/>
      <c r="J21477" s="152"/>
      <c r="K21477" s="156"/>
      <c r="L21477" s="156"/>
      <c r="M21477" s="157"/>
      <c r="N21477" s="158"/>
      <c r="O21477" s="153"/>
      <c r="P21477" s="153"/>
      <c r="Q21477" s="153"/>
      <c r="R21477" s="153"/>
      <c r="S21477" s="152"/>
      <c r="T21477" s="154"/>
    </row>
    <row r="21478" spans="8:20" x14ac:dyDescent="0.25">
      <c r="H21478" s="155"/>
      <c r="I21478" s="152"/>
      <c r="J21478" s="152"/>
      <c r="K21478" s="156"/>
      <c r="L21478" s="156"/>
      <c r="M21478" s="157"/>
      <c r="N21478" s="158"/>
      <c r="O21478" s="153"/>
      <c r="P21478" s="153"/>
      <c r="Q21478" s="153"/>
      <c r="R21478" s="153"/>
      <c r="S21478" s="152"/>
      <c r="T21478" s="154"/>
    </row>
    <row r="21479" spans="8:20" x14ac:dyDescent="0.25">
      <c r="H21479" s="155"/>
      <c r="I21479" s="152"/>
      <c r="J21479" s="152"/>
      <c r="K21479" s="156"/>
      <c r="L21479" s="156"/>
      <c r="M21479" s="157"/>
      <c r="N21479" s="158"/>
      <c r="O21479" s="153"/>
      <c r="P21479" s="153"/>
      <c r="Q21479" s="153"/>
      <c r="R21479" s="153"/>
      <c r="S21479" s="152"/>
      <c r="T21479" s="154"/>
    </row>
    <row r="21480" spans="8:20" x14ac:dyDescent="0.25">
      <c r="H21480" s="155"/>
      <c r="I21480" s="152"/>
      <c r="J21480" s="152"/>
      <c r="K21480" s="156"/>
      <c r="L21480" s="156"/>
      <c r="M21480" s="157"/>
      <c r="N21480" s="158"/>
      <c r="O21480" s="153"/>
      <c r="P21480" s="153"/>
      <c r="Q21480" s="153"/>
      <c r="R21480" s="153"/>
      <c r="S21480" s="152"/>
      <c r="T21480" s="154"/>
    </row>
    <row r="21481" spans="8:20" x14ac:dyDescent="0.25">
      <c r="H21481" s="155"/>
      <c r="I21481" s="152"/>
      <c r="J21481" s="152"/>
      <c r="K21481" s="156"/>
      <c r="L21481" s="156"/>
      <c r="M21481" s="157"/>
      <c r="N21481" s="158"/>
      <c r="O21481" s="153"/>
      <c r="P21481" s="153"/>
      <c r="Q21481" s="153"/>
      <c r="R21481" s="153"/>
      <c r="S21481" s="152"/>
      <c r="T21481" s="154"/>
    </row>
    <row r="21482" spans="8:20" x14ac:dyDescent="0.25">
      <c r="H21482" s="155"/>
      <c r="I21482" s="152"/>
      <c r="J21482" s="152"/>
      <c r="K21482" s="156"/>
      <c r="L21482" s="156"/>
      <c r="M21482" s="157"/>
      <c r="N21482" s="158"/>
      <c r="O21482" s="153"/>
      <c r="P21482" s="153"/>
      <c r="Q21482" s="153"/>
      <c r="R21482" s="153"/>
      <c r="S21482" s="152"/>
      <c r="T21482" s="154"/>
    </row>
    <row r="21483" spans="8:20" x14ac:dyDescent="0.25">
      <c r="H21483" s="155"/>
      <c r="I21483" s="152"/>
      <c r="J21483" s="152"/>
      <c r="K21483" s="156"/>
      <c r="L21483" s="156"/>
      <c r="M21483" s="157"/>
      <c r="N21483" s="158"/>
      <c r="O21483" s="153"/>
      <c r="P21483" s="153"/>
      <c r="Q21483" s="153"/>
      <c r="R21483" s="153"/>
      <c r="S21483" s="152"/>
      <c r="T21483" s="154"/>
    </row>
    <row r="21484" spans="8:20" x14ac:dyDescent="0.25">
      <c r="H21484" s="155"/>
      <c r="I21484" s="152"/>
      <c r="J21484" s="152"/>
      <c r="K21484" s="156"/>
      <c r="L21484" s="156"/>
      <c r="M21484" s="157"/>
      <c r="N21484" s="158"/>
      <c r="O21484" s="153"/>
      <c r="P21484" s="153"/>
      <c r="Q21484" s="153"/>
      <c r="R21484" s="153"/>
      <c r="S21484" s="152"/>
      <c r="T21484" s="154"/>
    </row>
    <row r="21485" spans="8:20" x14ac:dyDescent="0.25">
      <c r="H21485" s="155"/>
      <c r="I21485" s="152"/>
      <c r="J21485" s="152"/>
      <c r="K21485" s="156"/>
      <c r="L21485" s="156"/>
      <c r="M21485" s="157"/>
      <c r="N21485" s="158"/>
      <c r="O21485" s="153"/>
      <c r="P21485" s="153"/>
      <c r="Q21485" s="153"/>
      <c r="R21485" s="153"/>
      <c r="S21485" s="152"/>
      <c r="T21485" s="154"/>
    </row>
    <row r="21486" spans="8:20" x14ac:dyDescent="0.25">
      <c r="H21486" s="155"/>
      <c r="I21486" s="152"/>
      <c r="J21486" s="152"/>
      <c r="K21486" s="156"/>
      <c r="L21486" s="156"/>
      <c r="M21486" s="157"/>
      <c r="N21486" s="158"/>
      <c r="O21486" s="153"/>
      <c r="P21486" s="153"/>
      <c r="Q21486" s="153"/>
      <c r="R21486" s="153"/>
      <c r="S21486" s="152"/>
      <c r="T21486" s="154"/>
    </row>
    <row r="21487" spans="8:20" x14ac:dyDescent="0.25">
      <c r="H21487" s="155"/>
      <c r="I21487" s="152"/>
      <c r="J21487" s="152"/>
      <c r="K21487" s="156"/>
      <c r="L21487" s="156"/>
      <c r="M21487" s="157"/>
      <c r="N21487" s="158"/>
      <c r="O21487" s="153"/>
      <c r="P21487" s="153"/>
      <c r="Q21487" s="153"/>
      <c r="R21487" s="153"/>
      <c r="S21487" s="152"/>
      <c r="T21487" s="154"/>
    </row>
    <row r="21488" spans="8:20" x14ac:dyDescent="0.25">
      <c r="H21488" s="155"/>
      <c r="I21488" s="152"/>
      <c r="J21488" s="152"/>
      <c r="K21488" s="156"/>
      <c r="L21488" s="156"/>
      <c r="M21488" s="157"/>
      <c r="N21488" s="158"/>
      <c r="O21488" s="153"/>
      <c r="P21488" s="153"/>
      <c r="Q21488" s="153"/>
      <c r="R21488" s="153"/>
      <c r="S21488" s="152"/>
      <c r="T21488" s="154"/>
    </row>
    <row r="21489" spans="8:20" x14ac:dyDescent="0.25">
      <c r="H21489" s="155"/>
      <c r="I21489" s="152"/>
      <c r="J21489" s="152"/>
      <c r="K21489" s="156"/>
      <c r="L21489" s="156"/>
      <c r="M21489" s="157"/>
      <c r="N21489" s="158"/>
      <c r="O21489" s="153"/>
      <c r="P21489" s="153"/>
      <c r="Q21489" s="153"/>
      <c r="R21489" s="153"/>
      <c r="S21489" s="152"/>
      <c r="T21489" s="154"/>
    </row>
    <row r="21490" spans="8:20" x14ac:dyDescent="0.25">
      <c r="H21490" s="155"/>
      <c r="I21490" s="152"/>
      <c r="J21490" s="152"/>
      <c r="K21490" s="156"/>
      <c r="L21490" s="156"/>
      <c r="M21490" s="157"/>
      <c r="N21490" s="158"/>
      <c r="O21490" s="153"/>
      <c r="P21490" s="153"/>
      <c r="Q21490" s="153"/>
      <c r="R21490" s="153"/>
      <c r="S21490" s="152"/>
      <c r="T21490" s="154"/>
    </row>
    <row r="21491" spans="8:20" x14ac:dyDescent="0.25">
      <c r="H21491" s="155"/>
      <c r="I21491" s="152"/>
      <c r="J21491" s="152"/>
      <c r="K21491" s="156"/>
      <c r="L21491" s="156"/>
      <c r="M21491" s="157"/>
      <c r="N21491" s="158"/>
      <c r="O21491" s="153"/>
      <c r="P21491" s="153"/>
      <c r="Q21491" s="153"/>
      <c r="R21491" s="153"/>
      <c r="S21491" s="152"/>
      <c r="T21491" s="154"/>
    </row>
    <row r="21492" spans="8:20" x14ac:dyDescent="0.25">
      <c r="H21492" s="155"/>
      <c r="I21492" s="152"/>
      <c r="J21492" s="152"/>
      <c r="K21492" s="156"/>
      <c r="L21492" s="156"/>
      <c r="M21492" s="157"/>
      <c r="N21492" s="158"/>
      <c r="O21492" s="153"/>
      <c r="P21492" s="153"/>
      <c r="Q21492" s="153"/>
      <c r="R21492" s="153"/>
      <c r="S21492" s="152"/>
      <c r="T21492" s="154"/>
    </row>
    <row r="21493" spans="8:20" x14ac:dyDescent="0.25">
      <c r="H21493" s="155"/>
      <c r="I21493" s="152"/>
      <c r="J21493" s="152"/>
      <c r="K21493" s="156"/>
      <c r="L21493" s="156"/>
      <c r="M21493" s="157"/>
      <c r="N21493" s="158"/>
      <c r="O21493" s="153"/>
      <c r="P21493" s="153"/>
      <c r="Q21493" s="153"/>
      <c r="R21493" s="153"/>
      <c r="S21493" s="152"/>
      <c r="T21493" s="154"/>
    </row>
    <row r="21494" spans="8:20" x14ac:dyDescent="0.25">
      <c r="H21494" s="155"/>
      <c r="I21494" s="152"/>
      <c r="J21494" s="152"/>
      <c r="K21494" s="156"/>
      <c r="L21494" s="156"/>
      <c r="M21494" s="157"/>
      <c r="N21494" s="158"/>
      <c r="O21494" s="153"/>
      <c r="P21494" s="153"/>
      <c r="Q21494" s="153"/>
      <c r="R21494" s="153"/>
      <c r="S21494" s="152"/>
      <c r="T21494" s="154"/>
    </row>
    <row r="21495" spans="8:20" x14ac:dyDescent="0.25">
      <c r="H21495" s="155"/>
      <c r="I21495" s="152"/>
      <c r="J21495" s="152"/>
      <c r="K21495" s="156"/>
      <c r="L21495" s="156"/>
      <c r="M21495" s="157"/>
      <c r="N21495" s="158"/>
      <c r="O21495" s="153"/>
      <c r="P21495" s="153"/>
      <c r="Q21495" s="153"/>
      <c r="R21495" s="153"/>
      <c r="S21495" s="152"/>
      <c r="T21495" s="154"/>
    </row>
    <row r="21496" spans="8:20" x14ac:dyDescent="0.25">
      <c r="H21496" s="155"/>
      <c r="I21496" s="152"/>
      <c r="J21496" s="152"/>
      <c r="K21496" s="156"/>
      <c r="L21496" s="156"/>
      <c r="M21496" s="157"/>
      <c r="N21496" s="158"/>
      <c r="O21496" s="153"/>
      <c r="P21496" s="153"/>
      <c r="Q21496" s="153"/>
      <c r="R21496" s="153"/>
      <c r="S21496" s="152"/>
      <c r="T21496" s="154"/>
    </row>
    <row r="21497" spans="8:20" x14ac:dyDescent="0.25">
      <c r="H21497" s="155"/>
      <c r="I21497" s="152"/>
      <c r="J21497" s="152"/>
      <c r="K21497" s="156"/>
      <c r="L21497" s="156"/>
      <c r="M21497" s="157"/>
      <c r="N21497" s="158"/>
      <c r="O21497" s="153"/>
      <c r="P21497" s="153"/>
      <c r="Q21497" s="153"/>
      <c r="R21497" s="153"/>
      <c r="S21497" s="152"/>
      <c r="T21497" s="154"/>
    </row>
    <row r="21498" spans="8:20" x14ac:dyDescent="0.25">
      <c r="H21498" s="155"/>
      <c r="I21498" s="152"/>
      <c r="J21498" s="152"/>
      <c r="K21498" s="156"/>
      <c r="L21498" s="156"/>
      <c r="M21498" s="157"/>
      <c r="N21498" s="158"/>
      <c r="O21498" s="153"/>
      <c r="P21498" s="153"/>
      <c r="Q21498" s="153"/>
      <c r="R21498" s="153"/>
      <c r="S21498" s="152"/>
      <c r="T21498" s="154"/>
    </row>
    <row r="21499" spans="8:20" x14ac:dyDescent="0.25">
      <c r="H21499" s="155"/>
      <c r="I21499" s="152"/>
      <c r="J21499" s="152"/>
      <c r="K21499" s="156"/>
      <c r="L21499" s="156"/>
      <c r="M21499" s="157"/>
      <c r="N21499" s="158"/>
      <c r="O21499" s="153"/>
      <c r="P21499" s="153"/>
      <c r="Q21499" s="153"/>
      <c r="R21499" s="153"/>
      <c r="S21499" s="152"/>
      <c r="T21499" s="154"/>
    </row>
    <row r="21500" spans="8:20" x14ac:dyDescent="0.25">
      <c r="H21500" s="155"/>
      <c r="I21500" s="152"/>
      <c r="J21500" s="152"/>
      <c r="K21500" s="156"/>
      <c r="L21500" s="156"/>
      <c r="M21500" s="157"/>
      <c r="N21500" s="158"/>
      <c r="O21500" s="153"/>
      <c r="P21500" s="153"/>
      <c r="Q21500" s="153"/>
      <c r="R21500" s="153"/>
      <c r="S21500" s="152"/>
      <c r="T21500" s="154"/>
    </row>
    <row r="21501" spans="8:20" x14ac:dyDescent="0.25">
      <c r="H21501" s="155"/>
      <c r="I21501" s="152"/>
      <c r="J21501" s="152"/>
      <c r="K21501" s="156"/>
      <c r="L21501" s="156"/>
      <c r="M21501" s="157"/>
      <c r="N21501" s="158"/>
      <c r="O21501" s="153"/>
      <c r="P21501" s="153"/>
      <c r="Q21501" s="153"/>
      <c r="R21501" s="153"/>
      <c r="S21501" s="152"/>
      <c r="T21501" s="154"/>
    </row>
    <row r="21502" spans="8:20" x14ac:dyDescent="0.25">
      <c r="H21502" s="155"/>
      <c r="I21502" s="152"/>
      <c r="J21502" s="152"/>
      <c r="K21502" s="156"/>
      <c r="L21502" s="156"/>
      <c r="M21502" s="157"/>
      <c r="N21502" s="158"/>
      <c r="O21502" s="153"/>
      <c r="P21502" s="153"/>
      <c r="Q21502" s="153"/>
      <c r="R21502" s="153"/>
      <c r="S21502" s="152"/>
      <c r="T21502" s="154"/>
    </row>
    <row r="21503" spans="8:20" x14ac:dyDescent="0.25">
      <c r="H21503" s="155"/>
      <c r="I21503" s="152"/>
      <c r="J21503" s="152"/>
      <c r="K21503" s="156"/>
      <c r="L21503" s="156"/>
      <c r="M21503" s="157"/>
      <c r="N21503" s="158"/>
      <c r="O21503" s="153"/>
      <c r="P21503" s="153"/>
      <c r="Q21503" s="153"/>
      <c r="R21503" s="153"/>
      <c r="S21503" s="152"/>
      <c r="T21503" s="154"/>
    </row>
    <row r="21504" spans="8:20" x14ac:dyDescent="0.25">
      <c r="H21504" s="155"/>
      <c r="I21504" s="152"/>
      <c r="J21504" s="152"/>
      <c r="K21504" s="156"/>
      <c r="L21504" s="156"/>
      <c r="M21504" s="157"/>
      <c r="N21504" s="158"/>
      <c r="O21504" s="153"/>
      <c r="P21504" s="153"/>
      <c r="Q21504" s="153"/>
      <c r="R21504" s="153"/>
      <c r="S21504" s="152"/>
      <c r="T21504" s="154"/>
    </row>
    <row r="21505" spans="8:20" x14ac:dyDescent="0.25">
      <c r="H21505" s="155"/>
      <c r="I21505" s="152"/>
      <c r="J21505" s="152"/>
      <c r="K21505" s="156"/>
      <c r="L21505" s="156"/>
      <c r="M21505" s="157"/>
      <c r="N21505" s="158"/>
      <c r="O21505" s="153"/>
      <c r="P21505" s="153"/>
      <c r="Q21505" s="153"/>
      <c r="R21505" s="153"/>
      <c r="S21505" s="152"/>
      <c r="T21505" s="154"/>
    </row>
    <row r="21506" spans="8:20" x14ac:dyDescent="0.25">
      <c r="H21506" s="155"/>
      <c r="I21506" s="152"/>
      <c r="J21506" s="152"/>
      <c r="K21506" s="156"/>
      <c r="L21506" s="156"/>
      <c r="M21506" s="157"/>
      <c r="N21506" s="158"/>
      <c r="O21506" s="153"/>
      <c r="P21506" s="153"/>
      <c r="Q21506" s="153"/>
      <c r="R21506" s="153"/>
      <c r="S21506" s="152"/>
      <c r="T21506" s="154"/>
    </row>
    <row r="21507" spans="8:20" x14ac:dyDescent="0.25">
      <c r="H21507" s="155"/>
      <c r="I21507" s="152"/>
      <c r="J21507" s="152"/>
      <c r="K21507" s="156"/>
      <c r="L21507" s="156"/>
      <c r="M21507" s="157"/>
      <c r="N21507" s="158"/>
      <c r="O21507" s="153"/>
      <c r="P21507" s="153"/>
      <c r="Q21507" s="153"/>
      <c r="R21507" s="153"/>
      <c r="S21507" s="152"/>
      <c r="T21507" s="154"/>
    </row>
    <row r="21508" spans="8:20" x14ac:dyDescent="0.25">
      <c r="H21508" s="155"/>
      <c r="I21508" s="152"/>
      <c r="J21508" s="152"/>
      <c r="K21508" s="156"/>
      <c r="L21508" s="156"/>
      <c r="M21508" s="157"/>
      <c r="N21508" s="158"/>
      <c r="O21508" s="153"/>
      <c r="P21508" s="153"/>
      <c r="Q21508" s="153"/>
      <c r="R21508" s="153"/>
      <c r="S21508" s="152"/>
      <c r="T21508" s="154"/>
    </row>
    <row r="21509" spans="8:20" x14ac:dyDescent="0.25">
      <c r="H21509" s="155"/>
      <c r="I21509" s="152"/>
      <c r="J21509" s="152"/>
      <c r="K21509" s="156"/>
      <c r="L21509" s="156"/>
      <c r="M21509" s="157"/>
      <c r="N21509" s="158"/>
      <c r="O21509" s="153"/>
      <c r="P21509" s="153"/>
      <c r="Q21509" s="153"/>
      <c r="R21509" s="153"/>
      <c r="S21509" s="152"/>
      <c r="T21509" s="154"/>
    </row>
    <row r="21510" spans="8:20" x14ac:dyDescent="0.25">
      <c r="H21510" s="155"/>
      <c r="I21510" s="152"/>
      <c r="J21510" s="152"/>
      <c r="K21510" s="156"/>
      <c r="L21510" s="156"/>
      <c r="M21510" s="157"/>
      <c r="N21510" s="158"/>
      <c r="O21510" s="153"/>
      <c r="P21510" s="153"/>
      <c r="Q21510" s="153"/>
      <c r="R21510" s="153"/>
      <c r="S21510" s="152"/>
      <c r="T21510" s="154"/>
    </row>
    <row r="21511" spans="8:20" x14ac:dyDescent="0.25">
      <c r="H21511" s="155"/>
      <c r="I21511" s="152"/>
      <c r="J21511" s="152"/>
      <c r="K21511" s="156"/>
      <c r="L21511" s="156"/>
      <c r="M21511" s="157"/>
      <c r="N21511" s="158"/>
      <c r="O21511" s="153"/>
      <c r="P21511" s="153"/>
      <c r="Q21511" s="153"/>
      <c r="R21511" s="153"/>
      <c r="S21511" s="152"/>
      <c r="T21511" s="154"/>
    </row>
    <row r="21512" spans="8:20" x14ac:dyDescent="0.25">
      <c r="H21512" s="155"/>
      <c r="I21512" s="152"/>
      <c r="J21512" s="152"/>
      <c r="K21512" s="156"/>
      <c r="L21512" s="156"/>
      <c r="M21512" s="157"/>
      <c r="N21512" s="158"/>
      <c r="O21512" s="153"/>
      <c r="P21512" s="153"/>
      <c r="Q21512" s="153"/>
      <c r="R21512" s="153"/>
      <c r="S21512" s="152"/>
      <c r="T21512" s="154"/>
    </row>
    <row r="21513" spans="8:20" x14ac:dyDescent="0.25">
      <c r="H21513" s="155"/>
      <c r="I21513" s="152"/>
      <c r="J21513" s="152"/>
      <c r="K21513" s="156"/>
      <c r="L21513" s="156"/>
      <c r="M21513" s="157"/>
      <c r="N21513" s="158"/>
      <c r="O21513" s="153"/>
      <c r="P21513" s="153"/>
      <c r="Q21513" s="153"/>
      <c r="R21513" s="153"/>
      <c r="S21513" s="152"/>
      <c r="T21513" s="154"/>
    </row>
    <row r="21514" spans="8:20" x14ac:dyDescent="0.25">
      <c r="H21514" s="155"/>
      <c r="I21514" s="152"/>
      <c r="J21514" s="152"/>
      <c r="K21514" s="156"/>
      <c r="L21514" s="156"/>
      <c r="M21514" s="157"/>
      <c r="N21514" s="158"/>
      <c r="O21514" s="153"/>
      <c r="P21514" s="153"/>
      <c r="Q21514" s="153"/>
      <c r="R21514" s="153"/>
      <c r="S21514" s="152"/>
      <c r="T21514" s="154"/>
    </row>
    <row r="21515" spans="8:20" x14ac:dyDescent="0.25">
      <c r="H21515" s="155"/>
      <c r="I21515" s="152"/>
      <c r="J21515" s="152"/>
      <c r="K21515" s="156"/>
      <c r="L21515" s="156"/>
      <c r="M21515" s="157"/>
      <c r="N21515" s="158"/>
      <c r="O21515" s="153"/>
      <c r="P21515" s="153"/>
      <c r="Q21515" s="153"/>
      <c r="R21515" s="153"/>
      <c r="S21515" s="152"/>
      <c r="T21515" s="154"/>
    </row>
    <row r="21516" spans="8:20" x14ac:dyDescent="0.25">
      <c r="H21516" s="155"/>
      <c r="I21516" s="152"/>
      <c r="J21516" s="152"/>
      <c r="K21516" s="156"/>
      <c r="L21516" s="156"/>
      <c r="M21516" s="157"/>
      <c r="N21516" s="158"/>
      <c r="O21516" s="153"/>
      <c r="P21516" s="153"/>
      <c r="Q21516" s="153"/>
      <c r="R21516" s="153"/>
      <c r="S21516" s="152"/>
      <c r="T21516" s="154"/>
    </row>
    <row r="21517" spans="8:20" x14ac:dyDescent="0.25">
      <c r="H21517" s="155"/>
      <c r="I21517" s="152"/>
      <c r="J21517" s="152"/>
      <c r="K21517" s="156"/>
      <c r="L21517" s="156"/>
      <c r="M21517" s="157"/>
      <c r="N21517" s="158"/>
      <c r="O21517" s="153"/>
      <c r="P21517" s="153"/>
      <c r="Q21517" s="153"/>
      <c r="R21517" s="153"/>
      <c r="S21517" s="152"/>
      <c r="T21517" s="154"/>
    </row>
    <row r="21518" spans="8:20" x14ac:dyDescent="0.25">
      <c r="H21518" s="155"/>
      <c r="I21518" s="152"/>
      <c r="J21518" s="152"/>
      <c r="K21518" s="156"/>
      <c r="L21518" s="156"/>
      <c r="M21518" s="157"/>
      <c r="N21518" s="158"/>
      <c r="O21518" s="153"/>
      <c r="P21518" s="153"/>
      <c r="Q21518" s="153"/>
      <c r="R21518" s="153"/>
      <c r="S21518" s="152"/>
      <c r="T21518" s="154"/>
    </row>
    <row r="21519" spans="8:20" x14ac:dyDescent="0.25">
      <c r="H21519" s="155"/>
      <c r="I21519" s="152"/>
      <c r="J21519" s="152"/>
      <c r="K21519" s="156"/>
      <c r="L21519" s="156"/>
      <c r="M21519" s="157"/>
      <c r="N21519" s="158"/>
      <c r="O21519" s="153"/>
      <c r="P21519" s="153"/>
      <c r="Q21519" s="153"/>
      <c r="R21519" s="153"/>
      <c r="S21519" s="152"/>
      <c r="T21519" s="154"/>
    </row>
    <row r="21520" spans="8:20" x14ac:dyDescent="0.25">
      <c r="H21520" s="155"/>
      <c r="I21520" s="152"/>
      <c r="J21520" s="152"/>
      <c r="K21520" s="156"/>
      <c r="L21520" s="156"/>
      <c r="M21520" s="157"/>
      <c r="N21520" s="158"/>
      <c r="O21520" s="153"/>
      <c r="P21520" s="153"/>
      <c r="Q21520" s="153"/>
      <c r="R21520" s="153"/>
      <c r="S21520" s="152"/>
      <c r="T21520" s="154"/>
    </row>
    <row r="21521" spans="8:20" x14ac:dyDescent="0.25">
      <c r="H21521" s="155"/>
      <c r="I21521" s="152"/>
      <c r="J21521" s="152"/>
      <c r="K21521" s="156"/>
      <c r="L21521" s="156"/>
      <c r="M21521" s="157"/>
      <c r="N21521" s="158"/>
      <c r="O21521" s="153"/>
      <c r="P21521" s="153"/>
      <c r="Q21521" s="153"/>
      <c r="R21521" s="153"/>
      <c r="S21521" s="152"/>
      <c r="T21521" s="154"/>
    </row>
    <row r="21522" spans="8:20" x14ac:dyDescent="0.25">
      <c r="H21522" s="155"/>
      <c r="I21522" s="152"/>
      <c r="J21522" s="152"/>
      <c r="K21522" s="156"/>
      <c r="L21522" s="156"/>
      <c r="M21522" s="157"/>
      <c r="N21522" s="158"/>
      <c r="O21522" s="153"/>
      <c r="P21522" s="153"/>
      <c r="Q21522" s="153"/>
      <c r="R21522" s="153"/>
      <c r="S21522" s="152"/>
      <c r="T21522" s="154"/>
    </row>
    <row r="21523" spans="8:20" x14ac:dyDescent="0.25">
      <c r="H21523" s="155"/>
      <c r="I21523" s="152"/>
      <c r="J21523" s="152"/>
      <c r="K21523" s="156"/>
      <c r="L21523" s="156"/>
      <c r="M21523" s="157"/>
      <c r="N21523" s="158"/>
      <c r="O21523" s="153"/>
      <c r="P21523" s="153"/>
      <c r="Q21523" s="153"/>
      <c r="R21523" s="153"/>
      <c r="S21523" s="152"/>
      <c r="T21523" s="154"/>
    </row>
    <row r="21524" spans="8:20" x14ac:dyDescent="0.25">
      <c r="H21524" s="155"/>
      <c r="I21524" s="152"/>
      <c r="J21524" s="152"/>
      <c r="K21524" s="156"/>
      <c r="L21524" s="156"/>
      <c r="M21524" s="157"/>
      <c r="N21524" s="158"/>
      <c r="O21524" s="153"/>
      <c r="P21524" s="153"/>
      <c r="Q21524" s="153"/>
      <c r="R21524" s="153"/>
      <c r="S21524" s="152"/>
      <c r="T21524" s="154"/>
    </row>
    <row r="21525" spans="8:20" x14ac:dyDescent="0.25">
      <c r="H21525" s="155"/>
      <c r="I21525" s="152"/>
      <c r="J21525" s="152"/>
      <c r="K21525" s="156"/>
      <c r="L21525" s="156"/>
      <c r="M21525" s="157"/>
      <c r="N21525" s="158"/>
      <c r="O21525" s="153"/>
      <c r="P21525" s="153"/>
      <c r="Q21525" s="153"/>
      <c r="R21525" s="153"/>
      <c r="S21525" s="152"/>
      <c r="T21525" s="154"/>
    </row>
    <row r="21526" spans="8:20" x14ac:dyDescent="0.25">
      <c r="H21526" s="155"/>
      <c r="I21526" s="152"/>
      <c r="J21526" s="152"/>
      <c r="K21526" s="156"/>
      <c r="L21526" s="156"/>
      <c r="M21526" s="157"/>
      <c r="N21526" s="158"/>
      <c r="O21526" s="153"/>
      <c r="P21526" s="153"/>
      <c r="Q21526" s="153"/>
      <c r="R21526" s="153"/>
      <c r="S21526" s="152"/>
      <c r="T21526" s="154"/>
    </row>
    <row r="21527" spans="8:20" x14ac:dyDescent="0.25">
      <c r="H21527" s="155"/>
      <c r="I21527" s="152"/>
      <c r="J21527" s="152"/>
      <c r="K21527" s="156"/>
      <c r="L21527" s="156"/>
      <c r="M21527" s="157"/>
      <c r="N21527" s="158"/>
      <c r="O21527" s="153"/>
      <c r="P21527" s="153"/>
      <c r="Q21527" s="153"/>
      <c r="R21527" s="153"/>
      <c r="S21527" s="152"/>
      <c r="T21527" s="154"/>
    </row>
    <row r="21528" spans="8:20" x14ac:dyDescent="0.25">
      <c r="H21528" s="155"/>
      <c r="I21528" s="152"/>
      <c r="J21528" s="152"/>
      <c r="K21528" s="156"/>
      <c r="L21528" s="156"/>
      <c r="M21528" s="157"/>
      <c r="N21528" s="158"/>
      <c r="O21528" s="153"/>
      <c r="P21528" s="153"/>
      <c r="Q21528" s="153"/>
      <c r="R21528" s="153"/>
      <c r="S21528" s="152"/>
      <c r="T21528" s="154"/>
    </row>
    <row r="21529" spans="8:20" x14ac:dyDescent="0.25">
      <c r="H21529" s="155"/>
      <c r="I21529" s="152"/>
      <c r="J21529" s="152"/>
      <c r="K21529" s="156"/>
      <c r="L21529" s="156"/>
      <c r="M21529" s="157"/>
      <c r="N21529" s="158"/>
      <c r="O21529" s="153"/>
      <c r="P21529" s="153"/>
      <c r="Q21529" s="153"/>
      <c r="R21529" s="153"/>
      <c r="S21529" s="152"/>
      <c r="T21529" s="154"/>
    </row>
    <row r="21530" spans="8:20" x14ac:dyDescent="0.25">
      <c r="H21530" s="155"/>
      <c r="I21530" s="152"/>
      <c r="J21530" s="152"/>
      <c r="K21530" s="156"/>
      <c r="L21530" s="156"/>
      <c r="M21530" s="157"/>
      <c r="N21530" s="158"/>
      <c r="O21530" s="153"/>
      <c r="P21530" s="153"/>
      <c r="Q21530" s="153"/>
      <c r="R21530" s="153"/>
      <c r="S21530" s="152"/>
      <c r="T21530" s="154"/>
    </row>
    <row r="21531" spans="8:20" x14ac:dyDescent="0.25">
      <c r="H21531" s="155"/>
      <c r="I21531" s="152"/>
      <c r="J21531" s="152"/>
      <c r="K21531" s="156"/>
      <c r="L21531" s="156"/>
      <c r="M21531" s="157"/>
      <c r="N21531" s="158"/>
      <c r="O21531" s="153"/>
      <c r="P21531" s="153"/>
      <c r="Q21531" s="153"/>
      <c r="R21531" s="153"/>
      <c r="S21531" s="152"/>
      <c r="T21531" s="154"/>
    </row>
    <row r="21532" spans="8:20" x14ac:dyDescent="0.25">
      <c r="H21532" s="155"/>
      <c r="I21532" s="152"/>
      <c r="J21532" s="152"/>
      <c r="K21532" s="156"/>
      <c r="L21532" s="156"/>
      <c r="M21532" s="157"/>
      <c r="N21532" s="158"/>
      <c r="O21532" s="153"/>
      <c r="P21532" s="153"/>
      <c r="Q21532" s="153"/>
      <c r="R21532" s="153"/>
      <c r="S21532" s="152"/>
      <c r="T21532" s="154"/>
    </row>
    <row r="21533" spans="8:20" x14ac:dyDescent="0.25">
      <c r="H21533" s="155"/>
      <c r="I21533" s="152"/>
      <c r="J21533" s="152"/>
      <c r="K21533" s="156"/>
      <c r="L21533" s="156"/>
      <c r="M21533" s="157"/>
      <c r="N21533" s="158"/>
      <c r="O21533" s="153"/>
      <c r="P21533" s="153"/>
      <c r="Q21533" s="153"/>
      <c r="R21533" s="153"/>
      <c r="S21533" s="152"/>
      <c r="T21533" s="154"/>
    </row>
    <row r="21534" spans="8:20" x14ac:dyDescent="0.25">
      <c r="H21534" s="155"/>
      <c r="I21534" s="152"/>
      <c r="J21534" s="152"/>
      <c r="K21534" s="156"/>
      <c r="L21534" s="156"/>
      <c r="M21534" s="157"/>
      <c r="N21534" s="158"/>
      <c r="O21534" s="153"/>
      <c r="P21534" s="153"/>
      <c r="Q21534" s="153"/>
      <c r="R21534" s="153"/>
      <c r="S21534" s="152"/>
      <c r="T21534" s="154"/>
    </row>
    <row r="21535" spans="8:20" x14ac:dyDescent="0.25">
      <c r="H21535" s="155"/>
      <c r="I21535" s="152"/>
      <c r="J21535" s="152"/>
      <c r="K21535" s="156"/>
      <c r="L21535" s="156"/>
      <c r="M21535" s="157"/>
      <c r="N21535" s="158"/>
      <c r="O21535" s="153"/>
      <c r="P21535" s="153"/>
      <c r="Q21535" s="153"/>
      <c r="R21535" s="153"/>
      <c r="S21535" s="152"/>
      <c r="T21535" s="154"/>
    </row>
    <row r="21536" spans="8:20" x14ac:dyDescent="0.25">
      <c r="H21536" s="155"/>
      <c r="I21536" s="152"/>
      <c r="J21536" s="152"/>
      <c r="K21536" s="156"/>
      <c r="L21536" s="156"/>
      <c r="M21536" s="157"/>
      <c r="N21536" s="158"/>
      <c r="O21536" s="153"/>
      <c r="P21536" s="153"/>
      <c r="Q21536" s="153"/>
      <c r="R21536" s="153"/>
      <c r="S21536" s="152"/>
      <c r="T21536" s="154"/>
    </row>
    <row r="21537" spans="8:20" x14ac:dyDescent="0.25">
      <c r="H21537" s="155"/>
      <c r="I21537" s="152"/>
      <c r="J21537" s="152"/>
      <c r="K21537" s="156"/>
      <c r="L21537" s="156"/>
      <c r="M21537" s="157"/>
      <c r="N21537" s="158"/>
      <c r="O21537" s="153"/>
      <c r="P21537" s="153"/>
      <c r="Q21537" s="153"/>
      <c r="R21537" s="153"/>
      <c r="S21537" s="152"/>
      <c r="T21537" s="154"/>
    </row>
    <row r="21538" spans="8:20" x14ac:dyDescent="0.25">
      <c r="H21538" s="155"/>
      <c r="I21538" s="152"/>
      <c r="J21538" s="152"/>
      <c r="K21538" s="156"/>
      <c r="L21538" s="156"/>
      <c r="M21538" s="157"/>
      <c r="N21538" s="158"/>
      <c r="O21538" s="153"/>
      <c r="P21538" s="153"/>
      <c r="Q21538" s="153"/>
      <c r="R21538" s="153"/>
      <c r="S21538" s="152"/>
      <c r="T21538" s="154"/>
    </row>
    <row r="21539" spans="8:20" x14ac:dyDescent="0.25">
      <c r="H21539" s="155"/>
      <c r="I21539" s="152"/>
      <c r="J21539" s="152"/>
      <c r="K21539" s="156"/>
      <c r="L21539" s="156"/>
      <c r="M21539" s="157"/>
      <c r="N21539" s="158"/>
      <c r="O21539" s="153"/>
      <c r="P21539" s="153"/>
      <c r="Q21539" s="153"/>
      <c r="R21539" s="153"/>
      <c r="S21539" s="152"/>
      <c r="T21539" s="154"/>
    </row>
    <row r="21540" spans="8:20" x14ac:dyDescent="0.25">
      <c r="H21540" s="155"/>
      <c r="I21540" s="152"/>
      <c r="J21540" s="152"/>
      <c r="K21540" s="156"/>
      <c r="L21540" s="156"/>
      <c r="M21540" s="157"/>
      <c r="N21540" s="158"/>
      <c r="O21540" s="153"/>
      <c r="P21540" s="153"/>
      <c r="Q21540" s="153"/>
      <c r="R21540" s="153"/>
      <c r="S21540" s="152"/>
      <c r="T21540" s="154"/>
    </row>
    <row r="21541" spans="8:20" x14ac:dyDescent="0.25">
      <c r="H21541" s="155"/>
      <c r="I21541" s="152"/>
      <c r="J21541" s="152"/>
      <c r="K21541" s="156"/>
      <c r="L21541" s="156"/>
      <c r="M21541" s="157"/>
      <c r="N21541" s="158"/>
      <c r="O21541" s="153"/>
      <c r="P21541" s="153"/>
      <c r="Q21541" s="153"/>
      <c r="R21541" s="153"/>
      <c r="S21541" s="152"/>
      <c r="T21541" s="154"/>
    </row>
    <row r="21542" spans="8:20" x14ac:dyDescent="0.25">
      <c r="H21542" s="155"/>
      <c r="I21542" s="152"/>
      <c r="J21542" s="152"/>
      <c r="K21542" s="156"/>
      <c r="L21542" s="156"/>
      <c r="M21542" s="157"/>
      <c r="N21542" s="158"/>
      <c r="O21542" s="153"/>
      <c r="P21542" s="153"/>
      <c r="Q21542" s="153"/>
      <c r="R21542" s="153"/>
      <c r="S21542" s="152"/>
      <c r="T21542" s="154"/>
    </row>
    <row r="21543" spans="8:20" x14ac:dyDescent="0.25">
      <c r="H21543" s="155"/>
      <c r="I21543" s="152"/>
      <c r="J21543" s="152"/>
      <c r="K21543" s="156"/>
      <c r="L21543" s="156"/>
      <c r="M21543" s="157"/>
      <c r="N21543" s="158"/>
      <c r="O21543" s="153"/>
      <c r="P21543" s="153"/>
      <c r="Q21543" s="153"/>
      <c r="R21543" s="153"/>
      <c r="S21543" s="152"/>
      <c r="T21543" s="154"/>
    </row>
    <row r="21544" spans="8:20" x14ac:dyDescent="0.25">
      <c r="H21544" s="155"/>
      <c r="I21544" s="152"/>
      <c r="J21544" s="152"/>
      <c r="K21544" s="156"/>
      <c r="L21544" s="156"/>
      <c r="M21544" s="157"/>
      <c r="N21544" s="158"/>
      <c r="O21544" s="153"/>
      <c r="P21544" s="153"/>
      <c r="Q21544" s="153"/>
      <c r="R21544" s="153"/>
      <c r="S21544" s="152"/>
      <c r="T21544" s="154"/>
    </row>
    <row r="21545" spans="8:20" x14ac:dyDescent="0.25">
      <c r="H21545" s="155"/>
      <c r="I21545" s="152"/>
      <c r="J21545" s="152"/>
      <c r="K21545" s="156"/>
      <c r="L21545" s="156"/>
      <c r="M21545" s="157"/>
      <c r="N21545" s="158"/>
      <c r="O21545" s="153"/>
      <c r="P21545" s="153"/>
      <c r="Q21545" s="153"/>
      <c r="R21545" s="153"/>
      <c r="S21545" s="152"/>
      <c r="T21545" s="154"/>
    </row>
    <row r="21546" spans="8:20" x14ac:dyDescent="0.25">
      <c r="H21546" s="155"/>
      <c r="I21546" s="152"/>
      <c r="J21546" s="152"/>
      <c r="K21546" s="156"/>
      <c r="L21546" s="156"/>
      <c r="M21546" s="157"/>
      <c r="N21546" s="158"/>
      <c r="O21546" s="153"/>
      <c r="P21546" s="153"/>
      <c r="Q21546" s="153"/>
      <c r="R21546" s="153"/>
      <c r="S21546" s="152"/>
      <c r="T21546" s="154"/>
    </row>
    <row r="21547" spans="8:20" x14ac:dyDescent="0.25">
      <c r="H21547" s="155"/>
      <c r="I21547" s="152"/>
      <c r="J21547" s="152"/>
      <c r="K21547" s="156"/>
      <c r="L21547" s="156"/>
      <c r="M21547" s="157"/>
      <c r="N21547" s="158"/>
      <c r="O21547" s="153"/>
      <c r="P21547" s="153"/>
      <c r="Q21547" s="153"/>
      <c r="R21547" s="153"/>
      <c r="S21547" s="152"/>
      <c r="T21547" s="154"/>
    </row>
    <row r="21548" spans="8:20" x14ac:dyDescent="0.25">
      <c r="H21548" s="155"/>
      <c r="I21548" s="152"/>
      <c r="J21548" s="152"/>
      <c r="K21548" s="156"/>
      <c r="L21548" s="156"/>
      <c r="M21548" s="157"/>
      <c r="N21548" s="158"/>
      <c r="O21548" s="153"/>
      <c r="P21548" s="153"/>
      <c r="Q21548" s="153"/>
      <c r="R21548" s="153"/>
      <c r="S21548" s="152"/>
      <c r="T21548" s="154"/>
    </row>
    <row r="21549" spans="8:20" x14ac:dyDescent="0.25">
      <c r="H21549" s="155"/>
      <c r="I21549" s="152"/>
      <c r="J21549" s="152"/>
      <c r="K21549" s="156"/>
      <c r="L21549" s="156"/>
      <c r="M21549" s="157"/>
      <c r="N21549" s="158"/>
      <c r="O21549" s="153"/>
      <c r="P21549" s="153"/>
      <c r="Q21549" s="153"/>
      <c r="R21549" s="153"/>
      <c r="S21549" s="152"/>
      <c r="T21549" s="154"/>
    </row>
    <row r="21550" spans="8:20" x14ac:dyDescent="0.25">
      <c r="H21550" s="155"/>
      <c r="I21550" s="152"/>
      <c r="J21550" s="152"/>
      <c r="K21550" s="156"/>
      <c r="L21550" s="156"/>
      <c r="M21550" s="157"/>
      <c r="N21550" s="158"/>
      <c r="O21550" s="153"/>
      <c r="P21550" s="153"/>
      <c r="Q21550" s="153"/>
      <c r="R21550" s="153"/>
      <c r="S21550" s="152"/>
      <c r="T21550" s="154"/>
    </row>
    <row r="21551" spans="8:20" x14ac:dyDescent="0.25">
      <c r="H21551" s="155"/>
      <c r="I21551" s="152"/>
      <c r="J21551" s="152"/>
      <c r="K21551" s="156"/>
      <c r="L21551" s="156"/>
      <c r="M21551" s="157"/>
      <c r="N21551" s="158"/>
      <c r="O21551" s="153"/>
      <c r="P21551" s="153"/>
      <c r="Q21551" s="153"/>
      <c r="R21551" s="153"/>
      <c r="S21551" s="152"/>
      <c r="T21551" s="154"/>
    </row>
    <row r="21552" spans="8:20" x14ac:dyDescent="0.25">
      <c r="H21552" s="155"/>
      <c r="I21552" s="152"/>
      <c r="J21552" s="152"/>
      <c r="K21552" s="156"/>
      <c r="L21552" s="156"/>
      <c r="M21552" s="157"/>
      <c r="N21552" s="158"/>
      <c r="O21552" s="153"/>
      <c r="P21552" s="153"/>
      <c r="Q21552" s="153"/>
      <c r="R21552" s="153"/>
      <c r="S21552" s="152"/>
      <c r="T21552" s="154"/>
    </row>
    <row r="21553" spans="8:20" x14ac:dyDescent="0.25">
      <c r="H21553" s="155"/>
      <c r="I21553" s="152"/>
      <c r="J21553" s="152"/>
      <c r="K21553" s="156"/>
      <c r="L21553" s="156"/>
      <c r="M21553" s="157"/>
      <c r="N21553" s="158"/>
      <c r="O21553" s="153"/>
      <c r="P21553" s="153"/>
      <c r="Q21553" s="153"/>
      <c r="R21553" s="153"/>
      <c r="S21553" s="152"/>
      <c r="T21553" s="154"/>
    </row>
    <row r="21554" spans="8:20" x14ac:dyDescent="0.25">
      <c r="H21554" s="155"/>
      <c r="I21554" s="152"/>
      <c r="J21554" s="152"/>
      <c r="K21554" s="156"/>
      <c r="L21554" s="156"/>
      <c r="M21554" s="157"/>
      <c r="N21554" s="158"/>
      <c r="O21554" s="153"/>
      <c r="P21554" s="153"/>
      <c r="Q21554" s="153"/>
      <c r="R21554" s="153"/>
      <c r="S21554" s="152"/>
      <c r="T21554" s="154"/>
    </row>
    <row r="21555" spans="8:20" x14ac:dyDescent="0.25">
      <c r="H21555" s="155"/>
      <c r="I21555" s="152"/>
      <c r="J21555" s="152"/>
      <c r="K21555" s="156"/>
      <c r="L21555" s="156"/>
      <c r="M21555" s="157"/>
      <c r="N21555" s="158"/>
      <c r="O21555" s="153"/>
      <c r="P21555" s="153"/>
      <c r="Q21555" s="153"/>
      <c r="R21555" s="153"/>
      <c r="S21555" s="152"/>
      <c r="T21555" s="154"/>
    </row>
    <row r="21556" spans="8:20" x14ac:dyDescent="0.25">
      <c r="H21556" s="155"/>
      <c r="I21556" s="152"/>
      <c r="J21556" s="152"/>
      <c r="K21556" s="156"/>
      <c r="L21556" s="156"/>
      <c r="M21556" s="157"/>
      <c r="N21556" s="158"/>
      <c r="O21556" s="153"/>
      <c r="P21556" s="153"/>
      <c r="Q21556" s="153"/>
      <c r="R21556" s="153"/>
      <c r="S21556" s="152"/>
      <c r="T21556" s="154"/>
    </row>
    <row r="21557" spans="8:20" x14ac:dyDescent="0.25">
      <c r="H21557" s="155"/>
      <c r="I21557" s="152"/>
      <c r="J21557" s="152"/>
      <c r="K21557" s="156"/>
      <c r="L21557" s="156"/>
      <c r="M21557" s="157"/>
      <c r="N21557" s="158"/>
      <c r="O21557" s="153"/>
      <c r="P21557" s="153"/>
      <c r="Q21557" s="153"/>
      <c r="R21557" s="153"/>
      <c r="S21557" s="152"/>
      <c r="T21557" s="154"/>
    </row>
    <row r="21558" spans="8:20" x14ac:dyDescent="0.25">
      <c r="H21558" s="155"/>
      <c r="I21558" s="152"/>
      <c r="J21558" s="152"/>
      <c r="K21558" s="156"/>
      <c r="L21558" s="156"/>
      <c r="M21558" s="157"/>
      <c r="N21558" s="158"/>
      <c r="O21558" s="153"/>
      <c r="P21558" s="153"/>
      <c r="Q21558" s="153"/>
      <c r="R21558" s="153"/>
      <c r="S21558" s="152"/>
      <c r="T21558" s="154"/>
    </row>
    <row r="21559" spans="8:20" x14ac:dyDescent="0.25">
      <c r="H21559" s="155"/>
      <c r="I21559" s="152"/>
      <c r="J21559" s="152"/>
      <c r="K21559" s="156"/>
      <c r="L21559" s="156"/>
      <c r="M21559" s="157"/>
      <c r="N21559" s="158"/>
      <c r="O21559" s="153"/>
      <c r="P21559" s="153"/>
      <c r="Q21559" s="153"/>
      <c r="R21559" s="153"/>
      <c r="S21559" s="152"/>
      <c r="T21559" s="154"/>
    </row>
    <row r="21560" spans="8:20" x14ac:dyDescent="0.25">
      <c r="H21560" s="155"/>
      <c r="I21560" s="152"/>
      <c r="J21560" s="152"/>
      <c r="K21560" s="156"/>
      <c r="L21560" s="156"/>
      <c r="M21560" s="157"/>
      <c r="N21560" s="158"/>
      <c r="O21560" s="153"/>
      <c r="P21560" s="153"/>
      <c r="Q21560" s="153"/>
      <c r="R21560" s="153"/>
      <c r="S21560" s="152"/>
      <c r="T21560" s="154"/>
    </row>
    <row r="21561" spans="8:20" x14ac:dyDescent="0.25">
      <c r="H21561" s="155"/>
      <c r="I21561" s="152"/>
      <c r="J21561" s="152"/>
      <c r="K21561" s="156"/>
      <c r="L21561" s="156"/>
      <c r="M21561" s="157"/>
      <c r="N21561" s="158"/>
      <c r="O21561" s="153"/>
      <c r="P21561" s="153"/>
      <c r="Q21561" s="153"/>
      <c r="R21561" s="153"/>
      <c r="S21561" s="152"/>
      <c r="T21561" s="154"/>
    </row>
    <row r="21562" spans="8:20" x14ac:dyDescent="0.25">
      <c r="H21562" s="155"/>
      <c r="I21562" s="152"/>
      <c r="J21562" s="152"/>
      <c r="K21562" s="156"/>
      <c r="L21562" s="156"/>
      <c r="M21562" s="157"/>
      <c r="N21562" s="158"/>
      <c r="O21562" s="153"/>
      <c r="P21562" s="153"/>
      <c r="Q21562" s="153"/>
      <c r="R21562" s="153"/>
      <c r="S21562" s="152"/>
      <c r="T21562" s="154"/>
    </row>
    <row r="21563" spans="8:20" x14ac:dyDescent="0.25">
      <c r="H21563" s="155"/>
      <c r="I21563" s="152"/>
      <c r="J21563" s="152"/>
      <c r="K21563" s="156"/>
      <c r="L21563" s="156"/>
      <c r="M21563" s="157"/>
      <c r="N21563" s="158"/>
      <c r="O21563" s="153"/>
      <c r="P21563" s="153"/>
      <c r="Q21563" s="153"/>
      <c r="R21563" s="153"/>
      <c r="S21563" s="152"/>
      <c r="T21563" s="154"/>
    </row>
    <row r="21564" spans="8:20" x14ac:dyDescent="0.25">
      <c r="H21564" s="155"/>
      <c r="I21564" s="152"/>
      <c r="J21564" s="152"/>
      <c r="K21564" s="156"/>
      <c r="L21564" s="156"/>
      <c r="M21564" s="157"/>
      <c r="N21564" s="158"/>
      <c r="O21564" s="153"/>
      <c r="P21564" s="153"/>
      <c r="Q21564" s="153"/>
      <c r="R21564" s="153"/>
      <c r="S21564" s="152"/>
      <c r="T21564" s="154"/>
    </row>
    <row r="21565" spans="8:20" x14ac:dyDescent="0.25">
      <c r="H21565" s="155"/>
      <c r="I21565" s="152"/>
      <c r="J21565" s="152"/>
      <c r="K21565" s="156"/>
      <c r="L21565" s="156"/>
      <c r="M21565" s="157"/>
      <c r="N21565" s="158"/>
      <c r="O21565" s="153"/>
      <c r="P21565" s="153"/>
      <c r="Q21565" s="153"/>
      <c r="R21565" s="153"/>
      <c r="S21565" s="152"/>
      <c r="T21565" s="154"/>
    </row>
    <row r="21566" spans="8:20" x14ac:dyDescent="0.25">
      <c r="H21566" s="155"/>
      <c r="I21566" s="152"/>
      <c r="J21566" s="152"/>
      <c r="K21566" s="156"/>
      <c r="L21566" s="156"/>
      <c r="M21566" s="157"/>
      <c r="N21566" s="158"/>
      <c r="O21566" s="153"/>
      <c r="P21566" s="153"/>
      <c r="Q21566" s="153"/>
      <c r="R21566" s="153"/>
      <c r="S21566" s="152"/>
      <c r="T21566" s="154"/>
    </row>
    <row r="21567" spans="8:20" x14ac:dyDescent="0.25">
      <c r="H21567" s="155"/>
      <c r="I21567" s="152"/>
      <c r="J21567" s="152"/>
      <c r="K21567" s="156"/>
      <c r="L21567" s="156"/>
      <c r="M21567" s="157"/>
      <c r="N21567" s="158"/>
      <c r="O21567" s="153"/>
      <c r="P21567" s="153"/>
      <c r="Q21567" s="153"/>
      <c r="R21567" s="153"/>
      <c r="S21567" s="152"/>
      <c r="T21567" s="154"/>
    </row>
    <row r="21568" spans="8:20" x14ac:dyDescent="0.25">
      <c r="H21568" s="155"/>
      <c r="I21568" s="152"/>
      <c r="J21568" s="152"/>
      <c r="K21568" s="156"/>
      <c r="L21568" s="156"/>
      <c r="M21568" s="157"/>
      <c r="N21568" s="158"/>
      <c r="O21568" s="153"/>
      <c r="P21568" s="153"/>
      <c r="Q21568" s="153"/>
      <c r="R21568" s="153"/>
      <c r="S21568" s="152"/>
      <c r="T21568" s="154"/>
    </row>
    <row r="21569" spans="8:20" x14ac:dyDescent="0.25">
      <c r="H21569" s="155"/>
      <c r="I21569" s="152"/>
      <c r="J21569" s="152"/>
      <c r="K21569" s="156"/>
      <c r="L21569" s="156"/>
      <c r="M21569" s="157"/>
      <c r="N21569" s="158"/>
      <c r="O21569" s="153"/>
      <c r="P21569" s="153"/>
      <c r="Q21569" s="153"/>
      <c r="R21569" s="153"/>
      <c r="S21569" s="152"/>
      <c r="T21569" s="154"/>
    </row>
    <row r="21570" spans="8:20" x14ac:dyDescent="0.25">
      <c r="H21570" s="155"/>
      <c r="I21570" s="152"/>
      <c r="J21570" s="152"/>
      <c r="K21570" s="156"/>
      <c r="L21570" s="156"/>
      <c r="M21570" s="157"/>
      <c r="N21570" s="158"/>
      <c r="O21570" s="153"/>
      <c r="P21570" s="153"/>
      <c r="Q21570" s="153"/>
      <c r="R21570" s="153"/>
      <c r="S21570" s="152"/>
      <c r="T21570" s="154"/>
    </row>
    <row r="21571" spans="8:20" x14ac:dyDescent="0.25">
      <c r="H21571" s="155"/>
      <c r="I21571" s="152"/>
      <c r="J21571" s="152"/>
      <c r="K21571" s="156"/>
      <c r="L21571" s="156"/>
      <c r="M21571" s="157"/>
      <c r="N21571" s="158"/>
      <c r="O21571" s="153"/>
      <c r="P21571" s="153"/>
      <c r="Q21571" s="153"/>
      <c r="R21571" s="153"/>
      <c r="S21571" s="152"/>
      <c r="T21571" s="154"/>
    </row>
    <row r="21572" spans="8:20" x14ac:dyDescent="0.25">
      <c r="H21572" s="155"/>
      <c r="I21572" s="152"/>
      <c r="J21572" s="152"/>
      <c r="K21572" s="156"/>
      <c r="L21572" s="156"/>
      <c r="M21572" s="157"/>
      <c r="N21572" s="158"/>
      <c r="O21572" s="153"/>
      <c r="P21572" s="153"/>
      <c r="Q21572" s="153"/>
      <c r="R21572" s="153"/>
      <c r="S21572" s="152"/>
      <c r="T21572" s="154"/>
    </row>
    <row r="21573" spans="8:20" x14ac:dyDescent="0.25">
      <c r="H21573" s="155"/>
      <c r="I21573" s="152"/>
      <c r="J21573" s="152"/>
      <c r="K21573" s="156"/>
      <c r="L21573" s="156"/>
      <c r="M21573" s="157"/>
      <c r="N21573" s="158"/>
      <c r="O21573" s="153"/>
      <c r="P21573" s="153"/>
      <c r="Q21573" s="153"/>
      <c r="R21573" s="153"/>
      <c r="S21573" s="152"/>
      <c r="T21573" s="154"/>
    </row>
    <row r="21574" spans="8:20" x14ac:dyDescent="0.25">
      <c r="H21574" s="155"/>
      <c r="I21574" s="152"/>
      <c r="J21574" s="152"/>
      <c r="K21574" s="156"/>
      <c r="L21574" s="156"/>
      <c r="M21574" s="157"/>
      <c r="N21574" s="158"/>
      <c r="O21574" s="153"/>
      <c r="P21574" s="153"/>
      <c r="Q21574" s="153"/>
      <c r="R21574" s="153"/>
      <c r="S21574" s="152"/>
      <c r="T21574" s="154"/>
    </row>
    <row r="21575" spans="8:20" x14ac:dyDescent="0.25">
      <c r="H21575" s="155"/>
      <c r="I21575" s="152"/>
      <c r="J21575" s="152"/>
      <c r="K21575" s="156"/>
      <c r="L21575" s="156"/>
      <c r="M21575" s="157"/>
      <c r="N21575" s="158"/>
      <c r="O21575" s="153"/>
      <c r="P21575" s="153"/>
      <c r="Q21575" s="153"/>
      <c r="R21575" s="153"/>
      <c r="S21575" s="152"/>
      <c r="T21575" s="154"/>
    </row>
    <row r="21576" spans="8:20" x14ac:dyDescent="0.25">
      <c r="H21576" s="155"/>
      <c r="I21576" s="152"/>
      <c r="J21576" s="152"/>
      <c r="K21576" s="156"/>
      <c r="L21576" s="156"/>
      <c r="M21576" s="157"/>
      <c r="N21576" s="158"/>
      <c r="O21576" s="153"/>
      <c r="P21576" s="153"/>
      <c r="Q21576" s="153"/>
      <c r="R21576" s="153"/>
      <c r="S21576" s="152"/>
      <c r="T21576" s="154"/>
    </row>
    <row r="21577" spans="8:20" x14ac:dyDescent="0.25">
      <c r="H21577" s="155"/>
      <c r="I21577" s="152"/>
      <c r="J21577" s="152"/>
      <c r="K21577" s="156"/>
      <c r="L21577" s="156"/>
      <c r="M21577" s="157"/>
      <c r="N21577" s="158"/>
      <c r="O21577" s="153"/>
      <c r="P21577" s="153"/>
      <c r="Q21577" s="153"/>
      <c r="R21577" s="153"/>
      <c r="S21577" s="152"/>
      <c r="T21577" s="154"/>
    </row>
    <row r="21578" spans="8:20" x14ac:dyDescent="0.25">
      <c r="H21578" s="155"/>
      <c r="I21578" s="152"/>
      <c r="J21578" s="152"/>
      <c r="K21578" s="156"/>
      <c r="L21578" s="156"/>
      <c r="M21578" s="157"/>
      <c r="N21578" s="158"/>
      <c r="O21578" s="153"/>
      <c r="P21578" s="153"/>
      <c r="Q21578" s="153"/>
      <c r="R21578" s="153"/>
      <c r="S21578" s="152"/>
      <c r="T21578" s="154"/>
    </row>
    <row r="21579" spans="8:20" x14ac:dyDescent="0.25">
      <c r="H21579" s="155"/>
      <c r="I21579" s="152"/>
      <c r="J21579" s="152"/>
      <c r="K21579" s="156"/>
      <c r="L21579" s="156"/>
      <c r="M21579" s="157"/>
      <c r="N21579" s="158"/>
      <c r="O21579" s="153"/>
      <c r="P21579" s="153"/>
      <c r="Q21579" s="153"/>
      <c r="R21579" s="153"/>
      <c r="S21579" s="152"/>
      <c r="T21579" s="154"/>
    </row>
    <row r="21580" spans="8:20" x14ac:dyDescent="0.25">
      <c r="H21580" s="155"/>
      <c r="I21580" s="152"/>
      <c r="J21580" s="152"/>
      <c r="K21580" s="156"/>
      <c r="L21580" s="156"/>
      <c r="M21580" s="157"/>
      <c r="N21580" s="158"/>
      <c r="O21580" s="153"/>
      <c r="P21580" s="153"/>
      <c r="Q21580" s="153"/>
      <c r="R21580" s="153"/>
      <c r="S21580" s="152"/>
      <c r="T21580" s="154"/>
    </row>
    <row r="21581" spans="8:20" x14ac:dyDescent="0.25">
      <c r="H21581" s="155"/>
      <c r="I21581" s="152"/>
      <c r="J21581" s="152"/>
      <c r="K21581" s="156"/>
      <c r="L21581" s="156"/>
      <c r="M21581" s="157"/>
      <c r="N21581" s="158"/>
      <c r="O21581" s="153"/>
      <c r="P21581" s="153"/>
      <c r="Q21581" s="153"/>
      <c r="R21581" s="153"/>
      <c r="S21581" s="152"/>
      <c r="T21581" s="154"/>
    </row>
    <row r="21582" spans="8:20" x14ac:dyDescent="0.25">
      <c r="H21582" s="155"/>
      <c r="I21582" s="152"/>
      <c r="J21582" s="152"/>
      <c r="K21582" s="156"/>
      <c r="L21582" s="156"/>
      <c r="M21582" s="157"/>
      <c r="N21582" s="158"/>
      <c r="O21582" s="153"/>
      <c r="P21582" s="153"/>
      <c r="Q21582" s="153"/>
      <c r="R21582" s="153"/>
      <c r="S21582" s="152"/>
      <c r="T21582" s="154"/>
    </row>
    <row r="21583" spans="8:20" x14ac:dyDescent="0.25">
      <c r="H21583" s="155"/>
      <c r="I21583" s="152"/>
      <c r="J21583" s="152"/>
      <c r="K21583" s="156"/>
      <c r="L21583" s="156"/>
      <c r="M21583" s="157"/>
      <c r="N21583" s="158"/>
      <c r="O21583" s="153"/>
      <c r="P21583" s="153"/>
      <c r="Q21583" s="153"/>
      <c r="R21583" s="153"/>
      <c r="S21583" s="152"/>
      <c r="T21583" s="154"/>
    </row>
    <row r="21584" spans="8:20" x14ac:dyDescent="0.25">
      <c r="H21584" s="155"/>
      <c r="I21584" s="152"/>
      <c r="J21584" s="152"/>
      <c r="K21584" s="156"/>
      <c r="L21584" s="156"/>
      <c r="M21584" s="157"/>
      <c r="N21584" s="158"/>
      <c r="O21584" s="153"/>
      <c r="P21584" s="153"/>
      <c r="Q21584" s="153"/>
      <c r="R21584" s="153"/>
      <c r="S21584" s="152"/>
      <c r="T21584" s="154"/>
    </row>
    <row r="21585" spans="8:20" x14ac:dyDescent="0.25">
      <c r="H21585" s="155"/>
      <c r="I21585" s="152"/>
      <c r="J21585" s="152"/>
      <c r="K21585" s="156"/>
      <c r="L21585" s="156"/>
      <c r="M21585" s="157"/>
      <c r="N21585" s="158"/>
      <c r="O21585" s="153"/>
      <c r="P21585" s="153"/>
      <c r="Q21585" s="153"/>
      <c r="R21585" s="153"/>
      <c r="S21585" s="152"/>
      <c r="T21585" s="154"/>
    </row>
    <row r="21586" spans="8:20" x14ac:dyDescent="0.25">
      <c r="H21586" s="155"/>
      <c r="I21586" s="152"/>
      <c r="J21586" s="152"/>
      <c r="K21586" s="156"/>
      <c r="L21586" s="156"/>
      <c r="M21586" s="157"/>
      <c r="N21586" s="158"/>
      <c r="O21586" s="153"/>
      <c r="P21586" s="153"/>
      <c r="Q21586" s="153"/>
      <c r="R21586" s="153"/>
      <c r="S21586" s="152"/>
      <c r="T21586" s="154"/>
    </row>
    <row r="21587" spans="8:20" x14ac:dyDescent="0.25">
      <c r="H21587" s="155"/>
      <c r="I21587" s="152"/>
      <c r="J21587" s="152"/>
      <c r="K21587" s="156"/>
      <c r="L21587" s="156"/>
      <c r="M21587" s="157"/>
      <c r="N21587" s="158"/>
      <c r="O21587" s="153"/>
      <c r="P21587" s="153"/>
      <c r="Q21587" s="153"/>
      <c r="R21587" s="153"/>
      <c r="S21587" s="152"/>
      <c r="T21587" s="154"/>
    </row>
    <row r="21588" spans="8:20" x14ac:dyDescent="0.25">
      <c r="H21588" s="155"/>
      <c r="I21588" s="152"/>
      <c r="J21588" s="152"/>
      <c r="K21588" s="156"/>
      <c r="L21588" s="156"/>
      <c r="M21588" s="157"/>
      <c r="N21588" s="158"/>
      <c r="O21588" s="153"/>
      <c r="P21588" s="153"/>
      <c r="Q21588" s="153"/>
      <c r="R21588" s="153"/>
      <c r="S21588" s="152"/>
      <c r="T21588" s="154"/>
    </row>
    <row r="21589" spans="8:20" x14ac:dyDescent="0.25">
      <c r="H21589" s="155"/>
      <c r="I21589" s="152"/>
      <c r="J21589" s="152"/>
      <c r="K21589" s="156"/>
      <c r="L21589" s="156"/>
      <c r="M21589" s="157"/>
      <c r="N21589" s="158"/>
      <c r="O21589" s="153"/>
      <c r="P21589" s="153"/>
      <c r="Q21589" s="153"/>
      <c r="R21589" s="153"/>
      <c r="S21589" s="152"/>
      <c r="T21589" s="154"/>
    </row>
    <row r="21590" spans="8:20" x14ac:dyDescent="0.25">
      <c r="H21590" s="155"/>
      <c r="I21590" s="152"/>
      <c r="J21590" s="152"/>
      <c r="K21590" s="156"/>
      <c r="L21590" s="156"/>
      <c r="M21590" s="157"/>
      <c r="N21590" s="158"/>
      <c r="O21590" s="153"/>
      <c r="P21590" s="153"/>
      <c r="Q21590" s="153"/>
      <c r="R21590" s="153"/>
      <c r="S21590" s="152"/>
      <c r="T21590" s="154"/>
    </row>
    <row r="21591" spans="8:20" x14ac:dyDescent="0.25">
      <c r="H21591" s="155"/>
      <c r="I21591" s="152"/>
      <c r="J21591" s="152"/>
      <c r="K21591" s="156"/>
      <c r="L21591" s="156"/>
      <c r="M21591" s="157"/>
      <c r="N21591" s="158"/>
      <c r="O21591" s="153"/>
      <c r="P21591" s="153"/>
      <c r="Q21591" s="153"/>
      <c r="R21591" s="153"/>
      <c r="S21591" s="152"/>
      <c r="T21591" s="154"/>
    </row>
    <row r="21592" spans="8:20" x14ac:dyDescent="0.25">
      <c r="H21592" s="155"/>
      <c r="I21592" s="152"/>
      <c r="J21592" s="152"/>
      <c r="K21592" s="156"/>
      <c r="L21592" s="156"/>
      <c r="M21592" s="157"/>
      <c r="N21592" s="158"/>
      <c r="O21592" s="153"/>
      <c r="P21592" s="153"/>
      <c r="Q21592" s="153"/>
      <c r="R21592" s="153"/>
      <c r="S21592" s="152"/>
      <c r="T21592" s="154"/>
    </row>
    <row r="21593" spans="8:20" x14ac:dyDescent="0.25">
      <c r="H21593" s="155"/>
      <c r="I21593" s="152"/>
      <c r="J21593" s="152"/>
      <c r="K21593" s="156"/>
      <c r="L21593" s="156"/>
      <c r="M21593" s="157"/>
      <c r="N21593" s="158"/>
      <c r="O21593" s="153"/>
      <c r="P21593" s="153"/>
      <c r="Q21593" s="153"/>
      <c r="R21593" s="153"/>
      <c r="S21593" s="152"/>
      <c r="T21593" s="154"/>
    </row>
    <row r="21594" spans="8:20" x14ac:dyDescent="0.25">
      <c r="H21594" s="155"/>
      <c r="I21594" s="152"/>
      <c r="J21594" s="152"/>
      <c r="K21594" s="156"/>
      <c r="L21594" s="156"/>
      <c r="M21594" s="157"/>
      <c r="N21594" s="158"/>
      <c r="O21594" s="153"/>
      <c r="P21594" s="153"/>
      <c r="Q21594" s="153"/>
      <c r="R21594" s="153"/>
      <c r="S21594" s="152"/>
      <c r="T21594" s="154"/>
    </row>
    <row r="21595" spans="8:20" x14ac:dyDescent="0.25">
      <c r="H21595" s="155"/>
      <c r="I21595" s="152"/>
      <c r="J21595" s="152"/>
      <c r="K21595" s="156"/>
      <c r="L21595" s="156"/>
      <c r="M21595" s="157"/>
      <c r="N21595" s="158"/>
      <c r="O21595" s="153"/>
      <c r="P21595" s="153"/>
      <c r="Q21595" s="153"/>
      <c r="R21595" s="153"/>
      <c r="S21595" s="152"/>
      <c r="T21595" s="154"/>
    </row>
    <row r="21596" spans="8:20" x14ac:dyDescent="0.25">
      <c r="H21596" s="155"/>
      <c r="I21596" s="152"/>
      <c r="J21596" s="152"/>
      <c r="K21596" s="156"/>
      <c r="L21596" s="156"/>
      <c r="M21596" s="157"/>
      <c r="N21596" s="158"/>
      <c r="O21596" s="153"/>
      <c r="P21596" s="153"/>
      <c r="Q21596" s="153"/>
      <c r="R21596" s="153"/>
      <c r="S21596" s="152"/>
      <c r="T21596" s="154"/>
    </row>
    <row r="21597" spans="8:20" x14ac:dyDescent="0.25">
      <c r="H21597" s="155"/>
      <c r="I21597" s="152"/>
      <c r="J21597" s="152"/>
      <c r="K21597" s="156"/>
      <c r="L21597" s="156"/>
      <c r="M21597" s="157"/>
      <c r="N21597" s="158"/>
      <c r="O21597" s="153"/>
      <c r="P21597" s="153"/>
      <c r="Q21597" s="153"/>
      <c r="R21597" s="153"/>
      <c r="S21597" s="152"/>
      <c r="T21597" s="154"/>
    </row>
    <row r="21598" spans="8:20" x14ac:dyDescent="0.25">
      <c r="H21598" s="155"/>
      <c r="I21598" s="152"/>
      <c r="J21598" s="152"/>
      <c r="K21598" s="156"/>
      <c r="L21598" s="156"/>
      <c r="M21598" s="157"/>
      <c r="N21598" s="158"/>
      <c r="O21598" s="153"/>
      <c r="P21598" s="153"/>
      <c r="Q21598" s="153"/>
      <c r="R21598" s="153"/>
      <c r="S21598" s="152"/>
      <c r="T21598" s="154"/>
    </row>
    <row r="21599" spans="8:20" x14ac:dyDescent="0.25">
      <c r="H21599" s="155"/>
      <c r="I21599" s="152"/>
      <c r="J21599" s="152"/>
      <c r="K21599" s="156"/>
      <c r="L21599" s="156"/>
      <c r="M21599" s="157"/>
      <c r="N21599" s="158"/>
      <c r="O21599" s="153"/>
      <c r="P21599" s="153"/>
      <c r="Q21599" s="153"/>
      <c r="R21599" s="153"/>
      <c r="S21599" s="152"/>
      <c r="T21599" s="154"/>
    </row>
    <row r="21600" spans="8:20" x14ac:dyDescent="0.25">
      <c r="H21600" s="155"/>
      <c r="I21600" s="152"/>
      <c r="J21600" s="152"/>
      <c r="K21600" s="156"/>
      <c r="L21600" s="156"/>
      <c r="M21600" s="157"/>
      <c r="N21600" s="158"/>
      <c r="O21600" s="153"/>
      <c r="P21600" s="153"/>
      <c r="Q21600" s="153"/>
      <c r="R21600" s="153"/>
      <c r="S21600" s="152"/>
      <c r="T21600" s="154"/>
    </row>
    <row r="21601" spans="8:20" x14ac:dyDescent="0.25">
      <c r="H21601" s="155"/>
      <c r="I21601" s="152"/>
      <c r="J21601" s="152"/>
      <c r="K21601" s="156"/>
      <c r="L21601" s="156"/>
      <c r="M21601" s="157"/>
      <c r="N21601" s="158"/>
      <c r="O21601" s="153"/>
      <c r="P21601" s="153"/>
      <c r="Q21601" s="153"/>
      <c r="R21601" s="153"/>
      <c r="S21601" s="152"/>
      <c r="T21601" s="154"/>
    </row>
    <row r="21602" spans="8:20" x14ac:dyDescent="0.25">
      <c r="H21602" s="155"/>
      <c r="I21602" s="152"/>
      <c r="J21602" s="152"/>
      <c r="K21602" s="156"/>
      <c r="L21602" s="156"/>
      <c r="M21602" s="157"/>
      <c r="N21602" s="158"/>
      <c r="O21602" s="153"/>
      <c r="P21602" s="153"/>
      <c r="Q21602" s="153"/>
      <c r="R21602" s="153"/>
      <c r="S21602" s="152"/>
      <c r="T21602" s="154"/>
    </row>
    <row r="21603" spans="8:20" x14ac:dyDescent="0.25">
      <c r="H21603" s="155"/>
      <c r="I21603" s="152"/>
      <c r="J21603" s="152"/>
      <c r="K21603" s="156"/>
      <c r="L21603" s="156"/>
      <c r="M21603" s="157"/>
      <c r="N21603" s="158"/>
      <c r="O21603" s="153"/>
      <c r="P21603" s="153"/>
      <c r="Q21603" s="153"/>
      <c r="R21603" s="153"/>
      <c r="S21603" s="152"/>
      <c r="T21603" s="154"/>
    </row>
    <row r="21604" spans="8:20" x14ac:dyDescent="0.25">
      <c r="H21604" s="155"/>
      <c r="I21604" s="152"/>
      <c r="J21604" s="152"/>
      <c r="K21604" s="156"/>
      <c r="L21604" s="156"/>
      <c r="M21604" s="157"/>
      <c r="N21604" s="158"/>
      <c r="O21604" s="153"/>
      <c r="P21604" s="153"/>
      <c r="Q21604" s="153"/>
      <c r="R21604" s="153"/>
      <c r="S21604" s="152"/>
      <c r="T21604" s="154"/>
    </row>
    <row r="21605" spans="8:20" x14ac:dyDescent="0.25">
      <c r="H21605" s="155"/>
      <c r="I21605" s="152"/>
      <c r="J21605" s="152"/>
      <c r="K21605" s="156"/>
      <c r="L21605" s="156"/>
      <c r="M21605" s="157"/>
      <c r="N21605" s="158"/>
      <c r="O21605" s="153"/>
      <c r="P21605" s="153"/>
      <c r="Q21605" s="153"/>
      <c r="R21605" s="153"/>
      <c r="S21605" s="152"/>
      <c r="T21605" s="154"/>
    </row>
    <row r="21606" spans="8:20" x14ac:dyDescent="0.25">
      <c r="H21606" s="155"/>
      <c r="I21606" s="152"/>
      <c r="J21606" s="152"/>
      <c r="K21606" s="156"/>
      <c r="L21606" s="156"/>
      <c r="M21606" s="157"/>
      <c r="N21606" s="158"/>
      <c r="O21606" s="153"/>
      <c r="P21606" s="153"/>
      <c r="Q21606" s="153"/>
      <c r="R21606" s="153"/>
      <c r="S21606" s="152"/>
      <c r="T21606" s="154"/>
    </row>
    <row r="21607" spans="8:20" x14ac:dyDescent="0.25">
      <c r="H21607" s="155"/>
      <c r="I21607" s="152"/>
      <c r="J21607" s="152"/>
      <c r="K21607" s="156"/>
      <c r="L21607" s="156"/>
      <c r="M21607" s="157"/>
      <c r="N21607" s="158"/>
      <c r="O21607" s="153"/>
      <c r="P21607" s="153"/>
      <c r="Q21607" s="153"/>
      <c r="R21607" s="153"/>
      <c r="S21607" s="152"/>
      <c r="T21607" s="154"/>
    </row>
    <row r="21608" spans="8:20" x14ac:dyDescent="0.25">
      <c r="H21608" s="155"/>
      <c r="I21608" s="152"/>
      <c r="J21608" s="152"/>
      <c r="K21608" s="156"/>
      <c r="L21608" s="156"/>
      <c r="M21608" s="157"/>
      <c r="N21608" s="158"/>
      <c r="O21608" s="153"/>
      <c r="P21608" s="153"/>
      <c r="Q21608" s="153"/>
      <c r="R21608" s="153"/>
      <c r="S21608" s="152"/>
      <c r="T21608" s="154"/>
    </row>
    <row r="21609" spans="8:20" x14ac:dyDescent="0.25">
      <c r="H21609" s="155"/>
      <c r="I21609" s="152"/>
      <c r="J21609" s="152"/>
      <c r="K21609" s="156"/>
      <c r="L21609" s="156"/>
      <c r="M21609" s="157"/>
      <c r="N21609" s="158"/>
      <c r="O21609" s="153"/>
      <c r="P21609" s="153"/>
      <c r="Q21609" s="153"/>
      <c r="R21609" s="153"/>
      <c r="S21609" s="152"/>
      <c r="T21609" s="154"/>
    </row>
    <row r="21610" spans="8:20" x14ac:dyDescent="0.25">
      <c r="H21610" s="155"/>
      <c r="I21610" s="152"/>
      <c r="J21610" s="152"/>
      <c r="K21610" s="156"/>
      <c r="L21610" s="156"/>
      <c r="M21610" s="157"/>
      <c r="N21610" s="158"/>
      <c r="O21610" s="153"/>
      <c r="P21610" s="153"/>
      <c r="Q21610" s="153"/>
      <c r="R21610" s="153"/>
      <c r="S21610" s="152"/>
      <c r="T21610" s="154"/>
    </row>
    <row r="21611" spans="8:20" x14ac:dyDescent="0.25">
      <c r="H21611" s="155"/>
      <c r="I21611" s="152"/>
      <c r="J21611" s="152"/>
      <c r="K21611" s="156"/>
      <c r="L21611" s="156"/>
      <c r="M21611" s="157"/>
      <c r="N21611" s="158"/>
      <c r="O21611" s="153"/>
      <c r="P21611" s="153"/>
      <c r="Q21611" s="153"/>
      <c r="R21611" s="153"/>
      <c r="S21611" s="152"/>
      <c r="T21611" s="154"/>
    </row>
    <row r="21612" spans="8:20" x14ac:dyDescent="0.25">
      <c r="H21612" s="155"/>
      <c r="I21612" s="152"/>
      <c r="J21612" s="152"/>
      <c r="K21612" s="156"/>
      <c r="L21612" s="156"/>
      <c r="M21612" s="157"/>
      <c r="N21612" s="158"/>
      <c r="O21612" s="153"/>
      <c r="P21612" s="153"/>
      <c r="Q21612" s="153"/>
      <c r="R21612" s="153"/>
      <c r="S21612" s="152"/>
      <c r="T21612" s="154"/>
    </row>
    <row r="21613" spans="8:20" x14ac:dyDescent="0.25">
      <c r="H21613" s="155"/>
      <c r="I21613" s="152"/>
      <c r="J21613" s="152"/>
      <c r="K21613" s="156"/>
      <c r="L21613" s="156"/>
      <c r="M21613" s="157"/>
      <c r="N21613" s="158"/>
      <c r="O21613" s="153"/>
      <c r="P21613" s="153"/>
      <c r="Q21613" s="153"/>
      <c r="R21613" s="153"/>
      <c r="S21613" s="152"/>
      <c r="T21613" s="154"/>
    </row>
    <row r="21614" spans="8:20" x14ac:dyDescent="0.25">
      <c r="H21614" s="155"/>
      <c r="I21614" s="152"/>
      <c r="J21614" s="152"/>
      <c r="K21614" s="156"/>
      <c r="L21614" s="156"/>
      <c r="M21614" s="157"/>
      <c r="N21614" s="158"/>
      <c r="O21614" s="153"/>
      <c r="P21614" s="153"/>
      <c r="Q21614" s="153"/>
      <c r="R21614" s="153"/>
      <c r="S21614" s="152"/>
      <c r="T21614" s="154"/>
    </row>
    <row r="21615" spans="8:20" x14ac:dyDescent="0.25">
      <c r="H21615" s="155"/>
      <c r="I21615" s="152"/>
      <c r="J21615" s="152"/>
      <c r="K21615" s="156"/>
      <c r="L21615" s="156"/>
      <c r="M21615" s="157"/>
      <c r="N21615" s="158"/>
      <c r="O21615" s="153"/>
      <c r="P21615" s="153"/>
      <c r="Q21615" s="153"/>
      <c r="R21615" s="153"/>
      <c r="S21615" s="152"/>
      <c r="T21615" s="154"/>
    </row>
    <row r="21616" spans="8:20" x14ac:dyDescent="0.25">
      <c r="H21616" s="155"/>
      <c r="I21616" s="152"/>
      <c r="J21616" s="152"/>
      <c r="K21616" s="156"/>
      <c r="L21616" s="156"/>
      <c r="M21616" s="157"/>
      <c r="N21616" s="158"/>
      <c r="O21616" s="153"/>
      <c r="P21616" s="153"/>
      <c r="Q21616" s="153"/>
      <c r="R21616" s="153"/>
      <c r="S21616" s="152"/>
      <c r="T21616" s="154"/>
    </row>
    <row r="21617" spans="8:20" x14ac:dyDescent="0.25">
      <c r="H21617" s="155"/>
      <c r="I21617" s="152"/>
      <c r="J21617" s="152"/>
      <c r="K21617" s="156"/>
      <c r="L21617" s="156"/>
      <c r="M21617" s="157"/>
      <c r="N21617" s="158"/>
      <c r="O21617" s="153"/>
      <c r="P21617" s="153"/>
      <c r="Q21617" s="153"/>
      <c r="R21617" s="153"/>
      <c r="S21617" s="152"/>
      <c r="T21617" s="154"/>
    </row>
    <row r="21618" spans="8:20" x14ac:dyDescent="0.25">
      <c r="H21618" s="155"/>
      <c r="I21618" s="152"/>
      <c r="J21618" s="152"/>
      <c r="K21618" s="156"/>
      <c r="L21618" s="156"/>
      <c r="M21618" s="157"/>
      <c r="N21618" s="158"/>
      <c r="O21618" s="153"/>
      <c r="P21618" s="153"/>
      <c r="Q21618" s="153"/>
      <c r="R21618" s="153"/>
      <c r="S21618" s="152"/>
      <c r="T21618" s="154"/>
    </row>
    <row r="21619" spans="8:20" x14ac:dyDescent="0.25">
      <c r="H21619" s="155"/>
      <c r="I21619" s="152"/>
      <c r="J21619" s="152"/>
      <c r="K21619" s="156"/>
      <c r="L21619" s="156"/>
      <c r="M21619" s="157"/>
      <c r="N21619" s="158"/>
      <c r="O21619" s="153"/>
      <c r="P21619" s="153"/>
      <c r="Q21619" s="153"/>
      <c r="R21619" s="153"/>
      <c r="S21619" s="152"/>
      <c r="T21619" s="154"/>
    </row>
    <row r="21620" spans="8:20" x14ac:dyDescent="0.25">
      <c r="H21620" s="155"/>
      <c r="I21620" s="152"/>
      <c r="J21620" s="152"/>
      <c r="K21620" s="156"/>
      <c r="L21620" s="156"/>
      <c r="M21620" s="157"/>
      <c r="N21620" s="158"/>
      <c r="O21620" s="153"/>
      <c r="P21620" s="153"/>
      <c r="Q21620" s="153"/>
      <c r="R21620" s="153"/>
      <c r="S21620" s="152"/>
      <c r="T21620" s="154"/>
    </row>
    <row r="21621" spans="8:20" x14ac:dyDescent="0.25">
      <c r="H21621" s="155"/>
      <c r="I21621" s="152"/>
      <c r="J21621" s="152"/>
      <c r="K21621" s="156"/>
      <c r="L21621" s="156"/>
      <c r="M21621" s="157"/>
      <c r="N21621" s="158"/>
      <c r="O21621" s="153"/>
      <c r="P21621" s="153"/>
      <c r="Q21621" s="153"/>
      <c r="R21621" s="153"/>
      <c r="S21621" s="152"/>
      <c r="T21621" s="154"/>
    </row>
    <row r="21622" spans="8:20" x14ac:dyDescent="0.25">
      <c r="H21622" s="155"/>
      <c r="I21622" s="152"/>
      <c r="J21622" s="152"/>
      <c r="K21622" s="156"/>
      <c r="L21622" s="156"/>
      <c r="M21622" s="157"/>
      <c r="N21622" s="158"/>
      <c r="O21622" s="153"/>
      <c r="P21622" s="153"/>
      <c r="Q21622" s="153"/>
      <c r="R21622" s="153"/>
      <c r="S21622" s="152"/>
      <c r="T21622" s="154"/>
    </row>
    <row r="21623" spans="8:20" x14ac:dyDescent="0.25">
      <c r="H21623" s="155"/>
      <c r="I21623" s="152"/>
      <c r="J21623" s="152"/>
      <c r="K21623" s="156"/>
      <c r="L21623" s="156"/>
      <c r="M21623" s="157"/>
      <c r="N21623" s="158"/>
      <c r="O21623" s="153"/>
      <c r="P21623" s="153"/>
      <c r="Q21623" s="153"/>
      <c r="R21623" s="153"/>
      <c r="S21623" s="152"/>
      <c r="T21623" s="154"/>
    </row>
    <row r="21624" spans="8:20" x14ac:dyDescent="0.25">
      <c r="H21624" s="155"/>
      <c r="I21624" s="152"/>
      <c r="J21624" s="152"/>
      <c r="K21624" s="156"/>
      <c r="L21624" s="156"/>
      <c r="M21624" s="157"/>
      <c r="N21624" s="158"/>
      <c r="O21624" s="153"/>
      <c r="P21624" s="153"/>
      <c r="Q21624" s="153"/>
      <c r="R21624" s="153"/>
      <c r="S21624" s="152"/>
      <c r="T21624" s="154"/>
    </row>
    <row r="21625" spans="8:20" x14ac:dyDescent="0.25">
      <c r="H21625" s="155"/>
      <c r="I21625" s="152"/>
      <c r="J21625" s="152"/>
      <c r="K21625" s="156"/>
      <c r="L21625" s="156"/>
      <c r="M21625" s="157"/>
      <c r="N21625" s="158"/>
      <c r="O21625" s="153"/>
      <c r="P21625" s="153"/>
      <c r="Q21625" s="153"/>
      <c r="R21625" s="153"/>
      <c r="S21625" s="152"/>
      <c r="T21625" s="154"/>
    </row>
    <row r="21626" spans="8:20" x14ac:dyDescent="0.25">
      <c r="H21626" s="155"/>
      <c r="I21626" s="152"/>
      <c r="J21626" s="152"/>
      <c r="K21626" s="156"/>
      <c r="L21626" s="156"/>
      <c r="M21626" s="157"/>
      <c r="N21626" s="158"/>
      <c r="O21626" s="153"/>
      <c r="P21626" s="153"/>
      <c r="Q21626" s="153"/>
      <c r="R21626" s="153"/>
      <c r="S21626" s="152"/>
      <c r="T21626" s="154"/>
    </row>
    <row r="21627" spans="8:20" x14ac:dyDescent="0.25">
      <c r="H21627" s="155"/>
      <c r="I21627" s="152"/>
      <c r="J21627" s="152"/>
      <c r="K21627" s="156"/>
      <c r="L21627" s="156"/>
      <c r="M21627" s="157"/>
      <c r="N21627" s="158"/>
      <c r="O21627" s="153"/>
      <c r="P21627" s="153"/>
      <c r="Q21627" s="153"/>
      <c r="R21627" s="153"/>
      <c r="S21627" s="152"/>
      <c r="T21627" s="154"/>
    </row>
    <row r="21628" spans="8:20" x14ac:dyDescent="0.25">
      <c r="H21628" s="155"/>
      <c r="I21628" s="152"/>
      <c r="J21628" s="152"/>
      <c r="K21628" s="156"/>
      <c r="L21628" s="156"/>
      <c r="M21628" s="157"/>
      <c r="N21628" s="158"/>
      <c r="O21628" s="153"/>
      <c r="P21628" s="153"/>
      <c r="Q21628" s="153"/>
      <c r="R21628" s="153"/>
      <c r="S21628" s="152"/>
      <c r="T21628" s="154"/>
    </row>
    <row r="21629" spans="8:20" x14ac:dyDescent="0.25">
      <c r="H21629" s="155"/>
      <c r="I21629" s="152"/>
      <c r="J21629" s="152"/>
      <c r="K21629" s="156"/>
      <c r="L21629" s="156"/>
      <c r="M21629" s="157"/>
      <c r="N21629" s="158"/>
      <c r="O21629" s="153"/>
      <c r="P21629" s="153"/>
      <c r="Q21629" s="153"/>
      <c r="R21629" s="153"/>
      <c r="S21629" s="152"/>
      <c r="T21629" s="154"/>
    </row>
    <row r="21630" spans="8:20" x14ac:dyDescent="0.25">
      <c r="H21630" s="155"/>
      <c r="I21630" s="152"/>
      <c r="J21630" s="152"/>
      <c r="K21630" s="156"/>
      <c r="L21630" s="156"/>
      <c r="M21630" s="157"/>
      <c r="N21630" s="158"/>
      <c r="O21630" s="153"/>
      <c r="P21630" s="153"/>
      <c r="Q21630" s="153"/>
      <c r="R21630" s="153"/>
      <c r="S21630" s="152"/>
      <c r="T21630" s="154"/>
    </row>
    <row r="21631" spans="8:20" x14ac:dyDescent="0.25">
      <c r="H21631" s="155"/>
      <c r="I21631" s="152"/>
      <c r="J21631" s="152"/>
      <c r="K21631" s="156"/>
      <c r="L21631" s="156"/>
      <c r="M21631" s="157"/>
      <c r="N21631" s="158"/>
      <c r="O21631" s="153"/>
      <c r="P21631" s="153"/>
      <c r="Q21631" s="153"/>
      <c r="R21631" s="153"/>
      <c r="S21631" s="152"/>
      <c r="T21631" s="154"/>
    </row>
    <row r="21632" spans="8:20" x14ac:dyDescent="0.25">
      <c r="H21632" s="155"/>
      <c r="I21632" s="152"/>
      <c r="J21632" s="152"/>
      <c r="K21632" s="156"/>
      <c r="L21632" s="156"/>
      <c r="M21632" s="157"/>
      <c r="N21632" s="158"/>
      <c r="O21632" s="153"/>
      <c r="P21632" s="153"/>
      <c r="Q21632" s="153"/>
      <c r="R21632" s="153"/>
      <c r="S21632" s="152"/>
      <c r="T21632" s="154"/>
    </row>
    <row r="21633" spans="8:20" x14ac:dyDescent="0.25">
      <c r="H21633" s="155"/>
      <c r="I21633" s="152"/>
      <c r="J21633" s="152"/>
      <c r="K21633" s="156"/>
      <c r="L21633" s="156"/>
      <c r="M21633" s="157"/>
      <c r="N21633" s="158"/>
      <c r="O21633" s="153"/>
      <c r="P21633" s="153"/>
      <c r="Q21633" s="153"/>
      <c r="R21633" s="153"/>
      <c r="S21633" s="152"/>
      <c r="T21633" s="154"/>
    </row>
    <row r="21634" spans="8:20" x14ac:dyDescent="0.25">
      <c r="H21634" s="155"/>
      <c r="I21634" s="152"/>
      <c r="J21634" s="152"/>
      <c r="K21634" s="156"/>
      <c r="L21634" s="156"/>
      <c r="M21634" s="157"/>
      <c r="N21634" s="158"/>
      <c r="O21634" s="153"/>
      <c r="P21634" s="153"/>
      <c r="Q21634" s="153"/>
      <c r="R21634" s="153"/>
      <c r="S21634" s="152"/>
      <c r="T21634" s="154"/>
    </row>
    <row r="21635" spans="8:20" x14ac:dyDescent="0.25">
      <c r="H21635" s="155"/>
      <c r="I21635" s="152"/>
      <c r="J21635" s="152"/>
      <c r="K21635" s="156"/>
      <c r="L21635" s="156"/>
      <c r="M21635" s="157"/>
      <c r="N21635" s="158"/>
      <c r="O21635" s="153"/>
      <c r="P21635" s="153"/>
      <c r="Q21635" s="153"/>
      <c r="R21635" s="153"/>
      <c r="S21635" s="152"/>
      <c r="T21635" s="154"/>
    </row>
    <row r="21636" spans="8:20" x14ac:dyDescent="0.25">
      <c r="H21636" s="155"/>
      <c r="I21636" s="152"/>
      <c r="J21636" s="152"/>
      <c r="K21636" s="156"/>
      <c r="L21636" s="156"/>
      <c r="M21636" s="157"/>
      <c r="N21636" s="158"/>
      <c r="O21636" s="153"/>
      <c r="P21636" s="153"/>
      <c r="Q21636" s="153"/>
      <c r="R21636" s="153"/>
      <c r="S21636" s="152"/>
      <c r="T21636" s="154"/>
    </row>
    <row r="21637" spans="8:20" x14ac:dyDescent="0.25">
      <c r="H21637" s="155"/>
      <c r="I21637" s="152"/>
      <c r="J21637" s="152"/>
      <c r="K21637" s="156"/>
      <c r="L21637" s="156"/>
      <c r="M21637" s="157"/>
      <c r="N21637" s="158"/>
      <c r="O21637" s="153"/>
      <c r="P21637" s="153"/>
      <c r="Q21637" s="153"/>
      <c r="R21637" s="153"/>
      <c r="S21637" s="152"/>
      <c r="T21637" s="154"/>
    </row>
    <row r="21638" spans="8:20" x14ac:dyDescent="0.25">
      <c r="H21638" s="155"/>
      <c r="I21638" s="152"/>
      <c r="J21638" s="152"/>
      <c r="K21638" s="156"/>
      <c r="L21638" s="156"/>
      <c r="M21638" s="157"/>
      <c r="N21638" s="158"/>
      <c r="O21638" s="153"/>
      <c r="P21638" s="153"/>
      <c r="Q21638" s="153"/>
      <c r="R21638" s="153"/>
      <c r="S21638" s="152"/>
      <c r="T21638" s="154"/>
    </row>
    <row r="21639" spans="8:20" x14ac:dyDescent="0.25">
      <c r="H21639" s="155"/>
      <c r="I21639" s="152"/>
      <c r="J21639" s="152"/>
      <c r="K21639" s="156"/>
      <c r="L21639" s="156"/>
      <c r="M21639" s="157"/>
      <c r="N21639" s="158"/>
      <c r="O21639" s="153"/>
      <c r="P21639" s="153"/>
      <c r="Q21639" s="153"/>
      <c r="R21639" s="153"/>
      <c r="S21639" s="152"/>
      <c r="T21639" s="154"/>
    </row>
    <row r="21640" spans="8:20" x14ac:dyDescent="0.25">
      <c r="H21640" s="155"/>
      <c r="I21640" s="152"/>
      <c r="J21640" s="152"/>
      <c r="K21640" s="156"/>
      <c r="L21640" s="156"/>
      <c r="M21640" s="157"/>
      <c r="N21640" s="158"/>
      <c r="O21640" s="153"/>
      <c r="P21640" s="153"/>
      <c r="Q21640" s="153"/>
      <c r="R21640" s="153"/>
      <c r="S21640" s="152"/>
      <c r="T21640" s="154"/>
    </row>
    <row r="21641" spans="8:20" x14ac:dyDescent="0.25">
      <c r="H21641" s="155"/>
      <c r="I21641" s="152"/>
      <c r="J21641" s="152"/>
      <c r="K21641" s="156"/>
      <c r="L21641" s="156"/>
      <c r="M21641" s="157"/>
      <c r="N21641" s="158"/>
      <c r="O21641" s="153"/>
      <c r="P21641" s="153"/>
      <c r="Q21641" s="153"/>
      <c r="R21641" s="153"/>
      <c r="S21641" s="152"/>
      <c r="T21641" s="154"/>
    </row>
    <row r="21642" spans="8:20" x14ac:dyDescent="0.25">
      <c r="H21642" s="155"/>
      <c r="I21642" s="152"/>
      <c r="J21642" s="152"/>
      <c r="K21642" s="156"/>
      <c r="L21642" s="156"/>
      <c r="M21642" s="157"/>
      <c r="N21642" s="158"/>
      <c r="O21642" s="153"/>
      <c r="P21642" s="153"/>
      <c r="Q21642" s="153"/>
      <c r="R21642" s="153"/>
      <c r="S21642" s="152"/>
      <c r="T21642" s="154"/>
    </row>
    <row r="21643" spans="8:20" x14ac:dyDescent="0.25">
      <c r="H21643" s="155"/>
      <c r="I21643" s="152"/>
      <c r="J21643" s="152"/>
      <c r="K21643" s="156"/>
      <c r="L21643" s="156"/>
      <c r="M21643" s="157"/>
      <c r="N21643" s="158"/>
      <c r="O21643" s="153"/>
      <c r="P21643" s="153"/>
      <c r="Q21643" s="153"/>
      <c r="R21643" s="153"/>
      <c r="S21643" s="152"/>
      <c r="T21643" s="154"/>
    </row>
    <row r="21644" spans="8:20" x14ac:dyDescent="0.25">
      <c r="H21644" s="155"/>
      <c r="I21644" s="152"/>
      <c r="J21644" s="152"/>
      <c r="K21644" s="156"/>
      <c r="L21644" s="156"/>
      <c r="M21644" s="157"/>
      <c r="N21644" s="158"/>
      <c r="O21644" s="153"/>
      <c r="P21644" s="153"/>
      <c r="Q21644" s="153"/>
      <c r="R21644" s="153"/>
      <c r="S21644" s="152"/>
      <c r="T21644" s="154"/>
    </row>
    <row r="21645" spans="8:20" x14ac:dyDescent="0.25">
      <c r="H21645" s="155"/>
      <c r="I21645" s="152"/>
      <c r="J21645" s="152"/>
      <c r="K21645" s="156"/>
      <c r="L21645" s="156"/>
      <c r="M21645" s="157"/>
      <c r="N21645" s="158"/>
      <c r="O21645" s="153"/>
      <c r="P21645" s="153"/>
      <c r="Q21645" s="153"/>
      <c r="R21645" s="153"/>
      <c r="S21645" s="152"/>
      <c r="T21645" s="154"/>
    </row>
    <row r="21646" spans="8:20" x14ac:dyDescent="0.25">
      <c r="H21646" s="155"/>
      <c r="I21646" s="152"/>
      <c r="J21646" s="152"/>
      <c r="K21646" s="156"/>
      <c r="L21646" s="156"/>
      <c r="M21646" s="157"/>
      <c r="N21646" s="158"/>
      <c r="O21646" s="153"/>
      <c r="P21646" s="153"/>
      <c r="Q21646" s="153"/>
      <c r="R21646" s="153"/>
      <c r="S21646" s="152"/>
      <c r="T21646" s="154"/>
    </row>
    <row r="21647" spans="8:20" x14ac:dyDescent="0.25">
      <c r="H21647" s="155"/>
      <c r="I21647" s="152"/>
      <c r="J21647" s="152"/>
      <c r="K21647" s="156"/>
      <c r="L21647" s="156"/>
      <c r="M21647" s="157"/>
      <c r="N21647" s="158"/>
      <c r="O21647" s="153"/>
      <c r="P21647" s="153"/>
      <c r="Q21647" s="153"/>
      <c r="R21647" s="153"/>
      <c r="S21647" s="152"/>
      <c r="T21647" s="154"/>
    </row>
    <row r="21648" spans="8:20" x14ac:dyDescent="0.25">
      <c r="H21648" s="155"/>
      <c r="I21648" s="152"/>
      <c r="J21648" s="152"/>
      <c r="K21648" s="156"/>
      <c r="L21648" s="156"/>
      <c r="M21648" s="157"/>
      <c r="N21648" s="158"/>
      <c r="O21648" s="153"/>
      <c r="P21648" s="153"/>
      <c r="Q21648" s="153"/>
      <c r="R21648" s="153"/>
      <c r="S21648" s="152"/>
      <c r="T21648" s="154"/>
    </row>
    <row r="21649" spans="8:20" x14ac:dyDescent="0.25">
      <c r="H21649" s="155"/>
      <c r="I21649" s="152"/>
      <c r="J21649" s="152"/>
      <c r="K21649" s="156"/>
      <c r="L21649" s="156"/>
      <c r="M21649" s="157"/>
      <c r="N21649" s="158"/>
      <c r="O21649" s="153"/>
      <c r="P21649" s="153"/>
      <c r="Q21649" s="153"/>
      <c r="R21649" s="153"/>
      <c r="S21649" s="152"/>
      <c r="T21649" s="154"/>
    </row>
    <row r="21650" spans="8:20" x14ac:dyDescent="0.25">
      <c r="H21650" s="155"/>
      <c r="I21650" s="152"/>
      <c r="J21650" s="152"/>
      <c r="K21650" s="156"/>
      <c r="L21650" s="156"/>
      <c r="M21650" s="157"/>
      <c r="N21650" s="158"/>
      <c r="O21650" s="153"/>
      <c r="P21650" s="153"/>
      <c r="Q21650" s="153"/>
      <c r="R21650" s="153"/>
      <c r="S21650" s="152"/>
      <c r="T21650" s="154"/>
    </row>
    <row r="21651" spans="8:20" x14ac:dyDescent="0.25">
      <c r="H21651" s="155"/>
      <c r="I21651" s="152"/>
      <c r="J21651" s="152"/>
      <c r="K21651" s="156"/>
      <c r="L21651" s="156"/>
      <c r="M21651" s="157"/>
      <c r="N21651" s="158"/>
      <c r="O21651" s="153"/>
      <c r="P21651" s="153"/>
      <c r="Q21651" s="153"/>
      <c r="R21651" s="153"/>
      <c r="S21651" s="152"/>
      <c r="T21651" s="154"/>
    </row>
    <row r="21652" spans="8:20" x14ac:dyDescent="0.25">
      <c r="H21652" s="155"/>
      <c r="I21652" s="152"/>
      <c r="J21652" s="152"/>
      <c r="K21652" s="156"/>
      <c r="L21652" s="156"/>
      <c r="M21652" s="157"/>
      <c r="N21652" s="158"/>
      <c r="O21652" s="153"/>
      <c r="P21652" s="153"/>
      <c r="Q21652" s="153"/>
      <c r="R21652" s="153"/>
      <c r="S21652" s="152"/>
      <c r="T21652" s="154"/>
    </row>
    <row r="21653" spans="8:20" x14ac:dyDescent="0.25">
      <c r="H21653" s="155"/>
      <c r="I21653" s="152"/>
      <c r="J21653" s="152"/>
      <c r="K21653" s="156"/>
      <c r="L21653" s="156"/>
      <c r="M21653" s="157"/>
      <c r="N21653" s="158"/>
      <c r="O21653" s="153"/>
      <c r="P21653" s="153"/>
      <c r="Q21653" s="153"/>
      <c r="R21653" s="153"/>
      <c r="S21653" s="152"/>
      <c r="T21653" s="154"/>
    </row>
    <row r="21654" spans="8:20" x14ac:dyDescent="0.25">
      <c r="H21654" s="155"/>
      <c r="I21654" s="152"/>
      <c r="J21654" s="152"/>
      <c r="K21654" s="156"/>
      <c r="L21654" s="156"/>
      <c r="M21654" s="157"/>
      <c r="N21654" s="158"/>
      <c r="O21654" s="153"/>
      <c r="P21654" s="153"/>
      <c r="Q21654" s="153"/>
      <c r="R21654" s="153"/>
      <c r="S21654" s="152"/>
      <c r="T21654" s="154"/>
    </row>
    <row r="21655" spans="8:20" x14ac:dyDescent="0.25">
      <c r="H21655" s="155"/>
      <c r="I21655" s="152"/>
      <c r="J21655" s="152"/>
      <c r="K21655" s="156"/>
      <c r="L21655" s="156"/>
      <c r="M21655" s="157"/>
      <c r="N21655" s="158"/>
      <c r="O21655" s="153"/>
      <c r="P21655" s="153"/>
      <c r="Q21655" s="153"/>
      <c r="R21655" s="153"/>
      <c r="S21655" s="152"/>
      <c r="T21655" s="154"/>
    </row>
    <row r="21656" spans="8:20" x14ac:dyDescent="0.25">
      <c r="H21656" s="155"/>
      <c r="I21656" s="152"/>
      <c r="J21656" s="152"/>
      <c r="K21656" s="156"/>
      <c r="L21656" s="156"/>
      <c r="M21656" s="157"/>
      <c r="N21656" s="158"/>
      <c r="O21656" s="153"/>
      <c r="P21656" s="153"/>
      <c r="Q21656" s="153"/>
      <c r="R21656" s="153"/>
      <c r="S21656" s="152"/>
      <c r="T21656" s="154"/>
    </row>
    <row r="21657" spans="8:20" x14ac:dyDescent="0.25">
      <c r="H21657" s="155"/>
      <c r="I21657" s="152"/>
      <c r="J21657" s="152"/>
      <c r="K21657" s="156"/>
      <c r="L21657" s="156"/>
      <c r="M21657" s="157"/>
      <c r="N21657" s="158"/>
      <c r="O21657" s="153"/>
      <c r="P21657" s="153"/>
      <c r="Q21657" s="153"/>
      <c r="R21657" s="153"/>
      <c r="S21657" s="152"/>
      <c r="T21657" s="154"/>
    </row>
    <row r="21658" spans="8:20" x14ac:dyDescent="0.25">
      <c r="H21658" s="155"/>
      <c r="I21658" s="152"/>
      <c r="J21658" s="152"/>
      <c r="K21658" s="156"/>
      <c r="L21658" s="156"/>
      <c r="M21658" s="157"/>
      <c r="N21658" s="158"/>
      <c r="O21658" s="153"/>
      <c r="P21658" s="153"/>
      <c r="Q21658" s="153"/>
      <c r="R21658" s="153"/>
      <c r="S21658" s="152"/>
      <c r="T21658" s="154"/>
    </row>
    <row r="21659" spans="8:20" x14ac:dyDescent="0.25">
      <c r="H21659" s="155"/>
      <c r="I21659" s="152"/>
      <c r="J21659" s="152"/>
      <c r="K21659" s="156"/>
      <c r="L21659" s="156"/>
      <c r="M21659" s="157"/>
      <c r="N21659" s="158"/>
      <c r="O21659" s="153"/>
      <c r="P21659" s="153"/>
      <c r="Q21659" s="153"/>
      <c r="R21659" s="153"/>
      <c r="S21659" s="152"/>
      <c r="T21659" s="154"/>
    </row>
    <row r="21660" spans="8:20" x14ac:dyDescent="0.25">
      <c r="H21660" s="155"/>
      <c r="I21660" s="152"/>
      <c r="J21660" s="152"/>
      <c r="K21660" s="156"/>
      <c r="L21660" s="156"/>
      <c r="M21660" s="157"/>
      <c r="N21660" s="158"/>
      <c r="O21660" s="153"/>
      <c r="P21660" s="153"/>
      <c r="Q21660" s="153"/>
      <c r="R21660" s="153"/>
      <c r="S21660" s="152"/>
      <c r="T21660" s="154"/>
    </row>
    <row r="21661" spans="8:20" x14ac:dyDescent="0.25">
      <c r="H21661" s="155"/>
      <c r="I21661" s="152"/>
      <c r="J21661" s="152"/>
      <c r="K21661" s="156"/>
      <c r="L21661" s="156"/>
      <c r="M21661" s="157"/>
      <c r="N21661" s="158"/>
      <c r="O21661" s="153"/>
      <c r="P21661" s="153"/>
      <c r="Q21661" s="153"/>
      <c r="R21661" s="153"/>
      <c r="S21661" s="152"/>
      <c r="T21661" s="154"/>
    </row>
    <row r="21662" spans="8:20" x14ac:dyDescent="0.25">
      <c r="H21662" s="155"/>
      <c r="I21662" s="152"/>
      <c r="J21662" s="152"/>
      <c r="K21662" s="156"/>
      <c r="L21662" s="156"/>
      <c r="M21662" s="157"/>
      <c r="N21662" s="158"/>
      <c r="O21662" s="153"/>
      <c r="P21662" s="153"/>
      <c r="Q21662" s="153"/>
      <c r="R21662" s="153"/>
      <c r="S21662" s="152"/>
      <c r="T21662" s="154"/>
    </row>
    <row r="21663" spans="8:20" x14ac:dyDescent="0.25">
      <c r="H21663" s="155"/>
      <c r="I21663" s="152"/>
      <c r="J21663" s="152"/>
      <c r="K21663" s="156"/>
      <c r="L21663" s="156"/>
      <c r="M21663" s="157"/>
      <c r="N21663" s="158"/>
      <c r="O21663" s="153"/>
      <c r="P21663" s="153"/>
      <c r="Q21663" s="153"/>
      <c r="R21663" s="153"/>
      <c r="S21663" s="152"/>
      <c r="T21663" s="154"/>
    </row>
    <row r="21664" spans="8:20" x14ac:dyDescent="0.25">
      <c r="H21664" s="155"/>
      <c r="I21664" s="152"/>
      <c r="J21664" s="152"/>
      <c r="K21664" s="156"/>
      <c r="L21664" s="156"/>
      <c r="M21664" s="157"/>
      <c r="N21664" s="158"/>
      <c r="O21664" s="153"/>
      <c r="P21664" s="153"/>
      <c r="Q21664" s="153"/>
      <c r="R21664" s="153"/>
      <c r="S21664" s="152"/>
      <c r="T21664" s="154"/>
    </row>
    <row r="21665" spans="8:20" x14ac:dyDescent="0.25">
      <c r="H21665" s="155"/>
      <c r="I21665" s="152"/>
      <c r="J21665" s="152"/>
      <c r="K21665" s="156"/>
      <c r="L21665" s="156"/>
      <c r="M21665" s="157"/>
      <c r="N21665" s="158"/>
      <c r="O21665" s="153"/>
      <c r="P21665" s="153"/>
      <c r="Q21665" s="153"/>
      <c r="R21665" s="153"/>
      <c r="S21665" s="152"/>
      <c r="T21665" s="154"/>
    </row>
    <row r="21666" spans="8:20" x14ac:dyDescent="0.25">
      <c r="H21666" s="155"/>
      <c r="I21666" s="152"/>
      <c r="J21666" s="152"/>
      <c r="K21666" s="156"/>
      <c r="L21666" s="156"/>
      <c r="M21666" s="157"/>
      <c r="N21666" s="158"/>
      <c r="O21666" s="153"/>
      <c r="P21666" s="153"/>
      <c r="Q21666" s="153"/>
      <c r="R21666" s="153"/>
      <c r="S21666" s="152"/>
      <c r="T21666" s="154"/>
    </row>
    <row r="21667" spans="8:20" x14ac:dyDescent="0.25">
      <c r="H21667" s="155"/>
      <c r="I21667" s="152"/>
      <c r="J21667" s="152"/>
      <c r="K21667" s="156"/>
      <c r="L21667" s="156"/>
      <c r="M21667" s="157"/>
      <c r="N21667" s="158"/>
      <c r="O21667" s="153"/>
      <c r="P21667" s="153"/>
      <c r="Q21667" s="153"/>
      <c r="R21667" s="153"/>
      <c r="S21667" s="152"/>
      <c r="T21667" s="154"/>
    </row>
    <row r="21668" spans="8:20" x14ac:dyDescent="0.25">
      <c r="H21668" s="155"/>
      <c r="I21668" s="152"/>
      <c r="J21668" s="152"/>
      <c r="K21668" s="156"/>
      <c r="L21668" s="156"/>
      <c r="M21668" s="157"/>
      <c r="N21668" s="158"/>
      <c r="O21668" s="153"/>
      <c r="P21668" s="153"/>
      <c r="Q21668" s="153"/>
      <c r="R21668" s="153"/>
      <c r="S21668" s="152"/>
      <c r="T21668" s="154"/>
    </row>
    <row r="21669" spans="8:20" x14ac:dyDescent="0.25">
      <c r="H21669" s="155"/>
      <c r="I21669" s="152"/>
      <c r="J21669" s="152"/>
      <c r="K21669" s="156"/>
      <c r="L21669" s="156"/>
      <c r="M21669" s="157"/>
      <c r="N21669" s="158"/>
      <c r="O21669" s="153"/>
      <c r="P21669" s="153"/>
      <c r="Q21669" s="153"/>
      <c r="R21669" s="153"/>
      <c r="S21669" s="152"/>
      <c r="T21669" s="154"/>
    </row>
    <row r="21670" spans="8:20" x14ac:dyDescent="0.25">
      <c r="H21670" s="155"/>
      <c r="I21670" s="152"/>
      <c r="J21670" s="152"/>
      <c r="K21670" s="156"/>
      <c r="L21670" s="156"/>
      <c r="M21670" s="157"/>
      <c r="N21670" s="158"/>
      <c r="O21670" s="153"/>
      <c r="P21670" s="153"/>
      <c r="Q21670" s="153"/>
      <c r="R21670" s="153"/>
      <c r="S21670" s="152"/>
      <c r="T21670" s="154"/>
    </row>
    <row r="21671" spans="8:20" x14ac:dyDescent="0.25">
      <c r="H21671" s="155"/>
      <c r="I21671" s="152"/>
      <c r="J21671" s="152"/>
      <c r="K21671" s="156"/>
      <c r="L21671" s="156"/>
      <c r="M21671" s="157"/>
      <c r="N21671" s="158"/>
      <c r="O21671" s="153"/>
      <c r="P21671" s="153"/>
      <c r="Q21671" s="153"/>
      <c r="R21671" s="153"/>
      <c r="S21671" s="152"/>
      <c r="T21671" s="154"/>
    </row>
    <row r="21672" spans="8:20" x14ac:dyDescent="0.25">
      <c r="H21672" s="155"/>
      <c r="I21672" s="152"/>
      <c r="J21672" s="152"/>
      <c r="K21672" s="156"/>
      <c r="L21672" s="156"/>
      <c r="M21672" s="157"/>
      <c r="N21672" s="158"/>
      <c r="O21672" s="153"/>
      <c r="P21672" s="153"/>
      <c r="Q21672" s="153"/>
      <c r="R21672" s="153"/>
      <c r="S21672" s="152"/>
      <c r="T21672" s="154"/>
    </row>
    <row r="21673" spans="8:20" x14ac:dyDescent="0.25">
      <c r="H21673" s="155"/>
      <c r="I21673" s="152"/>
      <c r="J21673" s="152"/>
      <c r="K21673" s="156"/>
      <c r="L21673" s="156"/>
      <c r="M21673" s="157"/>
      <c r="N21673" s="158"/>
      <c r="O21673" s="153"/>
      <c r="P21673" s="153"/>
      <c r="Q21673" s="153"/>
      <c r="R21673" s="153"/>
      <c r="S21673" s="152"/>
      <c r="T21673" s="154"/>
    </row>
    <row r="21674" spans="8:20" x14ac:dyDescent="0.25">
      <c r="H21674" s="155"/>
      <c r="I21674" s="152"/>
      <c r="J21674" s="152"/>
      <c r="K21674" s="156"/>
      <c r="L21674" s="156"/>
      <c r="M21674" s="157"/>
      <c r="N21674" s="158"/>
      <c r="O21674" s="153"/>
      <c r="P21674" s="153"/>
      <c r="Q21674" s="153"/>
      <c r="R21674" s="153"/>
      <c r="S21674" s="152"/>
      <c r="T21674" s="154"/>
    </row>
    <row r="21675" spans="8:20" x14ac:dyDescent="0.25">
      <c r="H21675" s="155"/>
      <c r="I21675" s="152"/>
      <c r="J21675" s="152"/>
      <c r="K21675" s="156"/>
      <c r="L21675" s="156"/>
      <c r="M21675" s="157"/>
      <c r="N21675" s="158"/>
      <c r="O21675" s="153"/>
      <c r="P21675" s="153"/>
      <c r="Q21675" s="153"/>
      <c r="R21675" s="153"/>
      <c r="S21675" s="152"/>
      <c r="T21675" s="154"/>
    </row>
    <row r="21676" spans="8:20" x14ac:dyDescent="0.25">
      <c r="H21676" s="155"/>
      <c r="I21676" s="152"/>
      <c r="J21676" s="152"/>
      <c r="K21676" s="156"/>
      <c r="L21676" s="156"/>
      <c r="M21676" s="157"/>
      <c r="N21676" s="158"/>
      <c r="O21676" s="153"/>
      <c r="P21676" s="153"/>
      <c r="Q21676" s="153"/>
      <c r="R21676" s="153"/>
      <c r="S21676" s="152"/>
      <c r="T21676" s="154"/>
    </row>
    <row r="21677" spans="8:20" x14ac:dyDescent="0.25">
      <c r="H21677" s="155"/>
      <c r="I21677" s="152"/>
      <c r="J21677" s="152"/>
      <c r="K21677" s="156"/>
      <c r="L21677" s="156"/>
      <c r="M21677" s="157"/>
      <c r="N21677" s="158"/>
      <c r="O21677" s="153"/>
      <c r="P21677" s="153"/>
      <c r="Q21677" s="153"/>
      <c r="R21677" s="153"/>
      <c r="S21677" s="152"/>
      <c r="T21677" s="154"/>
    </row>
    <row r="21678" spans="8:20" x14ac:dyDescent="0.25">
      <c r="H21678" s="155"/>
      <c r="I21678" s="152"/>
      <c r="J21678" s="152"/>
      <c r="K21678" s="156"/>
      <c r="L21678" s="156"/>
      <c r="M21678" s="157"/>
      <c r="N21678" s="158"/>
      <c r="O21678" s="153"/>
      <c r="P21678" s="153"/>
      <c r="Q21678" s="153"/>
      <c r="R21678" s="153"/>
      <c r="S21678" s="152"/>
      <c r="T21678" s="154"/>
    </row>
    <row r="21679" spans="8:20" x14ac:dyDescent="0.25">
      <c r="H21679" s="155"/>
      <c r="I21679" s="152"/>
      <c r="J21679" s="152"/>
      <c r="K21679" s="156"/>
      <c r="L21679" s="156"/>
      <c r="M21679" s="157"/>
      <c r="N21679" s="158"/>
      <c r="O21679" s="153"/>
      <c r="P21679" s="153"/>
      <c r="Q21679" s="153"/>
      <c r="R21679" s="153"/>
      <c r="S21679" s="152"/>
      <c r="T21679" s="154"/>
    </row>
    <row r="21680" spans="8:20" x14ac:dyDescent="0.25">
      <c r="H21680" s="155"/>
      <c r="I21680" s="152"/>
      <c r="J21680" s="152"/>
      <c r="K21680" s="156"/>
      <c r="L21680" s="156"/>
      <c r="M21680" s="157"/>
      <c r="N21680" s="158"/>
      <c r="O21680" s="153"/>
      <c r="P21680" s="153"/>
      <c r="Q21680" s="153"/>
      <c r="R21680" s="153"/>
      <c r="S21680" s="152"/>
      <c r="T21680" s="154"/>
    </row>
    <row r="21681" spans="8:20" x14ac:dyDescent="0.25">
      <c r="H21681" s="155"/>
      <c r="I21681" s="152"/>
      <c r="J21681" s="152"/>
      <c r="K21681" s="156"/>
      <c r="L21681" s="156"/>
      <c r="M21681" s="157"/>
      <c r="N21681" s="158"/>
      <c r="O21681" s="153"/>
      <c r="P21681" s="153"/>
      <c r="Q21681" s="153"/>
      <c r="R21681" s="153"/>
      <c r="S21681" s="152"/>
      <c r="T21681" s="154"/>
    </row>
    <row r="21682" spans="8:20" x14ac:dyDescent="0.25">
      <c r="H21682" s="155"/>
      <c r="I21682" s="152"/>
      <c r="J21682" s="152"/>
      <c r="K21682" s="156"/>
      <c r="L21682" s="156"/>
      <c r="M21682" s="157"/>
      <c r="N21682" s="158"/>
      <c r="O21682" s="153"/>
      <c r="P21682" s="153"/>
      <c r="Q21682" s="153"/>
      <c r="R21682" s="153"/>
      <c r="S21682" s="152"/>
      <c r="T21682" s="154"/>
    </row>
    <row r="21683" spans="8:20" x14ac:dyDescent="0.25">
      <c r="H21683" s="155"/>
      <c r="I21683" s="152"/>
      <c r="J21683" s="152"/>
      <c r="K21683" s="156"/>
      <c r="L21683" s="156"/>
      <c r="M21683" s="157"/>
      <c r="N21683" s="158"/>
      <c r="O21683" s="153"/>
      <c r="P21683" s="153"/>
      <c r="Q21683" s="153"/>
      <c r="R21683" s="153"/>
      <c r="S21683" s="152"/>
      <c r="T21683" s="154"/>
    </row>
    <row r="21684" spans="8:20" x14ac:dyDescent="0.25">
      <c r="H21684" s="155"/>
      <c r="I21684" s="152"/>
      <c r="J21684" s="152"/>
      <c r="K21684" s="156"/>
      <c r="L21684" s="156"/>
      <c r="M21684" s="157"/>
      <c r="N21684" s="158"/>
      <c r="O21684" s="153"/>
      <c r="P21684" s="153"/>
      <c r="Q21684" s="153"/>
      <c r="R21684" s="153"/>
      <c r="S21684" s="152"/>
      <c r="T21684" s="154"/>
    </row>
    <row r="21685" spans="8:20" x14ac:dyDescent="0.25">
      <c r="H21685" s="155"/>
      <c r="I21685" s="152"/>
      <c r="J21685" s="152"/>
      <c r="K21685" s="156"/>
      <c r="L21685" s="156"/>
      <c r="M21685" s="157"/>
      <c r="N21685" s="158"/>
      <c r="O21685" s="153"/>
      <c r="P21685" s="153"/>
      <c r="Q21685" s="153"/>
      <c r="R21685" s="153"/>
      <c r="S21685" s="152"/>
      <c r="T21685" s="154"/>
    </row>
    <row r="21686" spans="8:20" x14ac:dyDescent="0.25">
      <c r="H21686" s="155"/>
      <c r="I21686" s="152"/>
      <c r="J21686" s="152"/>
      <c r="K21686" s="156"/>
      <c r="L21686" s="156"/>
      <c r="M21686" s="157"/>
      <c r="N21686" s="158"/>
      <c r="O21686" s="153"/>
      <c r="P21686" s="153"/>
      <c r="Q21686" s="153"/>
      <c r="R21686" s="153"/>
      <c r="S21686" s="152"/>
      <c r="T21686" s="154"/>
    </row>
    <row r="21687" spans="8:20" x14ac:dyDescent="0.25">
      <c r="H21687" s="155"/>
      <c r="I21687" s="152"/>
      <c r="J21687" s="152"/>
      <c r="K21687" s="156"/>
      <c r="L21687" s="156"/>
      <c r="M21687" s="157"/>
      <c r="N21687" s="158"/>
      <c r="O21687" s="153"/>
      <c r="P21687" s="153"/>
      <c r="Q21687" s="153"/>
      <c r="R21687" s="153"/>
      <c r="S21687" s="152"/>
      <c r="T21687" s="154"/>
    </row>
    <row r="21688" spans="8:20" x14ac:dyDescent="0.25">
      <c r="H21688" s="155"/>
      <c r="I21688" s="152"/>
      <c r="J21688" s="152"/>
      <c r="K21688" s="156"/>
      <c r="L21688" s="156"/>
      <c r="M21688" s="157"/>
      <c r="N21688" s="158"/>
      <c r="O21688" s="153"/>
      <c r="P21688" s="153"/>
      <c r="Q21688" s="153"/>
      <c r="R21688" s="153"/>
      <c r="S21688" s="152"/>
      <c r="T21688" s="154"/>
    </row>
    <row r="21689" spans="8:20" x14ac:dyDescent="0.25">
      <c r="H21689" s="155"/>
      <c r="I21689" s="152"/>
      <c r="J21689" s="152"/>
      <c r="K21689" s="156"/>
      <c r="L21689" s="156"/>
      <c r="M21689" s="157"/>
      <c r="N21689" s="158"/>
      <c r="O21689" s="153"/>
      <c r="P21689" s="153"/>
      <c r="Q21689" s="153"/>
      <c r="R21689" s="153"/>
      <c r="S21689" s="152"/>
      <c r="T21689" s="154"/>
    </row>
    <row r="21690" spans="8:20" x14ac:dyDescent="0.25">
      <c r="H21690" s="155"/>
      <c r="I21690" s="152"/>
      <c r="J21690" s="152"/>
      <c r="K21690" s="156"/>
      <c r="L21690" s="156"/>
      <c r="M21690" s="157"/>
      <c r="N21690" s="158"/>
      <c r="O21690" s="153"/>
      <c r="P21690" s="153"/>
      <c r="Q21690" s="153"/>
      <c r="R21690" s="153"/>
      <c r="S21690" s="152"/>
      <c r="T21690" s="154"/>
    </row>
    <row r="21691" spans="8:20" x14ac:dyDescent="0.25">
      <c r="H21691" s="155"/>
      <c r="I21691" s="152"/>
      <c r="J21691" s="152"/>
      <c r="K21691" s="156"/>
      <c r="L21691" s="156"/>
      <c r="M21691" s="157"/>
      <c r="N21691" s="158"/>
      <c r="O21691" s="153"/>
      <c r="P21691" s="153"/>
      <c r="Q21691" s="153"/>
      <c r="R21691" s="153"/>
      <c r="S21691" s="152"/>
      <c r="T21691" s="154"/>
    </row>
    <row r="21692" spans="8:20" x14ac:dyDescent="0.25">
      <c r="H21692" s="155"/>
      <c r="I21692" s="152"/>
      <c r="J21692" s="152"/>
      <c r="K21692" s="156"/>
      <c r="L21692" s="156"/>
      <c r="M21692" s="157"/>
      <c r="N21692" s="158"/>
      <c r="O21692" s="153"/>
      <c r="P21692" s="153"/>
      <c r="Q21692" s="153"/>
      <c r="R21692" s="153"/>
      <c r="S21692" s="152"/>
      <c r="T21692" s="154"/>
    </row>
    <row r="21693" spans="8:20" x14ac:dyDescent="0.25">
      <c r="H21693" s="155"/>
      <c r="I21693" s="152"/>
      <c r="J21693" s="152"/>
      <c r="K21693" s="156"/>
      <c r="L21693" s="156"/>
      <c r="M21693" s="157"/>
      <c r="N21693" s="158"/>
      <c r="O21693" s="153"/>
      <c r="P21693" s="153"/>
      <c r="Q21693" s="153"/>
      <c r="R21693" s="153"/>
      <c r="S21693" s="152"/>
      <c r="T21693" s="154"/>
    </row>
    <row r="21694" spans="8:20" x14ac:dyDescent="0.25">
      <c r="H21694" s="155"/>
      <c r="I21694" s="152"/>
      <c r="J21694" s="152"/>
      <c r="K21694" s="156"/>
      <c r="L21694" s="156"/>
      <c r="M21694" s="157"/>
      <c r="N21694" s="158"/>
      <c r="O21694" s="153"/>
      <c r="P21694" s="153"/>
      <c r="Q21694" s="153"/>
      <c r="R21694" s="153"/>
      <c r="S21694" s="152"/>
      <c r="T21694" s="154"/>
    </row>
    <row r="21695" spans="8:20" x14ac:dyDescent="0.25">
      <c r="H21695" s="155"/>
      <c r="I21695" s="152"/>
      <c r="J21695" s="152"/>
      <c r="K21695" s="156"/>
      <c r="L21695" s="156"/>
      <c r="M21695" s="157"/>
      <c r="N21695" s="158"/>
      <c r="O21695" s="153"/>
      <c r="P21695" s="153"/>
      <c r="Q21695" s="153"/>
      <c r="R21695" s="153"/>
      <c r="S21695" s="152"/>
      <c r="T21695" s="154"/>
    </row>
    <row r="21696" spans="8:20" x14ac:dyDescent="0.25">
      <c r="H21696" s="155"/>
      <c r="I21696" s="152"/>
      <c r="J21696" s="152"/>
      <c r="K21696" s="156"/>
      <c r="L21696" s="156"/>
      <c r="M21696" s="157"/>
      <c r="N21696" s="158"/>
      <c r="O21696" s="153"/>
      <c r="P21696" s="153"/>
      <c r="Q21696" s="153"/>
      <c r="R21696" s="153"/>
      <c r="S21696" s="152"/>
      <c r="T21696" s="154"/>
    </row>
    <row r="21697" spans="8:20" x14ac:dyDescent="0.25">
      <c r="H21697" s="155"/>
      <c r="I21697" s="152"/>
      <c r="J21697" s="152"/>
      <c r="K21697" s="156"/>
      <c r="L21697" s="156"/>
      <c r="M21697" s="157"/>
      <c r="N21697" s="158"/>
      <c r="O21697" s="153"/>
      <c r="P21697" s="153"/>
      <c r="Q21697" s="153"/>
      <c r="R21697" s="153"/>
      <c r="S21697" s="152"/>
      <c r="T21697" s="154"/>
    </row>
    <row r="21698" spans="8:20" x14ac:dyDescent="0.25">
      <c r="H21698" s="155"/>
      <c r="I21698" s="152"/>
      <c r="J21698" s="152"/>
      <c r="K21698" s="156"/>
      <c r="L21698" s="156"/>
      <c r="M21698" s="157"/>
      <c r="N21698" s="158"/>
      <c r="O21698" s="153"/>
      <c r="P21698" s="153"/>
      <c r="Q21698" s="153"/>
      <c r="R21698" s="153"/>
      <c r="S21698" s="152"/>
      <c r="T21698" s="154"/>
    </row>
    <row r="21699" spans="8:20" x14ac:dyDescent="0.25">
      <c r="H21699" s="155"/>
      <c r="I21699" s="152"/>
      <c r="J21699" s="152"/>
      <c r="K21699" s="156"/>
      <c r="L21699" s="156"/>
      <c r="M21699" s="157"/>
      <c r="N21699" s="158"/>
      <c r="O21699" s="153"/>
      <c r="P21699" s="153"/>
      <c r="Q21699" s="153"/>
      <c r="R21699" s="153"/>
      <c r="S21699" s="152"/>
      <c r="T21699" s="154"/>
    </row>
    <row r="21700" spans="8:20" x14ac:dyDescent="0.25">
      <c r="H21700" s="155"/>
      <c r="I21700" s="152"/>
      <c r="J21700" s="152"/>
      <c r="K21700" s="156"/>
      <c r="L21700" s="156"/>
      <c r="M21700" s="157"/>
      <c r="N21700" s="158"/>
      <c r="O21700" s="153"/>
      <c r="P21700" s="153"/>
      <c r="Q21700" s="153"/>
      <c r="R21700" s="153"/>
      <c r="S21700" s="152"/>
      <c r="T21700" s="154"/>
    </row>
    <row r="21701" spans="8:20" x14ac:dyDescent="0.25">
      <c r="H21701" s="155"/>
      <c r="I21701" s="152"/>
      <c r="J21701" s="152"/>
      <c r="K21701" s="156"/>
      <c r="L21701" s="156"/>
      <c r="M21701" s="157"/>
      <c r="N21701" s="158"/>
      <c r="O21701" s="153"/>
      <c r="P21701" s="153"/>
      <c r="Q21701" s="153"/>
      <c r="R21701" s="153"/>
      <c r="S21701" s="152"/>
      <c r="T21701" s="154"/>
    </row>
    <row r="21702" spans="8:20" x14ac:dyDescent="0.25">
      <c r="H21702" s="155"/>
      <c r="I21702" s="152"/>
      <c r="J21702" s="152"/>
      <c r="K21702" s="156"/>
      <c r="L21702" s="156"/>
      <c r="M21702" s="157"/>
      <c r="N21702" s="158"/>
      <c r="O21702" s="153"/>
      <c r="P21702" s="153"/>
      <c r="Q21702" s="153"/>
      <c r="R21702" s="153"/>
      <c r="S21702" s="152"/>
      <c r="T21702" s="154"/>
    </row>
    <row r="21703" spans="8:20" x14ac:dyDescent="0.25">
      <c r="H21703" s="155"/>
      <c r="I21703" s="152"/>
      <c r="J21703" s="152"/>
      <c r="K21703" s="156"/>
      <c r="L21703" s="156"/>
      <c r="M21703" s="157"/>
      <c r="N21703" s="158"/>
      <c r="O21703" s="153"/>
      <c r="P21703" s="153"/>
      <c r="Q21703" s="153"/>
      <c r="R21703" s="153"/>
      <c r="S21703" s="152"/>
      <c r="T21703" s="154"/>
    </row>
    <row r="21704" spans="8:20" x14ac:dyDescent="0.25">
      <c r="H21704" s="155"/>
      <c r="I21704" s="152"/>
      <c r="J21704" s="152"/>
      <c r="K21704" s="156"/>
      <c r="L21704" s="156"/>
      <c r="M21704" s="157"/>
      <c r="N21704" s="158"/>
      <c r="O21704" s="153"/>
      <c r="P21704" s="153"/>
      <c r="Q21704" s="153"/>
      <c r="R21704" s="153"/>
      <c r="S21704" s="152"/>
      <c r="T21704" s="154"/>
    </row>
    <row r="21705" spans="8:20" x14ac:dyDescent="0.25">
      <c r="H21705" s="155"/>
      <c r="I21705" s="152"/>
      <c r="J21705" s="152"/>
      <c r="K21705" s="156"/>
      <c r="L21705" s="156"/>
      <c r="M21705" s="157"/>
      <c r="N21705" s="158"/>
      <c r="O21705" s="153"/>
      <c r="P21705" s="153"/>
      <c r="Q21705" s="153"/>
      <c r="R21705" s="153"/>
      <c r="S21705" s="152"/>
      <c r="T21705" s="154"/>
    </row>
    <row r="21706" spans="8:20" x14ac:dyDescent="0.25">
      <c r="H21706" s="155"/>
      <c r="I21706" s="152"/>
      <c r="J21706" s="152"/>
      <c r="K21706" s="156"/>
      <c r="L21706" s="156"/>
      <c r="M21706" s="157"/>
      <c r="N21706" s="158"/>
      <c r="O21706" s="153"/>
      <c r="P21706" s="153"/>
      <c r="Q21706" s="153"/>
      <c r="R21706" s="153"/>
      <c r="S21706" s="152"/>
      <c r="T21706" s="154"/>
    </row>
    <row r="21707" spans="8:20" x14ac:dyDescent="0.25">
      <c r="H21707" s="155"/>
      <c r="I21707" s="152"/>
      <c r="J21707" s="152"/>
      <c r="K21707" s="156"/>
      <c r="L21707" s="156"/>
      <c r="M21707" s="157"/>
      <c r="N21707" s="158"/>
      <c r="O21707" s="153"/>
      <c r="P21707" s="153"/>
      <c r="Q21707" s="153"/>
      <c r="R21707" s="153"/>
      <c r="S21707" s="152"/>
      <c r="T21707" s="154"/>
    </row>
    <row r="21708" spans="8:20" x14ac:dyDescent="0.25">
      <c r="H21708" s="155"/>
      <c r="I21708" s="152"/>
      <c r="J21708" s="152"/>
      <c r="K21708" s="156"/>
      <c r="L21708" s="156"/>
      <c r="M21708" s="157"/>
      <c r="N21708" s="158"/>
      <c r="O21708" s="153"/>
      <c r="P21708" s="153"/>
      <c r="Q21708" s="153"/>
      <c r="R21708" s="153"/>
      <c r="S21708" s="152"/>
      <c r="T21708" s="154"/>
    </row>
    <row r="21709" spans="8:20" x14ac:dyDescent="0.25">
      <c r="H21709" s="155"/>
      <c r="I21709" s="152"/>
      <c r="J21709" s="152"/>
      <c r="K21709" s="156"/>
      <c r="L21709" s="156"/>
      <c r="M21709" s="157"/>
      <c r="N21709" s="158"/>
      <c r="O21709" s="153"/>
      <c r="P21709" s="153"/>
      <c r="Q21709" s="153"/>
      <c r="R21709" s="153"/>
      <c r="S21709" s="152"/>
      <c r="T21709" s="154"/>
    </row>
    <row r="21710" spans="8:20" x14ac:dyDescent="0.25">
      <c r="H21710" s="155"/>
      <c r="I21710" s="152"/>
      <c r="J21710" s="152"/>
      <c r="K21710" s="156"/>
      <c r="L21710" s="156"/>
      <c r="M21710" s="157"/>
      <c r="N21710" s="158"/>
      <c r="O21710" s="153"/>
      <c r="P21710" s="153"/>
      <c r="Q21710" s="153"/>
      <c r="R21710" s="153"/>
      <c r="S21710" s="152"/>
      <c r="T21710" s="154"/>
    </row>
    <row r="21711" spans="8:20" x14ac:dyDescent="0.25">
      <c r="H21711" s="155"/>
      <c r="I21711" s="152"/>
      <c r="J21711" s="152"/>
      <c r="K21711" s="156"/>
      <c r="L21711" s="156"/>
      <c r="M21711" s="157"/>
      <c r="N21711" s="158"/>
      <c r="O21711" s="153"/>
      <c r="P21711" s="153"/>
      <c r="Q21711" s="153"/>
      <c r="R21711" s="153"/>
      <c r="S21711" s="152"/>
      <c r="T21711" s="154"/>
    </row>
    <row r="21712" spans="8:20" x14ac:dyDescent="0.25">
      <c r="H21712" s="155"/>
      <c r="I21712" s="152"/>
      <c r="J21712" s="152"/>
      <c r="K21712" s="156"/>
      <c r="L21712" s="156"/>
      <c r="M21712" s="157"/>
      <c r="N21712" s="158"/>
      <c r="O21712" s="153"/>
      <c r="P21712" s="153"/>
      <c r="Q21712" s="153"/>
      <c r="R21712" s="153"/>
      <c r="S21712" s="152"/>
      <c r="T21712" s="154"/>
    </row>
    <row r="21713" spans="8:20" x14ac:dyDescent="0.25">
      <c r="H21713" s="155"/>
      <c r="I21713" s="152"/>
      <c r="J21713" s="152"/>
      <c r="K21713" s="156"/>
      <c r="L21713" s="156"/>
      <c r="M21713" s="157"/>
      <c r="N21713" s="158"/>
      <c r="O21713" s="153"/>
      <c r="P21713" s="153"/>
      <c r="Q21713" s="153"/>
      <c r="R21713" s="153"/>
      <c r="S21713" s="152"/>
      <c r="T21713" s="154"/>
    </row>
    <row r="21714" spans="8:20" x14ac:dyDescent="0.25">
      <c r="H21714" s="155"/>
      <c r="I21714" s="152"/>
      <c r="J21714" s="152"/>
      <c r="K21714" s="156"/>
      <c r="L21714" s="156"/>
      <c r="M21714" s="157"/>
      <c r="N21714" s="158"/>
      <c r="O21714" s="153"/>
      <c r="P21714" s="153"/>
      <c r="Q21714" s="153"/>
      <c r="R21714" s="153"/>
      <c r="S21714" s="152"/>
      <c r="T21714" s="154"/>
    </row>
    <row r="21715" spans="8:20" x14ac:dyDescent="0.25">
      <c r="H21715" s="155"/>
      <c r="I21715" s="152"/>
      <c r="J21715" s="152"/>
      <c r="K21715" s="156"/>
      <c r="L21715" s="156"/>
      <c r="M21715" s="157"/>
      <c r="N21715" s="158"/>
      <c r="O21715" s="153"/>
      <c r="P21715" s="153"/>
      <c r="Q21715" s="153"/>
      <c r="R21715" s="153"/>
      <c r="S21715" s="152"/>
      <c r="T21715" s="154"/>
    </row>
    <row r="21716" spans="8:20" x14ac:dyDescent="0.25">
      <c r="H21716" s="155"/>
      <c r="I21716" s="152"/>
      <c r="J21716" s="152"/>
      <c r="K21716" s="156"/>
      <c r="L21716" s="156"/>
      <c r="M21716" s="157"/>
      <c r="N21716" s="158"/>
      <c r="O21716" s="153"/>
      <c r="P21716" s="153"/>
      <c r="Q21716" s="153"/>
      <c r="R21716" s="153"/>
      <c r="S21716" s="152"/>
      <c r="T21716" s="154"/>
    </row>
    <row r="21717" spans="8:20" x14ac:dyDescent="0.25">
      <c r="H21717" s="155"/>
      <c r="I21717" s="152"/>
      <c r="J21717" s="152"/>
      <c r="K21717" s="156"/>
      <c r="L21717" s="156"/>
      <c r="M21717" s="157"/>
      <c r="N21717" s="158"/>
      <c r="O21717" s="153"/>
      <c r="P21717" s="153"/>
      <c r="Q21717" s="153"/>
      <c r="R21717" s="153"/>
      <c r="S21717" s="152"/>
      <c r="T21717" s="154"/>
    </row>
    <row r="21718" spans="8:20" x14ac:dyDescent="0.25">
      <c r="H21718" s="155"/>
      <c r="I21718" s="152"/>
      <c r="J21718" s="152"/>
      <c r="K21718" s="156"/>
      <c r="L21718" s="156"/>
      <c r="M21718" s="157"/>
      <c r="N21718" s="158"/>
      <c r="O21718" s="153"/>
      <c r="P21718" s="153"/>
      <c r="Q21718" s="153"/>
      <c r="R21718" s="153"/>
      <c r="S21718" s="152"/>
      <c r="T21718" s="154"/>
    </row>
    <row r="21719" spans="8:20" x14ac:dyDescent="0.25">
      <c r="H21719" s="155"/>
      <c r="I21719" s="152"/>
      <c r="J21719" s="152"/>
      <c r="K21719" s="156"/>
      <c r="L21719" s="156"/>
      <c r="M21719" s="157"/>
      <c r="N21719" s="158"/>
      <c r="O21719" s="153"/>
      <c r="P21719" s="153"/>
      <c r="Q21719" s="153"/>
      <c r="R21719" s="153"/>
      <c r="S21719" s="152"/>
      <c r="T21719" s="154"/>
    </row>
    <row r="21720" spans="8:20" x14ac:dyDescent="0.25">
      <c r="H21720" s="155"/>
      <c r="I21720" s="152"/>
      <c r="J21720" s="152"/>
      <c r="K21720" s="156"/>
      <c r="L21720" s="156"/>
      <c r="M21720" s="157"/>
      <c r="N21720" s="158"/>
      <c r="O21720" s="153"/>
      <c r="P21720" s="153"/>
      <c r="Q21720" s="153"/>
      <c r="R21720" s="153"/>
      <c r="S21720" s="152"/>
      <c r="T21720" s="154"/>
    </row>
    <row r="21721" spans="8:20" x14ac:dyDescent="0.25">
      <c r="H21721" s="155"/>
      <c r="I21721" s="152"/>
      <c r="J21721" s="152"/>
      <c r="K21721" s="156"/>
      <c r="L21721" s="156"/>
      <c r="M21721" s="157"/>
      <c r="N21721" s="158"/>
      <c r="O21721" s="153"/>
      <c r="P21721" s="153"/>
      <c r="Q21721" s="153"/>
      <c r="R21721" s="153"/>
      <c r="S21721" s="152"/>
      <c r="T21721" s="154"/>
    </row>
    <row r="21722" spans="8:20" x14ac:dyDescent="0.25">
      <c r="H21722" s="155"/>
      <c r="I21722" s="152"/>
      <c r="J21722" s="152"/>
      <c r="K21722" s="156"/>
      <c r="L21722" s="156"/>
      <c r="M21722" s="157"/>
      <c r="N21722" s="158"/>
      <c r="O21722" s="153"/>
      <c r="P21722" s="153"/>
      <c r="Q21722" s="153"/>
      <c r="R21722" s="153"/>
      <c r="S21722" s="152"/>
      <c r="T21722" s="154"/>
    </row>
    <row r="21723" spans="8:20" x14ac:dyDescent="0.25">
      <c r="H21723" s="155"/>
      <c r="I21723" s="152"/>
      <c r="J21723" s="152"/>
      <c r="K21723" s="156"/>
      <c r="L21723" s="156"/>
      <c r="M21723" s="157"/>
      <c r="N21723" s="158"/>
      <c r="O21723" s="153"/>
      <c r="P21723" s="153"/>
      <c r="Q21723" s="153"/>
      <c r="R21723" s="153"/>
      <c r="S21723" s="152"/>
      <c r="T21723" s="154"/>
    </row>
    <row r="21724" spans="8:20" x14ac:dyDescent="0.25">
      <c r="H21724" s="155"/>
      <c r="I21724" s="152"/>
      <c r="J21724" s="152"/>
      <c r="K21724" s="156"/>
      <c r="L21724" s="156"/>
      <c r="M21724" s="157"/>
      <c r="N21724" s="158"/>
      <c r="O21724" s="153"/>
      <c r="P21724" s="153"/>
      <c r="Q21724" s="153"/>
      <c r="R21724" s="153"/>
      <c r="S21724" s="152"/>
      <c r="T21724" s="154"/>
    </row>
    <row r="21725" spans="8:20" x14ac:dyDescent="0.25">
      <c r="H21725" s="155"/>
      <c r="I21725" s="152"/>
      <c r="J21725" s="152"/>
      <c r="K21725" s="156"/>
      <c r="L21725" s="156"/>
      <c r="M21725" s="157"/>
      <c r="N21725" s="158"/>
      <c r="O21725" s="153"/>
      <c r="P21725" s="153"/>
      <c r="Q21725" s="153"/>
      <c r="R21725" s="153"/>
      <c r="S21725" s="152"/>
      <c r="T21725" s="154"/>
    </row>
    <row r="21726" spans="8:20" x14ac:dyDescent="0.25">
      <c r="H21726" s="155"/>
      <c r="I21726" s="152"/>
      <c r="J21726" s="152"/>
      <c r="K21726" s="156"/>
      <c r="L21726" s="156"/>
      <c r="M21726" s="157"/>
      <c r="N21726" s="158"/>
      <c r="O21726" s="153"/>
      <c r="P21726" s="153"/>
      <c r="Q21726" s="153"/>
      <c r="R21726" s="153"/>
      <c r="S21726" s="152"/>
      <c r="T21726" s="154"/>
    </row>
    <row r="21727" spans="8:20" x14ac:dyDescent="0.25">
      <c r="H21727" s="155"/>
      <c r="I21727" s="152"/>
      <c r="J21727" s="152"/>
      <c r="K21727" s="156"/>
      <c r="L21727" s="156"/>
      <c r="M21727" s="157"/>
      <c r="N21727" s="158"/>
      <c r="O21727" s="153"/>
      <c r="P21727" s="153"/>
      <c r="Q21727" s="153"/>
      <c r="R21727" s="153"/>
      <c r="S21727" s="152"/>
      <c r="T21727" s="154"/>
    </row>
    <row r="21728" spans="8:20" x14ac:dyDescent="0.25">
      <c r="H21728" s="155"/>
      <c r="I21728" s="152"/>
      <c r="J21728" s="152"/>
      <c r="K21728" s="156"/>
      <c r="L21728" s="156"/>
      <c r="M21728" s="157"/>
      <c r="N21728" s="158"/>
      <c r="O21728" s="153"/>
      <c r="P21728" s="153"/>
      <c r="Q21728" s="153"/>
      <c r="R21728" s="153"/>
      <c r="S21728" s="152"/>
      <c r="T21728" s="154"/>
    </row>
    <row r="21729" spans="8:20" x14ac:dyDescent="0.25">
      <c r="H21729" s="155"/>
      <c r="I21729" s="152"/>
      <c r="J21729" s="152"/>
      <c r="K21729" s="156"/>
      <c r="L21729" s="156"/>
      <c r="M21729" s="157"/>
      <c r="N21729" s="158"/>
      <c r="O21729" s="153"/>
      <c r="P21729" s="153"/>
      <c r="Q21729" s="153"/>
      <c r="R21729" s="153"/>
      <c r="S21729" s="152"/>
      <c r="T21729" s="154"/>
    </row>
    <row r="21730" spans="8:20" x14ac:dyDescent="0.25">
      <c r="H21730" s="155"/>
      <c r="I21730" s="152"/>
      <c r="J21730" s="152"/>
      <c r="K21730" s="156"/>
      <c r="L21730" s="156"/>
      <c r="M21730" s="157"/>
      <c r="N21730" s="158"/>
      <c r="O21730" s="153"/>
      <c r="P21730" s="153"/>
      <c r="Q21730" s="153"/>
      <c r="R21730" s="153"/>
      <c r="S21730" s="152"/>
      <c r="T21730" s="154"/>
    </row>
    <row r="21731" spans="8:20" x14ac:dyDescent="0.25">
      <c r="H21731" s="155"/>
      <c r="I21731" s="152"/>
      <c r="J21731" s="152"/>
      <c r="K21731" s="156"/>
      <c r="L21731" s="156"/>
      <c r="M21731" s="157"/>
      <c r="N21731" s="158"/>
      <c r="O21731" s="153"/>
      <c r="P21731" s="153"/>
      <c r="Q21731" s="153"/>
      <c r="R21731" s="153"/>
      <c r="S21731" s="152"/>
      <c r="T21731" s="154"/>
    </row>
    <row r="21732" spans="8:20" x14ac:dyDescent="0.25">
      <c r="H21732" s="155"/>
      <c r="I21732" s="152"/>
      <c r="J21732" s="152"/>
      <c r="K21732" s="156"/>
      <c r="L21732" s="156"/>
      <c r="M21732" s="157"/>
      <c r="N21732" s="158"/>
      <c r="O21732" s="153"/>
      <c r="P21732" s="153"/>
      <c r="Q21732" s="153"/>
      <c r="R21732" s="153"/>
      <c r="S21732" s="152"/>
      <c r="T21732" s="154"/>
    </row>
    <row r="21733" spans="8:20" x14ac:dyDescent="0.25">
      <c r="H21733" s="155"/>
      <c r="I21733" s="152"/>
      <c r="J21733" s="152"/>
      <c r="K21733" s="156"/>
      <c r="L21733" s="156"/>
      <c r="M21733" s="157"/>
      <c r="N21733" s="158"/>
      <c r="O21733" s="153"/>
      <c r="P21733" s="153"/>
      <c r="Q21733" s="153"/>
      <c r="R21733" s="153"/>
      <c r="S21733" s="152"/>
      <c r="T21733" s="154"/>
    </row>
    <row r="21734" spans="8:20" x14ac:dyDescent="0.25">
      <c r="H21734" s="155"/>
      <c r="I21734" s="152"/>
      <c r="J21734" s="152"/>
      <c r="K21734" s="156"/>
      <c r="L21734" s="156"/>
      <c r="M21734" s="157"/>
      <c r="N21734" s="158"/>
      <c r="O21734" s="153"/>
      <c r="P21734" s="153"/>
      <c r="Q21734" s="153"/>
      <c r="R21734" s="153"/>
      <c r="S21734" s="152"/>
      <c r="T21734" s="154"/>
    </row>
    <row r="21735" spans="8:20" x14ac:dyDescent="0.25">
      <c r="H21735" s="155"/>
      <c r="I21735" s="152"/>
      <c r="J21735" s="152"/>
      <c r="K21735" s="156"/>
      <c r="L21735" s="156"/>
      <c r="M21735" s="157"/>
      <c r="N21735" s="158"/>
      <c r="O21735" s="153"/>
      <c r="P21735" s="153"/>
      <c r="Q21735" s="153"/>
      <c r="R21735" s="153"/>
      <c r="S21735" s="152"/>
      <c r="T21735" s="154"/>
    </row>
    <row r="21736" spans="8:20" x14ac:dyDescent="0.25">
      <c r="H21736" s="155"/>
      <c r="I21736" s="152"/>
      <c r="J21736" s="152"/>
      <c r="K21736" s="156"/>
      <c r="L21736" s="156"/>
      <c r="M21736" s="157"/>
      <c r="N21736" s="158"/>
      <c r="O21736" s="153"/>
      <c r="P21736" s="153"/>
      <c r="Q21736" s="153"/>
      <c r="R21736" s="153"/>
      <c r="S21736" s="152"/>
      <c r="T21736" s="154"/>
    </row>
    <row r="21737" spans="8:20" x14ac:dyDescent="0.25">
      <c r="H21737" s="155"/>
      <c r="I21737" s="152"/>
      <c r="J21737" s="152"/>
      <c r="K21737" s="156"/>
      <c r="L21737" s="156"/>
      <c r="M21737" s="157"/>
      <c r="N21737" s="158"/>
      <c r="O21737" s="153"/>
      <c r="P21737" s="153"/>
      <c r="Q21737" s="153"/>
      <c r="R21737" s="153"/>
      <c r="S21737" s="152"/>
      <c r="T21737" s="154"/>
    </row>
    <row r="21738" spans="8:20" x14ac:dyDescent="0.25">
      <c r="H21738" s="155"/>
      <c r="I21738" s="152"/>
      <c r="J21738" s="152"/>
      <c r="K21738" s="156"/>
      <c r="L21738" s="156"/>
      <c r="M21738" s="157"/>
      <c r="N21738" s="158"/>
      <c r="O21738" s="153"/>
      <c r="P21738" s="153"/>
      <c r="Q21738" s="153"/>
      <c r="R21738" s="153"/>
      <c r="S21738" s="152"/>
      <c r="T21738" s="154"/>
    </row>
    <row r="21739" spans="8:20" x14ac:dyDescent="0.25">
      <c r="H21739" s="155"/>
      <c r="I21739" s="152"/>
      <c r="J21739" s="152"/>
      <c r="K21739" s="156"/>
      <c r="L21739" s="156"/>
      <c r="M21739" s="157"/>
      <c r="N21739" s="158"/>
      <c r="O21739" s="153"/>
      <c r="P21739" s="153"/>
      <c r="Q21739" s="153"/>
      <c r="R21739" s="153"/>
      <c r="S21739" s="152"/>
      <c r="T21739" s="154"/>
    </row>
    <row r="21740" spans="8:20" x14ac:dyDescent="0.25">
      <c r="H21740" s="155"/>
      <c r="I21740" s="152"/>
      <c r="J21740" s="152"/>
      <c r="K21740" s="156"/>
      <c r="L21740" s="156"/>
      <c r="M21740" s="157"/>
      <c r="N21740" s="158"/>
      <c r="O21740" s="153"/>
      <c r="P21740" s="153"/>
      <c r="Q21740" s="153"/>
      <c r="R21740" s="153"/>
      <c r="S21740" s="152"/>
      <c r="T21740" s="154"/>
    </row>
    <row r="21741" spans="8:20" x14ac:dyDescent="0.25">
      <c r="H21741" s="155"/>
      <c r="I21741" s="152"/>
      <c r="J21741" s="152"/>
      <c r="K21741" s="156"/>
      <c r="L21741" s="156"/>
      <c r="M21741" s="157"/>
      <c r="N21741" s="158"/>
      <c r="O21741" s="153"/>
      <c r="P21741" s="153"/>
      <c r="Q21741" s="153"/>
      <c r="R21741" s="153"/>
      <c r="S21741" s="152"/>
      <c r="T21741" s="154"/>
    </row>
    <row r="21742" spans="8:20" x14ac:dyDescent="0.25">
      <c r="H21742" s="155"/>
      <c r="I21742" s="152"/>
      <c r="J21742" s="152"/>
      <c r="K21742" s="156"/>
      <c r="L21742" s="156"/>
      <c r="M21742" s="157"/>
      <c r="N21742" s="158"/>
      <c r="O21742" s="153"/>
      <c r="P21742" s="153"/>
      <c r="Q21742" s="153"/>
      <c r="R21742" s="153"/>
      <c r="S21742" s="152"/>
      <c r="T21742" s="154"/>
    </row>
    <row r="21743" spans="8:20" x14ac:dyDescent="0.25">
      <c r="H21743" s="155"/>
      <c r="I21743" s="152"/>
      <c r="J21743" s="152"/>
      <c r="K21743" s="156"/>
      <c r="L21743" s="156"/>
      <c r="M21743" s="157"/>
      <c r="N21743" s="158"/>
      <c r="O21743" s="153"/>
      <c r="P21743" s="153"/>
      <c r="Q21743" s="153"/>
      <c r="R21743" s="153"/>
      <c r="S21743" s="152"/>
      <c r="T21743" s="154"/>
    </row>
    <row r="21744" spans="8:20" x14ac:dyDescent="0.25">
      <c r="H21744" s="155"/>
      <c r="I21744" s="152"/>
      <c r="J21744" s="152"/>
      <c r="K21744" s="156"/>
      <c r="L21744" s="156"/>
      <c r="M21744" s="157"/>
      <c r="N21744" s="158"/>
      <c r="O21744" s="153"/>
      <c r="P21744" s="153"/>
      <c r="Q21744" s="153"/>
      <c r="R21744" s="153"/>
      <c r="S21744" s="152"/>
      <c r="T21744" s="154"/>
    </row>
    <row r="21745" spans="8:20" x14ac:dyDescent="0.25">
      <c r="H21745" s="155"/>
      <c r="I21745" s="152"/>
      <c r="J21745" s="152"/>
      <c r="K21745" s="156"/>
      <c r="L21745" s="156"/>
      <c r="M21745" s="157"/>
      <c r="N21745" s="158"/>
      <c r="O21745" s="153"/>
      <c r="P21745" s="153"/>
      <c r="Q21745" s="153"/>
      <c r="R21745" s="153"/>
      <c r="S21745" s="152"/>
      <c r="T21745" s="154"/>
    </row>
    <row r="21746" spans="8:20" x14ac:dyDescent="0.25">
      <c r="H21746" s="155"/>
      <c r="I21746" s="152"/>
      <c r="J21746" s="152"/>
      <c r="K21746" s="156"/>
      <c r="L21746" s="156"/>
      <c r="M21746" s="157"/>
      <c r="N21746" s="158"/>
      <c r="O21746" s="153"/>
      <c r="P21746" s="153"/>
      <c r="Q21746" s="153"/>
      <c r="R21746" s="153"/>
      <c r="S21746" s="152"/>
      <c r="T21746" s="154"/>
    </row>
    <row r="21747" spans="8:20" x14ac:dyDescent="0.25">
      <c r="H21747" s="155"/>
      <c r="I21747" s="152"/>
      <c r="J21747" s="152"/>
      <c r="K21747" s="156"/>
      <c r="L21747" s="156"/>
      <c r="M21747" s="157"/>
      <c r="N21747" s="158"/>
      <c r="O21747" s="153"/>
      <c r="P21747" s="153"/>
      <c r="Q21747" s="153"/>
      <c r="R21747" s="153"/>
      <c r="S21747" s="152"/>
      <c r="T21747" s="154"/>
    </row>
    <row r="21748" spans="8:20" x14ac:dyDescent="0.25">
      <c r="H21748" s="155"/>
      <c r="I21748" s="152"/>
      <c r="J21748" s="152"/>
      <c r="K21748" s="156"/>
      <c r="L21748" s="156"/>
      <c r="M21748" s="157"/>
      <c r="N21748" s="158"/>
      <c r="O21748" s="153"/>
      <c r="P21748" s="153"/>
      <c r="Q21748" s="153"/>
      <c r="R21748" s="153"/>
      <c r="S21748" s="152"/>
      <c r="T21748" s="154"/>
    </row>
    <row r="21749" spans="8:20" x14ac:dyDescent="0.25">
      <c r="H21749" s="155"/>
      <c r="I21749" s="152"/>
      <c r="J21749" s="152"/>
      <c r="K21749" s="156"/>
      <c r="L21749" s="156"/>
      <c r="M21749" s="157"/>
      <c r="N21749" s="158"/>
      <c r="O21749" s="153"/>
      <c r="P21749" s="153"/>
      <c r="Q21749" s="153"/>
      <c r="R21749" s="153"/>
      <c r="S21749" s="152"/>
      <c r="T21749" s="154"/>
    </row>
    <row r="21750" spans="8:20" x14ac:dyDescent="0.25">
      <c r="H21750" s="155"/>
      <c r="I21750" s="152"/>
      <c r="J21750" s="152"/>
      <c r="K21750" s="156"/>
      <c r="L21750" s="156"/>
      <c r="M21750" s="157"/>
      <c r="N21750" s="158"/>
      <c r="O21750" s="153"/>
      <c r="P21750" s="153"/>
      <c r="Q21750" s="153"/>
      <c r="R21750" s="153"/>
      <c r="S21750" s="152"/>
      <c r="T21750" s="154"/>
    </row>
    <row r="21751" spans="8:20" x14ac:dyDescent="0.25">
      <c r="H21751" s="155"/>
      <c r="I21751" s="152"/>
      <c r="J21751" s="152"/>
      <c r="K21751" s="156"/>
      <c r="L21751" s="156"/>
      <c r="M21751" s="157"/>
      <c r="N21751" s="158"/>
      <c r="O21751" s="153"/>
      <c r="P21751" s="153"/>
      <c r="Q21751" s="153"/>
      <c r="R21751" s="153"/>
      <c r="S21751" s="152"/>
      <c r="T21751" s="154"/>
    </row>
    <row r="21752" spans="8:20" x14ac:dyDescent="0.25">
      <c r="H21752" s="155"/>
      <c r="I21752" s="152"/>
      <c r="J21752" s="152"/>
      <c r="K21752" s="156"/>
      <c r="L21752" s="156"/>
      <c r="M21752" s="157"/>
      <c r="N21752" s="158"/>
      <c r="O21752" s="153"/>
      <c r="P21752" s="153"/>
      <c r="Q21752" s="153"/>
      <c r="R21752" s="153"/>
      <c r="S21752" s="152"/>
      <c r="T21752" s="154"/>
    </row>
    <row r="21753" spans="8:20" x14ac:dyDescent="0.25">
      <c r="H21753" s="155"/>
      <c r="I21753" s="152"/>
      <c r="J21753" s="152"/>
      <c r="K21753" s="156"/>
      <c r="L21753" s="156"/>
      <c r="M21753" s="157"/>
      <c r="N21753" s="158"/>
      <c r="O21753" s="153"/>
      <c r="P21753" s="153"/>
      <c r="Q21753" s="153"/>
      <c r="R21753" s="153"/>
      <c r="S21753" s="152"/>
      <c r="T21753" s="154"/>
    </row>
    <row r="21754" spans="8:20" x14ac:dyDescent="0.25">
      <c r="H21754" s="155"/>
      <c r="I21754" s="152"/>
      <c r="J21754" s="152"/>
      <c r="K21754" s="156"/>
      <c r="L21754" s="156"/>
      <c r="M21754" s="157"/>
      <c r="N21754" s="158"/>
      <c r="O21754" s="153"/>
      <c r="P21754" s="153"/>
      <c r="Q21754" s="153"/>
      <c r="R21754" s="153"/>
      <c r="S21754" s="152"/>
      <c r="T21754" s="154"/>
    </row>
    <row r="21755" spans="8:20" x14ac:dyDescent="0.25">
      <c r="H21755" s="155"/>
      <c r="I21755" s="152"/>
      <c r="J21755" s="152"/>
      <c r="K21755" s="156"/>
      <c r="L21755" s="156"/>
      <c r="M21755" s="157"/>
      <c r="N21755" s="158"/>
      <c r="O21755" s="153"/>
      <c r="P21755" s="153"/>
      <c r="Q21755" s="153"/>
      <c r="R21755" s="153"/>
      <c r="S21755" s="152"/>
      <c r="T21755" s="154"/>
    </row>
    <row r="21756" spans="8:20" x14ac:dyDescent="0.25">
      <c r="H21756" s="155"/>
      <c r="I21756" s="152"/>
      <c r="J21756" s="152"/>
      <c r="K21756" s="156"/>
      <c r="L21756" s="156"/>
      <c r="M21756" s="157"/>
      <c r="N21756" s="158"/>
      <c r="O21756" s="153"/>
      <c r="P21756" s="153"/>
      <c r="Q21756" s="153"/>
      <c r="R21756" s="153"/>
      <c r="S21756" s="152"/>
      <c r="T21756" s="154"/>
    </row>
    <row r="21757" spans="8:20" x14ac:dyDescent="0.25">
      <c r="H21757" s="155"/>
      <c r="I21757" s="152"/>
      <c r="J21757" s="152"/>
      <c r="K21757" s="156"/>
      <c r="L21757" s="156"/>
      <c r="M21757" s="157"/>
      <c r="N21757" s="158"/>
      <c r="O21757" s="153"/>
      <c r="P21757" s="153"/>
      <c r="Q21757" s="153"/>
      <c r="R21757" s="153"/>
      <c r="S21757" s="152"/>
      <c r="T21757" s="154"/>
    </row>
    <row r="21758" spans="8:20" x14ac:dyDescent="0.25">
      <c r="H21758" s="155"/>
      <c r="I21758" s="152"/>
      <c r="J21758" s="152"/>
      <c r="K21758" s="156"/>
      <c r="L21758" s="156"/>
      <c r="M21758" s="157"/>
      <c r="N21758" s="158"/>
      <c r="O21758" s="153"/>
      <c r="P21758" s="153"/>
      <c r="Q21758" s="153"/>
      <c r="R21758" s="153"/>
      <c r="S21758" s="152"/>
      <c r="T21758" s="154"/>
    </row>
    <row r="21759" spans="8:20" x14ac:dyDescent="0.25">
      <c r="H21759" s="155"/>
      <c r="I21759" s="152"/>
      <c r="J21759" s="152"/>
      <c r="K21759" s="156"/>
      <c r="L21759" s="156"/>
      <c r="M21759" s="157"/>
      <c r="N21759" s="158"/>
      <c r="O21759" s="153"/>
      <c r="P21759" s="153"/>
      <c r="Q21759" s="153"/>
      <c r="R21759" s="153"/>
      <c r="S21759" s="152"/>
      <c r="T21759" s="154"/>
    </row>
    <row r="21760" spans="8:20" x14ac:dyDescent="0.25">
      <c r="H21760" s="155"/>
      <c r="I21760" s="152"/>
      <c r="J21760" s="152"/>
      <c r="K21760" s="156"/>
      <c r="L21760" s="156"/>
      <c r="M21760" s="157"/>
      <c r="N21760" s="158"/>
      <c r="O21760" s="153"/>
      <c r="P21760" s="153"/>
      <c r="Q21760" s="153"/>
      <c r="R21760" s="153"/>
      <c r="S21760" s="152"/>
      <c r="T21760" s="154"/>
    </row>
    <row r="21761" spans="8:20" x14ac:dyDescent="0.25">
      <c r="H21761" s="155"/>
      <c r="I21761" s="152"/>
      <c r="J21761" s="152"/>
      <c r="K21761" s="156"/>
      <c r="L21761" s="156"/>
      <c r="M21761" s="157"/>
      <c r="N21761" s="158"/>
      <c r="O21761" s="153"/>
      <c r="P21761" s="153"/>
      <c r="Q21761" s="153"/>
      <c r="R21761" s="153"/>
      <c r="S21761" s="152"/>
      <c r="T21761" s="154"/>
    </row>
    <row r="21762" spans="8:20" x14ac:dyDescent="0.25">
      <c r="H21762" s="155"/>
      <c r="I21762" s="152"/>
      <c r="J21762" s="152"/>
      <c r="K21762" s="156"/>
      <c r="L21762" s="156"/>
      <c r="M21762" s="157"/>
      <c r="N21762" s="158"/>
      <c r="O21762" s="153"/>
      <c r="P21762" s="153"/>
      <c r="Q21762" s="153"/>
      <c r="R21762" s="153"/>
      <c r="S21762" s="152"/>
      <c r="T21762" s="154"/>
    </row>
    <row r="21763" spans="8:20" x14ac:dyDescent="0.25">
      <c r="H21763" s="155"/>
      <c r="I21763" s="152"/>
      <c r="J21763" s="152"/>
      <c r="K21763" s="156"/>
      <c r="L21763" s="156"/>
      <c r="M21763" s="157"/>
      <c r="N21763" s="158"/>
      <c r="O21763" s="153"/>
      <c r="P21763" s="153"/>
      <c r="Q21763" s="153"/>
      <c r="R21763" s="153"/>
      <c r="S21763" s="152"/>
      <c r="T21763" s="154"/>
    </row>
    <row r="21764" spans="8:20" x14ac:dyDescent="0.25">
      <c r="H21764" s="155"/>
      <c r="I21764" s="152"/>
      <c r="J21764" s="152"/>
      <c r="K21764" s="156"/>
      <c r="L21764" s="156"/>
      <c r="M21764" s="157"/>
      <c r="N21764" s="158"/>
      <c r="O21764" s="153"/>
      <c r="P21764" s="153"/>
      <c r="Q21764" s="153"/>
      <c r="R21764" s="153"/>
      <c r="S21764" s="152"/>
      <c r="T21764" s="154"/>
    </row>
    <row r="21765" spans="8:20" x14ac:dyDescent="0.25">
      <c r="H21765" s="155"/>
      <c r="I21765" s="152"/>
      <c r="J21765" s="152"/>
      <c r="K21765" s="156"/>
      <c r="L21765" s="156"/>
      <c r="M21765" s="157"/>
      <c r="N21765" s="158"/>
      <c r="O21765" s="153"/>
      <c r="P21765" s="153"/>
      <c r="Q21765" s="153"/>
      <c r="R21765" s="153"/>
      <c r="S21765" s="152"/>
      <c r="T21765" s="154"/>
    </row>
    <row r="21766" spans="8:20" x14ac:dyDescent="0.25">
      <c r="H21766" s="155"/>
      <c r="I21766" s="152"/>
      <c r="J21766" s="152"/>
      <c r="K21766" s="156"/>
      <c r="L21766" s="156"/>
      <c r="M21766" s="157"/>
      <c r="N21766" s="158"/>
      <c r="O21766" s="153"/>
      <c r="P21766" s="153"/>
      <c r="Q21766" s="153"/>
      <c r="R21766" s="153"/>
      <c r="S21766" s="152"/>
      <c r="T21766" s="154"/>
    </row>
    <row r="21767" spans="8:20" x14ac:dyDescent="0.25">
      <c r="H21767" s="155"/>
      <c r="I21767" s="152"/>
      <c r="J21767" s="152"/>
      <c r="K21767" s="156"/>
      <c r="L21767" s="156"/>
      <c r="M21767" s="157"/>
      <c r="N21767" s="158"/>
      <c r="O21767" s="153"/>
      <c r="P21767" s="153"/>
      <c r="Q21767" s="153"/>
      <c r="R21767" s="153"/>
      <c r="S21767" s="152"/>
      <c r="T21767" s="154"/>
    </row>
    <row r="21768" spans="8:20" x14ac:dyDescent="0.25">
      <c r="H21768" s="155"/>
      <c r="I21768" s="152"/>
      <c r="J21768" s="152"/>
      <c r="K21768" s="156"/>
      <c r="L21768" s="156"/>
      <c r="M21768" s="157"/>
      <c r="N21768" s="158"/>
      <c r="O21768" s="153"/>
      <c r="P21768" s="153"/>
      <c r="Q21768" s="153"/>
      <c r="R21768" s="153"/>
      <c r="S21768" s="152"/>
      <c r="T21768" s="154"/>
    </row>
    <row r="21769" spans="8:20" x14ac:dyDescent="0.25">
      <c r="H21769" s="155"/>
      <c r="I21769" s="152"/>
      <c r="J21769" s="152"/>
      <c r="K21769" s="156"/>
      <c r="L21769" s="156"/>
      <c r="M21769" s="157"/>
      <c r="N21769" s="158"/>
      <c r="O21769" s="153"/>
      <c r="P21769" s="153"/>
      <c r="Q21769" s="153"/>
      <c r="R21769" s="153"/>
      <c r="S21769" s="152"/>
      <c r="T21769" s="154"/>
    </row>
    <row r="21770" spans="8:20" x14ac:dyDescent="0.25">
      <c r="H21770" s="155"/>
      <c r="I21770" s="152"/>
      <c r="J21770" s="152"/>
      <c r="K21770" s="156"/>
      <c r="L21770" s="156"/>
      <c r="M21770" s="157"/>
      <c r="N21770" s="158"/>
      <c r="O21770" s="153"/>
      <c r="P21770" s="153"/>
      <c r="Q21770" s="153"/>
      <c r="R21770" s="153"/>
      <c r="S21770" s="152"/>
      <c r="T21770" s="154"/>
    </row>
    <row r="21771" spans="8:20" x14ac:dyDescent="0.25">
      <c r="H21771" s="155"/>
      <c r="I21771" s="152"/>
      <c r="J21771" s="152"/>
      <c r="K21771" s="156"/>
      <c r="L21771" s="156"/>
      <c r="M21771" s="157"/>
      <c r="N21771" s="158"/>
      <c r="O21771" s="153"/>
      <c r="P21771" s="153"/>
      <c r="Q21771" s="153"/>
      <c r="R21771" s="153"/>
      <c r="S21771" s="152"/>
      <c r="T21771" s="154"/>
    </row>
    <row r="21772" spans="8:20" x14ac:dyDescent="0.25">
      <c r="H21772" s="155"/>
      <c r="I21772" s="152"/>
      <c r="J21772" s="152"/>
      <c r="K21772" s="156"/>
      <c r="L21772" s="156"/>
      <c r="M21772" s="157"/>
      <c r="N21772" s="158"/>
      <c r="O21772" s="153"/>
      <c r="P21772" s="153"/>
      <c r="Q21772" s="153"/>
      <c r="R21772" s="153"/>
      <c r="S21772" s="152"/>
      <c r="T21772" s="154"/>
    </row>
    <row r="21773" spans="8:20" x14ac:dyDescent="0.25">
      <c r="H21773" s="155"/>
      <c r="I21773" s="152"/>
      <c r="J21773" s="152"/>
      <c r="K21773" s="156"/>
      <c r="L21773" s="156"/>
      <c r="M21773" s="157"/>
      <c r="N21773" s="158"/>
      <c r="O21773" s="153"/>
      <c r="P21773" s="153"/>
      <c r="Q21773" s="153"/>
      <c r="R21773" s="153"/>
      <c r="S21773" s="152"/>
      <c r="T21773" s="154"/>
    </row>
    <row r="21774" spans="8:20" x14ac:dyDescent="0.25">
      <c r="H21774" s="155"/>
      <c r="I21774" s="152"/>
      <c r="J21774" s="152"/>
      <c r="K21774" s="156"/>
      <c r="L21774" s="156"/>
      <c r="M21774" s="157"/>
      <c r="N21774" s="158"/>
      <c r="O21774" s="153"/>
      <c r="P21774" s="153"/>
      <c r="Q21774" s="153"/>
      <c r="R21774" s="153"/>
      <c r="S21774" s="152"/>
      <c r="T21774" s="154"/>
    </row>
    <row r="21775" spans="8:20" x14ac:dyDescent="0.25">
      <c r="H21775" s="155"/>
      <c r="I21775" s="152"/>
      <c r="J21775" s="152"/>
      <c r="K21775" s="156"/>
      <c r="L21775" s="156"/>
      <c r="M21775" s="157"/>
      <c r="N21775" s="158"/>
      <c r="O21775" s="153"/>
      <c r="P21775" s="153"/>
      <c r="Q21775" s="153"/>
      <c r="R21775" s="153"/>
      <c r="S21775" s="152"/>
      <c r="T21775" s="154"/>
    </row>
    <row r="21776" spans="8:20" x14ac:dyDescent="0.25">
      <c r="H21776" s="155"/>
      <c r="I21776" s="152"/>
      <c r="J21776" s="152"/>
      <c r="K21776" s="156"/>
      <c r="L21776" s="156"/>
      <c r="M21776" s="157"/>
      <c r="N21776" s="158"/>
      <c r="O21776" s="153"/>
      <c r="P21776" s="153"/>
      <c r="Q21776" s="153"/>
      <c r="R21776" s="153"/>
      <c r="S21776" s="152"/>
      <c r="T21776" s="154"/>
    </row>
    <row r="21777" spans="8:20" x14ac:dyDescent="0.25">
      <c r="H21777" s="155"/>
      <c r="I21777" s="152"/>
      <c r="J21777" s="152"/>
      <c r="K21777" s="156"/>
      <c r="L21777" s="156"/>
      <c r="M21777" s="157"/>
      <c r="N21777" s="158"/>
      <c r="O21777" s="153"/>
      <c r="P21777" s="153"/>
      <c r="Q21777" s="153"/>
      <c r="R21777" s="153"/>
      <c r="S21777" s="152"/>
      <c r="T21777" s="154"/>
    </row>
    <row r="21778" spans="8:20" x14ac:dyDescent="0.25">
      <c r="H21778" s="155"/>
      <c r="I21778" s="152"/>
      <c r="J21778" s="152"/>
      <c r="K21778" s="156"/>
      <c r="L21778" s="156"/>
      <c r="M21778" s="157"/>
      <c r="N21778" s="158"/>
      <c r="O21778" s="153"/>
      <c r="P21778" s="153"/>
      <c r="Q21778" s="153"/>
      <c r="R21778" s="153"/>
      <c r="S21778" s="152"/>
      <c r="T21778" s="154"/>
    </row>
    <row r="21779" spans="8:20" x14ac:dyDescent="0.25">
      <c r="H21779" s="155"/>
      <c r="I21779" s="152"/>
      <c r="J21779" s="152"/>
      <c r="K21779" s="156"/>
      <c r="L21779" s="156"/>
      <c r="M21779" s="157"/>
      <c r="N21779" s="158"/>
      <c r="O21779" s="153"/>
      <c r="P21779" s="153"/>
      <c r="Q21779" s="153"/>
      <c r="R21779" s="153"/>
      <c r="S21779" s="152"/>
      <c r="T21779" s="154"/>
    </row>
    <row r="21780" spans="8:20" x14ac:dyDescent="0.25">
      <c r="H21780" s="155"/>
      <c r="I21780" s="152"/>
      <c r="J21780" s="152"/>
      <c r="K21780" s="156"/>
      <c r="L21780" s="156"/>
      <c r="M21780" s="157"/>
      <c r="N21780" s="158"/>
      <c r="O21780" s="153"/>
      <c r="P21780" s="153"/>
      <c r="Q21780" s="153"/>
      <c r="R21780" s="153"/>
      <c r="S21780" s="152"/>
      <c r="T21780" s="154"/>
    </row>
    <row r="21781" spans="8:20" x14ac:dyDescent="0.25">
      <c r="H21781" s="155"/>
      <c r="I21781" s="152"/>
      <c r="J21781" s="152"/>
      <c r="K21781" s="156"/>
      <c r="L21781" s="156"/>
      <c r="M21781" s="157"/>
      <c r="N21781" s="158"/>
      <c r="O21781" s="153"/>
      <c r="P21781" s="153"/>
      <c r="Q21781" s="153"/>
      <c r="R21781" s="153"/>
      <c r="S21781" s="152"/>
      <c r="T21781" s="154"/>
    </row>
    <row r="21782" spans="8:20" x14ac:dyDescent="0.25">
      <c r="H21782" s="155"/>
      <c r="I21782" s="152"/>
      <c r="J21782" s="152"/>
      <c r="K21782" s="156"/>
      <c r="L21782" s="156"/>
      <c r="M21782" s="157"/>
      <c r="N21782" s="158"/>
      <c r="O21782" s="153"/>
      <c r="P21782" s="153"/>
      <c r="Q21782" s="153"/>
      <c r="R21782" s="153"/>
      <c r="S21782" s="152"/>
      <c r="T21782" s="154"/>
    </row>
    <row r="21783" spans="8:20" x14ac:dyDescent="0.25">
      <c r="H21783" s="155"/>
      <c r="I21783" s="152"/>
      <c r="J21783" s="152"/>
      <c r="K21783" s="156"/>
      <c r="L21783" s="156"/>
      <c r="M21783" s="157"/>
      <c r="N21783" s="158"/>
      <c r="O21783" s="153"/>
      <c r="P21783" s="153"/>
      <c r="Q21783" s="153"/>
      <c r="R21783" s="153"/>
      <c r="S21783" s="152"/>
      <c r="T21783" s="154"/>
    </row>
    <row r="21784" spans="8:20" x14ac:dyDescent="0.25">
      <c r="H21784" s="155"/>
      <c r="I21784" s="152"/>
      <c r="J21784" s="152"/>
      <c r="K21784" s="156"/>
      <c r="L21784" s="156"/>
      <c r="M21784" s="157"/>
      <c r="N21784" s="158"/>
      <c r="O21784" s="153"/>
      <c r="P21784" s="153"/>
      <c r="Q21784" s="153"/>
      <c r="R21784" s="153"/>
      <c r="S21784" s="152"/>
      <c r="T21784" s="154"/>
    </row>
    <row r="21785" spans="8:20" x14ac:dyDescent="0.25">
      <c r="H21785" s="155"/>
      <c r="I21785" s="152"/>
      <c r="J21785" s="152"/>
      <c r="K21785" s="156"/>
      <c r="L21785" s="156"/>
      <c r="M21785" s="157"/>
      <c r="N21785" s="158"/>
      <c r="O21785" s="153"/>
      <c r="P21785" s="153"/>
      <c r="Q21785" s="153"/>
      <c r="R21785" s="153"/>
      <c r="S21785" s="152"/>
      <c r="T21785" s="154"/>
    </row>
    <row r="21786" spans="8:20" x14ac:dyDescent="0.25">
      <c r="H21786" s="155"/>
      <c r="I21786" s="152"/>
      <c r="J21786" s="152"/>
      <c r="K21786" s="156"/>
      <c r="L21786" s="156"/>
      <c r="M21786" s="157"/>
      <c r="N21786" s="158"/>
      <c r="O21786" s="153"/>
      <c r="P21786" s="153"/>
      <c r="Q21786" s="153"/>
      <c r="R21786" s="153"/>
      <c r="S21786" s="152"/>
      <c r="T21786" s="154"/>
    </row>
    <row r="21787" spans="8:20" x14ac:dyDescent="0.25">
      <c r="H21787" s="155"/>
      <c r="I21787" s="152"/>
      <c r="J21787" s="152"/>
      <c r="K21787" s="156"/>
      <c r="L21787" s="156"/>
      <c r="M21787" s="157"/>
      <c r="N21787" s="158"/>
      <c r="O21787" s="153"/>
      <c r="P21787" s="153"/>
      <c r="Q21787" s="153"/>
      <c r="R21787" s="153"/>
      <c r="S21787" s="152"/>
      <c r="T21787" s="154"/>
    </row>
    <row r="21788" spans="8:20" x14ac:dyDescent="0.25">
      <c r="H21788" s="155"/>
      <c r="I21788" s="152"/>
      <c r="J21788" s="152"/>
      <c r="K21788" s="156"/>
      <c r="L21788" s="156"/>
      <c r="M21788" s="157"/>
      <c r="N21788" s="158"/>
      <c r="O21788" s="153"/>
      <c r="P21788" s="153"/>
      <c r="Q21788" s="153"/>
      <c r="R21788" s="153"/>
      <c r="S21788" s="152"/>
      <c r="T21788" s="154"/>
    </row>
    <row r="21789" spans="8:20" x14ac:dyDescent="0.25">
      <c r="H21789" s="155"/>
      <c r="I21789" s="152"/>
      <c r="J21789" s="152"/>
      <c r="K21789" s="156"/>
      <c r="L21789" s="156"/>
      <c r="M21789" s="157"/>
      <c r="N21789" s="158"/>
      <c r="O21789" s="153"/>
      <c r="P21789" s="153"/>
      <c r="Q21789" s="153"/>
      <c r="R21789" s="153"/>
      <c r="S21789" s="152"/>
      <c r="T21789" s="154"/>
    </row>
    <row r="21790" spans="8:20" x14ac:dyDescent="0.25">
      <c r="H21790" s="155"/>
      <c r="I21790" s="152"/>
      <c r="J21790" s="152"/>
      <c r="K21790" s="156"/>
      <c r="L21790" s="156"/>
      <c r="M21790" s="157"/>
      <c r="N21790" s="158"/>
      <c r="O21790" s="153"/>
      <c r="P21790" s="153"/>
      <c r="Q21790" s="153"/>
      <c r="R21790" s="153"/>
      <c r="S21790" s="152"/>
      <c r="T21790" s="154"/>
    </row>
    <row r="21791" spans="8:20" x14ac:dyDescent="0.25">
      <c r="H21791" s="155"/>
      <c r="I21791" s="152"/>
      <c r="J21791" s="152"/>
      <c r="K21791" s="156"/>
      <c r="L21791" s="156"/>
      <c r="M21791" s="157"/>
      <c r="N21791" s="158"/>
      <c r="O21791" s="153"/>
      <c r="P21791" s="153"/>
      <c r="Q21791" s="153"/>
      <c r="R21791" s="153"/>
      <c r="S21791" s="152"/>
      <c r="T21791" s="154"/>
    </row>
    <row r="21792" spans="8:20" x14ac:dyDescent="0.25">
      <c r="H21792" s="155"/>
      <c r="I21792" s="152"/>
      <c r="J21792" s="152"/>
      <c r="K21792" s="156"/>
      <c r="L21792" s="156"/>
      <c r="M21792" s="157"/>
      <c r="N21792" s="158"/>
      <c r="O21792" s="153"/>
      <c r="P21792" s="153"/>
      <c r="Q21792" s="153"/>
      <c r="R21792" s="153"/>
      <c r="S21792" s="152"/>
      <c r="T21792" s="154"/>
    </row>
    <row r="21793" spans="8:20" x14ac:dyDescent="0.25">
      <c r="H21793" s="155"/>
      <c r="I21793" s="152"/>
      <c r="J21793" s="152"/>
      <c r="K21793" s="156"/>
      <c r="L21793" s="156"/>
      <c r="M21793" s="157"/>
      <c r="N21793" s="158"/>
      <c r="O21793" s="153"/>
      <c r="P21793" s="153"/>
      <c r="Q21793" s="153"/>
      <c r="R21793" s="153"/>
      <c r="S21793" s="152"/>
      <c r="T21793" s="154"/>
    </row>
    <row r="21794" spans="8:20" x14ac:dyDescent="0.25">
      <c r="H21794" s="155"/>
      <c r="I21794" s="152"/>
      <c r="J21794" s="152"/>
      <c r="K21794" s="156"/>
      <c r="L21794" s="156"/>
      <c r="M21794" s="157"/>
      <c r="N21794" s="158"/>
      <c r="O21794" s="153"/>
      <c r="P21794" s="153"/>
      <c r="Q21794" s="153"/>
      <c r="R21794" s="153"/>
      <c r="S21794" s="152"/>
      <c r="T21794" s="154"/>
    </row>
    <row r="21795" spans="8:20" x14ac:dyDescent="0.25">
      <c r="H21795" s="155"/>
      <c r="I21795" s="152"/>
      <c r="J21795" s="152"/>
      <c r="K21795" s="156"/>
      <c r="L21795" s="156"/>
      <c r="M21795" s="157"/>
      <c r="N21795" s="158"/>
      <c r="O21795" s="153"/>
      <c r="P21795" s="153"/>
      <c r="Q21795" s="153"/>
      <c r="R21795" s="153"/>
      <c r="S21795" s="152"/>
      <c r="T21795" s="154"/>
    </row>
    <row r="21796" spans="8:20" x14ac:dyDescent="0.25">
      <c r="H21796" s="155"/>
      <c r="I21796" s="152"/>
      <c r="J21796" s="152"/>
      <c r="K21796" s="156"/>
      <c r="L21796" s="156"/>
      <c r="M21796" s="157"/>
      <c r="N21796" s="158"/>
      <c r="O21796" s="153"/>
      <c r="P21796" s="153"/>
      <c r="Q21796" s="153"/>
      <c r="R21796" s="153"/>
      <c r="S21796" s="152"/>
      <c r="T21796" s="154"/>
    </row>
    <row r="21797" spans="8:20" x14ac:dyDescent="0.25">
      <c r="H21797" s="155"/>
      <c r="I21797" s="152"/>
      <c r="J21797" s="152"/>
      <c r="K21797" s="156"/>
      <c r="L21797" s="156"/>
      <c r="M21797" s="157"/>
      <c r="N21797" s="158"/>
      <c r="O21797" s="153"/>
      <c r="P21797" s="153"/>
      <c r="Q21797" s="153"/>
      <c r="R21797" s="153"/>
      <c r="S21797" s="152"/>
      <c r="T21797" s="154"/>
    </row>
    <row r="21798" spans="8:20" x14ac:dyDescent="0.25">
      <c r="H21798" s="155"/>
      <c r="I21798" s="152"/>
      <c r="J21798" s="152"/>
      <c r="K21798" s="156"/>
      <c r="L21798" s="156"/>
      <c r="M21798" s="157"/>
      <c r="N21798" s="158"/>
      <c r="O21798" s="153"/>
      <c r="P21798" s="153"/>
      <c r="Q21798" s="153"/>
      <c r="R21798" s="153"/>
      <c r="S21798" s="152"/>
      <c r="T21798" s="154"/>
    </row>
    <row r="21799" spans="8:20" x14ac:dyDescent="0.25">
      <c r="H21799" s="155"/>
      <c r="I21799" s="152"/>
      <c r="J21799" s="152"/>
      <c r="K21799" s="156"/>
      <c r="L21799" s="156"/>
      <c r="M21799" s="157"/>
      <c r="N21799" s="158"/>
      <c r="O21799" s="153"/>
      <c r="P21799" s="153"/>
      <c r="Q21799" s="153"/>
      <c r="R21799" s="153"/>
      <c r="S21799" s="152"/>
      <c r="T21799" s="154"/>
    </row>
    <row r="21800" spans="8:20" x14ac:dyDescent="0.25">
      <c r="H21800" s="155"/>
      <c r="I21800" s="152"/>
      <c r="J21800" s="152"/>
      <c r="K21800" s="156"/>
      <c r="L21800" s="156"/>
      <c r="M21800" s="157"/>
      <c r="N21800" s="158"/>
      <c r="O21800" s="153"/>
      <c r="P21800" s="153"/>
      <c r="Q21800" s="153"/>
      <c r="R21800" s="153"/>
      <c r="S21800" s="152"/>
      <c r="T21800" s="154"/>
    </row>
    <row r="21801" spans="8:20" x14ac:dyDescent="0.25">
      <c r="H21801" s="155"/>
      <c r="I21801" s="152"/>
      <c r="J21801" s="152"/>
      <c r="K21801" s="156"/>
      <c r="L21801" s="156"/>
      <c r="M21801" s="157"/>
      <c r="N21801" s="158"/>
      <c r="O21801" s="153"/>
      <c r="P21801" s="153"/>
      <c r="Q21801" s="153"/>
      <c r="R21801" s="153"/>
      <c r="S21801" s="152"/>
      <c r="T21801" s="154"/>
    </row>
    <row r="21802" spans="8:20" x14ac:dyDescent="0.25">
      <c r="H21802" s="155"/>
      <c r="I21802" s="152"/>
      <c r="J21802" s="152"/>
      <c r="K21802" s="156"/>
      <c r="L21802" s="156"/>
      <c r="M21802" s="157"/>
      <c r="N21802" s="158"/>
      <c r="O21802" s="153"/>
      <c r="P21802" s="153"/>
      <c r="Q21802" s="153"/>
      <c r="R21802" s="153"/>
      <c r="S21802" s="152"/>
      <c r="T21802" s="154"/>
    </row>
    <row r="21803" spans="8:20" x14ac:dyDescent="0.25">
      <c r="H21803" s="155"/>
      <c r="I21803" s="152"/>
      <c r="J21803" s="152"/>
      <c r="K21803" s="156"/>
      <c r="L21803" s="156"/>
      <c r="M21803" s="157"/>
      <c r="N21803" s="158"/>
      <c r="O21803" s="153"/>
      <c r="P21803" s="153"/>
      <c r="Q21803" s="153"/>
      <c r="R21803" s="153"/>
      <c r="S21803" s="152"/>
      <c r="T21803" s="154"/>
    </row>
    <row r="21804" spans="8:20" x14ac:dyDescent="0.25">
      <c r="H21804" s="155"/>
      <c r="I21804" s="152"/>
      <c r="J21804" s="152"/>
      <c r="K21804" s="156"/>
      <c r="L21804" s="156"/>
      <c r="M21804" s="157"/>
      <c r="N21804" s="158"/>
      <c r="O21804" s="153"/>
      <c r="P21804" s="153"/>
      <c r="Q21804" s="153"/>
      <c r="R21804" s="153"/>
      <c r="S21804" s="152"/>
      <c r="T21804" s="154"/>
    </row>
    <row r="21805" spans="8:20" x14ac:dyDescent="0.25">
      <c r="H21805" s="155"/>
      <c r="I21805" s="152"/>
      <c r="J21805" s="152"/>
      <c r="K21805" s="156"/>
      <c r="L21805" s="156"/>
      <c r="M21805" s="157"/>
      <c r="N21805" s="158"/>
      <c r="O21805" s="153"/>
      <c r="P21805" s="153"/>
      <c r="Q21805" s="153"/>
      <c r="R21805" s="153"/>
      <c r="S21805" s="152"/>
      <c r="T21805" s="154"/>
    </row>
    <row r="21806" spans="8:20" x14ac:dyDescent="0.25">
      <c r="H21806" s="155"/>
      <c r="I21806" s="152"/>
      <c r="J21806" s="152"/>
      <c r="K21806" s="156"/>
      <c r="L21806" s="156"/>
      <c r="M21806" s="157"/>
      <c r="N21806" s="158"/>
      <c r="O21806" s="153"/>
      <c r="P21806" s="153"/>
      <c r="Q21806" s="153"/>
      <c r="R21806" s="153"/>
      <c r="S21806" s="152"/>
      <c r="T21806" s="154"/>
    </row>
    <row r="21807" spans="8:20" x14ac:dyDescent="0.25">
      <c r="H21807" s="155"/>
      <c r="I21807" s="152"/>
      <c r="J21807" s="152"/>
      <c r="K21807" s="156"/>
      <c r="L21807" s="156"/>
      <c r="M21807" s="157"/>
      <c r="N21807" s="158"/>
      <c r="O21807" s="153"/>
      <c r="P21807" s="153"/>
      <c r="Q21807" s="153"/>
      <c r="R21807" s="153"/>
      <c r="S21807" s="152"/>
      <c r="T21807" s="154"/>
    </row>
    <row r="21808" spans="8:20" x14ac:dyDescent="0.25">
      <c r="H21808" s="155"/>
      <c r="I21808" s="152"/>
      <c r="J21808" s="152"/>
      <c r="K21808" s="156"/>
      <c r="L21808" s="156"/>
      <c r="M21808" s="157"/>
      <c r="N21808" s="158"/>
      <c r="O21808" s="153"/>
      <c r="P21808" s="153"/>
      <c r="Q21808" s="153"/>
      <c r="R21808" s="153"/>
      <c r="S21808" s="152"/>
      <c r="T21808" s="154"/>
    </row>
    <row r="21809" spans="8:20" x14ac:dyDescent="0.25">
      <c r="H21809" s="155"/>
      <c r="I21809" s="152"/>
      <c r="J21809" s="152"/>
      <c r="K21809" s="156"/>
      <c r="L21809" s="156"/>
      <c r="M21809" s="157"/>
      <c r="N21809" s="158"/>
      <c r="O21809" s="153"/>
      <c r="P21809" s="153"/>
      <c r="Q21809" s="153"/>
      <c r="R21809" s="153"/>
      <c r="S21809" s="152"/>
      <c r="T21809" s="154"/>
    </row>
    <row r="21810" spans="8:20" x14ac:dyDescent="0.25">
      <c r="H21810" s="155"/>
      <c r="I21810" s="152"/>
      <c r="J21810" s="152"/>
      <c r="K21810" s="156"/>
      <c r="L21810" s="156"/>
      <c r="M21810" s="157"/>
      <c r="N21810" s="158"/>
      <c r="O21810" s="153"/>
      <c r="P21810" s="153"/>
      <c r="Q21810" s="153"/>
      <c r="R21810" s="153"/>
      <c r="S21810" s="152"/>
      <c r="T21810" s="154"/>
    </row>
    <row r="21811" spans="8:20" x14ac:dyDescent="0.25">
      <c r="H21811" s="155"/>
      <c r="I21811" s="152"/>
      <c r="J21811" s="152"/>
      <c r="K21811" s="156"/>
      <c r="L21811" s="156"/>
      <c r="M21811" s="157"/>
      <c r="N21811" s="158"/>
      <c r="O21811" s="153"/>
      <c r="P21811" s="153"/>
      <c r="Q21811" s="153"/>
      <c r="R21811" s="153"/>
      <c r="S21811" s="152"/>
      <c r="T21811" s="154"/>
    </row>
    <row r="21812" spans="8:20" x14ac:dyDescent="0.25">
      <c r="H21812" s="155"/>
      <c r="I21812" s="152"/>
      <c r="J21812" s="152"/>
      <c r="K21812" s="156"/>
      <c r="L21812" s="156"/>
      <c r="M21812" s="157"/>
      <c r="N21812" s="158"/>
      <c r="O21812" s="153"/>
      <c r="P21812" s="153"/>
      <c r="Q21812" s="153"/>
      <c r="R21812" s="153"/>
      <c r="S21812" s="152"/>
      <c r="T21812" s="154"/>
    </row>
    <row r="21813" spans="8:20" x14ac:dyDescent="0.25">
      <c r="H21813" s="155"/>
      <c r="I21813" s="152"/>
      <c r="J21813" s="152"/>
      <c r="K21813" s="156"/>
      <c r="L21813" s="156"/>
      <c r="M21813" s="157"/>
      <c r="N21813" s="158"/>
      <c r="O21813" s="153"/>
      <c r="P21813" s="153"/>
      <c r="Q21813" s="153"/>
      <c r="R21813" s="153"/>
      <c r="S21813" s="152"/>
      <c r="T21813" s="154"/>
    </row>
    <row r="21814" spans="8:20" x14ac:dyDescent="0.25">
      <c r="H21814" s="155"/>
      <c r="I21814" s="152"/>
      <c r="J21814" s="152"/>
      <c r="K21814" s="156"/>
      <c r="L21814" s="156"/>
      <c r="M21814" s="157"/>
      <c r="N21814" s="158"/>
      <c r="O21814" s="153"/>
      <c r="P21814" s="153"/>
      <c r="Q21814" s="153"/>
      <c r="R21814" s="153"/>
      <c r="S21814" s="152"/>
      <c r="T21814" s="154"/>
    </row>
    <row r="21815" spans="8:20" x14ac:dyDescent="0.25">
      <c r="H21815" s="155"/>
      <c r="I21815" s="152"/>
      <c r="J21815" s="152"/>
      <c r="K21815" s="156"/>
      <c r="L21815" s="156"/>
      <c r="M21815" s="157"/>
      <c r="N21815" s="158"/>
      <c r="O21815" s="153"/>
      <c r="P21815" s="153"/>
      <c r="Q21815" s="153"/>
      <c r="R21815" s="153"/>
      <c r="S21815" s="152"/>
      <c r="T21815" s="154"/>
    </row>
    <row r="21816" spans="8:20" x14ac:dyDescent="0.25">
      <c r="H21816" s="155"/>
      <c r="I21816" s="152"/>
      <c r="J21816" s="152"/>
      <c r="K21816" s="156"/>
      <c r="L21816" s="156"/>
      <c r="M21816" s="157"/>
      <c r="N21816" s="158"/>
      <c r="O21816" s="153"/>
      <c r="P21816" s="153"/>
      <c r="Q21816" s="153"/>
      <c r="R21816" s="153"/>
      <c r="S21816" s="152"/>
      <c r="T21816" s="154"/>
    </row>
    <row r="21817" spans="8:20" x14ac:dyDescent="0.25">
      <c r="H21817" s="155"/>
      <c r="I21817" s="152"/>
      <c r="J21817" s="152"/>
      <c r="K21817" s="156"/>
      <c r="L21817" s="156"/>
      <c r="M21817" s="157"/>
      <c r="N21817" s="158"/>
      <c r="O21817" s="153"/>
      <c r="P21817" s="153"/>
      <c r="Q21817" s="153"/>
      <c r="R21817" s="153"/>
      <c r="S21817" s="152"/>
      <c r="T21817" s="154"/>
    </row>
    <row r="21818" spans="8:20" x14ac:dyDescent="0.25">
      <c r="H21818" s="155"/>
      <c r="I21818" s="152"/>
      <c r="J21818" s="152"/>
      <c r="K21818" s="156"/>
      <c r="L21818" s="156"/>
      <c r="M21818" s="157"/>
      <c r="N21818" s="158"/>
      <c r="O21818" s="153"/>
      <c r="P21818" s="153"/>
      <c r="Q21818" s="153"/>
      <c r="R21818" s="153"/>
      <c r="S21818" s="152"/>
      <c r="T21818" s="154"/>
    </row>
    <row r="21819" spans="8:20" x14ac:dyDescent="0.25">
      <c r="H21819" s="155"/>
      <c r="I21819" s="152"/>
      <c r="J21819" s="152"/>
      <c r="K21819" s="156"/>
      <c r="L21819" s="156"/>
      <c r="M21819" s="157"/>
      <c r="N21819" s="158"/>
      <c r="O21819" s="153"/>
      <c r="P21819" s="153"/>
      <c r="Q21819" s="153"/>
      <c r="R21819" s="153"/>
      <c r="S21819" s="152"/>
      <c r="T21819" s="154"/>
    </row>
    <row r="21820" spans="8:20" x14ac:dyDescent="0.25">
      <c r="H21820" s="155"/>
      <c r="I21820" s="152"/>
      <c r="J21820" s="152"/>
      <c r="K21820" s="156"/>
      <c r="L21820" s="156"/>
      <c r="M21820" s="157"/>
      <c r="N21820" s="158"/>
      <c r="O21820" s="153"/>
      <c r="P21820" s="153"/>
      <c r="Q21820" s="153"/>
      <c r="R21820" s="153"/>
      <c r="S21820" s="152"/>
      <c r="T21820" s="154"/>
    </row>
    <row r="21821" spans="8:20" x14ac:dyDescent="0.25">
      <c r="H21821" s="155"/>
      <c r="I21821" s="152"/>
      <c r="J21821" s="152"/>
      <c r="K21821" s="156"/>
      <c r="L21821" s="156"/>
      <c r="M21821" s="157"/>
      <c r="N21821" s="158"/>
      <c r="O21821" s="153"/>
      <c r="P21821" s="153"/>
      <c r="Q21821" s="153"/>
      <c r="R21821" s="153"/>
      <c r="S21821" s="152"/>
      <c r="T21821" s="154"/>
    </row>
    <row r="21822" spans="8:20" x14ac:dyDescent="0.25">
      <c r="H21822" s="155"/>
      <c r="I21822" s="152"/>
      <c r="J21822" s="152"/>
      <c r="K21822" s="156"/>
      <c r="L21822" s="156"/>
      <c r="M21822" s="157"/>
      <c r="N21822" s="158"/>
      <c r="O21822" s="153"/>
      <c r="P21822" s="153"/>
      <c r="Q21822" s="153"/>
      <c r="R21822" s="153"/>
      <c r="S21822" s="152"/>
      <c r="T21822" s="154"/>
    </row>
    <row r="21823" spans="8:20" x14ac:dyDescent="0.25">
      <c r="H21823" s="155"/>
      <c r="I21823" s="152"/>
      <c r="J21823" s="152"/>
      <c r="K21823" s="156"/>
      <c r="L21823" s="156"/>
      <c r="M21823" s="157"/>
      <c r="N21823" s="158"/>
      <c r="O21823" s="153"/>
      <c r="P21823" s="153"/>
      <c r="Q21823" s="153"/>
      <c r="R21823" s="153"/>
      <c r="S21823" s="152"/>
      <c r="T21823" s="154"/>
    </row>
    <row r="21824" spans="8:20" x14ac:dyDescent="0.25">
      <c r="H21824" s="155"/>
      <c r="I21824" s="152"/>
      <c r="J21824" s="152"/>
      <c r="K21824" s="156"/>
      <c r="L21824" s="156"/>
      <c r="M21824" s="157"/>
      <c r="N21824" s="158"/>
      <c r="O21824" s="153"/>
      <c r="P21824" s="153"/>
      <c r="Q21824" s="153"/>
      <c r="R21824" s="153"/>
      <c r="S21824" s="152"/>
      <c r="T21824" s="154"/>
    </row>
    <row r="21825" spans="8:20" x14ac:dyDescent="0.25">
      <c r="H21825" s="155"/>
      <c r="I21825" s="152"/>
      <c r="J21825" s="152"/>
      <c r="K21825" s="156"/>
      <c r="L21825" s="156"/>
      <c r="M21825" s="157"/>
      <c r="N21825" s="158"/>
      <c r="O21825" s="153"/>
      <c r="P21825" s="153"/>
      <c r="Q21825" s="153"/>
      <c r="R21825" s="153"/>
      <c r="S21825" s="152"/>
      <c r="T21825" s="154"/>
    </row>
    <row r="21826" spans="8:20" x14ac:dyDescent="0.25">
      <c r="H21826" s="155"/>
      <c r="I21826" s="152"/>
      <c r="J21826" s="152"/>
      <c r="K21826" s="156"/>
      <c r="L21826" s="156"/>
      <c r="M21826" s="157"/>
      <c r="N21826" s="158"/>
      <c r="O21826" s="153"/>
      <c r="P21826" s="153"/>
      <c r="Q21826" s="153"/>
      <c r="R21826" s="153"/>
      <c r="S21826" s="152"/>
      <c r="T21826" s="154"/>
    </row>
    <row r="21827" spans="8:20" x14ac:dyDescent="0.25">
      <c r="H21827" s="155"/>
      <c r="I21827" s="152"/>
      <c r="J21827" s="152"/>
      <c r="K21827" s="156"/>
      <c r="L21827" s="156"/>
      <c r="M21827" s="157"/>
      <c r="N21827" s="158"/>
      <c r="O21827" s="153"/>
      <c r="P21827" s="153"/>
      <c r="Q21827" s="153"/>
      <c r="R21827" s="153"/>
      <c r="S21827" s="152"/>
      <c r="T21827" s="154"/>
    </row>
    <row r="21828" spans="8:20" x14ac:dyDescent="0.25">
      <c r="H21828" s="155"/>
      <c r="I21828" s="152"/>
      <c r="J21828" s="152"/>
      <c r="K21828" s="156"/>
      <c r="L21828" s="156"/>
      <c r="M21828" s="157"/>
      <c r="N21828" s="158"/>
      <c r="O21828" s="153"/>
      <c r="P21828" s="153"/>
      <c r="Q21828" s="153"/>
      <c r="R21828" s="153"/>
      <c r="S21828" s="152"/>
      <c r="T21828" s="154"/>
    </row>
    <row r="21829" spans="8:20" x14ac:dyDescent="0.25">
      <c r="H21829" s="155"/>
      <c r="I21829" s="152"/>
      <c r="J21829" s="152"/>
      <c r="K21829" s="156"/>
      <c r="L21829" s="156"/>
      <c r="M21829" s="157"/>
      <c r="N21829" s="158"/>
      <c r="O21829" s="153"/>
      <c r="P21829" s="153"/>
      <c r="Q21829" s="153"/>
      <c r="R21829" s="153"/>
      <c r="S21829" s="152"/>
      <c r="T21829" s="154"/>
    </row>
    <row r="21830" spans="8:20" x14ac:dyDescent="0.25">
      <c r="H21830" s="155"/>
      <c r="I21830" s="152"/>
      <c r="J21830" s="152"/>
      <c r="K21830" s="156"/>
      <c r="L21830" s="156"/>
      <c r="M21830" s="157"/>
      <c r="N21830" s="158"/>
      <c r="O21830" s="153"/>
      <c r="P21830" s="153"/>
      <c r="Q21830" s="153"/>
      <c r="R21830" s="153"/>
      <c r="S21830" s="152"/>
      <c r="T21830" s="154"/>
    </row>
    <row r="21831" spans="8:20" x14ac:dyDescent="0.25">
      <c r="H21831" s="155"/>
      <c r="I21831" s="152"/>
      <c r="J21831" s="152"/>
      <c r="K21831" s="156"/>
      <c r="L21831" s="156"/>
      <c r="M21831" s="157"/>
      <c r="N21831" s="158"/>
      <c r="O21831" s="153"/>
      <c r="P21831" s="153"/>
      <c r="Q21831" s="153"/>
      <c r="R21831" s="153"/>
      <c r="S21831" s="152"/>
      <c r="T21831" s="154"/>
    </row>
    <row r="21832" spans="8:20" x14ac:dyDescent="0.25">
      <c r="H21832" s="155"/>
      <c r="I21832" s="152"/>
      <c r="J21832" s="152"/>
      <c r="K21832" s="156"/>
      <c r="L21832" s="156"/>
      <c r="M21832" s="157"/>
      <c r="N21832" s="158"/>
      <c r="O21832" s="153"/>
      <c r="P21832" s="153"/>
      <c r="Q21832" s="153"/>
      <c r="R21832" s="153"/>
      <c r="S21832" s="152"/>
      <c r="T21832" s="154"/>
    </row>
    <row r="21833" spans="8:20" x14ac:dyDescent="0.25">
      <c r="H21833" s="155"/>
      <c r="I21833" s="152"/>
      <c r="J21833" s="152"/>
      <c r="K21833" s="156"/>
      <c r="L21833" s="156"/>
      <c r="M21833" s="157"/>
      <c r="N21833" s="158"/>
      <c r="O21833" s="153"/>
      <c r="P21833" s="153"/>
      <c r="Q21833" s="153"/>
      <c r="R21833" s="153"/>
      <c r="S21833" s="152"/>
      <c r="T21833" s="154"/>
    </row>
    <row r="21834" spans="8:20" x14ac:dyDescent="0.25">
      <c r="H21834" s="155"/>
      <c r="I21834" s="152"/>
      <c r="J21834" s="152"/>
      <c r="K21834" s="156"/>
      <c r="L21834" s="156"/>
      <c r="M21834" s="157"/>
      <c r="N21834" s="158"/>
      <c r="O21834" s="153"/>
      <c r="P21834" s="153"/>
      <c r="Q21834" s="153"/>
      <c r="R21834" s="153"/>
      <c r="S21834" s="152"/>
      <c r="T21834" s="154"/>
    </row>
    <row r="21835" spans="8:20" x14ac:dyDescent="0.25">
      <c r="H21835" s="155"/>
      <c r="I21835" s="152"/>
      <c r="J21835" s="152"/>
      <c r="K21835" s="156"/>
      <c r="L21835" s="156"/>
      <c r="M21835" s="157"/>
      <c r="N21835" s="158"/>
      <c r="O21835" s="153"/>
      <c r="P21835" s="153"/>
      <c r="Q21835" s="153"/>
      <c r="R21835" s="153"/>
      <c r="S21835" s="152"/>
      <c r="T21835" s="154"/>
    </row>
    <row r="21836" spans="8:20" x14ac:dyDescent="0.25">
      <c r="H21836" s="155"/>
      <c r="I21836" s="152"/>
      <c r="J21836" s="152"/>
      <c r="K21836" s="156"/>
      <c r="L21836" s="156"/>
      <c r="M21836" s="157"/>
      <c r="N21836" s="158"/>
      <c r="O21836" s="153"/>
      <c r="P21836" s="153"/>
      <c r="Q21836" s="153"/>
      <c r="R21836" s="153"/>
      <c r="S21836" s="152"/>
      <c r="T21836" s="154"/>
    </row>
    <row r="21837" spans="8:20" x14ac:dyDescent="0.25">
      <c r="H21837" s="155"/>
      <c r="I21837" s="152"/>
      <c r="J21837" s="152"/>
      <c r="K21837" s="156"/>
      <c r="L21837" s="156"/>
      <c r="M21837" s="157"/>
      <c r="N21837" s="158"/>
      <c r="O21837" s="153"/>
      <c r="P21837" s="153"/>
      <c r="Q21837" s="153"/>
      <c r="R21837" s="153"/>
      <c r="S21837" s="152"/>
      <c r="T21837" s="154"/>
    </row>
    <row r="21838" spans="8:20" x14ac:dyDescent="0.25">
      <c r="H21838" s="155"/>
      <c r="I21838" s="152"/>
      <c r="J21838" s="152"/>
      <c r="K21838" s="156"/>
      <c r="L21838" s="156"/>
      <c r="M21838" s="157"/>
      <c r="N21838" s="158"/>
      <c r="O21838" s="153"/>
      <c r="P21838" s="153"/>
      <c r="Q21838" s="153"/>
      <c r="R21838" s="153"/>
      <c r="S21838" s="152"/>
      <c r="T21838" s="154"/>
    </row>
    <row r="21839" spans="8:20" x14ac:dyDescent="0.25">
      <c r="H21839" s="155"/>
      <c r="I21839" s="152"/>
      <c r="J21839" s="152"/>
      <c r="K21839" s="156"/>
      <c r="L21839" s="156"/>
      <c r="M21839" s="157"/>
      <c r="N21839" s="158"/>
      <c r="O21839" s="153"/>
      <c r="P21839" s="153"/>
      <c r="Q21839" s="153"/>
      <c r="R21839" s="153"/>
      <c r="S21839" s="152"/>
      <c r="T21839" s="154"/>
    </row>
    <row r="21840" spans="8:20" x14ac:dyDescent="0.25">
      <c r="H21840" s="155"/>
      <c r="I21840" s="152"/>
      <c r="J21840" s="152"/>
      <c r="K21840" s="156"/>
      <c r="L21840" s="156"/>
      <c r="M21840" s="157"/>
      <c r="N21840" s="158"/>
      <c r="O21840" s="153"/>
      <c r="P21840" s="153"/>
      <c r="Q21840" s="153"/>
      <c r="R21840" s="153"/>
      <c r="S21840" s="152"/>
      <c r="T21840" s="154"/>
    </row>
    <row r="21841" spans="8:20" x14ac:dyDescent="0.25">
      <c r="H21841" s="155"/>
      <c r="I21841" s="152"/>
      <c r="J21841" s="152"/>
      <c r="K21841" s="156"/>
      <c r="L21841" s="156"/>
      <c r="M21841" s="157"/>
      <c r="N21841" s="158"/>
      <c r="O21841" s="153"/>
      <c r="P21841" s="153"/>
      <c r="Q21841" s="153"/>
      <c r="R21841" s="153"/>
      <c r="S21841" s="152"/>
      <c r="T21841" s="154"/>
    </row>
    <row r="21842" spans="8:20" x14ac:dyDescent="0.25">
      <c r="H21842" s="155"/>
      <c r="I21842" s="152"/>
      <c r="J21842" s="152"/>
      <c r="K21842" s="156"/>
      <c r="L21842" s="156"/>
      <c r="M21842" s="157"/>
      <c r="N21842" s="158"/>
      <c r="O21842" s="153"/>
      <c r="P21842" s="153"/>
      <c r="Q21842" s="153"/>
      <c r="R21842" s="153"/>
      <c r="S21842" s="152"/>
      <c r="T21842" s="154"/>
    </row>
    <row r="21843" spans="8:20" x14ac:dyDescent="0.25">
      <c r="H21843" s="155"/>
      <c r="I21843" s="152"/>
      <c r="J21843" s="152"/>
      <c r="K21843" s="156"/>
      <c r="L21843" s="156"/>
      <c r="M21843" s="157"/>
      <c r="N21843" s="158"/>
      <c r="O21843" s="153"/>
      <c r="P21843" s="153"/>
      <c r="Q21843" s="153"/>
      <c r="R21843" s="153"/>
      <c r="S21843" s="152"/>
      <c r="T21843" s="154"/>
    </row>
    <row r="21844" spans="8:20" x14ac:dyDescent="0.25">
      <c r="H21844" s="155"/>
      <c r="I21844" s="152"/>
      <c r="J21844" s="152"/>
      <c r="K21844" s="156"/>
      <c r="L21844" s="156"/>
      <c r="M21844" s="157"/>
      <c r="N21844" s="158"/>
      <c r="O21844" s="153"/>
      <c r="P21844" s="153"/>
      <c r="Q21844" s="153"/>
      <c r="R21844" s="153"/>
      <c r="S21844" s="152"/>
      <c r="T21844" s="154"/>
    </row>
    <row r="21845" spans="8:20" x14ac:dyDescent="0.25">
      <c r="H21845" s="155"/>
      <c r="I21845" s="152"/>
      <c r="J21845" s="152"/>
      <c r="K21845" s="156"/>
      <c r="L21845" s="156"/>
      <c r="M21845" s="157"/>
      <c r="N21845" s="158"/>
      <c r="O21845" s="153"/>
      <c r="P21845" s="153"/>
      <c r="Q21845" s="153"/>
      <c r="R21845" s="153"/>
      <c r="S21845" s="152"/>
      <c r="T21845" s="154"/>
    </row>
    <row r="21846" spans="8:20" x14ac:dyDescent="0.25">
      <c r="H21846" s="155"/>
      <c r="I21846" s="152"/>
      <c r="J21846" s="152"/>
      <c r="K21846" s="156"/>
      <c r="L21846" s="156"/>
      <c r="M21846" s="157"/>
      <c r="N21846" s="158"/>
      <c r="O21846" s="153"/>
      <c r="P21846" s="153"/>
      <c r="Q21846" s="153"/>
      <c r="R21846" s="153"/>
      <c r="S21846" s="152"/>
      <c r="T21846" s="154"/>
    </row>
    <row r="21847" spans="8:20" x14ac:dyDescent="0.25">
      <c r="H21847" s="155"/>
      <c r="I21847" s="152"/>
      <c r="J21847" s="152"/>
      <c r="K21847" s="156"/>
      <c r="L21847" s="156"/>
      <c r="M21847" s="157"/>
      <c r="N21847" s="158"/>
      <c r="O21847" s="153"/>
      <c r="P21847" s="153"/>
      <c r="Q21847" s="153"/>
      <c r="R21847" s="153"/>
      <c r="S21847" s="152"/>
      <c r="T21847" s="154"/>
    </row>
    <row r="21848" spans="8:20" x14ac:dyDescent="0.25">
      <c r="H21848" s="155"/>
      <c r="I21848" s="152"/>
      <c r="J21848" s="152"/>
      <c r="K21848" s="156"/>
      <c r="L21848" s="156"/>
      <c r="M21848" s="157"/>
      <c r="N21848" s="158"/>
      <c r="O21848" s="153"/>
      <c r="P21848" s="153"/>
      <c r="Q21848" s="153"/>
      <c r="R21848" s="153"/>
      <c r="S21848" s="152"/>
      <c r="T21848" s="154"/>
    </row>
    <row r="21849" spans="8:20" x14ac:dyDescent="0.25">
      <c r="H21849" s="155"/>
      <c r="I21849" s="152"/>
      <c r="J21849" s="152"/>
      <c r="K21849" s="156"/>
      <c r="L21849" s="156"/>
      <c r="M21849" s="157"/>
      <c r="N21849" s="158"/>
      <c r="O21849" s="153"/>
      <c r="P21849" s="153"/>
      <c r="Q21849" s="153"/>
      <c r="R21849" s="153"/>
      <c r="S21849" s="152"/>
      <c r="T21849" s="154"/>
    </row>
    <row r="21850" spans="8:20" x14ac:dyDescent="0.25">
      <c r="H21850" s="155"/>
      <c r="I21850" s="152"/>
      <c r="J21850" s="152"/>
      <c r="K21850" s="156"/>
      <c r="L21850" s="156"/>
      <c r="M21850" s="157"/>
      <c r="N21850" s="158"/>
      <c r="O21850" s="153"/>
      <c r="P21850" s="153"/>
      <c r="Q21850" s="153"/>
      <c r="R21850" s="153"/>
      <c r="S21850" s="152"/>
      <c r="T21850" s="154"/>
    </row>
    <row r="21851" spans="8:20" x14ac:dyDescent="0.25">
      <c r="H21851" s="155"/>
      <c r="I21851" s="152"/>
      <c r="J21851" s="152"/>
      <c r="K21851" s="156"/>
      <c r="L21851" s="156"/>
      <c r="M21851" s="157"/>
      <c r="N21851" s="158"/>
      <c r="O21851" s="153"/>
      <c r="P21851" s="153"/>
      <c r="Q21851" s="153"/>
      <c r="R21851" s="153"/>
      <c r="S21851" s="152"/>
      <c r="T21851" s="154"/>
    </row>
    <row r="21852" spans="8:20" x14ac:dyDescent="0.25">
      <c r="H21852" s="155"/>
      <c r="I21852" s="152"/>
      <c r="J21852" s="152"/>
      <c r="K21852" s="156"/>
      <c r="L21852" s="156"/>
      <c r="M21852" s="157"/>
      <c r="N21852" s="158"/>
      <c r="O21852" s="153"/>
      <c r="P21852" s="153"/>
      <c r="Q21852" s="153"/>
      <c r="R21852" s="153"/>
      <c r="S21852" s="152"/>
      <c r="T21852" s="154"/>
    </row>
    <row r="21853" spans="8:20" x14ac:dyDescent="0.25">
      <c r="H21853" s="155"/>
      <c r="I21853" s="152"/>
      <c r="J21853" s="152"/>
      <c r="K21853" s="156"/>
      <c r="L21853" s="156"/>
      <c r="M21853" s="157"/>
      <c r="N21853" s="158"/>
      <c r="O21853" s="153"/>
      <c r="P21853" s="153"/>
      <c r="Q21853" s="153"/>
      <c r="R21853" s="153"/>
      <c r="S21853" s="152"/>
      <c r="T21853" s="154"/>
    </row>
    <row r="21854" spans="8:20" x14ac:dyDescent="0.25">
      <c r="H21854" s="155"/>
      <c r="I21854" s="152"/>
      <c r="J21854" s="152"/>
      <c r="K21854" s="156"/>
      <c r="L21854" s="156"/>
      <c r="M21854" s="157"/>
      <c r="N21854" s="158"/>
      <c r="O21854" s="153"/>
      <c r="P21854" s="153"/>
      <c r="Q21854" s="153"/>
      <c r="R21854" s="153"/>
      <c r="S21854" s="152"/>
      <c r="T21854" s="154"/>
    </row>
    <row r="21855" spans="8:20" x14ac:dyDescent="0.25">
      <c r="H21855" s="155"/>
      <c r="I21855" s="152"/>
      <c r="J21855" s="152"/>
      <c r="K21855" s="156"/>
      <c r="L21855" s="156"/>
      <c r="M21855" s="157"/>
      <c r="N21855" s="158"/>
      <c r="O21855" s="153"/>
      <c r="P21855" s="153"/>
      <c r="Q21855" s="153"/>
      <c r="R21855" s="153"/>
      <c r="S21855" s="152"/>
      <c r="T21855" s="154"/>
    </row>
    <row r="21856" spans="8:20" x14ac:dyDescent="0.25">
      <c r="H21856" s="155"/>
      <c r="I21856" s="152"/>
      <c r="J21856" s="152"/>
      <c r="K21856" s="156"/>
      <c r="L21856" s="156"/>
      <c r="M21856" s="157"/>
      <c r="N21856" s="158"/>
      <c r="O21856" s="153"/>
      <c r="P21856" s="153"/>
      <c r="Q21856" s="153"/>
      <c r="R21856" s="153"/>
      <c r="S21856" s="152"/>
      <c r="T21856" s="154"/>
    </row>
    <row r="21857" spans="8:20" x14ac:dyDescent="0.25">
      <c r="H21857" s="155"/>
      <c r="I21857" s="152"/>
      <c r="J21857" s="152"/>
      <c r="K21857" s="156"/>
      <c r="L21857" s="156"/>
      <c r="M21857" s="157"/>
      <c r="N21857" s="158"/>
      <c r="O21857" s="153"/>
      <c r="P21857" s="153"/>
      <c r="Q21857" s="153"/>
      <c r="R21857" s="153"/>
      <c r="S21857" s="152"/>
      <c r="T21857" s="154"/>
    </row>
    <row r="21858" spans="8:20" x14ac:dyDescent="0.25">
      <c r="H21858" s="155"/>
      <c r="I21858" s="152"/>
      <c r="J21858" s="152"/>
      <c r="K21858" s="156"/>
      <c r="L21858" s="156"/>
      <c r="M21858" s="157"/>
      <c r="N21858" s="158"/>
      <c r="O21858" s="153"/>
      <c r="P21858" s="153"/>
      <c r="Q21858" s="153"/>
      <c r="R21858" s="153"/>
      <c r="S21858" s="152"/>
      <c r="T21858" s="154"/>
    </row>
    <row r="21859" spans="8:20" x14ac:dyDescent="0.25">
      <c r="H21859" s="155"/>
      <c r="I21859" s="152"/>
      <c r="J21859" s="152"/>
      <c r="K21859" s="156"/>
      <c r="L21859" s="156"/>
      <c r="M21859" s="157"/>
      <c r="N21859" s="158"/>
      <c r="O21859" s="153"/>
      <c r="P21859" s="153"/>
      <c r="Q21859" s="153"/>
      <c r="R21859" s="153"/>
      <c r="S21859" s="152"/>
      <c r="T21859" s="154"/>
    </row>
    <row r="21860" spans="8:20" x14ac:dyDescent="0.25">
      <c r="H21860" s="155"/>
      <c r="I21860" s="152"/>
      <c r="J21860" s="152"/>
      <c r="K21860" s="156"/>
      <c r="L21860" s="156"/>
      <c r="M21860" s="157"/>
      <c r="N21860" s="158"/>
      <c r="O21860" s="153"/>
      <c r="P21860" s="153"/>
      <c r="Q21860" s="153"/>
      <c r="R21860" s="153"/>
      <c r="S21860" s="152"/>
      <c r="T21860" s="154"/>
    </row>
    <row r="21861" spans="8:20" x14ac:dyDescent="0.25">
      <c r="H21861" s="155"/>
      <c r="I21861" s="152"/>
      <c r="J21861" s="152"/>
      <c r="K21861" s="156"/>
      <c r="L21861" s="156"/>
      <c r="M21861" s="157"/>
      <c r="N21861" s="158"/>
      <c r="O21861" s="153"/>
      <c r="P21861" s="153"/>
      <c r="Q21861" s="153"/>
      <c r="R21861" s="153"/>
      <c r="S21861" s="152"/>
      <c r="T21861" s="154"/>
    </row>
    <row r="21862" spans="8:20" x14ac:dyDescent="0.25">
      <c r="H21862" s="155"/>
      <c r="I21862" s="152"/>
      <c r="J21862" s="152"/>
      <c r="K21862" s="156"/>
      <c r="L21862" s="156"/>
      <c r="M21862" s="157"/>
      <c r="N21862" s="158"/>
      <c r="O21862" s="153"/>
      <c r="P21862" s="153"/>
      <c r="Q21862" s="153"/>
      <c r="R21862" s="153"/>
      <c r="S21862" s="152"/>
      <c r="T21862" s="154"/>
    </row>
    <row r="21863" spans="8:20" x14ac:dyDescent="0.25">
      <c r="H21863" s="155"/>
      <c r="I21863" s="152"/>
      <c r="J21863" s="152"/>
      <c r="K21863" s="156"/>
      <c r="L21863" s="156"/>
      <c r="M21863" s="157"/>
      <c r="N21863" s="158"/>
      <c r="O21863" s="153"/>
      <c r="P21863" s="153"/>
      <c r="Q21863" s="153"/>
      <c r="R21863" s="153"/>
      <c r="S21863" s="152"/>
      <c r="T21863" s="154"/>
    </row>
    <row r="21864" spans="8:20" x14ac:dyDescent="0.25">
      <c r="H21864" s="155"/>
      <c r="I21864" s="152"/>
      <c r="J21864" s="152"/>
      <c r="K21864" s="156"/>
      <c r="L21864" s="156"/>
      <c r="M21864" s="157"/>
      <c r="N21864" s="158"/>
      <c r="O21864" s="153"/>
      <c r="P21864" s="153"/>
      <c r="Q21864" s="153"/>
      <c r="R21864" s="153"/>
      <c r="S21864" s="152"/>
      <c r="T21864" s="154"/>
    </row>
    <row r="21865" spans="8:20" x14ac:dyDescent="0.25">
      <c r="H21865" s="155"/>
      <c r="I21865" s="152"/>
      <c r="J21865" s="152"/>
      <c r="K21865" s="156"/>
      <c r="L21865" s="156"/>
      <c r="M21865" s="157"/>
      <c r="N21865" s="158"/>
      <c r="O21865" s="153"/>
      <c r="P21865" s="153"/>
      <c r="Q21865" s="153"/>
      <c r="R21865" s="153"/>
      <c r="S21865" s="152"/>
      <c r="T21865" s="154"/>
    </row>
    <row r="21866" spans="8:20" x14ac:dyDescent="0.25">
      <c r="H21866" s="155"/>
      <c r="I21866" s="152"/>
      <c r="J21866" s="152"/>
      <c r="K21866" s="156"/>
      <c r="L21866" s="156"/>
      <c r="M21866" s="157"/>
      <c r="N21866" s="158"/>
      <c r="O21866" s="153"/>
      <c r="P21866" s="153"/>
      <c r="Q21866" s="153"/>
      <c r="R21866" s="153"/>
      <c r="S21866" s="152"/>
      <c r="T21866" s="154"/>
    </row>
    <row r="21867" spans="8:20" x14ac:dyDescent="0.25">
      <c r="H21867" s="155"/>
      <c r="I21867" s="152"/>
      <c r="J21867" s="152"/>
      <c r="K21867" s="156"/>
      <c r="L21867" s="156"/>
      <c r="M21867" s="157"/>
      <c r="N21867" s="158"/>
      <c r="O21867" s="153"/>
      <c r="P21867" s="153"/>
      <c r="Q21867" s="153"/>
      <c r="R21867" s="153"/>
      <c r="S21867" s="152"/>
      <c r="T21867" s="154"/>
    </row>
    <row r="21868" spans="8:20" x14ac:dyDescent="0.25">
      <c r="H21868" s="155"/>
      <c r="I21868" s="152"/>
      <c r="J21868" s="152"/>
      <c r="K21868" s="156"/>
      <c r="L21868" s="156"/>
      <c r="M21868" s="157"/>
      <c r="N21868" s="158"/>
      <c r="O21868" s="153"/>
      <c r="P21868" s="153"/>
      <c r="Q21868" s="153"/>
      <c r="R21868" s="153"/>
      <c r="S21868" s="152"/>
      <c r="T21868" s="154"/>
    </row>
    <row r="21869" spans="8:20" x14ac:dyDescent="0.25">
      <c r="H21869" s="155"/>
      <c r="I21869" s="152"/>
      <c r="J21869" s="152"/>
      <c r="K21869" s="156"/>
      <c r="L21869" s="156"/>
      <c r="M21869" s="157"/>
      <c r="N21869" s="158"/>
      <c r="O21869" s="153"/>
      <c r="P21869" s="153"/>
      <c r="Q21869" s="153"/>
      <c r="R21869" s="153"/>
      <c r="S21869" s="152"/>
      <c r="T21869" s="154"/>
    </row>
    <row r="21870" spans="8:20" x14ac:dyDescent="0.25">
      <c r="H21870" s="155"/>
      <c r="I21870" s="152"/>
      <c r="J21870" s="152"/>
      <c r="K21870" s="156"/>
      <c r="L21870" s="156"/>
      <c r="M21870" s="157"/>
      <c r="N21870" s="158"/>
      <c r="O21870" s="153"/>
      <c r="P21870" s="153"/>
      <c r="Q21870" s="153"/>
      <c r="R21870" s="153"/>
      <c r="S21870" s="152"/>
      <c r="T21870" s="154"/>
    </row>
    <row r="21871" spans="8:20" x14ac:dyDescent="0.25">
      <c r="H21871" s="155"/>
      <c r="I21871" s="152"/>
      <c r="J21871" s="152"/>
      <c r="K21871" s="156"/>
      <c r="L21871" s="156"/>
      <c r="M21871" s="157"/>
      <c r="N21871" s="158"/>
      <c r="O21871" s="153"/>
      <c r="P21871" s="153"/>
      <c r="Q21871" s="153"/>
      <c r="R21871" s="153"/>
      <c r="S21871" s="152"/>
      <c r="T21871" s="154"/>
    </row>
    <row r="21872" spans="8:20" x14ac:dyDescent="0.25">
      <c r="H21872" s="155"/>
      <c r="I21872" s="152"/>
      <c r="J21872" s="152"/>
      <c r="K21872" s="156"/>
      <c r="L21872" s="156"/>
      <c r="M21872" s="157"/>
      <c r="N21872" s="158"/>
      <c r="O21872" s="153"/>
      <c r="P21872" s="153"/>
      <c r="Q21872" s="153"/>
      <c r="R21872" s="153"/>
      <c r="S21872" s="152"/>
      <c r="T21872" s="154"/>
    </row>
    <row r="21873" spans="8:20" x14ac:dyDescent="0.25">
      <c r="H21873" s="155"/>
      <c r="I21873" s="152"/>
      <c r="J21873" s="152"/>
      <c r="K21873" s="156"/>
      <c r="L21873" s="156"/>
      <c r="M21873" s="157"/>
      <c r="N21873" s="158"/>
      <c r="O21873" s="153"/>
      <c r="P21873" s="153"/>
      <c r="Q21873" s="153"/>
      <c r="R21873" s="153"/>
      <c r="S21873" s="152"/>
      <c r="T21873" s="154"/>
    </row>
    <row r="21874" spans="8:20" x14ac:dyDescent="0.25">
      <c r="H21874" s="155"/>
      <c r="I21874" s="152"/>
      <c r="J21874" s="152"/>
      <c r="K21874" s="156"/>
      <c r="L21874" s="156"/>
      <c r="M21874" s="157"/>
      <c r="N21874" s="158"/>
      <c r="O21874" s="153"/>
      <c r="P21874" s="153"/>
      <c r="Q21874" s="153"/>
      <c r="R21874" s="153"/>
      <c r="S21874" s="152"/>
      <c r="T21874" s="154"/>
    </row>
    <row r="21875" spans="8:20" x14ac:dyDescent="0.25">
      <c r="H21875" s="155"/>
      <c r="I21875" s="152"/>
      <c r="J21875" s="152"/>
      <c r="K21875" s="156"/>
      <c r="L21875" s="156"/>
      <c r="M21875" s="157"/>
      <c r="N21875" s="158"/>
      <c r="O21875" s="153"/>
      <c r="P21875" s="153"/>
      <c r="Q21875" s="153"/>
      <c r="R21875" s="153"/>
      <c r="S21875" s="152"/>
      <c r="T21875" s="154"/>
    </row>
    <row r="21876" spans="8:20" x14ac:dyDescent="0.25">
      <c r="H21876" s="155"/>
      <c r="I21876" s="152"/>
      <c r="J21876" s="152"/>
      <c r="K21876" s="156"/>
      <c r="L21876" s="156"/>
      <c r="M21876" s="157"/>
      <c r="N21876" s="158"/>
      <c r="O21876" s="153"/>
      <c r="P21876" s="153"/>
      <c r="Q21876" s="153"/>
      <c r="R21876" s="153"/>
      <c r="S21876" s="152"/>
      <c r="T21876" s="154"/>
    </row>
    <row r="21877" spans="8:20" x14ac:dyDescent="0.25">
      <c r="H21877" s="155"/>
      <c r="I21877" s="152"/>
      <c r="J21877" s="152"/>
      <c r="K21877" s="156"/>
      <c r="L21877" s="156"/>
      <c r="M21877" s="157"/>
      <c r="N21877" s="158"/>
      <c r="O21877" s="153"/>
      <c r="P21877" s="153"/>
      <c r="Q21877" s="153"/>
      <c r="R21877" s="153"/>
      <c r="S21877" s="152"/>
      <c r="T21877" s="154"/>
    </row>
    <row r="21878" spans="8:20" x14ac:dyDescent="0.25">
      <c r="H21878" s="155"/>
      <c r="I21878" s="152"/>
      <c r="J21878" s="152"/>
      <c r="K21878" s="156"/>
      <c r="L21878" s="156"/>
      <c r="M21878" s="157"/>
      <c r="N21878" s="158"/>
      <c r="O21878" s="153"/>
      <c r="P21878" s="153"/>
      <c r="Q21878" s="153"/>
      <c r="R21878" s="153"/>
      <c r="S21878" s="152"/>
      <c r="T21878" s="154"/>
    </row>
    <row r="21879" spans="8:20" x14ac:dyDescent="0.25">
      <c r="H21879" s="155"/>
      <c r="I21879" s="152"/>
      <c r="J21879" s="152"/>
      <c r="K21879" s="156"/>
      <c r="L21879" s="156"/>
      <c r="M21879" s="157"/>
      <c r="N21879" s="158"/>
      <c r="O21879" s="153"/>
      <c r="P21879" s="153"/>
      <c r="Q21879" s="153"/>
      <c r="R21879" s="153"/>
      <c r="S21879" s="152"/>
      <c r="T21879" s="154"/>
    </row>
    <row r="21880" spans="8:20" x14ac:dyDescent="0.25">
      <c r="H21880" s="155"/>
      <c r="I21880" s="152"/>
      <c r="J21880" s="152"/>
      <c r="K21880" s="156"/>
      <c r="L21880" s="156"/>
      <c r="M21880" s="157"/>
      <c r="N21880" s="158"/>
      <c r="O21880" s="153"/>
      <c r="P21880" s="153"/>
      <c r="Q21880" s="153"/>
      <c r="R21880" s="153"/>
      <c r="S21880" s="152"/>
      <c r="T21880" s="154"/>
    </row>
    <row r="21881" spans="8:20" x14ac:dyDescent="0.25">
      <c r="H21881" s="155"/>
      <c r="I21881" s="152"/>
      <c r="J21881" s="152"/>
      <c r="K21881" s="156"/>
      <c r="L21881" s="156"/>
      <c r="M21881" s="157"/>
      <c r="N21881" s="158"/>
      <c r="O21881" s="153"/>
      <c r="P21881" s="153"/>
      <c r="Q21881" s="153"/>
      <c r="R21881" s="153"/>
      <c r="S21881" s="152"/>
      <c r="T21881" s="154"/>
    </row>
    <row r="21882" spans="8:20" x14ac:dyDescent="0.25">
      <c r="H21882" s="155"/>
      <c r="I21882" s="152"/>
      <c r="J21882" s="152"/>
      <c r="K21882" s="156"/>
      <c r="L21882" s="156"/>
      <c r="M21882" s="157"/>
      <c r="N21882" s="158"/>
      <c r="O21882" s="153"/>
      <c r="P21882" s="153"/>
      <c r="Q21882" s="153"/>
      <c r="R21882" s="153"/>
      <c r="S21882" s="152"/>
      <c r="T21882" s="154"/>
    </row>
    <row r="21883" spans="8:20" x14ac:dyDescent="0.25">
      <c r="H21883" s="155"/>
      <c r="I21883" s="152"/>
      <c r="J21883" s="152"/>
      <c r="K21883" s="156"/>
      <c r="L21883" s="156"/>
      <c r="M21883" s="157"/>
      <c r="N21883" s="158"/>
      <c r="O21883" s="153"/>
      <c r="P21883" s="153"/>
      <c r="Q21883" s="153"/>
      <c r="R21883" s="153"/>
      <c r="S21883" s="152"/>
      <c r="T21883" s="154"/>
    </row>
    <row r="21884" spans="8:20" x14ac:dyDescent="0.25">
      <c r="H21884" s="155"/>
      <c r="I21884" s="152"/>
      <c r="J21884" s="152"/>
      <c r="K21884" s="156"/>
      <c r="L21884" s="156"/>
      <c r="M21884" s="157"/>
      <c r="N21884" s="158"/>
      <c r="O21884" s="153"/>
      <c r="P21884" s="153"/>
      <c r="Q21884" s="153"/>
      <c r="R21884" s="153"/>
      <c r="S21884" s="152"/>
      <c r="T21884" s="154"/>
    </row>
    <row r="21885" spans="8:20" x14ac:dyDescent="0.25">
      <c r="H21885" s="155"/>
      <c r="I21885" s="152"/>
      <c r="J21885" s="152"/>
      <c r="K21885" s="156"/>
      <c r="L21885" s="156"/>
      <c r="M21885" s="157"/>
      <c r="N21885" s="158"/>
      <c r="O21885" s="153"/>
      <c r="P21885" s="153"/>
      <c r="Q21885" s="153"/>
      <c r="R21885" s="153"/>
      <c r="S21885" s="152"/>
      <c r="T21885" s="154"/>
    </row>
    <row r="21886" spans="8:20" x14ac:dyDescent="0.25">
      <c r="H21886" s="155"/>
      <c r="I21886" s="152"/>
      <c r="J21886" s="152"/>
      <c r="K21886" s="156"/>
      <c r="L21886" s="156"/>
      <c r="M21886" s="157"/>
      <c r="N21886" s="158"/>
      <c r="O21886" s="153"/>
      <c r="P21886" s="153"/>
      <c r="Q21886" s="153"/>
      <c r="R21886" s="153"/>
      <c r="S21886" s="152"/>
      <c r="T21886" s="154"/>
    </row>
    <row r="21887" spans="8:20" x14ac:dyDescent="0.25">
      <c r="H21887" s="155"/>
      <c r="I21887" s="152"/>
      <c r="J21887" s="152"/>
      <c r="K21887" s="156"/>
      <c r="L21887" s="156"/>
      <c r="M21887" s="157"/>
      <c r="N21887" s="158"/>
      <c r="O21887" s="153"/>
      <c r="P21887" s="153"/>
      <c r="Q21887" s="153"/>
      <c r="R21887" s="153"/>
      <c r="S21887" s="152"/>
      <c r="T21887" s="154"/>
    </row>
    <row r="21888" spans="8:20" x14ac:dyDescent="0.25">
      <c r="H21888" s="155"/>
      <c r="I21888" s="152"/>
      <c r="J21888" s="152"/>
      <c r="K21888" s="156"/>
      <c r="L21888" s="156"/>
      <c r="M21888" s="157"/>
      <c r="N21888" s="158"/>
      <c r="O21888" s="153"/>
      <c r="P21888" s="153"/>
      <c r="Q21888" s="153"/>
      <c r="R21888" s="153"/>
      <c r="S21888" s="152"/>
      <c r="T21888" s="154"/>
    </row>
    <row r="21889" spans="8:20" x14ac:dyDescent="0.25">
      <c r="H21889" s="155"/>
      <c r="I21889" s="152"/>
      <c r="J21889" s="152"/>
      <c r="K21889" s="156"/>
      <c r="L21889" s="156"/>
      <c r="M21889" s="157"/>
      <c r="N21889" s="158"/>
      <c r="O21889" s="153"/>
      <c r="P21889" s="153"/>
      <c r="Q21889" s="153"/>
      <c r="R21889" s="153"/>
      <c r="S21889" s="152"/>
      <c r="T21889" s="154"/>
    </row>
    <row r="21890" spans="8:20" x14ac:dyDescent="0.25">
      <c r="H21890" s="155"/>
      <c r="I21890" s="152"/>
      <c r="J21890" s="152"/>
      <c r="K21890" s="156"/>
      <c r="L21890" s="156"/>
      <c r="M21890" s="157"/>
      <c r="N21890" s="158"/>
      <c r="O21890" s="153"/>
      <c r="P21890" s="153"/>
      <c r="Q21890" s="153"/>
      <c r="R21890" s="153"/>
      <c r="S21890" s="152"/>
      <c r="T21890" s="154"/>
    </row>
    <row r="21891" spans="8:20" x14ac:dyDescent="0.25">
      <c r="H21891" s="155"/>
      <c r="I21891" s="152"/>
      <c r="J21891" s="152"/>
      <c r="K21891" s="156"/>
      <c r="L21891" s="156"/>
      <c r="M21891" s="157"/>
      <c r="N21891" s="158"/>
      <c r="O21891" s="153"/>
      <c r="P21891" s="153"/>
      <c r="Q21891" s="153"/>
      <c r="R21891" s="153"/>
      <c r="S21891" s="152"/>
      <c r="T21891" s="154"/>
    </row>
    <row r="21892" spans="8:20" x14ac:dyDescent="0.25">
      <c r="H21892" s="155"/>
      <c r="I21892" s="152"/>
      <c r="J21892" s="152"/>
      <c r="K21892" s="156"/>
      <c r="L21892" s="156"/>
      <c r="M21892" s="157"/>
      <c r="N21892" s="158"/>
      <c r="O21892" s="153"/>
      <c r="P21892" s="153"/>
      <c r="Q21892" s="153"/>
      <c r="R21892" s="153"/>
      <c r="S21892" s="152"/>
      <c r="T21892" s="154"/>
    </row>
    <row r="21893" spans="8:20" x14ac:dyDescent="0.25">
      <c r="H21893" s="155"/>
      <c r="I21893" s="152"/>
      <c r="J21893" s="152"/>
      <c r="K21893" s="156"/>
      <c r="L21893" s="156"/>
      <c r="M21893" s="157"/>
      <c r="N21893" s="158"/>
      <c r="O21893" s="153"/>
      <c r="P21893" s="153"/>
      <c r="Q21893" s="153"/>
      <c r="R21893" s="153"/>
      <c r="S21893" s="152"/>
      <c r="T21893" s="154"/>
    </row>
    <row r="21894" spans="8:20" x14ac:dyDescent="0.25">
      <c r="H21894" s="155"/>
      <c r="I21894" s="152"/>
      <c r="J21894" s="152"/>
      <c r="K21894" s="156"/>
      <c r="L21894" s="156"/>
      <c r="M21894" s="157"/>
      <c r="N21894" s="158"/>
      <c r="O21894" s="153"/>
      <c r="P21894" s="153"/>
      <c r="Q21894" s="153"/>
      <c r="R21894" s="153"/>
      <c r="S21894" s="152"/>
      <c r="T21894" s="154"/>
    </row>
    <row r="21895" spans="8:20" x14ac:dyDescent="0.25">
      <c r="H21895" s="155"/>
      <c r="I21895" s="152"/>
      <c r="J21895" s="152"/>
      <c r="K21895" s="156"/>
      <c r="L21895" s="156"/>
      <c r="M21895" s="157"/>
      <c r="N21895" s="158"/>
      <c r="O21895" s="153"/>
      <c r="P21895" s="153"/>
      <c r="Q21895" s="153"/>
      <c r="R21895" s="153"/>
      <c r="S21895" s="152"/>
      <c r="T21895" s="154"/>
    </row>
    <row r="21896" spans="8:20" x14ac:dyDescent="0.25">
      <c r="H21896" s="155"/>
      <c r="I21896" s="152"/>
      <c r="J21896" s="152"/>
      <c r="K21896" s="156"/>
      <c r="L21896" s="156"/>
      <c r="M21896" s="157"/>
      <c r="N21896" s="158"/>
      <c r="O21896" s="153"/>
      <c r="P21896" s="153"/>
      <c r="Q21896" s="153"/>
      <c r="R21896" s="153"/>
      <c r="S21896" s="152"/>
      <c r="T21896" s="154"/>
    </row>
    <row r="21897" spans="8:20" x14ac:dyDescent="0.25">
      <c r="H21897" s="155"/>
      <c r="I21897" s="152"/>
      <c r="J21897" s="152"/>
      <c r="K21897" s="156"/>
      <c r="L21897" s="156"/>
      <c r="M21897" s="157"/>
      <c r="N21897" s="158"/>
      <c r="O21897" s="153"/>
      <c r="P21897" s="153"/>
      <c r="Q21897" s="153"/>
      <c r="R21897" s="153"/>
      <c r="S21897" s="152"/>
      <c r="T21897" s="154"/>
    </row>
    <row r="21898" spans="8:20" x14ac:dyDescent="0.25">
      <c r="H21898" s="155"/>
      <c r="I21898" s="152"/>
      <c r="J21898" s="152"/>
      <c r="K21898" s="156"/>
      <c r="L21898" s="156"/>
      <c r="M21898" s="157"/>
      <c r="N21898" s="158"/>
      <c r="O21898" s="153"/>
      <c r="P21898" s="153"/>
      <c r="Q21898" s="153"/>
      <c r="R21898" s="153"/>
      <c r="S21898" s="152"/>
      <c r="T21898" s="154"/>
    </row>
    <row r="21899" spans="8:20" x14ac:dyDescent="0.25">
      <c r="H21899" s="155"/>
      <c r="I21899" s="152"/>
      <c r="J21899" s="152"/>
      <c r="K21899" s="156"/>
      <c r="L21899" s="156"/>
      <c r="M21899" s="157"/>
      <c r="N21899" s="158"/>
      <c r="O21899" s="153"/>
      <c r="P21899" s="153"/>
      <c r="Q21899" s="153"/>
      <c r="R21899" s="153"/>
      <c r="S21899" s="152"/>
      <c r="T21899" s="154"/>
    </row>
    <row r="21900" spans="8:20" x14ac:dyDescent="0.25">
      <c r="H21900" s="155"/>
      <c r="I21900" s="152"/>
      <c r="J21900" s="152"/>
      <c r="K21900" s="156"/>
      <c r="L21900" s="156"/>
      <c r="M21900" s="157"/>
      <c r="N21900" s="158"/>
      <c r="O21900" s="153"/>
      <c r="P21900" s="153"/>
      <c r="Q21900" s="153"/>
      <c r="R21900" s="153"/>
      <c r="S21900" s="152"/>
      <c r="T21900" s="154"/>
    </row>
    <row r="21901" spans="8:20" x14ac:dyDescent="0.25">
      <c r="H21901" s="155"/>
      <c r="I21901" s="152"/>
      <c r="J21901" s="152"/>
      <c r="K21901" s="156"/>
      <c r="L21901" s="156"/>
      <c r="M21901" s="157"/>
      <c r="N21901" s="158"/>
      <c r="O21901" s="153"/>
      <c r="P21901" s="153"/>
      <c r="Q21901" s="153"/>
      <c r="R21901" s="153"/>
      <c r="S21901" s="152"/>
      <c r="T21901" s="154"/>
    </row>
    <row r="21902" spans="8:20" x14ac:dyDescent="0.25">
      <c r="H21902" s="155"/>
      <c r="I21902" s="152"/>
      <c r="J21902" s="152"/>
      <c r="K21902" s="156"/>
      <c r="L21902" s="156"/>
      <c r="M21902" s="157"/>
      <c r="N21902" s="158"/>
      <c r="O21902" s="153"/>
      <c r="P21902" s="153"/>
      <c r="Q21902" s="153"/>
      <c r="R21902" s="153"/>
      <c r="S21902" s="152"/>
      <c r="T21902" s="154"/>
    </row>
    <row r="21903" spans="8:20" x14ac:dyDescent="0.25">
      <c r="H21903" s="155"/>
      <c r="I21903" s="152"/>
      <c r="J21903" s="152"/>
      <c r="K21903" s="156"/>
      <c r="L21903" s="156"/>
      <c r="M21903" s="157"/>
      <c r="N21903" s="158"/>
      <c r="O21903" s="153"/>
      <c r="P21903" s="153"/>
      <c r="Q21903" s="153"/>
      <c r="R21903" s="153"/>
      <c r="S21903" s="152"/>
      <c r="T21903" s="154"/>
    </row>
    <row r="21904" spans="8:20" x14ac:dyDescent="0.25">
      <c r="H21904" s="155"/>
      <c r="I21904" s="152"/>
      <c r="J21904" s="152"/>
      <c r="K21904" s="156"/>
      <c r="L21904" s="156"/>
      <c r="M21904" s="157"/>
      <c r="N21904" s="158"/>
      <c r="O21904" s="153"/>
      <c r="P21904" s="153"/>
      <c r="Q21904" s="153"/>
      <c r="R21904" s="153"/>
      <c r="S21904" s="152"/>
      <c r="T21904" s="154"/>
    </row>
    <row r="21905" spans="8:20" x14ac:dyDescent="0.25">
      <c r="H21905" s="155"/>
      <c r="I21905" s="152"/>
      <c r="J21905" s="152"/>
      <c r="K21905" s="156"/>
      <c r="L21905" s="156"/>
      <c r="M21905" s="157"/>
      <c r="N21905" s="158"/>
      <c r="O21905" s="153"/>
      <c r="P21905" s="153"/>
      <c r="Q21905" s="153"/>
      <c r="R21905" s="153"/>
      <c r="S21905" s="152"/>
      <c r="T21905" s="154"/>
    </row>
    <row r="21906" spans="8:20" x14ac:dyDescent="0.25">
      <c r="H21906" s="155"/>
      <c r="I21906" s="152"/>
      <c r="J21906" s="152"/>
      <c r="K21906" s="156"/>
      <c r="L21906" s="156"/>
      <c r="M21906" s="157"/>
      <c r="N21906" s="158"/>
      <c r="O21906" s="153"/>
      <c r="P21906" s="153"/>
      <c r="Q21906" s="153"/>
      <c r="R21906" s="153"/>
      <c r="S21906" s="152"/>
      <c r="T21906" s="154"/>
    </row>
    <row r="21907" spans="8:20" x14ac:dyDescent="0.25">
      <c r="H21907" s="155"/>
      <c r="I21907" s="152"/>
      <c r="J21907" s="152"/>
      <c r="K21907" s="156"/>
      <c r="L21907" s="156"/>
      <c r="M21907" s="157"/>
      <c r="N21907" s="158"/>
      <c r="O21907" s="153"/>
      <c r="P21907" s="153"/>
      <c r="Q21907" s="153"/>
      <c r="R21907" s="153"/>
      <c r="S21907" s="152"/>
      <c r="T21907" s="154"/>
    </row>
    <row r="21908" spans="8:20" x14ac:dyDescent="0.25">
      <c r="H21908" s="155"/>
      <c r="I21908" s="152"/>
      <c r="J21908" s="152"/>
      <c r="K21908" s="156"/>
      <c r="L21908" s="156"/>
      <c r="M21908" s="157"/>
      <c r="N21908" s="158"/>
      <c r="O21908" s="153"/>
      <c r="P21908" s="153"/>
      <c r="Q21908" s="153"/>
      <c r="R21908" s="153"/>
      <c r="S21908" s="152"/>
      <c r="T21908" s="154"/>
    </row>
    <row r="21909" spans="8:20" x14ac:dyDescent="0.25">
      <c r="H21909" s="155"/>
      <c r="I21909" s="152"/>
      <c r="J21909" s="152"/>
      <c r="K21909" s="156"/>
      <c r="L21909" s="156"/>
      <c r="M21909" s="157"/>
      <c r="N21909" s="158"/>
      <c r="O21909" s="153"/>
      <c r="P21909" s="153"/>
      <c r="Q21909" s="153"/>
      <c r="R21909" s="153"/>
      <c r="S21909" s="152"/>
      <c r="T21909" s="154"/>
    </row>
    <row r="21910" spans="8:20" x14ac:dyDescent="0.25">
      <c r="H21910" s="155"/>
      <c r="I21910" s="152"/>
      <c r="J21910" s="152"/>
      <c r="K21910" s="156"/>
      <c r="L21910" s="156"/>
      <c r="M21910" s="157"/>
      <c r="N21910" s="158"/>
      <c r="O21910" s="153"/>
      <c r="P21910" s="153"/>
      <c r="Q21910" s="153"/>
      <c r="R21910" s="153"/>
      <c r="S21910" s="152"/>
      <c r="T21910" s="154"/>
    </row>
    <row r="21911" spans="8:20" x14ac:dyDescent="0.25">
      <c r="H21911" s="155"/>
      <c r="I21911" s="152"/>
      <c r="J21911" s="152"/>
      <c r="K21911" s="156"/>
      <c r="L21911" s="156"/>
      <c r="M21911" s="157"/>
      <c r="N21911" s="158"/>
      <c r="O21911" s="153"/>
      <c r="P21911" s="153"/>
      <c r="Q21911" s="153"/>
      <c r="R21911" s="153"/>
      <c r="S21911" s="152"/>
      <c r="T21911" s="154"/>
    </row>
    <row r="21912" spans="8:20" x14ac:dyDescent="0.25">
      <c r="H21912" s="155"/>
      <c r="I21912" s="152"/>
      <c r="J21912" s="152"/>
      <c r="K21912" s="156"/>
      <c r="L21912" s="156"/>
      <c r="M21912" s="157"/>
      <c r="N21912" s="158"/>
      <c r="O21912" s="153"/>
      <c r="P21912" s="153"/>
      <c r="Q21912" s="153"/>
      <c r="R21912" s="153"/>
      <c r="S21912" s="152"/>
      <c r="T21912" s="154"/>
    </row>
    <row r="21913" spans="8:20" x14ac:dyDescent="0.25">
      <c r="H21913" s="155"/>
      <c r="I21913" s="152"/>
      <c r="J21913" s="152"/>
      <c r="K21913" s="156"/>
      <c r="L21913" s="156"/>
      <c r="M21913" s="157"/>
      <c r="N21913" s="158"/>
      <c r="O21913" s="153"/>
      <c r="P21913" s="153"/>
      <c r="Q21913" s="153"/>
      <c r="R21913" s="153"/>
      <c r="S21913" s="152"/>
      <c r="T21913" s="154"/>
    </row>
    <row r="21914" spans="8:20" x14ac:dyDescent="0.25">
      <c r="H21914" s="155"/>
      <c r="I21914" s="152"/>
      <c r="J21914" s="152"/>
      <c r="K21914" s="156"/>
      <c r="L21914" s="156"/>
      <c r="M21914" s="157"/>
      <c r="N21914" s="158"/>
      <c r="O21914" s="153"/>
      <c r="P21914" s="153"/>
      <c r="Q21914" s="153"/>
      <c r="R21914" s="153"/>
      <c r="S21914" s="152"/>
      <c r="T21914" s="154"/>
    </row>
    <row r="21915" spans="8:20" x14ac:dyDescent="0.25">
      <c r="H21915" s="155"/>
      <c r="I21915" s="152"/>
      <c r="J21915" s="152"/>
      <c r="K21915" s="156"/>
      <c r="L21915" s="156"/>
      <c r="M21915" s="157"/>
      <c r="N21915" s="158"/>
      <c r="O21915" s="153"/>
      <c r="P21915" s="153"/>
      <c r="Q21915" s="153"/>
      <c r="R21915" s="153"/>
      <c r="S21915" s="152"/>
      <c r="T21915" s="154"/>
    </row>
    <row r="21916" spans="8:20" x14ac:dyDescent="0.25">
      <c r="H21916" s="155"/>
      <c r="I21916" s="152"/>
      <c r="J21916" s="152"/>
      <c r="K21916" s="156"/>
      <c r="L21916" s="156"/>
      <c r="M21916" s="157"/>
      <c r="N21916" s="158"/>
      <c r="O21916" s="153"/>
      <c r="P21916" s="153"/>
      <c r="Q21916" s="153"/>
      <c r="R21916" s="153"/>
      <c r="S21916" s="152"/>
      <c r="T21916" s="154"/>
    </row>
    <row r="21917" spans="8:20" x14ac:dyDescent="0.25">
      <c r="H21917" s="155"/>
      <c r="I21917" s="152"/>
      <c r="J21917" s="152"/>
      <c r="K21917" s="156"/>
      <c r="L21917" s="156"/>
      <c r="M21917" s="157"/>
      <c r="N21917" s="158"/>
      <c r="O21917" s="153"/>
      <c r="P21917" s="153"/>
      <c r="Q21917" s="153"/>
      <c r="R21917" s="153"/>
      <c r="S21917" s="152"/>
      <c r="T21917" s="154"/>
    </row>
    <row r="21918" spans="8:20" x14ac:dyDescent="0.25">
      <c r="H21918" s="155"/>
      <c r="I21918" s="152"/>
      <c r="J21918" s="152"/>
      <c r="K21918" s="156"/>
      <c r="L21918" s="156"/>
      <c r="M21918" s="157"/>
      <c r="N21918" s="158"/>
      <c r="O21918" s="153"/>
      <c r="P21918" s="153"/>
      <c r="Q21918" s="153"/>
      <c r="R21918" s="153"/>
      <c r="S21918" s="152"/>
      <c r="T21918" s="154"/>
    </row>
    <row r="21919" spans="8:20" x14ac:dyDescent="0.25">
      <c r="H21919" s="155"/>
      <c r="I21919" s="152"/>
      <c r="J21919" s="152"/>
      <c r="K21919" s="156"/>
      <c r="L21919" s="156"/>
      <c r="M21919" s="157"/>
      <c r="N21919" s="158"/>
      <c r="O21919" s="153"/>
      <c r="P21919" s="153"/>
      <c r="Q21919" s="153"/>
      <c r="R21919" s="153"/>
      <c r="S21919" s="152"/>
      <c r="T21919" s="154"/>
    </row>
    <row r="21920" spans="8:20" x14ac:dyDescent="0.25">
      <c r="H21920" s="155"/>
      <c r="I21920" s="152"/>
      <c r="J21920" s="152"/>
      <c r="K21920" s="156"/>
      <c r="L21920" s="156"/>
      <c r="M21920" s="157"/>
      <c r="N21920" s="158"/>
      <c r="O21920" s="153"/>
      <c r="P21920" s="153"/>
      <c r="Q21920" s="153"/>
      <c r="R21920" s="153"/>
      <c r="S21920" s="152"/>
      <c r="T21920" s="154"/>
    </row>
    <row r="21921" spans="8:20" x14ac:dyDescent="0.25">
      <c r="H21921" s="155"/>
      <c r="I21921" s="152"/>
      <c r="J21921" s="152"/>
      <c r="K21921" s="156"/>
      <c r="L21921" s="156"/>
      <c r="M21921" s="157"/>
      <c r="N21921" s="158"/>
      <c r="O21921" s="153"/>
      <c r="P21921" s="153"/>
      <c r="Q21921" s="153"/>
      <c r="R21921" s="153"/>
      <c r="S21921" s="152"/>
      <c r="T21921" s="154"/>
    </row>
    <row r="21922" spans="8:20" x14ac:dyDescent="0.25">
      <c r="H21922" s="155"/>
      <c r="I21922" s="152"/>
      <c r="J21922" s="152"/>
      <c r="K21922" s="156"/>
      <c r="L21922" s="156"/>
      <c r="M21922" s="157"/>
      <c r="N21922" s="158"/>
      <c r="O21922" s="153"/>
      <c r="P21922" s="153"/>
      <c r="Q21922" s="153"/>
      <c r="R21922" s="153"/>
      <c r="S21922" s="152"/>
      <c r="T21922" s="154"/>
    </row>
    <row r="21923" spans="8:20" x14ac:dyDescent="0.25">
      <c r="H21923" s="155"/>
      <c r="I21923" s="152"/>
      <c r="J21923" s="152"/>
      <c r="K21923" s="156"/>
      <c r="L21923" s="156"/>
      <c r="M21923" s="157"/>
      <c r="N21923" s="158"/>
      <c r="O21923" s="153"/>
      <c r="P21923" s="153"/>
      <c r="Q21923" s="153"/>
      <c r="R21923" s="153"/>
      <c r="S21923" s="152"/>
      <c r="T21923" s="154"/>
    </row>
    <row r="21924" spans="8:20" x14ac:dyDescent="0.25">
      <c r="H21924" s="155"/>
      <c r="I21924" s="152"/>
      <c r="J21924" s="152"/>
      <c r="K21924" s="156"/>
      <c r="L21924" s="156"/>
      <c r="M21924" s="157"/>
      <c r="N21924" s="158"/>
      <c r="O21924" s="153"/>
      <c r="P21924" s="153"/>
      <c r="Q21924" s="153"/>
      <c r="R21924" s="153"/>
      <c r="S21924" s="152"/>
      <c r="T21924" s="154"/>
    </row>
    <row r="21925" spans="8:20" x14ac:dyDescent="0.25">
      <c r="H21925" s="155"/>
      <c r="I21925" s="152"/>
      <c r="J21925" s="152"/>
      <c r="K21925" s="156"/>
      <c r="L21925" s="156"/>
      <c r="M21925" s="157"/>
      <c r="N21925" s="158"/>
      <c r="O21925" s="153"/>
      <c r="P21925" s="153"/>
      <c r="Q21925" s="153"/>
      <c r="R21925" s="153"/>
      <c r="S21925" s="152"/>
      <c r="T21925" s="154"/>
    </row>
    <row r="21926" spans="8:20" x14ac:dyDescent="0.25">
      <c r="H21926" s="155"/>
      <c r="I21926" s="152"/>
      <c r="J21926" s="152"/>
      <c r="K21926" s="156"/>
      <c r="L21926" s="156"/>
      <c r="M21926" s="157"/>
      <c r="N21926" s="158"/>
      <c r="O21926" s="153"/>
      <c r="P21926" s="153"/>
      <c r="Q21926" s="153"/>
      <c r="R21926" s="153"/>
      <c r="S21926" s="152"/>
      <c r="T21926" s="154"/>
    </row>
    <row r="21927" spans="8:20" x14ac:dyDescent="0.25">
      <c r="H21927" s="155"/>
      <c r="I21927" s="152"/>
      <c r="J21927" s="152"/>
      <c r="K21927" s="156"/>
      <c r="L21927" s="156"/>
      <c r="M21927" s="157"/>
      <c r="N21927" s="158"/>
      <c r="O21927" s="153"/>
      <c r="P21927" s="153"/>
      <c r="Q21927" s="153"/>
      <c r="R21927" s="153"/>
      <c r="S21927" s="152"/>
      <c r="T21927" s="154"/>
    </row>
    <row r="21928" spans="8:20" x14ac:dyDescent="0.25">
      <c r="H21928" s="155"/>
      <c r="I21928" s="152"/>
      <c r="J21928" s="152"/>
      <c r="K21928" s="156"/>
      <c r="L21928" s="156"/>
      <c r="M21928" s="157"/>
      <c r="N21928" s="158"/>
      <c r="O21928" s="153"/>
      <c r="P21928" s="153"/>
      <c r="Q21928" s="153"/>
      <c r="R21928" s="153"/>
      <c r="S21928" s="152"/>
      <c r="T21928" s="154"/>
    </row>
    <row r="21929" spans="8:20" x14ac:dyDescent="0.25">
      <c r="H21929" s="155"/>
      <c r="I21929" s="152"/>
      <c r="J21929" s="152"/>
      <c r="K21929" s="156"/>
      <c r="L21929" s="156"/>
      <c r="M21929" s="157"/>
      <c r="N21929" s="158"/>
      <c r="O21929" s="153"/>
      <c r="P21929" s="153"/>
      <c r="Q21929" s="153"/>
      <c r="R21929" s="153"/>
      <c r="S21929" s="152"/>
      <c r="T21929" s="154"/>
    </row>
    <row r="21930" spans="8:20" x14ac:dyDescent="0.25">
      <c r="H21930" s="155"/>
      <c r="I21930" s="152"/>
      <c r="J21930" s="152"/>
      <c r="K21930" s="156"/>
      <c r="L21930" s="156"/>
      <c r="M21930" s="157"/>
      <c r="N21930" s="158"/>
      <c r="O21930" s="153"/>
      <c r="P21930" s="153"/>
      <c r="Q21930" s="153"/>
      <c r="R21930" s="153"/>
      <c r="S21930" s="152"/>
      <c r="T21930" s="154"/>
    </row>
    <row r="21931" spans="8:20" x14ac:dyDescent="0.25">
      <c r="H21931" s="155"/>
      <c r="I21931" s="152"/>
      <c r="J21931" s="152"/>
      <c r="K21931" s="156"/>
      <c r="L21931" s="156"/>
      <c r="M21931" s="157"/>
      <c r="N21931" s="158"/>
      <c r="O21931" s="153"/>
      <c r="P21931" s="153"/>
      <c r="Q21931" s="153"/>
      <c r="R21931" s="153"/>
      <c r="S21931" s="152"/>
      <c r="T21931" s="154"/>
    </row>
    <row r="21932" spans="8:20" x14ac:dyDescent="0.25">
      <c r="H21932" s="155"/>
      <c r="I21932" s="152"/>
      <c r="J21932" s="152"/>
      <c r="K21932" s="156"/>
      <c r="L21932" s="156"/>
      <c r="M21932" s="157"/>
      <c r="N21932" s="158"/>
      <c r="O21932" s="153"/>
      <c r="P21932" s="153"/>
      <c r="Q21932" s="153"/>
      <c r="R21932" s="153"/>
      <c r="S21932" s="152"/>
      <c r="T21932" s="154"/>
    </row>
    <row r="21933" spans="8:20" x14ac:dyDescent="0.25">
      <c r="H21933" s="155"/>
      <c r="I21933" s="152"/>
      <c r="J21933" s="152"/>
      <c r="K21933" s="156"/>
      <c r="L21933" s="156"/>
      <c r="M21933" s="157"/>
      <c r="N21933" s="158"/>
      <c r="O21933" s="153"/>
      <c r="P21933" s="153"/>
      <c r="Q21933" s="153"/>
      <c r="R21933" s="153"/>
      <c r="S21933" s="152"/>
      <c r="T21933" s="154"/>
    </row>
    <row r="21934" spans="8:20" x14ac:dyDescent="0.25">
      <c r="H21934" s="155"/>
      <c r="I21934" s="152"/>
      <c r="J21934" s="152"/>
      <c r="K21934" s="156"/>
      <c r="L21934" s="156"/>
      <c r="M21934" s="157"/>
      <c r="N21934" s="158"/>
      <c r="O21934" s="153"/>
      <c r="P21934" s="153"/>
      <c r="Q21934" s="153"/>
      <c r="R21934" s="153"/>
      <c r="S21934" s="152"/>
      <c r="T21934" s="154"/>
    </row>
    <row r="21935" spans="8:20" x14ac:dyDescent="0.25">
      <c r="H21935" s="155"/>
      <c r="I21935" s="152"/>
      <c r="J21935" s="152"/>
      <c r="K21935" s="156"/>
      <c r="L21935" s="156"/>
      <c r="M21935" s="157"/>
      <c r="N21935" s="158"/>
      <c r="O21935" s="153"/>
      <c r="P21935" s="153"/>
      <c r="Q21935" s="153"/>
      <c r="R21935" s="153"/>
      <c r="S21935" s="152"/>
      <c r="T21935" s="154"/>
    </row>
    <row r="21936" spans="8:20" x14ac:dyDescent="0.25">
      <c r="H21936" s="155"/>
      <c r="I21936" s="152"/>
      <c r="J21936" s="152"/>
      <c r="K21936" s="156"/>
      <c r="L21936" s="156"/>
      <c r="M21936" s="157"/>
      <c r="N21936" s="158"/>
      <c r="O21936" s="153"/>
      <c r="P21936" s="153"/>
      <c r="Q21936" s="153"/>
      <c r="R21936" s="153"/>
      <c r="S21936" s="152"/>
      <c r="T21936" s="154"/>
    </row>
    <row r="21937" spans="8:20" x14ac:dyDescent="0.25">
      <c r="H21937" s="155"/>
      <c r="I21937" s="152"/>
      <c r="J21937" s="152"/>
      <c r="K21937" s="156"/>
      <c r="L21937" s="156"/>
      <c r="M21937" s="157"/>
      <c r="N21937" s="158"/>
      <c r="O21937" s="153"/>
      <c r="P21937" s="153"/>
      <c r="Q21937" s="153"/>
      <c r="R21937" s="153"/>
      <c r="S21937" s="152"/>
      <c r="T21937" s="154"/>
    </row>
    <row r="21938" spans="8:20" x14ac:dyDescent="0.25">
      <c r="H21938" s="155"/>
      <c r="I21938" s="152"/>
      <c r="J21938" s="152"/>
      <c r="K21938" s="156"/>
      <c r="L21938" s="156"/>
      <c r="M21938" s="157"/>
      <c r="N21938" s="158"/>
      <c r="O21938" s="153"/>
      <c r="P21938" s="153"/>
      <c r="Q21938" s="153"/>
      <c r="R21938" s="153"/>
      <c r="S21938" s="152"/>
      <c r="T21938" s="154"/>
    </row>
    <row r="21939" spans="8:20" x14ac:dyDescent="0.25">
      <c r="H21939" s="155"/>
      <c r="I21939" s="152"/>
      <c r="J21939" s="152"/>
      <c r="K21939" s="156"/>
      <c r="L21939" s="156"/>
      <c r="M21939" s="157"/>
      <c r="N21939" s="158"/>
      <c r="O21939" s="153"/>
      <c r="P21939" s="153"/>
      <c r="Q21939" s="153"/>
      <c r="R21939" s="153"/>
      <c r="S21939" s="152"/>
      <c r="T21939" s="154"/>
    </row>
    <row r="21940" spans="8:20" x14ac:dyDescent="0.25">
      <c r="H21940" s="155"/>
      <c r="I21940" s="152"/>
      <c r="J21940" s="152"/>
      <c r="K21940" s="156"/>
      <c r="L21940" s="156"/>
      <c r="M21940" s="157"/>
      <c r="N21940" s="158"/>
      <c r="O21940" s="153"/>
      <c r="P21940" s="153"/>
      <c r="Q21940" s="153"/>
      <c r="R21940" s="153"/>
      <c r="S21940" s="152"/>
      <c r="T21940" s="154"/>
    </row>
    <row r="21941" spans="8:20" x14ac:dyDescent="0.25">
      <c r="H21941" s="155"/>
      <c r="I21941" s="152"/>
      <c r="J21941" s="152"/>
      <c r="K21941" s="156"/>
      <c r="L21941" s="156"/>
      <c r="M21941" s="157"/>
      <c r="N21941" s="158"/>
      <c r="O21941" s="153"/>
      <c r="P21941" s="153"/>
      <c r="Q21941" s="153"/>
      <c r="R21941" s="153"/>
      <c r="S21941" s="152"/>
      <c r="T21941" s="154"/>
    </row>
    <row r="21942" spans="8:20" x14ac:dyDescent="0.25">
      <c r="H21942" s="155"/>
      <c r="I21942" s="152"/>
      <c r="J21942" s="152"/>
      <c r="K21942" s="156"/>
      <c r="L21942" s="156"/>
      <c r="M21942" s="157"/>
      <c r="N21942" s="158"/>
      <c r="O21942" s="153"/>
      <c r="P21942" s="153"/>
      <c r="Q21942" s="153"/>
      <c r="R21942" s="153"/>
      <c r="S21942" s="152"/>
      <c r="T21942" s="154"/>
    </row>
    <row r="21943" spans="8:20" x14ac:dyDescent="0.25">
      <c r="H21943" s="155"/>
      <c r="I21943" s="152"/>
      <c r="J21943" s="152"/>
      <c r="K21943" s="156"/>
      <c r="L21943" s="156"/>
      <c r="M21943" s="157"/>
      <c r="N21943" s="158"/>
      <c r="O21943" s="153"/>
      <c r="P21943" s="153"/>
      <c r="Q21943" s="153"/>
      <c r="R21943" s="153"/>
      <c r="S21943" s="152"/>
      <c r="T21943" s="154"/>
    </row>
    <row r="21944" spans="8:20" x14ac:dyDescent="0.25">
      <c r="H21944" s="155"/>
      <c r="I21944" s="152"/>
      <c r="J21944" s="152"/>
      <c r="K21944" s="156"/>
      <c r="L21944" s="156"/>
      <c r="M21944" s="157"/>
      <c r="N21944" s="158"/>
      <c r="O21944" s="153"/>
      <c r="P21944" s="153"/>
      <c r="Q21944" s="153"/>
      <c r="R21944" s="153"/>
      <c r="S21944" s="152"/>
      <c r="T21944" s="154"/>
    </row>
    <row r="21945" spans="8:20" x14ac:dyDescent="0.25">
      <c r="H21945" s="155"/>
      <c r="I21945" s="152"/>
      <c r="J21945" s="152"/>
      <c r="K21945" s="156"/>
      <c r="L21945" s="156"/>
      <c r="M21945" s="157"/>
      <c r="N21945" s="158"/>
      <c r="O21945" s="153"/>
      <c r="P21945" s="153"/>
      <c r="Q21945" s="153"/>
      <c r="R21945" s="153"/>
      <c r="S21945" s="152"/>
      <c r="T21945" s="154"/>
    </row>
    <row r="21946" spans="8:20" x14ac:dyDescent="0.25">
      <c r="H21946" s="155"/>
      <c r="I21946" s="152"/>
      <c r="J21946" s="152"/>
      <c r="K21946" s="156"/>
      <c r="L21946" s="156"/>
      <c r="M21946" s="157"/>
      <c r="N21946" s="158"/>
      <c r="O21946" s="153"/>
      <c r="P21946" s="153"/>
      <c r="Q21946" s="153"/>
      <c r="R21946" s="153"/>
      <c r="S21946" s="152"/>
      <c r="T21946" s="154"/>
    </row>
    <row r="21947" spans="8:20" x14ac:dyDescent="0.25">
      <c r="H21947" s="155"/>
      <c r="I21947" s="152"/>
      <c r="J21947" s="152"/>
      <c r="K21947" s="156"/>
      <c r="L21947" s="156"/>
      <c r="M21947" s="157"/>
      <c r="N21947" s="158"/>
      <c r="O21947" s="153"/>
      <c r="P21947" s="153"/>
      <c r="Q21947" s="153"/>
      <c r="R21947" s="153"/>
      <c r="S21947" s="152"/>
      <c r="T21947" s="154"/>
    </row>
    <row r="21948" spans="8:20" x14ac:dyDescent="0.25">
      <c r="H21948" s="155"/>
      <c r="I21948" s="152"/>
      <c r="J21948" s="152"/>
      <c r="K21948" s="156"/>
      <c r="L21948" s="156"/>
      <c r="M21948" s="157"/>
      <c r="N21948" s="158"/>
      <c r="O21948" s="153"/>
      <c r="P21948" s="153"/>
      <c r="Q21948" s="153"/>
      <c r="R21948" s="153"/>
      <c r="S21948" s="152"/>
      <c r="T21948" s="154"/>
    </row>
    <row r="21949" spans="8:20" x14ac:dyDescent="0.25">
      <c r="H21949" s="155"/>
      <c r="I21949" s="152"/>
      <c r="J21949" s="152"/>
      <c r="K21949" s="156"/>
      <c r="L21949" s="156"/>
      <c r="M21949" s="157"/>
      <c r="N21949" s="158"/>
      <c r="O21949" s="153"/>
      <c r="P21949" s="153"/>
      <c r="Q21949" s="153"/>
      <c r="R21949" s="153"/>
      <c r="S21949" s="152"/>
      <c r="T21949" s="154"/>
    </row>
    <row r="21950" spans="8:20" x14ac:dyDescent="0.25">
      <c r="H21950" s="155"/>
      <c r="I21950" s="152"/>
      <c r="J21950" s="152"/>
      <c r="K21950" s="156"/>
      <c r="L21950" s="156"/>
      <c r="M21950" s="157"/>
      <c r="N21950" s="158"/>
      <c r="O21950" s="153"/>
      <c r="P21950" s="153"/>
      <c r="Q21950" s="153"/>
      <c r="R21950" s="153"/>
      <c r="S21950" s="152"/>
      <c r="T21950" s="154"/>
    </row>
    <row r="21951" spans="8:20" x14ac:dyDescent="0.25">
      <c r="H21951" s="155"/>
      <c r="I21951" s="152"/>
      <c r="J21951" s="152"/>
      <c r="K21951" s="156"/>
      <c r="L21951" s="156"/>
      <c r="M21951" s="157"/>
      <c r="N21951" s="158"/>
      <c r="O21951" s="153"/>
      <c r="P21951" s="153"/>
      <c r="Q21951" s="153"/>
      <c r="R21951" s="153"/>
      <c r="S21951" s="152"/>
      <c r="T21951" s="154"/>
    </row>
    <row r="21952" spans="8:20" x14ac:dyDescent="0.25">
      <c r="H21952" s="155"/>
      <c r="I21952" s="152"/>
      <c r="J21952" s="152"/>
      <c r="K21952" s="156"/>
      <c r="L21952" s="156"/>
      <c r="M21952" s="157"/>
      <c r="N21952" s="158"/>
      <c r="O21952" s="153"/>
      <c r="P21952" s="153"/>
      <c r="Q21952" s="153"/>
      <c r="R21952" s="153"/>
      <c r="S21952" s="152"/>
      <c r="T21952" s="154"/>
    </row>
    <row r="21953" spans="8:20" x14ac:dyDescent="0.25">
      <c r="H21953" s="155"/>
      <c r="I21953" s="152"/>
      <c r="J21953" s="152"/>
      <c r="K21953" s="156"/>
      <c r="L21953" s="156"/>
      <c r="M21953" s="157"/>
      <c r="N21953" s="158"/>
      <c r="O21953" s="153"/>
      <c r="P21953" s="153"/>
      <c r="Q21953" s="153"/>
      <c r="R21953" s="153"/>
      <c r="S21953" s="152"/>
      <c r="T21953" s="154"/>
    </row>
    <row r="21954" spans="8:20" x14ac:dyDescent="0.25">
      <c r="H21954" s="155"/>
      <c r="I21954" s="152"/>
      <c r="J21954" s="152"/>
      <c r="K21954" s="156"/>
      <c r="L21954" s="156"/>
      <c r="M21954" s="157"/>
      <c r="N21954" s="158"/>
      <c r="O21954" s="153"/>
      <c r="P21954" s="153"/>
      <c r="Q21954" s="153"/>
      <c r="R21954" s="153"/>
      <c r="S21954" s="152"/>
      <c r="T21954" s="154"/>
    </row>
    <row r="21955" spans="8:20" x14ac:dyDescent="0.25">
      <c r="H21955" s="155"/>
      <c r="I21955" s="152"/>
      <c r="J21955" s="152"/>
      <c r="K21955" s="156"/>
      <c r="L21955" s="156"/>
      <c r="M21955" s="157"/>
      <c r="N21955" s="158"/>
      <c r="O21955" s="153"/>
      <c r="P21955" s="153"/>
      <c r="Q21955" s="153"/>
      <c r="R21955" s="153"/>
      <c r="S21955" s="152"/>
      <c r="T21955" s="154"/>
    </row>
    <row r="21956" spans="8:20" x14ac:dyDescent="0.25">
      <c r="H21956" s="155"/>
      <c r="I21956" s="152"/>
      <c r="J21956" s="152"/>
      <c r="K21956" s="156"/>
      <c r="L21956" s="156"/>
      <c r="M21956" s="157"/>
      <c r="N21956" s="158"/>
      <c r="O21956" s="153"/>
      <c r="P21956" s="153"/>
      <c r="Q21956" s="153"/>
      <c r="R21956" s="153"/>
      <c r="S21956" s="152"/>
      <c r="T21956" s="154"/>
    </row>
    <row r="21957" spans="8:20" x14ac:dyDescent="0.25">
      <c r="H21957" s="155"/>
      <c r="I21957" s="152"/>
      <c r="J21957" s="152"/>
      <c r="K21957" s="156"/>
      <c r="L21957" s="156"/>
      <c r="M21957" s="157"/>
      <c r="N21957" s="158"/>
      <c r="O21957" s="153"/>
      <c r="P21957" s="153"/>
      <c r="Q21957" s="153"/>
      <c r="R21957" s="153"/>
      <c r="S21957" s="152"/>
      <c r="T21957" s="154"/>
    </row>
    <row r="21958" spans="8:20" x14ac:dyDescent="0.25">
      <c r="H21958" s="155"/>
      <c r="I21958" s="152"/>
      <c r="J21958" s="152"/>
      <c r="K21958" s="156"/>
      <c r="L21958" s="156"/>
      <c r="M21958" s="157"/>
      <c r="N21958" s="158"/>
      <c r="O21958" s="153"/>
      <c r="P21958" s="153"/>
      <c r="Q21958" s="153"/>
      <c r="R21958" s="153"/>
      <c r="S21958" s="152"/>
      <c r="T21958" s="154"/>
    </row>
    <row r="21959" spans="8:20" x14ac:dyDescent="0.25">
      <c r="H21959" s="155"/>
      <c r="I21959" s="152"/>
      <c r="J21959" s="152"/>
      <c r="K21959" s="156"/>
      <c r="L21959" s="156"/>
      <c r="M21959" s="157"/>
      <c r="N21959" s="158"/>
      <c r="O21959" s="153"/>
      <c r="P21959" s="153"/>
      <c r="Q21959" s="153"/>
      <c r="R21959" s="153"/>
      <c r="S21959" s="152"/>
      <c r="T21959" s="154"/>
    </row>
    <row r="21960" spans="8:20" x14ac:dyDescent="0.25">
      <c r="H21960" s="155"/>
      <c r="I21960" s="152"/>
      <c r="J21960" s="152"/>
      <c r="K21960" s="156"/>
      <c r="L21960" s="156"/>
      <c r="M21960" s="157"/>
      <c r="N21960" s="158"/>
      <c r="O21960" s="153"/>
      <c r="P21960" s="153"/>
      <c r="Q21960" s="153"/>
      <c r="R21960" s="153"/>
      <c r="S21960" s="152"/>
      <c r="T21960" s="154"/>
    </row>
    <row r="21961" spans="8:20" x14ac:dyDescent="0.25">
      <c r="H21961" s="155"/>
      <c r="I21961" s="152"/>
      <c r="J21961" s="152"/>
      <c r="K21961" s="156"/>
      <c r="L21961" s="156"/>
      <c r="M21961" s="157"/>
      <c r="N21961" s="158"/>
      <c r="O21961" s="153"/>
      <c r="P21961" s="153"/>
      <c r="Q21961" s="153"/>
      <c r="R21961" s="153"/>
      <c r="S21961" s="152"/>
      <c r="T21961" s="154"/>
    </row>
    <row r="21962" spans="8:20" x14ac:dyDescent="0.25">
      <c r="H21962" s="155"/>
      <c r="I21962" s="152"/>
      <c r="J21962" s="152"/>
      <c r="K21962" s="156"/>
      <c r="L21962" s="156"/>
      <c r="M21962" s="157"/>
      <c r="N21962" s="158"/>
      <c r="O21962" s="153"/>
      <c r="P21962" s="153"/>
      <c r="Q21962" s="153"/>
      <c r="R21962" s="153"/>
      <c r="S21962" s="152"/>
      <c r="T21962" s="154"/>
    </row>
    <row r="21963" spans="8:20" x14ac:dyDescent="0.25">
      <c r="H21963" s="155"/>
      <c r="I21963" s="152"/>
      <c r="J21963" s="152"/>
      <c r="K21963" s="156"/>
      <c r="L21963" s="156"/>
      <c r="M21963" s="157"/>
      <c r="N21963" s="158"/>
      <c r="O21963" s="153"/>
      <c r="P21963" s="153"/>
      <c r="Q21963" s="153"/>
      <c r="R21963" s="153"/>
      <c r="S21963" s="152"/>
      <c r="T21963" s="154"/>
    </row>
    <row r="21964" spans="8:20" x14ac:dyDescent="0.25">
      <c r="H21964" s="155"/>
      <c r="I21964" s="152"/>
      <c r="J21964" s="152"/>
      <c r="K21964" s="156"/>
      <c r="L21964" s="156"/>
      <c r="M21964" s="157"/>
      <c r="N21964" s="158"/>
      <c r="O21964" s="153"/>
      <c r="P21964" s="153"/>
      <c r="Q21964" s="153"/>
      <c r="R21964" s="153"/>
      <c r="S21964" s="152"/>
      <c r="T21964" s="154"/>
    </row>
    <row r="21965" spans="8:20" x14ac:dyDescent="0.25">
      <c r="H21965" s="155"/>
      <c r="I21965" s="152"/>
      <c r="J21965" s="152"/>
      <c r="K21965" s="156"/>
      <c r="L21965" s="156"/>
      <c r="M21965" s="157"/>
      <c r="N21965" s="158"/>
      <c r="O21965" s="153"/>
      <c r="P21965" s="153"/>
      <c r="Q21965" s="153"/>
      <c r="R21965" s="153"/>
      <c r="S21965" s="152"/>
      <c r="T21965" s="154"/>
    </row>
    <row r="21966" spans="8:20" x14ac:dyDescent="0.25">
      <c r="H21966" s="155"/>
      <c r="I21966" s="152"/>
      <c r="J21966" s="152"/>
      <c r="K21966" s="156"/>
      <c r="L21966" s="156"/>
      <c r="M21966" s="157"/>
      <c r="N21966" s="158"/>
      <c r="O21966" s="153"/>
      <c r="P21966" s="153"/>
      <c r="Q21966" s="153"/>
      <c r="R21966" s="153"/>
      <c r="S21966" s="152"/>
      <c r="T21966" s="154"/>
    </row>
    <row r="21967" spans="8:20" x14ac:dyDescent="0.25">
      <c r="H21967" s="155"/>
      <c r="I21967" s="152"/>
      <c r="J21967" s="152"/>
      <c r="K21967" s="156"/>
      <c r="L21967" s="156"/>
      <c r="M21967" s="157"/>
      <c r="N21967" s="158"/>
      <c r="O21967" s="153"/>
      <c r="P21967" s="153"/>
      <c r="Q21967" s="153"/>
      <c r="R21967" s="153"/>
      <c r="S21967" s="152"/>
      <c r="T21967" s="154"/>
    </row>
    <row r="21968" spans="8:20" x14ac:dyDescent="0.25">
      <c r="H21968" s="155"/>
      <c r="I21968" s="152"/>
      <c r="J21968" s="152"/>
      <c r="K21968" s="156"/>
      <c r="L21968" s="156"/>
      <c r="M21968" s="157"/>
      <c r="N21968" s="158"/>
      <c r="O21968" s="153"/>
      <c r="P21968" s="153"/>
      <c r="Q21968" s="153"/>
      <c r="R21968" s="153"/>
      <c r="S21968" s="152"/>
      <c r="T21968" s="154"/>
    </row>
    <row r="21969" spans="8:20" x14ac:dyDescent="0.25">
      <c r="H21969" s="155"/>
      <c r="I21969" s="152"/>
      <c r="J21969" s="152"/>
      <c r="K21969" s="156"/>
      <c r="L21969" s="156"/>
      <c r="M21969" s="157"/>
      <c r="N21969" s="158"/>
      <c r="O21969" s="153"/>
      <c r="P21969" s="153"/>
      <c r="Q21969" s="153"/>
      <c r="R21969" s="153"/>
      <c r="S21969" s="152"/>
      <c r="T21969" s="154"/>
    </row>
    <row r="21970" spans="8:20" x14ac:dyDescent="0.25">
      <c r="H21970" s="155"/>
      <c r="I21970" s="152"/>
      <c r="J21970" s="152"/>
      <c r="K21970" s="156"/>
      <c r="L21970" s="156"/>
      <c r="M21970" s="157"/>
      <c r="N21970" s="158"/>
      <c r="O21970" s="153"/>
      <c r="P21970" s="153"/>
      <c r="Q21970" s="153"/>
      <c r="R21970" s="153"/>
      <c r="S21970" s="152"/>
      <c r="T21970" s="154"/>
    </row>
    <row r="21971" spans="8:20" x14ac:dyDescent="0.25">
      <c r="H21971" s="155"/>
      <c r="I21971" s="152"/>
      <c r="J21971" s="152"/>
      <c r="K21971" s="156"/>
      <c r="L21971" s="156"/>
      <c r="M21971" s="157"/>
      <c r="N21971" s="158"/>
      <c r="O21971" s="153"/>
      <c r="P21971" s="153"/>
      <c r="Q21971" s="153"/>
      <c r="R21971" s="153"/>
      <c r="S21971" s="152"/>
      <c r="T21971" s="154"/>
    </row>
    <row r="21972" spans="8:20" x14ac:dyDescent="0.25">
      <c r="H21972" s="155"/>
      <c r="I21972" s="152"/>
      <c r="J21972" s="152"/>
      <c r="K21972" s="156"/>
      <c r="L21972" s="156"/>
      <c r="M21972" s="157"/>
      <c r="N21972" s="158"/>
      <c r="O21972" s="153"/>
      <c r="P21972" s="153"/>
      <c r="Q21972" s="153"/>
      <c r="R21972" s="153"/>
      <c r="S21972" s="152"/>
      <c r="T21972" s="154"/>
    </row>
    <row r="21973" spans="8:20" x14ac:dyDescent="0.25">
      <c r="H21973" s="155"/>
      <c r="I21973" s="152"/>
      <c r="J21973" s="152"/>
      <c r="K21973" s="156"/>
      <c r="L21973" s="156"/>
      <c r="M21973" s="157"/>
      <c r="N21973" s="158"/>
      <c r="O21973" s="153"/>
      <c r="P21973" s="153"/>
      <c r="Q21973" s="153"/>
      <c r="R21973" s="153"/>
      <c r="S21973" s="152"/>
      <c r="T21973" s="154"/>
    </row>
    <row r="21974" spans="8:20" x14ac:dyDescent="0.25">
      <c r="H21974" s="155"/>
      <c r="I21974" s="152"/>
      <c r="J21974" s="152"/>
      <c r="K21974" s="156"/>
      <c r="L21974" s="156"/>
      <c r="M21974" s="157"/>
      <c r="N21974" s="158"/>
      <c r="O21974" s="153"/>
      <c r="P21974" s="153"/>
      <c r="Q21974" s="153"/>
      <c r="R21974" s="153"/>
      <c r="S21974" s="152"/>
      <c r="T21974" s="154"/>
    </row>
    <row r="21975" spans="8:20" x14ac:dyDescent="0.25">
      <c r="H21975" s="155"/>
      <c r="I21975" s="152"/>
      <c r="J21975" s="152"/>
      <c r="K21975" s="156"/>
      <c r="L21975" s="156"/>
      <c r="M21975" s="157"/>
      <c r="N21975" s="158"/>
      <c r="O21975" s="153"/>
      <c r="P21975" s="153"/>
      <c r="Q21975" s="153"/>
      <c r="R21975" s="153"/>
      <c r="S21975" s="152"/>
      <c r="T21975" s="154"/>
    </row>
    <row r="21976" spans="8:20" x14ac:dyDescent="0.25">
      <c r="H21976" s="155"/>
      <c r="I21976" s="152"/>
      <c r="J21976" s="152"/>
      <c r="K21976" s="156"/>
      <c r="L21976" s="156"/>
      <c r="M21976" s="157"/>
      <c r="N21976" s="158"/>
      <c r="O21976" s="153"/>
      <c r="P21976" s="153"/>
      <c r="Q21976" s="153"/>
      <c r="R21976" s="153"/>
      <c r="S21976" s="152"/>
      <c r="T21976" s="154"/>
    </row>
    <row r="21977" spans="8:20" x14ac:dyDescent="0.25">
      <c r="H21977" s="155"/>
      <c r="I21977" s="152"/>
      <c r="J21977" s="152"/>
      <c r="K21977" s="156"/>
      <c r="L21977" s="156"/>
      <c r="M21977" s="157"/>
      <c r="N21977" s="158"/>
      <c r="O21977" s="153"/>
      <c r="P21977" s="153"/>
      <c r="Q21977" s="153"/>
      <c r="R21977" s="153"/>
      <c r="S21977" s="152"/>
      <c r="T21977" s="154"/>
    </row>
    <row r="21978" spans="8:20" x14ac:dyDescent="0.25">
      <c r="H21978" s="155"/>
      <c r="I21978" s="152"/>
      <c r="J21978" s="152"/>
      <c r="K21978" s="156"/>
      <c r="L21978" s="156"/>
      <c r="M21978" s="157"/>
      <c r="N21978" s="158"/>
      <c r="O21978" s="153"/>
      <c r="P21978" s="153"/>
      <c r="Q21978" s="153"/>
      <c r="R21978" s="153"/>
      <c r="S21978" s="152"/>
      <c r="T21978" s="154"/>
    </row>
    <row r="21979" spans="8:20" x14ac:dyDescent="0.25">
      <c r="H21979" s="155"/>
      <c r="I21979" s="152"/>
      <c r="J21979" s="152"/>
      <c r="K21979" s="156"/>
      <c r="L21979" s="156"/>
      <c r="M21979" s="157"/>
      <c r="N21979" s="158"/>
      <c r="O21979" s="153"/>
      <c r="P21979" s="153"/>
      <c r="Q21979" s="153"/>
      <c r="R21979" s="153"/>
      <c r="S21979" s="152"/>
      <c r="T21979" s="154"/>
    </row>
    <row r="21980" spans="8:20" x14ac:dyDescent="0.25">
      <c r="H21980" s="155"/>
      <c r="I21980" s="152"/>
      <c r="J21980" s="152"/>
      <c r="K21980" s="156"/>
      <c r="L21980" s="156"/>
      <c r="M21980" s="157"/>
      <c r="N21980" s="158"/>
      <c r="O21980" s="153"/>
      <c r="P21980" s="153"/>
      <c r="Q21980" s="153"/>
      <c r="R21980" s="153"/>
      <c r="S21980" s="152"/>
      <c r="T21980" s="154"/>
    </row>
    <row r="21981" spans="8:20" x14ac:dyDescent="0.25">
      <c r="H21981" s="155"/>
      <c r="I21981" s="152"/>
      <c r="J21981" s="152"/>
      <c r="K21981" s="156"/>
      <c r="L21981" s="156"/>
      <c r="M21981" s="157"/>
      <c r="N21981" s="158"/>
      <c r="O21981" s="153"/>
      <c r="P21981" s="153"/>
      <c r="Q21981" s="153"/>
      <c r="R21981" s="153"/>
      <c r="S21981" s="152"/>
      <c r="T21981" s="154"/>
    </row>
    <row r="21982" spans="8:20" x14ac:dyDescent="0.25">
      <c r="H21982" s="155"/>
      <c r="I21982" s="152"/>
      <c r="J21982" s="152"/>
      <c r="K21982" s="156"/>
      <c r="L21982" s="156"/>
      <c r="M21982" s="157"/>
      <c r="N21982" s="158"/>
      <c r="O21982" s="153"/>
      <c r="P21982" s="153"/>
      <c r="Q21982" s="153"/>
      <c r="R21982" s="153"/>
      <c r="S21982" s="152"/>
      <c r="T21982" s="154"/>
    </row>
    <row r="21983" spans="8:20" x14ac:dyDescent="0.25">
      <c r="H21983" s="155"/>
      <c r="I21983" s="152"/>
      <c r="J21983" s="152"/>
      <c r="K21983" s="156"/>
      <c r="L21983" s="156"/>
      <c r="M21983" s="157"/>
      <c r="N21983" s="158"/>
      <c r="O21983" s="153"/>
      <c r="P21983" s="153"/>
      <c r="Q21983" s="153"/>
      <c r="R21983" s="153"/>
      <c r="S21983" s="152"/>
      <c r="T21983" s="154"/>
    </row>
    <row r="21984" spans="8:20" x14ac:dyDescent="0.25">
      <c r="H21984" s="155"/>
      <c r="I21984" s="152"/>
      <c r="J21984" s="152"/>
      <c r="K21984" s="156"/>
      <c r="L21984" s="156"/>
      <c r="M21984" s="157"/>
      <c r="N21984" s="158"/>
      <c r="O21984" s="153"/>
      <c r="P21984" s="153"/>
      <c r="Q21984" s="153"/>
      <c r="R21984" s="153"/>
      <c r="S21984" s="152"/>
      <c r="T21984" s="154"/>
    </row>
    <row r="21985" spans="8:20" x14ac:dyDescent="0.25">
      <c r="H21985" s="155"/>
      <c r="I21985" s="152"/>
      <c r="J21985" s="152"/>
      <c r="K21985" s="156"/>
      <c r="L21985" s="156"/>
      <c r="M21985" s="157"/>
      <c r="N21985" s="158"/>
      <c r="O21985" s="153"/>
      <c r="P21985" s="153"/>
      <c r="Q21985" s="153"/>
      <c r="R21985" s="153"/>
      <c r="S21985" s="152"/>
      <c r="T21985" s="154"/>
    </row>
    <row r="21986" spans="8:20" x14ac:dyDescent="0.25">
      <c r="H21986" s="155"/>
      <c r="I21986" s="152"/>
      <c r="J21986" s="152"/>
      <c r="K21986" s="156"/>
      <c r="L21986" s="156"/>
      <c r="M21986" s="157"/>
      <c r="N21986" s="158"/>
      <c r="O21986" s="153"/>
      <c r="P21986" s="153"/>
      <c r="Q21986" s="153"/>
      <c r="R21986" s="153"/>
      <c r="S21986" s="152"/>
      <c r="T21986" s="154"/>
    </row>
    <row r="21987" spans="8:20" x14ac:dyDescent="0.25">
      <c r="H21987" s="155"/>
      <c r="I21987" s="152"/>
      <c r="J21987" s="152"/>
      <c r="K21987" s="156"/>
      <c r="L21987" s="156"/>
      <c r="M21987" s="157"/>
      <c r="N21987" s="158"/>
      <c r="O21987" s="153"/>
      <c r="P21987" s="153"/>
      <c r="Q21987" s="153"/>
      <c r="R21987" s="153"/>
      <c r="S21987" s="152"/>
      <c r="T21987" s="154"/>
    </row>
    <row r="21988" spans="8:20" x14ac:dyDescent="0.25">
      <c r="H21988" s="155"/>
      <c r="I21988" s="152"/>
      <c r="J21988" s="152"/>
      <c r="K21988" s="156"/>
      <c r="L21988" s="156"/>
      <c r="M21988" s="157"/>
      <c r="N21988" s="158"/>
      <c r="O21988" s="153"/>
      <c r="P21988" s="153"/>
      <c r="Q21988" s="153"/>
      <c r="R21988" s="153"/>
      <c r="S21988" s="152"/>
      <c r="T21988" s="154"/>
    </row>
    <row r="21989" spans="8:20" x14ac:dyDescent="0.25">
      <c r="H21989" s="155"/>
      <c r="I21989" s="152"/>
      <c r="J21989" s="152"/>
      <c r="K21989" s="156"/>
      <c r="L21989" s="156"/>
      <c r="M21989" s="157"/>
      <c r="N21989" s="158"/>
      <c r="O21989" s="153"/>
      <c r="P21989" s="153"/>
      <c r="Q21989" s="153"/>
      <c r="R21989" s="153"/>
      <c r="S21989" s="152"/>
      <c r="T21989" s="154"/>
    </row>
    <row r="21990" spans="8:20" x14ac:dyDescent="0.25">
      <c r="H21990" s="155"/>
      <c r="I21990" s="152"/>
      <c r="J21990" s="152"/>
      <c r="K21990" s="156"/>
      <c r="L21990" s="156"/>
      <c r="M21990" s="157"/>
      <c r="N21990" s="158"/>
      <c r="O21990" s="153"/>
      <c r="P21990" s="153"/>
      <c r="Q21990" s="153"/>
      <c r="R21990" s="153"/>
      <c r="S21990" s="152"/>
      <c r="T21990" s="154"/>
    </row>
    <row r="21991" spans="8:20" x14ac:dyDescent="0.25">
      <c r="H21991" s="155"/>
      <c r="I21991" s="152"/>
      <c r="J21991" s="152"/>
      <c r="K21991" s="156"/>
      <c r="L21991" s="156"/>
      <c r="M21991" s="157"/>
      <c r="N21991" s="158"/>
      <c r="O21991" s="153"/>
      <c r="P21991" s="153"/>
      <c r="Q21991" s="153"/>
      <c r="R21991" s="153"/>
      <c r="S21991" s="152"/>
      <c r="T21991" s="154"/>
    </row>
    <row r="21992" spans="8:20" x14ac:dyDescent="0.25">
      <c r="H21992" s="155"/>
      <c r="I21992" s="152"/>
      <c r="J21992" s="152"/>
      <c r="K21992" s="156"/>
      <c r="L21992" s="156"/>
      <c r="M21992" s="157"/>
      <c r="N21992" s="158"/>
      <c r="O21992" s="153"/>
      <c r="P21992" s="153"/>
      <c r="Q21992" s="153"/>
      <c r="R21992" s="153"/>
      <c r="S21992" s="152"/>
      <c r="T21992" s="154"/>
    </row>
    <row r="21993" spans="8:20" x14ac:dyDescent="0.25">
      <c r="H21993" s="155"/>
      <c r="I21993" s="152"/>
      <c r="J21993" s="152"/>
      <c r="K21993" s="156"/>
      <c r="L21993" s="156"/>
      <c r="M21993" s="157"/>
      <c r="N21993" s="158"/>
      <c r="O21993" s="153"/>
      <c r="P21993" s="153"/>
      <c r="Q21993" s="153"/>
      <c r="R21993" s="153"/>
      <c r="S21993" s="152"/>
      <c r="T21993" s="154"/>
    </row>
    <row r="21994" spans="8:20" x14ac:dyDescent="0.25">
      <c r="H21994" s="155"/>
      <c r="I21994" s="152"/>
      <c r="J21994" s="152"/>
      <c r="K21994" s="156"/>
      <c r="L21994" s="156"/>
      <c r="M21994" s="157"/>
      <c r="N21994" s="158"/>
      <c r="O21994" s="153"/>
      <c r="P21994" s="153"/>
      <c r="Q21994" s="153"/>
      <c r="R21994" s="153"/>
      <c r="S21994" s="152"/>
      <c r="T21994" s="154"/>
    </row>
    <row r="21995" spans="8:20" x14ac:dyDescent="0.25">
      <c r="H21995" s="155"/>
      <c r="I21995" s="152"/>
      <c r="J21995" s="152"/>
      <c r="K21995" s="156"/>
      <c r="L21995" s="156"/>
      <c r="M21995" s="157"/>
      <c r="N21995" s="158"/>
      <c r="O21995" s="153"/>
      <c r="P21995" s="153"/>
      <c r="Q21995" s="153"/>
      <c r="R21995" s="153"/>
      <c r="S21995" s="152"/>
      <c r="T21995" s="154"/>
    </row>
    <row r="21996" spans="8:20" x14ac:dyDescent="0.25">
      <c r="H21996" s="155"/>
      <c r="I21996" s="152"/>
      <c r="J21996" s="152"/>
      <c r="K21996" s="156"/>
      <c r="L21996" s="156"/>
      <c r="M21996" s="157"/>
      <c r="N21996" s="158"/>
      <c r="O21996" s="153"/>
      <c r="P21996" s="153"/>
      <c r="Q21996" s="153"/>
      <c r="R21996" s="153"/>
      <c r="S21996" s="152"/>
      <c r="T21996" s="154"/>
    </row>
    <row r="21997" spans="8:20" x14ac:dyDescent="0.25">
      <c r="H21997" s="155"/>
      <c r="I21997" s="152"/>
      <c r="J21997" s="152"/>
      <c r="K21997" s="156"/>
      <c r="L21997" s="156"/>
      <c r="M21997" s="157"/>
      <c r="N21997" s="158"/>
      <c r="O21997" s="153"/>
      <c r="P21997" s="153"/>
      <c r="Q21997" s="153"/>
      <c r="R21997" s="153"/>
      <c r="S21997" s="152"/>
      <c r="T21997" s="154"/>
    </row>
    <row r="21998" spans="8:20" x14ac:dyDescent="0.25">
      <c r="H21998" s="155"/>
      <c r="I21998" s="152"/>
      <c r="J21998" s="152"/>
      <c r="K21998" s="156"/>
      <c r="L21998" s="156"/>
      <c r="M21998" s="157"/>
      <c r="N21998" s="158"/>
      <c r="O21998" s="153"/>
      <c r="P21998" s="153"/>
      <c r="Q21998" s="153"/>
      <c r="R21998" s="153"/>
      <c r="S21998" s="152"/>
      <c r="T21998" s="154"/>
    </row>
    <row r="21999" spans="8:20" x14ac:dyDescent="0.25">
      <c r="H21999" s="155"/>
      <c r="I21999" s="152"/>
      <c r="J21999" s="152"/>
      <c r="K21999" s="156"/>
      <c r="L21999" s="156"/>
      <c r="M21999" s="157"/>
      <c r="N21999" s="158"/>
      <c r="O21999" s="153"/>
      <c r="P21999" s="153"/>
      <c r="Q21999" s="153"/>
      <c r="R21999" s="153"/>
      <c r="S21999" s="152"/>
      <c r="T21999" s="154"/>
    </row>
    <row r="22000" spans="8:20" x14ac:dyDescent="0.25">
      <c r="H22000" s="155"/>
      <c r="I22000" s="152"/>
      <c r="J22000" s="152"/>
      <c r="K22000" s="156"/>
      <c r="L22000" s="156"/>
      <c r="M22000" s="157"/>
      <c r="N22000" s="158"/>
      <c r="O22000" s="153"/>
      <c r="P22000" s="153"/>
      <c r="Q22000" s="153"/>
      <c r="R22000" s="153"/>
      <c r="S22000" s="152"/>
      <c r="T22000" s="154"/>
    </row>
    <row r="22001" spans="8:20" x14ac:dyDescent="0.25">
      <c r="H22001" s="155"/>
      <c r="I22001" s="152"/>
      <c r="J22001" s="152"/>
      <c r="K22001" s="156"/>
      <c r="L22001" s="156"/>
      <c r="M22001" s="157"/>
      <c r="N22001" s="158"/>
      <c r="O22001" s="153"/>
      <c r="P22001" s="153"/>
      <c r="Q22001" s="153"/>
      <c r="R22001" s="153"/>
      <c r="S22001" s="152"/>
      <c r="T22001" s="154"/>
    </row>
    <row r="22002" spans="8:20" x14ac:dyDescent="0.25">
      <c r="H22002" s="155"/>
      <c r="I22002" s="152"/>
      <c r="J22002" s="152"/>
      <c r="K22002" s="156"/>
      <c r="L22002" s="156"/>
      <c r="M22002" s="157"/>
      <c r="N22002" s="158"/>
      <c r="O22002" s="153"/>
      <c r="P22002" s="153"/>
      <c r="Q22002" s="153"/>
      <c r="R22002" s="153"/>
      <c r="S22002" s="152"/>
      <c r="T22002" s="154"/>
    </row>
    <row r="22003" spans="8:20" x14ac:dyDescent="0.25">
      <c r="H22003" s="155"/>
      <c r="I22003" s="152"/>
      <c r="J22003" s="152"/>
      <c r="K22003" s="156"/>
      <c r="L22003" s="156"/>
      <c r="M22003" s="157"/>
      <c r="N22003" s="158"/>
      <c r="O22003" s="153"/>
      <c r="P22003" s="153"/>
      <c r="Q22003" s="153"/>
      <c r="R22003" s="153"/>
      <c r="S22003" s="152"/>
      <c r="T22003" s="154"/>
    </row>
    <row r="22004" spans="8:20" x14ac:dyDescent="0.25">
      <c r="H22004" s="155"/>
      <c r="I22004" s="152"/>
      <c r="J22004" s="152"/>
      <c r="K22004" s="156"/>
      <c r="L22004" s="156"/>
      <c r="M22004" s="157"/>
      <c r="N22004" s="158"/>
      <c r="O22004" s="153"/>
      <c r="P22004" s="153"/>
      <c r="Q22004" s="153"/>
      <c r="R22004" s="153"/>
      <c r="S22004" s="152"/>
      <c r="T22004" s="154"/>
    </row>
    <row r="22005" spans="8:20" x14ac:dyDescent="0.25">
      <c r="H22005" s="155"/>
      <c r="I22005" s="152"/>
      <c r="J22005" s="152"/>
      <c r="K22005" s="156"/>
      <c r="L22005" s="156"/>
      <c r="M22005" s="157"/>
      <c r="N22005" s="158"/>
      <c r="O22005" s="153"/>
      <c r="P22005" s="153"/>
      <c r="Q22005" s="153"/>
      <c r="R22005" s="153"/>
      <c r="S22005" s="152"/>
      <c r="T22005" s="154"/>
    </row>
    <row r="22006" spans="8:20" x14ac:dyDescent="0.25">
      <c r="H22006" s="155"/>
      <c r="I22006" s="152"/>
      <c r="J22006" s="152"/>
      <c r="K22006" s="156"/>
      <c r="L22006" s="156"/>
      <c r="M22006" s="157"/>
      <c r="N22006" s="158"/>
      <c r="O22006" s="153"/>
      <c r="P22006" s="153"/>
      <c r="Q22006" s="153"/>
      <c r="R22006" s="153"/>
      <c r="S22006" s="152"/>
      <c r="T22006" s="154"/>
    </row>
    <row r="22007" spans="8:20" x14ac:dyDescent="0.25">
      <c r="H22007" s="155"/>
      <c r="I22007" s="152"/>
      <c r="J22007" s="152"/>
      <c r="K22007" s="156"/>
      <c r="L22007" s="156"/>
      <c r="M22007" s="157"/>
      <c r="N22007" s="158"/>
      <c r="O22007" s="153"/>
      <c r="P22007" s="153"/>
      <c r="Q22007" s="153"/>
      <c r="R22007" s="153"/>
      <c r="S22007" s="152"/>
      <c r="T22007" s="154"/>
    </row>
    <row r="22008" spans="8:20" x14ac:dyDescent="0.25">
      <c r="H22008" s="155"/>
      <c r="I22008" s="152"/>
      <c r="J22008" s="152"/>
      <c r="K22008" s="156"/>
      <c r="L22008" s="156"/>
      <c r="M22008" s="157"/>
      <c r="N22008" s="158"/>
      <c r="O22008" s="153"/>
      <c r="P22008" s="153"/>
      <c r="Q22008" s="153"/>
      <c r="R22008" s="153"/>
      <c r="S22008" s="152"/>
      <c r="T22008" s="154"/>
    </row>
    <row r="22009" spans="8:20" x14ac:dyDescent="0.25">
      <c r="H22009" s="155"/>
      <c r="I22009" s="152"/>
      <c r="J22009" s="152"/>
      <c r="K22009" s="156"/>
      <c r="L22009" s="156"/>
      <c r="M22009" s="157"/>
      <c r="N22009" s="158"/>
      <c r="O22009" s="153"/>
      <c r="P22009" s="153"/>
      <c r="Q22009" s="153"/>
      <c r="R22009" s="153"/>
      <c r="S22009" s="152"/>
      <c r="T22009" s="154"/>
    </row>
    <row r="22010" spans="8:20" x14ac:dyDescent="0.25">
      <c r="H22010" s="155"/>
      <c r="I22010" s="152"/>
      <c r="J22010" s="152"/>
      <c r="K22010" s="156"/>
      <c r="L22010" s="156"/>
      <c r="M22010" s="157"/>
      <c r="N22010" s="158"/>
      <c r="O22010" s="153"/>
      <c r="P22010" s="153"/>
      <c r="Q22010" s="153"/>
      <c r="R22010" s="153"/>
      <c r="S22010" s="152"/>
      <c r="T22010" s="154"/>
    </row>
    <row r="22011" spans="8:20" x14ac:dyDescent="0.25">
      <c r="H22011" s="155"/>
      <c r="I22011" s="152"/>
      <c r="J22011" s="152"/>
      <c r="K22011" s="156"/>
      <c r="L22011" s="156"/>
      <c r="M22011" s="157"/>
      <c r="N22011" s="158"/>
      <c r="O22011" s="153"/>
      <c r="P22011" s="153"/>
      <c r="Q22011" s="153"/>
      <c r="R22011" s="153"/>
      <c r="S22011" s="152"/>
      <c r="T22011" s="154"/>
    </row>
    <row r="22012" spans="8:20" x14ac:dyDescent="0.25">
      <c r="H22012" s="155"/>
      <c r="I22012" s="152"/>
      <c r="J22012" s="152"/>
      <c r="K22012" s="156"/>
      <c r="L22012" s="156"/>
      <c r="M22012" s="157"/>
      <c r="N22012" s="158"/>
      <c r="O22012" s="153"/>
      <c r="P22012" s="153"/>
      <c r="Q22012" s="153"/>
      <c r="R22012" s="153"/>
      <c r="S22012" s="152"/>
      <c r="T22012" s="154"/>
    </row>
    <row r="22013" spans="8:20" x14ac:dyDescent="0.25">
      <c r="H22013" s="155"/>
      <c r="I22013" s="152"/>
      <c r="J22013" s="152"/>
      <c r="K22013" s="156"/>
      <c r="L22013" s="156"/>
      <c r="M22013" s="157"/>
      <c r="N22013" s="158"/>
      <c r="O22013" s="153"/>
      <c r="P22013" s="153"/>
      <c r="Q22013" s="153"/>
      <c r="R22013" s="153"/>
      <c r="S22013" s="152"/>
      <c r="T22013" s="154"/>
    </row>
    <row r="22014" spans="8:20" x14ac:dyDescent="0.25">
      <c r="H22014" s="155"/>
      <c r="I22014" s="152"/>
      <c r="J22014" s="152"/>
      <c r="K22014" s="156"/>
      <c r="L22014" s="156"/>
      <c r="M22014" s="157"/>
      <c r="N22014" s="158"/>
      <c r="O22014" s="153"/>
      <c r="P22014" s="153"/>
      <c r="Q22014" s="153"/>
      <c r="R22014" s="153"/>
      <c r="S22014" s="152"/>
      <c r="T22014" s="154"/>
    </row>
    <row r="22015" spans="8:20" x14ac:dyDescent="0.25">
      <c r="H22015" s="155"/>
      <c r="I22015" s="152"/>
      <c r="J22015" s="152"/>
      <c r="K22015" s="156"/>
      <c r="L22015" s="156"/>
      <c r="M22015" s="157"/>
      <c r="N22015" s="158"/>
      <c r="O22015" s="153"/>
      <c r="P22015" s="153"/>
      <c r="Q22015" s="153"/>
      <c r="R22015" s="153"/>
      <c r="S22015" s="152"/>
      <c r="T22015" s="154"/>
    </row>
    <row r="22016" spans="8:20" x14ac:dyDescent="0.25">
      <c r="H22016" s="155"/>
      <c r="I22016" s="152"/>
      <c r="J22016" s="152"/>
      <c r="K22016" s="156"/>
      <c r="L22016" s="156"/>
      <c r="M22016" s="157"/>
      <c r="N22016" s="158"/>
      <c r="O22016" s="153"/>
      <c r="P22016" s="153"/>
      <c r="Q22016" s="153"/>
      <c r="R22016" s="153"/>
      <c r="S22016" s="152"/>
      <c r="T22016" s="154"/>
    </row>
    <row r="22017" spans="8:20" x14ac:dyDescent="0.25">
      <c r="H22017" s="155"/>
      <c r="I22017" s="152"/>
      <c r="J22017" s="152"/>
      <c r="K22017" s="156"/>
      <c r="L22017" s="156"/>
      <c r="M22017" s="157"/>
      <c r="N22017" s="158"/>
      <c r="O22017" s="153"/>
      <c r="P22017" s="153"/>
      <c r="Q22017" s="153"/>
      <c r="R22017" s="153"/>
      <c r="S22017" s="152"/>
      <c r="T22017" s="154"/>
    </row>
    <row r="22018" spans="8:20" x14ac:dyDescent="0.25">
      <c r="H22018" s="155"/>
      <c r="I22018" s="152"/>
      <c r="J22018" s="152"/>
      <c r="K22018" s="156"/>
      <c r="L22018" s="156"/>
      <c r="M22018" s="157"/>
      <c r="N22018" s="158"/>
      <c r="O22018" s="153"/>
      <c r="P22018" s="153"/>
      <c r="Q22018" s="153"/>
      <c r="R22018" s="153"/>
      <c r="S22018" s="152"/>
      <c r="T22018" s="154"/>
    </row>
    <row r="22019" spans="8:20" x14ac:dyDescent="0.25">
      <c r="H22019" s="155"/>
      <c r="I22019" s="152"/>
      <c r="J22019" s="152"/>
      <c r="K22019" s="156"/>
      <c r="L22019" s="156"/>
      <c r="M22019" s="157"/>
      <c r="N22019" s="158"/>
      <c r="O22019" s="153"/>
      <c r="P22019" s="153"/>
      <c r="Q22019" s="153"/>
      <c r="R22019" s="153"/>
      <c r="S22019" s="152"/>
      <c r="T22019" s="154"/>
    </row>
    <row r="22020" spans="8:20" x14ac:dyDescent="0.25">
      <c r="H22020" s="155"/>
      <c r="I22020" s="152"/>
      <c r="J22020" s="152"/>
      <c r="K22020" s="156"/>
      <c r="L22020" s="156"/>
      <c r="M22020" s="157"/>
      <c r="N22020" s="158"/>
      <c r="O22020" s="153"/>
      <c r="P22020" s="153"/>
      <c r="Q22020" s="153"/>
      <c r="R22020" s="153"/>
      <c r="S22020" s="152"/>
      <c r="T22020" s="154"/>
    </row>
    <row r="22021" spans="8:20" x14ac:dyDescent="0.25">
      <c r="H22021" s="155"/>
      <c r="I22021" s="152"/>
      <c r="J22021" s="152"/>
      <c r="K22021" s="156"/>
      <c r="L22021" s="156"/>
      <c r="M22021" s="157"/>
      <c r="N22021" s="158"/>
      <c r="O22021" s="153"/>
      <c r="P22021" s="153"/>
      <c r="Q22021" s="153"/>
      <c r="R22021" s="153"/>
      <c r="S22021" s="152"/>
      <c r="T22021" s="154"/>
    </row>
    <row r="22022" spans="8:20" x14ac:dyDescent="0.25">
      <c r="H22022" s="155"/>
      <c r="I22022" s="152"/>
      <c r="J22022" s="152"/>
      <c r="K22022" s="156"/>
      <c r="L22022" s="156"/>
      <c r="M22022" s="157"/>
      <c r="N22022" s="158"/>
      <c r="O22022" s="153"/>
      <c r="P22022" s="153"/>
      <c r="Q22022" s="153"/>
      <c r="R22022" s="153"/>
      <c r="S22022" s="152"/>
      <c r="T22022" s="154"/>
    </row>
    <row r="22023" spans="8:20" x14ac:dyDescent="0.25">
      <c r="H22023" s="155"/>
      <c r="I22023" s="152"/>
      <c r="J22023" s="152"/>
      <c r="K22023" s="156"/>
      <c r="L22023" s="156"/>
      <c r="M22023" s="157"/>
      <c r="N22023" s="158"/>
      <c r="O22023" s="153"/>
      <c r="P22023" s="153"/>
      <c r="Q22023" s="153"/>
      <c r="R22023" s="153"/>
      <c r="S22023" s="152"/>
      <c r="T22023" s="154"/>
    </row>
    <row r="22024" spans="8:20" x14ac:dyDescent="0.25">
      <c r="H22024" s="155"/>
      <c r="I22024" s="152"/>
      <c r="J22024" s="152"/>
      <c r="K22024" s="156"/>
      <c r="L22024" s="156"/>
      <c r="M22024" s="157"/>
      <c r="N22024" s="158"/>
      <c r="O22024" s="153"/>
      <c r="P22024" s="153"/>
      <c r="Q22024" s="153"/>
      <c r="R22024" s="153"/>
      <c r="S22024" s="152"/>
      <c r="T22024" s="154"/>
    </row>
    <row r="22025" spans="8:20" x14ac:dyDescent="0.25">
      <c r="H22025" s="155"/>
      <c r="I22025" s="152"/>
      <c r="J22025" s="152"/>
      <c r="K22025" s="156"/>
      <c r="L22025" s="156"/>
      <c r="M22025" s="157"/>
      <c r="N22025" s="158"/>
      <c r="O22025" s="153"/>
      <c r="P22025" s="153"/>
      <c r="Q22025" s="153"/>
      <c r="R22025" s="153"/>
      <c r="S22025" s="152"/>
      <c r="T22025" s="154"/>
    </row>
    <row r="22026" spans="8:20" x14ac:dyDescent="0.25">
      <c r="H22026" s="155"/>
      <c r="I22026" s="152"/>
      <c r="J22026" s="152"/>
      <c r="K22026" s="156"/>
      <c r="L22026" s="156"/>
      <c r="M22026" s="157"/>
      <c r="N22026" s="158"/>
      <c r="O22026" s="153"/>
      <c r="P22026" s="153"/>
      <c r="Q22026" s="153"/>
      <c r="R22026" s="153"/>
      <c r="S22026" s="152"/>
      <c r="T22026" s="154"/>
    </row>
    <row r="22027" spans="8:20" x14ac:dyDescent="0.25">
      <c r="H22027" s="155"/>
      <c r="I22027" s="152"/>
      <c r="J22027" s="152"/>
      <c r="K22027" s="156"/>
      <c r="L22027" s="156"/>
      <c r="M22027" s="157"/>
      <c r="N22027" s="158"/>
      <c r="O22027" s="153"/>
      <c r="P22027" s="153"/>
      <c r="Q22027" s="153"/>
      <c r="R22027" s="153"/>
      <c r="S22027" s="152"/>
      <c r="T22027" s="154"/>
    </row>
    <row r="22028" spans="8:20" x14ac:dyDescent="0.25">
      <c r="H22028" s="155"/>
      <c r="I22028" s="152"/>
      <c r="J22028" s="152"/>
      <c r="K22028" s="156"/>
      <c r="L22028" s="156"/>
      <c r="M22028" s="157"/>
      <c r="N22028" s="158"/>
      <c r="O22028" s="153"/>
      <c r="P22028" s="153"/>
      <c r="Q22028" s="153"/>
      <c r="R22028" s="153"/>
      <c r="S22028" s="152"/>
      <c r="T22028" s="154"/>
    </row>
    <row r="22029" spans="8:20" x14ac:dyDescent="0.25">
      <c r="H22029" s="155"/>
      <c r="I22029" s="152"/>
      <c r="J22029" s="152"/>
      <c r="K22029" s="156"/>
      <c r="L22029" s="156"/>
      <c r="M22029" s="157"/>
      <c r="N22029" s="158"/>
      <c r="O22029" s="153"/>
      <c r="P22029" s="153"/>
      <c r="Q22029" s="153"/>
      <c r="R22029" s="153"/>
      <c r="S22029" s="152"/>
      <c r="T22029" s="154"/>
    </row>
    <row r="22030" spans="8:20" x14ac:dyDescent="0.25">
      <c r="H22030" s="155"/>
      <c r="I22030" s="152"/>
      <c r="J22030" s="152"/>
      <c r="K22030" s="156"/>
      <c r="L22030" s="156"/>
      <c r="M22030" s="157"/>
      <c r="N22030" s="158"/>
      <c r="O22030" s="153"/>
      <c r="P22030" s="153"/>
      <c r="Q22030" s="153"/>
      <c r="R22030" s="153"/>
      <c r="S22030" s="152"/>
      <c r="T22030" s="154"/>
    </row>
    <row r="22031" spans="8:20" x14ac:dyDescent="0.25">
      <c r="H22031" s="155"/>
      <c r="I22031" s="152"/>
      <c r="J22031" s="152"/>
      <c r="K22031" s="156"/>
      <c r="L22031" s="156"/>
      <c r="M22031" s="157"/>
      <c r="N22031" s="158"/>
      <c r="O22031" s="153"/>
      <c r="P22031" s="153"/>
      <c r="Q22031" s="153"/>
      <c r="R22031" s="153"/>
      <c r="S22031" s="152"/>
      <c r="T22031" s="154"/>
    </row>
    <row r="22032" spans="8:20" x14ac:dyDescent="0.25">
      <c r="H22032" s="155"/>
      <c r="I22032" s="152"/>
      <c r="J22032" s="152"/>
      <c r="K22032" s="156"/>
      <c r="L22032" s="156"/>
      <c r="M22032" s="157"/>
      <c r="N22032" s="158"/>
      <c r="O22032" s="153"/>
      <c r="P22032" s="153"/>
      <c r="Q22032" s="153"/>
      <c r="R22032" s="153"/>
      <c r="S22032" s="152"/>
      <c r="T22032" s="154"/>
    </row>
    <row r="22033" spans="8:20" x14ac:dyDescent="0.25">
      <c r="H22033" s="155"/>
      <c r="I22033" s="152"/>
      <c r="J22033" s="152"/>
      <c r="K22033" s="156"/>
      <c r="L22033" s="156"/>
      <c r="M22033" s="157"/>
      <c r="N22033" s="158"/>
      <c r="O22033" s="153"/>
      <c r="P22033" s="153"/>
      <c r="Q22033" s="153"/>
      <c r="R22033" s="153"/>
      <c r="S22033" s="152"/>
      <c r="T22033" s="154"/>
    </row>
    <row r="22034" spans="8:20" x14ac:dyDescent="0.25">
      <c r="H22034" s="155"/>
      <c r="I22034" s="152"/>
      <c r="J22034" s="152"/>
      <c r="K22034" s="156"/>
      <c r="L22034" s="156"/>
      <c r="M22034" s="157"/>
      <c r="N22034" s="158"/>
      <c r="O22034" s="153"/>
      <c r="P22034" s="153"/>
      <c r="Q22034" s="153"/>
      <c r="R22034" s="153"/>
      <c r="S22034" s="152"/>
      <c r="T22034" s="154"/>
    </row>
    <row r="22035" spans="8:20" x14ac:dyDescent="0.25">
      <c r="H22035" s="155"/>
      <c r="I22035" s="152"/>
      <c r="J22035" s="152"/>
      <c r="K22035" s="156"/>
      <c r="L22035" s="156"/>
      <c r="M22035" s="157"/>
      <c r="N22035" s="158"/>
      <c r="O22035" s="153"/>
      <c r="P22035" s="153"/>
      <c r="Q22035" s="153"/>
      <c r="R22035" s="153"/>
      <c r="S22035" s="152"/>
      <c r="T22035" s="154"/>
    </row>
    <row r="22036" spans="8:20" x14ac:dyDescent="0.25">
      <c r="H22036" s="155"/>
      <c r="I22036" s="152"/>
      <c r="J22036" s="152"/>
      <c r="K22036" s="156"/>
      <c r="L22036" s="156"/>
      <c r="M22036" s="157"/>
      <c r="N22036" s="158"/>
      <c r="O22036" s="153"/>
      <c r="P22036" s="153"/>
      <c r="Q22036" s="153"/>
      <c r="R22036" s="153"/>
      <c r="S22036" s="152"/>
      <c r="T22036" s="154"/>
    </row>
    <row r="22037" spans="8:20" x14ac:dyDescent="0.25">
      <c r="H22037" s="155"/>
      <c r="I22037" s="152"/>
      <c r="J22037" s="152"/>
      <c r="K22037" s="156"/>
      <c r="L22037" s="156"/>
      <c r="M22037" s="157"/>
      <c r="N22037" s="158"/>
      <c r="O22037" s="153"/>
      <c r="P22037" s="153"/>
      <c r="Q22037" s="153"/>
      <c r="R22037" s="153"/>
      <c r="S22037" s="152"/>
      <c r="T22037" s="154"/>
    </row>
    <row r="22038" spans="8:20" x14ac:dyDescent="0.25">
      <c r="H22038" s="155"/>
      <c r="I22038" s="152"/>
      <c r="J22038" s="152"/>
      <c r="K22038" s="156"/>
      <c r="L22038" s="156"/>
      <c r="M22038" s="157"/>
      <c r="N22038" s="158"/>
      <c r="O22038" s="153"/>
      <c r="P22038" s="153"/>
      <c r="Q22038" s="153"/>
      <c r="R22038" s="153"/>
      <c r="S22038" s="152"/>
      <c r="T22038" s="154"/>
    </row>
    <row r="22039" spans="8:20" x14ac:dyDescent="0.25">
      <c r="H22039" s="155"/>
      <c r="I22039" s="152"/>
      <c r="J22039" s="152"/>
      <c r="K22039" s="156"/>
      <c r="L22039" s="156"/>
      <c r="M22039" s="157"/>
      <c r="N22039" s="158"/>
      <c r="O22039" s="153"/>
      <c r="P22039" s="153"/>
      <c r="Q22039" s="153"/>
      <c r="R22039" s="153"/>
      <c r="S22039" s="152"/>
      <c r="T22039" s="154"/>
    </row>
    <row r="22040" spans="8:20" x14ac:dyDescent="0.25">
      <c r="H22040" s="155"/>
      <c r="I22040" s="152"/>
      <c r="J22040" s="152"/>
      <c r="K22040" s="156"/>
      <c r="L22040" s="156"/>
      <c r="M22040" s="157"/>
      <c r="N22040" s="158"/>
      <c r="O22040" s="153"/>
      <c r="P22040" s="153"/>
      <c r="Q22040" s="153"/>
      <c r="R22040" s="153"/>
      <c r="S22040" s="152"/>
      <c r="T22040" s="154"/>
    </row>
    <row r="22041" spans="8:20" x14ac:dyDescent="0.25">
      <c r="H22041" s="155"/>
      <c r="I22041" s="152"/>
      <c r="J22041" s="152"/>
      <c r="K22041" s="156"/>
      <c r="L22041" s="156"/>
      <c r="M22041" s="157"/>
      <c r="N22041" s="158"/>
      <c r="O22041" s="153"/>
      <c r="P22041" s="153"/>
      <c r="Q22041" s="153"/>
      <c r="R22041" s="153"/>
      <c r="S22041" s="152"/>
      <c r="T22041" s="154"/>
    </row>
    <row r="22042" spans="8:20" x14ac:dyDescent="0.25">
      <c r="H22042" s="155"/>
      <c r="I22042" s="152"/>
      <c r="J22042" s="152"/>
      <c r="K22042" s="156"/>
      <c r="L22042" s="156"/>
      <c r="M22042" s="157"/>
      <c r="N22042" s="158"/>
      <c r="O22042" s="153"/>
      <c r="P22042" s="153"/>
      <c r="Q22042" s="153"/>
      <c r="R22042" s="153"/>
      <c r="S22042" s="152"/>
      <c r="T22042" s="154"/>
    </row>
    <row r="22043" spans="8:20" x14ac:dyDescent="0.25">
      <c r="H22043" s="155"/>
      <c r="I22043" s="152"/>
      <c r="J22043" s="152"/>
      <c r="K22043" s="156"/>
      <c r="L22043" s="156"/>
      <c r="M22043" s="157"/>
      <c r="N22043" s="158"/>
      <c r="O22043" s="153"/>
      <c r="P22043" s="153"/>
      <c r="Q22043" s="153"/>
      <c r="R22043" s="153"/>
      <c r="S22043" s="152"/>
      <c r="T22043" s="154"/>
    </row>
    <row r="22044" spans="8:20" x14ac:dyDescent="0.25">
      <c r="H22044" s="155"/>
      <c r="I22044" s="152"/>
      <c r="J22044" s="152"/>
      <c r="K22044" s="156"/>
      <c r="L22044" s="156"/>
      <c r="M22044" s="157"/>
      <c r="N22044" s="158"/>
      <c r="O22044" s="153"/>
      <c r="P22044" s="153"/>
      <c r="Q22044" s="153"/>
      <c r="R22044" s="153"/>
      <c r="S22044" s="152"/>
      <c r="T22044" s="154"/>
    </row>
    <row r="22045" spans="8:20" x14ac:dyDescent="0.25">
      <c r="H22045" s="155"/>
      <c r="I22045" s="152"/>
      <c r="J22045" s="152"/>
      <c r="K22045" s="156"/>
      <c r="L22045" s="156"/>
      <c r="M22045" s="157"/>
      <c r="N22045" s="158"/>
      <c r="O22045" s="153"/>
      <c r="P22045" s="153"/>
      <c r="Q22045" s="153"/>
      <c r="R22045" s="153"/>
      <c r="S22045" s="152"/>
      <c r="T22045" s="154"/>
    </row>
    <row r="22046" spans="8:20" x14ac:dyDescent="0.25">
      <c r="H22046" s="155"/>
      <c r="I22046" s="152"/>
      <c r="J22046" s="152"/>
      <c r="K22046" s="156"/>
      <c r="L22046" s="156"/>
      <c r="M22046" s="157"/>
      <c r="N22046" s="158"/>
      <c r="O22046" s="153"/>
      <c r="P22046" s="153"/>
      <c r="Q22046" s="153"/>
      <c r="R22046" s="153"/>
      <c r="S22046" s="152"/>
      <c r="T22046" s="154"/>
    </row>
    <row r="22047" spans="8:20" x14ac:dyDescent="0.25">
      <c r="H22047" s="155"/>
      <c r="I22047" s="152"/>
      <c r="J22047" s="152"/>
      <c r="K22047" s="156"/>
      <c r="L22047" s="156"/>
      <c r="M22047" s="157"/>
      <c r="N22047" s="158"/>
      <c r="O22047" s="153"/>
      <c r="P22047" s="153"/>
      <c r="Q22047" s="153"/>
      <c r="R22047" s="153"/>
      <c r="S22047" s="152"/>
      <c r="T22047" s="154"/>
    </row>
    <row r="22048" spans="8:20" x14ac:dyDescent="0.25">
      <c r="H22048" s="155"/>
      <c r="I22048" s="152"/>
      <c r="J22048" s="152"/>
      <c r="K22048" s="156"/>
      <c r="L22048" s="156"/>
      <c r="M22048" s="157"/>
      <c r="N22048" s="158"/>
      <c r="O22048" s="153"/>
      <c r="P22048" s="153"/>
      <c r="Q22048" s="153"/>
      <c r="R22048" s="153"/>
      <c r="S22048" s="152"/>
      <c r="T22048" s="154"/>
    </row>
    <row r="22049" spans="8:20" x14ac:dyDescent="0.25">
      <c r="H22049" s="155"/>
      <c r="I22049" s="152"/>
      <c r="J22049" s="152"/>
      <c r="K22049" s="156"/>
      <c r="L22049" s="156"/>
      <c r="M22049" s="157"/>
      <c r="N22049" s="158"/>
      <c r="O22049" s="153"/>
      <c r="P22049" s="153"/>
      <c r="Q22049" s="153"/>
      <c r="R22049" s="153"/>
      <c r="S22049" s="152"/>
      <c r="T22049" s="154"/>
    </row>
    <row r="22050" spans="8:20" x14ac:dyDescent="0.25">
      <c r="H22050" s="155"/>
      <c r="I22050" s="152"/>
      <c r="J22050" s="152"/>
      <c r="K22050" s="156"/>
      <c r="L22050" s="156"/>
      <c r="M22050" s="157"/>
      <c r="N22050" s="158"/>
      <c r="O22050" s="153"/>
      <c r="P22050" s="153"/>
      <c r="Q22050" s="153"/>
      <c r="R22050" s="153"/>
      <c r="S22050" s="152"/>
      <c r="T22050" s="154"/>
    </row>
    <row r="22051" spans="8:20" x14ac:dyDescent="0.25">
      <c r="H22051" s="155"/>
      <c r="I22051" s="152"/>
      <c r="J22051" s="152"/>
      <c r="K22051" s="156"/>
      <c r="L22051" s="156"/>
      <c r="M22051" s="157"/>
      <c r="N22051" s="158"/>
      <c r="O22051" s="153"/>
      <c r="P22051" s="153"/>
      <c r="Q22051" s="153"/>
      <c r="R22051" s="153"/>
      <c r="S22051" s="152"/>
      <c r="T22051" s="154"/>
    </row>
    <row r="22052" spans="8:20" x14ac:dyDescent="0.25">
      <c r="H22052" s="155"/>
      <c r="I22052" s="152"/>
      <c r="J22052" s="152"/>
      <c r="K22052" s="156"/>
      <c r="L22052" s="156"/>
      <c r="M22052" s="157"/>
      <c r="N22052" s="158"/>
      <c r="O22052" s="153"/>
      <c r="P22052" s="153"/>
      <c r="Q22052" s="153"/>
      <c r="R22052" s="153"/>
      <c r="S22052" s="152"/>
      <c r="T22052" s="154"/>
    </row>
    <row r="22053" spans="8:20" x14ac:dyDescent="0.25">
      <c r="H22053" s="155"/>
      <c r="I22053" s="152"/>
      <c r="J22053" s="152"/>
      <c r="K22053" s="156"/>
      <c r="L22053" s="156"/>
      <c r="M22053" s="157"/>
      <c r="N22053" s="158"/>
      <c r="O22053" s="153"/>
      <c r="P22053" s="153"/>
      <c r="Q22053" s="153"/>
      <c r="R22053" s="153"/>
      <c r="S22053" s="152"/>
      <c r="T22053" s="154"/>
    </row>
    <row r="22054" spans="8:20" x14ac:dyDescent="0.25">
      <c r="H22054" s="155"/>
      <c r="I22054" s="152"/>
      <c r="J22054" s="152"/>
      <c r="K22054" s="156"/>
      <c r="L22054" s="156"/>
      <c r="M22054" s="157"/>
      <c r="N22054" s="158"/>
      <c r="O22054" s="153"/>
      <c r="P22054" s="153"/>
      <c r="Q22054" s="153"/>
      <c r="R22054" s="153"/>
      <c r="S22054" s="152"/>
      <c r="T22054" s="154"/>
    </row>
    <row r="22055" spans="8:20" x14ac:dyDescent="0.25">
      <c r="H22055" s="155"/>
      <c r="I22055" s="152"/>
      <c r="J22055" s="152"/>
      <c r="K22055" s="156"/>
      <c r="L22055" s="156"/>
      <c r="M22055" s="157"/>
      <c r="N22055" s="158"/>
      <c r="O22055" s="153"/>
      <c r="P22055" s="153"/>
      <c r="Q22055" s="153"/>
      <c r="R22055" s="153"/>
      <c r="S22055" s="152"/>
      <c r="T22055" s="154"/>
    </row>
    <row r="22056" spans="8:20" x14ac:dyDescent="0.25">
      <c r="H22056" s="155"/>
      <c r="I22056" s="152"/>
      <c r="J22056" s="152"/>
      <c r="K22056" s="156"/>
      <c r="L22056" s="156"/>
      <c r="M22056" s="157"/>
      <c r="N22056" s="158"/>
      <c r="O22056" s="153"/>
      <c r="P22056" s="153"/>
      <c r="Q22056" s="153"/>
      <c r="R22056" s="153"/>
      <c r="S22056" s="152"/>
      <c r="T22056" s="154"/>
    </row>
    <row r="22057" spans="8:20" x14ac:dyDescent="0.25">
      <c r="H22057" s="155"/>
      <c r="I22057" s="152"/>
      <c r="J22057" s="152"/>
      <c r="K22057" s="156"/>
      <c r="L22057" s="156"/>
      <c r="M22057" s="157"/>
      <c r="N22057" s="158"/>
      <c r="O22057" s="153"/>
      <c r="P22057" s="153"/>
      <c r="Q22057" s="153"/>
      <c r="R22057" s="153"/>
      <c r="S22057" s="152"/>
      <c r="T22057" s="154"/>
    </row>
    <row r="22058" spans="8:20" x14ac:dyDescent="0.25">
      <c r="H22058" s="155"/>
      <c r="I22058" s="152"/>
      <c r="J22058" s="152"/>
      <c r="K22058" s="156"/>
      <c r="L22058" s="156"/>
      <c r="M22058" s="157"/>
      <c r="N22058" s="158"/>
      <c r="O22058" s="153"/>
      <c r="P22058" s="153"/>
      <c r="Q22058" s="153"/>
      <c r="R22058" s="153"/>
      <c r="S22058" s="152"/>
      <c r="T22058" s="154"/>
    </row>
    <row r="22059" spans="8:20" x14ac:dyDescent="0.25">
      <c r="H22059" s="155"/>
      <c r="I22059" s="152"/>
      <c r="J22059" s="152"/>
      <c r="K22059" s="156"/>
      <c r="L22059" s="156"/>
      <c r="M22059" s="157"/>
      <c r="N22059" s="158"/>
      <c r="O22059" s="153"/>
      <c r="P22059" s="153"/>
      <c r="Q22059" s="153"/>
      <c r="R22059" s="153"/>
      <c r="S22059" s="152"/>
      <c r="T22059" s="154"/>
    </row>
    <row r="22060" spans="8:20" x14ac:dyDescent="0.25">
      <c r="H22060" s="155"/>
      <c r="I22060" s="152"/>
      <c r="J22060" s="152"/>
      <c r="K22060" s="156"/>
      <c r="L22060" s="156"/>
      <c r="M22060" s="157"/>
      <c r="N22060" s="158"/>
      <c r="O22060" s="153"/>
      <c r="P22060" s="153"/>
      <c r="Q22060" s="153"/>
      <c r="R22060" s="153"/>
      <c r="S22060" s="152"/>
      <c r="T22060" s="154"/>
    </row>
    <row r="22061" spans="8:20" x14ac:dyDescent="0.25">
      <c r="H22061" s="155"/>
      <c r="I22061" s="152"/>
      <c r="J22061" s="152"/>
      <c r="K22061" s="156"/>
      <c r="L22061" s="156"/>
      <c r="M22061" s="157"/>
      <c r="N22061" s="158"/>
      <c r="O22061" s="153"/>
      <c r="P22061" s="153"/>
      <c r="Q22061" s="153"/>
      <c r="R22061" s="153"/>
      <c r="S22061" s="152"/>
      <c r="T22061" s="154"/>
    </row>
    <row r="22062" spans="8:20" x14ac:dyDescent="0.25">
      <c r="H22062" s="155"/>
      <c r="I22062" s="152"/>
      <c r="J22062" s="152"/>
      <c r="K22062" s="156"/>
      <c r="L22062" s="156"/>
      <c r="M22062" s="157"/>
      <c r="N22062" s="158"/>
      <c r="O22062" s="153"/>
      <c r="P22062" s="153"/>
      <c r="Q22062" s="153"/>
      <c r="R22062" s="153"/>
      <c r="S22062" s="152"/>
      <c r="T22062" s="154"/>
    </row>
    <row r="22063" spans="8:20" x14ac:dyDescent="0.25">
      <c r="H22063" s="155"/>
      <c r="I22063" s="152"/>
      <c r="J22063" s="152"/>
      <c r="K22063" s="156"/>
      <c r="L22063" s="156"/>
      <c r="M22063" s="157"/>
      <c r="N22063" s="158"/>
      <c r="O22063" s="153"/>
      <c r="P22063" s="153"/>
      <c r="Q22063" s="153"/>
      <c r="R22063" s="153"/>
      <c r="S22063" s="152"/>
      <c r="T22063" s="154"/>
    </row>
    <row r="22064" spans="8:20" x14ac:dyDescent="0.25">
      <c r="H22064" s="155"/>
      <c r="I22064" s="152"/>
      <c r="J22064" s="152"/>
      <c r="K22064" s="156"/>
      <c r="L22064" s="156"/>
      <c r="M22064" s="157"/>
      <c r="N22064" s="158"/>
      <c r="O22064" s="153"/>
      <c r="P22064" s="153"/>
      <c r="Q22064" s="153"/>
      <c r="R22064" s="153"/>
      <c r="S22064" s="152"/>
      <c r="T22064" s="154"/>
    </row>
    <row r="22065" spans="8:20" x14ac:dyDescent="0.25">
      <c r="H22065" s="155"/>
      <c r="I22065" s="152"/>
      <c r="J22065" s="152"/>
      <c r="K22065" s="156"/>
      <c r="L22065" s="156"/>
      <c r="M22065" s="157"/>
      <c r="N22065" s="158"/>
      <c r="O22065" s="153"/>
      <c r="P22065" s="153"/>
      <c r="Q22065" s="153"/>
      <c r="R22065" s="153"/>
      <c r="S22065" s="152"/>
      <c r="T22065" s="154"/>
    </row>
    <row r="22066" spans="8:20" x14ac:dyDescent="0.25">
      <c r="H22066" s="155"/>
      <c r="I22066" s="152"/>
      <c r="J22066" s="152"/>
      <c r="K22066" s="156"/>
      <c r="L22066" s="156"/>
      <c r="M22066" s="157"/>
      <c r="N22066" s="158"/>
      <c r="O22066" s="153"/>
      <c r="P22066" s="153"/>
      <c r="Q22066" s="153"/>
      <c r="R22066" s="153"/>
      <c r="S22066" s="152"/>
      <c r="T22066" s="154"/>
    </row>
    <row r="22067" spans="8:20" x14ac:dyDescent="0.25">
      <c r="H22067" s="155"/>
      <c r="I22067" s="152"/>
      <c r="J22067" s="152"/>
      <c r="K22067" s="156"/>
      <c r="L22067" s="156"/>
      <c r="M22067" s="157"/>
      <c r="N22067" s="158"/>
      <c r="O22067" s="153"/>
      <c r="P22067" s="153"/>
      <c r="Q22067" s="153"/>
      <c r="R22067" s="153"/>
      <c r="S22067" s="152"/>
      <c r="T22067" s="154"/>
    </row>
    <row r="22068" spans="8:20" x14ac:dyDescent="0.25">
      <c r="H22068" s="155"/>
      <c r="I22068" s="152"/>
      <c r="J22068" s="152"/>
      <c r="K22068" s="156"/>
      <c r="L22068" s="156"/>
      <c r="M22068" s="157"/>
      <c r="N22068" s="158"/>
      <c r="O22068" s="153"/>
      <c r="P22068" s="153"/>
      <c r="Q22068" s="153"/>
      <c r="R22068" s="153"/>
      <c r="S22068" s="152"/>
      <c r="T22068" s="154"/>
    </row>
    <row r="22069" spans="8:20" x14ac:dyDescent="0.25">
      <c r="H22069" s="155"/>
      <c r="I22069" s="152"/>
      <c r="J22069" s="152"/>
      <c r="K22069" s="156"/>
      <c r="L22069" s="156"/>
      <c r="M22069" s="157"/>
      <c r="N22069" s="158"/>
      <c r="O22069" s="153"/>
      <c r="P22069" s="153"/>
      <c r="Q22069" s="153"/>
      <c r="R22069" s="153"/>
      <c r="S22069" s="152"/>
      <c r="T22069" s="154"/>
    </row>
    <row r="22070" spans="8:20" x14ac:dyDescent="0.25">
      <c r="H22070" s="155"/>
      <c r="I22070" s="152"/>
      <c r="J22070" s="152"/>
      <c r="K22070" s="156"/>
      <c r="L22070" s="156"/>
      <c r="M22070" s="157"/>
      <c r="N22070" s="158"/>
      <c r="O22070" s="153"/>
      <c r="P22070" s="153"/>
      <c r="Q22070" s="153"/>
      <c r="R22070" s="153"/>
      <c r="S22070" s="152"/>
      <c r="T22070" s="154"/>
    </row>
    <row r="22071" spans="8:20" x14ac:dyDescent="0.25">
      <c r="H22071" s="155"/>
      <c r="I22071" s="152"/>
      <c r="J22071" s="152"/>
      <c r="K22071" s="156"/>
      <c r="L22071" s="156"/>
      <c r="M22071" s="157"/>
      <c r="N22071" s="158"/>
      <c r="O22071" s="153"/>
      <c r="P22071" s="153"/>
      <c r="Q22071" s="153"/>
      <c r="R22071" s="153"/>
      <c r="S22071" s="152"/>
      <c r="T22071" s="154"/>
    </row>
    <row r="22072" spans="8:20" x14ac:dyDescent="0.25">
      <c r="H22072" s="155"/>
      <c r="I22072" s="152"/>
      <c r="J22072" s="152"/>
      <c r="K22072" s="156"/>
      <c r="L22072" s="156"/>
      <c r="M22072" s="157"/>
      <c r="N22072" s="158"/>
      <c r="O22072" s="153"/>
      <c r="P22072" s="153"/>
      <c r="Q22072" s="153"/>
      <c r="R22072" s="153"/>
      <c r="S22072" s="152"/>
      <c r="T22072" s="154"/>
    </row>
    <row r="22073" spans="8:20" x14ac:dyDescent="0.25">
      <c r="H22073" s="155"/>
      <c r="I22073" s="152"/>
      <c r="J22073" s="152"/>
      <c r="K22073" s="156"/>
      <c r="L22073" s="156"/>
      <c r="M22073" s="157"/>
      <c r="N22073" s="158"/>
      <c r="O22073" s="153"/>
      <c r="P22073" s="153"/>
      <c r="Q22073" s="153"/>
      <c r="R22073" s="153"/>
      <c r="S22073" s="152"/>
      <c r="T22073" s="154"/>
    </row>
    <row r="22074" spans="8:20" x14ac:dyDescent="0.25">
      <c r="H22074" s="155"/>
      <c r="I22074" s="152"/>
      <c r="J22074" s="152"/>
      <c r="K22074" s="156"/>
      <c r="L22074" s="156"/>
      <c r="M22074" s="157"/>
      <c r="N22074" s="158"/>
      <c r="O22074" s="153"/>
      <c r="P22074" s="153"/>
      <c r="Q22074" s="153"/>
      <c r="R22074" s="153"/>
      <c r="S22074" s="152"/>
      <c r="T22074" s="154"/>
    </row>
    <row r="22075" spans="8:20" x14ac:dyDescent="0.25">
      <c r="H22075" s="155"/>
      <c r="I22075" s="152"/>
      <c r="J22075" s="152"/>
      <c r="K22075" s="156"/>
      <c r="L22075" s="156"/>
      <c r="M22075" s="157"/>
      <c r="N22075" s="158"/>
      <c r="O22075" s="153"/>
      <c r="P22075" s="153"/>
      <c r="Q22075" s="153"/>
      <c r="R22075" s="153"/>
      <c r="S22075" s="152"/>
      <c r="T22075" s="154"/>
    </row>
    <row r="22076" spans="8:20" x14ac:dyDescent="0.25">
      <c r="H22076" s="155"/>
      <c r="I22076" s="152"/>
      <c r="J22076" s="152"/>
      <c r="K22076" s="156"/>
      <c r="L22076" s="156"/>
      <c r="M22076" s="157"/>
      <c r="N22076" s="158"/>
      <c r="O22076" s="153"/>
      <c r="P22076" s="153"/>
      <c r="Q22076" s="153"/>
      <c r="R22076" s="153"/>
      <c r="S22076" s="152"/>
      <c r="T22076" s="154"/>
    </row>
    <row r="22077" spans="8:20" x14ac:dyDescent="0.25">
      <c r="H22077" s="155"/>
      <c r="I22077" s="152"/>
      <c r="J22077" s="152"/>
      <c r="K22077" s="156"/>
      <c r="L22077" s="156"/>
      <c r="M22077" s="157"/>
      <c r="N22077" s="158"/>
      <c r="O22077" s="153"/>
      <c r="P22077" s="153"/>
      <c r="Q22077" s="153"/>
      <c r="R22077" s="153"/>
      <c r="S22077" s="152"/>
      <c r="T22077" s="154"/>
    </row>
    <row r="22078" spans="8:20" x14ac:dyDescent="0.25">
      <c r="H22078" s="155"/>
      <c r="I22078" s="152"/>
      <c r="J22078" s="152"/>
      <c r="K22078" s="156"/>
      <c r="L22078" s="156"/>
      <c r="M22078" s="157"/>
      <c r="N22078" s="158"/>
      <c r="O22078" s="153"/>
      <c r="P22078" s="153"/>
      <c r="Q22078" s="153"/>
      <c r="R22078" s="153"/>
      <c r="S22078" s="152"/>
      <c r="T22078" s="154"/>
    </row>
    <row r="22079" spans="8:20" x14ac:dyDescent="0.25">
      <c r="H22079" s="155"/>
      <c r="I22079" s="152"/>
      <c r="J22079" s="152"/>
      <c r="K22079" s="156"/>
      <c r="L22079" s="156"/>
      <c r="M22079" s="157"/>
      <c r="N22079" s="158"/>
      <c r="O22079" s="153"/>
      <c r="P22079" s="153"/>
      <c r="Q22079" s="153"/>
      <c r="R22079" s="153"/>
      <c r="S22079" s="152"/>
      <c r="T22079" s="154"/>
    </row>
    <row r="22080" spans="8:20" x14ac:dyDescent="0.25">
      <c r="H22080" s="155"/>
      <c r="I22080" s="152"/>
      <c r="J22080" s="152"/>
      <c r="K22080" s="156"/>
      <c r="L22080" s="156"/>
      <c r="M22080" s="157"/>
      <c r="N22080" s="158"/>
      <c r="O22080" s="153"/>
      <c r="P22080" s="153"/>
      <c r="Q22080" s="153"/>
      <c r="R22080" s="153"/>
      <c r="S22080" s="152"/>
      <c r="T22080" s="154"/>
    </row>
    <row r="22081" spans="8:20" x14ac:dyDescent="0.25">
      <c r="H22081" s="155"/>
      <c r="I22081" s="152"/>
      <c r="J22081" s="152"/>
      <c r="K22081" s="156"/>
      <c r="L22081" s="156"/>
      <c r="M22081" s="157"/>
      <c r="N22081" s="158"/>
      <c r="O22081" s="153"/>
      <c r="P22081" s="153"/>
      <c r="Q22081" s="153"/>
      <c r="R22081" s="153"/>
      <c r="S22081" s="152"/>
      <c r="T22081" s="154"/>
    </row>
    <row r="22082" spans="8:20" x14ac:dyDescent="0.25">
      <c r="H22082" s="155"/>
      <c r="I22082" s="152"/>
      <c r="J22082" s="152"/>
      <c r="K22082" s="156"/>
      <c r="L22082" s="156"/>
      <c r="M22082" s="157"/>
      <c r="N22082" s="158"/>
      <c r="O22082" s="153"/>
      <c r="P22082" s="153"/>
      <c r="Q22082" s="153"/>
      <c r="R22082" s="153"/>
      <c r="S22082" s="152"/>
      <c r="T22082" s="154"/>
    </row>
    <row r="22083" spans="8:20" x14ac:dyDescent="0.25">
      <c r="H22083" s="155"/>
      <c r="I22083" s="152"/>
      <c r="J22083" s="152"/>
      <c r="K22083" s="156"/>
      <c r="L22083" s="156"/>
      <c r="M22083" s="157"/>
      <c r="N22083" s="158"/>
      <c r="O22083" s="153"/>
      <c r="P22083" s="153"/>
      <c r="Q22083" s="153"/>
      <c r="R22083" s="153"/>
      <c r="S22083" s="152"/>
      <c r="T22083" s="154"/>
    </row>
    <row r="22084" spans="8:20" x14ac:dyDescent="0.25">
      <c r="H22084" s="155"/>
      <c r="I22084" s="152"/>
      <c r="J22084" s="152"/>
      <c r="K22084" s="156"/>
      <c r="L22084" s="156"/>
      <c r="M22084" s="157"/>
      <c r="N22084" s="158"/>
      <c r="O22084" s="153"/>
      <c r="P22084" s="153"/>
      <c r="Q22084" s="153"/>
      <c r="R22084" s="153"/>
      <c r="S22084" s="152"/>
      <c r="T22084" s="154"/>
    </row>
    <row r="22085" spans="8:20" x14ac:dyDescent="0.25">
      <c r="H22085" s="155"/>
      <c r="I22085" s="152"/>
      <c r="J22085" s="152"/>
      <c r="K22085" s="156"/>
      <c r="L22085" s="156"/>
      <c r="M22085" s="157"/>
      <c r="N22085" s="158"/>
      <c r="O22085" s="153"/>
      <c r="P22085" s="153"/>
      <c r="Q22085" s="153"/>
      <c r="R22085" s="153"/>
      <c r="S22085" s="152"/>
      <c r="T22085" s="154"/>
    </row>
    <row r="22086" spans="8:20" x14ac:dyDescent="0.25">
      <c r="H22086" s="155"/>
      <c r="I22086" s="152"/>
      <c r="J22086" s="152"/>
      <c r="K22086" s="156"/>
      <c r="L22086" s="156"/>
      <c r="M22086" s="157"/>
      <c r="N22086" s="158"/>
      <c r="O22086" s="153"/>
      <c r="P22086" s="153"/>
      <c r="Q22086" s="153"/>
      <c r="R22086" s="153"/>
      <c r="S22086" s="152"/>
      <c r="T22086" s="154"/>
    </row>
    <row r="22087" spans="8:20" x14ac:dyDescent="0.25">
      <c r="H22087" s="155"/>
      <c r="I22087" s="152"/>
      <c r="J22087" s="152"/>
      <c r="K22087" s="156"/>
      <c r="L22087" s="156"/>
      <c r="M22087" s="157"/>
      <c r="N22087" s="158"/>
      <c r="O22087" s="153"/>
      <c r="P22087" s="153"/>
      <c r="Q22087" s="153"/>
      <c r="R22087" s="153"/>
      <c r="S22087" s="152"/>
      <c r="T22087" s="154"/>
    </row>
    <row r="22088" spans="8:20" x14ac:dyDescent="0.25">
      <c r="H22088" s="155"/>
      <c r="I22088" s="152"/>
      <c r="J22088" s="152"/>
      <c r="K22088" s="156"/>
      <c r="L22088" s="156"/>
      <c r="M22088" s="157"/>
      <c r="N22088" s="158"/>
      <c r="O22088" s="153"/>
      <c r="P22088" s="153"/>
      <c r="Q22088" s="153"/>
      <c r="R22088" s="153"/>
      <c r="S22088" s="152"/>
      <c r="T22088" s="154"/>
    </row>
    <row r="22089" spans="8:20" x14ac:dyDescent="0.25">
      <c r="H22089" s="155"/>
      <c r="I22089" s="152"/>
      <c r="J22089" s="152"/>
      <c r="K22089" s="156"/>
      <c r="L22089" s="156"/>
      <c r="M22089" s="157"/>
      <c r="N22089" s="158"/>
      <c r="O22089" s="153"/>
      <c r="P22089" s="153"/>
      <c r="Q22089" s="153"/>
      <c r="R22089" s="153"/>
      <c r="S22089" s="152"/>
      <c r="T22089" s="154"/>
    </row>
    <row r="22090" spans="8:20" x14ac:dyDescent="0.25">
      <c r="H22090" s="155"/>
      <c r="I22090" s="152"/>
      <c r="J22090" s="152"/>
      <c r="K22090" s="156"/>
      <c r="L22090" s="156"/>
      <c r="M22090" s="157"/>
      <c r="N22090" s="158"/>
      <c r="O22090" s="153"/>
      <c r="P22090" s="153"/>
      <c r="Q22090" s="153"/>
      <c r="R22090" s="153"/>
      <c r="S22090" s="152"/>
      <c r="T22090" s="154"/>
    </row>
    <row r="22091" spans="8:20" x14ac:dyDescent="0.25">
      <c r="H22091" s="155"/>
      <c r="I22091" s="152"/>
      <c r="J22091" s="152"/>
      <c r="K22091" s="156"/>
      <c r="L22091" s="156"/>
      <c r="M22091" s="157"/>
      <c r="N22091" s="158"/>
      <c r="O22091" s="153"/>
      <c r="P22091" s="153"/>
      <c r="Q22091" s="153"/>
      <c r="R22091" s="153"/>
      <c r="S22091" s="152"/>
      <c r="T22091" s="154"/>
    </row>
    <row r="22092" spans="8:20" x14ac:dyDescent="0.25">
      <c r="H22092" s="155"/>
      <c r="I22092" s="152"/>
      <c r="J22092" s="152"/>
      <c r="K22092" s="156"/>
      <c r="L22092" s="156"/>
      <c r="M22092" s="157"/>
      <c r="N22092" s="158"/>
      <c r="O22092" s="153"/>
      <c r="P22092" s="153"/>
      <c r="Q22092" s="153"/>
      <c r="R22092" s="153"/>
      <c r="S22092" s="152"/>
      <c r="T22092" s="154"/>
    </row>
    <row r="22093" spans="8:20" x14ac:dyDescent="0.25">
      <c r="H22093" s="155"/>
      <c r="I22093" s="152"/>
      <c r="J22093" s="152"/>
      <c r="K22093" s="156"/>
      <c r="L22093" s="156"/>
      <c r="M22093" s="157"/>
      <c r="N22093" s="158"/>
      <c r="O22093" s="153"/>
      <c r="P22093" s="153"/>
      <c r="Q22093" s="153"/>
      <c r="R22093" s="153"/>
      <c r="S22093" s="152"/>
      <c r="T22093" s="154"/>
    </row>
    <row r="22094" spans="8:20" x14ac:dyDescent="0.25">
      <c r="H22094" s="155"/>
      <c r="I22094" s="152"/>
      <c r="J22094" s="152"/>
      <c r="K22094" s="156"/>
      <c r="L22094" s="156"/>
      <c r="M22094" s="157"/>
      <c r="N22094" s="158"/>
      <c r="O22094" s="153"/>
      <c r="P22094" s="153"/>
      <c r="Q22094" s="153"/>
      <c r="R22094" s="153"/>
      <c r="S22094" s="152"/>
      <c r="T22094" s="154"/>
    </row>
    <row r="22095" spans="8:20" x14ac:dyDescent="0.25">
      <c r="H22095" s="155"/>
      <c r="I22095" s="152"/>
      <c r="J22095" s="152"/>
      <c r="K22095" s="156"/>
      <c r="L22095" s="156"/>
      <c r="M22095" s="157"/>
      <c r="N22095" s="158"/>
      <c r="O22095" s="153"/>
      <c r="P22095" s="153"/>
      <c r="Q22095" s="153"/>
      <c r="R22095" s="153"/>
      <c r="S22095" s="152"/>
      <c r="T22095" s="154"/>
    </row>
    <row r="22096" spans="8:20" x14ac:dyDescent="0.25">
      <c r="H22096" s="155"/>
      <c r="I22096" s="152"/>
      <c r="J22096" s="152"/>
      <c r="K22096" s="156"/>
      <c r="L22096" s="156"/>
      <c r="M22096" s="157"/>
      <c r="N22096" s="158"/>
      <c r="O22096" s="153"/>
      <c r="P22096" s="153"/>
      <c r="Q22096" s="153"/>
      <c r="R22096" s="153"/>
      <c r="S22096" s="152"/>
      <c r="T22096" s="154"/>
    </row>
    <row r="22097" spans="8:20" x14ac:dyDescent="0.25">
      <c r="H22097" s="155"/>
      <c r="I22097" s="152"/>
      <c r="J22097" s="152"/>
      <c r="K22097" s="156"/>
      <c r="L22097" s="156"/>
      <c r="M22097" s="157"/>
      <c r="N22097" s="158"/>
      <c r="O22097" s="153"/>
      <c r="P22097" s="153"/>
      <c r="Q22097" s="153"/>
      <c r="R22097" s="153"/>
      <c r="S22097" s="152"/>
      <c r="T22097" s="154"/>
    </row>
    <row r="22098" spans="8:20" x14ac:dyDescent="0.25">
      <c r="H22098" s="155"/>
      <c r="I22098" s="152"/>
      <c r="J22098" s="152"/>
      <c r="K22098" s="156"/>
      <c r="L22098" s="156"/>
      <c r="M22098" s="157"/>
      <c r="N22098" s="158"/>
      <c r="O22098" s="153"/>
      <c r="P22098" s="153"/>
      <c r="Q22098" s="153"/>
      <c r="R22098" s="153"/>
      <c r="S22098" s="152"/>
      <c r="T22098" s="154"/>
    </row>
    <row r="22099" spans="8:20" x14ac:dyDescent="0.25">
      <c r="H22099" s="155"/>
      <c r="I22099" s="152"/>
      <c r="J22099" s="152"/>
      <c r="K22099" s="156"/>
      <c r="L22099" s="156"/>
      <c r="M22099" s="157"/>
      <c r="N22099" s="158"/>
      <c r="O22099" s="153"/>
      <c r="P22099" s="153"/>
      <c r="Q22099" s="153"/>
      <c r="R22099" s="153"/>
      <c r="S22099" s="152"/>
      <c r="T22099" s="154"/>
    </row>
    <row r="22100" spans="8:20" x14ac:dyDescent="0.25">
      <c r="H22100" s="155"/>
      <c r="I22100" s="152"/>
      <c r="J22100" s="152"/>
      <c r="K22100" s="156"/>
      <c r="L22100" s="156"/>
      <c r="M22100" s="157"/>
      <c r="N22100" s="158"/>
      <c r="O22100" s="153"/>
      <c r="P22100" s="153"/>
      <c r="Q22100" s="153"/>
      <c r="R22100" s="153"/>
      <c r="S22100" s="152"/>
      <c r="T22100" s="154"/>
    </row>
    <row r="22101" spans="8:20" x14ac:dyDescent="0.25">
      <c r="H22101" s="155"/>
      <c r="I22101" s="152"/>
      <c r="J22101" s="152"/>
      <c r="K22101" s="156"/>
      <c r="L22101" s="156"/>
      <c r="M22101" s="157"/>
      <c r="N22101" s="158"/>
      <c r="O22101" s="153"/>
      <c r="P22101" s="153"/>
      <c r="Q22101" s="153"/>
      <c r="R22101" s="153"/>
      <c r="S22101" s="152"/>
      <c r="T22101" s="154"/>
    </row>
    <row r="22102" spans="8:20" x14ac:dyDescent="0.25">
      <c r="H22102" s="155"/>
      <c r="I22102" s="152"/>
      <c r="J22102" s="152"/>
      <c r="K22102" s="156"/>
      <c r="L22102" s="156"/>
      <c r="M22102" s="157"/>
      <c r="N22102" s="158"/>
      <c r="O22102" s="153"/>
      <c r="P22102" s="153"/>
      <c r="Q22102" s="153"/>
      <c r="R22102" s="153"/>
      <c r="S22102" s="152"/>
      <c r="T22102" s="154"/>
    </row>
    <row r="22103" spans="8:20" x14ac:dyDescent="0.25">
      <c r="H22103" s="155"/>
      <c r="I22103" s="152"/>
      <c r="J22103" s="152"/>
      <c r="K22103" s="156"/>
      <c r="L22103" s="156"/>
      <c r="M22103" s="157"/>
      <c r="N22103" s="158"/>
      <c r="O22103" s="153"/>
      <c r="P22103" s="153"/>
      <c r="Q22103" s="153"/>
      <c r="R22103" s="153"/>
      <c r="S22103" s="152"/>
      <c r="T22103" s="154"/>
    </row>
    <row r="22104" spans="8:20" x14ac:dyDescent="0.25">
      <c r="H22104" s="155"/>
      <c r="I22104" s="152"/>
      <c r="J22104" s="152"/>
      <c r="K22104" s="156"/>
      <c r="L22104" s="156"/>
      <c r="M22104" s="157"/>
      <c r="N22104" s="158"/>
      <c r="O22104" s="153"/>
      <c r="P22104" s="153"/>
      <c r="Q22104" s="153"/>
      <c r="R22104" s="153"/>
      <c r="S22104" s="152"/>
      <c r="T22104" s="154"/>
    </row>
    <row r="22105" spans="8:20" x14ac:dyDescent="0.25">
      <c r="H22105" s="155"/>
      <c r="I22105" s="152"/>
      <c r="J22105" s="152"/>
      <c r="K22105" s="156"/>
      <c r="L22105" s="156"/>
      <c r="M22105" s="157"/>
      <c r="N22105" s="158"/>
      <c r="O22105" s="153"/>
      <c r="P22105" s="153"/>
      <c r="Q22105" s="153"/>
      <c r="R22105" s="153"/>
      <c r="S22105" s="152"/>
      <c r="T22105" s="154"/>
    </row>
    <row r="22106" spans="8:20" x14ac:dyDescent="0.25">
      <c r="H22106" s="155"/>
      <c r="I22106" s="152"/>
      <c r="J22106" s="152"/>
      <c r="K22106" s="156"/>
      <c r="L22106" s="156"/>
      <c r="M22106" s="157"/>
      <c r="N22106" s="158"/>
      <c r="O22106" s="153"/>
      <c r="P22106" s="153"/>
      <c r="Q22106" s="153"/>
      <c r="R22106" s="153"/>
      <c r="S22106" s="152"/>
      <c r="T22106" s="154"/>
    </row>
    <row r="22107" spans="8:20" x14ac:dyDescent="0.25">
      <c r="H22107" s="155"/>
      <c r="I22107" s="152"/>
      <c r="J22107" s="152"/>
      <c r="K22107" s="156"/>
      <c r="L22107" s="156"/>
      <c r="M22107" s="157"/>
      <c r="N22107" s="158"/>
      <c r="O22107" s="153"/>
      <c r="P22107" s="153"/>
      <c r="Q22107" s="153"/>
      <c r="R22107" s="153"/>
      <c r="S22107" s="152"/>
      <c r="T22107" s="154"/>
    </row>
    <row r="22108" spans="8:20" x14ac:dyDescent="0.25">
      <c r="H22108" s="155"/>
      <c r="I22108" s="152"/>
      <c r="J22108" s="152"/>
      <c r="K22108" s="156"/>
      <c r="L22108" s="156"/>
      <c r="M22108" s="157"/>
      <c r="N22108" s="158"/>
      <c r="O22108" s="153"/>
      <c r="P22108" s="153"/>
      <c r="Q22108" s="153"/>
      <c r="R22108" s="153"/>
      <c r="S22108" s="152"/>
      <c r="T22108" s="154"/>
    </row>
    <row r="22109" spans="8:20" x14ac:dyDescent="0.25">
      <c r="H22109" s="155"/>
      <c r="I22109" s="152"/>
      <c r="J22109" s="152"/>
      <c r="K22109" s="156"/>
      <c r="L22109" s="156"/>
      <c r="M22109" s="157"/>
      <c r="N22109" s="158"/>
      <c r="O22109" s="153"/>
      <c r="P22109" s="153"/>
      <c r="Q22109" s="153"/>
      <c r="R22109" s="153"/>
      <c r="S22109" s="152"/>
      <c r="T22109" s="154"/>
    </row>
    <row r="22110" spans="8:20" x14ac:dyDescent="0.25">
      <c r="H22110" s="155"/>
      <c r="I22110" s="152"/>
      <c r="J22110" s="152"/>
      <c r="K22110" s="156"/>
      <c r="L22110" s="156"/>
      <c r="M22110" s="157"/>
      <c r="N22110" s="158"/>
      <c r="O22110" s="153"/>
      <c r="P22110" s="153"/>
      <c r="Q22110" s="153"/>
      <c r="R22110" s="153"/>
      <c r="S22110" s="152"/>
      <c r="T22110" s="154"/>
    </row>
    <row r="22111" spans="8:20" x14ac:dyDescent="0.25">
      <c r="H22111" s="155"/>
      <c r="I22111" s="152"/>
      <c r="J22111" s="152"/>
      <c r="K22111" s="156"/>
      <c r="L22111" s="156"/>
      <c r="M22111" s="157"/>
      <c r="N22111" s="158"/>
      <c r="O22111" s="153"/>
      <c r="P22111" s="153"/>
      <c r="Q22111" s="153"/>
      <c r="R22111" s="153"/>
      <c r="S22111" s="152"/>
      <c r="T22111" s="154"/>
    </row>
    <row r="22112" spans="8:20" x14ac:dyDescent="0.25">
      <c r="H22112" s="155"/>
      <c r="I22112" s="152"/>
      <c r="J22112" s="152"/>
      <c r="K22112" s="156"/>
      <c r="L22112" s="156"/>
      <c r="M22112" s="157"/>
      <c r="N22112" s="158"/>
      <c r="O22112" s="153"/>
      <c r="P22112" s="153"/>
      <c r="Q22112" s="153"/>
      <c r="R22112" s="153"/>
      <c r="S22112" s="152"/>
      <c r="T22112" s="154"/>
    </row>
    <row r="22113" spans="8:20" x14ac:dyDescent="0.25">
      <c r="H22113" s="155"/>
      <c r="I22113" s="152"/>
      <c r="J22113" s="152"/>
      <c r="K22113" s="156"/>
      <c r="L22113" s="156"/>
      <c r="M22113" s="157"/>
      <c r="N22113" s="158"/>
      <c r="O22113" s="153"/>
      <c r="P22113" s="153"/>
      <c r="Q22113" s="153"/>
      <c r="R22113" s="153"/>
      <c r="S22113" s="152"/>
      <c r="T22113" s="154"/>
    </row>
    <row r="22114" spans="8:20" x14ac:dyDescent="0.25">
      <c r="H22114" s="155"/>
      <c r="I22114" s="152"/>
      <c r="J22114" s="152"/>
      <c r="K22114" s="156"/>
      <c r="L22114" s="156"/>
      <c r="M22114" s="157"/>
      <c r="N22114" s="158"/>
      <c r="O22114" s="153"/>
      <c r="P22114" s="153"/>
      <c r="Q22114" s="153"/>
      <c r="R22114" s="153"/>
      <c r="S22114" s="152"/>
      <c r="T22114" s="154"/>
    </row>
    <row r="22115" spans="8:20" x14ac:dyDescent="0.25">
      <c r="H22115" s="155"/>
      <c r="I22115" s="152"/>
      <c r="J22115" s="152"/>
      <c r="K22115" s="156"/>
      <c r="L22115" s="156"/>
      <c r="M22115" s="157"/>
      <c r="N22115" s="158"/>
      <c r="O22115" s="153"/>
      <c r="P22115" s="153"/>
      <c r="Q22115" s="153"/>
      <c r="R22115" s="153"/>
      <c r="S22115" s="152"/>
      <c r="T22115" s="154"/>
    </row>
    <row r="22116" spans="8:20" x14ac:dyDescent="0.25">
      <c r="H22116" s="155"/>
      <c r="I22116" s="152"/>
      <c r="J22116" s="152"/>
      <c r="K22116" s="156"/>
      <c r="L22116" s="156"/>
      <c r="M22116" s="157"/>
      <c r="N22116" s="158"/>
      <c r="O22116" s="153"/>
      <c r="P22116" s="153"/>
      <c r="Q22116" s="153"/>
      <c r="R22116" s="153"/>
      <c r="S22116" s="152"/>
      <c r="T22116" s="154"/>
    </row>
    <row r="22117" spans="8:20" x14ac:dyDescent="0.25">
      <c r="H22117" s="155"/>
      <c r="I22117" s="152"/>
      <c r="J22117" s="152"/>
      <c r="K22117" s="156"/>
      <c r="L22117" s="156"/>
      <c r="M22117" s="157"/>
      <c r="N22117" s="158"/>
      <c r="O22117" s="153"/>
      <c r="P22117" s="153"/>
      <c r="Q22117" s="153"/>
      <c r="R22117" s="153"/>
      <c r="S22117" s="152"/>
      <c r="T22117" s="154"/>
    </row>
    <row r="22118" spans="8:20" x14ac:dyDescent="0.25">
      <c r="H22118" s="155"/>
      <c r="I22118" s="152"/>
      <c r="J22118" s="152"/>
      <c r="K22118" s="156"/>
      <c r="L22118" s="156"/>
      <c r="M22118" s="157"/>
      <c r="N22118" s="158"/>
      <c r="O22118" s="153"/>
      <c r="P22118" s="153"/>
      <c r="Q22118" s="153"/>
      <c r="R22118" s="153"/>
      <c r="S22118" s="152"/>
      <c r="T22118" s="154"/>
    </row>
    <row r="22119" spans="8:20" x14ac:dyDescent="0.25">
      <c r="H22119" s="155"/>
      <c r="I22119" s="152"/>
      <c r="J22119" s="152"/>
      <c r="K22119" s="156"/>
      <c r="L22119" s="156"/>
      <c r="M22119" s="157"/>
      <c r="N22119" s="158"/>
      <c r="O22119" s="153"/>
      <c r="P22119" s="153"/>
      <c r="Q22119" s="153"/>
      <c r="R22119" s="153"/>
      <c r="S22119" s="152"/>
      <c r="T22119" s="154"/>
    </row>
    <row r="22120" spans="8:20" x14ac:dyDescent="0.25">
      <c r="H22120" s="155"/>
      <c r="I22120" s="152"/>
      <c r="J22120" s="152"/>
      <c r="K22120" s="156"/>
      <c r="L22120" s="156"/>
      <c r="M22120" s="157"/>
      <c r="N22120" s="158"/>
      <c r="O22120" s="153"/>
      <c r="P22120" s="153"/>
      <c r="Q22120" s="153"/>
      <c r="R22120" s="153"/>
      <c r="S22120" s="152"/>
      <c r="T22120" s="154"/>
    </row>
    <row r="22121" spans="8:20" x14ac:dyDescent="0.25">
      <c r="H22121" s="155"/>
      <c r="I22121" s="152"/>
      <c r="J22121" s="152"/>
      <c r="K22121" s="156"/>
      <c r="L22121" s="156"/>
      <c r="M22121" s="157"/>
      <c r="N22121" s="158"/>
      <c r="O22121" s="153"/>
      <c r="P22121" s="153"/>
      <c r="Q22121" s="153"/>
      <c r="R22121" s="153"/>
      <c r="S22121" s="152"/>
      <c r="T22121" s="154"/>
    </row>
    <row r="22122" spans="8:20" x14ac:dyDescent="0.25">
      <c r="H22122" s="155"/>
      <c r="I22122" s="152"/>
      <c r="J22122" s="152"/>
      <c r="K22122" s="156"/>
      <c r="L22122" s="156"/>
      <c r="M22122" s="157"/>
      <c r="N22122" s="158"/>
      <c r="O22122" s="153"/>
      <c r="P22122" s="153"/>
      <c r="Q22122" s="153"/>
      <c r="R22122" s="153"/>
      <c r="S22122" s="152"/>
      <c r="T22122" s="154"/>
    </row>
    <row r="22123" spans="8:20" x14ac:dyDescent="0.25">
      <c r="H22123" s="155"/>
      <c r="I22123" s="152"/>
      <c r="J22123" s="152"/>
      <c r="K22123" s="156"/>
      <c r="L22123" s="156"/>
      <c r="M22123" s="157"/>
      <c r="N22123" s="158"/>
      <c r="O22123" s="153"/>
      <c r="P22123" s="153"/>
      <c r="Q22123" s="153"/>
      <c r="R22123" s="153"/>
      <c r="S22123" s="152"/>
      <c r="T22123" s="154"/>
    </row>
    <row r="22124" spans="8:20" x14ac:dyDescent="0.25">
      <c r="H22124" s="155"/>
      <c r="I22124" s="152"/>
      <c r="J22124" s="152"/>
      <c r="K22124" s="156"/>
      <c r="L22124" s="156"/>
      <c r="M22124" s="157"/>
      <c r="N22124" s="158"/>
      <c r="O22124" s="153"/>
      <c r="P22124" s="153"/>
      <c r="Q22124" s="153"/>
      <c r="R22124" s="153"/>
      <c r="S22124" s="152"/>
      <c r="T22124" s="154"/>
    </row>
    <row r="22125" spans="8:20" x14ac:dyDescent="0.25">
      <c r="H22125" s="155"/>
      <c r="I22125" s="152"/>
      <c r="J22125" s="152"/>
      <c r="K22125" s="156"/>
      <c r="L22125" s="156"/>
      <c r="M22125" s="157"/>
      <c r="N22125" s="158"/>
      <c r="O22125" s="153"/>
      <c r="P22125" s="153"/>
      <c r="Q22125" s="153"/>
      <c r="R22125" s="153"/>
      <c r="S22125" s="152"/>
      <c r="T22125" s="154"/>
    </row>
    <row r="22126" spans="8:20" x14ac:dyDescent="0.25">
      <c r="H22126" s="155"/>
      <c r="I22126" s="152"/>
      <c r="J22126" s="152"/>
      <c r="K22126" s="156"/>
      <c r="L22126" s="156"/>
      <c r="M22126" s="157"/>
      <c r="N22126" s="158"/>
      <c r="O22126" s="153"/>
      <c r="P22126" s="153"/>
      <c r="Q22126" s="153"/>
      <c r="R22126" s="153"/>
      <c r="S22126" s="152"/>
      <c r="T22126" s="154"/>
    </row>
    <row r="22127" spans="8:20" x14ac:dyDescent="0.25">
      <c r="H22127" s="155"/>
      <c r="I22127" s="152"/>
      <c r="J22127" s="152"/>
      <c r="K22127" s="156"/>
      <c r="L22127" s="156"/>
      <c r="M22127" s="157"/>
      <c r="N22127" s="158"/>
      <c r="O22127" s="153"/>
      <c r="P22127" s="153"/>
      <c r="Q22127" s="153"/>
      <c r="R22127" s="153"/>
      <c r="S22127" s="152"/>
      <c r="T22127" s="154"/>
    </row>
    <row r="22128" spans="8:20" x14ac:dyDescent="0.25">
      <c r="H22128" s="155"/>
      <c r="I22128" s="152"/>
      <c r="J22128" s="152"/>
      <c r="K22128" s="156"/>
      <c r="L22128" s="156"/>
      <c r="M22128" s="157"/>
      <c r="N22128" s="158"/>
      <c r="O22128" s="153"/>
      <c r="P22128" s="153"/>
      <c r="Q22128" s="153"/>
      <c r="R22128" s="153"/>
      <c r="S22128" s="152"/>
      <c r="T22128" s="154"/>
    </row>
    <row r="22129" spans="8:20" x14ac:dyDescent="0.25">
      <c r="H22129" s="155"/>
      <c r="I22129" s="152"/>
      <c r="J22129" s="152"/>
      <c r="K22129" s="156"/>
      <c r="L22129" s="156"/>
      <c r="M22129" s="157"/>
      <c r="N22129" s="158"/>
      <c r="O22129" s="153"/>
      <c r="P22129" s="153"/>
      <c r="Q22129" s="153"/>
      <c r="R22129" s="153"/>
      <c r="S22129" s="152"/>
      <c r="T22129" s="154"/>
    </row>
    <row r="22130" spans="8:20" x14ac:dyDescent="0.25">
      <c r="H22130" s="155"/>
      <c r="I22130" s="152"/>
      <c r="J22130" s="152"/>
      <c r="K22130" s="156"/>
      <c r="L22130" s="156"/>
      <c r="M22130" s="157"/>
      <c r="N22130" s="158"/>
      <c r="O22130" s="153"/>
      <c r="P22130" s="153"/>
      <c r="Q22130" s="153"/>
      <c r="R22130" s="153"/>
      <c r="S22130" s="152"/>
      <c r="T22130" s="154"/>
    </row>
    <row r="22131" spans="8:20" x14ac:dyDescent="0.25">
      <c r="H22131" s="155"/>
      <c r="I22131" s="152"/>
      <c r="J22131" s="152"/>
      <c r="K22131" s="156"/>
      <c r="L22131" s="156"/>
      <c r="M22131" s="157"/>
      <c r="N22131" s="158"/>
      <c r="O22131" s="153"/>
      <c r="P22131" s="153"/>
      <c r="Q22131" s="153"/>
      <c r="R22131" s="153"/>
      <c r="S22131" s="152"/>
      <c r="T22131" s="154"/>
    </row>
    <row r="22132" spans="8:20" x14ac:dyDescent="0.25">
      <c r="H22132" s="155"/>
      <c r="I22132" s="152"/>
      <c r="J22132" s="152"/>
      <c r="K22132" s="156"/>
      <c r="L22132" s="156"/>
      <c r="M22132" s="157"/>
      <c r="N22132" s="158"/>
      <c r="O22132" s="153"/>
      <c r="P22132" s="153"/>
      <c r="Q22132" s="153"/>
      <c r="R22132" s="153"/>
      <c r="S22132" s="152"/>
      <c r="T22132" s="154"/>
    </row>
    <row r="22133" spans="8:20" x14ac:dyDescent="0.25">
      <c r="H22133" s="155"/>
      <c r="I22133" s="152"/>
      <c r="J22133" s="152"/>
      <c r="K22133" s="156"/>
      <c r="L22133" s="156"/>
      <c r="M22133" s="157"/>
      <c r="N22133" s="158"/>
      <c r="O22133" s="153"/>
      <c r="P22133" s="153"/>
      <c r="Q22133" s="153"/>
      <c r="R22133" s="153"/>
      <c r="S22133" s="152"/>
      <c r="T22133" s="154"/>
    </row>
    <row r="22134" spans="8:20" x14ac:dyDescent="0.25">
      <c r="H22134" s="155"/>
      <c r="I22134" s="152"/>
      <c r="J22134" s="152"/>
      <c r="K22134" s="156"/>
      <c r="L22134" s="156"/>
      <c r="M22134" s="157"/>
      <c r="N22134" s="158"/>
      <c r="O22134" s="153"/>
      <c r="P22134" s="153"/>
      <c r="Q22134" s="153"/>
      <c r="R22134" s="153"/>
      <c r="S22134" s="152"/>
      <c r="T22134" s="154"/>
    </row>
    <row r="22135" spans="8:20" x14ac:dyDescent="0.25">
      <c r="H22135" s="155"/>
      <c r="I22135" s="152"/>
      <c r="J22135" s="152"/>
      <c r="K22135" s="156"/>
      <c r="L22135" s="156"/>
      <c r="M22135" s="157"/>
      <c r="N22135" s="158"/>
      <c r="O22135" s="153"/>
      <c r="P22135" s="153"/>
      <c r="Q22135" s="153"/>
      <c r="R22135" s="153"/>
      <c r="S22135" s="152"/>
      <c r="T22135" s="154"/>
    </row>
    <row r="22136" spans="8:20" x14ac:dyDescent="0.25">
      <c r="H22136" s="155"/>
      <c r="I22136" s="152"/>
      <c r="J22136" s="152"/>
      <c r="K22136" s="156"/>
      <c r="L22136" s="156"/>
      <c r="M22136" s="157"/>
      <c r="N22136" s="158"/>
      <c r="O22136" s="153"/>
      <c r="P22136" s="153"/>
      <c r="Q22136" s="153"/>
      <c r="R22136" s="153"/>
      <c r="S22136" s="152"/>
      <c r="T22136" s="154"/>
    </row>
    <row r="22137" spans="8:20" x14ac:dyDescent="0.25">
      <c r="H22137" s="155"/>
      <c r="I22137" s="152"/>
      <c r="J22137" s="152"/>
      <c r="K22137" s="156"/>
      <c r="L22137" s="156"/>
      <c r="M22137" s="157"/>
      <c r="N22137" s="158"/>
      <c r="O22137" s="153"/>
      <c r="P22137" s="153"/>
      <c r="Q22137" s="153"/>
      <c r="R22137" s="153"/>
      <c r="S22137" s="152"/>
      <c r="T22137" s="154"/>
    </row>
    <row r="22138" spans="8:20" x14ac:dyDescent="0.25">
      <c r="H22138" s="155"/>
      <c r="I22138" s="152"/>
      <c r="J22138" s="152"/>
      <c r="K22138" s="156"/>
      <c r="L22138" s="156"/>
      <c r="M22138" s="157"/>
      <c r="N22138" s="158"/>
      <c r="O22138" s="153"/>
      <c r="P22138" s="153"/>
      <c r="Q22138" s="153"/>
      <c r="R22138" s="153"/>
      <c r="S22138" s="152"/>
      <c r="T22138" s="154"/>
    </row>
    <row r="22139" spans="8:20" x14ac:dyDescent="0.25">
      <c r="H22139" s="155"/>
      <c r="I22139" s="152"/>
      <c r="J22139" s="152"/>
      <c r="K22139" s="156"/>
      <c r="L22139" s="156"/>
      <c r="M22139" s="157"/>
      <c r="N22139" s="158"/>
      <c r="O22139" s="153"/>
      <c r="P22139" s="153"/>
      <c r="Q22139" s="153"/>
      <c r="R22139" s="153"/>
      <c r="S22139" s="152"/>
      <c r="T22139" s="154"/>
    </row>
    <row r="22140" spans="8:20" x14ac:dyDescent="0.25">
      <c r="H22140" s="155"/>
      <c r="I22140" s="152"/>
      <c r="J22140" s="152"/>
      <c r="K22140" s="156"/>
      <c r="L22140" s="156"/>
      <c r="M22140" s="157"/>
      <c r="N22140" s="158"/>
      <c r="O22140" s="153"/>
      <c r="P22140" s="153"/>
      <c r="Q22140" s="153"/>
      <c r="R22140" s="153"/>
      <c r="S22140" s="152"/>
      <c r="T22140" s="154"/>
    </row>
    <row r="22141" spans="8:20" x14ac:dyDescent="0.25">
      <c r="H22141" s="155"/>
      <c r="I22141" s="152"/>
      <c r="J22141" s="152"/>
      <c r="K22141" s="156"/>
      <c r="L22141" s="156"/>
      <c r="M22141" s="157"/>
      <c r="N22141" s="158"/>
      <c r="O22141" s="153"/>
      <c r="P22141" s="153"/>
      <c r="Q22141" s="153"/>
      <c r="R22141" s="153"/>
      <c r="S22141" s="152"/>
      <c r="T22141" s="154"/>
    </row>
    <row r="22142" spans="8:20" x14ac:dyDescent="0.25">
      <c r="H22142" s="155"/>
      <c r="I22142" s="152"/>
      <c r="J22142" s="152"/>
      <c r="K22142" s="156"/>
      <c r="L22142" s="156"/>
      <c r="M22142" s="157"/>
      <c r="N22142" s="158"/>
      <c r="O22142" s="153"/>
      <c r="P22142" s="153"/>
      <c r="Q22142" s="153"/>
      <c r="R22142" s="153"/>
      <c r="S22142" s="152"/>
      <c r="T22142" s="154"/>
    </row>
    <row r="22143" spans="8:20" x14ac:dyDescent="0.25">
      <c r="H22143" s="155"/>
      <c r="I22143" s="152"/>
      <c r="J22143" s="152"/>
      <c r="K22143" s="156"/>
      <c r="L22143" s="156"/>
      <c r="M22143" s="157"/>
      <c r="N22143" s="158"/>
      <c r="O22143" s="153"/>
      <c r="P22143" s="153"/>
      <c r="Q22143" s="153"/>
      <c r="R22143" s="153"/>
      <c r="S22143" s="152"/>
      <c r="T22143" s="154"/>
    </row>
    <row r="22144" spans="8:20" x14ac:dyDescent="0.25">
      <c r="H22144" s="155"/>
      <c r="I22144" s="152"/>
      <c r="J22144" s="152"/>
      <c r="K22144" s="156"/>
      <c r="L22144" s="156"/>
      <c r="M22144" s="157"/>
      <c r="N22144" s="158"/>
      <c r="O22144" s="153"/>
      <c r="P22144" s="153"/>
      <c r="Q22144" s="153"/>
      <c r="R22144" s="153"/>
      <c r="S22144" s="152"/>
      <c r="T22144" s="154"/>
    </row>
    <row r="22145" spans="8:20" x14ac:dyDescent="0.25">
      <c r="H22145" s="155"/>
      <c r="I22145" s="152"/>
      <c r="J22145" s="152"/>
      <c r="K22145" s="156"/>
      <c r="L22145" s="156"/>
      <c r="M22145" s="157"/>
      <c r="N22145" s="158"/>
      <c r="O22145" s="153"/>
      <c r="P22145" s="153"/>
      <c r="Q22145" s="153"/>
      <c r="R22145" s="153"/>
      <c r="S22145" s="152"/>
      <c r="T22145" s="154"/>
    </row>
    <row r="22146" spans="8:20" x14ac:dyDescent="0.25">
      <c r="H22146" s="155"/>
      <c r="I22146" s="152"/>
      <c r="J22146" s="152"/>
      <c r="K22146" s="156"/>
      <c r="L22146" s="156"/>
      <c r="M22146" s="157"/>
      <c r="N22146" s="158"/>
      <c r="O22146" s="153"/>
      <c r="P22146" s="153"/>
      <c r="Q22146" s="153"/>
      <c r="R22146" s="153"/>
      <c r="S22146" s="152"/>
      <c r="T22146" s="154"/>
    </row>
    <row r="22147" spans="8:20" x14ac:dyDescent="0.25">
      <c r="H22147" s="155"/>
      <c r="I22147" s="152"/>
      <c r="J22147" s="152"/>
      <c r="K22147" s="156"/>
      <c r="L22147" s="156"/>
      <c r="M22147" s="157"/>
      <c r="N22147" s="158"/>
      <c r="O22147" s="153"/>
      <c r="P22147" s="153"/>
      <c r="Q22147" s="153"/>
      <c r="R22147" s="153"/>
      <c r="S22147" s="152"/>
      <c r="T22147" s="154"/>
    </row>
    <row r="22148" spans="8:20" x14ac:dyDescent="0.25">
      <c r="H22148" s="155"/>
      <c r="I22148" s="152"/>
      <c r="J22148" s="152"/>
      <c r="K22148" s="156"/>
      <c r="L22148" s="156"/>
      <c r="M22148" s="157"/>
      <c r="N22148" s="158"/>
      <c r="O22148" s="153"/>
      <c r="P22148" s="153"/>
      <c r="Q22148" s="153"/>
      <c r="R22148" s="153"/>
      <c r="S22148" s="152"/>
      <c r="T22148" s="154"/>
    </row>
    <row r="22149" spans="8:20" x14ac:dyDescent="0.25">
      <c r="H22149" s="155"/>
      <c r="I22149" s="152"/>
      <c r="J22149" s="152"/>
      <c r="K22149" s="156"/>
      <c r="L22149" s="156"/>
      <c r="M22149" s="157"/>
      <c r="N22149" s="158"/>
      <c r="O22149" s="153"/>
      <c r="P22149" s="153"/>
      <c r="Q22149" s="153"/>
      <c r="R22149" s="153"/>
      <c r="S22149" s="152"/>
      <c r="T22149" s="154"/>
    </row>
    <row r="22150" spans="8:20" x14ac:dyDescent="0.25">
      <c r="H22150" s="155"/>
      <c r="I22150" s="152"/>
      <c r="J22150" s="152"/>
      <c r="K22150" s="156"/>
      <c r="L22150" s="156"/>
      <c r="M22150" s="157"/>
      <c r="N22150" s="158"/>
      <c r="O22150" s="153"/>
      <c r="P22150" s="153"/>
      <c r="Q22150" s="153"/>
      <c r="R22150" s="153"/>
      <c r="S22150" s="152"/>
      <c r="T22150" s="154"/>
    </row>
    <row r="22151" spans="8:20" x14ac:dyDescent="0.25">
      <c r="H22151" s="155"/>
      <c r="I22151" s="152"/>
      <c r="J22151" s="152"/>
      <c r="K22151" s="156"/>
      <c r="L22151" s="156"/>
      <c r="M22151" s="157"/>
      <c r="N22151" s="158"/>
      <c r="O22151" s="153"/>
      <c r="P22151" s="153"/>
      <c r="Q22151" s="153"/>
      <c r="R22151" s="153"/>
      <c r="S22151" s="152"/>
      <c r="T22151" s="154"/>
    </row>
    <row r="22152" spans="8:20" x14ac:dyDescent="0.25">
      <c r="H22152" s="155"/>
      <c r="I22152" s="152"/>
      <c r="J22152" s="152"/>
      <c r="K22152" s="156"/>
      <c r="L22152" s="156"/>
      <c r="M22152" s="157"/>
      <c r="N22152" s="158"/>
      <c r="O22152" s="153"/>
      <c r="P22152" s="153"/>
      <c r="Q22152" s="153"/>
      <c r="R22152" s="153"/>
      <c r="S22152" s="152"/>
      <c r="T22152" s="154"/>
    </row>
    <row r="22153" spans="8:20" x14ac:dyDescent="0.25">
      <c r="H22153" s="155"/>
      <c r="I22153" s="152"/>
      <c r="J22153" s="152"/>
      <c r="K22153" s="156"/>
      <c r="L22153" s="156"/>
      <c r="M22153" s="157"/>
      <c r="N22153" s="158"/>
      <c r="O22153" s="153"/>
      <c r="P22153" s="153"/>
      <c r="Q22153" s="153"/>
      <c r="R22153" s="153"/>
      <c r="S22153" s="152"/>
      <c r="T22153" s="154"/>
    </row>
    <row r="22154" spans="8:20" x14ac:dyDescent="0.25">
      <c r="H22154" s="155"/>
      <c r="I22154" s="152"/>
      <c r="J22154" s="152"/>
      <c r="K22154" s="156"/>
      <c r="L22154" s="156"/>
      <c r="M22154" s="157"/>
      <c r="N22154" s="158"/>
      <c r="O22154" s="153"/>
      <c r="P22154" s="153"/>
      <c r="Q22154" s="153"/>
      <c r="R22154" s="153"/>
      <c r="S22154" s="152"/>
      <c r="T22154" s="154"/>
    </row>
    <row r="22155" spans="8:20" x14ac:dyDescent="0.25">
      <c r="H22155" s="155"/>
      <c r="I22155" s="152"/>
      <c r="J22155" s="152"/>
      <c r="K22155" s="156"/>
      <c r="L22155" s="156"/>
      <c r="M22155" s="157"/>
      <c r="N22155" s="158"/>
      <c r="O22155" s="153"/>
      <c r="P22155" s="153"/>
      <c r="Q22155" s="153"/>
      <c r="R22155" s="153"/>
      <c r="S22155" s="152"/>
      <c r="T22155" s="154"/>
    </row>
    <row r="22156" spans="8:20" x14ac:dyDescent="0.25">
      <c r="H22156" s="155"/>
      <c r="I22156" s="152"/>
      <c r="J22156" s="152"/>
      <c r="K22156" s="156"/>
      <c r="L22156" s="156"/>
      <c r="M22156" s="157"/>
      <c r="N22156" s="158"/>
      <c r="O22156" s="153"/>
      <c r="P22156" s="153"/>
      <c r="Q22156" s="153"/>
      <c r="R22156" s="153"/>
      <c r="S22156" s="152"/>
      <c r="T22156" s="154"/>
    </row>
    <row r="22157" spans="8:20" x14ac:dyDescent="0.25">
      <c r="H22157" s="155"/>
      <c r="I22157" s="152"/>
      <c r="J22157" s="152"/>
      <c r="K22157" s="156"/>
      <c r="L22157" s="156"/>
      <c r="M22157" s="157"/>
      <c r="N22157" s="158"/>
      <c r="O22157" s="153"/>
      <c r="P22157" s="153"/>
      <c r="Q22157" s="153"/>
      <c r="R22157" s="153"/>
      <c r="S22157" s="152"/>
      <c r="T22157" s="154"/>
    </row>
    <row r="22158" spans="8:20" x14ac:dyDescent="0.25">
      <c r="H22158" s="155"/>
      <c r="I22158" s="152"/>
      <c r="J22158" s="152"/>
      <c r="K22158" s="156"/>
      <c r="L22158" s="156"/>
      <c r="M22158" s="157"/>
      <c r="N22158" s="158"/>
      <c r="O22158" s="153"/>
      <c r="P22158" s="153"/>
      <c r="Q22158" s="153"/>
      <c r="R22158" s="153"/>
      <c r="S22158" s="152"/>
      <c r="T22158" s="154"/>
    </row>
    <row r="22159" spans="8:20" x14ac:dyDescent="0.25">
      <c r="H22159" s="155"/>
      <c r="I22159" s="152"/>
      <c r="J22159" s="152"/>
      <c r="K22159" s="156"/>
      <c r="L22159" s="156"/>
      <c r="M22159" s="157"/>
      <c r="N22159" s="158"/>
      <c r="O22159" s="153"/>
      <c r="P22159" s="153"/>
      <c r="Q22159" s="153"/>
      <c r="R22159" s="153"/>
      <c r="S22159" s="152"/>
      <c r="T22159" s="154"/>
    </row>
    <row r="22160" spans="8:20" x14ac:dyDescent="0.25">
      <c r="H22160" s="155"/>
      <c r="I22160" s="152"/>
      <c r="J22160" s="152"/>
      <c r="K22160" s="156"/>
      <c r="L22160" s="156"/>
      <c r="M22160" s="157"/>
      <c r="N22160" s="158"/>
      <c r="O22160" s="153"/>
      <c r="P22160" s="153"/>
      <c r="Q22160" s="153"/>
      <c r="R22160" s="153"/>
      <c r="S22160" s="152"/>
      <c r="T22160" s="154"/>
    </row>
    <row r="22161" spans="8:20" x14ac:dyDescent="0.25">
      <c r="H22161" s="155"/>
      <c r="I22161" s="152"/>
      <c r="J22161" s="152"/>
      <c r="K22161" s="156"/>
      <c r="L22161" s="156"/>
      <c r="M22161" s="157"/>
      <c r="N22161" s="158"/>
      <c r="O22161" s="153"/>
      <c r="P22161" s="153"/>
      <c r="Q22161" s="153"/>
      <c r="R22161" s="153"/>
      <c r="S22161" s="152"/>
      <c r="T22161" s="154"/>
    </row>
    <row r="22162" spans="8:20" x14ac:dyDescent="0.25">
      <c r="H22162" s="155"/>
      <c r="I22162" s="152"/>
      <c r="J22162" s="152"/>
      <c r="K22162" s="156"/>
      <c r="L22162" s="156"/>
      <c r="M22162" s="157"/>
      <c r="N22162" s="158"/>
      <c r="O22162" s="153"/>
      <c r="P22162" s="153"/>
      <c r="Q22162" s="153"/>
      <c r="R22162" s="153"/>
      <c r="S22162" s="152"/>
      <c r="T22162" s="154"/>
    </row>
    <row r="22163" spans="8:20" x14ac:dyDescent="0.25">
      <c r="H22163" s="155"/>
      <c r="I22163" s="152"/>
      <c r="J22163" s="152"/>
      <c r="K22163" s="156"/>
      <c r="L22163" s="156"/>
      <c r="M22163" s="157"/>
      <c r="N22163" s="158"/>
      <c r="O22163" s="153"/>
      <c r="P22163" s="153"/>
      <c r="Q22163" s="153"/>
      <c r="R22163" s="153"/>
      <c r="S22163" s="152"/>
      <c r="T22163" s="154"/>
    </row>
    <row r="22164" spans="8:20" x14ac:dyDescent="0.25">
      <c r="H22164" s="155"/>
      <c r="I22164" s="152"/>
      <c r="J22164" s="152"/>
      <c r="K22164" s="156"/>
      <c r="L22164" s="156"/>
      <c r="M22164" s="157"/>
      <c r="N22164" s="158"/>
      <c r="O22164" s="153"/>
      <c r="P22164" s="153"/>
      <c r="Q22164" s="153"/>
      <c r="R22164" s="153"/>
      <c r="S22164" s="152"/>
      <c r="T22164" s="154"/>
    </row>
    <row r="22165" spans="8:20" x14ac:dyDescent="0.25">
      <c r="H22165" s="155"/>
      <c r="I22165" s="152"/>
      <c r="J22165" s="152"/>
      <c r="K22165" s="156"/>
      <c r="L22165" s="156"/>
      <c r="M22165" s="157"/>
      <c r="N22165" s="158"/>
      <c r="O22165" s="153"/>
      <c r="P22165" s="153"/>
      <c r="Q22165" s="153"/>
      <c r="R22165" s="153"/>
      <c r="S22165" s="152"/>
      <c r="T22165" s="154"/>
    </row>
    <row r="22166" spans="8:20" x14ac:dyDescent="0.25">
      <c r="H22166" s="155"/>
      <c r="I22166" s="152"/>
      <c r="J22166" s="152"/>
      <c r="K22166" s="156"/>
      <c r="L22166" s="156"/>
      <c r="M22166" s="157"/>
      <c r="N22166" s="158"/>
      <c r="O22166" s="153"/>
      <c r="P22166" s="153"/>
      <c r="Q22166" s="153"/>
      <c r="R22166" s="153"/>
      <c r="S22166" s="152"/>
      <c r="T22166" s="154"/>
    </row>
    <row r="22167" spans="8:20" x14ac:dyDescent="0.25">
      <c r="H22167" s="155"/>
      <c r="I22167" s="152"/>
      <c r="J22167" s="152"/>
      <c r="K22167" s="156"/>
      <c r="L22167" s="156"/>
      <c r="M22167" s="157"/>
      <c r="N22167" s="158"/>
      <c r="O22167" s="153"/>
      <c r="P22167" s="153"/>
      <c r="Q22167" s="153"/>
      <c r="R22167" s="153"/>
      <c r="S22167" s="152"/>
      <c r="T22167" s="154"/>
    </row>
    <row r="22168" spans="8:20" x14ac:dyDescent="0.25">
      <c r="H22168" s="155"/>
      <c r="I22168" s="152"/>
      <c r="J22168" s="152"/>
      <c r="K22168" s="156"/>
      <c r="L22168" s="156"/>
      <c r="M22168" s="157"/>
      <c r="N22168" s="158"/>
      <c r="O22168" s="153"/>
      <c r="P22168" s="153"/>
      <c r="Q22168" s="153"/>
      <c r="R22168" s="153"/>
      <c r="S22168" s="152"/>
      <c r="T22168" s="154"/>
    </row>
    <row r="22169" spans="8:20" x14ac:dyDescent="0.25">
      <c r="H22169" s="155"/>
      <c r="I22169" s="152"/>
      <c r="J22169" s="152"/>
      <c r="K22169" s="156"/>
      <c r="L22169" s="156"/>
      <c r="M22169" s="157"/>
      <c r="N22169" s="158"/>
      <c r="O22169" s="153"/>
      <c r="P22169" s="153"/>
      <c r="Q22169" s="153"/>
      <c r="R22169" s="153"/>
      <c r="S22169" s="152"/>
      <c r="T22169" s="154"/>
    </row>
    <row r="22170" spans="8:20" x14ac:dyDescent="0.25">
      <c r="H22170" s="155"/>
      <c r="I22170" s="152"/>
      <c r="J22170" s="152"/>
      <c r="K22170" s="156"/>
      <c r="L22170" s="156"/>
      <c r="M22170" s="157"/>
      <c r="N22170" s="158"/>
      <c r="O22170" s="153"/>
      <c r="P22170" s="153"/>
      <c r="Q22170" s="153"/>
      <c r="R22170" s="153"/>
      <c r="S22170" s="152"/>
      <c r="T22170" s="154"/>
    </row>
    <row r="22171" spans="8:20" x14ac:dyDescent="0.25">
      <c r="H22171" s="155"/>
      <c r="I22171" s="152"/>
      <c r="J22171" s="152"/>
      <c r="K22171" s="156"/>
      <c r="L22171" s="156"/>
      <c r="M22171" s="157"/>
      <c r="N22171" s="158"/>
      <c r="O22171" s="153"/>
      <c r="P22171" s="153"/>
      <c r="Q22171" s="153"/>
      <c r="R22171" s="153"/>
      <c r="S22171" s="152"/>
      <c r="T22171" s="154"/>
    </row>
    <row r="22172" spans="8:20" x14ac:dyDescent="0.25">
      <c r="H22172" s="155"/>
      <c r="I22172" s="152"/>
      <c r="J22172" s="152"/>
      <c r="K22172" s="156"/>
      <c r="L22172" s="156"/>
      <c r="M22172" s="157"/>
      <c r="N22172" s="158"/>
      <c r="O22172" s="153"/>
      <c r="P22172" s="153"/>
      <c r="Q22172" s="153"/>
      <c r="R22172" s="153"/>
      <c r="S22172" s="152"/>
      <c r="T22172" s="154"/>
    </row>
    <row r="22173" spans="8:20" x14ac:dyDescent="0.25">
      <c r="H22173" s="155"/>
      <c r="I22173" s="152"/>
      <c r="J22173" s="152"/>
      <c r="K22173" s="156"/>
      <c r="L22173" s="156"/>
      <c r="M22173" s="157"/>
      <c r="N22173" s="158"/>
      <c r="O22173" s="153"/>
      <c r="P22173" s="153"/>
      <c r="Q22173" s="153"/>
      <c r="R22173" s="153"/>
      <c r="S22173" s="152"/>
      <c r="T22173" s="154"/>
    </row>
    <row r="22174" spans="8:20" x14ac:dyDescent="0.25">
      <c r="H22174" s="155"/>
      <c r="I22174" s="152"/>
      <c r="J22174" s="152"/>
      <c r="K22174" s="156"/>
      <c r="L22174" s="156"/>
      <c r="M22174" s="157"/>
      <c r="N22174" s="158"/>
      <c r="O22174" s="153"/>
      <c r="P22174" s="153"/>
      <c r="Q22174" s="153"/>
      <c r="R22174" s="153"/>
      <c r="S22174" s="152"/>
      <c r="T22174" s="154"/>
    </row>
    <row r="22175" spans="8:20" x14ac:dyDescent="0.25">
      <c r="H22175" s="155"/>
      <c r="I22175" s="152"/>
      <c r="J22175" s="152"/>
      <c r="K22175" s="156"/>
      <c r="L22175" s="156"/>
      <c r="M22175" s="157"/>
      <c r="N22175" s="158"/>
      <c r="O22175" s="153"/>
      <c r="P22175" s="153"/>
      <c r="Q22175" s="153"/>
      <c r="R22175" s="153"/>
      <c r="S22175" s="152"/>
      <c r="T22175" s="154"/>
    </row>
    <row r="22176" spans="8:20" x14ac:dyDescent="0.25">
      <c r="H22176" s="155"/>
      <c r="I22176" s="152"/>
      <c r="J22176" s="152"/>
      <c r="K22176" s="156"/>
      <c r="L22176" s="156"/>
      <c r="M22176" s="157"/>
      <c r="N22176" s="158"/>
      <c r="O22176" s="153"/>
      <c r="P22176" s="153"/>
      <c r="Q22176" s="153"/>
      <c r="R22176" s="153"/>
      <c r="S22176" s="152"/>
      <c r="T22176" s="154"/>
    </row>
    <row r="22177" spans="8:20" x14ac:dyDescent="0.25">
      <c r="H22177" s="155"/>
      <c r="I22177" s="152"/>
      <c r="J22177" s="152"/>
      <c r="K22177" s="156"/>
      <c r="L22177" s="156"/>
      <c r="M22177" s="157"/>
      <c r="N22177" s="158"/>
      <c r="O22177" s="153"/>
      <c r="P22177" s="153"/>
      <c r="Q22177" s="153"/>
      <c r="R22177" s="153"/>
      <c r="S22177" s="152"/>
      <c r="T22177" s="154"/>
    </row>
    <row r="22178" spans="8:20" x14ac:dyDescent="0.25">
      <c r="H22178" s="155"/>
      <c r="I22178" s="152"/>
      <c r="J22178" s="152"/>
      <c r="K22178" s="156"/>
      <c r="L22178" s="156"/>
      <c r="M22178" s="157"/>
      <c r="N22178" s="158"/>
      <c r="O22178" s="153"/>
      <c r="P22178" s="153"/>
      <c r="Q22178" s="153"/>
      <c r="R22178" s="153"/>
      <c r="S22178" s="152"/>
      <c r="T22178" s="154"/>
    </row>
    <row r="22179" spans="8:20" x14ac:dyDescent="0.25">
      <c r="H22179" s="155"/>
      <c r="I22179" s="152"/>
      <c r="J22179" s="152"/>
      <c r="K22179" s="156"/>
      <c r="L22179" s="156"/>
      <c r="M22179" s="157"/>
      <c r="N22179" s="158"/>
      <c r="O22179" s="153"/>
      <c r="P22179" s="153"/>
      <c r="Q22179" s="153"/>
      <c r="R22179" s="153"/>
      <c r="S22179" s="152"/>
      <c r="T22179" s="154"/>
    </row>
    <row r="22180" spans="8:20" x14ac:dyDescent="0.25">
      <c r="H22180" s="155"/>
      <c r="I22180" s="152"/>
      <c r="J22180" s="152"/>
      <c r="K22180" s="156"/>
      <c r="L22180" s="156"/>
      <c r="M22180" s="157"/>
      <c r="N22180" s="158"/>
      <c r="O22180" s="153"/>
      <c r="P22180" s="153"/>
      <c r="Q22180" s="153"/>
      <c r="R22180" s="153"/>
      <c r="S22180" s="152"/>
      <c r="T22180" s="154"/>
    </row>
    <row r="22181" spans="8:20" x14ac:dyDescent="0.25">
      <c r="H22181" s="155"/>
      <c r="I22181" s="152"/>
      <c r="J22181" s="152"/>
      <c r="K22181" s="156"/>
      <c r="L22181" s="156"/>
      <c r="M22181" s="157"/>
      <c r="N22181" s="158"/>
      <c r="O22181" s="153"/>
      <c r="P22181" s="153"/>
      <c r="Q22181" s="153"/>
      <c r="R22181" s="153"/>
      <c r="S22181" s="152"/>
      <c r="T22181" s="154"/>
    </row>
    <row r="22182" spans="8:20" x14ac:dyDescent="0.25">
      <c r="H22182" s="155"/>
      <c r="I22182" s="152"/>
      <c r="J22182" s="152"/>
      <c r="K22182" s="156"/>
      <c r="L22182" s="156"/>
      <c r="M22182" s="157"/>
      <c r="N22182" s="158"/>
      <c r="O22182" s="153"/>
      <c r="P22182" s="153"/>
      <c r="Q22182" s="153"/>
      <c r="R22182" s="153"/>
      <c r="S22182" s="152"/>
      <c r="T22182" s="154"/>
    </row>
    <row r="22183" spans="8:20" x14ac:dyDescent="0.25">
      <c r="H22183" s="155"/>
      <c r="I22183" s="152"/>
      <c r="J22183" s="152"/>
      <c r="K22183" s="156"/>
      <c r="L22183" s="156"/>
      <c r="M22183" s="157"/>
      <c r="N22183" s="158"/>
      <c r="O22183" s="153"/>
      <c r="P22183" s="153"/>
      <c r="Q22183" s="153"/>
      <c r="R22183" s="153"/>
      <c r="S22183" s="152"/>
      <c r="T22183" s="154"/>
    </row>
    <row r="22184" spans="8:20" x14ac:dyDescent="0.25">
      <c r="H22184" s="155"/>
      <c r="I22184" s="152"/>
      <c r="J22184" s="152"/>
      <c r="K22184" s="156"/>
      <c r="L22184" s="156"/>
      <c r="M22184" s="157"/>
      <c r="N22184" s="158"/>
      <c r="O22184" s="153"/>
      <c r="P22184" s="153"/>
      <c r="Q22184" s="153"/>
      <c r="R22184" s="153"/>
      <c r="S22184" s="152"/>
      <c r="T22184" s="154"/>
    </row>
    <row r="22185" spans="8:20" x14ac:dyDescent="0.25">
      <c r="H22185" s="155"/>
      <c r="I22185" s="152"/>
      <c r="J22185" s="152"/>
      <c r="K22185" s="156"/>
      <c r="L22185" s="156"/>
      <c r="M22185" s="157"/>
      <c r="N22185" s="158"/>
      <c r="O22185" s="153"/>
      <c r="P22185" s="153"/>
      <c r="Q22185" s="153"/>
      <c r="R22185" s="153"/>
      <c r="S22185" s="152"/>
      <c r="T22185" s="154"/>
    </row>
    <row r="22186" spans="8:20" x14ac:dyDescent="0.25">
      <c r="H22186" s="155"/>
      <c r="I22186" s="152"/>
      <c r="J22186" s="152"/>
      <c r="K22186" s="156"/>
      <c r="L22186" s="156"/>
      <c r="M22186" s="157"/>
      <c r="N22186" s="158"/>
      <c r="O22186" s="153"/>
      <c r="P22186" s="153"/>
      <c r="Q22186" s="153"/>
      <c r="R22186" s="153"/>
      <c r="S22186" s="152"/>
      <c r="T22186" s="154"/>
    </row>
    <row r="22187" spans="8:20" x14ac:dyDescent="0.25">
      <c r="H22187" s="155"/>
      <c r="I22187" s="152"/>
      <c r="J22187" s="152"/>
      <c r="K22187" s="156"/>
      <c r="L22187" s="156"/>
      <c r="M22187" s="157"/>
      <c r="N22187" s="158"/>
      <c r="O22187" s="153"/>
      <c r="P22187" s="153"/>
      <c r="Q22187" s="153"/>
      <c r="R22187" s="153"/>
      <c r="S22187" s="152"/>
      <c r="T22187" s="154"/>
    </row>
    <row r="22188" spans="8:20" x14ac:dyDescent="0.25">
      <c r="H22188" s="155"/>
      <c r="I22188" s="152"/>
      <c r="J22188" s="152"/>
      <c r="K22188" s="156"/>
      <c r="L22188" s="156"/>
      <c r="M22188" s="157"/>
      <c r="N22188" s="158"/>
      <c r="O22188" s="153"/>
      <c r="P22188" s="153"/>
      <c r="Q22188" s="153"/>
      <c r="R22188" s="153"/>
      <c r="S22188" s="152"/>
      <c r="T22188" s="154"/>
    </row>
    <row r="22189" spans="8:20" x14ac:dyDescent="0.25">
      <c r="H22189" s="155"/>
      <c r="I22189" s="152"/>
      <c r="J22189" s="152"/>
      <c r="K22189" s="156"/>
      <c r="L22189" s="156"/>
      <c r="M22189" s="157"/>
      <c r="N22189" s="158"/>
      <c r="O22189" s="153"/>
      <c r="P22189" s="153"/>
      <c r="Q22189" s="153"/>
      <c r="R22189" s="153"/>
      <c r="S22189" s="152"/>
      <c r="T22189" s="154"/>
    </row>
    <row r="22190" spans="8:20" x14ac:dyDescent="0.25">
      <c r="H22190" s="155"/>
      <c r="I22190" s="152"/>
      <c r="J22190" s="152"/>
      <c r="K22190" s="156"/>
      <c r="L22190" s="156"/>
      <c r="M22190" s="157"/>
      <c r="N22190" s="158"/>
      <c r="O22190" s="153"/>
      <c r="P22190" s="153"/>
      <c r="Q22190" s="153"/>
      <c r="R22190" s="153"/>
      <c r="S22190" s="152"/>
      <c r="T22190" s="154"/>
    </row>
    <row r="22191" spans="8:20" x14ac:dyDescent="0.25">
      <c r="H22191" s="155"/>
      <c r="I22191" s="152"/>
      <c r="J22191" s="152"/>
      <c r="K22191" s="156"/>
      <c r="L22191" s="156"/>
      <c r="M22191" s="157"/>
      <c r="N22191" s="158"/>
      <c r="O22191" s="153"/>
      <c r="P22191" s="153"/>
      <c r="Q22191" s="153"/>
      <c r="R22191" s="153"/>
      <c r="S22191" s="152"/>
      <c r="T22191" s="154"/>
    </row>
    <row r="22192" spans="8:20" x14ac:dyDescent="0.25">
      <c r="H22192" s="155"/>
      <c r="I22192" s="152"/>
      <c r="J22192" s="152"/>
      <c r="K22192" s="156"/>
      <c r="L22192" s="156"/>
      <c r="M22192" s="157"/>
      <c r="N22192" s="158"/>
      <c r="O22192" s="153"/>
      <c r="P22192" s="153"/>
      <c r="Q22192" s="153"/>
      <c r="R22192" s="153"/>
      <c r="S22192" s="152"/>
      <c r="T22192" s="154"/>
    </row>
    <row r="22193" spans="8:20" x14ac:dyDescent="0.25">
      <c r="H22193" s="155"/>
      <c r="I22193" s="152"/>
      <c r="J22193" s="152"/>
      <c r="K22193" s="156"/>
      <c r="L22193" s="156"/>
      <c r="M22193" s="157"/>
      <c r="N22193" s="158"/>
      <c r="O22193" s="153"/>
      <c r="P22193" s="153"/>
      <c r="Q22193" s="153"/>
      <c r="R22193" s="153"/>
      <c r="S22193" s="152"/>
      <c r="T22193" s="154"/>
    </row>
    <row r="22194" spans="8:20" x14ac:dyDescent="0.25">
      <c r="H22194" s="155"/>
      <c r="I22194" s="152"/>
      <c r="J22194" s="152"/>
      <c r="K22194" s="156"/>
      <c r="L22194" s="156"/>
      <c r="M22194" s="157"/>
      <c r="N22194" s="158"/>
      <c r="O22194" s="153"/>
      <c r="P22194" s="153"/>
      <c r="Q22194" s="153"/>
      <c r="R22194" s="153"/>
      <c r="S22194" s="152"/>
      <c r="T22194" s="154"/>
    </row>
    <row r="22195" spans="8:20" x14ac:dyDescent="0.25">
      <c r="H22195" s="155"/>
      <c r="I22195" s="152"/>
      <c r="J22195" s="152"/>
      <c r="K22195" s="156"/>
      <c r="L22195" s="156"/>
      <c r="M22195" s="157"/>
      <c r="N22195" s="158"/>
      <c r="O22195" s="153"/>
      <c r="P22195" s="153"/>
      <c r="Q22195" s="153"/>
      <c r="R22195" s="153"/>
      <c r="S22195" s="152"/>
      <c r="T22195" s="154"/>
    </row>
    <row r="22196" spans="8:20" x14ac:dyDescent="0.25">
      <c r="H22196" s="155"/>
      <c r="I22196" s="152"/>
      <c r="J22196" s="152"/>
      <c r="K22196" s="156"/>
      <c r="L22196" s="156"/>
      <c r="M22196" s="157"/>
      <c r="N22196" s="158"/>
      <c r="O22196" s="153"/>
      <c r="P22196" s="153"/>
      <c r="Q22196" s="153"/>
      <c r="R22196" s="153"/>
      <c r="S22196" s="152"/>
      <c r="T22196" s="154"/>
    </row>
    <row r="22197" spans="8:20" x14ac:dyDescent="0.25">
      <c r="H22197" s="155"/>
      <c r="I22197" s="152"/>
      <c r="J22197" s="152"/>
      <c r="K22197" s="156"/>
      <c r="L22197" s="156"/>
      <c r="M22197" s="157"/>
      <c r="N22197" s="158"/>
      <c r="O22197" s="153"/>
      <c r="P22197" s="153"/>
      <c r="Q22197" s="153"/>
      <c r="R22197" s="153"/>
      <c r="S22197" s="152"/>
      <c r="T22197" s="154"/>
    </row>
    <row r="22198" spans="8:20" x14ac:dyDescent="0.25">
      <c r="H22198" s="155"/>
      <c r="I22198" s="152"/>
      <c r="J22198" s="152"/>
      <c r="K22198" s="156"/>
      <c r="L22198" s="156"/>
      <c r="M22198" s="157"/>
      <c r="N22198" s="158"/>
      <c r="O22198" s="153"/>
      <c r="P22198" s="153"/>
      <c r="Q22198" s="153"/>
      <c r="R22198" s="153"/>
      <c r="S22198" s="152"/>
      <c r="T22198" s="154"/>
    </row>
    <row r="22199" spans="8:20" x14ac:dyDescent="0.25">
      <c r="H22199" s="155"/>
      <c r="I22199" s="152"/>
      <c r="J22199" s="152"/>
      <c r="K22199" s="156"/>
      <c r="L22199" s="156"/>
      <c r="M22199" s="157"/>
      <c r="N22199" s="158"/>
      <c r="O22199" s="153"/>
      <c r="P22199" s="153"/>
      <c r="Q22199" s="153"/>
      <c r="R22199" s="153"/>
      <c r="S22199" s="152"/>
      <c r="T22199" s="154"/>
    </row>
    <row r="22200" spans="8:20" x14ac:dyDescent="0.25">
      <c r="H22200" s="155"/>
      <c r="I22200" s="152"/>
      <c r="J22200" s="152"/>
      <c r="K22200" s="156"/>
      <c r="L22200" s="156"/>
      <c r="M22200" s="157"/>
      <c r="N22200" s="158"/>
      <c r="O22200" s="153"/>
      <c r="P22200" s="153"/>
      <c r="Q22200" s="153"/>
      <c r="R22200" s="153"/>
      <c r="S22200" s="152"/>
      <c r="T22200" s="154"/>
    </row>
    <row r="22201" spans="8:20" x14ac:dyDescent="0.25">
      <c r="H22201" s="155"/>
      <c r="I22201" s="152"/>
      <c r="J22201" s="152"/>
      <c r="K22201" s="156"/>
      <c r="L22201" s="156"/>
      <c r="M22201" s="157"/>
      <c r="N22201" s="158"/>
      <c r="O22201" s="153"/>
      <c r="P22201" s="153"/>
      <c r="Q22201" s="153"/>
      <c r="R22201" s="153"/>
      <c r="S22201" s="152"/>
      <c r="T22201" s="154"/>
    </row>
    <row r="22202" spans="8:20" x14ac:dyDescent="0.25">
      <c r="H22202" s="155"/>
      <c r="I22202" s="152"/>
      <c r="J22202" s="152"/>
      <c r="K22202" s="156"/>
      <c r="L22202" s="156"/>
      <c r="M22202" s="157"/>
      <c r="N22202" s="158"/>
      <c r="O22202" s="153"/>
      <c r="P22202" s="153"/>
      <c r="Q22202" s="153"/>
      <c r="R22202" s="153"/>
      <c r="S22202" s="152"/>
      <c r="T22202" s="154"/>
    </row>
    <row r="22203" spans="8:20" x14ac:dyDescent="0.25">
      <c r="H22203" s="155"/>
      <c r="I22203" s="152"/>
      <c r="J22203" s="152"/>
      <c r="K22203" s="156"/>
      <c r="L22203" s="156"/>
      <c r="M22203" s="157"/>
      <c r="N22203" s="158"/>
      <c r="O22203" s="153"/>
      <c r="P22203" s="153"/>
      <c r="Q22203" s="153"/>
      <c r="R22203" s="153"/>
      <c r="S22203" s="152"/>
      <c r="T22203" s="154"/>
    </row>
    <row r="22204" spans="8:20" x14ac:dyDescent="0.25">
      <c r="H22204" s="155"/>
      <c r="I22204" s="152"/>
      <c r="J22204" s="152"/>
      <c r="K22204" s="156"/>
      <c r="L22204" s="156"/>
      <c r="M22204" s="157"/>
      <c r="N22204" s="158"/>
      <c r="O22204" s="153"/>
      <c r="P22204" s="153"/>
      <c r="Q22204" s="153"/>
      <c r="R22204" s="153"/>
      <c r="S22204" s="152"/>
      <c r="T22204" s="154"/>
    </row>
    <row r="22205" spans="8:20" x14ac:dyDescent="0.25">
      <c r="H22205" s="155"/>
      <c r="I22205" s="152"/>
      <c r="J22205" s="152"/>
      <c r="K22205" s="156"/>
      <c r="L22205" s="156"/>
      <c r="M22205" s="157"/>
      <c r="N22205" s="158"/>
      <c r="O22205" s="153"/>
      <c r="P22205" s="153"/>
      <c r="Q22205" s="153"/>
      <c r="R22205" s="153"/>
      <c r="S22205" s="152"/>
      <c r="T22205" s="154"/>
    </row>
    <row r="22206" spans="8:20" x14ac:dyDescent="0.25">
      <c r="H22206" s="155"/>
      <c r="I22206" s="152"/>
      <c r="J22206" s="152"/>
      <c r="K22206" s="156"/>
      <c r="L22206" s="156"/>
      <c r="M22206" s="157"/>
      <c r="N22206" s="158"/>
      <c r="O22206" s="153"/>
      <c r="P22206" s="153"/>
      <c r="Q22206" s="153"/>
      <c r="R22206" s="153"/>
      <c r="S22206" s="152"/>
      <c r="T22206" s="154"/>
    </row>
    <row r="22207" spans="8:20" x14ac:dyDescent="0.25">
      <c r="H22207" s="155"/>
      <c r="I22207" s="152"/>
      <c r="J22207" s="152"/>
      <c r="K22207" s="156"/>
      <c r="L22207" s="156"/>
      <c r="M22207" s="157"/>
      <c r="N22207" s="158"/>
      <c r="O22207" s="153"/>
      <c r="P22207" s="153"/>
      <c r="Q22207" s="153"/>
      <c r="R22207" s="153"/>
      <c r="S22207" s="152"/>
      <c r="T22207" s="154"/>
    </row>
    <row r="22208" spans="8:20" x14ac:dyDescent="0.25">
      <c r="H22208" s="155"/>
      <c r="I22208" s="152"/>
      <c r="J22208" s="152"/>
      <c r="K22208" s="156"/>
      <c r="L22208" s="156"/>
      <c r="M22208" s="157"/>
      <c r="N22208" s="158"/>
      <c r="O22208" s="153"/>
      <c r="P22208" s="153"/>
      <c r="Q22208" s="153"/>
      <c r="R22208" s="153"/>
      <c r="S22208" s="152"/>
      <c r="T22208" s="154"/>
    </row>
    <row r="22209" spans="8:20" x14ac:dyDescent="0.25">
      <c r="H22209" s="155"/>
      <c r="I22209" s="152"/>
      <c r="J22209" s="152"/>
      <c r="K22209" s="156"/>
      <c r="L22209" s="156"/>
      <c r="M22209" s="157"/>
      <c r="N22209" s="158"/>
      <c r="O22209" s="153"/>
      <c r="P22209" s="153"/>
      <c r="Q22209" s="153"/>
      <c r="R22209" s="153"/>
      <c r="S22209" s="152"/>
      <c r="T22209" s="154"/>
    </row>
    <row r="22210" spans="8:20" x14ac:dyDescent="0.25">
      <c r="H22210" s="155"/>
      <c r="I22210" s="152"/>
      <c r="J22210" s="152"/>
      <c r="K22210" s="156"/>
      <c r="L22210" s="156"/>
      <c r="M22210" s="157"/>
      <c r="N22210" s="158"/>
      <c r="O22210" s="153"/>
      <c r="P22210" s="153"/>
      <c r="Q22210" s="153"/>
      <c r="R22210" s="153"/>
      <c r="S22210" s="152"/>
      <c r="T22210" s="154"/>
    </row>
    <row r="22211" spans="8:20" x14ac:dyDescent="0.25">
      <c r="H22211" s="155"/>
      <c r="I22211" s="152"/>
      <c r="J22211" s="152"/>
      <c r="K22211" s="156"/>
      <c r="L22211" s="156"/>
      <c r="M22211" s="157"/>
      <c r="N22211" s="158"/>
      <c r="O22211" s="153"/>
      <c r="P22211" s="153"/>
      <c r="Q22211" s="153"/>
      <c r="R22211" s="153"/>
      <c r="S22211" s="152"/>
      <c r="T22211" s="154"/>
    </row>
    <row r="22212" spans="8:20" x14ac:dyDescent="0.25">
      <c r="H22212" s="155"/>
      <c r="I22212" s="152"/>
      <c r="J22212" s="152"/>
      <c r="K22212" s="156"/>
      <c r="L22212" s="156"/>
      <c r="M22212" s="157"/>
      <c r="N22212" s="158"/>
      <c r="O22212" s="153"/>
      <c r="P22212" s="153"/>
      <c r="Q22212" s="153"/>
      <c r="R22212" s="153"/>
      <c r="S22212" s="152"/>
      <c r="T22212" s="154"/>
    </row>
    <row r="22213" spans="8:20" x14ac:dyDescent="0.25">
      <c r="H22213" s="155"/>
      <c r="I22213" s="152"/>
      <c r="J22213" s="152"/>
      <c r="K22213" s="156"/>
      <c r="L22213" s="156"/>
      <c r="M22213" s="157"/>
      <c r="N22213" s="158"/>
      <c r="O22213" s="153"/>
      <c r="P22213" s="153"/>
      <c r="Q22213" s="153"/>
      <c r="R22213" s="153"/>
      <c r="S22213" s="152"/>
      <c r="T22213" s="154"/>
    </row>
    <row r="22214" spans="8:20" x14ac:dyDescent="0.25">
      <c r="H22214" s="155"/>
      <c r="I22214" s="152"/>
      <c r="J22214" s="152"/>
      <c r="K22214" s="156"/>
      <c r="L22214" s="156"/>
      <c r="M22214" s="157"/>
      <c r="N22214" s="158"/>
      <c r="O22214" s="153"/>
      <c r="P22214" s="153"/>
      <c r="Q22214" s="153"/>
      <c r="R22214" s="153"/>
      <c r="S22214" s="152"/>
      <c r="T22214" s="154"/>
    </row>
    <row r="22215" spans="8:20" x14ac:dyDescent="0.25">
      <c r="H22215" s="155"/>
      <c r="I22215" s="152"/>
      <c r="J22215" s="152"/>
      <c r="K22215" s="156"/>
      <c r="L22215" s="156"/>
      <c r="M22215" s="157"/>
      <c r="N22215" s="158"/>
      <c r="O22215" s="153"/>
      <c r="P22215" s="153"/>
      <c r="Q22215" s="153"/>
      <c r="R22215" s="153"/>
      <c r="S22215" s="152"/>
      <c r="T22215" s="154"/>
    </row>
    <row r="22216" spans="8:20" x14ac:dyDescent="0.25">
      <c r="H22216" s="155"/>
      <c r="I22216" s="152"/>
      <c r="J22216" s="152"/>
      <c r="K22216" s="156"/>
      <c r="L22216" s="156"/>
      <c r="M22216" s="157"/>
      <c r="N22216" s="158"/>
      <c r="O22216" s="153"/>
      <c r="P22216" s="153"/>
      <c r="Q22216" s="153"/>
      <c r="R22216" s="153"/>
      <c r="S22216" s="152"/>
      <c r="T22216" s="154"/>
    </row>
    <row r="22217" spans="8:20" x14ac:dyDescent="0.25">
      <c r="H22217" s="155"/>
      <c r="I22217" s="152"/>
      <c r="J22217" s="152"/>
      <c r="K22217" s="156"/>
      <c r="L22217" s="156"/>
      <c r="M22217" s="157"/>
      <c r="N22217" s="158"/>
      <c r="O22217" s="153"/>
      <c r="P22217" s="153"/>
      <c r="Q22217" s="153"/>
      <c r="R22217" s="153"/>
      <c r="S22217" s="152"/>
      <c r="T22217" s="154"/>
    </row>
    <row r="22218" spans="8:20" x14ac:dyDescent="0.25">
      <c r="H22218" s="155"/>
      <c r="I22218" s="152"/>
      <c r="J22218" s="152"/>
      <c r="K22218" s="156"/>
      <c r="L22218" s="156"/>
      <c r="M22218" s="157"/>
      <c r="N22218" s="158"/>
      <c r="O22218" s="153"/>
      <c r="P22218" s="153"/>
      <c r="Q22218" s="153"/>
      <c r="R22218" s="153"/>
      <c r="S22218" s="152"/>
      <c r="T22218" s="154"/>
    </row>
    <row r="22219" spans="8:20" x14ac:dyDescent="0.25">
      <c r="H22219" s="155"/>
      <c r="I22219" s="152"/>
      <c r="J22219" s="152"/>
      <c r="K22219" s="156"/>
      <c r="L22219" s="156"/>
      <c r="M22219" s="157"/>
      <c r="N22219" s="158"/>
      <c r="O22219" s="153"/>
      <c r="P22219" s="153"/>
      <c r="Q22219" s="153"/>
      <c r="R22219" s="153"/>
      <c r="S22219" s="152"/>
      <c r="T22219" s="154"/>
    </row>
    <row r="22220" spans="8:20" x14ac:dyDescent="0.25">
      <c r="H22220" s="155"/>
      <c r="I22220" s="152"/>
      <c r="J22220" s="152"/>
      <c r="K22220" s="156"/>
      <c r="L22220" s="156"/>
      <c r="M22220" s="157"/>
      <c r="N22220" s="158"/>
      <c r="O22220" s="153"/>
      <c r="P22220" s="153"/>
      <c r="Q22220" s="153"/>
      <c r="R22220" s="153"/>
      <c r="S22220" s="152"/>
      <c r="T22220" s="154"/>
    </row>
    <row r="22221" spans="8:20" x14ac:dyDescent="0.25">
      <c r="H22221" s="155"/>
      <c r="I22221" s="152"/>
      <c r="J22221" s="152"/>
      <c r="K22221" s="156"/>
      <c r="L22221" s="156"/>
      <c r="M22221" s="157"/>
      <c r="N22221" s="158"/>
      <c r="O22221" s="153"/>
      <c r="P22221" s="153"/>
      <c r="Q22221" s="153"/>
      <c r="R22221" s="153"/>
      <c r="S22221" s="152"/>
      <c r="T22221" s="154"/>
    </row>
    <row r="22222" spans="8:20" x14ac:dyDescent="0.25">
      <c r="H22222" s="155"/>
      <c r="I22222" s="152"/>
      <c r="J22222" s="152"/>
      <c r="K22222" s="156"/>
      <c r="L22222" s="156"/>
      <c r="M22222" s="157"/>
      <c r="N22222" s="158"/>
      <c r="O22222" s="153"/>
      <c r="P22222" s="153"/>
      <c r="Q22222" s="153"/>
      <c r="R22222" s="153"/>
      <c r="S22222" s="152"/>
      <c r="T22222" s="154"/>
    </row>
    <row r="22223" spans="8:20" x14ac:dyDescent="0.25">
      <c r="H22223" s="155"/>
      <c r="I22223" s="152"/>
      <c r="J22223" s="152"/>
      <c r="K22223" s="156"/>
      <c r="L22223" s="156"/>
      <c r="M22223" s="157"/>
      <c r="N22223" s="158"/>
      <c r="O22223" s="153"/>
      <c r="P22223" s="153"/>
      <c r="Q22223" s="153"/>
      <c r="R22223" s="153"/>
      <c r="S22223" s="152"/>
      <c r="T22223" s="154"/>
    </row>
    <row r="22224" spans="8:20" x14ac:dyDescent="0.25">
      <c r="H22224" s="155"/>
      <c r="I22224" s="152"/>
      <c r="J22224" s="152"/>
      <c r="K22224" s="156"/>
      <c r="L22224" s="156"/>
      <c r="M22224" s="157"/>
      <c r="N22224" s="158"/>
      <c r="O22224" s="153"/>
      <c r="P22224" s="153"/>
      <c r="Q22224" s="153"/>
      <c r="R22224" s="153"/>
      <c r="S22224" s="152"/>
      <c r="T22224" s="154"/>
    </row>
    <row r="22225" spans="8:20" x14ac:dyDescent="0.25">
      <c r="H22225" s="155"/>
      <c r="I22225" s="152"/>
      <c r="J22225" s="152"/>
      <c r="K22225" s="156"/>
      <c r="L22225" s="156"/>
      <c r="M22225" s="157"/>
      <c r="N22225" s="158"/>
      <c r="O22225" s="153"/>
      <c r="P22225" s="153"/>
      <c r="Q22225" s="153"/>
      <c r="R22225" s="153"/>
      <c r="S22225" s="152"/>
      <c r="T22225" s="154"/>
    </row>
    <row r="22226" spans="8:20" x14ac:dyDescent="0.25">
      <c r="H22226" s="155"/>
      <c r="I22226" s="152"/>
      <c r="J22226" s="152"/>
      <c r="K22226" s="156"/>
      <c r="L22226" s="156"/>
      <c r="M22226" s="157"/>
      <c r="N22226" s="158"/>
      <c r="O22226" s="153"/>
      <c r="P22226" s="153"/>
      <c r="Q22226" s="153"/>
      <c r="R22226" s="153"/>
      <c r="S22226" s="152"/>
      <c r="T22226" s="154"/>
    </row>
    <row r="22227" spans="8:20" x14ac:dyDescent="0.25">
      <c r="H22227" s="155"/>
      <c r="I22227" s="152"/>
      <c r="J22227" s="152"/>
      <c r="K22227" s="156"/>
      <c r="L22227" s="156"/>
      <c r="M22227" s="157"/>
      <c r="N22227" s="158"/>
      <c r="O22227" s="153"/>
      <c r="P22227" s="153"/>
      <c r="Q22227" s="153"/>
      <c r="R22227" s="153"/>
      <c r="S22227" s="152"/>
      <c r="T22227" s="154"/>
    </row>
    <row r="22228" spans="8:20" x14ac:dyDescent="0.25">
      <c r="H22228" s="155"/>
      <c r="I22228" s="152"/>
      <c r="J22228" s="152"/>
      <c r="K22228" s="156"/>
      <c r="L22228" s="156"/>
      <c r="M22228" s="157"/>
      <c r="N22228" s="158"/>
      <c r="O22228" s="153"/>
      <c r="P22228" s="153"/>
      <c r="Q22228" s="153"/>
      <c r="R22228" s="153"/>
      <c r="S22228" s="152"/>
      <c r="T22228" s="154"/>
    </row>
    <row r="22229" spans="8:20" x14ac:dyDescent="0.25">
      <c r="H22229" s="155"/>
      <c r="I22229" s="152"/>
      <c r="J22229" s="152"/>
      <c r="K22229" s="156"/>
      <c r="L22229" s="156"/>
      <c r="M22229" s="157"/>
      <c r="N22229" s="158"/>
      <c r="O22229" s="153"/>
      <c r="P22229" s="153"/>
      <c r="Q22229" s="153"/>
      <c r="R22229" s="153"/>
      <c r="S22229" s="152"/>
      <c r="T22229" s="154"/>
    </row>
    <row r="22230" spans="8:20" x14ac:dyDescent="0.25">
      <c r="H22230" s="155"/>
      <c r="I22230" s="152"/>
      <c r="J22230" s="152"/>
      <c r="K22230" s="156"/>
      <c r="L22230" s="156"/>
      <c r="M22230" s="157"/>
      <c r="N22230" s="158"/>
      <c r="O22230" s="153"/>
      <c r="P22230" s="153"/>
      <c r="Q22230" s="153"/>
      <c r="R22230" s="153"/>
      <c r="S22230" s="152"/>
      <c r="T22230" s="154"/>
    </row>
    <row r="22231" spans="8:20" x14ac:dyDescent="0.25">
      <c r="H22231" s="155"/>
      <c r="I22231" s="152"/>
      <c r="J22231" s="152"/>
      <c r="K22231" s="156"/>
      <c r="L22231" s="156"/>
      <c r="M22231" s="157"/>
      <c r="N22231" s="158"/>
      <c r="O22231" s="153"/>
      <c r="P22231" s="153"/>
      <c r="Q22231" s="153"/>
      <c r="R22231" s="153"/>
      <c r="S22231" s="152"/>
      <c r="T22231" s="154"/>
    </row>
    <row r="22232" spans="8:20" x14ac:dyDescent="0.25">
      <c r="H22232" s="155"/>
      <c r="I22232" s="152"/>
      <c r="J22232" s="152"/>
      <c r="K22232" s="156"/>
      <c r="L22232" s="156"/>
      <c r="M22232" s="157"/>
      <c r="N22232" s="158"/>
      <c r="O22232" s="153"/>
      <c r="P22232" s="153"/>
      <c r="Q22232" s="153"/>
      <c r="R22232" s="153"/>
      <c r="S22232" s="152"/>
      <c r="T22232" s="154"/>
    </row>
    <row r="22233" spans="8:20" x14ac:dyDescent="0.25">
      <c r="H22233" s="155"/>
      <c r="I22233" s="152"/>
      <c r="J22233" s="152"/>
      <c r="K22233" s="156"/>
      <c r="L22233" s="156"/>
      <c r="M22233" s="157"/>
      <c r="N22233" s="158"/>
      <c r="O22233" s="153"/>
      <c r="P22233" s="153"/>
      <c r="Q22233" s="153"/>
      <c r="R22233" s="153"/>
      <c r="S22233" s="152"/>
      <c r="T22233" s="154"/>
    </row>
    <row r="22234" spans="8:20" x14ac:dyDescent="0.25">
      <c r="H22234" s="155"/>
      <c r="I22234" s="152"/>
      <c r="J22234" s="152"/>
      <c r="K22234" s="156"/>
      <c r="L22234" s="156"/>
      <c r="M22234" s="157"/>
      <c r="N22234" s="158"/>
      <c r="O22234" s="153"/>
      <c r="P22234" s="153"/>
      <c r="Q22234" s="153"/>
      <c r="R22234" s="153"/>
      <c r="S22234" s="152"/>
      <c r="T22234" s="154"/>
    </row>
    <row r="22235" spans="8:20" x14ac:dyDescent="0.25">
      <c r="H22235" s="155"/>
      <c r="I22235" s="152"/>
      <c r="J22235" s="152"/>
      <c r="K22235" s="156"/>
      <c r="L22235" s="156"/>
      <c r="M22235" s="157"/>
      <c r="N22235" s="158"/>
      <c r="O22235" s="153"/>
      <c r="P22235" s="153"/>
      <c r="Q22235" s="153"/>
      <c r="R22235" s="153"/>
      <c r="S22235" s="152"/>
      <c r="T22235" s="154"/>
    </row>
    <row r="22236" spans="8:20" x14ac:dyDescent="0.25">
      <c r="H22236" s="155"/>
      <c r="I22236" s="152"/>
      <c r="J22236" s="152"/>
      <c r="K22236" s="156"/>
      <c r="L22236" s="156"/>
      <c r="M22236" s="157"/>
      <c r="N22236" s="158"/>
      <c r="O22236" s="153"/>
      <c r="P22236" s="153"/>
      <c r="Q22236" s="153"/>
      <c r="R22236" s="153"/>
      <c r="S22236" s="152"/>
      <c r="T22236" s="154"/>
    </row>
    <row r="22237" spans="8:20" x14ac:dyDescent="0.25">
      <c r="H22237" s="155"/>
      <c r="I22237" s="152"/>
      <c r="J22237" s="152"/>
      <c r="K22237" s="156"/>
      <c r="L22237" s="156"/>
      <c r="M22237" s="157"/>
      <c r="N22237" s="158"/>
      <c r="O22237" s="153"/>
      <c r="P22237" s="153"/>
      <c r="Q22237" s="153"/>
      <c r="R22237" s="153"/>
      <c r="S22237" s="152"/>
      <c r="T22237" s="154"/>
    </row>
    <row r="22238" spans="8:20" x14ac:dyDescent="0.25">
      <c r="H22238" s="155"/>
      <c r="I22238" s="152"/>
      <c r="J22238" s="152"/>
      <c r="K22238" s="156"/>
      <c r="L22238" s="156"/>
      <c r="M22238" s="157"/>
      <c r="N22238" s="158"/>
      <c r="O22238" s="153"/>
      <c r="P22238" s="153"/>
      <c r="Q22238" s="153"/>
      <c r="R22238" s="153"/>
      <c r="S22238" s="152"/>
      <c r="T22238" s="154"/>
    </row>
    <row r="22239" spans="8:20" x14ac:dyDescent="0.25">
      <c r="H22239" s="155"/>
      <c r="I22239" s="152"/>
      <c r="J22239" s="152"/>
      <c r="K22239" s="156"/>
      <c r="L22239" s="156"/>
      <c r="M22239" s="157"/>
      <c r="N22239" s="158"/>
      <c r="O22239" s="153"/>
      <c r="P22239" s="153"/>
      <c r="Q22239" s="153"/>
      <c r="R22239" s="153"/>
      <c r="S22239" s="152"/>
      <c r="T22239" s="154"/>
    </row>
    <row r="22240" spans="8:20" x14ac:dyDescent="0.25">
      <c r="H22240" s="155"/>
      <c r="I22240" s="152"/>
      <c r="J22240" s="152"/>
      <c r="K22240" s="156"/>
      <c r="L22240" s="156"/>
      <c r="M22240" s="157"/>
      <c r="N22240" s="158"/>
      <c r="O22240" s="153"/>
      <c r="P22240" s="153"/>
      <c r="Q22240" s="153"/>
      <c r="R22240" s="153"/>
      <c r="S22240" s="152"/>
      <c r="T22240" s="154"/>
    </row>
    <row r="22241" spans="8:20" x14ac:dyDescent="0.25">
      <c r="H22241" s="155"/>
      <c r="I22241" s="152"/>
      <c r="J22241" s="152"/>
      <c r="K22241" s="156"/>
      <c r="L22241" s="156"/>
      <c r="M22241" s="157"/>
      <c r="N22241" s="158"/>
      <c r="O22241" s="153"/>
      <c r="P22241" s="153"/>
      <c r="Q22241" s="153"/>
      <c r="R22241" s="153"/>
      <c r="S22241" s="152"/>
      <c r="T22241" s="154"/>
    </row>
    <row r="22242" spans="8:20" x14ac:dyDescent="0.25">
      <c r="H22242" s="155"/>
      <c r="I22242" s="152"/>
      <c r="J22242" s="152"/>
      <c r="K22242" s="156"/>
      <c r="L22242" s="156"/>
      <c r="M22242" s="157"/>
      <c r="N22242" s="158"/>
      <c r="O22242" s="153"/>
      <c r="P22242" s="153"/>
      <c r="Q22242" s="153"/>
      <c r="R22242" s="153"/>
      <c r="S22242" s="152"/>
      <c r="T22242" s="154"/>
    </row>
    <row r="22243" spans="8:20" x14ac:dyDescent="0.25">
      <c r="H22243" s="155"/>
      <c r="I22243" s="152"/>
      <c r="J22243" s="152"/>
      <c r="K22243" s="156"/>
      <c r="L22243" s="156"/>
      <c r="M22243" s="157"/>
      <c r="N22243" s="158"/>
      <c r="O22243" s="153"/>
      <c r="P22243" s="153"/>
      <c r="Q22243" s="153"/>
      <c r="R22243" s="153"/>
      <c r="S22243" s="152"/>
      <c r="T22243" s="154"/>
    </row>
    <row r="22244" spans="8:20" x14ac:dyDescent="0.25">
      <c r="H22244" s="155"/>
      <c r="I22244" s="152"/>
      <c r="J22244" s="152"/>
      <c r="K22244" s="156"/>
      <c r="L22244" s="156"/>
      <c r="M22244" s="157"/>
      <c r="N22244" s="158"/>
      <c r="O22244" s="153"/>
      <c r="P22244" s="153"/>
      <c r="Q22244" s="153"/>
      <c r="R22244" s="153"/>
      <c r="S22244" s="152"/>
      <c r="T22244" s="154"/>
    </row>
    <row r="22245" spans="8:20" x14ac:dyDescent="0.25">
      <c r="H22245" s="155"/>
      <c r="I22245" s="152"/>
      <c r="J22245" s="152"/>
      <c r="K22245" s="156"/>
      <c r="L22245" s="156"/>
      <c r="M22245" s="157"/>
      <c r="N22245" s="158"/>
      <c r="O22245" s="153"/>
      <c r="P22245" s="153"/>
      <c r="Q22245" s="153"/>
      <c r="R22245" s="153"/>
      <c r="S22245" s="152"/>
      <c r="T22245" s="154"/>
    </row>
    <row r="22246" spans="8:20" x14ac:dyDescent="0.25">
      <c r="H22246" s="155"/>
      <c r="I22246" s="152"/>
      <c r="J22246" s="152"/>
      <c r="K22246" s="156"/>
      <c r="L22246" s="156"/>
      <c r="M22246" s="157"/>
      <c r="N22246" s="158"/>
      <c r="O22246" s="153"/>
      <c r="P22246" s="153"/>
      <c r="Q22246" s="153"/>
      <c r="R22246" s="153"/>
      <c r="S22246" s="152"/>
      <c r="T22246" s="154"/>
    </row>
    <row r="22247" spans="8:20" x14ac:dyDescent="0.25">
      <c r="H22247" s="155"/>
      <c r="I22247" s="152"/>
      <c r="J22247" s="152"/>
      <c r="K22247" s="156"/>
      <c r="L22247" s="156"/>
      <c r="M22247" s="157"/>
      <c r="N22247" s="158"/>
      <c r="O22247" s="153"/>
      <c r="P22247" s="153"/>
      <c r="Q22247" s="153"/>
      <c r="R22247" s="153"/>
      <c r="S22247" s="152"/>
      <c r="T22247" s="154"/>
    </row>
    <row r="22248" spans="8:20" x14ac:dyDescent="0.25">
      <c r="H22248" s="155"/>
      <c r="I22248" s="152"/>
      <c r="J22248" s="152"/>
      <c r="K22248" s="156"/>
      <c r="L22248" s="156"/>
      <c r="M22248" s="157"/>
      <c r="N22248" s="158"/>
      <c r="O22248" s="153"/>
      <c r="P22248" s="153"/>
      <c r="Q22248" s="153"/>
      <c r="R22248" s="153"/>
      <c r="S22248" s="152"/>
      <c r="T22248" s="154"/>
    </row>
    <row r="22249" spans="8:20" x14ac:dyDescent="0.25">
      <c r="H22249" s="155"/>
      <c r="I22249" s="152"/>
      <c r="J22249" s="152"/>
      <c r="K22249" s="156"/>
      <c r="L22249" s="156"/>
      <c r="M22249" s="157"/>
      <c r="N22249" s="158"/>
      <c r="O22249" s="153"/>
      <c r="P22249" s="153"/>
      <c r="Q22249" s="153"/>
      <c r="R22249" s="153"/>
      <c r="S22249" s="152"/>
      <c r="T22249" s="154"/>
    </row>
    <row r="22250" spans="8:20" x14ac:dyDescent="0.25">
      <c r="H22250" s="155"/>
      <c r="I22250" s="152"/>
      <c r="J22250" s="152"/>
      <c r="K22250" s="156"/>
      <c r="L22250" s="156"/>
      <c r="M22250" s="157"/>
      <c r="N22250" s="158"/>
      <c r="O22250" s="153"/>
      <c r="P22250" s="153"/>
      <c r="Q22250" s="153"/>
      <c r="R22250" s="153"/>
      <c r="S22250" s="152"/>
      <c r="T22250" s="154"/>
    </row>
    <row r="22251" spans="8:20" x14ac:dyDescent="0.25">
      <c r="H22251" s="155"/>
      <c r="I22251" s="152"/>
      <c r="J22251" s="152"/>
      <c r="K22251" s="156"/>
      <c r="L22251" s="156"/>
      <c r="M22251" s="157"/>
      <c r="N22251" s="158"/>
      <c r="O22251" s="153"/>
      <c r="P22251" s="153"/>
      <c r="Q22251" s="153"/>
      <c r="R22251" s="153"/>
      <c r="S22251" s="152"/>
      <c r="T22251" s="154"/>
    </row>
    <row r="22252" spans="8:20" x14ac:dyDescent="0.25">
      <c r="H22252" s="155"/>
      <c r="I22252" s="152"/>
      <c r="J22252" s="152"/>
      <c r="K22252" s="156"/>
      <c r="L22252" s="156"/>
      <c r="M22252" s="157"/>
      <c r="N22252" s="158"/>
      <c r="O22252" s="153"/>
      <c r="P22252" s="153"/>
      <c r="Q22252" s="153"/>
      <c r="R22252" s="153"/>
      <c r="S22252" s="152"/>
      <c r="T22252" s="154"/>
    </row>
    <row r="22253" spans="8:20" x14ac:dyDescent="0.25">
      <c r="H22253" s="155"/>
      <c r="I22253" s="152"/>
      <c r="J22253" s="152"/>
      <c r="K22253" s="156"/>
      <c r="L22253" s="156"/>
      <c r="M22253" s="157"/>
      <c r="N22253" s="158"/>
      <c r="O22253" s="153"/>
      <c r="P22253" s="153"/>
      <c r="Q22253" s="153"/>
      <c r="R22253" s="153"/>
      <c r="S22253" s="152"/>
      <c r="T22253" s="154"/>
    </row>
    <row r="22254" spans="8:20" x14ac:dyDescent="0.25">
      <c r="H22254" s="155"/>
      <c r="I22254" s="152"/>
      <c r="J22254" s="152"/>
      <c r="K22254" s="156"/>
      <c r="L22254" s="156"/>
      <c r="M22254" s="157"/>
      <c r="N22254" s="158"/>
      <c r="O22254" s="153"/>
      <c r="P22254" s="153"/>
      <c r="Q22254" s="153"/>
      <c r="R22254" s="153"/>
      <c r="S22254" s="152"/>
      <c r="T22254" s="154"/>
    </row>
    <row r="22255" spans="8:20" x14ac:dyDescent="0.25">
      <c r="H22255" s="155"/>
      <c r="I22255" s="152"/>
      <c r="J22255" s="152"/>
      <c r="K22255" s="156"/>
      <c r="L22255" s="156"/>
      <c r="M22255" s="157"/>
      <c r="N22255" s="158"/>
      <c r="O22255" s="153"/>
      <c r="P22255" s="153"/>
      <c r="Q22255" s="153"/>
      <c r="R22255" s="153"/>
      <c r="S22255" s="152"/>
      <c r="T22255" s="154"/>
    </row>
    <row r="22256" spans="8:20" x14ac:dyDescent="0.25">
      <c r="H22256" s="155"/>
      <c r="I22256" s="152"/>
      <c r="J22256" s="152"/>
      <c r="K22256" s="156"/>
      <c r="L22256" s="156"/>
      <c r="M22256" s="157"/>
      <c r="N22256" s="158"/>
      <c r="O22256" s="153"/>
      <c r="P22256" s="153"/>
      <c r="Q22256" s="153"/>
      <c r="R22256" s="153"/>
      <c r="S22256" s="152"/>
      <c r="T22256" s="154"/>
    </row>
    <row r="22257" spans="8:20" x14ac:dyDescent="0.25">
      <c r="H22257" s="155"/>
      <c r="I22257" s="152"/>
      <c r="J22257" s="152"/>
      <c r="K22257" s="156"/>
      <c r="L22257" s="156"/>
      <c r="M22257" s="157"/>
      <c r="N22257" s="158"/>
      <c r="O22257" s="153"/>
      <c r="P22257" s="153"/>
      <c r="Q22257" s="153"/>
      <c r="R22257" s="153"/>
      <c r="S22257" s="152"/>
      <c r="T22257" s="154"/>
    </row>
    <row r="22258" spans="8:20" x14ac:dyDescent="0.25">
      <c r="H22258" s="155"/>
      <c r="I22258" s="152"/>
      <c r="J22258" s="152"/>
      <c r="K22258" s="156"/>
      <c r="L22258" s="156"/>
      <c r="M22258" s="157"/>
      <c r="N22258" s="158"/>
      <c r="O22258" s="153"/>
      <c r="P22258" s="153"/>
      <c r="Q22258" s="153"/>
      <c r="R22258" s="153"/>
      <c r="S22258" s="152"/>
      <c r="T22258" s="154"/>
    </row>
    <row r="22259" spans="8:20" x14ac:dyDescent="0.25">
      <c r="H22259" s="155"/>
      <c r="I22259" s="152"/>
      <c r="J22259" s="152"/>
      <c r="K22259" s="156"/>
      <c r="L22259" s="156"/>
      <c r="M22259" s="157"/>
      <c r="N22259" s="158"/>
      <c r="O22259" s="153"/>
      <c r="P22259" s="153"/>
      <c r="Q22259" s="153"/>
      <c r="R22259" s="153"/>
      <c r="S22259" s="152"/>
      <c r="T22259" s="154"/>
    </row>
    <row r="22260" spans="8:20" x14ac:dyDescent="0.25">
      <c r="H22260" s="155"/>
      <c r="I22260" s="152"/>
      <c r="J22260" s="152"/>
      <c r="K22260" s="156"/>
      <c r="L22260" s="156"/>
      <c r="M22260" s="157"/>
      <c r="N22260" s="158"/>
      <c r="O22260" s="153"/>
      <c r="P22260" s="153"/>
      <c r="Q22260" s="153"/>
      <c r="R22260" s="153"/>
      <c r="S22260" s="152"/>
      <c r="T22260" s="154"/>
    </row>
    <row r="22261" spans="8:20" x14ac:dyDescent="0.25">
      <c r="H22261" s="155"/>
      <c r="I22261" s="152"/>
      <c r="J22261" s="152"/>
      <c r="K22261" s="156"/>
      <c r="L22261" s="156"/>
      <c r="M22261" s="157"/>
      <c r="N22261" s="158"/>
      <c r="O22261" s="153"/>
      <c r="P22261" s="153"/>
      <c r="Q22261" s="153"/>
      <c r="R22261" s="153"/>
      <c r="S22261" s="152"/>
      <c r="T22261" s="154"/>
    </row>
    <row r="22262" spans="8:20" x14ac:dyDescent="0.25">
      <c r="H22262" s="155"/>
      <c r="I22262" s="152"/>
      <c r="J22262" s="152"/>
      <c r="K22262" s="156"/>
      <c r="L22262" s="156"/>
      <c r="M22262" s="157"/>
      <c r="N22262" s="158"/>
      <c r="O22262" s="153"/>
      <c r="P22262" s="153"/>
      <c r="Q22262" s="153"/>
      <c r="R22262" s="153"/>
      <c r="S22262" s="152"/>
      <c r="T22262" s="154"/>
    </row>
    <row r="22263" spans="8:20" x14ac:dyDescent="0.25">
      <c r="H22263" s="155"/>
      <c r="I22263" s="152"/>
      <c r="J22263" s="152"/>
      <c r="K22263" s="156"/>
      <c r="L22263" s="156"/>
      <c r="M22263" s="157"/>
      <c r="N22263" s="158"/>
      <c r="O22263" s="153"/>
      <c r="P22263" s="153"/>
      <c r="Q22263" s="153"/>
      <c r="R22263" s="153"/>
      <c r="S22263" s="152"/>
      <c r="T22263" s="154"/>
    </row>
    <row r="22264" spans="8:20" x14ac:dyDescent="0.25">
      <c r="H22264" s="155"/>
      <c r="I22264" s="152"/>
      <c r="J22264" s="152"/>
      <c r="K22264" s="156"/>
      <c r="L22264" s="156"/>
      <c r="M22264" s="157"/>
      <c r="N22264" s="158"/>
      <c r="O22264" s="153"/>
      <c r="P22264" s="153"/>
      <c r="Q22264" s="153"/>
      <c r="R22264" s="153"/>
      <c r="S22264" s="152"/>
      <c r="T22264" s="154"/>
    </row>
    <row r="22265" spans="8:20" x14ac:dyDescent="0.25">
      <c r="H22265" s="155"/>
      <c r="I22265" s="152"/>
      <c r="J22265" s="152"/>
      <c r="K22265" s="156"/>
      <c r="L22265" s="156"/>
      <c r="M22265" s="157"/>
      <c r="N22265" s="158"/>
      <c r="O22265" s="153"/>
      <c r="P22265" s="153"/>
      <c r="Q22265" s="153"/>
      <c r="R22265" s="153"/>
      <c r="S22265" s="152"/>
      <c r="T22265" s="154"/>
    </row>
    <row r="22266" spans="8:20" x14ac:dyDescent="0.25">
      <c r="H22266" s="155"/>
      <c r="I22266" s="152"/>
      <c r="J22266" s="152"/>
      <c r="K22266" s="156"/>
      <c r="L22266" s="156"/>
      <c r="M22266" s="157"/>
      <c r="N22266" s="158"/>
      <c r="O22266" s="153"/>
      <c r="P22266" s="153"/>
      <c r="Q22266" s="153"/>
      <c r="R22266" s="153"/>
      <c r="S22266" s="152"/>
      <c r="T22266" s="154"/>
    </row>
    <row r="22267" spans="8:20" x14ac:dyDescent="0.25">
      <c r="H22267" s="155"/>
      <c r="I22267" s="152"/>
      <c r="J22267" s="152"/>
      <c r="K22267" s="156"/>
      <c r="L22267" s="156"/>
      <c r="M22267" s="157"/>
      <c r="N22267" s="158"/>
      <c r="O22267" s="153"/>
      <c r="P22267" s="153"/>
      <c r="Q22267" s="153"/>
      <c r="R22267" s="153"/>
      <c r="S22267" s="152"/>
      <c r="T22267" s="154"/>
    </row>
    <row r="22268" spans="8:20" x14ac:dyDescent="0.25">
      <c r="H22268" s="155"/>
      <c r="I22268" s="152"/>
      <c r="J22268" s="152"/>
      <c r="K22268" s="156"/>
      <c r="L22268" s="156"/>
      <c r="M22268" s="157"/>
      <c r="N22268" s="158"/>
      <c r="O22268" s="153"/>
      <c r="P22268" s="153"/>
      <c r="Q22268" s="153"/>
      <c r="R22268" s="153"/>
      <c r="S22268" s="152"/>
      <c r="T22268" s="154"/>
    </row>
    <row r="22269" spans="8:20" x14ac:dyDescent="0.25">
      <c r="H22269" s="155"/>
      <c r="I22269" s="152"/>
      <c r="J22269" s="152"/>
      <c r="K22269" s="156"/>
      <c r="L22269" s="156"/>
      <c r="M22269" s="157"/>
      <c r="N22269" s="158"/>
      <c r="O22269" s="153"/>
      <c r="P22269" s="153"/>
      <c r="Q22269" s="153"/>
      <c r="R22269" s="153"/>
      <c r="S22269" s="152"/>
      <c r="T22269" s="154"/>
    </row>
    <row r="22270" spans="8:20" x14ac:dyDescent="0.25">
      <c r="H22270" s="155"/>
      <c r="I22270" s="152"/>
      <c r="J22270" s="152"/>
      <c r="K22270" s="156"/>
      <c r="L22270" s="156"/>
      <c r="M22270" s="157"/>
      <c r="N22270" s="158"/>
      <c r="O22270" s="153"/>
      <c r="P22270" s="153"/>
      <c r="Q22270" s="153"/>
      <c r="R22270" s="153"/>
      <c r="S22270" s="152"/>
      <c r="T22270" s="154"/>
    </row>
    <row r="22271" spans="8:20" x14ac:dyDescent="0.25">
      <c r="H22271" s="155"/>
      <c r="I22271" s="152"/>
      <c r="J22271" s="152"/>
      <c r="K22271" s="156"/>
      <c r="L22271" s="156"/>
      <c r="M22271" s="157"/>
      <c r="N22271" s="158"/>
      <c r="O22271" s="153"/>
      <c r="P22271" s="153"/>
      <c r="Q22271" s="153"/>
      <c r="R22271" s="153"/>
      <c r="S22271" s="152"/>
      <c r="T22271" s="154"/>
    </row>
    <row r="22272" spans="8:20" x14ac:dyDescent="0.25">
      <c r="H22272" s="155"/>
      <c r="I22272" s="152"/>
      <c r="J22272" s="152"/>
      <c r="K22272" s="156"/>
      <c r="L22272" s="156"/>
      <c r="M22272" s="157"/>
      <c r="N22272" s="158"/>
      <c r="O22272" s="153"/>
      <c r="P22272" s="153"/>
      <c r="Q22272" s="153"/>
      <c r="R22272" s="153"/>
      <c r="S22272" s="152"/>
      <c r="T22272" s="154"/>
    </row>
    <row r="22273" spans="8:20" x14ac:dyDescent="0.25">
      <c r="H22273" s="155"/>
      <c r="I22273" s="152"/>
      <c r="J22273" s="152"/>
      <c r="K22273" s="156"/>
      <c r="L22273" s="156"/>
      <c r="M22273" s="157"/>
      <c r="N22273" s="158"/>
      <c r="O22273" s="153"/>
      <c r="P22273" s="153"/>
      <c r="Q22273" s="153"/>
      <c r="R22273" s="153"/>
      <c r="S22273" s="152"/>
      <c r="T22273" s="154"/>
    </row>
    <row r="22274" spans="8:20" x14ac:dyDescent="0.25">
      <c r="H22274" s="155"/>
      <c r="I22274" s="152"/>
      <c r="J22274" s="152"/>
      <c r="K22274" s="156"/>
      <c r="L22274" s="156"/>
      <c r="M22274" s="157"/>
      <c r="N22274" s="158"/>
      <c r="O22274" s="153"/>
      <c r="P22274" s="153"/>
      <c r="Q22274" s="153"/>
      <c r="R22274" s="153"/>
      <c r="S22274" s="152"/>
      <c r="T22274" s="154"/>
    </row>
    <row r="22275" spans="8:20" x14ac:dyDescent="0.25">
      <c r="H22275" s="155"/>
      <c r="I22275" s="152"/>
      <c r="J22275" s="152"/>
      <c r="K22275" s="156"/>
      <c r="L22275" s="156"/>
      <c r="M22275" s="157"/>
      <c r="N22275" s="158"/>
      <c r="O22275" s="153"/>
      <c r="P22275" s="153"/>
      <c r="Q22275" s="153"/>
      <c r="R22275" s="153"/>
      <c r="S22275" s="152"/>
      <c r="T22275" s="154"/>
    </row>
    <row r="22276" spans="8:20" x14ac:dyDescent="0.25">
      <c r="H22276" s="155"/>
      <c r="I22276" s="152"/>
      <c r="J22276" s="152"/>
      <c r="K22276" s="156"/>
      <c r="L22276" s="156"/>
      <c r="M22276" s="157"/>
      <c r="N22276" s="158"/>
      <c r="O22276" s="153"/>
      <c r="P22276" s="153"/>
      <c r="Q22276" s="153"/>
      <c r="R22276" s="153"/>
      <c r="S22276" s="152"/>
      <c r="T22276" s="154"/>
    </row>
    <row r="22277" spans="8:20" x14ac:dyDescent="0.25">
      <c r="H22277" s="155"/>
      <c r="I22277" s="152"/>
      <c r="J22277" s="152"/>
      <c r="K22277" s="156"/>
      <c r="L22277" s="156"/>
      <c r="M22277" s="157"/>
      <c r="N22277" s="158"/>
      <c r="O22277" s="153"/>
      <c r="P22277" s="153"/>
      <c r="Q22277" s="153"/>
      <c r="R22277" s="153"/>
      <c r="S22277" s="152"/>
      <c r="T22277" s="154"/>
    </row>
    <row r="22278" spans="8:20" x14ac:dyDescent="0.25">
      <c r="H22278" s="155"/>
      <c r="I22278" s="152"/>
      <c r="J22278" s="152"/>
      <c r="K22278" s="156"/>
      <c r="L22278" s="156"/>
      <c r="M22278" s="157"/>
      <c r="N22278" s="158"/>
      <c r="O22278" s="153"/>
      <c r="P22278" s="153"/>
      <c r="Q22278" s="153"/>
      <c r="R22278" s="153"/>
      <c r="S22278" s="152"/>
      <c r="T22278" s="154"/>
    </row>
    <row r="22279" spans="8:20" x14ac:dyDescent="0.25">
      <c r="H22279" s="155"/>
      <c r="I22279" s="152"/>
      <c r="J22279" s="152"/>
      <c r="K22279" s="156"/>
      <c r="L22279" s="156"/>
      <c r="M22279" s="157"/>
      <c r="N22279" s="158"/>
      <c r="O22279" s="153"/>
      <c r="P22279" s="153"/>
      <c r="Q22279" s="153"/>
      <c r="R22279" s="153"/>
      <c r="S22279" s="152"/>
      <c r="T22279" s="154"/>
    </row>
    <row r="22280" spans="8:20" x14ac:dyDescent="0.25">
      <c r="H22280" s="155"/>
      <c r="I22280" s="152"/>
      <c r="J22280" s="152"/>
      <c r="K22280" s="156"/>
      <c r="L22280" s="156"/>
      <c r="M22280" s="157"/>
      <c r="N22280" s="158"/>
      <c r="O22280" s="153"/>
      <c r="P22280" s="153"/>
      <c r="Q22280" s="153"/>
      <c r="R22280" s="153"/>
      <c r="S22280" s="152"/>
      <c r="T22280" s="154"/>
    </row>
    <row r="22281" spans="8:20" x14ac:dyDescent="0.25">
      <c r="H22281" s="155"/>
      <c r="I22281" s="152"/>
      <c r="J22281" s="152"/>
      <c r="K22281" s="156"/>
      <c r="L22281" s="156"/>
      <c r="M22281" s="157"/>
      <c r="N22281" s="158"/>
      <c r="O22281" s="153"/>
      <c r="P22281" s="153"/>
      <c r="Q22281" s="153"/>
      <c r="R22281" s="153"/>
      <c r="S22281" s="152"/>
      <c r="T22281" s="154"/>
    </row>
    <row r="22282" spans="8:20" x14ac:dyDescent="0.25">
      <c r="H22282" s="155"/>
      <c r="I22282" s="152"/>
      <c r="J22282" s="152"/>
      <c r="K22282" s="156"/>
      <c r="L22282" s="156"/>
      <c r="M22282" s="157"/>
      <c r="N22282" s="158"/>
      <c r="O22282" s="153"/>
      <c r="P22282" s="153"/>
      <c r="Q22282" s="153"/>
      <c r="R22282" s="153"/>
      <c r="S22282" s="152"/>
      <c r="T22282" s="154"/>
    </row>
    <row r="22283" spans="8:20" x14ac:dyDescent="0.25">
      <c r="H22283" s="155"/>
      <c r="I22283" s="152"/>
      <c r="J22283" s="152"/>
      <c r="K22283" s="156"/>
      <c r="L22283" s="156"/>
      <c r="M22283" s="157"/>
      <c r="N22283" s="158"/>
      <c r="O22283" s="153"/>
      <c r="P22283" s="153"/>
      <c r="Q22283" s="153"/>
      <c r="R22283" s="153"/>
      <c r="S22283" s="152"/>
      <c r="T22283" s="154"/>
    </row>
    <row r="22284" spans="8:20" x14ac:dyDescent="0.25">
      <c r="H22284" s="155"/>
      <c r="I22284" s="152"/>
      <c r="J22284" s="152"/>
      <c r="K22284" s="156"/>
      <c r="L22284" s="156"/>
      <c r="M22284" s="157"/>
      <c r="N22284" s="158"/>
      <c r="O22284" s="153"/>
      <c r="P22284" s="153"/>
      <c r="Q22284" s="153"/>
      <c r="R22284" s="153"/>
      <c r="S22284" s="152"/>
      <c r="T22284" s="154"/>
    </row>
    <row r="22285" spans="8:20" x14ac:dyDescent="0.25">
      <c r="H22285" s="155"/>
      <c r="I22285" s="152"/>
      <c r="J22285" s="152"/>
      <c r="K22285" s="156"/>
      <c r="L22285" s="156"/>
      <c r="M22285" s="157"/>
      <c r="N22285" s="158"/>
      <c r="O22285" s="153"/>
      <c r="P22285" s="153"/>
      <c r="Q22285" s="153"/>
      <c r="R22285" s="153"/>
      <c r="S22285" s="152"/>
      <c r="T22285" s="154"/>
    </row>
    <row r="22286" spans="8:20" x14ac:dyDescent="0.25">
      <c r="H22286" s="155"/>
      <c r="I22286" s="152"/>
      <c r="J22286" s="152"/>
      <c r="K22286" s="156"/>
      <c r="L22286" s="156"/>
      <c r="M22286" s="157"/>
      <c r="N22286" s="158"/>
      <c r="O22286" s="153"/>
      <c r="P22286" s="153"/>
      <c r="Q22286" s="153"/>
      <c r="R22286" s="153"/>
      <c r="S22286" s="152"/>
      <c r="T22286" s="154"/>
    </row>
    <row r="22287" spans="8:20" x14ac:dyDescent="0.25">
      <c r="H22287" s="155"/>
      <c r="I22287" s="152"/>
      <c r="J22287" s="152"/>
      <c r="K22287" s="156"/>
      <c r="L22287" s="156"/>
      <c r="M22287" s="157"/>
      <c r="N22287" s="158"/>
      <c r="O22287" s="153"/>
      <c r="P22287" s="153"/>
      <c r="Q22287" s="153"/>
      <c r="R22287" s="153"/>
      <c r="S22287" s="152"/>
      <c r="T22287" s="154"/>
    </row>
    <row r="22288" spans="8:20" x14ac:dyDescent="0.25">
      <c r="H22288" s="155"/>
      <c r="I22288" s="152"/>
      <c r="J22288" s="152"/>
      <c r="K22288" s="156"/>
      <c r="L22288" s="156"/>
      <c r="M22288" s="157"/>
      <c r="N22288" s="158"/>
      <c r="O22288" s="153"/>
      <c r="P22288" s="153"/>
      <c r="Q22288" s="153"/>
      <c r="R22288" s="153"/>
      <c r="S22288" s="152"/>
      <c r="T22288" s="154"/>
    </row>
    <row r="22289" spans="8:20" x14ac:dyDescent="0.25">
      <c r="H22289" s="155"/>
      <c r="I22289" s="152"/>
      <c r="J22289" s="152"/>
      <c r="K22289" s="156"/>
      <c r="L22289" s="156"/>
      <c r="M22289" s="157"/>
      <c r="N22289" s="158"/>
      <c r="O22289" s="153"/>
      <c r="P22289" s="153"/>
      <c r="Q22289" s="153"/>
      <c r="R22289" s="153"/>
      <c r="S22289" s="152"/>
      <c r="T22289" s="154"/>
    </row>
    <row r="22290" spans="8:20" x14ac:dyDescent="0.25">
      <c r="H22290" s="155"/>
      <c r="I22290" s="152"/>
      <c r="J22290" s="152"/>
      <c r="K22290" s="156"/>
      <c r="L22290" s="156"/>
      <c r="M22290" s="157"/>
      <c r="N22290" s="158"/>
      <c r="O22290" s="153"/>
      <c r="P22290" s="153"/>
      <c r="Q22290" s="153"/>
      <c r="R22290" s="153"/>
      <c r="S22290" s="152"/>
      <c r="T22290" s="154"/>
    </row>
    <row r="22291" spans="8:20" x14ac:dyDescent="0.25">
      <c r="H22291" s="155"/>
      <c r="I22291" s="152"/>
      <c r="J22291" s="152"/>
      <c r="K22291" s="156"/>
      <c r="L22291" s="156"/>
      <c r="M22291" s="157"/>
      <c r="N22291" s="158"/>
      <c r="O22291" s="153"/>
      <c r="P22291" s="153"/>
      <c r="Q22291" s="153"/>
      <c r="R22291" s="153"/>
      <c r="S22291" s="152"/>
      <c r="T22291" s="154"/>
    </row>
    <row r="22292" spans="8:20" x14ac:dyDescent="0.25">
      <c r="H22292" s="155"/>
      <c r="I22292" s="152"/>
      <c r="J22292" s="152"/>
      <c r="K22292" s="156"/>
      <c r="L22292" s="156"/>
      <c r="M22292" s="157"/>
      <c r="N22292" s="158"/>
      <c r="O22292" s="153"/>
      <c r="P22292" s="153"/>
      <c r="Q22292" s="153"/>
      <c r="R22292" s="153"/>
      <c r="S22292" s="152"/>
      <c r="T22292" s="154"/>
    </row>
    <row r="22293" spans="8:20" x14ac:dyDescent="0.25">
      <c r="H22293" s="155"/>
      <c r="I22293" s="152"/>
      <c r="J22293" s="152"/>
      <c r="K22293" s="156"/>
      <c r="L22293" s="156"/>
      <c r="M22293" s="157"/>
      <c r="N22293" s="158"/>
      <c r="O22293" s="153"/>
      <c r="P22293" s="153"/>
      <c r="Q22293" s="153"/>
      <c r="R22293" s="153"/>
      <c r="S22293" s="152"/>
      <c r="T22293" s="154"/>
    </row>
    <row r="22294" spans="8:20" x14ac:dyDescent="0.25">
      <c r="H22294" s="155"/>
      <c r="I22294" s="152"/>
      <c r="J22294" s="152"/>
      <c r="K22294" s="156"/>
      <c r="L22294" s="156"/>
      <c r="M22294" s="157"/>
      <c r="N22294" s="158"/>
      <c r="O22294" s="153"/>
      <c r="P22294" s="153"/>
      <c r="Q22294" s="153"/>
      <c r="R22294" s="153"/>
      <c r="S22294" s="152"/>
      <c r="T22294" s="154"/>
    </row>
    <row r="22295" spans="8:20" x14ac:dyDescent="0.25">
      <c r="H22295" s="155"/>
      <c r="I22295" s="152"/>
      <c r="J22295" s="152"/>
      <c r="K22295" s="156"/>
      <c r="L22295" s="156"/>
      <c r="M22295" s="157"/>
      <c r="N22295" s="158"/>
      <c r="O22295" s="153"/>
      <c r="P22295" s="153"/>
      <c r="Q22295" s="153"/>
      <c r="R22295" s="153"/>
      <c r="S22295" s="152"/>
      <c r="T22295" s="154"/>
    </row>
    <row r="22296" spans="8:20" x14ac:dyDescent="0.25">
      <c r="H22296" s="155"/>
      <c r="I22296" s="152"/>
      <c r="J22296" s="152"/>
      <c r="K22296" s="156"/>
      <c r="L22296" s="156"/>
      <c r="M22296" s="157"/>
      <c r="N22296" s="158"/>
      <c r="O22296" s="153"/>
      <c r="P22296" s="153"/>
      <c r="Q22296" s="153"/>
      <c r="R22296" s="153"/>
      <c r="S22296" s="152"/>
      <c r="T22296" s="154"/>
    </row>
    <row r="22297" spans="8:20" x14ac:dyDescent="0.25">
      <c r="H22297" s="155"/>
      <c r="I22297" s="152"/>
      <c r="J22297" s="152"/>
      <c r="K22297" s="156"/>
      <c r="L22297" s="156"/>
      <c r="M22297" s="157"/>
      <c r="N22297" s="158"/>
      <c r="O22297" s="153"/>
      <c r="P22297" s="153"/>
      <c r="Q22297" s="153"/>
      <c r="R22297" s="153"/>
      <c r="S22297" s="152"/>
      <c r="T22297" s="154"/>
    </row>
    <row r="22298" spans="8:20" x14ac:dyDescent="0.25">
      <c r="H22298" s="155"/>
      <c r="I22298" s="152"/>
      <c r="J22298" s="152"/>
      <c r="K22298" s="156"/>
      <c r="L22298" s="156"/>
      <c r="M22298" s="157"/>
      <c r="N22298" s="158"/>
      <c r="O22298" s="153"/>
      <c r="P22298" s="153"/>
      <c r="Q22298" s="153"/>
      <c r="R22298" s="153"/>
      <c r="S22298" s="152"/>
      <c r="T22298" s="154"/>
    </row>
    <row r="22299" spans="8:20" x14ac:dyDescent="0.25">
      <c r="H22299" s="155"/>
      <c r="I22299" s="152"/>
      <c r="J22299" s="152"/>
      <c r="K22299" s="156"/>
      <c r="L22299" s="156"/>
      <c r="M22299" s="157"/>
      <c r="N22299" s="158"/>
      <c r="O22299" s="153"/>
      <c r="P22299" s="153"/>
      <c r="Q22299" s="153"/>
      <c r="R22299" s="153"/>
      <c r="S22299" s="152"/>
      <c r="T22299" s="154"/>
    </row>
    <row r="22300" spans="8:20" x14ac:dyDescent="0.25">
      <c r="H22300" s="155"/>
      <c r="I22300" s="152"/>
      <c r="J22300" s="152"/>
      <c r="K22300" s="156"/>
      <c r="L22300" s="156"/>
      <c r="M22300" s="157"/>
      <c r="N22300" s="158"/>
      <c r="O22300" s="153"/>
      <c r="P22300" s="153"/>
      <c r="Q22300" s="153"/>
      <c r="R22300" s="153"/>
      <c r="S22300" s="152"/>
      <c r="T22300" s="154"/>
    </row>
    <row r="22301" spans="8:20" x14ac:dyDescent="0.25">
      <c r="H22301" s="155"/>
      <c r="I22301" s="152"/>
      <c r="J22301" s="152"/>
      <c r="K22301" s="156"/>
      <c r="L22301" s="156"/>
      <c r="M22301" s="157"/>
      <c r="N22301" s="158"/>
      <c r="O22301" s="153"/>
      <c r="P22301" s="153"/>
      <c r="Q22301" s="153"/>
      <c r="R22301" s="153"/>
      <c r="S22301" s="152"/>
      <c r="T22301" s="154"/>
    </row>
    <row r="22302" spans="8:20" x14ac:dyDescent="0.25">
      <c r="H22302" s="155"/>
      <c r="I22302" s="152"/>
      <c r="J22302" s="152"/>
      <c r="K22302" s="156"/>
      <c r="L22302" s="156"/>
      <c r="M22302" s="157"/>
      <c r="N22302" s="158"/>
      <c r="O22302" s="153"/>
      <c r="P22302" s="153"/>
      <c r="Q22302" s="153"/>
      <c r="R22302" s="153"/>
      <c r="S22302" s="152"/>
      <c r="T22302" s="154"/>
    </row>
    <row r="22303" spans="8:20" x14ac:dyDescent="0.25">
      <c r="H22303" s="155"/>
      <c r="I22303" s="152"/>
      <c r="J22303" s="152"/>
      <c r="K22303" s="156"/>
      <c r="L22303" s="156"/>
      <c r="M22303" s="157"/>
      <c r="N22303" s="158"/>
      <c r="O22303" s="153"/>
      <c r="P22303" s="153"/>
      <c r="Q22303" s="153"/>
      <c r="R22303" s="153"/>
      <c r="S22303" s="152"/>
      <c r="T22303" s="154"/>
    </row>
    <row r="22304" spans="8:20" x14ac:dyDescent="0.25">
      <c r="H22304" s="155"/>
      <c r="I22304" s="152"/>
      <c r="J22304" s="152"/>
      <c r="K22304" s="156"/>
      <c r="L22304" s="156"/>
      <c r="M22304" s="157"/>
      <c r="N22304" s="158"/>
      <c r="O22304" s="153"/>
      <c r="P22304" s="153"/>
      <c r="Q22304" s="153"/>
      <c r="R22304" s="153"/>
      <c r="S22304" s="152"/>
      <c r="T22304" s="154"/>
    </row>
    <row r="22305" spans="8:20" x14ac:dyDescent="0.25">
      <c r="H22305" s="155"/>
      <c r="I22305" s="152"/>
      <c r="J22305" s="152"/>
      <c r="K22305" s="156"/>
      <c r="L22305" s="156"/>
      <c r="M22305" s="157"/>
      <c r="N22305" s="158"/>
      <c r="O22305" s="153"/>
      <c r="P22305" s="153"/>
      <c r="Q22305" s="153"/>
      <c r="R22305" s="153"/>
      <c r="S22305" s="152"/>
      <c r="T22305" s="154"/>
    </row>
    <row r="22306" spans="8:20" x14ac:dyDescent="0.25">
      <c r="H22306" s="155"/>
      <c r="I22306" s="152"/>
      <c r="J22306" s="152"/>
      <c r="K22306" s="156"/>
      <c r="L22306" s="156"/>
      <c r="M22306" s="157"/>
      <c r="N22306" s="158"/>
      <c r="O22306" s="153"/>
      <c r="P22306" s="153"/>
      <c r="Q22306" s="153"/>
      <c r="R22306" s="153"/>
      <c r="S22306" s="152"/>
      <c r="T22306" s="154"/>
    </row>
    <row r="22307" spans="8:20" x14ac:dyDescent="0.25">
      <c r="H22307" s="155"/>
      <c r="I22307" s="152"/>
      <c r="J22307" s="152"/>
      <c r="K22307" s="156"/>
      <c r="L22307" s="156"/>
      <c r="M22307" s="157"/>
      <c r="N22307" s="158"/>
      <c r="O22307" s="153"/>
      <c r="P22307" s="153"/>
      <c r="Q22307" s="153"/>
      <c r="R22307" s="153"/>
      <c r="S22307" s="152"/>
      <c r="T22307" s="154"/>
    </row>
    <row r="22308" spans="8:20" x14ac:dyDescent="0.25">
      <c r="H22308" s="155"/>
      <c r="I22308" s="152"/>
      <c r="J22308" s="152"/>
      <c r="K22308" s="156"/>
      <c r="L22308" s="156"/>
      <c r="M22308" s="157"/>
      <c r="N22308" s="158"/>
      <c r="O22308" s="153"/>
      <c r="P22308" s="153"/>
      <c r="Q22308" s="153"/>
      <c r="R22308" s="153"/>
      <c r="S22308" s="152"/>
      <c r="T22308" s="154"/>
    </row>
    <row r="22309" spans="8:20" x14ac:dyDescent="0.25">
      <c r="H22309" s="155"/>
      <c r="I22309" s="152"/>
      <c r="J22309" s="152"/>
      <c r="K22309" s="156"/>
      <c r="L22309" s="156"/>
      <c r="M22309" s="157"/>
      <c r="N22309" s="158"/>
      <c r="O22309" s="153"/>
      <c r="P22309" s="153"/>
      <c r="Q22309" s="153"/>
      <c r="R22309" s="153"/>
      <c r="S22309" s="152"/>
      <c r="T22309" s="154"/>
    </row>
    <row r="22310" spans="8:20" x14ac:dyDescent="0.25">
      <c r="H22310" s="155"/>
      <c r="I22310" s="152"/>
      <c r="J22310" s="152"/>
      <c r="K22310" s="156"/>
      <c r="L22310" s="156"/>
      <c r="M22310" s="157"/>
      <c r="N22310" s="158"/>
      <c r="O22310" s="153"/>
      <c r="P22310" s="153"/>
      <c r="Q22310" s="153"/>
      <c r="R22310" s="153"/>
      <c r="S22310" s="152"/>
      <c r="T22310" s="154"/>
    </row>
    <row r="22311" spans="8:20" x14ac:dyDescent="0.25">
      <c r="H22311" s="155"/>
      <c r="I22311" s="152"/>
      <c r="J22311" s="152"/>
      <c r="K22311" s="156"/>
      <c r="L22311" s="156"/>
      <c r="M22311" s="157"/>
      <c r="N22311" s="158"/>
      <c r="O22311" s="153"/>
      <c r="P22311" s="153"/>
      <c r="Q22311" s="153"/>
      <c r="R22311" s="153"/>
      <c r="S22311" s="152"/>
      <c r="T22311" s="154"/>
    </row>
    <row r="22312" spans="8:20" x14ac:dyDescent="0.25">
      <c r="H22312" s="155"/>
      <c r="I22312" s="152"/>
      <c r="J22312" s="152"/>
      <c r="K22312" s="156"/>
      <c r="L22312" s="156"/>
      <c r="M22312" s="157"/>
      <c r="N22312" s="158"/>
      <c r="O22312" s="153"/>
      <c r="P22312" s="153"/>
      <c r="Q22312" s="153"/>
      <c r="R22312" s="153"/>
      <c r="S22312" s="152"/>
      <c r="T22312" s="154"/>
    </row>
    <row r="22313" spans="8:20" x14ac:dyDescent="0.25">
      <c r="H22313" s="155"/>
      <c r="I22313" s="152"/>
      <c r="J22313" s="152"/>
      <c r="K22313" s="156"/>
      <c r="L22313" s="156"/>
      <c r="M22313" s="157"/>
      <c r="N22313" s="158"/>
      <c r="O22313" s="153"/>
      <c r="P22313" s="153"/>
      <c r="Q22313" s="153"/>
      <c r="R22313" s="153"/>
      <c r="S22313" s="152"/>
      <c r="T22313" s="154"/>
    </row>
    <row r="22314" spans="8:20" x14ac:dyDescent="0.25">
      <c r="H22314" s="155"/>
      <c r="I22314" s="152"/>
      <c r="J22314" s="152"/>
      <c r="K22314" s="156"/>
      <c r="L22314" s="156"/>
      <c r="M22314" s="157"/>
      <c r="N22314" s="158"/>
      <c r="O22314" s="153"/>
      <c r="P22314" s="153"/>
      <c r="Q22314" s="153"/>
      <c r="R22314" s="153"/>
      <c r="S22314" s="152"/>
      <c r="T22314" s="154"/>
    </row>
    <row r="22315" spans="8:20" x14ac:dyDescent="0.25">
      <c r="H22315" s="155"/>
      <c r="I22315" s="152"/>
      <c r="J22315" s="152"/>
      <c r="K22315" s="156"/>
      <c r="L22315" s="156"/>
      <c r="M22315" s="157"/>
      <c r="N22315" s="158"/>
      <c r="O22315" s="153"/>
      <c r="P22315" s="153"/>
      <c r="Q22315" s="153"/>
      <c r="R22315" s="153"/>
      <c r="S22315" s="152"/>
      <c r="T22315" s="154"/>
    </row>
    <row r="22316" spans="8:20" x14ac:dyDescent="0.25">
      <c r="H22316" s="155"/>
      <c r="I22316" s="152"/>
      <c r="J22316" s="152"/>
      <c r="K22316" s="156"/>
      <c r="L22316" s="156"/>
      <c r="M22316" s="157"/>
      <c r="N22316" s="158"/>
      <c r="O22316" s="153"/>
      <c r="P22316" s="153"/>
      <c r="Q22316" s="153"/>
      <c r="R22316" s="153"/>
      <c r="S22316" s="152"/>
      <c r="T22316" s="154"/>
    </row>
    <row r="22317" spans="8:20" x14ac:dyDescent="0.25">
      <c r="H22317" s="155"/>
      <c r="I22317" s="152"/>
      <c r="J22317" s="152"/>
      <c r="K22317" s="156"/>
      <c r="L22317" s="156"/>
      <c r="M22317" s="157"/>
      <c r="N22317" s="158"/>
      <c r="O22317" s="153"/>
      <c r="P22317" s="153"/>
      <c r="Q22317" s="153"/>
      <c r="R22317" s="153"/>
      <c r="S22317" s="152"/>
      <c r="T22317" s="154"/>
    </row>
    <row r="22318" spans="8:20" x14ac:dyDescent="0.25">
      <c r="H22318" s="155"/>
      <c r="I22318" s="152"/>
      <c r="J22318" s="152"/>
      <c r="K22318" s="156"/>
      <c r="L22318" s="156"/>
      <c r="M22318" s="157"/>
      <c r="N22318" s="158"/>
      <c r="O22318" s="153"/>
      <c r="P22318" s="153"/>
      <c r="Q22318" s="153"/>
      <c r="R22318" s="153"/>
      <c r="S22318" s="152"/>
      <c r="T22318" s="154"/>
    </row>
    <row r="22319" spans="8:20" x14ac:dyDescent="0.25">
      <c r="H22319" s="155"/>
      <c r="I22319" s="152"/>
      <c r="J22319" s="152"/>
      <c r="K22319" s="156"/>
      <c r="L22319" s="156"/>
      <c r="M22319" s="157"/>
      <c r="N22319" s="158"/>
      <c r="O22319" s="153"/>
      <c r="P22319" s="153"/>
      <c r="Q22319" s="153"/>
      <c r="R22319" s="153"/>
      <c r="S22319" s="152"/>
      <c r="T22319" s="154"/>
    </row>
    <row r="22320" spans="8:20" x14ac:dyDescent="0.25">
      <c r="H22320" s="155"/>
      <c r="I22320" s="152"/>
      <c r="J22320" s="152"/>
      <c r="K22320" s="156"/>
      <c r="L22320" s="156"/>
      <c r="M22320" s="157"/>
      <c r="N22320" s="158"/>
      <c r="O22320" s="153"/>
      <c r="P22320" s="153"/>
      <c r="Q22320" s="153"/>
      <c r="R22320" s="153"/>
      <c r="S22320" s="152"/>
      <c r="T22320" s="154"/>
    </row>
    <row r="22321" spans="8:20" x14ac:dyDescent="0.25">
      <c r="H22321" s="155"/>
      <c r="I22321" s="152"/>
      <c r="J22321" s="152"/>
      <c r="K22321" s="156"/>
      <c r="L22321" s="156"/>
      <c r="M22321" s="157"/>
      <c r="N22321" s="158"/>
      <c r="O22321" s="153"/>
      <c r="P22321" s="153"/>
      <c r="Q22321" s="153"/>
      <c r="R22321" s="153"/>
      <c r="S22321" s="152"/>
      <c r="T22321" s="154"/>
    </row>
    <row r="22322" spans="8:20" x14ac:dyDescent="0.25">
      <c r="H22322" s="155"/>
      <c r="I22322" s="152"/>
      <c r="J22322" s="152"/>
      <c r="K22322" s="156"/>
      <c r="L22322" s="156"/>
      <c r="M22322" s="157"/>
      <c r="N22322" s="158"/>
      <c r="O22322" s="153"/>
      <c r="P22322" s="153"/>
      <c r="Q22322" s="153"/>
      <c r="R22322" s="153"/>
      <c r="S22322" s="152"/>
      <c r="T22322" s="154"/>
    </row>
    <row r="22323" spans="8:20" x14ac:dyDescent="0.25">
      <c r="H22323" s="155"/>
      <c r="I22323" s="152"/>
      <c r="J22323" s="152"/>
      <c r="K22323" s="156"/>
      <c r="L22323" s="156"/>
      <c r="M22323" s="157"/>
      <c r="N22323" s="158"/>
      <c r="O22323" s="153"/>
      <c r="P22323" s="153"/>
      <c r="Q22323" s="153"/>
      <c r="R22323" s="153"/>
      <c r="S22323" s="152"/>
      <c r="T22323" s="154"/>
    </row>
    <row r="22324" spans="8:20" x14ac:dyDescent="0.25">
      <c r="H22324" s="155"/>
      <c r="I22324" s="152"/>
      <c r="J22324" s="152"/>
      <c r="K22324" s="156"/>
      <c r="L22324" s="156"/>
      <c r="M22324" s="157"/>
      <c r="N22324" s="158"/>
      <c r="O22324" s="153"/>
      <c r="P22324" s="153"/>
      <c r="Q22324" s="153"/>
      <c r="R22324" s="153"/>
      <c r="S22324" s="152"/>
      <c r="T22324" s="154"/>
    </row>
    <row r="22325" spans="8:20" x14ac:dyDescent="0.25">
      <c r="H22325" s="155"/>
      <c r="I22325" s="152"/>
      <c r="J22325" s="152"/>
      <c r="K22325" s="156"/>
      <c r="L22325" s="156"/>
      <c r="M22325" s="157"/>
      <c r="N22325" s="158"/>
      <c r="O22325" s="153"/>
      <c r="P22325" s="153"/>
      <c r="Q22325" s="153"/>
      <c r="R22325" s="153"/>
      <c r="S22325" s="152"/>
      <c r="T22325" s="154"/>
    </row>
    <row r="22326" spans="8:20" x14ac:dyDescent="0.25">
      <c r="H22326" s="155"/>
      <c r="I22326" s="152"/>
      <c r="J22326" s="152"/>
      <c r="K22326" s="156"/>
      <c r="L22326" s="156"/>
      <c r="M22326" s="157"/>
      <c r="N22326" s="158"/>
      <c r="O22326" s="153"/>
      <c r="P22326" s="153"/>
      <c r="Q22326" s="153"/>
      <c r="R22326" s="153"/>
      <c r="S22326" s="152"/>
      <c r="T22326" s="154"/>
    </row>
    <row r="22327" spans="8:20" x14ac:dyDescent="0.25">
      <c r="H22327" s="155"/>
      <c r="I22327" s="152"/>
      <c r="J22327" s="152"/>
      <c r="K22327" s="156"/>
      <c r="L22327" s="156"/>
      <c r="M22327" s="157"/>
      <c r="N22327" s="158"/>
      <c r="O22327" s="153"/>
      <c r="P22327" s="153"/>
      <c r="Q22327" s="153"/>
      <c r="R22327" s="153"/>
      <c r="S22327" s="152"/>
      <c r="T22327" s="154"/>
    </row>
    <row r="22328" spans="8:20" x14ac:dyDescent="0.25">
      <c r="H22328" s="155"/>
      <c r="I22328" s="152"/>
      <c r="J22328" s="152"/>
      <c r="K22328" s="156"/>
      <c r="L22328" s="156"/>
      <c r="M22328" s="157"/>
      <c r="N22328" s="158"/>
      <c r="O22328" s="153"/>
      <c r="P22328" s="153"/>
      <c r="Q22328" s="153"/>
      <c r="R22328" s="153"/>
      <c r="S22328" s="152"/>
      <c r="T22328" s="154"/>
    </row>
    <row r="22329" spans="8:20" x14ac:dyDescent="0.25">
      <c r="H22329" s="155"/>
      <c r="I22329" s="152"/>
      <c r="J22329" s="152"/>
      <c r="K22329" s="156"/>
      <c r="L22329" s="156"/>
      <c r="M22329" s="157"/>
      <c r="N22329" s="158"/>
      <c r="O22329" s="153"/>
      <c r="P22329" s="153"/>
      <c r="Q22329" s="153"/>
      <c r="R22329" s="153"/>
      <c r="S22329" s="152"/>
      <c r="T22329" s="154"/>
    </row>
    <row r="22330" spans="8:20" x14ac:dyDescent="0.25">
      <c r="H22330" s="155"/>
      <c r="I22330" s="152"/>
      <c r="J22330" s="152"/>
      <c r="K22330" s="156"/>
      <c r="L22330" s="156"/>
      <c r="M22330" s="157"/>
      <c r="N22330" s="158"/>
      <c r="O22330" s="153"/>
      <c r="P22330" s="153"/>
      <c r="Q22330" s="153"/>
      <c r="R22330" s="153"/>
      <c r="S22330" s="152"/>
      <c r="T22330" s="154"/>
    </row>
    <row r="22331" spans="8:20" x14ac:dyDescent="0.25">
      <c r="H22331" s="155"/>
      <c r="I22331" s="152"/>
      <c r="J22331" s="152"/>
      <c r="K22331" s="156"/>
      <c r="L22331" s="156"/>
      <c r="M22331" s="157"/>
      <c r="N22331" s="158"/>
      <c r="O22331" s="153"/>
      <c r="P22331" s="153"/>
      <c r="Q22331" s="153"/>
      <c r="R22331" s="153"/>
      <c r="S22331" s="152"/>
      <c r="T22331" s="154"/>
    </row>
    <row r="22332" spans="8:20" x14ac:dyDescent="0.25">
      <c r="H22332" s="155"/>
      <c r="I22332" s="152"/>
      <c r="J22332" s="152"/>
      <c r="K22332" s="156"/>
      <c r="L22332" s="156"/>
      <c r="M22332" s="157"/>
      <c r="N22332" s="158"/>
      <c r="O22332" s="153"/>
      <c r="P22332" s="153"/>
      <c r="Q22332" s="153"/>
      <c r="R22332" s="153"/>
      <c r="S22332" s="152"/>
      <c r="T22332" s="154"/>
    </row>
    <row r="22333" spans="8:20" x14ac:dyDescent="0.25">
      <c r="H22333" s="155"/>
      <c r="I22333" s="152"/>
      <c r="J22333" s="152"/>
      <c r="K22333" s="156"/>
      <c r="L22333" s="156"/>
      <c r="M22333" s="157"/>
      <c r="N22333" s="158"/>
      <c r="O22333" s="153"/>
      <c r="P22333" s="153"/>
      <c r="Q22333" s="153"/>
      <c r="R22333" s="153"/>
      <c r="S22333" s="152"/>
      <c r="T22333" s="154"/>
    </row>
    <row r="22334" spans="8:20" x14ac:dyDescent="0.25">
      <c r="H22334" s="155"/>
      <c r="I22334" s="152"/>
      <c r="J22334" s="152"/>
      <c r="K22334" s="156"/>
      <c r="L22334" s="156"/>
      <c r="M22334" s="157"/>
      <c r="N22334" s="158"/>
      <c r="O22334" s="153"/>
      <c r="P22334" s="153"/>
      <c r="Q22334" s="153"/>
      <c r="R22334" s="153"/>
      <c r="S22334" s="152"/>
      <c r="T22334" s="154"/>
    </row>
    <row r="22335" spans="8:20" x14ac:dyDescent="0.25">
      <c r="H22335" s="155"/>
      <c r="I22335" s="152"/>
      <c r="J22335" s="152"/>
      <c r="K22335" s="156"/>
      <c r="L22335" s="156"/>
      <c r="M22335" s="157"/>
      <c r="N22335" s="158"/>
      <c r="O22335" s="153"/>
      <c r="P22335" s="153"/>
      <c r="Q22335" s="153"/>
      <c r="R22335" s="153"/>
      <c r="S22335" s="152"/>
      <c r="T22335" s="154"/>
    </row>
    <row r="22336" spans="8:20" x14ac:dyDescent="0.25">
      <c r="H22336" s="155"/>
      <c r="I22336" s="152"/>
      <c r="J22336" s="152"/>
      <c r="K22336" s="156"/>
      <c r="L22336" s="156"/>
      <c r="M22336" s="157"/>
      <c r="N22336" s="158"/>
      <c r="O22336" s="153"/>
      <c r="P22336" s="153"/>
      <c r="Q22336" s="153"/>
      <c r="R22336" s="153"/>
      <c r="S22336" s="152"/>
      <c r="T22336" s="154"/>
    </row>
    <row r="22337" spans="8:20" x14ac:dyDescent="0.25">
      <c r="H22337" s="155"/>
      <c r="I22337" s="152"/>
      <c r="J22337" s="152"/>
      <c r="K22337" s="156"/>
      <c r="L22337" s="156"/>
      <c r="M22337" s="157"/>
      <c r="N22337" s="158"/>
      <c r="O22337" s="153"/>
      <c r="P22337" s="153"/>
      <c r="Q22337" s="153"/>
      <c r="R22337" s="153"/>
      <c r="S22337" s="152"/>
      <c r="T22337" s="154"/>
    </row>
    <row r="22338" spans="8:20" x14ac:dyDescent="0.25">
      <c r="H22338" s="155"/>
      <c r="I22338" s="152"/>
      <c r="J22338" s="152"/>
      <c r="K22338" s="156"/>
      <c r="L22338" s="156"/>
      <c r="M22338" s="157"/>
      <c r="N22338" s="158"/>
      <c r="O22338" s="153"/>
      <c r="P22338" s="153"/>
      <c r="Q22338" s="153"/>
      <c r="R22338" s="153"/>
      <c r="S22338" s="152"/>
      <c r="T22338" s="154"/>
    </row>
    <row r="22339" spans="8:20" x14ac:dyDescent="0.25">
      <c r="H22339" s="155"/>
      <c r="I22339" s="152"/>
      <c r="J22339" s="152"/>
      <c r="K22339" s="156"/>
      <c r="L22339" s="156"/>
      <c r="M22339" s="157"/>
      <c r="N22339" s="158"/>
      <c r="O22339" s="153"/>
      <c r="P22339" s="153"/>
      <c r="Q22339" s="153"/>
      <c r="R22339" s="153"/>
      <c r="S22339" s="152"/>
      <c r="T22339" s="154"/>
    </row>
    <row r="22340" spans="8:20" x14ac:dyDescent="0.25">
      <c r="H22340" s="155"/>
      <c r="I22340" s="152"/>
      <c r="J22340" s="152"/>
      <c r="K22340" s="156"/>
      <c r="L22340" s="156"/>
      <c r="M22340" s="157"/>
      <c r="N22340" s="158"/>
      <c r="O22340" s="153"/>
      <c r="P22340" s="153"/>
      <c r="Q22340" s="153"/>
      <c r="R22340" s="153"/>
      <c r="S22340" s="152"/>
      <c r="T22340" s="154"/>
    </row>
    <row r="22341" spans="8:20" x14ac:dyDescent="0.25">
      <c r="H22341" s="155"/>
      <c r="I22341" s="152"/>
      <c r="J22341" s="152"/>
      <c r="K22341" s="156"/>
      <c r="L22341" s="156"/>
      <c r="M22341" s="157"/>
      <c r="N22341" s="158"/>
      <c r="O22341" s="153"/>
      <c r="P22341" s="153"/>
      <c r="Q22341" s="153"/>
      <c r="R22341" s="153"/>
      <c r="S22341" s="152"/>
      <c r="T22341" s="154"/>
    </row>
    <row r="22342" spans="8:20" x14ac:dyDescent="0.25">
      <c r="H22342" s="155"/>
      <c r="I22342" s="152"/>
      <c r="J22342" s="152"/>
      <c r="K22342" s="156"/>
      <c r="L22342" s="156"/>
      <c r="M22342" s="157"/>
      <c r="N22342" s="158"/>
      <c r="O22342" s="153"/>
      <c r="P22342" s="153"/>
      <c r="Q22342" s="153"/>
      <c r="R22342" s="153"/>
      <c r="S22342" s="152"/>
      <c r="T22342" s="154"/>
    </row>
    <row r="22343" spans="8:20" x14ac:dyDescent="0.25">
      <c r="H22343" s="155"/>
      <c r="I22343" s="152"/>
      <c r="J22343" s="152"/>
      <c r="K22343" s="156"/>
      <c r="L22343" s="156"/>
      <c r="M22343" s="157"/>
      <c r="N22343" s="158"/>
      <c r="O22343" s="153"/>
      <c r="P22343" s="153"/>
      <c r="Q22343" s="153"/>
      <c r="R22343" s="153"/>
      <c r="S22343" s="152"/>
      <c r="T22343" s="154"/>
    </row>
    <row r="22344" spans="8:20" x14ac:dyDescent="0.25">
      <c r="H22344" s="155"/>
      <c r="I22344" s="152"/>
      <c r="J22344" s="152"/>
      <c r="K22344" s="156"/>
      <c r="L22344" s="156"/>
      <c r="M22344" s="157"/>
      <c r="N22344" s="158"/>
      <c r="O22344" s="153"/>
      <c r="P22344" s="153"/>
      <c r="Q22344" s="153"/>
      <c r="R22344" s="153"/>
      <c r="S22344" s="152"/>
      <c r="T22344" s="154"/>
    </row>
    <row r="22345" spans="8:20" x14ac:dyDescent="0.25">
      <c r="H22345" s="155"/>
      <c r="I22345" s="152"/>
      <c r="J22345" s="152"/>
      <c r="K22345" s="156"/>
      <c r="L22345" s="156"/>
      <c r="M22345" s="157"/>
      <c r="N22345" s="158"/>
      <c r="O22345" s="153"/>
      <c r="P22345" s="153"/>
      <c r="Q22345" s="153"/>
      <c r="R22345" s="153"/>
      <c r="S22345" s="152"/>
      <c r="T22345" s="154"/>
    </row>
    <row r="22346" spans="8:20" x14ac:dyDescent="0.25">
      <c r="H22346" s="155"/>
      <c r="I22346" s="152"/>
      <c r="J22346" s="152"/>
      <c r="K22346" s="156"/>
      <c r="L22346" s="156"/>
      <c r="M22346" s="157"/>
      <c r="N22346" s="158"/>
      <c r="O22346" s="153"/>
      <c r="P22346" s="153"/>
      <c r="Q22346" s="153"/>
      <c r="R22346" s="153"/>
      <c r="S22346" s="152"/>
      <c r="T22346" s="154"/>
    </row>
    <row r="22347" spans="8:20" x14ac:dyDescent="0.25">
      <c r="H22347" s="155"/>
      <c r="I22347" s="152"/>
      <c r="J22347" s="152"/>
      <c r="K22347" s="156"/>
      <c r="L22347" s="156"/>
      <c r="M22347" s="157"/>
      <c r="N22347" s="158"/>
      <c r="O22347" s="153"/>
      <c r="P22347" s="153"/>
      <c r="Q22347" s="153"/>
      <c r="R22347" s="153"/>
      <c r="S22347" s="152"/>
      <c r="T22347" s="154"/>
    </row>
    <row r="22348" spans="8:20" x14ac:dyDescent="0.25">
      <c r="H22348" s="155"/>
      <c r="I22348" s="152"/>
      <c r="J22348" s="152"/>
      <c r="K22348" s="156"/>
      <c r="L22348" s="156"/>
      <c r="M22348" s="157"/>
      <c r="N22348" s="158"/>
      <c r="O22348" s="153"/>
      <c r="P22348" s="153"/>
      <c r="Q22348" s="153"/>
      <c r="R22348" s="153"/>
      <c r="S22348" s="152"/>
      <c r="T22348" s="154"/>
    </row>
    <row r="22349" spans="8:20" x14ac:dyDescent="0.25">
      <c r="H22349" s="155"/>
      <c r="I22349" s="152"/>
      <c r="J22349" s="152"/>
      <c r="K22349" s="156"/>
      <c r="L22349" s="156"/>
      <c r="M22349" s="157"/>
      <c r="N22349" s="158"/>
      <c r="O22349" s="153"/>
      <c r="P22349" s="153"/>
      <c r="Q22349" s="153"/>
      <c r="R22349" s="153"/>
      <c r="S22349" s="152"/>
      <c r="T22349" s="154"/>
    </row>
    <row r="22350" spans="8:20" x14ac:dyDescent="0.25">
      <c r="H22350" s="155"/>
      <c r="I22350" s="152"/>
      <c r="J22350" s="152"/>
      <c r="K22350" s="156"/>
      <c r="L22350" s="156"/>
      <c r="M22350" s="157"/>
      <c r="N22350" s="158"/>
      <c r="O22350" s="153"/>
      <c r="P22350" s="153"/>
      <c r="Q22350" s="153"/>
      <c r="R22350" s="153"/>
      <c r="S22350" s="152"/>
      <c r="T22350" s="154"/>
    </row>
    <row r="22351" spans="8:20" x14ac:dyDescent="0.25">
      <c r="H22351" s="155"/>
      <c r="I22351" s="152"/>
      <c r="J22351" s="152"/>
      <c r="K22351" s="156"/>
      <c r="L22351" s="156"/>
      <c r="M22351" s="157"/>
      <c r="N22351" s="158"/>
      <c r="O22351" s="153"/>
      <c r="P22351" s="153"/>
      <c r="Q22351" s="153"/>
      <c r="R22351" s="153"/>
      <c r="S22351" s="152"/>
      <c r="T22351" s="154"/>
    </row>
    <row r="22352" spans="8:20" x14ac:dyDescent="0.25">
      <c r="H22352" s="155"/>
      <c r="I22352" s="152"/>
      <c r="J22352" s="152"/>
      <c r="K22352" s="156"/>
      <c r="L22352" s="156"/>
      <c r="M22352" s="157"/>
      <c r="N22352" s="158"/>
      <c r="O22352" s="153"/>
      <c r="P22352" s="153"/>
      <c r="Q22352" s="153"/>
      <c r="R22352" s="153"/>
      <c r="S22352" s="152"/>
      <c r="T22352" s="154"/>
    </row>
    <row r="22353" spans="8:20" x14ac:dyDescent="0.25">
      <c r="H22353" s="155"/>
      <c r="I22353" s="152"/>
      <c r="J22353" s="152"/>
      <c r="K22353" s="156"/>
      <c r="L22353" s="156"/>
      <c r="M22353" s="157"/>
      <c r="N22353" s="158"/>
      <c r="O22353" s="153"/>
      <c r="P22353" s="153"/>
      <c r="Q22353" s="153"/>
      <c r="R22353" s="153"/>
      <c r="S22353" s="152"/>
      <c r="T22353" s="154"/>
    </row>
    <row r="22354" spans="8:20" x14ac:dyDescent="0.25">
      <c r="H22354" s="155"/>
      <c r="I22354" s="152"/>
      <c r="J22354" s="152"/>
      <c r="K22354" s="156"/>
      <c r="L22354" s="156"/>
      <c r="M22354" s="157"/>
      <c r="N22354" s="158"/>
      <c r="O22354" s="153"/>
      <c r="P22354" s="153"/>
      <c r="Q22354" s="153"/>
      <c r="R22354" s="153"/>
      <c r="S22354" s="152"/>
      <c r="T22354" s="154"/>
    </row>
    <row r="22355" spans="8:20" x14ac:dyDescent="0.25">
      <c r="H22355" s="155"/>
      <c r="I22355" s="152"/>
      <c r="J22355" s="152"/>
      <c r="K22355" s="156"/>
      <c r="L22355" s="156"/>
      <c r="M22355" s="157"/>
      <c r="N22355" s="158"/>
      <c r="O22355" s="153"/>
      <c r="P22355" s="153"/>
      <c r="Q22355" s="153"/>
      <c r="R22355" s="153"/>
      <c r="S22355" s="152"/>
      <c r="T22355" s="154"/>
    </row>
    <row r="22356" spans="8:20" x14ac:dyDescent="0.25">
      <c r="H22356" s="155"/>
      <c r="I22356" s="152"/>
      <c r="J22356" s="152"/>
      <c r="K22356" s="156"/>
      <c r="L22356" s="156"/>
      <c r="M22356" s="157"/>
      <c r="N22356" s="158"/>
      <c r="O22356" s="153"/>
      <c r="P22356" s="153"/>
      <c r="Q22356" s="153"/>
      <c r="R22356" s="153"/>
      <c r="S22356" s="152"/>
      <c r="T22356" s="154"/>
    </row>
    <row r="22357" spans="8:20" x14ac:dyDescent="0.25">
      <c r="H22357" s="155"/>
      <c r="I22357" s="152"/>
      <c r="J22357" s="152"/>
      <c r="K22357" s="156"/>
      <c r="L22357" s="156"/>
      <c r="M22357" s="157"/>
      <c r="N22357" s="158"/>
      <c r="O22357" s="153"/>
      <c r="P22357" s="153"/>
      <c r="Q22357" s="153"/>
      <c r="R22357" s="153"/>
      <c r="S22357" s="152"/>
      <c r="T22357" s="154"/>
    </row>
    <row r="22358" spans="8:20" x14ac:dyDescent="0.25">
      <c r="H22358" s="155"/>
      <c r="I22358" s="152"/>
      <c r="J22358" s="152"/>
      <c r="K22358" s="156"/>
      <c r="L22358" s="156"/>
      <c r="M22358" s="157"/>
      <c r="N22358" s="158"/>
      <c r="O22358" s="153"/>
      <c r="P22358" s="153"/>
      <c r="Q22358" s="153"/>
      <c r="R22358" s="153"/>
      <c r="S22358" s="152"/>
      <c r="T22358" s="154"/>
    </row>
    <row r="22359" spans="8:20" x14ac:dyDescent="0.25">
      <c r="H22359" s="155"/>
      <c r="I22359" s="152"/>
      <c r="J22359" s="152"/>
      <c r="K22359" s="156"/>
      <c r="L22359" s="156"/>
      <c r="M22359" s="157"/>
      <c r="N22359" s="158"/>
      <c r="O22359" s="153"/>
      <c r="P22359" s="153"/>
      <c r="Q22359" s="153"/>
      <c r="R22359" s="153"/>
      <c r="S22359" s="152"/>
      <c r="T22359" s="154"/>
    </row>
    <row r="22360" spans="8:20" x14ac:dyDescent="0.25">
      <c r="H22360" s="155"/>
      <c r="I22360" s="152"/>
      <c r="J22360" s="152"/>
      <c r="K22360" s="156"/>
      <c r="L22360" s="156"/>
      <c r="M22360" s="157"/>
      <c r="N22360" s="158"/>
      <c r="O22360" s="153"/>
      <c r="P22360" s="153"/>
      <c r="Q22360" s="153"/>
      <c r="R22360" s="153"/>
      <c r="S22360" s="152"/>
      <c r="T22360" s="154"/>
    </row>
    <row r="22361" spans="8:20" x14ac:dyDescent="0.25">
      <c r="H22361" s="155"/>
      <c r="I22361" s="152"/>
      <c r="J22361" s="152"/>
      <c r="K22361" s="156"/>
      <c r="L22361" s="156"/>
      <c r="M22361" s="157"/>
      <c r="N22361" s="158"/>
      <c r="O22361" s="153"/>
      <c r="P22361" s="153"/>
      <c r="Q22361" s="153"/>
      <c r="R22361" s="153"/>
      <c r="S22361" s="152"/>
      <c r="T22361" s="154"/>
    </row>
    <row r="22362" spans="8:20" x14ac:dyDescent="0.25">
      <c r="H22362" s="155"/>
      <c r="I22362" s="152"/>
      <c r="J22362" s="152"/>
      <c r="K22362" s="156"/>
      <c r="L22362" s="156"/>
      <c r="M22362" s="157"/>
      <c r="N22362" s="158"/>
      <c r="O22362" s="153"/>
      <c r="P22362" s="153"/>
      <c r="Q22362" s="153"/>
      <c r="R22362" s="153"/>
      <c r="S22362" s="152"/>
      <c r="T22362" s="154"/>
    </row>
    <row r="22363" spans="8:20" x14ac:dyDescent="0.25">
      <c r="H22363" s="155"/>
      <c r="I22363" s="152"/>
      <c r="J22363" s="152"/>
      <c r="K22363" s="156"/>
      <c r="L22363" s="156"/>
      <c r="M22363" s="157"/>
      <c r="N22363" s="158"/>
      <c r="O22363" s="153"/>
      <c r="P22363" s="153"/>
      <c r="Q22363" s="153"/>
      <c r="R22363" s="153"/>
      <c r="S22363" s="152"/>
      <c r="T22363" s="154"/>
    </row>
    <row r="22364" spans="8:20" x14ac:dyDescent="0.25">
      <c r="H22364" s="155"/>
      <c r="I22364" s="152"/>
      <c r="J22364" s="152"/>
      <c r="K22364" s="156"/>
      <c r="L22364" s="156"/>
      <c r="M22364" s="157"/>
      <c r="N22364" s="158"/>
      <c r="O22364" s="153"/>
      <c r="P22364" s="153"/>
      <c r="Q22364" s="153"/>
      <c r="R22364" s="153"/>
      <c r="S22364" s="152"/>
      <c r="T22364" s="154"/>
    </row>
    <row r="22365" spans="8:20" x14ac:dyDescent="0.25">
      <c r="H22365" s="155"/>
      <c r="I22365" s="152"/>
      <c r="J22365" s="152"/>
      <c r="K22365" s="156"/>
      <c r="L22365" s="156"/>
      <c r="M22365" s="157"/>
      <c r="N22365" s="158"/>
      <c r="O22365" s="153"/>
      <c r="P22365" s="153"/>
      <c r="Q22365" s="153"/>
      <c r="R22365" s="153"/>
      <c r="S22365" s="152"/>
      <c r="T22365" s="154"/>
    </row>
    <row r="22366" spans="8:20" x14ac:dyDescent="0.25">
      <c r="H22366" s="155"/>
      <c r="I22366" s="152"/>
      <c r="J22366" s="152"/>
      <c r="K22366" s="156"/>
      <c r="L22366" s="156"/>
      <c r="M22366" s="157"/>
      <c r="N22366" s="158"/>
      <c r="O22366" s="153"/>
      <c r="P22366" s="153"/>
      <c r="Q22366" s="153"/>
      <c r="R22366" s="153"/>
      <c r="S22366" s="152"/>
      <c r="T22366" s="154"/>
    </row>
    <row r="22367" spans="8:20" x14ac:dyDescent="0.25">
      <c r="H22367" s="155"/>
      <c r="I22367" s="152"/>
      <c r="J22367" s="152"/>
      <c r="K22367" s="156"/>
      <c r="L22367" s="156"/>
      <c r="M22367" s="157"/>
      <c r="N22367" s="158"/>
      <c r="O22367" s="153"/>
      <c r="P22367" s="153"/>
      <c r="Q22367" s="153"/>
      <c r="R22367" s="153"/>
      <c r="S22367" s="152"/>
      <c r="T22367" s="154"/>
    </row>
    <row r="22368" spans="8:20" x14ac:dyDescent="0.25">
      <c r="H22368" s="155"/>
      <c r="I22368" s="152"/>
      <c r="J22368" s="152"/>
      <c r="K22368" s="156"/>
      <c r="L22368" s="156"/>
      <c r="M22368" s="157"/>
      <c r="N22368" s="158"/>
      <c r="O22368" s="153"/>
      <c r="P22368" s="153"/>
      <c r="Q22368" s="153"/>
      <c r="R22368" s="153"/>
      <c r="S22368" s="152"/>
      <c r="T22368" s="154"/>
    </row>
    <row r="22369" spans="8:20" x14ac:dyDescent="0.25">
      <c r="H22369" s="155"/>
      <c r="I22369" s="152"/>
      <c r="J22369" s="152"/>
      <c r="K22369" s="156"/>
      <c r="L22369" s="156"/>
      <c r="M22369" s="157"/>
      <c r="N22369" s="158"/>
      <c r="O22369" s="153"/>
      <c r="P22369" s="153"/>
      <c r="Q22369" s="153"/>
      <c r="R22369" s="153"/>
      <c r="S22369" s="152"/>
      <c r="T22369" s="154"/>
    </row>
    <row r="22370" spans="8:20" x14ac:dyDescent="0.25">
      <c r="H22370" s="155"/>
      <c r="I22370" s="152"/>
      <c r="J22370" s="152"/>
      <c r="K22370" s="156"/>
      <c r="L22370" s="156"/>
      <c r="M22370" s="157"/>
      <c r="N22370" s="158"/>
      <c r="O22370" s="153"/>
      <c r="P22370" s="153"/>
      <c r="Q22370" s="153"/>
      <c r="R22370" s="153"/>
      <c r="S22370" s="152"/>
      <c r="T22370" s="154"/>
    </row>
    <row r="22371" spans="8:20" x14ac:dyDescent="0.25">
      <c r="H22371" s="155"/>
      <c r="I22371" s="152"/>
      <c r="J22371" s="152"/>
      <c r="K22371" s="156"/>
      <c r="L22371" s="156"/>
      <c r="M22371" s="157"/>
      <c r="N22371" s="158"/>
      <c r="O22371" s="153"/>
      <c r="P22371" s="153"/>
      <c r="Q22371" s="153"/>
      <c r="R22371" s="153"/>
      <c r="S22371" s="152"/>
      <c r="T22371" s="154"/>
    </row>
    <row r="22372" spans="8:20" x14ac:dyDescent="0.25">
      <c r="H22372" s="155"/>
      <c r="I22372" s="152"/>
      <c r="J22372" s="152"/>
      <c r="K22372" s="156"/>
      <c r="L22372" s="156"/>
      <c r="M22372" s="157"/>
      <c r="N22372" s="158"/>
      <c r="O22372" s="153"/>
      <c r="P22372" s="153"/>
      <c r="Q22372" s="153"/>
      <c r="R22372" s="153"/>
      <c r="S22372" s="152"/>
      <c r="T22372" s="154"/>
    </row>
    <row r="22373" spans="8:20" x14ac:dyDescent="0.25">
      <c r="H22373" s="155"/>
      <c r="I22373" s="152"/>
      <c r="J22373" s="152"/>
      <c r="K22373" s="156"/>
      <c r="L22373" s="156"/>
      <c r="M22373" s="157"/>
      <c r="N22373" s="158"/>
      <c r="O22373" s="153"/>
      <c r="P22373" s="153"/>
      <c r="Q22373" s="153"/>
      <c r="R22373" s="153"/>
      <c r="S22373" s="152"/>
      <c r="T22373" s="154"/>
    </row>
    <row r="22374" spans="8:20" x14ac:dyDescent="0.25">
      <c r="H22374" s="155"/>
      <c r="I22374" s="152"/>
      <c r="J22374" s="152"/>
      <c r="K22374" s="156"/>
      <c r="L22374" s="156"/>
      <c r="M22374" s="157"/>
      <c r="N22374" s="158"/>
      <c r="O22374" s="153"/>
      <c r="P22374" s="153"/>
      <c r="Q22374" s="153"/>
      <c r="R22374" s="153"/>
      <c r="S22374" s="152"/>
      <c r="T22374" s="154"/>
    </row>
    <row r="22375" spans="8:20" x14ac:dyDescent="0.25">
      <c r="H22375" s="155"/>
      <c r="I22375" s="152"/>
      <c r="J22375" s="152"/>
      <c r="K22375" s="156"/>
      <c r="L22375" s="156"/>
      <c r="M22375" s="157"/>
      <c r="N22375" s="158"/>
      <c r="O22375" s="153"/>
      <c r="P22375" s="153"/>
      <c r="Q22375" s="153"/>
      <c r="R22375" s="153"/>
      <c r="S22375" s="152"/>
      <c r="T22375" s="154"/>
    </row>
    <row r="22376" spans="8:20" x14ac:dyDescent="0.25">
      <c r="H22376" s="155"/>
      <c r="I22376" s="152"/>
      <c r="J22376" s="152"/>
      <c r="K22376" s="156"/>
      <c r="L22376" s="156"/>
      <c r="M22376" s="157"/>
      <c r="N22376" s="158"/>
      <c r="O22376" s="153"/>
      <c r="P22376" s="153"/>
      <c r="Q22376" s="153"/>
      <c r="R22376" s="153"/>
      <c r="S22376" s="152"/>
      <c r="T22376" s="154"/>
    </row>
    <row r="22377" spans="8:20" x14ac:dyDescent="0.25">
      <c r="H22377" s="155"/>
      <c r="I22377" s="152"/>
      <c r="J22377" s="152"/>
      <c r="K22377" s="156"/>
      <c r="L22377" s="156"/>
      <c r="M22377" s="157"/>
      <c r="N22377" s="158"/>
      <c r="O22377" s="153"/>
      <c r="P22377" s="153"/>
      <c r="Q22377" s="153"/>
      <c r="R22377" s="153"/>
      <c r="S22377" s="152"/>
      <c r="T22377" s="154"/>
    </row>
    <row r="22378" spans="8:20" x14ac:dyDescent="0.25">
      <c r="H22378" s="155"/>
      <c r="I22378" s="152"/>
      <c r="J22378" s="152"/>
      <c r="K22378" s="156"/>
      <c r="L22378" s="156"/>
      <c r="M22378" s="157"/>
      <c r="N22378" s="158"/>
      <c r="O22378" s="153"/>
      <c r="P22378" s="153"/>
      <c r="Q22378" s="153"/>
      <c r="R22378" s="153"/>
      <c r="S22378" s="152"/>
      <c r="T22378" s="154"/>
    </row>
    <row r="22379" spans="8:20" x14ac:dyDescent="0.25">
      <c r="H22379" s="155"/>
      <c r="I22379" s="152"/>
      <c r="J22379" s="152"/>
      <c r="K22379" s="156"/>
      <c r="L22379" s="156"/>
      <c r="M22379" s="157"/>
      <c r="N22379" s="158"/>
      <c r="O22379" s="153"/>
      <c r="P22379" s="153"/>
      <c r="Q22379" s="153"/>
      <c r="R22379" s="153"/>
      <c r="S22379" s="152"/>
      <c r="T22379" s="154"/>
    </row>
    <row r="22380" spans="8:20" x14ac:dyDescent="0.25">
      <c r="H22380" s="155"/>
      <c r="I22380" s="152"/>
      <c r="J22380" s="152"/>
      <c r="K22380" s="156"/>
      <c r="L22380" s="156"/>
      <c r="M22380" s="157"/>
      <c r="N22380" s="158"/>
      <c r="O22380" s="153"/>
      <c r="P22380" s="153"/>
      <c r="Q22380" s="153"/>
      <c r="R22380" s="153"/>
      <c r="S22380" s="152"/>
      <c r="T22380" s="154"/>
    </row>
    <row r="22381" spans="8:20" x14ac:dyDescent="0.25">
      <c r="H22381" s="155"/>
      <c r="I22381" s="152"/>
      <c r="J22381" s="152"/>
      <c r="K22381" s="156"/>
      <c r="L22381" s="156"/>
      <c r="M22381" s="157"/>
      <c r="N22381" s="158"/>
      <c r="O22381" s="153"/>
      <c r="P22381" s="153"/>
      <c r="Q22381" s="153"/>
      <c r="R22381" s="153"/>
      <c r="S22381" s="152"/>
      <c r="T22381" s="154"/>
    </row>
    <row r="22382" spans="8:20" x14ac:dyDescent="0.25">
      <c r="H22382" s="155"/>
      <c r="I22382" s="152"/>
      <c r="J22382" s="152"/>
      <c r="K22382" s="156"/>
      <c r="L22382" s="156"/>
      <c r="M22382" s="157"/>
      <c r="N22382" s="158"/>
      <c r="O22382" s="153"/>
      <c r="P22382" s="153"/>
      <c r="Q22382" s="153"/>
      <c r="R22382" s="153"/>
      <c r="S22382" s="152"/>
      <c r="T22382" s="154"/>
    </row>
    <row r="22383" spans="8:20" x14ac:dyDescent="0.25">
      <c r="H22383" s="155"/>
      <c r="I22383" s="152"/>
      <c r="J22383" s="152"/>
      <c r="K22383" s="156"/>
      <c r="L22383" s="156"/>
      <c r="M22383" s="157"/>
      <c r="N22383" s="158"/>
      <c r="O22383" s="153"/>
      <c r="P22383" s="153"/>
      <c r="Q22383" s="153"/>
      <c r="R22383" s="153"/>
      <c r="S22383" s="152"/>
      <c r="T22383" s="154"/>
    </row>
    <row r="22384" spans="8:20" x14ac:dyDescent="0.25">
      <c r="H22384" s="155"/>
      <c r="I22384" s="152"/>
      <c r="J22384" s="152"/>
      <c r="K22384" s="156"/>
      <c r="L22384" s="156"/>
      <c r="M22384" s="157"/>
      <c r="N22384" s="158"/>
      <c r="O22384" s="153"/>
      <c r="P22384" s="153"/>
      <c r="Q22384" s="153"/>
      <c r="R22384" s="153"/>
      <c r="S22384" s="152"/>
      <c r="T22384" s="154"/>
    </row>
    <row r="22385" spans="8:20" x14ac:dyDescent="0.25">
      <c r="H22385" s="155"/>
      <c r="I22385" s="152"/>
      <c r="J22385" s="152"/>
      <c r="K22385" s="156"/>
      <c r="L22385" s="156"/>
      <c r="M22385" s="157"/>
      <c r="N22385" s="158"/>
      <c r="O22385" s="153"/>
      <c r="P22385" s="153"/>
      <c r="Q22385" s="153"/>
      <c r="R22385" s="153"/>
      <c r="S22385" s="152"/>
      <c r="T22385" s="154"/>
    </row>
    <row r="22386" spans="8:20" x14ac:dyDescent="0.25">
      <c r="H22386" s="155"/>
      <c r="I22386" s="152"/>
      <c r="J22386" s="152"/>
      <c r="K22386" s="156"/>
      <c r="L22386" s="156"/>
      <c r="M22386" s="157"/>
      <c r="N22386" s="158"/>
      <c r="O22386" s="153"/>
      <c r="P22386" s="153"/>
      <c r="Q22386" s="153"/>
      <c r="R22386" s="153"/>
      <c r="S22386" s="152"/>
      <c r="T22386" s="154"/>
    </row>
    <row r="22387" spans="8:20" x14ac:dyDescent="0.25">
      <c r="H22387" s="155"/>
      <c r="I22387" s="152"/>
      <c r="J22387" s="152"/>
      <c r="K22387" s="156"/>
      <c r="L22387" s="156"/>
      <c r="M22387" s="157"/>
      <c r="N22387" s="158"/>
      <c r="O22387" s="153"/>
      <c r="P22387" s="153"/>
      <c r="Q22387" s="153"/>
      <c r="R22387" s="153"/>
      <c r="S22387" s="152"/>
      <c r="T22387" s="154"/>
    </row>
    <row r="22388" spans="8:20" x14ac:dyDescent="0.25">
      <c r="H22388" s="155"/>
      <c r="I22388" s="152"/>
      <c r="J22388" s="152"/>
      <c r="K22388" s="156"/>
      <c r="L22388" s="156"/>
      <c r="M22388" s="157"/>
      <c r="N22388" s="158"/>
      <c r="O22388" s="153"/>
      <c r="P22388" s="153"/>
      <c r="Q22388" s="153"/>
      <c r="R22388" s="153"/>
      <c r="S22388" s="152"/>
      <c r="T22388" s="154"/>
    </row>
    <row r="22389" spans="8:20" x14ac:dyDescent="0.25">
      <c r="H22389" s="155"/>
      <c r="I22389" s="152"/>
      <c r="J22389" s="152"/>
      <c r="K22389" s="156"/>
      <c r="L22389" s="156"/>
      <c r="M22389" s="157"/>
      <c r="N22389" s="158"/>
      <c r="O22389" s="153"/>
      <c r="P22389" s="153"/>
      <c r="Q22389" s="153"/>
      <c r="R22389" s="153"/>
      <c r="S22389" s="152"/>
      <c r="T22389" s="154"/>
    </row>
    <row r="22390" spans="8:20" x14ac:dyDescent="0.25">
      <c r="H22390" s="155"/>
      <c r="I22390" s="152"/>
      <c r="J22390" s="152"/>
      <c r="K22390" s="156"/>
      <c r="L22390" s="156"/>
      <c r="M22390" s="157"/>
      <c r="N22390" s="158"/>
      <c r="O22390" s="153"/>
      <c r="P22390" s="153"/>
      <c r="Q22390" s="153"/>
      <c r="R22390" s="153"/>
      <c r="S22390" s="152"/>
      <c r="T22390" s="154"/>
    </row>
    <row r="22391" spans="8:20" x14ac:dyDescent="0.25">
      <c r="H22391" s="155"/>
      <c r="I22391" s="152"/>
      <c r="J22391" s="152"/>
      <c r="K22391" s="156"/>
      <c r="L22391" s="156"/>
      <c r="M22391" s="157"/>
      <c r="N22391" s="158"/>
      <c r="O22391" s="153"/>
      <c r="P22391" s="153"/>
      <c r="Q22391" s="153"/>
      <c r="R22391" s="153"/>
      <c r="S22391" s="152"/>
      <c r="T22391" s="154"/>
    </row>
    <row r="22392" spans="8:20" x14ac:dyDescent="0.25">
      <c r="H22392" s="155"/>
      <c r="I22392" s="152"/>
      <c r="J22392" s="152"/>
      <c r="K22392" s="156"/>
      <c r="L22392" s="156"/>
      <c r="M22392" s="157"/>
      <c r="N22392" s="158"/>
      <c r="O22392" s="153"/>
      <c r="P22392" s="153"/>
      <c r="Q22392" s="153"/>
      <c r="R22392" s="153"/>
      <c r="S22392" s="152"/>
      <c r="T22392" s="154"/>
    </row>
    <row r="22393" spans="8:20" x14ac:dyDescent="0.25">
      <c r="H22393" s="155"/>
      <c r="I22393" s="152"/>
      <c r="J22393" s="152"/>
      <c r="K22393" s="156"/>
      <c r="L22393" s="156"/>
      <c r="M22393" s="157"/>
      <c r="N22393" s="158"/>
      <c r="O22393" s="153"/>
      <c r="P22393" s="153"/>
      <c r="Q22393" s="153"/>
      <c r="R22393" s="153"/>
      <c r="S22393" s="152"/>
      <c r="T22393" s="154"/>
    </row>
    <row r="22394" spans="8:20" x14ac:dyDescent="0.25">
      <c r="H22394" s="155"/>
      <c r="I22394" s="152"/>
      <c r="J22394" s="152"/>
      <c r="K22394" s="156"/>
      <c r="L22394" s="156"/>
      <c r="M22394" s="157"/>
      <c r="N22394" s="158"/>
      <c r="O22394" s="153"/>
      <c r="P22394" s="153"/>
      <c r="Q22394" s="153"/>
      <c r="R22394" s="153"/>
      <c r="S22394" s="152"/>
      <c r="T22394" s="154"/>
    </row>
    <row r="22395" spans="8:20" x14ac:dyDescent="0.25">
      <c r="H22395" s="155"/>
      <c r="I22395" s="152"/>
      <c r="J22395" s="152"/>
      <c r="K22395" s="156"/>
      <c r="L22395" s="156"/>
      <c r="M22395" s="157"/>
      <c r="N22395" s="158"/>
      <c r="O22395" s="153"/>
      <c r="P22395" s="153"/>
      <c r="Q22395" s="153"/>
      <c r="R22395" s="153"/>
      <c r="S22395" s="152"/>
      <c r="T22395" s="154"/>
    </row>
    <row r="22396" spans="8:20" x14ac:dyDescent="0.25">
      <c r="H22396" s="155"/>
      <c r="I22396" s="152"/>
      <c r="J22396" s="152"/>
      <c r="K22396" s="156"/>
      <c r="L22396" s="156"/>
      <c r="M22396" s="157"/>
      <c r="N22396" s="158"/>
      <c r="O22396" s="153"/>
      <c r="P22396" s="153"/>
      <c r="Q22396" s="153"/>
      <c r="R22396" s="153"/>
      <c r="S22396" s="152"/>
      <c r="T22396" s="154"/>
    </row>
    <row r="22397" spans="8:20" x14ac:dyDescent="0.25">
      <c r="H22397" s="155"/>
      <c r="I22397" s="152"/>
      <c r="J22397" s="152"/>
      <c r="K22397" s="156"/>
      <c r="L22397" s="156"/>
      <c r="M22397" s="157"/>
      <c r="N22397" s="158"/>
      <c r="O22397" s="153"/>
      <c r="P22397" s="153"/>
      <c r="Q22397" s="153"/>
      <c r="R22397" s="153"/>
      <c r="S22397" s="152"/>
      <c r="T22397" s="154"/>
    </row>
    <row r="22398" spans="8:20" x14ac:dyDescent="0.25">
      <c r="H22398" s="155"/>
      <c r="I22398" s="152"/>
      <c r="J22398" s="152"/>
      <c r="K22398" s="156"/>
      <c r="L22398" s="156"/>
      <c r="M22398" s="157"/>
      <c r="N22398" s="158"/>
      <c r="O22398" s="153"/>
      <c r="P22398" s="153"/>
      <c r="Q22398" s="153"/>
      <c r="R22398" s="153"/>
      <c r="S22398" s="152"/>
      <c r="T22398" s="154"/>
    </row>
    <row r="22399" spans="8:20" x14ac:dyDescent="0.25">
      <c r="H22399" s="155"/>
      <c r="I22399" s="152"/>
      <c r="J22399" s="152"/>
      <c r="K22399" s="156"/>
      <c r="L22399" s="156"/>
      <c r="M22399" s="157"/>
      <c r="N22399" s="158"/>
      <c r="O22399" s="153"/>
      <c r="P22399" s="153"/>
      <c r="Q22399" s="153"/>
      <c r="R22399" s="153"/>
      <c r="S22399" s="152"/>
      <c r="T22399" s="154"/>
    </row>
    <row r="22400" spans="8:20" x14ac:dyDescent="0.25">
      <c r="H22400" s="155"/>
      <c r="I22400" s="152"/>
      <c r="J22400" s="152"/>
      <c r="K22400" s="156"/>
      <c r="L22400" s="156"/>
      <c r="M22400" s="157"/>
      <c r="N22400" s="158"/>
      <c r="O22400" s="153"/>
      <c r="P22400" s="153"/>
      <c r="Q22400" s="153"/>
      <c r="R22400" s="153"/>
      <c r="S22400" s="152"/>
      <c r="T22400" s="154"/>
    </row>
    <row r="22401" spans="8:20" x14ac:dyDescent="0.25">
      <c r="H22401" s="155"/>
      <c r="I22401" s="152"/>
      <c r="J22401" s="152"/>
      <c r="K22401" s="156"/>
      <c r="L22401" s="156"/>
      <c r="M22401" s="157"/>
      <c r="N22401" s="158"/>
      <c r="O22401" s="153"/>
      <c r="P22401" s="153"/>
      <c r="Q22401" s="153"/>
      <c r="R22401" s="153"/>
      <c r="S22401" s="152"/>
      <c r="T22401" s="154"/>
    </row>
    <row r="22402" spans="8:20" x14ac:dyDescent="0.25">
      <c r="H22402" s="155"/>
      <c r="I22402" s="152"/>
      <c r="J22402" s="152"/>
      <c r="K22402" s="156"/>
      <c r="L22402" s="156"/>
      <c r="M22402" s="157"/>
      <c r="N22402" s="158"/>
      <c r="O22402" s="153"/>
      <c r="P22402" s="153"/>
      <c r="Q22402" s="153"/>
      <c r="R22402" s="153"/>
      <c r="S22402" s="152"/>
      <c r="T22402" s="154"/>
    </row>
    <row r="22403" spans="8:20" x14ac:dyDescent="0.25">
      <c r="H22403" s="155"/>
      <c r="I22403" s="152"/>
      <c r="J22403" s="152"/>
      <c r="K22403" s="156"/>
      <c r="L22403" s="156"/>
      <c r="M22403" s="157"/>
      <c r="N22403" s="158"/>
      <c r="O22403" s="153"/>
      <c r="P22403" s="153"/>
      <c r="Q22403" s="153"/>
      <c r="R22403" s="153"/>
      <c r="S22403" s="152"/>
      <c r="T22403" s="154"/>
    </row>
    <row r="22404" spans="8:20" x14ac:dyDescent="0.25">
      <c r="H22404" s="155"/>
      <c r="I22404" s="152"/>
      <c r="J22404" s="152"/>
      <c r="K22404" s="156"/>
      <c r="L22404" s="156"/>
      <c r="M22404" s="157"/>
      <c r="N22404" s="158"/>
      <c r="O22404" s="153"/>
      <c r="P22404" s="153"/>
      <c r="Q22404" s="153"/>
      <c r="R22404" s="153"/>
      <c r="S22404" s="152"/>
      <c r="T22404" s="154"/>
    </row>
    <row r="22405" spans="8:20" x14ac:dyDescent="0.25">
      <c r="H22405" s="155"/>
      <c r="I22405" s="152"/>
      <c r="J22405" s="152"/>
      <c r="K22405" s="156"/>
      <c r="L22405" s="156"/>
      <c r="M22405" s="157"/>
      <c r="N22405" s="158"/>
      <c r="O22405" s="153"/>
      <c r="P22405" s="153"/>
      <c r="Q22405" s="153"/>
      <c r="R22405" s="153"/>
      <c r="S22405" s="152"/>
      <c r="T22405" s="154"/>
    </row>
    <row r="22406" spans="8:20" x14ac:dyDescent="0.25">
      <c r="H22406" s="155"/>
      <c r="I22406" s="152"/>
      <c r="J22406" s="152"/>
      <c r="K22406" s="156"/>
      <c r="L22406" s="156"/>
      <c r="M22406" s="157"/>
      <c r="N22406" s="158"/>
      <c r="O22406" s="153"/>
      <c r="P22406" s="153"/>
      <c r="Q22406" s="153"/>
      <c r="R22406" s="153"/>
      <c r="S22406" s="152"/>
      <c r="T22406" s="154"/>
    </row>
    <row r="22407" spans="8:20" x14ac:dyDescent="0.25">
      <c r="H22407" s="155"/>
      <c r="I22407" s="152"/>
      <c r="J22407" s="152"/>
      <c r="K22407" s="156"/>
      <c r="L22407" s="156"/>
      <c r="M22407" s="157"/>
      <c r="N22407" s="158"/>
      <c r="O22407" s="153"/>
      <c r="P22407" s="153"/>
      <c r="Q22407" s="153"/>
      <c r="R22407" s="153"/>
      <c r="S22407" s="152"/>
      <c r="T22407" s="154"/>
    </row>
    <row r="22408" spans="8:20" x14ac:dyDescent="0.25">
      <c r="H22408" s="155"/>
      <c r="I22408" s="152"/>
      <c r="J22408" s="152"/>
      <c r="K22408" s="156"/>
      <c r="L22408" s="156"/>
      <c r="M22408" s="157"/>
      <c r="N22408" s="158"/>
      <c r="O22408" s="153"/>
      <c r="P22408" s="153"/>
      <c r="Q22408" s="153"/>
      <c r="R22408" s="153"/>
      <c r="S22408" s="152"/>
      <c r="T22408" s="154"/>
    </row>
    <row r="22409" spans="8:20" x14ac:dyDescent="0.25">
      <c r="H22409" s="155"/>
      <c r="I22409" s="152"/>
      <c r="J22409" s="152"/>
      <c r="K22409" s="156"/>
      <c r="L22409" s="156"/>
      <c r="M22409" s="157"/>
      <c r="N22409" s="158"/>
      <c r="O22409" s="153"/>
      <c r="P22409" s="153"/>
      <c r="Q22409" s="153"/>
      <c r="R22409" s="153"/>
      <c r="S22409" s="152"/>
      <c r="T22409" s="154"/>
    </row>
    <row r="22410" spans="8:20" x14ac:dyDescent="0.25">
      <c r="H22410" s="155"/>
      <c r="I22410" s="152"/>
      <c r="J22410" s="152"/>
      <c r="K22410" s="156"/>
      <c r="L22410" s="156"/>
      <c r="M22410" s="157"/>
      <c r="N22410" s="158"/>
      <c r="O22410" s="153"/>
      <c r="P22410" s="153"/>
      <c r="Q22410" s="153"/>
      <c r="R22410" s="153"/>
      <c r="S22410" s="152"/>
      <c r="T22410" s="154"/>
    </row>
    <row r="22411" spans="8:20" x14ac:dyDescent="0.25">
      <c r="H22411" s="155"/>
      <c r="I22411" s="152"/>
      <c r="J22411" s="152"/>
      <c r="K22411" s="156"/>
      <c r="L22411" s="156"/>
      <c r="M22411" s="157"/>
      <c r="N22411" s="158"/>
      <c r="O22411" s="153"/>
      <c r="P22411" s="153"/>
      <c r="Q22411" s="153"/>
      <c r="R22411" s="153"/>
      <c r="S22411" s="152"/>
      <c r="T22411" s="154"/>
    </row>
    <row r="22412" spans="8:20" x14ac:dyDescent="0.25">
      <c r="H22412" s="155"/>
      <c r="I22412" s="152"/>
      <c r="J22412" s="152"/>
      <c r="K22412" s="156"/>
      <c r="L22412" s="156"/>
      <c r="M22412" s="157"/>
      <c r="N22412" s="158"/>
      <c r="O22412" s="153"/>
      <c r="P22412" s="153"/>
      <c r="Q22412" s="153"/>
      <c r="R22412" s="153"/>
      <c r="S22412" s="152"/>
      <c r="T22412" s="154"/>
    </row>
    <row r="22413" spans="8:20" x14ac:dyDescent="0.25">
      <c r="H22413" s="155"/>
      <c r="I22413" s="152"/>
      <c r="J22413" s="152"/>
      <c r="K22413" s="156"/>
      <c r="L22413" s="156"/>
      <c r="M22413" s="157"/>
      <c r="N22413" s="158"/>
      <c r="O22413" s="153"/>
      <c r="P22413" s="153"/>
      <c r="Q22413" s="153"/>
      <c r="R22413" s="153"/>
      <c r="S22413" s="152"/>
      <c r="T22413" s="154"/>
    </row>
    <row r="22414" spans="8:20" x14ac:dyDescent="0.25">
      <c r="H22414" s="155"/>
      <c r="I22414" s="152"/>
      <c r="J22414" s="152"/>
      <c r="K22414" s="156"/>
      <c r="L22414" s="156"/>
      <c r="M22414" s="157"/>
      <c r="N22414" s="158"/>
      <c r="O22414" s="153"/>
      <c r="P22414" s="153"/>
      <c r="Q22414" s="153"/>
      <c r="R22414" s="153"/>
      <c r="S22414" s="152"/>
      <c r="T22414" s="154"/>
    </row>
    <row r="22415" spans="8:20" x14ac:dyDescent="0.25">
      <c r="H22415" s="155"/>
      <c r="I22415" s="152"/>
      <c r="J22415" s="152"/>
      <c r="K22415" s="156"/>
      <c r="L22415" s="156"/>
      <c r="M22415" s="157"/>
      <c r="N22415" s="158"/>
      <c r="O22415" s="153"/>
      <c r="P22415" s="153"/>
      <c r="Q22415" s="153"/>
      <c r="R22415" s="153"/>
      <c r="S22415" s="152"/>
      <c r="T22415" s="154"/>
    </row>
    <row r="22416" spans="8:20" x14ac:dyDescent="0.25">
      <c r="H22416" s="155"/>
      <c r="I22416" s="152"/>
      <c r="J22416" s="152"/>
      <c r="K22416" s="156"/>
      <c r="L22416" s="156"/>
      <c r="M22416" s="157"/>
      <c r="N22416" s="158"/>
      <c r="O22416" s="153"/>
      <c r="P22416" s="153"/>
      <c r="Q22416" s="153"/>
      <c r="R22416" s="153"/>
      <c r="S22416" s="152"/>
      <c r="T22416" s="154"/>
    </row>
    <row r="22417" spans="8:20" x14ac:dyDescent="0.25">
      <c r="H22417" s="155"/>
      <c r="I22417" s="152"/>
      <c r="J22417" s="152"/>
      <c r="K22417" s="156"/>
      <c r="L22417" s="156"/>
      <c r="M22417" s="157"/>
      <c r="N22417" s="158"/>
      <c r="O22417" s="153"/>
      <c r="P22417" s="153"/>
      <c r="Q22417" s="153"/>
      <c r="R22417" s="153"/>
      <c r="S22417" s="152"/>
      <c r="T22417" s="154"/>
    </row>
    <row r="22418" spans="8:20" x14ac:dyDescent="0.25">
      <c r="H22418" s="155"/>
      <c r="I22418" s="152"/>
      <c r="J22418" s="152"/>
      <c r="K22418" s="156"/>
      <c r="L22418" s="156"/>
      <c r="M22418" s="157"/>
      <c r="N22418" s="158"/>
      <c r="O22418" s="153"/>
      <c r="P22418" s="153"/>
      <c r="Q22418" s="153"/>
      <c r="R22418" s="153"/>
      <c r="S22418" s="152"/>
      <c r="T22418" s="154"/>
    </row>
    <row r="22419" spans="8:20" x14ac:dyDescent="0.25">
      <c r="H22419" s="155"/>
      <c r="I22419" s="152"/>
      <c r="J22419" s="152"/>
      <c r="K22419" s="156"/>
      <c r="L22419" s="156"/>
      <c r="M22419" s="157"/>
      <c r="N22419" s="158"/>
      <c r="O22419" s="153"/>
      <c r="P22419" s="153"/>
      <c r="Q22419" s="153"/>
      <c r="R22419" s="153"/>
      <c r="S22419" s="152"/>
      <c r="T22419" s="154"/>
    </row>
    <row r="22420" spans="8:20" x14ac:dyDescent="0.25">
      <c r="H22420" s="155"/>
      <c r="I22420" s="152"/>
      <c r="J22420" s="152"/>
      <c r="K22420" s="156"/>
      <c r="L22420" s="156"/>
      <c r="M22420" s="157"/>
      <c r="N22420" s="158"/>
      <c r="O22420" s="153"/>
      <c r="P22420" s="153"/>
      <c r="Q22420" s="153"/>
      <c r="R22420" s="153"/>
      <c r="S22420" s="152"/>
      <c r="T22420" s="154"/>
    </row>
    <row r="22421" spans="8:20" x14ac:dyDescent="0.25">
      <c r="H22421" s="155"/>
      <c r="I22421" s="152"/>
      <c r="J22421" s="152"/>
      <c r="K22421" s="156"/>
      <c r="L22421" s="156"/>
      <c r="M22421" s="157"/>
      <c r="N22421" s="158"/>
      <c r="O22421" s="153"/>
      <c r="P22421" s="153"/>
      <c r="Q22421" s="153"/>
      <c r="R22421" s="153"/>
      <c r="S22421" s="152"/>
      <c r="T22421" s="154"/>
    </row>
    <row r="22422" spans="8:20" x14ac:dyDescent="0.25">
      <c r="H22422" s="155"/>
      <c r="I22422" s="152"/>
      <c r="J22422" s="152"/>
      <c r="K22422" s="156"/>
      <c r="L22422" s="156"/>
      <c r="M22422" s="157"/>
      <c r="N22422" s="158"/>
      <c r="O22422" s="153"/>
      <c r="P22422" s="153"/>
      <c r="Q22422" s="153"/>
      <c r="R22422" s="153"/>
      <c r="S22422" s="152"/>
      <c r="T22422" s="154"/>
    </row>
    <row r="22423" spans="8:20" x14ac:dyDescent="0.25">
      <c r="H22423" s="155"/>
      <c r="I22423" s="152"/>
      <c r="J22423" s="152"/>
      <c r="K22423" s="156"/>
      <c r="L22423" s="156"/>
      <c r="M22423" s="157"/>
      <c r="N22423" s="158"/>
      <c r="O22423" s="153"/>
      <c r="P22423" s="153"/>
      <c r="Q22423" s="153"/>
      <c r="R22423" s="153"/>
      <c r="S22423" s="152"/>
      <c r="T22423" s="154"/>
    </row>
    <row r="22424" spans="8:20" x14ac:dyDescent="0.25">
      <c r="H22424" s="155"/>
      <c r="I22424" s="152"/>
      <c r="J22424" s="152"/>
      <c r="K22424" s="156"/>
      <c r="L22424" s="156"/>
      <c r="M22424" s="157"/>
      <c r="N22424" s="158"/>
      <c r="O22424" s="153"/>
      <c r="P22424" s="153"/>
      <c r="Q22424" s="153"/>
      <c r="R22424" s="153"/>
      <c r="S22424" s="152"/>
      <c r="T22424" s="154"/>
    </row>
    <row r="22425" spans="8:20" x14ac:dyDescent="0.25">
      <c r="H22425" s="155"/>
      <c r="I22425" s="152"/>
      <c r="J22425" s="152"/>
      <c r="K22425" s="156"/>
      <c r="L22425" s="156"/>
      <c r="M22425" s="157"/>
      <c r="N22425" s="158"/>
      <c r="O22425" s="153"/>
      <c r="P22425" s="153"/>
      <c r="Q22425" s="153"/>
      <c r="R22425" s="153"/>
      <c r="S22425" s="152"/>
      <c r="T22425" s="154"/>
    </row>
    <row r="22426" spans="8:20" x14ac:dyDescent="0.25">
      <c r="H22426" s="155"/>
      <c r="I22426" s="152"/>
      <c r="J22426" s="152"/>
      <c r="K22426" s="156"/>
      <c r="L22426" s="156"/>
      <c r="M22426" s="157"/>
      <c r="N22426" s="158"/>
      <c r="O22426" s="153"/>
      <c r="P22426" s="153"/>
      <c r="Q22426" s="153"/>
      <c r="R22426" s="153"/>
      <c r="S22426" s="152"/>
      <c r="T22426" s="154"/>
    </row>
    <row r="22427" spans="8:20" x14ac:dyDescent="0.25">
      <c r="H22427" s="155"/>
      <c r="I22427" s="152"/>
      <c r="J22427" s="152"/>
      <c r="K22427" s="156"/>
      <c r="L22427" s="156"/>
      <c r="M22427" s="157"/>
      <c r="N22427" s="158"/>
      <c r="O22427" s="153"/>
      <c r="P22427" s="153"/>
      <c r="Q22427" s="153"/>
      <c r="R22427" s="153"/>
      <c r="S22427" s="152"/>
      <c r="T22427" s="154"/>
    </row>
    <row r="22428" spans="8:20" x14ac:dyDescent="0.25">
      <c r="H22428" s="155"/>
      <c r="I22428" s="152"/>
      <c r="J22428" s="152"/>
      <c r="K22428" s="156"/>
      <c r="L22428" s="156"/>
      <c r="M22428" s="157"/>
      <c r="N22428" s="158"/>
      <c r="O22428" s="153"/>
      <c r="P22428" s="153"/>
      <c r="Q22428" s="153"/>
      <c r="R22428" s="153"/>
      <c r="S22428" s="152"/>
      <c r="T22428" s="154"/>
    </row>
    <row r="22429" spans="8:20" x14ac:dyDescent="0.25">
      <c r="H22429" s="155"/>
      <c r="I22429" s="152"/>
      <c r="J22429" s="152"/>
      <c r="K22429" s="156"/>
      <c r="L22429" s="156"/>
      <c r="M22429" s="157"/>
      <c r="N22429" s="158"/>
      <c r="O22429" s="153"/>
      <c r="P22429" s="153"/>
      <c r="Q22429" s="153"/>
      <c r="R22429" s="153"/>
      <c r="S22429" s="152"/>
      <c r="T22429" s="154"/>
    </row>
    <row r="22430" spans="8:20" x14ac:dyDescent="0.25">
      <c r="H22430" s="155"/>
      <c r="I22430" s="152"/>
      <c r="J22430" s="152"/>
      <c r="K22430" s="156"/>
      <c r="L22430" s="156"/>
      <c r="M22430" s="157"/>
      <c r="N22430" s="158"/>
      <c r="O22430" s="153"/>
      <c r="P22430" s="153"/>
      <c r="Q22430" s="153"/>
      <c r="R22430" s="153"/>
      <c r="S22430" s="152"/>
      <c r="T22430" s="154"/>
    </row>
    <row r="22431" spans="8:20" x14ac:dyDescent="0.25">
      <c r="H22431" s="155"/>
      <c r="I22431" s="152"/>
      <c r="J22431" s="152"/>
      <c r="K22431" s="156"/>
      <c r="L22431" s="156"/>
      <c r="M22431" s="157"/>
      <c r="N22431" s="158"/>
      <c r="O22431" s="153"/>
      <c r="P22431" s="153"/>
      <c r="Q22431" s="153"/>
      <c r="R22431" s="153"/>
      <c r="S22431" s="152"/>
      <c r="T22431" s="154"/>
    </row>
    <row r="22432" spans="8:20" x14ac:dyDescent="0.25">
      <c r="H22432" s="155"/>
      <c r="I22432" s="152"/>
      <c r="J22432" s="152"/>
      <c r="K22432" s="156"/>
      <c r="L22432" s="156"/>
      <c r="M22432" s="157"/>
      <c r="N22432" s="158"/>
      <c r="O22432" s="153"/>
      <c r="P22432" s="153"/>
      <c r="Q22432" s="153"/>
      <c r="R22432" s="153"/>
      <c r="S22432" s="152"/>
      <c r="T22432" s="154"/>
    </row>
    <row r="22433" spans="8:20" x14ac:dyDescent="0.25">
      <c r="H22433" s="155"/>
      <c r="I22433" s="152"/>
      <c r="J22433" s="152"/>
      <c r="K22433" s="156"/>
      <c r="L22433" s="156"/>
      <c r="M22433" s="157"/>
      <c r="N22433" s="158"/>
      <c r="O22433" s="153"/>
      <c r="P22433" s="153"/>
      <c r="Q22433" s="153"/>
      <c r="R22433" s="153"/>
      <c r="S22433" s="152"/>
      <c r="T22433" s="154"/>
    </row>
    <row r="22434" spans="8:20" x14ac:dyDescent="0.25">
      <c r="H22434" s="155"/>
      <c r="I22434" s="152"/>
      <c r="J22434" s="152"/>
      <c r="K22434" s="156"/>
      <c r="L22434" s="156"/>
      <c r="M22434" s="157"/>
      <c r="N22434" s="158"/>
      <c r="O22434" s="153"/>
      <c r="P22434" s="153"/>
      <c r="Q22434" s="153"/>
      <c r="R22434" s="153"/>
      <c r="S22434" s="152"/>
      <c r="T22434" s="154"/>
    </row>
    <row r="22435" spans="8:20" x14ac:dyDescent="0.25">
      <c r="H22435" s="155"/>
      <c r="I22435" s="152"/>
      <c r="J22435" s="152"/>
      <c r="K22435" s="156"/>
      <c r="L22435" s="156"/>
      <c r="M22435" s="157"/>
      <c r="N22435" s="158"/>
      <c r="O22435" s="153"/>
      <c r="P22435" s="153"/>
      <c r="Q22435" s="153"/>
      <c r="R22435" s="153"/>
      <c r="S22435" s="152"/>
      <c r="T22435" s="154"/>
    </row>
    <row r="22436" spans="8:20" x14ac:dyDescent="0.25">
      <c r="H22436" s="155"/>
      <c r="I22436" s="152"/>
      <c r="J22436" s="152"/>
      <c r="K22436" s="156"/>
      <c r="L22436" s="156"/>
      <c r="M22436" s="157"/>
      <c r="N22436" s="158"/>
      <c r="O22436" s="153"/>
      <c r="P22436" s="153"/>
      <c r="Q22436" s="153"/>
      <c r="R22436" s="153"/>
      <c r="S22436" s="152"/>
      <c r="T22436" s="154"/>
    </row>
    <row r="22437" spans="8:20" x14ac:dyDescent="0.25">
      <c r="H22437" s="155"/>
      <c r="I22437" s="152"/>
      <c r="J22437" s="152"/>
      <c r="K22437" s="156"/>
      <c r="L22437" s="156"/>
      <c r="M22437" s="157"/>
      <c r="N22437" s="158"/>
      <c r="O22437" s="153"/>
      <c r="P22437" s="153"/>
      <c r="Q22437" s="153"/>
      <c r="R22437" s="153"/>
      <c r="S22437" s="152"/>
      <c r="T22437" s="154"/>
    </row>
    <row r="22438" spans="8:20" x14ac:dyDescent="0.25">
      <c r="H22438" s="155"/>
      <c r="I22438" s="152"/>
      <c r="J22438" s="152"/>
      <c r="K22438" s="156"/>
      <c r="L22438" s="156"/>
      <c r="M22438" s="157"/>
      <c r="N22438" s="158"/>
      <c r="O22438" s="153"/>
      <c r="P22438" s="153"/>
      <c r="Q22438" s="153"/>
      <c r="R22438" s="153"/>
      <c r="S22438" s="152"/>
      <c r="T22438" s="154"/>
    </row>
    <row r="22439" spans="8:20" x14ac:dyDescent="0.25">
      <c r="H22439" s="155"/>
      <c r="I22439" s="152"/>
      <c r="J22439" s="152"/>
      <c r="K22439" s="156"/>
      <c r="L22439" s="156"/>
      <c r="M22439" s="157"/>
      <c r="N22439" s="158"/>
      <c r="O22439" s="153"/>
      <c r="P22439" s="153"/>
      <c r="Q22439" s="153"/>
      <c r="R22439" s="153"/>
      <c r="S22439" s="152"/>
      <c r="T22439" s="154"/>
    </row>
    <row r="22440" spans="8:20" x14ac:dyDescent="0.25">
      <c r="H22440" s="155"/>
      <c r="I22440" s="152"/>
      <c r="J22440" s="152"/>
      <c r="K22440" s="156"/>
      <c r="L22440" s="156"/>
      <c r="M22440" s="157"/>
      <c r="N22440" s="158"/>
      <c r="O22440" s="153"/>
      <c r="P22440" s="153"/>
      <c r="Q22440" s="153"/>
      <c r="R22440" s="153"/>
      <c r="S22440" s="152"/>
      <c r="T22440" s="154"/>
    </row>
    <row r="22441" spans="8:20" x14ac:dyDescent="0.25">
      <c r="H22441" s="155"/>
      <c r="I22441" s="152"/>
      <c r="J22441" s="152"/>
      <c r="K22441" s="156"/>
      <c r="L22441" s="156"/>
      <c r="M22441" s="157"/>
      <c r="N22441" s="158"/>
      <c r="O22441" s="153"/>
      <c r="P22441" s="153"/>
      <c r="Q22441" s="153"/>
      <c r="R22441" s="153"/>
      <c r="S22441" s="152"/>
      <c r="T22441" s="154"/>
    </row>
    <row r="22442" spans="8:20" x14ac:dyDescent="0.25">
      <c r="H22442" s="155"/>
      <c r="I22442" s="152"/>
      <c r="J22442" s="152"/>
      <c r="K22442" s="156"/>
      <c r="L22442" s="156"/>
      <c r="M22442" s="157"/>
      <c r="N22442" s="158"/>
      <c r="O22442" s="153"/>
      <c r="P22442" s="153"/>
      <c r="Q22442" s="153"/>
      <c r="R22442" s="153"/>
      <c r="S22442" s="152"/>
      <c r="T22442" s="154"/>
    </row>
    <row r="22443" spans="8:20" x14ac:dyDescent="0.25">
      <c r="H22443" s="155"/>
      <c r="I22443" s="152"/>
      <c r="J22443" s="152"/>
      <c r="K22443" s="156"/>
      <c r="L22443" s="156"/>
      <c r="M22443" s="157"/>
      <c r="N22443" s="158"/>
      <c r="O22443" s="153"/>
      <c r="P22443" s="153"/>
      <c r="Q22443" s="153"/>
      <c r="R22443" s="153"/>
      <c r="S22443" s="152"/>
      <c r="T22443" s="154"/>
    </row>
    <row r="22444" spans="8:20" x14ac:dyDescent="0.25">
      <c r="H22444" s="155"/>
      <c r="I22444" s="152"/>
      <c r="J22444" s="152"/>
      <c r="K22444" s="156"/>
      <c r="L22444" s="156"/>
      <c r="M22444" s="157"/>
      <c r="N22444" s="158"/>
      <c r="O22444" s="153"/>
      <c r="P22444" s="153"/>
      <c r="Q22444" s="153"/>
      <c r="R22444" s="153"/>
      <c r="S22444" s="152"/>
      <c r="T22444" s="154"/>
    </row>
    <row r="22445" spans="8:20" x14ac:dyDescent="0.25">
      <c r="H22445" s="155"/>
      <c r="I22445" s="152"/>
      <c r="J22445" s="152"/>
      <c r="K22445" s="156"/>
      <c r="L22445" s="156"/>
      <c r="M22445" s="157"/>
      <c r="N22445" s="158"/>
      <c r="O22445" s="153"/>
      <c r="P22445" s="153"/>
      <c r="Q22445" s="153"/>
      <c r="R22445" s="153"/>
      <c r="S22445" s="152"/>
      <c r="T22445" s="154"/>
    </row>
    <row r="22446" spans="8:20" x14ac:dyDescent="0.25">
      <c r="H22446" s="155"/>
      <c r="I22446" s="152"/>
      <c r="J22446" s="152"/>
      <c r="K22446" s="156"/>
      <c r="L22446" s="156"/>
      <c r="M22446" s="157"/>
      <c r="N22446" s="158"/>
      <c r="O22446" s="153"/>
      <c r="P22446" s="153"/>
      <c r="Q22446" s="153"/>
      <c r="R22446" s="153"/>
      <c r="S22446" s="152"/>
      <c r="T22446" s="154"/>
    </row>
    <row r="22447" spans="8:20" x14ac:dyDescent="0.25">
      <c r="H22447" s="155"/>
      <c r="I22447" s="152"/>
      <c r="J22447" s="152"/>
      <c r="K22447" s="156"/>
      <c r="L22447" s="156"/>
      <c r="M22447" s="157"/>
      <c r="N22447" s="158"/>
      <c r="O22447" s="153"/>
      <c r="P22447" s="153"/>
      <c r="Q22447" s="153"/>
      <c r="R22447" s="153"/>
      <c r="S22447" s="152"/>
      <c r="T22447" s="154"/>
    </row>
    <row r="22448" spans="8:20" x14ac:dyDescent="0.25">
      <c r="H22448" s="155"/>
      <c r="I22448" s="152"/>
      <c r="J22448" s="152"/>
      <c r="K22448" s="156"/>
      <c r="L22448" s="156"/>
      <c r="M22448" s="157"/>
      <c r="N22448" s="158"/>
      <c r="O22448" s="153"/>
      <c r="P22448" s="153"/>
      <c r="Q22448" s="153"/>
      <c r="R22448" s="153"/>
      <c r="S22448" s="152"/>
      <c r="T22448" s="154"/>
    </row>
    <row r="22449" spans="8:20" x14ac:dyDescent="0.25">
      <c r="H22449" s="155"/>
      <c r="I22449" s="152"/>
      <c r="J22449" s="152"/>
      <c r="K22449" s="156"/>
      <c r="L22449" s="156"/>
      <c r="M22449" s="157"/>
      <c r="N22449" s="158"/>
      <c r="O22449" s="153"/>
      <c r="P22449" s="153"/>
      <c r="Q22449" s="153"/>
      <c r="R22449" s="153"/>
      <c r="S22449" s="152"/>
      <c r="T22449" s="154"/>
    </row>
    <row r="22450" spans="8:20" x14ac:dyDescent="0.25">
      <c r="H22450" s="155"/>
      <c r="I22450" s="152"/>
      <c r="J22450" s="152"/>
      <c r="K22450" s="156"/>
      <c r="L22450" s="156"/>
      <c r="M22450" s="157"/>
      <c r="N22450" s="158"/>
      <c r="O22450" s="153"/>
      <c r="P22450" s="153"/>
      <c r="Q22450" s="153"/>
      <c r="R22450" s="153"/>
      <c r="S22450" s="152"/>
      <c r="T22450" s="154"/>
    </row>
    <row r="22451" spans="8:20" x14ac:dyDescent="0.25">
      <c r="H22451" s="155"/>
      <c r="I22451" s="152"/>
      <c r="J22451" s="152"/>
      <c r="K22451" s="156"/>
      <c r="L22451" s="156"/>
      <c r="M22451" s="157"/>
      <c r="N22451" s="158"/>
      <c r="O22451" s="153"/>
      <c r="P22451" s="153"/>
      <c r="Q22451" s="153"/>
      <c r="R22451" s="153"/>
      <c r="S22451" s="152"/>
      <c r="T22451" s="154"/>
    </row>
    <row r="22452" spans="8:20" x14ac:dyDescent="0.25">
      <c r="H22452" s="155"/>
      <c r="I22452" s="152"/>
      <c r="J22452" s="152"/>
      <c r="K22452" s="156"/>
      <c r="L22452" s="156"/>
      <c r="M22452" s="157"/>
      <c r="N22452" s="158"/>
      <c r="O22452" s="153"/>
      <c r="P22452" s="153"/>
      <c r="Q22452" s="153"/>
      <c r="R22452" s="153"/>
      <c r="S22452" s="152"/>
      <c r="T22452" s="154"/>
    </row>
    <row r="22453" spans="8:20" x14ac:dyDescent="0.25">
      <c r="H22453" s="155"/>
      <c r="I22453" s="152"/>
      <c r="J22453" s="152"/>
      <c r="K22453" s="156"/>
      <c r="L22453" s="156"/>
      <c r="M22453" s="157"/>
      <c r="N22453" s="158"/>
      <c r="O22453" s="153"/>
      <c r="P22453" s="153"/>
      <c r="Q22453" s="153"/>
      <c r="R22453" s="153"/>
      <c r="S22453" s="152"/>
      <c r="T22453" s="154"/>
    </row>
    <row r="22454" spans="8:20" x14ac:dyDescent="0.25">
      <c r="H22454" s="155"/>
      <c r="I22454" s="152"/>
      <c r="J22454" s="152"/>
      <c r="K22454" s="156"/>
      <c r="L22454" s="156"/>
      <c r="M22454" s="157"/>
      <c r="N22454" s="158"/>
      <c r="O22454" s="153"/>
      <c r="P22454" s="153"/>
      <c r="Q22454" s="153"/>
      <c r="R22454" s="153"/>
      <c r="S22454" s="152"/>
      <c r="T22454" s="154"/>
    </row>
    <row r="22455" spans="8:20" x14ac:dyDescent="0.25">
      <c r="H22455" s="155"/>
      <c r="I22455" s="152"/>
      <c r="J22455" s="152"/>
      <c r="K22455" s="156"/>
      <c r="L22455" s="156"/>
      <c r="M22455" s="157"/>
      <c r="N22455" s="158"/>
      <c r="O22455" s="153"/>
      <c r="P22455" s="153"/>
      <c r="Q22455" s="153"/>
      <c r="R22455" s="153"/>
      <c r="S22455" s="152"/>
      <c r="T22455" s="154"/>
    </row>
    <row r="22456" spans="8:20" x14ac:dyDescent="0.25">
      <c r="H22456" s="155"/>
      <c r="I22456" s="152"/>
      <c r="J22456" s="152"/>
      <c r="K22456" s="156"/>
      <c r="L22456" s="156"/>
      <c r="M22456" s="157"/>
      <c r="N22456" s="158"/>
      <c r="O22456" s="153"/>
      <c r="P22456" s="153"/>
      <c r="Q22456" s="153"/>
      <c r="R22456" s="153"/>
      <c r="S22456" s="152"/>
      <c r="T22456" s="154"/>
    </row>
    <row r="22457" spans="8:20" x14ac:dyDescent="0.25">
      <c r="H22457" s="155"/>
      <c r="I22457" s="152"/>
      <c r="J22457" s="152"/>
      <c r="K22457" s="156"/>
      <c r="L22457" s="156"/>
      <c r="M22457" s="157"/>
      <c r="N22457" s="158"/>
      <c r="O22457" s="153"/>
      <c r="P22457" s="153"/>
      <c r="Q22457" s="153"/>
      <c r="R22457" s="153"/>
      <c r="S22457" s="152"/>
      <c r="T22457" s="154"/>
    </row>
    <row r="22458" spans="8:20" x14ac:dyDescent="0.25">
      <c r="H22458" s="155"/>
      <c r="I22458" s="152"/>
      <c r="J22458" s="152"/>
      <c r="K22458" s="156"/>
      <c r="L22458" s="156"/>
      <c r="M22458" s="157"/>
      <c r="N22458" s="158"/>
      <c r="O22458" s="153"/>
      <c r="P22458" s="153"/>
      <c r="Q22458" s="153"/>
      <c r="R22458" s="153"/>
      <c r="S22458" s="152"/>
      <c r="T22458" s="154"/>
    </row>
    <row r="22459" spans="8:20" x14ac:dyDescent="0.25">
      <c r="H22459" s="155"/>
      <c r="I22459" s="152"/>
      <c r="J22459" s="152"/>
      <c r="K22459" s="156"/>
      <c r="L22459" s="156"/>
      <c r="M22459" s="157"/>
      <c r="N22459" s="158"/>
      <c r="O22459" s="153"/>
      <c r="P22459" s="153"/>
      <c r="Q22459" s="153"/>
      <c r="R22459" s="153"/>
      <c r="S22459" s="152"/>
      <c r="T22459" s="154"/>
    </row>
    <row r="22460" spans="8:20" x14ac:dyDescent="0.25">
      <c r="H22460" s="155"/>
      <c r="I22460" s="152"/>
      <c r="J22460" s="152"/>
      <c r="K22460" s="156"/>
      <c r="L22460" s="156"/>
      <c r="M22460" s="157"/>
      <c r="N22460" s="158"/>
      <c r="O22460" s="153"/>
      <c r="P22460" s="153"/>
      <c r="Q22460" s="153"/>
      <c r="R22460" s="153"/>
      <c r="S22460" s="152"/>
      <c r="T22460" s="154"/>
    </row>
    <row r="22461" spans="8:20" x14ac:dyDescent="0.25">
      <c r="H22461" s="155"/>
      <c r="I22461" s="152"/>
      <c r="J22461" s="152"/>
      <c r="K22461" s="156"/>
      <c r="L22461" s="156"/>
      <c r="M22461" s="157"/>
      <c r="N22461" s="158"/>
      <c r="O22461" s="153"/>
      <c r="P22461" s="153"/>
      <c r="Q22461" s="153"/>
      <c r="R22461" s="153"/>
      <c r="S22461" s="152"/>
      <c r="T22461" s="154"/>
    </row>
    <row r="22462" spans="8:20" x14ac:dyDescent="0.25">
      <c r="H22462" s="155"/>
      <c r="I22462" s="152"/>
      <c r="J22462" s="152"/>
      <c r="K22462" s="156"/>
      <c r="L22462" s="156"/>
      <c r="M22462" s="157"/>
      <c r="N22462" s="158"/>
      <c r="O22462" s="153"/>
      <c r="P22462" s="153"/>
      <c r="Q22462" s="153"/>
      <c r="R22462" s="153"/>
      <c r="S22462" s="152"/>
      <c r="T22462" s="154"/>
    </row>
    <row r="22463" spans="8:20" x14ac:dyDescent="0.25">
      <c r="H22463" s="155"/>
      <c r="I22463" s="152"/>
      <c r="J22463" s="152"/>
      <c r="K22463" s="156"/>
      <c r="L22463" s="156"/>
      <c r="M22463" s="157"/>
      <c r="N22463" s="158"/>
      <c r="O22463" s="153"/>
      <c r="P22463" s="153"/>
      <c r="Q22463" s="153"/>
      <c r="R22463" s="153"/>
      <c r="S22463" s="152"/>
      <c r="T22463" s="154"/>
    </row>
    <row r="22464" spans="8:20" x14ac:dyDescent="0.25">
      <c r="H22464" s="155"/>
      <c r="I22464" s="152"/>
      <c r="J22464" s="152"/>
      <c r="K22464" s="156"/>
      <c r="L22464" s="156"/>
      <c r="M22464" s="157"/>
      <c r="N22464" s="158"/>
      <c r="O22464" s="153"/>
      <c r="P22464" s="153"/>
      <c r="Q22464" s="153"/>
      <c r="R22464" s="153"/>
      <c r="S22464" s="152"/>
      <c r="T22464" s="154"/>
    </row>
    <row r="22465" spans="8:20" x14ac:dyDescent="0.25">
      <c r="H22465" s="155"/>
      <c r="I22465" s="152"/>
      <c r="J22465" s="152"/>
      <c r="K22465" s="156"/>
      <c r="L22465" s="156"/>
      <c r="M22465" s="157"/>
      <c r="N22465" s="158"/>
      <c r="O22465" s="153"/>
      <c r="P22465" s="153"/>
      <c r="Q22465" s="153"/>
      <c r="R22465" s="153"/>
      <c r="S22465" s="152"/>
      <c r="T22465" s="154"/>
    </row>
    <row r="22466" spans="8:20" x14ac:dyDescent="0.25">
      <c r="H22466" s="155"/>
      <c r="I22466" s="152"/>
      <c r="J22466" s="152"/>
      <c r="K22466" s="156"/>
      <c r="L22466" s="156"/>
      <c r="M22466" s="157"/>
      <c r="N22466" s="158"/>
      <c r="O22466" s="153"/>
      <c r="P22466" s="153"/>
      <c r="Q22466" s="153"/>
      <c r="R22466" s="153"/>
      <c r="S22466" s="152"/>
      <c r="T22466" s="154"/>
    </row>
    <row r="22467" spans="8:20" x14ac:dyDescent="0.25">
      <c r="H22467" s="155"/>
      <c r="I22467" s="152"/>
      <c r="J22467" s="152"/>
      <c r="K22467" s="156"/>
      <c r="L22467" s="156"/>
      <c r="M22467" s="157"/>
      <c r="N22467" s="158"/>
      <c r="O22467" s="153"/>
      <c r="P22467" s="153"/>
      <c r="Q22467" s="153"/>
      <c r="R22467" s="153"/>
      <c r="S22467" s="152"/>
      <c r="T22467" s="154"/>
    </row>
    <row r="22468" spans="8:20" x14ac:dyDescent="0.25">
      <c r="H22468" s="155"/>
      <c r="I22468" s="152"/>
      <c r="J22468" s="152"/>
      <c r="K22468" s="156"/>
      <c r="L22468" s="156"/>
      <c r="M22468" s="157"/>
      <c r="N22468" s="158"/>
      <c r="O22468" s="153"/>
      <c r="P22468" s="153"/>
      <c r="Q22468" s="153"/>
      <c r="R22468" s="153"/>
      <c r="S22468" s="152"/>
      <c r="T22468" s="154"/>
    </row>
    <row r="22469" spans="8:20" x14ac:dyDescent="0.25">
      <c r="H22469" s="155"/>
      <c r="I22469" s="152"/>
      <c r="J22469" s="152"/>
      <c r="K22469" s="156"/>
      <c r="L22469" s="156"/>
      <c r="M22469" s="157"/>
      <c r="N22469" s="158"/>
      <c r="O22469" s="153"/>
      <c r="P22469" s="153"/>
      <c r="Q22469" s="153"/>
      <c r="R22469" s="153"/>
      <c r="S22469" s="152"/>
      <c r="T22469" s="154"/>
    </row>
    <row r="22470" spans="8:20" x14ac:dyDescent="0.25">
      <c r="H22470" s="155"/>
      <c r="I22470" s="152"/>
      <c r="J22470" s="152"/>
      <c r="K22470" s="156"/>
      <c r="L22470" s="156"/>
      <c r="M22470" s="157"/>
      <c r="N22470" s="158"/>
      <c r="O22470" s="153"/>
      <c r="P22470" s="153"/>
      <c r="Q22470" s="153"/>
      <c r="R22470" s="153"/>
      <c r="S22470" s="152"/>
      <c r="T22470" s="154"/>
    </row>
    <row r="22471" spans="8:20" x14ac:dyDescent="0.25">
      <c r="H22471" s="155"/>
      <c r="I22471" s="152"/>
      <c r="J22471" s="152"/>
      <c r="K22471" s="156"/>
      <c r="L22471" s="156"/>
      <c r="M22471" s="157"/>
      <c r="N22471" s="158"/>
      <c r="O22471" s="153"/>
      <c r="P22471" s="153"/>
      <c r="Q22471" s="153"/>
      <c r="R22471" s="153"/>
      <c r="S22471" s="152"/>
      <c r="T22471" s="154"/>
    </row>
    <row r="22472" spans="8:20" x14ac:dyDescent="0.25">
      <c r="H22472" s="155"/>
      <c r="I22472" s="152"/>
      <c r="J22472" s="152"/>
      <c r="K22472" s="156"/>
      <c r="L22472" s="156"/>
      <c r="M22472" s="157"/>
      <c r="N22472" s="158"/>
      <c r="O22472" s="153"/>
      <c r="P22472" s="153"/>
      <c r="Q22472" s="153"/>
      <c r="R22472" s="153"/>
      <c r="S22472" s="152"/>
      <c r="T22472" s="154"/>
    </row>
    <row r="22473" spans="8:20" x14ac:dyDescent="0.25">
      <c r="H22473" s="155"/>
      <c r="I22473" s="152"/>
      <c r="J22473" s="152"/>
      <c r="K22473" s="156"/>
      <c r="L22473" s="156"/>
      <c r="M22473" s="157"/>
      <c r="N22473" s="158"/>
      <c r="O22473" s="153"/>
      <c r="P22473" s="153"/>
      <c r="Q22473" s="153"/>
      <c r="R22473" s="153"/>
      <c r="S22473" s="152"/>
      <c r="T22473" s="154"/>
    </row>
    <row r="22474" spans="8:20" x14ac:dyDescent="0.25">
      <c r="H22474" s="155"/>
      <c r="I22474" s="152"/>
      <c r="J22474" s="152"/>
      <c r="K22474" s="156"/>
      <c r="L22474" s="156"/>
      <c r="M22474" s="157"/>
      <c r="N22474" s="158"/>
      <c r="O22474" s="153"/>
      <c r="P22474" s="153"/>
      <c r="Q22474" s="153"/>
      <c r="R22474" s="153"/>
      <c r="S22474" s="152"/>
      <c r="T22474" s="154"/>
    </row>
    <row r="22475" spans="8:20" x14ac:dyDescent="0.25">
      <c r="H22475" s="155"/>
      <c r="I22475" s="152"/>
      <c r="J22475" s="152"/>
      <c r="K22475" s="156"/>
      <c r="L22475" s="156"/>
      <c r="M22475" s="157"/>
      <c r="N22475" s="158"/>
      <c r="O22475" s="153"/>
      <c r="P22475" s="153"/>
      <c r="Q22475" s="153"/>
      <c r="R22475" s="153"/>
      <c r="S22475" s="152"/>
      <c r="T22475" s="154"/>
    </row>
    <row r="22476" spans="8:20" x14ac:dyDescent="0.25">
      <c r="H22476" s="155"/>
      <c r="I22476" s="152"/>
      <c r="J22476" s="152"/>
      <c r="K22476" s="156"/>
      <c r="L22476" s="156"/>
      <c r="M22476" s="157"/>
      <c r="N22476" s="158"/>
      <c r="O22476" s="153"/>
      <c r="P22476" s="153"/>
      <c r="Q22476" s="153"/>
      <c r="R22476" s="153"/>
      <c r="S22476" s="152"/>
      <c r="T22476" s="154"/>
    </row>
    <row r="22477" spans="8:20" x14ac:dyDescent="0.25">
      <c r="H22477" s="155"/>
      <c r="I22477" s="152"/>
      <c r="J22477" s="152"/>
      <c r="K22477" s="156"/>
      <c r="L22477" s="156"/>
      <c r="M22477" s="157"/>
      <c r="N22477" s="158"/>
      <c r="O22477" s="153"/>
      <c r="P22477" s="153"/>
      <c r="Q22477" s="153"/>
      <c r="R22477" s="153"/>
      <c r="S22477" s="152"/>
      <c r="T22477" s="154"/>
    </row>
    <row r="22478" spans="8:20" x14ac:dyDescent="0.25">
      <c r="H22478" s="155"/>
      <c r="I22478" s="152"/>
      <c r="J22478" s="152"/>
      <c r="K22478" s="156"/>
      <c r="L22478" s="156"/>
      <c r="M22478" s="157"/>
      <c r="N22478" s="158"/>
      <c r="O22478" s="153"/>
      <c r="P22478" s="153"/>
      <c r="Q22478" s="153"/>
      <c r="R22478" s="153"/>
      <c r="S22478" s="152"/>
      <c r="T22478" s="154"/>
    </row>
    <row r="22479" spans="8:20" x14ac:dyDescent="0.25">
      <c r="H22479" s="155"/>
      <c r="I22479" s="152"/>
      <c r="J22479" s="152"/>
      <c r="K22479" s="156"/>
      <c r="L22479" s="156"/>
      <c r="M22479" s="157"/>
      <c r="N22479" s="158"/>
      <c r="O22479" s="153"/>
      <c r="P22479" s="153"/>
      <c r="Q22479" s="153"/>
      <c r="R22479" s="153"/>
      <c r="S22479" s="152"/>
      <c r="T22479" s="154"/>
    </row>
    <row r="22480" spans="8:20" x14ac:dyDescent="0.25">
      <c r="H22480" s="155"/>
      <c r="I22480" s="152"/>
      <c r="J22480" s="152"/>
      <c r="K22480" s="156"/>
      <c r="L22480" s="156"/>
      <c r="M22480" s="157"/>
      <c r="N22480" s="158"/>
      <c r="O22480" s="153"/>
      <c r="P22480" s="153"/>
      <c r="Q22480" s="153"/>
      <c r="R22480" s="153"/>
      <c r="S22480" s="152"/>
      <c r="T22480" s="154"/>
    </row>
    <row r="22481" spans="8:20" x14ac:dyDescent="0.25">
      <c r="H22481" s="155"/>
      <c r="I22481" s="152"/>
      <c r="J22481" s="152"/>
      <c r="K22481" s="156"/>
      <c r="L22481" s="156"/>
      <c r="M22481" s="157"/>
      <c r="N22481" s="158"/>
      <c r="O22481" s="153"/>
      <c r="P22481" s="153"/>
      <c r="Q22481" s="153"/>
      <c r="R22481" s="153"/>
      <c r="S22481" s="152"/>
      <c r="T22481" s="154"/>
    </row>
    <row r="22482" spans="8:20" x14ac:dyDescent="0.25">
      <c r="H22482" s="155"/>
      <c r="I22482" s="152"/>
      <c r="J22482" s="152"/>
      <c r="K22482" s="156"/>
      <c r="L22482" s="156"/>
      <c r="M22482" s="157"/>
      <c r="N22482" s="158"/>
      <c r="O22482" s="153"/>
      <c r="P22482" s="153"/>
      <c r="Q22482" s="153"/>
      <c r="R22482" s="153"/>
      <c r="S22482" s="152"/>
      <c r="T22482" s="154"/>
    </row>
    <row r="22483" spans="8:20" x14ac:dyDescent="0.25">
      <c r="H22483" s="155"/>
      <c r="I22483" s="152"/>
      <c r="J22483" s="152"/>
      <c r="K22483" s="156"/>
      <c r="L22483" s="156"/>
      <c r="M22483" s="157"/>
      <c r="N22483" s="158"/>
      <c r="O22483" s="153"/>
      <c r="P22483" s="153"/>
      <c r="Q22483" s="153"/>
      <c r="R22483" s="153"/>
      <c r="S22483" s="152"/>
      <c r="T22483" s="154"/>
    </row>
    <row r="22484" spans="8:20" x14ac:dyDescent="0.25">
      <c r="H22484" s="155"/>
      <c r="I22484" s="152"/>
      <c r="J22484" s="152"/>
      <c r="K22484" s="156"/>
      <c r="L22484" s="156"/>
      <c r="M22484" s="157"/>
      <c r="N22484" s="158"/>
      <c r="O22484" s="153"/>
      <c r="P22484" s="153"/>
      <c r="Q22484" s="153"/>
      <c r="R22484" s="153"/>
      <c r="S22484" s="152"/>
      <c r="T22484" s="154"/>
    </row>
    <row r="22485" spans="8:20" x14ac:dyDescent="0.25">
      <c r="H22485" s="155"/>
      <c r="I22485" s="152"/>
      <c r="J22485" s="152"/>
      <c r="K22485" s="156"/>
      <c r="L22485" s="156"/>
      <c r="M22485" s="157"/>
      <c r="N22485" s="158"/>
      <c r="O22485" s="153"/>
      <c r="P22485" s="153"/>
      <c r="Q22485" s="153"/>
      <c r="R22485" s="153"/>
      <c r="S22485" s="152"/>
      <c r="T22485" s="154"/>
    </row>
    <row r="22486" spans="8:20" x14ac:dyDescent="0.25">
      <c r="H22486" s="155"/>
      <c r="I22486" s="152"/>
      <c r="J22486" s="152"/>
      <c r="K22486" s="156"/>
      <c r="L22486" s="156"/>
      <c r="M22486" s="157"/>
      <c r="N22486" s="158"/>
      <c r="O22486" s="153"/>
      <c r="P22486" s="153"/>
      <c r="Q22486" s="153"/>
      <c r="R22486" s="153"/>
      <c r="S22486" s="152"/>
      <c r="T22486" s="154"/>
    </row>
    <row r="22487" spans="8:20" x14ac:dyDescent="0.25">
      <c r="H22487" s="155"/>
      <c r="I22487" s="152"/>
      <c r="J22487" s="152"/>
      <c r="K22487" s="156"/>
      <c r="L22487" s="156"/>
      <c r="M22487" s="157"/>
      <c r="N22487" s="158"/>
      <c r="O22487" s="153"/>
      <c r="P22487" s="153"/>
      <c r="Q22487" s="153"/>
      <c r="R22487" s="153"/>
      <c r="S22487" s="152"/>
      <c r="T22487" s="154"/>
    </row>
    <row r="22488" spans="8:20" x14ac:dyDescent="0.25">
      <c r="H22488" s="155"/>
      <c r="I22488" s="152"/>
      <c r="J22488" s="152"/>
      <c r="K22488" s="156"/>
      <c r="L22488" s="156"/>
      <c r="M22488" s="157"/>
      <c r="N22488" s="158"/>
      <c r="O22488" s="153"/>
      <c r="P22488" s="153"/>
      <c r="Q22488" s="153"/>
      <c r="R22488" s="153"/>
      <c r="S22488" s="152"/>
      <c r="T22488" s="154"/>
    </row>
    <row r="22489" spans="8:20" x14ac:dyDescent="0.25">
      <c r="H22489" s="155"/>
      <c r="I22489" s="152"/>
      <c r="J22489" s="152"/>
      <c r="K22489" s="156"/>
      <c r="L22489" s="156"/>
      <c r="M22489" s="157"/>
      <c r="N22489" s="158"/>
      <c r="O22489" s="153"/>
      <c r="P22489" s="153"/>
      <c r="Q22489" s="153"/>
      <c r="R22489" s="153"/>
      <c r="S22489" s="152"/>
      <c r="T22489" s="154"/>
    </row>
    <row r="22490" spans="8:20" x14ac:dyDescent="0.25">
      <c r="H22490" s="155"/>
      <c r="I22490" s="152"/>
      <c r="J22490" s="152"/>
      <c r="K22490" s="156"/>
      <c r="L22490" s="156"/>
      <c r="M22490" s="157"/>
      <c r="N22490" s="158"/>
      <c r="O22490" s="153"/>
      <c r="P22490" s="153"/>
      <c r="Q22490" s="153"/>
      <c r="R22490" s="153"/>
      <c r="S22490" s="152"/>
      <c r="T22490" s="154"/>
    </row>
    <row r="22491" spans="8:20" x14ac:dyDescent="0.25">
      <c r="H22491" s="155"/>
      <c r="I22491" s="152"/>
      <c r="J22491" s="152"/>
      <c r="K22491" s="156"/>
      <c r="L22491" s="156"/>
      <c r="M22491" s="157"/>
      <c r="N22491" s="158"/>
      <c r="O22491" s="153"/>
      <c r="P22491" s="153"/>
      <c r="Q22491" s="153"/>
      <c r="R22491" s="153"/>
      <c r="S22491" s="152"/>
      <c r="T22491" s="154"/>
    </row>
    <row r="22492" spans="8:20" x14ac:dyDescent="0.25">
      <c r="H22492" s="155"/>
      <c r="I22492" s="152"/>
      <c r="J22492" s="152"/>
      <c r="K22492" s="156"/>
      <c r="L22492" s="156"/>
      <c r="M22492" s="157"/>
      <c r="N22492" s="158"/>
      <c r="O22492" s="153"/>
      <c r="P22492" s="153"/>
      <c r="Q22492" s="153"/>
      <c r="R22492" s="153"/>
      <c r="S22492" s="152"/>
      <c r="T22492" s="154"/>
    </row>
    <row r="22493" spans="8:20" x14ac:dyDescent="0.25">
      <c r="H22493" s="155"/>
      <c r="I22493" s="152"/>
      <c r="J22493" s="152"/>
      <c r="K22493" s="156"/>
      <c r="L22493" s="156"/>
      <c r="M22493" s="157"/>
      <c r="N22493" s="158"/>
      <c r="O22493" s="153"/>
      <c r="P22493" s="153"/>
      <c r="Q22493" s="153"/>
      <c r="R22493" s="153"/>
      <c r="S22493" s="152"/>
      <c r="T22493" s="154"/>
    </row>
    <row r="22494" spans="8:20" x14ac:dyDescent="0.25">
      <c r="H22494" s="155"/>
      <c r="I22494" s="152"/>
      <c r="J22494" s="152"/>
      <c r="K22494" s="156"/>
      <c r="L22494" s="156"/>
      <c r="M22494" s="157"/>
      <c r="N22494" s="158"/>
      <c r="O22494" s="153"/>
      <c r="P22494" s="153"/>
      <c r="Q22494" s="153"/>
      <c r="R22494" s="153"/>
      <c r="S22494" s="152"/>
      <c r="T22494" s="154"/>
    </row>
    <row r="22495" spans="8:20" x14ac:dyDescent="0.25">
      <c r="H22495" s="155"/>
      <c r="I22495" s="152"/>
      <c r="J22495" s="152"/>
      <c r="K22495" s="156"/>
      <c r="L22495" s="156"/>
      <c r="M22495" s="157"/>
      <c r="N22495" s="158"/>
      <c r="O22495" s="153"/>
      <c r="P22495" s="153"/>
      <c r="Q22495" s="153"/>
      <c r="R22495" s="153"/>
      <c r="S22495" s="152"/>
      <c r="T22495" s="154"/>
    </row>
    <row r="22496" spans="8:20" x14ac:dyDescent="0.25">
      <c r="H22496" s="155"/>
      <c r="I22496" s="152"/>
      <c r="J22496" s="152"/>
      <c r="K22496" s="156"/>
      <c r="L22496" s="156"/>
      <c r="M22496" s="157"/>
      <c r="N22496" s="158"/>
      <c r="O22496" s="153"/>
      <c r="P22496" s="153"/>
      <c r="Q22496" s="153"/>
      <c r="R22496" s="153"/>
      <c r="S22496" s="152"/>
      <c r="T22496" s="154"/>
    </row>
    <row r="22497" spans="8:20" x14ac:dyDescent="0.25">
      <c r="H22497" s="155"/>
      <c r="I22497" s="152"/>
      <c r="J22497" s="152"/>
      <c r="K22497" s="156"/>
      <c r="L22497" s="156"/>
      <c r="M22497" s="157"/>
      <c r="N22497" s="158"/>
      <c r="O22497" s="153"/>
      <c r="P22497" s="153"/>
      <c r="Q22497" s="153"/>
      <c r="R22497" s="153"/>
      <c r="S22497" s="152"/>
      <c r="T22497" s="154"/>
    </row>
    <row r="22498" spans="8:20" x14ac:dyDescent="0.25">
      <c r="H22498" s="155"/>
      <c r="I22498" s="152"/>
      <c r="J22498" s="152"/>
      <c r="K22498" s="156"/>
      <c r="L22498" s="156"/>
      <c r="M22498" s="157"/>
      <c r="N22498" s="158"/>
      <c r="O22498" s="153"/>
      <c r="P22498" s="153"/>
      <c r="Q22498" s="153"/>
      <c r="R22498" s="153"/>
      <c r="S22498" s="152"/>
      <c r="T22498" s="154"/>
    </row>
    <row r="22499" spans="8:20" x14ac:dyDescent="0.25">
      <c r="H22499" s="155"/>
      <c r="I22499" s="152"/>
      <c r="J22499" s="152"/>
      <c r="K22499" s="156"/>
      <c r="L22499" s="156"/>
      <c r="M22499" s="157"/>
      <c r="N22499" s="158"/>
      <c r="O22499" s="153"/>
      <c r="P22499" s="153"/>
      <c r="Q22499" s="153"/>
      <c r="R22499" s="153"/>
      <c r="S22499" s="152"/>
      <c r="T22499" s="154"/>
    </row>
    <row r="22500" spans="8:20" x14ac:dyDescent="0.25">
      <c r="H22500" s="155"/>
      <c r="I22500" s="152"/>
      <c r="J22500" s="152"/>
      <c r="K22500" s="156"/>
      <c r="L22500" s="156"/>
      <c r="M22500" s="157"/>
      <c r="N22500" s="158"/>
      <c r="O22500" s="153"/>
      <c r="P22500" s="153"/>
      <c r="Q22500" s="153"/>
      <c r="R22500" s="153"/>
      <c r="S22500" s="152"/>
      <c r="T22500" s="154"/>
    </row>
    <row r="22501" spans="8:20" x14ac:dyDescent="0.25">
      <c r="H22501" s="155"/>
      <c r="I22501" s="152"/>
      <c r="J22501" s="152"/>
      <c r="K22501" s="156"/>
      <c r="L22501" s="156"/>
      <c r="M22501" s="157"/>
      <c r="N22501" s="158"/>
      <c r="O22501" s="153"/>
      <c r="P22501" s="153"/>
      <c r="Q22501" s="153"/>
      <c r="R22501" s="153"/>
      <c r="S22501" s="152"/>
      <c r="T22501" s="154"/>
    </row>
    <row r="22502" spans="8:20" x14ac:dyDescent="0.25">
      <c r="H22502" s="155"/>
      <c r="I22502" s="152"/>
      <c r="J22502" s="152"/>
      <c r="K22502" s="156"/>
      <c r="L22502" s="156"/>
      <c r="M22502" s="157"/>
      <c r="N22502" s="158"/>
      <c r="O22502" s="153"/>
      <c r="P22502" s="153"/>
      <c r="Q22502" s="153"/>
      <c r="R22502" s="153"/>
      <c r="S22502" s="152"/>
      <c r="T22502" s="154"/>
    </row>
    <row r="22503" spans="8:20" x14ac:dyDescent="0.25">
      <c r="H22503" s="155"/>
      <c r="I22503" s="152"/>
      <c r="J22503" s="152"/>
      <c r="K22503" s="156"/>
      <c r="L22503" s="156"/>
      <c r="M22503" s="157"/>
      <c r="N22503" s="158"/>
      <c r="O22503" s="153"/>
      <c r="P22503" s="153"/>
      <c r="Q22503" s="153"/>
      <c r="R22503" s="153"/>
      <c r="S22503" s="152"/>
      <c r="T22503" s="154"/>
    </row>
    <row r="22504" spans="8:20" x14ac:dyDescent="0.25">
      <c r="H22504" s="155"/>
      <c r="I22504" s="152"/>
      <c r="J22504" s="152"/>
      <c r="K22504" s="156"/>
      <c r="L22504" s="156"/>
      <c r="M22504" s="157"/>
      <c r="N22504" s="158"/>
      <c r="O22504" s="153"/>
      <c r="P22504" s="153"/>
      <c r="Q22504" s="153"/>
      <c r="R22504" s="153"/>
      <c r="S22504" s="152"/>
      <c r="T22504" s="154"/>
    </row>
    <row r="22505" spans="8:20" x14ac:dyDescent="0.25">
      <c r="H22505" s="155"/>
      <c r="I22505" s="152"/>
      <c r="J22505" s="152"/>
      <c r="K22505" s="156"/>
      <c r="L22505" s="156"/>
      <c r="M22505" s="157"/>
      <c r="N22505" s="158"/>
      <c r="O22505" s="153"/>
      <c r="P22505" s="153"/>
      <c r="Q22505" s="153"/>
      <c r="R22505" s="153"/>
      <c r="S22505" s="152"/>
      <c r="T22505" s="154"/>
    </row>
    <row r="22506" spans="8:20" x14ac:dyDescent="0.25">
      <c r="H22506" s="155"/>
      <c r="I22506" s="152"/>
      <c r="J22506" s="152"/>
      <c r="K22506" s="156"/>
      <c r="L22506" s="156"/>
      <c r="M22506" s="157"/>
      <c r="N22506" s="158"/>
      <c r="O22506" s="153"/>
      <c r="P22506" s="153"/>
      <c r="Q22506" s="153"/>
      <c r="R22506" s="153"/>
      <c r="S22506" s="152"/>
      <c r="T22506" s="154"/>
    </row>
    <row r="22507" spans="8:20" x14ac:dyDescent="0.25">
      <c r="H22507" s="155"/>
      <c r="I22507" s="152"/>
      <c r="J22507" s="152"/>
      <c r="K22507" s="156"/>
      <c r="L22507" s="156"/>
      <c r="M22507" s="157"/>
      <c r="N22507" s="158"/>
      <c r="O22507" s="153"/>
      <c r="P22507" s="153"/>
      <c r="Q22507" s="153"/>
      <c r="R22507" s="153"/>
      <c r="S22507" s="152"/>
      <c r="T22507" s="154"/>
    </row>
    <row r="22508" spans="8:20" x14ac:dyDescent="0.25">
      <c r="H22508" s="155"/>
      <c r="I22508" s="152"/>
      <c r="J22508" s="152"/>
      <c r="K22508" s="156"/>
      <c r="L22508" s="156"/>
      <c r="M22508" s="157"/>
      <c r="N22508" s="158"/>
      <c r="O22508" s="153"/>
      <c r="P22508" s="153"/>
      <c r="Q22508" s="153"/>
      <c r="R22508" s="153"/>
      <c r="S22508" s="152"/>
      <c r="T22508" s="154"/>
    </row>
    <row r="22509" spans="8:20" x14ac:dyDescent="0.25">
      <c r="H22509" s="155"/>
      <c r="I22509" s="152"/>
      <c r="J22509" s="152"/>
      <c r="K22509" s="156"/>
      <c r="L22509" s="156"/>
      <c r="M22509" s="157"/>
      <c r="N22509" s="158"/>
      <c r="O22509" s="153"/>
      <c r="P22509" s="153"/>
      <c r="Q22509" s="153"/>
      <c r="R22509" s="153"/>
      <c r="S22509" s="152"/>
      <c r="T22509" s="154"/>
    </row>
    <row r="22510" spans="8:20" x14ac:dyDescent="0.25">
      <c r="H22510" s="155"/>
      <c r="I22510" s="152"/>
      <c r="J22510" s="152"/>
      <c r="K22510" s="156"/>
      <c r="L22510" s="156"/>
      <c r="M22510" s="157"/>
      <c r="N22510" s="158"/>
      <c r="O22510" s="153"/>
      <c r="P22510" s="153"/>
      <c r="Q22510" s="153"/>
      <c r="R22510" s="153"/>
      <c r="S22510" s="152"/>
      <c r="T22510" s="154"/>
    </row>
    <row r="22511" spans="8:20" x14ac:dyDescent="0.25">
      <c r="H22511" s="155"/>
      <c r="I22511" s="152"/>
      <c r="J22511" s="152"/>
      <c r="K22511" s="156"/>
      <c r="L22511" s="156"/>
      <c r="M22511" s="157"/>
      <c r="N22511" s="158"/>
      <c r="O22511" s="153"/>
      <c r="P22511" s="153"/>
      <c r="Q22511" s="153"/>
      <c r="R22511" s="153"/>
      <c r="S22511" s="152"/>
      <c r="T22511" s="154"/>
    </row>
    <row r="22512" spans="8:20" x14ac:dyDescent="0.25">
      <c r="H22512" s="155"/>
      <c r="I22512" s="152"/>
      <c r="J22512" s="152"/>
      <c r="K22512" s="156"/>
      <c r="L22512" s="156"/>
      <c r="M22512" s="157"/>
      <c r="N22512" s="158"/>
      <c r="O22512" s="153"/>
      <c r="P22512" s="153"/>
      <c r="Q22512" s="153"/>
      <c r="R22512" s="153"/>
      <c r="S22512" s="152"/>
      <c r="T22512" s="154"/>
    </row>
    <row r="22513" spans="8:20" x14ac:dyDescent="0.25">
      <c r="H22513" s="155"/>
      <c r="I22513" s="152"/>
      <c r="J22513" s="152"/>
      <c r="K22513" s="156"/>
      <c r="L22513" s="156"/>
      <c r="M22513" s="157"/>
      <c r="N22513" s="158"/>
      <c r="O22513" s="153"/>
      <c r="P22513" s="153"/>
      <c r="Q22513" s="153"/>
      <c r="R22513" s="153"/>
      <c r="S22513" s="152"/>
      <c r="T22513" s="154"/>
    </row>
    <row r="22514" spans="8:20" x14ac:dyDescent="0.25">
      <c r="H22514" s="155"/>
      <c r="I22514" s="152"/>
      <c r="J22514" s="152"/>
      <c r="K22514" s="156"/>
      <c r="L22514" s="156"/>
      <c r="M22514" s="157"/>
      <c r="N22514" s="158"/>
      <c r="O22514" s="153"/>
      <c r="P22514" s="153"/>
      <c r="Q22514" s="153"/>
      <c r="R22514" s="153"/>
      <c r="S22514" s="152"/>
      <c r="T22514" s="154"/>
    </row>
    <row r="22515" spans="8:20" x14ac:dyDescent="0.25">
      <c r="H22515" s="155"/>
      <c r="I22515" s="152"/>
      <c r="J22515" s="152"/>
      <c r="K22515" s="156"/>
      <c r="L22515" s="156"/>
      <c r="M22515" s="157"/>
      <c r="N22515" s="158"/>
      <c r="O22515" s="153"/>
      <c r="P22515" s="153"/>
      <c r="Q22515" s="153"/>
      <c r="R22515" s="153"/>
      <c r="S22515" s="152"/>
      <c r="T22515" s="154"/>
    </row>
    <row r="22516" spans="8:20" x14ac:dyDescent="0.25">
      <c r="H22516" s="155"/>
      <c r="I22516" s="152"/>
      <c r="J22516" s="152"/>
      <c r="K22516" s="156"/>
      <c r="L22516" s="156"/>
      <c r="M22516" s="157"/>
      <c r="N22516" s="158"/>
      <c r="O22516" s="153"/>
      <c r="P22516" s="153"/>
      <c r="Q22516" s="153"/>
      <c r="R22516" s="153"/>
      <c r="S22516" s="152"/>
      <c r="T22516" s="154"/>
    </row>
    <row r="22517" spans="8:20" x14ac:dyDescent="0.25">
      <c r="H22517" s="155"/>
      <c r="I22517" s="152"/>
      <c r="J22517" s="152"/>
      <c r="K22517" s="156"/>
      <c r="L22517" s="156"/>
      <c r="M22517" s="157"/>
      <c r="N22517" s="158"/>
      <c r="O22517" s="153"/>
      <c r="P22517" s="153"/>
      <c r="Q22517" s="153"/>
      <c r="R22517" s="153"/>
      <c r="S22517" s="152"/>
      <c r="T22517" s="154"/>
    </row>
    <row r="22518" spans="8:20" x14ac:dyDescent="0.25">
      <c r="H22518" s="155"/>
      <c r="I22518" s="152"/>
      <c r="J22518" s="152"/>
      <c r="K22518" s="156"/>
      <c r="L22518" s="156"/>
      <c r="M22518" s="157"/>
      <c r="N22518" s="158"/>
      <c r="O22518" s="153"/>
      <c r="P22518" s="153"/>
      <c r="Q22518" s="153"/>
      <c r="R22518" s="153"/>
      <c r="S22518" s="152"/>
      <c r="T22518" s="154"/>
    </row>
    <row r="22519" spans="8:20" x14ac:dyDescent="0.25">
      <c r="H22519" s="155"/>
      <c r="I22519" s="152"/>
      <c r="J22519" s="152"/>
      <c r="K22519" s="156"/>
      <c r="L22519" s="156"/>
      <c r="M22519" s="157"/>
      <c r="N22519" s="158"/>
      <c r="O22519" s="153"/>
      <c r="P22519" s="153"/>
      <c r="Q22519" s="153"/>
      <c r="R22519" s="153"/>
      <c r="S22519" s="152"/>
      <c r="T22519" s="154"/>
    </row>
    <row r="22520" spans="8:20" x14ac:dyDescent="0.25">
      <c r="H22520" s="155"/>
      <c r="I22520" s="152"/>
      <c r="J22520" s="152"/>
      <c r="K22520" s="156"/>
      <c r="L22520" s="156"/>
      <c r="M22520" s="157"/>
      <c r="N22520" s="158"/>
      <c r="O22520" s="153"/>
      <c r="P22520" s="153"/>
      <c r="Q22520" s="153"/>
      <c r="R22520" s="153"/>
      <c r="S22520" s="152"/>
      <c r="T22520" s="154"/>
    </row>
    <row r="22521" spans="8:20" x14ac:dyDescent="0.25">
      <c r="H22521" s="155"/>
      <c r="I22521" s="152"/>
      <c r="J22521" s="152"/>
      <c r="K22521" s="156"/>
      <c r="L22521" s="156"/>
      <c r="M22521" s="157"/>
      <c r="N22521" s="158"/>
      <c r="O22521" s="153"/>
      <c r="P22521" s="153"/>
      <c r="Q22521" s="153"/>
      <c r="R22521" s="153"/>
      <c r="S22521" s="152"/>
      <c r="T22521" s="154"/>
    </row>
    <row r="22522" spans="8:20" x14ac:dyDescent="0.25">
      <c r="H22522" s="155"/>
      <c r="I22522" s="152"/>
      <c r="J22522" s="152"/>
      <c r="K22522" s="156"/>
      <c r="L22522" s="156"/>
      <c r="M22522" s="157"/>
      <c r="N22522" s="158"/>
      <c r="O22522" s="153"/>
      <c r="P22522" s="153"/>
      <c r="Q22522" s="153"/>
      <c r="R22522" s="153"/>
      <c r="S22522" s="152"/>
      <c r="T22522" s="154"/>
    </row>
    <row r="22523" spans="8:20" x14ac:dyDescent="0.25">
      <c r="H22523" s="155"/>
      <c r="I22523" s="152"/>
      <c r="J22523" s="152"/>
      <c r="K22523" s="156"/>
      <c r="L22523" s="156"/>
      <c r="M22523" s="157"/>
      <c r="N22523" s="158"/>
      <c r="O22523" s="153"/>
      <c r="P22523" s="153"/>
      <c r="Q22523" s="153"/>
      <c r="R22523" s="153"/>
      <c r="S22523" s="152"/>
      <c r="T22523" s="154"/>
    </row>
    <row r="22524" spans="8:20" x14ac:dyDescent="0.25">
      <c r="H22524" s="155"/>
      <c r="I22524" s="152"/>
      <c r="J22524" s="152"/>
      <c r="K22524" s="156"/>
      <c r="L22524" s="156"/>
      <c r="M22524" s="157"/>
      <c r="N22524" s="158"/>
      <c r="O22524" s="153"/>
      <c r="P22524" s="153"/>
      <c r="Q22524" s="153"/>
      <c r="R22524" s="153"/>
      <c r="S22524" s="152"/>
      <c r="T22524" s="154"/>
    </row>
    <row r="22525" spans="8:20" x14ac:dyDescent="0.25">
      <c r="H22525" s="155"/>
      <c r="I22525" s="152"/>
      <c r="J22525" s="152"/>
      <c r="K22525" s="156"/>
      <c r="L22525" s="156"/>
      <c r="M22525" s="157"/>
      <c r="N22525" s="158"/>
      <c r="O22525" s="153"/>
      <c r="P22525" s="153"/>
      <c r="Q22525" s="153"/>
      <c r="R22525" s="153"/>
      <c r="S22525" s="152"/>
      <c r="T22525" s="154"/>
    </row>
    <row r="22526" spans="8:20" x14ac:dyDescent="0.25">
      <c r="H22526" s="155"/>
      <c r="I22526" s="152"/>
      <c r="J22526" s="152"/>
      <c r="K22526" s="156"/>
      <c r="L22526" s="156"/>
      <c r="M22526" s="157"/>
      <c r="N22526" s="158"/>
      <c r="O22526" s="153"/>
      <c r="P22526" s="153"/>
      <c r="Q22526" s="153"/>
      <c r="R22526" s="153"/>
      <c r="S22526" s="152"/>
      <c r="T22526" s="154"/>
    </row>
    <row r="22527" spans="8:20" x14ac:dyDescent="0.25">
      <c r="H22527" s="155"/>
      <c r="I22527" s="152"/>
      <c r="J22527" s="152"/>
      <c r="K22527" s="156"/>
      <c r="L22527" s="156"/>
      <c r="M22527" s="157"/>
      <c r="N22527" s="158"/>
      <c r="O22527" s="153"/>
      <c r="P22527" s="153"/>
      <c r="Q22527" s="153"/>
      <c r="R22527" s="153"/>
      <c r="S22527" s="152"/>
      <c r="T22527" s="154"/>
    </row>
    <row r="22528" spans="8:20" x14ac:dyDescent="0.25">
      <c r="H22528" s="155"/>
      <c r="I22528" s="152"/>
      <c r="J22528" s="152"/>
      <c r="K22528" s="156"/>
      <c r="L22528" s="156"/>
      <c r="M22528" s="157"/>
      <c r="N22528" s="158"/>
      <c r="O22528" s="153"/>
      <c r="P22528" s="153"/>
      <c r="Q22528" s="153"/>
      <c r="R22528" s="153"/>
      <c r="S22528" s="152"/>
      <c r="T22528" s="154"/>
    </row>
    <row r="22529" spans="8:20" x14ac:dyDescent="0.25">
      <c r="H22529" s="155"/>
      <c r="I22529" s="152"/>
      <c r="J22529" s="152"/>
      <c r="K22529" s="156"/>
      <c r="L22529" s="156"/>
      <c r="M22529" s="157"/>
      <c r="N22529" s="158"/>
      <c r="O22529" s="153"/>
      <c r="P22529" s="153"/>
      <c r="Q22529" s="153"/>
      <c r="R22529" s="153"/>
      <c r="S22529" s="152"/>
      <c r="T22529" s="154"/>
    </row>
    <row r="22530" spans="8:20" x14ac:dyDescent="0.25">
      <c r="H22530" s="155"/>
      <c r="I22530" s="152"/>
      <c r="J22530" s="152"/>
      <c r="K22530" s="156"/>
      <c r="L22530" s="156"/>
      <c r="M22530" s="157"/>
      <c r="N22530" s="158"/>
      <c r="O22530" s="153"/>
      <c r="P22530" s="153"/>
      <c r="Q22530" s="153"/>
      <c r="R22530" s="153"/>
      <c r="S22530" s="152"/>
      <c r="T22530" s="154"/>
    </row>
    <row r="22531" spans="8:20" x14ac:dyDescent="0.25">
      <c r="H22531" s="155"/>
      <c r="I22531" s="152"/>
      <c r="J22531" s="152"/>
      <c r="K22531" s="156"/>
      <c r="L22531" s="156"/>
      <c r="M22531" s="157"/>
      <c r="N22531" s="158"/>
      <c r="O22531" s="153"/>
      <c r="P22531" s="153"/>
      <c r="Q22531" s="153"/>
      <c r="R22531" s="153"/>
      <c r="S22531" s="152"/>
      <c r="T22531" s="154"/>
    </row>
    <row r="22532" spans="8:20" x14ac:dyDescent="0.25">
      <c r="H22532" s="155"/>
      <c r="I22532" s="152"/>
      <c r="J22532" s="152"/>
      <c r="K22532" s="156"/>
      <c r="L22532" s="156"/>
      <c r="M22532" s="157"/>
      <c r="N22532" s="158"/>
      <c r="O22532" s="153"/>
      <c r="P22532" s="153"/>
      <c r="Q22532" s="153"/>
      <c r="R22532" s="153"/>
      <c r="S22532" s="152"/>
      <c r="T22532" s="154"/>
    </row>
    <row r="22533" spans="8:20" x14ac:dyDescent="0.25">
      <c r="H22533" s="155"/>
      <c r="I22533" s="152"/>
      <c r="J22533" s="152"/>
      <c r="K22533" s="156"/>
      <c r="L22533" s="156"/>
      <c r="M22533" s="157"/>
      <c r="N22533" s="158"/>
      <c r="O22533" s="153"/>
      <c r="P22533" s="153"/>
      <c r="Q22533" s="153"/>
      <c r="R22533" s="153"/>
      <c r="S22533" s="152"/>
      <c r="T22533" s="154"/>
    </row>
    <row r="22534" spans="8:20" x14ac:dyDescent="0.25">
      <c r="H22534" s="155"/>
      <c r="I22534" s="152"/>
      <c r="J22534" s="152"/>
      <c r="K22534" s="156"/>
      <c r="L22534" s="156"/>
      <c r="M22534" s="157"/>
      <c r="N22534" s="158"/>
      <c r="O22534" s="153"/>
      <c r="P22534" s="153"/>
      <c r="Q22534" s="153"/>
      <c r="R22534" s="153"/>
      <c r="S22534" s="152"/>
      <c r="T22534" s="154"/>
    </row>
    <row r="22535" spans="8:20" x14ac:dyDescent="0.25">
      <c r="H22535" s="155"/>
      <c r="I22535" s="152"/>
      <c r="J22535" s="152"/>
      <c r="K22535" s="156"/>
      <c r="L22535" s="156"/>
      <c r="M22535" s="157"/>
      <c r="N22535" s="158"/>
      <c r="O22535" s="153"/>
      <c r="P22535" s="153"/>
      <c r="Q22535" s="153"/>
      <c r="R22535" s="153"/>
      <c r="S22535" s="152"/>
      <c r="T22535" s="154"/>
    </row>
    <row r="22536" spans="8:20" x14ac:dyDescent="0.25">
      <c r="H22536" s="155"/>
      <c r="I22536" s="152"/>
      <c r="J22536" s="152"/>
      <c r="K22536" s="156"/>
      <c r="L22536" s="156"/>
      <c r="M22536" s="157"/>
      <c r="N22536" s="158"/>
      <c r="O22536" s="153"/>
      <c r="P22536" s="153"/>
      <c r="Q22536" s="153"/>
      <c r="R22536" s="153"/>
      <c r="S22536" s="152"/>
      <c r="T22536" s="154"/>
    </row>
    <row r="22537" spans="8:20" x14ac:dyDescent="0.25">
      <c r="H22537" s="155"/>
      <c r="I22537" s="152"/>
      <c r="J22537" s="152"/>
      <c r="K22537" s="156"/>
      <c r="L22537" s="156"/>
      <c r="M22537" s="157"/>
      <c r="N22537" s="158"/>
      <c r="O22537" s="153"/>
      <c r="P22537" s="153"/>
      <c r="Q22537" s="153"/>
      <c r="R22537" s="153"/>
      <c r="S22537" s="152"/>
      <c r="T22537" s="154"/>
    </row>
    <row r="22538" spans="8:20" x14ac:dyDescent="0.25">
      <c r="H22538" s="155"/>
      <c r="I22538" s="152"/>
      <c r="J22538" s="152"/>
      <c r="K22538" s="156"/>
      <c r="L22538" s="156"/>
      <c r="M22538" s="157"/>
      <c r="N22538" s="158"/>
      <c r="O22538" s="153"/>
      <c r="P22538" s="153"/>
      <c r="Q22538" s="153"/>
      <c r="R22538" s="153"/>
      <c r="S22538" s="152"/>
      <c r="T22538" s="154"/>
    </row>
    <row r="22539" spans="8:20" x14ac:dyDescent="0.25">
      <c r="H22539" s="155"/>
      <c r="I22539" s="152"/>
      <c r="J22539" s="152"/>
      <c r="K22539" s="156"/>
      <c r="L22539" s="156"/>
      <c r="M22539" s="157"/>
      <c r="N22539" s="158"/>
      <c r="O22539" s="153"/>
      <c r="P22539" s="153"/>
      <c r="Q22539" s="153"/>
      <c r="R22539" s="153"/>
      <c r="S22539" s="152"/>
      <c r="T22539" s="154"/>
    </row>
    <row r="22540" spans="8:20" x14ac:dyDescent="0.25">
      <c r="H22540" s="155"/>
      <c r="I22540" s="152"/>
      <c r="J22540" s="152"/>
      <c r="K22540" s="156"/>
      <c r="L22540" s="156"/>
      <c r="M22540" s="157"/>
      <c r="N22540" s="158"/>
      <c r="O22540" s="153"/>
      <c r="P22540" s="153"/>
      <c r="Q22540" s="153"/>
      <c r="R22540" s="153"/>
      <c r="S22540" s="152"/>
      <c r="T22540" s="154"/>
    </row>
    <row r="22541" spans="8:20" x14ac:dyDescent="0.25">
      <c r="H22541" s="155"/>
      <c r="I22541" s="152"/>
      <c r="J22541" s="152"/>
      <c r="K22541" s="156"/>
      <c r="L22541" s="156"/>
      <c r="M22541" s="157"/>
      <c r="N22541" s="158"/>
      <c r="O22541" s="153"/>
      <c r="P22541" s="153"/>
      <c r="Q22541" s="153"/>
      <c r="R22541" s="153"/>
      <c r="S22541" s="152"/>
      <c r="T22541" s="154"/>
    </row>
    <row r="22542" spans="8:20" x14ac:dyDescent="0.25">
      <c r="H22542" s="155"/>
      <c r="I22542" s="152"/>
      <c r="J22542" s="152"/>
      <c r="K22542" s="156"/>
      <c r="L22542" s="156"/>
      <c r="M22542" s="157"/>
      <c r="N22542" s="158"/>
      <c r="O22542" s="153"/>
      <c r="P22542" s="153"/>
      <c r="Q22542" s="153"/>
      <c r="R22542" s="153"/>
      <c r="S22542" s="152"/>
      <c r="T22542" s="154"/>
    </row>
    <row r="22543" spans="8:20" x14ac:dyDescent="0.25">
      <c r="H22543" s="155"/>
      <c r="I22543" s="152"/>
      <c r="J22543" s="152"/>
      <c r="K22543" s="156"/>
      <c r="L22543" s="156"/>
      <c r="M22543" s="157"/>
      <c r="N22543" s="158"/>
      <c r="O22543" s="153"/>
      <c r="P22543" s="153"/>
      <c r="Q22543" s="153"/>
      <c r="R22543" s="153"/>
      <c r="S22543" s="152"/>
      <c r="T22543" s="154"/>
    </row>
    <row r="22544" spans="8:20" x14ac:dyDescent="0.25">
      <c r="H22544" s="155"/>
      <c r="I22544" s="152"/>
      <c r="J22544" s="152"/>
      <c r="K22544" s="156"/>
      <c r="L22544" s="156"/>
      <c r="M22544" s="157"/>
      <c r="N22544" s="158"/>
      <c r="O22544" s="153"/>
      <c r="P22544" s="153"/>
      <c r="Q22544" s="153"/>
      <c r="R22544" s="153"/>
      <c r="S22544" s="152"/>
      <c r="T22544" s="154"/>
    </row>
    <row r="22545" spans="8:20" x14ac:dyDescent="0.25">
      <c r="H22545" s="155"/>
      <c r="I22545" s="152"/>
      <c r="J22545" s="152"/>
      <c r="K22545" s="156"/>
      <c r="L22545" s="156"/>
      <c r="M22545" s="157"/>
      <c r="N22545" s="158"/>
      <c r="O22545" s="153"/>
      <c r="P22545" s="153"/>
      <c r="Q22545" s="153"/>
      <c r="R22545" s="153"/>
      <c r="S22545" s="152"/>
      <c r="T22545" s="154"/>
    </row>
    <row r="22546" spans="8:20" x14ac:dyDescent="0.25">
      <c r="H22546" s="155"/>
      <c r="I22546" s="152"/>
      <c r="J22546" s="152"/>
      <c r="K22546" s="156"/>
      <c r="L22546" s="156"/>
      <c r="M22546" s="157"/>
      <c r="N22546" s="158"/>
      <c r="O22546" s="153"/>
      <c r="P22546" s="153"/>
      <c r="Q22546" s="153"/>
      <c r="R22546" s="153"/>
      <c r="S22546" s="152"/>
      <c r="T22546" s="154"/>
    </row>
    <row r="22547" spans="8:20" x14ac:dyDescent="0.25">
      <c r="H22547" s="155"/>
      <c r="I22547" s="152"/>
      <c r="J22547" s="152"/>
      <c r="K22547" s="156"/>
      <c r="L22547" s="156"/>
      <c r="M22547" s="157"/>
      <c r="N22547" s="158"/>
      <c r="O22547" s="153"/>
      <c r="P22547" s="153"/>
      <c r="Q22547" s="153"/>
      <c r="R22547" s="153"/>
      <c r="S22547" s="152"/>
      <c r="T22547" s="154"/>
    </row>
    <row r="22548" spans="8:20" x14ac:dyDescent="0.25">
      <c r="H22548" s="155"/>
      <c r="I22548" s="152"/>
      <c r="J22548" s="152"/>
      <c r="K22548" s="156"/>
      <c r="L22548" s="156"/>
      <c r="M22548" s="157"/>
      <c r="N22548" s="158"/>
      <c r="O22548" s="153"/>
      <c r="P22548" s="153"/>
      <c r="Q22548" s="153"/>
      <c r="R22548" s="153"/>
      <c r="S22548" s="152"/>
      <c r="T22548" s="154"/>
    </row>
    <row r="22549" spans="8:20" x14ac:dyDescent="0.25">
      <c r="H22549" s="155"/>
      <c r="I22549" s="152"/>
      <c r="J22549" s="152"/>
      <c r="K22549" s="156"/>
      <c r="L22549" s="156"/>
      <c r="M22549" s="157"/>
      <c r="N22549" s="158"/>
      <c r="O22549" s="153"/>
      <c r="P22549" s="153"/>
      <c r="Q22549" s="153"/>
      <c r="R22549" s="153"/>
      <c r="S22549" s="152"/>
      <c r="T22549" s="154"/>
    </row>
    <row r="22550" spans="8:20" x14ac:dyDescent="0.25">
      <c r="H22550" s="155"/>
      <c r="I22550" s="152"/>
      <c r="J22550" s="152"/>
      <c r="K22550" s="156"/>
      <c r="L22550" s="156"/>
      <c r="M22550" s="157"/>
      <c r="N22550" s="158"/>
      <c r="O22550" s="153"/>
      <c r="P22550" s="153"/>
      <c r="Q22550" s="153"/>
      <c r="R22550" s="153"/>
      <c r="S22550" s="152"/>
      <c r="T22550" s="154"/>
    </row>
    <row r="22551" spans="8:20" x14ac:dyDescent="0.25">
      <c r="H22551" s="155"/>
      <c r="I22551" s="152"/>
      <c r="J22551" s="152"/>
      <c r="K22551" s="156"/>
      <c r="L22551" s="156"/>
      <c r="M22551" s="157"/>
      <c r="N22551" s="158"/>
      <c r="O22551" s="153"/>
      <c r="P22551" s="153"/>
      <c r="Q22551" s="153"/>
      <c r="R22551" s="153"/>
      <c r="S22551" s="152"/>
      <c r="T22551" s="154"/>
    </row>
    <row r="22552" spans="8:20" x14ac:dyDescent="0.25">
      <c r="H22552" s="155"/>
      <c r="I22552" s="152"/>
      <c r="J22552" s="152"/>
      <c r="K22552" s="156"/>
      <c r="L22552" s="156"/>
      <c r="M22552" s="157"/>
      <c r="N22552" s="158"/>
      <c r="O22552" s="153"/>
      <c r="P22552" s="153"/>
      <c r="Q22552" s="153"/>
      <c r="R22552" s="153"/>
      <c r="S22552" s="152"/>
      <c r="T22552" s="154"/>
    </row>
    <row r="22553" spans="8:20" x14ac:dyDescent="0.25">
      <c r="H22553" s="155"/>
      <c r="I22553" s="152"/>
      <c r="J22553" s="152"/>
      <c r="K22553" s="156"/>
      <c r="L22553" s="156"/>
      <c r="M22553" s="157"/>
      <c r="N22553" s="158"/>
      <c r="O22553" s="153"/>
      <c r="P22553" s="153"/>
      <c r="Q22553" s="153"/>
      <c r="R22553" s="153"/>
      <c r="S22553" s="152"/>
      <c r="T22553" s="154"/>
    </row>
    <row r="22554" spans="8:20" x14ac:dyDescent="0.25">
      <c r="H22554" s="155"/>
      <c r="I22554" s="152"/>
      <c r="J22554" s="152"/>
      <c r="K22554" s="156"/>
      <c r="L22554" s="156"/>
      <c r="M22554" s="157"/>
      <c r="N22554" s="158"/>
      <c r="O22554" s="153"/>
      <c r="P22554" s="153"/>
      <c r="Q22554" s="153"/>
      <c r="R22554" s="153"/>
      <c r="S22554" s="152"/>
      <c r="T22554" s="154"/>
    </row>
    <row r="22555" spans="8:20" x14ac:dyDescent="0.25">
      <c r="H22555" s="155"/>
      <c r="I22555" s="152"/>
      <c r="J22555" s="152"/>
      <c r="K22555" s="156"/>
      <c r="L22555" s="156"/>
      <c r="M22555" s="157"/>
      <c r="N22555" s="158"/>
      <c r="O22555" s="153"/>
      <c r="P22555" s="153"/>
      <c r="Q22555" s="153"/>
      <c r="R22555" s="153"/>
      <c r="S22555" s="152"/>
      <c r="T22555" s="154"/>
    </row>
    <row r="22556" spans="8:20" x14ac:dyDescent="0.25">
      <c r="H22556" s="155"/>
      <c r="I22556" s="152"/>
      <c r="J22556" s="152"/>
      <c r="K22556" s="156"/>
      <c r="L22556" s="156"/>
      <c r="M22556" s="157"/>
      <c r="N22556" s="158"/>
      <c r="O22556" s="153"/>
      <c r="P22556" s="153"/>
      <c r="Q22556" s="153"/>
      <c r="R22556" s="153"/>
      <c r="S22556" s="152"/>
      <c r="T22556" s="154"/>
    </row>
    <row r="22557" spans="8:20" x14ac:dyDescent="0.25">
      <c r="H22557" s="155"/>
      <c r="I22557" s="152"/>
      <c r="J22557" s="152"/>
      <c r="K22557" s="156"/>
      <c r="L22557" s="156"/>
      <c r="M22557" s="157"/>
      <c r="N22557" s="158"/>
      <c r="O22557" s="153"/>
      <c r="P22557" s="153"/>
      <c r="Q22557" s="153"/>
      <c r="R22557" s="153"/>
      <c r="S22557" s="152"/>
      <c r="T22557" s="154"/>
    </row>
    <row r="22558" spans="8:20" x14ac:dyDescent="0.25">
      <c r="H22558" s="155"/>
      <c r="I22558" s="152"/>
      <c r="J22558" s="152"/>
      <c r="K22558" s="156"/>
      <c r="L22558" s="156"/>
      <c r="M22558" s="157"/>
      <c r="N22558" s="158"/>
      <c r="O22558" s="153"/>
      <c r="P22558" s="153"/>
      <c r="Q22558" s="153"/>
      <c r="R22558" s="153"/>
      <c r="S22558" s="152"/>
      <c r="T22558" s="154"/>
    </row>
    <row r="22559" spans="8:20" x14ac:dyDescent="0.25">
      <c r="H22559" s="155"/>
      <c r="I22559" s="152"/>
      <c r="J22559" s="152"/>
      <c r="K22559" s="156"/>
      <c r="L22559" s="156"/>
      <c r="M22559" s="157"/>
      <c r="N22559" s="158"/>
      <c r="O22559" s="153"/>
      <c r="P22559" s="153"/>
      <c r="Q22559" s="153"/>
      <c r="R22559" s="153"/>
      <c r="S22559" s="152"/>
      <c r="T22559" s="154"/>
    </row>
    <row r="22560" spans="8:20" x14ac:dyDescent="0.25">
      <c r="H22560" s="155"/>
      <c r="I22560" s="152"/>
      <c r="J22560" s="152"/>
      <c r="K22560" s="156"/>
      <c r="L22560" s="156"/>
      <c r="M22560" s="157"/>
      <c r="N22560" s="158"/>
      <c r="O22560" s="153"/>
      <c r="P22560" s="153"/>
      <c r="Q22560" s="153"/>
      <c r="R22560" s="153"/>
      <c r="S22560" s="152"/>
      <c r="T22560" s="154"/>
    </row>
    <row r="22561" spans="8:20" x14ac:dyDescent="0.25">
      <c r="H22561" s="155"/>
      <c r="I22561" s="152"/>
      <c r="J22561" s="152"/>
      <c r="K22561" s="156"/>
      <c r="L22561" s="156"/>
      <c r="M22561" s="157"/>
      <c r="N22561" s="158"/>
      <c r="O22561" s="153"/>
      <c r="P22561" s="153"/>
      <c r="Q22561" s="153"/>
      <c r="R22561" s="153"/>
      <c r="S22561" s="152"/>
      <c r="T22561" s="154"/>
    </row>
    <row r="22562" spans="8:20" x14ac:dyDescent="0.25">
      <c r="H22562" s="155"/>
      <c r="I22562" s="152"/>
      <c r="J22562" s="152"/>
      <c r="K22562" s="156"/>
      <c r="L22562" s="156"/>
      <c r="M22562" s="157"/>
      <c r="N22562" s="158"/>
      <c r="O22562" s="153"/>
      <c r="P22562" s="153"/>
      <c r="Q22562" s="153"/>
      <c r="R22562" s="153"/>
      <c r="S22562" s="152"/>
      <c r="T22562" s="154"/>
    </row>
    <row r="22563" spans="8:20" x14ac:dyDescent="0.25">
      <c r="H22563" s="155"/>
      <c r="I22563" s="152"/>
      <c r="J22563" s="152"/>
      <c r="K22563" s="156"/>
      <c r="L22563" s="156"/>
      <c r="M22563" s="157"/>
      <c r="N22563" s="158"/>
      <c r="O22563" s="153"/>
      <c r="P22563" s="153"/>
      <c r="Q22563" s="153"/>
      <c r="R22563" s="153"/>
      <c r="S22563" s="152"/>
      <c r="T22563" s="154"/>
    </row>
    <row r="22564" spans="8:20" x14ac:dyDescent="0.25">
      <c r="H22564" s="155"/>
      <c r="I22564" s="152"/>
      <c r="J22564" s="152"/>
      <c r="K22564" s="156"/>
      <c r="L22564" s="156"/>
      <c r="M22564" s="157"/>
      <c r="N22564" s="158"/>
      <c r="O22564" s="153"/>
      <c r="P22564" s="153"/>
      <c r="Q22564" s="153"/>
      <c r="R22564" s="153"/>
      <c r="S22564" s="152"/>
      <c r="T22564" s="154"/>
    </row>
    <row r="22565" spans="8:20" x14ac:dyDescent="0.25">
      <c r="H22565" s="155"/>
      <c r="I22565" s="152"/>
      <c r="J22565" s="152"/>
      <c r="K22565" s="156"/>
      <c r="L22565" s="156"/>
      <c r="M22565" s="157"/>
      <c r="N22565" s="158"/>
      <c r="O22565" s="153"/>
      <c r="P22565" s="153"/>
      <c r="Q22565" s="153"/>
      <c r="R22565" s="153"/>
      <c r="S22565" s="152"/>
      <c r="T22565" s="154"/>
    </row>
    <row r="22566" spans="8:20" x14ac:dyDescent="0.25">
      <c r="H22566" s="155"/>
      <c r="I22566" s="152"/>
      <c r="J22566" s="152"/>
      <c r="K22566" s="156"/>
      <c r="L22566" s="156"/>
      <c r="M22566" s="157"/>
      <c r="N22566" s="158"/>
      <c r="O22566" s="153"/>
      <c r="P22566" s="153"/>
      <c r="Q22566" s="153"/>
      <c r="R22566" s="153"/>
      <c r="S22566" s="152"/>
      <c r="T22566" s="154"/>
    </row>
    <row r="22567" spans="8:20" x14ac:dyDescent="0.25">
      <c r="H22567" s="155"/>
      <c r="I22567" s="152"/>
      <c r="J22567" s="152"/>
      <c r="K22567" s="156"/>
      <c r="L22567" s="156"/>
      <c r="M22567" s="157"/>
      <c r="N22567" s="158"/>
      <c r="O22567" s="153"/>
      <c r="P22567" s="153"/>
      <c r="Q22567" s="153"/>
      <c r="R22567" s="153"/>
      <c r="S22567" s="152"/>
      <c r="T22567" s="154"/>
    </row>
    <row r="22568" spans="8:20" x14ac:dyDescent="0.25">
      <c r="H22568" s="155"/>
      <c r="I22568" s="152"/>
      <c r="J22568" s="152"/>
      <c r="K22568" s="156"/>
      <c r="L22568" s="156"/>
      <c r="M22568" s="157"/>
      <c r="N22568" s="158"/>
      <c r="O22568" s="153"/>
      <c r="P22568" s="153"/>
      <c r="Q22568" s="153"/>
      <c r="R22568" s="153"/>
      <c r="S22568" s="152"/>
      <c r="T22568" s="154"/>
    </row>
    <row r="22569" spans="8:20" x14ac:dyDescent="0.25">
      <c r="H22569" s="155"/>
      <c r="I22569" s="152"/>
      <c r="J22569" s="152"/>
      <c r="K22569" s="156"/>
      <c r="L22569" s="156"/>
      <c r="M22569" s="157"/>
      <c r="N22569" s="158"/>
      <c r="O22569" s="153"/>
      <c r="P22569" s="153"/>
      <c r="Q22569" s="153"/>
      <c r="R22569" s="153"/>
      <c r="S22569" s="152"/>
      <c r="T22569" s="154"/>
    </row>
    <row r="22570" spans="8:20" x14ac:dyDescent="0.25">
      <c r="H22570" s="155"/>
      <c r="I22570" s="152"/>
      <c r="J22570" s="152"/>
      <c r="K22570" s="156"/>
      <c r="L22570" s="156"/>
      <c r="M22570" s="157"/>
      <c r="N22570" s="158"/>
      <c r="O22570" s="153"/>
      <c r="P22570" s="153"/>
      <c r="Q22570" s="153"/>
      <c r="R22570" s="153"/>
      <c r="S22570" s="152"/>
      <c r="T22570" s="154"/>
    </row>
    <row r="22571" spans="8:20" x14ac:dyDescent="0.25">
      <c r="H22571" s="155"/>
      <c r="I22571" s="152"/>
      <c r="J22571" s="152"/>
      <c r="K22571" s="156"/>
      <c r="L22571" s="156"/>
      <c r="M22571" s="157"/>
      <c r="N22571" s="158"/>
      <c r="O22571" s="153"/>
      <c r="P22571" s="153"/>
      <c r="Q22571" s="153"/>
      <c r="R22571" s="153"/>
      <c r="S22571" s="152"/>
      <c r="T22571" s="154"/>
    </row>
    <row r="22572" spans="8:20" x14ac:dyDescent="0.25">
      <c r="H22572" s="155"/>
      <c r="I22572" s="152"/>
      <c r="J22572" s="152"/>
      <c r="K22572" s="156"/>
      <c r="L22572" s="156"/>
      <c r="M22572" s="157"/>
      <c r="N22572" s="158"/>
      <c r="O22572" s="153"/>
      <c r="P22572" s="153"/>
      <c r="Q22572" s="153"/>
      <c r="R22572" s="153"/>
      <c r="S22572" s="152"/>
      <c r="T22572" s="154"/>
    </row>
    <row r="22573" spans="8:20" x14ac:dyDescent="0.25">
      <c r="H22573" s="155"/>
      <c r="I22573" s="152"/>
      <c r="J22573" s="152"/>
      <c r="K22573" s="156"/>
      <c r="L22573" s="156"/>
      <c r="M22573" s="157"/>
      <c r="N22573" s="158"/>
      <c r="O22573" s="153"/>
      <c r="P22573" s="153"/>
      <c r="Q22573" s="153"/>
      <c r="R22573" s="153"/>
      <c r="S22573" s="152"/>
      <c r="T22573" s="154"/>
    </row>
    <row r="22574" spans="8:20" x14ac:dyDescent="0.25">
      <c r="H22574" s="155"/>
      <c r="I22574" s="152"/>
      <c r="J22574" s="152"/>
      <c r="K22574" s="156"/>
      <c r="L22574" s="156"/>
      <c r="M22574" s="157"/>
      <c r="N22574" s="158"/>
      <c r="O22574" s="153"/>
      <c r="P22574" s="153"/>
      <c r="Q22574" s="153"/>
      <c r="R22574" s="153"/>
      <c r="S22574" s="152"/>
      <c r="T22574" s="154"/>
    </row>
    <row r="22575" spans="8:20" x14ac:dyDescent="0.25">
      <c r="H22575" s="155"/>
      <c r="I22575" s="152"/>
      <c r="J22575" s="152"/>
      <c r="K22575" s="156"/>
      <c r="L22575" s="156"/>
      <c r="M22575" s="157"/>
      <c r="N22575" s="158"/>
      <c r="O22575" s="153"/>
      <c r="P22575" s="153"/>
      <c r="Q22575" s="153"/>
      <c r="R22575" s="153"/>
      <c r="S22575" s="152"/>
      <c r="T22575" s="154"/>
    </row>
    <row r="22576" spans="8:20" x14ac:dyDescent="0.25">
      <c r="H22576" s="155"/>
      <c r="I22576" s="152"/>
      <c r="J22576" s="152"/>
      <c r="K22576" s="156"/>
      <c r="L22576" s="156"/>
      <c r="M22576" s="157"/>
      <c r="N22576" s="158"/>
      <c r="O22576" s="153"/>
      <c r="P22576" s="153"/>
      <c r="Q22576" s="153"/>
      <c r="R22576" s="153"/>
      <c r="S22576" s="152"/>
      <c r="T22576" s="154"/>
    </row>
    <row r="22577" spans="8:20" x14ac:dyDescent="0.25">
      <c r="H22577" s="155"/>
      <c r="I22577" s="152"/>
      <c r="J22577" s="152"/>
      <c r="K22577" s="156"/>
      <c r="L22577" s="156"/>
      <c r="M22577" s="157"/>
      <c r="N22577" s="158"/>
      <c r="O22577" s="153"/>
      <c r="P22577" s="153"/>
      <c r="Q22577" s="153"/>
      <c r="R22577" s="153"/>
      <c r="S22577" s="152"/>
      <c r="T22577" s="154"/>
    </row>
    <row r="22578" spans="8:20" x14ac:dyDescent="0.25">
      <c r="H22578" s="155"/>
      <c r="I22578" s="152"/>
      <c r="J22578" s="152"/>
      <c r="K22578" s="156"/>
      <c r="L22578" s="156"/>
      <c r="M22578" s="157"/>
      <c r="N22578" s="158"/>
      <c r="O22578" s="153"/>
      <c r="P22578" s="153"/>
      <c r="Q22578" s="153"/>
      <c r="R22578" s="153"/>
      <c r="S22578" s="152"/>
      <c r="T22578" s="154"/>
    </row>
    <row r="22579" spans="8:20" x14ac:dyDescent="0.25">
      <c r="H22579" s="155"/>
      <c r="I22579" s="152"/>
      <c r="J22579" s="152"/>
      <c r="K22579" s="156"/>
      <c r="L22579" s="156"/>
      <c r="M22579" s="157"/>
      <c r="N22579" s="158"/>
      <c r="O22579" s="153"/>
      <c r="P22579" s="153"/>
      <c r="Q22579" s="153"/>
      <c r="R22579" s="153"/>
      <c r="S22579" s="152"/>
      <c r="T22579" s="154"/>
    </row>
    <row r="22580" spans="8:20" x14ac:dyDescent="0.25">
      <c r="H22580" s="155"/>
      <c r="I22580" s="152"/>
      <c r="J22580" s="152"/>
      <c r="K22580" s="156"/>
      <c r="L22580" s="156"/>
      <c r="M22580" s="157"/>
      <c r="N22580" s="158"/>
      <c r="O22580" s="153"/>
      <c r="P22580" s="153"/>
      <c r="Q22580" s="153"/>
      <c r="R22580" s="153"/>
      <c r="S22580" s="152"/>
      <c r="T22580" s="154"/>
    </row>
    <row r="22581" spans="8:20" x14ac:dyDescent="0.25">
      <c r="H22581" s="155"/>
      <c r="I22581" s="152"/>
      <c r="J22581" s="152"/>
      <c r="K22581" s="156"/>
      <c r="L22581" s="156"/>
      <c r="M22581" s="157"/>
      <c r="N22581" s="158"/>
      <c r="O22581" s="153"/>
      <c r="P22581" s="153"/>
      <c r="Q22581" s="153"/>
      <c r="R22581" s="153"/>
      <c r="S22581" s="152"/>
      <c r="T22581" s="154"/>
    </row>
    <row r="22582" spans="8:20" x14ac:dyDescent="0.25">
      <c r="H22582" s="155"/>
      <c r="I22582" s="152"/>
      <c r="J22582" s="152"/>
      <c r="K22582" s="156"/>
      <c r="L22582" s="156"/>
      <c r="M22582" s="157"/>
      <c r="N22582" s="158"/>
      <c r="O22582" s="153"/>
      <c r="P22582" s="153"/>
      <c r="Q22582" s="153"/>
      <c r="R22582" s="153"/>
      <c r="S22582" s="152"/>
      <c r="T22582" s="154"/>
    </row>
    <row r="22583" spans="8:20" x14ac:dyDescent="0.25">
      <c r="H22583" s="155"/>
      <c r="I22583" s="152"/>
      <c r="J22583" s="152"/>
      <c r="K22583" s="156"/>
      <c r="L22583" s="156"/>
      <c r="M22583" s="157"/>
      <c r="N22583" s="158"/>
      <c r="O22583" s="153"/>
      <c r="P22583" s="153"/>
      <c r="Q22583" s="153"/>
      <c r="R22583" s="153"/>
      <c r="S22583" s="152"/>
      <c r="T22583" s="154"/>
    </row>
    <row r="22584" spans="8:20" x14ac:dyDescent="0.25">
      <c r="H22584" s="155"/>
      <c r="I22584" s="152"/>
      <c r="J22584" s="152"/>
      <c r="K22584" s="156"/>
      <c r="L22584" s="156"/>
      <c r="M22584" s="157"/>
      <c r="N22584" s="158"/>
      <c r="O22584" s="153"/>
      <c r="P22584" s="153"/>
      <c r="Q22584" s="153"/>
      <c r="R22584" s="153"/>
      <c r="S22584" s="152"/>
      <c r="T22584" s="154"/>
    </row>
    <row r="22585" spans="8:20" x14ac:dyDescent="0.25">
      <c r="H22585" s="155"/>
      <c r="I22585" s="152"/>
      <c r="J22585" s="152"/>
      <c r="K22585" s="156"/>
      <c r="L22585" s="156"/>
      <c r="M22585" s="157"/>
      <c r="N22585" s="158"/>
      <c r="O22585" s="153"/>
      <c r="P22585" s="153"/>
      <c r="Q22585" s="153"/>
      <c r="R22585" s="153"/>
      <c r="S22585" s="152"/>
      <c r="T22585" s="154"/>
    </row>
    <row r="22586" spans="8:20" x14ac:dyDescent="0.25">
      <c r="H22586" s="155"/>
      <c r="I22586" s="152"/>
      <c r="J22586" s="152"/>
      <c r="K22586" s="156"/>
      <c r="L22586" s="156"/>
      <c r="M22586" s="157"/>
      <c r="N22586" s="158"/>
      <c r="O22586" s="153"/>
      <c r="P22586" s="153"/>
      <c r="Q22586" s="153"/>
      <c r="R22586" s="153"/>
      <c r="S22586" s="152"/>
      <c r="T22586" s="154"/>
    </row>
    <row r="22587" spans="8:20" x14ac:dyDescent="0.25">
      <c r="H22587" s="155"/>
      <c r="I22587" s="152"/>
      <c r="J22587" s="152"/>
      <c r="K22587" s="156"/>
      <c r="L22587" s="156"/>
      <c r="M22587" s="157"/>
      <c r="N22587" s="158"/>
      <c r="O22587" s="153"/>
      <c r="P22587" s="153"/>
      <c r="Q22587" s="153"/>
      <c r="R22587" s="153"/>
      <c r="S22587" s="152"/>
      <c r="T22587" s="154"/>
    </row>
    <row r="22588" spans="8:20" x14ac:dyDescent="0.25">
      <c r="H22588" s="155"/>
      <c r="I22588" s="152"/>
      <c r="J22588" s="152"/>
      <c r="K22588" s="156"/>
      <c r="L22588" s="156"/>
      <c r="M22588" s="157"/>
      <c r="N22588" s="158"/>
      <c r="O22588" s="153"/>
      <c r="P22588" s="153"/>
      <c r="Q22588" s="153"/>
      <c r="R22588" s="153"/>
      <c r="S22588" s="152"/>
      <c r="T22588" s="154"/>
    </row>
    <row r="22589" spans="8:20" x14ac:dyDescent="0.25">
      <c r="H22589" s="155"/>
      <c r="I22589" s="152"/>
      <c r="J22589" s="152"/>
      <c r="K22589" s="156"/>
      <c r="L22589" s="156"/>
      <c r="M22589" s="157"/>
      <c r="N22589" s="158"/>
      <c r="O22589" s="153"/>
      <c r="P22589" s="153"/>
      <c r="Q22589" s="153"/>
      <c r="R22589" s="153"/>
      <c r="S22589" s="152"/>
      <c r="T22589" s="154"/>
    </row>
    <row r="22590" spans="8:20" x14ac:dyDescent="0.25">
      <c r="H22590" s="155"/>
      <c r="I22590" s="152"/>
      <c r="J22590" s="152"/>
      <c r="K22590" s="156"/>
      <c r="L22590" s="156"/>
      <c r="M22590" s="157"/>
      <c r="N22590" s="158"/>
      <c r="O22590" s="153"/>
      <c r="P22590" s="153"/>
      <c r="Q22590" s="153"/>
      <c r="R22590" s="153"/>
      <c r="S22590" s="152"/>
      <c r="T22590" s="154"/>
    </row>
    <row r="22591" spans="8:20" x14ac:dyDescent="0.25">
      <c r="H22591" s="155"/>
      <c r="I22591" s="152"/>
      <c r="J22591" s="152"/>
      <c r="K22591" s="156"/>
      <c r="L22591" s="156"/>
      <c r="M22591" s="157"/>
      <c r="N22591" s="158"/>
      <c r="O22591" s="153"/>
      <c r="P22591" s="153"/>
      <c r="Q22591" s="153"/>
      <c r="R22591" s="153"/>
      <c r="S22591" s="152"/>
      <c r="T22591" s="154"/>
    </row>
    <row r="22592" spans="8:20" x14ac:dyDescent="0.25">
      <c r="H22592" s="155"/>
      <c r="I22592" s="152"/>
      <c r="J22592" s="152"/>
      <c r="K22592" s="156"/>
      <c r="L22592" s="156"/>
      <c r="M22592" s="157"/>
      <c r="N22592" s="158"/>
      <c r="O22592" s="153"/>
      <c r="P22592" s="153"/>
      <c r="Q22592" s="153"/>
      <c r="R22592" s="153"/>
      <c r="S22592" s="152"/>
      <c r="T22592" s="154"/>
    </row>
    <row r="22593" spans="8:20" x14ac:dyDescent="0.25">
      <c r="H22593" s="155"/>
      <c r="I22593" s="152"/>
      <c r="J22593" s="152"/>
      <c r="K22593" s="156"/>
      <c r="L22593" s="156"/>
      <c r="M22593" s="157"/>
      <c r="N22593" s="158"/>
      <c r="O22593" s="153"/>
      <c r="P22593" s="153"/>
      <c r="Q22593" s="153"/>
      <c r="R22593" s="153"/>
      <c r="S22593" s="152"/>
      <c r="T22593" s="154"/>
    </row>
    <row r="22594" spans="8:20" x14ac:dyDescent="0.25">
      <c r="H22594" s="155"/>
      <c r="I22594" s="152"/>
      <c r="J22594" s="152"/>
      <c r="K22594" s="156"/>
      <c r="L22594" s="156"/>
      <c r="M22594" s="157"/>
      <c r="N22594" s="158"/>
      <c r="O22594" s="153"/>
      <c r="P22594" s="153"/>
      <c r="Q22594" s="153"/>
      <c r="R22594" s="153"/>
      <c r="S22594" s="152"/>
      <c r="T22594" s="154"/>
    </row>
    <row r="22595" spans="8:20" x14ac:dyDescent="0.25">
      <c r="H22595" s="155"/>
      <c r="I22595" s="152"/>
      <c r="J22595" s="152"/>
      <c r="K22595" s="156"/>
      <c r="L22595" s="156"/>
      <c r="M22595" s="157"/>
      <c r="N22595" s="158"/>
      <c r="O22595" s="153"/>
      <c r="P22595" s="153"/>
      <c r="Q22595" s="153"/>
      <c r="R22595" s="153"/>
      <c r="S22595" s="152"/>
      <c r="T22595" s="154"/>
    </row>
    <row r="22596" spans="8:20" x14ac:dyDescent="0.25">
      <c r="H22596" s="155"/>
      <c r="I22596" s="152"/>
      <c r="J22596" s="152"/>
      <c r="K22596" s="156"/>
      <c r="L22596" s="156"/>
      <c r="M22596" s="157"/>
      <c r="N22596" s="158"/>
      <c r="O22596" s="153"/>
      <c r="P22596" s="153"/>
      <c r="Q22596" s="153"/>
      <c r="R22596" s="153"/>
      <c r="S22596" s="152"/>
      <c r="T22596" s="154"/>
    </row>
    <row r="22597" spans="8:20" x14ac:dyDescent="0.25">
      <c r="H22597" s="155"/>
      <c r="I22597" s="152"/>
      <c r="J22597" s="152"/>
      <c r="K22597" s="156"/>
      <c r="L22597" s="156"/>
      <c r="M22597" s="157"/>
      <c r="N22597" s="158"/>
      <c r="O22597" s="153"/>
      <c r="P22597" s="153"/>
      <c r="Q22597" s="153"/>
      <c r="R22597" s="153"/>
      <c r="S22597" s="152"/>
      <c r="T22597" s="154"/>
    </row>
    <row r="22598" spans="8:20" x14ac:dyDescent="0.25">
      <c r="H22598" s="155"/>
      <c r="I22598" s="152"/>
      <c r="J22598" s="152"/>
      <c r="K22598" s="156"/>
      <c r="L22598" s="156"/>
      <c r="M22598" s="157"/>
      <c r="N22598" s="158"/>
      <c r="O22598" s="153"/>
      <c r="P22598" s="153"/>
      <c r="Q22598" s="153"/>
      <c r="R22598" s="153"/>
      <c r="S22598" s="152"/>
      <c r="T22598" s="154"/>
    </row>
    <row r="22599" spans="8:20" x14ac:dyDescent="0.25">
      <c r="H22599" s="155"/>
      <c r="I22599" s="152"/>
      <c r="J22599" s="152"/>
      <c r="K22599" s="156"/>
      <c r="L22599" s="156"/>
      <c r="M22599" s="157"/>
      <c r="N22599" s="158"/>
      <c r="O22599" s="153"/>
      <c r="P22599" s="153"/>
      <c r="Q22599" s="153"/>
      <c r="R22599" s="153"/>
      <c r="S22599" s="152"/>
      <c r="T22599" s="154"/>
    </row>
    <row r="22600" spans="8:20" x14ac:dyDescent="0.25">
      <c r="H22600" s="155"/>
      <c r="I22600" s="152"/>
      <c r="J22600" s="152"/>
      <c r="K22600" s="156"/>
      <c r="L22600" s="156"/>
      <c r="M22600" s="157"/>
      <c r="N22600" s="158"/>
      <c r="O22600" s="153"/>
      <c r="P22600" s="153"/>
      <c r="Q22600" s="153"/>
      <c r="R22600" s="153"/>
      <c r="S22600" s="152"/>
      <c r="T22600" s="154"/>
    </row>
    <row r="22601" spans="8:20" x14ac:dyDescent="0.25">
      <c r="H22601" s="155"/>
      <c r="I22601" s="152"/>
      <c r="J22601" s="152"/>
      <c r="K22601" s="156"/>
      <c r="L22601" s="156"/>
      <c r="M22601" s="157"/>
      <c r="N22601" s="158"/>
      <c r="O22601" s="153"/>
      <c r="P22601" s="153"/>
      <c r="Q22601" s="153"/>
      <c r="R22601" s="153"/>
      <c r="S22601" s="152"/>
      <c r="T22601" s="154"/>
    </row>
    <row r="22602" spans="8:20" x14ac:dyDescent="0.25">
      <c r="H22602" s="155"/>
      <c r="I22602" s="152"/>
      <c r="J22602" s="152"/>
      <c r="K22602" s="156"/>
      <c r="L22602" s="156"/>
      <c r="M22602" s="157"/>
      <c r="N22602" s="158"/>
      <c r="O22602" s="153"/>
      <c r="P22602" s="153"/>
      <c r="Q22602" s="153"/>
      <c r="R22602" s="153"/>
      <c r="S22602" s="152"/>
      <c r="T22602" s="154"/>
    </row>
    <row r="22603" spans="8:20" x14ac:dyDescent="0.25">
      <c r="H22603" s="155"/>
      <c r="I22603" s="152"/>
      <c r="J22603" s="152"/>
      <c r="K22603" s="156"/>
      <c r="L22603" s="156"/>
      <c r="M22603" s="157"/>
      <c r="N22603" s="158"/>
      <c r="O22603" s="153"/>
      <c r="P22603" s="153"/>
      <c r="Q22603" s="153"/>
      <c r="R22603" s="153"/>
      <c r="S22603" s="152"/>
      <c r="T22603" s="154"/>
    </row>
    <row r="22604" spans="8:20" x14ac:dyDescent="0.25">
      <c r="H22604" s="155"/>
      <c r="I22604" s="152"/>
      <c r="J22604" s="152"/>
      <c r="K22604" s="156"/>
      <c r="L22604" s="156"/>
      <c r="M22604" s="157"/>
      <c r="N22604" s="158"/>
      <c r="O22604" s="153"/>
      <c r="P22604" s="153"/>
      <c r="Q22604" s="153"/>
      <c r="R22604" s="153"/>
      <c r="S22604" s="152"/>
      <c r="T22604" s="154"/>
    </row>
    <row r="22605" spans="8:20" x14ac:dyDescent="0.25">
      <c r="H22605" s="155"/>
      <c r="I22605" s="152"/>
      <c r="J22605" s="152"/>
      <c r="K22605" s="156"/>
      <c r="L22605" s="156"/>
      <c r="M22605" s="157"/>
      <c r="N22605" s="158"/>
      <c r="O22605" s="153"/>
      <c r="P22605" s="153"/>
      <c r="Q22605" s="153"/>
      <c r="R22605" s="153"/>
      <c r="S22605" s="152"/>
      <c r="T22605" s="154"/>
    </row>
    <row r="22606" spans="8:20" x14ac:dyDescent="0.25">
      <c r="H22606" s="155"/>
      <c r="I22606" s="152"/>
      <c r="J22606" s="152"/>
      <c r="K22606" s="156"/>
      <c r="L22606" s="156"/>
      <c r="M22606" s="157"/>
      <c r="N22606" s="158"/>
      <c r="O22606" s="153"/>
      <c r="P22606" s="153"/>
      <c r="Q22606" s="153"/>
      <c r="R22606" s="153"/>
      <c r="S22606" s="152"/>
      <c r="T22606" s="154"/>
    </row>
    <row r="22607" spans="8:20" x14ac:dyDescent="0.25">
      <c r="H22607" s="155"/>
      <c r="I22607" s="152"/>
      <c r="J22607" s="152"/>
      <c r="K22607" s="156"/>
      <c r="L22607" s="156"/>
      <c r="M22607" s="157"/>
      <c r="N22607" s="158"/>
      <c r="O22607" s="153"/>
      <c r="P22607" s="153"/>
      <c r="Q22607" s="153"/>
      <c r="R22607" s="153"/>
      <c r="S22607" s="152"/>
      <c r="T22607" s="154"/>
    </row>
    <row r="22608" spans="8:20" x14ac:dyDescent="0.25">
      <c r="H22608" s="155"/>
      <c r="I22608" s="152"/>
      <c r="J22608" s="152"/>
      <c r="K22608" s="156"/>
      <c r="L22608" s="156"/>
      <c r="M22608" s="157"/>
      <c r="N22608" s="158"/>
      <c r="O22608" s="153"/>
      <c r="P22608" s="153"/>
      <c r="Q22608" s="153"/>
      <c r="R22608" s="153"/>
      <c r="S22608" s="152"/>
      <c r="T22608" s="154"/>
    </row>
    <row r="22609" spans="8:20" x14ac:dyDescent="0.25">
      <c r="H22609" s="155"/>
      <c r="I22609" s="152"/>
      <c r="J22609" s="152"/>
      <c r="K22609" s="156"/>
      <c r="L22609" s="156"/>
      <c r="M22609" s="157"/>
      <c r="N22609" s="158"/>
      <c r="O22609" s="153"/>
      <c r="P22609" s="153"/>
      <c r="Q22609" s="153"/>
      <c r="R22609" s="153"/>
      <c r="S22609" s="152"/>
      <c r="T22609" s="154"/>
    </row>
    <row r="22610" spans="8:20" x14ac:dyDescent="0.25">
      <c r="H22610" s="155"/>
      <c r="I22610" s="152"/>
      <c r="J22610" s="152"/>
      <c r="K22610" s="156"/>
      <c r="L22610" s="156"/>
      <c r="M22610" s="157"/>
      <c r="N22610" s="158"/>
      <c r="O22610" s="153"/>
      <c r="P22610" s="153"/>
      <c r="Q22610" s="153"/>
      <c r="R22610" s="153"/>
      <c r="S22610" s="152"/>
      <c r="T22610" s="154"/>
    </row>
    <row r="22611" spans="8:20" x14ac:dyDescent="0.25">
      <c r="H22611" s="155"/>
      <c r="I22611" s="152"/>
      <c r="J22611" s="152"/>
      <c r="K22611" s="156"/>
      <c r="L22611" s="156"/>
      <c r="M22611" s="157"/>
      <c r="N22611" s="158"/>
      <c r="O22611" s="153"/>
      <c r="P22611" s="153"/>
      <c r="Q22611" s="153"/>
      <c r="R22611" s="153"/>
      <c r="S22611" s="152"/>
      <c r="T22611" s="154"/>
    </row>
    <row r="22612" spans="8:20" x14ac:dyDescent="0.25">
      <c r="H22612" s="155"/>
      <c r="I22612" s="152"/>
      <c r="J22612" s="152"/>
      <c r="K22612" s="156"/>
      <c r="L22612" s="156"/>
      <c r="M22612" s="157"/>
      <c r="N22612" s="158"/>
      <c r="O22612" s="153"/>
      <c r="P22612" s="153"/>
      <c r="Q22612" s="153"/>
      <c r="R22612" s="153"/>
      <c r="S22612" s="152"/>
      <c r="T22612" s="154"/>
    </row>
    <row r="22613" spans="8:20" x14ac:dyDescent="0.25">
      <c r="H22613" s="155"/>
      <c r="I22613" s="152"/>
      <c r="J22613" s="152"/>
      <c r="K22613" s="156"/>
      <c r="L22613" s="156"/>
      <c r="M22613" s="157"/>
      <c r="N22613" s="158"/>
      <c r="O22613" s="153"/>
      <c r="P22613" s="153"/>
      <c r="Q22613" s="153"/>
      <c r="R22613" s="153"/>
      <c r="S22613" s="152"/>
      <c r="T22613" s="154"/>
    </row>
    <row r="22614" spans="8:20" x14ac:dyDescent="0.25">
      <c r="H22614" s="155"/>
      <c r="I22614" s="152"/>
      <c r="J22614" s="152"/>
      <c r="K22614" s="156"/>
      <c r="L22614" s="156"/>
      <c r="M22614" s="157"/>
      <c r="N22614" s="158"/>
      <c r="O22614" s="153"/>
      <c r="P22614" s="153"/>
      <c r="Q22614" s="153"/>
      <c r="R22614" s="153"/>
      <c r="S22614" s="152"/>
      <c r="T22614" s="154"/>
    </row>
    <row r="22615" spans="8:20" x14ac:dyDescent="0.25">
      <c r="H22615" s="155"/>
      <c r="I22615" s="152"/>
      <c r="J22615" s="152"/>
      <c r="K22615" s="156"/>
      <c r="L22615" s="156"/>
      <c r="M22615" s="157"/>
      <c r="N22615" s="158"/>
      <c r="O22615" s="153"/>
      <c r="P22615" s="153"/>
      <c r="Q22615" s="153"/>
      <c r="R22615" s="153"/>
      <c r="S22615" s="152"/>
      <c r="T22615" s="154"/>
    </row>
    <row r="22616" spans="8:20" x14ac:dyDescent="0.25">
      <c r="H22616" s="155"/>
      <c r="I22616" s="152"/>
      <c r="J22616" s="152"/>
      <c r="K22616" s="156"/>
      <c r="L22616" s="156"/>
      <c r="M22616" s="157"/>
      <c r="N22616" s="158"/>
      <c r="O22616" s="153"/>
      <c r="P22616" s="153"/>
      <c r="Q22616" s="153"/>
      <c r="R22616" s="153"/>
      <c r="S22616" s="152"/>
      <c r="T22616" s="154"/>
    </row>
    <row r="22617" spans="8:20" x14ac:dyDescent="0.25">
      <c r="H22617" s="155"/>
      <c r="I22617" s="152"/>
      <c r="J22617" s="152"/>
      <c r="K22617" s="156"/>
      <c r="L22617" s="156"/>
      <c r="M22617" s="157"/>
      <c r="N22617" s="158"/>
      <c r="O22617" s="153"/>
      <c r="P22617" s="153"/>
      <c r="Q22617" s="153"/>
      <c r="R22617" s="153"/>
      <c r="S22617" s="152"/>
      <c r="T22617" s="154"/>
    </row>
    <row r="22618" spans="8:20" x14ac:dyDescent="0.25">
      <c r="H22618" s="155"/>
      <c r="I22618" s="152"/>
      <c r="J22618" s="152"/>
      <c r="K22618" s="156"/>
      <c r="L22618" s="156"/>
      <c r="M22618" s="157"/>
      <c r="N22618" s="158"/>
      <c r="O22618" s="153"/>
      <c r="P22618" s="153"/>
      <c r="Q22618" s="153"/>
      <c r="R22618" s="153"/>
      <c r="S22618" s="152"/>
      <c r="T22618" s="154"/>
    </row>
    <row r="22619" spans="8:20" x14ac:dyDescent="0.25">
      <c r="H22619" s="155"/>
      <c r="I22619" s="152"/>
      <c r="J22619" s="152"/>
      <c r="K22619" s="156"/>
      <c r="L22619" s="156"/>
      <c r="M22619" s="157"/>
      <c r="N22619" s="158"/>
      <c r="O22619" s="153"/>
      <c r="P22619" s="153"/>
      <c r="Q22619" s="153"/>
      <c r="R22619" s="153"/>
      <c r="S22619" s="152"/>
      <c r="T22619" s="154"/>
    </row>
    <row r="22620" spans="8:20" x14ac:dyDescent="0.25">
      <c r="H22620" s="155"/>
      <c r="I22620" s="152"/>
      <c r="J22620" s="152"/>
      <c r="K22620" s="156"/>
      <c r="L22620" s="156"/>
      <c r="M22620" s="157"/>
      <c r="N22620" s="158"/>
      <c r="O22620" s="153"/>
      <c r="P22620" s="153"/>
      <c r="Q22620" s="153"/>
      <c r="R22620" s="153"/>
      <c r="S22620" s="152"/>
      <c r="T22620" s="154"/>
    </row>
    <row r="22621" spans="8:20" x14ac:dyDescent="0.25">
      <c r="H22621" s="155"/>
      <c r="I22621" s="152"/>
      <c r="J22621" s="152"/>
      <c r="K22621" s="156"/>
      <c r="L22621" s="156"/>
      <c r="M22621" s="157"/>
      <c r="N22621" s="158"/>
      <c r="O22621" s="153"/>
      <c r="P22621" s="153"/>
      <c r="Q22621" s="153"/>
      <c r="R22621" s="153"/>
      <c r="S22621" s="152"/>
      <c r="T22621" s="154"/>
    </row>
    <row r="22622" spans="8:20" x14ac:dyDescent="0.25">
      <c r="H22622" s="155"/>
      <c r="I22622" s="152"/>
      <c r="J22622" s="152"/>
      <c r="K22622" s="156"/>
      <c r="L22622" s="156"/>
      <c r="M22622" s="157"/>
      <c r="N22622" s="158"/>
      <c r="O22622" s="153"/>
      <c r="P22622" s="153"/>
      <c r="Q22622" s="153"/>
      <c r="R22622" s="153"/>
      <c r="S22622" s="152"/>
      <c r="T22622" s="154"/>
    </row>
    <row r="22623" spans="8:20" x14ac:dyDescent="0.25">
      <c r="H22623" s="155"/>
      <c r="I22623" s="152"/>
      <c r="J22623" s="152"/>
      <c r="K22623" s="156"/>
      <c r="L22623" s="156"/>
      <c r="M22623" s="157"/>
      <c r="N22623" s="158"/>
      <c r="O22623" s="153"/>
      <c r="P22623" s="153"/>
      <c r="Q22623" s="153"/>
      <c r="R22623" s="153"/>
      <c r="S22623" s="152"/>
      <c r="T22623" s="154"/>
    </row>
    <row r="22624" spans="8:20" x14ac:dyDescent="0.25">
      <c r="H22624" s="155"/>
      <c r="I22624" s="152"/>
      <c r="J22624" s="152"/>
      <c r="K22624" s="156"/>
      <c r="L22624" s="156"/>
      <c r="M22624" s="157"/>
      <c r="N22624" s="158"/>
      <c r="O22624" s="153"/>
      <c r="P22624" s="153"/>
      <c r="Q22624" s="153"/>
      <c r="R22624" s="153"/>
      <c r="S22624" s="152"/>
      <c r="T22624" s="154"/>
    </row>
    <row r="22625" spans="8:20" x14ac:dyDescent="0.25">
      <c r="H22625" s="155"/>
      <c r="I22625" s="152"/>
      <c r="J22625" s="152"/>
      <c r="K22625" s="156"/>
      <c r="L22625" s="156"/>
      <c r="M22625" s="157"/>
      <c r="N22625" s="158"/>
      <c r="O22625" s="153"/>
      <c r="P22625" s="153"/>
      <c r="Q22625" s="153"/>
      <c r="R22625" s="153"/>
      <c r="S22625" s="152"/>
      <c r="T22625" s="154"/>
    </row>
    <row r="22626" spans="8:20" x14ac:dyDescent="0.25">
      <c r="H22626" s="155"/>
      <c r="I22626" s="152"/>
      <c r="J22626" s="152"/>
      <c r="K22626" s="156"/>
      <c r="L22626" s="156"/>
      <c r="M22626" s="157"/>
      <c r="N22626" s="158"/>
      <c r="O22626" s="153"/>
      <c r="P22626" s="153"/>
      <c r="Q22626" s="153"/>
      <c r="R22626" s="153"/>
      <c r="S22626" s="152"/>
      <c r="T22626" s="154"/>
    </row>
    <row r="22627" spans="8:20" x14ac:dyDescent="0.25">
      <c r="H22627" s="155"/>
      <c r="I22627" s="152"/>
      <c r="J22627" s="152"/>
      <c r="K22627" s="156"/>
      <c r="L22627" s="156"/>
      <c r="M22627" s="157"/>
      <c r="N22627" s="158"/>
      <c r="O22627" s="153"/>
      <c r="P22627" s="153"/>
      <c r="Q22627" s="153"/>
      <c r="R22627" s="153"/>
      <c r="S22627" s="152"/>
      <c r="T22627" s="154"/>
    </row>
    <row r="22628" spans="8:20" x14ac:dyDescent="0.25">
      <c r="H22628" s="155"/>
      <c r="I22628" s="152"/>
      <c r="J22628" s="152"/>
      <c r="K22628" s="156"/>
      <c r="L22628" s="156"/>
      <c r="M22628" s="157"/>
      <c r="N22628" s="158"/>
      <c r="O22628" s="153"/>
      <c r="P22628" s="153"/>
      <c r="Q22628" s="153"/>
      <c r="R22628" s="153"/>
      <c r="S22628" s="152"/>
      <c r="T22628" s="154"/>
    </row>
    <row r="22629" spans="8:20" x14ac:dyDescent="0.25">
      <c r="H22629" s="155"/>
      <c r="I22629" s="152"/>
      <c r="J22629" s="152"/>
      <c r="K22629" s="156"/>
      <c r="L22629" s="156"/>
      <c r="M22629" s="157"/>
      <c r="N22629" s="158"/>
      <c r="O22629" s="153"/>
      <c r="P22629" s="153"/>
      <c r="Q22629" s="153"/>
      <c r="R22629" s="153"/>
      <c r="S22629" s="152"/>
      <c r="T22629" s="154"/>
    </row>
    <row r="22630" spans="8:20" x14ac:dyDescent="0.25">
      <c r="H22630" s="155"/>
      <c r="I22630" s="152"/>
      <c r="J22630" s="152"/>
      <c r="K22630" s="156"/>
      <c r="L22630" s="156"/>
      <c r="M22630" s="157"/>
      <c r="N22630" s="158"/>
      <c r="O22630" s="153"/>
      <c r="P22630" s="153"/>
      <c r="Q22630" s="153"/>
      <c r="R22630" s="153"/>
      <c r="S22630" s="152"/>
      <c r="T22630" s="154"/>
    </row>
    <row r="22631" spans="8:20" x14ac:dyDescent="0.25">
      <c r="H22631" s="155"/>
      <c r="I22631" s="152"/>
      <c r="J22631" s="152"/>
      <c r="K22631" s="156"/>
      <c r="L22631" s="156"/>
      <c r="M22631" s="157"/>
      <c r="N22631" s="158"/>
      <c r="O22631" s="153"/>
      <c r="P22631" s="153"/>
      <c r="Q22631" s="153"/>
      <c r="R22631" s="153"/>
      <c r="S22631" s="152"/>
      <c r="T22631" s="154"/>
    </row>
    <row r="22632" spans="8:20" x14ac:dyDescent="0.25">
      <c r="H22632" s="155"/>
      <c r="I22632" s="152"/>
      <c r="J22632" s="152"/>
      <c r="K22632" s="156"/>
      <c r="L22632" s="156"/>
      <c r="M22632" s="157"/>
      <c r="N22632" s="158"/>
      <c r="O22632" s="153"/>
      <c r="P22632" s="153"/>
      <c r="Q22632" s="153"/>
      <c r="R22632" s="153"/>
      <c r="S22632" s="152"/>
      <c r="T22632" s="154"/>
    </row>
    <row r="22633" spans="8:20" x14ac:dyDescent="0.25">
      <c r="H22633" s="155"/>
      <c r="I22633" s="152"/>
      <c r="J22633" s="152"/>
      <c r="K22633" s="156"/>
      <c r="L22633" s="156"/>
      <c r="M22633" s="157"/>
      <c r="N22633" s="158"/>
      <c r="O22633" s="153"/>
      <c r="P22633" s="153"/>
      <c r="Q22633" s="153"/>
      <c r="R22633" s="153"/>
      <c r="S22633" s="152"/>
      <c r="T22633" s="154"/>
    </row>
    <row r="22634" spans="8:20" x14ac:dyDescent="0.25">
      <c r="H22634" s="155"/>
      <c r="I22634" s="152"/>
      <c r="J22634" s="152"/>
      <c r="K22634" s="156"/>
      <c r="L22634" s="156"/>
      <c r="M22634" s="157"/>
      <c r="N22634" s="158"/>
      <c r="O22634" s="153"/>
      <c r="P22634" s="153"/>
      <c r="Q22634" s="153"/>
      <c r="R22634" s="153"/>
      <c r="S22634" s="152"/>
      <c r="T22634" s="154"/>
    </row>
    <row r="22635" spans="8:20" x14ac:dyDescent="0.25">
      <c r="H22635" s="155"/>
      <c r="I22635" s="152"/>
      <c r="J22635" s="152"/>
      <c r="K22635" s="156"/>
      <c r="L22635" s="156"/>
      <c r="M22635" s="157"/>
      <c r="N22635" s="158"/>
      <c r="O22635" s="153"/>
      <c r="P22635" s="153"/>
      <c r="Q22635" s="153"/>
      <c r="R22635" s="153"/>
      <c r="S22635" s="152"/>
      <c r="T22635" s="154"/>
    </row>
    <row r="22636" spans="8:20" x14ac:dyDescent="0.25">
      <c r="H22636" s="155"/>
      <c r="I22636" s="152"/>
      <c r="J22636" s="152"/>
      <c r="K22636" s="156"/>
      <c r="L22636" s="156"/>
      <c r="M22636" s="157"/>
      <c r="N22636" s="158"/>
      <c r="O22636" s="153"/>
      <c r="P22636" s="153"/>
      <c r="Q22636" s="153"/>
      <c r="R22636" s="153"/>
      <c r="S22636" s="152"/>
      <c r="T22636" s="154"/>
    </row>
    <row r="22637" spans="8:20" x14ac:dyDescent="0.25">
      <c r="H22637" s="155"/>
      <c r="I22637" s="152"/>
      <c r="J22637" s="152"/>
      <c r="K22637" s="156"/>
      <c r="L22637" s="156"/>
      <c r="M22637" s="157"/>
      <c r="N22637" s="158"/>
      <c r="O22637" s="153"/>
      <c r="P22637" s="153"/>
      <c r="Q22637" s="153"/>
      <c r="R22637" s="153"/>
      <c r="S22637" s="152"/>
      <c r="T22637" s="154"/>
    </row>
    <row r="22638" spans="8:20" x14ac:dyDescent="0.25">
      <c r="H22638" s="155"/>
      <c r="I22638" s="152"/>
      <c r="J22638" s="152"/>
      <c r="K22638" s="156"/>
      <c r="L22638" s="156"/>
      <c r="M22638" s="157"/>
      <c r="N22638" s="158"/>
      <c r="O22638" s="153"/>
      <c r="P22638" s="153"/>
      <c r="Q22638" s="153"/>
      <c r="R22638" s="153"/>
      <c r="S22638" s="152"/>
      <c r="T22638" s="154"/>
    </row>
    <row r="22639" spans="8:20" x14ac:dyDescent="0.25">
      <c r="H22639" s="155"/>
      <c r="I22639" s="152"/>
      <c r="J22639" s="152"/>
      <c r="K22639" s="156"/>
      <c r="L22639" s="156"/>
      <c r="M22639" s="157"/>
      <c r="N22639" s="158"/>
      <c r="O22639" s="153"/>
      <c r="P22639" s="153"/>
      <c r="Q22639" s="153"/>
      <c r="R22639" s="153"/>
      <c r="S22639" s="152"/>
      <c r="T22639" s="154"/>
    </row>
    <row r="22640" spans="8:20" x14ac:dyDescent="0.25">
      <c r="H22640" s="155"/>
      <c r="I22640" s="152"/>
      <c r="J22640" s="152"/>
      <c r="K22640" s="156"/>
      <c r="L22640" s="156"/>
      <c r="M22640" s="157"/>
      <c r="N22640" s="158"/>
      <c r="O22640" s="153"/>
      <c r="P22640" s="153"/>
      <c r="Q22640" s="153"/>
      <c r="R22640" s="153"/>
      <c r="S22640" s="152"/>
      <c r="T22640" s="154"/>
    </row>
    <row r="22641" spans="8:20" x14ac:dyDescent="0.25">
      <c r="H22641" s="155"/>
      <c r="I22641" s="152"/>
      <c r="J22641" s="152"/>
      <c r="K22641" s="156"/>
      <c r="L22641" s="156"/>
      <c r="M22641" s="157"/>
      <c r="N22641" s="158"/>
      <c r="O22641" s="153"/>
      <c r="P22641" s="153"/>
      <c r="Q22641" s="153"/>
      <c r="R22641" s="153"/>
      <c r="S22641" s="152"/>
      <c r="T22641" s="154"/>
    </row>
    <row r="22642" spans="8:20" x14ac:dyDescent="0.25">
      <c r="H22642" s="155"/>
      <c r="I22642" s="152"/>
      <c r="J22642" s="152"/>
      <c r="K22642" s="156"/>
      <c r="L22642" s="156"/>
      <c r="M22642" s="157"/>
      <c r="N22642" s="158"/>
      <c r="O22642" s="153"/>
      <c r="P22642" s="153"/>
      <c r="Q22642" s="153"/>
      <c r="R22642" s="153"/>
      <c r="S22642" s="152"/>
      <c r="T22642" s="154"/>
    </row>
    <row r="22643" spans="8:20" x14ac:dyDescent="0.25">
      <c r="H22643" s="155"/>
      <c r="I22643" s="152"/>
      <c r="J22643" s="152"/>
      <c r="K22643" s="156"/>
      <c r="L22643" s="156"/>
      <c r="M22643" s="157"/>
      <c r="N22643" s="158"/>
      <c r="O22643" s="153"/>
      <c r="P22643" s="153"/>
      <c r="Q22643" s="153"/>
      <c r="R22643" s="153"/>
      <c r="S22643" s="152"/>
      <c r="T22643" s="154"/>
    </row>
    <row r="22644" spans="8:20" x14ac:dyDescent="0.25">
      <c r="H22644" s="155"/>
      <c r="I22644" s="152"/>
      <c r="J22644" s="152"/>
      <c r="K22644" s="156"/>
      <c r="L22644" s="156"/>
      <c r="M22644" s="157"/>
      <c r="N22644" s="158"/>
      <c r="O22644" s="153"/>
      <c r="P22644" s="153"/>
      <c r="Q22644" s="153"/>
      <c r="R22644" s="153"/>
      <c r="S22644" s="152"/>
      <c r="T22644" s="154"/>
    </row>
    <row r="22645" spans="8:20" x14ac:dyDescent="0.25">
      <c r="H22645" s="155"/>
      <c r="I22645" s="152"/>
      <c r="J22645" s="152"/>
      <c r="K22645" s="156"/>
      <c r="L22645" s="156"/>
      <c r="M22645" s="157"/>
      <c r="N22645" s="158"/>
      <c r="O22645" s="153"/>
      <c r="P22645" s="153"/>
      <c r="Q22645" s="153"/>
      <c r="R22645" s="153"/>
      <c r="S22645" s="152"/>
      <c r="T22645" s="154"/>
    </row>
    <row r="22646" spans="8:20" x14ac:dyDescent="0.25">
      <c r="H22646" s="155"/>
      <c r="I22646" s="152"/>
      <c r="J22646" s="152"/>
      <c r="K22646" s="156"/>
      <c r="L22646" s="156"/>
      <c r="M22646" s="157"/>
      <c r="N22646" s="158"/>
      <c r="O22646" s="153"/>
      <c r="P22646" s="153"/>
      <c r="Q22646" s="153"/>
      <c r="R22646" s="153"/>
      <c r="S22646" s="152"/>
      <c r="T22646" s="154"/>
    </row>
    <row r="22647" spans="8:20" x14ac:dyDescent="0.25">
      <c r="H22647" s="155"/>
      <c r="I22647" s="152"/>
      <c r="J22647" s="152"/>
      <c r="K22647" s="156"/>
      <c r="L22647" s="156"/>
      <c r="M22647" s="157"/>
      <c r="N22647" s="158"/>
      <c r="O22647" s="153"/>
      <c r="P22647" s="153"/>
      <c r="Q22647" s="153"/>
      <c r="R22647" s="153"/>
      <c r="S22647" s="152"/>
      <c r="T22647" s="154"/>
    </row>
    <row r="22648" spans="8:20" x14ac:dyDescent="0.25">
      <c r="H22648" s="155"/>
      <c r="I22648" s="152"/>
      <c r="J22648" s="152"/>
      <c r="K22648" s="156"/>
      <c r="L22648" s="156"/>
      <c r="M22648" s="157"/>
      <c r="N22648" s="158"/>
      <c r="O22648" s="153"/>
      <c r="P22648" s="153"/>
      <c r="Q22648" s="153"/>
      <c r="R22648" s="153"/>
      <c r="S22648" s="152"/>
      <c r="T22648" s="154"/>
    </row>
    <row r="22649" spans="8:20" x14ac:dyDescent="0.25">
      <c r="H22649" s="155"/>
      <c r="I22649" s="152"/>
      <c r="J22649" s="152"/>
      <c r="K22649" s="156"/>
      <c r="L22649" s="156"/>
      <c r="M22649" s="157"/>
      <c r="N22649" s="158"/>
      <c r="O22649" s="153"/>
      <c r="P22649" s="153"/>
      <c r="Q22649" s="153"/>
      <c r="R22649" s="153"/>
      <c r="S22649" s="152"/>
      <c r="T22649" s="154"/>
    </row>
    <row r="22650" spans="8:20" x14ac:dyDescent="0.25">
      <c r="H22650" s="155"/>
      <c r="I22650" s="152"/>
      <c r="J22650" s="152"/>
      <c r="K22650" s="156"/>
      <c r="L22650" s="156"/>
      <c r="M22650" s="157"/>
      <c r="N22650" s="158"/>
      <c r="O22650" s="153"/>
      <c r="P22650" s="153"/>
      <c r="Q22650" s="153"/>
      <c r="R22650" s="153"/>
      <c r="S22650" s="152"/>
      <c r="T22650" s="154"/>
    </row>
    <row r="22651" spans="8:20" x14ac:dyDescent="0.25">
      <c r="H22651" s="155"/>
      <c r="I22651" s="152"/>
      <c r="J22651" s="152"/>
      <c r="K22651" s="156"/>
      <c r="L22651" s="156"/>
      <c r="M22651" s="157"/>
      <c r="N22651" s="158"/>
      <c r="O22651" s="153"/>
      <c r="P22651" s="153"/>
      <c r="Q22651" s="153"/>
      <c r="R22651" s="153"/>
      <c r="S22651" s="152"/>
      <c r="T22651" s="154"/>
    </row>
    <row r="22652" spans="8:20" x14ac:dyDescent="0.25">
      <c r="H22652" s="155"/>
      <c r="I22652" s="152"/>
      <c r="J22652" s="152"/>
      <c r="K22652" s="156"/>
      <c r="L22652" s="156"/>
      <c r="M22652" s="157"/>
      <c r="N22652" s="158"/>
      <c r="O22652" s="153"/>
      <c r="P22652" s="153"/>
      <c r="Q22652" s="153"/>
      <c r="R22652" s="153"/>
      <c r="S22652" s="152"/>
      <c r="T22652" s="154"/>
    </row>
    <row r="22653" spans="8:20" x14ac:dyDescent="0.25">
      <c r="H22653" s="155"/>
      <c r="I22653" s="152"/>
      <c r="J22653" s="152"/>
      <c r="K22653" s="156"/>
      <c r="L22653" s="156"/>
      <c r="M22653" s="157"/>
      <c r="N22653" s="158"/>
      <c r="O22653" s="153"/>
      <c r="P22653" s="153"/>
      <c r="Q22653" s="153"/>
      <c r="R22653" s="153"/>
      <c r="S22653" s="152"/>
      <c r="T22653" s="154"/>
    </row>
    <row r="22654" spans="8:20" x14ac:dyDescent="0.25">
      <c r="H22654" s="155"/>
      <c r="I22654" s="152"/>
      <c r="J22654" s="152"/>
      <c r="K22654" s="156"/>
      <c r="L22654" s="156"/>
      <c r="M22654" s="157"/>
      <c r="N22654" s="158"/>
      <c r="O22654" s="153"/>
      <c r="P22654" s="153"/>
      <c r="Q22654" s="153"/>
      <c r="R22654" s="153"/>
      <c r="S22654" s="152"/>
      <c r="T22654" s="154"/>
    </row>
    <row r="22655" spans="8:20" x14ac:dyDescent="0.25">
      <c r="H22655" s="155"/>
      <c r="I22655" s="152"/>
      <c r="J22655" s="152"/>
      <c r="K22655" s="156"/>
      <c r="L22655" s="156"/>
      <c r="M22655" s="157"/>
      <c r="N22655" s="158"/>
      <c r="O22655" s="153"/>
      <c r="P22655" s="153"/>
      <c r="Q22655" s="153"/>
      <c r="R22655" s="153"/>
      <c r="S22655" s="152"/>
      <c r="T22655" s="154"/>
    </row>
    <row r="22656" spans="8:20" x14ac:dyDescent="0.25">
      <c r="H22656" s="155"/>
      <c r="I22656" s="152"/>
      <c r="J22656" s="152"/>
      <c r="K22656" s="156"/>
      <c r="L22656" s="156"/>
      <c r="M22656" s="157"/>
      <c r="N22656" s="158"/>
      <c r="O22656" s="153"/>
      <c r="P22656" s="153"/>
      <c r="Q22656" s="153"/>
      <c r="R22656" s="153"/>
      <c r="S22656" s="152"/>
      <c r="T22656" s="154"/>
    </row>
    <row r="22657" spans="8:20" x14ac:dyDescent="0.25">
      <c r="H22657" s="155"/>
      <c r="I22657" s="152"/>
      <c r="J22657" s="152"/>
      <c r="K22657" s="156"/>
      <c r="L22657" s="156"/>
      <c r="M22657" s="157"/>
      <c r="N22657" s="158"/>
      <c r="O22657" s="153"/>
      <c r="P22657" s="153"/>
      <c r="Q22657" s="153"/>
      <c r="R22657" s="153"/>
      <c r="S22657" s="152"/>
      <c r="T22657" s="154"/>
    </row>
    <row r="22658" spans="8:20" x14ac:dyDescent="0.25">
      <c r="H22658" s="155"/>
      <c r="I22658" s="152"/>
      <c r="J22658" s="152"/>
      <c r="K22658" s="156"/>
      <c r="L22658" s="156"/>
      <c r="M22658" s="157"/>
      <c r="N22658" s="158"/>
      <c r="O22658" s="153"/>
      <c r="P22658" s="153"/>
      <c r="Q22658" s="153"/>
      <c r="R22658" s="153"/>
      <c r="S22658" s="152"/>
      <c r="T22658" s="154"/>
    </row>
    <row r="22659" spans="8:20" x14ac:dyDescent="0.25">
      <c r="H22659" s="155"/>
      <c r="I22659" s="152"/>
      <c r="J22659" s="152"/>
      <c r="K22659" s="156"/>
      <c r="L22659" s="156"/>
      <c r="M22659" s="157"/>
      <c r="N22659" s="158"/>
      <c r="O22659" s="153"/>
      <c r="P22659" s="153"/>
      <c r="Q22659" s="153"/>
      <c r="R22659" s="153"/>
      <c r="S22659" s="152"/>
      <c r="T22659" s="154"/>
    </row>
    <row r="22660" spans="8:20" x14ac:dyDescent="0.25">
      <c r="H22660" s="155"/>
      <c r="I22660" s="152"/>
      <c r="J22660" s="152"/>
      <c r="K22660" s="156"/>
      <c r="L22660" s="156"/>
      <c r="M22660" s="157"/>
      <c r="N22660" s="158"/>
      <c r="O22660" s="153"/>
      <c r="P22660" s="153"/>
      <c r="Q22660" s="153"/>
      <c r="R22660" s="153"/>
      <c r="S22660" s="152"/>
      <c r="T22660" s="154"/>
    </row>
    <row r="22661" spans="8:20" x14ac:dyDescent="0.25">
      <c r="H22661" s="155"/>
      <c r="I22661" s="152"/>
      <c r="J22661" s="152"/>
      <c r="K22661" s="156"/>
      <c r="L22661" s="156"/>
      <c r="M22661" s="157"/>
      <c r="N22661" s="158"/>
      <c r="O22661" s="153"/>
      <c r="P22661" s="153"/>
      <c r="Q22661" s="153"/>
      <c r="R22661" s="153"/>
      <c r="S22661" s="152"/>
      <c r="T22661" s="154"/>
    </row>
    <row r="22662" spans="8:20" x14ac:dyDescent="0.25">
      <c r="H22662" s="155"/>
      <c r="I22662" s="152"/>
      <c r="J22662" s="152"/>
      <c r="K22662" s="156"/>
      <c r="L22662" s="156"/>
      <c r="M22662" s="157"/>
      <c r="N22662" s="158"/>
      <c r="O22662" s="153"/>
      <c r="P22662" s="153"/>
      <c r="Q22662" s="153"/>
      <c r="R22662" s="153"/>
      <c r="S22662" s="152"/>
      <c r="T22662" s="154"/>
    </row>
    <row r="22663" spans="8:20" x14ac:dyDescent="0.25">
      <c r="H22663" s="155"/>
      <c r="I22663" s="152"/>
      <c r="J22663" s="152"/>
      <c r="K22663" s="156"/>
      <c r="L22663" s="156"/>
      <c r="M22663" s="157"/>
      <c r="N22663" s="158"/>
      <c r="O22663" s="153"/>
      <c r="P22663" s="153"/>
      <c r="Q22663" s="153"/>
      <c r="R22663" s="153"/>
      <c r="S22663" s="152"/>
      <c r="T22663" s="154"/>
    </row>
    <row r="22664" spans="8:20" x14ac:dyDescent="0.25">
      <c r="H22664" s="155"/>
      <c r="I22664" s="152"/>
      <c r="J22664" s="152"/>
      <c r="K22664" s="156"/>
      <c r="L22664" s="156"/>
      <c r="M22664" s="157"/>
      <c r="N22664" s="158"/>
      <c r="O22664" s="153"/>
      <c r="P22664" s="153"/>
      <c r="Q22664" s="153"/>
      <c r="R22664" s="153"/>
      <c r="S22664" s="152"/>
      <c r="T22664" s="154"/>
    </row>
    <row r="22665" spans="8:20" x14ac:dyDescent="0.25">
      <c r="H22665" s="155"/>
      <c r="I22665" s="152"/>
      <c r="J22665" s="152"/>
      <c r="K22665" s="156"/>
      <c r="L22665" s="156"/>
      <c r="M22665" s="157"/>
      <c r="N22665" s="158"/>
      <c r="O22665" s="153"/>
      <c r="P22665" s="153"/>
      <c r="Q22665" s="153"/>
      <c r="R22665" s="153"/>
      <c r="S22665" s="152"/>
      <c r="T22665" s="154"/>
    </row>
    <row r="22666" spans="8:20" x14ac:dyDescent="0.25">
      <c r="H22666" s="155"/>
      <c r="I22666" s="152"/>
      <c r="J22666" s="152"/>
      <c r="K22666" s="156"/>
      <c r="L22666" s="156"/>
      <c r="M22666" s="157"/>
      <c r="N22666" s="158"/>
      <c r="O22666" s="153"/>
      <c r="P22666" s="153"/>
      <c r="Q22666" s="153"/>
      <c r="R22666" s="153"/>
      <c r="S22666" s="152"/>
      <c r="T22666" s="154"/>
    </row>
    <row r="22667" spans="8:20" x14ac:dyDescent="0.25">
      <c r="H22667" s="155"/>
      <c r="I22667" s="152"/>
      <c r="J22667" s="152"/>
      <c r="K22667" s="156"/>
      <c r="L22667" s="156"/>
      <c r="M22667" s="157"/>
      <c r="N22667" s="158"/>
      <c r="O22667" s="153"/>
      <c r="P22667" s="153"/>
      <c r="Q22667" s="153"/>
      <c r="R22667" s="153"/>
      <c r="S22667" s="152"/>
      <c r="T22667" s="154"/>
    </row>
    <row r="22668" spans="8:20" x14ac:dyDescent="0.25">
      <c r="H22668" s="155"/>
      <c r="I22668" s="152"/>
      <c r="J22668" s="152"/>
      <c r="K22668" s="156"/>
      <c r="L22668" s="156"/>
      <c r="M22668" s="157"/>
      <c r="N22668" s="158"/>
      <c r="O22668" s="153"/>
      <c r="P22668" s="153"/>
      <c r="Q22668" s="153"/>
      <c r="R22668" s="153"/>
      <c r="S22668" s="152"/>
      <c r="T22668" s="154"/>
    </row>
    <row r="22669" spans="8:20" x14ac:dyDescent="0.25">
      <c r="H22669" s="155"/>
      <c r="I22669" s="152"/>
      <c r="J22669" s="152"/>
      <c r="K22669" s="156"/>
      <c r="L22669" s="156"/>
      <c r="M22669" s="157"/>
      <c r="N22669" s="158"/>
      <c r="O22669" s="153"/>
      <c r="P22669" s="153"/>
      <c r="Q22669" s="153"/>
      <c r="R22669" s="153"/>
      <c r="S22669" s="152"/>
      <c r="T22669" s="154"/>
    </row>
    <row r="22670" spans="8:20" x14ac:dyDescent="0.25">
      <c r="H22670" s="155"/>
      <c r="I22670" s="152"/>
      <c r="J22670" s="152"/>
      <c r="K22670" s="156"/>
      <c r="L22670" s="156"/>
      <c r="M22670" s="157"/>
      <c r="N22670" s="158"/>
      <c r="O22670" s="153"/>
      <c r="P22670" s="153"/>
      <c r="Q22670" s="153"/>
      <c r="R22670" s="153"/>
      <c r="S22670" s="152"/>
      <c r="T22670" s="154"/>
    </row>
    <row r="22671" spans="8:20" x14ac:dyDescent="0.25">
      <c r="H22671" s="155"/>
      <c r="I22671" s="152"/>
      <c r="J22671" s="152"/>
      <c r="K22671" s="156"/>
      <c r="L22671" s="156"/>
      <c r="M22671" s="157"/>
      <c r="N22671" s="158"/>
      <c r="O22671" s="153"/>
      <c r="P22671" s="153"/>
      <c r="Q22671" s="153"/>
      <c r="R22671" s="153"/>
      <c r="S22671" s="152"/>
      <c r="T22671" s="154"/>
    </row>
    <row r="22672" spans="8:20" x14ac:dyDescent="0.25">
      <c r="H22672" s="155"/>
      <c r="I22672" s="152"/>
      <c r="J22672" s="152"/>
      <c r="K22672" s="156"/>
      <c r="L22672" s="156"/>
      <c r="M22672" s="157"/>
      <c r="N22672" s="158"/>
      <c r="O22672" s="153"/>
      <c r="P22672" s="153"/>
      <c r="Q22672" s="153"/>
      <c r="R22672" s="153"/>
      <c r="S22672" s="152"/>
      <c r="T22672" s="154"/>
    </row>
    <row r="22673" spans="8:20" x14ac:dyDescent="0.25">
      <c r="H22673" s="155"/>
      <c r="I22673" s="152"/>
      <c r="J22673" s="152"/>
      <c r="K22673" s="156"/>
      <c r="L22673" s="156"/>
      <c r="M22673" s="157"/>
      <c r="N22673" s="158"/>
      <c r="O22673" s="153"/>
      <c r="P22673" s="153"/>
      <c r="Q22673" s="153"/>
      <c r="R22673" s="153"/>
      <c r="S22673" s="152"/>
      <c r="T22673" s="154"/>
    </row>
    <row r="22674" spans="8:20" x14ac:dyDescent="0.25">
      <c r="H22674" s="155"/>
      <c r="I22674" s="152"/>
      <c r="J22674" s="152"/>
      <c r="K22674" s="156"/>
      <c r="L22674" s="156"/>
      <c r="M22674" s="157"/>
      <c r="N22674" s="158"/>
      <c r="O22674" s="153"/>
      <c r="P22674" s="153"/>
      <c r="Q22674" s="153"/>
      <c r="R22674" s="153"/>
      <c r="S22674" s="152"/>
      <c r="T22674" s="154"/>
    </row>
    <row r="22675" spans="8:20" x14ac:dyDescent="0.25">
      <c r="H22675" s="155"/>
      <c r="I22675" s="152"/>
      <c r="J22675" s="152"/>
      <c r="K22675" s="156"/>
      <c r="L22675" s="156"/>
      <c r="M22675" s="157"/>
      <c r="N22675" s="158"/>
      <c r="O22675" s="153"/>
      <c r="P22675" s="153"/>
      <c r="Q22675" s="153"/>
      <c r="R22675" s="153"/>
      <c r="S22675" s="152"/>
      <c r="T22675" s="154"/>
    </row>
    <row r="22676" spans="8:20" x14ac:dyDescent="0.25">
      <c r="H22676" s="155"/>
      <c r="I22676" s="152"/>
      <c r="J22676" s="152"/>
      <c r="K22676" s="156"/>
      <c r="L22676" s="156"/>
      <c r="M22676" s="157"/>
      <c r="N22676" s="158"/>
      <c r="O22676" s="153"/>
      <c r="P22676" s="153"/>
      <c r="Q22676" s="153"/>
      <c r="R22676" s="153"/>
      <c r="S22676" s="152"/>
      <c r="T22676" s="154"/>
    </row>
    <row r="22677" spans="8:20" x14ac:dyDescent="0.25">
      <c r="H22677" s="155"/>
      <c r="I22677" s="152"/>
      <c r="J22677" s="152"/>
      <c r="K22677" s="156"/>
      <c r="L22677" s="156"/>
      <c r="M22677" s="157"/>
      <c r="N22677" s="158"/>
      <c r="O22677" s="153"/>
      <c r="P22677" s="153"/>
      <c r="Q22677" s="153"/>
      <c r="R22677" s="153"/>
      <c r="S22677" s="152"/>
      <c r="T22677" s="154"/>
    </row>
    <row r="22678" spans="8:20" x14ac:dyDescent="0.25">
      <c r="H22678" s="155"/>
      <c r="I22678" s="152"/>
      <c r="J22678" s="152"/>
      <c r="K22678" s="156"/>
      <c r="L22678" s="156"/>
      <c r="M22678" s="157"/>
      <c r="N22678" s="158"/>
      <c r="O22678" s="153"/>
      <c r="P22678" s="153"/>
      <c r="Q22678" s="153"/>
      <c r="R22678" s="153"/>
      <c r="S22678" s="152"/>
      <c r="T22678" s="154"/>
    </row>
    <row r="22679" spans="8:20" x14ac:dyDescent="0.25">
      <c r="H22679" s="155"/>
      <c r="I22679" s="152"/>
      <c r="J22679" s="152"/>
      <c r="K22679" s="156"/>
      <c r="L22679" s="156"/>
      <c r="M22679" s="157"/>
      <c r="N22679" s="158"/>
      <c r="O22679" s="153"/>
      <c r="P22679" s="153"/>
      <c r="Q22679" s="153"/>
      <c r="R22679" s="153"/>
      <c r="S22679" s="152"/>
      <c r="T22679" s="154"/>
    </row>
    <row r="22680" spans="8:20" x14ac:dyDescent="0.25">
      <c r="H22680" s="155"/>
      <c r="I22680" s="152"/>
      <c r="J22680" s="152"/>
      <c r="K22680" s="156"/>
      <c r="L22680" s="156"/>
      <c r="M22680" s="157"/>
      <c r="N22680" s="158"/>
      <c r="O22680" s="153"/>
      <c r="P22680" s="153"/>
      <c r="Q22680" s="153"/>
      <c r="R22680" s="153"/>
      <c r="S22680" s="152"/>
      <c r="T22680" s="154"/>
    </row>
    <row r="22681" spans="8:20" x14ac:dyDescent="0.25">
      <c r="H22681" s="155"/>
      <c r="I22681" s="152"/>
      <c r="J22681" s="152"/>
      <c r="K22681" s="156"/>
      <c r="L22681" s="156"/>
      <c r="M22681" s="157"/>
      <c r="N22681" s="158"/>
      <c r="O22681" s="153"/>
      <c r="P22681" s="153"/>
      <c r="Q22681" s="153"/>
      <c r="R22681" s="153"/>
      <c r="S22681" s="152"/>
      <c r="T22681" s="154"/>
    </row>
    <row r="22682" spans="8:20" x14ac:dyDescent="0.25">
      <c r="H22682" s="155"/>
      <c r="I22682" s="152"/>
      <c r="J22682" s="152"/>
      <c r="K22682" s="156"/>
      <c r="L22682" s="156"/>
      <c r="M22682" s="157"/>
      <c r="N22682" s="158"/>
      <c r="O22682" s="153"/>
      <c r="P22682" s="153"/>
      <c r="Q22682" s="153"/>
      <c r="R22682" s="153"/>
      <c r="S22682" s="152"/>
      <c r="T22682" s="154"/>
    </row>
    <row r="22683" spans="8:20" x14ac:dyDescent="0.25">
      <c r="H22683" s="155"/>
      <c r="I22683" s="152"/>
      <c r="J22683" s="152"/>
      <c r="K22683" s="156"/>
      <c r="L22683" s="156"/>
      <c r="M22683" s="157"/>
      <c r="N22683" s="158"/>
      <c r="O22683" s="153"/>
      <c r="P22683" s="153"/>
      <c r="Q22683" s="153"/>
      <c r="R22683" s="153"/>
      <c r="S22683" s="152"/>
      <c r="T22683" s="154"/>
    </row>
    <row r="22684" spans="8:20" x14ac:dyDescent="0.25">
      <c r="H22684" s="155"/>
      <c r="I22684" s="152"/>
      <c r="J22684" s="152"/>
      <c r="K22684" s="156"/>
      <c r="L22684" s="156"/>
      <c r="M22684" s="157"/>
      <c r="N22684" s="158"/>
      <c r="O22684" s="153"/>
      <c r="P22684" s="153"/>
      <c r="Q22684" s="153"/>
      <c r="R22684" s="153"/>
      <c r="S22684" s="152"/>
      <c r="T22684" s="154"/>
    </row>
    <row r="22685" spans="8:20" x14ac:dyDescent="0.25">
      <c r="H22685" s="155"/>
      <c r="I22685" s="152"/>
      <c r="J22685" s="152"/>
      <c r="K22685" s="156"/>
      <c r="L22685" s="156"/>
      <c r="M22685" s="157"/>
      <c r="N22685" s="158"/>
      <c r="O22685" s="153"/>
      <c r="P22685" s="153"/>
      <c r="Q22685" s="153"/>
      <c r="R22685" s="153"/>
      <c r="S22685" s="152"/>
      <c r="T22685" s="154"/>
    </row>
    <row r="22686" spans="8:20" x14ac:dyDescent="0.25">
      <c r="H22686" s="155"/>
      <c r="I22686" s="152"/>
      <c r="J22686" s="152"/>
      <c r="K22686" s="156"/>
      <c r="L22686" s="156"/>
      <c r="M22686" s="157"/>
      <c r="N22686" s="158"/>
      <c r="O22686" s="153"/>
      <c r="P22686" s="153"/>
      <c r="Q22686" s="153"/>
      <c r="R22686" s="153"/>
      <c r="S22686" s="152"/>
      <c r="T22686" s="154"/>
    </row>
    <row r="22687" spans="8:20" x14ac:dyDescent="0.25">
      <c r="H22687" s="155"/>
      <c r="I22687" s="152"/>
      <c r="J22687" s="152"/>
      <c r="K22687" s="156"/>
      <c r="L22687" s="156"/>
      <c r="M22687" s="157"/>
      <c r="N22687" s="158"/>
      <c r="O22687" s="153"/>
      <c r="P22687" s="153"/>
      <c r="Q22687" s="153"/>
      <c r="R22687" s="153"/>
      <c r="S22687" s="152"/>
      <c r="T22687" s="154"/>
    </row>
    <row r="22688" spans="8:20" x14ac:dyDescent="0.25">
      <c r="H22688" s="155"/>
      <c r="I22688" s="152"/>
      <c r="J22688" s="152"/>
      <c r="K22688" s="156"/>
      <c r="L22688" s="156"/>
      <c r="M22688" s="157"/>
      <c r="N22688" s="158"/>
      <c r="O22688" s="153"/>
      <c r="P22688" s="153"/>
      <c r="Q22688" s="153"/>
      <c r="R22688" s="153"/>
      <c r="S22688" s="152"/>
      <c r="T22688" s="154"/>
    </row>
    <row r="22689" spans="8:20" x14ac:dyDescent="0.25">
      <c r="H22689" s="155"/>
      <c r="I22689" s="152"/>
      <c r="J22689" s="152"/>
      <c r="K22689" s="156"/>
      <c r="L22689" s="156"/>
      <c r="M22689" s="157"/>
      <c r="N22689" s="158"/>
      <c r="O22689" s="153"/>
      <c r="P22689" s="153"/>
      <c r="Q22689" s="153"/>
      <c r="R22689" s="153"/>
      <c r="S22689" s="152"/>
      <c r="T22689" s="154"/>
    </row>
    <row r="22690" spans="8:20" x14ac:dyDescent="0.25">
      <c r="H22690" s="155"/>
      <c r="I22690" s="152"/>
      <c r="J22690" s="152"/>
      <c r="K22690" s="156"/>
      <c r="L22690" s="156"/>
      <c r="M22690" s="157"/>
      <c r="N22690" s="158"/>
      <c r="O22690" s="153"/>
      <c r="P22690" s="153"/>
      <c r="Q22690" s="153"/>
      <c r="R22690" s="153"/>
      <c r="S22690" s="152"/>
      <c r="T22690" s="154"/>
    </row>
    <row r="22691" spans="8:20" x14ac:dyDescent="0.25">
      <c r="H22691" s="155"/>
      <c r="I22691" s="152"/>
      <c r="J22691" s="152"/>
      <c r="K22691" s="156"/>
      <c r="L22691" s="156"/>
      <c r="M22691" s="157"/>
      <c r="N22691" s="158"/>
      <c r="O22691" s="153"/>
      <c r="P22691" s="153"/>
      <c r="Q22691" s="153"/>
      <c r="R22691" s="153"/>
      <c r="S22691" s="152"/>
      <c r="T22691" s="154"/>
    </row>
    <row r="22692" spans="8:20" x14ac:dyDescent="0.25">
      <c r="H22692" s="155"/>
      <c r="I22692" s="152"/>
      <c r="J22692" s="152"/>
      <c r="K22692" s="156"/>
      <c r="L22692" s="156"/>
      <c r="M22692" s="157"/>
      <c r="N22692" s="158"/>
      <c r="O22692" s="153"/>
      <c r="P22692" s="153"/>
      <c r="Q22692" s="153"/>
      <c r="R22692" s="153"/>
      <c r="S22692" s="152"/>
      <c r="T22692" s="154"/>
    </row>
    <row r="22693" spans="8:20" x14ac:dyDescent="0.25">
      <c r="H22693" s="155"/>
      <c r="I22693" s="152"/>
      <c r="J22693" s="152"/>
      <c r="K22693" s="156"/>
      <c r="L22693" s="156"/>
      <c r="M22693" s="157"/>
      <c r="N22693" s="158"/>
      <c r="O22693" s="153"/>
      <c r="P22693" s="153"/>
      <c r="Q22693" s="153"/>
      <c r="R22693" s="153"/>
      <c r="S22693" s="152"/>
      <c r="T22693" s="154"/>
    </row>
    <row r="22694" spans="8:20" x14ac:dyDescent="0.25">
      <c r="H22694" s="155"/>
      <c r="I22694" s="152"/>
      <c r="J22694" s="152"/>
      <c r="K22694" s="156"/>
      <c r="L22694" s="156"/>
      <c r="M22694" s="157"/>
      <c r="N22694" s="158"/>
      <c r="O22694" s="153"/>
      <c r="P22694" s="153"/>
      <c r="Q22694" s="153"/>
      <c r="R22694" s="153"/>
      <c r="S22694" s="152"/>
      <c r="T22694" s="154"/>
    </row>
    <row r="22695" spans="8:20" x14ac:dyDescent="0.25">
      <c r="H22695" s="155"/>
      <c r="I22695" s="152"/>
      <c r="J22695" s="152"/>
      <c r="K22695" s="156"/>
      <c r="L22695" s="156"/>
      <c r="M22695" s="157"/>
      <c r="N22695" s="158"/>
      <c r="O22695" s="153"/>
      <c r="P22695" s="153"/>
      <c r="Q22695" s="153"/>
      <c r="R22695" s="153"/>
      <c r="S22695" s="152"/>
      <c r="T22695" s="154"/>
    </row>
    <row r="22696" spans="8:20" x14ac:dyDescent="0.25">
      <c r="H22696" s="155"/>
      <c r="I22696" s="152"/>
      <c r="J22696" s="152"/>
      <c r="K22696" s="156"/>
      <c r="L22696" s="156"/>
      <c r="M22696" s="157"/>
      <c r="N22696" s="158"/>
      <c r="O22696" s="153"/>
      <c r="P22696" s="153"/>
      <c r="Q22696" s="153"/>
      <c r="R22696" s="153"/>
      <c r="S22696" s="152"/>
      <c r="T22696" s="154"/>
    </row>
    <row r="22697" spans="8:20" x14ac:dyDescent="0.25">
      <c r="H22697" s="155"/>
      <c r="I22697" s="152"/>
      <c r="J22697" s="152"/>
      <c r="K22697" s="156"/>
      <c r="L22697" s="156"/>
      <c r="M22697" s="157"/>
      <c r="N22697" s="158"/>
      <c r="O22697" s="153"/>
      <c r="P22697" s="153"/>
      <c r="Q22697" s="153"/>
      <c r="R22697" s="153"/>
      <c r="S22697" s="152"/>
      <c r="T22697" s="154"/>
    </row>
    <row r="22698" spans="8:20" x14ac:dyDescent="0.25">
      <c r="H22698" s="155"/>
      <c r="I22698" s="152"/>
      <c r="J22698" s="152"/>
      <c r="K22698" s="156"/>
      <c r="L22698" s="156"/>
      <c r="M22698" s="157"/>
      <c r="N22698" s="158"/>
      <c r="O22698" s="153"/>
      <c r="P22698" s="153"/>
      <c r="Q22698" s="153"/>
      <c r="R22698" s="153"/>
      <c r="S22698" s="152"/>
      <c r="T22698" s="154"/>
    </row>
    <row r="22699" spans="8:20" x14ac:dyDescent="0.25">
      <c r="H22699" s="155"/>
      <c r="I22699" s="152"/>
      <c r="J22699" s="152"/>
      <c r="K22699" s="156"/>
      <c r="L22699" s="156"/>
      <c r="M22699" s="157"/>
      <c r="N22699" s="158"/>
      <c r="O22699" s="153"/>
      <c r="P22699" s="153"/>
      <c r="Q22699" s="153"/>
      <c r="R22699" s="153"/>
      <c r="S22699" s="152"/>
      <c r="T22699" s="154"/>
    </row>
    <row r="22700" spans="8:20" x14ac:dyDescent="0.25">
      <c r="H22700" s="155"/>
      <c r="I22700" s="152"/>
      <c r="J22700" s="152"/>
      <c r="K22700" s="156"/>
      <c r="L22700" s="156"/>
      <c r="M22700" s="157"/>
      <c r="N22700" s="158"/>
      <c r="O22700" s="153"/>
      <c r="P22700" s="153"/>
      <c r="Q22700" s="153"/>
      <c r="R22700" s="153"/>
      <c r="S22700" s="152"/>
      <c r="T22700" s="154"/>
    </row>
    <row r="22701" spans="8:20" x14ac:dyDescent="0.25">
      <c r="H22701" s="155"/>
      <c r="I22701" s="152"/>
      <c r="J22701" s="152"/>
      <c r="K22701" s="156"/>
      <c r="L22701" s="156"/>
      <c r="M22701" s="157"/>
      <c r="N22701" s="158"/>
      <c r="O22701" s="153"/>
      <c r="P22701" s="153"/>
      <c r="Q22701" s="153"/>
      <c r="R22701" s="153"/>
      <c r="S22701" s="152"/>
      <c r="T22701" s="154"/>
    </row>
    <row r="22702" spans="8:20" x14ac:dyDescent="0.25">
      <c r="H22702" s="155"/>
      <c r="I22702" s="152"/>
      <c r="J22702" s="152"/>
      <c r="K22702" s="156"/>
      <c r="L22702" s="156"/>
      <c r="M22702" s="157"/>
      <c r="N22702" s="158"/>
      <c r="O22702" s="153"/>
      <c r="P22702" s="153"/>
      <c r="Q22702" s="153"/>
      <c r="R22702" s="153"/>
      <c r="S22702" s="152"/>
      <c r="T22702" s="154"/>
    </row>
    <row r="22703" spans="8:20" x14ac:dyDescent="0.25">
      <c r="H22703" s="155"/>
      <c r="I22703" s="152"/>
      <c r="J22703" s="152"/>
      <c r="K22703" s="156"/>
      <c r="L22703" s="156"/>
      <c r="M22703" s="157"/>
      <c r="N22703" s="158"/>
      <c r="O22703" s="153"/>
      <c r="P22703" s="153"/>
      <c r="Q22703" s="153"/>
      <c r="R22703" s="153"/>
      <c r="S22703" s="152"/>
      <c r="T22703" s="154"/>
    </row>
    <row r="22704" spans="8:20" x14ac:dyDescent="0.25">
      <c r="H22704" s="155"/>
      <c r="I22704" s="152"/>
      <c r="J22704" s="152"/>
      <c r="K22704" s="156"/>
      <c r="L22704" s="156"/>
      <c r="M22704" s="157"/>
      <c r="N22704" s="158"/>
      <c r="O22704" s="153"/>
      <c r="P22704" s="153"/>
      <c r="Q22704" s="153"/>
      <c r="R22704" s="153"/>
      <c r="S22704" s="152"/>
      <c r="T22704" s="154"/>
    </row>
    <row r="22705" spans="8:20" x14ac:dyDescent="0.25">
      <c r="H22705" s="155"/>
      <c r="I22705" s="152"/>
      <c r="J22705" s="152"/>
      <c r="K22705" s="156"/>
      <c r="L22705" s="156"/>
      <c r="M22705" s="157"/>
      <c r="N22705" s="158"/>
      <c r="O22705" s="153"/>
      <c r="P22705" s="153"/>
      <c r="Q22705" s="153"/>
      <c r="R22705" s="153"/>
      <c r="S22705" s="152"/>
      <c r="T22705" s="154"/>
    </row>
    <row r="22706" spans="8:20" x14ac:dyDescent="0.25">
      <c r="H22706" s="155"/>
      <c r="I22706" s="152"/>
      <c r="J22706" s="152"/>
      <c r="K22706" s="156"/>
      <c r="L22706" s="156"/>
      <c r="M22706" s="157"/>
      <c r="N22706" s="158"/>
      <c r="O22706" s="153"/>
      <c r="P22706" s="153"/>
      <c r="Q22706" s="153"/>
      <c r="R22706" s="153"/>
      <c r="S22706" s="152"/>
      <c r="T22706" s="154"/>
    </row>
    <row r="22707" spans="8:20" x14ac:dyDescent="0.25">
      <c r="H22707" s="155"/>
      <c r="I22707" s="152"/>
      <c r="J22707" s="152"/>
      <c r="K22707" s="156"/>
      <c r="L22707" s="156"/>
      <c r="M22707" s="157"/>
      <c r="N22707" s="158"/>
      <c r="O22707" s="153"/>
      <c r="P22707" s="153"/>
      <c r="Q22707" s="153"/>
      <c r="R22707" s="153"/>
      <c r="S22707" s="152"/>
      <c r="T22707" s="154"/>
    </row>
    <row r="22708" spans="8:20" x14ac:dyDescent="0.25">
      <c r="H22708" s="155"/>
      <c r="I22708" s="152"/>
      <c r="J22708" s="152"/>
      <c r="K22708" s="156"/>
      <c r="L22708" s="156"/>
      <c r="M22708" s="157"/>
      <c r="N22708" s="158"/>
      <c r="O22708" s="153"/>
      <c r="P22708" s="153"/>
      <c r="Q22708" s="153"/>
      <c r="R22708" s="153"/>
      <c r="S22708" s="152"/>
      <c r="T22708" s="154"/>
    </row>
    <row r="22709" spans="8:20" x14ac:dyDescent="0.25">
      <c r="H22709" s="155"/>
      <c r="I22709" s="152"/>
      <c r="J22709" s="152"/>
      <c r="K22709" s="156"/>
      <c r="L22709" s="156"/>
      <c r="M22709" s="157"/>
      <c r="N22709" s="158"/>
      <c r="O22709" s="153"/>
      <c r="P22709" s="153"/>
      <c r="Q22709" s="153"/>
      <c r="R22709" s="153"/>
      <c r="S22709" s="152"/>
      <c r="T22709" s="154"/>
    </row>
    <row r="22710" spans="8:20" x14ac:dyDescent="0.25">
      <c r="H22710" s="155"/>
      <c r="I22710" s="152"/>
      <c r="J22710" s="152"/>
      <c r="K22710" s="156"/>
      <c r="L22710" s="156"/>
      <c r="M22710" s="157"/>
      <c r="N22710" s="158"/>
      <c r="O22710" s="153"/>
      <c r="P22710" s="153"/>
      <c r="Q22710" s="153"/>
      <c r="R22710" s="153"/>
      <c r="S22710" s="152"/>
      <c r="T22710" s="154"/>
    </row>
    <row r="22711" spans="8:20" x14ac:dyDescent="0.25">
      <c r="H22711" s="155"/>
      <c r="I22711" s="152"/>
      <c r="J22711" s="152"/>
      <c r="K22711" s="156"/>
      <c r="L22711" s="156"/>
      <c r="M22711" s="157"/>
      <c r="N22711" s="158"/>
      <c r="O22711" s="153"/>
      <c r="P22711" s="153"/>
      <c r="Q22711" s="153"/>
      <c r="R22711" s="153"/>
      <c r="S22711" s="152"/>
      <c r="T22711" s="154"/>
    </row>
    <row r="22712" spans="8:20" x14ac:dyDescent="0.25">
      <c r="H22712" s="155"/>
      <c r="I22712" s="152"/>
      <c r="J22712" s="152"/>
      <c r="K22712" s="156"/>
      <c r="L22712" s="156"/>
      <c r="M22712" s="157"/>
      <c r="N22712" s="158"/>
      <c r="O22712" s="153"/>
      <c r="P22712" s="153"/>
      <c r="Q22712" s="153"/>
      <c r="R22712" s="153"/>
      <c r="S22712" s="152"/>
      <c r="T22712" s="154"/>
    </row>
    <row r="22713" spans="8:20" x14ac:dyDescent="0.25">
      <c r="H22713" s="155"/>
      <c r="I22713" s="152"/>
      <c r="J22713" s="152"/>
      <c r="K22713" s="156"/>
      <c r="L22713" s="156"/>
      <c r="M22713" s="157"/>
      <c r="N22713" s="158"/>
      <c r="O22713" s="153"/>
      <c r="P22713" s="153"/>
      <c r="Q22713" s="153"/>
      <c r="R22713" s="153"/>
      <c r="S22713" s="152"/>
      <c r="T22713" s="154"/>
    </row>
    <row r="22714" spans="8:20" x14ac:dyDescent="0.25">
      <c r="H22714" s="155"/>
      <c r="I22714" s="152"/>
      <c r="J22714" s="152"/>
      <c r="K22714" s="156"/>
      <c r="L22714" s="156"/>
      <c r="M22714" s="157"/>
      <c r="N22714" s="158"/>
      <c r="O22714" s="153"/>
      <c r="P22714" s="153"/>
      <c r="Q22714" s="153"/>
      <c r="R22714" s="153"/>
      <c r="S22714" s="152"/>
      <c r="T22714" s="154"/>
    </row>
    <row r="22715" spans="8:20" x14ac:dyDescent="0.25">
      <c r="H22715" s="155"/>
      <c r="I22715" s="152"/>
      <c r="J22715" s="152"/>
      <c r="K22715" s="156"/>
      <c r="L22715" s="156"/>
      <c r="M22715" s="157"/>
      <c r="N22715" s="158"/>
      <c r="O22715" s="153"/>
      <c r="P22715" s="153"/>
      <c r="Q22715" s="153"/>
      <c r="R22715" s="153"/>
      <c r="S22715" s="152"/>
      <c r="T22715" s="154"/>
    </row>
    <row r="22716" spans="8:20" x14ac:dyDescent="0.25">
      <c r="H22716" s="155"/>
      <c r="I22716" s="152"/>
      <c r="J22716" s="152"/>
      <c r="K22716" s="156"/>
      <c r="L22716" s="156"/>
      <c r="M22716" s="157"/>
      <c r="N22716" s="158"/>
      <c r="O22716" s="153"/>
      <c r="P22716" s="153"/>
      <c r="Q22716" s="153"/>
      <c r="R22716" s="153"/>
      <c r="S22716" s="152"/>
      <c r="T22716" s="154"/>
    </row>
    <row r="22717" spans="8:20" x14ac:dyDescent="0.25">
      <c r="H22717" s="155"/>
      <c r="I22717" s="152"/>
      <c r="J22717" s="152"/>
      <c r="K22717" s="156"/>
      <c r="L22717" s="156"/>
      <c r="M22717" s="157"/>
      <c r="N22717" s="158"/>
      <c r="O22717" s="153"/>
      <c r="P22717" s="153"/>
      <c r="Q22717" s="153"/>
      <c r="R22717" s="153"/>
      <c r="S22717" s="152"/>
      <c r="T22717" s="154"/>
    </row>
    <row r="22718" spans="8:20" x14ac:dyDescent="0.25">
      <c r="H22718" s="155"/>
      <c r="I22718" s="152"/>
      <c r="J22718" s="152"/>
      <c r="K22718" s="156"/>
      <c r="L22718" s="156"/>
      <c r="M22718" s="157"/>
      <c r="N22718" s="158"/>
      <c r="O22718" s="153"/>
      <c r="P22718" s="153"/>
      <c r="Q22718" s="153"/>
      <c r="R22718" s="153"/>
      <c r="S22718" s="152"/>
      <c r="T22718" s="154"/>
    </row>
    <row r="22719" spans="8:20" x14ac:dyDescent="0.25">
      <c r="H22719" s="155"/>
      <c r="I22719" s="152"/>
      <c r="J22719" s="152"/>
      <c r="K22719" s="156"/>
      <c r="L22719" s="156"/>
      <c r="M22719" s="157"/>
      <c r="N22719" s="158"/>
      <c r="O22719" s="153"/>
      <c r="P22719" s="153"/>
      <c r="Q22719" s="153"/>
      <c r="R22719" s="153"/>
      <c r="S22719" s="152"/>
      <c r="T22719" s="154"/>
    </row>
    <row r="22720" spans="8:20" x14ac:dyDescent="0.25">
      <c r="H22720" s="155"/>
      <c r="I22720" s="152"/>
      <c r="J22720" s="152"/>
      <c r="K22720" s="156"/>
      <c r="L22720" s="156"/>
      <c r="M22720" s="157"/>
      <c r="N22720" s="158"/>
      <c r="O22720" s="153"/>
      <c r="P22720" s="153"/>
      <c r="Q22720" s="153"/>
      <c r="R22720" s="153"/>
      <c r="S22720" s="152"/>
      <c r="T22720" s="154"/>
    </row>
    <row r="22721" spans="8:20" x14ac:dyDescent="0.25">
      <c r="H22721" s="155"/>
      <c r="I22721" s="152"/>
      <c r="J22721" s="152"/>
      <c r="K22721" s="156"/>
      <c r="L22721" s="156"/>
      <c r="M22721" s="157"/>
      <c r="N22721" s="158"/>
      <c r="O22721" s="153"/>
      <c r="P22721" s="153"/>
      <c r="Q22721" s="153"/>
      <c r="R22721" s="153"/>
      <c r="S22721" s="152"/>
      <c r="T22721" s="154"/>
    </row>
    <row r="22722" spans="8:20" x14ac:dyDescent="0.25">
      <c r="H22722" s="155"/>
      <c r="I22722" s="152"/>
      <c r="J22722" s="152"/>
      <c r="K22722" s="156"/>
      <c r="L22722" s="156"/>
      <c r="M22722" s="157"/>
      <c r="N22722" s="158"/>
      <c r="O22722" s="153"/>
      <c r="P22722" s="153"/>
      <c r="Q22722" s="153"/>
      <c r="R22722" s="153"/>
      <c r="S22722" s="152"/>
      <c r="T22722" s="154"/>
    </row>
    <row r="22723" spans="8:20" x14ac:dyDescent="0.25">
      <c r="H22723" s="155"/>
      <c r="I22723" s="152"/>
      <c r="J22723" s="152"/>
      <c r="K22723" s="156"/>
      <c r="L22723" s="156"/>
      <c r="M22723" s="157"/>
      <c r="N22723" s="158"/>
      <c r="O22723" s="153"/>
      <c r="P22723" s="153"/>
      <c r="Q22723" s="153"/>
      <c r="R22723" s="153"/>
      <c r="S22723" s="152"/>
      <c r="T22723" s="154"/>
    </row>
    <row r="22724" spans="8:20" x14ac:dyDescent="0.25">
      <c r="H22724" s="155"/>
      <c r="I22724" s="152"/>
      <c r="J22724" s="152"/>
      <c r="K22724" s="156"/>
      <c r="L22724" s="156"/>
      <c r="M22724" s="157"/>
      <c r="N22724" s="158"/>
      <c r="O22724" s="153"/>
      <c r="P22724" s="153"/>
      <c r="Q22724" s="153"/>
      <c r="R22724" s="153"/>
      <c r="S22724" s="152"/>
      <c r="T22724" s="154"/>
    </row>
    <row r="22725" spans="8:20" x14ac:dyDescent="0.25">
      <c r="H22725" s="155"/>
      <c r="I22725" s="152"/>
      <c r="J22725" s="152"/>
      <c r="K22725" s="156"/>
      <c r="L22725" s="156"/>
      <c r="M22725" s="157"/>
      <c r="N22725" s="158"/>
      <c r="O22725" s="153"/>
      <c r="P22725" s="153"/>
      <c r="Q22725" s="153"/>
      <c r="R22725" s="153"/>
      <c r="S22725" s="152"/>
      <c r="T22725" s="154"/>
    </row>
    <row r="22726" spans="8:20" x14ac:dyDescent="0.25">
      <c r="H22726" s="155"/>
      <c r="I22726" s="152"/>
      <c r="J22726" s="152"/>
      <c r="K22726" s="156"/>
      <c r="L22726" s="156"/>
      <c r="M22726" s="157"/>
      <c r="N22726" s="158"/>
      <c r="O22726" s="153"/>
      <c r="P22726" s="153"/>
      <c r="Q22726" s="153"/>
      <c r="R22726" s="153"/>
      <c r="S22726" s="152"/>
      <c r="T22726" s="154"/>
    </row>
    <row r="22727" spans="8:20" x14ac:dyDescent="0.25">
      <c r="H22727" s="155"/>
      <c r="I22727" s="152"/>
      <c r="J22727" s="152"/>
      <c r="K22727" s="156"/>
      <c r="L22727" s="156"/>
      <c r="M22727" s="157"/>
      <c r="N22727" s="158"/>
      <c r="O22727" s="153"/>
      <c r="P22727" s="153"/>
      <c r="Q22727" s="153"/>
      <c r="R22727" s="153"/>
      <c r="S22727" s="152"/>
      <c r="T22727" s="154"/>
    </row>
    <row r="22728" spans="8:20" x14ac:dyDescent="0.25">
      <c r="H22728" s="155"/>
      <c r="I22728" s="152"/>
      <c r="J22728" s="152"/>
      <c r="K22728" s="156"/>
      <c r="L22728" s="156"/>
      <c r="M22728" s="157"/>
      <c r="N22728" s="158"/>
      <c r="O22728" s="153"/>
      <c r="P22728" s="153"/>
      <c r="Q22728" s="153"/>
      <c r="R22728" s="153"/>
      <c r="S22728" s="152"/>
      <c r="T22728" s="154"/>
    </row>
    <row r="22729" spans="8:20" x14ac:dyDescent="0.25">
      <c r="H22729" s="155"/>
      <c r="I22729" s="152"/>
      <c r="J22729" s="152"/>
      <c r="K22729" s="156"/>
      <c r="L22729" s="156"/>
      <c r="M22729" s="157"/>
      <c r="N22729" s="158"/>
      <c r="O22729" s="153"/>
      <c r="P22729" s="153"/>
      <c r="Q22729" s="153"/>
      <c r="R22729" s="153"/>
      <c r="S22729" s="152"/>
      <c r="T22729" s="154"/>
    </row>
    <row r="22730" spans="8:20" x14ac:dyDescent="0.25">
      <c r="H22730" s="155"/>
      <c r="I22730" s="152"/>
      <c r="J22730" s="152"/>
      <c r="K22730" s="156"/>
      <c r="L22730" s="156"/>
      <c r="M22730" s="157"/>
      <c r="N22730" s="158"/>
      <c r="O22730" s="153"/>
      <c r="P22730" s="153"/>
      <c r="Q22730" s="153"/>
      <c r="R22730" s="153"/>
      <c r="S22730" s="152"/>
      <c r="T22730" s="154"/>
    </row>
    <row r="22731" spans="8:20" x14ac:dyDescent="0.25">
      <c r="H22731" s="155"/>
      <c r="I22731" s="152"/>
      <c r="J22731" s="152"/>
      <c r="K22731" s="156"/>
      <c r="L22731" s="156"/>
      <c r="M22731" s="157"/>
      <c r="N22731" s="158"/>
      <c r="O22731" s="153"/>
      <c r="P22731" s="153"/>
      <c r="Q22731" s="153"/>
      <c r="R22731" s="153"/>
      <c r="S22731" s="152"/>
      <c r="T22731" s="154"/>
    </row>
    <row r="22732" spans="8:20" x14ac:dyDescent="0.25">
      <c r="H22732" s="155"/>
      <c r="I22732" s="152"/>
      <c r="J22732" s="152"/>
      <c r="K22732" s="156"/>
      <c r="L22732" s="156"/>
      <c r="M22732" s="157"/>
      <c r="N22732" s="158"/>
      <c r="O22732" s="153"/>
      <c r="P22732" s="153"/>
      <c r="Q22732" s="153"/>
      <c r="R22732" s="153"/>
      <c r="S22732" s="152"/>
      <c r="T22732" s="154"/>
    </row>
    <row r="22733" spans="8:20" x14ac:dyDescent="0.25">
      <c r="H22733" s="155"/>
      <c r="I22733" s="152"/>
      <c r="J22733" s="152"/>
      <c r="K22733" s="156"/>
      <c r="L22733" s="156"/>
      <c r="M22733" s="157"/>
      <c r="N22733" s="158"/>
      <c r="O22733" s="153"/>
      <c r="P22733" s="153"/>
      <c r="Q22733" s="153"/>
      <c r="R22733" s="153"/>
      <c r="S22733" s="152"/>
      <c r="T22733" s="154"/>
    </row>
    <row r="22734" spans="8:20" x14ac:dyDescent="0.25">
      <c r="H22734" s="155"/>
      <c r="I22734" s="152"/>
      <c r="J22734" s="152"/>
      <c r="K22734" s="156"/>
      <c r="L22734" s="156"/>
      <c r="M22734" s="157"/>
      <c r="N22734" s="158"/>
      <c r="O22734" s="153"/>
      <c r="P22734" s="153"/>
      <c r="Q22734" s="153"/>
      <c r="R22734" s="153"/>
      <c r="S22734" s="152"/>
      <c r="T22734" s="154"/>
    </row>
    <row r="22735" spans="8:20" x14ac:dyDescent="0.25">
      <c r="H22735" s="155"/>
      <c r="I22735" s="152"/>
      <c r="J22735" s="152"/>
      <c r="K22735" s="156"/>
      <c r="L22735" s="156"/>
      <c r="M22735" s="157"/>
      <c r="N22735" s="158"/>
      <c r="O22735" s="153"/>
      <c r="P22735" s="153"/>
      <c r="Q22735" s="153"/>
      <c r="R22735" s="153"/>
      <c r="S22735" s="152"/>
      <c r="T22735" s="154"/>
    </row>
    <row r="22736" spans="8:20" x14ac:dyDescent="0.25">
      <c r="H22736" s="155"/>
      <c r="I22736" s="152"/>
      <c r="J22736" s="152"/>
      <c r="K22736" s="156"/>
      <c r="L22736" s="156"/>
      <c r="M22736" s="157"/>
      <c r="N22736" s="158"/>
      <c r="O22736" s="153"/>
      <c r="P22736" s="153"/>
      <c r="Q22736" s="153"/>
      <c r="R22736" s="153"/>
      <c r="S22736" s="152"/>
      <c r="T22736" s="154"/>
    </row>
    <row r="22737" spans="8:20" x14ac:dyDescent="0.25">
      <c r="H22737" s="155"/>
      <c r="I22737" s="152"/>
      <c r="J22737" s="152"/>
      <c r="K22737" s="156"/>
      <c r="L22737" s="156"/>
      <c r="M22737" s="157"/>
      <c r="N22737" s="158"/>
      <c r="O22737" s="153"/>
      <c r="P22737" s="153"/>
      <c r="Q22737" s="153"/>
      <c r="R22737" s="153"/>
      <c r="S22737" s="152"/>
      <c r="T22737" s="154"/>
    </row>
    <row r="22738" spans="8:20" x14ac:dyDescent="0.25">
      <c r="H22738" s="155"/>
      <c r="I22738" s="152"/>
      <c r="J22738" s="152"/>
      <c r="K22738" s="156"/>
      <c r="L22738" s="156"/>
      <c r="M22738" s="157"/>
      <c r="N22738" s="158"/>
      <c r="O22738" s="153"/>
      <c r="P22738" s="153"/>
      <c r="Q22738" s="153"/>
      <c r="R22738" s="153"/>
      <c r="S22738" s="152"/>
      <c r="T22738" s="154"/>
    </row>
    <row r="22739" spans="8:20" x14ac:dyDescent="0.25">
      <c r="H22739" s="155"/>
      <c r="I22739" s="152"/>
      <c r="J22739" s="152"/>
      <c r="K22739" s="156"/>
      <c r="L22739" s="156"/>
      <c r="M22739" s="157"/>
      <c r="N22739" s="158"/>
      <c r="O22739" s="153"/>
      <c r="P22739" s="153"/>
      <c r="Q22739" s="153"/>
      <c r="R22739" s="153"/>
      <c r="S22739" s="152"/>
      <c r="T22739" s="154"/>
    </row>
    <row r="22740" spans="8:20" x14ac:dyDescent="0.25">
      <c r="H22740" s="155"/>
      <c r="I22740" s="152"/>
      <c r="J22740" s="152"/>
      <c r="K22740" s="156"/>
      <c r="L22740" s="156"/>
      <c r="M22740" s="157"/>
      <c r="N22740" s="158"/>
      <c r="O22740" s="153"/>
      <c r="P22740" s="153"/>
      <c r="Q22740" s="153"/>
      <c r="R22740" s="153"/>
      <c r="S22740" s="152"/>
      <c r="T22740" s="154"/>
    </row>
    <row r="22741" spans="8:20" x14ac:dyDescent="0.25">
      <c r="H22741" s="155"/>
      <c r="I22741" s="152"/>
      <c r="J22741" s="152"/>
      <c r="K22741" s="156"/>
      <c r="L22741" s="156"/>
      <c r="M22741" s="157"/>
      <c r="N22741" s="158"/>
      <c r="O22741" s="153"/>
      <c r="P22741" s="153"/>
      <c r="Q22741" s="153"/>
      <c r="R22741" s="153"/>
      <c r="S22741" s="152"/>
      <c r="T22741" s="154"/>
    </row>
    <row r="22742" spans="8:20" x14ac:dyDescent="0.25">
      <c r="H22742" s="155"/>
      <c r="I22742" s="152"/>
      <c r="J22742" s="152"/>
      <c r="K22742" s="156"/>
      <c r="L22742" s="156"/>
      <c r="M22742" s="157"/>
      <c r="N22742" s="158"/>
      <c r="O22742" s="153"/>
      <c r="P22742" s="153"/>
      <c r="Q22742" s="153"/>
      <c r="R22742" s="153"/>
      <c r="S22742" s="152"/>
      <c r="T22742" s="154"/>
    </row>
    <row r="22743" spans="8:20" x14ac:dyDescent="0.25">
      <c r="H22743" s="155"/>
      <c r="I22743" s="152"/>
      <c r="J22743" s="152"/>
      <c r="K22743" s="156"/>
      <c r="L22743" s="156"/>
      <c r="M22743" s="157"/>
      <c r="N22743" s="158"/>
      <c r="O22743" s="153"/>
      <c r="P22743" s="153"/>
      <c r="Q22743" s="153"/>
      <c r="R22743" s="153"/>
      <c r="S22743" s="152"/>
      <c r="T22743" s="154"/>
    </row>
    <row r="22744" spans="8:20" x14ac:dyDescent="0.25">
      <c r="H22744" s="155"/>
      <c r="I22744" s="152"/>
      <c r="J22744" s="152"/>
      <c r="K22744" s="156"/>
      <c r="L22744" s="156"/>
      <c r="M22744" s="157"/>
      <c r="N22744" s="158"/>
      <c r="O22744" s="153"/>
      <c r="P22744" s="153"/>
      <c r="Q22744" s="153"/>
      <c r="R22744" s="153"/>
      <c r="S22744" s="152"/>
      <c r="T22744" s="154"/>
    </row>
    <row r="22745" spans="8:20" x14ac:dyDescent="0.25">
      <c r="H22745" s="155"/>
      <c r="I22745" s="152"/>
      <c r="J22745" s="152"/>
      <c r="K22745" s="156"/>
      <c r="L22745" s="156"/>
      <c r="M22745" s="157"/>
      <c r="N22745" s="158"/>
      <c r="O22745" s="153"/>
      <c r="P22745" s="153"/>
      <c r="Q22745" s="153"/>
      <c r="R22745" s="153"/>
      <c r="S22745" s="152"/>
      <c r="T22745" s="154"/>
    </row>
    <row r="22746" spans="8:20" x14ac:dyDescent="0.25">
      <c r="H22746" s="155"/>
      <c r="I22746" s="152"/>
      <c r="J22746" s="152"/>
      <c r="K22746" s="156"/>
      <c r="L22746" s="156"/>
      <c r="M22746" s="157"/>
      <c r="N22746" s="158"/>
      <c r="O22746" s="153"/>
      <c r="P22746" s="153"/>
      <c r="Q22746" s="153"/>
      <c r="R22746" s="153"/>
      <c r="S22746" s="152"/>
      <c r="T22746" s="154"/>
    </row>
    <row r="22747" spans="8:20" x14ac:dyDescent="0.25">
      <c r="H22747" s="155"/>
      <c r="I22747" s="152"/>
      <c r="J22747" s="152"/>
      <c r="K22747" s="156"/>
      <c r="L22747" s="156"/>
      <c r="M22747" s="157"/>
      <c r="N22747" s="158"/>
      <c r="O22747" s="153"/>
      <c r="P22747" s="153"/>
      <c r="Q22747" s="153"/>
      <c r="R22747" s="153"/>
      <c r="S22747" s="152"/>
      <c r="T22747" s="154"/>
    </row>
    <row r="22748" spans="8:20" x14ac:dyDescent="0.25">
      <c r="H22748" s="155"/>
      <c r="I22748" s="152"/>
      <c r="J22748" s="152"/>
      <c r="K22748" s="156"/>
      <c r="L22748" s="156"/>
      <c r="M22748" s="157"/>
      <c r="N22748" s="158"/>
      <c r="O22748" s="153"/>
      <c r="P22748" s="153"/>
      <c r="Q22748" s="153"/>
      <c r="R22748" s="153"/>
      <c r="S22748" s="152"/>
      <c r="T22748" s="154"/>
    </row>
    <row r="22749" spans="8:20" x14ac:dyDescent="0.25">
      <c r="H22749" s="155"/>
      <c r="I22749" s="152"/>
      <c r="J22749" s="152"/>
      <c r="K22749" s="156"/>
      <c r="L22749" s="156"/>
      <c r="M22749" s="157"/>
      <c r="N22749" s="158"/>
      <c r="O22749" s="153"/>
      <c r="P22749" s="153"/>
      <c r="Q22749" s="153"/>
      <c r="R22749" s="153"/>
      <c r="S22749" s="152"/>
      <c r="T22749" s="154"/>
    </row>
    <row r="22750" spans="8:20" x14ac:dyDescent="0.25">
      <c r="H22750" s="155"/>
      <c r="I22750" s="152"/>
      <c r="J22750" s="152"/>
      <c r="K22750" s="156"/>
      <c r="L22750" s="156"/>
      <c r="M22750" s="157"/>
      <c r="N22750" s="158"/>
      <c r="O22750" s="153"/>
      <c r="P22750" s="153"/>
      <c r="Q22750" s="153"/>
      <c r="R22750" s="153"/>
      <c r="S22750" s="152"/>
      <c r="T22750" s="154"/>
    </row>
    <row r="22751" spans="8:20" x14ac:dyDescent="0.25">
      <c r="H22751" s="155"/>
      <c r="I22751" s="152"/>
      <c r="J22751" s="152"/>
      <c r="K22751" s="156"/>
      <c r="L22751" s="156"/>
      <c r="M22751" s="157"/>
      <c r="N22751" s="158"/>
      <c r="O22751" s="153"/>
      <c r="P22751" s="153"/>
      <c r="Q22751" s="153"/>
      <c r="R22751" s="153"/>
      <c r="S22751" s="152"/>
      <c r="T22751" s="154"/>
    </row>
    <row r="22752" spans="8:20" x14ac:dyDescent="0.25">
      <c r="H22752" s="155"/>
      <c r="I22752" s="152"/>
      <c r="J22752" s="152"/>
      <c r="K22752" s="156"/>
      <c r="L22752" s="156"/>
      <c r="M22752" s="157"/>
      <c r="N22752" s="158"/>
      <c r="O22752" s="153"/>
      <c r="P22752" s="153"/>
      <c r="Q22752" s="153"/>
      <c r="R22752" s="153"/>
      <c r="S22752" s="152"/>
      <c r="T22752" s="154"/>
    </row>
    <row r="22753" spans="8:20" x14ac:dyDescent="0.25">
      <c r="H22753" s="155"/>
      <c r="I22753" s="152"/>
      <c r="J22753" s="152"/>
      <c r="K22753" s="156"/>
      <c r="L22753" s="156"/>
      <c r="M22753" s="157"/>
      <c r="N22753" s="158"/>
      <c r="O22753" s="153"/>
      <c r="P22753" s="153"/>
      <c r="Q22753" s="153"/>
      <c r="R22753" s="153"/>
      <c r="S22753" s="152"/>
      <c r="T22753" s="154"/>
    </row>
    <row r="22754" spans="8:20" x14ac:dyDescent="0.25">
      <c r="H22754" s="155"/>
      <c r="I22754" s="152"/>
      <c r="J22754" s="152"/>
      <c r="K22754" s="156"/>
      <c r="L22754" s="156"/>
      <c r="M22754" s="157"/>
      <c r="N22754" s="158"/>
      <c r="O22754" s="153"/>
      <c r="P22754" s="153"/>
      <c r="Q22754" s="153"/>
      <c r="R22754" s="153"/>
      <c r="S22754" s="152"/>
      <c r="T22754" s="154"/>
    </row>
    <row r="22755" spans="8:20" x14ac:dyDescent="0.25">
      <c r="H22755" s="155"/>
      <c r="I22755" s="152"/>
      <c r="J22755" s="152"/>
      <c r="K22755" s="156"/>
      <c r="L22755" s="156"/>
      <c r="M22755" s="157"/>
      <c r="N22755" s="158"/>
      <c r="O22755" s="153"/>
      <c r="P22755" s="153"/>
      <c r="Q22755" s="153"/>
      <c r="R22755" s="153"/>
      <c r="S22755" s="152"/>
      <c r="T22755" s="154"/>
    </row>
    <row r="22756" spans="8:20" x14ac:dyDescent="0.25">
      <c r="H22756" s="155"/>
      <c r="I22756" s="152"/>
      <c r="J22756" s="152"/>
      <c r="K22756" s="156"/>
      <c r="L22756" s="156"/>
      <c r="M22756" s="157"/>
      <c r="N22756" s="158"/>
      <c r="O22756" s="153"/>
      <c r="P22756" s="153"/>
      <c r="Q22756" s="153"/>
      <c r="R22756" s="153"/>
      <c r="S22756" s="152"/>
      <c r="T22756" s="154"/>
    </row>
    <row r="22757" spans="8:20" x14ac:dyDescent="0.25">
      <c r="H22757" s="155"/>
      <c r="I22757" s="152"/>
      <c r="J22757" s="152"/>
      <c r="K22757" s="156"/>
      <c r="L22757" s="156"/>
      <c r="M22757" s="157"/>
      <c r="N22757" s="158"/>
      <c r="O22757" s="153"/>
      <c r="P22757" s="153"/>
      <c r="Q22757" s="153"/>
      <c r="R22757" s="153"/>
      <c r="S22757" s="152"/>
      <c r="T22757" s="154"/>
    </row>
    <row r="22758" spans="8:20" x14ac:dyDescent="0.25">
      <c r="H22758" s="155"/>
      <c r="I22758" s="152"/>
      <c r="J22758" s="152"/>
      <c r="K22758" s="156"/>
      <c r="L22758" s="156"/>
      <c r="M22758" s="157"/>
      <c r="N22758" s="158"/>
      <c r="O22758" s="153"/>
      <c r="P22758" s="153"/>
      <c r="Q22758" s="153"/>
      <c r="R22758" s="153"/>
      <c r="S22758" s="152"/>
      <c r="T22758" s="154"/>
    </row>
    <row r="22759" spans="8:20" x14ac:dyDescent="0.25">
      <c r="H22759" s="155"/>
      <c r="I22759" s="152"/>
      <c r="J22759" s="152"/>
      <c r="K22759" s="156"/>
      <c r="L22759" s="156"/>
      <c r="M22759" s="157"/>
      <c r="N22759" s="158"/>
      <c r="O22759" s="153"/>
      <c r="P22759" s="153"/>
      <c r="Q22759" s="153"/>
      <c r="R22759" s="153"/>
      <c r="S22759" s="152"/>
      <c r="T22759" s="154"/>
    </row>
    <row r="22760" spans="8:20" x14ac:dyDescent="0.25">
      <c r="H22760" s="155"/>
      <c r="I22760" s="152"/>
      <c r="J22760" s="152"/>
      <c r="K22760" s="156"/>
      <c r="L22760" s="156"/>
      <c r="M22760" s="157"/>
      <c r="N22760" s="158"/>
      <c r="O22760" s="153"/>
      <c r="P22760" s="153"/>
      <c r="Q22760" s="153"/>
      <c r="R22760" s="153"/>
      <c r="S22760" s="152"/>
      <c r="T22760" s="154"/>
    </row>
    <row r="22761" spans="8:20" x14ac:dyDescent="0.25">
      <c r="H22761" s="155"/>
      <c r="I22761" s="152"/>
      <c r="J22761" s="152"/>
      <c r="K22761" s="156"/>
      <c r="L22761" s="156"/>
      <c r="M22761" s="157"/>
      <c r="N22761" s="158"/>
      <c r="O22761" s="153"/>
      <c r="P22761" s="153"/>
      <c r="Q22761" s="153"/>
      <c r="R22761" s="153"/>
      <c r="S22761" s="152"/>
      <c r="T22761" s="154"/>
    </row>
    <row r="22762" spans="8:20" x14ac:dyDescent="0.25">
      <c r="H22762" s="155"/>
      <c r="I22762" s="152"/>
      <c r="J22762" s="152"/>
      <c r="K22762" s="156"/>
      <c r="L22762" s="156"/>
      <c r="M22762" s="157"/>
      <c r="N22762" s="158"/>
      <c r="O22762" s="153"/>
      <c r="P22762" s="153"/>
      <c r="Q22762" s="153"/>
      <c r="R22762" s="153"/>
      <c r="S22762" s="152"/>
      <c r="T22762" s="154"/>
    </row>
    <row r="22763" spans="8:20" x14ac:dyDescent="0.25">
      <c r="H22763" s="155"/>
      <c r="I22763" s="152"/>
      <c r="J22763" s="152"/>
      <c r="K22763" s="156"/>
      <c r="L22763" s="156"/>
      <c r="M22763" s="157"/>
      <c r="N22763" s="158"/>
      <c r="O22763" s="153"/>
      <c r="P22763" s="153"/>
      <c r="Q22763" s="153"/>
      <c r="R22763" s="153"/>
      <c r="S22763" s="152"/>
      <c r="T22763" s="154"/>
    </row>
    <row r="22764" spans="8:20" x14ac:dyDescent="0.25">
      <c r="H22764" s="155"/>
      <c r="I22764" s="152"/>
      <c r="J22764" s="152"/>
      <c r="K22764" s="156"/>
      <c r="L22764" s="156"/>
      <c r="M22764" s="157"/>
      <c r="N22764" s="158"/>
      <c r="O22764" s="153"/>
      <c r="P22764" s="153"/>
      <c r="Q22764" s="153"/>
      <c r="R22764" s="153"/>
      <c r="S22764" s="152"/>
      <c r="T22764" s="154"/>
    </row>
    <row r="22765" spans="8:20" x14ac:dyDescent="0.25">
      <c r="H22765" s="155"/>
      <c r="I22765" s="152"/>
      <c r="J22765" s="152"/>
      <c r="K22765" s="156"/>
      <c r="L22765" s="156"/>
      <c r="M22765" s="157"/>
      <c r="N22765" s="158"/>
      <c r="O22765" s="153"/>
      <c r="P22765" s="153"/>
      <c r="Q22765" s="153"/>
      <c r="R22765" s="153"/>
      <c r="S22765" s="152"/>
      <c r="T22765" s="154"/>
    </row>
    <row r="22766" spans="8:20" x14ac:dyDescent="0.25">
      <c r="H22766" s="155"/>
      <c r="I22766" s="152"/>
      <c r="J22766" s="152"/>
      <c r="K22766" s="156"/>
      <c r="L22766" s="156"/>
      <c r="M22766" s="157"/>
      <c r="N22766" s="158"/>
      <c r="O22766" s="153"/>
      <c r="P22766" s="153"/>
      <c r="Q22766" s="153"/>
      <c r="R22766" s="153"/>
      <c r="S22766" s="152"/>
      <c r="T22766" s="154"/>
    </row>
    <row r="22767" spans="8:20" x14ac:dyDescent="0.25">
      <c r="H22767" s="155"/>
      <c r="I22767" s="152"/>
      <c r="J22767" s="152"/>
      <c r="K22767" s="156"/>
      <c r="L22767" s="156"/>
      <c r="M22767" s="157"/>
      <c r="N22767" s="158"/>
      <c r="O22767" s="153"/>
      <c r="P22767" s="153"/>
      <c r="Q22767" s="153"/>
      <c r="R22767" s="153"/>
      <c r="S22767" s="152"/>
      <c r="T22767" s="154"/>
    </row>
    <row r="22768" spans="8:20" x14ac:dyDescent="0.25">
      <c r="H22768" s="155"/>
      <c r="I22768" s="152"/>
      <c r="J22768" s="152"/>
      <c r="K22768" s="156"/>
      <c r="L22768" s="156"/>
      <c r="M22768" s="157"/>
      <c r="N22768" s="158"/>
      <c r="O22768" s="153"/>
      <c r="P22768" s="153"/>
      <c r="Q22768" s="153"/>
      <c r="R22768" s="153"/>
      <c r="S22768" s="152"/>
      <c r="T22768" s="154"/>
    </row>
    <row r="22769" spans="8:20" x14ac:dyDescent="0.25">
      <c r="H22769" s="155"/>
      <c r="I22769" s="152"/>
      <c r="J22769" s="152"/>
      <c r="K22769" s="156"/>
      <c r="L22769" s="156"/>
      <c r="M22769" s="157"/>
      <c r="N22769" s="158"/>
      <c r="O22769" s="153"/>
      <c r="P22769" s="153"/>
      <c r="Q22769" s="153"/>
      <c r="R22769" s="153"/>
      <c r="S22769" s="152"/>
      <c r="T22769" s="154"/>
    </row>
    <row r="22770" spans="8:20" x14ac:dyDescent="0.25">
      <c r="H22770" s="155"/>
      <c r="I22770" s="152"/>
      <c r="J22770" s="152"/>
      <c r="K22770" s="156"/>
      <c r="L22770" s="156"/>
      <c r="M22770" s="157"/>
      <c r="N22770" s="158"/>
      <c r="O22770" s="153"/>
      <c r="P22770" s="153"/>
      <c r="Q22770" s="153"/>
      <c r="R22770" s="153"/>
      <c r="S22770" s="152"/>
      <c r="T22770" s="154"/>
    </row>
    <row r="22771" spans="8:20" x14ac:dyDescent="0.25">
      <c r="H22771" s="155"/>
      <c r="I22771" s="152"/>
      <c r="J22771" s="152"/>
      <c r="K22771" s="156"/>
      <c r="L22771" s="156"/>
      <c r="M22771" s="157"/>
      <c r="N22771" s="158"/>
      <c r="O22771" s="153"/>
      <c r="P22771" s="153"/>
      <c r="Q22771" s="153"/>
      <c r="R22771" s="153"/>
      <c r="S22771" s="152"/>
      <c r="T22771" s="154"/>
    </row>
    <row r="22772" spans="8:20" x14ac:dyDescent="0.25">
      <c r="H22772" s="155"/>
      <c r="I22772" s="152"/>
      <c r="J22772" s="152"/>
      <c r="K22772" s="156"/>
      <c r="L22772" s="156"/>
      <c r="M22772" s="157"/>
      <c r="N22772" s="158"/>
      <c r="O22772" s="153"/>
      <c r="P22772" s="153"/>
      <c r="Q22772" s="153"/>
      <c r="R22772" s="153"/>
      <c r="S22772" s="152"/>
      <c r="T22772" s="154"/>
    </row>
    <row r="22773" spans="8:20" x14ac:dyDescent="0.25">
      <c r="H22773" s="155"/>
      <c r="I22773" s="152"/>
      <c r="J22773" s="152"/>
      <c r="K22773" s="156"/>
      <c r="L22773" s="156"/>
      <c r="M22773" s="157"/>
      <c r="N22773" s="158"/>
      <c r="O22773" s="153"/>
      <c r="P22773" s="153"/>
      <c r="Q22773" s="153"/>
      <c r="R22773" s="153"/>
      <c r="S22773" s="152"/>
      <c r="T22773" s="154"/>
    </row>
    <row r="22774" spans="8:20" x14ac:dyDescent="0.25">
      <c r="H22774" s="155"/>
      <c r="I22774" s="152"/>
      <c r="J22774" s="152"/>
      <c r="K22774" s="156"/>
      <c r="L22774" s="156"/>
      <c r="M22774" s="157"/>
      <c r="N22774" s="158"/>
      <c r="O22774" s="153"/>
      <c r="P22774" s="153"/>
      <c r="Q22774" s="153"/>
      <c r="R22774" s="153"/>
      <c r="S22774" s="152"/>
      <c r="T22774" s="154"/>
    </row>
    <row r="22775" spans="8:20" x14ac:dyDescent="0.25">
      <c r="H22775" s="155"/>
      <c r="I22775" s="152"/>
      <c r="J22775" s="152"/>
      <c r="K22775" s="156"/>
      <c r="L22775" s="156"/>
      <c r="M22775" s="157"/>
      <c r="N22775" s="158"/>
      <c r="O22775" s="153"/>
      <c r="P22775" s="153"/>
      <c r="Q22775" s="153"/>
      <c r="R22775" s="153"/>
      <c r="S22775" s="152"/>
      <c r="T22775" s="154"/>
    </row>
    <row r="22776" spans="8:20" x14ac:dyDescent="0.25">
      <c r="H22776" s="155"/>
      <c r="I22776" s="152"/>
      <c r="J22776" s="152"/>
      <c r="K22776" s="156"/>
      <c r="L22776" s="156"/>
      <c r="M22776" s="157"/>
      <c r="N22776" s="158"/>
      <c r="O22776" s="153"/>
      <c r="P22776" s="153"/>
      <c r="Q22776" s="153"/>
      <c r="R22776" s="153"/>
      <c r="S22776" s="152"/>
      <c r="T22776" s="154"/>
    </row>
    <row r="22777" spans="8:20" x14ac:dyDescent="0.25">
      <c r="H22777" s="155"/>
      <c r="I22777" s="152"/>
      <c r="J22777" s="152"/>
      <c r="K22777" s="156"/>
      <c r="L22777" s="156"/>
      <c r="M22777" s="157"/>
      <c r="N22777" s="158"/>
      <c r="O22777" s="153"/>
      <c r="P22777" s="153"/>
      <c r="Q22777" s="153"/>
      <c r="R22777" s="153"/>
      <c r="S22777" s="152"/>
      <c r="T22777" s="154"/>
    </row>
    <row r="22778" spans="8:20" x14ac:dyDescent="0.25">
      <c r="H22778" s="155"/>
      <c r="I22778" s="152"/>
      <c r="J22778" s="152"/>
      <c r="K22778" s="156"/>
      <c r="L22778" s="156"/>
      <c r="M22778" s="157"/>
      <c r="N22778" s="158"/>
      <c r="O22778" s="153"/>
      <c r="P22778" s="153"/>
      <c r="Q22778" s="153"/>
      <c r="R22778" s="153"/>
      <c r="S22778" s="152"/>
      <c r="T22778" s="154"/>
    </row>
    <row r="22779" spans="8:20" x14ac:dyDescent="0.25">
      <c r="H22779" s="155"/>
      <c r="I22779" s="152"/>
      <c r="J22779" s="152"/>
      <c r="K22779" s="156"/>
      <c r="L22779" s="156"/>
      <c r="M22779" s="157"/>
      <c r="N22779" s="158"/>
      <c r="O22779" s="153"/>
      <c r="P22779" s="153"/>
      <c r="Q22779" s="153"/>
      <c r="R22779" s="153"/>
      <c r="S22779" s="152"/>
      <c r="T22779" s="154"/>
    </row>
    <row r="22780" spans="8:20" x14ac:dyDescent="0.25">
      <c r="H22780" s="155"/>
      <c r="I22780" s="152"/>
      <c r="J22780" s="152"/>
      <c r="K22780" s="156"/>
      <c r="L22780" s="156"/>
      <c r="M22780" s="157"/>
      <c r="N22780" s="158"/>
      <c r="O22780" s="153"/>
      <c r="P22780" s="153"/>
      <c r="Q22780" s="153"/>
      <c r="R22780" s="153"/>
      <c r="S22780" s="152"/>
      <c r="T22780" s="154"/>
    </row>
    <row r="22781" spans="8:20" x14ac:dyDescent="0.25">
      <c r="H22781" s="155"/>
      <c r="I22781" s="152"/>
      <c r="J22781" s="152"/>
      <c r="K22781" s="156"/>
      <c r="L22781" s="156"/>
      <c r="M22781" s="157"/>
      <c r="N22781" s="158"/>
      <c r="O22781" s="153"/>
      <c r="P22781" s="153"/>
      <c r="Q22781" s="153"/>
      <c r="R22781" s="153"/>
      <c r="S22781" s="152"/>
      <c r="T22781" s="154"/>
    </row>
    <row r="22782" spans="8:20" x14ac:dyDescent="0.25">
      <c r="H22782" s="155"/>
      <c r="I22782" s="152"/>
      <c r="J22782" s="152"/>
      <c r="K22782" s="156"/>
      <c r="L22782" s="156"/>
      <c r="M22782" s="157"/>
      <c r="N22782" s="158"/>
      <c r="O22782" s="153"/>
      <c r="P22782" s="153"/>
      <c r="Q22782" s="153"/>
      <c r="R22782" s="153"/>
      <c r="S22782" s="152"/>
      <c r="T22782" s="154"/>
    </row>
    <row r="22783" spans="8:20" x14ac:dyDescent="0.25">
      <c r="H22783" s="155"/>
      <c r="I22783" s="152"/>
      <c r="J22783" s="152"/>
      <c r="K22783" s="156"/>
      <c r="L22783" s="156"/>
      <c r="M22783" s="157"/>
      <c r="N22783" s="158"/>
      <c r="O22783" s="153"/>
      <c r="P22783" s="153"/>
      <c r="Q22783" s="153"/>
      <c r="R22783" s="153"/>
      <c r="S22783" s="152"/>
      <c r="T22783" s="154"/>
    </row>
    <row r="22784" spans="8:20" x14ac:dyDescent="0.25">
      <c r="H22784" s="155"/>
      <c r="I22784" s="152"/>
      <c r="J22784" s="152"/>
      <c r="K22784" s="156"/>
      <c r="L22784" s="156"/>
      <c r="M22784" s="157"/>
      <c r="N22784" s="158"/>
      <c r="O22784" s="153"/>
      <c r="P22784" s="153"/>
      <c r="Q22784" s="153"/>
      <c r="R22784" s="153"/>
      <c r="S22784" s="152"/>
      <c r="T22784" s="154"/>
    </row>
    <row r="22785" spans="8:20" x14ac:dyDescent="0.25">
      <c r="H22785" s="155"/>
      <c r="I22785" s="152"/>
      <c r="J22785" s="152"/>
      <c r="K22785" s="156"/>
      <c r="L22785" s="156"/>
      <c r="M22785" s="157"/>
      <c r="N22785" s="158"/>
      <c r="O22785" s="153"/>
      <c r="P22785" s="153"/>
      <c r="Q22785" s="153"/>
      <c r="R22785" s="153"/>
      <c r="S22785" s="152"/>
      <c r="T22785" s="154"/>
    </row>
    <row r="22786" spans="8:20" x14ac:dyDescent="0.25">
      <c r="H22786" s="155"/>
      <c r="I22786" s="152"/>
      <c r="J22786" s="152"/>
      <c r="K22786" s="156"/>
      <c r="L22786" s="156"/>
      <c r="M22786" s="157"/>
      <c r="N22786" s="158"/>
      <c r="O22786" s="153"/>
      <c r="P22786" s="153"/>
      <c r="Q22786" s="153"/>
      <c r="R22786" s="153"/>
      <c r="S22786" s="152"/>
      <c r="T22786" s="154"/>
    </row>
    <row r="22787" spans="8:20" x14ac:dyDescent="0.25">
      <c r="H22787" s="155"/>
      <c r="I22787" s="152"/>
      <c r="J22787" s="152"/>
      <c r="K22787" s="156"/>
      <c r="L22787" s="156"/>
      <c r="M22787" s="157"/>
      <c r="N22787" s="158"/>
      <c r="O22787" s="153"/>
      <c r="P22787" s="153"/>
      <c r="Q22787" s="153"/>
      <c r="R22787" s="153"/>
      <c r="S22787" s="152"/>
      <c r="T22787" s="154"/>
    </row>
    <row r="22788" spans="8:20" x14ac:dyDescent="0.25">
      <c r="H22788" s="155"/>
      <c r="I22788" s="152"/>
      <c r="J22788" s="152"/>
      <c r="K22788" s="156"/>
      <c r="L22788" s="156"/>
      <c r="M22788" s="157"/>
      <c r="N22788" s="158"/>
      <c r="O22788" s="153"/>
      <c r="P22788" s="153"/>
      <c r="Q22788" s="153"/>
      <c r="R22788" s="153"/>
      <c r="S22788" s="152"/>
      <c r="T22788" s="154"/>
    </row>
    <row r="22789" spans="8:20" x14ac:dyDescent="0.25">
      <c r="H22789" s="155"/>
      <c r="I22789" s="152"/>
      <c r="J22789" s="152"/>
      <c r="K22789" s="156"/>
      <c r="L22789" s="156"/>
      <c r="M22789" s="157"/>
      <c r="N22789" s="158"/>
      <c r="O22789" s="153"/>
      <c r="P22789" s="153"/>
      <c r="Q22789" s="153"/>
      <c r="R22789" s="153"/>
      <c r="S22789" s="152"/>
      <c r="T22789" s="154"/>
    </row>
    <row r="22790" spans="8:20" x14ac:dyDescent="0.25">
      <c r="H22790" s="155"/>
      <c r="I22790" s="152"/>
      <c r="J22790" s="152"/>
      <c r="K22790" s="156"/>
      <c r="L22790" s="156"/>
      <c r="M22790" s="157"/>
      <c r="N22790" s="158"/>
      <c r="O22790" s="153"/>
      <c r="P22790" s="153"/>
      <c r="Q22790" s="153"/>
      <c r="R22790" s="153"/>
      <c r="S22790" s="152"/>
      <c r="T22790" s="154"/>
    </row>
    <row r="22791" spans="8:20" x14ac:dyDescent="0.25">
      <c r="H22791" s="155"/>
      <c r="I22791" s="152"/>
      <c r="J22791" s="152"/>
      <c r="K22791" s="156"/>
      <c r="L22791" s="156"/>
      <c r="M22791" s="157"/>
      <c r="N22791" s="158"/>
      <c r="O22791" s="153"/>
      <c r="P22791" s="153"/>
      <c r="Q22791" s="153"/>
      <c r="R22791" s="153"/>
      <c r="S22791" s="152"/>
      <c r="T22791" s="154"/>
    </row>
    <row r="22792" spans="8:20" x14ac:dyDescent="0.25">
      <c r="H22792" s="155"/>
      <c r="I22792" s="152"/>
      <c r="J22792" s="152"/>
      <c r="K22792" s="156"/>
      <c r="L22792" s="156"/>
      <c r="M22792" s="157"/>
      <c r="N22792" s="158"/>
      <c r="O22792" s="153"/>
      <c r="P22792" s="153"/>
      <c r="Q22792" s="153"/>
      <c r="R22792" s="153"/>
      <c r="S22792" s="152"/>
      <c r="T22792" s="154"/>
    </row>
    <row r="22793" spans="8:20" x14ac:dyDescent="0.25">
      <c r="H22793" s="155"/>
      <c r="I22793" s="152"/>
      <c r="J22793" s="152"/>
      <c r="K22793" s="156"/>
      <c r="L22793" s="156"/>
      <c r="M22793" s="157"/>
      <c r="N22793" s="158"/>
      <c r="O22793" s="153"/>
      <c r="P22793" s="153"/>
      <c r="Q22793" s="153"/>
      <c r="R22793" s="153"/>
      <c r="S22793" s="152"/>
      <c r="T22793" s="154"/>
    </row>
    <row r="22794" spans="8:20" x14ac:dyDescent="0.25">
      <c r="H22794" s="155"/>
      <c r="I22794" s="152"/>
      <c r="J22794" s="152"/>
      <c r="K22794" s="156"/>
      <c r="L22794" s="156"/>
      <c r="M22794" s="157"/>
      <c r="N22794" s="158"/>
      <c r="O22794" s="153"/>
      <c r="P22794" s="153"/>
      <c r="Q22794" s="153"/>
      <c r="R22794" s="153"/>
      <c r="S22794" s="152"/>
      <c r="T22794" s="154"/>
    </row>
    <row r="22795" spans="8:20" x14ac:dyDescent="0.25">
      <c r="H22795" s="155"/>
      <c r="I22795" s="152"/>
      <c r="J22795" s="152"/>
      <c r="K22795" s="156"/>
      <c r="L22795" s="156"/>
      <c r="M22795" s="157"/>
      <c r="N22795" s="158"/>
      <c r="O22795" s="153"/>
      <c r="P22795" s="153"/>
      <c r="Q22795" s="153"/>
      <c r="R22795" s="153"/>
      <c r="S22795" s="152"/>
      <c r="T22795" s="154"/>
    </row>
    <row r="22796" spans="8:20" x14ac:dyDescent="0.25">
      <c r="H22796" s="155"/>
      <c r="I22796" s="152"/>
      <c r="J22796" s="152"/>
      <c r="K22796" s="156"/>
      <c r="L22796" s="156"/>
      <c r="M22796" s="157"/>
      <c r="N22796" s="158"/>
      <c r="O22796" s="153"/>
      <c r="P22796" s="153"/>
      <c r="Q22796" s="153"/>
      <c r="R22796" s="153"/>
      <c r="S22796" s="152"/>
      <c r="T22796" s="154"/>
    </row>
    <row r="22797" spans="8:20" x14ac:dyDescent="0.25">
      <c r="H22797" s="155"/>
      <c r="I22797" s="152"/>
      <c r="J22797" s="152"/>
      <c r="K22797" s="156"/>
      <c r="L22797" s="156"/>
      <c r="M22797" s="157"/>
      <c r="N22797" s="158"/>
      <c r="O22797" s="153"/>
      <c r="P22797" s="153"/>
      <c r="Q22797" s="153"/>
      <c r="R22797" s="153"/>
      <c r="S22797" s="152"/>
      <c r="T22797" s="154"/>
    </row>
    <row r="22798" spans="8:20" x14ac:dyDescent="0.25">
      <c r="H22798" s="155"/>
      <c r="I22798" s="152"/>
      <c r="J22798" s="152"/>
      <c r="K22798" s="156"/>
      <c r="L22798" s="156"/>
      <c r="M22798" s="157"/>
      <c r="N22798" s="158"/>
      <c r="O22798" s="153"/>
      <c r="P22798" s="153"/>
      <c r="Q22798" s="153"/>
      <c r="R22798" s="153"/>
      <c r="S22798" s="152"/>
      <c r="T22798" s="154"/>
    </row>
    <row r="22799" spans="8:20" x14ac:dyDescent="0.25">
      <c r="H22799" s="155"/>
      <c r="I22799" s="152"/>
      <c r="J22799" s="152"/>
      <c r="K22799" s="156"/>
      <c r="L22799" s="156"/>
      <c r="M22799" s="157"/>
      <c r="N22799" s="158"/>
      <c r="O22799" s="153"/>
      <c r="P22799" s="153"/>
      <c r="Q22799" s="153"/>
      <c r="R22799" s="153"/>
      <c r="S22799" s="152"/>
      <c r="T22799" s="154"/>
    </row>
    <row r="22800" spans="8:20" x14ac:dyDescent="0.25">
      <c r="H22800" s="155"/>
      <c r="I22800" s="152"/>
      <c r="J22800" s="152"/>
      <c r="K22800" s="156"/>
      <c r="L22800" s="156"/>
      <c r="M22800" s="157"/>
      <c r="N22800" s="158"/>
      <c r="O22800" s="153"/>
      <c r="P22800" s="153"/>
      <c r="Q22800" s="153"/>
      <c r="R22800" s="153"/>
      <c r="S22800" s="152"/>
      <c r="T22800" s="154"/>
    </row>
    <row r="22801" spans="8:20" x14ac:dyDescent="0.25">
      <c r="H22801" s="155"/>
      <c r="I22801" s="152"/>
      <c r="J22801" s="152"/>
      <c r="K22801" s="156"/>
      <c r="L22801" s="156"/>
      <c r="M22801" s="157"/>
      <c r="N22801" s="158"/>
      <c r="O22801" s="153"/>
      <c r="P22801" s="153"/>
      <c r="Q22801" s="153"/>
      <c r="R22801" s="153"/>
      <c r="S22801" s="152"/>
      <c r="T22801" s="154"/>
    </row>
    <row r="22802" spans="8:20" x14ac:dyDescent="0.25">
      <c r="H22802" s="155"/>
      <c r="I22802" s="152"/>
      <c r="J22802" s="152"/>
      <c r="K22802" s="156"/>
      <c r="L22802" s="156"/>
      <c r="M22802" s="157"/>
      <c r="N22802" s="158"/>
      <c r="O22802" s="153"/>
      <c r="P22802" s="153"/>
      <c r="Q22802" s="153"/>
      <c r="R22802" s="153"/>
      <c r="S22802" s="152"/>
      <c r="T22802" s="154"/>
    </row>
    <row r="22803" spans="8:20" x14ac:dyDescent="0.25">
      <c r="H22803" s="155"/>
      <c r="I22803" s="152"/>
      <c r="J22803" s="152"/>
      <c r="K22803" s="156"/>
      <c r="L22803" s="156"/>
      <c r="M22803" s="157"/>
      <c r="N22803" s="158"/>
      <c r="O22803" s="153"/>
      <c r="P22803" s="153"/>
      <c r="Q22803" s="153"/>
      <c r="R22803" s="153"/>
      <c r="S22803" s="152"/>
      <c r="T22803" s="154"/>
    </row>
    <row r="22804" spans="8:20" x14ac:dyDescent="0.25">
      <c r="H22804" s="155"/>
      <c r="I22804" s="152"/>
      <c r="J22804" s="152"/>
      <c r="K22804" s="156"/>
      <c r="L22804" s="156"/>
      <c r="M22804" s="157"/>
      <c r="N22804" s="158"/>
      <c r="O22804" s="153"/>
      <c r="P22804" s="153"/>
      <c r="Q22804" s="153"/>
      <c r="R22804" s="153"/>
      <c r="S22804" s="152"/>
      <c r="T22804" s="154"/>
    </row>
    <row r="22805" spans="8:20" x14ac:dyDescent="0.25">
      <c r="H22805" s="155"/>
      <c r="I22805" s="152"/>
      <c r="J22805" s="152"/>
      <c r="K22805" s="156"/>
      <c r="L22805" s="156"/>
      <c r="M22805" s="157"/>
      <c r="N22805" s="158"/>
      <c r="O22805" s="153"/>
      <c r="P22805" s="153"/>
      <c r="Q22805" s="153"/>
      <c r="R22805" s="153"/>
      <c r="S22805" s="152"/>
      <c r="T22805" s="154"/>
    </row>
    <row r="22806" spans="8:20" x14ac:dyDescent="0.25">
      <c r="H22806" s="155"/>
      <c r="I22806" s="152"/>
      <c r="J22806" s="152"/>
      <c r="K22806" s="156"/>
      <c r="L22806" s="156"/>
      <c r="M22806" s="157"/>
      <c r="N22806" s="158"/>
      <c r="O22806" s="153"/>
      <c r="P22806" s="153"/>
      <c r="Q22806" s="153"/>
      <c r="R22806" s="153"/>
      <c r="S22806" s="152"/>
      <c r="T22806" s="154"/>
    </row>
    <row r="22807" spans="8:20" x14ac:dyDescent="0.25">
      <c r="H22807" s="155"/>
      <c r="I22807" s="152"/>
      <c r="J22807" s="152"/>
      <c r="K22807" s="156"/>
      <c r="L22807" s="156"/>
      <c r="M22807" s="157"/>
      <c r="N22807" s="158"/>
      <c r="O22807" s="153"/>
      <c r="P22807" s="153"/>
      <c r="Q22807" s="153"/>
      <c r="R22807" s="153"/>
      <c r="S22807" s="152"/>
      <c r="T22807" s="154"/>
    </row>
    <row r="22808" spans="8:20" x14ac:dyDescent="0.25">
      <c r="H22808" s="155"/>
      <c r="I22808" s="152"/>
      <c r="J22808" s="152"/>
      <c r="K22808" s="156"/>
      <c r="L22808" s="156"/>
      <c r="M22808" s="157"/>
      <c r="N22808" s="158"/>
      <c r="O22808" s="153"/>
      <c r="P22808" s="153"/>
      <c r="Q22808" s="153"/>
      <c r="R22808" s="153"/>
      <c r="S22808" s="152"/>
      <c r="T22808" s="154"/>
    </row>
    <row r="22809" spans="8:20" x14ac:dyDescent="0.25">
      <c r="H22809" s="155"/>
      <c r="I22809" s="152"/>
      <c r="J22809" s="152"/>
      <c r="K22809" s="156"/>
      <c r="L22809" s="156"/>
      <c r="M22809" s="157"/>
      <c r="N22809" s="158"/>
      <c r="O22809" s="153"/>
      <c r="P22809" s="153"/>
      <c r="Q22809" s="153"/>
      <c r="R22809" s="153"/>
      <c r="S22809" s="152"/>
      <c r="T22809" s="154"/>
    </row>
    <row r="22810" spans="8:20" x14ac:dyDescent="0.25">
      <c r="H22810" s="155"/>
      <c r="I22810" s="152"/>
      <c r="J22810" s="152"/>
      <c r="K22810" s="156"/>
      <c r="L22810" s="156"/>
      <c r="M22810" s="157"/>
      <c r="N22810" s="158"/>
      <c r="O22810" s="153"/>
      <c r="P22810" s="153"/>
      <c r="Q22810" s="153"/>
      <c r="R22810" s="153"/>
      <c r="S22810" s="152"/>
      <c r="T22810" s="154"/>
    </row>
    <row r="22811" spans="8:20" x14ac:dyDescent="0.25">
      <c r="H22811" s="155"/>
      <c r="I22811" s="152"/>
      <c r="J22811" s="152"/>
      <c r="K22811" s="156"/>
      <c r="L22811" s="156"/>
      <c r="M22811" s="157"/>
      <c r="N22811" s="158"/>
      <c r="O22811" s="153"/>
      <c r="P22811" s="153"/>
      <c r="Q22811" s="153"/>
      <c r="R22811" s="153"/>
      <c r="S22811" s="152"/>
      <c r="T22811" s="154"/>
    </row>
    <row r="22812" spans="8:20" x14ac:dyDescent="0.25">
      <c r="H22812" s="155"/>
      <c r="I22812" s="152"/>
      <c r="J22812" s="152"/>
      <c r="K22812" s="156"/>
      <c r="L22812" s="156"/>
      <c r="M22812" s="157"/>
      <c r="N22812" s="158"/>
      <c r="O22812" s="153"/>
      <c r="P22812" s="153"/>
      <c r="Q22812" s="153"/>
      <c r="R22812" s="153"/>
      <c r="S22812" s="152"/>
      <c r="T22812" s="154"/>
    </row>
    <row r="22813" spans="8:20" x14ac:dyDescent="0.25">
      <c r="H22813" s="155"/>
      <c r="I22813" s="152"/>
      <c r="J22813" s="152"/>
      <c r="K22813" s="156"/>
      <c r="L22813" s="156"/>
      <c r="M22813" s="157"/>
      <c r="N22813" s="158"/>
      <c r="O22813" s="153"/>
      <c r="P22813" s="153"/>
      <c r="Q22813" s="153"/>
      <c r="R22813" s="153"/>
      <c r="S22813" s="152"/>
      <c r="T22813" s="154"/>
    </row>
    <row r="22814" spans="8:20" x14ac:dyDescent="0.25">
      <c r="H22814" s="155"/>
      <c r="I22814" s="152"/>
      <c r="J22814" s="152"/>
      <c r="K22814" s="156"/>
      <c r="L22814" s="156"/>
      <c r="M22814" s="157"/>
      <c r="N22814" s="158"/>
      <c r="O22814" s="153"/>
      <c r="P22814" s="153"/>
      <c r="Q22814" s="153"/>
      <c r="R22814" s="153"/>
      <c r="S22814" s="152"/>
      <c r="T22814" s="154"/>
    </row>
    <row r="22815" spans="8:20" x14ac:dyDescent="0.25">
      <c r="H22815" s="155"/>
      <c r="I22815" s="152"/>
      <c r="J22815" s="152"/>
      <c r="K22815" s="156"/>
      <c r="L22815" s="156"/>
      <c r="M22815" s="157"/>
      <c r="N22815" s="158"/>
      <c r="O22815" s="153"/>
      <c r="P22815" s="153"/>
      <c r="Q22815" s="153"/>
      <c r="R22815" s="153"/>
      <c r="S22815" s="152"/>
      <c r="T22815" s="154"/>
    </row>
    <row r="22816" spans="8:20" x14ac:dyDescent="0.25">
      <c r="H22816" s="155"/>
      <c r="I22816" s="152"/>
      <c r="J22816" s="152"/>
      <c r="K22816" s="156"/>
      <c r="L22816" s="156"/>
      <c r="M22816" s="157"/>
      <c r="N22816" s="158"/>
      <c r="O22816" s="153"/>
      <c r="P22816" s="153"/>
      <c r="Q22816" s="153"/>
      <c r="R22816" s="153"/>
      <c r="S22816" s="152"/>
      <c r="T22816" s="154"/>
    </row>
    <row r="22817" spans="8:20" x14ac:dyDescent="0.25">
      <c r="H22817" s="155"/>
      <c r="I22817" s="152"/>
      <c r="J22817" s="152"/>
      <c r="K22817" s="156"/>
      <c r="L22817" s="156"/>
      <c r="M22817" s="157"/>
      <c r="N22817" s="158"/>
      <c r="O22817" s="153"/>
      <c r="P22817" s="153"/>
      <c r="Q22817" s="153"/>
      <c r="R22817" s="153"/>
      <c r="S22817" s="152"/>
      <c r="T22817" s="154"/>
    </row>
    <row r="22818" spans="8:20" x14ac:dyDescent="0.25">
      <c r="H22818" s="155"/>
      <c r="I22818" s="152"/>
      <c r="J22818" s="152"/>
      <c r="K22818" s="156"/>
      <c r="L22818" s="156"/>
      <c r="M22818" s="157"/>
      <c r="N22818" s="158"/>
      <c r="O22818" s="153"/>
      <c r="P22818" s="153"/>
      <c r="Q22818" s="153"/>
      <c r="R22818" s="153"/>
      <c r="S22818" s="152"/>
      <c r="T22818" s="154"/>
    </row>
    <row r="22819" spans="8:20" x14ac:dyDescent="0.25">
      <c r="H22819" s="155"/>
      <c r="I22819" s="152"/>
      <c r="J22819" s="152"/>
      <c r="K22819" s="156"/>
      <c r="L22819" s="156"/>
      <c r="M22819" s="157"/>
      <c r="N22819" s="158"/>
      <c r="O22819" s="153"/>
      <c r="P22819" s="153"/>
      <c r="Q22819" s="153"/>
      <c r="R22819" s="153"/>
      <c r="S22819" s="152"/>
      <c r="T22819" s="154"/>
    </row>
    <row r="22820" spans="8:20" x14ac:dyDescent="0.25">
      <c r="H22820" s="155"/>
      <c r="I22820" s="152"/>
      <c r="J22820" s="152"/>
      <c r="K22820" s="156"/>
      <c r="L22820" s="156"/>
      <c r="M22820" s="157"/>
      <c r="N22820" s="158"/>
      <c r="O22820" s="153"/>
      <c r="P22820" s="153"/>
      <c r="Q22820" s="153"/>
      <c r="R22820" s="153"/>
      <c r="S22820" s="152"/>
      <c r="T22820" s="154"/>
    </row>
    <row r="22821" spans="8:20" x14ac:dyDescent="0.25">
      <c r="H22821" s="155"/>
      <c r="I22821" s="152"/>
      <c r="J22821" s="152"/>
      <c r="K22821" s="156"/>
      <c r="L22821" s="156"/>
      <c r="M22821" s="157"/>
      <c r="N22821" s="158"/>
      <c r="O22821" s="153"/>
      <c r="P22821" s="153"/>
      <c r="Q22821" s="153"/>
      <c r="R22821" s="153"/>
      <c r="S22821" s="152"/>
      <c r="T22821" s="154"/>
    </row>
    <row r="22822" spans="8:20" x14ac:dyDescent="0.25">
      <c r="H22822" s="155"/>
      <c r="I22822" s="152"/>
      <c r="J22822" s="152"/>
      <c r="K22822" s="156"/>
      <c r="L22822" s="156"/>
      <c r="M22822" s="157"/>
      <c r="N22822" s="158"/>
      <c r="O22822" s="153"/>
      <c r="P22822" s="153"/>
      <c r="Q22822" s="153"/>
      <c r="R22822" s="153"/>
      <c r="S22822" s="152"/>
      <c r="T22822" s="154"/>
    </row>
    <row r="22823" spans="8:20" x14ac:dyDescent="0.25">
      <c r="H22823" s="155"/>
      <c r="I22823" s="152"/>
      <c r="J22823" s="152"/>
      <c r="K22823" s="156"/>
      <c r="L22823" s="156"/>
      <c r="M22823" s="157"/>
      <c r="N22823" s="158"/>
      <c r="O22823" s="153"/>
      <c r="P22823" s="153"/>
      <c r="Q22823" s="153"/>
      <c r="R22823" s="153"/>
      <c r="S22823" s="152"/>
      <c r="T22823" s="154"/>
    </row>
    <row r="22824" spans="8:20" x14ac:dyDescent="0.25">
      <c r="H22824" s="155"/>
      <c r="I22824" s="152"/>
      <c r="J22824" s="152"/>
      <c r="K22824" s="156"/>
      <c r="L22824" s="156"/>
      <c r="M22824" s="157"/>
      <c r="N22824" s="158"/>
      <c r="O22824" s="153"/>
      <c r="P22824" s="153"/>
      <c r="Q22824" s="153"/>
      <c r="R22824" s="153"/>
      <c r="S22824" s="152"/>
      <c r="T22824" s="154"/>
    </row>
    <row r="22825" spans="8:20" x14ac:dyDescent="0.25">
      <c r="H22825" s="155"/>
      <c r="I22825" s="152"/>
      <c r="J22825" s="152"/>
      <c r="K22825" s="156"/>
      <c r="L22825" s="156"/>
      <c r="M22825" s="157"/>
      <c r="N22825" s="158"/>
      <c r="O22825" s="153"/>
      <c r="P22825" s="153"/>
      <c r="Q22825" s="153"/>
      <c r="R22825" s="153"/>
      <c r="S22825" s="152"/>
      <c r="T22825" s="154"/>
    </row>
    <row r="22826" spans="8:20" x14ac:dyDescent="0.25">
      <c r="H22826" s="155"/>
      <c r="I22826" s="152"/>
      <c r="J22826" s="152"/>
      <c r="K22826" s="156"/>
      <c r="L22826" s="156"/>
      <c r="M22826" s="157"/>
      <c r="N22826" s="158"/>
      <c r="O22826" s="153"/>
      <c r="P22826" s="153"/>
      <c r="Q22826" s="153"/>
      <c r="R22826" s="153"/>
      <c r="S22826" s="152"/>
      <c r="T22826" s="154"/>
    </row>
    <row r="22827" spans="8:20" x14ac:dyDescent="0.25">
      <c r="H22827" s="155"/>
      <c r="I22827" s="152"/>
      <c r="J22827" s="152"/>
      <c r="K22827" s="156"/>
      <c r="L22827" s="156"/>
      <c r="M22827" s="157"/>
      <c r="N22827" s="158"/>
      <c r="O22827" s="153"/>
      <c r="P22827" s="153"/>
      <c r="Q22827" s="153"/>
      <c r="R22827" s="153"/>
      <c r="S22827" s="152"/>
      <c r="T22827" s="154"/>
    </row>
    <row r="22828" spans="8:20" x14ac:dyDescent="0.25">
      <c r="H22828" s="155"/>
      <c r="I22828" s="152"/>
      <c r="J22828" s="152"/>
      <c r="K22828" s="156"/>
      <c r="L22828" s="156"/>
      <c r="M22828" s="157"/>
      <c r="N22828" s="158"/>
      <c r="O22828" s="153"/>
      <c r="P22828" s="153"/>
      <c r="Q22828" s="153"/>
      <c r="R22828" s="153"/>
      <c r="S22828" s="152"/>
      <c r="T22828" s="154"/>
    </row>
    <row r="22829" spans="8:20" x14ac:dyDescent="0.25">
      <c r="H22829" s="155"/>
      <c r="I22829" s="152"/>
      <c r="J22829" s="152"/>
      <c r="K22829" s="156"/>
      <c r="L22829" s="156"/>
      <c r="M22829" s="157"/>
      <c r="N22829" s="158"/>
      <c r="O22829" s="153"/>
      <c r="P22829" s="153"/>
      <c r="Q22829" s="153"/>
      <c r="R22829" s="153"/>
      <c r="S22829" s="152"/>
      <c r="T22829" s="154"/>
    </row>
    <row r="22830" spans="8:20" x14ac:dyDescent="0.25">
      <c r="H22830" s="155"/>
      <c r="I22830" s="152"/>
      <c r="J22830" s="152"/>
      <c r="K22830" s="156"/>
      <c r="L22830" s="156"/>
      <c r="M22830" s="157"/>
      <c r="N22830" s="158"/>
      <c r="O22830" s="153"/>
      <c r="P22830" s="153"/>
      <c r="Q22830" s="153"/>
      <c r="R22830" s="153"/>
      <c r="S22830" s="152"/>
      <c r="T22830" s="154"/>
    </row>
    <row r="22831" spans="8:20" x14ac:dyDescent="0.25">
      <c r="H22831" s="155"/>
      <c r="I22831" s="152"/>
      <c r="J22831" s="152"/>
      <c r="K22831" s="156"/>
      <c r="L22831" s="156"/>
      <c r="M22831" s="157"/>
      <c r="N22831" s="158"/>
      <c r="O22831" s="153"/>
      <c r="P22831" s="153"/>
      <c r="Q22831" s="153"/>
      <c r="R22831" s="153"/>
      <c r="S22831" s="152"/>
      <c r="T22831" s="154"/>
    </row>
    <row r="22832" spans="8:20" x14ac:dyDescent="0.25">
      <c r="H22832" s="155"/>
      <c r="I22832" s="152"/>
      <c r="J22832" s="152"/>
      <c r="K22832" s="156"/>
      <c r="L22832" s="156"/>
      <c r="M22832" s="157"/>
      <c r="N22832" s="158"/>
      <c r="O22832" s="153"/>
      <c r="P22832" s="153"/>
      <c r="Q22832" s="153"/>
      <c r="R22832" s="153"/>
      <c r="S22832" s="152"/>
      <c r="T22832" s="154"/>
    </row>
    <row r="22833" spans="8:20" x14ac:dyDescent="0.25">
      <c r="H22833" s="155"/>
      <c r="I22833" s="152"/>
      <c r="J22833" s="152"/>
      <c r="K22833" s="156"/>
      <c r="L22833" s="156"/>
      <c r="M22833" s="157"/>
      <c r="N22833" s="158"/>
      <c r="O22833" s="153"/>
      <c r="P22833" s="153"/>
      <c r="Q22833" s="153"/>
      <c r="R22833" s="153"/>
      <c r="S22833" s="152"/>
      <c r="T22833" s="154"/>
    </row>
    <row r="22834" spans="8:20" x14ac:dyDescent="0.25">
      <c r="H22834" s="155"/>
      <c r="I22834" s="152"/>
      <c r="J22834" s="152"/>
      <c r="K22834" s="156"/>
      <c r="L22834" s="156"/>
      <c r="M22834" s="157"/>
      <c r="N22834" s="158"/>
      <c r="O22834" s="153"/>
      <c r="P22834" s="153"/>
      <c r="Q22834" s="153"/>
      <c r="R22834" s="153"/>
      <c r="S22834" s="152"/>
      <c r="T22834" s="154"/>
    </row>
    <row r="22835" spans="8:20" x14ac:dyDescent="0.25">
      <c r="H22835" s="155"/>
      <c r="I22835" s="152"/>
      <c r="J22835" s="152"/>
      <c r="K22835" s="156"/>
      <c r="L22835" s="156"/>
      <c r="M22835" s="157"/>
      <c r="N22835" s="158"/>
      <c r="O22835" s="153"/>
      <c r="P22835" s="153"/>
      <c r="Q22835" s="153"/>
      <c r="R22835" s="153"/>
      <c r="S22835" s="152"/>
      <c r="T22835" s="154"/>
    </row>
    <row r="22836" spans="8:20" x14ac:dyDescent="0.25">
      <c r="H22836" s="155"/>
      <c r="I22836" s="152"/>
      <c r="J22836" s="152"/>
      <c r="K22836" s="156"/>
      <c r="L22836" s="156"/>
      <c r="M22836" s="157"/>
      <c r="N22836" s="158"/>
      <c r="O22836" s="153"/>
      <c r="P22836" s="153"/>
      <c r="Q22836" s="153"/>
      <c r="R22836" s="153"/>
      <c r="S22836" s="152"/>
      <c r="T22836" s="154"/>
    </row>
    <row r="22837" spans="8:20" x14ac:dyDescent="0.25">
      <c r="H22837" s="155"/>
      <c r="I22837" s="152"/>
      <c r="J22837" s="152"/>
      <c r="K22837" s="156"/>
      <c r="L22837" s="156"/>
      <c r="M22837" s="157"/>
      <c r="N22837" s="158"/>
      <c r="O22837" s="153"/>
      <c r="P22837" s="153"/>
      <c r="Q22837" s="153"/>
      <c r="R22837" s="153"/>
      <c r="S22837" s="152"/>
      <c r="T22837" s="154"/>
    </row>
    <row r="22838" spans="8:20" x14ac:dyDescent="0.25">
      <c r="H22838" s="155"/>
      <c r="I22838" s="152"/>
      <c r="J22838" s="152"/>
      <c r="K22838" s="156"/>
      <c r="L22838" s="156"/>
      <c r="M22838" s="157"/>
      <c r="N22838" s="158"/>
      <c r="O22838" s="153"/>
      <c r="P22838" s="153"/>
      <c r="Q22838" s="153"/>
      <c r="R22838" s="153"/>
      <c r="S22838" s="152"/>
      <c r="T22838" s="154"/>
    </row>
    <row r="22839" spans="8:20" x14ac:dyDescent="0.25">
      <c r="H22839" s="155"/>
      <c r="I22839" s="152"/>
      <c r="J22839" s="152"/>
      <c r="K22839" s="156"/>
      <c r="L22839" s="156"/>
      <c r="M22839" s="157"/>
      <c r="N22839" s="158"/>
      <c r="O22839" s="153"/>
      <c r="P22839" s="153"/>
      <c r="Q22839" s="153"/>
      <c r="R22839" s="153"/>
      <c r="S22839" s="152"/>
      <c r="T22839" s="154"/>
    </row>
    <row r="22840" spans="8:20" x14ac:dyDescent="0.25">
      <c r="H22840" s="155"/>
      <c r="I22840" s="152"/>
      <c r="J22840" s="152"/>
      <c r="K22840" s="156"/>
      <c r="L22840" s="156"/>
      <c r="M22840" s="157"/>
      <c r="N22840" s="158"/>
      <c r="O22840" s="153"/>
      <c r="P22840" s="153"/>
      <c r="Q22840" s="153"/>
      <c r="R22840" s="153"/>
      <c r="S22840" s="152"/>
      <c r="T22840" s="154"/>
    </row>
    <row r="22841" spans="8:20" x14ac:dyDescent="0.25">
      <c r="H22841" s="155"/>
      <c r="I22841" s="152"/>
      <c r="J22841" s="152"/>
      <c r="K22841" s="156"/>
      <c r="L22841" s="156"/>
      <c r="M22841" s="157"/>
      <c r="N22841" s="158"/>
      <c r="O22841" s="153"/>
      <c r="P22841" s="153"/>
      <c r="Q22841" s="153"/>
      <c r="R22841" s="153"/>
      <c r="S22841" s="152"/>
      <c r="T22841" s="154"/>
    </row>
    <row r="22842" spans="8:20" x14ac:dyDescent="0.25">
      <c r="H22842" s="155"/>
      <c r="I22842" s="152"/>
      <c r="J22842" s="152"/>
      <c r="K22842" s="156"/>
      <c r="L22842" s="156"/>
      <c r="M22842" s="157"/>
      <c r="N22842" s="158"/>
      <c r="O22842" s="153"/>
      <c r="P22842" s="153"/>
      <c r="Q22842" s="153"/>
      <c r="R22842" s="153"/>
      <c r="S22842" s="152"/>
      <c r="T22842" s="154"/>
    </row>
    <row r="22843" spans="8:20" x14ac:dyDescent="0.25">
      <c r="H22843" s="155"/>
      <c r="I22843" s="152"/>
      <c r="J22843" s="152"/>
      <c r="K22843" s="156"/>
      <c r="L22843" s="156"/>
      <c r="M22843" s="157"/>
      <c r="N22843" s="158"/>
      <c r="O22843" s="153"/>
      <c r="P22843" s="153"/>
      <c r="Q22843" s="153"/>
      <c r="R22843" s="153"/>
      <c r="S22843" s="152"/>
      <c r="T22843" s="154"/>
    </row>
    <row r="22844" spans="8:20" x14ac:dyDescent="0.25">
      <c r="H22844" s="155"/>
      <c r="I22844" s="152"/>
      <c r="J22844" s="152"/>
      <c r="K22844" s="156"/>
      <c r="L22844" s="156"/>
      <c r="M22844" s="157"/>
      <c r="N22844" s="158"/>
      <c r="O22844" s="153"/>
      <c r="P22844" s="153"/>
      <c r="Q22844" s="153"/>
      <c r="R22844" s="153"/>
      <c r="S22844" s="152"/>
      <c r="T22844" s="154"/>
    </row>
    <row r="22845" spans="8:20" x14ac:dyDescent="0.25">
      <c r="H22845" s="155"/>
      <c r="I22845" s="152"/>
      <c r="J22845" s="152"/>
      <c r="K22845" s="156"/>
      <c r="L22845" s="156"/>
      <c r="M22845" s="157"/>
      <c r="N22845" s="158"/>
      <c r="O22845" s="153"/>
      <c r="P22845" s="153"/>
      <c r="Q22845" s="153"/>
      <c r="R22845" s="153"/>
      <c r="S22845" s="152"/>
      <c r="T22845" s="154"/>
    </row>
    <row r="22846" spans="8:20" x14ac:dyDescent="0.25">
      <c r="H22846" s="155"/>
      <c r="I22846" s="152"/>
      <c r="J22846" s="152"/>
      <c r="K22846" s="156"/>
      <c r="L22846" s="156"/>
      <c r="M22846" s="157"/>
      <c r="N22846" s="158"/>
      <c r="O22846" s="153"/>
      <c r="P22846" s="153"/>
      <c r="Q22846" s="153"/>
      <c r="R22846" s="153"/>
      <c r="S22846" s="152"/>
      <c r="T22846" s="154"/>
    </row>
    <row r="22847" spans="8:20" x14ac:dyDescent="0.25">
      <c r="H22847" s="155"/>
      <c r="I22847" s="152"/>
      <c r="J22847" s="152"/>
      <c r="K22847" s="156"/>
      <c r="L22847" s="156"/>
      <c r="M22847" s="157"/>
      <c r="N22847" s="158"/>
      <c r="O22847" s="153"/>
      <c r="P22847" s="153"/>
      <c r="Q22847" s="153"/>
      <c r="R22847" s="153"/>
      <c r="S22847" s="152"/>
      <c r="T22847" s="154"/>
    </row>
    <row r="22848" spans="8:20" x14ac:dyDescent="0.25">
      <c r="H22848" s="155"/>
      <c r="I22848" s="152"/>
      <c r="J22848" s="152"/>
      <c r="K22848" s="156"/>
      <c r="L22848" s="156"/>
      <c r="M22848" s="157"/>
      <c r="N22848" s="158"/>
      <c r="O22848" s="153"/>
      <c r="P22848" s="153"/>
      <c r="Q22848" s="153"/>
      <c r="R22848" s="153"/>
      <c r="S22848" s="152"/>
      <c r="T22848" s="154"/>
    </row>
    <row r="22849" spans="8:20" x14ac:dyDescent="0.25">
      <c r="H22849" s="155"/>
      <c r="I22849" s="152"/>
      <c r="J22849" s="152"/>
      <c r="K22849" s="156"/>
      <c r="L22849" s="156"/>
      <c r="M22849" s="157"/>
      <c r="N22849" s="158"/>
      <c r="O22849" s="153"/>
      <c r="P22849" s="153"/>
      <c r="Q22849" s="153"/>
      <c r="R22849" s="153"/>
      <c r="S22849" s="152"/>
      <c r="T22849" s="154"/>
    </row>
    <row r="22850" spans="8:20" x14ac:dyDescent="0.25">
      <c r="H22850" s="155"/>
      <c r="I22850" s="152"/>
      <c r="J22850" s="152"/>
      <c r="K22850" s="156"/>
      <c r="L22850" s="156"/>
      <c r="M22850" s="157"/>
      <c r="N22850" s="158"/>
      <c r="O22850" s="153"/>
      <c r="P22850" s="153"/>
      <c r="Q22850" s="153"/>
      <c r="R22850" s="153"/>
      <c r="S22850" s="152"/>
      <c r="T22850" s="154"/>
    </row>
    <row r="22851" spans="8:20" x14ac:dyDescent="0.25">
      <c r="H22851" s="155"/>
      <c r="I22851" s="152"/>
      <c r="J22851" s="152"/>
      <c r="K22851" s="156"/>
      <c r="L22851" s="156"/>
      <c r="M22851" s="157"/>
      <c r="N22851" s="158"/>
      <c r="O22851" s="153"/>
      <c r="P22851" s="153"/>
      <c r="Q22851" s="153"/>
      <c r="R22851" s="153"/>
      <c r="S22851" s="152"/>
      <c r="T22851" s="154"/>
    </row>
    <row r="22852" spans="8:20" x14ac:dyDescent="0.25">
      <c r="H22852" s="155"/>
      <c r="I22852" s="152"/>
      <c r="J22852" s="152"/>
      <c r="K22852" s="156"/>
      <c r="L22852" s="156"/>
      <c r="M22852" s="157"/>
      <c r="N22852" s="158"/>
      <c r="O22852" s="153"/>
      <c r="P22852" s="153"/>
      <c r="Q22852" s="153"/>
      <c r="R22852" s="153"/>
      <c r="S22852" s="152"/>
      <c r="T22852" s="154"/>
    </row>
    <row r="22853" spans="8:20" x14ac:dyDescent="0.25">
      <c r="H22853" s="155"/>
      <c r="I22853" s="152"/>
      <c r="J22853" s="152"/>
      <c r="K22853" s="156"/>
      <c r="L22853" s="156"/>
      <c r="M22853" s="157"/>
      <c r="N22853" s="158"/>
      <c r="O22853" s="153"/>
      <c r="P22853" s="153"/>
      <c r="Q22853" s="153"/>
      <c r="R22853" s="153"/>
      <c r="S22853" s="152"/>
      <c r="T22853" s="154"/>
    </row>
    <row r="22854" spans="8:20" x14ac:dyDescent="0.25">
      <c r="H22854" s="155"/>
      <c r="I22854" s="152"/>
      <c r="J22854" s="152"/>
      <c r="K22854" s="156"/>
      <c r="L22854" s="156"/>
      <c r="M22854" s="157"/>
      <c r="N22854" s="158"/>
      <c r="O22854" s="153"/>
      <c r="P22854" s="153"/>
      <c r="Q22854" s="153"/>
      <c r="R22854" s="153"/>
      <c r="S22854" s="152"/>
      <c r="T22854" s="154"/>
    </row>
    <row r="22855" spans="8:20" x14ac:dyDescent="0.25">
      <c r="H22855" s="155"/>
      <c r="I22855" s="152"/>
      <c r="J22855" s="152"/>
      <c r="K22855" s="156"/>
      <c r="L22855" s="156"/>
      <c r="M22855" s="157"/>
      <c r="N22855" s="158"/>
      <c r="O22855" s="153"/>
      <c r="P22855" s="153"/>
      <c r="Q22855" s="153"/>
      <c r="R22855" s="153"/>
      <c r="S22855" s="152"/>
      <c r="T22855" s="154"/>
    </row>
    <row r="22856" spans="8:20" x14ac:dyDescent="0.25">
      <c r="H22856" s="155"/>
      <c r="I22856" s="152"/>
      <c r="J22856" s="152"/>
      <c r="K22856" s="156"/>
      <c r="L22856" s="156"/>
      <c r="M22856" s="157"/>
      <c r="N22856" s="158"/>
      <c r="O22856" s="153"/>
      <c r="P22856" s="153"/>
      <c r="Q22856" s="153"/>
      <c r="R22856" s="153"/>
      <c r="S22856" s="152"/>
      <c r="T22856" s="154"/>
    </row>
    <row r="22857" spans="8:20" x14ac:dyDescent="0.25">
      <c r="H22857" s="155"/>
      <c r="I22857" s="152"/>
      <c r="J22857" s="152"/>
      <c r="K22857" s="156"/>
      <c r="L22857" s="156"/>
      <c r="M22857" s="157"/>
      <c r="N22857" s="158"/>
      <c r="O22857" s="153"/>
      <c r="P22857" s="153"/>
      <c r="Q22857" s="153"/>
      <c r="R22857" s="153"/>
      <c r="S22857" s="152"/>
      <c r="T22857" s="154"/>
    </row>
    <row r="22858" spans="8:20" x14ac:dyDescent="0.25">
      <c r="H22858" s="155"/>
      <c r="I22858" s="152"/>
      <c r="J22858" s="152"/>
      <c r="K22858" s="156"/>
      <c r="L22858" s="156"/>
      <c r="M22858" s="157"/>
      <c r="N22858" s="158"/>
      <c r="O22858" s="153"/>
      <c r="P22858" s="153"/>
      <c r="Q22858" s="153"/>
      <c r="R22858" s="153"/>
      <c r="S22858" s="152"/>
      <c r="T22858" s="154"/>
    </row>
    <row r="22859" spans="8:20" x14ac:dyDescent="0.25">
      <c r="H22859" s="155"/>
      <c r="I22859" s="152"/>
      <c r="J22859" s="152"/>
      <c r="K22859" s="156"/>
      <c r="L22859" s="156"/>
      <c r="M22859" s="157"/>
      <c r="N22859" s="158"/>
      <c r="O22859" s="153"/>
      <c r="P22859" s="153"/>
      <c r="Q22859" s="153"/>
      <c r="R22859" s="153"/>
      <c r="S22859" s="152"/>
      <c r="T22859" s="154"/>
    </row>
    <row r="22860" spans="8:20" x14ac:dyDescent="0.25">
      <c r="H22860" s="155"/>
      <c r="I22860" s="152"/>
      <c r="J22860" s="152"/>
      <c r="K22860" s="156"/>
      <c r="L22860" s="156"/>
      <c r="M22860" s="157"/>
      <c r="N22860" s="158"/>
      <c r="O22860" s="153"/>
      <c r="P22860" s="153"/>
      <c r="Q22860" s="153"/>
      <c r="R22860" s="153"/>
      <c r="S22860" s="152"/>
      <c r="T22860" s="154"/>
    </row>
    <row r="22861" spans="8:20" x14ac:dyDescent="0.25">
      <c r="H22861" s="155"/>
      <c r="I22861" s="152"/>
      <c r="J22861" s="152"/>
      <c r="K22861" s="156"/>
      <c r="L22861" s="156"/>
      <c r="M22861" s="157"/>
      <c r="N22861" s="158"/>
      <c r="O22861" s="153"/>
      <c r="P22861" s="153"/>
      <c r="Q22861" s="153"/>
      <c r="R22861" s="153"/>
      <c r="S22861" s="152"/>
      <c r="T22861" s="154"/>
    </row>
    <row r="22862" spans="8:20" x14ac:dyDescent="0.25">
      <c r="H22862" s="155"/>
      <c r="I22862" s="152"/>
      <c r="J22862" s="152"/>
      <c r="K22862" s="156"/>
      <c r="L22862" s="156"/>
      <c r="M22862" s="157"/>
      <c r="N22862" s="158"/>
      <c r="O22862" s="153"/>
      <c r="P22862" s="153"/>
      <c r="Q22862" s="153"/>
      <c r="R22862" s="153"/>
      <c r="S22862" s="152"/>
      <c r="T22862" s="154"/>
    </row>
    <row r="22863" spans="8:20" x14ac:dyDescent="0.25">
      <c r="H22863" s="155"/>
      <c r="I22863" s="152"/>
      <c r="J22863" s="152"/>
      <c r="K22863" s="156"/>
      <c r="L22863" s="156"/>
      <c r="M22863" s="157"/>
      <c r="N22863" s="158"/>
      <c r="O22863" s="153"/>
      <c r="P22863" s="153"/>
      <c r="Q22863" s="153"/>
      <c r="R22863" s="153"/>
      <c r="S22863" s="152"/>
      <c r="T22863" s="154"/>
    </row>
    <row r="22864" spans="8:20" x14ac:dyDescent="0.25">
      <c r="H22864" s="155"/>
      <c r="I22864" s="152"/>
      <c r="J22864" s="152"/>
      <c r="K22864" s="156"/>
      <c r="L22864" s="156"/>
      <c r="M22864" s="157"/>
      <c r="N22864" s="158"/>
      <c r="O22864" s="153"/>
      <c r="P22864" s="153"/>
      <c r="Q22864" s="153"/>
      <c r="R22864" s="153"/>
      <c r="S22864" s="152"/>
      <c r="T22864" s="154"/>
    </row>
    <row r="22865" spans="8:20" x14ac:dyDescent="0.25">
      <c r="H22865" s="155"/>
      <c r="I22865" s="152"/>
      <c r="J22865" s="152"/>
      <c r="K22865" s="156"/>
      <c r="L22865" s="156"/>
      <c r="M22865" s="157"/>
      <c r="N22865" s="158"/>
      <c r="O22865" s="153"/>
      <c r="P22865" s="153"/>
      <c r="Q22865" s="153"/>
      <c r="R22865" s="153"/>
      <c r="S22865" s="152"/>
      <c r="T22865" s="154"/>
    </row>
    <row r="22866" spans="8:20" x14ac:dyDescent="0.25">
      <c r="H22866" s="155"/>
      <c r="I22866" s="152"/>
      <c r="J22866" s="152"/>
      <c r="K22866" s="156"/>
      <c r="L22866" s="156"/>
      <c r="M22866" s="157"/>
      <c r="N22866" s="158"/>
      <c r="O22866" s="153"/>
      <c r="P22866" s="153"/>
      <c r="Q22866" s="153"/>
      <c r="R22866" s="153"/>
      <c r="S22866" s="152"/>
      <c r="T22866" s="154"/>
    </row>
    <row r="22867" spans="8:20" x14ac:dyDescent="0.25">
      <c r="H22867" s="155"/>
      <c r="I22867" s="152"/>
      <c r="J22867" s="152"/>
      <c r="K22867" s="156"/>
      <c r="L22867" s="156"/>
      <c r="M22867" s="157"/>
      <c r="N22867" s="158"/>
      <c r="O22867" s="153"/>
      <c r="P22867" s="153"/>
      <c r="Q22867" s="153"/>
      <c r="R22867" s="153"/>
      <c r="S22867" s="152"/>
      <c r="T22867" s="154"/>
    </row>
    <row r="22868" spans="8:20" x14ac:dyDescent="0.25">
      <c r="H22868" s="155"/>
      <c r="I22868" s="152"/>
      <c r="J22868" s="152"/>
      <c r="K22868" s="156"/>
      <c r="L22868" s="156"/>
      <c r="M22868" s="157"/>
      <c r="N22868" s="158"/>
      <c r="O22868" s="153"/>
      <c r="P22868" s="153"/>
      <c r="Q22868" s="153"/>
      <c r="R22868" s="153"/>
      <c r="S22868" s="152"/>
      <c r="T22868" s="154"/>
    </row>
    <row r="22869" spans="8:20" x14ac:dyDescent="0.25">
      <c r="H22869" s="155"/>
      <c r="I22869" s="152"/>
      <c r="J22869" s="152"/>
      <c r="K22869" s="156"/>
      <c r="L22869" s="156"/>
      <c r="M22869" s="157"/>
      <c r="N22869" s="158"/>
      <c r="O22869" s="153"/>
      <c r="P22869" s="153"/>
      <c r="Q22869" s="153"/>
      <c r="R22869" s="153"/>
      <c r="S22869" s="152"/>
      <c r="T22869" s="154"/>
    </row>
    <row r="22870" spans="8:20" x14ac:dyDescent="0.25">
      <c r="H22870" s="155"/>
      <c r="I22870" s="152"/>
      <c r="J22870" s="152"/>
      <c r="K22870" s="156"/>
      <c r="L22870" s="156"/>
      <c r="M22870" s="157"/>
      <c r="N22870" s="158"/>
      <c r="O22870" s="153"/>
      <c r="P22870" s="153"/>
      <c r="Q22870" s="153"/>
      <c r="R22870" s="153"/>
      <c r="S22870" s="152"/>
      <c r="T22870" s="154"/>
    </row>
    <row r="22871" spans="8:20" x14ac:dyDescent="0.25">
      <c r="H22871" s="155"/>
      <c r="I22871" s="152"/>
      <c r="J22871" s="152"/>
      <c r="K22871" s="156"/>
      <c r="L22871" s="156"/>
      <c r="M22871" s="157"/>
      <c r="N22871" s="158"/>
      <c r="O22871" s="153"/>
      <c r="P22871" s="153"/>
      <c r="Q22871" s="153"/>
      <c r="R22871" s="153"/>
      <c r="S22871" s="152"/>
      <c r="T22871" s="154"/>
    </row>
    <row r="22872" spans="8:20" x14ac:dyDescent="0.25">
      <c r="H22872" s="155"/>
      <c r="I22872" s="152"/>
      <c r="J22872" s="152"/>
      <c r="K22872" s="156"/>
      <c r="L22872" s="156"/>
      <c r="M22872" s="157"/>
      <c r="N22872" s="158"/>
      <c r="O22872" s="153"/>
      <c r="P22872" s="153"/>
      <c r="Q22872" s="153"/>
      <c r="R22872" s="153"/>
      <c r="S22872" s="152"/>
      <c r="T22872" s="154"/>
    </row>
    <row r="22873" spans="8:20" x14ac:dyDescent="0.25">
      <c r="H22873" s="155"/>
      <c r="I22873" s="152"/>
      <c r="J22873" s="152"/>
      <c r="K22873" s="156"/>
      <c r="L22873" s="156"/>
      <c r="M22873" s="157"/>
      <c r="N22873" s="158"/>
      <c r="O22873" s="153"/>
      <c r="P22873" s="153"/>
      <c r="Q22873" s="153"/>
      <c r="R22873" s="153"/>
      <c r="S22873" s="152"/>
      <c r="T22873" s="154"/>
    </row>
    <row r="22874" spans="8:20" x14ac:dyDescent="0.25">
      <c r="H22874" s="155"/>
      <c r="I22874" s="152"/>
      <c r="J22874" s="152"/>
      <c r="K22874" s="156"/>
      <c r="L22874" s="156"/>
      <c r="M22874" s="157"/>
      <c r="N22874" s="158"/>
      <c r="O22874" s="153"/>
      <c r="P22874" s="153"/>
      <c r="Q22874" s="153"/>
      <c r="R22874" s="153"/>
      <c r="S22874" s="152"/>
      <c r="T22874" s="154"/>
    </row>
    <row r="22875" spans="8:20" x14ac:dyDescent="0.25">
      <c r="H22875" s="155"/>
      <c r="I22875" s="152"/>
      <c r="J22875" s="152"/>
      <c r="K22875" s="156"/>
      <c r="L22875" s="156"/>
      <c r="M22875" s="157"/>
      <c r="N22875" s="158"/>
      <c r="O22875" s="153"/>
      <c r="P22875" s="153"/>
      <c r="Q22875" s="153"/>
      <c r="R22875" s="153"/>
      <c r="S22875" s="152"/>
      <c r="T22875" s="154"/>
    </row>
    <row r="22876" spans="8:20" x14ac:dyDescent="0.25">
      <c r="H22876" s="155"/>
      <c r="I22876" s="152"/>
      <c r="J22876" s="152"/>
      <c r="K22876" s="156"/>
      <c r="L22876" s="156"/>
      <c r="M22876" s="157"/>
      <c r="N22876" s="158"/>
      <c r="O22876" s="153"/>
      <c r="P22876" s="153"/>
      <c r="Q22876" s="153"/>
      <c r="R22876" s="153"/>
      <c r="S22876" s="152"/>
      <c r="T22876" s="154"/>
    </row>
    <row r="22877" spans="8:20" x14ac:dyDescent="0.25">
      <c r="H22877" s="155"/>
      <c r="I22877" s="152"/>
      <c r="J22877" s="152"/>
      <c r="K22877" s="156"/>
      <c r="L22877" s="156"/>
      <c r="M22877" s="157"/>
      <c r="N22877" s="158"/>
      <c r="O22877" s="153"/>
      <c r="P22877" s="153"/>
      <c r="Q22877" s="153"/>
      <c r="R22877" s="153"/>
      <c r="S22877" s="152"/>
      <c r="T22877" s="154"/>
    </row>
    <row r="22878" spans="8:20" x14ac:dyDescent="0.25">
      <c r="H22878" s="155"/>
      <c r="I22878" s="152"/>
      <c r="J22878" s="152"/>
      <c r="K22878" s="156"/>
      <c r="L22878" s="156"/>
      <c r="M22878" s="157"/>
      <c r="N22878" s="158"/>
      <c r="O22878" s="153"/>
      <c r="P22878" s="153"/>
      <c r="Q22878" s="153"/>
      <c r="R22878" s="153"/>
      <c r="S22878" s="152"/>
      <c r="T22878" s="154"/>
    </row>
    <row r="22879" spans="8:20" x14ac:dyDescent="0.25">
      <c r="H22879" s="155"/>
      <c r="I22879" s="152"/>
      <c r="J22879" s="152"/>
      <c r="K22879" s="156"/>
      <c r="L22879" s="156"/>
      <c r="M22879" s="157"/>
      <c r="N22879" s="158"/>
      <c r="O22879" s="153"/>
      <c r="P22879" s="153"/>
      <c r="Q22879" s="153"/>
      <c r="R22879" s="153"/>
      <c r="S22879" s="152"/>
      <c r="T22879" s="154"/>
    </row>
    <row r="22880" spans="8:20" x14ac:dyDescent="0.25">
      <c r="H22880" s="155"/>
      <c r="I22880" s="152"/>
      <c r="J22880" s="152"/>
      <c r="K22880" s="156"/>
      <c r="L22880" s="156"/>
      <c r="M22880" s="157"/>
      <c r="N22880" s="158"/>
      <c r="O22880" s="153"/>
      <c r="P22880" s="153"/>
      <c r="Q22880" s="153"/>
      <c r="R22880" s="153"/>
      <c r="S22880" s="152"/>
      <c r="T22880" s="154"/>
    </row>
    <row r="22881" spans="8:20" x14ac:dyDescent="0.25">
      <c r="H22881" s="155"/>
      <c r="I22881" s="152"/>
      <c r="J22881" s="152"/>
      <c r="K22881" s="156"/>
      <c r="L22881" s="156"/>
      <c r="M22881" s="157"/>
      <c r="N22881" s="158"/>
      <c r="O22881" s="153"/>
      <c r="P22881" s="153"/>
      <c r="Q22881" s="153"/>
      <c r="R22881" s="153"/>
      <c r="S22881" s="152"/>
      <c r="T22881" s="154"/>
    </row>
    <row r="22882" spans="8:20" x14ac:dyDescent="0.25">
      <c r="H22882" s="155"/>
      <c r="I22882" s="152"/>
      <c r="J22882" s="152"/>
      <c r="K22882" s="156"/>
      <c r="L22882" s="156"/>
      <c r="M22882" s="157"/>
      <c r="N22882" s="158"/>
      <c r="O22882" s="153"/>
      <c r="P22882" s="153"/>
      <c r="Q22882" s="153"/>
      <c r="R22882" s="153"/>
      <c r="S22882" s="152"/>
      <c r="T22882" s="154"/>
    </row>
    <row r="22883" spans="8:20" x14ac:dyDescent="0.25">
      <c r="H22883" s="155"/>
      <c r="I22883" s="152"/>
      <c r="J22883" s="152"/>
      <c r="K22883" s="156"/>
      <c r="L22883" s="156"/>
      <c r="M22883" s="157"/>
      <c r="N22883" s="158"/>
      <c r="O22883" s="153"/>
      <c r="P22883" s="153"/>
      <c r="Q22883" s="153"/>
      <c r="R22883" s="153"/>
      <c r="S22883" s="152"/>
      <c r="T22883" s="154"/>
    </row>
    <row r="22884" spans="8:20" x14ac:dyDescent="0.25">
      <c r="H22884" s="155"/>
      <c r="I22884" s="152"/>
      <c r="J22884" s="152"/>
      <c r="K22884" s="156"/>
      <c r="L22884" s="156"/>
      <c r="M22884" s="157"/>
      <c r="N22884" s="158"/>
      <c r="O22884" s="153"/>
      <c r="P22884" s="153"/>
      <c r="Q22884" s="153"/>
      <c r="R22884" s="153"/>
      <c r="S22884" s="152"/>
      <c r="T22884" s="154"/>
    </row>
    <row r="22885" spans="8:20" x14ac:dyDescent="0.25">
      <c r="H22885" s="155"/>
      <c r="I22885" s="152"/>
      <c r="J22885" s="152"/>
      <c r="K22885" s="156"/>
      <c r="L22885" s="156"/>
      <c r="M22885" s="157"/>
      <c r="N22885" s="158"/>
      <c r="O22885" s="153"/>
      <c r="P22885" s="153"/>
      <c r="Q22885" s="153"/>
      <c r="R22885" s="153"/>
      <c r="S22885" s="152"/>
      <c r="T22885" s="154"/>
    </row>
    <row r="22886" spans="8:20" x14ac:dyDescent="0.25">
      <c r="H22886" s="155"/>
      <c r="I22886" s="152"/>
      <c r="J22886" s="152"/>
      <c r="K22886" s="156"/>
      <c r="L22886" s="156"/>
      <c r="M22886" s="157"/>
      <c r="N22886" s="158"/>
      <c r="O22886" s="153"/>
      <c r="P22886" s="153"/>
      <c r="Q22886" s="153"/>
      <c r="R22886" s="153"/>
      <c r="S22886" s="152"/>
      <c r="T22886" s="154"/>
    </row>
    <row r="22887" spans="8:20" x14ac:dyDescent="0.25">
      <c r="H22887" s="155"/>
      <c r="I22887" s="152"/>
      <c r="J22887" s="152"/>
      <c r="K22887" s="156"/>
      <c r="L22887" s="156"/>
      <c r="M22887" s="157"/>
      <c r="N22887" s="158"/>
      <c r="O22887" s="153"/>
      <c r="P22887" s="153"/>
      <c r="Q22887" s="153"/>
      <c r="R22887" s="153"/>
      <c r="S22887" s="152"/>
      <c r="T22887" s="154"/>
    </row>
    <row r="22888" spans="8:20" x14ac:dyDescent="0.25">
      <c r="H22888" s="155"/>
      <c r="I22888" s="152"/>
      <c r="J22888" s="152"/>
      <c r="K22888" s="156"/>
      <c r="L22888" s="156"/>
      <c r="M22888" s="157"/>
      <c r="N22888" s="158"/>
      <c r="O22888" s="153"/>
      <c r="P22888" s="153"/>
      <c r="Q22888" s="153"/>
      <c r="R22888" s="153"/>
      <c r="S22888" s="152"/>
      <c r="T22888" s="154"/>
    </row>
    <row r="22889" spans="8:20" x14ac:dyDescent="0.25">
      <c r="H22889" s="155"/>
      <c r="I22889" s="152"/>
      <c r="J22889" s="152"/>
      <c r="K22889" s="156"/>
      <c r="L22889" s="156"/>
      <c r="M22889" s="157"/>
      <c r="N22889" s="158"/>
      <c r="O22889" s="153"/>
      <c r="P22889" s="153"/>
      <c r="Q22889" s="153"/>
      <c r="R22889" s="153"/>
      <c r="S22889" s="152"/>
      <c r="T22889" s="154"/>
    </row>
    <row r="22890" spans="8:20" x14ac:dyDescent="0.25">
      <c r="H22890" s="155"/>
      <c r="I22890" s="152"/>
      <c r="J22890" s="152"/>
      <c r="K22890" s="156"/>
      <c r="L22890" s="156"/>
      <c r="M22890" s="157"/>
      <c r="N22890" s="158"/>
      <c r="O22890" s="153"/>
      <c r="P22890" s="153"/>
      <c r="Q22890" s="153"/>
      <c r="R22890" s="153"/>
      <c r="S22890" s="152"/>
      <c r="T22890" s="154"/>
    </row>
    <row r="22891" spans="8:20" x14ac:dyDescent="0.25">
      <c r="H22891" s="155"/>
      <c r="I22891" s="152"/>
      <c r="J22891" s="152"/>
      <c r="K22891" s="156"/>
      <c r="L22891" s="156"/>
      <c r="M22891" s="157"/>
      <c r="N22891" s="158"/>
      <c r="O22891" s="153"/>
      <c r="P22891" s="153"/>
      <c r="Q22891" s="153"/>
      <c r="R22891" s="153"/>
      <c r="S22891" s="152"/>
      <c r="T22891" s="154"/>
    </row>
    <row r="22892" spans="8:20" x14ac:dyDescent="0.25">
      <c r="H22892" s="155"/>
      <c r="I22892" s="152"/>
      <c r="J22892" s="152"/>
      <c r="K22892" s="156"/>
      <c r="L22892" s="156"/>
      <c r="M22892" s="157"/>
      <c r="N22892" s="158"/>
      <c r="O22892" s="153"/>
      <c r="P22892" s="153"/>
      <c r="Q22892" s="153"/>
      <c r="R22892" s="153"/>
      <c r="S22892" s="152"/>
      <c r="T22892" s="154"/>
    </row>
    <row r="22893" spans="8:20" x14ac:dyDescent="0.25">
      <c r="H22893" s="155"/>
      <c r="I22893" s="152"/>
      <c r="J22893" s="152"/>
      <c r="K22893" s="156"/>
      <c r="L22893" s="156"/>
      <c r="M22893" s="157"/>
      <c r="N22893" s="158"/>
      <c r="O22893" s="153"/>
      <c r="P22893" s="153"/>
      <c r="Q22893" s="153"/>
      <c r="R22893" s="153"/>
      <c r="S22893" s="152"/>
      <c r="T22893" s="154"/>
    </row>
    <row r="22894" spans="8:20" x14ac:dyDescent="0.25">
      <c r="H22894" s="155"/>
      <c r="I22894" s="152"/>
      <c r="J22894" s="152"/>
      <c r="K22894" s="156"/>
      <c r="L22894" s="156"/>
      <c r="M22894" s="157"/>
      <c r="N22894" s="158"/>
      <c r="O22894" s="153"/>
      <c r="P22894" s="153"/>
      <c r="Q22894" s="153"/>
      <c r="R22894" s="153"/>
      <c r="S22894" s="152"/>
      <c r="T22894" s="154"/>
    </row>
    <row r="22895" spans="8:20" x14ac:dyDescent="0.25">
      <c r="H22895" s="155"/>
      <c r="I22895" s="152"/>
      <c r="J22895" s="152"/>
      <c r="K22895" s="156"/>
      <c r="L22895" s="156"/>
      <c r="M22895" s="157"/>
      <c r="N22895" s="158"/>
      <c r="O22895" s="153"/>
      <c r="P22895" s="153"/>
      <c r="Q22895" s="153"/>
      <c r="R22895" s="153"/>
      <c r="S22895" s="152"/>
      <c r="T22895" s="154"/>
    </row>
    <row r="22896" spans="8:20" x14ac:dyDescent="0.25">
      <c r="H22896" s="155"/>
      <c r="I22896" s="152"/>
      <c r="J22896" s="152"/>
      <c r="K22896" s="156"/>
      <c r="L22896" s="156"/>
      <c r="M22896" s="157"/>
      <c r="N22896" s="158"/>
      <c r="O22896" s="153"/>
      <c r="P22896" s="153"/>
      <c r="Q22896" s="153"/>
      <c r="R22896" s="153"/>
      <c r="S22896" s="152"/>
      <c r="T22896" s="154"/>
    </row>
    <row r="22897" spans="8:20" x14ac:dyDescent="0.25">
      <c r="H22897" s="155"/>
      <c r="I22897" s="152"/>
      <c r="J22897" s="152"/>
      <c r="K22897" s="156"/>
      <c r="L22897" s="156"/>
      <c r="M22897" s="157"/>
      <c r="N22897" s="158"/>
      <c r="O22897" s="153"/>
      <c r="P22897" s="153"/>
      <c r="Q22897" s="153"/>
      <c r="R22897" s="153"/>
      <c r="S22897" s="152"/>
      <c r="T22897" s="154"/>
    </row>
    <row r="22898" spans="8:20" x14ac:dyDescent="0.25">
      <c r="H22898" s="155"/>
      <c r="I22898" s="152"/>
      <c r="J22898" s="152"/>
      <c r="K22898" s="156"/>
      <c r="L22898" s="156"/>
      <c r="M22898" s="157"/>
      <c r="N22898" s="158"/>
      <c r="O22898" s="153"/>
      <c r="P22898" s="153"/>
      <c r="Q22898" s="153"/>
      <c r="R22898" s="153"/>
      <c r="S22898" s="152"/>
      <c r="T22898" s="154"/>
    </row>
    <row r="22899" spans="8:20" x14ac:dyDescent="0.25">
      <c r="H22899" s="155"/>
      <c r="I22899" s="152"/>
      <c r="J22899" s="152"/>
      <c r="K22899" s="156"/>
      <c r="L22899" s="156"/>
      <c r="M22899" s="157"/>
      <c r="N22899" s="158"/>
      <c r="O22899" s="153"/>
      <c r="P22899" s="153"/>
      <c r="Q22899" s="153"/>
      <c r="R22899" s="153"/>
      <c r="S22899" s="152"/>
      <c r="T22899" s="154"/>
    </row>
    <row r="22900" spans="8:20" x14ac:dyDescent="0.25">
      <c r="H22900" s="155"/>
      <c r="I22900" s="152"/>
      <c r="J22900" s="152"/>
      <c r="K22900" s="156"/>
      <c r="L22900" s="156"/>
      <c r="M22900" s="157"/>
      <c r="N22900" s="158"/>
      <c r="O22900" s="153"/>
      <c r="P22900" s="153"/>
      <c r="Q22900" s="153"/>
      <c r="R22900" s="153"/>
      <c r="S22900" s="152"/>
      <c r="T22900" s="154"/>
    </row>
    <row r="22901" spans="8:20" x14ac:dyDescent="0.25">
      <c r="H22901" s="155"/>
      <c r="I22901" s="152"/>
      <c r="J22901" s="152"/>
      <c r="K22901" s="156"/>
      <c r="L22901" s="156"/>
      <c r="M22901" s="157"/>
      <c r="N22901" s="158"/>
      <c r="O22901" s="153"/>
      <c r="P22901" s="153"/>
      <c r="Q22901" s="153"/>
      <c r="R22901" s="153"/>
      <c r="S22901" s="152"/>
      <c r="T22901" s="154"/>
    </row>
    <row r="22902" spans="8:20" x14ac:dyDescent="0.25">
      <c r="H22902" s="155"/>
      <c r="I22902" s="152"/>
      <c r="J22902" s="152"/>
      <c r="K22902" s="156"/>
      <c r="L22902" s="156"/>
      <c r="M22902" s="157"/>
      <c r="N22902" s="158"/>
      <c r="O22902" s="153"/>
      <c r="P22902" s="153"/>
      <c r="Q22902" s="153"/>
      <c r="R22902" s="153"/>
      <c r="S22902" s="152"/>
      <c r="T22902" s="154"/>
    </row>
    <row r="22903" spans="8:20" x14ac:dyDescent="0.25">
      <c r="H22903" s="155"/>
      <c r="I22903" s="152"/>
      <c r="J22903" s="152"/>
      <c r="K22903" s="156"/>
      <c r="L22903" s="156"/>
      <c r="M22903" s="157"/>
      <c r="N22903" s="158"/>
      <c r="O22903" s="153"/>
      <c r="P22903" s="153"/>
      <c r="Q22903" s="153"/>
      <c r="R22903" s="153"/>
      <c r="S22903" s="152"/>
      <c r="T22903" s="154"/>
    </row>
    <row r="22904" spans="8:20" x14ac:dyDescent="0.25">
      <c r="H22904" s="155"/>
      <c r="I22904" s="152"/>
      <c r="J22904" s="152"/>
      <c r="K22904" s="156"/>
      <c r="L22904" s="156"/>
      <c r="M22904" s="157"/>
      <c r="N22904" s="158"/>
      <c r="O22904" s="153"/>
      <c r="P22904" s="153"/>
      <c r="Q22904" s="153"/>
      <c r="R22904" s="153"/>
      <c r="S22904" s="152"/>
      <c r="T22904" s="154"/>
    </row>
    <row r="22905" spans="8:20" x14ac:dyDescent="0.25">
      <c r="H22905" s="155"/>
      <c r="I22905" s="152"/>
      <c r="J22905" s="152"/>
      <c r="K22905" s="156"/>
      <c r="L22905" s="156"/>
      <c r="M22905" s="157"/>
      <c r="N22905" s="158"/>
      <c r="O22905" s="153"/>
      <c r="P22905" s="153"/>
      <c r="Q22905" s="153"/>
      <c r="R22905" s="153"/>
      <c r="S22905" s="152"/>
      <c r="T22905" s="154"/>
    </row>
    <row r="22906" spans="8:20" x14ac:dyDescent="0.25">
      <c r="H22906" s="155"/>
      <c r="I22906" s="152"/>
      <c r="J22906" s="152"/>
      <c r="K22906" s="156"/>
      <c r="L22906" s="156"/>
      <c r="M22906" s="157"/>
      <c r="N22906" s="158"/>
      <c r="O22906" s="153"/>
      <c r="P22906" s="153"/>
      <c r="Q22906" s="153"/>
      <c r="R22906" s="153"/>
      <c r="S22906" s="152"/>
      <c r="T22906" s="154"/>
    </row>
    <row r="22907" spans="8:20" x14ac:dyDescent="0.25">
      <c r="H22907" s="155"/>
      <c r="I22907" s="152"/>
      <c r="J22907" s="152"/>
      <c r="K22907" s="156"/>
      <c r="L22907" s="156"/>
      <c r="M22907" s="157"/>
      <c r="N22907" s="158"/>
      <c r="O22907" s="153"/>
      <c r="P22907" s="153"/>
      <c r="Q22907" s="153"/>
      <c r="R22907" s="153"/>
      <c r="S22907" s="152"/>
      <c r="T22907" s="154"/>
    </row>
    <row r="22908" spans="8:20" x14ac:dyDescent="0.25">
      <c r="H22908" s="155"/>
      <c r="I22908" s="152"/>
      <c r="J22908" s="152"/>
      <c r="K22908" s="156"/>
      <c r="L22908" s="156"/>
      <c r="M22908" s="157"/>
      <c r="N22908" s="158"/>
      <c r="O22908" s="153"/>
      <c r="P22908" s="153"/>
      <c r="Q22908" s="153"/>
      <c r="R22908" s="153"/>
      <c r="S22908" s="152"/>
      <c r="T22908" s="154"/>
    </row>
    <row r="22909" spans="8:20" x14ac:dyDescent="0.25">
      <c r="H22909" s="155"/>
      <c r="I22909" s="152"/>
      <c r="J22909" s="152"/>
      <c r="K22909" s="156"/>
      <c r="L22909" s="156"/>
      <c r="M22909" s="157"/>
      <c r="N22909" s="158"/>
      <c r="O22909" s="153"/>
      <c r="P22909" s="153"/>
      <c r="Q22909" s="153"/>
      <c r="R22909" s="153"/>
      <c r="S22909" s="152"/>
      <c r="T22909" s="154"/>
    </row>
    <row r="22910" spans="8:20" x14ac:dyDescent="0.25">
      <c r="H22910" s="155"/>
      <c r="I22910" s="152"/>
      <c r="J22910" s="152"/>
      <c r="K22910" s="156"/>
      <c r="L22910" s="156"/>
      <c r="M22910" s="157"/>
      <c r="N22910" s="158"/>
      <c r="O22910" s="153"/>
      <c r="P22910" s="153"/>
      <c r="Q22910" s="153"/>
      <c r="R22910" s="153"/>
      <c r="S22910" s="152"/>
      <c r="T22910" s="154"/>
    </row>
    <row r="22911" spans="8:20" x14ac:dyDescent="0.25">
      <c r="H22911" s="155"/>
      <c r="I22911" s="152"/>
      <c r="J22911" s="152"/>
      <c r="K22911" s="156"/>
      <c r="L22911" s="156"/>
      <c r="M22911" s="157"/>
      <c r="N22911" s="158"/>
      <c r="O22911" s="153"/>
      <c r="P22911" s="153"/>
      <c r="Q22911" s="153"/>
      <c r="R22911" s="153"/>
      <c r="S22911" s="152"/>
      <c r="T22911" s="154"/>
    </row>
    <row r="22912" spans="8:20" x14ac:dyDescent="0.25">
      <c r="H22912" s="155"/>
      <c r="I22912" s="152"/>
      <c r="J22912" s="152"/>
      <c r="K22912" s="156"/>
      <c r="L22912" s="156"/>
      <c r="M22912" s="157"/>
      <c r="N22912" s="158"/>
      <c r="O22912" s="153"/>
      <c r="P22912" s="153"/>
      <c r="Q22912" s="153"/>
      <c r="R22912" s="153"/>
      <c r="S22912" s="152"/>
      <c r="T22912" s="154"/>
    </row>
    <row r="22913" spans="8:20" x14ac:dyDescent="0.25">
      <c r="H22913" s="155"/>
      <c r="I22913" s="152"/>
      <c r="J22913" s="152"/>
      <c r="K22913" s="156"/>
      <c r="L22913" s="156"/>
      <c r="M22913" s="157"/>
      <c r="N22913" s="158"/>
      <c r="O22913" s="153"/>
      <c r="P22913" s="153"/>
      <c r="Q22913" s="153"/>
      <c r="R22913" s="153"/>
      <c r="S22913" s="152"/>
      <c r="T22913" s="154"/>
    </row>
    <row r="22914" spans="8:20" x14ac:dyDescent="0.25">
      <c r="H22914" s="155"/>
      <c r="I22914" s="152"/>
      <c r="J22914" s="152"/>
      <c r="K22914" s="156"/>
      <c r="L22914" s="156"/>
      <c r="M22914" s="157"/>
      <c r="N22914" s="158"/>
      <c r="O22914" s="153"/>
      <c r="P22914" s="153"/>
      <c r="Q22914" s="153"/>
      <c r="R22914" s="153"/>
      <c r="S22914" s="152"/>
      <c r="T22914" s="154"/>
    </row>
    <row r="22915" spans="8:20" x14ac:dyDescent="0.25">
      <c r="H22915" s="155"/>
      <c r="I22915" s="152"/>
      <c r="J22915" s="152"/>
      <c r="K22915" s="156"/>
      <c r="L22915" s="156"/>
      <c r="M22915" s="157"/>
      <c r="N22915" s="158"/>
      <c r="O22915" s="153"/>
      <c r="P22915" s="153"/>
      <c r="Q22915" s="153"/>
      <c r="R22915" s="153"/>
      <c r="S22915" s="152"/>
      <c r="T22915" s="154"/>
    </row>
    <row r="22916" spans="8:20" x14ac:dyDescent="0.25">
      <c r="H22916" s="155"/>
      <c r="I22916" s="152"/>
      <c r="J22916" s="152"/>
      <c r="K22916" s="156"/>
      <c r="L22916" s="156"/>
      <c r="M22916" s="157"/>
      <c r="N22916" s="158"/>
      <c r="O22916" s="153"/>
      <c r="P22916" s="153"/>
      <c r="Q22916" s="153"/>
      <c r="R22916" s="153"/>
      <c r="S22916" s="152"/>
      <c r="T22916" s="154"/>
    </row>
    <row r="22917" spans="8:20" x14ac:dyDescent="0.25">
      <c r="H22917" s="155"/>
      <c r="I22917" s="152"/>
      <c r="J22917" s="152"/>
      <c r="K22917" s="156"/>
      <c r="L22917" s="156"/>
      <c r="M22917" s="157"/>
      <c r="N22917" s="158"/>
      <c r="O22917" s="153"/>
      <c r="P22917" s="153"/>
      <c r="Q22917" s="153"/>
      <c r="R22917" s="153"/>
      <c r="S22917" s="152"/>
      <c r="T22917" s="154"/>
    </row>
    <row r="22918" spans="8:20" x14ac:dyDescent="0.25">
      <c r="H22918" s="155"/>
      <c r="I22918" s="152"/>
      <c r="J22918" s="152"/>
      <c r="K22918" s="156"/>
      <c r="L22918" s="156"/>
      <c r="M22918" s="157"/>
      <c r="N22918" s="158"/>
      <c r="O22918" s="153"/>
      <c r="P22918" s="153"/>
      <c r="Q22918" s="153"/>
      <c r="R22918" s="153"/>
      <c r="S22918" s="152"/>
      <c r="T22918" s="154"/>
    </row>
    <row r="22919" spans="8:20" x14ac:dyDescent="0.25">
      <c r="H22919" s="155"/>
      <c r="I22919" s="152"/>
      <c r="J22919" s="152"/>
      <c r="K22919" s="156"/>
      <c r="L22919" s="156"/>
      <c r="M22919" s="157"/>
      <c r="N22919" s="158"/>
      <c r="O22919" s="153"/>
      <c r="P22919" s="153"/>
      <c r="Q22919" s="153"/>
      <c r="R22919" s="153"/>
      <c r="S22919" s="152"/>
      <c r="T22919" s="154"/>
    </row>
    <row r="22920" spans="8:20" x14ac:dyDescent="0.25">
      <c r="H22920" s="155"/>
      <c r="I22920" s="152"/>
      <c r="J22920" s="152"/>
      <c r="K22920" s="156"/>
      <c r="L22920" s="156"/>
      <c r="M22920" s="157"/>
      <c r="N22920" s="158"/>
      <c r="O22920" s="153"/>
      <c r="P22920" s="153"/>
      <c r="Q22920" s="153"/>
      <c r="R22920" s="153"/>
      <c r="S22920" s="152"/>
      <c r="T22920" s="154"/>
    </row>
    <row r="22921" spans="8:20" x14ac:dyDescent="0.25">
      <c r="H22921" s="155"/>
      <c r="I22921" s="152"/>
      <c r="J22921" s="152"/>
      <c r="K22921" s="156"/>
      <c r="L22921" s="156"/>
      <c r="M22921" s="157"/>
      <c r="N22921" s="158"/>
      <c r="O22921" s="153"/>
      <c r="P22921" s="153"/>
      <c r="Q22921" s="153"/>
      <c r="R22921" s="153"/>
      <c r="S22921" s="152"/>
      <c r="T22921" s="154"/>
    </row>
    <row r="22922" spans="8:20" x14ac:dyDescent="0.25">
      <c r="H22922" s="155"/>
      <c r="I22922" s="152"/>
      <c r="J22922" s="152"/>
      <c r="K22922" s="156"/>
      <c r="L22922" s="156"/>
      <c r="M22922" s="157"/>
      <c r="N22922" s="158"/>
      <c r="O22922" s="153"/>
      <c r="P22922" s="153"/>
      <c r="Q22922" s="153"/>
      <c r="R22922" s="153"/>
      <c r="S22922" s="152"/>
      <c r="T22922" s="154"/>
    </row>
    <row r="22923" spans="8:20" x14ac:dyDescent="0.25">
      <c r="H22923" s="155"/>
      <c r="I22923" s="152"/>
      <c r="J22923" s="152"/>
      <c r="K22923" s="156"/>
      <c r="L22923" s="156"/>
      <c r="M22923" s="157"/>
      <c r="N22923" s="158"/>
      <c r="O22923" s="153"/>
      <c r="P22923" s="153"/>
      <c r="Q22923" s="153"/>
      <c r="R22923" s="153"/>
      <c r="S22923" s="152"/>
      <c r="T22923" s="154"/>
    </row>
    <row r="22924" spans="8:20" x14ac:dyDescent="0.25">
      <c r="H22924" s="155"/>
      <c r="I22924" s="152"/>
      <c r="J22924" s="152"/>
      <c r="K22924" s="156"/>
      <c r="L22924" s="156"/>
      <c r="M22924" s="157"/>
      <c r="N22924" s="158"/>
      <c r="O22924" s="153"/>
      <c r="P22924" s="153"/>
      <c r="Q22924" s="153"/>
      <c r="R22924" s="153"/>
      <c r="S22924" s="152"/>
      <c r="T22924" s="154"/>
    </row>
    <row r="22925" spans="8:20" x14ac:dyDescent="0.25">
      <c r="H22925" s="155"/>
      <c r="I22925" s="152"/>
      <c r="J22925" s="152"/>
      <c r="K22925" s="156"/>
      <c r="L22925" s="156"/>
      <c r="M22925" s="157"/>
      <c r="N22925" s="158"/>
      <c r="O22925" s="153"/>
      <c r="P22925" s="153"/>
      <c r="Q22925" s="153"/>
      <c r="R22925" s="153"/>
      <c r="S22925" s="152"/>
      <c r="T22925" s="154"/>
    </row>
    <row r="22926" spans="8:20" x14ac:dyDescent="0.25">
      <c r="H22926" s="155"/>
      <c r="I22926" s="152"/>
      <c r="J22926" s="152"/>
      <c r="K22926" s="156"/>
      <c r="L22926" s="156"/>
      <c r="M22926" s="157"/>
      <c r="N22926" s="158"/>
      <c r="O22926" s="153"/>
      <c r="P22926" s="153"/>
      <c r="Q22926" s="153"/>
      <c r="R22926" s="153"/>
      <c r="S22926" s="152"/>
      <c r="T22926" s="154"/>
    </row>
    <row r="22927" spans="8:20" x14ac:dyDescent="0.25">
      <c r="H22927" s="155"/>
      <c r="I22927" s="152"/>
      <c r="J22927" s="152"/>
      <c r="K22927" s="156"/>
      <c r="L22927" s="156"/>
      <c r="M22927" s="157"/>
      <c r="N22927" s="158"/>
      <c r="O22927" s="153"/>
      <c r="P22927" s="153"/>
      <c r="Q22927" s="153"/>
      <c r="R22927" s="153"/>
      <c r="S22927" s="152"/>
      <c r="T22927" s="154"/>
    </row>
    <row r="22928" spans="8:20" x14ac:dyDescent="0.25">
      <c r="H22928" s="155"/>
      <c r="I22928" s="152"/>
      <c r="J22928" s="152"/>
      <c r="K22928" s="156"/>
      <c r="L22928" s="156"/>
      <c r="M22928" s="157"/>
      <c r="N22928" s="158"/>
      <c r="O22928" s="153"/>
      <c r="P22928" s="153"/>
      <c r="Q22928" s="153"/>
      <c r="R22928" s="153"/>
      <c r="S22928" s="152"/>
      <c r="T22928" s="154"/>
    </row>
    <row r="22929" spans="8:20" x14ac:dyDescent="0.25">
      <c r="H22929" s="155"/>
      <c r="I22929" s="152"/>
      <c r="J22929" s="152"/>
      <c r="K22929" s="156"/>
      <c r="L22929" s="156"/>
      <c r="M22929" s="157"/>
      <c r="N22929" s="158"/>
      <c r="O22929" s="153"/>
      <c r="P22929" s="153"/>
      <c r="Q22929" s="153"/>
      <c r="R22929" s="153"/>
      <c r="S22929" s="152"/>
      <c r="T22929" s="154"/>
    </row>
    <row r="22930" spans="8:20" x14ac:dyDescent="0.25">
      <c r="H22930" s="155"/>
      <c r="I22930" s="152"/>
      <c r="J22930" s="152"/>
      <c r="K22930" s="156"/>
      <c r="L22930" s="156"/>
      <c r="M22930" s="157"/>
      <c r="N22930" s="158"/>
      <c r="O22930" s="153"/>
      <c r="P22930" s="153"/>
      <c r="Q22930" s="153"/>
      <c r="R22930" s="153"/>
      <c r="S22930" s="152"/>
      <c r="T22930" s="154"/>
    </row>
    <row r="22931" spans="8:20" x14ac:dyDescent="0.25">
      <c r="H22931" s="155"/>
      <c r="I22931" s="152"/>
      <c r="J22931" s="152"/>
      <c r="K22931" s="156"/>
      <c r="L22931" s="156"/>
      <c r="M22931" s="157"/>
      <c r="N22931" s="158"/>
      <c r="O22931" s="153"/>
      <c r="P22931" s="153"/>
      <c r="Q22931" s="153"/>
      <c r="R22931" s="153"/>
      <c r="S22931" s="152"/>
      <c r="T22931" s="154"/>
    </row>
    <row r="22932" spans="8:20" x14ac:dyDescent="0.25">
      <c r="H22932" s="155"/>
      <c r="I22932" s="152"/>
      <c r="J22932" s="152"/>
      <c r="K22932" s="156"/>
      <c r="L22932" s="156"/>
      <c r="M22932" s="157"/>
      <c r="N22932" s="158"/>
      <c r="O22932" s="153"/>
      <c r="P22932" s="153"/>
      <c r="Q22932" s="153"/>
      <c r="R22932" s="153"/>
      <c r="S22932" s="152"/>
      <c r="T22932" s="154"/>
    </row>
    <row r="22933" spans="8:20" x14ac:dyDescent="0.25">
      <c r="H22933" s="155"/>
      <c r="I22933" s="152"/>
      <c r="J22933" s="152"/>
      <c r="K22933" s="156"/>
      <c r="L22933" s="156"/>
      <c r="M22933" s="157"/>
      <c r="N22933" s="158"/>
      <c r="O22933" s="153"/>
      <c r="P22933" s="153"/>
      <c r="Q22933" s="153"/>
      <c r="R22933" s="153"/>
      <c r="S22933" s="152"/>
      <c r="T22933" s="154"/>
    </row>
    <row r="22934" spans="8:20" x14ac:dyDescent="0.25">
      <c r="H22934" s="155"/>
      <c r="I22934" s="152"/>
      <c r="J22934" s="152"/>
      <c r="K22934" s="156"/>
      <c r="L22934" s="156"/>
      <c r="M22934" s="157"/>
      <c r="N22934" s="158"/>
      <c r="O22934" s="153"/>
      <c r="P22934" s="153"/>
      <c r="Q22934" s="153"/>
      <c r="R22934" s="153"/>
      <c r="S22934" s="152"/>
      <c r="T22934" s="154"/>
    </row>
    <row r="22935" spans="8:20" x14ac:dyDescent="0.25">
      <c r="H22935" s="155"/>
      <c r="I22935" s="152"/>
      <c r="J22935" s="152"/>
      <c r="K22935" s="156"/>
      <c r="L22935" s="156"/>
      <c r="M22935" s="157"/>
      <c r="N22935" s="158"/>
      <c r="O22935" s="153"/>
      <c r="P22935" s="153"/>
      <c r="Q22935" s="153"/>
      <c r="R22935" s="153"/>
      <c r="S22935" s="152"/>
      <c r="T22935" s="154"/>
    </row>
    <row r="22936" spans="8:20" x14ac:dyDescent="0.25">
      <c r="H22936" s="155"/>
      <c r="I22936" s="152"/>
      <c r="J22936" s="152"/>
      <c r="K22936" s="156"/>
      <c r="L22936" s="156"/>
      <c r="M22936" s="157"/>
      <c r="N22936" s="158"/>
      <c r="O22936" s="153"/>
      <c r="P22936" s="153"/>
      <c r="Q22936" s="153"/>
      <c r="R22936" s="153"/>
      <c r="S22936" s="152"/>
      <c r="T22936" s="154"/>
    </row>
    <row r="22937" spans="8:20" x14ac:dyDescent="0.25">
      <c r="H22937" s="155"/>
      <c r="I22937" s="152"/>
      <c r="J22937" s="152"/>
      <c r="K22937" s="156"/>
      <c r="L22937" s="156"/>
      <c r="M22937" s="157"/>
      <c r="N22937" s="158"/>
      <c r="O22937" s="153"/>
      <c r="P22937" s="153"/>
      <c r="Q22937" s="153"/>
      <c r="R22937" s="153"/>
      <c r="S22937" s="152"/>
      <c r="T22937" s="154"/>
    </row>
    <row r="22938" spans="8:20" x14ac:dyDescent="0.25">
      <c r="H22938" s="155"/>
      <c r="I22938" s="152"/>
      <c r="J22938" s="152"/>
      <c r="K22938" s="156"/>
      <c r="L22938" s="156"/>
      <c r="M22938" s="157"/>
      <c r="N22938" s="158"/>
      <c r="O22938" s="153"/>
      <c r="P22938" s="153"/>
      <c r="Q22938" s="153"/>
      <c r="R22938" s="153"/>
      <c r="S22938" s="152"/>
      <c r="T22938" s="154"/>
    </row>
    <row r="22939" spans="8:20" x14ac:dyDescent="0.25">
      <c r="H22939" s="155"/>
      <c r="I22939" s="152"/>
      <c r="J22939" s="152"/>
      <c r="K22939" s="156"/>
      <c r="L22939" s="156"/>
      <c r="M22939" s="157"/>
      <c r="N22939" s="158"/>
      <c r="O22939" s="153"/>
      <c r="P22939" s="153"/>
      <c r="Q22939" s="153"/>
      <c r="R22939" s="153"/>
      <c r="S22939" s="152"/>
      <c r="T22939" s="154"/>
    </row>
    <row r="22940" spans="8:20" x14ac:dyDescent="0.25">
      <c r="H22940" s="155"/>
      <c r="I22940" s="152"/>
      <c r="J22940" s="152"/>
      <c r="K22940" s="156"/>
      <c r="L22940" s="156"/>
      <c r="M22940" s="157"/>
      <c r="N22940" s="158"/>
      <c r="O22940" s="153"/>
      <c r="P22940" s="153"/>
      <c r="Q22940" s="153"/>
      <c r="R22940" s="153"/>
      <c r="S22940" s="152"/>
      <c r="T22940" s="154"/>
    </row>
    <row r="22941" spans="8:20" x14ac:dyDescent="0.25">
      <c r="H22941" s="155"/>
      <c r="I22941" s="152"/>
      <c r="J22941" s="152"/>
      <c r="K22941" s="156"/>
      <c r="L22941" s="156"/>
      <c r="M22941" s="157"/>
      <c r="N22941" s="158"/>
      <c r="O22941" s="153"/>
      <c r="P22941" s="153"/>
      <c r="Q22941" s="153"/>
      <c r="R22941" s="153"/>
      <c r="S22941" s="152"/>
      <c r="T22941" s="154"/>
    </row>
    <row r="22942" spans="8:20" x14ac:dyDescent="0.25">
      <c r="H22942" s="155"/>
      <c r="I22942" s="152"/>
      <c r="J22942" s="152"/>
      <c r="K22942" s="156"/>
      <c r="L22942" s="156"/>
      <c r="M22942" s="157"/>
      <c r="N22942" s="158"/>
      <c r="O22942" s="153"/>
      <c r="P22942" s="153"/>
      <c r="Q22942" s="153"/>
      <c r="R22942" s="153"/>
      <c r="S22942" s="152"/>
      <c r="T22942" s="154"/>
    </row>
    <row r="22943" spans="8:20" x14ac:dyDescent="0.25">
      <c r="H22943" s="155"/>
      <c r="I22943" s="152"/>
      <c r="J22943" s="152"/>
      <c r="K22943" s="156"/>
      <c r="L22943" s="156"/>
      <c r="M22943" s="157"/>
      <c r="N22943" s="158"/>
      <c r="O22943" s="153"/>
      <c r="P22943" s="153"/>
      <c r="Q22943" s="153"/>
      <c r="R22943" s="153"/>
      <c r="S22943" s="152"/>
      <c r="T22943" s="154"/>
    </row>
    <row r="22944" spans="8:20" x14ac:dyDescent="0.25">
      <c r="H22944" s="155"/>
      <c r="I22944" s="152"/>
      <c r="J22944" s="152"/>
      <c r="K22944" s="156"/>
      <c r="L22944" s="156"/>
      <c r="M22944" s="157"/>
      <c r="N22944" s="158"/>
      <c r="O22944" s="153"/>
      <c r="P22944" s="153"/>
      <c r="Q22944" s="153"/>
      <c r="R22944" s="153"/>
      <c r="S22944" s="152"/>
      <c r="T22944" s="154"/>
    </row>
    <row r="22945" spans="8:20" x14ac:dyDescent="0.25">
      <c r="H22945" s="155"/>
      <c r="I22945" s="152"/>
      <c r="J22945" s="152"/>
      <c r="K22945" s="156"/>
      <c r="L22945" s="156"/>
      <c r="M22945" s="157"/>
      <c r="N22945" s="158"/>
      <c r="O22945" s="153"/>
      <c r="P22945" s="153"/>
      <c r="Q22945" s="153"/>
      <c r="R22945" s="153"/>
      <c r="S22945" s="152"/>
      <c r="T22945" s="154"/>
    </row>
    <row r="22946" spans="8:20" x14ac:dyDescent="0.25">
      <c r="H22946" s="155"/>
      <c r="I22946" s="152"/>
      <c r="J22946" s="152"/>
      <c r="K22946" s="156"/>
      <c r="L22946" s="156"/>
      <c r="M22946" s="157"/>
      <c r="N22946" s="158"/>
      <c r="O22946" s="153"/>
      <c r="P22946" s="153"/>
      <c r="Q22946" s="153"/>
      <c r="R22946" s="153"/>
      <c r="S22946" s="152"/>
      <c r="T22946" s="154"/>
    </row>
    <row r="22947" spans="8:20" x14ac:dyDescent="0.25">
      <c r="H22947" s="155"/>
      <c r="I22947" s="152"/>
      <c r="J22947" s="152"/>
      <c r="K22947" s="156"/>
      <c r="L22947" s="156"/>
      <c r="M22947" s="157"/>
      <c r="N22947" s="158"/>
      <c r="O22947" s="153"/>
      <c r="P22947" s="153"/>
      <c r="Q22947" s="153"/>
      <c r="R22947" s="153"/>
      <c r="S22947" s="152"/>
      <c r="T22947" s="154"/>
    </row>
    <row r="22948" spans="8:20" x14ac:dyDescent="0.25">
      <c r="H22948" s="155"/>
      <c r="I22948" s="152"/>
      <c r="J22948" s="152"/>
      <c r="K22948" s="156"/>
      <c r="L22948" s="156"/>
      <c r="M22948" s="157"/>
      <c r="N22948" s="158"/>
      <c r="O22948" s="153"/>
      <c r="P22948" s="153"/>
      <c r="Q22948" s="153"/>
      <c r="R22948" s="153"/>
      <c r="S22948" s="152"/>
      <c r="T22948" s="154"/>
    </row>
    <row r="22949" spans="8:20" x14ac:dyDescent="0.25">
      <c r="H22949" s="155"/>
      <c r="I22949" s="152"/>
      <c r="J22949" s="152"/>
      <c r="K22949" s="156"/>
      <c r="L22949" s="156"/>
      <c r="M22949" s="157"/>
      <c r="N22949" s="158"/>
      <c r="O22949" s="153"/>
      <c r="P22949" s="153"/>
      <c r="Q22949" s="153"/>
      <c r="R22949" s="153"/>
      <c r="S22949" s="152"/>
      <c r="T22949" s="154"/>
    </row>
    <row r="22950" spans="8:20" x14ac:dyDescent="0.25">
      <c r="H22950" s="155"/>
      <c r="I22950" s="152"/>
      <c r="J22950" s="152"/>
      <c r="K22950" s="156"/>
      <c r="L22950" s="156"/>
      <c r="M22950" s="157"/>
      <c r="N22950" s="158"/>
      <c r="O22950" s="153"/>
      <c r="P22950" s="153"/>
      <c r="Q22950" s="153"/>
      <c r="R22950" s="153"/>
      <c r="S22950" s="152"/>
      <c r="T22950" s="154"/>
    </row>
    <row r="22951" spans="8:20" x14ac:dyDescent="0.25">
      <c r="H22951" s="155"/>
      <c r="I22951" s="152"/>
      <c r="J22951" s="152"/>
      <c r="K22951" s="156"/>
      <c r="L22951" s="156"/>
      <c r="M22951" s="157"/>
      <c r="N22951" s="158"/>
      <c r="O22951" s="153"/>
      <c r="P22951" s="153"/>
      <c r="Q22951" s="153"/>
      <c r="R22951" s="153"/>
      <c r="S22951" s="152"/>
      <c r="T22951" s="154"/>
    </row>
    <row r="22952" spans="8:20" x14ac:dyDescent="0.25">
      <c r="H22952" s="155"/>
      <c r="I22952" s="152"/>
      <c r="J22952" s="152"/>
      <c r="K22952" s="156"/>
      <c r="L22952" s="156"/>
      <c r="M22952" s="157"/>
      <c r="N22952" s="158"/>
      <c r="O22952" s="153"/>
      <c r="P22952" s="153"/>
      <c r="Q22952" s="153"/>
      <c r="R22952" s="153"/>
      <c r="S22952" s="152"/>
      <c r="T22952" s="154"/>
    </row>
    <row r="22953" spans="8:20" x14ac:dyDescent="0.25">
      <c r="H22953" s="155"/>
      <c r="I22953" s="152"/>
      <c r="J22953" s="152"/>
      <c r="K22953" s="156"/>
      <c r="L22953" s="156"/>
      <c r="M22953" s="157"/>
      <c r="N22953" s="158"/>
      <c r="O22953" s="153"/>
      <c r="P22953" s="153"/>
      <c r="Q22953" s="153"/>
      <c r="R22953" s="153"/>
      <c r="S22953" s="152"/>
      <c r="T22953" s="154"/>
    </row>
    <row r="22954" spans="8:20" x14ac:dyDescent="0.25">
      <c r="H22954" s="155"/>
      <c r="I22954" s="152"/>
      <c r="J22954" s="152"/>
      <c r="K22954" s="156"/>
      <c r="L22954" s="156"/>
      <c r="M22954" s="157"/>
      <c r="N22954" s="158"/>
      <c r="O22954" s="153"/>
      <c r="P22954" s="153"/>
      <c r="Q22954" s="153"/>
      <c r="R22954" s="153"/>
      <c r="S22954" s="152"/>
      <c r="T22954" s="154"/>
    </row>
    <row r="22955" spans="8:20" x14ac:dyDescent="0.25">
      <c r="H22955" s="155"/>
      <c r="I22955" s="152"/>
      <c r="J22955" s="152"/>
      <c r="K22955" s="156"/>
      <c r="L22955" s="156"/>
      <c r="M22955" s="157"/>
      <c r="N22955" s="158"/>
      <c r="O22955" s="153"/>
      <c r="P22955" s="153"/>
      <c r="Q22955" s="153"/>
      <c r="R22955" s="153"/>
      <c r="S22955" s="152"/>
      <c r="T22955" s="154"/>
    </row>
    <row r="22956" spans="8:20" x14ac:dyDescent="0.25">
      <c r="H22956" s="155"/>
      <c r="I22956" s="152"/>
      <c r="J22956" s="152"/>
      <c r="K22956" s="156"/>
      <c r="L22956" s="156"/>
      <c r="M22956" s="157"/>
      <c r="N22956" s="158"/>
      <c r="O22956" s="153"/>
      <c r="P22956" s="153"/>
      <c r="Q22956" s="153"/>
      <c r="R22956" s="153"/>
      <c r="S22956" s="152"/>
      <c r="T22956" s="154"/>
    </row>
    <row r="22957" spans="8:20" x14ac:dyDescent="0.25">
      <c r="H22957" s="155"/>
      <c r="I22957" s="152"/>
      <c r="J22957" s="152"/>
      <c r="K22957" s="156"/>
      <c r="L22957" s="156"/>
      <c r="M22957" s="157"/>
      <c r="N22957" s="158"/>
      <c r="O22957" s="153"/>
      <c r="P22957" s="153"/>
      <c r="Q22957" s="153"/>
      <c r="R22957" s="153"/>
      <c r="S22957" s="152"/>
      <c r="T22957" s="154"/>
    </row>
    <row r="22958" spans="8:20" x14ac:dyDescent="0.25">
      <c r="H22958" s="155"/>
      <c r="I22958" s="152"/>
      <c r="J22958" s="152"/>
      <c r="K22958" s="156"/>
      <c r="L22958" s="156"/>
      <c r="M22958" s="157"/>
      <c r="N22958" s="158"/>
      <c r="O22958" s="153"/>
      <c r="P22958" s="153"/>
      <c r="Q22958" s="153"/>
      <c r="R22958" s="153"/>
      <c r="S22958" s="152"/>
      <c r="T22958" s="154"/>
    </row>
    <row r="22959" spans="8:20" x14ac:dyDescent="0.25">
      <c r="H22959" s="155"/>
      <c r="I22959" s="152"/>
      <c r="J22959" s="152"/>
      <c r="K22959" s="156"/>
      <c r="L22959" s="156"/>
      <c r="M22959" s="157"/>
      <c r="N22959" s="158"/>
      <c r="O22959" s="153"/>
      <c r="P22959" s="153"/>
      <c r="Q22959" s="153"/>
      <c r="R22959" s="153"/>
      <c r="S22959" s="152"/>
      <c r="T22959" s="154"/>
    </row>
    <row r="22960" spans="8:20" x14ac:dyDescent="0.25">
      <c r="H22960" s="155"/>
      <c r="I22960" s="152"/>
      <c r="J22960" s="152"/>
      <c r="K22960" s="156"/>
      <c r="L22960" s="156"/>
      <c r="M22960" s="157"/>
      <c r="N22960" s="158"/>
      <c r="O22960" s="153"/>
      <c r="P22960" s="153"/>
      <c r="Q22960" s="153"/>
      <c r="R22960" s="153"/>
      <c r="S22960" s="152"/>
      <c r="T22960" s="154"/>
    </row>
    <row r="22961" spans="8:20" x14ac:dyDescent="0.25">
      <c r="H22961" s="155"/>
      <c r="I22961" s="152"/>
      <c r="J22961" s="152"/>
      <c r="K22961" s="156"/>
      <c r="L22961" s="156"/>
      <c r="M22961" s="157"/>
      <c r="N22961" s="158"/>
      <c r="O22961" s="153"/>
      <c r="P22961" s="153"/>
      <c r="Q22961" s="153"/>
      <c r="R22961" s="153"/>
      <c r="S22961" s="152"/>
      <c r="T22961" s="154"/>
    </row>
    <row r="22962" spans="8:20" x14ac:dyDescent="0.25">
      <c r="H22962" s="155"/>
      <c r="I22962" s="152"/>
      <c r="J22962" s="152"/>
      <c r="K22962" s="156"/>
      <c r="L22962" s="156"/>
      <c r="M22962" s="157"/>
      <c r="N22962" s="158"/>
      <c r="O22962" s="153"/>
      <c r="P22962" s="153"/>
      <c r="Q22962" s="153"/>
      <c r="R22962" s="153"/>
      <c r="S22962" s="152"/>
      <c r="T22962" s="154"/>
    </row>
    <row r="22963" spans="8:20" x14ac:dyDescent="0.25">
      <c r="H22963" s="155"/>
      <c r="I22963" s="152"/>
      <c r="J22963" s="152"/>
      <c r="K22963" s="156"/>
      <c r="L22963" s="156"/>
      <c r="M22963" s="157"/>
      <c r="N22963" s="158"/>
      <c r="O22963" s="153"/>
      <c r="P22963" s="153"/>
      <c r="Q22963" s="153"/>
      <c r="R22963" s="153"/>
      <c r="S22963" s="152"/>
      <c r="T22963" s="154"/>
    </row>
    <row r="22964" spans="8:20" x14ac:dyDescent="0.25">
      <c r="H22964" s="155"/>
      <c r="I22964" s="152"/>
      <c r="J22964" s="152"/>
      <c r="K22964" s="156"/>
      <c r="L22964" s="156"/>
      <c r="M22964" s="157"/>
      <c r="N22964" s="158"/>
      <c r="O22964" s="153"/>
      <c r="P22964" s="153"/>
      <c r="Q22964" s="153"/>
      <c r="R22964" s="153"/>
      <c r="S22964" s="152"/>
      <c r="T22964" s="154"/>
    </row>
    <row r="22965" spans="8:20" x14ac:dyDescent="0.25">
      <c r="H22965" s="155"/>
      <c r="I22965" s="152"/>
      <c r="J22965" s="152"/>
      <c r="K22965" s="156"/>
      <c r="L22965" s="156"/>
      <c r="M22965" s="157"/>
      <c r="N22965" s="158"/>
      <c r="O22965" s="153"/>
      <c r="P22965" s="153"/>
      <c r="Q22965" s="153"/>
      <c r="R22965" s="153"/>
      <c r="S22965" s="152"/>
      <c r="T22965" s="154"/>
    </row>
    <row r="22966" spans="8:20" x14ac:dyDescent="0.25">
      <c r="H22966" s="155"/>
      <c r="I22966" s="152"/>
      <c r="J22966" s="152"/>
      <c r="K22966" s="156"/>
      <c r="L22966" s="156"/>
      <c r="M22966" s="157"/>
      <c r="N22966" s="158"/>
      <c r="O22966" s="153"/>
      <c r="P22966" s="153"/>
      <c r="Q22966" s="153"/>
      <c r="R22966" s="153"/>
      <c r="S22966" s="152"/>
      <c r="T22966" s="154"/>
    </row>
    <row r="22967" spans="8:20" x14ac:dyDescent="0.25">
      <c r="H22967" s="155"/>
      <c r="I22967" s="152"/>
      <c r="J22967" s="152"/>
      <c r="K22967" s="156"/>
      <c r="L22967" s="156"/>
      <c r="M22967" s="157"/>
      <c r="N22967" s="158"/>
      <c r="O22967" s="153"/>
      <c r="P22967" s="153"/>
      <c r="Q22967" s="153"/>
      <c r="R22967" s="153"/>
      <c r="S22967" s="152"/>
      <c r="T22967" s="154"/>
    </row>
    <row r="22968" spans="8:20" x14ac:dyDescent="0.25">
      <c r="H22968" s="155"/>
      <c r="I22968" s="152"/>
      <c r="J22968" s="152"/>
      <c r="K22968" s="156"/>
      <c r="L22968" s="156"/>
      <c r="M22968" s="157"/>
      <c r="N22968" s="158"/>
      <c r="O22968" s="153"/>
      <c r="P22968" s="153"/>
      <c r="Q22968" s="153"/>
      <c r="R22968" s="153"/>
      <c r="S22968" s="152"/>
      <c r="T22968" s="154"/>
    </row>
    <row r="22969" spans="8:20" x14ac:dyDescent="0.25">
      <c r="H22969" s="155"/>
      <c r="I22969" s="152"/>
      <c r="J22969" s="152"/>
      <c r="K22969" s="156"/>
      <c r="L22969" s="156"/>
      <c r="M22969" s="157"/>
      <c r="N22969" s="158"/>
      <c r="O22969" s="153"/>
      <c r="P22969" s="153"/>
      <c r="Q22969" s="153"/>
      <c r="R22969" s="153"/>
      <c r="S22969" s="152"/>
      <c r="T22969" s="154"/>
    </row>
    <row r="22970" spans="8:20" x14ac:dyDescent="0.25">
      <c r="H22970" s="155"/>
      <c r="I22970" s="152"/>
      <c r="J22970" s="152"/>
      <c r="K22970" s="156"/>
      <c r="L22970" s="156"/>
      <c r="M22970" s="157"/>
      <c r="N22970" s="158"/>
      <c r="O22970" s="153"/>
      <c r="P22970" s="153"/>
      <c r="Q22970" s="153"/>
      <c r="R22970" s="153"/>
      <c r="S22970" s="152"/>
      <c r="T22970" s="154"/>
    </row>
    <row r="22971" spans="8:20" x14ac:dyDescent="0.25">
      <c r="H22971" s="155"/>
      <c r="I22971" s="152"/>
      <c r="J22971" s="152"/>
      <c r="K22971" s="156"/>
      <c r="L22971" s="156"/>
      <c r="M22971" s="157"/>
      <c r="N22971" s="158"/>
      <c r="O22971" s="153"/>
      <c r="P22971" s="153"/>
      <c r="Q22971" s="153"/>
      <c r="R22971" s="153"/>
      <c r="S22971" s="152"/>
      <c r="T22971" s="154"/>
    </row>
    <row r="22972" spans="8:20" x14ac:dyDescent="0.25">
      <c r="H22972" s="155"/>
      <c r="I22972" s="152"/>
      <c r="J22972" s="152"/>
      <c r="K22972" s="156"/>
      <c r="L22972" s="156"/>
      <c r="M22972" s="157"/>
      <c r="N22972" s="158"/>
      <c r="O22972" s="153"/>
      <c r="P22972" s="153"/>
      <c r="Q22972" s="153"/>
      <c r="R22972" s="153"/>
      <c r="S22972" s="152"/>
      <c r="T22972" s="154"/>
    </row>
    <row r="22973" spans="8:20" x14ac:dyDescent="0.25">
      <c r="H22973" s="155"/>
      <c r="I22973" s="152"/>
      <c r="J22973" s="152"/>
      <c r="K22973" s="156"/>
      <c r="L22973" s="156"/>
      <c r="M22973" s="157"/>
      <c r="N22973" s="158"/>
      <c r="O22973" s="153"/>
      <c r="P22973" s="153"/>
      <c r="Q22973" s="153"/>
      <c r="R22973" s="153"/>
      <c r="S22973" s="152"/>
      <c r="T22973" s="154"/>
    </row>
    <row r="22974" spans="8:20" x14ac:dyDescent="0.25">
      <c r="H22974" s="155"/>
      <c r="I22974" s="152"/>
      <c r="J22974" s="152"/>
      <c r="K22974" s="156"/>
      <c r="L22974" s="156"/>
      <c r="M22974" s="157"/>
      <c r="N22974" s="158"/>
      <c r="O22974" s="153"/>
      <c r="P22974" s="153"/>
      <c r="Q22974" s="153"/>
      <c r="R22974" s="153"/>
      <c r="S22974" s="152"/>
      <c r="T22974" s="154"/>
    </row>
    <row r="22975" spans="8:20" x14ac:dyDescent="0.25">
      <c r="H22975" s="155"/>
      <c r="I22975" s="152"/>
      <c r="J22975" s="152"/>
      <c r="K22975" s="156"/>
      <c r="L22975" s="156"/>
      <c r="M22975" s="157"/>
      <c r="N22975" s="158"/>
      <c r="O22975" s="153"/>
      <c r="P22975" s="153"/>
      <c r="Q22975" s="153"/>
      <c r="R22975" s="153"/>
      <c r="S22975" s="152"/>
      <c r="T22975" s="154"/>
    </row>
    <row r="22976" spans="8:20" x14ac:dyDescent="0.25">
      <c r="H22976" s="155"/>
      <c r="I22976" s="152"/>
      <c r="J22976" s="152"/>
      <c r="K22976" s="156"/>
      <c r="L22976" s="156"/>
      <c r="M22976" s="157"/>
      <c r="N22976" s="158"/>
      <c r="O22976" s="153"/>
      <c r="P22976" s="153"/>
      <c r="Q22976" s="153"/>
      <c r="R22976" s="153"/>
      <c r="S22976" s="152"/>
      <c r="T22976" s="154"/>
    </row>
    <row r="22977" spans="8:20" x14ac:dyDescent="0.25">
      <c r="H22977" s="155"/>
      <c r="I22977" s="152"/>
      <c r="J22977" s="152"/>
      <c r="K22977" s="156"/>
      <c r="L22977" s="156"/>
      <c r="M22977" s="157"/>
      <c r="N22977" s="158"/>
      <c r="O22977" s="153"/>
      <c r="P22977" s="153"/>
      <c r="Q22977" s="153"/>
      <c r="R22977" s="153"/>
      <c r="S22977" s="152"/>
      <c r="T22977" s="154"/>
    </row>
    <row r="22978" spans="8:20" x14ac:dyDescent="0.25">
      <c r="H22978" s="155"/>
      <c r="I22978" s="152"/>
      <c r="J22978" s="152"/>
      <c r="K22978" s="156"/>
      <c r="L22978" s="156"/>
      <c r="M22978" s="157"/>
      <c r="N22978" s="158"/>
      <c r="O22978" s="153"/>
      <c r="P22978" s="153"/>
      <c r="Q22978" s="153"/>
      <c r="R22978" s="153"/>
      <c r="S22978" s="152"/>
      <c r="T22978" s="154"/>
    </row>
    <row r="22979" spans="8:20" x14ac:dyDescent="0.25">
      <c r="H22979" s="155"/>
      <c r="I22979" s="152"/>
      <c r="J22979" s="152"/>
      <c r="K22979" s="156"/>
      <c r="L22979" s="156"/>
      <c r="M22979" s="157"/>
      <c r="N22979" s="158"/>
      <c r="O22979" s="153"/>
      <c r="P22979" s="153"/>
      <c r="Q22979" s="153"/>
      <c r="R22979" s="153"/>
      <c r="S22979" s="152"/>
      <c r="T22979" s="154"/>
    </row>
    <row r="22980" spans="8:20" x14ac:dyDescent="0.25">
      <c r="H22980" s="155"/>
      <c r="I22980" s="152"/>
      <c r="J22980" s="152"/>
      <c r="K22980" s="156"/>
      <c r="L22980" s="156"/>
      <c r="M22980" s="157"/>
      <c r="N22980" s="158"/>
      <c r="O22980" s="153"/>
      <c r="P22980" s="153"/>
      <c r="Q22980" s="153"/>
      <c r="R22980" s="153"/>
      <c r="S22980" s="152"/>
      <c r="T22980" s="154"/>
    </row>
    <row r="22981" spans="8:20" x14ac:dyDescent="0.25">
      <c r="H22981" s="155"/>
      <c r="I22981" s="152"/>
      <c r="J22981" s="152"/>
      <c r="K22981" s="156"/>
      <c r="L22981" s="156"/>
      <c r="M22981" s="157"/>
      <c r="N22981" s="158"/>
      <c r="O22981" s="153"/>
      <c r="P22981" s="153"/>
      <c r="Q22981" s="153"/>
      <c r="R22981" s="153"/>
      <c r="S22981" s="152"/>
      <c r="T22981" s="154"/>
    </row>
    <row r="22982" spans="8:20" x14ac:dyDescent="0.25">
      <c r="H22982" s="155"/>
      <c r="I22982" s="152"/>
      <c r="J22982" s="152"/>
      <c r="K22982" s="156"/>
      <c r="L22982" s="156"/>
      <c r="M22982" s="157"/>
      <c r="N22982" s="158"/>
      <c r="O22982" s="153"/>
      <c r="P22982" s="153"/>
      <c r="Q22982" s="153"/>
      <c r="R22982" s="153"/>
      <c r="S22982" s="152"/>
      <c r="T22982" s="154"/>
    </row>
    <row r="22983" spans="8:20" x14ac:dyDescent="0.25">
      <c r="H22983" s="155"/>
      <c r="I22983" s="152"/>
      <c r="J22983" s="152"/>
      <c r="K22983" s="156"/>
      <c r="L22983" s="156"/>
      <c r="M22983" s="157"/>
      <c r="N22983" s="158"/>
      <c r="O22983" s="153"/>
      <c r="P22983" s="153"/>
      <c r="Q22983" s="153"/>
      <c r="R22983" s="153"/>
      <c r="S22983" s="152"/>
      <c r="T22983" s="154"/>
    </row>
    <row r="22984" spans="8:20" x14ac:dyDescent="0.25">
      <c r="H22984" s="155"/>
      <c r="I22984" s="152"/>
      <c r="J22984" s="152"/>
      <c r="K22984" s="156"/>
      <c r="L22984" s="156"/>
      <c r="M22984" s="157"/>
      <c r="N22984" s="158"/>
      <c r="O22984" s="153"/>
      <c r="P22984" s="153"/>
      <c r="Q22984" s="153"/>
      <c r="R22984" s="153"/>
      <c r="S22984" s="152"/>
      <c r="T22984" s="154"/>
    </row>
    <row r="22985" spans="8:20" x14ac:dyDescent="0.25">
      <c r="H22985" s="155"/>
      <c r="I22985" s="152"/>
      <c r="J22985" s="152"/>
      <c r="K22985" s="156"/>
      <c r="L22985" s="156"/>
      <c r="M22985" s="157"/>
      <c r="N22985" s="158"/>
      <c r="O22985" s="153"/>
      <c r="P22985" s="153"/>
      <c r="Q22985" s="153"/>
      <c r="R22985" s="153"/>
      <c r="S22985" s="152"/>
      <c r="T22985" s="154"/>
    </row>
    <row r="22986" spans="8:20" x14ac:dyDescent="0.25">
      <c r="H22986" s="155"/>
      <c r="I22986" s="152"/>
      <c r="J22986" s="152"/>
      <c r="K22986" s="156"/>
      <c r="L22986" s="156"/>
      <c r="M22986" s="157"/>
      <c r="N22986" s="158"/>
      <c r="O22986" s="153"/>
      <c r="P22986" s="153"/>
      <c r="Q22986" s="153"/>
      <c r="R22986" s="153"/>
      <c r="S22986" s="152"/>
      <c r="T22986" s="154"/>
    </row>
    <row r="22987" spans="8:20" x14ac:dyDescent="0.25">
      <c r="H22987" s="155"/>
      <c r="I22987" s="152"/>
      <c r="J22987" s="152"/>
      <c r="K22987" s="156"/>
      <c r="L22987" s="156"/>
      <c r="M22987" s="157"/>
      <c r="N22987" s="158"/>
      <c r="O22987" s="153"/>
      <c r="P22987" s="153"/>
      <c r="Q22987" s="153"/>
      <c r="R22987" s="153"/>
      <c r="S22987" s="152"/>
      <c r="T22987" s="154"/>
    </row>
    <row r="22988" spans="8:20" x14ac:dyDescent="0.25">
      <c r="H22988" s="155"/>
      <c r="I22988" s="152"/>
      <c r="J22988" s="152"/>
      <c r="K22988" s="156"/>
      <c r="L22988" s="156"/>
      <c r="M22988" s="157"/>
      <c r="N22988" s="158"/>
      <c r="O22988" s="153"/>
      <c r="P22988" s="153"/>
      <c r="Q22988" s="153"/>
      <c r="R22988" s="153"/>
      <c r="S22988" s="152"/>
      <c r="T22988" s="154"/>
    </row>
    <row r="22989" spans="8:20" x14ac:dyDescent="0.25">
      <c r="H22989" s="155"/>
      <c r="I22989" s="152"/>
      <c r="J22989" s="152"/>
      <c r="K22989" s="156"/>
      <c r="L22989" s="156"/>
      <c r="M22989" s="157"/>
      <c r="N22989" s="158"/>
      <c r="O22989" s="153"/>
      <c r="P22989" s="153"/>
      <c r="Q22989" s="153"/>
      <c r="R22989" s="153"/>
      <c r="S22989" s="152"/>
      <c r="T22989" s="154"/>
    </row>
    <row r="22990" spans="8:20" x14ac:dyDescent="0.25">
      <c r="H22990" s="155"/>
      <c r="I22990" s="152"/>
      <c r="J22990" s="152"/>
      <c r="K22990" s="156"/>
      <c r="L22990" s="156"/>
      <c r="M22990" s="157"/>
      <c r="N22990" s="158"/>
      <c r="O22990" s="153"/>
      <c r="P22990" s="153"/>
      <c r="Q22990" s="153"/>
      <c r="R22990" s="153"/>
      <c r="S22990" s="152"/>
      <c r="T22990" s="154"/>
    </row>
    <row r="22991" spans="8:20" x14ac:dyDescent="0.25">
      <c r="H22991" s="155"/>
      <c r="I22991" s="152"/>
      <c r="J22991" s="152"/>
      <c r="K22991" s="156"/>
      <c r="L22991" s="156"/>
      <c r="M22991" s="157"/>
      <c r="N22991" s="158"/>
      <c r="O22991" s="153"/>
      <c r="P22991" s="153"/>
      <c r="Q22991" s="153"/>
      <c r="R22991" s="153"/>
      <c r="S22991" s="152"/>
      <c r="T22991" s="154"/>
    </row>
    <row r="22992" spans="8:20" x14ac:dyDescent="0.25">
      <c r="H22992" s="155"/>
      <c r="I22992" s="152"/>
      <c r="J22992" s="152"/>
      <c r="K22992" s="156"/>
      <c r="L22992" s="156"/>
      <c r="M22992" s="157"/>
      <c r="N22992" s="158"/>
      <c r="O22992" s="153"/>
      <c r="P22992" s="153"/>
      <c r="Q22992" s="153"/>
      <c r="R22992" s="153"/>
      <c r="S22992" s="152"/>
      <c r="T22992" s="154"/>
    </row>
    <row r="22993" spans="8:20" x14ac:dyDescent="0.25">
      <c r="H22993" s="155"/>
      <c r="I22993" s="152"/>
      <c r="J22993" s="152"/>
      <c r="K22993" s="156"/>
      <c r="L22993" s="156"/>
      <c r="M22993" s="157"/>
      <c r="N22993" s="158"/>
      <c r="O22993" s="153"/>
      <c r="P22993" s="153"/>
      <c r="Q22993" s="153"/>
      <c r="R22993" s="153"/>
      <c r="S22993" s="152"/>
      <c r="T22993" s="154"/>
    </row>
    <row r="22994" spans="8:20" x14ac:dyDescent="0.25">
      <c r="H22994" s="155"/>
      <c r="I22994" s="152"/>
      <c r="J22994" s="152"/>
      <c r="K22994" s="156"/>
      <c r="L22994" s="156"/>
      <c r="M22994" s="157"/>
      <c r="N22994" s="158"/>
      <c r="O22994" s="153"/>
      <c r="P22994" s="153"/>
      <c r="Q22994" s="153"/>
      <c r="R22994" s="153"/>
      <c r="S22994" s="152"/>
      <c r="T22994" s="154"/>
    </row>
    <row r="22995" spans="8:20" x14ac:dyDescent="0.25">
      <c r="H22995" s="155"/>
      <c r="I22995" s="152"/>
      <c r="J22995" s="152"/>
      <c r="K22995" s="156"/>
      <c r="L22995" s="156"/>
      <c r="M22995" s="157"/>
      <c r="N22995" s="158"/>
      <c r="O22995" s="153"/>
      <c r="P22995" s="153"/>
      <c r="Q22995" s="153"/>
      <c r="R22995" s="153"/>
      <c r="S22995" s="152"/>
      <c r="T22995" s="154"/>
    </row>
    <row r="22996" spans="8:20" x14ac:dyDescent="0.25">
      <c r="H22996" s="155"/>
      <c r="I22996" s="152"/>
      <c r="J22996" s="152"/>
      <c r="K22996" s="156"/>
      <c r="L22996" s="156"/>
      <c r="M22996" s="157"/>
      <c r="N22996" s="158"/>
      <c r="O22996" s="153"/>
      <c r="P22996" s="153"/>
      <c r="Q22996" s="153"/>
      <c r="R22996" s="153"/>
      <c r="S22996" s="152"/>
      <c r="T22996" s="154"/>
    </row>
    <row r="22997" spans="8:20" x14ac:dyDescent="0.25">
      <c r="H22997" s="155"/>
      <c r="I22997" s="152"/>
      <c r="J22997" s="152"/>
      <c r="K22997" s="156"/>
      <c r="L22997" s="156"/>
      <c r="M22997" s="157"/>
      <c r="N22997" s="158"/>
      <c r="O22997" s="153"/>
      <c r="P22997" s="153"/>
      <c r="Q22997" s="153"/>
      <c r="R22997" s="153"/>
      <c r="S22997" s="152"/>
      <c r="T22997" s="154"/>
    </row>
    <row r="22998" spans="8:20" x14ac:dyDescent="0.25">
      <c r="H22998" s="155"/>
      <c r="I22998" s="152"/>
      <c r="J22998" s="152"/>
      <c r="K22998" s="156"/>
      <c r="L22998" s="156"/>
      <c r="M22998" s="157"/>
      <c r="N22998" s="158"/>
      <c r="O22998" s="153"/>
      <c r="P22998" s="153"/>
      <c r="Q22998" s="153"/>
      <c r="R22998" s="153"/>
      <c r="S22998" s="152"/>
      <c r="T22998" s="154"/>
    </row>
    <row r="22999" spans="8:20" x14ac:dyDescent="0.25">
      <c r="H22999" s="155"/>
      <c r="I22999" s="152"/>
      <c r="J22999" s="152"/>
      <c r="K22999" s="156"/>
      <c r="L22999" s="156"/>
      <c r="M22999" s="157"/>
      <c r="N22999" s="158"/>
      <c r="O22999" s="153"/>
      <c r="P22999" s="153"/>
      <c r="Q22999" s="153"/>
      <c r="R22999" s="153"/>
      <c r="S22999" s="152"/>
      <c r="T22999" s="154"/>
    </row>
    <row r="23000" spans="8:20" x14ac:dyDescent="0.25">
      <c r="H23000" s="155"/>
      <c r="I23000" s="152"/>
      <c r="J23000" s="152"/>
      <c r="K23000" s="156"/>
      <c r="L23000" s="156"/>
      <c r="M23000" s="157"/>
      <c r="N23000" s="158"/>
      <c r="O23000" s="153"/>
      <c r="P23000" s="153"/>
      <c r="Q23000" s="153"/>
      <c r="R23000" s="153"/>
      <c r="S23000" s="152"/>
      <c r="T23000" s="154"/>
    </row>
    <row r="23001" spans="8:20" x14ac:dyDescent="0.25">
      <c r="H23001" s="155"/>
      <c r="I23001" s="152"/>
      <c r="J23001" s="152"/>
      <c r="K23001" s="156"/>
      <c r="L23001" s="156"/>
      <c r="M23001" s="157"/>
      <c r="N23001" s="158"/>
      <c r="O23001" s="153"/>
      <c r="P23001" s="153"/>
      <c r="Q23001" s="153"/>
      <c r="R23001" s="153"/>
      <c r="S23001" s="152"/>
      <c r="T23001" s="154"/>
    </row>
    <row r="23002" spans="8:20" x14ac:dyDescent="0.25">
      <c r="H23002" s="155"/>
      <c r="I23002" s="152"/>
      <c r="J23002" s="152"/>
      <c r="K23002" s="156"/>
      <c r="L23002" s="156"/>
      <c r="M23002" s="157"/>
      <c r="N23002" s="158"/>
      <c r="O23002" s="153"/>
      <c r="P23002" s="153"/>
      <c r="Q23002" s="153"/>
      <c r="R23002" s="153"/>
      <c r="S23002" s="152"/>
      <c r="T23002" s="154"/>
    </row>
    <row r="23003" spans="8:20" x14ac:dyDescent="0.25">
      <c r="H23003" s="155"/>
      <c r="I23003" s="152"/>
      <c r="J23003" s="152"/>
      <c r="K23003" s="156"/>
      <c r="L23003" s="156"/>
      <c r="M23003" s="157"/>
      <c r="N23003" s="158"/>
      <c r="O23003" s="153"/>
      <c r="P23003" s="153"/>
      <c r="Q23003" s="153"/>
      <c r="R23003" s="153"/>
      <c r="S23003" s="152"/>
      <c r="T23003" s="154"/>
    </row>
    <row r="23004" spans="8:20" x14ac:dyDescent="0.25">
      <c r="H23004" s="155"/>
      <c r="I23004" s="152"/>
      <c r="J23004" s="152"/>
      <c r="K23004" s="156"/>
      <c r="L23004" s="156"/>
      <c r="M23004" s="157"/>
      <c r="N23004" s="158"/>
      <c r="O23004" s="153"/>
      <c r="P23004" s="153"/>
      <c r="Q23004" s="153"/>
      <c r="R23004" s="153"/>
      <c r="S23004" s="152"/>
      <c r="T23004" s="154"/>
    </row>
    <row r="23005" spans="8:20" x14ac:dyDescent="0.25">
      <c r="H23005" s="155"/>
      <c r="I23005" s="152"/>
      <c r="J23005" s="152"/>
      <c r="K23005" s="156"/>
      <c r="L23005" s="156"/>
      <c r="M23005" s="157"/>
      <c r="N23005" s="158"/>
      <c r="O23005" s="153"/>
      <c r="P23005" s="153"/>
      <c r="Q23005" s="153"/>
      <c r="R23005" s="153"/>
      <c r="S23005" s="152"/>
      <c r="T23005" s="154"/>
    </row>
    <row r="23006" spans="8:20" x14ac:dyDescent="0.25">
      <c r="H23006" s="155"/>
      <c r="I23006" s="152"/>
      <c r="J23006" s="152"/>
      <c r="K23006" s="156"/>
      <c r="L23006" s="156"/>
      <c r="M23006" s="157"/>
      <c r="N23006" s="158"/>
      <c r="O23006" s="153"/>
      <c r="P23006" s="153"/>
      <c r="Q23006" s="153"/>
      <c r="R23006" s="153"/>
      <c r="S23006" s="152"/>
      <c r="T23006" s="154"/>
    </row>
    <row r="23007" spans="8:20" x14ac:dyDescent="0.25">
      <c r="H23007" s="155"/>
      <c r="I23007" s="152"/>
      <c r="J23007" s="152"/>
      <c r="K23007" s="156"/>
      <c r="L23007" s="156"/>
      <c r="M23007" s="157"/>
      <c r="N23007" s="158"/>
      <c r="O23007" s="153"/>
      <c r="P23007" s="153"/>
      <c r="Q23007" s="153"/>
      <c r="R23007" s="153"/>
      <c r="S23007" s="152"/>
      <c r="T23007" s="154"/>
    </row>
    <row r="23008" spans="8:20" x14ac:dyDescent="0.25">
      <c r="H23008" s="155"/>
      <c r="I23008" s="152"/>
      <c r="J23008" s="152"/>
      <c r="K23008" s="156"/>
      <c r="L23008" s="156"/>
      <c r="M23008" s="157"/>
      <c r="N23008" s="158"/>
      <c r="O23008" s="153"/>
      <c r="P23008" s="153"/>
      <c r="Q23008" s="153"/>
      <c r="R23008" s="153"/>
      <c r="S23008" s="152"/>
      <c r="T23008" s="154"/>
    </row>
    <row r="23009" spans="8:20" x14ac:dyDescent="0.25">
      <c r="H23009" s="155"/>
      <c r="I23009" s="152"/>
      <c r="J23009" s="152"/>
      <c r="K23009" s="156"/>
      <c r="L23009" s="156"/>
      <c r="M23009" s="157"/>
      <c r="N23009" s="158"/>
      <c r="O23009" s="153"/>
      <c r="P23009" s="153"/>
      <c r="Q23009" s="153"/>
      <c r="R23009" s="153"/>
      <c r="S23009" s="152"/>
      <c r="T23009" s="154"/>
    </row>
    <row r="23010" spans="8:20" x14ac:dyDescent="0.25">
      <c r="H23010" s="155"/>
      <c r="I23010" s="152"/>
      <c r="J23010" s="152"/>
      <c r="K23010" s="156"/>
      <c r="L23010" s="156"/>
      <c r="M23010" s="157"/>
      <c r="N23010" s="158"/>
      <c r="O23010" s="153"/>
      <c r="P23010" s="153"/>
      <c r="Q23010" s="153"/>
      <c r="R23010" s="153"/>
      <c r="S23010" s="152"/>
      <c r="T23010" s="154"/>
    </row>
    <row r="23011" spans="8:20" x14ac:dyDescent="0.25">
      <c r="H23011" s="155"/>
      <c r="I23011" s="152"/>
      <c r="J23011" s="152"/>
      <c r="K23011" s="156"/>
      <c r="L23011" s="156"/>
      <c r="M23011" s="157"/>
      <c r="N23011" s="158"/>
      <c r="O23011" s="153"/>
      <c r="P23011" s="153"/>
      <c r="Q23011" s="153"/>
      <c r="R23011" s="153"/>
      <c r="S23011" s="152"/>
      <c r="T23011" s="154"/>
    </row>
    <row r="23012" spans="8:20" x14ac:dyDescent="0.25">
      <c r="H23012" s="155"/>
      <c r="I23012" s="152"/>
      <c r="J23012" s="152"/>
      <c r="K23012" s="156"/>
      <c r="L23012" s="156"/>
      <c r="M23012" s="157"/>
      <c r="N23012" s="158"/>
      <c r="O23012" s="153"/>
      <c r="P23012" s="153"/>
      <c r="Q23012" s="153"/>
      <c r="R23012" s="153"/>
      <c r="S23012" s="152"/>
      <c r="T23012" s="154"/>
    </row>
    <row r="23013" spans="8:20" x14ac:dyDescent="0.25">
      <c r="H23013" s="155"/>
      <c r="I23013" s="152"/>
      <c r="J23013" s="152"/>
      <c r="K23013" s="156"/>
      <c r="L23013" s="156"/>
      <c r="M23013" s="157"/>
      <c r="N23013" s="158"/>
      <c r="O23013" s="153"/>
      <c r="P23013" s="153"/>
      <c r="Q23013" s="153"/>
      <c r="R23013" s="153"/>
      <c r="S23013" s="152"/>
      <c r="T23013" s="154"/>
    </row>
    <row r="23014" spans="8:20" x14ac:dyDescent="0.25">
      <c r="H23014" s="155"/>
      <c r="I23014" s="152"/>
      <c r="J23014" s="152"/>
      <c r="K23014" s="156"/>
      <c r="L23014" s="156"/>
      <c r="M23014" s="157"/>
      <c r="N23014" s="158"/>
      <c r="O23014" s="153"/>
      <c r="P23014" s="153"/>
      <c r="Q23014" s="153"/>
      <c r="R23014" s="153"/>
      <c r="S23014" s="152"/>
      <c r="T23014" s="154"/>
    </row>
    <row r="23015" spans="8:20" x14ac:dyDescent="0.25">
      <c r="H23015" s="155"/>
      <c r="I23015" s="152"/>
      <c r="J23015" s="152"/>
      <c r="K23015" s="156"/>
      <c r="L23015" s="156"/>
      <c r="M23015" s="157"/>
      <c r="N23015" s="158"/>
      <c r="O23015" s="153"/>
      <c r="P23015" s="153"/>
      <c r="Q23015" s="153"/>
      <c r="R23015" s="153"/>
      <c r="S23015" s="152"/>
      <c r="T23015" s="154"/>
    </row>
    <row r="23016" spans="8:20" x14ac:dyDescent="0.25">
      <c r="H23016" s="155"/>
      <c r="I23016" s="152"/>
      <c r="J23016" s="152"/>
      <c r="K23016" s="156"/>
      <c r="L23016" s="156"/>
      <c r="M23016" s="157"/>
      <c r="N23016" s="158"/>
      <c r="O23016" s="153"/>
      <c r="P23016" s="153"/>
      <c r="Q23016" s="153"/>
      <c r="R23016" s="153"/>
      <c r="S23016" s="152"/>
      <c r="T23016" s="154"/>
    </row>
    <row r="23017" spans="8:20" x14ac:dyDescent="0.25">
      <c r="H23017" s="155"/>
      <c r="I23017" s="152"/>
      <c r="J23017" s="152"/>
      <c r="K23017" s="156"/>
      <c r="L23017" s="156"/>
      <c r="M23017" s="157"/>
      <c r="N23017" s="158"/>
      <c r="O23017" s="153"/>
      <c r="P23017" s="153"/>
      <c r="Q23017" s="153"/>
      <c r="R23017" s="153"/>
      <c r="S23017" s="152"/>
      <c r="T23017" s="154"/>
    </row>
    <row r="23018" spans="8:20" x14ac:dyDescent="0.25">
      <c r="H23018" s="155"/>
      <c r="I23018" s="152"/>
      <c r="J23018" s="152"/>
      <c r="K23018" s="156"/>
      <c r="L23018" s="156"/>
      <c r="M23018" s="157"/>
      <c r="N23018" s="158"/>
      <c r="O23018" s="153"/>
      <c r="P23018" s="153"/>
      <c r="Q23018" s="153"/>
      <c r="R23018" s="153"/>
      <c r="S23018" s="152"/>
      <c r="T23018" s="154"/>
    </row>
    <row r="23019" spans="8:20" x14ac:dyDescent="0.25">
      <c r="H23019" s="155"/>
      <c r="I23019" s="152"/>
      <c r="J23019" s="152"/>
      <c r="K23019" s="156"/>
      <c r="L23019" s="156"/>
      <c r="M23019" s="157"/>
      <c r="N23019" s="158"/>
      <c r="O23019" s="153"/>
      <c r="P23019" s="153"/>
      <c r="Q23019" s="153"/>
      <c r="R23019" s="153"/>
      <c r="S23019" s="152"/>
      <c r="T23019" s="154"/>
    </row>
    <row r="23020" spans="8:20" x14ac:dyDescent="0.25">
      <c r="H23020" s="155"/>
      <c r="I23020" s="152"/>
      <c r="J23020" s="152"/>
      <c r="K23020" s="156"/>
      <c r="L23020" s="156"/>
      <c r="M23020" s="157"/>
      <c r="N23020" s="158"/>
      <c r="O23020" s="153"/>
      <c r="P23020" s="153"/>
      <c r="Q23020" s="153"/>
      <c r="R23020" s="153"/>
      <c r="S23020" s="152"/>
      <c r="T23020" s="154"/>
    </row>
    <row r="23021" spans="8:20" x14ac:dyDescent="0.25">
      <c r="H23021" s="155"/>
      <c r="I23021" s="152"/>
      <c r="J23021" s="152"/>
      <c r="K23021" s="156"/>
      <c r="L23021" s="156"/>
      <c r="M23021" s="157"/>
      <c r="N23021" s="158"/>
      <c r="O23021" s="153"/>
      <c r="P23021" s="153"/>
      <c r="Q23021" s="153"/>
      <c r="R23021" s="153"/>
      <c r="S23021" s="152"/>
      <c r="T23021" s="154"/>
    </row>
    <row r="23022" spans="8:20" x14ac:dyDescent="0.25">
      <c r="H23022" s="155"/>
      <c r="I23022" s="152"/>
      <c r="J23022" s="152"/>
      <c r="K23022" s="156"/>
      <c r="L23022" s="156"/>
      <c r="M23022" s="157"/>
      <c r="N23022" s="158"/>
      <c r="O23022" s="153"/>
      <c r="P23022" s="153"/>
      <c r="Q23022" s="153"/>
      <c r="R23022" s="153"/>
      <c r="S23022" s="152"/>
      <c r="T23022" s="154"/>
    </row>
    <row r="23023" spans="8:20" x14ac:dyDescent="0.25">
      <c r="H23023" s="155"/>
      <c r="I23023" s="152"/>
      <c r="J23023" s="152"/>
      <c r="K23023" s="156"/>
      <c r="L23023" s="156"/>
      <c r="M23023" s="157"/>
      <c r="N23023" s="158"/>
      <c r="O23023" s="153"/>
      <c r="P23023" s="153"/>
      <c r="Q23023" s="153"/>
      <c r="R23023" s="153"/>
      <c r="S23023" s="152"/>
      <c r="T23023" s="154"/>
    </row>
    <row r="23024" spans="8:20" x14ac:dyDescent="0.25">
      <c r="H23024" s="155"/>
      <c r="I23024" s="152"/>
      <c r="J23024" s="152"/>
      <c r="K23024" s="156"/>
      <c r="L23024" s="156"/>
      <c r="M23024" s="157"/>
      <c r="N23024" s="158"/>
      <c r="O23024" s="153"/>
      <c r="P23024" s="153"/>
      <c r="Q23024" s="153"/>
      <c r="R23024" s="153"/>
      <c r="S23024" s="152"/>
      <c r="T23024" s="154"/>
    </row>
    <row r="23025" spans="8:20" x14ac:dyDescent="0.25">
      <c r="H23025" s="155"/>
      <c r="I23025" s="152"/>
      <c r="J23025" s="152"/>
      <c r="K23025" s="156"/>
      <c r="L23025" s="156"/>
      <c r="M23025" s="157"/>
      <c r="N23025" s="158"/>
      <c r="O23025" s="153"/>
      <c r="P23025" s="153"/>
      <c r="Q23025" s="153"/>
      <c r="R23025" s="153"/>
      <c r="S23025" s="152"/>
      <c r="T23025" s="154"/>
    </row>
    <row r="23026" spans="8:20" x14ac:dyDescent="0.25">
      <c r="H23026" s="155"/>
      <c r="I23026" s="152"/>
      <c r="J23026" s="152"/>
      <c r="K23026" s="156"/>
      <c r="L23026" s="156"/>
      <c r="M23026" s="157"/>
      <c r="N23026" s="158"/>
      <c r="O23026" s="153"/>
      <c r="P23026" s="153"/>
      <c r="Q23026" s="153"/>
      <c r="R23026" s="153"/>
      <c r="S23026" s="152"/>
      <c r="T23026" s="154"/>
    </row>
    <row r="23027" spans="8:20" x14ac:dyDescent="0.25">
      <c r="H23027" s="155"/>
      <c r="I23027" s="152"/>
      <c r="J23027" s="152"/>
      <c r="K23027" s="156"/>
      <c r="L23027" s="156"/>
      <c r="M23027" s="157"/>
      <c r="N23027" s="158"/>
      <c r="O23027" s="153"/>
      <c r="P23027" s="153"/>
      <c r="Q23027" s="153"/>
      <c r="R23027" s="153"/>
      <c r="S23027" s="152"/>
      <c r="T23027" s="154"/>
    </row>
    <row r="23028" spans="8:20" x14ac:dyDescent="0.25">
      <c r="H23028" s="155"/>
      <c r="I23028" s="152"/>
      <c r="J23028" s="152"/>
      <c r="K23028" s="156"/>
      <c r="L23028" s="156"/>
      <c r="M23028" s="157"/>
      <c r="N23028" s="158"/>
      <c r="O23028" s="153"/>
      <c r="P23028" s="153"/>
      <c r="Q23028" s="153"/>
      <c r="R23028" s="153"/>
      <c r="S23028" s="152"/>
      <c r="T23028" s="154"/>
    </row>
    <row r="23029" spans="8:20" x14ac:dyDescent="0.25">
      <c r="H23029" s="155"/>
      <c r="I23029" s="152"/>
      <c r="J23029" s="152"/>
      <c r="K23029" s="156"/>
      <c r="L23029" s="156"/>
      <c r="M23029" s="157"/>
      <c r="N23029" s="158"/>
      <c r="O23029" s="153"/>
      <c r="P23029" s="153"/>
      <c r="Q23029" s="153"/>
      <c r="R23029" s="153"/>
      <c r="S23029" s="152"/>
      <c r="T23029" s="154"/>
    </row>
    <row r="23030" spans="8:20" x14ac:dyDescent="0.25">
      <c r="H23030" s="155"/>
      <c r="I23030" s="152"/>
      <c r="J23030" s="152"/>
      <c r="K23030" s="156"/>
      <c r="L23030" s="156"/>
      <c r="M23030" s="157"/>
      <c r="N23030" s="158"/>
      <c r="O23030" s="153"/>
      <c r="P23030" s="153"/>
      <c r="Q23030" s="153"/>
      <c r="R23030" s="153"/>
      <c r="S23030" s="152"/>
      <c r="T23030" s="154"/>
    </row>
    <row r="23031" spans="8:20" x14ac:dyDescent="0.25">
      <c r="H23031" s="155"/>
      <c r="I23031" s="152"/>
      <c r="J23031" s="152"/>
      <c r="K23031" s="156"/>
      <c r="L23031" s="156"/>
      <c r="M23031" s="157"/>
      <c r="N23031" s="158"/>
      <c r="O23031" s="153"/>
      <c r="P23031" s="153"/>
      <c r="Q23031" s="153"/>
      <c r="R23031" s="153"/>
      <c r="S23031" s="152"/>
      <c r="T23031" s="154"/>
    </row>
    <row r="23032" spans="8:20" x14ac:dyDescent="0.25">
      <c r="H23032" s="155"/>
      <c r="I23032" s="152"/>
      <c r="J23032" s="152"/>
      <c r="K23032" s="156"/>
      <c r="L23032" s="156"/>
      <c r="M23032" s="157"/>
      <c r="N23032" s="158"/>
      <c r="O23032" s="153"/>
      <c r="P23032" s="153"/>
      <c r="Q23032" s="153"/>
      <c r="R23032" s="153"/>
      <c r="S23032" s="152"/>
      <c r="T23032" s="154"/>
    </row>
    <row r="23033" spans="8:20" x14ac:dyDescent="0.25">
      <c r="H23033" s="155"/>
      <c r="I23033" s="152"/>
      <c r="J23033" s="152"/>
      <c r="K23033" s="156"/>
      <c r="L23033" s="156"/>
      <c r="M23033" s="157"/>
      <c r="N23033" s="158"/>
      <c r="O23033" s="153"/>
      <c r="P23033" s="153"/>
      <c r="Q23033" s="153"/>
      <c r="R23033" s="153"/>
      <c r="S23033" s="152"/>
      <c r="T23033" s="154"/>
    </row>
    <row r="23034" spans="8:20" x14ac:dyDescent="0.25">
      <c r="H23034" s="155"/>
      <c r="I23034" s="152"/>
      <c r="J23034" s="152"/>
      <c r="K23034" s="156"/>
      <c r="L23034" s="156"/>
      <c r="M23034" s="157"/>
      <c r="N23034" s="158"/>
      <c r="O23034" s="153"/>
      <c r="P23034" s="153"/>
      <c r="Q23034" s="153"/>
      <c r="R23034" s="153"/>
      <c r="S23034" s="152"/>
      <c r="T23034" s="154"/>
    </row>
    <row r="23035" spans="8:20" x14ac:dyDescent="0.25">
      <c r="H23035" s="155"/>
      <c r="I23035" s="152"/>
      <c r="J23035" s="152"/>
      <c r="K23035" s="156"/>
      <c r="L23035" s="156"/>
      <c r="M23035" s="157"/>
      <c r="N23035" s="158"/>
      <c r="O23035" s="153"/>
      <c r="P23035" s="153"/>
      <c r="Q23035" s="153"/>
      <c r="R23035" s="153"/>
      <c r="S23035" s="152"/>
      <c r="T23035" s="154"/>
    </row>
    <row r="23036" spans="8:20" x14ac:dyDescent="0.25">
      <c r="H23036" s="155"/>
      <c r="I23036" s="152"/>
      <c r="J23036" s="152"/>
      <c r="K23036" s="156"/>
      <c r="L23036" s="156"/>
      <c r="M23036" s="157"/>
      <c r="N23036" s="158"/>
      <c r="O23036" s="153"/>
      <c r="P23036" s="153"/>
      <c r="Q23036" s="153"/>
      <c r="R23036" s="153"/>
      <c r="S23036" s="152"/>
      <c r="T23036" s="154"/>
    </row>
    <row r="23037" spans="8:20" x14ac:dyDescent="0.25">
      <c r="H23037" s="155"/>
      <c r="I23037" s="152"/>
      <c r="J23037" s="152"/>
      <c r="K23037" s="156"/>
      <c r="L23037" s="156"/>
      <c r="M23037" s="157"/>
      <c r="N23037" s="158"/>
      <c r="O23037" s="153"/>
      <c r="P23037" s="153"/>
      <c r="Q23037" s="153"/>
      <c r="R23037" s="153"/>
      <c r="S23037" s="152"/>
      <c r="T23037" s="154"/>
    </row>
    <row r="23038" spans="8:20" x14ac:dyDescent="0.25">
      <c r="H23038" s="155"/>
      <c r="I23038" s="152"/>
      <c r="J23038" s="152"/>
      <c r="K23038" s="156"/>
      <c r="L23038" s="156"/>
      <c r="M23038" s="157"/>
      <c r="N23038" s="158"/>
      <c r="O23038" s="153"/>
      <c r="P23038" s="153"/>
      <c r="Q23038" s="153"/>
      <c r="R23038" s="153"/>
      <c r="S23038" s="152"/>
      <c r="T23038" s="154"/>
    </row>
    <row r="23039" spans="8:20" x14ac:dyDescent="0.25">
      <c r="H23039" s="155"/>
      <c r="I23039" s="152"/>
      <c r="J23039" s="152"/>
      <c r="K23039" s="156"/>
      <c r="L23039" s="156"/>
      <c r="M23039" s="157"/>
      <c r="N23039" s="158"/>
      <c r="O23039" s="153"/>
      <c r="P23039" s="153"/>
      <c r="Q23039" s="153"/>
      <c r="R23039" s="153"/>
      <c r="S23039" s="152"/>
      <c r="T23039" s="154"/>
    </row>
    <row r="23040" spans="8:20" x14ac:dyDescent="0.25">
      <c r="H23040" s="155"/>
      <c r="I23040" s="152"/>
      <c r="J23040" s="152"/>
      <c r="K23040" s="156"/>
      <c r="L23040" s="156"/>
      <c r="M23040" s="157"/>
      <c r="N23040" s="158"/>
      <c r="O23040" s="153"/>
      <c r="P23040" s="153"/>
      <c r="Q23040" s="153"/>
      <c r="R23040" s="153"/>
      <c r="S23040" s="152"/>
      <c r="T23040" s="154"/>
    </row>
    <row r="23041" spans="8:20" x14ac:dyDescent="0.25">
      <c r="H23041" s="155"/>
      <c r="I23041" s="152"/>
      <c r="J23041" s="152"/>
      <c r="K23041" s="156"/>
      <c r="L23041" s="156"/>
      <c r="M23041" s="157"/>
      <c r="N23041" s="158"/>
      <c r="O23041" s="153"/>
      <c r="P23041" s="153"/>
      <c r="Q23041" s="153"/>
      <c r="R23041" s="153"/>
      <c r="S23041" s="152"/>
      <c r="T23041" s="154"/>
    </row>
    <row r="23042" spans="8:20" x14ac:dyDescent="0.25">
      <c r="H23042" s="155"/>
      <c r="I23042" s="152"/>
      <c r="J23042" s="152"/>
      <c r="K23042" s="156"/>
      <c r="L23042" s="156"/>
      <c r="M23042" s="157"/>
      <c r="N23042" s="158"/>
      <c r="O23042" s="153"/>
      <c r="P23042" s="153"/>
      <c r="Q23042" s="153"/>
      <c r="R23042" s="153"/>
      <c r="S23042" s="152"/>
      <c r="T23042" s="154"/>
    </row>
    <row r="23043" spans="8:20" x14ac:dyDescent="0.25">
      <c r="H23043" s="155"/>
      <c r="I23043" s="152"/>
      <c r="J23043" s="152"/>
      <c r="K23043" s="156"/>
      <c r="L23043" s="156"/>
      <c r="M23043" s="157"/>
      <c r="N23043" s="158"/>
      <c r="O23043" s="153"/>
      <c r="P23043" s="153"/>
      <c r="Q23043" s="153"/>
      <c r="R23043" s="153"/>
      <c r="S23043" s="152"/>
      <c r="T23043" s="154"/>
    </row>
    <row r="23044" spans="8:20" x14ac:dyDescent="0.25">
      <c r="H23044" s="155"/>
      <c r="I23044" s="152"/>
      <c r="J23044" s="152"/>
      <c r="K23044" s="156"/>
      <c r="L23044" s="156"/>
      <c r="M23044" s="157"/>
      <c r="N23044" s="158"/>
      <c r="O23044" s="153"/>
      <c r="P23044" s="153"/>
      <c r="Q23044" s="153"/>
      <c r="R23044" s="153"/>
      <c r="S23044" s="152"/>
      <c r="T23044" s="154"/>
    </row>
    <row r="23045" spans="8:20" x14ac:dyDescent="0.25">
      <c r="H23045" s="155"/>
      <c r="I23045" s="152"/>
      <c r="J23045" s="152"/>
      <c r="K23045" s="156"/>
      <c r="L23045" s="156"/>
      <c r="M23045" s="157"/>
      <c r="N23045" s="158"/>
      <c r="O23045" s="153"/>
      <c r="P23045" s="153"/>
      <c r="Q23045" s="153"/>
      <c r="R23045" s="153"/>
      <c r="S23045" s="152"/>
      <c r="T23045" s="154"/>
    </row>
    <row r="23046" spans="8:20" x14ac:dyDescent="0.25">
      <c r="H23046" s="155"/>
      <c r="I23046" s="152"/>
      <c r="J23046" s="152"/>
      <c r="K23046" s="156"/>
      <c r="L23046" s="156"/>
      <c r="M23046" s="157"/>
      <c r="N23046" s="158"/>
      <c r="O23046" s="153"/>
      <c r="P23046" s="153"/>
      <c r="Q23046" s="153"/>
      <c r="R23046" s="153"/>
      <c r="S23046" s="152"/>
      <c r="T23046" s="154"/>
    </row>
    <row r="23047" spans="8:20" x14ac:dyDescent="0.25">
      <c r="H23047" s="155"/>
      <c r="I23047" s="152"/>
      <c r="J23047" s="152"/>
      <c r="K23047" s="156"/>
      <c r="L23047" s="156"/>
      <c r="M23047" s="157"/>
      <c r="N23047" s="158"/>
      <c r="O23047" s="153"/>
      <c r="P23047" s="153"/>
      <c r="Q23047" s="153"/>
      <c r="R23047" s="153"/>
      <c r="S23047" s="152"/>
      <c r="T23047" s="154"/>
    </row>
    <row r="23048" spans="8:20" x14ac:dyDescent="0.25">
      <c r="H23048" s="155"/>
      <c r="I23048" s="152"/>
      <c r="J23048" s="152"/>
      <c r="K23048" s="156"/>
      <c r="L23048" s="156"/>
      <c r="M23048" s="157"/>
      <c r="N23048" s="158"/>
      <c r="O23048" s="153"/>
      <c r="P23048" s="153"/>
      <c r="Q23048" s="153"/>
      <c r="R23048" s="153"/>
      <c r="S23048" s="152"/>
      <c r="T23048" s="154"/>
    </row>
    <row r="23049" spans="8:20" x14ac:dyDescent="0.25">
      <c r="H23049" s="155"/>
      <c r="I23049" s="152"/>
      <c r="J23049" s="152"/>
      <c r="K23049" s="156"/>
      <c r="L23049" s="156"/>
      <c r="M23049" s="157"/>
      <c r="N23049" s="158"/>
      <c r="O23049" s="153"/>
      <c r="P23049" s="153"/>
      <c r="Q23049" s="153"/>
      <c r="R23049" s="153"/>
      <c r="S23049" s="152"/>
      <c r="T23049" s="154"/>
    </row>
    <row r="23050" spans="8:20" x14ac:dyDescent="0.25">
      <c r="H23050" s="155"/>
      <c r="I23050" s="152"/>
      <c r="J23050" s="152"/>
      <c r="K23050" s="156"/>
      <c r="L23050" s="156"/>
      <c r="M23050" s="157"/>
      <c r="N23050" s="158"/>
      <c r="O23050" s="153"/>
      <c r="P23050" s="153"/>
      <c r="Q23050" s="153"/>
      <c r="R23050" s="153"/>
      <c r="S23050" s="152"/>
      <c r="T23050" s="154"/>
    </row>
    <row r="23051" spans="8:20" x14ac:dyDescent="0.25">
      <c r="H23051" s="155"/>
      <c r="I23051" s="152"/>
      <c r="J23051" s="152"/>
      <c r="K23051" s="156"/>
      <c r="L23051" s="156"/>
      <c r="M23051" s="157"/>
      <c r="N23051" s="158"/>
      <c r="O23051" s="153"/>
      <c r="P23051" s="153"/>
      <c r="Q23051" s="153"/>
      <c r="R23051" s="153"/>
      <c r="S23051" s="152"/>
      <c r="T23051" s="154"/>
    </row>
    <row r="23052" spans="8:20" x14ac:dyDescent="0.25">
      <c r="H23052" s="155"/>
      <c r="I23052" s="152"/>
      <c r="J23052" s="152"/>
      <c r="K23052" s="156"/>
      <c r="L23052" s="156"/>
      <c r="M23052" s="157"/>
      <c r="N23052" s="158"/>
      <c r="O23052" s="153"/>
      <c r="P23052" s="153"/>
      <c r="Q23052" s="153"/>
      <c r="R23052" s="153"/>
      <c r="S23052" s="152"/>
      <c r="T23052" s="154"/>
    </row>
    <row r="23053" spans="8:20" x14ac:dyDescent="0.25">
      <c r="H23053" s="155"/>
      <c r="I23053" s="152"/>
      <c r="J23053" s="152"/>
      <c r="K23053" s="156"/>
      <c r="L23053" s="156"/>
      <c r="M23053" s="157"/>
      <c r="N23053" s="158"/>
      <c r="O23053" s="153"/>
      <c r="P23053" s="153"/>
      <c r="Q23053" s="153"/>
      <c r="R23053" s="153"/>
      <c r="S23053" s="152"/>
      <c r="T23053" s="154"/>
    </row>
    <row r="23054" spans="8:20" x14ac:dyDescent="0.25">
      <c r="H23054" s="155"/>
      <c r="I23054" s="152"/>
      <c r="J23054" s="152"/>
      <c r="K23054" s="156"/>
      <c r="L23054" s="156"/>
      <c r="M23054" s="157"/>
      <c r="N23054" s="158"/>
      <c r="O23054" s="153"/>
      <c r="P23054" s="153"/>
      <c r="Q23054" s="153"/>
      <c r="R23054" s="153"/>
      <c r="S23054" s="152"/>
      <c r="T23054" s="154"/>
    </row>
    <row r="23055" spans="8:20" x14ac:dyDescent="0.25">
      <c r="H23055" s="155"/>
      <c r="I23055" s="152"/>
      <c r="J23055" s="152"/>
      <c r="K23055" s="156"/>
      <c r="L23055" s="156"/>
      <c r="M23055" s="157"/>
      <c r="N23055" s="158"/>
      <c r="O23055" s="153"/>
      <c r="P23055" s="153"/>
      <c r="Q23055" s="153"/>
      <c r="R23055" s="153"/>
      <c r="S23055" s="152"/>
      <c r="T23055" s="154"/>
    </row>
    <row r="23056" spans="8:20" x14ac:dyDescent="0.25">
      <c r="H23056" s="155"/>
      <c r="I23056" s="152"/>
      <c r="J23056" s="152"/>
      <c r="K23056" s="156"/>
      <c r="L23056" s="156"/>
      <c r="M23056" s="157"/>
      <c r="N23056" s="158"/>
      <c r="O23056" s="153"/>
      <c r="P23056" s="153"/>
      <c r="Q23056" s="153"/>
      <c r="R23056" s="153"/>
      <c r="S23056" s="152"/>
      <c r="T23056" s="154"/>
    </row>
    <row r="23057" spans="8:20" x14ac:dyDescent="0.25">
      <c r="H23057" s="155"/>
      <c r="I23057" s="152"/>
      <c r="J23057" s="152"/>
      <c r="K23057" s="156"/>
      <c r="L23057" s="156"/>
      <c r="M23057" s="157"/>
      <c r="N23057" s="158"/>
      <c r="O23057" s="153"/>
      <c r="P23057" s="153"/>
      <c r="Q23057" s="153"/>
      <c r="R23057" s="153"/>
      <c r="S23057" s="152"/>
      <c r="T23057" s="154"/>
    </row>
    <row r="23058" spans="8:20" x14ac:dyDescent="0.25">
      <c r="H23058" s="155"/>
      <c r="I23058" s="152"/>
      <c r="J23058" s="152"/>
      <c r="K23058" s="156"/>
      <c r="L23058" s="156"/>
      <c r="M23058" s="157"/>
      <c r="N23058" s="158"/>
      <c r="O23058" s="153"/>
      <c r="P23058" s="153"/>
      <c r="Q23058" s="153"/>
      <c r="R23058" s="153"/>
      <c r="S23058" s="152"/>
      <c r="T23058" s="154"/>
    </row>
    <row r="23059" spans="8:20" x14ac:dyDescent="0.25">
      <c r="H23059" s="155"/>
      <c r="I23059" s="152"/>
      <c r="J23059" s="152"/>
      <c r="K23059" s="156"/>
      <c r="L23059" s="156"/>
      <c r="M23059" s="157"/>
      <c r="N23059" s="158"/>
      <c r="O23059" s="153"/>
      <c r="P23059" s="153"/>
      <c r="Q23059" s="153"/>
      <c r="R23059" s="153"/>
      <c r="S23059" s="152"/>
      <c r="T23059" s="154"/>
    </row>
    <row r="23060" spans="8:20" x14ac:dyDescent="0.25">
      <c r="H23060" s="155"/>
      <c r="I23060" s="152"/>
      <c r="J23060" s="152"/>
      <c r="K23060" s="156"/>
      <c r="L23060" s="156"/>
      <c r="M23060" s="157"/>
      <c r="N23060" s="158"/>
      <c r="O23060" s="153"/>
      <c r="P23060" s="153"/>
      <c r="Q23060" s="153"/>
      <c r="R23060" s="153"/>
      <c r="S23060" s="152"/>
      <c r="T23060" s="154"/>
    </row>
    <row r="23061" spans="8:20" x14ac:dyDescent="0.25">
      <c r="H23061" s="155"/>
      <c r="I23061" s="152"/>
      <c r="J23061" s="152"/>
      <c r="K23061" s="156"/>
      <c r="L23061" s="156"/>
      <c r="M23061" s="157"/>
      <c r="N23061" s="158"/>
      <c r="O23061" s="153"/>
      <c r="P23061" s="153"/>
      <c r="Q23061" s="153"/>
      <c r="R23061" s="153"/>
      <c r="S23061" s="152"/>
      <c r="T23061" s="154"/>
    </row>
    <row r="23062" spans="8:20" x14ac:dyDescent="0.25">
      <c r="H23062" s="155"/>
      <c r="I23062" s="152"/>
      <c r="J23062" s="152"/>
      <c r="K23062" s="156"/>
      <c r="L23062" s="156"/>
      <c r="M23062" s="157"/>
      <c r="N23062" s="158"/>
      <c r="O23062" s="153"/>
      <c r="P23062" s="153"/>
      <c r="Q23062" s="153"/>
      <c r="R23062" s="153"/>
      <c r="S23062" s="152"/>
      <c r="T23062" s="154"/>
    </row>
    <row r="23063" spans="8:20" x14ac:dyDescent="0.25">
      <c r="H23063" s="155"/>
      <c r="I23063" s="152"/>
      <c r="J23063" s="152"/>
      <c r="K23063" s="156"/>
      <c r="L23063" s="156"/>
      <c r="M23063" s="157"/>
      <c r="N23063" s="158"/>
      <c r="O23063" s="153"/>
      <c r="P23063" s="153"/>
      <c r="Q23063" s="153"/>
      <c r="R23063" s="153"/>
      <c r="S23063" s="152"/>
      <c r="T23063" s="154"/>
    </row>
    <row r="23064" spans="8:20" x14ac:dyDescent="0.25">
      <c r="H23064" s="155"/>
      <c r="I23064" s="152"/>
      <c r="J23064" s="152"/>
      <c r="K23064" s="156"/>
      <c r="L23064" s="156"/>
      <c r="M23064" s="157"/>
      <c r="N23064" s="158"/>
      <c r="O23064" s="153"/>
      <c r="P23064" s="153"/>
      <c r="Q23064" s="153"/>
      <c r="R23064" s="153"/>
      <c r="S23064" s="152"/>
      <c r="T23064" s="154"/>
    </row>
    <row r="23065" spans="8:20" x14ac:dyDescent="0.25">
      <c r="H23065" s="155"/>
      <c r="I23065" s="152"/>
      <c r="J23065" s="152"/>
      <c r="K23065" s="156"/>
      <c r="L23065" s="156"/>
      <c r="M23065" s="157"/>
      <c r="N23065" s="158"/>
      <c r="O23065" s="153"/>
      <c r="P23065" s="153"/>
      <c r="Q23065" s="153"/>
      <c r="R23065" s="153"/>
      <c r="S23065" s="152"/>
      <c r="T23065" s="154"/>
    </row>
    <row r="23066" spans="8:20" x14ac:dyDescent="0.25">
      <c r="H23066" s="155"/>
      <c r="I23066" s="152"/>
      <c r="J23066" s="152"/>
      <c r="K23066" s="156"/>
      <c r="L23066" s="156"/>
      <c r="M23066" s="157"/>
      <c r="N23066" s="158"/>
      <c r="O23066" s="153"/>
      <c r="P23066" s="153"/>
      <c r="Q23066" s="153"/>
      <c r="R23066" s="153"/>
      <c r="S23066" s="152"/>
      <c r="T23066" s="154"/>
    </row>
    <row r="23067" spans="8:20" x14ac:dyDescent="0.25">
      <c r="H23067" s="155"/>
      <c r="I23067" s="152"/>
      <c r="J23067" s="152"/>
      <c r="K23067" s="156"/>
      <c r="L23067" s="156"/>
      <c r="M23067" s="157"/>
      <c r="N23067" s="158"/>
      <c r="O23067" s="153"/>
      <c r="P23067" s="153"/>
      <c r="Q23067" s="153"/>
      <c r="R23067" s="153"/>
      <c r="S23067" s="152"/>
      <c r="T23067" s="154"/>
    </row>
    <row r="23068" spans="8:20" x14ac:dyDescent="0.25">
      <c r="H23068" s="155"/>
      <c r="I23068" s="152"/>
      <c r="J23068" s="152"/>
      <c r="K23068" s="156"/>
      <c r="L23068" s="156"/>
      <c r="M23068" s="157"/>
      <c r="N23068" s="158"/>
      <c r="O23068" s="153"/>
      <c r="P23068" s="153"/>
      <c r="Q23068" s="153"/>
      <c r="R23068" s="153"/>
      <c r="S23068" s="152"/>
      <c r="T23068" s="154"/>
    </row>
    <row r="23069" spans="8:20" x14ac:dyDescent="0.25">
      <c r="H23069" s="155"/>
      <c r="I23069" s="152"/>
      <c r="J23069" s="152"/>
      <c r="K23069" s="156"/>
      <c r="L23069" s="156"/>
      <c r="M23069" s="157"/>
      <c r="N23069" s="158"/>
      <c r="O23069" s="153"/>
      <c r="P23069" s="153"/>
      <c r="Q23069" s="153"/>
      <c r="R23069" s="153"/>
      <c r="S23069" s="152"/>
      <c r="T23069" s="154"/>
    </row>
    <row r="23070" spans="8:20" x14ac:dyDescent="0.25">
      <c r="H23070" s="155"/>
      <c r="I23070" s="152"/>
      <c r="J23070" s="152"/>
      <c r="K23070" s="156"/>
      <c r="L23070" s="156"/>
      <c r="M23070" s="157"/>
      <c r="N23070" s="158"/>
      <c r="O23070" s="153"/>
      <c r="P23070" s="153"/>
      <c r="Q23070" s="153"/>
      <c r="R23070" s="153"/>
      <c r="S23070" s="152"/>
      <c r="T23070" s="154"/>
    </row>
    <row r="23071" spans="8:20" x14ac:dyDescent="0.25">
      <c r="H23071" s="155"/>
      <c r="I23071" s="152"/>
      <c r="J23071" s="152"/>
      <c r="K23071" s="156"/>
      <c r="L23071" s="156"/>
      <c r="M23071" s="157"/>
      <c r="N23071" s="158"/>
      <c r="O23071" s="153"/>
      <c r="P23071" s="153"/>
      <c r="Q23071" s="153"/>
      <c r="R23071" s="153"/>
      <c r="S23071" s="152"/>
      <c r="T23071" s="154"/>
    </row>
    <row r="23072" spans="8:20" x14ac:dyDescent="0.25">
      <c r="H23072" s="155"/>
      <c r="I23072" s="152"/>
      <c r="J23072" s="152"/>
      <c r="K23072" s="156"/>
      <c r="L23072" s="156"/>
      <c r="M23072" s="157"/>
      <c r="N23072" s="158"/>
      <c r="O23072" s="153"/>
      <c r="P23072" s="153"/>
      <c r="Q23072" s="153"/>
      <c r="R23072" s="153"/>
      <c r="S23072" s="152"/>
      <c r="T23072" s="154"/>
    </row>
    <row r="23073" spans="8:20" x14ac:dyDescent="0.25">
      <c r="H23073" s="155"/>
      <c r="I23073" s="152"/>
      <c r="J23073" s="152"/>
      <c r="K23073" s="156"/>
      <c r="L23073" s="156"/>
      <c r="M23073" s="157"/>
      <c r="N23073" s="158"/>
      <c r="O23073" s="153"/>
      <c r="P23073" s="153"/>
      <c r="Q23073" s="153"/>
      <c r="R23073" s="153"/>
      <c r="S23073" s="152"/>
      <c r="T23073" s="154"/>
    </row>
    <row r="23074" spans="8:20" x14ac:dyDescent="0.25">
      <c r="H23074" s="155"/>
      <c r="I23074" s="152"/>
      <c r="J23074" s="152"/>
      <c r="K23074" s="156"/>
      <c r="L23074" s="156"/>
      <c r="M23074" s="157"/>
      <c r="N23074" s="158"/>
      <c r="O23074" s="153"/>
      <c r="P23074" s="153"/>
      <c r="Q23074" s="153"/>
      <c r="R23074" s="153"/>
      <c r="S23074" s="152"/>
      <c r="T23074" s="154"/>
    </row>
    <row r="23075" spans="8:20" x14ac:dyDescent="0.25">
      <c r="H23075" s="155"/>
      <c r="I23075" s="152"/>
      <c r="J23075" s="152"/>
      <c r="K23075" s="156"/>
      <c r="L23075" s="156"/>
      <c r="M23075" s="157"/>
      <c r="N23075" s="158"/>
      <c r="O23075" s="153"/>
      <c r="P23075" s="153"/>
      <c r="Q23075" s="153"/>
      <c r="R23075" s="153"/>
      <c r="S23075" s="152"/>
      <c r="T23075" s="154"/>
    </row>
    <row r="23076" spans="8:20" x14ac:dyDescent="0.25">
      <c r="H23076" s="155"/>
      <c r="I23076" s="152"/>
      <c r="J23076" s="152"/>
      <c r="K23076" s="156"/>
      <c r="L23076" s="156"/>
      <c r="M23076" s="157"/>
      <c r="N23076" s="158"/>
      <c r="O23076" s="153"/>
      <c r="P23076" s="153"/>
      <c r="Q23076" s="153"/>
      <c r="R23076" s="153"/>
      <c r="S23076" s="152"/>
      <c r="T23076" s="154"/>
    </row>
    <row r="23077" spans="8:20" x14ac:dyDescent="0.25">
      <c r="H23077" s="155"/>
      <c r="I23077" s="152"/>
      <c r="J23077" s="152"/>
      <c r="K23077" s="156"/>
      <c r="L23077" s="156"/>
      <c r="M23077" s="157"/>
      <c r="N23077" s="158"/>
      <c r="O23077" s="153"/>
      <c r="P23077" s="153"/>
      <c r="Q23077" s="153"/>
      <c r="R23077" s="153"/>
      <c r="S23077" s="152"/>
      <c r="T23077" s="154"/>
    </row>
    <row r="23078" spans="8:20" x14ac:dyDescent="0.25">
      <c r="H23078" s="155"/>
      <c r="I23078" s="152"/>
      <c r="J23078" s="152"/>
      <c r="K23078" s="156"/>
      <c r="L23078" s="156"/>
      <c r="M23078" s="157"/>
      <c r="N23078" s="158"/>
      <c r="O23078" s="153"/>
      <c r="P23078" s="153"/>
      <c r="Q23078" s="153"/>
      <c r="R23078" s="153"/>
      <c r="S23078" s="152"/>
      <c r="T23078" s="154"/>
    </row>
    <row r="23079" spans="8:20" x14ac:dyDescent="0.25">
      <c r="H23079" s="155"/>
      <c r="I23079" s="152"/>
      <c r="J23079" s="152"/>
      <c r="K23079" s="156"/>
      <c r="L23079" s="156"/>
      <c r="M23079" s="157"/>
      <c r="N23079" s="158"/>
      <c r="O23079" s="153"/>
      <c r="P23079" s="153"/>
      <c r="Q23079" s="153"/>
      <c r="R23079" s="153"/>
      <c r="S23079" s="152"/>
      <c r="T23079" s="154"/>
    </row>
    <row r="23080" spans="8:20" x14ac:dyDescent="0.25">
      <c r="H23080" s="155"/>
      <c r="I23080" s="152"/>
      <c r="J23080" s="152"/>
      <c r="K23080" s="156"/>
      <c r="L23080" s="156"/>
      <c r="M23080" s="157"/>
      <c r="N23080" s="158"/>
      <c r="O23080" s="153"/>
      <c r="P23080" s="153"/>
      <c r="Q23080" s="153"/>
      <c r="R23080" s="153"/>
      <c r="S23080" s="152"/>
      <c r="T23080" s="154"/>
    </row>
    <row r="23081" spans="8:20" x14ac:dyDescent="0.25">
      <c r="H23081" s="155"/>
      <c r="I23081" s="152"/>
      <c r="J23081" s="152"/>
      <c r="K23081" s="156"/>
      <c r="L23081" s="156"/>
      <c r="M23081" s="157"/>
      <c r="N23081" s="158"/>
      <c r="O23081" s="153"/>
      <c r="P23081" s="153"/>
      <c r="Q23081" s="153"/>
      <c r="R23081" s="153"/>
      <c r="S23081" s="152"/>
      <c r="T23081" s="154"/>
    </row>
    <row r="23082" spans="8:20" x14ac:dyDescent="0.25">
      <c r="H23082" s="155"/>
      <c r="I23082" s="152"/>
      <c r="J23082" s="152"/>
      <c r="K23082" s="156"/>
      <c r="L23082" s="156"/>
      <c r="M23082" s="157"/>
      <c r="N23082" s="158"/>
      <c r="O23082" s="153"/>
      <c r="P23082" s="153"/>
      <c r="Q23082" s="153"/>
      <c r="R23082" s="153"/>
      <c r="S23082" s="152"/>
      <c r="T23082" s="154"/>
    </row>
    <row r="23083" spans="8:20" x14ac:dyDescent="0.25">
      <c r="H23083" s="155"/>
      <c r="I23083" s="152"/>
      <c r="J23083" s="152"/>
      <c r="K23083" s="156"/>
      <c r="L23083" s="156"/>
      <c r="M23083" s="157"/>
      <c r="N23083" s="158"/>
      <c r="O23083" s="153"/>
      <c r="P23083" s="153"/>
      <c r="Q23083" s="153"/>
      <c r="R23083" s="153"/>
      <c r="S23083" s="152"/>
      <c r="T23083" s="154"/>
    </row>
    <row r="23084" spans="8:20" x14ac:dyDescent="0.25">
      <c r="H23084" s="155"/>
      <c r="I23084" s="152"/>
      <c r="J23084" s="152"/>
      <c r="K23084" s="156"/>
      <c r="L23084" s="156"/>
      <c r="M23084" s="157"/>
      <c r="N23084" s="158"/>
      <c r="O23084" s="153"/>
      <c r="P23084" s="153"/>
      <c r="Q23084" s="153"/>
      <c r="R23084" s="153"/>
      <c r="S23084" s="152"/>
      <c r="T23084" s="154"/>
    </row>
    <row r="23085" spans="8:20" x14ac:dyDescent="0.25">
      <c r="H23085" s="155"/>
      <c r="I23085" s="152"/>
      <c r="J23085" s="152"/>
      <c r="K23085" s="156"/>
      <c r="L23085" s="156"/>
      <c r="M23085" s="157"/>
      <c r="N23085" s="158"/>
      <c r="O23085" s="153"/>
      <c r="P23085" s="153"/>
      <c r="Q23085" s="153"/>
      <c r="R23085" s="153"/>
      <c r="S23085" s="152"/>
      <c r="T23085" s="154"/>
    </row>
    <row r="23086" spans="8:20" x14ac:dyDescent="0.25">
      <c r="H23086" s="155"/>
      <c r="I23086" s="152"/>
      <c r="J23086" s="152"/>
      <c r="K23086" s="156"/>
      <c r="L23086" s="156"/>
      <c r="M23086" s="157"/>
      <c r="N23086" s="158"/>
      <c r="O23086" s="153"/>
      <c r="P23086" s="153"/>
      <c r="Q23086" s="153"/>
      <c r="R23086" s="153"/>
      <c r="S23086" s="152"/>
      <c r="T23086" s="154"/>
    </row>
    <row r="23087" spans="8:20" x14ac:dyDescent="0.25">
      <c r="H23087" s="155"/>
      <c r="I23087" s="152"/>
      <c r="J23087" s="152"/>
      <c r="K23087" s="156"/>
      <c r="L23087" s="156"/>
      <c r="M23087" s="157"/>
      <c r="N23087" s="158"/>
      <c r="O23087" s="153"/>
      <c r="P23087" s="153"/>
      <c r="Q23087" s="153"/>
      <c r="R23087" s="153"/>
      <c r="S23087" s="152"/>
      <c r="T23087" s="154"/>
    </row>
    <row r="23088" spans="8:20" x14ac:dyDescent="0.25">
      <c r="H23088" s="155"/>
      <c r="I23088" s="152"/>
      <c r="J23088" s="152"/>
      <c r="K23088" s="156"/>
      <c r="L23088" s="156"/>
      <c r="M23088" s="157"/>
      <c r="N23088" s="158"/>
      <c r="O23088" s="153"/>
      <c r="P23088" s="153"/>
      <c r="Q23088" s="153"/>
      <c r="R23088" s="153"/>
      <c r="S23088" s="152"/>
      <c r="T23088" s="154"/>
    </row>
    <row r="23089" spans="8:20" x14ac:dyDescent="0.25">
      <c r="H23089" s="155"/>
      <c r="I23089" s="152"/>
      <c r="J23089" s="152"/>
      <c r="K23089" s="156"/>
      <c r="L23089" s="156"/>
      <c r="M23089" s="157"/>
      <c r="N23089" s="158"/>
      <c r="O23089" s="153"/>
      <c r="P23089" s="153"/>
      <c r="Q23089" s="153"/>
      <c r="R23089" s="153"/>
      <c r="S23089" s="152"/>
      <c r="T23089" s="154"/>
    </row>
    <row r="23090" spans="8:20" x14ac:dyDescent="0.25">
      <c r="H23090" s="155"/>
      <c r="I23090" s="152"/>
      <c r="J23090" s="152"/>
      <c r="K23090" s="156"/>
      <c r="L23090" s="156"/>
      <c r="M23090" s="157"/>
      <c r="N23090" s="158"/>
      <c r="O23090" s="153"/>
      <c r="P23090" s="153"/>
      <c r="Q23090" s="153"/>
      <c r="R23090" s="153"/>
      <c r="S23090" s="152"/>
      <c r="T23090" s="154"/>
    </row>
    <row r="23091" spans="8:20" x14ac:dyDescent="0.25">
      <c r="H23091" s="155"/>
      <c r="I23091" s="152"/>
      <c r="J23091" s="152"/>
      <c r="K23091" s="156"/>
      <c r="L23091" s="156"/>
      <c r="M23091" s="157"/>
      <c r="N23091" s="158"/>
      <c r="O23091" s="153"/>
      <c r="P23091" s="153"/>
      <c r="Q23091" s="153"/>
      <c r="R23091" s="153"/>
      <c r="S23091" s="152"/>
      <c r="T23091" s="154"/>
    </row>
    <row r="23092" spans="8:20" x14ac:dyDescent="0.25">
      <c r="H23092" s="155"/>
      <c r="I23092" s="152"/>
      <c r="J23092" s="152"/>
      <c r="K23092" s="156"/>
      <c r="L23092" s="156"/>
      <c r="M23092" s="157"/>
      <c r="N23092" s="158"/>
      <c r="O23092" s="153"/>
      <c r="P23092" s="153"/>
      <c r="Q23092" s="153"/>
      <c r="R23092" s="153"/>
      <c r="S23092" s="152"/>
      <c r="T23092" s="154"/>
    </row>
    <row r="23093" spans="8:20" x14ac:dyDescent="0.25">
      <c r="H23093" s="155"/>
      <c r="I23093" s="152"/>
      <c r="J23093" s="152"/>
      <c r="K23093" s="156"/>
      <c r="L23093" s="156"/>
      <c r="M23093" s="157"/>
      <c r="N23093" s="158"/>
      <c r="O23093" s="153"/>
      <c r="P23093" s="153"/>
      <c r="Q23093" s="153"/>
      <c r="R23093" s="153"/>
      <c r="S23093" s="152"/>
      <c r="T23093" s="154"/>
    </row>
    <row r="23094" spans="8:20" x14ac:dyDescent="0.25">
      <c r="H23094" s="155"/>
      <c r="I23094" s="152"/>
      <c r="J23094" s="152"/>
      <c r="K23094" s="156"/>
      <c r="L23094" s="156"/>
      <c r="M23094" s="157"/>
      <c r="N23094" s="158"/>
      <c r="O23094" s="153"/>
      <c r="P23094" s="153"/>
      <c r="Q23094" s="153"/>
      <c r="R23094" s="153"/>
      <c r="S23094" s="152"/>
      <c r="T23094" s="154"/>
    </row>
    <row r="23095" spans="8:20" x14ac:dyDescent="0.25">
      <c r="H23095" s="155"/>
      <c r="I23095" s="152"/>
      <c r="J23095" s="152"/>
      <c r="K23095" s="156"/>
      <c r="L23095" s="156"/>
      <c r="M23095" s="157"/>
      <c r="N23095" s="158"/>
      <c r="O23095" s="153"/>
      <c r="P23095" s="153"/>
      <c r="Q23095" s="153"/>
      <c r="R23095" s="153"/>
      <c r="S23095" s="152"/>
      <c r="T23095" s="154"/>
    </row>
    <row r="23096" spans="8:20" x14ac:dyDescent="0.25">
      <c r="H23096" s="155"/>
      <c r="I23096" s="152"/>
      <c r="J23096" s="152"/>
      <c r="K23096" s="156"/>
      <c r="L23096" s="156"/>
      <c r="M23096" s="157"/>
      <c r="N23096" s="158"/>
      <c r="O23096" s="153"/>
      <c r="P23096" s="153"/>
      <c r="Q23096" s="153"/>
      <c r="R23096" s="153"/>
      <c r="S23096" s="152"/>
      <c r="T23096" s="154"/>
    </row>
    <row r="23097" spans="8:20" x14ac:dyDescent="0.25">
      <c r="H23097" s="155"/>
      <c r="I23097" s="152"/>
      <c r="J23097" s="152"/>
      <c r="K23097" s="156"/>
      <c r="L23097" s="156"/>
      <c r="M23097" s="157"/>
      <c r="N23097" s="158"/>
      <c r="O23097" s="153"/>
      <c r="P23097" s="153"/>
      <c r="Q23097" s="153"/>
      <c r="R23097" s="153"/>
      <c r="S23097" s="152"/>
      <c r="T23097" s="154"/>
    </row>
    <row r="23098" spans="8:20" x14ac:dyDescent="0.25">
      <c r="H23098" s="155"/>
      <c r="I23098" s="152"/>
      <c r="J23098" s="152"/>
      <c r="K23098" s="156"/>
      <c r="L23098" s="156"/>
      <c r="M23098" s="157"/>
      <c r="N23098" s="158"/>
      <c r="O23098" s="153"/>
      <c r="P23098" s="153"/>
      <c r="Q23098" s="153"/>
      <c r="R23098" s="153"/>
      <c r="S23098" s="152"/>
      <c r="T23098" s="154"/>
    </row>
    <row r="23099" spans="8:20" x14ac:dyDescent="0.25">
      <c r="H23099" s="155"/>
      <c r="I23099" s="152"/>
      <c r="J23099" s="152"/>
      <c r="K23099" s="156"/>
      <c r="L23099" s="156"/>
      <c r="M23099" s="157"/>
      <c r="N23099" s="158"/>
      <c r="O23099" s="153"/>
      <c r="P23099" s="153"/>
      <c r="Q23099" s="153"/>
      <c r="R23099" s="153"/>
      <c r="S23099" s="152"/>
      <c r="T23099" s="154"/>
    </row>
    <row r="23100" spans="8:20" x14ac:dyDescent="0.25">
      <c r="H23100" s="155"/>
      <c r="I23100" s="152"/>
      <c r="J23100" s="152"/>
      <c r="K23100" s="156"/>
      <c r="L23100" s="156"/>
      <c r="M23100" s="157"/>
      <c r="N23100" s="158"/>
      <c r="O23100" s="153"/>
      <c r="P23100" s="153"/>
      <c r="Q23100" s="153"/>
      <c r="R23100" s="153"/>
      <c r="S23100" s="152"/>
      <c r="T23100" s="154"/>
    </row>
    <row r="23101" spans="8:20" x14ac:dyDescent="0.25">
      <c r="H23101" s="155"/>
      <c r="I23101" s="152"/>
      <c r="J23101" s="152"/>
      <c r="K23101" s="156"/>
      <c r="L23101" s="156"/>
      <c r="M23101" s="157"/>
      <c r="N23101" s="158"/>
      <c r="O23101" s="153"/>
      <c r="P23101" s="153"/>
      <c r="Q23101" s="153"/>
      <c r="R23101" s="153"/>
      <c r="S23101" s="152"/>
      <c r="T23101" s="154"/>
    </row>
    <row r="23102" spans="8:20" x14ac:dyDescent="0.25">
      <c r="H23102" s="155"/>
      <c r="I23102" s="152"/>
      <c r="J23102" s="152"/>
      <c r="K23102" s="156"/>
      <c r="L23102" s="156"/>
      <c r="M23102" s="157"/>
      <c r="N23102" s="158"/>
      <c r="O23102" s="153"/>
      <c r="P23102" s="153"/>
      <c r="Q23102" s="153"/>
      <c r="R23102" s="153"/>
      <c r="S23102" s="152"/>
      <c r="T23102" s="154"/>
    </row>
    <row r="23103" spans="8:20" x14ac:dyDescent="0.25">
      <c r="H23103" s="155"/>
      <c r="I23103" s="152"/>
      <c r="J23103" s="152"/>
      <c r="K23103" s="156"/>
      <c r="L23103" s="156"/>
      <c r="M23103" s="157"/>
      <c r="N23103" s="158"/>
      <c r="O23103" s="153"/>
      <c r="P23103" s="153"/>
      <c r="Q23103" s="153"/>
      <c r="R23103" s="153"/>
      <c r="S23103" s="152"/>
      <c r="T23103" s="154"/>
    </row>
    <row r="23104" spans="8:20" x14ac:dyDescent="0.25">
      <c r="H23104" s="155"/>
      <c r="I23104" s="152"/>
      <c r="J23104" s="152"/>
      <c r="K23104" s="156"/>
      <c r="L23104" s="156"/>
      <c r="M23104" s="157"/>
      <c r="N23104" s="158"/>
      <c r="O23104" s="153"/>
      <c r="P23104" s="153"/>
      <c r="Q23104" s="153"/>
      <c r="R23104" s="153"/>
      <c r="S23104" s="152"/>
      <c r="T23104" s="154"/>
    </row>
    <row r="23105" spans="8:20" x14ac:dyDescent="0.25">
      <c r="H23105" s="155"/>
      <c r="I23105" s="152"/>
      <c r="J23105" s="152"/>
      <c r="K23105" s="156"/>
      <c r="L23105" s="156"/>
      <c r="M23105" s="157"/>
      <c r="N23105" s="158"/>
      <c r="O23105" s="153"/>
      <c r="P23105" s="153"/>
      <c r="Q23105" s="153"/>
      <c r="R23105" s="153"/>
      <c r="S23105" s="152"/>
      <c r="T23105" s="154"/>
    </row>
    <row r="23106" spans="8:20" x14ac:dyDescent="0.25">
      <c r="H23106" s="155"/>
      <c r="I23106" s="152"/>
      <c r="J23106" s="152"/>
      <c r="K23106" s="156"/>
      <c r="L23106" s="156"/>
      <c r="M23106" s="157"/>
      <c r="N23106" s="158"/>
      <c r="O23106" s="153"/>
      <c r="P23106" s="153"/>
      <c r="Q23106" s="153"/>
      <c r="R23106" s="153"/>
      <c r="S23106" s="152"/>
      <c r="T23106" s="154"/>
    </row>
    <row r="23107" spans="8:20" x14ac:dyDescent="0.25">
      <c r="H23107" s="155"/>
      <c r="I23107" s="152"/>
      <c r="J23107" s="152"/>
      <c r="K23107" s="156"/>
      <c r="L23107" s="156"/>
      <c r="M23107" s="157"/>
      <c r="N23107" s="158"/>
      <c r="O23107" s="153"/>
      <c r="P23107" s="153"/>
      <c r="Q23107" s="153"/>
      <c r="R23107" s="153"/>
      <c r="S23107" s="152"/>
      <c r="T23107" s="154"/>
    </row>
    <row r="23108" spans="8:20" x14ac:dyDescent="0.25">
      <c r="H23108" s="155"/>
      <c r="I23108" s="152"/>
      <c r="J23108" s="152"/>
      <c r="K23108" s="156"/>
      <c r="L23108" s="156"/>
      <c r="M23108" s="157"/>
      <c r="N23108" s="158"/>
      <c r="O23108" s="153"/>
      <c r="P23108" s="153"/>
      <c r="Q23108" s="153"/>
      <c r="R23108" s="153"/>
      <c r="S23108" s="152"/>
      <c r="T23108" s="154"/>
    </row>
    <row r="23109" spans="8:20" x14ac:dyDescent="0.25">
      <c r="H23109" s="155"/>
      <c r="I23109" s="152"/>
      <c r="J23109" s="152"/>
      <c r="K23109" s="156"/>
      <c r="L23109" s="156"/>
      <c r="M23109" s="157"/>
      <c r="N23109" s="158"/>
      <c r="O23109" s="153"/>
      <c r="P23109" s="153"/>
      <c r="Q23109" s="153"/>
      <c r="R23109" s="153"/>
      <c r="S23109" s="152"/>
      <c r="T23109" s="154"/>
    </row>
    <row r="23110" spans="8:20" x14ac:dyDescent="0.25">
      <c r="H23110" s="155"/>
      <c r="I23110" s="152"/>
      <c r="J23110" s="152"/>
      <c r="K23110" s="156"/>
      <c r="L23110" s="156"/>
      <c r="M23110" s="157"/>
      <c r="N23110" s="158"/>
      <c r="O23110" s="153"/>
      <c r="P23110" s="153"/>
      <c r="Q23110" s="153"/>
      <c r="R23110" s="153"/>
      <c r="S23110" s="152"/>
      <c r="T23110" s="154"/>
    </row>
    <row r="23111" spans="8:20" x14ac:dyDescent="0.25">
      <c r="H23111" s="155"/>
      <c r="I23111" s="152"/>
      <c r="J23111" s="152"/>
      <c r="K23111" s="156"/>
      <c r="L23111" s="156"/>
      <c r="M23111" s="157"/>
      <c r="N23111" s="158"/>
      <c r="O23111" s="153"/>
      <c r="P23111" s="153"/>
      <c r="Q23111" s="153"/>
      <c r="R23111" s="153"/>
      <c r="S23111" s="152"/>
      <c r="T23111" s="154"/>
    </row>
    <row r="23112" spans="8:20" x14ac:dyDescent="0.25">
      <c r="H23112" s="155"/>
      <c r="I23112" s="152"/>
      <c r="J23112" s="152"/>
      <c r="K23112" s="156"/>
      <c r="L23112" s="156"/>
      <c r="M23112" s="157"/>
      <c r="N23112" s="158"/>
      <c r="O23112" s="153"/>
      <c r="P23112" s="153"/>
      <c r="Q23112" s="153"/>
      <c r="R23112" s="153"/>
      <c r="S23112" s="152"/>
      <c r="T23112" s="154"/>
    </row>
    <row r="23113" spans="8:20" x14ac:dyDescent="0.25">
      <c r="H23113" s="155"/>
      <c r="I23113" s="152"/>
      <c r="J23113" s="152"/>
      <c r="K23113" s="156"/>
      <c r="L23113" s="156"/>
      <c r="M23113" s="157"/>
      <c r="N23113" s="158"/>
      <c r="O23113" s="153"/>
      <c r="P23113" s="153"/>
      <c r="Q23113" s="153"/>
      <c r="R23113" s="153"/>
      <c r="S23113" s="152"/>
      <c r="T23113" s="154"/>
    </row>
    <row r="23114" spans="8:20" x14ac:dyDescent="0.25">
      <c r="H23114" s="155"/>
      <c r="I23114" s="152"/>
      <c r="J23114" s="152"/>
      <c r="K23114" s="156"/>
      <c r="L23114" s="156"/>
      <c r="M23114" s="157"/>
      <c r="N23114" s="158"/>
      <c r="O23114" s="153"/>
      <c r="P23114" s="153"/>
      <c r="Q23114" s="153"/>
      <c r="R23114" s="153"/>
      <c r="S23114" s="152"/>
      <c r="T23114" s="154"/>
    </row>
    <row r="23115" spans="8:20" x14ac:dyDescent="0.25">
      <c r="H23115" s="155"/>
      <c r="I23115" s="152"/>
      <c r="J23115" s="152"/>
      <c r="K23115" s="156"/>
      <c r="L23115" s="156"/>
      <c r="M23115" s="157"/>
      <c r="N23115" s="158"/>
      <c r="O23115" s="153"/>
      <c r="P23115" s="153"/>
      <c r="Q23115" s="153"/>
      <c r="R23115" s="153"/>
      <c r="S23115" s="152"/>
      <c r="T23115" s="154"/>
    </row>
    <row r="23116" spans="8:20" x14ac:dyDescent="0.25">
      <c r="H23116" s="155"/>
      <c r="I23116" s="152"/>
      <c r="J23116" s="152"/>
      <c r="K23116" s="156"/>
      <c r="L23116" s="156"/>
      <c r="M23116" s="157"/>
      <c r="N23116" s="158"/>
      <c r="O23116" s="153"/>
      <c r="P23116" s="153"/>
      <c r="Q23116" s="153"/>
      <c r="R23116" s="153"/>
      <c r="S23116" s="152"/>
      <c r="T23116" s="154"/>
    </row>
    <row r="23117" spans="8:20" x14ac:dyDescent="0.25">
      <c r="H23117" s="155"/>
      <c r="I23117" s="152"/>
      <c r="J23117" s="152"/>
      <c r="K23117" s="156"/>
      <c r="L23117" s="156"/>
      <c r="M23117" s="157"/>
      <c r="N23117" s="158"/>
      <c r="O23117" s="153"/>
      <c r="P23117" s="153"/>
      <c r="Q23117" s="153"/>
      <c r="R23117" s="153"/>
      <c r="S23117" s="152"/>
      <c r="T23117" s="154"/>
    </row>
    <row r="23118" spans="8:20" x14ac:dyDescent="0.25">
      <c r="H23118" s="155"/>
      <c r="I23118" s="152"/>
      <c r="J23118" s="152"/>
      <c r="K23118" s="156"/>
      <c r="L23118" s="156"/>
      <c r="M23118" s="157"/>
      <c r="N23118" s="158"/>
      <c r="O23118" s="153"/>
      <c r="P23118" s="153"/>
      <c r="Q23118" s="153"/>
      <c r="R23118" s="153"/>
      <c r="S23118" s="152"/>
      <c r="T23118" s="154"/>
    </row>
    <row r="23119" spans="8:20" x14ac:dyDescent="0.25">
      <c r="H23119" s="155"/>
      <c r="I23119" s="152"/>
      <c r="J23119" s="152"/>
      <c r="K23119" s="156"/>
      <c r="L23119" s="156"/>
      <c r="M23119" s="157"/>
      <c r="N23119" s="158"/>
      <c r="O23119" s="153"/>
      <c r="P23119" s="153"/>
      <c r="Q23119" s="153"/>
      <c r="R23119" s="153"/>
      <c r="S23119" s="152"/>
      <c r="T23119" s="154"/>
    </row>
    <row r="23120" spans="8:20" x14ac:dyDescent="0.25">
      <c r="H23120" s="155"/>
      <c r="I23120" s="152"/>
      <c r="J23120" s="152"/>
      <c r="K23120" s="156"/>
      <c r="L23120" s="156"/>
      <c r="M23120" s="157"/>
      <c r="N23120" s="158"/>
      <c r="O23120" s="153"/>
      <c r="P23120" s="153"/>
      <c r="Q23120" s="153"/>
      <c r="R23120" s="153"/>
      <c r="S23120" s="152"/>
      <c r="T23120" s="154"/>
    </row>
    <row r="23121" spans="8:20" x14ac:dyDescent="0.25">
      <c r="H23121" s="155"/>
      <c r="I23121" s="152"/>
      <c r="J23121" s="152"/>
      <c r="K23121" s="156"/>
      <c r="L23121" s="156"/>
      <c r="M23121" s="157"/>
      <c r="N23121" s="158"/>
      <c r="O23121" s="153"/>
      <c r="P23121" s="153"/>
      <c r="Q23121" s="153"/>
      <c r="R23121" s="153"/>
      <c r="S23121" s="152"/>
      <c r="T23121" s="154"/>
    </row>
    <row r="23122" spans="8:20" x14ac:dyDescent="0.25">
      <c r="H23122" s="155"/>
      <c r="I23122" s="152"/>
      <c r="J23122" s="152"/>
      <c r="K23122" s="156"/>
      <c r="L23122" s="156"/>
      <c r="M23122" s="157"/>
      <c r="N23122" s="158"/>
      <c r="O23122" s="153"/>
      <c r="P23122" s="153"/>
      <c r="Q23122" s="153"/>
      <c r="R23122" s="153"/>
      <c r="S23122" s="152"/>
      <c r="T23122" s="154"/>
    </row>
    <row r="23123" spans="8:20" x14ac:dyDescent="0.25">
      <c r="H23123" s="155"/>
      <c r="I23123" s="152"/>
      <c r="J23123" s="152"/>
      <c r="K23123" s="156"/>
      <c r="L23123" s="156"/>
      <c r="M23123" s="157"/>
      <c r="N23123" s="158"/>
      <c r="O23123" s="153"/>
      <c r="P23123" s="153"/>
      <c r="Q23123" s="153"/>
      <c r="R23123" s="153"/>
      <c r="S23123" s="152"/>
      <c r="T23123" s="154"/>
    </row>
    <row r="23124" spans="8:20" x14ac:dyDescent="0.25">
      <c r="H23124" s="155"/>
      <c r="I23124" s="152"/>
      <c r="J23124" s="152"/>
      <c r="K23124" s="156"/>
      <c r="L23124" s="156"/>
      <c r="M23124" s="157"/>
      <c r="N23124" s="158"/>
      <c r="O23124" s="153"/>
      <c r="P23124" s="153"/>
      <c r="Q23124" s="153"/>
      <c r="R23124" s="153"/>
      <c r="S23124" s="152"/>
      <c r="T23124" s="154"/>
    </row>
    <row r="23125" spans="8:20" x14ac:dyDescent="0.25">
      <c r="H23125" s="155"/>
      <c r="I23125" s="152"/>
      <c r="J23125" s="152"/>
      <c r="K23125" s="156"/>
      <c r="L23125" s="156"/>
      <c r="M23125" s="157"/>
      <c r="N23125" s="158"/>
      <c r="O23125" s="153"/>
      <c r="P23125" s="153"/>
      <c r="Q23125" s="153"/>
      <c r="R23125" s="153"/>
      <c r="S23125" s="152"/>
      <c r="T23125" s="154"/>
    </row>
    <row r="23126" spans="8:20" x14ac:dyDescent="0.25">
      <c r="H23126" s="155"/>
      <c r="I23126" s="152"/>
      <c r="J23126" s="152"/>
      <c r="K23126" s="156"/>
      <c r="L23126" s="156"/>
      <c r="M23126" s="157"/>
      <c r="N23126" s="158"/>
      <c r="O23126" s="153"/>
      <c r="P23126" s="153"/>
      <c r="Q23126" s="153"/>
      <c r="R23126" s="153"/>
      <c r="S23126" s="152"/>
      <c r="T23126" s="154"/>
    </row>
    <row r="23127" spans="8:20" x14ac:dyDescent="0.25">
      <c r="H23127" s="155"/>
      <c r="I23127" s="152"/>
      <c r="J23127" s="152"/>
      <c r="K23127" s="156"/>
      <c r="L23127" s="156"/>
      <c r="M23127" s="157"/>
      <c r="N23127" s="158"/>
      <c r="O23127" s="153"/>
      <c r="P23127" s="153"/>
      <c r="Q23127" s="153"/>
      <c r="R23127" s="153"/>
      <c r="S23127" s="152"/>
      <c r="T23127" s="154"/>
    </row>
    <row r="23128" spans="8:20" x14ac:dyDescent="0.25">
      <c r="H23128" s="155"/>
      <c r="I23128" s="152"/>
      <c r="J23128" s="152"/>
      <c r="K23128" s="156"/>
      <c r="L23128" s="156"/>
      <c r="M23128" s="157"/>
      <c r="N23128" s="158"/>
      <c r="O23128" s="153"/>
      <c r="P23128" s="153"/>
      <c r="Q23128" s="153"/>
      <c r="R23128" s="153"/>
      <c r="S23128" s="152"/>
      <c r="T23128" s="154"/>
    </row>
    <row r="23129" spans="8:20" x14ac:dyDescent="0.25">
      <c r="H23129" s="155"/>
      <c r="I23129" s="152"/>
      <c r="J23129" s="152"/>
      <c r="K23129" s="156"/>
      <c r="L23129" s="156"/>
      <c r="M23129" s="157"/>
      <c r="N23129" s="158"/>
      <c r="O23129" s="153"/>
      <c r="P23129" s="153"/>
      <c r="Q23129" s="153"/>
      <c r="R23129" s="153"/>
      <c r="S23129" s="152"/>
      <c r="T23129" s="154"/>
    </row>
    <row r="23130" spans="8:20" x14ac:dyDescent="0.25">
      <c r="H23130" s="155"/>
      <c r="I23130" s="152"/>
      <c r="J23130" s="152"/>
      <c r="K23130" s="156"/>
      <c r="L23130" s="156"/>
      <c r="M23130" s="157"/>
      <c r="N23130" s="158"/>
      <c r="O23130" s="153"/>
      <c r="P23130" s="153"/>
      <c r="Q23130" s="153"/>
      <c r="R23130" s="153"/>
      <c r="S23130" s="152"/>
      <c r="T23130" s="154"/>
    </row>
    <row r="23131" spans="8:20" x14ac:dyDescent="0.25">
      <c r="H23131" s="155"/>
      <c r="I23131" s="152"/>
      <c r="J23131" s="152"/>
      <c r="K23131" s="156"/>
      <c r="L23131" s="156"/>
      <c r="M23131" s="157"/>
      <c r="N23131" s="158"/>
      <c r="O23131" s="153"/>
      <c r="P23131" s="153"/>
      <c r="Q23131" s="153"/>
      <c r="R23131" s="153"/>
      <c r="S23131" s="152"/>
      <c r="T23131" s="154"/>
    </row>
    <row r="23132" spans="8:20" x14ac:dyDescent="0.25">
      <c r="H23132" s="155"/>
      <c r="I23132" s="152"/>
      <c r="J23132" s="152"/>
      <c r="K23132" s="156"/>
      <c r="L23132" s="156"/>
      <c r="M23132" s="157"/>
      <c r="N23132" s="158"/>
      <c r="O23132" s="153"/>
      <c r="P23132" s="153"/>
      <c r="Q23132" s="153"/>
      <c r="R23132" s="153"/>
      <c r="S23132" s="152"/>
      <c r="T23132" s="154"/>
    </row>
    <row r="23133" spans="8:20" x14ac:dyDescent="0.25">
      <c r="H23133" s="155"/>
      <c r="I23133" s="152"/>
      <c r="J23133" s="152"/>
      <c r="K23133" s="156"/>
      <c r="L23133" s="156"/>
      <c r="M23133" s="157"/>
      <c r="N23133" s="158"/>
      <c r="O23133" s="153"/>
      <c r="P23133" s="153"/>
      <c r="Q23133" s="153"/>
      <c r="R23133" s="153"/>
      <c r="S23133" s="152"/>
      <c r="T23133" s="154"/>
    </row>
    <row r="23134" spans="8:20" x14ac:dyDescent="0.25">
      <c r="H23134" s="155"/>
      <c r="I23134" s="152"/>
      <c r="J23134" s="152"/>
      <c r="K23134" s="156"/>
      <c r="L23134" s="156"/>
      <c r="M23134" s="157"/>
      <c r="N23134" s="158"/>
      <c r="O23134" s="153"/>
      <c r="P23134" s="153"/>
      <c r="Q23134" s="153"/>
      <c r="R23134" s="153"/>
      <c r="S23134" s="152"/>
      <c r="T23134" s="154"/>
    </row>
    <row r="23135" spans="8:20" x14ac:dyDescent="0.25">
      <c r="H23135" s="155"/>
      <c r="I23135" s="152"/>
      <c r="J23135" s="152"/>
      <c r="K23135" s="156"/>
      <c r="L23135" s="156"/>
      <c r="M23135" s="157"/>
      <c r="N23135" s="158"/>
      <c r="O23135" s="153"/>
      <c r="P23135" s="153"/>
      <c r="Q23135" s="153"/>
      <c r="R23135" s="153"/>
      <c r="S23135" s="152"/>
      <c r="T23135" s="154"/>
    </row>
    <row r="23136" spans="8:20" x14ac:dyDescent="0.25">
      <c r="H23136" s="155"/>
      <c r="I23136" s="152"/>
      <c r="J23136" s="152"/>
      <c r="K23136" s="156"/>
      <c r="L23136" s="156"/>
      <c r="M23136" s="157"/>
      <c r="N23136" s="158"/>
      <c r="O23136" s="153"/>
      <c r="P23136" s="153"/>
      <c r="Q23136" s="153"/>
      <c r="R23136" s="153"/>
      <c r="S23136" s="152"/>
      <c r="T23136" s="154"/>
    </row>
    <row r="23137" spans="8:20" x14ac:dyDescent="0.25">
      <c r="H23137" s="155"/>
      <c r="I23137" s="152"/>
      <c r="J23137" s="152"/>
      <c r="K23137" s="156"/>
      <c r="L23137" s="156"/>
      <c r="M23137" s="157"/>
      <c r="N23137" s="158"/>
      <c r="O23137" s="153"/>
      <c r="P23137" s="153"/>
      <c r="Q23137" s="153"/>
      <c r="R23137" s="153"/>
      <c r="S23137" s="152"/>
      <c r="T23137" s="154"/>
    </row>
    <row r="23138" spans="8:20" x14ac:dyDescent="0.25">
      <c r="H23138" s="155"/>
      <c r="I23138" s="152"/>
      <c r="J23138" s="152"/>
      <c r="K23138" s="156"/>
      <c r="L23138" s="156"/>
      <c r="M23138" s="157"/>
      <c r="N23138" s="158"/>
      <c r="O23138" s="153"/>
      <c r="P23138" s="153"/>
      <c r="Q23138" s="153"/>
      <c r="R23138" s="153"/>
      <c r="S23138" s="152"/>
      <c r="T23138" s="154"/>
    </row>
    <row r="23139" spans="8:20" x14ac:dyDescent="0.25">
      <c r="H23139" s="155"/>
      <c r="I23139" s="152"/>
      <c r="J23139" s="152"/>
      <c r="K23139" s="156"/>
      <c r="L23139" s="156"/>
      <c r="M23139" s="157"/>
      <c r="N23139" s="158"/>
      <c r="O23139" s="153"/>
      <c r="P23139" s="153"/>
      <c r="Q23139" s="153"/>
      <c r="R23139" s="153"/>
      <c r="S23139" s="152"/>
      <c r="T23139" s="154"/>
    </row>
    <row r="23140" spans="8:20" x14ac:dyDescent="0.25">
      <c r="H23140" s="155"/>
      <c r="I23140" s="152"/>
      <c r="J23140" s="152"/>
      <c r="K23140" s="156"/>
      <c r="L23140" s="156"/>
      <c r="M23140" s="157"/>
      <c r="N23140" s="158"/>
      <c r="O23140" s="153"/>
      <c r="P23140" s="153"/>
      <c r="Q23140" s="153"/>
      <c r="R23140" s="153"/>
      <c r="S23140" s="152"/>
      <c r="T23140" s="154"/>
    </row>
    <row r="23141" spans="8:20" x14ac:dyDescent="0.25">
      <c r="H23141" s="155"/>
      <c r="I23141" s="152"/>
      <c r="J23141" s="152"/>
      <c r="K23141" s="156"/>
      <c r="L23141" s="156"/>
      <c r="M23141" s="157"/>
      <c r="N23141" s="158"/>
      <c r="O23141" s="153"/>
      <c r="P23141" s="153"/>
      <c r="Q23141" s="153"/>
      <c r="R23141" s="153"/>
      <c r="S23141" s="152"/>
      <c r="T23141" s="154"/>
    </row>
    <row r="23142" spans="8:20" x14ac:dyDescent="0.25">
      <c r="H23142" s="155"/>
      <c r="I23142" s="152"/>
      <c r="J23142" s="152"/>
      <c r="K23142" s="156"/>
      <c r="L23142" s="156"/>
      <c r="M23142" s="157"/>
      <c r="N23142" s="158"/>
      <c r="O23142" s="153"/>
      <c r="P23142" s="153"/>
      <c r="Q23142" s="153"/>
      <c r="R23142" s="153"/>
      <c r="S23142" s="152"/>
      <c r="T23142" s="154"/>
    </row>
    <row r="23143" spans="8:20" x14ac:dyDescent="0.25">
      <c r="H23143" s="155"/>
      <c r="I23143" s="152"/>
      <c r="J23143" s="152"/>
      <c r="K23143" s="156"/>
      <c r="L23143" s="156"/>
      <c r="M23143" s="157"/>
      <c r="N23143" s="158"/>
      <c r="O23143" s="153"/>
      <c r="P23143" s="153"/>
      <c r="Q23143" s="153"/>
      <c r="R23143" s="153"/>
      <c r="S23143" s="152"/>
      <c r="T23143" s="154"/>
    </row>
    <row r="23144" spans="8:20" x14ac:dyDescent="0.25">
      <c r="H23144" s="155"/>
      <c r="I23144" s="152"/>
      <c r="J23144" s="152"/>
      <c r="K23144" s="156"/>
      <c r="L23144" s="156"/>
      <c r="M23144" s="157"/>
      <c r="N23144" s="158"/>
      <c r="O23144" s="153"/>
      <c r="P23144" s="153"/>
      <c r="Q23144" s="153"/>
      <c r="R23144" s="153"/>
      <c r="S23144" s="152"/>
      <c r="T23144" s="154"/>
    </row>
    <row r="23145" spans="8:20" x14ac:dyDescent="0.25">
      <c r="H23145" s="155"/>
      <c r="I23145" s="152"/>
      <c r="J23145" s="152"/>
      <c r="K23145" s="156"/>
      <c r="L23145" s="156"/>
      <c r="M23145" s="157"/>
      <c r="N23145" s="158"/>
      <c r="O23145" s="153"/>
      <c r="P23145" s="153"/>
      <c r="Q23145" s="153"/>
      <c r="R23145" s="153"/>
      <c r="S23145" s="152"/>
      <c r="T23145" s="154"/>
    </row>
    <row r="23146" spans="8:20" x14ac:dyDescent="0.25">
      <c r="H23146" s="155"/>
      <c r="I23146" s="152"/>
      <c r="J23146" s="152"/>
      <c r="K23146" s="156"/>
      <c r="L23146" s="156"/>
      <c r="M23146" s="157"/>
      <c r="N23146" s="158"/>
      <c r="O23146" s="153"/>
      <c r="P23146" s="153"/>
      <c r="Q23146" s="153"/>
      <c r="R23146" s="153"/>
      <c r="S23146" s="152"/>
      <c r="T23146" s="154"/>
    </row>
    <row r="23147" spans="8:20" x14ac:dyDescent="0.25">
      <c r="H23147" s="155"/>
      <c r="I23147" s="152"/>
      <c r="J23147" s="152"/>
      <c r="K23147" s="156"/>
      <c r="L23147" s="156"/>
      <c r="M23147" s="157"/>
      <c r="N23147" s="158"/>
      <c r="O23147" s="153"/>
      <c r="P23147" s="153"/>
      <c r="Q23147" s="153"/>
      <c r="R23147" s="153"/>
      <c r="S23147" s="152"/>
      <c r="T23147" s="154"/>
    </row>
    <row r="23148" spans="8:20" x14ac:dyDescent="0.25">
      <c r="H23148" s="155"/>
      <c r="I23148" s="152"/>
      <c r="J23148" s="152"/>
      <c r="K23148" s="156"/>
      <c r="L23148" s="156"/>
      <c r="M23148" s="157"/>
      <c r="N23148" s="158"/>
      <c r="O23148" s="153"/>
      <c r="P23148" s="153"/>
      <c r="Q23148" s="153"/>
      <c r="R23148" s="153"/>
      <c r="S23148" s="152"/>
      <c r="T23148" s="154"/>
    </row>
    <row r="23149" spans="8:20" x14ac:dyDescent="0.25">
      <c r="H23149" s="155"/>
      <c r="I23149" s="152"/>
      <c r="J23149" s="152"/>
      <c r="K23149" s="156"/>
      <c r="L23149" s="156"/>
      <c r="M23149" s="157"/>
      <c r="N23149" s="158"/>
      <c r="O23149" s="153"/>
      <c r="P23149" s="153"/>
      <c r="Q23149" s="153"/>
      <c r="R23149" s="153"/>
      <c r="S23149" s="152"/>
      <c r="T23149" s="154"/>
    </row>
    <row r="23150" spans="8:20" x14ac:dyDescent="0.25">
      <c r="H23150" s="155"/>
      <c r="I23150" s="152"/>
      <c r="J23150" s="152"/>
      <c r="K23150" s="156"/>
      <c r="L23150" s="156"/>
      <c r="M23150" s="157"/>
      <c r="N23150" s="158"/>
      <c r="O23150" s="153"/>
      <c r="P23150" s="153"/>
      <c r="Q23150" s="153"/>
      <c r="R23150" s="153"/>
      <c r="S23150" s="152"/>
      <c r="T23150" s="154"/>
    </row>
    <row r="23151" spans="8:20" x14ac:dyDescent="0.25">
      <c r="H23151" s="155"/>
      <c r="I23151" s="152"/>
      <c r="J23151" s="152"/>
      <c r="K23151" s="156"/>
      <c r="L23151" s="156"/>
      <c r="M23151" s="157"/>
      <c r="N23151" s="158"/>
      <c r="O23151" s="153"/>
      <c r="P23151" s="153"/>
      <c r="Q23151" s="153"/>
      <c r="R23151" s="153"/>
      <c r="S23151" s="152"/>
      <c r="T23151" s="154"/>
    </row>
    <row r="23152" spans="8:20" x14ac:dyDescent="0.25">
      <c r="H23152" s="155"/>
      <c r="I23152" s="152"/>
      <c r="J23152" s="152"/>
      <c r="K23152" s="156"/>
      <c r="L23152" s="156"/>
      <c r="M23152" s="157"/>
      <c r="N23152" s="158"/>
      <c r="O23152" s="153"/>
      <c r="P23152" s="153"/>
      <c r="Q23152" s="153"/>
      <c r="R23152" s="153"/>
      <c r="S23152" s="152"/>
      <c r="T23152" s="154"/>
    </row>
    <row r="23153" spans="8:20" x14ac:dyDescent="0.25">
      <c r="H23153" s="155"/>
      <c r="I23153" s="152"/>
      <c r="J23153" s="152"/>
      <c r="K23153" s="156"/>
      <c r="L23153" s="156"/>
      <c r="M23153" s="157"/>
      <c r="N23153" s="158"/>
      <c r="O23153" s="153"/>
      <c r="P23153" s="153"/>
      <c r="Q23153" s="153"/>
      <c r="R23153" s="153"/>
      <c r="S23153" s="152"/>
      <c r="T23153" s="154"/>
    </row>
    <row r="23154" spans="8:20" x14ac:dyDescent="0.25">
      <c r="H23154" s="155"/>
      <c r="I23154" s="152"/>
      <c r="J23154" s="152"/>
      <c r="K23154" s="156"/>
      <c r="L23154" s="156"/>
      <c r="M23154" s="157"/>
      <c r="N23154" s="158"/>
      <c r="O23154" s="153"/>
      <c r="P23154" s="153"/>
      <c r="Q23154" s="153"/>
      <c r="R23154" s="153"/>
      <c r="S23154" s="152"/>
      <c r="T23154" s="154"/>
    </row>
    <row r="23155" spans="8:20" x14ac:dyDescent="0.25">
      <c r="H23155" s="155"/>
      <c r="I23155" s="152"/>
      <c r="J23155" s="152"/>
      <c r="K23155" s="156"/>
      <c r="L23155" s="156"/>
      <c r="M23155" s="157"/>
      <c r="N23155" s="158"/>
      <c r="O23155" s="153"/>
      <c r="P23155" s="153"/>
      <c r="Q23155" s="153"/>
      <c r="R23155" s="153"/>
      <c r="S23155" s="152"/>
      <c r="T23155" s="154"/>
    </row>
    <row r="23156" spans="8:20" x14ac:dyDescent="0.25">
      <c r="H23156" s="155"/>
      <c r="I23156" s="152"/>
      <c r="J23156" s="152"/>
      <c r="K23156" s="156"/>
      <c r="L23156" s="156"/>
      <c r="M23156" s="157"/>
      <c r="N23156" s="158"/>
      <c r="O23156" s="153"/>
      <c r="P23156" s="153"/>
      <c r="Q23156" s="153"/>
      <c r="R23156" s="153"/>
      <c r="S23156" s="152"/>
      <c r="T23156" s="154"/>
    </row>
    <row r="23157" spans="8:20" x14ac:dyDescent="0.25">
      <c r="H23157" s="155"/>
      <c r="I23157" s="152"/>
      <c r="J23157" s="152"/>
      <c r="K23157" s="156"/>
      <c r="L23157" s="156"/>
      <c r="M23157" s="157"/>
      <c r="N23157" s="158"/>
      <c r="O23157" s="153"/>
      <c r="P23157" s="153"/>
      <c r="Q23157" s="153"/>
      <c r="R23157" s="153"/>
      <c r="S23157" s="152"/>
      <c r="T23157" s="154"/>
    </row>
    <row r="23158" spans="8:20" x14ac:dyDescent="0.25">
      <c r="H23158" s="155"/>
      <c r="I23158" s="152"/>
      <c r="J23158" s="152"/>
      <c r="K23158" s="156"/>
      <c r="L23158" s="156"/>
      <c r="M23158" s="157"/>
      <c r="N23158" s="158"/>
      <c r="O23158" s="153"/>
      <c r="P23158" s="153"/>
      <c r="Q23158" s="153"/>
      <c r="R23158" s="153"/>
      <c r="S23158" s="152"/>
      <c r="T23158" s="154"/>
    </row>
    <row r="23159" spans="8:20" x14ac:dyDescent="0.25">
      <c r="H23159" s="155"/>
      <c r="I23159" s="152"/>
      <c r="J23159" s="152"/>
      <c r="K23159" s="156"/>
      <c r="L23159" s="156"/>
      <c r="M23159" s="157"/>
      <c r="N23159" s="158"/>
      <c r="O23159" s="153"/>
      <c r="P23159" s="153"/>
      <c r="Q23159" s="153"/>
      <c r="R23159" s="153"/>
      <c r="S23159" s="152"/>
      <c r="T23159" s="154"/>
    </row>
    <row r="23160" spans="8:20" x14ac:dyDescent="0.25">
      <c r="H23160" s="155"/>
      <c r="I23160" s="152"/>
      <c r="J23160" s="152"/>
      <c r="K23160" s="156"/>
      <c r="L23160" s="156"/>
      <c r="M23160" s="157"/>
      <c r="N23160" s="158"/>
      <c r="O23160" s="153"/>
      <c r="P23160" s="153"/>
      <c r="Q23160" s="153"/>
      <c r="R23160" s="153"/>
      <c r="S23160" s="152"/>
      <c r="T23160" s="154"/>
    </row>
    <row r="23161" spans="8:20" x14ac:dyDescent="0.25">
      <c r="H23161" s="155"/>
      <c r="I23161" s="152"/>
      <c r="J23161" s="152"/>
      <c r="K23161" s="156"/>
      <c r="L23161" s="156"/>
      <c r="M23161" s="157"/>
      <c r="N23161" s="158"/>
      <c r="O23161" s="153"/>
      <c r="P23161" s="153"/>
      <c r="Q23161" s="153"/>
      <c r="R23161" s="153"/>
      <c r="S23161" s="152"/>
      <c r="T23161" s="154"/>
    </row>
    <row r="23162" spans="8:20" x14ac:dyDescent="0.25">
      <c r="H23162" s="155"/>
      <c r="I23162" s="152"/>
      <c r="J23162" s="152"/>
      <c r="K23162" s="156"/>
      <c r="L23162" s="156"/>
      <c r="M23162" s="157"/>
      <c r="N23162" s="158"/>
      <c r="O23162" s="153"/>
      <c r="P23162" s="153"/>
      <c r="Q23162" s="153"/>
      <c r="R23162" s="153"/>
      <c r="S23162" s="152"/>
      <c r="T23162" s="154"/>
    </row>
    <row r="23163" spans="8:20" x14ac:dyDescent="0.25">
      <c r="H23163" s="155"/>
      <c r="I23163" s="152"/>
      <c r="J23163" s="152"/>
      <c r="K23163" s="156"/>
      <c r="L23163" s="156"/>
      <c r="M23163" s="157"/>
      <c r="N23163" s="158"/>
      <c r="O23163" s="153"/>
      <c r="P23163" s="153"/>
      <c r="Q23163" s="153"/>
      <c r="R23163" s="153"/>
      <c r="S23163" s="152"/>
      <c r="T23163" s="154"/>
    </row>
    <row r="23164" spans="8:20" x14ac:dyDescent="0.25">
      <c r="H23164" s="155"/>
      <c r="I23164" s="152"/>
      <c r="J23164" s="152"/>
      <c r="K23164" s="156"/>
      <c r="L23164" s="156"/>
      <c r="M23164" s="157"/>
      <c r="N23164" s="158"/>
      <c r="O23164" s="153"/>
      <c r="P23164" s="153"/>
      <c r="Q23164" s="153"/>
      <c r="R23164" s="153"/>
      <c r="S23164" s="152"/>
      <c r="T23164" s="154"/>
    </row>
    <row r="23165" spans="8:20" x14ac:dyDescent="0.25">
      <c r="H23165" s="155"/>
      <c r="I23165" s="152"/>
      <c r="J23165" s="152"/>
      <c r="K23165" s="156"/>
      <c r="L23165" s="156"/>
      <c r="M23165" s="157"/>
      <c r="N23165" s="158"/>
      <c r="O23165" s="153"/>
      <c r="P23165" s="153"/>
      <c r="Q23165" s="153"/>
      <c r="R23165" s="153"/>
      <c r="S23165" s="152"/>
      <c r="T23165" s="154"/>
    </row>
    <row r="23166" spans="8:20" x14ac:dyDescent="0.25">
      <c r="H23166" s="155"/>
      <c r="I23166" s="152"/>
      <c r="J23166" s="152"/>
      <c r="K23166" s="156"/>
      <c r="L23166" s="156"/>
      <c r="M23166" s="157"/>
      <c r="N23166" s="158"/>
      <c r="O23166" s="153"/>
      <c r="P23166" s="153"/>
      <c r="Q23166" s="153"/>
      <c r="R23166" s="153"/>
      <c r="S23166" s="152"/>
      <c r="T23166" s="154"/>
    </row>
    <row r="23167" spans="8:20" x14ac:dyDescent="0.25">
      <c r="H23167" s="155"/>
      <c r="I23167" s="152"/>
      <c r="J23167" s="152"/>
      <c r="K23167" s="156"/>
      <c r="L23167" s="156"/>
      <c r="M23167" s="157"/>
      <c r="N23167" s="158"/>
      <c r="O23167" s="153"/>
      <c r="P23167" s="153"/>
      <c r="Q23167" s="153"/>
      <c r="R23167" s="153"/>
      <c r="S23167" s="152"/>
      <c r="T23167" s="154"/>
    </row>
    <row r="23168" spans="8:20" x14ac:dyDescent="0.25">
      <c r="H23168" s="155"/>
      <c r="I23168" s="152"/>
      <c r="J23168" s="152"/>
      <c r="K23168" s="156"/>
      <c r="L23168" s="156"/>
      <c r="M23168" s="157"/>
      <c r="N23168" s="158"/>
      <c r="O23168" s="153"/>
      <c r="P23168" s="153"/>
      <c r="Q23168" s="153"/>
      <c r="R23168" s="153"/>
      <c r="S23168" s="152"/>
      <c r="T23168" s="154"/>
    </row>
    <row r="23169" spans="8:20" x14ac:dyDescent="0.25">
      <c r="H23169" s="155"/>
      <c r="I23169" s="152"/>
      <c r="J23169" s="152"/>
      <c r="K23169" s="156"/>
      <c r="L23169" s="156"/>
      <c r="M23169" s="157"/>
      <c r="N23169" s="158"/>
      <c r="O23169" s="153"/>
      <c r="P23169" s="153"/>
      <c r="Q23169" s="153"/>
      <c r="R23169" s="153"/>
      <c r="S23169" s="152"/>
      <c r="T23169" s="154"/>
    </row>
    <row r="23170" spans="8:20" x14ac:dyDescent="0.25">
      <c r="H23170" s="155"/>
      <c r="I23170" s="152"/>
      <c r="J23170" s="152"/>
      <c r="K23170" s="156"/>
      <c r="L23170" s="156"/>
      <c r="M23170" s="157"/>
      <c r="N23170" s="158"/>
      <c r="O23170" s="153"/>
      <c r="P23170" s="153"/>
      <c r="Q23170" s="153"/>
      <c r="R23170" s="153"/>
      <c r="S23170" s="152"/>
      <c r="T23170" s="154"/>
    </row>
    <row r="23171" spans="8:20" x14ac:dyDescent="0.25">
      <c r="H23171" s="155"/>
      <c r="I23171" s="152"/>
      <c r="J23171" s="152"/>
      <c r="K23171" s="156"/>
      <c r="L23171" s="156"/>
      <c r="M23171" s="157"/>
      <c r="N23171" s="158"/>
      <c r="O23171" s="153"/>
      <c r="P23171" s="153"/>
      <c r="Q23171" s="153"/>
      <c r="R23171" s="153"/>
      <c r="S23171" s="152"/>
      <c r="T23171" s="154"/>
    </row>
    <row r="23172" spans="8:20" x14ac:dyDescent="0.25">
      <c r="H23172" s="155"/>
      <c r="I23172" s="152"/>
      <c r="J23172" s="152"/>
      <c r="K23172" s="156"/>
      <c r="L23172" s="156"/>
      <c r="M23172" s="157"/>
      <c r="N23172" s="158"/>
      <c r="O23172" s="153"/>
      <c r="P23172" s="153"/>
      <c r="Q23172" s="153"/>
      <c r="R23172" s="153"/>
      <c r="S23172" s="152"/>
      <c r="T23172" s="154"/>
    </row>
    <row r="23173" spans="8:20" x14ac:dyDescent="0.25">
      <c r="H23173" s="155"/>
      <c r="I23173" s="152"/>
      <c r="J23173" s="152"/>
      <c r="K23173" s="156"/>
      <c r="L23173" s="156"/>
      <c r="M23173" s="157"/>
      <c r="N23173" s="158"/>
      <c r="O23173" s="153"/>
      <c r="P23173" s="153"/>
      <c r="Q23173" s="153"/>
      <c r="R23173" s="153"/>
      <c r="S23173" s="152"/>
      <c r="T23173" s="154"/>
    </row>
    <row r="23174" spans="8:20" x14ac:dyDescent="0.25">
      <c r="H23174" s="155"/>
      <c r="I23174" s="152"/>
      <c r="J23174" s="152"/>
      <c r="K23174" s="156"/>
      <c r="L23174" s="156"/>
      <c r="M23174" s="157"/>
      <c r="N23174" s="158"/>
      <c r="O23174" s="153"/>
      <c r="P23174" s="153"/>
      <c r="Q23174" s="153"/>
      <c r="R23174" s="153"/>
      <c r="S23174" s="152"/>
      <c r="T23174" s="154"/>
    </row>
    <row r="23175" spans="8:20" x14ac:dyDescent="0.25">
      <c r="H23175" s="155"/>
      <c r="I23175" s="152"/>
      <c r="J23175" s="152"/>
      <c r="K23175" s="156"/>
      <c r="L23175" s="156"/>
      <c r="M23175" s="157"/>
      <c r="N23175" s="158"/>
      <c r="O23175" s="153"/>
      <c r="P23175" s="153"/>
      <c r="Q23175" s="153"/>
      <c r="R23175" s="153"/>
      <c r="S23175" s="152"/>
      <c r="T23175" s="154"/>
    </row>
    <row r="23176" spans="8:20" x14ac:dyDescent="0.25">
      <c r="H23176" s="155"/>
      <c r="I23176" s="152"/>
      <c r="J23176" s="152"/>
      <c r="K23176" s="156"/>
      <c r="L23176" s="156"/>
      <c r="M23176" s="157"/>
      <c r="N23176" s="158"/>
      <c r="O23176" s="153"/>
      <c r="P23176" s="153"/>
      <c r="Q23176" s="153"/>
      <c r="R23176" s="153"/>
      <c r="S23176" s="152"/>
      <c r="T23176" s="154"/>
    </row>
    <row r="23177" spans="8:20" x14ac:dyDescent="0.25">
      <c r="H23177" s="155"/>
      <c r="I23177" s="152"/>
      <c r="J23177" s="152"/>
      <c r="K23177" s="156"/>
      <c r="L23177" s="156"/>
      <c r="M23177" s="157"/>
      <c r="N23177" s="158"/>
      <c r="O23177" s="153"/>
      <c r="P23177" s="153"/>
      <c r="Q23177" s="153"/>
      <c r="R23177" s="153"/>
      <c r="S23177" s="152"/>
      <c r="T23177" s="154"/>
    </row>
    <row r="23178" spans="8:20" x14ac:dyDescent="0.25">
      <c r="H23178" s="155"/>
      <c r="I23178" s="152"/>
      <c r="J23178" s="152"/>
      <c r="K23178" s="156"/>
      <c r="L23178" s="156"/>
      <c r="M23178" s="157"/>
      <c r="N23178" s="158"/>
      <c r="O23178" s="153"/>
      <c r="P23178" s="153"/>
      <c r="Q23178" s="153"/>
      <c r="R23178" s="153"/>
      <c r="S23178" s="152"/>
      <c r="T23178" s="154"/>
    </row>
    <row r="23179" spans="8:20" x14ac:dyDescent="0.25">
      <c r="H23179" s="155"/>
      <c r="I23179" s="152"/>
      <c r="J23179" s="152"/>
      <c r="K23179" s="156"/>
      <c r="L23179" s="156"/>
      <c r="M23179" s="157"/>
      <c r="N23179" s="158"/>
      <c r="O23179" s="153"/>
      <c r="P23179" s="153"/>
      <c r="Q23179" s="153"/>
      <c r="R23179" s="153"/>
      <c r="S23179" s="152"/>
      <c r="T23179" s="154"/>
    </row>
    <row r="23180" spans="8:20" x14ac:dyDescent="0.25">
      <c r="H23180" s="155"/>
      <c r="I23180" s="152"/>
      <c r="J23180" s="152"/>
      <c r="K23180" s="156"/>
      <c r="L23180" s="156"/>
      <c r="M23180" s="157"/>
      <c r="N23180" s="158"/>
      <c r="O23180" s="153"/>
      <c r="P23180" s="153"/>
      <c r="Q23180" s="153"/>
      <c r="R23180" s="153"/>
      <c r="S23180" s="152"/>
      <c r="T23180" s="154"/>
    </row>
    <row r="23181" spans="8:20" x14ac:dyDescent="0.25">
      <c r="H23181" s="155"/>
      <c r="I23181" s="152"/>
      <c r="J23181" s="152"/>
      <c r="K23181" s="156"/>
      <c r="L23181" s="156"/>
      <c r="M23181" s="157"/>
      <c r="N23181" s="158"/>
      <c r="O23181" s="153"/>
      <c r="P23181" s="153"/>
      <c r="Q23181" s="153"/>
      <c r="R23181" s="153"/>
      <c r="S23181" s="152"/>
      <c r="T23181" s="154"/>
    </row>
    <row r="23182" spans="8:20" x14ac:dyDescent="0.25">
      <c r="H23182" s="155"/>
      <c r="I23182" s="152"/>
      <c r="J23182" s="152"/>
      <c r="K23182" s="156"/>
      <c r="L23182" s="156"/>
      <c r="M23182" s="157"/>
      <c r="N23182" s="158"/>
      <c r="O23182" s="153"/>
      <c r="P23182" s="153"/>
      <c r="Q23182" s="153"/>
      <c r="R23182" s="153"/>
      <c r="S23182" s="152"/>
      <c r="T23182" s="154"/>
    </row>
    <row r="23183" spans="8:20" x14ac:dyDescent="0.25">
      <c r="H23183" s="155"/>
      <c r="I23183" s="152"/>
      <c r="J23183" s="152"/>
      <c r="K23183" s="156"/>
      <c r="L23183" s="156"/>
      <c r="M23183" s="157"/>
      <c r="N23183" s="158"/>
      <c r="O23183" s="153"/>
      <c r="P23183" s="153"/>
      <c r="Q23183" s="153"/>
      <c r="R23183" s="153"/>
      <c r="S23183" s="152"/>
      <c r="T23183" s="154"/>
    </row>
    <row r="23184" spans="8:20" x14ac:dyDescent="0.25">
      <c r="H23184" s="155"/>
      <c r="I23184" s="152"/>
      <c r="J23184" s="152"/>
      <c r="K23184" s="156"/>
      <c r="L23184" s="156"/>
      <c r="M23184" s="157"/>
      <c r="N23184" s="158"/>
      <c r="O23184" s="153"/>
      <c r="P23184" s="153"/>
      <c r="Q23184" s="153"/>
      <c r="R23184" s="153"/>
      <c r="S23184" s="152"/>
      <c r="T23184" s="154"/>
    </row>
    <row r="23185" spans="8:20" x14ac:dyDescent="0.25">
      <c r="H23185" s="155"/>
      <c r="I23185" s="152"/>
      <c r="J23185" s="152"/>
      <c r="K23185" s="156"/>
      <c r="L23185" s="156"/>
      <c r="M23185" s="157"/>
      <c r="N23185" s="158"/>
      <c r="O23185" s="153"/>
      <c r="P23185" s="153"/>
      <c r="Q23185" s="153"/>
      <c r="R23185" s="153"/>
      <c r="S23185" s="152"/>
      <c r="T23185" s="154"/>
    </row>
    <row r="23186" spans="8:20" x14ac:dyDescent="0.25">
      <c r="H23186" s="155"/>
      <c r="I23186" s="152"/>
      <c r="J23186" s="152"/>
      <c r="K23186" s="156"/>
      <c r="L23186" s="156"/>
      <c r="M23186" s="157"/>
      <c r="N23186" s="158"/>
      <c r="O23186" s="153"/>
      <c r="P23186" s="153"/>
      <c r="Q23186" s="153"/>
      <c r="R23186" s="153"/>
      <c r="S23186" s="152"/>
      <c r="T23186" s="154"/>
    </row>
    <row r="23187" spans="8:20" x14ac:dyDescent="0.25">
      <c r="H23187" s="155"/>
      <c r="I23187" s="152"/>
      <c r="J23187" s="152"/>
      <c r="K23187" s="156"/>
      <c r="L23187" s="156"/>
      <c r="M23187" s="157"/>
      <c r="N23187" s="158"/>
      <c r="O23187" s="153"/>
      <c r="P23187" s="153"/>
      <c r="Q23187" s="153"/>
      <c r="R23187" s="153"/>
      <c r="S23187" s="152"/>
      <c r="T23187" s="154"/>
    </row>
    <row r="23188" spans="8:20" x14ac:dyDescent="0.25">
      <c r="H23188" s="155"/>
      <c r="I23188" s="152"/>
      <c r="J23188" s="152"/>
      <c r="K23188" s="156"/>
      <c r="L23188" s="156"/>
      <c r="M23188" s="157"/>
      <c r="N23188" s="158"/>
      <c r="O23188" s="153"/>
      <c r="P23188" s="153"/>
      <c r="Q23188" s="153"/>
      <c r="R23188" s="153"/>
      <c r="S23188" s="152"/>
      <c r="T23188" s="154"/>
    </row>
    <row r="23189" spans="8:20" x14ac:dyDescent="0.25">
      <c r="H23189" s="155"/>
      <c r="I23189" s="152"/>
      <c r="J23189" s="152"/>
      <c r="K23189" s="156"/>
      <c r="L23189" s="156"/>
      <c r="M23189" s="157"/>
      <c r="N23189" s="158"/>
      <c r="O23189" s="153"/>
      <c r="P23189" s="153"/>
      <c r="Q23189" s="153"/>
      <c r="R23189" s="153"/>
      <c r="S23189" s="152"/>
      <c r="T23189" s="154"/>
    </row>
    <row r="23190" spans="8:20" x14ac:dyDescent="0.25">
      <c r="H23190" s="155"/>
      <c r="I23190" s="152"/>
      <c r="J23190" s="152"/>
      <c r="K23190" s="156"/>
      <c r="L23190" s="156"/>
      <c r="M23190" s="157"/>
      <c r="N23190" s="158"/>
      <c r="O23190" s="153"/>
      <c r="P23190" s="153"/>
      <c r="Q23190" s="153"/>
      <c r="R23190" s="153"/>
      <c r="S23190" s="152"/>
      <c r="T23190" s="154"/>
    </row>
    <row r="23191" spans="8:20" x14ac:dyDescent="0.25">
      <c r="H23191" s="155"/>
      <c r="I23191" s="152"/>
      <c r="J23191" s="152"/>
      <c r="K23191" s="156"/>
      <c r="L23191" s="156"/>
      <c r="M23191" s="157"/>
      <c r="N23191" s="158"/>
      <c r="O23191" s="153"/>
      <c r="P23191" s="153"/>
      <c r="Q23191" s="153"/>
      <c r="R23191" s="153"/>
      <c r="S23191" s="152"/>
      <c r="T23191" s="154"/>
    </row>
    <row r="23192" spans="8:20" x14ac:dyDescent="0.25">
      <c r="H23192" s="155"/>
      <c r="I23192" s="152"/>
      <c r="J23192" s="152"/>
      <c r="K23192" s="156"/>
      <c r="L23192" s="156"/>
      <c r="M23192" s="157"/>
      <c r="N23192" s="158"/>
      <c r="O23192" s="153"/>
      <c r="P23192" s="153"/>
      <c r="Q23192" s="153"/>
      <c r="R23192" s="153"/>
      <c r="S23192" s="152"/>
      <c r="T23192" s="154"/>
    </row>
    <row r="23193" spans="8:20" x14ac:dyDescent="0.25">
      <c r="H23193" s="155"/>
      <c r="I23193" s="152"/>
      <c r="J23193" s="152"/>
      <c r="K23193" s="156"/>
      <c r="L23193" s="156"/>
      <c r="M23193" s="157"/>
      <c r="N23193" s="158"/>
      <c r="O23193" s="153"/>
      <c r="P23193" s="153"/>
      <c r="Q23193" s="153"/>
      <c r="R23193" s="153"/>
      <c r="S23193" s="152"/>
      <c r="T23193" s="154"/>
    </row>
    <row r="23194" spans="8:20" x14ac:dyDescent="0.25">
      <c r="H23194" s="155"/>
      <c r="I23194" s="152"/>
      <c r="J23194" s="152"/>
      <c r="K23194" s="156"/>
      <c r="L23194" s="156"/>
      <c r="M23194" s="157"/>
      <c r="N23194" s="158"/>
      <c r="O23194" s="153"/>
      <c r="P23194" s="153"/>
      <c r="Q23194" s="153"/>
      <c r="R23194" s="153"/>
      <c r="S23194" s="152"/>
      <c r="T23194" s="154"/>
    </row>
    <row r="23195" spans="8:20" x14ac:dyDescent="0.25">
      <c r="H23195" s="155"/>
      <c r="I23195" s="152"/>
      <c r="J23195" s="152"/>
      <c r="K23195" s="156"/>
      <c r="L23195" s="156"/>
      <c r="M23195" s="157"/>
      <c r="N23195" s="158"/>
      <c r="O23195" s="153"/>
      <c r="P23195" s="153"/>
      <c r="Q23195" s="153"/>
      <c r="R23195" s="153"/>
      <c r="S23195" s="152"/>
      <c r="T23195" s="154"/>
    </row>
    <row r="23196" spans="8:20" x14ac:dyDescent="0.25">
      <c r="H23196" s="155"/>
      <c r="I23196" s="152"/>
      <c r="J23196" s="152"/>
      <c r="K23196" s="156"/>
      <c r="L23196" s="156"/>
      <c r="M23196" s="157"/>
      <c r="N23196" s="158"/>
      <c r="O23196" s="153"/>
      <c r="P23196" s="153"/>
      <c r="Q23196" s="153"/>
      <c r="R23196" s="153"/>
      <c r="S23196" s="152"/>
      <c r="T23196" s="154"/>
    </row>
    <row r="23197" spans="8:20" x14ac:dyDescent="0.25">
      <c r="H23197" s="155"/>
      <c r="I23197" s="152"/>
      <c r="J23197" s="152"/>
      <c r="K23197" s="156"/>
      <c r="L23197" s="156"/>
      <c r="M23197" s="157"/>
      <c r="N23197" s="158"/>
      <c r="O23197" s="153"/>
      <c r="P23197" s="153"/>
      <c r="Q23197" s="153"/>
      <c r="R23197" s="153"/>
      <c r="S23197" s="152"/>
      <c r="T23197" s="154"/>
    </row>
    <row r="23198" spans="8:20" x14ac:dyDescent="0.25">
      <c r="H23198" s="155"/>
      <c r="I23198" s="152"/>
      <c r="J23198" s="152"/>
      <c r="K23198" s="156"/>
      <c r="L23198" s="156"/>
      <c r="M23198" s="157"/>
      <c r="N23198" s="158"/>
      <c r="O23198" s="153"/>
      <c r="P23198" s="153"/>
      <c r="Q23198" s="153"/>
      <c r="R23198" s="153"/>
      <c r="S23198" s="152"/>
      <c r="T23198" s="154"/>
    </row>
    <row r="23199" spans="8:20" x14ac:dyDescent="0.25">
      <c r="H23199" s="155"/>
      <c r="I23199" s="152"/>
      <c r="J23199" s="152"/>
      <c r="K23199" s="156"/>
      <c r="L23199" s="156"/>
      <c r="M23199" s="157"/>
      <c r="N23199" s="158"/>
      <c r="O23199" s="153"/>
      <c r="P23199" s="153"/>
      <c r="Q23199" s="153"/>
      <c r="R23199" s="153"/>
      <c r="S23199" s="152"/>
      <c r="T23199" s="154"/>
    </row>
    <row r="23200" spans="8:20" x14ac:dyDescent="0.25">
      <c r="H23200" s="155"/>
      <c r="I23200" s="152"/>
      <c r="J23200" s="152"/>
      <c r="K23200" s="156"/>
      <c r="L23200" s="156"/>
      <c r="M23200" s="157"/>
      <c r="N23200" s="158"/>
      <c r="O23200" s="153"/>
      <c r="P23200" s="153"/>
      <c r="Q23200" s="153"/>
      <c r="R23200" s="153"/>
      <c r="S23200" s="152"/>
      <c r="T23200" s="154"/>
    </row>
    <row r="23201" spans="8:20" x14ac:dyDescent="0.25">
      <c r="H23201" s="155"/>
      <c r="I23201" s="152"/>
      <c r="J23201" s="152"/>
      <c r="K23201" s="156"/>
      <c r="L23201" s="156"/>
      <c r="M23201" s="157"/>
      <c r="N23201" s="158"/>
      <c r="O23201" s="153"/>
      <c r="P23201" s="153"/>
      <c r="Q23201" s="153"/>
      <c r="R23201" s="153"/>
      <c r="S23201" s="152"/>
      <c r="T23201" s="154"/>
    </row>
    <row r="23202" spans="8:20" x14ac:dyDescent="0.25">
      <c r="H23202" s="155"/>
      <c r="I23202" s="152"/>
      <c r="J23202" s="152"/>
      <c r="K23202" s="156"/>
      <c r="L23202" s="156"/>
      <c r="M23202" s="157"/>
      <c r="N23202" s="158"/>
      <c r="O23202" s="153"/>
      <c r="P23202" s="153"/>
      <c r="Q23202" s="153"/>
      <c r="R23202" s="153"/>
      <c r="S23202" s="152"/>
      <c r="T23202" s="154"/>
    </row>
    <row r="23203" spans="8:20" x14ac:dyDescent="0.25">
      <c r="H23203" s="155"/>
      <c r="I23203" s="152"/>
      <c r="J23203" s="152"/>
      <c r="K23203" s="156"/>
      <c r="L23203" s="156"/>
      <c r="M23203" s="157"/>
      <c r="N23203" s="158"/>
      <c r="O23203" s="153"/>
      <c r="P23203" s="153"/>
      <c r="Q23203" s="153"/>
      <c r="R23203" s="153"/>
      <c r="S23203" s="152"/>
      <c r="T23203" s="154"/>
    </row>
    <row r="23204" spans="8:20" x14ac:dyDescent="0.25">
      <c r="H23204" s="155"/>
      <c r="I23204" s="152"/>
      <c r="J23204" s="152"/>
      <c r="K23204" s="156"/>
      <c r="L23204" s="156"/>
      <c r="M23204" s="157"/>
      <c r="N23204" s="158"/>
      <c r="O23204" s="153"/>
      <c r="P23204" s="153"/>
      <c r="Q23204" s="153"/>
      <c r="R23204" s="153"/>
      <c r="S23204" s="152"/>
      <c r="T23204" s="154"/>
    </row>
    <row r="23205" spans="8:20" x14ac:dyDescent="0.25">
      <c r="H23205" s="155"/>
      <c r="I23205" s="152"/>
      <c r="J23205" s="152"/>
      <c r="K23205" s="156"/>
      <c r="L23205" s="156"/>
      <c r="M23205" s="157"/>
      <c r="N23205" s="158"/>
      <c r="O23205" s="153"/>
      <c r="P23205" s="153"/>
      <c r="Q23205" s="153"/>
      <c r="R23205" s="153"/>
      <c r="S23205" s="152"/>
      <c r="T23205" s="154"/>
    </row>
    <row r="23206" spans="8:20" x14ac:dyDescent="0.25">
      <c r="H23206" s="155"/>
      <c r="I23206" s="152"/>
      <c r="J23206" s="152"/>
      <c r="K23206" s="156"/>
      <c r="L23206" s="156"/>
      <c r="M23206" s="157"/>
      <c r="N23206" s="158"/>
      <c r="O23206" s="153"/>
      <c r="P23206" s="153"/>
      <c r="Q23206" s="153"/>
      <c r="R23206" s="153"/>
      <c r="S23206" s="152"/>
      <c r="T23206" s="154"/>
    </row>
    <row r="23207" spans="8:20" x14ac:dyDescent="0.25">
      <c r="H23207" s="155"/>
      <c r="I23207" s="152"/>
      <c r="J23207" s="152"/>
      <c r="K23207" s="156"/>
      <c r="L23207" s="156"/>
      <c r="M23207" s="157"/>
      <c r="N23207" s="158"/>
      <c r="O23207" s="153"/>
      <c r="P23207" s="153"/>
      <c r="Q23207" s="153"/>
      <c r="R23207" s="153"/>
      <c r="S23207" s="152"/>
      <c r="T23207" s="154"/>
    </row>
    <row r="23208" spans="8:20" x14ac:dyDescent="0.25">
      <c r="H23208" s="155"/>
      <c r="I23208" s="152"/>
      <c r="J23208" s="152"/>
      <c r="K23208" s="156"/>
      <c r="L23208" s="156"/>
      <c r="M23208" s="157"/>
      <c r="N23208" s="158"/>
      <c r="O23208" s="153"/>
      <c r="P23208" s="153"/>
      <c r="Q23208" s="153"/>
      <c r="R23208" s="153"/>
      <c r="S23208" s="152"/>
      <c r="T23208" s="154"/>
    </row>
    <row r="23209" spans="8:20" x14ac:dyDescent="0.25">
      <c r="H23209" s="155"/>
      <c r="I23209" s="152"/>
      <c r="J23209" s="152"/>
      <c r="K23209" s="156"/>
      <c r="L23209" s="156"/>
      <c r="M23209" s="157"/>
      <c r="N23209" s="158"/>
      <c r="O23209" s="153"/>
      <c r="P23209" s="153"/>
      <c r="Q23209" s="153"/>
      <c r="R23209" s="153"/>
      <c r="S23209" s="152"/>
      <c r="T23209" s="154"/>
    </row>
    <row r="23210" spans="8:20" x14ac:dyDescent="0.25">
      <c r="H23210" s="155"/>
      <c r="I23210" s="152"/>
      <c r="J23210" s="152"/>
      <c r="K23210" s="156"/>
      <c r="L23210" s="156"/>
      <c r="M23210" s="157"/>
      <c r="N23210" s="158"/>
      <c r="O23210" s="153"/>
      <c r="P23210" s="153"/>
      <c r="Q23210" s="153"/>
      <c r="R23210" s="153"/>
      <c r="S23210" s="152"/>
      <c r="T23210" s="154"/>
    </row>
    <row r="23211" spans="8:20" x14ac:dyDescent="0.25">
      <c r="H23211" s="155"/>
      <c r="I23211" s="152"/>
      <c r="J23211" s="152"/>
      <c r="K23211" s="156"/>
      <c r="L23211" s="156"/>
      <c r="M23211" s="157"/>
      <c r="N23211" s="158"/>
      <c r="O23211" s="153"/>
      <c r="P23211" s="153"/>
      <c r="Q23211" s="153"/>
      <c r="R23211" s="153"/>
      <c r="S23211" s="152"/>
      <c r="T23211" s="154"/>
    </row>
    <row r="23212" spans="8:20" x14ac:dyDescent="0.25">
      <c r="H23212" s="155"/>
      <c r="I23212" s="152"/>
      <c r="J23212" s="152"/>
      <c r="K23212" s="156"/>
      <c r="L23212" s="156"/>
      <c r="M23212" s="157"/>
      <c r="N23212" s="158"/>
      <c r="O23212" s="153"/>
      <c r="P23212" s="153"/>
      <c r="Q23212" s="153"/>
      <c r="R23212" s="153"/>
      <c r="S23212" s="152"/>
      <c r="T23212" s="154"/>
    </row>
    <row r="23213" spans="8:20" x14ac:dyDescent="0.25">
      <c r="H23213" s="155"/>
      <c r="I23213" s="152"/>
      <c r="J23213" s="152"/>
      <c r="K23213" s="156"/>
      <c r="L23213" s="156"/>
      <c r="M23213" s="157"/>
      <c r="N23213" s="158"/>
      <c r="O23213" s="153"/>
      <c r="P23213" s="153"/>
      <c r="Q23213" s="153"/>
      <c r="R23213" s="153"/>
      <c r="S23213" s="152"/>
      <c r="T23213" s="154"/>
    </row>
    <row r="23214" spans="8:20" x14ac:dyDescent="0.25">
      <c r="H23214" s="155"/>
      <c r="I23214" s="152"/>
      <c r="J23214" s="152"/>
      <c r="K23214" s="156"/>
      <c r="L23214" s="156"/>
      <c r="M23214" s="157"/>
      <c r="N23214" s="158"/>
      <c r="O23214" s="153"/>
      <c r="P23214" s="153"/>
      <c r="Q23214" s="153"/>
      <c r="R23214" s="153"/>
      <c r="S23214" s="152"/>
      <c r="T23214" s="154"/>
    </row>
    <row r="23215" spans="8:20" x14ac:dyDescent="0.25">
      <c r="H23215" s="155"/>
      <c r="I23215" s="152"/>
      <c r="J23215" s="152"/>
      <c r="K23215" s="156"/>
      <c r="L23215" s="156"/>
      <c r="M23215" s="157"/>
      <c r="N23215" s="158"/>
      <c r="O23215" s="153"/>
      <c r="P23215" s="153"/>
      <c r="Q23215" s="153"/>
      <c r="R23215" s="153"/>
      <c r="S23215" s="152"/>
      <c r="T23215" s="154"/>
    </row>
    <row r="23216" spans="8:20" x14ac:dyDescent="0.25">
      <c r="H23216" s="155"/>
      <c r="I23216" s="152"/>
      <c r="J23216" s="152"/>
      <c r="K23216" s="156"/>
      <c r="L23216" s="156"/>
      <c r="M23216" s="157"/>
      <c r="N23216" s="158"/>
      <c r="O23216" s="153"/>
      <c r="P23216" s="153"/>
      <c r="Q23216" s="153"/>
      <c r="R23216" s="153"/>
      <c r="S23216" s="152"/>
      <c r="T23216" s="154"/>
    </row>
    <row r="23217" spans="8:20" x14ac:dyDescent="0.25">
      <c r="H23217" s="155"/>
      <c r="I23217" s="152"/>
      <c r="J23217" s="152"/>
      <c r="K23217" s="156"/>
      <c r="L23217" s="156"/>
      <c r="M23217" s="157"/>
      <c r="N23217" s="158"/>
      <c r="O23217" s="153"/>
      <c r="P23217" s="153"/>
      <c r="Q23217" s="153"/>
      <c r="R23217" s="153"/>
      <c r="S23217" s="152"/>
      <c r="T23217" s="154"/>
    </row>
    <row r="23218" spans="8:20" x14ac:dyDescent="0.25">
      <c r="H23218" s="155"/>
      <c r="I23218" s="152"/>
      <c r="J23218" s="152"/>
      <c r="K23218" s="156"/>
      <c r="L23218" s="156"/>
      <c r="M23218" s="157"/>
      <c r="N23218" s="158"/>
      <c r="O23218" s="153"/>
      <c r="P23218" s="153"/>
      <c r="Q23218" s="153"/>
      <c r="R23218" s="153"/>
      <c r="S23218" s="152"/>
      <c r="T23218" s="154"/>
    </row>
    <row r="23219" spans="8:20" x14ac:dyDescent="0.25">
      <c r="H23219" s="155"/>
      <c r="I23219" s="152"/>
      <c r="J23219" s="152"/>
      <c r="K23219" s="156"/>
      <c r="L23219" s="156"/>
      <c r="M23219" s="157"/>
      <c r="N23219" s="158"/>
      <c r="O23219" s="153"/>
      <c r="P23219" s="153"/>
      <c r="Q23219" s="153"/>
      <c r="R23219" s="153"/>
      <c r="S23219" s="152"/>
      <c r="T23219" s="154"/>
    </row>
    <row r="23220" spans="8:20" x14ac:dyDescent="0.25">
      <c r="H23220" s="155"/>
      <c r="I23220" s="152"/>
      <c r="J23220" s="152"/>
      <c r="K23220" s="156"/>
      <c r="L23220" s="156"/>
      <c r="M23220" s="157"/>
      <c r="N23220" s="158"/>
      <c r="O23220" s="153"/>
      <c r="P23220" s="153"/>
      <c r="Q23220" s="153"/>
      <c r="R23220" s="153"/>
      <c r="S23220" s="152"/>
      <c r="T23220" s="154"/>
    </row>
    <row r="23221" spans="8:20" x14ac:dyDescent="0.25">
      <c r="H23221" s="155"/>
      <c r="I23221" s="152"/>
      <c r="J23221" s="152"/>
      <c r="K23221" s="156"/>
      <c r="L23221" s="156"/>
      <c r="M23221" s="157"/>
      <c r="N23221" s="158"/>
      <c r="O23221" s="153"/>
      <c r="P23221" s="153"/>
      <c r="Q23221" s="153"/>
      <c r="R23221" s="153"/>
      <c r="S23221" s="152"/>
      <c r="T23221" s="154"/>
    </row>
    <row r="23222" spans="8:20" x14ac:dyDescent="0.25">
      <c r="H23222" s="155"/>
      <c r="I23222" s="152"/>
      <c r="J23222" s="152"/>
      <c r="K23222" s="156"/>
      <c r="L23222" s="156"/>
      <c r="M23222" s="157"/>
      <c r="N23222" s="158"/>
      <c r="O23222" s="153"/>
      <c r="P23222" s="153"/>
      <c r="Q23222" s="153"/>
      <c r="R23222" s="153"/>
      <c r="S23222" s="152"/>
      <c r="T23222" s="154"/>
    </row>
    <row r="23223" spans="8:20" x14ac:dyDescent="0.25">
      <c r="H23223" s="155"/>
      <c r="I23223" s="152"/>
      <c r="J23223" s="152"/>
      <c r="K23223" s="156"/>
      <c r="L23223" s="156"/>
      <c r="M23223" s="157"/>
      <c r="N23223" s="158"/>
      <c r="O23223" s="153"/>
      <c r="P23223" s="153"/>
      <c r="Q23223" s="153"/>
      <c r="R23223" s="153"/>
      <c r="S23223" s="152"/>
      <c r="T23223" s="154"/>
    </row>
    <row r="23224" spans="8:20" x14ac:dyDescent="0.25">
      <c r="H23224" s="155"/>
      <c r="I23224" s="152"/>
      <c r="J23224" s="152"/>
      <c r="K23224" s="156"/>
      <c r="L23224" s="156"/>
      <c r="M23224" s="157"/>
      <c r="N23224" s="158"/>
      <c r="O23224" s="153"/>
      <c r="P23224" s="153"/>
      <c r="Q23224" s="153"/>
      <c r="R23224" s="153"/>
      <c r="S23224" s="152"/>
      <c r="T23224" s="154"/>
    </row>
    <row r="23225" spans="8:20" x14ac:dyDescent="0.25">
      <c r="H23225" s="155"/>
      <c r="I23225" s="152"/>
      <c r="J23225" s="152"/>
      <c r="K23225" s="156"/>
      <c r="L23225" s="156"/>
      <c r="M23225" s="157"/>
      <c r="N23225" s="158"/>
      <c r="O23225" s="153"/>
      <c r="P23225" s="153"/>
      <c r="Q23225" s="153"/>
      <c r="R23225" s="153"/>
      <c r="S23225" s="152"/>
      <c r="T23225" s="154"/>
    </row>
    <row r="23226" spans="8:20" x14ac:dyDescent="0.25">
      <c r="H23226" s="155"/>
      <c r="I23226" s="152"/>
      <c r="J23226" s="152"/>
      <c r="K23226" s="156"/>
      <c r="L23226" s="156"/>
      <c r="M23226" s="157"/>
      <c r="N23226" s="158"/>
      <c r="O23226" s="153"/>
      <c r="P23226" s="153"/>
      <c r="Q23226" s="153"/>
      <c r="R23226" s="153"/>
      <c r="S23226" s="152"/>
      <c r="T23226" s="154"/>
    </row>
    <row r="23227" spans="8:20" x14ac:dyDescent="0.25">
      <c r="H23227" s="155"/>
      <c r="I23227" s="152"/>
      <c r="J23227" s="152"/>
      <c r="K23227" s="156"/>
      <c r="L23227" s="156"/>
      <c r="M23227" s="157"/>
      <c r="N23227" s="158"/>
      <c r="O23227" s="153"/>
      <c r="P23227" s="153"/>
      <c r="Q23227" s="153"/>
      <c r="R23227" s="153"/>
      <c r="S23227" s="152"/>
      <c r="T23227" s="154"/>
    </row>
    <row r="23228" spans="8:20" x14ac:dyDescent="0.25">
      <c r="H23228" s="155"/>
      <c r="I23228" s="152"/>
      <c r="J23228" s="152"/>
      <c r="K23228" s="156"/>
      <c r="L23228" s="156"/>
      <c r="M23228" s="157"/>
      <c r="N23228" s="158"/>
      <c r="O23228" s="153"/>
      <c r="P23228" s="153"/>
      <c r="Q23228" s="153"/>
      <c r="R23228" s="153"/>
      <c r="S23228" s="152"/>
      <c r="T23228" s="154"/>
    </row>
    <row r="23229" spans="8:20" x14ac:dyDescent="0.25">
      <c r="H23229" s="155"/>
      <c r="I23229" s="152"/>
      <c r="J23229" s="152"/>
      <c r="K23229" s="156"/>
      <c r="L23229" s="156"/>
      <c r="M23229" s="157"/>
      <c r="N23229" s="158"/>
      <c r="O23229" s="153"/>
      <c r="P23229" s="153"/>
      <c r="Q23229" s="153"/>
      <c r="R23229" s="153"/>
      <c r="S23229" s="152"/>
      <c r="T23229" s="154"/>
    </row>
    <row r="23230" spans="8:20" x14ac:dyDescent="0.25">
      <c r="H23230" s="155"/>
      <c r="I23230" s="152"/>
      <c r="J23230" s="152"/>
      <c r="K23230" s="156"/>
      <c r="L23230" s="156"/>
      <c r="M23230" s="157"/>
      <c r="N23230" s="158"/>
      <c r="O23230" s="153"/>
      <c r="P23230" s="153"/>
      <c r="Q23230" s="153"/>
      <c r="R23230" s="153"/>
      <c r="S23230" s="152"/>
      <c r="T23230" s="154"/>
    </row>
    <row r="23231" spans="8:20" x14ac:dyDescent="0.25">
      <c r="H23231" s="155"/>
      <c r="I23231" s="152"/>
      <c r="J23231" s="152"/>
      <c r="K23231" s="156"/>
      <c r="L23231" s="156"/>
      <c r="M23231" s="157"/>
      <c r="N23231" s="158"/>
      <c r="O23231" s="153"/>
      <c r="P23231" s="153"/>
      <c r="Q23231" s="153"/>
      <c r="R23231" s="153"/>
      <c r="S23231" s="152"/>
      <c r="T23231" s="154"/>
    </row>
    <row r="23232" spans="8:20" x14ac:dyDescent="0.25">
      <c r="H23232" s="155"/>
      <c r="I23232" s="152"/>
      <c r="J23232" s="152"/>
      <c r="K23232" s="156"/>
      <c r="L23232" s="156"/>
      <c r="M23232" s="157"/>
      <c r="N23232" s="158"/>
      <c r="O23232" s="153"/>
      <c r="P23232" s="153"/>
      <c r="Q23232" s="153"/>
      <c r="R23232" s="153"/>
      <c r="S23232" s="152"/>
      <c r="T23232" s="154"/>
    </row>
    <row r="23233" spans="8:20" x14ac:dyDescent="0.25">
      <c r="H23233" s="155"/>
      <c r="I23233" s="152"/>
      <c r="J23233" s="152"/>
      <c r="K23233" s="156"/>
      <c r="L23233" s="156"/>
      <c r="M23233" s="157"/>
      <c r="N23233" s="158"/>
      <c r="O23233" s="153"/>
      <c r="P23233" s="153"/>
      <c r="Q23233" s="153"/>
      <c r="R23233" s="153"/>
      <c r="S23233" s="152"/>
      <c r="T23233" s="154"/>
    </row>
    <row r="23234" spans="8:20" x14ac:dyDescent="0.25">
      <c r="H23234" s="155"/>
      <c r="I23234" s="152"/>
      <c r="J23234" s="152"/>
      <c r="K23234" s="156"/>
      <c r="L23234" s="156"/>
      <c r="M23234" s="157"/>
      <c r="N23234" s="158"/>
      <c r="O23234" s="153"/>
      <c r="P23234" s="153"/>
      <c r="Q23234" s="153"/>
      <c r="R23234" s="153"/>
      <c r="S23234" s="152"/>
      <c r="T23234" s="154"/>
    </row>
    <row r="23235" spans="8:20" x14ac:dyDescent="0.25">
      <c r="H23235" s="155"/>
      <c r="I23235" s="152"/>
      <c r="J23235" s="152"/>
      <c r="K23235" s="156"/>
      <c r="L23235" s="156"/>
      <c r="M23235" s="157"/>
      <c r="N23235" s="158"/>
      <c r="O23235" s="153"/>
      <c r="P23235" s="153"/>
      <c r="Q23235" s="153"/>
      <c r="R23235" s="153"/>
      <c r="S23235" s="152"/>
      <c r="T23235" s="154"/>
    </row>
    <row r="23236" spans="8:20" x14ac:dyDescent="0.25">
      <c r="H23236" s="155"/>
      <c r="I23236" s="152"/>
      <c r="J23236" s="152"/>
      <c r="K23236" s="156"/>
      <c r="L23236" s="156"/>
      <c r="M23236" s="157"/>
      <c r="N23236" s="158"/>
      <c r="O23236" s="153"/>
      <c r="P23236" s="153"/>
      <c r="Q23236" s="153"/>
      <c r="R23236" s="153"/>
      <c r="S23236" s="152"/>
      <c r="T23236" s="154"/>
    </row>
    <row r="23237" spans="8:20" x14ac:dyDescent="0.25">
      <c r="H23237" s="155"/>
      <c r="I23237" s="152"/>
      <c r="J23237" s="152"/>
      <c r="K23237" s="156"/>
      <c r="L23237" s="156"/>
      <c r="M23237" s="157"/>
      <c r="N23237" s="158"/>
      <c r="O23237" s="153"/>
      <c r="P23237" s="153"/>
      <c r="Q23237" s="153"/>
      <c r="R23237" s="153"/>
      <c r="S23237" s="152"/>
      <c r="T23237" s="154"/>
    </row>
    <row r="23238" spans="8:20" x14ac:dyDescent="0.25">
      <c r="H23238" s="155"/>
      <c r="I23238" s="152"/>
      <c r="J23238" s="152"/>
      <c r="K23238" s="156"/>
      <c r="L23238" s="156"/>
      <c r="M23238" s="157"/>
      <c r="N23238" s="158"/>
      <c r="O23238" s="153"/>
      <c r="P23238" s="153"/>
      <c r="Q23238" s="153"/>
      <c r="R23238" s="153"/>
      <c r="S23238" s="152"/>
      <c r="T23238" s="154"/>
    </row>
    <row r="23239" spans="8:20" x14ac:dyDescent="0.25">
      <c r="H23239" s="155"/>
      <c r="I23239" s="152"/>
      <c r="J23239" s="152"/>
      <c r="K23239" s="156"/>
      <c r="L23239" s="156"/>
      <c r="M23239" s="157"/>
      <c r="N23239" s="158"/>
      <c r="O23239" s="153"/>
      <c r="P23239" s="153"/>
      <c r="Q23239" s="153"/>
      <c r="R23239" s="153"/>
      <c r="S23239" s="152"/>
      <c r="T23239" s="154"/>
    </row>
    <row r="23240" spans="8:20" x14ac:dyDescent="0.25">
      <c r="H23240" s="155"/>
      <c r="I23240" s="152"/>
      <c r="J23240" s="152"/>
      <c r="K23240" s="156"/>
      <c r="L23240" s="156"/>
      <c r="M23240" s="157"/>
      <c r="N23240" s="158"/>
      <c r="O23240" s="153"/>
      <c r="P23240" s="153"/>
      <c r="Q23240" s="153"/>
      <c r="R23240" s="153"/>
      <c r="S23240" s="152"/>
      <c r="T23240" s="154"/>
    </row>
    <row r="23241" spans="8:20" x14ac:dyDescent="0.25">
      <c r="H23241" s="155"/>
      <c r="I23241" s="152"/>
      <c r="J23241" s="152"/>
      <c r="K23241" s="156"/>
      <c r="L23241" s="156"/>
      <c r="M23241" s="157"/>
      <c r="N23241" s="158"/>
      <c r="O23241" s="153"/>
      <c r="P23241" s="153"/>
      <c r="Q23241" s="153"/>
      <c r="R23241" s="153"/>
      <c r="S23241" s="152"/>
      <c r="T23241" s="154"/>
    </row>
    <row r="23242" spans="8:20" x14ac:dyDescent="0.25">
      <c r="H23242" s="155"/>
      <c r="I23242" s="152"/>
      <c r="J23242" s="152"/>
      <c r="K23242" s="156"/>
      <c r="L23242" s="156"/>
      <c r="M23242" s="157"/>
      <c r="N23242" s="158"/>
      <c r="O23242" s="153"/>
      <c r="P23242" s="153"/>
      <c r="Q23242" s="153"/>
      <c r="R23242" s="153"/>
      <c r="S23242" s="152"/>
      <c r="T23242" s="154"/>
    </row>
    <row r="23243" spans="8:20" x14ac:dyDescent="0.25">
      <c r="H23243" s="155"/>
      <c r="I23243" s="152"/>
      <c r="J23243" s="152"/>
      <c r="K23243" s="156"/>
      <c r="L23243" s="156"/>
      <c r="M23243" s="157"/>
      <c r="N23243" s="158"/>
      <c r="O23243" s="153"/>
      <c r="P23243" s="153"/>
      <c r="Q23243" s="153"/>
      <c r="R23243" s="153"/>
      <c r="S23243" s="152"/>
      <c r="T23243" s="154"/>
    </row>
    <row r="23244" spans="8:20" x14ac:dyDescent="0.25">
      <c r="H23244" s="155"/>
      <c r="I23244" s="152"/>
      <c r="J23244" s="152"/>
      <c r="K23244" s="156"/>
      <c r="L23244" s="156"/>
      <c r="M23244" s="157"/>
      <c r="N23244" s="158"/>
      <c r="O23244" s="153"/>
      <c r="P23244" s="153"/>
      <c r="Q23244" s="153"/>
      <c r="R23244" s="153"/>
      <c r="S23244" s="152"/>
      <c r="T23244" s="154"/>
    </row>
    <row r="23245" spans="8:20" x14ac:dyDescent="0.25">
      <c r="H23245" s="155"/>
      <c r="I23245" s="152"/>
      <c r="J23245" s="152"/>
      <c r="K23245" s="156"/>
      <c r="L23245" s="156"/>
      <c r="M23245" s="157"/>
      <c r="N23245" s="158"/>
      <c r="O23245" s="153"/>
      <c r="P23245" s="153"/>
      <c r="Q23245" s="153"/>
      <c r="R23245" s="153"/>
      <c r="S23245" s="152"/>
      <c r="T23245" s="154"/>
    </row>
    <row r="23246" spans="8:20" x14ac:dyDescent="0.25">
      <c r="H23246" s="155"/>
      <c r="I23246" s="152"/>
      <c r="J23246" s="152"/>
      <c r="K23246" s="156"/>
      <c r="L23246" s="156"/>
      <c r="M23246" s="157"/>
      <c r="N23246" s="158"/>
      <c r="O23246" s="153"/>
      <c r="P23246" s="153"/>
      <c r="Q23246" s="153"/>
      <c r="R23246" s="153"/>
      <c r="S23246" s="152"/>
      <c r="T23246" s="154"/>
    </row>
    <row r="23247" spans="8:20" x14ac:dyDescent="0.25">
      <c r="H23247" s="155"/>
      <c r="I23247" s="152"/>
      <c r="J23247" s="152"/>
      <c r="K23247" s="156"/>
      <c r="L23247" s="156"/>
      <c r="M23247" s="157"/>
      <c r="N23247" s="158"/>
      <c r="O23247" s="153"/>
      <c r="P23247" s="153"/>
      <c r="Q23247" s="153"/>
      <c r="R23247" s="153"/>
      <c r="S23247" s="152"/>
      <c r="T23247" s="154"/>
    </row>
    <row r="23248" spans="8:20" x14ac:dyDescent="0.25">
      <c r="H23248" s="155"/>
      <c r="I23248" s="152"/>
      <c r="J23248" s="152"/>
      <c r="K23248" s="156"/>
      <c r="L23248" s="156"/>
      <c r="M23248" s="157"/>
      <c r="N23248" s="158"/>
      <c r="O23248" s="153"/>
      <c r="P23248" s="153"/>
      <c r="Q23248" s="153"/>
      <c r="R23248" s="153"/>
      <c r="S23248" s="152"/>
      <c r="T23248" s="154"/>
    </row>
    <row r="23249" spans="8:20" x14ac:dyDescent="0.25">
      <c r="H23249" s="155"/>
      <c r="I23249" s="152"/>
      <c r="J23249" s="152"/>
      <c r="K23249" s="156"/>
      <c r="L23249" s="156"/>
      <c r="M23249" s="157"/>
      <c r="N23249" s="158"/>
      <c r="O23249" s="153"/>
      <c r="P23249" s="153"/>
      <c r="Q23249" s="153"/>
      <c r="R23249" s="153"/>
      <c r="S23249" s="152"/>
      <c r="T23249" s="154"/>
    </row>
    <row r="23250" spans="8:20" x14ac:dyDescent="0.25">
      <c r="H23250" s="155"/>
      <c r="I23250" s="152"/>
      <c r="J23250" s="152"/>
      <c r="K23250" s="156"/>
      <c r="L23250" s="156"/>
      <c r="M23250" s="157"/>
      <c r="N23250" s="158"/>
      <c r="O23250" s="153"/>
      <c r="P23250" s="153"/>
      <c r="Q23250" s="153"/>
      <c r="R23250" s="153"/>
      <c r="S23250" s="152"/>
      <c r="T23250" s="154"/>
    </row>
    <row r="23251" spans="8:20" x14ac:dyDescent="0.25">
      <c r="H23251" s="155"/>
      <c r="I23251" s="152"/>
      <c r="J23251" s="152"/>
      <c r="K23251" s="156"/>
      <c r="L23251" s="156"/>
      <c r="M23251" s="157"/>
      <c r="N23251" s="158"/>
      <c r="O23251" s="153"/>
      <c r="P23251" s="153"/>
      <c r="Q23251" s="153"/>
      <c r="R23251" s="153"/>
      <c r="S23251" s="152"/>
      <c r="T23251" s="154"/>
    </row>
    <row r="23252" spans="8:20" x14ac:dyDescent="0.25">
      <c r="H23252" s="155"/>
      <c r="I23252" s="152"/>
      <c r="J23252" s="152"/>
      <c r="K23252" s="156"/>
      <c r="L23252" s="156"/>
      <c r="M23252" s="157"/>
      <c r="N23252" s="158"/>
      <c r="O23252" s="153"/>
      <c r="P23252" s="153"/>
      <c r="Q23252" s="153"/>
      <c r="R23252" s="153"/>
      <c r="S23252" s="152"/>
      <c r="T23252" s="154"/>
    </row>
    <row r="23253" spans="8:20" x14ac:dyDescent="0.25">
      <c r="H23253" s="155"/>
      <c r="I23253" s="152"/>
      <c r="J23253" s="152"/>
      <c r="K23253" s="156"/>
      <c r="L23253" s="156"/>
      <c r="M23253" s="157"/>
      <c r="N23253" s="158"/>
      <c r="O23253" s="153"/>
      <c r="P23253" s="153"/>
      <c r="Q23253" s="153"/>
      <c r="R23253" s="153"/>
      <c r="S23253" s="152"/>
      <c r="T23253" s="154"/>
    </row>
    <row r="23254" spans="8:20" x14ac:dyDescent="0.25">
      <c r="H23254" s="155"/>
      <c r="I23254" s="152"/>
      <c r="J23254" s="152"/>
      <c r="K23254" s="156"/>
      <c r="L23254" s="156"/>
      <c r="M23254" s="157"/>
      <c r="N23254" s="158"/>
      <c r="O23254" s="153"/>
      <c r="P23254" s="153"/>
      <c r="Q23254" s="153"/>
      <c r="R23254" s="153"/>
      <c r="S23254" s="152"/>
      <c r="T23254" s="154"/>
    </row>
    <row r="23255" spans="8:20" x14ac:dyDescent="0.25">
      <c r="H23255" s="155"/>
      <c r="I23255" s="152"/>
      <c r="J23255" s="152"/>
      <c r="K23255" s="156"/>
      <c r="L23255" s="156"/>
      <c r="M23255" s="157"/>
      <c r="N23255" s="158"/>
      <c r="O23255" s="153"/>
      <c r="P23255" s="153"/>
      <c r="Q23255" s="153"/>
      <c r="R23255" s="153"/>
      <c r="S23255" s="152"/>
      <c r="T23255" s="154"/>
    </row>
    <row r="23256" spans="8:20" x14ac:dyDescent="0.25">
      <c r="H23256" s="155"/>
      <c r="I23256" s="152"/>
      <c r="J23256" s="152"/>
      <c r="K23256" s="156"/>
      <c r="L23256" s="156"/>
      <c r="M23256" s="157"/>
      <c r="N23256" s="158"/>
      <c r="O23256" s="153"/>
      <c r="P23256" s="153"/>
      <c r="Q23256" s="153"/>
      <c r="R23256" s="153"/>
      <c r="S23256" s="152"/>
      <c r="T23256" s="154"/>
    </row>
    <row r="23257" spans="8:20" x14ac:dyDescent="0.25">
      <c r="H23257" s="155"/>
      <c r="I23257" s="152"/>
      <c r="J23257" s="152"/>
      <c r="K23257" s="156"/>
      <c r="L23257" s="156"/>
      <c r="M23257" s="157"/>
      <c r="N23257" s="158"/>
      <c r="O23257" s="153"/>
      <c r="P23257" s="153"/>
      <c r="Q23257" s="153"/>
      <c r="R23257" s="153"/>
      <c r="S23257" s="152"/>
      <c r="T23257" s="154"/>
    </row>
    <row r="23258" spans="8:20" x14ac:dyDescent="0.25">
      <c r="H23258" s="155"/>
      <c r="I23258" s="152"/>
      <c r="J23258" s="152"/>
      <c r="K23258" s="156"/>
      <c r="L23258" s="156"/>
      <c r="M23258" s="157"/>
      <c r="N23258" s="158"/>
      <c r="O23258" s="153"/>
      <c r="P23258" s="153"/>
      <c r="Q23258" s="153"/>
      <c r="R23258" s="153"/>
      <c r="S23258" s="152"/>
      <c r="T23258" s="154"/>
    </row>
    <row r="23259" spans="8:20" x14ac:dyDescent="0.25">
      <c r="H23259" s="155"/>
      <c r="I23259" s="152"/>
      <c r="J23259" s="152"/>
      <c r="K23259" s="156"/>
      <c r="L23259" s="156"/>
      <c r="M23259" s="157"/>
      <c r="N23259" s="158"/>
      <c r="O23259" s="153"/>
      <c r="P23259" s="153"/>
      <c r="Q23259" s="153"/>
      <c r="R23259" s="153"/>
      <c r="S23259" s="152"/>
      <c r="T23259" s="154"/>
    </row>
    <row r="23260" spans="8:20" x14ac:dyDescent="0.25">
      <c r="H23260" s="155"/>
      <c r="I23260" s="152"/>
      <c r="J23260" s="152"/>
      <c r="K23260" s="156"/>
      <c r="L23260" s="156"/>
      <c r="M23260" s="157"/>
      <c r="N23260" s="158"/>
      <c r="O23260" s="153"/>
      <c r="P23260" s="153"/>
      <c r="Q23260" s="153"/>
      <c r="R23260" s="153"/>
      <c r="S23260" s="152"/>
      <c r="T23260" s="154"/>
    </row>
    <row r="23261" spans="8:20" x14ac:dyDescent="0.25">
      <c r="H23261" s="155"/>
      <c r="I23261" s="152"/>
      <c r="J23261" s="152"/>
      <c r="K23261" s="156"/>
      <c r="L23261" s="156"/>
      <c r="M23261" s="157"/>
      <c r="N23261" s="158"/>
      <c r="O23261" s="153"/>
      <c r="P23261" s="153"/>
      <c r="Q23261" s="153"/>
      <c r="R23261" s="153"/>
      <c r="S23261" s="152"/>
      <c r="T23261" s="154"/>
    </row>
    <row r="23262" spans="8:20" x14ac:dyDescent="0.25">
      <c r="H23262" s="155"/>
      <c r="I23262" s="152"/>
      <c r="J23262" s="152"/>
      <c r="K23262" s="156"/>
      <c r="L23262" s="156"/>
      <c r="M23262" s="157"/>
      <c r="N23262" s="158"/>
      <c r="O23262" s="153"/>
      <c r="P23262" s="153"/>
      <c r="Q23262" s="153"/>
      <c r="R23262" s="153"/>
      <c r="S23262" s="152"/>
      <c r="T23262" s="154"/>
    </row>
    <row r="23263" spans="8:20" x14ac:dyDescent="0.25">
      <c r="H23263" s="155"/>
      <c r="I23263" s="152"/>
      <c r="J23263" s="152"/>
      <c r="K23263" s="156"/>
      <c r="L23263" s="156"/>
      <c r="M23263" s="157"/>
      <c r="N23263" s="158"/>
      <c r="O23263" s="153"/>
      <c r="P23263" s="153"/>
      <c r="Q23263" s="153"/>
      <c r="R23263" s="153"/>
      <c r="S23263" s="152"/>
      <c r="T23263" s="154"/>
    </row>
    <row r="23264" spans="8:20" x14ac:dyDescent="0.25">
      <c r="H23264" s="155"/>
      <c r="I23264" s="152"/>
      <c r="J23264" s="152"/>
      <c r="K23264" s="156"/>
      <c r="L23264" s="156"/>
      <c r="M23264" s="157"/>
      <c r="N23264" s="158"/>
      <c r="O23264" s="153"/>
      <c r="P23264" s="153"/>
      <c r="Q23264" s="153"/>
      <c r="R23264" s="153"/>
      <c r="S23264" s="152"/>
      <c r="T23264" s="154"/>
    </row>
    <row r="23265" spans="8:20" x14ac:dyDescent="0.25">
      <c r="H23265" s="155"/>
      <c r="I23265" s="152"/>
      <c r="J23265" s="152"/>
      <c r="K23265" s="156"/>
      <c r="L23265" s="156"/>
      <c r="M23265" s="157"/>
      <c r="N23265" s="158"/>
      <c r="O23265" s="153"/>
      <c r="P23265" s="153"/>
      <c r="Q23265" s="153"/>
      <c r="R23265" s="153"/>
      <c r="S23265" s="152"/>
      <c r="T23265" s="154"/>
    </row>
    <row r="23266" spans="8:20" x14ac:dyDescent="0.25">
      <c r="H23266" s="155"/>
      <c r="I23266" s="152"/>
      <c r="J23266" s="152"/>
      <c r="K23266" s="156"/>
      <c r="L23266" s="156"/>
      <c r="M23266" s="157"/>
      <c r="N23266" s="158"/>
      <c r="O23266" s="153"/>
      <c r="P23266" s="153"/>
      <c r="Q23266" s="153"/>
      <c r="R23266" s="153"/>
      <c r="S23266" s="152"/>
      <c r="T23266" s="154"/>
    </row>
    <row r="23267" spans="8:20" x14ac:dyDescent="0.25">
      <c r="H23267" s="155"/>
      <c r="I23267" s="152"/>
      <c r="J23267" s="152"/>
      <c r="K23267" s="156"/>
      <c r="L23267" s="156"/>
      <c r="M23267" s="157"/>
      <c r="N23267" s="158"/>
      <c r="O23267" s="153"/>
      <c r="P23267" s="153"/>
      <c r="Q23267" s="153"/>
      <c r="R23267" s="153"/>
      <c r="S23267" s="152"/>
      <c r="T23267" s="154"/>
    </row>
    <row r="23268" spans="8:20" x14ac:dyDescent="0.25">
      <c r="H23268" s="155"/>
      <c r="I23268" s="152"/>
      <c r="J23268" s="152"/>
      <c r="K23268" s="156"/>
      <c r="L23268" s="156"/>
      <c r="M23268" s="157"/>
      <c r="N23268" s="158"/>
      <c r="O23268" s="153"/>
      <c r="P23268" s="153"/>
      <c r="Q23268" s="153"/>
      <c r="R23268" s="153"/>
      <c r="S23268" s="152"/>
      <c r="T23268" s="154"/>
    </row>
    <row r="23269" spans="8:20" x14ac:dyDescent="0.25">
      <c r="H23269" s="155"/>
      <c r="I23269" s="152"/>
      <c r="J23269" s="152"/>
      <c r="K23269" s="156"/>
      <c r="L23269" s="156"/>
      <c r="M23269" s="157"/>
      <c r="N23269" s="158"/>
      <c r="O23269" s="153"/>
      <c r="P23269" s="153"/>
      <c r="Q23269" s="153"/>
      <c r="R23269" s="153"/>
      <c r="S23269" s="152"/>
      <c r="T23269" s="154"/>
    </row>
    <row r="23270" spans="8:20" x14ac:dyDescent="0.25">
      <c r="H23270" s="155"/>
      <c r="I23270" s="152"/>
      <c r="J23270" s="152"/>
      <c r="K23270" s="156"/>
      <c r="L23270" s="156"/>
      <c r="M23270" s="157"/>
      <c r="N23270" s="158"/>
      <c r="O23270" s="153"/>
      <c r="P23270" s="153"/>
      <c r="Q23270" s="153"/>
      <c r="R23270" s="153"/>
      <c r="S23270" s="152"/>
      <c r="T23270" s="154"/>
    </row>
    <row r="23271" spans="8:20" x14ac:dyDescent="0.25">
      <c r="H23271" s="155"/>
      <c r="I23271" s="152"/>
      <c r="J23271" s="152"/>
      <c r="K23271" s="156"/>
      <c r="L23271" s="156"/>
      <c r="M23271" s="157"/>
      <c r="N23271" s="158"/>
      <c r="O23271" s="153"/>
      <c r="P23271" s="153"/>
      <c r="Q23271" s="153"/>
      <c r="R23271" s="153"/>
      <c r="S23271" s="152"/>
      <c r="T23271" s="154"/>
    </row>
    <row r="23272" spans="8:20" x14ac:dyDescent="0.25">
      <c r="H23272" s="155"/>
      <c r="I23272" s="152"/>
      <c r="J23272" s="152"/>
      <c r="K23272" s="156"/>
      <c r="L23272" s="156"/>
      <c r="M23272" s="157"/>
      <c r="N23272" s="158"/>
      <c r="O23272" s="153"/>
      <c r="P23272" s="153"/>
      <c r="Q23272" s="153"/>
      <c r="R23272" s="153"/>
      <c r="S23272" s="152"/>
      <c r="T23272" s="154"/>
    </row>
    <row r="23273" spans="8:20" x14ac:dyDescent="0.25">
      <c r="H23273" s="155"/>
      <c r="I23273" s="152"/>
      <c r="J23273" s="152"/>
      <c r="K23273" s="156"/>
      <c r="L23273" s="156"/>
      <c r="M23273" s="157"/>
      <c r="N23273" s="158"/>
      <c r="O23273" s="153"/>
      <c r="P23273" s="153"/>
      <c r="Q23273" s="153"/>
      <c r="R23273" s="153"/>
      <c r="S23273" s="152"/>
      <c r="T23273" s="154"/>
    </row>
    <row r="23274" spans="8:20" x14ac:dyDescent="0.25">
      <c r="H23274" s="155"/>
      <c r="I23274" s="152"/>
      <c r="J23274" s="152"/>
      <c r="K23274" s="156"/>
      <c r="L23274" s="156"/>
      <c r="M23274" s="157"/>
      <c r="N23274" s="158"/>
      <c r="O23274" s="153"/>
      <c r="P23274" s="153"/>
      <c r="Q23274" s="153"/>
      <c r="R23274" s="153"/>
      <c r="S23274" s="152"/>
      <c r="T23274" s="154"/>
    </row>
    <row r="23275" spans="8:20" x14ac:dyDescent="0.25">
      <c r="H23275" s="155"/>
      <c r="I23275" s="152"/>
      <c r="J23275" s="152"/>
      <c r="K23275" s="156"/>
      <c r="L23275" s="156"/>
      <c r="M23275" s="157"/>
      <c r="N23275" s="158"/>
      <c r="O23275" s="153"/>
      <c r="P23275" s="153"/>
      <c r="Q23275" s="153"/>
      <c r="R23275" s="153"/>
      <c r="S23275" s="152"/>
      <c r="T23275" s="154"/>
    </row>
    <row r="23276" spans="8:20" x14ac:dyDescent="0.25">
      <c r="H23276" s="155"/>
      <c r="I23276" s="152"/>
      <c r="J23276" s="152"/>
      <c r="K23276" s="156"/>
      <c r="L23276" s="156"/>
      <c r="M23276" s="157"/>
      <c r="N23276" s="158"/>
      <c r="O23276" s="153"/>
      <c r="P23276" s="153"/>
      <c r="Q23276" s="153"/>
      <c r="R23276" s="153"/>
      <c r="S23276" s="152"/>
      <c r="T23276" s="154"/>
    </row>
    <row r="23277" spans="8:20" x14ac:dyDescent="0.25">
      <c r="H23277" s="155"/>
      <c r="I23277" s="152"/>
      <c r="J23277" s="152"/>
      <c r="K23277" s="156"/>
      <c r="L23277" s="156"/>
      <c r="M23277" s="157"/>
      <c r="N23277" s="158"/>
      <c r="O23277" s="153"/>
      <c r="P23277" s="153"/>
      <c r="Q23277" s="153"/>
      <c r="R23277" s="153"/>
      <c r="S23277" s="152"/>
      <c r="T23277" s="154"/>
    </row>
    <row r="23278" spans="8:20" x14ac:dyDescent="0.25">
      <c r="H23278" s="155"/>
      <c r="I23278" s="152"/>
      <c r="J23278" s="152"/>
      <c r="K23278" s="156"/>
      <c r="L23278" s="156"/>
      <c r="M23278" s="157"/>
      <c r="N23278" s="158"/>
      <c r="O23278" s="153"/>
      <c r="P23278" s="153"/>
      <c r="Q23278" s="153"/>
      <c r="R23278" s="153"/>
      <c r="S23278" s="152"/>
      <c r="T23278" s="154"/>
    </row>
    <row r="23279" spans="8:20" x14ac:dyDescent="0.25">
      <c r="H23279" s="155"/>
      <c r="I23279" s="152"/>
      <c r="J23279" s="152"/>
      <c r="K23279" s="156"/>
      <c r="L23279" s="156"/>
      <c r="M23279" s="157"/>
      <c r="N23279" s="158"/>
      <c r="O23279" s="153"/>
      <c r="P23279" s="153"/>
      <c r="Q23279" s="153"/>
      <c r="R23279" s="153"/>
      <c r="S23279" s="152"/>
      <c r="T23279" s="154"/>
    </row>
    <row r="23280" spans="8:20" x14ac:dyDescent="0.25">
      <c r="H23280" s="155"/>
      <c r="I23280" s="152"/>
      <c r="J23280" s="152"/>
      <c r="K23280" s="156"/>
      <c r="L23280" s="156"/>
      <c r="M23280" s="157"/>
      <c r="N23280" s="158"/>
      <c r="O23280" s="153"/>
      <c r="P23280" s="153"/>
      <c r="Q23280" s="153"/>
      <c r="R23280" s="153"/>
      <c r="S23280" s="152"/>
      <c r="T23280" s="154"/>
    </row>
    <row r="23281" spans="8:20" x14ac:dyDescent="0.25">
      <c r="H23281" s="155"/>
      <c r="I23281" s="152"/>
      <c r="J23281" s="152"/>
      <c r="K23281" s="156"/>
      <c r="L23281" s="156"/>
      <c r="M23281" s="157"/>
      <c r="N23281" s="158"/>
      <c r="O23281" s="153"/>
      <c r="P23281" s="153"/>
      <c r="Q23281" s="153"/>
      <c r="R23281" s="153"/>
      <c r="S23281" s="152"/>
      <c r="T23281" s="154"/>
    </row>
    <row r="23282" spans="8:20" x14ac:dyDescent="0.25">
      <c r="H23282" s="155"/>
      <c r="I23282" s="152"/>
      <c r="J23282" s="152"/>
      <c r="K23282" s="156"/>
      <c r="L23282" s="156"/>
      <c r="M23282" s="157"/>
      <c r="N23282" s="158"/>
      <c r="O23282" s="153"/>
      <c r="P23282" s="153"/>
      <c r="Q23282" s="153"/>
      <c r="R23282" s="153"/>
      <c r="S23282" s="152"/>
      <c r="T23282" s="154"/>
    </row>
    <row r="23283" spans="8:20" x14ac:dyDescent="0.25">
      <c r="H23283" s="155"/>
      <c r="I23283" s="152"/>
      <c r="J23283" s="152"/>
      <c r="K23283" s="156"/>
      <c r="L23283" s="156"/>
      <c r="M23283" s="157"/>
      <c r="N23283" s="158"/>
      <c r="O23283" s="153"/>
      <c r="P23283" s="153"/>
      <c r="Q23283" s="153"/>
      <c r="R23283" s="153"/>
      <c r="S23283" s="152"/>
      <c r="T23283" s="154"/>
    </row>
    <row r="23284" spans="8:20" x14ac:dyDescent="0.25">
      <c r="H23284" s="155"/>
      <c r="I23284" s="152"/>
      <c r="J23284" s="152"/>
      <c r="K23284" s="156"/>
      <c r="L23284" s="156"/>
      <c r="M23284" s="157"/>
      <c r="N23284" s="158"/>
      <c r="O23284" s="153"/>
      <c r="P23284" s="153"/>
      <c r="Q23284" s="153"/>
      <c r="R23284" s="153"/>
      <c r="S23284" s="152"/>
      <c r="T23284" s="154"/>
    </row>
    <row r="23285" spans="8:20" x14ac:dyDescent="0.25">
      <c r="H23285" s="155"/>
      <c r="I23285" s="152"/>
      <c r="J23285" s="152"/>
      <c r="K23285" s="156"/>
      <c r="L23285" s="156"/>
      <c r="M23285" s="157"/>
      <c r="N23285" s="158"/>
      <c r="O23285" s="153"/>
      <c r="P23285" s="153"/>
      <c r="Q23285" s="153"/>
      <c r="R23285" s="153"/>
      <c r="S23285" s="152"/>
      <c r="T23285" s="154"/>
    </row>
    <row r="23286" spans="8:20" x14ac:dyDescent="0.25">
      <c r="H23286" s="155"/>
      <c r="I23286" s="152"/>
      <c r="J23286" s="152"/>
      <c r="K23286" s="156"/>
      <c r="L23286" s="156"/>
      <c r="M23286" s="157"/>
      <c r="N23286" s="158"/>
      <c r="O23286" s="153"/>
      <c r="P23286" s="153"/>
      <c r="Q23286" s="153"/>
      <c r="R23286" s="153"/>
      <c r="S23286" s="152"/>
      <c r="T23286" s="154"/>
    </row>
    <row r="23287" spans="8:20" x14ac:dyDescent="0.25">
      <c r="H23287" s="155"/>
      <c r="I23287" s="152"/>
      <c r="J23287" s="152"/>
      <c r="K23287" s="156"/>
      <c r="L23287" s="156"/>
      <c r="M23287" s="157"/>
      <c r="N23287" s="158"/>
      <c r="O23287" s="153"/>
      <c r="P23287" s="153"/>
      <c r="Q23287" s="153"/>
      <c r="R23287" s="153"/>
      <c r="S23287" s="152"/>
      <c r="T23287" s="154"/>
    </row>
    <row r="23288" spans="8:20" x14ac:dyDescent="0.25">
      <c r="H23288" s="155"/>
      <c r="I23288" s="152"/>
      <c r="J23288" s="152"/>
      <c r="K23288" s="156"/>
      <c r="L23288" s="156"/>
      <c r="M23288" s="157"/>
      <c r="N23288" s="158"/>
      <c r="O23288" s="153"/>
      <c r="P23288" s="153"/>
      <c r="Q23288" s="153"/>
      <c r="R23288" s="153"/>
      <c r="S23288" s="152"/>
      <c r="T23288" s="154"/>
    </row>
    <row r="23289" spans="8:20" x14ac:dyDescent="0.25">
      <c r="H23289" s="155"/>
      <c r="I23289" s="152"/>
      <c r="J23289" s="152"/>
      <c r="K23289" s="156"/>
      <c r="L23289" s="156"/>
      <c r="M23289" s="157"/>
      <c r="N23289" s="158"/>
      <c r="O23289" s="153"/>
      <c r="P23289" s="153"/>
      <c r="Q23289" s="153"/>
      <c r="R23289" s="153"/>
      <c r="S23289" s="152"/>
      <c r="T23289" s="154"/>
    </row>
    <row r="23290" spans="8:20" x14ac:dyDescent="0.25">
      <c r="H23290" s="155"/>
      <c r="I23290" s="152"/>
      <c r="J23290" s="152"/>
      <c r="K23290" s="156"/>
      <c r="L23290" s="156"/>
      <c r="M23290" s="157"/>
      <c r="N23290" s="158"/>
      <c r="O23290" s="153"/>
      <c r="P23290" s="153"/>
      <c r="Q23290" s="153"/>
      <c r="R23290" s="153"/>
      <c r="S23290" s="152"/>
      <c r="T23290" s="154"/>
    </row>
    <row r="23291" spans="8:20" x14ac:dyDescent="0.25">
      <c r="H23291" s="155"/>
      <c r="I23291" s="152"/>
      <c r="J23291" s="152"/>
      <c r="K23291" s="156"/>
      <c r="L23291" s="156"/>
      <c r="M23291" s="157"/>
      <c r="N23291" s="158"/>
      <c r="O23291" s="153"/>
      <c r="P23291" s="153"/>
      <c r="Q23291" s="153"/>
      <c r="R23291" s="153"/>
      <c r="S23291" s="152"/>
      <c r="T23291" s="154"/>
    </row>
    <row r="23292" spans="8:20" x14ac:dyDescent="0.25">
      <c r="H23292" s="155"/>
      <c r="I23292" s="152"/>
      <c r="J23292" s="152"/>
      <c r="K23292" s="156"/>
      <c r="L23292" s="156"/>
      <c r="M23292" s="157"/>
      <c r="N23292" s="158"/>
      <c r="O23292" s="153"/>
      <c r="P23292" s="153"/>
      <c r="Q23292" s="153"/>
      <c r="R23292" s="153"/>
      <c r="S23292" s="152"/>
      <c r="T23292" s="154"/>
    </row>
    <row r="23293" spans="8:20" x14ac:dyDescent="0.25">
      <c r="H23293" s="155"/>
      <c r="I23293" s="152"/>
      <c r="J23293" s="152"/>
      <c r="K23293" s="156"/>
      <c r="L23293" s="156"/>
      <c r="M23293" s="157"/>
      <c r="N23293" s="158"/>
      <c r="O23293" s="153"/>
      <c r="P23293" s="153"/>
      <c r="Q23293" s="153"/>
      <c r="R23293" s="153"/>
      <c r="S23293" s="152"/>
      <c r="T23293" s="154"/>
    </row>
    <row r="23294" spans="8:20" x14ac:dyDescent="0.25">
      <c r="H23294" s="155"/>
      <c r="I23294" s="152"/>
      <c r="J23294" s="152"/>
      <c r="K23294" s="156"/>
      <c r="L23294" s="156"/>
      <c r="M23294" s="157"/>
      <c r="N23294" s="158"/>
      <c r="O23294" s="153"/>
      <c r="P23294" s="153"/>
      <c r="Q23294" s="153"/>
      <c r="R23294" s="153"/>
      <c r="S23294" s="152"/>
      <c r="T23294" s="154"/>
    </row>
    <row r="23295" spans="8:20" x14ac:dyDescent="0.25">
      <c r="H23295" s="155"/>
      <c r="I23295" s="152"/>
      <c r="J23295" s="152"/>
      <c r="K23295" s="156"/>
      <c r="L23295" s="156"/>
      <c r="M23295" s="157"/>
      <c r="N23295" s="158"/>
      <c r="O23295" s="153"/>
      <c r="P23295" s="153"/>
      <c r="Q23295" s="153"/>
      <c r="R23295" s="153"/>
      <c r="S23295" s="152"/>
      <c r="T23295" s="154"/>
    </row>
    <row r="23296" spans="8:20" x14ac:dyDescent="0.25">
      <c r="H23296" s="155"/>
      <c r="I23296" s="152"/>
      <c r="J23296" s="152"/>
      <c r="K23296" s="156"/>
      <c r="L23296" s="156"/>
      <c r="M23296" s="157"/>
      <c r="N23296" s="158"/>
      <c r="O23296" s="153"/>
      <c r="P23296" s="153"/>
      <c r="Q23296" s="153"/>
      <c r="R23296" s="153"/>
      <c r="S23296" s="152"/>
      <c r="T23296" s="154"/>
    </row>
    <row r="23297" spans="8:20" x14ac:dyDescent="0.25">
      <c r="H23297" s="155"/>
      <c r="I23297" s="152"/>
      <c r="J23297" s="152"/>
      <c r="K23297" s="156"/>
      <c r="L23297" s="156"/>
      <c r="M23297" s="157"/>
      <c r="N23297" s="158"/>
      <c r="O23297" s="153"/>
      <c r="P23297" s="153"/>
      <c r="Q23297" s="153"/>
      <c r="R23297" s="153"/>
      <c r="S23297" s="152"/>
      <c r="T23297" s="154"/>
    </row>
    <row r="23298" spans="8:20" x14ac:dyDescent="0.25">
      <c r="H23298" s="155"/>
      <c r="I23298" s="152"/>
      <c r="J23298" s="152"/>
      <c r="K23298" s="156"/>
      <c r="L23298" s="156"/>
      <c r="M23298" s="157"/>
      <c r="N23298" s="158"/>
      <c r="O23298" s="153"/>
      <c r="P23298" s="153"/>
      <c r="Q23298" s="153"/>
      <c r="R23298" s="153"/>
      <c r="S23298" s="152"/>
      <c r="T23298" s="154"/>
    </row>
    <row r="23299" spans="8:20" x14ac:dyDescent="0.25">
      <c r="H23299" s="155"/>
      <c r="I23299" s="152"/>
      <c r="J23299" s="152"/>
      <c r="K23299" s="156"/>
      <c r="L23299" s="156"/>
      <c r="M23299" s="157"/>
      <c r="N23299" s="158"/>
      <c r="O23299" s="153"/>
      <c r="P23299" s="153"/>
      <c r="Q23299" s="153"/>
      <c r="R23299" s="153"/>
      <c r="S23299" s="152"/>
      <c r="T23299" s="154"/>
    </row>
    <row r="23300" spans="8:20" x14ac:dyDescent="0.25">
      <c r="H23300" s="155"/>
      <c r="I23300" s="152"/>
      <c r="J23300" s="152"/>
      <c r="K23300" s="156"/>
      <c r="L23300" s="156"/>
      <c r="M23300" s="157"/>
      <c r="N23300" s="158"/>
      <c r="O23300" s="153"/>
      <c r="P23300" s="153"/>
      <c r="Q23300" s="153"/>
      <c r="R23300" s="153"/>
      <c r="S23300" s="152"/>
      <c r="T23300" s="154"/>
    </row>
    <row r="23301" spans="8:20" x14ac:dyDescent="0.25">
      <c r="H23301" s="155"/>
      <c r="I23301" s="152"/>
      <c r="J23301" s="152"/>
      <c r="K23301" s="156"/>
      <c r="L23301" s="156"/>
      <c r="M23301" s="157"/>
      <c r="N23301" s="158"/>
      <c r="O23301" s="153"/>
      <c r="P23301" s="153"/>
      <c r="Q23301" s="153"/>
      <c r="R23301" s="153"/>
      <c r="S23301" s="152"/>
      <c r="T23301" s="154"/>
    </row>
    <row r="23302" spans="8:20" x14ac:dyDescent="0.25">
      <c r="H23302" s="155"/>
      <c r="I23302" s="152"/>
      <c r="J23302" s="152"/>
      <c r="K23302" s="156"/>
      <c r="L23302" s="156"/>
      <c r="M23302" s="157"/>
      <c r="N23302" s="158"/>
      <c r="O23302" s="153"/>
      <c r="P23302" s="153"/>
      <c r="Q23302" s="153"/>
      <c r="R23302" s="153"/>
      <c r="S23302" s="152"/>
      <c r="T23302" s="154"/>
    </row>
    <row r="23303" spans="8:20" x14ac:dyDescent="0.25">
      <c r="H23303" s="155"/>
      <c r="I23303" s="152"/>
      <c r="J23303" s="152"/>
      <c r="K23303" s="156"/>
      <c r="L23303" s="156"/>
      <c r="M23303" s="157"/>
      <c r="N23303" s="158"/>
      <c r="O23303" s="153"/>
      <c r="P23303" s="153"/>
      <c r="Q23303" s="153"/>
      <c r="R23303" s="153"/>
      <c r="S23303" s="152"/>
      <c r="T23303" s="154"/>
    </row>
    <row r="23304" spans="8:20" x14ac:dyDescent="0.25">
      <c r="H23304" s="155"/>
      <c r="I23304" s="152"/>
      <c r="J23304" s="152"/>
      <c r="K23304" s="156"/>
      <c r="L23304" s="156"/>
      <c r="M23304" s="157"/>
      <c r="N23304" s="158"/>
      <c r="O23304" s="153"/>
      <c r="P23304" s="153"/>
      <c r="Q23304" s="153"/>
      <c r="R23304" s="153"/>
      <c r="S23304" s="152"/>
      <c r="T23304" s="154"/>
    </row>
    <row r="23305" spans="8:20" x14ac:dyDescent="0.25">
      <c r="H23305" s="155"/>
      <c r="I23305" s="152"/>
      <c r="J23305" s="152"/>
      <c r="K23305" s="156"/>
      <c r="L23305" s="156"/>
      <c r="M23305" s="157"/>
      <c r="N23305" s="158"/>
      <c r="O23305" s="153"/>
      <c r="P23305" s="153"/>
      <c r="Q23305" s="153"/>
      <c r="R23305" s="153"/>
      <c r="S23305" s="152"/>
      <c r="T23305" s="154"/>
    </row>
    <row r="23306" spans="8:20" x14ac:dyDescent="0.25">
      <c r="H23306" s="155"/>
      <c r="I23306" s="152"/>
      <c r="J23306" s="152"/>
      <c r="K23306" s="156"/>
      <c r="L23306" s="156"/>
      <c r="M23306" s="157"/>
      <c r="N23306" s="158"/>
      <c r="O23306" s="153"/>
      <c r="P23306" s="153"/>
      <c r="Q23306" s="153"/>
      <c r="R23306" s="153"/>
      <c r="S23306" s="152"/>
      <c r="T23306" s="154"/>
    </row>
    <row r="23307" spans="8:20" x14ac:dyDescent="0.25">
      <c r="H23307" s="155"/>
      <c r="I23307" s="152"/>
      <c r="J23307" s="152"/>
      <c r="K23307" s="156"/>
      <c r="L23307" s="156"/>
      <c r="M23307" s="157"/>
      <c r="N23307" s="158"/>
      <c r="O23307" s="153"/>
      <c r="P23307" s="153"/>
      <c r="Q23307" s="153"/>
      <c r="R23307" s="153"/>
      <c r="S23307" s="152"/>
      <c r="T23307" s="154"/>
    </row>
    <row r="23308" spans="8:20" x14ac:dyDescent="0.25">
      <c r="H23308" s="155"/>
      <c r="I23308" s="152"/>
      <c r="J23308" s="152"/>
      <c r="K23308" s="156"/>
      <c r="L23308" s="156"/>
      <c r="M23308" s="157"/>
      <c r="N23308" s="158"/>
      <c r="O23308" s="153"/>
      <c r="P23308" s="153"/>
      <c r="Q23308" s="153"/>
      <c r="R23308" s="153"/>
      <c r="S23308" s="152"/>
      <c r="T23308" s="154"/>
    </row>
    <row r="23309" spans="8:20" x14ac:dyDescent="0.25">
      <c r="H23309" s="155"/>
      <c r="I23309" s="152"/>
      <c r="J23309" s="152"/>
      <c r="K23309" s="156"/>
      <c r="L23309" s="156"/>
      <c r="M23309" s="157"/>
      <c r="N23309" s="158"/>
      <c r="O23309" s="153"/>
      <c r="P23309" s="153"/>
      <c r="Q23309" s="153"/>
      <c r="R23309" s="153"/>
      <c r="S23309" s="152"/>
      <c r="T23309" s="154"/>
    </row>
    <row r="23310" spans="8:20" x14ac:dyDescent="0.25">
      <c r="H23310" s="155"/>
      <c r="I23310" s="152"/>
      <c r="J23310" s="152"/>
      <c r="K23310" s="156"/>
      <c r="L23310" s="156"/>
      <c r="M23310" s="157"/>
      <c r="N23310" s="158"/>
      <c r="O23310" s="153"/>
      <c r="P23310" s="153"/>
      <c r="Q23310" s="153"/>
      <c r="R23310" s="153"/>
      <c r="S23310" s="152"/>
      <c r="T23310" s="154"/>
    </row>
    <row r="23311" spans="8:20" x14ac:dyDescent="0.25">
      <c r="H23311" s="155"/>
      <c r="I23311" s="152"/>
      <c r="J23311" s="152"/>
      <c r="K23311" s="156"/>
      <c r="L23311" s="156"/>
      <c r="M23311" s="157"/>
      <c r="N23311" s="158"/>
      <c r="O23311" s="153"/>
      <c r="P23311" s="153"/>
      <c r="Q23311" s="153"/>
      <c r="R23311" s="153"/>
      <c r="S23311" s="152"/>
      <c r="T23311" s="154"/>
    </row>
    <row r="23312" spans="8:20" x14ac:dyDescent="0.25">
      <c r="H23312" s="155"/>
      <c r="I23312" s="152"/>
      <c r="J23312" s="152"/>
      <c r="K23312" s="156"/>
      <c r="L23312" s="156"/>
      <c r="M23312" s="157"/>
      <c r="N23312" s="158"/>
      <c r="O23312" s="153"/>
      <c r="P23312" s="153"/>
      <c r="Q23312" s="153"/>
      <c r="R23312" s="153"/>
      <c r="S23312" s="152"/>
      <c r="T23312" s="154"/>
    </row>
    <row r="23313" spans="8:20" x14ac:dyDescent="0.25">
      <c r="H23313" s="155"/>
      <c r="I23313" s="152"/>
      <c r="J23313" s="152"/>
      <c r="K23313" s="156"/>
      <c r="L23313" s="156"/>
      <c r="M23313" s="157"/>
      <c r="N23313" s="158"/>
      <c r="O23313" s="153"/>
      <c r="P23313" s="153"/>
      <c r="Q23313" s="153"/>
      <c r="R23313" s="153"/>
      <c r="S23313" s="152"/>
      <c r="T23313" s="154"/>
    </row>
    <row r="23314" spans="8:20" x14ac:dyDescent="0.25">
      <c r="H23314" s="155"/>
      <c r="I23314" s="152"/>
      <c r="J23314" s="152"/>
      <c r="K23314" s="156"/>
      <c r="L23314" s="156"/>
      <c r="M23314" s="157"/>
      <c r="N23314" s="158"/>
      <c r="O23314" s="153"/>
      <c r="P23314" s="153"/>
      <c r="Q23314" s="153"/>
      <c r="R23314" s="153"/>
      <c r="S23314" s="152"/>
      <c r="T23314" s="154"/>
    </row>
    <row r="23315" spans="8:20" x14ac:dyDescent="0.25">
      <c r="H23315" s="155"/>
      <c r="I23315" s="152"/>
      <c r="J23315" s="152"/>
      <c r="K23315" s="156"/>
      <c r="L23315" s="156"/>
      <c r="M23315" s="157"/>
      <c r="N23315" s="158"/>
      <c r="O23315" s="153"/>
      <c r="P23315" s="153"/>
      <c r="Q23315" s="153"/>
      <c r="R23315" s="153"/>
      <c r="S23315" s="152"/>
      <c r="T23315" s="154"/>
    </row>
    <row r="23316" spans="8:20" x14ac:dyDescent="0.25">
      <c r="H23316" s="155"/>
      <c r="I23316" s="152"/>
      <c r="J23316" s="152"/>
      <c r="K23316" s="156"/>
      <c r="L23316" s="156"/>
      <c r="M23316" s="157"/>
      <c r="N23316" s="158"/>
      <c r="O23316" s="153"/>
      <c r="P23316" s="153"/>
      <c r="Q23316" s="153"/>
      <c r="R23316" s="153"/>
      <c r="S23316" s="152"/>
      <c r="T23316" s="154"/>
    </row>
    <row r="23317" spans="8:20" x14ac:dyDescent="0.25">
      <c r="H23317" s="155"/>
      <c r="I23317" s="152"/>
      <c r="J23317" s="152"/>
      <c r="K23317" s="156"/>
      <c r="L23317" s="156"/>
      <c r="M23317" s="157"/>
      <c r="N23317" s="158"/>
      <c r="O23317" s="153"/>
      <c r="P23317" s="153"/>
      <c r="Q23317" s="153"/>
      <c r="R23317" s="153"/>
      <c r="S23317" s="152"/>
      <c r="T23317" s="154"/>
    </row>
    <row r="23318" spans="8:20" x14ac:dyDescent="0.25">
      <c r="H23318" s="155"/>
      <c r="I23318" s="152"/>
      <c r="J23318" s="152"/>
      <c r="K23318" s="156"/>
      <c r="L23318" s="156"/>
      <c r="M23318" s="157"/>
      <c r="N23318" s="158"/>
      <c r="O23318" s="153"/>
      <c r="P23318" s="153"/>
      <c r="Q23318" s="153"/>
      <c r="R23318" s="153"/>
      <c r="S23318" s="152"/>
      <c r="T23318" s="154"/>
    </row>
    <row r="23319" spans="8:20" x14ac:dyDescent="0.25">
      <c r="H23319" s="155"/>
      <c r="I23319" s="152"/>
      <c r="J23319" s="152"/>
      <c r="K23319" s="156"/>
      <c r="L23319" s="156"/>
      <c r="M23319" s="157"/>
      <c r="N23319" s="158"/>
      <c r="O23319" s="153"/>
      <c r="P23319" s="153"/>
      <c r="Q23319" s="153"/>
      <c r="R23319" s="153"/>
      <c r="S23319" s="152"/>
      <c r="T23319" s="154"/>
    </row>
    <row r="23320" spans="8:20" x14ac:dyDescent="0.25">
      <c r="H23320" s="155"/>
      <c r="I23320" s="152"/>
      <c r="J23320" s="152"/>
      <c r="K23320" s="156"/>
      <c r="L23320" s="156"/>
      <c r="M23320" s="157"/>
      <c r="N23320" s="158"/>
      <c r="O23320" s="153"/>
      <c r="P23320" s="153"/>
      <c r="Q23320" s="153"/>
      <c r="R23320" s="153"/>
      <c r="S23320" s="152"/>
      <c r="T23320" s="154"/>
    </row>
    <row r="23321" spans="8:20" x14ac:dyDescent="0.25">
      <c r="H23321" s="155"/>
      <c r="I23321" s="152"/>
      <c r="J23321" s="152"/>
      <c r="K23321" s="156"/>
      <c r="L23321" s="156"/>
      <c r="M23321" s="157"/>
      <c r="N23321" s="158"/>
      <c r="O23321" s="153"/>
      <c r="P23321" s="153"/>
      <c r="Q23321" s="153"/>
      <c r="R23321" s="153"/>
      <c r="S23321" s="152"/>
      <c r="T23321" s="154"/>
    </row>
    <row r="23322" spans="8:20" x14ac:dyDescent="0.25">
      <c r="H23322" s="155"/>
      <c r="I23322" s="152"/>
      <c r="J23322" s="152"/>
      <c r="K23322" s="156"/>
      <c r="L23322" s="156"/>
      <c r="M23322" s="157"/>
      <c r="N23322" s="158"/>
      <c r="O23322" s="153"/>
      <c r="P23322" s="153"/>
      <c r="Q23322" s="153"/>
      <c r="R23322" s="153"/>
      <c r="S23322" s="152"/>
      <c r="T23322" s="154"/>
    </row>
    <row r="23323" spans="8:20" x14ac:dyDescent="0.25">
      <c r="H23323" s="155"/>
      <c r="I23323" s="152"/>
      <c r="J23323" s="152"/>
      <c r="K23323" s="156"/>
      <c r="L23323" s="156"/>
      <c r="M23323" s="157"/>
      <c r="N23323" s="158"/>
      <c r="O23323" s="153"/>
      <c r="P23323" s="153"/>
      <c r="Q23323" s="153"/>
      <c r="R23323" s="153"/>
      <c r="S23323" s="152"/>
      <c r="T23323" s="154"/>
    </row>
    <row r="23324" spans="8:20" x14ac:dyDescent="0.25">
      <c r="H23324" s="155"/>
      <c r="I23324" s="152"/>
      <c r="J23324" s="152"/>
      <c r="K23324" s="156"/>
      <c r="L23324" s="156"/>
      <c r="M23324" s="157"/>
      <c r="N23324" s="158"/>
      <c r="O23324" s="153"/>
      <c r="P23324" s="153"/>
      <c r="Q23324" s="153"/>
      <c r="R23324" s="153"/>
      <c r="S23324" s="152"/>
      <c r="T23324" s="154"/>
    </row>
    <row r="23325" spans="8:20" x14ac:dyDescent="0.25">
      <c r="H23325" s="155"/>
      <c r="I23325" s="152"/>
      <c r="J23325" s="152"/>
      <c r="K23325" s="156"/>
      <c r="L23325" s="156"/>
      <c r="M23325" s="157"/>
      <c r="N23325" s="158"/>
      <c r="O23325" s="153"/>
      <c r="P23325" s="153"/>
      <c r="Q23325" s="153"/>
      <c r="R23325" s="153"/>
      <c r="S23325" s="152"/>
      <c r="T23325" s="154"/>
    </row>
    <row r="23326" spans="8:20" x14ac:dyDescent="0.25">
      <c r="H23326" s="155"/>
      <c r="I23326" s="152"/>
      <c r="J23326" s="152"/>
      <c r="K23326" s="156"/>
      <c r="L23326" s="156"/>
      <c r="M23326" s="157"/>
      <c r="N23326" s="158"/>
      <c r="O23326" s="153"/>
      <c r="P23326" s="153"/>
      <c r="Q23326" s="153"/>
      <c r="R23326" s="153"/>
      <c r="S23326" s="152"/>
      <c r="T23326" s="154"/>
    </row>
    <row r="23327" spans="8:20" x14ac:dyDescent="0.25">
      <c r="H23327" s="155"/>
      <c r="I23327" s="152"/>
      <c r="J23327" s="152"/>
      <c r="K23327" s="156"/>
      <c r="L23327" s="156"/>
      <c r="M23327" s="157"/>
      <c r="N23327" s="158"/>
      <c r="O23327" s="153"/>
      <c r="P23327" s="153"/>
      <c r="Q23327" s="153"/>
      <c r="R23327" s="153"/>
      <c r="S23327" s="152"/>
      <c r="T23327" s="154"/>
    </row>
    <row r="23328" spans="8:20" x14ac:dyDescent="0.25">
      <c r="H23328" s="155"/>
      <c r="I23328" s="152"/>
      <c r="J23328" s="152"/>
      <c r="K23328" s="156"/>
      <c r="L23328" s="156"/>
      <c r="M23328" s="157"/>
      <c r="N23328" s="158"/>
      <c r="O23328" s="153"/>
      <c r="P23328" s="153"/>
      <c r="Q23328" s="153"/>
      <c r="R23328" s="153"/>
      <c r="S23328" s="152"/>
      <c r="T23328" s="154"/>
    </row>
    <row r="23329" spans="8:20" x14ac:dyDescent="0.25">
      <c r="H23329" s="155"/>
      <c r="I23329" s="152"/>
      <c r="J23329" s="152"/>
      <c r="K23329" s="156"/>
      <c r="L23329" s="156"/>
      <c r="M23329" s="157"/>
      <c r="N23329" s="158"/>
      <c r="O23329" s="153"/>
      <c r="P23329" s="153"/>
      <c r="Q23329" s="153"/>
      <c r="R23329" s="153"/>
      <c r="S23329" s="152"/>
      <c r="T23329" s="154"/>
    </row>
    <row r="23330" spans="8:20" x14ac:dyDescent="0.25">
      <c r="H23330" s="155"/>
      <c r="I23330" s="152"/>
      <c r="J23330" s="152"/>
      <c r="K23330" s="156"/>
      <c r="L23330" s="156"/>
      <c r="M23330" s="157"/>
      <c r="N23330" s="158"/>
      <c r="O23330" s="153"/>
      <c r="P23330" s="153"/>
      <c r="Q23330" s="153"/>
      <c r="R23330" s="153"/>
      <c r="S23330" s="152"/>
      <c r="T23330" s="154"/>
    </row>
    <row r="23331" spans="8:20" x14ac:dyDescent="0.25">
      <c r="H23331" s="155"/>
      <c r="I23331" s="152"/>
      <c r="J23331" s="152"/>
      <c r="K23331" s="156"/>
      <c r="L23331" s="156"/>
      <c r="M23331" s="157"/>
      <c r="N23331" s="158"/>
      <c r="O23331" s="153"/>
      <c r="P23331" s="153"/>
      <c r="Q23331" s="153"/>
      <c r="R23331" s="153"/>
      <c r="S23331" s="152"/>
      <c r="T23331" s="154"/>
    </row>
    <row r="23332" spans="8:20" x14ac:dyDescent="0.25">
      <c r="H23332" s="155"/>
      <c r="I23332" s="152"/>
      <c r="J23332" s="152"/>
      <c r="K23332" s="156"/>
      <c r="L23332" s="156"/>
      <c r="M23332" s="157"/>
      <c r="N23332" s="158"/>
      <c r="O23332" s="153"/>
      <c r="P23332" s="153"/>
      <c r="Q23332" s="153"/>
      <c r="R23332" s="153"/>
      <c r="S23332" s="152"/>
      <c r="T23332" s="154"/>
    </row>
    <row r="23333" spans="8:20" x14ac:dyDescent="0.25">
      <c r="H23333" s="155"/>
      <c r="I23333" s="152"/>
      <c r="J23333" s="152"/>
      <c r="K23333" s="156"/>
      <c r="L23333" s="156"/>
      <c r="M23333" s="157"/>
      <c r="N23333" s="158"/>
      <c r="O23333" s="153"/>
      <c r="P23333" s="153"/>
      <c r="Q23333" s="153"/>
      <c r="R23333" s="153"/>
      <c r="S23333" s="152"/>
      <c r="T23333" s="154"/>
    </row>
    <row r="23334" spans="8:20" x14ac:dyDescent="0.25">
      <c r="H23334" s="155"/>
      <c r="I23334" s="152"/>
      <c r="J23334" s="152"/>
      <c r="K23334" s="156"/>
      <c r="L23334" s="156"/>
      <c r="M23334" s="157"/>
      <c r="N23334" s="158"/>
      <c r="O23334" s="153"/>
      <c r="P23334" s="153"/>
      <c r="Q23334" s="153"/>
      <c r="R23334" s="153"/>
      <c r="S23334" s="152"/>
      <c r="T23334" s="154"/>
    </row>
    <row r="23335" spans="8:20" x14ac:dyDescent="0.25">
      <c r="H23335" s="155"/>
      <c r="I23335" s="152"/>
      <c r="J23335" s="152"/>
      <c r="K23335" s="156"/>
      <c r="L23335" s="156"/>
      <c r="M23335" s="157"/>
      <c r="N23335" s="158"/>
      <c r="O23335" s="153"/>
      <c r="P23335" s="153"/>
      <c r="Q23335" s="153"/>
      <c r="R23335" s="153"/>
      <c r="S23335" s="152"/>
      <c r="T23335" s="154"/>
    </row>
    <row r="23336" spans="8:20" x14ac:dyDescent="0.25">
      <c r="H23336" s="155"/>
      <c r="I23336" s="152"/>
      <c r="J23336" s="152"/>
      <c r="K23336" s="156"/>
      <c r="L23336" s="156"/>
      <c r="M23336" s="157"/>
      <c r="N23336" s="158"/>
      <c r="O23336" s="153"/>
      <c r="P23336" s="153"/>
      <c r="Q23336" s="153"/>
      <c r="R23336" s="153"/>
      <c r="S23336" s="152"/>
      <c r="T23336" s="154"/>
    </row>
    <row r="23337" spans="8:20" x14ac:dyDescent="0.25">
      <c r="H23337" s="155"/>
      <c r="I23337" s="152"/>
      <c r="J23337" s="152"/>
      <c r="K23337" s="156"/>
      <c r="L23337" s="156"/>
      <c r="M23337" s="157"/>
      <c r="N23337" s="158"/>
      <c r="O23337" s="153"/>
      <c r="P23337" s="153"/>
      <c r="Q23337" s="153"/>
      <c r="R23337" s="153"/>
      <c r="S23337" s="152"/>
      <c r="T23337" s="154"/>
    </row>
    <row r="23338" spans="8:20" x14ac:dyDescent="0.25">
      <c r="H23338" s="155"/>
      <c r="I23338" s="152"/>
      <c r="J23338" s="152"/>
      <c r="K23338" s="156"/>
      <c r="L23338" s="156"/>
      <c r="M23338" s="157"/>
      <c r="N23338" s="158"/>
      <c r="O23338" s="153"/>
      <c r="P23338" s="153"/>
      <c r="Q23338" s="153"/>
      <c r="R23338" s="153"/>
      <c r="S23338" s="152"/>
      <c r="T23338" s="154"/>
    </row>
    <row r="23339" spans="8:20" x14ac:dyDescent="0.25">
      <c r="H23339" s="155"/>
      <c r="I23339" s="152"/>
      <c r="J23339" s="152"/>
      <c r="K23339" s="156"/>
      <c r="L23339" s="156"/>
      <c r="M23339" s="157"/>
      <c r="N23339" s="158"/>
      <c r="O23339" s="153"/>
      <c r="P23339" s="153"/>
      <c r="Q23339" s="153"/>
      <c r="R23339" s="153"/>
      <c r="S23339" s="152"/>
      <c r="T23339" s="154"/>
    </row>
    <row r="23340" spans="8:20" x14ac:dyDescent="0.25">
      <c r="H23340" s="155"/>
      <c r="I23340" s="152"/>
      <c r="J23340" s="152"/>
      <c r="K23340" s="156"/>
      <c r="L23340" s="156"/>
      <c r="M23340" s="157"/>
      <c r="N23340" s="158"/>
      <c r="O23340" s="153"/>
      <c r="P23340" s="153"/>
      <c r="Q23340" s="153"/>
      <c r="R23340" s="153"/>
      <c r="S23340" s="152"/>
      <c r="T23340" s="154"/>
    </row>
    <row r="23341" spans="8:20" x14ac:dyDescent="0.25">
      <c r="H23341" s="155"/>
      <c r="I23341" s="152"/>
      <c r="J23341" s="152"/>
      <c r="K23341" s="156"/>
      <c r="L23341" s="156"/>
      <c r="M23341" s="157"/>
      <c r="N23341" s="158"/>
      <c r="O23341" s="153"/>
      <c r="P23341" s="153"/>
      <c r="Q23341" s="153"/>
      <c r="R23341" s="153"/>
      <c r="S23341" s="152"/>
      <c r="T23341" s="154"/>
    </row>
    <row r="23342" spans="8:20" x14ac:dyDescent="0.25">
      <c r="H23342" s="155"/>
      <c r="I23342" s="152"/>
      <c r="J23342" s="152"/>
      <c r="K23342" s="156"/>
      <c r="L23342" s="156"/>
      <c r="M23342" s="157"/>
      <c r="N23342" s="158"/>
      <c r="O23342" s="153"/>
      <c r="P23342" s="153"/>
      <c r="Q23342" s="153"/>
      <c r="R23342" s="153"/>
      <c r="S23342" s="152"/>
      <c r="T23342" s="154"/>
    </row>
    <row r="23343" spans="8:20" x14ac:dyDescent="0.25">
      <c r="H23343" s="155"/>
      <c r="I23343" s="152"/>
      <c r="J23343" s="152"/>
      <c r="K23343" s="156"/>
      <c r="L23343" s="156"/>
      <c r="M23343" s="157"/>
      <c r="N23343" s="158"/>
      <c r="O23343" s="153"/>
      <c r="P23343" s="153"/>
      <c r="Q23343" s="153"/>
      <c r="R23343" s="153"/>
      <c r="S23343" s="152"/>
      <c r="T23343" s="154"/>
    </row>
    <row r="23344" spans="8:20" x14ac:dyDescent="0.25">
      <c r="H23344" s="155"/>
      <c r="I23344" s="152"/>
      <c r="J23344" s="152"/>
      <c r="K23344" s="156"/>
      <c r="L23344" s="156"/>
      <c r="M23344" s="157"/>
      <c r="N23344" s="158"/>
      <c r="O23344" s="153"/>
      <c r="P23344" s="153"/>
      <c r="Q23344" s="153"/>
      <c r="R23344" s="153"/>
      <c r="S23344" s="152"/>
      <c r="T23344" s="154"/>
    </row>
    <row r="23345" spans="8:20" x14ac:dyDescent="0.25">
      <c r="H23345" s="155"/>
      <c r="I23345" s="152"/>
      <c r="J23345" s="152"/>
      <c r="K23345" s="156"/>
      <c r="L23345" s="156"/>
      <c r="M23345" s="157"/>
      <c r="N23345" s="158"/>
      <c r="O23345" s="153"/>
      <c r="P23345" s="153"/>
      <c r="Q23345" s="153"/>
      <c r="R23345" s="153"/>
      <c r="S23345" s="152"/>
      <c r="T23345" s="154"/>
    </row>
    <row r="23346" spans="8:20" x14ac:dyDescent="0.25">
      <c r="H23346" s="155"/>
      <c r="I23346" s="152"/>
      <c r="J23346" s="152"/>
      <c r="K23346" s="156"/>
      <c r="L23346" s="156"/>
      <c r="M23346" s="157"/>
      <c r="N23346" s="158"/>
      <c r="O23346" s="153"/>
      <c r="P23346" s="153"/>
      <c r="Q23346" s="153"/>
      <c r="R23346" s="153"/>
      <c r="S23346" s="152"/>
      <c r="T23346" s="154"/>
    </row>
    <row r="23347" spans="8:20" x14ac:dyDescent="0.25">
      <c r="H23347" s="155"/>
      <c r="I23347" s="152"/>
      <c r="J23347" s="152"/>
      <c r="K23347" s="156"/>
      <c r="L23347" s="156"/>
      <c r="M23347" s="157"/>
      <c r="N23347" s="158"/>
      <c r="O23347" s="153"/>
      <c r="P23347" s="153"/>
      <c r="Q23347" s="153"/>
      <c r="R23347" s="153"/>
      <c r="S23347" s="152"/>
      <c r="T23347" s="154"/>
    </row>
    <row r="23348" spans="8:20" x14ac:dyDescent="0.25">
      <c r="H23348" s="155"/>
      <c r="I23348" s="152"/>
      <c r="J23348" s="152"/>
      <c r="K23348" s="156"/>
      <c r="L23348" s="156"/>
      <c r="M23348" s="157"/>
      <c r="N23348" s="158"/>
      <c r="O23348" s="153"/>
      <c r="P23348" s="153"/>
      <c r="Q23348" s="153"/>
      <c r="R23348" s="153"/>
      <c r="S23348" s="152"/>
      <c r="T23348" s="154"/>
    </row>
    <row r="23349" spans="8:20" x14ac:dyDescent="0.25">
      <c r="H23349" s="155"/>
      <c r="I23349" s="152"/>
      <c r="J23349" s="152"/>
      <c r="K23349" s="156"/>
      <c r="L23349" s="156"/>
      <c r="M23349" s="157"/>
      <c r="N23349" s="158"/>
      <c r="O23349" s="153"/>
      <c r="P23349" s="153"/>
      <c r="Q23349" s="153"/>
      <c r="R23349" s="153"/>
      <c r="S23349" s="152"/>
      <c r="T23349" s="154"/>
    </row>
    <row r="23350" spans="8:20" x14ac:dyDescent="0.25">
      <c r="H23350" s="155"/>
      <c r="I23350" s="152"/>
      <c r="J23350" s="152"/>
      <c r="K23350" s="156"/>
      <c r="L23350" s="156"/>
      <c r="M23350" s="157"/>
      <c r="N23350" s="158"/>
      <c r="O23350" s="153"/>
      <c r="P23350" s="153"/>
      <c r="Q23350" s="153"/>
      <c r="R23350" s="153"/>
      <c r="S23350" s="152"/>
      <c r="T23350" s="154"/>
    </row>
    <row r="23351" spans="8:20" x14ac:dyDescent="0.25">
      <c r="H23351" s="155"/>
      <c r="I23351" s="152"/>
      <c r="J23351" s="152"/>
      <c r="K23351" s="156"/>
      <c r="L23351" s="156"/>
      <c r="M23351" s="157"/>
      <c r="N23351" s="158"/>
      <c r="O23351" s="153"/>
      <c r="P23351" s="153"/>
      <c r="Q23351" s="153"/>
      <c r="R23351" s="153"/>
      <c r="S23351" s="152"/>
      <c r="T23351" s="154"/>
    </row>
    <row r="23352" spans="8:20" x14ac:dyDescent="0.25">
      <c r="H23352" s="155"/>
      <c r="I23352" s="152"/>
      <c r="J23352" s="152"/>
      <c r="K23352" s="156"/>
      <c r="L23352" s="156"/>
      <c r="M23352" s="157"/>
      <c r="N23352" s="158"/>
      <c r="O23352" s="153"/>
      <c r="P23352" s="153"/>
      <c r="Q23352" s="153"/>
      <c r="R23352" s="153"/>
      <c r="S23352" s="152"/>
      <c r="T23352" s="154"/>
    </row>
    <row r="23353" spans="8:20" x14ac:dyDescent="0.25">
      <c r="H23353" s="155"/>
      <c r="I23353" s="152"/>
      <c r="J23353" s="152"/>
      <c r="K23353" s="156"/>
      <c r="L23353" s="156"/>
      <c r="M23353" s="157"/>
      <c r="N23353" s="158"/>
      <c r="O23353" s="153"/>
      <c r="P23353" s="153"/>
      <c r="Q23353" s="153"/>
      <c r="R23353" s="153"/>
      <c r="S23353" s="152"/>
      <c r="T23353" s="154"/>
    </row>
    <row r="23354" spans="8:20" x14ac:dyDescent="0.25">
      <c r="H23354" s="155"/>
      <c r="I23354" s="152"/>
      <c r="J23354" s="152"/>
      <c r="K23354" s="156"/>
      <c r="L23354" s="156"/>
      <c r="M23354" s="157"/>
      <c r="N23354" s="158"/>
      <c r="O23354" s="153"/>
      <c r="P23354" s="153"/>
      <c r="Q23354" s="153"/>
      <c r="R23354" s="153"/>
      <c r="S23354" s="152"/>
      <c r="T23354" s="154"/>
    </row>
    <row r="23355" spans="8:20" x14ac:dyDescent="0.25">
      <c r="H23355" s="155"/>
      <c r="I23355" s="152"/>
      <c r="J23355" s="152"/>
      <c r="K23355" s="156"/>
      <c r="L23355" s="156"/>
      <c r="M23355" s="157"/>
      <c r="N23355" s="158"/>
      <c r="O23355" s="153"/>
      <c r="P23355" s="153"/>
      <c r="Q23355" s="153"/>
      <c r="R23355" s="153"/>
      <c r="S23355" s="152"/>
      <c r="T23355" s="154"/>
    </row>
    <row r="23356" spans="8:20" x14ac:dyDescent="0.25">
      <c r="H23356" s="155"/>
      <c r="I23356" s="152"/>
      <c r="J23356" s="152"/>
      <c r="K23356" s="156"/>
      <c r="L23356" s="156"/>
      <c r="M23356" s="157"/>
      <c r="N23356" s="158"/>
      <c r="O23356" s="153"/>
      <c r="P23356" s="153"/>
      <c r="Q23356" s="153"/>
      <c r="R23356" s="153"/>
      <c r="S23356" s="152"/>
      <c r="T23356" s="154"/>
    </row>
    <row r="23357" spans="8:20" x14ac:dyDescent="0.25">
      <c r="H23357" s="155"/>
      <c r="I23357" s="152"/>
      <c r="J23357" s="152"/>
      <c r="K23357" s="156"/>
      <c r="L23357" s="156"/>
      <c r="M23357" s="157"/>
      <c r="N23357" s="158"/>
      <c r="O23357" s="153"/>
      <c r="P23357" s="153"/>
      <c r="Q23357" s="153"/>
      <c r="R23357" s="153"/>
      <c r="S23357" s="152"/>
      <c r="T23357" s="154"/>
    </row>
    <row r="23358" spans="8:20" x14ac:dyDescent="0.25">
      <c r="H23358" s="155"/>
      <c r="I23358" s="152"/>
      <c r="J23358" s="152"/>
      <c r="K23358" s="156"/>
      <c r="L23358" s="156"/>
      <c r="M23358" s="157"/>
      <c r="N23358" s="158"/>
      <c r="O23358" s="153"/>
      <c r="P23358" s="153"/>
      <c r="Q23358" s="153"/>
      <c r="R23358" s="153"/>
      <c r="S23358" s="152"/>
      <c r="T23358" s="154"/>
    </row>
    <row r="23359" spans="8:20" x14ac:dyDescent="0.25">
      <c r="H23359" s="155"/>
      <c r="I23359" s="152"/>
      <c r="J23359" s="152"/>
      <c r="K23359" s="156"/>
      <c r="L23359" s="156"/>
      <c r="M23359" s="157"/>
      <c r="N23359" s="158"/>
      <c r="O23359" s="153"/>
      <c r="P23359" s="153"/>
      <c r="Q23359" s="153"/>
      <c r="R23359" s="153"/>
      <c r="S23359" s="152"/>
      <c r="T23359" s="154"/>
    </row>
    <row r="23360" spans="8:20" x14ac:dyDescent="0.25">
      <c r="H23360" s="155"/>
      <c r="I23360" s="152"/>
      <c r="J23360" s="152"/>
      <c r="K23360" s="156"/>
      <c r="L23360" s="156"/>
      <c r="M23360" s="157"/>
      <c r="N23360" s="158"/>
      <c r="O23360" s="153"/>
      <c r="P23360" s="153"/>
      <c r="Q23360" s="153"/>
      <c r="R23360" s="153"/>
      <c r="S23360" s="152"/>
      <c r="T23360" s="154"/>
    </row>
    <row r="23361" spans="8:20" x14ac:dyDescent="0.25">
      <c r="H23361" s="155"/>
      <c r="I23361" s="152"/>
      <c r="J23361" s="152"/>
      <c r="K23361" s="156"/>
      <c r="L23361" s="156"/>
      <c r="M23361" s="157"/>
      <c r="N23361" s="158"/>
      <c r="O23361" s="153"/>
      <c r="P23361" s="153"/>
      <c r="Q23361" s="153"/>
      <c r="R23361" s="153"/>
      <c r="S23361" s="152"/>
      <c r="T23361" s="154"/>
    </row>
    <row r="23362" spans="8:20" x14ac:dyDescent="0.25">
      <c r="H23362" s="155"/>
      <c r="I23362" s="152"/>
      <c r="J23362" s="152"/>
      <c r="K23362" s="156"/>
      <c r="L23362" s="156"/>
      <c r="M23362" s="157"/>
      <c r="N23362" s="158"/>
      <c r="O23362" s="153"/>
      <c r="P23362" s="153"/>
      <c r="Q23362" s="153"/>
      <c r="R23362" s="153"/>
      <c r="S23362" s="152"/>
      <c r="T23362" s="154"/>
    </row>
    <row r="23363" spans="8:20" x14ac:dyDescent="0.25">
      <c r="H23363" s="155"/>
      <c r="I23363" s="152"/>
      <c r="J23363" s="152"/>
      <c r="K23363" s="156"/>
      <c r="L23363" s="156"/>
      <c r="M23363" s="157"/>
      <c r="N23363" s="158"/>
      <c r="O23363" s="153"/>
      <c r="P23363" s="153"/>
      <c r="Q23363" s="153"/>
      <c r="R23363" s="153"/>
      <c r="S23363" s="152"/>
      <c r="T23363" s="154"/>
    </row>
    <row r="23364" spans="8:20" x14ac:dyDescent="0.25">
      <c r="H23364" s="155"/>
      <c r="I23364" s="152"/>
      <c r="J23364" s="152"/>
      <c r="K23364" s="156"/>
      <c r="L23364" s="156"/>
      <c r="M23364" s="157"/>
      <c r="N23364" s="158"/>
      <c r="O23364" s="153"/>
      <c r="P23364" s="153"/>
      <c r="Q23364" s="153"/>
      <c r="R23364" s="153"/>
      <c r="S23364" s="152"/>
      <c r="T23364" s="154"/>
    </row>
    <row r="23365" spans="8:20" x14ac:dyDescent="0.25">
      <c r="H23365" s="155"/>
      <c r="I23365" s="152"/>
      <c r="J23365" s="152"/>
      <c r="K23365" s="156"/>
      <c r="L23365" s="156"/>
      <c r="M23365" s="157"/>
      <c r="N23365" s="158"/>
      <c r="O23365" s="153"/>
      <c r="P23365" s="153"/>
      <c r="Q23365" s="153"/>
      <c r="R23365" s="153"/>
      <c r="S23365" s="152"/>
      <c r="T23365" s="154"/>
    </row>
    <row r="23366" spans="8:20" x14ac:dyDescent="0.25">
      <c r="H23366" s="155"/>
      <c r="I23366" s="152"/>
      <c r="J23366" s="152"/>
      <c r="K23366" s="156"/>
      <c r="L23366" s="156"/>
      <c r="M23366" s="157"/>
      <c r="N23366" s="158"/>
      <c r="O23366" s="153"/>
      <c r="P23366" s="153"/>
      <c r="Q23366" s="153"/>
      <c r="R23366" s="153"/>
      <c r="S23366" s="152"/>
      <c r="T23366" s="154"/>
    </row>
    <row r="23367" spans="8:20" x14ac:dyDescent="0.25">
      <c r="H23367" s="155"/>
      <c r="I23367" s="152"/>
      <c r="J23367" s="152"/>
      <c r="K23367" s="156"/>
      <c r="L23367" s="156"/>
      <c r="M23367" s="157"/>
      <c r="N23367" s="158"/>
      <c r="O23367" s="153"/>
      <c r="P23367" s="153"/>
      <c r="Q23367" s="153"/>
      <c r="R23367" s="153"/>
      <c r="S23367" s="152"/>
      <c r="T23367" s="154"/>
    </row>
    <row r="23368" spans="8:20" x14ac:dyDescent="0.25">
      <c r="H23368" s="155"/>
      <c r="I23368" s="152"/>
      <c r="J23368" s="152"/>
      <c r="K23368" s="156"/>
      <c r="L23368" s="156"/>
      <c r="M23368" s="157"/>
      <c r="N23368" s="158"/>
      <c r="O23368" s="153"/>
      <c r="P23368" s="153"/>
      <c r="Q23368" s="153"/>
      <c r="R23368" s="153"/>
      <c r="S23368" s="152"/>
      <c r="T23368" s="154"/>
    </row>
    <row r="23369" spans="8:20" x14ac:dyDescent="0.25">
      <c r="H23369" s="155"/>
      <c r="I23369" s="152"/>
      <c r="J23369" s="152"/>
      <c r="K23369" s="156"/>
      <c r="L23369" s="156"/>
      <c r="M23369" s="157"/>
      <c r="N23369" s="158"/>
      <c r="O23369" s="153"/>
      <c r="P23369" s="153"/>
      <c r="Q23369" s="153"/>
      <c r="R23369" s="153"/>
      <c r="S23369" s="152"/>
      <c r="T23369" s="154"/>
    </row>
    <row r="23370" spans="8:20" x14ac:dyDescent="0.25">
      <c r="H23370" s="155"/>
      <c r="I23370" s="152"/>
      <c r="J23370" s="152"/>
      <c r="K23370" s="156"/>
      <c r="L23370" s="156"/>
      <c r="M23370" s="157"/>
      <c r="N23370" s="158"/>
      <c r="O23370" s="153"/>
      <c r="P23370" s="153"/>
      <c r="Q23370" s="153"/>
      <c r="R23370" s="153"/>
      <c r="S23370" s="152"/>
      <c r="T23370" s="154"/>
    </row>
    <row r="23371" spans="8:20" x14ac:dyDescent="0.25">
      <c r="H23371" s="155"/>
      <c r="I23371" s="152"/>
      <c r="J23371" s="152"/>
      <c r="K23371" s="156"/>
      <c r="L23371" s="156"/>
      <c r="M23371" s="157"/>
      <c r="N23371" s="158"/>
      <c r="O23371" s="153"/>
      <c r="P23371" s="153"/>
      <c r="Q23371" s="153"/>
      <c r="R23371" s="153"/>
      <c r="S23371" s="152"/>
      <c r="T23371" s="154"/>
    </row>
    <row r="23372" spans="8:20" x14ac:dyDescent="0.25">
      <c r="H23372" s="155"/>
      <c r="I23372" s="152"/>
      <c r="J23372" s="152"/>
      <c r="K23372" s="156"/>
      <c r="L23372" s="156"/>
      <c r="M23372" s="157"/>
      <c r="N23372" s="158"/>
      <c r="O23372" s="153"/>
      <c r="P23372" s="153"/>
      <c r="Q23372" s="153"/>
      <c r="R23372" s="153"/>
      <c r="S23372" s="152"/>
      <c r="T23372" s="154"/>
    </row>
    <row r="23373" spans="8:20" x14ac:dyDescent="0.25">
      <c r="H23373" s="155"/>
      <c r="I23373" s="152"/>
      <c r="J23373" s="152"/>
      <c r="K23373" s="156"/>
      <c r="L23373" s="156"/>
      <c r="M23373" s="157"/>
      <c r="N23373" s="158"/>
      <c r="O23373" s="153"/>
      <c r="P23373" s="153"/>
      <c r="Q23373" s="153"/>
      <c r="R23373" s="153"/>
      <c r="S23373" s="152"/>
      <c r="T23373" s="154"/>
    </row>
    <row r="23374" spans="8:20" x14ac:dyDescent="0.25">
      <c r="H23374" s="155"/>
      <c r="I23374" s="152"/>
      <c r="J23374" s="152"/>
      <c r="K23374" s="156"/>
      <c r="L23374" s="156"/>
      <c r="M23374" s="157"/>
      <c r="N23374" s="158"/>
      <c r="O23374" s="153"/>
      <c r="P23374" s="153"/>
      <c r="Q23374" s="153"/>
      <c r="R23374" s="153"/>
      <c r="S23374" s="152"/>
      <c r="T23374" s="154"/>
    </row>
    <row r="23375" spans="8:20" x14ac:dyDescent="0.25">
      <c r="H23375" s="155"/>
      <c r="I23375" s="152"/>
      <c r="J23375" s="152"/>
      <c r="K23375" s="156"/>
      <c r="L23375" s="156"/>
      <c r="M23375" s="157"/>
      <c r="N23375" s="158"/>
      <c r="O23375" s="153"/>
      <c r="P23375" s="153"/>
      <c r="Q23375" s="153"/>
      <c r="R23375" s="153"/>
      <c r="S23375" s="152"/>
      <c r="T23375" s="154"/>
    </row>
    <row r="23376" spans="8:20" x14ac:dyDescent="0.25">
      <c r="H23376" s="155"/>
      <c r="I23376" s="152"/>
      <c r="J23376" s="152"/>
      <c r="K23376" s="156"/>
      <c r="L23376" s="156"/>
      <c r="M23376" s="157"/>
      <c r="N23376" s="158"/>
      <c r="O23376" s="153"/>
      <c r="P23376" s="153"/>
      <c r="Q23376" s="153"/>
      <c r="R23376" s="153"/>
      <c r="S23376" s="152"/>
      <c r="T23376" s="154"/>
    </row>
    <row r="23377" spans="8:20" x14ac:dyDescent="0.25">
      <c r="H23377" s="155"/>
      <c r="I23377" s="152"/>
      <c r="J23377" s="152"/>
      <c r="K23377" s="156"/>
      <c r="L23377" s="156"/>
      <c r="M23377" s="157"/>
      <c r="N23377" s="158"/>
      <c r="O23377" s="153"/>
      <c r="P23377" s="153"/>
      <c r="Q23377" s="153"/>
      <c r="R23377" s="153"/>
      <c r="S23377" s="152"/>
      <c r="T23377" s="154"/>
    </row>
    <row r="23378" spans="8:20" x14ac:dyDescent="0.25">
      <c r="H23378" s="155"/>
      <c r="I23378" s="152"/>
      <c r="J23378" s="152"/>
      <c r="K23378" s="156"/>
      <c r="L23378" s="156"/>
      <c r="M23378" s="157"/>
      <c r="N23378" s="158"/>
      <c r="O23378" s="153"/>
      <c r="P23378" s="153"/>
      <c r="Q23378" s="153"/>
      <c r="R23378" s="153"/>
      <c r="S23378" s="152"/>
      <c r="T23378" s="154"/>
    </row>
    <row r="23379" spans="8:20" x14ac:dyDescent="0.25">
      <c r="H23379" s="155"/>
      <c r="I23379" s="152"/>
      <c r="J23379" s="152"/>
      <c r="K23379" s="156"/>
      <c r="L23379" s="156"/>
      <c r="M23379" s="157"/>
      <c r="N23379" s="158"/>
      <c r="O23379" s="153"/>
      <c r="P23379" s="153"/>
      <c r="Q23379" s="153"/>
      <c r="R23379" s="153"/>
      <c r="S23379" s="152"/>
      <c r="T23379" s="154"/>
    </row>
    <row r="23380" spans="8:20" x14ac:dyDescent="0.25">
      <c r="H23380" s="155"/>
      <c r="I23380" s="152"/>
      <c r="J23380" s="152"/>
      <c r="K23380" s="156"/>
      <c r="L23380" s="156"/>
      <c r="M23380" s="157"/>
      <c r="N23380" s="158"/>
      <c r="O23380" s="153"/>
      <c r="P23380" s="153"/>
      <c r="Q23380" s="153"/>
      <c r="R23380" s="153"/>
      <c r="S23380" s="152"/>
      <c r="T23380" s="154"/>
    </row>
    <row r="23381" spans="8:20" x14ac:dyDescent="0.25">
      <c r="H23381" s="155"/>
      <c r="I23381" s="152"/>
      <c r="J23381" s="152"/>
      <c r="K23381" s="156"/>
      <c r="L23381" s="156"/>
      <c r="M23381" s="157"/>
      <c r="N23381" s="158"/>
      <c r="O23381" s="153"/>
      <c r="P23381" s="153"/>
      <c r="Q23381" s="153"/>
      <c r="R23381" s="153"/>
      <c r="S23381" s="152"/>
      <c r="T23381" s="154"/>
    </row>
    <row r="23382" spans="8:20" x14ac:dyDescent="0.25">
      <c r="H23382" s="155"/>
      <c r="I23382" s="152"/>
      <c r="J23382" s="152"/>
      <c r="K23382" s="156"/>
      <c r="L23382" s="156"/>
      <c r="M23382" s="157"/>
      <c r="N23382" s="158"/>
      <c r="O23382" s="153"/>
      <c r="P23382" s="153"/>
      <c r="Q23382" s="153"/>
      <c r="R23382" s="153"/>
      <c r="S23382" s="152"/>
      <c r="T23382" s="154"/>
    </row>
    <row r="23383" spans="8:20" x14ac:dyDescent="0.25">
      <c r="H23383" s="155"/>
      <c r="I23383" s="152"/>
      <c r="J23383" s="152"/>
      <c r="K23383" s="156"/>
      <c r="L23383" s="156"/>
      <c r="M23383" s="157"/>
      <c r="N23383" s="158"/>
      <c r="O23383" s="153"/>
      <c r="P23383" s="153"/>
      <c r="Q23383" s="153"/>
      <c r="R23383" s="153"/>
      <c r="S23383" s="152"/>
      <c r="T23383" s="154"/>
    </row>
    <row r="23384" spans="8:20" x14ac:dyDescent="0.25">
      <c r="H23384" s="155"/>
      <c r="I23384" s="152"/>
      <c r="J23384" s="152"/>
      <c r="K23384" s="156"/>
      <c r="L23384" s="156"/>
      <c r="M23384" s="157"/>
      <c r="N23384" s="158"/>
      <c r="O23384" s="153"/>
      <c r="P23384" s="153"/>
      <c r="Q23384" s="153"/>
      <c r="R23384" s="153"/>
      <c r="S23384" s="152"/>
      <c r="T23384" s="154"/>
    </row>
    <row r="23385" spans="8:20" x14ac:dyDescent="0.25">
      <c r="H23385" s="155"/>
      <c r="I23385" s="152"/>
      <c r="J23385" s="152"/>
      <c r="K23385" s="156"/>
      <c r="L23385" s="156"/>
      <c r="M23385" s="157"/>
      <c r="N23385" s="158"/>
      <c r="O23385" s="153"/>
      <c r="P23385" s="153"/>
      <c r="Q23385" s="153"/>
      <c r="R23385" s="153"/>
      <c r="S23385" s="152"/>
      <c r="T23385" s="154"/>
    </row>
    <row r="23386" spans="8:20" x14ac:dyDescent="0.25">
      <c r="H23386" s="155"/>
      <c r="I23386" s="152"/>
      <c r="J23386" s="152"/>
      <c r="K23386" s="156"/>
      <c r="L23386" s="156"/>
      <c r="M23386" s="157"/>
      <c r="N23386" s="158"/>
      <c r="O23386" s="153"/>
      <c r="P23386" s="153"/>
      <c r="Q23386" s="153"/>
      <c r="R23386" s="153"/>
      <c r="S23386" s="152"/>
      <c r="T23386" s="154"/>
    </row>
    <row r="23387" spans="8:20" x14ac:dyDescent="0.25">
      <c r="H23387" s="155"/>
      <c r="I23387" s="152"/>
      <c r="J23387" s="152"/>
      <c r="K23387" s="156"/>
      <c r="L23387" s="156"/>
      <c r="M23387" s="157"/>
      <c r="N23387" s="158"/>
      <c r="O23387" s="153"/>
      <c r="P23387" s="153"/>
      <c r="Q23387" s="153"/>
      <c r="R23387" s="153"/>
      <c r="S23387" s="152"/>
      <c r="T23387" s="154"/>
    </row>
    <row r="23388" spans="8:20" x14ac:dyDescent="0.25">
      <c r="H23388" s="155"/>
      <c r="I23388" s="152"/>
      <c r="J23388" s="152"/>
      <c r="K23388" s="156"/>
      <c r="L23388" s="156"/>
      <c r="M23388" s="157"/>
      <c r="N23388" s="158"/>
      <c r="O23388" s="153"/>
      <c r="P23388" s="153"/>
      <c r="Q23388" s="153"/>
      <c r="R23388" s="153"/>
      <c r="S23388" s="152"/>
      <c r="T23388" s="154"/>
    </row>
    <row r="23389" spans="8:20" x14ac:dyDescent="0.25">
      <c r="H23389" s="155"/>
      <c r="I23389" s="152"/>
      <c r="J23389" s="152"/>
      <c r="K23389" s="156"/>
      <c r="L23389" s="156"/>
      <c r="M23389" s="157"/>
      <c r="N23389" s="158"/>
      <c r="O23389" s="153"/>
      <c r="P23389" s="153"/>
      <c r="Q23389" s="153"/>
      <c r="R23389" s="153"/>
      <c r="S23389" s="152"/>
      <c r="T23389" s="154"/>
    </row>
    <row r="23390" spans="8:20" x14ac:dyDescent="0.25">
      <c r="H23390" s="155"/>
      <c r="I23390" s="152"/>
      <c r="J23390" s="152"/>
      <c r="K23390" s="156"/>
      <c r="L23390" s="156"/>
      <c r="M23390" s="157"/>
      <c r="N23390" s="158"/>
      <c r="O23390" s="153"/>
      <c r="P23390" s="153"/>
      <c r="Q23390" s="153"/>
      <c r="R23390" s="153"/>
      <c r="S23390" s="152"/>
      <c r="T23390" s="154"/>
    </row>
    <row r="23391" spans="8:20" x14ac:dyDescent="0.25">
      <c r="H23391" s="155"/>
      <c r="I23391" s="152"/>
      <c r="J23391" s="152"/>
      <c r="K23391" s="156"/>
      <c r="L23391" s="156"/>
      <c r="M23391" s="157"/>
      <c r="N23391" s="158"/>
      <c r="O23391" s="153"/>
      <c r="P23391" s="153"/>
      <c r="Q23391" s="153"/>
      <c r="R23391" s="153"/>
      <c r="S23391" s="152"/>
      <c r="T23391" s="154"/>
    </row>
    <row r="23392" spans="8:20" x14ac:dyDescent="0.25">
      <c r="H23392" s="155"/>
      <c r="I23392" s="152"/>
      <c r="J23392" s="152"/>
      <c r="K23392" s="156"/>
      <c r="L23392" s="156"/>
      <c r="M23392" s="157"/>
      <c r="N23392" s="158"/>
      <c r="O23392" s="153"/>
      <c r="P23392" s="153"/>
      <c r="Q23392" s="153"/>
      <c r="R23392" s="153"/>
      <c r="S23392" s="152"/>
      <c r="T23392" s="154"/>
    </row>
    <row r="23393" spans="8:20" x14ac:dyDescent="0.25">
      <c r="H23393" s="155"/>
      <c r="I23393" s="152"/>
      <c r="J23393" s="152"/>
      <c r="K23393" s="156"/>
      <c r="L23393" s="156"/>
      <c r="M23393" s="157"/>
      <c r="N23393" s="158"/>
      <c r="O23393" s="153"/>
      <c r="P23393" s="153"/>
      <c r="Q23393" s="153"/>
      <c r="R23393" s="153"/>
      <c r="S23393" s="152"/>
      <c r="T23393" s="154"/>
    </row>
    <row r="23394" spans="8:20" x14ac:dyDescent="0.25">
      <c r="H23394" s="155"/>
      <c r="I23394" s="152"/>
      <c r="J23394" s="152"/>
      <c r="K23394" s="156"/>
      <c r="L23394" s="156"/>
      <c r="M23394" s="157"/>
      <c r="N23394" s="158"/>
      <c r="O23394" s="153"/>
      <c r="P23394" s="153"/>
      <c r="Q23394" s="153"/>
      <c r="R23394" s="153"/>
      <c r="S23394" s="152"/>
      <c r="T23394" s="154"/>
    </row>
    <row r="23395" spans="8:20" x14ac:dyDescent="0.25">
      <c r="H23395" s="155"/>
      <c r="I23395" s="152"/>
      <c r="J23395" s="152"/>
      <c r="K23395" s="156"/>
      <c r="L23395" s="156"/>
      <c r="M23395" s="157"/>
      <c r="N23395" s="158"/>
      <c r="O23395" s="153"/>
      <c r="P23395" s="153"/>
      <c r="Q23395" s="153"/>
      <c r="R23395" s="153"/>
      <c r="S23395" s="152"/>
      <c r="T23395" s="154"/>
    </row>
    <row r="23396" spans="8:20" x14ac:dyDescent="0.25">
      <c r="H23396" s="155"/>
      <c r="I23396" s="152"/>
      <c r="J23396" s="152"/>
      <c r="K23396" s="156"/>
      <c r="L23396" s="156"/>
      <c r="M23396" s="157"/>
      <c r="N23396" s="158"/>
      <c r="O23396" s="153"/>
      <c r="P23396" s="153"/>
      <c r="Q23396" s="153"/>
      <c r="R23396" s="153"/>
      <c r="S23396" s="152"/>
      <c r="T23396" s="154"/>
    </row>
    <row r="23397" spans="8:20" x14ac:dyDescent="0.25">
      <c r="H23397" s="155"/>
      <c r="I23397" s="152"/>
      <c r="J23397" s="152"/>
      <c r="K23397" s="156"/>
      <c r="L23397" s="156"/>
      <c r="M23397" s="157"/>
      <c r="N23397" s="158"/>
      <c r="O23397" s="153"/>
      <c r="P23397" s="153"/>
      <c r="Q23397" s="153"/>
      <c r="R23397" s="153"/>
      <c r="S23397" s="152"/>
      <c r="T23397" s="154"/>
    </row>
    <row r="23398" spans="8:20" x14ac:dyDescent="0.25">
      <c r="H23398" s="155"/>
      <c r="I23398" s="152"/>
      <c r="J23398" s="152"/>
      <c r="K23398" s="156"/>
      <c r="L23398" s="156"/>
      <c r="M23398" s="157"/>
      <c r="N23398" s="158"/>
      <c r="O23398" s="153"/>
      <c r="P23398" s="153"/>
      <c r="Q23398" s="153"/>
      <c r="R23398" s="153"/>
      <c r="S23398" s="152"/>
      <c r="T23398" s="154"/>
    </row>
    <row r="23399" spans="8:20" x14ac:dyDescent="0.25">
      <c r="H23399" s="155"/>
      <c r="I23399" s="152"/>
      <c r="J23399" s="152"/>
      <c r="K23399" s="156"/>
      <c r="L23399" s="156"/>
      <c r="M23399" s="157"/>
      <c r="N23399" s="158"/>
      <c r="O23399" s="153"/>
      <c r="P23399" s="153"/>
      <c r="Q23399" s="153"/>
      <c r="R23399" s="153"/>
      <c r="S23399" s="152"/>
      <c r="T23399" s="154"/>
    </row>
    <row r="23400" spans="8:20" x14ac:dyDescent="0.25">
      <c r="H23400" s="155"/>
      <c r="I23400" s="152"/>
      <c r="J23400" s="152"/>
      <c r="K23400" s="156"/>
      <c r="L23400" s="156"/>
      <c r="M23400" s="157"/>
      <c r="N23400" s="158"/>
      <c r="O23400" s="153"/>
      <c r="P23400" s="153"/>
      <c r="Q23400" s="153"/>
      <c r="R23400" s="153"/>
      <c r="S23400" s="152"/>
      <c r="T23400" s="154"/>
    </row>
    <row r="23401" spans="8:20" x14ac:dyDescent="0.25">
      <c r="H23401" s="155"/>
      <c r="I23401" s="152"/>
      <c r="J23401" s="152"/>
      <c r="K23401" s="156"/>
      <c r="L23401" s="156"/>
      <c r="M23401" s="157"/>
      <c r="N23401" s="158"/>
      <c r="O23401" s="153"/>
      <c r="P23401" s="153"/>
      <c r="Q23401" s="153"/>
      <c r="R23401" s="153"/>
      <c r="S23401" s="152"/>
      <c r="T23401" s="154"/>
    </row>
    <row r="23402" spans="8:20" x14ac:dyDescent="0.25">
      <c r="H23402" s="155"/>
      <c r="I23402" s="152"/>
      <c r="J23402" s="152"/>
      <c r="K23402" s="156"/>
      <c r="L23402" s="156"/>
      <c r="M23402" s="157"/>
      <c r="N23402" s="158"/>
      <c r="O23402" s="153"/>
      <c r="P23402" s="153"/>
      <c r="Q23402" s="153"/>
      <c r="R23402" s="153"/>
      <c r="S23402" s="152"/>
      <c r="T23402" s="154"/>
    </row>
    <row r="23403" spans="8:20" x14ac:dyDescent="0.25">
      <c r="H23403" s="155"/>
      <c r="I23403" s="152"/>
      <c r="J23403" s="152"/>
      <c r="K23403" s="156"/>
      <c r="L23403" s="156"/>
      <c r="M23403" s="157"/>
      <c r="N23403" s="158"/>
      <c r="O23403" s="153"/>
      <c r="P23403" s="153"/>
      <c r="Q23403" s="153"/>
      <c r="R23403" s="153"/>
      <c r="S23403" s="152"/>
      <c r="T23403" s="154"/>
    </row>
    <row r="23404" spans="8:20" x14ac:dyDescent="0.25">
      <c r="H23404" s="155"/>
      <c r="I23404" s="152"/>
      <c r="J23404" s="152"/>
      <c r="K23404" s="156"/>
      <c r="L23404" s="156"/>
      <c r="M23404" s="157"/>
      <c r="N23404" s="158"/>
      <c r="O23404" s="153"/>
      <c r="P23404" s="153"/>
      <c r="Q23404" s="153"/>
      <c r="R23404" s="153"/>
      <c r="S23404" s="152"/>
      <c r="T23404" s="154"/>
    </row>
    <row r="23405" spans="8:20" x14ac:dyDescent="0.25">
      <c r="H23405" s="155"/>
      <c r="I23405" s="152"/>
      <c r="J23405" s="152"/>
      <c r="K23405" s="156"/>
      <c r="L23405" s="156"/>
      <c r="M23405" s="157"/>
      <c r="N23405" s="158"/>
      <c r="O23405" s="153"/>
      <c r="P23405" s="153"/>
      <c r="Q23405" s="153"/>
      <c r="R23405" s="153"/>
      <c r="S23405" s="152"/>
      <c r="T23405" s="154"/>
    </row>
    <row r="23406" spans="8:20" x14ac:dyDescent="0.25">
      <c r="H23406" s="155"/>
      <c r="I23406" s="152"/>
      <c r="J23406" s="152"/>
      <c r="K23406" s="156"/>
      <c r="L23406" s="156"/>
      <c r="M23406" s="157"/>
      <c r="N23406" s="158"/>
      <c r="O23406" s="153"/>
      <c r="P23406" s="153"/>
      <c r="Q23406" s="153"/>
      <c r="R23406" s="153"/>
      <c r="S23406" s="152"/>
      <c r="T23406" s="154"/>
    </row>
    <row r="23407" spans="8:20" x14ac:dyDescent="0.25">
      <c r="H23407" s="155"/>
      <c r="I23407" s="152"/>
      <c r="J23407" s="152"/>
      <c r="K23407" s="156"/>
      <c r="L23407" s="156"/>
      <c r="M23407" s="157"/>
      <c r="N23407" s="158"/>
      <c r="O23407" s="153"/>
      <c r="P23407" s="153"/>
      <c r="Q23407" s="153"/>
      <c r="R23407" s="153"/>
      <c r="S23407" s="152"/>
      <c r="T23407" s="154"/>
    </row>
    <row r="23408" spans="8:20" x14ac:dyDescent="0.25">
      <c r="H23408" s="155"/>
      <c r="I23408" s="152"/>
      <c r="J23408" s="152"/>
      <c r="K23408" s="156"/>
      <c r="L23408" s="156"/>
      <c r="M23408" s="157"/>
      <c r="N23408" s="158"/>
      <c r="O23408" s="153"/>
      <c r="P23408" s="153"/>
      <c r="Q23408" s="153"/>
      <c r="R23408" s="153"/>
      <c r="S23408" s="152"/>
      <c r="T23408" s="154"/>
    </row>
    <row r="23409" spans="8:20" x14ac:dyDescent="0.25">
      <c r="H23409" s="155"/>
      <c r="I23409" s="152"/>
      <c r="J23409" s="152"/>
      <c r="K23409" s="156"/>
      <c r="L23409" s="156"/>
      <c r="M23409" s="157"/>
      <c r="N23409" s="158"/>
      <c r="O23409" s="153"/>
      <c r="P23409" s="153"/>
      <c r="Q23409" s="153"/>
      <c r="R23409" s="153"/>
      <c r="S23409" s="152"/>
      <c r="T23409" s="154"/>
    </row>
    <row r="23410" spans="8:20" x14ac:dyDescent="0.25">
      <c r="H23410" s="155"/>
      <c r="I23410" s="152"/>
      <c r="J23410" s="152"/>
      <c r="K23410" s="156"/>
      <c r="L23410" s="156"/>
      <c r="M23410" s="157"/>
      <c r="N23410" s="158"/>
      <c r="O23410" s="153"/>
      <c r="P23410" s="153"/>
      <c r="Q23410" s="153"/>
      <c r="R23410" s="153"/>
      <c r="S23410" s="152"/>
      <c r="T23410" s="154"/>
    </row>
    <row r="23411" spans="8:20" x14ac:dyDescent="0.25">
      <c r="H23411" s="155"/>
      <c r="I23411" s="152"/>
      <c r="J23411" s="152"/>
      <c r="K23411" s="156"/>
      <c r="L23411" s="156"/>
      <c r="M23411" s="157"/>
      <c r="N23411" s="158"/>
      <c r="O23411" s="153"/>
      <c r="P23411" s="153"/>
      <c r="Q23411" s="153"/>
      <c r="R23411" s="153"/>
      <c r="S23411" s="152"/>
      <c r="T23411" s="154"/>
    </row>
    <row r="23412" spans="8:20" x14ac:dyDescent="0.25">
      <c r="H23412" s="155"/>
      <c r="I23412" s="152"/>
      <c r="J23412" s="152"/>
      <c r="K23412" s="156"/>
      <c r="L23412" s="156"/>
      <c r="M23412" s="157"/>
      <c r="N23412" s="158"/>
      <c r="O23412" s="153"/>
      <c r="P23412" s="153"/>
      <c r="Q23412" s="153"/>
      <c r="R23412" s="153"/>
      <c r="S23412" s="152"/>
      <c r="T23412" s="154"/>
    </row>
    <row r="23413" spans="8:20" x14ac:dyDescent="0.25">
      <c r="H23413" s="155"/>
      <c r="I23413" s="152"/>
      <c r="J23413" s="152"/>
      <c r="K23413" s="156"/>
      <c r="L23413" s="156"/>
      <c r="M23413" s="157"/>
      <c r="N23413" s="158"/>
      <c r="O23413" s="153"/>
      <c r="P23413" s="153"/>
      <c r="Q23413" s="153"/>
      <c r="R23413" s="153"/>
      <c r="S23413" s="152"/>
      <c r="T23413" s="154"/>
    </row>
    <row r="23414" spans="8:20" x14ac:dyDescent="0.25">
      <c r="H23414" s="155"/>
      <c r="I23414" s="152"/>
      <c r="J23414" s="152"/>
      <c r="K23414" s="156"/>
      <c r="L23414" s="156"/>
      <c r="M23414" s="157"/>
      <c r="N23414" s="158"/>
      <c r="O23414" s="153"/>
      <c r="P23414" s="153"/>
      <c r="Q23414" s="153"/>
      <c r="R23414" s="153"/>
      <c r="S23414" s="152"/>
      <c r="T23414" s="154"/>
    </row>
    <row r="23415" spans="8:20" x14ac:dyDescent="0.25">
      <c r="H23415" s="155"/>
      <c r="I23415" s="152"/>
      <c r="J23415" s="152"/>
      <c r="K23415" s="156"/>
      <c r="L23415" s="156"/>
      <c r="M23415" s="157"/>
      <c r="N23415" s="158"/>
      <c r="O23415" s="153"/>
      <c r="P23415" s="153"/>
      <c r="Q23415" s="153"/>
      <c r="R23415" s="153"/>
      <c r="S23415" s="152"/>
      <c r="T23415" s="154"/>
    </row>
    <row r="23416" spans="8:20" x14ac:dyDescent="0.25">
      <c r="H23416" s="155"/>
      <c r="I23416" s="152"/>
      <c r="J23416" s="152"/>
      <c r="K23416" s="156"/>
      <c r="L23416" s="156"/>
      <c r="M23416" s="157"/>
      <c r="N23416" s="158"/>
      <c r="O23416" s="153"/>
      <c r="P23416" s="153"/>
      <c r="Q23416" s="153"/>
      <c r="R23416" s="153"/>
      <c r="S23416" s="152"/>
      <c r="T23416" s="154"/>
    </row>
    <row r="23417" spans="8:20" x14ac:dyDescent="0.25">
      <c r="H23417" s="155"/>
      <c r="I23417" s="152"/>
      <c r="J23417" s="152"/>
      <c r="K23417" s="156"/>
      <c r="L23417" s="156"/>
      <c r="M23417" s="157"/>
      <c r="N23417" s="158"/>
      <c r="O23417" s="153"/>
      <c r="P23417" s="153"/>
      <c r="Q23417" s="153"/>
      <c r="R23417" s="153"/>
      <c r="S23417" s="152"/>
      <c r="T23417" s="154"/>
    </row>
    <row r="23418" spans="8:20" x14ac:dyDescent="0.25">
      <c r="H23418" s="155"/>
      <c r="I23418" s="152"/>
      <c r="J23418" s="152"/>
      <c r="K23418" s="156"/>
      <c r="L23418" s="156"/>
      <c r="M23418" s="157"/>
      <c r="N23418" s="158"/>
      <c r="O23418" s="153"/>
      <c r="P23418" s="153"/>
      <c r="Q23418" s="153"/>
      <c r="R23418" s="153"/>
      <c r="S23418" s="152"/>
      <c r="T23418" s="154"/>
    </row>
    <row r="23419" spans="8:20" x14ac:dyDescent="0.25">
      <c r="H23419" s="155"/>
      <c r="I23419" s="152"/>
      <c r="J23419" s="152"/>
      <c r="K23419" s="156"/>
      <c r="L23419" s="156"/>
      <c r="M23419" s="157"/>
      <c r="N23419" s="158"/>
      <c r="O23419" s="153"/>
      <c r="P23419" s="153"/>
      <c r="Q23419" s="153"/>
      <c r="R23419" s="153"/>
      <c r="S23419" s="152"/>
      <c r="T23419" s="154"/>
    </row>
    <row r="23420" spans="8:20" x14ac:dyDescent="0.25">
      <c r="H23420" s="155"/>
      <c r="I23420" s="152"/>
      <c r="J23420" s="152"/>
      <c r="K23420" s="156"/>
      <c r="L23420" s="156"/>
      <c r="M23420" s="157"/>
      <c r="N23420" s="158"/>
      <c r="O23420" s="153"/>
      <c r="P23420" s="153"/>
      <c r="Q23420" s="153"/>
      <c r="R23420" s="153"/>
      <c r="S23420" s="152"/>
      <c r="T23420" s="154"/>
    </row>
    <row r="23421" spans="8:20" x14ac:dyDescent="0.25">
      <c r="H23421" s="155"/>
      <c r="I23421" s="152"/>
      <c r="J23421" s="152"/>
      <c r="K23421" s="156"/>
      <c r="L23421" s="156"/>
      <c r="M23421" s="157"/>
      <c r="N23421" s="158"/>
      <c r="O23421" s="153"/>
      <c r="P23421" s="153"/>
      <c r="Q23421" s="153"/>
      <c r="R23421" s="153"/>
      <c r="S23421" s="152"/>
      <c r="T23421" s="154"/>
    </row>
    <row r="23422" spans="8:20" x14ac:dyDescent="0.25">
      <c r="H23422" s="155"/>
      <c r="I23422" s="152"/>
      <c r="J23422" s="152"/>
      <c r="K23422" s="156"/>
      <c r="L23422" s="156"/>
      <c r="M23422" s="157"/>
      <c r="N23422" s="158"/>
      <c r="O23422" s="153"/>
      <c r="P23422" s="153"/>
      <c r="Q23422" s="153"/>
      <c r="R23422" s="153"/>
      <c r="S23422" s="152"/>
      <c r="T23422" s="154"/>
    </row>
    <row r="23423" spans="8:20" x14ac:dyDescent="0.25">
      <c r="H23423" s="155"/>
      <c r="I23423" s="152"/>
      <c r="J23423" s="152"/>
      <c r="K23423" s="156"/>
      <c r="L23423" s="156"/>
      <c r="M23423" s="157"/>
      <c r="N23423" s="158"/>
      <c r="O23423" s="153"/>
      <c r="P23423" s="153"/>
      <c r="Q23423" s="153"/>
      <c r="R23423" s="153"/>
      <c r="S23423" s="152"/>
      <c r="T23423" s="154"/>
    </row>
    <row r="23424" spans="8:20" x14ac:dyDescent="0.25">
      <c r="H23424" s="155"/>
      <c r="I23424" s="152"/>
      <c r="J23424" s="152"/>
      <c r="K23424" s="156"/>
      <c r="L23424" s="156"/>
      <c r="M23424" s="157"/>
      <c r="N23424" s="158"/>
      <c r="O23424" s="153"/>
      <c r="P23424" s="153"/>
      <c r="Q23424" s="153"/>
      <c r="R23424" s="153"/>
      <c r="S23424" s="152"/>
      <c r="T23424" s="154"/>
    </row>
    <row r="23425" spans="8:20" x14ac:dyDescent="0.25">
      <c r="H23425" s="155"/>
      <c r="I23425" s="152"/>
      <c r="J23425" s="152"/>
      <c r="K23425" s="156"/>
      <c r="L23425" s="156"/>
      <c r="M23425" s="157"/>
      <c r="N23425" s="158"/>
      <c r="O23425" s="153"/>
      <c r="P23425" s="153"/>
      <c r="Q23425" s="153"/>
      <c r="R23425" s="153"/>
      <c r="S23425" s="152"/>
      <c r="T23425" s="154"/>
    </row>
    <row r="23426" spans="8:20" x14ac:dyDescent="0.25">
      <c r="H23426" s="155"/>
      <c r="I23426" s="152"/>
      <c r="J23426" s="152"/>
      <c r="K23426" s="156"/>
      <c r="L23426" s="156"/>
      <c r="M23426" s="157"/>
      <c r="N23426" s="158"/>
      <c r="O23426" s="153"/>
      <c r="P23426" s="153"/>
      <c r="Q23426" s="153"/>
      <c r="R23426" s="153"/>
      <c r="S23426" s="152"/>
      <c r="T23426" s="154"/>
    </row>
    <row r="23427" spans="8:20" x14ac:dyDescent="0.25">
      <c r="H23427" s="155"/>
      <c r="I23427" s="152"/>
      <c r="J23427" s="152"/>
      <c r="K23427" s="156"/>
      <c r="L23427" s="156"/>
      <c r="M23427" s="157"/>
      <c r="N23427" s="158"/>
      <c r="O23427" s="153"/>
      <c r="P23427" s="153"/>
      <c r="Q23427" s="153"/>
      <c r="R23427" s="153"/>
      <c r="S23427" s="152"/>
      <c r="T23427" s="154"/>
    </row>
    <row r="23428" spans="8:20" x14ac:dyDescent="0.25">
      <c r="H23428" s="155"/>
      <c r="I23428" s="152"/>
      <c r="J23428" s="152"/>
      <c r="K23428" s="156"/>
      <c r="L23428" s="156"/>
      <c r="M23428" s="157"/>
      <c r="N23428" s="158"/>
      <c r="O23428" s="153"/>
      <c r="P23428" s="153"/>
      <c r="Q23428" s="153"/>
      <c r="R23428" s="153"/>
      <c r="S23428" s="152"/>
      <c r="T23428" s="154"/>
    </row>
    <row r="23429" spans="8:20" x14ac:dyDescent="0.25">
      <c r="H23429" s="155"/>
      <c r="I23429" s="152"/>
      <c r="J23429" s="152"/>
      <c r="K23429" s="156"/>
      <c r="L23429" s="156"/>
      <c r="M23429" s="157"/>
      <c r="N23429" s="158"/>
      <c r="O23429" s="153"/>
      <c r="P23429" s="153"/>
      <c r="Q23429" s="153"/>
      <c r="R23429" s="153"/>
      <c r="S23429" s="152"/>
      <c r="T23429" s="154"/>
    </row>
    <row r="23430" spans="8:20" x14ac:dyDescent="0.25">
      <c r="H23430" s="155"/>
      <c r="I23430" s="152"/>
      <c r="J23430" s="152"/>
      <c r="K23430" s="156"/>
      <c r="L23430" s="156"/>
      <c r="M23430" s="157"/>
      <c r="N23430" s="158"/>
      <c r="O23430" s="153"/>
      <c r="P23430" s="153"/>
      <c r="Q23430" s="153"/>
      <c r="R23430" s="153"/>
      <c r="S23430" s="152"/>
      <c r="T23430" s="154"/>
    </row>
    <row r="23431" spans="8:20" x14ac:dyDescent="0.25">
      <c r="H23431" s="155"/>
      <c r="I23431" s="152"/>
      <c r="J23431" s="152"/>
      <c r="K23431" s="156"/>
      <c r="L23431" s="156"/>
      <c r="M23431" s="157"/>
      <c r="N23431" s="158"/>
      <c r="O23431" s="153"/>
      <c r="P23431" s="153"/>
      <c r="Q23431" s="153"/>
      <c r="R23431" s="153"/>
      <c r="S23431" s="152"/>
      <c r="T23431" s="154"/>
    </row>
    <row r="23432" spans="8:20" x14ac:dyDescent="0.25">
      <c r="H23432" s="155"/>
      <c r="I23432" s="152"/>
      <c r="J23432" s="152"/>
      <c r="K23432" s="156"/>
      <c r="L23432" s="156"/>
      <c r="M23432" s="157"/>
      <c r="N23432" s="158"/>
      <c r="O23432" s="153"/>
      <c r="P23432" s="153"/>
      <c r="Q23432" s="153"/>
      <c r="R23432" s="153"/>
      <c r="S23432" s="152"/>
      <c r="T23432" s="154"/>
    </row>
    <row r="23433" spans="8:20" x14ac:dyDescent="0.25">
      <c r="H23433" s="155"/>
      <c r="I23433" s="152"/>
      <c r="J23433" s="152"/>
      <c r="K23433" s="156"/>
      <c r="L23433" s="156"/>
      <c r="M23433" s="157"/>
      <c r="N23433" s="158"/>
      <c r="O23433" s="153"/>
      <c r="P23433" s="153"/>
      <c r="Q23433" s="153"/>
      <c r="R23433" s="153"/>
      <c r="S23433" s="152"/>
      <c r="T23433" s="154"/>
    </row>
    <row r="23434" spans="8:20" x14ac:dyDescent="0.25">
      <c r="H23434" s="155"/>
      <c r="I23434" s="152"/>
      <c r="J23434" s="152"/>
      <c r="K23434" s="156"/>
      <c r="L23434" s="156"/>
      <c r="M23434" s="157"/>
      <c r="N23434" s="158"/>
      <c r="O23434" s="153"/>
      <c r="P23434" s="153"/>
      <c r="Q23434" s="153"/>
      <c r="R23434" s="153"/>
      <c r="S23434" s="152"/>
      <c r="T23434" s="154"/>
    </row>
    <row r="23435" spans="8:20" x14ac:dyDescent="0.25">
      <c r="H23435" s="155"/>
      <c r="I23435" s="152"/>
      <c r="J23435" s="152"/>
      <c r="K23435" s="156"/>
      <c r="L23435" s="156"/>
      <c r="M23435" s="157"/>
      <c r="N23435" s="158"/>
      <c r="O23435" s="153"/>
      <c r="P23435" s="153"/>
      <c r="Q23435" s="153"/>
      <c r="R23435" s="153"/>
      <c r="S23435" s="152"/>
      <c r="T23435" s="154"/>
    </row>
    <row r="23436" spans="8:20" x14ac:dyDescent="0.25">
      <c r="H23436" s="155"/>
      <c r="I23436" s="152"/>
      <c r="J23436" s="152"/>
      <c r="K23436" s="156"/>
      <c r="L23436" s="156"/>
      <c r="M23436" s="157"/>
      <c r="N23436" s="158"/>
      <c r="O23436" s="153"/>
      <c r="P23436" s="153"/>
      <c r="Q23436" s="153"/>
      <c r="R23436" s="153"/>
      <c r="S23436" s="152"/>
      <c r="T23436" s="154"/>
    </row>
    <row r="23437" spans="8:20" x14ac:dyDescent="0.25">
      <c r="H23437" s="155"/>
      <c r="I23437" s="152"/>
      <c r="J23437" s="152"/>
      <c r="K23437" s="156"/>
      <c r="L23437" s="156"/>
      <c r="M23437" s="157"/>
      <c r="N23437" s="158"/>
      <c r="O23437" s="153"/>
      <c r="P23437" s="153"/>
      <c r="Q23437" s="153"/>
      <c r="R23437" s="153"/>
      <c r="S23437" s="152"/>
      <c r="T23437" s="154"/>
    </row>
    <row r="23438" spans="8:20" x14ac:dyDescent="0.25">
      <c r="H23438" s="155"/>
      <c r="I23438" s="152"/>
      <c r="J23438" s="152"/>
      <c r="K23438" s="156"/>
      <c r="L23438" s="156"/>
      <c r="M23438" s="157"/>
      <c r="N23438" s="158"/>
      <c r="O23438" s="153"/>
      <c r="P23438" s="153"/>
      <c r="Q23438" s="153"/>
      <c r="R23438" s="153"/>
      <c r="S23438" s="152"/>
      <c r="T23438" s="154"/>
    </row>
    <row r="23439" spans="8:20" x14ac:dyDescent="0.25">
      <c r="H23439" s="155"/>
      <c r="I23439" s="152"/>
      <c r="J23439" s="152"/>
      <c r="K23439" s="156"/>
      <c r="L23439" s="156"/>
      <c r="M23439" s="157"/>
      <c r="N23439" s="158"/>
      <c r="O23439" s="153"/>
      <c r="P23439" s="153"/>
      <c r="Q23439" s="153"/>
      <c r="R23439" s="153"/>
      <c r="S23439" s="152"/>
      <c r="T23439" s="154"/>
    </row>
    <row r="23440" spans="8:20" x14ac:dyDescent="0.25">
      <c r="H23440" s="155"/>
      <c r="I23440" s="152"/>
      <c r="J23440" s="152"/>
      <c r="K23440" s="156"/>
      <c r="L23440" s="156"/>
      <c r="M23440" s="157"/>
      <c r="N23440" s="158"/>
      <c r="O23440" s="153"/>
      <c r="P23440" s="153"/>
      <c r="Q23440" s="153"/>
      <c r="R23440" s="153"/>
      <c r="S23440" s="152"/>
      <c r="T23440" s="154"/>
    </row>
    <row r="23441" spans="8:20" x14ac:dyDescent="0.25">
      <c r="H23441" s="155"/>
      <c r="I23441" s="152"/>
      <c r="J23441" s="152"/>
      <c r="K23441" s="156"/>
      <c r="L23441" s="156"/>
      <c r="M23441" s="157"/>
      <c r="N23441" s="158"/>
      <c r="O23441" s="153"/>
      <c r="P23441" s="153"/>
      <c r="Q23441" s="153"/>
      <c r="R23441" s="153"/>
      <c r="S23441" s="152"/>
      <c r="T23441" s="154"/>
    </row>
    <row r="23442" spans="8:20" x14ac:dyDescent="0.25">
      <c r="H23442" s="155"/>
      <c r="I23442" s="152"/>
      <c r="J23442" s="152"/>
      <c r="K23442" s="156"/>
      <c r="L23442" s="156"/>
      <c r="M23442" s="157"/>
      <c r="N23442" s="158"/>
      <c r="O23442" s="153"/>
      <c r="P23442" s="153"/>
      <c r="Q23442" s="153"/>
      <c r="R23442" s="153"/>
      <c r="S23442" s="152"/>
      <c r="T23442" s="154"/>
    </row>
    <row r="23443" spans="8:20" x14ac:dyDescent="0.25">
      <c r="H23443" s="155"/>
      <c r="I23443" s="152"/>
      <c r="J23443" s="152"/>
      <c r="K23443" s="156"/>
      <c r="L23443" s="156"/>
      <c r="M23443" s="157"/>
      <c r="N23443" s="158"/>
      <c r="O23443" s="153"/>
      <c r="P23443" s="153"/>
      <c r="Q23443" s="153"/>
      <c r="R23443" s="153"/>
      <c r="S23443" s="152"/>
      <c r="T23443" s="154"/>
    </row>
    <row r="23444" spans="8:20" x14ac:dyDescent="0.25">
      <c r="H23444" s="155"/>
      <c r="I23444" s="152"/>
      <c r="J23444" s="152"/>
      <c r="K23444" s="156"/>
      <c r="L23444" s="156"/>
      <c r="M23444" s="157"/>
      <c r="N23444" s="158"/>
      <c r="O23444" s="153"/>
      <c r="P23444" s="153"/>
      <c r="Q23444" s="153"/>
      <c r="R23444" s="153"/>
      <c r="S23444" s="152"/>
      <c r="T23444" s="154"/>
    </row>
    <row r="23445" spans="8:20" x14ac:dyDescent="0.25">
      <c r="H23445" s="155"/>
      <c r="I23445" s="152"/>
      <c r="J23445" s="152"/>
      <c r="K23445" s="156"/>
      <c r="L23445" s="156"/>
      <c r="M23445" s="157"/>
      <c r="N23445" s="158"/>
      <c r="O23445" s="153"/>
      <c r="P23445" s="153"/>
      <c r="Q23445" s="153"/>
      <c r="R23445" s="153"/>
      <c r="S23445" s="152"/>
      <c r="T23445" s="154"/>
    </row>
    <row r="23446" spans="8:20" x14ac:dyDescent="0.25">
      <c r="H23446" s="155"/>
      <c r="I23446" s="152"/>
      <c r="J23446" s="152"/>
      <c r="K23446" s="156"/>
      <c r="L23446" s="156"/>
      <c r="M23446" s="157"/>
      <c r="N23446" s="158"/>
      <c r="O23446" s="153"/>
      <c r="P23446" s="153"/>
      <c r="Q23446" s="153"/>
      <c r="R23446" s="153"/>
      <c r="S23446" s="152"/>
      <c r="T23446" s="154"/>
    </row>
    <row r="23447" spans="8:20" x14ac:dyDescent="0.25">
      <c r="H23447" s="155"/>
      <c r="I23447" s="152"/>
      <c r="J23447" s="152"/>
      <c r="K23447" s="156"/>
      <c r="L23447" s="156"/>
      <c r="M23447" s="157"/>
      <c r="N23447" s="158"/>
      <c r="O23447" s="153"/>
      <c r="P23447" s="153"/>
      <c r="Q23447" s="153"/>
      <c r="R23447" s="153"/>
      <c r="S23447" s="152"/>
      <c r="T23447" s="154"/>
    </row>
    <row r="23448" spans="8:20" x14ac:dyDescent="0.25">
      <c r="H23448" s="155"/>
      <c r="I23448" s="152"/>
      <c r="J23448" s="152"/>
      <c r="K23448" s="156"/>
      <c r="L23448" s="156"/>
      <c r="M23448" s="157"/>
      <c r="N23448" s="158"/>
      <c r="O23448" s="153"/>
      <c r="P23448" s="153"/>
      <c r="Q23448" s="153"/>
      <c r="R23448" s="153"/>
      <c r="S23448" s="152"/>
      <c r="T23448" s="154"/>
    </row>
    <row r="23449" spans="8:20" x14ac:dyDescent="0.25">
      <c r="H23449" s="155"/>
      <c r="I23449" s="152"/>
      <c r="J23449" s="152"/>
      <c r="K23449" s="156"/>
      <c r="L23449" s="156"/>
      <c r="M23449" s="157"/>
      <c r="N23449" s="158"/>
      <c r="O23449" s="153"/>
      <c r="P23449" s="153"/>
      <c r="Q23449" s="153"/>
      <c r="R23449" s="153"/>
      <c r="S23449" s="152"/>
      <c r="T23449" s="154"/>
    </row>
    <row r="23450" spans="8:20" x14ac:dyDescent="0.25">
      <c r="H23450" s="155"/>
      <c r="I23450" s="152"/>
      <c r="J23450" s="152"/>
      <c r="K23450" s="156"/>
      <c r="L23450" s="156"/>
      <c r="M23450" s="157"/>
      <c r="N23450" s="158"/>
      <c r="O23450" s="153"/>
      <c r="P23450" s="153"/>
      <c r="Q23450" s="153"/>
      <c r="R23450" s="153"/>
      <c r="S23450" s="152"/>
      <c r="T23450" s="154"/>
    </row>
    <row r="23451" spans="8:20" x14ac:dyDescent="0.25">
      <c r="H23451" s="155"/>
      <c r="I23451" s="152"/>
      <c r="J23451" s="152"/>
      <c r="K23451" s="156"/>
      <c r="L23451" s="156"/>
      <c r="M23451" s="157"/>
      <c r="N23451" s="158"/>
      <c r="O23451" s="153"/>
      <c r="P23451" s="153"/>
      <c r="Q23451" s="153"/>
      <c r="R23451" s="153"/>
      <c r="S23451" s="152"/>
      <c r="T23451" s="154"/>
    </row>
    <row r="23452" spans="8:20" x14ac:dyDescent="0.25">
      <c r="H23452" s="155"/>
      <c r="I23452" s="152"/>
      <c r="J23452" s="152"/>
      <c r="K23452" s="156"/>
      <c r="L23452" s="156"/>
      <c r="M23452" s="157"/>
      <c r="N23452" s="158"/>
      <c r="O23452" s="153"/>
      <c r="P23452" s="153"/>
      <c r="Q23452" s="153"/>
      <c r="R23452" s="153"/>
      <c r="S23452" s="152"/>
      <c r="T23452" s="154"/>
    </row>
    <row r="23453" spans="8:20" x14ac:dyDescent="0.25">
      <c r="H23453" s="155"/>
      <c r="I23453" s="152"/>
      <c r="J23453" s="152"/>
      <c r="K23453" s="156"/>
      <c r="L23453" s="156"/>
      <c r="M23453" s="157"/>
      <c r="N23453" s="158"/>
      <c r="O23453" s="153"/>
      <c r="P23453" s="153"/>
      <c r="Q23453" s="153"/>
      <c r="R23453" s="153"/>
      <c r="S23453" s="152"/>
      <c r="T23453" s="154"/>
    </row>
    <row r="23454" spans="8:20" x14ac:dyDescent="0.25">
      <c r="H23454" s="155"/>
      <c r="I23454" s="152"/>
      <c r="J23454" s="152"/>
      <c r="K23454" s="156"/>
      <c r="L23454" s="156"/>
      <c r="M23454" s="157"/>
      <c r="N23454" s="158"/>
      <c r="O23454" s="153"/>
      <c r="P23454" s="153"/>
      <c r="Q23454" s="153"/>
      <c r="R23454" s="153"/>
      <c r="S23454" s="152"/>
      <c r="T23454" s="154"/>
    </row>
    <row r="23455" spans="8:20" x14ac:dyDescent="0.25">
      <c r="H23455" s="155"/>
      <c r="I23455" s="152"/>
      <c r="J23455" s="152"/>
      <c r="K23455" s="156"/>
      <c r="L23455" s="156"/>
      <c r="M23455" s="157"/>
      <c r="N23455" s="158"/>
      <c r="O23455" s="153"/>
      <c r="P23455" s="153"/>
      <c r="Q23455" s="153"/>
      <c r="R23455" s="153"/>
      <c r="S23455" s="152"/>
      <c r="T23455" s="154"/>
    </row>
    <row r="23456" spans="8:20" x14ac:dyDescent="0.25">
      <c r="H23456" s="155"/>
      <c r="I23456" s="152"/>
      <c r="J23456" s="152"/>
      <c r="K23456" s="156"/>
      <c r="L23456" s="156"/>
      <c r="M23456" s="157"/>
      <c r="N23456" s="158"/>
      <c r="O23456" s="153"/>
      <c r="P23456" s="153"/>
      <c r="Q23456" s="153"/>
      <c r="R23456" s="153"/>
      <c r="S23456" s="152"/>
      <c r="T23456" s="154"/>
    </row>
    <row r="23457" spans="8:20" x14ac:dyDescent="0.25">
      <c r="H23457" s="155"/>
      <c r="I23457" s="152"/>
      <c r="J23457" s="152"/>
      <c r="K23457" s="156"/>
      <c r="L23457" s="156"/>
      <c r="M23457" s="157"/>
      <c r="N23457" s="158"/>
      <c r="O23457" s="153"/>
      <c r="P23457" s="153"/>
      <c r="Q23457" s="153"/>
      <c r="R23457" s="153"/>
      <c r="S23457" s="152"/>
      <c r="T23457" s="154"/>
    </row>
    <row r="23458" spans="8:20" x14ac:dyDescent="0.25">
      <c r="H23458" s="155"/>
      <c r="I23458" s="152"/>
      <c r="J23458" s="152"/>
      <c r="K23458" s="156"/>
      <c r="L23458" s="156"/>
      <c r="M23458" s="157"/>
      <c r="N23458" s="158"/>
      <c r="O23458" s="153"/>
      <c r="P23458" s="153"/>
      <c r="Q23458" s="153"/>
      <c r="R23458" s="153"/>
      <c r="S23458" s="152"/>
      <c r="T23458" s="154"/>
    </row>
    <row r="23459" spans="8:20" x14ac:dyDescent="0.25">
      <c r="H23459" s="155"/>
      <c r="I23459" s="152"/>
      <c r="J23459" s="152"/>
      <c r="K23459" s="156"/>
      <c r="L23459" s="156"/>
      <c r="M23459" s="157"/>
      <c r="N23459" s="158"/>
      <c r="O23459" s="153"/>
      <c r="P23459" s="153"/>
      <c r="Q23459" s="153"/>
      <c r="R23459" s="153"/>
      <c r="S23459" s="152"/>
      <c r="T23459" s="154"/>
    </row>
    <row r="23460" spans="8:20" x14ac:dyDescent="0.25">
      <c r="H23460" s="155"/>
      <c r="I23460" s="152"/>
      <c r="J23460" s="152"/>
      <c r="K23460" s="156"/>
      <c r="L23460" s="156"/>
      <c r="M23460" s="157"/>
      <c r="N23460" s="158"/>
      <c r="O23460" s="153"/>
      <c r="P23460" s="153"/>
      <c r="Q23460" s="153"/>
      <c r="R23460" s="153"/>
      <c r="S23460" s="152"/>
      <c r="T23460" s="154"/>
    </row>
    <row r="23461" spans="8:20" x14ac:dyDescent="0.25">
      <c r="H23461" s="155"/>
      <c r="I23461" s="152"/>
      <c r="J23461" s="152"/>
      <c r="K23461" s="156"/>
      <c r="L23461" s="156"/>
      <c r="M23461" s="157"/>
      <c r="N23461" s="158"/>
      <c r="O23461" s="153"/>
      <c r="P23461" s="153"/>
      <c r="Q23461" s="153"/>
      <c r="R23461" s="153"/>
      <c r="S23461" s="152"/>
      <c r="T23461" s="154"/>
    </row>
    <row r="23462" spans="8:20" x14ac:dyDescent="0.25">
      <c r="H23462" s="155"/>
      <c r="I23462" s="152"/>
      <c r="J23462" s="152"/>
      <c r="K23462" s="156"/>
      <c r="L23462" s="156"/>
      <c r="M23462" s="157"/>
      <c r="N23462" s="158"/>
      <c r="O23462" s="153"/>
      <c r="P23462" s="153"/>
      <c r="Q23462" s="153"/>
      <c r="R23462" s="153"/>
      <c r="S23462" s="152"/>
      <c r="T23462" s="154"/>
    </row>
    <row r="23463" spans="8:20" x14ac:dyDescent="0.25">
      <c r="H23463" s="155"/>
      <c r="I23463" s="152"/>
      <c r="J23463" s="152"/>
      <c r="K23463" s="156"/>
      <c r="L23463" s="156"/>
      <c r="M23463" s="157"/>
      <c r="N23463" s="158"/>
      <c r="O23463" s="153"/>
      <c r="P23463" s="153"/>
      <c r="Q23463" s="153"/>
      <c r="R23463" s="153"/>
      <c r="S23463" s="152"/>
      <c r="T23463" s="154"/>
    </row>
    <row r="23464" spans="8:20" x14ac:dyDescent="0.25">
      <c r="H23464" s="155"/>
      <c r="I23464" s="152"/>
      <c r="J23464" s="152"/>
      <c r="K23464" s="156"/>
      <c r="L23464" s="156"/>
      <c r="M23464" s="157"/>
      <c r="N23464" s="158"/>
      <c r="O23464" s="153"/>
      <c r="P23464" s="153"/>
      <c r="Q23464" s="153"/>
      <c r="R23464" s="153"/>
      <c r="S23464" s="152"/>
      <c r="T23464" s="154"/>
    </row>
    <row r="23465" spans="8:20" x14ac:dyDescent="0.25">
      <c r="H23465" s="155"/>
      <c r="I23465" s="152"/>
      <c r="J23465" s="152"/>
      <c r="K23465" s="156"/>
      <c r="L23465" s="156"/>
      <c r="M23465" s="157"/>
      <c r="N23465" s="158"/>
      <c r="O23465" s="153"/>
      <c r="P23465" s="153"/>
      <c r="Q23465" s="153"/>
      <c r="R23465" s="153"/>
      <c r="S23465" s="152"/>
      <c r="T23465" s="154"/>
    </row>
    <row r="23466" spans="8:20" x14ac:dyDescent="0.25">
      <c r="H23466" s="155"/>
      <c r="I23466" s="152"/>
      <c r="J23466" s="152"/>
      <c r="K23466" s="156"/>
      <c r="L23466" s="156"/>
      <c r="M23466" s="157"/>
      <c r="N23466" s="158"/>
      <c r="O23466" s="153"/>
      <c r="P23466" s="153"/>
      <c r="Q23466" s="153"/>
      <c r="R23466" s="153"/>
      <c r="S23466" s="152"/>
      <c r="T23466" s="154"/>
    </row>
    <row r="23467" spans="8:20" x14ac:dyDescent="0.25">
      <c r="H23467" s="155"/>
      <c r="I23467" s="152"/>
      <c r="J23467" s="152"/>
      <c r="K23467" s="156"/>
      <c r="L23467" s="156"/>
      <c r="M23467" s="157"/>
      <c r="N23467" s="158"/>
      <c r="O23467" s="153"/>
      <c r="P23467" s="153"/>
      <c r="Q23467" s="153"/>
      <c r="R23467" s="153"/>
      <c r="S23467" s="152"/>
      <c r="T23467" s="154"/>
    </row>
    <row r="23468" spans="8:20" x14ac:dyDescent="0.25">
      <c r="H23468" s="155"/>
      <c r="I23468" s="152"/>
      <c r="J23468" s="152"/>
      <c r="K23468" s="156"/>
      <c r="L23468" s="156"/>
      <c r="M23468" s="157"/>
      <c r="N23468" s="158"/>
      <c r="O23468" s="153"/>
      <c r="P23468" s="153"/>
      <c r="Q23468" s="153"/>
      <c r="R23468" s="153"/>
      <c r="S23468" s="152"/>
      <c r="T23468" s="154"/>
    </row>
    <row r="23469" spans="8:20" x14ac:dyDescent="0.25">
      <c r="H23469" s="155"/>
      <c r="I23469" s="152"/>
      <c r="J23469" s="152"/>
      <c r="K23469" s="156"/>
      <c r="L23469" s="156"/>
      <c r="M23469" s="157"/>
      <c r="N23469" s="158"/>
      <c r="O23469" s="153"/>
      <c r="P23469" s="153"/>
      <c r="Q23469" s="153"/>
      <c r="R23469" s="153"/>
      <c r="S23469" s="152"/>
      <c r="T23469" s="154"/>
    </row>
    <row r="23470" spans="8:20" x14ac:dyDescent="0.25">
      <c r="H23470" s="155"/>
      <c r="I23470" s="152"/>
      <c r="J23470" s="152"/>
      <c r="K23470" s="156"/>
      <c r="L23470" s="156"/>
      <c r="M23470" s="157"/>
      <c r="N23470" s="158"/>
      <c r="O23470" s="153"/>
      <c r="P23470" s="153"/>
      <c r="Q23470" s="153"/>
      <c r="R23470" s="153"/>
      <c r="S23470" s="152"/>
      <c r="T23470" s="154"/>
    </row>
    <row r="23471" spans="8:20" x14ac:dyDescent="0.25">
      <c r="H23471" s="155"/>
      <c r="I23471" s="152"/>
      <c r="J23471" s="152"/>
      <c r="K23471" s="156"/>
      <c r="L23471" s="156"/>
      <c r="M23471" s="157"/>
      <c r="N23471" s="158"/>
      <c r="O23471" s="153"/>
      <c r="P23471" s="153"/>
      <c r="Q23471" s="153"/>
      <c r="R23471" s="153"/>
      <c r="S23471" s="152"/>
      <c r="T23471" s="154"/>
    </row>
    <row r="23472" spans="8:20" x14ac:dyDescent="0.25">
      <c r="H23472" s="155"/>
      <c r="I23472" s="152"/>
      <c r="J23472" s="152"/>
      <c r="K23472" s="156"/>
      <c r="L23472" s="156"/>
      <c r="M23472" s="157"/>
      <c r="N23472" s="158"/>
      <c r="O23472" s="153"/>
      <c r="P23472" s="153"/>
      <c r="Q23472" s="153"/>
      <c r="R23472" s="153"/>
      <c r="S23472" s="152"/>
      <c r="T23472" s="154"/>
    </row>
    <row r="23473" spans="8:20" x14ac:dyDescent="0.25">
      <c r="H23473" s="155"/>
      <c r="I23473" s="152"/>
      <c r="J23473" s="152"/>
      <c r="K23473" s="156"/>
      <c r="L23473" s="156"/>
      <c r="M23473" s="157"/>
      <c r="N23473" s="158"/>
      <c r="O23473" s="153"/>
      <c r="P23473" s="153"/>
      <c r="Q23473" s="153"/>
      <c r="R23473" s="153"/>
      <c r="S23473" s="152"/>
      <c r="T23473" s="154"/>
    </row>
    <row r="23474" spans="8:20" x14ac:dyDescent="0.25">
      <c r="H23474" s="155"/>
      <c r="I23474" s="152"/>
      <c r="J23474" s="152"/>
      <c r="K23474" s="156"/>
      <c r="L23474" s="156"/>
      <c r="M23474" s="157"/>
      <c r="N23474" s="158"/>
      <c r="O23474" s="153"/>
      <c r="P23474" s="153"/>
      <c r="Q23474" s="153"/>
      <c r="R23474" s="153"/>
      <c r="S23474" s="152"/>
      <c r="T23474" s="154"/>
    </row>
    <row r="23475" spans="8:20" x14ac:dyDescent="0.25">
      <c r="H23475" s="155"/>
      <c r="I23475" s="152"/>
      <c r="J23475" s="152"/>
      <c r="K23475" s="156"/>
      <c r="L23475" s="156"/>
      <c r="M23475" s="157"/>
      <c r="N23475" s="158"/>
      <c r="O23475" s="153"/>
      <c r="P23475" s="153"/>
      <c r="Q23475" s="153"/>
      <c r="R23475" s="153"/>
      <c r="S23475" s="152"/>
      <c r="T23475" s="154"/>
    </row>
    <row r="23476" spans="8:20" x14ac:dyDescent="0.25">
      <c r="H23476" s="155"/>
      <c r="I23476" s="152"/>
      <c r="J23476" s="152"/>
      <c r="K23476" s="156"/>
      <c r="L23476" s="156"/>
      <c r="M23476" s="157"/>
      <c r="N23476" s="158"/>
      <c r="O23476" s="153"/>
      <c r="P23476" s="153"/>
      <c r="Q23476" s="153"/>
      <c r="R23476" s="153"/>
      <c r="S23476" s="152"/>
      <c r="T23476" s="154"/>
    </row>
    <row r="23477" spans="8:20" x14ac:dyDescent="0.25">
      <c r="H23477" s="155"/>
      <c r="I23477" s="152"/>
      <c r="J23477" s="152"/>
      <c r="K23477" s="156"/>
      <c r="L23477" s="156"/>
      <c r="M23477" s="157"/>
      <c r="N23477" s="158"/>
      <c r="O23477" s="153"/>
      <c r="P23477" s="153"/>
      <c r="Q23477" s="153"/>
      <c r="R23477" s="153"/>
      <c r="S23477" s="152"/>
      <c r="T23477" s="154"/>
    </row>
    <row r="23478" spans="8:20" x14ac:dyDescent="0.25">
      <c r="H23478" s="155"/>
      <c r="I23478" s="152"/>
      <c r="J23478" s="152"/>
      <c r="K23478" s="156"/>
      <c r="L23478" s="156"/>
      <c r="M23478" s="157"/>
      <c r="N23478" s="158"/>
      <c r="O23478" s="153"/>
      <c r="P23478" s="153"/>
      <c r="Q23478" s="153"/>
      <c r="R23478" s="153"/>
      <c r="S23478" s="152"/>
      <c r="T23478" s="154"/>
    </row>
    <row r="23479" spans="8:20" x14ac:dyDescent="0.25">
      <c r="H23479" s="155"/>
      <c r="I23479" s="152"/>
      <c r="J23479" s="152"/>
      <c r="K23479" s="156"/>
      <c r="L23479" s="156"/>
      <c r="M23479" s="157"/>
      <c r="N23479" s="158"/>
      <c r="O23479" s="153"/>
      <c r="P23479" s="153"/>
      <c r="Q23479" s="153"/>
      <c r="R23479" s="153"/>
      <c r="S23479" s="152"/>
      <c r="T23479" s="154"/>
    </row>
    <row r="23480" spans="8:20" x14ac:dyDescent="0.25">
      <c r="H23480" s="155"/>
      <c r="I23480" s="152"/>
      <c r="J23480" s="152"/>
      <c r="K23480" s="156"/>
      <c r="L23480" s="156"/>
      <c r="M23480" s="157"/>
      <c r="N23480" s="158"/>
      <c r="O23480" s="153"/>
      <c r="P23480" s="153"/>
      <c r="Q23480" s="153"/>
      <c r="R23480" s="153"/>
      <c r="S23480" s="152"/>
      <c r="T23480" s="154"/>
    </row>
    <row r="23481" spans="8:20" x14ac:dyDescent="0.25">
      <c r="H23481" s="155"/>
      <c r="I23481" s="152"/>
      <c r="J23481" s="152"/>
      <c r="K23481" s="156"/>
      <c r="L23481" s="156"/>
      <c r="M23481" s="157"/>
      <c r="N23481" s="158"/>
      <c r="O23481" s="153"/>
      <c r="P23481" s="153"/>
      <c r="Q23481" s="153"/>
      <c r="R23481" s="153"/>
      <c r="S23481" s="152"/>
      <c r="T23481" s="154"/>
    </row>
    <row r="23482" spans="8:20" x14ac:dyDescent="0.25">
      <c r="H23482" s="155"/>
      <c r="I23482" s="152"/>
      <c r="J23482" s="152"/>
      <c r="K23482" s="156"/>
      <c r="L23482" s="156"/>
      <c r="M23482" s="157"/>
      <c r="N23482" s="158"/>
      <c r="O23482" s="153"/>
      <c r="P23482" s="153"/>
      <c r="Q23482" s="153"/>
      <c r="R23482" s="153"/>
      <c r="S23482" s="152"/>
      <c r="T23482" s="154"/>
    </row>
    <row r="23483" spans="8:20" x14ac:dyDescent="0.25">
      <c r="H23483" s="155"/>
      <c r="I23483" s="152"/>
      <c r="J23483" s="152"/>
      <c r="K23483" s="156"/>
      <c r="L23483" s="156"/>
      <c r="M23483" s="157"/>
      <c r="N23483" s="158"/>
      <c r="O23483" s="153"/>
      <c r="P23483" s="153"/>
      <c r="Q23483" s="153"/>
      <c r="R23483" s="153"/>
      <c r="S23483" s="152"/>
      <c r="T23483" s="154"/>
    </row>
    <row r="23484" spans="8:20" x14ac:dyDescent="0.25">
      <c r="H23484" s="155"/>
      <c r="I23484" s="152"/>
      <c r="J23484" s="152"/>
      <c r="K23484" s="156"/>
      <c r="L23484" s="156"/>
      <c r="M23484" s="157"/>
      <c r="N23484" s="158"/>
      <c r="O23484" s="153"/>
      <c r="P23484" s="153"/>
      <c r="Q23484" s="153"/>
      <c r="R23484" s="153"/>
      <c r="S23484" s="152"/>
      <c r="T23484" s="154"/>
    </row>
    <row r="23485" spans="8:20" x14ac:dyDescent="0.25">
      <c r="H23485" s="155"/>
      <c r="I23485" s="152"/>
      <c r="J23485" s="152"/>
      <c r="K23485" s="156"/>
      <c r="L23485" s="156"/>
      <c r="M23485" s="157"/>
      <c r="N23485" s="158"/>
      <c r="O23485" s="153"/>
      <c r="P23485" s="153"/>
      <c r="Q23485" s="153"/>
      <c r="R23485" s="153"/>
      <c r="S23485" s="152"/>
      <c r="T23485" s="154"/>
    </row>
    <row r="23486" spans="8:20" x14ac:dyDescent="0.25">
      <c r="H23486" s="155"/>
      <c r="I23486" s="152"/>
      <c r="J23486" s="152"/>
      <c r="K23486" s="156"/>
      <c r="L23486" s="156"/>
      <c r="M23486" s="157"/>
      <c r="N23486" s="158"/>
      <c r="O23486" s="153"/>
      <c r="P23486" s="153"/>
      <c r="Q23486" s="153"/>
      <c r="R23486" s="153"/>
      <c r="S23486" s="152"/>
      <c r="T23486" s="154"/>
    </row>
    <row r="23487" spans="8:20" x14ac:dyDescent="0.25">
      <c r="H23487" s="155"/>
      <c r="I23487" s="152"/>
      <c r="J23487" s="152"/>
      <c r="K23487" s="156"/>
      <c r="L23487" s="156"/>
      <c r="M23487" s="157"/>
      <c r="N23487" s="158"/>
      <c r="O23487" s="153"/>
      <c r="P23487" s="153"/>
      <c r="Q23487" s="153"/>
      <c r="R23487" s="153"/>
      <c r="S23487" s="152"/>
      <c r="T23487" s="154"/>
    </row>
    <row r="23488" spans="8:20" x14ac:dyDescent="0.25">
      <c r="H23488" s="155"/>
      <c r="I23488" s="152"/>
      <c r="J23488" s="152"/>
      <c r="K23488" s="156"/>
      <c r="L23488" s="156"/>
      <c r="M23488" s="157"/>
      <c r="N23488" s="158"/>
      <c r="O23488" s="153"/>
      <c r="P23488" s="153"/>
      <c r="Q23488" s="153"/>
      <c r="R23488" s="153"/>
      <c r="S23488" s="152"/>
      <c r="T23488" s="154"/>
    </row>
    <row r="23489" spans="8:20" x14ac:dyDescent="0.25">
      <c r="H23489" s="155"/>
      <c r="I23489" s="152"/>
      <c r="J23489" s="152"/>
      <c r="K23489" s="156"/>
      <c r="L23489" s="156"/>
      <c r="M23489" s="157"/>
      <c r="N23489" s="158"/>
      <c r="O23489" s="153"/>
      <c r="P23489" s="153"/>
      <c r="Q23489" s="153"/>
      <c r="R23489" s="153"/>
      <c r="S23489" s="152"/>
      <c r="T23489" s="154"/>
    </row>
    <row r="23490" spans="8:20" x14ac:dyDescent="0.25">
      <c r="H23490" s="155"/>
      <c r="I23490" s="152"/>
      <c r="J23490" s="152"/>
      <c r="K23490" s="156"/>
      <c r="L23490" s="156"/>
      <c r="M23490" s="157"/>
      <c r="N23490" s="158"/>
      <c r="O23490" s="153"/>
      <c r="P23490" s="153"/>
      <c r="Q23490" s="153"/>
      <c r="R23490" s="153"/>
      <c r="S23490" s="152"/>
      <c r="T23490" s="154"/>
    </row>
    <row r="23491" spans="8:20" x14ac:dyDescent="0.25">
      <c r="H23491" s="155"/>
      <c r="I23491" s="152"/>
      <c r="J23491" s="152"/>
      <c r="K23491" s="156"/>
      <c r="L23491" s="156"/>
      <c r="M23491" s="157"/>
      <c r="N23491" s="158"/>
      <c r="O23491" s="153"/>
      <c r="P23491" s="153"/>
      <c r="Q23491" s="153"/>
      <c r="R23491" s="153"/>
      <c r="S23491" s="152"/>
      <c r="T23491" s="154"/>
    </row>
    <row r="23492" spans="8:20" x14ac:dyDescent="0.25">
      <c r="H23492" s="155"/>
      <c r="I23492" s="152"/>
      <c r="J23492" s="152"/>
      <c r="K23492" s="156"/>
      <c r="L23492" s="156"/>
      <c r="M23492" s="157"/>
      <c r="N23492" s="158"/>
      <c r="O23492" s="153"/>
      <c r="P23492" s="153"/>
      <c r="Q23492" s="153"/>
      <c r="R23492" s="153"/>
      <c r="S23492" s="152"/>
      <c r="T23492" s="154"/>
    </row>
    <row r="23493" spans="8:20" x14ac:dyDescent="0.25">
      <c r="H23493" s="155"/>
      <c r="I23493" s="152"/>
      <c r="J23493" s="152"/>
      <c r="K23493" s="156"/>
      <c r="L23493" s="156"/>
      <c r="M23493" s="157"/>
      <c r="N23493" s="158"/>
      <c r="O23493" s="153"/>
      <c r="P23493" s="153"/>
      <c r="Q23493" s="153"/>
      <c r="R23493" s="153"/>
      <c r="S23493" s="152"/>
      <c r="T23493" s="154"/>
    </row>
    <row r="23494" spans="8:20" x14ac:dyDescent="0.25">
      <c r="H23494" s="155"/>
      <c r="I23494" s="152"/>
      <c r="J23494" s="152"/>
      <c r="K23494" s="156"/>
      <c r="L23494" s="156"/>
      <c r="M23494" s="157"/>
      <c r="N23494" s="158"/>
      <c r="O23494" s="153"/>
      <c r="P23494" s="153"/>
      <c r="Q23494" s="153"/>
      <c r="R23494" s="153"/>
      <c r="S23494" s="152"/>
      <c r="T23494" s="154"/>
    </row>
    <row r="23495" spans="8:20" x14ac:dyDescent="0.25">
      <c r="H23495" s="155"/>
      <c r="I23495" s="152"/>
      <c r="J23495" s="152"/>
      <c r="K23495" s="156"/>
      <c r="L23495" s="156"/>
      <c r="M23495" s="157"/>
      <c r="N23495" s="158"/>
      <c r="O23495" s="153"/>
      <c r="P23495" s="153"/>
      <c r="Q23495" s="153"/>
      <c r="R23495" s="153"/>
      <c r="S23495" s="152"/>
      <c r="T23495" s="154"/>
    </row>
    <row r="23496" spans="8:20" x14ac:dyDescent="0.25">
      <c r="H23496" s="155"/>
      <c r="I23496" s="152"/>
      <c r="J23496" s="152"/>
      <c r="K23496" s="156"/>
      <c r="L23496" s="156"/>
      <c r="M23496" s="157"/>
      <c r="N23496" s="158"/>
      <c r="O23496" s="153"/>
      <c r="P23496" s="153"/>
      <c r="Q23496" s="153"/>
      <c r="R23496" s="153"/>
      <c r="S23496" s="152"/>
      <c r="T23496" s="154"/>
    </row>
    <row r="23497" spans="8:20" x14ac:dyDescent="0.25">
      <c r="H23497" s="155"/>
      <c r="I23497" s="152"/>
      <c r="J23497" s="152"/>
      <c r="K23497" s="156"/>
      <c r="L23497" s="156"/>
      <c r="M23497" s="157"/>
      <c r="N23497" s="158"/>
      <c r="O23497" s="153"/>
      <c r="P23497" s="153"/>
      <c r="Q23497" s="153"/>
      <c r="R23497" s="153"/>
      <c r="S23497" s="152"/>
      <c r="T23497" s="154"/>
    </row>
    <row r="23498" spans="8:20" x14ac:dyDescent="0.25">
      <c r="H23498" s="155"/>
      <c r="I23498" s="152"/>
      <c r="J23498" s="152"/>
      <c r="K23498" s="156"/>
      <c r="L23498" s="156"/>
      <c r="M23498" s="157"/>
      <c r="N23498" s="158"/>
      <c r="O23498" s="153"/>
      <c r="P23498" s="153"/>
      <c r="Q23498" s="153"/>
      <c r="R23498" s="153"/>
      <c r="S23498" s="152"/>
      <c r="T23498" s="154"/>
    </row>
    <row r="23499" spans="8:20" x14ac:dyDescent="0.25">
      <c r="H23499" s="155"/>
      <c r="I23499" s="152"/>
      <c r="J23499" s="152"/>
      <c r="K23499" s="156"/>
      <c r="L23499" s="156"/>
      <c r="M23499" s="157"/>
      <c r="N23499" s="158"/>
      <c r="O23499" s="153"/>
      <c r="P23499" s="153"/>
      <c r="Q23499" s="153"/>
      <c r="R23499" s="153"/>
      <c r="S23499" s="152"/>
      <c r="T23499" s="154"/>
    </row>
    <row r="23500" spans="8:20" x14ac:dyDescent="0.25">
      <c r="H23500" s="155"/>
      <c r="I23500" s="152"/>
      <c r="J23500" s="152"/>
      <c r="K23500" s="156"/>
      <c r="L23500" s="156"/>
      <c r="M23500" s="157"/>
      <c r="N23500" s="158"/>
      <c r="O23500" s="153"/>
      <c r="P23500" s="153"/>
      <c r="Q23500" s="153"/>
      <c r="R23500" s="153"/>
      <c r="S23500" s="152"/>
      <c r="T23500" s="154"/>
    </row>
    <row r="23501" spans="8:20" x14ac:dyDescent="0.25">
      <c r="H23501" s="155"/>
      <c r="I23501" s="152"/>
      <c r="J23501" s="152"/>
      <c r="K23501" s="156"/>
      <c r="L23501" s="156"/>
      <c r="M23501" s="157"/>
      <c r="N23501" s="158"/>
      <c r="O23501" s="153"/>
      <c r="P23501" s="153"/>
      <c r="Q23501" s="153"/>
      <c r="R23501" s="153"/>
      <c r="S23501" s="152"/>
      <c r="T23501" s="154"/>
    </row>
    <row r="23502" spans="8:20" x14ac:dyDescent="0.25">
      <c r="H23502" s="155"/>
      <c r="I23502" s="152"/>
      <c r="J23502" s="152"/>
      <c r="K23502" s="156"/>
      <c r="L23502" s="156"/>
      <c r="M23502" s="157"/>
      <c r="N23502" s="158"/>
      <c r="O23502" s="153"/>
      <c r="P23502" s="153"/>
      <c r="Q23502" s="153"/>
      <c r="R23502" s="153"/>
      <c r="S23502" s="152"/>
      <c r="T23502" s="154"/>
    </row>
    <row r="23503" spans="8:20" x14ac:dyDescent="0.25">
      <c r="H23503" s="155"/>
      <c r="I23503" s="152"/>
      <c r="J23503" s="152"/>
      <c r="K23503" s="156"/>
      <c r="L23503" s="156"/>
      <c r="M23503" s="157"/>
      <c r="N23503" s="158"/>
      <c r="O23503" s="153"/>
      <c r="P23503" s="153"/>
      <c r="Q23503" s="153"/>
      <c r="R23503" s="153"/>
      <c r="S23503" s="152"/>
      <c r="T23503" s="154"/>
    </row>
    <row r="23504" spans="8:20" x14ac:dyDescent="0.25">
      <c r="H23504" s="155"/>
      <c r="I23504" s="152"/>
      <c r="J23504" s="152"/>
      <c r="K23504" s="156"/>
      <c r="L23504" s="156"/>
      <c r="M23504" s="157"/>
      <c r="N23504" s="158"/>
      <c r="O23504" s="153"/>
      <c r="P23504" s="153"/>
      <c r="Q23504" s="153"/>
      <c r="R23504" s="153"/>
      <c r="S23504" s="152"/>
      <c r="T23504" s="154"/>
    </row>
    <row r="23505" spans="8:20" x14ac:dyDescent="0.25">
      <c r="H23505" s="155"/>
      <c r="I23505" s="152"/>
      <c r="J23505" s="152"/>
      <c r="K23505" s="156"/>
      <c r="L23505" s="156"/>
      <c r="M23505" s="157"/>
      <c r="N23505" s="158"/>
      <c r="O23505" s="153"/>
      <c r="P23505" s="153"/>
      <c r="Q23505" s="153"/>
      <c r="R23505" s="153"/>
      <c r="S23505" s="152"/>
      <c r="T23505" s="154"/>
    </row>
    <row r="23506" spans="8:20" x14ac:dyDescent="0.25">
      <c r="H23506" s="155"/>
      <c r="I23506" s="152"/>
      <c r="J23506" s="152"/>
      <c r="K23506" s="156"/>
      <c r="L23506" s="156"/>
      <c r="M23506" s="157"/>
      <c r="N23506" s="158"/>
      <c r="O23506" s="153"/>
      <c r="P23506" s="153"/>
      <c r="Q23506" s="153"/>
      <c r="R23506" s="153"/>
      <c r="S23506" s="152"/>
      <c r="T23506" s="154"/>
    </row>
    <row r="23507" spans="8:20" x14ac:dyDescent="0.25">
      <c r="H23507" s="155"/>
      <c r="I23507" s="152"/>
      <c r="J23507" s="152"/>
      <c r="K23507" s="156"/>
      <c r="L23507" s="156"/>
      <c r="M23507" s="157"/>
      <c r="N23507" s="158"/>
      <c r="O23507" s="153"/>
      <c r="P23507" s="153"/>
      <c r="Q23507" s="153"/>
      <c r="R23507" s="153"/>
      <c r="S23507" s="152"/>
      <c r="T23507" s="154"/>
    </row>
    <row r="23508" spans="8:20" x14ac:dyDescent="0.25">
      <c r="H23508" s="155"/>
      <c r="I23508" s="152"/>
      <c r="J23508" s="152"/>
      <c r="K23508" s="156"/>
      <c r="L23508" s="156"/>
      <c r="M23508" s="157"/>
      <c r="N23508" s="158"/>
      <c r="O23508" s="153"/>
      <c r="P23508" s="153"/>
      <c r="Q23508" s="153"/>
      <c r="R23508" s="153"/>
      <c r="S23508" s="152"/>
      <c r="T23508" s="154"/>
    </row>
    <row r="23509" spans="8:20" x14ac:dyDescent="0.25">
      <c r="H23509" s="155"/>
      <c r="I23509" s="152"/>
      <c r="J23509" s="152"/>
      <c r="K23509" s="156"/>
      <c r="L23509" s="156"/>
      <c r="M23509" s="157"/>
      <c r="N23509" s="158"/>
      <c r="O23509" s="153"/>
      <c r="P23509" s="153"/>
      <c r="Q23509" s="153"/>
      <c r="R23509" s="153"/>
      <c r="S23509" s="152"/>
      <c r="T23509" s="154"/>
    </row>
    <row r="23510" spans="8:20" x14ac:dyDescent="0.25">
      <c r="H23510" s="155"/>
      <c r="I23510" s="152"/>
      <c r="J23510" s="152"/>
      <c r="K23510" s="156"/>
      <c r="L23510" s="156"/>
      <c r="M23510" s="157"/>
      <c r="N23510" s="158"/>
      <c r="O23510" s="153"/>
      <c r="P23510" s="153"/>
      <c r="Q23510" s="153"/>
      <c r="R23510" s="153"/>
      <c r="S23510" s="152"/>
      <c r="T23510" s="154"/>
    </row>
    <row r="23511" spans="8:20" x14ac:dyDescent="0.25">
      <c r="H23511" s="155"/>
      <c r="I23511" s="152"/>
      <c r="J23511" s="152"/>
      <c r="K23511" s="156"/>
      <c r="L23511" s="156"/>
      <c r="M23511" s="157"/>
      <c r="N23511" s="158"/>
      <c r="O23511" s="153"/>
      <c r="P23511" s="153"/>
      <c r="Q23511" s="153"/>
      <c r="R23511" s="153"/>
      <c r="S23511" s="152"/>
      <c r="T23511" s="154"/>
    </row>
    <row r="23512" spans="8:20" x14ac:dyDescent="0.25">
      <c r="H23512" s="155"/>
      <c r="I23512" s="152"/>
      <c r="J23512" s="152"/>
      <c r="K23512" s="156"/>
      <c r="L23512" s="156"/>
      <c r="M23512" s="157"/>
      <c r="N23512" s="158"/>
      <c r="O23512" s="153"/>
      <c r="P23512" s="153"/>
      <c r="Q23512" s="153"/>
      <c r="R23512" s="153"/>
      <c r="S23512" s="152"/>
      <c r="T23512" s="154"/>
    </row>
    <row r="23513" spans="8:20" x14ac:dyDescent="0.25">
      <c r="H23513" s="155"/>
      <c r="I23513" s="152"/>
      <c r="J23513" s="152"/>
      <c r="K23513" s="156"/>
      <c r="L23513" s="156"/>
      <c r="M23513" s="157"/>
      <c r="N23513" s="158"/>
      <c r="O23513" s="153"/>
      <c r="P23513" s="153"/>
      <c r="Q23513" s="153"/>
      <c r="R23513" s="153"/>
      <c r="S23513" s="152"/>
      <c r="T23513" s="154"/>
    </row>
    <row r="23514" spans="8:20" x14ac:dyDescent="0.25">
      <c r="H23514" s="155"/>
      <c r="I23514" s="152"/>
      <c r="J23514" s="152"/>
      <c r="K23514" s="156"/>
      <c r="L23514" s="156"/>
      <c r="M23514" s="157"/>
      <c r="N23514" s="158"/>
      <c r="O23514" s="153"/>
      <c r="P23514" s="153"/>
      <c r="Q23514" s="153"/>
      <c r="R23514" s="153"/>
      <c r="S23514" s="152"/>
      <c r="T23514" s="154"/>
    </row>
    <row r="23515" spans="8:20" x14ac:dyDescent="0.25">
      <c r="H23515" s="155"/>
      <c r="I23515" s="152"/>
      <c r="J23515" s="152"/>
      <c r="K23515" s="156"/>
      <c r="L23515" s="156"/>
      <c r="M23515" s="157"/>
      <c r="N23515" s="158"/>
      <c r="O23515" s="153"/>
      <c r="P23515" s="153"/>
      <c r="Q23515" s="153"/>
      <c r="R23515" s="153"/>
      <c r="S23515" s="152"/>
      <c r="T23515" s="154"/>
    </row>
    <row r="23516" spans="8:20" x14ac:dyDescent="0.25">
      <c r="H23516" s="155"/>
      <c r="I23516" s="152"/>
      <c r="J23516" s="152"/>
      <c r="K23516" s="156"/>
      <c r="L23516" s="156"/>
      <c r="M23516" s="157"/>
      <c r="N23516" s="158"/>
      <c r="O23516" s="153"/>
      <c r="P23516" s="153"/>
      <c r="Q23516" s="153"/>
      <c r="R23516" s="153"/>
      <c r="S23516" s="152"/>
      <c r="T23516" s="154"/>
    </row>
    <row r="23517" spans="8:20" x14ac:dyDescent="0.25">
      <c r="H23517" s="155"/>
      <c r="I23517" s="152"/>
      <c r="J23517" s="152"/>
      <c r="K23517" s="156"/>
      <c r="L23517" s="156"/>
      <c r="M23517" s="157"/>
      <c r="N23517" s="158"/>
      <c r="O23517" s="153"/>
      <c r="P23517" s="153"/>
      <c r="Q23517" s="153"/>
      <c r="R23517" s="153"/>
      <c r="S23517" s="152"/>
      <c r="T23517" s="154"/>
    </row>
    <row r="23518" spans="8:20" x14ac:dyDescent="0.25">
      <c r="H23518" s="155"/>
      <c r="I23518" s="152"/>
      <c r="J23518" s="152"/>
      <c r="K23518" s="156"/>
      <c r="L23518" s="156"/>
      <c r="M23518" s="157"/>
      <c r="N23518" s="158"/>
      <c r="O23518" s="153"/>
      <c r="P23518" s="153"/>
      <c r="Q23518" s="153"/>
      <c r="R23518" s="153"/>
      <c r="S23518" s="152"/>
      <c r="T23518" s="154"/>
    </row>
    <row r="23519" spans="8:20" x14ac:dyDescent="0.25">
      <c r="H23519" s="155"/>
      <c r="I23519" s="152"/>
      <c r="J23519" s="152"/>
      <c r="K23519" s="156"/>
      <c r="L23519" s="156"/>
      <c r="M23519" s="157"/>
      <c r="N23519" s="158"/>
      <c r="O23519" s="153"/>
      <c r="P23519" s="153"/>
      <c r="Q23519" s="153"/>
      <c r="R23519" s="153"/>
      <c r="S23519" s="152"/>
      <c r="T23519" s="154"/>
    </row>
    <row r="23520" spans="8:20" x14ac:dyDescent="0.25">
      <c r="H23520" s="155"/>
      <c r="I23520" s="152"/>
      <c r="J23520" s="152"/>
      <c r="K23520" s="156"/>
      <c r="L23520" s="156"/>
      <c r="M23520" s="157"/>
      <c r="N23520" s="158"/>
      <c r="O23520" s="153"/>
      <c r="P23520" s="153"/>
      <c r="Q23520" s="153"/>
      <c r="R23520" s="153"/>
      <c r="S23520" s="152"/>
      <c r="T23520" s="154"/>
    </row>
    <row r="23521" spans="8:20" x14ac:dyDescent="0.25">
      <c r="H23521" s="155"/>
      <c r="I23521" s="152"/>
      <c r="J23521" s="152"/>
      <c r="K23521" s="156"/>
      <c r="L23521" s="156"/>
      <c r="M23521" s="157"/>
      <c r="N23521" s="158"/>
      <c r="O23521" s="153"/>
      <c r="P23521" s="153"/>
      <c r="Q23521" s="153"/>
      <c r="R23521" s="153"/>
      <c r="S23521" s="152"/>
      <c r="T23521" s="154"/>
    </row>
    <row r="23522" spans="8:20" x14ac:dyDescent="0.25">
      <c r="H23522" s="155"/>
      <c r="I23522" s="152"/>
      <c r="J23522" s="152"/>
      <c r="K23522" s="156"/>
      <c r="L23522" s="156"/>
      <c r="M23522" s="157"/>
      <c r="N23522" s="158"/>
      <c r="O23522" s="153"/>
      <c r="P23522" s="153"/>
      <c r="Q23522" s="153"/>
      <c r="R23522" s="153"/>
      <c r="S23522" s="152"/>
      <c r="T23522" s="154"/>
    </row>
    <row r="23523" spans="8:20" x14ac:dyDescent="0.25">
      <c r="H23523" s="155"/>
      <c r="I23523" s="152"/>
      <c r="J23523" s="152"/>
      <c r="K23523" s="156"/>
      <c r="L23523" s="156"/>
      <c r="M23523" s="157"/>
      <c r="N23523" s="158"/>
      <c r="O23523" s="153"/>
      <c r="P23523" s="153"/>
      <c r="Q23523" s="153"/>
      <c r="R23523" s="153"/>
      <c r="S23523" s="152"/>
      <c r="T23523" s="154"/>
    </row>
    <row r="23524" spans="8:20" x14ac:dyDescent="0.25">
      <c r="H23524" s="155"/>
      <c r="I23524" s="152"/>
      <c r="J23524" s="152"/>
      <c r="K23524" s="156"/>
      <c r="L23524" s="156"/>
      <c r="M23524" s="157"/>
      <c r="N23524" s="158"/>
      <c r="O23524" s="153"/>
      <c r="P23524" s="153"/>
      <c r="Q23524" s="153"/>
      <c r="R23524" s="153"/>
      <c r="S23524" s="152"/>
      <c r="T23524" s="154"/>
    </row>
    <row r="23525" spans="8:20" x14ac:dyDescent="0.25">
      <c r="H23525" s="155"/>
      <c r="I23525" s="152"/>
      <c r="J23525" s="152"/>
      <c r="K23525" s="156"/>
      <c r="L23525" s="156"/>
      <c r="M23525" s="157"/>
      <c r="N23525" s="158"/>
      <c r="O23525" s="153"/>
      <c r="P23525" s="153"/>
      <c r="Q23525" s="153"/>
      <c r="R23525" s="153"/>
      <c r="S23525" s="152"/>
      <c r="T23525" s="154"/>
    </row>
    <row r="23526" spans="8:20" x14ac:dyDescent="0.25">
      <c r="H23526" s="155"/>
      <c r="I23526" s="152"/>
      <c r="J23526" s="152"/>
      <c r="K23526" s="156"/>
      <c r="L23526" s="156"/>
      <c r="M23526" s="157"/>
      <c r="N23526" s="158"/>
      <c r="O23526" s="153"/>
      <c r="P23526" s="153"/>
      <c r="Q23526" s="153"/>
      <c r="R23526" s="153"/>
      <c r="S23526" s="152"/>
      <c r="T23526" s="154"/>
    </row>
    <row r="23527" spans="8:20" x14ac:dyDescent="0.25">
      <c r="H23527" s="155"/>
      <c r="I23527" s="152"/>
      <c r="J23527" s="152"/>
      <c r="K23527" s="156"/>
      <c r="L23527" s="156"/>
      <c r="M23527" s="157"/>
      <c r="N23527" s="158"/>
      <c r="O23527" s="153"/>
      <c r="P23527" s="153"/>
      <c r="Q23527" s="153"/>
      <c r="R23527" s="153"/>
      <c r="S23527" s="152"/>
      <c r="T23527" s="154"/>
    </row>
    <row r="23528" spans="8:20" x14ac:dyDescent="0.25">
      <c r="H23528" s="155"/>
      <c r="I23528" s="152"/>
      <c r="J23528" s="152"/>
      <c r="K23528" s="156"/>
      <c r="L23528" s="156"/>
      <c r="M23528" s="157"/>
      <c r="N23528" s="158"/>
      <c r="O23528" s="153"/>
      <c r="P23528" s="153"/>
      <c r="Q23528" s="153"/>
      <c r="R23528" s="153"/>
      <c r="S23528" s="152"/>
      <c r="T23528" s="154"/>
    </row>
    <row r="23529" spans="8:20" x14ac:dyDescent="0.25">
      <c r="H23529" s="155"/>
      <c r="I23529" s="152"/>
      <c r="J23529" s="152"/>
      <c r="K23529" s="156"/>
      <c r="L23529" s="156"/>
      <c r="M23529" s="157"/>
      <c r="N23529" s="158"/>
      <c r="O23529" s="153"/>
      <c r="P23529" s="153"/>
      <c r="Q23529" s="153"/>
      <c r="R23529" s="153"/>
      <c r="S23529" s="152"/>
      <c r="T23529" s="154"/>
    </row>
    <row r="23530" spans="8:20" x14ac:dyDescent="0.25">
      <c r="H23530" s="155"/>
      <c r="I23530" s="152"/>
      <c r="J23530" s="152"/>
      <c r="K23530" s="156"/>
      <c r="L23530" s="156"/>
      <c r="M23530" s="157"/>
      <c r="N23530" s="158"/>
      <c r="O23530" s="153"/>
      <c r="P23530" s="153"/>
      <c r="Q23530" s="153"/>
      <c r="R23530" s="153"/>
      <c r="S23530" s="152"/>
      <c r="T23530" s="154"/>
    </row>
    <row r="23531" spans="8:20" x14ac:dyDescent="0.25">
      <c r="H23531" s="155"/>
      <c r="I23531" s="152"/>
      <c r="J23531" s="152"/>
      <c r="K23531" s="156"/>
      <c r="L23531" s="156"/>
      <c r="M23531" s="157"/>
      <c r="N23531" s="158"/>
      <c r="O23531" s="153"/>
      <c r="P23531" s="153"/>
      <c r="Q23531" s="153"/>
      <c r="R23531" s="153"/>
      <c r="S23531" s="152"/>
      <c r="T23531" s="154"/>
    </row>
    <row r="23532" spans="8:20" x14ac:dyDescent="0.25">
      <c r="H23532" s="155"/>
      <c r="I23532" s="152"/>
      <c r="J23532" s="152"/>
      <c r="K23532" s="156"/>
      <c r="L23532" s="156"/>
      <c r="M23532" s="157"/>
      <c r="N23532" s="158"/>
      <c r="O23532" s="153"/>
      <c r="P23532" s="153"/>
      <c r="Q23532" s="153"/>
      <c r="R23532" s="153"/>
      <c r="S23532" s="152"/>
      <c r="T23532" s="154"/>
    </row>
    <row r="23533" spans="8:20" x14ac:dyDescent="0.25">
      <c r="H23533" s="155"/>
      <c r="I23533" s="152"/>
      <c r="J23533" s="152"/>
      <c r="K23533" s="156"/>
      <c r="L23533" s="156"/>
      <c r="M23533" s="157"/>
      <c r="N23533" s="158"/>
      <c r="O23533" s="153"/>
      <c r="P23533" s="153"/>
      <c r="Q23533" s="153"/>
      <c r="R23533" s="153"/>
      <c r="S23533" s="152"/>
      <c r="T23533" s="154"/>
    </row>
    <row r="23534" spans="8:20" x14ac:dyDescent="0.25">
      <c r="H23534" s="155"/>
      <c r="I23534" s="152"/>
      <c r="J23534" s="152"/>
      <c r="K23534" s="156"/>
      <c r="L23534" s="156"/>
      <c r="M23534" s="157"/>
      <c r="N23534" s="158"/>
      <c r="O23534" s="153"/>
      <c r="P23534" s="153"/>
      <c r="Q23534" s="153"/>
      <c r="R23534" s="153"/>
      <c r="S23534" s="152"/>
      <c r="T23534" s="154"/>
    </row>
    <row r="23535" spans="8:20" x14ac:dyDescent="0.25">
      <c r="H23535" s="155"/>
      <c r="I23535" s="152"/>
      <c r="J23535" s="152"/>
      <c r="K23535" s="156"/>
      <c r="L23535" s="156"/>
      <c r="M23535" s="157"/>
      <c r="N23535" s="158"/>
      <c r="O23535" s="153"/>
      <c r="P23535" s="153"/>
      <c r="Q23535" s="153"/>
      <c r="R23535" s="153"/>
      <c r="S23535" s="152"/>
      <c r="T23535" s="154"/>
    </row>
    <row r="23536" spans="8:20" x14ac:dyDescent="0.25">
      <c r="H23536" s="155"/>
      <c r="I23536" s="152"/>
      <c r="J23536" s="152"/>
      <c r="K23536" s="156"/>
      <c r="L23536" s="156"/>
      <c r="M23536" s="157"/>
      <c r="N23536" s="158"/>
      <c r="O23536" s="153"/>
      <c r="P23536" s="153"/>
      <c r="Q23536" s="153"/>
      <c r="R23536" s="153"/>
      <c r="S23536" s="152"/>
      <c r="T23536" s="154"/>
    </row>
    <row r="23537" spans="8:20" x14ac:dyDescent="0.25">
      <c r="H23537" s="155"/>
      <c r="I23537" s="152"/>
      <c r="J23537" s="152"/>
      <c r="K23537" s="156"/>
      <c r="L23537" s="156"/>
      <c r="M23537" s="157"/>
      <c r="N23537" s="158"/>
      <c r="O23537" s="153"/>
      <c r="P23537" s="153"/>
      <c r="Q23537" s="153"/>
      <c r="R23537" s="153"/>
      <c r="S23537" s="152"/>
      <c r="T23537" s="154"/>
    </row>
    <row r="23538" spans="8:20" x14ac:dyDescent="0.25">
      <c r="H23538" s="155"/>
      <c r="I23538" s="152"/>
      <c r="J23538" s="152"/>
      <c r="K23538" s="156"/>
      <c r="L23538" s="156"/>
      <c r="M23538" s="157"/>
      <c r="N23538" s="158"/>
      <c r="O23538" s="153"/>
      <c r="P23538" s="153"/>
      <c r="Q23538" s="153"/>
      <c r="R23538" s="153"/>
      <c r="S23538" s="152"/>
      <c r="T23538" s="154"/>
    </row>
    <row r="23539" spans="8:20" x14ac:dyDescent="0.25">
      <c r="H23539" s="155"/>
      <c r="I23539" s="152"/>
      <c r="J23539" s="152"/>
      <c r="K23539" s="156"/>
      <c r="L23539" s="156"/>
      <c r="M23539" s="157"/>
      <c r="N23539" s="158"/>
      <c r="O23539" s="153"/>
      <c r="P23539" s="153"/>
      <c r="Q23539" s="153"/>
      <c r="R23539" s="153"/>
      <c r="S23539" s="152"/>
      <c r="T23539" s="154"/>
    </row>
    <row r="23540" spans="8:20" x14ac:dyDescent="0.25">
      <c r="H23540" s="155"/>
      <c r="I23540" s="152"/>
      <c r="J23540" s="152"/>
      <c r="K23540" s="156"/>
      <c r="L23540" s="156"/>
      <c r="M23540" s="157"/>
      <c r="N23540" s="158"/>
      <c r="O23540" s="153"/>
      <c r="P23540" s="153"/>
      <c r="Q23540" s="153"/>
      <c r="R23540" s="153"/>
      <c r="S23540" s="152"/>
      <c r="T23540" s="154"/>
    </row>
    <row r="23541" spans="8:20" x14ac:dyDescent="0.25">
      <c r="H23541" s="155"/>
      <c r="I23541" s="152"/>
      <c r="J23541" s="152"/>
      <c r="K23541" s="156"/>
      <c r="L23541" s="156"/>
      <c r="M23541" s="157"/>
      <c r="N23541" s="158"/>
      <c r="O23541" s="153"/>
      <c r="P23541" s="153"/>
      <c r="Q23541" s="153"/>
      <c r="R23541" s="153"/>
      <c r="S23541" s="152"/>
      <c r="T23541" s="154"/>
    </row>
    <row r="23542" spans="8:20" x14ac:dyDescent="0.25">
      <c r="H23542" s="155"/>
      <c r="I23542" s="152"/>
      <c r="J23542" s="152"/>
      <c r="K23542" s="156"/>
      <c r="L23542" s="156"/>
      <c r="M23542" s="157"/>
      <c r="N23542" s="158"/>
      <c r="O23542" s="153"/>
      <c r="P23542" s="153"/>
      <c r="Q23542" s="153"/>
      <c r="R23542" s="153"/>
      <c r="S23542" s="152"/>
      <c r="T23542" s="154"/>
    </row>
    <row r="23543" spans="8:20" x14ac:dyDescent="0.25">
      <c r="H23543" s="155"/>
      <c r="I23543" s="152"/>
      <c r="J23543" s="152"/>
      <c r="K23543" s="156"/>
      <c r="L23543" s="156"/>
      <c r="M23543" s="157"/>
      <c r="N23543" s="158"/>
      <c r="O23543" s="153"/>
      <c r="P23543" s="153"/>
      <c r="Q23543" s="153"/>
      <c r="R23543" s="153"/>
      <c r="S23543" s="152"/>
      <c r="T23543" s="154"/>
    </row>
    <row r="23544" spans="8:20" x14ac:dyDescent="0.25">
      <c r="H23544" s="155"/>
      <c r="I23544" s="152"/>
      <c r="J23544" s="152"/>
      <c r="K23544" s="156"/>
      <c r="L23544" s="156"/>
      <c r="M23544" s="157"/>
      <c r="N23544" s="158"/>
      <c r="O23544" s="153"/>
      <c r="P23544" s="153"/>
      <c r="Q23544" s="153"/>
      <c r="R23544" s="153"/>
      <c r="S23544" s="152"/>
      <c r="T23544" s="154"/>
    </row>
    <row r="23545" spans="8:20" x14ac:dyDescent="0.25">
      <c r="H23545" s="155"/>
      <c r="I23545" s="152"/>
      <c r="J23545" s="152"/>
      <c r="K23545" s="156"/>
      <c r="L23545" s="156"/>
      <c r="M23545" s="157"/>
      <c r="N23545" s="158"/>
      <c r="O23545" s="153"/>
      <c r="P23545" s="153"/>
      <c r="Q23545" s="153"/>
      <c r="R23545" s="153"/>
      <c r="S23545" s="152"/>
      <c r="T23545" s="154"/>
    </row>
    <row r="23546" spans="8:20" x14ac:dyDescent="0.25">
      <c r="H23546" s="155"/>
      <c r="I23546" s="152"/>
      <c r="J23546" s="152"/>
      <c r="K23546" s="156"/>
      <c r="L23546" s="156"/>
      <c r="M23546" s="157"/>
      <c r="N23546" s="158"/>
      <c r="O23546" s="153"/>
      <c r="P23546" s="153"/>
      <c r="Q23546" s="153"/>
      <c r="R23546" s="153"/>
      <c r="S23546" s="152"/>
      <c r="T23546" s="154"/>
    </row>
    <row r="23547" spans="8:20" x14ac:dyDescent="0.25">
      <c r="H23547" s="155"/>
      <c r="I23547" s="152"/>
      <c r="J23547" s="152"/>
      <c r="K23547" s="156"/>
      <c r="L23547" s="156"/>
      <c r="M23547" s="157"/>
      <c r="N23547" s="158"/>
      <c r="O23547" s="153"/>
      <c r="P23547" s="153"/>
      <c r="Q23547" s="153"/>
      <c r="R23547" s="153"/>
      <c r="S23547" s="152"/>
      <c r="T23547" s="154"/>
    </row>
    <row r="23548" spans="8:20" x14ac:dyDescent="0.25">
      <c r="H23548" s="155"/>
      <c r="I23548" s="152"/>
      <c r="J23548" s="152"/>
      <c r="K23548" s="156"/>
      <c r="L23548" s="156"/>
      <c r="M23548" s="157"/>
      <c r="N23548" s="158"/>
      <c r="O23548" s="153"/>
      <c r="P23548" s="153"/>
      <c r="Q23548" s="153"/>
      <c r="R23548" s="153"/>
      <c r="S23548" s="152"/>
      <c r="T23548" s="154"/>
    </row>
    <row r="23549" spans="8:20" x14ac:dyDescent="0.25">
      <c r="H23549" s="155"/>
      <c r="I23549" s="152"/>
      <c r="J23549" s="152"/>
      <c r="K23549" s="156"/>
      <c r="L23549" s="156"/>
      <c r="M23549" s="157"/>
      <c r="N23549" s="158"/>
      <c r="O23549" s="153"/>
      <c r="P23549" s="153"/>
      <c r="Q23549" s="153"/>
      <c r="R23549" s="153"/>
      <c r="S23549" s="152"/>
      <c r="T23549" s="154"/>
    </row>
    <row r="23550" spans="8:20" x14ac:dyDescent="0.25">
      <c r="H23550" s="155"/>
      <c r="I23550" s="152"/>
      <c r="J23550" s="152"/>
      <c r="K23550" s="156"/>
      <c r="L23550" s="156"/>
      <c r="M23550" s="157"/>
      <c r="N23550" s="158"/>
      <c r="O23550" s="153"/>
      <c r="P23550" s="153"/>
      <c r="Q23550" s="153"/>
      <c r="R23550" s="153"/>
      <c r="S23550" s="152"/>
      <c r="T23550" s="154"/>
    </row>
    <row r="23551" spans="8:20" x14ac:dyDescent="0.25">
      <c r="H23551" s="155"/>
      <c r="I23551" s="152"/>
      <c r="J23551" s="152"/>
      <c r="K23551" s="156"/>
      <c r="L23551" s="156"/>
      <c r="M23551" s="157"/>
      <c r="N23551" s="158"/>
      <c r="O23551" s="153"/>
      <c r="P23551" s="153"/>
      <c r="Q23551" s="153"/>
      <c r="R23551" s="153"/>
      <c r="S23551" s="152"/>
      <c r="T23551" s="154"/>
    </row>
    <row r="23552" spans="8:20" x14ac:dyDescent="0.25">
      <c r="H23552" s="155"/>
      <c r="I23552" s="152"/>
      <c r="J23552" s="152"/>
      <c r="K23552" s="156"/>
      <c r="L23552" s="156"/>
      <c r="M23552" s="157"/>
      <c r="N23552" s="158"/>
      <c r="O23552" s="153"/>
      <c r="P23552" s="153"/>
      <c r="Q23552" s="153"/>
      <c r="R23552" s="153"/>
      <c r="S23552" s="152"/>
      <c r="T23552" s="154"/>
    </row>
    <row r="23553" spans="8:20" x14ac:dyDescent="0.25">
      <c r="H23553" s="155"/>
      <c r="I23553" s="152"/>
      <c r="J23553" s="152"/>
      <c r="K23553" s="156"/>
      <c r="L23553" s="156"/>
      <c r="M23553" s="157"/>
      <c r="N23553" s="158"/>
      <c r="O23553" s="153"/>
      <c r="P23553" s="153"/>
      <c r="Q23553" s="153"/>
      <c r="R23553" s="153"/>
      <c r="S23553" s="152"/>
      <c r="T23553" s="154"/>
    </row>
    <row r="23554" spans="8:20" x14ac:dyDescent="0.25">
      <c r="H23554" s="155"/>
      <c r="I23554" s="152"/>
      <c r="J23554" s="152"/>
      <c r="K23554" s="156"/>
      <c r="L23554" s="156"/>
      <c r="M23554" s="157"/>
      <c r="N23554" s="158"/>
      <c r="O23554" s="153"/>
      <c r="P23554" s="153"/>
      <c r="Q23554" s="153"/>
      <c r="R23554" s="153"/>
      <c r="S23554" s="152"/>
      <c r="T23554" s="154"/>
    </row>
    <row r="23555" spans="8:20" x14ac:dyDescent="0.25">
      <c r="H23555" s="155"/>
      <c r="I23555" s="152"/>
      <c r="J23555" s="152"/>
      <c r="K23555" s="156"/>
      <c r="L23555" s="156"/>
      <c r="M23555" s="157"/>
      <c r="N23555" s="158"/>
      <c r="O23555" s="153"/>
      <c r="P23555" s="153"/>
      <c r="Q23555" s="153"/>
      <c r="R23555" s="153"/>
      <c r="S23555" s="152"/>
      <c r="T23555" s="154"/>
    </row>
    <row r="23556" spans="8:20" x14ac:dyDescent="0.25">
      <c r="H23556" s="155"/>
      <c r="I23556" s="152"/>
      <c r="J23556" s="152"/>
      <c r="K23556" s="156"/>
      <c r="L23556" s="156"/>
      <c r="M23556" s="157"/>
      <c r="N23556" s="158"/>
      <c r="O23556" s="153"/>
      <c r="P23556" s="153"/>
      <c r="Q23556" s="153"/>
      <c r="R23556" s="153"/>
      <c r="S23556" s="152"/>
      <c r="T23556" s="154"/>
    </row>
    <row r="23557" spans="8:20" x14ac:dyDescent="0.25">
      <c r="H23557" s="155"/>
      <c r="I23557" s="152"/>
      <c r="J23557" s="152"/>
      <c r="K23557" s="156"/>
      <c r="L23557" s="156"/>
      <c r="M23557" s="157"/>
      <c r="N23557" s="158"/>
      <c r="O23557" s="153"/>
      <c r="P23557" s="153"/>
      <c r="Q23557" s="153"/>
      <c r="R23557" s="153"/>
      <c r="S23557" s="152"/>
      <c r="T23557" s="154"/>
    </row>
    <row r="23558" spans="8:20" x14ac:dyDescent="0.25">
      <c r="H23558" s="155"/>
      <c r="I23558" s="152"/>
      <c r="J23558" s="152"/>
      <c r="K23558" s="156"/>
      <c r="L23558" s="156"/>
      <c r="M23558" s="157"/>
      <c r="N23558" s="158"/>
      <c r="O23558" s="153"/>
      <c r="P23558" s="153"/>
      <c r="Q23558" s="153"/>
      <c r="R23558" s="153"/>
      <c r="S23558" s="152"/>
      <c r="T23558" s="154"/>
    </row>
    <row r="23559" spans="8:20" x14ac:dyDescent="0.25">
      <c r="H23559" s="155"/>
      <c r="I23559" s="152"/>
      <c r="J23559" s="152"/>
      <c r="K23559" s="156"/>
      <c r="L23559" s="156"/>
      <c r="M23559" s="157"/>
      <c r="N23559" s="158"/>
      <c r="O23559" s="153"/>
      <c r="P23559" s="153"/>
      <c r="Q23559" s="153"/>
      <c r="R23559" s="153"/>
      <c r="S23559" s="152"/>
      <c r="T23559" s="154"/>
    </row>
    <row r="23560" spans="8:20" x14ac:dyDescent="0.25">
      <c r="H23560" s="155"/>
      <c r="I23560" s="152"/>
      <c r="J23560" s="152"/>
      <c r="K23560" s="156"/>
      <c r="L23560" s="156"/>
      <c r="M23560" s="157"/>
      <c r="N23560" s="158"/>
      <c r="O23560" s="153"/>
      <c r="P23560" s="153"/>
      <c r="Q23560" s="153"/>
      <c r="R23560" s="153"/>
      <c r="S23560" s="152"/>
      <c r="T23560" s="154"/>
    </row>
    <row r="23561" spans="8:20" x14ac:dyDescent="0.25">
      <c r="H23561" s="155"/>
      <c r="I23561" s="152"/>
      <c r="J23561" s="152"/>
      <c r="K23561" s="156"/>
      <c r="L23561" s="156"/>
      <c r="M23561" s="157"/>
      <c r="N23561" s="158"/>
      <c r="O23561" s="153"/>
      <c r="P23561" s="153"/>
      <c r="Q23561" s="153"/>
      <c r="R23561" s="153"/>
      <c r="S23561" s="152"/>
      <c r="T23561" s="154"/>
    </row>
    <row r="23562" spans="8:20" x14ac:dyDescent="0.25">
      <c r="H23562" s="155"/>
      <c r="I23562" s="152"/>
      <c r="J23562" s="152"/>
      <c r="K23562" s="156"/>
      <c r="L23562" s="156"/>
      <c r="M23562" s="157"/>
      <c r="N23562" s="158"/>
      <c r="O23562" s="153"/>
      <c r="P23562" s="153"/>
      <c r="Q23562" s="153"/>
      <c r="R23562" s="153"/>
      <c r="S23562" s="152"/>
      <c r="T23562" s="154"/>
    </row>
    <row r="23563" spans="8:20" x14ac:dyDescent="0.25">
      <c r="H23563" s="155"/>
      <c r="I23563" s="152"/>
      <c r="J23563" s="152"/>
      <c r="K23563" s="156"/>
      <c r="L23563" s="156"/>
      <c r="M23563" s="157"/>
      <c r="N23563" s="158"/>
      <c r="O23563" s="153"/>
      <c r="P23563" s="153"/>
      <c r="Q23563" s="153"/>
      <c r="R23563" s="153"/>
      <c r="S23563" s="152"/>
      <c r="T23563" s="154"/>
    </row>
    <row r="23564" spans="8:20" x14ac:dyDescent="0.25">
      <c r="H23564" s="155"/>
      <c r="I23564" s="152"/>
      <c r="J23564" s="152"/>
      <c r="K23564" s="156"/>
      <c r="L23564" s="156"/>
      <c r="M23564" s="157"/>
      <c r="N23564" s="158"/>
      <c r="O23564" s="153"/>
      <c r="P23564" s="153"/>
      <c r="Q23564" s="153"/>
      <c r="R23564" s="153"/>
      <c r="S23564" s="152"/>
      <c r="T23564" s="154"/>
    </row>
    <row r="23565" spans="8:20" x14ac:dyDescent="0.25">
      <c r="H23565" s="155"/>
      <c r="I23565" s="152"/>
      <c r="J23565" s="152"/>
      <c r="K23565" s="156"/>
      <c r="L23565" s="156"/>
      <c r="M23565" s="157"/>
      <c r="N23565" s="158"/>
      <c r="O23565" s="153"/>
      <c r="P23565" s="153"/>
      <c r="Q23565" s="153"/>
      <c r="R23565" s="153"/>
      <c r="S23565" s="152"/>
      <c r="T23565" s="154"/>
    </row>
    <row r="23566" spans="8:20" x14ac:dyDescent="0.25">
      <c r="H23566" s="155"/>
      <c r="I23566" s="152"/>
      <c r="J23566" s="152"/>
      <c r="K23566" s="156"/>
      <c r="L23566" s="156"/>
      <c r="M23566" s="157"/>
      <c r="N23566" s="158"/>
      <c r="O23566" s="153"/>
      <c r="P23566" s="153"/>
      <c r="Q23566" s="153"/>
      <c r="R23566" s="153"/>
      <c r="S23566" s="152"/>
      <c r="T23566" s="154"/>
    </row>
    <row r="23567" spans="8:20" x14ac:dyDescent="0.25">
      <c r="H23567" s="155"/>
      <c r="I23567" s="152"/>
      <c r="J23567" s="152"/>
      <c r="K23567" s="156"/>
      <c r="L23567" s="156"/>
      <c r="M23567" s="157"/>
      <c r="N23567" s="158"/>
      <c r="O23567" s="153"/>
      <c r="P23567" s="153"/>
      <c r="Q23567" s="153"/>
      <c r="R23567" s="153"/>
      <c r="S23567" s="152"/>
      <c r="T23567" s="154"/>
    </row>
    <row r="23568" spans="8:20" x14ac:dyDescent="0.25">
      <c r="H23568" s="155"/>
      <c r="I23568" s="152"/>
      <c r="J23568" s="152"/>
      <c r="K23568" s="156"/>
      <c r="L23568" s="156"/>
      <c r="M23568" s="157"/>
      <c r="N23568" s="158"/>
      <c r="O23568" s="153"/>
      <c r="P23568" s="153"/>
      <c r="Q23568" s="153"/>
      <c r="R23568" s="153"/>
      <c r="S23568" s="152"/>
      <c r="T23568" s="154"/>
    </row>
    <row r="23569" spans="8:20" x14ac:dyDescent="0.25">
      <c r="H23569" s="155"/>
      <c r="I23569" s="152"/>
      <c r="J23569" s="152"/>
      <c r="K23569" s="156"/>
      <c r="L23569" s="156"/>
      <c r="M23569" s="157"/>
      <c r="N23569" s="158"/>
      <c r="O23569" s="153"/>
      <c r="P23569" s="153"/>
      <c r="Q23569" s="153"/>
      <c r="R23569" s="153"/>
      <c r="S23569" s="152"/>
      <c r="T23569" s="154"/>
    </row>
    <row r="23570" spans="8:20" x14ac:dyDescent="0.25">
      <c r="H23570" s="155"/>
      <c r="I23570" s="152"/>
      <c r="J23570" s="152"/>
      <c r="K23570" s="156"/>
      <c r="L23570" s="156"/>
      <c r="M23570" s="157"/>
      <c r="N23570" s="158"/>
      <c r="O23570" s="153"/>
      <c r="P23570" s="153"/>
      <c r="Q23570" s="153"/>
      <c r="R23570" s="153"/>
      <c r="S23570" s="152"/>
      <c r="T23570" s="154"/>
    </row>
    <row r="23571" spans="8:20" x14ac:dyDescent="0.25">
      <c r="H23571" s="155"/>
      <c r="I23571" s="152"/>
      <c r="J23571" s="152"/>
      <c r="K23571" s="156"/>
      <c r="L23571" s="156"/>
      <c r="M23571" s="157"/>
      <c r="N23571" s="158"/>
      <c r="O23571" s="153"/>
      <c r="P23571" s="153"/>
      <c r="Q23571" s="153"/>
      <c r="R23571" s="153"/>
      <c r="S23571" s="152"/>
      <c r="T23571" s="154"/>
    </row>
    <row r="23572" spans="8:20" x14ac:dyDescent="0.25">
      <c r="H23572" s="155"/>
      <c r="I23572" s="152"/>
      <c r="J23572" s="152"/>
      <c r="K23572" s="156"/>
      <c r="L23572" s="156"/>
      <c r="M23572" s="157"/>
      <c r="N23572" s="158"/>
      <c r="O23572" s="153"/>
      <c r="P23572" s="153"/>
      <c r="Q23572" s="153"/>
      <c r="R23572" s="153"/>
      <c r="S23572" s="152"/>
      <c r="T23572" s="154"/>
    </row>
    <row r="23573" spans="8:20" x14ac:dyDescent="0.25">
      <c r="H23573" s="155"/>
      <c r="I23573" s="152"/>
      <c r="J23573" s="152"/>
      <c r="K23573" s="156"/>
      <c r="L23573" s="156"/>
      <c r="M23573" s="157"/>
      <c r="N23573" s="158"/>
      <c r="O23573" s="153"/>
      <c r="P23573" s="153"/>
      <c r="Q23573" s="153"/>
      <c r="R23573" s="153"/>
      <c r="S23573" s="152"/>
      <c r="T23573" s="154"/>
    </row>
    <row r="23574" spans="8:20" x14ac:dyDescent="0.25">
      <c r="H23574" s="155"/>
      <c r="I23574" s="152"/>
      <c r="J23574" s="152"/>
      <c r="K23574" s="156"/>
      <c r="L23574" s="156"/>
      <c r="M23574" s="157"/>
      <c r="N23574" s="158"/>
      <c r="O23574" s="153"/>
      <c r="P23574" s="153"/>
      <c r="Q23574" s="153"/>
      <c r="R23574" s="153"/>
      <c r="S23574" s="152"/>
      <c r="T23574" s="154"/>
    </row>
    <row r="23575" spans="8:20" x14ac:dyDescent="0.25">
      <c r="H23575" s="155"/>
      <c r="I23575" s="152"/>
      <c r="J23575" s="152"/>
      <c r="K23575" s="156"/>
      <c r="L23575" s="156"/>
      <c r="M23575" s="157"/>
      <c r="N23575" s="158"/>
      <c r="O23575" s="153"/>
      <c r="P23575" s="153"/>
      <c r="Q23575" s="153"/>
      <c r="R23575" s="153"/>
      <c r="S23575" s="152"/>
      <c r="T23575" s="154"/>
    </row>
    <row r="23576" spans="8:20" x14ac:dyDescent="0.25">
      <c r="H23576" s="155"/>
      <c r="I23576" s="152"/>
      <c r="J23576" s="152"/>
      <c r="K23576" s="156"/>
      <c r="L23576" s="156"/>
      <c r="M23576" s="157"/>
      <c r="N23576" s="158"/>
      <c r="O23576" s="153"/>
      <c r="P23576" s="153"/>
      <c r="Q23576" s="153"/>
      <c r="R23576" s="153"/>
      <c r="S23576" s="152"/>
      <c r="T23576" s="154"/>
    </row>
    <row r="23577" spans="8:20" x14ac:dyDescent="0.25">
      <c r="H23577" s="155"/>
      <c r="I23577" s="152"/>
      <c r="J23577" s="152"/>
      <c r="K23577" s="156"/>
      <c r="L23577" s="156"/>
      <c r="M23577" s="157"/>
      <c r="N23577" s="158"/>
      <c r="O23577" s="153"/>
      <c r="P23577" s="153"/>
      <c r="Q23577" s="153"/>
      <c r="R23577" s="153"/>
      <c r="S23577" s="152"/>
      <c r="T23577" s="154"/>
    </row>
    <row r="23578" spans="8:20" x14ac:dyDescent="0.25">
      <c r="H23578" s="155"/>
      <c r="I23578" s="152"/>
      <c r="J23578" s="152"/>
      <c r="K23578" s="156"/>
      <c r="L23578" s="156"/>
      <c r="M23578" s="157"/>
      <c r="N23578" s="158"/>
      <c r="O23578" s="153"/>
      <c r="P23578" s="153"/>
      <c r="Q23578" s="153"/>
      <c r="R23578" s="153"/>
      <c r="S23578" s="152"/>
      <c r="T23578" s="154"/>
    </row>
    <row r="23579" spans="8:20" x14ac:dyDescent="0.25">
      <c r="H23579" s="155"/>
      <c r="I23579" s="152"/>
      <c r="J23579" s="152"/>
      <c r="K23579" s="156"/>
      <c r="L23579" s="156"/>
      <c r="M23579" s="157"/>
      <c r="N23579" s="158"/>
      <c r="O23579" s="153"/>
      <c r="P23579" s="153"/>
      <c r="Q23579" s="153"/>
      <c r="R23579" s="153"/>
      <c r="S23579" s="152"/>
      <c r="T23579" s="154"/>
    </row>
    <row r="23580" spans="8:20" x14ac:dyDescent="0.25">
      <c r="H23580" s="155"/>
      <c r="I23580" s="152"/>
      <c r="J23580" s="152"/>
      <c r="K23580" s="156"/>
      <c r="L23580" s="156"/>
      <c r="M23580" s="157"/>
      <c r="N23580" s="158"/>
      <c r="O23580" s="153"/>
      <c r="P23580" s="153"/>
      <c r="Q23580" s="153"/>
      <c r="R23580" s="153"/>
      <c r="S23580" s="152"/>
      <c r="T23580" s="154"/>
    </row>
    <row r="23581" spans="8:20" x14ac:dyDescent="0.25">
      <c r="H23581" s="155"/>
      <c r="I23581" s="152"/>
      <c r="J23581" s="152"/>
      <c r="K23581" s="156"/>
      <c r="L23581" s="156"/>
      <c r="M23581" s="157"/>
      <c r="N23581" s="158"/>
      <c r="O23581" s="153"/>
      <c r="P23581" s="153"/>
      <c r="Q23581" s="153"/>
      <c r="R23581" s="153"/>
      <c r="S23581" s="152"/>
      <c r="T23581" s="154"/>
    </row>
    <row r="23582" spans="8:20" x14ac:dyDescent="0.25">
      <c r="H23582" s="155"/>
      <c r="I23582" s="152"/>
      <c r="J23582" s="152"/>
      <c r="K23582" s="156"/>
      <c r="L23582" s="156"/>
      <c r="M23582" s="157"/>
      <c r="N23582" s="158"/>
      <c r="O23582" s="153"/>
      <c r="P23582" s="153"/>
      <c r="Q23582" s="153"/>
      <c r="R23582" s="153"/>
      <c r="S23582" s="152"/>
      <c r="T23582" s="154"/>
    </row>
    <row r="23583" spans="8:20" x14ac:dyDescent="0.25">
      <c r="H23583" s="155"/>
      <c r="I23583" s="152"/>
      <c r="J23583" s="152"/>
      <c r="K23583" s="156"/>
      <c r="L23583" s="156"/>
      <c r="M23583" s="157"/>
      <c r="N23583" s="158"/>
      <c r="O23583" s="153"/>
      <c r="P23583" s="153"/>
      <c r="Q23583" s="153"/>
      <c r="R23583" s="153"/>
      <c r="S23583" s="152"/>
      <c r="T23583" s="154"/>
    </row>
    <row r="23584" spans="8:20" x14ac:dyDescent="0.25">
      <c r="H23584" s="155"/>
      <c r="I23584" s="152"/>
      <c r="J23584" s="152"/>
      <c r="K23584" s="156"/>
      <c r="L23584" s="156"/>
      <c r="M23584" s="157"/>
      <c r="N23584" s="158"/>
      <c r="O23584" s="153"/>
      <c r="P23584" s="153"/>
      <c r="Q23584" s="153"/>
      <c r="R23584" s="153"/>
      <c r="S23584" s="152"/>
      <c r="T23584" s="154"/>
    </row>
    <row r="23585" spans="8:20" x14ac:dyDescent="0.25">
      <c r="H23585" s="155"/>
      <c r="I23585" s="152"/>
      <c r="J23585" s="152"/>
      <c r="K23585" s="156"/>
      <c r="L23585" s="156"/>
      <c r="M23585" s="157"/>
      <c r="N23585" s="158"/>
      <c r="O23585" s="153"/>
      <c r="P23585" s="153"/>
      <c r="Q23585" s="153"/>
      <c r="R23585" s="153"/>
      <c r="S23585" s="152"/>
      <c r="T23585" s="154"/>
    </row>
    <row r="23586" spans="8:20" x14ac:dyDescent="0.25">
      <c r="H23586" s="155"/>
      <c r="I23586" s="152"/>
      <c r="J23586" s="152"/>
      <c r="K23586" s="156"/>
      <c r="L23586" s="156"/>
      <c r="M23586" s="157"/>
      <c r="N23586" s="158"/>
      <c r="O23586" s="153"/>
      <c r="P23586" s="153"/>
      <c r="Q23586" s="153"/>
      <c r="R23586" s="153"/>
      <c r="S23586" s="152"/>
      <c r="T23586" s="154"/>
    </row>
    <row r="23587" spans="8:20" x14ac:dyDescent="0.25">
      <c r="H23587" s="155"/>
      <c r="I23587" s="152"/>
      <c r="J23587" s="152"/>
      <c r="K23587" s="156"/>
      <c r="L23587" s="156"/>
      <c r="M23587" s="157"/>
      <c r="N23587" s="158"/>
      <c r="O23587" s="153"/>
      <c r="P23587" s="153"/>
      <c r="Q23587" s="153"/>
      <c r="R23587" s="153"/>
      <c r="S23587" s="152"/>
      <c r="T23587" s="154"/>
    </row>
    <row r="23588" spans="8:20" x14ac:dyDescent="0.25">
      <c r="H23588" s="155"/>
      <c r="I23588" s="152"/>
      <c r="J23588" s="152"/>
      <c r="K23588" s="156"/>
      <c r="L23588" s="156"/>
      <c r="M23588" s="157"/>
      <c r="N23588" s="158"/>
      <c r="O23588" s="153"/>
      <c r="P23588" s="153"/>
      <c r="Q23588" s="153"/>
      <c r="R23588" s="153"/>
      <c r="S23588" s="152"/>
      <c r="T23588" s="154"/>
    </row>
    <row r="23589" spans="8:20" x14ac:dyDescent="0.25">
      <c r="H23589" s="155"/>
      <c r="I23589" s="152"/>
      <c r="J23589" s="152"/>
      <c r="K23589" s="156"/>
      <c r="L23589" s="156"/>
      <c r="M23589" s="157"/>
      <c r="N23589" s="158"/>
      <c r="O23589" s="153"/>
      <c r="P23589" s="153"/>
      <c r="Q23589" s="153"/>
      <c r="R23589" s="153"/>
      <c r="S23589" s="152"/>
      <c r="T23589" s="154"/>
    </row>
    <row r="23590" spans="8:20" x14ac:dyDescent="0.25">
      <c r="H23590" s="155"/>
      <c r="I23590" s="152"/>
      <c r="J23590" s="152"/>
      <c r="K23590" s="156"/>
      <c r="L23590" s="156"/>
      <c r="M23590" s="157"/>
      <c r="N23590" s="158"/>
      <c r="O23590" s="153"/>
      <c r="P23590" s="153"/>
      <c r="Q23590" s="153"/>
      <c r="R23590" s="153"/>
      <c r="S23590" s="152"/>
      <c r="T23590" s="154"/>
    </row>
    <row r="23591" spans="8:20" x14ac:dyDescent="0.25">
      <c r="H23591" s="155"/>
      <c r="I23591" s="152"/>
      <c r="J23591" s="152"/>
      <c r="K23591" s="156"/>
      <c r="L23591" s="156"/>
      <c r="M23591" s="157"/>
      <c r="N23591" s="158"/>
      <c r="O23591" s="153"/>
      <c r="P23591" s="153"/>
      <c r="Q23591" s="153"/>
      <c r="R23591" s="153"/>
      <c r="S23591" s="152"/>
      <c r="T23591" s="154"/>
    </row>
    <row r="23592" spans="8:20" x14ac:dyDescent="0.25">
      <c r="H23592" s="155"/>
      <c r="I23592" s="152"/>
      <c r="J23592" s="152"/>
      <c r="K23592" s="156"/>
      <c r="L23592" s="156"/>
      <c r="M23592" s="157"/>
      <c r="N23592" s="158"/>
      <c r="O23592" s="153"/>
      <c r="P23592" s="153"/>
      <c r="Q23592" s="153"/>
      <c r="R23592" s="153"/>
      <c r="S23592" s="152"/>
      <c r="T23592" s="154"/>
    </row>
    <row r="23593" spans="8:20" x14ac:dyDescent="0.25">
      <c r="H23593" s="155"/>
      <c r="I23593" s="152"/>
      <c r="J23593" s="152"/>
      <c r="K23593" s="156"/>
      <c r="L23593" s="156"/>
      <c r="M23593" s="157"/>
      <c r="N23593" s="158"/>
      <c r="O23593" s="153"/>
      <c r="P23593" s="153"/>
      <c r="Q23593" s="153"/>
      <c r="R23593" s="153"/>
      <c r="S23593" s="152"/>
      <c r="T23593" s="154"/>
    </row>
    <row r="23594" spans="8:20" x14ac:dyDescent="0.25">
      <c r="H23594" s="155"/>
      <c r="I23594" s="152"/>
      <c r="J23594" s="152"/>
      <c r="K23594" s="156"/>
      <c r="L23594" s="156"/>
      <c r="M23594" s="157"/>
      <c r="N23594" s="158"/>
      <c r="O23594" s="153"/>
      <c r="P23594" s="153"/>
      <c r="Q23594" s="153"/>
      <c r="R23594" s="153"/>
      <c r="S23594" s="152"/>
      <c r="T23594" s="154"/>
    </row>
    <row r="23595" spans="8:20" x14ac:dyDescent="0.25">
      <c r="H23595" s="155"/>
      <c r="I23595" s="152"/>
      <c r="J23595" s="152"/>
      <c r="K23595" s="156"/>
      <c r="L23595" s="156"/>
      <c r="M23595" s="157"/>
      <c r="N23595" s="158"/>
      <c r="O23595" s="153"/>
      <c r="P23595" s="153"/>
      <c r="Q23595" s="153"/>
      <c r="R23595" s="153"/>
      <c r="S23595" s="152"/>
      <c r="T23595" s="154"/>
    </row>
    <row r="23596" spans="8:20" x14ac:dyDescent="0.25">
      <c r="H23596" s="155"/>
      <c r="I23596" s="152"/>
      <c r="J23596" s="152"/>
      <c r="K23596" s="156"/>
      <c r="L23596" s="156"/>
      <c r="M23596" s="157"/>
      <c r="N23596" s="158"/>
      <c r="O23596" s="153"/>
      <c r="P23596" s="153"/>
      <c r="Q23596" s="153"/>
      <c r="R23596" s="153"/>
      <c r="S23596" s="152"/>
      <c r="T23596" s="154"/>
    </row>
    <row r="23597" spans="8:20" x14ac:dyDescent="0.25">
      <c r="H23597" s="155"/>
      <c r="I23597" s="152"/>
      <c r="J23597" s="152"/>
      <c r="K23597" s="156"/>
      <c r="L23597" s="156"/>
      <c r="M23597" s="157"/>
      <c r="N23597" s="158"/>
      <c r="O23597" s="153"/>
      <c r="P23597" s="153"/>
      <c r="Q23597" s="153"/>
      <c r="R23597" s="153"/>
      <c r="S23597" s="152"/>
      <c r="T23597" s="154"/>
    </row>
    <row r="23598" spans="8:20" x14ac:dyDescent="0.25">
      <c r="H23598" s="155"/>
      <c r="I23598" s="152"/>
      <c r="J23598" s="152"/>
      <c r="K23598" s="156"/>
      <c r="L23598" s="156"/>
      <c r="M23598" s="157"/>
      <c r="N23598" s="158"/>
      <c r="O23598" s="153"/>
      <c r="P23598" s="153"/>
      <c r="Q23598" s="153"/>
      <c r="R23598" s="153"/>
      <c r="S23598" s="152"/>
      <c r="T23598" s="154"/>
    </row>
    <row r="23599" spans="8:20" x14ac:dyDescent="0.25">
      <c r="H23599" s="155"/>
      <c r="I23599" s="152"/>
      <c r="J23599" s="152"/>
      <c r="K23599" s="156"/>
      <c r="L23599" s="156"/>
      <c r="M23599" s="157"/>
      <c r="N23599" s="158"/>
      <c r="O23599" s="153"/>
      <c r="P23599" s="153"/>
      <c r="Q23599" s="153"/>
      <c r="R23599" s="153"/>
      <c r="S23599" s="152"/>
      <c r="T23599" s="154"/>
    </row>
    <row r="23600" spans="8:20" x14ac:dyDescent="0.25">
      <c r="H23600" s="155"/>
      <c r="I23600" s="152"/>
      <c r="J23600" s="152"/>
      <c r="K23600" s="156"/>
      <c r="L23600" s="156"/>
      <c r="M23600" s="157"/>
      <c r="N23600" s="158"/>
      <c r="O23600" s="153"/>
      <c r="P23600" s="153"/>
      <c r="Q23600" s="153"/>
      <c r="R23600" s="153"/>
      <c r="S23600" s="152"/>
      <c r="T23600" s="154"/>
    </row>
    <row r="23601" spans="8:20" x14ac:dyDescent="0.25">
      <c r="H23601" s="155"/>
      <c r="I23601" s="152"/>
      <c r="J23601" s="152"/>
      <c r="K23601" s="156"/>
      <c r="L23601" s="156"/>
      <c r="M23601" s="157"/>
      <c r="N23601" s="158"/>
      <c r="O23601" s="153"/>
      <c r="P23601" s="153"/>
      <c r="Q23601" s="153"/>
      <c r="R23601" s="153"/>
      <c r="S23601" s="152"/>
      <c r="T23601" s="154"/>
    </row>
    <row r="23602" spans="8:20" x14ac:dyDescent="0.25">
      <c r="H23602" s="155"/>
      <c r="I23602" s="152"/>
      <c r="J23602" s="152"/>
      <c r="K23602" s="156"/>
      <c r="L23602" s="156"/>
      <c r="M23602" s="157"/>
      <c r="N23602" s="158"/>
      <c r="O23602" s="153"/>
      <c r="P23602" s="153"/>
      <c r="Q23602" s="153"/>
      <c r="R23602" s="153"/>
      <c r="S23602" s="152"/>
      <c r="T23602" s="154"/>
    </row>
    <row r="23603" spans="8:20" x14ac:dyDescent="0.25">
      <c r="H23603" s="155"/>
      <c r="I23603" s="152"/>
      <c r="J23603" s="152"/>
      <c r="K23603" s="156"/>
      <c r="L23603" s="156"/>
      <c r="M23603" s="157"/>
      <c r="N23603" s="158"/>
      <c r="O23603" s="153"/>
      <c r="P23603" s="153"/>
      <c r="Q23603" s="153"/>
      <c r="R23603" s="153"/>
      <c r="S23603" s="152"/>
      <c r="T23603" s="154"/>
    </row>
    <row r="23604" spans="8:20" x14ac:dyDescent="0.25">
      <c r="H23604" s="155"/>
      <c r="I23604" s="152"/>
      <c r="J23604" s="152"/>
      <c r="K23604" s="156"/>
      <c r="L23604" s="156"/>
      <c r="M23604" s="157"/>
      <c r="N23604" s="158"/>
      <c r="O23604" s="153"/>
      <c r="P23604" s="153"/>
      <c r="Q23604" s="153"/>
      <c r="R23604" s="153"/>
      <c r="S23604" s="152"/>
      <c r="T23604" s="154"/>
    </row>
    <row r="23605" spans="8:20" x14ac:dyDescent="0.25">
      <c r="H23605" s="155"/>
      <c r="I23605" s="152"/>
      <c r="J23605" s="152"/>
      <c r="K23605" s="156"/>
      <c r="L23605" s="156"/>
      <c r="M23605" s="157"/>
      <c r="N23605" s="158"/>
      <c r="O23605" s="153"/>
      <c r="P23605" s="153"/>
      <c r="Q23605" s="153"/>
      <c r="R23605" s="153"/>
      <c r="S23605" s="152"/>
      <c r="T23605" s="154"/>
    </row>
    <row r="23606" spans="8:20" x14ac:dyDescent="0.25">
      <c r="H23606" s="155"/>
      <c r="I23606" s="152"/>
      <c r="J23606" s="152"/>
      <c r="K23606" s="156"/>
      <c r="L23606" s="156"/>
      <c r="M23606" s="157"/>
      <c r="N23606" s="158"/>
      <c r="O23606" s="153"/>
      <c r="P23606" s="153"/>
      <c r="Q23606" s="153"/>
      <c r="R23606" s="153"/>
      <c r="S23606" s="152"/>
      <c r="T23606" s="154"/>
    </row>
    <row r="23607" spans="8:20" x14ac:dyDescent="0.25">
      <c r="H23607" s="155"/>
      <c r="I23607" s="152"/>
      <c r="J23607" s="152"/>
      <c r="K23607" s="156"/>
      <c r="L23607" s="156"/>
      <c r="M23607" s="157"/>
      <c r="N23607" s="158"/>
      <c r="O23607" s="153"/>
      <c r="P23607" s="153"/>
      <c r="Q23607" s="153"/>
      <c r="R23607" s="153"/>
      <c r="S23607" s="152"/>
      <c r="T23607" s="154"/>
    </row>
    <row r="23608" spans="8:20" x14ac:dyDescent="0.25">
      <c r="H23608" s="155"/>
      <c r="I23608" s="152"/>
      <c r="J23608" s="152"/>
      <c r="K23608" s="156"/>
      <c r="L23608" s="156"/>
      <c r="M23608" s="157"/>
      <c r="N23608" s="158"/>
      <c r="O23608" s="153"/>
      <c r="P23608" s="153"/>
      <c r="Q23608" s="153"/>
      <c r="R23608" s="153"/>
      <c r="S23608" s="152"/>
      <c r="T23608" s="154"/>
    </row>
    <row r="23609" spans="8:20" x14ac:dyDescent="0.25">
      <c r="H23609" s="155"/>
      <c r="I23609" s="152"/>
      <c r="J23609" s="152"/>
      <c r="K23609" s="156"/>
      <c r="L23609" s="156"/>
      <c r="M23609" s="157"/>
      <c r="N23609" s="158"/>
      <c r="O23609" s="153"/>
      <c r="P23609" s="153"/>
      <c r="Q23609" s="153"/>
      <c r="R23609" s="153"/>
      <c r="S23609" s="152"/>
      <c r="T23609" s="154"/>
    </row>
    <row r="23610" spans="8:20" x14ac:dyDescent="0.25">
      <c r="H23610" s="155"/>
      <c r="I23610" s="152"/>
      <c r="J23610" s="152"/>
      <c r="K23610" s="156"/>
      <c r="L23610" s="156"/>
      <c r="M23610" s="157"/>
      <c r="N23610" s="158"/>
      <c r="O23610" s="153"/>
      <c r="P23610" s="153"/>
      <c r="Q23610" s="153"/>
      <c r="R23610" s="153"/>
      <c r="S23610" s="152"/>
      <c r="T23610" s="154"/>
    </row>
    <row r="23611" spans="8:20" x14ac:dyDescent="0.25">
      <c r="H23611" s="155"/>
      <c r="I23611" s="152"/>
      <c r="J23611" s="152"/>
      <c r="K23611" s="156"/>
      <c r="L23611" s="156"/>
      <c r="M23611" s="157"/>
      <c r="N23611" s="158"/>
      <c r="O23611" s="153"/>
      <c r="P23611" s="153"/>
      <c r="Q23611" s="153"/>
      <c r="R23611" s="153"/>
      <c r="S23611" s="152"/>
      <c r="T23611" s="154"/>
    </row>
    <row r="23612" spans="8:20" x14ac:dyDescent="0.25">
      <c r="H23612" s="155"/>
      <c r="I23612" s="152"/>
      <c r="J23612" s="152"/>
      <c r="K23612" s="156"/>
      <c r="L23612" s="156"/>
      <c r="M23612" s="157"/>
      <c r="N23612" s="158"/>
      <c r="O23612" s="153"/>
      <c r="P23612" s="153"/>
      <c r="Q23612" s="153"/>
      <c r="R23612" s="153"/>
      <c r="S23612" s="152"/>
      <c r="T23612" s="154"/>
    </row>
    <row r="23613" spans="8:20" x14ac:dyDescent="0.25">
      <c r="H23613" s="155"/>
      <c r="I23613" s="152"/>
      <c r="J23613" s="152"/>
      <c r="K23613" s="156"/>
      <c r="L23613" s="156"/>
      <c r="M23613" s="157"/>
      <c r="N23613" s="158"/>
      <c r="O23613" s="153"/>
      <c r="P23613" s="153"/>
      <c r="Q23613" s="153"/>
      <c r="R23613" s="153"/>
      <c r="S23613" s="152"/>
      <c r="T23613" s="154"/>
    </row>
    <row r="23614" spans="8:20" x14ac:dyDescent="0.25">
      <c r="H23614" s="155"/>
      <c r="I23614" s="152"/>
      <c r="J23614" s="152"/>
      <c r="K23614" s="156"/>
      <c r="L23614" s="156"/>
      <c r="M23614" s="157"/>
      <c r="N23614" s="158"/>
      <c r="O23614" s="153"/>
      <c r="P23614" s="153"/>
      <c r="Q23614" s="153"/>
      <c r="R23614" s="153"/>
      <c r="S23614" s="152"/>
      <c r="T23614" s="154"/>
    </row>
    <row r="23615" spans="8:20" x14ac:dyDescent="0.25">
      <c r="H23615" s="155"/>
      <c r="I23615" s="152"/>
      <c r="J23615" s="152"/>
      <c r="K23615" s="156"/>
      <c r="L23615" s="156"/>
      <c r="M23615" s="157"/>
      <c r="N23615" s="158"/>
      <c r="O23615" s="153"/>
      <c r="P23615" s="153"/>
      <c r="Q23615" s="153"/>
      <c r="R23615" s="153"/>
      <c r="S23615" s="152"/>
      <c r="T23615" s="154"/>
    </row>
    <row r="23616" spans="8:20" x14ac:dyDescent="0.25">
      <c r="H23616" s="155"/>
      <c r="I23616" s="152"/>
      <c r="J23616" s="152"/>
      <c r="K23616" s="156"/>
      <c r="L23616" s="156"/>
      <c r="M23616" s="157"/>
      <c r="N23616" s="158"/>
      <c r="O23616" s="153"/>
      <c r="P23616" s="153"/>
      <c r="Q23616" s="153"/>
      <c r="R23616" s="153"/>
      <c r="S23616" s="152"/>
      <c r="T23616" s="154"/>
    </row>
    <row r="23617" spans="8:20" x14ac:dyDescent="0.25">
      <c r="H23617" s="155"/>
      <c r="I23617" s="152"/>
      <c r="J23617" s="152"/>
      <c r="K23617" s="156"/>
      <c r="L23617" s="156"/>
      <c r="M23617" s="157"/>
      <c r="N23617" s="158"/>
      <c r="O23617" s="153"/>
      <c r="P23617" s="153"/>
      <c r="Q23617" s="153"/>
      <c r="R23617" s="153"/>
      <c r="S23617" s="152"/>
      <c r="T23617" s="154"/>
    </row>
    <row r="23618" spans="8:20" x14ac:dyDescent="0.25">
      <c r="H23618" s="155"/>
      <c r="I23618" s="152"/>
      <c r="J23618" s="152"/>
      <c r="K23618" s="156"/>
      <c r="L23618" s="156"/>
      <c r="M23618" s="157"/>
      <c r="N23618" s="158"/>
      <c r="O23618" s="153"/>
      <c r="P23618" s="153"/>
      <c r="Q23618" s="153"/>
      <c r="R23618" s="153"/>
      <c r="S23618" s="152"/>
      <c r="T23618" s="154"/>
    </row>
    <row r="23619" spans="8:20" x14ac:dyDescent="0.25">
      <c r="H23619" s="155"/>
      <c r="I23619" s="152"/>
      <c r="J23619" s="152"/>
      <c r="K23619" s="156"/>
      <c r="L23619" s="156"/>
      <c r="M23619" s="157"/>
      <c r="N23619" s="158"/>
      <c r="O23619" s="153"/>
      <c r="P23619" s="153"/>
      <c r="Q23619" s="153"/>
      <c r="R23619" s="153"/>
      <c r="S23619" s="152"/>
      <c r="T23619" s="154"/>
    </row>
    <row r="23620" spans="8:20" x14ac:dyDescent="0.25">
      <c r="H23620" s="155"/>
      <c r="I23620" s="152"/>
      <c r="J23620" s="152"/>
      <c r="K23620" s="156"/>
      <c r="L23620" s="156"/>
      <c r="M23620" s="157"/>
      <c r="N23620" s="158"/>
      <c r="O23620" s="153"/>
      <c r="P23620" s="153"/>
      <c r="Q23620" s="153"/>
      <c r="R23620" s="153"/>
      <c r="S23620" s="152"/>
      <c r="T23620" s="154"/>
    </row>
    <row r="23621" spans="8:20" x14ac:dyDescent="0.25">
      <c r="H23621" s="155"/>
      <c r="I23621" s="152"/>
      <c r="J23621" s="152"/>
      <c r="K23621" s="156"/>
      <c r="L23621" s="156"/>
      <c r="M23621" s="157"/>
      <c r="N23621" s="158"/>
      <c r="O23621" s="153"/>
      <c r="P23621" s="153"/>
      <c r="Q23621" s="153"/>
      <c r="R23621" s="153"/>
      <c r="S23621" s="152"/>
      <c r="T23621" s="154"/>
    </row>
    <row r="23622" spans="8:20" x14ac:dyDescent="0.25">
      <c r="H23622" s="155"/>
      <c r="I23622" s="152"/>
      <c r="J23622" s="152"/>
      <c r="K23622" s="156"/>
      <c r="L23622" s="156"/>
      <c r="M23622" s="157"/>
      <c r="N23622" s="158"/>
      <c r="O23622" s="153"/>
      <c r="P23622" s="153"/>
      <c r="Q23622" s="153"/>
      <c r="R23622" s="153"/>
      <c r="S23622" s="152"/>
      <c r="T23622" s="154"/>
    </row>
    <row r="23623" spans="8:20" x14ac:dyDescent="0.25">
      <c r="H23623" s="155"/>
      <c r="I23623" s="152"/>
      <c r="J23623" s="152"/>
      <c r="K23623" s="156"/>
      <c r="L23623" s="156"/>
      <c r="M23623" s="157"/>
      <c r="N23623" s="158"/>
      <c r="O23623" s="153"/>
      <c r="P23623" s="153"/>
      <c r="Q23623" s="153"/>
      <c r="R23623" s="153"/>
      <c r="S23623" s="152"/>
      <c r="T23623" s="154"/>
    </row>
    <row r="23624" spans="8:20" x14ac:dyDescent="0.25">
      <c r="H23624" s="155"/>
      <c r="I23624" s="152"/>
      <c r="J23624" s="152"/>
      <c r="K23624" s="156"/>
      <c r="L23624" s="156"/>
      <c r="M23624" s="157"/>
      <c r="N23624" s="158"/>
      <c r="O23624" s="153"/>
      <c r="P23624" s="153"/>
      <c r="Q23624" s="153"/>
      <c r="R23624" s="153"/>
      <c r="S23624" s="152"/>
      <c r="T23624" s="154"/>
    </row>
    <row r="23625" spans="8:20" x14ac:dyDescent="0.25">
      <c r="H23625" s="155"/>
      <c r="I23625" s="152"/>
      <c r="J23625" s="152"/>
      <c r="K23625" s="156"/>
      <c r="L23625" s="156"/>
      <c r="M23625" s="157"/>
      <c r="N23625" s="158"/>
      <c r="O23625" s="153"/>
      <c r="P23625" s="153"/>
      <c r="Q23625" s="153"/>
      <c r="R23625" s="153"/>
      <c r="S23625" s="152"/>
      <c r="T23625" s="154"/>
    </row>
    <row r="23626" spans="8:20" x14ac:dyDescent="0.25">
      <c r="H23626" s="155"/>
      <c r="I23626" s="152"/>
      <c r="J23626" s="152"/>
      <c r="K23626" s="156"/>
      <c r="L23626" s="156"/>
      <c r="M23626" s="157"/>
      <c r="N23626" s="158"/>
      <c r="O23626" s="153"/>
      <c r="P23626" s="153"/>
      <c r="Q23626" s="153"/>
      <c r="R23626" s="153"/>
      <c r="S23626" s="152"/>
      <c r="T23626" s="154"/>
    </row>
    <row r="23627" spans="8:20" x14ac:dyDescent="0.25">
      <c r="H23627" s="155"/>
      <c r="I23627" s="152"/>
      <c r="J23627" s="152"/>
      <c r="K23627" s="156"/>
      <c r="L23627" s="156"/>
      <c r="M23627" s="157"/>
      <c r="N23627" s="158"/>
      <c r="O23627" s="153"/>
      <c r="P23627" s="153"/>
      <c r="Q23627" s="153"/>
      <c r="R23627" s="153"/>
      <c r="S23627" s="152"/>
      <c r="T23627" s="154"/>
    </row>
    <row r="23628" spans="8:20" x14ac:dyDescent="0.25">
      <c r="H23628" s="155"/>
      <c r="I23628" s="152"/>
      <c r="J23628" s="152"/>
      <c r="K23628" s="156"/>
      <c r="L23628" s="156"/>
      <c r="M23628" s="157"/>
      <c r="N23628" s="158"/>
      <c r="O23628" s="153"/>
      <c r="P23628" s="153"/>
      <c r="Q23628" s="153"/>
      <c r="R23628" s="153"/>
      <c r="S23628" s="152"/>
      <c r="T23628" s="154"/>
    </row>
    <row r="23629" spans="8:20" x14ac:dyDescent="0.25">
      <c r="H23629" s="155"/>
      <c r="I23629" s="152"/>
      <c r="J23629" s="152"/>
      <c r="K23629" s="156"/>
      <c r="L23629" s="156"/>
      <c r="M23629" s="157"/>
      <c r="N23629" s="158"/>
      <c r="O23629" s="153"/>
      <c r="P23629" s="153"/>
      <c r="Q23629" s="153"/>
      <c r="R23629" s="153"/>
      <c r="S23629" s="152"/>
      <c r="T23629" s="154"/>
    </row>
    <row r="23630" spans="8:20" x14ac:dyDescent="0.25">
      <c r="H23630" s="155"/>
      <c r="I23630" s="152"/>
      <c r="J23630" s="152"/>
      <c r="K23630" s="156"/>
      <c r="L23630" s="156"/>
      <c r="M23630" s="157"/>
      <c r="N23630" s="158"/>
      <c r="O23630" s="153"/>
      <c r="P23630" s="153"/>
      <c r="Q23630" s="153"/>
      <c r="R23630" s="153"/>
      <c r="S23630" s="152"/>
      <c r="T23630" s="154"/>
    </row>
    <row r="23631" spans="8:20" x14ac:dyDescent="0.25">
      <c r="H23631" s="155"/>
      <c r="I23631" s="152"/>
      <c r="J23631" s="152"/>
      <c r="K23631" s="156"/>
      <c r="L23631" s="156"/>
      <c r="M23631" s="157"/>
      <c r="N23631" s="158"/>
      <c r="O23631" s="153"/>
      <c r="P23631" s="153"/>
      <c r="Q23631" s="153"/>
      <c r="R23631" s="153"/>
      <c r="S23631" s="152"/>
      <c r="T23631" s="154"/>
    </row>
    <row r="23632" spans="8:20" x14ac:dyDescent="0.25">
      <c r="H23632" s="155"/>
      <c r="I23632" s="152"/>
      <c r="J23632" s="152"/>
      <c r="K23632" s="156"/>
      <c r="L23632" s="156"/>
      <c r="M23632" s="157"/>
      <c r="N23632" s="158"/>
      <c r="O23632" s="153"/>
      <c r="P23632" s="153"/>
      <c r="Q23632" s="153"/>
      <c r="R23632" s="153"/>
      <c r="S23632" s="152"/>
      <c r="T23632" s="154"/>
    </row>
    <row r="23633" spans="8:20" x14ac:dyDescent="0.25">
      <c r="H23633" s="155"/>
      <c r="I23633" s="152"/>
      <c r="J23633" s="152"/>
      <c r="K23633" s="156"/>
      <c r="L23633" s="156"/>
      <c r="M23633" s="157"/>
      <c r="N23633" s="158"/>
      <c r="O23633" s="153"/>
      <c r="P23633" s="153"/>
      <c r="Q23633" s="153"/>
      <c r="R23633" s="153"/>
      <c r="S23633" s="152"/>
      <c r="T23633" s="154"/>
    </row>
    <row r="23634" spans="8:20" x14ac:dyDescent="0.25">
      <c r="H23634" s="155"/>
      <c r="I23634" s="152"/>
      <c r="J23634" s="152"/>
      <c r="K23634" s="156"/>
      <c r="L23634" s="156"/>
      <c r="M23634" s="157"/>
      <c r="N23634" s="158"/>
      <c r="O23634" s="153"/>
      <c r="P23634" s="153"/>
      <c r="Q23634" s="153"/>
      <c r="R23634" s="153"/>
      <c r="S23634" s="152"/>
      <c r="T23634" s="154"/>
    </row>
    <row r="23635" spans="8:20" x14ac:dyDescent="0.25">
      <c r="H23635" s="155"/>
      <c r="I23635" s="152"/>
      <c r="J23635" s="152"/>
      <c r="K23635" s="156"/>
      <c r="L23635" s="156"/>
      <c r="M23635" s="157"/>
      <c r="N23635" s="158"/>
      <c r="O23635" s="153"/>
      <c r="P23635" s="153"/>
      <c r="Q23635" s="153"/>
      <c r="R23635" s="153"/>
      <c r="S23635" s="152"/>
      <c r="T23635" s="154"/>
    </row>
    <row r="23636" spans="8:20" x14ac:dyDescent="0.25">
      <c r="H23636" s="155"/>
      <c r="I23636" s="152"/>
      <c r="J23636" s="152"/>
      <c r="K23636" s="156"/>
      <c r="L23636" s="156"/>
      <c r="M23636" s="157"/>
      <c r="N23636" s="158"/>
      <c r="O23636" s="153"/>
      <c r="P23636" s="153"/>
      <c r="Q23636" s="153"/>
      <c r="R23636" s="153"/>
      <c r="S23636" s="152"/>
      <c r="T23636" s="154"/>
    </row>
    <row r="23637" spans="8:20" x14ac:dyDescent="0.25">
      <c r="H23637" s="155"/>
      <c r="I23637" s="152"/>
      <c r="J23637" s="152"/>
      <c r="K23637" s="156"/>
      <c r="L23637" s="156"/>
      <c r="M23637" s="157"/>
      <c r="N23637" s="158"/>
      <c r="O23637" s="153"/>
      <c r="P23637" s="153"/>
      <c r="Q23637" s="153"/>
      <c r="R23637" s="153"/>
      <c r="S23637" s="152"/>
      <c r="T23637" s="154"/>
    </row>
    <row r="23638" spans="8:20" x14ac:dyDescent="0.25">
      <c r="H23638" s="155"/>
      <c r="I23638" s="152"/>
      <c r="J23638" s="152"/>
      <c r="K23638" s="156"/>
      <c r="L23638" s="156"/>
      <c r="M23638" s="157"/>
      <c r="N23638" s="158"/>
      <c r="O23638" s="153"/>
      <c r="P23638" s="153"/>
      <c r="Q23638" s="153"/>
      <c r="R23638" s="153"/>
      <c r="S23638" s="152"/>
      <c r="T23638" s="154"/>
    </row>
    <row r="23639" spans="8:20" x14ac:dyDescent="0.25">
      <c r="H23639" s="155"/>
      <c r="I23639" s="152"/>
      <c r="J23639" s="152"/>
      <c r="K23639" s="156"/>
      <c r="L23639" s="156"/>
      <c r="M23639" s="157"/>
      <c r="N23639" s="158"/>
      <c r="O23639" s="153"/>
      <c r="P23639" s="153"/>
      <c r="Q23639" s="153"/>
      <c r="R23639" s="153"/>
      <c r="S23639" s="152"/>
      <c r="T23639" s="154"/>
    </row>
    <row r="23640" spans="8:20" x14ac:dyDescent="0.25">
      <c r="H23640" s="155"/>
      <c r="I23640" s="152"/>
      <c r="J23640" s="152"/>
      <c r="K23640" s="156"/>
      <c r="L23640" s="156"/>
      <c r="M23640" s="157"/>
      <c r="N23640" s="158"/>
      <c r="O23640" s="153"/>
      <c r="P23640" s="153"/>
      <c r="Q23640" s="153"/>
      <c r="R23640" s="153"/>
      <c r="S23640" s="152"/>
      <c r="T23640" s="154"/>
    </row>
    <row r="23641" spans="8:20" x14ac:dyDescent="0.25">
      <c r="H23641" s="155"/>
      <c r="I23641" s="152"/>
      <c r="J23641" s="152"/>
      <c r="K23641" s="156"/>
      <c r="L23641" s="156"/>
      <c r="M23641" s="157"/>
      <c r="N23641" s="158"/>
      <c r="O23641" s="153"/>
      <c r="P23641" s="153"/>
      <c r="Q23641" s="153"/>
      <c r="R23641" s="153"/>
      <c r="S23641" s="152"/>
      <c r="T23641" s="154"/>
    </row>
    <row r="23642" spans="8:20" x14ac:dyDescent="0.25">
      <c r="H23642" s="155"/>
      <c r="I23642" s="152"/>
      <c r="J23642" s="152"/>
      <c r="K23642" s="156"/>
      <c r="L23642" s="156"/>
      <c r="M23642" s="157"/>
      <c r="N23642" s="158"/>
      <c r="O23642" s="153"/>
      <c r="P23642" s="153"/>
      <c r="Q23642" s="153"/>
      <c r="R23642" s="153"/>
      <c r="S23642" s="152"/>
      <c r="T23642" s="154"/>
    </row>
    <row r="23643" spans="8:20" x14ac:dyDescent="0.25">
      <c r="H23643" s="155"/>
      <c r="I23643" s="152"/>
      <c r="J23643" s="152"/>
      <c r="K23643" s="156"/>
      <c r="L23643" s="156"/>
      <c r="M23643" s="157"/>
      <c r="N23643" s="158"/>
      <c r="O23643" s="153"/>
      <c r="P23643" s="153"/>
      <c r="Q23643" s="153"/>
      <c r="R23643" s="153"/>
      <c r="S23643" s="152"/>
      <c r="T23643" s="154"/>
    </row>
    <row r="23644" spans="8:20" x14ac:dyDescent="0.25">
      <c r="H23644" s="155"/>
      <c r="I23644" s="152"/>
      <c r="J23644" s="152"/>
      <c r="K23644" s="156"/>
      <c r="L23644" s="156"/>
      <c r="M23644" s="157"/>
      <c r="N23644" s="158"/>
      <c r="O23644" s="153"/>
      <c r="P23644" s="153"/>
      <c r="Q23644" s="153"/>
      <c r="R23644" s="153"/>
      <c r="S23644" s="152"/>
      <c r="T23644" s="154"/>
    </row>
    <row r="23645" spans="8:20" x14ac:dyDescent="0.25">
      <c r="H23645" s="155"/>
      <c r="I23645" s="152"/>
      <c r="J23645" s="152"/>
      <c r="K23645" s="156"/>
      <c r="L23645" s="156"/>
      <c r="M23645" s="157"/>
      <c r="N23645" s="158"/>
      <c r="O23645" s="153"/>
      <c r="P23645" s="153"/>
      <c r="Q23645" s="153"/>
      <c r="R23645" s="153"/>
      <c r="S23645" s="152"/>
      <c r="T23645" s="154"/>
    </row>
    <row r="23646" spans="8:20" x14ac:dyDescent="0.25">
      <c r="H23646" s="155"/>
      <c r="I23646" s="152"/>
      <c r="J23646" s="152"/>
      <c r="K23646" s="156"/>
      <c r="L23646" s="156"/>
      <c r="M23646" s="157"/>
      <c r="N23646" s="158"/>
      <c r="O23646" s="153"/>
      <c r="P23646" s="153"/>
      <c r="Q23646" s="153"/>
      <c r="R23646" s="153"/>
      <c r="S23646" s="152"/>
      <c r="T23646" s="154"/>
    </row>
    <row r="23647" spans="8:20" x14ac:dyDescent="0.25">
      <c r="H23647" s="155"/>
      <c r="I23647" s="152"/>
      <c r="J23647" s="152"/>
      <c r="K23647" s="156"/>
      <c r="L23647" s="156"/>
      <c r="M23647" s="157"/>
      <c r="N23647" s="158"/>
      <c r="O23647" s="153"/>
      <c r="P23647" s="153"/>
      <c r="Q23647" s="153"/>
      <c r="R23647" s="153"/>
      <c r="S23647" s="152"/>
      <c r="T23647" s="154"/>
    </row>
    <row r="23648" spans="8:20" x14ac:dyDescent="0.25">
      <c r="H23648" s="155"/>
      <c r="I23648" s="152"/>
      <c r="J23648" s="152"/>
      <c r="K23648" s="156"/>
      <c r="L23648" s="156"/>
      <c r="M23648" s="157"/>
      <c r="N23648" s="158"/>
      <c r="O23648" s="153"/>
      <c r="P23648" s="153"/>
      <c r="Q23648" s="153"/>
      <c r="R23648" s="153"/>
      <c r="S23648" s="152"/>
      <c r="T23648" s="154"/>
    </row>
    <row r="23649" spans="8:20" x14ac:dyDescent="0.25">
      <c r="H23649" s="155"/>
      <c r="I23649" s="152"/>
      <c r="J23649" s="152"/>
      <c r="K23649" s="156"/>
      <c r="L23649" s="156"/>
      <c r="M23649" s="157"/>
      <c r="N23649" s="158"/>
      <c r="O23649" s="153"/>
      <c r="P23649" s="153"/>
      <c r="Q23649" s="153"/>
      <c r="R23649" s="153"/>
      <c r="S23649" s="152"/>
      <c r="T23649" s="154"/>
    </row>
    <row r="23650" spans="8:20" x14ac:dyDescent="0.25">
      <c r="H23650" s="155"/>
      <c r="I23650" s="152"/>
      <c r="J23650" s="152"/>
      <c r="K23650" s="156"/>
      <c r="L23650" s="156"/>
      <c r="M23650" s="157"/>
      <c r="N23650" s="158"/>
      <c r="O23650" s="153"/>
      <c r="P23650" s="153"/>
      <c r="Q23650" s="153"/>
      <c r="R23650" s="153"/>
      <c r="S23650" s="152"/>
      <c r="T23650" s="154"/>
    </row>
    <row r="23651" spans="8:20" x14ac:dyDescent="0.25">
      <c r="H23651" s="155"/>
      <c r="I23651" s="152"/>
      <c r="J23651" s="152"/>
      <c r="K23651" s="156"/>
      <c r="L23651" s="156"/>
      <c r="M23651" s="157"/>
      <c r="N23651" s="158"/>
      <c r="O23651" s="153"/>
      <c r="P23651" s="153"/>
      <c r="Q23651" s="153"/>
      <c r="R23651" s="153"/>
      <c r="S23651" s="152"/>
      <c r="T23651" s="154"/>
    </row>
    <row r="23652" spans="8:20" x14ac:dyDescent="0.25">
      <c r="H23652" s="155"/>
      <c r="I23652" s="152"/>
      <c r="J23652" s="152"/>
      <c r="K23652" s="156"/>
      <c r="L23652" s="156"/>
      <c r="M23652" s="157"/>
      <c r="N23652" s="158"/>
      <c r="O23652" s="153"/>
      <c r="P23652" s="153"/>
      <c r="Q23652" s="153"/>
      <c r="R23652" s="153"/>
      <c r="S23652" s="152"/>
      <c r="T23652" s="154"/>
    </row>
    <row r="23653" spans="8:20" x14ac:dyDescent="0.25">
      <c r="H23653" s="155"/>
      <c r="I23653" s="152"/>
      <c r="J23653" s="152"/>
      <c r="K23653" s="156"/>
      <c r="L23653" s="156"/>
      <c r="M23653" s="157"/>
      <c r="N23653" s="158"/>
      <c r="O23653" s="153"/>
      <c r="P23653" s="153"/>
      <c r="Q23653" s="153"/>
      <c r="R23653" s="153"/>
      <c r="S23653" s="152"/>
      <c r="T23653" s="154"/>
    </row>
    <row r="23654" spans="8:20" x14ac:dyDescent="0.25">
      <c r="H23654" s="155"/>
      <c r="I23654" s="152"/>
      <c r="J23654" s="152"/>
      <c r="K23654" s="156"/>
      <c r="L23654" s="156"/>
      <c r="M23654" s="157"/>
      <c r="N23654" s="158"/>
      <c r="O23654" s="153"/>
      <c r="P23654" s="153"/>
      <c r="Q23654" s="153"/>
      <c r="R23654" s="153"/>
      <c r="S23654" s="152"/>
      <c r="T23654" s="154"/>
    </row>
    <row r="23655" spans="8:20" x14ac:dyDescent="0.25">
      <c r="H23655" s="155"/>
      <c r="I23655" s="152"/>
      <c r="J23655" s="152"/>
      <c r="K23655" s="156"/>
      <c r="L23655" s="156"/>
      <c r="M23655" s="157"/>
      <c r="N23655" s="158"/>
      <c r="O23655" s="153"/>
      <c r="P23655" s="153"/>
      <c r="Q23655" s="153"/>
      <c r="R23655" s="153"/>
      <c r="S23655" s="152"/>
      <c r="T23655" s="154"/>
    </row>
    <row r="23656" spans="8:20" x14ac:dyDescent="0.25">
      <c r="H23656" s="155"/>
      <c r="I23656" s="152"/>
      <c r="J23656" s="152"/>
      <c r="K23656" s="156"/>
      <c r="L23656" s="156"/>
      <c r="M23656" s="157"/>
      <c r="N23656" s="158"/>
      <c r="O23656" s="153"/>
      <c r="P23656" s="153"/>
      <c r="Q23656" s="153"/>
      <c r="R23656" s="153"/>
      <c r="S23656" s="152"/>
      <c r="T23656" s="154"/>
    </row>
    <row r="23657" spans="8:20" x14ac:dyDescent="0.25">
      <c r="H23657" s="155"/>
      <c r="I23657" s="152"/>
      <c r="J23657" s="152"/>
      <c r="K23657" s="156"/>
      <c r="L23657" s="156"/>
      <c r="M23657" s="157"/>
      <c r="N23657" s="158"/>
      <c r="O23657" s="153"/>
      <c r="P23657" s="153"/>
      <c r="Q23657" s="153"/>
      <c r="R23657" s="153"/>
      <c r="S23657" s="152"/>
      <c r="T23657" s="154"/>
    </row>
    <row r="23658" spans="8:20" x14ac:dyDescent="0.25">
      <c r="H23658" s="155"/>
      <c r="I23658" s="152"/>
      <c r="J23658" s="152"/>
      <c r="K23658" s="156"/>
      <c r="L23658" s="156"/>
      <c r="M23658" s="157"/>
      <c r="N23658" s="158"/>
      <c r="O23658" s="153"/>
      <c r="P23658" s="153"/>
      <c r="Q23658" s="153"/>
      <c r="R23658" s="153"/>
      <c r="S23658" s="152"/>
      <c r="T23658" s="154"/>
    </row>
    <row r="23659" spans="8:20" x14ac:dyDescent="0.25">
      <c r="H23659" s="155"/>
      <c r="I23659" s="152"/>
      <c r="J23659" s="152"/>
      <c r="K23659" s="156"/>
      <c r="L23659" s="156"/>
      <c r="M23659" s="157"/>
      <c r="N23659" s="158"/>
      <c r="O23659" s="153"/>
      <c r="P23659" s="153"/>
      <c r="Q23659" s="153"/>
      <c r="R23659" s="153"/>
      <c r="S23659" s="152"/>
      <c r="T23659" s="154"/>
    </row>
    <row r="23660" spans="8:20" x14ac:dyDescent="0.25">
      <c r="H23660" s="155"/>
      <c r="I23660" s="152"/>
      <c r="J23660" s="152"/>
      <c r="K23660" s="156"/>
      <c r="L23660" s="156"/>
      <c r="M23660" s="157"/>
      <c r="N23660" s="158"/>
      <c r="O23660" s="153"/>
      <c r="P23660" s="153"/>
      <c r="Q23660" s="153"/>
      <c r="R23660" s="153"/>
      <c r="S23660" s="152"/>
      <c r="T23660" s="154"/>
    </row>
    <row r="23661" spans="8:20" x14ac:dyDescent="0.25">
      <c r="H23661" s="155"/>
      <c r="I23661" s="152"/>
      <c r="J23661" s="152"/>
      <c r="K23661" s="156"/>
      <c r="L23661" s="156"/>
      <c r="M23661" s="157"/>
      <c r="N23661" s="158"/>
      <c r="O23661" s="153"/>
      <c r="P23661" s="153"/>
      <c r="Q23661" s="153"/>
      <c r="R23661" s="153"/>
      <c r="S23661" s="152"/>
      <c r="T23661" s="154"/>
    </row>
    <row r="23662" spans="8:20" x14ac:dyDescent="0.25">
      <c r="H23662" s="155"/>
      <c r="I23662" s="152"/>
      <c r="J23662" s="152"/>
      <c r="K23662" s="156"/>
      <c r="L23662" s="156"/>
      <c r="M23662" s="157"/>
      <c r="N23662" s="158"/>
      <c r="O23662" s="153"/>
      <c r="P23662" s="153"/>
      <c r="Q23662" s="153"/>
      <c r="R23662" s="153"/>
      <c r="S23662" s="152"/>
      <c r="T23662" s="154"/>
    </row>
    <row r="23663" spans="8:20" x14ac:dyDescent="0.25">
      <c r="H23663" s="155"/>
      <c r="I23663" s="152"/>
      <c r="J23663" s="152"/>
      <c r="K23663" s="156"/>
      <c r="L23663" s="156"/>
      <c r="M23663" s="157"/>
      <c r="N23663" s="158"/>
      <c r="O23663" s="153"/>
      <c r="P23663" s="153"/>
      <c r="Q23663" s="153"/>
      <c r="R23663" s="153"/>
      <c r="S23663" s="152"/>
      <c r="T23663" s="154"/>
    </row>
    <row r="23664" spans="8:20" x14ac:dyDescent="0.25">
      <c r="H23664" s="155"/>
      <c r="I23664" s="152"/>
      <c r="J23664" s="152"/>
      <c r="K23664" s="156"/>
      <c r="L23664" s="156"/>
      <c r="M23664" s="157"/>
      <c r="N23664" s="158"/>
      <c r="O23664" s="153"/>
      <c r="P23664" s="153"/>
      <c r="Q23664" s="153"/>
      <c r="R23664" s="153"/>
      <c r="S23664" s="152"/>
      <c r="T23664" s="154"/>
    </row>
    <row r="23665" spans="8:20" x14ac:dyDescent="0.25">
      <c r="H23665" s="155"/>
      <c r="I23665" s="152"/>
      <c r="J23665" s="152"/>
      <c r="K23665" s="156"/>
      <c r="L23665" s="156"/>
      <c r="M23665" s="157"/>
      <c r="N23665" s="158"/>
      <c r="O23665" s="153"/>
      <c r="P23665" s="153"/>
      <c r="Q23665" s="153"/>
      <c r="R23665" s="153"/>
      <c r="S23665" s="152"/>
      <c r="T23665" s="154"/>
    </row>
    <row r="23666" spans="8:20" x14ac:dyDescent="0.25">
      <c r="H23666" s="155"/>
      <c r="I23666" s="152"/>
      <c r="J23666" s="152"/>
      <c r="K23666" s="156"/>
      <c r="L23666" s="156"/>
      <c r="M23666" s="157"/>
      <c r="N23666" s="158"/>
      <c r="O23666" s="153"/>
      <c r="P23666" s="153"/>
      <c r="Q23666" s="153"/>
      <c r="R23666" s="153"/>
      <c r="S23666" s="152"/>
      <c r="T23666" s="154"/>
    </row>
    <row r="23667" spans="8:20" x14ac:dyDescent="0.25">
      <c r="H23667" s="155"/>
      <c r="I23667" s="152"/>
      <c r="J23667" s="152"/>
      <c r="K23667" s="156"/>
      <c r="L23667" s="156"/>
      <c r="M23667" s="157"/>
      <c r="N23667" s="158"/>
      <c r="O23667" s="153"/>
      <c r="P23667" s="153"/>
      <c r="Q23667" s="153"/>
      <c r="R23667" s="153"/>
      <c r="S23667" s="152"/>
      <c r="T23667" s="154"/>
    </row>
    <row r="23668" spans="8:20" x14ac:dyDescent="0.25">
      <c r="H23668" s="155"/>
      <c r="I23668" s="152"/>
      <c r="J23668" s="152"/>
      <c r="K23668" s="156"/>
      <c r="L23668" s="156"/>
      <c r="M23668" s="157"/>
      <c r="N23668" s="158"/>
      <c r="O23668" s="153"/>
      <c r="P23668" s="153"/>
      <c r="Q23668" s="153"/>
      <c r="R23668" s="153"/>
      <c r="S23668" s="152"/>
      <c r="T23668" s="154"/>
    </row>
    <row r="23669" spans="8:20" x14ac:dyDescent="0.25">
      <c r="H23669" s="155"/>
      <c r="I23669" s="152"/>
      <c r="J23669" s="152"/>
      <c r="K23669" s="156"/>
      <c r="L23669" s="156"/>
      <c r="M23669" s="157"/>
      <c r="N23669" s="158"/>
      <c r="O23669" s="153"/>
      <c r="P23669" s="153"/>
      <c r="Q23669" s="153"/>
      <c r="R23669" s="153"/>
      <c r="S23669" s="152"/>
      <c r="T23669" s="154"/>
    </row>
    <row r="23670" spans="8:20" x14ac:dyDescent="0.25">
      <c r="H23670" s="155"/>
      <c r="I23670" s="152"/>
      <c r="J23670" s="152"/>
      <c r="K23670" s="156"/>
      <c r="L23670" s="156"/>
      <c r="M23670" s="157"/>
      <c r="N23670" s="158"/>
      <c r="O23670" s="153"/>
      <c r="P23670" s="153"/>
      <c r="Q23670" s="153"/>
      <c r="R23670" s="153"/>
      <c r="S23670" s="152"/>
      <c r="T23670" s="154"/>
    </row>
    <row r="23671" spans="8:20" x14ac:dyDescent="0.25">
      <c r="H23671" s="155"/>
      <c r="I23671" s="152"/>
      <c r="J23671" s="152"/>
      <c r="K23671" s="156"/>
      <c r="L23671" s="156"/>
      <c r="M23671" s="157"/>
      <c r="N23671" s="158"/>
      <c r="O23671" s="153"/>
      <c r="P23671" s="153"/>
      <c r="Q23671" s="153"/>
      <c r="R23671" s="153"/>
      <c r="S23671" s="152"/>
      <c r="T23671" s="154"/>
    </row>
    <row r="23672" spans="8:20" x14ac:dyDescent="0.25">
      <c r="H23672" s="155"/>
      <c r="I23672" s="152"/>
      <c r="J23672" s="152"/>
      <c r="K23672" s="156"/>
      <c r="L23672" s="156"/>
      <c r="M23672" s="157"/>
      <c r="N23672" s="158"/>
      <c r="O23672" s="153"/>
      <c r="P23672" s="153"/>
      <c r="Q23672" s="153"/>
      <c r="R23672" s="153"/>
      <c r="S23672" s="152"/>
      <c r="T23672" s="154"/>
    </row>
    <row r="23673" spans="8:20" x14ac:dyDescent="0.25">
      <c r="H23673" s="155"/>
      <c r="I23673" s="152"/>
      <c r="J23673" s="152"/>
      <c r="K23673" s="156"/>
      <c r="L23673" s="156"/>
      <c r="M23673" s="157"/>
      <c r="N23673" s="158"/>
      <c r="O23673" s="153"/>
      <c r="P23673" s="153"/>
      <c r="Q23673" s="153"/>
      <c r="R23673" s="153"/>
      <c r="S23673" s="152"/>
      <c r="T23673" s="154"/>
    </row>
    <row r="23674" spans="8:20" x14ac:dyDescent="0.25">
      <c r="H23674" s="155"/>
      <c r="I23674" s="152"/>
      <c r="J23674" s="152"/>
      <c r="K23674" s="156"/>
      <c r="L23674" s="156"/>
      <c r="M23674" s="157"/>
      <c r="N23674" s="158"/>
      <c r="O23674" s="153"/>
      <c r="P23674" s="153"/>
      <c r="Q23674" s="153"/>
      <c r="R23674" s="153"/>
      <c r="S23674" s="152"/>
      <c r="T23674" s="154"/>
    </row>
    <row r="23675" spans="8:20" x14ac:dyDescent="0.25">
      <c r="H23675" s="155"/>
      <c r="I23675" s="152"/>
      <c r="J23675" s="152"/>
      <c r="K23675" s="156"/>
      <c r="L23675" s="156"/>
      <c r="M23675" s="157"/>
      <c r="N23675" s="158"/>
      <c r="O23675" s="153"/>
      <c r="P23675" s="153"/>
      <c r="Q23675" s="153"/>
      <c r="R23675" s="153"/>
      <c r="S23675" s="152"/>
      <c r="T23675" s="154"/>
    </row>
    <row r="23676" spans="8:20" x14ac:dyDescent="0.25">
      <c r="H23676" s="155"/>
      <c r="I23676" s="152"/>
      <c r="J23676" s="152"/>
      <c r="K23676" s="156"/>
      <c r="L23676" s="156"/>
      <c r="M23676" s="157"/>
      <c r="N23676" s="158"/>
      <c r="O23676" s="153"/>
      <c r="P23676" s="153"/>
      <c r="Q23676" s="153"/>
      <c r="R23676" s="153"/>
      <c r="S23676" s="152"/>
      <c r="T23676" s="154"/>
    </row>
    <row r="23677" spans="8:20" x14ac:dyDescent="0.25">
      <c r="H23677" s="155"/>
      <c r="I23677" s="152"/>
      <c r="J23677" s="152"/>
      <c r="K23677" s="156"/>
      <c r="L23677" s="156"/>
      <c r="M23677" s="157"/>
      <c r="N23677" s="158"/>
      <c r="O23677" s="153"/>
      <c r="P23677" s="153"/>
      <c r="Q23677" s="153"/>
      <c r="R23677" s="153"/>
      <c r="S23677" s="152"/>
      <c r="T23677" s="154"/>
    </row>
    <row r="23678" spans="8:20" x14ac:dyDescent="0.25">
      <c r="H23678" s="155"/>
      <c r="I23678" s="152"/>
      <c r="J23678" s="152"/>
      <c r="K23678" s="156"/>
      <c r="L23678" s="156"/>
      <c r="M23678" s="157"/>
      <c r="N23678" s="158"/>
      <c r="O23678" s="153"/>
      <c r="P23678" s="153"/>
      <c r="Q23678" s="153"/>
      <c r="R23678" s="153"/>
      <c r="S23678" s="152"/>
      <c r="T23678" s="154"/>
    </row>
    <row r="23679" spans="8:20" x14ac:dyDescent="0.25">
      <c r="H23679" s="155"/>
      <c r="I23679" s="152"/>
      <c r="J23679" s="152"/>
      <c r="K23679" s="156"/>
      <c r="L23679" s="156"/>
      <c r="M23679" s="157"/>
      <c r="N23679" s="158"/>
      <c r="O23679" s="153"/>
      <c r="P23679" s="153"/>
      <c r="Q23679" s="153"/>
      <c r="R23679" s="153"/>
      <c r="S23679" s="152"/>
      <c r="T23679" s="154"/>
    </row>
    <row r="23680" spans="8:20" x14ac:dyDescent="0.25">
      <c r="H23680" s="155"/>
      <c r="I23680" s="152"/>
      <c r="J23680" s="152"/>
      <c r="K23680" s="156"/>
      <c r="L23680" s="156"/>
      <c r="M23680" s="157"/>
      <c r="N23680" s="158"/>
      <c r="O23680" s="153"/>
      <c r="P23680" s="153"/>
      <c r="Q23680" s="153"/>
      <c r="R23680" s="153"/>
      <c r="S23680" s="152"/>
      <c r="T23680" s="154"/>
    </row>
    <row r="23681" spans="8:20" x14ac:dyDescent="0.25">
      <c r="H23681" s="155"/>
      <c r="I23681" s="152"/>
      <c r="J23681" s="152"/>
      <c r="K23681" s="156"/>
      <c r="L23681" s="156"/>
      <c r="M23681" s="157"/>
      <c r="N23681" s="158"/>
      <c r="O23681" s="153"/>
      <c r="P23681" s="153"/>
      <c r="Q23681" s="153"/>
      <c r="R23681" s="153"/>
      <c r="S23681" s="152"/>
      <c r="T23681" s="154"/>
    </row>
    <row r="23682" spans="8:20" x14ac:dyDescent="0.25">
      <c r="H23682" s="155"/>
      <c r="I23682" s="152"/>
      <c r="J23682" s="152"/>
      <c r="K23682" s="156"/>
      <c r="L23682" s="156"/>
      <c r="M23682" s="157"/>
      <c r="N23682" s="158"/>
      <c r="O23682" s="153"/>
      <c r="P23682" s="153"/>
      <c r="Q23682" s="153"/>
      <c r="R23682" s="153"/>
      <c r="S23682" s="152"/>
      <c r="T23682" s="154"/>
    </row>
    <row r="23683" spans="8:20" x14ac:dyDescent="0.25">
      <c r="H23683" s="155"/>
      <c r="I23683" s="152"/>
      <c r="J23683" s="152"/>
      <c r="K23683" s="156"/>
      <c r="L23683" s="156"/>
      <c r="M23683" s="157"/>
      <c r="N23683" s="158"/>
      <c r="O23683" s="153"/>
      <c r="P23683" s="153"/>
      <c r="Q23683" s="153"/>
      <c r="R23683" s="153"/>
      <c r="S23683" s="152"/>
      <c r="T23683" s="154"/>
    </row>
    <row r="23684" spans="8:20" x14ac:dyDescent="0.25">
      <c r="H23684" s="155"/>
      <c r="I23684" s="152"/>
      <c r="J23684" s="152"/>
      <c r="K23684" s="156"/>
      <c r="L23684" s="156"/>
      <c r="M23684" s="157"/>
      <c r="N23684" s="158"/>
      <c r="O23684" s="153"/>
      <c r="P23684" s="153"/>
      <c r="Q23684" s="153"/>
      <c r="R23684" s="153"/>
      <c r="S23684" s="152"/>
      <c r="T23684" s="154"/>
    </row>
    <row r="23685" spans="8:20" x14ac:dyDescent="0.25">
      <c r="H23685" s="155"/>
      <c r="I23685" s="152"/>
      <c r="J23685" s="152"/>
      <c r="K23685" s="156"/>
      <c r="L23685" s="156"/>
      <c r="M23685" s="157"/>
      <c r="N23685" s="158"/>
      <c r="O23685" s="153"/>
      <c r="P23685" s="153"/>
      <c r="Q23685" s="153"/>
      <c r="R23685" s="153"/>
      <c r="S23685" s="152"/>
      <c r="T23685" s="154"/>
    </row>
    <row r="23686" spans="8:20" x14ac:dyDescent="0.25">
      <c r="H23686" s="155"/>
      <c r="I23686" s="152"/>
      <c r="J23686" s="152"/>
      <c r="K23686" s="156"/>
      <c r="L23686" s="156"/>
      <c r="M23686" s="157"/>
      <c r="N23686" s="158"/>
      <c r="O23686" s="153"/>
      <c r="P23686" s="153"/>
      <c r="Q23686" s="153"/>
      <c r="R23686" s="153"/>
      <c r="S23686" s="152"/>
      <c r="T23686" s="154"/>
    </row>
    <row r="23687" spans="8:20" x14ac:dyDescent="0.25">
      <c r="H23687" s="155"/>
      <c r="I23687" s="152"/>
      <c r="J23687" s="152"/>
      <c r="K23687" s="156"/>
      <c r="L23687" s="156"/>
      <c r="M23687" s="157"/>
      <c r="N23687" s="158"/>
      <c r="O23687" s="153"/>
      <c r="P23687" s="153"/>
      <c r="Q23687" s="153"/>
      <c r="R23687" s="153"/>
      <c r="S23687" s="152"/>
      <c r="T23687" s="154"/>
    </row>
    <row r="23688" spans="8:20" x14ac:dyDescent="0.25">
      <c r="H23688" s="155"/>
      <c r="I23688" s="152"/>
      <c r="J23688" s="152"/>
      <c r="K23688" s="156"/>
      <c r="L23688" s="156"/>
      <c r="M23688" s="157"/>
      <c r="N23688" s="158"/>
      <c r="O23688" s="153"/>
      <c r="P23688" s="153"/>
      <c r="Q23688" s="153"/>
      <c r="R23688" s="153"/>
      <c r="S23688" s="152"/>
      <c r="T23688" s="154"/>
    </row>
    <row r="23689" spans="8:20" x14ac:dyDescent="0.25">
      <c r="H23689" s="155"/>
      <c r="I23689" s="152"/>
      <c r="J23689" s="152"/>
      <c r="K23689" s="156"/>
      <c r="L23689" s="156"/>
      <c r="M23689" s="157"/>
      <c r="N23689" s="158"/>
      <c r="O23689" s="153"/>
      <c r="P23689" s="153"/>
      <c r="Q23689" s="153"/>
      <c r="R23689" s="153"/>
      <c r="S23689" s="152"/>
      <c r="T23689" s="154"/>
    </row>
    <row r="23690" spans="8:20" x14ac:dyDescent="0.25">
      <c r="H23690" s="155"/>
      <c r="I23690" s="152"/>
      <c r="J23690" s="152"/>
      <c r="K23690" s="156"/>
      <c r="L23690" s="156"/>
      <c r="M23690" s="157"/>
      <c r="N23690" s="158"/>
      <c r="O23690" s="153"/>
      <c r="P23690" s="153"/>
      <c r="Q23690" s="153"/>
      <c r="R23690" s="153"/>
      <c r="S23690" s="152"/>
      <c r="T23690" s="154"/>
    </row>
    <row r="23691" spans="8:20" x14ac:dyDescent="0.25">
      <c r="H23691" s="155"/>
      <c r="I23691" s="152"/>
      <c r="J23691" s="152"/>
      <c r="K23691" s="156"/>
      <c r="L23691" s="156"/>
      <c r="M23691" s="157"/>
      <c r="N23691" s="158"/>
      <c r="O23691" s="153"/>
      <c r="P23691" s="153"/>
      <c r="Q23691" s="153"/>
      <c r="R23691" s="153"/>
      <c r="S23691" s="152"/>
      <c r="T23691" s="154"/>
    </row>
    <row r="23692" spans="8:20" x14ac:dyDescent="0.25">
      <c r="H23692" s="155"/>
      <c r="I23692" s="152"/>
      <c r="J23692" s="152"/>
      <c r="K23692" s="156"/>
      <c r="L23692" s="156"/>
      <c r="M23692" s="157"/>
      <c r="N23692" s="158"/>
      <c r="O23692" s="153"/>
      <c r="P23692" s="153"/>
      <c r="Q23692" s="153"/>
      <c r="R23692" s="153"/>
      <c r="S23692" s="152"/>
      <c r="T23692" s="154"/>
    </row>
    <row r="23693" spans="8:20" x14ac:dyDescent="0.25">
      <c r="H23693" s="155"/>
      <c r="I23693" s="152"/>
      <c r="J23693" s="152"/>
      <c r="K23693" s="156"/>
      <c r="L23693" s="156"/>
      <c r="M23693" s="157"/>
      <c r="N23693" s="158"/>
      <c r="O23693" s="153"/>
      <c r="P23693" s="153"/>
      <c r="Q23693" s="153"/>
      <c r="R23693" s="153"/>
      <c r="S23693" s="152"/>
      <c r="T23693" s="154"/>
    </row>
    <row r="23694" spans="8:20" x14ac:dyDescent="0.25">
      <c r="H23694" s="155"/>
      <c r="I23694" s="152"/>
      <c r="J23694" s="152"/>
      <c r="K23694" s="156"/>
      <c r="L23694" s="156"/>
      <c r="M23694" s="157"/>
      <c r="N23694" s="158"/>
      <c r="O23694" s="153"/>
      <c r="P23694" s="153"/>
      <c r="Q23694" s="153"/>
      <c r="R23694" s="153"/>
      <c r="S23694" s="152"/>
      <c r="T23694" s="154"/>
    </row>
    <row r="23695" spans="8:20" x14ac:dyDescent="0.25">
      <c r="H23695" s="155"/>
      <c r="I23695" s="152"/>
      <c r="J23695" s="152"/>
      <c r="K23695" s="156"/>
      <c r="L23695" s="156"/>
      <c r="M23695" s="157"/>
      <c r="N23695" s="158"/>
      <c r="O23695" s="153"/>
      <c r="P23695" s="153"/>
      <c r="Q23695" s="153"/>
      <c r="R23695" s="153"/>
      <c r="S23695" s="152"/>
      <c r="T23695" s="154"/>
    </row>
    <row r="23696" spans="8:20" x14ac:dyDescent="0.25">
      <c r="H23696" s="155"/>
      <c r="I23696" s="152"/>
      <c r="J23696" s="152"/>
      <c r="K23696" s="156"/>
      <c r="L23696" s="156"/>
      <c r="M23696" s="157"/>
      <c r="N23696" s="158"/>
      <c r="O23696" s="153"/>
      <c r="P23696" s="153"/>
      <c r="Q23696" s="153"/>
      <c r="R23696" s="153"/>
      <c r="S23696" s="152"/>
      <c r="T23696" s="154"/>
    </row>
    <row r="23697" spans="8:20" x14ac:dyDescent="0.25">
      <c r="H23697" s="155"/>
      <c r="I23697" s="152"/>
      <c r="J23697" s="152"/>
      <c r="K23697" s="156"/>
      <c r="L23697" s="156"/>
      <c r="M23697" s="157"/>
      <c r="N23697" s="158"/>
      <c r="O23697" s="153"/>
      <c r="P23697" s="153"/>
      <c r="Q23697" s="153"/>
      <c r="R23697" s="153"/>
      <c r="S23697" s="152"/>
      <c r="T23697" s="154"/>
    </row>
    <row r="23698" spans="8:20" x14ac:dyDescent="0.25">
      <c r="H23698" s="155"/>
      <c r="I23698" s="152"/>
      <c r="J23698" s="152"/>
      <c r="K23698" s="156"/>
      <c r="L23698" s="156"/>
      <c r="M23698" s="157"/>
      <c r="N23698" s="158"/>
      <c r="O23698" s="153"/>
      <c r="P23698" s="153"/>
      <c r="Q23698" s="153"/>
      <c r="R23698" s="153"/>
      <c r="S23698" s="152"/>
      <c r="T23698" s="154"/>
    </row>
    <row r="23699" spans="8:20" x14ac:dyDescent="0.25">
      <c r="H23699" s="155"/>
      <c r="I23699" s="152"/>
      <c r="J23699" s="152"/>
      <c r="K23699" s="156"/>
      <c r="L23699" s="156"/>
      <c r="M23699" s="157"/>
      <c r="N23699" s="158"/>
      <c r="O23699" s="153"/>
      <c r="P23699" s="153"/>
      <c r="Q23699" s="153"/>
      <c r="R23699" s="153"/>
      <c r="S23699" s="152"/>
      <c r="T23699" s="154"/>
    </row>
    <row r="23700" spans="8:20" x14ac:dyDescent="0.25">
      <c r="H23700" s="155"/>
      <c r="I23700" s="152"/>
      <c r="J23700" s="152"/>
      <c r="K23700" s="156"/>
      <c r="L23700" s="156"/>
      <c r="M23700" s="157"/>
      <c r="N23700" s="158"/>
      <c r="O23700" s="153"/>
      <c r="P23700" s="153"/>
      <c r="Q23700" s="153"/>
      <c r="R23700" s="153"/>
      <c r="S23700" s="152"/>
      <c r="T23700" s="154"/>
    </row>
    <row r="23701" spans="8:20" x14ac:dyDescent="0.25">
      <c r="H23701" s="155"/>
      <c r="I23701" s="152"/>
      <c r="J23701" s="152"/>
      <c r="K23701" s="156"/>
      <c r="L23701" s="156"/>
      <c r="M23701" s="157"/>
      <c r="N23701" s="158"/>
      <c r="O23701" s="153"/>
      <c r="P23701" s="153"/>
      <c r="Q23701" s="153"/>
      <c r="R23701" s="153"/>
      <c r="S23701" s="152"/>
      <c r="T23701" s="154"/>
    </row>
    <row r="23702" spans="8:20" x14ac:dyDescent="0.25">
      <c r="H23702" s="155"/>
      <c r="I23702" s="152"/>
      <c r="J23702" s="152"/>
      <c r="K23702" s="156"/>
      <c r="L23702" s="156"/>
      <c r="M23702" s="157"/>
      <c r="N23702" s="158"/>
      <c r="O23702" s="153"/>
      <c r="P23702" s="153"/>
      <c r="Q23702" s="153"/>
      <c r="R23702" s="153"/>
      <c r="S23702" s="152"/>
      <c r="T23702" s="154"/>
    </row>
    <row r="23703" spans="8:20" x14ac:dyDescent="0.25">
      <c r="H23703" s="155"/>
      <c r="I23703" s="152"/>
      <c r="J23703" s="152"/>
      <c r="K23703" s="156"/>
      <c r="L23703" s="156"/>
      <c r="M23703" s="157"/>
      <c r="N23703" s="158"/>
      <c r="O23703" s="153"/>
      <c r="P23703" s="153"/>
      <c r="Q23703" s="153"/>
      <c r="R23703" s="153"/>
      <c r="S23703" s="152"/>
      <c r="T23703" s="154"/>
    </row>
    <row r="23704" spans="8:20" x14ac:dyDescent="0.25">
      <c r="H23704" s="155"/>
      <c r="I23704" s="152"/>
      <c r="J23704" s="152"/>
      <c r="K23704" s="156"/>
      <c r="L23704" s="156"/>
      <c r="M23704" s="157"/>
      <c r="N23704" s="158"/>
      <c r="O23704" s="153"/>
      <c r="P23704" s="153"/>
      <c r="Q23704" s="153"/>
      <c r="R23704" s="153"/>
      <c r="S23704" s="152"/>
      <c r="T23704" s="154"/>
    </row>
    <row r="23705" spans="8:20" x14ac:dyDescent="0.25">
      <c r="H23705" s="155"/>
      <c r="I23705" s="152"/>
      <c r="J23705" s="152"/>
      <c r="K23705" s="156"/>
      <c r="L23705" s="156"/>
      <c r="M23705" s="157"/>
      <c r="N23705" s="158"/>
      <c r="O23705" s="153"/>
      <c r="P23705" s="153"/>
      <c r="Q23705" s="153"/>
      <c r="R23705" s="153"/>
      <c r="S23705" s="152"/>
      <c r="T23705" s="154"/>
    </row>
    <row r="23706" spans="8:20" x14ac:dyDescent="0.25">
      <c r="H23706" s="155"/>
      <c r="I23706" s="152"/>
      <c r="J23706" s="152"/>
      <c r="K23706" s="156"/>
      <c r="L23706" s="156"/>
      <c r="M23706" s="157"/>
      <c r="N23706" s="158"/>
      <c r="O23706" s="153"/>
      <c r="P23706" s="153"/>
      <c r="Q23706" s="153"/>
      <c r="R23706" s="153"/>
      <c r="S23706" s="152"/>
      <c r="T23706" s="154"/>
    </row>
    <row r="23707" spans="8:20" x14ac:dyDescent="0.25">
      <c r="H23707" s="155"/>
      <c r="I23707" s="152"/>
      <c r="J23707" s="152"/>
      <c r="K23707" s="156"/>
      <c r="L23707" s="156"/>
      <c r="M23707" s="157"/>
      <c r="N23707" s="158"/>
      <c r="O23707" s="153"/>
      <c r="P23707" s="153"/>
      <c r="Q23707" s="153"/>
      <c r="R23707" s="153"/>
      <c r="S23707" s="152"/>
      <c r="T23707" s="154"/>
    </row>
    <row r="23708" spans="8:20" x14ac:dyDescent="0.25">
      <c r="H23708" s="155"/>
      <c r="I23708" s="152"/>
      <c r="J23708" s="152"/>
      <c r="K23708" s="156"/>
      <c r="L23708" s="156"/>
      <c r="M23708" s="157"/>
      <c r="N23708" s="158"/>
      <c r="O23708" s="153"/>
      <c r="P23708" s="153"/>
      <c r="Q23708" s="153"/>
      <c r="R23708" s="153"/>
      <c r="S23708" s="152"/>
      <c r="T23708" s="154"/>
    </row>
    <row r="23709" spans="8:20" x14ac:dyDescent="0.25">
      <c r="H23709" s="155"/>
      <c r="I23709" s="152"/>
      <c r="J23709" s="152"/>
      <c r="K23709" s="156"/>
      <c r="L23709" s="156"/>
      <c r="M23709" s="157"/>
      <c r="N23709" s="158"/>
      <c r="O23709" s="153"/>
      <c r="P23709" s="153"/>
      <c r="Q23709" s="153"/>
      <c r="R23709" s="153"/>
      <c r="S23709" s="152"/>
      <c r="T23709" s="154"/>
    </row>
    <row r="23710" spans="8:20" x14ac:dyDescent="0.25">
      <c r="H23710" s="155"/>
      <c r="I23710" s="152"/>
      <c r="J23710" s="152"/>
      <c r="K23710" s="156"/>
      <c r="L23710" s="156"/>
      <c r="M23710" s="157"/>
      <c r="N23710" s="158"/>
      <c r="O23710" s="153"/>
      <c r="P23710" s="153"/>
      <c r="Q23710" s="153"/>
      <c r="R23710" s="153"/>
      <c r="S23710" s="152"/>
      <c r="T23710" s="154"/>
    </row>
    <row r="23711" spans="8:20" x14ac:dyDescent="0.25">
      <c r="H23711" s="155"/>
      <c r="I23711" s="152"/>
      <c r="J23711" s="152"/>
      <c r="K23711" s="156"/>
      <c r="L23711" s="156"/>
      <c r="M23711" s="157"/>
      <c r="N23711" s="158"/>
      <c r="O23711" s="153"/>
      <c r="P23711" s="153"/>
      <c r="Q23711" s="153"/>
      <c r="R23711" s="153"/>
      <c r="S23711" s="152"/>
      <c r="T23711" s="154"/>
    </row>
    <row r="23712" spans="8:20" x14ac:dyDescent="0.25">
      <c r="H23712" s="155"/>
      <c r="I23712" s="152"/>
      <c r="J23712" s="152"/>
      <c r="K23712" s="156"/>
      <c r="L23712" s="156"/>
      <c r="M23712" s="157"/>
      <c r="N23712" s="158"/>
      <c r="O23712" s="153"/>
      <c r="P23712" s="153"/>
      <c r="Q23712" s="153"/>
      <c r="R23712" s="153"/>
      <c r="S23712" s="152"/>
      <c r="T23712" s="154"/>
    </row>
    <row r="23713" spans="8:20" x14ac:dyDescent="0.25">
      <c r="H23713" s="155"/>
      <c r="I23713" s="152"/>
      <c r="J23713" s="152"/>
      <c r="K23713" s="156"/>
      <c r="L23713" s="156"/>
      <c r="M23713" s="157"/>
      <c r="N23713" s="158"/>
      <c r="O23713" s="153"/>
      <c r="P23713" s="153"/>
      <c r="Q23713" s="153"/>
      <c r="R23713" s="153"/>
      <c r="S23713" s="152"/>
      <c r="T23713" s="154"/>
    </row>
    <row r="23714" spans="8:20" x14ac:dyDescent="0.25">
      <c r="H23714" s="155"/>
      <c r="I23714" s="152"/>
      <c r="J23714" s="152"/>
      <c r="K23714" s="156"/>
      <c r="L23714" s="156"/>
      <c r="M23714" s="157"/>
      <c r="N23714" s="158"/>
      <c r="O23714" s="153"/>
      <c r="P23714" s="153"/>
      <c r="Q23714" s="153"/>
      <c r="R23714" s="153"/>
      <c r="S23714" s="152"/>
      <c r="T23714" s="154"/>
    </row>
    <row r="23715" spans="8:20" x14ac:dyDescent="0.25">
      <c r="H23715" s="155"/>
      <c r="I23715" s="152"/>
      <c r="J23715" s="152"/>
      <c r="K23715" s="156"/>
      <c r="L23715" s="156"/>
      <c r="M23715" s="157"/>
      <c r="N23715" s="158"/>
      <c r="O23715" s="153"/>
      <c r="P23715" s="153"/>
      <c r="Q23715" s="153"/>
      <c r="R23715" s="153"/>
      <c r="S23715" s="152"/>
      <c r="T23715" s="154"/>
    </row>
    <row r="23716" spans="8:20" x14ac:dyDescent="0.25">
      <c r="H23716" s="155"/>
      <c r="I23716" s="152"/>
      <c r="J23716" s="152"/>
      <c r="K23716" s="156"/>
      <c r="L23716" s="156"/>
      <c r="M23716" s="157"/>
      <c r="N23716" s="158"/>
      <c r="O23716" s="153"/>
      <c r="P23716" s="153"/>
      <c r="Q23716" s="153"/>
      <c r="R23716" s="153"/>
      <c r="S23716" s="152"/>
      <c r="T23716" s="154"/>
    </row>
    <row r="23717" spans="8:20" x14ac:dyDescent="0.25">
      <c r="H23717" s="155"/>
      <c r="I23717" s="152"/>
      <c r="J23717" s="152"/>
      <c r="K23717" s="156"/>
      <c r="L23717" s="156"/>
      <c r="M23717" s="157"/>
      <c r="N23717" s="158"/>
      <c r="O23717" s="153"/>
      <c r="P23717" s="153"/>
      <c r="Q23717" s="153"/>
      <c r="R23717" s="153"/>
      <c r="S23717" s="152"/>
      <c r="T23717" s="154"/>
    </row>
    <row r="23718" spans="8:20" x14ac:dyDescent="0.25">
      <c r="H23718" s="155"/>
      <c r="I23718" s="152"/>
      <c r="J23718" s="152"/>
      <c r="K23718" s="156"/>
      <c r="L23718" s="156"/>
      <c r="M23718" s="157"/>
      <c r="N23718" s="158"/>
      <c r="O23718" s="153"/>
      <c r="P23718" s="153"/>
      <c r="Q23718" s="153"/>
      <c r="R23718" s="153"/>
      <c r="S23718" s="152"/>
      <c r="T23718" s="154"/>
    </row>
    <row r="23719" spans="8:20" x14ac:dyDescent="0.25">
      <c r="H23719" s="155"/>
      <c r="I23719" s="152"/>
      <c r="J23719" s="152"/>
      <c r="K23719" s="156"/>
      <c r="L23719" s="156"/>
      <c r="M23719" s="157"/>
      <c r="N23719" s="158"/>
      <c r="O23719" s="153"/>
      <c r="P23719" s="153"/>
      <c r="Q23719" s="153"/>
      <c r="R23719" s="153"/>
      <c r="S23719" s="152"/>
      <c r="T23719" s="154"/>
    </row>
    <row r="23720" spans="8:20" x14ac:dyDescent="0.25">
      <c r="H23720" s="155"/>
      <c r="I23720" s="152"/>
      <c r="J23720" s="152"/>
      <c r="K23720" s="156"/>
      <c r="L23720" s="156"/>
      <c r="M23720" s="157"/>
      <c r="N23720" s="158"/>
      <c r="O23720" s="153"/>
      <c r="P23720" s="153"/>
      <c r="Q23720" s="153"/>
      <c r="R23720" s="153"/>
      <c r="S23720" s="152"/>
      <c r="T23720" s="154"/>
    </row>
    <row r="23721" spans="8:20" x14ac:dyDescent="0.25">
      <c r="H23721" s="155"/>
      <c r="I23721" s="152"/>
      <c r="J23721" s="152"/>
      <c r="K23721" s="156"/>
      <c r="L23721" s="156"/>
      <c r="M23721" s="157"/>
      <c r="N23721" s="158"/>
      <c r="O23721" s="153"/>
      <c r="P23721" s="153"/>
      <c r="Q23721" s="153"/>
      <c r="R23721" s="153"/>
      <c r="S23721" s="152"/>
      <c r="T23721" s="154"/>
    </row>
    <row r="23722" spans="8:20" x14ac:dyDescent="0.25">
      <c r="H23722" s="155"/>
      <c r="I23722" s="152"/>
      <c r="J23722" s="152"/>
      <c r="K23722" s="156"/>
      <c r="L23722" s="156"/>
      <c r="M23722" s="157"/>
      <c r="N23722" s="158"/>
      <c r="O23722" s="153"/>
      <c r="P23722" s="153"/>
      <c r="Q23722" s="153"/>
      <c r="R23722" s="153"/>
      <c r="S23722" s="152"/>
      <c r="T23722" s="154"/>
    </row>
    <row r="23723" spans="8:20" x14ac:dyDescent="0.25">
      <c r="H23723" s="155"/>
      <c r="I23723" s="152"/>
      <c r="J23723" s="152"/>
      <c r="K23723" s="156"/>
      <c r="L23723" s="156"/>
      <c r="M23723" s="157"/>
      <c r="N23723" s="158"/>
      <c r="O23723" s="153"/>
      <c r="P23723" s="153"/>
      <c r="Q23723" s="153"/>
      <c r="R23723" s="153"/>
      <c r="S23723" s="152"/>
      <c r="T23723" s="154"/>
    </row>
    <row r="23724" spans="8:20" x14ac:dyDescent="0.25">
      <c r="H23724" s="155"/>
      <c r="I23724" s="152"/>
      <c r="J23724" s="152"/>
      <c r="K23724" s="156"/>
      <c r="L23724" s="156"/>
      <c r="M23724" s="157"/>
      <c r="N23724" s="158"/>
      <c r="O23724" s="153"/>
      <c r="P23724" s="153"/>
      <c r="Q23724" s="153"/>
      <c r="R23724" s="153"/>
      <c r="S23724" s="152"/>
      <c r="T23724" s="154"/>
    </row>
    <row r="23725" spans="8:20" x14ac:dyDescent="0.25">
      <c r="H23725" s="155"/>
      <c r="I23725" s="152"/>
      <c r="J23725" s="152"/>
      <c r="K23725" s="156"/>
      <c r="L23725" s="156"/>
      <c r="M23725" s="157"/>
      <c r="N23725" s="158"/>
      <c r="O23725" s="153"/>
      <c r="P23725" s="153"/>
      <c r="Q23725" s="153"/>
      <c r="R23725" s="153"/>
      <c r="S23725" s="152"/>
      <c r="T23725" s="154"/>
    </row>
    <row r="23726" spans="8:20" x14ac:dyDescent="0.25">
      <c r="H23726" s="155"/>
      <c r="I23726" s="152"/>
      <c r="J23726" s="152"/>
      <c r="K23726" s="156"/>
      <c r="L23726" s="156"/>
      <c r="M23726" s="157"/>
      <c r="N23726" s="158"/>
      <c r="O23726" s="153"/>
      <c r="P23726" s="153"/>
      <c r="Q23726" s="153"/>
      <c r="R23726" s="153"/>
      <c r="S23726" s="152"/>
      <c r="T23726" s="154"/>
    </row>
    <row r="23727" spans="8:20" x14ac:dyDescent="0.25">
      <c r="H23727" s="155"/>
      <c r="I23727" s="152"/>
      <c r="J23727" s="152"/>
      <c r="K23727" s="156"/>
      <c r="L23727" s="156"/>
      <c r="M23727" s="157"/>
      <c r="N23727" s="158"/>
      <c r="O23727" s="153"/>
      <c r="P23727" s="153"/>
      <c r="Q23727" s="153"/>
      <c r="R23727" s="153"/>
      <c r="S23727" s="152"/>
      <c r="T23727" s="154"/>
    </row>
    <row r="23728" spans="8:20" x14ac:dyDescent="0.25">
      <c r="H23728" s="155"/>
      <c r="I23728" s="152"/>
      <c r="J23728" s="152"/>
      <c r="K23728" s="156"/>
      <c r="L23728" s="156"/>
      <c r="M23728" s="157"/>
      <c r="N23728" s="158"/>
      <c r="O23728" s="153"/>
      <c r="P23728" s="153"/>
      <c r="Q23728" s="153"/>
      <c r="R23728" s="153"/>
      <c r="S23728" s="152"/>
      <c r="T23728" s="154"/>
    </row>
    <row r="23729" spans="8:20" x14ac:dyDescent="0.25">
      <c r="H23729" s="155"/>
      <c r="I23729" s="152"/>
      <c r="J23729" s="152"/>
      <c r="K23729" s="156"/>
      <c r="L23729" s="156"/>
      <c r="M23729" s="157"/>
      <c r="N23729" s="158"/>
      <c r="O23729" s="153"/>
      <c r="P23729" s="153"/>
      <c r="Q23729" s="153"/>
      <c r="R23729" s="153"/>
      <c r="S23729" s="152"/>
      <c r="T23729" s="154"/>
    </row>
    <row r="23730" spans="8:20" x14ac:dyDescent="0.25">
      <c r="H23730" s="155"/>
      <c r="I23730" s="152"/>
      <c r="J23730" s="152"/>
      <c r="K23730" s="156"/>
      <c r="L23730" s="156"/>
      <c r="M23730" s="157"/>
      <c r="N23730" s="158"/>
      <c r="O23730" s="153"/>
      <c r="P23730" s="153"/>
      <c r="Q23730" s="153"/>
      <c r="R23730" s="153"/>
      <c r="S23730" s="152"/>
      <c r="T23730" s="154"/>
    </row>
    <row r="23731" spans="8:20" x14ac:dyDescent="0.25">
      <c r="H23731" s="155"/>
      <c r="I23731" s="152"/>
      <c r="J23731" s="152"/>
      <c r="K23731" s="156"/>
      <c r="L23731" s="156"/>
      <c r="M23731" s="157"/>
      <c r="N23731" s="158"/>
      <c r="O23731" s="153"/>
      <c r="P23731" s="153"/>
      <c r="Q23731" s="153"/>
      <c r="R23731" s="153"/>
      <c r="S23731" s="152"/>
      <c r="T23731" s="154"/>
    </row>
    <row r="23732" spans="8:20" x14ac:dyDescent="0.25">
      <c r="H23732" s="155"/>
      <c r="I23732" s="152"/>
      <c r="J23732" s="152"/>
      <c r="K23732" s="156"/>
      <c r="L23732" s="156"/>
      <c r="M23732" s="157"/>
      <c r="N23732" s="158"/>
      <c r="O23732" s="153"/>
      <c r="P23732" s="153"/>
      <c r="Q23732" s="153"/>
      <c r="R23732" s="153"/>
      <c r="S23732" s="152"/>
      <c r="T23732" s="154"/>
    </row>
    <row r="23733" spans="8:20" x14ac:dyDescent="0.25">
      <c r="H23733" s="155"/>
      <c r="I23733" s="152"/>
      <c r="J23733" s="152"/>
      <c r="K23733" s="156"/>
      <c r="L23733" s="156"/>
      <c r="M23733" s="157"/>
      <c r="N23733" s="158"/>
      <c r="O23733" s="153"/>
      <c r="P23733" s="153"/>
      <c r="Q23733" s="153"/>
      <c r="R23733" s="153"/>
      <c r="S23733" s="152"/>
      <c r="T23733" s="154"/>
    </row>
    <row r="23734" spans="8:20" x14ac:dyDescent="0.25">
      <c r="H23734" s="155"/>
      <c r="I23734" s="152"/>
      <c r="J23734" s="152"/>
      <c r="K23734" s="156"/>
      <c r="L23734" s="156"/>
      <c r="M23734" s="157"/>
      <c r="N23734" s="158"/>
      <c r="O23734" s="153"/>
      <c r="P23734" s="153"/>
      <c r="Q23734" s="153"/>
      <c r="R23734" s="153"/>
      <c r="S23734" s="152"/>
      <c r="T23734" s="154"/>
    </row>
    <row r="23735" spans="8:20" x14ac:dyDescent="0.25">
      <c r="H23735" s="155"/>
      <c r="I23735" s="152"/>
      <c r="J23735" s="152"/>
      <c r="K23735" s="156"/>
      <c r="L23735" s="156"/>
      <c r="M23735" s="157"/>
      <c r="N23735" s="158"/>
      <c r="O23735" s="153"/>
      <c r="P23735" s="153"/>
      <c r="Q23735" s="153"/>
      <c r="R23735" s="153"/>
      <c r="S23735" s="152"/>
      <c r="T23735" s="154"/>
    </row>
    <row r="23736" spans="8:20" x14ac:dyDescent="0.25">
      <c r="H23736" s="155"/>
      <c r="I23736" s="152"/>
      <c r="J23736" s="152"/>
      <c r="K23736" s="156"/>
      <c r="L23736" s="156"/>
      <c r="M23736" s="157"/>
      <c r="N23736" s="158"/>
      <c r="O23736" s="153"/>
      <c r="P23736" s="153"/>
      <c r="Q23736" s="153"/>
      <c r="R23736" s="153"/>
      <c r="S23736" s="152"/>
      <c r="T23736" s="154"/>
    </row>
    <row r="23737" spans="8:20" x14ac:dyDescent="0.25">
      <c r="H23737" s="155"/>
      <c r="I23737" s="152"/>
      <c r="J23737" s="152"/>
      <c r="K23737" s="156"/>
      <c r="L23737" s="156"/>
      <c r="M23737" s="157"/>
      <c r="N23737" s="158"/>
      <c r="O23737" s="153"/>
      <c r="P23737" s="153"/>
      <c r="Q23737" s="153"/>
      <c r="R23737" s="153"/>
      <c r="S23737" s="152"/>
      <c r="T23737" s="154"/>
    </row>
    <row r="23738" spans="8:20" x14ac:dyDescent="0.25">
      <c r="H23738" s="155"/>
      <c r="I23738" s="152"/>
      <c r="J23738" s="152"/>
      <c r="K23738" s="156"/>
      <c r="L23738" s="156"/>
      <c r="M23738" s="157"/>
      <c r="N23738" s="158"/>
      <c r="O23738" s="153"/>
      <c r="P23738" s="153"/>
      <c r="Q23738" s="153"/>
      <c r="R23738" s="153"/>
      <c r="S23738" s="152"/>
      <c r="T23738" s="154"/>
    </row>
    <row r="23739" spans="8:20" x14ac:dyDescent="0.25">
      <c r="H23739" s="155"/>
      <c r="I23739" s="152"/>
      <c r="J23739" s="152"/>
      <c r="K23739" s="156"/>
      <c r="L23739" s="156"/>
      <c r="M23739" s="157"/>
      <c r="N23739" s="158"/>
      <c r="O23739" s="153"/>
      <c r="P23739" s="153"/>
      <c r="Q23739" s="153"/>
      <c r="R23739" s="153"/>
      <c r="S23739" s="152"/>
      <c r="T23739" s="154"/>
    </row>
    <row r="23740" spans="8:20" x14ac:dyDescent="0.25">
      <c r="H23740" s="155"/>
      <c r="I23740" s="152"/>
      <c r="J23740" s="152"/>
      <c r="K23740" s="156"/>
      <c r="L23740" s="156"/>
      <c r="M23740" s="157"/>
      <c r="N23740" s="158"/>
      <c r="O23740" s="153"/>
      <c r="P23740" s="153"/>
      <c r="Q23740" s="153"/>
      <c r="R23740" s="153"/>
      <c r="S23740" s="152"/>
      <c r="T23740" s="154"/>
    </row>
    <row r="23741" spans="8:20" x14ac:dyDescent="0.25">
      <c r="H23741" s="155"/>
      <c r="I23741" s="152"/>
      <c r="J23741" s="152"/>
      <c r="K23741" s="156"/>
      <c r="L23741" s="156"/>
      <c r="M23741" s="157"/>
      <c r="N23741" s="158"/>
      <c r="O23741" s="153"/>
      <c r="P23741" s="153"/>
      <c r="Q23741" s="153"/>
      <c r="R23741" s="153"/>
      <c r="S23741" s="152"/>
      <c r="T23741" s="154"/>
    </row>
    <row r="23742" spans="8:20" x14ac:dyDescent="0.25">
      <c r="H23742" s="155"/>
      <c r="I23742" s="152"/>
      <c r="J23742" s="152"/>
      <c r="K23742" s="156"/>
      <c r="L23742" s="156"/>
      <c r="M23742" s="157"/>
      <c r="N23742" s="158"/>
      <c r="O23742" s="153"/>
      <c r="P23742" s="153"/>
      <c r="Q23742" s="153"/>
      <c r="R23742" s="153"/>
      <c r="S23742" s="152"/>
      <c r="T23742" s="154"/>
    </row>
    <row r="23743" spans="8:20" x14ac:dyDescent="0.25">
      <c r="H23743" s="155"/>
      <c r="I23743" s="152"/>
      <c r="J23743" s="152"/>
      <c r="K23743" s="156"/>
      <c r="L23743" s="156"/>
      <c r="M23743" s="157"/>
      <c r="N23743" s="158"/>
      <c r="O23743" s="153"/>
      <c r="P23743" s="153"/>
      <c r="Q23743" s="153"/>
      <c r="R23743" s="153"/>
      <c r="S23743" s="152"/>
      <c r="T23743" s="154"/>
    </row>
    <row r="23744" spans="8:20" x14ac:dyDescent="0.25">
      <c r="H23744" s="155"/>
      <c r="I23744" s="152"/>
      <c r="J23744" s="152"/>
      <c r="K23744" s="156"/>
      <c r="L23744" s="156"/>
      <c r="M23744" s="157"/>
      <c r="N23744" s="158"/>
      <c r="O23744" s="153"/>
      <c r="P23744" s="153"/>
      <c r="Q23744" s="153"/>
      <c r="R23744" s="153"/>
      <c r="S23744" s="152"/>
      <c r="T23744" s="154"/>
    </row>
    <row r="23745" spans="8:20" x14ac:dyDescent="0.25">
      <c r="H23745" s="155"/>
      <c r="I23745" s="152"/>
      <c r="J23745" s="152"/>
      <c r="K23745" s="156"/>
      <c r="L23745" s="156"/>
      <c r="M23745" s="157"/>
      <c r="N23745" s="158"/>
      <c r="O23745" s="153"/>
      <c r="P23745" s="153"/>
      <c r="Q23745" s="153"/>
      <c r="R23745" s="153"/>
      <c r="S23745" s="152"/>
      <c r="T23745" s="154"/>
    </row>
    <row r="23746" spans="8:20" x14ac:dyDescent="0.25">
      <c r="H23746" s="155"/>
      <c r="I23746" s="152"/>
      <c r="J23746" s="152"/>
      <c r="K23746" s="156"/>
      <c r="L23746" s="156"/>
      <c r="M23746" s="157"/>
      <c r="N23746" s="158"/>
      <c r="O23746" s="153"/>
      <c r="P23746" s="153"/>
      <c r="Q23746" s="153"/>
      <c r="R23746" s="153"/>
      <c r="S23746" s="152"/>
      <c r="T23746" s="154"/>
    </row>
    <row r="23747" spans="8:20" x14ac:dyDescent="0.25">
      <c r="H23747" s="155"/>
      <c r="I23747" s="152"/>
      <c r="J23747" s="152"/>
      <c r="K23747" s="156"/>
      <c r="L23747" s="156"/>
      <c r="M23747" s="157"/>
      <c r="N23747" s="158"/>
      <c r="O23747" s="153"/>
      <c r="P23747" s="153"/>
      <c r="Q23747" s="153"/>
      <c r="R23747" s="153"/>
      <c r="S23747" s="152"/>
      <c r="T23747" s="154"/>
    </row>
    <row r="23748" spans="8:20" x14ac:dyDescent="0.25">
      <c r="H23748" s="155"/>
      <c r="I23748" s="152"/>
      <c r="J23748" s="152"/>
      <c r="K23748" s="156"/>
      <c r="L23748" s="156"/>
      <c r="M23748" s="157"/>
      <c r="N23748" s="158"/>
      <c r="O23748" s="153"/>
      <c r="P23748" s="153"/>
      <c r="Q23748" s="153"/>
      <c r="R23748" s="153"/>
      <c r="S23748" s="152"/>
      <c r="T23748" s="154"/>
    </row>
    <row r="23749" spans="8:20" x14ac:dyDescent="0.25">
      <c r="H23749" s="155"/>
      <c r="I23749" s="152"/>
      <c r="J23749" s="152"/>
      <c r="K23749" s="156"/>
      <c r="L23749" s="156"/>
      <c r="M23749" s="157"/>
      <c r="N23749" s="158"/>
      <c r="O23749" s="153"/>
      <c r="P23749" s="153"/>
      <c r="Q23749" s="153"/>
      <c r="R23749" s="153"/>
      <c r="S23749" s="152"/>
      <c r="T23749" s="154"/>
    </row>
    <row r="23750" spans="8:20" x14ac:dyDescent="0.25">
      <c r="H23750" s="155"/>
      <c r="I23750" s="152"/>
      <c r="J23750" s="152"/>
      <c r="K23750" s="156"/>
      <c r="L23750" s="156"/>
      <c r="M23750" s="157"/>
      <c r="N23750" s="158"/>
      <c r="O23750" s="153"/>
      <c r="P23750" s="153"/>
      <c r="Q23750" s="153"/>
      <c r="R23750" s="153"/>
      <c r="S23750" s="152"/>
      <c r="T23750" s="154"/>
    </row>
    <row r="23751" spans="8:20" x14ac:dyDescent="0.25">
      <c r="H23751" s="155"/>
      <c r="I23751" s="152"/>
      <c r="J23751" s="152"/>
      <c r="K23751" s="156"/>
      <c r="L23751" s="156"/>
      <c r="M23751" s="157"/>
      <c r="N23751" s="158"/>
      <c r="O23751" s="153"/>
      <c r="P23751" s="153"/>
      <c r="Q23751" s="153"/>
      <c r="R23751" s="153"/>
      <c r="S23751" s="152"/>
      <c r="T23751" s="154"/>
    </row>
    <row r="23752" spans="8:20" x14ac:dyDescent="0.25">
      <c r="H23752" s="155"/>
      <c r="I23752" s="152"/>
      <c r="J23752" s="152"/>
      <c r="K23752" s="156"/>
      <c r="L23752" s="156"/>
      <c r="M23752" s="157"/>
      <c r="N23752" s="158"/>
      <c r="O23752" s="153"/>
      <c r="P23752" s="153"/>
      <c r="Q23752" s="153"/>
      <c r="R23752" s="153"/>
      <c r="S23752" s="152"/>
      <c r="T23752" s="154"/>
    </row>
    <row r="23753" spans="8:20" x14ac:dyDescent="0.25">
      <c r="H23753" s="155"/>
      <c r="I23753" s="152"/>
      <c r="J23753" s="152"/>
      <c r="K23753" s="156"/>
      <c r="L23753" s="156"/>
      <c r="M23753" s="157"/>
      <c r="N23753" s="158"/>
      <c r="O23753" s="153"/>
      <c r="P23753" s="153"/>
      <c r="Q23753" s="153"/>
      <c r="R23753" s="153"/>
      <c r="S23753" s="152"/>
      <c r="T23753" s="154"/>
    </row>
    <row r="23754" spans="8:20" x14ac:dyDescent="0.25">
      <c r="H23754" s="155"/>
      <c r="I23754" s="152"/>
      <c r="J23754" s="152"/>
      <c r="K23754" s="156"/>
      <c r="L23754" s="156"/>
      <c r="M23754" s="157"/>
      <c r="N23754" s="158"/>
      <c r="O23754" s="153"/>
      <c r="P23754" s="153"/>
      <c r="Q23754" s="153"/>
      <c r="R23754" s="153"/>
      <c r="S23754" s="152"/>
      <c r="T23754" s="154"/>
    </row>
    <row r="23755" spans="8:20" x14ac:dyDescent="0.25">
      <c r="H23755" s="155"/>
      <c r="I23755" s="152"/>
      <c r="J23755" s="152"/>
      <c r="K23755" s="156"/>
      <c r="L23755" s="156"/>
      <c r="M23755" s="157"/>
      <c r="N23755" s="158"/>
      <c r="O23755" s="153"/>
      <c r="P23755" s="153"/>
      <c r="Q23755" s="153"/>
      <c r="R23755" s="153"/>
      <c r="S23755" s="152"/>
      <c r="T23755" s="154"/>
    </row>
    <row r="23756" spans="8:20" x14ac:dyDescent="0.25">
      <c r="H23756" s="155"/>
      <c r="I23756" s="152"/>
      <c r="J23756" s="152"/>
      <c r="K23756" s="156"/>
      <c r="L23756" s="156"/>
      <c r="M23756" s="157"/>
      <c r="N23756" s="158"/>
      <c r="O23756" s="153"/>
      <c r="P23756" s="153"/>
      <c r="Q23756" s="153"/>
      <c r="R23756" s="153"/>
      <c r="S23756" s="152"/>
      <c r="T23756" s="154"/>
    </row>
    <row r="23757" spans="8:20" x14ac:dyDescent="0.25">
      <c r="H23757" s="155"/>
      <c r="I23757" s="152"/>
      <c r="J23757" s="152"/>
      <c r="K23757" s="156"/>
      <c r="L23757" s="156"/>
      <c r="M23757" s="157"/>
      <c r="N23757" s="158"/>
      <c r="O23757" s="153"/>
      <c r="P23757" s="153"/>
      <c r="Q23757" s="153"/>
      <c r="R23757" s="153"/>
      <c r="S23757" s="152"/>
      <c r="T23757" s="154"/>
    </row>
    <row r="23758" spans="8:20" x14ac:dyDescent="0.25">
      <c r="H23758" s="155"/>
      <c r="I23758" s="152"/>
      <c r="J23758" s="152"/>
      <c r="K23758" s="156"/>
      <c r="L23758" s="156"/>
      <c r="M23758" s="157"/>
      <c r="N23758" s="158"/>
      <c r="O23758" s="153"/>
      <c r="P23758" s="153"/>
      <c r="Q23758" s="153"/>
      <c r="R23758" s="153"/>
      <c r="S23758" s="152"/>
      <c r="T23758" s="154"/>
    </row>
    <row r="23759" spans="8:20" x14ac:dyDescent="0.25">
      <c r="H23759" s="155"/>
      <c r="I23759" s="152"/>
      <c r="J23759" s="152"/>
      <c r="K23759" s="156"/>
      <c r="L23759" s="156"/>
      <c r="M23759" s="157"/>
      <c r="N23759" s="158"/>
      <c r="O23759" s="153"/>
      <c r="P23759" s="153"/>
      <c r="Q23759" s="153"/>
      <c r="R23759" s="153"/>
      <c r="S23759" s="152"/>
      <c r="T23759" s="154"/>
    </row>
    <row r="23760" spans="8:20" x14ac:dyDescent="0.25">
      <c r="H23760" s="155"/>
      <c r="I23760" s="152"/>
      <c r="J23760" s="152"/>
      <c r="K23760" s="156"/>
      <c r="L23760" s="156"/>
      <c r="M23760" s="157"/>
      <c r="N23760" s="158"/>
      <c r="O23760" s="153"/>
      <c r="P23760" s="153"/>
      <c r="Q23760" s="153"/>
      <c r="R23760" s="153"/>
      <c r="S23760" s="152"/>
      <c r="T23760" s="154"/>
    </row>
    <row r="23761" spans="8:20" x14ac:dyDescent="0.25">
      <c r="H23761" s="155"/>
      <c r="I23761" s="152"/>
      <c r="J23761" s="152"/>
      <c r="K23761" s="156"/>
      <c r="L23761" s="156"/>
      <c r="M23761" s="157"/>
      <c r="N23761" s="158"/>
      <c r="O23761" s="153"/>
      <c r="P23761" s="153"/>
      <c r="Q23761" s="153"/>
      <c r="R23761" s="153"/>
      <c r="S23761" s="152"/>
      <c r="T23761" s="154"/>
    </row>
    <row r="23762" spans="8:20" x14ac:dyDescent="0.25">
      <c r="H23762" s="155"/>
      <c r="I23762" s="152"/>
      <c r="J23762" s="152"/>
      <c r="K23762" s="156"/>
      <c r="L23762" s="156"/>
      <c r="M23762" s="157"/>
      <c r="N23762" s="158"/>
      <c r="O23762" s="153"/>
      <c r="P23762" s="153"/>
      <c r="Q23762" s="153"/>
      <c r="R23762" s="153"/>
      <c r="S23762" s="152"/>
      <c r="T23762" s="154"/>
    </row>
    <row r="23763" spans="8:20" x14ac:dyDescent="0.25">
      <c r="H23763" s="155"/>
      <c r="I23763" s="152"/>
      <c r="J23763" s="152"/>
      <c r="K23763" s="156"/>
      <c r="L23763" s="156"/>
      <c r="M23763" s="157"/>
      <c r="N23763" s="158"/>
      <c r="O23763" s="153"/>
      <c r="P23763" s="153"/>
      <c r="Q23763" s="153"/>
      <c r="R23763" s="153"/>
      <c r="S23763" s="152"/>
      <c r="T23763" s="154"/>
    </row>
    <row r="23764" spans="8:20" x14ac:dyDescent="0.25">
      <c r="H23764" s="155"/>
      <c r="I23764" s="152"/>
      <c r="J23764" s="152"/>
      <c r="K23764" s="156"/>
      <c r="L23764" s="156"/>
      <c r="M23764" s="157"/>
      <c r="N23764" s="158"/>
      <c r="O23764" s="153"/>
      <c r="P23764" s="153"/>
      <c r="Q23764" s="153"/>
      <c r="R23764" s="153"/>
      <c r="S23764" s="152"/>
      <c r="T23764" s="154"/>
    </row>
    <row r="23765" spans="8:20" x14ac:dyDescent="0.25">
      <c r="H23765" s="155"/>
      <c r="I23765" s="152"/>
      <c r="J23765" s="152"/>
      <c r="K23765" s="156"/>
      <c r="L23765" s="156"/>
      <c r="M23765" s="157"/>
      <c r="N23765" s="158"/>
      <c r="O23765" s="153"/>
      <c r="P23765" s="153"/>
      <c r="Q23765" s="153"/>
      <c r="R23765" s="153"/>
      <c r="S23765" s="152"/>
      <c r="T23765" s="154"/>
    </row>
    <row r="23766" spans="8:20" x14ac:dyDescent="0.25">
      <c r="H23766" s="155"/>
      <c r="I23766" s="152"/>
      <c r="J23766" s="152"/>
      <c r="K23766" s="156"/>
      <c r="L23766" s="156"/>
      <c r="M23766" s="157"/>
      <c r="N23766" s="158"/>
      <c r="O23766" s="153"/>
      <c r="P23766" s="153"/>
      <c r="Q23766" s="153"/>
      <c r="R23766" s="153"/>
      <c r="S23766" s="152"/>
      <c r="T23766" s="154"/>
    </row>
    <row r="23767" spans="8:20" x14ac:dyDescent="0.25">
      <c r="H23767" s="155"/>
      <c r="I23767" s="152"/>
      <c r="J23767" s="152"/>
      <c r="K23767" s="156"/>
      <c r="L23767" s="156"/>
      <c r="M23767" s="157"/>
      <c r="N23767" s="158"/>
      <c r="O23767" s="153"/>
      <c r="P23767" s="153"/>
      <c r="Q23767" s="153"/>
      <c r="R23767" s="153"/>
      <c r="S23767" s="152"/>
      <c r="T23767" s="154"/>
    </row>
    <row r="23768" spans="8:20" x14ac:dyDescent="0.25">
      <c r="H23768" s="155"/>
      <c r="I23768" s="152"/>
      <c r="J23768" s="152"/>
      <c r="K23768" s="156"/>
      <c r="L23768" s="156"/>
      <c r="M23768" s="157"/>
      <c r="N23768" s="158"/>
      <c r="O23768" s="153"/>
      <c r="P23768" s="153"/>
      <c r="Q23768" s="153"/>
      <c r="R23768" s="153"/>
      <c r="S23768" s="152"/>
      <c r="T23768" s="154"/>
    </row>
    <row r="23769" spans="8:20" x14ac:dyDescent="0.25">
      <c r="H23769" s="155"/>
      <c r="I23769" s="152"/>
      <c r="J23769" s="152"/>
      <c r="K23769" s="156"/>
      <c r="L23769" s="156"/>
      <c r="M23769" s="157"/>
      <c r="N23769" s="158"/>
      <c r="O23769" s="153"/>
      <c r="P23769" s="153"/>
      <c r="Q23769" s="153"/>
      <c r="R23769" s="153"/>
      <c r="S23769" s="152"/>
      <c r="T23769" s="154"/>
    </row>
    <row r="23770" spans="8:20" x14ac:dyDescent="0.25">
      <c r="H23770" s="155"/>
      <c r="I23770" s="152"/>
      <c r="J23770" s="152"/>
      <c r="K23770" s="156"/>
      <c r="L23770" s="156"/>
      <c r="M23770" s="157"/>
      <c r="N23770" s="158"/>
      <c r="O23770" s="153"/>
      <c r="P23770" s="153"/>
      <c r="Q23770" s="153"/>
      <c r="R23770" s="153"/>
      <c r="S23770" s="152"/>
      <c r="T23770" s="154"/>
    </row>
    <row r="23771" spans="8:20" x14ac:dyDescent="0.25">
      <c r="H23771" s="155"/>
      <c r="I23771" s="152"/>
      <c r="J23771" s="152"/>
      <c r="K23771" s="156"/>
      <c r="L23771" s="156"/>
      <c r="M23771" s="157"/>
      <c r="N23771" s="158"/>
      <c r="O23771" s="153"/>
      <c r="P23771" s="153"/>
      <c r="Q23771" s="153"/>
      <c r="R23771" s="153"/>
      <c r="S23771" s="152"/>
      <c r="T23771" s="154"/>
    </row>
    <row r="23772" spans="8:20" x14ac:dyDescent="0.25">
      <c r="H23772" s="155"/>
      <c r="I23772" s="152"/>
      <c r="J23772" s="152"/>
      <c r="K23772" s="156"/>
      <c r="L23772" s="156"/>
      <c r="M23772" s="157"/>
      <c r="N23772" s="158"/>
      <c r="O23772" s="153"/>
      <c r="P23772" s="153"/>
      <c r="Q23772" s="153"/>
      <c r="R23772" s="153"/>
      <c r="S23772" s="152"/>
      <c r="T23772" s="154"/>
    </row>
    <row r="23773" spans="8:20" x14ac:dyDescent="0.25">
      <c r="H23773" s="155"/>
      <c r="I23773" s="152"/>
      <c r="J23773" s="152"/>
      <c r="K23773" s="156"/>
      <c r="L23773" s="156"/>
      <c r="M23773" s="157"/>
      <c r="N23773" s="158"/>
      <c r="O23773" s="153"/>
      <c r="P23773" s="153"/>
      <c r="Q23773" s="153"/>
      <c r="R23773" s="153"/>
      <c r="S23773" s="152"/>
      <c r="T23773" s="154"/>
    </row>
    <row r="23774" spans="8:20" x14ac:dyDescent="0.25">
      <c r="H23774" s="155"/>
      <c r="I23774" s="152"/>
      <c r="J23774" s="152"/>
      <c r="K23774" s="156"/>
      <c r="L23774" s="156"/>
      <c r="M23774" s="157"/>
      <c r="N23774" s="158"/>
      <c r="O23774" s="153"/>
      <c r="P23774" s="153"/>
      <c r="Q23774" s="153"/>
      <c r="R23774" s="153"/>
      <c r="S23774" s="152"/>
      <c r="T23774" s="154"/>
    </row>
    <row r="23775" spans="8:20" x14ac:dyDescent="0.25">
      <c r="H23775" s="155"/>
      <c r="I23775" s="152"/>
      <c r="J23775" s="152"/>
      <c r="K23775" s="156"/>
      <c r="L23775" s="156"/>
      <c r="M23775" s="157"/>
      <c r="N23775" s="158"/>
      <c r="O23775" s="153"/>
      <c r="P23775" s="153"/>
      <c r="Q23775" s="153"/>
      <c r="R23775" s="153"/>
      <c r="S23775" s="152"/>
      <c r="T23775" s="154"/>
    </row>
    <row r="23776" spans="8:20" x14ac:dyDescent="0.25">
      <c r="H23776" s="155"/>
      <c r="I23776" s="152"/>
      <c r="J23776" s="152"/>
      <c r="K23776" s="156"/>
      <c r="L23776" s="156"/>
      <c r="M23776" s="157"/>
      <c r="N23776" s="158"/>
      <c r="O23776" s="153"/>
      <c r="P23776" s="153"/>
      <c r="Q23776" s="153"/>
      <c r="R23776" s="153"/>
      <c r="S23776" s="152"/>
      <c r="T23776" s="154"/>
    </row>
    <row r="23777" spans="8:20" x14ac:dyDescent="0.25">
      <c r="H23777" s="155"/>
      <c r="I23777" s="152"/>
      <c r="J23777" s="152"/>
      <c r="K23777" s="156"/>
      <c r="L23777" s="156"/>
      <c r="M23777" s="157"/>
      <c r="N23777" s="158"/>
      <c r="O23777" s="153"/>
      <c r="P23777" s="153"/>
      <c r="Q23777" s="153"/>
      <c r="R23777" s="153"/>
      <c r="S23777" s="152"/>
      <c r="T23777" s="154"/>
    </row>
    <row r="23778" spans="8:20" x14ac:dyDescent="0.25">
      <c r="H23778" s="155"/>
      <c r="I23778" s="152"/>
      <c r="J23778" s="152"/>
      <c r="K23778" s="156"/>
      <c r="L23778" s="156"/>
      <c r="M23778" s="157"/>
      <c r="N23778" s="158"/>
      <c r="O23778" s="153"/>
      <c r="P23778" s="153"/>
      <c r="Q23778" s="153"/>
      <c r="R23778" s="153"/>
      <c r="S23778" s="152"/>
      <c r="T23778" s="154"/>
    </row>
    <row r="23779" spans="8:20" x14ac:dyDescent="0.25">
      <c r="H23779" s="155"/>
      <c r="I23779" s="152"/>
      <c r="J23779" s="152"/>
      <c r="K23779" s="156"/>
      <c r="L23779" s="156"/>
      <c r="M23779" s="157"/>
      <c r="N23779" s="158"/>
      <c r="O23779" s="153"/>
      <c r="P23779" s="153"/>
      <c r="Q23779" s="153"/>
      <c r="R23779" s="153"/>
      <c r="S23779" s="152"/>
      <c r="T23779" s="154"/>
    </row>
    <row r="23780" spans="8:20" x14ac:dyDescent="0.25">
      <c r="H23780" s="155"/>
      <c r="I23780" s="152"/>
      <c r="J23780" s="152"/>
      <c r="K23780" s="156"/>
      <c r="L23780" s="156"/>
      <c r="M23780" s="157"/>
      <c r="N23780" s="158"/>
      <c r="O23780" s="153"/>
      <c r="P23780" s="153"/>
      <c r="Q23780" s="153"/>
      <c r="R23780" s="153"/>
      <c r="S23780" s="152"/>
      <c r="T23780" s="154"/>
    </row>
    <row r="23781" spans="8:20" x14ac:dyDescent="0.25">
      <c r="H23781" s="155"/>
      <c r="I23781" s="152"/>
      <c r="J23781" s="152"/>
      <c r="K23781" s="156"/>
      <c r="L23781" s="156"/>
      <c r="M23781" s="157"/>
      <c r="N23781" s="158"/>
      <c r="O23781" s="153"/>
      <c r="P23781" s="153"/>
      <c r="Q23781" s="153"/>
      <c r="R23781" s="153"/>
      <c r="S23781" s="152"/>
      <c r="T23781" s="154"/>
    </row>
    <row r="23782" spans="8:20" x14ac:dyDescent="0.25">
      <c r="H23782" s="155"/>
      <c r="I23782" s="152"/>
      <c r="J23782" s="152"/>
      <c r="K23782" s="156"/>
      <c r="L23782" s="156"/>
      <c r="M23782" s="157"/>
      <c r="N23782" s="158"/>
      <c r="O23782" s="153"/>
      <c r="P23782" s="153"/>
      <c r="Q23782" s="153"/>
      <c r="R23782" s="153"/>
      <c r="S23782" s="152"/>
      <c r="T23782" s="154"/>
    </row>
    <row r="23783" spans="8:20" x14ac:dyDescent="0.25">
      <c r="H23783" s="155"/>
      <c r="I23783" s="152"/>
      <c r="J23783" s="152"/>
      <c r="K23783" s="156"/>
      <c r="L23783" s="156"/>
      <c r="M23783" s="157"/>
      <c r="N23783" s="158"/>
      <c r="O23783" s="153"/>
      <c r="P23783" s="153"/>
      <c r="Q23783" s="153"/>
      <c r="R23783" s="153"/>
      <c r="S23783" s="152"/>
      <c r="T23783" s="154"/>
    </row>
    <row r="23784" spans="8:20" x14ac:dyDescent="0.25">
      <c r="H23784" s="155"/>
      <c r="I23784" s="152"/>
      <c r="J23784" s="152"/>
      <c r="K23784" s="156"/>
      <c r="L23784" s="156"/>
      <c r="M23784" s="157"/>
      <c r="N23784" s="158"/>
      <c r="O23784" s="153"/>
      <c r="P23784" s="153"/>
      <c r="Q23784" s="153"/>
      <c r="R23784" s="153"/>
      <c r="S23784" s="152"/>
      <c r="T23784" s="154"/>
    </row>
    <row r="23785" spans="8:20" x14ac:dyDescent="0.25">
      <c r="H23785" s="155"/>
      <c r="I23785" s="152"/>
      <c r="J23785" s="152"/>
      <c r="K23785" s="156"/>
      <c r="L23785" s="156"/>
      <c r="M23785" s="157"/>
      <c r="N23785" s="158"/>
      <c r="O23785" s="153"/>
      <c r="P23785" s="153"/>
      <c r="Q23785" s="153"/>
      <c r="R23785" s="153"/>
      <c r="S23785" s="152"/>
      <c r="T23785" s="154"/>
    </row>
    <row r="23786" spans="8:20" x14ac:dyDescent="0.25">
      <c r="H23786" s="155"/>
      <c r="I23786" s="152"/>
      <c r="J23786" s="152"/>
      <c r="K23786" s="156"/>
      <c r="L23786" s="156"/>
      <c r="M23786" s="157"/>
      <c r="N23786" s="158"/>
      <c r="O23786" s="153"/>
      <c r="P23786" s="153"/>
      <c r="Q23786" s="153"/>
      <c r="R23786" s="153"/>
      <c r="S23786" s="152"/>
      <c r="T23786" s="154"/>
    </row>
    <row r="23787" spans="8:20" x14ac:dyDescent="0.25">
      <c r="H23787" s="155"/>
      <c r="I23787" s="152"/>
      <c r="J23787" s="152"/>
      <c r="K23787" s="156"/>
      <c r="L23787" s="156"/>
      <c r="M23787" s="157"/>
      <c r="N23787" s="158"/>
      <c r="O23787" s="153"/>
      <c r="P23787" s="153"/>
      <c r="Q23787" s="153"/>
      <c r="R23787" s="153"/>
      <c r="S23787" s="152"/>
      <c r="T23787" s="154"/>
    </row>
    <row r="23788" spans="8:20" x14ac:dyDescent="0.25">
      <c r="H23788" s="155"/>
      <c r="I23788" s="152"/>
      <c r="J23788" s="152"/>
      <c r="K23788" s="156"/>
      <c r="L23788" s="156"/>
      <c r="M23788" s="157"/>
      <c r="N23788" s="158"/>
      <c r="O23788" s="153"/>
      <c r="P23788" s="153"/>
      <c r="Q23788" s="153"/>
      <c r="R23788" s="153"/>
      <c r="S23788" s="152"/>
      <c r="T23788" s="154"/>
    </row>
    <row r="23789" spans="8:20" x14ac:dyDescent="0.25">
      <c r="H23789" s="155"/>
      <c r="I23789" s="152"/>
      <c r="J23789" s="152"/>
      <c r="K23789" s="156"/>
      <c r="L23789" s="156"/>
      <c r="M23789" s="157"/>
      <c r="N23789" s="158"/>
      <c r="O23789" s="153"/>
      <c r="P23789" s="153"/>
      <c r="Q23789" s="153"/>
      <c r="R23789" s="153"/>
      <c r="S23789" s="152"/>
      <c r="T23789" s="154"/>
    </row>
    <row r="23790" spans="8:20" x14ac:dyDescent="0.25">
      <c r="H23790" s="155"/>
      <c r="I23790" s="152"/>
      <c r="J23790" s="152"/>
      <c r="K23790" s="156"/>
      <c r="L23790" s="156"/>
      <c r="M23790" s="157"/>
      <c r="N23790" s="158"/>
      <c r="O23790" s="153"/>
      <c r="P23790" s="153"/>
      <c r="Q23790" s="153"/>
      <c r="R23790" s="153"/>
      <c r="S23790" s="152"/>
      <c r="T23790" s="154"/>
    </row>
    <row r="23791" spans="8:20" x14ac:dyDescent="0.25">
      <c r="H23791" s="155"/>
      <c r="I23791" s="152"/>
      <c r="J23791" s="152"/>
      <c r="K23791" s="156"/>
      <c r="L23791" s="156"/>
      <c r="M23791" s="157"/>
      <c r="N23791" s="158"/>
      <c r="O23791" s="153"/>
      <c r="P23791" s="153"/>
      <c r="Q23791" s="153"/>
      <c r="R23791" s="153"/>
      <c r="S23791" s="152"/>
      <c r="T23791" s="154"/>
    </row>
    <row r="23792" spans="8:20" x14ac:dyDescent="0.25">
      <c r="H23792" s="155"/>
      <c r="I23792" s="152"/>
      <c r="J23792" s="152"/>
      <c r="K23792" s="156"/>
      <c r="L23792" s="156"/>
      <c r="M23792" s="157"/>
      <c r="N23792" s="158"/>
      <c r="O23792" s="153"/>
      <c r="P23792" s="153"/>
      <c r="Q23792" s="153"/>
      <c r="R23792" s="153"/>
      <c r="S23792" s="152"/>
      <c r="T23792" s="154"/>
    </row>
    <row r="23793" spans="8:20" x14ac:dyDescent="0.25">
      <c r="H23793" s="155"/>
      <c r="I23793" s="152"/>
      <c r="J23793" s="152"/>
      <c r="K23793" s="156"/>
      <c r="L23793" s="156"/>
      <c r="M23793" s="157"/>
      <c r="N23793" s="158"/>
      <c r="O23793" s="153"/>
      <c r="P23793" s="153"/>
      <c r="Q23793" s="153"/>
      <c r="R23793" s="153"/>
      <c r="S23793" s="152"/>
      <c r="T23793" s="154"/>
    </row>
    <row r="23794" spans="8:20" x14ac:dyDescent="0.25">
      <c r="H23794" s="155"/>
      <c r="I23794" s="152"/>
      <c r="J23794" s="152"/>
      <c r="K23794" s="156"/>
      <c r="L23794" s="156"/>
      <c r="M23794" s="157"/>
      <c r="N23794" s="158"/>
      <c r="O23794" s="153"/>
      <c r="P23794" s="153"/>
      <c r="Q23794" s="153"/>
      <c r="R23794" s="153"/>
      <c r="S23794" s="152"/>
      <c r="T23794" s="154"/>
    </row>
    <row r="23795" spans="8:20" x14ac:dyDescent="0.25">
      <c r="H23795" s="155"/>
      <c r="I23795" s="152"/>
      <c r="J23795" s="152"/>
      <c r="K23795" s="156"/>
      <c r="L23795" s="156"/>
      <c r="M23795" s="157"/>
      <c r="N23795" s="158"/>
      <c r="O23795" s="153"/>
      <c r="P23795" s="153"/>
      <c r="Q23795" s="153"/>
      <c r="R23795" s="153"/>
      <c r="S23795" s="152"/>
      <c r="T23795" s="154"/>
    </row>
    <row r="23796" spans="8:20" x14ac:dyDescent="0.25">
      <c r="H23796" s="155"/>
      <c r="I23796" s="152"/>
      <c r="J23796" s="152"/>
      <c r="K23796" s="156"/>
      <c r="L23796" s="156"/>
      <c r="M23796" s="157"/>
      <c r="N23796" s="158"/>
      <c r="O23796" s="153"/>
      <c r="P23796" s="153"/>
      <c r="Q23796" s="153"/>
      <c r="R23796" s="153"/>
      <c r="S23796" s="152"/>
      <c r="T23796" s="154"/>
    </row>
    <row r="23797" spans="8:20" x14ac:dyDescent="0.25">
      <c r="H23797" s="155"/>
      <c r="I23797" s="152"/>
      <c r="J23797" s="152"/>
      <c r="K23797" s="156"/>
      <c r="L23797" s="156"/>
      <c r="M23797" s="157"/>
      <c r="N23797" s="158"/>
      <c r="O23797" s="153"/>
      <c r="P23797" s="153"/>
      <c r="Q23797" s="153"/>
      <c r="R23797" s="153"/>
      <c r="S23797" s="152"/>
      <c r="T23797" s="154"/>
    </row>
    <row r="23798" spans="8:20" x14ac:dyDescent="0.25">
      <c r="H23798" s="155"/>
      <c r="I23798" s="152"/>
      <c r="J23798" s="152"/>
      <c r="K23798" s="156"/>
      <c r="L23798" s="156"/>
      <c r="M23798" s="157"/>
      <c r="N23798" s="158"/>
      <c r="O23798" s="153"/>
      <c r="P23798" s="153"/>
      <c r="Q23798" s="153"/>
      <c r="R23798" s="153"/>
      <c r="S23798" s="152"/>
      <c r="T23798" s="154"/>
    </row>
    <row r="23799" spans="8:20" x14ac:dyDescent="0.25">
      <c r="H23799" s="155"/>
      <c r="I23799" s="152"/>
      <c r="J23799" s="152"/>
      <c r="K23799" s="156"/>
      <c r="L23799" s="156"/>
      <c r="M23799" s="157"/>
      <c r="N23799" s="158"/>
      <c r="O23799" s="153"/>
      <c r="P23799" s="153"/>
      <c r="Q23799" s="153"/>
      <c r="R23799" s="153"/>
      <c r="S23799" s="152"/>
      <c r="T23799" s="154"/>
    </row>
    <row r="23800" spans="8:20" x14ac:dyDescent="0.25">
      <c r="H23800" s="155"/>
      <c r="I23800" s="152"/>
      <c r="J23800" s="152"/>
      <c r="K23800" s="156"/>
      <c r="L23800" s="156"/>
      <c r="M23800" s="157"/>
      <c r="N23800" s="158"/>
      <c r="O23800" s="153"/>
      <c r="P23800" s="153"/>
      <c r="Q23800" s="153"/>
      <c r="R23800" s="153"/>
      <c r="S23800" s="152"/>
      <c r="T23800" s="154"/>
    </row>
    <row r="23801" spans="8:20" x14ac:dyDescent="0.25">
      <c r="H23801" s="155"/>
      <c r="I23801" s="152"/>
      <c r="J23801" s="152"/>
      <c r="K23801" s="156"/>
      <c r="L23801" s="156"/>
      <c r="M23801" s="157"/>
      <c r="N23801" s="158"/>
      <c r="O23801" s="153"/>
      <c r="P23801" s="153"/>
      <c r="Q23801" s="153"/>
      <c r="R23801" s="153"/>
      <c r="S23801" s="152"/>
      <c r="T23801" s="154"/>
    </row>
    <row r="23802" spans="8:20" x14ac:dyDescent="0.25">
      <c r="H23802" s="155"/>
      <c r="I23802" s="152"/>
      <c r="J23802" s="152"/>
      <c r="K23802" s="156"/>
      <c r="L23802" s="156"/>
      <c r="M23802" s="157"/>
      <c r="N23802" s="158"/>
      <c r="O23802" s="153"/>
      <c r="P23802" s="153"/>
      <c r="Q23802" s="153"/>
      <c r="R23802" s="153"/>
      <c r="S23802" s="152"/>
      <c r="T23802" s="154"/>
    </row>
    <row r="23803" spans="8:20" x14ac:dyDescent="0.25">
      <c r="H23803" s="155"/>
      <c r="I23803" s="152"/>
      <c r="J23803" s="152"/>
      <c r="K23803" s="156"/>
      <c r="L23803" s="156"/>
      <c r="M23803" s="157"/>
      <c r="N23803" s="158"/>
      <c r="O23803" s="153"/>
      <c r="P23803" s="153"/>
      <c r="Q23803" s="153"/>
      <c r="R23803" s="153"/>
      <c r="S23803" s="152"/>
      <c r="T23803" s="154"/>
    </row>
    <row r="23804" spans="8:20" x14ac:dyDescent="0.25">
      <c r="H23804" s="155"/>
      <c r="I23804" s="152"/>
      <c r="J23804" s="152"/>
      <c r="K23804" s="156"/>
      <c r="L23804" s="156"/>
      <c r="M23804" s="157"/>
      <c r="N23804" s="158"/>
      <c r="O23804" s="153"/>
      <c r="P23804" s="153"/>
      <c r="Q23804" s="153"/>
      <c r="R23804" s="153"/>
      <c r="S23804" s="152"/>
      <c r="T23804" s="154"/>
    </row>
    <row r="23805" spans="8:20" x14ac:dyDescent="0.25">
      <c r="H23805" s="155"/>
      <c r="I23805" s="152"/>
      <c r="J23805" s="152"/>
      <c r="K23805" s="156"/>
      <c r="L23805" s="156"/>
      <c r="M23805" s="157"/>
      <c r="N23805" s="158"/>
      <c r="O23805" s="153"/>
      <c r="P23805" s="153"/>
      <c r="Q23805" s="153"/>
      <c r="R23805" s="153"/>
      <c r="S23805" s="152"/>
      <c r="T23805" s="154"/>
    </row>
    <row r="23806" spans="8:20" x14ac:dyDescent="0.25">
      <c r="H23806" s="155"/>
      <c r="I23806" s="152"/>
      <c r="J23806" s="152"/>
      <c r="K23806" s="156"/>
      <c r="L23806" s="156"/>
      <c r="M23806" s="157"/>
      <c r="N23806" s="158"/>
      <c r="O23806" s="153"/>
      <c r="P23806" s="153"/>
      <c r="Q23806" s="153"/>
      <c r="R23806" s="153"/>
      <c r="S23806" s="152"/>
      <c r="T23806" s="154"/>
    </row>
    <row r="23807" spans="8:20" x14ac:dyDescent="0.25">
      <c r="H23807" s="155"/>
      <c r="I23807" s="152"/>
      <c r="J23807" s="152"/>
      <c r="K23807" s="156"/>
      <c r="L23807" s="156"/>
      <c r="M23807" s="157"/>
      <c r="N23807" s="158"/>
      <c r="O23807" s="153"/>
      <c r="P23807" s="153"/>
      <c r="Q23807" s="153"/>
      <c r="R23807" s="153"/>
      <c r="S23807" s="152"/>
      <c r="T23807" s="154"/>
    </row>
    <row r="23808" spans="8:20" x14ac:dyDescent="0.25">
      <c r="H23808" s="155"/>
      <c r="I23808" s="152"/>
      <c r="J23808" s="152"/>
      <c r="K23808" s="156"/>
      <c r="L23808" s="156"/>
      <c r="M23808" s="157"/>
      <c r="N23808" s="158"/>
      <c r="O23808" s="153"/>
      <c r="P23808" s="153"/>
      <c r="Q23808" s="153"/>
      <c r="R23808" s="153"/>
      <c r="S23808" s="152"/>
      <c r="T23808" s="154"/>
    </row>
    <row r="23809" spans="8:20" x14ac:dyDescent="0.25">
      <c r="H23809" s="155"/>
      <c r="I23809" s="152"/>
      <c r="J23809" s="152"/>
      <c r="K23809" s="156"/>
      <c r="L23809" s="156"/>
      <c r="M23809" s="157"/>
      <c r="N23809" s="158"/>
      <c r="O23809" s="153"/>
      <c r="P23809" s="153"/>
      <c r="Q23809" s="153"/>
      <c r="R23809" s="153"/>
      <c r="S23809" s="152"/>
      <c r="T23809" s="154"/>
    </row>
    <row r="23810" spans="8:20" x14ac:dyDescent="0.25">
      <c r="H23810" s="155"/>
      <c r="I23810" s="152"/>
      <c r="J23810" s="152"/>
      <c r="K23810" s="156"/>
      <c r="L23810" s="156"/>
      <c r="M23810" s="157"/>
      <c r="N23810" s="158"/>
      <c r="O23810" s="153"/>
      <c r="P23810" s="153"/>
      <c r="Q23810" s="153"/>
      <c r="R23810" s="153"/>
      <c r="S23810" s="152"/>
      <c r="T23810" s="154"/>
    </row>
    <row r="23811" spans="8:20" x14ac:dyDescent="0.25">
      <c r="H23811" s="155"/>
      <c r="I23811" s="152"/>
      <c r="J23811" s="152"/>
      <c r="K23811" s="156"/>
      <c r="L23811" s="156"/>
      <c r="M23811" s="157"/>
      <c r="N23811" s="158"/>
      <c r="O23811" s="153"/>
      <c r="P23811" s="153"/>
      <c r="Q23811" s="153"/>
      <c r="R23811" s="153"/>
      <c r="S23811" s="152"/>
      <c r="T23811" s="154"/>
    </row>
    <row r="23812" spans="8:20" x14ac:dyDescent="0.25">
      <c r="H23812" s="155"/>
      <c r="I23812" s="152"/>
      <c r="J23812" s="152"/>
      <c r="K23812" s="156"/>
      <c r="L23812" s="156"/>
      <c r="M23812" s="157"/>
      <c r="N23812" s="158"/>
      <c r="O23812" s="153"/>
      <c r="P23812" s="153"/>
      <c r="Q23812" s="153"/>
      <c r="R23812" s="153"/>
      <c r="S23812" s="152"/>
      <c r="T23812" s="154"/>
    </row>
    <row r="23813" spans="8:20" x14ac:dyDescent="0.25">
      <c r="H23813" s="155"/>
      <c r="I23813" s="152"/>
      <c r="J23813" s="152"/>
      <c r="K23813" s="156"/>
      <c r="L23813" s="156"/>
      <c r="M23813" s="157"/>
      <c r="N23813" s="158"/>
      <c r="O23813" s="153"/>
      <c r="P23813" s="153"/>
      <c r="Q23813" s="153"/>
      <c r="R23813" s="153"/>
      <c r="S23813" s="152"/>
      <c r="T23813" s="154"/>
    </row>
    <row r="23814" spans="8:20" x14ac:dyDescent="0.25">
      <c r="H23814" s="155"/>
      <c r="I23814" s="152"/>
      <c r="J23814" s="152"/>
      <c r="K23814" s="156"/>
      <c r="L23814" s="156"/>
      <c r="M23814" s="157"/>
      <c r="N23814" s="158"/>
      <c r="O23814" s="153"/>
      <c r="P23814" s="153"/>
      <c r="Q23814" s="153"/>
      <c r="R23814" s="153"/>
      <c r="S23814" s="152"/>
      <c r="T23814" s="154"/>
    </row>
    <row r="23815" spans="8:20" x14ac:dyDescent="0.25">
      <c r="H23815" s="155"/>
      <c r="I23815" s="152"/>
      <c r="J23815" s="152"/>
      <c r="K23815" s="156"/>
      <c r="L23815" s="156"/>
      <c r="M23815" s="157"/>
      <c r="N23815" s="158"/>
      <c r="O23815" s="153"/>
      <c r="P23815" s="153"/>
      <c r="Q23815" s="153"/>
      <c r="R23815" s="153"/>
      <c r="S23815" s="152"/>
      <c r="T23815" s="154"/>
    </row>
    <row r="23816" spans="8:20" x14ac:dyDescent="0.25">
      <c r="H23816" s="155"/>
      <c r="I23816" s="152"/>
      <c r="J23816" s="152"/>
      <c r="K23816" s="156"/>
      <c r="L23816" s="156"/>
      <c r="M23816" s="157"/>
      <c r="N23816" s="158"/>
      <c r="O23816" s="153"/>
      <c r="P23816" s="153"/>
      <c r="Q23816" s="153"/>
      <c r="R23816" s="153"/>
      <c r="S23816" s="152"/>
      <c r="T23816" s="154"/>
    </row>
    <row r="23817" spans="8:20" x14ac:dyDescent="0.25">
      <c r="H23817" s="155"/>
      <c r="I23817" s="152"/>
      <c r="J23817" s="152"/>
      <c r="K23817" s="156"/>
      <c r="L23817" s="156"/>
      <c r="M23817" s="157"/>
      <c r="N23817" s="158"/>
      <c r="O23817" s="153"/>
      <c r="P23817" s="153"/>
      <c r="Q23817" s="153"/>
      <c r="R23817" s="153"/>
      <c r="S23817" s="152"/>
      <c r="T23817" s="154"/>
    </row>
    <row r="23818" spans="8:20" x14ac:dyDescent="0.25">
      <c r="H23818" s="155"/>
      <c r="I23818" s="152"/>
      <c r="J23818" s="152"/>
      <c r="K23818" s="156"/>
      <c r="L23818" s="156"/>
      <c r="M23818" s="157"/>
      <c r="N23818" s="158"/>
      <c r="O23818" s="153"/>
      <c r="P23818" s="153"/>
      <c r="Q23818" s="153"/>
      <c r="R23818" s="153"/>
      <c r="S23818" s="152"/>
      <c r="T23818" s="154"/>
    </row>
    <row r="23819" spans="8:20" x14ac:dyDescent="0.25">
      <c r="H23819" s="155"/>
      <c r="I23819" s="152"/>
      <c r="J23819" s="152"/>
      <c r="K23819" s="156"/>
      <c r="L23819" s="156"/>
      <c r="M23819" s="157"/>
      <c r="N23819" s="158"/>
      <c r="O23819" s="153"/>
      <c r="P23819" s="153"/>
      <c r="Q23819" s="153"/>
      <c r="R23819" s="153"/>
      <c r="S23819" s="152"/>
      <c r="T23819" s="154"/>
    </row>
    <row r="23820" spans="8:20" x14ac:dyDescent="0.25">
      <c r="H23820" s="155"/>
      <c r="I23820" s="152"/>
      <c r="J23820" s="152"/>
      <c r="K23820" s="156"/>
      <c r="L23820" s="156"/>
      <c r="M23820" s="157"/>
      <c r="N23820" s="158"/>
      <c r="O23820" s="153"/>
      <c r="P23820" s="153"/>
      <c r="Q23820" s="153"/>
      <c r="R23820" s="153"/>
      <c r="S23820" s="152"/>
      <c r="T23820" s="154"/>
    </row>
    <row r="23821" spans="8:20" x14ac:dyDescent="0.25">
      <c r="H23821" s="155"/>
      <c r="I23821" s="152"/>
      <c r="J23821" s="152"/>
      <c r="K23821" s="156"/>
      <c r="L23821" s="156"/>
      <c r="M23821" s="157"/>
      <c r="N23821" s="158"/>
      <c r="O23821" s="153"/>
      <c r="P23821" s="153"/>
      <c r="Q23821" s="153"/>
      <c r="R23821" s="153"/>
      <c r="S23821" s="152"/>
      <c r="T23821" s="154"/>
    </row>
    <row r="23822" spans="8:20" x14ac:dyDescent="0.25">
      <c r="H23822" s="155"/>
      <c r="I23822" s="152"/>
      <c r="J23822" s="152"/>
      <c r="K23822" s="156"/>
      <c r="L23822" s="156"/>
      <c r="M23822" s="157"/>
      <c r="N23822" s="158"/>
      <c r="O23822" s="153"/>
      <c r="P23822" s="153"/>
      <c r="Q23822" s="153"/>
      <c r="R23822" s="153"/>
      <c r="S23822" s="152"/>
      <c r="T23822" s="154"/>
    </row>
    <row r="23823" spans="8:20" x14ac:dyDescent="0.25">
      <c r="H23823" s="155"/>
      <c r="I23823" s="152"/>
      <c r="J23823" s="152"/>
      <c r="K23823" s="156"/>
      <c r="L23823" s="156"/>
      <c r="M23823" s="157"/>
      <c r="N23823" s="158"/>
      <c r="O23823" s="153"/>
      <c r="P23823" s="153"/>
      <c r="Q23823" s="153"/>
      <c r="R23823" s="153"/>
      <c r="S23823" s="152"/>
      <c r="T23823" s="154"/>
    </row>
    <row r="23824" spans="8:20" x14ac:dyDescent="0.25">
      <c r="H23824" s="155"/>
      <c r="I23824" s="152"/>
      <c r="J23824" s="152"/>
      <c r="K23824" s="156"/>
      <c r="L23824" s="156"/>
      <c r="M23824" s="157"/>
      <c r="N23824" s="158"/>
      <c r="O23824" s="153"/>
      <c r="P23824" s="153"/>
      <c r="Q23824" s="153"/>
      <c r="R23824" s="153"/>
      <c r="S23824" s="152"/>
      <c r="T23824" s="154"/>
    </row>
    <row r="23825" spans="8:20" x14ac:dyDescent="0.25">
      <c r="H23825" s="155"/>
      <c r="I23825" s="152"/>
      <c r="J23825" s="152"/>
      <c r="K23825" s="156"/>
      <c r="L23825" s="156"/>
      <c r="M23825" s="157"/>
      <c r="N23825" s="158"/>
      <c r="O23825" s="153"/>
      <c r="P23825" s="153"/>
      <c r="Q23825" s="153"/>
      <c r="R23825" s="153"/>
      <c r="S23825" s="152"/>
      <c r="T23825" s="154"/>
    </row>
    <row r="23826" spans="8:20" x14ac:dyDescent="0.25">
      <c r="H23826" s="155"/>
      <c r="I23826" s="152"/>
      <c r="J23826" s="152"/>
      <c r="K23826" s="156"/>
      <c r="L23826" s="156"/>
      <c r="M23826" s="157"/>
      <c r="N23826" s="158"/>
      <c r="O23826" s="153"/>
      <c r="P23826" s="153"/>
      <c r="Q23826" s="153"/>
      <c r="R23826" s="153"/>
      <c r="S23826" s="152"/>
      <c r="T23826" s="154"/>
    </row>
    <row r="23827" spans="8:20" x14ac:dyDescent="0.25">
      <c r="H23827" s="155"/>
      <c r="I23827" s="152"/>
      <c r="J23827" s="152"/>
      <c r="K23827" s="156"/>
      <c r="L23827" s="156"/>
      <c r="M23827" s="157"/>
      <c r="N23827" s="158"/>
      <c r="O23827" s="153"/>
      <c r="P23827" s="153"/>
      <c r="Q23827" s="153"/>
      <c r="R23827" s="153"/>
      <c r="S23827" s="152"/>
      <c r="T23827" s="154"/>
    </row>
    <row r="23828" spans="8:20" x14ac:dyDescent="0.25">
      <c r="H23828" s="155"/>
      <c r="I23828" s="152"/>
      <c r="J23828" s="152"/>
      <c r="K23828" s="156"/>
      <c r="L23828" s="156"/>
      <c r="M23828" s="157"/>
      <c r="N23828" s="158"/>
      <c r="O23828" s="153"/>
      <c r="P23828" s="153"/>
      <c r="Q23828" s="153"/>
      <c r="R23828" s="153"/>
      <c r="S23828" s="152"/>
      <c r="T23828" s="154"/>
    </row>
    <row r="23829" spans="8:20" x14ac:dyDescent="0.25">
      <c r="H23829" s="155"/>
      <c r="I23829" s="152"/>
      <c r="J23829" s="152"/>
      <c r="K23829" s="156"/>
      <c r="L23829" s="156"/>
      <c r="M23829" s="157"/>
      <c r="N23829" s="158"/>
      <c r="O23829" s="153"/>
      <c r="P23829" s="153"/>
      <c r="Q23829" s="153"/>
      <c r="R23829" s="153"/>
      <c r="S23829" s="152"/>
      <c r="T23829" s="154"/>
    </row>
    <row r="23830" spans="8:20" x14ac:dyDescent="0.25">
      <c r="H23830" s="155"/>
      <c r="I23830" s="152"/>
      <c r="J23830" s="152"/>
      <c r="K23830" s="156"/>
      <c r="L23830" s="156"/>
      <c r="M23830" s="157"/>
      <c r="N23830" s="158"/>
      <c r="O23830" s="153"/>
      <c r="P23830" s="153"/>
      <c r="Q23830" s="153"/>
      <c r="R23830" s="153"/>
      <c r="S23830" s="152"/>
      <c r="T23830" s="154"/>
    </row>
    <row r="23831" spans="8:20" x14ac:dyDescent="0.25">
      <c r="H23831" s="155"/>
      <c r="I23831" s="152"/>
      <c r="J23831" s="152"/>
      <c r="K23831" s="156"/>
      <c r="L23831" s="156"/>
      <c r="M23831" s="157"/>
      <c r="N23831" s="158"/>
      <c r="O23831" s="153"/>
      <c r="P23831" s="153"/>
      <c r="Q23831" s="153"/>
      <c r="R23831" s="153"/>
      <c r="S23831" s="152"/>
      <c r="T23831" s="154"/>
    </row>
    <row r="23832" spans="8:20" x14ac:dyDescent="0.25">
      <c r="H23832" s="155"/>
      <c r="I23832" s="152"/>
      <c r="J23832" s="152"/>
      <c r="K23832" s="156"/>
      <c r="L23832" s="156"/>
      <c r="M23832" s="157"/>
      <c r="N23832" s="158"/>
      <c r="O23832" s="153"/>
      <c r="P23832" s="153"/>
      <c r="Q23832" s="153"/>
      <c r="R23832" s="153"/>
      <c r="S23832" s="152"/>
      <c r="T23832" s="154"/>
    </row>
    <row r="23833" spans="8:20" x14ac:dyDescent="0.25">
      <c r="H23833" s="155"/>
      <c r="I23833" s="152"/>
      <c r="J23833" s="152"/>
      <c r="K23833" s="156"/>
      <c r="L23833" s="156"/>
      <c r="M23833" s="157"/>
      <c r="N23833" s="158"/>
      <c r="O23833" s="153"/>
      <c r="P23833" s="153"/>
      <c r="Q23833" s="153"/>
      <c r="R23833" s="153"/>
      <c r="S23833" s="152"/>
      <c r="T23833" s="154"/>
    </row>
    <row r="23834" spans="8:20" x14ac:dyDescent="0.25">
      <c r="H23834" s="155"/>
      <c r="I23834" s="152"/>
      <c r="J23834" s="152"/>
      <c r="K23834" s="156"/>
      <c r="L23834" s="156"/>
      <c r="M23834" s="157"/>
      <c r="N23834" s="158"/>
      <c r="O23834" s="153"/>
      <c r="P23834" s="153"/>
      <c r="Q23834" s="153"/>
      <c r="R23834" s="153"/>
      <c r="S23834" s="152"/>
      <c r="T23834" s="154"/>
    </row>
    <row r="23835" spans="8:20" x14ac:dyDescent="0.25">
      <c r="H23835" s="155"/>
      <c r="I23835" s="152"/>
      <c r="J23835" s="152"/>
      <c r="K23835" s="156"/>
      <c r="L23835" s="156"/>
      <c r="M23835" s="157"/>
      <c r="N23835" s="158"/>
      <c r="O23835" s="153"/>
      <c r="P23835" s="153"/>
      <c r="Q23835" s="153"/>
      <c r="R23835" s="153"/>
      <c r="S23835" s="152"/>
      <c r="T23835" s="154"/>
    </row>
    <row r="23836" spans="8:20" x14ac:dyDescent="0.25">
      <c r="H23836" s="155"/>
      <c r="I23836" s="152"/>
      <c r="J23836" s="152"/>
      <c r="K23836" s="156"/>
      <c r="L23836" s="156"/>
      <c r="M23836" s="157"/>
      <c r="N23836" s="158"/>
      <c r="O23836" s="153"/>
      <c r="P23836" s="153"/>
      <c r="Q23836" s="153"/>
      <c r="R23836" s="153"/>
      <c r="S23836" s="152"/>
      <c r="T23836" s="154"/>
    </row>
    <row r="23837" spans="8:20" x14ac:dyDescent="0.25">
      <c r="H23837" s="155"/>
      <c r="I23837" s="152"/>
      <c r="J23837" s="152"/>
      <c r="K23837" s="156"/>
      <c r="L23837" s="156"/>
      <c r="M23837" s="157"/>
      <c r="N23837" s="158"/>
      <c r="O23837" s="153"/>
      <c r="P23837" s="153"/>
      <c r="Q23837" s="153"/>
      <c r="R23837" s="153"/>
      <c r="S23837" s="152"/>
      <c r="T23837" s="154"/>
    </row>
    <row r="23838" spans="8:20" x14ac:dyDescent="0.25">
      <c r="H23838" s="155"/>
      <c r="I23838" s="152"/>
      <c r="J23838" s="152"/>
      <c r="K23838" s="156"/>
      <c r="L23838" s="156"/>
      <c r="M23838" s="157"/>
      <c r="N23838" s="158"/>
      <c r="O23838" s="153"/>
      <c r="P23838" s="153"/>
      <c r="Q23838" s="153"/>
      <c r="R23838" s="153"/>
      <c r="S23838" s="152"/>
      <c r="T23838" s="154"/>
    </row>
    <row r="23839" spans="8:20" x14ac:dyDescent="0.25">
      <c r="H23839" s="155"/>
      <c r="I23839" s="152"/>
      <c r="J23839" s="152"/>
      <c r="K23839" s="156"/>
      <c r="L23839" s="156"/>
      <c r="M23839" s="157"/>
      <c r="N23839" s="158"/>
      <c r="O23839" s="153"/>
      <c r="P23839" s="153"/>
      <c r="Q23839" s="153"/>
      <c r="R23839" s="153"/>
      <c r="S23839" s="152"/>
      <c r="T23839" s="154"/>
    </row>
    <row r="23840" spans="8:20" x14ac:dyDescent="0.25">
      <c r="H23840" s="155"/>
      <c r="I23840" s="152"/>
      <c r="J23840" s="152"/>
      <c r="K23840" s="156"/>
      <c r="L23840" s="156"/>
      <c r="M23840" s="157"/>
      <c r="N23840" s="158"/>
      <c r="O23840" s="153"/>
      <c r="P23840" s="153"/>
      <c r="Q23840" s="153"/>
      <c r="R23840" s="153"/>
      <c r="S23840" s="152"/>
      <c r="T23840" s="154"/>
    </row>
    <row r="23841" spans="8:20" x14ac:dyDescent="0.25">
      <c r="H23841" s="155"/>
      <c r="I23841" s="152"/>
      <c r="J23841" s="152"/>
      <c r="K23841" s="156"/>
      <c r="L23841" s="156"/>
      <c r="M23841" s="157"/>
      <c r="N23841" s="158"/>
      <c r="O23841" s="153"/>
      <c r="P23841" s="153"/>
      <c r="Q23841" s="153"/>
      <c r="R23841" s="153"/>
      <c r="S23841" s="152"/>
      <c r="T23841" s="154"/>
    </row>
    <row r="23842" spans="8:20" x14ac:dyDescent="0.25">
      <c r="H23842" s="155"/>
      <c r="I23842" s="152"/>
      <c r="J23842" s="152"/>
      <c r="K23842" s="156"/>
      <c r="L23842" s="156"/>
      <c r="M23842" s="157"/>
      <c r="N23842" s="158"/>
      <c r="O23842" s="153"/>
      <c r="P23842" s="153"/>
      <c r="Q23842" s="153"/>
      <c r="R23842" s="153"/>
      <c r="S23842" s="152"/>
      <c r="T23842" s="154"/>
    </row>
    <row r="23843" spans="8:20" x14ac:dyDescent="0.25">
      <c r="H23843" s="155"/>
      <c r="I23843" s="152"/>
      <c r="J23843" s="152"/>
      <c r="K23843" s="156"/>
      <c r="L23843" s="156"/>
      <c r="M23843" s="157"/>
      <c r="N23843" s="158"/>
      <c r="O23843" s="153"/>
      <c r="P23843" s="153"/>
      <c r="Q23843" s="153"/>
      <c r="R23843" s="153"/>
      <c r="S23843" s="152"/>
      <c r="T23843" s="154"/>
    </row>
    <row r="23844" spans="8:20" x14ac:dyDescent="0.25">
      <c r="H23844" s="155"/>
      <c r="I23844" s="152"/>
      <c r="J23844" s="152"/>
      <c r="K23844" s="156"/>
      <c r="L23844" s="156"/>
      <c r="M23844" s="157"/>
      <c r="N23844" s="158"/>
      <c r="O23844" s="153"/>
      <c r="P23844" s="153"/>
      <c r="Q23844" s="153"/>
      <c r="R23844" s="153"/>
      <c r="S23844" s="152"/>
      <c r="T23844" s="154"/>
    </row>
    <row r="23845" spans="8:20" x14ac:dyDescent="0.25">
      <c r="H23845" s="155"/>
      <c r="I23845" s="152"/>
      <c r="J23845" s="152"/>
      <c r="K23845" s="156"/>
      <c r="L23845" s="156"/>
      <c r="M23845" s="157"/>
      <c r="N23845" s="158"/>
      <c r="O23845" s="153"/>
      <c r="P23845" s="153"/>
      <c r="Q23845" s="153"/>
      <c r="R23845" s="153"/>
      <c r="S23845" s="152"/>
      <c r="T23845" s="154"/>
    </row>
    <row r="23846" spans="8:20" x14ac:dyDescent="0.25">
      <c r="H23846" s="155"/>
      <c r="I23846" s="152"/>
      <c r="J23846" s="152"/>
      <c r="K23846" s="156"/>
      <c r="L23846" s="156"/>
      <c r="M23846" s="157"/>
      <c r="N23846" s="158"/>
      <c r="O23846" s="153"/>
      <c r="P23846" s="153"/>
      <c r="Q23846" s="153"/>
      <c r="R23846" s="153"/>
      <c r="S23846" s="152"/>
      <c r="T23846" s="154"/>
    </row>
    <row r="23847" spans="8:20" x14ac:dyDescent="0.25">
      <c r="H23847" s="155"/>
      <c r="I23847" s="152"/>
      <c r="J23847" s="152"/>
      <c r="K23847" s="156"/>
      <c r="L23847" s="156"/>
      <c r="M23847" s="157"/>
      <c r="N23847" s="158"/>
      <c r="O23847" s="153"/>
      <c r="P23847" s="153"/>
      <c r="Q23847" s="153"/>
      <c r="R23847" s="153"/>
      <c r="S23847" s="152"/>
      <c r="T23847" s="154"/>
    </row>
    <row r="23848" spans="8:20" x14ac:dyDescent="0.25">
      <c r="H23848" s="155"/>
      <c r="I23848" s="152"/>
      <c r="J23848" s="152"/>
      <c r="K23848" s="156"/>
      <c r="L23848" s="156"/>
      <c r="M23848" s="157"/>
      <c r="N23848" s="158"/>
      <c r="O23848" s="153"/>
      <c r="P23848" s="153"/>
      <c r="Q23848" s="153"/>
      <c r="R23848" s="153"/>
      <c r="S23848" s="152"/>
      <c r="T23848" s="154"/>
    </row>
    <row r="23849" spans="8:20" x14ac:dyDescent="0.25">
      <c r="H23849" s="155"/>
      <c r="I23849" s="152"/>
      <c r="J23849" s="152"/>
      <c r="K23849" s="156"/>
      <c r="L23849" s="156"/>
      <c r="M23849" s="157"/>
      <c r="N23849" s="158"/>
      <c r="O23849" s="153"/>
      <c r="P23849" s="153"/>
      <c r="Q23849" s="153"/>
      <c r="R23849" s="153"/>
      <c r="S23849" s="152"/>
      <c r="T23849" s="154"/>
    </row>
    <row r="23850" spans="8:20" x14ac:dyDescent="0.25">
      <c r="H23850" s="155"/>
      <c r="I23850" s="152"/>
      <c r="J23850" s="152"/>
      <c r="K23850" s="156"/>
      <c r="L23850" s="156"/>
      <c r="M23850" s="157"/>
      <c r="N23850" s="158"/>
      <c r="O23850" s="153"/>
      <c r="P23850" s="153"/>
      <c r="Q23850" s="153"/>
      <c r="R23850" s="153"/>
      <c r="S23850" s="152"/>
      <c r="T23850" s="154"/>
    </row>
    <row r="23851" spans="8:20" x14ac:dyDescent="0.25">
      <c r="H23851" s="155"/>
      <c r="I23851" s="152"/>
      <c r="J23851" s="152"/>
      <c r="K23851" s="156"/>
      <c r="L23851" s="156"/>
      <c r="M23851" s="157"/>
      <c r="N23851" s="158"/>
      <c r="O23851" s="153"/>
      <c r="P23851" s="153"/>
      <c r="Q23851" s="153"/>
      <c r="R23851" s="153"/>
      <c r="S23851" s="152"/>
      <c r="T23851" s="154"/>
    </row>
    <row r="23852" spans="8:20" x14ac:dyDescent="0.25">
      <c r="H23852" s="155"/>
      <c r="I23852" s="152"/>
      <c r="J23852" s="152"/>
      <c r="K23852" s="156"/>
      <c r="L23852" s="156"/>
      <c r="M23852" s="157"/>
      <c r="N23852" s="158"/>
      <c r="O23852" s="153"/>
      <c r="P23852" s="153"/>
      <c r="Q23852" s="153"/>
      <c r="R23852" s="153"/>
      <c r="S23852" s="152"/>
      <c r="T23852" s="154"/>
    </row>
    <row r="23853" spans="8:20" x14ac:dyDescent="0.25">
      <c r="H23853" s="155"/>
      <c r="I23853" s="152"/>
      <c r="J23853" s="152"/>
      <c r="K23853" s="156"/>
      <c r="L23853" s="156"/>
      <c r="M23853" s="157"/>
      <c r="N23853" s="158"/>
      <c r="O23853" s="153"/>
      <c r="P23853" s="153"/>
      <c r="Q23853" s="153"/>
      <c r="R23853" s="153"/>
      <c r="S23853" s="152"/>
      <c r="T23853" s="154"/>
    </row>
    <row r="23854" spans="8:20" x14ac:dyDescent="0.25">
      <c r="H23854" s="155"/>
      <c r="I23854" s="152"/>
      <c r="J23854" s="152"/>
      <c r="K23854" s="156"/>
      <c r="L23854" s="156"/>
      <c r="M23854" s="157"/>
      <c r="N23854" s="158"/>
      <c r="O23854" s="153"/>
      <c r="P23854" s="153"/>
      <c r="Q23854" s="153"/>
      <c r="R23854" s="153"/>
      <c r="S23854" s="152"/>
      <c r="T23854" s="154"/>
    </row>
    <row r="23855" spans="8:20" x14ac:dyDescent="0.25">
      <c r="H23855" s="155"/>
      <c r="I23855" s="152"/>
      <c r="J23855" s="152"/>
      <c r="K23855" s="156"/>
      <c r="L23855" s="156"/>
      <c r="M23855" s="157"/>
      <c r="N23855" s="158"/>
      <c r="O23855" s="153"/>
      <c r="P23855" s="153"/>
      <c r="Q23855" s="153"/>
      <c r="R23855" s="153"/>
      <c r="S23855" s="152"/>
      <c r="T23855" s="154"/>
    </row>
    <row r="23856" spans="8:20" x14ac:dyDescent="0.25">
      <c r="H23856" s="155"/>
      <c r="I23856" s="152"/>
      <c r="J23856" s="152"/>
      <c r="K23856" s="156"/>
      <c r="L23856" s="156"/>
      <c r="M23856" s="157"/>
      <c r="N23856" s="158"/>
      <c r="O23856" s="153"/>
      <c r="P23856" s="153"/>
      <c r="Q23856" s="153"/>
      <c r="R23856" s="153"/>
      <c r="S23856" s="152"/>
      <c r="T23856" s="154"/>
    </row>
    <row r="23857" spans="8:20" x14ac:dyDescent="0.25">
      <c r="H23857" s="155"/>
      <c r="I23857" s="152"/>
      <c r="J23857" s="152"/>
      <c r="K23857" s="156"/>
      <c r="L23857" s="156"/>
      <c r="M23857" s="157"/>
      <c r="N23857" s="158"/>
      <c r="O23857" s="153"/>
      <c r="P23857" s="153"/>
      <c r="Q23857" s="153"/>
      <c r="R23857" s="153"/>
      <c r="S23857" s="152"/>
      <c r="T23857" s="154"/>
    </row>
    <row r="23858" spans="8:20" x14ac:dyDescent="0.25">
      <c r="H23858" s="155"/>
      <c r="I23858" s="152"/>
      <c r="J23858" s="152"/>
      <c r="K23858" s="156"/>
      <c r="L23858" s="156"/>
      <c r="M23858" s="157"/>
      <c r="N23858" s="158"/>
      <c r="O23858" s="153"/>
      <c r="P23858" s="153"/>
      <c r="Q23858" s="153"/>
      <c r="R23858" s="153"/>
      <c r="S23858" s="152"/>
      <c r="T23858" s="154"/>
    </row>
    <row r="23859" spans="8:20" x14ac:dyDescent="0.25">
      <c r="H23859" s="155"/>
      <c r="I23859" s="152"/>
      <c r="J23859" s="152"/>
      <c r="K23859" s="156"/>
      <c r="L23859" s="156"/>
      <c r="M23859" s="157"/>
      <c r="N23859" s="158"/>
      <c r="O23859" s="153"/>
      <c r="P23859" s="153"/>
      <c r="Q23859" s="153"/>
      <c r="R23859" s="153"/>
      <c r="S23859" s="152"/>
      <c r="T23859" s="154"/>
    </row>
    <row r="23860" spans="8:20" x14ac:dyDescent="0.25">
      <c r="H23860" s="155"/>
      <c r="I23860" s="152"/>
      <c r="J23860" s="152"/>
      <c r="K23860" s="156"/>
      <c r="L23860" s="156"/>
      <c r="M23860" s="157"/>
      <c r="N23860" s="158"/>
      <c r="O23860" s="153"/>
      <c r="P23860" s="153"/>
      <c r="Q23860" s="153"/>
      <c r="R23860" s="153"/>
      <c r="S23860" s="152"/>
      <c r="T23860" s="154"/>
    </row>
    <row r="23861" spans="8:20" x14ac:dyDescent="0.25">
      <c r="H23861" s="155"/>
      <c r="I23861" s="152"/>
      <c r="J23861" s="152"/>
      <c r="K23861" s="156"/>
      <c r="L23861" s="156"/>
      <c r="M23861" s="157"/>
      <c r="N23861" s="158"/>
      <c r="O23861" s="153"/>
      <c r="P23861" s="153"/>
      <c r="Q23861" s="153"/>
      <c r="R23861" s="153"/>
      <c r="S23861" s="152"/>
      <c r="T23861" s="154"/>
    </row>
    <row r="23862" spans="8:20" x14ac:dyDescent="0.25">
      <c r="H23862" s="155"/>
      <c r="I23862" s="152"/>
      <c r="J23862" s="152"/>
      <c r="K23862" s="156"/>
      <c r="L23862" s="156"/>
      <c r="M23862" s="157"/>
      <c r="N23862" s="158"/>
      <c r="O23862" s="153"/>
      <c r="P23862" s="153"/>
      <c r="Q23862" s="153"/>
      <c r="R23862" s="153"/>
      <c r="S23862" s="152"/>
      <c r="T23862" s="154"/>
    </row>
    <row r="23863" spans="8:20" x14ac:dyDescent="0.25">
      <c r="H23863" s="155"/>
      <c r="I23863" s="152"/>
      <c r="J23863" s="152"/>
      <c r="K23863" s="156"/>
      <c r="L23863" s="156"/>
      <c r="M23863" s="157"/>
      <c r="N23863" s="158"/>
      <c r="O23863" s="153"/>
      <c r="P23863" s="153"/>
      <c r="Q23863" s="153"/>
      <c r="R23863" s="153"/>
      <c r="S23863" s="152"/>
      <c r="T23863" s="154"/>
    </row>
    <row r="23864" spans="8:20" x14ac:dyDescent="0.25">
      <c r="H23864" s="155"/>
      <c r="I23864" s="152"/>
      <c r="J23864" s="152"/>
      <c r="K23864" s="156"/>
      <c r="L23864" s="156"/>
      <c r="M23864" s="157"/>
      <c r="N23864" s="158"/>
      <c r="O23864" s="153"/>
      <c r="P23864" s="153"/>
      <c r="Q23864" s="153"/>
      <c r="R23864" s="153"/>
      <c r="S23864" s="152"/>
      <c r="T23864" s="154"/>
    </row>
    <row r="23865" spans="8:20" x14ac:dyDescent="0.25">
      <c r="H23865" s="155"/>
      <c r="I23865" s="152"/>
      <c r="J23865" s="152"/>
      <c r="K23865" s="156"/>
      <c r="L23865" s="156"/>
      <c r="M23865" s="157"/>
      <c r="N23865" s="158"/>
      <c r="O23865" s="153"/>
      <c r="P23865" s="153"/>
      <c r="Q23865" s="153"/>
      <c r="R23865" s="153"/>
      <c r="S23865" s="152"/>
      <c r="T23865" s="154"/>
    </row>
    <row r="23866" spans="8:20" x14ac:dyDescent="0.25">
      <c r="H23866" s="155"/>
      <c r="I23866" s="152"/>
      <c r="J23866" s="152"/>
      <c r="K23866" s="156"/>
      <c r="L23866" s="156"/>
      <c r="M23866" s="157"/>
      <c r="N23866" s="158"/>
      <c r="O23866" s="153"/>
      <c r="P23866" s="153"/>
      <c r="Q23866" s="153"/>
      <c r="R23866" s="153"/>
      <c r="S23866" s="152"/>
      <c r="T23866" s="154"/>
    </row>
    <row r="23867" spans="8:20" x14ac:dyDescent="0.25">
      <c r="H23867" s="155"/>
      <c r="I23867" s="152"/>
      <c r="J23867" s="152"/>
      <c r="K23867" s="156"/>
      <c r="L23867" s="156"/>
      <c r="M23867" s="157"/>
      <c r="N23867" s="158"/>
      <c r="O23867" s="153"/>
      <c r="P23867" s="153"/>
      <c r="Q23867" s="153"/>
      <c r="R23867" s="153"/>
      <c r="S23867" s="152"/>
      <c r="T23867" s="154"/>
    </row>
    <row r="23868" spans="8:20" x14ac:dyDescent="0.25">
      <c r="H23868" s="155"/>
      <c r="I23868" s="152"/>
      <c r="J23868" s="152"/>
      <c r="K23868" s="156"/>
      <c r="L23868" s="156"/>
      <c r="M23868" s="157"/>
      <c r="N23868" s="158"/>
      <c r="O23868" s="153"/>
      <c r="P23868" s="153"/>
      <c r="Q23868" s="153"/>
      <c r="R23868" s="153"/>
      <c r="S23868" s="152"/>
      <c r="T23868" s="154"/>
    </row>
    <row r="23869" spans="8:20" x14ac:dyDescent="0.25">
      <c r="H23869" s="155"/>
      <c r="I23869" s="152"/>
      <c r="J23869" s="152"/>
      <c r="K23869" s="156"/>
      <c r="L23869" s="156"/>
      <c r="M23869" s="157"/>
      <c r="N23869" s="158"/>
      <c r="O23869" s="153"/>
      <c r="P23869" s="153"/>
      <c r="Q23869" s="153"/>
      <c r="R23869" s="153"/>
      <c r="S23869" s="152"/>
      <c r="T23869" s="154"/>
    </row>
    <row r="23870" spans="8:20" x14ac:dyDescent="0.25">
      <c r="H23870" s="155"/>
      <c r="I23870" s="152"/>
      <c r="J23870" s="152"/>
      <c r="K23870" s="156"/>
      <c r="L23870" s="156"/>
      <c r="M23870" s="157"/>
      <c r="N23870" s="158"/>
      <c r="O23870" s="153"/>
      <c r="P23870" s="153"/>
      <c r="Q23870" s="153"/>
      <c r="R23870" s="153"/>
      <c r="S23870" s="152"/>
      <c r="T23870" s="154"/>
    </row>
    <row r="23871" spans="8:20" x14ac:dyDescent="0.25">
      <c r="H23871" s="155"/>
      <c r="I23871" s="152"/>
      <c r="J23871" s="152"/>
      <c r="K23871" s="156"/>
      <c r="L23871" s="156"/>
      <c r="M23871" s="157"/>
      <c r="N23871" s="158"/>
      <c r="O23871" s="153"/>
      <c r="P23871" s="153"/>
      <c r="Q23871" s="153"/>
      <c r="R23871" s="153"/>
      <c r="S23871" s="152"/>
      <c r="T23871" s="154"/>
    </row>
    <row r="23872" spans="8:20" x14ac:dyDescent="0.25">
      <c r="H23872" s="155"/>
      <c r="I23872" s="152"/>
      <c r="J23872" s="152"/>
      <c r="K23872" s="156"/>
      <c r="L23872" s="156"/>
      <c r="M23872" s="157"/>
      <c r="N23872" s="158"/>
      <c r="O23872" s="153"/>
      <c r="P23872" s="153"/>
      <c r="Q23872" s="153"/>
      <c r="R23872" s="153"/>
      <c r="S23872" s="152"/>
      <c r="T23872" s="154"/>
    </row>
    <row r="23873" spans="8:20" x14ac:dyDescent="0.25">
      <c r="H23873" s="155"/>
      <c r="I23873" s="152"/>
      <c r="J23873" s="152"/>
      <c r="K23873" s="156"/>
      <c r="L23873" s="156"/>
      <c r="M23873" s="157"/>
      <c r="N23873" s="158"/>
      <c r="O23873" s="153"/>
      <c r="P23873" s="153"/>
      <c r="Q23873" s="153"/>
      <c r="R23873" s="153"/>
      <c r="S23873" s="152"/>
      <c r="T23873" s="154"/>
    </row>
    <row r="23874" spans="8:20" x14ac:dyDescent="0.25">
      <c r="H23874" s="155"/>
      <c r="I23874" s="152"/>
      <c r="J23874" s="152"/>
      <c r="K23874" s="156"/>
      <c r="L23874" s="156"/>
      <c r="M23874" s="157"/>
      <c r="N23874" s="158"/>
      <c r="O23874" s="153"/>
      <c r="P23874" s="153"/>
      <c r="Q23874" s="153"/>
      <c r="R23874" s="153"/>
      <c r="S23874" s="152"/>
      <c r="T23874" s="154"/>
    </row>
    <row r="23875" spans="8:20" x14ac:dyDescent="0.25">
      <c r="H23875" s="155"/>
      <c r="I23875" s="152"/>
      <c r="J23875" s="152"/>
      <c r="K23875" s="156"/>
      <c r="L23875" s="156"/>
      <c r="M23875" s="157"/>
      <c r="N23875" s="158"/>
      <c r="O23875" s="153"/>
      <c r="P23875" s="153"/>
      <c r="Q23875" s="153"/>
      <c r="R23875" s="153"/>
      <c r="S23875" s="152"/>
      <c r="T23875" s="154"/>
    </row>
    <row r="23876" spans="8:20" x14ac:dyDescent="0.25">
      <c r="H23876" s="155"/>
      <c r="I23876" s="152"/>
      <c r="J23876" s="152"/>
      <c r="K23876" s="156"/>
      <c r="L23876" s="156"/>
      <c r="M23876" s="157"/>
      <c r="N23876" s="158"/>
      <c r="O23876" s="153"/>
      <c r="P23876" s="153"/>
      <c r="Q23876" s="153"/>
      <c r="R23876" s="153"/>
      <c r="S23876" s="152"/>
      <c r="T23876" s="154"/>
    </row>
    <row r="23877" spans="8:20" x14ac:dyDescent="0.25">
      <c r="H23877" s="155"/>
      <c r="I23877" s="152"/>
      <c r="J23877" s="152"/>
      <c r="K23877" s="156"/>
      <c r="L23877" s="156"/>
      <c r="M23877" s="157"/>
      <c r="N23877" s="158"/>
      <c r="O23877" s="153"/>
      <c r="P23877" s="153"/>
      <c r="Q23877" s="153"/>
      <c r="R23877" s="153"/>
      <c r="S23877" s="152"/>
      <c r="T23877" s="154"/>
    </row>
    <row r="23878" spans="8:20" x14ac:dyDescent="0.25">
      <c r="H23878" s="155"/>
      <c r="I23878" s="152"/>
      <c r="J23878" s="152"/>
      <c r="K23878" s="156"/>
      <c r="L23878" s="156"/>
      <c r="M23878" s="157"/>
      <c r="N23878" s="158"/>
      <c r="O23878" s="153"/>
      <c r="P23878" s="153"/>
      <c r="Q23878" s="153"/>
      <c r="R23878" s="153"/>
      <c r="S23878" s="152"/>
      <c r="T23878" s="154"/>
    </row>
    <row r="23879" spans="8:20" x14ac:dyDescent="0.25">
      <c r="H23879" s="155"/>
      <c r="I23879" s="152"/>
      <c r="J23879" s="152"/>
      <c r="K23879" s="156"/>
      <c r="L23879" s="156"/>
      <c r="M23879" s="157"/>
      <c r="N23879" s="158"/>
      <c r="O23879" s="153"/>
      <c r="P23879" s="153"/>
      <c r="Q23879" s="153"/>
      <c r="R23879" s="153"/>
      <c r="S23879" s="152"/>
      <c r="T23879" s="154"/>
    </row>
    <row r="23880" spans="8:20" x14ac:dyDescent="0.25">
      <c r="H23880" s="155"/>
      <c r="I23880" s="152"/>
      <c r="J23880" s="152"/>
      <c r="K23880" s="156"/>
      <c r="L23880" s="156"/>
      <c r="M23880" s="157"/>
      <c r="N23880" s="158"/>
      <c r="O23880" s="153"/>
      <c r="P23880" s="153"/>
      <c r="Q23880" s="153"/>
      <c r="R23880" s="153"/>
      <c r="S23880" s="152"/>
      <c r="T23880" s="154"/>
    </row>
    <row r="23881" spans="8:20" x14ac:dyDescent="0.25">
      <c r="H23881" s="155"/>
      <c r="I23881" s="152"/>
      <c r="J23881" s="152"/>
      <c r="K23881" s="156"/>
      <c r="L23881" s="156"/>
      <c r="M23881" s="157"/>
      <c r="N23881" s="158"/>
      <c r="O23881" s="153"/>
      <c r="P23881" s="153"/>
      <c r="Q23881" s="153"/>
      <c r="R23881" s="153"/>
      <c r="S23881" s="152"/>
      <c r="T23881" s="154"/>
    </row>
    <row r="23882" spans="8:20" x14ac:dyDescent="0.25">
      <c r="H23882" s="155"/>
      <c r="I23882" s="152"/>
      <c r="J23882" s="152"/>
      <c r="K23882" s="156"/>
      <c r="L23882" s="156"/>
      <c r="M23882" s="157"/>
      <c r="N23882" s="158"/>
      <c r="O23882" s="153"/>
      <c r="P23882" s="153"/>
      <c r="Q23882" s="153"/>
      <c r="R23882" s="153"/>
      <c r="S23882" s="152"/>
      <c r="T23882" s="154"/>
    </row>
    <row r="23883" spans="8:20" x14ac:dyDescent="0.25">
      <c r="H23883" s="155"/>
      <c r="I23883" s="152"/>
      <c r="J23883" s="152"/>
      <c r="K23883" s="156"/>
      <c r="L23883" s="156"/>
      <c r="M23883" s="157"/>
      <c r="N23883" s="158"/>
      <c r="O23883" s="153"/>
      <c r="P23883" s="153"/>
      <c r="Q23883" s="153"/>
      <c r="R23883" s="153"/>
      <c r="S23883" s="152"/>
      <c r="T23883" s="154"/>
    </row>
    <row r="23884" spans="8:20" x14ac:dyDescent="0.25">
      <c r="H23884" s="155"/>
      <c r="I23884" s="152"/>
      <c r="J23884" s="152"/>
      <c r="K23884" s="156"/>
      <c r="L23884" s="156"/>
      <c r="M23884" s="157"/>
      <c r="N23884" s="158"/>
      <c r="O23884" s="153"/>
      <c r="P23884" s="153"/>
      <c r="Q23884" s="153"/>
      <c r="R23884" s="153"/>
      <c r="S23884" s="152"/>
      <c r="T23884" s="154"/>
    </row>
    <row r="23885" spans="8:20" x14ac:dyDescent="0.25">
      <c r="H23885" s="155"/>
      <c r="I23885" s="152"/>
      <c r="J23885" s="152"/>
      <c r="K23885" s="156"/>
      <c r="L23885" s="156"/>
      <c r="M23885" s="157"/>
      <c r="N23885" s="158"/>
      <c r="O23885" s="153"/>
      <c r="P23885" s="153"/>
      <c r="Q23885" s="153"/>
      <c r="R23885" s="153"/>
      <c r="S23885" s="152"/>
      <c r="T23885" s="154"/>
    </row>
    <row r="23886" spans="8:20" x14ac:dyDescent="0.25">
      <c r="H23886" s="155"/>
      <c r="I23886" s="152"/>
      <c r="J23886" s="152"/>
      <c r="K23886" s="156"/>
      <c r="L23886" s="156"/>
      <c r="M23886" s="157"/>
      <c r="N23886" s="158"/>
      <c r="O23886" s="153"/>
      <c r="P23886" s="153"/>
      <c r="Q23886" s="153"/>
      <c r="R23886" s="153"/>
      <c r="S23886" s="152"/>
      <c r="T23886" s="154"/>
    </row>
    <row r="23887" spans="8:20" x14ac:dyDescent="0.25">
      <c r="H23887" s="155"/>
      <c r="I23887" s="152"/>
      <c r="J23887" s="152"/>
      <c r="K23887" s="156"/>
      <c r="L23887" s="156"/>
      <c r="M23887" s="157"/>
      <c r="N23887" s="158"/>
      <c r="O23887" s="153"/>
      <c r="P23887" s="153"/>
      <c r="Q23887" s="153"/>
      <c r="R23887" s="153"/>
      <c r="S23887" s="152"/>
      <c r="T23887" s="154"/>
    </row>
    <row r="23888" spans="8:20" x14ac:dyDescent="0.25">
      <c r="H23888" s="155"/>
      <c r="I23888" s="152"/>
      <c r="J23888" s="152"/>
      <c r="K23888" s="156"/>
      <c r="L23888" s="156"/>
      <c r="M23888" s="157"/>
      <c r="N23888" s="158"/>
      <c r="O23888" s="153"/>
      <c r="P23888" s="153"/>
      <c r="Q23888" s="153"/>
      <c r="R23888" s="153"/>
      <c r="S23888" s="152"/>
      <c r="T23888" s="154"/>
    </row>
    <row r="23889" spans="8:20" x14ac:dyDescent="0.25">
      <c r="H23889" s="155"/>
      <c r="I23889" s="152"/>
      <c r="J23889" s="152"/>
      <c r="K23889" s="156"/>
      <c r="L23889" s="156"/>
      <c r="M23889" s="157"/>
      <c r="N23889" s="158"/>
      <c r="O23889" s="153"/>
      <c r="P23889" s="153"/>
      <c r="Q23889" s="153"/>
      <c r="R23889" s="153"/>
      <c r="S23889" s="152"/>
      <c r="T23889" s="154"/>
    </row>
    <row r="23890" spans="8:20" x14ac:dyDescent="0.25">
      <c r="H23890" s="155"/>
      <c r="I23890" s="152"/>
      <c r="J23890" s="152"/>
      <c r="K23890" s="156"/>
      <c r="L23890" s="156"/>
      <c r="M23890" s="157"/>
      <c r="N23890" s="158"/>
      <c r="O23890" s="153"/>
      <c r="P23890" s="153"/>
      <c r="Q23890" s="153"/>
      <c r="R23890" s="153"/>
      <c r="S23890" s="152"/>
      <c r="T23890" s="154"/>
    </row>
    <row r="23891" spans="8:20" x14ac:dyDescent="0.25">
      <c r="H23891" s="155"/>
      <c r="I23891" s="152"/>
      <c r="J23891" s="152"/>
      <c r="K23891" s="156"/>
      <c r="L23891" s="156"/>
      <c r="M23891" s="157"/>
      <c r="N23891" s="158"/>
      <c r="O23891" s="153"/>
      <c r="P23891" s="153"/>
      <c r="Q23891" s="153"/>
      <c r="R23891" s="153"/>
      <c r="S23891" s="152"/>
      <c r="T23891" s="154"/>
    </row>
    <row r="23892" spans="8:20" x14ac:dyDescent="0.25">
      <c r="H23892" s="155"/>
      <c r="I23892" s="152"/>
      <c r="J23892" s="152"/>
      <c r="K23892" s="156"/>
      <c r="L23892" s="156"/>
      <c r="M23892" s="157"/>
      <c r="N23892" s="158"/>
      <c r="O23892" s="153"/>
      <c r="P23892" s="153"/>
      <c r="Q23892" s="153"/>
      <c r="R23892" s="153"/>
      <c r="S23892" s="152"/>
      <c r="T23892" s="154"/>
    </row>
    <row r="23893" spans="8:20" x14ac:dyDescent="0.25">
      <c r="H23893" s="155"/>
      <c r="I23893" s="152"/>
      <c r="J23893" s="152"/>
      <c r="K23893" s="156"/>
      <c r="L23893" s="156"/>
      <c r="M23893" s="157"/>
      <c r="N23893" s="158"/>
      <c r="O23893" s="153"/>
      <c r="P23893" s="153"/>
      <c r="Q23893" s="153"/>
      <c r="R23893" s="153"/>
      <c r="S23893" s="152"/>
      <c r="T23893" s="154"/>
    </row>
    <row r="23894" spans="8:20" x14ac:dyDescent="0.25">
      <c r="H23894" s="155"/>
      <c r="I23894" s="152"/>
      <c r="J23894" s="152"/>
      <c r="K23894" s="156"/>
      <c r="L23894" s="156"/>
      <c r="M23894" s="157"/>
      <c r="N23894" s="158"/>
      <c r="O23894" s="153"/>
      <c r="P23894" s="153"/>
      <c r="Q23894" s="153"/>
      <c r="R23894" s="153"/>
      <c r="S23894" s="152"/>
      <c r="T23894" s="154"/>
    </row>
    <row r="23895" spans="8:20" x14ac:dyDescent="0.25">
      <c r="H23895" s="155"/>
      <c r="I23895" s="152"/>
      <c r="J23895" s="152"/>
      <c r="K23895" s="156"/>
      <c r="L23895" s="156"/>
      <c r="M23895" s="157"/>
      <c r="N23895" s="158"/>
      <c r="O23895" s="153"/>
      <c r="P23895" s="153"/>
      <c r="Q23895" s="153"/>
      <c r="R23895" s="153"/>
      <c r="S23895" s="152"/>
      <c r="T23895" s="154"/>
    </row>
    <row r="23896" spans="8:20" x14ac:dyDescent="0.25">
      <c r="H23896" s="155"/>
      <c r="I23896" s="152"/>
      <c r="J23896" s="152"/>
      <c r="K23896" s="156"/>
      <c r="L23896" s="156"/>
      <c r="M23896" s="157"/>
      <c r="N23896" s="158"/>
      <c r="O23896" s="153"/>
      <c r="P23896" s="153"/>
      <c r="Q23896" s="153"/>
      <c r="R23896" s="153"/>
      <c r="S23896" s="152"/>
      <c r="T23896" s="154"/>
    </row>
    <row r="23897" spans="8:20" x14ac:dyDescent="0.25">
      <c r="H23897" s="155"/>
      <c r="I23897" s="152"/>
      <c r="J23897" s="152"/>
      <c r="K23897" s="156"/>
      <c r="L23897" s="156"/>
      <c r="M23897" s="157"/>
      <c r="N23897" s="158"/>
      <c r="O23897" s="153"/>
      <c r="P23897" s="153"/>
      <c r="Q23897" s="153"/>
      <c r="R23897" s="153"/>
      <c r="S23897" s="152"/>
      <c r="T23897" s="154"/>
    </row>
    <row r="23898" spans="8:20" x14ac:dyDescent="0.25">
      <c r="H23898" s="155"/>
      <c r="I23898" s="152"/>
      <c r="J23898" s="152"/>
      <c r="K23898" s="156"/>
      <c r="L23898" s="156"/>
      <c r="M23898" s="157"/>
      <c r="N23898" s="158"/>
      <c r="O23898" s="153"/>
      <c r="P23898" s="153"/>
      <c r="Q23898" s="153"/>
      <c r="R23898" s="153"/>
      <c r="S23898" s="152"/>
      <c r="T23898" s="154"/>
    </row>
    <row r="23899" spans="8:20" x14ac:dyDescent="0.25">
      <c r="H23899" s="155"/>
      <c r="I23899" s="152"/>
      <c r="J23899" s="152"/>
      <c r="K23899" s="156"/>
      <c r="L23899" s="156"/>
      <c r="M23899" s="157"/>
      <c r="N23899" s="158"/>
      <c r="O23899" s="153"/>
      <c r="P23899" s="153"/>
      <c r="Q23899" s="153"/>
      <c r="R23899" s="153"/>
      <c r="S23899" s="152"/>
      <c r="T23899" s="154"/>
    </row>
    <row r="23900" spans="8:20" x14ac:dyDescent="0.25">
      <c r="H23900" s="155"/>
      <c r="I23900" s="152"/>
      <c r="J23900" s="152"/>
      <c r="K23900" s="156"/>
      <c r="L23900" s="156"/>
      <c r="M23900" s="157"/>
      <c r="N23900" s="158"/>
      <c r="O23900" s="153"/>
      <c r="P23900" s="153"/>
      <c r="Q23900" s="153"/>
      <c r="R23900" s="153"/>
      <c r="S23900" s="152"/>
      <c r="T23900" s="154"/>
    </row>
    <row r="23901" spans="8:20" x14ac:dyDescent="0.25">
      <c r="H23901" s="155"/>
      <c r="I23901" s="152"/>
      <c r="J23901" s="152"/>
      <c r="K23901" s="156"/>
      <c r="L23901" s="156"/>
      <c r="M23901" s="157"/>
      <c r="N23901" s="158"/>
      <c r="O23901" s="153"/>
      <c r="P23901" s="153"/>
      <c r="Q23901" s="153"/>
      <c r="R23901" s="153"/>
      <c r="S23901" s="152"/>
      <c r="T23901" s="154"/>
    </row>
    <row r="23902" spans="8:20" x14ac:dyDescent="0.25">
      <c r="H23902" s="155"/>
      <c r="I23902" s="152"/>
      <c r="J23902" s="152"/>
      <c r="K23902" s="156"/>
      <c r="L23902" s="156"/>
      <c r="M23902" s="157"/>
      <c r="N23902" s="158"/>
      <c r="O23902" s="153"/>
      <c r="P23902" s="153"/>
      <c r="Q23902" s="153"/>
      <c r="R23902" s="153"/>
      <c r="S23902" s="152"/>
      <c r="T23902" s="154"/>
    </row>
    <row r="23903" spans="8:20" x14ac:dyDescent="0.25">
      <c r="H23903" s="155"/>
      <c r="I23903" s="152"/>
      <c r="J23903" s="152"/>
      <c r="K23903" s="156"/>
      <c r="L23903" s="156"/>
      <c r="M23903" s="157"/>
      <c r="N23903" s="158"/>
      <c r="O23903" s="153"/>
      <c r="P23903" s="153"/>
      <c r="Q23903" s="153"/>
      <c r="R23903" s="153"/>
      <c r="S23903" s="152"/>
      <c r="T23903" s="154"/>
    </row>
    <row r="23904" spans="8:20" x14ac:dyDescent="0.25">
      <c r="H23904" s="155"/>
      <c r="I23904" s="152"/>
      <c r="J23904" s="152"/>
      <c r="K23904" s="156"/>
      <c r="L23904" s="156"/>
      <c r="M23904" s="157"/>
      <c r="N23904" s="158"/>
      <c r="O23904" s="153"/>
      <c r="P23904" s="153"/>
      <c r="Q23904" s="153"/>
      <c r="R23904" s="153"/>
      <c r="S23904" s="152"/>
      <c r="T23904" s="154"/>
    </row>
    <row r="23905" spans="8:20" x14ac:dyDescent="0.25">
      <c r="H23905" s="155"/>
      <c r="I23905" s="152"/>
      <c r="J23905" s="152"/>
      <c r="K23905" s="156"/>
      <c r="L23905" s="156"/>
      <c r="M23905" s="157"/>
      <c r="N23905" s="158"/>
      <c r="O23905" s="153"/>
      <c r="P23905" s="153"/>
      <c r="Q23905" s="153"/>
      <c r="R23905" s="153"/>
      <c r="S23905" s="152"/>
      <c r="T23905" s="154"/>
    </row>
    <row r="23906" spans="8:20" x14ac:dyDescent="0.25">
      <c r="H23906" s="155"/>
      <c r="I23906" s="152"/>
      <c r="J23906" s="152"/>
      <c r="K23906" s="156"/>
      <c r="L23906" s="156"/>
      <c r="M23906" s="157"/>
      <c r="N23906" s="158"/>
      <c r="O23906" s="153"/>
      <c r="P23906" s="153"/>
      <c r="Q23906" s="153"/>
      <c r="R23906" s="153"/>
      <c r="S23906" s="152"/>
      <c r="T23906" s="154"/>
    </row>
    <row r="23907" spans="8:20" x14ac:dyDescent="0.25">
      <c r="H23907" s="155"/>
      <c r="I23907" s="152"/>
      <c r="J23907" s="152"/>
      <c r="K23907" s="156"/>
      <c r="L23907" s="156"/>
      <c r="M23907" s="157"/>
      <c r="N23907" s="158"/>
      <c r="O23907" s="153"/>
      <c r="P23907" s="153"/>
      <c r="Q23907" s="153"/>
      <c r="R23907" s="153"/>
      <c r="S23907" s="152"/>
      <c r="T23907" s="154"/>
    </row>
    <row r="23908" spans="8:20" x14ac:dyDescent="0.25">
      <c r="H23908" s="155"/>
      <c r="I23908" s="152"/>
      <c r="J23908" s="152"/>
      <c r="K23908" s="156"/>
      <c r="L23908" s="156"/>
      <c r="M23908" s="157"/>
      <c r="N23908" s="158"/>
      <c r="O23908" s="153"/>
      <c r="P23908" s="153"/>
      <c r="Q23908" s="153"/>
      <c r="R23908" s="153"/>
      <c r="S23908" s="152"/>
      <c r="T23908" s="154"/>
    </row>
    <row r="23909" spans="8:20" x14ac:dyDescent="0.25">
      <c r="H23909" s="155"/>
      <c r="I23909" s="152"/>
      <c r="J23909" s="152"/>
      <c r="K23909" s="156"/>
      <c r="L23909" s="156"/>
      <c r="M23909" s="157"/>
      <c r="N23909" s="158"/>
      <c r="O23909" s="153"/>
      <c r="P23909" s="153"/>
      <c r="Q23909" s="153"/>
      <c r="R23909" s="153"/>
      <c r="S23909" s="152"/>
      <c r="T23909" s="154"/>
    </row>
    <row r="23910" spans="8:20" x14ac:dyDescent="0.25">
      <c r="H23910" s="155"/>
      <c r="I23910" s="152"/>
      <c r="J23910" s="152"/>
      <c r="K23910" s="156"/>
      <c r="L23910" s="156"/>
      <c r="M23910" s="157"/>
      <c r="N23910" s="158"/>
      <c r="O23910" s="153"/>
      <c r="P23910" s="153"/>
      <c r="Q23910" s="153"/>
      <c r="R23910" s="153"/>
      <c r="S23910" s="152"/>
      <c r="T23910" s="154"/>
    </row>
    <row r="23911" spans="8:20" x14ac:dyDescent="0.25">
      <c r="H23911" s="155"/>
      <c r="I23911" s="152"/>
      <c r="J23911" s="152"/>
      <c r="K23911" s="156"/>
      <c r="L23911" s="156"/>
      <c r="M23911" s="157"/>
      <c r="N23911" s="158"/>
      <c r="O23911" s="153"/>
      <c r="P23911" s="153"/>
      <c r="Q23911" s="153"/>
      <c r="R23911" s="153"/>
      <c r="S23911" s="152"/>
      <c r="T23911" s="154"/>
    </row>
    <row r="23912" spans="8:20" x14ac:dyDescent="0.25">
      <c r="H23912" s="155"/>
      <c r="I23912" s="152"/>
      <c r="J23912" s="152"/>
      <c r="K23912" s="156"/>
      <c r="L23912" s="156"/>
      <c r="M23912" s="157"/>
      <c r="N23912" s="158"/>
      <c r="O23912" s="153"/>
      <c r="P23912" s="153"/>
      <c r="Q23912" s="153"/>
      <c r="R23912" s="153"/>
      <c r="S23912" s="152"/>
      <c r="T23912" s="154"/>
    </row>
    <row r="23913" spans="8:20" x14ac:dyDescent="0.25">
      <c r="H23913" s="155"/>
      <c r="I23913" s="152"/>
      <c r="J23913" s="152"/>
      <c r="K23913" s="156"/>
      <c r="L23913" s="156"/>
      <c r="M23913" s="157"/>
      <c r="N23913" s="158"/>
      <c r="O23913" s="153"/>
      <c r="P23913" s="153"/>
      <c r="Q23913" s="153"/>
      <c r="R23913" s="153"/>
      <c r="S23913" s="152"/>
      <c r="T23913" s="154"/>
    </row>
    <row r="23914" spans="8:20" x14ac:dyDescent="0.25">
      <c r="H23914" s="155"/>
      <c r="I23914" s="152"/>
      <c r="J23914" s="152"/>
      <c r="K23914" s="156"/>
      <c r="L23914" s="156"/>
      <c r="M23914" s="157"/>
      <c r="N23914" s="158"/>
      <c r="O23914" s="153"/>
      <c r="P23914" s="153"/>
      <c r="Q23914" s="153"/>
      <c r="R23914" s="153"/>
      <c r="S23914" s="152"/>
      <c r="T23914" s="154"/>
    </row>
    <row r="23915" spans="8:20" x14ac:dyDescent="0.25">
      <c r="H23915" s="155"/>
      <c r="I23915" s="152"/>
      <c r="J23915" s="152"/>
      <c r="K23915" s="156"/>
      <c r="L23915" s="156"/>
      <c r="M23915" s="157"/>
      <c r="N23915" s="158"/>
      <c r="O23915" s="153"/>
      <c r="P23915" s="153"/>
      <c r="Q23915" s="153"/>
      <c r="R23915" s="153"/>
      <c r="S23915" s="152"/>
      <c r="T23915" s="154"/>
    </row>
    <row r="23916" spans="8:20" x14ac:dyDescent="0.25">
      <c r="H23916" s="155"/>
      <c r="I23916" s="152"/>
      <c r="J23916" s="152"/>
      <c r="K23916" s="156"/>
      <c r="L23916" s="156"/>
      <c r="M23916" s="157"/>
      <c r="N23916" s="158"/>
      <c r="O23916" s="153"/>
      <c r="P23916" s="153"/>
      <c r="Q23916" s="153"/>
      <c r="R23916" s="153"/>
      <c r="S23916" s="152"/>
      <c r="T23916" s="154"/>
    </row>
    <row r="23917" spans="8:20" x14ac:dyDescent="0.25">
      <c r="H23917" s="155"/>
      <c r="I23917" s="152"/>
      <c r="J23917" s="152"/>
      <c r="K23917" s="156"/>
      <c r="L23917" s="156"/>
      <c r="M23917" s="157"/>
      <c r="N23917" s="158"/>
      <c r="O23917" s="153"/>
      <c r="P23917" s="153"/>
      <c r="Q23917" s="153"/>
      <c r="R23917" s="153"/>
      <c r="S23917" s="152"/>
      <c r="T23917" s="154"/>
    </row>
    <row r="23918" spans="8:20" x14ac:dyDescent="0.25">
      <c r="H23918" s="155"/>
      <c r="I23918" s="152"/>
      <c r="J23918" s="152"/>
      <c r="K23918" s="156"/>
      <c r="L23918" s="156"/>
      <c r="M23918" s="157"/>
      <c r="N23918" s="158"/>
      <c r="O23918" s="153"/>
      <c r="P23918" s="153"/>
      <c r="Q23918" s="153"/>
      <c r="R23918" s="153"/>
      <c r="S23918" s="152"/>
      <c r="T23918" s="154"/>
    </row>
    <row r="23919" spans="8:20" x14ac:dyDescent="0.25">
      <c r="H23919" s="155"/>
      <c r="I23919" s="152"/>
      <c r="J23919" s="152"/>
      <c r="K23919" s="156"/>
      <c r="L23919" s="156"/>
      <c r="M23919" s="157"/>
      <c r="N23919" s="158"/>
      <c r="O23919" s="153"/>
      <c r="P23919" s="153"/>
      <c r="Q23919" s="153"/>
      <c r="R23919" s="153"/>
      <c r="S23919" s="152"/>
      <c r="T23919" s="154"/>
    </row>
    <row r="23920" spans="8:20" x14ac:dyDescent="0.25">
      <c r="H23920" s="155"/>
      <c r="I23920" s="152"/>
      <c r="J23920" s="152"/>
      <c r="K23920" s="156"/>
      <c r="L23920" s="156"/>
      <c r="M23920" s="157"/>
      <c r="N23920" s="158"/>
      <c r="O23920" s="153"/>
      <c r="P23920" s="153"/>
      <c r="Q23920" s="153"/>
      <c r="R23920" s="153"/>
      <c r="S23920" s="152"/>
      <c r="T23920" s="154"/>
    </row>
    <row r="23921" spans="8:20" x14ac:dyDescent="0.25">
      <c r="H23921" s="155"/>
      <c r="I23921" s="152"/>
      <c r="J23921" s="152"/>
      <c r="K23921" s="156"/>
      <c r="L23921" s="156"/>
      <c r="M23921" s="157"/>
      <c r="N23921" s="158"/>
      <c r="O23921" s="153"/>
      <c r="P23921" s="153"/>
      <c r="Q23921" s="153"/>
      <c r="R23921" s="153"/>
      <c r="S23921" s="152"/>
      <c r="T23921" s="154"/>
    </row>
    <row r="23922" spans="8:20" x14ac:dyDescent="0.25">
      <c r="H23922" s="155"/>
      <c r="I23922" s="152"/>
      <c r="J23922" s="152"/>
      <c r="K23922" s="156"/>
      <c r="L23922" s="156"/>
      <c r="M23922" s="157"/>
      <c r="N23922" s="158"/>
      <c r="O23922" s="153"/>
      <c r="P23922" s="153"/>
      <c r="Q23922" s="153"/>
      <c r="R23922" s="153"/>
      <c r="S23922" s="152"/>
      <c r="T23922" s="154"/>
    </row>
    <row r="23923" spans="8:20" x14ac:dyDescent="0.25">
      <c r="H23923" s="155"/>
      <c r="I23923" s="152"/>
      <c r="J23923" s="152"/>
      <c r="K23923" s="156"/>
      <c r="L23923" s="156"/>
      <c r="M23923" s="157"/>
      <c r="N23923" s="158"/>
      <c r="O23923" s="153"/>
      <c r="P23923" s="153"/>
      <c r="Q23923" s="153"/>
      <c r="R23923" s="153"/>
      <c r="S23923" s="152"/>
      <c r="T23923" s="154"/>
    </row>
    <row r="23924" spans="8:20" x14ac:dyDescent="0.25">
      <c r="H23924" s="155"/>
      <c r="I23924" s="152"/>
      <c r="J23924" s="152"/>
      <c r="K23924" s="156"/>
      <c r="L23924" s="156"/>
      <c r="M23924" s="157"/>
      <c r="N23924" s="158"/>
      <c r="O23924" s="153"/>
      <c r="P23924" s="153"/>
      <c r="Q23924" s="153"/>
      <c r="R23924" s="153"/>
      <c r="S23924" s="152"/>
      <c r="T23924" s="154"/>
    </row>
    <row r="23925" spans="8:20" x14ac:dyDescent="0.25">
      <c r="H23925" s="155"/>
      <c r="I23925" s="152"/>
      <c r="J23925" s="152"/>
      <c r="K23925" s="156"/>
      <c r="L23925" s="156"/>
      <c r="M23925" s="157"/>
      <c r="N23925" s="158"/>
      <c r="O23925" s="153"/>
      <c r="P23925" s="153"/>
      <c r="Q23925" s="153"/>
      <c r="R23925" s="153"/>
      <c r="S23925" s="152"/>
      <c r="T23925" s="154"/>
    </row>
    <row r="23926" spans="8:20" x14ac:dyDescent="0.25">
      <c r="H23926" s="155"/>
      <c r="I23926" s="152"/>
      <c r="J23926" s="152"/>
      <c r="K23926" s="156"/>
      <c r="L23926" s="156"/>
      <c r="M23926" s="157"/>
      <c r="N23926" s="158"/>
      <c r="O23926" s="153"/>
      <c r="P23926" s="153"/>
      <c r="Q23926" s="153"/>
      <c r="R23926" s="153"/>
      <c r="S23926" s="152"/>
      <c r="T23926" s="154"/>
    </row>
    <row r="23927" spans="8:20" x14ac:dyDescent="0.25">
      <c r="H23927" s="155"/>
      <c r="I23927" s="152"/>
      <c r="J23927" s="152"/>
      <c r="K23927" s="156"/>
      <c r="L23927" s="156"/>
      <c r="M23927" s="157"/>
      <c r="N23927" s="158"/>
      <c r="O23927" s="153"/>
      <c r="P23927" s="153"/>
      <c r="Q23927" s="153"/>
      <c r="R23927" s="153"/>
      <c r="S23927" s="152"/>
      <c r="T23927" s="154"/>
    </row>
    <row r="23928" spans="8:20" x14ac:dyDescent="0.25">
      <c r="H23928" s="155"/>
      <c r="I23928" s="152"/>
      <c r="J23928" s="152"/>
      <c r="K23928" s="156"/>
      <c r="L23928" s="156"/>
      <c r="M23928" s="157"/>
      <c r="N23928" s="158"/>
      <c r="O23928" s="153"/>
      <c r="P23928" s="153"/>
      <c r="Q23928" s="153"/>
      <c r="R23928" s="153"/>
      <c r="S23928" s="152"/>
      <c r="T23928" s="154"/>
    </row>
    <row r="23929" spans="8:20" x14ac:dyDescent="0.25">
      <c r="H23929" s="155"/>
      <c r="I23929" s="152"/>
      <c r="J23929" s="152"/>
      <c r="K23929" s="156"/>
      <c r="L23929" s="156"/>
      <c r="M23929" s="157"/>
      <c r="N23929" s="158"/>
      <c r="O23929" s="153"/>
      <c r="P23929" s="153"/>
      <c r="Q23929" s="153"/>
      <c r="R23929" s="153"/>
      <c r="S23929" s="152"/>
      <c r="T23929" s="154"/>
    </row>
    <row r="23930" spans="8:20" x14ac:dyDescent="0.25">
      <c r="H23930" s="155"/>
      <c r="I23930" s="152"/>
      <c r="J23930" s="152"/>
      <c r="K23930" s="156"/>
      <c r="L23930" s="156"/>
      <c r="M23930" s="157"/>
      <c r="N23930" s="158"/>
      <c r="O23930" s="153"/>
      <c r="P23930" s="153"/>
      <c r="Q23930" s="153"/>
      <c r="R23930" s="153"/>
      <c r="S23930" s="152"/>
      <c r="T23930" s="154"/>
    </row>
    <row r="23931" spans="8:20" x14ac:dyDescent="0.25">
      <c r="H23931" s="155"/>
      <c r="I23931" s="152"/>
      <c r="J23931" s="152"/>
      <c r="K23931" s="156"/>
      <c r="L23931" s="156"/>
      <c r="M23931" s="157"/>
      <c r="N23931" s="158"/>
      <c r="O23931" s="153"/>
      <c r="P23931" s="153"/>
      <c r="Q23931" s="153"/>
      <c r="R23931" s="153"/>
      <c r="S23931" s="152"/>
      <c r="T23931" s="154"/>
    </row>
    <row r="23932" spans="8:20" x14ac:dyDescent="0.25">
      <c r="H23932" s="155"/>
      <c r="I23932" s="152"/>
      <c r="J23932" s="152"/>
      <c r="K23932" s="156"/>
      <c r="L23932" s="156"/>
      <c r="M23932" s="157"/>
      <c r="N23932" s="158"/>
      <c r="O23932" s="153"/>
      <c r="P23932" s="153"/>
      <c r="Q23932" s="153"/>
      <c r="R23932" s="153"/>
      <c r="S23932" s="152"/>
      <c r="T23932" s="154"/>
    </row>
    <row r="23933" spans="8:20" x14ac:dyDescent="0.25">
      <c r="H23933" s="155"/>
      <c r="I23933" s="152"/>
      <c r="J23933" s="152"/>
      <c r="K23933" s="156"/>
      <c r="L23933" s="156"/>
      <c r="M23933" s="157"/>
      <c r="N23933" s="158"/>
      <c r="O23933" s="153"/>
      <c r="P23933" s="153"/>
      <c r="Q23933" s="153"/>
      <c r="R23933" s="153"/>
      <c r="S23933" s="152"/>
      <c r="T23933" s="154"/>
    </row>
    <row r="23934" spans="8:20" x14ac:dyDescent="0.25">
      <c r="H23934" s="155"/>
      <c r="I23934" s="152"/>
      <c r="J23934" s="152"/>
      <c r="K23934" s="156"/>
      <c r="L23934" s="156"/>
      <c r="M23934" s="157"/>
      <c r="N23934" s="158"/>
      <c r="O23934" s="153"/>
      <c r="P23934" s="153"/>
      <c r="Q23934" s="153"/>
      <c r="R23934" s="153"/>
      <c r="S23934" s="152"/>
      <c r="T23934" s="154"/>
    </row>
    <row r="23935" spans="8:20" x14ac:dyDescent="0.25">
      <c r="H23935" s="155"/>
      <c r="I23935" s="152"/>
      <c r="J23935" s="152"/>
      <c r="K23935" s="156"/>
      <c r="L23935" s="156"/>
      <c r="M23935" s="157"/>
      <c r="N23935" s="158"/>
      <c r="O23935" s="153"/>
      <c r="P23935" s="153"/>
      <c r="Q23935" s="153"/>
      <c r="R23935" s="153"/>
      <c r="S23935" s="152"/>
      <c r="T23935" s="154"/>
    </row>
    <row r="23936" spans="8:20" x14ac:dyDescent="0.25">
      <c r="H23936" s="155"/>
      <c r="I23936" s="152"/>
      <c r="J23936" s="152"/>
      <c r="K23936" s="156"/>
      <c r="L23936" s="156"/>
      <c r="M23936" s="157"/>
      <c r="N23936" s="158"/>
      <c r="O23936" s="153"/>
      <c r="P23936" s="153"/>
      <c r="Q23936" s="153"/>
      <c r="R23936" s="153"/>
      <c r="S23936" s="152"/>
      <c r="T23936" s="154"/>
    </row>
    <row r="23937" spans="8:20" x14ac:dyDescent="0.25">
      <c r="H23937" s="155"/>
      <c r="I23937" s="152"/>
      <c r="J23937" s="152"/>
      <c r="K23937" s="156"/>
      <c r="L23937" s="156"/>
      <c r="M23937" s="157"/>
      <c r="N23937" s="158"/>
      <c r="O23937" s="153"/>
      <c r="P23937" s="153"/>
      <c r="Q23937" s="153"/>
      <c r="R23937" s="153"/>
      <c r="S23937" s="152"/>
      <c r="T23937" s="154"/>
    </row>
    <row r="23938" spans="8:20" x14ac:dyDescent="0.25">
      <c r="H23938" s="155"/>
      <c r="I23938" s="152"/>
      <c r="J23938" s="152"/>
      <c r="K23938" s="156"/>
      <c r="L23938" s="156"/>
      <c r="M23938" s="157"/>
      <c r="N23938" s="158"/>
      <c r="O23938" s="153"/>
      <c r="P23938" s="153"/>
      <c r="Q23938" s="153"/>
      <c r="R23938" s="153"/>
      <c r="S23938" s="152"/>
      <c r="T23938" s="154"/>
    </row>
    <row r="23939" spans="8:20" x14ac:dyDescent="0.25">
      <c r="H23939" s="155"/>
      <c r="I23939" s="152"/>
      <c r="J23939" s="152"/>
      <c r="K23939" s="156"/>
      <c r="L23939" s="156"/>
      <c r="M23939" s="157"/>
      <c r="N23939" s="158"/>
      <c r="O23939" s="153"/>
      <c r="P23939" s="153"/>
      <c r="Q23939" s="153"/>
      <c r="R23939" s="153"/>
      <c r="S23939" s="152"/>
      <c r="T23939" s="154"/>
    </row>
    <row r="23940" spans="8:20" x14ac:dyDescent="0.25">
      <c r="H23940" s="155"/>
      <c r="I23940" s="152"/>
      <c r="J23940" s="152"/>
      <c r="K23940" s="156"/>
      <c r="L23940" s="156"/>
      <c r="M23940" s="157"/>
      <c r="N23940" s="158"/>
      <c r="O23940" s="153"/>
      <c r="P23940" s="153"/>
      <c r="Q23940" s="153"/>
      <c r="R23940" s="153"/>
      <c r="S23940" s="152"/>
      <c r="T23940" s="154"/>
    </row>
    <row r="23941" spans="8:20" x14ac:dyDescent="0.25">
      <c r="H23941" s="155"/>
      <c r="I23941" s="152"/>
      <c r="J23941" s="152"/>
      <c r="K23941" s="156"/>
      <c r="L23941" s="156"/>
      <c r="M23941" s="157"/>
      <c r="N23941" s="158"/>
      <c r="O23941" s="153"/>
      <c r="P23941" s="153"/>
      <c r="Q23941" s="153"/>
      <c r="R23941" s="153"/>
      <c r="S23941" s="152"/>
      <c r="T23941" s="154"/>
    </row>
    <row r="23942" spans="8:20" x14ac:dyDescent="0.25">
      <c r="H23942" s="155"/>
      <c r="I23942" s="152"/>
      <c r="J23942" s="152"/>
      <c r="K23942" s="156"/>
      <c r="L23942" s="156"/>
      <c r="M23942" s="157"/>
      <c r="N23942" s="158"/>
      <c r="O23942" s="153"/>
      <c r="P23942" s="153"/>
      <c r="Q23942" s="153"/>
      <c r="R23942" s="153"/>
      <c r="S23942" s="152"/>
      <c r="T23942" s="154"/>
    </row>
    <row r="23943" spans="8:20" x14ac:dyDescent="0.25">
      <c r="H23943" s="155"/>
      <c r="I23943" s="152"/>
      <c r="J23943" s="152"/>
      <c r="K23943" s="156"/>
      <c r="L23943" s="156"/>
      <c r="M23943" s="157"/>
      <c r="N23943" s="158"/>
      <c r="O23943" s="153"/>
      <c r="P23943" s="153"/>
      <c r="Q23943" s="153"/>
      <c r="R23943" s="153"/>
      <c r="S23943" s="152"/>
      <c r="T23943" s="154"/>
    </row>
    <row r="23944" spans="8:20" x14ac:dyDescent="0.25">
      <c r="H23944" s="155"/>
      <c r="I23944" s="152"/>
      <c r="J23944" s="152"/>
      <c r="K23944" s="156"/>
      <c r="L23944" s="156"/>
      <c r="M23944" s="157"/>
      <c r="N23944" s="158"/>
      <c r="O23944" s="153"/>
      <c r="P23944" s="153"/>
      <c r="Q23944" s="153"/>
      <c r="R23944" s="153"/>
      <c r="S23944" s="152"/>
      <c r="T23944" s="154"/>
    </row>
    <row r="23945" spans="8:20" x14ac:dyDescent="0.25">
      <c r="H23945" s="155"/>
      <c r="I23945" s="152"/>
      <c r="J23945" s="152"/>
      <c r="K23945" s="156"/>
      <c r="L23945" s="156"/>
      <c r="M23945" s="157"/>
      <c r="N23945" s="158"/>
      <c r="O23945" s="153"/>
      <c r="P23945" s="153"/>
      <c r="Q23945" s="153"/>
      <c r="R23945" s="153"/>
      <c r="S23945" s="152"/>
      <c r="T23945" s="154"/>
    </row>
    <row r="23946" spans="8:20" x14ac:dyDescent="0.25">
      <c r="H23946" s="155"/>
      <c r="I23946" s="152"/>
      <c r="J23946" s="152"/>
      <c r="K23946" s="156"/>
      <c r="L23946" s="156"/>
      <c r="M23946" s="157"/>
      <c r="N23946" s="158"/>
      <c r="O23946" s="153"/>
      <c r="P23946" s="153"/>
      <c r="Q23946" s="153"/>
      <c r="R23946" s="153"/>
      <c r="S23946" s="152"/>
      <c r="T23946" s="154"/>
    </row>
    <row r="23947" spans="8:20" x14ac:dyDescent="0.25">
      <c r="H23947" s="155"/>
      <c r="I23947" s="152"/>
      <c r="J23947" s="152"/>
      <c r="K23947" s="156"/>
      <c r="L23947" s="156"/>
      <c r="M23947" s="157"/>
      <c r="N23947" s="158"/>
      <c r="O23947" s="153"/>
      <c r="P23947" s="153"/>
      <c r="Q23947" s="153"/>
      <c r="R23947" s="153"/>
      <c r="S23947" s="152"/>
      <c r="T23947" s="154"/>
    </row>
    <row r="23948" spans="8:20" x14ac:dyDescent="0.25">
      <c r="H23948" s="155"/>
      <c r="I23948" s="152"/>
      <c r="J23948" s="152"/>
      <c r="K23948" s="156"/>
      <c r="L23948" s="156"/>
      <c r="M23948" s="157"/>
      <c r="N23948" s="158"/>
      <c r="O23948" s="153"/>
      <c r="P23948" s="153"/>
      <c r="Q23948" s="153"/>
      <c r="R23948" s="153"/>
      <c r="S23948" s="152"/>
      <c r="T23948" s="154"/>
    </row>
    <row r="23949" spans="8:20" x14ac:dyDescent="0.25">
      <c r="H23949" s="155"/>
      <c r="I23949" s="152"/>
      <c r="J23949" s="152"/>
      <c r="K23949" s="156"/>
      <c r="L23949" s="156"/>
      <c r="M23949" s="157"/>
      <c r="N23949" s="158"/>
      <c r="O23949" s="153"/>
      <c r="P23949" s="153"/>
      <c r="Q23949" s="153"/>
      <c r="R23949" s="153"/>
      <c r="S23949" s="152"/>
      <c r="T23949" s="154"/>
    </row>
    <row r="23950" spans="8:20" x14ac:dyDescent="0.25">
      <c r="H23950" s="155"/>
      <c r="I23950" s="152"/>
      <c r="J23950" s="152"/>
      <c r="K23950" s="156"/>
      <c r="L23950" s="156"/>
      <c r="M23950" s="157"/>
      <c r="N23950" s="158"/>
      <c r="O23950" s="153"/>
      <c r="P23950" s="153"/>
      <c r="Q23950" s="153"/>
      <c r="R23950" s="153"/>
      <c r="S23950" s="152"/>
      <c r="T23950" s="154"/>
    </row>
    <row r="23951" spans="8:20" x14ac:dyDescent="0.25">
      <c r="H23951" s="155"/>
      <c r="I23951" s="152"/>
      <c r="J23951" s="152"/>
      <c r="K23951" s="156"/>
      <c r="L23951" s="156"/>
      <c r="M23951" s="157"/>
      <c r="N23951" s="158"/>
      <c r="O23951" s="153"/>
      <c r="P23951" s="153"/>
      <c r="Q23951" s="153"/>
      <c r="R23951" s="153"/>
      <c r="S23951" s="152"/>
      <c r="T23951" s="154"/>
    </row>
    <row r="23952" spans="8:20" x14ac:dyDescent="0.25">
      <c r="H23952" s="155"/>
      <c r="I23952" s="152"/>
      <c r="J23952" s="152"/>
      <c r="K23952" s="156"/>
      <c r="L23952" s="156"/>
      <c r="M23952" s="157"/>
      <c r="N23952" s="158"/>
      <c r="O23952" s="153"/>
      <c r="P23952" s="153"/>
      <c r="Q23952" s="153"/>
      <c r="R23952" s="153"/>
      <c r="S23952" s="152"/>
      <c r="T23952" s="154"/>
    </row>
    <row r="23953" spans="8:20" x14ac:dyDescent="0.25">
      <c r="H23953" s="155"/>
      <c r="I23953" s="152"/>
      <c r="J23953" s="152"/>
      <c r="K23953" s="156"/>
      <c r="L23953" s="156"/>
      <c r="M23953" s="157"/>
      <c r="N23953" s="158"/>
      <c r="O23953" s="153"/>
      <c r="P23953" s="153"/>
      <c r="Q23953" s="153"/>
      <c r="R23953" s="153"/>
      <c r="S23953" s="152"/>
      <c r="T23953" s="154"/>
    </row>
    <row r="23954" spans="8:20" x14ac:dyDescent="0.25">
      <c r="H23954" s="155"/>
      <c r="I23954" s="152"/>
      <c r="J23954" s="152"/>
      <c r="K23954" s="156"/>
      <c r="L23954" s="156"/>
      <c r="M23954" s="157"/>
      <c r="N23954" s="158"/>
      <c r="O23954" s="153"/>
      <c r="P23954" s="153"/>
      <c r="Q23954" s="153"/>
      <c r="R23954" s="153"/>
      <c r="S23954" s="152"/>
      <c r="T23954" s="154"/>
    </row>
    <row r="23955" spans="8:20" x14ac:dyDescent="0.25">
      <c r="H23955" s="155"/>
      <c r="I23955" s="152"/>
      <c r="J23955" s="152"/>
      <c r="K23955" s="156"/>
      <c r="L23955" s="156"/>
      <c r="M23955" s="157"/>
      <c r="N23955" s="158"/>
      <c r="O23955" s="153"/>
      <c r="P23955" s="153"/>
      <c r="Q23955" s="153"/>
      <c r="R23955" s="153"/>
      <c r="S23955" s="152"/>
      <c r="T23955" s="154"/>
    </row>
    <row r="23956" spans="8:20" x14ac:dyDescent="0.25">
      <c r="H23956" s="155"/>
      <c r="I23956" s="152"/>
      <c r="J23956" s="152"/>
      <c r="K23956" s="156"/>
      <c r="L23956" s="156"/>
      <c r="M23956" s="157"/>
      <c r="N23956" s="158"/>
      <c r="O23956" s="153"/>
      <c r="P23956" s="153"/>
      <c r="Q23956" s="153"/>
      <c r="R23956" s="153"/>
      <c r="S23956" s="152"/>
      <c r="T23956" s="154"/>
    </row>
    <row r="23957" spans="8:20" x14ac:dyDescent="0.25">
      <c r="H23957" s="155"/>
      <c r="I23957" s="152"/>
      <c r="J23957" s="152"/>
      <c r="K23957" s="156"/>
      <c r="L23957" s="156"/>
      <c r="M23957" s="157"/>
      <c r="N23957" s="158"/>
      <c r="O23957" s="153"/>
      <c r="P23957" s="153"/>
      <c r="Q23957" s="153"/>
      <c r="R23957" s="153"/>
      <c r="S23957" s="152"/>
      <c r="T23957" s="154"/>
    </row>
    <row r="23958" spans="8:20" x14ac:dyDescent="0.25">
      <c r="H23958" s="155"/>
      <c r="I23958" s="152"/>
      <c r="J23958" s="152"/>
      <c r="K23958" s="156"/>
      <c r="L23958" s="156"/>
      <c r="M23958" s="157"/>
      <c r="N23958" s="158"/>
      <c r="O23958" s="153"/>
      <c r="P23958" s="153"/>
      <c r="Q23958" s="153"/>
      <c r="R23958" s="153"/>
      <c r="S23958" s="152"/>
      <c r="T23958" s="154"/>
    </row>
    <row r="23959" spans="8:20" x14ac:dyDescent="0.25">
      <c r="H23959" s="155"/>
      <c r="I23959" s="152"/>
      <c r="J23959" s="152"/>
      <c r="K23959" s="156"/>
      <c r="L23959" s="156"/>
      <c r="M23959" s="157"/>
      <c r="N23959" s="158"/>
      <c r="O23959" s="153"/>
      <c r="P23959" s="153"/>
      <c r="Q23959" s="153"/>
      <c r="R23959" s="153"/>
      <c r="S23959" s="152"/>
      <c r="T23959" s="154"/>
    </row>
    <row r="23960" spans="8:20" x14ac:dyDescent="0.25">
      <c r="H23960" s="155"/>
      <c r="I23960" s="152"/>
      <c r="J23960" s="152"/>
      <c r="K23960" s="156"/>
      <c r="L23960" s="156"/>
      <c r="M23960" s="157"/>
      <c r="N23960" s="158"/>
      <c r="O23960" s="153"/>
      <c r="P23960" s="153"/>
      <c r="Q23960" s="153"/>
      <c r="R23960" s="153"/>
      <c r="S23960" s="152"/>
      <c r="T23960" s="154"/>
    </row>
    <row r="23961" spans="8:20" x14ac:dyDescent="0.25">
      <c r="H23961" s="155"/>
      <c r="I23961" s="152"/>
      <c r="J23961" s="152"/>
      <c r="K23961" s="156"/>
      <c r="L23961" s="156"/>
      <c r="M23961" s="157"/>
      <c r="N23961" s="158"/>
      <c r="O23961" s="153"/>
      <c r="P23961" s="153"/>
      <c r="Q23961" s="153"/>
      <c r="R23961" s="153"/>
      <c r="S23961" s="152"/>
      <c r="T23961" s="154"/>
    </row>
    <row r="23962" spans="8:20" x14ac:dyDescent="0.25">
      <c r="H23962" s="155"/>
      <c r="I23962" s="152"/>
      <c r="J23962" s="152"/>
      <c r="K23962" s="156"/>
      <c r="L23962" s="156"/>
      <c r="M23962" s="157"/>
      <c r="N23962" s="158"/>
      <c r="O23962" s="153"/>
      <c r="P23962" s="153"/>
      <c r="Q23962" s="153"/>
      <c r="R23962" s="153"/>
      <c r="S23962" s="152"/>
      <c r="T23962" s="154"/>
    </row>
    <row r="23963" spans="8:20" x14ac:dyDescent="0.25">
      <c r="H23963" s="155"/>
      <c r="I23963" s="152"/>
      <c r="J23963" s="152"/>
      <c r="K23963" s="156"/>
      <c r="L23963" s="156"/>
      <c r="M23963" s="157"/>
      <c r="N23963" s="158"/>
      <c r="O23963" s="153"/>
      <c r="P23963" s="153"/>
      <c r="Q23963" s="153"/>
      <c r="R23963" s="153"/>
      <c r="S23963" s="152"/>
      <c r="T23963" s="154"/>
    </row>
    <row r="23964" spans="8:20" x14ac:dyDescent="0.25">
      <c r="H23964" s="155"/>
      <c r="I23964" s="152"/>
      <c r="J23964" s="152"/>
      <c r="K23964" s="156"/>
      <c r="L23964" s="156"/>
      <c r="M23964" s="157"/>
      <c r="N23964" s="158"/>
      <c r="O23964" s="153"/>
      <c r="P23964" s="153"/>
      <c r="Q23964" s="153"/>
      <c r="R23964" s="153"/>
      <c r="S23964" s="152"/>
      <c r="T23964" s="154"/>
    </row>
    <row r="23965" spans="8:20" x14ac:dyDescent="0.25">
      <c r="H23965" s="155"/>
      <c r="I23965" s="152"/>
      <c r="J23965" s="152"/>
      <c r="K23965" s="156"/>
      <c r="L23965" s="156"/>
      <c r="M23965" s="157"/>
      <c r="N23965" s="158"/>
      <c r="O23965" s="153"/>
      <c r="P23965" s="153"/>
      <c r="Q23965" s="153"/>
      <c r="R23965" s="153"/>
      <c r="S23965" s="152"/>
      <c r="T23965" s="154"/>
    </row>
    <row r="23966" spans="8:20" x14ac:dyDescent="0.25">
      <c r="H23966" s="155"/>
      <c r="I23966" s="152"/>
      <c r="J23966" s="152"/>
      <c r="K23966" s="156"/>
      <c r="L23966" s="156"/>
      <c r="M23966" s="157"/>
      <c r="N23966" s="158"/>
      <c r="O23966" s="153"/>
      <c r="P23966" s="153"/>
      <c r="Q23966" s="153"/>
      <c r="R23966" s="153"/>
      <c r="S23966" s="152"/>
      <c r="T23966" s="154"/>
    </row>
    <row r="23967" spans="8:20" x14ac:dyDescent="0.25">
      <c r="H23967" s="155"/>
      <c r="I23967" s="152"/>
      <c r="J23967" s="152"/>
      <c r="K23967" s="156"/>
      <c r="L23967" s="156"/>
      <c r="M23967" s="157"/>
      <c r="N23967" s="158"/>
      <c r="O23967" s="153"/>
      <c r="P23967" s="153"/>
      <c r="Q23967" s="153"/>
      <c r="R23967" s="153"/>
      <c r="S23967" s="152"/>
      <c r="T23967" s="154"/>
    </row>
    <row r="23968" spans="8:20" x14ac:dyDescent="0.25">
      <c r="H23968" s="155"/>
      <c r="I23968" s="152"/>
      <c r="J23968" s="152"/>
      <c r="K23968" s="156"/>
      <c r="L23968" s="156"/>
      <c r="M23968" s="157"/>
      <c r="N23968" s="158"/>
      <c r="O23968" s="153"/>
      <c r="P23968" s="153"/>
      <c r="Q23968" s="153"/>
      <c r="R23968" s="153"/>
      <c r="S23968" s="152"/>
      <c r="T23968" s="154"/>
    </row>
    <row r="23969" spans="8:20" x14ac:dyDescent="0.25">
      <c r="H23969" s="155"/>
      <c r="I23969" s="152"/>
      <c r="J23969" s="152"/>
      <c r="K23969" s="156"/>
      <c r="L23969" s="156"/>
      <c r="M23969" s="157"/>
      <c r="N23969" s="158"/>
      <c r="O23969" s="153"/>
      <c r="P23969" s="153"/>
      <c r="Q23969" s="153"/>
      <c r="R23969" s="153"/>
      <c r="S23969" s="152"/>
      <c r="T23969" s="154"/>
    </row>
    <row r="23970" spans="8:20" x14ac:dyDescent="0.25">
      <c r="H23970" s="155"/>
      <c r="I23970" s="152"/>
      <c r="J23970" s="152"/>
      <c r="K23970" s="156"/>
      <c r="L23970" s="156"/>
      <c r="M23970" s="157"/>
      <c r="N23970" s="158"/>
      <c r="O23970" s="153"/>
      <c r="P23970" s="153"/>
      <c r="Q23970" s="153"/>
      <c r="R23970" s="153"/>
      <c r="S23970" s="152"/>
      <c r="T23970" s="154"/>
    </row>
    <row r="23971" spans="8:20" x14ac:dyDescent="0.25">
      <c r="H23971" s="155"/>
      <c r="I23971" s="152"/>
      <c r="J23971" s="152"/>
      <c r="K23971" s="156"/>
      <c r="L23971" s="156"/>
      <c r="M23971" s="157"/>
      <c r="N23971" s="158"/>
      <c r="O23971" s="153"/>
      <c r="P23971" s="153"/>
      <c r="Q23971" s="153"/>
      <c r="R23971" s="153"/>
      <c r="S23971" s="152"/>
      <c r="T23971" s="154"/>
    </row>
    <row r="23972" spans="8:20" x14ac:dyDescent="0.25">
      <c r="H23972" s="155"/>
      <c r="I23972" s="152"/>
      <c r="J23972" s="152"/>
      <c r="K23972" s="156"/>
      <c r="L23972" s="156"/>
      <c r="M23972" s="157"/>
      <c r="N23972" s="158"/>
      <c r="O23972" s="153"/>
      <c r="P23972" s="153"/>
      <c r="Q23972" s="153"/>
      <c r="R23972" s="153"/>
      <c r="S23972" s="152"/>
      <c r="T23972" s="154"/>
    </row>
    <row r="23973" spans="8:20" x14ac:dyDescent="0.25">
      <c r="H23973" s="155"/>
      <c r="I23973" s="152"/>
      <c r="J23973" s="152"/>
      <c r="K23973" s="156"/>
      <c r="L23973" s="156"/>
      <c r="M23973" s="157"/>
      <c r="N23973" s="158"/>
      <c r="O23973" s="153"/>
      <c r="P23973" s="153"/>
      <c r="Q23973" s="153"/>
      <c r="R23973" s="153"/>
      <c r="S23973" s="152"/>
      <c r="T23973" s="154"/>
    </row>
    <row r="23974" spans="8:20" x14ac:dyDescent="0.25">
      <c r="H23974" s="155"/>
      <c r="I23974" s="152"/>
      <c r="J23974" s="152"/>
      <c r="K23974" s="156"/>
      <c r="L23974" s="156"/>
      <c r="M23974" s="157"/>
      <c r="N23974" s="158"/>
      <c r="O23974" s="153"/>
      <c r="P23974" s="153"/>
      <c r="Q23974" s="153"/>
      <c r="R23974" s="153"/>
      <c r="S23974" s="152"/>
      <c r="T23974" s="154"/>
    </row>
    <row r="23975" spans="8:20" x14ac:dyDescent="0.25">
      <c r="H23975" s="155"/>
      <c r="I23975" s="152"/>
      <c r="J23975" s="152"/>
      <c r="K23975" s="156"/>
      <c r="L23975" s="156"/>
      <c r="M23975" s="157"/>
      <c r="N23975" s="158"/>
      <c r="O23975" s="153"/>
      <c r="P23975" s="153"/>
      <c r="Q23975" s="153"/>
      <c r="R23975" s="153"/>
      <c r="S23975" s="152"/>
      <c r="T23975" s="154"/>
    </row>
    <row r="23976" spans="8:20" x14ac:dyDescent="0.25">
      <c r="H23976" s="155"/>
      <c r="I23976" s="152"/>
      <c r="J23976" s="152"/>
      <c r="K23976" s="156"/>
      <c r="L23976" s="156"/>
      <c r="M23976" s="157"/>
      <c r="N23976" s="158"/>
      <c r="O23976" s="153"/>
      <c r="P23976" s="153"/>
      <c r="Q23976" s="153"/>
      <c r="R23976" s="153"/>
      <c r="S23976" s="152"/>
      <c r="T23976" s="154"/>
    </row>
    <row r="23977" spans="8:20" x14ac:dyDescent="0.25">
      <c r="H23977" s="155"/>
      <c r="I23977" s="152"/>
      <c r="J23977" s="152"/>
      <c r="K23977" s="156"/>
      <c r="L23977" s="156"/>
      <c r="M23977" s="157"/>
      <c r="N23977" s="158"/>
      <c r="O23977" s="153"/>
      <c r="P23977" s="153"/>
      <c r="Q23977" s="153"/>
      <c r="R23977" s="153"/>
      <c r="S23977" s="152"/>
      <c r="T23977" s="154"/>
    </row>
    <row r="23978" spans="8:20" x14ac:dyDescent="0.25">
      <c r="H23978" s="155"/>
      <c r="I23978" s="152"/>
      <c r="J23978" s="152"/>
      <c r="K23978" s="156"/>
      <c r="L23978" s="156"/>
      <c r="M23978" s="157"/>
      <c r="N23978" s="158"/>
      <c r="O23978" s="153"/>
      <c r="P23978" s="153"/>
      <c r="Q23978" s="153"/>
      <c r="R23978" s="153"/>
      <c r="S23978" s="152"/>
      <c r="T23978" s="154"/>
    </row>
    <row r="23979" spans="8:20" x14ac:dyDescent="0.25">
      <c r="H23979" s="155"/>
      <c r="I23979" s="152"/>
      <c r="J23979" s="152"/>
      <c r="K23979" s="156"/>
      <c r="L23979" s="156"/>
      <c r="M23979" s="157"/>
      <c r="N23979" s="158"/>
      <c r="O23979" s="153"/>
      <c r="P23979" s="153"/>
      <c r="Q23979" s="153"/>
      <c r="R23979" s="153"/>
      <c r="S23979" s="152"/>
      <c r="T23979" s="154"/>
    </row>
    <row r="23980" spans="8:20" x14ac:dyDescent="0.25">
      <c r="H23980" s="155"/>
      <c r="I23980" s="152"/>
      <c r="J23980" s="152"/>
      <c r="K23980" s="156"/>
      <c r="L23980" s="156"/>
      <c r="M23980" s="157"/>
      <c r="N23980" s="158"/>
      <c r="O23980" s="153"/>
      <c r="P23980" s="153"/>
      <c r="Q23980" s="153"/>
      <c r="R23980" s="153"/>
      <c r="S23980" s="152"/>
      <c r="T23980" s="154"/>
    </row>
    <row r="23981" spans="8:20" x14ac:dyDescent="0.25">
      <c r="H23981" s="155"/>
      <c r="I23981" s="152"/>
      <c r="J23981" s="152"/>
      <c r="K23981" s="156"/>
      <c r="L23981" s="156"/>
      <c r="M23981" s="157"/>
      <c r="N23981" s="158"/>
      <c r="O23981" s="153"/>
      <c r="P23981" s="153"/>
      <c r="Q23981" s="153"/>
      <c r="R23981" s="153"/>
      <c r="S23981" s="152"/>
      <c r="T23981" s="154"/>
    </row>
    <row r="23982" spans="8:20" x14ac:dyDescent="0.25">
      <c r="H23982" s="155"/>
      <c r="I23982" s="152"/>
      <c r="J23982" s="152"/>
      <c r="K23982" s="156"/>
      <c r="L23982" s="156"/>
      <c r="M23982" s="157"/>
      <c r="N23982" s="158"/>
      <c r="O23982" s="153"/>
      <c r="P23982" s="153"/>
      <c r="Q23982" s="153"/>
      <c r="R23982" s="153"/>
      <c r="S23982" s="152"/>
      <c r="T23982" s="154"/>
    </row>
    <row r="23983" spans="8:20" x14ac:dyDescent="0.25">
      <c r="H23983" s="155"/>
      <c r="I23983" s="152"/>
      <c r="J23983" s="152"/>
      <c r="K23983" s="156"/>
      <c r="L23983" s="156"/>
      <c r="M23983" s="157"/>
      <c r="N23983" s="158"/>
      <c r="O23983" s="153"/>
      <c r="P23983" s="153"/>
      <c r="Q23983" s="153"/>
      <c r="R23983" s="153"/>
      <c r="S23983" s="152"/>
      <c r="T23983" s="154"/>
    </row>
    <row r="23984" spans="8:20" x14ac:dyDescent="0.25">
      <c r="H23984" s="155"/>
      <c r="I23984" s="152"/>
      <c r="J23984" s="152"/>
      <c r="K23984" s="156"/>
      <c r="L23984" s="156"/>
      <c r="M23984" s="157"/>
      <c r="N23984" s="158"/>
      <c r="O23984" s="153"/>
      <c r="P23984" s="153"/>
      <c r="Q23984" s="153"/>
      <c r="R23984" s="153"/>
      <c r="S23984" s="152"/>
      <c r="T23984" s="154"/>
    </row>
    <row r="23985" spans="8:20" x14ac:dyDescent="0.25">
      <c r="H23985" s="155"/>
      <c r="I23985" s="152"/>
      <c r="J23985" s="152"/>
      <c r="K23985" s="156"/>
      <c r="L23985" s="156"/>
      <c r="M23985" s="157"/>
      <c r="N23985" s="158"/>
      <c r="O23985" s="153"/>
      <c r="P23985" s="153"/>
      <c r="Q23985" s="153"/>
      <c r="R23985" s="153"/>
      <c r="S23985" s="152"/>
      <c r="T23985" s="154"/>
    </row>
    <row r="23986" spans="8:20" x14ac:dyDescent="0.25">
      <c r="H23986" s="155"/>
      <c r="I23986" s="152"/>
      <c r="J23986" s="152"/>
      <c r="K23986" s="156"/>
      <c r="L23986" s="156"/>
      <c r="M23986" s="157"/>
      <c r="N23986" s="158"/>
      <c r="O23986" s="153"/>
      <c r="P23986" s="153"/>
      <c r="Q23986" s="153"/>
      <c r="R23986" s="153"/>
      <c r="S23986" s="152"/>
      <c r="T23986" s="154"/>
    </row>
    <row r="23987" spans="8:20" x14ac:dyDescent="0.25">
      <c r="H23987" s="155"/>
      <c r="I23987" s="152"/>
      <c r="J23987" s="152"/>
      <c r="K23987" s="156"/>
      <c r="L23987" s="156"/>
      <c r="M23987" s="157"/>
      <c r="N23987" s="158"/>
      <c r="O23987" s="153"/>
      <c r="P23987" s="153"/>
      <c r="Q23987" s="153"/>
      <c r="R23987" s="153"/>
      <c r="S23987" s="152"/>
      <c r="T23987" s="154"/>
    </row>
    <row r="23988" spans="8:20" x14ac:dyDescent="0.25">
      <c r="H23988" s="155"/>
      <c r="I23988" s="152"/>
      <c r="J23988" s="152"/>
      <c r="K23988" s="156"/>
      <c r="L23988" s="156"/>
      <c r="M23988" s="157"/>
      <c r="N23988" s="158"/>
      <c r="O23988" s="153"/>
      <c r="P23988" s="153"/>
      <c r="Q23988" s="153"/>
      <c r="R23988" s="153"/>
      <c r="S23988" s="152"/>
      <c r="T23988" s="154"/>
    </row>
    <row r="23989" spans="8:20" x14ac:dyDescent="0.25">
      <c r="H23989" s="155"/>
      <c r="I23989" s="152"/>
      <c r="J23989" s="152"/>
      <c r="K23989" s="156"/>
      <c r="L23989" s="156"/>
      <c r="M23989" s="157"/>
      <c r="N23989" s="158"/>
      <c r="O23989" s="153"/>
      <c r="P23989" s="153"/>
      <c r="Q23989" s="153"/>
      <c r="R23989" s="153"/>
      <c r="S23989" s="152"/>
      <c r="T23989" s="154"/>
    </row>
    <row r="23990" spans="8:20" x14ac:dyDescent="0.25">
      <c r="H23990" s="155"/>
      <c r="I23990" s="152"/>
      <c r="J23990" s="152"/>
      <c r="K23990" s="156"/>
      <c r="L23990" s="156"/>
      <c r="M23990" s="157"/>
      <c r="N23990" s="158"/>
      <c r="O23990" s="153"/>
      <c r="P23990" s="153"/>
      <c r="Q23990" s="153"/>
      <c r="R23990" s="153"/>
      <c r="S23990" s="152"/>
      <c r="T23990" s="154"/>
    </row>
    <row r="23991" spans="8:20" x14ac:dyDescent="0.25">
      <c r="H23991" s="155"/>
      <c r="I23991" s="152"/>
      <c r="J23991" s="152"/>
      <c r="K23991" s="156"/>
      <c r="L23991" s="156"/>
      <c r="M23991" s="157"/>
      <c r="N23991" s="158"/>
      <c r="O23991" s="153"/>
      <c r="P23991" s="153"/>
      <c r="Q23991" s="153"/>
      <c r="R23991" s="153"/>
      <c r="S23991" s="152"/>
      <c r="T23991" s="154"/>
    </row>
    <row r="23992" spans="8:20" x14ac:dyDescent="0.25">
      <c r="H23992" s="155"/>
      <c r="I23992" s="152"/>
      <c r="J23992" s="152"/>
      <c r="K23992" s="156"/>
      <c r="L23992" s="156"/>
      <c r="M23992" s="157"/>
      <c r="N23992" s="158"/>
      <c r="O23992" s="153"/>
      <c r="P23992" s="153"/>
      <c r="Q23992" s="153"/>
      <c r="R23992" s="153"/>
      <c r="S23992" s="152"/>
      <c r="T23992" s="154"/>
    </row>
    <row r="23993" spans="8:20" x14ac:dyDescent="0.25">
      <c r="H23993" s="155"/>
      <c r="I23993" s="152"/>
      <c r="J23993" s="152"/>
      <c r="K23993" s="156"/>
      <c r="L23993" s="156"/>
      <c r="M23993" s="157"/>
      <c r="N23993" s="158"/>
      <c r="O23993" s="153"/>
      <c r="P23993" s="153"/>
      <c r="Q23993" s="153"/>
      <c r="R23993" s="153"/>
      <c r="S23993" s="152"/>
      <c r="T23993" s="154"/>
    </row>
    <row r="23994" spans="8:20" x14ac:dyDescent="0.25">
      <c r="H23994" s="155"/>
      <c r="I23994" s="152"/>
      <c r="J23994" s="152"/>
      <c r="K23994" s="156"/>
      <c r="L23994" s="156"/>
      <c r="M23994" s="157"/>
      <c r="N23994" s="158"/>
      <c r="O23994" s="153"/>
      <c r="P23994" s="153"/>
      <c r="Q23994" s="153"/>
      <c r="R23994" s="153"/>
      <c r="S23994" s="152"/>
      <c r="T23994" s="154"/>
    </row>
    <row r="23995" spans="8:20" x14ac:dyDescent="0.25">
      <c r="H23995" s="155"/>
      <c r="I23995" s="152"/>
      <c r="J23995" s="152"/>
      <c r="K23995" s="156"/>
      <c r="L23995" s="156"/>
      <c r="M23995" s="157"/>
      <c r="N23995" s="158"/>
      <c r="O23995" s="153"/>
      <c r="P23995" s="153"/>
      <c r="Q23995" s="153"/>
      <c r="R23995" s="153"/>
      <c r="S23995" s="152"/>
      <c r="T23995" s="154"/>
    </row>
    <row r="23996" spans="8:20" x14ac:dyDescent="0.25">
      <c r="H23996" s="155"/>
      <c r="I23996" s="152"/>
      <c r="J23996" s="152"/>
      <c r="K23996" s="156"/>
      <c r="L23996" s="156"/>
      <c r="M23996" s="157"/>
      <c r="N23996" s="158"/>
      <c r="O23996" s="153"/>
      <c r="P23996" s="153"/>
      <c r="Q23996" s="153"/>
      <c r="R23996" s="153"/>
      <c r="S23996" s="152"/>
      <c r="T23996" s="154"/>
    </row>
    <row r="23997" spans="8:20" x14ac:dyDescent="0.25">
      <c r="H23997" s="155"/>
      <c r="I23997" s="152"/>
      <c r="J23997" s="152"/>
      <c r="K23997" s="156"/>
      <c r="L23997" s="156"/>
      <c r="M23997" s="157"/>
      <c r="N23997" s="158"/>
      <c r="O23997" s="153"/>
      <c r="P23997" s="153"/>
      <c r="Q23997" s="153"/>
      <c r="R23997" s="153"/>
      <c r="S23997" s="152"/>
      <c r="T23997" s="154"/>
    </row>
    <row r="23998" spans="8:20" x14ac:dyDescent="0.25">
      <c r="H23998" s="155"/>
      <c r="I23998" s="152"/>
      <c r="J23998" s="152"/>
      <c r="K23998" s="156"/>
      <c r="L23998" s="156"/>
      <c r="M23998" s="157"/>
      <c r="N23998" s="158"/>
      <c r="O23998" s="153"/>
      <c r="P23998" s="153"/>
      <c r="Q23998" s="153"/>
      <c r="R23998" s="153"/>
      <c r="S23998" s="152"/>
      <c r="T23998" s="154"/>
    </row>
    <row r="23999" spans="8:20" x14ac:dyDescent="0.25">
      <c r="H23999" s="155"/>
      <c r="I23999" s="152"/>
      <c r="J23999" s="152"/>
      <c r="K23999" s="156"/>
      <c r="L23999" s="156"/>
      <c r="M23999" s="157"/>
      <c r="N23999" s="158"/>
      <c r="O23999" s="153"/>
      <c r="P23999" s="153"/>
      <c r="Q23999" s="153"/>
      <c r="R23999" s="153"/>
      <c r="S23999" s="152"/>
      <c r="T23999" s="154"/>
    </row>
    <row r="24000" spans="8:20" x14ac:dyDescent="0.25">
      <c r="H24000" s="155"/>
      <c r="I24000" s="152"/>
      <c r="J24000" s="152"/>
      <c r="K24000" s="156"/>
      <c r="L24000" s="156"/>
      <c r="M24000" s="157"/>
      <c r="N24000" s="158"/>
      <c r="O24000" s="153"/>
      <c r="P24000" s="153"/>
      <c r="Q24000" s="153"/>
      <c r="R24000" s="153"/>
      <c r="S24000" s="152"/>
      <c r="T24000" s="154"/>
    </row>
    <row r="24001" spans="8:20" x14ac:dyDescent="0.25">
      <c r="H24001" s="155"/>
      <c r="I24001" s="152"/>
      <c r="J24001" s="152"/>
      <c r="K24001" s="156"/>
      <c r="L24001" s="156"/>
      <c r="M24001" s="157"/>
      <c r="N24001" s="158"/>
      <c r="O24001" s="153"/>
      <c r="P24001" s="153"/>
      <c r="Q24001" s="153"/>
      <c r="R24001" s="153"/>
      <c r="S24001" s="152"/>
      <c r="T24001" s="154"/>
    </row>
    <row r="24002" spans="8:20" x14ac:dyDescent="0.25">
      <c r="H24002" s="155"/>
      <c r="I24002" s="152"/>
      <c r="J24002" s="152"/>
      <c r="K24002" s="156"/>
      <c r="L24002" s="156"/>
      <c r="M24002" s="157"/>
      <c r="N24002" s="158"/>
      <c r="O24002" s="153"/>
      <c r="P24002" s="153"/>
      <c r="Q24002" s="153"/>
      <c r="R24002" s="153"/>
      <c r="S24002" s="152"/>
      <c r="T24002" s="154"/>
    </row>
    <row r="24003" spans="8:20" x14ac:dyDescent="0.25">
      <c r="H24003" s="155"/>
      <c r="I24003" s="152"/>
      <c r="J24003" s="152"/>
      <c r="K24003" s="156"/>
      <c r="L24003" s="156"/>
      <c r="M24003" s="157"/>
      <c r="N24003" s="158"/>
      <c r="O24003" s="153"/>
      <c r="P24003" s="153"/>
      <c r="Q24003" s="153"/>
      <c r="R24003" s="153"/>
      <c r="S24003" s="152"/>
      <c r="T24003" s="154"/>
    </row>
    <row r="24004" spans="8:20" x14ac:dyDescent="0.25">
      <c r="H24004" s="155"/>
      <c r="I24004" s="152"/>
      <c r="J24004" s="152"/>
      <c r="K24004" s="156"/>
      <c r="L24004" s="156"/>
      <c r="M24004" s="157"/>
      <c r="N24004" s="158"/>
      <c r="O24004" s="153"/>
      <c r="P24004" s="153"/>
      <c r="Q24004" s="153"/>
      <c r="R24004" s="153"/>
      <c r="S24004" s="152"/>
      <c r="T24004" s="154"/>
    </row>
    <row r="24005" spans="8:20" x14ac:dyDescent="0.25">
      <c r="H24005" s="155"/>
      <c r="I24005" s="152"/>
      <c r="J24005" s="152"/>
      <c r="K24005" s="156"/>
      <c r="L24005" s="156"/>
      <c r="M24005" s="157"/>
      <c r="N24005" s="158"/>
      <c r="O24005" s="153"/>
      <c r="P24005" s="153"/>
      <c r="Q24005" s="153"/>
      <c r="R24005" s="153"/>
      <c r="S24005" s="152"/>
      <c r="T24005" s="154"/>
    </row>
    <row r="24006" spans="8:20" x14ac:dyDescent="0.25">
      <c r="H24006" s="155"/>
      <c r="I24006" s="152"/>
      <c r="J24006" s="152"/>
      <c r="K24006" s="156"/>
      <c r="L24006" s="156"/>
      <c r="M24006" s="157"/>
      <c r="N24006" s="158"/>
      <c r="O24006" s="153"/>
      <c r="P24006" s="153"/>
      <c r="Q24006" s="153"/>
      <c r="R24006" s="153"/>
      <c r="S24006" s="152"/>
      <c r="T24006" s="154"/>
    </row>
    <row r="24007" spans="8:20" x14ac:dyDescent="0.25">
      <c r="H24007" s="155"/>
      <c r="I24007" s="152"/>
      <c r="J24007" s="152"/>
      <c r="K24007" s="156"/>
      <c r="L24007" s="156"/>
      <c r="M24007" s="157"/>
      <c r="N24007" s="158"/>
      <c r="O24007" s="153"/>
      <c r="P24007" s="153"/>
      <c r="Q24007" s="153"/>
      <c r="R24007" s="153"/>
      <c r="S24007" s="152"/>
      <c r="T24007" s="154"/>
    </row>
    <row r="24008" spans="8:20" x14ac:dyDescent="0.25">
      <c r="H24008" s="155"/>
      <c r="I24008" s="152"/>
      <c r="J24008" s="152"/>
      <c r="K24008" s="156"/>
      <c r="L24008" s="156"/>
      <c r="M24008" s="157"/>
      <c r="N24008" s="158"/>
      <c r="O24008" s="153"/>
      <c r="P24008" s="153"/>
      <c r="Q24008" s="153"/>
      <c r="R24008" s="153"/>
      <c r="S24008" s="152"/>
      <c r="T24008" s="154"/>
    </row>
    <row r="24009" spans="8:20" x14ac:dyDescent="0.25">
      <c r="H24009" s="155"/>
      <c r="I24009" s="152"/>
      <c r="J24009" s="152"/>
      <c r="K24009" s="156"/>
      <c r="L24009" s="156"/>
      <c r="M24009" s="157"/>
      <c r="N24009" s="158"/>
      <c r="O24009" s="153"/>
      <c r="P24009" s="153"/>
      <c r="Q24009" s="153"/>
      <c r="R24009" s="153"/>
      <c r="S24009" s="152"/>
      <c r="T24009" s="154"/>
    </row>
    <row r="24010" spans="8:20" x14ac:dyDescent="0.25">
      <c r="H24010" s="155"/>
      <c r="I24010" s="152"/>
      <c r="J24010" s="152"/>
      <c r="K24010" s="156"/>
      <c r="L24010" s="156"/>
      <c r="M24010" s="157"/>
      <c r="N24010" s="158"/>
      <c r="O24010" s="153"/>
      <c r="P24010" s="153"/>
      <c r="Q24010" s="153"/>
      <c r="R24010" s="153"/>
      <c r="S24010" s="152"/>
      <c r="T24010" s="154"/>
    </row>
    <row r="24011" spans="8:20" x14ac:dyDescent="0.25">
      <c r="H24011" s="155"/>
      <c r="I24011" s="152"/>
      <c r="J24011" s="152"/>
      <c r="K24011" s="156"/>
      <c r="L24011" s="156"/>
      <c r="M24011" s="157"/>
      <c r="N24011" s="158"/>
      <c r="O24011" s="153"/>
      <c r="P24011" s="153"/>
      <c r="Q24011" s="153"/>
      <c r="R24011" s="153"/>
      <c r="S24011" s="152"/>
      <c r="T24011" s="154"/>
    </row>
    <row r="24012" spans="8:20" x14ac:dyDescent="0.25">
      <c r="H24012" s="155"/>
      <c r="I24012" s="152"/>
      <c r="J24012" s="152"/>
      <c r="K24012" s="156"/>
      <c r="L24012" s="156"/>
      <c r="M24012" s="157"/>
      <c r="N24012" s="158"/>
      <c r="O24012" s="153"/>
      <c r="P24012" s="153"/>
      <c r="Q24012" s="153"/>
      <c r="R24012" s="153"/>
      <c r="S24012" s="152"/>
      <c r="T24012" s="154"/>
    </row>
    <row r="24013" spans="8:20" x14ac:dyDescent="0.25">
      <c r="H24013" s="155"/>
      <c r="I24013" s="152"/>
      <c r="J24013" s="152"/>
      <c r="K24013" s="156"/>
      <c r="L24013" s="156"/>
      <c r="M24013" s="157"/>
      <c r="N24013" s="158"/>
      <c r="O24013" s="153"/>
      <c r="P24013" s="153"/>
      <c r="Q24013" s="153"/>
      <c r="R24013" s="153"/>
      <c r="S24013" s="152"/>
      <c r="T24013" s="154"/>
    </row>
    <row r="24014" spans="8:20" x14ac:dyDescent="0.25">
      <c r="H24014" s="155"/>
      <c r="I24014" s="152"/>
      <c r="J24014" s="152"/>
      <c r="K24014" s="156"/>
      <c r="L24014" s="156"/>
      <c r="M24014" s="157"/>
      <c r="N24014" s="158"/>
      <c r="O24014" s="153"/>
      <c r="P24014" s="153"/>
      <c r="Q24014" s="153"/>
      <c r="R24014" s="153"/>
      <c r="S24014" s="152"/>
      <c r="T24014" s="154"/>
    </row>
    <row r="24015" spans="8:20" x14ac:dyDescent="0.25">
      <c r="H24015" s="155"/>
      <c r="I24015" s="152"/>
      <c r="J24015" s="152"/>
      <c r="K24015" s="156"/>
      <c r="L24015" s="156"/>
      <c r="M24015" s="157"/>
      <c r="N24015" s="158"/>
      <c r="O24015" s="153"/>
      <c r="P24015" s="153"/>
      <c r="Q24015" s="153"/>
      <c r="R24015" s="153"/>
      <c r="S24015" s="152"/>
      <c r="T24015" s="154"/>
    </row>
    <row r="24016" spans="8:20" x14ac:dyDescent="0.25">
      <c r="H24016" s="155"/>
      <c r="I24016" s="152"/>
      <c r="J24016" s="152"/>
      <c r="K24016" s="156"/>
      <c r="L24016" s="156"/>
      <c r="M24016" s="157"/>
      <c r="N24016" s="158"/>
      <c r="O24016" s="153"/>
      <c r="P24016" s="153"/>
      <c r="Q24016" s="153"/>
      <c r="R24016" s="153"/>
      <c r="S24016" s="152"/>
      <c r="T24016" s="154"/>
    </row>
    <row r="24017" spans="8:20" x14ac:dyDescent="0.25">
      <c r="H24017" s="155"/>
      <c r="I24017" s="152"/>
      <c r="J24017" s="152"/>
      <c r="K24017" s="156"/>
      <c r="L24017" s="156"/>
      <c r="M24017" s="157"/>
      <c r="N24017" s="158"/>
      <c r="O24017" s="153"/>
      <c r="P24017" s="153"/>
      <c r="Q24017" s="153"/>
      <c r="R24017" s="153"/>
      <c r="S24017" s="152"/>
      <c r="T24017" s="154"/>
    </row>
    <row r="24018" spans="8:20" x14ac:dyDescent="0.25">
      <c r="H24018" s="155"/>
      <c r="I24018" s="152"/>
      <c r="J24018" s="152"/>
      <c r="K24018" s="156"/>
      <c r="L24018" s="156"/>
      <c r="M24018" s="157"/>
      <c r="N24018" s="158"/>
      <c r="O24018" s="153"/>
      <c r="P24018" s="153"/>
      <c r="Q24018" s="153"/>
      <c r="R24018" s="153"/>
      <c r="S24018" s="152"/>
      <c r="T24018" s="154"/>
    </row>
    <row r="24019" spans="8:20" x14ac:dyDescent="0.25">
      <c r="H24019" s="155"/>
      <c r="I24019" s="152"/>
      <c r="J24019" s="152"/>
      <c r="K24019" s="156"/>
      <c r="L24019" s="156"/>
      <c r="M24019" s="157"/>
      <c r="N24019" s="158"/>
      <c r="O24019" s="153"/>
      <c r="P24019" s="153"/>
      <c r="Q24019" s="153"/>
      <c r="R24019" s="153"/>
      <c r="S24019" s="152"/>
      <c r="T24019" s="154"/>
    </row>
    <row r="24020" spans="8:20" x14ac:dyDescent="0.25">
      <c r="H24020" s="155"/>
      <c r="I24020" s="152"/>
      <c r="J24020" s="152"/>
      <c r="K24020" s="156"/>
      <c r="L24020" s="156"/>
      <c r="M24020" s="157"/>
      <c r="N24020" s="158"/>
      <c r="O24020" s="153"/>
      <c r="P24020" s="153"/>
      <c r="Q24020" s="153"/>
      <c r="R24020" s="153"/>
      <c r="S24020" s="152"/>
      <c r="T24020" s="154"/>
    </row>
    <row r="24021" spans="8:20" x14ac:dyDescent="0.25">
      <c r="H24021" s="155"/>
      <c r="I24021" s="152"/>
      <c r="J24021" s="152"/>
      <c r="K24021" s="156"/>
      <c r="L24021" s="156"/>
      <c r="M24021" s="157"/>
      <c r="N24021" s="158"/>
      <c r="O24021" s="153"/>
      <c r="P24021" s="153"/>
      <c r="Q24021" s="153"/>
      <c r="R24021" s="153"/>
      <c r="S24021" s="152"/>
      <c r="T24021" s="154"/>
    </row>
    <row r="24022" spans="8:20" x14ac:dyDescent="0.25">
      <c r="H24022" s="155"/>
      <c r="I24022" s="152"/>
      <c r="J24022" s="152"/>
      <c r="K24022" s="156"/>
      <c r="L24022" s="156"/>
      <c r="M24022" s="157"/>
      <c r="N24022" s="158"/>
      <c r="O24022" s="153"/>
      <c r="P24022" s="153"/>
      <c r="Q24022" s="153"/>
      <c r="R24022" s="153"/>
      <c r="S24022" s="152"/>
      <c r="T24022" s="154"/>
    </row>
    <row r="24023" spans="8:20" x14ac:dyDescent="0.25">
      <c r="H24023" s="155"/>
      <c r="I24023" s="152"/>
      <c r="J24023" s="152"/>
      <c r="K24023" s="156"/>
      <c r="L24023" s="156"/>
      <c r="M24023" s="157"/>
      <c r="N24023" s="158"/>
      <c r="O24023" s="153"/>
      <c r="P24023" s="153"/>
      <c r="Q24023" s="153"/>
      <c r="R24023" s="153"/>
      <c r="S24023" s="152"/>
      <c r="T24023" s="154"/>
    </row>
    <row r="24024" spans="8:20" x14ac:dyDescent="0.25">
      <c r="H24024" s="155"/>
      <c r="I24024" s="152"/>
      <c r="J24024" s="152"/>
      <c r="K24024" s="156"/>
      <c r="L24024" s="156"/>
      <c r="M24024" s="157"/>
      <c r="N24024" s="158"/>
      <c r="O24024" s="153"/>
      <c r="P24024" s="153"/>
      <c r="Q24024" s="153"/>
      <c r="R24024" s="153"/>
      <c r="S24024" s="152"/>
      <c r="T24024" s="154"/>
    </row>
    <row r="24025" spans="8:20" x14ac:dyDescent="0.25">
      <c r="H24025" s="155"/>
      <c r="I24025" s="152"/>
      <c r="J24025" s="152"/>
      <c r="K24025" s="156"/>
      <c r="L24025" s="156"/>
      <c r="M24025" s="157"/>
      <c r="N24025" s="158"/>
      <c r="O24025" s="153"/>
      <c r="P24025" s="153"/>
      <c r="Q24025" s="153"/>
      <c r="R24025" s="153"/>
      <c r="S24025" s="152"/>
      <c r="T24025" s="154"/>
    </row>
    <row r="24026" spans="8:20" x14ac:dyDescent="0.25">
      <c r="H24026" s="155"/>
      <c r="I24026" s="152"/>
      <c r="J24026" s="152"/>
      <c r="K24026" s="156"/>
      <c r="L24026" s="156"/>
      <c r="M24026" s="157"/>
      <c r="N24026" s="158"/>
      <c r="O24026" s="153"/>
      <c r="P24026" s="153"/>
      <c r="Q24026" s="153"/>
      <c r="R24026" s="153"/>
      <c r="S24026" s="152"/>
      <c r="T24026" s="154"/>
    </row>
    <row r="24027" spans="8:20" x14ac:dyDescent="0.25">
      <c r="H24027" s="155"/>
      <c r="I24027" s="152"/>
      <c r="J24027" s="152"/>
      <c r="K24027" s="156"/>
      <c r="L24027" s="156"/>
      <c r="M24027" s="157"/>
      <c r="N24027" s="158"/>
      <c r="O24027" s="153"/>
      <c r="P24027" s="153"/>
      <c r="Q24027" s="153"/>
      <c r="R24027" s="153"/>
      <c r="S24027" s="152"/>
      <c r="T24027" s="154"/>
    </row>
    <row r="24028" spans="8:20" x14ac:dyDescent="0.25">
      <c r="H24028" s="155"/>
      <c r="I24028" s="152"/>
      <c r="J24028" s="152"/>
      <c r="K24028" s="156"/>
      <c r="L24028" s="156"/>
      <c r="M24028" s="157"/>
      <c r="N24028" s="158"/>
      <c r="O24028" s="153"/>
      <c r="P24028" s="153"/>
      <c r="Q24028" s="153"/>
      <c r="R24028" s="153"/>
      <c r="S24028" s="152"/>
      <c r="T24028" s="154"/>
    </row>
    <row r="24029" spans="8:20" x14ac:dyDescent="0.25">
      <c r="H24029" s="155"/>
      <c r="I24029" s="152"/>
      <c r="J24029" s="152"/>
      <c r="K24029" s="156"/>
      <c r="L24029" s="156"/>
      <c r="M24029" s="157"/>
      <c r="N24029" s="158"/>
      <c r="O24029" s="153"/>
      <c r="P24029" s="153"/>
      <c r="Q24029" s="153"/>
      <c r="R24029" s="153"/>
      <c r="S24029" s="152"/>
      <c r="T24029" s="154"/>
    </row>
    <row r="24030" spans="8:20" x14ac:dyDescent="0.25">
      <c r="H24030" s="155"/>
      <c r="I24030" s="152"/>
      <c r="J24030" s="152"/>
      <c r="K24030" s="156"/>
      <c r="L24030" s="156"/>
      <c r="M24030" s="157"/>
      <c r="N24030" s="158"/>
      <c r="O24030" s="153"/>
      <c r="P24030" s="153"/>
      <c r="Q24030" s="153"/>
      <c r="R24030" s="153"/>
      <c r="S24030" s="152"/>
      <c r="T24030" s="154"/>
    </row>
    <row r="24031" spans="8:20" x14ac:dyDescent="0.25">
      <c r="H24031" s="155"/>
      <c r="I24031" s="152"/>
      <c r="J24031" s="152"/>
      <c r="K24031" s="156"/>
      <c r="L24031" s="156"/>
      <c r="M24031" s="157"/>
      <c r="N24031" s="158"/>
      <c r="O24031" s="153"/>
      <c r="P24031" s="153"/>
      <c r="Q24031" s="153"/>
      <c r="R24031" s="153"/>
      <c r="S24031" s="152"/>
      <c r="T24031" s="154"/>
    </row>
    <row r="24032" spans="8:20" x14ac:dyDescent="0.25">
      <c r="H24032" s="155"/>
      <c r="I24032" s="152"/>
      <c r="J24032" s="152"/>
      <c r="K24032" s="156"/>
      <c r="L24032" s="156"/>
      <c r="M24032" s="157"/>
      <c r="N24032" s="158"/>
      <c r="O24032" s="153"/>
      <c r="P24032" s="153"/>
      <c r="Q24032" s="153"/>
      <c r="R24032" s="153"/>
      <c r="S24032" s="152"/>
      <c r="T24032" s="154"/>
    </row>
    <row r="24033" spans="8:20" x14ac:dyDescent="0.25">
      <c r="H24033" s="155"/>
      <c r="I24033" s="152"/>
      <c r="J24033" s="152"/>
      <c r="K24033" s="156"/>
      <c r="L24033" s="156"/>
      <c r="M24033" s="157"/>
      <c r="N24033" s="158"/>
      <c r="O24033" s="153"/>
      <c r="P24033" s="153"/>
      <c r="Q24033" s="153"/>
      <c r="R24033" s="153"/>
      <c r="S24033" s="152"/>
      <c r="T24033" s="154"/>
    </row>
    <row r="24034" spans="8:20" x14ac:dyDescent="0.25">
      <c r="H24034" s="155"/>
      <c r="I24034" s="152"/>
      <c r="J24034" s="152"/>
      <c r="K24034" s="156"/>
      <c r="L24034" s="156"/>
      <c r="M24034" s="157"/>
      <c r="N24034" s="158"/>
      <c r="O24034" s="153"/>
      <c r="P24034" s="153"/>
      <c r="Q24034" s="153"/>
      <c r="R24034" s="153"/>
      <c r="S24034" s="152"/>
      <c r="T24034" s="154"/>
    </row>
    <row r="24035" spans="8:20" x14ac:dyDescent="0.25">
      <c r="H24035" s="155"/>
      <c r="I24035" s="152"/>
      <c r="J24035" s="152"/>
      <c r="K24035" s="156"/>
      <c r="L24035" s="156"/>
      <c r="M24035" s="157"/>
      <c r="N24035" s="158"/>
      <c r="O24035" s="153"/>
      <c r="P24035" s="153"/>
      <c r="Q24035" s="153"/>
      <c r="R24035" s="153"/>
      <c r="S24035" s="152"/>
      <c r="T24035" s="154"/>
    </row>
    <row r="24036" spans="8:20" x14ac:dyDescent="0.25">
      <c r="H24036" s="155"/>
      <c r="I24036" s="152"/>
      <c r="J24036" s="152"/>
      <c r="K24036" s="156"/>
      <c r="L24036" s="156"/>
      <c r="M24036" s="157"/>
      <c r="N24036" s="158"/>
      <c r="O24036" s="153"/>
      <c r="P24036" s="153"/>
      <c r="Q24036" s="153"/>
      <c r="R24036" s="153"/>
      <c r="S24036" s="152"/>
      <c r="T24036" s="154"/>
    </row>
    <row r="24037" spans="8:20" x14ac:dyDescent="0.25">
      <c r="H24037" s="155"/>
      <c r="I24037" s="152"/>
      <c r="J24037" s="152"/>
      <c r="K24037" s="156"/>
      <c r="L24037" s="156"/>
      <c r="M24037" s="157"/>
      <c r="N24037" s="158"/>
      <c r="O24037" s="153"/>
      <c r="P24037" s="153"/>
      <c r="Q24037" s="153"/>
      <c r="R24037" s="153"/>
      <c r="S24037" s="152"/>
      <c r="T24037" s="154"/>
    </row>
    <row r="24038" spans="8:20" x14ac:dyDescent="0.25">
      <c r="H24038" s="155"/>
      <c r="I24038" s="152"/>
      <c r="J24038" s="152"/>
      <c r="K24038" s="156"/>
      <c r="L24038" s="156"/>
      <c r="M24038" s="157"/>
      <c r="N24038" s="158"/>
      <c r="O24038" s="153"/>
      <c r="P24038" s="153"/>
      <c r="Q24038" s="153"/>
      <c r="R24038" s="153"/>
      <c r="S24038" s="152"/>
      <c r="T24038" s="154"/>
    </row>
    <row r="24039" spans="8:20" x14ac:dyDescent="0.25">
      <c r="H24039" s="155"/>
      <c r="I24039" s="152"/>
      <c r="J24039" s="152"/>
      <c r="K24039" s="156"/>
      <c r="L24039" s="156"/>
      <c r="M24039" s="157"/>
      <c r="N24039" s="158"/>
      <c r="O24039" s="153"/>
      <c r="P24039" s="153"/>
      <c r="Q24039" s="153"/>
      <c r="R24039" s="153"/>
      <c r="S24039" s="152"/>
      <c r="T24039" s="154"/>
    </row>
    <row r="24040" spans="8:20" x14ac:dyDescent="0.25">
      <c r="H24040" s="155"/>
      <c r="I24040" s="152"/>
      <c r="J24040" s="152"/>
      <c r="K24040" s="156"/>
      <c r="L24040" s="156"/>
      <c r="M24040" s="157"/>
      <c r="N24040" s="158"/>
      <c r="O24040" s="153"/>
      <c r="P24040" s="153"/>
      <c r="Q24040" s="153"/>
      <c r="R24040" s="153"/>
      <c r="S24040" s="152"/>
      <c r="T24040" s="154"/>
    </row>
    <row r="24041" spans="8:20" x14ac:dyDescent="0.25">
      <c r="H24041" s="155"/>
      <c r="I24041" s="152"/>
      <c r="J24041" s="152"/>
      <c r="K24041" s="156"/>
      <c r="L24041" s="156"/>
      <c r="M24041" s="157"/>
      <c r="N24041" s="158"/>
      <c r="O24041" s="153"/>
      <c r="P24041" s="153"/>
      <c r="Q24041" s="153"/>
      <c r="R24041" s="153"/>
      <c r="S24041" s="152"/>
      <c r="T24041" s="154"/>
    </row>
    <row r="24042" spans="8:20" x14ac:dyDescent="0.25">
      <c r="H24042" s="155"/>
      <c r="I24042" s="152"/>
      <c r="J24042" s="152"/>
      <c r="K24042" s="156"/>
      <c r="L24042" s="156"/>
      <c r="M24042" s="157"/>
      <c r="N24042" s="158"/>
      <c r="O24042" s="153"/>
      <c r="P24042" s="153"/>
      <c r="Q24042" s="153"/>
      <c r="R24042" s="153"/>
      <c r="S24042" s="152"/>
      <c r="T24042" s="154"/>
    </row>
    <row r="24043" spans="8:20" x14ac:dyDescent="0.25">
      <c r="H24043" s="155"/>
      <c r="I24043" s="152"/>
      <c r="J24043" s="152"/>
      <c r="K24043" s="156"/>
      <c r="L24043" s="156"/>
      <c r="M24043" s="157"/>
      <c r="N24043" s="158"/>
      <c r="O24043" s="153"/>
      <c r="P24043" s="153"/>
      <c r="Q24043" s="153"/>
      <c r="R24043" s="153"/>
      <c r="S24043" s="152"/>
      <c r="T24043" s="154"/>
    </row>
    <row r="24044" spans="8:20" x14ac:dyDescent="0.25">
      <c r="H24044" s="155"/>
      <c r="I24044" s="152"/>
      <c r="J24044" s="152"/>
      <c r="K24044" s="156"/>
      <c r="L24044" s="156"/>
      <c r="M24044" s="157"/>
      <c r="N24044" s="158"/>
      <c r="O24044" s="153"/>
      <c r="P24044" s="153"/>
      <c r="Q24044" s="153"/>
      <c r="R24044" s="153"/>
      <c r="S24044" s="152"/>
      <c r="T24044" s="154"/>
    </row>
    <row r="24045" spans="8:20" x14ac:dyDescent="0.25">
      <c r="H24045" s="155"/>
      <c r="I24045" s="152"/>
      <c r="J24045" s="152"/>
      <c r="K24045" s="156"/>
      <c r="L24045" s="156"/>
      <c r="M24045" s="157"/>
      <c r="N24045" s="158"/>
      <c r="O24045" s="153"/>
      <c r="P24045" s="153"/>
      <c r="Q24045" s="153"/>
      <c r="R24045" s="153"/>
      <c r="S24045" s="152"/>
      <c r="T24045" s="154"/>
    </row>
    <row r="24046" spans="8:20" x14ac:dyDescent="0.25">
      <c r="H24046" s="155"/>
      <c r="I24046" s="152"/>
      <c r="J24046" s="152"/>
      <c r="K24046" s="156"/>
      <c r="L24046" s="156"/>
      <c r="M24046" s="157"/>
      <c r="N24046" s="158"/>
      <c r="O24046" s="153"/>
      <c r="P24046" s="153"/>
      <c r="Q24046" s="153"/>
      <c r="R24046" s="153"/>
      <c r="S24046" s="152"/>
      <c r="T24046" s="154"/>
    </row>
    <row r="24047" spans="8:20" x14ac:dyDescent="0.25">
      <c r="H24047" s="155"/>
      <c r="I24047" s="152"/>
      <c r="J24047" s="152"/>
      <c r="K24047" s="156"/>
      <c r="L24047" s="156"/>
      <c r="M24047" s="157"/>
      <c r="N24047" s="158"/>
      <c r="O24047" s="153"/>
      <c r="P24047" s="153"/>
      <c r="Q24047" s="153"/>
      <c r="R24047" s="153"/>
      <c r="S24047" s="152"/>
      <c r="T24047" s="154"/>
    </row>
    <row r="24048" spans="8:20" x14ac:dyDescent="0.25">
      <c r="H24048" s="155"/>
      <c r="I24048" s="152"/>
      <c r="J24048" s="152"/>
      <c r="K24048" s="156"/>
      <c r="L24048" s="156"/>
      <c r="M24048" s="157"/>
      <c r="N24048" s="158"/>
      <c r="O24048" s="153"/>
      <c r="P24048" s="153"/>
      <c r="Q24048" s="153"/>
      <c r="R24048" s="153"/>
      <c r="S24048" s="152"/>
      <c r="T24048" s="154"/>
    </row>
    <row r="24049" spans="8:20" x14ac:dyDescent="0.25">
      <c r="H24049" s="155"/>
      <c r="I24049" s="152"/>
      <c r="J24049" s="152"/>
      <c r="K24049" s="156"/>
      <c r="L24049" s="156"/>
      <c r="M24049" s="157"/>
      <c r="N24049" s="158"/>
      <c r="O24049" s="153"/>
      <c r="P24049" s="153"/>
      <c r="Q24049" s="153"/>
      <c r="R24049" s="153"/>
      <c r="S24049" s="152"/>
      <c r="T24049" s="154"/>
    </row>
    <row r="24050" spans="8:20" x14ac:dyDescent="0.25">
      <c r="H24050" s="155"/>
      <c r="I24050" s="152"/>
      <c r="J24050" s="152"/>
      <c r="K24050" s="156"/>
      <c r="L24050" s="156"/>
      <c r="M24050" s="157"/>
      <c r="N24050" s="158"/>
      <c r="O24050" s="153"/>
      <c r="P24050" s="153"/>
      <c r="Q24050" s="153"/>
      <c r="R24050" s="153"/>
      <c r="S24050" s="152"/>
      <c r="T24050" s="154"/>
    </row>
    <row r="24051" spans="8:20" x14ac:dyDescent="0.25">
      <c r="H24051" s="155"/>
      <c r="I24051" s="152"/>
      <c r="J24051" s="152"/>
      <c r="K24051" s="156"/>
      <c r="L24051" s="156"/>
      <c r="M24051" s="157"/>
      <c r="N24051" s="158"/>
      <c r="O24051" s="153"/>
      <c r="P24051" s="153"/>
      <c r="Q24051" s="153"/>
      <c r="R24051" s="153"/>
      <c r="S24051" s="152"/>
      <c r="T24051" s="154"/>
    </row>
    <row r="24052" spans="8:20" x14ac:dyDescent="0.25">
      <c r="H24052" s="155"/>
      <c r="I24052" s="152"/>
      <c r="J24052" s="152"/>
      <c r="K24052" s="156"/>
      <c r="L24052" s="156"/>
      <c r="M24052" s="157"/>
      <c r="N24052" s="158"/>
      <c r="O24052" s="153"/>
      <c r="P24052" s="153"/>
      <c r="Q24052" s="153"/>
      <c r="R24052" s="153"/>
      <c r="S24052" s="152"/>
      <c r="T24052" s="154"/>
    </row>
    <row r="24053" spans="8:20" x14ac:dyDescent="0.25">
      <c r="H24053" s="155"/>
      <c r="I24053" s="152"/>
      <c r="J24053" s="152"/>
      <c r="K24053" s="156"/>
      <c r="L24053" s="156"/>
      <c r="M24053" s="157"/>
      <c r="N24053" s="158"/>
      <c r="O24053" s="153"/>
      <c r="P24053" s="153"/>
      <c r="Q24053" s="153"/>
      <c r="R24053" s="153"/>
      <c r="S24053" s="152"/>
      <c r="T24053" s="154"/>
    </row>
    <row r="24054" spans="8:20" x14ac:dyDescent="0.25">
      <c r="H24054" s="155"/>
      <c r="I24054" s="152"/>
      <c r="J24054" s="152"/>
      <c r="K24054" s="156"/>
      <c r="L24054" s="156"/>
      <c r="M24054" s="157"/>
      <c r="N24054" s="158"/>
      <c r="O24054" s="153"/>
      <c r="P24054" s="153"/>
      <c r="Q24054" s="153"/>
      <c r="R24054" s="153"/>
      <c r="S24054" s="152"/>
      <c r="T24054" s="154"/>
    </row>
    <row r="24055" spans="8:20" x14ac:dyDescent="0.25">
      <c r="H24055" s="155"/>
      <c r="I24055" s="152"/>
      <c r="J24055" s="152"/>
      <c r="K24055" s="156"/>
      <c r="L24055" s="156"/>
      <c r="M24055" s="157"/>
      <c r="N24055" s="158"/>
      <c r="O24055" s="153"/>
      <c r="P24055" s="153"/>
      <c r="Q24055" s="153"/>
      <c r="R24055" s="153"/>
      <c r="S24055" s="152"/>
      <c r="T24055" s="154"/>
    </row>
    <row r="24056" spans="8:20" x14ac:dyDescent="0.25">
      <c r="H24056" s="155"/>
      <c r="I24056" s="152"/>
      <c r="J24056" s="152"/>
      <c r="K24056" s="156"/>
      <c r="L24056" s="156"/>
      <c r="M24056" s="157"/>
      <c r="N24056" s="158"/>
      <c r="O24056" s="153"/>
      <c r="P24056" s="153"/>
      <c r="Q24056" s="153"/>
      <c r="R24056" s="153"/>
      <c r="S24056" s="152"/>
      <c r="T24056" s="154"/>
    </row>
    <row r="24057" spans="8:20" x14ac:dyDescent="0.25">
      <c r="H24057" s="155"/>
      <c r="I24057" s="152"/>
      <c r="J24057" s="152"/>
      <c r="K24057" s="156"/>
      <c r="L24057" s="156"/>
      <c r="M24057" s="157"/>
      <c r="N24057" s="158"/>
      <c r="O24057" s="153"/>
      <c r="P24057" s="153"/>
      <c r="Q24057" s="153"/>
      <c r="R24057" s="153"/>
      <c r="S24057" s="152"/>
      <c r="T24057" s="154"/>
    </row>
    <row r="24058" spans="8:20" x14ac:dyDescent="0.25">
      <c r="H24058" s="155"/>
      <c r="I24058" s="152"/>
      <c r="J24058" s="152"/>
      <c r="K24058" s="156"/>
      <c r="L24058" s="156"/>
      <c r="M24058" s="157"/>
      <c r="N24058" s="158"/>
      <c r="O24058" s="153"/>
      <c r="P24058" s="153"/>
      <c r="Q24058" s="153"/>
      <c r="R24058" s="153"/>
      <c r="S24058" s="152"/>
      <c r="T24058" s="154"/>
    </row>
    <row r="24059" spans="8:20" x14ac:dyDescent="0.25">
      <c r="H24059" s="155"/>
      <c r="I24059" s="152"/>
      <c r="J24059" s="152"/>
      <c r="K24059" s="156"/>
      <c r="L24059" s="156"/>
      <c r="M24059" s="157"/>
      <c r="N24059" s="158"/>
      <c r="O24059" s="153"/>
      <c r="P24059" s="153"/>
      <c r="Q24059" s="153"/>
      <c r="R24059" s="153"/>
      <c r="S24059" s="152"/>
      <c r="T24059" s="154"/>
    </row>
    <row r="24060" spans="8:20" x14ac:dyDescent="0.25">
      <c r="H24060" s="155"/>
      <c r="I24060" s="152"/>
      <c r="J24060" s="152"/>
      <c r="K24060" s="156"/>
      <c r="L24060" s="156"/>
      <c r="M24060" s="157"/>
      <c r="N24060" s="158"/>
      <c r="O24060" s="153"/>
      <c r="P24060" s="153"/>
      <c r="Q24060" s="153"/>
      <c r="R24060" s="153"/>
      <c r="S24060" s="152"/>
      <c r="T24060" s="154"/>
    </row>
    <row r="24061" spans="8:20" x14ac:dyDescent="0.25">
      <c r="H24061" s="155"/>
      <c r="I24061" s="152"/>
      <c r="J24061" s="152"/>
      <c r="K24061" s="156"/>
      <c r="L24061" s="156"/>
      <c r="M24061" s="157"/>
      <c r="N24061" s="158"/>
      <c r="O24061" s="153"/>
      <c r="P24061" s="153"/>
      <c r="Q24061" s="153"/>
      <c r="R24061" s="153"/>
      <c r="S24061" s="152"/>
      <c r="T24061" s="154"/>
    </row>
    <row r="24062" spans="8:20" x14ac:dyDescent="0.25">
      <c r="H24062" s="155"/>
      <c r="I24062" s="152"/>
      <c r="J24062" s="152"/>
      <c r="K24062" s="156"/>
      <c r="L24062" s="156"/>
      <c r="M24062" s="157"/>
      <c r="N24062" s="158"/>
      <c r="O24062" s="153"/>
      <c r="P24062" s="153"/>
      <c r="Q24062" s="153"/>
      <c r="R24062" s="153"/>
      <c r="S24062" s="152"/>
      <c r="T24062" s="154"/>
    </row>
    <row r="24063" spans="8:20" x14ac:dyDescent="0.25">
      <c r="H24063" s="155"/>
      <c r="I24063" s="152"/>
      <c r="J24063" s="152"/>
      <c r="K24063" s="156"/>
      <c r="L24063" s="156"/>
      <c r="M24063" s="157"/>
      <c r="N24063" s="158"/>
      <c r="O24063" s="153"/>
      <c r="P24063" s="153"/>
      <c r="Q24063" s="153"/>
      <c r="R24063" s="153"/>
      <c r="S24063" s="152"/>
      <c r="T24063" s="154"/>
    </row>
    <row r="24064" spans="8:20" x14ac:dyDescent="0.25">
      <c r="H24064" s="155"/>
      <c r="I24064" s="152"/>
      <c r="J24064" s="152"/>
      <c r="K24064" s="156"/>
      <c r="L24064" s="156"/>
      <c r="M24064" s="157"/>
      <c r="N24064" s="158"/>
      <c r="O24064" s="153"/>
      <c r="P24064" s="153"/>
      <c r="Q24064" s="153"/>
      <c r="R24064" s="153"/>
      <c r="S24064" s="152"/>
      <c r="T24064" s="154"/>
    </row>
    <row r="24065" spans="8:20" x14ac:dyDescent="0.25">
      <c r="H24065" s="155"/>
      <c r="I24065" s="152"/>
      <c r="J24065" s="152"/>
      <c r="K24065" s="156"/>
      <c r="L24065" s="156"/>
      <c r="M24065" s="157"/>
      <c r="N24065" s="158"/>
      <c r="O24065" s="153"/>
      <c r="P24065" s="153"/>
      <c r="Q24065" s="153"/>
      <c r="R24065" s="153"/>
      <c r="S24065" s="152"/>
      <c r="T24065" s="154"/>
    </row>
    <row r="24066" spans="8:20" x14ac:dyDescent="0.25">
      <c r="H24066" s="155"/>
      <c r="I24066" s="152"/>
      <c r="J24066" s="152"/>
      <c r="K24066" s="156"/>
      <c r="L24066" s="156"/>
      <c r="M24066" s="157"/>
      <c r="N24066" s="158"/>
      <c r="O24066" s="153"/>
      <c r="P24066" s="153"/>
      <c r="Q24066" s="153"/>
      <c r="R24066" s="153"/>
      <c r="S24066" s="152"/>
      <c r="T24066" s="154"/>
    </row>
    <row r="24067" spans="8:20" x14ac:dyDescent="0.25">
      <c r="H24067" s="155"/>
      <c r="I24067" s="152"/>
      <c r="J24067" s="152"/>
      <c r="K24067" s="156"/>
      <c r="L24067" s="156"/>
      <c r="M24067" s="157"/>
      <c r="N24067" s="158"/>
      <c r="O24067" s="153"/>
      <c r="P24067" s="153"/>
      <c r="Q24067" s="153"/>
      <c r="R24067" s="153"/>
      <c r="S24067" s="152"/>
      <c r="T24067" s="154"/>
    </row>
    <row r="24068" spans="8:20" x14ac:dyDescent="0.25">
      <c r="H24068" s="155"/>
      <c r="I24068" s="152"/>
      <c r="J24068" s="152"/>
      <c r="K24068" s="156"/>
      <c r="L24068" s="156"/>
      <c r="M24068" s="157"/>
      <c r="N24068" s="158"/>
      <c r="O24068" s="153"/>
      <c r="P24068" s="153"/>
      <c r="Q24068" s="153"/>
      <c r="R24068" s="153"/>
      <c r="S24068" s="152"/>
      <c r="T24068" s="154"/>
    </row>
    <row r="24069" spans="8:20" x14ac:dyDescent="0.25">
      <c r="H24069" s="155"/>
      <c r="I24069" s="152"/>
      <c r="J24069" s="152"/>
      <c r="K24069" s="156"/>
      <c r="L24069" s="156"/>
      <c r="M24069" s="157"/>
      <c r="N24069" s="158"/>
      <c r="O24069" s="153"/>
      <c r="P24069" s="153"/>
      <c r="Q24069" s="153"/>
      <c r="R24069" s="153"/>
      <c r="S24069" s="152"/>
      <c r="T24069" s="154"/>
    </row>
    <row r="24070" spans="8:20" x14ac:dyDescent="0.25">
      <c r="H24070" s="155"/>
      <c r="I24070" s="152"/>
      <c r="J24070" s="152"/>
      <c r="K24070" s="156"/>
      <c r="L24070" s="156"/>
      <c r="M24070" s="157"/>
      <c r="N24070" s="158"/>
      <c r="O24070" s="153"/>
      <c r="P24070" s="153"/>
      <c r="Q24070" s="153"/>
      <c r="R24070" s="153"/>
      <c r="S24070" s="152"/>
      <c r="T24070" s="154"/>
    </row>
    <row r="24071" spans="8:20" x14ac:dyDescent="0.25">
      <c r="H24071" s="155"/>
      <c r="I24071" s="152"/>
      <c r="J24071" s="152"/>
      <c r="K24071" s="156"/>
      <c r="L24071" s="156"/>
      <c r="M24071" s="157"/>
      <c r="N24071" s="158"/>
      <c r="O24071" s="153"/>
      <c r="P24071" s="153"/>
      <c r="Q24071" s="153"/>
      <c r="R24071" s="153"/>
      <c r="S24071" s="152"/>
      <c r="T24071" s="154"/>
    </row>
    <row r="24072" spans="8:20" x14ac:dyDescent="0.25">
      <c r="H24072" s="155"/>
      <c r="I24072" s="152"/>
      <c r="J24072" s="152"/>
      <c r="K24072" s="156"/>
      <c r="L24072" s="156"/>
      <c r="M24072" s="157"/>
      <c r="N24072" s="158"/>
      <c r="O24072" s="153"/>
      <c r="P24072" s="153"/>
      <c r="Q24072" s="153"/>
      <c r="R24072" s="153"/>
      <c r="S24072" s="152"/>
      <c r="T24072" s="154"/>
    </row>
    <row r="24073" spans="8:20" x14ac:dyDescent="0.25">
      <c r="H24073" s="155"/>
      <c r="I24073" s="152"/>
      <c r="J24073" s="152"/>
      <c r="K24073" s="156"/>
      <c r="L24073" s="156"/>
      <c r="M24073" s="157"/>
      <c r="N24073" s="158"/>
      <c r="O24073" s="153"/>
      <c r="P24073" s="153"/>
      <c r="Q24073" s="153"/>
      <c r="R24073" s="153"/>
      <c r="S24073" s="152"/>
      <c r="T24073" s="154"/>
    </row>
    <row r="24074" spans="8:20" x14ac:dyDescent="0.25">
      <c r="H24074" s="155"/>
      <c r="I24074" s="152"/>
      <c r="J24074" s="152"/>
      <c r="K24074" s="156"/>
      <c r="L24074" s="156"/>
      <c r="M24074" s="157"/>
      <c r="N24074" s="158"/>
      <c r="O24074" s="153"/>
      <c r="P24074" s="153"/>
      <c r="Q24074" s="153"/>
      <c r="R24074" s="153"/>
      <c r="S24074" s="152"/>
      <c r="T24074" s="154"/>
    </row>
    <row r="24075" spans="8:20" x14ac:dyDescent="0.25">
      <c r="H24075" s="155"/>
      <c r="I24075" s="152"/>
      <c r="J24075" s="152"/>
      <c r="K24075" s="156"/>
      <c r="L24075" s="156"/>
      <c r="M24075" s="157"/>
      <c r="N24075" s="158"/>
      <c r="O24075" s="153"/>
      <c r="P24075" s="153"/>
      <c r="Q24075" s="153"/>
      <c r="R24075" s="153"/>
      <c r="S24075" s="152"/>
      <c r="T24075" s="154"/>
    </row>
    <row r="24076" spans="8:20" x14ac:dyDescent="0.25">
      <c r="H24076" s="155"/>
      <c r="I24076" s="152"/>
      <c r="J24076" s="152"/>
      <c r="K24076" s="156"/>
      <c r="L24076" s="156"/>
      <c r="M24076" s="157"/>
      <c r="N24076" s="158"/>
      <c r="O24076" s="153"/>
      <c r="P24076" s="153"/>
      <c r="Q24076" s="153"/>
      <c r="R24076" s="153"/>
      <c r="S24076" s="152"/>
      <c r="T24076" s="154"/>
    </row>
    <row r="24077" spans="8:20" x14ac:dyDescent="0.25">
      <c r="H24077" s="155"/>
      <c r="I24077" s="152"/>
      <c r="J24077" s="152"/>
      <c r="K24077" s="156"/>
      <c r="L24077" s="156"/>
      <c r="M24077" s="157"/>
      <c r="N24077" s="158"/>
      <c r="O24077" s="153"/>
      <c r="P24077" s="153"/>
      <c r="Q24077" s="153"/>
      <c r="R24077" s="153"/>
      <c r="S24077" s="152"/>
      <c r="T24077" s="154"/>
    </row>
    <row r="24078" spans="8:20" x14ac:dyDescent="0.25">
      <c r="H24078" s="155"/>
      <c r="I24078" s="152"/>
      <c r="J24078" s="152"/>
      <c r="K24078" s="156"/>
      <c r="L24078" s="156"/>
      <c r="M24078" s="157"/>
      <c r="N24078" s="158"/>
      <c r="O24078" s="153"/>
      <c r="P24078" s="153"/>
      <c r="Q24078" s="153"/>
      <c r="R24078" s="153"/>
      <c r="S24078" s="152"/>
      <c r="T24078" s="154"/>
    </row>
    <row r="24079" spans="8:20" x14ac:dyDescent="0.25">
      <c r="H24079" s="155"/>
      <c r="I24079" s="152"/>
      <c r="J24079" s="152"/>
      <c r="K24079" s="156"/>
      <c r="L24079" s="156"/>
      <c r="M24079" s="157"/>
      <c r="N24079" s="158"/>
      <c r="O24079" s="153"/>
      <c r="P24079" s="153"/>
      <c r="Q24079" s="153"/>
      <c r="R24079" s="153"/>
      <c r="S24079" s="152"/>
      <c r="T24079" s="154"/>
    </row>
    <row r="24080" spans="8:20" x14ac:dyDescent="0.25">
      <c r="H24080" s="155"/>
      <c r="I24080" s="152"/>
      <c r="J24080" s="152"/>
      <c r="K24080" s="156"/>
      <c r="L24080" s="156"/>
      <c r="M24080" s="157"/>
      <c r="N24080" s="158"/>
      <c r="O24080" s="153"/>
      <c r="P24080" s="153"/>
      <c r="Q24080" s="153"/>
      <c r="R24080" s="153"/>
      <c r="S24080" s="152"/>
      <c r="T24080" s="154"/>
    </row>
    <row r="24081" spans="8:20" x14ac:dyDescent="0.25">
      <c r="H24081" s="155"/>
      <c r="I24081" s="152"/>
      <c r="J24081" s="152"/>
      <c r="K24081" s="156"/>
      <c r="L24081" s="156"/>
      <c r="M24081" s="157"/>
      <c r="N24081" s="158"/>
      <c r="O24081" s="153"/>
      <c r="P24081" s="153"/>
      <c r="Q24081" s="153"/>
      <c r="R24081" s="153"/>
      <c r="S24081" s="152"/>
      <c r="T24081" s="154"/>
    </row>
    <row r="24082" spans="8:20" x14ac:dyDescent="0.25">
      <c r="H24082" s="155"/>
      <c r="I24082" s="152"/>
      <c r="J24082" s="152"/>
      <c r="K24082" s="156"/>
      <c r="L24082" s="156"/>
      <c r="M24082" s="157"/>
      <c r="N24082" s="158"/>
      <c r="O24082" s="153"/>
      <c r="P24082" s="153"/>
      <c r="Q24082" s="153"/>
      <c r="R24082" s="153"/>
      <c r="S24082" s="152"/>
      <c r="T24082" s="154"/>
    </row>
    <row r="24083" spans="8:20" x14ac:dyDescent="0.25">
      <c r="H24083" s="155"/>
      <c r="I24083" s="152"/>
      <c r="J24083" s="152"/>
      <c r="K24083" s="156"/>
      <c r="L24083" s="156"/>
      <c r="M24083" s="157"/>
      <c r="N24083" s="158"/>
      <c r="O24083" s="153"/>
      <c r="P24083" s="153"/>
      <c r="Q24083" s="153"/>
      <c r="R24083" s="153"/>
      <c r="S24083" s="152"/>
      <c r="T24083" s="154"/>
    </row>
    <row r="24084" spans="8:20" x14ac:dyDescent="0.25">
      <c r="H24084" s="155"/>
      <c r="I24084" s="152"/>
      <c r="J24084" s="152"/>
      <c r="K24084" s="156"/>
      <c r="L24084" s="156"/>
      <c r="M24084" s="157"/>
      <c r="N24084" s="158"/>
      <c r="O24084" s="153"/>
      <c r="P24084" s="153"/>
      <c r="Q24084" s="153"/>
      <c r="R24084" s="153"/>
      <c r="S24084" s="152"/>
      <c r="T24084" s="154"/>
    </row>
    <row r="24085" spans="8:20" x14ac:dyDescent="0.25">
      <c r="H24085" s="155"/>
      <c r="I24085" s="152"/>
      <c r="J24085" s="152"/>
      <c r="K24085" s="156"/>
      <c r="L24085" s="156"/>
      <c r="M24085" s="157"/>
      <c r="N24085" s="158"/>
      <c r="O24085" s="153"/>
      <c r="P24085" s="153"/>
      <c r="Q24085" s="153"/>
      <c r="R24085" s="153"/>
      <c r="S24085" s="152"/>
      <c r="T24085" s="154"/>
    </row>
    <row r="24086" spans="8:20" x14ac:dyDescent="0.25">
      <c r="H24086" s="155"/>
      <c r="I24086" s="152"/>
      <c r="J24086" s="152"/>
      <c r="K24086" s="156"/>
      <c r="L24086" s="156"/>
      <c r="M24086" s="157"/>
      <c r="N24086" s="158"/>
      <c r="O24086" s="153"/>
      <c r="P24086" s="153"/>
      <c r="Q24086" s="153"/>
      <c r="R24086" s="153"/>
      <c r="S24086" s="152"/>
      <c r="T24086" s="154"/>
    </row>
    <row r="24087" spans="8:20" x14ac:dyDescent="0.25">
      <c r="H24087" s="155"/>
      <c r="I24087" s="152"/>
      <c r="J24087" s="152"/>
      <c r="K24087" s="156"/>
      <c r="L24087" s="156"/>
      <c r="M24087" s="157"/>
      <c r="N24087" s="158"/>
      <c r="O24087" s="153"/>
      <c r="P24087" s="153"/>
      <c r="Q24087" s="153"/>
      <c r="R24087" s="153"/>
      <c r="S24087" s="152"/>
      <c r="T24087" s="154"/>
    </row>
    <row r="24088" spans="8:20" x14ac:dyDescent="0.25">
      <c r="H24088" s="155"/>
      <c r="I24088" s="152"/>
      <c r="J24088" s="152"/>
      <c r="K24088" s="156"/>
      <c r="L24088" s="156"/>
      <c r="M24088" s="157"/>
      <c r="N24088" s="158"/>
      <c r="O24088" s="153"/>
      <c r="P24088" s="153"/>
      <c r="Q24088" s="153"/>
      <c r="R24088" s="153"/>
      <c r="S24088" s="152"/>
      <c r="T24088" s="154"/>
    </row>
    <row r="24089" spans="8:20" x14ac:dyDescent="0.25">
      <c r="H24089" s="155"/>
      <c r="I24089" s="152"/>
      <c r="J24089" s="152"/>
      <c r="K24089" s="156"/>
      <c r="L24089" s="156"/>
      <c r="M24089" s="157"/>
      <c r="N24089" s="158"/>
      <c r="O24089" s="153"/>
      <c r="P24089" s="153"/>
      <c r="Q24089" s="153"/>
      <c r="R24089" s="153"/>
      <c r="S24089" s="152"/>
      <c r="T24089" s="154"/>
    </row>
    <row r="24090" spans="8:20" x14ac:dyDescent="0.25">
      <c r="H24090" s="155"/>
      <c r="I24090" s="152"/>
      <c r="J24090" s="152"/>
      <c r="K24090" s="156"/>
      <c r="L24090" s="156"/>
      <c r="M24090" s="157"/>
      <c r="N24090" s="158"/>
      <c r="O24090" s="153"/>
      <c r="P24090" s="153"/>
      <c r="Q24090" s="153"/>
      <c r="R24090" s="153"/>
      <c r="S24090" s="152"/>
      <c r="T24090" s="154"/>
    </row>
    <row r="24091" spans="8:20" x14ac:dyDescent="0.25">
      <c r="H24091" s="155"/>
      <c r="I24091" s="152"/>
      <c r="J24091" s="152"/>
      <c r="K24091" s="156"/>
      <c r="L24091" s="156"/>
      <c r="M24091" s="157"/>
      <c r="N24091" s="158"/>
      <c r="O24091" s="153"/>
      <c r="P24091" s="153"/>
      <c r="Q24091" s="153"/>
      <c r="R24091" s="153"/>
      <c r="S24091" s="152"/>
      <c r="T24091" s="154"/>
    </row>
    <row r="24092" spans="8:20" x14ac:dyDescent="0.25">
      <c r="H24092" s="155"/>
      <c r="I24092" s="152"/>
      <c r="J24092" s="152"/>
      <c r="K24092" s="156"/>
      <c r="L24092" s="156"/>
      <c r="M24092" s="157"/>
      <c r="N24092" s="158"/>
      <c r="O24092" s="153"/>
      <c r="P24092" s="153"/>
      <c r="Q24092" s="153"/>
      <c r="R24092" s="153"/>
      <c r="S24092" s="152"/>
      <c r="T24092" s="154"/>
    </row>
    <row r="24093" spans="8:20" x14ac:dyDescent="0.25">
      <c r="H24093" s="155"/>
      <c r="I24093" s="152"/>
      <c r="J24093" s="152"/>
      <c r="K24093" s="156"/>
      <c r="L24093" s="156"/>
      <c r="M24093" s="157"/>
      <c r="N24093" s="158"/>
      <c r="O24093" s="153"/>
      <c r="P24093" s="153"/>
      <c r="Q24093" s="153"/>
      <c r="R24093" s="153"/>
      <c r="S24093" s="152"/>
      <c r="T24093" s="154"/>
    </row>
    <row r="24094" spans="8:20" x14ac:dyDescent="0.25">
      <c r="H24094" s="155"/>
      <c r="I24094" s="152"/>
      <c r="J24094" s="152"/>
      <c r="K24094" s="156"/>
      <c r="L24094" s="156"/>
      <c r="M24094" s="157"/>
      <c r="N24094" s="158"/>
      <c r="O24094" s="153"/>
      <c r="P24094" s="153"/>
      <c r="Q24094" s="153"/>
      <c r="R24094" s="153"/>
      <c r="S24094" s="152"/>
      <c r="T24094" s="154"/>
    </row>
    <row r="24095" spans="8:20" x14ac:dyDescent="0.25">
      <c r="H24095" s="155"/>
      <c r="I24095" s="152"/>
      <c r="J24095" s="152"/>
      <c r="K24095" s="156"/>
      <c r="L24095" s="156"/>
      <c r="M24095" s="157"/>
      <c r="N24095" s="158"/>
      <c r="O24095" s="153"/>
      <c r="P24095" s="153"/>
      <c r="Q24095" s="153"/>
      <c r="R24095" s="153"/>
      <c r="S24095" s="152"/>
      <c r="T24095" s="154"/>
    </row>
    <row r="24096" spans="8:20" x14ac:dyDescent="0.25">
      <c r="H24096" s="155"/>
      <c r="I24096" s="152"/>
      <c r="J24096" s="152"/>
      <c r="K24096" s="156"/>
      <c r="L24096" s="156"/>
      <c r="M24096" s="157"/>
      <c r="N24096" s="158"/>
      <c r="O24096" s="153"/>
      <c r="P24096" s="153"/>
      <c r="Q24096" s="153"/>
      <c r="R24096" s="153"/>
      <c r="S24096" s="152"/>
      <c r="T24096" s="154"/>
    </row>
    <row r="24097" spans="8:20" x14ac:dyDescent="0.25">
      <c r="H24097" s="155"/>
      <c r="I24097" s="152"/>
      <c r="J24097" s="152"/>
      <c r="K24097" s="156"/>
      <c r="L24097" s="156"/>
      <c r="M24097" s="157"/>
      <c r="N24097" s="158"/>
      <c r="O24097" s="153"/>
      <c r="P24097" s="153"/>
      <c r="Q24097" s="153"/>
      <c r="R24097" s="153"/>
      <c r="S24097" s="152"/>
      <c r="T24097" s="154"/>
    </row>
    <row r="24098" spans="8:20" x14ac:dyDescent="0.25">
      <c r="H24098" s="155"/>
      <c r="I24098" s="152"/>
      <c r="J24098" s="152"/>
      <c r="K24098" s="156"/>
      <c r="L24098" s="156"/>
      <c r="M24098" s="157"/>
      <c r="N24098" s="158"/>
      <c r="O24098" s="153"/>
      <c r="P24098" s="153"/>
      <c r="Q24098" s="153"/>
      <c r="R24098" s="153"/>
      <c r="S24098" s="152"/>
      <c r="T24098" s="154"/>
    </row>
    <row r="24099" spans="8:20" x14ac:dyDescent="0.25">
      <c r="H24099" s="155"/>
      <c r="I24099" s="152"/>
      <c r="J24099" s="152"/>
      <c r="K24099" s="156"/>
      <c r="L24099" s="156"/>
      <c r="M24099" s="157"/>
      <c r="N24099" s="158"/>
      <c r="O24099" s="153"/>
      <c r="P24099" s="153"/>
      <c r="Q24099" s="153"/>
      <c r="R24099" s="153"/>
      <c r="S24099" s="152"/>
      <c r="T24099" s="154"/>
    </row>
    <row r="24100" spans="8:20" x14ac:dyDescent="0.25">
      <c r="H24100" s="155"/>
      <c r="I24100" s="152"/>
      <c r="J24100" s="152"/>
      <c r="K24100" s="156"/>
      <c r="L24100" s="156"/>
      <c r="M24100" s="157"/>
      <c r="N24100" s="158"/>
      <c r="O24100" s="153"/>
      <c r="P24100" s="153"/>
      <c r="Q24100" s="153"/>
      <c r="R24100" s="153"/>
      <c r="S24100" s="152"/>
      <c r="T24100" s="154"/>
    </row>
    <row r="24101" spans="8:20" x14ac:dyDescent="0.25">
      <c r="H24101" s="155"/>
      <c r="I24101" s="152"/>
      <c r="J24101" s="152"/>
      <c r="K24101" s="156"/>
      <c r="L24101" s="156"/>
      <c r="M24101" s="157"/>
      <c r="N24101" s="158"/>
      <c r="O24101" s="153"/>
      <c r="P24101" s="153"/>
      <c r="Q24101" s="153"/>
      <c r="R24101" s="153"/>
      <c r="S24101" s="152"/>
      <c r="T24101" s="154"/>
    </row>
    <row r="24102" spans="8:20" x14ac:dyDescent="0.25">
      <c r="H24102" s="155"/>
      <c r="I24102" s="152"/>
      <c r="J24102" s="152"/>
      <c r="K24102" s="156"/>
      <c r="L24102" s="156"/>
      <c r="M24102" s="157"/>
      <c r="N24102" s="158"/>
      <c r="O24102" s="153"/>
      <c r="P24102" s="153"/>
      <c r="Q24102" s="153"/>
      <c r="R24102" s="153"/>
      <c r="S24102" s="152"/>
      <c r="T24102" s="154"/>
    </row>
    <row r="24103" spans="8:20" x14ac:dyDescent="0.25">
      <c r="H24103" s="155"/>
      <c r="I24103" s="152"/>
      <c r="J24103" s="152"/>
      <c r="K24103" s="156"/>
      <c r="L24103" s="156"/>
      <c r="M24103" s="157"/>
      <c r="N24103" s="158"/>
      <c r="O24103" s="153"/>
      <c r="P24103" s="153"/>
      <c r="Q24103" s="153"/>
      <c r="R24103" s="153"/>
      <c r="S24103" s="152"/>
      <c r="T24103" s="154"/>
    </row>
    <row r="24104" spans="8:20" x14ac:dyDescent="0.25">
      <c r="H24104" s="155"/>
      <c r="I24104" s="152"/>
      <c r="J24104" s="152"/>
      <c r="K24104" s="156"/>
      <c r="L24104" s="156"/>
      <c r="M24104" s="157"/>
      <c r="N24104" s="158"/>
      <c r="O24104" s="153"/>
      <c r="P24104" s="153"/>
      <c r="Q24104" s="153"/>
      <c r="R24104" s="153"/>
      <c r="S24104" s="152"/>
      <c r="T24104" s="154"/>
    </row>
    <row r="24105" spans="8:20" x14ac:dyDescent="0.25">
      <c r="H24105" s="155"/>
      <c r="I24105" s="152"/>
      <c r="J24105" s="152"/>
      <c r="K24105" s="156"/>
      <c r="L24105" s="156"/>
      <c r="M24105" s="157"/>
      <c r="N24105" s="158"/>
      <c r="O24105" s="153"/>
      <c r="P24105" s="153"/>
      <c r="Q24105" s="153"/>
      <c r="R24105" s="153"/>
      <c r="S24105" s="152"/>
      <c r="T24105" s="154"/>
    </row>
    <row r="24106" spans="8:20" x14ac:dyDescent="0.25">
      <c r="H24106" s="155"/>
      <c r="I24106" s="152"/>
      <c r="J24106" s="152"/>
      <c r="K24106" s="156"/>
      <c r="L24106" s="156"/>
      <c r="M24106" s="157"/>
      <c r="N24106" s="158"/>
      <c r="O24106" s="153"/>
      <c r="P24106" s="153"/>
      <c r="Q24106" s="153"/>
      <c r="R24106" s="153"/>
      <c r="S24106" s="152"/>
      <c r="T24106" s="154"/>
    </row>
    <row r="24107" spans="8:20" x14ac:dyDescent="0.25">
      <c r="H24107" s="155"/>
      <c r="I24107" s="152"/>
      <c r="J24107" s="152"/>
      <c r="K24107" s="156"/>
      <c r="L24107" s="156"/>
      <c r="M24107" s="157"/>
      <c r="N24107" s="158"/>
      <c r="O24107" s="153"/>
      <c r="P24107" s="153"/>
      <c r="Q24107" s="153"/>
      <c r="R24107" s="153"/>
      <c r="S24107" s="152"/>
      <c r="T24107" s="154"/>
    </row>
    <row r="24108" spans="8:20" x14ac:dyDescent="0.25">
      <c r="H24108" s="155"/>
      <c r="I24108" s="152"/>
      <c r="J24108" s="152"/>
      <c r="K24108" s="156"/>
      <c r="L24108" s="156"/>
      <c r="M24108" s="157"/>
      <c r="N24108" s="158"/>
      <c r="O24108" s="153"/>
      <c r="P24108" s="153"/>
      <c r="Q24108" s="153"/>
      <c r="R24108" s="153"/>
      <c r="S24108" s="152"/>
      <c r="T24108" s="154"/>
    </row>
    <row r="24109" spans="8:20" x14ac:dyDescent="0.25">
      <c r="H24109" s="155"/>
      <c r="I24109" s="152"/>
      <c r="J24109" s="152"/>
      <c r="K24109" s="156"/>
      <c r="L24109" s="156"/>
      <c r="M24109" s="157"/>
      <c r="N24109" s="158"/>
      <c r="O24109" s="153"/>
      <c r="P24109" s="153"/>
      <c r="Q24109" s="153"/>
      <c r="R24109" s="153"/>
      <c r="S24109" s="152"/>
      <c r="T24109" s="154"/>
    </row>
    <row r="24110" spans="8:20" x14ac:dyDescent="0.25">
      <c r="H24110" s="155"/>
      <c r="I24110" s="152"/>
      <c r="J24110" s="152"/>
      <c r="K24110" s="156"/>
      <c r="L24110" s="156"/>
      <c r="M24110" s="157"/>
      <c r="N24110" s="158"/>
      <c r="O24110" s="153"/>
      <c r="P24110" s="153"/>
      <c r="Q24110" s="153"/>
      <c r="R24110" s="153"/>
      <c r="S24110" s="152"/>
      <c r="T24110" s="154"/>
    </row>
    <row r="24111" spans="8:20" x14ac:dyDescent="0.25">
      <c r="H24111" s="155"/>
      <c r="I24111" s="152"/>
      <c r="J24111" s="152"/>
      <c r="K24111" s="156"/>
      <c r="L24111" s="156"/>
      <c r="M24111" s="157"/>
      <c r="N24111" s="158"/>
      <c r="O24111" s="153"/>
      <c r="P24111" s="153"/>
      <c r="Q24111" s="153"/>
      <c r="R24111" s="153"/>
      <c r="S24111" s="152"/>
      <c r="T24111" s="154"/>
    </row>
    <row r="24112" spans="8:20" x14ac:dyDescent="0.25">
      <c r="H24112" s="155"/>
      <c r="I24112" s="152"/>
      <c r="J24112" s="152"/>
      <c r="K24112" s="156"/>
      <c r="L24112" s="156"/>
      <c r="M24112" s="157"/>
      <c r="N24112" s="158"/>
      <c r="O24112" s="153"/>
      <c r="P24112" s="153"/>
      <c r="Q24112" s="153"/>
      <c r="R24112" s="153"/>
      <c r="S24112" s="152"/>
      <c r="T24112" s="154"/>
    </row>
    <row r="24113" spans="8:20" x14ac:dyDescent="0.25">
      <c r="H24113" s="155"/>
      <c r="I24113" s="152"/>
      <c r="J24113" s="152"/>
      <c r="K24113" s="156"/>
      <c r="L24113" s="156"/>
      <c r="M24113" s="157"/>
      <c r="N24113" s="158"/>
      <c r="O24113" s="153"/>
      <c r="P24113" s="153"/>
      <c r="Q24113" s="153"/>
      <c r="R24113" s="153"/>
      <c r="S24113" s="152"/>
      <c r="T24113" s="154"/>
    </row>
    <row r="24114" spans="8:20" x14ac:dyDescent="0.25">
      <c r="H24114" s="155"/>
      <c r="I24114" s="152"/>
      <c r="J24114" s="152"/>
      <c r="K24114" s="156"/>
      <c r="L24114" s="156"/>
      <c r="M24114" s="157"/>
      <c r="N24114" s="158"/>
      <c r="O24114" s="153"/>
      <c r="P24114" s="153"/>
      <c r="Q24114" s="153"/>
      <c r="R24114" s="153"/>
      <c r="S24114" s="152"/>
      <c r="T24114" s="154"/>
    </row>
    <row r="24115" spans="8:20" x14ac:dyDescent="0.25">
      <c r="H24115" s="155"/>
      <c r="I24115" s="152"/>
      <c r="J24115" s="152"/>
      <c r="K24115" s="156"/>
      <c r="L24115" s="156"/>
      <c r="M24115" s="157"/>
      <c r="N24115" s="158"/>
      <c r="O24115" s="153"/>
      <c r="P24115" s="153"/>
      <c r="Q24115" s="153"/>
      <c r="R24115" s="153"/>
      <c r="S24115" s="152"/>
      <c r="T24115" s="154"/>
    </row>
    <row r="24116" spans="8:20" x14ac:dyDescent="0.25">
      <c r="H24116" s="155"/>
      <c r="I24116" s="152"/>
      <c r="J24116" s="152"/>
      <c r="K24116" s="156"/>
      <c r="L24116" s="156"/>
      <c r="M24116" s="157"/>
      <c r="N24116" s="158"/>
      <c r="O24116" s="153"/>
      <c r="P24116" s="153"/>
      <c r="Q24116" s="153"/>
      <c r="R24116" s="153"/>
      <c r="S24116" s="152"/>
      <c r="T24116" s="154"/>
    </row>
    <row r="24117" spans="8:20" x14ac:dyDescent="0.25">
      <c r="H24117" s="155"/>
      <c r="I24117" s="152"/>
      <c r="J24117" s="152"/>
      <c r="K24117" s="156"/>
      <c r="L24117" s="156"/>
      <c r="M24117" s="157"/>
      <c r="N24117" s="158"/>
      <c r="O24117" s="153"/>
      <c r="P24117" s="153"/>
      <c r="Q24117" s="153"/>
      <c r="R24117" s="153"/>
      <c r="S24117" s="152"/>
      <c r="T24117" s="154"/>
    </row>
    <row r="24118" spans="8:20" x14ac:dyDescent="0.25">
      <c r="H24118" s="155"/>
      <c r="I24118" s="152"/>
      <c r="J24118" s="152"/>
      <c r="K24118" s="156"/>
      <c r="L24118" s="156"/>
      <c r="M24118" s="157"/>
      <c r="N24118" s="158"/>
      <c r="O24118" s="153"/>
      <c r="P24118" s="153"/>
      <c r="Q24118" s="153"/>
      <c r="R24118" s="153"/>
      <c r="S24118" s="152"/>
      <c r="T24118" s="154"/>
    </row>
    <row r="24119" spans="8:20" x14ac:dyDescent="0.25">
      <c r="H24119" s="155"/>
      <c r="I24119" s="152"/>
      <c r="J24119" s="152"/>
      <c r="K24119" s="156"/>
      <c r="L24119" s="156"/>
      <c r="M24119" s="157"/>
      <c r="N24119" s="158"/>
      <c r="O24119" s="153"/>
      <c r="P24119" s="153"/>
      <c r="Q24119" s="153"/>
      <c r="R24119" s="153"/>
      <c r="S24119" s="152"/>
      <c r="T24119" s="154"/>
    </row>
    <row r="24120" spans="8:20" x14ac:dyDescent="0.25">
      <c r="H24120" s="155"/>
      <c r="I24120" s="152"/>
      <c r="J24120" s="152"/>
      <c r="K24120" s="156"/>
      <c r="L24120" s="156"/>
      <c r="M24120" s="157"/>
      <c r="N24120" s="158"/>
      <c r="O24120" s="153"/>
      <c r="P24120" s="153"/>
      <c r="Q24120" s="153"/>
      <c r="R24120" s="153"/>
      <c r="S24120" s="152"/>
      <c r="T24120" s="154"/>
    </row>
    <row r="24121" spans="8:20" x14ac:dyDescent="0.25">
      <c r="H24121" s="155"/>
      <c r="I24121" s="152"/>
      <c r="J24121" s="152"/>
      <c r="K24121" s="156"/>
      <c r="L24121" s="156"/>
      <c r="M24121" s="157"/>
      <c r="N24121" s="158"/>
      <c r="O24121" s="153"/>
      <c r="P24121" s="153"/>
      <c r="Q24121" s="153"/>
      <c r="R24121" s="153"/>
      <c r="S24121" s="152"/>
      <c r="T24121" s="154"/>
    </row>
    <row r="24122" spans="8:20" x14ac:dyDescent="0.25">
      <c r="H24122" s="155"/>
      <c r="I24122" s="152"/>
      <c r="J24122" s="152"/>
      <c r="K24122" s="156"/>
      <c r="L24122" s="156"/>
      <c r="M24122" s="157"/>
      <c r="N24122" s="158"/>
      <c r="O24122" s="153"/>
      <c r="P24122" s="153"/>
      <c r="Q24122" s="153"/>
      <c r="R24122" s="153"/>
      <c r="S24122" s="152"/>
      <c r="T24122" s="154"/>
    </row>
    <row r="24123" spans="8:20" x14ac:dyDescent="0.25">
      <c r="H24123" s="155"/>
      <c r="I24123" s="152"/>
      <c r="J24123" s="152"/>
      <c r="K24123" s="156"/>
      <c r="L24123" s="156"/>
      <c r="M24123" s="157"/>
      <c r="N24123" s="158"/>
      <c r="O24123" s="153"/>
      <c r="P24123" s="153"/>
      <c r="Q24123" s="153"/>
      <c r="R24123" s="153"/>
      <c r="S24123" s="152"/>
      <c r="T24123" s="154"/>
    </row>
    <row r="24124" spans="8:20" x14ac:dyDescent="0.25">
      <c r="H24124" s="155"/>
      <c r="I24124" s="152"/>
      <c r="J24124" s="152"/>
      <c r="K24124" s="156"/>
      <c r="L24124" s="156"/>
      <c r="M24124" s="157"/>
      <c r="N24124" s="158"/>
      <c r="O24124" s="153"/>
      <c r="P24124" s="153"/>
      <c r="Q24124" s="153"/>
      <c r="R24124" s="153"/>
      <c r="S24124" s="152"/>
      <c r="T24124" s="154"/>
    </row>
    <row r="24125" spans="8:20" x14ac:dyDescent="0.25">
      <c r="H24125" s="155"/>
      <c r="I24125" s="152"/>
      <c r="J24125" s="152"/>
      <c r="K24125" s="156"/>
      <c r="L24125" s="156"/>
      <c r="M24125" s="157"/>
      <c r="N24125" s="158"/>
      <c r="O24125" s="153"/>
      <c r="P24125" s="153"/>
      <c r="Q24125" s="153"/>
      <c r="R24125" s="153"/>
      <c r="S24125" s="152"/>
      <c r="T24125" s="154"/>
    </row>
    <row r="24126" spans="8:20" x14ac:dyDescent="0.25">
      <c r="H24126" s="155"/>
      <c r="I24126" s="152"/>
      <c r="J24126" s="152"/>
      <c r="K24126" s="156"/>
      <c r="L24126" s="156"/>
      <c r="M24126" s="157"/>
      <c r="N24126" s="158"/>
      <c r="O24126" s="153"/>
      <c r="P24126" s="153"/>
      <c r="Q24126" s="153"/>
      <c r="R24126" s="153"/>
      <c r="S24126" s="152"/>
      <c r="T24126" s="154"/>
    </row>
    <row r="24127" spans="8:20" x14ac:dyDescent="0.25">
      <c r="H24127" s="155"/>
      <c r="I24127" s="152"/>
      <c r="J24127" s="152"/>
      <c r="K24127" s="156"/>
      <c r="L24127" s="156"/>
      <c r="M24127" s="157"/>
      <c r="N24127" s="158"/>
      <c r="O24127" s="153"/>
      <c r="P24127" s="153"/>
      <c r="Q24127" s="153"/>
      <c r="R24127" s="153"/>
      <c r="S24127" s="152"/>
      <c r="T24127" s="154"/>
    </row>
    <row r="24128" spans="8:20" x14ac:dyDescent="0.25">
      <c r="H24128" s="155"/>
      <c r="I24128" s="152"/>
      <c r="J24128" s="152"/>
      <c r="K24128" s="156"/>
      <c r="L24128" s="156"/>
      <c r="M24128" s="157"/>
      <c r="N24128" s="158"/>
      <c r="O24128" s="153"/>
      <c r="P24128" s="153"/>
      <c r="Q24128" s="153"/>
      <c r="R24128" s="153"/>
      <c r="S24128" s="152"/>
      <c r="T24128" s="154"/>
    </row>
    <row r="24129" spans="8:20" x14ac:dyDescent="0.25">
      <c r="H24129" s="155"/>
      <c r="I24129" s="152"/>
      <c r="J24129" s="152"/>
      <c r="K24129" s="156"/>
      <c r="L24129" s="156"/>
      <c r="M24129" s="157"/>
      <c r="N24129" s="158"/>
      <c r="O24129" s="153"/>
      <c r="P24129" s="153"/>
      <c r="Q24129" s="153"/>
      <c r="R24129" s="153"/>
      <c r="S24129" s="152"/>
      <c r="T24129" s="154"/>
    </row>
    <row r="24130" spans="8:20" x14ac:dyDescent="0.25">
      <c r="H24130" s="155"/>
      <c r="I24130" s="152"/>
      <c r="J24130" s="152"/>
      <c r="K24130" s="156"/>
      <c r="L24130" s="156"/>
      <c r="M24130" s="157"/>
      <c r="N24130" s="158"/>
      <c r="O24130" s="153"/>
      <c r="P24130" s="153"/>
      <c r="Q24130" s="153"/>
      <c r="R24130" s="153"/>
      <c r="S24130" s="152"/>
      <c r="T24130" s="154"/>
    </row>
    <row r="24131" spans="8:20" x14ac:dyDescent="0.25">
      <c r="H24131" s="155"/>
      <c r="I24131" s="152"/>
      <c r="J24131" s="152"/>
      <c r="K24131" s="156"/>
      <c r="L24131" s="156"/>
      <c r="M24131" s="157"/>
      <c r="N24131" s="158"/>
      <c r="O24131" s="153"/>
      <c r="P24131" s="153"/>
      <c r="Q24131" s="153"/>
      <c r="R24131" s="153"/>
      <c r="S24131" s="152"/>
      <c r="T24131" s="154"/>
    </row>
    <row r="24132" spans="8:20" x14ac:dyDescent="0.25">
      <c r="H24132" s="155"/>
      <c r="I24132" s="152"/>
      <c r="J24132" s="152"/>
      <c r="K24132" s="156"/>
      <c r="L24132" s="156"/>
      <c r="M24132" s="157"/>
      <c r="N24132" s="158"/>
      <c r="O24132" s="153"/>
      <c r="P24132" s="153"/>
      <c r="Q24132" s="153"/>
      <c r="R24132" s="153"/>
      <c r="S24132" s="152"/>
      <c r="T24132" s="154"/>
    </row>
    <row r="24133" spans="8:20" x14ac:dyDescent="0.25">
      <c r="H24133" s="155"/>
      <c r="I24133" s="152"/>
      <c r="J24133" s="152"/>
      <c r="K24133" s="156"/>
      <c r="L24133" s="156"/>
      <c r="M24133" s="157"/>
      <c r="N24133" s="158"/>
      <c r="O24133" s="153"/>
      <c r="P24133" s="153"/>
      <c r="Q24133" s="153"/>
      <c r="R24133" s="153"/>
      <c r="S24133" s="152"/>
      <c r="T24133" s="154"/>
    </row>
    <row r="24134" spans="8:20" x14ac:dyDescent="0.25">
      <c r="H24134" s="155"/>
      <c r="I24134" s="152"/>
      <c r="J24134" s="152"/>
      <c r="K24134" s="156"/>
      <c r="L24134" s="156"/>
      <c r="M24134" s="157"/>
      <c r="N24134" s="158"/>
      <c r="O24134" s="153"/>
      <c r="P24134" s="153"/>
      <c r="Q24134" s="153"/>
      <c r="R24134" s="153"/>
      <c r="S24134" s="152"/>
      <c r="T24134" s="154"/>
    </row>
    <row r="24135" spans="8:20" x14ac:dyDescent="0.25">
      <c r="H24135" s="155"/>
      <c r="I24135" s="152"/>
      <c r="J24135" s="152"/>
      <c r="K24135" s="156"/>
      <c r="L24135" s="156"/>
      <c r="M24135" s="157"/>
      <c r="N24135" s="158"/>
      <c r="O24135" s="153"/>
      <c r="P24135" s="153"/>
      <c r="Q24135" s="153"/>
      <c r="R24135" s="153"/>
      <c r="S24135" s="152"/>
      <c r="T24135" s="154"/>
    </row>
    <row r="24136" spans="8:20" x14ac:dyDescent="0.25">
      <c r="H24136" s="155"/>
      <c r="I24136" s="152"/>
      <c r="J24136" s="152"/>
      <c r="K24136" s="156"/>
      <c r="L24136" s="156"/>
      <c r="M24136" s="157"/>
      <c r="N24136" s="158"/>
      <c r="O24136" s="153"/>
      <c r="P24136" s="153"/>
      <c r="Q24136" s="153"/>
      <c r="R24136" s="153"/>
      <c r="S24136" s="152"/>
      <c r="T24136" s="154"/>
    </row>
    <row r="24137" spans="8:20" x14ac:dyDescent="0.25">
      <c r="H24137" s="155"/>
      <c r="I24137" s="152"/>
      <c r="J24137" s="152"/>
      <c r="K24137" s="156"/>
      <c r="L24137" s="156"/>
      <c r="M24137" s="157"/>
      <c r="N24137" s="158"/>
      <c r="O24137" s="153"/>
      <c r="P24137" s="153"/>
      <c r="Q24137" s="153"/>
      <c r="R24137" s="153"/>
      <c r="S24137" s="152"/>
      <c r="T24137" s="154"/>
    </row>
    <row r="24138" spans="8:20" x14ac:dyDescent="0.25">
      <c r="H24138" s="155"/>
      <c r="I24138" s="152"/>
      <c r="J24138" s="152"/>
      <c r="K24138" s="156"/>
      <c r="L24138" s="156"/>
      <c r="M24138" s="157"/>
      <c r="N24138" s="158"/>
      <c r="O24138" s="153"/>
      <c r="P24138" s="153"/>
      <c r="Q24138" s="153"/>
      <c r="R24138" s="153"/>
      <c r="S24138" s="152"/>
      <c r="T24138" s="154"/>
    </row>
    <row r="24139" spans="8:20" x14ac:dyDescent="0.25">
      <c r="H24139" s="155"/>
      <c r="I24139" s="152"/>
      <c r="J24139" s="152"/>
      <c r="K24139" s="156"/>
      <c r="L24139" s="156"/>
      <c r="M24139" s="157"/>
      <c r="N24139" s="158"/>
      <c r="O24139" s="153"/>
      <c r="P24139" s="153"/>
      <c r="Q24139" s="153"/>
      <c r="R24139" s="153"/>
      <c r="S24139" s="152"/>
      <c r="T24139" s="154"/>
    </row>
    <row r="24140" spans="8:20" x14ac:dyDescent="0.25">
      <c r="H24140" s="155"/>
      <c r="I24140" s="152"/>
      <c r="J24140" s="152"/>
      <c r="K24140" s="156"/>
      <c r="L24140" s="156"/>
      <c r="M24140" s="157"/>
      <c r="N24140" s="158"/>
      <c r="O24140" s="153"/>
      <c r="P24140" s="153"/>
      <c r="Q24140" s="153"/>
      <c r="R24140" s="153"/>
      <c r="S24140" s="152"/>
      <c r="T24140" s="154"/>
    </row>
    <row r="24141" spans="8:20" x14ac:dyDescent="0.25">
      <c r="H24141" s="155"/>
      <c r="I24141" s="152"/>
      <c r="J24141" s="152"/>
      <c r="K24141" s="156"/>
      <c r="L24141" s="156"/>
      <c r="M24141" s="157"/>
      <c r="N24141" s="158"/>
      <c r="O24141" s="153"/>
      <c r="P24141" s="153"/>
      <c r="Q24141" s="153"/>
      <c r="R24141" s="153"/>
      <c r="S24141" s="152"/>
      <c r="T24141" s="154"/>
    </row>
    <row r="24142" spans="8:20" x14ac:dyDescent="0.25">
      <c r="H24142" s="155"/>
      <c r="I24142" s="152"/>
      <c r="J24142" s="152"/>
      <c r="K24142" s="156"/>
      <c r="L24142" s="156"/>
      <c r="M24142" s="157"/>
      <c r="N24142" s="158"/>
      <c r="O24142" s="153"/>
      <c r="P24142" s="153"/>
      <c r="Q24142" s="153"/>
      <c r="R24142" s="153"/>
      <c r="S24142" s="152"/>
      <c r="T24142" s="154"/>
    </row>
    <row r="24143" spans="8:20" x14ac:dyDescent="0.25">
      <c r="H24143" s="155"/>
      <c r="I24143" s="152"/>
      <c r="J24143" s="152"/>
      <c r="K24143" s="156"/>
      <c r="L24143" s="156"/>
      <c r="M24143" s="157"/>
      <c r="N24143" s="158"/>
      <c r="O24143" s="153"/>
      <c r="P24143" s="153"/>
      <c r="Q24143" s="153"/>
      <c r="R24143" s="153"/>
      <c r="S24143" s="152"/>
      <c r="T24143" s="154"/>
    </row>
    <row r="24144" spans="8:20" x14ac:dyDescent="0.25">
      <c r="H24144" s="155"/>
      <c r="I24144" s="152"/>
      <c r="J24144" s="152"/>
      <c r="K24144" s="156"/>
      <c r="L24144" s="156"/>
      <c r="M24144" s="157"/>
      <c r="N24144" s="158"/>
      <c r="O24144" s="153"/>
      <c r="P24144" s="153"/>
      <c r="Q24144" s="153"/>
      <c r="R24144" s="153"/>
      <c r="S24144" s="152"/>
      <c r="T24144" s="154"/>
    </row>
    <row r="24145" spans="8:20" x14ac:dyDescent="0.25">
      <c r="H24145" s="155"/>
      <c r="I24145" s="152"/>
      <c r="J24145" s="152"/>
      <c r="K24145" s="156"/>
      <c r="L24145" s="156"/>
      <c r="M24145" s="157"/>
      <c r="N24145" s="158"/>
      <c r="O24145" s="153"/>
      <c r="P24145" s="153"/>
      <c r="Q24145" s="153"/>
      <c r="R24145" s="153"/>
      <c r="S24145" s="152"/>
      <c r="T24145" s="154"/>
    </row>
    <row r="24146" spans="8:20" x14ac:dyDescent="0.25">
      <c r="H24146" s="155"/>
      <c r="I24146" s="152"/>
      <c r="J24146" s="152"/>
      <c r="K24146" s="156"/>
      <c r="L24146" s="156"/>
      <c r="M24146" s="157"/>
      <c r="N24146" s="158"/>
      <c r="O24146" s="153"/>
      <c r="P24146" s="153"/>
      <c r="Q24146" s="153"/>
      <c r="R24146" s="153"/>
      <c r="S24146" s="152"/>
      <c r="T24146" s="154"/>
    </row>
    <row r="24147" spans="8:20" x14ac:dyDescent="0.25">
      <c r="H24147" s="155"/>
      <c r="I24147" s="152"/>
      <c r="J24147" s="152"/>
      <c r="K24147" s="156"/>
      <c r="L24147" s="156"/>
      <c r="M24147" s="157"/>
      <c r="N24147" s="158"/>
      <c r="O24147" s="153"/>
      <c r="P24147" s="153"/>
      <c r="Q24147" s="153"/>
      <c r="R24147" s="153"/>
      <c r="S24147" s="152"/>
      <c r="T24147" s="154"/>
    </row>
    <row r="24148" spans="8:20" x14ac:dyDescent="0.25">
      <c r="H24148" s="155"/>
      <c r="I24148" s="152"/>
      <c r="J24148" s="152"/>
      <c r="K24148" s="156"/>
      <c r="L24148" s="156"/>
      <c r="M24148" s="157"/>
      <c r="N24148" s="158"/>
      <c r="O24148" s="153"/>
      <c r="P24148" s="153"/>
      <c r="Q24148" s="153"/>
      <c r="R24148" s="153"/>
      <c r="S24148" s="152"/>
      <c r="T24148" s="154"/>
    </row>
    <row r="24149" spans="8:20" x14ac:dyDescent="0.25">
      <c r="H24149" s="155"/>
      <c r="I24149" s="152"/>
      <c r="J24149" s="152"/>
      <c r="K24149" s="156"/>
      <c r="L24149" s="156"/>
      <c r="M24149" s="157"/>
      <c r="N24149" s="158"/>
      <c r="O24149" s="153"/>
      <c r="P24149" s="153"/>
      <c r="Q24149" s="153"/>
      <c r="R24149" s="153"/>
      <c r="S24149" s="152"/>
      <c r="T24149" s="154"/>
    </row>
    <row r="24150" spans="8:20" x14ac:dyDescent="0.25">
      <c r="H24150" s="155"/>
      <c r="I24150" s="152"/>
      <c r="J24150" s="152"/>
      <c r="K24150" s="156"/>
      <c r="L24150" s="156"/>
      <c r="M24150" s="157"/>
      <c r="N24150" s="158"/>
      <c r="O24150" s="153"/>
      <c r="P24150" s="153"/>
      <c r="Q24150" s="153"/>
      <c r="R24150" s="153"/>
      <c r="S24150" s="152"/>
      <c r="T24150" s="154"/>
    </row>
    <row r="24151" spans="8:20" x14ac:dyDescent="0.25">
      <c r="H24151" s="155"/>
      <c r="I24151" s="152"/>
      <c r="J24151" s="152"/>
      <c r="K24151" s="156"/>
      <c r="L24151" s="156"/>
      <c r="M24151" s="157"/>
      <c r="N24151" s="158"/>
      <c r="O24151" s="153"/>
      <c r="P24151" s="153"/>
      <c r="Q24151" s="153"/>
      <c r="R24151" s="153"/>
      <c r="S24151" s="152"/>
      <c r="T24151" s="154"/>
    </row>
    <row r="24152" spans="8:20" x14ac:dyDescent="0.25">
      <c r="H24152" s="155"/>
      <c r="I24152" s="152"/>
      <c r="J24152" s="152"/>
      <c r="K24152" s="156"/>
      <c r="L24152" s="156"/>
      <c r="M24152" s="157"/>
      <c r="N24152" s="158"/>
      <c r="O24152" s="153"/>
      <c r="P24152" s="153"/>
      <c r="Q24152" s="153"/>
      <c r="R24152" s="153"/>
      <c r="S24152" s="152"/>
      <c r="T24152" s="154"/>
    </row>
    <row r="24153" spans="8:20" x14ac:dyDescent="0.25">
      <c r="H24153" s="155"/>
      <c r="I24153" s="152"/>
      <c r="J24153" s="152"/>
      <c r="K24153" s="156"/>
      <c r="L24153" s="156"/>
      <c r="M24153" s="157"/>
      <c r="N24153" s="158"/>
      <c r="O24153" s="153"/>
      <c r="P24153" s="153"/>
      <c r="Q24153" s="153"/>
      <c r="R24153" s="153"/>
      <c r="S24153" s="152"/>
      <c r="T24153" s="154"/>
    </row>
    <row r="24154" spans="8:20" x14ac:dyDescent="0.25">
      <c r="H24154" s="155"/>
      <c r="I24154" s="152"/>
      <c r="J24154" s="152"/>
      <c r="K24154" s="156"/>
      <c r="L24154" s="156"/>
      <c r="M24154" s="157"/>
      <c r="N24154" s="158"/>
      <c r="O24154" s="153"/>
      <c r="P24154" s="153"/>
      <c r="Q24154" s="153"/>
      <c r="R24154" s="153"/>
      <c r="S24154" s="152"/>
      <c r="T24154" s="154"/>
    </row>
    <row r="24155" spans="8:20" x14ac:dyDescent="0.25">
      <c r="H24155" s="155"/>
      <c r="I24155" s="152"/>
      <c r="J24155" s="152"/>
      <c r="K24155" s="156"/>
      <c r="L24155" s="156"/>
      <c r="M24155" s="157"/>
      <c r="N24155" s="158"/>
      <c r="O24155" s="153"/>
      <c r="P24155" s="153"/>
      <c r="Q24155" s="153"/>
      <c r="R24155" s="153"/>
      <c r="S24155" s="152"/>
      <c r="T24155" s="154"/>
    </row>
    <row r="24156" spans="8:20" x14ac:dyDescent="0.25">
      <c r="H24156" s="155"/>
      <c r="I24156" s="152"/>
      <c r="J24156" s="152"/>
      <c r="K24156" s="156"/>
      <c r="L24156" s="156"/>
      <c r="M24156" s="157"/>
      <c r="N24156" s="158"/>
      <c r="O24156" s="153"/>
      <c r="P24156" s="153"/>
      <c r="Q24156" s="153"/>
      <c r="R24156" s="153"/>
      <c r="S24156" s="152"/>
      <c r="T24156" s="154"/>
    </row>
    <row r="24157" spans="8:20" x14ac:dyDescent="0.25">
      <c r="H24157" s="155"/>
      <c r="I24157" s="152"/>
      <c r="J24157" s="152"/>
      <c r="K24157" s="156"/>
      <c r="L24157" s="156"/>
      <c r="M24157" s="157"/>
      <c r="N24157" s="158"/>
      <c r="O24157" s="153"/>
      <c r="P24157" s="153"/>
      <c r="Q24157" s="153"/>
      <c r="R24157" s="153"/>
      <c r="S24157" s="152"/>
      <c r="T24157" s="154"/>
    </row>
    <row r="24158" spans="8:20" x14ac:dyDescent="0.25">
      <c r="H24158" s="155"/>
      <c r="I24158" s="152"/>
      <c r="J24158" s="152"/>
      <c r="K24158" s="156"/>
      <c r="L24158" s="156"/>
      <c r="M24158" s="157"/>
      <c r="N24158" s="158"/>
      <c r="O24158" s="153"/>
      <c r="P24158" s="153"/>
      <c r="Q24158" s="153"/>
      <c r="R24158" s="153"/>
      <c r="S24158" s="152"/>
      <c r="T24158" s="154"/>
    </row>
    <row r="24159" spans="8:20" x14ac:dyDescent="0.25">
      <c r="H24159" s="155"/>
      <c r="I24159" s="152"/>
      <c r="J24159" s="152"/>
      <c r="K24159" s="156"/>
      <c r="L24159" s="156"/>
      <c r="M24159" s="157"/>
      <c r="N24159" s="158"/>
      <c r="O24159" s="153"/>
      <c r="P24159" s="153"/>
      <c r="Q24159" s="153"/>
      <c r="R24159" s="153"/>
      <c r="S24159" s="152"/>
      <c r="T24159" s="154"/>
    </row>
    <row r="24160" spans="8:20" x14ac:dyDescent="0.25">
      <c r="H24160" s="155"/>
      <c r="I24160" s="152"/>
      <c r="J24160" s="152"/>
      <c r="K24160" s="156"/>
      <c r="L24160" s="156"/>
      <c r="M24160" s="157"/>
      <c r="N24160" s="158"/>
      <c r="O24160" s="153"/>
      <c r="P24160" s="153"/>
      <c r="Q24160" s="153"/>
      <c r="R24160" s="153"/>
      <c r="S24160" s="152"/>
      <c r="T24160" s="154"/>
    </row>
    <row r="24161" spans="8:20" x14ac:dyDescent="0.25">
      <c r="H24161" s="155"/>
      <c r="I24161" s="152"/>
      <c r="J24161" s="152"/>
      <c r="K24161" s="156"/>
      <c r="L24161" s="156"/>
      <c r="M24161" s="157"/>
      <c r="N24161" s="158"/>
      <c r="O24161" s="153"/>
      <c r="P24161" s="153"/>
      <c r="Q24161" s="153"/>
      <c r="R24161" s="153"/>
      <c r="S24161" s="152"/>
      <c r="T24161" s="154"/>
    </row>
    <row r="24162" spans="8:20" x14ac:dyDescent="0.25">
      <c r="H24162" s="155"/>
      <c r="I24162" s="152"/>
      <c r="J24162" s="152"/>
      <c r="K24162" s="156"/>
      <c r="L24162" s="156"/>
      <c r="M24162" s="157"/>
      <c r="N24162" s="158"/>
      <c r="O24162" s="153"/>
      <c r="P24162" s="153"/>
      <c r="Q24162" s="153"/>
      <c r="R24162" s="153"/>
      <c r="S24162" s="152"/>
      <c r="T24162" s="154"/>
    </row>
    <row r="24163" spans="8:20" x14ac:dyDescent="0.25">
      <c r="H24163" s="155"/>
      <c r="I24163" s="152"/>
      <c r="J24163" s="152"/>
      <c r="K24163" s="156"/>
      <c r="L24163" s="156"/>
      <c r="M24163" s="157"/>
      <c r="N24163" s="158"/>
      <c r="O24163" s="153"/>
      <c r="P24163" s="153"/>
      <c r="Q24163" s="153"/>
      <c r="R24163" s="153"/>
      <c r="S24163" s="152"/>
      <c r="T24163" s="154"/>
    </row>
    <row r="24164" spans="8:20" x14ac:dyDescent="0.25">
      <c r="H24164" s="155"/>
      <c r="I24164" s="152"/>
      <c r="J24164" s="152"/>
      <c r="K24164" s="156"/>
      <c r="L24164" s="156"/>
      <c r="M24164" s="157"/>
      <c r="N24164" s="158"/>
      <c r="O24164" s="153"/>
      <c r="P24164" s="153"/>
      <c r="Q24164" s="153"/>
      <c r="R24164" s="153"/>
      <c r="S24164" s="152"/>
      <c r="T24164" s="154"/>
    </row>
    <row r="24165" spans="8:20" x14ac:dyDescent="0.25">
      <c r="H24165" s="155"/>
      <c r="I24165" s="152"/>
      <c r="J24165" s="152"/>
      <c r="K24165" s="156"/>
      <c r="L24165" s="156"/>
      <c r="M24165" s="157"/>
      <c r="N24165" s="158"/>
      <c r="O24165" s="153"/>
      <c r="P24165" s="153"/>
      <c r="Q24165" s="153"/>
      <c r="R24165" s="153"/>
      <c r="S24165" s="152"/>
      <c r="T24165" s="154"/>
    </row>
    <row r="24166" spans="8:20" x14ac:dyDescent="0.25">
      <c r="H24166" s="155"/>
      <c r="I24166" s="152"/>
      <c r="J24166" s="152"/>
      <c r="K24166" s="156"/>
      <c r="L24166" s="156"/>
      <c r="M24166" s="157"/>
      <c r="N24166" s="158"/>
      <c r="O24166" s="153"/>
      <c r="P24166" s="153"/>
      <c r="Q24166" s="153"/>
      <c r="R24166" s="153"/>
      <c r="S24166" s="152"/>
      <c r="T24166" s="154"/>
    </row>
    <row r="24167" spans="8:20" x14ac:dyDescent="0.25">
      <c r="H24167" s="155"/>
      <c r="I24167" s="152"/>
      <c r="J24167" s="152"/>
      <c r="K24167" s="156"/>
      <c r="L24167" s="156"/>
      <c r="M24167" s="157"/>
      <c r="N24167" s="158"/>
      <c r="O24167" s="153"/>
      <c r="P24167" s="153"/>
      <c r="Q24167" s="153"/>
      <c r="R24167" s="153"/>
      <c r="S24167" s="152"/>
      <c r="T24167" s="154"/>
    </row>
    <row r="24168" spans="8:20" x14ac:dyDescent="0.25">
      <c r="H24168" s="155"/>
      <c r="I24168" s="152"/>
      <c r="J24168" s="152"/>
      <c r="K24168" s="156"/>
      <c r="L24168" s="156"/>
      <c r="M24168" s="157"/>
      <c r="N24168" s="158"/>
      <c r="O24168" s="153"/>
      <c r="P24168" s="153"/>
      <c r="Q24168" s="153"/>
      <c r="R24168" s="153"/>
      <c r="S24168" s="152"/>
      <c r="T24168" s="154"/>
    </row>
    <row r="24169" spans="8:20" x14ac:dyDescent="0.25">
      <c r="H24169" s="155"/>
      <c r="I24169" s="152"/>
      <c r="J24169" s="152"/>
      <c r="K24169" s="156"/>
      <c r="L24169" s="156"/>
      <c r="M24169" s="157"/>
      <c r="N24169" s="158"/>
      <c r="O24169" s="153"/>
      <c r="P24169" s="153"/>
      <c r="Q24169" s="153"/>
      <c r="R24169" s="153"/>
      <c r="S24169" s="152"/>
      <c r="T24169" s="154"/>
    </row>
    <row r="24170" spans="8:20" x14ac:dyDescent="0.25">
      <c r="H24170" s="155"/>
      <c r="I24170" s="152"/>
      <c r="J24170" s="152"/>
      <c r="K24170" s="156"/>
      <c r="L24170" s="156"/>
      <c r="M24170" s="157"/>
      <c r="N24170" s="158"/>
      <c r="O24170" s="153"/>
      <c r="P24170" s="153"/>
      <c r="Q24170" s="153"/>
      <c r="R24170" s="153"/>
      <c r="S24170" s="152"/>
      <c r="T24170" s="154"/>
    </row>
    <row r="24171" spans="8:20" x14ac:dyDescent="0.25">
      <c r="H24171" s="155"/>
      <c r="I24171" s="152"/>
      <c r="J24171" s="152"/>
      <c r="K24171" s="156"/>
      <c r="L24171" s="156"/>
      <c r="M24171" s="157"/>
      <c r="N24171" s="158"/>
      <c r="O24171" s="153"/>
      <c r="P24171" s="153"/>
      <c r="Q24171" s="153"/>
      <c r="R24171" s="153"/>
      <c r="S24171" s="152"/>
      <c r="T24171" s="154"/>
    </row>
    <row r="24172" spans="8:20" x14ac:dyDescent="0.25">
      <c r="H24172" s="155"/>
      <c r="I24172" s="152"/>
      <c r="J24172" s="152"/>
      <c r="K24172" s="156"/>
      <c r="L24172" s="156"/>
      <c r="M24172" s="157"/>
      <c r="N24172" s="158"/>
      <c r="O24172" s="153"/>
      <c r="P24172" s="153"/>
      <c r="Q24172" s="153"/>
      <c r="R24172" s="153"/>
      <c r="S24172" s="152"/>
      <c r="T24172" s="154"/>
    </row>
    <row r="24173" spans="8:20" x14ac:dyDescent="0.25">
      <c r="H24173" s="155"/>
      <c r="I24173" s="152"/>
      <c r="J24173" s="152"/>
      <c r="K24173" s="156"/>
      <c r="L24173" s="156"/>
      <c r="M24173" s="157"/>
      <c r="N24173" s="158"/>
      <c r="O24173" s="153"/>
      <c r="P24173" s="153"/>
      <c r="Q24173" s="153"/>
      <c r="R24173" s="153"/>
      <c r="S24173" s="152"/>
      <c r="T24173" s="154"/>
    </row>
    <row r="24174" spans="8:20" x14ac:dyDescent="0.25">
      <c r="H24174" s="155"/>
      <c r="I24174" s="152"/>
      <c r="J24174" s="152"/>
      <c r="K24174" s="156"/>
      <c r="L24174" s="156"/>
      <c r="M24174" s="157"/>
      <c r="N24174" s="158"/>
      <c r="O24174" s="153"/>
      <c r="P24174" s="153"/>
      <c r="Q24174" s="153"/>
      <c r="R24174" s="153"/>
      <c r="S24174" s="152"/>
      <c r="T24174" s="154"/>
    </row>
    <row r="24175" spans="8:20" x14ac:dyDescent="0.25">
      <c r="H24175" s="155"/>
      <c r="I24175" s="152"/>
      <c r="J24175" s="152"/>
      <c r="K24175" s="156"/>
      <c r="L24175" s="156"/>
      <c r="M24175" s="157"/>
      <c r="N24175" s="158"/>
      <c r="O24175" s="153"/>
      <c r="P24175" s="153"/>
      <c r="Q24175" s="153"/>
      <c r="R24175" s="153"/>
      <c r="S24175" s="152"/>
      <c r="T24175" s="154"/>
    </row>
    <row r="24176" spans="8:20" x14ac:dyDescent="0.25">
      <c r="H24176" s="155"/>
      <c r="I24176" s="152"/>
      <c r="J24176" s="152"/>
      <c r="K24176" s="156"/>
      <c r="L24176" s="156"/>
      <c r="M24176" s="157"/>
      <c r="N24176" s="158"/>
      <c r="O24176" s="153"/>
      <c r="P24176" s="153"/>
      <c r="Q24176" s="153"/>
      <c r="R24176" s="153"/>
      <c r="S24176" s="152"/>
      <c r="T24176" s="154"/>
    </row>
    <row r="24177" spans="8:20" x14ac:dyDescent="0.25">
      <c r="H24177" s="155"/>
      <c r="I24177" s="152"/>
      <c r="J24177" s="152"/>
      <c r="K24177" s="156"/>
      <c r="L24177" s="156"/>
      <c r="M24177" s="157"/>
      <c r="N24177" s="158"/>
      <c r="O24177" s="153"/>
      <c r="P24177" s="153"/>
      <c r="Q24177" s="153"/>
      <c r="R24177" s="153"/>
      <c r="S24177" s="152"/>
      <c r="T24177" s="154"/>
    </row>
    <row r="24178" spans="8:20" x14ac:dyDescent="0.25">
      <c r="H24178" s="155"/>
      <c r="I24178" s="152"/>
      <c r="J24178" s="152"/>
      <c r="K24178" s="156"/>
      <c r="L24178" s="156"/>
      <c r="M24178" s="157"/>
      <c r="N24178" s="158"/>
      <c r="O24178" s="153"/>
      <c r="P24178" s="153"/>
      <c r="Q24178" s="153"/>
      <c r="R24178" s="153"/>
      <c r="S24178" s="152"/>
      <c r="T24178" s="154"/>
    </row>
    <row r="24179" spans="8:20" x14ac:dyDescent="0.25">
      <c r="H24179" s="155"/>
      <c r="I24179" s="152"/>
      <c r="J24179" s="152"/>
      <c r="K24179" s="156"/>
      <c r="L24179" s="156"/>
      <c r="M24179" s="157"/>
      <c r="N24179" s="158"/>
      <c r="O24179" s="153"/>
      <c r="P24179" s="153"/>
      <c r="Q24179" s="153"/>
      <c r="R24179" s="153"/>
      <c r="S24179" s="152"/>
      <c r="T24179" s="154"/>
    </row>
    <row r="24180" spans="8:20" x14ac:dyDescent="0.25">
      <c r="H24180" s="155"/>
      <c r="I24180" s="152"/>
      <c r="J24180" s="152"/>
      <c r="K24180" s="156"/>
      <c r="L24180" s="156"/>
      <c r="M24180" s="157"/>
      <c r="N24180" s="158"/>
      <c r="O24180" s="153"/>
      <c r="P24180" s="153"/>
      <c r="Q24180" s="153"/>
      <c r="R24180" s="153"/>
      <c r="S24180" s="152"/>
      <c r="T24180" s="154"/>
    </row>
    <row r="24181" spans="8:20" x14ac:dyDescent="0.25">
      <c r="H24181" s="155"/>
      <c r="I24181" s="152"/>
      <c r="J24181" s="152"/>
      <c r="K24181" s="156"/>
      <c r="L24181" s="156"/>
      <c r="M24181" s="157"/>
      <c r="N24181" s="158"/>
      <c r="O24181" s="153"/>
      <c r="P24181" s="153"/>
      <c r="Q24181" s="153"/>
      <c r="R24181" s="153"/>
      <c r="S24181" s="152"/>
      <c r="T24181" s="154"/>
    </row>
    <row r="24182" spans="8:20" x14ac:dyDescent="0.25">
      <c r="H24182" s="155"/>
      <c r="I24182" s="152"/>
      <c r="J24182" s="152"/>
      <c r="K24182" s="156"/>
      <c r="L24182" s="156"/>
      <c r="M24182" s="157"/>
      <c r="N24182" s="158"/>
      <c r="O24182" s="153"/>
      <c r="P24182" s="153"/>
      <c r="Q24182" s="153"/>
      <c r="R24182" s="153"/>
      <c r="S24182" s="152"/>
      <c r="T24182" s="154"/>
    </row>
    <row r="24183" spans="8:20" x14ac:dyDescent="0.25">
      <c r="H24183" s="155"/>
      <c r="I24183" s="152"/>
      <c r="J24183" s="152"/>
      <c r="K24183" s="156"/>
      <c r="L24183" s="156"/>
      <c r="M24183" s="157"/>
      <c r="N24183" s="158"/>
      <c r="O24183" s="153"/>
      <c r="P24183" s="153"/>
      <c r="Q24183" s="153"/>
      <c r="R24183" s="153"/>
      <c r="S24183" s="152"/>
      <c r="T24183" s="154"/>
    </row>
    <row r="24184" spans="8:20" x14ac:dyDescent="0.25">
      <c r="H24184" s="155"/>
      <c r="I24184" s="152"/>
      <c r="J24184" s="152"/>
      <c r="K24184" s="156"/>
      <c r="L24184" s="156"/>
      <c r="M24184" s="157"/>
      <c r="N24184" s="158"/>
      <c r="O24184" s="153"/>
      <c r="P24184" s="153"/>
      <c r="Q24184" s="153"/>
      <c r="R24184" s="153"/>
      <c r="S24184" s="152"/>
      <c r="T24184" s="154"/>
    </row>
    <row r="24185" spans="8:20" x14ac:dyDescent="0.25">
      <c r="H24185" s="155"/>
      <c r="I24185" s="152"/>
      <c r="J24185" s="152"/>
      <c r="K24185" s="156"/>
      <c r="L24185" s="156"/>
      <c r="M24185" s="157"/>
      <c r="N24185" s="158"/>
      <c r="O24185" s="153"/>
      <c r="P24185" s="153"/>
      <c r="Q24185" s="153"/>
      <c r="R24185" s="153"/>
      <c r="S24185" s="152"/>
      <c r="T24185" s="154"/>
    </row>
    <row r="24186" spans="8:20" x14ac:dyDescent="0.25">
      <c r="H24186" s="155"/>
      <c r="I24186" s="152"/>
      <c r="J24186" s="152"/>
      <c r="K24186" s="156"/>
      <c r="L24186" s="156"/>
      <c r="M24186" s="157"/>
      <c r="N24186" s="158"/>
      <c r="O24186" s="153"/>
      <c r="P24186" s="153"/>
      <c r="Q24186" s="153"/>
      <c r="R24186" s="153"/>
      <c r="S24186" s="152"/>
      <c r="T24186" s="154"/>
    </row>
    <row r="24187" spans="8:20" x14ac:dyDescent="0.25">
      <c r="H24187" s="155"/>
      <c r="I24187" s="152"/>
      <c r="J24187" s="152"/>
      <c r="K24187" s="156"/>
      <c r="L24187" s="156"/>
      <c r="M24187" s="157"/>
      <c r="N24187" s="158"/>
      <c r="O24187" s="153"/>
      <c r="P24187" s="153"/>
      <c r="Q24187" s="153"/>
      <c r="R24187" s="153"/>
      <c r="S24187" s="152"/>
      <c r="T24187" s="154"/>
    </row>
    <row r="24188" spans="8:20" x14ac:dyDescent="0.25">
      <c r="H24188" s="155"/>
      <c r="I24188" s="152"/>
      <c r="J24188" s="152"/>
      <c r="K24188" s="156"/>
      <c r="L24188" s="156"/>
      <c r="M24188" s="157"/>
      <c r="N24188" s="158"/>
      <c r="O24188" s="153"/>
      <c r="P24188" s="153"/>
      <c r="Q24188" s="153"/>
      <c r="R24188" s="153"/>
      <c r="S24188" s="152"/>
      <c r="T24188" s="154"/>
    </row>
    <row r="24189" spans="8:20" x14ac:dyDescent="0.25">
      <c r="H24189" s="155"/>
      <c r="I24189" s="152"/>
      <c r="J24189" s="152"/>
      <c r="K24189" s="156"/>
      <c r="L24189" s="156"/>
      <c r="M24189" s="157"/>
      <c r="N24189" s="158"/>
      <c r="O24189" s="153"/>
      <c r="P24189" s="153"/>
      <c r="Q24189" s="153"/>
      <c r="R24189" s="153"/>
      <c r="S24189" s="152"/>
      <c r="T24189" s="154"/>
    </row>
    <row r="24190" spans="8:20" x14ac:dyDescent="0.25">
      <c r="H24190" s="155"/>
      <c r="I24190" s="152"/>
      <c r="J24190" s="152"/>
      <c r="K24190" s="156"/>
      <c r="L24190" s="156"/>
      <c r="M24190" s="157"/>
      <c r="N24190" s="158"/>
      <c r="O24190" s="153"/>
      <c r="P24190" s="153"/>
      <c r="Q24190" s="153"/>
      <c r="R24190" s="153"/>
      <c r="S24190" s="152"/>
      <c r="T24190" s="154"/>
    </row>
    <row r="24191" spans="8:20" x14ac:dyDescent="0.25">
      <c r="H24191" s="155"/>
      <c r="I24191" s="152"/>
      <c r="J24191" s="152"/>
      <c r="K24191" s="156"/>
      <c r="L24191" s="156"/>
      <c r="M24191" s="157"/>
      <c r="N24191" s="158"/>
      <c r="O24191" s="153"/>
      <c r="P24191" s="153"/>
      <c r="Q24191" s="153"/>
      <c r="R24191" s="153"/>
      <c r="S24191" s="152"/>
      <c r="T24191" s="154"/>
    </row>
    <row r="24192" spans="8:20" x14ac:dyDescent="0.25">
      <c r="H24192" s="155"/>
      <c r="I24192" s="152"/>
      <c r="J24192" s="152"/>
      <c r="K24192" s="156"/>
      <c r="L24192" s="156"/>
      <c r="M24192" s="157"/>
      <c r="N24192" s="158"/>
      <c r="O24192" s="153"/>
      <c r="P24192" s="153"/>
      <c r="Q24192" s="153"/>
      <c r="R24192" s="153"/>
      <c r="S24192" s="152"/>
      <c r="T24192" s="154"/>
    </row>
    <row r="24193" spans="8:20" x14ac:dyDescent="0.25">
      <c r="H24193" s="155"/>
      <c r="I24193" s="152"/>
      <c r="J24193" s="152"/>
      <c r="K24193" s="156"/>
      <c r="L24193" s="156"/>
      <c r="M24193" s="157"/>
      <c r="N24193" s="158"/>
      <c r="O24193" s="153"/>
      <c r="P24193" s="153"/>
      <c r="Q24193" s="153"/>
      <c r="R24193" s="153"/>
      <c r="S24193" s="152"/>
      <c r="T24193" s="154"/>
    </row>
    <row r="24194" spans="8:20" x14ac:dyDescent="0.25">
      <c r="H24194" s="155"/>
      <c r="I24194" s="152"/>
      <c r="J24194" s="152"/>
      <c r="K24194" s="156"/>
      <c r="L24194" s="156"/>
      <c r="M24194" s="157"/>
      <c r="N24194" s="158"/>
      <c r="O24194" s="153"/>
      <c r="P24194" s="153"/>
      <c r="Q24194" s="153"/>
      <c r="R24194" s="153"/>
      <c r="S24194" s="152"/>
      <c r="T24194" s="154"/>
    </row>
    <row r="24195" spans="8:20" x14ac:dyDescent="0.25">
      <c r="H24195" s="155"/>
      <c r="I24195" s="152"/>
      <c r="J24195" s="152"/>
      <c r="K24195" s="156"/>
      <c r="L24195" s="156"/>
      <c r="M24195" s="157"/>
      <c r="N24195" s="158"/>
      <c r="O24195" s="153"/>
      <c r="P24195" s="153"/>
      <c r="Q24195" s="153"/>
      <c r="R24195" s="153"/>
      <c r="S24195" s="152"/>
      <c r="T24195" s="154"/>
    </row>
    <row r="24196" spans="8:20" x14ac:dyDescent="0.25">
      <c r="H24196" s="155"/>
      <c r="I24196" s="152"/>
      <c r="J24196" s="152"/>
      <c r="K24196" s="156"/>
      <c r="L24196" s="156"/>
      <c r="M24196" s="157"/>
      <c r="N24196" s="158"/>
      <c r="O24196" s="153"/>
      <c r="P24196" s="153"/>
      <c r="Q24196" s="153"/>
      <c r="R24196" s="153"/>
      <c r="S24196" s="152"/>
      <c r="T24196" s="154"/>
    </row>
    <row r="24197" spans="8:20" x14ac:dyDescent="0.25">
      <c r="H24197" s="155"/>
      <c r="I24197" s="152"/>
      <c r="J24197" s="152"/>
      <c r="K24197" s="156"/>
      <c r="L24197" s="156"/>
      <c r="M24197" s="157"/>
      <c r="N24197" s="158"/>
      <c r="O24197" s="153"/>
      <c r="P24197" s="153"/>
      <c r="Q24197" s="153"/>
      <c r="R24197" s="153"/>
      <c r="S24197" s="152"/>
      <c r="T24197" s="154"/>
    </row>
    <row r="24198" spans="8:20" x14ac:dyDescent="0.25">
      <c r="H24198" s="155"/>
      <c r="I24198" s="152"/>
      <c r="J24198" s="152"/>
      <c r="K24198" s="156"/>
      <c r="L24198" s="156"/>
      <c r="M24198" s="157"/>
      <c r="N24198" s="158"/>
      <c r="O24198" s="153"/>
      <c r="P24198" s="153"/>
      <c r="Q24198" s="153"/>
      <c r="R24198" s="153"/>
      <c r="S24198" s="152"/>
      <c r="T24198" s="154"/>
    </row>
    <row r="24199" spans="8:20" x14ac:dyDescent="0.25">
      <c r="H24199" s="155"/>
      <c r="I24199" s="152"/>
      <c r="J24199" s="152"/>
      <c r="K24199" s="156"/>
      <c r="L24199" s="156"/>
      <c r="M24199" s="157"/>
      <c r="N24199" s="158"/>
      <c r="O24199" s="153"/>
      <c r="P24199" s="153"/>
      <c r="Q24199" s="153"/>
      <c r="R24199" s="153"/>
      <c r="S24199" s="152"/>
      <c r="T24199" s="154"/>
    </row>
    <row r="24200" spans="8:20" x14ac:dyDescent="0.25">
      <c r="H24200" s="155"/>
      <c r="I24200" s="152"/>
      <c r="J24200" s="152"/>
      <c r="K24200" s="156"/>
      <c r="L24200" s="156"/>
      <c r="M24200" s="157"/>
      <c r="N24200" s="158"/>
      <c r="O24200" s="153"/>
      <c r="P24200" s="153"/>
      <c r="Q24200" s="153"/>
      <c r="R24200" s="153"/>
      <c r="S24200" s="152"/>
      <c r="T24200" s="154"/>
    </row>
    <row r="24201" spans="8:20" x14ac:dyDescent="0.25">
      <c r="H24201" s="155"/>
      <c r="I24201" s="152"/>
      <c r="J24201" s="152"/>
      <c r="K24201" s="156"/>
      <c r="L24201" s="156"/>
      <c r="M24201" s="157"/>
      <c r="N24201" s="158"/>
      <c r="O24201" s="153"/>
      <c r="P24201" s="153"/>
      <c r="Q24201" s="153"/>
      <c r="R24201" s="153"/>
      <c r="S24201" s="152"/>
      <c r="T24201" s="154"/>
    </row>
    <row r="24202" spans="8:20" x14ac:dyDescent="0.25">
      <c r="H24202" s="155"/>
      <c r="I24202" s="152"/>
      <c r="J24202" s="152"/>
      <c r="K24202" s="156"/>
      <c r="L24202" s="156"/>
      <c r="M24202" s="157"/>
      <c r="N24202" s="158"/>
      <c r="O24202" s="153"/>
      <c r="P24202" s="153"/>
      <c r="Q24202" s="153"/>
      <c r="R24202" s="153"/>
      <c r="S24202" s="152"/>
      <c r="T24202" s="154"/>
    </row>
    <row r="24203" spans="8:20" x14ac:dyDescent="0.25">
      <c r="H24203" s="155"/>
      <c r="I24203" s="152"/>
      <c r="J24203" s="152"/>
      <c r="K24203" s="156"/>
      <c r="L24203" s="156"/>
      <c r="M24203" s="157"/>
      <c r="N24203" s="158"/>
      <c r="O24203" s="153"/>
      <c r="P24203" s="153"/>
      <c r="Q24203" s="153"/>
      <c r="R24203" s="153"/>
      <c r="S24203" s="152"/>
      <c r="T24203" s="154"/>
    </row>
    <row r="24204" spans="8:20" x14ac:dyDescent="0.25">
      <c r="H24204" s="155"/>
      <c r="I24204" s="152"/>
      <c r="J24204" s="152"/>
      <c r="K24204" s="156"/>
      <c r="L24204" s="156"/>
      <c r="M24204" s="157"/>
      <c r="N24204" s="158"/>
      <c r="O24204" s="153"/>
      <c r="P24204" s="153"/>
      <c r="Q24204" s="153"/>
      <c r="R24204" s="153"/>
      <c r="S24204" s="152"/>
      <c r="T24204" s="154"/>
    </row>
    <row r="24205" spans="8:20" x14ac:dyDescent="0.25">
      <c r="H24205" s="155"/>
      <c r="I24205" s="152"/>
      <c r="J24205" s="152"/>
      <c r="K24205" s="156"/>
      <c r="L24205" s="156"/>
      <c r="M24205" s="157"/>
      <c r="N24205" s="158"/>
      <c r="O24205" s="153"/>
      <c r="P24205" s="153"/>
      <c r="Q24205" s="153"/>
      <c r="R24205" s="153"/>
      <c r="S24205" s="152"/>
      <c r="T24205" s="154"/>
    </row>
    <row r="24206" spans="8:20" x14ac:dyDescent="0.25">
      <c r="H24206" s="155"/>
      <c r="I24206" s="152"/>
      <c r="J24206" s="152"/>
      <c r="K24206" s="156"/>
      <c r="L24206" s="156"/>
      <c r="M24206" s="157"/>
      <c r="N24206" s="158"/>
      <c r="O24206" s="153"/>
      <c r="P24206" s="153"/>
      <c r="Q24206" s="153"/>
      <c r="R24206" s="153"/>
      <c r="S24206" s="152"/>
      <c r="T24206" s="154"/>
    </row>
    <row r="24207" spans="8:20" x14ac:dyDescent="0.25">
      <c r="H24207" s="155"/>
      <c r="I24207" s="152"/>
      <c r="J24207" s="152"/>
      <c r="K24207" s="156"/>
      <c r="L24207" s="156"/>
      <c r="M24207" s="157"/>
      <c r="N24207" s="158"/>
      <c r="O24207" s="153"/>
      <c r="P24207" s="153"/>
      <c r="Q24207" s="153"/>
      <c r="R24207" s="153"/>
      <c r="S24207" s="152"/>
      <c r="T24207" s="154"/>
    </row>
    <row r="24208" spans="8:20" x14ac:dyDescent="0.25">
      <c r="H24208" s="155"/>
      <c r="I24208" s="152"/>
      <c r="J24208" s="152"/>
      <c r="K24208" s="156"/>
      <c r="L24208" s="156"/>
      <c r="M24208" s="157"/>
      <c r="N24208" s="158"/>
      <c r="O24208" s="153"/>
      <c r="P24208" s="153"/>
      <c r="Q24208" s="153"/>
      <c r="R24208" s="153"/>
      <c r="S24208" s="152"/>
      <c r="T24208" s="154"/>
    </row>
    <row r="24209" spans="8:20" x14ac:dyDescent="0.25">
      <c r="H24209" s="155"/>
      <c r="I24209" s="152"/>
      <c r="J24209" s="152"/>
      <c r="K24209" s="156"/>
      <c r="L24209" s="156"/>
      <c r="M24209" s="157"/>
      <c r="N24209" s="158"/>
      <c r="O24209" s="153"/>
      <c r="P24209" s="153"/>
      <c r="Q24209" s="153"/>
      <c r="R24209" s="153"/>
      <c r="S24209" s="152"/>
      <c r="T24209" s="154"/>
    </row>
    <row r="24210" spans="8:20" x14ac:dyDescent="0.25">
      <c r="H24210" s="155"/>
      <c r="I24210" s="152"/>
      <c r="J24210" s="152"/>
      <c r="K24210" s="156"/>
      <c r="L24210" s="156"/>
      <c r="M24210" s="157"/>
      <c r="N24210" s="158"/>
      <c r="O24210" s="153"/>
      <c r="P24210" s="153"/>
      <c r="Q24210" s="153"/>
      <c r="R24210" s="153"/>
      <c r="S24210" s="152"/>
      <c r="T24210" s="154"/>
    </row>
    <row r="24211" spans="8:20" x14ac:dyDescent="0.25">
      <c r="H24211" s="155"/>
      <c r="I24211" s="152"/>
      <c r="J24211" s="152"/>
      <c r="K24211" s="156"/>
      <c r="L24211" s="156"/>
      <c r="M24211" s="157"/>
      <c r="N24211" s="158"/>
      <c r="O24211" s="153"/>
      <c r="P24211" s="153"/>
      <c r="Q24211" s="153"/>
      <c r="R24211" s="153"/>
      <c r="S24211" s="152"/>
      <c r="T24211" s="154"/>
    </row>
    <row r="24212" spans="8:20" x14ac:dyDescent="0.25">
      <c r="H24212" s="155"/>
      <c r="I24212" s="152"/>
      <c r="J24212" s="152"/>
      <c r="K24212" s="156"/>
      <c r="L24212" s="156"/>
      <c r="M24212" s="157"/>
      <c r="N24212" s="158"/>
      <c r="O24212" s="153"/>
      <c r="P24212" s="153"/>
      <c r="Q24212" s="153"/>
      <c r="R24212" s="153"/>
      <c r="S24212" s="152"/>
      <c r="T24212" s="154"/>
    </row>
    <row r="24213" spans="8:20" x14ac:dyDescent="0.25">
      <c r="H24213" s="155"/>
      <c r="I24213" s="152"/>
      <c r="J24213" s="152"/>
      <c r="K24213" s="156"/>
      <c r="L24213" s="156"/>
      <c r="M24213" s="157"/>
      <c r="N24213" s="158"/>
      <c r="O24213" s="153"/>
      <c r="P24213" s="153"/>
      <c r="Q24213" s="153"/>
      <c r="R24213" s="153"/>
      <c r="S24213" s="152"/>
      <c r="T24213" s="154"/>
    </row>
    <row r="24214" spans="8:20" x14ac:dyDescent="0.25">
      <c r="H24214" s="155"/>
      <c r="I24214" s="152"/>
      <c r="J24214" s="152"/>
      <c r="K24214" s="156"/>
      <c r="L24214" s="156"/>
      <c r="M24214" s="157"/>
      <c r="N24214" s="158"/>
      <c r="O24214" s="153"/>
      <c r="P24214" s="153"/>
      <c r="Q24214" s="153"/>
      <c r="R24214" s="153"/>
      <c r="S24214" s="152"/>
      <c r="T24214" s="154"/>
    </row>
    <row r="24215" spans="8:20" x14ac:dyDescent="0.25">
      <c r="H24215" s="155"/>
      <c r="I24215" s="152"/>
      <c r="J24215" s="152"/>
      <c r="K24215" s="156"/>
      <c r="L24215" s="156"/>
      <c r="M24215" s="157"/>
      <c r="N24215" s="158"/>
      <c r="O24215" s="153"/>
      <c r="P24215" s="153"/>
      <c r="Q24215" s="153"/>
      <c r="R24215" s="153"/>
      <c r="S24215" s="152"/>
      <c r="T24215" s="154"/>
    </row>
    <row r="24216" spans="8:20" x14ac:dyDescent="0.25">
      <c r="H24216" s="155"/>
      <c r="I24216" s="152"/>
      <c r="J24216" s="152"/>
      <c r="K24216" s="156"/>
      <c r="L24216" s="156"/>
      <c r="M24216" s="157"/>
      <c r="N24216" s="158"/>
      <c r="O24216" s="153"/>
      <c r="P24216" s="153"/>
      <c r="Q24216" s="153"/>
      <c r="R24216" s="153"/>
      <c r="S24216" s="152"/>
      <c r="T24216" s="154"/>
    </row>
    <row r="24217" spans="8:20" x14ac:dyDescent="0.25">
      <c r="H24217" s="155"/>
      <c r="I24217" s="152"/>
      <c r="J24217" s="152"/>
      <c r="K24217" s="156"/>
      <c r="L24217" s="156"/>
      <c r="M24217" s="157"/>
      <c r="N24217" s="158"/>
      <c r="O24217" s="153"/>
      <c r="P24217" s="153"/>
      <c r="Q24217" s="153"/>
      <c r="R24217" s="153"/>
      <c r="S24217" s="152"/>
      <c r="T24217" s="154"/>
    </row>
    <row r="24218" spans="8:20" x14ac:dyDescent="0.25">
      <c r="H24218" s="155"/>
      <c r="I24218" s="152"/>
      <c r="J24218" s="152"/>
      <c r="K24218" s="156"/>
      <c r="L24218" s="156"/>
      <c r="M24218" s="157"/>
      <c r="N24218" s="158"/>
      <c r="O24218" s="153"/>
      <c r="P24218" s="153"/>
      <c r="Q24218" s="153"/>
      <c r="R24218" s="153"/>
      <c r="S24218" s="152"/>
      <c r="T24218" s="154"/>
    </row>
    <row r="24219" spans="8:20" x14ac:dyDescent="0.25">
      <c r="H24219" s="155"/>
      <c r="I24219" s="152"/>
      <c r="J24219" s="152"/>
      <c r="K24219" s="156"/>
      <c r="L24219" s="156"/>
      <c r="M24219" s="157"/>
      <c r="N24219" s="158"/>
      <c r="O24219" s="153"/>
      <c r="P24219" s="153"/>
      <c r="Q24219" s="153"/>
      <c r="R24219" s="153"/>
      <c r="S24219" s="152"/>
      <c r="T24219" s="154"/>
    </row>
    <row r="24220" spans="8:20" x14ac:dyDescent="0.25">
      <c r="H24220" s="155"/>
      <c r="I24220" s="152"/>
      <c r="J24220" s="152"/>
      <c r="K24220" s="156"/>
      <c r="L24220" s="156"/>
      <c r="M24220" s="157"/>
      <c r="N24220" s="158"/>
      <c r="O24220" s="153"/>
      <c r="P24220" s="153"/>
      <c r="Q24220" s="153"/>
      <c r="R24220" s="153"/>
      <c r="S24220" s="152"/>
      <c r="T24220" s="154"/>
    </row>
    <row r="24221" spans="8:20" x14ac:dyDescent="0.25">
      <c r="H24221" s="155"/>
      <c r="I24221" s="152"/>
      <c r="J24221" s="152"/>
      <c r="K24221" s="156"/>
      <c r="L24221" s="156"/>
      <c r="M24221" s="157"/>
      <c r="N24221" s="158"/>
      <c r="O24221" s="153"/>
      <c r="P24221" s="153"/>
      <c r="Q24221" s="153"/>
      <c r="R24221" s="153"/>
      <c r="S24221" s="152"/>
      <c r="T24221" s="154"/>
    </row>
    <row r="24222" spans="8:20" x14ac:dyDescent="0.25">
      <c r="H24222" s="155"/>
      <c r="I24222" s="152"/>
      <c r="J24222" s="152"/>
      <c r="K24222" s="156"/>
      <c r="L24222" s="156"/>
      <c r="M24222" s="157"/>
      <c r="N24222" s="158"/>
      <c r="O24222" s="153"/>
      <c r="P24222" s="153"/>
      <c r="Q24222" s="153"/>
      <c r="R24222" s="153"/>
      <c r="S24222" s="152"/>
      <c r="T24222" s="154"/>
    </row>
    <row r="24223" spans="8:20" x14ac:dyDescent="0.25">
      <c r="H24223" s="155"/>
      <c r="I24223" s="152"/>
      <c r="J24223" s="152"/>
      <c r="K24223" s="156"/>
      <c r="L24223" s="156"/>
      <c r="M24223" s="157"/>
      <c r="N24223" s="158"/>
      <c r="O24223" s="153"/>
      <c r="P24223" s="153"/>
      <c r="Q24223" s="153"/>
      <c r="R24223" s="153"/>
      <c r="S24223" s="152"/>
      <c r="T24223" s="154"/>
    </row>
    <row r="24224" spans="8:20" x14ac:dyDescent="0.25">
      <c r="H24224" s="155"/>
      <c r="I24224" s="152"/>
      <c r="J24224" s="152"/>
      <c r="K24224" s="156"/>
      <c r="L24224" s="156"/>
      <c r="M24224" s="157"/>
      <c r="N24224" s="158"/>
      <c r="O24224" s="153"/>
      <c r="P24224" s="153"/>
      <c r="Q24224" s="153"/>
      <c r="R24224" s="153"/>
      <c r="S24224" s="152"/>
      <c r="T24224" s="154"/>
    </row>
    <row r="24225" spans="8:20" x14ac:dyDescent="0.25">
      <c r="H24225" s="155"/>
      <c r="I24225" s="152"/>
      <c r="J24225" s="152"/>
      <c r="K24225" s="156"/>
      <c r="L24225" s="156"/>
      <c r="M24225" s="157"/>
      <c r="N24225" s="158"/>
      <c r="O24225" s="153"/>
      <c r="P24225" s="153"/>
      <c r="Q24225" s="153"/>
      <c r="R24225" s="153"/>
      <c r="S24225" s="152"/>
      <c r="T24225" s="154"/>
    </row>
    <row r="24226" spans="8:20" x14ac:dyDescent="0.25">
      <c r="H24226" s="155"/>
      <c r="I24226" s="152"/>
      <c r="J24226" s="152"/>
      <c r="K24226" s="156"/>
      <c r="L24226" s="156"/>
      <c r="M24226" s="157"/>
      <c r="N24226" s="158"/>
      <c r="O24226" s="153"/>
      <c r="P24226" s="153"/>
      <c r="Q24226" s="153"/>
      <c r="R24226" s="153"/>
      <c r="S24226" s="152"/>
      <c r="T24226" s="154"/>
    </row>
    <row r="24227" spans="8:20" x14ac:dyDescent="0.25">
      <c r="H24227" s="155"/>
      <c r="I24227" s="152"/>
      <c r="J24227" s="152"/>
      <c r="K24227" s="156"/>
      <c r="L24227" s="156"/>
      <c r="M24227" s="157"/>
      <c r="N24227" s="158"/>
      <c r="O24227" s="153"/>
      <c r="P24227" s="153"/>
      <c r="Q24227" s="153"/>
      <c r="R24227" s="153"/>
      <c r="S24227" s="152"/>
      <c r="T24227" s="154"/>
    </row>
    <row r="24228" spans="8:20" x14ac:dyDescent="0.25">
      <c r="H24228" s="155"/>
      <c r="I24228" s="152"/>
      <c r="J24228" s="152"/>
      <c r="K24228" s="156"/>
      <c r="L24228" s="156"/>
      <c r="M24228" s="157"/>
      <c r="N24228" s="158"/>
      <c r="O24228" s="153"/>
      <c r="P24228" s="153"/>
      <c r="Q24228" s="153"/>
      <c r="R24228" s="153"/>
      <c r="S24228" s="152"/>
      <c r="T24228" s="154"/>
    </row>
    <row r="24229" spans="8:20" x14ac:dyDescent="0.25">
      <c r="H24229" s="155"/>
      <c r="I24229" s="152"/>
      <c r="J24229" s="152"/>
      <c r="K24229" s="156"/>
      <c r="L24229" s="156"/>
      <c r="M24229" s="157"/>
      <c r="N24229" s="158"/>
      <c r="O24229" s="153"/>
      <c r="P24229" s="153"/>
      <c r="Q24229" s="153"/>
      <c r="R24229" s="153"/>
      <c r="S24229" s="152"/>
      <c r="T24229" s="154"/>
    </row>
    <row r="24230" spans="8:20" x14ac:dyDescent="0.25">
      <c r="H24230" s="155"/>
      <c r="I24230" s="152"/>
      <c r="J24230" s="152"/>
      <c r="K24230" s="156"/>
      <c r="L24230" s="156"/>
      <c r="M24230" s="157"/>
      <c r="N24230" s="158"/>
      <c r="O24230" s="153"/>
      <c r="P24230" s="153"/>
      <c r="Q24230" s="153"/>
      <c r="R24230" s="153"/>
      <c r="S24230" s="152"/>
      <c r="T24230" s="154"/>
    </row>
    <row r="24231" spans="8:20" x14ac:dyDescent="0.25">
      <c r="H24231" s="155"/>
      <c r="I24231" s="152"/>
      <c r="J24231" s="152"/>
      <c r="K24231" s="156"/>
      <c r="L24231" s="156"/>
      <c r="M24231" s="157"/>
      <c r="N24231" s="158"/>
      <c r="O24231" s="153"/>
      <c r="P24231" s="153"/>
      <c r="Q24231" s="153"/>
      <c r="R24231" s="153"/>
      <c r="S24231" s="152"/>
      <c r="T24231" s="154"/>
    </row>
    <row r="24232" spans="8:20" x14ac:dyDescent="0.25">
      <c r="H24232" s="155"/>
      <c r="I24232" s="152"/>
      <c r="J24232" s="152"/>
      <c r="K24232" s="156"/>
      <c r="L24232" s="156"/>
      <c r="M24232" s="157"/>
      <c r="N24232" s="158"/>
      <c r="O24232" s="153"/>
      <c r="P24232" s="153"/>
      <c r="Q24232" s="153"/>
      <c r="R24232" s="153"/>
      <c r="S24232" s="152"/>
      <c r="T24232" s="154"/>
    </row>
    <row r="24233" spans="8:20" x14ac:dyDescent="0.25">
      <c r="H24233" s="155"/>
      <c r="I24233" s="152"/>
      <c r="J24233" s="152"/>
      <c r="K24233" s="156"/>
      <c r="L24233" s="156"/>
      <c r="M24233" s="157"/>
      <c r="N24233" s="158"/>
      <c r="O24233" s="153"/>
      <c r="P24233" s="153"/>
      <c r="Q24233" s="153"/>
      <c r="R24233" s="153"/>
      <c r="S24233" s="152"/>
      <c r="T24233" s="154"/>
    </row>
    <row r="24234" spans="8:20" x14ac:dyDescent="0.25">
      <c r="H24234" s="155"/>
      <c r="I24234" s="152"/>
      <c r="J24234" s="152"/>
      <c r="K24234" s="156"/>
      <c r="L24234" s="156"/>
      <c r="M24234" s="157"/>
      <c r="N24234" s="158"/>
      <c r="O24234" s="153"/>
      <c r="P24234" s="153"/>
      <c r="Q24234" s="153"/>
      <c r="R24234" s="153"/>
      <c r="S24234" s="152"/>
      <c r="T24234" s="154"/>
    </row>
    <row r="24235" spans="8:20" x14ac:dyDescent="0.25">
      <c r="H24235" s="155"/>
      <c r="I24235" s="152"/>
      <c r="J24235" s="152"/>
      <c r="K24235" s="156"/>
      <c r="L24235" s="156"/>
      <c r="M24235" s="157"/>
      <c r="N24235" s="158"/>
      <c r="O24235" s="153"/>
      <c r="P24235" s="153"/>
      <c r="Q24235" s="153"/>
      <c r="R24235" s="153"/>
      <c r="S24235" s="152"/>
      <c r="T24235" s="154"/>
    </row>
    <row r="24236" spans="8:20" x14ac:dyDescent="0.25">
      <c r="H24236" s="155"/>
      <c r="I24236" s="152"/>
      <c r="J24236" s="152"/>
      <c r="K24236" s="156"/>
      <c r="L24236" s="156"/>
      <c r="M24236" s="157"/>
      <c r="N24236" s="158"/>
      <c r="O24236" s="153"/>
      <c r="P24236" s="153"/>
      <c r="Q24236" s="153"/>
      <c r="R24236" s="153"/>
      <c r="S24236" s="152"/>
      <c r="T24236" s="154"/>
    </row>
    <row r="24237" spans="8:20" x14ac:dyDescent="0.25">
      <c r="H24237" s="155"/>
      <c r="I24237" s="152"/>
      <c r="J24237" s="152"/>
      <c r="K24237" s="156"/>
      <c r="L24237" s="156"/>
      <c r="M24237" s="157"/>
      <c r="N24237" s="158"/>
      <c r="O24237" s="153"/>
      <c r="P24237" s="153"/>
      <c r="Q24237" s="153"/>
      <c r="R24237" s="153"/>
      <c r="S24237" s="152"/>
      <c r="T24237" s="154"/>
    </row>
    <row r="24238" spans="8:20" x14ac:dyDescent="0.25">
      <c r="H24238" s="155"/>
      <c r="I24238" s="152"/>
      <c r="J24238" s="152"/>
      <c r="K24238" s="156"/>
      <c r="L24238" s="156"/>
      <c r="M24238" s="157"/>
      <c r="N24238" s="158"/>
      <c r="O24238" s="153"/>
      <c r="P24238" s="153"/>
      <c r="Q24238" s="153"/>
      <c r="R24238" s="153"/>
      <c r="S24238" s="152"/>
      <c r="T24238" s="154"/>
    </row>
    <row r="24239" spans="8:20" x14ac:dyDescent="0.25">
      <c r="H24239" s="155"/>
      <c r="I24239" s="152"/>
      <c r="J24239" s="152"/>
      <c r="K24239" s="156"/>
      <c r="L24239" s="156"/>
      <c r="M24239" s="157"/>
      <c r="N24239" s="158"/>
      <c r="O24239" s="153"/>
      <c r="P24239" s="153"/>
      <c r="Q24239" s="153"/>
      <c r="R24239" s="153"/>
      <c r="S24239" s="152"/>
      <c r="T24239" s="154"/>
    </row>
    <row r="24240" spans="8:20" x14ac:dyDescent="0.25">
      <c r="H24240" s="155"/>
      <c r="I24240" s="152"/>
      <c r="J24240" s="152"/>
      <c r="K24240" s="156"/>
      <c r="L24240" s="156"/>
      <c r="M24240" s="157"/>
      <c r="N24240" s="158"/>
      <c r="O24240" s="153"/>
      <c r="P24240" s="153"/>
      <c r="Q24240" s="153"/>
      <c r="R24240" s="153"/>
      <c r="S24240" s="152"/>
      <c r="T24240" s="154"/>
    </row>
    <row r="24241" spans="8:20" x14ac:dyDescent="0.25">
      <c r="H24241" s="155"/>
      <c r="I24241" s="152"/>
      <c r="J24241" s="152"/>
      <c r="K24241" s="156"/>
      <c r="L24241" s="156"/>
      <c r="M24241" s="157"/>
      <c r="N24241" s="158"/>
      <c r="O24241" s="153"/>
      <c r="P24241" s="153"/>
      <c r="Q24241" s="153"/>
      <c r="R24241" s="153"/>
      <c r="S24241" s="152"/>
      <c r="T24241" s="154"/>
    </row>
    <row r="24242" spans="8:20" x14ac:dyDescent="0.25">
      <c r="H24242" s="155"/>
      <c r="I24242" s="152"/>
      <c r="J24242" s="152"/>
      <c r="K24242" s="156"/>
      <c r="L24242" s="156"/>
      <c r="M24242" s="157"/>
      <c r="N24242" s="158"/>
      <c r="O24242" s="153"/>
      <c r="P24242" s="153"/>
      <c r="Q24242" s="153"/>
      <c r="R24242" s="153"/>
      <c r="S24242" s="152"/>
      <c r="T24242" s="154"/>
    </row>
    <row r="24243" spans="8:20" x14ac:dyDescent="0.25">
      <c r="H24243" s="155"/>
      <c r="I24243" s="152"/>
      <c r="J24243" s="152"/>
      <c r="K24243" s="156"/>
      <c r="L24243" s="156"/>
      <c r="M24243" s="157"/>
      <c r="N24243" s="158"/>
      <c r="O24243" s="153"/>
      <c r="P24243" s="153"/>
      <c r="Q24243" s="153"/>
      <c r="R24243" s="153"/>
      <c r="S24243" s="152"/>
      <c r="T24243" s="154"/>
    </row>
    <row r="24244" spans="8:20" x14ac:dyDescent="0.25">
      <c r="H24244" s="155"/>
      <c r="I24244" s="152"/>
      <c r="J24244" s="152"/>
      <c r="K24244" s="156"/>
      <c r="L24244" s="156"/>
      <c r="M24244" s="157"/>
      <c r="N24244" s="158"/>
      <c r="O24244" s="153"/>
      <c r="P24244" s="153"/>
      <c r="Q24244" s="153"/>
      <c r="R24244" s="153"/>
      <c r="S24244" s="152"/>
      <c r="T24244" s="154"/>
    </row>
    <row r="24245" spans="8:20" x14ac:dyDescent="0.25">
      <c r="H24245" s="155"/>
      <c r="I24245" s="152"/>
      <c r="J24245" s="152"/>
      <c r="K24245" s="156"/>
      <c r="L24245" s="156"/>
      <c r="M24245" s="157"/>
      <c r="N24245" s="158"/>
      <c r="O24245" s="153"/>
      <c r="P24245" s="153"/>
      <c r="Q24245" s="153"/>
      <c r="R24245" s="153"/>
      <c r="S24245" s="152"/>
      <c r="T24245" s="154"/>
    </row>
    <row r="24246" spans="8:20" x14ac:dyDescent="0.25">
      <c r="H24246" s="155"/>
      <c r="I24246" s="152"/>
      <c r="J24246" s="152"/>
      <c r="K24246" s="156"/>
      <c r="L24246" s="156"/>
      <c r="M24246" s="157"/>
      <c r="N24246" s="158"/>
      <c r="O24246" s="153"/>
      <c r="P24246" s="153"/>
      <c r="Q24246" s="153"/>
      <c r="R24246" s="153"/>
      <c r="S24246" s="152"/>
      <c r="T24246" s="154"/>
    </row>
    <row r="24247" spans="8:20" x14ac:dyDescent="0.25">
      <c r="H24247" s="155"/>
      <c r="I24247" s="152"/>
      <c r="J24247" s="152"/>
      <c r="K24247" s="156"/>
      <c r="L24247" s="156"/>
      <c r="M24247" s="157"/>
      <c r="N24247" s="158"/>
      <c r="O24247" s="153"/>
      <c r="P24247" s="153"/>
      <c r="Q24247" s="153"/>
      <c r="R24247" s="153"/>
      <c r="S24247" s="152"/>
      <c r="T24247" s="154"/>
    </row>
    <row r="24248" spans="8:20" x14ac:dyDescent="0.25">
      <c r="H24248" s="155"/>
      <c r="I24248" s="152"/>
      <c r="J24248" s="152"/>
      <c r="K24248" s="156"/>
      <c r="L24248" s="156"/>
      <c r="M24248" s="157"/>
      <c r="N24248" s="158"/>
      <c r="O24248" s="153"/>
      <c r="P24248" s="153"/>
      <c r="Q24248" s="153"/>
      <c r="R24248" s="153"/>
      <c r="S24248" s="152"/>
      <c r="T24248" s="154"/>
    </row>
    <row r="24249" spans="8:20" x14ac:dyDescent="0.25">
      <c r="H24249" s="155"/>
      <c r="I24249" s="152"/>
      <c r="J24249" s="152"/>
      <c r="K24249" s="156"/>
      <c r="L24249" s="156"/>
      <c r="M24249" s="157"/>
      <c r="N24249" s="158"/>
      <c r="O24249" s="153"/>
      <c r="P24249" s="153"/>
      <c r="Q24249" s="153"/>
      <c r="R24249" s="153"/>
      <c r="S24249" s="152"/>
      <c r="T24249" s="154"/>
    </row>
    <row r="24250" spans="8:20" x14ac:dyDescent="0.25">
      <c r="H24250" s="155"/>
      <c r="I24250" s="152"/>
      <c r="J24250" s="152"/>
      <c r="K24250" s="156"/>
      <c r="L24250" s="156"/>
      <c r="M24250" s="157"/>
      <c r="N24250" s="158"/>
      <c r="O24250" s="153"/>
      <c r="P24250" s="153"/>
      <c r="Q24250" s="153"/>
      <c r="R24250" s="153"/>
      <c r="S24250" s="152"/>
      <c r="T24250" s="154"/>
    </row>
    <row r="24251" spans="8:20" x14ac:dyDescent="0.25">
      <c r="H24251" s="155"/>
      <c r="I24251" s="152"/>
      <c r="J24251" s="152"/>
      <c r="K24251" s="156"/>
      <c r="L24251" s="156"/>
      <c r="M24251" s="157"/>
      <c r="N24251" s="158"/>
      <c r="O24251" s="153"/>
      <c r="P24251" s="153"/>
      <c r="Q24251" s="153"/>
      <c r="R24251" s="153"/>
      <c r="S24251" s="152"/>
      <c r="T24251" s="154"/>
    </row>
    <row r="24252" spans="8:20" x14ac:dyDescent="0.25">
      <c r="H24252" s="155"/>
      <c r="I24252" s="152"/>
      <c r="J24252" s="152"/>
      <c r="K24252" s="156"/>
      <c r="L24252" s="156"/>
      <c r="M24252" s="157"/>
      <c r="N24252" s="158"/>
      <c r="O24252" s="153"/>
      <c r="P24252" s="153"/>
      <c r="Q24252" s="153"/>
      <c r="R24252" s="153"/>
      <c r="S24252" s="152"/>
      <c r="T24252" s="154"/>
    </row>
    <row r="24253" spans="8:20" x14ac:dyDescent="0.25">
      <c r="H24253" s="155"/>
      <c r="I24253" s="152"/>
      <c r="J24253" s="152"/>
      <c r="K24253" s="156"/>
      <c r="L24253" s="156"/>
      <c r="M24253" s="157"/>
      <c r="N24253" s="158"/>
      <c r="O24253" s="153"/>
      <c r="P24253" s="153"/>
      <c r="Q24253" s="153"/>
      <c r="R24253" s="153"/>
      <c r="S24253" s="152"/>
      <c r="T24253" s="154"/>
    </row>
    <row r="24254" spans="8:20" x14ac:dyDescent="0.25">
      <c r="H24254" s="155"/>
      <c r="I24254" s="152"/>
      <c r="J24254" s="152"/>
      <c r="K24254" s="156"/>
      <c r="L24254" s="156"/>
      <c r="M24254" s="157"/>
      <c r="N24254" s="158"/>
      <c r="O24254" s="153"/>
      <c r="P24254" s="153"/>
      <c r="Q24254" s="153"/>
      <c r="R24254" s="153"/>
      <c r="S24254" s="152"/>
      <c r="T24254" s="154"/>
    </row>
    <row r="24255" spans="8:20" x14ac:dyDescent="0.25">
      <c r="H24255" s="155"/>
      <c r="I24255" s="152"/>
      <c r="J24255" s="152"/>
      <c r="K24255" s="156"/>
      <c r="L24255" s="156"/>
      <c r="M24255" s="157"/>
      <c r="N24255" s="158"/>
      <c r="O24255" s="153"/>
      <c r="P24255" s="153"/>
      <c r="Q24255" s="153"/>
      <c r="R24255" s="153"/>
      <c r="S24255" s="152"/>
      <c r="T24255" s="154"/>
    </row>
    <row r="24256" spans="8:20" x14ac:dyDescent="0.25">
      <c r="H24256" s="155"/>
      <c r="I24256" s="152"/>
      <c r="J24256" s="152"/>
      <c r="K24256" s="156"/>
      <c r="L24256" s="156"/>
      <c r="M24256" s="157"/>
      <c r="N24256" s="158"/>
      <c r="O24256" s="153"/>
      <c r="P24256" s="153"/>
      <c r="Q24256" s="153"/>
      <c r="R24256" s="153"/>
      <c r="S24256" s="152"/>
      <c r="T24256" s="154"/>
    </row>
    <row r="24257" spans="8:20" x14ac:dyDescent="0.25">
      <c r="H24257" s="155"/>
      <c r="I24257" s="152"/>
      <c r="J24257" s="152"/>
      <c r="K24257" s="156"/>
      <c r="L24257" s="156"/>
      <c r="M24257" s="157"/>
      <c r="N24257" s="158"/>
      <c r="O24257" s="153"/>
      <c r="P24257" s="153"/>
      <c r="Q24257" s="153"/>
      <c r="R24257" s="153"/>
      <c r="S24257" s="152"/>
      <c r="T24257" s="154"/>
    </row>
    <row r="24258" spans="8:20" x14ac:dyDescent="0.25">
      <c r="H24258" s="155"/>
      <c r="I24258" s="152"/>
      <c r="J24258" s="152"/>
      <c r="K24258" s="156"/>
      <c r="L24258" s="156"/>
      <c r="M24258" s="157"/>
      <c r="N24258" s="158"/>
      <c r="O24258" s="153"/>
      <c r="P24258" s="153"/>
      <c r="Q24258" s="153"/>
      <c r="R24258" s="153"/>
      <c r="S24258" s="152"/>
      <c r="T24258" s="154"/>
    </row>
    <row r="24259" spans="8:20" x14ac:dyDescent="0.25">
      <c r="H24259" s="155"/>
      <c r="I24259" s="152"/>
      <c r="J24259" s="152"/>
      <c r="K24259" s="156"/>
      <c r="L24259" s="156"/>
      <c r="M24259" s="157"/>
      <c r="N24259" s="158"/>
      <c r="O24259" s="153"/>
      <c r="P24259" s="153"/>
      <c r="Q24259" s="153"/>
      <c r="R24259" s="153"/>
      <c r="S24259" s="152"/>
      <c r="T24259" s="154"/>
    </row>
    <row r="24260" spans="8:20" x14ac:dyDescent="0.25">
      <c r="H24260" s="155"/>
      <c r="I24260" s="152"/>
      <c r="J24260" s="152"/>
      <c r="K24260" s="156"/>
      <c r="L24260" s="156"/>
      <c r="M24260" s="157"/>
      <c r="N24260" s="158"/>
      <c r="O24260" s="153"/>
      <c r="P24260" s="153"/>
      <c r="Q24260" s="153"/>
      <c r="R24260" s="153"/>
      <c r="S24260" s="152"/>
      <c r="T24260" s="154"/>
    </row>
    <row r="24261" spans="8:20" x14ac:dyDescent="0.25">
      <c r="H24261" s="155"/>
      <c r="I24261" s="152"/>
      <c r="J24261" s="152"/>
      <c r="K24261" s="156"/>
      <c r="L24261" s="156"/>
      <c r="M24261" s="157"/>
      <c r="N24261" s="158"/>
      <c r="O24261" s="153"/>
      <c r="P24261" s="153"/>
      <c r="Q24261" s="153"/>
      <c r="R24261" s="153"/>
      <c r="S24261" s="152"/>
      <c r="T24261" s="154"/>
    </row>
    <row r="24262" spans="8:20" x14ac:dyDescent="0.25">
      <c r="H24262" s="155"/>
      <c r="I24262" s="152"/>
      <c r="J24262" s="152"/>
      <c r="K24262" s="156"/>
      <c r="L24262" s="156"/>
      <c r="M24262" s="157"/>
      <c r="N24262" s="158"/>
      <c r="O24262" s="153"/>
      <c r="P24262" s="153"/>
      <c r="Q24262" s="153"/>
      <c r="R24262" s="153"/>
      <c r="S24262" s="152"/>
      <c r="T24262" s="154"/>
    </row>
    <row r="24263" spans="8:20" x14ac:dyDescent="0.25">
      <c r="H24263" s="155"/>
      <c r="I24263" s="152"/>
      <c r="J24263" s="152"/>
      <c r="K24263" s="156"/>
      <c r="L24263" s="156"/>
      <c r="M24263" s="157"/>
      <c r="N24263" s="158"/>
      <c r="O24263" s="153"/>
      <c r="P24263" s="153"/>
      <c r="Q24263" s="153"/>
      <c r="R24263" s="153"/>
      <c r="S24263" s="152"/>
      <c r="T24263" s="154"/>
    </row>
    <row r="24264" spans="8:20" x14ac:dyDescent="0.25">
      <c r="H24264" s="155"/>
      <c r="I24264" s="152"/>
      <c r="J24264" s="152"/>
      <c r="K24264" s="156"/>
      <c r="L24264" s="156"/>
      <c r="M24264" s="157"/>
      <c r="N24264" s="158"/>
      <c r="O24264" s="153"/>
      <c r="P24264" s="153"/>
      <c r="Q24264" s="153"/>
      <c r="R24264" s="153"/>
      <c r="S24264" s="152"/>
      <c r="T24264" s="154"/>
    </row>
    <row r="24265" spans="8:20" x14ac:dyDescent="0.25">
      <c r="H24265" s="155"/>
      <c r="I24265" s="152"/>
      <c r="J24265" s="152"/>
      <c r="K24265" s="156"/>
      <c r="L24265" s="156"/>
      <c r="M24265" s="157"/>
      <c r="N24265" s="158"/>
      <c r="O24265" s="153"/>
      <c r="P24265" s="153"/>
      <c r="Q24265" s="153"/>
      <c r="R24265" s="153"/>
      <c r="S24265" s="152"/>
      <c r="T24265" s="154"/>
    </row>
    <row r="24266" spans="8:20" x14ac:dyDescent="0.25">
      <c r="H24266" s="155"/>
      <c r="I24266" s="152"/>
      <c r="J24266" s="152"/>
      <c r="K24266" s="156"/>
      <c r="L24266" s="156"/>
      <c r="M24266" s="157"/>
      <c r="N24266" s="158"/>
      <c r="O24266" s="153"/>
      <c r="P24266" s="153"/>
      <c r="Q24266" s="153"/>
      <c r="R24266" s="153"/>
      <c r="S24266" s="152"/>
      <c r="T24266" s="154"/>
    </row>
    <row r="24267" spans="8:20" x14ac:dyDescent="0.25">
      <c r="H24267" s="155"/>
      <c r="I24267" s="152"/>
      <c r="J24267" s="152"/>
      <c r="K24267" s="156"/>
      <c r="L24267" s="156"/>
      <c r="M24267" s="157"/>
      <c r="N24267" s="158"/>
      <c r="O24267" s="153"/>
      <c r="P24267" s="153"/>
      <c r="Q24267" s="153"/>
      <c r="R24267" s="153"/>
      <c r="S24267" s="152"/>
      <c r="T24267" s="154"/>
    </row>
    <row r="24268" spans="8:20" x14ac:dyDescent="0.25">
      <c r="H24268" s="155"/>
      <c r="I24268" s="152"/>
      <c r="J24268" s="152"/>
      <c r="K24268" s="156"/>
      <c r="L24268" s="156"/>
      <c r="M24268" s="157"/>
      <c r="N24268" s="158"/>
      <c r="O24268" s="153"/>
      <c r="P24268" s="153"/>
      <c r="Q24268" s="153"/>
      <c r="R24268" s="153"/>
      <c r="S24268" s="152"/>
      <c r="T24268" s="154"/>
    </row>
    <row r="24269" spans="8:20" x14ac:dyDescent="0.25">
      <c r="H24269" s="155"/>
      <c r="I24269" s="152"/>
      <c r="J24269" s="152"/>
      <c r="K24269" s="156"/>
      <c r="L24269" s="156"/>
      <c r="M24269" s="157"/>
      <c r="N24269" s="158"/>
      <c r="O24269" s="153"/>
      <c r="P24269" s="153"/>
      <c r="Q24269" s="153"/>
      <c r="R24269" s="153"/>
      <c r="S24269" s="152"/>
      <c r="T24269" s="154"/>
    </row>
    <row r="24270" spans="8:20" x14ac:dyDescent="0.25">
      <c r="H24270" s="155"/>
      <c r="I24270" s="152"/>
      <c r="J24270" s="152"/>
      <c r="K24270" s="156"/>
      <c r="L24270" s="156"/>
      <c r="M24270" s="157"/>
      <c r="N24270" s="158"/>
      <c r="O24270" s="153"/>
      <c r="P24270" s="153"/>
      <c r="Q24270" s="153"/>
      <c r="R24270" s="153"/>
      <c r="S24270" s="152"/>
      <c r="T24270" s="154"/>
    </row>
    <row r="24271" spans="8:20" x14ac:dyDescent="0.25">
      <c r="H24271" s="155"/>
      <c r="I24271" s="152"/>
      <c r="J24271" s="152"/>
      <c r="K24271" s="156"/>
      <c r="L24271" s="156"/>
      <c r="M24271" s="157"/>
      <c r="N24271" s="158"/>
      <c r="O24271" s="153"/>
      <c r="P24271" s="153"/>
      <c r="Q24271" s="153"/>
      <c r="R24271" s="153"/>
      <c r="S24271" s="152"/>
      <c r="T24271" s="154"/>
    </row>
    <row r="24272" spans="8:20" x14ac:dyDescent="0.25">
      <c r="H24272" s="155"/>
      <c r="I24272" s="152"/>
      <c r="J24272" s="152"/>
      <c r="K24272" s="156"/>
      <c r="L24272" s="156"/>
      <c r="M24272" s="157"/>
      <c r="N24272" s="158"/>
      <c r="O24272" s="153"/>
      <c r="P24272" s="153"/>
      <c r="Q24272" s="153"/>
      <c r="R24272" s="153"/>
      <c r="S24272" s="152"/>
      <c r="T24272" s="154"/>
    </row>
    <row r="24273" spans="8:20" x14ac:dyDescent="0.25">
      <c r="H24273" s="155"/>
      <c r="I24273" s="152"/>
      <c r="J24273" s="152"/>
      <c r="K24273" s="156"/>
      <c r="L24273" s="156"/>
      <c r="M24273" s="157"/>
      <c r="N24273" s="158"/>
      <c r="O24273" s="153"/>
      <c r="P24273" s="153"/>
      <c r="Q24273" s="153"/>
      <c r="R24273" s="153"/>
      <c r="S24273" s="152"/>
      <c r="T24273" s="154"/>
    </row>
    <row r="24274" spans="8:20" x14ac:dyDescent="0.25">
      <c r="H24274" s="155"/>
      <c r="I24274" s="152"/>
      <c r="J24274" s="152"/>
      <c r="K24274" s="156"/>
      <c r="L24274" s="156"/>
      <c r="M24274" s="157"/>
      <c r="N24274" s="158"/>
      <c r="O24274" s="153"/>
      <c r="P24274" s="153"/>
      <c r="Q24274" s="153"/>
      <c r="R24274" s="153"/>
      <c r="S24274" s="152"/>
      <c r="T24274" s="154"/>
    </row>
    <row r="24275" spans="8:20" x14ac:dyDescent="0.25">
      <c r="H24275" s="155"/>
      <c r="I24275" s="152"/>
      <c r="J24275" s="152"/>
      <c r="K24275" s="156"/>
      <c r="L24275" s="156"/>
      <c r="M24275" s="157"/>
      <c r="N24275" s="158"/>
      <c r="O24275" s="153"/>
      <c r="P24275" s="153"/>
      <c r="Q24275" s="153"/>
      <c r="R24275" s="153"/>
      <c r="S24275" s="152"/>
      <c r="T24275" s="154"/>
    </row>
    <row r="24276" spans="8:20" x14ac:dyDescent="0.25">
      <c r="H24276" s="155"/>
      <c r="I24276" s="152"/>
      <c r="J24276" s="152"/>
      <c r="K24276" s="156"/>
      <c r="L24276" s="156"/>
      <c r="M24276" s="157"/>
      <c r="N24276" s="158"/>
      <c r="O24276" s="153"/>
      <c r="P24276" s="153"/>
      <c r="Q24276" s="153"/>
      <c r="R24276" s="153"/>
      <c r="S24276" s="152"/>
      <c r="T24276" s="154"/>
    </row>
    <row r="24277" spans="8:20" x14ac:dyDescent="0.25">
      <c r="H24277" s="155"/>
      <c r="I24277" s="152"/>
      <c r="J24277" s="152"/>
      <c r="K24277" s="156"/>
      <c r="L24277" s="156"/>
      <c r="M24277" s="157"/>
      <c r="N24277" s="158"/>
      <c r="O24277" s="153"/>
      <c r="P24277" s="153"/>
      <c r="Q24277" s="153"/>
      <c r="R24277" s="153"/>
      <c r="S24277" s="152"/>
      <c r="T24277" s="154"/>
    </row>
    <row r="24278" spans="8:20" x14ac:dyDescent="0.25">
      <c r="H24278" s="155"/>
      <c r="I24278" s="152"/>
      <c r="J24278" s="152"/>
      <c r="K24278" s="156"/>
      <c r="L24278" s="156"/>
      <c r="M24278" s="157"/>
      <c r="N24278" s="158"/>
      <c r="O24278" s="153"/>
      <c r="P24278" s="153"/>
      <c r="Q24278" s="153"/>
      <c r="R24278" s="153"/>
      <c r="S24278" s="152"/>
      <c r="T24278" s="154"/>
    </row>
    <row r="24279" spans="8:20" x14ac:dyDescent="0.25">
      <c r="H24279" s="155"/>
      <c r="I24279" s="152"/>
      <c r="J24279" s="152"/>
      <c r="K24279" s="156"/>
      <c r="L24279" s="156"/>
      <c r="M24279" s="157"/>
      <c r="N24279" s="158"/>
      <c r="O24279" s="153"/>
      <c r="P24279" s="153"/>
      <c r="Q24279" s="153"/>
      <c r="R24279" s="153"/>
      <c r="S24279" s="152"/>
      <c r="T24279" s="154"/>
    </row>
    <row r="24280" spans="8:20" x14ac:dyDescent="0.25">
      <c r="H24280" s="155"/>
      <c r="I24280" s="152"/>
      <c r="J24280" s="152"/>
      <c r="K24280" s="156"/>
      <c r="L24280" s="156"/>
      <c r="M24280" s="157"/>
      <c r="N24280" s="158"/>
      <c r="O24280" s="153"/>
      <c r="P24280" s="153"/>
      <c r="Q24280" s="153"/>
      <c r="R24280" s="153"/>
      <c r="S24280" s="152"/>
      <c r="T24280" s="154"/>
    </row>
    <row r="24281" spans="8:20" x14ac:dyDescent="0.25">
      <c r="H24281" s="155"/>
      <c r="I24281" s="152"/>
      <c r="J24281" s="152"/>
      <c r="K24281" s="156"/>
      <c r="L24281" s="156"/>
      <c r="M24281" s="157"/>
      <c r="N24281" s="158"/>
      <c r="O24281" s="153"/>
      <c r="P24281" s="153"/>
      <c r="Q24281" s="153"/>
      <c r="R24281" s="153"/>
      <c r="S24281" s="152"/>
      <c r="T24281" s="154"/>
    </row>
    <row r="24282" spans="8:20" x14ac:dyDescent="0.25">
      <c r="H24282" s="155"/>
      <c r="I24282" s="152"/>
      <c r="J24282" s="152"/>
      <c r="K24282" s="156"/>
      <c r="L24282" s="156"/>
      <c r="M24282" s="157"/>
      <c r="N24282" s="158"/>
      <c r="O24282" s="153"/>
      <c r="P24282" s="153"/>
      <c r="Q24282" s="153"/>
      <c r="R24282" s="153"/>
      <c r="S24282" s="152"/>
      <c r="T24282" s="154"/>
    </row>
    <row r="24283" spans="8:20" x14ac:dyDescent="0.25">
      <c r="H24283" s="155"/>
      <c r="I24283" s="152"/>
      <c r="J24283" s="152"/>
      <c r="K24283" s="156"/>
      <c r="L24283" s="156"/>
      <c r="M24283" s="157"/>
      <c r="N24283" s="158"/>
      <c r="O24283" s="153"/>
      <c r="P24283" s="153"/>
      <c r="Q24283" s="153"/>
      <c r="R24283" s="153"/>
      <c r="S24283" s="152"/>
      <c r="T24283" s="154"/>
    </row>
    <row r="24284" spans="8:20" x14ac:dyDescent="0.25">
      <c r="H24284" s="155"/>
      <c r="I24284" s="152"/>
      <c r="J24284" s="152"/>
      <c r="K24284" s="156"/>
      <c r="L24284" s="156"/>
      <c r="M24284" s="157"/>
      <c r="N24284" s="158"/>
      <c r="O24284" s="153"/>
      <c r="P24284" s="153"/>
      <c r="Q24284" s="153"/>
      <c r="R24284" s="153"/>
      <c r="S24284" s="152"/>
      <c r="T24284" s="154"/>
    </row>
    <row r="24285" spans="8:20" x14ac:dyDescent="0.25">
      <c r="H24285" s="155"/>
      <c r="I24285" s="152"/>
      <c r="J24285" s="152"/>
      <c r="K24285" s="156"/>
      <c r="L24285" s="156"/>
      <c r="M24285" s="157"/>
      <c r="N24285" s="158"/>
      <c r="O24285" s="153"/>
      <c r="P24285" s="153"/>
      <c r="Q24285" s="153"/>
      <c r="R24285" s="153"/>
      <c r="S24285" s="152"/>
      <c r="T24285" s="154"/>
    </row>
    <row r="24286" spans="8:20" x14ac:dyDescent="0.25">
      <c r="H24286" s="155"/>
      <c r="I24286" s="152"/>
      <c r="J24286" s="152"/>
      <c r="K24286" s="156"/>
      <c r="L24286" s="156"/>
      <c r="M24286" s="157"/>
      <c r="N24286" s="158"/>
      <c r="O24286" s="153"/>
      <c r="P24286" s="153"/>
      <c r="Q24286" s="153"/>
      <c r="R24286" s="153"/>
      <c r="S24286" s="152"/>
      <c r="T24286" s="154"/>
    </row>
    <row r="24287" spans="8:20" x14ac:dyDescent="0.25">
      <c r="H24287" s="155"/>
      <c r="I24287" s="152"/>
      <c r="J24287" s="152"/>
      <c r="K24287" s="156"/>
      <c r="L24287" s="156"/>
      <c r="M24287" s="157"/>
      <c r="N24287" s="158"/>
      <c r="O24287" s="153"/>
      <c r="P24287" s="153"/>
      <c r="Q24287" s="153"/>
      <c r="R24287" s="153"/>
      <c r="S24287" s="152"/>
      <c r="T24287" s="154"/>
    </row>
    <row r="24288" spans="8:20" x14ac:dyDescent="0.25">
      <c r="H24288" s="155"/>
      <c r="I24288" s="152"/>
      <c r="J24288" s="152"/>
      <c r="K24288" s="156"/>
      <c r="L24288" s="156"/>
      <c r="M24288" s="157"/>
      <c r="N24288" s="158"/>
      <c r="O24288" s="153"/>
      <c r="P24288" s="153"/>
      <c r="Q24288" s="153"/>
      <c r="R24288" s="153"/>
      <c r="S24288" s="152"/>
      <c r="T24288" s="154"/>
    </row>
    <row r="24289" spans="8:20" x14ac:dyDescent="0.25">
      <c r="H24289" s="155"/>
      <c r="I24289" s="152"/>
      <c r="J24289" s="152"/>
      <c r="K24289" s="156"/>
      <c r="L24289" s="156"/>
      <c r="M24289" s="157"/>
      <c r="N24289" s="158"/>
      <c r="O24289" s="153"/>
      <c r="P24289" s="153"/>
      <c r="Q24289" s="153"/>
      <c r="R24289" s="153"/>
      <c r="S24289" s="152"/>
      <c r="T24289" s="154"/>
    </row>
    <row r="24290" spans="8:20" x14ac:dyDescent="0.25">
      <c r="H24290" s="155"/>
      <c r="I24290" s="152"/>
      <c r="J24290" s="152"/>
      <c r="K24290" s="156"/>
      <c r="L24290" s="156"/>
      <c r="M24290" s="157"/>
      <c r="N24290" s="158"/>
      <c r="O24290" s="153"/>
      <c r="P24290" s="153"/>
      <c r="Q24290" s="153"/>
      <c r="R24290" s="153"/>
      <c r="S24290" s="152"/>
      <c r="T24290" s="154"/>
    </row>
    <row r="24291" spans="8:20" x14ac:dyDescent="0.25">
      <c r="H24291" s="155"/>
      <c r="I24291" s="152"/>
      <c r="J24291" s="152"/>
      <c r="K24291" s="156"/>
      <c r="L24291" s="156"/>
      <c r="M24291" s="157"/>
      <c r="N24291" s="158"/>
      <c r="O24291" s="153"/>
      <c r="P24291" s="153"/>
      <c r="Q24291" s="153"/>
      <c r="R24291" s="153"/>
      <c r="S24291" s="152"/>
      <c r="T24291" s="154"/>
    </row>
    <row r="24292" spans="8:20" x14ac:dyDescent="0.25">
      <c r="H24292" s="155"/>
      <c r="I24292" s="152"/>
      <c r="J24292" s="152"/>
      <c r="K24292" s="156"/>
      <c r="L24292" s="156"/>
      <c r="M24292" s="157"/>
      <c r="N24292" s="158"/>
      <c r="O24292" s="153"/>
      <c r="P24292" s="153"/>
      <c r="Q24292" s="153"/>
      <c r="R24292" s="153"/>
      <c r="S24292" s="152"/>
      <c r="T24292" s="154"/>
    </row>
    <row r="24293" spans="8:20" x14ac:dyDescent="0.25">
      <c r="H24293" s="155"/>
      <c r="I24293" s="152"/>
      <c r="J24293" s="152"/>
      <c r="K24293" s="156"/>
      <c r="L24293" s="156"/>
      <c r="M24293" s="157"/>
      <c r="N24293" s="158"/>
      <c r="O24293" s="153"/>
      <c r="P24293" s="153"/>
      <c r="Q24293" s="153"/>
      <c r="R24293" s="153"/>
      <c r="S24293" s="152"/>
      <c r="T24293" s="154"/>
    </row>
    <row r="24294" spans="8:20" x14ac:dyDescent="0.25">
      <c r="H24294" s="155"/>
      <c r="I24294" s="152"/>
      <c r="J24294" s="152"/>
      <c r="K24294" s="156"/>
      <c r="L24294" s="156"/>
      <c r="M24294" s="157"/>
      <c r="N24294" s="158"/>
      <c r="O24294" s="153"/>
      <c r="P24294" s="153"/>
      <c r="Q24294" s="153"/>
      <c r="R24294" s="153"/>
      <c r="S24294" s="152"/>
      <c r="T24294" s="154"/>
    </row>
    <row r="24295" spans="8:20" x14ac:dyDescent="0.25">
      <c r="H24295" s="155"/>
      <c r="I24295" s="152"/>
      <c r="J24295" s="152"/>
      <c r="K24295" s="156"/>
      <c r="L24295" s="156"/>
      <c r="M24295" s="157"/>
      <c r="N24295" s="158"/>
      <c r="O24295" s="153"/>
      <c r="P24295" s="153"/>
      <c r="Q24295" s="153"/>
      <c r="R24295" s="153"/>
      <c r="S24295" s="152"/>
      <c r="T24295" s="154"/>
    </row>
    <row r="24296" spans="8:20" x14ac:dyDescent="0.25">
      <c r="H24296" s="155"/>
      <c r="I24296" s="152"/>
      <c r="J24296" s="152"/>
      <c r="K24296" s="156"/>
      <c r="L24296" s="156"/>
      <c r="M24296" s="157"/>
      <c r="N24296" s="158"/>
      <c r="O24296" s="153"/>
      <c r="P24296" s="153"/>
      <c r="Q24296" s="153"/>
      <c r="R24296" s="153"/>
      <c r="S24296" s="152"/>
      <c r="T24296" s="154"/>
    </row>
    <row r="24297" spans="8:20" x14ac:dyDescent="0.25">
      <c r="H24297" s="155"/>
      <c r="I24297" s="152"/>
      <c r="J24297" s="152"/>
      <c r="K24297" s="156"/>
      <c r="L24297" s="156"/>
      <c r="M24297" s="157"/>
      <c r="N24297" s="158"/>
      <c r="O24297" s="153"/>
      <c r="P24297" s="153"/>
      <c r="Q24297" s="153"/>
      <c r="R24297" s="153"/>
      <c r="S24297" s="152"/>
      <c r="T24297" s="154"/>
    </row>
    <row r="24298" spans="8:20" x14ac:dyDescent="0.25">
      <c r="H24298" s="155"/>
      <c r="I24298" s="152"/>
      <c r="J24298" s="152"/>
      <c r="K24298" s="156"/>
      <c r="L24298" s="156"/>
      <c r="M24298" s="157"/>
      <c r="N24298" s="158"/>
      <c r="O24298" s="153"/>
      <c r="P24298" s="153"/>
      <c r="Q24298" s="153"/>
      <c r="R24298" s="153"/>
      <c r="S24298" s="152"/>
      <c r="T24298" s="154"/>
    </row>
    <row r="24299" spans="8:20" x14ac:dyDescent="0.25">
      <c r="H24299" s="155"/>
      <c r="I24299" s="152"/>
      <c r="J24299" s="152"/>
      <c r="K24299" s="156"/>
      <c r="L24299" s="156"/>
      <c r="M24299" s="157"/>
      <c r="N24299" s="158"/>
      <c r="O24299" s="153"/>
      <c r="P24299" s="153"/>
      <c r="Q24299" s="153"/>
      <c r="R24299" s="153"/>
      <c r="S24299" s="152"/>
      <c r="T24299" s="154"/>
    </row>
    <row r="24300" spans="8:20" x14ac:dyDescent="0.25">
      <c r="H24300" s="155"/>
      <c r="I24300" s="152"/>
      <c r="J24300" s="152"/>
      <c r="K24300" s="156"/>
      <c r="L24300" s="156"/>
      <c r="M24300" s="157"/>
      <c r="N24300" s="158"/>
      <c r="O24300" s="153"/>
      <c r="P24300" s="153"/>
      <c r="Q24300" s="153"/>
      <c r="R24300" s="153"/>
      <c r="S24300" s="152"/>
      <c r="T24300" s="154"/>
    </row>
    <row r="24301" spans="8:20" x14ac:dyDescent="0.25">
      <c r="H24301" s="155"/>
      <c r="I24301" s="152"/>
      <c r="J24301" s="152"/>
      <c r="K24301" s="156"/>
      <c r="L24301" s="156"/>
      <c r="M24301" s="157"/>
      <c r="N24301" s="158"/>
      <c r="O24301" s="153"/>
      <c r="P24301" s="153"/>
      <c r="Q24301" s="153"/>
      <c r="R24301" s="153"/>
      <c r="S24301" s="152"/>
      <c r="T24301" s="154"/>
    </row>
    <row r="24302" spans="8:20" x14ac:dyDescent="0.25">
      <c r="H24302" s="155"/>
      <c r="I24302" s="152"/>
      <c r="J24302" s="152"/>
      <c r="K24302" s="156"/>
      <c r="L24302" s="156"/>
      <c r="M24302" s="157"/>
      <c r="N24302" s="158"/>
      <c r="O24302" s="153"/>
      <c r="P24302" s="153"/>
      <c r="Q24302" s="153"/>
      <c r="R24302" s="153"/>
      <c r="S24302" s="152"/>
      <c r="T24302" s="154"/>
    </row>
    <row r="24303" spans="8:20" x14ac:dyDescent="0.25">
      <c r="H24303" s="155"/>
      <c r="I24303" s="152"/>
      <c r="J24303" s="152"/>
      <c r="K24303" s="156"/>
      <c r="L24303" s="156"/>
      <c r="M24303" s="157"/>
      <c r="N24303" s="158"/>
      <c r="O24303" s="153"/>
      <c r="P24303" s="153"/>
      <c r="Q24303" s="153"/>
      <c r="R24303" s="153"/>
      <c r="S24303" s="152"/>
      <c r="T24303" s="154"/>
    </row>
    <row r="24304" spans="8:20" x14ac:dyDescent="0.25">
      <c r="H24304" s="155"/>
      <c r="I24304" s="152"/>
      <c r="J24304" s="152"/>
      <c r="K24304" s="156"/>
      <c r="L24304" s="156"/>
      <c r="M24304" s="157"/>
      <c r="N24304" s="158"/>
      <c r="O24304" s="153"/>
      <c r="P24304" s="153"/>
      <c r="Q24304" s="153"/>
      <c r="R24304" s="153"/>
      <c r="S24304" s="152"/>
      <c r="T24304" s="154"/>
    </row>
    <row r="24305" spans="8:20" x14ac:dyDescent="0.25">
      <c r="H24305" s="155"/>
      <c r="I24305" s="152"/>
      <c r="J24305" s="152"/>
      <c r="K24305" s="156"/>
      <c r="L24305" s="156"/>
      <c r="M24305" s="157"/>
      <c r="N24305" s="158"/>
      <c r="O24305" s="153"/>
      <c r="P24305" s="153"/>
      <c r="Q24305" s="153"/>
      <c r="R24305" s="153"/>
      <c r="S24305" s="152"/>
      <c r="T24305" s="154"/>
    </row>
    <row r="24306" spans="8:20" x14ac:dyDescent="0.25">
      <c r="H24306" s="155"/>
      <c r="I24306" s="152"/>
      <c r="J24306" s="152"/>
      <c r="K24306" s="156"/>
      <c r="L24306" s="156"/>
      <c r="M24306" s="157"/>
      <c r="N24306" s="158"/>
      <c r="O24306" s="153"/>
      <c r="P24306" s="153"/>
      <c r="Q24306" s="153"/>
      <c r="R24306" s="153"/>
      <c r="S24306" s="152"/>
      <c r="T24306" s="154"/>
    </row>
    <row r="24307" spans="8:20" x14ac:dyDescent="0.25">
      <c r="H24307" s="155"/>
      <c r="I24307" s="152"/>
      <c r="J24307" s="152"/>
      <c r="K24307" s="156"/>
      <c r="L24307" s="156"/>
      <c r="M24307" s="157"/>
      <c r="N24307" s="158"/>
      <c r="O24307" s="153"/>
      <c r="P24307" s="153"/>
      <c r="Q24307" s="153"/>
      <c r="R24307" s="153"/>
      <c r="S24307" s="152"/>
      <c r="T24307" s="154"/>
    </row>
    <row r="24308" spans="8:20" x14ac:dyDescent="0.25">
      <c r="H24308" s="155"/>
      <c r="I24308" s="152"/>
      <c r="J24308" s="152"/>
      <c r="K24308" s="156"/>
      <c r="L24308" s="156"/>
      <c r="M24308" s="157"/>
      <c r="N24308" s="158"/>
      <c r="O24308" s="153"/>
      <c r="P24308" s="153"/>
      <c r="Q24308" s="153"/>
      <c r="R24308" s="153"/>
      <c r="S24308" s="152"/>
      <c r="T24308" s="154"/>
    </row>
    <row r="24309" spans="8:20" x14ac:dyDescent="0.25">
      <c r="H24309" s="155"/>
      <c r="I24309" s="152"/>
      <c r="J24309" s="152"/>
      <c r="K24309" s="156"/>
      <c r="L24309" s="156"/>
      <c r="M24309" s="157"/>
      <c r="N24309" s="158"/>
      <c r="O24309" s="153"/>
      <c r="P24309" s="153"/>
      <c r="Q24309" s="153"/>
      <c r="R24309" s="153"/>
      <c r="S24309" s="152"/>
      <c r="T24309" s="154"/>
    </row>
    <row r="24310" spans="8:20" x14ac:dyDescent="0.25">
      <c r="H24310" s="155"/>
      <c r="I24310" s="152"/>
      <c r="J24310" s="152"/>
      <c r="K24310" s="156"/>
      <c r="L24310" s="156"/>
      <c r="M24310" s="157"/>
      <c r="N24310" s="158"/>
      <c r="O24310" s="153"/>
      <c r="P24310" s="153"/>
      <c r="Q24310" s="153"/>
      <c r="R24310" s="153"/>
      <c r="S24310" s="152"/>
      <c r="T24310" s="154"/>
    </row>
    <row r="24311" spans="8:20" x14ac:dyDescent="0.25">
      <c r="H24311" s="155"/>
      <c r="I24311" s="152"/>
      <c r="J24311" s="152"/>
      <c r="K24311" s="156"/>
      <c r="L24311" s="156"/>
      <c r="M24311" s="157"/>
      <c r="N24311" s="158"/>
      <c r="O24311" s="153"/>
      <c r="P24311" s="153"/>
      <c r="Q24311" s="153"/>
      <c r="R24311" s="153"/>
      <c r="S24311" s="152"/>
      <c r="T24311" s="154"/>
    </row>
    <row r="24312" spans="8:20" x14ac:dyDescent="0.25">
      <c r="H24312" s="155"/>
      <c r="I24312" s="152"/>
      <c r="J24312" s="152"/>
      <c r="K24312" s="156"/>
      <c r="L24312" s="156"/>
      <c r="M24312" s="157"/>
      <c r="N24312" s="158"/>
      <c r="O24312" s="153"/>
      <c r="P24312" s="153"/>
      <c r="Q24312" s="153"/>
      <c r="R24312" s="153"/>
      <c r="S24312" s="152"/>
      <c r="T24312" s="154"/>
    </row>
    <row r="24313" spans="8:20" x14ac:dyDescent="0.25">
      <c r="H24313" s="155"/>
      <c r="I24313" s="152"/>
      <c r="J24313" s="152"/>
      <c r="K24313" s="156"/>
      <c r="L24313" s="156"/>
      <c r="M24313" s="157"/>
      <c r="N24313" s="158"/>
      <c r="O24313" s="153"/>
      <c r="P24313" s="153"/>
      <c r="Q24313" s="153"/>
      <c r="R24313" s="153"/>
      <c r="S24313" s="152"/>
      <c r="T24313" s="154"/>
    </row>
    <row r="24314" spans="8:20" x14ac:dyDescent="0.25">
      <c r="H24314" s="155"/>
      <c r="I24314" s="152"/>
      <c r="J24314" s="152"/>
      <c r="K24314" s="156"/>
      <c r="L24314" s="156"/>
      <c r="M24314" s="157"/>
      <c r="N24314" s="158"/>
      <c r="O24314" s="153"/>
      <c r="P24314" s="153"/>
      <c r="Q24314" s="153"/>
      <c r="R24314" s="153"/>
      <c r="S24314" s="152"/>
      <c r="T24314" s="154"/>
    </row>
    <row r="24315" spans="8:20" x14ac:dyDescent="0.25">
      <c r="H24315" s="155"/>
      <c r="I24315" s="152"/>
      <c r="J24315" s="152"/>
      <c r="K24315" s="156"/>
      <c r="L24315" s="156"/>
      <c r="M24315" s="157"/>
      <c r="N24315" s="158"/>
      <c r="O24315" s="153"/>
      <c r="P24315" s="153"/>
      <c r="Q24315" s="153"/>
      <c r="R24315" s="153"/>
      <c r="S24315" s="152"/>
      <c r="T24315" s="154"/>
    </row>
    <row r="24316" spans="8:20" x14ac:dyDescent="0.25">
      <c r="H24316" s="155"/>
      <c r="I24316" s="152"/>
      <c r="J24316" s="152"/>
      <c r="K24316" s="156"/>
      <c r="L24316" s="156"/>
      <c r="M24316" s="157"/>
      <c r="N24316" s="158"/>
      <c r="O24316" s="153"/>
      <c r="P24316" s="153"/>
      <c r="Q24316" s="153"/>
      <c r="R24316" s="153"/>
      <c r="S24316" s="152"/>
      <c r="T24316" s="154"/>
    </row>
    <row r="24317" spans="8:20" x14ac:dyDescent="0.25">
      <c r="H24317" s="155"/>
      <c r="I24317" s="152"/>
      <c r="J24317" s="152"/>
      <c r="K24317" s="156"/>
      <c r="L24317" s="156"/>
      <c r="M24317" s="157"/>
      <c r="N24317" s="158"/>
      <c r="O24317" s="153"/>
      <c r="P24317" s="153"/>
      <c r="Q24317" s="153"/>
      <c r="R24317" s="153"/>
      <c r="S24317" s="152"/>
      <c r="T24317" s="154"/>
    </row>
    <row r="24318" spans="8:20" x14ac:dyDescent="0.25">
      <c r="H24318" s="155"/>
      <c r="I24318" s="152"/>
      <c r="J24318" s="152"/>
      <c r="K24318" s="156"/>
      <c r="L24318" s="156"/>
      <c r="M24318" s="157"/>
      <c r="N24318" s="158"/>
      <c r="O24318" s="153"/>
      <c r="P24318" s="153"/>
      <c r="Q24318" s="153"/>
      <c r="R24318" s="153"/>
      <c r="S24318" s="152"/>
      <c r="T24318" s="154"/>
    </row>
    <row r="24319" spans="8:20" x14ac:dyDescent="0.25">
      <c r="H24319" s="155"/>
      <c r="I24319" s="152"/>
      <c r="J24319" s="152"/>
      <c r="K24319" s="156"/>
      <c r="L24319" s="156"/>
      <c r="M24319" s="157"/>
      <c r="N24319" s="158"/>
      <c r="O24319" s="153"/>
      <c r="P24319" s="153"/>
      <c r="Q24319" s="153"/>
      <c r="R24319" s="153"/>
      <c r="S24319" s="152"/>
      <c r="T24319" s="154"/>
    </row>
    <row r="24320" spans="8:20" x14ac:dyDescent="0.25">
      <c r="H24320" s="155"/>
      <c r="I24320" s="152"/>
      <c r="J24320" s="152"/>
      <c r="K24320" s="156"/>
      <c r="L24320" s="156"/>
      <c r="M24320" s="157"/>
      <c r="N24320" s="158"/>
      <c r="O24320" s="153"/>
      <c r="P24320" s="153"/>
      <c r="Q24320" s="153"/>
      <c r="R24320" s="153"/>
      <c r="S24320" s="152"/>
      <c r="T24320" s="154"/>
    </row>
    <row r="24321" spans="8:20" x14ac:dyDescent="0.25">
      <c r="H24321" s="155"/>
      <c r="I24321" s="152"/>
      <c r="J24321" s="152"/>
      <c r="K24321" s="156"/>
      <c r="L24321" s="156"/>
      <c r="M24321" s="157"/>
      <c r="N24321" s="158"/>
      <c r="O24321" s="153"/>
      <c r="P24321" s="153"/>
      <c r="Q24321" s="153"/>
      <c r="R24321" s="153"/>
      <c r="S24321" s="152"/>
      <c r="T24321" s="154"/>
    </row>
    <row r="24322" spans="8:20" x14ac:dyDescent="0.25">
      <c r="H24322" s="155"/>
      <c r="I24322" s="152"/>
      <c r="J24322" s="152"/>
      <c r="K24322" s="156"/>
      <c r="L24322" s="156"/>
      <c r="M24322" s="157"/>
      <c r="N24322" s="158"/>
      <c r="O24322" s="153"/>
      <c r="P24322" s="153"/>
      <c r="Q24322" s="153"/>
      <c r="R24322" s="153"/>
      <c r="S24322" s="152"/>
      <c r="T24322" s="154"/>
    </row>
    <row r="24323" spans="8:20" x14ac:dyDescent="0.25">
      <c r="H24323" s="155"/>
      <c r="I24323" s="152"/>
      <c r="J24323" s="152"/>
      <c r="K24323" s="156"/>
      <c r="L24323" s="156"/>
      <c r="M24323" s="157"/>
      <c r="N24323" s="158"/>
      <c r="O24323" s="153"/>
      <c r="P24323" s="153"/>
      <c r="Q24323" s="153"/>
      <c r="R24323" s="153"/>
      <c r="S24323" s="152"/>
      <c r="T24323" s="154"/>
    </row>
    <row r="24324" spans="8:20" x14ac:dyDescent="0.25">
      <c r="H24324" s="155"/>
      <c r="I24324" s="152"/>
      <c r="J24324" s="152"/>
      <c r="K24324" s="156"/>
      <c r="L24324" s="156"/>
      <c r="M24324" s="157"/>
      <c r="N24324" s="158"/>
      <c r="O24324" s="153"/>
      <c r="P24324" s="153"/>
      <c r="Q24324" s="153"/>
      <c r="R24324" s="153"/>
      <c r="S24324" s="152"/>
      <c r="T24324" s="154"/>
    </row>
    <row r="24325" spans="8:20" x14ac:dyDescent="0.25">
      <c r="H24325" s="155"/>
      <c r="I24325" s="152"/>
      <c r="J24325" s="152"/>
      <c r="K24325" s="156"/>
      <c r="L24325" s="156"/>
      <c r="M24325" s="157"/>
      <c r="N24325" s="158"/>
      <c r="O24325" s="153"/>
      <c r="P24325" s="153"/>
      <c r="Q24325" s="153"/>
      <c r="R24325" s="153"/>
      <c r="S24325" s="152"/>
      <c r="T24325" s="154"/>
    </row>
    <row r="24326" spans="8:20" x14ac:dyDescent="0.25">
      <c r="H24326" s="155"/>
      <c r="I24326" s="152"/>
      <c r="J24326" s="152"/>
      <c r="K24326" s="156"/>
      <c r="L24326" s="156"/>
      <c r="M24326" s="157"/>
      <c r="N24326" s="158"/>
      <c r="O24326" s="153"/>
      <c r="P24326" s="153"/>
      <c r="Q24326" s="153"/>
      <c r="R24326" s="153"/>
      <c r="S24326" s="152"/>
      <c r="T24326" s="154"/>
    </row>
    <row r="24327" spans="8:20" x14ac:dyDescent="0.25">
      <c r="H24327" s="155"/>
      <c r="I24327" s="152"/>
      <c r="J24327" s="152"/>
      <c r="K24327" s="156"/>
      <c r="L24327" s="156"/>
      <c r="M24327" s="157"/>
      <c r="N24327" s="158"/>
      <c r="O24327" s="153"/>
      <c r="P24327" s="153"/>
      <c r="Q24327" s="153"/>
      <c r="R24327" s="153"/>
      <c r="S24327" s="152"/>
      <c r="T24327" s="154"/>
    </row>
    <row r="24328" spans="8:20" x14ac:dyDescent="0.25">
      <c r="H24328" s="155"/>
      <c r="I24328" s="152"/>
      <c r="J24328" s="152"/>
      <c r="K24328" s="156"/>
      <c r="L24328" s="156"/>
      <c r="M24328" s="157"/>
      <c r="N24328" s="158"/>
      <c r="O24328" s="153"/>
      <c r="P24328" s="153"/>
      <c r="Q24328" s="153"/>
      <c r="R24328" s="153"/>
      <c r="S24328" s="152"/>
      <c r="T24328" s="154"/>
    </row>
    <row r="24329" spans="8:20" x14ac:dyDescent="0.25">
      <c r="H24329" s="155"/>
      <c r="I24329" s="152"/>
      <c r="J24329" s="152"/>
      <c r="K24329" s="156"/>
      <c r="L24329" s="156"/>
      <c r="M24329" s="157"/>
      <c r="N24329" s="158"/>
      <c r="O24329" s="153"/>
      <c r="P24329" s="153"/>
      <c r="Q24329" s="153"/>
      <c r="R24329" s="153"/>
      <c r="S24329" s="152"/>
      <c r="T24329" s="154"/>
    </row>
    <row r="24330" spans="8:20" x14ac:dyDescent="0.25">
      <c r="H24330" s="155"/>
      <c r="I24330" s="152"/>
      <c r="J24330" s="152"/>
      <c r="K24330" s="156"/>
      <c r="L24330" s="156"/>
      <c r="M24330" s="157"/>
      <c r="N24330" s="158"/>
      <c r="O24330" s="153"/>
      <c r="P24330" s="153"/>
      <c r="Q24330" s="153"/>
      <c r="R24330" s="153"/>
      <c r="S24330" s="152"/>
      <c r="T24330" s="154"/>
    </row>
    <row r="24331" spans="8:20" x14ac:dyDescent="0.25">
      <c r="H24331" s="155"/>
      <c r="I24331" s="152"/>
      <c r="J24331" s="152"/>
      <c r="K24331" s="156"/>
      <c r="L24331" s="156"/>
      <c r="M24331" s="157"/>
      <c r="N24331" s="158"/>
      <c r="O24331" s="153"/>
      <c r="P24331" s="153"/>
      <c r="Q24331" s="153"/>
      <c r="R24331" s="153"/>
      <c r="S24331" s="152"/>
      <c r="T24331" s="154"/>
    </row>
    <row r="24332" spans="8:20" x14ac:dyDescent="0.25">
      <c r="H24332" s="155"/>
      <c r="I24332" s="152"/>
      <c r="J24332" s="152"/>
      <c r="K24332" s="156"/>
      <c r="L24332" s="156"/>
      <c r="M24332" s="157"/>
      <c r="N24332" s="158"/>
      <c r="O24332" s="153"/>
      <c r="P24332" s="153"/>
      <c r="Q24332" s="153"/>
      <c r="R24332" s="153"/>
      <c r="S24332" s="152"/>
      <c r="T24332" s="154"/>
    </row>
    <row r="24333" spans="8:20" x14ac:dyDescent="0.25">
      <c r="H24333" s="155"/>
      <c r="I24333" s="152"/>
      <c r="J24333" s="152"/>
      <c r="K24333" s="156"/>
      <c r="L24333" s="156"/>
      <c r="M24333" s="157"/>
      <c r="N24333" s="158"/>
      <c r="O24333" s="153"/>
      <c r="P24333" s="153"/>
      <c r="Q24333" s="153"/>
      <c r="R24333" s="153"/>
      <c r="S24333" s="152"/>
      <c r="T24333" s="154"/>
    </row>
    <row r="24334" spans="8:20" x14ac:dyDescent="0.25">
      <c r="H24334" s="155"/>
      <c r="I24334" s="152"/>
      <c r="J24334" s="152"/>
      <c r="K24334" s="156"/>
      <c r="L24334" s="156"/>
      <c r="M24334" s="157"/>
      <c r="N24334" s="158"/>
      <c r="O24334" s="153"/>
      <c r="P24334" s="153"/>
      <c r="Q24334" s="153"/>
      <c r="R24334" s="153"/>
      <c r="S24334" s="152"/>
      <c r="T24334" s="154"/>
    </row>
    <row r="24335" spans="8:20" x14ac:dyDescent="0.25">
      <c r="H24335" s="155"/>
      <c r="I24335" s="152"/>
      <c r="J24335" s="152"/>
      <c r="K24335" s="156"/>
      <c r="L24335" s="156"/>
      <c r="M24335" s="157"/>
      <c r="N24335" s="158"/>
      <c r="O24335" s="153"/>
      <c r="P24335" s="153"/>
      <c r="Q24335" s="153"/>
      <c r="R24335" s="153"/>
      <c r="S24335" s="152"/>
      <c r="T24335" s="154"/>
    </row>
    <row r="24336" spans="8:20" x14ac:dyDescent="0.25">
      <c r="H24336" s="155"/>
      <c r="I24336" s="152"/>
      <c r="J24336" s="152"/>
      <c r="K24336" s="156"/>
      <c r="L24336" s="156"/>
      <c r="M24336" s="157"/>
      <c r="N24336" s="158"/>
      <c r="O24336" s="153"/>
      <c r="P24336" s="153"/>
      <c r="Q24336" s="153"/>
      <c r="R24336" s="153"/>
      <c r="S24336" s="152"/>
      <c r="T24336" s="154"/>
    </row>
    <row r="24337" spans="8:20" x14ac:dyDescent="0.25">
      <c r="H24337" s="155"/>
      <c r="I24337" s="152"/>
      <c r="J24337" s="152"/>
      <c r="K24337" s="156"/>
      <c r="L24337" s="156"/>
      <c r="M24337" s="157"/>
      <c r="N24337" s="158"/>
      <c r="O24337" s="153"/>
      <c r="P24337" s="153"/>
      <c r="Q24337" s="153"/>
      <c r="R24337" s="153"/>
      <c r="S24337" s="152"/>
      <c r="T24337" s="154"/>
    </row>
    <row r="24338" spans="8:20" x14ac:dyDescent="0.25">
      <c r="H24338" s="155"/>
      <c r="I24338" s="152"/>
      <c r="J24338" s="152"/>
      <c r="K24338" s="156"/>
      <c r="L24338" s="156"/>
      <c r="M24338" s="157"/>
      <c r="N24338" s="158"/>
      <c r="O24338" s="153"/>
      <c r="P24338" s="153"/>
      <c r="Q24338" s="153"/>
      <c r="R24338" s="153"/>
      <c r="S24338" s="152"/>
      <c r="T24338" s="154"/>
    </row>
    <row r="24339" spans="8:20" x14ac:dyDescent="0.25">
      <c r="H24339" s="155"/>
      <c r="I24339" s="152"/>
      <c r="J24339" s="152"/>
      <c r="K24339" s="156"/>
      <c r="L24339" s="156"/>
      <c r="M24339" s="157"/>
      <c r="N24339" s="158"/>
      <c r="O24339" s="153"/>
      <c r="P24339" s="153"/>
      <c r="Q24339" s="153"/>
      <c r="R24339" s="153"/>
      <c r="S24339" s="152"/>
      <c r="T24339" s="154"/>
    </row>
    <row r="24340" spans="8:20" x14ac:dyDescent="0.25">
      <c r="H24340" s="155"/>
      <c r="I24340" s="152"/>
      <c r="J24340" s="152"/>
      <c r="K24340" s="156"/>
      <c r="L24340" s="156"/>
      <c r="M24340" s="157"/>
      <c r="N24340" s="158"/>
      <c r="O24340" s="153"/>
      <c r="P24340" s="153"/>
      <c r="Q24340" s="153"/>
      <c r="R24340" s="153"/>
      <c r="S24340" s="152"/>
      <c r="T24340" s="154"/>
    </row>
    <row r="24341" spans="8:20" x14ac:dyDescent="0.25">
      <c r="H24341" s="155"/>
      <c r="I24341" s="152"/>
      <c r="J24341" s="152"/>
      <c r="K24341" s="156"/>
      <c r="L24341" s="156"/>
      <c r="M24341" s="157"/>
      <c r="N24341" s="158"/>
      <c r="O24341" s="153"/>
      <c r="P24341" s="153"/>
      <c r="Q24341" s="153"/>
      <c r="R24341" s="153"/>
      <c r="S24341" s="152"/>
      <c r="T24341" s="154"/>
    </row>
    <row r="24342" spans="8:20" x14ac:dyDescent="0.25">
      <c r="H24342" s="155"/>
      <c r="I24342" s="152"/>
      <c r="J24342" s="152"/>
      <c r="K24342" s="156"/>
      <c r="L24342" s="156"/>
      <c r="M24342" s="157"/>
      <c r="N24342" s="158"/>
      <c r="O24342" s="153"/>
      <c r="P24342" s="153"/>
      <c r="Q24342" s="153"/>
      <c r="R24342" s="153"/>
      <c r="S24342" s="152"/>
      <c r="T24342" s="154"/>
    </row>
    <row r="24343" spans="8:20" x14ac:dyDescent="0.25">
      <c r="H24343" s="155"/>
      <c r="I24343" s="152"/>
      <c r="J24343" s="152"/>
      <c r="K24343" s="156"/>
      <c r="L24343" s="156"/>
      <c r="M24343" s="157"/>
      <c r="N24343" s="158"/>
      <c r="O24343" s="153"/>
      <c r="P24343" s="153"/>
      <c r="Q24343" s="153"/>
      <c r="R24343" s="153"/>
      <c r="S24343" s="152"/>
      <c r="T24343" s="154"/>
    </row>
    <row r="24344" spans="8:20" x14ac:dyDescent="0.25">
      <c r="H24344" s="155"/>
      <c r="I24344" s="152"/>
      <c r="J24344" s="152"/>
      <c r="K24344" s="156"/>
      <c r="L24344" s="156"/>
      <c r="M24344" s="157"/>
      <c r="N24344" s="158"/>
      <c r="O24344" s="153"/>
      <c r="P24344" s="153"/>
      <c r="Q24344" s="153"/>
      <c r="R24344" s="153"/>
      <c r="S24344" s="152"/>
      <c r="T24344" s="154"/>
    </row>
    <row r="24345" spans="8:20" x14ac:dyDescent="0.25">
      <c r="H24345" s="155"/>
      <c r="I24345" s="152"/>
      <c r="J24345" s="152"/>
      <c r="K24345" s="156"/>
      <c r="L24345" s="156"/>
      <c r="M24345" s="157"/>
      <c r="N24345" s="158"/>
      <c r="O24345" s="153"/>
      <c r="P24345" s="153"/>
      <c r="Q24345" s="153"/>
      <c r="R24345" s="153"/>
      <c r="S24345" s="152"/>
      <c r="T24345" s="154"/>
    </row>
    <row r="24346" spans="8:20" x14ac:dyDescent="0.25">
      <c r="H24346" s="155"/>
      <c r="I24346" s="152"/>
      <c r="J24346" s="152"/>
      <c r="K24346" s="156"/>
      <c r="L24346" s="156"/>
      <c r="M24346" s="157"/>
      <c r="N24346" s="158"/>
      <c r="O24346" s="153"/>
      <c r="P24346" s="153"/>
      <c r="Q24346" s="153"/>
      <c r="R24346" s="153"/>
      <c r="S24346" s="152"/>
      <c r="T24346" s="154"/>
    </row>
    <row r="24347" spans="8:20" x14ac:dyDescent="0.25">
      <c r="H24347" s="155"/>
      <c r="I24347" s="152"/>
      <c r="J24347" s="152"/>
      <c r="K24347" s="156"/>
      <c r="L24347" s="156"/>
      <c r="M24347" s="157"/>
      <c r="N24347" s="158"/>
      <c r="O24347" s="153"/>
      <c r="P24347" s="153"/>
      <c r="Q24347" s="153"/>
      <c r="R24347" s="153"/>
      <c r="S24347" s="152"/>
      <c r="T24347" s="154"/>
    </row>
    <row r="24348" spans="8:20" x14ac:dyDescent="0.25">
      <c r="H24348" s="155"/>
      <c r="I24348" s="152"/>
      <c r="J24348" s="152"/>
      <c r="K24348" s="156"/>
      <c r="L24348" s="156"/>
      <c r="M24348" s="157"/>
      <c r="N24348" s="158"/>
      <c r="O24348" s="153"/>
      <c r="P24348" s="153"/>
      <c r="Q24348" s="153"/>
      <c r="R24348" s="153"/>
      <c r="S24348" s="152"/>
      <c r="T24348" s="154"/>
    </row>
    <row r="24349" spans="8:20" x14ac:dyDescent="0.25">
      <c r="H24349" s="155"/>
      <c r="I24349" s="152"/>
      <c r="J24349" s="152"/>
      <c r="K24349" s="156"/>
      <c r="L24349" s="156"/>
      <c r="M24349" s="157"/>
      <c r="N24349" s="158"/>
      <c r="O24349" s="153"/>
      <c r="P24349" s="153"/>
      <c r="Q24349" s="153"/>
      <c r="R24349" s="153"/>
      <c r="S24349" s="152"/>
      <c r="T24349" s="154"/>
    </row>
    <row r="24350" spans="8:20" x14ac:dyDescent="0.25">
      <c r="H24350" s="155"/>
      <c r="I24350" s="152"/>
      <c r="J24350" s="152"/>
      <c r="K24350" s="156"/>
      <c r="L24350" s="156"/>
      <c r="M24350" s="157"/>
      <c r="N24350" s="158"/>
      <c r="O24350" s="153"/>
      <c r="P24350" s="153"/>
      <c r="Q24350" s="153"/>
      <c r="R24350" s="153"/>
      <c r="S24350" s="152"/>
      <c r="T24350" s="154"/>
    </row>
    <row r="24351" spans="8:20" x14ac:dyDescent="0.25">
      <c r="H24351" s="155"/>
      <c r="I24351" s="152"/>
      <c r="J24351" s="152"/>
      <c r="K24351" s="156"/>
      <c r="L24351" s="156"/>
      <c r="M24351" s="157"/>
      <c r="N24351" s="158"/>
      <c r="O24351" s="153"/>
      <c r="P24351" s="153"/>
      <c r="Q24351" s="153"/>
      <c r="R24351" s="153"/>
      <c r="S24351" s="152"/>
      <c r="T24351" s="154"/>
    </row>
    <row r="24352" spans="8:20" x14ac:dyDescent="0.25">
      <c r="H24352" s="155"/>
      <c r="I24352" s="152"/>
      <c r="J24352" s="152"/>
      <c r="K24352" s="156"/>
      <c r="L24352" s="156"/>
      <c r="M24352" s="157"/>
      <c r="N24352" s="158"/>
      <c r="O24352" s="153"/>
      <c r="P24352" s="153"/>
      <c r="Q24352" s="153"/>
      <c r="R24352" s="153"/>
      <c r="S24352" s="152"/>
      <c r="T24352" s="154"/>
    </row>
    <row r="24353" spans="8:20" x14ac:dyDescent="0.25">
      <c r="H24353" s="155"/>
      <c r="I24353" s="152"/>
      <c r="J24353" s="152"/>
      <c r="K24353" s="156"/>
      <c r="L24353" s="156"/>
      <c r="M24353" s="157"/>
      <c r="N24353" s="158"/>
      <c r="O24353" s="153"/>
      <c r="P24353" s="153"/>
      <c r="Q24353" s="153"/>
      <c r="R24353" s="153"/>
      <c r="S24353" s="152"/>
      <c r="T24353" s="154"/>
    </row>
    <row r="24354" spans="8:20" x14ac:dyDescent="0.25">
      <c r="H24354" s="155"/>
      <c r="I24354" s="152"/>
      <c r="J24354" s="152"/>
      <c r="K24354" s="156"/>
      <c r="L24354" s="156"/>
      <c r="M24354" s="157"/>
      <c r="N24354" s="158"/>
      <c r="O24354" s="153"/>
      <c r="P24354" s="153"/>
      <c r="Q24354" s="153"/>
      <c r="R24354" s="153"/>
      <c r="S24354" s="152"/>
      <c r="T24354" s="154"/>
    </row>
    <row r="24355" spans="8:20" x14ac:dyDescent="0.25">
      <c r="H24355" s="155"/>
      <c r="I24355" s="152"/>
      <c r="J24355" s="152"/>
      <c r="K24355" s="156"/>
      <c r="L24355" s="156"/>
      <c r="M24355" s="157"/>
      <c r="N24355" s="158"/>
      <c r="O24355" s="153"/>
      <c r="P24355" s="153"/>
      <c r="Q24355" s="153"/>
      <c r="R24355" s="153"/>
      <c r="S24355" s="152"/>
      <c r="T24355" s="154"/>
    </row>
    <row r="24356" spans="8:20" x14ac:dyDescent="0.25">
      <c r="H24356" s="155"/>
      <c r="I24356" s="152"/>
      <c r="J24356" s="152"/>
      <c r="K24356" s="156"/>
      <c r="L24356" s="156"/>
      <c r="M24356" s="157"/>
      <c r="N24356" s="158"/>
      <c r="O24356" s="153"/>
      <c r="P24356" s="153"/>
      <c r="Q24356" s="153"/>
      <c r="R24356" s="153"/>
      <c r="S24356" s="152"/>
      <c r="T24356" s="154"/>
    </row>
    <row r="24357" spans="8:20" x14ac:dyDescent="0.25">
      <c r="H24357" s="155"/>
      <c r="I24357" s="152"/>
      <c r="J24357" s="152"/>
      <c r="K24357" s="156"/>
      <c r="L24357" s="156"/>
      <c r="M24357" s="157"/>
      <c r="N24357" s="158"/>
      <c r="O24357" s="153"/>
      <c r="P24357" s="153"/>
      <c r="Q24357" s="153"/>
      <c r="R24357" s="153"/>
      <c r="S24357" s="152"/>
      <c r="T24357" s="154"/>
    </row>
    <row r="24358" spans="8:20" x14ac:dyDescent="0.25">
      <c r="H24358" s="155"/>
      <c r="I24358" s="152"/>
      <c r="J24358" s="152"/>
      <c r="K24358" s="156"/>
      <c r="L24358" s="156"/>
      <c r="M24358" s="157"/>
      <c r="N24358" s="158"/>
      <c r="O24358" s="153"/>
      <c r="P24358" s="153"/>
      <c r="Q24358" s="153"/>
      <c r="R24358" s="153"/>
      <c r="S24358" s="152"/>
      <c r="T24358" s="154"/>
    </row>
    <row r="24359" spans="8:20" x14ac:dyDescent="0.25">
      <c r="H24359" s="155"/>
      <c r="I24359" s="152"/>
      <c r="J24359" s="152"/>
      <c r="K24359" s="156"/>
      <c r="L24359" s="156"/>
      <c r="M24359" s="157"/>
      <c r="N24359" s="158"/>
      <c r="O24359" s="153"/>
      <c r="P24359" s="153"/>
      <c r="Q24359" s="153"/>
      <c r="R24359" s="153"/>
      <c r="S24359" s="152"/>
      <c r="T24359" s="154"/>
    </row>
    <row r="24360" spans="8:20" x14ac:dyDescent="0.25">
      <c r="H24360" s="155"/>
      <c r="I24360" s="152"/>
      <c r="J24360" s="152"/>
      <c r="K24360" s="156"/>
      <c r="L24360" s="156"/>
      <c r="M24360" s="157"/>
      <c r="N24360" s="158"/>
      <c r="O24360" s="153"/>
      <c r="P24360" s="153"/>
      <c r="Q24360" s="153"/>
      <c r="R24360" s="153"/>
      <c r="S24360" s="152"/>
      <c r="T24360" s="154"/>
    </row>
    <row r="24361" spans="8:20" x14ac:dyDescent="0.25">
      <c r="H24361" s="155"/>
      <c r="I24361" s="152"/>
      <c r="J24361" s="152"/>
      <c r="K24361" s="156"/>
      <c r="L24361" s="156"/>
      <c r="M24361" s="157"/>
      <c r="N24361" s="158"/>
      <c r="O24361" s="153"/>
      <c r="P24361" s="153"/>
      <c r="Q24361" s="153"/>
      <c r="R24361" s="153"/>
      <c r="S24361" s="152"/>
      <c r="T24361" s="154"/>
    </row>
    <row r="24362" spans="8:20" x14ac:dyDescent="0.25">
      <c r="H24362" s="155"/>
      <c r="I24362" s="152"/>
      <c r="J24362" s="152"/>
      <c r="K24362" s="156"/>
      <c r="L24362" s="156"/>
      <c r="M24362" s="157"/>
      <c r="N24362" s="158"/>
      <c r="O24362" s="153"/>
      <c r="P24362" s="153"/>
      <c r="Q24362" s="153"/>
      <c r="R24362" s="153"/>
      <c r="S24362" s="152"/>
      <c r="T24362" s="154"/>
    </row>
    <row r="24363" spans="8:20" x14ac:dyDescent="0.25">
      <c r="H24363" s="155"/>
      <c r="I24363" s="152"/>
      <c r="J24363" s="152"/>
      <c r="K24363" s="156"/>
      <c r="L24363" s="156"/>
      <c r="M24363" s="157"/>
      <c r="N24363" s="158"/>
      <c r="O24363" s="153"/>
      <c r="P24363" s="153"/>
      <c r="Q24363" s="153"/>
      <c r="R24363" s="153"/>
      <c r="S24363" s="152"/>
      <c r="T24363" s="154"/>
    </row>
    <row r="24364" spans="8:20" x14ac:dyDescent="0.25">
      <c r="H24364" s="155"/>
      <c r="I24364" s="152"/>
      <c r="J24364" s="152"/>
      <c r="K24364" s="156"/>
      <c r="L24364" s="156"/>
      <c r="M24364" s="157"/>
      <c r="N24364" s="158"/>
      <c r="O24364" s="153"/>
      <c r="P24364" s="153"/>
      <c r="Q24364" s="153"/>
      <c r="R24364" s="153"/>
      <c r="S24364" s="152"/>
      <c r="T24364" s="154"/>
    </row>
    <row r="24365" spans="8:20" x14ac:dyDescent="0.25">
      <c r="H24365" s="155"/>
      <c r="I24365" s="152"/>
      <c r="J24365" s="152"/>
      <c r="K24365" s="156"/>
      <c r="L24365" s="156"/>
      <c r="M24365" s="157"/>
      <c r="N24365" s="158"/>
      <c r="O24365" s="153"/>
      <c r="P24365" s="153"/>
      <c r="Q24365" s="153"/>
      <c r="R24365" s="153"/>
      <c r="S24365" s="152"/>
      <c r="T24365" s="154"/>
    </row>
    <row r="24366" spans="8:20" x14ac:dyDescent="0.25">
      <c r="H24366" s="155"/>
      <c r="I24366" s="152"/>
      <c r="J24366" s="152"/>
      <c r="K24366" s="156"/>
      <c r="L24366" s="156"/>
      <c r="M24366" s="157"/>
      <c r="N24366" s="158"/>
      <c r="O24366" s="153"/>
      <c r="P24366" s="153"/>
      <c r="Q24366" s="153"/>
      <c r="R24366" s="153"/>
      <c r="S24366" s="152"/>
      <c r="T24366" s="154"/>
    </row>
    <row r="24367" spans="8:20" x14ac:dyDescent="0.25">
      <c r="H24367" s="155"/>
      <c r="I24367" s="152"/>
      <c r="J24367" s="152"/>
      <c r="K24367" s="156"/>
      <c r="L24367" s="156"/>
      <c r="M24367" s="157"/>
      <c r="N24367" s="158"/>
      <c r="O24367" s="153"/>
      <c r="P24367" s="153"/>
      <c r="Q24367" s="153"/>
      <c r="R24367" s="153"/>
      <c r="S24367" s="152"/>
      <c r="T24367" s="154"/>
    </row>
    <row r="24368" spans="8:20" x14ac:dyDescent="0.25">
      <c r="H24368" s="155"/>
      <c r="I24368" s="152"/>
      <c r="J24368" s="152"/>
      <c r="K24368" s="156"/>
      <c r="L24368" s="156"/>
      <c r="M24368" s="157"/>
      <c r="N24368" s="158"/>
      <c r="O24368" s="153"/>
      <c r="P24368" s="153"/>
      <c r="Q24368" s="153"/>
      <c r="R24368" s="153"/>
      <c r="S24368" s="152"/>
      <c r="T24368" s="154"/>
    </row>
    <row r="24369" spans="8:20" x14ac:dyDescent="0.25">
      <c r="H24369" s="155"/>
      <c r="I24369" s="152"/>
      <c r="J24369" s="152"/>
      <c r="K24369" s="156"/>
      <c r="L24369" s="156"/>
      <c r="M24369" s="157"/>
      <c r="N24369" s="158"/>
      <c r="O24369" s="153"/>
      <c r="P24369" s="153"/>
      <c r="Q24369" s="153"/>
      <c r="R24369" s="153"/>
      <c r="S24369" s="152"/>
      <c r="T24369" s="154"/>
    </row>
    <row r="24370" spans="8:20" x14ac:dyDescent="0.25">
      <c r="H24370" s="155"/>
      <c r="I24370" s="152"/>
      <c r="J24370" s="152"/>
      <c r="K24370" s="156"/>
      <c r="L24370" s="156"/>
      <c r="M24370" s="157"/>
      <c r="N24370" s="158"/>
      <c r="O24370" s="153"/>
      <c r="P24370" s="153"/>
      <c r="Q24370" s="153"/>
      <c r="R24370" s="153"/>
      <c r="S24370" s="152"/>
      <c r="T24370" s="154"/>
    </row>
    <row r="24371" spans="8:20" x14ac:dyDescent="0.25">
      <c r="H24371" s="155"/>
      <c r="I24371" s="152"/>
      <c r="J24371" s="152"/>
      <c r="K24371" s="156"/>
      <c r="L24371" s="156"/>
      <c r="M24371" s="157"/>
      <c r="N24371" s="158"/>
      <c r="O24371" s="153"/>
      <c r="P24371" s="153"/>
      <c r="Q24371" s="153"/>
      <c r="R24371" s="153"/>
      <c r="S24371" s="152"/>
      <c r="T24371" s="154"/>
    </row>
    <row r="24372" spans="8:20" x14ac:dyDescent="0.25">
      <c r="H24372" s="155"/>
      <c r="I24372" s="152"/>
      <c r="J24372" s="152"/>
      <c r="K24372" s="156"/>
      <c r="L24372" s="156"/>
      <c r="M24372" s="157"/>
      <c r="N24372" s="158"/>
      <c r="O24372" s="153"/>
      <c r="P24372" s="153"/>
      <c r="Q24372" s="153"/>
      <c r="R24372" s="153"/>
      <c r="S24372" s="152"/>
      <c r="T24372" s="154"/>
    </row>
    <row r="24373" spans="8:20" x14ac:dyDescent="0.25">
      <c r="H24373" s="155"/>
      <c r="I24373" s="152"/>
      <c r="J24373" s="152"/>
      <c r="K24373" s="156"/>
      <c r="L24373" s="156"/>
      <c r="M24373" s="157"/>
      <c r="N24373" s="158"/>
      <c r="O24373" s="153"/>
      <c r="P24373" s="153"/>
      <c r="Q24373" s="153"/>
      <c r="R24373" s="153"/>
      <c r="S24373" s="152"/>
      <c r="T24373" s="154"/>
    </row>
    <row r="24374" spans="8:20" x14ac:dyDescent="0.25">
      <c r="H24374" s="155"/>
      <c r="I24374" s="152"/>
      <c r="J24374" s="152"/>
      <c r="K24374" s="156"/>
      <c r="L24374" s="156"/>
      <c r="M24374" s="157"/>
      <c r="N24374" s="158"/>
      <c r="O24374" s="153"/>
      <c r="P24374" s="153"/>
      <c r="Q24374" s="153"/>
      <c r="R24374" s="153"/>
      <c r="S24374" s="152"/>
      <c r="T24374" s="154"/>
    </row>
    <row r="24375" spans="8:20" x14ac:dyDescent="0.25">
      <c r="H24375" s="155"/>
      <c r="I24375" s="152"/>
      <c r="J24375" s="152"/>
      <c r="K24375" s="156"/>
      <c r="L24375" s="156"/>
      <c r="M24375" s="157"/>
      <c r="N24375" s="158"/>
      <c r="O24375" s="153"/>
      <c r="P24375" s="153"/>
      <c r="Q24375" s="153"/>
      <c r="R24375" s="153"/>
      <c r="S24375" s="152"/>
      <c r="T24375" s="154"/>
    </row>
    <row r="24376" spans="8:20" x14ac:dyDescent="0.25">
      <c r="H24376" s="155"/>
      <c r="I24376" s="152"/>
      <c r="J24376" s="152"/>
      <c r="K24376" s="156"/>
      <c r="L24376" s="156"/>
      <c r="M24376" s="157"/>
      <c r="N24376" s="158"/>
      <c r="O24376" s="153"/>
      <c r="P24376" s="153"/>
      <c r="Q24376" s="153"/>
      <c r="R24376" s="153"/>
      <c r="S24376" s="152"/>
      <c r="T24376" s="154"/>
    </row>
    <row r="24377" spans="8:20" x14ac:dyDescent="0.25">
      <c r="H24377" s="155"/>
      <c r="I24377" s="152"/>
      <c r="J24377" s="152"/>
      <c r="K24377" s="156"/>
      <c r="L24377" s="156"/>
      <c r="M24377" s="157"/>
      <c r="N24377" s="158"/>
      <c r="O24377" s="153"/>
      <c r="P24377" s="153"/>
      <c r="Q24377" s="153"/>
      <c r="R24377" s="153"/>
      <c r="S24377" s="152"/>
      <c r="T24377" s="154"/>
    </row>
    <row r="24378" spans="8:20" x14ac:dyDescent="0.25">
      <c r="H24378" s="155"/>
      <c r="I24378" s="152"/>
      <c r="J24378" s="152"/>
      <c r="K24378" s="156"/>
      <c r="L24378" s="156"/>
      <c r="M24378" s="157"/>
      <c r="N24378" s="158"/>
      <c r="O24378" s="153"/>
      <c r="P24378" s="153"/>
      <c r="Q24378" s="153"/>
      <c r="R24378" s="153"/>
      <c r="S24378" s="152"/>
      <c r="T24378" s="154"/>
    </row>
    <row r="24379" spans="8:20" x14ac:dyDescent="0.25">
      <c r="H24379" s="155"/>
      <c r="I24379" s="152"/>
      <c r="J24379" s="152"/>
      <c r="K24379" s="156"/>
      <c r="L24379" s="156"/>
      <c r="M24379" s="157"/>
      <c r="N24379" s="158"/>
      <c r="O24379" s="153"/>
      <c r="P24379" s="153"/>
      <c r="Q24379" s="153"/>
      <c r="R24379" s="153"/>
      <c r="S24379" s="152"/>
      <c r="T24379" s="154"/>
    </row>
    <row r="24380" spans="8:20" x14ac:dyDescent="0.25">
      <c r="H24380" s="155"/>
      <c r="I24380" s="152"/>
      <c r="J24380" s="152"/>
      <c r="K24380" s="156"/>
      <c r="L24380" s="156"/>
      <c r="M24380" s="157"/>
      <c r="N24380" s="158"/>
      <c r="O24380" s="153"/>
      <c r="P24380" s="153"/>
      <c r="Q24380" s="153"/>
      <c r="R24380" s="153"/>
      <c r="S24380" s="152"/>
      <c r="T24380" s="154"/>
    </row>
    <row r="24381" spans="8:20" x14ac:dyDescent="0.25">
      <c r="H24381" s="155"/>
      <c r="I24381" s="152"/>
      <c r="J24381" s="152"/>
      <c r="K24381" s="156"/>
      <c r="L24381" s="156"/>
      <c r="M24381" s="157"/>
      <c r="N24381" s="158"/>
      <c r="O24381" s="153"/>
      <c r="P24381" s="153"/>
      <c r="Q24381" s="153"/>
      <c r="R24381" s="153"/>
      <c r="S24381" s="152"/>
      <c r="T24381" s="154"/>
    </row>
    <row r="24382" spans="8:20" x14ac:dyDescent="0.25">
      <c r="H24382" s="155"/>
      <c r="I24382" s="152"/>
      <c r="J24382" s="152"/>
      <c r="K24382" s="156"/>
      <c r="L24382" s="156"/>
      <c r="M24382" s="157"/>
      <c r="N24382" s="158"/>
      <c r="O24382" s="153"/>
      <c r="P24382" s="153"/>
      <c r="Q24382" s="153"/>
      <c r="R24382" s="153"/>
      <c r="S24382" s="152"/>
      <c r="T24382" s="154"/>
    </row>
    <row r="24383" spans="8:20" x14ac:dyDescent="0.25">
      <c r="H24383" s="155"/>
      <c r="I24383" s="152"/>
      <c r="J24383" s="152"/>
      <c r="K24383" s="156"/>
      <c r="L24383" s="156"/>
      <c r="M24383" s="157"/>
      <c r="N24383" s="158"/>
      <c r="O24383" s="153"/>
      <c r="P24383" s="153"/>
      <c r="Q24383" s="153"/>
      <c r="R24383" s="153"/>
      <c r="S24383" s="152"/>
      <c r="T24383" s="154"/>
    </row>
    <row r="24384" spans="8:20" x14ac:dyDescent="0.25">
      <c r="H24384" s="155"/>
      <c r="I24384" s="152"/>
      <c r="J24384" s="152"/>
      <c r="K24384" s="156"/>
      <c r="L24384" s="156"/>
      <c r="M24384" s="157"/>
      <c r="N24384" s="158"/>
      <c r="O24384" s="153"/>
      <c r="P24384" s="153"/>
      <c r="Q24384" s="153"/>
      <c r="R24384" s="153"/>
      <c r="S24384" s="152"/>
      <c r="T24384" s="154"/>
    </row>
    <row r="24385" spans="8:20" x14ac:dyDescent="0.25">
      <c r="H24385" s="155"/>
      <c r="I24385" s="152"/>
      <c r="J24385" s="152"/>
      <c r="K24385" s="156"/>
      <c r="L24385" s="156"/>
      <c r="M24385" s="157"/>
      <c r="N24385" s="158"/>
      <c r="O24385" s="153"/>
      <c r="P24385" s="153"/>
      <c r="Q24385" s="153"/>
      <c r="R24385" s="153"/>
      <c r="S24385" s="152"/>
      <c r="T24385" s="154"/>
    </row>
    <row r="24386" spans="8:20" x14ac:dyDescent="0.25">
      <c r="H24386" s="155"/>
      <c r="I24386" s="152"/>
      <c r="J24386" s="152"/>
      <c r="K24386" s="156"/>
      <c r="L24386" s="156"/>
      <c r="M24386" s="157"/>
      <c r="N24386" s="158"/>
      <c r="O24386" s="153"/>
      <c r="P24386" s="153"/>
      <c r="Q24386" s="153"/>
      <c r="R24386" s="153"/>
      <c r="S24386" s="152"/>
      <c r="T24386" s="154"/>
    </row>
    <row r="24387" spans="8:20" x14ac:dyDescent="0.25">
      <c r="H24387" s="155"/>
      <c r="I24387" s="152"/>
      <c r="J24387" s="152"/>
      <c r="K24387" s="156"/>
      <c r="L24387" s="156"/>
      <c r="M24387" s="157"/>
      <c r="N24387" s="158"/>
      <c r="O24387" s="153"/>
      <c r="P24387" s="153"/>
      <c r="Q24387" s="153"/>
      <c r="R24387" s="153"/>
      <c r="S24387" s="152"/>
      <c r="T24387" s="154"/>
    </row>
    <row r="24388" spans="8:20" x14ac:dyDescent="0.25">
      <c r="H24388" s="155"/>
      <c r="I24388" s="152"/>
      <c r="J24388" s="152"/>
      <c r="K24388" s="156"/>
      <c r="L24388" s="156"/>
      <c r="M24388" s="157"/>
      <c r="N24388" s="158"/>
      <c r="O24388" s="153"/>
      <c r="P24388" s="153"/>
      <c r="Q24388" s="153"/>
      <c r="R24388" s="153"/>
      <c r="S24388" s="152"/>
      <c r="T24388" s="154"/>
    </row>
    <row r="24389" spans="8:20" x14ac:dyDescent="0.25">
      <c r="H24389" s="155"/>
      <c r="I24389" s="152"/>
      <c r="J24389" s="152"/>
      <c r="K24389" s="156"/>
      <c r="L24389" s="156"/>
      <c r="M24389" s="157"/>
      <c r="N24389" s="158"/>
      <c r="O24389" s="153"/>
      <c r="P24389" s="153"/>
      <c r="Q24389" s="153"/>
      <c r="R24389" s="153"/>
      <c r="S24389" s="152"/>
      <c r="T24389" s="154"/>
    </row>
    <row r="24390" spans="8:20" x14ac:dyDescent="0.25">
      <c r="H24390" s="155"/>
      <c r="I24390" s="152"/>
      <c r="J24390" s="152"/>
      <c r="K24390" s="156"/>
      <c r="L24390" s="156"/>
      <c r="M24390" s="157"/>
      <c r="N24390" s="158"/>
      <c r="O24390" s="153"/>
      <c r="P24390" s="153"/>
      <c r="Q24390" s="153"/>
      <c r="R24390" s="153"/>
      <c r="S24390" s="152"/>
      <c r="T24390" s="154"/>
    </row>
    <row r="24391" spans="8:20" x14ac:dyDescent="0.25">
      <c r="H24391" s="155"/>
      <c r="I24391" s="152"/>
      <c r="J24391" s="152"/>
      <c r="K24391" s="156"/>
      <c r="L24391" s="156"/>
      <c r="M24391" s="157"/>
      <c r="N24391" s="158"/>
      <c r="O24391" s="153"/>
      <c r="P24391" s="153"/>
      <c r="Q24391" s="153"/>
      <c r="R24391" s="153"/>
      <c r="S24391" s="152"/>
      <c r="T24391" s="154"/>
    </row>
    <row r="24392" spans="8:20" x14ac:dyDescent="0.25">
      <c r="H24392" s="155"/>
      <c r="I24392" s="152"/>
      <c r="J24392" s="152"/>
      <c r="K24392" s="156"/>
      <c r="L24392" s="156"/>
      <c r="M24392" s="157"/>
      <c r="N24392" s="158"/>
      <c r="O24392" s="153"/>
      <c r="P24392" s="153"/>
      <c r="Q24392" s="153"/>
      <c r="R24392" s="153"/>
      <c r="S24392" s="152"/>
      <c r="T24392" s="154"/>
    </row>
    <row r="24393" spans="8:20" x14ac:dyDescent="0.25">
      <c r="H24393" s="155"/>
      <c r="I24393" s="152"/>
      <c r="J24393" s="152"/>
      <c r="K24393" s="156"/>
      <c r="L24393" s="156"/>
      <c r="M24393" s="157"/>
      <c r="N24393" s="158"/>
      <c r="O24393" s="153"/>
      <c r="P24393" s="153"/>
      <c r="Q24393" s="153"/>
      <c r="R24393" s="153"/>
      <c r="S24393" s="152"/>
      <c r="T24393" s="154"/>
    </row>
    <row r="24394" spans="8:20" x14ac:dyDescent="0.25">
      <c r="H24394" s="155"/>
      <c r="I24394" s="152"/>
      <c r="J24394" s="152"/>
      <c r="K24394" s="156"/>
      <c r="L24394" s="156"/>
      <c r="M24394" s="157"/>
      <c r="N24394" s="158"/>
      <c r="O24394" s="153"/>
      <c r="P24394" s="153"/>
      <c r="Q24394" s="153"/>
      <c r="R24394" s="153"/>
      <c r="S24394" s="152"/>
      <c r="T24394" s="154"/>
    </row>
    <row r="24395" spans="8:20" x14ac:dyDescent="0.25">
      <c r="H24395" s="155"/>
      <c r="I24395" s="152"/>
      <c r="J24395" s="152"/>
      <c r="K24395" s="156"/>
      <c r="L24395" s="156"/>
      <c r="M24395" s="157"/>
      <c r="N24395" s="158"/>
      <c r="O24395" s="153"/>
      <c r="P24395" s="153"/>
      <c r="Q24395" s="153"/>
      <c r="R24395" s="153"/>
      <c r="S24395" s="152"/>
      <c r="T24395" s="154"/>
    </row>
    <row r="24396" spans="8:20" x14ac:dyDescent="0.25">
      <c r="H24396" s="155"/>
      <c r="I24396" s="152"/>
      <c r="J24396" s="152"/>
      <c r="K24396" s="156"/>
      <c r="L24396" s="156"/>
      <c r="M24396" s="157"/>
      <c r="N24396" s="158"/>
      <c r="O24396" s="153"/>
      <c r="P24396" s="153"/>
      <c r="Q24396" s="153"/>
      <c r="R24396" s="153"/>
      <c r="S24396" s="152"/>
      <c r="T24396" s="154"/>
    </row>
    <row r="24397" spans="8:20" x14ac:dyDescent="0.25">
      <c r="H24397" s="155"/>
      <c r="I24397" s="152"/>
      <c r="J24397" s="152"/>
      <c r="K24397" s="156"/>
      <c r="L24397" s="156"/>
      <c r="M24397" s="157"/>
      <c r="N24397" s="158"/>
      <c r="O24397" s="153"/>
      <c r="P24397" s="153"/>
      <c r="Q24397" s="153"/>
      <c r="R24397" s="153"/>
      <c r="S24397" s="152"/>
      <c r="T24397" s="154"/>
    </row>
    <row r="24398" spans="8:20" x14ac:dyDescent="0.25">
      <c r="H24398" s="155"/>
      <c r="I24398" s="152"/>
      <c r="J24398" s="152"/>
      <c r="K24398" s="156"/>
      <c r="L24398" s="156"/>
      <c r="M24398" s="157"/>
      <c r="N24398" s="158"/>
      <c r="O24398" s="153"/>
      <c r="P24398" s="153"/>
      <c r="Q24398" s="153"/>
      <c r="R24398" s="153"/>
      <c r="S24398" s="152"/>
      <c r="T24398" s="154"/>
    </row>
    <row r="24399" spans="8:20" x14ac:dyDescent="0.25">
      <c r="H24399" s="155"/>
      <c r="I24399" s="152"/>
      <c r="J24399" s="152"/>
      <c r="K24399" s="156"/>
      <c r="L24399" s="156"/>
      <c r="M24399" s="157"/>
      <c r="N24399" s="158"/>
      <c r="O24399" s="153"/>
      <c r="P24399" s="153"/>
      <c r="Q24399" s="153"/>
      <c r="R24399" s="153"/>
      <c r="S24399" s="152"/>
      <c r="T24399" s="154"/>
    </row>
    <row r="24400" spans="8:20" x14ac:dyDescent="0.25">
      <c r="H24400" s="155"/>
      <c r="I24400" s="152"/>
      <c r="J24400" s="152"/>
      <c r="K24400" s="156"/>
      <c r="L24400" s="156"/>
      <c r="M24400" s="157"/>
      <c r="N24400" s="158"/>
      <c r="O24400" s="153"/>
      <c r="P24400" s="153"/>
      <c r="Q24400" s="153"/>
      <c r="R24400" s="153"/>
      <c r="S24400" s="152"/>
      <c r="T24400" s="154"/>
    </row>
    <row r="24401" spans="8:20" x14ac:dyDescent="0.25">
      <c r="H24401" s="155"/>
      <c r="I24401" s="152"/>
      <c r="J24401" s="152"/>
      <c r="K24401" s="156"/>
      <c r="L24401" s="156"/>
      <c r="M24401" s="157"/>
      <c r="N24401" s="158"/>
      <c r="O24401" s="153"/>
      <c r="P24401" s="153"/>
      <c r="Q24401" s="153"/>
      <c r="R24401" s="153"/>
      <c r="S24401" s="152"/>
      <c r="T24401" s="154"/>
    </row>
    <row r="24402" spans="8:20" x14ac:dyDescent="0.25">
      <c r="H24402" s="155"/>
      <c r="I24402" s="152"/>
      <c r="J24402" s="152"/>
      <c r="K24402" s="156"/>
      <c r="L24402" s="156"/>
      <c r="M24402" s="157"/>
      <c r="N24402" s="158"/>
      <c r="O24402" s="153"/>
      <c r="P24402" s="153"/>
      <c r="Q24402" s="153"/>
      <c r="R24402" s="153"/>
      <c r="S24402" s="152"/>
      <c r="T24402" s="154"/>
    </row>
    <row r="24403" spans="8:20" x14ac:dyDescent="0.25">
      <c r="H24403" s="155"/>
      <c r="I24403" s="152"/>
      <c r="J24403" s="152"/>
      <c r="K24403" s="156"/>
      <c r="L24403" s="156"/>
      <c r="M24403" s="157"/>
      <c r="N24403" s="158"/>
      <c r="O24403" s="153"/>
      <c r="P24403" s="153"/>
      <c r="Q24403" s="153"/>
      <c r="R24403" s="153"/>
      <c r="S24403" s="152"/>
      <c r="T24403" s="154"/>
    </row>
    <row r="24404" spans="8:20" x14ac:dyDescent="0.25">
      <c r="H24404" s="155"/>
      <c r="I24404" s="152"/>
      <c r="J24404" s="152"/>
      <c r="K24404" s="156"/>
      <c r="L24404" s="156"/>
      <c r="M24404" s="157"/>
      <c r="N24404" s="158"/>
      <c r="O24404" s="153"/>
      <c r="P24404" s="153"/>
      <c r="Q24404" s="153"/>
      <c r="R24404" s="153"/>
      <c r="S24404" s="152"/>
      <c r="T24404" s="154"/>
    </row>
    <row r="24405" spans="8:20" x14ac:dyDescent="0.25">
      <c r="H24405" s="155"/>
      <c r="I24405" s="152"/>
      <c r="J24405" s="152"/>
      <c r="K24405" s="156"/>
      <c r="L24405" s="156"/>
      <c r="M24405" s="157"/>
      <c r="N24405" s="158"/>
      <c r="O24405" s="153"/>
      <c r="P24405" s="153"/>
      <c r="Q24405" s="153"/>
      <c r="R24405" s="153"/>
      <c r="S24405" s="152"/>
      <c r="T24405" s="154"/>
    </row>
    <row r="24406" spans="8:20" x14ac:dyDescent="0.25">
      <c r="H24406" s="155"/>
      <c r="I24406" s="152"/>
      <c r="J24406" s="152"/>
      <c r="K24406" s="156"/>
      <c r="L24406" s="156"/>
      <c r="M24406" s="157"/>
      <c r="N24406" s="158"/>
      <c r="O24406" s="153"/>
      <c r="P24406" s="153"/>
      <c r="Q24406" s="153"/>
      <c r="R24406" s="153"/>
      <c r="S24406" s="152"/>
      <c r="T24406" s="154"/>
    </row>
    <row r="24407" spans="8:20" x14ac:dyDescent="0.25">
      <c r="H24407" s="155"/>
      <c r="I24407" s="152"/>
      <c r="J24407" s="152"/>
      <c r="K24407" s="156"/>
      <c r="L24407" s="156"/>
      <c r="M24407" s="157"/>
      <c r="N24407" s="158"/>
      <c r="O24407" s="153"/>
      <c r="P24407" s="153"/>
      <c r="Q24407" s="153"/>
      <c r="R24407" s="153"/>
      <c r="S24407" s="152"/>
      <c r="T24407" s="154"/>
    </row>
    <row r="24408" spans="8:20" x14ac:dyDescent="0.25">
      <c r="H24408" s="155"/>
      <c r="I24408" s="152"/>
      <c r="J24408" s="152"/>
      <c r="K24408" s="156"/>
      <c r="L24408" s="156"/>
      <c r="M24408" s="157"/>
      <c r="N24408" s="158"/>
      <c r="O24408" s="153"/>
      <c r="P24408" s="153"/>
      <c r="Q24408" s="153"/>
      <c r="R24408" s="153"/>
      <c r="S24408" s="152"/>
      <c r="T24408" s="154"/>
    </row>
    <row r="24409" spans="8:20" x14ac:dyDescent="0.25">
      <c r="H24409" s="155"/>
      <c r="I24409" s="152"/>
      <c r="J24409" s="152"/>
      <c r="K24409" s="156"/>
      <c r="L24409" s="156"/>
      <c r="M24409" s="157"/>
      <c r="N24409" s="158"/>
      <c r="O24409" s="153"/>
      <c r="P24409" s="153"/>
      <c r="Q24409" s="153"/>
      <c r="R24409" s="153"/>
      <c r="S24409" s="152"/>
      <c r="T24409" s="154"/>
    </row>
    <row r="24410" spans="8:20" x14ac:dyDescent="0.25">
      <c r="H24410" s="155"/>
      <c r="I24410" s="152"/>
      <c r="J24410" s="152"/>
      <c r="K24410" s="156"/>
      <c r="L24410" s="156"/>
      <c r="M24410" s="157"/>
      <c r="N24410" s="158"/>
      <c r="O24410" s="153"/>
      <c r="P24410" s="153"/>
      <c r="Q24410" s="153"/>
      <c r="R24410" s="153"/>
      <c r="S24410" s="152"/>
      <c r="T24410" s="154"/>
    </row>
    <row r="24411" spans="8:20" x14ac:dyDescent="0.25">
      <c r="H24411" s="155"/>
      <c r="I24411" s="152"/>
      <c r="J24411" s="152"/>
      <c r="K24411" s="156"/>
      <c r="L24411" s="156"/>
      <c r="M24411" s="157"/>
      <c r="N24411" s="158"/>
      <c r="O24411" s="153"/>
      <c r="P24411" s="153"/>
      <c r="Q24411" s="153"/>
      <c r="R24411" s="153"/>
      <c r="S24411" s="152"/>
      <c r="T24411" s="154"/>
    </row>
    <row r="24412" spans="8:20" x14ac:dyDescent="0.25">
      <c r="H24412" s="155"/>
      <c r="I24412" s="152"/>
      <c r="J24412" s="152"/>
      <c r="K24412" s="156"/>
      <c r="L24412" s="156"/>
      <c r="M24412" s="157"/>
      <c r="N24412" s="158"/>
      <c r="O24412" s="153"/>
      <c r="P24412" s="153"/>
      <c r="Q24412" s="153"/>
      <c r="R24412" s="153"/>
      <c r="S24412" s="152"/>
      <c r="T24412" s="154"/>
    </row>
    <row r="24413" spans="8:20" x14ac:dyDescent="0.25">
      <c r="H24413" s="155"/>
      <c r="I24413" s="152"/>
      <c r="J24413" s="152"/>
      <c r="K24413" s="156"/>
      <c r="L24413" s="156"/>
      <c r="M24413" s="157"/>
      <c r="N24413" s="158"/>
      <c r="O24413" s="153"/>
      <c r="P24413" s="153"/>
      <c r="Q24413" s="153"/>
      <c r="R24413" s="153"/>
      <c r="S24413" s="152"/>
      <c r="T24413" s="154"/>
    </row>
    <row r="24414" spans="8:20" x14ac:dyDescent="0.25">
      <c r="H24414" s="155"/>
      <c r="I24414" s="152"/>
      <c r="J24414" s="152"/>
      <c r="K24414" s="156"/>
      <c r="L24414" s="156"/>
      <c r="M24414" s="157"/>
      <c r="N24414" s="158"/>
      <c r="O24414" s="153"/>
      <c r="P24414" s="153"/>
      <c r="Q24414" s="153"/>
      <c r="R24414" s="153"/>
      <c r="S24414" s="152"/>
      <c r="T24414" s="154"/>
    </row>
    <row r="24415" spans="8:20" x14ac:dyDescent="0.25">
      <c r="H24415" s="155"/>
      <c r="I24415" s="152"/>
      <c r="J24415" s="152"/>
      <c r="K24415" s="156"/>
      <c r="L24415" s="156"/>
      <c r="M24415" s="157"/>
      <c r="N24415" s="158"/>
      <c r="O24415" s="153"/>
      <c r="P24415" s="153"/>
      <c r="Q24415" s="153"/>
      <c r="R24415" s="153"/>
      <c r="S24415" s="152"/>
      <c r="T24415" s="154"/>
    </row>
    <row r="24416" spans="8:20" x14ac:dyDescent="0.25">
      <c r="H24416" s="155"/>
      <c r="I24416" s="152"/>
      <c r="J24416" s="152"/>
      <c r="K24416" s="156"/>
      <c r="L24416" s="156"/>
      <c r="M24416" s="157"/>
      <c r="N24416" s="158"/>
      <c r="O24416" s="153"/>
      <c r="P24416" s="153"/>
      <c r="Q24416" s="153"/>
      <c r="R24416" s="153"/>
      <c r="S24416" s="152"/>
      <c r="T24416" s="154"/>
    </row>
    <row r="24417" spans="8:20" x14ac:dyDescent="0.25">
      <c r="H24417" s="155"/>
      <c r="I24417" s="152"/>
      <c r="J24417" s="152"/>
      <c r="K24417" s="156"/>
      <c r="L24417" s="156"/>
      <c r="M24417" s="157"/>
      <c r="N24417" s="158"/>
      <c r="O24417" s="153"/>
      <c r="P24417" s="153"/>
      <c r="Q24417" s="153"/>
      <c r="R24417" s="153"/>
      <c r="S24417" s="152"/>
      <c r="T24417" s="154"/>
    </row>
    <row r="24418" spans="8:20" x14ac:dyDescent="0.25">
      <c r="H24418" s="155"/>
      <c r="I24418" s="152"/>
      <c r="J24418" s="152"/>
      <c r="K24418" s="156"/>
      <c r="L24418" s="156"/>
      <c r="M24418" s="157"/>
      <c r="N24418" s="158"/>
      <c r="O24418" s="153"/>
      <c r="P24418" s="153"/>
      <c r="Q24418" s="153"/>
      <c r="R24418" s="153"/>
      <c r="S24418" s="152"/>
      <c r="T24418" s="154"/>
    </row>
    <row r="24419" spans="8:20" x14ac:dyDescent="0.25">
      <c r="H24419" s="155"/>
      <c r="I24419" s="152"/>
      <c r="J24419" s="152"/>
      <c r="K24419" s="156"/>
      <c r="L24419" s="156"/>
      <c r="M24419" s="157"/>
      <c r="N24419" s="158"/>
      <c r="O24419" s="153"/>
      <c r="P24419" s="153"/>
      <c r="Q24419" s="153"/>
      <c r="R24419" s="153"/>
      <c r="S24419" s="152"/>
      <c r="T24419" s="154"/>
    </row>
    <row r="24420" spans="8:20" x14ac:dyDescent="0.25">
      <c r="H24420" s="155"/>
      <c r="I24420" s="152"/>
      <c r="J24420" s="152"/>
      <c r="K24420" s="156"/>
      <c r="L24420" s="156"/>
      <c r="M24420" s="157"/>
      <c r="N24420" s="158"/>
      <c r="O24420" s="153"/>
      <c r="P24420" s="153"/>
      <c r="Q24420" s="153"/>
      <c r="R24420" s="153"/>
      <c r="S24420" s="152"/>
      <c r="T24420" s="154"/>
    </row>
    <row r="24421" spans="8:20" x14ac:dyDescent="0.25">
      <c r="H24421" s="155"/>
      <c r="I24421" s="152"/>
      <c r="J24421" s="152"/>
      <c r="K24421" s="156"/>
      <c r="L24421" s="156"/>
      <c r="M24421" s="157"/>
      <c r="N24421" s="158"/>
      <c r="O24421" s="153"/>
      <c r="P24421" s="153"/>
      <c r="Q24421" s="153"/>
      <c r="R24421" s="153"/>
      <c r="S24421" s="152"/>
      <c r="T24421" s="154"/>
    </row>
    <row r="24422" spans="8:20" x14ac:dyDescent="0.25">
      <c r="H24422" s="155"/>
      <c r="I24422" s="152"/>
      <c r="J24422" s="152"/>
      <c r="K24422" s="156"/>
      <c r="L24422" s="156"/>
      <c r="M24422" s="157"/>
      <c r="N24422" s="158"/>
      <c r="O24422" s="153"/>
      <c r="P24422" s="153"/>
      <c r="Q24422" s="153"/>
      <c r="R24422" s="153"/>
      <c r="S24422" s="152"/>
      <c r="T24422" s="154"/>
    </row>
    <row r="24423" spans="8:20" x14ac:dyDescent="0.25">
      <c r="H24423" s="155"/>
      <c r="I24423" s="152"/>
      <c r="J24423" s="152"/>
      <c r="K24423" s="156"/>
      <c r="L24423" s="156"/>
      <c r="M24423" s="157"/>
      <c r="N24423" s="158"/>
      <c r="O24423" s="153"/>
      <c r="P24423" s="153"/>
      <c r="Q24423" s="153"/>
      <c r="R24423" s="153"/>
      <c r="S24423" s="152"/>
      <c r="T24423" s="154"/>
    </row>
    <row r="24424" spans="8:20" x14ac:dyDescent="0.25">
      <c r="H24424" s="155"/>
      <c r="I24424" s="152"/>
      <c r="J24424" s="152"/>
      <c r="K24424" s="156"/>
      <c r="L24424" s="156"/>
      <c r="M24424" s="157"/>
      <c r="N24424" s="158"/>
      <c r="O24424" s="153"/>
      <c r="P24424" s="153"/>
      <c r="Q24424" s="153"/>
      <c r="R24424" s="153"/>
      <c r="S24424" s="152"/>
      <c r="T24424" s="154"/>
    </row>
    <row r="24425" spans="8:20" x14ac:dyDescent="0.25">
      <c r="H24425" s="155"/>
      <c r="I24425" s="152"/>
      <c r="J24425" s="152"/>
      <c r="K24425" s="156"/>
      <c r="L24425" s="156"/>
      <c r="M24425" s="157"/>
      <c r="N24425" s="158"/>
      <c r="O24425" s="153"/>
      <c r="P24425" s="153"/>
      <c r="Q24425" s="153"/>
      <c r="R24425" s="153"/>
      <c r="S24425" s="152"/>
      <c r="T24425" s="154"/>
    </row>
    <row r="24426" spans="8:20" x14ac:dyDescent="0.25">
      <c r="H24426" s="155"/>
      <c r="I24426" s="152"/>
      <c r="J24426" s="152"/>
      <c r="K24426" s="156"/>
      <c r="L24426" s="156"/>
      <c r="M24426" s="157"/>
      <c r="N24426" s="158"/>
      <c r="O24426" s="153"/>
      <c r="P24426" s="153"/>
      <c r="Q24426" s="153"/>
      <c r="R24426" s="153"/>
      <c r="S24426" s="152"/>
      <c r="T24426" s="154"/>
    </row>
    <row r="24427" spans="8:20" x14ac:dyDescent="0.25">
      <c r="H24427" s="155"/>
      <c r="I24427" s="152"/>
      <c r="J24427" s="152"/>
      <c r="K24427" s="156"/>
      <c r="L24427" s="156"/>
      <c r="M24427" s="157"/>
      <c r="N24427" s="158"/>
      <c r="O24427" s="153"/>
      <c r="P24427" s="153"/>
      <c r="Q24427" s="153"/>
      <c r="R24427" s="153"/>
      <c r="S24427" s="152"/>
      <c r="T24427" s="154"/>
    </row>
    <row r="24428" spans="8:20" x14ac:dyDescent="0.25">
      <c r="H24428" s="155"/>
      <c r="I24428" s="152"/>
      <c r="J24428" s="152"/>
      <c r="K24428" s="156"/>
      <c r="L24428" s="156"/>
      <c r="M24428" s="157"/>
      <c r="N24428" s="158"/>
      <c r="O24428" s="153"/>
      <c r="P24428" s="153"/>
      <c r="Q24428" s="153"/>
      <c r="R24428" s="153"/>
      <c r="S24428" s="152"/>
      <c r="T24428" s="154"/>
    </row>
    <row r="24429" spans="8:20" x14ac:dyDescent="0.25">
      <c r="H24429" s="155"/>
      <c r="I24429" s="152"/>
      <c r="J24429" s="152"/>
      <c r="K24429" s="156"/>
      <c r="L24429" s="156"/>
      <c r="M24429" s="157"/>
      <c r="N24429" s="158"/>
      <c r="O24429" s="153"/>
      <c r="P24429" s="153"/>
      <c r="Q24429" s="153"/>
      <c r="R24429" s="153"/>
      <c r="S24429" s="152"/>
      <c r="T24429" s="154"/>
    </row>
    <row r="24430" spans="8:20" x14ac:dyDescent="0.25">
      <c r="H24430" s="155"/>
      <c r="I24430" s="152"/>
      <c r="J24430" s="152"/>
      <c r="K24430" s="156"/>
      <c r="L24430" s="156"/>
      <c r="M24430" s="157"/>
      <c r="N24430" s="158"/>
      <c r="O24430" s="153"/>
      <c r="P24430" s="153"/>
      <c r="Q24430" s="153"/>
      <c r="R24430" s="153"/>
      <c r="S24430" s="152"/>
      <c r="T24430" s="154"/>
    </row>
    <row r="24431" spans="8:20" x14ac:dyDescent="0.25">
      <c r="H24431" s="155"/>
      <c r="I24431" s="152"/>
      <c r="J24431" s="152"/>
      <c r="K24431" s="156"/>
      <c r="L24431" s="156"/>
      <c r="M24431" s="157"/>
      <c r="N24431" s="158"/>
      <c r="O24431" s="153"/>
      <c r="P24431" s="153"/>
      <c r="Q24431" s="153"/>
      <c r="R24431" s="153"/>
      <c r="S24431" s="152"/>
      <c r="T24431" s="154"/>
    </row>
    <row r="24432" spans="8:20" x14ac:dyDescent="0.25">
      <c r="H24432" s="155"/>
      <c r="I24432" s="152"/>
      <c r="J24432" s="152"/>
      <c r="K24432" s="156"/>
      <c r="L24432" s="156"/>
      <c r="M24432" s="157"/>
      <c r="N24432" s="158"/>
      <c r="O24432" s="153"/>
      <c r="P24432" s="153"/>
      <c r="Q24432" s="153"/>
      <c r="R24432" s="153"/>
      <c r="S24432" s="152"/>
      <c r="T24432" s="154"/>
    </row>
    <row r="24433" spans="8:20" x14ac:dyDescent="0.25">
      <c r="H24433" s="155"/>
      <c r="I24433" s="152"/>
      <c r="J24433" s="152"/>
      <c r="K24433" s="156"/>
      <c r="L24433" s="156"/>
      <c r="M24433" s="157"/>
      <c r="N24433" s="158"/>
      <c r="O24433" s="153"/>
      <c r="P24433" s="153"/>
      <c r="Q24433" s="153"/>
      <c r="R24433" s="153"/>
      <c r="S24433" s="152"/>
      <c r="T24433" s="154"/>
    </row>
    <row r="24434" spans="8:20" x14ac:dyDescent="0.25">
      <c r="H24434" s="155"/>
      <c r="I24434" s="152"/>
      <c r="J24434" s="152"/>
      <c r="K24434" s="156"/>
      <c r="L24434" s="156"/>
      <c r="M24434" s="157"/>
      <c r="N24434" s="158"/>
      <c r="O24434" s="153"/>
      <c r="P24434" s="153"/>
      <c r="Q24434" s="153"/>
      <c r="R24434" s="153"/>
      <c r="S24434" s="152"/>
      <c r="T24434" s="154"/>
    </row>
    <row r="24435" spans="8:20" x14ac:dyDescent="0.25">
      <c r="H24435" s="155"/>
      <c r="I24435" s="152"/>
      <c r="J24435" s="152"/>
      <c r="K24435" s="156"/>
      <c r="L24435" s="156"/>
      <c r="M24435" s="157"/>
      <c r="N24435" s="158"/>
      <c r="O24435" s="153"/>
      <c r="P24435" s="153"/>
      <c r="Q24435" s="153"/>
      <c r="R24435" s="153"/>
      <c r="S24435" s="152"/>
      <c r="T24435" s="154"/>
    </row>
    <row r="24436" spans="8:20" x14ac:dyDescent="0.25">
      <c r="H24436" s="155"/>
      <c r="I24436" s="152"/>
      <c r="J24436" s="152"/>
      <c r="K24436" s="156"/>
      <c r="L24436" s="156"/>
      <c r="M24436" s="157"/>
      <c r="N24436" s="158"/>
      <c r="O24436" s="153"/>
      <c r="P24436" s="153"/>
      <c r="Q24436" s="153"/>
      <c r="R24436" s="153"/>
      <c r="S24436" s="152"/>
      <c r="T24436" s="154"/>
    </row>
    <row r="24437" spans="8:20" x14ac:dyDescent="0.25">
      <c r="H24437" s="155"/>
      <c r="I24437" s="152"/>
      <c r="J24437" s="152"/>
      <c r="K24437" s="156"/>
      <c r="L24437" s="156"/>
      <c r="M24437" s="157"/>
      <c r="N24437" s="158"/>
      <c r="O24437" s="153"/>
      <c r="P24437" s="153"/>
      <c r="Q24437" s="153"/>
      <c r="R24437" s="153"/>
      <c r="S24437" s="152"/>
      <c r="T24437" s="154"/>
    </row>
    <row r="24438" spans="8:20" x14ac:dyDescent="0.25">
      <c r="H24438" s="155"/>
      <c r="I24438" s="152"/>
      <c r="J24438" s="152"/>
      <c r="K24438" s="156"/>
      <c r="L24438" s="156"/>
      <c r="M24438" s="157"/>
      <c r="N24438" s="158"/>
      <c r="O24438" s="153"/>
      <c r="P24438" s="153"/>
      <c r="Q24438" s="153"/>
      <c r="R24438" s="153"/>
      <c r="S24438" s="152"/>
      <c r="T24438" s="154"/>
    </row>
    <row r="24439" spans="8:20" x14ac:dyDescent="0.25">
      <c r="H24439" s="155"/>
      <c r="I24439" s="152"/>
      <c r="J24439" s="152"/>
      <c r="K24439" s="156"/>
      <c r="L24439" s="156"/>
      <c r="M24439" s="157"/>
      <c r="N24439" s="158"/>
      <c r="O24439" s="153"/>
      <c r="P24439" s="153"/>
      <c r="Q24439" s="153"/>
      <c r="R24439" s="153"/>
      <c r="S24439" s="152"/>
      <c r="T24439" s="154"/>
    </row>
    <row r="24440" spans="8:20" x14ac:dyDescent="0.25">
      <c r="H24440" s="155"/>
      <c r="I24440" s="152"/>
      <c r="J24440" s="152"/>
      <c r="K24440" s="156"/>
      <c r="L24440" s="156"/>
      <c r="M24440" s="157"/>
      <c r="N24440" s="158"/>
      <c r="O24440" s="153"/>
      <c r="P24440" s="153"/>
      <c r="Q24440" s="153"/>
      <c r="R24440" s="153"/>
      <c r="S24440" s="152"/>
      <c r="T24440" s="154"/>
    </row>
    <row r="24441" spans="8:20" x14ac:dyDescent="0.25">
      <c r="H24441" s="155"/>
      <c r="I24441" s="152"/>
      <c r="J24441" s="152"/>
      <c r="K24441" s="156"/>
      <c r="L24441" s="156"/>
      <c r="M24441" s="157"/>
      <c r="N24441" s="158"/>
      <c r="O24441" s="153"/>
      <c r="P24441" s="153"/>
      <c r="Q24441" s="153"/>
      <c r="R24441" s="153"/>
      <c r="S24441" s="152"/>
      <c r="T24441" s="154"/>
    </row>
    <row r="24442" spans="8:20" x14ac:dyDescent="0.25">
      <c r="H24442" s="155"/>
      <c r="I24442" s="152"/>
      <c r="J24442" s="152"/>
      <c r="K24442" s="156"/>
      <c r="L24442" s="156"/>
      <c r="M24442" s="157"/>
      <c r="N24442" s="158"/>
      <c r="O24442" s="153"/>
      <c r="P24442" s="153"/>
      <c r="Q24442" s="153"/>
      <c r="R24442" s="153"/>
      <c r="S24442" s="152"/>
      <c r="T24442" s="154"/>
    </row>
    <row r="24443" spans="8:20" x14ac:dyDescent="0.25">
      <c r="H24443" s="155"/>
      <c r="I24443" s="152"/>
      <c r="J24443" s="152"/>
      <c r="K24443" s="156"/>
      <c r="L24443" s="156"/>
      <c r="M24443" s="157"/>
      <c r="N24443" s="158"/>
      <c r="O24443" s="153"/>
      <c r="P24443" s="153"/>
      <c r="Q24443" s="153"/>
      <c r="R24443" s="153"/>
      <c r="S24443" s="152"/>
      <c r="T24443" s="154"/>
    </row>
    <row r="24444" spans="8:20" x14ac:dyDescent="0.25">
      <c r="H24444" s="155"/>
      <c r="I24444" s="152"/>
      <c r="J24444" s="152"/>
      <c r="K24444" s="156"/>
      <c r="L24444" s="156"/>
      <c r="M24444" s="157"/>
      <c r="N24444" s="158"/>
      <c r="O24444" s="153"/>
      <c r="P24444" s="153"/>
      <c r="Q24444" s="153"/>
      <c r="R24444" s="153"/>
      <c r="S24444" s="152"/>
      <c r="T24444" s="154"/>
    </row>
    <row r="24445" spans="8:20" x14ac:dyDescent="0.25">
      <c r="H24445" s="155"/>
      <c r="I24445" s="152"/>
      <c r="J24445" s="152"/>
      <c r="K24445" s="156"/>
      <c r="L24445" s="156"/>
      <c r="M24445" s="157"/>
      <c r="N24445" s="158"/>
      <c r="O24445" s="153"/>
      <c r="P24445" s="153"/>
      <c r="Q24445" s="153"/>
      <c r="R24445" s="153"/>
      <c r="S24445" s="152"/>
      <c r="T24445" s="154"/>
    </row>
    <row r="24446" spans="8:20" x14ac:dyDescent="0.25">
      <c r="H24446" s="155"/>
      <c r="I24446" s="152"/>
      <c r="J24446" s="152"/>
      <c r="K24446" s="156"/>
      <c r="L24446" s="156"/>
      <c r="M24446" s="157"/>
      <c r="N24446" s="158"/>
      <c r="O24446" s="153"/>
      <c r="P24446" s="153"/>
      <c r="Q24446" s="153"/>
      <c r="R24446" s="153"/>
      <c r="S24446" s="152"/>
      <c r="T24446" s="154"/>
    </row>
    <row r="24447" spans="8:20" x14ac:dyDescent="0.25">
      <c r="H24447" s="155"/>
      <c r="I24447" s="152"/>
      <c r="J24447" s="152"/>
      <c r="K24447" s="156"/>
      <c r="L24447" s="156"/>
      <c r="M24447" s="157"/>
      <c r="N24447" s="158"/>
      <c r="O24447" s="153"/>
      <c r="P24447" s="153"/>
      <c r="Q24447" s="153"/>
      <c r="R24447" s="153"/>
      <c r="S24447" s="152"/>
      <c r="T24447" s="154"/>
    </row>
    <row r="24448" spans="8:20" x14ac:dyDescent="0.25">
      <c r="H24448" s="155"/>
      <c r="I24448" s="152"/>
      <c r="J24448" s="152"/>
      <c r="K24448" s="156"/>
      <c r="L24448" s="156"/>
      <c r="M24448" s="157"/>
      <c r="N24448" s="158"/>
      <c r="O24448" s="153"/>
      <c r="P24448" s="153"/>
      <c r="Q24448" s="153"/>
      <c r="R24448" s="153"/>
      <c r="S24448" s="152"/>
      <c r="T24448" s="154"/>
    </row>
    <row r="24449" spans="8:20" x14ac:dyDescent="0.25">
      <c r="H24449" s="155"/>
      <c r="I24449" s="152"/>
      <c r="J24449" s="152"/>
      <c r="K24449" s="156"/>
      <c r="L24449" s="156"/>
      <c r="M24449" s="157"/>
      <c r="N24449" s="158"/>
      <c r="O24449" s="153"/>
      <c r="P24449" s="153"/>
      <c r="Q24449" s="153"/>
      <c r="R24449" s="153"/>
      <c r="S24449" s="152"/>
      <c r="T24449" s="154"/>
    </row>
    <row r="24450" spans="8:20" x14ac:dyDescent="0.25">
      <c r="H24450" s="155"/>
      <c r="I24450" s="152"/>
      <c r="J24450" s="152"/>
      <c r="K24450" s="156"/>
      <c r="L24450" s="156"/>
      <c r="M24450" s="157"/>
      <c r="N24450" s="158"/>
      <c r="O24450" s="153"/>
      <c r="P24450" s="153"/>
      <c r="Q24450" s="153"/>
      <c r="R24450" s="153"/>
      <c r="S24450" s="152"/>
      <c r="T24450" s="154"/>
    </row>
    <row r="24451" spans="8:20" x14ac:dyDescent="0.25">
      <c r="H24451" s="155"/>
      <c r="I24451" s="152"/>
      <c r="J24451" s="152"/>
      <c r="K24451" s="156"/>
      <c r="L24451" s="156"/>
      <c r="M24451" s="157"/>
      <c r="N24451" s="158"/>
      <c r="O24451" s="153"/>
      <c r="P24451" s="153"/>
      <c r="Q24451" s="153"/>
      <c r="R24451" s="153"/>
      <c r="S24451" s="152"/>
      <c r="T24451" s="154"/>
    </row>
    <row r="24452" spans="8:20" x14ac:dyDescent="0.25">
      <c r="H24452" s="155"/>
      <c r="I24452" s="152"/>
      <c r="J24452" s="152"/>
      <c r="K24452" s="156"/>
      <c r="L24452" s="156"/>
      <c r="M24452" s="157"/>
      <c r="N24452" s="158"/>
      <c r="O24452" s="153"/>
      <c r="P24452" s="153"/>
      <c r="Q24452" s="153"/>
      <c r="R24452" s="153"/>
      <c r="S24452" s="152"/>
      <c r="T24452" s="154"/>
    </row>
    <row r="24453" spans="8:20" x14ac:dyDescent="0.25">
      <c r="H24453" s="155"/>
      <c r="I24453" s="152"/>
      <c r="J24453" s="152"/>
      <c r="K24453" s="156"/>
      <c r="L24453" s="156"/>
      <c r="M24453" s="157"/>
      <c r="N24453" s="158"/>
      <c r="O24453" s="153"/>
      <c r="P24453" s="153"/>
      <c r="Q24453" s="153"/>
      <c r="R24453" s="153"/>
      <c r="S24453" s="152"/>
      <c r="T24453" s="154"/>
    </row>
    <row r="24454" spans="8:20" x14ac:dyDescent="0.25">
      <c r="H24454" s="155"/>
      <c r="I24454" s="152"/>
      <c r="J24454" s="152"/>
      <c r="K24454" s="156"/>
      <c r="L24454" s="156"/>
      <c r="M24454" s="157"/>
      <c r="N24454" s="158"/>
      <c r="O24454" s="153"/>
      <c r="P24454" s="153"/>
      <c r="Q24454" s="153"/>
      <c r="R24454" s="153"/>
      <c r="S24454" s="152"/>
      <c r="T24454" s="154"/>
    </row>
    <row r="24455" spans="8:20" x14ac:dyDescent="0.25">
      <c r="H24455" s="155"/>
      <c r="I24455" s="152"/>
      <c r="J24455" s="152"/>
      <c r="K24455" s="156"/>
      <c r="L24455" s="156"/>
      <c r="M24455" s="157"/>
      <c r="N24455" s="158"/>
      <c r="O24455" s="153"/>
      <c r="P24455" s="153"/>
      <c r="Q24455" s="153"/>
      <c r="R24455" s="153"/>
      <c r="S24455" s="152"/>
      <c r="T24455" s="154"/>
    </row>
    <row r="24456" spans="8:20" x14ac:dyDescent="0.25">
      <c r="H24456" s="155"/>
      <c r="I24456" s="152"/>
      <c r="J24456" s="152"/>
      <c r="K24456" s="156"/>
      <c r="L24456" s="156"/>
      <c r="M24456" s="157"/>
      <c r="N24456" s="158"/>
      <c r="O24456" s="153"/>
      <c r="P24456" s="153"/>
      <c r="Q24456" s="153"/>
      <c r="R24456" s="153"/>
      <c r="S24456" s="152"/>
      <c r="T24456" s="154"/>
    </row>
    <row r="24457" spans="8:20" x14ac:dyDescent="0.25">
      <c r="H24457" s="155"/>
      <c r="I24457" s="152"/>
      <c r="J24457" s="152"/>
      <c r="K24457" s="156"/>
      <c r="L24457" s="156"/>
      <c r="M24457" s="157"/>
      <c r="N24457" s="158"/>
      <c r="O24457" s="153"/>
      <c r="P24457" s="153"/>
      <c r="Q24457" s="153"/>
      <c r="R24457" s="153"/>
      <c r="S24457" s="152"/>
      <c r="T24457" s="154"/>
    </row>
    <row r="24458" spans="8:20" x14ac:dyDescent="0.25">
      <c r="H24458" s="155"/>
      <c r="I24458" s="152"/>
      <c r="J24458" s="152"/>
      <c r="K24458" s="156"/>
      <c r="L24458" s="156"/>
      <c r="M24458" s="157"/>
      <c r="N24458" s="158"/>
      <c r="O24458" s="153"/>
      <c r="P24458" s="153"/>
      <c r="Q24458" s="153"/>
      <c r="R24458" s="153"/>
      <c r="S24458" s="152"/>
      <c r="T24458" s="154"/>
    </row>
    <row r="24459" spans="8:20" x14ac:dyDescent="0.25">
      <c r="H24459" s="155"/>
      <c r="I24459" s="152"/>
      <c r="J24459" s="152"/>
      <c r="K24459" s="156"/>
      <c r="L24459" s="156"/>
      <c r="M24459" s="157"/>
      <c r="N24459" s="158"/>
      <c r="O24459" s="153"/>
      <c r="P24459" s="153"/>
      <c r="Q24459" s="153"/>
      <c r="R24459" s="153"/>
      <c r="S24459" s="152"/>
      <c r="T24459" s="154"/>
    </row>
    <row r="24460" spans="8:20" x14ac:dyDescent="0.25">
      <c r="H24460" s="155"/>
      <c r="I24460" s="152"/>
      <c r="J24460" s="152"/>
      <c r="K24460" s="156"/>
      <c r="L24460" s="156"/>
      <c r="M24460" s="157"/>
      <c r="N24460" s="158"/>
      <c r="O24460" s="153"/>
      <c r="P24460" s="153"/>
      <c r="Q24460" s="153"/>
      <c r="R24460" s="153"/>
      <c r="S24460" s="152"/>
      <c r="T24460" s="154"/>
    </row>
    <row r="24461" spans="8:20" x14ac:dyDescent="0.25">
      <c r="H24461" s="155"/>
      <c r="I24461" s="152"/>
      <c r="J24461" s="152"/>
      <c r="K24461" s="156"/>
      <c r="L24461" s="156"/>
      <c r="M24461" s="157"/>
      <c r="N24461" s="158"/>
      <c r="O24461" s="153"/>
      <c r="P24461" s="153"/>
      <c r="Q24461" s="153"/>
      <c r="R24461" s="153"/>
      <c r="S24461" s="152"/>
      <c r="T24461" s="154"/>
    </row>
    <row r="24462" spans="8:20" x14ac:dyDescent="0.25">
      <c r="H24462" s="155"/>
      <c r="I24462" s="152"/>
      <c r="J24462" s="152"/>
      <c r="K24462" s="156"/>
      <c r="L24462" s="156"/>
      <c r="M24462" s="157"/>
      <c r="N24462" s="158"/>
      <c r="O24462" s="153"/>
      <c r="P24462" s="153"/>
      <c r="Q24462" s="153"/>
      <c r="R24462" s="153"/>
      <c r="S24462" s="152"/>
      <c r="T24462" s="154"/>
    </row>
    <row r="24463" spans="8:20" x14ac:dyDescent="0.25">
      <c r="H24463" s="155"/>
      <c r="I24463" s="152"/>
      <c r="J24463" s="152"/>
      <c r="K24463" s="156"/>
      <c r="L24463" s="156"/>
      <c r="M24463" s="157"/>
      <c r="N24463" s="158"/>
      <c r="O24463" s="153"/>
      <c r="P24463" s="153"/>
      <c r="Q24463" s="153"/>
      <c r="R24463" s="153"/>
      <c r="S24463" s="152"/>
      <c r="T24463" s="154"/>
    </row>
    <row r="24464" spans="8:20" x14ac:dyDescent="0.25">
      <c r="H24464" s="155"/>
      <c r="I24464" s="152"/>
      <c r="J24464" s="152"/>
      <c r="K24464" s="156"/>
      <c r="L24464" s="156"/>
      <c r="M24464" s="157"/>
      <c r="N24464" s="158"/>
      <c r="O24464" s="153"/>
      <c r="P24464" s="153"/>
      <c r="Q24464" s="153"/>
      <c r="R24464" s="153"/>
      <c r="S24464" s="152"/>
      <c r="T24464" s="154"/>
    </row>
    <row r="24465" spans="8:20" x14ac:dyDescent="0.25">
      <c r="H24465" s="155"/>
      <c r="I24465" s="152"/>
      <c r="J24465" s="152"/>
      <c r="K24465" s="156"/>
      <c r="L24465" s="156"/>
      <c r="M24465" s="157"/>
      <c r="N24465" s="158"/>
      <c r="O24465" s="153"/>
      <c r="P24465" s="153"/>
      <c r="Q24465" s="153"/>
      <c r="R24465" s="153"/>
      <c r="S24465" s="152"/>
      <c r="T24465" s="154"/>
    </row>
    <row r="24466" spans="8:20" x14ac:dyDescent="0.25">
      <c r="H24466" s="155"/>
      <c r="I24466" s="152"/>
      <c r="J24466" s="152"/>
      <c r="K24466" s="156"/>
      <c r="L24466" s="156"/>
      <c r="M24466" s="157"/>
      <c r="N24466" s="158"/>
      <c r="O24466" s="153"/>
      <c r="P24466" s="153"/>
      <c r="Q24466" s="153"/>
      <c r="R24466" s="153"/>
      <c r="S24466" s="152"/>
      <c r="T24466" s="154"/>
    </row>
    <row r="24467" spans="8:20" x14ac:dyDescent="0.25">
      <c r="H24467" s="155"/>
      <c r="I24467" s="152"/>
      <c r="J24467" s="152"/>
      <c r="K24467" s="156"/>
      <c r="L24467" s="156"/>
      <c r="M24467" s="157"/>
      <c r="N24467" s="158"/>
      <c r="O24467" s="153"/>
      <c r="P24467" s="153"/>
      <c r="Q24467" s="153"/>
      <c r="R24467" s="153"/>
      <c r="S24467" s="152"/>
      <c r="T24467" s="154"/>
    </row>
    <row r="24468" spans="8:20" x14ac:dyDescent="0.25">
      <c r="H24468" s="155"/>
      <c r="I24468" s="152"/>
      <c r="J24468" s="152"/>
      <c r="K24468" s="156"/>
      <c r="L24468" s="156"/>
      <c r="M24468" s="157"/>
      <c r="N24468" s="158"/>
      <c r="O24468" s="153"/>
      <c r="P24468" s="153"/>
      <c r="Q24468" s="153"/>
      <c r="R24468" s="153"/>
      <c r="S24468" s="152"/>
      <c r="T24468" s="154"/>
    </row>
    <row r="24469" spans="8:20" x14ac:dyDescent="0.25">
      <c r="H24469" s="155"/>
      <c r="I24469" s="152"/>
      <c r="J24469" s="152"/>
      <c r="K24469" s="156"/>
      <c r="L24469" s="156"/>
      <c r="M24469" s="157"/>
      <c r="N24469" s="158"/>
      <c r="O24469" s="153"/>
      <c r="P24469" s="153"/>
      <c r="Q24469" s="153"/>
      <c r="R24469" s="153"/>
      <c r="S24469" s="152"/>
      <c r="T24469" s="154"/>
    </row>
    <row r="24470" spans="8:20" x14ac:dyDescent="0.25">
      <c r="H24470" s="155"/>
      <c r="I24470" s="152"/>
      <c r="J24470" s="152"/>
      <c r="K24470" s="156"/>
      <c r="L24470" s="156"/>
      <c r="M24470" s="157"/>
      <c r="N24470" s="158"/>
      <c r="O24470" s="153"/>
      <c r="P24470" s="153"/>
      <c r="Q24470" s="153"/>
      <c r="R24470" s="153"/>
      <c r="S24470" s="152"/>
      <c r="T24470" s="154"/>
    </row>
    <row r="24471" spans="8:20" x14ac:dyDescent="0.25">
      <c r="H24471" s="155"/>
      <c r="I24471" s="152"/>
      <c r="J24471" s="152"/>
      <c r="K24471" s="156"/>
      <c r="L24471" s="156"/>
      <c r="M24471" s="157"/>
      <c r="N24471" s="158"/>
      <c r="O24471" s="153"/>
      <c r="P24471" s="153"/>
      <c r="Q24471" s="153"/>
      <c r="R24471" s="153"/>
      <c r="S24471" s="152"/>
      <c r="T24471" s="154"/>
    </row>
    <row r="24472" spans="8:20" x14ac:dyDescent="0.25">
      <c r="H24472" s="155"/>
      <c r="I24472" s="152"/>
      <c r="J24472" s="152"/>
      <c r="K24472" s="156"/>
      <c r="L24472" s="156"/>
      <c r="M24472" s="157"/>
      <c r="N24472" s="158"/>
      <c r="O24472" s="153"/>
      <c r="P24472" s="153"/>
      <c r="Q24472" s="153"/>
      <c r="R24472" s="153"/>
      <c r="S24472" s="152"/>
      <c r="T24472" s="154"/>
    </row>
    <row r="24473" spans="8:20" x14ac:dyDescent="0.25">
      <c r="H24473" s="155"/>
      <c r="I24473" s="152"/>
      <c r="J24473" s="152"/>
      <c r="K24473" s="156"/>
      <c r="L24473" s="156"/>
      <c r="M24473" s="157"/>
      <c r="N24473" s="158"/>
      <c r="O24473" s="153"/>
      <c r="P24473" s="153"/>
      <c r="Q24473" s="153"/>
      <c r="R24473" s="153"/>
      <c r="S24473" s="152"/>
      <c r="T24473" s="154"/>
    </row>
    <row r="24474" spans="8:20" x14ac:dyDescent="0.25">
      <c r="H24474" s="155"/>
      <c r="I24474" s="152"/>
      <c r="J24474" s="152"/>
      <c r="K24474" s="156"/>
      <c r="L24474" s="156"/>
      <c r="M24474" s="157"/>
      <c r="N24474" s="158"/>
      <c r="O24474" s="153"/>
      <c r="P24474" s="153"/>
      <c r="Q24474" s="153"/>
      <c r="R24474" s="153"/>
      <c r="S24474" s="152"/>
      <c r="T24474" s="154"/>
    </row>
    <row r="24475" spans="8:20" x14ac:dyDescent="0.25">
      <c r="H24475" s="155"/>
      <c r="I24475" s="152"/>
      <c r="J24475" s="152"/>
      <c r="K24475" s="156"/>
      <c r="L24475" s="156"/>
      <c r="M24475" s="157"/>
      <c r="N24475" s="158"/>
      <c r="O24475" s="153"/>
      <c r="P24475" s="153"/>
      <c r="Q24475" s="153"/>
      <c r="R24475" s="153"/>
      <c r="S24475" s="152"/>
      <c r="T24475" s="154"/>
    </row>
    <row r="24476" spans="8:20" x14ac:dyDescent="0.25">
      <c r="H24476" s="155"/>
      <c r="I24476" s="152"/>
      <c r="J24476" s="152"/>
      <c r="K24476" s="156"/>
      <c r="L24476" s="156"/>
      <c r="M24476" s="157"/>
      <c r="N24476" s="158"/>
      <c r="O24476" s="153"/>
      <c r="P24476" s="153"/>
      <c r="Q24476" s="153"/>
      <c r="R24476" s="153"/>
      <c r="S24476" s="152"/>
      <c r="T24476" s="154"/>
    </row>
    <row r="24477" spans="8:20" x14ac:dyDescent="0.25">
      <c r="H24477" s="155"/>
      <c r="I24477" s="152"/>
      <c r="J24477" s="152"/>
      <c r="K24477" s="156"/>
      <c r="L24477" s="156"/>
      <c r="M24477" s="157"/>
      <c r="N24477" s="158"/>
      <c r="O24477" s="153"/>
      <c r="P24477" s="153"/>
      <c r="Q24477" s="153"/>
      <c r="R24477" s="153"/>
      <c r="S24477" s="152"/>
      <c r="T24477" s="154"/>
    </row>
    <row r="24478" spans="8:20" x14ac:dyDescent="0.25">
      <c r="H24478" s="155"/>
      <c r="I24478" s="152"/>
      <c r="J24478" s="152"/>
      <c r="K24478" s="156"/>
      <c r="L24478" s="156"/>
      <c r="M24478" s="157"/>
      <c r="N24478" s="158"/>
      <c r="O24478" s="153"/>
      <c r="P24478" s="153"/>
      <c r="Q24478" s="153"/>
      <c r="R24478" s="153"/>
      <c r="S24478" s="152"/>
      <c r="T24478" s="154"/>
    </row>
    <row r="24479" spans="8:20" x14ac:dyDescent="0.25">
      <c r="H24479" s="155"/>
      <c r="I24479" s="152"/>
      <c r="J24479" s="152"/>
      <c r="K24479" s="156"/>
      <c r="L24479" s="156"/>
      <c r="M24479" s="157"/>
      <c r="N24479" s="158"/>
      <c r="O24479" s="153"/>
      <c r="P24479" s="153"/>
      <c r="Q24479" s="153"/>
      <c r="R24479" s="153"/>
      <c r="S24479" s="152"/>
      <c r="T24479" s="154"/>
    </row>
    <row r="24480" spans="8:20" x14ac:dyDescent="0.25">
      <c r="H24480" s="155"/>
      <c r="I24480" s="152"/>
      <c r="J24480" s="152"/>
      <c r="K24480" s="156"/>
      <c r="L24480" s="156"/>
      <c r="M24480" s="157"/>
      <c r="N24480" s="158"/>
      <c r="O24480" s="153"/>
      <c r="P24480" s="153"/>
      <c r="Q24480" s="153"/>
      <c r="R24480" s="153"/>
      <c r="S24480" s="152"/>
      <c r="T24480" s="154"/>
    </row>
    <row r="24481" spans="8:20" x14ac:dyDescent="0.25">
      <c r="H24481" s="155"/>
      <c r="I24481" s="152"/>
      <c r="J24481" s="152"/>
      <c r="K24481" s="156"/>
      <c r="L24481" s="156"/>
      <c r="M24481" s="157"/>
      <c r="N24481" s="158"/>
      <c r="O24481" s="153"/>
      <c r="P24481" s="153"/>
      <c r="Q24481" s="153"/>
      <c r="R24481" s="153"/>
      <c r="S24481" s="152"/>
      <c r="T24481" s="154"/>
    </row>
    <row r="24482" spans="8:20" x14ac:dyDescent="0.25">
      <c r="H24482" s="155"/>
      <c r="I24482" s="152"/>
      <c r="J24482" s="152"/>
      <c r="K24482" s="156"/>
      <c r="L24482" s="156"/>
      <c r="M24482" s="157"/>
      <c r="N24482" s="158"/>
      <c r="O24482" s="153"/>
      <c r="P24482" s="153"/>
      <c r="Q24482" s="153"/>
      <c r="R24482" s="153"/>
      <c r="S24482" s="152"/>
      <c r="T24482" s="154"/>
    </row>
    <row r="24483" spans="8:20" x14ac:dyDescent="0.25">
      <c r="H24483" s="155"/>
      <c r="I24483" s="152"/>
      <c r="J24483" s="152"/>
      <c r="K24483" s="156"/>
      <c r="L24483" s="156"/>
      <c r="M24483" s="157"/>
      <c r="N24483" s="158"/>
      <c r="O24483" s="153"/>
      <c r="P24483" s="153"/>
      <c r="Q24483" s="153"/>
      <c r="R24483" s="153"/>
      <c r="S24483" s="152"/>
      <c r="T24483" s="154"/>
    </row>
    <row r="24484" spans="8:20" x14ac:dyDescent="0.25">
      <c r="H24484" s="155"/>
      <c r="I24484" s="152"/>
      <c r="J24484" s="152"/>
      <c r="K24484" s="156"/>
      <c r="L24484" s="156"/>
      <c r="M24484" s="157"/>
      <c r="N24484" s="158"/>
      <c r="O24484" s="153"/>
      <c r="P24484" s="153"/>
      <c r="Q24484" s="153"/>
      <c r="R24484" s="153"/>
      <c r="S24484" s="152"/>
      <c r="T24484" s="154"/>
    </row>
    <row r="24485" spans="8:20" x14ac:dyDescent="0.25">
      <c r="H24485" s="155"/>
      <c r="I24485" s="152"/>
      <c r="J24485" s="152"/>
      <c r="K24485" s="156"/>
      <c r="L24485" s="156"/>
      <c r="M24485" s="157"/>
      <c r="N24485" s="158"/>
      <c r="O24485" s="153"/>
      <c r="P24485" s="153"/>
      <c r="Q24485" s="153"/>
      <c r="R24485" s="153"/>
      <c r="S24485" s="152"/>
      <c r="T24485" s="154"/>
    </row>
    <row r="24486" spans="8:20" x14ac:dyDescent="0.25">
      <c r="H24486" s="155"/>
      <c r="I24486" s="152"/>
      <c r="J24486" s="152"/>
      <c r="K24486" s="156"/>
      <c r="L24486" s="156"/>
      <c r="M24486" s="157"/>
      <c r="N24486" s="158"/>
      <c r="O24486" s="153"/>
      <c r="P24486" s="153"/>
      <c r="Q24486" s="153"/>
      <c r="R24486" s="153"/>
      <c r="S24486" s="152"/>
      <c r="T24486" s="154"/>
    </row>
    <row r="24487" spans="8:20" x14ac:dyDescent="0.25">
      <c r="H24487" s="155"/>
      <c r="I24487" s="152"/>
      <c r="J24487" s="152"/>
      <c r="K24487" s="156"/>
      <c r="L24487" s="156"/>
      <c r="M24487" s="157"/>
      <c r="N24487" s="158"/>
      <c r="O24487" s="153"/>
      <c r="P24487" s="153"/>
      <c r="Q24487" s="153"/>
      <c r="R24487" s="153"/>
      <c r="S24487" s="152"/>
      <c r="T24487" s="154"/>
    </row>
    <row r="24488" spans="8:20" x14ac:dyDescent="0.25">
      <c r="H24488" s="155"/>
      <c r="I24488" s="152"/>
      <c r="J24488" s="152"/>
      <c r="K24488" s="156"/>
      <c r="L24488" s="156"/>
      <c r="M24488" s="157"/>
      <c r="N24488" s="158"/>
      <c r="O24488" s="153"/>
      <c r="P24488" s="153"/>
      <c r="Q24488" s="153"/>
      <c r="R24488" s="153"/>
      <c r="S24488" s="152"/>
      <c r="T24488" s="154"/>
    </row>
    <row r="24489" spans="8:20" x14ac:dyDescent="0.25">
      <c r="H24489" s="155"/>
      <c r="I24489" s="152"/>
      <c r="J24489" s="152"/>
      <c r="K24489" s="156"/>
      <c r="L24489" s="156"/>
      <c r="M24489" s="157"/>
      <c r="N24489" s="158"/>
      <c r="O24489" s="153"/>
      <c r="P24489" s="153"/>
      <c r="Q24489" s="153"/>
      <c r="R24489" s="153"/>
      <c r="S24489" s="152"/>
      <c r="T24489" s="154"/>
    </row>
    <row r="24490" spans="8:20" x14ac:dyDescent="0.25">
      <c r="H24490" s="155"/>
      <c r="I24490" s="152"/>
      <c r="J24490" s="152"/>
      <c r="K24490" s="156"/>
      <c r="L24490" s="156"/>
      <c r="M24490" s="157"/>
      <c r="N24490" s="158"/>
      <c r="O24490" s="153"/>
      <c r="P24490" s="153"/>
      <c r="Q24490" s="153"/>
      <c r="R24490" s="153"/>
      <c r="S24490" s="152"/>
      <c r="T24490" s="154"/>
    </row>
    <row r="24491" spans="8:20" x14ac:dyDescent="0.25">
      <c r="H24491" s="155"/>
      <c r="I24491" s="152"/>
      <c r="J24491" s="152"/>
      <c r="K24491" s="156"/>
      <c r="L24491" s="156"/>
      <c r="M24491" s="157"/>
      <c r="N24491" s="158"/>
      <c r="O24491" s="153"/>
      <c r="P24491" s="153"/>
      <c r="Q24491" s="153"/>
      <c r="R24491" s="153"/>
      <c r="S24491" s="152"/>
      <c r="T24491" s="154"/>
    </row>
    <row r="24492" spans="8:20" x14ac:dyDescent="0.25">
      <c r="H24492" s="155"/>
      <c r="I24492" s="152"/>
      <c r="J24492" s="152"/>
      <c r="K24492" s="156"/>
      <c r="L24492" s="156"/>
      <c r="M24492" s="157"/>
      <c r="N24492" s="158"/>
      <c r="O24492" s="153"/>
      <c r="P24492" s="153"/>
      <c r="Q24492" s="153"/>
      <c r="R24492" s="153"/>
      <c r="S24492" s="152"/>
      <c r="T24492" s="154"/>
    </row>
    <row r="24493" spans="8:20" x14ac:dyDescent="0.25">
      <c r="H24493" s="155"/>
      <c r="I24493" s="152"/>
      <c r="J24493" s="152"/>
      <c r="K24493" s="156"/>
      <c r="L24493" s="156"/>
      <c r="M24493" s="157"/>
      <c r="N24493" s="158"/>
      <c r="O24493" s="153"/>
      <c r="P24493" s="153"/>
      <c r="Q24493" s="153"/>
      <c r="R24493" s="153"/>
      <c r="S24493" s="152"/>
      <c r="T24493" s="154"/>
    </row>
    <row r="24494" spans="8:20" x14ac:dyDescent="0.25">
      <c r="H24494" s="155"/>
      <c r="I24494" s="152"/>
      <c r="J24494" s="152"/>
      <c r="K24494" s="156"/>
      <c r="L24494" s="156"/>
      <c r="M24494" s="157"/>
      <c r="N24494" s="158"/>
      <c r="O24494" s="153"/>
      <c r="P24494" s="153"/>
      <c r="Q24494" s="153"/>
      <c r="R24494" s="153"/>
      <c r="S24494" s="152"/>
      <c r="T24494" s="154"/>
    </row>
    <row r="24495" spans="8:20" x14ac:dyDescent="0.25">
      <c r="H24495" s="155"/>
      <c r="I24495" s="152"/>
      <c r="J24495" s="152"/>
      <c r="K24495" s="156"/>
      <c r="L24495" s="156"/>
      <c r="M24495" s="157"/>
      <c r="N24495" s="158"/>
      <c r="O24495" s="153"/>
      <c r="P24495" s="153"/>
      <c r="Q24495" s="153"/>
      <c r="R24495" s="153"/>
      <c r="S24495" s="152"/>
      <c r="T24495" s="154"/>
    </row>
    <row r="24496" spans="8:20" x14ac:dyDescent="0.25">
      <c r="H24496" s="155"/>
      <c r="I24496" s="152"/>
      <c r="J24496" s="152"/>
      <c r="K24496" s="156"/>
      <c r="L24496" s="156"/>
      <c r="M24496" s="157"/>
      <c r="N24496" s="158"/>
      <c r="O24496" s="153"/>
      <c r="P24496" s="153"/>
      <c r="Q24496" s="153"/>
      <c r="R24496" s="153"/>
      <c r="S24496" s="152"/>
      <c r="T24496" s="154"/>
    </row>
    <row r="24497" spans="8:20" x14ac:dyDescent="0.25">
      <c r="H24497" s="155"/>
      <c r="I24497" s="152"/>
      <c r="J24497" s="152"/>
      <c r="K24497" s="156"/>
      <c r="L24497" s="156"/>
      <c r="M24497" s="157"/>
      <c r="N24497" s="158"/>
      <c r="O24497" s="153"/>
      <c r="P24497" s="153"/>
      <c r="Q24497" s="153"/>
      <c r="R24497" s="153"/>
      <c r="S24497" s="152"/>
      <c r="T24497" s="154"/>
    </row>
    <row r="24498" spans="8:20" x14ac:dyDescent="0.25">
      <c r="H24498" s="155"/>
      <c r="I24498" s="152"/>
      <c r="J24498" s="152"/>
      <c r="K24498" s="156"/>
      <c r="L24498" s="156"/>
      <c r="M24498" s="157"/>
      <c r="N24498" s="158"/>
      <c r="O24498" s="153"/>
      <c r="P24498" s="153"/>
      <c r="Q24498" s="153"/>
      <c r="R24498" s="153"/>
      <c r="S24498" s="152"/>
      <c r="T24498" s="154"/>
    </row>
    <row r="24499" spans="8:20" x14ac:dyDescent="0.25">
      <c r="H24499" s="155"/>
      <c r="I24499" s="152"/>
      <c r="J24499" s="152"/>
      <c r="K24499" s="156"/>
      <c r="L24499" s="156"/>
      <c r="M24499" s="157"/>
      <c r="N24499" s="158"/>
      <c r="O24499" s="153"/>
      <c r="P24499" s="153"/>
      <c r="Q24499" s="153"/>
      <c r="R24499" s="153"/>
      <c r="S24499" s="152"/>
      <c r="T24499" s="154"/>
    </row>
    <row r="24500" spans="8:20" x14ac:dyDescent="0.25">
      <c r="H24500" s="155"/>
      <c r="I24500" s="152"/>
      <c r="J24500" s="152"/>
      <c r="K24500" s="156"/>
      <c r="L24500" s="156"/>
      <c r="M24500" s="157"/>
      <c r="N24500" s="158"/>
      <c r="O24500" s="153"/>
      <c r="P24500" s="153"/>
      <c r="Q24500" s="153"/>
      <c r="R24500" s="153"/>
      <c r="S24500" s="152"/>
      <c r="T24500" s="154"/>
    </row>
    <row r="24501" spans="8:20" x14ac:dyDescent="0.25">
      <c r="H24501" s="155"/>
      <c r="I24501" s="152"/>
      <c r="J24501" s="152"/>
      <c r="K24501" s="156"/>
      <c r="L24501" s="156"/>
      <c r="M24501" s="157"/>
      <c r="N24501" s="158"/>
      <c r="O24501" s="153"/>
      <c r="P24501" s="153"/>
      <c r="Q24501" s="153"/>
      <c r="R24501" s="153"/>
      <c r="S24501" s="152"/>
      <c r="T24501" s="154"/>
    </row>
    <row r="24502" spans="8:20" x14ac:dyDescent="0.25">
      <c r="H24502" s="155"/>
      <c r="I24502" s="152"/>
      <c r="J24502" s="152"/>
      <c r="K24502" s="156"/>
      <c r="L24502" s="156"/>
      <c r="M24502" s="157"/>
      <c r="N24502" s="158"/>
      <c r="O24502" s="153"/>
      <c r="P24502" s="153"/>
      <c r="Q24502" s="153"/>
      <c r="R24502" s="153"/>
      <c r="S24502" s="152"/>
      <c r="T24502" s="154"/>
    </row>
    <row r="24503" spans="8:20" x14ac:dyDescent="0.25">
      <c r="H24503" s="155"/>
      <c r="I24503" s="152"/>
      <c r="J24503" s="152"/>
      <c r="K24503" s="156"/>
      <c r="L24503" s="156"/>
      <c r="M24503" s="157"/>
      <c r="N24503" s="158"/>
      <c r="O24503" s="153"/>
      <c r="P24503" s="153"/>
      <c r="Q24503" s="153"/>
      <c r="R24503" s="153"/>
      <c r="S24503" s="152"/>
      <c r="T24503" s="154"/>
    </row>
    <row r="24504" spans="8:20" x14ac:dyDescent="0.25">
      <c r="H24504" s="155"/>
      <c r="I24504" s="152"/>
      <c r="J24504" s="152"/>
      <c r="K24504" s="156"/>
      <c r="L24504" s="156"/>
      <c r="M24504" s="157"/>
      <c r="N24504" s="158"/>
      <c r="O24504" s="153"/>
      <c r="P24504" s="153"/>
      <c r="Q24504" s="153"/>
      <c r="R24504" s="153"/>
      <c r="S24504" s="152"/>
      <c r="T24504" s="154"/>
    </row>
    <row r="24505" spans="8:20" x14ac:dyDescent="0.25">
      <c r="H24505" s="155"/>
      <c r="I24505" s="152"/>
      <c r="J24505" s="152"/>
      <c r="K24505" s="156"/>
      <c r="L24505" s="156"/>
      <c r="M24505" s="157"/>
      <c r="N24505" s="158"/>
      <c r="O24505" s="153"/>
      <c r="P24505" s="153"/>
      <c r="Q24505" s="153"/>
      <c r="R24505" s="153"/>
      <c r="S24505" s="152"/>
      <c r="T24505" s="154"/>
    </row>
    <row r="24506" spans="8:20" x14ac:dyDescent="0.25">
      <c r="H24506" s="155"/>
      <c r="I24506" s="152"/>
      <c r="J24506" s="152"/>
      <c r="K24506" s="156"/>
      <c r="L24506" s="156"/>
      <c r="M24506" s="157"/>
      <c r="N24506" s="158"/>
      <c r="O24506" s="153"/>
      <c r="P24506" s="153"/>
      <c r="Q24506" s="153"/>
      <c r="R24506" s="153"/>
      <c r="S24506" s="152"/>
      <c r="T24506" s="154"/>
    </row>
    <row r="24507" spans="8:20" x14ac:dyDescent="0.25">
      <c r="H24507" s="155"/>
      <c r="I24507" s="152"/>
      <c r="J24507" s="152"/>
      <c r="K24507" s="156"/>
      <c r="L24507" s="156"/>
      <c r="M24507" s="157"/>
      <c r="N24507" s="158"/>
      <c r="O24507" s="153"/>
      <c r="P24507" s="153"/>
      <c r="Q24507" s="153"/>
      <c r="R24507" s="153"/>
      <c r="S24507" s="152"/>
      <c r="T24507" s="154"/>
    </row>
    <row r="24508" spans="8:20" x14ac:dyDescent="0.25">
      <c r="H24508" s="155"/>
      <c r="I24508" s="152"/>
      <c r="J24508" s="152"/>
      <c r="K24508" s="156"/>
      <c r="L24508" s="156"/>
      <c r="M24508" s="157"/>
      <c r="N24508" s="158"/>
      <c r="O24508" s="153"/>
      <c r="P24508" s="153"/>
      <c r="Q24508" s="153"/>
      <c r="R24508" s="153"/>
      <c r="S24508" s="152"/>
      <c r="T24508" s="154"/>
    </row>
    <row r="24509" spans="8:20" x14ac:dyDescent="0.25">
      <c r="H24509" s="155"/>
      <c r="I24509" s="152"/>
      <c r="J24509" s="152"/>
      <c r="K24509" s="156"/>
      <c r="L24509" s="156"/>
      <c r="M24509" s="157"/>
      <c r="N24509" s="158"/>
      <c r="O24509" s="153"/>
      <c r="P24509" s="153"/>
      <c r="Q24509" s="153"/>
      <c r="R24509" s="153"/>
      <c r="S24509" s="152"/>
      <c r="T24509" s="154"/>
    </row>
    <row r="24510" spans="8:20" x14ac:dyDescent="0.25">
      <c r="H24510" s="155"/>
      <c r="I24510" s="152"/>
      <c r="J24510" s="152"/>
      <c r="K24510" s="156"/>
      <c r="L24510" s="156"/>
      <c r="M24510" s="157"/>
      <c r="N24510" s="158"/>
      <c r="O24510" s="153"/>
      <c r="P24510" s="153"/>
      <c r="Q24510" s="153"/>
      <c r="R24510" s="153"/>
      <c r="S24510" s="152"/>
      <c r="T24510" s="154"/>
    </row>
    <row r="24511" spans="8:20" x14ac:dyDescent="0.25">
      <c r="H24511" s="155"/>
      <c r="I24511" s="152"/>
      <c r="J24511" s="152"/>
      <c r="K24511" s="156"/>
      <c r="L24511" s="156"/>
      <c r="M24511" s="157"/>
      <c r="N24511" s="158"/>
      <c r="O24511" s="153"/>
      <c r="P24511" s="153"/>
      <c r="Q24511" s="153"/>
      <c r="R24511" s="153"/>
      <c r="S24511" s="152"/>
      <c r="T24511" s="154"/>
    </row>
    <row r="24512" spans="8:20" x14ac:dyDescent="0.25">
      <c r="H24512" s="155"/>
      <c r="I24512" s="152"/>
      <c r="J24512" s="152"/>
      <c r="K24512" s="156"/>
      <c r="L24512" s="156"/>
      <c r="M24512" s="157"/>
      <c r="N24512" s="158"/>
      <c r="O24512" s="153"/>
      <c r="P24512" s="153"/>
      <c r="Q24512" s="153"/>
      <c r="R24512" s="153"/>
      <c r="S24512" s="152"/>
      <c r="T24512" s="154"/>
    </row>
    <row r="24513" spans="8:20" x14ac:dyDescent="0.25">
      <c r="H24513" s="155"/>
      <c r="I24513" s="152"/>
      <c r="J24513" s="152"/>
      <c r="K24513" s="156"/>
      <c r="L24513" s="156"/>
      <c r="M24513" s="157"/>
      <c r="N24513" s="158"/>
      <c r="O24513" s="153"/>
      <c r="P24513" s="153"/>
      <c r="Q24513" s="153"/>
      <c r="R24513" s="153"/>
      <c r="S24513" s="152"/>
      <c r="T24513" s="154"/>
    </row>
    <row r="24514" spans="8:20" x14ac:dyDescent="0.25">
      <c r="H24514" s="155"/>
      <c r="I24514" s="152"/>
      <c r="J24514" s="152"/>
      <c r="K24514" s="156"/>
      <c r="L24514" s="156"/>
      <c r="M24514" s="157"/>
      <c r="N24514" s="158"/>
      <c r="O24514" s="153"/>
      <c r="P24514" s="153"/>
      <c r="Q24514" s="153"/>
      <c r="R24514" s="153"/>
      <c r="S24514" s="152"/>
      <c r="T24514" s="154"/>
    </row>
    <row r="24515" spans="8:20" x14ac:dyDescent="0.25">
      <c r="H24515" s="155"/>
      <c r="I24515" s="152"/>
      <c r="J24515" s="152"/>
      <c r="K24515" s="156"/>
      <c r="L24515" s="156"/>
      <c r="M24515" s="157"/>
      <c r="N24515" s="158"/>
      <c r="O24515" s="153"/>
      <c r="P24515" s="153"/>
      <c r="Q24515" s="153"/>
      <c r="R24515" s="153"/>
      <c r="S24515" s="152"/>
      <c r="T24515" s="154"/>
    </row>
    <row r="24516" spans="8:20" x14ac:dyDescent="0.25">
      <c r="H24516" s="155"/>
      <c r="I24516" s="152"/>
      <c r="J24516" s="152"/>
      <c r="K24516" s="156"/>
      <c r="L24516" s="156"/>
      <c r="M24516" s="157"/>
      <c r="N24516" s="158"/>
      <c r="O24516" s="153"/>
      <c r="P24516" s="153"/>
      <c r="Q24516" s="153"/>
      <c r="R24516" s="153"/>
      <c r="S24516" s="152"/>
      <c r="T24516" s="154"/>
    </row>
    <row r="24517" spans="8:20" x14ac:dyDescent="0.25">
      <c r="H24517" s="155"/>
      <c r="I24517" s="152"/>
      <c r="J24517" s="152"/>
      <c r="K24517" s="156"/>
      <c r="L24517" s="156"/>
      <c r="M24517" s="157"/>
      <c r="N24517" s="158"/>
      <c r="O24517" s="153"/>
      <c r="P24517" s="153"/>
      <c r="Q24517" s="153"/>
      <c r="R24517" s="153"/>
      <c r="S24517" s="152"/>
      <c r="T24517" s="154"/>
    </row>
    <row r="24518" spans="8:20" x14ac:dyDescent="0.25">
      <c r="H24518" s="155"/>
      <c r="I24518" s="152"/>
      <c r="J24518" s="152"/>
      <c r="K24518" s="156"/>
      <c r="L24518" s="156"/>
      <c r="M24518" s="157"/>
      <c r="N24518" s="158"/>
      <c r="O24518" s="153"/>
      <c r="P24518" s="153"/>
      <c r="Q24518" s="153"/>
      <c r="R24518" s="153"/>
      <c r="S24518" s="152"/>
      <c r="T24518" s="154"/>
    </row>
    <row r="24519" spans="8:20" x14ac:dyDescent="0.25">
      <c r="H24519" s="155"/>
      <c r="I24519" s="152"/>
      <c r="J24519" s="152"/>
      <c r="K24519" s="156"/>
      <c r="L24519" s="156"/>
      <c r="M24519" s="157"/>
      <c r="N24519" s="158"/>
      <c r="O24519" s="153"/>
      <c r="P24519" s="153"/>
      <c r="Q24519" s="153"/>
      <c r="R24519" s="153"/>
      <c r="S24519" s="152"/>
      <c r="T24519" s="154"/>
    </row>
    <row r="24520" spans="8:20" x14ac:dyDescent="0.25">
      <c r="H24520" s="155"/>
      <c r="I24520" s="152"/>
      <c r="J24520" s="152"/>
      <c r="K24520" s="156"/>
      <c r="L24520" s="156"/>
      <c r="M24520" s="157"/>
      <c r="N24520" s="158"/>
      <c r="O24520" s="153"/>
      <c r="P24520" s="153"/>
      <c r="Q24520" s="153"/>
      <c r="R24520" s="153"/>
      <c r="S24520" s="152"/>
      <c r="T24520" s="154"/>
    </row>
    <row r="24521" spans="8:20" x14ac:dyDescent="0.25">
      <c r="H24521" s="155"/>
      <c r="I24521" s="152"/>
      <c r="J24521" s="152"/>
      <c r="K24521" s="156"/>
      <c r="L24521" s="156"/>
      <c r="M24521" s="157"/>
      <c r="N24521" s="158"/>
      <c r="O24521" s="153"/>
      <c r="P24521" s="153"/>
      <c r="Q24521" s="153"/>
      <c r="R24521" s="153"/>
      <c r="S24521" s="152"/>
      <c r="T24521" s="154"/>
    </row>
    <row r="24522" spans="8:20" x14ac:dyDescent="0.25">
      <c r="H24522" s="155"/>
      <c r="I24522" s="152"/>
      <c r="J24522" s="152"/>
      <c r="K24522" s="156"/>
      <c r="L24522" s="156"/>
      <c r="M24522" s="157"/>
      <c r="N24522" s="158"/>
      <c r="O24522" s="153"/>
      <c r="P24522" s="153"/>
      <c r="Q24522" s="153"/>
      <c r="R24522" s="153"/>
      <c r="S24522" s="152"/>
      <c r="T24522" s="154"/>
    </row>
    <row r="24523" spans="8:20" x14ac:dyDescent="0.25">
      <c r="H24523" s="155"/>
      <c r="I24523" s="152"/>
      <c r="J24523" s="152"/>
      <c r="K24523" s="156"/>
      <c r="L24523" s="156"/>
      <c r="M24523" s="157"/>
      <c r="N24523" s="158"/>
      <c r="O24523" s="153"/>
      <c r="P24523" s="153"/>
      <c r="Q24523" s="153"/>
      <c r="R24523" s="153"/>
      <c r="S24523" s="152"/>
      <c r="T24523" s="154"/>
    </row>
    <row r="24524" spans="8:20" x14ac:dyDescent="0.25">
      <c r="H24524" s="155"/>
      <c r="I24524" s="152"/>
      <c r="J24524" s="152"/>
      <c r="K24524" s="156"/>
      <c r="L24524" s="156"/>
      <c r="M24524" s="157"/>
      <c r="N24524" s="158"/>
      <c r="O24524" s="153"/>
      <c r="P24524" s="153"/>
      <c r="Q24524" s="153"/>
      <c r="R24524" s="153"/>
      <c r="S24524" s="152"/>
      <c r="T24524" s="154"/>
    </row>
    <row r="24525" spans="8:20" x14ac:dyDescent="0.25">
      <c r="H24525" s="155"/>
      <c r="I24525" s="152"/>
      <c r="J24525" s="152"/>
      <c r="K24525" s="156"/>
      <c r="L24525" s="156"/>
      <c r="M24525" s="157"/>
      <c r="N24525" s="158"/>
      <c r="O24525" s="153"/>
      <c r="P24525" s="153"/>
      <c r="Q24525" s="153"/>
      <c r="R24525" s="153"/>
      <c r="S24525" s="152"/>
      <c r="T24525" s="154"/>
    </row>
    <row r="24526" spans="8:20" x14ac:dyDescent="0.25">
      <c r="H24526" s="155"/>
      <c r="I24526" s="152"/>
      <c r="J24526" s="152"/>
      <c r="K24526" s="156"/>
      <c r="L24526" s="156"/>
      <c r="M24526" s="157"/>
      <c r="N24526" s="158"/>
      <c r="O24526" s="153"/>
      <c r="P24526" s="153"/>
      <c r="Q24526" s="153"/>
      <c r="R24526" s="153"/>
      <c r="S24526" s="152"/>
      <c r="T24526" s="154"/>
    </row>
    <row r="24527" spans="8:20" x14ac:dyDescent="0.25">
      <c r="H24527" s="155"/>
      <c r="I24527" s="152"/>
      <c r="J24527" s="152"/>
      <c r="K24527" s="156"/>
      <c r="L24527" s="156"/>
      <c r="M24527" s="157"/>
      <c r="N24527" s="158"/>
      <c r="O24527" s="153"/>
      <c r="P24527" s="153"/>
      <c r="Q24527" s="153"/>
      <c r="R24527" s="153"/>
      <c r="S24527" s="152"/>
      <c r="T24527" s="154"/>
    </row>
    <row r="24528" spans="8:20" x14ac:dyDescent="0.25">
      <c r="H24528" s="155"/>
      <c r="I24528" s="152"/>
      <c r="J24528" s="152"/>
      <c r="K24528" s="156"/>
      <c r="L24528" s="156"/>
      <c r="M24528" s="157"/>
      <c r="N24528" s="158"/>
      <c r="O24528" s="153"/>
      <c r="P24528" s="153"/>
      <c r="Q24528" s="153"/>
      <c r="R24528" s="153"/>
      <c r="S24528" s="152"/>
      <c r="T24528" s="154"/>
    </row>
    <row r="24529" spans="8:20" x14ac:dyDescent="0.25">
      <c r="H24529" s="155"/>
      <c r="I24529" s="152"/>
      <c r="J24529" s="152"/>
      <c r="K24529" s="156"/>
      <c r="L24529" s="156"/>
      <c r="M24529" s="157"/>
      <c r="N24529" s="158"/>
      <c r="O24529" s="153"/>
      <c r="P24529" s="153"/>
      <c r="Q24529" s="153"/>
      <c r="R24529" s="153"/>
      <c r="S24529" s="152"/>
      <c r="T24529" s="154"/>
    </row>
    <row r="24530" spans="8:20" x14ac:dyDescent="0.25">
      <c r="H24530" s="155"/>
      <c r="I24530" s="152"/>
      <c r="J24530" s="152"/>
      <c r="K24530" s="156"/>
      <c r="L24530" s="156"/>
      <c r="M24530" s="157"/>
      <c r="N24530" s="158"/>
      <c r="O24530" s="153"/>
      <c r="P24530" s="153"/>
      <c r="Q24530" s="153"/>
      <c r="R24530" s="153"/>
      <c r="S24530" s="152"/>
      <c r="T24530" s="154"/>
    </row>
    <row r="24531" spans="8:20" x14ac:dyDescent="0.25">
      <c r="H24531" s="155"/>
      <c r="I24531" s="152"/>
      <c r="J24531" s="152"/>
      <c r="K24531" s="156"/>
      <c r="L24531" s="156"/>
      <c r="M24531" s="157"/>
      <c r="N24531" s="158"/>
      <c r="O24531" s="153"/>
      <c r="P24531" s="153"/>
      <c r="Q24531" s="153"/>
      <c r="R24531" s="153"/>
      <c r="S24531" s="152"/>
      <c r="T24531" s="154"/>
    </row>
    <row r="24532" spans="8:20" x14ac:dyDescent="0.25">
      <c r="H24532" s="155"/>
      <c r="I24532" s="152"/>
      <c r="J24532" s="152"/>
      <c r="K24532" s="156"/>
      <c r="L24532" s="156"/>
      <c r="M24532" s="157"/>
      <c r="N24532" s="158"/>
      <c r="O24532" s="153"/>
      <c r="P24532" s="153"/>
      <c r="Q24532" s="153"/>
      <c r="R24532" s="153"/>
      <c r="S24532" s="152"/>
      <c r="T24532" s="154"/>
    </row>
    <row r="24533" spans="8:20" x14ac:dyDescent="0.25">
      <c r="H24533" s="155"/>
      <c r="I24533" s="152"/>
      <c r="J24533" s="152"/>
      <c r="K24533" s="156"/>
      <c r="L24533" s="156"/>
      <c r="M24533" s="157"/>
      <c r="N24533" s="158"/>
      <c r="O24533" s="153"/>
      <c r="P24533" s="153"/>
      <c r="Q24533" s="153"/>
      <c r="R24533" s="153"/>
      <c r="S24533" s="152"/>
      <c r="T24533" s="154"/>
    </row>
    <row r="24534" spans="8:20" x14ac:dyDescent="0.25">
      <c r="H24534" s="155"/>
      <c r="I24534" s="152"/>
      <c r="J24534" s="152"/>
      <c r="K24534" s="156"/>
      <c r="L24534" s="156"/>
      <c r="M24534" s="157"/>
      <c r="N24534" s="158"/>
      <c r="O24534" s="153"/>
      <c r="P24534" s="153"/>
      <c r="Q24534" s="153"/>
      <c r="R24534" s="153"/>
      <c r="S24534" s="152"/>
      <c r="T24534" s="154"/>
    </row>
    <row r="24535" spans="8:20" x14ac:dyDescent="0.25">
      <c r="H24535" s="155"/>
      <c r="I24535" s="152"/>
      <c r="J24535" s="152"/>
      <c r="K24535" s="156"/>
      <c r="L24535" s="156"/>
      <c r="M24535" s="157"/>
      <c r="N24535" s="158"/>
      <c r="O24535" s="153"/>
      <c r="P24535" s="153"/>
      <c r="Q24535" s="153"/>
      <c r="R24535" s="153"/>
      <c r="S24535" s="152"/>
      <c r="T24535" s="154"/>
    </row>
    <row r="24536" spans="8:20" x14ac:dyDescent="0.25">
      <c r="H24536" s="155"/>
      <c r="I24536" s="152"/>
      <c r="J24536" s="152"/>
      <c r="K24536" s="156"/>
      <c r="L24536" s="156"/>
      <c r="M24536" s="157"/>
      <c r="N24536" s="158"/>
      <c r="O24536" s="153"/>
      <c r="P24536" s="153"/>
      <c r="Q24536" s="153"/>
      <c r="R24536" s="153"/>
      <c r="S24536" s="152"/>
      <c r="T24536" s="154"/>
    </row>
    <row r="24537" spans="8:20" x14ac:dyDescent="0.25">
      <c r="H24537" s="155"/>
      <c r="I24537" s="152"/>
      <c r="J24537" s="152"/>
      <c r="K24537" s="156"/>
      <c r="L24537" s="156"/>
      <c r="M24537" s="157"/>
      <c r="N24537" s="158"/>
      <c r="O24537" s="153"/>
      <c r="P24537" s="153"/>
      <c r="Q24537" s="153"/>
      <c r="R24537" s="153"/>
      <c r="S24537" s="152"/>
      <c r="T24537" s="154"/>
    </row>
    <row r="24538" spans="8:20" x14ac:dyDescent="0.25">
      <c r="H24538" s="155"/>
      <c r="I24538" s="152"/>
      <c r="J24538" s="152"/>
      <c r="K24538" s="156"/>
      <c r="L24538" s="156"/>
      <c r="M24538" s="157"/>
      <c r="N24538" s="158"/>
      <c r="O24538" s="153"/>
      <c r="P24538" s="153"/>
      <c r="Q24538" s="153"/>
      <c r="R24538" s="153"/>
      <c r="S24538" s="152"/>
      <c r="T24538" s="154"/>
    </row>
    <row r="24539" spans="8:20" x14ac:dyDescent="0.25">
      <c r="H24539" s="155"/>
      <c r="I24539" s="152"/>
      <c r="J24539" s="152"/>
      <c r="K24539" s="156"/>
      <c r="L24539" s="156"/>
      <c r="M24539" s="157"/>
      <c r="N24539" s="158"/>
      <c r="O24539" s="153"/>
      <c r="P24539" s="153"/>
      <c r="Q24539" s="153"/>
      <c r="R24539" s="153"/>
      <c r="S24539" s="152"/>
      <c r="T24539" s="154"/>
    </row>
    <row r="24540" spans="8:20" x14ac:dyDescent="0.25">
      <c r="H24540" s="155"/>
      <c r="I24540" s="152"/>
      <c r="J24540" s="152"/>
      <c r="K24540" s="156"/>
      <c r="L24540" s="156"/>
      <c r="M24540" s="157"/>
      <c r="N24540" s="158"/>
      <c r="O24540" s="153"/>
      <c r="P24540" s="153"/>
      <c r="Q24540" s="153"/>
      <c r="R24540" s="153"/>
      <c r="S24540" s="152"/>
      <c r="T24540" s="154"/>
    </row>
    <row r="24541" spans="8:20" x14ac:dyDescent="0.25">
      <c r="H24541" s="155"/>
      <c r="I24541" s="152"/>
      <c r="J24541" s="152"/>
      <c r="K24541" s="156"/>
      <c r="L24541" s="156"/>
      <c r="M24541" s="157"/>
      <c r="N24541" s="158"/>
      <c r="O24541" s="153"/>
      <c r="P24541" s="153"/>
      <c r="Q24541" s="153"/>
      <c r="R24541" s="153"/>
      <c r="S24541" s="152"/>
      <c r="T24541" s="154"/>
    </row>
    <row r="24542" spans="8:20" x14ac:dyDescent="0.25">
      <c r="H24542" s="155"/>
      <c r="I24542" s="152"/>
      <c r="J24542" s="152"/>
      <c r="K24542" s="156"/>
      <c r="L24542" s="156"/>
      <c r="M24542" s="157"/>
      <c r="N24542" s="158"/>
      <c r="O24542" s="153"/>
      <c r="P24542" s="153"/>
      <c r="Q24542" s="153"/>
      <c r="R24542" s="153"/>
      <c r="S24542" s="152"/>
      <c r="T24542" s="154"/>
    </row>
    <row r="24543" spans="8:20" x14ac:dyDescent="0.25">
      <c r="H24543" s="155"/>
      <c r="I24543" s="152"/>
      <c r="J24543" s="152"/>
      <c r="K24543" s="156"/>
      <c r="L24543" s="156"/>
      <c r="M24543" s="157"/>
      <c r="N24543" s="158"/>
      <c r="O24543" s="153"/>
      <c r="P24543" s="153"/>
      <c r="Q24543" s="153"/>
      <c r="R24543" s="153"/>
      <c r="S24543" s="152"/>
      <c r="T24543" s="154"/>
    </row>
    <row r="24544" spans="8:20" x14ac:dyDescent="0.25">
      <c r="H24544" s="155"/>
      <c r="I24544" s="152"/>
      <c r="J24544" s="152"/>
      <c r="K24544" s="156"/>
      <c r="L24544" s="156"/>
      <c r="M24544" s="157"/>
      <c r="N24544" s="158"/>
      <c r="O24544" s="153"/>
      <c r="P24544" s="153"/>
      <c r="Q24544" s="153"/>
      <c r="R24544" s="153"/>
      <c r="S24544" s="152"/>
      <c r="T24544" s="154"/>
    </row>
    <row r="24545" spans="8:20" x14ac:dyDescent="0.25">
      <c r="H24545" s="155"/>
      <c r="I24545" s="152"/>
      <c r="J24545" s="152"/>
      <c r="K24545" s="156"/>
      <c r="L24545" s="156"/>
      <c r="M24545" s="157"/>
      <c r="N24545" s="158"/>
      <c r="O24545" s="153"/>
      <c r="P24545" s="153"/>
      <c r="Q24545" s="153"/>
      <c r="R24545" s="153"/>
      <c r="S24545" s="152"/>
      <c r="T24545" s="154"/>
    </row>
    <row r="24546" spans="8:20" x14ac:dyDescent="0.25">
      <c r="H24546" s="155"/>
      <c r="I24546" s="152"/>
      <c r="J24546" s="152"/>
      <c r="K24546" s="156"/>
      <c r="L24546" s="156"/>
      <c r="M24546" s="157"/>
      <c r="N24546" s="158"/>
      <c r="O24546" s="153"/>
      <c r="P24546" s="153"/>
      <c r="Q24546" s="153"/>
      <c r="R24546" s="153"/>
      <c r="S24546" s="152"/>
      <c r="T24546" s="154"/>
    </row>
    <row r="24547" spans="8:20" x14ac:dyDescent="0.25">
      <c r="H24547" s="155"/>
      <c r="I24547" s="152"/>
      <c r="J24547" s="152"/>
      <c r="K24547" s="156"/>
      <c r="L24547" s="156"/>
      <c r="M24547" s="157"/>
      <c r="N24547" s="158"/>
      <c r="O24547" s="153"/>
      <c r="P24547" s="153"/>
      <c r="Q24547" s="153"/>
      <c r="R24547" s="153"/>
      <c r="S24547" s="152"/>
      <c r="T24547" s="154"/>
    </row>
    <row r="24548" spans="8:20" x14ac:dyDescent="0.25">
      <c r="H24548" s="155"/>
      <c r="I24548" s="152"/>
      <c r="J24548" s="152"/>
      <c r="K24548" s="156"/>
      <c r="L24548" s="156"/>
      <c r="M24548" s="157"/>
      <c r="N24548" s="158"/>
      <c r="O24548" s="153"/>
      <c r="P24548" s="153"/>
      <c r="Q24548" s="153"/>
      <c r="R24548" s="153"/>
      <c r="S24548" s="152"/>
      <c r="T24548" s="154"/>
    </row>
    <row r="24549" spans="8:20" x14ac:dyDescent="0.25">
      <c r="H24549" s="155"/>
      <c r="I24549" s="152"/>
      <c r="J24549" s="152"/>
      <c r="K24549" s="156"/>
      <c r="L24549" s="156"/>
      <c r="M24549" s="157"/>
      <c r="N24549" s="158"/>
      <c r="O24549" s="153"/>
      <c r="P24549" s="153"/>
      <c r="Q24549" s="153"/>
      <c r="R24549" s="153"/>
      <c r="S24549" s="152"/>
      <c r="T24549" s="154"/>
    </row>
    <row r="24550" spans="8:20" x14ac:dyDescent="0.25">
      <c r="H24550" s="155"/>
      <c r="I24550" s="152"/>
      <c r="J24550" s="152"/>
      <c r="K24550" s="156"/>
      <c r="L24550" s="156"/>
      <c r="M24550" s="157"/>
      <c r="N24550" s="158"/>
      <c r="O24550" s="153"/>
      <c r="P24550" s="153"/>
      <c r="Q24550" s="153"/>
      <c r="R24550" s="153"/>
      <c r="S24550" s="152"/>
      <c r="T24550" s="154"/>
    </row>
    <row r="24551" spans="8:20" x14ac:dyDescent="0.25">
      <c r="H24551" s="155"/>
      <c r="I24551" s="152"/>
      <c r="J24551" s="152"/>
      <c r="K24551" s="156"/>
      <c r="L24551" s="156"/>
      <c r="M24551" s="157"/>
      <c r="N24551" s="158"/>
      <c r="O24551" s="153"/>
      <c r="P24551" s="153"/>
      <c r="Q24551" s="153"/>
      <c r="R24551" s="153"/>
      <c r="S24551" s="152"/>
      <c r="T24551" s="154"/>
    </row>
    <row r="24552" spans="8:20" x14ac:dyDescent="0.25">
      <c r="H24552" s="155"/>
      <c r="I24552" s="152"/>
      <c r="J24552" s="152"/>
      <c r="K24552" s="156"/>
      <c r="L24552" s="156"/>
      <c r="M24552" s="157"/>
      <c r="N24552" s="158"/>
      <c r="O24552" s="153"/>
      <c r="P24552" s="153"/>
      <c r="Q24552" s="153"/>
      <c r="R24552" s="153"/>
      <c r="S24552" s="152"/>
      <c r="T24552" s="154"/>
    </row>
    <row r="24553" spans="8:20" x14ac:dyDescent="0.25">
      <c r="H24553" s="155"/>
      <c r="I24553" s="152"/>
      <c r="J24553" s="152"/>
      <c r="K24553" s="156"/>
      <c r="L24553" s="156"/>
      <c r="M24553" s="157"/>
      <c r="N24553" s="158"/>
      <c r="O24553" s="153"/>
      <c r="P24553" s="153"/>
      <c r="Q24553" s="153"/>
      <c r="R24553" s="153"/>
      <c r="S24553" s="152"/>
      <c r="T24553" s="154"/>
    </row>
    <row r="24554" spans="8:20" x14ac:dyDescent="0.25">
      <c r="H24554" s="155"/>
      <c r="I24554" s="152"/>
      <c r="J24554" s="152"/>
      <c r="K24554" s="156"/>
      <c r="L24554" s="156"/>
      <c r="M24554" s="157"/>
      <c r="N24554" s="158"/>
      <c r="O24554" s="153"/>
      <c r="P24554" s="153"/>
      <c r="Q24554" s="153"/>
      <c r="R24554" s="153"/>
      <c r="S24554" s="152"/>
      <c r="T24554" s="154"/>
    </row>
    <row r="24555" spans="8:20" x14ac:dyDescent="0.25">
      <c r="H24555" s="155"/>
      <c r="I24555" s="152"/>
      <c r="J24555" s="152"/>
      <c r="K24555" s="156"/>
      <c r="L24555" s="156"/>
      <c r="M24555" s="157"/>
      <c r="N24555" s="158"/>
      <c r="O24555" s="153"/>
      <c r="P24555" s="153"/>
      <c r="Q24555" s="153"/>
      <c r="R24555" s="153"/>
      <c r="S24555" s="152"/>
      <c r="T24555" s="154"/>
    </row>
    <row r="24556" spans="8:20" x14ac:dyDescent="0.25">
      <c r="H24556" s="155"/>
      <c r="I24556" s="152"/>
      <c r="J24556" s="152"/>
      <c r="K24556" s="156"/>
      <c r="L24556" s="156"/>
      <c r="M24556" s="157"/>
      <c r="N24556" s="158"/>
      <c r="O24556" s="153"/>
      <c r="P24556" s="153"/>
      <c r="Q24556" s="153"/>
      <c r="R24556" s="153"/>
      <c r="S24556" s="152"/>
      <c r="T24556" s="154"/>
    </row>
    <row r="24557" spans="8:20" x14ac:dyDescent="0.25">
      <c r="H24557" s="155"/>
      <c r="I24557" s="152"/>
      <c r="J24557" s="152"/>
      <c r="K24557" s="156"/>
      <c r="L24557" s="156"/>
      <c r="M24557" s="157"/>
      <c r="N24557" s="158"/>
      <c r="O24557" s="153"/>
      <c r="P24557" s="153"/>
      <c r="Q24557" s="153"/>
      <c r="R24557" s="153"/>
      <c r="S24557" s="152"/>
      <c r="T24557" s="154"/>
    </row>
    <row r="24558" spans="8:20" x14ac:dyDescent="0.25">
      <c r="H24558" s="155"/>
      <c r="I24558" s="152"/>
      <c r="J24558" s="152"/>
      <c r="K24558" s="156"/>
      <c r="L24558" s="156"/>
      <c r="M24558" s="157"/>
      <c r="N24558" s="158"/>
      <c r="O24558" s="153"/>
      <c r="P24558" s="153"/>
      <c r="Q24558" s="153"/>
      <c r="R24558" s="153"/>
      <c r="S24558" s="152"/>
      <c r="T24558" s="154"/>
    </row>
    <row r="24559" spans="8:20" x14ac:dyDescent="0.25">
      <c r="H24559" s="155"/>
      <c r="I24559" s="152"/>
      <c r="J24559" s="152"/>
      <c r="K24559" s="156"/>
      <c r="L24559" s="156"/>
      <c r="M24559" s="157"/>
      <c r="N24559" s="158"/>
      <c r="O24559" s="153"/>
      <c r="P24559" s="153"/>
      <c r="Q24559" s="153"/>
      <c r="R24559" s="153"/>
      <c r="S24559" s="152"/>
      <c r="T24559" s="154"/>
    </row>
    <row r="24560" spans="8:20" x14ac:dyDescent="0.25">
      <c r="H24560" s="155"/>
      <c r="I24560" s="152"/>
      <c r="J24560" s="152"/>
      <c r="K24560" s="156"/>
      <c r="L24560" s="156"/>
      <c r="M24560" s="157"/>
      <c r="N24560" s="158"/>
      <c r="O24560" s="153"/>
      <c r="P24560" s="153"/>
      <c r="Q24560" s="153"/>
      <c r="R24560" s="153"/>
      <c r="S24560" s="152"/>
      <c r="T24560" s="154"/>
    </row>
    <row r="24561" spans="8:20" x14ac:dyDescent="0.25">
      <c r="H24561" s="155"/>
      <c r="I24561" s="152"/>
      <c r="J24561" s="152"/>
      <c r="K24561" s="156"/>
      <c r="L24561" s="156"/>
      <c r="M24561" s="157"/>
      <c r="N24561" s="158"/>
      <c r="O24561" s="153"/>
      <c r="P24561" s="153"/>
      <c r="Q24561" s="153"/>
      <c r="R24561" s="153"/>
      <c r="S24561" s="152"/>
      <c r="T24561" s="154"/>
    </row>
    <row r="24562" spans="8:20" x14ac:dyDescent="0.25">
      <c r="H24562" s="155"/>
      <c r="I24562" s="152"/>
      <c r="J24562" s="152"/>
      <c r="K24562" s="156"/>
      <c r="L24562" s="156"/>
      <c r="M24562" s="157"/>
      <c r="N24562" s="158"/>
      <c r="O24562" s="153"/>
      <c r="P24562" s="153"/>
      <c r="Q24562" s="153"/>
      <c r="R24562" s="153"/>
      <c r="S24562" s="152"/>
      <c r="T24562" s="154"/>
    </row>
    <row r="24563" spans="8:20" x14ac:dyDescent="0.25">
      <c r="H24563" s="155"/>
      <c r="I24563" s="152"/>
      <c r="J24563" s="152"/>
      <c r="K24563" s="156"/>
      <c r="L24563" s="156"/>
      <c r="M24563" s="157"/>
      <c r="N24563" s="158"/>
      <c r="O24563" s="153"/>
      <c r="P24563" s="153"/>
      <c r="Q24563" s="153"/>
      <c r="R24563" s="153"/>
      <c r="S24563" s="152"/>
      <c r="T24563" s="154"/>
    </row>
    <row r="24564" spans="8:20" x14ac:dyDescent="0.25">
      <c r="H24564" s="155"/>
      <c r="I24564" s="152"/>
      <c r="J24564" s="152"/>
      <c r="K24564" s="156"/>
      <c r="L24564" s="156"/>
      <c r="M24564" s="157"/>
      <c r="N24564" s="158"/>
      <c r="O24564" s="153"/>
      <c r="P24564" s="153"/>
      <c r="Q24564" s="153"/>
      <c r="R24564" s="153"/>
      <c r="S24564" s="152"/>
      <c r="T24564" s="154"/>
    </row>
    <row r="24565" spans="8:20" x14ac:dyDescent="0.25">
      <c r="H24565" s="155"/>
      <c r="I24565" s="152"/>
      <c r="J24565" s="152"/>
      <c r="K24565" s="156"/>
      <c r="L24565" s="156"/>
      <c r="M24565" s="157"/>
      <c r="N24565" s="158"/>
      <c r="O24565" s="153"/>
      <c r="P24565" s="153"/>
      <c r="Q24565" s="153"/>
      <c r="R24565" s="153"/>
      <c r="S24565" s="152"/>
      <c r="T24565" s="154"/>
    </row>
    <row r="24566" spans="8:20" x14ac:dyDescent="0.25">
      <c r="H24566" s="155"/>
      <c r="I24566" s="152"/>
      <c r="J24566" s="152"/>
      <c r="K24566" s="156"/>
      <c r="L24566" s="156"/>
      <c r="M24566" s="157"/>
      <c r="N24566" s="158"/>
      <c r="O24566" s="153"/>
      <c r="P24566" s="153"/>
      <c r="Q24566" s="153"/>
      <c r="R24566" s="153"/>
      <c r="S24566" s="152"/>
      <c r="T24566" s="154"/>
    </row>
    <row r="24567" spans="8:20" x14ac:dyDescent="0.25">
      <c r="H24567" s="155"/>
      <c r="I24567" s="152"/>
      <c r="J24567" s="152"/>
      <c r="K24567" s="156"/>
      <c r="L24567" s="156"/>
      <c r="M24567" s="157"/>
      <c r="N24567" s="158"/>
      <c r="O24567" s="153"/>
      <c r="P24567" s="153"/>
      <c r="Q24567" s="153"/>
      <c r="R24567" s="153"/>
      <c r="S24567" s="152"/>
      <c r="T24567" s="154"/>
    </row>
    <row r="24568" spans="8:20" x14ac:dyDescent="0.25">
      <c r="H24568" s="155"/>
      <c r="I24568" s="152"/>
      <c r="J24568" s="152"/>
      <c r="K24568" s="156"/>
      <c r="L24568" s="156"/>
      <c r="M24568" s="157"/>
      <c r="N24568" s="158"/>
      <c r="O24568" s="153"/>
      <c r="P24568" s="153"/>
      <c r="Q24568" s="153"/>
      <c r="R24568" s="153"/>
      <c r="S24568" s="152"/>
      <c r="T24568" s="154"/>
    </row>
    <row r="24569" spans="8:20" x14ac:dyDescent="0.25">
      <c r="H24569" s="155"/>
      <c r="I24569" s="152"/>
      <c r="J24569" s="152"/>
      <c r="K24569" s="156"/>
      <c r="L24569" s="156"/>
      <c r="M24569" s="157"/>
      <c r="N24569" s="158"/>
      <c r="O24569" s="153"/>
      <c r="P24569" s="153"/>
      <c r="Q24569" s="153"/>
      <c r="R24569" s="153"/>
      <c r="S24569" s="152"/>
      <c r="T24569" s="154"/>
    </row>
    <row r="24570" spans="8:20" x14ac:dyDescent="0.25">
      <c r="H24570" s="155"/>
      <c r="I24570" s="152"/>
      <c r="J24570" s="152"/>
      <c r="K24570" s="156"/>
      <c r="L24570" s="156"/>
      <c r="M24570" s="157"/>
      <c r="N24570" s="158"/>
      <c r="O24570" s="153"/>
      <c r="P24570" s="153"/>
      <c r="Q24570" s="153"/>
      <c r="R24570" s="153"/>
      <c r="S24570" s="152"/>
      <c r="T24570" s="154"/>
    </row>
    <row r="24571" spans="8:20" x14ac:dyDescent="0.25">
      <c r="H24571" s="155"/>
      <c r="I24571" s="152"/>
      <c r="J24571" s="152"/>
      <c r="K24571" s="156"/>
      <c r="L24571" s="156"/>
      <c r="M24571" s="157"/>
      <c r="N24571" s="158"/>
      <c r="O24571" s="153"/>
      <c r="P24571" s="153"/>
      <c r="Q24571" s="153"/>
      <c r="R24571" s="153"/>
      <c r="S24571" s="152"/>
      <c r="T24571" s="154"/>
    </row>
    <row r="24572" spans="8:20" x14ac:dyDescent="0.25">
      <c r="H24572" s="155"/>
      <c r="I24572" s="152"/>
      <c r="J24572" s="152"/>
      <c r="K24572" s="156"/>
      <c r="L24572" s="156"/>
      <c r="M24572" s="157"/>
      <c r="N24572" s="158"/>
      <c r="O24572" s="153"/>
      <c r="P24572" s="153"/>
      <c r="Q24572" s="153"/>
      <c r="R24572" s="153"/>
      <c r="S24572" s="152"/>
      <c r="T24572" s="154"/>
    </row>
    <row r="24573" spans="8:20" x14ac:dyDescent="0.25">
      <c r="H24573" s="155"/>
      <c r="I24573" s="152"/>
      <c r="J24573" s="152"/>
      <c r="K24573" s="156"/>
      <c r="L24573" s="156"/>
      <c r="M24573" s="157"/>
      <c r="N24573" s="158"/>
      <c r="O24573" s="153"/>
      <c r="P24573" s="153"/>
      <c r="Q24573" s="153"/>
      <c r="R24573" s="153"/>
      <c r="S24573" s="152"/>
      <c r="T24573" s="154"/>
    </row>
    <row r="24574" spans="8:20" x14ac:dyDescent="0.25">
      <c r="H24574" s="155"/>
      <c r="I24574" s="152"/>
      <c r="J24574" s="152"/>
      <c r="K24574" s="156"/>
      <c r="L24574" s="156"/>
      <c r="M24574" s="157"/>
      <c r="N24574" s="158"/>
      <c r="O24574" s="153"/>
      <c r="P24574" s="153"/>
      <c r="Q24574" s="153"/>
      <c r="R24574" s="153"/>
      <c r="S24574" s="152"/>
      <c r="T24574" s="154"/>
    </row>
    <row r="24575" spans="8:20" x14ac:dyDescent="0.25">
      <c r="H24575" s="155"/>
      <c r="I24575" s="152"/>
      <c r="J24575" s="152"/>
      <c r="K24575" s="156"/>
      <c r="L24575" s="156"/>
      <c r="M24575" s="157"/>
      <c r="N24575" s="158"/>
      <c r="O24575" s="153"/>
      <c r="P24575" s="153"/>
      <c r="Q24575" s="153"/>
      <c r="R24575" s="153"/>
      <c r="S24575" s="152"/>
      <c r="T24575" s="154"/>
    </row>
    <row r="24576" spans="8:20" x14ac:dyDescent="0.25">
      <c r="H24576" s="155"/>
      <c r="I24576" s="152"/>
      <c r="J24576" s="152"/>
      <c r="K24576" s="156"/>
      <c r="L24576" s="156"/>
      <c r="M24576" s="157"/>
      <c r="N24576" s="158"/>
      <c r="O24576" s="153"/>
      <c r="P24576" s="153"/>
      <c r="Q24576" s="153"/>
      <c r="R24576" s="153"/>
      <c r="S24576" s="152"/>
      <c r="T24576" s="154"/>
    </row>
    <row r="24577" spans="8:20" x14ac:dyDescent="0.25">
      <c r="H24577" s="155"/>
      <c r="I24577" s="152"/>
      <c r="J24577" s="152"/>
      <c r="K24577" s="156"/>
      <c r="L24577" s="156"/>
      <c r="M24577" s="157"/>
      <c r="N24577" s="158"/>
      <c r="O24577" s="153"/>
      <c r="P24577" s="153"/>
      <c r="Q24577" s="153"/>
      <c r="R24577" s="153"/>
      <c r="S24577" s="152"/>
      <c r="T24577" s="154"/>
    </row>
    <row r="24578" spans="8:20" x14ac:dyDescent="0.25">
      <c r="H24578" s="155"/>
      <c r="I24578" s="152"/>
      <c r="J24578" s="152"/>
      <c r="K24578" s="156"/>
      <c r="L24578" s="156"/>
      <c r="M24578" s="157"/>
      <c r="N24578" s="158"/>
      <c r="O24578" s="153"/>
      <c r="P24578" s="153"/>
      <c r="Q24578" s="153"/>
      <c r="R24578" s="153"/>
      <c r="S24578" s="152"/>
      <c r="T24578" s="154"/>
    </row>
    <row r="24579" spans="8:20" x14ac:dyDescent="0.25">
      <c r="H24579" s="155"/>
      <c r="I24579" s="152"/>
      <c r="J24579" s="152"/>
      <c r="K24579" s="156"/>
      <c r="L24579" s="156"/>
      <c r="M24579" s="157"/>
      <c r="N24579" s="158"/>
      <c r="O24579" s="153"/>
      <c r="P24579" s="153"/>
      <c r="Q24579" s="153"/>
      <c r="R24579" s="153"/>
      <c r="S24579" s="152"/>
      <c r="T24579" s="154"/>
    </row>
    <row r="24580" spans="8:20" x14ac:dyDescent="0.25">
      <c r="H24580" s="155"/>
      <c r="I24580" s="152"/>
      <c r="J24580" s="152"/>
      <c r="K24580" s="156"/>
      <c r="L24580" s="156"/>
      <c r="M24580" s="157"/>
      <c r="N24580" s="158"/>
      <c r="O24580" s="153"/>
      <c r="P24580" s="153"/>
      <c r="Q24580" s="153"/>
      <c r="R24580" s="153"/>
      <c r="S24580" s="152"/>
      <c r="T24580" s="154"/>
    </row>
    <row r="24581" spans="8:20" x14ac:dyDescent="0.25">
      <c r="H24581" s="155"/>
      <c r="I24581" s="152"/>
      <c r="J24581" s="152"/>
      <c r="K24581" s="156"/>
      <c r="L24581" s="156"/>
      <c r="M24581" s="157"/>
      <c r="N24581" s="158"/>
      <c r="O24581" s="153"/>
      <c r="P24581" s="153"/>
      <c r="Q24581" s="153"/>
      <c r="R24581" s="153"/>
      <c r="S24581" s="152"/>
      <c r="T24581" s="154"/>
    </row>
    <row r="24582" spans="8:20" x14ac:dyDescent="0.25">
      <c r="H24582" s="155"/>
      <c r="I24582" s="152"/>
      <c r="J24582" s="152"/>
      <c r="K24582" s="156"/>
      <c r="L24582" s="156"/>
      <c r="M24582" s="157"/>
      <c r="N24582" s="158"/>
      <c r="O24582" s="153"/>
      <c r="P24582" s="153"/>
      <c r="Q24582" s="153"/>
      <c r="R24582" s="153"/>
      <c r="S24582" s="152"/>
      <c r="T24582" s="154"/>
    </row>
    <row r="24583" spans="8:20" x14ac:dyDescent="0.25">
      <c r="H24583" s="155"/>
      <c r="I24583" s="152"/>
      <c r="J24583" s="152"/>
      <c r="K24583" s="156"/>
      <c r="L24583" s="156"/>
      <c r="M24583" s="157"/>
      <c r="N24583" s="158"/>
      <c r="O24583" s="153"/>
      <c r="P24583" s="153"/>
      <c r="Q24583" s="153"/>
      <c r="R24583" s="153"/>
      <c r="S24583" s="152"/>
      <c r="T24583" s="154"/>
    </row>
    <row r="24584" spans="8:20" x14ac:dyDescent="0.25">
      <c r="H24584" s="155"/>
      <c r="I24584" s="152"/>
      <c r="J24584" s="152"/>
      <c r="K24584" s="156"/>
      <c r="L24584" s="156"/>
      <c r="M24584" s="157"/>
      <c r="N24584" s="158"/>
      <c r="O24584" s="153"/>
      <c r="P24584" s="153"/>
      <c r="Q24584" s="153"/>
      <c r="R24584" s="153"/>
      <c r="S24584" s="152"/>
      <c r="T24584" s="154"/>
    </row>
    <row r="24585" spans="8:20" x14ac:dyDescent="0.25">
      <c r="H24585" s="155"/>
      <c r="I24585" s="152"/>
      <c r="J24585" s="152"/>
      <c r="K24585" s="156"/>
      <c r="L24585" s="156"/>
      <c r="M24585" s="157"/>
      <c r="N24585" s="158"/>
      <c r="O24585" s="153"/>
      <c r="P24585" s="153"/>
      <c r="Q24585" s="153"/>
      <c r="R24585" s="153"/>
      <c r="S24585" s="152"/>
      <c r="T24585" s="154"/>
    </row>
    <row r="24586" spans="8:20" x14ac:dyDescent="0.25">
      <c r="H24586" s="155"/>
      <c r="I24586" s="152"/>
      <c r="J24586" s="152"/>
      <c r="K24586" s="156"/>
      <c r="L24586" s="156"/>
      <c r="M24586" s="157"/>
      <c r="N24586" s="158"/>
      <c r="O24586" s="153"/>
      <c r="P24586" s="153"/>
      <c r="Q24586" s="153"/>
      <c r="R24586" s="153"/>
      <c r="S24586" s="152"/>
      <c r="T24586" s="154"/>
    </row>
    <row r="24587" spans="8:20" x14ac:dyDescent="0.25">
      <c r="H24587" s="155"/>
      <c r="I24587" s="152"/>
      <c r="J24587" s="152"/>
      <c r="K24587" s="156"/>
      <c r="L24587" s="156"/>
      <c r="M24587" s="157"/>
      <c r="N24587" s="158"/>
      <c r="O24587" s="153"/>
      <c r="P24587" s="153"/>
      <c r="Q24587" s="153"/>
      <c r="R24587" s="153"/>
      <c r="S24587" s="152"/>
      <c r="T24587" s="154"/>
    </row>
    <row r="24588" spans="8:20" x14ac:dyDescent="0.25">
      <c r="H24588" s="155"/>
      <c r="I24588" s="152"/>
      <c r="J24588" s="152"/>
      <c r="K24588" s="156"/>
      <c r="L24588" s="156"/>
      <c r="M24588" s="157"/>
      <c r="N24588" s="158"/>
      <c r="O24588" s="153"/>
      <c r="P24588" s="153"/>
      <c r="Q24588" s="153"/>
      <c r="R24588" s="153"/>
      <c r="S24588" s="152"/>
      <c r="T24588" s="154"/>
    </row>
    <row r="24589" spans="8:20" x14ac:dyDescent="0.25">
      <c r="H24589" s="155"/>
      <c r="I24589" s="152"/>
      <c r="J24589" s="152"/>
      <c r="K24589" s="156"/>
      <c r="L24589" s="156"/>
      <c r="M24589" s="157"/>
      <c r="N24589" s="158"/>
      <c r="O24589" s="153"/>
      <c r="P24589" s="153"/>
      <c r="Q24589" s="153"/>
      <c r="R24589" s="153"/>
      <c r="S24589" s="152"/>
      <c r="T24589" s="154"/>
    </row>
    <row r="24590" spans="8:20" x14ac:dyDescent="0.25">
      <c r="H24590" s="155"/>
      <c r="I24590" s="152"/>
      <c r="J24590" s="152"/>
      <c r="K24590" s="156"/>
      <c r="L24590" s="156"/>
      <c r="M24590" s="157"/>
      <c r="N24590" s="158"/>
      <c r="O24590" s="153"/>
      <c r="P24590" s="153"/>
      <c r="Q24590" s="153"/>
      <c r="R24590" s="153"/>
      <c r="S24590" s="152"/>
      <c r="T24590" s="154"/>
    </row>
    <row r="24591" spans="8:20" x14ac:dyDescent="0.25">
      <c r="H24591" s="155"/>
      <c r="I24591" s="152"/>
      <c r="J24591" s="152"/>
      <c r="K24591" s="156"/>
      <c r="L24591" s="156"/>
      <c r="M24591" s="157"/>
      <c r="N24591" s="158"/>
      <c r="O24591" s="153"/>
      <c r="P24591" s="153"/>
      <c r="Q24591" s="153"/>
      <c r="R24591" s="153"/>
      <c r="S24591" s="152"/>
      <c r="T24591" s="154"/>
    </row>
    <row r="24592" spans="8:20" x14ac:dyDescent="0.25">
      <c r="H24592" s="155"/>
      <c r="I24592" s="152"/>
      <c r="J24592" s="152"/>
      <c r="K24592" s="156"/>
      <c r="L24592" s="156"/>
      <c r="M24592" s="157"/>
      <c r="N24592" s="158"/>
      <c r="O24592" s="153"/>
      <c r="P24592" s="153"/>
      <c r="Q24592" s="153"/>
      <c r="R24592" s="153"/>
      <c r="S24592" s="152"/>
      <c r="T24592" s="154"/>
    </row>
    <row r="24593" spans="8:20" x14ac:dyDescent="0.25">
      <c r="H24593" s="155"/>
      <c r="I24593" s="152"/>
      <c r="J24593" s="152"/>
      <c r="K24593" s="156"/>
      <c r="L24593" s="156"/>
      <c r="M24593" s="157"/>
      <c r="N24593" s="158"/>
      <c r="O24593" s="153"/>
      <c r="P24593" s="153"/>
      <c r="Q24593" s="153"/>
      <c r="R24593" s="153"/>
      <c r="S24593" s="152"/>
      <c r="T24593" s="154"/>
    </row>
    <row r="24594" spans="8:20" x14ac:dyDescent="0.25">
      <c r="H24594" s="155"/>
      <c r="I24594" s="152"/>
      <c r="J24594" s="152"/>
      <c r="K24594" s="156"/>
      <c r="L24594" s="156"/>
      <c r="M24594" s="157"/>
      <c r="N24594" s="158"/>
      <c r="O24594" s="153"/>
      <c r="P24594" s="153"/>
      <c r="Q24594" s="153"/>
      <c r="R24594" s="153"/>
      <c r="S24594" s="152"/>
      <c r="T24594" s="154"/>
    </row>
    <row r="24595" spans="8:20" x14ac:dyDescent="0.25">
      <c r="H24595" s="155"/>
      <c r="I24595" s="152"/>
      <c r="J24595" s="152"/>
      <c r="K24595" s="156"/>
      <c r="L24595" s="156"/>
      <c r="M24595" s="157"/>
      <c r="N24595" s="158"/>
      <c r="O24595" s="153"/>
      <c r="P24595" s="153"/>
      <c r="Q24595" s="153"/>
      <c r="R24595" s="153"/>
      <c r="S24595" s="152"/>
      <c r="T24595" s="154"/>
    </row>
    <row r="24596" spans="8:20" x14ac:dyDescent="0.25">
      <c r="H24596" s="155"/>
      <c r="I24596" s="152"/>
      <c r="J24596" s="152"/>
      <c r="K24596" s="156"/>
      <c r="L24596" s="156"/>
      <c r="M24596" s="157"/>
      <c r="N24596" s="158"/>
      <c r="O24596" s="153"/>
      <c r="P24596" s="153"/>
      <c r="Q24596" s="153"/>
      <c r="R24596" s="153"/>
      <c r="S24596" s="152"/>
      <c r="T24596" s="154"/>
    </row>
    <row r="24597" spans="8:20" x14ac:dyDescent="0.25">
      <c r="H24597" s="155"/>
      <c r="I24597" s="152"/>
      <c r="J24597" s="152"/>
      <c r="K24597" s="156"/>
      <c r="L24597" s="156"/>
      <c r="M24597" s="157"/>
      <c r="N24597" s="158"/>
      <c r="O24597" s="153"/>
      <c r="P24597" s="153"/>
      <c r="Q24597" s="153"/>
      <c r="R24597" s="153"/>
      <c r="S24597" s="152"/>
      <c r="T24597" s="154"/>
    </row>
    <row r="24598" spans="8:20" x14ac:dyDescent="0.25">
      <c r="H24598" s="155"/>
      <c r="I24598" s="152"/>
      <c r="J24598" s="152"/>
      <c r="K24598" s="156"/>
      <c r="L24598" s="156"/>
      <c r="M24598" s="157"/>
      <c r="N24598" s="158"/>
      <c r="O24598" s="153"/>
      <c r="P24598" s="153"/>
      <c r="Q24598" s="153"/>
      <c r="R24598" s="153"/>
      <c r="S24598" s="152"/>
      <c r="T24598" s="154"/>
    </row>
    <row r="24599" spans="8:20" x14ac:dyDescent="0.25">
      <c r="H24599" s="155"/>
      <c r="I24599" s="152"/>
      <c r="J24599" s="152"/>
      <c r="K24599" s="156"/>
      <c r="L24599" s="156"/>
      <c r="M24599" s="157"/>
      <c r="N24599" s="158"/>
      <c r="O24599" s="153"/>
      <c r="P24599" s="153"/>
      <c r="Q24599" s="153"/>
      <c r="R24599" s="153"/>
      <c r="S24599" s="152"/>
      <c r="T24599" s="154"/>
    </row>
    <row r="24600" spans="8:20" x14ac:dyDescent="0.25">
      <c r="H24600" s="155"/>
      <c r="I24600" s="152"/>
      <c r="J24600" s="152"/>
      <c r="K24600" s="156"/>
      <c r="L24600" s="156"/>
      <c r="M24600" s="157"/>
      <c r="N24600" s="158"/>
      <c r="O24600" s="153"/>
      <c r="P24600" s="153"/>
      <c r="Q24600" s="153"/>
      <c r="R24600" s="153"/>
      <c r="S24600" s="152"/>
      <c r="T24600" s="154"/>
    </row>
    <row r="24601" spans="8:20" x14ac:dyDescent="0.25">
      <c r="H24601" s="155"/>
      <c r="I24601" s="152"/>
      <c r="J24601" s="152"/>
      <c r="K24601" s="156"/>
      <c r="L24601" s="156"/>
      <c r="M24601" s="157"/>
      <c r="N24601" s="158"/>
      <c r="O24601" s="153"/>
      <c r="P24601" s="153"/>
      <c r="Q24601" s="153"/>
      <c r="R24601" s="153"/>
      <c r="S24601" s="152"/>
      <c r="T24601" s="154"/>
    </row>
    <row r="24602" spans="8:20" x14ac:dyDescent="0.25">
      <c r="H24602" s="155"/>
      <c r="I24602" s="152"/>
      <c r="J24602" s="152"/>
      <c r="K24602" s="156"/>
      <c r="L24602" s="156"/>
      <c r="M24602" s="157"/>
      <c r="N24602" s="158"/>
      <c r="O24602" s="153"/>
      <c r="P24602" s="153"/>
      <c r="Q24602" s="153"/>
      <c r="R24602" s="153"/>
      <c r="S24602" s="152"/>
      <c r="T24602" s="154"/>
    </row>
    <row r="24603" spans="8:20" x14ac:dyDescent="0.25">
      <c r="H24603" s="155"/>
      <c r="I24603" s="152"/>
      <c r="J24603" s="152"/>
      <c r="K24603" s="156"/>
      <c r="L24603" s="156"/>
      <c r="M24603" s="157"/>
      <c r="N24603" s="158"/>
      <c r="O24603" s="153"/>
      <c r="P24603" s="153"/>
      <c r="Q24603" s="153"/>
      <c r="R24603" s="153"/>
      <c r="S24603" s="152"/>
      <c r="T24603" s="154"/>
    </row>
    <row r="24604" spans="8:20" x14ac:dyDescent="0.25">
      <c r="H24604" s="155"/>
      <c r="I24604" s="152"/>
      <c r="J24604" s="152"/>
      <c r="K24604" s="156"/>
      <c r="L24604" s="156"/>
      <c r="M24604" s="157"/>
      <c r="N24604" s="158"/>
      <c r="O24604" s="153"/>
      <c r="P24604" s="153"/>
      <c r="Q24604" s="153"/>
      <c r="R24604" s="153"/>
      <c r="S24604" s="152"/>
      <c r="T24604" s="154"/>
    </row>
    <row r="24605" spans="8:20" x14ac:dyDescent="0.25">
      <c r="H24605" s="155"/>
      <c r="I24605" s="152"/>
      <c r="J24605" s="152"/>
      <c r="K24605" s="156"/>
      <c r="L24605" s="156"/>
      <c r="M24605" s="157"/>
      <c r="N24605" s="158"/>
      <c r="O24605" s="153"/>
      <c r="P24605" s="153"/>
      <c r="Q24605" s="153"/>
      <c r="R24605" s="153"/>
      <c r="S24605" s="152"/>
      <c r="T24605" s="154"/>
    </row>
    <row r="24606" spans="8:20" x14ac:dyDescent="0.25">
      <c r="H24606" s="155"/>
      <c r="I24606" s="152"/>
      <c r="J24606" s="152"/>
      <c r="K24606" s="156"/>
      <c r="L24606" s="156"/>
      <c r="M24606" s="157"/>
      <c r="N24606" s="158"/>
      <c r="O24606" s="153"/>
      <c r="P24606" s="153"/>
      <c r="Q24606" s="153"/>
      <c r="R24606" s="153"/>
      <c r="S24606" s="152"/>
      <c r="T24606" s="154"/>
    </row>
    <row r="24607" spans="8:20" x14ac:dyDescent="0.25">
      <c r="H24607" s="155"/>
      <c r="I24607" s="152"/>
      <c r="J24607" s="152"/>
      <c r="K24607" s="156"/>
      <c r="L24607" s="156"/>
      <c r="M24607" s="157"/>
      <c r="N24607" s="158"/>
      <c r="O24607" s="153"/>
      <c r="P24607" s="153"/>
      <c r="Q24607" s="153"/>
      <c r="R24607" s="153"/>
      <c r="S24607" s="152"/>
      <c r="T24607" s="154"/>
    </row>
    <row r="24608" spans="8:20" x14ac:dyDescent="0.25">
      <c r="H24608" s="155"/>
      <c r="I24608" s="152"/>
      <c r="J24608" s="152"/>
      <c r="K24608" s="156"/>
      <c r="L24608" s="156"/>
      <c r="M24608" s="157"/>
      <c r="N24608" s="158"/>
      <c r="O24608" s="153"/>
      <c r="P24608" s="153"/>
      <c r="Q24608" s="153"/>
      <c r="R24608" s="153"/>
      <c r="S24608" s="152"/>
      <c r="T24608" s="154"/>
    </row>
    <row r="24609" spans="8:20" x14ac:dyDescent="0.25">
      <c r="H24609" s="155"/>
      <c r="I24609" s="152"/>
      <c r="J24609" s="152"/>
      <c r="K24609" s="156"/>
      <c r="L24609" s="156"/>
      <c r="M24609" s="157"/>
      <c r="N24609" s="158"/>
      <c r="O24609" s="153"/>
      <c r="P24609" s="153"/>
      <c r="Q24609" s="153"/>
      <c r="R24609" s="153"/>
      <c r="S24609" s="152"/>
      <c r="T24609" s="154"/>
    </row>
    <row r="24610" spans="8:20" x14ac:dyDescent="0.25">
      <c r="H24610" s="155"/>
      <c r="I24610" s="152"/>
      <c r="J24610" s="152"/>
      <c r="K24610" s="156"/>
      <c r="L24610" s="156"/>
      <c r="M24610" s="157"/>
      <c r="N24610" s="158"/>
      <c r="O24610" s="153"/>
      <c r="P24610" s="153"/>
      <c r="Q24610" s="153"/>
      <c r="R24610" s="153"/>
      <c r="S24610" s="152"/>
      <c r="T24610" s="154"/>
    </row>
    <row r="24611" spans="8:20" x14ac:dyDescent="0.25">
      <c r="H24611" s="155"/>
      <c r="I24611" s="152"/>
      <c r="J24611" s="152"/>
      <c r="K24611" s="156"/>
      <c r="L24611" s="156"/>
      <c r="M24611" s="157"/>
      <c r="N24611" s="158"/>
      <c r="O24611" s="153"/>
      <c r="P24611" s="153"/>
      <c r="Q24611" s="153"/>
      <c r="R24611" s="153"/>
      <c r="S24611" s="152"/>
      <c r="T24611" s="154"/>
    </row>
    <row r="24612" spans="8:20" x14ac:dyDescent="0.25">
      <c r="H24612" s="155"/>
      <c r="I24612" s="152"/>
      <c r="J24612" s="152"/>
      <c r="K24612" s="156"/>
      <c r="L24612" s="156"/>
      <c r="M24612" s="157"/>
      <c r="N24612" s="158"/>
      <c r="O24612" s="153"/>
      <c r="P24612" s="153"/>
      <c r="Q24612" s="153"/>
      <c r="R24612" s="153"/>
      <c r="S24612" s="152"/>
      <c r="T24612" s="154"/>
    </row>
    <row r="24613" spans="8:20" x14ac:dyDescent="0.25">
      <c r="H24613" s="155"/>
      <c r="I24613" s="152"/>
      <c r="J24613" s="152"/>
      <c r="K24613" s="156"/>
      <c r="L24613" s="156"/>
      <c r="M24613" s="157"/>
      <c r="N24613" s="158"/>
      <c r="O24613" s="153"/>
      <c r="P24613" s="153"/>
      <c r="Q24613" s="153"/>
      <c r="R24613" s="153"/>
      <c r="S24613" s="152"/>
      <c r="T24613" s="154"/>
    </row>
    <row r="24614" spans="8:20" x14ac:dyDescent="0.25">
      <c r="H24614" s="155"/>
      <c r="I24614" s="152"/>
      <c r="J24614" s="152"/>
      <c r="K24614" s="156"/>
      <c r="L24614" s="156"/>
      <c r="M24614" s="157"/>
      <c r="N24614" s="158"/>
      <c r="O24614" s="153"/>
      <c r="P24614" s="153"/>
      <c r="Q24614" s="153"/>
      <c r="R24614" s="153"/>
      <c r="S24614" s="152"/>
      <c r="T24614" s="154"/>
    </row>
    <row r="24615" spans="8:20" x14ac:dyDescent="0.25">
      <c r="H24615" s="155"/>
      <c r="I24615" s="152"/>
      <c r="J24615" s="152"/>
      <c r="K24615" s="156"/>
      <c r="L24615" s="156"/>
      <c r="M24615" s="157"/>
      <c r="N24615" s="158"/>
      <c r="O24615" s="153"/>
      <c r="P24615" s="153"/>
      <c r="Q24615" s="153"/>
      <c r="R24615" s="153"/>
      <c r="S24615" s="152"/>
      <c r="T24615" s="154"/>
    </row>
    <row r="24616" spans="8:20" x14ac:dyDescent="0.25">
      <c r="H24616" s="155"/>
      <c r="I24616" s="152"/>
      <c r="J24616" s="152"/>
      <c r="K24616" s="156"/>
      <c r="L24616" s="156"/>
      <c r="M24616" s="157"/>
      <c r="N24616" s="158"/>
      <c r="O24616" s="153"/>
      <c r="P24616" s="153"/>
      <c r="Q24616" s="153"/>
      <c r="R24616" s="153"/>
      <c r="S24616" s="152"/>
      <c r="T24616" s="154"/>
    </row>
    <row r="24617" spans="8:20" x14ac:dyDescent="0.25">
      <c r="H24617" s="155"/>
      <c r="I24617" s="152"/>
      <c r="J24617" s="152"/>
      <c r="K24617" s="156"/>
      <c r="L24617" s="156"/>
      <c r="M24617" s="157"/>
      <c r="N24617" s="158"/>
      <c r="O24617" s="153"/>
      <c r="P24617" s="153"/>
      <c r="Q24617" s="153"/>
      <c r="R24617" s="153"/>
      <c r="S24617" s="152"/>
      <c r="T24617" s="154"/>
    </row>
    <row r="24618" spans="8:20" x14ac:dyDescent="0.25">
      <c r="H24618" s="155"/>
      <c r="I24618" s="152"/>
      <c r="J24618" s="152"/>
      <c r="K24618" s="156"/>
      <c r="L24618" s="156"/>
      <c r="M24618" s="157"/>
      <c r="N24618" s="158"/>
      <c r="O24618" s="153"/>
      <c r="P24618" s="153"/>
      <c r="Q24618" s="153"/>
      <c r="R24618" s="153"/>
      <c r="S24618" s="152"/>
      <c r="T24618" s="154"/>
    </row>
    <row r="24619" spans="8:20" x14ac:dyDescent="0.25">
      <c r="H24619" s="155"/>
      <c r="I24619" s="152"/>
      <c r="J24619" s="152"/>
      <c r="K24619" s="156"/>
      <c r="L24619" s="156"/>
      <c r="M24619" s="157"/>
      <c r="N24619" s="158"/>
      <c r="O24619" s="153"/>
      <c r="P24619" s="153"/>
      <c r="Q24619" s="153"/>
      <c r="R24619" s="153"/>
      <c r="S24619" s="152"/>
      <c r="T24619" s="154"/>
    </row>
    <row r="24620" spans="8:20" x14ac:dyDescent="0.25">
      <c r="H24620" s="155"/>
      <c r="I24620" s="152"/>
      <c r="J24620" s="152"/>
      <c r="K24620" s="156"/>
      <c r="L24620" s="156"/>
      <c r="M24620" s="157"/>
      <c r="N24620" s="158"/>
      <c r="O24620" s="153"/>
      <c r="P24620" s="153"/>
      <c r="Q24620" s="153"/>
      <c r="R24620" s="153"/>
      <c r="S24620" s="152"/>
      <c r="T24620" s="154"/>
    </row>
    <row r="24621" spans="8:20" x14ac:dyDescent="0.25">
      <c r="H24621" s="155"/>
      <c r="I24621" s="152"/>
      <c r="J24621" s="152"/>
      <c r="K24621" s="156"/>
      <c r="L24621" s="156"/>
      <c r="M24621" s="157"/>
      <c r="N24621" s="158"/>
      <c r="O24621" s="153"/>
      <c r="P24621" s="153"/>
      <c r="Q24621" s="153"/>
      <c r="R24621" s="153"/>
      <c r="S24621" s="152"/>
      <c r="T24621" s="154"/>
    </row>
    <row r="24622" spans="8:20" x14ac:dyDescent="0.25">
      <c r="H24622" s="155"/>
      <c r="I24622" s="152"/>
      <c r="J24622" s="152"/>
      <c r="K24622" s="156"/>
      <c r="L24622" s="156"/>
      <c r="M24622" s="157"/>
      <c r="N24622" s="158"/>
      <c r="O24622" s="153"/>
      <c r="P24622" s="153"/>
      <c r="Q24622" s="153"/>
      <c r="R24622" s="153"/>
      <c r="S24622" s="152"/>
      <c r="T24622" s="154"/>
    </row>
    <row r="24623" spans="8:20" x14ac:dyDescent="0.25">
      <c r="H24623" s="155"/>
      <c r="I24623" s="152"/>
      <c r="J24623" s="152"/>
      <c r="K24623" s="156"/>
      <c r="L24623" s="156"/>
      <c r="M24623" s="157"/>
      <c r="N24623" s="158"/>
      <c r="O24623" s="153"/>
      <c r="P24623" s="153"/>
      <c r="Q24623" s="153"/>
      <c r="R24623" s="153"/>
      <c r="S24623" s="152"/>
      <c r="T24623" s="154"/>
    </row>
    <row r="24624" spans="8:20" x14ac:dyDescent="0.25">
      <c r="H24624" s="155"/>
      <c r="I24624" s="152"/>
      <c r="J24624" s="152"/>
      <c r="K24624" s="156"/>
      <c r="L24624" s="156"/>
      <c r="M24624" s="157"/>
      <c r="N24624" s="158"/>
      <c r="O24624" s="153"/>
      <c r="P24624" s="153"/>
      <c r="Q24624" s="153"/>
      <c r="R24624" s="153"/>
      <c r="S24624" s="152"/>
      <c r="T24624" s="154"/>
    </row>
    <row r="24625" spans="8:20" x14ac:dyDescent="0.25">
      <c r="H24625" s="155"/>
      <c r="I24625" s="152"/>
      <c r="J24625" s="152"/>
      <c r="K24625" s="156"/>
      <c r="L24625" s="156"/>
      <c r="M24625" s="157"/>
      <c r="N24625" s="158"/>
      <c r="O24625" s="153"/>
      <c r="P24625" s="153"/>
      <c r="Q24625" s="153"/>
      <c r="R24625" s="153"/>
      <c r="S24625" s="152"/>
      <c r="T24625" s="154"/>
    </row>
    <row r="24626" spans="8:20" x14ac:dyDescent="0.25">
      <c r="H24626" s="155"/>
      <c r="I24626" s="152"/>
      <c r="J24626" s="152"/>
      <c r="K24626" s="156"/>
      <c r="L24626" s="156"/>
      <c r="M24626" s="157"/>
      <c r="N24626" s="158"/>
      <c r="O24626" s="153"/>
      <c r="P24626" s="153"/>
      <c r="Q24626" s="153"/>
      <c r="R24626" s="153"/>
      <c r="S24626" s="152"/>
      <c r="T24626" s="154"/>
    </row>
    <row r="24627" spans="8:20" x14ac:dyDescent="0.25">
      <c r="H24627" s="155"/>
      <c r="I24627" s="152"/>
      <c r="J24627" s="152"/>
      <c r="K24627" s="156"/>
      <c r="L24627" s="156"/>
      <c r="M24627" s="157"/>
      <c r="N24627" s="158"/>
      <c r="O24627" s="153"/>
      <c r="P24627" s="153"/>
      <c r="Q24627" s="153"/>
      <c r="R24627" s="153"/>
      <c r="S24627" s="152"/>
      <c r="T24627" s="154"/>
    </row>
    <row r="24628" spans="8:20" x14ac:dyDescent="0.25">
      <c r="H24628" s="155"/>
      <c r="I24628" s="152"/>
      <c r="J24628" s="152"/>
      <c r="K24628" s="156"/>
      <c r="L24628" s="156"/>
      <c r="M24628" s="157"/>
      <c r="N24628" s="158"/>
      <c r="O24628" s="153"/>
      <c r="P24628" s="153"/>
      <c r="Q24628" s="153"/>
      <c r="R24628" s="153"/>
      <c r="S24628" s="152"/>
      <c r="T24628" s="154"/>
    </row>
    <row r="24629" spans="8:20" x14ac:dyDescent="0.25">
      <c r="H24629" s="155"/>
      <c r="I24629" s="152"/>
      <c r="J24629" s="152"/>
      <c r="K24629" s="156"/>
      <c r="L24629" s="156"/>
      <c r="M24629" s="157"/>
      <c r="N24629" s="158"/>
      <c r="O24629" s="153"/>
      <c r="P24629" s="153"/>
      <c r="Q24629" s="153"/>
      <c r="R24629" s="153"/>
      <c r="S24629" s="152"/>
      <c r="T24629" s="154"/>
    </row>
    <row r="24630" spans="8:20" x14ac:dyDescent="0.25">
      <c r="H24630" s="155"/>
      <c r="I24630" s="152"/>
      <c r="J24630" s="152"/>
      <c r="K24630" s="156"/>
      <c r="L24630" s="156"/>
      <c r="M24630" s="157"/>
      <c r="N24630" s="158"/>
      <c r="O24630" s="153"/>
      <c r="P24630" s="153"/>
      <c r="Q24630" s="153"/>
      <c r="R24630" s="153"/>
      <c r="S24630" s="152"/>
      <c r="T24630" s="154"/>
    </row>
    <row r="24631" spans="8:20" x14ac:dyDescent="0.25">
      <c r="H24631" s="155"/>
      <c r="I24631" s="152"/>
      <c r="J24631" s="152"/>
      <c r="K24631" s="156"/>
      <c r="L24631" s="156"/>
      <c r="M24631" s="157"/>
      <c r="N24631" s="158"/>
      <c r="O24631" s="153"/>
      <c r="P24631" s="153"/>
      <c r="Q24631" s="153"/>
      <c r="R24631" s="153"/>
      <c r="S24631" s="152"/>
      <c r="T24631" s="154"/>
    </row>
    <row r="24632" spans="8:20" x14ac:dyDescent="0.25">
      <c r="H24632" s="155"/>
      <c r="I24632" s="152"/>
      <c r="J24632" s="152"/>
      <c r="K24632" s="156"/>
      <c r="L24632" s="156"/>
      <c r="M24632" s="157"/>
      <c r="N24632" s="158"/>
      <c r="O24632" s="153"/>
      <c r="P24632" s="153"/>
      <c r="Q24632" s="153"/>
      <c r="R24632" s="153"/>
      <c r="S24632" s="152"/>
      <c r="T24632" s="154"/>
    </row>
    <row r="24633" spans="8:20" x14ac:dyDescent="0.25">
      <c r="H24633" s="155"/>
      <c r="I24633" s="152"/>
      <c r="J24633" s="152"/>
      <c r="K24633" s="156"/>
      <c r="L24633" s="156"/>
      <c r="M24633" s="157"/>
      <c r="N24633" s="158"/>
      <c r="O24633" s="153"/>
      <c r="P24633" s="153"/>
      <c r="Q24633" s="153"/>
      <c r="R24633" s="153"/>
      <c r="S24633" s="152"/>
      <c r="T24633" s="154"/>
    </row>
    <row r="24634" spans="8:20" x14ac:dyDescent="0.25">
      <c r="H24634" s="155"/>
      <c r="I24634" s="152"/>
      <c r="J24634" s="152"/>
      <c r="K24634" s="156"/>
      <c r="L24634" s="156"/>
      <c r="M24634" s="157"/>
      <c r="N24634" s="158"/>
      <c r="O24634" s="153"/>
      <c r="P24634" s="153"/>
      <c r="Q24634" s="153"/>
      <c r="R24634" s="153"/>
      <c r="S24634" s="152"/>
      <c r="T24634" s="154"/>
    </row>
    <row r="24635" spans="8:20" x14ac:dyDescent="0.25">
      <c r="H24635" s="155"/>
      <c r="I24635" s="152"/>
      <c r="J24635" s="152"/>
      <c r="K24635" s="156"/>
      <c r="L24635" s="156"/>
      <c r="M24635" s="157"/>
      <c r="N24635" s="158"/>
      <c r="O24635" s="153"/>
      <c r="P24635" s="153"/>
      <c r="Q24635" s="153"/>
      <c r="R24635" s="153"/>
      <c r="S24635" s="152"/>
      <c r="T24635" s="154"/>
    </row>
    <row r="24636" spans="8:20" x14ac:dyDescent="0.25">
      <c r="H24636" s="155"/>
      <c r="I24636" s="152"/>
      <c r="J24636" s="152"/>
      <c r="K24636" s="156"/>
      <c r="L24636" s="156"/>
      <c r="M24636" s="157"/>
      <c r="N24636" s="158"/>
      <c r="O24636" s="153"/>
      <c r="P24636" s="153"/>
      <c r="Q24636" s="153"/>
      <c r="R24636" s="153"/>
      <c r="S24636" s="152"/>
      <c r="T24636" s="154"/>
    </row>
    <row r="24637" spans="8:20" x14ac:dyDescent="0.25">
      <c r="H24637" s="155"/>
      <c r="I24637" s="152"/>
      <c r="J24637" s="152"/>
      <c r="K24637" s="156"/>
      <c r="L24637" s="156"/>
      <c r="M24637" s="157"/>
      <c r="N24637" s="158"/>
      <c r="O24637" s="153"/>
      <c r="P24637" s="153"/>
      <c r="Q24637" s="153"/>
      <c r="R24637" s="153"/>
      <c r="S24637" s="152"/>
      <c r="T24637" s="154"/>
    </row>
    <row r="24638" spans="8:20" x14ac:dyDescent="0.25">
      <c r="H24638" s="155"/>
      <c r="I24638" s="152"/>
      <c r="J24638" s="152"/>
      <c r="K24638" s="156"/>
      <c r="L24638" s="156"/>
      <c r="M24638" s="157"/>
      <c r="N24638" s="158"/>
      <c r="O24638" s="153"/>
      <c r="P24638" s="153"/>
      <c r="Q24638" s="153"/>
      <c r="R24638" s="153"/>
      <c r="S24638" s="152"/>
      <c r="T24638" s="154"/>
    </row>
    <row r="24639" spans="8:20" x14ac:dyDescent="0.25">
      <c r="H24639" s="155"/>
      <c r="I24639" s="152"/>
      <c r="J24639" s="152"/>
      <c r="K24639" s="156"/>
      <c r="L24639" s="156"/>
      <c r="M24639" s="157"/>
      <c r="N24639" s="158"/>
      <c r="O24639" s="153"/>
      <c r="P24639" s="153"/>
      <c r="Q24639" s="153"/>
      <c r="R24639" s="153"/>
      <c r="S24639" s="152"/>
      <c r="T24639" s="154"/>
    </row>
    <row r="24640" spans="8:20" x14ac:dyDescent="0.25">
      <c r="H24640" s="155"/>
      <c r="I24640" s="152"/>
      <c r="J24640" s="152"/>
      <c r="K24640" s="156"/>
      <c r="L24640" s="156"/>
      <c r="M24640" s="157"/>
      <c r="N24640" s="158"/>
      <c r="O24640" s="153"/>
      <c r="P24640" s="153"/>
      <c r="Q24640" s="153"/>
      <c r="R24640" s="153"/>
      <c r="S24640" s="152"/>
      <c r="T24640" s="154"/>
    </row>
    <row r="24641" spans="8:20" x14ac:dyDescent="0.25">
      <c r="H24641" s="155"/>
      <c r="I24641" s="152"/>
      <c r="J24641" s="152"/>
      <c r="K24641" s="156"/>
      <c r="L24641" s="156"/>
      <c r="M24641" s="157"/>
      <c r="N24641" s="158"/>
      <c r="O24641" s="153"/>
      <c r="P24641" s="153"/>
      <c r="Q24641" s="153"/>
      <c r="R24641" s="153"/>
      <c r="S24641" s="152"/>
      <c r="T24641" s="154"/>
    </row>
    <row r="24642" spans="8:20" x14ac:dyDescent="0.25">
      <c r="H24642" s="155"/>
      <c r="I24642" s="152"/>
      <c r="J24642" s="152"/>
      <c r="K24642" s="156"/>
      <c r="L24642" s="156"/>
      <c r="M24642" s="157"/>
      <c r="N24642" s="158"/>
      <c r="O24642" s="153"/>
      <c r="P24642" s="153"/>
      <c r="Q24642" s="153"/>
      <c r="R24642" s="153"/>
      <c r="S24642" s="152"/>
      <c r="T24642" s="154"/>
    </row>
    <row r="24643" spans="8:20" x14ac:dyDescent="0.25">
      <c r="H24643" s="155"/>
      <c r="I24643" s="152"/>
      <c r="J24643" s="152"/>
      <c r="K24643" s="156"/>
      <c r="L24643" s="156"/>
      <c r="M24643" s="157"/>
      <c r="N24643" s="158"/>
      <c r="O24643" s="153"/>
      <c r="P24643" s="153"/>
      <c r="Q24643" s="153"/>
      <c r="R24643" s="153"/>
      <c r="S24643" s="152"/>
      <c r="T24643" s="154"/>
    </row>
    <row r="24644" spans="8:20" x14ac:dyDescent="0.25">
      <c r="H24644" s="155"/>
      <c r="I24644" s="152"/>
      <c r="J24644" s="152"/>
      <c r="K24644" s="156"/>
      <c r="L24644" s="156"/>
      <c r="M24644" s="157"/>
      <c r="N24644" s="158"/>
      <c r="O24644" s="153"/>
      <c r="P24644" s="153"/>
      <c r="Q24644" s="153"/>
      <c r="R24644" s="153"/>
      <c r="S24644" s="152"/>
      <c r="T24644" s="154"/>
    </row>
    <row r="24645" spans="8:20" x14ac:dyDescent="0.25">
      <c r="H24645" s="155"/>
      <c r="I24645" s="152"/>
      <c r="J24645" s="152"/>
      <c r="K24645" s="156"/>
      <c r="L24645" s="156"/>
      <c r="M24645" s="157"/>
      <c r="N24645" s="158"/>
      <c r="O24645" s="153"/>
      <c r="P24645" s="153"/>
      <c r="Q24645" s="153"/>
      <c r="R24645" s="153"/>
      <c r="S24645" s="152"/>
      <c r="T24645" s="154"/>
    </row>
    <row r="24646" spans="8:20" x14ac:dyDescent="0.25">
      <c r="H24646" s="155"/>
      <c r="I24646" s="152"/>
      <c r="J24646" s="152"/>
      <c r="K24646" s="156"/>
      <c r="L24646" s="156"/>
      <c r="M24646" s="157"/>
      <c r="N24646" s="158"/>
      <c r="O24646" s="153"/>
      <c r="P24646" s="153"/>
      <c r="Q24646" s="153"/>
      <c r="R24646" s="153"/>
      <c r="S24646" s="152"/>
      <c r="T24646" s="154"/>
    </row>
    <row r="24647" spans="8:20" x14ac:dyDescent="0.25">
      <c r="H24647" s="155"/>
      <c r="I24647" s="152"/>
      <c r="J24647" s="152"/>
      <c r="K24647" s="156"/>
      <c r="L24647" s="156"/>
      <c r="M24647" s="157"/>
      <c r="N24647" s="158"/>
      <c r="O24647" s="153"/>
      <c r="P24647" s="153"/>
      <c r="Q24647" s="153"/>
      <c r="R24647" s="153"/>
      <c r="S24647" s="152"/>
      <c r="T24647" s="154"/>
    </row>
    <row r="24648" spans="8:20" x14ac:dyDescent="0.25">
      <c r="H24648" s="155"/>
      <c r="I24648" s="152"/>
      <c r="J24648" s="152"/>
      <c r="K24648" s="156"/>
      <c r="L24648" s="156"/>
      <c r="M24648" s="157"/>
      <c r="N24648" s="158"/>
      <c r="O24648" s="153"/>
      <c r="P24648" s="153"/>
      <c r="Q24648" s="153"/>
      <c r="R24648" s="153"/>
      <c r="S24648" s="152"/>
      <c r="T24648" s="154"/>
    </row>
    <row r="24649" spans="8:20" x14ac:dyDescent="0.25">
      <c r="H24649" s="155"/>
      <c r="I24649" s="152"/>
      <c r="J24649" s="152"/>
      <c r="K24649" s="156"/>
      <c r="L24649" s="156"/>
      <c r="M24649" s="157"/>
      <c r="N24649" s="158"/>
      <c r="O24649" s="153"/>
      <c r="P24649" s="153"/>
      <c r="Q24649" s="153"/>
      <c r="R24649" s="153"/>
      <c r="S24649" s="152"/>
      <c r="T24649" s="154"/>
    </row>
    <row r="24650" spans="8:20" x14ac:dyDescent="0.25">
      <c r="H24650" s="155"/>
      <c r="I24650" s="152"/>
      <c r="J24650" s="152"/>
      <c r="K24650" s="156"/>
      <c r="L24650" s="156"/>
      <c r="M24650" s="157"/>
      <c r="N24650" s="158"/>
      <c r="O24650" s="153"/>
      <c r="P24650" s="153"/>
      <c r="Q24650" s="153"/>
      <c r="R24650" s="153"/>
      <c r="S24650" s="152"/>
      <c r="T24650" s="154"/>
    </row>
    <row r="24651" spans="8:20" x14ac:dyDescent="0.25">
      <c r="H24651" s="155"/>
      <c r="I24651" s="152"/>
      <c r="J24651" s="152"/>
      <c r="K24651" s="156"/>
      <c r="L24651" s="156"/>
      <c r="M24651" s="157"/>
      <c r="N24651" s="158"/>
      <c r="O24651" s="153"/>
      <c r="P24651" s="153"/>
      <c r="Q24651" s="153"/>
      <c r="R24651" s="153"/>
      <c r="S24651" s="152"/>
      <c r="T24651" s="154"/>
    </row>
    <row r="24652" spans="8:20" x14ac:dyDescent="0.25">
      <c r="H24652" s="155"/>
      <c r="I24652" s="152"/>
      <c r="J24652" s="152"/>
      <c r="K24652" s="156"/>
      <c r="L24652" s="156"/>
      <c r="M24652" s="157"/>
      <c r="N24652" s="158"/>
      <c r="O24652" s="153"/>
      <c r="P24652" s="153"/>
      <c r="Q24652" s="153"/>
      <c r="R24652" s="153"/>
      <c r="S24652" s="152"/>
      <c r="T24652" s="154"/>
    </row>
    <row r="24653" spans="8:20" x14ac:dyDescent="0.25">
      <c r="H24653" s="155"/>
      <c r="I24653" s="152"/>
      <c r="J24653" s="152"/>
      <c r="K24653" s="156"/>
      <c r="L24653" s="156"/>
      <c r="M24653" s="157"/>
      <c r="N24653" s="158"/>
      <c r="O24653" s="153"/>
      <c r="P24653" s="153"/>
      <c r="Q24653" s="153"/>
      <c r="R24653" s="153"/>
      <c r="S24653" s="152"/>
      <c r="T24653" s="154"/>
    </row>
    <row r="24654" spans="8:20" x14ac:dyDescent="0.25">
      <c r="H24654" s="155"/>
      <c r="I24654" s="152"/>
      <c r="J24654" s="152"/>
      <c r="K24654" s="156"/>
      <c r="L24654" s="156"/>
      <c r="M24654" s="157"/>
      <c r="N24654" s="158"/>
      <c r="O24654" s="153"/>
      <c r="P24654" s="153"/>
      <c r="Q24654" s="153"/>
      <c r="R24654" s="153"/>
      <c r="S24654" s="152"/>
      <c r="T24654" s="154"/>
    </row>
    <row r="24655" spans="8:20" x14ac:dyDescent="0.25">
      <c r="H24655" s="155"/>
      <c r="I24655" s="152"/>
      <c r="J24655" s="152"/>
      <c r="K24655" s="156"/>
      <c r="L24655" s="156"/>
      <c r="M24655" s="157"/>
      <c r="N24655" s="158"/>
      <c r="O24655" s="153"/>
      <c r="P24655" s="153"/>
      <c r="Q24655" s="153"/>
      <c r="R24655" s="153"/>
      <c r="S24655" s="152"/>
      <c r="T24655" s="154"/>
    </row>
    <row r="24656" spans="8:20" x14ac:dyDescent="0.25">
      <c r="H24656" s="155"/>
      <c r="I24656" s="152"/>
      <c r="J24656" s="152"/>
      <c r="K24656" s="156"/>
      <c r="L24656" s="156"/>
      <c r="M24656" s="157"/>
      <c r="N24656" s="158"/>
      <c r="O24656" s="153"/>
      <c r="P24656" s="153"/>
      <c r="Q24656" s="153"/>
      <c r="R24656" s="153"/>
      <c r="S24656" s="152"/>
      <c r="T24656" s="154"/>
    </row>
    <row r="24657" spans="8:20" x14ac:dyDescent="0.25">
      <c r="H24657" s="155"/>
      <c r="I24657" s="152"/>
      <c r="J24657" s="152"/>
      <c r="K24657" s="156"/>
      <c r="L24657" s="156"/>
      <c r="M24657" s="157"/>
      <c r="N24657" s="158"/>
      <c r="O24657" s="153"/>
      <c r="P24657" s="153"/>
      <c r="Q24657" s="153"/>
      <c r="R24657" s="153"/>
      <c r="S24657" s="152"/>
      <c r="T24657" s="154"/>
    </row>
    <row r="24658" spans="8:20" x14ac:dyDescent="0.25">
      <c r="H24658" s="155"/>
      <c r="I24658" s="152"/>
      <c r="J24658" s="152"/>
      <c r="K24658" s="156"/>
      <c r="L24658" s="156"/>
      <c r="M24658" s="157"/>
      <c r="N24658" s="158"/>
      <c r="O24658" s="153"/>
      <c r="P24658" s="153"/>
      <c r="Q24658" s="153"/>
      <c r="R24658" s="153"/>
      <c r="S24658" s="152"/>
      <c r="T24658" s="154"/>
    </row>
    <row r="24659" spans="8:20" x14ac:dyDescent="0.25">
      <c r="H24659" s="155"/>
      <c r="I24659" s="152"/>
      <c r="J24659" s="152"/>
      <c r="K24659" s="156"/>
      <c r="L24659" s="156"/>
      <c r="M24659" s="157"/>
      <c r="N24659" s="158"/>
      <c r="O24659" s="153"/>
      <c r="P24659" s="153"/>
      <c r="Q24659" s="153"/>
      <c r="R24659" s="153"/>
      <c r="S24659" s="152"/>
      <c r="T24659" s="154"/>
    </row>
    <row r="24660" spans="8:20" x14ac:dyDescent="0.25">
      <c r="H24660" s="155"/>
      <c r="I24660" s="152"/>
      <c r="J24660" s="152"/>
      <c r="K24660" s="156"/>
      <c r="L24660" s="156"/>
      <c r="M24660" s="157"/>
      <c r="N24660" s="158"/>
      <c r="O24660" s="153"/>
      <c r="P24660" s="153"/>
      <c r="Q24660" s="153"/>
      <c r="R24660" s="153"/>
      <c r="S24660" s="152"/>
      <c r="T24660" s="154"/>
    </row>
    <row r="24661" spans="8:20" x14ac:dyDescent="0.25">
      <c r="H24661" s="155"/>
      <c r="I24661" s="152"/>
      <c r="J24661" s="152"/>
      <c r="K24661" s="156"/>
      <c r="L24661" s="156"/>
      <c r="M24661" s="157"/>
      <c r="N24661" s="158"/>
      <c r="O24661" s="153"/>
      <c r="P24661" s="153"/>
      <c r="Q24661" s="153"/>
      <c r="R24661" s="153"/>
      <c r="S24661" s="152"/>
      <c r="T24661" s="154"/>
    </row>
    <row r="24662" spans="8:20" x14ac:dyDescent="0.25">
      <c r="H24662" s="155"/>
      <c r="I24662" s="152"/>
      <c r="J24662" s="152"/>
      <c r="K24662" s="156"/>
      <c r="L24662" s="156"/>
      <c r="M24662" s="157"/>
      <c r="N24662" s="158"/>
      <c r="O24662" s="153"/>
      <c r="P24662" s="153"/>
      <c r="Q24662" s="153"/>
      <c r="R24662" s="153"/>
      <c r="S24662" s="152"/>
      <c r="T24662" s="154"/>
    </row>
    <row r="24663" spans="8:20" x14ac:dyDescent="0.25">
      <c r="H24663" s="155"/>
      <c r="I24663" s="152"/>
      <c r="J24663" s="152"/>
      <c r="K24663" s="156"/>
      <c r="L24663" s="156"/>
      <c r="M24663" s="157"/>
      <c r="N24663" s="158"/>
      <c r="O24663" s="153"/>
      <c r="P24663" s="153"/>
      <c r="Q24663" s="153"/>
      <c r="R24663" s="153"/>
      <c r="S24663" s="152"/>
      <c r="T24663" s="154"/>
    </row>
    <row r="24664" spans="8:20" x14ac:dyDescent="0.25">
      <c r="H24664" s="155"/>
      <c r="I24664" s="152"/>
      <c r="J24664" s="152"/>
      <c r="K24664" s="156"/>
      <c r="L24664" s="156"/>
      <c r="M24664" s="157"/>
      <c r="N24664" s="158"/>
      <c r="O24664" s="153"/>
      <c r="P24664" s="153"/>
      <c r="Q24664" s="153"/>
      <c r="R24664" s="153"/>
      <c r="S24664" s="152"/>
      <c r="T24664" s="154"/>
    </row>
    <row r="24665" spans="8:20" x14ac:dyDescent="0.25">
      <c r="H24665" s="155"/>
      <c r="I24665" s="152"/>
      <c r="J24665" s="152"/>
      <c r="K24665" s="156"/>
      <c r="L24665" s="156"/>
      <c r="M24665" s="157"/>
      <c r="N24665" s="158"/>
      <c r="O24665" s="153"/>
      <c r="P24665" s="153"/>
      <c r="Q24665" s="153"/>
      <c r="R24665" s="153"/>
      <c r="S24665" s="152"/>
      <c r="T24665" s="154"/>
    </row>
    <row r="24666" spans="8:20" x14ac:dyDescent="0.25">
      <c r="H24666" s="155"/>
      <c r="I24666" s="152"/>
      <c r="J24666" s="152"/>
      <c r="K24666" s="156"/>
      <c r="L24666" s="156"/>
      <c r="M24666" s="157"/>
      <c r="N24666" s="158"/>
      <c r="O24666" s="153"/>
      <c r="P24666" s="153"/>
      <c r="Q24666" s="153"/>
      <c r="R24666" s="153"/>
      <c r="S24666" s="152"/>
      <c r="T24666" s="154"/>
    </row>
    <row r="24667" spans="8:20" x14ac:dyDescent="0.25">
      <c r="H24667" s="155"/>
      <c r="I24667" s="152"/>
      <c r="J24667" s="152"/>
      <c r="K24667" s="156"/>
      <c r="L24667" s="156"/>
      <c r="M24667" s="157"/>
      <c r="N24667" s="158"/>
      <c r="O24667" s="153"/>
      <c r="P24667" s="153"/>
      <c r="Q24667" s="153"/>
      <c r="R24667" s="153"/>
      <c r="S24667" s="152"/>
      <c r="T24667" s="154"/>
    </row>
    <row r="24668" spans="8:20" x14ac:dyDescent="0.25">
      <c r="H24668" s="155"/>
      <c r="I24668" s="152"/>
      <c r="J24668" s="152"/>
      <c r="K24668" s="156"/>
      <c r="L24668" s="156"/>
      <c r="M24668" s="157"/>
      <c r="N24668" s="158"/>
      <c r="O24668" s="153"/>
      <c r="P24668" s="153"/>
      <c r="Q24668" s="153"/>
      <c r="R24668" s="153"/>
      <c r="S24668" s="152"/>
      <c r="T24668" s="154"/>
    </row>
    <row r="24669" spans="8:20" x14ac:dyDescent="0.25">
      <c r="H24669" s="155"/>
      <c r="I24669" s="152"/>
      <c r="J24669" s="152"/>
      <c r="K24669" s="156"/>
      <c r="L24669" s="156"/>
      <c r="M24669" s="157"/>
      <c r="N24669" s="158"/>
      <c r="O24669" s="153"/>
      <c r="P24669" s="153"/>
      <c r="Q24669" s="153"/>
      <c r="R24669" s="153"/>
      <c r="S24669" s="152"/>
      <c r="T24669" s="154"/>
    </row>
    <row r="24670" spans="8:20" x14ac:dyDescent="0.25">
      <c r="H24670" s="155"/>
      <c r="I24670" s="152"/>
      <c r="J24670" s="152"/>
      <c r="K24670" s="156"/>
      <c r="L24670" s="156"/>
      <c r="M24670" s="157"/>
      <c r="N24670" s="158"/>
      <c r="O24670" s="153"/>
      <c r="P24670" s="153"/>
      <c r="Q24670" s="153"/>
      <c r="R24670" s="153"/>
      <c r="S24670" s="152"/>
      <c r="T24670" s="154"/>
    </row>
    <row r="24671" spans="8:20" x14ac:dyDescent="0.25">
      <c r="H24671" s="155"/>
      <c r="I24671" s="152"/>
      <c r="J24671" s="152"/>
      <c r="K24671" s="156"/>
      <c r="L24671" s="156"/>
      <c r="M24671" s="157"/>
      <c r="N24671" s="158"/>
      <c r="O24671" s="153"/>
      <c r="P24671" s="153"/>
      <c r="Q24671" s="153"/>
      <c r="R24671" s="153"/>
      <c r="S24671" s="152"/>
      <c r="T24671" s="154"/>
    </row>
    <row r="24672" spans="8:20" x14ac:dyDescent="0.25">
      <c r="H24672" s="155"/>
      <c r="I24672" s="152"/>
      <c r="J24672" s="152"/>
      <c r="K24672" s="156"/>
      <c r="L24672" s="156"/>
      <c r="M24672" s="157"/>
      <c r="N24672" s="158"/>
      <c r="O24672" s="153"/>
      <c r="P24672" s="153"/>
      <c r="Q24672" s="153"/>
      <c r="R24672" s="153"/>
      <c r="S24672" s="152"/>
      <c r="T24672" s="154"/>
    </row>
    <row r="24673" spans="8:20" x14ac:dyDescent="0.25">
      <c r="H24673" s="155"/>
      <c r="I24673" s="152"/>
      <c r="J24673" s="152"/>
      <c r="K24673" s="156"/>
      <c r="L24673" s="156"/>
      <c r="M24673" s="157"/>
      <c r="N24673" s="158"/>
      <c r="O24673" s="153"/>
      <c r="P24673" s="153"/>
      <c r="Q24673" s="153"/>
      <c r="R24673" s="153"/>
      <c r="S24673" s="152"/>
      <c r="T24673" s="154"/>
    </row>
    <row r="24674" spans="8:20" x14ac:dyDescent="0.25">
      <c r="H24674" s="155"/>
      <c r="I24674" s="152"/>
      <c r="J24674" s="152"/>
      <c r="K24674" s="156"/>
      <c r="L24674" s="156"/>
      <c r="M24674" s="157"/>
      <c r="N24674" s="158"/>
      <c r="O24674" s="153"/>
      <c r="P24674" s="153"/>
      <c r="Q24674" s="153"/>
      <c r="R24674" s="153"/>
      <c r="S24674" s="152"/>
      <c r="T24674" s="154"/>
    </row>
    <row r="24675" spans="8:20" x14ac:dyDescent="0.25">
      <c r="H24675" s="155"/>
      <c r="I24675" s="152"/>
      <c r="J24675" s="152"/>
      <c r="K24675" s="156"/>
      <c r="L24675" s="156"/>
      <c r="M24675" s="157"/>
      <c r="N24675" s="158"/>
      <c r="O24675" s="153"/>
      <c r="P24675" s="153"/>
      <c r="Q24675" s="153"/>
      <c r="R24675" s="153"/>
      <c r="S24675" s="152"/>
      <c r="T24675" s="154"/>
    </row>
    <row r="24676" spans="8:20" x14ac:dyDescent="0.25">
      <c r="H24676" s="155"/>
      <c r="I24676" s="152"/>
      <c r="J24676" s="152"/>
      <c r="K24676" s="156"/>
      <c r="L24676" s="156"/>
      <c r="M24676" s="157"/>
      <c r="N24676" s="158"/>
      <c r="O24676" s="153"/>
      <c r="P24676" s="153"/>
      <c r="Q24676" s="153"/>
      <c r="R24676" s="153"/>
      <c r="S24676" s="152"/>
      <c r="T24676" s="154"/>
    </row>
    <row r="24677" spans="8:20" x14ac:dyDescent="0.25">
      <c r="H24677" s="155"/>
      <c r="I24677" s="152"/>
      <c r="J24677" s="152"/>
      <c r="K24677" s="156"/>
      <c r="L24677" s="156"/>
      <c r="M24677" s="157"/>
      <c r="N24677" s="158"/>
      <c r="O24677" s="153"/>
      <c r="P24677" s="153"/>
      <c r="Q24677" s="153"/>
      <c r="R24677" s="153"/>
      <c r="S24677" s="152"/>
      <c r="T24677" s="154"/>
    </row>
    <row r="24678" spans="8:20" x14ac:dyDescent="0.25">
      <c r="H24678" s="155"/>
      <c r="I24678" s="152"/>
      <c r="J24678" s="152"/>
      <c r="K24678" s="156"/>
      <c r="L24678" s="156"/>
      <c r="M24678" s="157"/>
      <c r="N24678" s="158"/>
      <c r="O24678" s="153"/>
      <c r="P24678" s="153"/>
      <c r="Q24678" s="153"/>
      <c r="R24678" s="153"/>
      <c r="S24678" s="152"/>
      <c r="T24678" s="154"/>
    </row>
    <row r="24679" spans="8:20" x14ac:dyDescent="0.25">
      <c r="H24679" s="155"/>
      <c r="I24679" s="152"/>
      <c r="J24679" s="152"/>
      <c r="K24679" s="156"/>
      <c r="L24679" s="156"/>
      <c r="M24679" s="157"/>
      <c r="N24679" s="158"/>
      <c r="O24679" s="153"/>
      <c r="P24679" s="153"/>
      <c r="Q24679" s="153"/>
      <c r="R24679" s="153"/>
      <c r="S24679" s="152"/>
      <c r="T24679" s="154"/>
    </row>
    <row r="24680" spans="8:20" x14ac:dyDescent="0.25">
      <c r="H24680" s="155"/>
      <c r="I24680" s="152"/>
      <c r="J24680" s="152"/>
      <c r="K24680" s="156"/>
      <c r="L24680" s="156"/>
      <c r="M24680" s="157"/>
      <c r="N24680" s="158"/>
      <c r="O24680" s="153"/>
      <c r="P24680" s="153"/>
      <c r="Q24680" s="153"/>
      <c r="R24680" s="153"/>
      <c r="S24680" s="152"/>
      <c r="T24680" s="154"/>
    </row>
    <row r="24681" spans="8:20" x14ac:dyDescent="0.25">
      <c r="H24681" s="155"/>
      <c r="I24681" s="152"/>
      <c r="J24681" s="152"/>
      <c r="K24681" s="156"/>
      <c r="L24681" s="156"/>
      <c r="M24681" s="157"/>
      <c r="N24681" s="158"/>
      <c r="O24681" s="153"/>
      <c r="P24681" s="153"/>
      <c r="Q24681" s="153"/>
      <c r="R24681" s="153"/>
      <c r="S24681" s="152"/>
      <c r="T24681" s="154"/>
    </row>
    <row r="24682" spans="8:20" x14ac:dyDescent="0.25">
      <c r="H24682" s="155"/>
      <c r="I24682" s="152"/>
      <c r="J24682" s="152"/>
      <c r="K24682" s="156"/>
      <c r="L24682" s="156"/>
      <c r="M24682" s="157"/>
      <c r="N24682" s="158"/>
      <c r="O24682" s="153"/>
      <c r="P24682" s="153"/>
      <c r="Q24682" s="153"/>
      <c r="R24682" s="153"/>
      <c r="S24682" s="152"/>
      <c r="T24682" s="154"/>
    </row>
    <row r="24683" spans="8:20" x14ac:dyDescent="0.25">
      <c r="H24683" s="155"/>
      <c r="I24683" s="152"/>
      <c r="J24683" s="152"/>
      <c r="K24683" s="156"/>
      <c r="L24683" s="156"/>
      <c r="M24683" s="157"/>
      <c r="N24683" s="158"/>
      <c r="O24683" s="153"/>
      <c r="P24683" s="153"/>
      <c r="Q24683" s="153"/>
      <c r="R24683" s="153"/>
      <c r="S24683" s="152"/>
      <c r="T24683" s="154"/>
    </row>
    <row r="24684" spans="8:20" x14ac:dyDescent="0.25">
      <c r="H24684" s="155"/>
      <c r="I24684" s="152"/>
      <c r="J24684" s="152"/>
      <c r="K24684" s="156"/>
      <c r="L24684" s="156"/>
      <c r="M24684" s="157"/>
      <c r="N24684" s="158"/>
      <c r="O24684" s="153"/>
      <c r="P24684" s="153"/>
      <c r="Q24684" s="153"/>
      <c r="R24684" s="153"/>
      <c r="S24684" s="152"/>
      <c r="T24684" s="154"/>
    </row>
    <row r="24685" spans="8:20" x14ac:dyDescent="0.25">
      <c r="H24685" s="155"/>
      <c r="I24685" s="152"/>
      <c r="J24685" s="152"/>
      <c r="K24685" s="156"/>
      <c r="L24685" s="156"/>
      <c r="M24685" s="157"/>
      <c r="N24685" s="158"/>
      <c r="O24685" s="153"/>
      <c r="P24685" s="153"/>
      <c r="Q24685" s="153"/>
      <c r="R24685" s="153"/>
      <c r="S24685" s="152"/>
      <c r="T24685" s="154"/>
    </row>
    <row r="24686" spans="8:20" x14ac:dyDescent="0.25">
      <c r="H24686" s="155"/>
      <c r="I24686" s="152"/>
      <c r="J24686" s="152"/>
      <c r="K24686" s="156"/>
      <c r="L24686" s="156"/>
      <c r="M24686" s="157"/>
      <c r="N24686" s="158"/>
      <c r="O24686" s="153"/>
      <c r="P24686" s="153"/>
      <c r="Q24686" s="153"/>
      <c r="R24686" s="153"/>
      <c r="S24686" s="152"/>
      <c r="T24686" s="154"/>
    </row>
    <row r="24687" spans="8:20" x14ac:dyDescent="0.25">
      <c r="H24687" s="155"/>
      <c r="I24687" s="152"/>
      <c r="J24687" s="152"/>
      <c r="K24687" s="156"/>
      <c r="L24687" s="156"/>
      <c r="M24687" s="157"/>
      <c r="N24687" s="158"/>
      <c r="O24687" s="153"/>
      <c r="P24687" s="153"/>
      <c r="Q24687" s="153"/>
      <c r="R24687" s="153"/>
      <c r="S24687" s="152"/>
      <c r="T24687" s="154"/>
    </row>
    <row r="24688" spans="8:20" x14ac:dyDescent="0.25">
      <c r="H24688" s="155"/>
      <c r="I24688" s="152"/>
      <c r="J24688" s="152"/>
      <c r="K24688" s="156"/>
      <c r="L24688" s="156"/>
      <c r="M24688" s="157"/>
      <c r="N24688" s="158"/>
      <c r="O24688" s="153"/>
      <c r="P24688" s="153"/>
      <c r="Q24688" s="153"/>
      <c r="R24688" s="153"/>
      <c r="S24688" s="152"/>
      <c r="T24688" s="154"/>
    </row>
    <row r="24689" spans="8:20" x14ac:dyDescent="0.25">
      <c r="H24689" s="155"/>
      <c r="I24689" s="152"/>
      <c r="J24689" s="152"/>
      <c r="K24689" s="156"/>
      <c r="L24689" s="156"/>
      <c r="M24689" s="157"/>
      <c r="N24689" s="158"/>
      <c r="O24689" s="153"/>
      <c r="P24689" s="153"/>
      <c r="Q24689" s="153"/>
      <c r="R24689" s="153"/>
      <c r="S24689" s="152"/>
      <c r="T24689" s="154"/>
    </row>
    <row r="24690" spans="8:20" x14ac:dyDescent="0.25">
      <c r="H24690" s="155"/>
      <c r="I24690" s="152"/>
      <c r="J24690" s="152"/>
      <c r="K24690" s="156"/>
      <c r="L24690" s="156"/>
      <c r="M24690" s="157"/>
      <c r="N24690" s="158"/>
      <c r="O24690" s="153"/>
      <c r="P24690" s="153"/>
      <c r="Q24690" s="153"/>
      <c r="R24690" s="153"/>
      <c r="S24690" s="152"/>
      <c r="T24690" s="154"/>
    </row>
    <row r="24691" spans="8:20" x14ac:dyDescent="0.25">
      <c r="H24691" s="155"/>
      <c r="I24691" s="152"/>
      <c r="J24691" s="152"/>
      <c r="K24691" s="156"/>
      <c r="L24691" s="156"/>
      <c r="M24691" s="157"/>
      <c r="N24691" s="158"/>
      <c r="O24691" s="153"/>
      <c r="P24691" s="153"/>
      <c r="Q24691" s="153"/>
      <c r="R24691" s="153"/>
      <c r="S24691" s="152"/>
      <c r="T24691" s="154"/>
    </row>
    <row r="24692" spans="8:20" x14ac:dyDescent="0.25">
      <c r="H24692" s="155"/>
      <c r="I24692" s="152"/>
      <c r="J24692" s="152"/>
      <c r="K24692" s="156"/>
      <c r="L24692" s="156"/>
      <c r="M24692" s="157"/>
      <c r="N24692" s="158"/>
      <c r="O24692" s="153"/>
      <c r="P24692" s="153"/>
      <c r="Q24692" s="153"/>
      <c r="R24692" s="153"/>
      <c r="S24692" s="152"/>
      <c r="T24692" s="154"/>
    </row>
    <row r="24693" spans="8:20" x14ac:dyDescent="0.25">
      <c r="H24693" s="155"/>
      <c r="I24693" s="152"/>
      <c r="J24693" s="152"/>
      <c r="K24693" s="156"/>
      <c r="L24693" s="156"/>
      <c r="M24693" s="157"/>
      <c r="N24693" s="158"/>
      <c r="O24693" s="153"/>
      <c r="P24693" s="153"/>
      <c r="Q24693" s="153"/>
      <c r="R24693" s="153"/>
      <c r="S24693" s="152"/>
      <c r="T24693" s="154"/>
    </row>
    <row r="24694" spans="8:20" x14ac:dyDescent="0.25">
      <c r="H24694" s="155"/>
      <c r="I24694" s="152"/>
      <c r="J24694" s="152"/>
      <c r="K24694" s="156"/>
      <c r="L24694" s="156"/>
      <c r="M24694" s="157"/>
      <c r="N24694" s="158"/>
      <c r="O24694" s="153"/>
      <c r="P24694" s="153"/>
      <c r="Q24694" s="153"/>
      <c r="R24694" s="153"/>
      <c r="S24694" s="152"/>
      <c r="T24694" s="154"/>
    </row>
    <row r="24695" spans="8:20" x14ac:dyDescent="0.25">
      <c r="H24695" s="155"/>
      <c r="I24695" s="152"/>
      <c r="J24695" s="152"/>
      <c r="K24695" s="156"/>
      <c r="L24695" s="156"/>
      <c r="M24695" s="157"/>
      <c r="N24695" s="158"/>
      <c r="O24695" s="153"/>
      <c r="P24695" s="153"/>
      <c r="Q24695" s="153"/>
      <c r="R24695" s="153"/>
      <c r="S24695" s="152"/>
      <c r="T24695" s="154"/>
    </row>
    <row r="24696" spans="8:20" x14ac:dyDescent="0.25">
      <c r="H24696" s="155"/>
      <c r="I24696" s="152"/>
      <c r="J24696" s="152"/>
      <c r="K24696" s="156"/>
      <c r="L24696" s="156"/>
      <c r="M24696" s="157"/>
      <c r="N24696" s="158"/>
      <c r="O24696" s="153"/>
      <c r="P24696" s="153"/>
      <c r="Q24696" s="153"/>
      <c r="R24696" s="153"/>
      <c r="S24696" s="152"/>
      <c r="T24696" s="154"/>
    </row>
    <row r="24697" spans="8:20" x14ac:dyDescent="0.25">
      <c r="H24697" s="155"/>
      <c r="I24697" s="152"/>
      <c r="J24697" s="152"/>
      <c r="K24697" s="156"/>
      <c r="L24697" s="156"/>
      <c r="M24697" s="157"/>
      <c r="N24697" s="158"/>
      <c r="O24697" s="153"/>
      <c r="P24697" s="153"/>
      <c r="Q24697" s="153"/>
      <c r="R24697" s="153"/>
      <c r="S24697" s="152"/>
      <c r="T24697" s="154"/>
    </row>
    <row r="24698" spans="8:20" x14ac:dyDescent="0.25">
      <c r="H24698" s="155"/>
      <c r="I24698" s="152"/>
      <c r="J24698" s="152"/>
      <c r="K24698" s="156"/>
      <c r="L24698" s="156"/>
      <c r="M24698" s="157"/>
      <c r="N24698" s="158"/>
      <c r="O24698" s="153"/>
      <c r="P24698" s="153"/>
      <c r="Q24698" s="153"/>
      <c r="R24698" s="153"/>
      <c r="S24698" s="152"/>
      <c r="T24698" s="154"/>
    </row>
    <row r="24699" spans="8:20" x14ac:dyDescent="0.25">
      <c r="H24699" s="155"/>
      <c r="I24699" s="152"/>
      <c r="J24699" s="152"/>
      <c r="K24699" s="156"/>
      <c r="L24699" s="156"/>
      <c r="M24699" s="157"/>
      <c r="N24699" s="158"/>
      <c r="O24699" s="153"/>
      <c r="P24699" s="153"/>
      <c r="Q24699" s="153"/>
      <c r="R24699" s="153"/>
      <c r="S24699" s="152"/>
      <c r="T24699" s="154"/>
    </row>
    <row r="24700" spans="8:20" x14ac:dyDescent="0.25">
      <c r="H24700" s="155"/>
      <c r="I24700" s="152"/>
      <c r="J24700" s="152"/>
      <c r="K24700" s="156"/>
      <c r="L24700" s="156"/>
      <c r="M24700" s="157"/>
      <c r="N24700" s="158"/>
      <c r="O24700" s="153"/>
      <c r="P24700" s="153"/>
      <c r="Q24700" s="153"/>
      <c r="R24700" s="153"/>
      <c r="S24700" s="152"/>
      <c r="T24700" s="154"/>
    </row>
    <row r="24701" spans="8:20" x14ac:dyDescent="0.25">
      <c r="H24701" s="155"/>
      <c r="I24701" s="152"/>
      <c r="J24701" s="152"/>
      <c r="K24701" s="156"/>
      <c r="L24701" s="156"/>
      <c r="M24701" s="157"/>
      <c r="N24701" s="158"/>
      <c r="O24701" s="153"/>
      <c r="P24701" s="153"/>
      <c r="Q24701" s="153"/>
      <c r="R24701" s="153"/>
      <c r="S24701" s="152"/>
      <c r="T24701" s="154"/>
    </row>
    <row r="24702" spans="8:20" x14ac:dyDescent="0.25">
      <c r="H24702" s="155"/>
      <c r="I24702" s="152"/>
      <c r="J24702" s="152"/>
      <c r="K24702" s="156"/>
      <c r="L24702" s="156"/>
      <c r="M24702" s="157"/>
      <c r="N24702" s="158"/>
      <c r="O24702" s="153"/>
      <c r="P24702" s="153"/>
      <c r="Q24702" s="153"/>
      <c r="R24702" s="153"/>
      <c r="S24702" s="152"/>
      <c r="T24702" s="154"/>
    </row>
    <row r="24703" spans="8:20" x14ac:dyDescent="0.25">
      <c r="H24703" s="155"/>
      <c r="I24703" s="152"/>
      <c r="J24703" s="152"/>
      <c r="K24703" s="156"/>
      <c r="L24703" s="156"/>
      <c r="M24703" s="157"/>
      <c r="N24703" s="158"/>
      <c r="O24703" s="153"/>
      <c r="P24703" s="153"/>
      <c r="Q24703" s="153"/>
      <c r="R24703" s="153"/>
      <c r="S24703" s="152"/>
      <c r="T24703" s="154"/>
    </row>
    <row r="24704" spans="8:20" x14ac:dyDescent="0.25">
      <c r="H24704" s="155"/>
      <c r="I24704" s="152"/>
      <c r="J24704" s="152"/>
      <c r="K24704" s="156"/>
      <c r="L24704" s="156"/>
      <c r="M24704" s="157"/>
      <c r="N24704" s="158"/>
      <c r="O24704" s="153"/>
      <c r="P24704" s="153"/>
      <c r="Q24704" s="153"/>
      <c r="R24704" s="153"/>
      <c r="S24704" s="152"/>
      <c r="T24704" s="154"/>
    </row>
    <row r="24705" spans="8:20" x14ac:dyDescent="0.25">
      <c r="H24705" s="155"/>
      <c r="I24705" s="152"/>
      <c r="J24705" s="152"/>
      <c r="K24705" s="156"/>
      <c r="L24705" s="156"/>
      <c r="M24705" s="157"/>
      <c r="N24705" s="158"/>
      <c r="O24705" s="153"/>
      <c r="P24705" s="153"/>
      <c r="Q24705" s="153"/>
      <c r="R24705" s="153"/>
      <c r="S24705" s="152"/>
      <c r="T24705" s="154"/>
    </row>
    <row r="24706" spans="8:20" x14ac:dyDescent="0.25">
      <c r="H24706" s="155"/>
      <c r="I24706" s="152"/>
      <c r="J24706" s="152"/>
      <c r="K24706" s="156"/>
      <c r="L24706" s="156"/>
      <c r="M24706" s="157"/>
      <c r="N24706" s="158"/>
      <c r="O24706" s="153"/>
      <c r="P24706" s="153"/>
      <c r="Q24706" s="153"/>
      <c r="R24706" s="153"/>
      <c r="S24706" s="152"/>
      <c r="T24706" s="154"/>
    </row>
    <row r="24707" spans="8:20" x14ac:dyDescent="0.25">
      <c r="H24707" s="155"/>
      <c r="I24707" s="152"/>
      <c r="J24707" s="152"/>
      <c r="K24707" s="156"/>
      <c r="L24707" s="156"/>
      <c r="M24707" s="157"/>
      <c r="N24707" s="158"/>
      <c r="O24707" s="153"/>
      <c r="P24707" s="153"/>
      <c r="Q24707" s="153"/>
      <c r="R24707" s="153"/>
      <c r="S24707" s="152"/>
      <c r="T24707" s="154"/>
    </row>
    <row r="24708" spans="8:20" x14ac:dyDescent="0.25">
      <c r="H24708" s="155"/>
      <c r="I24708" s="152"/>
      <c r="J24708" s="152"/>
      <c r="K24708" s="156"/>
      <c r="L24708" s="156"/>
      <c r="M24708" s="157"/>
      <c r="N24708" s="158"/>
      <c r="O24708" s="153"/>
      <c r="P24708" s="153"/>
      <c r="Q24708" s="153"/>
      <c r="R24708" s="153"/>
      <c r="S24708" s="152"/>
      <c r="T24708" s="154"/>
    </row>
    <row r="24709" spans="8:20" x14ac:dyDescent="0.25">
      <c r="H24709" s="155"/>
      <c r="I24709" s="152"/>
      <c r="J24709" s="152"/>
      <c r="K24709" s="156"/>
      <c r="L24709" s="156"/>
      <c r="M24709" s="157"/>
      <c r="N24709" s="158"/>
      <c r="O24709" s="153"/>
      <c r="P24709" s="153"/>
      <c r="Q24709" s="153"/>
      <c r="R24709" s="153"/>
      <c r="S24709" s="152"/>
      <c r="T24709" s="154"/>
    </row>
    <row r="24710" spans="8:20" x14ac:dyDescent="0.25">
      <c r="H24710" s="155"/>
      <c r="I24710" s="152"/>
      <c r="J24710" s="152"/>
      <c r="K24710" s="156"/>
      <c r="L24710" s="156"/>
      <c r="M24710" s="157"/>
      <c r="N24710" s="158"/>
      <c r="O24710" s="153"/>
      <c r="P24710" s="153"/>
      <c r="Q24710" s="153"/>
      <c r="R24710" s="153"/>
      <c r="S24710" s="152"/>
      <c r="T24710" s="154"/>
    </row>
    <row r="24711" spans="8:20" x14ac:dyDescent="0.25">
      <c r="H24711" s="155"/>
      <c r="I24711" s="152"/>
      <c r="J24711" s="152"/>
      <c r="K24711" s="156"/>
      <c r="L24711" s="156"/>
      <c r="M24711" s="157"/>
      <c r="N24711" s="158"/>
      <c r="O24711" s="153"/>
      <c r="P24711" s="153"/>
      <c r="Q24711" s="153"/>
      <c r="R24711" s="153"/>
      <c r="S24711" s="152"/>
      <c r="T24711" s="154"/>
    </row>
    <row r="24712" spans="8:20" x14ac:dyDescent="0.25">
      <c r="H24712" s="155"/>
      <c r="I24712" s="152"/>
      <c r="J24712" s="152"/>
      <c r="K24712" s="156"/>
      <c r="L24712" s="156"/>
      <c r="M24712" s="157"/>
      <c r="N24712" s="158"/>
      <c r="O24712" s="153"/>
      <c r="P24712" s="153"/>
      <c r="Q24712" s="153"/>
      <c r="R24712" s="153"/>
      <c r="S24712" s="152"/>
      <c r="T24712" s="154"/>
    </row>
    <row r="24713" spans="8:20" x14ac:dyDescent="0.25">
      <c r="H24713" s="155"/>
      <c r="I24713" s="152"/>
      <c r="J24713" s="152"/>
      <c r="K24713" s="156"/>
      <c r="L24713" s="156"/>
      <c r="M24713" s="157"/>
      <c r="N24713" s="158"/>
      <c r="O24713" s="153"/>
      <c r="P24713" s="153"/>
      <c r="Q24713" s="153"/>
      <c r="R24713" s="153"/>
      <c r="S24713" s="152"/>
      <c r="T24713" s="154"/>
    </row>
    <row r="24714" spans="8:20" x14ac:dyDescent="0.25">
      <c r="H24714" s="155"/>
      <c r="I24714" s="152"/>
      <c r="J24714" s="152"/>
      <c r="K24714" s="156"/>
      <c r="L24714" s="156"/>
      <c r="M24714" s="157"/>
      <c r="N24714" s="158"/>
      <c r="O24714" s="153"/>
      <c r="P24714" s="153"/>
      <c r="Q24714" s="153"/>
      <c r="R24714" s="153"/>
      <c r="S24714" s="152"/>
      <c r="T24714" s="154"/>
    </row>
    <row r="24715" spans="8:20" x14ac:dyDescent="0.25">
      <c r="H24715" s="155"/>
      <c r="I24715" s="152"/>
      <c r="J24715" s="152"/>
      <c r="K24715" s="156"/>
      <c r="L24715" s="156"/>
      <c r="M24715" s="157"/>
      <c r="N24715" s="158"/>
      <c r="O24715" s="153"/>
      <c r="P24715" s="153"/>
      <c r="Q24715" s="153"/>
      <c r="R24715" s="153"/>
      <c r="S24715" s="152"/>
      <c r="T24715" s="154"/>
    </row>
    <row r="24716" spans="8:20" x14ac:dyDescent="0.25">
      <c r="H24716" s="155"/>
      <c r="I24716" s="152"/>
      <c r="J24716" s="152"/>
      <c r="K24716" s="156"/>
      <c r="L24716" s="156"/>
      <c r="M24716" s="157"/>
      <c r="N24716" s="158"/>
      <c r="O24716" s="153"/>
      <c r="P24716" s="153"/>
      <c r="Q24716" s="153"/>
      <c r="R24716" s="153"/>
      <c r="S24716" s="152"/>
      <c r="T24716" s="154"/>
    </row>
    <row r="24717" spans="8:20" x14ac:dyDescent="0.25">
      <c r="H24717" s="155"/>
      <c r="I24717" s="152"/>
      <c r="J24717" s="152"/>
      <c r="K24717" s="156"/>
      <c r="L24717" s="156"/>
      <c r="M24717" s="157"/>
      <c r="N24717" s="158"/>
      <c r="O24717" s="153"/>
      <c r="P24717" s="153"/>
      <c r="Q24717" s="153"/>
      <c r="R24717" s="153"/>
      <c r="S24717" s="152"/>
      <c r="T24717" s="154"/>
    </row>
    <row r="24718" spans="8:20" x14ac:dyDescent="0.25">
      <c r="H24718" s="155"/>
      <c r="I24718" s="152"/>
      <c r="J24718" s="152"/>
      <c r="K24718" s="156"/>
      <c r="L24718" s="156"/>
      <c r="M24718" s="157"/>
      <c r="N24718" s="158"/>
      <c r="O24718" s="153"/>
      <c r="P24718" s="153"/>
      <c r="Q24718" s="153"/>
      <c r="R24718" s="153"/>
      <c r="S24718" s="152"/>
      <c r="T24718" s="154"/>
    </row>
    <row r="24719" spans="8:20" x14ac:dyDescent="0.25">
      <c r="H24719" s="155"/>
      <c r="I24719" s="152"/>
      <c r="J24719" s="152"/>
      <c r="K24719" s="156"/>
      <c r="L24719" s="156"/>
      <c r="M24719" s="157"/>
      <c r="N24719" s="158"/>
      <c r="O24719" s="153"/>
      <c r="P24719" s="153"/>
      <c r="Q24719" s="153"/>
      <c r="R24719" s="153"/>
      <c r="S24719" s="152"/>
      <c r="T24719" s="154"/>
    </row>
    <row r="24720" spans="8:20" x14ac:dyDescent="0.25">
      <c r="H24720" s="155"/>
      <c r="I24720" s="152"/>
      <c r="J24720" s="152"/>
      <c r="K24720" s="156"/>
      <c r="L24720" s="156"/>
      <c r="M24720" s="157"/>
      <c r="N24720" s="158"/>
      <c r="O24720" s="153"/>
      <c r="P24720" s="153"/>
      <c r="Q24720" s="153"/>
      <c r="R24720" s="153"/>
      <c r="S24720" s="152"/>
      <c r="T24720" s="154"/>
    </row>
    <row r="24721" spans="8:20" x14ac:dyDescent="0.25">
      <c r="H24721" s="155"/>
      <c r="I24721" s="152"/>
      <c r="J24721" s="152"/>
      <c r="K24721" s="156"/>
      <c r="L24721" s="156"/>
      <c r="M24721" s="157"/>
      <c r="N24721" s="158"/>
      <c r="O24721" s="153"/>
      <c r="P24721" s="153"/>
      <c r="Q24721" s="153"/>
      <c r="R24721" s="153"/>
      <c r="S24721" s="152"/>
      <c r="T24721" s="154"/>
    </row>
    <row r="24722" spans="8:20" x14ac:dyDescent="0.25">
      <c r="H24722" s="155"/>
      <c r="I24722" s="152"/>
      <c r="J24722" s="152"/>
      <c r="K24722" s="156"/>
      <c r="L24722" s="156"/>
      <c r="M24722" s="157"/>
      <c r="N24722" s="158"/>
      <c r="O24722" s="153"/>
      <c r="P24722" s="153"/>
      <c r="Q24722" s="153"/>
      <c r="R24722" s="153"/>
      <c r="S24722" s="152"/>
      <c r="T24722" s="154"/>
    </row>
    <row r="24723" spans="8:20" x14ac:dyDescent="0.25">
      <c r="H24723" s="155"/>
      <c r="I24723" s="152"/>
      <c r="J24723" s="152"/>
      <c r="K24723" s="156"/>
      <c r="L24723" s="156"/>
      <c r="M24723" s="157"/>
      <c r="N24723" s="158"/>
      <c r="O24723" s="153"/>
      <c r="P24723" s="153"/>
      <c r="Q24723" s="153"/>
      <c r="R24723" s="153"/>
      <c r="S24723" s="152"/>
      <c r="T24723" s="154"/>
    </row>
    <row r="24724" spans="8:20" x14ac:dyDescent="0.25">
      <c r="H24724" s="155"/>
      <c r="I24724" s="152"/>
      <c r="J24724" s="152"/>
      <c r="K24724" s="156"/>
      <c r="L24724" s="156"/>
      <c r="M24724" s="157"/>
      <c r="N24724" s="158"/>
      <c r="O24724" s="153"/>
      <c r="P24724" s="153"/>
      <c r="Q24724" s="153"/>
      <c r="R24724" s="153"/>
      <c r="S24724" s="152"/>
      <c r="T24724" s="154"/>
    </row>
    <row r="24725" spans="8:20" x14ac:dyDescent="0.25">
      <c r="H24725" s="155"/>
      <c r="I24725" s="152"/>
      <c r="J24725" s="152"/>
      <c r="K24725" s="156"/>
      <c r="L24725" s="156"/>
      <c r="M24725" s="157"/>
      <c r="N24725" s="158"/>
      <c r="O24725" s="153"/>
      <c r="P24725" s="153"/>
      <c r="Q24725" s="153"/>
      <c r="R24725" s="153"/>
      <c r="S24725" s="152"/>
      <c r="T24725" s="154"/>
    </row>
    <row r="24726" spans="8:20" x14ac:dyDescent="0.25">
      <c r="H24726" s="155"/>
      <c r="I24726" s="152"/>
      <c r="J24726" s="152"/>
      <c r="K24726" s="156"/>
      <c r="L24726" s="156"/>
      <c r="M24726" s="157"/>
      <c r="N24726" s="158"/>
      <c r="O24726" s="153"/>
      <c r="P24726" s="153"/>
      <c r="Q24726" s="153"/>
      <c r="R24726" s="153"/>
      <c r="S24726" s="152"/>
      <c r="T24726" s="154"/>
    </row>
    <row r="24727" spans="8:20" x14ac:dyDescent="0.25">
      <c r="H24727" s="155"/>
      <c r="I24727" s="152"/>
      <c r="J24727" s="152"/>
      <c r="K24727" s="156"/>
      <c r="L24727" s="156"/>
      <c r="M24727" s="157"/>
      <c r="N24727" s="158"/>
      <c r="O24727" s="153"/>
      <c r="P24727" s="153"/>
      <c r="Q24727" s="153"/>
      <c r="R24727" s="153"/>
      <c r="S24727" s="152"/>
      <c r="T24727" s="154"/>
    </row>
    <row r="24728" spans="8:20" x14ac:dyDescent="0.25">
      <c r="H24728" s="155"/>
      <c r="I24728" s="152"/>
      <c r="J24728" s="152"/>
      <c r="K24728" s="156"/>
      <c r="L24728" s="156"/>
      <c r="M24728" s="157"/>
      <c r="N24728" s="158"/>
      <c r="O24728" s="153"/>
      <c r="P24728" s="153"/>
      <c r="Q24728" s="153"/>
      <c r="R24728" s="153"/>
      <c r="S24728" s="152"/>
      <c r="T24728" s="154"/>
    </row>
    <row r="24729" spans="8:20" x14ac:dyDescent="0.25">
      <c r="H24729" s="155"/>
      <c r="I24729" s="152"/>
      <c r="J24729" s="152"/>
      <c r="K24729" s="156"/>
      <c r="L24729" s="156"/>
      <c r="M24729" s="157"/>
      <c r="N24729" s="158"/>
      <c r="O24729" s="153"/>
      <c r="P24729" s="153"/>
      <c r="Q24729" s="153"/>
      <c r="R24729" s="153"/>
      <c r="S24729" s="152"/>
      <c r="T24729" s="154"/>
    </row>
    <row r="24730" spans="8:20" x14ac:dyDescent="0.25">
      <c r="H24730" s="155"/>
      <c r="I24730" s="152"/>
      <c r="J24730" s="152"/>
      <c r="K24730" s="156"/>
      <c r="L24730" s="156"/>
      <c r="M24730" s="157"/>
      <c r="N24730" s="158"/>
      <c r="O24730" s="153"/>
      <c r="P24730" s="153"/>
      <c r="Q24730" s="153"/>
      <c r="R24730" s="153"/>
      <c r="S24730" s="152"/>
      <c r="T24730" s="154"/>
    </row>
    <row r="24731" spans="8:20" x14ac:dyDescent="0.25">
      <c r="H24731" s="155"/>
      <c r="I24731" s="152"/>
      <c r="J24731" s="152"/>
      <c r="K24731" s="156"/>
      <c r="L24731" s="156"/>
      <c r="M24731" s="157"/>
      <c r="N24731" s="158"/>
      <c r="O24731" s="153"/>
      <c r="P24731" s="153"/>
      <c r="Q24731" s="153"/>
      <c r="R24731" s="153"/>
      <c r="S24731" s="152"/>
      <c r="T24731" s="154"/>
    </row>
    <row r="24732" spans="8:20" x14ac:dyDescent="0.25">
      <c r="H24732" s="155"/>
      <c r="I24732" s="152"/>
      <c r="J24732" s="152"/>
      <c r="K24732" s="156"/>
      <c r="L24732" s="156"/>
      <c r="M24732" s="157"/>
      <c r="N24732" s="158"/>
      <c r="O24732" s="153"/>
      <c r="P24732" s="153"/>
      <c r="Q24732" s="153"/>
      <c r="R24732" s="153"/>
      <c r="S24732" s="152"/>
      <c r="T24732" s="154"/>
    </row>
    <row r="24733" spans="8:20" x14ac:dyDescent="0.25">
      <c r="H24733" s="155"/>
      <c r="I24733" s="152"/>
      <c r="J24733" s="152"/>
      <c r="K24733" s="156"/>
      <c r="L24733" s="156"/>
      <c r="M24733" s="157"/>
      <c r="N24733" s="158"/>
      <c r="O24733" s="153"/>
      <c r="P24733" s="153"/>
      <c r="Q24733" s="153"/>
      <c r="R24733" s="153"/>
      <c r="S24733" s="152"/>
      <c r="T24733" s="154"/>
    </row>
    <row r="24734" spans="8:20" x14ac:dyDescent="0.25">
      <c r="H24734" s="155"/>
      <c r="I24734" s="152"/>
      <c r="J24734" s="152"/>
      <c r="K24734" s="156"/>
      <c r="L24734" s="156"/>
      <c r="M24734" s="157"/>
      <c r="N24734" s="158"/>
      <c r="O24734" s="153"/>
      <c r="P24734" s="153"/>
      <c r="Q24734" s="153"/>
      <c r="R24734" s="153"/>
      <c r="S24734" s="152"/>
      <c r="T24734" s="154"/>
    </row>
    <row r="24735" spans="8:20" x14ac:dyDescent="0.25">
      <c r="H24735" s="155"/>
      <c r="I24735" s="152"/>
      <c r="J24735" s="152"/>
      <c r="K24735" s="156"/>
      <c r="L24735" s="156"/>
      <c r="M24735" s="157"/>
      <c r="N24735" s="158"/>
      <c r="O24735" s="153"/>
      <c r="P24735" s="153"/>
      <c r="Q24735" s="153"/>
      <c r="R24735" s="153"/>
      <c r="S24735" s="152"/>
      <c r="T24735" s="154"/>
    </row>
    <row r="24736" spans="8:20" x14ac:dyDescent="0.25">
      <c r="H24736" s="155"/>
      <c r="I24736" s="152"/>
      <c r="J24736" s="152"/>
      <c r="K24736" s="156"/>
      <c r="L24736" s="156"/>
      <c r="M24736" s="157"/>
      <c r="N24736" s="158"/>
      <c r="O24736" s="153"/>
      <c r="P24736" s="153"/>
      <c r="Q24736" s="153"/>
      <c r="R24736" s="153"/>
      <c r="S24736" s="152"/>
      <c r="T24736" s="154"/>
    </row>
    <row r="24737" spans="8:20" x14ac:dyDescent="0.25">
      <c r="H24737" s="155"/>
      <c r="I24737" s="152"/>
      <c r="J24737" s="152"/>
      <c r="K24737" s="156"/>
      <c r="L24737" s="156"/>
      <c r="M24737" s="157"/>
      <c r="N24737" s="158"/>
      <c r="O24737" s="153"/>
      <c r="P24737" s="153"/>
      <c r="Q24737" s="153"/>
      <c r="R24737" s="153"/>
      <c r="S24737" s="152"/>
      <c r="T24737" s="154"/>
    </row>
    <row r="24738" spans="8:20" x14ac:dyDescent="0.25">
      <c r="H24738" s="155"/>
      <c r="I24738" s="152"/>
      <c r="J24738" s="152"/>
      <c r="K24738" s="156"/>
      <c r="L24738" s="156"/>
      <c r="M24738" s="157"/>
      <c r="N24738" s="158"/>
      <c r="O24738" s="153"/>
      <c r="P24738" s="153"/>
      <c r="Q24738" s="153"/>
      <c r="R24738" s="153"/>
      <c r="S24738" s="152"/>
      <c r="T24738" s="154"/>
    </row>
    <row r="24739" spans="8:20" x14ac:dyDescent="0.25">
      <c r="H24739" s="155"/>
      <c r="I24739" s="152"/>
      <c r="J24739" s="152"/>
      <c r="K24739" s="156"/>
      <c r="L24739" s="156"/>
      <c r="M24739" s="157"/>
      <c r="N24739" s="158"/>
      <c r="O24739" s="153"/>
      <c r="P24739" s="153"/>
      <c r="Q24739" s="153"/>
      <c r="R24739" s="153"/>
      <c r="S24739" s="152"/>
      <c r="T24739" s="154"/>
    </row>
    <row r="24740" spans="8:20" x14ac:dyDescent="0.25">
      <c r="H24740" s="155"/>
      <c r="I24740" s="152"/>
      <c r="J24740" s="152"/>
      <c r="K24740" s="156"/>
      <c r="L24740" s="156"/>
      <c r="M24740" s="157"/>
      <c r="N24740" s="158"/>
      <c r="O24740" s="153"/>
      <c r="P24740" s="153"/>
      <c r="Q24740" s="153"/>
      <c r="R24740" s="153"/>
      <c r="S24740" s="152"/>
      <c r="T24740" s="154"/>
    </row>
    <row r="24741" spans="8:20" x14ac:dyDescent="0.25">
      <c r="H24741" s="155"/>
      <c r="I24741" s="152"/>
      <c r="J24741" s="152"/>
      <c r="K24741" s="156"/>
      <c r="L24741" s="156"/>
      <c r="M24741" s="157"/>
      <c r="N24741" s="158"/>
      <c r="O24741" s="153"/>
      <c r="P24741" s="153"/>
      <c r="Q24741" s="153"/>
      <c r="R24741" s="153"/>
      <c r="S24741" s="152"/>
      <c r="T24741" s="154"/>
    </row>
    <row r="24742" spans="8:20" x14ac:dyDescent="0.25">
      <c r="H24742" s="155"/>
      <c r="I24742" s="152"/>
      <c r="J24742" s="152"/>
      <c r="K24742" s="156"/>
      <c r="L24742" s="156"/>
      <c r="M24742" s="157"/>
      <c r="N24742" s="158"/>
      <c r="O24742" s="153"/>
      <c r="P24742" s="153"/>
      <c r="Q24742" s="153"/>
      <c r="R24742" s="153"/>
      <c r="S24742" s="152"/>
      <c r="T24742" s="154"/>
    </row>
    <row r="24743" spans="8:20" x14ac:dyDescent="0.25">
      <c r="H24743" s="155"/>
      <c r="I24743" s="152"/>
      <c r="J24743" s="152"/>
      <c r="K24743" s="156"/>
      <c r="L24743" s="156"/>
      <c r="M24743" s="157"/>
      <c r="N24743" s="158"/>
      <c r="O24743" s="153"/>
      <c r="P24743" s="153"/>
      <c r="Q24743" s="153"/>
      <c r="R24743" s="153"/>
      <c r="S24743" s="152"/>
      <c r="T24743" s="154"/>
    </row>
    <row r="24744" spans="8:20" x14ac:dyDescent="0.25">
      <c r="H24744" s="155"/>
      <c r="I24744" s="152"/>
      <c r="J24744" s="152"/>
      <c r="K24744" s="156"/>
      <c r="L24744" s="156"/>
      <c r="M24744" s="157"/>
      <c r="N24744" s="158"/>
      <c r="O24744" s="153"/>
      <c r="P24744" s="153"/>
      <c r="Q24744" s="153"/>
      <c r="R24744" s="153"/>
      <c r="S24744" s="152"/>
      <c r="T24744" s="154"/>
    </row>
    <row r="24745" spans="8:20" x14ac:dyDescent="0.25">
      <c r="H24745" s="155"/>
      <c r="I24745" s="152"/>
      <c r="J24745" s="152"/>
      <c r="K24745" s="156"/>
      <c r="L24745" s="156"/>
      <c r="M24745" s="157"/>
      <c r="N24745" s="158"/>
      <c r="O24745" s="153"/>
      <c r="P24745" s="153"/>
      <c r="Q24745" s="153"/>
      <c r="R24745" s="153"/>
      <c r="S24745" s="152"/>
      <c r="T24745" s="154"/>
    </row>
    <row r="24746" spans="8:20" x14ac:dyDescent="0.25">
      <c r="H24746" s="155"/>
      <c r="I24746" s="152"/>
      <c r="J24746" s="152"/>
      <c r="K24746" s="156"/>
      <c r="L24746" s="156"/>
      <c r="M24746" s="157"/>
      <c r="N24746" s="158"/>
      <c r="O24746" s="153"/>
      <c r="P24746" s="153"/>
      <c r="Q24746" s="153"/>
      <c r="R24746" s="153"/>
      <c r="S24746" s="152"/>
      <c r="T24746" s="154"/>
    </row>
    <row r="24747" spans="8:20" x14ac:dyDescent="0.25">
      <c r="H24747" s="155"/>
      <c r="I24747" s="152"/>
      <c r="J24747" s="152"/>
      <c r="K24747" s="156"/>
      <c r="L24747" s="156"/>
      <c r="M24747" s="157"/>
      <c r="N24747" s="158"/>
      <c r="O24747" s="153"/>
      <c r="P24747" s="153"/>
      <c r="Q24747" s="153"/>
      <c r="R24747" s="153"/>
      <c r="S24747" s="152"/>
      <c r="T24747" s="154"/>
    </row>
    <row r="24748" spans="8:20" x14ac:dyDescent="0.25">
      <c r="H24748" s="155"/>
      <c r="I24748" s="152"/>
      <c r="J24748" s="152"/>
      <c r="K24748" s="156"/>
      <c r="L24748" s="156"/>
      <c r="M24748" s="157"/>
      <c r="N24748" s="158"/>
      <c r="O24748" s="153"/>
      <c r="P24748" s="153"/>
      <c r="Q24748" s="153"/>
      <c r="R24748" s="153"/>
      <c r="S24748" s="152"/>
      <c r="T24748" s="154"/>
    </row>
    <row r="24749" spans="8:20" x14ac:dyDescent="0.25">
      <c r="H24749" s="155"/>
      <c r="I24749" s="152"/>
      <c r="J24749" s="152"/>
      <c r="K24749" s="156"/>
      <c r="L24749" s="156"/>
      <c r="M24749" s="157"/>
      <c r="N24749" s="158"/>
      <c r="O24749" s="153"/>
      <c r="P24749" s="153"/>
      <c r="Q24749" s="153"/>
      <c r="R24749" s="153"/>
      <c r="S24749" s="152"/>
      <c r="T24749" s="154"/>
    </row>
    <row r="24750" spans="8:20" x14ac:dyDescent="0.25">
      <c r="H24750" s="155"/>
      <c r="I24750" s="152"/>
      <c r="J24750" s="152"/>
      <c r="K24750" s="156"/>
      <c r="L24750" s="156"/>
      <c r="M24750" s="157"/>
      <c r="N24750" s="158"/>
      <c r="O24750" s="153"/>
      <c r="P24750" s="153"/>
      <c r="Q24750" s="153"/>
      <c r="R24750" s="153"/>
      <c r="S24750" s="152"/>
      <c r="T24750" s="154"/>
    </row>
    <row r="24751" spans="8:20" x14ac:dyDescent="0.25">
      <c r="H24751" s="155"/>
      <c r="I24751" s="152"/>
      <c r="J24751" s="152"/>
      <c r="K24751" s="156"/>
      <c r="L24751" s="156"/>
      <c r="M24751" s="157"/>
      <c r="N24751" s="158"/>
      <c r="O24751" s="153"/>
      <c r="P24751" s="153"/>
      <c r="Q24751" s="153"/>
      <c r="R24751" s="153"/>
      <c r="S24751" s="152"/>
      <c r="T24751" s="154"/>
    </row>
    <row r="24752" spans="8:20" x14ac:dyDescent="0.25">
      <c r="H24752" s="155"/>
      <c r="I24752" s="152"/>
      <c r="J24752" s="152"/>
      <c r="K24752" s="156"/>
      <c r="L24752" s="156"/>
      <c r="M24752" s="157"/>
      <c r="N24752" s="158"/>
      <c r="O24752" s="153"/>
      <c r="P24752" s="153"/>
      <c r="Q24752" s="153"/>
      <c r="R24752" s="153"/>
      <c r="S24752" s="152"/>
      <c r="T24752" s="154"/>
    </row>
    <row r="24753" spans="8:20" x14ac:dyDescent="0.25">
      <c r="H24753" s="155"/>
      <c r="I24753" s="152"/>
      <c r="J24753" s="152"/>
      <c r="K24753" s="156"/>
      <c r="L24753" s="156"/>
      <c r="M24753" s="157"/>
      <c r="N24753" s="158"/>
      <c r="O24753" s="153"/>
      <c r="P24753" s="153"/>
      <c r="Q24753" s="153"/>
      <c r="R24753" s="153"/>
      <c r="S24753" s="152"/>
      <c r="T24753" s="154"/>
    </row>
    <row r="24754" spans="8:20" x14ac:dyDescent="0.25">
      <c r="H24754" s="155"/>
      <c r="I24754" s="152"/>
      <c r="J24754" s="152"/>
      <c r="K24754" s="156"/>
      <c r="L24754" s="156"/>
      <c r="M24754" s="157"/>
      <c r="N24754" s="158"/>
      <c r="O24754" s="153"/>
      <c r="P24754" s="153"/>
      <c r="Q24754" s="153"/>
      <c r="R24754" s="153"/>
      <c r="S24754" s="152"/>
      <c r="T24754" s="154"/>
    </row>
    <row r="24755" spans="8:20" x14ac:dyDescent="0.25">
      <c r="H24755" s="155"/>
      <c r="I24755" s="152"/>
      <c r="J24755" s="152"/>
      <c r="K24755" s="156"/>
      <c r="L24755" s="156"/>
      <c r="M24755" s="157"/>
      <c r="N24755" s="158"/>
      <c r="O24755" s="153"/>
      <c r="P24755" s="153"/>
      <c r="Q24755" s="153"/>
      <c r="R24755" s="153"/>
      <c r="S24755" s="152"/>
      <c r="T24755" s="154"/>
    </row>
    <row r="24756" spans="8:20" x14ac:dyDescent="0.25">
      <c r="H24756" s="155"/>
      <c r="I24756" s="152"/>
      <c r="J24756" s="152"/>
      <c r="K24756" s="156"/>
      <c r="L24756" s="156"/>
      <c r="M24756" s="157"/>
      <c r="N24756" s="158"/>
      <c r="O24756" s="153"/>
      <c r="P24756" s="153"/>
      <c r="Q24756" s="153"/>
      <c r="R24756" s="153"/>
      <c r="S24756" s="152"/>
      <c r="T24756" s="154"/>
    </row>
    <row r="24757" spans="8:20" x14ac:dyDescent="0.25">
      <c r="H24757" s="155"/>
      <c r="I24757" s="152"/>
      <c r="J24757" s="152"/>
      <c r="K24757" s="156"/>
      <c r="L24757" s="156"/>
      <c r="M24757" s="157"/>
      <c r="N24757" s="158"/>
      <c r="O24757" s="153"/>
      <c r="P24757" s="153"/>
      <c r="Q24757" s="153"/>
      <c r="R24757" s="153"/>
      <c r="S24757" s="152"/>
      <c r="T24757" s="154"/>
    </row>
    <row r="24758" spans="8:20" x14ac:dyDescent="0.25">
      <c r="H24758" s="155"/>
      <c r="I24758" s="152"/>
      <c r="J24758" s="152"/>
      <c r="K24758" s="156"/>
      <c r="L24758" s="156"/>
      <c r="M24758" s="157"/>
      <c r="N24758" s="158"/>
      <c r="O24758" s="153"/>
      <c r="P24758" s="153"/>
      <c r="Q24758" s="153"/>
      <c r="R24758" s="153"/>
      <c r="S24758" s="152"/>
      <c r="T24758" s="154"/>
    </row>
    <row r="24759" spans="8:20" x14ac:dyDescent="0.25">
      <c r="H24759" s="155"/>
      <c r="I24759" s="152"/>
      <c r="J24759" s="152"/>
      <c r="K24759" s="156"/>
      <c r="L24759" s="156"/>
      <c r="M24759" s="157"/>
      <c r="N24759" s="158"/>
      <c r="O24759" s="153"/>
      <c r="P24759" s="153"/>
      <c r="Q24759" s="153"/>
      <c r="R24759" s="153"/>
      <c r="S24759" s="152"/>
      <c r="T24759" s="154"/>
    </row>
    <row r="24760" spans="8:20" x14ac:dyDescent="0.25">
      <c r="H24760" s="155"/>
      <c r="I24760" s="152"/>
      <c r="J24760" s="152"/>
      <c r="K24760" s="156"/>
      <c r="L24760" s="156"/>
      <c r="M24760" s="157"/>
      <c r="N24760" s="158"/>
      <c r="O24760" s="153"/>
      <c r="P24760" s="153"/>
      <c r="Q24760" s="153"/>
      <c r="R24760" s="153"/>
      <c r="S24760" s="152"/>
      <c r="T24760" s="154"/>
    </row>
    <row r="24761" spans="8:20" x14ac:dyDescent="0.25">
      <c r="H24761" s="155"/>
      <c r="I24761" s="152"/>
      <c r="J24761" s="152"/>
      <c r="K24761" s="156"/>
      <c r="L24761" s="156"/>
      <c r="M24761" s="157"/>
      <c r="N24761" s="158"/>
      <c r="O24761" s="153"/>
      <c r="P24761" s="153"/>
      <c r="Q24761" s="153"/>
      <c r="R24761" s="153"/>
      <c r="S24761" s="152"/>
      <c r="T24761" s="154"/>
    </row>
    <row r="24762" spans="8:20" x14ac:dyDescent="0.25">
      <c r="H24762" s="155"/>
      <c r="I24762" s="152"/>
      <c r="J24762" s="152"/>
      <c r="K24762" s="156"/>
      <c r="L24762" s="156"/>
      <c r="M24762" s="157"/>
      <c r="N24762" s="158"/>
      <c r="O24762" s="153"/>
      <c r="P24762" s="153"/>
      <c r="Q24762" s="153"/>
      <c r="R24762" s="153"/>
      <c r="S24762" s="152"/>
      <c r="T24762" s="154"/>
    </row>
    <row r="24763" spans="8:20" x14ac:dyDescent="0.25">
      <c r="H24763" s="155"/>
      <c r="I24763" s="152"/>
      <c r="J24763" s="152"/>
      <c r="K24763" s="156"/>
      <c r="L24763" s="156"/>
      <c r="M24763" s="157"/>
      <c r="N24763" s="158"/>
      <c r="O24763" s="153"/>
      <c r="P24763" s="153"/>
      <c r="Q24763" s="153"/>
      <c r="R24763" s="153"/>
      <c r="S24763" s="152"/>
      <c r="T24763" s="154"/>
    </row>
    <row r="24764" spans="8:20" x14ac:dyDescent="0.25">
      <c r="H24764" s="155"/>
      <c r="I24764" s="152"/>
      <c r="J24764" s="152"/>
      <c r="K24764" s="156"/>
      <c r="L24764" s="156"/>
      <c r="M24764" s="157"/>
      <c r="N24764" s="158"/>
      <c r="O24764" s="153"/>
      <c r="P24764" s="153"/>
      <c r="Q24764" s="153"/>
      <c r="R24764" s="153"/>
      <c r="S24764" s="152"/>
      <c r="T24764" s="154"/>
    </row>
    <row r="24765" spans="8:20" x14ac:dyDescent="0.25">
      <c r="H24765" s="155"/>
      <c r="I24765" s="152"/>
      <c r="J24765" s="152"/>
      <c r="K24765" s="156"/>
      <c r="L24765" s="156"/>
      <c r="M24765" s="157"/>
      <c r="N24765" s="158"/>
      <c r="O24765" s="153"/>
      <c r="P24765" s="153"/>
      <c r="Q24765" s="153"/>
      <c r="R24765" s="153"/>
      <c r="S24765" s="152"/>
      <c r="T24765" s="154"/>
    </row>
    <row r="24766" spans="8:20" x14ac:dyDescent="0.25">
      <c r="H24766" s="155"/>
      <c r="I24766" s="152"/>
      <c r="J24766" s="152"/>
      <c r="K24766" s="156"/>
      <c r="L24766" s="156"/>
      <c r="M24766" s="157"/>
      <c r="N24766" s="158"/>
      <c r="O24766" s="153"/>
      <c r="P24766" s="153"/>
      <c r="Q24766" s="153"/>
      <c r="R24766" s="153"/>
      <c r="S24766" s="152"/>
      <c r="T24766" s="154"/>
    </row>
    <row r="24767" spans="8:20" x14ac:dyDescent="0.25">
      <c r="H24767" s="155"/>
      <c r="I24767" s="152"/>
      <c r="J24767" s="152"/>
      <c r="K24767" s="156"/>
      <c r="L24767" s="156"/>
      <c r="M24767" s="157"/>
      <c r="N24767" s="158"/>
      <c r="O24767" s="153"/>
      <c r="P24767" s="153"/>
      <c r="Q24767" s="153"/>
      <c r="R24767" s="153"/>
      <c r="S24767" s="152"/>
      <c r="T24767" s="154"/>
    </row>
    <row r="24768" spans="8:20" x14ac:dyDescent="0.25">
      <c r="H24768" s="155"/>
      <c r="I24768" s="152"/>
      <c r="J24768" s="152"/>
      <c r="K24768" s="156"/>
      <c r="L24768" s="156"/>
      <c r="M24768" s="157"/>
      <c r="N24768" s="158"/>
      <c r="O24768" s="153"/>
      <c r="P24768" s="153"/>
      <c r="Q24768" s="153"/>
      <c r="R24768" s="153"/>
      <c r="S24768" s="152"/>
      <c r="T24768" s="154"/>
    </row>
    <row r="24769" spans="8:20" x14ac:dyDescent="0.25">
      <c r="H24769" s="155"/>
      <c r="I24769" s="152"/>
      <c r="J24769" s="152"/>
      <c r="K24769" s="156"/>
      <c r="L24769" s="156"/>
      <c r="M24769" s="157"/>
      <c r="N24769" s="158"/>
      <c r="O24769" s="153"/>
      <c r="P24769" s="153"/>
      <c r="Q24769" s="153"/>
      <c r="R24769" s="153"/>
      <c r="S24769" s="152"/>
      <c r="T24769" s="154"/>
    </row>
    <row r="24770" spans="8:20" x14ac:dyDescent="0.25">
      <c r="H24770" s="155"/>
      <c r="I24770" s="152"/>
      <c r="J24770" s="152"/>
      <c r="K24770" s="156"/>
      <c r="L24770" s="156"/>
      <c r="M24770" s="157"/>
      <c r="N24770" s="158"/>
      <c r="O24770" s="153"/>
      <c r="P24770" s="153"/>
      <c r="Q24770" s="153"/>
      <c r="R24770" s="153"/>
      <c r="S24770" s="152"/>
      <c r="T24770" s="154"/>
    </row>
    <row r="24771" spans="8:20" x14ac:dyDescent="0.25">
      <c r="H24771" s="155"/>
      <c r="I24771" s="152"/>
      <c r="J24771" s="152"/>
      <c r="K24771" s="156"/>
      <c r="L24771" s="156"/>
      <c r="M24771" s="157"/>
      <c r="N24771" s="158"/>
      <c r="O24771" s="153"/>
      <c r="P24771" s="153"/>
      <c r="Q24771" s="153"/>
      <c r="R24771" s="153"/>
      <c r="S24771" s="152"/>
      <c r="T24771" s="154"/>
    </row>
    <row r="24772" spans="8:20" x14ac:dyDescent="0.25">
      <c r="H24772" s="155"/>
      <c r="I24772" s="152"/>
      <c r="J24772" s="152"/>
      <c r="K24772" s="156"/>
      <c r="L24772" s="156"/>
      <c r="M24772" s="157"/>
      <c r="N24772" s="158"/>
      <c r="O24772" s="153"/>
      <c r="P24772" s="153"/>
      <c r="Q24772" s="153"/>
      <c r="R24772" s="153"/>
      <c r="S24772" s="152"/>
      <c r="T24772" s="154"/>
    </row>
    <row r="24773" spans="8:20" x14ac:dyDescent="0.25">
      <c r="H24773" s="155"/>
      <c r="I24773" s="152"/>
      <c r="J24773" s="152"/>
      <c r="K24773" s="156"/>
      <c r="L24773" s="156"/>
      <c r="M24773" s="157"/>
      <c r="N24773" s="158"/>
      <c r="O24773" s="153"/>
      <c r="P24773" s="153"/>
      <c r="Q24773" s="153"/>
      <c r="R24773" s="153"/>
      <c r="S24773" s="152"/>
      <c r="T24773" s="154"/>
    </row>
    <row r="24774" spans="8:20" x14ac:dyDescent="0.25">
      <c r="H24774" s="155"/>
      <c r="I24774" s="152"/>
      <c r="J24774" s="152"/>
      <c r="K24774" s="156"/>
      <c r="L24774" s="156"/>
      <c r="M24774" s="157"/>
      <c r="N24774" s="158"/>
      <c r="O24774" s="153"/>
      <c r="P24774" s="153"/>
      <c r="Q24774" s="153"/>
      <c r="R24774" s="153"/>
      <c r="S24774" s="152"/>
      <c r="T24774" s="154"/>
    </row>
    <row r="24775" spans="8:20" x14ac:dyDescent="0.25">
      <c r="H24775" s="155"/>
      <c r="I24775" s="152"/>
      <c r="J24775" s="152"/>
      <c r="K24775" s="156"/>
      <c r="L24775" s="156"/>
      <c r="M24775" s="157"/>
      <c r="N24775" s="158"/>
      <c r="O24775" s="153"/>
      <c r="P24775" s="153"/>
      <c r="Q24775" s="153"/>
      <c r="R24775" s="153"/>
      <c r="S24775" s="152"/>
      <c r="T24775" s="154"/>
    </row>
    <row r="24776" spans="8:20" x14ac:dyDescent="0.25">
      <c r="H24776" s="155"/>
      <c r="I24776" s="152"/>
      <c r="J24776" s="152"/>
      <c r="K24776" s="156"/>
      <c r="L24776" s="156"/>
      <c r="M24776" s="157"/>
      <c r="N24776" s="158"/>
      <c r="O24776" s="153"/>
      <c r="P24776" s="153"/>
      <c r="Q24776" s="153"/>
      <c r="R24776" s="153"/>
      <c r="S24776" s="152"/>
      <c r="T24776" s="154"/>
    </row>
    <row r="24777" spans="8:20" x14ac:dyDescent="0.25">
      <c r="H24777" s="155"/>
      <c r="I24777" s="152"/>
      <c r="J24777" s="152"/>
      <c r="K24777" s="156"/>
      <c r="L24777" s="156"/>
      <c r="M24777" s="157"/>
      <c r="N24777" s="158"/>
      <c r="O24777" s="153"/>
      <c r="P24777" s="153"/>
      <c r="Q24777" s="153"/>
      <c r="R24777" s="153"/>
      <c r="S24777" s="152"/>
      <c r="T24777" s="154"/>
    </row>
    <row r="24778" spans="8:20" x14ac:dyDescent="0.25">
      <c r="H24778" s="155"/>
      <c r="I24778" s="152"/>
      <c r="J24778" s="152"/>
      <c r="K24778" s="156"/>
      <c r="L24778" s="156"/>
      <c r="M24778" s="157"/>
      <c r="N24778" s="158"/>
      <c r="O24778" s="153"/>
      <c r="P24778" s="153"/>
      <c r="Q24778" s="153"/>
      <c r="R24778" s="153"/>
      <c r="S24778" s="152"/>
      <c r="T24778" s="154"/>
    </row>
    <row r="24779" spans="8:20" x14ac:dyDescent="0.25">
      <c r="H24779" s="155"/>
      <c r="I24779" s="152"/>
      <c r="J24779" s="152"/>
      <c r="K24779" s="156"/>
      <c r="L24779" s="156"/>
      <c r="M24779" s="157"/>
      <c r="N24779" s="158"/>
      <c r="O24779" s="153"/>
      <c r="P24779" s="153"/>
      <c r="Q24779" s="153"/>
      <c r="R24779" s="153"/>
      <c r="S24779" s="152"/>
      <c r="T24779" s="154"/>
    </row>
    <row r="24780" spans="8:20" x14ac:dyDescent="0.25">
      <c r="H24780" s="155"/>
      <c r="I24780" s="152"/>
      <c r="J24780" s="152"/>
      <c r="K24780" s="156"/>
      <c r="L24780" s="156"/>
      <c r="M24780" s="157"/>
      <c r="N24780" s="158"/>
      <c r="O24780" s="153"/>
      <c r="P24780" s="153"/>
      <c r="Q24780" s="153"/>
      <c r="R24780" s="153"/>
      <c r="S24780" s="152"/>
      <c r="T24780" s="154"/>
    </row>
    <row r="24781" spans="8:20" x14ac:dyDescent="0.25">
      <c r="H24781" s="155"/>
      <c r="I24781" s="152"/>
      <c r="J24781" s="152"/>
      <c r="K24781" s="156"/>
      <c r="L24781" s="156"/>
      <c r="M24781" s="157"/>
      <c r="N24781" s="158"/>
      <c r="O24781" s="153"/>
      <c r="P24781" s="153"/>
      <c r="Q24781" s="153"/>
      <c r="R24781" s="153"/>
      <c r="S24781" s="152"/>
      <c r="T24781" s="154"/>
    </row>
    <row r="24782" spans="8:20" x14ac:dyDescent="0.25">
      <c r="H24782" s="155"/>
      <c r="I24782" s="152"/>
      <c r="J24782" s="152"/>
      <c r="K24782" s="156"/>
      <c r="L24782" s="156"/>
      <c r="M24782" s="157"/>
      <c r="N24782" s="158"/>
      <c r="O24782" s="153"/>
      <c r="P24782" s="153"/>
      <c r="Q24782" s="153"/>
      <c r="R24782" s="153"/>
      <c r="S24782" s="152"/>
      <c r="T24782" s="154"/>
    </row>
    <row r="24783" spans="8:20" x14ac:dyDescent="0.25">
      <c r="H24783" s="155"/>
      <c r="I24783" s="152"/>
      <c r="J24783" s="152"/>
      <c r="K24783" s="156"/>
      <c r="L24783" s="156"/>
      <c r="M24783" s="157"/>
      <c r="N24783" s="158"/>
      <c r="O24783" s="153"/>
      <c r="P24783" s="153"/>
      <c r="Q24783" s="153"/>
      <c r="R24783" s="153"/>
      <c r="S24783" s="152"/>
      <c r="T24783" s="154"/>
    </row>
    <row r="24784" spans="8:20" x14ac:dyDescent="0.25">
      <c r="H24784" s="155"/>
      <c r="I24784" s="152"/>
      <c r="J24784" s="152"/>
      <c r="K24784" s="156"/>
      <c r="L24784" s="156"/>
      <c r="M24784" s="157"/>
      <c r="N24784" s="158"/>
      <c r="O24784" s="153"/>
      <c r="P24784" s="153"/>
      <c r="Q24784" s="153"/>
      <c r="R24784" s="153"/>
      <c r="S24784" s="152"/>
      <c r="T24784" s="154"/>
    </row>
    <row r="24785" spans="8:20" x14ac:dyDescent="0.25">
      <c r="H24785" s="155"/>
      <c r="I24785" s="152"/>
      <c r="J24785" s="152"/>
      <c r="K24785" s="156"/>
      <c r="L24785" s="156"/>
      <c r="M24785" s="157"/>
      <c r="N24785" s="158"/>
      <c r="O24785" s="153"/>
      <c r="P24785" s="153"/>
      <c r="Q24785" s="153"/>
      <c r="R24785" s="153"/>
      <c r="S24785" s="152"/>
      <c r="T24785" s="154"/>
    </row>
    <row r="24786" spans="8:20" x14ac:dyDescent="0.25">
      <c r="H24786" s="155"/>
      <c r="I24786" s="152"/>
      <c r="J24786" s="152"/>
      <c r="K24786" s="156"/>
      <c r="L24786" s="156"/>
      <c r="M24786" s="157"/>
      <c r="N24786" s="158"/>
      <c r="O24786" s="153"/>
      <c r="P24786" s="153"/>
      <c r="Q24786" s="153"/>
      <c r="R24786" s="153"/>
      <c r="S24786" s="152"/>
      <c r="T24786" s="154"/>
    </row>
    <row r="24787" spans="8:20" x14ac:dyDescent="0.25">
      <c r="H24787" s="155"/>
      <c r="I24787" s="152"/>
      <c r="J24787" s="152"/>
      <c r="K24787" s="156"/>
      <c r="L24787" s="156"/>
      <c r="M24787" s="157"/>
      <c r="N24787" s="158"/>
      <c r="O24787" s="153"/>
      <c r="P24787" s="153"/>
      <c r="Q24787" s="153"/>
      <c r="R24787" s="153"/>
      <c r="S24787" s="152"/>
      <c r="T24787" s="154"/>
    </row>
    <row r="24788" spans="8:20" x14ac:dyDescent="0.25">
      <c r="H24788" s="155"/>
      <c r="I24788" s="152"/>
      <c r="J24788" s="152"/>
      <c r="K24788" s="156"/>
      <c r="L24788" s="156"/>
      <c r="M24788" s="157"/>
      <c r="N24788" s="158"/>
      <c r="O24788" s="153"/>
      <c r="P24788" s="153"/>
      <c r="Q24788" s="153"/>
      <c r="R24788" s="153"/>
      <c r="S24788" s="152"/>
      <c r="T24788" s="154"/>
    </row>
    <row r="24789" spans="8:20" x14ac:dyDescent="0.25">
      <c r="H24789" s="155"/>
      <c r="I24789" s="152"/>
      <c r="J24789" s="152"/>
      <c r="K24789" s="156"/>
      <c r="L24789" s="156"/>
      <c r="M24789" s="157"/>
      <c r="N24789" s="158"/>
      <c r="O24789" s="153"/>
      <c r="P24789" s="153"/>
      <c r="Q24789" s="153"/>
      <c r="R24789" s="153"/>
      <c r="S24789" s="152"/>
      <c r="T24789" s="154"/>
    </row>
    <row r="24790" spans="8:20" x14ac:dyDescent="0.25">
      <c r="H24790" s="155"/>
      <c r="I24790" s="152"/>
      <c r="J24790" s="152"/>
      <c r="K24790" s="156"/>
      <c r="L24790" s="156"/>
      <c r="M24790" s="157"/>
      <c r="N24790" s="158"/>
      <c r="O24790" s="153"/>
      <c r="P24790" s="153"/>
      <c r="Q24790" s="153"/>
      <c r="R24790" s="153"/>
      <c r="S24790" s="152"/>
      <c r="T24790" s="154"/>
    </row>
    <row r="24791" spans="8:20" x14ac:dyDescent="0.25">
      <c r="H24791" s="155"/>
      <c r="I24791" s="152"/>
      <c r="J24791" s="152"/>
      <c r="K24791" s="156"/>
      <c r="L24791" s="156"/>
      <c r="M24791" s="157"/>
      <c r="N24791" s="158"/>
      <c r="O24791" s="153"/>
      <c r="P24791" s="153"/>
      <c r="Q24791" s="153"/>
      <c r="R24791" s="153"/>
      <c r="S24791" s="152"/>
      <c r="T24791" s="154"/>
    </row>
    <row r="24792" spans="8:20" x14ac:dyDescent="0.25">
      <c r="H24792" s="155"/>
      <c r="I24792" s="152"/>
      <c r="J24792" s="152"/>
      <c r="K24792" s="156"/>
      <c r="L24792" s="156"/>
      <c r="M24792" s="157"/>
      <c r="N24792" s="158"/>
      <c r="O24792" s="153"/>
      <c r="P24792" s="153"/>
      <c r="Q24792" s="153"/>
      <c r="R24792" s="153"/>
      <c r="S24792" s="152"/>
      <c r="T24792" s="154"/>
    </row>
    <row r="24793" spans="8:20" x14ac:dyDescent="0.25">
      <c r="H24793" s="155"/>
      <c r="I24793" s="152"/>
      <c r="J24793" s="152"/>
      <c r="K24793" s="156"/>
      <c r="L24793" s="156"/>
      <c r="M24793" s="157"/>
      <c r="N24793" s="158"/>
      <c r="O24793" s="153"/>
      <c r="P24793" s="153"/>
      <c r="Q24793" s="153"/>
      <c r="R24793" s="153"/>
      <c r="S24793" s="152"/>
      <c r="T24793" s="154"/>
    </row>
    <row r="24794" spans="8:20" x14ac:dyDescent="0.25">
      <c r="H24794" s="155"/>
      <c r="I24794" s="152"/>
      <c r="J24794" s="152"/>
      <c r="K24794" s="156"/>
      <c r="L24794" s="156"/>
      <c r="M24794" s="157"/>
      <c r="N24794" s="158"/>
      <c r="O24794" s="153"/>
      <c r="P24794" s="153"/>
      <c r="Q24794" s="153"/>
      <c r="R24794" s="153"/>
      <c r="S24794" s="152"/>
      <c r="T24794" s="154"/>
    </row>
    <row r="24795" spans="8:20" x14ac:dyDescent="0.25">
      <c r="H24795" s="155"/>
      <c r="I24795" s="152"/>
      <c r="J24795" s="152"/>
      <c r="K24795" s="156"/>
      <c r="L24795" s="156"/>
      <c r="M24795" s="157"/>
      <c r="N24795" s="158"/>
      <c r="O24795" s="153"/>
      <c r="P24795" s="153"/>
      <c r="Q24795" s="153"/>
      <c r="R24795" s="153"/>
      <c r="S24795" s="152"/>
      <c r="T24795" s="154"/>
    </row>
    <row r="24796" spans="8:20" x14ac:dyDescent="0.25">
      <c r="H24796" s="155"/>
      <c r="I24796" s="152"/>
      <c r="J24796" s="152"/>
      <c r="K24796" s="156"/>
      <c r="L24796" s="156"/>
      <c r="M24796" s="157"/>
      <c r="N24796" s="158"/>
      <c r="O24796" s="153"/>
      <c r="P24796" s="153"/>
      <c r="Q24796" s="153"/>
      <c r="R24796" s="153"/>
      <c r="S24796" s="152"/>
      <c r="T24796" s="154"/>
    </row>
    <row r="24797" spans="8:20" x14ac:dyDescent="0.25">
      <c r="H24797" s="155"/>
      <c r="I24797" s="152"/>
      <c r="J24797" s="152"/>
      <c r="K24797" s="156"/>
      <c r="L24797" s="156"/>
      <c r="M24797" s="157"/>
      <c r="N24797" s="158"/>
      <c r="O24797" s="153"/>
      <c r="P24797" s="153"/>
      <c r="Q24797" s="153"/>
      <c r="R24797" s="153"/>
      <c r="S24797" s="152"/>
      <c r="T24797" s="154"/>
    </row>
    <row r="24798" spans="8:20" x14ac:dyDescent="0.25">
      <c r="H24798" s="155"/>
      <c r="I24798" s="152"/>
      <c r="J24798" s="152"/>
      <c r="K24798" s="156"/>
      <c r="L24798" s="156"/>
      <c r="M24798" s="157"/>
      <c r="N24798" s="158"/>
      <c r="O24798" s="153"/>
      <c r="P24798" s="153"/>
      <c r="Q24798" s="153"/>
      <c r="R24798" s="153"/>
      <c r="S24798" s="152"/>
      <c r="T24798" s="154"/>
    </row>
    <row r="24799" spans="8:20" x14ac:dyDescent="0.25">
      <c r="H24799" s="155"/>
      <c r="I24799" s="152"/>
      <c r="J24799" s="152"/>
      <c r="K24799" s="156"/>
      <c r="L24799" s="156"/>
      <c r="M24799" s="157"/>
      <c r="N24799" s="158"/>
      <c r="O24799" s="153"/>
      <c r="P24799" s="153"/>
      <c r="Q24799" s="153"/>
      <c r="R24799" s="153"/>
      <c r="S24799" s="152"/>
      <c r="T24799" s="154"/>
    </row>
    <row r="24800" spans="8:20" x14ac:dyDescent="0.25">
      <c r="H24800" s="155"/>
      <c r="I24800" s="152"/>
      <c r="J24800" s="152"/>
      <c r="K24800" s="156"/>
      <c r="L24800" s="156"/>
      <c r="M24800" s="157"/>
      <c r="N24800" s="158"/>
      <c r="O24800" s="153"/>
      <c r="P24800" s="153"/>
      <c r="Q24800" s="153"/>
      <c r="R24800" s="153"/>
      <c r="S24800" s="152"/>
      <c r="T24800" s="154"/>
    </row>
    <row r="24801" spans="8:20" x14ac:dyDescent="0.25">
      <c r="H24801" s="155"/>
      <c r="I24801" s="152"/>
      <c r="J24801" s="152"/>
      <c r="K24801" s="156"/>
      <c r="L24801" s="156"/>
      <c r="M24801" s="157"/>
      <c r="N24801" s="158"/>
      <c r="O24801" s="153"/>
      <c r="P24801" s="153"/>
      <c r="Q24801" s="153"/>
      <c r="R24801" s="153"/>
      <c r="S24801" s="152"/>
      <c r="T24801" s="154"/>
    </row>
    <row r="24802" spans="8:20" x14ac:dyDescent="0.25">
      <c r="H24802" s="155"/>
      <c r="I24802" s="152"/>
      <c r="J24802" s="152"/>
      <c r="K24802" s="156"/>
      <c r="L24802" s="156"/>
      <c r="M24802" s="157"/>
      <c r="N24802" s="158"/>
      <c r="O24802" s="153"/>
      <c r="P24802" s="153"/>
      <c r="Q24802" s="153"/>
      <c r="R24802" s="153"/>
      <c r="S24802" s="152"/>
      <c r="T24802" s="154"/>
    </row>
    <row r="24803" spans="8:20" x14ac:dyDescent="0.25">
      <c r="H24803" s="155"/>
      <c r="I24803" s="152"/>
      <c r="J24803" s="152"/>
      <c r="K24803" s="156"/>
      <c r="L24803" s="156"/>
      <c r="M24803" s="157"/>
      <c r="N24803" s="158"/>
      <c r="O24803" s="153"/>
      <c r="P24803" s="153"/>
      <c r="Q24803" s="153"/>
      <c r="R24803" s="153"/>
      <c r="S24803" s="152"/>
      <c r="T24803" s="154"/>
    </row>
    <row r="24804" spans="8:20" x14ac:dyDescent="0.25">
      <c r="H24804" s="155"/>
      <c r="I24804" s="152"/>
      <c r="J24804" s="152"/>
      <c r="K24804" s="156"/>
      <c r="L24804" s="156"/>
      <c r="M24804" s="157"/>
      <c r="N24804" s="158"/>
      <c r="O24804" s="153"/>
      <c r="P24804" s="153"/>
      <c r="Q24804" s="153"/>
      <c r="R24804" s="153"/>
      <c r="S24804" s="152"/>
      <c r="T24804" s="154"/>
    </row>
    <row r="24805" spans="8:20" x14ac:dyDescent="0.25">
      <c r="H24805" s="155"/>
      <c r="I24805" s="152"/>
      <c r="J24805" s="152"/>
      <c r="K24805" s="156"/>
      <c r="L24805" s="156"/>
      <c r="M24805" s="157"/>
      <c r="N24805" s="158"/>
      <c r="O24805" s="153"/>
      <c r="P24805" s="153"/>
      <c r="Q24805" s="153"/>
      <c r="R24805" s="153"/>
      <c r="S24805" s="152"/>
      <c r="T24805" s="154"/>
    </row>
    <row r="24806" spans="8:20" x14ac:dyDescent="0.25">
      <c r="H24806" s="155"/>
      <c r="I24806" s="152"/>
      <c r="J24806" s="152"/>
      <c r="K24806" s="156"/>
      <c r="L24806" s="156"/>
      <c r="M24806" s="157"/>
      <c r="N24806" s="158"/>
      <c r="O24806" s="153"/>
      <c r="P24806" s="153"/>
      <c r="Q24806" s="153"/>
      <c r="R24806" s="153"/>
      <c r="S24806" s="152"/>
      <c r="T24806" s="154"/>
    </row>
    <row r="24807" spans="8:20" x14ac:dyDescent="0.25">
      <c r="H24807" s="155"/>
      <c r="I24807" s="152"/>
      <c r="J24807" s="152"/>
      <c r="K24807" s="156"/>
      <c r="L24807" s="156"/>
      <c r="M24807" s="157"/>
      <c r="N24807" s="158"/>
      <c r="O24807" s="153"/>
      <c r="P24807" s="153"/>
      <c r="Q24807" s="153"/>
      <c r="R24807" s="153"/>
      <c r="S24807" s="152"/>
      <c r="T24807" s="154"/>
    </row>
    <row r="24808" spans="8:20" x14ac:dyDescent="0.25">
      <c r="H24808" s="155"/>
      <c r="I24808" s="152"/>
      <c r="J24808" s="152"/>
      <c r="K24808" s="156"/>
      <c r="L24808" s="156"/>
      <c r="M24808" s="157"/>
      <c r="N24808" s="158"/>
      <c r="O24808" s="153"/>
      <c r="P24808" s="153"/>
      <c r="Q24808" s="153"/>
      <c r="R24808" s="153"/>
      <c r="S24808" s="152"/>
      <c r="T24808" s="154"/>
    </row>
    <row r="24809" spans="8:20" x14ac:dyDescent="0.25">
      <c r="H24809" s="155"/>
      <c r="I24809" s="152"/>
      <c r="J24809" s="152"/>
      <c r="K24809" s="156"/>
      <c r="L24809" s="156"/>
      <c r="M24809" s="157"/>
      <c r="N24809" s="158"/>
      <c r="O24809" s="153"/>
      <c r="P24809" s="153"/>
      <c r="Q24809" s="153"/>
      <c r="R24809" s="153"/>
      <c r="S24809" s="152"/>
      <c r="T24809" s="154"/>
    </row>
    <row r="24810" spans="8:20" x14ac:dyDescent="0.25">
      <c r="H24810" s="155"/>
      <c r="I24810" s="152"/>
      <c r="J24810" s="152"/>
      <c r="K24810" s="156"/>
      <c r="L24810" s="156"/>
      <c r="M24810" s="157"/>
      <c r="N24810" s="158"/>
      <c r="O24810" s="153"/>
      <c r="P24810" s="153"/>
      <c r="Q24810" s="153"/>
      <c r="R24810" s="153"/>
      <c r="S24810" s="152"/>
      <c r="T24810" s="154"/>
    </row>
    <row r="24811" spans="8:20" x14ac:dyDescent="0.25">
      <c r="H24811" s="155"/>
      <c r="I24811" s="152"/>
      <c r="J24811" s="152"/>
      <c r="K24811" s="156"/>
      <c r="L24811" s="156"/>
      <c r="M24811" s="157"/>
      <c r="N24811" s="158"/>
      <c r="O24811" s="153"/>
      <c r="P24811" s="153"/>
      <c r="Q24811" s="153"/>
      <c r="R24811" s="153"/>
      <c r="S24811" s="152"/>
      <c r="T24811" s="154"/>
    </row>
    <row r="24812" spans="8:20" x14ac:dyDescent="0.25">
      <c r="H24812" s="155"/>
      <c r="I24812" s="152"/>
      <c r="J24812" s="152"/>
      <c r="K24812" s="156"/>
      <c r="L24812" s="156"/>
      <c r="M24812" s="157"/>
      <c r="N24812" s="158"/>
      <c r="O24812" s="153"/>
      <c r="P24812" s="153"/>
      <c r="Q24812" s="153"/>
      <c r="R24812" s="153"/>
      <c r="S24812" s="152"/>
      <c r="T24812" s="154"/>
    </row>
    <row r="24813" spans="8:20" x14ac:dyDescent="0.25">
      <c r="H24813" s="155"/>
      <c r="I24813" s="152"/>
      <c r="J24813" s="152"/>
      <c r="K24813" s="156"/>
      <c r="L24813" s="156"/>
      <c r="M24813" s="157"/>
      <c r="N24813" s="158"/>
      <c r="O24813" s="153"/>
      <c r="P24813" s="153"/>
      <c r="Q24813" s="153"/>
      <c r="R24813" s="153"/>
      <c r="S24813" s="152"/>
      <c r="T24813" s="154"/>
    </row>
    <row r="24814" spans="8:20" x14ac:dyDescent="0.25">
      <c r="H24814" s="155"/>
      <c r="I24814" s="152"/>
      <c r="J24814" s="152"/>
      <c r="K24814" s="156"/>
      <c r="L24814" s="156"/>
      <c r="M24814" s="157"/>
      <c r="N24814" s="158"/>
      <c r="O24814" s="153"/>
      <c r="P24814" s="153"/>
      <c r="Q24814" s="153"/>
      <c r="R24814" s="153"/>
      <c r="S24814" s="152"/>
      <c r="T24814" s="154"/>
    </row>
    <row r="24815" spans="8:20" x14ac:dyDescent="0.25">
      <c r="H24815" s="155"/>
      <c r="I24815" s="152"/>
      <c r="J24815" s="152"/>
      <c r="K24815" s="156"/>
      <c r="L24815" s="156"/>
      <c r="M24815" s="157"/>
      <c r="N24815" s="158"/>
      <c r="O24815" s="153"/>
      <c r="P24815" s="153"/>
      <c r="Q24815" s="153"/>
      <c r="R24815" s="153"/>
      <c r="S24815" s="152"/>
      <c r="T24815" s="154"/>
    </row>
    <row r="24816" spans="8:20" x14ac:dyDescent="0.25">
      <c r="H24816" s="155"/>
      <c r="I24816" s="152"/>
      <c r="J24816" s="152"/>
      <c r="K24816" s="156"/>
      <c r="L24816" s="156"/>
      <c r="M24816" s="157"/>
      <c r="N24816" s="158"/>
      <c r="O24816" s="153"/>
      <c r="P24816" s="153"/>
      <c r="Q24816" s="153"/>
      <c r="R24816" s="153"/>
      <c r="S24816" s="152"/>
      <c r="T24816" s="154"/>
    </row>
    <row r="24817" spans="8:20" x14ac:dyDescent="0.25">
      <c r="H24817" s="155"/>
      <c r="I24817" s="152"/>
      <c r="J24817" s="152"/>
      <c r="K24817" s="156"/>
      <c r="L24817" s="156"/>
      <c r="M24817" s="157"/>
      <c r="N24817" s="158"/>
      <c r="O24817" s="153"/>
      <c r="P24817" s="153"/>
      <c r="Q24817" s="153"/>
      <c r="R24817" s="153"/>
      <c r="S24817" s="152"/>
      <c r="T24817" s="154"/>
    </row>
    <row r="24818" spans="8:20" x14ac:dyDescent="0.25">
      <c r="H24818" s="155"/>
      <c r="I24818" s="152"/>
      <c r="J24818" s="152"/>
      <c r="K24818" s="156"/>
      <c r="L24818" s="156"/>
      <c r="M24818" s="157"/>
      <c r="N24818" s="158"/>
      <c r="O24818" s="153"/>
      <c r="P24818" s="153"/>
      <c r="Q24818" s="153"/>
      <c r="R24818" s="153"/>
      <c r="S24818" s="152"/>
      <c r="T24818" s="154"/>
    </row>
    <row r="24819" spans="8:20" x14ac:dyDescent="0.25">
      <c r="H24819" s="155"/>
      <c r="I24819" s="152"/>
      <c r="J24819" s="152"/>
      <c r="K24819" s="156"/>
      <c r="L24819" s="156"/>
      <c r="M24819" s="157"/>
      <c r="N24819" s="158"/>
      <c r="O24819" s="153"/>
      <c r="P24819" s="153"/>
      <c r="Q24819" s="153"/>
      <c r="R24819" s="153"/>
      <c r="S24819" s="152"/>
      <c r="T24819" s="154"/>
    </row>
    <row r="24820" spans="8:20" x14ac:dyDescent="0.25">
      <c r="H24820" s="155"/>
      <c r="I24820" s="152"/>
      <c r="J24820" s="152"/>
      <c r="K24820" s="156"/>
      <c r="L24820" s="156"/>
      <c r="M24820" s="157"/>
      <c r="N24820" s="158"/>
      <c r="O24820" s="153"/>
      <c r="P24820" s="153"/>
      <c r="Q24820" s="153"/>
      <c r="R24820" s="153"/>
      <c r="S24820" s="152"/>
      <c r="T24820" s="154"/>
    </row>
    <row r="24821" spans="8:20" x14ac:dyDescent="0.25">
      <c r="H24821" s="155"/>
      <c r="I24821" s="152"/>
      <c r="J24821" s="152"/>
      <c r="K24821" s="156"/>
      <c r="L24821" s="156"/>
      <c r="M24821" s="157"/>
      <c r="N24821" s="158"/>
      <c r="O24821" s="153"/>
      <c r="P24821" s="153"/>
      <c r="Q24821" s="153"/>
      <c r="R24821" s="153"/>
      <c r="S24821" s="152"/>
      <c r="T24821" s="154"/>
    </row>
    <row r="24822" spans="8:20" x14ac:dyDescent="0.25">
      <c r="H24822" s="155"/>
      <c r="I24822" s="152"/>
      <c r="J24822" s="152"/>
      <c r="K24822" s="156"/>
      <c r="L24822" s="156"/>
      <c r="M24822" s="157"/>
      <c r="N24822" s="158"/>
      <c r="O24822" s="153"/>
      <c r="P24822" s="153"/>
      <c r="Q24822" s="153"/>
      <c r="R24822" s="153"/>
      <c r="S24822" s="152"/>
      <c r="T24822" s="154"/>
    </row>
    <row r="24823" spans="8:20" x14ac:dyDescent="0.25">
      <c r="H24823" s="155"/>
      <c r="I24823" s="152"/>
      <c r="J24823" s="152"/>
      <c r="K24823" s="156"/>
      <c r="L24823" s="156"/>
      <c r="M24823" s="157"/>
      <c r="N24823" s="158"/>
      <c r="O24823" s="153"/>
      <c r="P24823" s="153"/>
      <c r="Q24823" s="153"/>
      <c r="R24823" s="153"/>
      <c r="S24823" s="152"/>
      <c r="T24823" s="154"/>
    </row>
    <row r="24824" spans="8:20" x14ac:dyDescent="0.25">
      <c r="H24824" s="155"/>
      <c r="I24824" s="152"/>
      <c r="J24824" s="152"/>
      <c r="K24824" s="156"/>
      <c r="L24824" s="156"/>
      <c r="M24824" s="157"/>
      <c r="N24824" s="158"/>
      <c r="O24824" s="153"/>
      <c r="P24824" s="153"/>
      <c r="Q24824" s="153"/>
      <c r="R24824" s="153"/>
      <c r="S24824" s="152"/>
      <c r="T24824" s="154"/>
    </row>
    <row r="24825" spans="8:20" x14ac:dyDescent="0.25">
      <c r="H24825" s="155"/>
      <c r="I24825" s="152"/>
      <c r="J24825" s="152"/>
      <c r="K24825" s="156"/>
      <c r="L24825" s="156"/>
      <c r="M24825" s="157"/>
      <c r="N24825" s="158"/>
      <c r="O24825" s="153"/>
      <c r="P24825" s="153"/>
      <c r="Q24825" s="153"/>
      <c r="R24825" s="153"/>
      <c r="S24825" s="152"/>
      <c r="T24825" s="154"/>
    </row>
    <row r="24826" spans="8:20" x14ac:dyDescent="0.25">
      <c r="H24826" s="155"/>
      <c r="I24826" s="152"/>
      <c r="J24826" s="152"/>
      <c r="K24826" s="156"/>
      <c r="L24826" s="156"/>
      <c r="M24826" s="157"/>
      <c r="N24826" s="158"/>
      <c r="O24826" s="153"/>
      <c r="P24826" s="153"/>
      <c r="Q24826" s="153"/>
      <c r="R24826" s="153"/>
      <c r="S24826" s="152"/>
      <c r="T24826" s="154"/>
    </row>
    <row r="24827" spans="8:20" x14ac:dyDescent="0.25">
      <c r="H24827" s="155"/>
      <c r="I24827" s="152"/>
      <c r="J24827" s="152"/>
      <c r="K24827" s="156"/>
      <c r="L24827" s="156"/>
      <c r="M24827" s="157"/>
      <c r="N24827" s="158"/>
      <c r="O24827" s="153"/>
      <c r="P24827" s="153"/>
      <c r="Q24827" s="153"/>
      <c r="R24827" s="153"/>
      <c r="S24827" s="152"/>
      <c r="T24827" s="154"/>
    </row>
    <row r="24828" spans="8:20" x14ac:dyDescent="0.25">
      <c r="H24828" s="155"/>
      <c r="I24828" s="152"/>
      <c r="J24828" s="152"/>
      <c r="K24828" s="156"/>
      <c r="L24828" s="156"/>
      <c r="M24828" s="157"/>
      <c r="N24828" s="158"/>
      <c r="O24828" s="153"/>
      <c r="P24828" s="153"/>
      <c r="Q24828" s="153"/>
      <c r="R24828" s="153"/>
      <c r="S24828" s="152"/>
      <c r="T24828" s="154"/>
    </row>
    <row r="24829" spans="8:20" x14ac:dyDescent="0.25">
      <c r="H24829" s="155"/>
      <c r="I24829" s="152"/>
      <c r="J24829" s="152"/>
      <c r="K24829" s="156"/>
      <c r="L24829" s="156"/>
      <c r="M24829" s="157"/>
      <c r="N24829" s="158"/>
      <c r="O24829" s="153"/>
      <c r="P24829" s="153"/>
      <c r="Q24829" s="153"/>
      <c r="R24829" s="153"/>
      <c r="S24829" s="152"/>
      <c r="T24829" s="154"/>
    </row>
    <row r="24830" spans="8:20" x14ac:dyDescent="0.25">
      <c r="H24830" s="155"/>
      <c r="I24830" s="152"/>
      <c r="J24830" s="152"/>
      <c r="K24830" s="156"/>
      <c r="L24830" s="156"/>
      <c r="M24830" s="157"/>
      <c r="N24830" s="158"/>
      <c r="O24830" s="153"/>
      <c r="P24830" s="153"/>
      <c r="Q24830" s="153"/>
      <c r="R24830" s="153"/>
      <c r="S24830" s="152"/>
      <c r="T24830" s="154"/>
    </row>
    <row r="24831" spans="8:20" x14ac:dyDescent="0.25">
      <c r="H24831" s="155"/>
      <c r="I24831" s="152"/>
      <c r="J24831" s="152"/>
      <c r="K24831" s="156"/>
      <c r="L24831" s="156"/>
      <c r="M24831" s="157"/>
      <c r="N24831" s="158"/>
      <c r="O24831" s="153"/>
      <c r="P24831" s="153"/>
      <c r="Q24831" s="153"/>
      <c r="R24831" s="153"/>
      <c r="S24831" s="152"/>
      <c r="T24831" s="154"/>
    </row>
    <row r="24832" spans="8:20" x14ac:dyDescent="0.25">
      <c r="H24832" s="155"/>
      <c r="I24832" s="152"/>
      <c r="J24832" s="152"/>
      <c r="K24832" s="156"/>
      <c r="L24832" s="156"/>
      <c r="M24832" s="157"/>
      <c r="N24832" s="158"/>
      <c r="O24832" s="153"/>
      <c r="P24832" s="153"/>
      <c r="Q24832" s="153"/>
      <c r="R24832" s="153"/>
      <c r="S24832" s="152"/>
      <c r="T24832" s="154"/>
    </row>
    <row r="24833" spans="8:20" x14ac:dyDescent="0.25">
      <c r="H24833" s="155"/>
      <c r="I24833" s="152"/>
      <c r="J24833" s="152"/>
      <c r="K24833" s="156"/>
      <c r="L24833" s="156"/>
      <c r="M24833" s="157"/>
      <c r="N24833" s="158"/>
      <c r="O24833" s="153"/>
      <c r="P24833" s="153"/>
      <c r="Q24833" s="153"/>
      <c r="R24833" s="153"/>
      <c r="S24833" s="152"/>
      <c r="T24833" s="154"/>
    </row>
    <row r="24834" spans="8:20" x14ac:dyDescent="0.25">
      <c r="H24834" s="155"/>
      <c r="I24834" s="152"/>
      <c r="J24834" s="152"/>
      <c r="K24834" s="156"/>
      <c r="L24834" s="156"/>
      <c r="M24834" s="157"/>
      <c r="N24834" s="158"/>
      <c r="O24834" s="153"/>
      <c r="P24834" s="153"/>
      <c r="Q24834" s="153"/>
      <c r="R24834" s="153"/>
      <c r="S24834" s="152"/>
      <c r="T24834" s="154"/>
    </row>
    <row r="24835" spans="8:20" x14ac:dyDescent="0.25">
      <c r="H24835" s="155"/>
      <c r="I24835" s="152"/>
      <c r="J24835" s="152"/>
      <c r="K24835" s="156"/>
      <c r="L24835" s="156"/>
      <c r="M24835" s="157"/>
      <c r="N24835" s="158"/>
      <c r="O24835" s="153"/>
      <c r="P24835" s="153"/>
      <c r="Q24835" s="153"/>
      <c r="R24835" s="153"/>
      <c r="S24835" s="152"/>
      <c r="T24835" s="154"/>
    </row>
    <row r="24836" spans="8:20" x14ac:dyDescent="0.25">
      <c r="H24836" s="155"/>
      <c r="I24836" s="152"/>
      <c r="J24836" s="152"/>
      <c r="K24836" s="156"/>
      <c r="L24836" s="156"/>
      <c r="M24836" s="157"/>
      <c r="N24836" s="158"/>
      <c r="O24836" s="153"/>
      <c r="P24836" s="153"/>
      <c r="Q24836" s="153"/>
      <c r="R24836" s="153"/>
      <c r="S24836" s="152"/>
      <c r="T24836" s="154"/>
    </row>
    <row r="24837" spans="8:20" x14ac:dyDescent="0.25">
      <c r="H24837" s="155"/>
      <c r="I24837" s="152"/>
      <c r="J24837" s="152"/>
      <c r="K24837" s="156"/>
      <c r="L24837" s="156"/>
      <c r="M24837" s="157"/>
      <c r="N24837" s="158"/>
      <c r="O24837" s="153"/>
      <c r="P24837" s="153"/>
      <c r="Q24837" s="153"/>
      <c r="R24837" s="153"/>
      <c r="S24837" s="152"/>
      <c r="T24837" s="154"/>
    </row>
    <row r="24838" spans="8:20" x14ac:dyDescent="0.25">
      <c r="H24838" s="155"/>
      <c r="I24838" s="152"/>
      <c r="J24838" s="152"/>
      <c r="K24838" s="156"/>
      <c r="L24838" s="156"/>
      <c r="M24838" s="157"/>
      <c r="N24838" s="158"/>
      <c r="O24838" s="153"/>
      <c r="P24838" s="153"/>
      <c r="Q24838" s="153"/>
      <c r="R24838" s="153"/>
      <c r="S24838" s="152"/>
      <c r="T24838" s="154"/>
    </row>
    <row r="24839" spans="8:20" x14ac:dyDescent="0.25">
      <c r="H24839" s="155"/>
      <c r="I24839" s="152"/>
      <c r="J24839" s="152"/>
      <c r="K24839" s="156"/>
      <c r="L24839" s="156"/>
      <c r="M24839" s="157"/>
      <c r="N24839" s="158"/>
      <c r="O24839" s="153"/>
      <c r="P24839" s="153"/>
      <c r="Q24839" s="153"/>
      <c r="R24839" s="153"/>
      <c r="S24839" s="152"/>
      <c r="T24839" s="154"/>
    </row>
    <row r="24840" spans="8:20" x14ac:dyDescent="0.25">
      <c r="H24840" s="155"/>
      <c r="I24840" s="152"/>
      <c r="J24840" s="152"/>
      <c r="K24840" s="156"/>
      <c r="L24840" s="156"/>
      <c r="M24840" s="157"/>
      <c r="N24840" s="158"/>
      <c r="O24840" s="153"/>
      <c r="P24840" s="153"/>
      <c r="Q24840" s="153"/>
      <c r="R24840" s="153"/>
      <c r="S24840" s="152"/>
      <c r="T24840" s="154"/>
    </row>
    <row r="24841" spans="8:20" x14ac:dyDescent="0.25">
      <c r="H24841" s="155"/>
      <c r="I24841" s="152"/>
      <c r="J24841" s="152"/>
      <c r="K24841" s="156"/>
      <c r="L24841" s="156"/>
      <c r="M24841" s="157"/>
      <c r="N24841" s="158"/>
      <c r="O24841" s="153"/>
      <c r="P24841" s="153"/>
      <c r="Q24841" s="153"/>
      <c r="R24841" s="153"/>
      <c r="S24841" s="152"/>
      <c r="T24841" s="154"/>
    </row>
    <row r="24842" spans="8:20" x14ac:dyDescent="0.25">
      <c r="H24842" s="155"/>
      <c r="I24842" s="152"/>
      <c r="J24842" s="152"/>
      <c r="K24842" s="156"/>
      <c r="L24842" s="156"/>
      <c r="M24842" s="157"/>
      <c r="N24842" s="158"/>
      <c r="O24842" s="153"/>
      <c r="P24842" s="153"/>
      <c r="Q24842" s="153"/>
      <c r="R24842" s="153"/>
      <c r="S24842" s="152"/>
      <c r="T24842" s="154"/>
    </row>
    <row r="24843" spans="8:20" x14ac:dyDescent="0.25">
      <c r="H24843" s="155"/>
      <c r="I24843" s="152"/>
      <c r="J24843" s="152"/>
      <c r="K24843" s="156"/>
      <c r="L24843" s="156"/>
      <c r="M24843" s="157"/>
      <c r="N24843" s="158"/>
      <c r="O24843" s="153"/>
      <c r="P24843" s="153"/>
      <c r="Q24843" s="153"/>
      <c r="R24843" s="153"/>
      <c r="S24843" s="152"/>
      <c r="T24843" s="154"/>
    </row>
    <row r="24844" spans="8:20" x14ac:dyDescent="0.25">
      <c r="H24844" s="155"/>
      <c r="I24844" s="152"/>
      <c r="J24844" s="152"/>
      <c r="K24844" s="156"/>
      <c r="L24844" s="156"/>
      <c r="M24844" s="157"/>
      <c r="N24844" s="158"/>
      <c r="O24844" s="153"/>
      <c r="P24844" s="153"/>
      <c r="Q24844" s="153"/>
      <c r="R24844" s="153"/>
      <c r="S24844" s="152"/>
      <c r="T24844" s="154"/>
    </row>
    <row r="24845" spans="8:20" x14ac:dyDescent="0.25">
      <c r="H24845" s="155"/>
      <c r="I24845" s="152"/>
      <c r="J24845" s="152"/>
      <c r="K24845" s="156"/>
      <c r="L24845" s="156"/>
      <c r="M24845" s="157"/>
      <c r="N24845" s="158"/>
      <c r="O24845" s="153"/>
      <c r="P24845" s="153"/>
      <c r="Q24845" s="153"/>
      <c r="R24845" s="153"/>
      <c r="S24845" s="152"/>
      <c r="T24845" s="154"/>
    </row>
    <row r="24846" spans="8:20" x14ac:dyDescent="0.25">
      <c r="H24846" s="155"/>
      <c r="I24846" s="152"/>
      <c r="J24846" s="152"/>
      <c r="K24846" s="156"/>
      <c r="L24846" s="156"/>
      <c r="M24846" s="157"/>
      <c r="N24846" s="158"/>
      <c r="O24846" s="153"/>
      <c r="P24846" s="153"/>
      <c r="Q24846" s="153"/>
      <c r="R24846" s="153"/>
      <c r="S24846" s="152"/>
      <c r="T24846" s="154"/>
    </row>
    <row r="24847" spans="8:20" x14ac:dyDescent="0.25">
      <c r="H24847" s="155"/>
      <c r="I24847" s="152"/>
      <c r="J24847" s="152"/>
      <c r="K24847" s="156"/>
      <c r="L24847" s="156"/>
      <c r="M24847" s="157"/>
      <c r="N24847" s="158"/>
      <c r="O24847" s="153"/>
      <c r="P24847" s="153"/>
      <c r="Q24847" s="153"/>
      <c r="R24847" s="153"/>
      <c r="S24847" s="152"/>
      <c r="T24847" s="154"/>
    </row>
    <row r="24848" spans="8:20" x14ac:dyDescent="0.25">
      <c r="H24848" s="155"/>
      <c r="I24848" s="152"/>
      <c r="J24848" s="152"/>
      <c r="K24848" s="156"/>
      <c r="L24848" s="156"/>
      <c r="M24848" s="157"/>
      <c r="N24848" s="158"/>
      <c r="O24848" s="153"/>
      <c r="P24848" s="153"/>
      <c r="Q24848" s="153"/>
      <c r="R24848" s="153"/>
      <c r="S24848" s="152"/>
      <c r="T24848" s="154"/>
    </row>
    <row r="24849" spans="8:20" x14ac:dyDescent="0.25">
      <c r="H24849" s="155"/>
      <c r="I24849" s="152"/>
      <c r="J24849" s="152"/>
      <c r="K24849" s="156"/>
      <c r="L24849" s="156"/>
      <c r="M24849" s="157"/>
      <c r="N24849" s="158"/>
      <c r="O24849" s="153"/>
      <c r="P24849" s="153"/>
      <c r="Q24849" s="153"/>
      <c r="R24849" s="153"/>
      <c r="S24849" s="152"/>
      <c r="T24849" s="154"/>
    </row>
    <row r="24850" spans="8:20" x14ac:dyDescent="0.25">
      <c r="H24850" s="155"/>
      <c r="I24850" s="152"/>
      <c r="J24850" s="152"/>
      <c r="K24850" s="156"/>
      <c r="L24850" s="156"/>
      <c r="M24850" s="157"/>
      <c r="N24850" s="158"/>
      <c r="O24850" s="153"/>
      <c r="P24850" s="153"/>
      <c r="Q24850" s="153"/>
      <c r="R24850" s="153"/>
      <c r="S24850" s="152"/>
      <c r="T24850" s="154"/>
    </row>
    <row r="24851" spans="8:20" x14ac:dyDescent="0.25">
      <c r="H24851" s="155"/>
      <c r="I24851" s="152"/>
      <c r="J24851" s="152"/>
      <c r="K24851" s="156"/>
      <c r="L24851" s="156"/>
      <c r="M24851" s="157"/>
      <c r="N24851" s="158"/>
      <c r="O24851" s="153"/>
      <c r="P24851" s="153"/>
      <c r="Q24851" s="153"/>
      <c r="R24851" s="153"/>
      <c r="S24851" s="152"/>
      <c r="T24851" s="154"/>
    </row>
    <row r="24852" spans="8:20" x14ac:dyDescent="0.25">
      <c r="H24852" s="155"/>
      <c r="I24852" s="152"/>
      <c r="J24852" s="152"/>
      <c r="K24852" s="156"/>
      <c r="L24852" s="156"/>
      <c r="M24852" s="157"/>
      <c r="N24852" s="158"/>
      <c r="O24852" s="153"/>
      <c r="P24852" s="153"/>
      <c r="Q24852" s="153"/>
      <c r="R24852" s="153"/>
      <c r="S24852" s="152"/>
      <c r="T24852" s="154"/>
    </row>
    <row r="24853" spans="8:20" x14ac:dyDescent="0.25">
      <c r="H24853" s="155"/>
      <c r="I24853" s="152"/>
      <c r="J24853" s="152"/>
      <c r="K24853" s="156"/>
      <c r="L24853" s="156"/>
      <c r="M24853" s="157"/>
      <c r="N24853" s="158"/>
      <c r="O24853" s="153"/>
      <c r="P24853" s="153"/>
      <c r="Q24853" s="153"/>
      <c r="R24853" s="153"/>
      <c r="S24853" s="152"/>
      <c r="T24853" s="154"/>
    </row>
    <row r="24854" spans="8:20" x14ac:dyDescent="0.25">
      <c r="H24854" s="155"/>
      <c r="I24854" s="152"/>
      <c r="J24854" s="152"/>
      <c r="K24854" s="156"/>
      <c r="L24854" s="156"/>
      <c r="M24854" s="157"/>
      <c r="N24854" s="158"/>
      <c r="O24854" s="153"/>
      <c r="P24854" s="153"/>
      <c r="Q24854" s="153"/>
      <c r="R24854" s="153"/>
      <c r="S24854" s="152"/>
      <c r="T24854" s="154"/>
    </row>
    <row r="24855" spans="8:20" x14ac:dyDescent="0.25">
      <c r="H24855" s="155"/>
      <c r="I24855" s="152"/>
      <c r="J24855" s="152"/>
      <c r="K24855" s="156"/>
      <c r="L24855" s="156"/>
      <c r="M24855" s="157"/>
      <c r="N24855" s="158"/>
      <c r="O24855" s="153"/>
      <c r="P24855" s="153"/>
      <c r="Q24855" s="153"/>
      <c r="R24855" s="153"/>
      <c r="S24855" s="152"/>
      <c r="T24855" s="154"/>
    </row>
    <row r="24856" spans="8:20" x14ac:dyDescent="0.25">
      <c r="H24856" s="155"/>
      <c r="I24856" s="152"/>
      <c r="J24856" s="152"/>
      <c r="K24856" s="156"/>
      <c r="L24856" s="156"/>
      <c r="M24856" s="157"/>
      <c r="N24856" s="158"/>
      <c r="O24856" s="153"/>
      <c r="P24856" s="153"/>
      <c r="Q24856" s="153"/>
      <c r="R24856" s="153"/>
      <c r="S24856" s="152"/>
      <c r="T24856" s="154"/>
    </row>
    <row r="24857" spans="8:20" x14ac:dyDescent="0.25">
      <c r="H24857" s="155"/>
      <c r="I24857" s="152"/>
      <c r="J24857" s="152"/>
      <c r="K24857" s="156"/>
      <c r="L24857" s="156"/>
      <c r="M24857" s="157"/>
      <c r="N24857" s="158"/>
      <c r="O24857" s="153"/>
      <c r="P24857" s="153"/>
      <c r="Q24857" s="153"/>
      <c r="R24857" s="153"/>
      <c r="S24857" s="152"/>
      <c r="T24857" s="154"/>
    </row>
    <row r="24858" spans="8:20" x14ac:dyDescent="0.25">
      <c r="H24858" s="155"/>
      <c r="I24858" s="152"/>
      <c r="J24858" s="152"/>
      <c r="K24858" s="156"/>
      <c r="L24858" s="156"/>
      <c r="M24858" s="157"/>
      <c r="N24858" s="158"/>
      <c r="O24858" s="153"/>
      <c r="P24858" s="153"/>
      <c r="Q24858" s="153"/>
      <c r="R24858" s="153"/>
      <c r="S24858" s="152"/>
      <c r="T24858" s="154"/>
    </row>
    <row r="24859" spans="8:20" x14ac:dyDescent="0.25">
      <c r="H24859" s="155"/>
      <c r="I24859" s="152"/>
      <c r="J24859" s="152"/>
      <c r="K24859" s="156"/>
      <c r="L24859" s="156"/>
      <c r="M24859" s="157"/>
      <c r="N24859" s="158"/>
      <c r="O24859" s="153"/>
      <c r="P24859" s="153"/>
      <c r="Q24859" s="153"/>
      <c r="R24859" s="153"/>
      <c r="S24859" s="152"/>
      <c r="T24859" s="154"/>
    </row>
    <row r="24860" spans="8:20" x14ac:dyDescent="0.25">
      <c r="H24860" s="155"/>
      <c r="I24860" s="152"/>
      <c r="J24860" s="152"/>
      <c r="K24860" s="156"/>
      <c r="L24860" s="156"/>
      <c r="M24860" s="157"/>
      <c r="N24860" s="158"/>
      <c r="O24860" s="153"/>
      <c r="P24860" s="153"/>
      <c r="Q24860" s="153"/>
      <c r="R24860" s="153"/>
      <c r="S24860" s="152"/>
      <c r="T24860" s="154"/>
    </row>
    <row r="24861" spans="8:20" x14ac:dyDescent="0.25">
      <c r="H24861" s="155"/>
      <c r="I24861" s="152"/>
      <c r="J24861" s="152"/>
      <c r="K24861" s="156"/>
      <c r="L24861" s="156"/>
      <c r="M24861" s="157"/>
      <c r="N24861" s="158"/>
      <c r="O24861" s="153"/>
      <c r="P24861" s="153"/>
      <c r="Q24861" s="153"/>
      <c r="R24861" s="153"/>
      <c r="S24861" s="152"/>
      <c r="T24861" s="154"/>
    </row>
    <row r="24862" spans="8:20" x14ac:dyDescent="0.25">
      <c r="H24862" s="155"/>
      <c r="I24862" s="152"/>
      <c r="J24862" s="152"/>
      <c r="K24862" s="156"/>
      <c r="L24862" s="156"/>
      <c r="M24862" s="157"/>
      <c r="N24862" s="158"/>
      <c r="O24862" s="153"/>
      <c r="P24862" s="153"/>
      <c r="Q24862" s="153"/>
      <c r="R24862" s="153"/>
      <c r="S24862" s="152"/>
      <c r="T24862" s="154"/>
    </row>
    <row r="24863" spans="8:20" x14ac:dyDescent="0.25">
      <c r="H24863" s="155"/>
      <c r="I24863" s="152"/>
      <c r="J24863" s="152"/>
      <c r="K24863" s="156"/>
      <c r="L24863" s="156"/>
      <c r="M24863" s="157"/>
      <c r="N24863" s="158"/>
      <c r="O24863" s="153"/>
      <c r="P24863" s="153"/>
      <c r="Q24863" s="153"/>
      <c r="R24863" s="153"/>
      <c r="S24863" s="152"/>
      <c r="T24863" s="154"/>
    </row>
    <row r="24864" spans="8:20" x14ac:dyDescent="0.25">
      <c r="H24864" s="155"/>
      <c r="I24864" s="152"/>
      <c r="J24864" s="152"/>
      <c r="K24864" s="156"/>
      <c r="L24864" s="156"/>
      <c r="M24864" s="157"/>
      <c r="N24864" s="158"/>
      <c r="O24864" s="153"/>
      <c r="P24864" s="153"/>
      <c r="Q24864" s="153"/>
      <c r="R24864" s="153"/>
      <c r="S24864" s="152"/>
      <c r="T24864" s="154"/>
    </row>
    <row r="24865" spans="8:20" x14ac:dyDescent="0.25">
      <c r="H24865" s="155"/>
      <c r="I24865" s="152"/>
      <c r="J24865" s="152"/>
      <c r="K24865" s="156"/>
      <c r="L24865" s="156"/>
      <c r="M24865" s="157"/>
      <c r="N24865" s="158"/>
      <c r="O24865" s="153"/>
      <c r="P24865" s="153"/>
      <c r="Q24865" s="153"/>
      <c r="R24865" s="153"/>
      <c r="S24865" s="152"/>
      <c r="T24865" s="154"/>
    </row>
    <row r="24866" spans="8:20" x14ac:dyDescent="0.25">
      <c r="H24866" s="155"/>
      <c r="I24866" s="152"/>
      <c r="J24866" s="152"/>
      <c r="K24866" s="156"/>
      <c r="L24866" s="156"/>
      <c r="M24866" s="157"/>
      <c r="N24866" s="158"/>
      <c r="O24866" s="153"/>
      <c r="P24866" s="153"/>
      <c r="Q24866" s="153"/>
      <c r="R24866" s="153"/>
      <c r="S24866" s="152"/>
      <c r="T24866" s="154"/>
    </row>
    <row r="24867" spans="8:20" x14ac:dyDescent="0.25">
      <c r="H24867" s="155"/>
      <c r="I24867" s="152"/>
      <c r="J24867" s="152"/>
      <c r="K24867" s="156"/>
      <c r="L24867" s="156"/>
      <c r="M24867" s="157"/>
      <c r="N24867" s="158"/>
      <c r="O24867" s="153"/>
      <c r="P24867" s="153"/>
      <c r="Q24867" s="153"/>
      <c r="R24867" s="153"/>
      <c r="S24867" s="152"/>
      <c r="T24867" s="154"/>
    </row>
    <row r="24868" spans="8:20" x14ac:dyDescent="0.25">
      <c r="H24868" s="155"/>
      <c r="I24868" s="152"/>
      <c r="J24868" s="152"/>
      <c r="K24868" s="156"/>
      <c r="L24868" s="156"/>
      <c r="M24868" s="157"/>
      <c r="N24868" s="158"/>
      <c r="O24868" s="153"/>
      <c r="P24868" s="153"/>
      <c r="Q24868" s="153"/>
      <c r="R24868" s="153"/>
      <c r="S24868" s="152"/>
      <c r="T24868" s="154"/>
    </row>
    <row r="24869" spans="8:20" x14ac:dyDescent="0.25">
      <c r="H24869" s="155"/>
      <c r="I24869" s="152"/>
      <c r="J24869" s="152"/>
      <c r="K24869" s="156"/>
      <c r="L24869" s="156"/>
      <c r="M24869" s="157"/>
      <c r="N24869" s="158"/>
      <c r="O24869" s="153"/>
      <c r="P24869" s="153"/>
      <c r="Q24869" s="153"/>
      <c r="R24869" s="153"/>
      <c r="S24869" s="152"/>
      <c r="T24869" s="154"/>
    </row>
    <row r="24870" spans="8:20" x14ac:dyDescent="0.25">
      <c r="H24870" s="155"/>
      <c r="I24870" s="152"/>
      <c r="J24870" s="152"/>
      <c r="K24870" s="156"/>
      <c r="L24870" s="156"/>
      <c r="M24870" s="157"/>
      <c r="N24870" s="158"/>
      <c r="O24870" s="153"/>
      <c r="P24870" s="153"/>
      <c r="Q24870" s="153"/>
      <c r="R24870" s="153"/>
      <c r="S24870" s="152"/>
      <c r="T24870" s="154"/>
    </row>
    <row r="24871" spans="8:20" x14ac:dyDescent="0.25">
      <c r="H24871" s="155"/>
      <c r="I24871" s="152"/>
      <c r="J24871" s="152"/>
      <c r="K24871" s="156"/>
      <c r="L24871" s="156"/>
      <c r="M24871" s="157"/>
      <c r="N24871" s="158"/>
      <c r="O24871" s="153"/>
      <c r="P24871" s="153"/>
      <c r="Q24871" s="153"/>
      <c r="R24871" s="153"/>
      <c r="S24871" s="152"/>
      <c r="T24871" s="154"/>
    </row>
    <row r="24872" spans="8:20" x14ac:dyDescent="0.25">
      <c r="H24872" s="155"/>
      <c r="I24872" s="152"/>
      <c r="J24872" s="152"/>
      <c r="K24872" s="156"/>
      <c r="L24872" s="156"/>
      <c r="M24872" s="157"/>
      <c r="N24872" s="158"/>
      <c r="O24872" s="153"/>
      <c r="P24872" s="153"/>
      <c r="Q24872" s="153"/>
      <c r="R24872" s="153"/>
      <c r="S24872" s="152"/>
      <c r="T24872" s="154"/>
    </row>
    <row r="24873" spans="8:20" x14ac:dyDescent="0.25">
      <c r="H24873" s="155"/>
      <c r="I24873" s="152"/>
      <c r="J24873" s="152"/>
      <c r="K24873" s="156"/>
      <c r="L24873" s="156"/>
      <c r="M24873" s="157"/>
      <c r="N24873" s="158"/>
      <c r="O24873" s="153"/>
      <c r="P24873" s="153"/>
      <c r="Q24873" s="153"/>
      <c r="R24873" s="153"/>
      <c r="S24873" s="152"/>
      <c r="T24873" s="154"/>
    </row>
    <row r="24874" spans="8:20" x14ac:dyDescent="0.25">
      <c r="H24874" s="155"/>
      <c r="I24874" s="152"/>
      <c r="J24874" s="152"/>
      <c r="K24874" s="156"/>
      <c r="L24874" s="156"/>
      <c r="M24874" s="157"/>
      <c r="N24874" s="158"/>
      <c r="O24874" s="153"/>
      <c r="P24874" s="153"/>
      <c r="Q24874" s="153"/>
      <c r="R24874" s="153"/>
      <c r="S24874" s="152"/>
      <c r="T24874" s="154"/>
    </row>
    <row r="24875" spans="8:20" x14ac:dyDescent="0.25">
      <c r="H24875" s="155"/>
      <c r="I24875" s="152"/>
      <c r="J24875" s="152"/>
      <c r="K24875" s="156"/>
      <c r="L24875" s="156"/>
      <c r="M24875" s="157"/>
      <c r="N24875" s="158"/>
      <c r="O24875" s="153"/>
      <c r="P24875" s="153"/>
      <c r="Q24875" s="153"/>
      <c r="R24875" s="153"/>
      <c r="S24875" s="152"/>
      <c r="T24875" s="154"/>
    </row>
    <row r="24876" spans="8:20" x14ac:dyDescent="0.25">
      <c r="H24876" s="155"/>
      <c r="I24876" s="152"/>
      <c r="J24876" s="152"/>
      <c r="K24876" s="156"/>
      <c r="L24876" s="156"/>
      <c r="M24876" s="157"/>
      <c r="N24876" s="158"/>
      <c r="O24876" s="153"/>
      <c r="P24876" s="153"/>
      <c r="Q24876" s="153"/>
      <c r="R24876" s="153"/>
      <c r="S24876" s="152"/>
      <c r="T24876" s="154"/>
    </row>
    <row r="24877" spans="8:20" x14ac:dyDescent="0.25">
      <c r="H24877" s="155"/>
      <c r="I24877" s="152"/>
      <c r="J24877" s="152"/>
      <c r="K24877" s="156"/>
      <c r="L24877" s="156"/>
      <c r="M24877" s="157"/>
      <c r="N24877" s="158"/>
      <c r="O24877" s="153"/>
      <c r="P24877" s="153"/>
      <c r="Q24877" s="153"/>
      <c r="R24877" s="153"/>
      <c r="S24877" s="152"/>
      <c r="T24877" s="154"/>
    </row>
    <row r="24878" spans="8:20" x14ac:dyDescent="0.25">
      <c r="H24878" s="155"/>
      <c r="I24878" s="152"/>
      <c r="J24878" s="152"/>
      <c r="K24878" s="156"/>
      <c r="L24878" s="156"/>
      <c r="M24878" s="157"/>
      <c r="N24878" s="158"/>
      <c r="O24878" s="153"/>
      <c r="P24878" s="153"/>
      <c r="Q24878" s="153"/>
      <c r="R24878" s="153"/>
      <c r="S24878" s="152"/>
      <c r="T24878" s="154"/>
    </row>
    <row r="24879" spans="8:20" x14ac:dyDescent="0.25">
      <c r="H24879" s="155"/>
      <c r="I24879" s="152"/>
      <c r="J24879" s="152"/>
      <c r="K24879" s="156"/>
      <c r="L24879" s="156"/>
      <c r="M24879" s="157"/>
      <c r="N24879" s="158"/>
      <c r="O24879" s="153"/>
      <c r="P24879" s="153"/>
      <c r="Q24879" s="153"/>
      <c r="R24879" s="153"/>
      <c r="S24879" s="152"/>
      <c r="T24879" s="154"/>
    </row>
    <row r="24880" spans="8:20" x14ac:dyDescent="0.25">
      <c r="H24880" s="155"/>
      <c r="I24880" s="152"/>
      <c r="J24880" s="152"/>
      <c r="K24880" s="156"/>
      <c r="L24880" s="156"/>
      <c r="M24880" s="157"/>
      <c r="N24880" s="158"/>
      <c r="O24880" s="153"/>
      <c r="P24880" s="153"/>
      <c r="Q24880" s="153"/>
      <c r="R24880" s="153"/>
      <c r="S24880" s="152"/>
      <c r="T24880" s="154"/>
    </row>
    <row r="24881" spans="8:20" x14ac:dyDescent="0.25">
      <c r="H24881" s="155"/>
      <c r="I24881" s="152"/>
      <c r="J24881" s="152"/>
      <c r="K24881" s="156"/>
      <c r="L24881" s="156"/>
      <c r="M24881" s="157"/>
      <c r="N24881" s="158"/>
      <c r="O24881" s="153"/>
      <c r="P24881" s="153"/>
      <c r="Q24881" s="153"/>
      <c r="R24881" s="153"/>
      <c r="S24881" s="152"/>
      <c r="T24881" s="154"/>
    </row>
    <row r="24882" spans="8:20" x14ac:dyDescent="0.25">
      <c r="H24882" s="155"/>
      <c r="I24882" s="152"/>
      <c r="J24882" s="152"/>
      <c r="K24882" s="156"/>
      <c r="L24882" s="156"/>
      <c r="M24882" s="157"/>
      <c r="N24882" s="158"/>
      <c r="O24882" s="153"/>
      <c r="P24882" s="153"/>
      <c r="Q24882" s="153"/>
      <c r="R24882" s="153"/>
      <c r="S24882" s="152"/>
      <c r="T24882" s="154"/>
    </row>
    <row r="24883" spans="8:20" x14ac:dyDescent="0.25">
      <c r="H24883" s="155"/>
      <c r="I24883" s="152"/>
      <c r="J24883" s="152"/>
      <c r="K24883" s="156"/>
      <c r="L24883" s="156"/>
      <c r="M24883" s="157"/>
      <c r="N24883" s="158"/>
      <c r="O24883" s="153"/>
      <c r="P24883" s="153"/>
      <c r="Q24883" s="153"/>
      <c r="R24883" s="153"/>
      <c r="S24883" s="152"/>
      <c r="T24883" s="154"/>
    </row>
    <row r="24884" spans="8:20" x14ac:dyDescent="0.25">
      <c r="H24884" s="155"/>
      <c r="I24884" s="152"/>
      <c r="J24884" s="152"/>
      <c r="K24884" s="156"/>
      <c r="L24884" s="156"/>
      <c r="M24884" s="157"/>
      <c r="N24884" s="158"/>
      <c r="O24884" s="153"/>
      <c r="P24884" s="153"/>
      <c r="Q24884" s="153"/>
      <c r="R24884" s="153"/>
      <c r="S24884" s="152"/>
      <c r="T24884" s="154"/>
    </row>
    <row r="24885" spans="8:20" x14ac:dyDescent="0.25">
      <c r="H24885" s="155"/>
      <c r="I24885" s="152"/>
      <c r="J24885" s="152"/>
      <c r="K24885" s="156"/>
      <c r="L24885" s="156"/>
      <c r="M24885" s="157"/>
      <c r="N24885" s="158"/>
      <c r="O24885" s="153"/>
      <c r="P24885" s="153"/>
      <c r="Q24885" s="153"/>
      <c r="R24885" s="153"/>
      <c r="S24885" s="152"/>
      <c r="T24885" s="154"/>
    </row>
    <row r="24886" spans="8:20" x14ac:dyDescent="0.25">
      <c r="H24886" s="155"/>
      <c r="I24886" s="152"/>
      <c r="J24886" s="152"/>
      <c r="K24886" s="156"/>
      <c r="L24886" s="156"/>
      <c r="M24886" s="157"/>
      <c r="N24886" s="158"/>
      <c r="O24886" s="153"/>
      <c r="P24886" s="153"/>
      <c r="Q24886" s="153"/>
      <c r="R24886" s="153"/>
      <c r="S24886" s="152"/>
      <c r="T24886" s="154"/>
    </row>
    <row r="24887" spans="8:20" x14ac:dyDescent="0.25">
      <c r="H24887" s="155"/>
      <c r="I24887" s="152"/>
      <c r="J24887" s="152"/>
      <c r="K24887" s="156"/>
      <c r="L24887" s="156"/>
      <c r="M24887" s="157"/>
      <c r="N24887" s="158"/>
      <c r="O24887" s="153"/>
      <c r="P24887" s="153"/>
      <c r="Q24887" s="153"/>
      <c r="R24887" s="153"/>
      <c r="S24887" s="152"/>
      <c r="T24887" s="154"/>
    </row>
    <row r="24888" spans="8:20" x14ac:dyDescent="0.25">
      <c r="H24888" s="155"/>
      <c r="I24888" s="152"/>
      <c r="J24888" s="152"/>
      <c r="K24888" s="156"/>
      <c r="L24888" s="156"/>
      <c r="M24888" s="157"/>
      <c r="N24888" s="158"/>
      <c r="O24888" s="153"/>
      <c r="P24888" s="153"/>
      <c r="Q24888" s="153"/>
      <c r="R24888" s="153"/>
      <c r="S24888" s="152"/>
      <c r="T24888" s="154"/>
    </row>
    <row r="24889" spans="8:20" x14ac:dyDescent="0.25">
      <c r="H24889" s="155"/>
      <c r="I24889" s="152"/>
      <c r="J24889" s="152"/>
      <c r="K24889" s="156"/>
      <c r="L24889" s="156"/>
      <c r="M24889" s="157"/>
      <c r="N24889" s="158"/>
      <c r="O24889" s="153"/>
      <c r="P24889" s="153"/>
      <c r="Q24889" s="153"/>
      <c r="R24889" s="153"/>
      <c r="S24889" s="152"/>
      <c r="T24889" s="154"/>
    </row>
    <row r="24890" spans="8:20" x14ac:dyDescent="0.25">
      <c r="H24890" s="155"/>
      <c r="I24890" s="152"/>
      <c r="J24890" s="152"/>
      <c r="K24890" s="156"/>
      <c r="L24890" s="156"/>
      <c r="M24890" s="157"/>
      <c r="N24890" s="158"/>
      <c r="O24890" s="153"/>
      <c r="P24890" s="153"/>
      <c r="Q24890" s="153"/>
      <c r="R24890" s="153"/>
      <c r="S24890" s="152"/>
      <c r="T24890" s="154"/>
    </row>
    <row r="24891" spans="8:20" x14ac:dyDescent="0.25">
      <c r="H24891" s="155"/>
      <c r="I24891" s="152"/>
      <c r="J24891" s="152"/>
      <c r="K24891" s="156"/>
      <c r="L24891" s="156"/>
      <c r="M24891" s="157"/>
      <c r="N24891" s="158"/>
      <c r="O24891" s="153"/>
      <c r="P24891" s="153"/>
      <c r="Q24891" s="153"/>
      <c r="R24891" s="153"/>
      <c r="S24891" s="152"/>
      <c r="T24891" s="154"/>
    </row>
    <row r="24892" spans="8:20" x14ac:dyDescent="0.25">
      <c r="H24892" s="155"/>
      <c r="I24892" s="152"/>
      <c r="J24892" s="152"/>
      <c r="K24892" s="156"/>
      <c r="L24892" s="156"/>
      <c r="M24892" s="157"/>
      <c r="N24892" s="158"/>
      <c r="O24892" s="153"/>
      <c r="P24892" s="153"/>
      <c r="Q24892" s="153"/>
      <c r="R24892" s="153"/>
      <c r="S24892" s="152"/>
      <c r="T24892" s="154"/>
    </row>
    <row r="24893" spans="8:20" x14ac:dyDescent="0.25">
      <c r="H24893" s="155"/>
      <c r="I24893" s="152"/>
      <c r="J24893" s="152"/>
      <c r="K24893" s="156"/>
      <c r="L24893" s="156"/>
      <c r="M24893" s="157"/>
      <c r="N24893" s="158"/>
      <c r="O24893" s="153"/>
      <c r="P24893" s="153"/>
      <c r="Q24893" s="153"/>
      <c r="R24893" s="153"/>
      <c r="S24893" s="152"/>
      <c r="T24893" s="154"/>
    </row>
    <row r="24894" spans="8:20" x14ac:dyDescent="0.25">
      <c r="H24894" s="155"/>
      <c r="I24894" s="152"/>
      <c r="J24894" s="152"/>
      <c r="K24894" s="156"/>
      <c r="L24894" s="156"/>
      <c r="M24894" s="157"/>
      <c r="N24894" s="158"/>
      <c r="O24894" s="153"/>
      <c r="P24894" s="153"/>
      <c r="Q24894" s="153"/>
      <c r="R24894" s="153"/>
      <c r="S24894" s="152"/>
      <c r="T24894" s="154"/>
    </row>
    <row r="24895" spans="8:20" x14ac:dyDescent="0.25">
      <c r="H24895" s="155"/>
      <c r="I24895" s="152"/>
      <c r="J24895" s="152"/>
      <c r="K24895" s="156"/>
      <c r="L24895" s="156"/>
      <c r="M24895" s="157"/>
      <c r="N24895" s="158"/>
      <c r="O24895" s="153"/>
      <c r="P24895" s="153"/>
      <c r="Q24895" s="153"/>
      <c r="R24895" s="153"/>
      <c r="S24895" s="152"/>
      <c r="T24895" s="154"/>
    </row>
    <row r="24896" spans="8:20" x14ac:dyDescent="0.25">
      <c r="H24896" s="155"/>
      <c r="I24896" s="152"/>
      <c r="J24896" s="152"/>
      <c r="K24896" s="156"/>
      <c r="L24896" s="156"/>
      <c r="M24896" s="157"/>
      <c r="N24896" s="158"/>
      <c r="O24896" s="153"/>
      <c r="P24896" s="153"/>
      <c r="Q24896" s="153"/>
      <c r="R24896" s="153"/>
      <c r="S24896" s="152"/>
      <c r="T24896" s="154"/>
    </row>
    <row r="24897" spans="8:20" x14ac:dyDescent="0.25">
      <c r="H24897" s="155"/>
      <c r="I24897" s="152"/>
      <c r="J24897" s="152"/>
      <c r="K24897" s="156"/>
      <c r="L24897" s="156"/>
      <c r="M24897" s="157"/>
      <c r="N24897" s="158"/>
      <c r="O24897" s="153"/>
      <c r="P24897" s="153"/>
      <c r="Q24897" s="153"/>
      <c r="R24897" s="153"/>
      <c r="S24897" s="152"/>
      <c r="T24897" s="154"/>
    </row>
    <row r="24898" spans="8:20" x14ac:dyDescent="0.25">
      <c r="H24898" s="155"/>
      <c r="I24898" s="152"/>
      <c r="J24898" s="152"/>
      <c r="K24898" s="156"/>
      <c r="L24898" s="156"/>
      <c r="M24898" s="157"/>
      <c r="N24898" s="158"/>
      <c r="O24898" s="153"/>
      <c r="P24898" s="153"/>
      <c r="Q24898" s="153"/>
      <c r="R24898" s="153"/>
      <c r="S24898" s="152"/>
      <c r="T24898" s="154"/>
    </row>
    <row r="24899" spans="8:20" x14ac:dyDescent="0.25">
      <c r="H24899" s="155"/>
      <c r="I24899" s="152"/>
      <c r="J24899" s="152"/>
      <c r="K24899" s="156"/>
      <c r="L24899" s="156"/>
      <c r="M24899" s="157"/>
      <c r="N24899" s="158"/>
      <c r="O24899" s="153"/>
      <c r="P24899" s="153"/>
      <c r="Q24899" s="153"/>
      <c r="R24899" s="153"/>
      <c r="S24899" s="152"/>
      <c r="T24899" s="154"/>
    </row>
    <row r="24900" spans="8:20" x14ac:dyDescent="0.25">
      <c r="H24900" s="155"/>
      <c r="I24900" s="152"/>
      <c r="J24900" s="152"/>
      <c r="K24900" s="156"/>
      <c r="L24900" s="156"/>
      <c r="M24900" s="157"/>
      <c r="N24900" s="158"/>
      <c r="O24900" s="153"/>
      <c r="P24900" s="153"/>
      <c r="Q24900" s="153"/>
      <c r="R24900" s="153"/>
      <c r="S24900" s="152"/>
      <c r="T24900" s="154"/>
    </row>
    <row r="24901" spans="8:20" x14ac:dyDescent="0.25">
      <c r="H24901" s="155"/>
      <c r="I24901" s="152"/>
      <c r="J24901" s="152"/>
      <c r="K24901" s="156"/>
      <c r="L24901" s="156"/>
      <c r="M24901" s="157"/>
      <c r="N24901" s="158"/>
      <c r="O24901" s="153"/>
      <c r="P24901" s="153"/>
      <c r="Q24901" s="153"/>
      <c r="R24901" s="153"/>
      <c r="S24901" s="152"/>
      <c r="T24901" s="154"/>
    </row>
    <row r="24902" spans="8:20" x14ac:dyDescent="0.25">
      <c r="H24902" s="155"/>
      <c r="I24902" s="152"/>
      <c r="J24902" s="152"/>
      <c r="K24902" s="156"/>
      <c r="L24902" s="156"/>
      <c r="M24902" s="157"/>
      <c r="N24902" s="158"/>
      <c r="O24902" s="153"/>
      <c r="P24902" s="153"/>
      <c r="Q24902" s="153"/>
      <c r="R24902" s="153"/>
      <c r="S24902" s="152"/>
      <c r="T24902" s="154"/>
    </row>
    <row r="24903" spans="8:20" x14ac:dyDescent="0.25">
      <c r="H24903" s="155"/>
      <c r="I24903" s="152"/>
      <c r="J24903" s="152"/>
      <c r="K24903" s="156"/>
      <c r="L24903" s="156"/>
      <c r="M24903" s="157"/>
      <c r="N24903" s="158"/>
      <c r="O24903" s="153"/>
      <c r="P24903" s="153"/>
      <c r="Q24903" s="153"/>
      <c r="R24903" s="153"/>
      <c r="S24903" s="152"/>
      <c r="T24903" s="154"/>
    </row>
    <row r="24904" spans="8:20" x14ac:dyDescent="0.25">
      <c r="H24904" s="155"/>
      <c r="I24904" s="152"/>
      <c r="J24904" s="152"/>
      <c r="K24904" s="156"/>
      <c r="L24904" s="156"/>
      <c r="M24904" s="157"/>
      <c r="N24904" s="158"/>
      <c r="O24904" s="153"/>
      <c r="P24904" s="153"/>
      <c r="Q24904" s="153"/>
      <c r="R24904" s="153"/>
      <c r="S24904" s="152"/>
      <c r="T24904" s="154"/>
    </row>
    <row r="24905" spans="8:20" x14ac:dyDescent="0.25">
      <c r="H24905" s="155"/>
      <c r="I24905" s="152"/>
      <c r="J24905" s="152"/>
      <c r="K24905" s="156"/>
      <c r="L24905" s="156"/>
      <c r="M24905" s="157"/>
      <c r="N24905" s="158"/>
      <c r="O24905" s="153"/>
      <c r="P24905" s="153"/>
      <c r="Q24905" s="153"/>
      <c r="R24905" s="153"/>
      <c r="S24905" s="152"/>
      <c r="T24905" s="154"/>
    </row>
    <row r="24906" spans="8:20" x14ac:dyDescent="0.25">
      <c r="H24906" s="155"/>
      <c r="I24906" s="152"/>
      <c r="J24906" s="152"/>
      <c r="K24906" s="156"/>
      <c r="L24906" s="156"/>
      <c r="M24906" s="157"/>
      <c r="N24906" s="158"/>
      <c r="O24906" s="153"/>
      <c r="P24906" s="153"/>
      <c r="Q24906" s="153"/>
      <c r="R24906" s="153"/>
      <c r="S24906" s="152"/>
      <c r="T24906" s="154"/>
    </row>
    <row r="24907" spans="8:20" x14ac:dyDescent="0.25">
      <c r="H24907" s="155"/>
      <c r="I24907" s="152"/>
      <c r="J24907" s="152"/>
      <c r="K24907" s="156"/>
      <c r="L24907" s="156"/>
      <c r="M24907" s="157"/>
      <c r="N24907" s="158"/>
      <c r="O24907" s="153"/>
      <c r="P24907" s="153"/>
      <c r="Q24907" s="153"/>
      <c r="R24907" s="153"/>
      <c r="S24907" s="152"/>
      <c r="T24907" s="154"/>
    </row>
    <row r="24908" spans="8:20" x14ac:dyDescent="0.25">
      <c r="H24908" s="155"/>
      <c r="I24908" s="152"/>
      <c r="J24908" s="152"/>
      <c r="K24908" s="156"/>
      <c r="L24908" s="156"/>
      <c r="M24908" s="157"/>
      <c r="N24908" s="158"/>
      <c r="O24908" s="153"/>
      <c r="P24908" s="153"/>
      <c r="Q24908" s="153"/>
      <c r="R24908" s="153"/>
      <c r="S24908" s="152"/>
      <c r="T24908" s="154"/>
    </row>
    <row r="24909" spans="8:20" x14ac:dyDescent="0.25">
      <c r="H24909" s="155"/>
      <c r="I24909" s="152"/>
      <c r="J24909" s="152"/>
      <c r="K24909" s="156"/>
      <c r="L24909" s="156"/>
      <c r="M24909" s="157"/>
      <c r="N24909" s="158"/>
      <c r="O24909" s="153"/>
      <c r="P24909" s="153"/>
      <c r="Q24909" s="153"/>
      <c r="R24909" s="153"/>
      <c r="S24909" s="152"/>
      <c r="T24909" s="154"/>
    </row>
    <row r="24910" spans="8:20" x14ac:dyDescent="0.25">
      <c r="H24910" s="155"/>
      <c r="I24910" s="152"/>
      <c r="J24910" s="152"/>
      <c r="K24910" s="156"/>
      <c r="L24910" s="156"/>
      <c r="M24910" s="157"/>
      <c r="N24910" s="158"/>
      <c r="O24910" s="153"/>
      <c r="P24910" s="153"/>
      <c r="Q24910" s="153"/>
      <c r="R24910" s="153"/>
      <c r="S24910" s="152"/>
      <c r="T24910" s="154"/>
    </row>
    <row r="24911" spans="8:20" x14ac:dyDescent="0.25">
      <c r="H24911" s="155"/>
      <c r="I24911" s="152"/>
      <c r="J24911" s="152"/>
      <c r="K24911" s="156"/>
      <c r="L24911" s="156"/>
      <c r="M24911" s="157"/>
      <c r="N24911" s="158"/>
      <c r="O24911" s="153"/>
      <c r="P24911" s="153"/>
      <c r="Q24911" s="153"/>
      <c r="R24911" s="153"/>
      <c r="S24911" s="152"/>
      <c r="T24911" s="154"/>
    </row>
    <row r="24912" spans="8:20" x14ac:dyDescent="0.25">
      <c r="H24912" s="155"/>
      <c r="I24912" s="152"/>
      <c r="J24912" s="152"/>
      <c r="K24912" s="156"/>
      <c r="L24912" s="156"/>
      <c r="M24912" s="157"/>
      <c r="N24912" s="158"/>
      <c r="O24912" s="153"/>
      <c r="P24912" s="153"/>
      <c r="Q24912" s="153"/>
      <c r="R24912" s="153"/>
      <c r="S24912" s="152"/>
      <c r="T24912" s="154"/>
    </row>
    <row r="24913" spans="8:20" x14ac:dyDescent="0.25">
      <c r="H24913" s="155"/>
      <c r="I24913" s="152"/>
      <c r="J24913" s="152"/>
      <c r="K24913" s="156"/>
      <c r="L24913" s="156"/>
      <c r="M24913" s="157"/>
      <c r="N24913" s="158"/>
      <c r="O24913" s="153"/>
      <c r="P24913" s="153"/>
      <c r="Q24913" s="153"/>
      <c r="R24913" s="153"/>
      <c r="S24913" s="152"/>
      <c r="T24913" s="154"/>
    </row>
    <row r="24914" spans="8:20" x14ac:dyDescent="0.25">
      <c r="H24914" s="155"/>
      <c r="I24914" s="152"/>
      <c r="J24914" s="152"/>
      <c r="K24914" s="156"/>
      <c r="L24914" s="156"/>
      <c r="M24914" s="157"/>
      <c r="N24914" s="158"/>
      <c r="O24914" s="153"/>
      <c r="P24914" s="153"/>
      <c r="Q24914" s="153"/>
      <c r="R24914" s="153"/>
      <c r="S24914" s="152"/>
      <c r="T24914" s="154"/>
    </row>
    <row r="24915" spans="8:20" x14ac:dyDescent="0.25">
      <c r="H24915" s="155"/>
      <c r="I24915" s="152"/>
      <c r="J24915" s="152"/>
      <c r="K24915" s="156"/>
      <c r="L24915" s="156"/>
      <c r="M24915" s="157"/>
      <c r="N24915" s="158"/>
      <c r="O24915" s="153"/>
      <c r="P24915" s="153"/>
      <c r="Q24915" s="153"/>
      <c r="R24915" s="153"/>
      <c r="S24915" s="152"/>
      <c r="T24915" s="154"/>
    </row>
    <row r="24916" spans="8:20" x14ac:dyDescent="0.25">
      <c r="H24916" s="155"/>
      <c r="I24916" s="152"/>
      <c r="J24916" s="152"/>
      <c r="K24916" s="156"/>
      <c r="L24916" s="156"/>
      <c r="M24916" s="157"/>
      <c r="N24916" s="158"/>
      <c r="O24916" s="153"/>
      <c r="P24916" s="153"/>
      <c r="Q24916" s="153"/>
      <c r="R24916" s="153"/>
      <c r="S24916" s="152"/>
      <c r="T24916" s="154"/>
    </row>
    <row r="24917" spans="8:20" x14ac:dyDescent="0.25">
      <c r="H24917" s="155"/>
      <c r="I24917" s="152"/>
      <c r="J24917" s="152"/>
      <c r="K24917" s="156"/>
      <c r="L24917" s="156"/>
      <c r="M24917" s="157"/>
      <c r="N24917" s="158"/>
      <c r="O24917" s="153"/>
      <c r="P24917" s="153"/>
      <c r="Q24917" s="153"/>
      <c r="R24917" s="153"/>
      <c r="S24917" s="152"/>
      <c r="T24917" s="154"/>
    </row>
    <row r="24918" spans="8:20" x14ac:dyDescent="0.25">
      <c r="H24918" s="155"/>
      <c r="I24918" s="152"/>
      <c r="J24918" s="152"/>
      <c r="K24918" s="156"/>
      <c r="L24918" s="156"/>
      <c r="M24918" s="157"/>
      <c r="N24918" s="158"/>
      <c r="O24918" s="153"/>
      <c r="P24918" s="153"/>
      <c r="Q24918" s="153"/>
      <c r="R24918" s="153"/>
      <c r="S24918" s="152"/>
      <c r="T24918" s="154"/>
    </row>
    <row r="24919" spans="8:20" x14ac:dyDescent="0.25">
      <c r="H24919" s="155"/>
      <c r="I24919" s="152"/>
      <c r="J24919" s="152"/>
      <c r="K24919" s="156"/>
      <c r="L24919" s="156"/>
      <c r="M24919" s="157"/>
      <c r="N24919" s="158"/>
      <c r="O24919" s="153"/>
      <c r="P24919" s="153"/>
      <c r="Q24919" s="153"/>
      <c r="R24919" s="153"/>
      <c r="S24919" s="152"/>
      <c r="T24919" s="154"/>
    </row>
    <row r="24920" spans="8:20" x14ac:dyDescent="0.25">
      <c r="H24920" s="155"/>
      <c r="I24920" s="152"/>
      <c r="J24920" s="152"/>
      <c r="K24920" s="156"/>
      <c r="L24920" s="156"/>
      <c r="M24920" s="157"/>
      <c r="N24920" s="158"/>
      <c r="O24920" s="153"/>
      <c r="P24920" s="153"/>
      <c r="Q24920" s="153"/>
      <c r="R24920" s="153"/>
      <c r="S24920" s="152"/>
      <c r="T24920" s="154"/>
    </row>
    <row r="24921" spans="8:20" x14ac:dyDescent="0.25">
      <c r="H24921" s="155"/>
      <c r="I24921" s="152"/>
      <c r="J24921" s="152"/>
      <c r="K24921" s="156"/>
      <c r="L24921" s="156"/>
      <c r="M24921" s="157"/>
      <c r="N24921" s="158"/>
      <c r="O24921" s="153"/>
      <c r="P24921" s="153"/>
      <c r="Q24921" s="153"/>
      <c r="R24921" s="153"/>
      <c r="S24921" s="152"/>
      <c r="T24921" s="154"/>
    </row>
    <row r="24922" spans="8:20" x14ac:dyDescent="0.25">
      <c r="H24922" s="155"/>
      <c r="I24922" s="152"/>
      <c r="J24922" s="152"/>
      <c r="K24922" s="156"/>
      <c r="L24922" s="156"/>
      <c r="M24922" s="157"/>
      <c r="N24922" s="158"/>
      <c r="O24922" s="153"/>
      <c r="P24922" s="153"/>
      <c r="Q24922" s="153"/>
      <c r="R24922" s="153"/>
      <c r="S24922" s="152"/>
      <c r="T24922" s="154"/>
    </row>
    <row r="24923" spans="8:20" x14ac:dyDescent="0.25">
      <c r="H24923" s="155"/>
      <c r="I24923" s="152"/>
      <c r="J24923" s="152"/>
      <c r="K24923" s="156"/>
      <c r="L24923" s="156"/>
      <c r="M24923" s="157"/>
      <c r="N24923" s="158"/>
      <c r="O24923" s="153"/>
      <c r="P24923" s="153"/>
      <c r="Q24923" s="153"/>
      <c r="R24923" s="153"/>
      <c r="S24923" s="152"/>
      <c r="T24923" s="154"/>
    </row>
    <row r="24924" spans="8:20" x14ac:dyDescent="0.25">
      <c r="H24924" s="155"/>
      <c r="I24924" s="152"/>
      <c r="J24924" s="152"/>
      <c r="K24924" s="156"/>
      <c r="L24924" s="156"/>
      <c r="M24924" s="157"/>
      <c r="N24924" s="158"/>
      <c r="O24924" s="153"/>
      <c r="P24924" s="153"/>
      <c r="Q24924" s="153"/>
      <c r="R24924" s="153"/>
      <c r="S24924" s="152"/>
      <c r="T24924" s="154"/>
    </row>
    <row r="24925" spans="8:20" x14ac:dyDescent="0.25">
      <c r="H24925" s="155"/>
      <c r="I24925" s="152"/>
      <c r="J24925" s="152"/>
      <c r="K24925" s="156"/>
      <c r="L24925" s="156"/>
      <c r="M24925" s="157"/>
      <c r="N24925" s="158"/>
      <c r="O24925" s="153"/>
      <c r="P24925" s="153"/>
      <c r="Q24925" s="153"/>
      <c r="R24925" s="153"/>
      <c r="S24925" s="152"/>
      <c r="T24925" s="154"/>
    </row>
    <row r="24926" spans="8:20" x14ac:dyDescent="0.25">
      <c r="H24926" s="155"/>
      <c r="I24926" s="152"/>
      <c r="J24926" s="152"/>
      <c r="K24926" s="156"/>
      <c r="L24926" s="156"/>
      <c r="M24926" s="157"/>
      <c r="N24926" s="158"/>
      <c r="O24926" s="153"/>
      <c r="P24926" s="153"/>
      <c r="Q24926" s="153"/>
      <c r="R24926" s="153"/>
      <c r="S24926" s="152"/>
      <c r="T24926" s="154"/>
    </row>
    <row r="24927" spans="8:20" x14ac:dyDescent="0.25">
      <c r="H24927" s="155"/>
      <c r="I24927" s="152"/>
      <c r="J24927" s="152"/>
      <c r="K24927" s="156"/>
      <c r="L24927" s="156"/>
      <c r="M24927" s="157"/>
      <c r="N24927" s="158"/>
      <c r="O24927" s="153"/>
      <c r="P24927" s="153"/>
      <c r="Q24927" s="153"/>
      <c r="R24927" s="153"/>
      <c r="S24927" s="152"/>
      <c r="T24927" s="154"/>
    </row>
    <row r="24928" spans="8:20" x14ac:dyDescent="0.25">
      <c r="H24928" s="155"/>
      <c r="I24928" s="152"/>
      <c r="J24928" s="152"/>
      <c r="K24928" s="156"/>
      <c r="L24928" s="156"/>
      <c r="M24928" s="157"/>
      <c r="N24928" s="158"/>
      <c r="O24928" s="153"/>
      <c r="P24928" s="153"/>
      <c r="Q24928" s="153"/>
      <c r="R24928" s="153"/>
      <c r="S24928" s="152"/>
      <c r="T24928" s="154"/>
    </row>
    <row r="24929" spans="8:20" x14ac:dyDescent="0.25">
      <c r="H24929" s="155"/>
      <c r="I24929" s="152"/>
      <c r="J24929" s="152"/>
      <c r="K24929" s="156"/>
      <c r="L24929" s="156"/>
      <c r="M24929" s="157"/>
      <c r="N24929" s="158"/>
      <c r="O24929" s="153"/>
      <c r="P24929" s="153"/>
      <c r="Q24929" s="153"/>
      <c r="R24929" s="153"/>
      <c r="S24929" s="152"/>
      <c r="T24929" s="154"/>
    </row>
    <row r="24930" spans="8:20" x14ac:dyDescent="0.25">
      <c r="H24930" s="155"/>
      <c r="I24930" s="152"/>
      <c r="J24930" s="152"/>
      <c r="K24930" s="156"/>
      <c r="L24930" s="156"/>
      <c r="M24930" s="157"/>
      <c r="N24930" s="158"/>
      <c r="O24930" s="153"/>
      <c r="P24930" s="153"/>
      <c r="Q24930" s="153"/>
      <c r="R24930" s="153"/>
      <c r="S24930" s="152"/>
      <c r="T24930" s="154"/>
    </row>
    <row r="24931" spans="8:20" x14ac:dyDescent="0.25">
      <c r="H24931" s="155"/>
      <c r="I24931" s="152"/>
      <c r="J24931" s="152"/>
      <c r="K24931" s="156"/>
      <c r="L24931" s="156"/>
      <c r="M24931" s="157"/>
      <c r="N24931" s="158"/>
      <c r="O24931" s="153"/>
      <c r="P24931" s="153"/>
      <c r="Q24931" s="153"/>
      <c r="R24931" s="153"/>
      <c r="S24931" s="152"/>
      <c r="T24931" s="154"/>
    </row>
    <row r="24932" spans="8:20" x14ac:dyDescent="0.25">
      <c r="H24932" s="155"/>
      <c r="I24932" s="152"/>
      <c r="J24932" s="152"/>
      <c r="K24932" s="156"/>
      <c r="L24932" s="156"/>
      <c r="M24932" s="157"/>
      <c r="N24932" s="158"/>
      <c r="O24932" s="153"/>
      <c r="P24932" s="153"/>
      <c r="Q24932" s="153"/>
      <c r="R24932" s="153"/>
      <c r="S24932" s="152"/>
      <c r="T24932" s="154"/>
    </row>
    <row r="24933" spans="8:20" x14ac:dyDescent="0.25">
      <c r="H24933" s="155"/>
      <c r="I24933" s="152"/>
      <c r="J24933" s="152"/>
      <c r="K24933" s="156"/>
      <c r="L24933" s="156"/>
      <c r="M24933" s="157"/>
      <c r="N24933" s="158"/>
      <c r="O24933" s="153"/>
      <c r="P24933" s="153"/>
      <c r="Q24933" s="153"/>
      <c r="R24933" s="153"/>
      <c r="S24933" s="152"/>
      <c r="T24933" s="154"/>
    </row>
    <row r="24934" spans="8:20" x14ac:dyDescent="0.25">
      <c r="H24934" s="155"/>
      <c r="I24934" s="152"/>
      <c r="J24934" s="152"/>
      <c r="K24934" s="156"/>
      <c r="L24934" s="156"/>
      <c r="M24934" s="157"/>
      <c r="N24934" s="158"/>
      <c r="O24934" s="153"/>
      <c r="P24934" s="153"/>
      <c r="Q24934" s="153"/>
      <c r="R24934" s="153"/>
      <c r="S24934" s="152"/>
      <c r="T24934" s="154"/>
    </row>
    <row r="24935" spans="8:20" x14ac:dyDescent="0.25">
      <c r="H24935" s="155"/>
      <c r="I24935" s="152"/>
      <c r="J24935" s="152"/>
      <c r="K24935" s="156"/>
      <c r="L24935" s="156"/>
      <c r="M24935" s="157"/>
      <c r="N24935" s="158"/>
      <c r="O24935" s="153"/>
      <c r="P24935" s="153"/>
      <c r="Q24935" s="153"/>
      <c r="R24935" s="153"/>
      <c r="S24935" s="152"/>
      <c r="T24935" s="154"/>
    </row>
    <row r="24936" spans="8:20" x14ac:dyDescent="0.25">
      <c r="H24936" s="155"/>
      <c r="I24936" s="152"/>
      <c r="J24936" s="152"/>
      <c r="K24936" s="156"/>
      <c r="L24936" s="156"/>
      <c r="M24936" s="157"/>
      <c r="N24936" s="158"/>
      <c r="O24936" s="153"/>
      <c r="P24936" s="153"/>
      <c r="Q24936" s="153"/>
      <c r="R24936" s="153"/>
      <c r="S24936" s="152"/>
      <c r="T24936" s="154"/>
    </row>
    <row r="24937" spans="8:20" x14ac:dyDescent="0.25">
      <c r="H24937" s="155"/>
      <c r="I24937" s="152"/>
      <c r="J24937" s="152"/>
      <c r="K24937" s="156"/>
      <c r="L24937" s="156"/>
      <c r="M24937" s="157"/>
      <c r="N24937" s="158"/>
      <c r="O24937" s="153"/>
      <c r="P24937" s="153"/>
      <c r="Q24937" s="153"/>
      <c r="R24937" s="153"/>
      <c r="S24937" s="152"/>
      <c r="T24937" s="154"/>
    </row>
    <row r="24938" spans="8:20" x14ac:dyDescent="0.25">
      <c r="H24938" s="155"/>
      <c r="I24938" s="152"/>
      <c r="J24938" s="152"/>
      <c r="K24938" s="156"/>
      <c r="L24938" s="156"/>
      <c r="M24938" s="157"/>
      <c r="N24938" s="158"/>
      <c r="O24938" s="153"/>
      <c r="P24938" s="153"/>
      <c r="Q24938" s="153"/>
      <c r="R24938" s="153"/>
      <c r="S24938" s="152"/>
      <c r="T24938" s="154"/>
    </row>
    <row r="24939" spans="8:20" x14ac:dyDescent="0.25">
      <c r="H24939" s="155"/>
      <c r="I24939" s="152"/>
      <c r="J24939" s="152"/>
      <c r="K24939" s="156"/>
      <c r="L24939" s="156"/>
      <c r="M24939" s="157"/>
      <c r="N24939" s="158"/>
      <c r="O24939" s="153"/>
      <c r="P24939" s="153"/>
      <c r="Q24939" s="153"/>
      <c r="R24939" s="153"/>
      <c r="S24939" s="152"/>
      <c r="T24939" s="154"/>
    </row>
    <row r="24940" spans="8:20" x14ac:dyDescent="0.25">
      <c r="H24940" s="155"/>
      <c r="I24940" s="152"/>
      <c r="J24940" s="152"/>
      <c r="K24940" s="156"/>
      <c r="L24940" s="156"/>
      <c r="M24940" s="157"/>
      <c r="N24940" s="158"/>
      <c r="O24940" s="153"/>
      <c r="P24940" s="153"/>
      <c r="Q24940" s="153"/>
      <c r="R24940" s="153"/>
      <c r="S24940" s="152"/>
      <c r="T24940" s="154"/>
    </row>
    <row r="24941" spans="8:20" x14ac:dyDescent="0.25">
      <c r="H24941" s="155"/>
      <c r="I24941" s="152"/>
      <c r="J24941" s="152"/>
      <c r="K24941" s="156"/>
      <c r="L24941" s="156"/>
      <c r="M24941" s="157"/>
      <c r="N24941" s="158"/>
      <c r="O24941" s="153"/>
      <c r="P24941" s="153"/>
      <c r="Q24941" s="153"/>
      <c r="R24941" s="153"/>
      <c r="S24941" s="152"/>
      <c r="T24941" s="154"/>
    </row>
    <row r="24942" spans="8:20" x14ac:dyDescent="0.25">
      <c r="H24942" s="155"/>
      <c r="I24942" s="152"/>
      <c r="J24942" s="152"/>
      <c r="K24942" s="156"/>
      <c r="L24942" s="156"/>
      <c r="M24942" s="157"/>
      <c r="N24942" s="158"/>
      <c r="O24942" s="153"/>
      <c r="P24942" s="153"/>
      <c r="Q24942" s="153"/>
      <c r="R24942" s="153"/>
      <c r="S24942" s="152"/>
      <c r="T24942" s="154"/>
    </row>
    <row r="24943" spans="8:20" x14ac:dyDescent="0.25">
      <c r="H24943" s="155"/>
      <c r="I24943" s="152"/>
      <c r="J24943" s="152"/>
      <c r="K24943" s="156"/>
      <c r="L24943" s="156"/>
      <c r="M24943" s="157"/>
      <c r="N24943" s="158"/>
      <c r="O24943" s="153"/>
      <c r="P24943" s="153"/>
      <c r="Q24943" s="153"/>
      <c r="R24943" s="153"/>
      <c r="S24943" s="152"/>
      <c r="T24943" s="154"/>
    </row>
    <row r="24944" spans="8:20" x14ac:dyDescent="0.25">
      <c r="H24944" s="155"/>
      <c r="I24944" s="152"/>
      <c r="J24944" s="152"/>
      <c r="K24944" s="156"/>
      <c r="L24944" s="156"/>
      <c r="M24944" s="157"/>
      <c r="N24944" s="158"/>
      <c r="O24944" s="153"/>
      <c r="P24944" s="153"/>
      <c r="Q24944" s="153"/>
      <c r="R24944" s="153"/>
      <c r="S24944" s="152"/>
      <c r="T24944" s="154"/>
    </row>
    <row r="24945" spans="8:20" x14ac:dyDescent="0.25">
      <c r="H24945" s="155"/>
      <c r="I24945" s="152"/>
      <c r="J24945" s="152"/>
      <c r="K24945" s="156"/>
      <c r="L24945" s="156"/>
      <c r="M24945" s="157"/>
      <c r="N24945" s="158"/>
      <c r="O24945" s="153"/>
      <c r="P24945" s="153"/>
      <c r="Q24945" s="153"/>
      <c r="R24945" s="153"/>
      <c r="S24945" s="152"/>
      <c r="T24945" s="154"/>
    </row>
    <row r="24946" spans="8:20" x14ac:dyDescent="0.25">
      <c r="H24946" s="155"/>
      <c r="I24946" s="152"/>
      <c r="J24946" s="152"/>
      <c r="K24946" s="156"/>
      <c r="L24946" s="156"/>
      <c r="M24946" s="157"/>
      <c r="N24946" s="158"/>
      <c r="O24946" s="153"/>
      <c r="P24946" s="153"/>
      <c r="Q24946" s="153"/>
      <c r="R24946" s="153"/>
      <c r="S24946" s="152"/>
      <c r="T24946" s="154"/>
    </row>
    <row r="24947" spans="8:20" x14ac:dyDescent="0.25">
      <c r="H24947" s="155"/>
      <c r="I24947" s="152"/>
      <c r="J24947" s="152"/>
      <c r="K24947" s="156"/>
      <c r="L24947" s="156"/>
      <c r="M24947" s="157"/>
      <c r="N24947" s="158"/>
      <c r="O24947" s="153"/>
      <c r="P24947" s="153"/>
      <c r="Q24947" s="153"/>
      <c r="R24947" s="153"/>
      <c r="S24947" s="152"/>
      <c r="T24947" s="154"/>
    </row>
    <row r="24948" spans="8:20" x14ac:dyDescent="0.25">
      <c r="H24948" s="155"/>
      <c r="I24948" s="152"/>
      <c r="J24948" s="152"/>
      <c r="K24948" s="156"/>
      <c r="L24948" s="156"/>
      <c r="M24948" s="157"/>
      <c r="N24948" s="158"/>
      <c r="O24948" s="153"/>
      <c r="P24948" s="153"/>
      <c r="Q24948" s="153"/>
      <c r="R24948" s="153"/>
      <c r="S24948" s="152"/>
      <c r="T24948" s="154"/>
    </row>
    <row r="24949" spans="8:20" x14ac:dyDescent="0.25">
      <c r="H24949" s="155"/>
      <c r="I24949" s="152"/>
      <c r="J24949" s="152"/>
      <c r="K24949" s="156"/>
      <c r="L24949" s="156"/>
      <c r="M24949" s="157"/>
      <c r="N24949" s="158"/>
      <c r="O24949" s="153"/>
      <c r="P24949" s="153"/>
      <c r="Q24949" s="153"/>
      <c r="R24949" s="153"/>
      <c r="S24949" s="152"/>
      <c r="T24949" s="154"/>
    </row>
    <row r="24950" spans="8:20" x14ac:dyDescent="0.25">
      <c r="H24950" s="155"/>
      <c r="I24950" s="152"/>
      <c r="J24950" s="152"/>
      <c r="K24950" s="156"/>
      <c r="L24950" s="156"/>
      <c r="M24950" s="157"/>
      <c r="N24950" s="158"/>
      <c r="O24950" s="153"/>
      <c r="P24950" s="153"/>
      <c r="Q24950" s="153"/>
      <c r="R24950" s="153"/>
      <c r="S24950" s="152"/>
      <c r="T24950" s="154"/>
    </row>
    <row r="24951" spans="8:20" x14ac:dyDescent="0.25">
      <c r="H24951" s="155"/>
      <c r="I24951" s="152"/>
      <c r="J24951" s="152"/>
      <c r="K24951" s="156"/>
      <c r="L24951" s="156"/>
      <c r="M24951" s="157"/>
      <c r="N24951" s="158"/>
      <c r="O24951" s="153"/>
      <c r="P24951" s="153"/>
      <c r="Q24951" s="153"/>
      <c r="R24951" s="153"/>
      <c r="S24951" s="152"/>
      <c r="T24951" s="154"/>
    </row>
    <row r="24952" spans="8:20" x14ac:dyDescent="0.25">
      <c r="H24952" s="155"/>
      <c r="I24952" s="152"/>
      <c r="J24952" s="152"/>
      <c r="K24952" s="156"/>
      <c r="L24952" s="156"/>
      <c r="M24952" s="157"/>
      <c r="N24952" s="158"/>
      <c r="O24952" s="153"/>
      <c r="P24952" s="153"/>
      <c r="Q24952" s="153"/>
      <c r="R24952" s="153"/>
      <c r="S24952" s="152"/>
      <c r="T24952" s="154"/>
    </row>
    <row r="24953" spans="8:20" x14ac:dyDescent="0.25">
      <c r="H24953" s="155"/>
      <c r="I24953" s="152"/>
      <c r="J24953" s="152"/>
      <c r="K24953" s="156"/>
      <c r="L24953" s="156"/>
      <c r="M24953" s="157"/>
      <c r="N24953" s="158"/>
      <c r="O24953" s="153"/>
      <c r="P24953" s="153"/>
      <c r="Q24953" s="153"/>
      <c r="R24953" s="153"/>
      <c r="S24953" s="152"/>
      <c r="T24953" s="154"/>
    </row>
    <row r="24954" spans="8:20" x14ac:dyDescent="0.25">
      <c r="H24954" s="155"/>
      <c r="I24954" s="152"/>
      <c r="J24954" s="152"/>
      <c r="K24954" s="156"/>
      <c r="L24954" s="156"/>
      <c r="M24954" s="157"/>
      <c r="N24954" s="158"/>
      <c r="O24954" s="153"/>
      <c r="P24954" s="153"/>
      <c r="Q24954" s="153"/>
      <c r="R24954" s="153"/>
      <c r="S24954" s="152"/>
      <c r="T24954" s="154"/>
    </row>
    <row r="24955" spans="8:20" x14ac:dyDescent="0.25">
      <c r="H24955" s="155"/>
      <c r="I24955" s="152"/>
      <c r="J24955" s="152"/>
      <c r="K24955" s="156"/>
      <c r="L24955" s="156"/>
      <c r="M24955" s="157"/>
      <c r="N24955" s="158"/>
      <c r="O24955" s="153"/>
      <c r="P24955" s="153"/>
      <c r="Q24955" s="153"/>
      <c r="R24955" s="153"/>
      <c r="S24955" s="152"/>
      <c r="T24955" s="154"/>
    </row>
    <row r="24956" spans="8:20" x14ac:dyDescent="0.25">
      <c r="H24956" s="155"/>
      <c r="I24956" s="152"/>
      <c r="J24956" s="152"/>
      <c r="K24956" s="156"/>
      <c r="L24956" s="156"/>
      <c r="M24956" s="157"/>
      <c r="N24956" s="158"/>
      <c r="O24956" s="153"/>
      <c r="P24956" s="153"/>
      <c r="Q24956" s="153"/>
      <c r="R24956" s="153"/>
      <c r="S24956" s="152"/>
      <c r="T24956" s="154"/>
    </row>
    <row r="24957" spans="8:20" x14ac:dyDescent="0.25">
      <c r="H24957" s="155"/>
      <c r="I24957" s="152"/>
      <c r="J24957" s="152"/>
      <c r="K24957" s="156"/>
      <c r="L24957" s="156"/>
      <c r="M24957" s="157"/>
      <c r="N24957" s="158"/>
      <c r="O24957" s="153"/>
      <c r="P24957" s="153"/>
      <c r="Q24957" s="153"/>
      <c r="R24957" s="153"/>
      <c r="S24957" s="152"/>
      <c r="T24957" s="154"/>
    </row>
    <row r="24958" spans="8:20" x14ac:dyDescent="0.25">
      <c r="H24958" s="155"/>
      <c r="I24958" s="152"/>
      <c r="J24958" s="152"/>
      <c r="K24958" s="156"/>
      <c r="L24958" s="156"/>
      <c r="M24958" s="157"/>
      <c r="N24958" s="158"/>
      <c r="O24958" s="153"/>
      <c r="P24958" s="153"/>
      <c r="Q24958" s="153"/>
      <c r="R24958" s="153"/>
      <c r="S24958" s="152"/>
      <c r="T24958" s="154"/>
    </row>
    <row r="24959" spans="8:20" x14ac:dyDescent="0.25">
      <c r="H24959" s="155"/>
      <c r="I24959" s="152"/>
      <c r="J24959" s="152"/>
      <c r="K24959" s="156"/>
      <c r="L24959" s="156"/>
      <c r="M24959" s="157"/>
      <c r="N24959" s="158"/>
      <c r="O24959" s="153"/>
      <c r="P24959" s="153"/>
      <c r="Q24959" s="153"/>
      <c r="R24959" s="153"/>
      <c r="S24959" s="152"/>
      <c r="T24959" s="154"/>
    </row>
    <row r="24960" spans="8:20" x14ac:dyDescent="0.25">
      <c r="H24960" s="155"/>
      <c r="I24960" s="152"/>
      <c r="J24960" s="152"/>
      <c r="K24960" s="156"/>
      <c r="L24960" s="156"/>
      <c r="M24960" s="157"/>
      <c r="N24960" s="158"/>
      <c r="O24960" s="153"/>
      <c r="P24960" s="153"/>
      <c r="Q24960" s="153"/>
      <c r="R24960" s="153"/>
      <c r="S24960" s="152"/>
      <c r="T24960" s="154"/>
    </row>
    <row r="24961" spans="8:20" x14ac:dyDescent="0.25">
      <c r="H24961" s="155"/>
      <c r="I24961" s="152"/>
      <c r="J24961" s="152"/>
      <c r="K24961" s="156"/>
      <c r="L24961" s="156"/>
      <c r="M24961" s="157"/>
      <c r="N24961" s="158"/>
      <c r="O24961" s="153"/>
      <c r="P24961" s="153"/>
      <c r="Q24961" s="153"/>
      <c r="R24961" s="153"/>
      <c r="S24961" s="152"/>
      <c r="T24961" s="154"/>
    </row>
    <row r="24962" spans="8:20" x14ac:dyDescent="0.25">
      <c r="H24962" s="155"/>
      <c r="I24962" s="152"/>
      <c r="J24962" s="152"/>
      <c r="K24962" s="156"/>
      <c r="L24962" s="156"/>
      <c r="M24962" s="157"/>
      <c r="N24962" s="158"/>
      <c r="O24962" s="153"/>
      <c r="P24962" s="153"/>
      <c r="Q24962" s="153"/>
      <c r="R24962" s="153"/>
      <c r="S24962" s="152"/>
      <c r="T24962" s="154"/>
    </row>
    <row r="24963" spans="8:20" x14ac:dyDescent="0.25">
      <c r="H24963" s="155"/>
      <c r="I24963" s="152"/>
      <c r="J24963" s="152"/>
      <c r="K24963" s="156"/>
      <c r="L24963" s="156"/>
      <c r="M24963" s="157"/>
      <c r="N24963" s="158"/>
      <c r="O24963" s="153"/>
      <c r="P24963" s="153"/>
      <c r="Q24963" s="153"/>
      <c r="R24963" s="153"/>
      <c r="S24963" s="152"/>
      <c r="T24963" s="154"/>
    </row>
    <row r="24964" spans="8:20" x14ac:dyDescent="0.25">
      <c r="H24964" s="155"/>
      <c r="I24964" s="152"/>
      <c r="J24964" s="152"/>
      <c r="K24964" s="156"/>
      <c r="L24964" s="156"/>
      <c r="M24964" s="157"/>
      <c r="N24964" s="158"/>
      <c r="O24964" s="153"/>
      <c r="P24964" s="153"/>
      <c r="Q24964" s="153"/>
      <c r="R24964" s="153"/>
      <c r="S24964" s="152"/>
      <c r="T24964" s="154"/>
    </row>
    <row r="24965" spans="8:20" x14ac:dyDescent="0.25">
      <c r="H24965" s="155"/>
      <c r="I24965" s="152"/>
      <c r="J24965" s="152"/>
      <c r="K24965" s="156"/>
      <c r="L24965" s="156"/>
      <c r="M24965" s="157"/>
      <c r="N24965" s="158"/>
      <c r="O24965" s="153"/>
      <c r="P24965" s="153"/>
      <c r="Q24965" s="153"/>
      <c r="R24965" s="153"/>
      <c r="S24965" s="152"/>
      <c r="T24965" s="154"/>
    </row>
    <row r="24966" spans="8:20" x14ac:dyDescent="0.25">
      <c r="H24966" s="155"/>
      <c r="I24966" s="152"/>
      <c r="J24966" s="152"/>
      <c r="K24966" s="156"/>
      <c r="L24966" s="156"/>
      <c r="M24966" s="157"/>
      <c r="N24966" s="158"/>
      <c r="O24966" s="153"/>
      <c r="P24966" s="153"/>
      <c r="Q24966" s="153"/>
      <c r="R24966" s="153"/>
      <c r="S24966" s="152"/>
      <c r="T24966" s="154"/>
    </row>
    <row r="24967" spans="8:20" x14ac:dyDescent="0.25">
      <c r="H24967" s="155"/>
      <c r="I24967" s="152"/>
      <c r="J24967" s="152"/>
      <c r="K24967" s="156"/>
      <c r="L24967" s="156"/>
      <c r="M24967" s="157"/>
      <c r="N24967" s="158"/>
      <c r="O24967" s="153"/>
      <c r="P24967" s="153"/>
      <c r="Q24967" s="153"/>
      <c r="R24967" s="153"/>
      <c r="S24967" s="152"/>
      <c r="T24967" s="154"/>
    </row>
    <row r="24968" spans="8:20" x14ac:dyDescent="0.25">
      <c r="H24968" s="155"/>
      <c r="I24968" s="152"/>
      <c r="J24968" s="152"/>
      <c r="K24968" s="156"/>
      <c r="L24968" s="156"/>
      <c r="M24968" s="157"/>
      <c r="N24968" s="158"/>
      <c r="O24968" s="153"/>
      <c r="P24968" s="153"/>
      <c r="Q24968" s="153"/>
      <c r="R24968" s="153"/>
      <c r="S24968" s="152"/>
      <c r="T24968" s="154"/>
    </row>
    <row r="24969" spans="8:20" x14ac:dyDescent="0.25">
      <c r="H24969" s="155"/>
      <c r="I24969" s="152"/>
      <c r="J24969" s="152"/>
      <c r="K24969" s="156"/>
      <c r="L24969" s="156"/>
      <c r="M24969" s="157"/>
      <c r="N24969" s="158"/>
      <c r="O24969" s="153"/>
      <c r="P24969" s="153"/>
      <c r="Q24969" s="153"/>
      <c r="R24969" s="153"/>
      <c r="S24969" s="152"/>
      <c r="T24969" s="154"/>
    </row>
    <row r="24970" spans="8:20" x14ac:dyDescent="0.25">
      <c r="H24970" s="155"/>
      <c r="I24970" s="152"/>
      <c r="J24970" s="152"/>
      <c r="K24970" s="156"/>
      <c r="L24970" s="156"/>
      <c r="M24970" s="157"/>
      <c r="N24970" s="158"/>
      <c r="O24970" s="153"/>
      <c r="P24970" s="153"/>
      <c r="Q24970" s="153"/>
      <c r="R24970" s="153"/>
      <c r="S24970" s="152"/>
      <c r="T24970" s="154"/>
    </row>
    <row r="24971" spans="8:20" x14ac:dyDescent="0.25">
      <c r="H24971" s="155"/>
      <c r="I24971" s="152"/>
      <c r="J24971" s="152"/>
      <c r="K24971" s="156"/>
      <c r="L24971" s="156"/>
      <c r="M24971" s="157"/>
      <c r="N24971" s="158"/>
      <c r="O24971" s="153"/>
      <c r="P24971" s="153"/>
      <c r="Q24971" s="153"/>
      <c r="R24971" s="153"/>
      <c r="S24971" s="152"/>
      <c r="T24971" s="154"/>
    </row>
    <row r="24972" spans="8:20" x14ac:dyDescent="0.25">
      <c r="H24972" s="155"/>
      <c r="I24972" s="152"/>
      <c r="J24972" s="152"/>
      <c r="K24972" s="156"/>
      <c r="L24972" s="156"/>
      <c r="M24972" s="157"/>
      <c r="N24972" s="158"/>
      <c r="O24972" s="153"/>
      <c r="P24972" s="153"/>
      <c r="Q24972" s="153"/>
      <c r="R24972" s="153"/>
      <c r="S24972" s="152"/>
      <c r="T24972" s="154"/>
    </row>
    <row r="24973" spans="8:20" x14ac:dyDescent="0.25">
      <c r="H24973" s="155"/>
      <c r="I24973" s="152"/>
      <c r="J24973" s="152"/>
      <c r="K24973" s="156"/>
      <c r="L24973" s="156"/>
      <c r="M24973" s="157"/>
      <c r="N24973" s="158"/>
      <c r="O24973" s="153"/>
      <c r="P24973" s="153"/>
      <c r="Q24973" s="153"/>
      <c r="R24973" s="153"/>
      <c r="S24973" s="152"/>
      <c r="T24973" s="154"/>
    </row>
    <row r="24974" spans="8:20" x14ac:dyDescent="0.25">
      <c r="H24974" s="155"/>
      <c r="I24974" s="152"/>
      <c r="J24974" s="152"/>
      <c r="K24974" s="156"/>
      <c r="L24974" s="156"/>
      <c r="M24974" s="157"/>
      <c r="N24974" s="158"/>
      <c r="O24974" s="153"/>
      <c r="P24974" s="153"/>
      <c r="Q24974" s="153"/>
      <c r="R24974" s="153"/>
      <c r="S24974" s="152"/>
      <c r="T24974" s="154"/>
    </row>
    <row r="24975" spans="8:20" x14ac:dyDescent="0.25">
      <c r="H24975" s="155"/>
      <c r="I24975" s="152"/>
      <c r="J24975" s="152"/>
      <c r="K24975" s="156"/>
      <c r="L24975" s="156"/>
      <c r="M24975" s="157"/>
      <c r="N24975" s="158"/>
      <c r="O24975" s="153"/>
      <c r="P24975" s="153"/>
      <c r="Q24975" s="153"/>
      <c r="R24975" s="153"/>
      <c r="S24975" s="152"/>
      <c r="T24975" s="154"/>
    </row>
    <row r="24976" spans="8:20" x14ac:dyDescent="0.25">
      <c r="H24976" s="155"/>
      <c r="I24976" s="152"/>
      <c r="J24976" s="152"/>
      <c r="K24976" s="156"/>
      <c r="L24976" s="156"/>
      <c r="M24976" s="157"/>
      <c r="N24976" s="158"/>
      <c r="O24976" s="153"/>
      <c r="P24976" s="153"/>
      <c r="Q24976" s="153"/>
      <c r="R24976" s="153"/>
      <c r="S24976" s="152"/>
      <c r="T24976" s="154"/>
    </row>
    <row r="24977" spans="8:20" x14ac:dyDescent="0.25">
      <c r="H24977" s="155"/>
      <c r="I24977" s="152"/>
      <c r="J24977" s="152"/>
      <c r="K24977" s="156"/>
      <c r="L24977" s="156"/>
      <c r="M24977" s="157"/>
      <c r="N24977" s="158"/>
      <c r="O24977" s="153"/>
      <c r="P24977" s="153"/>
      <c r="Q24977" s="153"/>
      <c r="R24977" s="153"/>
      <c r="S24977" s="152"/>
      <c r="T24977" s="154"/>
    </row>
    <row r="24978" spans="8:20" x14ac:dyDescent="0.25">
      <c r="H24978" s="155"/>
      <c r="I24978" s="152"/>
      <c r="J24978" s="152"/>
      <c r="K24978" s="156"/>
      <c r="L24978" s="156"/>
      <c r="M24978" s="157"/>
      <c r="N24978" s="158"/>
      <c r="O24978" s="153"/>
      <c r="P24978" s="153"/>
      <c r="Q24978" s="153"/>
      <c r="R24978" s="153"/>
      <c r="S24978" s="152"/>
      <c r="T24978" s="154"/>
    </row>
    <row r="24979" spans="8:20" x14ac:dyDescent="0.25">
      <c r="H24979" s="155"/>
      <c r="I24979" s="152"/>
      <c r="J24979" s="152"/>
      <c r="K24979" s="156"/>
      <c r="L24979" s="156"/>
      <c r="M24979" s="157"/>
      <c r="N24979" s="158"/>
      <c r="O24979" s="153"/>
      <c r="P24979" s="153"/>
      <c r="Q24979" s="153"/>
      <c r="R24979" s="153"/>
      <c r="S24979" s="152"/>
      <c r="T24979" s="154"/>
    </row>
    <row r="24980" spans="8:20" x14ac:dyDescent="0.25">
      <c r="H24980" s="155"/>
      <c r="I24980" s="152"/>
      <c r="J24980" s="152"/>
      <c r="K24980" s="156"/>
      <c r="L24980" s="156"/>
      <c r="M24980" s="157"/>
      <c r="N24980" s="158"/>
      <c r="O24980" s="153"/>
      <c r="P24980" s="153"/>
      <c r="Q24980" s="153"/>
      <c r="R24980" s="153"/>
      <c r="S24980" s="152"/>
      <c r="T24980" s="154"/>
    </row>
    <row r="24981" spans="8:20" x14ac:dyDescent="0.25">
      <c r="H24981" s="155"/>
      <c r="I24981" s="152"/>
      <c r="J24981" s="152"/>
      <c r="K24981" s="156"/>
      <c r="L24981" s="156"/>
      <c r="M24981" s="157"/>
      <c r="N24981" s="158"/>
      <c r="O24981" s="153"/>
      <c r="P24981" s="153"/>
      <c r="Q24981" s="153"/>
      <c r="R24981" s="153"/>
      <c r="S24981" s="152"/>
      <c r="T24981" s="154"/>
    </row>
    <row r="24982" spans="8:20" x14ac:dyDescent="0.25">
      <c r="H24982" s="155"/>
      <c r="I24982" s="152"/>
      <c r="J24982" s="152"/>
      <c r="K24982" s="156"/>
      <c r="L24982" s="156"/>
      <c r="M24982" s="157"/>
      <c r="N24982" s="158"/>
      <c r="O24982" s="153"/>
      <c r="P24982" s="153"/>
      <c r="Q24982" s="153"/>
      <c r="R24982" s="153"/>
      <c r="S24982" s="152"/>
      <c r="T24982" s="154"/>
    </row>
    <row r="24983" spans="8:20" x14ac:dyDescent="0.25">
      <c r="H24983" s="155"/>
      <c r="I24983" s="152"/>
      <c r="J24983" s="152"/>
      <c r="K24983" s="156"/>
      <c r="L24983" s="156"/>
      <c r="M24983" s="157"/>
      <c r="N24983" s="158"/>
      <c r="O24983" s="153"/>
      <c r="P24983" s="153"/>
      <c r="Q24983" s="153"/>
      <c r="R24983" s="153"/>
      <c r="S24983" s="152"/>
      <c r="T24983" s="154"/>
    </row>
    <row r="24984" spans="8:20" x14ac:dyDescent="0.25">
      <c r="H24984" s="155"/>
      <c r="I24984" s="152"/>
      <c r="J24984" s="152"/>
      <c r="K24984" s="156"/>
      <c r="L24984" s="156"/>
      <c r="M24984" s="157"/>
      <c r="N24984" s="158"/>
      <c r="O24984" s="153"/>
      <c r="P24984" s="153"/>
      <c r="Q24984" s="153"/>
      <c r="R24984" s="153"/>
      <c r="S24984" s="152"/>
      <c r="T24984" s="154"/>
    </row>
    <row r="24985" spans="8:20" x14ac:dyDescent="0.25">
      <c r="H24985" s="155"/>
      <c r="I24985" s="152"/>
      <c r="J24985" s="152"/>
      <c r="K24985" s="156"/>
      <c r="L24985" s="156"/>
      <c r="M24985" s="157"/>
      <c r="N24985" s="158"/>
      <c r="O24985" s="153"/>
      <c r="P24985" s="153"/>
      <c r="Q24985" s="153"/>
      <c r="R24985" s="153"/>
      <c r="S24985" s="152"/>
      <c r="T24985" s="154"/>
    </row>
    <row r="24986" spans="8:20" x14ac:dyDescent="0.25">
      <c r="H24986" s="155"/>
      <c r="I24986" s="152"/>
      <c r="J24986" s="152"/>
      <c r="K24986" s="156"/>
      <c r="L24986" s="156"/>
      <c r="M24986" s="157"/>
      <c r="N24986" s="158"/>
      <c r="O24986" s="153"/>
      <c r="P24986" s="153"/>
      <c r="Q24986" s="153"/>
      <c r="R24986" s="153"/>
      <c r="S24986" s="152"/>
      <c r="T24986" s="154"/>
    </row>
    <row r="24987" spans="8:20" x14ac:dyDescent="0.25">
      <c r="H24987" s="155"/>
      <c r="I24987" s="152"/>
      <c r="J24987" s="152"/>
      <c r="K24987" s="156"/>
      <c r="L24987" s="156"/>
      <c r="M24987" s="157"/>
      <c r="N24987" s="158"/>
      <c r="O24987" s="153"/>
      <c r="P24987" s="153"/>
      <c r="Q24987" s="153"/>
      <c r="R24987" s="153"/>
      <c r="S24987" s="152"/>
      <c r="T24987" s="154"/>
    </row>
    <row r="24988" spans="8:20" x14ac:dyDescent="0.25">
      <c r="H24988" s="155"/>
      <c r="I24988" s="152"/>
      <c r="J24988" s="152"/>
      <c r="K24988" s="156"/>
      <c r="L24988" s="156"/>
      <c r="M24988" s="157"/>
      <c r="N24988" s="158"/>
      <c r="O24988" s="153"/>
      <c r="P24988" s="153"/>
      <c r="Q24988" s="153"/>
      <c r="R24988" s="153"/>
      <c r="S24988" s="152"/>
      <c r="T24988" s="154"/>
    </row>
    <row r="24989" spans="8:20" x14ac:dyDescent="0.25">
      <c r="H24989" s="155"/>
      <c r="I24989" s="152"/>
      <c r="J24989" s="152"/>
      <c r="K24989" s="156"/>
      <c r="L24989" s="156"/>
      <c r="M24989" s="157"/>
      <c r="N24989" s="158"/>
      <c r="O24989" s="153"/>
      <c r="P24989" s="153"/>
      <c r="Q24989" s="153"/>
      <c r="R24989" s="153"/>
      <c r="S24989" s="152"/>
      <c r="T24989" s="154"/>
    </row>
    <row r="24990" spans="8:20" x14ac:dyDescent="0.25">
      <c r="H24990" s="155"/>
      <c r="I24990" s="152"/>
      <c r="J24990" s="152"/>
      <c r="K24990" s="156"/>
      <c r="L24990" s="156"/>
      <c r="M24990" s="157"/>
      <c r="N24990" s="158"/>
      <c r="O24990" s="153"/>
      <c r="P24990" s="153"/>
      <c r="Q24990" s="153"/>
      <c r="R24990" s="153"/>
      <c r="S24990" s="152"/>
      <c r="T24990" s="154"/>
    </row>
    <row r="24991" spans="8:20" x14ac:dyDescent="0.25">
      <c r="H24991" s="155"/>
      <c r="I24991" s="152"/>
      <c r="J24991" s="152"/>
      <c r="K24991" s="156"/>
      <c r="L24991" s="156"/>
      <c r="M24991" s="157"/>
      <c r="N24991" s="158"/>
      <c r="O24991" s="153"/>
      <c r="P24991" s="153"/>
      <c r="Q24991" s="153"/>
      <c r="R24991" s="153"/>
      <c r="S24991" s="152"/>
      <c r="T24991" s="154"/>
    </row>
    <row r="24992" spans="8:20" x14ac:dyDescent="0.25">
      <c r="H24992" s="155"/>
      <c r="I24992" s="152"/>
      <c r="J24992" s="152"/>
      <c r="K24992" s="156"/>
      <c r="L24992" s="156"/>
      <c r="M24992" s="157"/>
      <c r="N24992" s="158"/>
      <c r="O24992" s="153"/>
      <c r="P24992" s="153"/>
      <c r="Q24992" s="153"/>
      <c r="R24992" s="153"/>
      <c r="S24992" s="152"/>
      <c r="T24992" s="154"/>
    </row>
    <row r="24993" spans="8:20" x14ac:dyDescent="0.25">
      <c r="H24993" s="155"/>
      <c r="I24993" s="152"/>
      <c r="J24993" s="152"/>
      <c r="K24993" s="156"/>
      <c r="L24993" s="156"/>
      <c r="M24993" s="157"/>
      <c r="N24993" s="158"/>
      <c r="O24993" s="153"/>
      <c r="P24993" s="153"/>
      <c r="Q24993" s="153"/>
      <c r="R24993" s="153"/>
      <c r="S24993" s="152"/>
      <c r="T24993" s="154"/>
    </row>
    <row r="24994" spans="8:20" x14ac:dyDescent="0.25">
      <c r="H24994" s="155"/>
      <c r="I24994" s="152"/>
      <c r="J24994" s="152"/>
      <c r="K24994" s="156"/>
      <c r="L24994" s="156"/>
      <c r="M24994" s="157"/>
      <c r="N24994" s="158"/>
      <c r="O24994" s="153"/>
      <c r="P24994" s="153"/>
      <c r="Q24994" s="153"/>
      <c r="R24994" s="153"/>
      <c r="S24994" s="152"/>
      <c r="T24994" s="154"/>
    </row>
    <row r="24995" spans="8:20" x14ac:dyDescent="0.25">
      <c r="H24995" s="155"/>
      <c r="I24995" s="152"/>
      <c r="J24995" s="152"/>
      <c r="K24995" s="156"/>
      <c r="L24995" s="156"/>
      <c r="M24995" s="157"/>
      <c r="N24995" s="158"/>
      <c r="O24995" s="153"/>
      <c r="P24995" s="153"/>
      <c r="Q24995" s="153"/>
      <c r="R24995" s="153"/>
      <c r="S24995" s="152"/>
      <c r="T24995" s="154"/>
    </row>
    <row r="24996" spans="8:20" x14ac:dyDescent="0.25">
      <c r="H24996" s="155"/>
      <c r="I24996" s="152"/>
      <c r="J24996" s="152"/>
      <c r="K24996" s="156"/>
      <c r="L24996" s="156"/>
      <c r="M24996" s="157"/>
      <c r="N24996" s="158"/>
      <c r="O24996" s="153"/>
      <c r="P24996" s="153"/>
      <c r="Q24996" s="153"/>
      <c r="R24996" s="153"/>
      <c r="S24996" s="152"/>
      <c r="T24996" s="154"/>
    </row>
    <row r="24997" spans="8:20" x14ac:dyDescent="0.25">
      <c r="H24997" s="155"/>
      <c r="I24997" s="152"/>
      <c r="J24997" s="152"/>
      <c r="K24997" s="156"/>
      <c r="L24997" s="156"/>
      <c r="M24997" s="157"/>
      <c r="N24997" s="158"/>
      <c r="O24997" s="153"/>
      <c r="P24997" s="153"/>
      <c r="Q24997" s="153"/>
      <c r="R24997" s="153"/>
      <c r="S24997" s="152"/>
      <c r="T24997" s="154"/>
    </row>
    <row r="24998" spans="8:20" x14ac:dyDescent="0.25">
      <c r="H24998" s="155"/>
      <c r="I24998" s="152"/>
      <c r="J24998" s="152"/>
      <c r="K24998" s="156"/>
      <c r="L24998" s="156"/>
      <c r="M24998" s="157"/>
      <c r="N24998" s="158"/>
      <c r="O24998" s="153"/>
      <c r="P24998" s="153"/>
      <c r="Q24998" s="153"/>
      <c r="R24998" s="153"/>
      <c r="S24998" s="152"/>
      <c r="T24998" s="154"/>
    </row>
    <row r="24999" spans="8:20" x14ac:dyDescent="0.25">
      <c r="H24999" s="155"/>
      <c r="I24999" s="152"/>
      <c r="J24999" s="152"/>
      <c r="K24999" s="156"/>
      <c r="L24999" s="156"/>
      <c r="M24999" s="157"/>
      <c r="N24999" s="158"/>
      <c r="O24999" s="153"/>
      <c r="P24999" s="153"/>
      <c r="Q24999" s="153"/>
      <c r="R24999" s="153"/>
      <c r="S24999" s="152"/>
      <c r="T24999" s="154"/>
    </row>
    <row r="25000" spans="8:20" x14ac:dyDescent="0.25">
      <c r="H25000" s="155"/>
      <c r="I25000" s="152"/>
      <c r="J25000" s="152"/>
      <c r="K25000" s="156"/>
      <c r="L25000" s="156"/>
      <c r="M25000" s="157"/>
      <c r="N25000" s="158"/>
      <c r="O25000" s="153"/>
      <c r="P25000" s="153"/>
      <c r="Q25000" s="153"/>
      <c r="R25000" s="153"/>
      <c r="S25000" s="152"/>
      <c r="T25000" s="154"/>
    </row>
    <row r="25001" spans="8:20" x14ac:dyDescent="0.25">
      <c r="H25001" s="155"/>
      <c r="I25001" s="152"/>
      <c r="J25001" s="152"/>
      <c r="K25001" s="156"/>
      <c r="L25001" s="156"/>
      <c r="M25001" s="157"/>
      <c r="N25001" s="158"/>
      <c r="O25001" s="153"/>
      <c r="P25001" s="153"/>
      <c r="Q25001" s="153"/>
      <c r="R25001" s="153"/>
      <c r="S25001" s="152"/>
      <c r="T25001" s="154"/>
    </row>
    <row r="25002" spans="8:20" x14ac:dyDescent="0.25">
      <c r="H25002" s="155"/>
      <c r="I25002" s="152"/>
      <c r="J25002" s="152"/>
      <c r="K25002" s="156"/>
      <c r="L25002" s="156"/>
      <c r="M25002" s="157"/>
      <c r="N25002" s="158"/>
      <c r="O25002" s="153"/>
      <c r="P25002" s="153"/>
      <c r="Q25002" s="153"/>
      <c r="R25002" s="153"/>
      <c r="S25002" s="152"/>
      <c r="T25002" s="154"/>
    </row>
    <row r="25003" spans="8:20" x14ac:dyDescent="0.25">
      <c r="H25003" s="155"/>
      <c r="I25003" s="152"/>
      <c r="J25003" s="152"/>
      <c r="K25003" s="156"/>
      <c r="L25003" s="156"/>
      <c r="M25003" s="157"/>
      <c r="N25003" s="158"/>
      <c r="O25003" s="153"/>
      <c r="P25003" s="153"/>
      <c r="Q25003" s="153"/>
      <c r="R25003" s="153"/>
      <c r="S25003" s="152"/>
      <c r="T25003" s="154"/>
    </row>
    <row r="25004" spans="8:20" x14ac:dyDescent="0.25">
      <c r="H25004" s="155"/>
      <c r="I25004" s="152"/>
      <c r="J25004" s="152"/>
      <c r="K25004" s="156"/>
      <c r="L25004" s="156"/>
      <c r="M25004" s="157"/>
      <c r="N25004" s="158"/>
      <c r="O25004" s="153"/>
      <c r="P25004" s="153"/>
      <c r="Q25004" s="153"/>
      <c r="R25004" s="153"/>
      <c r="S25004" s="152"/>
      <c r="T25004" s="154"/>
    </row>
    <row r="25005" spans="8:20" x14ac:dyDescent="0.25">
      <c r="H25005" s="155"/>
      <c r="I25005" s="152"/>
      <c r="J25005" s="152"/>
      <c r="K25005" s="156"/>
      <c r="L25005" s="156"/>
      <c r="M25005" s="157"/>
      <c r="N25005" s="158"/>
      <c r="O25005" s="153"/>
      <c r="P25005" s="153"/>
      <c r="Q25005" s="153"/>
      <c r="R25005" s="153"/>
      <c r="S25005" s="152"/>
      <c r="T25005" s="154"/>
    </row>
    <row r="25006" spans="8:20" x14ac:dyDescent="0.25">
      <c r="H25006" s="155"/>
      <c r="I25006" s="152"/>
      <c r="J25006" s="152"/>
      <c r="K25006" s="156"/>
      <c r="L25006" s="156"/>
      <c r="M25006" s="157"/>
      <c r="N25006" s="158"/>
      <c r="O25006" s="153"/>
      <c r="P25006" s="153"/>
      <c r="Q25006" s="153"/>
      <c r="R25006" s="153"/>
      <c r="S25006" s="152"/>
      <c r="T25006" s="154"/>
    </row>
    <row r="25007" spans="8:20" x14ac:dyDescent="0.25">
      <c r="H25007" s="155"/>
      <c r="I25007" s="152"/>
      <c r="J25007" s="152"/>
      <c r="K25007" s="156"/>
      <c r="L25007" s="156"/>
      <c r="M25007" s="157"/>
      <c r="N25007" s="158"/>
      <c r="O25007" s="153"/>
      <c r="P25007" s="153"/>
      <c r="Q25007" s="153"/>
      <c r="R25007" s="153"/>
      <c r="S25007" s="152"/>
      <c r="T25007" s="154"/>
    </row>
    <row r="25008" spans="8:20" x14ac:dyDescent="0.25">
      <c r="H25008" s="155"/>
      <c r="I25008" s="152"/>
      <c r="J25008" s="152"/>
      <c r="K25008" s="156"/>
      <c r="L25008" s="156"/>
      <c r="M25008" s="157"/>
      <c r="N25008" s="158"/>
      <c r="O25008" s="153"/>
      <c r="P25008" s="153"/>
      <c r="Q25008" s="153"/>
      <c r="R25008" s="153"/>
      <c r="S25008" s="152"/>
      <c r="T25008" s="154"/>
    </row>
    <row r="25009" spans="8:20" x14ac:dyDescent="0.25">
      <c r="H25009" s="155"/>
      <c r="I25009" s="152"/>
      <c r="J25009" s="152"/>
      <c r="K25009" s="156"/>
      <c r="L25009" s="156"/>
      <c r="M25009" s="157"/>
      <c r="N25009" s="158"/>
      <c r="O25009" s="153"/>
      <c r="P25009" s="153"/>
      <c r="Q25009" s="153"/>
      <c r="R25009" s="153"/>
      <c r="S25009" s="152"/>
      <c r="T25009" s="154"/>
    </row>
    <row r="25010" spans="8:20" x14ac:dyDescent="0.25">
      <c r="H25010" s="155"/>
      <c r="I25010" s="152"/>
      <c r="J25010" s="152"/>
      <c r="K25010" s="156"/>
      <c r="L25010" s="156"/>
      <c r="M25010" s="157"/>
      <c r="N25010" s="158"/>
      <c r="O25010" s="153"/>
      <c r="P25010" s="153"/>
      <c r="Q25010" s="153"/>
      <c r="R25010" s="153"/>
      <c r="S25010" s="152"/>
      <c r="T25010" s="154"/>
    </row>
    <row r="25011" spans="8:20" x14ac:dyDescent="0.25">
      <c r="H25011" s="155"/>
      <c r="I25011" s="152"/>
      <c r="J25011" s="152"/>
      <c r="K25011" s="156"/>
      <c r="L25011" s="156"/>
      <c r="M25011" s="157"/>
      <c r="N25011" s="158"/>
      <c r="O25011" s="153"/>
      <c r="P25011" s="153"/>
      <c r="Q25011" s="153"/>
      <c r="R25011" s="153"/>
      <c r="S25011" s="152"/>
      <c r="T25011" s="154"/>
    </row>
    <row r="25012" spans="8:20" x14ac:dyDescent="0.25">
      <c r="H25012" s="155"/>
      <c r="I25012" s="152"/>
      <c r="J25012" s="152"/>
      <c r="K25012" s="156"/>
      <c r="L25012" s="156"/>
      <c r="M25012" s="157"/>
      <c r="N25012" s="158"/>
      <c r="O25012" s="153"/>
      <c r="P25012" s="153"/>
      <c r="Q25012" s="153"/>
      <c r="R25012" s="153"/>
      <c r="S25012" s="152"/>
      <c r="T25012" s="154"/>
    </row>
    <row r="25013" spans="8:20" x14ac:dyDescent="0.25">
      <c r="H25013" s="155"/>
      <c r="I25013" s="152"/>
      <c r="J25013" s="152"/>
      <c r="K25013" s="156"/>
      <c r="L25013" s="156"/>
      <c r="M25013" s="157"/>
      <c r="N25013" s="158"/>
      <c r="O25013" s="153"/>
      <c r="P25013" s="153"/>
      <c r="Q25013" s="153"/>
      <c r="R25013" s="153"/>
      <c r="S25013" s="152"/>
      <c r="T25013" s="154"/>
    </row>
    <row r="25014" spans="8:20" x14ac:dyDescent="0.25">
      <c r="H25014" s="155"/>
      <c r="I25014" s="152"/>
      <c r="J25014" s="152"/>
      <c r="K25014" s="156"/>
      <c r="L25014" s="156"/>
      <c r="M25014" s="157"/>
      <c r="N25014" s="158"/>
      <c r="O25014" s="153"/>
      <c r="P25014" s="153"/>
      <c r="Q25014" s="153"/>
      <c r="R25014" s="153"/>
      <c r="S25014" s="152"/>
      <c r="T25014" s="154"/>
    </row>
    <row r="25015" spans="8:20" x14ac:dyDescent="0.25">
      <c r="H25015" s="155"/>
      <c r="I25015" s="152"/>
      <c r="J25015" s="152"/>
      <c r="K25015" s="156"/>
      <c r="L25015" s="156"/>
      <c r="M25015" s="157"/>
      <c r="N25015" s="158"/>
      <c r="O25015" s="153"/>
      <c r="P25015" s="153"/>
      <c r="Q25015" s="153"/>
      <c r="R25015" s="153"/>
      <c r="S25015" s="152"/>
      <c r="T25015" s="154"/>
    </row>
    <row r="25016" spans="8:20" x14ac:dyDescent="0.25">
      <c r="H25016" s="155"/>
      <c r="I25016" s="152"/>
      <c r="J25016" s="152"/>
      <c r="K25016" s="156"/>
      <c r="L25016" s="156"/>
      <c r="M25016" s="157"/>
      <c r="N25016" s="158"/>
      <c r="O25016" s="153"/>
      <c r="P25016" s="153"/>
      <c r="Q25016" s="153"/>
      <c r="R25016" s="153"/>
      <c r="S25016" s="152"/>
      <c r="T25016" s="154"/>
    </row>
    <row r="25017" spans="8:20" x14ac:dyDescent="0.25">
      <c r="H25017" s="155"/>
      <c r="I25017" s="152"/>
      <c r="J25017" s="152"/>
      <c r="K25017" s="156"/>
      <c r="L25017" s="156"/>
      <c r="M25017" s="157"/>
      <c r="N25017" s="158"/>
      <c r="O25017" s="153"/>
      <c r="P25017" s="153"/>
      <c r="Q25017" s="153"/>
      <c r="R25017" s="153"/>
      <c r="S25017" s="152"/>
      <c r="T25017" s="154"/>
    </row>
    <row r="25018" spans="8:20" x14ac:dyDescent="0.25">
      <c r="H25018" s="155"/>
      <c r="I25018" s="152"/>
      <c r="J25018" s="152"/>
      <c r="K25018" s="156"/>
      <c r="L25018" s="156"/>
      <c r="M25018" s="157"/>
      <c r="N25018" s="158"/>
      <c r="O25018" s="153"/>
      <c r="P25018" s="153"/>
      <c r="Q25018" s="153"/>
      <c r="R25018" s="153"/>
      <c r="S25018" s="152"/>
      <c r="T25018" s="154"/>
    </row>
    <row r="25019" spans="8:20" x14ac:dyDescent="0.25">
      <c r="H25019" s="155"/>
      <c r="I25019" s="152"/>
      <c r="J25019" s="152"/>
      <c r="K25019" s="156"/>
      <c r="L25019" s="156"/>
      <c r="M25019" s="157"/>
      <c r="N25019" s="158"/>
      <c r="O25019" s="153"/>
      <c r="P25019" s="153"/>
      <c r="Q25019" s="153"/>
      <c r="R25019" s="153"/>
      <c r="S25019" s="152"/>
      <c r="T25019" s="154"/>
    </row>
    <row r="25020" spans="8:20" x14ac:dyDescent="0.25">
      <c r="H25020" s="155"/>
      <c r="I25020" s="152"/>
      <c r="J25020" s="152"/>
      <c r="K25020" s="156"/>
      <c r="L25020" s="156"/>
      <c r="M25020" s="157"/>
      <c r="N25020" s="158"/>
      <c r="O25020" s="153"/>
      <c r="P25020" s="153"/>
      <c r="Q25020" s="153"/>
      <c r="R25020" s="153"/>
      <c r="S25020" s="152"/>
      <c r="T25020" s="154"/>
    </row>
    <row r="25021" spans="8:20" x14ac:dyDescent="0.25">
      <c r="H25021" s="155"/>
      <c r="I25021" s="152"/>
      <c r="J25021" s="152"/>
      <c r="K25021" s="156"/>
      <c r="L25021" s="156"/>
      <c r="M25021" s="157"/>
      <c r="N25021" s="158"/>
      <c r="O25021" s="153"/>
      <c r="P25021" s="153"/>
      <c r="Q25021" s="153"/>
      <c r="R25021" s="153"/>
      <c r="S25021" s="152"/>
      <c r="T25021" s="154"/>
    </row>
    <row r="25022" spans="8:20" x14ac:dyDescent="0.25">
      <c r="H25022" s="155"/>
      <c r="I25022" s="152"/>
      <c r="J25022" s="152"/>
      <c r="K25022" s="156"/>
      <c r="L25022" s="156"/>
      <c r="M25022" s="157"/>
      <c r="N25022" s="158"/>
      <c r="O25022" s="153"/>
      <c r="P25022" s="153"/>
      <c r="Q25022" s="153"/>
      <c r="R25022" s="153"/>
      <c r="S25022" s="152"/>
      <c r="T25022" s="154"/>
    </row>
    <row r="25023" spans="8:20" x14ac:dyDescent="0.25">
      <c r="H25023" s="155"/>
      <c r="I25023" s="152"/>
      <c r="J25023" s="152"/>
      <c r="K25023" s="156"/>
      <c r="L25023" s="156"/>
      <c r="M25023" s="157"/>
      <c r="N25023" s="158"/>
      <c r="O25023" s="153"/>
      <c r="P25023" s="153"/>
      <c r="Q25023" s="153"/>
      <c r="R25023" s="153"/>
      <c r="S25023" s="152"/>
      <c r="T25023" s="154"/>
    </row>
    <row r="25024" spans="8:20" x14ac:dyDescent="0.25">
      <c r="H25024" s="155"/>
      <c r="I25024" s="152"/>
      <c r="J25024" s="152"/>
      <c r="K25024" s="156"/>
      <c r="L25024" s="156"/>
      <c r="M25024" s="157"/>
      <c r="N25024" s="158"/>
      <c r="O25024" s="153"/>
      <c r="P25024" s="153"/>
      <c r="Q25024" s="153"/>
      <c r="R25024" s="153"/>
      <c r="S25024" s="152"/>
      <c r="T25024" s="154"/>
    </row>
    <row r="25025" spans="8:20" x14ac:dyDescent="0.25">
      <c r="H25025" s="155"/>
      <c r="I25025" s="152"/>
      <c r="J25025" s="152"/>
      <c r="K25025" s="156"/>
      <c r="L25025" s="156"/>
      <c r="M25025" s="157"/>
      <c r="N25025" s="158"/>
      <c r="O25025" s="153"/>
      <c r="P25025" s="153"/>
      <c r="Q25025" s="153"/>
      <c r="R25025" s="153"/>
      <c r="S25025" s="152"/>
      <c r="T25025" s="154"/>
    </row>
    <row r="25026" spans="8:20" x14ac:dyDescent="0.25">
      <c r="H25026" s="155"/>
      <c r="I25026" s="152"/>
      <c r="J25026" s="152"/>
      <c r="K25026" s="156"/>
      <c r="L25026" s="156"/>
      <c r="M25026" s="157"/>
      <c r="N25026" s="158"/>
      <c r="O25026" s="153"/>
      <c r="P25026" s="153"/>
      <c r="Q25026" s="153"/>
      <c r="R25026" s="153"/>
      <c r="S25026" s="152"/>
      <c r="T25026" s="154"/>
    </row>
    <row r="25027" spans="8:20" x14ac:dyDescent="0.25">
      <c r="H25027" s="155"/>
      <c r="I25027" s="152"/>
      <c r="J25027" s="152"/>
      <c r="K25027" s="156"/>
      <c r="L25027" s="156"/>
      <c r="M25027" s="157"/>
      <c r="N25027" s="158"/>
      <c r="O25027" s="153"/>
      <c r="P25027" s="153"/>
      <c r="Q25027" s="153"/>
      <c r="R25027" s="153"/>
      <c r="S25027" s="152"/>
      <c r="T25027" s="154"/>
    </row>
    <row r="25028" spans="8:20" x14ac:dyDescent="0.25">
      <c r="H25028" s="155"/>
      <c r="I25028" s="152"/>
      <c r="J25028" s="152"/>
      <c r="K25028" s="156"/>
      <c r="L25028" s="156"/>
      <c r="M25028" s="157"/>
      <c r="N25028" s="158"/>
      <c r="O25028" s="153"/>
      <c r="P25028" s="153"/>
      <c r="Q25028" s="153"/>
      <c r="R25028" s="153"/>
      <c r="S25028" s="152"/>
      <c r="T25028" s="154"/>
    </row>
    <row r="25029" spans="8:20" x14ac:dyDescent="0.25">
      <c r="H25029" s="155"/>
      <c r="I25029" s="152"/>
      <c r="J25029" s="152"/>
      <c r="K25029" s="156"/>
      <c r="L25029" s="156"/>
      <c r="M25029" s="157"/>
      <c r="N25029" s="158"/>
      <c r="O25029" s="153"/>
      <c r="P25029" s="153"/>
      <c r="Q25029" s="153"/>
      <c r="R25029" s="153"/>
      <c r="S25029" s="152"/>
      <c r="T25029" s="154"/>
    </row>
    <row r="25030" spans="8:20" x14ac:dyDescent="0.25">
      <c r="H25030" s="155"/>
      <c r="I25030" s="152"/>
      <c r="J25030" s="152"/>
      <c r="K25030" s="156"/>
      <c r="L25030" s="156"/>
      <c r="M25030" s="157"/>
      <c r="N25030" s="158"/>
      <c r="O25030" s="153"/>
      <c r="P25030" s="153"/>
      <c r="Q25030" s="153"/>
      <c r="R25030" s="153"/>
      <c r="S25030" s="152"/>
      <c r="T25030" s="154"/>
    </row>
    <row r="25031" spans="8:20" x14ac:dyDescent="0.25">
      <c r="H25031" s="155"/>
      <c r="I25031" s="152"/>
      <c r="J25031" s="152"/>
      <c r="K25031" s="156"/>
      <c r="L25031" s="156"/>
      <c r="M25031" s="157"/>
      <c r="N25031" s="158"/>
      <c r="O25031" s="153"/>
      <c r="P25031" s="153"/>
      <c r="Q25031" s="153"/>
      <c r="R25031" s="153"/>
      <c r="S25031" s="152"/>
      <c r="T25031" s="154"/>
    </row>
    <row r="25032" spans="8:20" x14ac:dyDescent="0.25">
      <c r="H25032" s="155"/>
      <c r="I25032" s="152"/>
      <c r="J25032" s="152"/>
      <c r="K25032" s="156"/>
      <c r="L25032" s="156"/>
      <c r="M25032" s="157"/>
      <c r="N25032" s="158"/>
      <c r="O25032" s="153"/>
      <c r="P25032" s="153"/>
      <c r="Q25032" s="153"/>
      <c r="R25032" s="153"/>
      <c r="S25032" s="152"/>
      <c r="T25032" s="154"/>
    </row>
    <row r="25033" spans="8:20" x14ac:dyDescent="0.25">
      <c r="H25033" s="155"/>
      <c r="I25033" s="152"/>
      <c r="J25033" s="152"/>
      <c r="K25033" s="156"/>
      <c r="L25033" s="156"/>
      <c r="M25033" s="157"/>
      <c r="N25033" s="158"/>
      <c r="O25033" s="153"/>
      <c r="P25033" s="153"/>
      <c r="Q25033" s="153"/>
      <c r="R25033" s="153"/>
      <c r="S25033" s="152"/>
      <c r="T25033" s="154"/>
    </row>
    <row r="25034" spans="8:20" x14ac:dyDescent="0.25">
      <c r="H25034" s="155"/>
      <c r="I25034" s="152"/>
      <c r="J25034" s="152"/>
      <c r="K25034" s="156"/>
      <c r="L25034" s="156"/>
      <c r="M25034" s="157"/>
      <c r="N25034" s="158"/>
      <c r="O25034" s="153"/>
      <c r="P25034" s="153"/>
      <c r="Q25034" s="153"/>
      <c r="R25034" s="153"/>
      <c r="S25034" s="152"/>
      <c r="T25034" s="154"/>
    </row>
    <row r="25035" spans="8:20" x14ac:dyDescent="0.25">
      <c r="H25035" s="155"/>
      <c r="I25035" s="152"/>
      <c r="J25035" s="152"/>
      <c r="K25035" s="156"/>
      <c r="L25035" s="156"/>
      <c r="M25035" s="157"/>
      <c r="N25035" s="158"/>
      <c r="O25035" s="153"/>
      <c r="P25035" s="153"/>
      <c r="Q25035" s="153"/>
      <c r="R25035" s="153"/>
      <c r="S25035" s="152"/>
      <c r="T25035" s="154"/>
    </row>
    <row r="25036" spans="8:20" x14ac:dyDescent="0.25">
      <c r="H25036" s="155"/>
      <c r="I25036" s="152"/>
      <c r="J25036" s="152"/>
      <c r="K25036" s="156"/>
      <c r="L25036" s="156"/>
      <c r="M25036" s="157"/>
      <c r="N25036" s="158"/>
      <c r="O25036" s="153"/>
      <c r="P25036" s="153"/>
      <c r="Q25036" s="153"/>
      <c r="R25036" s="153"/>
      <c r="S25036" s="152"/>
      <c r="T25036" s="154"/>
    </row>
    <row r="25037" spans="8:20" x14ac:dyDescent="0.25">
      <c r="H25037" s="155"/>
      <c r="I25037" s="152"/>
      <c r="J25037" s="152"/>
      <c r="K25037" s="156"/>
      <c r="L25037" s="156"/>
      <c r="M25037" s="157"/>
      <c r="N25037" s="158"/>
      <c r="O25037" s="153"/>
      <c r="P25037" s="153"/>
      <c r="Q25037" s="153"/>
      <c r="R25037" s="153"/>
      <c r="S25037" s="152"/>
      <c r="T25037" s="154"/>
    </row>
    <row r="25038" spans="8:20" x14ac:dyDescent="0.25">
      <c r="H25038" s="155"/>
      <c r="I25038" s="152"/>
      <c r="J25038" s="152"/>
      <c r="K25038" s="156"/>
      <c r="L25038" s="156"/>
      <c r="M25038" s="157"/>
      <c r="N25038" s="158"/>
      <c r="O25038" s="153"/>
      <c r="P25038" s="153"/>
      <c r="Q25038" s="153"/>
      <c r="R25038" s="153"/>
      <c r="S25038" s="152"/>
      <c r="T25038" s="154"/>
    </row>
    <row r="25039" spans="8:20" x14ac:dyDescent="0.25">
      <c r="H25039" s="155"/>
      <c r="I25039" s="152"/>
      <c r="J25039" s="152"/>
      <c r="K25039" s="156"/>
      <c r="L25039" s="156"/>
      <c r="M25039" s="157"/>
      <c r="N25039" s="158"/>
      <c r="O25039" s="153"/>
      <c r="P25039" s="153"/>
      <c r="Q25039" s="153"/>
      <c r="R25039" s="153"/>
      <c r="S25039" s="152"/>
      <c r="T25039" s="154"/>
    </row>
    <row r="25040" spans="8:20" x14ac:dyDescent="0.25">
      <c r="H25040" s="155"/>
      <c r="I25040" s="152"/>
      <c r="J25040" s="152"/>
      <c r="K25040" s="156"/>
      <c r="L25040" s="156"/>
      <c r="M25040" s="157"/>
      <c r="N25040" s="158"/>
      <c r="O25040" s="153"/>
      <c r="P25040" s="153"/>
      <c r="Q25040" s="153"/>
      <c r="R25040" s="153"/>
      <c r="S25040" s="152"/>
      <c r="T25040" s="154"/>
    </row>
    <row r="25041" spans="8:20" x14ac:dyDescent="0.25">
      <c r="H25041" s="155"/>
      <c r="I25041" s="152"/>
      <c r="J25041" s="152"/>
      <c r="K25041" s="156"/>
      <c r="L25041" s="156"/>
      <c r="M25041" s="157"/>
      <c r="N25041" s="158"/>
      <c r="O25041" s="153"/>
      <c r="P25041" s="153"/>
      <c r="Q25041" s="153"/>
      <c r="R25041" s="153"/>
      <c r="S25041" s="152"/>
      <c r="T25041" s="154"/>
    </row>
    <row r="25042" spans="8:20" x14ac:dyDescent="0.25">
      <c r="H25042" s="155"/>
      <c r="I25042" s="152"/>
      <c r="J25042" s="152"/>
      <c r="K25042" s="156"/>
      <c r="L25042" s="156"/>
      <c r="M25042" s="157"/>
      <c r="N25042" s="158"/>
      <c r="O25042" s="153"/>
      <c r="P25042" s="153"/>
      <c r="Q25042" s="153"/>
      <c r="R25042" s="153"/>
      <c r="S25042" s="152"/>
      <c r="T25042" s="154"/>
    </row>
    <row r="25043" spans="8:20" x14ac:dyDescent="0.25">
      <c r="H25043" s="155"/>
      <c r="I25043" s="152"/>
      <c r="J25043" s="152"/>
      <c r="K25043" s="156"/>
      <c r="L25043" s="156"/>
      <c r="M25043" s="157"/>
      <c r="N25043" s="158"/>
      <c r="O25043" s="153"/>
      <c r="P25043" s="153"/>
      <c r="Q25043" s="153"/>
      <c r="R25043" s="153"/>
      <c r="S25043" s="152"/>
      <c r="T25043" s="154"/>
    </row>
    <row r="25044" spans="8:20" x14ac:dyDescent="0.25">
      <c r="H25044" s="155"/>
      <c r="I25044" s="152"/>
      <c r="J25044" s="152"/>
      <c r="K25044" s="156"/>
      <c r="L25044" s="156"/>
      <c r="M25044" s="157"/>
      <c r="N25044" s="158"/>
      <c r="O25044" s="153"/>
      <c r="P25044" s="153"/>
      <c r="Q25044" s="153"/>
      <c r="R25044" s="153"/>
      <c r="S25044" s="152"/>
      <c r="T25044" s="154"/>
    </row>
    <row r="25045" spans="8:20" x14ac:dyDescent="0.25">
      <c r="H25045" s="155"/>
      <c r="I25045" s="152"/>
      <c r="J25045" s="152"/>
      <c r="K25045" s="156"/>
      <c r="L25045" s="156"/>
      <c r="M25045" s="157"/>
      <c r="N25045" s="158"/>
      <c r="O25045" s="153"/>
      <c r="P25045" s="153"/>
      <c r="Q25045" s="153"/>
      <c r="R25045" s="153"/>
      <c r="S25045" s="152"/>
      <c r="T25045" s="154"/>
    </row>
    <row r="25046" spans="8:20" x14ac:dyDescent="0.25">
      <c r="H25046" s="155"/>
      <c r="I25046" s="152"/>
      <c r="J25046" s="152"/>
      <c r="K25046" s="156"/>
      <c r="L25046" s="156"/>
      <c r="M25046" s="157"/>
      <c r="N25046" s="158"/>
      <c r="O25046" s="153"/>
      <c r="P25046" s="153"/>
      <c r="Q25046" s="153"/>
      <c r="R25046" s="153"/>
      <c r="S25046" s="152"/>
      <c r="T25046" s="154"/>
    </row>
    <row r="25047" spans="8:20" x14ac:dyDescent="0.25">
      <c r="H25047" s="155"/>
      <c r="I25047" s="152"/>
      <c r="J25047" s="152"/>
      <c r="K25047" s="156"/>
      <c r="L25047" s="156"/>
      <c r="M25047" s="157"/>
      <c r="N25047" s="158"/>
      <c r="O25047" s="153"/>
      <c r="P25047" s="153"/>
      <c r="Q25047" s="153"/>
      <c r="R25047" s="153"/>
      <c r="S25047" s="152"/>
      <c r="T25047" s="154"/>
    </row>
    <row r="25048" spans="8:20" x14ac:dyDescent="0.25">
      <c r="H25048" s="155"/>
      <c r="I25048" s="152"/>
      <c r="J25048" s="152"/>
      <c r="K25048" s="156"/>
      <c r="L25048" s="156"/>
      <c r="M25048" s="157"/>
      <c r="N25048" s="158"/>
      <c r="O25048" s="153"/>
      <c r="P25048" s="153"/>
      <c r="Q25048" s="153"/>
      <c r="R25048" s="153"/>
      <c r="S25048" s="152"/>
      <c r="T25048" s="154"/>
    </row>
    <row r="25049" spans="8:20" x14ac:dyDescent="0.25">
      <c r="H25049" s="155"/>
      <c r="I25049" s="152"/>
      <c r="J25049" s="152"/>
      <c r="K25049" s="156"/>
      <c r="L25049" s="156"/>
      <c r="M25049" s="157"/>
      <c r="N25049" s="158"/>
      <c r="O25049" s="153"/>
      <c r="P25049" s="153"/>
      <c r="Q25049" s="153"/>
      <c r="R25049" s="153"/>
      <c r="S25049" s="152"/>
      <c r="T25049" s="154"/>
    </row>
    <row r="25050" spans="8:20" x14ac:dyDescent="0.25">
      <c r="H25050" s="155"/>
      <c r="I25050" s="152"/>
      <c r="J25050" s="152"/>
      <c r="K25050" s="156"/>
      <c r="L25050" s="156"/>
      <c r="M25050" s="157"/>
      <c r="N25050" s="158"/>
      <c r="O25050" s="153"/>
      <c r="P25050" s="153"/>
      <c r="Q25050" s="153"/>
      <c r="R25050" s="153"/>
      <c r="S25050" s="152"/>
      <c r="T25050" s="154"/>
    </row>
    <row r="25051" spans="8:20" x14ac:dyDescent="0.25">
      <c r="H25051" s="155"/>
      <c r="I25051" s="152"/>
      <c r="J25051" s="152"/>
      <c r="K25051" s="156"/>
      <c r="L25051" s="156"/>
      <c r="M25051" s="157"/>
      <c r="N25051" s="158"/>
      <c r="O25051" s="153"/>
      <c r="P25051" s="153"/>
      <c r="Q25051" s="153"/>
      <c r="R25051" s="153"/>
      <c r="S25051" s="152"/>
      <c r="T25051" s="154"/>
    </row>
    <row r="25052" spans="8:20" x14ac:dyDescent="0.25">
      <c r="H25052" s="155"/>
      <c r="I25052" s="152"/>
      <c r="J25052" s="152"/>
      <c r="K25052" s="156"/>
      <c r="L25052" s="156"/>
      <c r="M25052" s="157"/>
      <c r="N25052" s="158"/>
      <c r="O25052" s="153"/>
      <c r="P25052" s="153"/>
      <c r="Q25052" s="153"/>
      <c r="R25052" s="153"/>
      <c r="S25052" s="152"/>
      <c r="T25052" s="154"/>
    </row>
    <row r="25053" spans="8:20" x14ac:dyDescent="0.25">
      <c r="H25053" s="155"/>
      <c r="I25053" s="152"/>
      <c r="J25053" s="152"/>
      <c r="K25053" s="156"/>
      <c r="L25053" s="156"/>
      <c r="M25053" s="157"/>
      <c r="N25053" s="158"/>
      <c r="O25053" s="153"/>
      <c r="P25053" s="153"/>
      <c r="Q25053" s="153"/>
      <c r="R25053" s="153"/>
      <c r="S25053" s="152"/>
      <c r="T25053" s="154"/>
    </row>
    <row r="25054" spans="8:20" x14ac:dyDescent="0.25">
      <c r="H25054" s="155"/>
      <c r="I25054" s="152"/>
      <c r="J25054" s="152"/>
      <c r="K25054" s="156"/>
      <c r="L25054" s="156"/>
      <c r="M25054" s="157"/>
      <c r="N25054" s="158"/>
      <c r="O25054" s="153"/>
      <c r="P25054" s="153"/>
      <c r="Q25054" s="153"/>
      <c r="R25054" s="153"/>
      <c r="S25054" s="152"/>
      <c r="T25054" s="154"/>
    </row>
    <row r="25055" spans="8:20" x14ac:dyDescent="0.25">
      <c r="H25055" s="155"/>
      <c r="I25055" s="152"/>
      <c r="J25055" s="152"/>
      <c r="K25055" s="156"/>
      <c r="L25055" s="156"/>
      <c r="M25055" s="157"/>
      <c r="N25055" s="158"/>
      <c r="O25055" s="153"/>
      <c r="P25055" s="153"/>
      <c r="Q25055" s="153"/>
      <c r="R25055" s="153"/>
      <c r="S25055" s="152"/>
      <c r="T25055" s="154"/>
    </row>
    <row r="25056" spans="8:20" x14ac:dyDescent="0.25">
      <c r="H25056" s="155"/>
      <c r="I25056" s="152"/>
      <c r="J25056" s="152"/>
      <c r="K25056" s="156"/>
      <c r="L25056" s="156"/>
      <c r="M25056" s="157"/>
      <c r="N25056" s="158"/>
      <c r="O25056" s="153"/>
      <c r="P25056" s="153"/>
      <c r="Q25056" s="153"/>
      <c r="R25056" s="153"/>
      <c r="S25056" s="152"/>
      <c r="T25056" s="154"/>
    </row>
    <row r="25057" spans="8:20" x14ac:dyDescent="0.25">
      <c r="H25057" s="155"/>
      <c r="I25057" s="152"/>
      <c r="J25057" s="152"/>
      <c r="K25057" s="156"/>
      <c r="L25057" s="156"/>
      <c r="M25057" s="157"/>
      <c r="N25057" s="158"/>
      <c r="O25057" s="153"/>
      <c r="P25057" s="153"/>
      <c r="Q25057" s="153"/>
      <c r="R25057" s="153"/>
      <c r="S25057" s="152"/>
      <c r="T25057" s="154"/>
    </row>
    <row r="25058" spans="8:20" x14ac:dyDescent="0.25">
      <c r="H25058" s="155"/>
      <c r="I25058" s="152"/>
      <c r="J25058" s="152"/>
      <c r="K25058" s="156"/>
      <c r="L25058" s="156"/>
      <c r="M25058" s="157"/>
      <c r="N25058" s="158"/>
      <c r="O25058" s="153"/>
      <c r="P25058" s="153"/>
      <c r="Q25058" s="153"/>
      <c r="R25058" s="153"/>
      <c r="S25058" s="152"/>
      <c r="T25058" s="154"/>
    </row>
    <row r="25059" spans="8:20" x14ac:dyDescent="0.25">
      <c r="H25059" s="155"/>
      <c r="I25059" s="152"/>
      <c r="J25059" s="152"/>
      <c r="K25059" s="156"/>
      <c r="L25059" s="156"/>
      <c r="M25059" s="157"/>
      <c r="N25059" s="158"/>
      <c r="O25059" s="153"/>
      <c r="P25059" s="153"/>
      <c r="Q25059" s="153"/>
      <c r="R25059" s="153"/>
      <c r="S25059" s="152"/>
      <c r="T25059" s="154"/>
    </row>
    <row r="25060" spans="8:20" x14ac:dyDescent="0.25">
      <c r="H25060" s="155"/>
      <c r="I25060" s="152"/>
      <c r="J25060" s="152"/>
      <c r="K25060" s="156"/>
      <c r="L25060" s="156"/>
      <c r="M25060" s="157"/>
      <c r="N25060" s="158"/>
      <c r="O25060" s="153"/>
      <c r="P25060" s="153"/>
      <c r="Q25060" s="153"/>
      <c r="R25060" s="153"/>
      <c r="S25060" s="152"/>
      <c r="T25060" s="154"/>
    </row>
    <row r="25061" spans="8:20" x14ac:dyDescent="0.25">
      <c r="H25061" s="155"/>
      <c r="I25061" s="152"/>
      <c r="J25061" s="152"/>
      <c r="K25061" s="156"/>
      <c r="L25061" s="156"/>
      <c r="M25061" s="157"/>
      <c r="N25061" s="158"/>
      <c r="O25061" s="153"/>
      <c r="P25061" s="153"/>
      <c r="Q25061" s="153"/>
      <c r="R25061" s="153"/>
      <c r="S25061" s="152"/>
      <c r="T25061" s="154"/>
    </row>
    <row r="25062" spans="8:20" x14ac:dyDescent="0.25">
      <c r="H25062" s="155"/>
      <c r="I25062" s="152"/>
      <c r="J25062" s="152"/>
      <c r="K25062" s="156"/>
      <c r="L25062" s="156"/>
      <c r="M25062" s="157"/>
      <c r="N25062" s="158"/>
      <c r="O25062" s="153"/>
      <c r="P25062" s="153"/>
      <c r="Q25062" s="153"/>
      <c r="R25062" s="153"/>
      <c r="S25062" s="152"/>
      <c r="T25062" s="154"/>
    </row>
    <row r="25063" spans="8:20" x14ac:dyDescent="0.25">
      <c r="H25063" s="155"/>
      <c r="I25063" s="152"/>
      <c r="J25063" s="152"/>
      <c r="K25063" s="156"/>
      <c r="L25063" s="156"/>
      <c r="M25063" s="157"/>
      <c r="N25063" s="158"/>
      <c r="O25063" s="153"/>
      <c r="P25063" s="153"/>
      <c r="Q25063" s="153"/>
      <c r="R25063" s="153"/>
      <c r="S25063" s="152"/>
      <c r="T25063" s="154"/>
    </row>
    <row r="25064" spans="8:20" x14ac:dyDescent="0.25">
      <c r="H25064" s="155"/>
      <c r="I25064" s="152"/>
      <c r="J25064" s="152"/>
      <c r="K25064" s="156"/>
      <c r="L25064" s="156"/>
      <c r="M25064" s="157"/>
      <c r="N25064" s="158"/>
      <c r="O25064" s="153"/>
      <c r="P25064" s="153"/>
      <c r="Q25064" s="153"/>
      <c r="R25064" s="153"/>
      <c r="S25064" s="152"/>
      <c r="T25064" s="154"/>
    </row>
    <row r="25065" spans="8:20" x14ac:dyDescent="0.25">
      <c r="H25065" s="155"/>
      <c r="I25065" s="152"/>
      <c r="J25065" s="152"/>
      <c r="K25065" s="156"/>
      <c r="L25065" s="156"/>
      <c r="M25065" s="157"/>
      <c r="N25065" s="158"/>
      <c r="O25065" s="153"/>
      <c r="P25065" s="153"/>
      <c r="Q25065" s="153"/>
      <c r="R25065" s="153"/>
      <c r="S25065" s="152"/>
      <c r="T25065" s="154"/>
    </row>
    <row r="25066" spans="8:20" x14ac:dyDescent="0.25">
      <c r="H25066" s="155"/>
      <c r="I25066" s="152"/>
      <c r="J25066" s="152"/>
      <c r="K25066" s="156"/>
      <c r="L25066" s="156"/>
      <c r="M25066" s="157"/>
      <c r="N25066" s="158"/>
      <c r="O25066" s="153"/>
      <c r="P25066" s="153"/>
      <c r="Q25066" s="153"/>
      <c r="R25066" s="153"/>
      <c r="S25066" s="152"/>
      <c r="T25066" s="154"/>
    </row>
    <row r="25067" spans="8:20" x14ac:dyDescent="0.25">
      <c r="H25067" s="155"/>
      <c r="I25067" s="152"/>
      <c r="J25067" s="152"/>
      <c r="K25067" s="156"/>
      <c r="L25067" s="156"/>
      <c r="M25067" s="157"/>
      <c r="N25067" s="158"/>
      <c r="O25067" s="153"/>
      <c r="P25067" s="153"/>
      <c r="Q25067" s="153"/>
      <c r="R25067" s="153"/>
      <c r="S25067" s="152"/>
      <c r="T25067" s="154"/>
    </row>
    <row r="25068" spans="8:20" x14ac:dyDescent="0.25">
      <c r="H25068" s="155"/>
      <c r="I25068" s="152"/>
      <c r="J25068" s="152"/>
      <c r="K25068" s="156"/>
      <c r="L25068" s="156"/>
      <c r="M25068" s="157"/>
      <c r="N25068" s="158"/>
      <c r="O25068" s="153"/>
      <c r="P25068" s="153"/>
      <c r="Q25068" s="153"/>
      <c r="R25068" s="153"/>
      <c r="S25068" s="152"/>
      <c r="T25068" s="154"/>
    </row>
    <row r="25069" spans="8:20" x14ac:dyDescent="0.25">
      <c r="H25069" s="155"/>
      <c r="I25069" s="152"/>
      <c r="J25069" s="152"/>
      <c r="K25069" s="156"/>
      <c r="L25069" s="156"/>
      <c r="M25069" s="157"/>
      <c r="N25069" s="158"/>
      <c r="O25069" s="153"/>
      <c r="P25069" s="153"/>
      <c r="Q25069" s="153"/>
      <c r="R25069" s="153"/>
      <c r="S25069" s="152"/>
      <c r="T25069" s="154"/>
    </row>
    <row r="25070" spans="8:20" x14ac:dyDescent="0.25">
      <c r="H25070" s="155"/>
      <c r="I25070" s="152"/>
      <c r="J25070" s="152"/>
      <c r="K25070" s="156"/>
      <c r="L25070" s="156"/>
      <c r="M25070" s="157"/>
      <c r="N25070" s="158"/>
      <c r="O25070" s="153"/>
      <c r="P25070" s="153"/>
      <c r="Q25070" s="153"/>
      <c r="R25070" s="153"/>
      <c r="S25070" s="152"/>
      <c r="T25070" s="154"/>
    </row>
    <row r="25071" spans="8:20" x14ac:dyDescent="0.25">
      <c r="H25071" s="155"/>
      <c r="I25071" s="152"/>
      <c r="J25071" s="152"/>
      <c r="K25071" s="156"/>
      <c r="L25071" s="156"/>
      <c r="M25071" s="157"/>
      <c r="N25071" s="158"/>
      <c r="O25071" s="153"/>
      <c r="P25071" s="153"/>
      <c r="Q25071" s="153"/>
      <c r="R25071" s="153"/>
      <c r="S25071" s="152"/>
      <c r="T25071" s="154"/>
    </row>
    <row r="25072" spans="8:20" x14ac:dyDescent="0.25">
      <c r="H25072" s="155"/>
      <c r="I25072" s="152"/>
      <c r="J25072" s="152"/>
      <c r="K25072" s="156"/>
      <c r="L25072" s="156"/>
      <c r="M25072" s="157"/>
      <c r="N25072" s="158"/>
      <c r="O25072" s="153"/>
      <c r="P25072" s="153"/>
      <c r="Q25072" s="153"/>
      <c r="R25072" s="153"/>
      <c r="S25072" s="152"/>
      <c r="T25072" s="154"/>
    </row>
    <row r="25073" spans="8:20" x14ac:dyDescent="0.25">
      <c r="H25073" s="155"/>
      <c r="I25073" s="152"/>
      <c r="J25073" s="152"/>
      <c r="K25073" s="156"/>
      <c r="L25073" s="156"/>
      <c r="M25073" s="157"/>
      <c r="N25073" s="158"/>
      <c r="O25073" s="153"/>
      <c r="P25073" s="153"/>
      <c r="Q25073" s="153"/>
      <c r="R25073" s="153"/>
      <c r="S25073" s="152"/>
      <c r="T25073" s="154"/>
    </row>
    <row r="25074" spans="8:20" x14ac:dyDescent="0.25">
      <c r="H25074" s="155"/>
      <c r="I25074" s="152"/>
      <c r="J25074" s="152"/>
      <c r="K25074" s="156"/>
      <c r="L25074" s="156"/>
      <c r="M25074" s="157"/>
      <c r="N25074" s="158"/>
      <c r="O25074" s="153"/>
      <c r="P25074" s="153"/>
      <c r="Q25074" s="153"/>
      <c r="R25074" s="153"/>
      <c r="S25074" s="152"/>
      <c r="T25074" s="154"/>
    </row>
    <row r="25075" spans="8:20" x14ac:dyDescent="0.25">
      <c r="H25075" s="155"/>
      <c r="I25075" s="152"/>
      <c r="J25075" s="152"/>
      <c r="K25075" s="156"/>
      <c r="L25075" s="156"/>
      <c r="M25075" s="157"/>
      <c r="N25075" s="158"/>
      <c r="O25075" s="153"/>
      <c r="P25075" s="153"/>
      <c r="Q25075" s="153"/>
      <c r="R25075" s="153"/>
      <c r="S25075" s="152"/>
      <c r="T25075" s="154"/>
    </row>
    <row r="25076" spans="8:20" x14ac:dyDescent="0.25">
      <c r="H25076" s="155"/>
      <c r="I25076" s="152"/>
      <c r="J25076" s="152"/>
      <c r="K25076" s="156"/>
      <c r="L25076" s="156"/>
      <c r="M25076" s="157"/>
      <c r="N25076" s="158"/>
      <c r="O25076" s="153"/>
      <c r="P25076" s="153"/>
      <c r="Q25076" s="153"/>
      <c r="R25076" s="153"/>
      <c r="S25076" s="152"/>
      <c r="T25076" s="154"/>
    </row>
    <row r="25077" spans="8:20" x14ac:dyDescent="0.25">
      <c r="H25077" s="155"/>
      <c r="I25077" s="152"/>
      <c r="J25077" s="152"/>
      <c r="K25077" s="156"/>
      <c r="L25077" s="156"/>
      <c r="M25077" s="157"/>
      <c r="N25077" s="158"/>
      <c r="O25077" s="153"/>
      <c r="P25077" s="153"/>
      <c r="Q25077" s="153"/>
      <c r="R25077" s="153"/>
      <c r="S25077" s="152"/>
      <c r="T25077" s="154"/>
    </row>
    <row r="25078" spans="8:20" x14ac:dyDescent="0.25">
      <c r="H25078" s="155"/>
      <c r="I25078" s="152"/>
      <c r="J25078" s="152"/>
      <c r="K25078" s="156"/>
      <c r="L25078" s="156"/>
      <c r="M25078" s="157"/>
      <c r="N25078" s="158"/>
      <c r="O25078" s="153"/>
      <c r="P25078" s="153"/>
      <c r="Q25078" s="153"/>
      <c r="R25078" s="153"/>
      <c r="S25078" s="152"/>
      <c r="T25078" s="154"/>
    </row>
    <row r="25079" spans="8:20" x14ac:dyDescent="0.25">
      <c r="H25079" s="155"/>
      <c r="I25079" s="152"/>
      <c r="J25079" s="152"/>
      <c r="K25079" s="156"/>
      <c r="L25079" s="156"/>
      <c r="M25079" s="157"/>
      <c r="N25079" s="158"/>
      <c r="O25079" s="153"/>
      <c r="P25079" s="153"/>
      <c r="Q25079" s="153"/>
      <c r="R25079" s="153"/>
      <c r="S25079" s="152"/>
      <c r="T25079" s="154"/>
    </row>
    <row r="25080" spans="8:20" x14ac:dyDescent="0.25">
      <c r="H25080" s="155"/>
      <c r="I25080" s="152"/>
      <c r="J25080" s="152"/>
      <c r="K25080" s="156"/>
      <c r="L25080" s="156"/>
      <c r="M25080" s="157"/>
      <c r="N25080" s="158"/>
      <c r="O25080" s="153"/>
      <c r="P25080" s="153"/>
      <c r="Q25080" s="153"/>
      <c r="R25080" s="153"/>
      <c r="S25080" s="152"/>
      <c r="T25080" s="154"/>
    </row>
    <row r="25081" spans="8:20" x14ac:dyDescent="0.25">
      <c r="H25081" s="155"/>
      <c r="I25081" s="152"/>
      <c r="J25081" s="152"/>
      <c r="K25081" s="156"/>
      <c r="L25081" s="156"/>
      <c r="M25081" s="157"/>
      <c r="N25081" s="158"/>
      <c r="O25081" s="153"/>
      <c r="P25081" s="153"/>
      <c r="Q25081" s="153"/>
      <c r="R25081" s="153"/>
      <c r="S25081" s="152"/>
      <c r="T25081" s="154"/>
    </row>
    <row r="25082" spans="8:20" x14ac:dyDescent="0.25">
      <c r="H25082" s="155"/>
      <c r="I25082" s="152"/>
      <c r="J25082" s="152"/>
      <c r="K25082" s="156"/>
      <c r="L25082" s="156"/>
      <c r="M25082" s="157"/>
      <c r="N25082" s="158"/>
      <c r="O25082" s="153"/>
      <c r="P25082" s="153"/>
      <c r="Q25082" s="153"/>
      <c r="R25082" s="153"/>
      <c r="S25082" s="152"/>
      <c r="T25082" s="154"/>
    </row>
    <row r="25083" spans="8:20" x14ac:dyDescent="0.25">
      <c r="H25083" s="155"/>
      <c r="I25083" s="152"/>
      <c r="J25083" s="152"/>
      <c r="K25083" s="156"/>
      <c r="L25083" s="156"/>
      <c r="M25083" s="157"/>
      <c r="N25083" s="158"/>
      <c r="O25083" s="153"/>
      <c r="P25083" s="153"/>
      <c r="Q25083" s="153"/>
      <c r="R25083" s="153"/>
      <c r="S25083" s="152"/>
      <c r="T25083" s="154"/>
    </row>
    <row r="25084" spans="8:20" x14ac:dyDescent="0.25">
      <c r="H25084" s="155"/>
      <c r="I25084" s="152"/>
      <c r="J25084" s="152"/>
      <c r="K25084" s="156"/>
      <c r="L25084" s="156"/>
      <c r="M25084" s="157"/>
      <c r="N25084" s="158"/>
      <c r="O25084" s="153"/>
      <c r="P25084" s="153"/>
      <c r="Q25084" s="153"/>
      <c r="R25084" s="153"/>
      <c r="S25084" s="152"/>
      <c r="T25084" s="154"/>
    </row>
    <row r="25085" spans="8:20" x14ac:dyDescent="0.25">
      <c r="H25085" s="155"/>
      <c r="I25085" s="152"/>
      <c r="J25085" s="152"/>
      <c r="K25085" s="156"/>
      <c r="L25085" s="156"/>
      <c r="M25085" s="157"/>
      <c r="N25085" s="158"/>
      <c r="O25085" s="153"/>
      <c r="P25085" s="153"/>
      <c r="Q25085" s="153"/>
      <c r="R25085" s="153"/>
      <c r="S25085" s="152"/>
      <c r="T25085" s="154"/>
    </row>
    <row r="25086" spans="8:20" x14ac:dyDescent="0.25">
      <c r="H25086" s="155"/>
      <c r="I25086" s="152"/>
      <c r="J25086" s="152"/>
      <c r="K25086" s="156"/>
      <c r="L25086" s="156"/>
      <c r="M25086" s="157"/>
      <c r="N25086" s="158"/>
      <c r="O25086" s="153"/>
      <c r="P25086" s="153"/>
      <c r="Q25086" s="153"/>
      <c r="R25086" s="153"/>
      <c r="S25086" s="152"/>
      <c r="T25086" s="154"/>
    </row>
    <row r="25087" spans="8:20" x14ac:dyDescent="0.25">
      <c r="H25087" s="155"/>
      <c r="I25087" s="152"/>
      <c r="J25087" s="152"/>
      <c r="K25087" s="156"/>
      <c r="L25087" s="156"/>
      <c r="M25087" s="157"/>
      <c r="N25087" s="158"/>
      <c r="O25087" s="153"/>
      <c r="P25087" s="153"/>
      <c r="Q25087" s="153"/>
      <c r="R25087" s="153"/>
      <c r="S25087" s="152"/>
      <c r="T25087" s="154"/>
    </row>
    <row r="25088" spans="8:20" x14ac:dyDescent="0.25">
      <c r="H25088" s="155"/>
      <c r="I25088" s="152"/>
      <c r="J25088" s="152"/>
      <c r="K25088" s="156"/>
      <c r="L25088" s="156"/>
      <c r="M25088" s="157"/>
      <c r="N25088" s="158"/>
      <c r="O25088" s="153"/>
      <c r="P25088" s="153"/>
      <c r="Q25088" s="153"/>
      <c r="R25088" s="153"/>
      <c r="S25088" s="152"/>
      <c r="T25088" s="154"/>
    </row>
    <row r="25089" spans="8:20" x14ac:dyDescent="0.25">
      <c r="H25089" s="155"/>
      <c r="I25089" s="152"/>
      <c r="J25089" s="152"/>
      <c r="K25089" s="156"/>
      <c r="L25089" s="156"/>
      <c r="M25089" s="157"/>
      <c r="N25089" s="158"/>
      <c r="O25089" s="153"/>
      <c r="P25089" s="153"/>
      <c r="Q25089" s="153"/>
      <c r="R25089" s="153"/>
      <c r="S25089" s="152"/>
      <c r="T25089" s="154"/>
    </row>
    <row r="25090" spans="8:20" x14ac:dyDescent="0.25">
      <c r="H25090" s="155"/>
      <c r="I25090" s="152"/>
      <c r="J25090" s="152"/>
      <c r="K25090" s="156"/>
      <c r="L25090" s="156"/>
      <c r="M25090" s="157"/>
      <c r="N25090" s="158"/>
      <c r="O25090" s="153"/>
      <c r="P25090" s="153"/>
      <c r="Q25090" s="153"/>
      <c r="R25090" s="153"/>
      <c r="S25090" s="152"/>
      <c r="T25090" s="154"/>
    </row>
    <row r="25091" spans="8:20" x14ac:dyDescent="0.25">
      <c r="H25091" s="155"/>
      <c r="I25091" s="152"/>
      <c r="J25091" s="152"/>
      <c r="K25091" s="156"/>
      <c r="L25091" s="156"/>
      <c r="M25091" s="157"/>
      <c r="N25091" s="158"/>
      <c r="O25091" s="153"/>
      <c r="P25091" s="153"/>
      <c r="Q25091" s="153"/>
      <c r="R25091" s="153"/>
      <c r="S25091" s="152"/>
      <c r="T25091" s="154"/>
    </row>
    <row r="25092" spans="8:20" x14ac:dyDescent="0.25">
      <c r="H25092" s="155"/>
      <c r="I25092" s="152"/>
      <c r="J25092" s="152"/>
      <c r="K25092" s="156"/>
      <c r="L25092" s="156"/>
      <c r="M25092" s="157"/>
      <c r="N25092" s="158"/>
      <c r="O25092" s="153"/>
      <c r="P25092" s="153"/>
      <c r="Q25092" s="153"/>
      <c r="R25092" s="153"/>
      <c r="S25092" s="152"/>
      <c r="T25092" s="154"/>
    </row>
    <row r="25093" spans="8:20" x14ac:dyDescent="0.25">
      <c r="H25093" s="155"/>
      <c r="I25093" s="152"/>
      <c r="J25093" s="152"/>
      <c r="K25093" s="156"/>
      <c r="L25093" s="156"/>
      <c r="M25093" s="157"/>
      <c r="N25093" s="158"/>
      <c r="O25093" s="153"/>
      <c r="P25093" s="153"/>
      <c r="Q25093" s="153"/>
      <c r="R25093" s="153"/>
      <c r="S25093" s="152"/>
      <c r="T25093" s="154"/>
    </row>
    <row r="25094" spans="8:20" x14ac:dyDescent="0.25">
      <c r="H25094" s="155"/>
      <c r="I25094" s="152"/>
      <c r="J25094" s="152"/>
      <c r="K25094" s="156"/>
      <c r="L25094" s="156"/>
      <c r="M25094" s="157"/>
      <c r="N25094" s="158"/>
      <c r="O25094" s="153"/>
      <c r="P25094" s="153"/>
      <c r="Q25094" s="153"/>
      <c r="R25094" s="153"/>
      <c r="S25094" s="152"/>
      <c r="T25094" s="154"/>
    </row>
    <row r="25095" spans="8:20" x14ac:dyDescent="0.25">
      <c r="H25095" s="155"/>
      <c r="I25095" s="152"/>
      <c r="J25095" s="152"/>
      <c r="K25095" s="156"/>
      <c r="L25095" s="156"/>
      <c r="M25095" s="157"/>
      <c r="N25095" s="158"/>
      <c r="O25095" s="153"/>
      <c r="P25095" s="153"/>
      <c r="Q25095" s="153"/>
      <c r="R25095" s="153"/>
      <c r="S25095" s="152"/>
      <c r="T25095" s="154"/>
    </row>
    <row r="25096" spans="8:20" x14ac:dyDescent="0.25">
      <c r="H25096" s="155"/>
      <c r="I25096" s="152"/>
      <c r="J25096" s="152"/>
      <c r="K25096" s="156"/>
      <c r="L25096" s="156"/>
      <c r="M25096" s="157"/>
      <c r="N25096" s="158"/>
      <c r="O25096" s="153"/>
      <c r="P25096" s="153"/>
      <c r="Q25096" s="153"/>
      <c r="R25096" s="153"/>
      <c r="S25096" s="152"/>
      <c r="T25096" s="154"/>
    </row>
    <row r="25097" spans="8:20" x14ac:dyDescent="0.25">
      <c r="H25097" s="155"/>
      <c r="I25097" s="152"/>
      <c r="J25097" s="152"/>
      <c r="K25097" s="156"/>
      <c r="L25097" s="156"/>
      <c r="M25097" s="157"/>
      <c r="N25097" s="158"/>
      <c r="O25097" s="153"/>
      <c r="P25097" s="153"/>
      <c r="Q25097" s="153"/>
      <c r="R25097" s="153"/>
      <c r="S25097" s="152"/>
      <c r="T25097" s="154"/>
    </row>
    <row r="25098" spans="8:20" x14ac:dyDescent="0.25">
      <c r="H25098" s="155"/>
      <c r="I25098" s="152"/>
      <c r="J25098" s="152"/>
      <c r="K25098" s="156"/>
      <c r="L25098" s="156"/>
      <c r="M25098" s="157"/>
      <c r="N25098" s="158"/>
      <c r="O25098" s="153"/>
      <c r="P25098" s="153"/>
      <c r="Q25098" s="153"/>
      <c r="R25098" s="153"/>
      <c r="S25098" s="152"/>
      <c r="T25098" s="154"/>
    </row>
    <row r="25099" spans="8:20" x14ac:dyDescent="0.25">
      <c r="H25099" s="155"/>
      <c r="I25099" s="152"/>
      <c r="J25099" s="152"/>
      <c r="K25099" s="156"/>
      <c r="L25099" s="156"/>
      <c r="M25099" s="157"/>
      <c r="N25099" s="158"/>
      <c r="O25099" s="153"/>
      <c r="P25099" s="153"/>
      <c r="Q25099" s="153"/>
      <c r="R25099" s="153"/>
      <c r="S25099" s="152"/>
      <c r="T25099" s="154"/>
    </row>
    <row r="25100" spans="8:20" x14ac:dyDescent="0.25">
      <c r="H25100" s="155"/>
      <c r="I25100" s="152"/>
      <c r="J25100" s="152"/>
      <c r="K25100" s="156"/>
      <c r="L25100" s="156"/>
      <c r="M25100" s="157"/>
      <c r="N25100" s="158"/>
      <c r="O25100" s="153"/>
      <c r="P25100" s="153"/>
      <c r="Q25100" s="153"/>
      <c r="R25100" s="153"/>
      <c r="S25100" s="152"/>
      <c r="T25100" s="154"/>
    </row>
    <row r="25101" spans="8:20" x14ac:dyDescent="0.25">
      <c r="H25101" s="155"/>
      <c r="I25101" s="152"/>
      <c r="J25101" s="152"/>
      <c r="K25101" s="156"/>
      <c r="L25101" s="156"/>
      <c r="M25101" s="157"/>
      <c r="N25101" s="158"/>
      <c r="O25101" s="153"/>
      <c r="P25101" s="153"/>
      <c r="Q25101" s="153"/>
      <c r="R25101" s="153"/>
      <c r="S25101" s="152"/>
      <c r="T25101" s="154"/>
    </row>
    <row r="25102" spans="8:20" x14ac:dyDescent="0.25">
      <c r="H25102" s="155"/>
      <c r="I25102" s="152"/>
      <c r="J25102" s="152"/>
      <c r="K25102" s="156"/>
      <c r="L25102" s="156"/>
      <c r="M25102" s="157"/>
      <c r="N25102" s="158"/>
      <c r="O25102" s="153"/>
      <c r="P25102" s="153"/>
      <c r="Q25102" s="153"/>
      <c r="R25102" s="153"/>
      <c r="S25102" s="152"/>
      <c r="T25102" s="154"/>
    </row>
    <row r="25103" spans="8:20" x14ac:dyDescent="0.25">
      <c r="H25103" s="155"/>
      <c r="I25103" s="152"/>
      <c r="J25103" s="152"/>
      <c r="K25103" s="156"/>
      <c r="L25103" s="156"/>
      <c r="M25103" s="157"/>
      <c r="N25103" s="158"/>
      <c r="O25103" s="153"/>
      <c r="P25103" s="153"/>
      <c r="Q25103" s="153"/>
      <c r="R25103" s="153"/>
      <c r="S25103" s="152"/>
      <c r="T25103" s="154"/>
    </row>
    <row r="25104" spans="8:20" x14ac:dyDescent="0.25">
      <c r="H25104" s="155"/>
      <c r="I25104" s="152"/>
      <c r="J25104" s="152"/>
      <c r="K25104" s="156"/>
      <c r="L25104" s="156"/>
      <c r="M25104" s="157"/>
      <c r="N25104" s="158"/>
      <c r="O25104" s="153"/>
      <c r="P25104" s="153"/>
      <c r="Q25104" s="153"/>
      <c r="R25104" s="153"/>
      <c r="S25104" s="152"/>
      <c r="T25104" s="154"/>
    </row>
    <row r="25105" spans="8:20" x14ac:dyDescent="0.25">
      <c r="H25105" s="155"/>
      <c r="I25105" s="152"/>
      <c r="J25105" s="152"/>
      <c r="K25105" s="156"/>
      <c r="L25105" s="156"/>
      <c r="M25105" s="157"/>
      <c r="N25105" s="158"/>
      <c r="O25105" s="153"/>
      <c r="P25105" s="153"/>
      <c r="Q25105" s="153"/>
      <c r="R25105" s="153"/>
      <c r="S25105" s="152"/>
      <c r="T25105" s="154"/>
    </row>
    <row r="25106" spans="8:20" x14ac:dyDescent="0.25">
      <c r="H25106" s="155"/>
      <c r="I25106" s="152"/>
      <c r="J25106" s="152"/>
      <c r="K25106" s="156"/>
      <c r="L25106" s="156"/>
      <c r="M25106" s="157"/>
      <c r="N25106" s="158"/>
      <c r="O25106" s="153"/>
      <c r="P25106" s="153"/>
      <c r="Q25106" s="153"/>
      <c r="R25106" s="153"/>
      <c r="S25106" s="152"/>
      <c r="T25106" s="154"/>
    </row>
    <row r="25107" spans="8:20" x14ac:dyDescent="0.25">
      <c r="H25107" s="155"/>
      <c r="I25107" s="152"/>
      <c r="J25107" s="152"/>
      <c r="K25107" s="156"/>
      <c r="L25107" s="156"/>
      <c r="M25107" s="157"/>
      <c r="N25107" s="158"/>
      <c r="O25107" s="153"/>
      <c r="P25107" s="153"/>
      <c r="Q25107" s="153"/>
      <c r="R25107" s="153"/>
      <c r="S25107" s="152"/>
      <c r="T25107" s="154"/>
    </row>
    <row r="25108" spans="8:20" x14ac:dyDescent="0.25">
      <c r="H25108" s="155"/>
      <c r="I25108" s="152"/>
      <c r="J25108" s="152"/>
      <c r="K25108" s="156"/>
      <c r="L25108" s="156"/>
      <c r="M25108" s="157"/>
      <c r="N25108" s="158"/>
      <c r="O25108" s="153"/>
      <c r="P25108" s="153"/>
      <c r="Q25108" s="153"/>
      <c r="R25108" s="153"/>
      <c r="S25108" s="152"/>
      <c r="T25108" s="154"/>
    </row>
    <row r="25109" spans="8:20" x14ac:dyDescent="0.25">
      <c r="H25109" s="155"/>
      <c r="I25109" s="152"/>
      <c r="J25109" s="152"/>
      <c r="K25109" s="156"/>
      <c r="L25109" s="156"/>
      <c r="M25109" s="157"/>
      <c r="N25109" s="158"/>
      <c r="O25109" s="153"/>
      <c r="P25109" s="153"/>
      <c r="Q25109" s="153"/>
      <c r="R25109" s="153"/>
      <c r="S25109" s="152"/>
      <c r="T25109" s="154"/>
    </row>
    <row r="25110" spans="8:20" x14ac:dyDescent="0.25">
      <c r="H25110" s="155"/>
      <c r="I25110" s="152"/>
      <c r="J25110" s="152"/>
      <c r="K25110" s="156"/>
      <c r="L25110" s="156"/>
      <c r="M25110" s="157"/>
      <c r="N25110" s="158"/>
      <c r="O25110" s="153"/>
      <c r="P25110" s="153"/>
      <c r="Q25110" s="153"/>
      <c r="R25110" s="153"/>
      <c r="S25110" s="152"/>
      <c r="T25110" s="154"/>
    </row>
    <row r="25111" spans="8:20" x14ac:dyDescent="0.25">
      <c r="H25111" s="155"/>
      <c r="I25111" s="152"/>
      <c r="J25111" s="152"/>
      <c r="K25111" s="156"/>
      <c r="L25111" s="156"/>
      <c r="M25111" s="157"/>
      <c r="N25111" s="158"/>
      <c r="O25111" s="153"/>
      <c r="P25111" s="153"/>
      <c r="Q25111" s="153"/>
      <c r="R25111" s="153"/>
      <c r="S25111" s="152"/>
      <c r="T25111" s="154"/>
    </row>
    <row r="25112" spans="8:20" x14ac:dyDescent="0.25">
      <c r="H25112" s="155"/>
      <c r="I25112" s="152"/>
      <c r="J25112" s="152"/>
      <c r="K25112" s="156"/>
      <c r="L25112" s="156"/>
      <c r="M25112" s="157"/>
      <c r="N25112" s="158"/>
      <c r="O25112" s="153"/>
      <c r="P25112" s="153"/>
      <c r="Q25112" s="153"/>
      <c r="R25112" s="153"/>
      <c r="S25112" s="152"/>
      <c r="T25112" s="154"/>
    </row>
    <row r="25113" spans="8:20" x14ac:dyDescent="0.25">
      <c r="H25113" s="155"/>
      <c r="I25113" s="152"/>
      <c r="J25113" s="152"/>
      <c r="K25113" s="156"/>
      <c r="L25113" s="156"/>
      <c r="M25113" s="157"/>
      <c r="N25113" s="158"/>
      <c r="O25113" s="153"/>
      <c r="P25113" s="153"/>
      <c r="Q25113" s="153"/>
      <c r="R25113" s="153"/>
      <c r="S25113" s="152"/>
      <c r="T25113" s="154"/>
    </row>
    <row r="25114" spans="8:20" x14ac:dyDescent="0.25">
      <c r="H25114" s="155"/>
      <c r="I25114" s="152"/>
      <c r="J25114" s="152"/>
      <c r="K25114" s="156"/>
      <c r="L25114" s="156"/>
      <c r="M25114" s="157"/>
      <c r="N25114" s="158"/>
      <c r="O25114" s="153"/>
      <c r="P25114" s="153"/>
      <c r="Q25114" s="153"/>
      <c r="R25114" s="153"/>
      <c r="S25114" s="152"/>
      <c r="T25114" s="154"/>
    </row>
    <row r="25115" spans="8:20" x14ac:dyDescent="0.25">
      <c r="H25115" s="155"/>
      <c r="I25115" s="152"/>
      <c r="J25115" s="152"/>
      <c r="K25115" s="156"/>
      <c r="L25115" s="156"/>
      <c r="M25115" s="157"/>
      <c r="N25115" s="158"/>
      <c r="O25115" s="153"/>
      <c r="P25115" s="153"/>
      <c r="Q25115" s="153"/>
      <c r="R25115" s="153"/>
      <c r="S25115" s="152"/>
      <c r="T25115" s="154"/>
    </row>
    <row r="25116" spans="8:20" x14ac:dyDescent="0.25">
      <c r="H25116" s="155"/>
      <c r="I25116" s="152"/>
      <c r="J25116" s="152"/>
      <c r="K25116" s="156"/>
      <c r="L25116" s="156"/>
      <c r="M25116" s="157"/>
      <c r="N25116" s="158"/>
      <c r="O25116" s="153"/>
      <c r="P25116" s="153"/>
      <c r="Q25116" s="153"/>
      <c r="R25116" s="153"/>
      <c r="S25116" s="152"/>
      <c r="T25116" s="154"/>
    </row>
    <row r="25117" spans="8:20" x14ac:dyDescent="0.25">
      <c r="H25117" s="155"/>
      <c r="I25117" s="152"/>
      <c r="J25117" s="152"/>
      <c r="K25117" s="156"/>
      <c r="L25117" s="156"/>
      <c r="M25117" s="157"/>
      <c r="N25117" s="158"/>
      <c r="O25117" s="153"/>
      <c r="P25117" s="153"/>
      <c r="Q25117" s="153"/>
      <c r="R25117" s="153"/>
      <c r="S25117" s="152"/>
      <c r="T25117" s="154"/>
    </row>
    <row r="25118" spans="8:20" x14ac:dyDescent="0.25">
      <c r="H25118" s="155"/>
      <c r="I25118" s="152"/>
      <c r="J25118" s="152"/>
      <c r="K25118" s="156"/>
      <c r="L25118" s="156"/>
      <c r="M25118" s="157"/>
      <c r="N25118" s="158"/>
      <c r="O25118" s="153"/>
      <c r="P25118" s="153"/>
      <c r="Q25118" s="153"/>
      <c r="R25118" s="153"/>
      <c r="S25118" s="152"/>
      <c r="T25118" s="154"/>
    </row>
    <row r="25119" spans="8:20" x14ac:dyDescent="0.25">
      <c r="H25119" s="155"/>
      <c r="I25119" s="152"/>
      <c r="J25119" s="152"/>
      <c r="K25119" s="156"/>
      <c r="L25119" s="156"/>
      <c r="M25119" s="157"/>
      <c r="N25119" s="158"/>
      <c r="O25119" s="153"/>
      <c r="P25119" s="153"/>
      <c r="Q25119" s="153"/>
      <c r="R25119" s="153"/>
      <c r="S25119" s="152"/>
      <c r="T25119" s="154"/>
    </row>
    <row r="25120" spans="8:20" x14ac:dyDescent="0.25">
      <c r="H25120" s="155"/>
      <c r="I25120" s="152"/>
      <c r="J25120" s="152"/>
      <c r="K25120" s="156"/>
      <c r="L25120" s="156"/>
      <c r="M25120" s="157"/>
      <c r="N25120" s="158"/>
      <c r="O25120" s="153"/>
      <c r="P25120" s="153"/>
      <c r="Q25120" s="153"/>
      <c r="R25120" s="153"/>
      <c r="S25120" s="152"/>
      <c r="T25120" s="154"/>
    </row>
    <row r="25121" spans="8:20" x14ac:dyDescent="0.25">
      <c r="H25121" s="155"/>
      <c r="I25121" s="152"/>
      <c r="J25121" s="152"/>
      <c r="K25121" s="156"/>
      <c r="L25121" s="156"/>
      <c r="M25121" s="157"/>
      <c r="N25121" s="158"/>
      <c r="O25121" s="153"/>
      <c r="P25121" s="153"/>
      <c r="Q25121" s="153"/>
      <c r="R25121" s="153"/>
      <c r="S25121" s="152"/>
      <c r="T25121" s="154"/>
    </row>
    <row r="25122" spans="8:20" x14ac:dyDescent="0.25">
      <c r="H25122" s="155"/>
      <c r="I25122" s="152"/>
      <c r="J25122" s="152"/>
      <c r="K25122" s="156"/>
      <c r="L25122" s="156"/>
      <c r="M25122" s="157"/>
      <c r="N25122" s="158"/>
      <c r="O25122" s="153"/>
      <c r="P25122" s="153"/>
      <c r="Q25122" s="153"/>
      <c r="R25122" s="153"/>
      <c r="S25122" s="152"/>
      <c r="T25122" s="154"/>
    </row>
    <row r="25123" spans="8:20" x14ac:dyDescent="0.25">
      <c r="H25123" s="155"/>
      <c r="I25123" s="152"/>
      <c r="J25123" s="152"/>
      <c r="K25123" s="156"/>
      <c r="L25123" s="156"/>
      <c r="M25123" s="157"/>
      <c r="N25123" s="158"/>
      <c r="O25123" s="153"/>
      <c r="P25123" s="153"/>
      <c r="Q25123" s="153"/>
      <c r="R25123" s="153"/>
      <c r="S25123" s="152"/>
      <c r="T25123" s="154"/>
    </row>
    <row r="25124" spans="8:20" x14ac:dyDescent="0.25">
      <c r="H25124" s="155"/>
      <c r="I25124" s="152"/>
      <c r="J25124" s="152"/>
      <c r="K25124" s="156"/>
      <c r="L25124" s="156"/>
      <c r="M25124" s="157"/>
      <c r="N25124" s="158"/>
      <c r="O25124" s="153"/>
      <c r="P25124" s="153"/>
      <c r="Q25124" s="153"/>
      <c r="R25124" s="153"/>
      <c r="S25124" s="152"/>
      <c r="T25124" s="154"/>
    </row>
    <row r="25125" spans="8:20" x14ac:dyDescent="0.25">
      <c r="H25125" s="155"/>
      <c r="I25125" s="152"/>
      <c r="J25125" s="152"/>
      <c r="K25125" s="156"/>
      <c r="L25125" s="156"/>
      <c r="M25125" s="157"/>
      <c r="N25125" s="158"/>
      <c r="O25125" s="153"/>
      <c r="P25125" s="153"/>
      <c r="Q25125" s="153"/>
      <c r="R25125" s="153"/>
      <c r="S25125" s="152"/>
      <c r="T25125" s="154"/>
    </row>
    <row r="25126" spans="8:20" x14ac:dyDescent="0.25">
      <c r="H25126" s="155"/>
      <c r="I25126" s="152"/>
      <c r="J25126" s="152"/>
      <c r="K25126" s="156"/>
      <c r="L25126" s="156"/>
      <c r="M25126" s="157"/>
      <c r="N25126" s="158"/>
      <c r="O25126" s="153"/>
      <c r="P25126" s="153"/>
      <c r="Q25126" s="153"/>
      <c r="R25126" s="153"/>
      <c r="S25126" s="152"/>
      <c r="T25126" s="154"/>
    </row>
    <row r="25127" spans="8:20" x14ac:dyDescent="0.25">
      <c r="H25127" s="155"/>
      <c r="I25127" s="152"/>
      <c r="J25127" s="152"/>
      <c r="K25127" s="156"/>
      <c r="L25127" s="156"/>
      <c r="M25127" s="157"/>
      <c r="N25127" s="158"/>
      <c r="O25127" s="153"/>
      <c r="P25127" s="153"/>
      <c r="Q25127" s="153"/>
      <c r="R25127" s="153"/>
      <c r="S25127" s="152"/>
      <c r="T25127" s="154"/>
    </row>
    <row r="25128" spans="8:20" x14ac:dyDescent="0.25">
      <c r="H25128" s="155"/>
      <c r="I25128" s="152"/>
      <c r="J25128" s="152"/>
      <c r="K25128" s="156"/>
      <c r="L25128" s="156"/>
      <c r="M25128" s="157"/>
      <c r="N25128" s="158"/>
      <c r="O25128" s="153"/>
      <c r="P25128" s="153"/>
      <c r="Q25128" s="153"/>
      <c r="R25128" s="153"/>
      <c r="S25128" s="152"/>
      <c r="T25128" s="154"/>
    </row>
    <row r="25129" spans="8:20" x14ac:dyDescent="0.25">
      <c r="H25129" s="155"/>
      <c r="I25129" s="152"/>
      <c r="J25129" s="152"/>
      <c r="K25129" s="156"/>
      <c r="L25129" s="156"/>
      <c r="M25129" s="157"/>
      <c r="N25129" s="158"/>
      <c r="O25129" s="153"/>
      <c r="P25129" s="153"/>
      <c r="Q25129" s="153"/>
      <c r="R25129" s="153"/>
      <c r="S25129" s="152"/>
      <c r="T25129" s="154"/>
    </row>
    <row r="25130" spans="8:20" x14ac:dyDescent="0.25">
      <c r="H25130" s="155"/>
      <c r="I25130" s="152"/>
      <c r="J25130" s="152"/>
      <c r="K25130" s="156"/>
      <c r="L25130" s="156"/>
      <c r="M25130" s="157"/>
      <c r="N25130" s="158"/>
      <c r="O25130" s="153"/>
      <c r="P25130" s="153"/>
      <c r="Q25130" s="153"/>
      <c r="R25130" s="153"/>
      <c r="S25130" s="152"/>
      <c r="T25130" s="154"/>
    </row>
    <row r="25131" spans="8:20" x14ac:dyDescent="0.25">
      <c r="H25131" s="155"/>
      <c r="I25131" s="152"/>
      <c r="J25131" s="152"/>
      <c r="K25131" s="156"/>
      <c r="L25131" s="156"/>
      <c r="M25131" s="157"/>
      <c r="N25131" s="158"/>
      <c r="O25131" s="153"/>
      <c r="P25131" s="153"/>
      <c r="Q25131" s="153"/>
      <c r="R25131" s="153"/>
      <c r="S25131" s="152"/>
      <c r="T25131" s="154"/>
    </row>
    <row r="25132" spans="8:20" x14ac:dyDescent="0.25">
      <c r="H25132" s="155"/>
      <c r="I25132" s="152"/>
      <c r="J25132" s="152"/>
      <c r="K25132" s="156"/>
      <c r="L25132" s="156"/>
      <c r="M25132" s="157"/>
      <c r="N25132" s="158"/>
      <c r="O25132" s="153"/>
      <c r="P25132" s="153"/>
      <c r="Q25132" s="153"/>
      <c r="R25132" s="153"/>
      <c r="S25132" s="152"/>
      <c r="T25132" s="154"/>
    </row>
    <row r="25133" spans="8:20" x14ac:dyDescent="0.25">
      <c r="H25133" s="155"/>
      <c r="I25133" s="152"/>
      <c r="J25133" s="152"/>
      <c r="K25133" s="156"/>
      <c r="L25133" s="156"/>
      <c r="M25133" s="157"/>
      <c r="N25133" s="158"/>
      <c r="O25133" s="153"/>
      <c r="P25133" s="153"/>
      <c r="Q25133" s="153"/>
      <c r="R25133" s="153"/>
      <c r="S25133" s="152"/>
      <c r="T25133" s="154"/>
    </row>
    <row r="25134" spans="8:20" x14ac:dyDescent="0.25">
      <c r="H25134" s="155"/>
      <c r="I25134" s="152"/>
      <c r="J25134" s="152"/>
      <c r="K25134" s="156"/>
      <c r="L25134" s="156"/>
      <c r="M25134" s="157"/>
      <c r="N25134" s="158"/>
      <c r="O25134" s="153"/>
      <c r="P25134" s="153"/>
      <c r="Q25134" s="153"/>
      <c r="R25134" s="153"/>
      <c r="S25134" s="152"/>
      <c r="T25134" s="154"/>
    </row>
    <row r="25135" spans="8:20" x14ac:dyDescent="0.25">
      <c r="H25135" s="155"/>
      <c r="I25135" s="152"/>
      <c r="J25135" s="152"/>
      <c r="K25135" s="156"/>
      <c r="L25135" s="156"/>
      <c r="M25135" s="157"/>
      <c r="N25135" s="158"/>
      <c r="O25135" s="153"/>
      <c r="P25135" s="153"/>
      <c r="Q25135" s="153"/>
      <c r="R25135" s="153"/>
      <c r="S25135" s="152"/>
      <c r="T25135" s="154"/>
    </row>
    <row r="25136" spans="8:20" x14ac:dyDescent="0.25">
      <c r="H25136" s="155"/>
      <c r="I25136" s="152"/>
      <c r="J25136" s="152"/>
      <c r="K25136" s="156"/>
      <c r="L25136" s="156"/>
      <c r="M25136" s="157"/>
      <c r="N25136" s="158"/>
      <c r="O25136" s="153"/>
      <c r="P25136" s="153"/>
      <c r="Q25136" s="153"/>
      <c r="R25136" s="153"/>
      <c r="S25136" s="152"/>
      <c r="T25136" s="154"/>
    </row>
    <row r="25137" spans="8:20" x14ac:dyDescent="0.25">
      <c r="H25137" s="155"/>
      <c r="I25137" s="152"/>
      <c r="J25137" s="152"/>
      <c r="K25137" s="156"/>
      <c r="L25137" s="156"/>
      <c r="M25137" s="157"/>
      <c r="N25137" s="158"/>
      <c r="O25137" s="153"/>
      <c r="P25137" s="153"/>
      <c r="Q25137" s="153"/>
      <c r="R25137" s="153"/>
      <c r="S25137" s="152"/>
      <c r="T25137" s="154"/>
    </row>
    <row r="25138" spans="8:20" x14ac:dyDescent="0.25">
      <c r="H25138" s="155"/>
      <c r="I25138" s="152"/>
      <c r="J25138" s="152"/>
      <c r="K25138" s="156"/>
      <c r="L25138" s="156"/>
      <c r="M25138" s="157"/>
      <c r="N25138" s="158"/>
      <c r="O25138" s="153"/>
      <c r="P25138" s="153"/>
      <c r="Q25138" s="153"/>
      <c r="R25138" s="153"/>
      <c r="S25138" s="152"/>
      <c r="T25138" s="154"/>
    </row>
    <row r="25139" spans="8:20" x14ac:dyDescent="0.25">
      <c r="H25139" s="155"/>
      <c r="I25139" s="152"/>
      <c r="J25139" s="152"/>
      <c r="K25139" s="156"/>
      <c r="L25139" s="156"/>
      <c r="M25139" s="157"/>
      <c r="N25139" s="158"/>
      <c r="O25139" s="153"/>
      <c r="P25139" s="153"/>
      <c r="Q25139" s="153"/>
      <c r="R25139" s="153"/>
      <c r="S25139" s="152"/>
      <c r="T25139" s="154"/>
    </row>
    <row r="25140" spans="8:20" x14ac:dyDescent="0.25">
      <c r="H25140" s="155"/>
      <c r="I25140" s="152"/>
      <c r="J25140" s="152"/>
      <c r="K25140" s="156"/>
      <c r="L25140" s="156"/>
      <c r="M25140" s="157"/>
      <c r="N25140" s="158"/>
      <c r="O25140" s="153"/>
      <c r="P25140" s="153"/>
      <c r="Q25140" s="153"/>
      <c r="R25140" s="153"/>
      <c r="S25140" s="152"/>
      <c r="T25140" s="154"/>
    </row>
    <row r="25141" spans="8:20" x14ac:dyDescent="0.25">
      <c r="H25141" s="155"/>
      <c r="I25141" s="152"/>
      <c r="J25141" s="152"/>
      <c r="K25141" s="156"/>
      <c r="L25141" s="156"/>
      <c r="M25141" s="157"/>
      <c r="N25141" s="158"/>
      <c r="O25141" s="153"/>
      <c r="P25141" s="153"/>
      <c r="Q25141" s="153"/>
      <c r="R25141" s="153"/>
      <c r="S25141" s="152"/>
      <c r="T25141" s="154"/>
    </row>
    <row r="25142" spans="8:20" x14ac:dyDescent="0.25">
      <c r="H25142" s="155"/>
      <c r="I25142" s="152"/>
      <c r="J25142" s="152"/>
      <c r="K25142" s="156"/>
      <c r="L25142" s="156"/>
      <c r="M25142" s="157"/>
      <c r="N25142" s="158"/>
      <c r="O25142" s="153"/>
      <c r="P25142" s="153"/>
      <c r="Q25142" s="153"/>
      <c r="R25142" s="153"/>
      <c r="S25142" s="152"/>
      <c r="T25142" s="154"/>
    </row>
    <row r="25143" spans="8:20" x14ac:dyDescent="0.25">
      <c r="H25143" s="155"/>
      <c r="I25143" s="152"/>
      <c r="J25143" s="152"/>
      <c r="K25143" s="156"/>
      <c r="L25143" s="156"/>
      <c r="M25143" s="157"/>
      <c r="N25143" s="158"/>
      <c r="O25143" s="153"/>
      <c r="P25143" s="153"/>
      <c r="Q25143" s="153"/>
      <c r="R25143" s="153"/>
      <c r="S25143" s="152"/>
      <c r="T25143" s="154"/>
    </row>
    <row r="25144" spans="8:20" x14ac:dyDescent="0.25">
      <c r="H25144" s="155"/>
      <c r="I25144" s="152"/>
      <c r="J25144" s="152"/>
      <c r="K25144" s="156"/>
      <c r="L25144" s="156"/>
      <c r="M25144" s="157"/>
      <c r="N25144" s="158"/>
      <c r="O25144" s="153"/>
      <c r="P25144" s="153"/>
      <c r="Q25144" s="153"/>
      <c r="R25144" s="153"/>
      <c r="S25144" s="152"/>
      <c r="T25144" s="154"/>
    </row>
    <row r="25145" spans="8:20" x14ac:dyDescent="0.25">
      <c r="H25145" s="155"/>
      <c r="I25145" s="152"/>
      <c r="J25145" s="152"/>
      <c r="K25145" s="156"/>
      <c r="L25145" s="156"/>
      <c r="M25145" s="157"/>
      <c r="N25145" s="158"/>
      <c r="O25145" s="153"/>
      <c r="P25145" s="153"/>
      <c r="Q25145" s="153"/>
      <c r="R25145" s="153"/>
      <c r="S25145" s="152"/>
      <c r="T25145" s="154"/>
    </row>
    <row r="25146" spans="8:20" x14ac:dyDescent="0.25">
      <c r="H25146" s="155"/>
      <c r="I25146" s="152"/>
      <c r="J25146" s="152"/>
      <c r="K25146" s="156"/>
      <c r="L25146" s="156"/>
      <c r="M25146" s="157"/>
      <c r="N25146" s="158"/>
      <c r="O25146" s="153"/>
      <c r="P25146" s="153"/>
      <c r="Q25146" s="153"/>
      <c r="R25146" s="153"/>
      <c r="S25146" s="152"/>
      <c r="T25146" s="154"/>
    </row>
    <row r="25147" spans="8:20" x14ac:dyDescent="0.25">
      <c r="H25147" s="155"/>
      <c r="I25147" s="152"/>
      <c r="J25147" s="152"/>
      <c r="K25147" s="156"/>
      <c r="L25147" s="156"/>
      <c r="M25147" s="157"/>
      <c r="N25147" s="158"/>
      <c r="O25147" s="153"/>
      <c r="P25147" s="153"/>
      <c r="Q25147" s="153"/>
      <c r="R25147" s="153"/>
      <c r="S25147" s="152"/>
      <c r="T25147" s="154"/>
    </row>
    <row r="25148" spans="8:20" x14ac:dyDescent="0.25">
      <c r="H25148" s="155"/>
      <c r="I25148" s="152"/>
      <c r="J25148" s="152"/>
      <c r="K25148" s="156"/>
      <c r="L25148" s="156"/>
      <c r="M25148" s="157"/>
      <c r="N25148" s="158"/>
      <c r="O25148" s="153"/>
      <c r="P25148" s="153"/>
      <c r="Q25148" s="153"/>
      <c r="R25148" s="153"/>
      <c r="S25148" s="152"/>
      <c r="T25148" s="154"/>
    </row>
    <row r="25149" spans="8:20" x14ac:dyDescent="0.25">
      <c r="H25149" s="155"/>
      <c r="I25149" s="152"/>
      <c r="J25149" s="152"/>
      <c r="K25149" s="156"/>
      <c r="L25149" s="156"/>
      <c r="M25149" s="157"/>
      <c r="N25149" s="158"/>
      <c r="O25149" s="153"/>
      <c r="P25149" s="153"/>
      <c r="Q25149" s="153"/>
      <c r="R25149" s="153"/>
      <c r="S25149" s="152"/>
      <c r="T25149" s="154"/>
    </row>
    <row r="25150" spans="8:20" x14ac:dyDescent="0.25">
      <c r="H25150" s="155"/>
      <c r="I25150" s="152"/>
      <c r="J25150" s="152"/>
      <c r="K25150" s="156"/>
      <c r="L25150" s="156"/>
      <c r="M25150" s="157"/>
      <c r="N25150" s="158"/>
      <c r="O25150" s="153"/>
      <c r="P25150" s="153"/>
      <c r="Q25150" s="153"/>
      <c r="R25150" s="153"/>
      <c r="S25150" s="152"/>
      <c r="T25150" s="154"/>
    </row>
    <row r="25151" spans="8:20" x14ac:dyDescent="0.25">
      <c r="H25151" s="155"/>
      <c r="I25151" s="152"/>
      <c r="J25151" s="152"/>
      <c r="K25151" s="156"/>
      <c r="L25151" s="156"/>
      <c r="M25151" s="157"/>
      <c r="N25151" s="158"/>
      <c r="O25151" s="153"/>
      <c r="P25151" s="153"/>
      <c r="Q25151" s="153"/>
      <c r="R25151" s="153"/>
      <c r="S25151" s="152"/>
      <c r="T25151" s="154"/>
    </row>
    <row r="25152" spans="8:20" x14ac:dyDescent="0.25">
      <c r="H25152" s="155"/>
      <c r="I25152" s="152"/>
      <c r="J25152" s="152"/>
      <c r="K25152" s="156"/>
      <c r="L25152" s="156"/>
      <c r="M25152" s="157"/>
      <c r="N25152" s="158"/>
      <c r="O25152" s="153"/>
      <c r="P25152" s="153"/>
      <c r="Q25152" s="153"/>
      <c r="R25152" s="153"/>
      <c r="S25152" s="152"/>
      <c r="T25152" s="154"/>
    </row>
    <row r="25153" spans="8:20" x14ac:dyDescent="0.25">
      <c r="H25153" s="155"/>
      <c r="I25153" s="152"/>
      <c r="J25153" s="152"/>
      <c r="K25153" s="156"/>
      <c r="L25153" s="156"/>
      <c r="M25153" s="157"/>
      <c r="N25153" s="158"/>
      <c r="O25153" s="153"/>
      <c r="P25153" s="153"/>
      <c r="Q25153" s="153"/>
      <c r="R25153" s="153"/>
      <c r="S25153" s="152"/>
      <c r="T25153" s="154"/>
    </row>
    <row r="25154" spans="8:20" x14ac:dyDescent="0.25">
      <c r="H25154" s="155"/>
      <c r="I25154" s="152"/>
      <c r="J25154" s="152"/>
      <c r="K25154" s="156"/>
      <c r="L25154" s="156"/>
      <c r="M25154" s="157"/>
      <c r="N25154" s="158"/>
      <c r="O25154" s="153"/>
      <c r="P25154" s="153"/>
      <c r="Q25154" s="153"/>
      <c r="R25154" s="153"/>
      <c r="S25154" s="152"/>
      <c r="T25154" s="154"/>
    </row>
    <row r="25155" spans="8:20" x14ac:dyDescent="0.25">
      <c r="H25155" s="155"/>
      <c r="I25155" s="152"/>
      <c r="J25155" s="152"/>
      <c r="K25155" s="156"/>
      <c r="L25155" s="156"/>
      <c r="M25155" s="157"/>
      <c r="N25155" s="158"/>
      <c r="O25155" s="153"/>
      <c r="P25155" s="153"/>
      <c r="Q25155" s="153"/>
      <c r="R25155" s="153"/>
      <c r="S25155" s="152"/>
      <c r="T25155" s="154"/>
    </row>
    <row r="25156" spans="8:20" x14ac:dyDescent="0.25">
      <c r="H25156" s="155"/>
      <c r="I25156" s="152"/>
      <c r="J25156" s="152"/>
      <c r="K25156" s="156"/>
      <c r="L25156" s="156"/>
      <c r="M25156" s="157"/>
      <c r="N25156" s="158"/>
      <c r="O25156" s="153"/>
      <c r="P25156" s="153"/>
      <c r="Q25156" s="153"/>
      <c r="R25156" s="153"/>
      <c r="S25156" s="152"/>
      <c r="T25156" s="154"/>
    </row>
    <row r="25157" spans="8:20" x14ac:dyDescent="0.25">
      <c r="H25157" s="155"/>
      <c r="I25157" s="152"/>
      <c r="J25157" s="152"/>
      <c r="K25157" s="156"/>
      <c r="L25157" s="156"/>
      <c r="M25157" s="157"/>
      <c r="N25157" s="158"/>
      <c r="O25157" s="153"/>
      <c r="P25157" s="153"/>
      <c r="Q25157" s="153"/>
      <c r="R25157" s="153"/>
      <c r="S25157" s="152"/>
      <c r="T25157" s="154"/>
    </row>
    <row r="25158" spans="8:20" x14ac:dyDescent="0.25">
      <c r="H25158" s="155"/>
      <c r="I25158" s="152"/>
      <c r="J25158" s="152"/>
      <c r="K25158" s="156"/>
      <c r="L25158" s="156"/>
      <c r="M25158" s="157"/>
      <c r="N25158" s="158"/>
      <c r="O25158" s="153"/>
      <c r="P25158" s="153"/>
      <c r="Q25158" s="153"/>
      <c r="R25158" s="153"/>
      <c r="S25158" s="152"/>
      <c r="T25158" s="154"/>
    </row>
    <row r="25159" spans="8:20" x14ac:dyDescent="0.25">
      <c r="H25159" s="155"/>
      <c r="I25159" s="152"/>
      <c r="J25159" s="152"/>
      <c r="K25159" s="156"/>
      <c r="L25159" s="156"/>
      <c r="M25159" s="157"/>
      <c r="N25159" s="158"/>
      <c r="O25159" s="153"/>
      <c r="P25159" s="153"/>
      <c r="Q25159" s="153"/>
      <c r="R25159" s="153"/>
      <c r="S25159" s="152"/>
      <c r="T25159" s="154"/>
    </row>
    <row r="25160" spans="8:20" x14ac:dyDescent="0.25">
      <c r="H25160" s="155"/>
      <c r="I25160" s="152"/>
      <c r="J25160" s="152"/>
      <c r="K25160" s="156"/>
      <c r="L25160" s="156"/>
      <c r="M25160" s="157"/>
      <c r="N25160" s="158"/>
      <c r="O25160" s="153"/>
      <c r="P25160" s="153"/>
      <c r="Q25160" s="153"/>
      <c r="R25160" s="153"/>
      <c r="S25160" s="152"/>
      <c r="T25160" s="154"/>
    </row>
    <row r="25161" spans="8:20" x14ac:dyDescent="0.25">
      <c r="H25161" s="155"/>
      <c r="I25161" s="152"/>
      <c r="J25161" s="152"/>
      <c r="K25161" s="156"/>
      <c r="L25161" s="156"/>
      <c r="M25161" s="157"/>
      <c r="N25161" s="158"/>
      <c r="O25161" s="153"/>
      <c r="P25161" s="153"/>
      <c r="Q25161" s="153"/>
      <c r="R25161" s="153"/>
      <c r="S25161" s="152"/>
      <c r="T25161" s="154"/>
    </row>
    <row r="25162" spans="8:20" x14ac:dyDescent="0.25">
      <c r="H25162" s="155"/>
      <c r="I25162" s="152"/>
      <c r="J25162" s="152"/>
      <c r="K25162" s="156"/>
      <c r="L25162" s="156"/>
      <c r="M25162" s="157"/>
      <c r="N25162" s="158"/>
      <c r="O25162" s="153"/>
      <c r="P25162" s="153"/>
      <c r="Q25162" s="153"/>
      <c r="R25162" s="153"/>
      <c r="S25162" s="152"/>
      <c r="T25162" s="154"/>
    </row>
    <row r="25163" spans="8:20" x14ac:dyDescent="0.25">
      <c r="H25163" s="155"/>
      <c r="I25163" s="152"/>
      <c r="J25163" s="152"/>
      <c r="K25163" s="156"/>
      <c r="L25163" s="156"/>
      <c r="M25163" s="157"/>
      <c r="N25163" s="158"/>
      <c r="O25163" s="153"/>
      <c r="P25163" s="153"/>
      <c r="Q25163" s="153"/>
      <c r="R25163" s="153"/>
      <c r="S25163" s="152"/>
      <c r="T25163" s="154"/>
    </row>
    <row r="25164" spans="8:20" x14ac:dyDescent="0.25">
      <c r="H25164" s="155"/>
      <c r="I25164" s="152"/>
      <c r="J25164" s="152"/>
      <c r="K25164" s="156"/>
      <c r="L25164" s="156"/>
      <c r="M25164" s="157"/>
      <c r="N25164" s="158"/>
      <c r="O25164" s="153"/>
      <c r="P25164" s="153"/>
      <c r="Q25164" s="153"/>
      <c r="R25164" s="153"/>
      <c r="S25164" s="152"/>
      <c r="T25164" s="154"/>
    </row>
    <row r="25165" spans="8:20" x14ac:dyDescent="0.25">
      <c r="H25165" s="155"/>
      <c r="I25165" s="152"/>
      <c r="J25165" s="152"/>
      <c r="K25165" s="156"/>
      <c r="L25165" s="156"/>
      <c r="M25165" s="157"/>
      <c r="N25165" s="158"/>
      <c r="O25165" s="153"/>
      <c r="P25165" s="153"/>
      <c r="Q25165" s="153"/>
      <c r="R25165" s="153"/>
      <c r="S25165" s="152"/>
      <c r="T25165" s="154"/>
    </row>
    <row r="25166" spans="8:20" x14ac:dyDescent="0.25">
      <c r="H25166" s="155"/>
      <c r="I25166" s="152"/>
      <c r="J25166" s="152"/>
      <c r="K25166" s="156"/>
      <c r="L25166" s="156"/>
      <c r="M25166" s="157"/>
      <c r="N25166" s="158"/>
      <c r="O25166" s="153"/>
      <c r="P25166" s="153"/>
      <c r="Q25166" s="153"/>
      <c r="R25166" s="153"/>
      <c r="S25166" s="152"/>
      <c r="T25166" s="154"/>
    </row>
    <row r="25167" spans="8:20" x14ac:dyDescent="0.25">
      <c r="H25167" s="155"/>
      <c r="I25167" s="152"/>
      <c r="J25167" s="152"/>
      <c r="K25167" s="156"/>
      <c r="L25167" s="156"/>
      <c r="M25167" s="157"/>
      <c r="N25167" s="158"/>
      <c r="O25167" s="153"/>
      <c r="P25167" s="153"/>
      <c r="Q25167" s="153"/>
      <c r="R25167" s="153"/>
      <c r="S25167" s="152"/>
      <c r="T25167" s="154"/>
    </row>
    <row r="25168" spans="8:20" x14ac:dyDescent="0.25">
      <c r="H25168" s="155"/>
      <c r="I25168" s="152"/>
      <c r="J25168" s="152"/>
      <c r="K25168" s="156"/>
      <c r="L25168" s="156"/>
      <c r="M25168" s="157"/>
      <c r="N25168" s="158"/>
      <c r="O25168" s="153"/>
      <c r="P25168" s="153"/>
      <c r="Q25168" s="153"/>
      <c r="R25168" s="153"/>
      <c r="S25168" s="152"/>
      <c r="T25168" s="154"/>
    </row>
    <row r="25169" spans="8:20" x14ac:dyDescent="0.25">
      <c r="H25169" s="155"/>
      <c r="I25169" s="152"/>
      <c r="J25169" s="152"/>
      <c r="K25169" s="156"/>
      <c r="L25169" s="156"/>
      <c r="M25169" s="157"/>
      <c r="N25169" s="158"/>
      <c r="O25169" s="153"/>
      <c r="P25169" s="153"/>
      <c r="Q25169" s="153"/>
      <c r="R25169" s="153"/>
      <c r="S25169" s="152"/>
      <c r="T25169" s="154"/>
    </row>
    <row r="25170" spans="8:20" x14ac:dyDescent="0.25">
      <c r="H25170" s="155"/>
      <c r="I25170" s="152"/>
      <c r="J25170" s="152"/>
      <c r="K25170" s="156"/>
      <c r="L25170" s="156"/>
      <c r="M25170" s="157"/>
      <c r="N25170" s="158"/>
      <c r="O25170" s="153"/>
      <c r="P25170" s="153"/>
      <c r="Q25170" s="153"/>
      <c r="R25170" s="153"/>
      <c r="S25170" s="152"/>
      <c r="T25170" s="154"/>
    </row>
    <row r="25171" spans="8:20" x14ac:dyDescent="0.25">
      <c r="H25171" s="155"/>
      <c r="I25171" s="152"/>
      <c r="J25171" s="152"/>
      <c r="K25171" s="156"/>
      <c r="L25171" s="156"/>
      <c r="M25171" s="157"/>
      <c r="N25171" s="158"/>
      <c r="O25171" s="153"/>
      <c r="P25171" s="153"/>
      <c r="Q25171" s="153"/>
      <c r="R25171" s="153"/>
      <c r="S25171" s="152"/>
      <c r="T25171" s="154"/>
    </row>
    <row r="25172" spans="8:20" x14ac:dyDescent="0.25">
      <c r="H25172" s="155"/>
      <c r="I25172" s="152"/>
      <c r="J25172" s="152"/>
      <c r="K25172" s="156"/>
      <c r="L25172" s="156"/>
      <c r="M25172" s="157"/>
      <c r="N25172" s="158"/>
      <c r="O25172" s="153"/>
      <c r="P25172" s="153"/>
      <c r="Q25172" s="153"/>
      <c r="R25172" s="153"/>
      <c r="S25172" s="152"/>
      <c r="T25172" s="154"/>
    </row>
    <row r="25173" spans="8:20" x14ac:dyDescent="0.25">
      <c r="H25173" s="155"/>
      <c r="I25173" s="152"/>
      <c r="J25173" s="152"/>
      <c r="K25173" s="156"/>
      <c r="L25173" s="156"/>
      <c r="M25173" s="157"/>
      <c r="N25173" s="158"/>
      <c r="O25173" s="153"/>
      <c r="P25173" s="153"/>
      <c r="Q25173" s="153"/>
      <c r="R25173" s="153"/>
      <c r="S25173" s="152"/>
      <c r="T25173" s="154"/>
    </row>
    <row r="25174" spans="8:20" x14ac:dyDescent="0.25">
      <c r="H25174" s="155"/>
      <c r="I25174" s="152"/>
      <c r="J25174" s="152"/>
      <c r="K25174" s="156"/>
      <c r="L25174" s="156"/>
      <c r="M25174" s="157"/>
      <c r="N25174" s="158"/>
      <c r="O25174" s="153"/>
      <c r="P25174" s="153"/>
      <c r="Q25174" s="153"/>
      <c r="R25174" s="153"/>
      <c r="S25174" s="152"/>
      <c r="T25174" s="154"/>
    </row>
    <row r="25175" spans="8:20" x14ac:dyDescent="0.25">
      <c r="H25175" s="155"/>
      <c r="I25175" s="152"/>
      <c r="J25175" s="152"/>
      <c r="K25175" s="156"/>
      <c r="L25175" s="156"/>
      <c r="M25175" s="157"/>
      <c r="N25175" s="158"/>
      <c r="O25175" s="153"/>
      <c r="P25175" s="153"/>
      <c r="Q25175" s="153"/>
      <c r="R25175" s="153"/>
      <c r="S25175" s="152"/>
      <c r="T25175" s="154"/>
    </row>
    <row r="25176" spans="8:20" x14ac:dyDescent="0.25">
      <c r="H25176" s="155"/>
      <c r="I25176" s="152"/>
      <c r="J25176" s="152"/>
      <c r="K25176" s="156"/>
      <c r="L25176" s="156"/>
      <c r="M25176" s="157"/>
      <c r="N25176" s="158"/>
      <c r="O25176" s="153"/>
      <c r="P25176" s="153"/>
      <c r="Q25176" s="153"/>
      <c r="R25176" s="153"/>
      <c r="S25176" s="152"/>
      <c r="T25176" s="154"/>
    </row>
    <row r="25177" spans="8:20" x14ac:dyDescent="0.25">
      <c r="H25177" s="155"/>
      <c r="I25177" s="152"/>
      <c r="J25177" s="152"/>
      <c r="K25177" s="156"/>
      <c r="L25177" s="156"/>
      <c r="M25177" s="157"/>
      <c r="N25177" s="158"/>
      <c r="O25177" s="153"/>
      <c r="P25177" s="153"/>
      <c r="Q25177" s="153"/>
      <c r="R25177" s="153"/>
      <c r="S25177" s="152"/>
      <c r="T25177" s="154"/>
    </row>
    <row r="25178" spans="8:20" x14ac:dyDescent="0.25">
      <c r="H25178" s="155"/>
      <c r="I25178" s="152"/>
      <c r="J25178" s="152"/>
      <c r="K25178" s="156"/>
      <c r="L25178" s="156"/>
      <c r="M25178" s="157"/>
      <c r="N25178" s="158"/>
      <c r="O25178" s="153"/>
      <c r="P25178" s="153"/>
      <c r="Q25178" s="153"/>
      <c r="R25178" s="153"/>
      <c r="S25178" s="152"/>
      <c r="T25178" s="154"/>
    </row>
    <row r="25179" spans="8:20" x14ac:dyDescent="0.25">
      <c r="H25179" s="155"/>
      <c r="I25179" s="152"/>
      <c r="J25179" s="152"/>
      <c r="K25179" s="156"/>
      <c r="L25179" s="156"/>
      <c r="M25179" s="157"/>
      <c r="N25179" s="158"/>
      <c r="O25179" s="153"/>
      <c r="P25179" s="153"/>
      <c r="Q25179" s="153"/>
      <c r="R25179" s="153"/>
      <c r="S25179" s="152"/>
      <c r="T25179" s="154"/>
    </row>
    <row r="25180" spans="8:20" x14ac:dyDescent="0.25">
      <c r="H25180" s="155"/>
      <c r="I25180" s="152"/>
      <c r="J25180" s="152"/>
      <c r="K25180" s="156"/>
      <c r="L25180" s="156"/>
      <c r="M25180" s="157"/>
      <c r="N25180" s="158"/>
      <c r="O25180" s="153"/>
      <c r="P25180" s="153"/>
      <c r="Q25180" s="153"/>
      <c r="R25180" s="153"/>
      <c r="S25180" s="152"/>
      <c r="T25180" s="154"/>
    </row>
    <row r="25181" spans="8:20" x14ac:dyDescent="0.25">
      <c r="H25181" s="155"/>
      <c r="I25181" s="152"/>
      <c r="J25181" s="152"/>
      <c r="K25181" s="156"/>
      <c r="L25181" s="156"/>
      <c r="M25181" s="157"/>
      <c r="N25181" s="158"/>
      <c r="O25181" s="153"/>
      <c r="P25181" s="153"/>
      <c r="Q25181" s="153"/>
      <c r="R25181" s="153"/>
      <c r="S25181" s="152"/>
      <c r="T25181" s="154"/>
    </row>
    <row r="25182" spans="8:20" x14ac:dyDescent="0.25">
      <c r="H25182" s="155"/>
      <c r="I25182" s="152"/>
      <c r="J25182" s="152"/>
      <c r="K25182" s="156"/>
      <c r="L25182" s="156"/>
      <c r="M25182" s="157"/>
      <c r="N25182" s="158"/>
      <c r="O25182" s="153"/>
      <c r="P25182" s="153"/>
      <c r="Q25182" s="153"/>
      <c r="R25182" s="153"/>
      <c r="S25182" s="152"/>
      <c r="T25182" s="154"/>
    </row>
    <row r="25183" spans="8:20" x14ac:dyDescent="0.25">
      <c r="H25183" s="155"/>
      <c r="I25183" s="152"/>
      <c r="J25183" s="152"/>
      <c r="K25183" s="156"/>
      <c r="L25183" s="156"/>
      <c r="M25183" s="157"/>
      <c r="N25183" s="158"/>
      <c r="O25183" s="153"/>
      <c r="P25183" s="153"/>
      <c r="Q25183" s="153"/>
      <c r="R25183" s="153"/>
      <c r="S25183" s="152"/>
      <c r="T25183" s="154"/>
    </row>
    <row r="25184" spans="8:20" x14ac:dyDescent="0.25">
      <c r="H25184" s="155"/>
      <c r="I25184" s="152"/>
      <c r="J25184" s="152"/>
      <c r="K25184" s="156"/>
      <c r="L25184" s="156"/>
      <c r="M25184" s="157"/>
      <c r="N25184" s="158"/>
      <c r="O25184" s="153"/>
      <c r="P25184" s="153"/>
      <c r="Q25184" s="153"/>
      <c r="R25184" s="153"/>
      <c r="S25184" s="152"/>
      <c r="T25184" s="154"/>
    </row>
    <row r="25185" spans="8:20" x14ac:dyDescent="0.25">
      <c r="H25185" s="155"/>
      <c r="I25185" s="152"/>
      <c r="J25185" s="152"/>
      <c r="K25185" s="156"/>
      <c r="L25185" s="156"/>
      <c r="M25185" s="157"/>
      <c r="N25185" s="158"/>
      <c r="O25185" s="153"/>
      <c r="P25185" s="153"/>
      <c r="Q25185" s="153"/>
      <c r="R25185" s="153"/>
      <c r="S25185" s="152"/>
      <c r="T25185" s="154"/>
    </row>
    <row r="25186" spans="8:20" x14ac:dyDescent="0.25">
      <c r="H25186" s="155"/>
      <c r="I25186" s="152"/>
      <c r="J25186" s="152"/>
      <c r="K25186" s="156"/>
      <c r="L25186" s="156"/>
      <c r="M25186" s="157"/>
      <c r="N25186" s="158"/>
      <c r="O25186" s="153"/>
      <c r="P25186" s="153"/>
      <c r="Q25186" s="153"/>
      <c r="R25186" s="153"/>
      <c r="S25186" s="152"/>
      <c r="T25186" s="154"/>
    </row>
    <row r="25187" spans="8:20" x14ac:dyDescent="0.25">
      <c r="H25187" s="155"/>
      <c r="I25187" s="152"/>
      <c r="J25187" s="152"/>
      <c r="K25187" s="156"/>
      <c r="L25187" s="156"/>
      <c r="M25187" s="157"/>
      <c r="N25187" s="158"/>
      <c r="O25187" s="153"/>
      <c r="P25187" s="153"/>
      <c r="Q25187" s="153"/>
      <c r="R25187" s="153"/>
      <c r="S25187" s="152"/>
      <c r="T25187" s="154"/>
    </row>
    <row r="25188" spans="8:20" x14ac:dyDescent="0.25">
      <c r="H25188" s="155"/>
      <c r="I25188" s="152"/>
      <c r="J25188" s="152"/>
      <c r="K25188" s="156"/>
      <c r="L25188" s="156"/>
      <c r="M25188" s="157"/>
      <c r="N25188" s="158"/>
      <c r="O25188" s="153"/>
      <c r="P25188" s="153"/>
      <c r="Q25188" s="153"/>
      <c r="R25188" s="153"/>
      <c r="S25188" s="152"/>
      <c r="T25188" s="154"/>
    </row>
    <row r="25189" spans="8:20" x14ac:dyDescent="0.25">
      <c r="H25189" s="155"/>
      <c r="I25189" s="152"/>
      <c r="J25189" s="152"/>
      <c r="K25189" s="156"/>
      <c r="L25189" s="156"/>
      <c r="M25189" s="157"/>
      <c r="N25189" s="158"/>
      <c r="O25189" s="153"/>
      <c r="P25189" s="153"/>
      <c r="Q25189" s="153"/>
      <c r="R25189" s="153"/>
      <c r="S25189" s="152"/>
      <c r="T25189" s="154"/>
    </row>
    <row r="25190" spans="8:20" x14ac:dyDescent="0.25">
      <c r="H25190" s="155"/>
      <c r="I25190" s="152"/>
      <c r="J25190" s="152"/>
      <c r="K25190" s="156"/>
      <c r="L25190" s="156"/>
      <c r="M25190" s="157"/>
      <c r="N25190" s="158"/>
      <c r="O25190" s="153"/>
      <c r="P25190" s="153"/>
      <c r="Q25190" s="153"/>
      <c r="R25190" s="153"/>
      <c r="S25190" s="152"/>
      <c r="T25190" s="154"/>
    </row>
    <row r="25191" spans="8:20" x14ac:dyDescent="0.25">
      <c r="H25191" s="155"/>
      <c r="I25191" s="152"/>
      <c r="J25191" s="152"/>
      <c r="K25191" s="156"/>
      <c r="L25191" s="156"/>
      <c r="M25191" s="157"/>
      <c r="N25191" s="158"/>
      <c r="O25191" s="153"/>
      <c r="P25191" s="153"/>
      <c r="Q25191" s="153"/>
      <c r="R25191" s="153"/>
      <c r="S25191" s="152"/>
      <c r="T25191" s="154"/>
    </row>
    <row r="25192" spans="8:20" x14ac:dyDescent="0.25">
      <c r="H25192" s="155"/>
      <c r="I25192" s="152"/>
      <c r="J25192" s="152"/>
      <c r="K25192" s="156"/>
      <c r="L25192" s="156"/>
      <c r="M25192" s="157"/>
      <c r="N25192" s="158"/>
      <c r="O25192" s="153"/>
      <c r="P25192" s="153"/>
      <c r="Q25192" s="153"/>
      <c r="R25192" s="153"/>
      <c r="S25192" s="152"/>
      <c r="T25192" s="154"/>
    </row>
    <row r="25193" spans="8:20" x14ac:dyDescent="0.25">
      <c r="H25193" s="155"/>
      <c r="I25193" s="152"/>
      <c r="J25193" s="152"/>
      <c r="K25193" s="156"/>
      <c r="L25193" s="156"/>
      <c r="M25193" s="157"/>
      <c r="N25193" s="158"/>
      <c r="O25193" s="153"/>
      <c r="P25193" s="153"/>
      <c r="Q25193" s="153"/>
      <c r="R25193" s="153"/>
      <c r="S25193" s="152"/>
      <c r="T25193" s="154"/>
    </row>
    <row r="25194" spans="8:20" x14ac:dyDescent="0.25">
      <c r="H25194" s="155"/>
      <c r="I25194" s="152"/>
      <c r="J25194" s="152"/>
      <c r="K25194" s="156"/>
      <c r="L25194" s="156"/>
      <c r="M25194" s="157"/>
      <c r="N25194" s="158"/>
      <c r="O25194" s="153"/>
      <c r="P25194" s="153"/>
      <c r="Q25194" s="153"/>
      <c r="R25194" s="153"/>
      <c r="S25194" s="152"/>
      <c r="T25194" s="154"/>
    </row>
    <row r="25195" spans="8:20" x14ac:dyDescent="0.25">
      <c r="H25195" s="155"/>
      <c r="I25195" s="152"/>
      <c r="J25195" s="152"/>
      <c r="K25195" s="156"/>
      <c r="L25195" s="156"/>
      <c r="M25195" s="157"/>
      <c r="N25195" s="158"/>
      <c r="O25195" s="153"/>
      <c r="P25195" s="153"/>
      <c r="Q25195" s="153"/>
      <c r="R25195" s="153"/>
      <c r="S25195" s="152"/>
      <c r="T25195" s="154"/>
    </row>
    <row r="25196" spans="8:20" x14ac:dyDescent="0.25">
      <c r="H25196" s="155"/>
      <c r="I25196" s="152"/>
      <c r="J25196" s="152"/>
      <c r="K25196" s="156"/>
      <c r="L25196" s="156"/>
      <c r="M25196" s="157"/>
      <c r="N25196" s="158"/>
      <c r="O25196" s="153"/>
      <c r="P25196" s="153"/>
      <c r="Q25196" s="153"/>
      <c r="R25196" s="153"/>
      <c r="S25196" s="152"/>
      <c r="T25196" s="154"/>
    </row>
    <row r="25197" spans="8:20" x14ac:dyDescent="0.25">
      <c r="H25197" s="155"/>
      <c r="I25197" s="152"/>
      <c r="J25197" s="152"/>
      <c r="K25197" s="156"/>
      <c r="L25197" s="156"/>
      <c r="M25197" s="157"/>
      <c r="N25197" s="158"/>
      <c r="O25197" s="153"/>
      <c r="P25197" s="153"/>
      <c r="Q25197" s="153"/>
      <c r="R25197" s="153"/>
      <c r="S25197" s="152"/>
      <c r="T25197" s="154"/>
    </row>
    <row r="25198" spans="8:20" x14ac:dyDescent="0.25">
      <c r="H25198" s="155"/>
      <c r="I25198" s="152"/>
      <c r="J25198" s="152"/>
      <c r="K25198" s="156"/>
      <c r="L25198" s="156"/>
      <c r="M25198" s="157"/>
      <c r="N25198" s="158"/>
      <c r="O25198" s="153"/>
      <c r="P25198" s="153"/>
      <c r="Q25198" s="153"/>
      <c r="R25198" s="153"/>
      <c r="S25198" s="152"/>
      <c r="T25198" s="154"/>
    </row>
    <row r="25199" spans="8:20" x14ac:dyDescent="0.25">
      <c r="H25199" s="155"/>
      <c r="I25199" s="152"/>
      <c r="J25199" s="152"/>
      <c r="K25199" s="156"/>
      <c r="L25199" s="156"/>
      <c r="M25199" s="157"/>
      <c r="N25199" s="158"/>
      <c r="O25199" s="153"/>
      <c r="P25199" s="153"/>
      <c r="Q25199" s="153"/>
      <c r="R25199" s="153"/>
      <c r="S25199" s="152"/>
      <c r="T25199" s="154"/>
    </row>
    <row r="25200" spans="8:20" x14ac:dyDescent="0.25">
      <c r="H25200" s="155"/>
      <c r="I25200" s="152"/>
      <c r="J25200" s="152"/>
      <c r="K25200" s="156"/>
      <c r="L25200" s="156"/>
      <c r="M25200" s="157"/>
      <c r="N25200" s="158"/>
      <c r="O25200" s="153"/>
      <c r="P25200" s="153"/>
      <c r="Q25200" s="153"/>
      <c r="R25200" s="153"/>
      <c r="S25200" s="152"/>
      <c r="T25200" s="154"/>
    </row>
    <row r="25201" spans="8:20" x14ac:dyDescent="0.25">
      <c r="H25201" s="155"/>
      <c r="I25201" s="152"/>
      <c r="J25201" s="152"/>
      <c r="K25201" s="156"/>
      <c r="L25201" s="156"/>
      <c r="M25201" s="157"/>
      <c r="N25201" s="158"/>
      <c r="O25201" s="153"/>
      <c r="P25201" s="153"/>
      <c r="Q25201" s="153"/>
      <c r="R25201" s="153"/>
      <c r="S25201" s="152"/>
      <c r="T25201" s="154"/>
    </row>
    <row r="25202" spans="8:20" x14ac:dyDescent="0.25">
      <c r="H25202" s="155"/>
      <c r="I25202" s="152"/>
      <c r="J25202" s="152"/>
      <c r="K25202" s="156"/>
      <c r="L25202" s="156"/>
      <c r="M25202" s="157"/>
      <c r="N25202" s="158"/>
      <c r="O25202" s="153"/>
      <c r="P25202" s="153"/>
      <c r="Q25202" s="153"/>
      <c r="R25202" s="153"/>
      <c r="S25202" s="152"/>
      <c r="T25202" s="154"/>
    </row>
    <row r="25203" spans="8:20" x14ac:dyDescent="0.25">
      <c r="H25203" s="155"/>
      <c r="I25203" s="152"/>
      <c r="J25203" s="152"/>
      <c r="K25203" s="156"/>
      <c r="L25203" s="156"/>
      <c r="M25203" s="157"/>
      <c r="N25203" s="158"/>
      <c r="O25203" s="153"/>
      <c r="P25203" s="153"/>
      <c r="Q25203" s="153"/>
      <c r="R25203" s="153"/>
      <c r="S25203" s="152"/>
      <c r="T25203" s="154"/>
    </row>
    <row r="25204" spans="8:20" x14ac:dyDescent="0.25">
      <c r="H25204" s="155"/>
      <c r="I25204" s="152"/>
      <c r="J25204" s="152"/>
      <c r="K25204" s="156"/>
      <c r="L25204" s="156"/>
      <c r="M25204" s="157"/>
      <c r="N25204" s="158"/>
      <c r="O25204" s="153"/>
      <c r="P25204" s="153"/>
      <c r="Q25204" s="153"/>
      <c r="R25204" s="153"/>
      <c r="S25204" s="152"/>
      <c r="T25204" s="154"/>
    </row>
    <row r="25205" spans="8:20" x14ac:dyDescent="0.25">
      <c r="H25205" s="155"/>
      <c r="I25205" s="152"/>
      <c r="J25205" s="152"/>
      <c r="K25205" s="156"/>
      <c r="L25205" s="156"/>
      <c r="M25205" s="157"/>
      <c r="N25205" s="158"/>
      <c r="O25205" s="153"/>
      <c r="P25205" s="153"/>
      <c r="Q25205" s="153"/>
      <c r="R25205" s="153"/>
      <c r="S25205" s="152"/>
      <c r="T25205" s="154"/>
    </row>
    <row r="25206" spans="8:20" x14ac:dyDescent="0.25">
      <c r="H25206" s="155"/>
      <c r="I25206" s="152"/>
      <c r="J25206" s="152"/>
      <c r="K25206" s="156"/>
      <c r="L25206" s="156"/>
      <c r="M25206" s="157"/>
      <c r="N25206" s="158"/>
      <c r="O25206" s="153"/>
      <c r="P25206" s="153"/>
      <c r="Q25206" s="153"/>
      <c r="R25206" s="153"/>
      <c r="S25206" s="152"/>
      <c r="T25206" s="154"/>
    </row>
    <row r="25207" spans="8:20" x14ac:dyDescent="0.25">
      <c r="H25207" s="155"/>
      <c r="I25207" s="152"/>
      <c r="J25207" s="152"/>
      <c r="K25207" s="156"/>
      <c r="L25207" s="156"/>
      <c r="M25207" s="157"/>
      <c r="N25207" s="158"/>
      <c r="O25207" s="153"/>
      <c r="P25207" s="153"/>
      <c r="Q25207" s="153"/>
      <c r="R25207" s="153"/>
      <c r="S25207" s="152"/>
      <c r="T25207" s="154"/>
    </row>
    <row r="25208" spans="8:20" x14ac:dyDescent="0.25">
      <c r="H25208" s="155"/>
      <c r="I25208" s="152"/>
      <c r="J25208" s="152"/>
      <c r="K25208" s="156"/>
      <c r="L25208" s="156"/>
      <c r="M25208" s="157"/>
      <c r="N25208" s="158"/>
      <c r="O25208" s="153"/>
      <c r="P25208" s="153"/>
      <c r="Q25208" s="153"/>
      <c r="R25208" s="153"/>
      <c r="S25208" s="152"/>
      <c r="T25208" s="154"/>
    </row>
    <row r="25209" spans="8:20" x14ac:dyDescent="0.25">
      <c r="H25209" s="155"/>
      <c r="I25209" s="152"/>
      <c r="J25209" s="152"/>
      <c r="K25209" s="156"/>
      <c r="L25209" s="156"/>
      <c r="M25209" s="157"/>
      <c r="N25209" s="158"/>
      <c r="O25209" s="153"/>
      <c r="P25209" s="153"/>
      <c r="Q25209" s="153"/>
      <c r="R25209" s="153"/>
      <c r="S25209" s="152"/>
      <c r="T25209" s="154"/>
    </row>
    <row r="25210" spans="8:20" x14ac:dyDescent="0.25">
      <c r="H25210" s="155"/>
      <c r="I25210" s="152"/>
      <c r="J25210" s="152"/>
      <c r="K25210" s="156"/>
      <c r="L25210" s="156"/>
      <c r="M25210" s="157"/>
      <c r="N25210" s="158"/>
      <c r="O25210" s="153"/>
      <c r="P25210" s="153"/>
      <c r="Q25210" s="153"/>
      <c r="R25210" s="153"/>
      <c r="S25210" s="152"/>
      <c r="T25210" s="154"/>
    </row>
    <row r="25211" spans="8:20" x14ac:dyDescent="0.25">
      <c r="H25211" s="155"/>
      <c r="I25211" s="152"/>
      <c r="J25211" s="152"/>
      <c r="K25211" s="156"/>
      <c r="L25211" s="156"/>
      <c r="M25211" s="157"/>
      <c r="N25211" s="158"/>
      <c r="O25211" s="153"/>
      <c r="P25211" s="153"/>
      <c r="Q25211" s="153"/>
      <c r="R25211" s="153"/>
      <c r="S25211" s="152"/>
      <c r="T25211" s="154"/>
    </row>
    <row r="25212" spans="8:20" x14ac:dyDescent="0.25">
      <c r="H25212" s="155"/>
      <c r="I25212" s="152"/>
      <c r="J25212" s="152"/>
      <c r="K25212" s="156"/>
      <c r="L25212" s="156"/>
      <c r="M25212" s="157"/>
      <c r="N25212" s="158"/>
      <c r="O25212" s="153"/>
      <c r="P25212" s="153"/>
      <c r="Q25212" s="153"/>
      <c r="R25212" s="153"/>
      <c r="S25212" s="152"/>
      <c r="T25212" s="154"/>
    </row>
    <row r="25213" spans="8:20" x14ac:dyDescent="0.25">
      <c r="H25213" s="155"/>
      <c r="I25213" s="152"/>
      <c r="J25213" s="152"/>
      <c r="K25213" s="156"/>
      <c r="L25213" s="156"/>
      <c r="M25213" s="157"/>
      <c r="N25213" s="158"/>
      <c r="O25213" s="153"/>
      <c r="P25213" s="153"/>
      <c r="Q25213" s="153"/>
      <c r="R25213" s="153"/>
      <c r="S25213" s="152"/>
      <c r="T25213" s="154"/>
    </row>
    <row r="25214" spans="8:20" x14ac:dyDescent="0.25">
      <c r="H25214" s="155"/>
      <c r="I25214" s="152"/>
      <c r="J25214" s="152"/>
      <c r="K25214" s="156"/>
      <c r="L25214" s="156"/>
      <c r="M25214" s="157"/>
      <c r="N25214" s="158"/>
      <c r="O25214" s="153"/>
      <c r="P25214" s="153"/>
      <c r="Q25214" s="153"/>
      <c r="R25214" s="153"/>
      <c r="S25214" s="152"/>
      <c r="T25214" s="154"/>
    </row>
    <row r="25215" spans="8:20" x14ac:dyDescent="0.25">
      <c r="H25215" s="155"/>
      <c r="I25215" s="152"/>
      <c r="J25215" s="152"/>
      <c r="K25215" s="156"/>
      <c r="L25215" s="156"/>
      <c r="M25215" s="157"/>
      <c r="N25215" s="158"/>
      <c r="O25215" s="153"/>
      <c r="P25215" s="153"/>
      <c r="Q25215" s="153"/>
      <c r="R25215" s="153"/>
      <c r="S25215" s="152"/>
      <c r="T25215" s="154"/>
    </row>
    <row r="25216" spans="8:20" x14ac:dyDescent="0.25">
      <c r="H25216" s="155"/>
      <c r="I25216" s="152"/>
      <c r="J25216" s="152"/>
      <c r="K25216" s="156"/>
      <c r="L25216" s="156"/>
      <c r="M25216" s="157"/>
      <c r="N25216" s="158"/>
      <c r="O25216" s="153"/>
      <c r="P25216" s="153"/>
      <c r="Q25216" s="153"/>
      <c r="R25216" s="153"/>
      <c r="S25216" s="152"/>
      <c r="T25216" s="154"/>
    </row>
    <row r="25217" spans="8:20" x14ac:dyDescent="0.25">
      <c r="H25217" s="155"/>
      <c r="I25217" s="152"/>
      <c r="J25217" s="152"/>
      <c r="K25217" s="156"/>
      <c r="L25217" s="156"/>
      <c r="M25217" s="157"/>
      <c r="N25217" s="158"/>
      <c r="O25217" s="153"/>
      <c r="P25217" s="153"/>
      <c r="Q25217" s="153"/>
      <c r="R25217" s="153"/>
      <c r="S25217" s="152"/>
      <c r="T25217" s="154"/>
    </row>
    <row r="25218" spans="8:20" x14ac:dyDescent="0.25">
      <c r="H25218" s="155"/>
      <c r="I25218" s="152"/>
      <c r="J25218" s="152"/>
      <c r="K25218" s="156"/>
      <c r="L25218" s="156"/>
      <c r="M25218" s="157"/>
      <c r="N25218" s="158"/>
      <c r="O25218" s="153"/>
      <c r="P25218" s="153"/>
      <c r="Q25218" s="153"/>
      <c r="R25218" s="153"/>
      <c r="S25218" s="152"/>
      <c r="T25218" s="154"/>
    </row>
    <row r="25219" spans="8:20" x14ac:dyDescent="0.25">
      <c r="H25219" s="155"/>
      <c r="I25219" s="152"/>
      <c r="J25219" s="152"/>
      <c r="K25219" s="156"/>
      <c r="L25219" s="156"/>
      <c r="M25219" s="157"/>
      <c r="N25219" s="158"/>
      <c r="O25219" s="153"/>
      <c r="P25219" s="153"/>
      <c r="Q25219" s="153"/>
      <c r="R25219" s="153"/>
      <c r="S25219" s="152"/>
      <c r="T25219" s="154"/>
    </row>
    <row r="25220" spans="8:20" x14ac:dyDescent="0.25">
      <c r="H25220" s="155"/>
      <c r="I25220" s="152"/>
      <c r="J25220" s="152"/>
      <c r="K25220" s="156"/>
      <c r="L25220" s="156"/>
      <c r="M25220" s="157"/>
      <c r="N25220" s="158"/>
      <c r="O25220" s="153"/>
      <c r="P25220" s="153"/>
      <c r="Q25220" s="153"/>
      <c r="R25220" s="153"/>
      <c r="S25220" s="152"/>
      <c r="T25220" s="154"/>
    </row>
    <row r="25221" spans="8:20" x14ac:dyDescent="0.25">
      <c r="H25221" s="155"/>
      <c r="I25221" s="152"/>
      <c r="J25221" s="152"/>
      <c r="K25221" s="156"/>
      <c r="L25221" s="156"/>
      <c r="M25221" s="157"/>
      <c r="N25221" s="158"/>
      <c r="O25221" s="153"/>
      <c r="P25221" s="153"/>
      <c r="Q25221" s="153"/>
      <c r="R25221" s="153"/>
      <c r="S25221" s="152"/>
      <c r="T25221" s="154"/>
    </row>
    <row r="25222" spans="8:20" x14ac:dyDescent="0.25">
      <c r="H25222" s="155"/>
      <c r="I25222" s="152"/>
      <c r="J25222" s="152"/>
      <c r="K25222" s="156"/>
      <c r="L25222" s="156"/>
      <c r="M25222" s="157"/>
      <c r="N25222" s="158"/>
      <c r="O25222" s="153"/>
      <c r="P25222" s="153"/>
      <c r="Q25222" s="153"/>
      <c r="R25222" s="153"/>
      <c r="S25222" s="152"/>
      <c r="T25222" s="154"/>
    </row>
    <row r="25223" spans="8:20" x14ac:dyDescent="0.25">
      <c r="H25223" s="155"/>
      <c r="I25223" s="152"/>
      <c r="J25223" s="152"/>
      <c r="K25223" s="156"/>
      <c r="L25223" s="156"/>
      <c r="M25223" s="157"/>
      <c r="N25223" s="158"/>
      <c r="O25223" s="153"/>
      <c r="P25223" s="153"/>
      <c r="Q25223" s="153"/>
      <c r="R25223" s="153"/>
      <c r="S25223" s="152"/>
      <c r="T25223" s="154"/>
    </row>
    <row r="25224" spans="8:20" x14ac:dyDescent="0.25">
      <c r="H25224" s="155"/>
      <c r="I25224" s="152"/>
      <c r="J25224" s="152"/>
      <c r="K25224" s="156"/>
      <c r="L25224" s="156"/>
      <c r="M25224" s="157"/>
      <c r="N25224" s="158"/>
      <c r="O25224" s="153"/>
      <c r="P25224" s="153"/>
      <c r="Q25224" s="153"/>
      <c r="R25224" s="153"/>
      <c r="S25224" s="152"/>
      <c r="T25224" s="154"/>
    </row>
    <row r="25225" spans="8:20" x14ac:dyDescent="0.25">
      <c r="H25225" s="155"/>
      <c r="I25225" s="152"/>
      <c r="J25225" s="152"/>
      <c r="K25225" s="156"/>
      <c r="L25225" s="156"/>
      <c r="M25225" s="157"/>
      <c r="N25225" s="158"/>
      <c r="O25225" s="153"/>
      <c r="P25225" s="153"/>
      <c r="Q25225" s="153"/>
      <c r="R25225" s="153"/>
      <c r="S25225" s="152"/>
      <c r="T25225" s="154"/>
    </row>
    <row r="25226" spans="8:20" x14ac:dyDescent="0.25">
      <c r="H25226" s="155"/>
      <c r="I25226" s="152"/>
      <c r="J25226" s="152"/>
      <c r="K25226" s="156"/>
      <c r="L25226" s="156"/>
      <c r="M25226" s="157"/>
      <c r="N25226" s="158"/>
      <c r="O25226" s="153"/>
      <c r="P25226" s="153"/>
      <c r="Q25226" s="153"/>
      <c r="R25226" s="153"/>
      <c r="S25226" s="152"/>
      <c r="T25226" s="154"/>
    </row>
    <row r="25227" spans="8:20" x14ac:dyDescent="0.25">
      <c r="H25227" s="155"/>
      <c r="I25227" s="152"/>
      <c r="J25227" s="152"/>
      <c r="K25227" s="156"/>
      <c r="L25227" s="156"/>
      <c r="M25227" s="157"/>
      <c r="N25227" s="158"/>
      <c r="O25227" s="153"/>
      <c r="P25227" s="153"/>
      <c r="Q25227" s="153"/>
      <c r="R25227" s="153"/>
      <c r="S25227" s="152"/>
      <c r="T25227" s="154"/>
    </row>
    <row r="25228" spans="8:20" x14ac:dyDescent="0.25">
      <c r="H25228" s="155"/>
      <c r="I25228" s="152"/>
      <c r="J25228" s="152"/>
      <c r="K25228" s="156"/>
      <c r="L25228" s="156"/>
      <c r="M25228" s="157"/>
      <c r="N25228" s="158"/>
      <c r="O25228" s="153"/>
      <c r="P25228" s="153"/>
      <c r="Q25228" s="153"/>
      <c r="R25228" s="153"/>
      <c r="S25228" s="152"/>
      <c r="T25228" s="154"/>
    </row>
    <row r="25229" spans="8:20" x14ac:dyDescent="0.25">
      <c r="H25229" s="155"/>
      <c r="I25229" s="152"/>
      <c r="J25229" s="152"/>
      <c r="K25229" s="156"/>
      <c r="L25229" s="156"/>
      <c r="M25229" s="157"/>
      <c r="N25229" s="158"/>
      <c r="O25229" s="153"/>
      <c r="P25229" s="153"/>
      <c r="Q25229" s="153"/>
      <c r="R25229" s="153"/>
      <c r="S25229" s="152"/>
      <c r="T25229" s="154"/>
    </row>
    <row r="25230" spans="8:20" x14ac:dyDescent="0.25">
      <c r="H25230" s="155"/>
      <c r="I25230" s="152"/>
      <c r="J25230" s="152"/>
      <c r="K25230" s="156"/>
      <c r="L25230" s="156"/>
      <c r="M25230" s="157"/>
      <c r="N25230" s="158"/>
      <c r="O25230" s="153"/>
      <c r="P25230" s="153"/>
      <c r="Q25230" s="153"/>
      <c r="R25230" s="153"/>
      <c r="S25230" s="152"/>
      <c r="T25230" s="154"/>
    </row>
    <row r="25231" spans="8:20" x14ac:dyDescent="0.25">
      <c r="H25231" s="155"/>
      <c r="I25231" s="152"/>
      <c r="J25231" s="152"/>
      <c r="K25231" s="156"/>
      <c r="L25231" s="156"/>
      <c r="M25231" s="157"/>
      <c r="N25231" s="158"/>
      <c r="O25231" s="153"/>
      <c r="P25231" s="153"/>
      <c r="Q25231" s="153"/>
      <c r="R25231" s="153"/>
      <c r="S25231" s="152"/>
      <c r="T25231" s="154"/>
    </row>
    <row r="25232" spans="8:20" x14ac:dyDescent="0.25">
      <c r="H25232" s="155"/>
      <c r="I25232" s="152"/>
      <c r="J25232" s="152"/>
      <c r="K25232" s="156"/>
      <c r="L25232" s="156"/>
      <c r="M25232" s="157"/>
      <c r="N25232" s="158"/>
      <c r="O25232" s="153"/>
      <c r="P25232" s="153"/>
      <c r="Q25232" s="153"/>
      <c r="R25232" s="153"/>
      <c r="S25232" s="152"/>
      <c r="T25232" s="154"/>
    </row>
    <row r="25233" spans="8:20" x14ac:dyDescent="0.25">
      <c r="H25233" s="155"/>
      <c r="I25233" s="152"/>
      <c r="J25233" s="152"/>
      <c r="K25233" s="156"/>
      <c r="L25233" s="156"/>
      <c r="M25233" s="157"/>
      <c r="N25233" s="158"/>
      <c r="O25233" s="153"/>
      <c r="P25233" s="153"/>
      <c r="Q25233" s="153"/>
      <c r="R25233" s="153"/>
      <c r="S25233" s="152"/>
      <c r="T25233" s="154"/>
    </row>
    <row r="25234" spans="8:20" x14ac:dyDescent="0.25">
      <c r="H25234" s="155"/>
      <c r="I25234" s="152"/>
      <c r="J25234" s="152"/>
      <c r="K25234" s="156"/>
      <c r="L25234" s="156"/>
      <c r="M25234" s="157"/>
      <c r="N25234" s="158"/>
      <c r="O25234" s="153"/>
      <c r="P25234" s="153"/>
      <c r="Q25234" s="153"/>
      <c r="R25234" s="153"/>
      <c r="S25234" s="152"/>
      <c r="T25234" s="154"/>
    </row>
    <row r="25235" spans="8:20" x14ac:dyDescent="0.25">
      <c r="H25235" s="155"/>
      <c r="I25235" s="152"/>
      <c r="J25235" s="152"/>
      <c r="K25235" s="156"/>
      <c r="L25235" s="156"/>
      <c r="M25235" s="157"/>
      <c r="N25235" s="158"/>
      <c r="O25235" s="153"/>
      <c r="P25235" s="153"/>
      <c r="Q25235" s="153"/>
      <c r="R25235" s="153"/>
      <c r="S25235" s="152"/>
      <c r="T25235" s="154"/>
    </row>
    <row r="25236" spans="8:20" x14ac:dyDescent="0.25">
      <c r="H25236" s="155"/>
      <c r="I25236" s="152"/>
      <c r="J25236" s="152"/>
      <c r="K25236" s="156"/>
      <c r="L25236" s="156"/>
      <c r="M25236" s="157"/>
      <c r="N25236" s="158"/>
      <c r="O25236" s="153"/>
      <c r="P25236" s="153"/>
      <c r="Q25236" s="153"/>
      <c r="R25236" s="153"/>
      <c r="S25236" s="152"/>
      <c r="T25236" s="154"/>
    </row>
    <row r="25237" spans="8:20" x14ac:dyDescent="0.25">
      <c r="H25237" s="155"/>
      <c r="I25237" s="152"/>
      <c r="J25237" s="152"/>
      <c r="K25237" s="156"/>
      <c r="L25237" s="156"/>
      <c r="M25237" s="157"/>
      <c r="N25237" s="158"/>
      <c r="O25237" s="153"/>
      <c r="P25237" s="153"/>
      <c r="Q25237" s="153"/>
      <c r="R25237" s="153"/>
      <c r="S25237" s="152"/>
      <c r="T25237" s="154"/>
    </row>
    <row r="25238" spans="8:20" x14ac:dyDescent="0.25">
      <c r="H25238" s="155"/>
      <c r="I25238" s="152"/>
      <c r="J25238" s="152"/>
      <c r="K25238" s="156"/>
      <c r="L25238" s="156"/>
      <c r="M25238" s="157"/>
      <c r="N25238" s="158"/>
      <c r="O25238" s="153"/>
      <c r="P25238" s="153"/>
      <c r="Q25238" s="153"/>
      <c r="R25238" s="153"/>
      <c r="S25238" s="152"/>
      <c r="T25238" s="154"/>
    </row>
    <row r="25239" spans="8:20" x14ac:dyDescent="0.25">
      <c r="H25239" s="155"/>
      <c r="I25239" s="152"/>
      <c r="J25239" s="152"/>
      <c r="K25239" s="156"/>
      <c r="L25239" s="156"/>
      <c r="M25239" s="157"/>
      <c r="N25239" s="158"/>
      <c r="O25239" s="153"/>
      <c r="P25239" s="153"/>
      <c r="Q25239" s="153"/>
      <c r="R25239" s="153"/>
      <c r="S25239" s="152"/>
      <c r="T25239" s="154"/>
    </row>
    <row r="25240" spans="8:20" x14ac:dyDescent="0.25">
      <c r="H25240" s="155"/>
      <c r="I25240" s="152"/>
      <c r="J25240" s="152"/>
      <c r="K25240" s="156"/>
      <c r="L25240" s="156"/>
      <c r="M25240" s="157"/>
      <c r="N25240" s="158"/>
      <c r="O25240" s="153"/>
      <c r="P25240" s="153"/>
      <c r="Q25240" s="153"/>
      <c r="R25240" s="153"/>
      <c r="S25240" s="152"/>
      <c r="T25240" s="154"/>
    </row>
    <row r="25241" spans="8:20" x14ac:dyDescent="0.25">
      <c r="H25241" s="155"/>
      <c r="I25241" s="152"/>
      <c r="J25241" s="152"/>
      <c r="K25241" s="156"/>
      <c r="L25241" s="156"/>
      <c r="M25241" s="157"/>
      <c r="N25241" s="158"/>
      <c r="O25241" s="153"/>
      <c r="P25241" s="153"/>
      <c r="Q25241" s="153"/>
      <c r="R25241" s="153"/>
      <c r="S25241" s="152"/>
      <c r="T25241" s="154"/>
    </row>
    <row r="25242" spans="8:20" x14ac:dyDescent="0.25">
      <c r="H25242" s="155"/>
      <c r="I25242" s="152"/>
      <c r="J25242" s="152"/>
      <c r="K25242" s="156"/>
      <c r="L25242" s="156"/>
      <c r="M25242" s="157"/>
      <c r="N25242" s="158"/>
      <c r="O25242" s="153"/>
      <c r="P25242" s="153"/>
      <c r="Q25242" s="153"/>
      <c r="R25242" s="153"/>
      <c r="S25242" s="152"/>
      <c r="T25242" s="154"/>
    </row>
    <row r="25243" spans="8:20" x14ac:dyDescent="0.25">
      <c r="H25243" s="155"/>
      <c r="I25243" s="152"/>
      <c r="J25243" s="152"/>
      <c r="K25243" s="156"/>
      <c r="L25243" s="156"/>
      <c r="M25243" s="157"/>
      <c r="N25243" s="158"/>
      <c r="O25243" s="153"/>
      <c r="P25243" s="153"/>
      <c r="Q25243" s="153"/>
      <c r="R25243" s="153"/>
      <c r="S25243" s="152"/>
      <c r="T25243" s="154"/>
    </row>
    <row r="25244" spans="8:20" x14ac:dyDescent="0.25">
      <c r="H25244" s="155"/>
      <c r="I25244" s="152"/>
      <c r="J25244" s="152"/>
      <c r="K25244" s="156"/>
      <c r="L25244" s="156"/>
      <c r="M25244" s="157"/>
      <c r="N25244" s="158"/>
      <c r="O25244" s="153"/>
      <c r="P25244" s="153"/>
      <c r="Q25244" s="153"/>
      <c r="R25244" s="153"/>
      <c r="S25244" s="152"/>
      <c r="T25244" s="154"/>
    </row>
    <row r="25245" spans="8:20" x14ac:dyDescent="0.25">
      <c r="H25245" s="155"/>
      <c r="I25245" s="152"/>
      <c r="J25245" s="152"/>
      <c r="K25245" s="156"/>
      <c r="L25245" s="156"/>
      <c r="M25245" s="157"/>
      <c r="N25245" s="158"/>
      <c r="O25245" s="153"/>
      <c r="P25245" s="153"/>
      <c r="Q25245" s="153"/>
      <c r="R25245" s="153"/>
      <c r="S25245" s="152"/>
      <c r="T25245" s="154"/>
    </row>
    <row r="25246" spans="8:20" x14ac:dyDescent="0.25">
      <c r="H25246" s="155"/>
      <c r="I25246" s="152"/>
      <c r="J25246" s="152"/>
      <c r="K25246" s="156"/>
      <c r="L25246" s="156"/>
      <c r="M25246" s="157"/>
      <c r="N25246" s="158"/>
      <c r="O25246" s="153"/>
      <c r="P25246" s="153"/>
      <c r="Q25246" s="153"/>
      <c r="R25246" s="153"/>
      <c r="S25246" s="152"/>
      <c r="T25246" s="154"/>
    </row>
    <row r="25247" spans="8:20" x14ac:dyDescent="0.25">
      <c r="H25247" s="155"/>
      <c r="I25247" s="152"/>
      <c r="J25247" s="152"/>
      <c r="K25247" s="156"/>
      <c r="L25247" s="156"/>
      <c r="M25247" s="157"/>
      <c r="N25247" s="158"/>
      <c r="O25247" s="153"/>
      <c r="P25247" s="153"/>
      <c r="Q25247" s="153"/>
      <c r="R25247" s="153"/>
      <c r="S25247" s="152"/>
      <c r="T25247" s="154"/>
    </row>
    <row r="25248" spans="8:20" x14ac:dyDescent="0.25">
      <c r="H25248" s="155"/>
      <c r="I25248" s="152"/>
      <c r="J25248" s="152"/>
      <c r="K25248" s="156"/>
      <c r="L25248" s="156"/>
      <c r="M25248" s="157"/>
      <c r="N25248" s="158"/>
      <c r="O25248" s="153"/>
      <c r="P25248" s="153"/>
      <c r="Q25248" s="153"/>
      <c r="R25248" s="153"/>
      <c r="S25248" s="152"/>
      <c r="T25248" s="154"/>
    </row>
    <row r="25249" spans="8:20" x14ac:dyDescent="0.25">
      <c r="H25249" s="155"/>
      <c r="I25249" s="152"/>
      <c r="J25249" s="152"/>
      <c r="K25249" s="156"/>
      <c r="L25249" s="156"/>
      <c r="M25249" s="157"/>
      <c r="N25249" s="158"/>
      <c r="O25249" s="153"/>
      <c r="P25249" s="153"/>
      <c r="Q25249" s="153"/>
      <c r="R25249" s="153"/>
      <c r="S25249" s="152"/>
      <c r="T25249" s="154"/>
    </row>
    <row r="25250" spans="8:20" x14ac:dyDescent="0.25">
      <c r="H25250" s="155"/>
      <c r="I25250" s="152"/>
      <c r="J25250" s="152"/>
      <c r="K25250" s="156"/>
      <c r="L25250" s="156"/>
      <c r="M25250" s="157"/>
      <c r="N25250" s="158"/>
      <c r="O25250" s="153"/>
      <c r="P25250" s="153"/>
      <c r="Q25250" s="153"/>
      <c r="R25250" s="153"/>
      <c r="S25250" s="152"/>
      <c r="T25250" s="154"/>
    </row>
    <row r="25251" spans="8:20" x14ac:dyDescent="0.25">
      <c r="H25251" s="155"/>
      <c r="I25251" s="152"/>
      <c r="J25251" s="152"/>
      <c r="K25251" s="156"/>
      <c r="L25251" s="156"/>
      <c r="M25251" s="157"/>
      <c r="N25251" s="158"/>
      <c r="O25251" s="153"/>
      <c r="P25251" s="153"/>
      <c r="Q25251" s="153"/>
      <c r="R25251" s="153"/>
      <c r="S25251" s="152"/>
      <c r="T25251" s="154"/>
    </row>
    <row r="25252" spans="8:20" x14ac:dyDescent="0.25">
      <c r="H25252" s="155"/>
      <c r="I25252" s="152"/>
      <c r="J25252" s="152"/>
      <c r="K25252" s="156"/>
      <c r="L25252" s="156"/>
      <c r="M25252" s="157"/>
      <c r="N25252" s="158"/>
      <c r="O25252" s="153"/>
      <c r="P25252" s="153"/>
      <c r="Q25252" s="153"/>
      <c r="R25252" s="153"/>
      <c r="S25252" s="152"/>
      <c r="T25252" s="154"/>
    </row>
    <row r="25253" spans="8:20" x14ac:dyDescent="0.25">
      <c r="H25253" s="155"/>
      <c r="I25253" s="152"/>
      <c r="J25253" s="152"/>
      <c r="K25253" s="156"/>
      <c r="L25253" s="156"/>
      <c r="M25253" s="157"/>
      <c r="N25253" s="158"/>
      <c r="O25253" s="153"/>
      <c r="P25253" s="153"/>
      <c r="Q25253" s="153"/>
      <c r="R25253" s="153"/>
      <c r="S25253" s="152"/>
      <c r="T25253" s="154"/>
    </row>
    <row r="25254" spans="8:20" x14ac:dyDescent="0.25">
      <c r="H25254" s="155"/>
      <c r="I25254" s="152"/>
      <c r="J25254" s="152"/>
      <c r="K25254" s="156"/>
      <c r="L25254" s="156"/>
      <c r="M25254" s="157"/>
      <c r="N25254" s="158"/>
      <c r="O25254" s="153"/>
      <c r="P25254" s="153"/>
      <c r="Q25254" s="153"/>
      <c r="R25254" s="153"/>
      <c r="S25254" s="152"/>
      <c r="T25254" s="154"/>
    </row>
    <row r="25255" spans="8:20" x14ac:dyDescent="0.25">
      <c r="H25255" s="155"/>
      <c r="I25255" s="152"/>
      <c r="J25255" s="152"/>
      <c r="K25255" s="156"/>
      <c r="L25255" s="156"/>
      <c r="M25255" s="157"/>
      <c r="N25255" s="158"/>
      <c r="O25255" s="153"/>
      <c r="P25255" s="153"/>
      <c r="Q25255" s="153"/>
      <c r="R25255" s="153"/>
      <c r="S25255" s="152"/>
      <c r="T25255" s="154"/>
    </row>
    <row r="25256" spans="8:20" x14ac:dyDescent="0.25">
      <c r="H25256" s="155"/>
      <c r="I25256" s="152"/>
      <c r="J25256" s="152"/>
      <c r="K25256" s="156"/>
      <c r="L25256" s="156"/>
      <c r="M25256" s="157"/>
      <c r="N25256" s="158"/>
      <c r="O25256" s="153"/>
      <c r="P25256" s="153"/>
      <c r="Q25256" s="153"/>
      <c r="R25256" s="153"/>
      <c r="S25256" s="152"/>
      <c r="T25256" s="154"/>
    </row>
    <row r="25257" spans="8:20" x14ac:dyDescent="0.25">
      <c r="H25257" s="155"/>
      <c r="I25257" s="152"/>
      <c r="J25257" s="152"/>
      <c r="K25257" s="156"/>
      <c r="L25257" s="156"/>
      <c r="M25257" s="157"/>
      <c r="N25257" s="158"/>
      <c r="O25257" s="153"/>
      <c r="P25257" s="153"/>
      <c r="Q25257" s="153"/>
      <c r="R25257" s="153"/>
      <c r="S25257" s="152"/>
      <c r="T25257" s="154"/>
    </row>
    <row r="25258" spans="8:20" x14ac:dyDescent="0.25">
      <c r="H25258" s="155"/>
      <c r="I25258" s="152"/>
      <c r="J25258" s="152"/>
      <c r="K25258" s="156"/>
      <c r="L25258" s="156"/>
      <c r="M25258" s="157"/>
      <c r="N25258" s="158"/>
      <c r="O25258" s="153"/>
      <c r="P25258" s="153"/>
      <c r="Q25258" s="153"/>
      <c r="R25258" s="153"/>
      <c r="S25258" s="152"/>
      <c r="T25258" s="154"/>
    </row>
    <row r="25259" spans="8:20" x14ac:dyDescent="0.25">
      <c r="H25259" s="155"/>
      <c r="I25259" s="152"/>
      <c r="J25259" s="152"/>
      <c r="K25259" s="156"/>
      <c r="L25259" s="156"/>
      <c r="M25259" s="157"/>
      <c r="N25259" s="158"/>
      <c r="O25259" s="153"/>
      <c r="P25259" s="153"/>
      <c r="Q25259" s="153"/>
      <c r="R25259" s="153"/>
      <c r="S25259" s="152"/>
      <c r="T25259" s="154"/>
    </row>
    <row r="25260" spans="8:20" x14ac:dyDescent="0.25">
      <c r="H25260" s="155"/>
      <c r="I25260" s="152"/>
      <c r="J25260" s="152"/>
      <c r="K25260" s="156"/>
      <c r="L25260" s="156"/>
      <c r="M25260" s="157"/>
      <c r="N25260" s="158"/>
      <c r="O25260" s="153"/>
      <c r="P25260" s="153"/>
      <c r="Q25260" s="153"/>
      <c r="R25260" s="153"/>
      <c r="S25260" s="152"/>
      <c r="T25260" s="154"/>
    </row>
    <row r="25261" spans="8:20" x14ac:dyDescent="0.25">
      <c r="H25261" s="155"/>
      <c r="I25261" s="152"/>
      <c r="J25261" s="152"/>
      <c r="K25261" s="156"/>
      <c r="L25261" s="156"/>
      <c r="M25261" s="157"/>
      <c r="N25261" s="158"/>
      <c r="O25261" s="153"/>
      <c r="P25261" s="153"/>
      <c r="Q25261" s="153"/>
      <c r="R25261" s="153"/>
      <c r="S25261" s="152"/>
      <c r="T25261" s="154"/>
    </row>
    <row r="25262" spans="8:20" x14ac:dyDescent="0.25">
      <c r="H25262" s="155"/>
      <c r="I25262" s="152"/>
      <c r="J25262" s="152"/>
      <c r="K25262" s="156"/>
      <c r="L25262" s="156"/>
      <c r="M25262" s="157"/>
      <c r="N25262" s="158"/>
      <c r="O25262" s="153"/>
      <c r="P25262" s="153"/>
      <c r="Q25262" s="153"/>
      <c r="R25262" s="153"/>
      <c r="S25262" s="152"/>
      <c r="T25262" s="154"/>
    </row>
    <row r="25263" spans="8:20" x14ac:dyDescent="0.25">
      <c r="H25263" s="155"/>
      <c r="I25263" s="152"/>
      <c r="J25263" s="152"/>
      <c r="K25263" s="156"/>
      <c r="L25263" s="156"/>
      <c r="M25263" s="157"/>
      <c r="N25263" s="158"/>
      <c r="O25263" s="153"/>
      <c r="P25263" s="153"/>
      <c r="Q25263" s="153"/>
      <c r="R25263" s="153"/>
      <c r="S25263" s="152"/>
      <c r="T25263" s="154"/>
    </row>
    <row r="25264" spans="8:20" x14ac:dyDescent="0.25">
      <c r="H25264" s="155"/>
      <c r="I25264" s="152"/>
      <c r="J25264" s="152"/>
      <c r="K25264" s="156"/>
      <c r="L25264" s="156"/>
      <c r="M25264" s="157"/>
      <c r="N25264" s="158"/>
      <c r="O25264" s="153"/>
      <c r="P25264" s="153"/>
      <c r="Q25264" s="153"/>
      <c r="R25264" s="153"/>
      <c r="S25264" s="152"/>
      <c r="T25264" s="154"/>
    </row>
    <row r="25265" spans="8:20" x14ac:dyDescent="0.25">
      <c r="H25265" s="155"/>
      <c r="I25265" s="152"/>
      <c r="J25265" s="152"/>
      <c r="K25265" s="156"/>
      <c r="L25265" s="156"/>
      <c r="M25265" s="157"/>
      <c r="N25265" s="158"/>
      <c r="O25265" s="153"/>
      <c r="P25265" s="153"/>
      <c r="Q25265" s="153"/>
      <c r="R25265" s="153"/>
      <c r="S25265" s="152"/>
      <c r="T25265" s="154"/>
    </row>
    <row r="25266" spans="8:20" x14ac:dyDescent="0.25">
      <c r="H25266" s="155"/>
      <c r="I25266" s="152"/>
      <c r="J25266" s="152"/>
      <c r="K25266" s="156"/>
      <c r="L25266" s="156"/>
      <c r="M25266" s="157"/>
      <c r="N25266" s="158"/>
      <c r="O25266" s="153"/>
      <c r="P25266" s="153"/>
      <c r="Q25266" s="153"/>
      <c r="R25266" s="153"/>
      <c r="S25266" s="152"/>
      <c r="T25266" s="154"/>
    </row>
    <row r="25267" spans="8:20" x14ac:dyDescent="0.25">
      <c r="H25267" s="155"/>
      <c r="I25267" s="152"/>
      <c r="J25267" s="152"/>
      <c r="K25267" s="156"/>
      <c r="L25267" s="156"/>
      <c r="M25267" s="157"/>
      <c r="N25267" s="158"/>
      <c r="O25267" s="153"/>
      <c r="P25267" s="153"/>
      <c r="Q25267" s="153"/>
      <c r="R25267" s="153"/>
      <c r="S25267" s="152"/>
      <c r="T25267" s="154"/>
    </row>
    <row r="25268" spans="8:20" x14ac:dyDescent="0.25">
      <c r="H25268" s="155"/>
      <c r="I25268" s="152"/>
      <c r="J25268" s="152"/>
      <c r="K25268" s="156"/>
      <c r="L25268" s="156"/>
      <c r="M25268" s="157"/>
      <c r="N25268" s="158"/>
      <c r="O25268" s="153"/>
      <c r="P25268" s="153"/>
      <c r="Q25268" s="153"/>
      <c r="R25268" s="153"/>
      <c r="S25268" s="152"/>
      <c r="T25268" s="154"/>
    </row>
    <row r="25269" spans="8:20" x14ac:dyDescent="0.25">
      <c r="H25269" s="155"/>
      <c r="I25269" s="152"/>
      <c r="J25269" s="152"/>
      <c r="K25269" s="156"/>
      <c r="L25269" s="156"/>
      <c r="M25269" s="157"/>
      <c r="N25269" s="158"/>
      <c r="O25269" s="153"/>
      <c r="P25269" s="153"/>
      <c r="Q25269" s="153"/>
      <c r="R25269" s="153"/>
      <c r="S25269" s="152"/>
      <c r="T25269" s="154"/>
    </row>
    <row r="25270" spans="8:20" x14ac:dyDescent="0.25">
      <c r="H25270" s="155"/>
      <c r="I25270" s="152"/>
      <c r="J25270" s="152"/>
      <c r="K25270" s="156"/>
      <c r="L25270" s="156"/>
      <c r="M25270" s="157"/>
      <c r="N25270" s="158"/>
      <c r="O25270" s="153"/>
      <c r="P25270" s="153"/>
      <c r="Q25270" s="153"/>
      <c r="R25270" s="153"/>
      <c r="S25270" s="152"/>
      <c r="T25270" s="154"/>
    </row>
    <row r="25271" spans="8:20" x14ac:dyDescent="0.25">
      <c r="H25271" s="155"/>
      <c r="I25271" s="152"/>
      <c r="J25271" s="152"/>
      <c r="K25271" s="156"/>
      <c r="L25271" s="156"/>
      <c r="M25271" s="157"/>
      <c r="N25271" s="158"/>
      <c r="O25271" s="153"/>
      <c r="P25271" s="153"/>
      <c r="Q25271" s="153"/>
      <c r="R25271" s="153"/>
      <c r="S25271" s="152"/>
      <c r="T25271" s="154"/>
    </row>
    <row r="25272" spans="8:20" x14ac:dyDescent="0.25">
      <c r="H25272" s="155"/>
      <c r="I25272" s="152"/>
      <c r="J25272" s="152"/>
      <c r="K25272" s="156"/>
      <c r="L25272" s="156"/>
      <c r="M25272" s="157"/>
      <c r="N25272" s="158"/>
      <c r="O25272" s="153"/>
      <c r="P25272" s="153"/>
      <c r="Q25272" s="153"/>
      <c r="R25272" s="153"/>
      <c r="S25272" s="152"/>
      <c r="T25272" s="154"/>
    </row>
    <row r="25273" spans="8:20" x14ac:dyDescent="0.25">
      <c r="H25273" s="155"/>
      <c r="I25273" s="152"/>
      <c r="J25273" s="152"/>
      <c r="K25273" s="156"/>
      <c r="L25273" s="156"/>
      <c r="M25273" s="157"/>
      <c r="N25273" s="158"/>
      <c r="O25273" s="153"/>
      <c r="P25273" s="153"/>
      <c r="Q25273" s="153"/>
      <c r="R25273" s="153"/>
      <c r="S25273" s="152"/>
      <c r="T25273" s="154"/>
    </row>
    <row r="25274" spans="8:20" x14ac:dyDescent="0.25">
      <c r="H25274" s="155"/>
      <c r="I25274" s="152"/>
      <c r="J25274" s="152"/>
      <c r="K25274" s="156"/>
      <c r="L25274" s="156"/>
      <c r="M25274" s="157"/>
      <c r="N25274" s="158"/>
      <c r="O25274" s="153"/>
      <c r="P25274" s="153"/>
      <c r="Q25274" s="153"/>
      <c r="R25274" s="153"/>
      <c r="S25274" s="152"/>
      <c r="T25274" s="154"/>
    </row>
    <row r="25275" spans="8:20" x14ac:dyDescent="0.25">
      <c r="H25275" s="155"/>
      <c r="I25275" s="152"/>
      <c r="J25275" s="152"/>
      <c r="K25275" s="156"/>
      <c r="L25275" s="156"/>
      <c r="M25275" s="157"/>
      <c r="N25275" s="158"/>
      <c r="O25275" s="153"/>
      <c r="P25275" s="153"/>
      <c r="Q25275" s="153"/>
      <c r="R25275" s="153"/>
      <c r="S25275" s="152"/>
      <c r="T25275" s="154"/>
    </row>
    <row r="25276" spans="8:20" x14ac:dyDescent="0.25">
      <c r="H25276" s="155"/>
      <c r="I25276" s="152"/>
      <c r="J25276" s="152"/>
      <c r="K25276" s="156"/>
      <c r="L25276" s="156"/>
      <c r="M25276" s="157"/>
      <c r="N25276" s="158"/>
      <c r="O25276" s="153"/>
      <c r="P25276" s="153"/>
      <c r="Q25276" s="153"/>
      <c r="R25276" s="153"/>
      <c r="S25276" s="152"/>
      <c r="T25276" s="154"/>
    </row>
    <row r="25277" spans="8:20" x14ac:dyDescent="0.25">
      <c r="H25277" s="155"/>
      <c r="I25277" s="152"/>
      <c r="J25277" s="152"/>
      <c r="K25277" s="156"/>
      <c r="L25277" s="156"/>
      <c r="M25277" s="157"/>
      <c r="N25277" s="158"/>
      <c r="O25277" s="153"/>
      <c r="P25277" s="153"/>
      <c r="Q25277" s="153"/>
      <c r="R25277" s="153"/>
      <c r="S25277" s="152"/>
      <c r="T25277" s="154"/>
    </row>
    <row r="25278" spans="8:20" x14ac:dyDescent="0.25">
      <c r="H25278" s="155"/>
      <c r="I25278" s="152"/>
      <c r="J25278" s="152"/>
      <c r="K25278" s="156"/>
      <c r="L25278" s="156"/>
      <c r="M25278" s="157"/>
      <c r="N25278" s="158"/>
      <c r="O25278" s="153"/>
      <c r="P25278" s="153"/>
      <c r="Q25278" s="153"/>
      <c r="R25278" s="153"/>
      <c r="S25278" s="152"/>
      <c r="T25278" s="154"/>
    </row>
    <row r="25279" spans="8:20" x14ac:dyDescent="0.25">
      <c r="H25279" s="155"/>
      <c r="I25279" s="152"/>
      <c r="J25279" s="152"/>
      <c r="K25279" s="156"/>
      <c r="L25279" s="156"/>
      <c r="M25279" s="157"/>
      <c r="N25279" s="158"/>
      <c r="O25279" s="153"/>
      <c r="P25279" s="153"/>
      <c r="Q25279" s="153"/>
      <c r="R25279" s="153"/>
      <c r="S25279" s="152"/>
      <c r="T25279" s="154"/>
    </row>
    <row r="25280" spans="8:20" x14ac:dyDescent="0.25">
      <c r="H25280" s="155"/>
      <c r="I25280" s="152"/>
      <c r="J25280" s="152"/>
      <c r="K25280" s="156"/>
      <c r="L25280" s="156"/>
      <c r="M25280" s="157"/>
      <c r="N25280" s="158"/>
      <c r="O25280" s="153"/>
      <c r="P25280" s="153"/>
      <c r="Q25280" s="153"/>
      <c r="R25280" s="153"/>
      <c r="S25280" s="152"/>
      <c r="T25280" s="154"/>
    </row>
    <row r="25281" spans="8:20" x14ac:dyDescent="0.25">
      <c r="H25281" s="155"/>
      <c r="I25281" s="152"/>
      <c r="J25281" s="152"/>
      <c r="K25281" s="156"/>
      <c r="L25281" s="156"/>
      <c r="M25281" s="157"/>
      <c r="N25281" s="158"/>
      <c r="O25281" s="153"/>
      <c r="P25281" s="153"/>
      <c r="Q25281" s="153"/>
      <c r="R25281" s="153"/>
      <c r="S25281" s="152"/>
      <c r="T25281" s="154"/>
    </row>
    <row r="25282" spans="8:20" x14ac:dyDescent="0.25">
      <c r="H25282" s="155"/>
      <c r="I25282" s="152"/>
      <c r="J25282" s="152"/>
      <c r="K25282" s="156"/>
      <c r="L25282" s="156"/>
      <c r="M25282" s="157"/>
      <c r="N25282" s="158"/>
      <c r="O25282" s="153"/>
      <c r="P25282" s="153"/>
      <c r="Q25282" s="153"/>
      <c r="R25282" s="153"/>
      <c r="S25282" s="152"/>
      <c r="T25282" s="154"/>
    </row>
    <row r="25283" spans="8:20" x14ac:dyDescent="0.25">
      <c r="H25283" s="155"/>
      <c r="I25283" s="152"/>
      <c r="J25283" s="152"/>
      <c r="K25283" s="156"/>
      <c r="L25283" s="156"/>
      <c r="M25283" s="157"/>
      <c r="N25283" s="158"/>
      <c r="O25283" s="153"/>
      <c r="P25283" s="153"/>
      <c r="Q25283" s="153"/>
      <c r="R25283" s="153"/>
      <c r="S25283" s="152"/>
      <c r="T25283" s="154"/>
    </row>
    <row r="25284" spans="8:20" x14ac:dyDescent="0.25">
      <c r="H25284" s="155"/>
      <c r="I25284" s="152"/>
      <c r="J25284" s="152"/>
      <c r="K25284" s="156"/>
      <c r="L25284" s="156"/>
      <c r="M25284" s="157"/>
      <c r="N25284" s="158"/>
      <c r="O25284" s="153"/>
      <c r="P25284" s="153"/>
      <c r="Q25284" s="153"/>
      <c r="R25284" s="153"/>
      <c r="S25284" s="152"/>
      <c r="T25284" s="154"/>
    </row>
    <row r="25285" spans="8:20" x14ac:dyDescent="0.25">
      <c r="H25285" s="155"/>
      <c r="I25285" s="152"/>
      <c r="J25285" s="152"/>
      <c r="K25285" s="156"/>
      <c r="L25285" s="156"/>
      <c r="M25285" s="157"/>
      <c r="N25285" s="158"/>
      <c r="O25285" s="153"/>
      <c r="P25285" s="153"/>
      <c r="Q25285" s="153"/>
      <c r="R25285" s="153"/>
      <c r="S25285" s="152"/>
      <c r="T25285" s="154"/>
    </row>
    <row r="25286" spans="8:20" x14ac:dyDescent="0.25">
      <c r="H25286" s="155"/>
      <c r="I25286" s="152"/>
      <c r="J25286" s="152"/>
      <c r="K25286" s="156"/>
      <c r="L25286" s="156"/>
      <c r="M25286" s="157"/>
      <c r="N25286" s="158"/>
      <c r="O25286" s="153"/>
      <c r="P25286" s="153"/>
      <c r="Q25286" s="153"/>
      <c r="R25286" s="153"/>
      <c r="S25286" s="152"/>
      <c r="T25286" s="154"/>
    </row>
    <row r="25287" spans="8:20" x14ac:dyDescent="0.25">
      <c r="H25287" s="155"/>
      <c r="I25287" s="152"/>
      <c r="J25287" s="152"/>
      <c r="K25287" s="156"/>
      <c r="L25287" s="156"/>
      <c r="M25287" s="157"/>
      <c r="N25287" s="158"/>
      <c r="O25287" s="153"/>
      <c r="P25287" s="153"/>
      <c r="Q25287" s="153"/>
      <c r="R25287" s="153"/>
      <c r="S25287" s="152"/>
      <c r="T25287" s="154"/>
    </row>
    <row r="25288" spans="8:20" x14ac:dyDescent="0.25">
      <c r="H25288" s="155"/>
      <c r="I25288" s="152"/>
      <c r="J25288" s="152"/>
      <c r="K25288" s="156"/>
      <c r="L25288" s="156"/>
      <c r="M25288" s="157"/>
      <c r="N25288" s="158"/>
      <c r="O25288" s="153"/>
      <c r="P25288" s="153"/>
      <c r="Q25288" s="153"/>
      <c r="R25288" s="153"/>
      <c r="S25288" s="152"/>
      <c r="T25288" s="154"/>
    </row>
    <row r="25289" spans="8:20" x14ac:dyDescent="0.25">
      <c r="H25289" s="155"/>
      <c r="I25289" s="152"/>
      <c r="J25289" s="152"/>
      <c r="K25289" s="156"/>
      <c r="L25289" s="156"/>
      <c r="M25289" s="157"/>
      <c r="N25289" s="158"/>
      <c r="O25289" s="153"/>
      <c r="P25289" s="153"/>
      <c r="Q25289" s="153"/>
      <c r="R25289" s="153"/>
      <c r="S25289" s="152"/>
      <c r="T25289" s="154"/>
    </row>
    <row r="25290" spans="8:20" x14ac:dyDescent="0.25">
      <c r="H25290" s="155"/>
      <c r="I25290" s="152"/>
      <c r="J25290" s="152"/>
      <c r="K25290" s="156"/>
      <c r="L25290" s="156"/>
      <c r="M25290" s="157"/>
      <c r="N25290" s="158"/>
      <c r="O25290" s="153"/>
      <c r="P25290" s="153"/>
      <c r="Q25290" s="153"/>
      <c r="R25290" s="153"/>
      <c r="S25290" s="152"/>
      <c r="T25290" s="154"/>
    </row>
    <row r="25291" spans="8:20" x14ac:dyDescent="0.25">
      <c r="H25291" s="155"/>
      <c r="I25291" s="152"/>
      <c r="J25291" s="152"/>
      <c r="K25291" s="156"/>
      <c r="L25291" s="156"/>
      <c r="M25291" s="157"/>
      <c r="N25291" s="158"/>
      <c r="O25291" s="153"/>
      <c r="P25291" s="153"/>
      <c r="Q25291" s="153"/>
      <c r="R25291" s="153"/>
      <c r="S25291" s="152"/>
      <c r="T25291" s="154"/>
    </row>
    <row r="25292" spans="8:20" x14ac:dyDescent="0.25">
      <c r="H25292" s="155"/>
      <c r="I25292" s="152"/>
      <c r="J25292" s="152"/>
      <c r="K25292" s="156"/>
      <c r="L25292" s="156"/>
      <c r="M25292" s="157"/>
      <c r="N25292" s="158"/>
      <c r="O25292" s="153"/>
      <c r="P25292" s="153"/>
      <c r="Q25292" s="153"/>
      <c r="R25292" s="153"/>
      <c r="S25292" s="152"/>
      <c r="T25292" s="154"/>
    </row>
    <row r="25293" spans="8:20" x14ac:dyDescent="0.25">
      <c r="H25293" s="155"/>
      <c r="I25293" s="152"/>
      <c r="J25293" s="152"/>
      <c r="K25293" s="156"/>
      <c r="L25293" s="156"/>
      <c r="M25293" s="157"/>
      <c r="N25293" s="158"/>
      <c r="O25293" s="153"/>
      <c r="P25293" s="153"/>
      <c r="Q25293" s="153"/>
      <c r="R25293" s="153"/>
      <c r="S25293" s="152"/>
      <c r="T25293" s="154"/>
    </row>
    <row r="25294" spans="8:20" x14ac:dyDescent="0.25">
      <c r="H25294" s="155"/>
      <c r="I25294" s="152"/>
      <c r="J25294" s="152"/>
      <c r="K25294" s="156"/>
      <c r="L25294" s="156"/>
      <c r="M25294" s="157"/>
      <c r="N25294" s="158"/>
      <c r="O25294" s="153"/>
      <c r="P25294" s="153"/>
      <c r="Q25294" s="153"/>
      <c r="R25294" s="153"/>
      <c r="S25294" s="152"/>
      <c r="T25294" s="154"/>
    </row>
    <row r="25295" spans="8:20" x14ac:dyDescent="0.25">
      <c r="H25295" s="155"/>
      <c r="I25295" s="152"/>
      <c r="J25295" s="152"/>
      <c r="K25295" s="156"/>
      <c r="L25295" s="156"/>
      <c r="M25295" s="157"/>
      <c r="N25295" s="158"/>
      <c r="O25295" s="153"/>
      <c r="P25295" s="153"/>
      <c r="Q25295" s="153"/>
      <c r="R25295" s="153"/>
      <c r="S25295" s="152"/>
      <c r="T25295" s="154"/>
    </row>
    <row r="25296" spans="8:20" x14ac:dyDescent="0.25">
      <c r="H25296" s="155"/>
      <c r="I25296" s="152"/>
      <c r="J25296" s="152"/>
      <c r="K25296" s="156"/>
      <c r="L25296" s="156"/>
      <c r="M25296" s="157"/>
      <c r="N25296" s="158"/>
      <c r="O25296" s="153"/>
      <c r="P25296" s="153"/>
      <c r="Q25296" s="153"/>
      <c r="R25296" s="153"/>
      <c r="S25296" s="152"/>
      <c r="T25296" s="154"/>
    </row>
    <row r="25297" spans="8:20" x14ac:dyDescent="0.25">
      <c r="H25297" s="155"/>
      <c r="I25297" s="152"/>
      <c r="J25297" s="152"/>
      <c r="K25297" s="156"/>
      <c r="L25297" s="156"/>
      <c r="M25297" s="157"/>
      <c r="N25297" s="158"/>
      <c r="O25297" s="153"/>
      <c r="P25297" s="153"/>
      <c r="Q25297" s="153"/>
      <c r="R25297" s="153"/>
      <c r="S25297" s="152"/>
      <c r="T25297" s="154"/>
    </row>
    <row r="25298" spans="8:20" x14ac:dyDescent="0.25">
      <c r="H25298" s="155"/>
      <c r="I25298" s="152"/>
      <c r="J25298" s="152"/>
      <c r="K25298" s="156"/>
      <c r="L25298" s="156"/>
      <c r="M25298" s="157"/>
      <c r="N25298" s="158"/>
      <c r="O25298" s="153"/>
      <c r="P25298" s="153"/>
      <c r="Q25298" s="153"/>
      <c r="R25298" s="153"/>
      <c r="S25298" s="152"/>
      <c r="T25298" s="154"/>
    </row>
    <row r="25299" spans="8:20" x14ac:dyDescent="0.25">
      <c r="H25299" s="155"/>
      <c r="I25299" s="152"/>
      <c r="J25299" s="152"/>
      <c r="K25299" s="156"/>
      <c r="L25299" s="156"/>
      <c r="M25299" s="157"/>
      <c r="N25299" s="158"/>
      <c r="O25299" s="153"/>
      <c r="P25299" s="153"/>
      <c r="Q25299" s="153"/>
      <c r="R25299" s="153"/>
      <c r="S25299" s="152"/>
      <c r="T25299" s="154"/>
    </row>
    <row r="25300" spans="8:20" x14ac:dyDescent="0.25">
      <c r="H25300" s="155"/>
      <c r="I25300" s="152"/>
      <c r="J25300" s="152"/>
      <c r="K25300" s="156"/>
      <c r="L25300" s="156"/>
      <c r="M25300" s="157"/>
      <c r="N25300" s="158"/>
      <c r="O25300" s="153"/>
      <c r="P25300" s="153"/>
      <c r="Q25300" s="153"/>
      <c r="R25300" s="153"/>
      <c r="S25300" s="152"/>
      <c r="T25300" s="154"/>
    </row>
    <row r="25301" spans="8:20" x14ac:dyDescent="0.25">
      <c r="H25301" s="155"/>
      <c r="I25301" s="152"/>
      <c r="J25301" s="152"/>
      <c r="K25301" s="156"/>
      <c r="L25301" s="156"/>
      <c r="M25301" s="157"/>
      <c r="N25301" s="158"/>
      <c r="O25301" s="153"/>
      <c r="P25301" s="153"/>
      <c r="Q25301" s="153"/>
      <c r="R25301" s="153"/>
      <c r="S25301" s="152"/>
      <c r="T25301" s="154"/>
    </row>
    <row r="25302" spans="8:20" x14ac:dyDescent="0.25">
      <c r="H25302" s="155"/>
      <c r="I25302" s="152"/>
      <c r="J25302" s="152"/>
      <c r="K25302" s="156"/>
      <c r="L25302" s="156"/>
      <c r="M25302" s="157"/>
      <c r="N25302" s="158"/>
      <c r="O25302" s="153"/>
      <c r="P25302" s="153"/>
      <c r="Q25302" s="153"/>
      <c r="R25302" s="153"/>
      <c r="S25302" s="152"/>
      <c r="T25302" s="154"/>
    </row>
    <row r="25303" spans="8:20" x14ac:dyDescent="0.25">
      <c r="H25303" s="155"/>
      <c r="I25303" s="152"/>
      <c r="J25303" s="152"/>
      <c r="K25303" s="156"/>
      <c r="L25303" s="156"/>
      <c r="M25303" s="157"/>
      <c r="N25303" s="158"/>
      <c r="O25303" s="153"/>
      <c r="P25303" s="153"/>
      <c r="Q25303" s="153"/>
      <c r="R25303" s="153"/>
      <c r="S25303" s="152"/>
      <c r="T25303" s="154"/>
    </row>
    <row r="25304" spans="8:20" x14ac:dyDescent="0.25">
      <c r="H25304" s="155"/>
      <c r="I25304" s="152"/>
      <c r="J25304" s="152"/>
      <c r="K25304" s="156"/>
      <c r="L25304" s="156"/>
      <c r="M25304" s="157"/>
      <c r="N25304" s="158"/>
      <c r="O25304" s="153"/>
      <c r="P25304" s="153"/>
      <c r="Q25304" s="153"/>
      <c r="R25304" s="153"/>
      <c r="S25304" s="152"/>
      <c r="T25304" s="154"/>
    </row>
    <row r="25305" spans="8:20" x14ac:dyDescent="0.25">
      <c r="H25305" s="155"/>
      <c r="I25305" s="152"/>
      <c r="J25305" s="152"/>
      <c r="K25305" s="156"/>
      <c r="L25305" s="156"/>
      <c r="M25305" s="157"/>
      <c r="N25305" s="158"/>
      <c r="O25305" s="153"/>
      <c r="P25305" s="153"/>
      <c r="Q25305" s="153"/>
      <c r="R25305" s="153"/>
      <c r="S25305" s="152"/>
      <c r="T25305" s="154"/>
    </row>
    <row r="25306" spans="8:20" x14ac:dyDescent="0.25">
      <c r="H25306" s="155"/>
      <c r="I25306" s="152"/>
      <c r="J25306" s="152"/>
      <c r="K25306" s="156"/>
      <c r="L25306" s="156"/>
      <c r="M25306" s="157"/>
      <c r="N25306" s="158"/>
      <c r="O25306" s="153"/>
      <c r="P25306" s="153"/>
      <c r="Q25306" s="153"/>
      <c r="R25306" s="153"/>
      <c r="S25306" s="152"/>
      <c r="T25306" s="154"/>
    </row>
    <row r="25307" spans="8:20" x14ac:dyDescent="0.25">
      <c r="H25307" s="155"/>
      <c r="I25307" s="152"/>
      <c r="J25307" s="152"/>
      <c r="K25307" s="156"/>
      <c r="L25307" s="156"/>
      <c r="M25307" s="157"/>
      <c r="N25307" s="158"/>
      <c r="O25307" s="153"/>
      <c r="P25307" s="153"/>
      <c r="Q25307" s="153"/>
      <c r="R25307" s="153"/>
      <c r="S25307" s="152"/>
      <c r="T25307" s="154"/>
    </row>
    <row r="25308" spans="8:20" x14ac:dyDescent="0.25">
      <c r="H25308" s="155"/>
      <c r="I25308" s="152"/>
      <c r="J25308" s="152"/>
      <c r="K25308" s="156"/>
      <c r="L25308" s="156"/>
      <c r="M25308" s="157"/>
      <c r="N25308" s="158"/>
      <c r="O25308" s="153"/>
      <c r="P25308" s="153"/>
      <c r="Q25308" s="153"/>
      <c r="R25308" s="153"/>
      <c r="S25308" s="152"/>
      <c r="T25308" s="154"/>
    </row>
    <row r="25309" spans="8:20" x14ac:dyDescent="0.25">
      <c r="H25309" s="155"/>
      <c r="I25309" s="152"/>
      <c r="J25309" s="152"/>
      <c r="K25309" s="156"/>
      <c r="L25309" s="156"/>
      <c r="M25309" s="157"/>
      <c r="N25309" s="158"/>
      <c r="O25309" s="153"/>
      <c r="P25309" s="153"/>
      <c r="Q25309" s="153"/>
      <c r="R25309" s="153"/>
      <c r="S25309" s="152"/>
      <c r="T25309" s="154"/>
    </row>
    <row r="25310" spans="8:20" x14ac:dyDescent="0.25">
      <c r="H25310" s="155"/>
      <c r="I25310" s="152"/>
      <c r="J25310" s="152"/>
      <c r="K25310" s="156"/>
      <c r="L25310" s="156"/>
      <c r="M25310" s="157"/>
      <c r="N25310" s="158"/>
      <c r="O25310" s="153"/>
      <c r="P25310" s="153"/>
      <c r="Q25310" s="153"/>
      <c r="R25310" s="153"/>
      <c r="S25310" s="152"/>
      <c r="T25310" s="154"/>
    </row>
    <row r="25311" spans="8:20" x14ac:dyDescent="0.25">
      <c r="H25311" s="155"/>
      <c r="I25311" s="152"/>
      <c r="J25311" s="152"/>
      <c r="K25311" s="156"/>
      <c r="L25311" s="156"/>
      <c r="M25311" s="157"/>
      <c r="N25311" s="158"/>
      <c r="O25311" s="153"/>
      <c r="P25311" s="153"/>
      <c r="Q25311" s="153"/>
      <c r="R25311" s="153"/>
      <c r="S25311" s="152"/>
      <c r="T25311" s="154"/>
    </row>
    <row r="25312" spans="8:20" x14ac:dyDescent="0.25">
      <c r="H25312" s="155"/>
      <c r="I25312" s="152"/>
      <c r="J25312" s="152"/>
      <c r="K25312" s="156"/>
      <c r="L25312" s="156"/>
      <c r="M25312" s="157"/>
      <c r="N25312" s="158"/>
      <c r="O25312" s="153"/>
      <c r="P25312" s="153"/>
      <c r="Q25312" s="153"/>
      <c r="R25312" s="153"/>
      <c r="S25312" s="152"/>
      <c r="T25312" s="154"/>
    </row>
    <row r="25313" spans="8:20" x14ac:dyDescent="0.25">
      <c r="H25313" s="155"/>
      <c r="I25313" s="152"/>
      <c r="J25313" s="152"/>
      <c r="K25313" s="156"/>
      <c r="L25313" s="156"/>
      <c r="M25313" s="157"/>
      <c r="N25313" s="158"/>
      <c r="O25313" s="153"/>
      <c r="P25313" s="153"/>
      <c r="Q25313" s="153"/>
      <c r="R25313" s="153"/>
      <c r="S25313" s="152"/>
      <c r="T25313" s="154"/>
    </row>
    <row r="25314" spans="8:20" x14ac:dyDescent="0.25">
      <c r="H25314" s="155"/>
      <c r="I25314" s="152"/>
      <c r="J25314" s="152"/>
      <c r="K25314" s="156"/>
      <c r="L25314" s="156"/>
      <c r="M25314" s="157"/>
      <c r="N25314" s="158"/>
      <c r="O25314" s="153"/>
      <c r="P25314" s="153"/>
      <c r="Q25314" s="153"/>
      <c r="R25314" s="153"/>
      <c r="S25314" s="152"/>
      <c r="T25314" s="154"/>
    </row>
    <row r="25315" spans="8:20" x14ac:dyDescent="0.25">
      <c r="H25315" s="155"/>
      <c r="I25315" s="152"/>
      <c r="J25315" s="152"/>
      <c r="K25315" s="156"/>
      <c r="L25315" s="156"/>
      <c r="M25315" s="157"/>
      <c r="N25315" s="158"/>
      <c r="O25315" s="153"/>
      <c r="P25315" s="153"/>
      <c r="Q25315" s="153"/>
      <c r="R25315" s="153"/>
      <c r="S25315" s="152"/>
      <c r="T25315" s="154"/>
    </row>
    <row r="25316" spans="8:20" x14ac:dyDescent="0.25">
      <c r="H25316" s="155"/>
      <c r="I25316" s="152"/>
      <c r="J25316" s="152"/>
      <c r="K25316" s="156"/>
      <c r="L25316" s="156"/>
      <c r="M25316" s="157"/>
      <c r="N25316" s="158"/>
      <c r="O25316" s="153"/>
      <c r="P25316" s="153"/>
      <c r="Q25316" s="153"/>
      <c r="R25316" s="153"/>
      <c r="S25316" s="152"/>
      <c r="T25316" s="154"/>
    </row>
    <row r="25317" spans="8:20" x14ac:dyDescent="0.25">
      <c r="H25317" s="155"/>
      <c r="I25317" s="152"/>
      <c r="J25317" s="152"/>
      <c r="K25317" s="156"/>
      <c r="L25317" s="156"/>
      <c r="M25317" s="157"/>
      <c r="N25317" s="158"/>
      <c r="O25317" s="153"/>
      <c r="P25317" s="153"/>
      <c r="Q25317" s="153"/>
      <c r="R25317" s="153"/>
      <c r="S25317" s="152"/>
      <c r="T25317" s="154"/>
    </row>
    <row r="25318" spans="8:20" x14ac:dyDescent="0.25">
      <c r="H25318" s="155"/>
      <c r="I25318" s="152"/>
      <c r="J25318" s="152"/>
      <c r="K25318" s="156"/>
      <c r="L25318" s="156"/>
      <c r="M25318" s="157"/>
      <c r="N25318" s="158"/>
      <c r="O25318" s="153"/>
      <c r="P25318" s="153"/>
      <c r="Q25318" s="153"/>
      <c r="R25318" s="153"/>
      <c r="S25318" s="152"/>
      <c r="T25318" s="154"/>
    </row>
    <row r="25319" spans="8:20" x14ac:dyDescent="0.25">
      <c r="H25319" s="155"/>
      <c r="I25319" s="152"/>
      <c r="J25319" s="152"/>
      <c r="K25319" s="156"/>
      <c r="L25319" s="156"/>
      <c r="M25319" s="157"/>
      <c r="N25319" s="158"/>
      <c r="O25319" s="153"/>
      <c r="P25319" s="153"/>
      <c r="Q25319" s="153"/>
      <c r="R25319" s="153"/>
      <c r="S25319" s="152"/>
      <c r="T25319" s="154"/>
    </row>
    <row r="25320" spans="8:20" x14ac:dyDescent="0.25">
      <c r="H25320" s="155"/>
      <c r="I25320" s="152"/>
      <c r="J25320" s="152"/>
      <c r="K25320" s="156"/>
      <c r="L25320" s="156"/>
      <c r="M25320" s="157"/>
      <c r="N25320" s="158"/>
      <c r="O25320" s="153"/>
      <c r="P25320" s="153"/>
      <c r="Q25320" s="153"/>
      <c r="R25320" s="153"/>
      <c r="S25320" s="152"/>
      <c r="T25320" s="154"/>
    </row>
    <row r="25321" spans="8:20" x14ac:dyDescent="0.25">
      <c r="H25321" s="155"/>
      <c r="I25321" s="152"/>
      <c r="J25321" s="152"/>
      <c r="K25321" s="156"/>
      <c r="L25321" s="156"/>
      <c r="M25321" s="157"/>
      <c r="N25321" s="158"/>
      <c r="O25321" s="153"/>
      <c r="P25321" s="153"/>
      <c r="Q25321" s="153"/>
      <c r="R25321" s="153"/>
      <c r="S25321" s="152"/>
      <c r="T25321" s="154"/>
    </row>
    <row r="25322" spans="8:20" x14ac:dyDescent="0.25">
      <c r="H25322" s="155"/>
      <c r="I25322" s="152"/>
      <c r="J25322" s="152"/>
      <c r="K25322" s="156"/>
      <c r="L25322" s="156"/>
      <c r="M25322" s="157"/>
      <c r="N25322" s="158"/>
      <c r="O25322" s="153"/>
      <c r="P25322" s="153"/>
      <c r="Q25322" s="153"/>
      <c r="R25322" s="153"/>
      <c r="S25322" s="152"/>
      <c r="T25322" s="154"/>
    </row>
    <row r="25323" spans="8:20" x14ac:dyDescent="0.25">
      <c r="H25323" s="155"/>
      <c r="I25323" s="152"/>
      <c r="J25323" s="152"/>
      <c r="K25323" s="156"/>
      <c r="L25323" s="156"/>
      <c r="M25323" s="157"/>
      <c r="N25323" s="158"/>
      <c r="O25323" s="153"/>
      <c r="P25323" s="153"/>
      <c r="Q25323" s="153"/>
      <c r="R25323" s="153"/>
      <c r="S25323" s="152"/>
      <c r="T25323" s="154"/>
    </row>
    <row r="25324" spans="8:20" x14ac:dyDescent="0.25">
      <c r="H25324" s="155"/>
      <c r="I25324" s="152"/>
      <c r="J25324" s="152"/>
      <c r="K25324" s="156"/>
      <c r="L25324" s="156"/>
      <c r="M25324" s="157"/>
      <c r="N25324" s="158"/>
      <c r="O25324" s="153"/>
      <c r="P25324" s="153"/>
      <c r="Q25324" s="153"/>
      <c r="R25324" s="153"/>
      <c r="S25324" s="152"/>
      <c r="T25324" s="154"/>
    </row>
    <row r="25325" spans="8:20" x14ac:dyDescent="0.25">
      <c r="H25325" s="155"/>
      <c r="I25325" s="152"/>
      <c r="J25325" s="152"/>
      <c r="K25325" s="156"/>
      <c r="L25325" s="156"/>
      <c r="M25325" s="157"/>
      <c r="N25325" s="158"/>
      <c r="O25325" s="153"/>
      <c r="P25325" s="153"/>
      <c r="Q25325" s="153"/>
      <c r="R25325" s="153"/>
      <c r="S25325" s="152"/>
      <c r="T25325" s="154"/>
    </row>
    <row r="25326" spans="8:20" x14ac:dyDescent="0.25">
      <c r="H25326" s="155"/>
      <c r="I25326" s="152"/>
      <c r="J25326" s="152"/>
      <c r="K25326" s="156"/>
      <c r="L25326" s="156"/>
      <c r="M25326" s="157"/>
      <c r="N25326" s="158"/>
      <c r="O25326" s="153"/>
      <c r="P25326" s="153"/>
      <c r="Q25326" s="153"/>
      <c r="R25326" s="153"/>
      <c r="S25326" s="152"/>
      <c r="T25326" s="154"/>
    </row>
    <row r="25327" spans="8:20" x14ac:dyDescent="0.25">
      <c r="H25327" s="155"/>
      <c r="I25327" s="152"/>
      <c r="J25327" s="152"/>
      <c r="K25327" s="156"/>
      <c r="L25327" s="156"/>
      <c r="M25327" s="157"/>
      <c r="N25327" s="158"/>
      <c r="O25327" s="153"/>
      <c r="P25327" s="153"/>
      <c r="Q25327" s="153"/>
      <c r="R25327" s="153"/>
      <c r="S25327" s="152"/>
      <c r="T25327" s="154"/>
    </row>
    <row r="25328" spans="8:20" x14ac:dyDescent="0.25">
      <c r="H25328" s="155"/>
      <c r="I25328" s="152"/>
      <c r="J25328" s="152"/>
      <c r="K25328" s="156"/>
      <c r="L25328" s="156"/>
      <c r="M25328" s="157"/>
      <c r="N25328" s="158"/>
      <c r="O25328" s="153"/>
      <c r="P25328" s="153"/>
      <c r="Q25328" s="153"/>
      <c r="R25328" s="153"/>
      <c r="S25328" s="152"/>
      <c r="T25328" s="154"/>
    </row>
    <row r="25329" spans="8:20" x14ac:dyDescent="0.25">
      <c r="H25329" s="155"/>
      <c r="I25329" s="152"/>
      <c r="J25329" s="152"/>
      <c r="K25329" s="156"/>
      <c r="L25329" s="156"/>
      <c r="M25329" s="157"/>
      <c r="N25329" s="158"/>
      <c r="O25329" s="153"/>
      <c r="P25329" s="153"/>
      <c r="Q25329" s="153"/>
      <c r="R25329" s="153"/>
      <c r="S25329" s="152"/>
      <c r="T25329" s="154"/>
    </row>
    <row r="25330" spans="8:20" x14ac:dyDescent="0.25">
      <c r="H25330" s="155"/>
      <c r="I25330" s="152"/>
      <c r="J25330" s="152"/>
      <c r="K25330" s="156"/>
      <c r="L25330" s="156"/>
      <c r="M25330" s="157"/>
      <c r="N25330" s="158"/>
      <c r="O25330" s="153"/>
      <c r="P25330" s="153"/>
      <c r="Q25330" s="153"/>
      <c r="R25330" s="153"/>
      <c r="S25330" s="152"/>
      <c r="T25330" s="154"/>
    </row>
    <row r="25331" spans="8:20" x14ac:dyDescent="0.25">
      <c r="H25331" s="155"/>
      <c r="I25331" s="152"/>
      <c r="J25331" s="152"/>
      <c r="K25331" s="156"/>
      <c r="L25331" s="156"/>
      <c r="M25331" s="157"/>
      <c r="N25331" s="158"/>
      <c r="O25331" s="153"/>
      <c r="P25331" s="153"/>
      <c r="Q25331" s="153"/>
      <c r="R25331" s="153"/>
      <c r="S25331" s="152"/>
      <c r="T25331" s="154"/>
    </row>
    <row r="25332" spans="8:20" x14ac:dyDescent="0.25">
      <c r="H25332" s="155"/>
      <c r="I25332" s="152"/>
      <c r="J25332" s="152"/>
      <c r="K25332" s="156"/>
      <c r="L25332" s="156"/>
      <c r="M25332" s="157"/>
      <c r="N25332" s="158"/>
      <c r="O25332" s="153"/>
      <c r="P25332" s="153"/>
      <c r="Q25332" s="153"/>
      <c r="R25332" s="153"/>
      <c r="S25332" s="152"/>
      <c r="T25332" s="154"/>
    </row>
    <row r="25333" spans="8:20" x14ac:dyDescent="0.25">
      <c r="H25333" s="155"/>
      <c r="I25333" s="152"/>
      <c r="J25333" s="152"/>
      <c r="K25333" s="156"/>
      <c r="L25333" s="156"/>
      <c r="M25333" s="157"/>
      <c r="N25333" s="158"/>
      <c r="O25333" s="153"/>
      <c r="P25333" s="153"/>
      <c r="Q25333" s="153"/>
      <c r="R25333" s="153"/>
      <c r="S25333" s="152"/>
      <c r="T25333" s="154"/>
    </row>
    <row r="25334" spans="8:20" x14ac:dyDescent="0.25">
      <c r="H25334" s="155"/>
      <c r="I25334" s="152"/>
      <c r="J25334" s="152"/>
      <c r="K25334" s="156"/>
      <c r="L25334" s="156"/>
      <c r="M25334" s="157"/>
      <c r="N25334" s="158"/>
      <c r="O25334" s="153"/>
      <c r="P25334" s="153"/>
      <c r="Q25334" s="153"/>
      <c r="R25334" s="153"/>
      <c r="S25334" s="152"/>
      <c r="T25334" s="154"/>
    </row>
    <row r="25335" spans="8:20" x14ac:dyDescent="0.25">
      <c r="H25335" s="155"/>
      <c r="I25335" s="152"/>
      <c r="J25335" s="152"/>
      <c r="K25335" s="156"/>
      <c r="L25335" s="156"/>
      <c r="M25335" s="157"/>
      <c r="N25335" s="158"/>
      <c r="O25335" s="153"/>
      <c r="P25335" s="153"/>
      <c r="Q25335" s="153"/>
      <c r="R25335" s="153"/>
      <c r="S25335" s="152"/>
      <c r="T25335" s="154"/>
    </row>
    <row r="25336" spans="8:20" x14ac:dyDescent="0.25">
      <c r="H25336" s="155"/>
      <c r="I25336" s="152"/>
      <c r="J25336" s="152"/>
      <c r="K25336" s="156"/>
      <c r="L25336" s="156"/>
      <c r="M25336" s="157"/>
      <c r="N25336" s="158"/>
      <c r="O25336" s="153"/>
      <c r="P25336" s="153"/>
      <c r="Q25336" s="153"/>
      <c r="R25336" s="153"/>
      <c r="S25336" s="152"/>
      <c r="T25336" s="154"/>
    </row>
    <row r="25337" spans="8:20" x14ac:dyDescent="0.25">
      <c r="H25337" s="155"/>
      <c r="I25337" s="152"/>
      <c r="J25337" s="152"/>
      <c r="K25337" s="156"/>
      <c r="L25337" s="156"/>
      <c r="M25337" s="157"/>
      <c r="N25337" s="158"/>
      <c r="O25337" s="153"/>
      <c r="P25337" s="153"/>
      <c r="Q25337" s="153"/>
      <c r="R25337" s="153"/>
      <c r="S25337" s="152"/>
      <c r="T25337" s="154"/>
    </row>
    <row r="25338" spans="8:20" x14ac:dyDescent="0.25">
      <c r="H25338" s="155"/>
      <c r="I25338" s="152"/>
      <c r="J25338" s="152"/>
      <c r="K25338" s="156"/>
      <c r="L25338" s="156"/>
      <c r="M25338" s="157"/>
      <c r="N25338" s="158"/>
      <c r="O25338" s="153"/>
      <c r="P25338" s="153"/>
      <c r="Q25338" s="153"/>
      <c r="R25338" s="153"/>
      <c r="S25338" s="152"/>
      <c r="T25338" s="154"/>
    </row>
    <row r="25339" spans="8:20" x14ac:dyDescent="0.25">
      <c r="H25339" s="155"/>
      <c r="I25339" s="152"/>
      <c r="J25339" s="152"/>
      <c r="K25339" s="156"/>
      <c r="L25339" s="156"/>
      <c r="M25339" s="157"/>
      <c r="N25339" s="158"/>
      <c r="O25339" s="153"/>
      <c r="P25339" s="153"/>
      <c r="Q25339" s="153"/>
      <c r="R25339" s="153"/>
      <c r="S25339" s="152"/>
      <c r="T25339" s="154"/>
    </row>
    <row r="25340" spans="8:20" x14ac:dyDescent="0.25">
      <c r="H25340" s="155"/>
      <c r="I25340" s="152"/>
      <c r="J25340" s="152"/>
      <c r="K25340" s="156"/>
      <c r="L25340" s="156"/>
      <c r="M25340" s="157"/>
      <c r="N25340" s="158"/>
      <c r="O25340" s="153"/>
      <c r="P25340" s="153"/>
      <c r="Q25340" s="153"/>
      <c r="R25340" s="153"/>
      <c r="S25340" s="152"/>
      <c r="T25340" s="154"/>
    </row>
    <row r="25341" spans="8:20" x14ac:dyDescent="0.25">
      <c r="H25341" s="155"/>
      <c r="I25341" s="152"/>
      <c r="J25341" s="152"/>
      <c r="K25341" s="156"/>
      <c r="L25341" s="156"/>
      <c r="M25341" s="157"/>
      <c r="N25341" s="158"/>
      <c r="O25341" s="153"/>
      <c r="P25341" s="153"/>
      <c r="Q25341" s="153"/>
      <c r="R25341" s="153"/>
      <c r="S25341" s="152"/>
      <c r="T25341" s="154"/>
    </row>
    <row r="25342" spans="8:20" x14ac:dyDescent="0.25">
      <c r="H25342" s="155"/>
      <c r="I25342" s="152"/>
      <c r="J25342" s="152"/>
      <c r="K25342" s="156"/>
      <c r="L25342" s="156"/>
      <c r="M25342" s="157"/>
      <c r="N25342" s="158"/>
      <c r="O25342" s="153"/>
      <c r="P25342" s="153"/>
      <c r="Q25342" s="153"/>
      <c r="R25342" s="153"/>
      <c r="S25342" s="152"/>
      <c r="T25342" s="154"/>
    </row>
    <row r="25343" spans="8:20" x14ac:dyDescent="0.25">
      <c r="H25343" s="155"/>
      <c r="I25343" s="152"/>
      <c r="J25343" s="152"/>
      <c r="K25343" s="156"/>
      <c r="L25343" s="156"/>
      <c r="M25343" s="157"/>
      <c r="N25343" s="158"/>
      <c r="O25343" s="153"/>
      <c r="P25343" s="153"/>
      <c r="Q25343" s="153"/>
      <c r="R25343" s="153"/>
      <c r="S25343" s="152"/>
      <c r="T25343" s="154"/>
    </row>
    <row r="25344" spans="8:20" x14ac:dyDescent="0.25">
      <c r="H25344" s="155"/>
      <c r="I25344" s="152"/>
      <c r="J25344" s="152"/>
      <c r="K25344" s="156"/>
      <c r="L25344" s="156"/>
      <c r="M25344" s="157"/>
      <c r="N25344" s="158"/>
      <c r="O25344" s="153"/>
      <c r="P25344" s="153"/>
      <c r="Q25344" s="153"/>
      <c r="R25344" s="153"/>
      <c r="S25344" s="152"/>
      <c r="T25344" s="154"/>
    </row>
    <row r="25345" spans="8:20" x14ac:dyDescent="0.25">
      <c r="H25345" s="155"/>
      <c r="I25345" s="152"/>
      <c r="J25345" s="152"/>
      <c r="K25345" s="156"/>
      <c r="L25345" s="156"/>
      <c r="M25345" s="157"/>
      <c r="N25345" s="158"/>
      <c r="O25345" s="153"/>
      <c r="P25345" s="153"/>
      <c r="Q25345" s="153"/>
      <c r="R25345" s="153"/>
      <c r="S25345" s="152"/>
      <c r="T25345" s="154"/>
    </row>
    <row r="25346" spans="8:20" x14ac:dyDescent="0.25">
      <c r="H25346" s="155"/>
      <c r="I25346" s="152"/>
      <c r="J25346" s="152"/>
      <c r="K25346" s="156"/>
      <c r="L25346" s="156"/>
      <c r="M25346" s="157"/>
      <c r="N25346" s="158"/>
      <c r="O25346" s="153"/>
      <c r="P25346" s="153"/>
      <c r="Q25346" s="153"/>
      <c r="R25346" s="153"/>
      <c r="S25346" s="152"/>
      <c r="T25346" s="154"/>
    </row>
    <row r="25347" spans="8:20" x14ac:dyDescent="0.25">
      <c r="H25347" s="155"/>
      <c r="I25347" s="152"/>
      <c r="J25347" s="152"/>
      <c r="K25347" s="156"/>
      <c r="L25347" s="156"/>
      <c r="M25347" s="157"/>
      <c r="N25347" s="158"/>
      <c r="O25347" s="153"/>
      <c r="P25347" s="153"/>
      <c r="Q25347" s="153"/>
      <c r="R25347" s="153"/>
      <c r="S25347" s="152"/>
      <c r="T25347" s="154"/>
    </row>
    <row r="25348" spans="8:20" x14ac:dyDescent="0.25">
      <c r="H25348" s="155"/>
      <c r="I25348" s="152"/>
      <c r="J25348" s="152"/>
      <c r="K25348" s="156"/>
      <c r="L25348" s="156"/>
      <c r="M25348" s="157"/>
      <c r="N25348" s="158"/>
      <c r="O25348" s="153"/>
      <c r="P25348" s="153"/>
      <c r="Q25348" s="153"/>
      <c r="R25348" s="153"/>
      <c r="S25348" s="152"/>
      <c r="T25348" s="154"/>
    </row>
    <row r="25349" spans="8:20" x14ac:dyDescent="0.25">
      <c r="H25349" s="155"/>
      <c r="I25349" s="152"/>
      <c r="J25349" s="152"/>
      <c r="K25349" s="156"/>
      <c r="L25349" s="156"/>
      <c r="M25349" s="157"/>
      <c r="N25349" s="158"/>
      <c r="O25349" s="153"/>
      <c r="P25349" s="153"/>
      <c r="Q25349" s="153"/>
      <c r="R25349" s="153"/>
      <c r="S25349" s="152"/>
      <c r="T25349" s="154"/>
    </row>
    <row r="25350" spans="8:20" x14ac:dyDescent="0.25">
      <c r="H25350" s="155"/>
      <c r="I25350" s="152"/>
      <c r="J25350" s="152"/>
      <c r="K25350" s="156"/>
      <c r="L25350" s="156"/>
      <c r="M25350" s="157"/>
      <c r="N25350" s="158"/>
      <c r="O25350" s="153"/>
      <c r="P25350" s="153"/>
      <c r="Q25350" s="153"/>
      <c r="R25350" s="153"/>
      <c r="S25350" s="152"/>
      <c r="T25350" s="154"/>
    </row>
    <row r="25351" spans="8:20" x14ac:dyDescent="0.25">
      <c r="H25351" s="155"/>
      <c r="I25351" s="152"/>
      <c r="J25351" s="152"/>
      <c r="K25351" s="156"/>
      <c r="L25351" s="156"/>
      <c r="M25351" s="157"/>
      <c r="N25351" s="158"/>
      <c r="O25351" s="153"/>
      <c r="P25351" s="153"/>
      <c r="Q25351" s="153"/>
      <c r="R25351" s="153"/>
      <c r="S25351" s="152"/>
      <c r="T25351" s="154"/>
    </row>
    <row r="25352" spans="8:20" x14ac:dyDescent="0.25">
      <c r="H25352" s="155"/>
      <c r="I25352" s="152"/>
      <c r="J25352" s="152"/>
      <c r="K25352" s="156"/>
      <c r="L25352" s="156"/>
      <c r="M25352" s="157"/>
      <c r="N25352" s="158"/>
      <c r="O25352" s="153"/>
      <c r="P25352" s="153"/>
      <c r="Q25352" s="153"/>
      <c r="R25352" s="153"/>
      <c r="S25352" s="152"/>
      <c r="T25352" s="154"/>
    </row>
    <row r="25353" spans="8:20" x14ac:dyDescent="0.25">
      <c r="H25353" s="155"/>
      <c r="I25353" s="152"/>
      <c r="J25353" s="152"/>
      <c r="K25353" s="156"/>
      <c r="L25353" s="156"/>
      <c r="M25353" s="157"/>
      <c r="N25353" s="158"/>
      <c r="O25353" s="153"/>
      <c r="P25353" s="153"/>
      <c r="Q25353" s="153"/>
      <c r="R25353" s="153"/>
      <c r="S25353" s="152"/>
      <c r="T25353" s="154"/>
    </row>
    <row r="25354" spans="8:20" x14ac:dyDescent="0.25">
      <c r="H25354" s="155"/>
      <c r="I25354" s="152"/>
      <c r="J25354" s="152"/>
      <c r="K25354" s="156"/>
      <c r="L25354" s="156"/>
      <c r="M25354" s="157"/>
      <c r="N25354" s="158"/>
      <c r="O25354" s="153"/>
      <c r="P25354" s="153"/>
      <c r="Q25354" s="153"/>
      <c r="R25354" s="153"/>
      <c r="S25354" s="152"/>
      <c r="T25354" s="154"/>
    </row>
    <row r="25355" spans="8:20" x14ac:dyDescent="0.25">
      <c r="H25355" s="155"/>
      <c r="I25355" s="152"/>
      <c r="J25355" s="152"/>
      <c r="K25355" s="156"/>
      <c r="L25355" s="156"/>
      <c r="M25355" s="157"/>
      <c r="N25355" s="158"/>
      <c r="O25355" s="153"/>
      <c r="P25355" s="153"/>
      <c r="Q25355" s="153"/>
      <c r="R25355" s="153"/>
      <c r="S25355" s="152"/>
      <c r="T25355" s="154"/>
    </row>
    <row r="25356" spans="8:20" x14ac:dyDescent="0.25">
      <c r="H25356" s="155"/>
      <c r="I25356" s="152"/>
      <c r="J25356" s="152"/>
      <c r="K25356" s="156"/>
      <c r="L25356" s="156"/>
      <c r="M25356" s="157"/>
      <c r="N25356" s="158"/>
      <c r="O25356" s="153"/>
      <c r="P25356" s="153"/>
      <c r="Q25356" s="153"/>
      <c r="R25356" s="153"/>
      <c r="S25356" s="152"/>
      <c r="T25356" s="154"/>
    </row>
    <row r="25357" spans="8:20" x14ac:dyDescent="0.25">
      <c r="H25357" s="155"/>
      <c r="I25357" s="152"/>
      <c r="J25357" s="152"/>
      <c r="K25357" s="156"/>
      <c r="L25357" s="156"/>
      <c r="M25357" s="157"/>
      <c r="N25357" s="158"/>
      <c r="O25357" s="153"/>
      <c r="P25357" s="153"/>
      <c r="Q25357" s="153"/>
      <c r="R25357" s="153"/>
      <c r="S25357" s="152"/>
      <c r="T25357" s="154"/>
    </row>
    <row r="25358" spans="8:20" x14ac:dyDescent="0.25">
      <c r="H25358" s="155"/>
      <c r="I25358" s="152"/>
      <c r="J25358" s="152"/>
      <c r="K25358" s="156"/>
      <c r="L25358" s="156"/>
      <c r="M25358" s="157"/>
      <c r="N25358" s="158"/>
      <c r="O25358" s="153"/>
      <c r="P25358" s="153"/>
      <c r="Q25358" s="153"/>
      <c r="R25358" s="153"/>
      <c r="S25358" s="152"/>
      <c r="T25358" s="154"/>
    </row>
    <row r="25359" spans="8:20" x14ac:dyDescent="0.25">
      <c r="H25359" s="155"/>
      <c r="I25359" s="152"/>
      <c r="J25359" s="152"/>
      <c r="K25359" s="156"/>
      <c r="L25359" s="156"/>
      <c r="M25359" s="157"/>
      <c r="N25359" s="158"/>
      <c r="O25359" s="153"/>
      <c r="P25359" s="153"/>
      <c r="Q25359" s="153"/>
      <c r="R25359" s="153"/>
      <c r="S25359" s="152"/>
      <c r="T25359" s="154"/>
    </row>
    <row r="25360" spans="8:20" x14ac:dyDescent="0.25">
      <c r="H25360" s="155"/>
      <c r="I25360" s="152"/>
      <c r="J25360" s="152"/>
      <c r="K25360" s="156"/>
      <c r="L25360" s="156"/>
      <c r="M25360" s="157"/>
      <c r="N25360" s="158"/>
      <c r="O25360" s="153"/>
      <c r="P25360" s="153"/>
      <c r="Q25360" s="153"/>
      <c r="R25360" s="153"/>
      <c r="S25360" s="152"/>
      <c r="T25360" s="154"/>
    </row>
    <row r="25361" spans="8:20" x14ac:dyDescent="0.25">
      <c r="H25361" s="155"/>
      <c r="I25361" s="152"/>
      <c r="J25361" s="152"/>
      <c r="K25361" s="156"/>
      <c r="L25361" s="156"/>
      <c r="M25361" s="157"/>
      <c r="N25361" s="158"/>
      <c r="O25361" s="153"/>
      <c r="P25361" s="153"/>
      <c r="Q25361" s="153"/>
      <c r="R25361" s="153"/>
      <c r="S25361" s="152"/>
      <c r="T25361" s="154"/>
    </row>
    <row r="25362" spans="8:20" x14ac:dyDescent="0.25">
      <c r="H25362" s="155"/>
      <c r="I25362" s="152"/>
      <c r="J25362" s="152"/>
      <c r="K25362" s="156"/>
      <c r="L25362" s="156"/>
      <c r="M25362" s="157"/>
      <c r="N25362" s="158"/>
      <c r="O25362" s="153"/>
      <c r="P25362" s="153"/>
      <c r="Q25362" s="153"/>
      <c r="R25362" s="153"/>
      <c r="S25362" s="152"/>
      <c r="T25362" s="154"/>
    </row>
    <row r="25363" spans="8:20" x14ac:dyDescent="0.25">
      <c r="H25363" s="155"/>
      <c r="I25363" s="152"/>
      <c r="J25363" s="152"/>
      <c r="K25363" s="156"/>
      <c r="L25363" s="156"/>
      <c r="M25363" s="157"/>
      <c r="N25363" s="158"/>
      <c r="O25363" s="153"/>
      <c r="P25363" s="153"/>
      <c r="Q25363" s="153"/>
      <c r="R25363" s="153"/>
      <c r="S25363" s="152"/>
      <c r="T25363" s="154"/>
    </row>
    <row r="25364" spans="8:20" x14ac:dyDescent="0.25">
      <c r="H25364" s="155"/>
      <c r="I25364" s="152"/>
      <c r="J25364" s="152"/>
      <c r="K25364" s="156"/>
      <c r="L25364" s="156"/>
      <c r="M25364" s="157"/>
      <c r="N25364" s="158"/>
      <c r="O25364" s="153"/>
      <c r="P25364" s="153"/>
      <c r="Q25364" s="153"/>
      <c r="R25364" s="153"/>
      <c r="S25364" s="152"/>
      <c r="T25364" s="154"/>
    </row>
    <row r="25365" spans="8:20" x14ac:dyDescent="0.25">
      <c r="H25365" s="155"/>
      <c r="I25365" s="152"/>
      <c r="J25365" s="152"/>
      <c r="K25365" s="156"/>
      <c r="L25365" s="156"/>
      <c r="M25365" s="157"/>
      <c r="N25365" s="158"/>
      <c r="O25365" s="153"/>
      <c r="P25365" s="153"/>
      <c r="Q25365" s="153"/>
      <c r="R25365" s="153"/>
      <c r="S25365" s="152"/>
      <c r="T25365" s="154"/>
    </row>
    <row r="25366" spans="8:20" x14ac:dyDescent="0.25">
      <c r="H25366" s="155"/>
      <c r="I25366" s="152"/>
      <c r="J25366" s="152"/>
      <c r="K25366" s="156"/>
      <c r="L25366" s="156"/>
      <c r="M25366" s="157"/>
      <c r="N25366" s="158"/>
      <c r="O25366" s="153"/>
      <c r="P25366" s="153"/>
      <c r="Q25366" s="153"/>
      <c r="R25366" s="153"/>
      <c r="S25366" s="152"/>
      <c r="T25366" s="154"/>
    </row>
    <row r="25367" spans="8:20" x14ac:dyDescent="0.25">
      <c r="H25367" s="155"/>
      <c r="I25367" s="152"/>
      <c r="J25367" s="152"/>
      <c r="K25367" s="156"/>
      <c r="L25367" s="156"/>
      <c r="M25367" s="157"/>
      <c r="N25367" s="158"/>
      <c r="O25367" s="153"/>
      <c r="P25367" s="153"/>
      <c r="Q25367" s="153"/>
      <c r="R25367" s="153"/>
      <c r="S25367" s="152"/>
      <c r="T25367" s="154"/>
    </row>
    <row r="25368" spans="8:20" x14ac:dyDescent="0.25">
      <c r="H25368" s="155"/>
      <c r="I25368" s="152"/>
      <c r="J25368" s="152"/>
      <c r="K25368" s="156"/>
      <c r="L25368" s="156"/>
      <c r="M25368" s="157"/>
      <c r="N25368" s="158"/>
      <c r="O25368" s="153"/>
      <c r="P25368" s="153"/>
      <c r="Q25368" s="153"/>
      <c r="R25368" s="153"/>
      <c r="S25368" s="152"/>
      <c r="T25368" s="154"/>
    </row>
    <row r="25369" spans="8:20" x14ac:dyDescent="0.25">
      <c r="H25369" s="155"/>
      <c r="I25369" s="152"/>
      <c r="J25369" s="152"/>
      <c r="K25369" s="156"/>
      <c r="L25369" s="156"/>
      <c r="M25369" s="157"/>
      <c r="N25369" s="158"/>
      <c r="O25369" s="153"/>
      <c r="P25369" s="153"/>
      <c r="Q25369" s="153"/>
      <c r="R25369" s="153"/>
      <c r="S25369" s="152"/>
      <c r="T25369" s="154"/>
    </row>
    <row r="25370" spans="8:20" x14ac:dyDescent="0.25">
      <c r="H25370" s="155"/>
      <c r="I25370" s="152"/>
      <c r="J25370" s="152"/>
      <c r="K25370" s="156"/>
      <c r="L25370" s="156"/>
      <c r="M25370" s="157"/>
      <c r="N25370" s="158"/>
      <c r="O25370" s="153"/>
      <c r="P25370" s="153"/>
      <c r="Q25370" s="153"/>
      <c r="R25370" s="153"/>
      <c r="S25370" s="152"/>
      <c r="T25370" s="154"/>
    </row>
    <row r="25371" spans="8:20" x14ac:dyDescent="0.25">
      <c r="H25371" s="155"/>
      <c r="I25371" s="152"/>
      <c r="J25371" s="152"/>
      <c r="K25371" s="156"/>
      <c r="L25371" s="156"/>
      <c r="M25371" s="157"/>
      <c r="N25371" s="158"/>
      <c r="O25371" s="153"/>
      <c r="P25371" s="153"/>
      <c r="Q25371" s="153"/>
      <c r="R25371" s="153"/>
      <c r="S25371" s="152"/>
      <c r="T25371" s="154"/>
    </row>
    <row r="25372" spans="8:20" x14ac:dyDescent="0.25">
      <c r="H25372" s="155"/>
      <c r="I25372" s="152"/>
      <c r="J25372" s="152"/>
      <c r="K25372" s="156"/>
      <c r="L25372" s="156"/>
      <c r="M25372" s="157"/>
      <c r="N25372" s="158"/>
      <c r="O25372" s="153"/>
      <c r="P25372" s="153"/>
      <c r="Q25372" s="153"/>
      <c r="R25372" s="153"/>
      <c r="S25372" s="152"/>
      <c r="T25372" s="154"/>
    </row>
    <row r="25373" spans="8:20" x14ac:dyDescent="0.25">
      <c r="H25373" s="155"/>
      <c r="I25373" s="152"/>
      <c r="J25373" s="152"/>
      <c r="K25373" s="156"/>
      <c r="L25373" s="156"/>
      <c r="M25373" s="157"/>
      <c r="N25373" s="158"/>
      <c r="O25373" s="153"/>
      <c r="P25373" s="153"/>
      <c r="Q25373" s="153"/>
      <c r="R25373" s="153"/>
      <c r="S25373" s="152"/>
      <c r="T25373" s="154"/>
    </row>
    <row r="25374" spans="8:20" x14ac:dyDescent="0.25">
      <c r="H25374" s="155"/>
      <c r="I25374" s="152"/>
      <c r="J25374" s="152"/>
      <c r="K25374" s="156"/>
      <c r="L25374" s="156"/>
      <c r="M25374" s="157"/>
      <c r="N25374" s="158"/>
      <c r="O25374" s="153"/>
      <c r="P25374" s="153"/>
      <c r="Q25374" s="153"/>
      <c r="R25374" s="153"/>
      <c r="S25374" s="152"/>
      <c r="T25374" s="154"/>
    </row>
    <row r="25375" spans="8:20" x14ac:dyDescent="0.25">
      <c r="H25375" s="155"/>
      <c r="I25375" s="152"/>
      <c r="J25375" s="152"/>
      <c r="K25375" s="156"/>
      <c r="L25375" s="156"/>
      <c r="M25375" s="157"/>
      <c r="N25375" s="158"/>
      <c r="O25375" s="153"/>
      <c r="P25375" s="153"/>
      <c r="Q25375" s="153"/>
      <c r="R25375" s="153"/>
      <c r="S25375" s="152"/>
      <c r="T25375" s="154"/>
    </row>
    <row r="25376" spans="8:20" x14ac:dyDescent="0.25">
      <c r="H25376" s="155"/>
      <c r="I25376" s="152"/>
      <c r="J25376" s="152"/>
      <c r="K25376" s="156"/>
      <c r="L25376" s="156"/>
      <c r="M25376" s="157"/>
      <c r="N25376" s="158"/>
      <c r="O25376" s="153"/>
      <c r="P25376" s="153"/>
      <c r="Q25376" s="153"/>
      <c r="R25376" s="153"/>
      <c r="S25376" s="152"/>
      <c r="T25376" s="154"/>
    </row>
    <row r="25377" spans="8:20" x14ac:dyDescent="0.25">
      <c r="H25377" s="155"/>
      <c r="I25377" s="152"/>
      <c r="J25377" s="152"/>
      <c r="K25377" s="156"/>
      <c r="L25377" s="156"/>
      <c r="M25377" s="157"/>
      <c r="N25377" s="158"/>
      <c r="O25377" s="153"/>
      <c r="P25377" s="153"/>
      <c r="Q25377" s="153"/>
      <c r="R25377" s="153"/>
      <c r="S25377" s="152"/>
      <c r="T25377" s="154"/>
    </row>
    <row r="25378" spans="8:20" x14ac:dyDescent="0.25">
      <c r="H25378" s="155"/>
      <c r="I25378" s="152"/>
      <c r="J25378" s="152"/>
      <c r="K25378" s="156"/>
      <c r="L25378" s="156"/>
      <c r="M25378" s="157"/>
      <c r="N25378" s="158"/>
      <c r="O25378" s="153"/>
      <c r="P25378" s="153"/>
      <c r="Q25378" s="153"/>
      <c r="R25378" s="153"/>
      <c r="S25378" s="152"/>
      <c r="T25378" s="154"/>
    </row>
    <row r="25379" spans="8:20" x14ac:dyDescent="0.25">
      <c r="H25379" s="155"/>
      <c r="I25379" s="152"/>
      <c r="J25379" s="152"/>
      <c r="K25379" s="156"/>
      <c r="L25379" s="156"/>
      <c r="M25379" s="157"/>
      <c r="N25379" s="158"/>
      <c r="O25379" s="153"/>
      <c r="P25379" s="153"/>
      <c r="Q25379" s="153"/>
      <c r="R25379" s="153"/>
      <c r="S25379" s="152"/>
      <c r="T25379" s="154"/>
    </row>
    <row r="25380" spans="8:20" x14ac:dyDescent="0.25">
      <c r="H25380" s="155"/>
      <c r="I25380" s="152"/>
      <c r="J25380" s="152"/>
      <c r="K25380" s="156"/>
      <c r="L25380" s="156"/>
      <c r="M25380" s="157"/>
      <c r="N25380" s="158"/>
      <c r="O25380" s="153"/>
      <c r="P25380" s="153"/>
      <c r="Q25380" s="153"/>
      <c r="R25380" s="153"/>
      <c r="S25380" s="152"/>
      <c r="T25380" s="154"/>
    </row>
    <row r="25381" spans="8:20" x14ac:dyDescent="0.25">
      <c r="H25381" s="155"/>
      <c r="I25381" s="152"/>
      <c r="J25381" s="152"/>
      <c r="K25381" s="156"/>
      <c r="L25381" s="156"/>
      <c r="M25381" s="157"/>
      <c r="N25381" s="158"/>
      <c r="O25381" s="153"/>
      <c r="P25381" s="153"/>
      <c r="Q25381" s="153"/>
      <c r="R25381" s="153"/>
      <c r="S25381" s="152"/>
      <c r="T25381" s="154"/>
    </row>
    <row r="25382" spans="8:20" x14ac:dyDescent="0.25">
      <c r="H25382" s="155"/>
      <c r="I25382" s="152"/>
      <c r="J25382" s="152"/>
      <c r="K25382" s="156"/>
      <c r="L25382" s="156"/>
      <c r="M25382" s="157"/>
      <c r="N25382" s="158"/>
      <c r="O25382" s="153"/>
      <c r="P25382" s="153"/>
      <c r="Q25382" s="153"/>
      <c r="R25382" s="153"/>
      <c r="S25382" s="152"/>
      <c r="T25382" s="154"/>
    </row>
    <row r="25383" spans="8:20" x14ac:dyDescent="0.25">
      <c r="H25383" s="155"/>
      <c r="I25383" s="152"/>
      <c r="J25383" s="152"/>
      <c r="K25383" s="156"/>
      <c r="L25383" s="156"/>
      <c r="M25383" s="157"/>
      <c r="N25383" s="158"/>
      <c r="O25383" s="153"/>
      <c r="P25383" s="153"/>
      <c r="Q25383" s="153"/>
      <c r="R25383" s="153"/>
      <c r="S25383" s="152"/>
      <c r="T25383" s="154"/>
    </row>
    <row r="25384" spans="8:20" x14ac:dyDescent="0.25">
      <c r="H25384" s="155"/>
      <c r="I25384" s="152"/>
      <c r="J25384" s="152"/>
      <c r="K25384" s="156"/>
      <c r="L25384" s="156"/>
      <c r="M25384" s="157"/>
      <c r="N25384" s="158"/>
      <c r="O25384" s="153"/>
      <c r="P25384" s="153"/>
      <c r="Q25384" s="153"/>
      <c r="R25384" s="153"/>
      <c r="S25384" s="152"/>
      <c r="T25384" s="154"/>
    </row>
    <row r="25385" spans="8:20" x14ac:dyDescent="0.25">
      <c r="H25385" s="155"/>
      <c r="I25385" s="152"/>
      <c r="J25385" s="152"/>
      <c r="K25385" s="156"/>
      <c r="L25385" s="156"/>
      <c r="M25385" s="157"/>
      <c r="N25385" s="158"/>
      <c r="O25385" s="153"/>
      <c r="P25385" s="153"/>
      <c r="Q25385" s="153"/>
      <c r="R25385" s="153"/>
      <c r="S25385" s="152"/>
      <c r="T25385" s="154"/>
    </row>
    <row r="25386" spans="8:20" x14ac:dyDescent="0.25">
      <c r="H25386" s="155"/>
      <c r="I25386" s="152"/>
      <c r="J25386" s="152"/>
      <c r="K25386" s="156"/>
      <c r="L25386" s="156"/>
      <c r="M25386" s="157"/>
      <c r="N25386" s="158"/>
      <c r="O25386" s="153"/>
      <c r="P25386" s="153"/>
      <c r="Q25386" s="153"/>
      <c r="R25386" s="153"/>
      <c r="S25386" s="152"/>
      <c r="T25386" s="154"/>
    </row>
    <row r="25387" spans="8:20" x14ac:dyDescent="0.25">
      <c r="H25387" s="155"/>
      <c r="I25387" s="152"/>
      <c r="J25387" s="152"/>
      <c r="K25387" s="156"/>
      <c r="L25387" s="156"/>
      <c r="M25387" s="157"/>
      <c r="N25387" s="158"/>
      <c r="O25387" s="153"/>
      <c r="P25387" s="153"/>
      <c r="Q25387" s="153"/>
      <c r="R25387" s="153"/>
      <c r="S25387" s="152"/>
      <c r="T25387" s="154"/>
    </row>
    <row r="25388" spans="8:20" x14ac:dyDescent="0.25">
      <c r="H25388" s="155"/>
      <c r="I25388" s="152"/>
      <c r="J25388" s="152"/>
      <c r="K25388" s="156"/>
      <c r="L25388" s="156"/>
      <c r="M25388" s="157"/>
      <c r="N25388" s="158"/>
      <c r="O25388" s="153"/>
      <c r="P25388" s="153"/>
      <c r="Q25388" s="153"/>
      <c r="R25388" s="153"/>
      <c r="S25388" s="152"/>
      <c r="T25388" s="154"/>
    </row>
    <row r="25389" spans="8:20" x14ac:dyDescent="0.25">
      <c r="H25389" s="155"/>
      <c r="I25389" s="152"/>
      <c r="J25389" s="152"/>
      <c r="K25389" s="156"/>
      <c r="L25389" s="156"/>
      <c r="M25389" s="157"/>
      <c r="N25389" s="158"/>
      <c r="O25389" s="153"/>
      <c r="P25389" s="153"/>
      <c r="Q25389" s="153"/>
      <c r="R25389" s="153"/>
      <c r="S25389" s="152"/>
      <c r="T25389" s="154"/>
    </row>
    <row r="25390" spans="8:20" x14ac:dyDescent="0.25">
      <c r="H25390" s="155"/>
      <c r="I25390" s="152"/>
      <c r="J25390" s="152"/>
      <c r="K25390" s="156"/>
      <c r="L25390" s="156"/>
      <c r="M25390" s="157"/>
      <c r="N25390" s="158"/>
      <c r="O25390" s="153"/>
      <c r="P25390" s="153"/>
      <c r="Q25390" s="153"/>
      <c r="R25390" s="153"/>
      <c r="S25390" s="152"/>
      <c r="T25390" s="154"/>
    </row>
    <row r="25391" spans="8:20" x14ac:dyDescent="0.25">
      <c r="H25391" s="155"/>
      <c r="I25391" s="152"/>
      <c r="J25391" s="152"/>
      <c r="K25391" s="156"/>
      <c r="L25391" s="156"/>
      <c r="M25391" s="157"/>
      <c r="N25391" s="158"/>
      <c r="O25391" s="153"/>
      <c r="P25391" s="153"/>
      <c r="Q25391" s="153"/>
      <c r="R25391" s="153"/>
      <c r="S25391" s="152"/>
      <c r="T25391" s="154"/>
    </row>
    <row r="25392" spans="8:20" x14ac:dyDescent="0.25">
      <c r="H25392" s="155"/>
      <c r="I25392" s="152"/>
      <c r="J25392" s="152"/>
      <c r="K25392" s="156"/>
      <c r="L25392" s="156"/>
      <c r="M25392" s="157"/>
      <c r="N25392" s="158"/>
      <c r="O25392" s="153"/>
      <c r="P25392" s="153"/>
      <c r="Q25392" s="153"/>
      <c r="R25392" s="153"/>
      <c r="S25392" s="152"/>
      <c r="T25392" s="154"/>
    </row>
    <row r="25393" spans="8:20" x14ac:dyDescent="0.25">
      <c r="H25393" s="155"/>
      <c r="I25393" s="152"/>
      <c r="J25393" s="152"/>
      <c r="K25393" s="156"/>
      <c r="L25393" s="156"/>
      <c r="M25393" s="157"/>
      <c r="N25393" s="158"/>
      <c r="O25393" s="153"/>
      <c r="P25393" s="153"/>
      <c r="Q25393" s="153"/>
      <c r="R25393" s="153"/>
      <c r="S25393" s="152"/>
      <c r="T25393" s="154"/>
    </row>
    <row r="25394" spans="8:20" x14ac:dyDescent="0.25">
      <c r="H25394" s="155"/>
      <c r="I25394" s="152"/>
      <c r="J25394" s="152"/>
      <c r="K25394" s="156"/>
      <c r="L25394" s="156"/>
      <c r="M25394" s="157"/>
      <c r="N25394" s="158"/>
      <c r="O25394" s="153"/>
      <c r="P25394" s="153"/>
      <c r="Q25394" s="153"/>
      <c r="R25394" s="153"/>
      <c r="S25394" s="152"/>
      <c r="T25394" s="154"/>
    </row>
    <row r="25395" spans="8:20" x14ac:dyDescent="0.25">
      <c r="H25395" s="155"/>
      <c r="I25395" s="152"/>
      <c r="J25395" s="152"/>
      <c r="K25395" s="156"/>
      <c r="L25395" s="156"/>
      <c r="M25395" s="157"/>
      <c r="N25395" s="158"/>
      <c r="O25395" s="153"/>
      <c r="P25395" s="153"/>
      <c r="Q25395" s="153"/>
      <c r="R25395" s="153"/>
      <c r="S25395" s="152"/>
      <c r="T25395" s="154"/>
    </row>
    <row r="25396" spans="8:20" x14ac:dyDescent="0.25">
      <c r="H25396" s="155"/>
      <c r="I25396" s="152"/>
      <c r="J25396" s="152"/>
      <c r="K25396" s="156"/>
      <c r="L25396" s="156"/>
      <c r="M25396" s="157"/>
      <c r="N25396" s="158"/>
      <c r="O25396" s="153"/>
      <c r="P25396" s="153"/>
      <c r="Q25396" s="153"/>
      <c r="R25396" s="153"/>
      <c r="S25396" s="152"/>
      <c r="T25396" s="154"/>
    </row>
    <row r="25397" spans="8:20" x14ac:dyDescent="0.25">
      <c r="H25397" s="155"/>
      <c r="I25397" s="152"/>
      <c r="J25397" s="152"/>
      <c r="K25397" s="156"/>
      <c r="L25397" s="156"/>
      <c r="M25397" s="157"/>
      <c r="N25397" s="158"/>
      <c r="O25397" s="153"/>
      <c r="P25397" s="153"/>
      <c r="Q25397" s="153"/>
      <c r="R25397" s="153"/>
      <c r="S25397" s="152"/>
      <c r="T25397" s="154"/>
    </row>
    <row r="25398" spans="8:20" x14ac:dyDescent="0.25">
      <c r="H25398" s="155"/>
      <c r="I25398" s="152"/>
      <c r="J25398" s="152"/>
      <c r="K25398" s="156"/>
      <c r="L25398" s="156"/>
      <c r="M25398" s="157"/>
      <c r="N25398" s="158"/>
      <c r="O25398" s="153"/>
      <c r="P25398" s="153"/>
      <c r="Q25398" s="153"/>
      <c r="R25398" s="153"/>
      <c r="S25398" s="152"/>
      <c r="T25398" s="154"/>
    </row>
    <row r="25399" spans="8:20" x14ac:dyDescent="0.25">
      <c r="H25399" s="155"/>
      <c r="I25399" s="152"/>
      <c r="J25399" s="152"/>
      <c r="K25399" s="156"/>
      <c r="L25399" s="156"/>
      <c r="M25399" s="157"/>
      <c r="N25399" s="158"/>
      <c r="O25399" s="153"/>
      <c r="P25399" s="153"/>
      <c r="Q25399" s="153"/>
      <c r="R25399" s="153"/>
      <c r="S25399" s="152"/>
      <c r="T25399" s="154"/>
    </row>
    <row r="25400" spans="8:20" x14ac:dyDescent="0.25">
      <c r="H25400" s="155"/>
      <c r="I25400" s="152"/>
      <c r="J25400" s="152"/>
      <c r="K25400" s="156"/>
      <c r="L25400" s="156"/>
      <c r="M25400" s="157"/>
      <c r="N25400" s="158"/>
      <c r="O25400" s="153"/>
      <c r="P25400" s="153"/>
      <c r="Q25400" s="153"/>
      <c r="R25400" s="153"/>
      <c r="S25400" s="152"/>
      <c r="T25400" s="154"/>
    </row>
    <row r="25401" spans="8:20" x14ac:dyDescent="0.25">
      <c r="H25401" s="155"/>
      <c r="I25401" s="152"/>
      <c r="J25401" s="152"/>
      <c r="K25401" s="156"/>
      <c r="L25401" s="156"/>
      <c r="M25401" s="157"/>
      <c r="N25401" s="158"/>
      <c r="O25401" s="153"/>
      <c r="P25401" s="153"/>
      <c r="Q25401" s="153"/>
      <c r="R25401" s="153"/>
      <c r="S25401" s="152"/>
      <c r="T25401" s="154"/>
    </row>
    <row r="25402" spans="8:20" x14ac:dyDescent="0.25">
      <c r="H25402" s="155"/>
      <c r="I25402" s="152"/>
      <c r="J25402" s="152"/>
      <c r="K25402" s="156"/>
      <c r="L25402" s="156"/>
      <c r="M25402" s="157"/>
      <c r="N25402" s="158"/>
      <c r="O25402" s="153"/>
      <c r="P25402" s="153"/>
      <c r="Q25402" s="153"/>
      <c r="R25402" s="153"/>
      <c r="S25402" s="152"/>
      <c r="T25402" s="154"/>
    </row>
    <row r="25403" spans="8:20" x14ac:dyDescent="0.25">
      <c r="H25403" s="155"/>
      <c r="I25403" s="152"/>
      <c r="J25403" s="152"/>
      <c r="K25403" s="156"/>
      <c r="L25403" s="156"/>
      <c r="M25403" s="157"/>
      <c r="N25403" s="158"/>
      <c r="O25403" s="153"/>
      <c r="P25403" s="153"/>
      <c r="Q25403" s="153"/>
      <c r="R25403" s="153"/>
      <c r="S25403" s="152"/>
      <c r="T25403" s="154"/>
    </row>
    <row r="25404" spans="8:20" x14ac:dyDescent="0.25">
      <c r="H25404" s="155"/>
      <c r="I25404" s="152"/>
      <c r="J25404" s="152"/>
      <c r="K25404" s="156"/>
      <c r="L25404" s="156"/>
      <c r="M25404" s="157"/>
      <c r="N25404" s="158"/>
      <c r="O25404" s="153"/>
      <c r="P25404" s="153"/>
      <c r="Q25404" s="153"/>
      <c r="R25404" s="153"/>
      <c r="S25404" s="152"/>
      <c r="T25404" s="154"/>
    </row>
    <row r="25405" spans="8:20" x14ac:dyDescent="0.25">
      <c r="H25405" s="155"/>
      <c r="I25405" s="152"/>
      <c r="J25405" s="152"/>
      <c r="K25405" s="156"/>
      <c r="L25405" s="156"/>
      <c r="M25405" s="157"/>
      <c r="N25405" s="158"/>
      <c r="O25405" s="153"/>
      <c r="P25405" s="153"/>
      <c r="Q25405" s="153"/>
      <c r="R25405" s="153"/>
      <c r="S25405" s="152"/>
      <c r="T25405" s="154"/>
    </row>
    <row r="25406" spans="8:20" x14ac:dyDescent="0.25">
      <c r="H25406" s="155"/>
      <c r="I25406" s="152"/>
      <c r="J25406" s="152"/>
      <c r="K25406" s="156"/>
      <c r="L25406" s="156"/>
      <c r="M25406" s="157"/>
      <c r="N25406" s="158"/>
      <c r="O25406" s="153"/>
      <c r="P25406" s="153"/>
      <c r="Q25406" s="153"/>
      <c r="R25406" s="153"/>
      <c r="S25406" s="152"/>
      <c r="T25406" s="154"/>
    </row>
    <row r="25407" spans="8:20" x14ac:dyDescent="0.25">
      <c r="H25407" s="155"/>
      <c r="I25407" s="152"/>
      <c r="J25407" s="152"/>
      <c r="K25407" s="156"/>
      <c r="L25407" s="156"/>
      <c r="M25407" s="157"/>
      <c r="N25407" s="158"/>
      <c r="O25407" s="153"/>
      <c r="P25407" s="153"/>
      <c r="Q25407" s="153"/>
      <c r="R25407" s="153"/>
      <c r="S25407" s="152"/>
      <c r="T25407" s="154"/>
    </row>
    <row r="25408" spans="8:20" x14ac:dyDescent="0.25">
      <c r="H25408" s="155"/>
      <c r="I25408" s="152"/>
      <c r="J25408" s="152"/>
      <c r="K25408" s="156"/>
      <c r="L25408" s="156"/>
      <c r="M25408" s="157"/>
      <c r="N25408" s="158"/>
      <c r="O25408" s="153"/>
      <c r="P25408" s="153"/>
      <c r="Q25408" s="153"/>
      <c r="R25408" s="153"/>
      <c r="S25408" s="152"/>
      <c r="T25408" s="154"/>
    </row>
    <row r="25409" spans="8:20" x14ac:dyDescent="0.25">
      <c r="H25409" s="155"/>
      <c r="I25409" s="152"/>
      <c r="J25409" s="152"/>
      <c r="K25409" s="156"/>
      <c r="L25409" s="156"/>
      <c r="M25409" s="157"/>
      <c r="N25409" s="158"/>
      <c r="O25409" s="153"/>
      <c r="P25409" s="153"/>
      <c r="Q25409" s="153"/>
      <c r="R25409" s="153"/>
      <c r="S25409" s="152"/>
      <c r="T25409" s="154"/>
    </row>
    <row r="25410" spans="8:20" x14ac:dyDescent="0.25">
      <c r="H25410" s="155"/>
      <c r="I25410" s="152"/>
      <c r="J25410" s="152"/>
      <c r="K25410" s="156"/>
      <c r="L25410" s="156"/>
      <c r="M25410" s="157"/>
      <c r="N25410" s="158"/>
      <c r="O25410" s="153"/>
      <c r="P25410" s="153"/>
      <c r="Q25410" s="153"/>
      <c r="R25410" s="153"/>
      <c r="S25410" s="152"/>
      <c r="T25410" s="154"/>
    </row>
    <row r="25411" spans="8:20" x14ac:dyDescent="0.25">
      <c r="H25411" s="155"/>
      <c r="I25411" s="152"/>
      <c r="J25411" s="152"/>
      <c r="K25411" s="156"/>
      <c r="L25411" s="156"/>
      <c r="M25411" s="157"/>
      <c r="N25411" s="158"/>
      <c r="O25411" s="153"/>
      <c r="P25411" s="153"/>
      <c r="Q25411" s="153"/>
      <c r="R25411" s="153"/>
      <c r="S25411" s="152"/>
      <c r="T25411" s="154"/>
    </row>
    <row r="25412" spans="8:20" x14ac:dyDescent="0.25">
      <c r="H25412" s="155"/>
      <c r="I25412" s="152"/>
      <c r="J25412" s="152"/>
      <c r="K25412" s="156"/>
      <c r="L25412" s="156"/>
      <c r="M25412" s="157"/>
      <c r="N25412" s="158"/>
      <c r="O25412" s="153"/>
      <c r="P25412" s="153"/>
      <c r="Q25412" s="153"/>
      <c r="R25412" s="153"/>
      <c r="S25412" s="152"/>
      <c r="T25412" s="154"/>
    </row>
    <row r="25413" spans="8:20" x14ac:dyDescent="0.25">
      <c r="H25413" s="155"/>
      <c r="I25413" s="152"/>
      <c r="J25413" s="152"/>
      <c r="K25413" s="156"/>
      <c r="L25413" s="156"/>
      <c r="M25413" s="157"/>
      <c r="N25413" s="158"/>
      <c r="O25413" s="153"/>
      <c r="P25413" s="153"/>
      <c r="Q25413" s="153"/>
      <c r="R25413" s="153"/>
      <c r="S25413" s="152"/>
      <c r="T25413" s="154"/>
    </row>
    <row r="25414" spans="8:20" x14ac:dyDescent="0.25">
      <c r="H25414" s="155"/>
      <c r="I25414" s="152"/>
      <c r="J25414" s="152"/>
      <c r="K25414" s="156"/>
      <c r="L25414" s="156"/>
      <c r="M25414" s="157"/>
      <c r="N25414" s="158"/>
      <c r="O25414" s="153"/>
      <c r="P25414" s="153"/>
      <c r="Q25414" s="153"/>
      <c r="R25414" s="153"/>
      <c r="S25414" s="152"/>
      <c r="T25414" s="154"/>
    </row>
    <row r="25415" spans="8:20" x14ac:dyDescent="0.25">
      <c r="H25415" s="155"/>
      <c r="I25415" s="152"/>
      <c r="J25415" s="152"/>
      <c r="K25415" s="156"/>
      <c r="L25415" s="156"/>
      <c r="M25415" s="157"/>
      <c r="N25415" s="158"/>
      <c r="O25415" s="153"/>
      <c r="P25415" s="153"/>
      <c r="Q25415" s="153"/>
      <c r="R25415" s="153"/>
      <c r="S25415" s="152"/>
      <c r="T25415" s="154"/>
    </row>
    <row r="25416" spans="8:20" x14ac:dyDescent="0.25">
      <c r="H25416" s="155"/>
      <c r="I25416" s="152"/>
      <c r="J25416" s="152"/>
      <c r="K25416" s="156"/>
      <c r="L25416" s="156"/>
      <c r="M25416" s="157"/>
      <c r="N25416" s="158"/>
      <c r="O25416" s="153"/>
      <c r="P25416" s="153"/>
      <c r="Q25416" s="153"/>
      <c r="R25416" s="153"/>
      <c r="S25416" s="152"/>
      <c r="T25416" s="154"/>
    </row>
    <row r="25417" spans="8:20" x14ac:dyDescent="0.25">
      <c r="H25417" s="155"/>
      <c r="I25417" s="152"/>
      <c r="J25417" s="152"/>
      <c r="K25417" s="156"/>
      <c r="L25417" s="156"/>
      <c r="M25417" s="157"/>
      <c r="N25417" s="158"/>
      <c r="O25417" s="153"/>
      <c r="P25417" s="153"/>
      <c r="Q25417" s="153"/>
      <c r="R25417" s="153"/>
      <c r="S25417" s="152"/>
      <c r="T25417" s="154"/>
    </row>
    <row r="25418" spans="8:20" x14ac:dyDescent="0.25">
      <c r="H25418" s="155"/>
      <c r="I25418" s="152"/>
      <c r="J25418" s="152"/>
      <c r="K25418" s="156"/>
      <c r="L25418" s="156"/>
      <c r="M25418" s="157"/>
      <c r="N25418" s="158"/>
      <c r="O25418" s="153"/>
      <c r="P25418" s="153"/>
      <c r="Q25418" s="153"/>
      <c r="R25418" s="153"/>
      <c r="S25418" s="152"/>
      <c r="T25418" s="154"/>
    </row>
    <row r="25419" spans="8:20" x14ac:dyDescent="0.25">
      <c r="H25419" s="155"/>
      <c r="I25419" s="152"/>
      <c r="J25419" s="152"/>
      <c r="K25419" s="156"/>
      <c r="L25419" s="156"/>
      <c r="M25419" s="157"/>
      <c r="N25419" s="158"/>
      <c r="O25419" s="153"/>
      <c r="P25419" s="153"/>
      <c r="Q25419" s="153"/>
      <c r="R25419" s="153"/>
      <c r="S25419" s="152"/>
      <c r="T25419" s="154"/>
    </row>
    <row r="25420" spans="8:20" x14ac:dyDescent="0.25">
      <c r="H25420" s="155"/>
      <c r="I25420" s="152"/>
      <c r="J25420" s="152"/>
      <c r="K25420" s="156"/>
      <c r="L25420" s="156"/>
      <c r="M25420" s="157"/>
      <c r="N25420" s="158"/>
      <c r="O25420" s="153"/>
      <c r="P25420" s="153"/>
      <c r="Q25420" s="153"/>
      <c r="R25420" s="153"/>
      <c r="S25420" s="152"/>
      <c r="T25420" s="154"/>
    </row>
    <row r="25421" spans="8:20" x14ac:dyDescent="0.25">
      <c r="H25421" s="155"/>
      <c r="I25421" s="152"/>
      <c r="J25421" s="152"/>
      <c r="K25421" s="156"/>
      <c r="L25421" s="156"/>
      <c r="M25421" s="157"/>
      <c r="N25421" s="158"/>
      <c r="O25421" s="153"/>
      <c r="P25421" s="153"/>
      <c r="Q25421" s="153"/>
      <c r="R25421" s="153"/>
      <c r="S25421" s="152"/>
      <c r="T25421" s="154"/>
    </row>
    <row r="25422" spans="8:20" x14ac:dyDescent="0.25">
      <c r="H25422" s="155"/>
      <c r="I25422" s="152"/>
      <c r="J25422" s="152"/>
      <c r="K25422" s="156"/>
      <c r="L25422" s="156"/>
      <c r="M25422" s="157"/>
      <c r="N25422" s="158"/>
      <c r="O25422" s="153"/>
      <c r="P25422" s="153"/>
      <c r="Q25422" s="153"/>
      <c r="R25422" s="153"/>
      <c r="S25422" s="152"/>
      <c r="T25422" s="154"/>
    </row>
    <row r="25423" spans="8:20" x14ac:dyDescent="0.25">
      <c r="H25423" s="155"/>
      <c r="I25423" s="152"/>
      <c r="J25423" s="152"/>
      <c r="K25423" s="156"/>
      <c r="L25423" s="156"/>
      <c r="M25423" s="157"/>
      <c r="N25423" s="158"/>
      <c r="O25423" s="153"/>
      <c r="P25423" s="153"/>
      <c r="Q25423" s="153"/>
      <c r="R25423" s="153"/>
      <c r="S25423" s="152"/>
      <c r="T25423" s="154"/>
    </row>
    <row r="25424" spans="8:20" x14ac:dyDescent="0.25">
      <c r="H25424" s="155"/>
      <c r="I25424" s="152"/>
      <c r="J25424" s="152"/>
      <c r="K25424" s="156"/>
      <c r="L25424" s="156"/>
      <c r="M25424" s="157"/>
      <c r="N25424" s="158"/>
      <c r="O25424" s="153"/>
      <c r="P25424" s="153"/>
      <c r="Q25424" s="153"/>
      <c r="R25424" s="153"/>
      <c r="S25424" s="152"/>
      <c r="T25424" s="154"/>
    </row>
    <row r="25425" spans="8:20" x14ac:dyDescent="0.25">
      <c r="H25425" s="155"/>
      <c r="I25425" s="152"/>
      <c r="J25425" s="152"/>
      <c r="K25425" s="156"/>
      <c r="L25425" s="156"/>
      <c r="M25425" s="157"/>
      <c r="N25425" s="158"/>
      <c r="O25425" s="153"/>
      <c r="P25425" s="153"/>
      <c r="Q25425" s="153"/>
      <c r="R25425" s="153"/>
      <c r="S25425" s="152"/>
      <c r="T25425" s="154"/>
    </row>
    <row r="25426" spans="8:20" x14ac:dyDescent="0.25">
      <c r="H25426" s="155"/>
      <c r="I25426" s="152"/>
      <c r="J25426" s="152"/>
      <c r="K25426" s="156"/>
      <c r="L25426" s="156"/>
      <c r="M25426" s="157"/>
      <c r="N25426" s="158"/>
      <c r="O25426" s="153"/>
      <c r="P25426" s="153"/>
      <c r="Q25426" s="153"/>
      <c r="R25426" s="153"/>
      <c r="S25426" s="152"/>
      <c r="T25426" s="154"/>
    </row>
    <row r="25427" spans="8:20" x14ac:dyDescent="0.25">
      <c r="H25427" s="155"/>
      <c r="I25427" s="152"/>
      <c r="J25427" s="152"/>
      <c r="K25427" s="156"/>
      <c r="L25427" s="156"/>
      <c r="M25427" s="157"/>
      <c r="N25427" s="158"/>
      <c r="O25427" s="153"/>
      <c r="P25427" s="153"/>
      <c r="Q25427" s="153"/>
      <c r="R25427" s="153"/>
      <c r="S25427" s="152"/>
      <c r="T25427" s="154"/>
    </row>
    <row r="25428" spans="8:20" x14ac:dyDescent="0.25">
      <c r="H25428" s="155"/>
      <c r="I25428" s="152"/>
      <c r="J25428" s="152"/>
      <c r="K25428" s="156"/>
      <c r="L25428" s="156"/>
      <c r="M25428" s="157"/>
      <c r="N25428" s="158"/>
      <c r="O25428" s="153"/>
      <c r="P25428" s="153"/>
      <c r="Q25428" s="153"/>
      <c r="R25428" s="153"/>
      <c r="S25428" s="152"/>
      <c r="T25428" s="154"/>
    </row>
    <row r="25429" spans="8:20" x14ac:dyDescent="0.25">
      <c r="H25429" s="155"/>
      <c r="I25429" s="152"/>
      <c r="J25429" s="152"/>
      <c r="K25429" s="156"/>
      <c r="L25429" s="156"/>
      <c r="M25429" s="157"/>
      <c r="N25429" s="158"/>
      <c r="O25429" s="153"/>
      <c r="P25429" s="153"/>
      <c r="Q25429" s="153"/>
      <c r="R25429" s="153"/>
      <c r="S25429" s="152"/>
      <c r="T25429" s="154"/>
    </row>
    <row r="25430" spans="8:20" x14ac:dyDescent="0.25">
      <c r="H25430" s="155"/>
      <c r="I25430" s="152"/>
      <c r="J25430" s="152"/>
      <c r="K25430" s="156"/>
      <c r="L25430" s="156"/>
      <c r="M25430" s="157"/>
      <c r="N25430" s="158"/>
      <c r="O25430" s="153"/>
      <c r="P25430" s="153"/>
      <c r="Q25430" s="153"/>
      <c r="R25430" s="153"/>
      <c r="S25430" s="152"/>
      <c r="T25430" s="154"/>
    </row>
    <row r="25431" spans="8:20" x14ac:dyDescent="0.25">
      <c r="H25431" s="155"/>
      <c r="I25431" s="152"/>
      <c r="J25431" s="152"/>
      <c r="K25431" s="156"/>
      <c r="L25431" s="156"/>
      <c r="M25431" s="157"/>
      <c r="N25431" s="158"/>
      <c r="O25431" s="153"/>
      <c r="P25431" s="153"/>
      <c r="Q25431" s="153"/>
      <c r="R25431" s="153"/>
      <c r="S25431" s="152"/>
      <c r="T25431" s="154"/>
    </row>
    <row r="25432" spans="8:20" x14ac:dyDescent="0.25">
      <c r="H25432" s="155"/>
      <c r="I25432" s="152"/>
      <c r="J25432" s="152"/>
      <c r="K25432" s="156"/>
      <c r="L25432" s="156"/>
      <c r="M25432" s="157"/>
      <c r="N25432" s="158"/>
      <c r="O25432" s="153"/>
      <c r="P25432" s="153"/>
      <c r="Q25432" s="153"/>
      <c r="R25432" s="153"/>
      <c r="S25432" s="152"/>
      <c r="T25432" s="154"/>
    </row>
    <row r="25433" spans="8:20" x14ac:dyDescent="0.25">
      <c r="H25433" s="155"/>
      <c r="I25433" s="152"/>
      <c r="J25433" s="152"/>
      <c r="K25433" s="156"/>
      <c r="L25433" s="156"/>
      <c r="M25433" s="157"/>
      <c r="N25433" s="158"/>
      <c r="O25433" s="153"/>
      <c r="P25433" s="153"/>
      <c r="Q25433" s="153"/>
      <c r="R25433" s="153"/>
      <c r="S25433" s="152"/>
      <c r="T25433" s="154"/>
    </row>
    <row r="25434" spans="8:20" x14ac:dyDescent="0.25">
      <c r="H25434" s="155"/>
      <c r="I25434" s="152"/>
      <c r="J25434" s="152"/>
      <c r="K25434" s="156"/>
      <c r="L25434" s="156"/>
      <c r="M25434" s="157"/>
      <c r="N25434" s="158"/>
      <c r="O25434" s="153"/>
      <c r="P25434" s="153"/>
      <c r="Q25434" s="153"/>
      <c r="R25434" s="153"/>
      <c r="S25434" s="152"/>
      <c r="T25434" s="154"/>
    </row>
    <row r="25435" spans="8:20" x14ac:dyDescent="0.25">
      <c r="H25435" s="155"/>
      <c r="I25435" s="152"/>
      <c r="J25435" s="152"/>
      <c r="K25435" s="156"/>
      <c r="L25435" s="156"/>
      <c r="M25435" s="157"/>
      <c r="N25435" s="158"/>
      <c r="O25435" s="153"/>
      <c r="P25435" s="153"/>
      <c r="Q25435" s="153"/>
      <c r="R25435" s="153"/>
      <c r="S25435" s="152"/>
      <c r="T25435" s="154"/>
    </row>
    <row r="25436" spans="8:20" x14ac:dyDescent="0.25">
      <c r="H25436" s="155"/>
      <c r="I25436" s="152"/>
      <c r="J25436" s="152"/>
      <c r="K25436" s="156"/>
      <c r="L25436" s="156"/>
      <c r="M25436" s="157"/>
      <c r="N25436" s="158"/>
      <c r="O25436" s="153"/>
      <c r="P25436" s="153"/>
      <c r="Q25436" s="153"/>
      <c r="R25436" s="153"/>
      <c r="S25436" s="152"/>
      <c r="T25436" s="154"/>
    </row>
    <row r="25437" spans="8:20" x14ac:dyDescent="0.25">
      <c r="H25437" s="155"/>
      <c r="I25437" s="152"/>
      <c r="J25437" s="152"/>
      <c r="K25437" s="156"/>
      <c r="L25437" s="156"/>
      <c r="M25437" s="157"/>
      <c r="N25437" s="158"/>
      <c r="O25437" s="153"/>
      <c r="P25437" s="153"/>
      <c r="Q25437" s="153"/>
      <c r="R25437" s="153"/>
      <c r="S25437" s="152"/>
      <c r="T25437" s="154"/>
    </row>
    <row r="25438" spans="8:20" x14ac:dyDescent="0.25">
      <c r="H25438" s="155"/>
      <c r="I25438" s="152"/>
      <c r="J25438" s="152"/>
      <c r="K25438" s="156"/>
      <c r="L25438" s="156"/>
      <c r="M25438" s="157"/>
      <c r="N25438" s="158"/>
      <c r="O25438" s="153"/>
      <c r="P25438" s="153"/>
      <c r="Q25438" s="153"/>
      <c r="R25438" s="153"/>
      <c r="S25438" s="152"/>
      <c r="T25438" s="154"/>
    </row>
    <row r="25439" spans="8:20" x14ac:dyDescent="0.25">
      <c r="H25439" s="155"/>
      <c r="I25439" s="152"/>
      <c r="J25439" s="152"/>
      <c r="K25439" s="156"/>
      <c r="L25439" s="156"/>
      <c r="M25439" s="157"/>
      <c r="N25439" s="158"/>
      <c r="O25439" s="153"/>
      <c r="P25439" s="153"/>
      <c r="Q25439" s="153"/>
      <c r="R25439" s="153"/>
      <c r="S25439" s="152"/>
      <c r="T25439" s="154"/>
    </row>
    <row r="25440" spans="8:20" x14ac:dyDescent="0.25">
      <c r="H25440" s="155"/>
      <c r="I25440" s="152"/>
      <c r="J25440" s="152"/>
      <c r="K25440" s="156"/>
      <c r="L25440" s="156"/>
      <c r="M25440" s="157"/>
      <c r="N25440" s="158"/>
      <c r="O25440" s="153"/>
      <c r="P25440" s="153"/>
      <c r="Q25440" s="153"/>
      <c r="R25440" s="153"/>
      <c r="S25440" s="152"/>
      <c r="T25440" s="154"/>
    </row>
    <row r="25441" spans="8:20" x14ac:dyDescent="0.25">
      <c r="H25441" s="155"/>
      <c r="I25441" s="152"/>
      <c r="J25441" s="152"/>
      <c r="K25441" s="156"/>
      <c r="L25441" s="156"/>
      <c r="M25441" s="157"/>
      <c r="N25441" s="158"/>
      <c r="O25441" s="153"/>
      <c r="P25441" s="153"/>
      <c r="Q25441" s="153"/>
      <c r="R25441" s="153"/>
      <c r="S25441" s="152"/>
      <c r="T25441" s="154"/>
    </row>
    <row r="25442" spans="8:20" x14ac:dyDescent="0.25">
      <c r="H25442" s="155"/>
      <c r="I25442" s="152"/>
      <c r="J25442" s="152"/>
      <c r="K25442" s="156"/>
      <c r="L25442" s="156"/>
      <c r="M25442" s="157"/>
      <c r="N25442" s="158"/>
      <c r="O25442" s="153"/>
      <c r="P25442" s="153"/>
      <c r="Q25442" s="153"/>
      <c r="R25442" s="153"/>
      <c r="S25442" s="152"/>
      <c r="T25442" s="154"/>
    </row>
    <row r="25443" spans="8:20" x14ac:dyDescent="0.25">
      <c r="H25443" s="155"/>
      <c r="I25443" s="152"/>
      <c r="J25443" s="152"/>
      <c r="K25443" s="156"/>
      <c r="L25443" s="156"/>
      <c r="M25443" s="157"/>
      <c r="N25443" s="158"/>
      <c r="O25443" s="153"/>
      <c r="P25443" s="153"/>
      <c r="Q25443" s="153"/>
      <c r="R25443" s="153"/>
      <c r="S25443" s="152"/>
      <c r="T25443" s="154"/>
    </row>
    <row r="25444" spans="8:20" x14ac:dyDescent="0.25">
      <c r="H25444" s="155"/>
      <c r="I25444" s="152"/>
      <c r="J25444" s="152"/>
      <c r="K25444" s="156"/>
      <c r="L25444" s="156"/>
      <c r="M25444" s="157"/>
      <c r="N25444" s="158"/>
      <c r="O25444" s="153"/>
      <c r="P25444" s="153"/>
      <c r="Q25444" s="153"/>
      <c r="R25444" s="153"/>
      <c r="S25444" s="152"/>
      <c r="T25444" s="154"/>
    </row>
    <row r="25445" spans="8:20" x14ac:dyDescent="0.25">
      <c r="H25445" s="155"/>
      <c r="I25445" s="152"/>
      <c r="J25445" s="152"/>
      <c r="K25445" s="156"/>
      <c r="L25445" s="156"/>
      <c r="M25445" s="157"/>
      <c r="N25445" s="158"/>
      <c r="O25445" s="153"/>
      <c r="P25445" s="153"/>
      <c r="Q25445" s="153"/>
      <c r="R25445" s="153"/>
      <c r="S25445" s="152"/>
      <c r="T25445" s="154"/>
    </row>
    <row r="25446" spans="8:20" x14ac:dyDescent="0.25">
      <c r="H25446" s="155"/>
      <c r="I25446" s="152"/>
      <c r="J25446" s="152"/>
      <c r="K25446" s="156"/>
      <c r="L25446" s="156"/>
      <c r="M25446" s="157"/>
      <c r="N25446" s="158"/>
      <c r="O25446" s="153"/>
      <c r="P25446" s="153"/>
      <c r="Q25446" s="153"/>
      <c r="R25446" s="153"/>
      <c r="S25446" s="152"/>
      <c r="T25446" s="154"/>
    </row>
    <row r="25447" spans="8:20" x14ac:dyDescent="0.25">
      <c r="H25447" s="155"/>
      <c r="I25447" s="152"/>
      <c r="J25447" s="152"/>
      <c r="K25447" s="156"/>
      <c r="L25447" s="156"/>
      <c r="M25447" s="157"/>
      <c r="N25447" s="158"/>
      <c r="O25447" s="153"/>
      <c r="P25447" s="153"/>
      <c r="Q25447" s="153"/>
      <c r="R25447" s="153"/>
      <c r="S25447" s="152"/>
      <c r="T25447" s="154"/>
    </row>
    <row r="25448" spans="8:20" x14ac:dyDescent="0.25">
      <c r="H25448" s="155"/>
      <c r="I25448" s="152"/>
      <c r="J25448" s="152"/>
      <c r="K25448" s="156"/>
      <c r="L25448" s="156"/>
      <c r="M25448" s="157"/>
      <c r="N25448" s="158"/>
      <c r="O25448" s="153"/>
      <c r="P25448" s="153"/>
      <c r="Q25448" s="153"/>
      <c r="R25448" s="153"/>
      <c r="S25448" s="152"/>
      <c r="T25448" s="154"/>
    </row>
    <row r="25449" spans="8:20" x14ac:dyDescent="0.25">
      <c r="H25449" s="155"/>
      <c r="I25449" s="152"/>
      <c r="J25449" s="152"/>
      <c r="K25449" s="156"/>
      <c r="L25449" s="156"/>
      <c r="M25449" s="157"/>
      <c r="N25449" s="158"/>
      <c r="O25449" s="153"/>
      <c r="P25449" s="153"/>
      <c r="Q25449" s="153"/>
      <c r="R25449" s="153"/>
      <c r="S25449" s="152"/>
      <c r="T25449" s="154"/>
    </row>
    <row r="25450" spans="8:20" x14ac:dyDescent="0.25">
      <c r="H25450" s="155"/>
      <c r="I25450" s="152"/>
      <c r="J25450" s="152"/>
      <c r="K25450" s="156"/>
      <c r="L25450" s="156"/>
      <c r="M25450" s="157"/>
      <c r="N25450" s="158"/>
      <c r="O25450" s="153"/>
      <c r="P25450" s="153"/>
      <c r="Q25450" s="153"/>
      <c r="R25450" s="153"/>
      <c r="S25450" s="152"/>
      <c r="T25450" s="154"/>
    </row>
    <row r="25451" spans="8:20" x14ac:dyDescent="0.25">
      <c r="H25451" s="155"/>
      <c r="I25451" s="152"/>
      <c r="J25451" s="152"/>
      <c r="K25451" s="156"/>
      <c r="L25451" s="156"/>
      <c r="M25451" s="157"/>
      <c r="N25451" s="158"/>
      <c r="O25451" s="153"/>
      <c r="P25451" s="153"/>
      <c r="Q25451" s="153"/>
      <c r="R25451" s="153"/>
      <c r="S25451" s="152"/>
      <c r="T25451" s="154"/>
    </row>
    <row r="25452" spans="8:20" x14ac:dyDescent="0.25">
      <c r="H25452" s="155"/>
      <c r="I25452" s="152"/>
      <c r="J25452" s="152"/>
      <c r="K25452" s="156"/>
      <c r="L25452" s="156"/>
      <c r="M25452" s="157"/>
      <c r="N25452" s="158"/>
      <c r="O25452" s="153"/>
      <c r="P25452" s="153"/>
      <c r="Q25452" s="153"/>
      <c r="R25452" s="153"/>
      <c r="S25452" s="152"/>
      <c r="T25452" s="154"/>
    </row>
    <row r="25453" spans="8:20" x14ac:dyDescent="0.25">
      <c r="H25453" s="155"/>
      <c r="I25453" s="152"/>
      <c r="J25453" s="152"/>
      <c r="K25453" s="156"/>
      <c r="L25453" s="156"/>
      <c r="M25453" s="157"/>
      <c r="N25453" s="158"/>
      <c r="O25453" s="153"/>
      <c r="P25453" s="153"/>
      <c r="Q25453" s="153"/>
      <c r="R25453" s="153"/>
      <c r="S25453" s="152"/>
      <c r="T25453" s="154"/>
    </row>
    <row r="25454" spans="8:20" x14ac:dyDescent="0.25">
      <c r="H25454" s="155"/>
      <c r="I25454" s="152"/>
      <c r="J25454" s="152"/>
      <c r="K25454" s="156"/>
      <c r="L25454" s="156"/>
      <c r="M25454" s="157"/>
      <c r="N25454" s="158"/>
      <c r="O25454" s="153"/>
      <c r="P25454" s="153"/>
      <c r="Q25454" s="153"/>
      <c r="R25454" s="153"/>
      <c r="S25454" s="152"/>
      <c r="T25454" s="154"/>
    </row>
    <row r="25455" spans="8:20" x14ac:dyDescent="0.25">
      <c r="H25455" s="155"/>
      <c r="I25455" s="152"/>
      <c r="J25455" s="152"/>
      <c r="K25455" s="156"/>
      <c r="L25455" s="156"/>
      <c r="M25455" s="157"/>
      <c r="N25455" s="158"/>
      <c r="O25455" s="153"/>
      <c r="P25455" s="153"/>
      <c r="Q25455" s="153"/>
      <c r="R25455" s="153"/>
      <c r="S25455" s="152"/>
      <c r="T25455" s="154"/>
    </row>
    <row r="25456" spans="8:20" x14ac:dyDescent="0.25">
      <c r="H25456" s="155"/>
      <c r="I25456" s="152"/>
      <c r="J25456" s="152"/>
      <c r="K25456" s="156"/>
      <c r="L25456" s="156"/>
      <c r="M25456" s="157"/>
      <c r="N25456" s="158"/>
      <c r="O25456" s="153"/>
      <c r="P25456" s="153"/>
      <c r="Q25456" s="153"/>
      <c r="R25456" s="153"/>
      <c r="S25456" s="152"/>
      <c r="T25456" s="154"/>
    </row>
    <row r="25457" spans="8:20" x14ac:dyDescent="0.25">
      <c r="H25457" s="155"/>
      <c r="I25457" s="152"/>
      <c r="J25457" s="152"/>
      <c r="K25457" s="156"/>
      <c r="L25457" s="156"/>
      <c r="M25457" s="157"/>
      <c r="N25457" s="158"/>
      <c r="O25457" s="153"/>
      <c r="P25457" s="153"/>
      <c r="Q25457" s="153"/>
      <c r="R25457" s="153"/>
      <c r="S25457" s="152"/>
      <c r="T25457" s="154"/>
    </row>
    <row r="25458" spans="8:20" x14ac:dyDescent="0.25">
      <c r="H25458" s="155"/>
      <c r="I25458" s="152"/>
      <c r="J25458" s="152"/>
      <c r="K25458" s="156"/>
      <c r="L25458" s="156"/>
      <c r="M25458" s="157"/>
      <c r="N25458" s="158"/>
      <c r="O25458" s="153"/>
      <c r="P25458" s="153"/>
      <c r="Q25458" s="153"/>
      <c r="R25458" s="153"/>
      <c r="S25458" s="152"/>
      <c r="T25458" s="154"/>
    </row>
    <row r="25459" spans="8:20" x14ac:dyDescent="0.25">
      <c r="H25459" s="155"/>
      <c r="I25459" s="152"/>
      <c r="J25459" s="152"/>
      <c r="K25459" s="156"/>
      <c r="L25459" s="156"/>
      <c r="M25459" s="157"/>
      <c r="N25459" s="158"/>
      <c r="O25459" s="153"/>
      <c r="P25459" s="153"/>
      <c r="Q25459" s="153"/>
      <c r="R25459" s="153"/>
      <c r="S25459" s="152"/>
      <c r="T25459" s="154"/>
    </row>
    <row r="25460" spans="8:20" x14ac:dyDescent="0.25">
      <c r="H25460" s="155"/>
      <c r="I25460" s="152"/>
      <c r="J25460" s="152"/>
      <c r="K25460" s="156"/>
      <c r="L25460" s="156"/>
      <c r="M25460" s="157"/>
      <c r="N25460" s="158"/>
      <c r="O25460" s="153"/>
      <c r="P25460" s="153"/>
      <c r="Q25460" s="153"/>
      <c r="R25460" s="153"/>
      <c r="S25460" s="152"/>
      <c r="T25460" s="154"/>
    </row>
    <row r="25461" spans="8:20" x14ac:dyDescent="0.25">
      <c r="H25461" s="155"/>
      <c r="I25461" s="152"/>
      <c r="J25461" s="152"/>
      <c r="K25461" s="156"/>
      <c r="L25461" s="156"/>
      <c r="M25461" s="157"/>
      <c r="N25461" s="158"/>
      <c r="O25461" s="153"/>
      <c r="P25461" s="153"/>
      <c r="Q25461" s="153"/>
      <c r="R25461" s="153"/>
      <c r="S25461" s="152"/>
      <c r="T25461" s="154"/>
    </row>
    <row r="25462" spans="8:20" x14ac:dyDescent="0.25">
      <c r="H25462" s="155"/>
      <c r="I25462" s="152"/>
      <c r="J25462" s="152"/>
      <c r="K25462" s="156"/>
      <c r="L25462" s="156"/>
      <c r="M25462" s="157"/>
      <c r="N25462" s="158"/>
      <c r="O25462" s="153"/>
      <c r="P25462" s="153"/>
      <c r="Q25462" s="153"/>
      <c r="R25462" s="153"/>
      <c r="S25462" s="152"/>
      <c r="T25462" s="154"/>
    </row>
    <row r="25463" spans="8:20" x14ac:dyDescent="0.25">
      <c r="H25463" s="155"/>
      <c r="I25463" s="152"/>
      <c r="J25463" s="152"/>
      <c r="K25463" s="156"/>
      <c r="L25463" s="156"/>
      <c r="M25463" s="157"/>
      <c r="N25463" s="158"/>
      <c r="O25463" s="153"/>
      <c r="P25463" s="153"/>
      <c r="Q25463" s="153"/>
      <c r="R25463" s="153"/>
      <c r="S25463" s="152"/>
      <c r="T25463" s="154"/>
    </row>
    <row r="25464" spans="8:20" x14ac:dyDescent="0.25">
      <c r="H25464" s="155"/>
      <c r="I25464" s="152"/>
      <c r="J25464" s="152"/>
      <c r="K25464" s="156"/>
      <c r="L25464" s="156"/>
      <c r="M25464" s="157"/>
      <c r="N25464" s="158"/>
      <c r="O25464" s="153"/>
      <c r="P25464" s="153"/>
      <c r="Q25464" s="153"/>
      <c r="R25464" s="153"/>
      <c r="S25464" s="152"/>
      <c r="T25464" s="154"/>
    </row>
    <row r="25465" spans="8:20" x14ac:dyDescent="0.25">
      <c r="H25465" s="155"/>
      <c r="I25465" s="152"/>
      <c r="J25465" s="152"/>
      <c r="K25465" s="156"/>
      <c r="L25465" s="156"/>
      <c r="M25465" s="157"/>
      <c r="N25465" s="158"/>
      <c r="O25465" s="153"/>
      <c r="P25465" s="153"/>
      <c r="Q25465" s="153"/>
      <c r="R25465" s="153"/>
      <c r="S25465" s="152"/>
      <c r="T25465" s="154"/>
    </row>
    <row r="25466" spans="8:20" x14ac:dyDescent="0.25">
      <c r="H25466" s="155"/>
      <c r="I25466" s="152"/>
      <c r="J25466" s="152"/>
      <c r="K25466" s="156"/>
      <c r="L25466" s="156"/>
      <c r="M25466" s="157"/>
      <c r="N25466" s="158"/>
      <c r="O25466" s="153"/>
      <c r="P25466" s="153"/>
      <c r="Q25466" s="153"/>
      <c r="R25466" s="153"/>
      <c r="S25466" s="152"/>
      <c r="T25466" s="154"/>
    </row>
    <row r="25467" spans="8:20" x14ac:dyDescent="0.25">
      <c r="H25467" s="155"/>
      <c r="I25467" s="152"/>
      <c r="J25467" s="152"/>
      <c r="K25467" s="156"/>
      <c r="L25467" s="156"/>
      <c r="M25467" s="157"/>
      <c r="N25467" s="158"/>
      <c r="O25467" s="153"/>
      <c r="P25467" s="153"/>
      <c r="Q25467" s="153"/>
      <c r="R25467" s="153"/>
      <c r="S25467" s="152"/>
      <c r="T25467" s="154"/>
    </row>
    <row r="25468" spans="8:20" x14ac:dyDescent="0.25">
      <c r="H25468" s="155"/>
      <c r="I25468" s="152"/>
      <c r="J25468" s="152"/>
      <c r="K25468" s="156"/>
      <c r="L25468" s="156"/>
      <c r="M25468" s="157"/>
      <c r="N25468" s="158"/>
      <c r="O25468" s="153"/>
      <c r="P25468" s="153"/>
      <c r="Q25468" s="153"/>
      <c r="R25468" s="153"/>
      <c r="S25468" s="152"/>
      <c r="T25468" s="154"/>
    </row>
    <row r="25469" spans="8:20" x14ac:dyDescent="0.25">
      <c r="H25469" s="155"/>
      <c r="I25469" s="152"/>
      <c r="J25469" s="152"/>
      <c r="K25469" s="156"/>
      <c r="L25469" s="156"/>
      <c r="M25469" s="157"/>
      <c r="N25469" s="158"/>
      <c r="O25469" s="153"/>
      <c r="P25469" s="153"/>
      <c r="Q25469" s="153"/>
      <c r="R25469" s="153"/>
      <c r="S25469" s="152"/>
      <c r="T25469" s="154"/>
    </row>
    <row r="25470" spans="8:20" x14ac:dyDescent="0.25">
      <c r="H25470" s="155"/>
      <c r="I25470" s="152"/>
      <c r="J25470" s="152"/>
      <c r="K25470" s="156"/>
      <c r="L25470" s="156"/>
      <c r="M25470" s="157"/>
      <c r="N25470" s="158"/>
      <c r="O25470" s="153"/>
      <c r="P25470" s="153"/>
      <c r="Q25470" s="153"/>
      <c r="R25470" s="153"/>
      <c r="S25470" s="152"/>
      <c r="T25470" s="154"/>
    </row>
    <row r="25471" spans="8:20" x14ac:dyDescent="0.25">
      <c r="H25471" s="155"/>
      <c r="I25471" s="152"/>
      <c r="J25471" s="152"/>
      <c r="K25471" s="156"/>
      <c r="L25471" s="156"/>
      <c r="M25471" s="157"/>
      <c r="N25471" s="158"/>
      <c r="O25471" s="153"/>
      <c r="P25471" s="153"/>
      <c r="Q25471" s="153"/>
      <c r="R25471" s="153"/>
      <c r="S25471" s="152"/>
      <c r="T25471" s="154"/>
    </row>
    <row r="25472" spans="8:20" x14ac:dyDescent="0.25">
      <c r="H25472" s="155"/>
      <c r="I25472" s="152"/>
      <c r="J25472" s="152"/>
      <c r="K25472" s="156"/>
      <c r="L25472" s="156"/>
      <c r="M25472" s="157"/>
      <c r="N25472" s="158"/>
      <c r="O25472" s="153"/>
      <c r="P25472" s="153"/>
      <c r="Q25472" s="153"/>
      <c r="R25472" s="153"/>
      <c r="S25472" s="152"/>
      <c r="T25472" s="154"/>
    </row>
    <row r="25473" spans="8:20" x14ac:dyDescent="0.25">
      <c r="H25473" s="155"/>
      <c r="I25473" s="152"/>
      <c r="J25473" s="152"/>
      <c r="K25473" s="156"/>
      <c r="L25473" s="156"/>
      <c r="M25473" s="157"/>
      <c r="N25473" s="158"/>
      <c r="O25473" s="153"/>
      <c r="P25473" s="153"/>
      <c r="Q25473" s="153"/>
      <c r="R25473" s="153"/>
      <c r="S25473" s="152"/>
      <c r="T25473" s="154"/>
    </row>
    <row r="25474" spans="8:20" x14ac:dyDescent="0.25">
      <c r="H25474" s="155"/>
      <c r="I25474" s="152"/>
      <c r="J25474" s="152"/>
      <c r="K25474" s="156"/>
      <c r="L25474" s="156"/>
      <c r="M25474" s="157"/>
      <c r="N25474" s="158"/>
      <c r="O25474" s="153"/>
      <c r="P25474" s="153"/>
      <c r="Q25474" s="153"/>
      <c r="R25474" s="153"/>
      <c r="S25474" s="152"/>
      <c r="T25474" s="154"/>
    </row>
    <row r="25475" spans="8:20" x14ac:dyDescent="0.25">
      <c r="H25475" s="155"/>
      <c r="I25475" s="152"/>
      <c r="J25475" s="152"/>
      <c r="K25475" s="156"/>
      <c r="L25475" s="156"/>
      <c r="M25475" s="157"/>
      <c r="N25475" s="158"/>
      <c r="O25475" s="153"/>
      <c r="P25475" s="153"/>
      <c r="Q25475" s="153"/>
      <c r="R25475" s="153"/>
      <c r="S25475" s="152"/>
      <c r="T25475" s="154"/>
    </row>
    <row r="25476" spans="8:20" x14ac:dyDescent="0.25">
      <c r="H25476" s="155"/>
      <c r="I25476" s="152"/>
      <c r="J25476" s="152"/>
      <c r="K25476" s="156"/>
      <c r="L25476" s="156"/>
      <c r="M25476" s="157"/>
      <c r="N25476" s="158"/>
      <c r="O25476" s="153"/>
      <c r="P25476" s="153"/>
      <c r="Q25476" s="153"/>
      <c r="R25476" s="153"/>
      <c r="S25476" s="152"/>
      <c r="T25476" s="154"/>
    </row>
    <row r="25477" spans="8:20" x14ac:dyDescent="0.25">
      <c r="H25477" s="155"/>
      <c r="I25477" s="152"/>
      <c r="J25477" s="152"/>
      <c r="K25477" s="156"/>
      <c r="L25477" s="156"/>
      <c r="M25477" s="157"/>
      <c r="N25477" s="158"/>
      <c r="O25477" s="153"/>
      <c r="P25477" s="153"/>
      <c r="Q25477" s="153"/>
      <c r="R25477" s="153"/>
      <c r="S25477" s="152"/>
      <c r="T25477" s="154"/>
    </row>
    <row r="25478" spans="8:20" x14ac:dyDescent="0.25">
      <c r="H25478" s="155"/>
      <c r="I25478" s="152"/>
      <c r="J25478" s="152"/>
      <c r="K25478" s="156"/>
      <c r="L25478" s="156"/>
      <c r="M25478" s="157"/>
      <c r="N25478" s="158"/>
      <c r="O25478" s="153"/>
      <c r="P25478" s="153"/>
      <c r="Q25478" s="153"/>
      <c r="R25478" s="153"/>
      <c r="S25478" s="152"/>
      <c r="T25478" s="154"/>
    </row>
    <row r="25479" spans="8:20" x14ac:dyDescent="0.25">
      <c r="H25479" s="155"/>
      <c r="I25479" s="152"/>
      <c r="J25479" s="152"/>
      <c r="K25479" s="156"/>
      <c r="L25479" s="156"/>
      <c r="M25479" s="157"/>
      <c r="N25479" s="158"/>
      <c r="O25479" s="153"/>
      <c r="P25479" s="153"/>
      <c r="Q25479" s="153"/>
      <c r="R25479" s="153"/>
      <c r="S25479" s="152"/>
      <c r="T25479" s="154"/>
    </row>
    <row r="25480" spans="8:20" x14ac:dyDescent="0.25">
      <c r="H25480" s="155"/>
      <c r="I25480" s="152"/>
      <c r="J25480" s="152"/>
      <c r="K25480" s="156"/>
      <c r="L25480" s="156"/>
      <c r="M25480" s="157"/>
      <c r="N25480" s="158"/>
      <c r="O25480" s="153"/>
      <c r="P25480" s="153"/>
      <c r="Q25480" s="153"/>
      <c r="R25480" s="153"/>
      <c r="S25480" s="152"/>
      <c r="T25480" s="154"/>
    </row>
    <row r="25481" spans="8:20" x14ac:dyDescent="0.25">
      <c r="H25481" s="155"/>
      <c r="I25481" s="152"/>
      <c r="J25481" s="152"/>
      <c r="K25481" s="156"/>
      <c r="L25481" s="156"/>
      <c r="M25481" s="157"/>
      <c r="N25481" s="158"/>
      <c r="O25481" s="153"/>
      <c r="P25481" s="153"/>
      <c r="Q25481" s="153"/>
      <c r="R25481" s="153"/>
      <c r="S25481" s="152"/>
      <c r="T25481" s="154"/>
    </row>
    <row r="25482" spans="8:20" x14ac:dyDescent="0.25">
      <c r="H25482" s="155"/>
      <c r="I25482" s="152"/>
      <c r="J25482" s="152"/>
      <c r="K25482" s="156"/>
      <c r="L25482" s="156"/>
      <c r="M25482" s="157"/>
      <c r="N25482" s="158"/>
      <c r="O25482" s="153"/>
      <c r="P25482" s="153"/>
      <c r="Q25482" s="153"/>
      <c r="R25482" s="153"/>
      <c r="S25482" s="152"/>
      <c r="T25482" s="154"/>
    </row>
    <row r="25483" spans="8:20" x14ac:dyDescent="0.25">
      <c r="H25483" s="155"/>
      <c r="I25483" s="152"/>
      <c r="J25483" s="152"/>
      <c r="K25483" s="156"/>
      <c r="L25483" s="156"/>
      <c r="M25483" s="157"/>
      <c r="N25483" s="158"/>
      <c r="O25483" s="153"/>
      <c r="P25483" s="153"/>
      <c r="Q25483" s="153"/>
      <c r="R25483" s="153"/>
      <c r="S25483" s="152"/>
      <c r="T25483" s="154"/>
    </row>
    <row r="25484" spans="8:20" x14ac:dyDescent="0.25">
      <c r="H25484" s="155"/>
      <c r="I25484" s="152"/>
      <c r="J25484" s="152"/>
      <c r="K25484" s="156"/>
      <c r="L25484" s="156"/>
      <c r="M25484" s="157"/>
      <c r="N25484" s="158"/>
      <c r="O25484" s="153"/>
      <c r="P25484" s="153"/>
      <c r="Q25484" s="153"/>
      <c r="R25484" s="153"/>
      <c r="S25484" s="152"/>
      <c r="T25484" s="154"/>
    </row>
    <row r="25485" spans="8:20" x14ac:dyDescent="0.25">
      <c r="H25485" s="155"/>
      <c r="I25485" s="152"/>
      <c r="J25485" s="152"/>
      <c r="K25485" s="156"/>
      <c r="L25485" s="156"/>
      <c r="M25485" s="157"/>
      <c r="N25485" s="158"/>
      <c r="O25485" s="153"/>
      <c r="P25485" s="153"/>
      <c r="Q25485" s="153"/>
      <c r="R25485" s="153"/>
      <c r="S25485" s="152"/>
      <c r="T25485" s="154"/>
    </row>
    <row r="25486" spans="8:20" x14ac:dyDescent="0.25">
      <c r="H25486" s="155"/>
      <c r="I25486" s="152"/>
      <c r="J25486" s="152"/>
      <c r="K25486" s="156"/>
      <c r="L25486" s="156"/>
      <c r="M25486" s="157"/>
      <c r="N25486" s="158"/>
      <c r="O25486" s="153"/>
      <c r="P25486" s="153"/>
      <c r="Q25486" s="153"/>
      <c r="R25486" s="153"/>
      <c r="S25486" s="152"/>
      <c r="T25486" s="154"/>
    </row>
    <row r="25487" spans="8:20" x14ac:dyDescent="0.25">
      <c r="H25487" s="155"/>
      <c r="I25487" s="152"/>
      <c r="J25487" s="152"/>
      <c r="K25487" s="156"/>
      <c r="L25487" s="156"/>
      <c r="M25487" s="157"/>
      <c r="N25487" s="158"/>
      <c r="O25487" s="153"/>
      <c r="P25487" s="153"/>
      <c r="Q25487" s="153"/>
      <c r="R25487" s="153"/>
      <c r="S25487" s="152"/>
      <c r="T25487" s="154"/>
    </row>
    <row r="25488" spans="8:20" x14ac:dyDescent="0.25">
      <c r="H25488" s="155"/>
      <c r="I25488" s="152"/>
      <c r="J25488" s="152"/>
      <c r="K25488" s="156"/>
      <c r="L25488" s="156"/>
      <c r="M25488" s="157"/>
      <c r="N25488" s="158"/>
      <c r="O25488" s="153"/>
      <c r="P25488" s="153"/>
      <c r="Q25488" s="153"/>
      <c r="R25488" s="153"/>
      <c r="S25488" s="152"/>
      <c r="T25488" s="154"/>
    </row>
    <row r="25489" spans="8:20" x14ac:dyDescent="0.25">
      <c r="H25489" s="155"/>
      <c r="I25489" s="152"/>
      <c r="J25489" s="152"/>
      <c r="K25489" s="156"/>
      <c r="L25489" s="156"/>
      <c r="M25489" s="157"/>
      <c r="N25489" s="158"/>
      <c r="O25489" s="153"/>
      <c r="P25489" s="153"/>
      <c r="Q25489" s="153"/>
      <c r="R25489" s="153"/>
      <c r="S25489" s="152"/>
      <c r="T25489" s="154"/>
    </row>
    <row r="25490" spans="8:20" x14ac:dyDescent="0.25">
      <c r="H25490" s="155"/>
      <c r="I25490" s="152"/>
      <c r="J25490" s="152"/>
      <c r="K25490" s="156"/>
      <c r="L25490" s="156"/>
      <c r="M25490" s="157"/>
      <c r="N25490" s="158"/>
      <c r="O25490" s="153"/>
      <c r="P25490" s="153"/>
      <c r="Q25490" s="153"/>
      <c r="R25490" s="153"/>
      <c r="S25490" s="152"/>
      <c r="T25490" s="154"/>
    </row>
    <row r="25491" spans="8:20" x14ac:dyDescent="0.25">
      <c r="H25491" s="155"/>
      <c r="I25491" s="152"/>
      <c r="J25491" s="152"/>
      <c r="K25491" s="156"/>
      <c r="L25491" s="156"/>
      <c r="M25491" s="157"/>
      <c r="N25491" s="158"/>
      <c r="O25491" s="153"/>
      <c r="P25491" s="153"/>
      <c r="Q25491" s="153"/>
      <c r="R25491" s="153"/>
      <c r="S25491" s="152"/>
      <c r="T25491" s="154"/>
    </row>
    <row r="25492" spans="8:20" x14ac:dyDescent="0.25">
      <c r="H25492" s="155"/>
      <c r="I25492" s="152"/>
      <c r="J25492" s="152"/>
      <c r="K25492" s="156"/>
      <c r="L25492" s="156"/>
      <c r="M25492" s="157"/>
      <c r="N25492" s="158"/>
      <c r="O25492" s="153"/>
      <c r="P25492" s="153"/>
      <c r="Q25492" s="153"/>
      <c r="R25492" s="153"/>
      <c r="S25492" s="152"/>
      <c r="T25492" s="154"/>
    </row>
    <row r="25493" spans="8:20" x14ac:dyDescent="0.25">
      <c r="H25493" s="155"/>
      <c r="I25493" s="152"/>
      <c r="J25493" s="152"/>
      <c r="K25493" s="156"/>
      <c r="L25493" s="156"/>
      <c r="M25493" s="157"/>
      <c r="N25493" s="158"/>
      <c r="O25493" s="153"/>
      <c r="P25493" s="153"/>
      <c r="Q25493" s="153"/>
      <c r="R25493" s="153"/>
      <c r="S25493" s="152"/>
      <c r="T25493" s="154"/>
    </row>
    <row r="25494" spans="8:20" x14ac:dyDescent="0.25">
      <c r="H25494" s="155"/>
      <c r="I25494" s="152"/>
      <c r="J25494" s="152"/>
      <c r="K25494" s="156"/>
      <c r="L25494" s="156"/>
      <c r="M25494" s="157"/>
      <c r="N25494" s="158"/>
      <c r="O25494" s="153"/>
      <c r="P25494" s="153"/>
      <c r="Q25494" s="153"/>
      <c r="R25494" s="153"/>
      <c r="S25494" s="152"/>
      <c r="T25494" s="154"/>
    </row>
    <row r="25495" spans="8:20" x14ac:dyDescent="0.25">
      <c r="H25495" s="155"/>
      <c r="I25495" s="152"/>
      <c r="J25495" s="152"/>
      <c r="K25495" s="156"/>
      <c r="L25495" s="156"/>
      <c r="M25495" s="157"/>
      <c r="N25495" s="158"/>
      <c r="O25495" s="153"/>
      <c r="P25495" s="153"/>
      <c r="Q25495" s="153"/>
      <c r="R25495" s="153"/>
      <c r="S25495" s="152"/>
      <c r="T25495" s="154"/>
    </row>
    <row r="25496" spans="8:20" x14ac:dyDescent="0.25">
      <c r="H25496" s="155"/>
      <c r="I25496" s="152"/>
      <c r="J25496" s="152"/>
      <c r="K25496" s="156"/>
      <c r="L25496" s="156"/>
      <c r="M25496" s="157"/>
      <c r="N25496" s="158"/>
      <c r="O25496" s="153"/>
      <c r="P25496" s="153"/>
      <c r="Q25496" s="153"/>
      <c r="R25496" s="153"/>
      <c r="S25496" s="152"/>
      <c r="T25496" s="154"/>
    </row>
    <row r="25497" spans="8:20" x14ac:dyDescent="0.25">
      <c r="H25497" s="155"/>
      <c r="I25497" s="152"/>
      <c r="J25497" s="152"/>
      <c r="K25497" s="156"/>
      <c r="L25497" s="156"/>
      <c r="M25497" s="157"/>
      <c r="N25497" s="158"/>
      <c r="O25497" s="153"/>
      <c r="P25497" s="153"/>
      <c r="Q25497" s="153"/>
      <c r="R25497" s="153"/>
      <c r="S25497" s="152"/>
      <c r="T25497" s="154"/>
    </row>
    <row r="25498" spans="8:20" x14ac:dyDescent="0.25">
      <c r="H25498" s="155"/>
      <c r="I25498" s="152"/>
      <c r="J25498" s="152"/>
      <c r="K25498" s="156"/>
      <c r="L25498" s="156"/>
      <c r="M25498" s="157"/>
      <c r="N25498" s="158"/>
      <c r="O25498" s="153"/>
      <c r="P25498" s="153"/>
      <c r="Q25498" s="153"/>
      <c r="R25498" s="153"/>
      <c r="S25498" s="152"/>
      <c r="T25498" s="154"/>
    </row>
    <row r="25499" spans="8:20" x14ac:dyDescent="0.25">
      <c r="H25499" s="155"/>
      <c r="I25499" s="152"/>
      <c r="J25499" s="152"/>
      <c r="K25499" s="156"/>
      <c r="L25499" s="156"/>
      <c r="M25499" s="157"/>
      <c r="N25499" s="158"/>
      <c r="O25499" s="153"/>
      <c r="P25499" s="153"/>
      <c r="Q25499" s="153"/>
      <c r="R25499" s="153"/>
      <c r="S25499" s="152"/>
      <c r="T25499" s="154"/>
    </row>
    <row r="25500" spans="8:20" x14ac:dyDescent="0.25">
      <c r="H25500" s="155"/>
      <c r="I25500" s="152"/>
      <c r="J25500" s="152"/>
      <c r="K25500" s="156"/>
      <c r="L25500" s="156"/>
      <c r="M25500" s="157"/>
      <c r="N25500" s="158"/>
      <c r="O25500" s="153"/>
      <c r="P25500" s="153"/>
      <c r="Q25500" s="153"/>
      <c r="R25500" s="153"/>
      <c r="S25500" s="152"/>
      <c r="T25500" s="154"/>
    </row>
    <row r="25501" spans="8:20" x14ac:dyDescent="0.25">
      <c r="H25501" s="155"/>
      <c r="I25501" s="152"/>
      <c r="J25501" s="152"/>
      <c r="K25501" s="156"/>
      <c r="L25501" s="156"/>
      <c r="M25501" s="157"/>
      <c r="N25501" s="158"/>
      <c r="O25501" s="153"/>
      <c r="P25501" s="153"/>
      <c r="Q25501" s="153"/>
      <c r="R25501" s="153"/>
      <c r="S25501" s="152"/>
      <c r="T25501" s="154"/>
    </row>
    <row r="25502" spans="8:20" x14ac:dyDescent="0.25">
      <c r="H25502" s="155"/>
      <c r="I25502" s="152"/>
      <c r="J25502" s="152"/>
      <c r="K25502" s="156"/>
      <c r="L25502" s="156"/>
      <c r="M25502" s="157"/>
      <c r="N25502" s="158"/>
      <c r="O25502" s="153"/>
      <c r="P25502" s="153"/>
      <c r="Q25502" s="153"/>
      <c r="R25502" s="153"/>
      <c r="S25502" s="152"/>
      <c r="T25502" s="154"/>
    </row>
    <row r="25503" spans="8:20" x14ac:dyDescent="0.25">
      <c r="H25503" s="155"/>
      <c r="I25503" s="152"/>
      <c r="J25503" s="152"/>
      <c r="K25503" s="156"/>
      <c r="L25503" s="156"/>
      <c r="M25503" s="157"/>
      <c r="N25503" s="158"/>
      <c r="O25503" s="153"/>
      <c r="P25503" s="153"/>
      <c r="Q25503" s="153"/>
      <c r="R25503" s="153"/>
      <c r="S25503" s="152"/>
      <c r="T25503" s="154"/>
    </row>
    <row r="25504" spans="8:20" x14ac:dyDescent="0.25">
      <c r="H25504" s="155"/>
      <c r="I25504" s="152"/>
      <c r="J25504" s="152"/>
      <c r="K25504" s="156"/>
      <c r="L25504" s="156"/>
      <c r="M25504" s="157"/>
      <c r="N25504" s="158"/>
      <c r="O25504" s="153"/>
      <c r="P25504" s="153"/>
      <c r="Q25504" s="153"/>
      <c r="R25504" s="153"/>
      <c r="S25504" s="152"/>
      <c r="T25504" s="154"/>
    </row>
    <row r="25505" spans="8:20" x14ac:dyDescent="0.25">
      <c r="H25505" s="155"/>
      <c r="I25505" s="152"/>
      <c r="J25505" s="152"/>
      <c r="K25505" s="156"/>
      <c r="L25505" s="156"/>
      <c r="M25505" s="157"/>
      <c r="N25505" s="158"/>
      <c r="O25505" s="153"/>
      <c r="P25505" s="153"/>
      <c r="Q25505" s="153"/>
      <c r="R25505" s="153"/>
      <c r="S25505" s="152"/>
      <c r="T25505" s="154"/>
    </row>
    <row r="25506" spans="8:20" x14ac:dyDescent="0.25">
      <c r="H25506" s="155"/>
      <c r="I25506" s="152"/>
      <c r="J25506" s="152"/>
      <c r="K25506" s="156"/>
      <c r="L25506" s="156"/>
      <c r="M25506" s="157"/>
      <c r="N25506" s="158"/>
      <c r="O25506" s="153"/>
      <c r="P25506" s="153"/>
      <c r="Q25506" s="153"/>
      <c r="R25506" s="153"/>
      <c r="S25506" s="152"/>
      <c r="T25506" s="154"/>
    </row>
    <row r="25507" spans="8:20" x14ac:dyDescent="0.25">
      <c r="H25507" s="155"/>
      <c r="I25507" s="152"/>
      <c r="J25507" s="152"/>
      <c r="K25507" s="156"/>
      <c r="L25507" s="156"/>
      <c r="M25507" s="157"/>
      <c r="N25507" s="158"/>
      <c r="O25507" s="153"/>
      <c r="P25507" s="153"/>
      <c r="Q25507" s="153"/>
      <c r="R25507" s="153"/>
      <c r="S25507" s="152"/>
      <c r="T25507" s="154"/>
    </row>
    <row r="25508" spans="8:20" x14ac:dyDescent="0.25">
      <c r="H25508" s="155"/>
      <c r="I25508" s="152"/>
      <c r="J25508" s="152"/>
      <c r="K25508" s="156"/>
      <c r="L25508" s="156"/>
      <c r="M25508" s="157"/>
      <c r="N25508" s="158"/>
      <c r="O25508" s="153"/>
      <c r="P25508" s="153"/>
      <c r="Q25508" s="153"/>
      <c r="R25508" s="153"/>
      <c r="S25508" s="152"/>
      <c r="T25508" s="154"/>
    </row>
    <row r="25509" spans="8:20" x14ac:dyDescent="0.25">
      <c r="H25509" s="155"/>
      <c r="I25509" s="152"/>
      <c r="J25509" s="152"/>
      <c r="K25509" s="156"/>
      <c r="L25509" s="156"/>
      <c r="M25509" s="157"/>
      <c r="N25509" s="158"/>
      <c r="O25509" s="153"/>
      <c r="P25509" s="153"/>
      <c r="Q25509" s="153"/>
      <c r="R25509" s="153"/>
      <c r="S25509" s="152"/>
      <c r="T25509" s="154"/>
    </row>
    <row r="25510" spans="8:20" x14ac:dyDescent="0.25">
      <c r="H25510" s="155"/>
      <c r="I25510" s="152"/>
      <c r="J25510" s="152"/>
      <c r="K25510" s="156"/>
      <c r="L25510" s="156"/>
      <c r="M25510" s="157"/>
      <c r="N25510" s="158"/>
      <c r="O25510" s="153"/>
      <c r="P25510" s="153"/>
      <c r="Q25510" s="153"/>
      <c r="R25510" s="153"/>
      <c r="S25510" s="152"/>
      <c r="T25510" s="154"/>
    </row>
    <row r="25511" spans="8:20" x14ac:dyDescent="0.25">
      <c r="H25511" s="155"/>
      <c r="I25511" s="152"/>
      <c r="J25511" s="152"/>
      <c r="K25511" s="156"/>
      <c r="L25511" s="156"/>
      <c r="M25511" s="157"/>
      <c r="N25511" s="158"/>
      <c r="O25511" s="153"/>
      <c r="P25511" s="153"/>
      <c r="Q25511" s="153"/>
      <c r="R25511" s="153"/>
      <c r="S25511" s="152"/>
      <c r="T25511" s="154"/>
    </row>
    <row r="25512" spans="8:20" x14ac:dyDescent="0.25">
      <c r="H25512" s="155"/>
      <c r="I25512" s="152"/>
      <c r="J25512" s="152"/>
      <c r="K25512" s="156"/>
      <c r="L25512" s="156"/>
      <c r="M25512" s="157"/>
      <c r="N25512" s="158"/>
      <c r="O25512" s="153"/>
      <c r="P25512" s="153"/>
      <c r="Q25512" s="153"/>
      <c r="R25512" s="153"/>
      <c r="S25512" s="152"/>
      <c r="T25512" s="154"/>
    </row>
    <row r="25513" spans="8:20" x14ac:dyDescent="0.25">
      <c r="H25513" s="155"/>
      <c r="I25513" s="152"/>
      <c r="J25513" s="152"/>
      <c r="K25513" s="156"/>
      <c r="L25513" s="156"/>
      <c r="M25513" s="157"/>
      <c r="N25513" s="158"/>
      <c r="O25513" s="153"/>
      <c r="P25513" s="153"/>
      <c r="Q25513" s="153"/>
      <c r="R25513" s="153"/>
      <c r="S25513" s="152"/>
      <c r="T25513" s="154"/>
    </row>
    <row r="25514" spans="8:20" x14ac:dyDescent="0.25">
      <c r="H25514" s="155"/>
      <c r="I25514" s="152"/>
      <c r="J25514" s="152"/>
      <c r="K25514" s="156"/>
      <c r="L25514" s="156"/>
      <c r="M25514" s="157"/>
      <c r="N25514" s="158"/>
      <c r="O25514" s="153"/>
      <c r="P25514" s="153"/>
      <c r="Q25514" s="153"/>
      <c r="R25514" s="153"/>
      <c r="S25514" s="152"/>
      <c r="T25514" s="154"/>
    </row>
    <row r="25515" spans="8:20" x14ac:dyDescent="0.25">
      <c r="H25515" s="155"/>
      <c r="I25515" s="152"/>
      <c r="J25515" s="152"/>
      <c r="K25515" s="156"/>
      <c r="L25515" s="156"/>
      <c r="M25515" s="157"/>
      <c r="N25515" s="158"/>
      <c r="O25515" s="153"/>
      <c r="P25515" s="153"/>
      <c r="Q25515" s="153"/>
      <c r="R25515" s="153"/>
      <c r="S25515" s="152"/>
      <c r="T25515" s="154"/>
    </row>
    <row r="25516" spans="8:20" x14ac:dyDescent="0.25">
      <c r="H25516" s="155"/>
      <c r="I25516" s="152"/>
      <c r="J25516" s="152"/>
      <c r="K25516" s="156"/>
      <c r="L25516" s="156"/>
      <c r="M25516" s="157"/>
      <c r="N25516" s="158"/>
      <c r="O25516" s="153"/>
      <c r="P25516" s="153"/>
      <c r="Q25516" s="153"/>
      <c r="R25516" s="153"/>
      <c r="S25516" s="152"/>
      <c r="T25516" s="154"/>
    </row>
    <row r="25517" spans="8:20" x14ac:dyDescent="0.25">
      <c r="H25517" s="155"/>
      <c r="I25517" s="152"/>
      <c r="J25517" s="152"/>
      <c r="K25517" s="156"/>
      <c r="L25517" s="156"/>
      <c r="M25517" s="157"/>
      <c r="N25517" s="158"/>
      <c r="O25517" s="153"/>
      <c r="P25517" s="153"/>
      <c r="Q25517" s="153"/>
      <c r="R25517" s="153"/>
      <c r="S25517" s="152"/>
      <c r="T25517" s="154"/>
    </row>
    <row r="25518" spans="8:20" x14ac:dyDescent="0.25">
      <c r="H25518" s="155"/>
      <c r="I25518" s="152"/>
      <c r="J25518" s="152"/>
      <c r="K25518" s="156"/>
      <c r="L25518" s="156"/>
      <c r="M25518" s="157"/>
      <c r="N25518" s="158"/>
      <c r="O25518" s="153"/>
      <c r="P25518" s="153"/>
      <c r="Q25518" s="153"/>
      <c r="R25518" s="153"/>
      <c r="S25518" s="152"/>
      <c r="T25518" s="154"/>
    </row>
    <row r="25519" spans="8:20" x14ac:dyDescent="0.25">
      <c r="H25519" s="155"/>
      <c r="I25519" s="152"/>
      <c r="J25519" s="152"/>
      <c r="K25519" s="156"/>
      <c r="L25519" s="156"/>
      <c r="M25519" s="157"/>
      <c r="N25519" s="158"/>
      <c r="O25519" s="153"/>
      <c r="P25519" s="153"/>
      <c r="Q25519" s="153"/>
      <c r="R25519" s="153"/>
      <c r="S25519" s="152"/>
      <c r="T25519" s="154"/>
    </row>
    <row r="25520" spans="8:20" x14ac:dyDescent="0.25">
      <c r="H25520" s="155"/>
      <c r="I25520" s="152"/>
      <c r="J25520" s="152"/>
      <c r="K25520" s="156"/>
      <c r="L25520" s="156"/>
      <c r="M25520" s="157"/>
      <c r="N25520" s="158"/>
      <c r="O25520" s="153"/>
      <c r="P25520" s="153"/>
      <c r="Q25520" s="153"/>
      <c r="R25520" s="153"/>
      <c r="S25520" s="152"/>
      <c r="T25520" s="154"/>
    </row>
    <row r="25521" spans="8:20" x14ac:dyDescent="0.25">
      <c r="H25521" s="155"/>
      <c r="I25521" s="152"/>
      <c r="J25521" s="152"/>
      <c r="K25521" s="156"/>
      <c r="L25521" s="156"/>
      <c r="M25521" s="157"/>
      <c r="N25521" s="158"/>
      <c r="O25521" s="153"/>
      <c r="P25521" s="153"/>
      <c r="Q25521" s="153"/>
      <c r="R25521" s="153"/>
      <c r="S25521" s="152"/>
      <c r="T25521" s="154"/>
    </row>
    <row r="25522" spans="8:20" x14ac:dyDescent="0.25">
      <c r="H25522" s="155"/>
      <c r="I25522" s="152"/>
      <c r="J25522" s="152"/>
      <c r="K25522" s="156"/>
      <c r="L25522" s="156"/>
      <c r="M25522" s="157"/>
      <c r="N25522" s="158"/>
      <c r="O25522" s="153"/>
      <c r="P25522" s="153"/>
      <c r="Q25522" s="153"/>
      <c r="R25522" s="153"/>
      <c r="S25522" s="152"/>
      <c r="T25522" s="154"/>
    </row>
    <row r="25523" spans="8:20" x14ac:dyDescent="0.25">
      <c r="H25523" s="155"/>
      <c r="I25523" s="152"/>
      <c r="J25523" s="152"/>
      <c r="K25523" s="156"/>
      <c r="L25523" s="156"/>
      <c r="M25523" s="157"/>
      <c r="N25523" s="158"/>
      <c r="O25523" s="153"/>
      <c r="P25523" s="153"/>
      <c r="Q25523" s="153"/>
      <c r="R25523" s="153"/>
      <c r="S25523" s="152"/>
      <c r="T25523" s="154"/>
    </row>
    <row r="25524" spans="8:20" x14ac:dyDescent="0.25">
      <c r="H25524" s="155"/>
      <c r="I25524" s="152"/>
      <c r="J25524" s="152"/>
      <c r="K25524" s="156"/>
      <c r="L25524" s="156"/>
      <c r="M25524" s="157"/>
      <c r="N25524" s="158"/>
      <c r="O25524" s="153"/>
      <c r="P25524" s="153"/>
      <c r="Q25524" s="153"/>
      <c r="R25524" s="153"/>
      <c r="S25524" s="152"/>
      <c r="T25524" s="154"/>
    </row>
    <row r="25525" spans="8:20" x14ac:dyDescent="0.25">
      <c r="H25525" s="155"/>
      <c r="I25525" s="152"/>
      <c r="J25525" s="152"/>
      <c r="K25525" s="156"/>
      <c r="L25525" s="156"/>
      <c r="M25525" s="157"/>
      <c r="N25525" s="158"/>
      <c r="O25525" s="153"/>
      <c r="P25525" s="153"/>
      <c r="Q25525" s="153"/>
      <c r="R25525" s="153"/>
      <c r="S25525" s="152"/>
      <c r="T25525" s="154"/>
    </row>
    <row r="25526" spans="8:20" x14ac:dyDescent="0.25">
      <c r="H25526" s="155"/>
      <c r="I25526" s="152"/>
      <c r="J25526" s="152"/>
      <c r="K25526" s="156"/>
      <c r="L25526" s="156"/>
      <c r="M25526" s="157"/>
      <c r="N25526" s="158"/>
      <c r="O25526" s="153"/>
      <c r="P25526" s="153"/>
      <c r="Q25526" s="153"/>
      <c r="R25526" s="153"/>
      <c r="S25526" s="152"/>
      <c r="T25526" s="154"/>
    </row>
    <row r="25527" spans="8:20" x14ac:dyDescent="0.25">
      <c r="H25527" s="155"/>
      <c r="I25527" s="152"/>
      <c r="J25527" s="152"/>
      <c r="K25527" s="156"/>
      <c r="L25527" s="156"/>
      <c r="M25527" s="157"/>
      <c r="N25527" s="158"/>
      <c r="O25527" s="153"/>
      <c r="P25527" s="153"/>
      <c r="Q25527" s="153"/>
      <c r="R25527" s="153"/>
      <c r="S25527" s="152"/>
      <c r="T25527" s="154"/>
    </row>
    <row r="25528" spans="8:20" x14ac:dyDescent="0.25">
      <c r="H25528" s="155"/>
      <c r="I25528" s="152"/>
      <c r="J25528" s="152"/>
      <c r="K25528" s="156"/>
      <c r="L25528" s="156"/>
      <c r="M25528" s="157"/>
      <c r="N25528" s="158"/>
      <c r="O25528" s="153"/>
      <c r="P25528" s="153"/>
      <c r="Q25528" s="153"/>
      <c r="R25528" s="153"/>
      <c r="S25528" s="152"/>
      <c r="T25528" s="154"/>
    </row>
    <row r="25529" spans="8:20" x14ac:dyDescent="0.25">
      <c r="H25529" s="155"/>
      <c r="I25529" s="152"/>
      <c r="J25529" s="152"/>
      <c r="K25529" s="156"/>
      <c r="L25529" s="156"/>
      <c r="M25529" s="157"/>
      <c r="N25529" s="158"/>
      <c r="O25529" s="153"/>
      <c r="P25529" s="153"/>
      <c r="Q25529" s="153"/>
      <c r="R25529" s="153"/>
      <c r="S25529" s="152"/>
      <c r="T25529" s="154"/>
    </row>
    <row r="25530" spans="8:20" x14ac:dyDescent="0.25">
      <c r="H25530" s="155"/>
      <c r="I25530" s="152"/>
      <c r="J25530" s="152"/>
      <c r="K25530" s="156"/>
      <c r="L25530" s="156"/>
      <c r="M25530" s="157"/>
      <c r="N25530" s="158"/>
      <c r="O25530" s="153"/>
      <c r="P25530" s="153"/>
      <c r="Q25530" s="153"/>
      <c r="R25530" s="153"/>
      <c r="S25530" s="152"/>
      <c r="T25530" s="154"/>
    </row>
    <row r="25531" spans="8:20" x14ac:dyDescent="0.25">
      <c r="H25531" s="155"/>
      <c r="I25531" s="152"/>
      <c r="J25531" s="152"/>
      <c r="K25531" s="156"/>
      <c r="L25531" s="156"/>
      <c r="M25531" s="157"/>
      <c r="N25531" s="158"/>
      <c r="O25531" s="153"/>
      <c r="P25531" s="153"/>
      <c r="Q25531" s="153"/>
      <c r="R25531" s="153"/>
      <c r="S25531" s="152"/>
      <c r="T25531" s="154"/>
    </row>
    <row r="25532" spans="8:20" x14ac:dyDescent="0.25">
      <c r="H25532" s="155"/>
      <c r="I25532" s="152"/>
      <c r="J25532" s="152"/>
      <c r="K25532" s="156"/>
      <c r="L25532" s="156"/>
      <c r="M25532" s="157"/>
      <c r="N25532" s="158"/>
      <c r="O25532" s="153"/>
      <c r="P25532" s="153"/>
      <c r="Q25532" s="153"/>
      <c r="R25532" s="153"/>
      <c r="S25532" s="152"/>
      <c r="T25532" s="154"/>
    </row>
    <row r="25533" spans="8:20" x14ac:dyDescent="0.25">
      <c r="H25533" s="155"/>
      <c r="I25533" s="152"/>
      <c r="J25533" s="152"/>
      <c r="K25533" s="156"/>
      <c r="L25533" s="156"/>
      <c r="M25533" s="157"/>
      <c r="N25533" s="158"/>
      <c r="O25533" s="153"/>
      <c r="P25533" s="153"/>
      <c r="Q25533" s="153"/>
      <c r="R25533" s="153"/>
      <c r="S25533" s="152"/>
      <c r="T25533" s="154"/>
    </row>
    <row r="25534" spans="8:20" x14ac:dyDescent="0.25">
      <c r="H25534" s="155"/>
      <c r="I25534" s="152"/>
      <c r="J25534" s="152"/>
      <c r="K25534" s="156"/>
      <c r="L25534" s="156"/>
      <c r="M25534" s="157"/>
      <c r="N25534" s="158"/>
      <c r="O25534" s="153"/>
      <c r="P25534" s="153"/>
      <c r="Q25534" s="153"/>
      <c r="R25534" s="153"/>
      <c r="S25534" s="152"/>
      <c r="T25534" s="154"/>
    </row>
    <row r="25535" spans="8:20" x14ac:dyDescent="0.25">
      <c r="H25535" s="155"/>
      <c r="I25535" s="152"/>
      <c r="J25535" s="152"/>
      <c r="K25535" s="156"/>
      <c r="L25535" s="156"/>
      <c r="M25535" s="157"/>
      <c r="N25535" s="158"/>
      <c r="O25535" s="153"/>
      <c r="P25535" s="153"/>
      <c r="Q25535" s="153"/>
      <c r="R25535" s="153"/>
      <c r="S25535" s="152"/>
      <c r="T25535" s="154"/>
    </row>
    <row r="25536" spans="8:20" x14ac:dyDescent="0.25">
      <c r="H25536" s="155"/>
      <c r="I25536" s="152"/>
      <c r="J25536" s="152"/>
      <c r="K25536" s="156"/>
      <c r="L25536" s="156"/>
      <c r="M25536" s="157"/>
      <c r="N25536" s="158"/>
      <c r="O25536" s="153"/>
      <c r="P25536" s="153"/>
      <c r="Q25536" s="153"/>
      <c r="R25536" s="153"/>
      <c r="S25536" s="152"/>
      <c r="T25536" s="154"/>
    </row>
    <row r="25537" spans="8:20" x14ac:dyDescent="0.25">
      <c r="H25537" s="155"/>
      <c r="I25537" s="152"/>
      <c r="J25537" s="152"/>
      <c r="K25537" s="156"/>
      <c r="L25537" s="156"/>
      <c r="M25537" s="157"/>
      <c r="N25537" s="158"/>
      <c r="O25537" s="153"/>
      <c r="P25537" s="153"/>
      <c r="Q25537" s="153"/>
      <c r="R25537" s="153"/>
      <c r="S25537" s="152"/>
      <c r="T25537" s="154"/>
    </row>
    <row r="25538" spans="8:20" x14ac:dyDescent="0.25">
      <c r="H25538" s="155"/>
      <c r="I25538" s="152"/>
      <c r="J25538" s="152"/>
      <c r="K25538" s="156"/>
      <c r="L25538" s="156"/>
      <c r="M25538" s="157"/>
      <c r="N25538" s="158"/>
      <c r="O25538" s="153"/>
      <c r="P25538" s="153"/>
      <c r="Q25538" s="153"/>
      <c r="R25538" s="153"/>
      <c r="S25538" s="152"/>
      <c r="T25538" s="154"/>
    </row>
    <row r="25539" spans="8:20" x14ac:dyDescent="0.25">
      <c r="H25539" s="155"/>
      <c r="I25539" s="152"/>
      <c r="J25539" s="152"/>
      <c r="K25539" s="156"/>
      <c r="L25539" s="156"/>
      <c r="M25539" s="157"/>
      <c r="N25539" s="158"/>
      <c r="O25539" s="153"/>
      <c r="P25539" s="153"/>
      <c r="Q25539" s="153"/>
      <c r="R25539" s="153"/>
      <c r="S25539" s="152"/>
      <c r="T25539" s="154"/>
    </row>
    <row r="25540" spans="8:20" x14ac:dyDescent="0.25">
      <c r="H25540" s="155"/>
      <c r="I25540" s="152"/>
      <c r="J25540" s="152"/>
      <c r="K25540" s="156"/>
      <c r="L25540" s="156"/>
      <c r="M25540" s="157"/>
      <c r="N25540" s="158"/>
      <c r="O25540" s="153"/>
      <c r="P25540" s="153"/>
      <c r="Q25540" s="153"/>
      <c r="R25540" s="153"/>
      <c r="S25540" s="152"/>
      <c r="T25540" s="154"/>
    </row>
    <row r="25541" spans="8:20" x14ac:dyDescent="0.25">
      <c r="H25541" s="155"/>
      <c r="I25541" s="152"/>
      <c r="J25541" s="152"/>
      <c r="K25541" s="156"/>
      <c r="L25541" s="156"/>
      <c r="M25541" s="157"/>
      <c r="N25541" s="158"/>
      <c r="O25541" s="153"/>
      <c r="P25541" s="153"/>
      <c r="Q25541" s="153"/>
      <c r="R25541" s="153"/>
      <c r="S25541" s="152"/>
      <c r="T25541" s="154"/>
    </row>
    <row r="25542" spans="8:20" x14ac:dyDescent="0.25">
      <c r="H25542" s="155"/>
      <c r="I25542" s="152"/>
      <c r="J25542" s="152"/>
      <c r="K25542" s="156"/>
      <c r="L25542" s="156"/>
      <c r="M25542" s="157"/>
      <c r="N25542" s="158"/>
      <c r="O25542" s="153"/>
      <c r="P25542" s="153"/>
      <c r="Q25542" s="153"/>
      <c r="R25542" s="153"/>
      <c r="S25542" s="152"/>
      <c r="T25542" s="154"/>
    </row>
    <row r="25543" spans="8:20" x14ac:dyDescent="0.25">
      <c r="H25543" s="155"/>
      <c r="I25543" s="152"/>
      <c r="J25543" s="152"/>
      <c r="K25543" s="156"/>
      <c r="L25543" s="156"/>
      <c r="M25543" s="157"/>
      <c r="N25543" s="158"/>
      <c r="O25543" s="153"/>
      <c r="P25543" s="153"/>
      <c r="Q25543" s="153"/>
      <c r="R25543" s="153"/>
      <c r="S25543" s="152"/>
      <c r="T25543" s="154"/>
    </row>
    <row r="25544" spans="8:20" x14ac:dyDescent="0.25">
      <c r="H25544" s="155"/>
      <c r="I25544" s="152"/>
      <c r="J25544" s="152"/>
      <c r="K25544" s="156"/>
      <c r="L25544" s="156"/>
      <c r="M25544" s="157"/>
      <c r="N25544" s="158"/>
      <c r="O25544" s="153"/>
      <c r="P25544" s="153"/>
      <c r="Q25544" s="153"/>
      <c r="R25544" s="153"/>
      <c r="S25544" s="152"/>
      <c r="T25544" s="154"/>
    </row>
    <row r="25545" spans="8:20" x14ac:dyDescent="0.25">
      <c r="H25545" s="155"/>
      <c r="I25545" s="152"/>
      <c r="J25545" s="152"/>
      <c r="K25545" s="156"/>
      <c r="L25545" s="156"/>
      <c r="M25545" s="157"/>
      <c r="N25545" s="158"/>
      <c r="O25545" s="153"/>
      <c r="P25545" s="153"/>
      <c r="Q25545" s="153"/>
      <c r="R25545" s="153"/>
      <c r="S25545" s="152"/>
      <c r="T25545" s="154"/>
    </row>
    <row r="25546" spans="8:20" x14ac:dyDescent="0.25">
      <c r="H25546" s="155"/>
      <c r="I25546" s="152"/>
      <c r="J25546" s="152"/>
      <c r="K25546" s="156"/>
      <c r="L25546" s="156"/>
      <c r="M25546" s="157"/>
      <c r="N25546" s="158"/>
      <c r="O25546" s="153"/>
      <c r="P25546" s="153"/>
      <c r="Q25546" s="153"/>
      <c r="R25546" s="153"/>
      <c r="S25546" s="152"/>
      <c r="T25546" s="154"/>
    </row>
    <row r="25547" spans="8:20" x14ac:dyDescent="0.25">
      <c r="H25547" s="155"/>
      <c r="I25547" s="152"/>
      <c r="J25547" s="152"/>
      <c r="K25547" s="156"/>
      <c r="L25547" s="156"/>
      <c r="M25547" s="157"/>
      <c r="N25547" s="158"/>
      <c r="O25547" s="153"/>
      <c r="P25547" s="153"/>
      <c r="Q25547" s="153"/>
      <c r="R25547" s="153"/>
      <c r="S25547" s="152"/>
      <c r="T25547" s="154"/>
    </row>
    <row r="25548" spans="8:20" x14ac:dyDescent="0.25">
      <c r="H25548" s="155"/>
      <c r="I25548" s="152"/>
      <c r="J25548" s="152"/>
      <c r="K25548" s="156"/>
      <c r="L25548" s="156"/>
      <c r="M25548" s="157"/>
      <c r="N25548" s="158"/>
      <c r="O25548" s="153"/>
      <c r="P25548" s="153"/>
      <c r="Q25548" s="153"/>
      <c r="R25548" s="153"/>
      <c r="S25548" s="152"/>
      <c r="T25548" s="154"/>
    </row>
    <row r="25549" spans="8:20" x14ac:dyDescent="0.25">
      <c r="H25549" s="155"/>
      <c r="I25549" s="152"/>
      <c r="J25549" s="152"/>
      <c r="K25549" s="156"/>
      <c r="L25549" s="156"/>
      <c r="M25549" s="157"/>
      <c r="N25549" s="158"/>
      <c r="O25549" s="153"/>
      <c r="P25549" s="153"/>
      <c r="Q25549" s="153"/>
      <c r="R25549" s="153"/>
      <c r="S25549" s="152"/>
      <c r="T25549" s="154"/>
    </row>
    <row r="25550" spans="8:20" x14ac:dyDescent="0.25">
      <c r="H25550" s="155"/>
      <c r="I25550" s="152"/>
      <c r="J25550" s="152"/>
      <c r="K25550" s="156"/>
      <c r="L25550" s="156"/>
      <c r="M25550" s="157"/>
      <c r="N25550" s="158"/>
      <c r="O25550" s="153"/>
      <c r="P25550" s="153"/>
      <c r="Q25550" s="153"/>
      <c r="R25550" s="153"/>
      <c r="S25550" s="152"/>
      <c r="T25550" s="154"/>
    </row>
    <row r="25551" spans="8:20" x14ac:dyDescent="0.25">
      <c r="H25551" s="155"/>
      <c r="I25551" s="152"/>
      <c r="J25551" s="152"/>
      <c r="K25551" s="156"/>
      <c r="L25551" s="156"/>
      <c r="M25551" s="157"/>
      <c r="N25551" s="158"/>
      <c r="O25551" s="153"/>
      <c r="P25551" s="153"/>
      <c r="Q25551" s="153"/>
      <c r="R25551" s="153"/>
      <c r="S25551" s="152"/>
      <c r="T25551" s="154"/>
    </row>
    <row r="25552" spans="8:20" x14ac:dyDescent="0.25">
      <c r="H25552" s="155"/>
      <c r="I25552" s="152"/>
      <c r="J25552" s="152"/>
      <c r="K25552" s="156"/>
      <c r="L25552" s="156"/>
      <c r="M25552" s="157"/>
      <c r="N25552" s="158"/>
      <c r="O25552" s="153"/>
      <c r="P25552" s="153"/>
      <c r="Q25552" s="153"/>
      <c r="R25552" s="153"/>
      <c r="S25552" s="152"/>
      <c r="T25552" s="154"/>
    </row>
    <row r="25553" spans="8:20" x14ac:dyDescent="0.25">
      <c r="H25553" s="155"/>
      <c r="I25553" s="152"/>
      <c r="J25553" s="152"/>
      <c r="K25553" s="156"/>
      <c r="L25553" s="156"/>
      <c r="M25553" s="157"/>
      <c r="N25553" s="158"/>
      <c r="O25553" s="153"/>
      <c r="P25553" s="153"/>
      <c r="Q25553" s="153"/>
      <c r="R25553" s="153"/>
      <c r="S25553" s="152"/>
      <c r="T25553" s="154"/>
    </row>
    <row r="25554" spans="8:20" x14ac:dyDescent="0.25">
      <c r="H25554" s="155"/>
      <c r="I25554" s="152"/>
      <c r="J25554" s="152"/>
      <c r="K25554" s="156"/>
      <c r="L25554" s="156"/>
      <c r="M25554" s="157"/>
      <c r="N25554" s="158"/>
      <c r="O25554" s="153"/>
      <c r="P25554" s="153"/>
      <c r="Q25554" s="153"/>
      <c r="R25554" s="153"/>
      <c r="S25554" s="152"/>
      <c r="T25554" s="154"/>
    </row>
    <row r="25555" spans="8:20" x14ac:dyDescent="0.25">
      <c r="H25555" s="155"/>
      <c r="I25555" s="152"/>
      <c r="J25555" s="152"/>
      <c r="K25555" s="156"/>
      <c r="L25555" s="156"/>
      <c r="M25555" s="157"/>
      <c r="N25555" s="158"/>
      <c r="O25555" s="153"/>
      <c r="P25555" s="153"/>
      <c r="Q25555" s="153"/>
      <c r="R25555" s="153"/>
      <c r="S25555" s="152"/>
      <c r="T25555" s="154"/>
    </row>
    <row r="25556" spans="8:20" x14ac:dyDescent="0.25">
      <c r="H25556" s="155"/>
      <c r="I25556" s="152"/>
      <c r="J25556" s="152"/>
      <c r="K25556" s="156"/>
      <c r="L25556" s="156"/>
      <c r="M25556" s="157"/>
      <c r="N25556" s="158"/>
      <c r="O25556" s="153"/>
      <c r="P25556" s="153"/>
      <c r="Q25556" s="153"/>
      <c r="R25556" s="153"/>
      <c r="S25556" s="152"/>
      <c r="T25556" s="154"/>
    </row>
    <row r="25557" spans="8:20" x14ac:dyDescent="0.25">
      <c r="H25557" s="155"/>
      <c r="I25557" s="152"/>
      <c r="J25557" s="152"/>
      <c r="K25557" s="156"/>
      <c r="L25557" s="156"/>
      <c r="M25557" s="157"/>
      <c r="N25557" s="158"/>
      <c r="O25557" s="153"/>
      <c r="P25557" s="153"/>
      <c r="Q25557" s="153"/>
      <c r="R25557" s="153"/>
      <c r="S25557" s="152"/>
      <c r="T25557" s="154"/>
    </row>
    <row r="25558" spans="8:20" x14ac:dyDescent="0.25">
      <c r="H25558" s="155"/>
      <c r="I25558" s="152"/>
      <c r="J25558" s="152"/>
      <c r="K25558" s="156"/>
      <c r="L25558" s="156"/>
      <c r="M25558" s="157"/>
      <c r="N25558" s="158"/>
      <c r="O25558" s="153"/>
      <c r="P25558" s="153"/>
      <c r="Q25558" s="153"/>
      <c r="R25558" s="153"/>
      <c r="S25558" s="152"/>
      <c r="T25558" s="154"/>
    </row>
    <row r="25559" spans="8:20" x14ac:dyDescent="0.25">
      <c r="H25559" s="155"/>
      <c r="I25559" s="152"/>
      <c r="J25559" s="152"/>
      <c r="K25559" s="156"/>
      <c r="L25559" s="156"/>
      <c r="M25559" s="157"/>
      <c r="N25559" s="158"/>
      <c r="O25559" s="153"/>
      <c r="P25559" s="153"/>
      <c r="Q25559" s="153"/>
      <c r="R25559" s="153"/>
      <c r="S25559" s="152"/>
      <c r="T25559" s="154"/>
    </row>
    <row r="25560" spans="8:20" x14ac:dyDescent="0.25">
      <c r="H25560" s="155"/>
      <c r="I25560" s="152"/>
      <c r="J25560" s="152"/>
      <c r="K25560" s="156"/>
      <c r="L25560" s="156"/>
      <c r="M25560" s="157"/>
      <c r="N25560" s="158"/>
      <c r="O25560" s="153"/>
      <c r="P25560" s="153"/>
      <c r="Q25560" s="153"/>
      <c r="R25560" s="153"/>
      <c r="S25560" s="152"/>
      <c r="T25560" s="154"/>
    </row>
    <row r="25561" spans="8:20" x14ac:dyDescent="0.25">
      <c r="H25561" s="155"/>
      <c r="I25561" s="152"/>
      <c r="J25561" s="152"/>
      <c r="K25561" s="156"/>
      <c r="L25561" s="156"/>
      <c r="M25561" s="157"/>
      <c r="N25561" s="158"/>
      <c r="O25561" s="153"/>
      <c r="P25561" s="153"/>
      <c r="Q25561" s="153"/>
      <c r="R25561" s="153"/>
      <c r="S25561" s="152"/>
      <c r="T25561" s="154"/>
    </row>
    <row r="25562" spans="8:20" x14ac:dyDescent="0.25">
      <c r="H25562" s="155"/>
      <c r="I25562" s="152"/>
      <c r="J25562" s="152"/>
      <c r="K25562" s="156"/>
      <c r="L25562" s="156"/>
      <c r="M25562" s="157"/>
      <c r="N25562" s="158"/>
      <c r="O25562" s="153"/>
      <c r="P25562" s="153"/>
      <c r="Q25562" s="153"/>
      <c r="R25562" s="153"/>
      <c r="S25562" s="152"/>
      <c r="T25562" s="154"/>
    </row>
    <row r="25563" spans="8:20" x14ac:dyDescent="0.25">
      <c r="H25563" s="155"/>
      <c r="I25563" s="152"/>
      <c r="J25563" s="152"/>
      <c r="K25563" s="156"/>
      <c r="L25563" s="156"/>
      <c r="M25563" s="157"/>
      <c r="N25563" s="158"/>
      <c r="O25563" s="153"/>
      <c r="P25563" s="153"/>
      <c r="Q25563" s="153"/>
      <c r="R25563" s="153"/>
      <c r="S25563" s="152"/>
      <c r="T25563" s="154"/>
    </row>
    <row r="25564" spans="8:20" x14ac:dyDescent="0.25">
      <c r="H25564" s="155"/>
      <c r="I25564" s="152"/>
      <c r="J25564" s="152"/>
      <c r="K25564" s="156"/>
      <c r="L25564" s="156"/>
      <c r="M25564" s="157"/>
      <c r="N25564" s="158"/>
      <c r="O25564" s="153"/>
      <c r="P25564" s="153"/>
      <c r="Q25564" s="153"/>
      <c r="R25564" s="153"/>
      <c r="S25564" s="152"/>
      <c r="T25564" s="154"/>
    </row>
    <row r="25565" spans="8:20" x14ac:dyDescent="0.25">
      <c r="H25565" s="155"/>
      <c r="I25565" s="152"/>
      <c r="J25565" s="152"/>
      <c r="K25565" s="156"/>
      <c r="L25565" s="156"/>
      <c r="M25565" s="157"/>
      <c r="N25565" s="158"/>
      <c r="O25565" s="153"/>
      <c r="P25565" s="153"/>
      <c r="Q25565" s="153"/>
      <c r="R25565" s="153"/>
      <c r="S25565" s="152"/>
      <c r="T25565" s="154"/>
    </row>
    <row r="25566" spans="8:20" x14ac:dyDescent="0.25">
      <c r="H25566" s="155"/>
      <c r="I25566" s="152"/>
      <c r="J25566" s="152"/>
      <c r="K25566" s="156"/>
      <c r="L25566" s="156"/>
      <c r="M25566" s="157"/>
      <c r="N25566" s="158"/>
      <c r="O25566" s="153"/>
      <c r="P25566" s="153"/>
      <c r="Q25566" s="153"/>
      <c r="R25566" s="153"/>
      <c r="S25566" s="152"/>
      <c r="T25566" s="154"/>
    </row>
    <row r="25567" spans="8:20" x14ac:dyDescent="0.25">
      <c r="H25567" s="155"/>
      <c r="I25567" s="152"/>
      <c r="J25567" s="152"/>
      <c r="K25567" s="156"/>
      <c r="L25567" s="156"/>
      <c r="M25567" s="157"/>
      <c r="N25567" s="158"/>
      <c r="O25567" s="153"/>
      <c r="P25567" s="153"/>
      <c r="Q25567" s="153"/>
      <c r="R25567" s="153"/>
      <c r="S25567" s="152"/>
      <c r="T25567" s="154"/>
    </row>
    <row r="25568" spans="8:20" x14ac:dyDescent="0.25">
      <c r="H25568" s="155"/>
      <c r="I25568" s="152"/>
      <c r="J25568" s="152"/>
      <c r="K25568" s="156"/>
      <c r="L25568" s="156"/>
      <c r="M25568" s="157"/>
      <c r="N25568" s="158"/>
      <c r="O25568" s="153"/>
      <c r="P25568" s="153"/>
      <c r="Q25568" s="153"/>
      <c r="R25568" s="153"/>
      <c r="S25568" s="152"/>
      <c r="T25568" s="154"/>
    </row>
    <row r="25569" spans="8:20" x14ac:dyDescent="0.25">
      <c r="H25569" s="155"/>
      <c r="I25569" s="152"/>
      <c r="J25569" s="152"/>
      <c r="K25569" s="156"/>
      <c r="L25569" s="156"/>
      <c r="M25569" s="157"/>
      <c r="N25569" s="158"/>
      <c r="O25569" s="153"/>
      <c r="P25569" s="153"/>
      <c r="Q25569" s="153"/>
      <c r="R25569" s="153"/>
      <c r="S25569" s="152"/>
      <c r="T25569" s="154"/>
    </row>
    <row r="25570" spans="8:20" x14ac:dyDescent="0.25">
      <c r="H25570" s="155"/>
      <c r="I25570" s="152"/>
      <c r="J25570" s="152"/>
      <c r="K25570" s="156"/>
      <c r="L25570" s="156"/>
      <c r="M25570" s="157"/>
      <c r="N25570" s="158"/>
      <c r="O25570" s="153"/>
      <c r="P25570" s="153"/>
      <c r="Q25570" s="153"/>
      <c r="R25570" s="153"/>
      <c r="S25570" s="152"/>
      <c r="T25570" s="154"/>
    </row>
    <row r="25571" spans="8:20" x14ac:dyDescent="0.25">
      <c r="H25571" s="155"/>
      <c r="I25571" s="152"/>
      <c r="J25571" s="152"/>
      <c r="K25571" s="156"/>
      <c r="L25571" s="156"/>
      <c r="M25571" s="157"/>
      <c r="N25571" s="158"/>
      <c r="O25571" s="153"/>
      <c r="P25571" s="153"/>
      <c r="Q25571" s="153"/>
      <c r="R25571" s="153"/>
      <c r="S25571" s="152"/>
      <c r="T25571" s="154"/>
    </row>
    <row r="25572" spans="8:20" x14ac:dyDescent="0.25">
      <c r="H25572" s="155"/>
      <c r="I25572" s="152"/>
      <c r="J25572" s="152"/>
      <c r="K25572" s="156"/>
      <c r="L25572" s="156"/>
      <c r="M25572" s="157"/>
      <c r="N25572" s="158"/>
      <c r="O25572" s="153"/>
      <c r="P25572" s="153"/>
      <c r="Q25572" s="153"/>
      <c r="R25572" s="153"/>
      <c r="S25572" s="152"/>
      <c r="T25572" s="154"/>
    </row>
    <row r="25573" spans="8:20" x14ac:dyDescent="0.25">
      <c r="H25573" s="155"/>
      <c r="I25573" s="152"/>
      <c r="J25573" s="152"/>
      <c r="K25573" s="156"/>
      <c r="L25573" s="156"/>
      <c r="M25573" s="157"/>
      <c r="N25573" s="158"/>
      <c r="O25573" s="153"/>
      <c r="P25573" s="153"/>
      <c r="Q25573" s="153"/>
      <c r="R25573" s="153"/>
      <c r="S25573" s="152"/>
      <c r="T25573" s="154"/>
    </row>
    <row r="25574" spans="8:20" x14ac:dyDescent="0.25">
      <c r="H25574" s="155"/>
      <c r="I25574" s="152"/>
      <c r="J25574" s="152"/>
      <c r="K25574" s="156"/>
      <c r="L25574" s="156"/>
      <c r="M25574" s="157"/>
      <c r="N25574" s="158"/>
      <c r="O25574" s="153"/>
      <c r="P25574" s="153"/>
      <c r="Q25574" s="153"/>
      <c r="R25574" s="153"/>
      <c r="S25574" s="152"/>
      <c r="T25574" s="154"/>
    </row>
    <row r="25575" spans="8:20" x14ac:dyDescent="0.25">
      <c r="H25575" s="155"/>
      <c r="I25575" s="152"/>
      <c r="J25575" s="152"/>
      <c r="K25575" s="156"/>
      <c r="L25575" s="156"/>
      <c r="M25575" s="157"/>
      <c r="N25575" s="158"/>
      <c r="O25575" s="153"/>
      <c r="P25575" s="153"/>
      <c r="Q25575" s="153"/>
      <c r="R25575" s="153"/>
      <c r="S25575" s="152"/>
      <c r="T25575" s="154"/>
    </row>
    <row r="25576" spans="8:20" x14ac:dyDescent="0.25">
      <c r="H25576" s="155"/>
      <c r="I25576" s="152"/>
      <c r="J25576" s="152"/>
      <c r="K25576" s="156"/>
      <c r="L25576" s="156"/>
      <c r="M25576" s="157"/>
      <c r="N25576" s="158"/>
      <c r="O25576" s="153"/>
      <c r="P25576" s="153"/>
      <c r="Q25576" s="153"/>
      <c r="R25576" s="153"/>
      <c r="S25576" s="152"/>
      <c r="T25576" s="154"/>
    </row>
    <row r="25577" spans="8:20" x14ac:dyDescent="0.25">
      <c r="H25577" s="155"/>
      <c r="I25577" s="152"/>
      <c r="J25577" s="152"/>
      <c r="K25577" s="156"/>
      <c r="L25577" s="156"/>
      <c r="M25577" s="157"/>
      <c r="N25577" s="158"/>
      <c r="O25577" s="153"/>
      <c r="P25577" s="153"/>
      <c r="Q25577" s="153"/>
      <c r="R25577" s="153"/>
      <c r="S25577" s="152"/>
      <c r="T25577" s="154"/>
    </row>
    <row r="25578" spans="8:20" x14ac:dyDescent="0.25">
      <c r="H25578" s="155"/>
      <c r="I25578" s="152"/>
      <c r="J25578" s="152"/>
      <c r="K25578" s="156"/>
      <c r="L25578" s="156"/>
      <c r="M25578" s="157"/>
      <c r="N25578" s="158"/>
      <c r="O25578" s="153"/>
      <c r="P25578" s="153"/>
      <c r="Q25578" s="153"/>
      <c r="R25578" s="153"/>
      <c r="S25578" s="152"/>
      <c r="T25578" s="154"/>
    </row>
    <row r="25579" spans="8:20" x14ac:dyDescent="0.25">
      <c r="H25579" s="155"/>
      <c r="I25579" s="152"/>
      <c r="J25579" s="152"/>
      <c r="K25579" s="156"/>
      <c r="L25579" s="156"/>
      <c r="M25579" s="157"/>
      <c r="N25579" s="158"/>
      <c r="O25579" s="153"/>
      <c r="P25579" s="153"/>
      <c r="Q25579" s="153"/>
      <c r="R25579" s="153"/>
      <c r="S25579" s="152"/>
      <c r="T25579" s="154"/>
    </row>
    <row r="25580" spans="8:20" x14ac:dyDescent="0.25">
      <c r="H25580" s="155"/>
      <c r="I25580" s="152"/>
      <c r="J25580" s="152"/>
      <c r="K25580" s="156"/>
      <c r="L25580" s="156"/>
      <c r="M25580" s="157"/>
      <c r="N25580" s="158"/>
      <c r="O25580" s="153"/>
      <c r="P25580" s="153"/>
      <c r="Q25580" s="153"/>
      <c r="R25580" s="153"/>
      <c r="S25580" s="152"/>
      <c r="T25580" s="154"/>
    </row>
    <row r="25581" spans="8:20" x14ac:dyDescent="0.25">
      <c r="H25581" s="155"/>
      <c r="I25581" s="152"/>
      <c r="J25581" s="152"/>
      <c r="K25581" s="156"/>
      <c r="L25581" s="156"/>
      <c r="M25581" s="157"/>
      <c r="N25581" s="158"/>
      <c r="O25581" s="153"/>
      <c r="P25581" s="153"/>
      <c r="Q25581" s="153"/>
      <c r="R25581" s="153"/>
      <c r="S25581" s="152"/>
      <c r="T25581" s="154"/>
    </row>
    <row r="25582" spans="8:20" x14ac:dyDescent="0.25">
      <c r="H25582" s="155"/>
      <c r="I25582" s="152"/>
      <c r="J25582" s="152"/>
      <c r="K25582" s="156"/>
      <c r="L25582" s="156"/>
      <c r="M25582" s="157"/>
      <c r="N25582" s="158"/>
      <c r="O25582" s="153"/>
      <c r="P25582" s="153"/>
      <c r="Q25582" s="153"/>
      <c r="R25582" s="153"/>
      <c r="S25582" s="152"/>
      <c r="T25582" s="154"/>
    </row>
    <row r="25583" spans="8:20" x14ac:dyDescent="0.25">
      <c r="H25583" s="155"/>
      <c r="I25583" s="152"/>
      <c r="J25583" s="152"/>
      <c r="K25583" s="156"/>
      <c r="L25583" s="156"/>
      <c r="M25583" s="157"/>
      <c r="N25583" s="158"/>
      <c r="O25583" s="153"/>
      <c r="P25583" s="153"/>
      <c r="Q25583" s="153"/>
      <c r="R25583" s="153"/>
      <c r="S25583" s="152"/>
      <c r="T25583" s="154"/>
    </row>
    <row r="25584" spans="8:20" x14ac:dyDescent="0.25">
      <c r="H25584" s="155"/>
      <c r="I25584" s="152"/>
      <c r="J25584" s="152"/>
      <c r="K25584" s="156"/>
      <c r="L25584" s="156"/>
      <c r="M25584" s="157"/>
      <c r="N25584" s="158"/>
      <c r="O25584" s="153"/>
      <c r="P25584" s="153"/>
      <c r="Q25584" s="153"/>
      <c r="R25584" s="153"/>
      <c r="S25584" s="152"/>
      <c r="T25584" s="154"/>
    </row>
    <row r="25585" spans="8:20" x14ac:dyDescent="0.25">
      <c r="H25585" s="155"/>
      <c r="I25585" s="152"/>
      <c r="J25585" s="152"/>
      <c r="K25585" s="156"/>
      <c r="L25585" s="156"/>
      <c r="M25585" s="157"/>
      <c r="N25585" s="158"/>
      <c r="O25585" s="153"/>
      <c r="P25585" s="153"/>
      <c r="Q25585" s="153"/>
      <c r="R25585" s="153"/>
      <c r="S25585" s="152"/>
      <c r="T25585" s="154"/>
    </row>
    <row r="25586" spans="8:20" x14ac:dyDescent="0.25">
      <c r="H25586" s="155"/>
      <c r="I25586" s="152"/>
      <c r="J25586" s="152"/>
      <c r="K25586" s="156"/>
      <c r="L25586" s="156"/>
      <c r="M25586" s="157"/>
      <c r="N25586" s="158"/>
      <c r="O25586" s="153"/>
      <c r="P25586" s="153"/>
      <c r="Q25586" s="153"/>
      <c r="R25586" s="153"/>
      <c r="S25586" s="152"/>
      <c r="T25586" s="154"/>
    </row>
    <row r="25587" spans="8:20" x14ac:dyDescent="0.25">
      <c r="H25587" s="155"/>
      <c r="I25587" s="152"/>
      <c r="J25587" s="152"/>
      <c r="K25587" s="156"/>
      <c r="L25587" s="156"/>
      <c r="M25587" s="157"/>
      <c r="N25587" s="158"/>
      <c r="O25587" s="153"/>
      <c r="P25587" s="153"/>
      <c r="Q25587" s="153"/>
      <c r="R25587" s="153"/>
      <c r="S25587" s="152"/>
      <c r="T25587" s="154"/>
    </row>
    <row r="25588" spans="8:20" x14ac:dyDescent="0.25">
      <c r="H25588" s="155"/>
      <c r="I25588" s="152"/>
      <c r="J25588" s="152"/>
      <c r="K25588" s="156"/>
      <c r="L25588" s="156"/>
      <c r="M25588" s="157"/>
      <c r="N25588" s="158"/>
      <c r="O25588" s="153"/>
      <c r="P25588" s="153"/>
      <c r="Q25588" s="153"/>
      <c r="R25588" s="153"/>
      <c r="S25588" s="152"/>
      <c r="T25588" s="154"/>
    </row>
    <row r="25589" spans="8:20" x14ac:dyDescent="0.25">
      <c r="H25589" s="155"/>
      <c r="I25589" s="152"/>
      <c r="J25589" s="152"/>
      <c r="K25589" s="156"/>
      <c r="L25589" s="156"/>
      <c r="M25589" s="157"/>
      <c r="N25589" s="158"/>
      <c r="O25589" s="153"/>
      <c r="P25589" s="153"/>
      <c r="Q25589" s="153"/>
      <c r="R25589" s="153"/>
      <c r="S25589" s="152"/>
      <c r="T25589" s="154"/>
    </row>
    <row r="25590" spans="8:20" x14ac:dyDescent="0.25">
      <c r="H25590" s="155"/>
      <c r="I25590" s="152"/>
      <c r="J25590" s="152"/>
      <c r="K25590" s="156"/>
      <c r="L25590" s="156"/>
      <c r="M25590" s="157"/>
      <c r="N25590" s="158"/>
      <c r="O25590" s="153"/>
      <c r="P25590" s="153"/>
      <c r="Q25590" s="153"/>
      <c r="R25590" s="153"/>
      <c r="S25590" s="152"/>
      <c r="T25590" s="154"/>
    </row>
    <row r="25591" spans="8:20" x14ac:dyDescent="0.25">
      <c r="H25591" s="155"/>
      <c r="I25591" s="152"/>
      <c r="J25591" s="152"/>
      <c r="K25591" s="156"/>
      <c r="L25591" s="156"/>
      <c r="M25591" s="157"/>
      <c r="N25591" s="158"/>
      <c r="O25591" s="153"/>
      <c r="P25591" s="153"/>
      <c r="Q25591" s="153"/>
      <c r="R25591" s="153"/>
      <c r="S25591" s="152"/>
      <c r="T25591" s="154"/>
    </row>
    <row r="25592" spans="8:20" x14ac:dyDescent="0.25">
      <c r="H25592" s="155"/>
      <c r="I25592" s="152"/>
      <c r="J25592" s="152"/>
      <c r="K25592" s="156"/>
      <c r="L25592" s="156"/>
      <c r="M25592" s="157"/>
      <c r="N25592" s="158"/>
      <c r="O25592" s="153"/>
      <c r="P25592" s="153"/>
      <c r="Q25592" s="153"/>
      <c r="R25592" s="153"/>
      <c r="S25592" s="152"/>
      <c r="T25592" s="154"/>
    </row>
    <row r="25593" spans="8:20" x14ac:dyDescent="0.25">
      <c r="H25593" s="155"/>
      <c r="I25593" s="152"/>
      <c r="J25593" s="152"/>
      <c r="K25593" s="156"/>
      <c r="L25593" s="156"/>
      <c r="M25593" s="157"/>
      <c r="N25593" s="158"/>
      <c r="O25593" s="153"/>
      <c r="P25593" s="153"/>
      <c r="Q25593" s="153"/>
      <c r="R25593" s="153"/>
      <c r="S25593" s="152"/>
      <c r="T25593" s="154"/>
    </row>
    <row r="25594" spans="8:20" x14ac:dyDescent="0.25">
      <c r="H25594" s="155"/>
      <c r="I25594" s="152"/>
      <c r="J25594" s="152"/>
      <c r="K25594" s="156"/>
      <c r="L25594" s="156"/>
      <c r="M25594" s="157"/>
      <c r="N25594" s="158"/>
      <c r="O25594" s="153"/>
      <c r="P25594" s="153"/>
      <c r="Q25594" s="153"/>
      <c r="R25594" s="153"/>
      <c r="S25594" s="152"/>
      <c r="T25594" s="154"/>
    </row>
    <row r="25595" spans="8:20" x14ac:dyDescent="0.25">
      <c r="H25595" s="155"/>
      <c r="I25595" s="152"/>
      <c r="J25595" s="152"/>
      <c r="K25595" s="156"/>
      <c r="L25595" s="156"/>
      <c r="M25595" s="157"/>
      <c r="N25595" s="158"/>
      <c r="O25595" s="153"/>
      <c r="P25595" s="153"/>
      <c r="Q25595" s="153"/>
      <c r="R25595" s="153"/>
      <c r="S25595" s="152"/>
      <c r="T25595" s="154"/>
    </row>
    <row r="25596" spans="8:20" x14ac:dyDescent="0.25">
      <c r="H25596" s="155"/>
      <c r="I25596" s="152"/>
      <c r="J25596" s="152"/>
      <c r="K25596" s="156"/>
      <c r="L25596" s="156"/>
      <c r="M25596" s="157"/>
      <c r="N25596" s="158"/>
      <c r="O25596" s="153"/>
      <c r="P25596" s="153"/>
      <c r="Q25596" s="153"/>
      <c r="R25596" s="153"/>
      <c r="S25596" s="152"/>
      <c r="T25596" s="154"/>
    </row>
    <row r="25597" spans="8:20" x14ac:dyDescent="0.25">
      <c r="H25597" s="155"/>
      <c r="I25597" s="152"/>
      <c r="J25597" s="152"/>
      <c r="K25597" s="156"/>
      <c r="L25597" s="156"/>
      <c r="M25597" s="157"/>
      <c r="N25597" s="158"/>
      <c r="O25597" s="153"/>
      <c r="P25597" s="153"/>
      <c r="Q25597" s="153"/>
      <c r="R25597" s="153"/>
      <c r="S25597" s="152"/>
      <c r="T25597" s="154"/>
    </row>
    <row r="25598" spans="8:20" x14ac:dyDescent="0.25">
      <c r="H25598" s="155"/>
      <c r="I25598" s="152"/>
      <c r="J25598" s="152"/>
      <c r="K25598" s="156"/>
      <c r="L25598" s="156"/>
      <c r="M25598" s="157"/>
      <c r="N25598" s="158"/>
      <c r="O25598" s="153"/>
      <c r="P25598" s="153"/>
      <c r="Q25598" s="153"/>
      <c r="R25598" s="153"/>
      <c r="S25598" s="152"/>
      <c r="T25598" s="154"/>
    </row>
    <row r="25599" spans="8:20" x14ac:dyDescent="0.25">
      <c r="H25599" s="155"/>
      <c r="I25599" s="152"/>
      <c r="J25599" s="152"/>
      <c r="K25599" s="156"/>
      <c r="L25599" s="156"/>
      <c r="M25599" s="157"/>
      <c r="N25599" s="158"/>
      <c r="O25599" s="153"/>
      <c r="P25599" s="153"/>
      <c r="Q25599" s="153"/>
      <c r="R25599" s="153"/>
      <c r="S25599" s="152"/>
      <c r="T25599" s="154"/>
    </row>
    <row r="25600" spans="8:20" x14ac:dyDescent="0.25">
      <c r="H25600" s="155"/>
      <c r="I25600" s="152"/>
      <c r="J25600" s="152"/>
      <c r="K25600" s="156"/>
      <c r="L25600" s="156"/>
      <c r="M25600" s="157"/>
      <c r="N25600" s="158"/>
      <c r="O25600" s="153"/>
      <c r="P25600" s="153"/>
      <c r="Q25600" s="153"/>
      <c r="R25600" s="153"/>
      <c r="S25600" s="152"/>
      <c r="T25600" s="154"/>
    </row>
    <row r="25601" spans="8:20" x14ac:dyDescent="0.25">
      <c r="H25601" s="155"/>
      <c r="I25601" s="152"/>
      <c r="J25601" s="152"/>
      <c r="K25601" s="156"/>
      <c r="L25601" s="156"/>
      <c r="M25601" s="157"/>
      <c r="N25601" s="158"/>
      <c r="O25601" s="153"/>
      <c r="P25601" s="153"/>
      <c r="Q25601" s="153"/>
      <c r="R25601" s="153"/>
      <c r="S25601" s="152"/>
      <c r="T25601" s="154"/>
    </row>
    <row r="25602" spans="8:20" x14ac:dyDescent="0.25">
      <c r="H25602" s="155"/>
      <c r="I25602" s="152"/>
      <c r="J25602" s="152"/>
      <c r="K25602" s="156"/>
      <c r="L25602" s="156"/>
      <c r="M25602" s="157"/>
      <c r="N25602" s="158"/>
      <c r="O25602" s="153"/>
      <c r="P25602" s="153"/>
      <c r="Q25602" s="153"/>
      <c r="R25602" s="153"/>
      <c r="S25602" s="152"/>
      <c r="T25602" s="154"/>
    </row>
    <row r="25603" spans="8:20" x14ac:dyDescent="0.25">
      <c r="H25603" s="155"/>
      <c r="I25603" s="152"/>
      <c r="J25603" s="152"/>
      <c r="K25603" s="156"/>
      <c r="L25603" s="156"/>
      <c r="M25603" s="157"/>
      <c r="N25603" s="158"/>
      <c r="O25603" s="153"/>
      <c r="P25603" s="153"/>
      <c r="Q25603" s="153"/>
      <c r="R25603" s="153"/>
      <c r="S25603" s="152"/>
      <c r="T25603" s="154"/>
    </row>
    <row r="25604" spans="8:20" x14ac:dyDescent="0.25">
      <c r="H25604" s="155"/>
      <c r="I25604" s="152"/>
      <c r="J25604" s="152"/>
      <c r="K25604" s="156"/>
      <c r="L25604" s="156"/>
      <c r="M25604" s="157"/>
      <c r="N25604" s="158"/>
      <c r="O25604" s="153"/>
      <c r="P25604" s="153"/>
      <c r="Q25604" s="153"/>
      <c r="R25604" s="153"/>
      <c r="S25604" s="152"/>
      <c r="T25604" s="154"/>
    </row>
    <row r="25605" spans="8:20" x14ac:dyDescent="0.25">
      <c r="H25605" s="155"/>
      <c r="I25605" s="152"/>
      <c r="J25605" s="152"/>
      <c r="K25605" s="156"/>
      <c r="L25605" s="156"/>
      <c r="M25605" s="157"/>
      <c r="N25605" s="158"/>
      <c r="O25605" s="153"/>
      <c r="P25605" s="153"/>
      <c r="Q25605" s="153"/>
      <c r="R25605" s="153"/>
      <c r="S25605" s="152"/>
      <c r="T25605" s="154"/>
    </row>
    <row r="25606" spans="8:20" x14ac:dyDescent="0.25">
      <c r="H25606" s="155"/>
      <c r="I25606" s="152"/>
      <c r="J25606" s="152"/>
      <c r="K25606" s="156"/>
      <c r="L25606" s="156"/>
      <c r="M25606" s="157"/>
      <c r="N25606" s="158"/>
      <c r="O25606" s="153"/>
      <c r="P25606" s="153"/>
      <c r="Q25606" s="153"/>
      <c r="R25606" s="153"/>
      <c r="S25606" s="152"/>
      <c r="T25606" s="154"/>
    </row>
    <row r="25607" spans="8:20" x14ac:dyDescent="0.25">
      <c r="H25607" s="155"/>
      <c r="I25607" s="152"/>
      <c r="J25607" s="152"/>
      <c r="K25607" s="156"/>
      <c r="L25607" s="156"/>
      <c r="M25607" s="157"/>
      <c r="N25607" s="158"/>
      <c r="O25607" s="153"/>
      <c r="P25607" s="153"/>
      <c r="Q25607" s="153"/>
      <c r="R25607" s="153"/>
      <c r="S25607" s="152"/>
      <c r="T25607" s="154"/>
    </row>
    <row r="25608" spans="8:20" x14ac:dyDescent="0.25">
      <c r="H25608" s="155"/>
      <c r="I25608" s="152"/>
      <c r="J25608" s="152"/>
      <c r="K25608" s="156"/>
      <c r="L25608" s="156"/>
      <c r="M25608" s="157"/>
      <c r="N25608" s="158"/>
      <c r="O25608" s="153"/>
      <c r="P25608" s="153"/>
      <c r="Q25608" s="153"/>
      <c r="R25608" s="153"/>
      <c r="S25608" s="152"/>
      <c r="T25608" s="154"/>
    </row>
    <row r="25609" spans="8:20" x14ac:dyDescent="0.25">
      <c r="H25609" s="155"/>
      <c r="I25609" s="152"/>
      <c r="J25609" s="152"/>
      <c r="K25609" s="156"/>
      <c r="L25609" s="156"/>
      <c r="M25609" s="157"/>
      <c r="N25609" s="158"/>
      <c r="O25609" s="153"/>
      <c r="P25609" s="153"/>
      <c r="Q25609" s="153"/>
      <c r="R25609" s="153"/>
      <c r="S25609" s="152"/>
      <c r="T25609" s="154"/>
    </row>
    <row r="25610" spans="8:20" x14ac:dyDescent="0.25">
      <c r="H25610" s="155"/>
      <c r="I25610" s="152"/>
      <c r="J25610" s="152"/>
      <c r="K25610" s="156"/>
      <c r="L25610" s="156"/>
      <c r="M25610" s="157"/>
      <c r="N25610" s="158"/>
      <c r="O25610" s="153"/>
      <c r="P25610" s="153"/>
      <c r="Q25610" s="153"/>
      <c r="R25610" s="153"/>
      <c r="S25610" s="152"/>
      <c r="T25610" s="154"/>
    </row>
    <row r="25611" spans="8:20" x14ac:dyDescent="0.25">
      <c r="H25611" s="155"/>
      <c r="I25611" s="152"/>
      <c r="J25611" s="152"/>
      <c r="K25611" s="156"/>
      <c r="L25611" s="156"/>
      <c r="M25611" s="157"/>
      <c r="N25611" s="158"/>
      <c r="O25611" s="153"/>
      <c r="P25611" s="153"/>
      <c r="Q25611" s="153"/>
      <c r="R25611" s="153"/>
      <c r="S25611" s="152"/>
      <c r="T25611" s="154"/>
    </row>
    <row r="25612" spans="8:20" x14ac:dyDescent="0.25">
      <c r="H25612" s="155"/>
      <c r="I25612" s="152"/>
      <c r="J25612" s="152"/>
      <c r="K25612" s="156"/>
      <c r="L25612" s="156"/>
      <c r="M25612" s="157"/>
      <c r="N25612" s="158"/>
      <c r="O25612" s="153"/>
      <c r="P25612" s="153"/>
      <c r="Q25612" s="153"/>
      <c r="R25612" s="153"/>
      <c r="S25612" s="152"/>
      <c r="T25612" s="154"/>
    </row>
    <row r="25613" spans="8:20" x14ac:dyDescent="0.25">
      <c r="H25613" s="155"/>
      <c r="I25613" s="152"/>
      <c r="J25613" s="152"/>
      <c r="K25613" s="156"/>
      <c r="L25613" s="156"/>
      <c r="M25613" s="157"/>
      <c r="N25613" s="158"/>
      <c r="O25613" s="153"/>
      <c r="P25613" s="153"/>
      <c r="Q25613" s="153"/>
      <c r="R25613" s="153"/>
      <c r="S25613" s="152"/>
      <c r="T25613" s="154"/>
    </row>
    <row r="25614" spans="8:20" x14ac:dyDescent="0.25">
      <c r="H25614" s="155"/>
      <c r="I25614" s="152"/>
      <c r="J25614" s="152"/>
      <c r="K25614" s="156"/>
      <c r="L25614" s="156"/>
      <c r="M25614" s="157"/>
      <c r="N25614" s="158"/>
      <c r="O25614" s="153"/>
      <c r="P25614" s="153"/>
      <c r="Q25614" s="153"/>
      <c r="R25614" s="153"/>
      <c r="S25614" s="152"/>
      <c r="T25614" s="154"/>
    </row>
    <row r="25615" spans="8:20" x14ac:dyDescent="0.25">
      <c r="H25615" s="155"/>
      <c r="I25615" s="152"/>
      <c r="J25615" s="152"/>
      <c r="K25615" s="156"/>
      <c r="L25615" s="156"/>
      <c r="M25615" s="157"/>
      <c r="N25615" s="158"/>
      <c r="O25615" s="153"/>
      <c r="P25615" s="153"/>
      <c r="Q25615" s="153"/>
      <c r="R25615" s="153"/>
      <c r="S25615" s="152"/>
      <c r="T25615" s="154"/>
    </row>
    <row r="25616" spans="8:20" x14ac:dyDescent="0.25">
      <c r="H25616" s="155"/>
      <c r="I25616" s="152"/>
      <c r="J25616" s="152"/>
      <c r="K25616" s="156"/>
      <c r="L25616" s="156"/>
      <c r="M25616" s="157"/>
      <c r="N25616" s="158"/>
      <c r="O25616" s="153"/>
      <c r="P25616" s="153"/>
      <c r="Q25616" s="153"/>
      <c r="R25616" s="153"/>
      <c r="S25616" s="152"/>
      <c r="T25616" s="154"/>
    </row>
    <row r="25617" spans="8:20" x14ac:dyDescent="0.25">
      <c r="H25617" s="155"/>
      <c r="I25617" s="152"/>
      <c r="J25617" s="152"/>
      <c r="K25617" s="156"/>
      <c r="L25617" s="156"/>
      <c r="M25617" s="157"/>
      <c r="N25617" s="158"/>
      <c r="O25617" s="153"/>
      <c r="P25617" s="153"/>
      <c r="Q25617" s="153"/>
      <c r="R25617" s="153"/>
      <c r="S25617" s="152"/>
      <c r="T25617" s="154"/>
    </row>
    <row r="25618" spans="8:20" x14ac:dyDescent="0.25">
      <c r="H25618" s="155"/>
      <c r="I25618" s="152"/>
      <c r="J25618" s="152"/>
      <c r="K25618" s="156"/>
      <c r="L25618" s="156"/>
      <c r="M25618" s="157"/>
      <c r="N25618" s="158"/>
      <c r="O25618" s="153"/>
      <c r="P25618" s="153"/>
      <c r="Q25618" s="153"/>
      <c r="R25618" s="153"/>
      <c r="S25618" s="152"/>
      <c r="T25618" s="154"/>
    </row>
    <row r="25619" spans="8:20" x14ac:dyDescent="0.25">
      <c r="H25619" s="155"/>
      <c r="I25619" s="152"/>
      <c r="J25619" s="152"/>
      <c r="K25619" s="156"/>
      <c r="L25619" s="156"/>
      <c r="M25619" s="157"/>
      <c r="N25619" s="158"/>
      <c r="O25619" s="153"/>
      <c r="P25619" s="153"/>
      <c r="Q25619" s="153"/>
      <c r="R25619" s="153"/>
      <c r="S25619" s="152"/>
      <c r="T25619" s="154"/>
    </row>
    <row r="25620" spans="8:20" x14ac:dyDescent="0.25">
      <c r="H25620" s="155"/>
      <c r="I25620" s="152"/>
      <c r="J25620" s="152"/>
      <c r="K25620" s="156"/>
      <c r="L25620" s="156"/>
      <c r="M25620" s="157"/>
      <c r="N25620" s="158"/>
      <c r="O25620" s="153"/>
      <c r="P25620" s="153"/>
      <c r="Q25620" s="153"/>
      <c r="R25620" s="153"/>
      <c r="S25620" s="152"/>
      <c r="T25620" s="154"/>
    </row>
    <row r="25621" spans="8:20" x14ac:dyDescent="0.25">
      <c r="H25621" s="155"/>
      <c r="I25621" s="152"/>
      <c r="J25621" s="152"/>
      <c r="K25621" s="156"/>
      <c r="L25621" s="156"/>
      <c r="M25621" s="157"/>
      <c r="N25621" s="158"/>
      <c r="O25621" s="153"/>
      <c r="P25621" s="153"/>
      <c r="Q25621" s="153"/>
      <c r="R25621" s="153"/>
      <c r="S25621" s="152"/>
      <c r="T25621" s="154"/>
    </row>
    <row r="25622" spans="8:20" x14ac:dyDescent="0.25">
      <c r="H25622" s="155"/>
      <c r="I25622" s="152"/>
      <c r="J25622" s="152"/>
      <c r="K25622" s="156"/>
      <c r="L25622" s="156"/>
      <c r="M25622" s="157"/>
      <c r="N25622" s="158"/>
      <c r="O25622" s="153"/>
      <c r="P25622" s="153"/>
      <c r="Q25622" s="153"/>
      <c r="R25622" s="153"/>
      <c r="S25622" s="152"/>
      <c r="T25622" s="154"/>
    </row>
    <row r="25623" spans="8:20" x14ac:dyDescent="0.25">
      <c r="H25623" s="155"/>
      <c r="I25623" s="152"/>
      <c r="J25623" s="152"/>
      <c r="K25623" s="156"/>
      <c r="L25623" s="156"/>
      <c r="M25623" s="157"/>
      <c r="N25623" s="158"/>
      <c r="O25623" s="153"/>
      <c r="P25623" s="153"/>
      <c r="Q25623" s="153"/>
      <c r="R25623" s="153"/>
      <c r="S25623" s="152"/>
      <c r="T25623" s="154"/>
    </row>
    <row r="25624" spans="8:20" x14ac:dyDescent="0.25">
      <c r="H25624" s="155"/>
      <c r="I25624" s="152"/>
      <c r="J25624" s="152"/>
      <c r="K25624" s="156"/>
      <c r="L25624" s="156"/>
      <c r="M25624" s="157"/>
      <c r="N25624" s="158"/>
      <c r="O25624" s="153"/>
      <c r="P25624" s="153"/>
      <c r="Q25624" s="153"/>
      <c r="R25624" s="153"/>
      <c r="S25624" s="152"/>
      <c r="T25624" s="154"/>
    </row>
    <row r="25625" spans="8:20" x14ac:dyDescent="0.25">
      <c r="H25625" s="155"/>
      <c r="I25625" s="152"/>
      <c r="J25625" s="152"/>
      <c r="K25625" s="156"/>
      <c r="L25625" s="156"/>
      <c r="M25625" s="157"/>
      <c r="N25625" s="158"/>
      <c r="O25625" s="153"/>
      <c r="P25625" s="153"/>
      <c r="Q25625" s="153"/>
      <c r="R25625" s="153"/>
      <c r="S25625" s="152"/>
      <c r="T25625" s="154"/>
    </row>
    <row r="25626" spans="8:20" x14ac:dyDescent="0.25">
      <c r="H25626" s="155"/>
      <c r="I25626" s="152"/>
      <c r="J25626" s="152"/>
      <c r="K25626" s="156"/>
      <c r="L25626" s="156"/>
      <c r="M25626" s="157"/>
      <c r="N25626" s="158"/>
      <c r="O25626" s="153"/>
      <c r="P25626" s="153"/>
      <c r="Q25626" s="153"/>
      <c r="R25626" s="153"/>
      <c r="S25626" s="152"/>
      <c r="T25626" s="154"/>
    </row>
    <row r="25627" spans="8:20" x14ac:dyDescent="0.25">
      <c r="H25627" s="155"/>
      <c r="I25627" s="152"/>
      <c r="J25627" s="152"/>
      <c r="K25627" s="156"/>
      <c r="L25627" s="156"/>
      <c r="M25627" s="157"/>
      <c r="N25627" s="158"/>
      <c r="O25627" s="153"/>
      <c r="P25627" s="153"/>
      <c r="Q25627" s="153"/>
      <c r="R25627" s="153"/>
      <c r="S25627" s="152"/>
      <c r="T25627" s="154"/>
    </row>
    <row r="25628" spans="8:20" x14ac:dyDescent="0.25">
      <c r="H25628" s="155"/>
      <c r="I25628" s="152"/>
      <c r="J25628" s="152"/>
      <c r="K25628" s="156"/>
      <c r="L25628" s="156"/>
      <c r="M25628" s="157"/>
      <c r="N25628" s="158"/>
      <c r="O25628" s="153"/>
      <c r="P25628" s="153"/>
      <c r="Q25628" s="153"/>
      <c r="R25628" s="153"/>
      <c r="S25628" s="152"/>
      <c r="T25628" s="154"/>
    </row>
    <row r="25629" spans="8:20" x14ac:dyDescent="0.25">
      <c r="H25629" s="155"/>
      <c r="I25629" s="152"/>
      <c r="J25629" s="152"/>
      <c r="K25629" s="156"/>
      <c r="L25629" s="156"/>
      <c r="M25629" s="157"/>
      <c r="N25629" s="158"/>
      <c r="O25629" s="153"/>
      <c r="P25629" s="153"/>
      <c r="Q25629" s="153"/>
      <c r="R25629" s="153"/>
      <c r="S25629" s="152"/>
      <c r="T25629" s="154"/>
    </row>
    <row r="25630" spans="8:20" x14ac:dyDescent="0.25">
      <c r="H25630" s="155"/>
      <c r="I25630" s="152"/>
      <c r="J25630" s="152"/>
      <c r="K25630" s="156"/>
      <c r="L25630" s="156"/>
      <c r="M25630" s="157"/>
      <c r="N25630" s="158"/>
      <c r="O25630" s="153"/>
      <c r="P25630" s="153"/>
      <c r="Q25630" s="153"/>
      <c r="R25630" s="153"/>
      <c r="S25630" s="152"/>
      <c r="T25630" s="154"/>
    </row>
    <row r="25631" spans="8:20" x14ac:dyDescent="0.25">
      <c r="H25631" s="155"/>
      <c r="I25631" s="152"/>
      <c r="J25631" s="152"/>
      <c r="K25631" s="156"/>
      <c r="L25631" s="156"/>
      <c r="M25631" s="157"/>
      <c r="N25631" s="158"/>
      <c r="O25631" s="153"/>
      <c r="P25631" s="153"/>
      <c r="Q25631" s="153"/>
      <c r="R25631" s="153"/>
      <c r="S25631" s="152"/>
      <c r="T25631" s="154"/>
    </row>
    <row r="25632" spans="8:20" x14ac:dyDescent="0.25">
      <c r="H25632" s="155"/>
      <c r="I25632" s="152"/>
      <c r="J25632" s="152"/>
      <c r="K25632" s="156"/>
      <c r="L25632" s="156"/>
      <c r="M25632" s="157"/>
      <c r="N25632" s="158"/>
      <c r="O25632" s="153"/>
      <c r="P25632" s="153"/>
      <c r="Q25632" s="153"/>
      <c r="R25632" s="153"/>
      <c r="S25632" s="152"/>
      <c r="T25632" s="154"/>
    </row>
    <row r="25633" spans="8:20" x14ac:dyDescent="0.25">
      <c r="H25633" s="155"/>
      <c r="I25633" s="152"/>
      <c r="J25633" s="152"/>
      <c r="K25633" s="156"/>
      <c r="L25633" s="156"/>
      <c r="M25633" s="157"/>
      <c r="N25633" s="158"/>
      <c r="O25633" s="153"/>
      <c r="P25633" s="153"/>
      <c r="Q25633" s="153"/>
      <c r="R25633" s="153"/>
      <c r="S25633" s="152"/>
      <c r="T25633" s="154"/>
    </row>
    <row r="25634" spans="8:20" x14ac:dyDescent="0.25">
      <c r="H25634" s="155"/>
      <c r="I25634" s="152"/>
      <c r="J25634" s="152"/>
      <c r="K25634" s="156"/>
      <c r="L25634" s="156"/>
      <c r="M25634" s="157"/>
      <c r="N25634" s="158"/>
      <c r="O25634" s="153"/>
      <c r="P25634" s="153"/>
      <c r="Q25634" s="153"/>
      <c r="R25634" s="153"/>
      <c r="S25634" s="152"/>
      <c r="T25634" s="154"/>
    </row>
    <row r="25635" spans="8:20" x14ac:dyDescent="0.25">
      <c r="H25635" s="155"/>
      <c r="I25635" s="152"/>
      <c r="J25635" s="152"/>
      <c r="K25635" s="156"/>
      <c r="L25635" s="156"/>
      <c r="M25635" s="157"/>
      <c r="N25635" s="158"/>
      <c r="O25635" s="153"/>
      <c r="P25635" s="153"/>
      <c r="Q25635" s="153"/>
      <c r="R25635" s="153"/>
      <c r="S25635" s="152"/>
      <c r="T25635" s="154"/>
    </row>
    <row r="25636" spans="8:20" x14ac:dyDescent="0.25">
      <c r="H25636" s="155"/>
      <c r="I25636" s="152"/>
      <c r="J25636" s="152"/>
      <c r="K25636" s="156"/>
      <c r="L25636" s="156"/>
      <c r="M25636" s="157"/>
      <c r="N25636" s="158"/>
      <c r="O25636" s="153"/>
      <c r="P25636" s="153"/>
      <c r="Q25636" s="153"/>
      <c r="R25636" s="153"/>
      <c r="S25636" s="152"/>
      <c r="T25636" s="154"/>
    </row>
    <row r="25637" spans="8:20" x14ac:dyDescent="0.25">
      <c r="H25637" s="155"/>
      <c r="I25637" s="152"/>
      <c r="J25637" s="152"/>
      <c r="K25637" s="156"/>
      <c r="L25637" s="156"/>
      <c r="M25637" s="157"/>
      <c r="N25637" s="158"/>
      <c r="O25637" s="153"/>
      <c r="P25637" s="153"/>
      <c r="Q25637" s="153"/>
      <c r="R25637" s="153"/>
      <c r="S25637" s="152"/>
      <c r="T25637" s="154"/>
    </row>
    <row r="25638" spans="8:20" x14ac:dyDescent="0.25">
      <c r="H25638" s="155"/>
      <c r="I25638" s="152"/>
      <c r="J25638" s="152"/>
      <c r="K25638" s="156"/>
      <c r="L25638" s="156"/>
      <c r="M25638" s="157"/>
      <c r="N25638" s="158"/>
      <c r="O25638" s="153"/>
      <c r="P25638" s="153"/>
      <c r="Q25638" s="153"/>
      <c r="R25638" s="153"/>
      <c r="S25638" s="152"/>
      <c r="T25638" s="154"/>
    </row>
    <row r="25639" spans="8:20" x14ac:dyDescent="0.25">
      <c r="H25639" s="155"/>
      <c r="I25639" s="152"/>
      <c r="J25639" s="152"/>
      <c r="K25639" s="156"/>
      <c r="L25639" s="156"/>
      <c r="M25639" s="157"/>
      <c r="N25639" s="158"/>
      <c r="O25639" s="153"/>
      <c r="P25639" s="153"/>
      <c r="Q25639" s="153"/>
      <c r="R25639" s="153"/>
      <c r="S25639" s="152"/>
      <c r="T25639" s="154"/>
    </row>
    <row r="25640" spans="8:20" x14ac:dyDescent="0.25">
      <c r="H25640" s="155"/>
      <c r="I25640" s="152"/>
      <c r="J25640" s="152"/>
      <c r="K25640" s="156"/>
      <c r="L25640" s="156"/>
      <c r="M25640" s="157"/>
      <c r="N25640" s="158"/>
      <c r="O25640" s="153"/>
      <c r="P25640" s="153"/>
      <c r="Q25640" s="153"/>
      <c r="R25640" s="153"/>
      <c r="S25640" s="152"/>
      <c r="T25640" s="154"/>
    </row>
    <row r="25641" spans="8:20" x14ac:dyDescent="0.25">
      <c r="H25641" s="155"/>
      <c r="I25641" s="152"/>
      <c r="J25641" s="152"/>
      <c r="K25641" s="156"/>
      <c r="L25641" s="156"/>
      <c r="M25641" s="157"/>
      <c r="N25641" s="158"/>
      <c r="O25641" s="153"/>
      <c r="P25641" s="153"/>
      <c r="Q25641" s="153"/>
      <c r="R25641" s="153"/>
      <c r="S25641" s="152"/>
      <c r="T25641" s="154"/>
    </row>
    <row r="25642" spans="8:20" x14ac:dyDescent="0.25">
      <c r="H25642" s="155"/>
      <c r="I25642" s="152"/>
      <c r="J25642" s="152"/>
      <c r="K25642" s="156"/>
      <c r="L25642" s="156"/>
      <c r="M25642" s="157"/>
      <c r="N25642" s="158"/>
      <c r="O25642" s="153"/>
      <c r="P25642" s="153"/>
      <c r="Q25642" s="153"/>
      <c r="R25642" s="153"/>
      <c r="S25642" s="152"/>
      <c r="T25642" s="154"/>
    </row>
    <row r="25643" spans="8:20" x14ac:dyDescent="0.25">
      <c r="H25643" s="155"/>
      <c r="I25643" s="152"/>
      <c r="J25643" s="152"/>
      <c r="K25643" s="156"/>
      <c r="L25643" s="156"/>
      <c r="M25643" s="157"/>
      <c r="N25643" s="158"/>
      <c r="O25643" s="153"/>
      <c r="P25643" s="153"/>
      <c r="Q25643" s="153"/>
      <c r="R25643" s="153"/>
      <c r="S25643" s="152"/>
      <c r="T25643" s="154"/>
    </row>
    <row r="25644" spans="8:20" x14ac:dyDescent="0.25">
      <c r="H25644" s="155"/>
      <c r="I25644" s="152"/>
      <c r="J25644" s="152"/>
      <c r="K25644" s="156"/>
      <c r="L25644" s="156"/>
      <c r="M25644" s="157"/>
      <c r="N25644" s="158"/>
      <c r="O25644" s="153"/>
      <c r="P25644" s="153"/>
      <c r="Q25644" s="153"/>
      <c r="R25644" s="153"/>
      <c r="S25644" s="152"/>
      <c r="T25644" s="154"/>
    </row>
    <row r="25645" spans="8:20" x14ac:dyDescent="0.25">
      <c r="H25645" s="155"/>
      <c r="I25645" s="152"/>
      <c r="J25645" s="152"/>
      <c r="K25645" s="156"/>
      <c r="L25645" s="156"/>
      <c r="M25645" s="157"/>
      <c r="N25645" s="158"/>
      <c r="O25645" s="153"/>
      <c r="P25645" s="153"/>
      <c r="Q25645" s="153"/>
      <c r="R25645" s="153"/>
      <c r="S25645" s="152"/>
      <c r="T25645" s="154"/>
    </row>
    <row r="25646" spans="8:20" x14ac:dyDescent="0.25">
      <c r="H25646" s="155"/>
      <c r="I25646" s="152"/>
      <c r="J25646" s="152"/>
      <c r="K25646" s="156"/>
      <c r="L25646" s="156"/>
      <c r="M25646" s="157"/>
      <c r="N25646" s="158"/>
      <c r="O25646" s="153"/>
      <c r="P25646" s="153"/>
      <c r="Q25646" s="153"/>
      <c r="R25646" s="153"/>
      <c r="S25646" s="152"/>
      <c r="T25646" s="154"/>
    </row>
    <row r="25647" spans="8:20" x14ac:dyDescent="0.25">
      <c r="H25647" s="155"/>
      <c r="I25647" s="152"/>
      <c r="J25647" s="152"/>
      <c r="K25647" s="156"/>
      <c r="L25647" s="156"/>
      <c r="M25647" s="157"/>
      <c r="N25647" s="158"/>
      <c r="O25647" s="153"/>
      <c r="P25647" s="153"/>
      <c r="Q25647" s="153"/>
      <c r="R25647" s="153"/>
      <c r="S25647" s="152"/>
      <c r="T25647" s="154"/>
    </row>
    <row r="25648" spans="8:20" x14ac:dyDescent="0.25">
      <c r="H25648" s="155"/>
      <c r="I25648" s="152"/>
      <c r="J25648" s="152"/>
      <c r="K25648" s="156"/>
      <c r="L25648" s="156"/>
      <c r="M25648" s="157"/>
      <c r="N25648" s="158"/>
      <c r="O25648" s="153"/>
      <c r="P25648" s="153"/>
      <c r="Q25648" s="153"/>
      <c r="R25648" s="153"/>
      <c r="S25648" s="152"/>
      <c r="T25648" s="154"/>
    </row>
    <row r="25649" spans="8:20" x14ac:dyDescent="0.25">
      <c r="H25649" s="155"/>
      <c r="I25649" s="152"/>
      <c r="J25649" s="152"/>
      <c r="K25649" s="156"/>
      <c r="L25649" s="156"/>
      <c r="M25649" s="157"/>
      <c r="N25649" s="158"/>
      <c r="O25649" s="153"/>
      <c r="P25649" s="153"/>
      <c r="Q25649" s="153"/>
      <c r="R25649" s="153"/>
      <c r="S25649" s="152"/>
      <c r="T25649" s="154"/>
    </row>
    <row r="25650" spans="8:20" x14ac:dyDescent="0.25">
      <c r="H25650" s="155"/>
      <c r="I25650" s="152"/>
      <c r="J25650" s="152"/>
      <c r="K25650" s="156"/>
      <c r="L25650" s="156"/>
      <c r="M25650" s="157"/>
      <c r="N25650" s="158"/>
      <c r="O25650" s="153"/>
      <c r="P25650" s="153"/>
      <c r="Q25650" s="153"/>
      <c r="R25650" s="153"/>
      <c r="S25650" s="152"/>
      <c r="T25650" s="154"/>
    </row>
    <row r="25651" spans="8:20" x14ac:dyDescent="0.25">
      <c r="H25651" s="155"/>
      <c r="I25651" s="152"/>
      <c r="J25651" s="152"/>
      <c r="K25651" s="156"/>
      <c r="L25651" s="156"/>
      <c r="M25651" s="157"/>
      <c r="N25651" s="158"/>
      <c r="O25651" s="153"/>
      <c r="P25651" s="153"/>
      <c r="Q25651" s="153"/>
      <c r="R25651" s="153"/>
      <c r="S25651" s="152"/>
      <c r="T25651" s="154"/>
    </row>
    <row r="25652" spans="8:20" x14ac:dyDescent="0.25">
      <c r="H25652" s="155"/>
      <c r="I25652" s="152"/>
      <c r="J25652" s="152"/>
      <c r="K25652" s="156"/>
      <c r="L25652" s="156"/>
      <c r="M25652" s="157"/>
      <c r="N25652" s="158"/>
      <c r="O25652" s="153"/>
      <c r="P25652" s="153"/>
      <c r="Q25652" s="153"/>
      <c r="R25652" s="153"/>
      <c r="S25652" s="152"/>
      <c r="T25652" s="154"/>
    </row>
    <row r="25653" spans="8:20" x14ac:dyDescent="0.25">
      <c r="H25653" s="155"/>
      <c r="I25653" s="152"/>
      <c r="J25653" s="152"/>
      <c r="K25653" s="156"/>
      <c r="L25653" s="156"/>
      <c r="M25653" s="157"/>
      <c r="N25653" s="158"/>
      <c r="O25653" s="153"/>
      <c r="P25653" s="153"/>
      <c r="Q25653" s="153"/>
      <c r="R25653" s="153"/>
      <c r="S25653" s="152"/>
      <c r="T25653" s="154"/>
    </row>
    <row r="25654" spans="8:20" x14ac:dyDescent="0.25">
      <c r="H25654" s="155"/>
      <c r="I25654" s="152"/>
      <c r="J25654" s="152"/>
      <c r="K25654" s="156"/>
      <c r="L25654" s="156"/>
      <c r="M25654" s="157"/>
      <c r="N25654" s="158"/>
      <c r="O25654" s="153"/>
      <c r="P25654" s="153"/>
      <c r="Q25654" s="153"/>
      <c r="R25654" s="153"/>
      <c r="S25654" s="152"/>
      <c r="T25654" s="154"/>
    </row>
    <row r="25655" spans="8:20" x14ac:dyDescent="0.25">
      <c r="H25655" s="155"/>
      <c r="I25655" s="152"/>
      <c r="J25655" s="152"/>
      <c r="K25655" s="156"/>
      <c r="L25655" s="156"/>
      <c r="M25655" s="157"/>
      <c r="N25655" s="158"/>
      <c r="O25655" s="153"/>
      <c r="P25655" s="153"/>
      <c r="Q25655" s="153"/>
      <c r="R25655" s="153"/>
      <c r="S25655" s="152"/>
      <c r="T25655" s="154"/>
    </row>
    <row r="25656" spans="8:20" x14ac:dyDescent="0.25">
      <c r="H25656" s="155"/>
      <c r="I25656" s="152"/>
      <c r="J25656" s="152"/>
      <c r="K25656" s="156"/>
      <c r="L25656" s="156"/>
      <c r="M25656" s="157"/>
      <c r="N25656" s="158"/>
      <c r="O25656" s="153"/>
      <c r="P25656" s="153"/>
      <c r="Q25656" s="153"/>
      <c r="R25656" s="153"/>
      <c r="S25656" s="152"/>
      <c r="T25656" s="154"/>
    </row>
    <row r="25657" spans="8:20" x14ac:dyDescent="0.25">
      <c r="H25657" s="155"/>
      <c r="I25657" s="152"/>
      <c r="J25657" s="152"/>
      <c r="K25657" s="156"/>
      <c r="L25657" s="156"/>
      <c r="M25657" s="157"/>
      <c r="N25657" s="158"/>
      <c r="O25657" s="153"/>
      <c r="P25657" s="153"/>
      <c r="Q25657" s="153"/>
      <c r="R25657" s="153"/>
      <c r="S25657" s="152"/>
      <c r="T25657" s="154"/>
    </row>
    <row r="25658" spans="8:20" x14ac:dyDescent="0.25">
      <c r="H25658" s="155"/>
      <c r="I25658" s="152"/>
      <c r="J25658" s="152"/>
      <c r="K25658" s="156"/>
      <c r="L25658" s="156"/>
      <c r="M25658" s="157"/>
      <c r="N25658" s="158"/>
      <c r="O25658" s="153"/>
      <c r="P25658" s="153"/>
      <c r="Q25658" s="153"/>
      <c r="R25658" s="153"/>
      <c r="S25658" s="152"/>
      <c r="T25658" s="154"/>
    </row>
    <row r="25659" spans="8:20" x14ac:dyDescent="0.25">
      <c r="H25659" s="155"/>
      <c r="I25659" s="152"/>
      <c r="J25659" s="152"/>
      <c r="K25659" s="156"/>
      <c r="L25659" s="156"/>
      <c r="M25659" s="157"/>
      <c r="N25659" s="158"/>
      <c r="O25659" s="153"/>
      <c r="P25659" s="153"/>
      <c r="Q25659" s="153"/>
      <c r="R25659" s="153"/>
      <c r="S25659" s="152"/>
      <c r="T25659" s="154"/>
    </row>
    <row r="25660" spans="8:20" x14ac:dyDescent="0.25">
      <c r="H25660" s="155"/>
      <c r="I25660" s="152"/>
      <c r="J25660" s="152"/>
      <c r="K25660" s="156"/>
      <c r="L25660" s="156"/>
      <c r="M25660" s="157"/>
      <c r="N25660" s="158"/>
      <c r="O25660" s="153"/>
      <c r="P25660" s="153"/>
      <c r="Q25660" s="153"/>
      <c r="R25660" s="153"/>
      <c r="S25660" s="152"/>
      <c r="T25660" s="154"/>
    </row>
    <row r="25661" spans="8:20" x14ac:dyDescent="0.25">
      <c r="H25661" s="155"/>
      <c r="I25661" s="152"/>
      <c r="J25661" s="152"/>
      <c r="K25661" s="156"/>
      <c r="L25661" s="156"/>
      <c r="M25661" s="157"/>
      <c r="N25661" s="158"/>
      <c r="O25661" s="153"/>
      <c r="P25661" s="153"/>
      <c r="Q25661" s="153"/>
      <c r="R25661" s="153"/>
      <c r="S25661" s="152"/>
      <c r="T25661" s="154"/>
    </row>
    <row r="25662" spans="8:20" x14ac:dyDescent="0.25">
      <c r="H25662" s="155"/>
      <c r="I25662" s="152"/>
      <c r="J25662" s="152"/>
      <c r="K25662" s="156"/>
      <c r="L25662" s="156"/>
      <c r="M25662" s="157"/>
      <c r="N25662" s="158"/>
      <c r="O25662" s="153"/>
      <c r="P25662" s="153"/>
      <c r="Q25662" s="153"/>
      <c r="R25662" s="153"/>
      <c r="S25662" s="152"/>
      <c r="T25662" s="154"/>
    </row>
    <row r="25663" spans="8:20" x14ac:dyDescent="0.25">
      <c r="H25663" s="155"/>
      <c r="I25663" s="152"/>
      <c r="J25663" s="152"/>
      <c r="K25663" s="156"/>
      <c r="L25663" s="156"/>
      <c r="M25663" s="157"/>
      <c r="N25663" s="158"/>
      <c r="O25663" s="153"/>
      <c r="P25663" s="153"/>
      <c r="Q25663" s="153"/>
      <c r="R25663" s="153"/>
      <c r="S25663" s="152"/>
      <c r="T25663" s="154"/>
    </row>
    <row r="25664" spans="8:20" x14ac:dyDescent="0.25">
      <c r="H25664" s="155"/>
      <c r="I25664" s="152"/>
      <c r="J25664" s="152"/>
      <c r="K25664" s="156"/>
      <c r="L25664" s="156"/>
      <c r="M25664" s="157"/>
      <c r="N25664" s="158"/>
      <c r="O25664" s="153"/>
      <c r="P25664" s="153"/>
      <c r="Q25664" s="153"/>
      <c r="R25664" s="153"/>
      <c r="S25664" s="152"/>
      <c r="T25664" s="154"/>
    </row>
    <row r="25665" spans="8:20" x14ac:dyDescent="0.25">
      <c r="H25665" s="155"/>
      <c r="I25665" s="152"/>
      <c r="J25665" s="152"/>
      <c r="K25665" s="156"/>
      <c r="L25665" s="156"/>
      <c r="M25665" s="157"/>
      <c r="N25665" s="158"/>
      <c r="O25665" s="153"/>
      <c r="P25665" s="153"/>
      <c r="Q25665" s="153"/>
      <c r="R25665" s="153"/>
      <c r="S25665" s="152"/>
      <c r="T25665" s="154"/>
    </row>
    <row r="25666" spans="8:20" x14ac:dyDescent="0.25">
      <c r="H25666" s="155"/>
      <c r="I25666" s="152"/>
      <c r="J25666" s="152"/>
      <c r="K25666" s="156"/>
      <c r="L25666" s="156"/>
      <c r="M25666" s="157"/>
      <c r="N25666" s="158"/>
      <c r="O25666" s="153"/>
      <c r="P25666" s="153"/>
      <c r="Q25666" s="153"/>
      <c r="R25666" s="153"/>
      <c r="S25666" s="152"/>
      <c r="T25666" s="154"/>
    </row>
    <row r="25667" spans="8:20" x14ac:dyDescent="0.25">
      <c r="H25667" s="155"/>
      <c r="I25667" s="152"/>
      <c r="J25667" s="152"/>
      <c r="K25667" s="156"/>
      <c r="L25667" s="156"/>
      <c r="M25667" s="157"/>
      <c r="N25667" s="158"/>
      <c r="O25667" s="153"/>
      <c r="P25667" s="153"/>
      <c r="Q25667" s="153"/>
      <c r="R25667" s="153"/>
      <c r="S25667" s="152"/>
      <c r="T25667" s="154"/>
    </row>
    <row r="25668" spans="8:20" x14ac:dyDescent="0.25">
      <c r="H25668" s="155"/>
      <c r="I25668" s="152"/>
      <c r="J25668" s="152"/>
      <c r="K25668" s="156"/>
      <c r="L25668" s="156"/>
      <c r="M25668" s="157"/>
      <c r="N25668" s="158"/>
      <c r="O25668" s="153"/>
      <c r="P25668" s="153"/>
      <c r="Q25668" s="153"/>
      <c r="R25668" s="153"/>
      <c r="S25668" s="152"/>
      <c r="T25668" s="154"/>
    </row>
    <row r="25669" spans="8:20" x14ac:dyDescent="0.25">
      <c r="H25669" s="155"/>
      <c r="I25669" s="152"/>
      <c r="J25669" s="152"/>
      <c r="K25669" s="156"/>
      <c r="L25669" s="156"/>
      <c r="M25669" s="157"/>
      <c r="N25669" s="158"/>
      <c r="O25669" s="153"/>
      <c r="P25669" s="153"/>
      <c r="Q25669" s="153"/>
      <c r="R25669" s="153"/>
      <c r="S25669" s="152"/>
      <c r="T25669" s="154"/>
    </row>
    <row r="25670" spans="8:20" x14ac:dyDescent="0.25">
      <c r="H25670" s="155"/>
      <c r="I25670" s="152"/>
      <c r="J25670" s="152"/>
      <c r="K25670" s="156"/>
      <c r="L25670" s="156"/>
      <c r="M25670" s="157"/>
      <c r="N25670" s="158"/>
      <c r="O25670" s="153"/>
      <c r="P25670" s="153"/>
      <c r="Q25670" s="153"/>
      <c r="R25670" s="153"/>
      <c r="S25670" s="152"/>
      <c r="T25670" s="154"/>
    </row>
    <row r="25671" spans="8:20" x14ac:dyDescent="0.25">
      <c r="H25671" s="155"/>
      <c r="I25671" s="152"/>
      <c r="J25671" s="152"/>
      <c r="K25671" s="156"/>
      <c r="L25671" s="156"/>
      <c r="M25671" s="157"/>
      <c r="N25671" s="158"/>
      <c r="O25671" s="153"/>
      <c r="P25671" s="153"/>
      <c r="Q25671" s="153"/>
      <c r="R25671" s="153"/>
      <c r="S25671" s="152"/>
      <c r="T25671" s="154"/>
    </row>
    <row r="25672" spans="8:20" x14ac:dyDescent="0.25">
      <c r="H25672" s="155"/>
      <c r="I25672" s="152"/>
      <c r="J25672" s="152"/>
      <c r="K25672" s="156"/>
      <c r="L25672" s="156"/>
      <c r="M25672" s="157"/>
      <c r="N25672" s="158"/>
      <c r="O25672" s="153"/>
      <c r="P25672" s="153"/>
      <c r="Q25672" s="153"/>
      <c r="R25672" s="153"/>
      <c r="S25672" s="152"/>
      <c r="T25672" s="154"/>
    </row>
    <row r="25673" spans="8:20" x14ac:dyDescent="0.25">
      <c r="H25673" s="155"/>
      <c r="I25673" s="152"/>
      <c r="J25673" s="152"/>
      <c r="K25673" s="156"/>
      <c r="L25673" s="156"/>
      <c r="M25673" s="157"/>
      <c r="N25673" s="158"/>
      <c r="O25673" s="153"/>
      <c r="P25673" s="153"/>
      <c r="Q25673" s="153"/>
      <c r="R25673" s="153"/>
      <c r="S25673" s="152"/>
      <c r="T25673" s="154"/>
    </row>
    <row r="25674" spans="8:20" x14ac:dyDescent="0.25">
      <c r="H25674" s="155"/>
      <c r="I25674" s="152"/>
      <c r="J25674" s="152"/>
      <c r="K25674" s="156"/>
      <c r="L25674" s="156"/>
      <c r="M25674" s="157"/>
      <c r="N25674" s="158"/>
      <c r="O25674" s="153"/>
      <c r="P25674" s="153"/>
      <c r="Q25674" s="153"/>
      <c r="R25674" s="153"/>
      <c r="S25674" s="152"/>
      <c r="T25674" s="154"/>
    </row>
    <row r="25675" spans="8:20" x14ac:dyDescent="0.25">
      <c r="H25675" s="155"/>
      <c r="I25675" s="152"/>
      <c r="J25675" s="152"/>
      <c r="K25675" s="156"/>
      <c r="L25675" s="156"/>
      <c r="M25675" s="157"/>
      <c r="N25675" s="158"/>
      <c r="O25675" s="153"/>
      <c r="P25675" s="153"/>
      <c r="Q25675" s="153"/>
      <c r="R25675" s="153"/>
      <c r="S25675" s="152"/>
      <c r="T25675" s="154"/>
    </row>
    <row r="25676" spans="8:20" x14ac:dyDescent="0.25">
      <c r="H25676" s="155"/>
      <c r="I25676" s="152"/>
      <c r="J25676" s="152"/>
      <c r="K25676" s="156"/>
      <c r="L25676" s="156"/>
      <c r="M25676" s="157"/>
      <c r="N25676" s="158"/>
      <c r="O25676" s="153"/>
      <c r="P25676" s="153"/>
      <c r="Q25676" s="153"/>
      <c r="R25676" s="153"/>
      <c r="S25676" s="152"/>
      <c r="T25676" s="154"/>
    </row>
    <row r="25677" spans="8:20" x14ac:dyDescent="0.25">
      <c r="H25677" s="155"/>
      <c r="I25677" s="152"/>
      <c r="J25677" s="152"/>
      <c r="K25677" s="156"/>
      <c r="L25677" s="156"/>
      <c r="M25677" s="157"/>
      <c r="N25677" s="158"/>
      <c r="O25677" s="153"/>
      <c r="P25677" s="153"/>
      <c r="Q25677" s="153"/>
      <c r="R25677" s="153"/>
      <c r="S25677" s="152"/>
      <c r="T25677" s="154"/>
    </row>
    <row r="25678" spans="8:20" x14ac:dyDescent="0.25">
      <c r="H25678" s="155"/>
      <c r="I25678" s="152"/>
      <c r="J25678" s="152"/>
      <c r="K25678" s="156"/>
      <c r="L25678" s="156"/>
      <c r="M25678" s="157"/>
      <c r="N25678" s="158"/>
      <c r="O25678" s="153"/>
      <c r="P25678" s="153"/>
      <c r="Q25678" s="153"/>
      <c r="R25678" s="153"/>
      <c r="S25678" s="152"/>
      <c r="T25678" s="154"/>
    </row>
    <row r="25679" spans="8:20" x14ac:dyDescent="0.25">
      <c r="H25679" s="155"/>
      <c r="I25679" s="152"/>
      <c r="J25679" s="152"/>
      <c r="K25679" s="156"/>
      <c r="L25679" s="156"/>
      <c r="M25679" s="157"/>
      <c r="N25679" s="158"/>
      <c r="O25679" s="153"/>
      <c r="P25679" s="153"/>
      <c r="Q25679" s="153"/>
      <c r="R25679" s="153"/>
      <c r="S25679" s="152"/>
      <c r="T25679" s="154"/>
    </row>
    <row r="25680" spans="8:20" x14ac:dyDescent="0.25">
      <c r="H25680" s="155"/>
      <c r="I25680" s="152"/>
      <c r="J25680" s="152"/>
      <c r="K25680" s="156"/>
      <c r="L25680" s="156"/>
      <c r="M25680" s="157"/>
      <c r="N25680" s="158"/>
      <c r="O25680" s="153"/>
      <c r="P25680" s="153"/>
      <c r="Q25680" s="153"/>
      <c r="R25680" s="153"/>
      <c r="S25680" s="152"/>
      <c r="T25680" s="154"/>
    </row>
    <row r="25681" spans="8:20" x14ac:dyDescent="0.25">
      <c r="H25681" s="155"/>
      <c r="I25681" s="152"/>
      <c r="J25681" s="152"/>
      <c r="K25681" s="156"/>
      <c r="L25681" s="156"/>
      <c r="M25681" s="157"/>
      <c r="N25681" s="158"/>
      <c r="O25681" s="153"/>
      <c r="P25681" s="153"/>
      <c r="Q25681" s="153"/>
      <c r="R25681" s="153"/>
      <c r="S25681" s="152"/>
      <c r="T25681" s="154"/>
    </row>
    <row r="25682" spans="8:20" x14ac:dyDescent="0.25">
      <c r="H25682" s="155"/>
      <c r="I25682" s="152"/>
      <c r="J25682" s="152"/>
      <c r="K25682" s="156"/>
      <c r="L25682" s="156"/>
      <c r="M25682" s="157"/>
      <c r="N25682" s="158"/>
      <c r="O25682" s="153"/>
      <c r="P25682" s="153"/>
      <c r="Q25682" s="153"/>
      <c r="R25682" s="153"/>
      <c r="S25682" s="152"/>
      <c r="T25682" s="154"/>
    </row>
    <row r="25683" spans="8:20" x14ac:dyDescent="0.25">
      <c r="H25683" s="155"/>
      <c r="I25683" s="152"/>
      <c r="J25683" s="152"/>
      <c r="K25683" s="156"/>
      <c r="L25683" s="156"/>
      <c r="M25683" s="157"/>
      <c r="N25683" s="158"/>
      <c r="O25683" s="153"/>
      <c r="P25683" s="153"/>
      <c r="Q25683" s="153"/>
      <c r="R25683" s="153"/>
      <c r="S25683" s="152"/>
      <c r="T25683" s="154"/>
    </row>
    <row r="25684" spans="8:20" x14ac:dyDescent="0.25">
      <c r="H25684" s="155"/>
      <c r="I25684" s="152"/>
      <c r="J25684" s="152"/>
      <c r="K25684" s="156"/>
      <c r="L25684" s="156"/>
      <c r="M25684" s="157"/>
      <c r="N25684" s="158"/>
      <c r="O25684" s="153"/>
      <c r="P25684" s="153"/>
      <c r="Q25684" s="153"/>
      <c r="R25684" s="153"/>
      <c r="S25684" s="152"/>
      <c r="T25684" s="154"/>
    </row>
    <row r="25685" spans="8:20" x14ac:dyDescent="0.25">
      <c r="H25685" s="155"/>
      <c r="I25685" s="152"/>
      <c r="J25685" s="152"/>
      <c r="K25685" s="156"/>
      <c r="L25685" s="156"/>
      <c r="M25685" s="157"/>
      <c r="N25685" s="158"/>
      <c r="O25685" s="153"/>
      <c r="P25685" s="153"/>
      <c r="Q25685" s="153"/>
      <c r="R25685" s="153"/>
      <c r="S25685" s="152"/>
      <c r="T25685" s="154"/>
    </row>
    <row r="25686" spans="8:20" x14ac:dyDescent="0.25">
      <c r="H25686" s="155"/>
      <c r="I25686" s="152"/>
      <c r="J25686" s="152"/>
      <c r="K25686" s="156"/>
      <c r="L25686" s="156"/>
      <c r="M25686" s="157"/>
      <c r="N25686" s="158"/>
      <c r="O25686" s="153"/>
      <c r="P25686" s="153"/>
      <c r="Q25686" s="153"/>
      <c r="R25686" s="153"/>
      <c r="S25686" s="152"/>
      <c r="T25686" s="154"/>
    </row>
    <row r="25687" spans="8:20" x14ac:dyDescent="0.25">
      <c r="H25687" s="155"/>
      <c r="I25687" s="152"/>
      <c r="J25687" s="152"/>
      <c r="K25687" s="156"/>
      <c r="L25687" s="156"/>
      <c r="M25687" s="157"/>
      <c r="N25687" s="158"/>
      <c r="O25687" s="153"/>
      <c r="P25687" s="153"/>
      <c r="Q25687" s="153"/>
      <c r="R25687" s="153"/>
      <c r="S25687" s="152"/>
      <c r="T25687" s="154"/>
    </row>
    <row r="25688" spans="8:20" x14ac:dyDescent="0.25">
      <c r="H25688" s="155"/>
      <c r="I25688" s="152"/>
      <c r="J25688" s="152"/>
      <c r="K25688" s="156"/>
      <c r="L25688" s="156"/>
      <c r="M25688" s="157"/>
      <c r="N25688" s="158"/>
      <c r="O25688" s="153"/>
      <c r="P25688" s="153"/>
      <c r="Q25688" s="153"/>
      <c r="R25688" s="153"/>
      <c r="S25688" s="152"/>
      <c r="T25688" s="154"/>
    </row>
    <row r="25689" spans="8:20" x14ac:dyDescent="0.25">
      <c r="H25689" s="155"/>
      <c r="I25689" s="152"/>
      <c r="J25689" s="152"/>
      <c r="K25689" s="156"/>
      <c r="L25689" s="156"/>
      <c r="M25689" s="157"/>
      <c r="N25689" s="158"/>
      <c r="O25689" s="153"/>
      <c r="P25689" s="153"/>
      <c r="Q25689" s="153"/>
      <c r="R25689" s="153"/>
      <c r="S25689" s="152"/>
      <c r="T25689" s="154"/>
    </row>
    <row r="25690" spans="8:20" x14ac:dyDescent="0.25">
      <c r="H25690" s="155"/>
      <c r="I25690" s="152"/>
      <c r="J25690" s="152"/>
      <c r="K25690" s="156"/>
      <c r="L25690" s="156"/>
      <c r="M25690" s="157"/>
      <c r="N25690" s="158"/>
      <c r="O25690" s="153"/>
      <c r="P25690" s="153"/>
      <c r="Q25690" s="153"/>
      <c r="R25690" s="153"/>
      <c r="S25690" s="152"/>
      <c r="T25690" s="154"/>
    </row>
    <row r="25691" spans="8:20" x14ac:dyDescent="0.25">
      <c r="H25691" s="155"/>
      <c r="I25691" s="152"/>
      <c r="J25691" s="152"/>
      <c r="K25691" s="156"/>
      <c r="L25691" s="156"/>
      <c r="M25691" s="157"/>
      <c r="N25691" s="158"/>
      <c r="O25691" s="153"/>
      <c r="P25691" s="153"/>
      <c r="Q25691" s="153"/>
      <c r="R25691" s="153"/>
      <c r="S25691" s="152"/>
      <c r="T25691" s="154"/>
    </row>
    <row r="25692" spans="8:20" x14ac:dyDescent="0.25">
      <c r="H25692" s="155"/>
      <c r="I25692" s="152"/>
      <c r="J25692" s="152"/>
      <c r="K25692" s="156"/>
      <c r="L25692" s="156"/>
      <c r="M25692" s="157"/>
      <c r="N25692" s="158"/>
      <c r="O25692" s="153"/>
      <c r="P25692" s="153"/>
      <c r="Q25692" s="153"/>
      <c r="R25692" s="153"/>
      <c r="S25692" s="152"/>
      <c r="T25692" s="154"/>
    </row>
    <row r="25693" spans="8:20" x14ac:dyDescent="0.25">
      <c r="H25693" s="155"/>
      <c r="I25693" s="152"/>
      <c r="J25693" s="152"/>
      <c r="K25693" s="156"/>
      <c r="L25693" s="156"/>
      <c r="M25693" s="157"/>
      <c r="N25693" s="158"/>
      <c r="O25693" s="153"/>
      <c r="P25693" s="153"/>
      <c r="Q25693" s="153"/>
      <c r="R25693" s="153"/>
      <c r="S25693" s="152"/>
      <c r="T25693" s="154"/>
    </row>
    <row r="25694" spans="8:20" x14ac:dyDescent="0.25">
      <c r="H25694" s="155"/>
      <c r="I25694" s="152"/>
      <c r="J25694" s="152"/>
      <c r="K25694" s="156"/>
      <c r="L25694" s="156"/>
      <c r="M25694" s="157"/>
      <c r="N25694" s="158"/>
      <c r="O25694" s="153"/>
      <c r="P25694" s="153"/>
      <c r="Q25694" s="153"/>
      <c r="R25694" s="153"/>
      <c r="S25694" s="152"/>
      <c r="T25694" s="154"/>
    </row>
    <row r="25695" spans="8:20" x14ac:dyDescent="0.25">
      <c r="H25695" s="155"/>
      <c r="I25695" s="152"/>
      <c r="J25695" s="152"/>
      <c r="K25695" s="156"/>
      <c r="L25695" s="156"/>
      <c r="M25695" s="157"/>
      <c r="N25695" s="158"/>
      <c r="O25695" s="153"/>
      <c r="P25695" s="153"/>
      <c r="Q25695" s="153"/>
      <c r="R25695" s="153"/>
      <c r="S25695" s="152"/>
      <c r="T25695" s="154"/>
    </row>
    <row r="25696" spans="8:20" x14ac:dyDescent="0.25">
      <c r="H25696" s="155"/>
      <c r="I25696" s="152"/>
      <c r="J25696" s="152"/>
      <c r="K25696" s="156"/>
      <c r="L25696" s="156"/>
      <c r="M25696" s="157"/>
      <c r="N25696" s="158"/>
      <c r="O25696" s="153"/>
      <c r="P25696" s="153"/>
      <c r="Q25696" s="153"/>
      <c r="R25696" s="153"/>
      <c r="S25696" s="152"/>
      <c r="T25696" s="154"/>
    </row>
    <row r="25697" spans="8:20" x14ac:dyDescent="0.25">
      <c r="H25697" s="155"/>
      <c r="I25697" s="152"/>
      <c r="J25697" s="152"/>
      <c r="K25697" s="156"/>
      <c r="L25697" s="156"/>
      <c r="M25697" s="157"/>
      <c r="N25697" s="158"/>
      <c r="O25697" s="153"/>
      <c r="P25697" s="153"/>
      <c r="Q25697" s="153"/>
      <c r="R25697" s="153"/>
      <c r="S25697" s="152"/>
      <c r="T25697" s="154"/>
    </row>
    <row r="25698" spans="8:20" x14ac:dyDescent="0.25">
      <c r="H25698" s="155"/>
      <c r="I25698" s="152"/>
      <c r="J25698" s="152"/>
      <c r="K25698" s="156"/>
      <c r="L25698" s="156"/>
      <c r="M25698" s="157"/>
      <c r="N25698" s="158"/>
      <c r="O25698" s="153"/>
      <c r="P25698" s="153"/>
      <c r="Q25698" s="153"/>
      <c r="R25698" s="153"/>
      <c r="S25698" s="152"/>
      <c r="T25698" s="154"/>
    </row>
    <row r="25699" spans="8:20" x14ac:dyDescent="0.25">
      <c r="H25699" s="155"/>
      <c r="I25699" s="152"/>
      <c r="J25699" s="152"/>
      <c r="K25699" s="156"/>
      <c r="L25699" s="156"/>
      <c r="M25699" s="157"/>
      <c r="N25699" s="158"/>
      <c r="O25699" s="153"/>
      <c r="P25699" s="153"/>
      <c r="Q25699" s="153"/>
      <c r="R25699" s="153"/>
      <c r="S25699" s="152"/>
      <c r="T25699" s="154"/>
    </row>
    <row r="25700" spans="8:20" x14ac:dyDescent="0.25">
      <c r="H25700" s="155"/>
      <c r="I25700" s="152"/>
      <c r="J25700" s="152"/>
      <c r="K25700" s="156"/>
      <c r="L25700" s="156"/>
      <c r="M25700" s="157"/>
      <c r="N25700" s="158"/>
      <c r="O25700" s="153"/>
      <c r="P25700" s="153"/>
      <c r="Q25700" s="153"/>
      <c r="R25700" s="153"/>
      <c r="S25700" s="152"/>
      <c r="T25700" s="154"/>
    </row>
    <row r="25701" spans="8:20" x14ac:dyDescent="0.25">
      <c r="H25701" s="155"/>
      <c r="I25701" s="152"/>
      <c r="J25701" s="152"/>
      <c r="K25701" s="156"/>
      <c r="L25701" s="156"/>
      <c r="M25701" s="157"/>
      <c r="N25701" s="158"/>
      <c r="O25701" s="153"/>
      <c r="P25701" s="153"/>
      <c r="Q25701" s="153"/>
      <c r="R25701" s="153"/>
      <c r="S25701" s="152"/>
      <c r="T25701" s="154"/>
    </row>
    <row r="25702" spans="8:20" x14ac:dyDescent="0.25">
      <c r="H25702" s="155"/>
      <c r="I25702" s="152"/>
      <c r="J25702" s="152"/>
      <c r="K25702" s="156"/>
      <c r="L25702" s="156"/>
      <c r="M25702" s="157"/>
      <c r="N25702" s="158"/>
      <c r="O25702" s="153"/>
      <c r="P25702" s="153"/>
      <c r="Q25702" s="153"/>
      <c r="R25702" s="153"/>
      <c r="S25702" s="152"/>
      <c r="T25702" s="154"/>
    </row>
    <row r="25703" spans="8:20" x14ac:dyDescent="0.25">
      <c r="H25703" s="155"/>
      <c r="I25703" s="152"/>
      <c r="J25703" s="152"/>
      <c r="K25703" s="156"/>
      <c r="L25703" s="156"/>
      <c r="M25703" s="157"/>
      <c r="N25703" s="158"/>
      <c r="O25703" s="153"/>
      <c r="P25703" s="153"/>
      <c r="Q25703" s="153"/>
      <c r="R25703" s="153"/>
      <c r="S25703" s="152"/>
      <c r="T25703" s="154"/>
    </row>
    <row r="25704" spans="8:20" x14ac:dyDescent="0.25">
      <c r="H25704" s="155"/>
      <c r="I25704" s="152"/>
      <c r="J25704" s="152"/>
      <c r="K25704" s="156"/>
      <c r="L25704" s="156"/>
      <c r="M25704" s="157"/>
      <c r="N25704" s="158"/>
      <c r="O25704" s="153"/>
      <c r="P25704" s="153"/>
      <c r="Q25704" s="153"/>
      <c r="R25704" s="153"/>
      <c r="S25704" s="152"/>
      <c r="T25704" s="154"/>
    </row>
    <row r="25705" spans="8:20" x14ac:dyDescent="0.25">
      <c r="H25705" s="155"/>
      <c r="I25705" s="152"/>
      <c r="J25705" s="152"/>
      <c r="K25705" s="156"/>
      <c r="L25705" s="156"/>
      <c r="M25705" s="157"/>
      <c r="N25705" s="158"/>
      <c r="O25705" s="153"/>
      <c r="P25705" s="153"/>
      <c r="Q25705" s="153"/>
      <c r="R25705" s="153"/>
      <c r="S25705" s="152"/>
      <c r="T25705" s="154"/>
    </row>
    <row r="25706" spans="8:20" x14ac:dyDescent="0.25">
      <c r="H25706" s="155"/>
      <c r="I25706" s="152"/>
      <c r="J25706" s="152"/>
      <c r="K25706" s="156"/>
      <c r="L25706" s="156"/>
      <c r="M25706" s="157"/>
      <c r="N25706" s="158"/>
      <c r="O25706" s="153"/>
      <c r="P25706" s="153"/>
      <c r="Q25706" s="153"/>
      <c r="R25706" s="153"/>
      <c r="S25706" s="152"/>
      <c r="T25706" s="154"/>
    </row>
    <row r="25707" spans="8:20" x14ac:dyDescent="0.25">
      <c r="H25707" s="155"/>
      <c r="I25707" s="152"/>
      <c r="J25707" s="152"/>
      <c r="K25707" s="156"/>
      <c r="L25707" s="156"/>
      <c r="M25707" s="157"/>
      <c r="N25707" s="158"/>
      <c r="O25707" s="153"/>
      <c r="P25707" s="153"/>
      <c r="Q25707" s="153"/>
      <c r="R25707" s="153"/>
      <c r="S25707" s="152"/>
      <c r="T25707" s="154"/>
    </row>
    <row r="25708" spans="8:20" x14ac:dyDescent="0.25">
      <c r="H25708" s="155"/>
      <c r="I25708" s="152"/>
      <c r="J25708" s="152"/>
      <c r="K25708" s="156"/>
      <c r="L25708" s="156"/>
      <c r="M25708" s="157"/>
      <c r="N25708" s="158"/>
      <c r="O25708" s="153"/>
      <c r="P25708" s="153"/>
      <c r="Q25708" s="153"/>
      <c r="R25708" s="153"/>
      <c r="S25708" s="152"/>
      <c r="T25708" s="154"/>
    </row>
    <row r="25709" spans="8:20" x14ac:dyDescent="0.25">
      <c r="H25709" s="155"/>
      <c r="I25709" s="152"/>
      <c r="J25709" s="152"/>
      <c r="K25709" s="156"/>
      <c r="L25709" s="156"/>
      <c r="M25709" s="157"/>
      <c r="N25709" s="158"/>
      <c r="O25709" s="153"/>
      <c r="P25709" s="153"/>
      <c r="Q25709" s="153"/>
      <c r="R25709" s="153"/>
      <c r="S25709" s="152"/>
      <c r="T25709" s="154"/>
    </row>
    <row r="25710" spans="8:20" x14ac:dyDescent="0.25">
      <c r="H25710" s="155"/>
      <c r="I25710" s="152"/>
      <c r="J25710" s="152"/>
      <c r="K25710" s="156"/>
      <c r="L25710" s="156"/>
      <c r="M25710" s="157"/>
      <c r="N25710" s="158"/>
      <c r="O25710" s="153"/>
      <c r="P25710" s="153"/>
      <c r="Q25710" s="153"/>
      <c r="R25710" s="153"/>
      <c r="S25710" s="152"/>
      <c r="T25710" s="154"/>
    </row>
    <row r="25711" spans="8:20" x14ac:dyDescent="0.25">
      <c r="H25711" s="155"/>
      <c r="I25711" s="152"/>
      <c r="J25711" s="152"/>
      <c r="K25711" s="156"/>
      <c r="L25711" s="156"/>
      <c r="M25711" s="157"/>
      <c r="N25711" s="158"/>
      <c r="O25711" s="153"/>
      <c r="P25711" s="153"/>
      <c r="Q25711" s="153"/>
      <c r="R25711" s="153"/>
      <c r="S25711" s="152"/>
      <c r="T25711" s="154"/>
    </row>
    <row r="25712" spans="8:20" x14ac:dyDescent="0.25">
      <c r="H25712" s="155"/>
      <c r="I25712" s="152"/>
      <c r="J25712" s="152"/>
      <c r="K25712" s="156"/>
      <c r="L25712" s="156"/>
      <c r="M25712" s="157"/>
      <c r="N25712" s="158"/>
      <c r="O25712" s="153"/>
      <c r="P25712" s="153"/>
      <c r="Q25712" s="153"/>
      <c r="R25712" s="153"/>
      <c r="S25712" s="152"/>
      <c r="T25712" s="154"/>
    </row>
    <row r="25713" spans="8:20" x14ac:dyDescent="0.25">
      <c r="H25713" s="155"/>
      <c r="I25713" s="152"/>
      <c r="J25713" s="152"/>
      <c r="K25713" s="156"/>
      <c r="L25713" s="156"/>
      <c r="M25713" s="157"/>
      <c r="N25713" s="158"/>
      <c r="O25713" s="153"/>
      <c r="P25713" s="153"/>
      <c r="Q25713" s="153"/>
      <c r="R25713" s="153"/>
      <c r="S25713" s="152"/>
      <c r="T25713" s="154"/>
    </row>
    <row r="25714" spans="8:20" x14ac:dyDescent="0.25">
      <c r="H25714" s="155"/>
      <c r="I25714" s="152"/>
      <c r="J25714" s="152"/>
      <c r="K25714" s="156"/>
      <c r="L25714" s="156"/>
      <c r="M25714" s="157"/>
      <c r="N25714" s="158"/>
      <c r="O25714" s="153"/>
      <c r="P25714" s="153"/>
      <c r="Q25714" s="153"/>
      <c r="R25714" s="153"/>
      <c r="S25714" s="152"/>
      <c r="T25714" s="154"/>
    </row>
    <row r="25715" spans="8:20" x14ac:dyDescent="0.25">
      <c r="H25715" s="155"/>
      <c r="I25715" s="152"/>
      <c r="J25715" s="152"/>
      <c r="K25715" s="156"/>
      <c r="L25715" s="156"/>
      <c r="M25715" s="157"/>
      <c r="N25715" s="158"/>
      <c r="O25715" s="153"/>
      <c r="P25715" s="153"/>
      <c r="Q25715" s="153"/>
      <c r="R25715" s="153"/>
      <c r="S25715" s="152"/>
      <c r="T25715" s="154"/>
    </row>
    <row r="25716" spans="8:20" x14ac:dyDescent="0.25">
      <c r="H25716" s="155"/>
      <c r="I25716" s="152"/>
      <c r="J25716" s="152"/>
      <c r="K25716" s="156"/>
      <c r="L25716" s="156"/>
      <c r="M25716" s="157"/>
      <c r="N25716" s="158"/>
      <c r="O25716" s="153"/>
      <c r="P25716" s="153"/>
      <c r="Q25716" s="153"/>
      <c r="R25716" s="153"/>
      <c r="S25716" s="152"/>
      <c r="T25716" s="154"/>
    </row>
    <row r="25717" spans="8:20" x14ac:dyDescent="0.25">
      <c r="H25717" s="155"/>
      <c r="I25717" s="152"/>
      <c r="J25717" s="152"/>
      <c r="K25717" s="156"/>
      <c r="L25717" s="156"/>
      <c r="M25717" s="157"/>
      <c r="N25717" s="158"/>
      <c r="O25717" s="153"/>
      <c r="P25717" s="153"/>
      <c r="Q25717" s="153"/>
      <c r="R25717" s="153"/>
      <c r="S25717" s="152"/>
      <c r="T25717" s="154"/>
    </row>
    <row r="25718" spans="8:20" x14ac:dyDescent="0.25">
      <c r="H25718" s="155"/>
      <c r="I25718" s="152"/>
      <c r="J25718" s="152"/>
      <c r="K25718" s="156"/>
      <c r="L25718" s="156"/>
      <c r="M25718" s="157"/>
      <c r="N25718" s="158"/>
      <c r="O25718" s="153"/>
      <c r="P25718" s="153"/>
      <c r="Q25718" s="153"/>
      <c r="R25718" s="153"/>
      <c r="S25718" s="152"/>
      <c r="T25718" s="154"/>
    </row>
    <row r="25719" spans="8:20" x14ac:dyDescent="0.25">
      <c r="H25719" s="155"/>
      <c r="I25719" s="152"/>
      <c r="J25719" s="152"/>
      <c r="K25719" s="156"/>
      <c r="L25719" s="156"/>
      <c r="M25719" s="157"/>
      <c r="N25719" s="158"/>
      <c r="O25719" s="153"/>
      <c r="P25719" s="153"/>
      <c r="Q25719" s="153"/>
      <c r="R25719" s="153"/>
      <c r="S25719" s="152"/>
      <c r="T25719" s="154"/>
    </row>
    <row r="25720" spans="8:20" x14ac:dyDescent="0.25">
      <c r="H25720" s="155"/>
      <c r="I25720" s="152"/>
      <c r="J25720" s="152"/>
      <c r="K25720" s="156"/>
      <c r="L25720" s="156"/>
      <c r="M25720" s="157"/>
      <c r="N25720" s="158"/>
      <c r="O25720" s="153"/>
      <c r="P25720" s="153"/>
      <c r="Q25720" s="153"/>
      <c r="R25720" s="153"/>
      <c r="S25720" s="152"/>
      <c r="T25720" s="154"/>
    </row>
    <row r="25721" spans="8:20" x14ac:dyDescent="0.25">
      <c r="H25721" s="155"/>
      <c r="I25721" s="152"/>
      <c r="J25721" s="152"/>
      <c r="K25721" s="156"/>
      <c r="L25721" s="156"/>
      <c r="M25721" s="157"/>
      <c r="N25721" s="158"/>
      <c r="O25721" s="153"/>
      <c r="P25721" s="153"/>
      <c r="Q25721" s="153"/>
      <c r="R25721" s="153"/>
      <c r="S25721" s="152"/>
      <c r="T25721" s="154"/>
    </row>
    <row r="25722" spans="8:20" x14ac:dyDescent="0.25">
      <c r="H25722" s="155"/>
      <c r="I25722" s="152"/>
      <c r="J25722" s="152"/>
      <c r="K25722" s="156"/>
      <c r="L25722" s="156"/>
      <c r="M25722" s="157"/>
      <c r="N25722" s="158"/>
      <c r="O25722" s="153"/>
      <c r="P25722" s="153"/>
      <c r="Q25722" s="153"/>
      <c r="R25722" s="153"/>
      <c r="S25722" s="152"/>
      <c r="T25722" s="154"/>
    </row>
    <row r="25723" spans="8:20" x14ac:dyDescent="0.25">
      <c r="H25723" s="155"/>
      <c r="I25723" s="152"/>
      <c r="J25723" s="152"/>
      <c r="K25723" s="156"/>
      <c r="L25723" s="156"/>
      <c r="M25723" s="157"/>
      <c r="N25723" s="158"/>
      <c r="O25723" s="153"/>
      <c r="P25723" s="153"/>
      <c r="Q25723" s="153"/>
      <c r="R25723" s="153"/>
      <c r="S25723" s="152"/>
      <c r="T25723" s="154"/>
    </row>
    <row r="25724" spans="8:20" x14ac:dyDescent="0.25">
      <c r="H25724" s="155"/>
      <c r="I25724" s="152"/>
      <c r="J25724" s="152"/>
      <c r="K25724" s="156"/>
      <c r="L25724" s="156"/>
      <c r="M25724" s="157"/>
      <c r="N25724" s="158"/>
      <c r="O25724" s="153"/>
      <c r="P25724" s="153"/>
      <c r="Q25724" s="153"/>
      <c r="R25724" s="153"/>
      <c r="S25724" s="152"/>
      <c r="T25724" s="154"/>
    </row>
    <row r="25725" spans="8:20" x14ac:dyDescent="0.25">
      <c r="H25725" s="155"/>
      <c r="I25725" s="152"/>
      <c r="J25725" s="152"/>
      <c r="K25725" s="156"/>
      <c r="L25725" s="156"/>
      <c r="M25725" s="157"/>
      <c r="N25725" s="158"/>
      <c r="O25725" s="153"/>
      <c r="P25725" s="153"/>
      <c r="Q25725" s="153"/>
      <c r="R25725" s="153"/>
      <c r="S25725" s="152"/>
      <c r="T25725" s="154"/>
    </row>
    <row r="25726" spans="8:20" x14ac:dyDescent="0.25">
      <c r="H25726" s="155"/>
      <c r="I25726" s="152"/>
      <c r="J25726" s="152"/>
      <c r="K25726" s="156"/>
      <c r="L25726" s="156"/>
      <c r="M25726" s="157"/>
      <c r="N25726" s="158"/>
      <c r="O25726" s="153"/>
      <c r="P25726" s="153"/>
      <c r="Q25726" s="153"/>
      <c r="R25726" s="153"/>
      <c r="S25726" s="152"/>
      <c r="T25726" s="154"/>
    </row>
    <row r="25727" spans="8:20" x14ac:dyDescent="0.25">
      <c r="H25727" s="155"/>
      <c r="I25727" s="152"/>
      <c r="J25727" s="152"/>
      <c r="K25727" s="156"/>
      <c r="L25727" s="156"/>
      <c r="M25727" s="157"/>
      <c r="N25727" s="158"/>
      <c r="O25727" s="153"/>
      <c r="P25727" s="153"/>
      <c r="Q25727" s="153"/>
      <c r="R25727" s="153"/>
      <c r="S25727" s="152"/>
      <c r="T25727" s="154"/>
    </row>
    <row r="25728" spans="8:20" x14ac:dyDescent="0.25">
      <c r="H25728" s="155"/>
      <c r="I25728" s="152"/>
      <c r="J25728" s="152"/>
      <c r="K25728" s="156"/>
      <c r="L25728" s="156"/>
      <c r="M25728" s="157"/>
      <c r="N25728" s="158"/>
      <c r="O25728" s="153"/>
      <c r="P25728" s="153"/>
      <c r="Q25728" s="153"/>
      <c r="R25728" s="153"/>
      <c r="S25728" s="152"/>
      <c r="T25728" s="154"/>
    </row>
    <row r="25729" spans="8:20" x14ac:dyDescent="0.25">
      <c r="H25729" s="155"/>
      <c r="I25729" s="152"/>
      <c r="J25729" s="152"/>
      <c r="K25729" s="156"/>
      <c r="L25729" s="156"/>
      <c r="M25729" s="157"/>
      <c r="N25729" s="158"/>
      <c r="O25729" s="153"/>
      <c r="P25729" s="153"/>
      <c r="Q25729" s="153"/>
      <c r="R25729" s="153"/>
      <c r="S25729" s="152"/>
      <c r="T25729" s="154"/>
    </row>
    <row r="25730" spans="8:20" x14ac:dyDescent="0.25">
      <c r="H25730" s="155"/>
      <c r="I25730" s="152"/>
      <c r="J25730" s="152"/>
      <c r="K25730" s="156"/>
      <c r="L25730" s="156"/>
      <c r="M25730" s="157"/>
      <c r="N25730" s="158"/>
      <c r="O25730" s="153"/>
      <c r="P25730" s="153"/>
      <c r="Q25730" s="153"/>
      <c r="R25730" s="153"/>
      <c r="S25730" s="152"/>
      <c r="T25730" s="154"/>
    </row>
    <row r="25731" spans="8:20" x14ac:dyDescent="0.25">
      <c r="H25731" s="155"/>
      <c r="I25731" s="152"/>
      <c r="J25731" s="152"/>
      <c r="K25731" s="156"/>
      <c r="L25731" s="156"/>
      <c r="M25731" s="157"/>
      <c r="N25731" s="158"/>
      <c r="O25731" s="153"/>
      <c r="P25731" s="153"/>
      <c r="Q25731" s="153"/>
      <c r="R25731" s="153"/>
      <c r="S25731" s="152"/>
      <c r="T25731" s="154"/>
    </row>
    <row r="25732" spans="8:20" x14ac:dyDescent="0.25">
      <c r="H25732" s="155"/>
      <c r="I25732" s="152"/>
      <c r="J25732" s="152"/>
      <c r="K25732" s="156"/>
      <c r="L25732" s="156"/>
      <c r="M25732" s="157"/>
      <c r="N25732" s="158"/>
      <c r="O25732" s="153"/>
      <c r="P25732" s="153"/>
      <c r="Q25732" s="153"/>
      <c r="R25732" s="153"/>
      <c r="S25732" s="152"/>
      <c r="T25732" s="154"/>
    </row>
    <row r="25733" spans="8:20" x14ac:dyDescent="0.25">
      <c r="H25733" s="155"/>
      <c r="I25733" s="152"/>
      <c r="J25733" s="152"/>
      <c r="K25733" s="156"/>
      <c r="L25733" s="156"/>
      <c r="M25733" s="157"/>
      <c r="N25733" s="158"/>
      <c r="O25733" s="153"/>
      <c r="P25733" s="153"/>
      <c r="Q25733" s="153"/>
      <c r="R25733" s="153"/>
      <c r="S25733" s="152"/>
      <c r="T25733" s="154"/>
    </row>
    <row r="25734" spans="8:20" x14ac:dyDescent="0.25">
      <c r="H25734" s="155"/>
      <c r="I25734" s="152"/>
      <c r="J25734" s="152"/>
      <c r="K25734" s="156"/>
      <c r="L25734" s="156"/>
      <c r="M25734" s="157"/>
      <c r="N25734" s="158"/>
      <c r="O25734" s="153"/>
      <c r="P25734" s="153"/>
      <c r="Q25734" s="153"/>
      <c r="R25734" s="153"/>
      <c r="S25734" s="152"/>
      <c r="T25734" s="154"/>
    </row>
    <row r="25735" spans="8:20" x14ac:dyDescent="0.25">
      <c r="H25735" s="155"/>
      <c r="I25735" s="152"/>
      <c r="J25735" s="152"/>
      <c r="K25735" s="156"/>
      <c r="L25735" s="156"/>
      <c r="M25735" s="157"/>
      <c r="N25735" s="158"/>
      <c r="O25735" s="153"/>
      <c r="P25735" s="153"/>
      <c r="Q25735" s="153"/>
      <c r="R25735" s="153"/>
      <c r="S25735" s="152"/>
      <c r="T25735" s="154"/>
    </row>
    <row r="25736" spans="8:20" x14ac:dyDescent="0.25">
      <c r="H25736" s="155"/>
      <c r="I25736" s="152"/>
      <c r="J25736" s="152"/>
      <c r="K25736" s="156"/>
      <c r="L25736" s="156"/>
      <c r="M25736" s="157"/>
      <c r="N25736" s="158"/>
      <c r="O25736" s="153"/>
      <c r="P25736" s="153"/>
      <c r="Q25736" s="153"/>
      <c r="R25736" s="153"/>
      <c r="S25736" s="152"/>
      <c r="T25736" s="154"/>
    </row>
    <row r="25737" spans="8:20" x14ac:dyDescent="0.25">
      <c r="H25737" s="155"/>
      <c r="I25737" s="152"/>
      <c r="J25737" s="152"/>
      <c r="K25737" s="156"/>
      <c r="L25737" s="156"/>
      <c r="M25737" s="157"/>
      <c r="N25737" s="158"/>
      <c r="O25737" s="153"/>
      <c r="P25737" s="153"/>
      <c r="Q25737" s="153"/>
      <c r="R25737" s="153"/>
      <c r="S25737" s="152"/>
      <c r="T25737" s="154"/>
    </row>
    <row r="25738" spans="8:20" x14ac:dyDescent="0.25">
      <c r="H25738" s="155"/>
      <c r="I25738" s="152"/>
      <c r="J25738" s="152"/>
      <c r="K25738" s="156"/>
      <c r="L25738" s="156"/>
      <c r="M25738" s="157"/>
      <c r="N25738" s="158"/>
      <c r="O25738" s="153"/>
      <c r="P25738" s="153"/>
      <c r="Q25738" s="153"/>
      <c r="R25738" s="153"/>
      <c r="S25738" s="152"/>
      <c r="T25738" s="154"/>
    </row>
    <row r="25739" spans="8:20" x14ac:dyDescent="0.25">
      <c r="H25739" s="155"/>
      <c r="I25739" s="152"/>
      <c r="J25739" s="152"/>
      <c r="K25739" s="156"/>
      <c r="L25739" s="156"/>
      <c r="M25739" s="157"/>
      <c r="N25739" s="158"/>
      <c r="O25739" s="153"/>
      <c r="P25739" s="153"/>
      <c r="Q25739" s="153"/>
      <c r="R25739" s="153"/>
      <c r="S25739" s="152"/>
      <c r="T25739" s="154"/>
    </row>
    <row r="25740" spans="8:20" x14ac:dyDescent="0.25">
      <c r="H25740" s="155"/>
      <c r="I25740" s="152"/>
      <c r="J25740" s="152"/>
      <c r="K25740" s="156"/>
      <c r="L25740" s="156"/>
      <c r="M25740" s="157"/>
      <c r="N25740" s="158"/>
      <c r="O25740" s="153"/>
      <c r="P25740" s="153"/>
      <c r="Q25740" s="153"/>
      <c r="R25740" s="153"/>
      <c r="S25740" s="152"/>
      <c r="T25740" s="154"/>
    </row>
    <row r="25741" spans="8:20" x14ac:dyDescent="0.25">
      <c r="H25741" s="155"/>
      <c r="I25741" s="152"/>
      <c r="J25741" s="152"/>
      <c r="K25741" s="156"/>
      <c r="L25741" s="156"/>
      <c r="M25741" s="157"/>
      <c r="N25741" s="158"/>
      <c r="O25741" s="153"/>
      <c r="P25741" s="153"/>
      <c r="Q25741" s="153"/>
      <c r="R25741" s="153"/>
      <c r="S25741" s="152"/>
      <c r="T25741" s="154"/>
    </row>
    <row r="25742" spans="8:20" x14ac:dyDescent="0.25">
      <c r="H25742" s="155"/>
      <c r="I25742" s="152"/>
      <c r="J25742" s="152"/>
      <c r="K25742" s="156"/>
      <c r="L25742" s="156"/>
      <c r="M25742" s="157"/>
      <c r="N25742" s="158"/>
      <c r="O25742" s="153"/>
      <c r="P25742" s="153"/>
      <c r="Q25742" s="153"/>
      <c r="R25742" s="153"/>
      <c r="S25742" s="152"/>
      <c r="T25742" s="154"/>
    </row>
    <row r="25743" spans="8:20" x14ac:dyDescent="0.25">
      <c r="H25743" s="155"/>
      <c r="I25743" s="152"/>
      <c r="J25743" s="152"/>
      <c r="K25743" s="156"/>
      <c r="L25743" s="156"/>
      <c r="M25743" s="157"/>
      <c r="N25743" s="158"/>
      <c r="O25743" s="153"/>
      <c r="P25743" s="153"/>
      <c r="Q25743" s="153"/>
      <c r="R25743" s="153"/>
      <c r="S25743" s="152"/>
      <c r="T25743" s="154"/>
    </row>
    <row r="25744" spans="8:20" x14ac:dyDescent="0.25">
      <c r="H25744" s="155"/>
      <c r="I25744" s="152"/>
      <c r="J25744" s="152"/>
      <c r="K25744" s="156"/>
      <c r="L25744" s="156"/>
      <c r="M25744" s="157"/>
      <c r="N25744" s="158"/>
      <c r="O25744" s="153"/>
      <c r="P25744" s="153"/>
      <c r="Q25744" s="153"/>
      <c r="R25744" s="153"/>
      <c r="S25744" s="152"/>
      <c r="T25744" s="154"/>
    </row>
    <row r="25745" spans="8:20" x14ac:dyDescent="0.25">
      <c r="H25745" s="155"/>
      <c r="I25745" s="152"/>
      <c r="J25745" s="152"/>
      <c r="K25745" s="156"/>
      <c r="L25745" s="156"/>
      <c r="M25745" s="157"/>
      <c r="N25745" s="158"/>
      <c r="O25745" s="153"/>
      <c r="P25745" s="153"/>
      <c r="Q25745" s="153"/>
      <c r="R25745" s="153"/>
      <c r="S25745" s="152"/>
      <c r="T25745" s="154"/>
    </row>
    <row r="25746" spans="8:20" x14ac:dyDescent="0.25">
      <c r="H25746" s="155"/>
      <c r="I25746" s="152"/>
      <c r="J25746" s="152"/>
      <c r="K25746" s="156"/>
      <c r="L25746" s="156"/>
      <c r="M25746" s="157"/>
      <c r="N25746" s="158"/>
      <c r="O25746" s="153"/>
      <c r="P25746" s="153"/>
      <c r="Q25746" s="153"/>
      <c r="R25746" s="153"/>
      <c r="S25746" s="152"/>
      <c r="T25746" s="154"/>
    </row>
    <row r="25747" spans="8:20" x14ac:dyDescent="0.25">
      <c r="H25747" s="155"/>
      <c r="I25747" s="152"/>
      <c r="J25747" s="152"/>
      <c r="K25747" s="156"/>
      <c r="L25747" s="156"/>
      <c r="M25747" s="157"/>
      <c r="N25747" s="158"/>
      <c r="O25747" s="153"/>
      <c r="P25747" s="153"/>
      <c r="Q25747" s="153"/>
      <c r="R25747" s="153"/>
      <c r="S25747" s="152"/>
      <c r="T25747" s="154"/>
    </row>
    <row r="25748" spans="8:20" x14ac:dyDescent="0.25">
      <c r="H25748" s="155"/>
      <c r="I25748" s="152"/>
      <c r="J25748" s="152"/>
      <c r="K25748" s="156"/>
      <c r="L25748" s="156"/>
      <c r="M25748" s="157"/>
      <c r="N25748" s="158"/>
      <c r="O25748" s="153"/>
      <c r="P25748" s="153"/>
      <c r="Q25748" s="153"/>
      <c r="R25748" s="153"/>
      <c r="S25748" s="152"/>
      <c r="T25748" s="154"/>
    </row>
    <row r="25749" spans="8:20" x14ac:dyDescent="0.25">
      <c r="H25749" s="155"/>
      <c r="I25749" s="152"/>
      <c r="J25749" s="152"/>
      <c r="K25749" s="156"/>
      <c r="L25749" s="156"/>
      <c r="M25749" s="157"/>
      <c r="N25749" s="158"/>
      <c r="O25749" s="153"/>
      <c r="P25749" s="153"/>
      <c r="Q25749" s="153"/>
      <c r="R25749" s="153"/>
      <c r="S25749" s="152"/>
      <c r="T25749" s="154"/>
    </row>
    <row r="25750" spans="8:20" x14ac:dyDescent="0.25">
      <c r="H25750" s="155"/>
      <c r="I25750" s="152"/>
      <c r="J25750" s="152"/>
      <c r="K25750" s="156"/>
      <c r="L25750" s="156"/>
      <c r="M25750" s="157"/>
      <c r="N25750" s="158"/>
      <c r="O25750" s="153"/>
      <c r="P25750" s="153"/>
      <c r="Q25750" s="153"/>
      <c r="R25750" s="153"/>
      <c r="S25750" s="152"/>
      <c r="T25750" s="154"/>
    </row>
    <row r="25751" spans="8:20" x14ac:dyDescent="0.25">
      <c r="H25751" s="155"/>
      <c r="I25751" s="152"/>
      <c r="J25751" s="152"/>
      <c r="K25751" s="156"/>
      <c r="L25751" s="156"/>
      <c r="M25751" s="157"/>
      <c r="N25751" s="158"/>
      <c r="O25751" s="153"/>
      <c r="P25751" s="153"/>
      <c r="Q25751" s="153"/>
      <c r="R25751" s="153"/>
      <c r="S25751" s="152"/>
      <c r="T25751" s="154"/>
    </row>
    <row r="25752" spans="8:20" x14ac:dyDescent="0.25">
      <c r="H25752" s="155"/>
      <c r="I25752" s="152"/>
      <c r="J25752" s="152"/>
      <c r="K25752" s="156"/>
      <c r="L25752" s="156"/>
      <c r="M25752" s="157"/>
      <c r="N25752" s="158"/>
      <c r="O25752" s="153"/>
      <c r="P25752" s="153"/>
      <c r="Q25752" s="153"/>
      <c r="R25752" s="153"/>
      <c r="S25752" s="152"/>
      <c r="T25752" s="154"/>
    </row>
    <row r="25753" spans="8:20" x14ac:dyDescent="0.25">
      <c r="H25753" s="155"/>
      <c r="I25753" s="152"/>
      <c r="J25753" s="152"/>
      <c r="K25753" s="156"/>
      <c r="L25753" s="156"/>
      <c r="M25753" s="157"/>
      <c r="N25753" s="158"/>
      <c r="O25753" s="153"/>
      <c r="P25753" s="153"/>
      <c r="Q25753" s="153"/>
      <c r="R25753" s="153"/>
      <c r="S25753" s="152"/>
      <c r="T25753" s="154"/>
    </row>
    <row r="25754" spans="8:20" x14ac:dyDescent="0.25">
      <c r="H25754" s="155"/>
      <c r="I25754" s="152"/>
      <c r="J25754" s="152"/>
      <c r="K25754" s="156"/>
      <c r="L25754" s="156"/>
      <c r="M25754" s="157"/>
      <c r="N25754" s="158"/>
      <c r="O25754" s="153"/>
      <c r="P25754" s="153"/>
      <c r="Q25754" s="153"/>
      <c r="R25754" s="153"/>
      <c r="S25754" s="152"/>
      <c r="T25754" s="154"/>
    </row>
    <row r="25755" spans="8:20" x14ac:dyDescent="0.25">
      <c r="H25755" s="155"/>
      <c r="I25755" s="152"/>
      <c r="J25755" s="152"/>
      <c r="K25755" s="156"/>
      <c r="L25755" s="156"/>
      <c r="M25755" s="157"/>
      <c r="N25755" s="158"/>
      <c r="O25755" s="153"/>
      <c r="P25755" s="153"/>
      <c r="Q25755" s="153"/>
      <c r="R25755" s="153"/>
      <c r="S25755" s="152"/>
      <c r="T25755" s="154"/>
    </row>
    <row r="25756" spans="8:20" x14ac:dyDescent="0.25">
      <c r="H25756" s="155"/>
      <c r="I25756" s="152"/>
      <c r="J25756" s="152"/>
      <c r="K25756" s="156"/>
      <c r="L25756" s="156"/>
      <c r="M25756" s="157"/>
      <c r="N25756" s="158"/>
      <c r="O25756" s="153"/>
      <c r="P25756" s="153"/>
      <c r="Q25756" s="153"/>
      <c r="R25756" s="153"/>
      <c r="S25756" s="152"/>
      <c r="T25756" s="154"/>
    </row>
    <row r="25757" spans="8:20" x14ac:dyDescent="0.25">
      <c r="H25757" s="155"/>
      <c r="I25757" s="152"/>
      <c r="J25757" s="152"/>
      <c r="K25757" s="156"/>
      <c r="L25757" s="156"/>
      <c r="M25757" s="157"/>
      <c r="N25757" s="158"/>
      <c r="O25757" s="153"/>
      <c r="P25757" s="153"/>
      <c r="Q25757" s="153"/>
      <c r="R25757" s="153"/>
      <c r="S25757" s="152"/>
      <c r="T25757" s="154"/>
    </row>
    <row r="25758" spans="8:20" x14ac:dyDescent="0.25">
      <c r="H25758" s="155"/>
      <c r="I25758" s="152"/>
      <c r="J25758" s="152"/>
      <c r="K25758" s="156"/>
      <c r="L25758" s="156"/>
      <c r="M25758" s="157"/>
      <c r="N25758" s="158"/>
      <c r="O25758" s="153"/>
      <c r="P25758" s="153"/>
      <c r="Q25758" s="153"/>
      <c r="R25758" s="153"/>
      <c r="S25758" s="152"/>
      <c r="T25758" s="154"/>
    </row>
    <row r="25759" spans="8:20" x14ac:dyDescent="0.25">
      <c r="H25759" s="155"/>
      <c r="I25759" s="152"/>
      <c r="J25759" s="152"/>
      <c r="K25759" s="156"/>
      <c r="L25759" s="156"/>
      <c r="M25759" s="157"/>
      <c r="N25759" s="158"/>
      <c r="O25759" s="153"/>
      <c r="P25759" s="153"/>
      <c r="Q25759" s="153"/>
      <c r="R25759" s="153"/>
      <c r="S25759" s="152"/>
      <c r="T25759" s="154"/>
    </row>
    <row r="25760" spans="8:20" x14ac:dyDescent="0.25">
      <c r="H25760" s="155"/>
      <c r="I25760" s="152"/>
      <c r="J25760" s="152"/>
      <c r="K25760" s="156"/>
      <c r="L25760" s="156"/>
      <c r="M25760" s="157"/>
      <c r="N25760" s="158"/>
      <c r="O25760" s="153"/>
      <c r="P25760" s="153"/>
      <c r="Q25760" s="153"/>
      <c r="R25760" s="153"/>
      <c r="S25760" s="152"/>
      <c r="T25760" s="154"/>
    </row>
    <row r="25761" spans="8:20" x14ac:dyDescent="0.25">
      <c r="H25761" s="155"/>
      <c r="I25761" s="152"/>
      <c r="J25761" s="152"/>
      <c r="K25761" s="156"/>
      <c r="L25761" s="156"/>
      <c r="M25761" s="157"/>
      <c r="N25761" s="158"/>
      <c r="O25761" s="153"/>
      <c r="P25761" s="153"/>
      <c r="Q25761" s="153"/>
      <c r="R25761" s="153"/>
      <c r="S25761" s="152"/>
      <c r="T25761" s="154"/>
    </row>
    <row r="25762" spans="8:20" x14ac:dyDescent="0.25">
      <c r="H25762" s="155"/>
      <c r="I25762" s="152"/>
      <c r="J25762" s="152"/>
      <c r="K25762" s="156"/>
      <c r="L25762" s="156"/>
      <c r="M25762" s="157"/>
      <c r="N25762" s="158"/>
      <c r="O25762" s="153"/>
      <c r="P25762" s="153"/>
      <c r="Q25762" s="153"/>
      <c r="R25762" s="153"/>
      <c r="S25762" s="152"/>
      <c r="T25762" s="154"/>
    </row>
    <row r="25763" spans="8:20" x14ac:dyDescent="0.25">
      <c r="H25763" s="155"/>
      <c r="I25763" s="152"/>
      <c r="J25763" s="152"/>
      <c r="K25763" s="156"/>
      <c r="L25763" s="156"/>
      <c r="M25763" s="157"/>
      <c r="N25763" s="158"/>
      <c r="O25763" s="153"/>
      <c r="P25763" s="153"/>
      <c r="Q25763" s="153"/>
      <c r="R25763" s="153"/>
      <c r="S25763" s="152"/>
      <c r="T25763" s="154"/>
    </row>
    <row r="25764" spans="8:20" x14ac:dyDescent="0.25">
      <c r="H25764" s="155"/>
      <c r="I25764" s="152"/>
      <c r="J25764" s="152"/>
      <c r="K25764" s="156"/>
      <c r="L25764" s="156"/>
      <c r="M25764" s="157"/>
      <c r="N25764" s="158"/>
      <c r="O25764" s="153"/>
      <c r="P25764" s="153"/>
      <c r="Q25764" s="153"/>
      <c r="R25764" s="153"/>
      <c r="S25764" s="152"/>
      <c r="T25764" s="154"/>
    </row>
    <row r="25765" spans="8:20" x14ac:dyDescent="0.25">
      <c r="H25765" s="155"/>
      <c r="I25765" s="152"/>
      <c r="J25765" s="152"/>
      <c r="K25765" s="156"/>
      <c r="L25765" s="156"/>
      <c r="M25765" s="157"/>
      <c r="N25765" s="158"/>
      <c r="O25765" s="153"/>
      <c r="P25765" s="153"/>
      <c r="Q25765" s="153"/>
      <c r="R25765" s="153"/>
      <c r="S25765" s="152"/>
      <c r="T25765" s="154"/>
    </row>
    <row r="25766" spans="8:20" x14ac:dyDescent="0.25">
      <c r="H25766" s="155"/>
      <c r="I25766" s="152"/>
      <c r="J25766" s="152"/>
      <c r="K25766" s="156"/>
      <c r="L25766" s="156"/>
      <c r="M25766" s="157"/>
      <c r="N25766" s="158"/>
      <c r="O25766" s="153"/>
      <c r="P25766" s="153"/>
      <c r="Q25766" s="153"/>
      <c r="R25766" s="153"/>
      <c r="S25766" s="152"/>
      <c r="T25766" s="154"/>
    </row>
    <row r="25767" spans="8:20" x14ac:dyDescent="0.25">
      <c r="H25767" s="155"/>
      <c r="I25767" s="152"/>
      <c r="J25767" s="152"/>
      <c r="K25767" s="156"/>
      <c r="L25767" s="156"/>
      <c r="M25767" s="157"/>
      <c r="N25767" s="158"/>
      <c r="O25767" s="153"/>
      <c r="P25767" s="153"/>
      <c r="Q25767" s="153"/>
      <c r="R25767" s="153"/>
      <c r="S25767" s="152"/>
      <c r="T25767" s="154"/>
    </row>
    <row r="25768" spans="8:20" x14ac:dyDescent="0.25">
      <c r="H25768" s="155"/>
      <c r="I25768" s="152"/>
      <c r="J25768" s="152"/>
      <c r="K25768" s="156"/>
      <c r="L25768" s="156"/>
      <c r="M25768" s="157"/>
      <c r="N25768" s="158"/>
      <c r="O25768" s="153"/>
      <c r="P25768" s="153"/>
      <c r="Q25768" s="153"/>
      <c r="R25768" s="153"/>
      <c r="S25768" s="152"/>
      <c r="T25768" s="154"/>
    </row>
    <row r="25769" spans="8:20" x14ac:dyDescent="0.25">
      <c r="H25769" s="155"/>
      <c r="I25769" s="152"/>
      <c r="J25769" s="152"/>
      <c r="K25769" s="156"/>
      <c r="L25769" s="156"/>
      <c r="M25769" s="157"/>
      <c r="N25769" s="158"/>
      <c r="O25769" s="153"/>
      <c r="P25769" s="153"/>
      <c r="Q25769" s="153"/>
      <c r="R25769" s="153"/>
      <c r="S25769" s="152"/>
      <c r="T25769" s="154"/>
    </row>
    <row r="25770" spans="8:20" x14ac:dyDescent="0.25">
      <c r="H25770" s="155"/>
      <c r="I25770" s="152"/>
      <c r="J25770" s="152"/>
      <c r="K25770" s="156"/>
      <c r="L25770" s="156"/>
      <c r="M25770" s="157"/>
      <c r="N25770" s="158"/>
      <c r="O25770" s="153"/>
      <c r="P25770" s="153"/>
      <c r="Q25770" s="153"/>
      <c r="R25770" s="153"/>
      <c r="S25770" s="152"/>
      <c r="T25770" s="154"/>
    </row>
    <row r="25771" spans="8:20" x14ac:dyDescent="0.25">
      <c r="H25771" s="155"/>
      <c r="I25771" s="152"/>
      <c r="J25771" s="152"/>
      <c r="K25771" s="156"/>
      <c r="L25771" s="156"/>
      <c r="M25771" s="157"/>
      <c r="N25771" s="158"/>
      <c r="O25771" s="153"/>
      <c r="P25771" s="153"/>
      <c r="Q25771" s="153"/>
      <c r="R25771" s="153"/>
      <c r="S25771" s="152"/>
      <c r="T25771" s="154"/>
    </row>
    <row r="25772" spans="8:20" x14ac:dyDescent="0.25">
      <c r="H25772" s="155"/>
      <c r="I25772" s="152"/>
      <c r="J25772" s="152"/>
      <c r="K25772" s="156"/>
      <c r="L25772" s="156"/>
      <c r="M25772" s="157"/>
      <c r="N25772" s="158"/>
      <c r="O25772" s="153"/>
      <c r="P25772" s="153"/>
      <c r="Q25772" s="153"/>
      <c r="R25772" s="153"/>
      <c r="S25772" s="152"/>
      <c r="T25772" s="154"/>
    </row>
    <row r="25773" spans="8:20" x14ac:dyDescent="0.25">
      <c r="H25773" s="155"/>
      <c r="I25773" s="152"/>
      <c r="J25773" s="152"/>
      <c r="K25773" s="156"/>
      <c r="L25773" s="156"/>
      <c r="M25773" s="157"/>
      <c r="N25773" s="158"/>
      <c r="O25773" s="153"/>
      <c r="P25773" s="153"/>
      <c r="Q25773" s="153"/>
      <c r="R25773" s="153"/>
      <c r="S25773" s="152"/>
      <c r="T25773" s="154"/>
    </row>
    <row r="25774" spans="8:20" x14ac:dyDescent="0.25">
      <c r="H25774" s="155"/>
      <c r="I25774" s="152"/>
      <c r="J25774" s="152"/>
      <c r="K25774" s="156"/>
      <c r="L25774" s="156"/>
      <c r="M25774" s="157"/>
      <c r="N25774" s="158"/>
      <c r="O25774" s="153"/>
      <c r="P25774" s="153"/>
      <c r="Q25774" s="153"/>
      <c r="R25774" s="153"/>
      <c r="S25774" s="152"/>
      <c r="T25774" s="154"/>
    </row>
    <row r="25775" spans="8:20" x14ac:dyDescent="0.25">
      <c r="H25775" s="155"/>
      <c r="I25775" s="152"/>
      <c r="J25775" s="152"/>
      <c r="K25775" s="156"/>
      <c r="L25775" s="156"/>
      <c r="M25775" s="157"/>
      <c r="N25775" s="158"/>
      <c r="O25775" s="153"/>
      <c r="P25775" s="153"/>
      <c r="Q25775" s="153"/>
      <c r="R25775" s="153"/>
      <c r="S25775" s="152"/>
      <c r="T25775" s="154"/>
    </row>
    <row r="25776" spans="8:20" x14ac:dyDescent="0.25">
      <c r="H25776" s="155"/>
      <c r="I25776" s="152"/>
      <c r="J25776" s="152"/>
      <c r="K25776" s="156"/>
      <c r="L25776" s="156"/>
      <c r="M25776" s="157"/>
      <c r="N25776" s="158"/>
      <c r="O25776" s="153"/>
      <c r="P25776" s="153"/>
      <c r="Q25776" s="153"/>
      <c r="R25776" s="153"/>
      <c r="S25776" s="152"/>
      <c r="T25776" s="154"/>
    </row>
    <row r="25777" spans="8:20" x14ac:dyDescent="0.25">
      <c r="H25777" s="155"/>
      <c r="I25777" s="152"/>
      <c r="J25777" s="152"/>
      <c r="K25777" s="156"/>
      <c r="L25777" s="156"/>
      <c r="M25777" s="157"/>
      <c r="N25777" s="158"/>
      <c r="O25777" s="153"/>
      <c r="P25777" s="153"/>
      <c r="Q25777" s="153"/>
      <c r="R25777" s="153"/>
      <c r="S25777" s="152"/>
      <c r="T25777" s="154"/>
    </row>
    <row r="25778" spans="8:20" x14ac:dyDescent="0.25">
      <c r="H25778" s="155"/>
      <c r="I25778" s="152"/>
      <c r="J25778" s="152"/>
      <c r="K25778" s="156"/>
      <c r="L25778" s="156"/>
      <c r="M25778" s="157"/>
      <c r="N25778" s="158"/>
      <c r="O25778" s="153"/>
      <c r="P25778" s="153"/>
      <c r="Q25778" s="153"/>
      <c r="R25778" s="153"/>
      <c r="S25778" s="152"/>
      <c r="T25778" s="154"/>
    </row>
    <row r="25779" spans="8:20" x14ac:dyDescent="0.25">
      <c r="H25779" s="155"/>
      <c r="I25779" s="152"/>
      <c r="J25779" s="152"/>
      <c r="K25779" s="156"/>
      <c r="L25779" s="156"/>
      <c r="M25779" s="157"/>
      <c r="N25779" s="158"/>
      <c r="O25779" s="153"/>
      <c r="P25779" s="153"/>
      <c r="Q25779" s="153"/>
      <c r="R25779" s="153"/>
      <c r="S25779" s="152"/>
      <c r="T25779" s="154"/>
    </row>
    <row r="25780" spans="8:20" x14ac:dyDescent="0.25">
      <c r="H25780" s="155"/>
      <c r="I25780" s="152"/>
      <c r="J25780" s="152"/>
      <c r="K25780" s="156"/>
      <c r="L25780" s="156"/>
      <c r="M25780" s="157"/>
      <c r="N25780" s="158"/>
      <c r="O25780" s="153"/>
      <c r="P25780" s="153"/>
      <c r="Q25780" s="153"/>
      <c r="R25780" s="153"/>
      <c r="S25780" s="152"/>
      <c r="T25780" s="154"/>
    </row>
    <row r="25781" spans="8:20" x14ac:dyDescent="0.25">
      <c r="H25781" s="155"/>
      <c r="I25781" s="152"/>
      <c r="J25781" s="152"/>
      <c r="K25781" s="156"/>
      <c r="L25781" s="156"/>
      <c r="M25781" s="157"/>
      <c r="N25781" s="158"/>
      <c r="O25781" s="153"/>
      <c r="P25781" s="153"/>
      <c r="Q25781" s="153"/>
      <c r="R25781" s="153"/>
      <c r="S25781" s="152"/>
      <c r="T25781" s="154"/>
    </row>
    <row r="25782" spans="8:20" x14ac:dyDescent="0.25">
      <c r="H25782" s="155"/>
      <c r="I25782" s="152"/>
      <c r="J25782" s="152"/>
      <c r="K25782" s="156"/>
      <c r="L25782" s="156"/>
      <c r="M25782" s="157"/>
      <c r="N25782" s="158"/>
      <c r="O25782" s="153"/>
      <c r="P25782" s="153"/>
      <c r="Q25782" s="153"/>
      <c r="R25782" s="153"/>
      <c r="S25782" s="152"/>
      <c r="T25782" s="154"/>
    </row>
    <row r="25783" spans="8:20" x14ac:dyDescent="0.25">
      <c r="H25783" s="155"/>
      <c r="I25783" s="152"/>
      <c r="J25783" s="152"/>
      <c r="K25783" s="156"/>
      <c r="L25783" s="156"/>
      <c r="M25783" s="157"/>
      <c r="N25783" s="158"/>
      <c r="O25783" s="153"/>
      <c r="P25783" s="153"/>
      <c r="Q25783" s="153"/>
      <c r="R25783" s="153"/>
      <c r="S25783" s="152"/>
      <c r="T25783" s="154"/>
    </row>
    <row r="25784" spans="8:20" x14ac:dyDescent="0.25">
      <c r="H25784" s="155"/>
      <c r="I25784" s="152"/>
      <c r="J25784" s="152"/>
      <c r="K25784" s="156"/>
      <c r="L25784" s="156"/>
      <c r="M25784" s="157"/>
      <c r="N25784" s="158"/>
      <c r="O25784" s="153"/>
      <c r="P25784" s="153"/>
      <c r="Q25784" s="153"/>
      <c r="R25784" s="153"/>
      <c r="S25784" s="152"/>
      <c r="T25784" s="154"/>
    </row>
    <row r="25785" spans="8:20" x14ac:dyDescent="0.25">
      <c r="H25785" s="155"/>
      <c r="I25785" s="152"/>
      <c r="J25785" s="152"/>
      <c r="K25785" s="156"/>
      <c r="L25785" s="156"/>
      <c r="M25785" s="157"/>
      <c r="N25785" s="158"/>
      <c r="O25785" s="153"/>
      <c r="P25785" s="153"/>
      <c r="Q25785" s="153"/>
      <c r="R25785" s="153"/>
      <c r="S25785" s="152"/>
      <c r="T25785" s="154"/>
    </row>
    <row r="25786" spans="8:20" x14ac:dyDescent="0.25">
      <c r="H25786" s="155"/>
      <c r="I25786" s="152"/>
      <c r="J25786" s="152"/>
      <c r="K25786" s="156"/>
      <c r="L25786" s="156"/>
      <c r="M25786" s="157"/>
      <c r="N25786" s="158"/>
      <c r="O25786" s="153"/>
      <c r="P25786" s="153"/>
      <c r="Q25786" s="153"/>
      <c r="R25786" s="153"/>
      <c r="S25786" s="152"/>
      <c r="T25786" s="154"/>
    </row>
    <row r="25787" spans="8:20" x14ac:dyDescent="0.25">
      <c r="H25787" s="155"/>
      <c r="I25787" s="152"/>
      <c r="J25787" s="152"/>
      <c r="K25787" s="156"/>
      <c r="L25787" s="156"/>
      <c r="M25787" s="157"/>
      <c r="N25787" s="158"/>
      <c r="O25787" s="153"/>
      <c r="P25787" s="153"/>
      <c r="Q25787" s="153"/>
      <c r="R25787" s="153"/>
      <c r="S25787" s="152"/>
      <c r="T25787" s="154"/>
    </row>
    <row r="25788" spans="8:20" x14ac:dyDescent="0.25">
      <c r="H25788" s="155"/>
      <c r="I25788" s="152"/>
      <c r="J25788" s="152"/>
      <c r="K25788" s="156"/>
      <c r="L25788" s="156"/>
      <c r="M25788" s="157"/>
      <c r="N25788" s="158"/>
      <c r="O25788" s="153"/>
      <c r="P25788" s="153"/>
      <c r="Q25788" s="153"/>
      <c r="R25788" s="153"/>
      <c r="S25788" s="152"/>
      <c r="T25788" s="154"/>
    </row>
    <row r="25789" spans="8:20" x14ac:dyDescent="0.25">
      <c r="H25789" s="155"/>
      <c r="I25789" s="152"/>
      <c r="J25789" s="152"/>
      <c r="K25789" s="156"/>
      <c r="L25789" s="156"/>
      <c r="M25789" s="157"/>
      <c r="N25789" s="158"/>
      <c r="O25789" s="153"/>
      <c r="P25789" s="153"/>
      <c r="Q25789" s="153"/>
      <c r="R25789" s="153"/>
      <c r="S25789" s="152"/>
      <c r="T25789" s="154"/>
    </row>
    <row r="25790" spans="8:20" x14ac:dyDescent="0.25">
      <c r="H25790" s="155"/>
      <c r="I25790" s="152"/>
      <c r="J25790" s="152"/>
      <c r="K25790" s="156"/>
      <c r="L25790" s="156"/>
      <c r="M25790" s="157"/>
      <c r="N25790" s="158"/>
      <c r="O25790" s="153"/>
      <c r="P25790" s="153"/>
      <c r="Q25790" s="153"/>
      <c r="R25790" s="153"/>
      <c r="S25790" s="152"/>
      <c r="T25790" s="154"/>
    </row>
    <row r="25791" spans="8:20" x14ac:dyDescent="0.25">
      <c r="H25791" s="155"/>
      <c r="I25791" s="152"/>
      <c r="J25791" s="152"/>
      <c r="K25791" s="156"/>
      <c r="L25791" s="156"/>
      <c r="M25791" s="157"/>
      <c r="N25791" s="158"/>
      <c r="O25791" s="153"/>
      <c r="P25791" s="153"/>
      <c r="Q25791" s="153"/>
      <c r="R25791" s="153"/>
      <c r="S25791" s="152"/>
      <c r="T25791" s="154"/>
    </row>
    <row r="25792" spans="8:20" x14ac:dyDescent="0.25">
      <c r="H25792" s="155"/>
      <c r="I25792" s="152"/>
      <c r="J25792" s="152"/>
      <c r="K25792" s="156"/>
      <c r="L25792" s="156"/>
      <c r="M25792" s="157"/>
      <c r="N25792" s="158"/>
      <c r="O25792" s="153"/>
      <c r="P25792" s="153"/>
      <c r="Q25792" s="153"/>
      <c r="R25792" s="153"/>
      <c r="S25792" s="152"/>
      <c r="T25792" s="154"/>
    </row>
    <row r="25793" spans="8:20" x14ac:dyDescent="0.25">
      <c r="H25793" s="155"/>
      <c r="I25793" s="152"/>
      <c r="J25793" s="152"/>
      <c r="K25793" s="156"/>
      <c r="L25793" s="156"/>
      <c r="M25793" s="157"/>
      <c r="N25793" s="158"/>
      <c r="O25793" s="153"/>
      <c r="P25793" s="153"/>
      <c r="Q25793" s="153"/>
      <c r="R25793" s="153"/>
      <c r="S25793" s="152"/>
      <c r="T25793" s="154"/>
    </row>
    <row r="25794" spans="8:20" x14ac:dyDescent="0.25">
      <c r="H25794" s="155"/>
      <c r="I25794" s="152"/>
      <c r="J25794" s="152"/>
      <c r="K25794" s="156"/>
      <c r="L25794" s="156"/>
      <c r="M25794" s="157"/>
      <c r="N25794" s="158"/>
      <c r="O25794" s="153"/>
      <c r="P25794" s="153"/>
      <c r="Q25794" s="153"/>
      <c r="R25794" s="153"/>
      <c r="S25794" s="152"/>
      <c r="T25794" s="154"/>
    </row>
    <row r="25795" spans="8:20" x14ac:dyDescent="0.25">
      <c r="H25795" s="155"/>
      <c r="I25795" s="152"/>
      <c r="J25795" s="152"/>
      <c r="K25795" s="156"/>
      <c r="L25795" s="156"/>
      <c r="M25795" s="157"/>
      <c r="N25795" s="158"/>
      <c r="O25795" s="153"/>
      <c r="P25795" s="153"/>
      <c r="Q25795" s="153"/>
      <c r="R25795" s="153"/>
      <c r="S25795" s="152"/>
      <c r="T25795" s="154"/>
    </row>
    <row r="25796" spans="8:20" x14ac:dyDescent="0.25">
      <c r="H25796" s="155"/>
      <c r="I25796" s="152"/>
      <c r="J25796" s="152"/>
      <c r="K25796" s="156"/>
      <c r="L25796" s="156"/>
      <c r="M25796" s="157"/>
      <c r="N25796" s="158"/>
      <c r="O25796" s="153"/>
      <c r="P25796" s="153"/>
      <c r="Q25796" s="153"/>
      <c r="R25796" s="153"/>
      <c r="S25796" s="152"/>
      <c r="T25796" s="154"/>
    </row>
    <row r="25797" spans="8:20" x14ac:dyDescent="0.25">
      <c r="H25797" s="155"/>
      <c r="I25797" s="152"/>
      <c r="J25797" s="152"/>
      <c r="K25797" s="156"/>
      <c r="L25797" s="156"/>
      <c r="M25797" s="157"/>
      <c r="N25797" s="158"/>
      <c r="O25797" s="153"/>
      <c r="P25797" s="153"/>
      <c r="Q25797" s="153"/>
      <c r="R25797" s="153"/>
      <c r="S25797" s="152"/>
      <c r="T25797" s="154"/>
    </row>
    <row r="25798" spans="8:20" x14ac:dyDescent="0.25">
      <c r="H25798" s="155"/>
      <c r="I25798" s="152"/>
      <c r="J25798" s="152"/>
      <c r="K25798" s="156"/>
      <c r="L25798" s="156"/>
      <c r="M25798" s="157"/>
      <c r="N25798" s="158"/>
      <c r="O25798" s="153"/>
      <c r="P25798" s="153"/>
      <c r="Q25798" s="153"/>
      <c r="R25798" s="153"/>
      <c r="S25798" s="152"/>
      <c r="T25798" s="154"/>
    </row>
    <row r="25799" spans="8:20" x14ac:dyDescent="0.25">
      <c r="H25799" s="155"/>
      <c r="I25799" s="152"/>
      <c r="J25799" s="152"/>
      <c r="K25799" s="156"/>
      <c r="L25799" s="156"/>
      <c r="M25799" s="157"/>
      <c r="N25799" s="158"/>
      <c r="O25799" s="153"/>
      <c r="P25799" s="153"/>
      <c r="Q25799" s="153"/>
      <c r="R25799" s="153"/>
      <c r="S25799" s="152"/>
      <c r="T25799" s="154"/>
    </row>
    <row r="25800" spans="8:20" x14ac:dyDescent="0.25">
      <c r="H25800" s="155"/>
      <c r="I25800" s="152"/>
      <c r="J25800" s="152"/>
      <c r="K25800" s="156"/>
      <c r="L25800" s="156"/>
      <c r="M25800" s="157"/>
      <c r="N25800" s="158"/>
      <c r="O25800" s="153"/>
      <c r="P25800" s="153"/>
      <c r="Q25800" s="153"/>
      <c r="R25800" s="153"/>
      <c r="S25800" s="152"/>
      <c r="T25800" s="154"/>
    </row>
    <row r="25801" spans="8:20" x14ac:dyDescent="0.25">
      <c r="H25801" s="155"/>
      <c r="I25801" s="152"/>
      <c r="J25801" s="152"/>
      <c r="K25801" s="156"/>
      <c r="L25801" s="156"/>
      <c r="M25801" s="157"/>
      <c r="N25801" s="158"/>
      <c r="O25801" s="153"/>
      <c r="P25801" s="153"/>
      <c r="Q25801" s="153"/>
      <c r="R25801" s="153"/>
      <c r="S25801" s="152"/>
      <c r="T25801" s="154"/>
    </row>
    <row r="25802" spans="8:20" x14ac:dyDescent="0.25">
      <c r="H25802" s="155"/>
      <c r="I25802" s="152"/>
      <c r="J25802" s="152"/>
      <c r="K25802" s="156"/>
      <c r="L25802" s="156"/>
      <c r="M25802" s="157"/>
      <c r="N25802" s="158"/>
      <c r="O25802" s="153"/>
      <c r="P25802" s="153"/>
      <c r="Q25802" s="153"/>
      <c r="R25802" s="153"/>
      <c r="S25802" s="152"/>
      <c r="T25802" s="154"/>
    </row>
    <row r="25803" spans="8:20" x14ac:dyDescent="0.25">
      <c r="H25803" s="155"/>
      <c r="I25803" s="152"/>
      <c r="J25803" s="152"/>
      <c r="K25803" s="156"/>
      <c r="L25803" s="156"/>
      <c r="M25803" s="157"/>
      <c r="N25803" s="158"/>
      <c r="O25803" s="153"/>
      <c r="P25803" s="153"/>
      <c r="Q25803" s="153"/>
      <c r="R25803" s="153"/>
      <c r="S25803" s="152"/>
      <c r="T25803" s="154"/>
    </row>
    <row r="25804" spans="8:20" x14ac:dyDescent="0.25">
      <c r="H25804" s="155"/>
      <c r="I25804" s="152"/>
      <c r="J25804" s="152"/>
      <c r="K25804" s="156"/>
      <c r="L25804" s="156"/>
      <c r="M25804" s="157"/>
      <c r="N25804" s="158"/>
      <c r="O25804" s="153"/>
      <c r="P25804" s="153"/>
      <c r="Q25804" s="153"/>
      <c r="R25804" s="153"/>
      <c r="S25804" s="152"/>
      <c r="T25804" s="154"/>
    </row>
    <row r="25805" spans="8:20" x14ac:dyDescent="0.25">
      <c r="H25805" s="155"/>
      <c r="I25805" s="152"/>
      <c r="J25805" s="152"/>
      <c r="K25805" s="156"/>
      <c r="L25805" s="156"/>
      <c r="M25805" s="157"/>
      <c r="N25805" s="158"/>
      <c r="O25805" s="153"/>
      <c r="P25805" s="153"/>
      <c r="Q25805" s="153"/>
      <c r="R25805" s="153"/>
      <c r="S25805" s="152"/>
      <c r="T25805" s="154"/>
    </row>
    <row r="25806" spans="8:20" x14ac:dyDescent="0.25">
      <c r="H25806" s="155"/>
      <c r="I25806" s="152"/>
      <c r="J25806" s="152"/>
      <c r="K25806" s="156"/>
      <c r="L25806" s="156"/>
      <c r="M25806" s="157"/>
      <c r="N25806" s="158"/>
      <c r="O25806" s="153"/>
      <c r="P25806" s="153"/>
      <c r="Q25806" s="153"/>
      <c r="R25806" s="153"/>
      <c r="S25806" s="152"/>
      <c r="T25806" s="154"/>
    </row>
    <row r="25807" spans="8:20" x14ac:dyDescent="0.25">
      <c r="H25807" s="155"/>
      <c r="I25807" s="152"/>
      <c r="J25807" s="152"/>
      <c r="K25807" s="156"/>
      <c r="L25807" s="156"/>
      <c r="M25807" s="157"/>
      <c r="N25807" s="158"/>
      <c r="O25807" s="153"/>
      <c r="P25807" s="153"/>
      <c r="Q25807" s="153"/>
      <c r="R25807" s="153"/>
      <c r="S25807" s="152"/>
      <c r="T25807" s="154"/>
    </row>
    <row r="25808" spans="8:20" x14ac:dyDescent="0.25">
      <c r="H25808" s="155"/>
      <c r="I25808" s="152"/>
      <c r="J25808" s="152"/>
      <c r="K25808" s="156"/>
      <c r="L25808" s="156"/>
      <c r="M25808" s="157"/>
      <c r="N25808" s="158"/>
      <c r="O25808" s="153"/>
      <c r="P25808" s="153"/>
      <c r="Q25808" s="153"/>
      <c r="R25808" s="153"/>
      <c r="S25808" s="152"/>
      <c r="T25808" s="154"/>
    </row>
    <row r="25809" spans="8:20" x14ac:dyDescent="0.25">
      <c r="H25809" s="155"/>
      <c r="I25809" s="152"/>
      <c r="J25809" s="152"/>
      <c r="K25809" s="156"/>
      <c r="L25809" s="156"/>
      <c r="M25809" s="157"/>
      <c r="N25809" s="158"/>
      <c r="O25809" s="153"/>
      <c r="P25809" s="153"/>
      <c r="Q25809" s="153"/>
      <c r="R25809" s="153"/>
      <c r="S25809" s="152"/>
      <c r="T25809" s="154"/>
    </row>
    <row r="25810" spans="8:20" x14ac:dyDescent="0.25">
      <c r="H25810" s="155"/>
      <c r="I25810" s="152"/>
      <c r="J25810" s="152"/>
      <c r="K25810" s="156"/>
      <c r="L25810" s="156"/>
      <c r="M25810" s="157"/>
      <c r="N25810" s="158"/>
      <c r="O25810" s="153"/>
      <c r="P25810" s="153"/>
      <c r="Q25810" s="153"/>
      <c r="R25810" s="153"/>
      <c r="S25810" s="152"/>
      <c r="T25810" s="154"/>
    </row>
    <row r="25811" spans="8:20" x14ac:dyDescent="0.25">
      <c r="H25811" s="155"/>
      <c r="I25811" s="152"/>
      <c r="J25811" s="152"/>
      <c r="K25811" s="156"/>
      <c r="L25811" s="156"/>
      <c r="M25811" s="157"/>
      <c r="N25811" s="158"/>
      <c r="O25811" s="153"/>
      <c r="P25811" s="153"/>
      <c r="Q25811" s="153"/>
      <c r="R25811" s="153"/>
      <c r="S25811" s="152"/>
      <c r="T25811" s="154"/>
    </row>
    <row r="25812" spans="8:20" x14ac:dyDescent="0.25">
      <c r="H25812" s="155"/>
      <c r="I25812" s="152"/>
      <c r="J25812" s="152"/>
      <c r="K25812" s="156"/>
      <c r="L25812" s="156"/>
      <c r="M25812" s="157"/>
      <c r="N25812" s="158"/>
      <c r="O25812" s="153"/>
      <c r="P25812" s="153"/>
      <c r="Q25812" s="153"/>
      <c r="R25812" s="153"/>
      <c r="S25812" s="152"/>
      <c r="T25812" s="154"/>
    </row>
    <row r="25813" spans="8:20" x14ac:dyDescent="0.25">
      <c r="H25813" s="155"/>
      <c r="I25813" s="152"/>
      <c r="J25813" s="152"/>
      <c r="K25813" s="156"/>
      <c r="L25813" s="156"/>
      <c r="M25813" s="157"/>
      <c r="N25813" s="158"/>
      <c r="O25813" s="153"/>
      <c r="P25813" s="153"/>
      <c r="Q25813" s="153"/>
      <c r="R25813" s="153"/>
      <c r="S25813" s="152"/>
      <c r="T25813" s="154"/>
    </row>
    <row r="25814" spans="8:20" x14ac:dyDescent="0.25">
      <c r="H25814" s="155"/>
      <c r="I25814" s="152"/>
      <c r="J25814" s="152"/>
      <c r="K25814" s="156"/>
      <c r="L25814" s="156"/>
      <c r="M25814" s="157"/>
      <c r="N25814" s="158"/>
      <c r="O25814" s="153"/>
      <c r="P25814" s="153"/>
      <c r="Q25814" s="153"/>
      <c r="R25814" s="153"/>
      <c r="S25814" s="152"/>
      <c r="T25814" s="154"/>
    </row>
    <row r="25815" spans="8:20" x14ac:dyDescent="0.25">
      <c r="H25815" s="155"/>
      <c r="I25815" s="152"/>
      <c r="J25815" s="152"/>
      <c r="K25815" s="156"/>
      <c r="L25815" s="156"/>
      <c r="M25815" s="157"/>
      <c r="N25815" s="158"/>
      <c r="O25815" s="153"/>
      <c r="P25815" s="153"/>
      <c r="Q25815" s="153"/>
      <c r="R25815" s="153"/>
      <c r="S25815" s="152"/>
      <c r="T25815" s="154"/>
    </row>
    <row r="25816" spans="8:20" x14ac:dyDescent="0.25">
      <c r="H25816" s="155"/>
      <c r="I25816" s="152"/>
      <c r="J25816" s="152"/>
      <c r="K25816" s="156"/>
      <c r="L25816" s="156"/>
      <c r="M25816" s="157"/>
      <c r="N25816" s="158"/>
      <c r="O25816" s="153"/>
      <c r="P25816" s="153"/>
      <c r="Q25816" s="153"/>
      <c r="R25816" s="153"/>
      <c r="S25816" s="152"/>
      <c r="T25816" s="154"/>
    </row>
    <row r="25817" spans="8:20" x14ac:dyDescent="0.25">
      <c r="H25817" s="155"/>
      <c r="I25817" s="152"/>
      <c r="J25817" s="152"/>
      <c r="K25817" s="156"/>
      <c r="L25817" s="156"/>
      <c r="M25817" s="157"/>
      <c r="N25817" s="158"/>
      <c r="O25817" s="153"/>
      <c r="P25817" s="153"/>
      <c r="Q25817" s="153"/>
      <c r="R25817" s="153"/>
      <c r="S25817" s="152"/>
      <c r="T25817" s="154"/>
    </row>
    <row r="25818" spans="8:20" x14ac:dyDescent="0.25">
      <c r="H25818" s="155"/>
      <c r="I25818" s="152"/>
      <c r="J25818" s="152"/>
      <c r="K25818" s="156"/>
      <c r="L25818" s="156"/>
      <c r="M25818" s="157"/>
      <c r="N25818" s="158"/>
      <c r="O25818" s="153"/>
      <c r="P25818" s="153"/>
      <c r="Q25818" s="153"/>
      <c r="R25818" s="153"/>
      <c r="S25818" s="152"/>
      <c r="T25818" s="154"/>
    </row>
    <row r="25819" spans="8:20" x14ac:dyDescent="0.25">
      <c r="H25819" s="155"/>
      <c r="I25819" s="152"/>
      <c r="J25819" s="152"/>
      <c r="K25819" s="156"/>
      <c r="L25819" s="156"/>
      <c r="M25819" s="157"/>
      <c r="N25819" s="158"/>
      <c r="O25819" s="153"/>
      <c r="P25819" s="153"/>
      <c r="Q25819" s="153"/>
      <c r="R25819" s="153"/>
      <c r="S25819" s="152"/>
      <c r="T25819" s="154"/>
    </row>
    <row r="25820" spans="8:20" x14ac:dyDescent="0.25">
      <c r="H25820" s="155"/>
      <c r="I25820" s="152"/>
      <c r="J25820" s="152"/>
      <c r="K25820" s="156"/>
      <c r="L25820" s="156"/>
      <c r="M25820" s="157"/>
      <c r="N25820" s="158"/>
      <c r="O25820" s="153"/>
      <c r="P25820" s="153"/>
      <c r="Q25820" s="153"/>
      <c r="R25820" s="153"/>
      <c r="S25820" s="152"/>
      <c r="T25820" s="154"/>
    </row>
    <row r="25821" spans="8:20" x14ac:dyDescent="0.25">
      <c r="H25821" s="155"/>
      <c r="I25821" s="152"/>
      <c r="J25821" s="152"/>
      <c r="K25821" s="156"/>
      <c r="L25821" s="156"/>
      <c r="M25821" s="157"/>
      <c r="N25821" s="158"/>
      <c r="O25821" s="153"/>
      <c r="P25821" s="153"/>
      <c r="Q25821" s="153"/>
      <c r="R25821" s="153"/>
      <c r="S25821" s="152"/>
      <c r="T25821" s="154"/>
    </row>
    <row r="25822" spans="8:20" x14ac:dyDescent="0.25">
      <c r="H25822" s="155"/>
      <c r="I25822" s="152"/>
      <c r="J25822" s="152"/>
      <c r="K25822" s="156"/>
      <c r="L25822" s="156"/>
      <c r="M25822" s="157"/>
      <c r="N25822" s="158"/>
      <c r="O25822" s="153"/>
      <c r="P25822" s="153"/>
      <c r="Q25822" s="153"/>
      <c r="R25822" s="153"/>
      <c r="S25822" s="152"/>
      <c r="T25822" s="154"/>
    </row>
    <row r="25823" spans="8:20" x14ac:dyDescent="0.25">
      <c r="H25823" s="155"/>
      <c r="I25823" s="152"/>
      <c r="J25823" s="152"/>
      <c r="K25823" s="156"/>
      <c r="L25823" s="156"/>
      <c r="M25823" s="157"/>
      <c r="N25823" s="158"/>
      <c r="O25823" s="153"/>
      <c r="P25823" s="153"/>
      <c r="Q25823" s="153"/>
      <c r="R25823" s="153"/>
      <c r="S25823" s="152"/>
      <c r="T25823" s="154"/>
    </row>
    <row r="25824" spans="8:20" x14ac:dyDescent="0.25">
      <c r="H25824" s="155"/>
      <c r="I25824" s="152"/>
      <c r="J25824" s="152"/>
      <c r="K25824" s="156"/>
      <c r="L25824" s="156"/>
      <c r="M25824" s="157"/>
      <c r="N25824" s="158"/>
      <c r="O25824" s="153"/>
      <c r="P25824" s="153"/>
      <c r="Q25824" s="153"/>
      <c r="R25824" s="153"/>
      <c r="S25824" s="152"/>
      <c r="T25824" s="154"/>
    </row>
    <row r="25825" spans="8:20" x14ac:dyDescent="0.25">
      <c r="H25825" s="155"/>
      <c r="I25825" s="152"/>
      <c r="J25825" s="152"/>
      <c r="K25825" s="156"/>
      <c r="L25825" s="156"/>
      <c r="M25825" s="157"/>
      <c r="N25825" s="158"/>
      <c r="O25825" s="153"/>
      <c r="P25825" s="153"/>
      <c r="Q25825" s="153"/>
      <c r="R25825" s="153"/>
      <c r="S25825" s="152"/>
      <c r="T25825" s="154"/>
    </row>
    <row r="25826" spans="8:20" x14ac:dyDescent="0.25">
      <c r="H25826" s="155"/>
      <c r="I25826" s="152"/>
      <c r="J25826" s="152"/>
      <c r="K25826" s="156"/>
      <c r="L25826" s="156"/>
      <c r="M25826" s="157"/>
      <c r="N25826" s="158"/>
      <c r="O25826" s="153"/>
      <c r="P25826" s="153"/>
      <c r="Q25826" s="153"/>
      <c r="R25826" s="153"/>
      <c r="S25826" s="152"/>
      <c r="T25826" s="154"/>
    </row>
    <row r="25827" spans="8:20" x14ac:dyDescent="0.25">
      <c r="H25827" s="155"/>
      <c r="I25827" s="152"/>
      <c r="J25827" s="152"/>
      <c r="K25827" s="156"/>
      <c r="L25827" s="156"/>
      <c r="M25827" s="157"/>
      <c r="N25827" s="158"/>
      <c r="O25827" s="153"/>
      <c r="P25827" s="153"/>
      <c r="Q25827" s="153"/>
      <c r="R25827" s="153"/>
      <c r="S25827" s="152"/>
      <c r="T25827" s="154"/>
    </row>
    <row r="25828" spans="8:20" x14ac:dyDescent="0.25">
      <c r="H25828" s="155"/>
      <c r="I25828" s="152"/>
      <c r="J25828" s="152"/>
      <c r="K25828" s="156"/>
      <c r="L25828" s="156"/>
      <c r="M25828" s="157"/>
      <c r="N25828" s="158"/>
      <c r="O25828" s="153"/>
      <c r="P25828" s="153"/>
      <c r="Q25828" s="153"/>
      <c r="R25828" s="153"/>
      <c r="S25828" s="152"/>
      <c r="T25828" s="154"/>
    </row>
    <row r="25829" spans="8:20" x14ac:dyDescent="0.25">
      <c r="H25829" s="155"/>
      <c r="I25829" s="152"/>
      <c r="J25829" s="152"/>
      <c r="K25829" s="156"/>
      <c r="L25829" s="156"/>
      <c r="M25829" s="157"/>
      <c r="N25829" s="158"/>
      <c r="O25829" s="153"/>
      <c r="P25829" s="153"/>
      <c r="Q25829" s="153"/>
      <c r="R25829" s="153"/>
      <c r="S25829" s="152"/>
      <c r="T25829" s="154"/>
    </row>
    <row r="25830" spans="8:20" x14ac:dyDescent="0.25">
      <c r="H25830" s="155"/>
      <c r="I25830" s="152"/>
      <c r="J25830" s="152"/>
      <c r="K25830" s="156"/>
      <c r="L25830" s="156"/>
      <c r="M25830" s="157"/>
      <c r="N25830" s="158"/>
      <c r="O25830" s="153"/>
      <c r="P25830" s="153"/>
      <c r="Q25830" s="153"/>
      <c r="R25830" s="153"/>
      <c r="S25830" s="152"/>
      <c r="T25830" s="154"/>
    </row>
    <row r="25831" spans="8:20" x14ac:dyDescent="0.25">
      <c r="H25831" s="155"/>
      <c r="I25831" s="152"/>
      <c r="J25831" s="152"/>
      <c r="K25831" s="156"/>
      <c r="L25831" s="156"/>
      <c r="M25831" s="157"/>
      <c r="N25831" s="158"/>
      <c r="O25831" s="153"/>
      <c r="P25831" s="153"/>
      <c r="Q25831" s="153"/>
      <c r="R25831" s="153"/>
      <c r="S25831" s="152"/>
      <c r="T25831" s="154"/>
    </row>
    <row r="25832" spans="8:20" x14ac:dyDescent="0.25">
      <c r="H25832" s="155"/>
      <c r="I25832" s="152"/>
      <c r="J25832" s="152"/>
      <c r="K25832" s="156"/>
      <c r="L25832" s="156"/>
      <c r="M25832" s="157"/>
      <c r="N25832" s="158"/>
      <c r="O25832" s="153"/>
      <c r="P25832" s="153"/>
      <c r="Q25832" s="153"/>
      <c r="R25832" s="153"/>
      <c r="S25832" s="152"/>
      <c r="T25832" s="154"/>
    </row>
    <row r="25833" spans="8:20" x14ac:dyDescent="0.25">
      <c r="H25833" s="155"/>
      <c r="I25833" s="152"/>
      <c r="J25833" s="152"/>
      <c r="K25833" s="156"/>
      <c r="L25833" s="156"/>
      <c r="M25833" s="157"/>
      <c r="N25833" s="158"/>
      <c r="O25833" s="153"/>
      <c r="P25833" s="153"/>
      <c r="Q25833" s="153"/>
      <c r="R25833" s="153"/>
      <c r="S25833" s="152"/>
      <c r="T25833" s="154"/>
    </row>
    <row r="25834" spans="8:20" x14ac:dyDescent="0.25">
      <c r="H25834" s="155"/>
      <c r="I25834" s="152"/>
      <c r="J25834" s="152"/>
      <c r="K25834" s="156"/>
      <c r="L25834" s="156"/>
      <c r="M25834" s="157"/>
      <c r="N25834" s="158"/>
      <c r="O25834" s="153"/>
      <c r="P25834" s="153"/>
      <c r="Q25834" s="153"/>
      <c r="R25834" s="153"/>
      <c r="S25834" s="152"/>
      <c r="T25834" s="154"/>
    </row>
    <row r="25835" spans="8:20" x14ac:dyDescent="0.25">
      <c r="H25835" s="155"/>
      <c r="I25835" s="152"/>
      <c r="J25835" s="152"/>
      <c r="K25835" s="156"/>
      <c r="L25835" s="156"/>
      <c r="M25835" s="157"/>
      <c r="N25835" s="158"/>
      <c r="O25835" s="153"/>
      <c r="P25835" s="153"/>
      <c r="Q25835" s="153"/>
      <c r="R25835" s="153"/>
      <c r="S25835" s="152"/>
      <c r="T25835" s="154"/>
    </row>
    <row r="25836" spans="8:20" x14ac:dyDescent="0.25">
      <c r="H25836" s="155"/>
      <c r="I25836" s="152"/>
      <c r="J25836" s="152"/>
      <c r="K25836" s="156"/>
      <c r="L25836" s="156"/>
      <c r="M25836" s="157"/>
      <c r="N25836" s="158"/>
      <c r="O25836" s="153"/>
      <c r="P25836" s="153"/>
      <c r="Q25836" s="153"/>
      <c r="R25836" s="153"/>
      <c r="S25836" s="152"/>
      <c r="T25836" s="154"/>
    </row>
    <row r="25837" spans="8:20" x14ac:dyDescent="0.25">
      <c r="H25837" s="155"/>
      <c r="I25837" s="152"/>
      <c r="J25837" s="152"/>
      <c r="K25837" s="156"/>
      <c r="L25837" s="156"/>
      <c r="M25837" s="157"/>
      <c r="N25837" s="158"/>
      <c r="O25837" s="153"/>
      <c r="P25837" s="153"/>
      <c r="Q25837" s="153"/>
      <c r="R25837" s="153"/>
      <c r="S25837" s="152"/>
      <c r="T25837" s="154"/>
    </row>
    <row r="25838" spans="8:20" x14ac:dyDescent="0.25">
      <c r="H25838" s="155"/>
      <c r="I25838" s="152"/>
      <c r="J25838" s="152"/>
      <c r="K25838" s="156"/>
      <c r="L25838" s="156"/>
      <c r="M25838" s="157"/>
      <c r="N25838" s="158"/>
      <c r="O25838" s="153"/>
      <c r="P25838" s="153"/>
      <c r="Q25838" s="153"/>
      <c r="R25838" s="153"/>
      <c r="S25838" s="152"/>
      <c r="T25838" s="154"/>
    </row>
    <row r="25839" spans="8:20" x14ac:dyDescent="0.25">
      <c r="H25839" s="155"/>
      <c r="I25839" s="152"/>
      <c r="J25839" s="152"/>
      <c r="K25839" s="156"/>
      <c r="L25839" s="156"/>
      <c r="M25839" s="157"/>
      <c r="N25839" s="158"/>
      <c r="O25839" s="153"/>
      <c r="P25839" s="153"/>
      <c r="Q25839" s="153"/>
      <c r="R25839" s="153"/>
      <c r="S25839" s="152"/>
      <c r="T25839" s="154"/>
    </row>
    <row r="25840" spans="8:20" x14ac:dyDescent="0.25">
      <c r="H25840" s="155"/>
      <c r="I25840" s="152"/>
      <c r="J25840" s="152"/>
      <c r="K25840" s="156"/>
      <c r="L25840" s="156"/>
      <c r="M25840" s="157"/>
      <c r="N25840" s="158"/>
      <c r="O25840" s="153"/>
      <c r="P25840" s="153"/>
      <c r="Q25840" s="153"/>
      <c r="R25840" s="153"/>
      <c r="S25840" s="152"/>
      <c r="T25840" s="154"/>
    </row>
    <row r="25841" spans="8:20" x14ac:dyDescent="0.25">
      <c r="H25841" s="155"/>
      <c r="I25841" s="152"/>
      <c r="J25841" s="152"/>
      <c r="K25841" s="156"/>
      <c r="L25841" s="156"/>
      <c r="M25841" s="157"/>
      <c r="N25841" s="158"/>
      <c r="O25841" s="153"/>
      <c r="P25841" s="153"/>
      <c r="Q25841" s="153"/>
      <c r="R25841" s="153"/>
      <c r="S25841" s="152"/>
      <c r="T25841" s="154"/>
    </row>
    <row r="25842" spans="8:20" x14ac:dyDescent="0.25">
      <c r="H25842" s="155"/>
      <c r="I25842" s="152"/>
      <c r="J25842" s="152"/>
      <c r="K25842" s="156"/>
      <c r="L25842" s="156"/>
      <c r="M25842" s="157"/>
      <c r="N25842" s="158"/>
      <c r="O25842" s="153"/>
      <c r="P25842" s="153"/>
      <c r="Q25842" s="153"/>
      <c r="R25842" s="153"/>
      <c r="S25842" s="152"/>
      <c r="T25842" s="154"/>
    </row>
    <row r="25843" spans="8:20" x14ac:dyDescent="0.25">
      <c r="H25843" s="155"/>
      <c r="I25843" s="152"/>
      <c r="J25843" s="152"/>
      <c r="K25843" s="156"/>
      <c r="L25843" s="156"/>
      <c r="M25843" s="157"/>
      <c r="N25843" s="158"/>
      <c r="O25843" s="153"/>
      <c r="P25843" s="153"/>
      <c r="Q25843" s="153"/>
      <c r="R25843" s="153"/>
      <c r="S25843" s="152"/>
      <c r="T25843" s="154"/>
    </row>
    <row r="25844" spans="8:20" x14ac:dyDescent="0.25">
      <c r="H25844" s="155"/>
      <c r="I25844" s="152"/>
      <c r="J25844" s="152"/>
      <c r="K25844" s="156"/>
      <c r="L25844" s="156"/>
      <c r="M25844" s="157"/>
      <c r="N25844" s="158"/>
      <c r="O25844" s="153"/>
      <c r="P25844" s="153"/>
      <c r="Q25844" s="153"/>
      <c r="R25844" s="153"/>
      <c r="S25844" s="152"/>
      <c r="T25844" s="154"/>
    </row>
    <row r="25845" spans="8:20" x14ac:dyDescent="0.25">
      <c r="H25845" s="155"/>
      <c r="I25845" s="152"/>
      <c r="J25845" s="152"/>
      <c r="K25845" s="156"/>
      <c r="L25845" s="156"/>
      <c r="M25845" s="157"/>
      <c r="N25845" s="158"/>
      <c r="O25845" s="153"/>
      <c r="P25845" s="153"/>
      <c r="Q25845" s="153"/>
      <c r="R25845" s="153"/>
      <c r="S25845" s="152"/>
      <c r="T25845" s="154"/>
    </row>
    <row r="25846" spans="8:20" x14ac:dyDescent="0.25">
      <c r="H25846" s="155"/>
      <c r="I25846" s="152"/>
      <c r="J25846" s="152"/>
      <c r="K25846" s="156"/>
      <c r="L25846" s="156"/>
      <c r="M25846" s="157"/>
      <c r="N25846" s="158"/>
      <c r="O25846" s="153"/>
      <c r="P25846" s="153"/>
      <c r="Q25846" s="153"/>
      <c r="R25846" s="153"/>
      <c r="S25846" s="152"/>
      <c r="T25846" s="154"/>
    </row>
    <row r="25847" spans="8:20" x14ac:dyDescent="0.25">
      <c r="H25847" s="155"/>
      <c r="I25847" s="152"/>
      <c r="J25847" s="152"/>
      <c r="K25847" s="156"/>
      <c r="L25847" s="156"/>
      <c r="M25847" s="157"/>
      <c r="N25847" s="158"/>
      <c r="O25847" s="153"/>
      <c r="P25847" s="153"/>
      <c r="Q25847" s="153"/>
      <c r="R25847" s="153"/>
      <c r="S25847" s="152"/>
      <c r="T25847" s="154"/>
    </row>
    <row r="25848" spans="8:20" x14ac:dyDescent="0.25">
      <c r="H25848" s="155"/>
      <c r="I25848" s="152"/>
      <c r="J25848" s="152"/>
      <c r="K25848" s="156"/>
      <c r="L25848" s="156"/>
      <c r="M25848" s="157"/>
      <c r="N25848" s="158"/>
      <c r="O25848" s="153"/>
      <c r="P25848" s="153"/>
      <c r="Q25848" s="153"/>
      <c r="R25848" s="153"/>
      <c r="S25848" s="152"/>
      <c r="T25848" s="154"/>
    </row>
    <row r="25849" spans="8:20" x14ac:dyDescent="0.25">
      <c r="H25849" s="155"/>
      <c r="I25849" s="152"/>
      <c r="J25849" s="152"/>
      <c r="K25849" s="156"/>
      <c r="L25849" s="156"/>
      <c r="M25849" s="157"/>
      <c r="N25849" s="158"/>
      <c r="O25849" s="153"/>
      <c r="P25849" s="153"/>
      <c r="Q25849" s="153"/>
      <c r="R25849" s="153"/>
      <c r="S25849" s="152"/>
      <c r="T25849" s="154"/>
    </row>
    <row r="25850" spans="8:20" x14ac:dyDescent="0.25">
      <c r="H25850" s="155"/>
      <c r="I25850" s="152"/>
      <c r="J25850" s="152"/>
      <c r="K25850" s="156"/>
      <c r="L25850" s="156"/>
      <c r="M25850" s="157"/>
      <c r="N25850" s="158"/>
      <c r="O25850" s="153"/>
      <c r="P25850" s="153"/>
      <c r="Q25850" s="153"/>
      <c r="R25850" s="153"/>
      <c r="S25850" s="152"/>
      <c r="T25850" s="154"/>
    </row>
    <row r="25851" spans="8:20" x14ac:dyDescent="0.25">
      <c r="H25851" s="155"/>
      <c r="I25851" s="152"/>
      <c r="J25851" s="152"/>
      <c r="K25851" s="156"/>
      <c r="L25851" s="156"/>
      <c r="M25851" s="157"/>
      <c r="N25851" s="158"/>
      <c r="O25851" s="153"/>
      <c r="P25851" s="153"/>
      <c r="Q25851" s="153"/>
      <c r="R25851" s="153"/>
      <c r="S25851" s="152"/>
      <c r="T25851" s="154"/>
    </row>
    <row r="25852" spans="8:20" x14ac:dyDescent="0.25">
      <c r="H25852" s="155"/>
      <c r="I25852" s="152"/>
      <c r="J25852" s="152"/>
      <c r="K25852" s="156"/>
      <c r="L25852" s="156"/>
      <c r="M25852" s="157"/>
      <c r="N25852" s="158"/>
      <c r="O25852" s="153"/>
      <c r="P25852" s="153"/>
      <c r="Q25852" s="153"/>
      <c r="R25852" s="153"/>
      <c r="S25852" s="152"/>
      <c r="T25852" s="154"/>
    </row>
    <row r="25853" spans="8:20" x14ac:dyDescent="0.25">
      <c r="H25853" s="155"/>
      <c r="I25853" s="152"/>
      <c r="J25853" s="152"/>
      <c r="K25853" s="156"/>
      <c r="L25853" s="156"/>
      <c r="M25853" s="157"/>
      <c r="N25853" s="158"/>
      <c r="O25853" s="153"/>
      <c r="P25853" s="153"/>
      <c r="Q25853" s="153"/>
      <c r="R25853" s="153"/>
      <c r="S25853" s="152"/>
      <c r="T25853" s="154"/>
    </row>
    <row r="25854" spans="8:20" x14ac:dyDescent="0.25">
      <c r="H25854" s="155"/>
      <c r="I25854" s="152"/>
      <c r="J25854" s="152"/>
      <c r="K25854" s="156"/>
      <c r="L25854" s="156"/>
      <c r="M25854" s="157"/>
      <c r="N25854" s="158"/>
      <c r="O25854" s="153"/>
      <c r="P25854" s="153"/>
      <c r="Q25854" s="153"/>
      <c r="R25854" s="153"/>
      <c r="S25854" s="152"/>
      <c r="T25854" s="154"/>
    </row>
    <row r="25855" spans="8:20" x14ac:dyDescent="0.25">
      <c r="H25855" s="155"/>
      <c r="I25855" s="152"/>
      <c r="J25855" s="152"/>
      <c r="K25855" s="156"/>
      <c r="L25855" s="156"/>
      <c r="M25855" s="157"/>
      <c r="N25855" s="158"/>
      <c r="O25855" s="153"/>
      <c r="P25855" s="153"/>
      <c r="Q25855" s="153"/>
      <c r="R25855" s="153"/>
      <c r="S25855" s="152"/>
      <c r="T25855" s="154"/>
    </row>
    <row r="25856" spans="8:20" x14ac:dyDescent="0.25">
      <c r="H25856" s="155"/>
      <c r="I25856" s="152"/>
      <c r="J25856" s="152"/>
      <c r="K25856" s="156"/>
      <c r="L25856" s="156"/>
      <c r="M25856" s="157"/>
      <c r="N25856" s="158"/>
      <c r="O25856" s="153"/>
      <c r="P25856" s="153"/>
      <c r="Q25856" s="153"/>
      <c r="R25856" s="153"/>
      <c r="S25856" s="152"/>
      <c r="T25856" s="154"/>
    </row>
    <row r="25857" spans="8:20" x14ac:dyDescent="0.25">
      <c r="H25857" s="155"/>
      <c r="I25857" s="152"/>
      <c r="J25857" s="152"/>
      <c r="K25857" s="156"/>
      <c r="L25857" s="156"/>
      <c r="M25857" s="157"/>
      <c r="N25857" s="158"/>
      <c r="O25857" s="153"/>
      <c r="P25857" s="153"/>
      <c r="Q25857" s="153"/>
      <c r="R25857" s="153"/>
      <c r="S25857" s="152"/>
      <c r="T25857" s="154"/>
    </row>
    <row r="25858" spans="8:20" x14ac:dyDescent="0.25">
      <c r="H25858" s="155"/>
      <c r="I25858" s="152"/>
      <c r="J25858" s="152"/>
      <c r="K25858" s="156"/>
      <c r="L25858" s="156"/>
      <c r="M25858" s="157"/>
      <c r="N25858" s="158"/>
      <c r="O25858" s="153"/>
      <c r="P25858" s="153"/>
      <c r="Q25858" s="153"/>
      <c r="R25858" s="153"/>
      <c r="S25858" s="152"/>
      <c r="T25858" s="154"/>
    </row>
    <row r="25859" spans="8:20" x14ac:dyDescent="0.25">
      <c r="H25859" s="155"/>
      <c r="I25859" s="152"/>
      <c r="J25859" s="152"/>
      <c r="K25859" s="156"/>
      <c r="L25859" s="156"/>
      <c r="M25859" s="157"/>
      <c r="N25859" s="158"/>
      <c r="O25859" s="153"/>
      <c r="P25859" s="153"/>
      <c r="Q25859" s="153"/>
      <c r="R25859" s="153"/>
      <c r="S25859" s="152"/>
      <c r="T25859" s="154"/>
    </row>
    <row r="25860" spans="8:20" x14ac:dyDescent="0.25">
      <c r="H25860" s="155"/>
      <c r="I25860" s="152"/>
      <c r="J25860" s="152"/>
      <c r="K25860" s="156"/>
      <c r="L25860" s="156"/>
      <c r="M25860" s="157"/>
      <c r="N25860" s="158"/>
      <c r="O25860" s="153"/>
      <c r="P25860" s="153"/>
      <c r="Q25860" s="153"/>
      <c r="R25860" s="153"/>
      <c r="S25860" s="152"/>
      <c r="T25860" s="154"/>
    </row>
    <row r="25861" spans="8:20" x14ac:dyDescent="0.25">
      <c r="H25861" s="155"/>
      <c r="I25861" s="152"/>
      <c r="J25861" s="152"/>
      <c r="K25861" s="156"/>
      <c r="L25861" s="156"/>
      <c r="M25861" s="157"/>
      <c r="N25861" s="158"/>
      <c r="O25861" s="153"/>
      <c r="P25861" s="153"/>
      <c r="Q25861" s="153"/>
      <c r="R25861" s="153"/>
      <c r="S25861" s="152"/>
      <c r="T25861" s="154"/>
    </row>
    <row r="25862" spans="8:20" x14ac:dyDescent="0.25">
      <c r="H25862" s="155"/>
      <c r="I25862" s="152"/>
      <c r="J25862" s="152"/>
      <c r="K25862" s="156"/>
      <c r="L25862" s="156"/>
      <c r="M25862" s="157"/>
      <c r="N25862" s="158"/>
      <c r="O25862" s="153"/>
      <c r="P25862" s="153"/>
      <c r="Q25862" s="153"/>
      <c r="R25862" s="153"/>
      <c r="S25862" s="152"/>
      <c r="T25862" s="154"/>
    </row>
    <row r="25863" spans="8:20" x14ac:dyDescent="0.25">
      <c r="H25863" s="155"/>
      <c r="I25863" s="152"/>
      <c r="J25863" s="152"/>
      <c r="K25863" s="156"/>
      <c r="L25863" s="156"/>
      <c r="M25863" s="157"/>
      <c r="N25863" s="158"/>
      <c r="O25863" s="153"/>
      <c r="P25863" s="153"/>
      <c r="Q25863" s="153"/>
      <c r="R25863" s="153"/>
      <c r="S25863" s="152"/>
      <c r="T25863" s="154"/>
    </row>
    <row r="25864" spans="8:20" x14ac:dyDescent="0.25">
      <c r="H25864" s="155"/>
      <c r="I25864" s="152"/>
      <c r="J25864" s="152"/>
      <c r="K25864" s="156"/>
      <c r="L25864" s="156"/>
      <c r="M25864" s="157"/>
      <c r="N25864" s="158"/>
      <c r="O25864" s="153"/>
      <c r="P25864" s="153"/>
      <c r="Q25864" s="153"/>
      <c r="R25864" s="153"/>
      <c r="S25864" s="152"/>
      <c r="T25864" s="154"/>
    </row>
    <row r="25865" spans="8:20" x14ac:dyDescent="0.25">
      <c r="H25865" s="155"/>
      <c r="I25865" s="152"/>
      <c r="J25865" s="152"/>
      <c r="K25865" s="156"/>
      <c r="L25865" s="156"/>
      <c r="M25865" s="157"/>
      <c r="N25865" s="158"/>
      <c r="O25865" s="153"/>
      <c r="P25865" s="153"/>
      <c r="Q25865" s="153"/>
      <c r="R25865" s="153"/>
      <c r="S25865" s="152"/>
      <c r="T25865" s="154"/>
    </row>
    <row r="25866" spans="8:20" x14ac:dyDescent="0.25">
      <c r="H25866" s="155"/>
      <c r="I25866" s="152"/>
      <c r="J25866" s="152"/>
      <c r="K25866" s="156"/>
      <c r="L25866" s="156"/>
      <c r="M25866" s="157"/>
      <c r="N25866" s="158"/>
      <c r="O25866" s="153"/>
      <c r="P25866" s="153"/>
      <c r="Q25866" s="153"/>
      <c r="R25866" s="153"/>
      <c r="S25866" s="152"/>
      <c r="T25866" s="154"/>
    </row>
    <row r="25867" spans="8:20" x14ac:dyDescent="0.25">
      <c r="H25867" s="155"/>
      <c r="I25867" s="152"/>
      <c r="J25867" s="152"/>
      <c r="K25867" s="156"/>
      <c r="L25867" s="156"/>
      <c r="M25867" s="157"/>
      <c r="N25867" s="158"/>
      <c r="O25867" s="153"/>
      <c r="P25867" s="153"/>
      <c r="Q25867" s="153"/>
      <c r="R25867" s="153"/>
      <c r="S25867" s="152"/>
      <c r="T25867" s="154"/>
    </row>
    <row r="25868" spans="8:20" x14ac:dyDescent="0.25">
      <c r="H25868" s="155"/>
      <c r="I25868" s="152"/>
      <c r="J25868" s="152"/>
      <c r="K25868" s="156"/>
      <c r="L25868" s="156"/>
      <c r="M25868" s="157"/>
      <c r="N25868" s="158"/>
      <c r="O25868" s="153"/>
      <c r="P25868" s="153"/>
      <c r="Q25868" s="153"/>
      <c r="R25868" s="153"/>
      <c r="S25868" s="152"/>
      <c r="T25868" s="154"/>
    </row>
    <row r="25869" spans="8:20" x14ac:dyDescent="0.25">
      <c r="H25869" s="155"/>
      <c r="I25869" s="152"/>
      <c r="J25869" s="152"/>
      <c r="K25869" s="156"/>
      <c r="L25869" s="156"/>
      <c r="M25869" s="157"/>
      <c r="N25869" s="158"/>
      <c r="O25869" s="153"/>
      <c r="P25869" s="153"/>
      <c r="Q25869" s="153"/>
      <c r="R25869" s="153"/>
      <c r="S25869" s="152"/>
      <c r="T25869" s="154"/>
    </row>
    <row r="25870" spans="8:20" x14ac:dyDescent="0.25">
      <c r="H25870" s="155"/>
      <c r="I25870" s="152"/>
      <c r="J25870" s="152"/>
      <c r="K25870" s="156"/>
      <c r="L25870" s="156"/>
      <c r="M25870" s="157"/>
      <c r="N25870" s="158"/>
      <c r="O25870" s="153"/>
      <c r="P25870" s="153"/>
      <c r="Q25870" s="153"/>
      <c r="R25870" s="153"/>
      <c r="S25870" s="152"/>
      <c r="T25870" s="154"/>
    </row>
    <row r="25871" spans="8:20" x14ac:dyDescent="0.25">
      <c r="H25871" s="155"/>
      <c r="I25871" s="152"/>
      <c r="J25871" s="152"/>
      <c r="K25871" s="156"/>
      <c r="L25871" s="156"/>
      <c r="M25871" s="157"/>
      <c r="N25871" s="158"/>
      <c r="O25871" s="153"/>
      <c r="P25871" s="153"/>
      <c r="Q25871" s="153"/>
      <c r="R25871" s="153"/>
      <c r="S25871" s="152"/>
      <c r="T25871" s="154"/>
    </row>
    <row r="25872" spans="8:20" x14ac:dyDescent="0.25">
      <c r="H25872" s="155"/>
      <c r="I25872" s="152"/>
      <c r="J25872" s="152"/>
      <c r="K25872" s="156"/>
      <c r="L25872" s="156"/>
      <c r="M25872" s="157"/>
      <c r="N25872" s="158"/>
      <c r="O25872" s="153"/>
      <c r="P25872" s="153"/>
      <c r="Q25872" s="153"/>
      <c r="R25872" s="153"/>
      <c r="S25872" s="152"/>
      <c r="T25872" s="154"/>
    </row>
    <row r="25873" spans="8:20" x14ac:dyDescent="0.25">
      <c r="H25873" s="155"/>
      <c r="I25873" s="152"/>
      <c r="J25873" s="152"/>
      <c r="K25873" s="156"/>
      <c r="L25873" s="156"/>
      <c r="M25873" s="157"/>
      <c r="N25873" s="158"/>
      <c r="O25873" s="153"/>
      <c r="P25873" s="153"/>
      <c r="Q25873" s="153"/>
      <c r="R25873" s="153"/>
      <c r="S25873" s="152"/>
      <c r="T25873" s="154"/>
    </row>
    <row r="25874" spans="8:20" x14ac:dyDescent="0.25">
      <c r="H25874" s="155"/>
      <c r="I25874" s="152"/>
      <c r="J25874" s="152"/>
      <c r="K25874" s="156"/>
      <c r="L25874" s="156"/>
      <c r="M25874" s="157"/>
      <c r="N25874" s="158"/>
      <c r="O25874" s="153"/>
      <c r="P25874" s="153"/>
      <c r="Q25874" s="153"/>
      <c r="R25874" s="153"/>
      <c r="S25874" s="152"/>
      <c r="T25874" s="154"/>
    </row>
    <row r="25875" spans="8:20" x14ac:dyDescent="0.25">
      <c r="H25875" s="155"/>
      <c r="I25875" s="152"/>
      <c r="J25875" s="152"/>
      <c r="K25875" s="156"/>
      <c r="L25875" s="156"/>
      <c r="M25875" s="157"/>
      <c r="N25875" s="158"/>
      <c r="O25875" s="153"/>
      <c r="P25875" s="153"/>
      <c r="Q25875" s="153"/>
      <c r="R25875" s="153"/>
      <c r="S25875" s="152"/>
      <c r="T25875" s="154"/>
    </row>
    <row r="25876" spans="8:20" x14ac:dyDescent="0.25">
      <c r="H25876" s="155"/>
      <c r="I25876" s="152"/>
      <c r="J25876" s="152"/>
      <c r="K25876" s="156"/>
      <c r="L25876" s="156"/>
      <c r="M25876" s="157"/>
      <c r="N25876" s="158"/>
      <c r="O25876" s="153"/>
      <c r="P25876" s="153"/>
      <c r="Q25876" s="153"/>
      <c r="R25876" s="153"/>
      <c r="S25876" s="152"/>
      <c r="T25876" s="154"/>
    </row>
    <row r="25877" spans="8:20" x14ac:dyDescent="0.25">
      <c r="H25877" s="155"/>
      <c r="I25877" s="152"/>
      <c r="J25877" s="152"/>
      <c r="K25877" s="156"/>
      <c r="L25877" s="156"/>
      <c r="M25877" s="157"/>
      <c r="N25877" s="158"/>
      <c r="O25877" s="153"/>
      <c r="P25877" s="153"/>
      <c r="Q25877" s="153"/>
      <c r="R25877" s="153"/>
      <c r="S25877" s="152"/>
      <c r="T25877" s="154"/>
    </row>
    <row r="25878" spans="8:20" x14ac:dyDescent="0.25">
      <c r="H25878" s="155"/>
      <c r="I25878" s="152"/>
      <c r="J25878" s="152"/>
      <c r="K25878" s="156"/>
      <c r="L25878" s="156"/>
      <c r="M25878" s="157"/>
      <c r="N25878" s="158"/>
      <c r="O25878" s="153"/>
      <c r="P25878" s="153"/>
      <c r="Q25878" s="153"/>
      <c r="R25878" s="153"/>
      <c r="S25878" s="152"/>
      <c r="T25878" s="154"/>
    </row>
    <row r="25879" spans="8:20" x14ac:dyDescent="0.25">
      <c r="H25879" s="155"/>
      <c r="I25879" s="152"/>
      <c r="J25879" s="152"/>
      <c r="K25879" s="156"/>
      <c r="L25879" s="156"/>
      <c r="M25879" s="157"/>
      <c r="N25879" s="158"/>
      <c r="O25879" s="153"/>
      <c r="P25879" s="153"/>
      <c r="Q25879" s="153"/>
      <c r="R25879" s="153"/>
      <c r="S25879" s="152"/>
      <c r="T25879" s="154"/>
    </row>
    <row r="25880" spans="8:20" x14ac:dyDescent="0.25">
      <c r="H25880" s="155"/>
      <c r="I25880" s="152"/>
      <c r="J25880" s="152"/>
      <c r="K25880" s="156"/>
      <c r="L25880" s="156"/>
      <c r="M25880" s="157"/>
      <c r="N25880" s="158"/>
      <c r="O25880" s="153"/>
      <c r="P25880" s="153"/>
      <c r="Q25880" s="153"/>
      <c r="R25880" s="153"/>
      <c r="S25880" s="152"/>
      <c r="T25880" s="154"/>
    </row>
    <row r="25881" spans="8:20" x14ac:dyDescent="0.25">
      <c r="H25881" s="155"/>
      <c r="I25881" s="152"/>
      <c r="J25881" s="152"/>
      <c r="K25881" s="156"/>
      <c r="L25881" s="156"/>
      <c r="M25881" s="157"/>
      <c r="N25881" s="158"/>
      <c r="O25881" s="153"/>
      <c r="P25881" s="153"/>
      <c r="Q25881" s="153"/>
      <c r="R25881" s="153"/>
      <c r="S25881" s="152"/>
      <c r="T25881" s="154"/>
    </row>
    <row r="25882" spans="8:20" x14ac:dyDescent="0.25">
      <c r="H25882" s="155"/>
      <c r="I25882" s="152"/>
      <c r="J25882" s="152"/>
      <c r="K25882" s="156"/>
      <c r="L25882" s="156"/>
      <c r="M25882" s="157"/>
      <c r="N25882" s="158"/>
      <c r="O25882" s="153"/>
      <c r="P25882" s="153"/>
      <c r="Q25882" s="153"/>
      <c r="R25882" s="153"/>
      <c r="S25882" s="152"/>
      <c r="T25882" s="154"/>
    </row>
    <row r="25883" spans="8:20" x14ac:dyDescent="0.25">
      <c r="H25883" s="155"/>
      <c r="I25883" s="152"/>
      <c r="J25883" s="152"/>
      <c r="K25883" s="156"/>
      <c r="L25883" s="156"/>
      <c r="M25883" s="157"/>
      <c r="N25883" s="158"/>
      <c r="O25883" s="153"/>
      <c r="P25883" s="153"/>
      <c r="Q25883" s="153"/>
      <c r="R25883" s="153"/>
      <c r="S25883" s="152"/>
      <c r="T25883" s="154"/>
    </row>
    <row r="25884" spans="8:20" x14ac:dyDescent="0.25">
      <c r="H25884" s="155"/>
      <c r="I25884" s="152"/>
      <c r="J25884" s="152"/>
      <c r="K25884" s="156"/>
      <c r="L25884" s="156"/>
      <c r="M25884" s="157"/>
      <c r="N25884" s="158"/>
      <c r="O25884" s="153"/>
      <c r="P25884" s="153"/>
      <c r="Q25884" s="153"/>
      <c r="R25884" s="153"/>
      <c r="S25884" s="152"/>
      <c r="T25884" s="154"/>
    </row>
    <row r="25885" spans="8:20" x14ac:dyDescent="0.25">
      <c r="H25885" s="155"/>
      <c r="I25885" s="152"/>
      <c r="J25885" s="152"/>
      <c r="K25885" s="156"/>
      <c r="L25885" s="156"/>
      <c r="M25885" s="157"/>
      <c r="N25885" s="158"/>
      <c r="O25885" s="153"/>
      <c r="P25885" s="153"/>
      <c r="Q25885" s="153"/>
      <c r="R25885" s="153"/>
      <c r="S25885" s="152"/>
      <c r="T25885" s="154"/>
    </row>
    <row r="25886" spans="8:20" x14ac:dyDescent="0.25">
      <c r="H25886" s="155"/>
      <c r="I25886" s="152"/>
      <c r="J25886" s="152"/>
      <c r="K25886" s="156"/>
      <c r="L25886" s="156"/>
      <c r="M25886" s="157"/>
      <c r="N25886" s="158"/>
      <c r="O25886" s="153"/>
      <c r="P25886" s="153"/>
      <c r="Q25886" s="153"/>
      <c r="R25886" s="153"/>
      <c r="S25886" s="152"/>
      <c r="T25886" s="154"/>
    </row>
    <row r="25887" spans="8:20" x14ac:dyDescent="0.25">
      <c r="H25887" s="155"/>
      <c r="I25887" s="152"/>
      <c r="J25887" s="152"/>
      <c r="K25887" s="156"/>
      <c r="L25887" s="156"/>
      <c r="M25887" s="157"/>
      <c r="N25887" s="158"/>
      <c r="O25887" s="153"/>
      <c r="P25887" s="153"/>
      <c r="Q25887" s="153"/>
      <c r="R25887" s="153"/>
      <c r="S25887" s="152"/>
      <c r="T25887" s="154"/>
    </row>
    <row r="25888" spans="8:20" x14ac:dyDescent="0.25">
      <c r="H25888" s="155"/>
      <c r="I25888" s="152"/>
      <c r="J25888" s="152"/>
      <c r="K25888" s="156"/>
      <c r="L25888" s="156"/>
      <c r="M25888" s="157"/>
      <c r="N25888" s="158"/>
      <c r="O25888" s="153"/>
      <c r="P25888" s="153"/>
      <c r="Q25888" s="153"/>
      <c r="R25888" s="153"/>
      <c r="S25888" s="152"/>
      <c r="T25888" s="154"/>
    </row>
    <row r="25889" spans="8:20" x14ac:dyDescent="0.25">
      <c r="H25889" s="155"/>
      <c r="I25889" s="152"/>
      <c r="J25889" s="152"/>
      <c r="K25889" s="156"/>
      <c r="L25889" s="156"/>
      <c r="M25889" s="157"/>
      <c r="N25889" s="158"/>
      <c r="O25889" s="153"/>
      <c r="P25889" s="153"/>
      <c r="Q25889" s="153"/>
      <c r="R25889" s="153"/>
      <c r="S25889" s="152"/>
      <c r="T25889" s="154"/>
    </row>
    <row r="25890" spans="8:20" x14ac:dyDescent="0.25">
      <c r="H25890" s="155"/>
      <c r="I25890" s="152"/>
      <c r="J25890" s="152"/>
      <c r="K25890" s="156"/>
      <c r="L25890" s="156"/>
      <c r="M25890" s="157"/>
      <c r="N25890" s="158"/>
      <c r="O25890" s="153"/>
      <c r="P25890" s="153"/>
      <c r="Q25890" s="153"/>
      <c r="R25890" s="153"/>
      <c r="S25890" s="152"/>
      <c r="T25890" s="154"/>
    </row>
    <row r="25891" spans="8:20" x14ac:dyDescent="0.25">
      <c r="H25891" s="155"/>
      <c r="I25891" s="152"/>
      <c r="J25891" s="152"/>
      <c r="K25891" s="156"/>
      <c r="L25891" s="156"/>
      <c r="M25891" s="157"/>
      <c r="N25891" s="158"/>
      <c r="O25891" s="153"/>
      <c r="P25891" s="153"/>
      <c r="Q25891" s="153"/>
      <c r="R25891" s="153"/>
      <c r="S25891" s="152"/>
      <c r="T25891" s="154"/>
    </row>
    <row r="25892" spans="8:20" x14ac:dyDescent="0.25">
      <c r="H25892" s="155"/>
      <c r="I25892" s="152"/>
      <c r="J25892" s="152"/>
      <c r="K25892" s="156"/>
      <c r="L25892" s="156"/>
      <c r="M25892" s="157"/>
      <c r="N25892" s="158"/>
      <c r="O25892" s="153"/>
      <c r="P25892" s="153"/>
      <c r="Q25892" s="153"/>
      <c r="R25892" s="153"/>
      <c r="S25892" s="152"/>
      <c r="T25892" s="154"/>
    </row>
    <row r="25893" spans="8:20" x14ac:dyDescent="0.25">
      <c r="H25893" s="155"/>
      <c r="I25893" s="152"/>
      <c r="J25893" s="152"/>
      <c r="K25893" s="156"/>
      <c r="L25893" s="156"/>
      <c r="M25893" s="157"/>
      <c r="N25893" s="158"/>
      <c r="O25893" s="153"/>
      <c r="P25893" s="153"/>
      <c r="Q25893" s="153"/>
      <c r="R25893" s="153"/>
      <c r="S25893" s="152"/>
      <c r="T25893" s="154"/>
    </row>
    <row r="25894" spans="8:20" x14ac:dyDescent="0.25">
      <c r="H25894" s="155"/>
      <c r="I25894" s="152"/>
      <c r="J25894" s="152"/>
      <c r="K25894" s="156"/>
      <c r="L25894" s="156"/>
      <c r="M25894" s="157"/>
      <c r="N25894" s="158"/>
      <c r="O25894" s="153"/>
      <c r="P25894" s="153"/>
      <c r="Q25894" s="153"/>
      <c r="R25894" s="153"/>
      <c r="S25894" s="152"/>
      <c r="T25894" s="154"/>
    </row>
    <row r="25895" spans="8:20" x14ac:dyDescent="0.25">
      <c r="H25895" s="155"/>
      <c r="I25895" s="152"/>
      <c r="J25895" s="152"/>
      <c r="K25895" s="156"/>
      <c r="L25895" s="156"/>
      <c r="M25895" s="157"/>
      <c r="N25895" s="158"/>
      <c r="O25895" s="153"/>
      <c r="P25895" s="153"/>
      <c r="Q25895" s="153"/>
      <c r="R25895" s="153"/>
      <c r="S25895" s="152"/>
      <c r="T25895" s="154"/>
    </row>
    <row r="25896" spans="8:20" x14ac:dyDescent="0.25">
      <c r="H25896" s="155"/>
      <c r="I25896" s="152"/>
      <c r="J25896" s="152"/>
      <c r="K25896" s="156"/>
      <c r="L25896" s="156"/>
      <c r="M25896" s="157"/>
      <c r="N25896" s="158"/>
      <c r="O25896" s="153"/>
      <c r="P25896" s="153"/>
      <c r="Q25896" s="153"/>
      <c r="R25896" s="153"/>
      <c r="S25896" s="152"/>
      <c r="T25896" s="154"/>
    </row>
    <row r="25897" spans="8:20" x14ac:dyDescent="0.25">
      <c r="H25897" s="155"/>
      <c r="I25897" s="152"/>
      <c r="J25897" s="152"/>
      <c r="K25897" s="156"/>
      <c r="L25897" s="156"/>
      <c r="M25897" s="157"/>
      <c r="N25897" s="158"/>
      <c r="O25897" s="153"/>
      <c r="P25897" s="153"/>
      <c r="Q25897" s="153"/>
      <c r="R25897" s="153"/>
      <c r="S25897" s="152"/>
      <c r="T25897" s="154"/>
    </row>
    <row r="25898" spans="8:20" x14ac:dyDescent="0.25">
      <c r="H25898" s="155"/>
      <c r="I25898" s="152"/>
      <c r="J25898" s="152"/>
      <c r="K25898" s="156"/>
      <c r="L25898" s="156"/>
      <c r="M25898" s="157"/>
      <c r="N25898" s="158"/>
      <c r="O25898" s="153"/>
      <c r="P25898" s="153"/>
      <c r="Q25898" s="153"/>
      <c r="R25898" s="153"/>
      <c r="S25898" s="152"/>
      <c r="T25898" s="154"/>
    </row>
    <row r="25899" spans="8:20" x14ac:dyDescent="0.25">
      <c r="H25899" s="155"/>
      <c r="I25899" s="152"/>
      <c r="J25899" s="152"/>
      <c r="K25899" s="156"/>
      <c r="L25899" s="156"/>
      <c r="M25899" s="157"/>
      <c r="N25899" s="158"/>
      <c r="O25899" s="153"/>
      <c r="P25899" s="153"/>
      <c r="Q25899" s="153"/>
      <c r="R25899" s="153"/>
      <c r="S25899" s="152"/>
      <c r="T25899" s="154"/>
    </row>
    <row r="25900" spans="8:20" x14ac:dyDescent="0.25">
      <c r="H25900" s="155"/>
      <c r="I25900" s="152"/>
      <c r="J25900" s="152"/>
      <c r="K25900" s="156"/>
      <c r="L25900" s="156"/>
      <c r="M25900" s="157"/>
      <c r="N25900" s="158"/>
      <c r="O25900" s="153"/>
      <c r="P25900" s="153"/>
      <c r="Q25900" s="153"/>
      <c r="R25900" s="153"/>
      <c r="S25900" s="152"/>
      <c r="T25900" s="154"/>
    </row>
    <row r="25901" spans="8:20" x14ac:dyDescent="0.25">
      <c r="H25901" s="155"/>
      <c r="I25901" s="152"/>
      <c r="J25901" s="152"/>
      <c r="K25901" s="156"/>
      <c r="L25901" s="156"/>
      <c r="M25901" s="157"/>
      <c r="N25901" s="158"/>
      <c r="O25901" s="153"/>
      <c r="P25901" s="153"/>
      <c r="Q25901" s="153"/>
      <c r="R25901" s="153"/>
      <c r="S25901" s="152"/>
      <c r="T25901" s="154"/>
    </row>
    <row r="25902" spans="8:20" x14ac:dyDescent="0.25">
      <c r="H25902" s="155"/>
      <c r="I25902" s="152"/>
      <c r="J25902" s="152"/>
      <c r="K25902" s="156"/>
      <c r="L25902" s="156"/>
      <c r="M25902" s="157"/>
      <c r="N25902" s="158"/>
      <c r="O25902" s="153"/>
      <c r="P25902" s="153"/>
      <c r="Q25902" s="153"/>
      <c r="R25902" s="153"/>
      <c r="S25902" s="152"/>
      <c r="T25902" s="154"/>
    </row>
    <row r="25903" spans="8:20" x14ac:dyDescent="0.25">
      <c r="H25903" s="155"/>
      <c r="I25903" s="152"/>
      <c r="J25903" s="152"/>
      <c r="K25903" s="156"/>
      <c r="L25903" s="156"/>
      <c r="M25903" s="157"/>
      <c r="N25903" s="158"/>
      <c r="O25903" s="153"/>
      <c r="P25903" s="153"/>
      <c r="Q25903" s="153"/>
      <c r="R25903" s="153"/>
      <c r="S25903" s="152"/>
      <c r="T25903" s="154"/>
    </row>
    <row r="25904" spans="8:20" x14ac:dyDescent="0.25">
      <c r="H25904" s="155"/>
      <c r="I25904" s="152"/>
      <c r="J25904" s="152"/>
      <c r="K25904" s="156"/>
      <c r="L25904" s="156"/>
      <c r="M25904" s="157"/>
      <c r="N25904" s="158"/>
      <c r="O25904" s="153"/>
      <c r="P25904" s="153"/>
      <c r="Q25904" s="153"/>
      <c r="R25904" s="153"/>
      <c r="S25904" s="152"/>
      <c r="T25904" s="154"/>
    </row>
    <row r="25905" spans="8:20" x14ac:dyDescent="0.25">
      <c r="H25905" s="155"/>
      <c r="I25905" s="152"/>
      <c r="J25905" s="152"/>
      <c r="K25905" s="156"/>
      <c r="L25905" s="156"/>
      <c r="M25905" s="157"/>
      <c r="N25905" s="158"/>
      <c r="O25905" s="153"/>
      <c r="P25905" s="153"/>
      <c r="Q25905" s="153"/>
      <c r="R25905" s="153"/>
      <c r="S25905" s="152"/>
      <c r="T25905" s="154"/>
    </row>
    <row r="25906" spans="8:20" x14ac:dyDescent="0.25">
      <c r="H25906" s="155"/>
      <c r="I25906" s="152"/>
      <c r="J25906" s="152"/>
      <c r="K25906" s="156"/>
      <c r="L25906" s="156"/>
      <c r="M25906" s="157"/>
      <c r="N25906" s="158"/>
      <c r="O25906" s="153"/>
      <c r="P25906" s="153"/>
      <c r="Q25906" s="153"/>
      <c r="R25906" s="153"/>
      <c r="S25906" s="152"/>
      <c r="T25906" s="154"/>
    </row>
    <row r="25907" spans="8:20" x14ac:dyDescent="0.25">
      <c r="H25907" s="155"/>
      <c r="I25907" s="152"/>
      <c r="J25907" s="152"/>
      <c r="K25907" s="156"/>
      <c r="L25907" s="156"/>
      <c r="M25907" s="157"/>
      <c r="N25907" s="158"/>
      <c r="O25907" s="153"/>
      <c r="P25907" s="153"/>
      <c r="Q25907" s="153"/>
      <c r="R25907" s="153"/>
      <c r="S25907" s="152"/>
      <c r="T25907" s="154"/>
    </row>
    <row r="25908" spans="8:20" x14ac:dyDescent="0.25">
      <c r="H25908" s="155"/>
      <c r="I25908" s="152"/>
      <c r="J25908" s="152"/>
      <c r="K25908" s="156"/>
      <c r="L25908" s="156"/>
      <c r="M25908" s="157"/>
      <c r="N25908" s="158"/>
      <c r="O25908" s="153"/>
      <c r="P25908" s="153"/>
      <c r="Q25908" s="153"/>
      <c r="R25908" s="153"/>
      <c r="S25908" s="152"/>
      <c r="T25908" s="154"/>
    </row>
    <row r="25909" spans="8:20" x14ac:dyDescent="0.25">
      <c r="H25909" s="155"/>
      <c r="I25909" s="152"/>
      <c r="J25909" s="152"/>
      <c r="K25909" s="156"/>
      <c r="L25909" s="156"/>
      <c r="M25909" s="157"/>
      <c r="N25909" s="158"/>
      <c r="O25909" s="153"/>
      <c r="P25909" s="153"/>
      <c r="Q25909" s="153"/>
      <c r="R25909" s="153"/>
      <c r="S25909" s="152"/>
      <c r="T25909" s="154"/>
    </row>
    <row r="25910" spans="8:20" x14ac:dyDescent="0.25">
      <c r="H25910" s="155"/>
      <c r="I25910" s="152"/>
      <c r="J25910" s="152"/>
      <c r="K25910" s="156"/>
      <c r="L25910" s="156"/>
      <c r="M25910" s="157"/>
      <c r="N25910" s="158"/>
      <c r="O25910" s="153"/>
      <c r="P25910" s="153"/>
      <c r="Q25910" s="153"/>
      <c r="R25910" s="153"/>
      <c r="S25910" s="152"/>
      <c r="T25910" s="154"/>
    </row>
    <row r="25911" spans="8:20" x14ac:dyDescent="0.25">
      <c r="H25911" s="155"/>
      <c r="I25911" s="152"/>
      <c r="J25911" s="152"/>
      <c r="K25911" s="156"/>
      <c r="L25911" s="156"/>
      <c r="M25911" s="157"/>
      <c r="N25911" s="158"/>
      <c r="O25911" s="153"/>
      <c r="P25911" s="153"/>
      <c r="Q25911" s="153"/>
      <c r="R25911" s="153"/>
      <c r="S25911" s="152"/>
      <c r="T25911" s="154"/>
    </row>
    <row r="25912" spans="8:20" x14ac:dyDescent="0.25">
      <c r="H25912" s="155"/>
      <c r="I25912" s="152"/>
      <c r="J25912" s="152"/>
      <c r="K25912" s="156"/>
      <c r="L25912" s="156"/>
      <c r="M25912" s="157"/>
      <c r="N25912" s="158"/>
      <c r="O25912" s="153"/>
      <c r="P25912" s="153"/>
      <c r="Q25912" s="153"/>
      <c r="R25912" s="153"/>
      <c r="S25912" s="152"/>
      <c r="T25912" s="154"/>
    </row>
    <row r="25913" spans="8:20" x14ac:dyDescent="0.25">
      <c r="H25913" s="155"/>
      <c r="I25913" s="152"/>
      <c r="J25913" s="152"/>
      <c r="K25913" s="156"/>
      <c r="L25913" s="156"/>
      <c r="M25913" s="157"/>
      <c r="N25913" s="158"/>
      <c r="O25913" s="153"/>
      <c r="P25913" s="153"/>
      <c r="Q25913" s="153"/>
      <c r="R25913" s="153"/>
      <c r="S25913" s="152"/>
      <c r="T25913" s="154"/>
    </row>
    <row r="25914" spans="8:20" x14ac:dyDescent="0.25">
      <c r="H25914" s="155"/>
      <c r="I25914" s="152"/>
      <c r="J25914" s="152"/>
      <c r="K25914" s="156"/>
      <c r="L25914" s="156"/>
      <c r="M25914" s="157"/>
      <c r="N25914" s="158"/>
      <c r="O25914" s="153"/>
      <c r="P25914" s="153"/>
      <c r="Q25914" s="153"/>
      <c r="R25914" s="153"/>
      <c r="S25914" s="152"/>
      <c r="T25914" s="154"/>
    </row>
    <row r="25915" spans="8:20" x14ac:dyDescent="0.25">
      <c r="H25915" s="155"/>
      <c r="I25915" s="152"/>
      <c r="J25915" s="152"/>
      <c r="K25915" s="156"/>
      <c r="L25915" s="156"/>
      <c r="M25915" s="157"/>
      <c r="N25915" s="158"/>
      <c r="O25915" s="153"/>
      <c r="P25915" s="153"/>
      <c r="Q25915" s="153"/>
      <c r="R25915" s="153"/>
      <c r="S25915" s="152"/>
      <c r="T25915" s="154"/>
    </row>
    <row r="25916" spans="8:20" x14ac:dyDescent="0.25">
      <c r="H25916" s="155"/>
      <c r="I25916" s="152"/>
      <c r="J25916" s="152"/>
      <c r="K25916" s="156"/>
      <c r="L25916" s="156"/>
      <c r="M25916" s="157"/>
      <c r="N25916" s="158"/>
      <c r="O25916" s="153"/>
      <c r="P25916" s="153"/>
      <c r="Q25916" s="153"/>
      <c r="R25916" s="153"/>
      <c r="S25916" s="152"/>
      <c r="T25916" s="154"/>
    </row>
    <row r="25917" spans="8:20" x14ac:dyDescent="0.25">
      <c r="H25917" s="155"/>
      <c r="I25917" s="152"/>
      <c r="J25917" s="152"/>
      <c r="K25917" s="156"/>
      <c r="L25917" s="156"/>
      <c r="M25917" s="157"/>
      <c r="N25917" s="158"/>
      <c r="O25917" s="153"/>
      <c r="P25917" s="153"/>
      <c r="Q25917" s="153"/>
      <c r="R25917" s="153"/>
      <c r="S25917" s="152"/>
      <c r="T25917" s="154"/>
    </row>
    <row r="25918" spans="8:20" x14ac:dyDescent="0.25">
      <c r="H25918" s="155"/>
      <c r="I25918" s="152"/>
      <c r="J25918" s="152"/>
      <c r="K25918" s="156"/>
      <c r="L25918" s="156"/>
      <c r="M25918" s="157"/>
      <c r="N25918" s="158"/>
      <c r="O25918" s="153"/>
      <c r="P25918" s="153"/>
      <c r="Q25918" s="153"/>
      <c r="R25918" s="153"/>
      <c r="S25918" s="152"/>
      <c r="T25918" s="154"/>
    </row>
    <row r="25919" spans="8:20" x14ac:dyDescent="0.25">
      <c r="H25919" s="155"/>
      <c r="I25919" s="152"/>
      <c r="J25919" s="152"/>
      <c r="K25919" s="156"/>
      <c r="L25919" s="156"/>
      <c r="M25919" s="157"/>
      <c r="N25919" s="158"/>
      <c r="O25919" s="153"/>
      <c r="P25919" s="153"/>
      <c r="Q25919" s="153"/>
      <c r="R25919" s="153"/>
      <c r="S25919" s="152"/>
      <c r="T25919" s="154"/>
    </row>
    <row r="25920" spans="8:20" x14ac:dyDescent="0.25">
      <c r="H25920" s="155"/>
      <c r="I25920" s="152"/>
      <c r="J25920" s="152"/>
      <c r="K25920" s="156"/>
      <c r="L25920" s="156"/>
      <c r="M25920" s="157"/>
      <c r="N25920" s="158"/>
      <c r="O25920" s="153"/>
      <c r="P25920" s="153"/>
      <c r="Q25920" s="153"/>
      <c r="R25920" s="153"/>
      <c r="S25920" s="152"/>
      <c r="T25920" s="154"/>
    </row>
    <row r="25921" spans="8:20" x14ac:dyDescent="0.25">
      <c r="H25921" s="155"/>
      <c r="I25921" s="152"/>
      <c r="J25921" s="152"/>
      <c r="K25921" s="156"/>
      <c r="L25921" s="156"/>
      <c r="M25921" s="157"/>
      <c r="N25921" s="158"/>
      <c r="O25921" s="153"/>
      <c r="P25921" s="153"/>
      <c r="Q25921" s="153"/>
      <c r="R25921" s="153"/>
      <c r="S25921" s="152"/>
      <c r="T25921" s="154"/>
    </row>
    <row r="25922" spans="8:20" x14ac:dyDescent="0.25">
      <c r="H25922" s="155"/>
      <c r="I25922" s="152"/>
      <c r="J25922" s="152"/>
      <c r="K25922" s="156"/>
      <c r="L25922" s="156"/>
      <c r="M25922" s="157"/>
      <c r="N25922" s="158"/>
      <c r="O25922" s="153"/>
      <c r="P25922" s="153"/>
      <c r="Q25922" s="153"/>
      <c r="R25922" s="153"/>
      <c r="S25922" s="152"/>
      <c r="T25922" s="154"/>
    </row>
    <row r="25923" spans="8:20" x14ac:dyDescent="0.25">
      <c r="H25923" s="155"/>
      <c r="I25923" s="152"/>
      <c r="J25923" s="152"/>
      <c r="K25923" s="156"/>
      <c r="L25923" s="156"/>
      <c r="M25923" s="157"/>
      <c r="N25923" s="158"/>
      <c r="O25923" s="153"/>
      <c r="P25923" s="153"/>
      <c r="Q25923" s="153"/>
      <c r="R25923" s="153"/>
      <c r="S25923" s="152"/>
      <c r="T25923" s="154"/>
    </row>
    <row r="25924" spans="8:20" x14ac:dyDescent="0.25">
      <c r="H25924" s="155"/>
      <c r="I25924" s="152"/>
      <c r="J25924" s="152"/>
      <c r="K25924" s="156"/>
      <c r="L25924" s="156"/>
      <c r="M25924" s="157"/>
      <c r="N25924" s="158"/>
      <c r="O25924" s="153"/>
      <c r="P25924" s="153"/>
      <c r="Q25924" s="153"/>
      <c r="R25924" s="153"/>
      <c r="S25924" s="152"/>
      <c r="T25924" s="154"/>
    </row>
    <row r="25925" spans="8:20" x14ac:dyDescent="0.25">
      <c r="H25925" s="155"/>
      <c r="I25925" s="152"/>
      <c r="J25925" s="152"/>
      <c r="K25925" s="156"/>
      <c r="L25925" s="156"/>
      <c r="M25925" s="157"/>
      <c r="N25925" s="158"/>
      <c r="O25925" s="153"/>
      <c r="P25925" s="153"/>
      <c r="Q25925" s="153"/>
      <c r="R25925" s="153"/>
      <c r="S25925" s="152"/>
      <c r="T25925" s="154"/>
    </row>
    <row r="25926" spans="8:20" x14ac:dyDescent="0.25">
      <c r="H25926" s="155"/>
      <c r="I25926" s="152"/>
      <c r="J25926" s="152"/>
      <c r="K25926" s="156"/>
      <c r="L25926" s="156"/>
      <c r="M25926" s="157"/>
      <c r="N25926" s="158"/>
      <c r="O25926" s="153"/>
      <c r="P25926" s="153"/>
      <c r="Q25926" s="153"/>
      <c r="R25926" s="153"/>
      <c r="S25926" s="152"/>
      <c r="T25926" s="154"/>
    </row>
    <row r="25927" spans="8:20" x14ac:dyDescent="0.25">
      <c r="H25927" s="155"/>
      <c r="I25927" s="152"/>
      <c r="J25927" s="152"/>
      <c r="K25927" s="156"/>
      <c r="L25927" s="156"/>
      <c r="M25927" s="157"/>
      <c r="N25927" s="158"/>
      <c r="O25927" s="153"/>
      <c r="P25927" s="153"/>
      <c r="Q25927" s="153"/>
      <c r="R25927" s="153"/>
      <c r="S25927" s="152"/>
      <c r="T25927" s="154"/>
    </row>
    <row r="25928" spans="8:20" x14ac:dyDescent="0.25">
      <c r="H25928" s="155"/>
      <c r="I25928" s="152"/>
      <c r="J25928" s="152"/>
      <c r="K25928" s="156"/>
      <c r="L25928" s="156"/>
      <c r="M25928" s="157"/>
      <c r="N25928" s="158"/>
      <c r="O25928" s="153"/>
      <c r="P25928" s="153"/>
      <c r="Q25928" s="153"/>
      <c r="R25928" s="153"/>
      <c r="S25928" s="152"/>
      <c r="T25928" s="154"/>
    </row>
    <row r="25929" spans="8:20" x14ac:dyDescent="0.25">
      <c r="H25929" s="155"/>
      <c r="I25929" s="152"/>
      <c r="J25929" s="152"/>
      <c r="K25929" s="156"/>
      <c r="L25929" s="156"/>
      <c r="M25929" s="157"/>
      <c r="N25929" s="158"/>
      <c r="O25929" s="153"/>
      <c r="P25929" s="153"/>
      <c r="Q25929" s="153"/>
      <c r="R25929" s="153"/>
      <c r="S25929" s="152"/>
      <c r="T25929" s="154"/>
    </row>
    <row r="25930" spans="8:20" x14ac:dyDescent="0.25">
      <c r="H25930" s="155"/>
      <c r="I25930" s="152"/>
      <c r="J25930" s="152"/>
      <c r="K25930" s="156"/>
      <c r="L25930" s="156"/>
      <c r="M25930" s="157"/>
      <c r="N25930" s="158"/>
      <c r="O25930" s="153"/>
      <c r="P25930" s="153"/>
      <c r="Q25930" s="153"/>
      <c r="R25930" s="153"/>
      <c r="S25930" s="152"/>
      <c r="T25930" s="154"/>
    </row>
    <row r="25931" spans="8:20" x14ac:dyDescent="0.25">
      <c r="H25931" s="155"/>
      <c r="I25931" s="152"/>
      <c r="J25931" s="152"/>
      <c r="K25931" s="156"/>
      <c r="L25931" s="156"/>
      <c r="M25931" s="157"/>
      <c r="N25931" s="158"/>
      <c r="O25931" s="153"/>
      <c r="P25931" s="153"/>
      <c r="Q25931" s="153"/>
      <c r="R25931" s="153"/>
      <c r="S25931" s="152"/>
      <c r="T25931" s="154"/>
    </row>
    <row r="25932" spans="8:20" x14ac:dyDescent="0.25">
      <c r="H25932" s="155"/>
      <c r="I25932" s="152"/>
      <c r="J25932" s="152"/>
      <c r="K25932" s="156"/>
      <c r="L25932" s="156"/>
      <c r="M25932" s="157"/>
      <c r="N25932" s="158"/>
      <c r="O25932" s="153"/>
      <c r="P25932" s="153"/>
      <c r="Q25932" s="153"/>
      <c r="R25932" s="153"/>
      <c r="S25932" s="152"/>
      <c r="T25932" s="154"/>
    </row>
    <row r="25933" spans="8:20" x14ac:dyDescent="0.25">
      <c r="H25933" s="155"/>
      <c r="I25933" s="152"/>
      <c r="J25933" s="152"/>
      <c r="K25933" s="156"/>
      <c r="L25933" s="156"/>
      <c r="M25933" s="157"/>
      <c r="N25933" s="158"/>
      <c r="O25933" s="153"/>
      <c r="P25933" s="153"/>
      <c r="Q25933" s="153"/>
      <c r="R25933" s="153"/>
      <c r="S25933" s="152"/>
      <c r="T25933" s="154"/>
    </row>
    <row r="25934" spans="8:20" x14ac:dyDescent="0.25">
      <c r="H25934" s="155"/>
      <c r="I25934" s="152"/>
      <c r="J25934" s="152"/>
      <c r="K25934" s="156"/>
      <c r="L25934" s="156"/>
      <c r="M25934" s="157"/>
      <c r="N25934" s="158"/>
      <c r="O25934" s="153"/>
      <c r="P25934" s="153"/>
      <c r="Q25934" s="153"/>
      <c r="R25934" s="153"/>
      <c r="S25934" s="152"/>
      <c r="T25934" s="154"/>
    </row>
    <row r="25935" spans="8:20" x14ac:dyDescent="0.25">
      <c r="H25935" s="155"/>
      <c r="I25935" s="152"/>
      <c r="J25935" s="152"/>
      <c r="K25935" s="156"/>
      <c r="L25935" s="156"/>
      <c r="M25935" s="157"/>
      <c r="N25935" s="158"/>
      <c r="O25935" s="153"/>
      <c r="P25935" s="153"/>
      <c r="Q25935" s="153"/>
      <c r="R25935" s="153"/>
      <c r="S25935" s="152"/>
      <c r="T25935" s="154"/>
    </row>
    <row r="25936" spans="8:20" x14ac:dyDescent="0.25">
      <c r="H25936" s="155"/>
      <c r="I25936" s="152"/>
      <c r="J25936" s="152"/>
      <c r="K25936" s="156"/>
      <c r="L25936" s="156"/>
      <c r="M25936" s="157"/>
      <c r="N25936" s="158"/>
      <c r="O25936" s="153"/>
      <c r="P25936" s="153"/>
      <c r="Q25936" s="153"/>
      <c r="R25936" s="153"/>
      <c r="S25936" s="152"/>
      <c r="T25936" s="154"/>
    </row>
    <row r="25937" spans="8:20" x14ac:dyDescent="0.25">
      <c r="H25937" s="155"/>
      <c r="I25937" s="152"/>
      <c r="J25937" s="152"/>
      <c r="K25937" s="156"/>
      <c r="L25937" s="156"/>
      <c r="M25937" s="157"/>
      <c r="N25937" s="158"/>
      <c r="O25937" s="153"/>
      <c r="P25937" s="153"/>
      <c r="Q25937" s="153"/>
      <c r="R25937" s="153"/>
      <c r="S25937" s="152"/>
      <c r="T25937" s="154"/>
    </row>
    <row r="25938" spans="8:20" x14ac:dyDescent="0.25">
      <c r="H25938" s="155"/>
      <c r="I25938" s="152"/>
      <c r="J25938" s="152"/>
      <c r="K25938" s="156"/>
      <c r="L25938" s="156"/>
      <c r="M25938" s="157"/>
      <c r="N25938" s="158"/>
      <c r="O25938" s="153"/>
      <c r="P25938" s="153"/>
      <c r="Q25938" s="153"/>
      <c r="R25938" s="153"/>
      <c r="S25938" s="152"/>
      <c r="T25938" s="154"/>
    </row>
    <row r="25939" spans="8:20" x14ac:dyDescent="0.25">
      <c r="H25939" s="155"/>
      <c r="I25939" s="152"/>
      <c r="J25939" s="152"/>
      <c r="K25939" s="156"/>
      <c r="L25939" s="156"/>
      <c r="M25939" s="157"/>
      <c r="N25939" s="158"/>
      <c r="O25939" s="153"/>
      <c r="P25939" s="153"/>
      <c r="Q25939" s="153"/>
      <c r="R25939" s="153"/>
      <c r="S25939" s="152"/>
      <c r="T25939" s="154"/>
    </row>
    <row r="25940" spans="8:20" x14ac:dyDescent="0.25">
      <c r="H25940" s="155"/>
      <c r="I25940" s="152"/>
      <c r="J25940" s="152"/>
      <c r="K25940" s="156"/>
      <c r="L25940" s="156"/>
      <c r="M25940" s="157"/>
      <c r="N25940" s="158"/>
      <c r="O25940" s="153"/>
      <c r="P25940" s="153"/>
      <c r="Q25940" s="153"/>
      <c r="R25940" s="153"/>
      <c r="S25940" s="152"/>
      <c r="T25940" s="154"/>
    </row>
    <row r="25941" spans="8:20" x14ac:dyDescent="0.25">
      <c r="H25941" s="155"/>
      <c r="I25941" s="152"/>
      <c r="J25941" s="152"/>
      <c r="K25941" s="156"/>
      <c r="L25941" s="156"/>
      <c r="M25941" s="157"/>
      <c r="N25941" s="158"/>
      <c r="O25941" s="153"/>
      <c r="P25941" s="153"/>
      <c r="Q25941" s="153"/>
      <c r="R25941" s="153"/>
      <c r="S25941" s="152"/>
      <c r="T25941" s="154"/>
    </row>
    <row r="25942" spans="8:20" x14ac:dyDescent="0.25">
      <c r="H25942" s="155"/>
      <c r="I25942" s="152"/>
      <c r="J25942" s="152"/>
      <c r="K25942" s="156"/>
      <c r="L25942" s="156"/>
      <c r="M25942" s="157"/>
      <c r="N25942" s="158"/>
      <c r="O25942" s="153"/>
      <c r="P25942" s="153"/>
      <c r="Q25942" s="153"/>
      <c r="R25942" s="153"/>
      <c r="S25942" s="152"/>
      <c r="T25942" s="154"/>
    </row>
    <row r="25943" spans="8:20" x14ac:dyDescent="0.25">
      <c r="H25943" s="155"/>
      <c r="I25943" s="152"/>
      <c r="J25943" s="152"/>
      <c r="K25943" s="156"/>
      <c r="L25943" s="156"/>
      <c r="M25943" s="157"/>
      <c r="N25943" s="158"/>
      <c r="O25943" s="153"/>
      <c r="P25943" s="153"/>
      <c r="Q25943" s="153"/>
      <c r="R25943" s="153"/>
      <c r="S25943" s="152"/>
      <c r="T25943" s="154"/>
    </row>
    <row r="25944" spans="8:20" x14ac:dyDescent="0.25">
      <c r="H25944" s="155"/>
      <c r="I25944" s="152"/>
      <c r="J25944" s="152"/>
      <c r="K25944" s="156"/>
      <c r="L25944" s="156"/>
      <c r="M25944" s="157"/>
      <c r="N25944" s="158"/>
      <c r="O25944" s="153"/>
      <c r="P25944" s="153"/>
      <c r="Q25944" s="153"/>
      <c r="R25944" s="153"/>
      <c r="S25944" s="152"/>
      <c r="T25944" s="154"/>
    </row>
    <row r="25945" spans="8:20" x14ac:dyDescent="0.25">
      <c r="H25945" s="155"/>
      <c r="I25945" s="152"/>
      <c r="J25945" s="152"/>
      <c r="K25945" s="156"/>
      <c r="L25945" s="156"/>
      <c r="M25945" s="157"/>
      <c r="N25945" s="158"/>
      <c r="O25945" s="153"/>
      <c r="P25945" s="153"/>
      <c r="Q25945" s="153"/>
      <c r="R25945" s="153"/>
      <c r="S25945" s="152"/>
      <c r="T25945" s="154"/>
    </row>
    <row r="25946" spans="8:20" x14ac:dyDescent="0.25">
      <c r="H25946" s="155"/>
      <c r="I25946" s="152"/>
      <c r="J25946" s="152"/>
      <c r="K25946" s="156"/>
      <c r="L25946" s="156"/>
      <c r="M25946" s="157"/>
      <c r="N25946" s="158"/>
      <c r="O25946" s="153"/>
      <c r="P25946" s="153"/>
      <c r="Q25946" s="153"/>
      <c r="R25946" s="153"/>
      <c r="S25946" s="152"/>
      <c r="T25946" s="154"/>
    </row>
    <row r="25947" spans="8:20" x14ac:dyDescent="0.25">
      <c r="H25947" s="155"/>
      <c r="I25947" s="152"/>
      <c r="J25947" s="152"/>
      <c r="K25947" s="156"/>
      <c r="L25947" s="156"/>
      <c r="M25947" s="157"/>
      <c r="N25947" s="158"/>
      <c r="O25947" s="153"/>
      <c r="P25947" s="153"/>
      <c r="Q25947" s="153"/>
      <c r="R25947" s="153"/>
      <c r="S25947" s="152"/>
      <c r="T25947" s="154"/>
    </row>
    <row r="25948" spans="8:20" x14ac:dyDescent="0.25">
      <c r="H25948" s="155"/>
      <c r="I25948" s="152"/>
      <c r="J25948" s="152"/>
      <c r="K25948" s="156"/>
      <c r="L25948" s="156"/>
      <c r="M25948" s="157"/>
      <c r="N25948" s="158"/>
      <c r="O25948" s="153"/>
      <c r="P25948" s="153"/>
      <c r="Q25948" s="153"/>
      <c r="R25948" s="153"/>
      <c r="S25948" s="152"/>
      <c r="T25948" s="154"/>
    </row>
    <row r="25949" spans="8:20" x14ac:dyDescent="0.25">
      <c r="H25949" s="155"/>
      <c r="I25949" s="152"/>
      <c r="J25949" s="152"/>
      <c r="K25949" s="156"/>
      <c r="L25949" s="156"/>
      <c r="M25949" s="157"/>
      <c r="N25949" s="158"/>
      <c r="O25949" s="153"/>
      <c r="P25949" s="153"/>
      <c r="Q25949" s="153"/>
      <c r="R25949" s="153"/>
      <c r="S25949" s="152"/>
      <c r="T25949" s="154"/>
    </row>
    <row r="25950" spans="8:20" x14ac:dyDescent="0.25">
      <c r="H25950" s="155"/>
      <c r="I25950" s="152"/>
      <c r="J25950" s="152"/>
      <c r="K25950" s="156"/>
      <c r="L25950" s="156"/>
      <c r="M25950" s="157"/>
      <c r="N25950" s="158"/>
      <c r="O25950" s="153"/>
      <c r="P25950" s="153"/>
      <c r="Q25950" s="153"/>
      <c r="R25950" s="153"/>
      <c r="S25950" s="152"/>
      <c r="T25950" s="154"/>
    </row>
    <row r="25951" spans="8:20" x14ac:dyDescent="0.25">
      <c r="H25951" s="155"/>
      <c r="I25951" s="152"/>
      <c r="J25951" s="152"/>
      <c r="K25951" s="156"/>
      <c r="L25951" s="156"/>
      <c r="M25951" s="157"/>
      <c r="N25951" s="158"/>
      <c r="O25951" s="153"/>
      <c r="P25951" s="153"/>
      <c r="Q25951" s="153"/>
      <c r="R25951" s="153"/>
      <c r="S25951" s="152"/>
      <c r="T25951" s="154"/>
    </row>
    <row r="25952" spans="8:20" x14ac:dyDescent="0.25">
      <c r="H25952" s="155"/>
      <c r="I25952" s="152"/>
      <c r="J25952" s="152"/>
      <c r="K25952" s="156"/>
      <c r="L25952" s="156"/>
      <c r="M25952" s="157"/>
      <c r="N25952" s="158"/>
      <c r="O25952" s="153"/>
      <c r="P25952" s="153"/>
      <c r="Q25952" s="153"/>
      <c r="R25952" s="153"/>
      <c r="S25952" s="152"/>
      <c r="T25952" s="154"/>
    </row>
    <row r="25953" spans="8:20" x14ac:dyDescent="0.25">
      <c r="H25953" s="155"/>
      <c r="I25953" s="152"/>
      <c r="J25953" s="152"/>
      <c r="K25953" s="156"/>
      <c r="L25953" s="156"/>
      <c r="M25953" s="157"/>
      <c r="N25953" s="158"/>
      <c r="O25953" s="153"/>
      <c r="P25953" s="153"/>
      <c r="Q25953" s="153"/>
      <c r="R25953" s="153"/>
      <c r="S25953" s="152"/>
      <c r="T25953" s="154"/>
    </row>
    <row r="25954" spans="8:20" x14ac:dyDescent="0.25">
      <c r="H25954" s="155"/>
      <c r="I25954" s="152"/>
      <c r="J25954" s="152"/>
      <c r="K25954" s="156"/>
      <c r="L25954" s="156"/>
      <c r="M25954" s="157"/>
      <c r="N25954" s="158"/>
      <c r="O25954" s="153"/>
      <c r="P25954" s="153"/>
      <c r="Q25954" s="153"/>
      <c r="R25954" s="153"/>
      <c r="S25954" s="152"/>
      <c r="T25954" s="154"/>
    </row>
    <row r="25955" spans="8:20" x14ac:dyDescent="0.25">
      <c r="H25955" s="155"/>
      <c r="I25955" s="152"/>
      <c r="J25955" s="152"/>
      <c r="K25955" s="156"/>
      <c r="L25955" s="156"/>
      <c r="M25955" s="157"/>
      <c r="N25955" s="158"/>
      <c r="O25955" s="153"/>
      <c r="P25955" s="153"/>
      <c r="Q25955" s="153"/>
      <c r="R25955" s="153"/>
      <c r="S25955" s="152"/>
      <c r="T25955" s="154"/>
    </row>
    <row r="25956" spans="8:20" x14ac:dyDescent="0.25">
      <c r="H25956" s="155"/>
      <c r="I25956" s="152"/>
      <c r="J25956" s="152"/>
      <c r="K25956" s="156"/>
      <c r="L25956" s="156"/>
      <c r="M25956" s="157"/>
      <c r="N25956" s="158"/>
      <c r="O25956" s="153"/>
      <c r="P25956" s="153"/>
      <c r="Q25956" s="153"/>
      <c r="R25956" s="153"/>
      <c r="S25956" s="152"/>
      <c r="T25956" s="154"/>
    </row>
    <row r="25957" spans="8:20" x14ac:dyDescent="0.25">
      <c r="H25957" s="155"/>
      <c r="I25957" s="152"/>
      <c r="J25957" s="152"/>
      <c r="K25957" s="156"/>
      <c r="L25957" s="156"/>
      <c r="M25957" s="157"/>
      <c r="N25957" s="158"/>
      <c r="O25957" s="153"/>
      <c r="P25957" s="153"/>
      <c r="Q25957" s="153"/>
      <c r="R25957" s="153"/>
      <c r="S25957" s="152"/>
      <c r="T25957" s="154"/>
    </row>
    <row r="25958" spans="8:20" x14ac:dyDescent="0.25">
      <c r="H25958" s="155"/>
      <c r="I25958" s="152"/>
      <c r="J25958" s="152"/>
      <c r="K25958" s="156"/>
      <c r="L25958" s="156"/>
      <c r="M25958" s="157"/>
      <c r="N25958" s="158"/>
      <c r="O25958" s="153"/>
      <c r="P25958" s="153"/>
      <c r="Q25958" s="153"/>
      <c r="R25958" s="153"/>
      <c r="S25958" s="152"/>
      <c r="T25958" s="154"/>
    </row>
    <row r="25959" spans="8:20" x14ac:dyDescent="0.25">
      <c r="H25959" s="155"/>
      <c r="I25959" s="152"/>
      <c r="J25959" s="152"/>
      <c r="K25959" s="156"/>
      <c r="L25959" s="156"/>
      <c r="M25959" s="157"/>
      <c r="N25959" s="158"/>
      <c r="O25959" s="153"/>
      <c r="P25959" s="153"/>
      <c r="Q25959" s="153"/>
      <c r="R25959" s="153"/>
      <c r="S25959" s="152"/>
      <c r="T25959" s="154"/>
    </row>
    <row r="25960" spans="8:20" x14ac:dyDescent="0.25">
      <c r="H25960" s="155"/>
      <c r="I25960" s="152"/>
      <c r="J25960" s="152"/>
      <c r="K25960" s="156"/>
      <c r="L25960" s="156"/>
      <c r="M25960" s="157"/>
      <c r="N25960" s="158"/>
      <c r="O25960" s="153"/>
      <c r="P25960" s="153"/>
      <c r="Q25960" s="153"/>
      <c r="R25960" s="153"/>
      <c r="S25960" s="152"/>
      <c r="T25960" s="154"/>
    </row>
    <row r="25961" spans="8:20" x14ac:dyDescent="0.25">
      <c r="H25961" s="155"/>
      <c r="I25961" s="152"/>
      <c r="J25961" s="152"/>
      <c r="K25961" s="156"/>
      <c r="L25961" s="156"/>
      <c r="M25961" s="157"/>
      <c r="N25961" s="158"/>
      <c r="O25961" s="153"/>
      <c r="P25961" s="153"/>
      <c r="Q25961" s="153"/>
      <c r="R25961" s="153"/>
      <c r="S25961" s="152"/>
      <c r="T25961" s="154"/>
    </row>
    <row r="25962" spans="8:20" x14ac:dyDescent="0.25">
      <c r="H25962" s="155"/>
      <c r="I25962" s="152"/>
      <c r="J25962" s="152"/>
      <c r="K25962" s="156"/>
      <c r="L25962" s="156"/>
      <c r="M25962" s="157"/>
      <c r="N25962" s="158"/>
      <c r="O25962" s="153"/>
      <c r="P25962" s="153"/>
      <c r="Q25962" s="153"/>
      <c r="R25962" s="153"/>
      <c r="S25962" s="152"/>
      <c r="T25962" s="154"/>
    </row>
    <row r="25963" spans="8:20" x14ac:dyDescent="0.25">
      <c r="H25963" s="155"/>
      <c r="I25963" s="152"/>
      <c r="J25963" s="152"/>
      <c r="K25963" s="156"/>
      <c r="L25963" s="156"/>
      <c r="M25963" s="157"/>
      <c r="N25963" s="158"/>
      <c r="O25963" s="153"/>
      <c r="P25963" s="153"/>
      <c r="Q25963" s="153"/>
      <c r="R25963" s="153"/>
      <c r="S25963" s="152"/>
      <c r="T25963" s="154"/>
    </row>
    <row r="25964" spans="8:20" x14ac:dyDescent="0.25">
      <c r="H25964" s="155"/>
      <c r="I25964" s="152"/>
      <c r="J25964" s="152"/>
      <c r="K25964" s="156"/>
      <c r="L25964" s="156"/>
      <c r="M25964" s="157"/>
      <c r="N25964" s="158"/>
      <c r="O25964" s="153"/>
      <c r="P25964" s="153"/>
      <c r="Q25964" s="153"/>
      <c r="R25964" s="153"/>
      <c r="S25964" s="152"/>
      <c r="T25964" s="154"/>
    </row>
    <row r="25965" spans="8:20" x14ac:dyDescent="0.25">
      <c r="H25965" s="155"/>
      <c r="I25965" s="152"/>
      <c r="J25965" s="152"/>
      <c r="K25965" s="156"/>
      <c r="L25965" s="156"/>
      <c r="M25965" s="157"/>
      <c r="N25965" s="158"/>
      <c r="O25965" s="153"/>
      <c r="P25965" s="153"/>
      <c r="Q25965" s="153"/>
      <c r="R25965" s="153"/>
      <c r="S25965" s="152"/>
      <c r="T25965" s="154"/>
    </row>
    <row r="25966" spans="8:20" x14ac:dyDescent="0.25">
      <c r="H25966" s="155"/>
      <c r="I25966" s="152"/>
      <c r="J25966" s="152"/>
      <c r="K25966" s="156"/>
      <c r="L25966" s="156"/>
      <c r="M25966" s="157"/>
      <c r="N25966" s="158"/>
      <c r="O25966" s="153"/>
      <c r="P25966" s="153"/>
      <c r="Q25966" s="153"/>
      <c r="R25966" s="153"/>
      <c r="S25966" s="152"/>
      <c r="T25966" s="154"/>
    </row>
    <row r="25967" spans="8:20" x14ac:dyDescent="0.25">
      <c r="H25967" s="155"/>
      <c r="I25967" s="152"/>
      <c r="J25967" s="152"/>
      <c r="K25967" s="156"/>
      <c r="L25967" s="156"/>
      <c r="M25967" s="157"/>
      <c r="N25967" s="158"/>
      <c r="O25967" s="153"/>
      <c r="P25967" s="153"/>
      <c r="Q25967" s="153"/>
      <c r="R25967" s="153"/>
      <c r="S25967" s="152"/>
      <c r="T25967" s="154"/>
    </row>
    <row r="25968" spans="8:20" x14ac:dyDescent="0.25">
      <c r="H25968" s="155"/>
      <c r="I25968" s="152"/>
      <c r="J25968" s="152"/>
      <c r="K25968" s="156"/>
      <c r="L25968" s="156"/>
      <c r="M25968" s="157"/>
      <c r="N25968" s="158"/>
      <c r="O25968" s="153"/>
      <c r="P25968" s="153"/>
      <c r="Q25968" s="153"/>
      <c r="R25968" s="153"/>
      <c r="S25968" s="152"/>
      <c r="T25968" s="154"/>
    </row>
    <row r="25969" spans="8:20" x14ac:dyDescent="0.25">
      <c r="H25969" s="155"/>
      <c r="I25969" s="152"/>
      <c r="J25969" s="152"/>
      <c r="K25969" s="156"/>
      <c r="L25969" s="156"/>
      <c r="M25969" s="157"/>
      <c r="N25969" s="158"/>
      <c r="O25969" s="153"/>
      <c r="P25969" s="153"/>
      <c r="Q25969" s="153"/>
      <c r="R25969" s="153"/>
      <c r="S25969" s="152"/>
      <c r="T25969" s="154"/>
    </row>
    <row r="25970" spans="8:20" x14ac:dyDescent="0.25">
      <c r="H25970" s="155"/>
      <c r="I25970" s="152"/>
      <c r="J25970" s="152"/>
      <c r="K25970" s="156"/>
      <c r="L25970" s="156"/>
      <c r="M25970" s="157"/>
      <c r="N25970" s="158"/>
      <c r="O25970" s="153"/>
      <c r="P25970" s="153"/>
      <c r="Q25970" s="153"/>
      <c r="R25970" s="153"/>
      <c r="S25970" s="152"/>
      <c r="T25970" s="154"/>
    </row>
    <row r="25971" spans="8:20" x14ac:dyDescent="0.25">
      <c r="H25971" s="155"/>
      <c r="I25971" s="152"/>
      <c r="J25971" s="152"/>
      <c r="K25971" s="156"/>
      <c r="L25971" s="156"/>
      <c r="M25971" s="157"/>
      <c r="N25971" s="158"/>
      <c r="O25971" s="153"/>
      <c r="P25971" s="153"/>
      <c r="Q25971" s="153"/>
      <c r="R25971" s="153"/>
      <c r="S25971" s="152"/>
      <c r="T25971" s="154"/>
    </row>
    <row r="25972" spans="8:20" x14ac:dyDescent="0.25">
      <c r="H25972" s="155"/>
      <c r="I25972" s="152"/>
      <c r="J25972" s="152"/>
      <c r="K25972" s="156"/>
      <c r="L25972" s="156"/>
      <c r="M25972" s="157"/>
      <c r="N25972" s="158"/>
      <c r="O25972" s="153"/>
      <c r="P25972" s="153"/>
      <c r="Q25972" s="153"/>
      <c r="R25972" s="153"/>
      <c r="S25972" s="152"/>
      <c r="T25972" s="154"/>
    </row>
    <row r="25973" spans="8:20" x14ac:dyDescent="0.25">
      <c r="H25973" s="155"/>
      <c r="I25973" s="152"/>
      <c r="J25973" s="152"/>
      <c r="K25973" s="156"/>
      <c r="L25973" s="156"/>
      <c r="M25973" s="157"/>
      <c r="N25973" s="158"/>
      <c r="O25973" s="153"/>
      <c r="P25973" s="153"/>
      <c r="Q25973" s="153"/>
      <c r="R25973" s="153"/>
      <c r="S25973" s="152"/>
      <c r="T25973" s="154"/>
    </row>
    <row r="25974" spans="8:20" x14ac:dyDescent="0.25">
      <c r="H25974" s="155"/>
      <c r="I25974" s="152"/>
      <c r="J25974" s="152"/>
      <c r="K25974" s="156"/>
      <c r="L25974" s="156"/>
      <c r="M25974" s="157"/>
      <c r="N25974" s="158"/>
      <c r="O25974" s="153"/>
      <c r="P25974" s="153"/>
      <c r="Q25974" s="153"/>
      <c r="R25974" s="153"/>
      <c r="S25974" s="152"/>
      <c r="T25974" s="154"/>
    </row>
    <row r="25975" spans="8:20" x14ac:dyDescent="0.25">
      <c r="H25975" s="155"/>
      <c r="I25975" s="152"/>
      <c r="J25975" s="152"/>
      <c r="K25975" s="156"/>
      <c r="L25975" s="156"/>
      <c r="M25975" s="157"/>
      <c r="N25975" s="158"/>
      <c r="O25975" s="153"/>
      <c r="P25975" s="153"/>
      <c r="Q25975" s="153"/>
      <c r="R25975" s="153"/>
      <c r="S25975" s="152"/>
      <c r="T25975" s="154"/>
    </row>
    <row r="25976" spans="8:20" x14ac:dyDescent="0.25">
      <c r="H25976" s="155"/>
      <c r="I25976" s="152"/>
      <c r="J25976" s="152"/>
      <c r="K25976" s="156"/>
      <c r="L25976" s="156"/>
      <c r="M25976" s="157"/>
      <c r="N25976" s="158"/>
      <c r="O25976" s="153"/>
      <c r="P25976" s="153"/>
      <c r="Q25976" s="153"/>
      <c r="R25976" s="153"/>
      <c r="S25976" s="152"/>
      <c r="T25976" s="154"/>
    </row>
    <row r="25977" spans="8:20" x14ac:dyDescent="0.25">
      <c r="H25977" s="155"/>
      <c r="I25977" s="152"/>
      <c r="J25977" s="152"/>
      <c r="K25977" s="156"/>
      <c r="L25977" s="156"/>
      <c r="M25977" s="157"/>
      <c r="N25977" s="158"/>
      <c r="O25977" s="153"/>
      <c r="P25977" s="153"/>
      <c r="Q25977" s="153"/>
      <c r="R25977" s="153"/>
      <c r="S25977" s="152"/>
      <c r="T25977" s="154"/>
    </row>
    <row r="25978" spans="8:20" x14ac:dyDescent="0.25">
      <c r="H25978" s="155"/>
      <c r="I25978" s="152"/>
      <c r="J25978" s="152"/>
      <c r="K25978" s="156"/>
      <c r="L25978" s="156"/>
      <c r="M25978" s="157"/>
      <c r="N25978" s="158"/>
      <c r="O25978" s="153"/>
      <c r="P25978" s="153"/>
      <c r="Q25978" s="153"/>
      <c r="R25978" s="153"/>
      <c r="S25978" s="152"/>
      <c r="T25978" s="154"/>
    </row>
    <row r="25979" spans="8:20" x14ac:dyDescent="0.25">
      <c r="H25979" s="155"/>
      <c r="I25979" s="152"/>
      <c r="J25979" s="152"/>
      <c r="K25979" s="156"/>
      <c r="L25979" s="156"/>
      <c r="M25979" s="157"/>
      <c r="N25979" s="158"/>
      <c r="O25979" s="153"/>
      <c r="P25979" s="153"/>
      <c r="Q25979" s="153"/>
      <c r="R25979" s="153"/>
      <c r="S25979" s="152"/>
      <c r="T25979" s="154"/>
    </row>
    <row r="25980" spans="8:20" x14ac:dyDescent="0.25">
      <c r="H25980" s="155"/>
      <c r="I25980" s="152"/>
      <c r="J25980" s="152"/>
      <c r="K25980" s="156"/>
      <c r="L25980" s="156"/>
      <c r="M25980" s="157"/>
      <c r="N25980" s="158"/>
      <c r="O25980" s="153"/>
      <c r="P25980" s="153"/>
      <c r="Q25980" s="153"/>
      <c r="R25980" s="153"/>
      <c r="S25980" s="152"/>
      <c r="T25980" s="154"/>
    </row>
    <row r="25981" spans="8:20" x14ac:dyDescent="0.25">
      <c r="H25981" s="155"/>
      <c r="I25981" s="152"/>
      <c r="J25981" s="152"/>
      <c r="K25981" s="156"/>
      <c r="L25981" s="156"/>
      <c r="M25981" s="157"/>
      <c r="N25981" s="158"/>
      <c r="O25981" s="153"/>
      <c r="P25981" s="153"/>
      <c r="Q25981" s="153"/>
      <c r="R25981" s="153"/>
      <c r="S25981" s="152"/>
      <c r="T25981" s="154"/>
    </row>
    <row r="25982" spans="8:20" x14ac:dyDescent="0.25">
      <c r="H25982" s="155"/>
      <c r="I25982" s="152"/>
      <c r="J25982" s="152"/>
      <c r="K25982" s="156"/>
      <c r="L25982" s="156"/>
      <c r="M25982" s="157"/>
      <c r="N25982" s="158"/>
      <c r="O25982" s="153"/>
      <c r="P25982" s="153"/>
      <c r="Q25982" s="153"/>
      <c r="R25982" s="153"/>
      <c r="S25982" s="152"/>
      <c r="T25982" s="154"/>
    </row>
    <row r="25983" spans="8:20" x14ac:dyDescent="0.25">
      <c r="H25983" s="155"/>
      <c r="I25983" s="152"/>
      <c r="J25983" s="152"/>
      <c r="K25983" s="156"/>
      <c r="L25983" s="156"/>
      <c r="M25983" s="157"/>
      <c r="N25983" s="158"/>
      <c r="O25983" s="153"/>
      <c r="P25983" s="153"/>
      <c r="Q25983" s="153"/>
      <c r="R25983" s="153"/>
      <c r="S25983" s="152"/>
      <c r="T25983" s="154"/>
    </row>
    <row r="25984" spans="8:20" x14ac:dyDescent="0.25">
      <c r="H25984" s="155"/>
      <c r="I25984" s="152"/>
      <c r="J25984" s="152"/>
      <c r="K25984" s="156"/>
      <c r="L25984" s="156"/>
      <c r="M25984" s="157"/>
      <c r="N25984" s="158"/>
      <c r="O25984" s="153"/>
      <c r="P25984" s="153"/>
      <c r="Q25984" s="153"/>
      <c r="R25984" s="153"/>
      <c r="S25984" s="152"/>
      <c r="T25984" s="154"/>
    </row>
    <row r="25985" spans="8:20" x14ac:dyDescent="0.25">
      <c r="H25985" s="155"/>
      <c r="I25985" s="152"/>
      <c r="J25985" s="152"/>
      <c r="K25985" s="156"/>
      <c r="L25985" s="156"/>
      <c r="M25985" s="157"/>
      <c r="N25985" s="158"/>
      <c r="O25985" s="153"/>
      <c r="P25985" s="153"/>
      <c r="Q25985" s="153"/>
      <c r="R25985" s="153"/>
      <c r="S25985" s="152"/>
      <c r="T25985" s="154"/>
    </row>
    <row r="25986" spans="8:20" x14ac:dyDescent="0.25">
      <c r="H25986" s="155"/>
      <c r="I25986" s="152"/>
      <c r="J25986" s="152"/>
      <c r="K25986" s="156"/>
      <c r="L25986" s="156"/>
      <c r="M25986" s="157"/>
      <c r="N25986" s="158"/>
      <c r="O25986" s="153"/>
      <c r="P25986" s="153"/>
      <c r="Q25986" s="153"/>
      <c r="R25986" s="153"/>
      <c r="S25986" s="152"/>
      <c r="T25986" s="154"/>
    </row>
    <row r="25987" spans="8:20" x14ac:dyDescent="0.25">
      <c r="H25987" s="155"/>
      <c r="I25987" s="152"/>
      <c r="J25987" s="152"/>
      <c r="K25987" s="156"/>
      <c r="L25987" s="156"/>
      <c r="M25987" s="157"/>
      <c r="N25987" s="158"/>
      <c r="O25987" s="153"/>
      <c r="P25987" s="153"/>
      <c r="Q25987" s="153"/>
      <c r="R25987" s="153"/>
      <c r="S25987" s="152"/>
      <c r="T25987" s="154"/>
    </row>
    <row r="25988" spans="8:20" x14ac:dyDescent="0.25">
      <c r="H25988" s="155"/>
      <c r="I25988" s="152"/>
      <c r="J25988" s="152"/>
      <c r="K25988" s="156"/>
      <c r="L25988" s="156"/>
      <c r="M25988" s="157"/>
      <c r="N25988" s="158"/>
      <c r="O25988" s="153"/>
      <c r="P25988" s="153"/>
      <c r="Q25988" s="153"/>
      <c r="R25988" s="153"/>
      <c r="S25988" s="152"/>
      <c r="T25988" s="154"/>
    </row>
    <row r="25989" spans="8:20" x14ac:dyDescent="0.25">
      <c r="H25989" s="155"/>
      <c r="I25989" s="152"/>
      <c r="J25989" s="152"/>
      <c r="K25989" s="156"/>
      <c r="L25989" s="156"/>
      <c r="M25989" s="157"/>
      <c r="N25989" s="158"/>
      <c r="O25989" s="153"/>
      <c r="P25989" s="153"/>
      <c r="Q25989" s="153"/>
      <c r="R25989" s="153"/>
      <c r="S25989" s="152"/>
      <c r="T25989" s="154"/>
    </row>
    <row r="25990" spans="8:20" x14ac:dyDescent="0.25">
      <c r="H25990" s="155"/>
      <c r="I25990" s="152"/>
      <c r="J25990" s="152"/>
      <c r="K25990" s="156"/>
      <c r="L25990" s="156"/>
      <c r="M25990" s="157"/>
      <c r="N25990" s="158"/>
      <c r="O25990" s="153"/>
      <c r="P25990" s="153"/>
      <c r="Q25990" s="153"/>
      <c r="R25990" s="153"/>
      <c r="S25990" s="152"/>
      <c r="T25990" s="154"/>
    </row>
    <row r="25991" spans="8:20" x14ac:dyDescent="0.25">
      <c r="H25991" s="155"/>
      <c r="I25991" s="152"/>
      <c r="J25991" s="152"/>
      <c r="K25991" s="156"/>
      <c r="L25991" s="156"/>
      <c r="M25991" s="157"/>
      <c r="N25991" s="158"/>
      <c r="O25991" s="153"/>
      <c r="P25991" s="153"/>
      <c r="Q25991" s="153"/>
      <c r="R25991" s="153"/>
      <c r="S25991" s="152"/>
      <c r="T25991" s="154"/>
    </row>
    <row r="25992" spans="8:20" x14ac:dyDescent="0.25">
      <c r="H25992" s="155"/>
      <c r="I25992" s="152"/>
      <c r="J25992" s="152"/>
      <c r="K25992" s="156"/>
      <c r="L25992" s="156"/>
      <c r="M25992" s="157"/>
      <c r="N25992" s="158"/>
      <c r="O25992" s="153"/>
      <c r="P25992" s="153"/>
      <c r="Q25992" s="153"/>
      <c r="R25992" s="153"/>
      <c r="S25992" s="152"/>
      <c r="T25992" s="154"/>
    </row>
    <row r="25993" spans="8:20" x14ac:dyDescent="0.25">
      <c r="H25993" s="155"/>
      <c r="I25993" s="152"/>
      <c r="J25993" s="152"/>
      <c r="K25993" s="156"/>
      <c r="L25993" s="156"/>
      <c r="M25993" s="157"/>
      <c r="N25993" s="158"/>
      <c r="O25993" s="153"/>
      <c r="P25993" s="153"/>
      <c r="Q25993" s="153"/>
      <c r="R25993" s="153"/>
      <c r="S25993" s="152"/>
      <c r="T25993" s="154"/>
    </row>
    <row r="25994" spans="8:20" x14ac:dyDescent="0.25">
      <c r="H25994" s="155"/>
      <c r="I25994" s="152"/>
      <c r="J25994" s="152"/>
      <c r="K25994" s="156"/>
      <c r="L25994" s="156"/>
      <c r="M25994" s="157"/>
      <c r="N25994" s="158"/>
      <c r="O25994" s="153"/>
      <c r="P25994" s="153"/>
      <c r="Q25994" s="153"/>
      <c r="R25994" s="153"/>
      <c r="S25994" s="152"/>
      <c r="T25994" s="154"/>
    </row>
    <row r="25995" spans="8:20" x14ac:dyDescent="0.25">
      <c r="H25995" s="155"/>
      <c r="I25995" s="152"/>
      <c r="J25995" s="152"/>
      <c r="K25995" s="156"/>
      <c r="L25995" s="156"/>
      <c r="M25995" s="157"/>
      <c r="N25995" s="158"/>
      <c r="O25995" s="153"/>
      <c r="P25995" s="153"/>
      <c r="Q25995" s="153"/>
      <c r="R25995" s="153"/>
      <c r="S25995" s="152"/>
      <c r="T25995" s="154"/>
    </row>
    <row r="25996" spans="8:20" x14ac:dyDescent="0.25">
      <c r="H25996" s="155"/>
      <c r="I25996" s="152"/>
      <c r="J25996" s="152"/>
      <c r="K25996" s="156"/>
      <c r="L25996" s="156"/>
      <c r="M25996" s="157"/>
      <c r="N25996" s="158"/>
      <c r="O25996" s="153"/>
      <c r="P25996" s="153"/>
      <c r="Q25996" s="153"/>
      <c r="R25996" s="153"/>
      <c r="S25996" s="152"/>
      <c r="T25996" s="154"/>
    </row>
    <row r="25997" spans="8:20" x14ac:dyDescent="0.25">
      <c r="H25997" s="155"/>
      <c r="I25997" s="152"/>
      <c r="J25997" s="152"/>
      <c r="K25997" s="156"/>
      <c r="L25997" s="156"/>
      <c r="M25997" s="157"/>
      <c r="N25997" s="158"/>
      <c r="O25997" s="153"/>
      <c r="P25997" s="153"/>
      <c r="Q25997" s="153"/>
      <c r="R25997" s="153"/>
      <c r="S25997" s="152"/>
      <c r="T25997" s="154"/>
    </row>
    <row r="25998" spans="8:20" x14ac:dyDescent="0.25">
      <c r="H25998" s="155"/>
      <c r="I25998" s="152"/>
      <c r="J25998" s="152"/>
      <c r="K25998" s="156"/>
      <c r="L25998" s="156"/>
      <c r="M25998" s="157"/>
      <c r="N25998" s="158"/>
      <c r="O25998" s="153"/>
      <c r="P25998" s="153"/>
      <c r="Q25998" s="153"/>
      <c r="R25998" s="153"/>
      <c r="S25998" s="152"/>
      <c r="T25998" s="154"/>
    </row>
    <row r="25999" spans="8:20" x14ac:dyDescent="0.25">
      <c r="H25999" s="155"/>
      <c r="I25999" s="152"/>
      <c r="J25999" s="152"/>
      <c r="K25999" s="156"/>
      <c r="L25999" s="156"/>
      <c r="M25999" s="157"/>
      <c r="N25999" s="158"/>
      <c r="O25999" s="153"/>
      <c r="P25999" s="153"/>
      <c r="Q25999" s="153"/>
      <c r="R25999" s="153"/>
      <c r="S25999" s="152"/>
      <c r="T25999" s="154"/>
    </row>
    <row r="26000" spans="8:20" x14ac:dyDescent="0.25">
      <c r="H26000" s="155"/>
      <c r="I26000" s="152"/>
      <c r="J26000" s="152"/>
      <c r="K26000" s="156"/>
      <c r="L26000" s="156"/>
      <c r="M26000" s="157"/>
      <c r="N26000" s="158"/>
      <c r="O26000" s="153"/>
      <c r="P26000" s="153"/>
      <c r="Q26000" s="153"/>
      <c r="R26000" s="153"/>
      <c r="S26000" s="152"/>
      <c r="T26000" s="154"/>
    </row>
    <row r="26001" spans="8:20" x14ac:dyDescent="0.25">
      <c r="H26001" s="155"/>
      <c r="I26001" s="152"/>
      <c r="J26001" s="152"/>
      <c r="K26001" s="156"/>
      <c r="L26001" s="156"/>
      <c r="M26001" s="157"/>
      <c r="N26001" s="158"/>
      <c r="O26001" s="153"/>
      <c r="P26001" s="153"/>
      <c r="Q26001" s="153"/>
      <c r="R26001" s="153"/>
      <c r="S26001" s="152"/>
      <c r="T26001" s="154"/>
    </row>
    <row r="26002" spans="8:20" x14ac:dyDescent="0.25">
      <c r="H26002" s="155"/>
      <c r="I26002" s="152"/>
      <c r="J26002" s="152"/>
      <c r="K26002" s="156"/>
      <c r="L26002" s="156"/>
      <c r="M26002" s="157"/>
      <c r="N26002" s="158"/>
      <c r="O26002" s="153"/>
      <c r="P26002" s="153"/>
      <c r="Q26002" s="153"/>
      <c r="R26002" s="153"/>
      <c r="S26002" s="152"/>
      <c r="T26002" s="154"/>
    </row>
    <row r="26003" spans="8:20" x14ac:dyDescent="0.25">
      <c r="H26003" s="155"/>
      <c r="I26003" s="152"/>
      <c r="J26003" s="152"/>
      <c r="K26003" s="156"/>
      <c r="L26003" s="156"/>
      <c r="M26003" s="157"/>
      <c r="N26003" s="158"/>
      <c r="O26003" s="153"/>
      <c r="P26003" s="153"/>
      <c r="Q26003" s="153"/>
      <c r="R26003" s="153"/>
      <c r="S26003" s="152"/>
      <c r="T26003" s="154"/>
    </row>
    <row r="26004" spans="8:20" x14ac:dyDescent="0.25">
      <c r="H26004" s="155"/>
      <c r="I26004" s="152"/>
      <c r="J26004" s="152"/>
      <c r="K26004" s="156"/>
      <c r="L26004" s="156"/>
      <c r="M26004" s="157"/>
      <c r="N26004" s="158"/>
      <c r="O26004" s="153"/>
      <c r="P26004" s="153"/>
      <c r="Q26004" s="153"/>
      <c r="R26004" s="153"/>
      <c r="S26004" s="152"/>
      <c r="T26004" s="154"/>
    </row>
    <row r="26005" spans="8:20" x14ac:dyDescent="0.25">
      <c r="H26005" s="155"/>
      <c r="I26005" s="152"/>
      <c r="J26005" s="152"/>
      <c r="K26005" s="156"/>
      <c r="L26005" s="156"/>
      <c r="M26005" s="157"/>
      <c r="N26005" s="158"/>
      <c r="O26005" s="153"/>
      <c r="P26005" s="153"/>
      <c r="Q26005" s="153"/>
      <c r="R26005" s="153"/>
      <c r="S26005" s="152"/>
      <c r="T26005" s="154"/>
    </row>
    <row r="26006" spans="8:20" x14ac:dyDescent="0.25">
      <c r="H26006" s="155"/>
      <c r="I26006" s="152"/>
      <c r="J26006" s="152"/>
      <c r="K26006" s="156"/>
      <c r="L26006" s="156"/>
      <c r="M26006" s="157"/>
      <c r="N26006" s="158"/>
      <c r="O26006" s="153"/>
      <c r="P26006" s="153"/>
      <c r="Q26006" s="153"/>
      <c r="R26006" s="153"/>
      <c r="S26006" s="152"/>
      <c r="T26006" s="154"/>
    </row>
    <row r="26007" spans="8:20" x14ac:dyDescent="0.25">
      <c r="H26007" s="155"/>
      <c r="I26007" s="152"/>
      <c r="J26007" s="152"/>
      <c r="K26007" s="156"/>
      <c r="L26007" s="156"/>
      <c r="M26007" s="157"/>
      <c r="N26007" s="158"/>
      <c r="O26007" s="153"/>
      <c r="P26007" s="153"/>
      <c r="Q26007" s="153"/>
      <c r="R26007" s="153"/>
      <c r="S26007" s="152"/>
      <c r="T26007" s="154"/>
    </row>
    <row r="26008" spans="8:20" x14ac:dyDescent="0.25">
      <c r="H26008" s="155"/>
      <c r="I26008" s="152"/>
      <c r="J26008" s="152"/>
      <c r="K26008" s="156"/>
      <c r="L26008" s="156"/>
      <c r="M26008" s="157"/>
      <c r="N26008" s="158"/>
      <c r="O26008" s="153"/>
      <c r="P26008" s="153"/>
      <c r="Q26008" s="153"/>
      <c r="R26008" s="153"/>
      <c r="S26008" s="152"/>
      <c r="T26008" s="154"/>
    </row>
    <row r="26009" spans="8:20" x14ac:dyDescent="0.25">
      <c r="H26009" s="155"/>
      <c r="I26009" s="152"/>
      <c r="J26009" s="152"/>
      <c r="K26009" s="156"/>
      <c r="L26009" s="156"/>
      <c r="M26009" s="157"/>
      <c r="N26009" s="158"/>
      <c r="O26009" s="153"/>
      <c r="P26009" s="153"/>
      <c r="Q26009" s="153"/>
      <c r="R26009" s="153"/>
      <c r="S26009" s="152"/>
      <c r="T26009" s="154"/>
    </row>
    <row r="26010" spans="8:20" x14ac:dyDescent="0.25">
      <c r="H26010" s="155"/>
      <c r="I26010" s="152"/>
      <c r="J26010" s="152"/>
      <c r="K26010" s="156"/>
      <c r="L26010" s="156"/>
      <c r="M26010" s="157"/>
      <c r="N26010" s="158"/>
      <c r="O26010" s="153"/>
      <c r="P26010" s="153"/>
      <c r="Q26010" s="153"/>
      <c r="R26010" s="153"/>
      <c r="S26010" s="152"/>
      <c r="T26010" s="154"/>
    </row>
    <row r="26011" spans="8:20" x14ac:dyDescent="0.25">
      <c r="H26011" s="155"/>
      <c r="I26011" s="152"/>
      <c r="J26011" s="152"/>
      <c r="K26011" s="156"/>
      <c r="L26011" s="156"/>
      <c r="M26011" s="157"/>
      <c r="N26011" s="158"/>
      <c r="O26011" s="153"/>
      <c r="P26011" s="153"/>
      <c r="Q26011" s="153"/>
      <c r="R26011" s="153"/>
      <c r="S26011" s="152"/>
      <c r="T26011" s="154"/>
    </row>
    <row r="26012" spans="8:20" x14ac:dyDescent="0.25">
      <c r="H26012" s="155"/>
      <c r="I26012" s="152"/>
      <c r="J26012" s="152"/>
      <c r="K26012" s="156"/>
      <c r="L26012" s="156"/>
      <c r="M26012" s="157"/>
      <c r="N26012" s="158"/>
      <c r="O26012" s="153"/>
      <c r="P26012" s="153"/>
      <c r="Q26012" s="153"/>
      <c r="R26012" s="153"/>
      <c r="S26012" s="152"/>
      <c r="T26012" s="154"/>
    </row>
    <row r="26013" spans="8:20" x14ac:dyDescent="0.25">
      <c r="H26013" s="155"/>
      <c r="I26013" s="152"/>
      <c r="J26013" s="152"/>
      <c r="K26013" s="156"/>
      <c r="L26013" s="156"/>
      <c r="M26013" s="157"/>
      <c r="N26013" s="158"/>
      <c r="O26013" s="153"/>
      <c r="P26013" s="153"/>
      <c r="Q26013" s="153"/>
      <c r="R26013" s="153"/>
      <c r="S26013" s="152"/>
      <c r="T26013" s="154"/>
    </row>
    <row r="26014" spans="8:20" x14ac:dyDescent="0.25">
      <c r="H26014" s="155"/>
      <c r="I26014" s="152"/>
      <c r="J26014" s="152"/>
      <c r="K26014" s="156"/>
      <c r="L26014" s="156"/>
      <c r="M26014" s="157"/>
      <c r="N26014" s="158"/>
      <c r="O26014" s="153"/>
      <c r="P26014" s="153"/>
      <c r="Q26014" s="153"/>
      <c r="R26014" s="153"/>
      <c r="S26014" s="152"/>
      <c r="T26014" s="154"/>
    </row>
    <row r="26015" spans="8:20" x14ac:dyDescent="0.25">
      <c r="H26015" s="155"/>
      <c r="I26015" s="152"/>
      <c r="J26015" s="152"/>
      <c r="K26015" s="156"/>
      <c r="L26015" s="156"/>
      <c r="M26015" s="157"/>
      <c r="N26015" s="158"/>
      <c r="O26015" s="153"/>
      <c r="P26015" s="153"/>
      <c r="Q26015" s="153"/>
      <c r="R26015" s="153"/>
      <c r="S26015" s="152"/>
      <c r="T26015" s="154"/>
    </row>
    <row r="26016" spans="8:20" x14ac:dyDescent="0.25">
      <c r="H26016" s="155"/>
      <c r="I26016" s="152"/>
      <c r="J26016" s="152"/>
      <c r="K26016" s="156"/>
      <c r="L26016" s="156"/>
      <c r="M26016" s="157"/>
      <c r="N26016" s="158"/>
      <c r="O26016" s="153"/>
      <c r="P26016" s="153"/>
      <c r="Q26016" s="153"/>
      <c r="R26016" s="153"/>
      <c r="S26016" s="152"/>
      <c r="T26016" s="154"/>
    </row>
    <row r="26017" spans="8:20" x14ac:dyDescent="0.25">
      <c r="H26017" s="155"/>
      <c r="I26017" s="152"/>
      <c r="J26017" s="152"/>
      <c r="K26017" s="156"/>
      <c r="L26017" s="156"/>
      <c r="M26017" s="157"/>
      <c r="N26017" s="158"/>
      <c r="O26017" s="153"/>
      <c r="P26017" s="153"/>
      <c r="Q26017" s="153"/>
      <c r="R26017" s="153"/>
      <c r="S26017" s="152"/>
      <c r="T26017" s="154"/>
    </row>
    <row r="26018" spans="8:20" x14ac:dyDescent="0.25">
      <c r="H26018" s="155"/>
      <c r="I26018" s="152"/>
      <c r="J26018" s="152"/>
      <c r="K26018" s="156"/>
      <c r="L26018" s="156"/>
      <c r="M26018" s="157"/>
      <c r="N26018" s="158"/>
      <c r="O26018" s="153"/>
      <c r="P26018" s="153"/>
      <c r="Q26018" s="153"/>
      <c r="R26018" s="153"/>
      <c r="S26018" s="152"/>
      <c r="T26018" s="154"/>
    </row>
    <row r="26019" spans="8:20" x14ac:dyDescent="0.25">
      <c r="H26019" s="155"/>
      <c r="I26019" s="152"/>
      <c r="J26019" s="152"/>
      <c r="K26019" s="156"/>
      <c r="L26019" s="156"/>
      <c r="M26019" s="157"/>
      <c r="N26019" s="158"/>
      <c r="O26019" s="153"/>
      <c r="P26019" s="153"/>
      <c r="Q26019" s="153"/>
      <c r="R26019" s="153"/>
      <c r="S26019" s="152"/>
      <c r="T26019" s="154"/>
    </row>
    <row r="26020" spans="8:20" x14ac:dyDescent="0.25">
      <c r="H26020" s="155"/>
      <c r="I26020" s="152"/>
      <c r="J26020" s="152"/>
      <c r="K26020" s="156"/>
      <c r="L26020" s="156"/>
      <c r="M26020" s="157"/>
      <c r="N26020" s="158"/>
      <c r="O26020" s="153"/>
      <c r="P26020" s="153"/>
      <c r="Q26020" s="153"/>
      <c r="R26020" s="153"/>
      <c r="S26020" s="152"/>
      <c r="T26020" s="154"/>
    </row>
    <row r="26021" spans="8:20" x14ac:dyDescent="0.25">
      <c r="H26021" s="155"/>
      <c r="I26021" s="152"/>
      <c r="J26021" s="152"/>
      <c r="K26021" s="156"/>
      <c r="L26021" s="156"/>
      <c r="M26021" s="157"/>
      <c r="N26021" s="158"/>
      <c r="O26021" s="153"/>
      <c r="P26021" s="153"/>
      <c r="Q26021" s="153"/>
      <c r="R26021" s="153"/>
      <c r="S26021" s="152"/>
      <c r="T26021" s="154"/>
    </row>
    <row r="26022" spans="8:20" x14ac:dyDescent="0.25">
      <c r="H26022" s="155"/>
      <c r="I26022" s="152"/>
      <c r="J26022" s="152"/>
      <c r="K26022" s="156"/>
      <c r="L26022" s="156"/>
      <c r="M26022" s="157"/>
      <c r="N26022" s="158"/>
      <c r="O26022" s="153"/>
      <c r="P26022" s="153"/>
      <c r="Q26022" s="153"/>
      <c r="R26022" s="153"/>
      <c r="S26022" s="152"/>
      <c r="T26022" s="154"/>
    </row>
    <row r="26023" spans="8:20" x14ac:dyDescent="0.25">
      <c r="H26023" s="155"/>
      <c r="I26023" s="152"/>
      <c r="J26023" s="152"/>
      <c r="K26023" s="156"/>
      <c r="L26023" s="156"/>
      <c r="M26023" s="157"/>
      <c r="N26023" s="158"/>
      <c r="O26023" s="153"/>
      <c r="P26023" s="153"/>
      <c r="Q26023" s="153"/>
      <c r="R26023" s="153"/>
      <c r="S26023" s="152"/>
      <c r="T26023" s="154"/>
    </row>
    <row r="26024" spans="8:20" x14ac:dyDescent="0.25">
      <c r="H26024" s="155"/>
      <c r="I26024" s="152"/>
      <c r="J26024" s="152"/>
      <c r="K26024" s="156"/>
      <c r="L26024" s="156"/>
      <c r="M26024" s="157"/>
      <c r="N26024" s="158"/>
      <c r="O26024" s="153"/>
      <c r="P26024" s="153"/>
      <c r="Q26024" s="153"/>
      <c r="R26024" s="153"/>
      <c r="S26024" s="152"/>
      <c r="T26024" s="154"/>
    </row>
    <row r="26025" spans="8:20" x14ac:dyDescent="0.25">
      <c r="H26025" s="155"/>
      <c r="I26025" s="152"/>
      <c r="J26025" s="152"/>
      <c r="K26025" s="156"/>
      <c r="L26025" s="156"/>
      <c r="M26025" s="157"/>
      <c r="N26025" s="158"/>
      <c r="O26025" s="153"/>
      <c r="P26025" s="153"/>
      <c r="Q26025" s="153"/>
      <c r="R26025" s="153"/>
      <c r="S26025" s="152"/>
      <c r="T26025" s="154"/>
    </row>
    <row r="26026" spans="8:20" x14ac:dyDescent="0.25">
      <c r="H26026" s="155"/>
      <c r="I26026" s="152"/>
      <c r="J26026" s="152"/>
      <c r="K26026" s="156"/>
      <c r="L26026" s="156"/>
      <c r="M26026" s="157"/>
      <c r="N26026" s="158"/>
      <c r="O26026" s="153"/>
      <c r="P26026" s="153"/>
      <c r="Q26026" s="153"/>
      <c r="R26026" s="153"/>
      <c r="S26026" s="152"/>
      <c r="T26026" s="154"/>
    </row>
    <row r="26027" spans="8:20" x14ac:dyDescent="0.25">
      <c r="H26027" s="155"/>
      <c r="I26027" s="152"/>
      <c r="J26027" s="152"/>
      <c r="K26027" s="156"/>
      <c r="L26027" s="156"/>
      <c r="M26027" s="157"/>
      <c r="N26027" s="158"/>
      <c r="O26027" s="153"/>
      <c r="P26027" s="153"/>
      <c r="Q26027" s="153"/>
      <c r="R26027" s="153"/>
      <c r="S26027" s="152"/>
      <c r="T26027" s="154"/>
    </row>
    <row r="26028" spans="8:20" x14ac:dyDescent="0.25">
      <c r="H26028" s="155"/>
      <c r="I26028" s="152"/>
      <c r="J26028" s="152"/>
      <c r="K26028" s="156"/>
      <c r="L26028" s="156"/>
      <c r="M26028" s="157"/>
      <c r="N26028" s="158"/>
      <c r="O26028" s="153"/>
      <c r="P26028" s="153"/>
      <c r="Q26028" s="153"/>
      <c r="R26028" s="153"/>
      <c r="S26028" s="152"/>
      <c r="T26028" s="154"/>
    </row>
    <row r="26029" spans="8:20" x14ac:dyDescent="0.25">
      <c r="H26029" s="155"/>
      <c r="I26029" s="152"/>
      <c r="J26029" s="152"/>
      <c r="K26029" s="156"/>
      <c r="L26029" s="156"/>
      <c r="M26029" s="157"/>
      <c r="N26029" s="158"/>
      <c r="O26029" s="153"/>
      <c r="P26029" s="153"/>
      <c r="Q26029" s="153"/>
      <c r="R26029" s="153"/>
      <c r="S26029" s="152"/>
      <c r="T26029" s="154"/>
    </row>
    <row r="26030" spans="8:20" x14ac:dyDescent="0.25">
      <c r="H26030" s="155"/>
      <c r="I26030" s="152"/>
      <c r="J26030" s="152"/>
      <c r="K26030" s="156"/>
      <c r="L26030" s="156"/>
      <c r="M26030" s="157"/>
      <c r="N26030" s="158"/>
      <c r="O26030" s="153"/>
      <c r="P26030" s="153"/>
      <c r="Q26030" s="153"/>
      <c r="R26030" s="153"/>
      <c r="S26030" s="152"/>
      <c r="T26030" s="154"/>
    </row>
    <row r="26031" spans="8:20" x14ac:dyDescent="0.25">
      <c r="H26031" s="155"/>
      <c r="I26031" s="152"/>
      <c r="J26031" s="152"/>
      <c r="K26031" s="156"/>
      <c r="L26031" s="156"/>
      <c r="M26031" s="157"/>
      <c r="N26031" s="158"/>
      <c r="O26031" s="153"/>
      <c r="P26031" s="153"/>
      <c r="Q26031" s="153"/>
      <c r="R26031" s="153"/>
      <c r="S26031" s="152"/>
      <c r="T26031" s="154"/>
    </row>
    <row r="26032" spans="8:20" x14ac:dyDescent="0.25">
      <c r="H26032" s="155"/>
      <c r="I26032" s="152"/>
      <c r="J26032" s="152"/>
      <c r="K26032" s="156"/>
      <c r="L26032" s="156"/>
      <c r="M26032" s="157"/>
      <c r="N26032" s="158"/>
      <c r="O26032" s="153"/>
      <c r="P26032" s="153"/>
      <c r="Q26032" s="153"/>
      <c r="R26032" s="153"/>
      <c r="S26032" s="152"/>
      <c r="T26032" s="154"/>
    </row>
    <row r="26033" spans="8:20" x14ac:dyDescent="0.25">
      <c r="H26033" s="155"/>
      <c r="I26033" s="152"/>
      <c r="J26033" s="152"/>
      <c r="K26033" s="156"/>
      <c r="L26033" s="156"/>
      <c r="M26033" s="157"/>
      <c r="N26033" s="158"/>
      <c r="O26033" s="153"/>
      <c r="P26033" s="153"/>
      <c r="Q26033" s="153"/>
      <c r="R26033" s="153"/>
      <c r="S26033" s="152"/>
      <c r="T26033" s="154"/>
    </row>
    <row r="26034" spans="8:20" x14ac:dyDescent="0.25">
      <c r="H26034" s="155"/>
      <c r="I26034" s="152"/>
      <c r="J26034" s="152"/>
      <c r="K26034" s="156"/>
      <c r="L26034" s="156"/>
      <c r="M26034" s="157"/>
      <c r="N26034" s="158"/>
      <c r="O26034" s="153"/>
      <c r="P26034" s="153"/>
      <c r="Q26034" s="153"/>
      <c r="R26034" s="153"/>
      <c r="S26034" s="152"/>
      <c r="T26034" s="154"/>
    </row>
    <row r="26035" spans="8:20" x14ac:dyDescent="0.25">
      <c r="H26035" s="155"/>
      <c r="I26035" s="152"/>
      <c r="J26035" s="152"/>
      <c r="K26035" s="156"/>
      <c r="L26035" s="156"/>
      <c r="M26035" s="157"/>
      <c r="N26035" s="158"/>
      <c r="O26035" s="153"/>
      <c r="P26035" s="153"/>
      <c r="Q26035" s="153"/>
      <c r="R26035" s="153"/>
      <c r="S26035" s="152"/>
      <c r="T26035" s="154"/>
    </row>
    <row r="26036" spans="8:20" x14ac:dyDescent="0.25">
      <c r="H26036" s="155"/>
      <c r="I26036" s="152"/>
      <c r="J26036" s="152"/>
      <c r="K26036" s="156"/>
      <c r="L26036" s="156"/>
      <c r="M26036" s="157"/>
      <c r="N26036" s="158"/>
      <c r="O26036" s="153"/>
      <c r="P26036" s="153"/>
      <c r="Q26036" s="153"/>
      <c r="R26036" s="153"/>
      <c r="S26036" s="152"/>
      <c r="T26036" s="154"/>
    </row>
    <row r="26037" spans="8:20" x14ac:dyDescent="0.25">
      <c r="H26037" s="155"/>
      <c r="I26037" s="152"/>
      <c r="J26037" s="152"/>
      <c r="K26037" s="156"/>
      <c r="L26037" s="156"/>
      <c r="M26037" s="157"/>
      <c r="N26037" s="158"/>
      <c r="O26037" s="153"/>
      <c r="P26037" s="153"/>
      <c r="Q26037" s="153"/>
      <c r="R26037" s="153"/>
      <c r="S26037" s="152"/>
      <c r="T26037" s="154"/>
    </row>
    <row r="26038" spans="8:20" x14ac:dyDescent="0.25">
      <c r="H26038" s="155"/>
      <c r="I26038" s="152"/>
      <c r="J26038" s="152"/>
      <c r="K26038" s="156"/>
      <c r="L26038" s="156"/>
      <c r="M26038" s="157"/>
      <c r="N26038" s="158"/>
      <c r="O26038" s="153"/>
      <c r="P26038" s="153"/>
      <c r="Q26038" s="153"/>
      <c r="R26038" s="153"/>
      <c r="S26038" s="152"/>
      <c r="T26038" s="154"/>
    </row>
    <row r="26039" spans="8:20" x14ac:dyDescent="0.25">
      <c r="H26039" s="155"/>
      <c r="I26039" s="152"/>
      <c r="J26039" s="152"/>
      <c r="K26039" s="156"/>
      <c r="L26039" s="156"/>
      <c r="M26039" s="157"/>
      <c r="N26039" s="158"/>
      <c r="O26039" s="153"/>
      <c r="P26039" s="153"/>
      <c r="Q26039" s="153"/>
      <c r="R26039" s="153"/>
      <c r="S26039" s="152"/>
      <c r="T26039" s="154"/>
    </row>
    <row r="26040" spans="8:20" x14ac:dyDescent="0.25">
      <c r="H26040" s="155"/>
      <c r="I26040" s="152"/>
      <c r="J26040" s="152"/>
      <c r="K26040" s="156"/>
      <c r="L26040" s="156"/>
      <c r="M26040" s="157"/>
      <c r="N26040" s="158"/>
      <c r="O26040" s="153"/>
      <c r="P26040" s="153"/>
      <c r="Q26040" s="153"/>
      <c r="R26040" s="153"/>
      <c r="S26040" s="152"/>
      <c r="T26040" s="154"/>
    </row>
    <row r="26041" spans="8:20" x14ac:dyDescent="0.25">
      <c r="H26041" s="155"/>
      <c r="I26041" s="152"/>
      <c r="J26041" s="152"/>
      <c r="K26041" s="156"/>
      <c r="L26041" s="156"/>
      <c r="M26041" s="157"/>
      <c r="N26041" s="158"/>
      <c r="O26041" s="153"/>
      <c r="P26041" s="153"/>
      <c r="Q26041" s="153"/>
      <c r="R26041" s="153"/>
      <c r="S26041" s="152"/>
      <c r="T26041" s="154"/>
    </row>
    <row r="26042" spans="8:20" x14ac:dyDescent="0.25">
      <c r="H26042" s="155"/>
      <c r="I26042" s="152"/>
      <c r="J26042" s="152"/>
      <c r="K26042" s="156"/>
      <c r="L26042" s="156"/>
      <c r="M26042" s="157"/>
      <c r="N26042" s="158"/>
      <c r="O26042" s="153"/>
      <c r="P26042" s="153"/>
      <c r="Q26042" s="153"/>
      <c r="R26042" s="153"/>
      <c r="S26042" s="152"/>
      <c r="T26042" s="154"/>
    </row>
    <row r="26043" spans="8:20" x14ac:dyDescent="0.25">
      <c r="H26043" s="155"/>
      <c r="I26043" s="152"/>
      <c r="J26043" s="152"/>
      <c r="K26043" s="156"/>
      <c r="L26043" s="156"/>
      <c r="M26043" s="157"/>
      <c r="N26043" s="158"/>
      <c r="O26043" s="153"/>
      <c r="P26043" s="153"/>
      <c r="Q26043" s="153"/>
      <c r="R26043" s="153"/>
      <c r="S26043" s="152"/>
      <c r="T26043" s="154"/>
    </row>
    <row r="26044" spans="8:20" x14ac:dyDescent="0.25">
      <c r="H26044" s="155"/>
      <c r="I26044" s="152"/>
      <c r="J26044" s="152"/>
      <c r="K26044" s="156"/>
      <c r="L26044" s="156"/>
      <c r="M26044" s="157"/>
      <c r="N26044" s="158"/>
      <c r="O26044" s="153"/>
      <c r="P26044" s="153"/>
      <c r="Q26044" s="153"/>
      <c r="R26044" s="153"/>
      <c r="S26044" s="152"/>
      <c r="T26044" s="154"/>
    </row>
    <row r="26045" spans="8:20" x14ac:dyDescent="0.25">
      <c r="H26045" s="155"/>
      <c r="I26045" s="152"/>
      <c r="J26045" s="152"/>
      <c r="K26045" s="156"/>
      <c r="L26045" s="156"/>
      <c r="M26045" s="157"/>
      <c r="N26045" s="158"/>
      <c r="O26045" s="153"/>
      <c r="P26045" s="153"/>
      <c r="Q26045" s="153"/>
      <c r="R26045" s="153"/>
      <c r="S26045" s="152"/>
      <c r="T26045" s="154"/>
    </row>
    <row r="26046" spans="8:20" x14ac:dyDescent="0.25">
      <c r="H26046" s="155"/>
      <c r="I26046" s="152"/>
      <c r="J26046" s="152"/>
      <c r="K26046" s="156"/>
      <c r="L26046" s="156"/>
      <c r="M26046" s="157"/>
      <c r="N26046" s="158"/>
      <c r="O26046" s="153"/>
      <c r="P26046" s="153"/>
      <c r="Q26046" s="153"/>
      <c r="R26046" s="153"/>
      <c r="S26046" s="152"/>
      <c r="T26046" s="154"/>
    </row>
    <row r="26047" spans="8:20" x14ac:dyDescent="0.25">
      <c r="H26047" s="155"/>
      <c r="I26047" s="152"/>
      <c r="J26047" s="152"/>
      <c r="K26047" s="156"/>
      <c r="L26047" s="156"/>
      <c r="M26047" s="157"/>
      <c r="N26047" s="158"/>
      <c r="O26047" s="153"/>
      <c r="P26047" s="153"/>
      <c r="Q26047" s="153"/>
      <c r="R26047" s="153"/>
      <c r="S26047" s="152"/>
      <c r="T26047" s="154"/>
    </row>
    <row r="26048" spans="8:20" x14ac:dyDescent="0.25">
      <c r="H26048" s="155"/>
      <c r="I26048" s="152"/>
      <c r="J26048" s="152"/>
      <c r="K26048" s="156"/>
      <c r="L26048" s="156"/>
      <c r="M26048" s="157"/>
      <c r="N26048" s="158"/>
      <c r="O26048" s="153"/>
      <c r="P26048" s="153"/>
      <c r="Q26048" s="153"/>
      <c r="R26048" s="153"/>
      <c r="S26048" s="152"/>
      <c r="T26048" s="154"/>
    </row>
    <row r="26049" spans="8:20" x14ac:dyDescent="0.25">
      <c r="H26049" s="155"/>
      <c r="I26049" s="152"/>
      <c r="J26049" s="152"/>
      <c r="K26049" s="156"/>
      <c r="L26049" s="156"/>
      <c r="M26049" s="157"/>
      <c r="N26049" s="158"/>
      <c r="O26049" s="153"/>
      <c r="P26049" s="153"/>
      <c r="Q26049" s="153"/>
      <c r="R26049" s="153"/>
      <c r="S26049" s="152"/>
      <c r="T26049" s="154"/>
    </row>
    <row r="26050" spans="8:20" x14ac:dyDescent="0.25">
      <c r="H26050" s="155"/>
      <c r="I26050" s="152"/>
      <c r="J26050" s="152"/>
      <c r="K26050" s="156"/>
      <c r="L26050" s="156"/>
      <c r="M26050" s="157"/>
      <c r="N26050" s="158"/>
      <c r="O26050" s="153"/>
      <c r="P26050" s="153"/>
      <c r="Q26050" s="153"/>
      <c r="R26050" s="153"/>
      <c r="S26050" s="152"/>
      <c r="T26050" s="154"/>
    </row>
    <row r="26051" spans="8:20" x14ac:dyDescent="0.25">
      <c r="H26051" s="155"/>
      <c r="I26051" s="152"/>
      <c r="J26051" s="152"/>
      <c r="K26051" s="156"/>
      <c r="L26051" s="156"/>
      <c r="M26051" s="157"/>
      <c r="N26051" s="158"/>
      <c r="O26051" s="153"/>
      <c r="P26051" s="153"/>
      <c r="Q26051" s="153"/>
      <c r="R26051" s="153"/>
      <c r="S26051" s="152"/>
      <c r="T26051" s="154"/>
    </row>
    <row r="26052" spans="8:20" x14ac:dyDescent="0.25">
      <c r="H26052" s="155"/>
      <c r="I26052" s="152"/>
      <c r="J26052" s="152"/>
      <c r="K26052" s="156"/>
      <c r="L26052" s="156"/>
      <c r="M26052" s="157"/>
      <c r="N26052" s="158"/>
      <c r="O26052" s="153"/>
      <c r="P26052" s="153"/>
      <c r="Q26052" s="153"/>
      <c r="R26052" s="153"/>
      <c r="S26052" s="152"/>
      <c r="T26052" s="154"/>
    </row>
    <row r="26053" spans="8:20" x14ac:dyDescent="0.25">
      <c r="H26053" s="155"/>
      <c r="I26053" s="152"/>
      <c r="J26053" s="152"/>
      <c r="K26053" s="156"/>
      <c r="L26053" s="156"/>
      <c r="M26053" s="157"/>
      <c r="N26053" s="158"/>
      <c r="O26053" s="153"/>
      <c r="P26053" s="153"/>
      <c r="Q26053" s="153"/>
      <c r="R26053" s="153"/>
      <c r="S26053" s="152"/>
      <c r="T26053" s="154"/>
    </row>
    <row r="26054" spans="8:20" x14ac:dyDescent="0.25">
      <c r="H26054" s="155"/>
      <c r="I26054" s="152"/>
      <c r="J26054" s="152"/>
      <c r="K26054" s="156"/>
      <c r="L26054" s="156"/>
      <c r="M26054" s="157"/>
      <c r="N26054" s="158"/>
      <c r="O26054" s="153"/>
      <c r="P26054" s="153"/>
      <c r="Q26054" s="153"/>
      <c r="R26054" s="153"/>
      <c r="S26054" s="152"/>
      <c r="T26054" s="154"/>
    </row>
    <row r="26055" spans="8:20" x14ac:dyDescent="0.25">
      <c r="H26055" s="155"/>
      <c r="I26055" s="152"/>
      <c r="J26055" s="152"/>
      <c r="K26055" s="156"/>
      <c r="L26055" s="156"/>
      <c r="M26055" s="157"/>
      <c r="N26055" s="158"/>
      <c r="O26055" s="153"/>
      <c r="P26055" s="153"/>
      <c r="Q26055" s="153"/>
      <c r="R26055" s="153"/>
      <c r="S26055" s="152"/>
      <c r="T26055" s="154"/>
    </row>
    <row r="26056" spans="8:20" x14ac:dyDescent="0.25">
      <c r="H26056" s="155"/>
      <c r="I26056" s="152"/>
      <c r="J26056" s="152"/>
      <c r="K26056" s="156"/>
      <c r="L26056" s="156"/>
      <c r="M26056" s="157"/>
      <c r="N26056" s="158"/>
      <c r="O26056" s="153"/>
      <c r="P26056" s="153"/>
      <c r="Q26056" s="153"/>
      <c r="R26056" s="153"/>
      <c r="S26056" s="152"/>
      <c r="T26056" s="154"/>
    </row>
    <row r="26057" spans="8:20" x14ac:dyDescent="0.25">
      <c r="H26057" s="155"/>
      <c r="I26057" s="152"/>
      <c r="J26057" s="152"/>
      <c r="K26057" s="156"/>
      <c r="L26057" s="156"/>
      <c r="M26057" s="157"/>
      <c r="N26057" s="158"/>
      <c r="O26057" s="153"/>
      <c r="P26057" s="153"/>
      <c r="Q26057" s="153"/>
      <c r="R26057" s="153"/>
      <c r="S26057" s="152"/>
      <c r="T26057" s="154"/>
    </row>
    <row r="26058" spans="8:20" x14ac:dyDescent="0.25">
      <c r="H26058" s="155"/>
      <c r="I26058" s="152"/>
      <c r="J26058" s="152"/>
      <c r="K26058" s="156"/>
      <c r="L26058" s="156"/>
      <c r="M26058" s="157"/>
      <c r="N26058" s="158"/>
      <c r="O26058" s="153"/>
      <c r="P26058" s="153"/>
      <c r="Q26058" s="153"/>
      <c r="R26058" s="153"/>
      <c r="S26058" s="152"/>
      <c r="T26058" s="154"/>
    </row>
    <row r="26059" spans="8:20" x14ac:dyDescent="0.25">
      <c r="H26059" s="155"/>
      <c r="I26059" s="152"/>
      <c r="J26059" s="152"/>
      <c r="K26059" s="156"/>
      <c r="L26059" s="156"/>
      <c r="M26059" s="157"/>
      <c r="N26059" s="158"/>
      <c r="O26059" s="153"/>
      <c r="P26059" s="153"/>
      <c r="Q26059" s="153"/>
      <c r="R26059" s="153"/>
      <c r="S26059" s="152"/>
      <c r="T26059" s="154"/>
    </row>
    <row r="26060" spans="8:20" x14ac:dyDescent="0.25">
      <c r="H26060" s="155"/>
      <c r="I26060" s="152"/>
      <c r="J26060" s="152"/>
      <c r="K26060" s="156"/>
      <c r="L26060" s="156"/>
      <c r="M26060" s="157"/>
      <c r="N26060" s="158"/>
      <c r="O26060" s="153"/>
      <c r="P26060" s="153"/>
      <c r="Q26060" s="153"/>
      <c r="R26060" s="153"/>
      <c r="S26060" s="152"/>
      <c r="T26060" s="154"/>
    </row>
    <row r="26061" spans="8:20" x14ac:dyDescent="0.25">
      <c r="H26061" s="155"/>
      <c r="I26061" s="152"/>
      <c r="J26061" s="152"/>
      <c r="K26061" s="156"/>
      <c r="L26061" s="156"/>
      <c r="M26061" s="157"/>
      <c r="N26061" s="158"/>
      <c r="O26061" s="153"/>
      <c r="P26061" s="153"/>
      <c r="Q26061" s="153"/>
      <c r="R26061" s="153"/>
      <c r="S26061" s="152"/>
      <c r="T26061" s="154"/>
    </row>
    <row r="26062" spans="8:20" x14ac:dyDescent="0.25">
      <c r="H26062" s="155"/>
      <c r="I26062" s="152"/>
      <c r="J26062" s="152"/>
      <c r="K26062" s="156"/>
      <c r="L26062" s="156"/>
      <c r="M26062" s="157"/>
      <c r="N26062" s="158"/>
      <c r="O26062" s="153"/>
      <c r="P26062" s="153"/>
      <c r="Q26062" s="153"/>
      <c r="R26062" s="153"/>
      <c r="S26062" s="152"/>
      <c r="T26062" s="154"/>
    </row>
    <row r="26063" spans="8:20" x14ac:dyDescent="0.25">
      <c r="H26063" s="155"/>
      <c r="I26063" s="152"/>
      <c r="J26063" s="152"/>
      <c r="K26063" s="156"/>
      <c r="L26063" s="156"/>
      <c r="M26063" s="157"/>
      <c r="N26063" s="158"/>
      <c r="O26063" s="153"/>
      <c r="P26063" s="153"/>
      <c r="Q26063" s="153"/>
      <c r="R26063" s="153"/>
      <c r="S26063" s="152"/>
      <c r="T26063" s="154"/>
    </row>
    <row r="26064" spans="8:20" x14ac:dyDescent="0.25">
      <c r="H26064" s="155"/>
      <c r="I26064" s="152"/>
      <c r="J26064" s="152"/>
      <c r="K26064" s="156"/>
      <c r="L26064" s="156"/>
      <c r="M26064" s="157"/>
      <c r="N26064" s="158"/>
      <c r="O26064" s="153"/>
      <c r="P26064" s="153"/>
      <c r="Q26064" s="153"/>
      <c r="R26064" s="153"/>
      <c r="S26064" s="152"/>
      <c r="T26064" s="154"/>
    </row>
    <row r="26065" spans="8:20" x14ac:dyDescent="0.25">
      <c r="H26065" s="155"/>
      <c r="I26065" s="152"/>
      <c r="J26065" s="152"/>
      <c r="K26065" s="156"/>
      <c r="L26065" s="156"/>
      <c r="M26065" s="157"/>
      <c r="N26065" s="158"/>
      <c r="O26065" s="153"/>
      <c r="P26065" s="153"/>
      <c r="Q26065" s="153"/>
      <c r="R26065" s="153"/>
      <c r="S26065" s="152"/>
      <c r="T26065" s="154"/>
    </row>
    <row r="26066" spans="8:20" x14ac:dyDescent="0.25">
      <c r="H26066" s="155"/>
      <c r="I26066" s="152"/>
      <c r="J26066" s="152"/>
      <c r="K26066" s="156"/>
      <c r="L26066" s="156"/>
      <c r="M26066" s="157"/>
      <c r="N26066" s="158"/>
      <c r="O26066" s="153"/>
      <c r="P26066" s="153"/>
      <c r="Q26066" s="153"/>
      <c r="R26066" s="153"/>
      <c r="S26066" s="152"/>
      <c r="T26066" s="154"/>
    </row>
    <row r="26067" spans="8:20" x14ac:dyDescent="0.25">
      <c r="H26067" s="155"/>
      <c r="I26067" s="152"/>
      <c r="J26067" s="152"/>
      <c r="K26067" s="156"/>
      <c r="L26067" s="156"/>
      <c r="M26067" s="157"/>
      <c r="N26067" s="158"/>
      <c r="O26067" s="153"/>
      <c r="P26067" s="153"/>
      <c r="Q26067" s="153"/>
      <c r="R26067" s="153"/>
      <c r="S26067" s="152"/>
      <c r="T26067" s="154"/>
    </row>
    <row r="26068" spans="8:20" x14ac:dyDescent="0.25">
      <c r="H26068" s="155"/>
      <c r="I26068" s="152"/>
      <c r="J26068" s="152"/>
      <c r="K26068" s="156"/>
      <c r="L26068" s="156"/>
      <c r="M26068" s="157"/>
      <c r="N26068" s="158"/>
      <c r="O26068" s="153"/>
      <c r="P26068" s="153"/>
      <c r="Q26068" s="153"/>
      <c r="R26068" s="153"/>
      <c r="S26068" s="152"/>
      <c r="T26068" s="154"/>
    </row>
    <row r="26069" spans="8:20" x14ac:dyDescent="0.25">
      <c r="H26069" s="155"/>
      <c r="I26069" s="152"/>
      <c r="J26069" s="152"/>
      <c r="K26069" s="156"/>
      <c r="L26069" s="156"/>
      <c r="M26069" s="157"/>
      <c r="N26069" s="158"/>
      <c r="O26069" s="153"/>
      <c r="P26069" s="153"/>
      <c r="Q26069" s="153"/>
      <c r="R26069" s="153"/>
      <c r="S26069" s="152"/>
      <c r="T26069" s="154"/>
    </row>
    <row r="26070" spans="8:20" x14ac:dyDescent="0.25">
      <c r="H26070" s="155"/>
      <c r="I26070" s="152"/>
      <c r="J26070" s="152"/>
      <c r="K26070" s="156"/>
      <c r="L26070" s="156"/>
      <c r="M26070" s="157"/>
      <c r="N26070" s="158"/>
      <c r="O26070" s="153"/>
      <c r="P26070" s="153"/>
      <c r="Q26070" s="153"/>
      <c r="R26070" s="153"/>
      <c r="S26070" s="152"/>
      <c r="T26070" s="154"/>
    </row>
    <row r="26071" spans="8:20" x14ac:dyDescent="0.25">
      <c r="H26071" s="155"/>
      <c r="I26071" s="152"/>
      <c r="J26071" s="152"/>
      <c r="K26071" s="156"/>
      <c r="L26071" s="156"/>
      <c r="M26071" s="157"/>
      <c r="N26071" s="158"/>
      <c r="O26071" s="153"/>
      <c r="P26071" s="153"/>
      <c r="Q26071" s="153"/>
      <c r="R26071" s="153"/>
      <c r="S26071" s="152"/>
      <c r="T26071" s="154"/>
    </row>
    <row r="26072" spans="8:20" x14ac:dyDescent="0.25">
      <c r="H26072" s="155"/>
      <c r="I26072" s="152"/>
      <c r="J26072" s="152"/>
      <c r="K26072" s="156"/>
      <c r="L26072" s="156"/>
      <c r="M26072" s="157"/>
      <c r="N26072" s="158"/>
      <c r="O26072" s="153"/>
      <c r="P26072" s="153"/>
      <c r="Q26072" s="153"/>
      <c r="R26072" s="153"/>
      <c r="S26072" s="152"/>
      <c r="T26072" s="154"/>
    </row>
    <row r="26073" spans="8:20" x14ac:dyDescent="0.25">
      <c r="H26073" s="155"/>
      <c r="I26073" s="152"/>
      <c r="J26073" s="152"/>
      <c r="K26073" s="156"/>
      <c r="L26073" s="156"/>
      <c r="M26073" s="157"/>
      <c r="N26073" s="158"/>
      <c r="O26073" s="153"/>
      <c r="P26073" s="153"/>
      <c r="Q26073" s="153"/>
      <c r="R26073" s="153"/>
      <c r="S26073" s="152"/>
      <c r="T26073" s="154"/>
    </row>
    <row r="26074" spans="8:20" x14ac:dyDescent="0.25">
      <c r="H26074" s="155"/>
      <c r="I26074" s="152"/>
      <c r="J26074" s="152"/>
      <c r="K26074" s="156"/>
      <c r="L26074" s="156"/>
      <c r="M26074" s="157"/>
      <c r="N26074" s="158"/>
      <c r="O26074" s="153"/>
      <c r="P26074" s="153"/>
      <c r="Q26074" s="153"/>
      <c r="R26074" s="153"/>
      <c r="S26074" s="152"/>
      <c r="T26074" s="154"/>
    </row>
    <row r="26075" spans="8:20" x14ac:dyDescent="0.25">
      <c r="H26075" s="155"/>
      <c r="I26075" s="152"/>
      <c r="J26075" s="152"/>
      <c r="K26075" s="156"/>
      <c r="L26075" s="156"/>
      <c r="M26075" s="157"/>
      <c r="N26075" s="158"/>
      <c r="O26075" s="153"/>
      <c r="P26075" s="153"/>
      <c r="Q26075" s="153"/>
      <c r="R26075" s="153"/>
      <c r="S26075" s="152"/>
      <c r="T26075" s="154"/>
    </row>
    <row r="26076" spans="8:20" x14ac:dyDescent="0.25">
      <c r="H26076" s="155"/>
      <c r="I26076" s="152"/>
      <c r="J26076" s="152"/>
      <c r="K26076" s="156"/>
      <c r="L26076" s="156"/>
      <c r="M26076" s="157"/>
      <c r="N26076" s="158"/>
      <c r="O26076" s="153"/>
      <c r="P26076" s="153"/>
      <c r="Q26076" s="153"/>
      <c r="R26076" s="153"/>
      <c r="S26076" s="152"/>
      <c r="T26076" s="154"/>
    </row>
    <row r="26077" spans="8:20" x14ac:dyDescent="0.25">
      <c r="H26077" s="155"/>
      <c r="I26077" s="152"/>
      <c r="J26077" s="152"/>
      <c r="K26077" s="156"/>
      <c r="L26077" s="156"/>
      <c r="M26077" s="157"/>
      <c r="N26077" s="158"/>
      <c r="O26077" s="153"/>
      <c r="P26077" s="153"/>
      <c r="Q26077" s="153"/>
      <c r="R26077" s="153"/>
      <c r="S26077" s="152"/>
      <c r="T26077" s="154"/>
    </row>
    <row r="26078" spans="8:20" x14ac:dyDescent="0.25">
      <c r="H26078" s="155"/>
      <c r="I26078" s="152"/>
      <c r="J26078" s="152"/>
      <c r="K26078" s="156"/>
      <c r="L26078" s="156"/>
      <c r="M26078" s="157"/>
      <c r="N26078" s="158"/>
      <c r="O26078" s="153"/>
      <c r="P26078" s="153"/>
      <c r="Q26078" s="153"/>
      <c r="R26078" s="153"/>
      <c r="S26078" s="152"/>
      <c r="T26078" s="154"/>
    </row>
    <row r="26079" spans="8:20" x14ac:dyDescent="0.25">
      <c r="H26079" s="155"/>
      <c r="I26079" s="152"/>
      <c r="J26079" s="152"/>
      <c r="K26079" s="156"/>
      <c r="L26079" s="156"/>
      <c r="M26079" s="157"/>
      <c r="N26079" s="158"/>
      <c r="O26079" s="153"/>
      <c r="P26079" s="153"/>
      <c r="Q26079" s="153"/>
      <c r="R26079" s="153"/>
      <c r="S26079" s="152"/>
      <c r="T26079" s="154"/>
    </row>
    <row r="26080" spans="8:20" x14ac:dyDescent="0.25">
      <c r="H26080" s="155"/>
      <c r="I26080" s="152"/>
      <c r="J26080" s="152"/>
      <c r="K26080" s="156"/>
      <c r="L26080" s="156"/>
      <c r="M26080" s="157"/>
      <c r="N26080" s="158"/>
      <c r="O26080" s="153"/>
      <c r="P26080" s="153"/>
      <c r="Q26080" s="153"/>
      <c r="R26080" s="153"/>
      <c r="S26080" s="152"/>
      <c r="T26080" s="154"/>
    </row>
    <row r="26081" spans="8:20" x14ac:dyDescent="0.25">
      <c r="H26081" s="155"/>
      <c r="I26081" s="152"/>
      <c r="J26081" s="152"/>
      <c r="K26081" s="156"/>
      <c r="L26081" s="156"/>
      <c r="M26081" s="157"/>
      <c r="N26081" s="158"/>
      <c r="O26081" s="153"/>
      <c r="P26081" s="153"/>
      <c r="Q26081" s="153"/>
      <c r="R26081" s="153"/>
      <c r="S26081" s="152"/>
      <c r="T26081" s="154"/>
    </row>
    <row r="26082" spans="8:20" x14ac:dyDescent="0.25">
      <c r="H26082" s="155"/>
      <c r="I26082" s="152"/>
      <c r="J26082" s="152"/>
      <c r="K26082" s="156"/>
      <c r="L26082" s="156"/>
      <c r="M26082" s="157"/>
      <c r="N26082" s="158"/>
      <c r="O26082" s="153"/>
      <c r="P26082" s="153"/>
      <c r="Q26082" s="153"/>
      <c r="R26082" s="153"/>
      <c r="S26082" s="152"/>
      <c r="T26082" s="154"/>
    </row>
    <row r="26083" spans="8:20" x14ac:dyDescent="0.25">
      <c r="H26083" s="155"/>
      <c r="I26083" s="152"/>
      <c r="J26083" s="152"/>
      <c r="K26083" s="156"/>
      <c r="L26083" s="156"/>
      <c r="M26083" s="157"/>
      <c r="N26083" s="158"/>
      <c r="O26083" s="153"/>
      <c r="P26083" s="153"/>
      <c r="Q26083" s="153"/>
      <c r="R26083" s="153"/>
      <c r="S26083" s="152"/>
      <c r="T26083" s="154"/>
    </row>
    <row r="26084" spans="8:20" x14ac:dyDescent="0.25">
      <c r="H26084" s="155"/>
      <c r="I26084" s="152"/>
      <c r="J26084" s="152"/>
      <c r="K26084" s="156"/>
      <c r="L26084" s="156"/>
      <c r="M26084" s="157"/>
      <c r="N26084" s="158"/>
      <c r="O26084" s="153"/>
      <c r="P26084" s="153"/>
      <c r="Q26084" s="153"/>
      <c r="R26084" s="153"/>
      <c r="S26084" s="152"/>
      <c r="T26084" s="154"/>
    </row>
    <row r="26085" spans="8:20" x14ac:dyDescent="0.25">
      <c r="H26085" s="155"/>
      <c r="I26085" s="152"/>
      <c r="J26085" s="152"/>
      <c r="K26085" s="156"/>
      <c r="L26085" s="156"/>
      <c r="M26085" s="157"/>
      <c r="N26085" s="158"/>
      <c r="O26085" s="153"/>
      <c r="P26085" s="153"/>
      <c r="Q26085" s="153"/>
      <c r="R26085" s="153"/>
      <c r="S26085" s="152"/>
      <c r="T26085" s="154"/>
    </row>
    <row r="26086" spans="8:20" x14ac:dyDescent="0.25">
      <c r="H26086" s="155"/>
      <c r="I26086" s="152"/>
      <c r="J26086" s="152"/>
      <c r="K26086" s="156"/>
      <c r="L26086" s="156"/>
      <c r="M26086" s="157"/>
      <c r="N26086" s="158"/>
      <c r="O26086" s="153"/>
      <c r="P26086" s="153"/>
      <c r="Q26086" s="153"/>
      <c r="R26086" s="153"/>
      <c r="S26086" s="152"/>
      <c r="T26086" s="154"/>
    </row>
    <row r="26087" spans="8:20" x14ac:dyDescent="0.25">
      <c r="H26087" s="155"/>
      <c r="I26087" s="152"/>
      <c r="J26087" s="152"/>
      <c r="K26087" s="156"/>
      <c r="L26087" s="156"/>
      <c r="M26087" s="157"/>
      <c r="N26087" s="158"/>
      <c r="O26087" s="153"/>
      <c r="P26087" s="153"/>
      <c r="Q26087" s="153"/>
      <c r="R26087" s="153"/>
      <c r="S26087" s="152"/>
      <c r="T26087" s="154"/>
    </row>
    <row r="26088" spans="8:20" x14ac:dyDescent="0.25">
      <c r="H26088" s="155"/>
      <c r="I26088" s="152"/>
      <c r="J26088" s="152"/>
      <c r="K26088" s="156"/>
      <c r="L26088" s="156"/>
      <c r="M26088" s="157"/>
      <c r="N26088" s="158"/>
      <c r="O26088" s="153"/>
      <c r="P26088" s="153"/>
      <c r="Q26088" s="153"/>
      <c r="R26088" s="153"/>
      <c r="S26088" s="152"/>
      <c r="T26088" s="154"/>
    </row>
    <row r="26089" spans="8:20" x14ac:dyDescent="0.25">
      <c r="H26089" s="155"/>
      <c r="I26089" s="152"/>
      <c r="J26089" s="152"/>
      <c r="K26089" s="156"/>
      <c r="L26089" s="156"/>
      <c r="M26089" s="157"/>
      <c r="N26089" s="158"/>
      <c r="O26089" s="153"/>
      <c r="P26089" s="153"/>
      <c r="Q26089" s="153"/>
      <c r="R26089" s="153"/>
      <c r="S26089" s="152"/>
      <c r="T26089" s="154"/>
    </row>
    <row r="26090" spans="8:20" x14ac:dyDescent="0.25">
      <c r="H26090" s="155"/>
      <c r="I26090" s="152"/>
      <c r="J26090" s="152"/>
      <c r="K26090" s="156"/>
      <c r="L26090" s="156"/>
      <c r="M26090" s="157"/>
      <c r="N26090" s="158"/>
      <c r="O26090" s="153"/>
      <c r="P26090" s="153"/>
      <c r="Q26090" s="153"/>
      <c r="R26090" s="153"/>
      <c r="S26090" s="152"/>
      <c r="T26090" s="154"/>
    </row>
    <row r="26091" spans="8:20" x14ac:dyDescent="0.25">
      <c r="H26091" s="155"/>
      <c r="I26091" s="152"/>
      <c r="J26091" s="152"/>
      <c r="K26091" s="156"/>
      <c r="L26091" s="156"/>
      <c r="M26091" s="157"/>
      <c r="N26091" s="158"/>
      <c r="O26091" s="153"/>
      <c r="P26091" s="153"/>
      <c r="Q26091" s="153"/>
      <c r="R26091" s="153"/>
      <c r="S26091" s="152"/>
      <c r="T26091" s="154"/>
    </row>
    <row r="26092" spans="8:20" x14ac:dyDescent="0.25">
      <c r="H26092" s="155"/>
      <c r="I26092" s="152"/>
      <c r="J26092" s="152"/>
      <c r="K26092" s="156"/>
      <c r="L26092" s="156"/>
      <c r="M26092" s="157"/>
      <c r="N26092" s="158"/>
      <c r="O26092" s="153"/>
      <c r="P26092" s="153"/>
      <c r="Q26092" s="153"/>
      <c r="R26092" s="153"/>
      <c r="S26092" s="152"/>
      <c r="T26092" s="154"/>
    </row>
    <row r="26093" spans="8:20" x14ac:dyDescent="0.25">
      <c r="H26093" s="155"/>
      <c r="I26093" s="152"/>
      <c r="J26093" s="152"/>
      <c r="K26093" s="156"/>
      <c r="L26093" s="156"/>
      <c r="M26093" s="157"/>
      <c r="N26093" s="158"/>
      <c r="O26093" s="153"/>
      <c r="P26093" s="153"/>
      <c r="Q26093" s="153"/>
      <c r="R26093" s="153"/>
      <c r="S26093" s="152"/>
      <c r="T26093" s="154"/>
    </row>
    <row r="26094" spans="8:20" x14ac:dyDescent="0.25">
      <c r="H26094" s="155"/>
      <c r="I26094" s="152"/>
      <c r="J26094" s="152"/>
      <c r="K26094" s="156"/>
      <c r="L26094" s="156"/>
      <c r="M26094" s="157"/>
      <c r="N26094" s="158"/>
      <c r="O26094" s="153"/>
      <c r="P26094" s="153"/>
      <c r="Q26094" s="153"/>
      <c r="R26094" s="153"/>
      <c r="S26094" s="152"/>
      <c r="T26094" s="154"/>
    </row>
    <row r="26095" spans="8:20" x14ac:dyDescent="0.25">
      <c r="H26095" s="155"/>
      <c r="I26095" s="152"/>
      <c r="J26095" s="152"/>
      <c r="K26095" s="156"/>
      <c r="L26095" s="156"/>
      <c r="M26095" s="157"/>
      <c r="N26095" s="158"/>
      <c r="O26095" s="153"/>
      <c r="P26095" s="153"/>
      <c r="Q26095" s="153"/>
      <c r="R26095" s="153"/>
      <c r="S26095" s="152"/>
      <c r="T26095" s="154"/>
    </row>
    <row r="26096" spans="8:20" x14ac:dyDescent="0.25">
      <c r="H26096" s="155"/>
      <c r="I26096" s="152"/>
      <c r="J26096" s="152"/>
      <c r="K26096" s="156"/>
      <c r="L26096" s="156"/>
      <c r="M26096" s="157"/>
      <c r="N26096" s="158"/>
      <c r="O26096" s="153"/>
      <c r="P26096" s="153"/>
      <c r="Q26096" s="153"/>
      <c r="R26096" s="153"/>
      <c r="S26096" s="152"/>
      <c r="T26096" s="154"/>
    </row>
    <row r="26097" spans="8:20" x14ac:dyDescent="0.25">
      <c r="H26097" s="155"/>
      <c r="I26097" s="152"/>
      <c r="J26097" s="152"/>
      <c r="K26097" s="156"/>
      <c r="L26097" s="156"/>
      <c r="M26097" s="157"/>
      <c r="N26097" s="158"/>
      <c r="O26097" s="153"/>
      <c r="P26097" s="153"/>
      <c r="Q26097" s="153"/>
      <c r="R26097" s="153"/>
      <c r="S26097" s="152"/>
      <c r="T26097" s="154"/>
    </row>
    <row r="26098" spans="8:20" x14ac:dyDescent="0.25">
      <c r="H26098" s="155"/>
      <c r="I26098" s="152"/>
      <c r="J26098" s="152"/>
      <c r="K26098" s="156"/>
      <c r="L26098" s="156"/>
      <c r="M26098" s="157"/>
      <c r="N26098" s="158"/>
      <c r="O26098" s="153"/>
      <c r="P26098" s="153"/>
      <c r="Q26098" s="153"/>
      <c r="R26098" s="153"/>
      <c r="S26098" s="152"/>
      <c r="T26098" s="154"/>
    </row>
    <row r="26099" spans="8:20" x14ac:dyDescent="0.25">
      <c r="H26099" s="155"/>
      <c r="I26099" s="152"/>
      <c r="J26099" s="152"/>
      <c r="K26099" s="156"/>
      <c r="L26099" s="156"/>
      <c r="M26099" s="157"/>
      <c r="N26099" s="158"/>
      <c r="O26099" s="153"/>
      <c r="P26099" s="153"/>
      <c r="Q26099" s="153"/>
      <c r="R26099" s="153"/>
      <c r="S26099" s="152"/>
      <c r="T26099" s="154"/>
    </row>
    <row r="26100" spans="8:20" x14ac:dyDescent="0.25">
      <c r="H26100" s="155"/>
      <c r="I26100" s="152"/>
      <c r="J26100" s="152"/>
      <c r="K26100" s="156"/>
      <c r="L26100" s="156"/>
      <c r="M26100" s="157"/>
      <c r="N26100" s="158"/>
      <c r="O26100" s="153"/>
      <c r="P26100" s="153"/>
      <c r="Q26100" s="153"/>
      <c r="R26100" s="153"/>
      <c r="S26100" s="152"/>
      <c r="T26100" s="154"/>
    </row>
    <row r="26101" spans="8:20" x14ac:dyDescent="0.25">
      <c r="H26101" s="155"/>
      <c r="I26101" s="152"/>
      <c r="J26101" s="152"/>
      <c r="K26101" s="156"/>
      <c r="L26101" s="156"/>
      <c r="M26101" s="157"/>
      <c r="N26101" s="158"/>
      <c r="O26101" s="153"/>
      <c r="P26101" s="153"/>
      <c r="Q26101" s="153"/>
      <c r="R26101" s="153"/>
      <c r="S26101" s="152"/>
      <c r="T26101" s="154"/>
    </row>
    <row r="26102" spans="8:20" x14ac:dyDescent="0.25">
      <c r="H26102" s="155"/>
      <c r="I26102" s="152"/>
      <c r="J26102" s="152"/>
      <c r="K26102" s="156"/>
      <c r="L26102" s="156"/>
      <c r="M26102" s="157"/>
      <c r="N26102" s="158"/>
      <c r="O26102" s="153"/>
      <c r="P26102" s="153"/>
      <c r="Q26102" s="153"/>
      <c r="R26102" s="153"/>
      <c r="S26102" s="152"/>
      <c r="T26102" s="154"/>
    </row>
    <row r="26103" spans="8:20" x14ac:dyDescent="0.25">
      <c r="H26103" s="155"/>
      <c r="I26103" s="152"/>
      <c r="J26103" s="152"/>
      <c r="K26103" s="156"/>
      <c r="L26103" s="156"/>
      <c r="M26103" s="157"/>
      <c r="N26103" s="158"/>
      <c r="O26103" s="153"/>
      <c r="P26103" s="153"/>
      <c r="Q26103" s="153"/>
      <c r="R26103" s="153"/>
      <c r="S26103" s="152"/>
      <c r="T26103" s="154"/>
    </row>
    <row r="26104" spans="8:20" x14ac:dyDescent="0.25">
      <c r="H26104" s="155"/>
      <c r="I26104" s="152"/>
      <c r="J26104" s="152"/>
      <c r="K26104" s="156"/>
      <c r="L26104" s="156"/>
      <c r="M26104" s="157"/>
      <c r="N26104" s="158"/>
      <c r="O26104" s="153"/>
      <c r="P26104" s="153"/>
      <c r="Q26104" s="153"/>
      <c r="R26104" s="153"/>
      <c r="S26104" s="152"/>
      <c r="T26104" s="154"/>
    </row>
    <row r="26105" spans="8:20" x14ac:dyDescent="0.25">
      <c r="H26105" s="155"/>
      <c r="I26105" s="152"/>
      <c r="J26105" s="152"/>
      <c r="K26105" s="156"/>
      <c r="L26105" s="156"/>
      <c r="M26105" s="157"/>
      <c r="N26105" s="158"/>
      <c r="O26105" s="153"/>
      <c r="P26105" s="153"/>
      <c r="Q26105" s="153"/>
      <c r="R26105" s="153"/>
      <c r="S26105" s="152"/>
      <c r="T26105" s="154"/>
    </row>
    <row r="26106" spans="8:20" x14ac:dyDescent="0.25">
      <c r="H26106" s="155"/>
      <c r="I26106" s="152"/>
      <c r="J26106" s="152"/>
      <c r="K26106" s="156"/>
      <c r="L26106" s="156"/>
      <c r="M26106" s="157"/>
      <c r="N26106" s="158"/>
      <c r="O26106" s="153"/>
      <c r="P26106" s="153"/>
      <c r="Q26106" s="153"/>
      <c r="R26106" s="153"/>
      <c r="S26106" s="152"/>
      <c r="T26106" s="154"/>
    </row>
    <row r="26107" spans="8:20" x14ac:dyDescent="0.25">
      <c r="H26107" s="155"/>
      <c r="I26107" s="152"/>
      <c r="J26107" s="152"/>
      <c r="K26107" s="156"/>
      <c r="L26107" s="156"/>
      <c r="M26107" s="157"/>
      <c r="N26107" s="158"/>
      <c r="O26107" s="153"/>
      <c r="P26107" s="153"/>
      <c r="Q26107" s="153"/>
      <c r="R26107" s="153"/>
      <c r="S26107" s="152"/>
      <c r="T26107" s="154"/>
    </row>
    <row r="26108" spans="8:20" x14ac:dyDescent="0.25">
      <c r="H26108" s="155"/>
      <c r="I26108" s="152"/>
      <c r="J26108" s="152"/>
      <c r="K26108" s="156"/>
      <c r="L26108" s="156"/>
      <c r="M26108" s="157"/>
      <c r="N26108" s="158"/>
      <c r="O26108" s="153"/>
      <c r="P26108" s="153"/>
      <c r="Q26108" s="153"/>
      <c r="R26108" s="153"/>
      <c r="S26108" s="152"/>
      <c r="T26108" s="154"/>
    </row>
    <row r="26109" spans="8:20" x14ac:dyDescent="0.25">
      <c r="H26109" s="155"/>
      <c r="I26109" s="152"/>
      <c r="J26109" s="152"/>
      <c r="K26109" s="156"/>
      <c r="L26109" s="156"/>
      <c r="M26109" s="157"/>
      <c r="N26109" s="158"/>
      <c r="O26109" s="153"/>
      <c r="P26109" s="153"/>
      <c r="Q26109" s="153"/>
      <c r="R26109" s="153"/>
      <c r="S26109" s="152"/>
      <c r="T26109" s="154"/>
    </row>
    <row r="26110" spans="8:20" x14ac:dyDescent="0.25">
      <c r="H26110" s="155"/>
      <c r="I26110" s="152"/>
      <c r="J26110" s="152"/>
      <c r="K26110" s="156"/>
      <c r="L26110" s="156"/>
      <c r="M26110" s="157"/>
      <c r="N26110" s="158"/>
      <c r="O26110" s="153"/>
      <c r="P26110" s="153"/>
      <c r="Q26110" s="153"/>
      <c r="R26110" s="153"/>
      <c r="S26110" s="152"/>
      <c r="T26110" s="154"/>
    </row>
    <row r="26111" spans="8:20" x14ac:dyDescent="0.25">
      <c r="H26111" s="155"/>
      <c r="I26111" s="152"/>
      <c r="J26111" s="152"/>
      <c r="K26111" s="156"/>
      <c r="L26111" s="156"/>
      <c r="M26111" s="157"/>
      <c r="N26111" s="158"/>
      <c r="O26111" s="153"/>
      <c r="P26111" s="153"/>
      <c r="Q26111" s="153"/>
      <c r="R26111" s="153"/>
      <c r="S26111" s="152"/>
      <c r="T26111" s="154"/>
    </row>
    <row r="26112" spans="8:20" x14ac:dyDescent="0.25">
      <c r="H26112" s="155"/>
      <c r="I26112" s="152"/>
      <c r="J26112" s="152"/>
      <c r="K26112" s="156"/>
      <c r="L26112" s="156"/>
      <c r="M26112" s="157"/>
      <c r="N26112" s="158"/>
      <c r="O26112" s="153"/>
      <c r="P26112" s="153"/>
      <c r="Q26112" s="153"/>
      <c r="R26112" s="153"/>
      <c r="S26112" s="152"/>
      <c r="T26112" s="154"/>
    </row>
    <row r="26113" spans="8:20" x14ac:dyDescent="0.25">
      <c r="H26113" s="155"/>
      <c r="I26113" s="152"/>
      <c r="J26113" s="152"/>
      <c r="K26113" s="156"/>
      <c r="L26113" s="156"/>
      <c r="M26113" s="157"/>
      <c r="N26113" s="158"/>
      <c r="O26113" s="153"/>
      <c r="P26113" s="153"/>
      <c r="Q26113" s="153"/>
      <c r="R26113" s="153"/>
      <c r="S26113" s="152"/>
      <c r="T26113" s="154"/>
    </row>
    <row r="26114" spans="8:20" x14ac:dyDescent="0.25">
      <c r="H26114" s="155"/>
      <c r="I26114" s="152"/>
      <c r="J26114" s="152"/>
      <c r="K26114" s="156"/>
      <c r="L26114" s="156"/>
      <c r="M26114" s="157"/>
      <c r="N26114" s="158"/>
      <c r="O26114" s="153"/>
      <c r="P26114" s="153"/>
      <c r="Q26114" s="153"/>
      <c r="R26114" s="153"/>
      <c r="S26114" s="152"/>
      <c r="T26114" s="154"/>
    </row>
    <row r="26115" spans="8:20" x14ac:dyDescent="0.25">
      <c r="H26115" s="155"/>
      <c r="I26115" s="152"/>
      <c r="J26115" s="152"/>
      <c r="K26115" s="156"/>
      <c r="L26115" s="156"/>
      <c r="M26115" s="157"/>
      <c r="N26115" s="158"/>
      <c r="O26115" s="153"/>
      <c r="P26115" s="153"/>
      <c r="Q26115" s="153"/>
      <c r="R26115" s="153"/>
      <c r="S26115" s="152"/>
      <c r="T26115" s="154"/>
    </row>
    <row r="26116" spans="8:20" x14ac:dyDescent="0.25">
      <c r="H26116" s="155"/>
      <c r="I26116" s="152"/>
      <c r="J26116" s="152"/>
      <c r="K26116" s="156"/>
      <c r="L26116" s="156"/>
      <c r="M26116" s="157"/>
      <c r="N26116" s="158"/>
      <c r="O26116" s="153"/>
      <c r="P26116" s="153"/>
      <c r="Q26116" s="153"/>
      <c r="R26116" s="153"/>
      <c r="S26116" s="152"/>
      <c r="T26116" s="154"/>
    </row>
    <row r="26117" spans="8:20" x14ac:dyDescent="0.25">
      <c r="H26117" s="155"/>
      <c r="I26117" s="152"/>
      <c r="J26117" s="152"/>
      <c r="K26117" s="156"/>
      <c r="L26117" s="156"/>
      <c r="M26117" s="157"/>
      <c r="N26117" s="158"/>
      <c r="O26117" s="153"/>
      <c r="P26117" s="153"/>
      <c r="Q26117" s="153"/>
      <c r="R26117" s="153"/>
      <c r="S26117" s="152"/>
      <c r="T26117" s="154"/>
    </row>
    <row r="26118" spans="8:20" x14ac:dyDescent="0.25">
      <c r="H26118" s="155"/>
      <c r="I26118" s="152"/>
      <c r="J26118" s="152"/>
      <c r="K26118" s="156"/>
      <c r="L26118" s="156"/>
      <c r="M26118" s="157"/>
      <c r="N26118" s="158"/>
      <c r="O26118" s="153"/>
      <c r="P26118" s="153"/>
      <c r="Q26118" s="153"/>
      <c r="R26118" s="153"/>
      <c r="S26118" s="152"/>
      <c r="T26118" s="154"/>
    </row>
    <row r="26119" spans="8:20" x14ac:dyDescent="0.25">
      <c r="H26119" s="155"/>
      <c r="I26119" s="152"/>
      <c r="J26119" s="152"/>
      <c r="K26119" s="156"/>
      <c r="L26119" s="156"/>
      <c r="M26119" s="157"/>
      <c r="N26119" s="158"/>
      <c r="O26119" s="153"/>
      <c r="P26119" s="153"/>
      <c r="Q26119" s="153"/>
      <c r="R26119" s="153"/>
      <c r="S26119" s="152"/>
      <c r="T26119" s="154"/>
    </row>
    <row r="26120" spans="8:20" x14ac:dyDescent="0.25">
      <c r="H26120" s="155"/>
      <c r="I26120" s="152"/>
      <c r="J26120" s="152"/>
      <c r="K26120" s="156"/>
      <c r="L26120" s="156"/>
      <c r="M26120" s="157"/>
      <c r="N26120" s="158"/>
      <c r="O26120" s="153"/>
      <c r="P26120" s="153"/>
      <c r="Q26120" s="153"/>
      <c r="R26120" s="153"/>
      <c r="S26120" s="152"/>
      <c r="T26120" s="154"/>
    </row>
    <row r="26121" spans="8:20" x14ac:dyDescent="0.25">
      <c r="H26121" s="155"/>
      <c r="I26121" s="152"/>
      <c r="J26121" s="152"/>
      <c r="K26121" s="156"/>
      <c r="L26121" s="156"/>
      <c r="M26121" s="157"/>
      <c r="N26121" s="158"/>
      <c r="O26121" s="153"/>
      <c r="P26121" s="153"/>
      <c r="Q26121" s="153"/>
      <c r="R26121" s="153"/>
      <c r="S26121" s="152"/>
      <c r="T26121" s="154"/>
    </row>
    <row r="26122" spans="8:20" x14ac:dyDescent="0.25">
      <c r="H26122" s="155"/>
      <c r="I26122" s="152"/>
      <c r="J26122" s="152"/>
      <c r="K26122" s="156"/>
      <c r="L26122" s="156"/>
      <c r="M26122" s="157"/>
      <c r="N26122" s="158"/>
      <c r="O26122" s="153"/>
      <c r="P26122" s="153"/>
      <c r="Q26122" s="153"/>
      <c r="R26122" s="153"/>
      <c r="S26122" s="152"/>
      <c r="T26122" s="154"/>
    </row>
    <row r="26123" spans="8:20" x14ac:dyDescent="0.25">
      <c r="H26123" s="155"/>
      <c r="I26123" s="152"/>
      <c r="J26123" s="152"/>
      <c r="K26123" s="156"/>
      <c r="L26123" s="156"/>
      <c r="M26123" s="157"/>
      <c r="N26123" s="158"/>
      <c r="O26123" s="153"/>
      <c r="P26123" s="153"/>
      <c r="Q26123" s="153"/>
      <c r="R26123" s="153"/>
      <c r="S26123" s="152"/>
      <c r="T26123" s="154"/>
    </row>
    <row r="26124" spans="8:20" x14ac:dyDescent="0.25">
      <c r="H26124" s="155"/>
      <c r="I26124" s="152"/>
      <c r="J26124" s="152"/>
      <c r="K26124" s="156"/>
      <c r="L26124" s="156"/>
      <c r="M26124" s="157"/>
      <c r="N26124" s="158"/>
      <c r="O26124" s="153"/>
      <c r="P26124" s="153"/>
      <c r="Q26124" s="153"/>
      <c r="R26124" s="153"/>
      <c r="S26124" s="152"/>
      <c r="T26124" s="154"/>
    </row>
    <row r="26125" spans="8:20" x14ac:dyDescent="0.25">
      <c r="H26125" s="155"/>
      <c r="I26125" s="152"/>
      <c r="J26125" s="152"/>
      <c r="K26125" s="156"/>
      <c r="L26125" s="156"/>
      <c r="M26125" s="157"/>
      <c r="N26125" s="158"/>
      <c r="O26125" s="153"/>
      <c r="P26125" s="153"/>
      <c r="Q26125" s="153"/>
      <c r="R26125" s="153"/>
      <c r="S26125" s="152"/>
      <c r="T26125" s="154"/>
    </row>
    <row r="26126" spans="8:20" x14ac:dyDescent="0.25">
      <c r="H26126" s="155"/>
      <c r="I26126" s="152"/>
      <c r="J26126" s="152"/>
      <c r="K26126" s="156"/>
      <c r="L26126" s="156"/>
      <c r="M26126" s="157"/>
      <c r="N26126" s="158"/>
      <c r="O26126" s="153"/>
      <c r="P26126" s="153"/>
      <c r="Q26126" s="153"/>
      <c r="R26126" s="153"/>
      <c r="S26126" s="152"/>
      <c r="T26126" s="154"/>
    </row>
    <row r="26127" spans="8:20" x14ac:dyDescent="0.25">
      <c r="H26127" s="155"/>
      <c r="I26127" s="152"/>
      <c r="J26127" s="152"/>
      <c r="K26127" s="156"/>
      <c r="L26127" s="156"/>
      <c r="M26127" s="157"/>
      <c r="N26127" s="158"/>
      <c r="O26127" s="153"/>
      <c r="P26127" s="153"/>
      <c r="Q26127" s="153"/>
      <c r="R26127" s="153"/>
      <c r="S26127" s="152"/>
      <c r="T26127" s="154"/>
    </row>
    <row r="26128" spans="8:20" x14ac:dyDescent="0.25">
      <c r="H26128" s="155"/>
      <c r="I26128" s="152"/>
      <c r="J26128" s="152"/>
      <c r="K26128" s="156"/>
      <c r="L26128" s="156"/>
      <c r="M26128" s="157"/>
      <c r="N26128" s="158"/>
      <c r="O26128" s="153"/>
      <c r="P26128" s="153"/>
      <c r="Q26128" s="153"/>
      <c r="R26128" s="153"/>
      <c r="S26128" s="152"/>
      <c r="T26128" s="154"/>
    </row>
    <row r="26129" spans="8:20" x14ac:dyDescent="0.25">
      <c r="H26129" s="155"/>
      <c r="I26129" s="152"/>
      <c r="J26129" s="152"/>
      <c r="K26129" s="156"/>
      <c r="L26129" s="156"/>
      <c r="M26129" s="157"/>
      <c r="N26129" s="158"/>
      <c r="O26129" s="153"/>
      <c r="P26129" s="153"/>
      <c r="Q26129" s="153"/>
      <c r="R26129" s="153"/>
      <c r="S26129" s="152"/>
      <c r="T26129" s="154"/>
    </row>
    <row r="26130" spans="8:20" x14ac:dyDescent="0.25">
      <c r="H26130" s="155"/>
      <c r="I26130" s="152"/>
      <c r="J26130" s="152"/>
      <c r="K26130" s="156"/>
      <c r="L26130" s="156"/>
      <c r="M26130" s="157"/>
      <c r="N26130" s="158"/>
      <c r="O26130" s="153"/>
      <c r="P26130" s="153"/>
      <c r="Q26130" s="153"/>
      <c r="R26130" s="153"/>
      <c r="S26130" s="152"/>
      <c r="T26130" s="154"/>
    </row>
    <row r="26131" spans="8:20" x14ac:dyDescent="0.25">
      <c r="H26131" s="155"/>
      <c r="I26131" s="152"/>
      <c r="J26131" s="152"/>
      <c r="K26131" s="156"/>
      <c r="L26131" s="156"/>
      <c r="M26131" s="157"/>
      <c r="N26131" s="158"/>
      <c r="O26131" s="153"/>
      <c r="P26131" s="153"/>
      <c r="Q26131" s="153"/>
      <c r="R26131" s="153"/>
      <c r="S26131" s="152"/>
      <c r="T26131" s="154"/>
    </row>
    <row r="26132" spans="8:20" x14ac:dyDescent="0.25">
      <c r="H26132" s="155"/>
      <c r="I26132" s="152"/>
      <c r="J26132" s="152"/>
      <c r="K26132" s="156"/>
      <c r="L26132" s="156"/>
      <c r="M26132" s="157"/>
      <c r="N26132" s="158"/>
      <c r="O26132" s="153"/>
      <c r="P26132" s="153"/>
      <c r="Q26132" s="153"/>
      <c r="R26132" s="153"/>
      <c r="S26132" s="152"/>
      <c r="T26132" s="154"/>
    </row>
    <row r="26133" spans="8:20" x14ac:dyDescent="0.25">
      <c r="H26133" s="155"/>
      <c r="I26133" s="152"/>
      <c r="J26133" s="152"/>
      <c r="K26133" s="156"/>
      <c r="L26133" s="156"/>
      <c r="M26133" s="157"/>
      <c r="N26133" s="158"/>
      <c r="O26133" s="153"/>
      <c r="P26133" s="153"/>
      <c r="Q26133" s="153"/>
      <c r="R26133" s="153"/>
      <c r="S26133" s="152"/>
      <c r="T26133" s="154"/>
    </row>
    <row r="26134" spans="8:20" x14ac:dyDescent="0.25">
      <c r="H26134" s="155"/>
      <c r="I26134" s="152"/>
      <c r="J26134" s="152"/>
      <c r="K26134" s="156"/>
      <c r="L26134" s="156"/>
      <c r="M26134" s="157"/>
      <c r="N26134" s="158"/>
      <c r="O26134" s="153"/>
      <c r="P26134" s="153"/>
      <c r="Q26134" s="153"/>
      <c r="R26134" s="153"/>
      <c r="S26134" s="152"/>
      <c r="T26134" s="154"/>
    </row>
    <row r="26135" spans="8:20" x14ac:dyDescent="0.25">
      <c r="H26135" s="155"/>
      <c r="I26135" s="152"/>
      <c r="J26135" s="152"/>
      <c r="K26135" s="156"/>
      <c r="L26135" s="156"/>
      <c r="M26135" s="157"/>
      <c r="N26135" s="158"/>
      <c r="O26135" s="153"/>
      <c r="P26135" s="153"/>
      <c r="Q26135" s="153"/>
      <c r="R26135" s="153"/>
      <c r="S26135" s="152"/>
      <c r="T26135" s="154"/>
    </row>
    <row r="26136" spans="8:20" x14ac:dyDescent="0.25">
      <c r="H26136" s="155"/>
      <c r="I26136" s="152"/>
      <c r="J26136" s="152"/>
      <c r="K26136" s="156"/>
      <c r="L26136" s="156"/>
      <c r="M26136" s="157"/>
      <c r="N26136" s="158"/>
      <c r="O26136" s="153"/>
      <c r="P26136" s="153"/>
      <c r="Q26136" s="153"/>
      <c r="R26136" s="153"/>
      <c r="S26136" s="152"/>
      <c r="T26136" s="154"/>
    </row>
    <row r="26137" spans="8:20" x14ac:dyDescent="0.25">
      <c r="H26137" s="155"/>
      <c r="I26137" s="152"/>
      <c r="J26137" s="152"/>
      <c r="K26137" s="156"/>
      <c r="L26137" s="156"/>
      <c r="M26137" s="157"/>
      <c r="N26137" s="158"/>
      <c r="O26137" s="153"/>
      <c r="P26137" s="153"/>
      <c r="Q26137" s="153"/>
      <c r="R26137" s="153"/>
      <c r="S26137" s="152"/>
      <c r="T26137" s="154"/>
    </row>
    <row r="26138" spans="8:20" x14ac:dyDescent="0.25">
      <c r="H26138" s="155"/>
      <c r="I26138" s="152"/>
      <c r="J26138" s="152"/>
      <c r="K26138" s="156"/>
      <c r="L26138" s="156"/>
      <c r="M26138" s="157"/>
      <c r="N26138" s="158"/>
      <c r="O26138" s="153"/>
      <c r="P26138" s="153"/>
      <c r="Q26138" s="153"/>
      <c r="R26138" s="153"/>
      <c r="S26138" s="152"/>
      <c r="T26138" s="154"/>
    </row>
    <row r="26139" spans="8:20" x14ac:dyDescent="0.25">
      <c r="H26139" s="155"/>
      <c r="I26139" s="152"/>
      <c r="J26139" s="152"/>
      <c r="K26139" s="156"/>
      <c r="L26139" s="156"/>
      <c r="M26139" s="157"/>
      <c r="N26139" s="158"/>
      <c r="O26139" s="153"/>
      <c r="P26139" s="153"/>
      <c r="Q26139" s="153"/>
      <c r="R26139" s="153"/>
      <c r="S26139" s="152"/>
      <c r="T26139" s="154"/>
    </row>
    <row r="26140" spans="8:20" x14ac:dyDescent="0.25">
      <c r="H26140" s="155"/>
      <c r="I26140" s="152"/>
      <c r="J26140" s="152"/>
      <c r="K26140" s="156"/>
      <c r="L26140" s="156"/>
      <c r="M26140" s="157"/>
      <c r="N26140" s="158"/>
      <c r="O26140" s="153"/>
      <c r="P26140" s="153"/>
      <c r="Q26140" s="153"/>
      <c r="R26140" s="153"/>
      <c r="S26140" s="152"/>
      <c r="T26140" s="154"/>
    </row>
    <row r="26141" spans="8:20" x14ac:dyDescent="0.25">
      <c r="H26141" s="155"/>
      <c r="I26141" s="152"/>
      <c r="J26141" s="152"/>
      <c r="K26141" s="156"/>
      <c r="L26141" s="156"/>
      <c r="M26141" s="157"/>
      <c r="N26141" s="158"/>
      <c r="O26141" s="153"/>
      <c r="P26141" s="153"/>
      <c r="Q26141" s="153"/>
      <c r="R26141" s="153"/>
      <c r="S26141" s="152"/>
      <c r="T26141" s="154"/>
    </row>
    <row r="26142" spans="8:20" x14ac:dyDescent="0.25">
      <c r="H26142" s="155"/>
      <c r="I26142" s="152"/>
      <c r="J26142" s="152"/>
      <c r="K26142" s="156"/>
      <c r="L26142" s="156"/>
      <c r="M26142" s="157"/>
      <c r="N26142" s="158"/>
      <c r="O26142" s="153"/>
      <c r="P26142" s="153"/>
      <c r="Q26142" s="153"/>
      <c r="R26142" s="153"/>
      <c r="S26142" s="152"/>
      <c r="T26142" s="154"/>
    </row>
    <row r="26143" spans="8:20" x14ac:dyDescent="0.25">
      <c r="H26143" s="155"/>
      <c r="I26143" s="152"/>
      <c r="J26143" s="152"/>
      <c r="K26143" s="156"/>
      <c r="L26143" s="156"/>
      <c r="M26143" s="157"/>
      <c r="N26143" s="158"/>
      <c r="O26143" s="153"/>
      <c r="P26143" s="153"/>
      <c r="Q26143" s="153"/>
      <c r="R26143" s="153"/>
      <c r="S26143" s="152"/>
      <c r="T26143" s="154"/>
    </row>
    <row r="26144" spans="8:20" x14ac:dyDescent="0.25">
      <c r="H26144" s="155"/>
      <c r="I26144" s="152"/>
      <c r="J26144" s="152"/>
      <c r="K26144" s="156"/>
      <c r="L26144" s="156"/>
      <c r="M26144" s="157"/>
      <c r="N26144" s="158"/>
      <c r="O26144" s="153"/>
      <c r="P26144" s="153"/>
      <c r="Q26144" s="153"/>
      <c r="R26144" s="153"/>
      <c r="S26144" s="152"/>
      <c r="T26144" s="154"/>
    </row>
    <row r="26145" spans="8:20" x14ac:dyDescent="0.25">
      <c r="H26145" s="155"/>
      <c r="I26145" s="152"/>
      <c r="J26145" s="152"/>
      <c r="K26145" s="156"/>
      <c r="L26145" s="156"/>
      <c r="M26145" s="157"/>
      <c r="N26145" s="158"/>
      <c r="O26145" s="153"/>
      <c r="P26145" s="153"/>
      <c r="Q26145" s="153"/>
      <c r="R26145" s="153"/>
      <c r="S26145" s="152"/>
      <c r="T26145" s="154"/>
    </row>
    <row r="26146" spans="8:20" x14ac:dyDescent="0.25">
      <c r="H26146" s="155"/>
      <c r="I26146" s="152"/>
      <c r="J26146" s="152"/>
      <c r="K26146" s="156"/>
      <c r="L26146" s="156"/>
      <c r="M26146" s="157"/>
      <c r="N26146" s="158"/>
      <c r="O26146" s="153"/>
      <c r="P26146" s="153"/>
      <c r="Q26146" s="153"/>
      <c r="R26146" s="153"/>
      <c r="S26146" s="152"/>
      <c r="T26146" s="154"/>
    </row>
    <row r="26147" spans="8:20" x14ac:dyDescent="0.25">
      <c r="H26147" s="155"/>
      <c r="I26147" s="152"/>
      <c r="J26147" s="152"/>
      <c r="K26147" s="156"/>
      <c r="L26147" s="156"/>
      <c r="M26147" s="157"/>
      <c r="N26147" s="158"/>
      <c r="O26147" s="153"/>
      <c r="P26147" s="153"/>
      <c r="Q26147" s="153"/>
      <c r="R26147" s="153"/>
      <c r="S26147" s="152"/>
      <c r="T26147" s="154"/>
    </row>
    <row r="26148" spans="8:20" x14ac:dyDescent="0.25">
      <c r="H26148" s="155"/>
      <c r="I26148" s="152"/>
      <c r="J26148" s="152"/>
      <c r="K26148" s="156"/>
      <c r="L26148" s="156"/>
      <c r="M26148" s="157"/>
      <c r="N26148" s="158"/>
      <c r="O26148" s="153"/>
      <c r="P26148" s="153"/>
      <c r="Q26148" s="153"/>
      <c r="R26148" s="153"/>
      <c r="S26148" s="152"/>
      <c r="T26148" s="154"/>
    </row>
    <row r="26149" spans="8:20" x14ac:dyDescent="0.25">
      <c r="H26149" s="155"/>
      <c r="I26149" s="152"/>
      <c r="J26149" s="152"/>
      <c r="K26149" s="156"/>
      <c r="L26149" s="156"/>
      <c r="M26149" s="157"/>
      <c r="N26149" s="158"/>
      <c r="O26149" s="153"/>
      <c r="P26149" s="153"/>
      <c r="Q26149" s="153"/>
      <c r="R26149" s="153"/>
      <c r="S26149" s="152"/>
      <c r="T26149" s="154"/>
    </row>
    <row r="26150" spans="8:20" x14ac:dyDescent="0.25">
      <c r="H26150" s="155"/>
      <c r="I26150" s="152"/>
      <c r="J26150" s="152"/>
      <c r="K26150" s="156"/>
      <c r="L26150" s="156"/>
      <c r="M26150" s="157"/>
      <c r="N26150" s="158"/>
      <c r="O26150" s="153"/>
      <c r="P26150" s="153"/>
      <c r="Q26150" s="153"/>
      <c r="R26150" s="153"/>
      <c r="S26150" s="152"/>
      <c r="T26150" s="154"/>
    </row>
    <row r="26151" spans="8:20" x14ac:dyDescent="0.25">
      <c r="H26151" s="155"/>
      <c r="I26151" s="152"/>
      <c r="J26151" s="152"/>
      <c r="K26151" s="156"/>
      <c r="L26151" s="156"/>
      <c r="M26151" s="157"/>
      <c r="N26151" s="158"/>
      <c r="O26151" s="153"/>
      <c r="P26151" s="153"/>
      <c r="Q26151" s="153"/>
      <c r="R26151" s="153"/>
      <c r="S26151" s="152"/>
      <c r="T26151" s="154"/>
    </row>
    <row r="26152" spans="8:20" x14ac:dyDescent="0.25">
      <c r="H26152" s="155"/>
      <c r="I26152" s="152"/>
      <c r="J26152" s="152"/>
      <c r="K26152" s="156"/>
      <c r="L26152" s="156"/>
      <c r="M26152" s="157"/>
      <c r="N26152" s="158"/>
      <c r="O26152" s="153"/>
      <c r="P26152" s="153"/>
      <c r="Q26152" s="153"/>
      <c r="R26152" s="153"/>
      <c r="S26152" s="152"/>
      <c r="T26152" s="154"/>
    </row>
    <row r="26153" spans="8:20" x14ac:dyDescent="0.25">
      <c r="H26153" s="155"/>
      <c r="I26153" s="152"/>
      <c r="J26153" s="152"/>
      <c r="K26153" s="156"/>
      <c r="L26153" s="156"/>
      <c r="M26153" s="157"/>
      <c r="N26153" s="158"/>
      <c r="O26153" s="153"/>
      <c r="P26153" s="153"/>
      <c r="Q26153" s="153"/>
      <c r="R26153" s="153"/>
      <c r="S26153" s="152"/>
      <c r="T26153" s="154"/>
    </row>
    <row r="26154" spans="8:20" x14ac:dyDescent="0.25">
      <c r="H26154" s="155"/>
      <c r="I26154" s="152"/>
      <c r="J26154" s="152"/>
      <c r="K26154" s="156"/>
      <c r="L26154" s="156"/>
      <c r="M26154" s="157"/>
      <c r="N26154" s="158"/>
      <c r="O26154" s="153"/>
      <c r="P26154" s="153"/>
      <c r="Q26154" s="153"/>
      <c r="R26154" s="153"/>
      <c r="S26154" s="152"/>
      <c r="T26154" s="154"/>
    </row>
    <row r="26155" spans="8:20" x14ac:dyDescent="0.25">
      <c r="H26155" s="155"/>
      <c r="I26155" s="152"/>
      <c r="J26155" s="152"/>
      <c r="K26155" s="156"/>
      <c r="L26155" s="156"/>
      <c r="M26155" s="157"/>
      <c r="N26155" s="158"/>
      <c r="O26155" s="153"/>
      <c r="P26155" s="153"/>
      <c r="Q26155" s="153"/>
      <c r="R26155" s="153"/>
      <c r="S26155" s="152"/>
      <c r="T26155" s="154"/>
    </row>
    <row r="26156" spans="8:20" x14ac:dyDescent="0.25">
      <c r="H26156" s="155"/>
      <c r="I26156" s="152"/>
      <c r="J26156" s="152"/>
      <c r="K26156" s="156"/>
      <c r="L26156" s="156"/>
      <c r="M26156" s="157"/>
      <c r="N26156" s="158"/>
      <c r="O26156" s="153"/>
      <c r="P26156" s="153"/>
      <c r="Q26156" s="153"/>
      <c r="R26156" s="153"/>
      <c r="S26156" s="152"/>
      <c r="T26156" s="154"/>
    </row>
    <row r="26157" spans="8:20" x14ac:dyDescent="0.25">
      <c r="H26157" s="155"/>
      <c r="I26157" s="152"/>
      <c r="J26157" s="152"/>
      <c r="K26157" s="156"/>
      <c r="L26157" s="156"/>
      <c r="M26157" s="157"/>
      <c r="N26157" s="158"/>
      <c r="O26157" s="153"/>
      <c r="P26157" s="153"/>
      <c r="Q26157" s="153"/>
      <c r="R26157" s="153"/>
      <c r="S26157" s="152"/>
      <c r="T26157" s="154"/>
    </row>
    <row r="26158" spans="8:20" x14ac:dyDescent="0.25">
      <c r="H26158" s="155"/>
      <c r="I26158" s="152"/>
      <c r="J26158" s="152"/>
      <c r="K26158" s="156"/>
      <c r="L26158" s="156"/>
      <c r="M26158" s="157"/>
      <c r="N26158" s="158"/>
      <c r="O26158" s="153"/>
      <c r="P26158" s="153"/>
      <c r="Q26158" s="153"/>
      <c r="R26158" s="153"/>
      <c r="S26158" s="152"/>
      <c r="T26158" s="154"/>
    </row>
    <row r="26159" spans="8:20" x14ac:dyDescent="0.25">
      <c r="H26159" s="155"/>
      <c r="I26159" s="152"/>
      <c r="J26159" s="152"/>
      <c r="K26159" s="156"/>
      <c r="L26159" s="156"/>
      <c r="M26159" s="157"/>
      <c r="N26159" s="158"/>
      <c r="O26159" s="153"/>
      <c r="P26159" s="153"/>
      <c r="Q26159" s="153"/>
      <c r="R26159" s="153"/>
      <c r="S26159" s="152"/>
      <c r="T26159" s="154"/>
    </row>
    <row r="26160" spans="8:20" x14ac:dyDescent="0.25">
      <c r="H26160" s="155"/>
      <c r="I26160" s="152"/>
      <c r="J26160" s="152"/>
      <c r="K26160" s="156"/>
      <c r="L26160" s="156"/>
      <c r="M26160" s="157"/>
      <c r="N26160" s="158"/>
      <c r="O26160" s="153"/>
      <c r="P26160" s="153"/>
      <c r="Q26160" s="153"/>
      <c r="R26160" s="153"/>
      <c r="S26160" s="152"/>
      <c r="T26160" s="154"/>
    </row>
    <row r="26161" spans="8:20" x14ac:dyDescent="0.25">
      <c r="H26161" s="155"/>
      <c r="I26161" s="152"/>
      <c r="J26161" s="152"/>
      <c r="K26161" s="156"/>
      <c r="L26161" s="156"/>
      <c r="M26161" s="157"/>
      <c r="N26161" s="158"/>
      <c r="O26161" s="153"/>
      <c r="P26161" s="153"/>
      <c r="Q26161" s="153"/>
      <c r="R26161" s="153"/>
      <c r="S26161" s="152"/>
      <c r="T26161" s="154"/>
    </row>
    <row r="26162" spans="8:20" x14ac:dyDescent="0.25">
      <c r="H26162" s="155"/>
      <c r="I26162" s="152"/>
      <c r="J26162" s="152"/>
      <c r="K26162" s="156"/>
      <c r="L26162" s="156"/>
      <c r="M26162" s="157"/>
      <c r="N26162" s="158"/>
      <c r="O26162" s="153"/>
      <c r="P26162" s="153"/>
      <c r="Q26162" s="153"/>
      <c r="R26162" s="153"/>
      <c r="S26162" s="152"/>
      <c r="T26162" s="154"/>
    </row>
    <row r="26163" spans="8:20" x14ac:dyDescent="0.25">
      <c r="H26163" s="155"/>
      <c r="I26163" s="152"/>
      <c r="J26163" s="152"/>
      <c r="K26163" s="156"/>
      <c r="L26163" s="156"/>
      <c r="M26163" s="157"/>
      <c r="N26163" s="158"/>
      <c r="O26163" s="153"/>
      <c r="P26163" s="153"/>
      <c r="Q26163" s="153"/>
      <c r="R26163" s="153"/>
      <c r="S26163" s="152"/>
      <c r="T26163" s="154"/>
    </row>
    <row r="26164" spans="8:20" x14ac:dyDescent="0.25">
      <c r="H26164" s="155"/>
      <c r="I26164" s="152"/>
      <c r="J26164" s="152"/>
      <c r="K26164" s="156"/>
      <c r="L26164" s="156"/>
      <c r="M26164" s="157"/>
      <c r="N26164" s="158"/>
      <c r="O26164" s="153"/>
      <c r="P26164" s="153"/>
      <c r="Q26164" s="153"/>
      <c r="R26164" s="153"/>
      <c r="S26164" s="152"/>
      <c r="T26164" s="154"/>
    </row>
    <row r="26165" spans="8:20" x14ac:dyDescent="0.25">
      <c r="H26165" s="155"/>
      <c r="I26165" s="152"/>
      <c r="J26165" s="152"/>
      <c r="K26165" s="156"/>
      <c r="L26165" s="156"/>
      <c r="M26165" s="157"/>
      <c r="N26165" s="158"/>
      <c r="O26165" s="153"/>
      <c r="P26165" s="153"/>
      <c r="Q26165" s="153"/>
      <c r="R26165" s="153"/>
      <c r="S26165" s="152"/>
      <c r="T26165" s="154"/>
    </row>
    <row r="26166" spans="8:20" x14ac:dyDescent="0.25">
      <c r="H26166" s="155"/>
      <c r="I26166" s="152"/>
      <c r="J26166" s="152"/>
      <c r="K26166" s="156"/>
      <c r="L26166" s="156"/>
      <c r="M26166" s="157"/>
      <c r="N26166" s="158"/>
      <c r="O26166" s="153"/>
      <c r="P26166" s="153"/>
      <c r="Q26166" s="153"/>
      <c r="R26166" s="153"/>
      <c r="S26166" s="152"/>
      <c r="T26166" s="154"/>
    </row>
    <row r="26167" spans="8:20" x14ac:dyDescent="0.25">
      <c r="H26167" s="155"/>
      <c r="I26167" s="152"/>
      <c r="J26167" s="152"/>
      <c r="K26167" s="156"/>
      <c r="L26167" s="156"/>
      <c r="M26167" s="157"/>
      <c r="N26167" s="158"/>
      <c r="O26167" s="153"/>
      <c r="P26167" s="153"/>
      <c r="Q26167" s="153"/>
      <c r="R26167" s="153"/>
      <c r="S26167" s="152"/>
      <c r="T26167" s="154"/>
    </row>
    <row r="26168" spans="8:20" x14ac:dyDescent="0.25">
      <c r="H26168" s="155"/>
      <c r="I26168" s="152"/>
      <c r="J26168" s="152"/>
      <c r="K26168" s="156"/>
      <c r="L26168" s="156"/>
      <c r="M26168" s="157"/>
      <c r="N26168" s="158"/>
      <c r="O26168" s="153"/>
      <c r="P26168" s="153"/>
      <c r="Q26168" s="153"/>
      <c r="R26168" s="153"/>
      <c r="S26168" s="152"/>
      <c r="T26168" s="154"/>
    </row>
    <row r="26169" spans="8:20" x14ac:dyDescent="0.25">
      <c r="H26169" s="155"/>
      <c r="I26169" s="152"/>
      <c r="J26169" s="152"/>
      <c r="K26169" s="156"/>
      <c r="L26169" s="156"/>
      <c r="M26169" s="157"/>
      <c r="N26169" s="158"/>
      <c r="O26169" s="153"/>
      <c r="P26169" s="153"/>
      <c r="Q26169" s="153"/>
      <c r="R26169" s="153"/>
      <c r="S26169" s="152"/>
      <c r="T26169" s="154"/>
    </row>
    <row r="26170" spans="8:20" x14ac:dyDescent="0.25">
      <c r="H26170" s="155"/>
      <c r="I26170" s="152"/>
      <c r="J26170" s="152"/>
      <c r="K26170" s="156"/>
      <c r="L26170" s="156"/>
      <c r="M26170" s="157"/>
      <c r="N26170" s="158"/>
      <c r="O26170" s="153"/>
      <c r="P26170" s="153"/>
      <c r="Q26170" s="153"/>
      <c r="R26170" s="153"/>
      <c r="S26170" s="152"/>
      <c r="T26170" s="154"/>
    </row>
    <row r="26171" spans="8:20" x14ac:dyDescent="0.25">
      <c r="H26171" s="155"/>
      <c r="I26171" s="152"/>
      <c r="J26171" s="152"/>
      <c r="K26171" s="156"/>
      <c r="L26171" s="156"/>
      <c r="M26171" s="157"/>
      <c r="N26171" s="158"/>
      <c r="O26171" s="153"/>
      <c r="P26171" s="153"/>
      <c r="Q26171" s="153"/>
      <c r="R26171" s="153"/>
      <c r="S26171" s="152"/>
      <c r="T26171" s="154"/>
    </row>
    <row r="26172" spans="8:20" x14ac:dyDescent="0.25">
      <c r="H26172" s="155"/>
      <c r="I26172" s="152"/>
      <c r="J26172" s="152"/>
      <c r="K26172" s="156"/>
      <c r="L26172" s="156"/>
      <c r="M26172" s="157"/>
      <c r="N26172" s="158"/>
      <c r="O26172" s="153"/>
      <c r="P26172" s="153"/>
      <c r="Q26172" s="153"/>
      <c r="R26172" s="153"/>
      <c r="S26172" s="152"/>
      <c r="T26172" s="154"/>
    </row>
    <row r="26173" spans="8:20" x14ac:dyDescent="0.25">
      <c r="H26173" s="155"/>
      <c r="I26173" s="152"/>
      <c r="J26173" s="152"/>
      <c r="K26173" s="156"/>
      <c r="L26173" s="156"/>
      <c r="M26173" s="157"/>
      <c r="N26173" s="158"/>
      <c r="O26173" s="153"/>
      <c r="P26173" s="153"/>
      <c r="Q26173" s="153"/>
      <c r="R26173" s="153"/>
      <c r="S26173" s="152"/>
      <c r="T26173" s="154"/>
    </row>
    <row r="26174" spans="8:20" x14ac:dyDescent="0.25">
      <c r="H26174" s="155"/>
      <c r="I26174" s="152"/>
      <c r="J26174" s="152"/>
      <c r="K26174" s="156"/>
      <c r="L26174" s="156"/>
      <c r="M26174" s="157"/>
      <c r="N26174" s="158"/>
      <c r="O26174" s="153"/>
      <c r="P26174" s="153"/>
      <c r="Q26174" s="153"/>
      <c r="R26174" s="153"/>
      <c r="S26174" s="152"/>
      <c r="T26174" s="154"/>
    </row>
    <row r="26175" spans="8:20" x14ac:dyDescent="0.25">
      <c r="H26175" s="155"/>
      <c r="I26175" s="152"/>
      <c r="J26175" s="152"/>
      <c r="K26175" s="156"/>
      <c r="L26175" s="156"/>
      <c r="M26175" s="157"/>
      <c r="N26175" s="158"/>
      <c r="O26175" s="153"/>
      <c r="P26175" s="153"/>
      <c r="Q26175" s="153"/>
      <c r="R26175" s="153"/>
      <c r="S26175" s="152"/>
      <c r="T26175" s="154"/>
    </row>
    <row r="26176" spans="8:20" x14ac:dyDescent="0.25">
      <c r="H26176" s="155"/>
      <c r="I26176" s="152"/>
      <c r="J26176" s="152"/>
      <c r="K26176" s="156"/>
      <c r="L26176" s="156"/>
      <c r="M26176" s="157"/>
      <c r="N26176" s="158"/>
      <c r="O26176" s="153"/>
      <c r="P26176" s="153"/>
      <c r="Q26176" s="153"/>
      <c r="R26176" s="153"/>
      <c r="S26176" s="152"/>
      <c r="T26176" s="154"/>
    </row>
    <row r="26177" spans="8:20" x14ac:dyDescent="0.25">
      <c r="H26177" s="155"/>
      <c r="I26177" s="152"/>
      <c r="J26177" s="152"/>
      <c r="K26177" s="156"/>
      <c r="L26177" s="156"/>
      <c r="M26177" s="157"/>
      <c r="N26177" s="158"/>
      <c r="O26177" s="153"/>
      <c r="P26177" s="153"/>
      <c r="Q26177" s="153"/>
      <c r="R26177" s="153"/>
      <c r="S26177" s="152"/>
      <c r="T26177" s="154"/>
    </row>
    <row r="26178" spans="8:20" x14ac:dyDescent="0.25">
      <c r="H26178" s="155"/>
      <c r="I26178" s="152"/>
      <c r="J26178" s="152"/>
      <c r="K26178" s="156"/>
      <c r="L26178" s="156"/>
      <c r="M26178" s="157"/>
      <c r="N26178" s="158"/>
      <c r="O26178" s="153"/>
      <c r="P26178" s="153"/>
      <c r="Q26178" s="153"/>
      <c r="R26178" s="153"/>
      <c r="S26178" s="152"/>
      <c r="T26178" s="154"/>
    </row>
    <row r="26179" spans="8:20" x14ac:dyDescent="0.25">
      <c r="H26179" s="155"/>
      <c r="I26179" s="152"/>
      <c r="J26179" s="152"/>
      <c r="K26179" s="156"/>
      <c r="L26179" s="156"/>
      <c r="M26179" s="157"/>
      <c r="N26179" s="158"/>
      <c r="O26179" s="153"/>
      <c r="P26179" s="153"/>
      <c r="Q26179" s="153"/>
      <c r="R26179" s="153"/>
      <c r="S26179" s="152"/>
      <c r="T26179" s="154"/>
    </row>
    <row r="26180" spans="8:20" x14ac:dyDescent="0.25">
      <c r="H26180" s="155"/>
      <c r="I26180" s="152"/>
      <c r="J26180" s="152"/>
      <c r="K26180" s="156"/>
      <c r="L26180" s="156"/>
      <c r="M26180" s="157"/>
      <c r="N26180" s="158"/>
      <c r="O26180" s="153"/>
      <c r="P26180" s="153"/>
      <c r="Q26180" s="153"/>
      <c r="R26180" s="153"/>
      <c r="S26180" s="152"/>
      <c r="T26180" s="154"/>
    </row>
    <row r="26181" spans="8:20" x14ac:dyDescent="0.25">
      <c r="H26181" s="155"/>
      <c r="I26181" s="152"/>
      <c r="J26181" s="152"/>
      <c r="K26181" s="156"/>
      <c r="L26181" s="156"/>
      <c r="M26181" s="157"/>
      <c r="N26181" s="158"/>
      <c r="O26181" s="153"/>
      <c r="P26181" s="153"/>
      <c r="Q26181" s="153"/>
      <c r="R26181" s="153"/>
      <c r="S26181" s="152"/>
      <c r="T26181" s="154"/>
    </row>
    <row r="26182" spans="8:20" x14ac:dyDescent="0.25">
      <c r="H26182" s="155"/>
      <c r="I26182" s="152"/>
      <c r="J26182" s="152"/>
      <c r="K26182" s="156"/>
      <c r="L26182" s="156"/>
      <c r="M26182" s="157"/>
      <c r="N26182" s="158"/>
      <c r="O26182" s="153"/>
      <c r="P26182" s="153"/>
      <c r="Q26182" s="153"/>
      <c r="R26182" s="153"/>
      <c r="S26182" s="152"/>
      <c r="T26182" s="154"/>
    </row>
    <row r="26183" spans="8:20" x14ac:dyDescent="0.25">
      <c r="H26183" s="155"/>
      <c r="I26183" s="152"/>
      <c r="J26183" s="152"/>
      <c r="K26183" s="156"/>
      <c r="L26183" s="156"/>
      <c r="M26183" s="157"/>
      <c r="N26183" s="158"/>
      <c r="O26183" s="153"/>
      <c r="P26183" s="153"/>
      <c r="Q26183" s="153"/>
      <c r="R26183" s="153"/>
      <c r="S26183" s="152"/>
      <c r="T26183" s="154"/>
    </row>
    <row r="26184" spans="8:20" x14ac:dyDescent="0.25">
      <c r="H26184" s="155"/>
      <c r="I26184" s="152"/>
      <c r="J26184" s="152"/>
      <c r="K26184" s="156"/>
      <c r="L26184" s="156"/>
      <c r="M26184" s="157"/>
      <c r="N26184" s="158"/>
      <c r="O26184" s="153"/>
      <c r="P26184" s="153"/>
      <c r="Q26184" s="153"/>
      <c r="R26184" s="153"/>
      <c r="S26184" s="152"/>
      <c r="T26184" s="154"/>
    </row>
    <row r="26185" spans="8:20" x14ac:dyDescent="0.25">
      <c r="H26185" s="155"/>
      <c r="I26185" s="152"/>
      <c r="J26185" s="152"/>
      <c r="K26185" s="156"/>
      <c r="L26185" s="156"/>
      <c r="M26185" s="157"/>
      <c r="N26185" s="158"/>
      <c r="O26185" s="153"/>
      <c r="P26185" s="153"/>
      <c r="Q26185" s="153"/>
      <c r="R26185" s="153"/>
      <c r="S26185" s="152"/>
      <c r="T26185" s="154"/>
    </row>
    <row r="26186" spans="8:20" x14ac:dyDescent="0.25">
      <c r="H26186" s="155"/>
      <c r="I26186" s="152"/>
      <c r="J26186" s="152"/>
      <c r="K26186" s="156"/>
      <c r="L26186" s="156"/>
      <c r="M26186" s="157"/>
      <c r="N26186" s="158"/>
      <c r="O26186" s="153"/>
      <c r="P26186" s="153"/>
      <c r="Q26186" s="153"/>
      <c r="R26186" s="153"/>
      <c r="S26186" s="152"/>
      <c r="T26186" s="154"/>
    </row>
    <row r="26187" spans="8:20" x14ac:dyDescent="0.25">
      <c r="H26187" s="155"/>
      <c r="I26187" s="152"/>
      <c r="J26187" s="152"/>
      <c r="K26187" s="156"/>
      <c r="L26187" s="156"/>
      <c r="M26187" s="157"/>
      <c r="N26187" s="158"/>
      <c r="O26187" s="153"/>
      <c r="P26187" s="153"/>
      <c r="Q26187" s="153"/>
      <c r="R26187" s="153"/>
      <c r="S26187" s="152"/>
      <c r="T26187" s="154"/>
    </row>
    <row r="26188" spans="8:20" x14ac:dyDescent="0.25">
      <c r="H26188" s="155"/>
      <c r="I26188" s="152"/>
      <c r="J26188" s="152"/>
      <c r="K26188" s="156"/>
      <c r="L26188" s="156"/>
      <c r="M26188" s="157"/>
      <c r="N26188" s="158"/>
      <c r="O26188" s="153"/>
      <c r="P26188" s="153"/>
      <c r="Q26188" s="153"/>
      <c r="R26188" s="153"/>
      <c r="S26188" s="152"/>
      <c r="T26188" s="154"/>
    </row>
    <row r="26189" spans="8:20" x14ac:dyDescent="0.25">
      <c r="H26189" s="155"/>
      <c r="I26189" s="152"/>
      <c r="J26189" s="152"/>
      <c r="K26189" s="156"/>
      <c r="L26189" s="156"/>
      <c r="M26189" s="157"/>
      <c r="N26189" s="158"/>
      <c r="O26189" s="153"/>
      <c r="P26189" s="153"/>
      <c r="Q26189" s="153"/>
      <c r="R26189" s="153"/>
      <c r="S26189" s="152"/>
      <c r="T26189" s="154"/>
    </row>
    <row r="26190" spans="8:20" x14ac:dyDescent="0.25">
      <c r="H26190" s="155"/>
      <c r="I26190" s="152"/>
      <c r="J26190" s="152"/>
      <c r="K26190" s="156"/>
      <c r="L26190" s="156"/>
      <c r="M26190" s="157"/>
      <c r="N26190" s="158"/>
      <c r="O26190" s="153"/>
      <c r="P26190" s="153"/>
      <c r="Q26190" s="153"/>
      <c r="R26190" s="153"/>
      <c r="S26190" s="152"/>
      <c r="T26190" s="154"/>
    </row>
    <row r="26191" spans="8:20" x14ac:dyDescent="0.25">
      <c r="H26191" s="155"/>
      <c r="I26191" s="152"/>
      <c r="J26191" s="152"/>
      <c r="K26191" s="156"/>
      <c r="L26191" s="156"/>
      <c r="M26191" s="157"/>
      <c r="N26191" s="158"/>
      <c r="O26191" s="153"/>
      <c r="P26191" s="153"/>
      <c r="Q26191" s="153"/>
      <c r="R26191" s="153"/>
      <c r="S26191" s="152"/>
      <c r="T26191" s="154"/>
    </row>
    <row r="26192" spans="8:20" x14ac:dyDescent="0.25">
      <c r="H26192" s="155"/>
      <c r="I26192" s="152"/>
      <c r="J26192" s="152"/>
      <c r="K26192" s="156"/>
      <c r="L26192" s="156"/>
      <c r="M26192" s="157"/>
      <c r="N26192" s="158"/>
      <c r="O26192" s="153"/>
      <c r="P26192" s="153"/>
      <c r="Q26192" s="153"/>
      <c r="R26192" s="153"/>
      <c r="S26192" s="152"/>
      <c r="T26192" s="154"/>
    </row>
    <row r="26193" spans="8:20" x14ac:dyDescent="0.25">
      <c r="H26193" s="155"/>
      <c r="I26193" s="152"/>
      <c r="J26193" s="152"/>
      <c r="K26193" s="156"/>
      <c r="L26193" s="156"/>
      <c r="M26193" s="157"/>
      <c r="N26193" s="158"/>
      <c r="O26193" s="153"/>
      <c r="P26193" s="153"/>
      <c r="Q26193" s="153"/>
      <c r="R26193" s="153"/>
      <c r="S26193" s="152"/>
      <c r="T26193" s="154"/>
    </row>
    <row r="26194" spans="8:20" x14ac:dyDescent="0.25">
      <c r="H26194" s="155"/>
      <c r="I26194" s="152"/>
      <c r="J26194" s="152"/>
      <c r="K26194" s="156"/>
      <c r="L26194" s="156"/>
      <c r="M26194" s="157"/>
      <c r="N26194" s="158"/>
      <c r="O26194" s="153"/>
      <c r="P26194" s="153"/>
      <c r="Q26194" s="153"/>
      <c r="R26194" s="153"/>
      <c r="S26194" s="152"/>
      <c r="T26194" s="154"/>
    </row>
    <row r="26195" spans="8:20" x14ac:dyDescent="0.25">
      <c r="H26195" s="155"/>
      <c r="I26195" s="152"/>
      <c r="J26195" s="152"/>
      <c r="K26195" s="156"/>
      <c r="L26195" s="156"/>
      <c r="M26195" s="157"/>
      <c r="N26195" s="158"/>
      <c r="O26195" s="153"/>
      <c r="P26195" s="153"/>
      <c r="Q26195" s="153"/>
      <c r="R26195" s="153"/>
      <c r="S26195" s="152"/>
      <c r="T26195" s="154"/>
    </row>
    <row r="26196" spans="8:20" x14ac:dyDescent="0.25">
      <c r="H26196" s="155"/>
      <c r="I26196" s="152"/>
      <c r="J26196" s="152"/>
      <c r="K26196" s="156"/>
      <c r="L26196" s="156"/>
      <c r="M26196" s="157"/>
      <c r="N26196" s="158"/>
      <c r="O26196" s="153"/>
      <c r="P26196" s="153"/>
      <c r="Q26196" s="153"/>
      <c r="R26196" s="153"/>
      <c r="S26196" s="152"/>
      <c r="T26196" s="154"/>
    </row>
    <row r="26197" spans="8:20" x14ac:dyDescent="0.25">
      <c r="H26197" s="155"/>
      <c r="I26197" s="152"/>
      <c r="J26197" s="152"/>
      <c r="K26197" s="156"/>
      <c r="L26197" s="156"/>
      <c r="M26197" s="157"/>
      <c r="N26197" s="158"/>
      <c r="O26197" s="153"/>
      <c r="P26197" s="153"/>
      <c r="Q26197" s="153"/>
      <c r="R26197" s="153"/>
      <c r="S26197" s="152"/>
      <c r="T26197" s="154"/>
    </row>
    <row r="26198" spans="8:20" x14ac:dyDescent="0.25">
      <c r="H26198" s="155"/>
      <c r="I26198" s="152"/>
      <c r="J26198" s="152"/>
      <c r="K26198" s="156"/>
      <c r="L26198" s="156"/>
      <c r="M26198" s="157"/>
      <c r="N26198" s="158"/>
      <c r="O26198" s="153"/>
      <c r="P26198" s="153"/>
      <c r="Q26198" s="153"/>
      <c r="R26198" s="153"/>
      <c r="S26198" s="152"/>
      <c r="T26198" s="154"/>
    </row>
    <row r="26199" spans="8:20" x14ac:dyDescent="0.25">
      <c r="H26199" s="155"/>
      <c r="I26199" s="152"/>
      <c r="J26199" s="152"/>
      <c r="K26199" s="156"/>
      <c r="L26199" s="156"/>
      <c r="M26199" s="157"/>
      <c r="N26199" s="158"/>
      <c r="O26199" s="153"/>
      <c r="P26199" s="153"/>
      <c r="Q26199" s="153"/>
      <c r="R26199" s="153"/>
      <c r="S26199" s="152"/>
      <c r="T26199" s="154"/>
    </row>
    <row r="26200" spans="8:20" x14ac:dyDescent="0.25">
      <c r="H26200" s="155"/>
      <c r="I26200" s="152"/>
      <c r="J26200" s="152"/>
      <c r="K26200" s="156"/>
      <c r="L26200" s="156"/>
      <c r="M26200" s="157"/>
      <c r="N26200" s="158"/>
      <c r="O26200" s="153"/>
      <c r="P26200" s="153"/>
      <c r="Q26200" s="153"/>
      <c r="R26200" s="153"/>
      <c r="S26200" s="152"/>
      <c r="T26200" s="154"/>
    </row>
    <row r="26201" spans="8:20" x14ac:dyDescent="0.25">
      <c r="H26201" s="155"/>
      <c r="I26201" s="152"/>
      <c r="J26201" s="152"/>
      <c r="K26201" s="156"/>
      <c r="L26201" s="156"/>
      <c r="M26201" s="157"/>
      <c r="N26201" s="158"/>
      <c r="O26201" s="153"/>
      <c r="P26201" s="153"/>
      <c r="Q26201" s="153"/>
      <c r="R26201" s="153"/>
      <c r="S26201" s="152"/>
      <c r="T26201" s="154"/>
    </row>
    <row r="26202" spans="8:20" x14ac:dyDescent="0.25">
      <c r="H26202" s="155"/>
      <c r="I26202" s="152"/>
      <c r="J26202" s="152"/>
      <c r="K26202" s="156"/>
      <c r="L26202" s="156"/>
      <c r="M26202" s="157"/>
      <c r="N26202" s="158"/>
      <c r="O26202" s="153"/>
      <c r="P26202" s="153"/>
      <c r="Q26202" s="153"/>
      <c r="R26202" s="153"/>
      <c r="S26202" s="152"/>
      <c r="T26202" s="154"/>
    </row>
    <row r="26203" spans="8:20" x14ac:dyDescent="0.25">
      <c r="H26203" s="155"/>
      <c r="I26203" s="152"/>
      <c r="J26203" s="152"/>
      <c r="K26203" s="156"/>
      <c r="L26203" s="156"/>
      <c r="M26203" s="157"/>
      <c r="N26203" s="158"/>
      <c r="O26203" s="153"/>
      <c r="P26203" s="153"/>
      <c r="Q26203" s="153"/>
      <c r="R26203" s="153"/>
      <c r="S26203" s="152"/>
      <c r="T26203" s="154"/>
    </row>
    <row r="26204" spans="8:20" x14ac:dyDescent="0.25">
      <c r="H26204" s="155"/>
      <c r="I26204" s="152"/>
      <c r="J26204" s="152"/>
      <c r="K26204" s="156"/>
      <c r="L26204" s="156"/>
      <c r="M26204" s="157"/>
      <c r="N26204" s="158"/>
      <c r="O26204" s="153"/>
      <c r="P26204" s="153"/>
      <c r="Q26204" s="153"/>
      <c r="R26204" s="153"/>
      <c r="S26204" s="152"/>
      <c r="T26204" s="154"/>
    </row>
    <row r="26205" spans="8:20" x14ac:dyDescent="0.25">
      <c r="H26205" s="155"/>
      <c r="I26205" s="152"/>
      <c r="J26205" s="152"/>
      <c r="K26205" s="156"/>
      <c r="L26205" s="156"/>
      <c r="M26205" s="157"/>
      <c r="N26205" s="158"/>
      <c r="O26205" s="153"/>
      <c r="P26205" s="153"/>
      <c r="Q26205" s="153"/>
      <c r="R26205" s="153"/>
      <c r="S26205" s="152"/>
      <c r="T26205" s="154"/>
    </row>
    <row r="26206" spans="8:20" x14ac:dyDescent="0.25">
      <c r="H26206" s="155"/>
      <c r="I26206" s="152"/>
      <c r="J26206" s="152"/>
      <c r="K26206" s="156"/>
      <c r="L26206" s="156"/>
      <c r="M26206" s="157"/>
      <c r="N26206" s="158"/>
      <c r="O26206" s="153"/>
      <c r="P26206" s="153"/>
      <c r="Q26206" s="153"/>
      <c r="R26206" s="153"/>
      <c r="S26206" s="152"/>
      <c r="T26206" s="154"/>
    </row>
    <row r="26207" spans="8:20" x14ac:dyDescent="0.25">
      <c r="H26207" s="155"/>
      <c r="I26207" s="152"/>
      <c r="J26207" s="152"/>
      <c r="K26207" s="156"/>
      <c r="L26207" s="156"/>
      <c r="M26207" s="157"/>
      <c r="N26207" s="158"/>
      <c r="O26207" s="153"/>
      <c r="P26207" s="153"/>
      <c r="Q26207" s="153"/>
      <c r="R26207" s="153"/>
      <c r="S26207" s="152"/>
      <c r="T26207" s="154"/>
    </row>
    <row r="26208" spans="8:20" x14ac:dyDescent="0.25">
      <c r="H26208" s="155"/>
      <c r="I26208" s="152"/>
      <c r="J26208" s="152"/>
      <c r="K26208" s="156"/>
      <c r="L26208" s="156"/>
      <c r="M26208" s="157"/>
      <c r="N26208" s="158"/>
      <c r="O26208" s="153"/>
      <c r="P26208" s="153"/>
      <c r="Q26208" s="153"/>
      <c r="R26208" s="153"/>
      <c r="S26208" s="152"/>
      <c r="T26208" s="154"/>
    </row>
    <row r="26209" spans="8:20" x14ac:dyDescent="0.25">
      <c r="H26209" s="155"/>
      <c r="I26209" s="152"/>
      <c r="J26209" s="152"/>
      <c r="K26209" s="156"/>
      <c r="L26209" s="156"/>
      <c r="M26209" s="157"/>
      <c r="N26209" s="158"/>
      <c r="O26209" s="153"/>
      <c r="P26209" s="153"/>
      <c r="Q26209" s="153"/>
      <c r="R26209" s="153"/>
      <c r="S26209" s="152"/>
      <c r="T26209" s="154"/>
    </row>
    <row r="26210" spans="8:20" x14ac:dyDescent="0.25">
      <c r="H26210" s="155"/>
      <c r="I26210" s="152"/>
      <c r="J26210" s="152"/>
      <c r="K26210" s="156"/>
      <c r="L26210" s="156"/>
      <c r="M26210" s="157"/>
      <c r="N26210" s="158"/>
      <c r="O26210" s="153"/>
      <c r="P26210" s="153"/>
      <c r="Q26210" s="153"/>
      <c r="R26210" s="153"/>
      <c r="S26210" s="152"/>
      <c r="T26210" s="154"/>
    </row>
    <row r="26211" spans="8:20" x14ac:dyDescent="0.25">
      <c r="H26211" s="155"/>
      <c r="I26211" s="152"/>
      <c r="J26211" s="152"/>
      <c r="K26211" s="156"/>
      <c r="L26211" s="156"/>
      <c r="M26211" s="157"/>
      <c r="N26211" s="158"/>
      <c r="O26211" s="153"/>
      <c r="P26211" s="153"/>
      <c r="Q26211" s="153"/>
      <c r="R26211" s="153"/>
      <c r="S26211" s="152"/>
      <c r="T26211" s="154"/>
    </row>
    <row r="26212" spans="8:20" x14ac:dyDescent="0.25">
      <c r="H26212" s="155"/>
      <c r="I26212" s="152"/>
      <c r="J26212" s="152"/>
      <c r="K26212" s="156"/>
      <c r="L26212" s="156"/>
      <c r="M26212" s="157"/>
      <c r="N26212" s="158"/>
      <c r="O26212" s="153"/>
      <c r="P26212" s="153"/>
      <c r="Q26212" s="153"/>
      <c r="R26212" s="153"/>
      <c r="S26212" s="152"/>
      <c r="T26212" s="154"/>
    </row>
    <row r="26213" spans="8:20" x14ac:dyDescent="0.25">
      <c r="H26213" s="155"/>
      <c r="I26213" s="152"/>
      <c r="J26213" s="152"/>
      <c r="K26213" s="156"/>
      <c r="L26213" s="156"/>
      <c r="M26213" s="157"/>
      <c r="N26213" s="158"/>
      <c r="O26213" s="153"/>
      <c r="P26213" s="153"/>
      <c r="Q26213" s="153"/>
      <c r="R26213" s="153"/>
      <c r="S26213" s="152"/>
      <c r="T26213" s="154"/>
    </row>
    <row r="26214" spans="8:20" x14ac:dyDescent="0.25">
      <c r="H26214" s="155"/>
      <c r="I26214" s="152"/>
      <c r="J26214" s="152"/>
      <c r="K26214" s="156"/>
      <c r="L26214" s="156"/>
      <c r="M26214" s="157"/>
      <c r="N26214" s="158"/>
      <c r="O26214" s="153"/>
      <c r="P26214" s="153"/>
      <c r="Q26214" s="153"/>
      <c r="R26214" s="153"/>
      <c r="S26214" s="152"/>
      <c r="T26214" s="154"/>
    </row>
    <row r="26215" spans="8:20" x14ac:dyDescent="0.25">
      <c r="H26215" s="155"/>
      <c r="I26215" s="152"/>
      <c r="J26215" s="152"/>
      <c r="K26215" s="156"/>
      <c r="L26215" s="156"/>
      <c r="M26215" s="157"/>
      <c r="N26215" s="158"/>
      <c r="O26215" s="153"/>
      <c r="P26215" s="153"/>
      <c r="Q26215" s="153"/>
      <c r="R26215" s="153"/>
      <c r="S26215" s="152"/>
      <c r="T26215" s="154"/>
    </row>
    <row r="26216" spans="8:20" x14ac:dyDescent="0.25">
      <c r="H26216" s="155"/>
      <c r="I26216" s="152"/>
      <c r="J26216" s="152"/>
      <c r="K26216" s="156"/>
      <c r="L26216" s="156"/>
      <c r="M26216" s="157"/>
      <c r="N26216" s="158"/>
      <c r="O26216" s="153"/>
      <c r="P26216" s="153"/>
      <c r="Q26216" s="153"/>
      <c r="R26216" s="153"/>
      <c r="S26216" s="152"/>
      <c r="T26216" s="154"/>
    </row>
    <row r="26217" spans="8:20" x14ac:dyDescent="0.25">
      <c r="H26217" s="155"/>
      <c r="I26217" s="152"/>
      <c r="J26217" s="152"/>
      <c r="K26217" s="156"/>
      <c r="L26217" s="156"/>
      <c r="M26217" s="157"/>
      <c r="N26217" s="158"/>
      <c r="O26217" s="153"/>
      <c r="P26217" s="153"/>
      <c r="Q26217" s="153"/>
      <c r="R26217" s="153"/>
      <c r="S26217" s="152"/>
      <c r="T26217" s="154"/>
    </row>
    <row r="26218" spans="8:20" x14ac:dyDescent="0.25">
      <c r="H26218" s="155"/>
      <c r="I26218" s="152"/>
      <c r="J26218" s="152"/>
      <c r="K26218" s="156"/>
      <c r="L26218" s="156"/>
      <c r="M26218" s="157"/>
      <c r="N26218" s="158"/>
      <c r="O26218" s="153"/>
      <c r="P26218" s="153"/>
      <c r="Q26218" s="153"/>
      <c r="R26218" s="153"/>
      <c r="S26218" s="152"/>
      <c r="T26218" s="154"/>
    </row>
    <row r="26219" spans="8:20" x14ac:dyDescent="0.25">
      <c r="H26219" s="155"/>
      <c r="I26219" s="152"/>
      <c r="J26219" s="152"/>
      <c r="K26219" s="156"/>
      <c r="L26219" s="156"/>
      <c r="M26219" s="157"/>
      <c r="N26219" s="158"/>
      <c r="O26219" s="153"/>
      <c r="P26219" s="153"/>
      <c r="Q26219" s="153"/>
      <c r="R26219" s="153"/>
      <c r="S26219" s="152"/>
      <c r="T26219" s="154"/>
    </row>
    <row r="26220" spans="8:20" x14ac:dyDescent="0.25">
      <c r="H26220" s="155"/>
      <c r="I26220" s="152"/>
      <c r="J26220" s="152"/>
      <c r="K26220" s="156"/>
      <c r="L26220" s="156"/>
      <c r="M26220" s="157"/>
      <c r="N26220" s="158"/>
      <c r="O26220" s="153"/>
      <c r="P26220" s="153"/>
      <c r="Q26220" s="153"/>
      <c r="R26220" s="153"/>
      <c r="S26220" s="152"/>
      <c r="T26220" s="154"/>
    </row>
    <row r="26221" spans="8:20" x14ac:dyDescent="0.25">
      <c r="H26221" s="155"/>
      <c r="I26221" s="152"/>
      <c r="J26221" s="152"/>
      <c r="K26221" s="156"/>
      <c r="L26221" s="156"/>
      <c r="M26221" s="157"/>
      <c r="N26221" s="158"/>
      <c r="O26221" s="153"/>
      <c r="P26221" s="153"/>
      <c r="Q26221" s="153"/>
      <c r="R26221" s="153"/>
      <c r="S26221" s="152"/>
      <c r="T26221" s="154"/>
    </row>
    <row r="26222" spans="8:20" x14ac:dyDescent="0.25">
      <c r="H26222" s="155"/>
      <c r="I26222" s="152"/>
      <c r="J26222" s="152"/>
      <c r="K26222" s="156"/>
      <c r="L26222" s="156"/>
      <c r="M26222" s="157"/>
      <c r="N26222" s="158"/>
      <c r="O26222" s="153"/>
      <c r="P26222" s="153"/>
      <c r="Q26222" s="153"/>
      <c r="R26222" s="153"/>
      <c r="S26222" s="152"/>
      <c r="T26222" s="154"/>
    </row>
    <row r="26223" spans="8:20" x14ac:dyDescent="0.25">
      <c r="H26223" s="155"/>
      <c r="I26223" s="152"/>
      <c r="J26223" s="152"/>
      <c r="K26223" s="156"/>
      <c r="L26223" s="156"/>
      <c r="M26223" s="157"/>
      <c r="N26223" s="158"/>
      <c r="O26223" s="153"/>
      <c r="P26223" s="153"/>
      <c r="Q26223" s="153"/>
      <c r="R26223" s="153"/>
      <c r="S26223" s="152"/>
      <c r="T26223" s="154"/>
    </row>
    <row r="26224" spans="8:20" x14ac:dyDescent="0.25">
      <c r="H26224" s="155"/>
      <c r="I26224" s="152"/>
      <c r="J26224" s="152"/>
      <c r="K26224" s="156"/>
      <c r="L26224" s="156"/>
      <c r="M26224" s="157"/>
      <c r="N26224" s="158"/>
      <c r="O26224" s="153"/>
      <c r="P26224" s="153"/>
      <c r="Q26224" s="153"/>
      <c r="R26224" s="153"/>
      <c r="S26224" s="152"/>
      <c r="T26224" s="154"/>
    </row>
    <row r="26225" spans="8:20" x14ac:dyDescent="0.25">
      <c r="H26225" s="155"/>
      <c r="I26225" s="152"/>
      <c r="J26225" s="152"/>
      <c r="K26225" s="156"/>
      <c r="L26225" s="156"/>
      <c r="M26225" s="157"/>
      <c r="N26225" s="158"/>
      <c r="O26225" s="153"/>
      <c r="P26225" s="153"/>
      <c r="Q26225" s="153"/>
      <c r="R26225" s="153"/>
      <c r="S26225" s="152"/>
      <c r="T26225" s="154"/>
    </row>
    <row r="26226" spans="8:20" x14ac:dyDescent="0.25">
      <c r="H26226" s="155"/>
      <c r="I26226" s="152"/>
      <c r="J26226" s="152"/>
      <c r="K26226" s="156"/>
      <c r="L26226" s="156"/>
      <c r="M26226" s="157"/>
      <c r="N26226" s="158"/>
      <c r="O26226" s="153"/>
      <c r="P26226" s="153"/>
      <c r="Q26226" s="153"/>
      <c r="R26226" s="153"/>
      <c r="S26226" s="152"/>
      <c r="T26226" s="154"/>
    </row>
    <row r="26227" spans="8:20" x14ac:dyDescent="0.25">
      <c r="H26227" s="155"/>
      <c r="I26227" s="152"/>
      <c r="J26227" s="152"/>
      <c r="K26227" s="156"/>
      <c r="L26227" s="156"/>
      <c r="M26227" s="157"/>
      <c r="N26227" s="158"/>
      <c r="O26227" s="153"/>
      <c r="P26227" s="153"/>
      <c r="Q26227" s="153"/>
      <c r="R26227" s="153"/>
      <c r="S26227" s="152"/>
      <c r="T26227" s="154"/>
    </row>
    <row r="26228" spans="8:20" x14ac:dyDescent="0.25">
      <c r="H26228" s="155"/>
      <c r="I26228" s="152"/>
      <c r="J26228" s="152"/>
      <c r="K26228" s="156"/>
      <c r="L26228" s="156"/>
      <c r="M26228" s="157"/>
      <c r="N26228" s="158"/>
      <c r="O26228" s="153"/>
      <c r="P26228" s="153"/>
      <c r="Q26228" s="153"/>
      <c r="R26228" s="153"/>
      <c r="S26228" s="152"/>
      <c r="T26228" s="154"/>
    </row>
    <row r="26229" spans="8:20" x14ac:dyDescent="0.25">
      <c r="H26229" s="155"/>
      <c r="I26229" s="152"/>
      <c r="J26229" s="152"/>
      <c r="K26229" s="156"/>
      <c r="L26229" s="156"/>
      <c r="M26229" s="157"/>
      <c r="N26229" s="158"/>
      <c r="O26229" s="153"/>
      <c r="P26229" s="153"/>
      <c r="Q26229" s="153"/>
      <c r="R26229" s="153"/>
      <c r="S26229" s="152"/>
      <c r="T26229" s="154"/>
    </row>
    <row r="26230" spans="8:20" x14ac:dyDescent="0.25">
      <c r="H26230" s="155"/>
      <c r="I26230" s="152"/>
      <c r="J26230" s="152"/>
      <c r="K26230" s="156"/>
      <c r="L26230" s="156"/>
      <c r="M26230" s="157"/>
      <c r="N26230" s="158"/>
      <c r="O26230" s="153"/>
      <c r="P26230" s="153"/>
      <c r="Q26230" s="153"/>
      <c r="R26230" s="153"/>
      <c r="S26230" s="152"/>
      <c r="T26230" s="154"/>
    </row>
    <row r="26231" spans="8:20" x14ac:dyDescent="0.25">
      <c r="H26231" s="155"/>
      <c r="I26231" s="152"/>
      <c r="J26231" s="152"/>
      <c r="K26231" s="156"/>
      <c r="L26231" s="156"/>
      <c r="M26231" s="157"/>
      <c r="N26231" s="158"/>
      <c r="O26231" s="153"/>
      <c r="P26231" s="153"/>
      <c r="Q26231" s="153"/>
      <c r="R26231" s="153"/>
      <c r="S26231" s="152"/>
      <c r="T26231" s="154"/>
    </row>
    <row r="26232" spans="8:20" x14ac:dyDescent="0.25">
      <c r="H26232" s="155"/>
      <c r="I26232" s="152"/>
      <c r="J26232" s="152"/>
      <c r="K26232" s="156"/>
      <c r="L26232" s="156"/>
      <c r="M26232" s="157"/>
      <c r="N26232" s="158"/>
      <c r="O26232" s="153"/>
      <c r="P26232" s="153"/>
      <c r="Q26232" s="153"/>
      <c r="R26232" s="153"/>
      <c r="S26232" s="152"/>
      <c r="T26232" s="154"/>
    </row>
    <row r="26233" spans="8:20" x14ac:dyDescent="0.25">
      <c r="H26233" s="155"/>
      <c r="I26233" s="152"/>
      <c r="J26233" s="152"/>
      <c r="K26233" s="156"/>
      <c r="L26233" s="156"/>
      <c r="M26233" s="157"/>
      <c r="N26233" s="158"/>
      <c r="O26233" s="153"/>
      <c r="P26233" s="153"/>
      <c r="Q26233" s="153"/>
      <c r="R26233" s="153"/>
      <c r="S26233" s="152"/>
      <c r="T26233" s="154"/>
    </row>
    <row r="26234" spans="8:20" x14ac:dyDescent="0.25">
      <c r="H26234" s="155"/>
      <c r="I26234" s="152"/>
      <c r="J26234" s="152"/>
      <c r="K26234" s="156"/>
      <c r="L26234" s="156"/>
      <c r="M26234" s="157"/>
      <c r="N26234" s="158"/>
      <c r="O26234" s="153"/>
      <c r="P26234" s="153"/>
      <c r="Q26234" s="153"/>
      <c r="R26234" s="153"/>
      <c r="S26234" s="152"/>
      <c r="T26234" s="154"/>
    </row>
    <row r="26235" spans="8:20" x14ac:dyDescent="0.25">
      <c r="H26235" s="155"/>
      <c r="I26235" s="152"/>
      <c r="J26235" s="152"/>
      <c r="K26235" s="156"/>
      <c r="L26235" s="156"/>
      <c r="M26235" s="157"/>
      <c r="N26235" s="158"/>
      <c r="O26235" s="153"/>
      <c r="P26235" s="153"/>
      <c r="Q26235" s="153"/>
      <c r="R26235" s="153"/>
      <c r="S26235" s="152"/>
      <c r="T26235" s="154"/>
    </row>
    <row r="26236" spans="8:20" x14ac:dyDescent="0.25">
      <c r="H26236" s="155"/>
      <c r="I26236" s="152"/>
      <c r="J26236" s="152"/>
      <c r="K26236" s="156"/>
      <c r="L26236" s="156"/>
      <c r="M26236" s="157"/>
      <c r="N26236" s="158"/>
      <c r="O26236" s="153"/>
      <c r="P26236" s="153"/>
      <c r="Q26236" s="153"/>
      <c r="R26236" s="153"/>
      <c r="S26236" s="152"/>
      <c r="T26236" s="154"/>
    </row>
    <row r="26237" spans="8:20" x14ac:dyDescent="0.25">
      <c r="H26237" s="155"/>
      <c r="I26237" s="152"/>
      <c r="J26237" s="152"/>
      <c r="K26237" s="156"/>
      <c r="L26237" s="156"/>
      <c r="M26237" s="157"/>
      <c r="N26237" s="158"/>
      <c r="O26237" s="153"/>
      <c r="P26237" s="153"/>
      <c r="Q26237" s="153"/>
      <c r="R26237" s="153"/>
      <c r="S26237" s="152"/>
      <c r="T26237" s="154"/>
    </row>
    <row r="26238" spans="8:20" x14ac:dyDescent="0.25">
      <c r="H26238" s="155"/>
      <c r="I26238" s="152"/>
      <c r="J26238" s="152"/>
      <c r="K26238" s="156"/>
      <c r="L26238" s="156"/>
      <c r="M26238" s="157"/>
      <c r="N26238" s="158"/>
      <c r="O26238" s="153"/>
      <c r="P26238" s="153"/>
      <c r="Q26238" s="153"/>
      <c r="R26238" s="153"/>
      <c r="S26238" s="152"/>
      <c r="T26238" s="154"/>
    </row>
    <row r="26239" spans="8:20" x14ac:dyDescent="0.25">
      <c r="H26239" s="155"/>
      <c r="I26239" s="152"/>
      <c r="J26239" s="152"/>
      <c r="K26239" s="156"/>
      <c r="L26239" s="156"/>
      <c r="M26239" s="157"/>
      <c r="N26239" s="158"/>
      <c r="O26239" s="153"/>
      <c r="P26239" s="153"/>
      <c r="Q26239" s="153"/>
      <c r="R26239" s="153"/>
      <c r="S26239" s="152"/>
      <c r="T26239" s="154"/>
    </row>
    <row r="26240" spans="8:20" x14ac:dyDescent="0.25">
      <c r="H26240" s="155"/>
      <c r="I26240" s="152"/>
      <c r="J26240" s="152"/>
      <c r="K26240" s="156"/>
      <c r="L26240" s="156"/>
      <c r="M26240" s="157"/>
      <c r="N26240" s="158"/>
      <c r="O26240" s="153"/>
      <c r="P26240" s="153"/>
      <c r="Q26240" s="153"/>
      <c r="R26240" s="153"/>
      <c r="S26240" s="152"/>
      <c r="T26240" s="154"/>
    </row>
    <row r="26241" spans="8:20" x14ac:dyDescent="0.25">
      <c r="H26241" s="155"/>
      <c r="I26241" s="152"/>
      <c r="J26241" s="152"/>
      <c r="K26241" s="156"/>
      <c r="L26241" s="156"/>
      <c r="M26241" s="157"/>
      <c r="N26241" s="158"/>
      <c r="O26241" s="153"/>
      <c r="P26241" s="153"/>
      <c r="Q26241" s="153"/>
      <c r="R26241" s="153"/>
      <c r="S26241" s="152"/>
      <c r="T26241" s="154"/>
    </row>
    <row r="26242" spans="8:20" x14ac:dyDescent="0.25">
      <c r="H26242" s="155"/>
      <c r="I26242" s="152"/>
      <c r="J26242" s="152"/>
      <c r="K26242" s="156"/>
      <c r="L26242" s="156"/>
      <c r="M26242" s="157"/>
      <c r="N26242" s="158"/>
      <c r="O26242" s="153"/>
      <c r="P26242" s="153"/>
      <c r="Q26242" s="153"/>
      <c r="R26242" s="153"/>
      <c r="S26242" s="152"/>
      <c r="T26242" s="154"/>
    </row>
    <row r="26243" spans="8:20" x14ac:dyDescent="0.25">
      <c r="H26243" s="155"/>
      <c r="I26243" s="152"/>
      <c r="J26243" s="152"/>
      <c r="K26243" s="156"/>
      <c r="L26243" s="156"/>
      <c r="M26243" s="157"/>
      <c r="N26243" s="158"/>
      <c r="O26243" s="153"/>
      <c r="P26243" s="153"/>
      <c r="Q26243" s="153"/>
      <c r="R26243" s="153"/>
      <c r="S26243" s="152"/>
      <c r="T26243" s="154"/>
    </row>
    <row r="26244" spans="8:20" x14ac:dyDescent="0.25">
      <c r="H26244" s="155"/>
      <c r="I26244" s="152"/>
      <c r="J26244" s="152"/>
      <c r="K26244" s="156"/>
      <c r="L26244" s="156"/>
      <c r="M26244" s="157"/>
      <c r="N26244" s="158"/>
      <c r="O26244" s="153"/>
      <c r="P26244" s="153"/>
      <c r="Q26244" s="153"/>
      <c r="R26244" s="153"/>
      <c r="S26244" s="152"/>
      <c r="T26244" s="154"/>
    </row>
    <row r="26245" spans="8:20" x14ac:dyDescent="0.25">
      <c r="H26245" s="155"/>
      <c r="I26245" s="152"/>
      <c r="J26245" s="152"/>
      <c r="K26245" s="156"/>
      <c r="L26245" s="156"/>
      <c r="M26245" s="157"/>
      <c r="N26245" s="158"/>
      <c r="O26245" s="153"/>
      <c r="P26245" s="153"/>
      <c r="Q26245" s="153"/>
      <c r="R26245" s="153"/>
      <c r="S26245" s="152"/>
      <c r="T26245" s="154"/>
    </row>
    <row r="26246" spans="8:20" x14ac:dyDescent="0.25">
      <c r="H26246" s="155"/>
      <c r="I26246" s="152"/>
      <c r="J26246" s="152"/>
      <c r="K26246" s="156"/>
      <c r="L26246" s="156"/>
      <c r="M26246" s="157"/>
      <c r="N26246" s="158"/>
      <c r="O26246" s="153"/>
      <c r="P26246" s="153"/>
      <c r="Q26246" s="153"/>
      <c r="R26246" s="153"/>
      <c r="S26246" s="152"/>
      <c r="T26246" s="154"/>
    </row>
    <row r="26247" spans="8:20" x14ac:dyDescent="0.25">
      <c r="H26247" s="155"/>
      <c r="I26247" s="152"/>
      <c r="J26247" s="152"/>
      <c r="K26247" s="156"/>
      <c r="L26247" s="156"/>
      <c r="M26247" s="157"/>
      <c r="N26247" s="158"/>
      <c r="O26247" s="153"/>
      <c r="P26247" s="153"/>
      <c r="Q26247" s="153"/>
      <c r="R26247" s="153"/>
      <c r="S26247" s="152"/>
      <c r="T26247" s="154"/>
    </row>
    <row r="26248" spans="8:20" x14ac:dyDescent="0.25">
      <c r="H26248" s="155"/>
      <c r="I26248" s="152"/>
      <c r="J26248" s="152"/>
      <c r="K26248" s="156"/>
      <c r="L26248" s="156"/>
      <c r="M26248" s="157"/>
      <c r="N26248" s="158"/>
      <c r="O26248" s="153"/>
      <c r="P26248" s="153"/>
      <c r="Q26248" s="153"/>
      <c r="R26248" s="153"/>
      <c r="S26248" s="152"/>
      <c r="T26248" s="154"/>
    </row>
    <row r="26249" spans="8:20" x14ac:dyDescent="0.25">
      <c r="H26249" s="155"/>
      <c r="I26249" s="152"/>
      <c r="J26249" s="152"/>
      <c r="K26249" s="156"/>
      <c r="L26249" s="156"/>
      <c r="M26249" s="157"/>
      <c r="N26249" s="158"/>
      <c r="O26249" s="153"/>
      <c r="P26249" s="153"/>
      <c r="Q26249" s="153"/>
      <c r="R26249" s="153"/>
      <c r="S26249" s="152"/>
      <c r="T26249" s="154"/>
    </row>
    <row r="26250" spans="8:20" x14ac:dyDescent="0.25">
      <c r="H26250" s="155"/>
      <c r="I26250" s="152"/>
      <c r="J26250" s="152"/>
      <c r="K26250" s="156"/>
      <c r="L26250" s="156"/>
      <c r="M26250" s="157"/>
      <c r="N26250" s="158"/>
      <c r="O26250" s="153"/>
      <c r="P26250" s="153"/>
      <c r="Q26250" s="153"/>
      <c r="R26250" s="153"/>
      <c r="S26250" s="152"/>
      <c r="T26250" s="154"/>
    </row>
    <row r="26251" spans="8:20" x14ac:dyDescent="0.25">
      <c r="H26251" s="155"/>
      <c r="I26251" s="152"/>
      <c r="J26251" s="152"/>
      <c r="K26251" s="156"/>
      <c r="L26251" s="156"/>
      <c r="M26251" s="157"/>
      <c r="N26251" s="158"/>
      <c r="O26251" s="153"/>
      <c r="P26251" s="153"/>
      <c r="Q26251" s="153"/>
      <c r="R26251" s="153"/>
      <c r="S26251" s="152"/>
      <c r="T26251" s="154"/>
    </row>
    <row r="26252" spans="8:20" x14ac:dyDescent="0.25">
      <c r="H26252" s="155"/>
      <c r="I26252" s="152"/>
      <c r="J26252" s="152"/>
      <c r="K26252" s="156"/>
      <c r="L26252" s="156"/>
      <c r="M26252" s="157"/>
      <c r="N26252" s="158"/>
      <c r="O26252" s="153"/>
      <c r="P26252" s="153"/>
      <c r="Q26252" s="153"/>
      <c r="R26252" s="153"/>
      <c r="S26252" s="152"/>
      <c r="T26252" s="154"/>
    </row>
    <row r="26253" spans="8:20" x14ac:dyDescent="0.25">
      <c r="H26253" s="155"/>
      <c r="I26253" s="152"/>
      <c r="J26253" s="152"/>
      <c r="K26253" s="156"/>
      <c r="L26253" s="156"/>
      <c r="M26253" s="157"/>
      <c r="N26253" s="158"/>
      <c r="O26253" s="153"/>
      <c r="P26253" s="153"/>
      <c r="Q26253" s="153"/>
      <c r="R26253" s="153"/>
      <c r="S26253" s="152"/>
      <c r="T26253" s="154"/>
    </row>
    <row r="26254" spans="8:20" x14ac:dyDescent="0.25">
      <c r="H26254" s="155"/>
      <c r="I26254" s="152"/>
      <c r="J26254" s="152"/>
      <c r="K26254" s="156"/>
      <c r="L26254" s="156"/>
      <c r="M26254" s="157"/>
      <c r="N26254" s="158"/>
      <c r="O26254" s="153"/>
      <c r="P26254" s="153"/>
      <c r="Q26254" s="153"/>
      <c r="R26254" s="153"/>
      <c r="S26254" s="152"/>
      <c r="T26254" s="154"/>
    </row>
    <row r="26255" spans="8:20" x14ac:dyDescent="0.25">
      <c r="H26255" s="155"/>
      <c r="I26255" s="152"/>
      <c r="J26255" s="152"/>
      <c r="K26255" s="156"/>
      <c r="L26255" s="156"/>
      <c r="M26255" s="157"/>
      <c r="N26255" s="158"/>
      <c r="O26255" s="153"/>
      <c r="P26255" s="153"/>
      <c r="Q26255" s="153"/>
      <c r="R26255" s="153"/>
      <c r="S26255" s="152"/>
      <c r="T26255" s="154"/>
    </row>
    <row r="26256" spans="8:20" x14ac:dyDescent="0.25">
      <c r="H26256" s="155"/>
      <c r="I26256" s="152"/>
      <c r="J26256" s="152"/>
      <c r="K26256" s="156"/>
      <c r="L26256" s="156"/>
      <c r="M26256" s="157"/>
      <c r="N26256" s="158"/>
      <c r="O26256" s="153"/>
      <c r="P26256" s="153"/>
      <c r="Q26256" s="153"/>
      <c r="R26256" s="153"/>
      <c r="S26256" s="152"/>
      <c r="T26256" s="154"/>
    </row>
    <row r="26257" spans="8:20" x14ac:dyDescent="0.25">
      <c r="H26257" s="155"/>
      <c r="I26257" s="152"/>
      <c r="J26257" s="152"/>
      <c r="K26257" s="156"/>
      <c r="L26257" s="156"/>
      <c r="M26257" s="157"/>
      <c r="N26257" s="158"/>
      <c r="O26257" s="153"/>
      <c r="P26257" s="153"/>
      <c r="Q26257" s="153"/>
      <c r="R26257" s="153"/>
      <c r="S26257" s="152"/>
      <c r="T26257" s="154"/>
    </row>
    <row r="26258" spans="8:20" x14ac:dyDescent="0.25">
      <c r="H26258" s="155"/>
      <c r="I26258" s="152"/>
      <c r="J26258" s="152"/>
      <c r="K26258" s="156"/>
      <c r="L26258" s="156"/>
      <c r="M26258" s="157"/>
      <c r="N26258" s="158"/>
      <c r="O26258" s="153"/>
      <c r="P26258" s="153"/>
      <c r="Q26258" s="153"/>
      <c r="R26258" s="153"/>
      <c r="S26258" s="152"/>
      <c r="T26258" s="154"/>
    </row>
    <row r="26259" spans="8:20" x14ac:dyDescent="0.25">
      <c r="H26259" s="155"/>
      <c r="I26259" s="152"/>
      <c r="J26259" s="152"/>
      <c r="K26259" s="156"/>
      <c r="L26259" s="156"/>
      <c r="M26259" s="157"/>
      <c r="N26259" s="158"/>
      <c r="O26259" s="153"/>
      <c r="P26259" s="153"/>
      <c r="Q26259" s="153"/>
      <c r="R26259" s="153"/>
      <c r="S26259" s="152"/>
      <c r="T26259" s="154"/>
    </row>
    <row r="26260" spans="8:20" x14ac:dyDescent="0.25">
      <c r="H26260" s="155"/>
      <c r="I26260" s="152"/>
      <c r="J26260" s="152"/>
      <c r="K26260" s="156"/>
      <c r="L26260" s="156"/>
      <c r="M26260" s="157"/>
      <c r="N26260" s="158"/>
      <c r="O26260" s="153"/>
      <c r="P26260" s="153"/>
      <c r="Q26260" s="153"/>
      <c r="R26260" s="153"/>
      <c r="S26260" s="152"/>
      <c r="T26260" s="154"/>
    </row>
    <row r="26261" spans="8:20" x14ac:dyDescent="0.25">
      <c r="H26261" s="155"/>
      <c r="I26261" s="152"/>
      <c r="J26261" s="152"/>
      <c r="K26261" s="156"/>
      <c r="L26261" s="156"/>
      <c r="M26261" s="157"/>
      <c r="N26261" s="158"/>
      <c r="O26261" s="153"/>
      <c r="P26261" s="153"/>
      <c r="Q26261" s="153"/>
      <c r="R26261" s="153"/>
      <c r="S26261" s="152"/>
      <c r="T26261" s="154"/>
    </row>
    <row r="26262" spans="8:20" x14ac:dyDescent="0.25">
      <c r="H26262" s="155"/>
      <c r="I26262" s="152"/>
      <c r="J26262" s="152"/>
      <c r="K26262" s="156"/>
      <c r="L26262" s="156"/>
      <c r="M26262" s="157"/>
      <c r="N26262" s="158"/>
      <c r="O26262" s="153"/>
      <c r="P26262" s="153"/>
      <c r="Q26262" s="153"/>
      <c r="R26262" s="153"/>
      <c r="S26262" s="152"/>
      <c r="T26262" s="154"/>
    </row>
    <row r="26263" spans="8:20" x14ac:dyDescent="0.25">
      <c r="H26263" s="155"/>
      <c r="I26263" s="152"/>
      <c r="J26263" s="152"/>
      <c r="K26263" s="156"/>
      <c r="L26263" s="156"/>
      <c r="M26263" s="157"/>
      <c r="N26263" s="158"/>
      <c r="O26263" s="153"/>
      <c r="P26263" s="153"/>
      <c r="Q26263" s="153"/>
      <c r="R26263" s="153"/>
      <c r="S26263" s="152"/>
      <c r="T26263" s="154"/>
    </row>
    <row r="26264" spans="8:20" x14ac:dyDescent="0.25">
      <c r="H26264" s="155"/>
      <c r="I26264" s="152"/>
      <c r="J26264" s="152"/>
      <c r="K26264" s="156"/>
      <c r="L26264" s="156"/>
      <c r="M26264" s="157"/>
      <c r="N26264" s="158"/>
      <c r="O26264" s="153"/>
      <c r="P26264" s="153"/>
      <c r="Q26264" s="153"/>
      <c r="R26264" s="153"/>
      <c r="S26264" s="152"/>
      <c r="T26264" s="154"/>
    </row>
    <row r="26265" spans="8:20" x14ac:dyDescent="0.25">
      <c r="H26265" s="155"/>
      <c r="I26265" s="152"/>
      <c r="J26265" s="152"/>
      <c r="K26265" s="156"/>
      <c r="L26265" s="156"/>
      <c r="M26265" s="157"/>
      <c r="N26265" s="158"/>
      <c r="O26265" s="153"/>
      <c r="P26265" s="153"/>
      <c r="Q26265" s="153"/>
      <c r="R26265" s="153"/>
      <c r="S26265" s="152"/>
      <c r="T26265" s="154"/>
    </row>
    <row r="26266" spans="8:20" x14ac:dyDescent="0.25">
      <c r="H26266" s="155"/>
      <c r="I26266" s="152"/>
      <c r="J26266" s="152"/>
      <c r="K26266" s="156"/>
      <c r="L26266" s="156"/>
      <c r="M26266" s="157"/>
      <c r="N26266" s="158"/>
      <c r="O26266" s="153"/>
      <c r="P26266" s="153"/>
      <c r="Q26266" s="153"/>
      <c r="R26266" s="153"/>
      <c r="S26266" s="152"/>
      <c r="T26266" s="154"/>
    </row>
    <row r="26267" spans="8:20" x14ac:dyDescent="0.25">
      <c r="H26267" s="155"/>
      <c r="I26267" s="152"/>
      <c r="J26267" s="152"/>
      <c r="K26267" s="156"/>
      <c r="L26267" s="156"/>
      <c r="M26267" s="157"/>
      <c r="N26267" s="158"/>
      <c r="O26267" s="153"/>
      <c r="P26267" s="153"/>
      <c r="Q26267" s="153"/>
      <c r="R26267" s="153"/>
      <c r="S26267" s="152"/>
      <c r="T26267" s="154"/>
    </row>
    <row r="26268" spans="8:20" x14ac:dyDescent="0.25">
      <c r="H26268" s="155"/>
      <c r="I26268" s="152"/>
      <c r="J26268" s="152"/>
      <c r="K26268" s="156"/>
      <c r="L26268" s="156"/>
      <c r="M26268" s="157"/>
      <c r="N26268" s="158"/>
      <c r="O26268" s="153"/>
      <c r="P26268" s="153"/>
      <c r="Q26268" s="153"/>
      <c r="R26268" s="153"/>
      <c r="S26268" s="152"/>
      <c r="T26268" s="154"/>
    </row>
    <row r="26269" spans="8:20" x14ac:dyDescent="0.25">
      <c r="H26269" s="155"/>
      <c r="I26269" s="152"/>
      <c r="J26269" s="152"/>
      <c r="K26269" s="156"/>
      <c r="L26269" s="156"/>
      <c r="M26269" s="157"/>
      <c r="N26269" s="158"/>
      <c r="O26269" s="153"/>
      <c r="P26269" s="153"/>
      <c r="Q26269" s="153"/>
      <c r="R26269" s="153"/>
      <c r="S26269" s="152"/>
      <c r="T26269" s="154"/>
    </row>
    <row r="26270" spans="8:20" x14ac:dyDescent="0.25">
      <c r="H26270" s="155"/>
      <c r="I26270" s="152"/>
      <c r="J26270" s="152"/>
      <c r="K26270" s="156"/>
      <c r="L26270" s="156"/>
      <c r="M26270" s="157"/>
      <c r="N26270" s="158"/>
      <c r="O26270" s="153"/>
      <c r="P26270" s="153"/>
      <c r="Q26270" s="153"/>
      <c r="R26270" s="153"/>
      <c r="S26270" s="152"/>
      <c r="T26270" s="154"/>
    </row>
    <row r="26271" spans="8:20" x14ac:dyDescent="0.25">
      <c r="H26271" s="155"/>
      <c r="I26271" s="152"/>
      <c r="J26271" s="152"/>
      <c r="K26271" s="156"/>
      <c r="L26271" s="156"/>
      <c r="M26271" s="157"/>
      <c r="N26271" s="158"/>
      <c r="O26271" s="153"/>
      <c r="P26271" s="153"/>
      <c r="Q26271" s="153"/>
      <c r="R26271" s="153"/>
      <c r="S26271" s="152"/>
      <c r="T26271" s="154"/>
    </row>
    <row r="26272" spans="8:20" x14ac:dyDescent="0.25">
      <c r="H26272" s="155"/>
      <c r="I26272" s="152"/>
      <c r="J26272" s="152"/>
      <c r="K26272" s="156"/>
      <c r="L26272" s="156"/>
      <c r="M26272" s="157"/>
      <c r="N26272" s="158"/>
      <c r="O26272" s="153"/>
      <c r="P26272" s="153"/>
      <c r="Q26272" s="153"/>
      <c r="R26272" s="153"/>
      <c r="S26272" s="152"/>
      <c r="T26272" s="154"/>
    </row>
    <row r="26273" spans="8:20" x14ac:dyDescent="0.25">
      <c r="H26273" s="155"/>
      <c r="I26273" s="152"/>
      <c r="J26273" s="152"/>
      <c r="K26273" s="156"/>
      <c r="L26273" s="156"/>
      <c r="M26273" s="157"/>
      <c r="N26273" s="158"/>
      <c r="O26273" s="153"/>
      <c r="P26273" s="153"/>
      <c r="Q26273" s="153"/>
      <c r="R26273" s="153"/>
      <c r="S26273" s="152"/>
      <c r="T26273" s="154"/>
    </row>
    <row r="26274" spans="8:20" x14ac:dyDescent="0.25">
      <c r="H26274" s="155"/>
      <c r="I26274" s="152"/>
      <c r="J26274" s="152"/>
      <c r="K26274" s="156"/>
      <c r="L26274" s="156"/>
      <c r="M26274" s="157"/>
      <c r="N26274" s="158"/>
      <c r="O26274" s="153"/>
      <c r="P26274" s="153"/>
      <c r="Q26274" s="153"/>
      <c r="R26274" s="153"/>
      <c r="S26274" s="152"/>
      <c r="T26274" s="154"/>
    </row>
    <row r="26275" spans="8:20" x14ac:dyDescent="0.25">
      <c r="H26275" s="155"/>
      <c r="I26275" s="152"/>
      <c r="J26275" s="152"/>
      <c r="K26275" s="156"/>
      <c r="L26275" s="156"/>
      <c r="M26275" s="157"/>
      <c r="N26275" s="158"/>
      <c r="O26275" s="153"/>
      <c r="P26275" s="153"/>
      <c r="Q26275" s="153"/>
      <c r="R26275" s="153"/>
      <c r="S26275" s="152"/>
      <c r="T26275" s="154"/>
    </row>
    <row r="26276" spans="8:20" x14ac:dyDescent="0.25">
      <c r="H26276" s="155"/>
      <c r="I26276" s="152"/>
      <c r="J26276" s="152"/>
      <c r="K26276" s="156"/>
      <c r="L26276" s="156"/>
      <c r="M26276" s="157"/>
      <c r="N26276" s="158"/>
      <c r="O26276" s="153"/>
      <c r="P26276" s="153"/>
      <c r="Q26276" s="153"/>
      <c r="R26276" s="153"/>
      <c r="S26276" s="152"/>
      <c r="T26276" s="154"/>
    </row>
    <row r="26277" spans="8:20" x14ac:dyDescent="0.25">
      <c r="H26277" s="155"/>
      <c r="I26277" s="152"/>
      <c r="J26277" s="152"/>
      <c r="K26277" s="156"/>
      <c r="L26277" s="156"/>
      <c r="M26277" s="157"/>
      <c r="N26277" s="158"/>
      <c r="O26277" s="153"/>
      <c r="P26277" s="153"/>
      <c r="Q26277" s="153"/>
      <c r="R26277" s="153"/>
      <c r="S26277" s="152"/>
      <c r="T26277" s="154"/>
    </row>
    <row r="26278" spans="8:20" x14ac:dyDescent="0.25">
      <c r="H26278" s="155"/>
      <c r="I26278" s="152"/>
      <c r="J26278" s="152"/>
      <c r="K26278" s="156"/>
      <c r="L26278" s="156"/>
      <c r="M26278" s="157"/>
      <c r="N26278" s="158"/>
      <c r="O26278" s="153"/>
      <c r="P26278" s="153"/>
      <c r="Q26278" s="153"/>
      <c r="R26278" s="153"/>
      <c r="S26278" s="152"/>
      <c r="T26278" s="154"/>
    </row>
    <row r="26279" spans="8:20" x14ac:dyDescent="0.25">
      <c r="H26279" s="155"/>
      <c r="I26279" s="152"/>
      <c r="J26279" s="152"/>
      <c r="K26279" s="156"/>
      <c r="L26279" s="156"/>
      <c r="M26279" s="157"/>
      <c r="N26279" s="158"/>
      <c r="O26279" s="153"/>
      <c r="P26279" s="153"/>
      <c r="Q26279" s="153"/>
      <c r="R26279" s="153"/>
      <c r="S26279" s="152"/>
      <c r="T26279" s="154"/>
    </row>
    <row r="26280" spans="8:20" x14ac:dyDescent="0.25">
      <c r="H26280" s="155"/>
      <c r="I26280" s="152"/>
      <c r="J26280" s="152"/>
      <c r="K26280" s="156"/>
      <c r="L26280" s="156"/>
      <c r="M26280" s="157"/>
      <c r="N26280" s="158"/>
      <c r="O26280" s="153"/>
      <c r="P26280" s="153"/>
      <c r="Q26280" s="153"/>
      <c r="R26280" s="153"/>
      <c r="S26280" s="152"/>
      <c r="T26280" s="154"/>
    </row>
    <row r="26281" spans="8:20" x14ac:dyDescent="0.25">
      <c r="H26281" s="155"/>
      <c r="I26281" s="152"/>
      <c r="J26281" s="152"/>
      <c r="K26281" s="156"/>
      <c r="L26281" s="156"/>
      <c r="M26281" s="157"/>
      <c r="N26281" s="158"/>
      <c r="O26281" s="153"/>
      <c r="P26281" s="153"/>
      <c r="Q26281" s="153"/>
      <c r="R26281" s="153"/>
      <c r="S26281" s="152"/>
      <c r="T26281" s="154"/>
    </row>
    <row r="26282" spans="8:20" x14ac:dyDescent="0.25">
      <c r="H26282" s="155"/>
      <c r="I26282" s="152"/>
      <c r="J26282" s="152"/>
      <c r="K26282" s="156"/>
      <c r="L26282" s="156"/>
      <c r="M26282" s="157"/>
      <c r="N26282" s="158"/>
      <c r="O26282" s="153"/>
      <c r="P26282" s="153"/>
      <c r="Q26282" s="153"/>
      <c r="R26282" s="153"/>
      <c r="S26282" s="152"/>
      <c r="T26282" s="154"/>
    </row>
    <row r="26283" spans="8:20" x14ac:dyDescent="0.25">
      <c r="H26283" s="155"/>
      <c r="I26283" s="152"/>
      <c r="J26283" s="152"/>
      <c r="K26283" s="156"/>
      <c r="L26283" s="156"/>
      <c r="M26283" s="157"/>
      <c r="N26283" s="158"/>
      <c r="O26283" s="153"/>
      <c r="P26283" s="153"/>
      <c r="Q26283" s="153"/>
      <c r="R26283" s="153"/>
      <c r="S26283" s="152"/>
      <c r="T26283" s="154"/>
    </row>
    <row r="26284" spans="8:20" x14ac:dyDescent="0.25">
      <c r="H26284" s="155"/>
      <c r="I26284" s="152"/>
      <c r="J26284" s="152"/>
      <c r="K26284" s="156"/>
      <c r="L26284" s="156"/>
      <c r="M26284" s="157"/>
      <c r="N26284" s="158"/>
      <c r="O26284" s="153"/>
      <c r="P26284" s="153"/>
      <c r="Q26284" s="153"/>
      <c r="R26284" s="153"/>
      <c r="S26284" s="152"/>
      <c r="T26284" s="154"/>
    </row>
    <row r="26285" spans="8:20" x14ac:dyDescent="0.25">
      <c r="H26285" s="155"/>
      <c r="I26285" s="152"/>
      <c r="J26285" s="152"/>
      <c r="K26285" s="156"/>
      <c r="L26285" s="156"/>
      <c r="M26285" s="157"/>
      <c r="N26285" s="158"/>
      <c r="O26285" s="153"/>
      <c r="P26285" s="153"/>
      <c r="Q26285" s="153"/>
      <c r="R26285" s="153"/>
      <c r="S26285" s="152"/>
      <c r="T26285" s="154"/>
    </row>
    <row r="26286" spans="8:20" x14ac:dyDescent="0.25">
      <c r="H26286" s="155"/>
      <c r="I26286" s="152"/>
      <c r="J26286" s="152"/>
      <c r="K26286" s="156"/>
      <c r="L26286" s="156"/>
      <c r="M26286" s="157"/>
      <c r="N26286" s="158"/>
      <c r="O26286" s="153"/>
      <c r="P26286" s="153"/>
      <c r="Q26286" s="153"/>
      <c r="R26286" s="153"/>
      <c r="S26286" s="152"/>
      <c r="T26286" s="154"/>
    </row>
    <row r="26287" spans="8:20" x14ac:dyDescent="0.25">
      <c r="H26287" s="155"/>
      <c r="I26287" s="152"/>
      <c r="J26287" s="152"/>
      <c r="K26287" s="156"/>
      <c r="L26287" s="156"/>
      <c r="M26287" s="157"/>
      <c r="N26287" s="158"/>
      <c r="O26287" s="153"/>
      <c r="P26287" s="153"/>
      <c r="Q26287" s="153"/>
      <c r="R26287" s="153"/>
      <c r="S26287" s="152"/>
      <c r="T26287" s="154"/>
    </row>
    <row r="26288" spans="8:20" x14ac:dyDescent="0.25">
      <c r="H26288" s="155"/>
      <c r="I26288" s="152"/>
      <c r="J26288" s="152"/>
      <c r="K26288" s="156"/>
      <c r="L26288" s="156"/>
      <c r="M26288" s="157"/>
      <c r="N26288" s="158"/>
      <c r="O26288" s="153"/>
      <c r="P26288" s="153"/>
      <c r="Q26288" s="153"/>
      <c r="R26288" s="153"/>
      <c r="S26288" s="152"/>
      <c r="T26288" s="154"/>
    </row>
    <row r="26289" spans="8:20" x14ac:dyDescent="0.25">
      <c r="H26289" s="155"/>
      <c r="I26289" s="152"/>
      <c r="J26289" s="152"/>
      <c r="K26289" s="156"/>
      <c r="L26289" s="156"/>
      <c r="M26289" s="157"/>
      <c r="N26289" s="158"/>
      <c r="O26289" s="153"/>
      <c r="P26289" s="153"/>
      <c r="Q26289" s="153"/>
      <c r="R26289" s="153"/>
      <c r="S26289" s="152"/>
      <c r="T26289" s="154"/>
    </row>
    <row r="26290" spans="8:20" x14ac:dyDescent="0.25">
      <c r="H26290" s="155"/>
      <c r="I26290" s="152"/>
      <c r="J26290" s="152"/>
      <c r="K26290" s="156"/>
      <c r="L26290" s="156"/>
      <c r="M26290" s="157"/>
      <c r="N26290" s="158"/>
      <c r="O26290" s="153"/>
      <c r="P26290" s="153"/>
      <c r="Q26290" s="153"/>
      <c r="R26290" s="153"/>
      <c r="S26290" s="152"/>
      <c r="T26290" s="154"/>
    </row>
    <row r="26291" spans="8:20" x14ac:dyDescent="0.25">
      <c r="H26291" s="155"/>
      <c r="I26291" s="152"/>
      <c r="J26291" s="152"/>
      <c r="K26291" s="156"/>
      <c r="L26291" s="156"/>
      <c r="M26291" s="157"/>
      <c r="N26291" s="158"/>
      <c r="O26291" s="153"/>
      <c r="P26291" s="153"/>
      <c r="Q26291" s="153"/>
      <c r="R26291" s="153"/>
      <c r="S26291" s="152"/>
      <c r="T26291" s="154"/>
    </row>
    <row r="26292" spans="8:20" x14ac:dyDescent="0.25">
      <c r="H26292" s="155"/>
      <c r="I26292" s="152"/>
      <c r="J26292" s="152"/>
      <c r="K26292" s="156"/>
      <c r="L26292" s="156"/>
      <c r="M26292" s="157"/>
      <c r="N26292" s="158"/>
      <c r="O26292" s="153"/>
      <c r="P26292" s="153"/>
      <c r="Q26292" s="153"/>
      <c r="R26292" s="153"/>
      <c r="S26292" s="152"/>
      <c r="T26292" s="154"/>
    </row>
    <row r="26293" spans="8:20" x14ac:dyDescent="0.25">
      <c r="H26293" s="155"/>
      <c r="I26293" s="152"/>
      <c r="J26293" s="152"/>
      <c r="K26293" s="156"/>
      <c r="L26293" s="156"/>
      <c r="M26293" s="157"/>
      <c r="N26293" s="158"/>
      <c r="O26293" s="153"/>
      <c r="P26293" s="153"/>
      <c r="Q26293" s="153"/>
      <c r="R26293" s="153"/>
      <c r="S26293" s="152"/>
      <c r="T26293" s="154"/>
    </row>
    <row r="26294" spans="8:20" x14ac:dyDescent="0.25">
      <c r="H26294" s="155"/>
      <c r="I26294" s="152"/>
      <c r="J26294" s="152"/>
      <c r="K26294" s="156"/>
      <c r="L26294" s="156"/>
      <c r="M26294" s="157"/>
      <c r="N26294" s="158"/>
      <c r="O26294" s="153"/>
      <c r="P26294" s="153"/>
      <c r="Q26294" s="153"/>
      <c r="R26294" s="153"/>
      <c r="S26294" s="152"/>
      <c r="T26294" s="154"/>
    </row>
    <row r="26295" spans="8:20" x14ac:dyDescent="0.25">
      <c r="H26295" s="155"/>
      <c r="I26295" s="152"/>
      <c r="J26295" s="152"/>
      <c r="K26295" s="156"/>
      <c r="L26295" s="156"/>
      <c r="M26295" s="157"/>
      <c r="N26295" s="158"/>
      <c r="O26295" s="153"/>
      <c r="P26295" s="153"/>
      <c r="Q26295" s="153"/>
      <c r="R26295" s="153"/>
      <c r="S26295" s="152"/>
      <c r="T26295" s="154"/>
    </row>
    <row r="26296" spans="8:20" x14ac:dyDescent="0.25">
      <c r="H26296" s="155"/>
      <c r="I26296" s="152"/>
      <c r="J26296" s="152"/>
      <c r="K26296" s="156"/>
      <c r="L26296" s="156"/>
      <c r="M26296" s="157"/>
      <c r="N26296" s="158"/>
      <c r="O26296" s="153"/>
      <c r="P26296" s="153"/>
      <c r="Q26296" s="153"/>
      <c r="R26296" s="153"/>
      <c r="S26296" s="152"/>
      <c r="T26296" s="154"/>
    </row>
    <row r="26297" spans="8:20" x14ac:dyDescent="0.25">
      <c r="H26297" s="155"/>
      <c r="I26297" s="152"/>
      <c r="J26297" s="152"/>
      <c r="K26297" s="156"/>
      <c r="L26297" s="156"/>
      <c r="M26297" s="157"/>
      <c r="N26297" s="158"/>
      <c r="O26297" s="153"/>
      <c r="P26297" s="153"/>
      <c r="Q26297" s="153"/>
      <c r="R26297" s="153"/>
      <c r="S26297" s="152"/>
      <c r="T26297" s="154"/>
    </row>
    <row r="26298" spans="8:20" x14ac:dyDescent="0.25">
      <c r="H26298" s="155"/>
      <c r="I26298" s="152"/>
      <c r="J26298" s="152"/>
      <c r="K26298" s="156"/>
      <c r="L26298" s="156"/>
      <c r="M26298" s="157"/>
      <c r="N26298" s="158"/>
      <c r="O26298" s="153"/>
      <c r="P26298" s="153"/>
      <c r="Q26298" s="153"/>
      <c r="R26298" s="153"/>
      <c r="S26298" s="152"/>
      <c r="T26298" s="154"/>
    </row>
    <row r="26299" spans="8:20" x14ac:dyDescent="0.25">
      <c r="H26299" s="155"/>
      <c r="I26299" s="152"/>
      <c r="J26299" s="152"/>
      <c r="K26299" s="156"/>
      <c r="L26299" s="156"/>
      <c r="M26299" s="157"/>
      <c r="N26299" s="158"/>
      <c r="O26299" s="153"/>
      <c r="P26299" s="153"/>
      <c r="Q26299" s="153"/>
      <c r="R26299" s="153"/>
      <c r="S26299" s="152"/>
      <c r="T26299" s="154"/>
    </row>
    <row r="26300" spans="8:20" x14ac:dyDescent="0.25">
      <c r="H26300" s="155"/>
      <c r="I26300" s="152"/>
      <c r="J26300" s="152"/>
      <c r="K26300" s="156"/>
      <c r="L26300" s="156"/>
      <c r="M26300" s="157"/>
      <c r="N26300" s="158"/>
      <c r="O26300" s="153"/>
      <c r="P26300" s="153"/>
      <c r="Q26300" s="153"/>
      <c r="R26300" s="153"/>
      <c r="S26300" s="152"/>
      <c r="T26300" s="154"/>
    </row>
    <row r="26301" spans="8:20" x14ac:dyDescent="0.25">
      <c r="H26301" s="155"/>
      <c r="I26301" s="152"/>
      <c r="J26301" s="152"/>
      <c r="K26301" s="156"/>
      <c r="L26301" s="156"/>
      <c r="M26301" s="157"/>
      <c r="N26301" s="158"/>
      <c r="O26301" s="153"/>
      <c r="P26301" s="153"/>
      <c r="Q26301" s="153"/>
      <c r="R26301" s="153"/>
      <c r="S26301" s="152"/>
      <c r="T26301" s="154"/>
    </row>
    <row r="26302" spans="8:20" x14ac:dyDescent="0.25">
      <c r="H26302" s="155"/>
      <c r="I26302" s="152"/>
      <c r="J26302" s="152"/>
      <c r="K26302" s="156"/>
      <c r="L26302" s="156"/>
      <c r="M26302" s="157"/>
      <c r="N26302" s="158"/>
      <c r="O26302" s="153"/>
      <c r="P26302" s="153"/>
      <c r="Q26302" s="153"/>
      <c r="R26302" s="153"/>
      <c r="S26302" s="152"/>
      <c r="T26302" s="154"/>
    </row>
    <row r="26303" spans="8:20" x14ac:dyDescent="0.25">
      <c r="H26303" s="155"/>
      <c r="I26303" s="152"/>
      <c r="J26303" s="152"/>
      <c r="K26303" s="156"/>
      <c r="L26303" s="156"/>
      <c r="M26303" s="157"/>
      <c r="N26303" s="158"/>
      <c r="O26303" s="153"/>
      <c r="P26303" s="153"/>
      <c r="Q26303" s="153"/>
      <c r="R26303" s="153"/>
      <c r="S26303" s="152"/>
      <c r="T26303" s="154"/>
    </row>
    <row r="26304" spans="8:20" x14ac:dyDescent="0.25">
      <c r="H26304" s="155"/>
      <c r="I26304" s="152"/>
      <c r="J26304" s="152"/>
      <c r="K26304" s="156"/>
      <c r="L26304" s="156"/>
      <c r="M26304" s="157"/>
      <c r="N26304" s="158"/>
      <c r="O26304" s="153"/>
      <c r="P26304" s="153"/>
      <c r="Q26304" s="153"/>
      <c r="R26304" s="153"/>
      <c r="S26304" s="152"/>
      <c r="T26304" s="154"/>
    </row>
    <row r="26305" spans="8:20" x14ac:dyDescent="0.25">
      <c r="H26305" s="155"/>
      <c r="I26305" s="152"/>
      <c r="J26305" s="152"/>
      <c r="K26305" s="156"/>
      <c r="L26305" s="156"/>
      <c r="M26305" s="157"/>
      <c r="N26305" s="158"/>
      <c r="O26305" s="153"/>
      <c r="P26305" s="153"/>
      <c r="Q26305" s="153"/>
      <c r="R26305" s="153"/>
      <c r="S26305" s="152"/>
      <c r="T26305" s="154"/>
    </row>
    <row r="26306" spans="8:20" x14ac:dyDescent="0.25">
      <c r="H26306" s="155"/>
      <c r="I26306" s="152"/>
      <c r="J26306" s="152"/>
      <c r="K26306" s="156"/>
      <c r="L26306" s="156"/>
      <c r="M26306" s="157"/>
      <c r="N26306" s="158"/>
      <c r="O26306" s="153"/>
      <c r="P26306" s="153"/>
      <c r="Q26306" s="153"/>
      <c r="R26306" s="153"/>
      <c r="S26306" s="152"/>
      <c r="T26306" s="154"/>
    </row>
    <row r="26307" spans="8:20" x14ac:dyDescent="0.25">
      <c r="H26307" s="155"/>
      <c r="I26307" s="152"/>
      <c r="J26307" s="152"/>
      <c r="K26307" s="156"/>
      <c r="L26307" s="156"/>
      <c r="M26307" s="157"/>
      <c r="N26307" s="158"/>
      <c r="O26307" s="153"/>
      <c r="P26307" s="153"/>
      <c r="Q26307" s="153"/>
      <c r="R26307" s="153"/>
      <c r="S26307" s="152"/>
      <c r="T26307" s="154"/>
    </row>
    <row r="26308" spans="8:20" x14ac:dyDescent="0.25">
      <c r="H26308" s="155"/>
      <c r="I26308" s="152"/>
      <c r="J26308" s="152"/>
      <c r="K26308" s="156"/>
      <c r="L26308" s="156"/>
      <c r="M26308" s="157"/>
      <c r="N26308" s="158"/>
      <c r="O26308" s="153"/>
      <c r="P26308" s="153"/>
      <c r="Q26308" s="153"/>
      <c r="R26308" s="153"/>
      <c r="S26308" s="152"/>
      <c r="T26308" s="154"/>
    </row>
    <row r="26309" spans="8:20" x14ac:dyDescent="0.25">
      <c r="H26309" s="155"/>
      <c r="I26309" s="152"/>
      <c r="J26309" s="152"/>
      <c r="K26309" s="156"/>
      <c r="L26309" s="156"/>
      <c r="M26309" s="157"/>
      <c r="N26309" s="158"/>
      <c r="O26309" s="153"/>
      <c r="P26309" s="153"/>
      <c r="Q26309" s="153"/>
      <c r="R26309" s="153"/>
      <c r="S26309" s="152"/>
      <c r="T26309" s="154"/>
    </row>
    <row r="26310" spans="8:20" x14ac:dyDescent="0.25">
      <c r="H26310" s="155"/>
      <c r="I26310" s="152"/>
      <c r="J26310" s="152"/>
      <c r="K26310" s="156"/>
      <c r="L26310" s="156"/>
      <c r="M26310" s="157"/>
      <c r="N26310" s="158"/>
      <c r="O26310" s="153"/>
      <c r="P26310" s="153"/>
      <c r="Q26310" s="153"/>
      <c r="R26310" s="153"/>
      <c r="S26310" s="152"/>
      <c r="T26310" s="154"/>
    </row>
    <row r="26311" spans="8:20" x14ac:dyDescent="0.25">
      <c r="H26311" s="155"/>
      <c r="I26311" s="152"/>
      <c r="J26311" s="152"/>
      <c r="K26311" s="156"/>
      <c r="L26311" s="156"/>
      <c r="M26311" s="157"/>
      <c r="N26311" s="158"/>
      <c r="O26311" s="153"/>
      <c r="P26311" s="153"/>
      <c r="Q26311" s="153"/>
      <c r="R26311" s="153"/>
      <c r="S26311" s="152"/>
      <c r="T26311" s="154"/>
    </row>
    <row r="26312" spans="8:20" x14ac:dyDescent="0.25">
      <c r="H26312" s="155"/>
      <c r="I26312" s="152"/>
      <c r="J26312" s="152"/>
      <c r="K26312" s="156"/>
      <c r="L26312" s="156"/>
      <c r="M26312" s="157"/>
      <c r="N26312" s="158"/>
      <c r="O26312" s="153"/>
      <c r="P26312" s="153"/>
      <c r="Q26312" s="153"/>
      <c r="R26312" s="153"/>
      <c r="S26312" s="152"/>
      <c r="T26312" s="154"/>
    </row>
    <row r="26313" spans="8:20" x14ac:dyDescent="0.25">
      <c r="H26313" s="155"/>
      <c r="I26313" s="152"/>
      <c r="J26313" s="152"/>
      <c r="K26313" s="156"/>
      <c r="L26313" s="156"/>
      <c r="M26313" s="157"/>
      <c r="N26313" s="158"/>
      <c r="O26313" s="153"/>
      <c r="P26313" s="153"/>
      <c r="Q26313" s="153"/>
      <c r="R26313" s="153"/>
      <c r="S26313" s="152"/>
      <c r="T26313" s="154"/>
    </row>
    <row r="26314" spans="8:20" x14ac:dyDescent="0.25">
      <c r="H26314" s="155"/>
      <c r="I26314" s="152"/>
      <c r="J26314" s="152"/>
      <c r="K26314" s="156"/>
      <c r="L26314" s="156"/>
      <c r="M26314" s="157"/>
      <c r="N26314" s="158"/>
      <c r="O26314" s="153"/>
      <c r="P26314" s="153"/>
      <c r="Q26314" s="153"/>
      <c r="R26314" s="153"/>
      <c r="S26314" s="152"/>
      <c r="T26314" s="154"/>
    </row>
    <row r="26315" spans="8:20" x14ac:dyDescent="0.25">
      <c r="H26315" s="155"/>
      <c r="I26315" s="152"/>
      <c r="J26315" s="152"/>
      <c r="K26315" s="156"/>
      <c r="L26315" s="156"/>
      <c r="M26315" s="157"/>
      <c r="N26315" s="158"/>
      <c r="O26315" s="153"/>
      <c r="P26315" s="153"/>
      <c r="Q26315" s="153"/>
      <c r="R26315" s="153"/>
      <c r="S26315" s="152"/>
      <c r="T26315" s="154"/>
    </row>
    <row r="26316" spans="8:20" x14ac:dyDescent="0.25">
      <c r="H26316" s="155"/>
      <c r="I26316" s="152"/>
      <c r="J26316" s="152"/>
      <c r="K26316" s="156"/>
      <c r="L26316" s="156"/>
      <c r="M26316" s="157"/>
      <c r="N26316" s="158"/>
      <c r="O26316" s="153"/>
      <c r="P26316" s="153"/>
      <c r="Q26316" s="153"/>
      <c r="R26316" s="153"/>
      <c r="S26316" s="152"/>
      <c r="T26316" s="154"/>
    </row>
    <row r="26317" spans="8:20" x14ac:dyDescent="0.25">
      <c r="H26317" s="155"/>
      <c r="I26317" s="152"/>
      <c r="J26317" s="152"/>
      <c r="K26317" s="156"/>
      <c r="L26317" s="156"/>
      <c r="M26317" s="157"/>
      <c r="N26317" s="158"/>
      <c r="O26317" s="153"/>
      <c r="P26317" s="153"/>
      <c r="Q26317" s="153"/>
      <c r="R26317" s="153"/>
      <c r="S26317" s="152"/>
      <c r="T26317" s="154"/>
    </row>
    <row r="26318" spans="8:20" x14ac:dyDescent="0.25">
      <c r="H26318" s="155"/>
      <c r="I26318" s="152"/>
      <c r="J26318" s="152"/>
      <c r="K26318" s="156"/>
      <c r="L26318" s="156"/>
      <c r="M26318" s="157"/>
      <c r="N26318" s="158"/>
      <c r="O26318" s="153"/>
      <c r="P26318" s="153"/>
      <c r="Q26318" s="153"/>
      <c r="R26318" s="153"/>
      <c r="S26318" s="152"/>
      <c r="T26318" s="154"/>
    </row>
    <row r="26319" spans="8:20" x14ac:dyDescent="0.25">
      <c r="H26319" s="155"/>
      <c r="I26319" s="152"/>
      <c r="J26319" s="152"/>
      <c r="K26319" s="156"/>
      <c r="L26319" s="156"/>
      <c r="M26319" s="157"/>
      <c r="N26319" s="158"/>
      <c r="O26319" s="153"/>
      <c r="P26319" s="153"/>
      <c r="Q26319" s="153"/>
      <c r="R26319" s="153"/>
      <c r="S26319" s="152"/>
      <c r="T26319" s="154"/>
    </row>
    <row r="26320" spans="8:20" x14ac:dyDescent="0.25">
      <c r="H26320" s="155"/>
      <c r="I26320" s="152"/>
      <c r="J26320" s="152"/>
      <c r="K26320" s="156"/>
      <c r="L26320" s="156"/>
      <c r="M26320" s="157"/>
      <c r="N26320" s="158"/>
      <c r="O26320" s="153"/>
      <c r="P26320" s="153"/>
      <c r="Q26320" s="153"/>
      <c r="R26320" s="153"/>
      <c r="S26320" s="152"/>
      <c r="T26320" s="154"/>
    </row>
    <row r="26321" spans="8:20" x14ac:dyDescent="0.25">
      <c r="H26321" s="155"/>
      <c r="I26321" s="152"/>
      <c r="J26321" s="152"/>
      <c r="K26321" s="156"/>
      <c r="L26321" s="156"/>
      <c r="M26321" s="157"/>
      <c r="N26321" s="158"/>
      <c r="O26321" s="153"/>
      <c r="P26321" s="153"/>
      <c r="Q26321" s="153"/>
      <c r="R26321" s="153"/>
      <c r="S26321" s="152"/>
      <c r="T26321" s="154"/>
    </row>
    <row r="26322" spans="8:20" x14ac:dyDescent="0.25">
      <c r="H26322" s="155"/>
      <c r="I26322" s="152"/>
      <c r="J26322" s="152"/>
      <c r="K26322" s="156"/>
      <c r="L26322" s="156"/>
      <c r="M26322" s="157"/>
      <c r="N26322" s="158"/>
      <c r="O26322" s="153"/>
      <c r="P26322" s="153"/>
      <c r="Q26322" s="153"/>
      <c r="R26322" s="153"/>
      <c r="S26322" s="152"/>
      <c r="T26322" s="154"/>
    </row>
    <row r="26323" spans="8:20" x14ac:dyDescent="0.25">
      <c r="H26323" s="155"/>
      <c r="I26323" s="152"/>
      <c r="J26323" s="152"/>
      <c r="K26323" s="156"/>
      <c r="L26323" s="156"/>
      <c r="M26323" s="157"/>
      <c r="N26323" s="158"/>
      <c r="O26323" s="153"/>
      <c r="P26323" s="153"/>
      <c r="Q26323" s="153"/>
      <c r="R26323" s="153"/>
      <c r="S26323" s="152"/>
      <c r="T26323" s="154"/>
    </row>
    <row r="26324" spans="8:20" x14ac:dyDescent="0.25">
      <c r="H26324" s="155"/>
      <c r="I26324" s="152"/>
      <c r="J26324" s="152"/>
      <c r="K26324" s="156"/>
      <c r="L26324" s="156"/>
      <c r="M26324" s="157"/>
      <c r="N26324" s="158"/>
      <c r="O26324" s="153"/>
      <c r="P26324" s="153"/>
      <c r="Q26324" s="153"/>
      <c r="R26324" s="153"/>
      <c r="S26324" s="152"/>
      <c r="T26324" s="154"/>
    </row>
    <row r="26325" spans="8:20" x14ac:dyDescent="0.25">
      <c r="H26325" s="155"/>
      <c r="I26325" s="152"/>
      <c r="J26325" s="152"/>
      <c r="K26325" s="156"/>
      <c r="L26325" s="156"/>
      <c r="M26325" s="157"/>
      <c r="N26325" s="158"/>
      <c r="O26325" s="153"/>
      <c r="P26325" s="153"/>
      <c r="Q26325" s="153"/>
      <c r="R26325" s="153"/>
      <c r="S26325" s="152"/>
      <c r="T26325" s="154"/>
    </row>
    <row r="26326" spans="8:20" x14ac:dyDescent="0.25">
      <c r="H26326" s="155"/>
      <c r="I26326" s="152"/>
      <c r="J26326" s="152"/>
      <c r="K26326" s="156"/>
      <c r="L26326" s="156"/>
      <c r="M26326" s="157"/>
      <c r="N26326" s="158"/>
      <c r="O26326" s="153"/>
      <c r="P26326" s="153"/>
      <c r="Q26326" s="153"/>
      <c r="R26326" s="153"/>
      <c r="S26326" s="152"/>
      <c r="T26326" s="154"/>
    </row>
    <row r="26327" spans="8:20" x14ac:dyDescent="0.25">
      <c r="H26327" s="155"/>
      <c r="I26327" s="152"/>
      <c r="J26327" s="152"/>
      <c r="K26327" s="156"/>
      <c r="L26327" s="156"/>
      <c r="M26327" s="157"/>
      <c r="N26327" s="158"/>
      <c r="O26327" s="153"/>
      <c r="P26327" s="153"/>
      <c r="Q26327" s="153"/>
      <c r="R26327" s="153"/>
      <c r="S26327" s="152"/>
      <c r="T26327" s="154"/>
    </row>
    <row r="26328" spans="8:20" x14ac:dyDescent="0.25">
      <c r="H26328" s="155"/>
      <c r="I26328" s="152"/>
      <c r="J26328" s="152"/>
      <c r="K26328" s="156"/>
      <c r="L26328" s="156"/>
      <c r="M26328" s="157"/>
      <c r="N26328" s="158"/>
      <c r="O26328" s="153"/>
      <c r="P26328" s="153"/>
      <c r="Q26328" s="153"/>
      <c r="R26328" s="153"/>
      <c r="S26328" s="152"/>
      <c r="T26328" s="154"/>
    </row>
    <row r="26329" spans="8:20" x14ac:dyDescent="0.25">
      <c r="H26329" s="155"/>
      <c r="I26329" s="152"/>
      <c r="J26329" s="152"/>
      <c r="K26329" s="156"/>
      <c r="L26329" s="156"/>
      <c r="M26329" s="157"/>
      <c r="N26329" s="158"/>
      <c r="O26329" s="153"/>
      <c r="P26329" s="153"/>
      <c r="Q26329" s="153"/>
      <c r="R26329" s="153"/>
      <c r="S26329" s="152"/>
      <c r="T26329" s="154"/>
    </row>
    <row r="26330" spans="8:20" x14ac:dyDescent="0.25">
      <c r="H26330" s="155"/>
      <c r="I26330" s="152"/>
      <c r="J26330" s="152"/>
      <c r="K26330" s="156"/>
      <c r="L26330" s="156"/>
      <c r="M26330" s="157"/>
      <c r="N26330" s="158"/>
      <c r="O26330" s="153"/>
      <c r="P26330" s="153"/>
      <c r="Q26330" s="153"/>
      <c r="R26330" s="153"/>
      <c r="S26330" s="152"/>
      <c r="T26330" s="154"/>
    </row>
    <row r="26331" spans="8:20" x14ac:dyDescent="0.25">
      <c r="H26331" s="155"/>
      <c r="I26331" s="152"/>
      <c r="J26331" s="152"/>
      <c r="K26331" s="156"/>
      <c r="L26331" s="156"/>
      <c r="M26331" s="157"/>
      <c r="N26331" s="158"/>
      <c r="O26331" s="153"/>
      <c r="P26331" s="153"/>
      <c r="Q26331" s="153"/>
      <c r="R26331" s="153"/>
      <c r="S26331" s="152"/>
      <c r="T26331" s="154"/>
    </row>
    <row r="26332" spans="8:20" x14ac:dyDescent="0.25">
      <c r="H26332" s="155"/>
      <c r="I26332" s="152"/>
      <c r="J26332" s="152"/>
      <c r="K26332" s="156"/>
      <c r="L26332" s="156"/>
      <c r="M26332" s="157"/>
      <c r="N26332" s="158"/>
      <c r="O26332" s="153"/>
      <c r="P26332" s="153"/>
      <c r="Q26332" s="153"/>
      <c r="R26332" s="153"/>
      <c r="S26332" s="152"/>
      <c r="T26332" s="154"/>
    </row>
    <row r="26333" spans="8:20" x14ac:dyDescent="0.25">
      <c r="H26333" s="155"/>
      <c r="I26333" s="152"/>
      <c r="J26333" s="152"/>
      <c r="K26333" s="156"/>
      <c r="L26333" s="156"/>
      <c r="M26333" s="157"/>
      <c r="N26333" s="158"/>
      <c r="O26333" s="153"/>
      <c r="P26333" s="153"/>
      <c r="Q26333" s="153"/>
      <c r="R26333" s="153"/>
      <c r="S26333" s="152"/>
      <c r="T26333" s="154"/>
    </row>
    <row r="26334" spans="8:20" x14ac:dyDescent="0.25">
      <c r="H26334" s="155"/>
      <c r="I26334" s="152"/>
      <c r="J26334" s="152"/>
      <c r="K26334" s="156"/>
      <c r="L26334" s="156"/>
      <c r="M26334" s="157"/>
      <c r="N26334" s="158"/>
      <c r="O26334" s="153"/>
      <c r="P26334" s="153"/>
      <c r="Q26334" s="153"/>
      <c r="R26334" s="153"/>
      <c r="S26334" s="152"/>
      <c r="T26334" s="154"/>
    </row>
    <row r="26335" spans="8:20" x14ac:dyDescent="0.25">
      <c r="H26335" s="155"/>
      <c r="I26335" s="152"/>
      <c r="J26335" s="152"/>
      <c r="K26335" s="156"/>
      <c r="L26335" s="156"/>
      <c r="M26335" s="157"/>
      <c r="N26335" s="158"/>
      <c r="O26335" s="153"/>
      <c r="P26335" s="153"/>
      <c r="Q26335" s="153"/>
      <c r="R26335" s="153"/>
      <c r="S26335" s="152"/>
      <c r="T26335" s="154"/>
    </row>
    <row r="26336" spans="8:20" x14ac:dyDescent="0.25">
      <c r="H26336" s="155"/>
      <c r="I26336" s="152"/>
      <c r="J26336" s="152"/>
      <c r="K26336" s="156"/>
      <c r="L26336" s="156"/>
      <c r="M26336" s="157"/>
      <c r="N26336" s="158"/>
      <c r="O26336" s="153"/>
      <c r="P26336" s="153"/>
      <c r="Q26336" s="153"/>
      <c r="R26336" s="153"/>
      <c r="S26336" s="152"/>
      <c r="T26336" s="154"/>
    </row>
    <row r="26337" spans="8:20" x14ac:dyDescent="0.25">
      <c r="H26337" s="155"/>
      <c r="I26337" s="152"/>
      <c r="J26337" s="152"/>
      <c r="K26337" s="156"/>
      <c r="L26337" s="156"/>
      <c r="M26337" s="157"/>
      <c r="N26337" s="158"/>
      <c r="O26337" s="153"/>
      <c r="P26337" s="153"/>
      <c r="Q26337" s="153"/>
      <c r="R26337" s="153"/>
      <c r="S26337" s="152"/>
      <c r="T26337" s="154"/>
    </row>
    <row r="26338" spans="8:20" x14ac:dyDescent="0.25">
      <c r="H26338" s="155"/>
      <c r="I26338" s="152"/>
      <c r="J26338" s="152"/>
      <c r="K26338" s="156"/>
      <c r="L26338" s="156"/>
      <c r="M26338" s="157"/>
      <c r="N26338" s="158"/>
      <c r="O26338" s="153"/>
      <c r="P26338" s="153"/>
      <c r="Q26338" s="153"/>
      <c r="R26338" s="153"/>
      <c r="S26338" s="152"/>
      <c r="T26338" s="154"/>
    </row>
    <row r="26339" spans="8:20" x14ac:dyDescent="0.25">
      <c r="H26339" s="155"/>
      <c r="I26339" s="152"/>
      <c r="J26339" s="152"/>
      <c r="K26339" s="156"/>
      <c r="L26339" s="156"/>
      <c r="M26339" s="157"/>
      <c r="N26339" s="158"/>
      <c r="O26339" s="153"/>
      <c r="P26339" s="153"/>
      <c r="Q26339" s="153"/>
      <c r="R26339" s="153"/>
      <c r="S26339" s="152"/>
      <c r="T26339" s="154"/>
    </row>
    <row r="26340" spans="8:20" x14ac:dyDescent="0.25">
      <c r="H26340" s="155"/>
      <c r="I26340" s="152"/>
      <c r="J26340" s="152"/>
      <c r="K26340" s="156"/>
      <c r="L26340" s="156"/>
      <c r="M26340" s="157"/>
      <c r="N26340" s="158"/>
      <c r="O26340" s="153"/>
      <c r="P26340" s="153"/>
      <c r="Q26340" s="153"/>
      <c r="R26340" s="153"/>
      <c r="S26340" s="152"/>
      <c r="T26340" s="154"/>
    </row>
    <row r="26341" spans="8:20" x14ac:dyDescent="0.25">
      <c r="H26341" s="155"/>
      <c r="I26341" s="152"/>
      <c r="J26341" s="152"/>
      <c r="K26341" s="156"/>
      <c r="L26341" s="156"/>
      <c r="M26341" s="157"/>
      <c r="N26341" s="158"/>
      <c r="O26341" s="153"/>
      <c r="P26341" s="153"/>
      <c r="Q26341" s="153"/>
      <c r="R26341" s="153"/>
      <c r="S26341" s="152"/>
      <c r="T26341" s="154"/>
    </row>
    <row r="26342" spans="8:20" x14ac:dyDescent="0.25">
      <c r="H26342" s="155"/>
      <c r="I26342" s="152"/>
      <c r="J26342" s="152"/>
      <c r="K26342" s="156"/>
      <c r="L26342" s="156"/>
      <c r="M26342" s="157"/>
      <c r="N26342" s="158"/>
      <c r="O26342" s="153"/>
      <c r="P26342" s="153"/>
      <c r="Q26342" s="153"/>
      <c r="R26342" s="153"/>
      <c r="S26342" s="152"/>
      <c r="T26342" s="154"/>
    </row>
    <row r="26343" spans="8:20" x14ac:dyDescent="0.25">
      <c r="H26343" s="155"/>
      <c r="I26343" s="152"/>
      <c r="J26343" s="152"/>
      <c r="K26343" s="156"/>
      <c r="L26343" s="156"/>
      <c r="M26343" s="157"/>
      <c r="N26343" s="158"/>
      <c r="O26343" s="153"/>
      <c r="P26343" s="153"/>
      <c r="Q26343" s="153"/>
      <c r="R26343" s="153"/>
      <c r="S26343" s="152"/>
      <c r="T26343" s="154"/>
    </row>
    <row r="26344" spans="8:20" x14ac:dyDescent="0.25">
      <c r="H26344" s="155"/>
      <c r="I26344" s="152"/>
      <c r="J26344" s="152"/>
      <c r="K26344" s="156"/>
      <c r="L26344" s="156"/>
      <c r="M26344" s="157"/>
      <c r="N26344" s="158"/>
      <c r="O26344" s="153"/>
      <c r="P26344" s="153"/>
      <c r="Q26344" s="153"/>
      <c r="R26344" s="153"/>
      <c r="S26344" s="152"/>
      <c r="T26344" s="154"/>
    </row>
    <row r="26345" spans="8:20" x14ac:dyDescent="0.25">
      <c r="H26345" s="155"/>
      <c r="I26345" s="152"/>
      <c r="J26345" s="152"/>
      <c r="K26345" s="156"/>
      <c r="L26345" s="156"/>
      <c r="M26345" s="157"/>
      <c r="N26345" s="158"/>
      <c r="O26345" s="153"/>
      <c r="P26345" s="153"/>
      <c r="Q26345" s="153"/>
      <c r="R26345" s="153"/>
      <c r="S26345" s="152"/>
      <c r="T26345" s="154"/>
    </row>
    <row r="26346" spans="8:20" x14ac:dyDescent="0.25">
      <c r="H26346" s="155"/>
      <c r="I26346" s="152"/>
      <c r="J26346" s="152"/>
      <c r="K26346" s="156"/>
      <c r="L26346" s="156"/>
      <c r="M26346" s="157"/>
      <c r="N26346" s="158"/>
      <c r="O26346" s="153"/>
      <c r="P26346" s="153"/>
      <c r="Q26346" s="153"/>
      <c r="R26346" s="153"/>
      <c r="S26346" s="152"/>
      <c r="T26346" s="154"/>
    </row>
    <row r="26347" spans="8:20" x14ac:dyDescent="0.25">
      <c r="H26347" s="155"/>
      <c r="I26347" s="152"/>
      <c r="J26347" s="152"/>
      <c r="K26347" s="156"/>
      <c r="L26347" s="156"/>
      <c r="M26347" s="157"/>
      <c r="N26347" s="158"/>
      <c r="O26347" s="153"/>
      <c r="P26347" s="153"/>
      <c r="Q26347" s="153"/>
      <c r="R26347" s="153"/>
      <c r="S26347" s="152"/>
      <c r="T26347" s="154"/>
    </row>
    <row r="26348" spans="8:20" x14ac:dyDescent="0.25">
      <c r="H26348" s="155"/>
      <c r="I26348" s="152"/>
      <c r="J26348" s="152"/>
      <c r="K26348" s="156"/>
      <c r="L26348" s="156"/>
      <c r="M26348" s="157"/>
      <c r="N26348" s="158"/>
      <c r="O26348" s="153"/>
      <c r="P26348" s="153"/>
      <c r="Q26348" s="153"/>
      <c r="R26348" s="153"/>
      <c r="S26348" s="152"/>
      <c r="T26348" s="154"/>
    </row>
    <row r="26349" spans="8:20" x14ac:dyDescent="0.25">
      <c r="H26349" s="155"/>
      <c r="I26349" s="152"/>
      <c r="J26349" s="152"/>
      <c r="K26349" s="156"/>
      <c r="L26349" s="156"/>
      <c r="M26349" s="157"/>
      <c r="N26349" s="158"/>
      <c r="O26349" s="153"/>
      <c r="P26349" s="153"/>
      <c r="Q26349" s="153"/>
      <c r="R26349" s="153"/>
      <c r="S26349" s="152"/>
      <c r="T26349" s="154"/>
    </row>
    <row r="26350" spans="8:20" x14ac:dyDescent="0.25">
      <c r="H26350" s="155"/>
      <c r="I26350" s="152"/>
      <c r="J26350" s="152"/>
      <c r="K26350" s="156"/>
      <c r="L26350" s="156"/>
      <c r="M26350" s="157"/>
      <c r="N26350" s="158"/>
      <c r="O26350" s="153"/>
      <c r="P26350" s="153"/>
      <c r="Q26350" s="153"/>
      <c r="R26350" s="153"/>
      <c r="S26350" s="152"/>
      <c r="T26350" s="154"/>
    </row>
    <row r="26351" spans="8:20" x14ac:dyDescent="0.25">
      <c r="H26351" s="155"/>
      <c r="I26351" s="152"/>
      <c r="J26351" s="152"/>
      <c r="K26351" s="156"/>
      <c r="L26351" s="156"/>
      <c r="M26351" s="157"/>
      <c r="N26351" s="158"/>
      <c r="O26351" s="153"/>
      <c r="P26351" s="153"/>
      <c r="Q26351" s="153"/>
      <c r="R26351" s="153"/>
      <c r="S26351" s="152"/>
      <c r="T26351" s="154"/>
    </row>
    <row r="26352" spans="8:20" x14ac:dyDescent="0.25">
      <c r="H26352" s="155"/>
      <c r="I26352" s="152"/>
      <c r="J26352" s="152"/>
      <c r="K26352" s="156"/>
      <c r="L26352" s="156"/>
      <c r="M26352" s="157"/>
      <c r="N26352" s="158"/>
      <c r="O26352" s="153"/>
      <c r="P26352" s="153"/>
      <c r="Q26352" s="153"/>
      <c r="R26352" s="153"/>
      <c r="S26352" s="152"/>
      <c r="T26352" s="154"/>
    </row>
    <row r="26353" spans="8:20" x14ac:dyDescent="0.25">
      <c r="H26353" s="155"/>
      <c r="I26353" s="152"/>
      <c r="J26353" s="152"/>
      <c r="K26353" s="156"/>
      <c r="L26353" s="156"/>
      <c r="M26353" s="157"/>
      <c r="N26353" s="158"/>
      <c r="O26353" s="153"/>
      <c r="P26353" s="153"/>
      <c r="Q26353" s="153"/>
      <c r="R26353" s="153"/>
      <c r="S26353" s="152"/>
      <c r="T26353" s="154"/>
    </row>
    <row r="26354" spans="8:20" x14ac:dyDescent="0.25">
      <c r="H26354" s="155"/>
      <c r="I26354" s="152"/>
      <c r="J26354" s="152"/>
      <c r="K26354" s="156"/>
      <c r="L26354" s="156"/>
      <c r="M26354" s="157"/>
      <c r="N26354" s="158"/>
      <c r="O26354" s="153"/>
      <c r="P26354" s="153"/>
      <c r="Q26354" s="153"/>
      <c r="R26354" s="153"/>
      <c r="S26354" s="152"/>
      <c r="T26354" s="154"/>
    </row>
    <row r="26355" spans="8:20" x14ac:dyDescent="0.25">
      <c r="H26355" s="155"/>
      <c r="I26355" s="152"/>
      <c r="J26355" s="152"/>
      <c r="K26355" s="156"/>
      <c r="L26355" s="156"/>
      <c r="M26355" s="157"/>
      <c r="N26355" s="158"/>
      <c r="O26355" s="153"/>
      <c r="P26355" s="153"/>
      <c r="Q26355" s="153"/>
      <c r="R26355" s="153"/>
      <c r="S26355" s="152"/>
      <c r="T26355" s="154"/>
    </row>
    <row r="26356" spans="8:20" x14ac:dyDescent="0.25">
      <c r="H26356" s="155"/>
      <c r="I26356" s="152"/>
      <c r="J26356" s="152"/>
      <c r="K26356" s="156"/>
      <c r="L26356" s="156"/>
      <c r="M26356" s="157"/>
      <c r="N26356" s="158"/>
      <c r="O26356" s="153"/>
      <c r="P26356" s="153"/>
      <c r="Q26356" s="153"/>
      <c r="R26356" s="153"/>
      <c r="S26356" s="152"/>
      <c r="T26356" s="154"/>
    </row>
    <row r="26357" spans="8:20" x14ac:dyDescent="0.25">
      <c r="H26357" s="155"/>
      <c r="I26357" s="152"/>
      <c r="J26357" s="152"/>
      <c r="K26357" s="156"/>
      <c r="L26357" s="156"/>
      <c r="M26357" s="157"/>
      <c r="N26357" s="158"/>
      <c r="O26357" s="153"/>
      <c r="P26357" s="153"/>
      <c r="Q26357" s="153"/>
      <c r="R26357" s="153"/>
      <c r="S26357" s="152"/>
      <c r="T26357" s="154"/>
    </row>
    <row r="26358" spans="8:20" x14ac:dyDescent="0.25">
      <c r="H26358" s="155"/>
      <c r="I26358" s="152"/>
      <c r="J26358" s="152"/>
      <c r="K26358" s="156"/>
      <c r="L26358" s="156"/>
      <c r="M26358" s="157"/>
      <c r="N26358" s="158"/>
      <c r="O26358" s="153"/>
      <c r="P26358" s="153"/>
      <c r="Q26358" s="153"/>
      <c r="R26358" s="153"/>
      <c r="S26358" s="152"/>
      <c r="T26358" s="154"/>
    </row>
    <row r="26359" spans="8:20" x14ac:dyDescent="0.25">
      <c r="H26359" s="155"/>
      <c r="I26359" s="152"/>
      <c r="J26359" s="152"/>
      <c r="K26359" s="156"/>
      <c r="L26359" s="156"/>
      <c r="M26359" s="157"/>
      <c r="N26359" s="158"/>
      <c r="O26359" s="153"/>
      <c r="P26359" s="153"/>
      <c r="Q26359" s="153"/>
      <c r="R26359" s="153"/>
      <c r="S26359" s="152"/>
      <c r="T26359" s="154"/>
    </row>
    <row r="26360" spans="8:20" x14ac:dyDescent="0.25">
      <c r="H26360" s="155"/>
      <c r="I26360" s="152"/>
      <c r="J26360" s="152"/>
      <c r="K26360" s="156"/>
      <c r="L26360" s="156"/>
      <c r="M26360" s="157"/>
      <c r="N26360" s="158"/>
      <c r="O26360" s="153"/>
      <c r="P26360" s="153"/>
      <c r="Q26360" s="153"/>
      <c r="R26360" s="153"/>
      <c r="S26360" s="152"/>
      <c r="T26360" s="154"/>
    </row>
    <row r="26361" spans="8:20" x14ac:dyDescent="0.25">
      <c r="H26361" s="155"/>
      <c r="I26361" s="152"/>
      <c r="J26361" s="152"/>
      <c r="K26361" s="156"/>
      <c r="L26361" s="156"/>
      <c r="M26361" s="157"/>
      <c r="N26361" s="158"/>
      <c r="O26361" s="153"/>
      <c r="P26361" s="153"/>
      <c r="Q26361" s="153"/>
      <c r="R26361" s="153"/>
      <c r="S26361" s="152"/>
      <c r="T26361" s="154"/>
    </row>
    <row r="26362" spans="8:20" x14ac:dyDescent="0.25">
      <c r="H26362" s="155"/>
      <c r="I26362" s="152"/>
      <c r="J26362" s="152"/>
      <c r="K26362" s="156"/>
      <c r="L26362" s="156"/>
      <c r="M26362" s="157"/>
      <c r="N26362" s="158"/>
      <c r="O26362" s="153"/>
      <c r="P26362" s="153"/>
      <c r="Q26362" s="153"/>
      <c r="R26362" s="153"/>
      <c r="S26362" s="152"/>
      <c r="T26362" s="154"/>
    </row>
    <row r="26363" spans="8:20" x14ac:dyDescent="0.25">
      <c r="H26363" s="155"/>
      <c r="I26363" s="152"/>
      <c r="J26363" s="152"/>
      <c r="K26363" s="156"/>
      <c r="L26363" s="156"/>
      <c r="M26363" s="157"/>
      <c r="N26363" s="158"/>
      <c r="O26363" s="153"/>
      <c r="P26363" s="153"/>
      <c r="Q26363" s="153"/>
      <c r="R26363" s="153"/>
      <c r="S26363" s="152"/>
      <c r="T26363" s="154"/>
    </row>
    <row r="26364" spans="8:20" x14ac:dyDescent="0.25">
      <c r="H26364" s="155"/>
      <c r="I26364" s="152"/>
      <c r="J26364" s="152"/>
      <c r="K26364" s="156"/>
      <c r="L26364" s="156"/>
      <c r="M26364" s="157"/>
      <c r="N26364" s="158"/>
      <c r="O26364" s="153"/>
      <c r="P26364" s="153"/>
      <c r="Q26364" s="153"/>
      <c r="R26364" s="153"/>
      <c r="S26364" s="152"/>
      <c r="T26364" s="154"/>
    </row>
    <row r="26365" spans="8:20" x14ac:dyDescent="0.25">
      <c r="H26365" s="155"/>
      <c r="I26365" s="152"/>
      <c r="J26365" s="152"/>
      <c r="K26365" s="156"/>
      <c r="L26365" s="156"/>
      <c r="M26365" s="157"/>
      <c r="N26365" s="158"/>
      <c r="O26365" s="153"/>
      <c r="P26365" s="153"/>
      <c r="Q26365" s="153"/>
      <c r="R26365" s="153"/>
      <c r="S26365" s="152"/>
      <c r="T26365" s="154"/>
    </row>
    <row r="26366" spans="8:20" x14ac:dyDescent="0.25">
      <c r="H26366" s="155"/>
      <c r="I26366" s="152"/>
      <c r="J26366" s="152"/>
      <c r="K26366" s="156"/>
      <c r="L26366" s="156"/>
      <c r="M26366" s="157"/>
      <c r="N26366" s="158"/>
      <c r="O26366" s="153"/>
      <c r="P26366" s="153"/>
      <c r="Q26366" s="153"/>
      <c r="R26366" s="153"/>
      <c r="S26366" s="152"/>
      <c r="T26366" s="154"/>
    </row>
    <row r="26367" spans="8:20" x14ac:dyDescent="0.25">
      <c r="H26367" s="155"/>
      <c r="I26367" s="152"/>
      <c r="J26367" s="152"/>
      <c r="K26367" s="156"/>
      <c r="L26367" s="156"/>
      <c r="M26367" s="157"/>
      <c r="N26367" s="158"/>
      <c r="O26367" s="153"/>
      <c r="P26367" s="153"/>
      <c r="Q26367" s="153"/>
      <c r="R26367" s="153"/>
      <c r="S26367" s="152"/>
      <c r="T26367" s="154"/>
    </row>
    <row r="26368" spans="8:20" x14ac:dyDescent="0.25">
      <c r="H26368" s="155"/>
      <c r="I26368" s="152"/>
      <c r="J26368" s="152"/>
      <c r="K26368" s="156"/>
      <c r="L26368" s="156"/>
      <c r="M26368" s="157"/>
      <c r="N26368" s="158"/>
      <c r="O26368" s="153"/>
      <c r="P26368" s="153"/>
      <c r="Q26368" s="153"/>
      <c r="R26368" s="153"/>
      <c r="S26368" s="152"/>
      <c r="T26368" s="154"/>
    </row>
    <row r="26369" spans="8:20" x14ac:dyDescent="0.25">
      <c r="H26369" s="155"/>
      <c r="I26369" s="152"/>
      <c r="J26369" s="152"/>
      <c r="K26369" s="156"/>
      <c r="L26369" s="156"/>
      <c r="M26369" s="157"/>
      <c r="N26369" s="158"/>
      <c r="O26369" s="153"/>
      <c r="P26369" s="153"/>
      <c r="Q26369" s="153"/>
      <c r="R26369" s="153"/>
      <c r="S26369" s="152"/>
      <c r="T26369" s="154"/>
    </row>
    <row r="26370" spans="8:20" x14ac:dyDescent="0.25">
      <c r="H26370" s="155"/>
      <c r="I26370" s="152"/>
      <c r="J26370" s="152"/>
      <c r="K26370" s="156"/>
      <c r="L26370" s="156"/>
      <c r="M26370" s="157"/>
      <c r="N26370" s="158"/>
      <c r="O26370" s="153"/>
      <c r="P26370" s="153"/>
      <c r="Q26370" s="153"/>
      <c r="R26370" s="153"/>
      <c r="S26370" s="152"/>
      <c r="T26370" s="154"/>
    </row>
    <row r="26371" spans="8:20" x14ac:dyDescent="0.25">
      <c r="H26371" s="155"/>
      <c r="I26371" s="152"/>
      <c r="J26371" s="152"/>
      <c r="K26371" s="156"/>
      <c r="L26371" s="156"/>
      <c r="M26371" s="157"/>
      <c r="N26371" s="158"/>
      <c r="O26371" s="153"/>
      <c r="P26371" s="153"/>
      <c r="Q26371" s="153"/>
      <c r="R26371" s="153"/>
      <c r="S26371" s="152"/>
      <c r="T26371" s="154"/>
    </row>
    <row r="26372" spans="8:20" x14ac:dyDescent="0.25">
      <c r="H26372" s="155"/>
      <c r="I26372" s="152"/>
      <c r="J26372" s="152"/>
      <c r="K26372" s="156"/>
      <c r="L26372" s="156"/>
      <c r="M26372" s="157"/>
      <c r="N26372" s="158"/>
      <c r="O26372" s="153"/>
      <c r="P26372" s="153"/>
      <c r="Q26372" s="153"/>
      <c r="R26372" s="153"/>
      <c r="S26372" s="152"/>
      <c r="T26372" s="154"/>
    </row>
    <row r="26373" spans="8:20" x14ac:dyDescent="0.25">
      <c r="H26373" s="155"/>
      <c r="I26373" s="152"/>
      <c r="J26373" s="152"/>
      <c r="K26373" s="156"/>
      <c r="L26373" s="156"/>
      <c r="M26373" s="157"/>
      <c r="N26373" s="158"/>
      <c r="O26373" s="153"/>
      <c r="P26373" s="153"/>
      <c r="Q26373" s="153"/>
      <c r="R26373" s="153"/>
      <c r="S26373" s="152"/>
      <c r="T26373" s="154"/>
    </row>
    <row r="26374" spans="8:20" x14ac:dyDescent="0.25">
      <c r="H26374" s="155"/>
      <c r="I26374" s="152"/>
      <c r="J26374" s="152"/>
      <c r="K26374" s="156"/>
      <c r="L26374" s="156"/>
      <c r="M26374" s="157"/>
      <c r="N26374" s="158"/>
      <c r="O26374" s="153"/>
      <c r="P26374" s="153"/>
      <c r="Q26374" s="153"/>
      <c r="R26374" s="153"/>
      <c r="S26374" s="152"/>
      <c r="T26374" s="154"/>
    </row>
    <row r="26375" spans="8:20" x14ac:dyDescent="0.25">
      <c r="H26375" s="155"/>
      <c r="I26375" s="152"/>
      <c r="J26375" s="152"/>
      <c r="K26375" s="156"/>
      <c r="L26375" s="156"/>
      <c r="M26375" s="157"/>
      <c r="N26375" s="158"/>
      <c r="O26375" s="153"/>
      <c r="P26375" s="153"/>
      <c r="Q26375" s="153"/>
      <c r="R26375" s="153"/>
      <c r="S26375" s="152"/>
      <c r="T26375" s="154"/>
    </row>
    <row r="26376" spans="8:20" x14ac:dyDescent="0.25">
      <c r="H26376" s="155"/>
      <c r="I26376" s="152"/>
      <c r="J26376" s="152"/>
      <c r="K26376" s="156"/>
      <c r="L26376" s="156"/>
      <c r="M26376" s="157"/>
      <c r="N26376" s="158"/>
      <c r="O26376" s="153"/>
      <c r="P26376" s="153"/>
      <c r="Q26376" s="153"/>
      <c r="R26376" s="153"/>
      <c r="S26376" s="152"/>
      <c r="T26376" s="154"/>
    </row>
    <row r="26377" spans="8:20" x14ac:dyDescent="0.25">
      <c r="H26377" s="155"/>
      <c r="I26377" s="152"/>
      <c r="J26377" s="152"/>
      <c r="K26377" s="156"/>
      <c r="L26377" s="156"/>
      <c r="M26377" s="157"/>
      <c r="N26377" s="158"/>
      <c r="O26377" s="153"/>
      <c r="P26377" s="153"/>
      <c r="Q26377" s="153"/>
      <c r="R26377" s="153"/>
      <c r="S26377" s="152"/>
      <c r="T26377" s="154"/>
    </row>
    <row r="26378" spans="8:20" x14ac:dyDescent="0.25">
      <c r="H26378" s="155"/>
      <c r="I26378" s="152"/>
      <c r="J26378" s="152"/>
      <c r="K26378" s="156"/>
      <c r="L26378" s="156"/>
      <c r="M26378" s="157"/>
      <c r="N26378" s="158"/>
      <c r="O26378" s="153"/>
      <c r="P26378" s="153"/>
      <c r="Q26378" s="153"/>
      <c r="R26378" s="153"/>
      <c r="S26378" s="152"/>
      <c r="T26378" s="154"/>
    </row>
    <row r="26379" spans="8:20" x14ac:dyDescent="0.25">
      <c r="H26379" s="155"/>
      <c r="I26379" s="152"/>
      <c r="J26379" s="152"/>
      <c r="K26379" s="156"/>
      <c r="L26379" s="156"/>
      <c r="M26379" s="157"/>
      <c r="N26379" s="158"/>
      <c r="O26379" s="153"/>
      <c r="P26379" s="153"/>
      <c r="Q26379" s="153"/>
      <c r="R26379" s="153"/>
      <c r="S26379" s="152"/>
      <c r="T26379" s="154"/>
    </row>
    <row r="26380" spans="8:20" x14ac:dyDescent="0.25">
      <c r="H26380" s="155"/>
      <c r="I26380" s="152"/>
      <c r="J26380" s="152"/>
      <c r="K26380" s="156"/>
      <c r="L26380" s="156"/>
      <c r="M26380" s="157"/>
      <c r="N26380" s="158"/>
      <c r="O26380" s="153"/>
      <c r="P26380" s="153"/>
      <c r="Q26380" s="153"/>
      <c r="R26380" s="153"/>
      <c r="S26380" s="152"/>
      <c r="T26380" s="154"/>
    </row>
    <row r="26381" spans="8:20" x14ac:dyDescent="0.25">
      <c r="H26381" s="155"/>
      <c r="I26381" s="152"/>
      <c r="J26381" s="152"/>
      <c r="K26381" s="156"/>
      <c r="L26381" s="156"/>
      <c r="M26381" s="157"/>
      <c r="N26381" s="158"/>
      <c r="O26381" s="153"/>
      <c r="P26381" s="153"/>
      <c r="Q26381" s="153"/>
      <c r="R26381" s="153"/>
      <c r="S26381" s="152"/>
      <c r="T26381" s="154"/>
    </row>
    <row r="26382" spans="8:20" x14ac:dyDescent="0.25">
      <c r="H26382" s="155"/>
      <c r="I26382" s="152"/>
      <c r="J26382" s="152"/>
      <c r="K26382" s="156"/>
      <c r="L26382" s="156"/>
      <c r="M26382" s="157"/>
      <c r="N26382" s="158"/>
      <c r="O26382" s="153"/>
      <c r="P26382" s="153"/>
      <c r="Q26382" s="153"/>
      <c r="R26382" s="153"/>
      <c r="S26382" s="152"/>
      <c r="T26382" s="154"/>
    </row>
    <row r="26383" spans="8:20" x14ac:dyDescent="0.25">
      <c r="H26383" s="155"/>
      <c r="I26383" s="152"/>
      <c r="J26383" s="152"/>
      <c r="K26383" s="156"/>
      <c r="L26383" s="156"/>
      <c r="M26383" s="157"/>
      <c r="N26383" s="158"/>
      <c r="O26383" s="153"/>
      <c r="P26383" s="153"/>
      <c r="Q26383" s="153"/>
      <c r="R26383" s="153"/>
      <c r="S26383" s="152"/>
      <c r="T26383" s="154"/>
    </row>
    <row r="26384" spans="8:20" x14ac:dyDescent="0.25">
      <c r="H26384" s="155"/>
      <c r="I26384" s="152"/>
      <c r="J26384" s="152"/>
      <c r="K26384" s="156"/>
      <c r="L26384" s="156"/>
      <c r="M26384" s="157"/>
      <c r="N26384" s="158"/>
      <c r="O26384" s="153"/>
      <c r="P26384" s="153"/>
      <c r="Q26384" s="153"/>
      <c r="R26384" s="153"/>
      <c r="S26384" s="152"/>
      <c r="T26384" s="154"/>
    </row>
    <row r="26385" spans="8:20" x14ac:dyDescent="0.25">
      <c r="H26385" s="155"/>
      <c r="I26385" s="152"/>
      <c r="J26385" s="152"/>
      <c r="K26385" s="156"/>
      <c r="L26385" s="156"/>
      <c r="M26385" s="157"/>
      <c r="N26385" s="158"/>
      <c r="O26385" s="153"/>
      <c r="P26385" s="153"/>
      <c r="Q26385" s="153"/>
      <c r="R26385" s="153"/>
      <c r="S26385" s="152"/>
      <c r="T26385" s="154"/>
    </row>
    <row r="26386" spans="8:20" x14ac:dyDescent="0.25">
      <c r="H26386" s="155"/>
      <c r="I26386" s="152"/>
      <c r="J26386" s="152"/>
      <c r="K26386" s="156"/>
      <c r="L26386" s="156"/>
      <c r="M26386" s="157"/>
      <c r="N26386" s="158"/>
      <c r="O26386" s="153"/>
      <c r="P26386" s="153"/>
      <c r="Q26386" s="153"/>
      <c r="R26386" s="153"/>
      <c r="S26386" s="152"/>
      <c r="T26386" s="154"/>
    </row>
    <row r="26387" spans="8:20" x14ac:dyDescent="0.25">
      <c r="H26387" s="155"/>
      <c r="I26387" s="152"/>
      <c r="J26387" s="152"/>
      <c r="K26387" s="156"/>
      <c r="L26387" s="156"/>
      <c r="M26387" s="157"/>
      <c r="N26387" s="158"/>
      <c r="O26387" s="153"/>
      <c r="P26387" s="153"/>
      <c r="Q26387" s="153"/>
      <c r="R26387" s="153"/>
      <c r="S26387" s="152"/>
      <c r="T26387" s="154"/>
    </row>
    <row r="26388" spans="8:20" x14ac:dyDescent="0.25">
      <c r="H26388" s="155"/>
      <c r="I26388" s="152"/>
      <c r="J26388" s="152"/>
      <c r="K26388" s="156"/>
      <c r="L26388" s="156"/>
      <c r="M26388" s="157"/>
      <c r="N26388" s="158"/>
      <c r="O26388" s="153"/>
      <c r="P26388" s="153"/>
      <c r="Q26388" s="153"/>
      <c r="R26388" s="153"/>
      <c r="S26388" s="152"/>
      <c r="T26388" s="154"/>
    </row>
    <row r="26389" spans="8:20" x14ac:dyDescent="0.25">
      <c r="H26389" s="155"/>
      <c r="I26389" s="152"/>
      <c r="J26389" s="152"/>
      <c r="K26389" s="156"/>
      <c r="L26389" s="156"/>
      <c r="M26389" s="157"/>
      <c r="N26389" s="158"/>
      <c r="O26389" s="153"/>
      <c r="P26389" s="153"/>
      <c r="Q26389" s="153"/>
      <c r="R26389" s="153"/>
      <c r="S26389" s="152"/>
      <c r="T26389" s="154"/>
    </row>
    <row r="26390" spans="8:20" x14ac:dyDescent="0.25">
      <c r="H26390" s="155"/>
      <c r="I26390" s="152"/>
      <c r="J26390" s="152"/>
      <c r="K26390" s="156"/>
      <c r="L26390" s="156"/>
      <c r="M26390" s="157"/>
      <c r="N26390" s="158"/>
      <c r="O26390" s="153"/>
      <c r="P26390" s="153"/>
      <c r="Q26390" s="153"/>
      <c r="R26390" s="153"/>
      <c r="S26390" s="152"/>
      <c r="T26390" s="154"/>
    </row>
    <row r="26391" spans="8:20" x14ac:dyDescent="0.25">
      <c r="H26391" s="155"/>
      <c r="I26391" s="152"/>
      <c r="J26391" s="152"/>
      <c r="K26391" s="156"/>
      <c r="L26391" s="156"/>
      <c r="M26391" s="157"/>
      <c r="N26391" s="158"/>
      <c r="O26391" s="153"/>
      <c r="P26391" s="153"/>
      <c r="Q26391" s="153"/>
      <c r="R26391" s="153"/>
      <c r="S26391" s="152"/>
      <c r="T26391" s="154"/>
    </row>
    <row r="26392" spans="8:20" x14ac:dyDescent="0.25">
      <c r="H26392" s="155"/>
      <c r="I26392" s="152"/>
      <c r="J26392" s="152"/>
      <c r="K26392" s="156"/>
      <c r="L26392" s="156"/>
      <c r="M26392" s="157"/>
      <c r="N26392" s="158"/>
      <c r="O26392" s="153"/>
      <c r="P26392" s="153"/>
      <c r="Q26392" s="153"/>
      <c r="R26392" s="153"/>
      <c r="S26392" s="152"/>
      <c r="T26392" s="154"/>
    </row>
    <row r="26393" spans="8:20" x14ac:dyDescent="0.25">
      <c r="H26393" s="155"/>
      <c r="I26393" s="152"/>
      <c r="J26393" s="152"/>
      <c r="K26393" s="156"/>
      <c r="L26393" s="156"/>
      <c r="M26393" s="157"/>
      <c r="N26393" s="158"/>
      <c r="O26393" s="153"/>
      <c r="P26393" s="153"/>
      <c r="Q26393" s="153"/>
      <c r="R26393" s="153"/>
      <c r="S26393" s="152"/>
      <c r="T26393" s="154"/>
    </row>
    <row r="26394" spans="8:20" x14ac:dyDescent="0.25">
      <c r="H26394" s="155"/>
      <c r="I26394" s="152"/>
      <c r="J26394" s="152"/>
      <c r="K26394" s="156"/>
      <c r="L26394" s="156"/>
      <c r="M26394" s="157"/>
      <c r="N26394" s="158"/>
      <c r="O26394" s="153"/>
      <c r="P26394" s="153"/>
      <c r="Q26394" s="153"/>
      <c r="R26394" s="153"/>
      <c r="S26394" s="152"/>
      <c r="T26394" s="154"/>
    </row>
    <row r="26395" spans="8:20" x14ac:dyDescent="0.25">
      <c r="H26395" s="155"/>
      <c r="I26395" s="152"/>
      <c r="J26395" s="152"/>
      <c r="K26395" s="156"/>
      <c r="L26395" s="156"/>
      <c r="M26395" s="157"/>
      <c r="N26395" s="158"/>
      <c r="O26395" s="153"/>
      <c r="P26395" s="153"/>
      <c r="Q26395" s="153"/>
      <c r="R26395" s="153"/>
      <c r="S26395" s="152"/>
      <c r="T26395" s="154"/>
    </row>
    <row r="26396" spans="8:20" x14ac:dyDescent="0.25">
      <c r="H26396" s="155"/>
      <c r="I26396" s="152"/>
      <c r="J26396" s="152"/>
      <c r="K26396" s="156"/>
      <c r="L26396" s="156"/>
      <c r="M26396" s="157"/>
      <c r="N26396" s="158"/>
      <c r="O26396" s="153"/>
      <c r="P26396" s="153"/>
      <c r="Q26396" s="153"/>
      <c r="R26396" s="153"/>
      <c r="S26396" s="152"/>
      <c r="T26396" s="154"/>
    </row>
    <row r="26397" spans="8:20" x14ac:dyDescent="0.25">
      <c r="H26397" s="155"/>
      <c r="I26397" s="152"/>
      <c r="J26397" s="152"/>
      <c r="K26397" s="156"/>
      <c r="L26397" s="156"/>
      <c r="M26397" s="157"/>
      <c r="N26397" s="158"/>
      <c r="O26397" s="153"/>
      <c r="P26397" s="153"/>
      <c r="Q26397" s="153"/>
      <c r="R26397" s="153"/>
      <c r="S26397" s="152"/>
      <c r="T26397" s="154"/>
    </row>
    <row r="26398" spans="8:20" x14ac:dyDescent="0.25">
      <c r="H26398" s="155"/>
      <c r="I26398" s="152"/>
      <c r="J26398" s="152"/>
      <c r="K26398" s="156"/>
      <c r="L26398" s="156"/>
      <c r="M26398" s="157"/>
      <c r="N26398" s="158"/>
      <c r="O26398" s="153"/>
      <c r="P26398" s="153"/>
      <c r="Q26398" s="153"/>
      <c r="R26398" s="153"/>
      <c r="S26398" s="152"/>
      <c r="T26398" s="154"/>
    </row>
    <row r="26399" spans="8:20" x14ac:dyDescent="0.25">
      <c r="H26399" s="155"/>
      <c r="I26399" s="152"/>
      <c r="J26399" s="152"/>
      <c r="K26399" s="156"/>
      <c r="L26399" s="156"/>
      <c r="M26399" s="157"/>
      <c r="N26399" s="158"/>
      <c r="O26399" s="153"/>
      <c r="P26399" s="153"/>
      <c r="Q26399" s="153"/>
      <c r="R26399" s="153"/>
      <c r="S26399" s="152"/>
      <c r="T26399" s="154"/>
    </row>
    <row r="26400" spans="8:20" x14ac:dyDescent="0.25">
      <c r="H26400" s="155"/>
      <c r="I26400" s="152"/>
      <c r="J26400" s="152"/>
      <c r="K26400" s="156"/>
      <c r="L26400" s="156"/>
      <c r="M26400" s="157"/>
      <c r="N26400" s="158"/>
      <c r="O26400" s="153"/>
      <c r="P26400" s="153"/>
      <c r="Q26400" s="153"/>
      <c r="R26400" s="153"/>
      <c r="S26400" s="152"/>
      <c r="T26400" s="154"/>
    </row>
    <row r="26401" spans="8:20" x14ac:dyDescent="0.25">
      <c r="H26401" s="155"/>
      <c r="I26401" s="152"/>
      <c r="J26401" s="152"/>
      <c r="K26401" s="156"/>
      <c r="L26401" s="156"/>
      <c r="M26401" s="157"/>
      <c r="N26401" s="158"/>
      <c r="O26401" s="153"/>
      <c r="P26401" s="153"/>
      <c r="Q26401" s="153"/>
      <c r="R26401" s="153"/>
      <c r="S26401" s="152"/>
      <c r="T26401" s="154"/>
    </row>
    <row r="26402" spans="8:20" x14ac:dyDescent="0.25">
      <c r="H26402" s="155"/>
      <c r="I26402" s="152"/>
      <c r="J26402" s="152"/>
      <c r="K26402" s="156"/>
      <c r="L26402" s="156"/>
      <c r="M26402" s="157"/>
      <c r="N26402" s="158"/>
      <c r="O26402" s="153"/>
      <c r="P26402" s="153"/>
      <c r="Q26402" s="153"/>
      <c r="R26402" s="153"/>
      <c r="S26402" s="152"/>
      <c r="T26402" s="154"/>
    </row>
    <row r="26403" spans="8:20" x14ac:dyDescent="0.25">
      <c r="H26403" s="155"/>
      <c r="I26403" s="152"/>
      <c r="J26403" s="152"/>
      <c r="K26403" s="156"/>
      <c r="L26403" s="156"/>
      <c r="M26403" s="157"/>
      <c r="N26403" s="158"/>
      <c r="O26403" s="153"/>
      <c r="P26403" s="153"/>
      <c r="Q26403" s="153"/>
      <c r="R26403" s="153"/>
      <c r="S26403" s="152"/>
      <c r="T26403" s="154"/>
    </row>
    <row r="26404" spans="8:20" x14ac:dyDescent="0.25">
      <c r="H26404" s="155"/>
      <c r="I26404" s="152"/>
      <c r="J26404" s="152"/>
      <c r="K26404" s="156"/>
      <c r="L26404" s="156"/>
      <c r="M26404" s="157"/>
      <c r="N26404" s="158"/>
      <c r="O26404" s="153"/>
      <c r="P26404" s="153"/>
      <c r="Q26404" s="153"/>
      <c r="R26404" s="153"/>
      <c r="S26404" s="152"/>
      <c r="T26404" s="154"/>
    </row>
    <row r="26405" spans="8:20" x14ac:dyDescent="0.25">
      <c r="H26405" s="155"/>
      <c r="I26405" s="152"/>
      <c r="J26405" s="152"/>
      <c r="K26405" s="156"/>
      <c r="L26405" s="156"/>
      <c r="M26405" s="157"/>
      <c r="N26405" s="158"/>
      <c r="O26405" s="153"/>
      <c r="P26405" s="153"/>
      <c r="Q26405" s="153"/>
      <c r="R26405" s="153"/>
      <c r="S26405" s="152"/>
      <c r="T26405" s="154"/>
    </row>
    <row r="26406" spans="8:20" x14ac:dyDescent="0.25">
      <c r="H26406" s="155"/>
      <c r="I26406" s="152"/>
      <c r="J26406" s="152"/>
      <c r="K26406" s="156"/>
      <c r="L26406" s="156"/>
      <c r="M26406" s="157"/>
      <c r="N26406" s="158"/>
      <c r="O26406" s="153"/>
      <c r="P26406" s="153"/>
      <c r="Q26406" s="153"/>
      <c r="R26406" s="153"/>
      <c r="S26406" s="152"/>
      <c r="T26406" s="154"/>
    </row>
    <row r="26407" spans="8:20" x14ac:dyDescent="0.25">
      <c r="H26407" s="155"/>
      <c r="I26407" s="152"/>
      <c r="J26407" s="152"/>
      <c r="K26407" s="156"/>
      <c r="L26407" s="156"/>
      <c r="M26407" s="157"/>
      <c r="N26407" s="158"/>
      <c r="O26407" s="153"/>
      <c r="P26407" s="153"/>
      <c r="Q26407" s="153"/>
      <c r="R26407" s="153"/>
      <c r="S26407" s="152"/>
      <c r="T26407" s="154"/>
    </row>
    <row r="26408" spans="8:20" x14ac:dyDescent="0.25">
      <c r="H26408" s="155"/>
      <c r="I26408" s="152"/>
      <c r="J26408" s="152"/>
      <c r="K26408" s="156"/>
      <c r="L26408" s="156"/>
      <c r="M26408" s="157"/>
      <c r="N26408" s="158"/>
      <c r="O26408" s="153"/>
      <c r="P26408" s="153"/>
      <c r="Q26408" s="153"/>
      <c r="R26408" s="153"/>
      <c r="S26408" s="152"/>
      <c r="T26408" s="154"/>
    </row>
    <row r="26409" spans="8:20" x14ac:dyDescent="0.25">
      <c r="H26409" s="155"/>
      <c r="I26409" s="152"/>
      <c r="J26409" s="152"/>
      <c r="K26409" s="156"/>
      <c r="L26409" s="156"/>
      <c r="M26409" s="157"/>
      <c r="N26409" s="158"/>
      <c r="O26409" s="153"/>
      <c r="P26409" s="153"/>
      <c r="Q26409" s="153"/>
      <c r="R26409" s="153"/>
      <c r="S26409" s="152"/>
      <c r="T26409" s="154"/>
    </row>
    <row r="26410" spans="8:20" x14ac:dyDescent="0.25">
      <c r="H26410" s="155"/>
      <c r="I26410" s="152"/>
      <c r="J26410" s="152"/>
      <c r="K26410" s="156"/>
      <c r="L26410" s="156"/>
      <c r="M26410" s="157"/>
      <c r="N26410" s="158"/>
      <c r="O26410" s="153"/>
      <c r="P26410" s="153"/>
      <c r="Q26410" s="153"/>
      <c r="R26410" s="153"/>
      <c r="S26410" s="152"/>
      <c r="T26410" s="154"/>
    </row>
    <row r="26411" spans="8:20" x14ac:dyDescent="0.25">
      <c r="H26411" s="155"/>
      <c r="I26411" s="152"/>
      <c r="J26411" s="152"/>
      <c r="K26411" s="156"/>
      <c r="L26411" s="156"/>
      <c r="M26411" s="157"/>
      <c r="N26411" s="158"/>
      <c r="O26411" s="153"/>
      <c r="P26411" s="153"/>
      <c r="Q26411" s="153"/>
      <c r="R26411" s="153"/>
      <c r="S26411" s="152"/>
      <c r="T26411" s="154"/>
    </row>
    <row r="26412" spans="8:20" x14ac:dyDescent="0.25">
      <c r="H26412" s="155"/>
      <c r="I26412" s="152"/>
      <c r="J26412" s="152"/>
      <c r="K26412" s="156"/>
      <c r="L26412" s="156"/>
      <c r="M26412" s="157"/>
      <c r="N26412" s="158"/>
      <c r="O26412" s="153"/>
      <c r="P26412" s="153"/>
      <c r="Q26412" s="153"/>
      <c r="R26412" s="153"/>
      <c r="S26412" s="152"/>
      <c r="T26412" s="154"/>
    </row>
    <row r="26413" spans="8:20" x14ac:dyDescent="0.25">
      <c r="H26413" s="155"/>
      <c r="I26413" s="152"/>
      <c r="J26413" s="152"/>
      <c r="K26413" s="156"/>
      <c r="L26413" s="156"/>
      <c r="M26413" s="157"/>
      <c r="N26413" s="158"/>
      <c r="O26413" s="153"/>
      <c r="P26413" s="153"/>
      <c r="Q26413" s="153"/>
      <c r="R26413" s="153"/>
      <c r="S26413" s="152"/>
      <c r="T26413" s="154"/>
    </row>
    <row r="26414" spans="8:20" x14ac:dyDescent="0.25">
      <c r="H26414" s="155"/>
      <c r="I26414" s="152"/>
      <c r="J26414" s="152"/>
      <c r="K26414" s="156"/>
      <c r="L26414" s="156"/>
      <c r="M26414" s="157"/>
      <c r="N26414" s="158"/>
      <c r="O26414" s="153"/>
      <c r="P26414" s="153"/>
      <c r="Q26414" s="153"/>
      <c r="R26414" s="153"/>
      <c r="S26414" s="152"/>
      <c r="T26414" s="154"/>
    </row>
    <row r="26415" spans="8:20" x14ac:dyDescent="0.25">
      <c r="H26415" s="155"/>
      <c r="I26415" s="152"/>
      <c r="J26415" s="152"/>
      <c r="K26415" s="156"/>
      <c r="L26415" s="156"/>
      <c r="M26415" s="157"/>
      <c r="N26415" s="158"/>
      <c r="O26415" s="153"/>
      <c r="P26415" s="153"/>
      <c r="Q26415" s="153"/>
      <c r="R26415" s="153"/>
      <c r="S26415" s="152"/>
      <c r="T26415" s="154"/>
    </row>
    <row r="26416" spans="8:20" x14ac:dyDescent="0.25">
      <c r="H26416" s="155"/>
      <c r="I26416" s="152"/>
      <c r="J26416" s="152"/>
      <c r="K26416" s="156"/>
      <c r="L26416" s="156"/>
      <c r="M26416" s="157"/>
      <c r="N26416" s="158"/>
      <c r="O26416" s="153"/>
      <c r="P26416" s="153"/>
      <c r="Q26416" s="153"/>
      <c r="R26416" s="153"/>
      <c r="S26416" s="152"/>
      <c r="T26416" s="154"/>
    </row>
    <row r="26417" spans="8:20" x14ac:dyDescent="0.25">
      <c r="H26417" s="155"/>
      <c r="I26417" s="152"/>
      <c r="J26417" s="152"/>
      <c r="K26417" s="156"/>
      <c r="L26417" s="156"/>
      <c r="M26417" s="157"/>
      <c r="N26417" s="158"/>
      <c r="O26417" s="153"/>
      <c r="P26417" s="153"/>
      <c r="Q26417" s="153"/>
      <c r="R26417" s="153"/>
      <c r="S26417" s="152"/>
      <c r="T26417" s="154"/>
    </row>
    <row r="26418" spans="8:20" x14ac:dyDescent="0.25">
      <c r="H26418" s="155"/>
      <c r="I26418" s="152"/>
      <c r="J26418" s="152"/>
      <c r="K26418" s="156"/>
      <c r="L26418" s="156"/>
      <c r="M26418" s="157"/>
      <c r="N26418" s="158"/>
      <c r="O26418" s="153"/>
      <c r="P26418" s="153"/>
      <c r="Q26418" s="153"/>
      <c r="R26418" s="153"/>
      <c r="S26418" s="152"/>
      <c r="T26418" s="154"/>
    </row>
    <row r="26419" spans="8:20" x14ac:dyDescent="0.25">
      <c r="H26419" s="155"/>
      <c r="I26419" s="152"/>
      <c r="J26419" s="152"/>
      <c r="K26419" s="156"/>
      <c r="L26419" s="156"/>
      <c r="M26419" s="157"/>
      <c r="N26419" s="158"/>
      <c r="O26419" s="153"/>
      <c r="P26419" s="153"/>
      <c r="Q26419" s="153"/>
      <c r="R26419" s="153"/>
      <c r="S26419" s="152"/>
      <c r="T26419" s="154"/>
    </row>
    <row r="26420" spans="8:20" x14ac:dyDescent="0.25">
      <c r="H26420" s="155"/>
      <c r="I26420" s="152"/>
      <c r="J26420" s="152"/>
      <c r="K26420" s="156"/>
      <c r="L26420" s="156"/>
      <c r="M26420" s="157"/>
      <c r="N26420" s="158"/>
      <c r="O26420" s="153"/>
      <c r="P26420" s="153"/>
      <c r="Q26420" s="153"/>
      <c r="R26420" s="153"/>
      <c r="S26420" s="152"/>
      <c r="T26420" s="154"/>
    </row>
    <row r="26421" spans="8:20" x14ac:dyDescent="0.25">
      <c r="H26421" s="155"/>
      <c r="I26421" s="152"/>
      <c r="J26421" s="152"/>
      <c r="K26421" s="156"/>
      <c r="L26421" s="156"/>
      <c r="M26421" s="157"/>
      <c r="N26421" s="158"/>
      <c r="O26421" s="153"/>
      <c r="P26421" s="153"/>
      <c r="Q26421" s="153"/>
      <c r="R26421" s="153"/>
      <c r="S26421" s="152"/>
      <c r="T26421" s="154"/>
    </row>
    <row r="26422" spans="8:20" x14ac:dyDescent="0.25">
      <c r="H26422" s="155"/>
      <c r="I26422" s="152"/>
      <c r="J26422" s="152"/>
      <c r="K26422" s="156"/>
      <c r="L26422" s="156"/>
      <c r="M26422" s="157"/>
      <c r="N26422" s="158"/>
      <c r="O26422" s="153"/>
      <c r="P26422" s="153"/>
      <c r="Q26422" s="153"/>
      <c r="R26422" s="153"/>
      <c r="S26422" s="152"/>
      <c r="T26422" s="154"/>
    </row>
    <row r="26423" spans="8:20" x14ac:dyDescent="0.25">
      <c r="H26423" s="155"/>
      <c r="I26423" s="152"/>
      <c r="J26423" s="152"/>
      <c r="K26423" s="156"/>
      <c r="L26423" s="156"/>
      <c r="M26423" s="157"/>
      <c r="N26423" s="158"/>
      <c r="O26423" s="153"/>
      <c r="P26423" s="153"/>
      <c r="Q26423" s="153"/>
      <c r="R26423" s="153"/>
      <c r="S26423" s="152"/>
      <c r="T26423" s="154"/>
    </row>
    <row r="26424" spans="8:20" x14ac:dyDescent="0.25">
      <c r="H26424" s="155"/>
      <c r="I26424" s="152"/>
      <c r="J26424" s="152"/>
      <c r="K26424" s="156"/>
      <c r="L26424" s="156"/>
      <c r="M26424" s="157"/>
      <c r="N26424" s="158"/>
      <c r="O26424" s="153"/>
      <c r="P26424" s="153"/>
      <c r="Q26424" s="153"/>
      <c r="R26424" s="153"/>
      <c r="S26424" s="152"/>
      <c r="T26424" s="154"/>
    </row>
    <row r="26425" spans="8:20" x14ac:dyDescent="0.25">
      <c r="H26425" s="155"/>
      <c r="I26425" s="152"/>
      <c r="J26425" s="152"/>
      <c r="K26425" s="156"/>
      <c r="L26425" s="156"/>
      <c r="M26425" s="157"/>
      <c r="N26425" s="158"/>
      <c r="O26425" s="153"/>
      <c r="P26425" s="153"/>
      <c r="Q26425" s="153"/>
      <c r="R26425" s="153"/>
      <c r="S26425" s="152"/>
      <c r="T26425" s="154"/>
    </row>
    <row r="26426" spans="8:20" x14ac:dyDescent="0.25">
      <c r="H26426" s="155"/>
      <c r="I26426" s="152"/>
      <c r="J26426" s="152"/>
      <c r="K26426" s="156"/>
      <c r="L26426" s="156"/>
      <c r="M26426" s="157"/>
      <c r="N26426" s="158"/>
      <c r="O26426" s="153"/>
      <c r="P26426" s="153"/>
      <c r="Q26426" s="153"/>
      <c r="R26426" s="153"/>
      <c r="S26426" s="152"/>
      <c r="T26426" s="154"/>
    </row>
    <row r="26427" spans="8:20" x14ac:dyDescent="0.25">
      <c r="H26427" s="155"/>
      <c r="I26427" s="152"/>
      <c r="J26427" s="152"/>
      <c r="K26427" s="156"/>
      <c r="L26427" s="156"/>
      <c r="M26427" s="157"/>
      <c r="N26427" s="158"/>
      <c r="O26427" s="153"/>
      <c r="P26427" s="153"/>
      <c r="Q26427" s="153"/>
      <c r="R26427" s="153"/>
      <c r="S26427" s="152"/>
      <c r="T26427" s="154"/>
    </row>
    <row r="26428" spans="8:20" x14ac:dyDescent="0.25">
      <c r="H26428" s="155"/>
      <c r="I26428" s="152"/>
      <c r="J26428" s="152"/>
      <c r="K26428" s="156"/>
      <c r="L26428" s="156"/>
      <c r="M26428" s="157"/>
      <c r="N26428" s="158"/>
      <c r="O26428" s="153"/>
      <c r="P26428" s="153"/>
      <c r="Q26428" s="153"/>
      <c r="R26428" s="153"/>
      <c r="S26428" s="152"/>
      <c r="T26428" s="154"/>
    </row>
    <row r="26429" spans="8:20" x14ac:dyDescent="0.25">
      <c r="H26429" s="155"/>
      <c r="I26429" s="152"/>
      <c r="J26429" s="152"/>
      <c r="K26429" s="156"/>
      <c r="L26429" s="156"/>
      <c r="M26429" s="157"/>
      <c r="N26429" s="158"/>
      <c r="O26429" s="153"/>
      <c r="P26429" s="153"/>
      <c r="Q26429" s="153"/>
      <c r="R26429" s="153"/>
      <c r="S26429" s="152"/>
      <c r="T26429" s="154"/>
    </row>
    <row r="26430" spans="8:20" x14ac:dyDescent="0.25">
      <c r="H26430" s="155"/>
      <c r="I26430" s="152"/>
      <c r="J26430" s="152"/>
      <c r="K26430" s="156"/>
      <c r="L26430" s="156"/>
      <c r="M26430" s="157"/>
      <c r="N26430" s="158"/>
      <c r="O26430" s="153"/>
      <c r="P26430" s="153"/>
      <c r="Q26430" s="153"/>
      <c r="R26430" s="153"/>
      <c r="S26430" s="152"/>
      <c r="T26430" s="154"/>
    </row>
    <row r="26431" spans="8:20" x14ac:dyDescent="0.25">
      <c r="H26431" s="155"/>
      <c r="I26431" s="152"/>
      <c r="J26431" s="152"/>
      <c r="K26431" s="156"/>
      <c r="L26431" s="156"/>
      <c r="M26431" s="157"/>
      <c r="N26431" s="158"/>
      <c r="O26431" s="153"/>
      <c r="P26431" s="153"/>
      <c r="Q26431" s="153"/>
      <c r="R26431" s="153"/>
      <c r="S26431" s="152"/>
      <c r="T26431" s="154"/>
    </row>
    <row r="26432" spans="8:20" x14ac:dyDescent="0.25">
      <c r="H26432" s="155"/>
      <c r="I26432" s="152"/>
      <c r="J26432" s="152"/>
      <c r="K26432" s="156"/>
      <c r="L26432" s="156"/>
      <c r="M26432" s="157"/>
      <c r="N26432" s="158"/>
      <c r="O26432" s="153"/>
      <c r="P26432" s="153"/>
      <c r="Q26432" s="153"/>
      <c r="R26432" s="153"/>
      <c r="S26432" s="152"/>
      <c r="T26432" s="154"/>
    </row>
    <row r="26433" spans="8:20" x14ac:dyDescent="0.25">
      <c r="H26433" s="155"/>
      <c r="I26433" s="152"/>
      <c r="J26433" s="152"/>
      <c r="K26433" s="156"/>
      <c r="L26433" s="156"/>
      <c r="M26433" s="157"/>
      <c r="N26433" s="158"/>
      <c r="O26433" s="153"/>
      <c r="P26433" s="153"/>
      <c r="Q26433" s="153"/>
      <c r="R26433" s="153"/>
      <c r="S26433" s="152"/>
      <c r="T26433" s="154"/>
    </row>
    <row r="26434" spans="8:20" x14ac:dyDescent="0.25">
      <c r="H26434" s="155"/>
      <c r="I26434" s="152"/>
      <c r="J26434" s="152"/>
      <c r="K26434" s="156"/>
      <c r="L26434" s="156"/>
      <c r="M26434" s="157"/>
      <c r="N26434" s="158"/>
      <c r="O26434" s="153"/>
      <c r="P26434" s="153"/>
      <c r="Q26434" s="153"/>
      <c r="R26434" s="153"/>
      <c r="S26434" s="152"/>
      <c r="T26434" s="154"/>
    </row>
    <row r="26435" spans="8:20" x14ac:dyDescent="0.25">
      <c r="H26435" s="155"/>
      <c r="I26435" s="152"/>
      <c r="J26435" s="152"/>
      <c r="K26435" s="156"/>
      <c r="L26435" s="156"/>
      <c r="M26435" s="157"/>
      <c r="N26435" s="158"/>
      <c r="O26435" s="153"/>
      <c r="P26435" s="153"/>
      <c r="Q26435" s="153"/>
      <c r="R26435" s="153"/>
      <c r="S26435" s="152"/>
      <c r="T26435" s="154"/>
    </row>
    <row r="26436" spans="8:20" x14ac:dyDescent="0.25">
      <c r="H26436" s="155"/>
      <c r="I26436" s="152"/>
      <c r="J26436" s="152"/>
      <c r="K26436" s="156"/>
      <c r="L26436" s="156"/>
      <c r="M26436" s="157"/>
      <c r="N26436" s="158"/>
      <c r="O26436" s="153"/>
      <c r="P26436" s="153"/>
      <c r="Q26436" s="153"/>
      <c r="R26436" s="153"/>
      <c r="S26436" s="152"/>
      <c r="T26436" s="154"/>
    </row>
    <row r="26437" spans="8:20" x14ac:dyDescent="0.25">
      <c r="H26437" s="155"/>
      <c r="I26437" s="152"/>
      <c r="J26437" s="152"/>
      <c r="K26437" s="156"/>
      <c r="L26437" s="156"/>
      <c r="M26437" s="157"/>
      <c r="N26437" s="158"/>
      <c r="O26437" s="153"/>
      <c r="P26437" s="153"/>
      <c r="Q26437" s="153"/>
      <c r="R26437" s="153"/>
      <c r="S26437" s="152"/>
      <c r="T26437" s="154"/>
    </row>
    <row r="26438" spans="8:20" x14ac:dyDescent="0.25">
      <c r="H26438" s="155"/>
      <c r="I26438" s="152"/>
      <c r="J26438" s="152"/>
      <c r="K26438" s="156"/>
      <c r="L26438" s="156"/>
      <c r="M26438" s="157"/>
      <c r="N26438" s="158"/>
      <c r="O26438" s="153"/>
      <c r="P26438" s="153"/>
      <c r="Q26438" s="153"/>
      <c r="R26438" s="153"/>
      <c r="S26438" s="152"/>
      <c r="T26438" s="154"/>
    </row>
    <row r="26439" spans="8:20" x14ac:dyDescent="0.25">
      <c r="H26439" s="155"/>
      <c r="I26439" s="152"/>
      <c r="J26439" s="152"/>
      <c r="K26439" s="156"/>
      <c r="L26439" s="156"/>
      <c r="M26439" s="157"/>
      <c r="N26439" s="158"/>
      <c r="O26439" s="153"/>
      <c r="P26439" s="153"/>
      <c r="Q26439" s="153"/>
      <c r="R26439" s="153"/>
      <c r="S26439" s="152"/>
      <c r="T26439" s="154"/>
    </row>
    <row r="26440" spans="8:20" x14ac:dyDescent="0.25">
      <c r="H26440" s="155"/>
      <c r="I26440" s="152"/>
      <c r="J26440" s="152"/>
      <c r="K26440" s="156"/>
      <c r="L26440" s="156"/>
      <c r="M26440" s="157"/>
      <c r="N26440" s="158"/>
      <c r="O26440" s="153"/>
      <c r="P26440" s="153"/>
      <c r="Q26440" s="153"/>
      <c r="R26440" s="153"/>
      <c r="S26440" s="152"/>
      <c r="T26440" s="154"/>
    </row>
    <row r="26441" spans="8:20" x14ac:dyDescent="0.25">
      <c r="H26441" s="155"/>
      <c r="I26441" s="152"/>
      <c r="J26441" s="152"/>
      <c r="K26441" s="156"/>
      <c r="L26441" s="156"/>
      <c r="M26441" s="157"/>
      <c r="N26441" s="158"/>
      <c r="O26441" s="153"/>
      <c r="P26441" s="153"/>
      <c r="Q26441" s="153"/>
      <c r="R26441" s="153"/>
      <c r="S26441" s="152"/>
      <c r="T26441" s="154"/>
    </row>
    <row r="26442" spans="8:20" x14ac:dyDescent="0.25">
      <c r="H26442" s="155"/>
      <c r="I26442" s="152"/>
      <c r="J26442" s="152"/>
      <c r="K26442" s="156"/>
      <c r="L26442" s="156"/>
      <c r="M26442" s="157"/>
      <c r="N26442" s="158"/>
      <c r="O26442" s="153"/>
      <c r="P26442" s="153"/>
      <c r="Q26442" s="153"/>
      <c r="R26442" s="153"/>
      <c r="S26442" s="152"/>
      <c r="T26442" s="154"/>
    </row>
    <row r="26443" spans="8:20" x14ac:dyDescent="0.25">
      <c r="H26443" s="155"/>
      <c r="I26443" s="152"/>
      <c r="J26443" s="152"/>
      <c r="K26443" s="156"/>
      <c r="L26443" s="156"/>
      <c r="M26443" s="157"/>
      <c r="N26443" s="158"/>
      <c r="O26443" s="153"/>
      <c r="P26443" s="153"/>
      <c r="Q26443" s="153"/>
      <c r="R26443" s="153"/>
      <c r="S26443" s="152"/>
      <c r="T26443" s="154"/>
    </row>
    <row r="26444" spans="8:20" x14ac:dyDescent="0.25">
      <c r="H26444" s="155"/>
      <c r="I26444" s="152"/>
      <c r="J26444" s="152"/>
      <c r="K26444" s="156"/>
      <c r="L26444" s="156"/>
      <c r="M26444" s="157"/>
      <c r="N26444" s="158"/>
      <c r="O26444" s="153"/>
      <c r="P26444" s="153"/>
      <c r="Q26444" s="153"/>
      <c r="R26444" s="153"/>
      <c r="S26444" s="152"/>
      <c r="T26444" s="154"/>
    </row>
    <row r="26445" spans="8:20" x14ac:dyDescent="0.25">
      <c r="H26445" s="155"/>
      <c r="I26445" s="152"/>
      <c r="J26445" s="152"/>
      <c r="K26445" s="156"/>
      <c r="L26445" s="156"/>
      <c r="M26445" s="157"/>
      <c r="N26445" s="158"/>
      <c r="O26445" s="153"/>
      <c r="P26445" s="153"/>
      <c r="Q26445" s="153"/>
      <c r="R26445" s="153"/>
      <c r="S26445" s="152"/>
      <c r="T26445" s="154"/>
    </row>
    <row r="26446" spans="8:20" x14ac:dyDescent="0.25">
      <c r="H26446" s="155"/>
      <c r="I26446" s="152"/>
      <c r="J26446" s="152"/>
      <c r="K26446" s="156"/>
      <c r="L26446" s="156"/>
      <c r="M26446" s="157"/>
      <c r="N26446" s="158"/>
      <c r="O26446" s="153"/>
      <c r="P26446" s="153"/>
      <c r="Q26446" s="153"/>
      <c r="R26446" s="153"/>
      <c r="S26446" s="152"/>
      <c r="T26446" s="154"/>
    </row>
    <row r="26447" spans="8:20" x14ac:dyDescent="0.25">
      <c r="H26447" s="155"/>
      <c r="I26447" s="152"/>
      <c r="J26447" s="152"/>
      <c r="K26447" s="156"/>
      <c r="L26447" s="156"/>
      <c r="M26447" s="157"/>
      <c r="N26447" s="158"/>
      <c r="O26447" s="153"/>
      <c r="P26447" s="153"/>
      <c r="Q26447" s="153"/>
      <c r="R26447" s="153"/>
      <c r="S26447" s="152"/>
      <c r="T26447" s="154"/>
    </row>
    <row r="26448" spans="8:20" x14ac:dyDescent="0.25">
      <c r="H26448" s="155"/>
      <c r="I26448" s="152"/>
      <c r="J26448" s="152"/>
      <c r="K26448" s="156"/>
      <c r="L26448" s="156"/>
      <c r="M26448" s="157"/>
      <c r="N26448" s="158"/>
      <c r="O26448" s="153"/>
      <c r="P26448" s="153"/>
      <c r="Q26448" s="153"/>
      <c r="R26448" s="153"/>
      <c r="S26448" s="152"/>
      <c r="T26448" s="154"/>
    </row>
    <row r="26449" spans="8:20" x14ac:dyDescent="0.25">
      <c r="H26449" s="155"/>
      <c r="I26449" s="152"/>
      <c r="J26449" s="152"/>
      <c r="K26449" s="156"/>
      <c r="L26449" s="156"/>
      <c r="M26449" s="157"/>
      <c r="N26449" s="158"/>
      <c r="O26449" s="153"/>
      <c r="P26449" s="153"/>
      <c r="Q26449" s="153"/>
      <c r="R26449" s="153"/>
      <c r="S26449" s="152"/>
      <c r="T26449" s="154"/>
    </row>
    <row r="26450" spans="8:20" x14ac:dyDescent="0.25">
      <c r="H26450" s="155"/>
      <c r="I26450" s="152"/>
      <c r="J26450" s="152"/>
      <c r="K26450" s="156"/>
      <c r="L26450" s="156"/>
      <c r="M26450" s="157"/>
      <c r="N26450" s="158"/>
      <c r="O26450" s="153"/>
      <c r="P26450" s="153"/>
      <c r="Q26450" s="153"/>
      <c r="R26450" s="153"/>
      <c r="S26450" s="152"/>
      <c r="T26450" s="154"/>
    </row>
    <row r="26451" spans="8:20" x14ac:dyDescent="0.25">
      <c r="H26451" s="155"/>
      <c r="I26451" s="152"/>
      <c r="J26451" s="152"/>
      <c r="K26451" s="156"/>
      <c r="L26451" s="156"/>
      <c r="M26451" s="157"/>
      <c r="N26451" s="158"/>
      <c r="O26451" s="153"/>
      <c r="P26451" s="153"/>
      <c r="Q26451" s="153"/>
      <c r="R26451" s="153"/>
      <c r="S26451" s="152"/>
      <c r="T26451" s="154"/>
    </row>
    <row r="26452" spans="8:20" x14ac:dyDescent="0.25">
      <c r="H26452" s="155"/>
      <c r="I26452" s="152"/>
      <c r="J26452" s="152"/>
      <c r="K26452" s="156"/>
      <c r="L26452" s="156"/>
      <c r="M26452" s="157"/>
      <c r="N26452" s="158"/>
      <c r="O26452" s="153"/>
      <c r="P26452" s="153"/>
      <c r="Q26452" s="153"/>
      <c r="R26452" s="153"/>
      <c r="S26452" s="152"/>
      <c r="T26452" s="154"/>
    </row>
    <row r="26453" spans="8:20" x14ac:dyDescent="0.25">
      <c r="H26453" s="155"/>
      <c r="I26453" s="152"/>
      <c r="J26453" s="152"/>
      <c r="K26453" s="156"/>
      <c r="L26453" s="156"/>
      <c r="M26453" s="157"/>
      <c r="N26453" s="158"/>
      <c r="O26453" s="153"/>
      <c r="P26453" s="153"/>
      <c r="Q26453" s="153"/>
      <c r="R26453" s="153"/>
      <c r="S26453" s="152"/>
      <c r="T26453" s="154"/>
    </row>
    <row r="26454" spans="8:20" x14ac:dyDescent="0.25">
      <c r="H26454" s="155"/>
      <c r="I26454" s="152"/>
      <c r="J26454" s="152"/>
      <c r="K26454" s="156"/>
      <c r="L26454" s="156"/>
      <c r="M26454" s="157"/>
      <c r="N26454" s="158"/>
      <c r="O26454" s="153"/>
      <c r="P26454" s="153"/>
      <c r="Q26454" s="153"/>
      <c r="R26454" s="153"/>
      <c r="S26454" s="152"/>
      <c r="T26454" s="154"/>
    </row>
    <row r="26455" spans="8:20" x14ac:dyDescent="0.25">
      <c r="H26455" s="155"/>
      <c r="I26455" s="152"/>
      <c r="J26455" s="152"/>
      <c r="K26455" s="156"/>
      <c r="L26455" s="156"/>
      <c r="M26455" s="157"/>
      <c r="N26455" s="158"/>
      <c r="O26455" s="153"/>
      <c r="P26455" s="153"/>
      <c r="Q26455" s="153"/>
      <c r="R26455" s="153"/>
      <c r="S26455" s="152"/>
      <c r="T26455" s="154"/>
    </row>
    <row r="26456" spans="8:20" x14ac:dyDescent="0.25">
      <c r="H26456" s="155"/>
      <c r="I26456" s="152"/>
      <c r="J26456" s="152"/>
      <c r="K26456" s="156"/>
      <c r="L26456" s="156"/>
      <c r="M26456" s="157"/>
      <c r="N26456" s="158"/>
      <c r="O26456" s="153"/>
      <c r="P26456" s="153"/>
      <c r="Q26456" s="153"/>
      <c r="R26456" s="153"/>
      <c r="S26456" s="152"/>
      <c r="T26456" s="154"/>
    </row>
    <row r="26457" spans="8:20" x14ac:dyDescent="0.25">
      <c r="H26457" s="155"/>
      <c r="I26457" s="152"/>
      <c r="J26457" s="152"/>
      <c r="K26457" s="156"/>
      <c r="L26457" s="156"/>
      <c r="M26457" s="157"/>
      <c r="N26457" s="158"/>
      <c r="O26457" s="153"/>
      <c r="P26457" s="153"/>
      <c r="Q26457" s="153"/>
      <c r="R26457" s="153"/>
      <c r="S26457" s="152"/>
      <c r="T26457" s="154"/>
    </row>
    <row r="26458" spans="8:20" x14ac:dyDescent="0.25">
      <c r="H26458" s="155"/>
      <c r="I26458" s="152"/>
      <c r="J26458" s="152"/>
      <c r="K26458" s="156"/>
      <c r="L26458" s="156"/>
      <c r="M26458" s="157"/>
      <c r="N26458" s="158"/>
      <c r="O26458" s="153"/>
      <c r="P26458" s="153"/>
      <c r="Q26458" s="153"/>
      <c r="R26458" s="153"/>
      <c r="S26458" s="152"/>
      <c r="T26458" s="154"/>
    </row>
    <row r="26459" spans="8:20" x14ac:dyDescent="0.25">
      <c r="H26459" s="155"/>
      <c r="I26459" s="152"/>
      <c r="J26459" s="152"/>
      <c r="K26459" s="156"/>
      <c r="L26459" s="156"/>
      <c r="M26459" s="157"/>
      <c r="N26459" s="158"/>
      <c r="O26459" s="153"/>
      <c r="P26459" s="153"/>
      <c r="Q26459" s="153"/>
      <c r="R26459" s="153"/>
      <c r="S26459" s="152"/>
      <c r="T26459" s="154"/>
    </row>
    <row r="26460" spans="8:20" x14ac:dyDescent="0.25">
      <c r="H26460" s="155"/>
      <c r="I26460" s="152"/>
      <c r="J26460" s="152"/>
      <c r="K26460" s="156"/>
      <c r="L26460" s="156"/>
      <c r="M26460" s="157"/>
      <c r="N26460" s="158"/>
      <c r="O26460" s="153"/>
      <c r="P26460" s="153"/>
      <c r="Q26460" s="153"/>
      <c r="R26460" s="153"/>
      <c r="S26460" s="152"/>
      <c r="T26460" s="154"/>
    </row>
    <row r="26461" spans="8:20" x14ac:dyDescent="0.25">
      <c r="H26461" s="155"/>
      <c r="I26461" s="152"/>
      <c r="J26461" s="152"/>
      <c r="K26461" s="156"/>
      <c r="L26461" s="156"/>
      <c r="M26461" s="157"/>
      <c r="N26461" s="158"/>
      <c r="O26461" s="153"/>
      <c r="P26461" s="153"/>
      <c r="Q26461" s="153"/>
      <c r="R26461" s="153"/>
      <c r="S26461" s="152"/>
      <c r="T26461" s="154"/>
    </row>
    <row r="26462" spans="8:20" x14ac:dyDescent="0.25">
      <c r="H26462" s="155"/>
      <c r="I26462" s="152"/>
      <c r="J26462" s="152"/>
      <c r="K26462" s="156"/>
      <c r="L26462" s="156"/>
      <c r="M26462" s="157"/>
      <c r="N26462" s="158"/>
      <c r="O26462" s="153"/>
      <c r="P26462" s="153"/>
      <c r="Q26462" s="153"/>
      <c r="R26462" s="153"/>
      <c r="S26462" s="152"/>
      <c r="T26462" s="154"/>
    </row>
    <row r="26463" spans="8:20" x14ac:dyDescent="0.25">
      <c r="H26463" s="155"/>
      <c r="I26463" s="152"/>
      <c r="J26463" s="152"/>
      <c r="K26463" s="156"/>
      <c r="L26463" s="156"/>
      <c r="M26463" s="157"/>
      <c r="N26463" s="158"/>
      <c r="O26463" s="153"/>
      <c r="P26463" s="153"/>
      <c r="Q26463" s="153"/>
      <c r="R26463" s="153"/>
      <c r="S26463" s="152"/>
      <c r="T26463" s="154"/>
    </row>
    <row r="26464" spans="8:20" x14ac:dyDescent="0.25">
      <c r="H26464" s="155"/>
      <c r="I26464" s="152"/>
      <c r="J26464" s="152"/>
      <c r="K26464" s="156"/>
      <c r="L26464" s="156"/>
      <c r="M26464" s="157"/>
      <c r="N26464" s="158"/>
      <c r="O26464" s="153"/>
      <c r="P26464" s="153"/>
      <c r="Q26464" s="153"/>
      <c r="R26464" s="153"/>
      <c r="S26464" s="152"/>
      <c r="T26464" s="154"/>
    </row>
    <row r="26465" spans="8:20" x14ac:dyDescent="0.25">
      <c r="H26465" s="155"/>
      <c r="I26465" s="152"/>
      <c r="J26465" s="152"/>
      <c r="K26465" s="156"/>
      <c r="L26465" s="156"/>
      <c r="M26465" s="157"/>
      <c r="N26465" s="158"/>
      <c r="O26465" s="153"/>
      <c r="P26465" s="153"/>
      <c r="Q26465" s="153"/>
      <c r="R26465" s="153"/>
      <c r="S26465" s="152"/>
      <c r="T26465" s="154"/>
    </row>
    <row r="26466" spans="8:20" x14ac:dyDescent="0.25">
      <c r="H26466" s="155"/>
      <c r="I26466" s="152"/>
      <c r="J26466" s="152"/>
      <c r="K26466" s="156"/>
      <c r="L26466" s="156"/>
      <c r="M26466" s="157"/>
      <c r="N26466" s="158"/>
      <c r="O26466" s="153"/>
      <c r="P26466" s="153"/>
      <c r="Q26466" s="153"/>
      <c r="R26466" s="153"/>
      <c r="S26466" s="152"/>
      <c r="T26466" s="154"/>
    </row>
    <row r="26467" spans="8:20" x14ac:dyDescent="0.25">
      <c r="H26467" s="155"/>
      <c r="I26467" s="152"/>
      <c r="J26467" s="152"/>
      <c r="K26467" s="156"/>
      <c r="L26467" s="156"/>
      <c r="M26467" s="157"/>
      <c r="N26467" s="158"/>
      <c r="O26467" s="153"/>
      <c r="P26467" s="153"/>
      <c r="Q26467" s="153"/>
      <c r="R26467" s="153"/>
      <c r="S26467" s="152"/>
      <c r="T26467" s="154"/>
    </row>
    <row r="26468" spans="8:20" x14ac:dyDescent="0.25">
      <c r="H26468" s="155"/>
      <c r="I26468" s="152"/>
      <c r="J26468" s="152"/>
      <c r="K26468" s="156"/>
      <c r="L26468" s="156"/>
      <c r="M26468" s="157"/>
      <c r="N26468" s="158"/>
      <c r="O26468" s="153"/>
      <c r="P26468" s="153"/>
      <c r="Q26468" s="153"/>
      <c r="R26468" s="153"/>
      <c r="S26468" s="152"/>
      <c r="T26468" s="154"/>
    </row>
    <row r="26469" spans="8:20" x14ac:dyDescent="0.25">
      <c r="H26469" s="155"/>
      <c r="I26469" s="152"/>
      <c r="J26469" s="152"/>
      <c r="K26469" s="156"/>
      <c r="L26469" s="156"/>
      <c r="M26469" s="157"/>
      <c r="N26469" s="158"/>
      <c r="O26469" s="153"/>
      <c r="P26469" s="153"/>
      <c r="Q26469" s="153"/>
      <c r="R26469" s="153"/>
      <c r="S26469" s="152"/>
      <c r="T26469" s="154"/>
    </row>
    <row r="26470" spans="8:20" x14ac:dyDescent="0.25">
      <c r="H26470" s="155"/>
      <c r="I26470" s="152"/>
      <c r="J26470" s="152"/>
      <c r="K26470" s="156"/>
      <c r="L26470" s="156"/>
      <c r="M26470" s="157"/>
      <c r="N26470" s="158"/>
      <c r="O26470" s="153"/>
      <c r="P26470" s="153"/>
      <c r="Q26470" s="153"/>
      <c r="R26470" s="153"/>
      <c r="S26470" s="152"/>
      <c r="T26470" s="154"/>
    </row>
    <row r="26471" spans="8:20" x14ac:dyDescent="0.25">
      <c r="H26471" s="155"/>
      <c r="I26471" s="152"/>
      <c r="J26471" s="152"/>
      <c r="K26471" s="156"/>
      <c r="L26471" s="156"/>
      <c r="M26471" s="157"/>
      <c r="N26471" s="158"/>
      <c r="O26471" s="153"/>
      <c r="P26471" s="153"/>
      <c r="Q26471" s="153"/>
      <c r="R26471" s="153"/>
      <c r="S26471" s="152"/>
      <c r="T26471" s="154"/>
    </row>
    <row r="26472" spans="8:20" x14ac:dyDescent="0.25">
      <c r="H26472" s="155"/>
      <c r="I26472" s="152"/>
      <c r="J26472" s="152"/>
      <c r="K26472" s="156"/>
      <c r="L26472" s="156"/>
      <c r="M26472" s="157"/>
      <c r="N26472" s="158"/>
      <c r="O26472" s="153"/>
      <c r="P26472" s="153"/>
      <c r="Q26472" s="153"/>
      <c r="R26472" s="153"/>
      <c r="S26472" s="152"/>
      <c r="T26472" s="154"/>
    </row>
    <row r="26473" spans="8:20" x14ac:dyDescent="0.25">
      <c r="H26473" s="155"/>
      <c r="I26473" s="152"/>
      <c r="J26473" s="152"/>
      <c r="K26473" s="156"/>
      <c r="L26473" s="156"/>
      <c r="M26473" s="157"/>
      <c r="N26473" s="158"/>
      <c r="O26473" s="153"/>
      <c r="P26473" s="153"/>
      <c r="Q26473" s="153"/>
      <c r="R26473" s="153"/>
      <c r="S26473" s="152"/>
      <c r="T26473" s="154"/>
    </row>
    <row r="26474" spans="8:20" x14ac:dyDescent="0.25">
      <c r="H26474" s="155"/>
      <c r="I26474" s="152"/>
      <c r="J26474" s="152"/>
      <c r="K26474" s="156"/>
      <c r="L26474" s="156"/>
      <c r="M26474" s="157"/>
      <c r="N26474" s="158"/>
      <c r="O26474" s="153"/>
      <c r="P26474" s="153"/>
      <c r="Q26474" s="153"/>
      <c r="R26474" s="153"/>
      <c r="S26474" s="152"/>
      <c r="T26474" s="154"/>
    </row>
    <row r="26475" spans="8:20" x14ac:dyDescent="0.25">
      <c r="H26475" s="155"/>
      <c r="I26475" s="152"/>
      <c r="J26475" s="152"/>
      <c r="K26475" s="156"/>
      <c r="L26475" s="156"/>
      <c r="M26475" s="157"/>
      <c r="N26475" s="158"/>
      <c r="O26475" s="153"/>
      <c r="P26475" s="153"/>
      <c r="Q26475" s="153"/>
      <c r="R26475" s="153"/>
      <c r="S26475" s="152"/>
      <c r="T26475" s="154"/>
    </row>
    <row r="26476" spans="8:20" x14ac:dyDescent="0.25">
      <c r="H26476" s="155"/>
      <c r="I26476" s="152"/>
      <c r="J26476" s="152"/>
      <c r="K26476" s="156"/>
      <c r="L26476" s="156"/>
      <c r="M26476" s="157"/>
      <c r="N26476" s="158"/>
      <c r="O26476" s="153"/>
      <c r="P26476" s="153"/>
      <c r="Q26476" s="153"/>
      <c r="R26476" s="153"/>
      <c r="S26476" s="152"/>
      <c r="T26476" s="154"/>
    </row>
    <row r="26477" spans="8:20" x14ac:dyDescent="0.25">
      <c r="H26477" s="155"/>
      <c r="I26477" s="152"/>
      <c r="J26477" s="152"/>
      <c r="K26477" s="156"/>
      <c r="L26477" s="156"/>
      <c r="M26477" s="157"/>
      <c r="N26477" s="158"/>
      <c r="O26477" s="153"/>
      <c r="P26477" s="153"/>
      <c r="Q26477" s="153"/>
      <c r="R26477" s="153"/>
      <c r="S26477" s="152"/>
      <c r="T26477" s="154"/>
    </row>
    <row r="26478" spans="8:20" x14ac:dyDescent="0.25">
      <c r="H26478" s="155"/>
      <c r="I26478" s="152"/>
      <c r="J26478" s="152"/>
      <c r="K26478" s="156"/>
      <c r="L26478" s="156"/>
      <c r="M26478" s="157"/>
      <c r="N26478" s="158"/>
      <c r="O26478" s="153"/>
      <c r="P26478" s="153"/>
      <c r="Q26478" s="153"/>
      <c r="R26478" s="153"/>
      <c r="S26478" s="152"/>
      <c r="T26478" s="154"/>
    </row>
    <row r="26479" spans="8:20" x14ac:dyDescent="0.25">
      <c r="H26479" s="155"/>
      <c r="I26479" s="152"/>
      <c r="J26479" s="152"/>
      <c r="K26479" s="156"/>
      <c r="L26479" s="156"/>
      <c r="M26479" s="157"/>
      <c r="N26479" s="158"/>
      <c r="O26479" s="153"/>
      <c r="P26479" s="153"/>
      <c r="Q26479" s="153"/>
      <c r="R26479" s="153"/>
      <c r="S26479" s="152"/>
      <c r="T26479" s="154"/>
    </row>
    <row r="26480" spans="8:20" x14ac:dyDescent="0.25">
      <c r="H26480" s="155"/>
      <c r="I26480" s="152"/>
      <c r="J26480" s="152"/>
      <c r="K26480" s="156"/>
      <c r="L26480" s="156"/>
      <c r="M26480" s="157"/>
      <c r="N26480" s="158"/>
      <c r="O26480" s="153"/>
      <c r="P26480" s="153"/>
      <c r="Q26480" s="153"/>
      <c r="R26480" s="153"/>
      <c r="S26480" s="152"/>
      <c r="T26480" s="154"/>
    </row>
    <row r="26481" spans="8:20" x14ac:dyDescent="0.25">
      <c r="H26481" s="155"/>
      <c r="I26481" s="152"/>
      <c r="J26481" s="152"/>
      <c r="K26481" s="156"/>
      <c r="L26481" s="156"/>
      <c r="M26481" s="157"/>
      <c r="N26481" s="158"/>
      <c r="O26481" s="153"/>
      <c r="P26481" s="153"/>
      <c r="Q26481" s="153"/>
      <c r="R26481" s="153"/>
      <c r="S26481" s="152"/>
      <c r="T26481" s="154"/>
    </row>
    <row r="26482" spans="8:20" x14ac:dyDescent="0.25">
      <c r="H26482" s="155"/>
      <c r="I26482" s="152"/>
      <c r="J26482" s="152"/>
      <c r="K26482" s="156"/>
      <c r="L26482" s="156"/>
      <c r="M26482" s="157"/>
      <c r="N26482" s="158"/>
      <c r="O26482" s="153"/>
      <c r="P26482" s="153"/>
      <c r="Q26482" s="153"/>
      <c r="R26482" s="153"/>
      <c r="S26482" s="152"/>
      <c r="T26482" s="154"/>
    </row>
    <row r="26483" spans="8:20" x14ac:dyDescent="0.25">
      <c r="H26483" s="155"/>
      <c r="I26483" s="152"/>
      <c r="J26483" s="152"/>
      <c r="K26483" s="156"/>
      <c r="L26483" s="156"/>
      <c r="M26483" s="157"/>
      <c r="N26483" s="158"/>
      <c r="O26483" s="153"/>
      <c r="P26483" s="153"/>
      <c r="Q26483" s="153"/>
      <c r="R26483" s="153"/>
      <c r="S26483" s="152"/>
      <c r="T26483" s="154"/>
    </row>
    <row r="26484" spans="8:20" x14ac:dyDescent="0.25">
      <c r="H26484" s="155"/>
      <c r="I26484" s="152"/>
      <c r="J26484" s="152"/>
      <c r="K26484" s="156"/>
      <c r="L26484" s="156"/>
      <c r="M26484" s="157"/>
      <c r="N26484" s="158"/>
      <c r="O26484" s="153"/>
      <c r="P26484" s="153"/>
      <c r="Q26484" s="153"/>
      <c r="R26484" s="153"/>
      <c r="S26484" s="152"/>
      <c r="T26484" s="154"/>
    </row>
    <row r="26485" spans="8:20" x14ac:dyDescent="0.25">
      <c r="H26485" s="155"/>
      <c r="I26485" s="152"/>
      <c r="J26485" s="152"/>
      <c r="K26485" s="156"/>
      <c r="L26485" s="156"/>
      <c r="M26485" s="157"/>
      <c r="N26485" s="158"/>
      <c r="O26485" s="153"/>
      <c r="P26485" s="153"/>
      <c r="Q26485" s="153"/>
      <c r="R26485" s="153"/>
      <c r="S26485" s="152"/>
      <c r="T26485" s="154"/>
    </row>
    <row r="26486" spans="8:20" x14ac:dyDescent="0.25">
      <c r="H26486" s="155"/>
      <c r="I26486" s="152"/>
      <c r="J26486" s="152"/>
      <c r="K26486" s="156"/>
      <c r="L26486" s="156"/>
      <c r="M26486" s="157"/>
      <c r="N26486" s="158"/>
      <c r="O26486" s="153"/>
      <c r="P26486" s="153"/>
      <c r="Q26486" s="153"/>
      <c r="R26486" s="153"/>
      <c r="S26486" s="152"/>
      <c r="T26486" s="154"/>
    </row>
    <row r="26487" spans="8:20" x14ac:dyDescent="0.25">
      <c r="H26487" s="155"/>
      <c r="I26487" s="152"/>
      <c r="J26487" s="152"/>
      <c r="K26487" s="156"/>
      <c r="L26487" s="156"/>
      <c r="M26487" s="157"/>
      <c r="N26487" s="158"/>
      <c r="O26487" s="153"/>
      <c r="P26487" s="153"/>
      <c r="Q26487" s="153"/>
      <c r="R26487" s="153"/>
      <c r="S26487" s="152"/>
      <c r="T26487" s="154"/>
    </row>
    <row r="26488" spans="8:20" x14ac:dyDescent="0.25">
      <c r="H26488" s="155"/>
      <c r="I26488" s="152"/>
      <c r="J26488" s="152"/>
      <c r="K26488" s="156"/>
      <c r="L26488" s="156"/>
      <c r="M26488" s="157"/>
      <c r="N26488" s="158"/>
      <c r="O26488" s="153"/>
      <c r="P26488" s="153"/>
      <c r="Q26488" s="153"/>
      <c r="R26488" s="153"/>
      <c r="S26488" s="152"/>
      <c r="T26488" s="154"/>
    </row>
    <row r="26489" spans="8:20" x14ac:dyDescent="0.25">
      <c r="H26489" s="155"/>
      <c r="I26489" s="152"/>
      <c r="J26489" s="152"/>
      <c r="K26489" s="156"/>
      <c r="L26489" s="156"/>
      <c r="M26489" s="157"/>
      <c r="N26489" s="158"/>
      <c r="O26489" s="153"/>
      <c r="P26489" s="153"/>
      <c r="Q26489" s="153"/>
      <c r="R26489" s="153"/>
      <c r="S26489" s="152"/>
      <c r="T26489" s="154"/>
    </row>
    <row r="26490" spans="8:20" x14ac:dyDescent="0.25">
      <c r="H26490" s="155"/>
      <c r="I26490" s="152"/>
      <c r="J26490" s="152"/>
      <c r="K26490" s="156"/>
      <c r="L26490" s="156"/>
      <c r="M26490" s="157"/>
      <c r="N26490" s="158"/>
      <c r="O26490" s="153"/>
      <c r="P26490" s="153"/>
      <c r="Q26490" s="153"/>
      <c r="R26490" s="153"/>
      <c r="S26490" s="152"/>
      <c r="T26490" s="154"/>
    </row>
    <row r="26491" spans="8:20" x14ac:dyDescent="0.25">
      <c r="H26491" s="155"/>
      <c r="I26491" s="152"/>
      <c r="J26491" s="152"/>
      <c r="K26491" s="156"/>
      <c r="L26491" s="156"/>
      <c r="M26491" s="157"/>
      <c r="N26491" s="158"/>
      <c r="O26491" s="153"/>
      <c r="P26491" s="153"/>
      <c r="Q26491" s="153"/>
      <c r="R26491" s="153"/>
      <c r="S26491" s="152"/>
      <c r="T26491" s="154"/>
    </row>
    <row r="26492" spans="8:20" x14ac:dyDescent="0.25">
      <c r="H26492" s="155"/>
      <c r="I26492" s="152"/>
      <c r="J26492" s="152"/>
      <c r="K26492" s="156"/>
      <c r="L26492" s="156"/>
      <c r="M26492" s="157"/>
      <c r="N26492" s="158"/>
      <c r="O26492" s="153"/>
      <c r="P26492" s="153"/>
      <c r="Q26492" s="153"/>
      <c r="R26492" s="153"/>
      <c r="S26492" s="152"/>
      <c r="T26492" s="154"/>
    </row>
    <row r="26493" spans="8:20" x14ac:dyDescent="0.25">
      <c r="H26493" s="155"/>
      <c r="I26493" s="152"/>
      <c r="J26493" s="152"/>
      <c r="K26493" s="156"/>
      <c r="L26493" s="156"/>
      <c r="M26493" s="157"/>
      <c r="N26493" s="158"/>
      <c r="O26493" s="153"/>
      <c r="P26493" s="153"/>
      <c r="Q26493" s="153"/>
      <c r="R26493" s="153"/>
      <c r="S26493" s="152"/>
      <c r="T26493" s="154"/>
    </row>
    <row r="26494" spans="8:20" x14ac:dyDescent="0.25">
      <c r="H26494" s="155"/>
      <c r="I26494" s="152"/>
      <c r="J26494" s="152"/>
      <c r="K26494" s="156"/>
      <c r="L26494" s="156"/>
      <c r="M26494" s="157"/>
      <c r="N26494" s="158"/>
      <c r="O26494" s="153"/>
      <c r="P26494" s="153"/>
      <c r="Q26494" s="153"/>
      <c r="R26494" s="153"/>
      <c r="S26494" s="152"/>
      <c r="T26494" s="154"/>
    </row>
    <row r="26495" spans="8:20" x14ac:dyDescent="0.25">
      <c r="H26495" s="155"/>
      <c r="I26495" s="152"/>
      <c r="J26495" s="152"/>
      <c r="K26495" s="156"/>
      <c r="L26495" s="156"/>
      <c r="M26495" s="157"/>
      <c r="N26495" s="158"/>
      <c r="O26495" s="153"/>
      <c r="P26495" s="153"/>
      <c r="Q26495" s="153"/>
      <c r="R26495" s="153"/>
      <c r="S26495" s="152"/>
      <c r="T26495" s="154"/>
    </row>
    <row r="26496" spans="8:20" x14ac:dyDescent="0.25">
      <c r="H26496" s="155"/>
      <c r="I26496" s="152"/>
      <c r="J26496" s="152"/>
      <c r="K26496" s="156"/>
      <c r="L26496" s="156"/>
      <c r="M26496" s="157"/>
      <c r="N26496" s="158"/>
      <c r="O26496" s="153"/>
      <c r="P26496" s="153"/>
      <c r="Q26496" s="153"/>
      <c r="R26496" s="153"/>
      <c r="S26496" s="152"/>
      <c r="T26496" s="154"/>
    </row>
    <row r="26497" spans="8:20" x14ac:dyDescent="0.25">
      <c r="H26497" s="155"/>
      <c r="I26497" s="152"/>
      <c r="J26497" s="152"/>
      <c r="K26497" s="156"/>
      <c r="L26497" s="156"/>
      <c r="M26497" s="157"/>
      <c r="N26497" s="158"/>
      <c r="O26497" s="153"/>
      <c r="P26497" s="153"/>
      <c r="Q26497" s="153"/>
      <c r="R26497" s="153"/>
      <c r="S26497" s="152"/>
      <c r="T26497" s="154"/>
    </row>
    <row r="26498" spans="8:20" x14ac:dyDescent="0.25">
      <c r="H26498" s="155"/>
      <c r="I26498" s="152"/>
      <c r="J26498" s="152"/>
      <c r="K26498" s="156"/>
      <c r="L26498" s="156"/>
      <c r="M26498" s="157"/>
      <c r="N26498" s="158"/>
      <c r="O26498" s="153"/>
      <c r="P26498" s="153"/>
      <c r="Q26498" s="153"/>
      <c r="R26498" s="153"/>
      <c r="S26498" s="152"/>
      <c r="T26498" s="154"/>
    </row>
    <row r="26499" spans="8:20" x14ac:dyDescent="0.25">
      <c r="H26499" s="155"/>
      <c r="I26499" s="152"/>
      <c r="J26499" s="152"/>
      <c r="K26499" s="156"/>
      <c r="L26499" s="156"/>
      <c r="M26499" s="157"/>
      <c r="N26499" s="158"/>
      <c r="O26499" s="153"/>
      <c r="P26499" s="153"/>
      <c r="Q26499" s="153"/>
      <c r="R26499" s="153"/>
      <c r="S26499" s="152"/>
      <c r="T26499" s="154"/>
    </row>
    <row r="26500" spans="8:20" x14ac:dyDescent="0.25">
      <c r="H26500" s="155"/>
      <c r="I26500" s="152"/>
      <c r="J26500" s="152"/>
      <c r="K26500" s="156"/>
      <c r="L26500" s="156"/>
      <c r="M26500" s="157"/>
      <c r="N26500" s="158"/>
      <c r="O26500" s="153"/>
      <c r="P26500" s="153"/>
      <c r="Q26500" s="153"/>
      <c r="R26500" s="153"/>
      <c r="S26500" s="152"/>
      <c r="T26500" s="154"/>
    </row>
    <row r="26501" spans="8:20" x14ac:dyDescent="0.25">
      <c r="H26501" s="155"/>
      <c r="I26501" s="152"/>
      <c r="J26501" s="152"/>
      <c r="K26501" s="156"/>
      <c r="L26501" s="156"/>
      <c r="M26501" s="157"/>
      <c r="N26501" s="158"/>
      <c r="O26501" s="153"/>
      <c r="P26501" s="153"/>
      <c r="Q26501" s="153"/>
      <c r="R26501" s="153"/>
      <c r="S26501" s="152"/>
      <c r="T26501" s="154"/>
    </row>
    <row r="26502" spans="8:20" x14ac:dyDescent="0.25">
      <c r="H26502" s="155"/>
      <c r="I26502" s="152"/>
      <c r="J26502" s="152"/>
      <c r="K26502" s="156"/>
      <c r="L26502" s="156"/>
      <c r="M26502" s="157"/>
      <c r="N26502" s="158"/>
      <c r="O26502" s="153"/>
      <c r="P26502" s="153"/>
      <c r="Q26502" s="153"/>
      <c r="R26502" s="153"/>
      <c r="S26502" s="152"/>
      <c r="T26502" s="154"/>
    </row>
    <row r="26503" spans="8:20" x14ac:dyDescent="0.25">
      <c r="H26503" s="155"/>
      <c r="I26503" s="152"/>
      <c r="J26503" s="152"/>
      <c r="K26503" s="156"/>
      <c r="L26503" s="156"/>
      <c r="M26503" s="157"/>
      <c r="N26503" s="158"/>
      <c r="O26503" s="153"/>
      <c r="P26503" s="153"/>
      <c r="Q26503" s="153"/>
      <c r="R26503" s="153"/>
      <c r="S26503" s="152"/>
      <c r="T26503" s="154"/>
    </row>
    <row r="26504" spans="8:20" x14ac:dyDescent="0.25">
      <c r="H26504" s="155"/>
      <c r="I26504" s="152"/>
      <c r="J26504" s="152"/>
      <c r="K26504" s="156"/>
      <c r="L26504" s="156"/>
      <c r="M26504" s="157"/>
      <c r="N26504" s="158"/>
      <c r="O26504" s="153"/>
      <c r="P26504" s="153"/>
      <c r="Q26504" s="153"/>
      <c r="R26504" s="153"/>
      <c r="S26504" s="152"/>
      <c r="T26504" s="154"/>
    </row>
    <row r="26505" spans="8:20" x14ac:dyDescent="0.25">
      <c r="H26505" s="155"/>
      <c r="I26505" s="152"/>
      <c r="J26505" s="152"/>
      <c r="K26505" s="156"/>
      <c r="L26505" s="156"/>
      <c r="M26505" s="157"/>
      <c r="N26505" s="158"/>
      <c r="O26505" s="153"/>
      <c r="P26505" s="153"/>
      <c r="Q26505" s="153"/>
      <c r="R26505" s="153"/>
      <c r="S26505" s="152"/>
      <c r="T26505" s="154"/>
    </row>
    <row r="26506" spans="8:20" x14ac:dyDescent="0.25">
      <c r="H26506" s="155"/>
      <c r="I26506" s="152"/>
      <c r="J26506" s="152"/>
      <c r="K26506" s="156"/>
      <c r="L26506" s="156"/>
      <c r="M26506" s="157"/>
      <c r="N26506" s="158"/>
      <c r="O26506" s="153"/>
      <c r="P26506" s="153"/>
      <c r="Q26506" s="153"/>
      <c r="R26506" s="153"/>
      <c r="S26506" s="152"/>
      <c r="T26506" s="154"/>
    </row>
    <row r="26507" spans="8:20" x14ac:dyDescent="0.25">
      <c r="H26507" s="155"/>
      <c r="I26507" s="152"/>
      <c r="J26507" s="152"/>
      <c r="K26507" s="156"/>
      <c r="L26507" s="156"/>
      <c r="M26507" s="157"/>
      <c r="N26507" s="158"/>
      <c r="O26507" s="153"/>
      <c r="P26507" s="153"/>
      <c r="Q26507" s="153"/>
      <c r="R26507" s="153"/>
      <c r="S26507" s="152"/>
      <c r="T26507" s="154"/>
    </row>
    <row r="26508" spans="8:20" x14ac:dyDescent="0.25">
      <c r="H26508" s="155"/>
      <c r="I26508" s="152"/>
      <c r="J26508" s="152"/>
      <c r="K26508" s="156"/>
      <c r="L26508" s="156"/>
      <c r="M26508" s="157"/>
      <c r="N26508" s="158"/>
      <c r="O26508" s="153"/>
      <c r="P26508" s="153"/>
      <c r="Q26508" s="153"/>
      <c r="R26508" s="153"/>
      <c r="S26508" s="152"/>
      <c r="T26508" s="154"/>
    </row>
    <row r="26509" spans="8:20" x14ac:dyDescent="0.25">
      <c r="H26509" s="155"/>
      <c r="I26509" s="152"/>
      <c r="J26509" s="152"/>
      <c r="K26509" s="156"/>
      <c r="L26509" s="156"/>
      <c r="M26509" s="157"/>
      <c r="N26509" s="158"/>
      <c r="O26509" s="153"/>
      <c r="P26509" s="153"/>
      <c r="Q26509" s="153"/>
      <c r="R26509" s="153"/>
      <c r="S26509" s="152"/>
      <c r="T26509" s="154"/>
    </row>
    <row r="26510" spans="8:20" x14ac:dyDescent="0.25">
      <c r="H26510" s="155"/>
      <c r="I26510" s="152"/>
      <c r="J26510" s="152"/>
      <c r="K26510" s="156"/>
      <c r="L26510" s="156"/>
      <c r="M26510" s="157"/>
      <c r="N26510" s="158"/>
      <c r="O26510" s="153"/>
      <c r="P26510" s="153"/>
      <c r="Q26510" s="153"/>
      <c r="R26510" s="153"/>
      <c r="S26510" s="152"/>
      <c r="T26510" s="154"/>
    </row>
    <row r="26511" spans="8:20" x14ac:dyDescent="0.25">
      <c r="H26511" s="155"/>
      <c r="I26511" s="152"/>
      <c r="J26511" s="152"/>
      <c r="K26511" s="156"/>
      <c r="L26511" s="156"/>
      <c r="M26511" s="157"/>
      <c r="N26511" s="158"/>
      <c r="O26511" s="153"/>
      <c r="P26511" s="153"/>
      <c r="Q26511" s="153"/>
      <c r="R26511" s="153"/>
      <c r="S26511" s="152"/>
      <c r="T26511" s="154"/>
    </row>
    <row r="26512" spans="8:20" x14ac:dyDescent="0.25">
      <c r="H26512" s="155"/>
      <c r="I26512" s="152"/>
      <c r="J26512" s="152"/>
      <c r="K26512" s="156"/>
      <c r="L26512" s="156"/>
      <c r="M26512" s="157"/>
      <c r="N26512" s="158"/>
      <c r="O26512" s="153"/>
      <c r="P26512" s="153"/>
      <c r="Q26512" s="153"/>
      <c r="R26512" s="153"/>
      <c r="S26512" s="152"/>
      <c r="T26512" s="154"/>
    </row>
    <row r="26513" spans="8:20" x14ac:dyDescent="0.25">
      <c r="H26513" s="155"/>
      <c r="I26513" s="152"/>
      <c r="J26513" s="152"/>
      <c r="K26513" s="156"/>
      <c r="L26513" s="156"/>
      <c r="M26513" s="157"/>
      <c r="N26513" s="158"/>
      <c r="O26513" s="153"/>
      <c r="P26513" s="153"/>
      <c r="Q26513" s="153"/>
      <c r="R26513" s="153"/>
      <c r="S26513" s="152"/>
      <c r="T26513" s="154"/>
    </row>
    <row r="26514" spans="8:20" x14ac:dyDescent="0.25">
      <c r="H26514" s="155"/>
      <c r="I26514" s="152"/>
      <c r="J26514" s="152"/>
      <c r="K26514" s="156"/>
      <c r="L26514" s="156"/>
      <c r="M26514" s="157"/>
      <c r="N26514" s="158"/>
      <c r="O26514" s="153"/>
      <c r="P26514" s="153"/>
      <c r="Q26514" s="153"/>
      <c r="R26514" s="153"/>
      <c r="S26514" s="152"/>
      <c r="T26514" s="154"/>
    </row>
    <row r="26515" spans="8:20" x14ac:dyDescent="0.25">
      <c r="H26515" s="155"/>
      <c r="I26515" s="152"/>
      <c r="J26515" s="152"/>
      <c r="K26515" s="156"/>
      <c r="L26515" s="156"/>
      <c r="M26515" s="157"/>
      <c r="N26515" s="158"/>
      <c r="O26515" s="153"/>
      <c r="P26515" s="153"/>
      <c r="Q26515" s="153"/>
      <c r="R26515" s="153"/>
      <c r="S26515" s="152"/>
      <c r="T26515" s="154"/>
    </row>
    <row r="26516" spans="8:20" x14ac:dyDescent="0.25">
      <c r="H26516" s="155"/>
      <c r="I26516" s="152"/>
      <c r="J26516" s="152"/>
      <c r="K26516" s="156"/>
      <c r="L26516" s="156"/>
      <c r="M26516" s="157"/>
      <c r="N26516" s="158"/>
      <c r="O26516" s="153"/>
      <c r="P26516" s="153"/>
      <c r="Q26516" s="153"/>
      <c r="R26516" s="153"/>
      <c r="S26516" s="152"/>
      <c r="T26516" s="154"/>
    </row>
    <row r="26517" spans="8:20" x14ac:dyDescent="0.25">
      <c r="H26517" s="155"/>
      <c r="I26517" s="152"/>
      <c r="J26517" s="152"/>
      <c r="K26517" s="156"/>
      <c r="L26517" s="156"/>
      <c r="M26517" s="157"/>
      <c r="N26517" s="158"/>
      <c r="O26517" s="153"/>
      <c r="P26517" s="153"/>
      <c r="Q26517" s="153"/>
      <c r="R26517" s="153"/>
      <c r="S26517" s="152"/>
      <c r="T26517" s="154"/>
    </row>
    <row r="26518" spans="8:20" x14ac:dyDescent="0.25">
      <c r="H26518" s="155"/>
      <c r="I26518" s="152"/>
      <c r="J26518" s="152"/>
      <c r="K26518" s="156"/>
      <c r="L26518" s="156"/>
      <c r="M26518" s="157"/>
      <c r="N26518" s="158"/>
      <c r="O26518" s="153"/>
      <c r="P26518" s="153"/>
      <c r="Q26518" s="153"/>
      <c r="R26518" s="153"/>
      <c r="S26518" s="152"/>
      <c r="T26518" s="154"/>
    </row>
    <row r="26519" spans="8:20" x14ac:dyDescent="0.25">
      <c r="H26519" s="155"/>
      <c r="I26519" s="152"/>
      <c r="J26519" s="152"/>
      <c r="K26519" s="156"/>
      <c r="L26519" s="156"/>
      <c r="M26519" s="157"/>
      <c r="N26519" s="158"/>
      <c r="O26519" s="153"/>
      <c r="P26519" s="153"/>
      <c r="Q26519" s="153"/>
      <c r="R26519" s="153"/>
      <c r="S26519" s="152"/>
      <c r="T26519" s="154"/>
    </row>
    <row r="26520" spans="8:20" x14ac:dyDescent="0.25">
      <c r="H26520" s="155"/>
      <c r="I26520" s="152"/>
      <c r="J26520" s="152"/>
      <c r="K26520" s="156"/>
      <c r="L26520" s="156"/>
      <c r="M26520" s="157"/>
      <c r="N26520" s="158"/>
      <c r="O26520" s="153"/>
      <c r="P26520" s="153"/>
      <c r="Q26520" s="153"/>
      <c r="R26520" s="153"/>
      <c r="S26520" s="152"/>
      <c r="T26520" s="154"/>
    </row>
    <row r="26521" spans="8:20" x14ac:dyDescent="0.25">
      <c r="H26521" s="155"/>
      <c r="I26521" s="152"/>
      <c r="J26521" s="152"/>
      <c r="K26521" s="156"/>
      <c r="L26521" s="156"/>
      <c r="M26521" s="157"/>
      <c r="N26521" s="158"/>
      <c r="O26521" s="153"/>
      <c r="P26521" s="153"/>
      <c r="Q26521" s="153"/>
      <c r="R26521" s="153"/>
      <c r="S26521" s="152"/>
      <c r="T26521" s="154"/>
    </row>
    <row r="26522" spans="8:20" x14ac:dyDescent="0.25">
      <c r="H26522" s="155"/>
      <c r="I26522" s="152"/>
      <c r="J26522" s="152"/>
      <c r="K26522" s="156"/>
      <c r="L26522" s="156"/>
      <c r="M26522" s="157"/>
      <c r="N26522" s="158"/>
      <c r="O26522" s="153"/>
      <c r="P26522" s="153"/>
      <c r="Q26522" s="153"/>
      <c r="R26522" s="153"/>
      <c r="S26522" s="152"/>
      <c r="T26522" s="154"/>
    </row>
    <row r="26523" spans="8:20" x14ac:dyDescent="0.25">
      <c r="H26523" s="155"/>
      <c r="I26523" s="152"/>
      <c r="J26523" s="152"/>
      <c r="K26523" s="156"/>
      <c r="L26523" s="156"/>
      <c r="M26523" s="157"/>
      <c r="N26523" s="158"/>
      <c r="O26523" s="153"/>
      <c r="P26523" s="153"/>
      <c r="Q26523" s="153"/>
      <c r="R26523" s="153"/>
      <c r="S26523" s="152"/>
      <c r="T26523" s="154"/>
    </row>
    <row r="26524" spans="8:20" x14ac:dyDescent="0.25">
      <c r="H26524" s="155"/>
      <c r="I26524" s="152"/>
      <c r="J26524" s="152"/>
      <c r="K26524" s="156"/>
      <c r="L26524" s="156"/>
      <c r="M26524" s="157"/>
      <c r="N26524" s="158"/>
      <c r="O26524" s="153"/>
      <c r="P26524" s="153"/>
      <c r="Q26524" s="153"/>
      <c r="R26524" s="153"/>
      <c r="S26524" s="152"/>
      <c r="T26524" s="154"/>
    </row>
    <row r="26525" spans="8:20" x14ac:dyDescent="0.25">
      <c r="H26525" s="155"/>
      <c r="I26525" s="152"/>
      <c r="J26525" s="152"/>
      <c r="K26525" s="156"/>
      <c r="L26525" s="156"/>
      <c r="M26525" s="157"/>
      <c r="N26525" s="158"/>
      <c r="O26525" s="153"/>
      <c r="P26525" s="153"/>
      <c r="Q26525" s="153"/>
      <c r="R26525" s="153"/>
      <c r="S26525" s="152"/>
      <c r="T26525" s="154"/>
    </row>
    <row r="26526" spans="8:20" x14ac:dyDescent="0.25">
      <c r="H26526" s="155"/>
      <c r="I26526" s="152"/>
      <c r="J26526" s="152"/>
      <c r="K26526" s="156"/>
      <c r="L26526" s="156"/>
      <c r="M26526" s="157"/>
      <c r="N26526" s="158"/>
      <c r="O26526" s="153"/>
      <c r="P26526" s="153"/>
      <c r="Q26526" s="153"/>
      <c r="R26526" s="153"/>
      <c r="S26526" s="152"/>
      <c r="T26526" s="154"/>
    </row>
    <row r="26527" spans="8:20" x14ac:dyDescent="0.25">
      <c r="H26527" s="155"/>
      <c r="I26527" s="152"/>
      <c r="J26527" s="152"/>
      <c r="K26527" s="156"/>
      <c r="L26527" s="156"/>
      <c r="M26527" s="157"/>
      <c r="N26527" s="158"/>
      <c r="O26527" s="153"/>
      <c r="P26527" s="153"/>
      <c r="Q26527" s="153"/>
      <c r="R26527" s="153"/>
      <c r="S26527" s="152"/>
      <c r="T26527" s="154"/>
    </row>
    <row r="26528" spans="8:20" x14ac:dyDescent="0.25">
      <c r="H26528" s="155"/>
      <c r="I26528" s="152"/>
      <c r="J26528" s="152"/>
      <c r="K26528" s="156"/>
      <c r="L26528" s="156"/>
      <c r="M26528" s="157"/>
      <c r="N26528" s="158"/>
      <c r="O26528" s="153"/>
      <c r="P26528" s="153"/>
      <c r="Q26528" s="153"/>
      <c r="R26528" s="153"/>
      <c r="S26528" s="152"/>
      <c r="T26528" s="154"/>
    </row>
    <row r="26529" spans="8:20" x14ac:dyDescent="0.25">
      <c r="H26529" s="155"/>
      <c r="I26529" s="152"/>
      <c r="J26529" s="152"/>
      <c r="K26529" s="156"/>
      <c r="L26529" s="156"/>
      <c r="M26529" s="157"/>
      <c r="N26529" s="158"/>
      <c r="O26529" s="153"/>
      <c r="P26529" s="153"/>
      <c r="Q26529" s="153"/>
      <c r="R26529" s="153"/>
      <c r="S26529" s="152"/>
      <c r="T26529" s="154"/>
    </row>
    <row r="26530" spans="8:20" x14ac:dyDescent="0.25">
      <c r="H26530" s="155"/>
      <c r="I26530" s="152"/>
      <c r="J26530" s="152"/>
      <c r="K26530" s="156"/>
      <c r="L26530" s="156"/>
      <c r="M26530" s="157"/>
      <c r="N26530" s="158"/>
      <c r="O26530" s="153"/>
      <c r="P26530" s="153"/>
      <c r="Q26530" s="153"/>
      <c r="R26530" s="153"/>
      <c r="S26530" s="152"/>
      <c r="T26530" s="154"/>
    </row>
    <row r="26531" spans="8:20" x14ac:dyDescent="0.25">
      <c r="H26531" s="155"/>
      <c r="I26531" s="152"/>
      <c r="J26531" s="152"/>
      <c r="K26531" s="156"/>
      <c r="L26531" s="156"/>
      <c r="M26531" s="157"/>
      <c r="N26531" s="158"/>
      <c r="O26531" s="153"/>
      <c r="P26531" s="153"/>
      <c r="Q26531" s="153"/>
      <c r="R26531" s="153"/>
      <c r="S26531" s="152"/>
      <c r="T26531" s="154"/>
    </row>
    <row r="26532" spans="8:20" x14ac:dyDescent="0.25">
      <c r="H26532" s="155"/>
      <c r="I26532" s="152"/>
      <c r="J26532" s="152"/>
      <c r="K26532" s="156"/>
      <c r="L26532" s="156"/>
      <c r="M26532" s="157"/>
      <c r="N26532" s="158"/>
      <c r="O26532" s="153"/>
      <c r="P26532" s="153"/>
      <c r="Q26532" s="153"/>
      <c r="R26532" s="153"/>
      <c r="S26532" s="152"/>
      <c r="T26532" s="154"/>
    </row>
    <row r="26533" spans="8:20" x14ac:dyDescent="0.25">
      <c r="H26533" s="155"/>
      <c r="I26533" s="152"/>
      <c r="J26533" s="152"/>
      <c r="K26533" s="156"/>
      <c r="L26533" s="156"/>
      <c r="M26533" s="157"/>
      <c r="N26533" s="158"/>
      <c r="O26533" s="153"/>
      <c r="P26533" s="153"/>
      <c r="Q26533" s="153"/>
      <c r="R26533" s="153"/>
      <c r="S26533" s="152"/>
      <c r="T26533" s="154"/>
    </row>
    <row r="26534" spans="8:20" x14ac:dyDescent="0.25">
      <c r="H26534" s="155"/>
      <c r="I26534" s="152"/>
      <c r="J26534" s="152"/>
      <c r="K26534" s="156"/>
      <c r="L26534" s="156"/>
      <c r="M26534" s="157"/>
      <c r="N26534" s="158"/>
      <c r="O26534" s="153"/>
      <c r="P26534" s="153"/>
      <c r="Q26534" s="153"/>
      <c r="R26534" s="153"/>
      <c r="S26534" s="152"/>
      <c r="T26534" s="154"/>
    </row>
    <row r="26535" spans="8:20" x14ac:dyDescent="0.25">
      <c r="H26535" s="155"/>
      <c r="I26535" s="152"/>
      <c r="J26535" s="152"/>
      <c r="K26535" s="156"/>
      <c r="L26535" s="156"/>
      <c r="M26535" s="157"/>
      <c r="N26535" s="158"/>
      <c r="O26535" s="153"/>
      <c r="P26535" s="153"/>
      <c r="Q26535" s="153"/>
      <c r="R26535" s="153"/>
      <c r="S26535" s="152"/>
      <c r="T26535" s="154"/>
    </row>
    <row r="26536" spans="8:20" x14ac:dyDescent="0.25">
      <c r="H26536" s="155"/>
      <c r="I26536" s="152"/>
      <c r="J26536" s="152"/>
      <c r="K26536" s="156"/>
      <c r="L26536" s="156"/>
      <c r="M26536" s="157"/>
      <c r="N26536" s="158"/>
      <c r="O26536" s="153"/>
      <c r="P26536" s="153"/>
      <c r="Q26536" s="153"/>
      <c r="R26536" s="153"/>
      <c r="S26536" s="152"/>
      <c r="T26536" s="154"/>
    </row>
    <row r="26537" spans="8:20" x14ac:dyDescent="0.25">
      <c r="H26537" s="155"/>
      <c r="I26537" s="152"/>
      <c r="J26537" s="152"/>
      <c r="K26537" s="156"/>
      <c r="L26537" s="156"/>
      <c r="M26537" s="157"/>
      <c r="N26537" s="158"/>
      <c r="O26537" s="153"/>
      <c r="P26537" s="153"/>
      <c r="Q26537" s="153"/>
      <c r="R26537" s="153"/>
      <c r="S26537" s="152"/>
      <c r="T26537" s="154"/>
    </row>
    <row r="26538" spans="8:20" x14ac:dyDescent="0.25">
      <c r="H26538" s="155"/>
      <c r="I26538" s="152"/>
      <c r="J26538" s="152"/>
      <c r="K26538" s="156"/>
      <c r="L26538" s="156"/>
      <c r="M26538" s="157"/>
      <c r="N26538" s="158"/>
      <c r="O26538" s="153"/>
      <c r="P26538" s="153"/>
      <c r="Q26538" s="153"/>
      <c r="R26538" s="153"/>
      <c r="S26538" s="152"/>
      <c r="T26538" s="154"/>
    </row>
    <row r="26539" spans="8:20" x14ac:dyDescent="0.25">
      <c r="H26539" s="155"/>
      <c r="I26539" s="152"/>
      <c r="J26539" s="152"/>
      <c r="K26539" s="156"/>
      <c r="L26539" s="156"/>
      <c r="M26539" s="157"/>
      <c r="N26539" s="158"/>
      <c r="O26539" s="153"/>
      <c r="P26539" s="153"/>
      <c r="Q26539" s="153"/>
      <c r="R26539" s="153"/>
      <c r="S26539" s="152"/>
      <c r="T26539" s="154"/>
    </row>
    <row r="26540" spans="8:20" x14ac:dyDescent="0.25">
      <c r="H26540" s="155"/>
      <c r="I26540" s="152"/>
      <c r="J26540" s="152"/>
      <c r="K26540" s="156"/>
      <c r="L26540" s="156"/>
      <c r="M26540" s="157"/>
      <c r="N26540" s="158"/>
      <c r="O26540" s="153"/>
      <c r="P26540" s="153"/>
      <c r="Q26540" s="153"/>
      <c r="R26540" s="153"/>
      <c r="S26540" s="152"/>
      <c r="T26540" s="154"/>
    </row>
    <row r="26541" spans="8:20" x14ac:dyDescent="0.25">
      <c r="H26541" s="155"/>
      <c r="I26541" s="152"/>
      <c r="J26541" s="152"/>
      <c r="K26541" s="156"/>
      <c r="L26541" s="156"/>
      <c r="M26541" s="157"/>
      <c r="N26541" s="158"/>
      <c r="O26541" s="153"/>
      <c r="P26541" s="153"/>
      <c r="Q26541" s="153"/>
      <c r="R26541" s="153"/>
      <c r="S26541" s="152"/>
      <c r="T26541" s="154"/>
    </row>
    <row r="26542" spans="8:20" x14ac:dyDescent="0.25">
      <c r="H26542" s="155"/>
      <c r="I26542" s="152"/>
      <c r="J26542" s="152"/>
      <c r="K26542" s="156"/>
      <c r="L26542" s="156"/>
      <c r="M26542" s="157"/>
      <c r="N26542" s="158"/>
      <c r="O26542" s="153"/>
      <c r="P26542" s="153"/>
      <c r="Q26542" s="153"/>
      <c r="R26542" s="153"/>
      <c r="S26542" s="152"/>
      <c r="T26542" s="154"/>
    </row>
    <row r="26543" spans="8:20" x14ac:dyDescent="0.25">
      <c r="H26543" s="155"/>
      <c r="I26543" s="152"/>
      <c r="J26543" s="152"/>
      <c r="K26543" s="156"/>
      <c r="L26543" s="156"/>
      <c r="M26543" s="157"/>
      <c r="N26543" s="158"/>
      <c r="O26543" s="153"/>
      <c r="P26543" s="153"/>
      <c r="Q26543" s="153"/>
      <c r="R26543" s="153"/>
      <c r="S26543" s="152"/>
      <c r="T26543" s="154"/>
    </row>
    <row r="26544" spans="8:20" x14ac:dyDescent="0.25">
      <c r="H26544" s="155"/>
      <c r="I26544" s="152"/>
      <c r="J26544" s="152"/>
      <c r="K26544" s="156"/>
      <c r="L26544" s="156"/>
      <c r="M26544" s="157"/>
      <c r="N26544" s="158"/>
      <c r="O26544" s="153"/>
      <c r="P26544" s="153"/>
      <c r="Q26544" s="153"/>
      <c r="R26544" s="153"/>
      <c r="S26544" s="152"/>
      <c r="T26544" s="154"/>
    </row>
    <row r="26545" spans="8:20" x14ac:dyDescent="0.25">
      <c r="H26545" s="155"/>
      <c r="I26545" s="152"/>
      <c r="J26545" s="152"/>
      <c r="K26545" s="156"/>
      <c r="L26545" s="156"/>
      <c r="M26545" s="157"/>
      <c r="N26545" s="158"/>
      <c r="O26545" s="153"/>
      <c r="P26545" s="153"/>
      <c r="Q26545" s="153"/>
      <c r="R26545" s="153"/>
      <c r="S26545" s="152"/>
      <c r="T26545" s="154"/>
    </row>
    <row r="26546" spans="8:20" x14ac:dyDescent="0.25">
      <c r="H26546" s="155"/>
      <c r="I26546" s="152"/>
      <c r="J26546" s="152"/>
      <c r="K26546" s="156"/>
      <c r="L26546" s="156"/>
      <c r="M26546" s="157"/>
      <c r="N26546" s="158"/>
      <c r="O26546" s="153"/>
      <c r="P26546" s="153"/>
      <c r="Q26546" s="153"/>
      <c r="R26546" s="153"/>
      <c r="S26546" s="152"/>
      <c r="T26546" s="154"/>
    </row>
    <row r="26547" spans="8:20" x14ac:dyDescent="0.25">
      <c r="H26547" s="155"/>
      <c r="I26547" s="152"/>
      <c r="J26547" s="152"/>
      <c r="K26547" s="156"/>
      <c r="L26547" s="156"/>
      <c r="M26547" s="157"/>
      <c r="N26547" s="158"/>
      <c r="O26547" s="153"/>
      <c r="P26547" s="153"/>
      <c r="Q26547" s="153"/>
      <c r="R26547" s="153"/>
      <c r="S26547" s="152"/>
      <c r="T26547" s="154"/>
    </row>
    <row r="26548" spans="8:20" x14ac:dyDescent="0.25">
      <c r="H26548" s="155"/>
      <c r="I26548" s="152"/>
      <c r="J26548" s="152"/>
      <c r="K26548" s="156"/>
      <c r="L26548" s="156"/>
      <c r="M26548" s="157"/>
      <c r="N26548" s="158"/>
      <c r="O26548" s="153"/>
      <c r="P26548" s="153"/>
      <c r="Q26548" s="153"/>
      <c r="R26548" s="153"/>
      <c r="S26548" s="152"/>
      <c r="T26548" s="154"/>
    </row>
    <row r="26549" spans="8:20" x14ac:dyDescent="0.25">
      <c r="H26549" s="155"/>
      <c r="I26549" s="152"/>
      <c r="J26549" s="152"/>
      <c r="K26549" s="156"/>
      <c r="L26549" s="156"/>
      <c r="M26549" s="157"/>
      <c r="N26549" s="158"/>
      <c r="O26549" s="153"/>
      <c r="P26549" s="153"/>
      <c r="Q26549" s="153"/>
      <c r="R26549" s="153"/>
      <c r="S26549" s="152"/>
      <c r="T26549" s="154"/>
    </row>
    <row r="26550" spans="8:20" x14ac:dyDescent="0.25">
      <c r="H26550" s="155"/>
      <c r="I26550" s="152"/>
      <c r="J26550" s="152"/>
      <c r="K26550" s="156"/>
      <c r="L26550" s="156"/>
      <c r="M26550" s="157"/>
      <c r="N26550" s="158"/>
      <c r="O26550" s="153"/>
      <c r="P26550" s="153"/>
      <c r="Q26550" s="153"/>
      <c r="R26550" s="153"/>
      <c r="S26550" s="152"/>
      <c r="T26550" s="154"/>
    </row>
    <row r="26551" spans="8:20" x14ac:dyDescent="0.25">
      <c r="H26551" s="155"/>
      <c r="I26551" s="152"/>
      <c r="J26551" s="152"/>
      <c r="K26551" s="156"/>
      <c r="L26551" s="156"/>
      <c r="M26551" s="157"/>
      <c r="N26551" s="158"/>
      <c r="O26551" s="153"/>
      <c r="P26551" s="153"/>
      <c r="Q26551" s="153"/>
      <c r="R26551" s="153"/>
      <c r="S26551" s="152"/>
      <c r="T26551" s="154"/>
    </row>
    <row r="26552" spans="8:20" x14ac:dyDescent="0.25">
      <c r="H26552" s="155"/>
      <c r="I26552" s="152"/>
      <c r="J26552" s="152"/>
      <c r="K26552" s="156"/>
      <c r="L26552" s="156"/>
      <c r="M26552" s="157"/>
      <c r="N26552" s="158"/>
      <c r="O26552" s="153"/>
      <c r="P26552" s="153"/>
      <c r="Q26552" s="153"/>
      <c r="R26552" s="153"/>
      <c r="S26552" s="152"/>
      <c r="T26552" s="154"/>
    </row>
    <row r="26553" spans="8:20" x14ac:dyDescent="0.25">
      <c r="H26553" s="155"/>
      <c r="I26553" s="152"/>
      <c r="J26553" s="152"/>
      <c r="K26553" s="156"/>
      <c r="L26553" s="156"/>
      <c r="M26553" s="157"/>
      <c r="N26553" s="158"/>
      <c r="O26553" s="153"/>
      <c r="P26553" s="153"/>
      <c r="Q26553" s="153"/>
      <c r="R26553" s="153"/>
      <c r="S26553" s="152"/>
      <c r="T26553" s="154"/>
    </row>
    <row r="26554" spans="8:20" x14ac:dyDescent="0.25">
      <c r="H26554" s="155"/>
      <c r="I26554" s="152"/>
      <c r="J26554" s="152"/>
      <c r="K26554" s="156"/>
      <c r="L26554" s="156"/>
      <c r="M26554" s="157"/>
      <c r="N26554" s="158"/>
      <c r="O26554" s="153"/>
      <c r="P26554" s="153"/>
      <c r="Q26554" s="153"/>
      <c r="R26554" s="153"/>
      <c r="S26554" s="152"/>
      <c r="T26554" s="154"/>
    </row>
    <row r="26555" spans="8:20" x14ac:dyDescent="0.25">
      <c r="H26555" s="155"/>
      <c r="I26555" s="152"/>
      <c r="J26555" s="152"/>
      <c r="K26555" s="156"/>
      <c r="L26555" s="156"/>
      <c r="M26555" s="157"/>
      <c r="N26555" s="158"/>
      <c r="O26555" s="153"/>
      <c r="P26555" s="153"/>
      <c r="Q26555" s="153"/>
      <c r="R26555" s="153"/>
      <c r="S26555" s="152"/>
      <c r="T26555" s="154"/>
    </row>
    <row r="26556" spans="8:20" x14ac:dyDescent="0.25">
      <c r="H26556" s="155"/>
      <c r="I26556" s="152"/>
      <c r="J26556" s="152"/>
      <c r="K26556" s="156"/>
      <c r="L26556" s="156"/>
      <c r="M26556" s="157"/>
      <c r="N26556" s="158"/>
      <c r="O26556" s="153"/>
      <c r="P26556" s="153"/>
      <c r="Q26556" s="153"/>
      <c r="R26556" s="153"/>
      <c r="S26556" s="152"/>
      <c r="T26556" s="154"/>
    </row>
    <row r="26557" spans="8:20" x14ac:dyDescent="0.25">
      <c r="H26557" s="155"/>
      <c r="I26557" s="152"/>
      <c r="J26557" s="152"/>
      <c r="K26557" s="156"/>
      <c r="L26557" s="156"/>
      <c r="M26557" s="157"/>
      <c r="N26557" s="158"/>
      <c r="O26557" s="153"/>
      <c r="P26557" s="153"/>
      <c r="Q26557" s="153"/>
      <c r="R26557" s="153"/>
      <c r="S26557" s="152"/>
      <c r="T26557" s="154"/>
    </row>
    <row r="26558" spans="8:20" x14ac:dyDescent="0.25">
      <c r="H26558" s="155"/>
      <c r="I26558" s="152"/>
      <c r="J26558" s="152"/>
      <c r="K26558" s="156"/>
      <c r="L26558" s="156"/>
      <c r="M26558" s="157"/>
      <c r="N26558" s="158"/>
      <c r="O26558" s="153"/>
      <c r="P26558" s="153"/>
      <c r="Q26558" s="153"/>
      <c r="R26558" s="153"/>
      <c r="S26558" s="152"/>
      <c r="T26558" s="154"/>
    </row>
    <row r="26559" spans="8:20" x14ac:dyDescent="0.25">
      <c r="H26559" s="155"/>
      <c r="I26559" s="152"/>
      <c r="J26559" s="152"/>
      <c r="K26559" s="156"/>
      <c r="L26559" s="156"/>
      <c r="M26559" s="157"/>
      <c r="N26559" s="158"/>
      <c r="O26559" s="153"/>
      <c r="P26559" s="153"/>
      <c r="Q26559" s="153"/>
      <c r="R26559" s="153"/>
      <c r="S26559" s="152"/>
      <c r="T26559" s="154"/>
    </row>
    <row r="26560" spans="8:20" x14ac:dyDescent="0.25">
      <c r="H26560" s="155"/>
      <c r="I26560" s="152"/>
      <c r="J26560" s="152"/>
      <c r="K26560" s="156"/>
      <c r="L26560" s="156"/>
      <c r="M26560" s="157"/>
      <c r="N26560" s="158"/>
      <c r="O26560" s="153"/>
      <c r="P26560" s="153"/>
      <c r="Q26560" s="153"/>
      <c r="R26560" s="153"/>
      <c r="S26560" s="152"/>
      <c r="T26560" s="154"/>
    </row>
    <row r="26561" spans="8:20" x14ac:dyDescent="0.25">
      <c r="H26561" s="155"/>
      <c r="I26561" s="152"/>
      <c r="J26561" s="152"/>
      <c r="K26561" s="156"/>
      <c r="L26561" s="156"/>
      <c r="M26561" s="157"/>
      <c r="N26561" s="158"/>
      <c r="O26561" s="153"/>
      <c r="P26561" s="153"/>
      <c r="Q26561" s="153"/>
      <c r="R26561" s="153"/>
      <c r="S26561" s="152"/>
      <c r="T26561" s="154"/>
    </row>
    <row r="26562" spans="8:20" x14ac:dyDescent="0.25">
      <c r="H26562" s="155"/>
      <c r="I26562" s="152"/>
      <c r="J26562" s="152"/>
      <c r="K26562" s="156"/>
      <c r="L26562" s="156"/>
      <c r="M26562" s="157"/>
      <c r="N26562" s="158"/>
      <c r="O26562" s="153"/>
      <c r="P26562" s="153"/>
      <c r="Q26562" s="153"/>
      <c r="R26562" s="153"/>
      <c r="S26562" s="152"/>
      <c r="T26562" s="154"/>
    </row>
    <row r="26563" spans="8:20" x14ac:dyDescent="0.25">
      <c r="H26563" s="155"/>
      <c r="I26563" s="152"/>
      <c r="J26563" s="152"/>
      <c r="K26563" s="156"/>
      <c r="L26563" s="156"/>
      <c r="M26563" s="157"/>
      <c r="N26563" s="158"/>
      <c r="O26563" s="153"/>
      <c r="P26563" s="153"/>
      <c r="Q26563" s="153"/>
      <c r="R26563" s="153"/>
      <c r="S26563" s="152"/>
      <c r="T26563" s="154"/>
    </row>
    <row r="26564" spans="8:20" x14ac:dyDescent="0.25">
      <c r="H26564" s="155"/>
      <c r="I26564" s="152"/>
      <c r="J26564" s="152"/>
      <c r="K26564" s="156"/>
      <c r="L26564" s="156"/>
      <c r="M26564" s="157"/>
      <c r="N26564" s="158"/>
      <c r="O26564" s="153"/>
      <c r="P26564" s="153"/>
      <c r="Q26564" s="153"/>
      <c r="R26564" s="153"/>
      <c r="S26564" s="152"/>
      <c r="T26564" s="154"/>
    </row>
    <row r="26565" spans="8:20" x14ac:dyDescent="0.25">
      <c r="H26565" s="155"/>
      <c r="I26565" s="152"/>
      <c r="J26565" s="152"/>
      <c r="K26565" s="156"/>
      <c r="L26565" s="156"/>
      <c r="M26565" s="157"/>
      <c r="N26565" s="158"/>
      <c r="O26565" s="153"/>
      <c r="P26565" s="153"/>
      <c r="Q26565" s="153"/>
      <c r="R26565" s="153"/>
      <c r="S26565" s="152"/>
      <c r="T26565" s="154"/>
    </row>
    <row r="26566" spans="8:20" x14ac:dyDescent="0.25">
      <c r="H26566" s="155"/>
      <c r="I26566" s="152"/>
      <c r="J26566" s="152"/>
      <c r="K26566" s="156"/>
      <c r="L26566" s="156"/>
      <c r="M26566" s="157"/>
      <c r="N26566" s="158"/>
      <c r="O26566" s="153"/>
      <c r="P26566" s="153"/>
      <c r="Q26566" s="153"/>
      <c r="R26566" s="153"/>
      <c r="S26566" s="152"/>
      <c r="T26566" s="154"/>
    </row>
    <row r="26567" spans="8:20" x14ac:dyDescent="0.25">
      <c r="H26567" s="155"/>
      <c r="I26567" s="152"/>
      <c r="J26567" s="152"/>
      <c r="K26567" s="156"/>
      <c r="L26567" s="156"/>
      <c r="M26567" s="157"/>
      <c r="N26567" s="158"/>
      <c r="O26567" s="153"/>
      <c r="P26567" s="153"/>
      <c r="Q26567" s="153"/>
      <c r="R26567" s="153"/>
      <c r="S26567" s="152"/>
      <c r="T26567" s="154"/>
    </row>
    <row r="26568" spans="8:20" x14ac:dyDescent="0.25">
      <c r="H26568" s="155"/>
      <c r="I26568" s="152"/>
      <c r="J26568" s="152"/>
      <c r="K26568" s="156"/>
      <c r="L26568" s="156"/>
      <c r="M26568" s="157"/>
      <c r="N26568" s="158"/>
      <c r="O26568" s="153"/>
      <c r="P26568" s="153"/>
      <c r="Q26568" s="153"/>
      <c r="R26568" s="153"/>
      <c r="S26568" s="152"/>
      <c r="T26568" s="154"/>
    </row>
    <row r="26569" spans="8:20" x14ac:dyDescent="0.25">
      <c r="H26569" s="155"/>
      <c r="I26569" s="152"/>
      <c r="J26569" s="152"/>
      <c r="K26569" s="156"/>
      <c r="L26569" s="156"/>
      <c r="M26569" s="157"/>
      <c r="N26569" s="158"/>
      <c r="O26569" s="153"/>
      <c r="P26569" s="153"/>
      <c r="Q26569" s="153"/>
      <c r="R26569" s="153"/>
      <c r="S26569" s="152"/>
      <c r="T26569" s="154"/>
    </row>
    <row r="26570" spans="8:20" x14ac:dyDescent="0.25">
      <c r="H26570" s="155"/>
      <c r="I26570" s="152"/>
      <c r="J26570" s="152"/>
      <c r="K26570" s="156"/>
      <c r="L26570" s="156"/>
      <c r="M26570" s="157"/>
      <c r="N26570" s="158"/>
      <c r="O26570" s="153"/>
      <c r="P26570" s="153"/>
      <c r="Q26570" s="153"/>
      <c r="R26570" s="153"/>
      <c r="S26570" s="152"/>
      <c r="T26570" s="154"/>
    </row>
    <row r="26571" spans="8:20" x14ac:dyDescent="0.25">
      <c r="H26571" s="155"/>
      <c r="I26571" s="152"/>
      <c r="J26571" s="152"/>
      <c r="K26571" s="156"/>
      <c r="L26571" s="156"/>
      <c r="M26571" s="157"/>
      <c r="N26571" s="158"/>
      <c r="O26571" s="153"/>
      <c r="P26571" s="153"/>
      <c r="Q26571" s="153"/>
      <c r="R26571" s="153"/>
      <c r="S26571" s="152"/>
      <c r="T26571" s="154"/>
    </row>
    <row r="26572" spans="8:20" x14ac:dyDescent="0.25">
      <c r="H26572" s="155"/>
      <c r="I26572" s="152"/>
      <c r="J26572" s="152"/>
      <c r="K26572" s="156"/>
      <c r="L26572" s="156"/>
      <c r="M26572" s="157"/>
      <c r="N26572" s="158"/>
      <c r="O26572" s="153"/>
      <c r="P26572" s="153"/>
      <c r="Q26572" s="153"/>
      <c r="R26572" s="153"/>
      <c r="S26572" s="152"/>
      <c r="T26572" s="154"/>
    </row>
    <row r="26573" spans="8:20" x14ac:dyDescent="0.25">
      <c r="H26573" s="155"/>
      <c r="I26573" s="152"/>
      <c r="J26573" s="152"/>
      <c r="K26573" s="156"/>
      <c r="L26573" s="156"/>
      <c r="M26573" s="157"/>
      <c r="N26573" s="158"/>
      <c r="O26573" s="153"/>
      <c r="P26573" s="153"/>
      <c r="Q26573" s="153"/>
      <c r="R26573" s="153"/>
      <c r="S26573" s="152"/>
      <c r="T26573" s="154"/>
    </row>
    <row r="26574" spans="8:20" x14ac:dyDescent="0.25">
      <c r="H26574" s="155"/>
      <c r="I26574" s="152"/>
      <c r="J26574" s="152"/>
      <c r="K26574" s="156"/>
      <c r="L26574" s="156"/>
      <c r="M26574" s="157"/>
      <c r="N26574" s="158"/>
      <c r="O26574" s="153"/>
      <c r="P26574" s="153"/>
      <c r="Q26574" s="153"/>
      <c r="R26574" s="153"/>
      <c r="S26574" s="152"/>
      <c r="T26574" s="154"/>
    </row>
    <row r="26575" spans="8:20" x14ac:dyDescent="0.25">
      <c r="H26575" s="155"/>
      <c r="I26575" s="152"/>
      <c r="J26575" s="152"/>
      <c r="K26575" s="156"/>
      <c r="L26575" s="156"/>
      <c r="M26575" s="157"/>
      <c r="N26575" s="158"/>
      <c r="O26575" s="153"/>
      <c r="P26575" s="153"/>
      <c r="Q26575" s="153"/>
      <c r="R26575" s="153"/>
      <c r="S26575" s="152"/>
      <c r="T26575" s="154"/>
    </row>
    <row r="26576" spans="8:20" x14ac:dyDescent="0.25">
      <c r="H26576" s="155"/>
      <c r="I26576" s="152"/>
      <c r="J26576" s="152"/>
      <c r="K26576" s="156"/>
      <c r="L26576" s="156"/>
      <c r="M26576" s="157"/>
      <c r="N26576" s="158"/>
      <c r="O26576" s="153"/>
      <c r="P26576" s="153"/>
      <c r="Q26576" s="153"/>
      <c r="R26576" s="153"/>
      <c r="S26576" s="152"/>
      <c r="T26576" s="154"/>
    </row>
    <row r="26577" spans="8:20" x14ac:dyDescent="0.25">
      <c r="H26577" s="155"/>
      <c r="I26577" s="152"/>
      <c r="J26577" s="152"/>
      <c r="K26577" s="156"/>
      <c r="L26577" s="156"/>
      <c r="M26577" s="157"/>
      <c r="N26577" s="158"/>
      <c r="O26577" s="153"/>
      <c r="P26577" s="153"/>
      <c r="Q26577" s="153"/>
      <c r="R26577" s="153"/>
      <c r="S26577" s="152"/>
      <c r="T26577" s="154"/>
    </row>
    <row r="26578" spans="8:20" x14ac:dyDescent="0.25">
      <c r="H26578" s="155"/>
      <c r="I26578" s="152"/>
      <c r="J26578" s="152"/>
      <c r="K26578" s="156"/>
      <c r="L26578" s="156"/>
      <c r="M26578" s="157"/>
      <c r="N26578" s="158"/>
      <c r="O26578" s="153"/>
      <c r="P26578" s="153"/>
      <c r="Q26578" s="153"/>
      <c r="R26578" s="153"/>
      <c r="S26578" s="152"/>
      <c r="T26578" s="154"/>
    </row>
    <row r="26579" spans="8:20" x14ac:dyDescent="0.25">
      <c r="H26579" s="155"/>
      <c r="I26579" s="152"/>
      <c r="J26579" s="152"/>
      <c r="K26579" s="156"/>
      <c r="L26579" s="156"/>
      <c r="M26579" s="157"/>
      <c r="N26579" s="158"/>
      <c r="O26579" s="153"/>
      <c r="P26579" s="153"/>
      <c r="Q26579" s="153"/>
      <c r="R26579" s="153"/>
      <c r="S26579" s="152"/>
      <c r="T26579" s="154"/>
    </row>
    <row r="26580" spans="8:20" x14ac:dyDescent="0.25">
      <c r="H26580" s="155"/>
      <c r="I26580" s="152"/>
      <c r="J26580" s="152"/>
      <c r="K26580" s="156"/>
      <c r="L26580" s="156"/>
      <c r="M26580" s="157"/>
      <c r="N26580" s="158"/>
      <c r="O26580" s="153"/>
      <c r="P26580" s="153"/>
      <c r="Q26580" s="153"/>
      <c r="R26580" s="153"/>
      <c r="S26580" s="152"/>
      <c r="T26580" s="154"/>
    </row>
    <row r="26581" spans="8:20" x14ac:dyDescent="0.25">
      <c r="H26581" s="155"/>
      <c r="I26581" s="152"/>
      <c r="J26581" s="152"/>
      <c r="K26581" s="156"/>
      <c r="L26581" s="156"/>
      <c r="M26581" s="157"/>
      <c r="N26581" s="158"/>
      <c r="O26581" s="153"/>
      <c r="P26581" s="153"/>
      <c r="Q26581" s="153"/>
      <c r="R26581" s="153"/>
      <c r="S26581" s="152"/>
      <c r="T26581" s="154"/>
    </row>
    <row r="26582" spans="8:20" x14ac:dyDescent="0.25">
      <c r="H26582" s="155"/>
      <c r="I26582" s="152"/>
      <c r="J26582" s="152"/>
      <c r="K26582" s="156"/>
      <c r="L26582" s="156"/>
      <c r="M26582" s="157"/>
      <c r="N26582" s="158"/>
      <c r="O26582" s="153"/>
      <c r="P26582" s="153"/>
      <c r="Q26582" s="153"/>
      <c r="R26582" s="153"/>
      <c r="S26582" s="152"/>
      <c r="T26582" s="154"/>
    </row>
    <row r="26583" spans="8:20" x14ac:dyDescent="0.25">
      <c r="H26583" s="155"/>
      <c r="I26583" s="152"/>
      <c r="J26583" s="152"/>
      <c r="K26583" s="156"/>
      <c r="L26583" s="156"/>
      <c r="M26583" s="157"/>
      <c r="N26583" s="158"/>
      <c r="O26583" s="153"/>
      <c r="P26583" s="153"/>
      <c r="Q26583" s="153"/>
      <c r="R26583" s="153"/>
      <c r="S26583" s="152"/>
      <c r="T26583" s="154"/>
    </row>
    <row r="26584" spans="8:20" x14ac:dyDescent="0.25">
      <c r="H26584" s="155"/>
      <c r="I26584" s="152"/>
      <c r="J26584" s="152"/>
      <c r="K26584" s="156"/>
      <c r="L26584" s="156"/>
      <c r="M26584" s="157"/>
      <c r="N26584" s="158"/>
      <c r="O26584" s="153"/>
      <c r="P26584" s="153"/>
      <c r="Q26584" s="153"/>
      <c r="R26584" s="153"/>
      <c r="S26584" s="152"/>
      <c r="T26584" s="154"/>
    </row>
    <row r="26585" spans="8:20" x14ac:dyDescent="0.25">
      <c r="H26585" s="155"/>
      <c r="I26585" s="152"/>
      <c r="J26585" s="152"/>
      <c r="K26585" s="156"/>
      <c r="L26585" s="156"/>
      <c r="M26585" s="157"/>
      <c r="N26585" s="158"/>
      <c r="O26585" s="153"/>
      <c r="P26585" s="153"/>
      <c r="Q26585" s="153"/>
      <c r="R26585" s="153"/>
      <c r="S26585" s="152"/>
      <c r="T26585" s="154"/>
    </row>
    <row r="26586" spans="8:20" x14ac:dyDescent="0.25">
      <c r="H26586" s="155"/>
      <c r="I26586" s="152"/>
      <c r="J26586" s="152"/>
      <c r="K26586" s="156"/>
      <c r="L26586" s="156"/>
      <c r="M26586" s="157"/>
      <c r="N26586" s="158"/>
      <c r="O26586" s="153"/>
      <c r="P26586" s="153"/>
      <c r="Q26586" s="153"/>
      <c r="R26586" s="153"/>
      <c r="S26586" s="152"/>
      <c r="T26586" s="154"/>
    </row>
    <row r="26587" spans="8:20" x14ac:dyDescent="0.25">
      <c r="H26587" s="155"/>
      <c r="I26587" s="152"/>
      <c r="J26587" s="152"/>
      <c r="K26587" s="156"/>
      <c r="L26587" s="156"/>
      <c r="M26587" s="157"/>
      <c r="N26587" s="158"/>
      <c r="O26587" s="153"/>
      <c r="P26587" s="153"/>
      <c r="Q26587" s="153"/>
      <c r="R26587" s="153"/>
      <c r="S26587" s="152"/>
      <c r="T26587" s="154"/>
    </row>
    <row r="26588" spans="8:20" x14ac:dyDescent="0.25">
      <c r="H26588" s="155"/>
      <c r="I26588" s="152"/>
      <c r="J26588" s="152"/>
      <c r="K26588" s="156"/>
      <c r="L26588" s="156"/>
      <c r="M26588" s="157"/>
      <c r="N26588" s="158"/>
      <c r="O26588" s="153"/>
      <c r="P26588" s="153"/>
      <c r="Q26588" s="153"/>
      <c r="R26588" s="153"/>
      <c r="S26588" s="152"/>
      <c r="T26588" s="154"/>
    </row>
    <row r="26589" spans="8:20" x14ac:dyDescent="0.25">
      <c r="H26589" s="155"/>
      <c r="I26589" s="152"/>
      <c r="J26589" s="152"/>
      <c r="K26589" s="156"/>
      <c r="L26589" s="156"/>
      <c r="M26589" s="157"/>
      <c r="N26589" s="158"/>
      <c r="O26589" s="153"/>
      <c r="P26589" s="153"/>
      <c r="Q26589" s="153"/>
      <c r="R26589" s="153"/>
      <c r="S26589" s="152"/>
      <c r="T26589" s="154"/>
    </row>
    <row r="26590" spans="8:20" x14ac:dyDescent="0.25">
      <c r="H26590" s="155"/>
      <c r="I26590" s="152"/>
      <c r="J26590" s="152"/>
      <c r="K26590" s="156"/>
      <c r="L26590" s="156"/>
      <c r="M26590" s="157"/>
      <c r="N26590" s="158"/>
      <c r="O26590" s="153"/>
      <c r="P26590" s="153"/>
      <c r="Q26590" s="153"/>
      <c r="R26590" s="153"/>
      <c r="S26590" s="152"/>
      <c r="T26590" s="154"/>
    </row>
    <row r="26591" spans="8:20" x14ac:dyDescent="0.25">
      <c r="H26591" s="155"/>
      <c r="I26591" s="152"/>
      <c r="J26591" s="152"/>
      <c r="K26591" s="156"/>
      <c r="L26591" s="156"/>
      <c r="M26591" s="157"/>
      <c r="N26591" s="158"/>
      <c r="O26591" s="153"/>
      <c r="P26591" s="153"/>
      <c r="Q26591" s="153"/>
      <c r="R26591" s="153"/>
      <c r="S26591" s="152"/>
      <c r="T26591" s="154"/>
    </row>
    <row r="26592" spans="8:20" x14ac:dyDescent="0.25">
      <c r="H26592" s="155"/>
      <c r="I26592" s="152"/>
      <c r="J26592" s="152"/>
      <c r="K26592" s="156"/>
      <c r="L26592" s="156"/>
      <c r="M26592" s="157"/>
      <c r="N26592" s="158"/>
      <c r="O26592" s="153"/>
      <c r="P26592" s="153"/>
      <c r="Q26592" s="153"/>
      <c r="R26592" s="153"/>
      <c r="S26592" s="152"/>
      <c r="T26592" s="154"/>
    </row>
    <row r="26593" spans="8:20" x14ac:dyDescent="0.25">
      <c r="H26593" s="155"/>
      <c r="I26593" s="152"/>
      <c r="J26593" s="152"/>
      <c r="K26593" s="156"/>
      <c r="L26593" s="156"/>
      <c r="M26593" s="157"/>
      <c r="N26593" s="158"/>
      <c r="O26593" s="153"/>
      <c r="P26593" s="153"/>
      <c r="Q26593" s="153"/>
      <c r="R26593" s="153"/>
      <c r="S26593" s="152"/>
      <c r="T26593" s="154"/>
    </row>
    <row r="26594" spans="8:20" x14ac:dyDescent="0.25">
      <c r="H26594" s="155"/>
      <c r="I26594" s="152"/>
      <c r="J26594" s="152"/>
      <c r="K26594" s="156"/>
      <c r="L26594" s="156"/>
      <c r="M26594" s="157"/>
      <c r="N26594" s="158"/>
      <c r="O26594" s="153"/>
      <c r="P26594" s="153"/>
      <c r="Q26594" s="153"/>
      <c r="R26594" s="153"/>
      <c r="S26594" s="152"/>
      <c r="T26594" s="154"/>
    </row>
    <row r="26595" spans="8:20" x14ac:dyDescent="0.25">
      <c r="H26595" s="155"/>
      <c r="I26595" s="152"/>
      <c r="J26595" s="152"/>
      <c r="K26595" s="156"/>
      <c r="L26595" s="156"/>
      <c r="M26595" s="157"/>
      <c r="N26595" s="158"/>
      <c r="O26595" s="153"/>
      <c r="P26595" s="153"/>
      <c r="Q26595" s="153"/>
      <c r="R26595" s="153"/>
      <c r="S26595" s="152"/>
      <c r="T26595" s="154"/>
    </row>
    <row r="26596" spans="8:20" x14ac:dyDescent="0.25">
      <c r="H26596" s="155"/>
      <c r="I26596" s="152"/>
      <c r="J26596" s="152"/>
      <c r="K26596" s="156"/>
      <c r="L26596" s="156"/>
      <c r="M26596" s="157"/>
      <c r="N26596" s="158"/>
      <c r="O26596" s="153"/>
      <c r="P26596" s="153"/>
      <c r="Q26596" s="153"/>
      <c r="R26596" s="153"/>
      <c r="S26596" s="152"/>
      <c r="T26596" s="154"/>
    </row>
    <row r="26597" spans="8:20" x14ac:dyDescent="0.25">
      <c r="H26597" s="155"/>
      <c r="I26597" s="152"/>
      <c r="J26597" s="152"/>
      <c r="K26597" s="156"/>
      <c r="L26597" s="156"/>
      <c r="M26597" s="157"/>
      <c r="N26597" s="158"/>
      <c r="O26597" s="153"/>
      <c r="P26597" s="153"/>
      <c r="Q26597" s="153"/>
      <c r="R26597" s="153"/>
      <c r="S26597" s="152"/>
      <c r="T26597" s="154"/>
    </row>
    <row r="26598" spans="8:20" x14ac:dyDescent="0.25">
      <c r="H26598" s="155"/>
      <c r="I26598" s="152"/>
      <c r="J26598" s="152"/>
      <c r="K26598" s="156"/>
      <c r="L26598" s="156"/>
      <c r="M26598" s="157"/>
      <c r="N26598" s="158"/>
      <c r="O26598" s="153"/>
      <c r="P26598" s="153"/>
      <c r="Q26598" s="153"/>
      <c r="R26598" s="153"/>
      <c r="S26598" s="152"/>
      <c r="T26598" s="154"/>
    </row>
    <row r="26599" spans="8:20" x14ac:dyDescent="0.25">
      <c r="H26599" s="155"/>
      <c r="I26599" s="152"/>
      <c r="J26599" s="152"/>
      <c r="K26599" s="156"/>
      <c r="L26599" s="156"/>
      <c r="M26599" s="157"/>
      <c r="N26599" s="158"/>
      <c r="O26599" s="153"/>
      <c r="P26599" s="153"/>
      <c r="Q26599" s="153"/>
      <c r="R26599" s="153"/>
      <c r="S26599" s="152"/>
      <c r="T26599" s="154"/>
    </row>
    <row r="26600" spans="8:20" x14ac:dyDescent="0.25">
      <c r="H26600" s="155"/>
      <c r="I26600" s="152"/>
      <c r="J26600" s="152"/>
      <c r="K26600" s="156"/>
      <c r="L26600" s="156"/>
      <c r="M26600" s="157"/>
      <c r="N26600" s="158"/>
      <c r="O26600" s="153"/>
      <c r="P26600" s="153"/>
      <c r="Q26600" s="153"/>
      <c r="R26600" s="153"/>
      <c r="S26600" s="152"/>
      <c r="T26600" s="154"/>
    </row>
    <row r="26601" spans="8:20" x14ac:dyDescent="0.25">
      <c r="H26601" s="155"/>
      <c r="I26601" s="152"/>
      <c r="J26601" s="152"/>
      <c r="K26601" s="156"/>
      <c r="L26601" s="156"/>
      <c r="M26601" s="157"/>
      <c r="N26601" s="158"/>
      <c r="O26601" s="153"/>
      <c r="P26601" s="153"/>
      <c r="Q26601" s="153"/>
      <c r="R26601" s="153"/>
      <c r="S26601" s="152"/>
      <c r="T26601" s="154"/>
    </row>
    <row r="26602" spans="8:20" x14ac:dyDescent="0.25">
      <c r="H26602" s="155"/>
      <c r="I26602" s="152"/>
      <c r="J26602" s="152"/>
      <c r="K26602" s="156"/>
      <c r="L26602" s="156"/>
      <c r="M26602" s="157"/>
      <c r="N26602" s="158"/>
      <c r="O26602" s="153"/>
      <c r="P26602" s="153"/>
      <c r="Q26602" s="153"/>
      <c r="R26602" s="153"/>
      <c r="S26602" s="152"/>
      <c r="T26602" s="154"/>
    </row>
    <row r="26603" spans="8:20" x14ac:dyDescent="0.25">
      <c r="H26603" s="155"/>
      <c r="I26603" s="152"/>
      <c r="J26603" s="152"/>
      <c r="K26603" s="156"/>
      <c r="L26603" s="156"/>
      <c r="M26603" s="157"/>
      <c r="N26603" s="158"/>
      <c r="O26603" s="153"/>
      <c r="P26603" s="153"/>
      <c r="Q26603" s="153"/>
      <c r="R26603" s="153"/>
      <c r="S26603" s="152"/>
      <c r="T26603" s="154"/>
    </row>
    <row r="26604" spans="8:20" x14ac:dyDescent="0.25">
      <c r="H26604" s="155"/>
      <c r="I26604" s="152"/>
      <c r="J26604" s="152"/>
      <c r="K26604" s="156"/>
      <c r="L26604" s="156"/>
      <c r="M26604" s="157"/>
      <c r="N26604" s="158"/>
      <c r="O26604" s="153"/>
      <c r="P26604" s="153"/>
      <c r="Q26604" s="153"/>
      <c r="R26604" s="153"/>
      <c r="S26604" s="152"/>
      <c r="T26604" s="154"/>
    </row>
    <row r="26605" spans="8:20" x14ac:dyDescent="0.25">
      <c r="H26605" s="155"/>
      <c r="I26605" s="152"/>
      <c r="J26605" s="152"/>
      <c r="K26605" s="156"/>
      <c r="L26605" s="156"/>
      <c r="M26605" s="157"/>
      <c r="N26605" s="158"/>
      <c r="O26605" s="153"/>
      <c r="P26605" s="153"/>
      <c r="Q26605" s="153"/>
      <c r="R26605" s="153"/>
      <c r="S26605" s="152"/>
      <c r="T26605" s="154"/>
    </row>
    <row r="26606" spans="8:20" x14ac:dyDescent="0.25">
      <c r="H26606" s="155"/>
      <c r="I26606" s="152"/>
      <c r="J26606" s="152"/>
      <c r="K26606" s="156"/>
      <c r="L26606" s="156"/>
      <c r="M26606" s="157"/>
      <c r="N26606" s="158"/>
      <c r="O26606" s="153"/>
      <c r="P26606" s="153"/>
      <c r="Q26606" s="153"/>
      <c r="R26606" s="153"/>
      <c r="S26606" s="152"/>
      <c r="T26606" s="154"/>
    </row>
    <row r="26607" spans="8:20" x14ac:dyDescent="0.25">
      <c r="H26607" s="155"/>
      <c r="I26607" s="152"/>
      <c r="J26607" s="152"/>
      <c r="K26607" s="156"/>
      <c r="L26607" s="156"/>
      <c r="M26607" s="157"/>
      <c r="N26607" s="158"/>
      <c r="O26607" s="153"/>
      <c r="P26607" s="153"/>
      <c r="Q26607" s="153"/>
      <c r="R26607" s="153"/>
      <c r="S26607" s="152"/>
      <c r="T26607" s="154"/>
    </row>
    <row r="26608" spans="8:20" x14ac:dyDescent="0.25">
      <c r="H26608" s="155"/>
      <c r="I26608" s="152"/>
      <c r="J26608" s="152"/>
      <c r="K26608" s="156"/>
      <c r="L26608" s="156"/>
      <c r="M26608" s="157"/>
      <c r="N26608" s="158"/>
      <c r="O26608" s="153"/>
      <c r="P26608" s="153"/>
      <c r="Q26608" s="153"/>
      <c r="R26608" s="153"/>
      <c r="S26608" s="152"/>
      <c r="T26608" s="154"/>
    </row>
    <row r="26609" spans="8:20" x14ac:dyDescent="0.25">
      <c r="H26609" s="155"/>
      <c r="I26609" s="152"/>
      <c r="J26609" s="152"/>
      <c r="K26609" s="156"/>
      <c r="L26609" s="156"/>
      <c r="M26609" s="157"/>
      <c r="N26609" s="158"/>
      <c r="O26609" s="153"/>
      <c r="P26609" s="153"/>
      <c r="Q26609" s="153"/>
      <c r="R26609" s="153"/>
      <c r="S26609" s="152"/>
      <c r="T26609" s="154"/>
    </row>
    <row r="26610" spans="8:20" x14ac:dyDescent="0.25">
      <c r="H26610" s="155"/>
      <c r="I26610" s="152"/>
      <c r="J26610" s="152"/>
      <c r="K26610" s="156"/>
      <c r="L26610" s="156"/>
      <c r="M26610" s="157"/>
      <c r="N26610" s="158"/>
      <c r="O26610" s="153"/>
      <c r="P26610" s="153"/>
      <c r="Q26610" s="153"/>
      <c r="R26610" s="153"/>
      <c r="S26610" s="152"/>
      <c r="T26610" s="154"/>
    </row>
    <row r="26611" spans="8:20" x14ac:dyDescent="0.25">
      <c r="H26611" s="155"/>
      <c r="I26611" s="152"/>
      <c r="J26611" s="152"/>
      <c r="K26611" s="156"/>
      <c r="L26611" s="156"/>
      <c r="M26611" s="157"/>
      <c r="N26611" s="158"/>
      <c r="O26611" s="153"/>
      <c r="P26611" s="153"/>
      <c r="Q26611" s="153"/>
      <c r="R26611" s="153"/>
      <c r="S26611" s="152"/>
      <c r="T26611" s="154"/>
    </row>
    <row r="26612" spans="8:20" x14ac:dyDescent="0.25">
      <c r="H26612" s="155"/>
      <c r="I26612" s="152"/>
      <c r="J26612" s="152"/>
      <c r="K26612" s="156"/>
      <c r="L26612" s="156"/>
      <c r="M26612" s="157"/>
      <c r="N26612" s="158"/>
      <c r="O26612" s="153"/>
      <c r="P26612" s="153"/>
      <c r="Q26612" s="153"/>
      <c r="R26612" s="153"/>
      <c r="S26612" s="152"/>
      <c r="T26612" s="154"/>
    </row>
    <row r="26613" spans="8:20" x14ac:dyDescent="0.25">
      <c r="H26613" s="155"/>
      <c r="I26613" s="152"/>
      <c r="J26613" s="152"/>
      <c r="K26613" s="156"/>
      <c r="L26613" s="156"/>
      <c r="M26613" s="157"/>
      <c r="N26613" s="158"/>
      <c r="O26613" s="153"/>
      <c r="P26613" s="153"/>
      <c r="Q26613" s="153"/>
      <c r="R26613" s="153"/>
      <c r="S26613" s="152"/>
      <c r="T26613" s="154"/>
    </row>
    <row r="26614" spans="8:20" x14ac:dyDescent="0.25">
      <c r="H26614" s="155"/>
      <c r="I26614" s="152"/>
      <c r="J26614" s="152"/>
      <c r="K26614" s="156"/>
      <c r="L26614" s="156"/>
      <c r="M26614" s="157"/>
      <c r="N26614" s="158"/>
      <c r="O26614" s="153"/>
      <c r="P26614" s="153"/>
      <c r="Q26614" s="153"/>
      <c r="R26614" s="153"/>
      <c r="S26614" s="152"/>
      <c r="T26614" s="154"/>
    </row>
    <row r="26615" spans="8:20" x14ac:dyDescent="0.25">
      <c r="H26615" s="155"/>
      <c r="I26615" s="152"/>
      <c r="J26615" s="152"/>
      <c r="K26615" s="156"/>
      <c r="L26615" s="156"/>
      <c r="M26615" s="157"/>
      <c r="N26615" s="158"/>
      <c r="O26615" s="153"/>
      <c r="P26615" s="153"/>
      <c r="Q26615" s="153"/>
      <c r="R26615" s="153"/>
      <c r="S26615" s="152"/>
      <c r="T26615" s="154"/>
    </row>
    <row r="26616" spans="8:20" x14ac:dyDescent="0.25">
      <c r="H26616" s="155"/>
      <c r="I26616" s="152"/>
      <c r="J26616" s="152"/>
      <c r="K26616" s="156"/>
      <c r="L26616" s="156"/>
      <c r="M26616" s="157"/>
      <c r="N26616" s="158"/>
      <c r="O26616" s="153"/>
      <c r="P26616" s="153"/>
      <c r="Q26616" s="153"/>
      <c r="R26616" s="153"/>
      <c r="S26616" s="152"/>
      <c r="T26616" s="154"/>
    </row>
    <row r="26617" spans="8:20" x14ac:dyDescent="0.25">
      <c r="H26617" s="155"/>
      <c r="I26617" s="152"/>
      <c r="J26617" s="152"/>
      <c r="K26617" s="156"/>
      <c r="L26617" s="156"/>
      <c r="M26617" s="157"/>
      <c r="N26617" s="158"/>
      <c r="O26617" s="153"/>
      <c r="P26617" s="153"/>
      <c r="Q26617" s="153"/>
      <c r="R26617" s="153"/>
      <c r="S26617" s="152"/>
      <c r="T26617" s="154"/>
    </row>
    <row r="26618" spans="8:20" x14ac:dyDescent="0.25">
      <c r="H26618" s="155"/>
      <c r="I26618" s="152"/>
      <c r="J26618" s="152"/>
      <c r="K26618" s="156"/>
      <c r="L26618" s="156"/>
      <c r="M26618" s="157"/>
      <c r="N26618" s="158"/>
      <c r="O26618" s="153"/>
      <c r="P26618" s="153"/>
      <c r="Q26618" s="153"/>
      <c r="R26618" s="153"/>
      <c r="S26618" s="152"/>
      <c r="T26618" s="154"/>
    </row>
    <row r="26619" spans="8:20" x14ac:dyDescent="0.25">
      <c r="H26619" s="155"/>
      <c r="I26619" s="152"/>
      <c r="J26619" s="152"/>
      <c r="K26619" s="156"/>
      <c r="L26619" s="156"/>
      <c r="M26619" s="157"/>
      <c r="N26619" s="158"/>
      <c r="O26619" s="153"/>
      <c r="P26619" s="153"/>
      <c r="Q26619" s="153"/>
      <c r="R26619" s="153"/>
      <c r="S26619" s="152"/>
      <c r="T26619" s="154"/>
    </row>
    <row r="26620" spans="8:20" x14ac:dyDescent="0.25">
      <c r="H26620" s="155"/>
      <c r="I26620" s="152"/>
      <c r="J26620" s="152"/>
      <c r="K26620" s="156"/>
      <c r="L26620" s="156"/>
      <c r="M26620" s="157"/>
      <c r="N26620" s="158"/>
      <c r="O26620" s="153"/>
      <c r="P26620" s="153"/>
      <c r="Q26620" s="153"/>
      <c r="R26620" s="153"/>
      <c r="S26620" s="152"/>
      <c r="T26620" s="154"/>
    </row>
    <row r="26621" spans="8:20" x14ac:dyDescent="0.25">
      <c r="H26621" s="155"/>
      <c r="I26621" s="152"/>
      <c r="J26621" s="152"/>
      <c r="K26621" s="156"/>
      <c r="L26621" s="156"/>
      <c r="M26621" s="157"/>
      <c r="N26621" s="158"/>
      <c r="O26621" s="153"/>
      <c r="P26621" s="153"/>
      <c r="Q26621" s="153"/>
      <c r="R26621" s="153"/>
      <c r="S26621" s="152"/>
      <c r="T26621" s="154"/>
    </row>
    <row r="26622" spans="8:20" x14ac:dyDescent="0.25">
      <c r="H26622" s="155"/>
      <c r="I26622" s="152"/>
      <c r="J26622" s="152"/>
      <c r="K26622" s="156"/>
      <c r="L26622" s="156"/>
      <c r="M26622" s="157"/>
      <c r="N26622" s="158"/>
      <c r="O26622" s="153"/>
      <c r="P26622" s="153"/>
      <c r="Q26622" s="153"/>
      <c r="R26622" s="153"/>
      <c r="S26622" s="152"/>
      <c r="T26622" s="154"/>
    </row>
    <row r="26623" spans="8:20" x14ac:dyDescent="0.25">
      <c r="H26623" s="155"/>
      <c r="I26623" s="152"/>
      <c r="J26623" s="152"/>
      <c r="K26623" s="156"/>
      <c r="L26623" s="156"/>
      <c r="M26623" s="157"/>
      <c r="N26623" s="158"/>
      <c r="O26623" s="153"/>
      <c r="P26623" s="153"/>
      <c r="Q26623" s="153"/>
      <c r="R26623" s="153"/>
      <c r="S26623" s="152"/>
      <c r="T26623" s="154"/>
    </row>
    <row r="26624" spans="8:20" x14ac:dyDescent="0.25">
      <c r="H26624" s="155"/>
      <c r="I26624" s="152"/>
      <c r="J26624" s="152"/>
      <c r="K26624" s="156"/>
      <c r="L26624" s="156"/>
      <c r="M26624" s="157"/>
      <c r="N26624" s="158"/>
      <c r="O26624" s="153"/>
      <c r="P26624" s="153"/>
      <c r="Q26624" s="153"/>
      <c r="R26624" s="153"/>
      <c r="S26624" s="152"/>
      <c r="T26624" s="154"/>
    </row>
    <row r="26625" spans="8:20" x14ac:dyDescent="0.25">
      <c r="H26625" s="155"/>
      <c r="I26625" s="152"/>
      <c r="J26625" s="152"/>
      <c r="K26625" s="156"/>
      <c r="L26625" s="156"/>
      <c r="M26625" s="157"/>
      <c r="N26625" s="158"/>
      <c r="O26625" s="153"/>
      <c r="P26625" s="153"/>
      <c r="Q26625" s="153"/>
      <c r="R26625" s="153"/>
      <c r="S26625" s="152"/>
      <c r="T26625" s="154"/>
    </row>
    <row r="26626" spans="8:20" x14ac:dyDescent="0.25">
      <c r="H26626" s="155"/>
      <c r="I26626" s="152"/>
      <c r="J26626" s="152"/>
      <c r="K26626" s="156"/>
      <c r="L26626" s="156"/>
      <c r="M26626" s="157"/>
      <c r="N26626" s="158"/>
      <c r="O26626" s="153"/>
      <c r="P26626" s="153"/>
      <c r="Q26626" s="153"/>
      <c r="R26626" s="153"/>
      <c r="S26626" s="152"/>
      <c r="T26626" s="154"/>
    </row>
    <row r="26627" spans="8:20" x14ac:dyDescent="0.25">
      <c r="H26627" s="155"/>
      <c r="I26627" s="152"/>
      <c r="J26627" s="152"/>
      <c r="K26627" s="156"/>
      <c r="L26627" s="156"/>
      <c r="M26627" s="157"/>
      <c r="N26627" s="158"/>
      <c r="O26627" s="153"/>
      <c r="P26627" s="153"/>
      <c r="Q26627" s="153"/>
      <c r="R26627" s="153"/>
      <c r="S26627" s="152"/>
      <c r="T26627" s="154"/>
    </row>
    <row r="26628" spans="8:20" x14ac:dyDescent="0.25">
      <c r="H26628" s="155"/>
      <c r="I26628" s="152"/>
      <c r="J26628" s="152"/>
      <c r="K26628" s="156"/>
      <c r="L26628" s="156"/>
      <c r="M26628" s="157"/>
      <c r="N26628" s="158"/>
      <c r="O26628" s="153"/>
      <c r="P26628" s="153"/>
      <c r="Q26628" s="153"/>
      <c r="R26628" s="153"/>
      <c r="S26628" s="152"/>
      <c r="T26628" s="154"/>
    </row>
    <row r="26629" spans="8:20" x14ac:dyDescent="0.25">
      <c r="H26629" s="155"/>
      <c r="I26629" s="152"/>
      <c r="J26629" s="152"/>
      <c r="K26629" s="156"/>
      <c r="L26629" s="156"/>
      <c r="M26629" s="157"/>
      <c r="N26629" s="158"/>
      <c r="O26629" s="153"/>
      <c r="P26629" s="153"/>
      <c r="Q26629" s="153"/>
      <c r="R26629" s="153"/>
      <c r="S26629" s="152"/>
      <c r="T26629" s="154"/>
    </row>
    <row r="26630" spans="8:20" x14ac:dyDescent="0.25">
      <c r="H26630" s="155"/>
      <c r="I26630" s="152"/>
      <c r="J26630" s="152"/>
      <c r="K26630" s="156"/>
      <c r="L26630" s="156"/>
      <c r="M26630" s="157"/>
      <c r="N26630" s="158"/>
      <c r="O26630" s="153"/>
      <c r="P26630" s="153"/>
      <c r="Q26630" s="153"/>
      <c r="R26630" s="153"/>
      <c r="S26630" s="152"/>
      <c r="T26630" s="154"/>
    </row>
    <row r="26631" spans="8:20" x14ac:dyDescent="0.25">
      <c r="H26631" s="155"/>
      <c r="I26631" s="152"/>
      <c r="J26631" s="152"/>
      <c r="K26631" s="156"/>
      <c r="L26631" s="156"/>
      <c r="M26631" s="157"/>
      <c r="N26631" s="158"/>
      <c r="O26631" s="153"/>
      <c r="P26631" s="153"/>
      <c r="Q26631" s="153"/>
      <c r="R26631" s="153"/>
      <c r="S26631" s="152"/>
      <c r="T26631" s="154"/>
    </row>
    <row r="26632" spans="8:20" x14ac:dyDescent="0.25">
      <c r="H26632" s="155"/>
      <c r="I26632" s="152"/>
      <c r="J26632" s="152"/>
      <c r="K26632" s="156"/>
      <c r="L26632" s="156"/>
      <c r="M26632" s="157"/>
      <c r="N26632" s="158"/>
      <c r="O26632" s="153"/>
      <c r="P26632" s="153"/>
      <c r="Q26632" s="153"/>
      <c r="R26632" s="153"/>
      <c r="S26632" s="152"/>
      <c r="T26632" s="154"/>
    </row>
    <row r="26633" spans="8:20" x14ac:dyDescent="0.25">
      <c r="H26633" s="155"/>
      <c r="I26633" s="152"/>
      <c r="J26633" s="152"/>
      <c r="K26633" s="156"/>
      <c r="L26633" s="156"/>
      <c r="M26633" s="157"/>
      <c r="N26633" s="158"/>
      <c r="O26633" s="153"/>
      <c r="P26633" s="153"/>
      <c r="Q26633" s="153"/>
      <c r="R26633" s="153"/>
      <c r="S26633" s="152"/>
      <c r="T26633" s="154"/>
    </row>
    <row r="26634" spans="8:20" x14ac:dyDescent="0.25">
      <c r="H26634" s="155"/>
      <c r="I26634" s="152"/>
      <c r="J26634" s="152"/>
      <c r="K26634" s="156"/>
      <c r="L26634" s="156"/>
      <c r="M26634" s="157"/>
      <c r="N26634" s="158"/>
      <c r="O26634" s="153"/>
      <c r="P26634" s="153"/>
      <c r="Q26634" s="153"/>
      <c r="R26634" s="153"/>
      <c r="S26634" s="152"/>
      <c r="T26634" s="154"/>
    </row>
    <row r="26635" spans="8:20" x14ac:dyDescent="0.25">
      <c r="H26635" s="155"/>
      <c r="I26635" s="152"/>
      <c r="J26635" s="152"/>
      <c r="K26635" s="156"/>
      <c r="L26635" s="156"/>
      <c r="M26635" s="157"/>
      <c r="N26635" s="158"/>
      <c r="O26635" s="153"/>
      <c r="P26635" s="153"/>
      <c r="Q26635" s="153"/>
      <c r="R26635" s="153"/>
      <c r="S26635" s="152"/>
      <c r="T26635" s="154"/>
    </row>
    <row r="26636" spans="8:20" x14ac:dyDescent="0.25">
      <c r="H26636" s="155"/>
      <c r="I26636" s="152"/>
      <c r="J26636" s="152"/>
      <c r="K26636" s="156"/>
      <c r="L26636" s="156"/>
      <c r="M26636" s="157"/>
      <c r="N26636" s="158"/>
      <c r="O26636" s="153"/>
      <c r="P26636" s="153"/>
      <c r="Q26636" s="153"/>
      <c r="R26636" s="153"/>
      <c r="S26636" s="152"/>
      <c r="T26636" s="154"/>
    </row>
    <row r="26637" spans="8:20" x14ac:dyDescent="0.25">
      <c r="H26637" s="155"/>
      <c r="I26637" s="152"/>
      <c r="J26637" s="152"/>
      <c r="K26637" s="156"/>
      <c r="L26637" s="156"/>
      <c r="M26637" s="157"/>
      <c r="N26637" s="158"/>
      <c r="O26637" s="153"/>
      <c r="P26637" s="153"/>
      <c r="Q26637" s="153"/>
      <c r="R26637" s="153"/>
      <c r="S26637" s="152"/>
      <c r="T26637" s="154"/>
    </row>
    <row r="26638" spans="8:20" x14ac:dyDescent="0.25">
      <c r="H26638" s="155"/>
      <c r="I26638" s="152"/>
      <c r="J26638" s="152"/>
      <c r="K26638" s="156"/>
      <c r="L26638" s="156"/>
      <c r="M26638" s="157"/>
      <c r="N26638" s="158"/>
      <c r="O26638" s="153"/>
      <c r="P26638" s="153"/>
      <c r="Q26638" s="153"/>
      <c r="R26638" s="153"/>
      <c r="S26638" s="152"/>
      <c r="T26638" s="154"/>
    </row>
    <row r="26639" spans="8:20" x14ac:dyDescent="0.25">
      <c r="H26639" s="155"/>
      <c r="I26639" s="152"/>
      <c r="J26639" s="152"/>
      <c r="K26639" s="156"/>
      <c r="L26639" s="156"/>
      <c r="M26639" s="157"/>
      <c r="N26639" s="158"/>
      <c r="O26639" s="153"/>
      <c r="P26639" s="153"/>
      <c r="Q26639" s="153"/>
      <c r="R26639" s="153"/>
      <c r="S26639" s="152"/>
      <c r="T26639" s="154"/>
    </row>
    <row r="26640" spans="8:20" x14ac:dyDescent="0.25">
      <c r="H26640" s="155"/>
      <c r="I26640" s="152"/>
      <c r="J26640" s="152"/>
      <c r="K26640" s="156"/>
      <c r="L26640" s="156"/>
      <c r="M26640" s="157"/>
      <c r="N26640" s="158"/>
      <c r="O26640" s="153"/>
      <c r="P26640" s="153"/>
      <c r="Q26640" s="153"/>
      <c r="R26640" s="153"/>
      <c r="S26640" s="152"/>
      <c r="T26640" s="154"/>
    </row>
    <row r="26641" spans="8:20" x14ac:dyDescent="0.25">
      <c r="H26641" s="155"/>
      <c r="I26641" s="152"/>
      <c r="J26641" s="152"/>
      <c r="K26641" s="156"/>
      <c r="L26641" s="156"/>
      <c r="M26641" s="157"/>
      <c r="N26641" s="158"/>
      <c r="O26641" s="153"/>
      <c r="P26641" s="153"/>
      <c r="Q26641" s="153"/>
      <c r="R26641" s="153"/>
      <c r="S26641" s="152"/>
      <c r="T26641" s="154"/>
    </row>
    <row r="26642" spans="8:20" x14ac:dyDescent="0.25">
      <c r="H26642" s="155"/>
      <c r="I26642" s="152"/>
      <c r="J26642" s="152"/>
      <c r="K26642" s="156"/>
      <c r="L26642" s="156"/>
      <c r="M26642" s="157"/>
      <c r="N26642" s="158"/>
      <c r="O26642" s="153"/>
      <c r="P26642" s="153"/>
      <c r="Q26642" s="153"/>
      <c r="R26642" s="153"/>
      <c r="S26642" s="152"/>
      <c r="T26642" s="154"/>
    </row>
    <row r="26643" spans="8:20" x14ac:dyDescent="0.25">
      <c r="H26643" s="155"/>
      <c r="I26643" s="152"/>
      <c r="J26643" s="152"/>
      <c r="K26643" s="156"/>
      <c r="L26643" s="156"/>
      <c r="M26643" s="157"/>
      <c r="N26643" s="158"/>
      <c r="O26643" s="153"/>
      <c r="P26643" s="153"/>
      <c r="Q26643" s="153"/>
      <c r="R26643" s="153"/>
      <c r="S26643" s="152"/>
      <c r="T26643" s="154"/>
    </row>
    <row r="26644" spans="8:20" x14ac:dyDescent="0.25">
      <c r="H26644" s="155"/>
      <c r="I26644" s="152"/>
      <c r="J26644" s="152"/>
      <c r="K26644" s="156"/>
      <c r="L26644" s="156"/>
      <c r="M26644" s="157"/>
      <c r="N26644" s="158"/>
      <c r="O26644" s="153"/>
      <c r="P26644" s="153"/>
      <c r="Q26644" s="153"/>
      <c r="R26644" s="153"/>
      <c r="S26644" s="152"/>
      <c r="T26644" s="154"/>
    </row>
    <row r="26645" spans="8:20" x14ac:dyDescent="0.25">
      <c r="H26645" s="155"/>
      <c r="I26645" s="152"/>
      <c r="J26645" s="152"/>
      <c r="K26645" s="156"/>
      <c r="L26645" s="156"/>
      <c r="M26645" s="157"/>
      <c r="N26645" s="158"/>
      <c r="O26645" s="153"/>
      <c r="P26645" s="153"/>
      <c r="Q26645" s="153"/>
      <c r="R26645" s="153"/>
      <c r="S26645" s="152"/>
      <c r="T26645" s="154"/>
    </row>
    <row r="26646" spans="8:20" x14ac:dyDescent="0.25">
      <c r="H26646" s="155"/>
      <c r="I26646" s="152"/>
      <c r="J26646" s="152"/>
      <c r="K26646" s="156"/>
      <c r="L26646" s="156"/>
      <c r="M26646" s="157"/>
      <c r="N26646" s="158"/>
      <c r="O26646" s="153"/>
      <c r="P26646" s="153"/>
      <c r="Q26646" s="153"/>
      <c r="R26646" s="153"/>
      <c r="S26646" s="152"/>
      <c r="T26646" s="154"/>
    </row>
    <row r="26647" spans="8:20" x14ac:dyDescent="0.25">
      <c r="H26647" s="155"/>
      <c r="I26647" s="152"/>
      <c r="J26647" s="152"/>
      <c r="K26647" s="156"/>
      <c r="L26647" s="156"/>
      <c r="M26647" s="157"/>
      <c r="N26647" s="158"/>
      <c r="O26647" s="153"/>
      <c r="P26647" s="153"/>
      <c r="Q26647" s="153"/>
      <c r="R26647" s="153"/>
      <c r="S26647" s="152"/>
      <c r="T26647" s="154"/>
    </row>
    <row r="26648" spans="8:20" x14ac:dyDescent="0.25">
      <c r="H26648" s="155"/>
      <c r="I26648" s="152"/>
      <c r="J26648" s="152"/>
      <c r="K26648" s="156"/>
      <c r="L26648" s="156"/>
      <c r="M26648" s="157"/>
      <c r="N26648" s="158"/>
      <c r="O26648" s="153"/>
      <c r="P26648" s="153"/>
      <c r="Q26648" s="153"/>
      <c r="R26648" s="153"/>
      <c r="S26648" s="152"/>
      <c r="T26648" s="154"/>
    </row>
    <row r="26649" spans="8:20" x14ac:dyDescent="0.25">
      <c r="H26649" s="155"/>
      <c r="I26649" s="152"/>
      <c r="J26649" s="152"/>
      <c r="K26649" s="156"/>
      <c r="L26649" s="156"/>
      <c r="M26649" s="157"/>
      <c r="N26649" s="158"/>
      <c r="O26649" s="153"/>
      <c r="P26649" s="153"/>
      <c r="Q26649" s="153"/>
      <c r="R26649" s="153"/>
      <c r="S26649" s="152"/>
      <c r="T26649" s="154"/>
    </row>
    <row r="26650" spans="8:20" x14ac:dyDescent="0.25">
      <c r="H26650" s="155"/>
      <c r="I26650" s="152"/>
      <c r="J26650" s="152"/>
      <c r="K26650" s="156"/>
      <c r="L26650" s="156"/>
      <c r="M26650" s="157"/>
      <c r="N26650" s="158"/>
      <c r="O26650" s="153"/>
      <c r="P26650" s="153"/>
      <c r="Q26650" s="153"/>
      <c r="R26650" s="153"/>
      <c r="S26650" s="152"/>
      <c r="T26650" s="154"/>
    </row>
    <row r="26651" spans="8:20" x14ac:dyDescent="0.25">
      <c r="H26651" s="155"/>
      <c r="I26651" s="152"/>
      <c r="J26651" s="152"/>
      <c r="K26651" s="156"/>
      <c r="L26651" s="156"/>
      <c r="M26651" s="157"/>
      <c r="N26651" s="158"/>
      <c r="O26651" s="153"/>
      <c r="P26651" s="153"/>
      <c r="Q26651" s="153"/>
      <c r="R26651" s="153"/>
      <c r="S26651" s="152"/>
      <c r="T26651" s="154"/>
    </row>
    <row r="26652" spans="8:20" x14ac:dyDescent="0.25">
      <c r="H26652" s="155"/>
      <c r="I26652" s="152"/>
      <c r="J26652" s="152"/>
      <c r="K26652" s="156"/>
      <c r="L26652" s="156"/>
      <c r="M26652" s="157"/>
      <c r="N26652" s="158"/>
      <c r="O26652" s="153"/>
      <c r="P26652" s="153"/>
      <c r="Q26652" s="153"/>
      <c r="R26652" s="153"/>
      <c r="S26652" s="152"/>
      <c r="T26652" s="154"/>
    </row>
    <row r="26653" spans="8:20" x14ac:dyDescent="0.25">
      <c r="H26653" s="155"/>
      <c r="I26653" s="152"/>
      <c r="J26653" s="152"/>
      <c r="K26653" s="156"/>
      <c r="L26653" s="156"/>
      <c r="M26653" s="157"/>
      <c r="N26653" s="158"/>
      <c r="O26653" s="153"/>
      <c r="P26653" s="153"/>
      <c r="Q26653" s="153"/>
      <c r="R26653" s="153"/>
      <c r="S26653" s="152"/>
      <c r="T26653" s="154"/>
    </row>
    <row r="26654" spans="8:20" x14ac:dyDescent="0.25">
      <c r="H26654" s="155"/>
      <c r="I26654" s="152"/>
      <c r="J26654" s="152"/>
      <c r="K26654" s="156"/>
      <c r="L26654" s="156"/>
      <c r="M26654" s="157"/>
      <c r="N26654" s="158"/>
      <c r="O26654" s="153"/>
      <c r="P26654" s="153"/>
      <c r="Q26654" s="153"/>
      <c r="R26654" s="153"/>
      <c r="S26654" s="152"/>
      <c r="T26654" s="154"/>
    </row>
    <row r="26655" spans="8:20" x14ac:dyDescent="0.25">
      <c r="H26655" s="155"/>
      <c r="I26655" s="152"/>
      <c r="J26655" s="152"/>
      <c r="K26655" s="156"/>
      <c r="L26655" s="156"/>
      <c r="M26655" s="157"/>
      <c r="N26655" s="158"/>
      <c r="O26655" s="153"/>
      <c r="P26655" s="153"/>
      <c r="Q26655" s="153"/>
      <c r="R26655" s="153"/>
      <c r="S26655" s="152"/>
      <c r="T26655" s="154"/>
    </row>
    <row r="26656" spans="8:20" x14ac:dyDescent="0.25">
      <c r="H26656" s="155"/>
      <c r="I26656" s="152"/>
      <c r="J26656" s="152"/>
      <c r="K26656" s="156"/>
      <c r="L26656" s="156"/>
      <c r="M26656" s="157"/>
      <c r="N26656" s="158"/>
      <c r="O26656" s="153"/>
      <c r="P26656" s="153"/>
      <c r="Q26656" s="153"/>
      <c r="R26656" s="153"/>
      <c r="S26656" s="152"/>
      <c r="T26656" s="154"/>
    </row>
    <row r="26657" spans="8:20" x14ac:dyDescent="0.25">
      <c r="H26657" s="155"/>
      <c r="I26657" s="152"/>
      <c r="J26657" s="152"/>
      <c r="K26657" s="156"/>
      <c r="L26657" s="156"/>
      <c r="M26657" s="157"/>
      <c r="N26657" s="158"/>
      <c r="O26657" s="153"/>
      <c r="P26657" s="153"/>
      <c r="Q26657" s="153"/>
      <c r="R26657" s="153"/>
      <c r="S26657" s="152"/>
      <c r="T26657" s="154"/>
    </row>
    <row r="26658" spans="8:20" x14ac:dyDescent="0.25">
      <c r="H26658" s="155"/>
      <c r="I26658" s="152"/>
      <c r="J26658" s="152"/>
      <c r="K26658" s="156"/>
      <c r="L26658" s="156"/>
      <c r="M26658" s="157"/>
      <c r="N26658" s="158"/>
      <c r="O26658" s="153"/>
      <c r="P26658" s="153"/>
      <c r="Q26658" s="153"/>
      <c r="R26658" s="153"/>
      <c r="S26658" s="152"/>
      <c r="T26658" s="154"/>
    </row>
    <row r="26659" spans="8:20" x14ac:dyDescent="0.25">
      <c r="H26659" s="155"/>
      <c r="I26659" s="152"/>
      <c r="J26659" s="152"/>
      <c r="K26659" s="156"/>
      <c r="L26659" s="156"/>
      <c r="M26659" s="157"/>
      <c r="N26659" s="158"/>
      <c r="O26659" s="153"/>
      <c r="P26659" s="153"/>
      <c r="Q26659" s="153"/>
      <c r="R26659" s="153"/>
      <c r="S26659" s="152"/>
      <c r="T26659" s="154"/>
    </row>
    <row r="26660" spans="8:20" x14ac:dyDescent="0.25">
      <c r="H26660" s="155"/>
      <c r="I26660" s="152"/>
      <c r="J26660" s="152"/>
      <c r="K26660" s="156"/>
      <c r="L26660" s="156"/>
      <c r="M26660" s="157"/>
      <c r="N26660" s="158"/>
      <c r="O26660" s="153"/>
      <c r="P26660" s="153"/>
      <c r="Q26660" s="153"/>
      <c r="R26660" s="153"/>
      <c r="S26660" s="152"/>
      <c r="T26660" s="154"/>
    </row>
    <row r="26661" spans="8:20" x14ac:dyDescent="0.25">
      <c r="H26661" s="155"/>
      <c r="I26661" s="152"/>
      <c r="J26661" s="152"/>
      <c r="K26661" s="156"/>
      <c r="L26661" s="156"/>
      <c r="M26661" s="157"/>
      <c r="N26661" s="158"/>
      <c r="O26661" s="153"/>
      <c r="P26661" s="153"/>
      <c r="Q26661" s="153"/>
      <c r="R26661" s="153"/>
      <c r="S26661" s="152"/>
      <c r="T26661" s="154"/>
    </row>
    <row r="26662" spans="8:20" x14ac:dyDescent="0.25">
      <c r="H26662" s="155"/>
      <c r="I26662" s="152"/>
      <c r="J26662" s="152"/>
      <c r="K26662" s="156"/>
      <c r="L26662" s="156"/>
      <c r="M26662" s="157"/>
      <c r="N26662" s="158"/>
      <c r="O26662" s="153"/>
      <c r="P26662" s="153"/>
      <c r="Q26662" s="153"/>
      <c r="R26662" s="153"/>
      <c r="S26662" s="152"/>
      <c r="T26662" s="154"/>
    </row>
    <row r="26663" spans="8:20" x14ac:dyDescent="0.25">
      <c r="H26663" s="155"/>
      <c r="I26663" s="152"/>
      <c r="J26663" s="152"/>
      <c r="K26663" s="156"/>
      <c r="L26663" s="156"/>
      <c r="M26663" s="157"/>
      <c r="N26663" s="158"/>
      <c r="O26663" s="153"/>
      <c r="P26663" s="153"/>
      <c r="Q26663" s="153"/>
      <c r="R26663" s="153"/>
      <c r="S26663" s="152"/>
      <c r="T26663" s="154"/>
    </row>
    <row r="26664" spans="8:20" x14ac:dyDescent="0.25">
      <c r="H26664" s="155"/>
      <c r="I26664" s="152"/>
      <c r="J26664" s="152"/>
      <c r="K26664" s="156"/>
      <c r="L26664" s="156"/>
      <c r="M26664" s="157"/>
      <c r="N26664" s="158"/>
      <c r="O26664" s="153"/>
      <c r="P26664" s="153"/>
      <c r="Q26664" s="153"/>
      <c r="R26664" s="153"/>
      <c r="S26664" s="152"/>
      <c r="T26664" s="154"/>
    </row>
    <row r="26665" spans="8:20" x14ac:dyDescent="0.25">
      <c r="H26665" s="155"/>
      <c r="I26665" s="152"/>
      <c r="J26665" s="152"/>
      <c r="K26665" s="156"/>
      <c r="L26665" s="156"/>
      <c r="M26665" s="157"/>
      <c r="N26665" s="158"/>
      <c r="O26665" s="153"/>
      <c r="P26665" s="153"/>
      <c r="Q26665" s="153"/>
      <c r="R26665" s="153"/>
      <c r="S26665" s="152"/>
      <c r="T26665" s="154"/>
    </row>
    <row r="26666" spans="8:20" x14ac:dyDescent="0.25">
      <c r="H26666" s="155"/>
      <c r="I26666" s="152"/>
      <c r="J26666" s="152"/>
      <c r="K26666" s="156"/>
      <c r="L26666" s="156"/>
      <c r="M26666" s="157"/>
      <c r="N26666" s="158"/>
      <c r="O26666" s="153"/>
      <c r="P26666" s="153"/>
      <c r="Q26666" s="153"/>
      <c r="R26666" s="153"/>
      <c r="S26666" s="152"/>
      <c r="T26666" s="154"/>
    </row>
    <row r="26667" spans="8:20" x14ac:dyDescent="0.25">
      <c r="H26667" s="155"/>
      <c r="I26667" s="152"/>
      <c r="J26667" s="152"/>
      <c r="K26667" s="156"/>
      <c r="L26667" s="156"/>
      <c r="M26667" s="157"/>
      <c r="N26667" s="158"/>
      <c r="O26667" s="153"/>
      <c r="P26667" s="153"/>
      <c r="Q26667" s="153"/>
      <c r="R26667" s="153"/>
      <c r="S26667" s="152"/>
      <c r="T26667" s="154"/>
    </row>
    <row r="26668" spans="8:20" x14ac:dyDescent="0.25">
      <c r="H26668" s="155"/>
      <c r="I26668" s="152"/>
      <c r="J26668" s="152"/>
      <c r="K26668" s="156"/>
      <c r="L26668" s="156"/>
      <c r="M26668" s="157"/>
      <c r="N26668" s="158"/>
      <c r="O26668" s="153"/>
      <c r="P26668" s="153"/>
      <c r="Q26668" s="153"/>
      <c r="R26668" s="153"/>
      <c r="S26668" s="152"/>
      <c r="T26668" s="154"/>
    </row>
    <row r="26669" spans="8:20" x14ac:dyDescent="0.25">
      <c r="H26669" s="155"/>
      <c r="I26669" s="152"/>
      <c r="J26669" s="152"/>
      <c r="K26669" s="156"/>
      <c r="L26669" s="156"/>
      <c r="M26669" s="157"/>
      <c r="N26669" s="158"/>
      <c r="O26669" s="153"/>
      <c r="P26669" s="153"/>
      <c r="Q26669" s="153"/>
      <c r="R26669" s="153"/>
      <c r="S26669" s="152"/>
      <c r="T26669" s="154"/>
    </row>
    <row r="26670" spans="8:20" x14ac:dyDescent="0.25">
      <c r="H26670" s="155"/>
      <c r="I26670" s="152"/>
      <c r="J26670" s="152"/>
      <c r="K26670" s="156"/>
      <c r="L26670" s="156"/>
      <c r="M26670" s="157"/>
      <c r="N26670" s="158"/>
      <c r="O26670" s="153"/>
      <c r="P26670" s="153"/>
      <c r="Q26670" s="153"/>
      <c r="R26670" s="153"/>
      <c r="S26670" s="152"/>
      <c r="T26670" s="154"/>
    </row>
    <row r="26671" spans="8:20" x14ac:dyDescent="0.25">
      <c r="H26671" s="155"/>
      <c r="I26671" s="152"/>
      <c r="J26671" s="152"/>
      <c r="K26671" s="156"/>
      <c r="L26671" s="156"/>
      <c r="M26671" s="157"/>
      <c r="N26671" s="158"/>
      <c r="O26671" s="153"/>
      <c r="P26671" s="153"/>
      <c r="Q26671" s="153"/>
      <c r="R26671" s="153"/>
      <c r="S26671" s="152"/>
      <c r="T26671" s="154"/>
    </row>
    <row r="26672" spans="8:20" x14ac:dyDescent="0.25">
      <c r="H26672" s="155"/>
      <c r="I26672" s="152"/>
      <c r="J26672" s="152"/>
      <c r="K26672" s="156"/>
      <c r="L26672" s="156"/>
      <c r="M26672" s="157"/>
      <c r="N26672" s="158"/>
      <c r="O26672" s="153"/>
      <c r="P26672" s="153"/>
      <c r="Q26672" s="153"/>
      <c r="R26672" s="153"/>
      <c r="S26672" s="152"/>
      <c r="T26672" s="154"/>
    </row>
    <row r="26673" spans="8:20" x14ac:dyDescent="0.25">
      <c r="H26673" s="155"/>
      <c r="I26673" s="152"/>
      <c r="J26673" s="152"/>
      <c r="K26673" s="156"/>
      <c r="L26673" s="156"/>
      <c r="M26673" s="157"/>
      <c r="N26673" s="158"/>
      <c r="O26673" s="153"/>
      <c r="P26673" s="153"/>
      <c r="Q26673" s="153"/>
      <c r="R26673" s="153"/>
      <c r="S26673" s="152"/>
      <c r="T26673" s="154"/>
    </row>
    <row r="26674" spans="8:20" x14ac:dyDescent="0.25">
      <c r="H26674" s="155"/>
      <c r="I26674" s="152"/>
      <c r="J26674" s="152"/>
      <c r="K26674" s="156"/>
      <c r="L26674" s="156"/>
      <c r="M26674" s="157"/>
      <c r="N26674" s="158"/>
      <c r="O26674" s="153"/>
      <c r="P26674" s="153"/>
      <c r="Q26674" s="153"/>
      <c r="R26674" s="153"/>
      <c r="S26674" s="152"/>
      <c r="T26674" s="154"/>
    </row>
    <row r="26675" spans="8:20" x14ac:dyDescent="0.25">
      <c r="H26675" s="155"/>
      <c r="I26675" s="152"/>
      <c r="J26675" s="152"/>
      <c r="K26675" s="156"/>
      <c r="L26675" s="156"/>
      <c r="M26675" s="157"/>
      <c r="N26675" s="158"/>
      <c r="O26675" s="153"/>
      <c r="P26675" s="153"/>
      <c r="Q26675" s="153"/>
      <c r="R26675" s="153"/>
      <c r="S26675" s="152"/>
      <c r="T26675" s="154"/>
    </row>
    <row r="26676" spans="8:20" x14ac:dyDescent="0.25">
      <c r="H26676" s="155"/>
      <c r="I26676" s="152"/>
      <c r="J26676" s="152"/>
      <c r="K26676" s="156"/>
      <c r="L26676" s="156"/>
      <c r="M26676" s="157"/>
      <c r="N26676" s="158"/>
      <c r="O26676" s="153"/>
      <c r="P26676" s="153"/>
      <c r="Q26676" s="153"/>
      <c r="R26676" s="153"/>
      <c r="S26676" s="152"/>
      <c r="T26676" s="154"/>
    </row>
    <row r="26677" spans="8:20" x14ac:dyDescent="0.25">
      <c r="H26677" s="155"/>
      <c r="I26677" s="152"/>
      <c r="J26677" s="152"/>
      <c r="K26677" s="156"/>
      <c r="L26677" s="156"/>
      <c r="M26677" s="157"/>
      <c r="N26677" s="158"/>
      <c r="O26677" s="153"/>
      <c r="P26677" s="153"/>
      <c r="Q26677" s="153"/>
      <c r="R26677" s="153"/>
      <c r="S26677" s="152"/>
      <c r="T26677" s="154"/>
    </row>
    <row r="26678" spans="8:20" x14ac:dyDescent="0.25">
      <c r="H26678" s="155"/>
      <c r="I26678" s="152"/>
      <c r="J26678" s="152"/>
      <c r="K26678" s="156"/>
      <c r="L26678" s="156"/>
      <c r="M26678" s="157"/>
      <c r="N26678" s="158"/>
      <c r="O26678" s="153"/>
      <c r="P26678" s="153"/>
      <c r="Q26678" s="153"/>
      <c r="R26678" s="153"/>
      <c r="S26678" s="152"/>
      <c r="T26678" s="154"/>
    </row>
    <row r="26679" spans="8:20" x14ac:dyDescent="0.25">
      <c r="H26679" s="155"/>
      <c r="I26679" s="152"/>
      <c r="J26679" s="152"/>
      <c r="K26679" s="156"/>
      <c r="L26679" s="156"/>
      <c r="M26679" s="157"/>
      <c r="N26679" s="158"/>
      <c r="O26679" s="153"/>
      <c r="P26679" s="153"/>
      <c r="Q26679" s="153"/>
      <c r="R26679" s="153"/>
      <c r="S26679" s="152"/>
      <c r="T26679" s="154"/>
    </row>
    <row r="26680" spans="8:20" x14ac:dyDescent="0.25">
      <c r="H26680" s="155"/>
      <c r="I26680" s="152"/>
      <c r="J26680" s="152"/>
      <c r="K26680" s="156"/>
      <c r="L26680" s="156"/>
      <c r="M26680" s="157"/>
      <c r="N26680" s="158"/>
      <c r="O26680" s="153"/>
      <c r="P26680" s="153"/>
      <c r="Q26680" s="153"/>
      <c r="R26680" s="153"/>
      <c r="S26680" s="152"/>
      <c r="T26680" s="154"/>
    </row>
    <row r="26681" spans="8:20" x14ac:dyDescent="0.25">
      <c r="H26681" s="155"/>
      <c r="I26681" s="152"/>
      <c r="J26681" s="152"/>
      <c r="K26681" s="156"/>
      <c r="L26681" s="156"/>
      <c r="M26681" s="157"/>
      <c r="N26681" s="158"/>
      <c r="O26681" s="153"/>
      <c r="P26681" s="153"/>
      <c r="Q26681" s="153"/>
      <c r="R26681" s="153"/>
      <c r="S26681" s="152"/>
      <c r="T26681" s="154"/>
    </row>
    <row r="26682" spans="8:20" x14ac:dyDescent="0.25">
      <c r="H26682" s="155"/>
      <c r="I26682" s="152"/>
      <c r="J26682" s="152"/>
      <c r="K26682" s="156"/>
      <c r="L26682" s="156"/>
      <c r="M26682" s="157"/>
      <c r="N26682" s="158"/>
      <c r="O26682" s="153"/>
      <c r="P26682" s="153"/>
      <c r="Q26682" s="153"/>
      <c r="R26682" s="153"/>
      <c r="S26682" s="152"/>
      <c r="T26682" s="154"/>
    </row>
    <row r="26683" spans="8:20" x14ac:dyDescent="0.25">
      <c r="H26683" s="155"/>
      <c r="I26683" s="152"/>
      <c r="J26683" s="152"/>
      <c r="K26683" s="156"/>
      <c r="L26683" s="156"/>
      <c r="M26683" s="157"/>
      <c r="N26683" s="158"/>
      <c r="O26683" s="153"/>
      <c r="P26683" s="153"/>
      <c r="Q26683" s="153"/>
      <c r="R26683" s="153"/>
      <c r="S26683" s="152"/>
      <c r="T26683" s="154"/>
    </row>
    <row r="26684" spans="8:20" x14ac:dyDescent="0.25">
      <c r="H26684" s="155"/>
      <c r="I26684" s="152"/>
      <c r="J26684" s="152"/>
      <c r="K26684" s="156"/>
      <c r="L26684" s="156"/>
      <c r="M26684" s="157"/>
      <c r="N26684" s="158"/>
      <c r="O26684" s="153"/>
      <c r="P26684" s="153"/>
      <c r="Q26684" s="153"/>
      <c r="R26684" s="153"/>
      <c r="S26684" s="152"/>
      <c r="T26684" s="154"/>
    </row>
    <row r="26685" spans="8:20" x14ac:dyDescent="0.25">
      <c r="H26685" s="155"/>
      <c r="I26685" s="152"/>
      <c r="J26685" s="152"/>
      <c r="K26685" s="156"/>
      <c r="L26685" s="156"/>
      <c r="M26685" s="157"/>
      <c r="N26685" s="158"/>
      <c r="O26685" s="153"/>
      <c r="P26685" s="153"/>
      <c r="Q26685" s="153"/>
      <c r="R26685" s="153"/>
      <c r="S26685" s="152"/>
      <c r="T26685" s="154"/>
    </row>
    <row r="26686" spans="8:20" x14ac:dyDescent="0.25">
      <c r="H26686" s="155"/>
      <c r="I26686" s="152"/>
      <c r="J26686" s="152"/>
      <c r="K26686" s="156"/>
      <c r="L26686" s="156"/>
      <c r="M26686" s="157"/>
      <c r="N26686" s="158"/>
      <c r="O26686" s="153"/>
      <c r="P26686" s="153"/>
      <c r="Q26686" s="153"/>
      <c r="R26686" s="153"/>
      <c r="S26686" s="152"/>
      <c r="T26686" s="154"/>
    </row>
    <row r="26687" spans="8:20" x14ac:dyDescent="0.25">
      <c r="H26687" s="155"/>
      <c r="I26687" s="152"/>
      <c r="J26687" s="152"/>
      <c r="K26687" s="156"/>
      <c r="L26687" s="156"/>
      <c r="M26687" s="157"/>
      <c r="N26687" s="158"/>
      <c r="O26687" s="153"/>
      <c r="P26687" s="153"/>
      <c r="Q26687" s="153"/>
      <c r="R26687" s="153"/>
      <c r="S26687" s="152"/>
      <c r="T26687" s="154"/>
    </row>
    <row r="26688" spans="8:20" x14ac:dyDescent="0.25">
      <c r="H26688" s="155"/>
      <c r="I26688" s="152"/>
      <c r="J26688" s="152"/>
      <c r="K26688" s="156"/>
      <c r="L26688" s="156"/>
      <c r="M26688" s="157"/>
      <c r="N26688" s="158"/>
      <c r="O26688" s="153"/>
      <c r="P26688" s="153"/>
      <c r="Q26688" s="153"/>
      <c r="R26688" s="153"/>
      <c r="S26688" s="152"/>
      <c r="T26688" s="154"/>
    </row>
    <row r="26689" spans="8:20" x14ac:dyDescent="0.25">
      <c r="H26689" s="155"/>
      <c r="I26689" s="152"/>
      <c r="J26689" s="152"/>
      <c r="K26689" s="156"/>
      <c r="L26689" s="156"/>
      <c r="M26689" s="157"/>
      <c r="N26689" s="158"/>
      <c r="O26689" s="153"/>
      <c r="P26689" s="153"/>
      <c r="Q26689" s="153"/>
      <c r="R26689" s="153"/>
      <c r="S26689" s="152"/>
      <c r="T26689" s="154"/>
    </row>
    <row r="26690" spans="8:20" x14ac:dyDescent="0.25">
      <c r="H26690" s="155"/>
      <c r="I26690" s="152"/>
      <c r="J26690" s="152"/>
      <c r="K26690" s="156"/>
      <c r="L26690" s="156"/>
      <c r="M26690" s="157"/>
      <c r="N26690" s="158"/>
      <c r="O26690" s="153"/>
      <c r="P26690" s="153"/>
      <c r="Q26690" s="153"/>
      <c r="R26690" s="153"/>
      <c r="S26690" s="152"/>
      <c r="T26690" s="154"/>
    </row>
    <row r="26691" spans="8:20" x14ac:dyDescent="0.25">
      <c r="H26691" s="155"/>
      <c r="I26691" s="152"/>
      <c r="J26691" s="152"/>
      <c r="K26691" s="156"/>
      <c r="L26691" s="156"/>
      <c r="M26691" s="157"/>
      <c r="N26691" s="158"/>
      <c r="O26691" s="153"/>
      <c r="P26691" s="153"/>
      <c r="Q26691" s="153"/>
      <c r="R26691" s="153"/>
      <c r="S26691" s="152"/>
      <c r="T26691" s="154"/>
    </row>
    <row r="26692" spans="8:20" x14ac:dyDescent="0.25">
      <c r="H26692" s="155"/>
      <c r="I26692" s="152"/>
      <c r="J26692" s="152"/>
      <c r="K26692" s="156"/>
      <c r="L26692" s="156"/>
      <c r="M26692" s="157"/>
      <c r="N26692" s="158"/>
      <c r="O26692" s="153"/>
      <c r="P26692" s="153"/>
      <c r="Q26692" s="153"/>
      <c r="R26692" s="153"/>
      <c r="S26692" s="152"/>
      <c r="T26692" s="154"/>
    </row>
    <row r="26693" spans="8:20" x14ac:dyDescent="0.25">
      <c r="H26693" s="155"/>
      <c r="I26693" s="152"/>
      <c r="J26693" s="152"/>
      <c r="K26693" s="156"/>
      <c r="L26693" s="156"/>
      <c r="M26693" s="157"/>
      <c r="N26693" s="158"/>
      <c r="O26693" s="153"/>
      <c r="P26693" s="153"/>
      <c r="Q26693" s="153"/>
      <c r="R26693" s="153"/>
      <c r="S26693" s="152"/>
      <c r="T26693" s="154"/>
    </row>
    <row r="26694" spans="8:20" x14ac:dyDescent="0.25">
      <c r="H26694" s="155"/>
      <c r="I26694" s="152"/>
      <c r="J26694" s="152"/>
      <c r="K26694" s="156"/>
      <c r="L26694" s="156"/>
      <c r="M26694" s="157"/>
      <c r="N26694" s="158"/>
      <c r="O26694" s="153"/>
      <c r="P26694" s="153"/>
      <c r="Q26694" s="153"/>
      <c r="R26694" s="153"/>
      <c r="S26694" s="152"/>
      <c r="T26694" s="154"/>
    </row>
    <row r="26695" spans="8:20" x14ac:dyDescent="0.25">
      <c r="H26695" s="155"/>
      <c r="I26695" s="152"/>
      <c r="J26695" s="152"/>
      <c r="K26695" s="156"/>
      <c r="L26695" s="156"/>
      <c r="M26695" s="157"/>
      <c r="N26695" s="158"/>
      <c r="O26695" s="153"/>
      <c r="P26695" s="153"/>
      <c r="Q26695" s="153"/>
      <c r="R26695" s="153"/>
      <c r="S26695" s="152"/>
      <c r="T26695" s="154"/>
    </row>
    <row r="26696" spans="8:20" x14ac:dyDescent="0.25">
      <c r="H26696" s="155"/>
      <c r="I26696" s="152"/>
      <c r="J26696" s="152"/>
      <c r="K26696" s="156"/>
      <c r="L26696" s="156"/>
      <c r="M26696" s="157"/>
      <c r="N26696" s="158"/>
      <c r="O26696" s="153"/>
      <c r="P26696" s="153"/>
      <c r="Q26696" s="153"/>
      <c r="R26696" s="153"/>
      <c r="S26696" s="152"/>
      <c r="T26696" s="154"/>
    </row>
    <row r="26697" spans="8:20" x14ac:dyDescent="0.25">
      <c r="H26697" s="155"/>
      <c r="I26697" s="152"/>
      <c r="J26697" s="152"/>
      <c r="K26697" s="156"/>
      <c r="L26697" s="156"/>
      <c r="M26697" s="157"/>
      <c r="N26697" s="158"/>
      <c r="O26697" s="153"/>
      <c r="P26697" s="153"/>
      <c r="Q26697" s="153"/>
      <c r="R26697" s="153"/>
      <c r="S26697" s="152"/>
      <c r="T26697" s="154"/>
    </row>
    <row r="26698" spans="8:20" x14ac:dyDescent="0.25">
      <c r="H26698" s="155"/>
      <c r="I26698" s="152"/>
      <c r="J26698" s="152"/>
      <c r="K26698" s="156"/>
      <c r="L26698" s="156"/>
      <c r="M26698" s="157"/>
      <c r="N26698" s="158"/>
      <c r="O26698" s="153"/>
      <c r="P26698" s="153"/>
      <c r="Q26698" s="153"/>
      <c r="R26698" s="153"/>
      <c r="S26698" s="152"/>
      <c r="T26698" s="154"/>
    </row>
    <row r="26699" spans="8:20" x14ac:dyDescent="0.25">
      <c r="H26699" s="155"/>
      <c r="I26699" s="152"/>
      <c r="J26699" s="152"/>
      <c r="K26699" s="156"/>
      <c r="L26699" s="156"/>
      <c r="M26699" s="157"/>
      <c r="N26699" s="158"/>
      <c r="O26699" s="153"/>
      <c r="P26699" s="153"/>
      <c r="Q26699" s="153"/>
      <c r="R26699" s="153"/>
      <c r="S26699" s="152"/>
      <c r="T26699" s="154"/>
    </row>
    <row r="26700" spans="8:20" x14ac:dyDescent="0.25">
      <c r="H26700" s="155"/>
      <c r="I26700" s="152"/>
      <c r="J26700" s="152"/>
      <c r="K26700" s="156"/>
      <c r="L26700" s="156"/>
      <c r="M26700" s="157"/>
      <c r="N26700" s="158"/>
      <c r="O26700" s="153"/>
      <c r="P26700" s="153"/>
      <c r="Q26700" s="153"/>
      <c r="R26700" s="153"/>
      <c r="S26700" s="152"/>
      <c r="T26700" s="154"/>
    </row>
    <row r="26701" spans="8:20" x14ac:dyDescent="0.25">
      <c r="H26701" s="155"/>
      <c r="I26701" s="152"/>
      <c r="J26701" s="152"/>
      <c r="K26701" s="156"/>
      <c r="L26701" s="156"/>
      <c r="M26701" s="157"/>
      <c r="N26701" s="158"/>
      <c r="O26701" s="153"/>
      <c r="P26701" s="153"/>
      <c r="Q26701" s="153"/>
      <c r="R26701" s="153"/>
      <c r="S26701" s="152"/>
      <c r="T26701" s="154"/>
    </row>
    <row r="26702" spans="8:20" x14ac:dyDescent="0.25">
      <c r="H26702" s="155"/>
      <c r="I26702" s="152"/>
      <c r="J26702" s="152"/>
      <c r="K26702" s="156"/>
      <c r="L26702" s="156"/>
      <c r="M26702" s="157"/>
      <c r="N26702" s="158"/>
      <c r="O26702" s="153"/>
      <c r="P26702" s="153"/>
      <c r="Q26702" s="153"/>
      <c r="R26702" s="153"/>
      <c r="S26702" s="152"/>
      <c r="T26702" s="154"/>
    </row>
    <row r="26703" spans="8:20" x14ac:dyDescent="0.25">
      <c r="H26703" s="155"/>
      <c r="I26703" s="152"/>
      <c r="J26703" s="152"/>
      <c r="K26703" s="156"/>
      <c r="L26703" s="156"/>
      <c r="M26703" s="157"/>
      <c r="N26703" s="158"/>
      <c r="O26703" s="153"/>
      <c r="P26703" s="153"/>
      <c r="Q26703" s="153"/>
      <c r="R26703" s="153"/>
      <c r="S26703" s="152"/>
      <c r="T26703" s="154"/>
    </row>
    <row r="26704" spans="8:20" x14ac:dyDescent="0.25">
      <c r="H26704" s="155"/>
      <c r="I26704" s="152"/>
      <c r="J26704" s="152"/>
      <c r="K26704" s="156"/>
      <c r="L26704" s="156"/>
      <c r="M26704" s="157"/>
      <c r="N26704" s="158"/>
      <c r="O26704" s="153"/>
      <c r="P26704" s="153"/>
      <c r="Q26704" s="153"/>
      <c r="R26704" s="153"/>
      <c r="S26704" s="152"/>
      <c r="T26704" s="154"/>
    </row>
    <row r="26705" spans="8:20" x14ac:dyDescent="0.25">
      <c r="H26705" s="155"/>
      <c r="I26705" s="152"/>
      <c r="J26705" s="152"/>
      <c r="K26705" s="156"/>
      <c r="L26705" s="156"/>
      <c r="M26705" s="157"/>
      <c r="N26705" s="158"/>
      <c r="O26705" s="153"/>
      <c r="P26705" s="153"/>
      <c r="Q26705" s="153"/>
      <c r="R26705" s="153"/>
      <c r="S26705" s="152"/>
      <c r="T26705" s="154"/>
    </row>
    <row r="26706" spans="8:20" x14ac:dyDescent="0.25">
      <c r="H26706" s="155"/>
      <c r="I26706" s="152"/>
      <c r="J26706" s="152"/>
      <c r="K26706" s="156"/>
      <c r="L26706" s="156"/>
      <c r="M26706" s="157"/>
      <c r="N26706" s="158"/>
      <c r="O26706" s="153"/>
      <c r="P26706" s="153"/>
      <c r="Q26706" s="153"/>
      <c r="R26706" s="153"/>
      <c r="S26706" s="152"/>
      <c r="T26706" s="154"/>
    </row>
    <row r="26707" spans="8:20" x14ac:dyDescent="0.25">
      <c r="H26707" s="155"/>
      <c r="I26707" s="152"/>
      <c r="J26707" s="152"/>
      <c r="K26707" s="156"/>
      <c r="L26707" s="156"/>
      <c r="M26707" s="157"/>
      <c r="N26707" s="158"/>
      <c r="O26707" s="153"/>
      <c r="P26707" s="153"/>
      <c r="Q26707" s="153"/>
      <c r="R26707" s="153"/>
      <c r="S26707" s="152"/>
      <c r="T26707" s="154"/>
    </row>
    <row r="26708" spans="8:20" x14ac:dyDescent="0.25">
      <c r="H26708" s="155"/>
      <c r="I26708" s="152"/>
      <c r="J26708" s="152"/>
      <c r="K26708" s="156"/>
      <c r="L26708" s="156"/>
      <c r="M26708" s="157"/>
      <c r="N26708" s="158"/>
      <c r="O26708" s="153"/>
      <c r="P26708" s="153"/>
      <c r="Q26708" s="153"/>
      <c r="R26708" s="153"/>
      <c r="S26708" s="152"/>
      <c r="T26708" s="154"/>
    </row>
    <row r="26709" spans="8:20" x14ac:dyDescent="0.25">
      <c r="H26709" s="155"/>
      <c r="I26709" s="152"/>
      <c r="J26709" s="152"/>
      <c r="K26709" s="156"/>
      <c r="L26709" s="156"/>
      <c r="M26709" s="157"/>
      <c r="N26709" s="158"/>
      <c r="O26709" s="153"/>
      <c r="P26709" s="153"/>
      <c r="Q26709" s="153"/>
      <c r="R26709" s="153"/>
      <c r="S26709" s="152"/>
      <c r="T26709" s="154"/>
    </row>
    <row r="26710" spans="8:20" x14ac:dyDescent="0.25">
      <c r="H26710" s="155"/>
      <c r="I26710" s="152"/>
      <c r="J26710" s="152"/>
      <c r="K26710" s="156"/>
      <c r="L26710" s="156"/>
      <c r="M26710" s="157"/>
      <c r="N26710" s="158"/>
      <c r="O26710" s="153"/>
      <c r="P26710" s="153"/>
      <c r="Q26710" s="153"/>
      <c r="R26710" s="153"/>
      <c r="S26710" s="152"/>
      <c r="T26710" s="154"/>
    </row>
    <row r="26711" spans="8:20" x14ac:dyDescent="0.25">
      <c r="H26711" s="155"/>
      <c r="I26711" s="152"/>
      <c r="J26711" s="152"/>
      <c r="K26711" s="156"/>
      <c r="L26711" s="156"/>
      <c r="M26711" s="157"/>
      <c r="N26711" s="158"/>
      <c r="O26711" s="153"/>
      <c r="P26711" s="153"/>
      <c r="Q26711" s="153"/>
      <c r="R26711" s="153"/>
      <c r="S26711" s="152"/>
      <c r="T26711" s="154"/>
    </row>
    <row r="26712" spans="8:20" x14ac:dyDescent="0.25">
      <c r="H26712" s="155"/>
      <c r="I26712" s="152"/>
      <c r="J26712" s="152"/>
      <c r="K26712" s="156"/>
      <c r="L26712" s="156"/>
      <c r="M26712" s="157"/>
      <c r="N26712" s="158"/>
      <c r="O26712" s="153"/>
      <c r="P26712" s="153"/>
      <c r="Q26712" s="153"/>
      <c r="R26712" s="153"/>
      <c r="S26712" s="152"/>
      <c r="T26712" s="154"/>
    </row>
    <row r="26713" spans="8:20" x14ac:dyDescent="0.25">
      <c r="H26713" s="155"/>
      <c r="I26713" s="152"/>
      <c r="J26713" s="152"/>
      <c r="K26713" s="156"/>
      <c r="L26713" s="156"/>
      <c r="M26713" s="157"/>
      <c r="N26713" s="158"/>
      <c r="O26713" s="153"/>
      <c r="P26713" s="153"/>
      <c r="Q26713" s="153"/>
      <c r="R26713" s="153"/>
      <c r="S26713" s="152"/>
      <c r="T26713" s="154"/>
    </row>
    <row r="26714" spans="8:20" x14ac:dyDescent="0.25">
      <c r="H26714" s="155"/>
      <c r="I26714" s="152"/>
      <c r="J26714" s="152"/>
      <c r="K26714" s="156"/>
      <c r="L26714" s="156"/>
      <c r="M26714" s="157"/>
      <c r="N26714" s="158"/>
      <c r="O26714" s="153"/>
      <c r="P26714" s="153"/>
      <c r="Q26714" s="153"/>
      <c r="R26714" s="153"/>
      <c r="S26714" s="152"/>
      <c r="T26714" s="154"/>
    </row>
    <row r="26715" spans="8:20" x14ac:dyDescent="0.25">
      <c r="H26715" s="155"/>
      <c r="I26715" s="152"/>
      <c r="J26715" s="152"/>
      <c r="K26715" s="156"/>
      <c r="L26715" s="156"/>
      <c r="M26715" s="157"/>
      <c r="N26715" s="158"/>
      <c r="O26715" s="153"/>
      <c r="P26715" s="153"/>
      <c r="Q26715" s="153"/>
      <c r="R26715" s="153"/>
      <c r="S26715" s="152"/>
      <c r="T26715" s="154"/>
    </row>
    <row r="26716" spans="8:20" x14ac:dyDescent="0.25">
      <c r="H26716" s="155"/>
      <c r="I26716" s="152"/>
      <c r="J26716" s="152"/>
      <c r="K26716" s="156"/>
      <c r="L26716" s="156"/>
      <c r="M26716" s="157"/>
      <c r="N26716" s="158"/>
      <c r="O26716" s="153"/>
      <c r="P26716" s="153"/>
      <c r="Q26716" s="153"/>
      <c r="R26716" s="153"/>
      <c r="S26716" s="152"/>
      <c r="T26716" s="154"/>
    </row>
    <row r="26717" spans="8:20" x14ac:dyDescent="0.25">
      <c r="H26717" s="155"/>
      <c r="I26717" s="152"/>
      <c r="J26717" s="152"/>
      <c r="K26717" s="156"/>
      <c r="L26717" s="156"/>
      <c r="M26717" s="157"/>
      <c r="N26717" s="158"/>
      <c r="O26717" s="153"/>
      <c r="P26717" s="153"/>
      <c r="Q26717" s="153"/>
      <c r="R26717" s="153"/>
      <c r="S26717" s="152"/>
      <c r="T26717" s="154"/>
    </row>
    <row r="26718" spans="8:20" x14ac:dyDescent="0.25">
      <c r="H26718" s="155"/>
      <c r="I26718" s="152"/>
      <c r="J26718" s="152"/>
      <c r="K26718" s="156"/>
      <c r="L26718" s="156"/>
      <c r="M26718" s="157"/>
      <c r="N26718" s="158"/>
      <c r="O26718" s="153"/>
      <c r="P26718" s="153"/>
      <c r="Q26718" s="153"/>
      <c r="R26718" s="153"/>
      <c r="S26718" s="152"/>
      <c r="T26718" s="154"/>
    </row>
    <row r="26719" spans="8:20" x14ac:dyDescent="0.25">
      <c r="H26719" s="155"/>
      <c r="I26719" s="152"/>
      <c r="J26719" s="152"/>
      <c r="K26719" s="156"/>
      <c r="L26719" s="156"/>
      <c r="M26719" s="157"/>
      <c r="N26719" s="158"/>
      <c r="O26719" s="153"/>
      <c r="P26719" s="153"/>
      <c r="Q26719" s="153"/>
      <c r="R26719" s="153"/>
      <c r="S26719" s="152"/>
      <c r="T26719" s="154"/>
    </row>
    <row r="26720" spans="8:20" x14ac:dyDescent="0.25">
      <c r="H26720" s="155"/>
      <c r="I26720" s="152"/>
      <c r="J26720" s="152"/>
      <c r="K26720" s="156"/>
      <c r="L26720" s="156"/>
      <c r="M26720" s="157"/>
      <c r="N26720" s="158"/>
      <c r="O26720" s="153"/>
      <c r="P26720" s="153"/>
      <c r="Q26720" s="153"/>
      <c r="R26720" s="153"/>
      <c r="S26720" s="152"/>
      <c r="T26720" s="154"/>
    </row>
    <row r="26721" spans="8:20" x14ac:dyDescent="0.25">
      <c r="H26721" s="155"/>
      <c r="I26721" s="152"/>
      <c r="J26721" s="152"/>
      <c r="K26721" s="156"/>
      <c r="L26721" s="156"/>
      <c r="M26721" s="157"/>
      <c r="N26721" s="158"/>
      <c r="O26721" s="153"/>
      <c r="P26721" s="153"/>
      <c r="Q26721" s="153"/>
      <c r="R26721" s="153"/>
      <c r="S26721" s="152"/>
      <c r="T26721" s="154"/>
    </row>
    <row r="26722" spans="8:20" x14ac:dyDescent="0.25">
      <c r="H26722" s="155"/>
      <c r="I26722" s="152"/>
      <c r="J26722" s="152"/>
      <c r="K26722" s="156"/>
      <c r="L26722" s="156"/>
      <c r="M26722" s="157"/>
      <c r="N26722" s="158"/>
      <c r="O26722" s="153"/>
      <c r="P26722" s="153"/>
      <c r="Q26722" s="153"/>
      <c r="R26722" s="153"/>
      <c r="S26722" s="152"/>
      <c r="T26722" s="154"/>
    </row>
    <row r="26723" spans="8:20" x14ac:dyDescent="0.25">
      <c r="H26723" s="155"/>
      <c r="I26723" s="152"/>
      <c r="J26723" s="152"/>
      <c r="K26723" s="156"/>
      <c r="L26723" s="156"/>
      <c r="M26723" s="157"/>
      <c r="N26723" s="158"/>
      <c r="O26723" s="153"/>
      <c r="P26723" s="153"/>
      <c r="Q26723" s="153"/>
      <c r="R26723" s="153"/>
      <c r="S26723" s="152"/>
      <c r="T26723" s="154"/>
    </row>
    <row r="26724" spans="8:20" x14ac:dyDescent="0.25">
      <c r="H26724" s="155"/>
      <c r="I26724" s="152"/>
      <c r="J26724" s="152"/>
      <c r="K26724" s="156"/>
      <c r="L26724" s="156"/>
      <c r="M26724" s="157"/>
      <c r="N26724" s="158"/>
      <c r="O26724" s="153"/>
      <c r="P26724" s="153"/>
      <c r="Q26724" s="153"/>
      <c r="R26724" s="153"/>
      <c r="S26724" s="152"/>
      <c r="T26724" s="154"/>
    </row>
    <row r="26725" spans="8:20" x14ac:dyDescent="0.25">
      <c r="H26725" s="155"/>
      <c r="I26725" s="152"/>
      <c r="J26725" s="152"/>
      <c r="K26725" s="156"/>
      <c r="L26725" s="156"/>
      <c r="M26725" s="157"/>
      <c r="N26725" s="158"/>
      <c r="O26725" s="153"/>
      <c r="P26725" s="153"/>
      <c r="Q26725" s="153"/>
      <c r="R26725" s="153"/>
      <c r="S26725" s="152"/>
      <c r="T26725" s="154"/>
    </row>
    <row r="26726" spans="8:20" x14ac:dyDescent="0.25">
      <c r="H26726" s="155"/>
      <c r="I26726" s="152"/>
      <c r="J26726" s="152"/>
      <c r="K26726" s="156"/>
      <c r="L26726" s="156"/>
      <c r="M26726" s="157"/>
      <c r="N26726" s="158"/>
      <c r="O26726" s="153"/>
      <c r="P26726" s="153"/>
      <c r="Q26726" s="153"/>
      <c r="R26726" s="153"/>
      <c r="S26726" s="152"/>
      <c r="T26726" s="154"/>
    </row>
    <row r="26727" spans="8:20" x14ac:dyDescent="0.25">
      <c r="H26727" s="155"/>
      <c r="I26727" s="152"/>
      <c r="J26727" s="152"/>
      <c r="K26727" s="156"/>
      <c r="L26727" s="156"/>
      <c r="M26727" s="157"/>
      <c r="N26727" s="158"/>
      <c r="O26727" s="153"/>
      <c r="P26727" s="153"/>
      <c r="Q26727" s="153"/>
      <c r="R26727" s="153"/>
      <c r="S26727" s="152"/>
      <c r="T26727" s="154"/>
    </row>
    <row r="26728" spans="8:20" x14ac:dyDescent="0.25">
      <c r="H26728" s="155"/>
      <c r="I26728" s="152"/>
      <c r="J26728" s="152"/>
      <c r="K26728" s="156"/>
      <c r="L26728" s="156"/>
      <c r="M26728" s="157"/>
      <c r="N26728" s="158"/>
      <c r="O26728" s="153"/>
      <c r="P26728" s="153"/>
      <c r="Q26728" s="153"/>
      <c r="R26728" s="153"/>
      <c r="S26728" s="152"/>
      <c r="T26728" s="154"/>
    </row>
    <row r="26729" spans="8:20" x14ac:dyDescent="0.25">
      <c r="H26729" s="155"/>
      <c r="I26729" s="152"/>
      <c r="J26729" s="152"/>
      <c r="K26729" s="156"/>
      <c r="L26729" s="156"/>
      <c r="M26729" s="157"/>
      <c r="N26729" s="158"/>
      <c r="O26729" s="153"/>
      <c r="P26729" s="153"/>
      <c r="Q26729" s="153"/>
      <c r="R26729" s="153"/>
      <c r="S26729" s="152"/>
      <c r="T26729" s="154"/>
    </row>
    <row r="26730" spans="8:20" x14ac:dyDescent="0.25">
      <c r="H26730" s="155"/>
      <c r="I26730" s="152"/>
      <c r="J26730" s="152"/>
      <c r="K26730" s="156"/>
      <c r="L26730" s="156"/>
      <c r="M26730" s="157"/>
      <c r="N26730" s="158"/>
      <c r="O26730" s="153"/>
      <c r="P26730" s="153"/>
      <c r="Q26730" s="153"/>
      <c r="R26730" s="153"/>
      <c r="S26730" s="152"/>
      <c r="T26730" s="154"/>
    </row>
    <row r="26731" spans="8:20" x14ac:dyDescent="0.25">
      <c r="H26731" s="155"/>
      <c r="I26731" s="152"/>
      <c r="J26731" s="152"/>
      <c r="K26731" s="156"/>
      <c r="L26731" s="156"/>
      <c r="M26731" s="157"/>
      <c r="N26731" s="158"/>
      <c r="O26731" s="153"/>
      <c r="P26731" s="153"/>
      <c r="Q26731" s="153"/>
      <c r="R26731" s="153"/>
      <c r="S26731" s="152"/>
      <c r="T26731" s="154"/>
    </row>
    <row r="26732" spans="8:20" x14ac:dyDescent="0.25">
      <c r="H26732" s="155"/>
      <c r="I26732" s="152"/>
      <c r="J26732" s="152"/>
      <c r="K26732" s="156"/>
      <c r="L26732" s="156"/>
      <c r="M26732" s="157"/>
      <c r="N26732" s="158"/>
      <c r="O26732" s="153"/>
      <c r="P26732" s="153"/>
      <c r="Q26732" s="153"/>
      <c r="R26732" s="153"/>
      <c r="S26732" s="152"/>
      <c r="T26732" s="154"/>
    </row>
    <row r="26733" spans="8:20" x14ac:dyDescent="0.25">
      <c r="H26733" s="155"/>
      <c r="I26733" s="152"/>
      <c r="J26733" s="152"/>
      <c r="K26733" s="156"/>
      <c r="L26733" s="156"/>
      <c r="M26733" s="157"/>
      <c r="N26733" s="158"/>
      <c r="O26733" s="153"/>
      <c r="P26733" s="153"/>
      <c r="Q26733" s="153"/>
      <c r="R26733" s="153"/>
      <c r="S26733" s="152"/>
      <c r="T26733" s="154"/>
    </row>
    <row r="26734" spans="8:20" x14ac:dyDescent="0.25">
      <c r="H26734" s="155"/>
      <c r="I26734" s="152"/>
      <c r="J26734" s="152"/>
      <c r="K26734" s="156"/>
      <c r="L26734" s="156"/>
      <c r="M26734" s="157"/>
      <c r="N26734" s="158"/>
      <c r="O26734" s="153"/>
      <c r="P26734" s="153"/>
      <c r="Q26734" s="153"/>
      <c r="R26734" s="153"/>
      <c r="S26734" s="152"/>
      <c r="T26734" s="154"/>
    </row>
    <row r="26735" spans="8:20" x14ac:dyDescent="0.25">
      <c r="H26735" s="155"/>
      <c r="I26735" s="152"/>
      <c r="J26735" s="152"/>
      <c r="K26735" s="156"/>
      <c r="L26735" s="156"/>
      <c r="M26735" s="157"/>
      <c r="N26735" s="158"/>
      <c r="O26735" s="153"/>
      <c r="P26735" s="153"/>
      <c r="Q26735" s="153"/>
      <c r="R26735" s="153"/>
      <c r="S26735" s="152"/>
      <c r="T26735" s="154"/>
    </row>
    <row r="26736" spans="8:20" x14ac:dyDescent="0.25">
      <c r="H26736" s="155"/>
      <c r="I26736" s="152"/>
      <c r="J26736" s="152"/>
      <c r="K26736" s="156"/>
      <c r="L26736" s="156"/>
      <c r="M26736" s="157"/>
      <c r="N26736" s="158"/>
      <c r="O26736" s="153"/>
      <c r="P26736" s="153"/>
      <c r="Q26736" s="153"/>
      <c r="R26736" s="153"/>
      <c r="S26736" s="152"/>
      <c r="T26736" s="154"/>
    </row>
    <row r="26737" spans="8:20" x14ac:dyDescent="0.25">
      <c r="H26737" s="155"/>
      <c r="I26737" s="152"/>
      <c r="J26737" s="152"/>
      <c r="K26737" s="156"/>
      <c r="L26737" s="156"/>
      <c r="M26737" s="157"/>
      <c r="N26737" s="158"/>
      <c r="O26737" s="153"/>
      <c r="P26737" s="153"/>
      <c r="Q26737" s="153"/>
      <c r="R26737" s="153"/>
      <c r="S26737" s="152"/>
      <c r="T26737" s="154"/>
    </row>
    <row r="26738" spans="8:20" x14ac:dyDescent="0.25">
      <c r="H26738" s="155"/>
      <c r="I26738" s="152"/>
      <c r="J26738" s="152"/>
      <c r="K26738" s="156"/>
      <c r="L26738" s="156"/>
      <c r="M26738" s="157"/>
      <c r="N26738" s="158"/>
      <c r="O26738" s="153"/>
      <c r="P26738" s="153"/>
      <c r="Q26738" s="153"/>
      <c r="R26738" s="153"/>
      <c r="S26738" s="152"/>
      <c r="T26738" s="154"/>
    </row>
    <row r="26739" spans="8:20" x14ac:dyDescent="0.25">
      <c r="H26739" s="155"/>
      <c r="I26739" s="152"/>
      <c r="J26739" s="152"/>
      <c r="K26739" s="156"/>
      <c r="L26739" s="156"/>
      <c r="M26739" s="157"/>
      <c r="N26739" s="158"/>
      <c r="O26739" s="153"/>
      <c r="P26739" s="153"/>
      <c r="Q26739" s="153"/>
      <c r="R26739" s="153"/>
      <c r="S26739" s="152"/>
      <c r="T26739" s="154"/>
    </row>
    <row r="26740" spans="8:20" x14ac:dyDescent="0.25">
      <c r="H26740" s="155"/>
      <c r="I26740" s="152"/>
      <c r="J26740" s="152"/>
      <c r="K26740" s="156"/>
      <c r="L26740" s="156"/>
      <c r="M26740" s="157"/>
      <c r="N26740" s="158"/>
      <c r="O26740" s="153"/>
      <c r="P26740" s="153"/>
      <c r="Q26740" s="153"/>
      <c r="R26740" s="153"/>
      <c r="S26740" s="152"/>
      <c r="T26740" s="154"/>
    </row>
    <row r="26741" spans="8:20" x14ac:dyDescent="0.25">
      <c r="H26741" s="155"/>
      <c r="I26741" s="152"/>
      <c r="J26741" s="152"/>
      <c r="K26741" s="156"/>
      <c r="L26741" s="156"/>
      <c r="M26741" s="157"/>
      <c r="N26741" s="158"/>
      <c r="O26741" s="153"/>
      <c r="P26741" s="153"/>
      <c r="Q26741" s="153"/>
      <c r="R26741" s="153"/>
      <c r="S26741" s="152"/>
      <c r="T26741" s="154"/>
    </row>
    <row r="26742" spans="8:20" x14ac:dyDescent="0.25">
      <c r="H26742" s="155"/>
      <c r="I26742" s="152"/>
      <c r="J26742" s="152"/>
      <c r="K26742" s="156"/>
      <c r="L26742" s="156"/>
      <c r="M26742" s="157"/>
      <c r="N26742" s="158"/>
      <c r="O26742" s="153"/>
      <c r="P26742" s="153"/>
      <c r="Q26742" s="153"/>
      <c r="R26742" s="153"/>
      <c r="S26742" s="152"/>
      <c r="T26742" s="154"/>
    </row>
    <row r="26743" spans="8:20" x14ac:dyDescent="0.25">
      <c r="H26743" s="155"/>
      <c r="I26743" s="152"/>
      <c r="J26743" s="152"/>
      <c r="K26743" s="156"/>
      <c r="L26743" s="156"/>
      <c r="M26743" s="157"/>
      <c r="N26743" s="158"/>
      <c r="O26743" s="153"/>
      <c r="P26743" s="153"/>
      <c r="Q26743" s="153"/>
      <c r="R26743" s="153"/>
      <c r="S26743" s="152"/>
      <c r="T26743" s="154"/>
    </row>
    <row r="26744" spans="8:20" x14ac:dyDescent="0.25">
      <c r="H26744" s="155"/>
      <c r="I26744" s="152"/>
      <c r="J26744" s="152"/>
      <c r="K26744" s="156"/>
      <c r="L26744" s="156"/>
      <c r="M26744" s="157"/>
      <c r="N26744" s="158"/>
      <c r="O26744" s="153"/>
      <c r="P26744" s="153"/>
      <c r="Q26744" s="153"/>
      <c r="R26744" s="153"/>
      <c r="S26744" s="152"/>
      <c r="T26744" s="154"/>
    </row>
    <row r="26745" spans="8:20" x14ac:dyDescent="0.25">
      <c r="H26745" s="155"/>
      <c r="I26745" s="152"/>
      <c r="J26745" s="152"/>
      <c r="K26745" s="156"/>
      <c r="L26745" s="156"/>
      <c r="M26745" s="157"/>
      <c r="N26745" s="158"/>
      <c r="O26745" s="153"/>
      <c r="P26745" s="153"/>
      <c r="Q26745" s="153"/>
      <c r="R26745" s="153"/>
      <c r="S26745" s="152"/>
      <c r="T26745" s="154"/>
    </row>
    <row r="26746" spans="8:20" x14ac:dyDescent="0.25">
      <c r="H26746" s="155"/>
      <c r="I26746" s="152"/>
      <c r="J26746" s="152"/>
      <c r="K26746" s="156"/>
      <c r="L26746" s="156"/>
      <c r="M26746" s="157"/>
      <c r="N26746" s="158"/>
      <c r="O26746" s="153"/>
      <c r="P26746" s="153"/>
      <c r="Q26746" s="153"/>
      <c r="R26746" s="153"/>
      <c r="S26746" s="152"/>
      <c r="T26746" s="154"/>
    </row>
    <row r="26747" spans="8:20" x14ac:dyDescent="0.25">
      <c r="H26747" s="155"/>
      <c r="I26747" s="152"/>
      <c r="J26747" s="152"/>
      <c r="K26747" s="156"/>
      <c r="L26747" s="156"/>
      <c r="M26747" s="157"/>
      <c r="N26747" s="158"/>
      <c r="O26747" s="153"/>
      <c r="P26747" s="153"/>
      <c r="Q26747" s="153"/>
      <c r="R26747" s="153"/>
      <c r="S26747" s="152"/>
      <c r="T26747" s="154"/>
    </row>
    <row r="26748" spans="8:20" x14ac:dyDescent="0.25">
      <c r="H26748" s="155"/>
      <c r="I26748" s="152"/>
      <c r="J26748" s="152"/>
      <c r="K26748" s="156"/>
      <c r="L26748" s="156"/>
      <c r="M26748" s="157"/>
      <c r="N26748" s="158"/>
      <c r="O26748" s="153"/>
      <c r="P26748" s="153"/>
      <c r="Q26748" s="153"/>
      <c r="R26748" s="153"/>
      <c r="S26748" s="152"/>
      <c r="T26748" s="154"/>
    </row>
    <row r="26749" spans="8:20" x14ac:dyDescent="0.25">
      <c r="H26749" s="155"/>
      <c r="I26749" s="152"/>
      <c r="J26749" s="152"/>
      <c r="K26749" s="156"/>
      <c r="L26749" s="156"/>
      <c r="M26749" s="157"/>
      <c r="N26749" s="158"/>
      <c r="O26749" s="153"/>
      <c r="P26749" s="153"/>
      <c r="Q26749" s="153"/>
      <c r="R26749" s="153"/>
      <c r="S26749" s="152"/>
      <c r="T26749" s="154"/>
    </row>
    <row r="26750" spans="8:20" x14ac:dyDescent="0.25">
      <c r="H26750" s="155"/>
      <c r="I26750" s="152"/>
      <c r="J26750" s="152"/>
      <c r="K26750" s="156"/>
      <c r="L26750" s="156"/>
      <c r="M26750" s="157"/>
      <c r="N26750" s="158"/>
      <c r="O26750" s="153"/>
      <c r="P26750" s="153"/>
      <c r="Q26750" s="153"/>
      <c r="R26750" s="153"/>
      <c r="S26750" s="152"/>
      <c r="T26750" s="154"/>
    </row>
    <row r="26751" spans="8:20" x14ac:dyDescent="0.25">
      <c r="H26751" s="155"/>
      <c r="I26751" s="152"/>
      <c r="J26751" s="152"/>
      <c r="K26751" s="156"/>
      <c r="L26751" s="156"/>
      <c r="M26751" s="157"/>
      <c r="N26751" s="158"/>
      <c r="O26751" s="153"/>
      <c r="P26751" s="153"/>
      <c r="Q26751" s="153"/>
      <c r="R26751" s="153"/>
      <c r="S26751" s="152"/>
      <c r="T26751" s="154"/>
    </row>
    <row r="26752" spans="8:20" x14ac:dyDescent="0.25">
      <c r="H26752" s="155"/>
      <c r="I26752" s="152"/>
      <c r="J26752" s="152"/>
      <c r="K26752" s="156"/>
      <c r="L26752" s="156"/>
      <c r="M26752" s="157"/>
      <c r="N26752" s="158"/>
      <c r="O26752" s="153"/>
      <c r="P26752" s="153"/>
      <c r="Q26752" s="153"/>
      <c r="R26752" s="153"/>
      <c r="S26752" s="152"/>
      <c r="T26752" s="154"/>
    </row>
    <row r="26753" spans="8:20" x14ac:dyDescent="0.25">
      <c r="H26753" s="155"/>
      <c r="I26753" s="152"/>
      <c r="J26753" s="152"/>
      <c r="K26753" s="156"/>
      <c r="L26753" s="156"/>
      <c r="M26753" s="157"/>
      <c r="N26753" s="158"/>
      <c r="O26753" s="153"/>
      <c r="P26753" s="153"/>
      <c r="Q26753" s="153"/>
      <c r="R26753" s="153"/>
      <c r="S26753" s="152"/>
      <c r="T26753" s="154"/>
    </row>
    <row r="26754" spans="8:20" x14ac:dyDescent="0.25">
      <c r="H26754" s="155"/>
      <c r="I26754" s="152"/>
      <c r="J26754" s="152"/>
      <c r="K26754" s="156"/>
      <c r="L26754" s="156"/>
      <c r="M26754" s="157"/>
      <c r="N26754" s="158"/>
      <c r="O26754" s="153"/>
      <c r="P26754" s="153"/>
      <c r="Q26754" s="153"/>
      <c r="R26754" s="153"/>
      <c r="S26754" s="152"/>
      <c r="T26754" s="154"/>
    </row>
    <row r="26755" spans="8:20" x14ac:dyDescent="0.25">
      <c r="H26755" s="155"/>
      <c r="I26755" s="152"/>
      <c r="J26755" s="152"/>
      <c r="K26755" s="156"/>
      <c r="L26755" s="156"/>
      <c r="M26755" s="157"/>
      <c r="N26755" s="158"/>
      <c r="O26755" s="153"/>
      <c r="P26755" s="153"/>
      <c r="Q26755" s="153"/>
      <c r="R26755" s="153"/>
      <c r="S26755" s="152"/>
      <c r="T26755" s="154"/>
    </row>
    <row r="26756" spans="8:20" x14ac:dyDescent="0.25">
      <c r="H26756" s="155"/>
      <c r="I26756" s="152"/>
      <c r="J26756" s="152"/>
      <c r="K26756" s="156"/>
      <c r="L26756" s="156"/>
      <c r="M26756" s="157"/>
      <c r="N26756" s="158"/>
      <c r="O26756" s="153"/>
      <c r="P26756" s="153"/>
      <c r="Q26756" s="153"/>
      <c r="R26756" s="153"/>
      <c r="S26756" s="152"/>
      <c r="T26756" s="154"/>
    </row>
    <row r="26757" spans="8:20" x14ac:dyDescent="0.25">
      <c r="H26757" s="155"/>
      <c r="I26757" s="152"/>
      <c r="J26757" s="152"/>
      <c r="K26757" s="156"/>
      <c r="L26757" s="156"/>
      <c r="M26757" s="157"/>
      <c r="N26757" s="158"/>
      <c r="O26757" s="153"/>
      <c r="P26757" s="153"/>
      <c r="Q26757" s="153"/>
      <c r="R26757" s="153"/>
      <c r="S26757" s="152"/>
      <c r="T26757" s="154"/>
    </row>
    <row r="26758" spans="8:20" x14ac:dyDescent="0.25">
      <c r="H26758" s="155"/>
      <c r="I26758" s="152"/>
      <c r="J26758" s="152"/>
      <c r="K26758" s="156"/>
      <c r="L26758" s="156"/>
      <c r="M26758" s="157"/>
      <c r="N26758" s="158"/>
      <c r="O26758" s="153"/>
      <c r="P26758" s="153"/>
      <c r="Q26758" s="153"/>
      <c r="R26758" s="153"/>
      <c r="S26758" s="152"/>
      <c r="T26758" s="154"/>
    </row>
    <row r="26759" spans="8:20" x14ac:dyDescent="0.25">
      <c r="H26759" s="155"/>
      <c r="I26759" s="152"/>
      <c r="J26759" s="152"/>
      <c r="K26759" s="156"/>
      <c r="L26759" s="156"/>
      <c r="M26759" s="157"/>
      <c r="N26759" s="158"/>
      <c r="O26759" s="153"/>
      <c r="P26759" s="153"/>
      <c r="Q26759" s="153"/>
      <c r="R26759" s="153"/>
      <c r="S26759" s="152"/>
      <c r="T26759" s="154"/>
    </row>
    <row r="26760" spans="8:20" x14ac:dyDescent="0.25">
      <c r="H26760" s="155"/>
      <c r="I26760" s="152"/>
      <c r="J26760" s="152"/>
      <c r="K26760" s="156"/>
      <c r="L26760" s="156"/>
      <c r="M26760" s="157"/>
      <c r="N26760" s="158"/>
      <c r="O26760" s="153"/>
      <c r="P26760" s="153"/>
      <c r="Q26760" s="153"/>
      <c r="R26760" s="153"/>
      <c r="S26760" s="152"/>
      <c r="T26760" s="154"/>
    </row>
    <row r="26761" spans="8:20" x14ac:dyDescent="0.25">
      <c r="H26761" s="155"/>
      <c r="I26761" s="152"/>
      <c r="J26761" s="152"/>
      <c r="K26761" s="156"/>
      <c r="L26761" s="156"/>
      <c r="M26761" s="157"/>
      <c r="N26761" s="158"/>
      <c r="O26761" s="153"/>
      <c r="P26761" s="153"/>
      <c r="Q26761" s="153"/>
      <c r="R26761" s="153"/>
      <c r="S26761" s="152"/>
      <c r="T26761" s="154"/>
    </row>
    <row r="26762" spans="8:20" x14ac:dyDescent="0.25">
      <c r="H26762" s="155"/>
      <c r="I26762" s="152"/>
      <c r="J26762" s="152"/>
      <c r="K26762" s="156"/>
      <c r="L26762" s="156"/>
      <c r="M26762" s="157"/>
      <c r="N26762" s="158"/>
      <c r="O26762" s="153"/>
      <c r="P26762" s="153"/>
      <c r="Q26762" s="153"/>
      <c r="R26762" s="153"/>
      <c r="S26762" s="152"/>
      <c r="T26762" s="154"/>
    </row>
    <row r="26763" spans="8:20" x14ac:dyDescent="0.25">
      <c r="H26763" s="155"/>
      <c r="I26763" s="152"/>
      <c r="J26763" s="152"/>
      <c r="K26763" s="156"/>
      <c r="L26763" s="156"/>
      <c r="M26763" s="157"/>
      <c r="N26763" s="158"/>
      <c r="O26763" s="153"/>
      <c r="P26763" s="153"/>
      <c r="Q26763" s="153"/>
      <c r="R26763" s="153"/>
      <c r="S26763" s="152"/>
      <c r="T26763" s="154"/>
    </row>
    <row r="26764" spans="8:20" x14ac:dyDescent="0.25">
      <c r="H26764" s="155"/>
      <c r="I26764" s="152"/>
      <c r="J26764" s="152"/>
      <c r="K26764" s="156"/>
      <c r="L26764" s="156"/>
      <c r="M26764" s="157"/>
      <c r="N26764" s="158"/>
      <c r="O26764" s="153"/>
      <c r="P26764" s="153"/>
      <c r="Q26764" s="153"/>
      <c r="R26764" s="153"/>
      <c r="S26764" s="152"/>
      <c r="T26764" s="154"/>
    </row>
    <row r="26765" spans="8:20" x14ac:dyDescent="0.25">
      <c r="H26765" s="155"/>
      <c r="I26765" s="152"/>
      <c r="J26765" s="152"/>
      <c r="K26765" s="156"/>
      <c r="L26765" s="156"/>
      <c r="M26765" s="157"/>
      <c r="N26765" s="158"/>
      <c r="O26765" s="153"/>
      <c r="P26765" s="153"/>
      <c r="Q26765" s="153"/>
      <c r="R26765" s="153"/>
      <c r="S26765" s="152"/>
      <c r="T26765" s="154"/>
    </row>
    <row r="26766" spans="8:20" x14ac:dyDescent="0.25">
      <c r="H26766" s="155"/>
      <c r="I26766" s="152"/>
      <c r="J26766" s="152"/>
      <c r="K26766" s="156"/>
      <c r="L26766" s="156"/>
      <c r="M26766" s="157"/>
      <c r="N26766" s="158"/>
      <c r="O26766" s="153"/>
      <c r="P26766" s="153"/>
      <c r="Q26766" s="153"/>
      <c r="R26766" s="153"/>
      <c r="S26766" s="152"/>
      <c r="T26766" s="154"/>
    </row>
    <row r="26767" spans="8:20" x14ac:dyDescent="0.25">
      <c r="H26767" s="155"/>
      <c r="I26767" s="152"/>
      <c r="J26767" s="152"/>
      <c r="K26767" s="156"/>
      <c r="L26767" s="156"/>
      <c r="M26767" s="157"/>
      <c r="N26767" s="158"/>
      <c r="O26767" s="153"/>
      <c r="P26767" s="153"/>
      <c r="Q26767" s="153"/>
      <c r="R26767" s="153"/>
      <c r="S26767" s="152"/>
      <c r="T26767" s="154"/>
    </row>
    <row r="26768" spans="8:20" x14ac:dyDescent="0.25">
      <c r="H26768" s="155"/>
      <c r="I26768" s="152"/>
      <c r="J26768" s="152"/>
      <c r="K26768" s="156"/>
      <c r="L26768" s="156"/>
      <c r="M26768" s="157"/>
      <c r="N26768" s="158"/>
      <c r="O26768" s="153"/>
      <c r="P26768" s="153"/>
      <c r="Q26768" s="153"/>
      <c r="R26768" s="153"/>
      <c r="S26768" s="152"/>
      <c r="T26768" s="154"/>
    </row>
    <row r="26769" spans="8:20" x14ac:dyDescent="0.25">
      <c r="H26769" s="155"/>
      <c r="I26769" s="152"/>
      <c r="J26769" s="152"/>
      <c r="K26769" s="156"/>
      <c r="L26769" s="156"/>
      <c r="M26769" s="157"/>
      <c r="N26769" s="158"/>
      <c r="O26769" s="153"/>
      <c r="P26769" s="153"/>
      <c r="Q26769" s="153"/>
      <c r="R26769" s="153"/>
      <c r="S26769" s="152"/>
      <c r="T26769" s="154"/>
    </row>
    <row r="26770" spans="8:20" x14ac:dyDescent="0.25">
      <c r="H26770" s="155"/>
      <c r="I26770" s="152"/>
      <c r="J26770" s="152"/>
      <c r="K26770" s="156"/>
      <c r="L26770" s="156"/>
      <c r="M26770" s="157"/>
      <c r="N26770" s="158"/>
      <c r="O26770" s="153"/>
      <c r="P26770" s="153"/>
      <c r="Q26770" s="153"/>
      <c r="R26770" s="153"/>
      <c r="S26770" s="152"/>
      <c r="T26770" s="154"/>
    </row>
    <row r="26771" spans="8:20" x14ac:dyDescent="0.25">
      <c r="H26771" s="155"/>
      <c r="I26771" s="152"/>
      <c r="J26771" s="152"/>
      <c r="K26771" s="156"/>
      <c r="L26771" s="156"/>
      <c r="M26771" s="157"/>
      <c r="N26771" s="158"/>
      <c r="O26771" s="153"/>
      <c r="P26771" s="153"/>
      <c r="Q26771" s="153"/>
      <c r="R26771" s="153"/>
      <c r="S26771" s="152"/>
      <c r="T26771" s="154"/>
    </row>
    <row r="26772" spans="8:20" x14ac:dyDescent="0.25">
      <c r="H26772" s="155"/>
      <c r="I26772" s="152"/>
      <c r="J26772" s="152"/>
      <c r="K26772" s="156"/>
      <c r="L26772" s="156"/>
      <c r="M26772" s="157"/>
      <c r="N26772" s="158"/>
      <c r="O26772" s="153"/>
      <c r="P26772" s="153"/>
      <c r="Q26772" s="153"/>
      <c r="R26772" s="153"/>
      <c r="S26772" s="152"/>
      <c r="T26772" s="154"/>
    </row>
    <row r="26773" spans="8:20" x14ac:dyDescent="0.25">
      <c r="H26773" s="155"/>
      <c r="I26773" s="152"/>
      <c r="J26773" s="152"/>
      <c r="K26773" s="156"/>
      <c r="L26773" s="156"/>
      <c r="M26773" s="157"/>
      <c r="N26773" s="158"/>
      <c r="O26773" s="153"/>
      <c r="P26773" s="153"/>
      <c r="Q26773" s="153"/>
      <c r="R26773" s="153"/>
      <c r="S26773" s="152"/>
      <c r="T26773" s="154"/>
    </row>
    <row r="26774" spans="8:20" x14ac:dyDescent="0.25">
      <c r="H26774" s="155"/>
      <c r="I26774" s="152"/>
      <c r="J26774" s="152"/>
      <c r="K26774" s="156"/>
      <c r="L26774" s="156"/>
      <c r="M26774" s="157"/>
      <c r="N26774" s="158"/>
      <c r="O26774" s="153"/>
      <c r="P26774" s="153"/>
      <c r="Q26774" s="153"/>
      <c r="R26774" s="153"/>
      <c r="S26774" s="152"/>
      <c r="T26774" s="154"/>
    </row>
    <row r="26775" spans="8:20" x14ac:dyDescent="0.25">
      <c r="H26775" s="155"/>
      <c r="I26775" s="152"/>
      <c r="J26775" s="152"/>
      <c r="K26775" s="156"/>
      <c r="L26775" s="156"/>
      <c r="M26775" s="157"/>
      <c r="N26775" s="158"/>
      <c r="O26775" s="153"/>
      <c r="P26775" s="153"/>
      <c r="Q26775" s="153"/>
      <c r="R26775" s="153"/>
      <c r="S26775" s="152"/>
      <c r="T26775" s="154"/>
    </row>
    <row r="26776" spans="8:20" x14ac:dyDescent="0.25">
      <c r="H26776" s="155"/>
      <c r="I26776" s="152"/>
      <c r="J26776" s="152"/>
      <c r="K26776" s="156"/>
      <c r="L26776" s="156"/>
      <c r="M26776" s="157"/>
      <c r="N26776" s="158"/>
      <c r="O26776" s="153"/>
      <c r="P26776" s="153"/>
      <c r="Q26776" s="153"/>
      <c r="R26776" s="153"/>
      <c r="S26776" s="152"/>
      <c r="T26776" s="154"/>
    </row>
    <row r="26777" spans="8:20" x14ac:dyDescent="0.25">
      <c r="H26777" s="155"/>
      <c r="I26777" s="152"/>
      <c r="J26777" s="152"/>
      <c r="K26777" s="156"/>
      <c r="L26777" s="156"/>
      <c r="M26777" s="157"/>
      <c r="N26777" s="158"/>
      <c r="O26777" s="153"/>
      <c r="P26777" s="153"/>
      <c r="Q26777" s="153"/>
      <c r="R26777" s="153"/>
      <c r="S26777" s="152"/>
      <c r="T26777" s="154"/>
    </row>
    <row r="26778" spans="8:20" x14ac:dyDescent="0.25">
      <c r="H26778" s="155"/>
      <c r="I26778" s="152"/>
      <c r="J26778" s="152"/>
      <c r="K26778" s="156"/>
      <c r="L26778" s="156"/>
      <c r="M26778" s="157"/>
      <c r="N26778" s="158"/>
      <c r="O26778" s="153"/>
      <c r="P26778" s="153"/>
      <c r="Q26778" s="153"/>
      <c r="R26778" s="153"/>
      <c r="S26778" s="152"/>
      <c r="T26778" s="154"/>
    </row>
    <row r="26779" spans="8:20" x14ac:dyDescent="0.25">
      <c r="H26779" s="155"/>
      <c r="I26779" s="152"/>
      <c r="J26779" s="152"/>
      <c r="K26779" s="156"/>
      <c r="L26779" s="156"/>
      <c r="M26779" s="157"/>
      <c r="N26779" s="158"/>
      <c r="O26779" s="153"/>
      <c r="P26779" s="153"/>
      <c r="Q26779" s="153"/>
      <c r="R26779" s="153"/>
      <c r="S26779" s="152"/>
      <c r="T26779" s="154"/>
    </row>
    <row r="26780" spans="8:20" x14ac:dyDescent="0.25">
      <c r="H26780" s="155"/>
      <c r="I26780" s="152"/>
      <c r="J26780" s="152"/>
      <c r="K26780" s="156"/>
      <c r="L26780" s="156"/>
      <c r="M26780" s="157"/>
      <c r="N26780" s="158"/>
      <c r="O26780" s="153"/>
      <c r="P26780" s="153"/>
      <c r="Q26780" s="153"/>
      <c r="R26780" s="153"/>
      <c r="S26780" s="152"/>
      <c r="T26780" s="154"/>
    </row>
    <row r="26781" spans="8:20" x14ac:dyDescent="0.25">
      <c r="H26781" s="155"/>
      <c r="I26781" s="152"/>
      <c r="J26781" s="152"/>
      <c r="K26781" s="156"/>
      <c r="L26781" s="156"/>
      <c r="M26781" s="157"/>
      <c r="N26781" s="158"/>
      <c r="O26781" s="153"/>
      <c r="P26781" s="153"/>
      <c r="Q26781" s="153"/>
      <c r="R26781" s="153"/>
      <c r="S26781" s="152"/>
      <c r="T26781" s="154"/>
    </row>
    <row r="26782" spans="8:20" x14ac:dyDescent="0.25">
      <c r="H26782" s="155"/>
      <c r="I26782" s="152"/>
      <c r="J26782" s="152"/>
      <c r="K26782" s="156"/>
      <c r="L26782" s="156"/>
      <c r="M26782" s="157"/>
      <c r="N26782" s="158"/>
      <c r="O26782" s="153"/>
      <c r="P26782" s="153"/>
      <c r="Q26782" s="153"/>
      <c r="R26782" s="153"/>
      <c r="S26782" s="152"/>
      <c r="T26782" s="154"/>
    </row>
    <row r="26783" spans="8:20" x14ac:dyDescent="0.25">
      <c r="H26783" s="155"/>
      <c r="I26783" s="152"/>
      <c r="J26783" s="152"/>
      <c r="K26783" s="156"/>
      <c r="L26783" s="156"/>
      <c r="M26783" s="157"/>
      <c r="N26783" s="158"/>
      <c r="O26783" s="153"/>
      <c r="P26783" s="153"/>
      <c r="Q26783" s="153"/>
      <c r="R26783" s="153"/>
      <c r="S26783" s="152"/>
      <c r="T26783" s="154"/>
    </row>
    <row r="26784" spans="8:20" x14ac:dyDescent="0.25">
      <c r="H26784" s="155"/>
      <c r="I26784" s="152"/>
      <c r="J26784" s="152"/>
      <c r="K26784" s="156"/>
      <c r="L26784" s="156"/>
      <c r="M26784" s="157"/>
      <c r="N26784" s="158"/>
      <c r="O26784" s="153"/>
      <c r="P26784" s="153"/>
      <c r="Q26784" s="153"/>
      <c r="R26784" s="153"/>
      <c r="S26784" s="152"/>
      <c r="T26784" s="154"/>
    </row>
    <row r="26785" spans="8:20" x14ac:dyDescent="0.25">
      <c r="H26785" s="155"/>
      <c r="I26785" s="152"/>
      <c r="J26785" s="152"/>
      <c r="K26785" s="156"/>
      <c r="L26785" s="156"/>
      <c r="M26785" s="157"/>
      <c r="N26785" s="158"/>
      <c r="O26785" s="153"/>
      <c r="P26785" s="153"/>
      <c r="Q26785" s="153"/>
      <c r="R26785" s="153"/>
      <c r="S26785" s="152"/>
      <c r="T26785" s="154"/>
    </row>
    <row r="26786" spans="8:20" x14ac:dyDescent="0.25">
      <c r="H26786" s="155"/>
      <c r="I26786" s="152"/>
      <c r="J26786" s="152"/>
      <c r="K26786" s="156"/>
      <c r="L26786" s="156"/>
      <c r="M26786" s="157"/>
      <c r="N26786" s="158"/>
      <c r="O26786" s="153"/>
      <c r="P26786" s="153"/>
      <c r="Q26786" s="153"/>
      <c r="R26786" s="153"/>
      <c r="S26786" s="152"/>
      <c r="T26786" s="154"/>
    </row>
    <row r="26787" spans="8:20" x14ac:dyDescent="0.25">
      <c r="H26787" s="155"/>
      <c r="I26787" s="152"/>
      <c r="J26787" s="152"/>
      <c r="K26787" s="156"/>
      <c r="L26787" s="156"/>
      <c r="M26787" s="157"/>
      <c r="N26787" s="158"/>
      <c r="O26787" s="153"/>
      <c r="P26787" s="153"/>
      <c r="Q26787" s="153"/>
      <c r="R26787" s="153"/>
      <c r="S26787" s="152"/>
      <c r="T26787" s="154"/>
    </row>
    <row r="26788" spans="8:20" x14ac:dyDescent="0.25">
      <c r="H26788" s="155"/>
      <c r="I26788" s="152"/>
      <c r="J26788" s="152"/>
      <c r="K26788" s="156"/>
      <c r="L26788" s="156"/>
      <c r="M26788" s="157"/>
      <c r="N26788" s="158"/>
      <c r="O26788" s="153"/>
      <c r="P26788" s="153"/>
      <c r="Q26788" s="153"/>
      <c r="R26788" s="153"/>
      <c r="S26788" s="152"/>
      <c r="T26788" s="154"/>
    </row>
    <row r="26789" spans="8:20" x14ac:dyDescent="0.25">
      <c r="H26789" s="155"/>
      <c r="I26789" s="152"/>
      <c r="J26789" s="152"/>
      <c r="K26789" s="156"/>
      <c r="L26789" s="156"/>
      <c r="M26789" s="157"/>
      <c r="N26789" s="158"/>
      <c r="O26789" s="153"/>
      <c r="P26789" s="153"/>
      <c r="Q26789" s="153"/>
      <c r="R26789" s="153"/>
      <c r="S26789" s="152"/>
      <c r="T26789" s="154"/>
    </row>
    <row r="26790" spans="8:20" x14ac:dyDescent="0.25">
      <c r="H26790" s="155"/>
      <c r="I26790" s="152"/>
      <c r="J26790" s="152"/>
      <c r="K26790" s="156"/>
      <c r="L26790" s="156"/>
      <c r="M26790" s="157"/>
      <c r="N26790" s="158"/>
      <c r="O26790" s="153"/>
      <c r="P26790" s="153"/>
      <c r="Q26790" s="153"/>
      <c r="R26790" s="153"/>
      <c r="S26790" s="152"/>
      <c r="T26790" s="154"/>
    </row>
    <row r="26791" spans="8:20" x14ac:dyDescent="0.25">
      <c r="H26791" s="155"/>
      <c r="I26791" s="152"/>
      <c r="J26791" s="152"/>
      <c r="K26791" s="156"/>
      <c r="L26791" s="156"/>
      <c r="M26791" s="157"/>
      <c r="N26791" s="158"/>
      <c r="O26791" s="153"/>
      <c r="P26791" s="153"/>
      <c r="Q26791" s="153"/>
      <c r="R26791" s="153"/>
      <c r="S26791" s="152"/>
      <c r="T26791" s="154"/>
    </row>
    <row r="26792" spans="8:20" x14ac:dyDescent="0.25">
      <c r="H26792" s="155"/>
      <c r="I26792" s="152"/>
      <c r="J26792" s="152"/>
      <c r="K26792" s="156"/>
      <c r="L26792" s="156"/>
      <c r="M26792" s="157"/>
      <c r="N26792" s="158"/>
      <c r="O26792" s="153"/>
      <c r="P26792" s="153"/>
      <c r="Q26792" s="153"/>
      <c r="R26792" s="153"/>
      <c r="S26792" s="152"/>
      <c r="T26792" s="154"/>
    </row>
    <row r="26793" spans="8:20" x14ac:dyDescent="0.25">
      <c r="H26793" s="155"/>
      <c r="I26793" s="152"/>
      <c r="J26793" s="152"/>
      <c r="K26793" s="156"/>
      <c r="L26793" s="156"/>
      <c r="M26793" s="157"/>
      <c r="N26793" s="158"/>
      <c r="O26793" s="153"/>
      <c r="P26793" s="153"/>
      <c r="Q26793" s="153"/>
      <c r="R26793" s="153"/>
      <c r="S26793" s="152"/>
      <c r="T26793" s="154"/>
    </row>
    <row r="26794" spans="8:20" x14ac:dyDescent="0.25">
      <c r="H26794" s="155"/>
      <c r="I26794" s="152"/>
      <c r="J26794" s="152"/>
      <c r="K26794" s="156"/>
      <c r="L26794" s="156"/>
      <c r="M26794" s="157"/>
      <c r="N26794" s="158"/>
      <c r="O26794" s="153"/>
      <c r="P26794" s="153"/>
      <c r="Q26794" s="153"/>
      <c r="R26794" s="153"/>
      <c r="S26794" s="152"/>
      <c r="T26794" s="154"/>
    </row>
    <row r="26795" spans="8:20" x14ac:dyDescent="0.25">
      <c r="H26795" s="155"/>
      <c r="I26795" s="152"/>
      <c r="J26795" s="152"/>
      <c r="K26795" s="156"/>
      <c r="L26795" s="156"/>
      <c r="M26795" s="157"/>
      <c r="N26795" s="158"/>
      <c r="O26795" s="153"/>
      <c r="P26795" s="153"/>
      <c r="Q26795" s="153"/>
      <c r="R26795" s="153"/>
      <c r="S26795" s="152"/>
      <c r="T26795" s="154"/>
    </row>
    <row r="26796" spans="8:20" x14ac:dyDescent="0.25">
      <c r="H26796" s="155"/>
      <c r="I26796" s="152"/>
      <c r="J26796" s="152"/>
      <c r="K26796" s="156"/>
      <c r="L26796" s="156"/>
      <c r="M26796" s="157"/>
      <c r="N26796" s="158"/>
      <c r="O26796" s="153"/>
      <c r="P26796" s="153"/>
      <c r="Q26796" s="153"/>
      <c r="R26796" s="153"/>
      <c r="S26796" s="152"/>
      <c r="T26796" s="154"/>
    </row>
    <row r="26797" spans="8:20" x14ac:dyDescent="0.25">
      <c r="H26797" s="155"/>
      <c r="I26797" s="152"/>
      <c r="J26797" s="152"/>
      <c r="K26797" s="156"/>
      <c r="L26797" s="156"/>
      <c r="M26797" s="157"/>
      <c r="N26797" s="158"/>
      <c r="O26797" s="153"/>
      <c r="P26797" s="153"/>
      <c r="Q26797" s="153"/>
      <c r="R26797" s="153"/>
      <c r="S26797" s="152"/>
      <c r="T26797" s="154"/>
    </row>
    <row r="26798" spans="8:20" x14ac:dyDescent="0.25">
      <c r="H26798" s="155"/>
      <c r="I26798" s="152"/>
      <c r="J26798" s="152"/>
      <c r="K26798" s="156"/>
      <c r="L26798" s="156"/>
      <c r="M26798" s="157"/>
      <c r="N26798" s="158"/>
      <c r="O26798" s="153"/>
      <c r="P26798" s="153"/>
      <c r="Q26798" s="153"/>
      <c r="R26798" s="153"/>
      <c r="S26798" s="152"/>
      <c r="T26798" s="154"/>
    </row>
    <row r="26799" spans="8:20" x14ac:dyDescent="0.25">
      <c r="H26799" s="155"/>
      <c r="I26799" s="152"/>
      <c r="J26799" s="152"/>
      <c r="K26799" s="156"/>
      <c r="L26799" s="156"/>
      <c r="M26799" s="157"/>
      <c r="N26799" s="158"/>
      <c r="O26799" s="153"/>
      <c r="P26799" s="153"/>
      <c r="Q26799" s="153"/>
      <c r="R26799" s="153"/>
      <c r="S26799" s="152"/>
      <c r="T26799" s="154"/>
    </row>
    <row r="26800" spans="8:20" x14ac:dyDescent="0.25">
      <c r="H26800" s="155"/>
      <c r="I26800" s="152"/>
      <c r="J26800" s="152"/>
      <c r="K26800" s="156"/>
      <c r="L26800" s="156"/>
      <c r="M26800" s="157"/>
      <c r="N26800" s="158"/>
      <c r="O26800" s="153"/>
      <c r="P26800" s="153"/>
      <c r="Q26800" s="153"/>
      <c r="R26800" s="153"/>
      <c r="S26800" s="152"/>
      <c r="T26800" s="154"/>
    </row>
    <row r="26801" spans="8:20" x14ac:dyDescent="0.25">
      <c r="H26801" s="155"/>
      <c r="I26801" s="152"/>
      <c r="J26801" s="152"/>
      <c r="K26801" s="156"/>
      <c r="L26801" s="156"/>
      <c r="M26801" s="157"/>
      <c r="N26801" s="158"/>
      <c r="O26801" s="153"/>
      <c r="P26801" s="153"/>
      <c r="Q26801" s="153"/>
      <c r="R26801" s="153"/>
      <c r="S26801" s="152"/>
      <c r="T26801" s="154"/>
    </row>
    <row r="26802" spans="8:20" x14ac:dyDescent="0.25">
      <c r="H26802" s="155"/>
      <c r="I26802" s="152"/>
      <c r="J26802" s="152"/>
      <c r="K26802" s="156"/>
      <c r="L26802" s="156"/>
      <c r="M26802" s="157"/>
      <c r="N26802" s="158"/>
      <c r="O26802" s="153"/>
      <c r="P26802" s="153"/>
      <c r="Q26802" s="153"/>
      <c r="R26802" s="153"/>
      <c r="S26802" s="152"/>
      <c r="T26802" s="154"/>
    </row>
    <row r="26803" spans="8:20" x14ac:dyDescent="0.25">
      <c r="H26803" s="155"/>
      <c r="I26803" s="152"/>
      <c r="J26803" s="152"/>
      <c r="K26803" s="156"/>
      <c r="L26803" s="156"/>
      <c r="M26803" s="157"/>
      <c r="N26803" s="158"/>
      <c r="O26803" s="153"/>
      <c r="P26803" s="153"/>
      <c r="Q26803" s="153"/>
      <c r="R26803" s="153"/>
      <c r="S26803" s="152"/>
      <c r="T26803" s="154"/>
    </row>
    <row r="26804" spans="8:20" x14ac:dyDescent="0.25">
      <c r="H26804" s="155"/>
      <c r="I26804" s="152"/>
      <c r="J26804" s="152"/>
      <c r="K26804" s="156"/>
      <c r="L26804" s="156"/>
      <c r="M26804" s="157"/>
      <c r="N26804" s="158"/>
      <c r="O26804" s="153"/>
      <c r="P26804" s="153"/>
      <c r="Q26804" s="153"/>
      <c r="R26804" s="153"/>
      <c r="S26804" s="152"/>
      <c r="T26804" s="154"/>
    </row>
    <row r="26805" spans="8:20" x14ac:dyDescent="0.25">
      <c r="H26805" s="155"/>
      <c r="I26805" s="152"/>
      <c r="J26805" s="152"/>
      <c r="K26805" s="156"/>
      <c r="L26805" s="156"/>
      <c r="M26805" s="157"/>
      <c r="N26805" s="158"/>
      <c r="O26805" s="153"/>
      <c r="P26805" s="153"/>
      <c r="Q26805" s="153"/>
      <c r="R26805" s="153"/>
      <c r="S26805" s="152"/>
      <c r="T26805" s="154"/>
    </row>
    <row r="26806" spans="8:20" x14ac:dyDescent="0.25">
      <c r="H26806" s="155"/>
      <c r="I26806" s="152"/>
      <c r="J26806" s="152"/>
      <c r="K26806" s="156"/>
      <c r="L26806" s="156"/>
      <c r="M26806" s="157"/>
      <c r="N26806" s="158"/>
      <c r="O26806" s="153"/>
      <c r="P26806" s="153"/>
      <c r="Q26806" s="153"/>
      <c r="R26806" s="153"/>
      <c r="S26806" s="152"/>
      <c r="T26806" s="154"/>
    </row>
    <row r="26807" spans="8:20" x14ac:dyDescent="0.25">
      <c r="H26807" s="155"/>
      <c r="I26807" s="152"/>
      <c r="J26807" s="152"/>
      <c r="K26807" s="156"/>
      <c r="L26807" s="156"/>
      <c r="M26807" s="157"/>
      <c r="N26807" s="158"/>
      <c r="O26807" s="153"/>
      <c r="P26807" s="153"/>
      <c r="Q26807" s="153"/>
      <c r="R26807" s="153"/>
      <c r="S26807" s="152"/>
      <c r="T26807" s="154"/>
    </row>
    <row r="26808" spans="8:20" x14ac:dyDescent="0.25">
      <c r="H26808" s="155"/>
      <c r="I26808" s="152"/>
      <c r="J26808" s="152"/>
      <c r="K26808" s="156"/>
      <c r="L26808" s="156"/>
      <c r="M26808" s="157"/>
      <c r="N26808" s="158"/>
      <c r="O26808" s="153"/>
      <c r="P26808" s="153"/>
      <c r="Q26808" s="153"/>
      <c r="R26808" s="153"/>
      <c r="S26808" s="152"/>
      <c r="T26808" s="154"/>
    </row>
    <row r="26809" spans="8:20" x14ac:dyDescent="0.25">
      <c r="H26809" s="155"/>
      <c r="I26809" s="152"/>
      <c r="J26809" s="152"/>
      <c r="K26809" s="156"/>
      <c r="L26809" s="156"/>
      <c r="M26809" s="157"/>
      <c r="N26809" s="158"/>
      <c r="O26809" s="153"/>
      <c r="P26809" s="153"/>
      <c r="Q26809" s="153"/>
      <c r="R26809" s="153"/>
      <c r="S26809" s="152"/>
      <c r="T26809" s="154"/>
    </row>
    <row r="26810" spans="8:20" x14ac:dyDescent="0.25">
      <c r="H26810" s="155"/>
      <c r="I26810" s="152"/>
      <c r="J26810" s="152"/>
      <c r="K26810" s="156"/>
      <c r="L26810" s="156"/>
      <c r="M26810" s="157"/>
      <c r="N26810" s="158"/>
      <c r="O26810" s="153"/>
      <c r="P26810" s="153"/>
      <c r="Q26810" s="153"/>
      <c r="R26810" s="153"/>
      <c r="S26810" s="152"/>
      <c r="T26810" s="154"/>
    </row>
    <row r="26811" spans="8:20" x14ac:dyDescent="0.25">
      <c r="H26811" s="155"/>
      <c r="I26811" s="152"/>
      <c r="J26811" s="152"/>
      <c r="K26811" s="156"/>
      <c r="L26811" s="156"/>
      <c r="M26811" s="157"/>
      <c r="N26811" s="158"/>
      <c r="O26811" s="153"/>
      <c r="P26811" s="153"/>
      <c r="Q26811" s="153"/>
      <c r="R26811" s="153"/>
      <c r="S26811" s="152"/>
      <c r="T26811" s="154"/>
    </row>
    <row r="26812" spans="8:20" x14ac:dyDescent="0.25">
      <c r="H26812" s="155"/>
      <c r="I26812" s="152"/>
      <c r="J26812" s="152"/>
      <c r="K26812" s="156"/>
      <c r="L26812" s="156"/>
      <c r="M26812" s="157"/>
      <c r="N26812" s="158"/>
      <c r="O26812" s="153"/>
      <c r="P26812" s="153"/>
      <c r="Q26812" s="153"/>
      <c r="R26812" s="153"/>
      <c r="S26812" s="152"/>
      <c r="T26812" s="154"/>
    </row>
    <row r="26813" spans="8:20" x14ac:dyDescent="0.25">
      <c r="H26813" s="155"/>
      <c r="I26813" s="152"/>
      <c r="J26813" s="152"/>
      <c r="K26813" s="156"/>
      <c r="L26813" s="156"/>
      <c r="M26813" s="157"/>
      <c r="N26813" s="158"/>
      <c r="O26813" s="153"/>
      <c r="P26813" s="153"/>
      <c r="Q26813" s="153"/>
      <c r="R26813" s="153"/>
      <c r="S26813" s="152"/>
      <c r="T26813" s="154"/>
    </row>
    <row r="26814" spans="8:20" x14ac:dyDescent="0.25">
      <c r="H26814" s="155"/>
      <c r="I26814" s="152"/>
      <c r="J26814" s="152"/>
      <c r="K26814" s="156"/>
      <c r="L26814" s="156"/>
      <c r="M26814" s="157"/>
      <c r="N26814" s="158"/>
      <c r="O26814" s="153"/>
      <c r="P26814" s="153"/>
      <c r="Q26814" s="153"/>
      <c r="R26814" s="153"/>
      <c r="S26814" s="152"/>
      <c r="T26814" s="154"/>
    </row>
    <row r="26815" spans="8:20" x14ac:dyDescent="0.25">
      <c r="H26815" s="155"/>
      <c r="I26815" s="152"/>
      <c r="J26815" s="152"/>
      <c r="K26815" s="156"/>
      <c r="L26815" s="156"/>
      <c r="M26815" s="157"/>
      <c r="N26815" s="158"/>
      <c r="O26815" s="153"/>
      <c r="P26815" s="153"/>
      <c r="Q26815" s="153"/>
      <c r="R26815" s="153"/>
      <c r="S26815" s="152"/>
      <c r="T26815" s="154"/>
    </row>
    <row r="26816" spans="8:20" x14ac:dyDescent="0.25">
      <c r="H26816" s="155"/>
      <c r="I26816" s="152"/>
      <c r="J26816" s="152"/>
      <c r="K26816" s="156"/>
      <c r="L26816" s="156"/>
      <c r="M26816" s="157"/>
      <c r="N26816" s="158"/>
      <c r="O26816" s="153"/>
      <c r="P26816" s="153"/>
      <c r="Q26816" s="153"/>
      <c r="R26816" s="153"/>
      <c r="S26816" s="152"/>
      <c r="T26816" s="154"/>
    </row>
    <row r="26817" spans="8:20" x14ac:dyDescent="0.25">
      <c r="H26817" s="155"/>
      <c r="I26817" s="152"/>
      <c r="J26817" s="152"/>
      <c r="K26817" s="156"/>
      <c r="L26817" s="156"/>
      <c r="M26817" s="157"/>
      <c r="N26817" s="158"/>
      <c r="O26817" s="153"/>
      <c r="P26817" s="153"/>
      <c r="Q26817" s="153"/>
      <c r="R26817" s="153"/>
      <c r="S26817" s="152"/>
      <c r="T26817" s="154"/>
    </row>
    <row r="26818" spans="8:20" x14ac:dyDescent="0.25">
      <c r="H26818" s="155"/>
      <c r="I26818" s="152"/>
      <c r="J26818" s="152"/>
      <c r="K26818" s="156"/>
      <c r="L26818" s="156"/>
      <c r="M26818" s="157"/>
      <c r="N26818" s="158"/>
      <c r="O26818" s="153"/>
      <c r="P26818" s="153"/>
      <c r="Q26818" s="153"/>
      <c r="R26818" s="153"/>
      <c r="S26818" s="152"/>
      <c r="T26818" s="154"/>
    </row>
    <row r="26819" spans="8:20" x14ac:dyDescent="0.25">
      <c r="H26819" s="155"/>
      <c r="I26819" s="152"/>
      <c r="J26819" s="152"/>
      <c r="K26819" s="156"/>
      <c r="L26819" s="156"/>
      <c r="M26819" s="157"/>
      <c r="N26819" s="158"/>
      <c r="O26819" s="153"/>
      <c r="P26819" s="153"/>
      <c r="Q26819" s="153"/>
      <c r="R26819" s="153"/>
      <c r="S26819" s="152"/>
      <c r="T26819" s="154"/>
    </row>
    <row r="26820" spans="8:20" x14ac:dyDescent="0.25">
      <c r="H26820" s="155"/>
      <c r="I26820" s="152"/>
      <c r="J26820" s="152"/>
      <c r="K26820" s="156"/>
      <c r="L26820" s="156"/>
      <c r="M26820" s="157"/>
      <c r="N26820" s="158"/>
      <c r="O26820" s="153"/>
      <c r="P26820" s="153"/>
      <c r="Q26820" s="153"/>
      <c r="R26820" s="153"/>
      <c r="S26820" s="152"/>
      <c r="T26820" s="154"/>
    </row>
    <row r="26821" spans="8:20" x14ac:dyDescent="0.25">
      <c r="H26821" s="155"/>
      <c r="I26821" s="152"/>
      <c r="J26821" s="152"/>
      <c r="K26821" s="156"/>
      <c r="L26821" s="156"/>
      <c r="M26821" s="157"/>
      <c r="N26821" s="158"/>
      <c r="O26821" s="153"/>
      <c r="P26821" s="153"/>
      <c r="Q26821" s="153"/>
      <c r="R26821" s="153"/>
      <c r="S26821" s="152"/>
      <c r="T26821" s="154"/>
    </row>
    <row r="26822" spans="8:20" x14ac:dyDescent="0.25">
      <c r="H26822" s="155"/>
      <c r="I26822" s="152"/>
      <c r="J26822" s="152"/>
      <c r="K26822" s="156"/>
      <c r="L26822" s="156"/>
      <c r="M26822" s="157"/>
      <c r="N26822" s="158"/>
      <c r="O26822" s="153"/>
      <c r="P26822" s="153"/>
      <c r="Q26822" s="153"/>
      <c r="R26822" s="153"/>
      <c r="S26822" s="152"/>
      <c r="T26822" s="154"/>
    </row>
    <row r="26823" spans="8:20" x14ac:dyDescent="0.25">
      <c r="H26823" s="155"/>
      <c r="I26823" s="152"/>
      <c r="J26823" s="152"/>
      <c r="K26823" s="156"/>
      <c r="L26823" s="156"/>
      <c r="M26823" s="157"/>
      <c r="N26823" s="158"/>
      <c r="O26823" s="153"/>
      <c r="P26823" s="153"/>
      <c r="Q26823" s="153"/>
      <c r="R26823" s="153"/>
      <c r="S26823" s="152"/>
      <c r="T26823" s="154"/>
    </row>
    <row r="26824" spans="8:20" x14ac:dyDescent="0.25">
      <c r="H26824" s="155"/>
      <c r="I26824" s="152"/>
      <c r="J26824" s="152"/>
      <c r="K26824" s="156"/>
      <c r="L26824" s="156"/>
      <c r="M26824" s="157"/>
      <c r="N26824" s="158"/>
      <c r="O26824" s="153"/>
      <c r="P26824" s="153"/>
      <c r="Q26824" s="153"/>
      <c r="R26824" s="153"/>
      <c r="S26824" s="152"/>
      <c r="T26824" s="154"/>
    </row>
    <row r="26825" spans="8:20" x14ac:dyDescent="0.25">
      <c r="H26825" s="155"/>
      <c r="I26825" s="152"/>
      <c r="J26825" s="152"/>
      <c r="K26825" s="156"/>
      <c r="L26825" s="156"/>
      <c r="M26825" s="157"/>
      <c r="N26825" s="158"/>
      <c r="O26825" s="153"/>
      <c r="P26825" s="153"/>
      <c r="Q26825" s="153"/>
      <c r="R26825" s="153"/>
      <c r="S26825" s="152"/>
      <c r="T26825" s="154"/>
    </row>
    <row r="26826" spans="8:20" x14ac:dyDescent="0.25">
      <c r="H26826" s="155"/>
      <c r="I26826" s="152"/>
      <c r="J26826" s="152"/>
      <c r="K26826" s="156"/>
      <c r="L26826" s="156"/>
      <c r="M26826" s="157"/>
      <c r="N26826" s="158"/>
      <c r="O26826" s="153"/>
      <c r="P26826" s="153"/>
      <c r="Q26826" s="153"/>
      <c r="R26826" s="153"/>
      <c r="S26826" s="152"/>
      <c r="T26826" s="154"/>
    </row>
    <row r="26827" spans="8:20" x14ac:dyDescent="0.25">
      <c r="H26827" s="155"/>
      <c r="I26827" s="152"/>
      <c r="J26827" s="152"/>
      <c r="K26827" s="156"/>
      <c r="L26827" s="156"/>
      <c r="M26827" s="157"/>
      <c r="N26827" s="158"/>
      <c r="O26827" s="153"/>
      <c r="P26827" s="153"/>
      <c r="Q26827" s="153"/>
      <c r="R26827" s="153"/>
      <c r="S26827" s="152"/>
      <c r="T26827" s="154"/>
    </row>
    <row r="26828" spans="8:20" x14ac:dyDescent="0.25">
      <c r="H26828" s="155"/>
      <c r="I26828" s="152"/>
      <c r="J26828" s="152"/>
      <c r="K26828" s="156"/>
      <c r="L26828" s="156"/>
      <c r="M26828" s="157"/>
      <c r="N26828" s="158"/>
      <c r="O26828" s="153"/>
      <c r="P26828" s="153"/>
      <c r="Q26828" s="153"/>
      <c r="R26828" s="153"/>
      <c r="S26828" s="152"/>
      <c r="T26828" s="154"/>
    </row>
    <row r="26829" spans="8:20" x14ac:dyDescent="0.25">
      <c r="H26829" s="155"/>
      <c r="I26829" s="152"/>
      <c r="J26829" s="152"/>
      <c r="K26829" s="156"/>
      <c r="L26829" s="156"/>
      <c r="M26829" s="157"/>
      <c r="N26829" s="158"/>
      <c r="O26829" s="153"/>
      <c r="P26829" s="153"/>
      <c r="Q26829" s="153"/>
      <c r="R26829" s="153"/>
      <c r="S26829" s="152"/>
      <c r="T26829" s="154"/>
    </row>
    <row r="26830" spans="8:20" x14ac:dyDescent="0.25">
      <c r="H26830" s="155"/>
      <c r="I26830" s="152"/>
      <c r="J26830" s="152"/>
      <c r="K26830" s="156"/>
      <c r="L26830" s="156"/>
      <c r="M26830" s="157"/>
      <c r="N26830" s="158"/>
      <c r="O26830" s="153"/>
      <c r="P26830" s="153"/>
      <c r="Q26830" s="153"/>
      <c r="R26830" s="153"/>
      <c r="S26830" s="152"/>
      <c r="T26830" s="154"/>
    </row>
    <row r="26831" spans="8:20" x14ac:dyDescent="0.25">
      <c r="H26831" s="155"/>
      <c r="I26831" s="152"/>
      <c r="J26831" s="152"/>
      <c r="K26831" s="156"/>
      <c r="L26831" s="156"/>
      <c r="M26831" s="157"/>
      <c r="N26831" s="158"/>
      <c r="O26831" s="153"/>
      <c r="P26831" s="153"/>
      <c r="Q26831" s="153"/>
      <c r="R26831" s="153"/>
      <c r="S26831" s="152"/>
      <c r="T26831" s="154"/>
    </row>
    <row r="26832" spans="8:20" x14ac:dyDescent="0.25">
      <c r="H26832" s="155"/>
      <c r="I26832" s="152"/>
      <c r="J26832" s="152"/>
      <c r="K26832" s="156"/>
      <c r="L26832" s="156"/>
      <c r="M26832" s="157"/>
      <c r="N26832" s="158"/>
      <c r="O26832" s="153"/>
      <c r="P26832" s="153"/>
      <c r="Q26832" s="153"/>
      <c r="R26832" s="153"/>
      <c r="S26832" s="152"/>
      <c r="T26832" s="154"/>
    </row>
    <row r="26833" spans="8:20" x14ac:dyDescent="0.25">
      <c r="H26833" s="155"/>
      <c r="I26833" s="152"/>
      <c r="J26833" s="152"/>
      <c r="K26833" s="156"/>
      <c r="L26833" s="156"/>
      <c r="M26833" s="157"/>
      <c r="N26833" s="158"/>
      <c r="O26833" s="153"/>
      <c r="P26833" s="153"/>
      <c r="Q26833" s="153"/>
      <c r="R26833" s="153"/>
      <c r="S26833" s="152"/>
      <c r="T26833" s="154"/>
    </row>
    <row r="26834" spans="8:20" x14ac:dyDescent="0.25">
      <c r="H26834" s="155"/>
      <c r="I26834" s="152"/>
      <c r="J26834" s="152"/>
      <c r="K26834" s="156"/>
      <c r="L26834" s="156"/>
      <c r="M26834" s="157"/>
      <c r="N26834" s="158"/>
      <c r="O26834" s="153"/>
      <c r="P26834" s="153"/>
      <c r="Q26834" s="153"/>
      <c r="R26834" s="153"/>
      <c r="S26834" s="152"/>
      <c r="T26834" s="154"/>
    </row>
    <row r="26835" spans="8:20" x14ac:dyDescent="0.25">
      <c r="H26835" s="155"/>
      <c r="I26835" s="152"/>
      <c r="J26835" s="152"/>
      <c r="K26835" s="156"/>
      <c r="L26835" s="156"/>
      <c r="M26835" s="157"/>
      <c r="N26835" s="158"/>
      <c r="O26835" s="153"/>
      <c r="P26835" s="153"/>
      <c r="Q26835" s="153"/>
      <c r="R26835" s="153"/>
      <c r="S26835" s="152"/>
      <c r="T26835" s="154"/>
    </row>
    <row r="26836" spans="8:20" x14ac:dyDescent="0.25">
      <c r="H26836" s="155"/>
      <c r="I26836" s="152"/>
      <c r="J26836" s="152"/>
      <c r="K26836" s="156"/>
      <c r="L26836" s="156"/>
      <c r="M26836" s="157"/>
      <c r="N26836" s="158"/>
      <c r="O26836" s="153"/>
      <c r="P26836" s="153"/>
      <c r="Q26836" s="153"/>
      <c r="R26836" s="153"/>
      <c r="S26836" s="152"/>
      <c r="T26836" s="154"/>
    </row>
    <row r="26837" spans="8:20" x14ac:dyDescent="0.25">
      <c r="H26837" s="155"/>
      <c r="I26837" s="152"/>
      <c r="J26837" s="152"/>
      <c r="K26837" s="156"/>
      <c r="L26837" s="156"/>
      <c r="M26837" s="157"/>
      <c r="N26837" s="158"/>
      <c r="O26837" s="153"/>
      <c r="P26837" s="153"/>
      <c r="Q26837" s="153"/>
      <c r="R26837" s="153"/>
      <c r="S26837" s="152"/>
      <c r="T26837" s="154"/>
    </row>
    <row r="26838" spans="8:20" x14ac:dyDescent="0.25">
      <c r="H26838" s="155"/>
      <c r="I26838" s="152"/>
      <c r="J26838" s="152"/>
      <c r="K26838" s="156"/>
      <c r="L26838" s="156"/>
      <c r="M26838" s="157"/>
      <c r="N26838" s="158"/>
      <c r="O26838" s="153"/>
      <c r="P26838" s="153"/>
      <c r="Q26838" s="153"/>
      <c r="R26838" s="153"/>
      <c r="S26838" s="152"/>
      <c r="T26838" s="154"/>
    </row>
    <row r="26839" spans="8:20" x14ac:dyDescent="0.25">
      <c r="H26839" s="155"/>
      <c r="I26839" s="152"/>
      <c r="J26839" s="152"/>
      <c r="K26839" s="156"/>
      <c r="L26839" s="156"/>
      <c r="M26839" s="157"/>
      <c r="N26839" s="158"/>
      <c r="O26839" s="153"/>
      <c r="P26839" s="153"/>
      <c r="Q26839" s="153"/>
      <c r="R26839" s="153"/>
      <c r="S26839" s="152"/>
      <c r="T26839" s="154"/>
    </row>
    <row r="26840" spans="8:20" x14ac:dyDescent="0.25">
      <c r="H26840" s="155"/>
      <c r="I26840" s="152"/>
      <c r="J26840" s="152"/>
      <c r="K26840" s="156"/>
      <c r="L26840" s="156"/>
      <c r="M26840" s="157"/>
      <c r="N26840" s="158"/>
      <c r="O26840" s="153"/>
      <c r="P26840" s="153"/>
      <c r="Q26840" s="153"/>
      <c r="R26840" s="153"/>
      <c r="S26840" s="152"/>
      <c r="T26840" s="154"/>
    </row>
    <row r="26841" spans="8:20" x14ac:dyDescent="0.25">
      <c r="H26841" s="155"/>
      <c r="I26841" s="152"/>
      <c r="J26841" s="152"/>
      <c r="K26841" s="156"/>
      <c r="L26841" s="156"/>
      <c r="M26841" s="157"/>
      <c r="N26841" s="158"/>
      <c r="O26841" s="153"/>
      <c r="P26841" s="153"/>
      <c r="Q26841" s="153"/>
      <c r="R26841" s="153"/>
      <c r="S26841" s="152"/>
      <c r="T26841" s="154"/>
    </row>
    <row r="26842" spans="8:20" x14ac:dyDescent="0.25">
      <c r="H26842" s="155"/>
      <c r="I26842" s="152"/>
      <c r="J26842" s="152"/>
      <c r="K26842" s="156"/>
      <c r="L26842" s="156"/>
      <c r="M26842" s="157"/>
      <c r="N26842" s="158"/>
      <c r="O26842" s="153"/>
      <c r="P26842" s="153"/>
      <c r="Q26842" s="153"/>
      <c r="R26842" s="153"/>
      <c r="S26842" s="152"/>
      <c r="T26842" s="154"/>
    </row>
    <row r="26843" spans="8:20" x14ac:dyDescent="0.25">
      <c r="H26843" s="155"/>
      <c r="I26843" s="152"/>
      <c r="J26843" s="152"/>
      <c r="K26843" s="156"/>
      <c r="L26843" s="156"/>
      <c r="M26843" s="157"/>
      <c r="N26843" s="158"/>
      <c r="O26843" s="153"/>
      <c r="P26843" s="153"/>
      <c r="Q26843" s="153"/>
      <c r="R26843" s="153"/>
      <c r="S26843" s="152"/>
      <c r="T26843" s="154"/>
    </row>
    <row r="26844" spans="8:20" x14ac:dyDescent="0.25">
      <c r="H26844" s="155"/>
      <c r="I26844" s="152"/>
      <c r="J26844" s="152"/>
      <c r="K26844" s="156"/>
      <c r="L26844" s="156"/>
      <c r="M26844" s="157"/>
      <c r="N26844" s="158"/>
      <c r="O26844" s="153"/>
      <c r="P26844" s="153"/>
      <c r="Q26844" s="153"/>
      <c r="R26844" s="153"/>
      <c r="S26844" s="152"/>
      <c r="T26844" s="154"/>
    </row>
    <row r="26845" spans="8:20" x14ac:dyDescent="0.25">
      <c r="H26845" s="155"/>
      <c r="I26845" s="152"/>
      <c r="J26845" s="152"/>
      <c r="K26845" s="156"/>
      <c r="L26845" s="156"/>
      <c r="M26845" s="157"/>
      <c r="N26845" s="158"/>
      <c r="O26845" s="153"/>
      <c r="P26845" s="153"/>
      <c r="Q26845" s="153"/>
      <c r="R26845" s="153"/>
      <c r="S26845" s="152"/>
      <c r="T26845" s="154"/>
    </row>
    <row r="26846" spans="8:20" x14ac:dyDescent="0.25">
      <c r="H26846" s="155"/>
      <c r="I26846" s="152"/>
      <c r="J26846" s="152"/>
      <c r="K26846" s="156"/>
      <c r="L26846" s="156"/>
      <c r="M26846" s="157"/>
      <c r="N26846" s="158"/>
      <c r="O26846" s="153"/>
      <c r="P26846" s="153"/>
      <c r="Q26846" s="153"/>
      <c r="R26846" s="153"/>
      <c r="S26846" s="152"/>
      <c r="T26846" s="154"/>
    </row>
    <row r="26847" spans="8:20" x14ac:dyDescent="0.25">
      <c r="H26847" s="155"/>
      <c r="I26847" s="152"/>
      <c r="J26847" s="152"/>
      <c r="K26847" s="156"/>
      <c r="L26847" s="156"/>
      <c r="M26847" s="157"/>
      <c r="N26847" s="158"/>
      <c r="O26847" s="153"/>
      <c r="P26847" s="153"/>
      <c r="Q26847" s="153"/>
      <c r="R26847" s="153"/>
      <c r="S26847" s="152"/>
      <c r="T26847" s="154"/>
    </row>
    <row r="26848" spans="8:20" x14ac:dyDescent="0.25">
      <c r="H26848" s="155"/>
      <c r="I26848" s="152"/>
      <c r="J26848" s="152"/>
      <c r="K26848" s="156"/>
      <c r="L26848" s="156"/>
      <c r="M26848" s="157"/>
      <c r="N26848" s="158"/>
      <c r="O26848" s="153"/>
      <c r="P26848" s="153"/>
      <c r="Q26848" s="153"/>
      <c r="R26848" s="153"/>
      <c r="S26848" s="152"/>
      <c r="T26848" s="154"/>
    </row>
    <row r="26849" spans="8:20" x14ac:dyDescent="0.25">
      <c r="H26849" s="155"/>
      <c r="I26849" s="152"/>
      <c r="J26849" s="152"/>
      <c r="K26849" s="156"/>
      <c r="L26849" s="156"/>
      <c r="M26849" s="157"/>
      <c r="N26849" s="158"/>
      <c r="O26849" s="153"/>
      <c r="P26849" s="153"/>
      <c r="Q26849" s="153"/>
      <c r="R26849" s="153"/>
      <c r="S26849" s="152"/>
      <c r="T26849" s="154"/>
    </row>
    <row r="26850" spans="8:20" x14ac:dyDescent="0.25">
      <c r="H26850" s="155"/>
      <c r="I26850" s="152"/>
      <c r="J26850" s="152"/>
      <c r="K26850" s="156"/>
      <c r="L26850" s="156"/>
      <c r="M26850" s="157"/>
      <c r="N26850" s="158"/>
      <c r="O26850" s="153"/>
      <c r="P26850" s="153"/>
      <c r="Q26850" s="153"/>
      <c r="R26850" s="153"/>
      <c r="S26850" s="152"/>
      <c r="T26850" s="154"/>
    </row>
    <row r="26851" spans="8:20" x14ac:dyDescent="0.25">
      <c r="H26851" s="155"/>
      <c r="I26851" s="152"/>
      <c r="J26851" s="152"/>
      <c r="K26851" s="156"/>
      <c r="L26851" s="156"/>
      <c r="M26851" s="157"/>
      <c r="N26851" s="158"/>
      <c r="O26851" s="153"/>
      <c r="P26851" s="153"/>
      <c r="Q26851" s="153"/>
      <c r="R26851" s="153"/>
      <c r="S26851" s="152"/>
      <c r="T26851" s="154"/>
    </row>
    <row r="26852" spans="8:20" x14ac:dyDescent="0.25">
      <c r="H26852" s="155"/>
      <c r="I26852" s="152"/>
      <c r="J26852" s="152"/>
      <c r="K26852" s="156"/>
      <c r="L26852" s="156"/>
      <c r="M26852" s="157"/>
      <c r="N26852" s="158"/>
      <c r="O26852" s="153"/>
      <c r="P26852" s="153"/>
      <c r="Q26852" s="153"/>
      <c r="R26852" s="153"/>
      <c r="S26852" s="152"/>
      <c r="T26852" s="154"/>
    </row>
    <row r="26853" spans="8:20" x14ac:dyDescent="0.25">
      <c r="H26853" s="155"/>
      <c r="I26853" s="152"/>
      <c r="J26853" s="152"/>
      <c r="K26853" s="156"/>
      <c r="L26853" s="156"/>
      <c r="M26853" s="157"/>
      <c r="N26853" s="158"/>
      <c r="O26853" s="153"/>
      <c r="P26853" s="153"/>
      <c r="Q26853" s="153"/>
      <c r="R26853" s="153"/>
      <c r="S26853" s="152"/>
      <c r="T26853" s="154"/>
    </row>
    <row r="26854" spans="8:20" x14ac:dyDescent="0.25">
      <c r="H26854" s="155"/>
      <c r="I26854" s="152"/>
      <c r="J26854" s="152"/>
      <c r="K26854" s="156"/>
      <c r="L26854" s="156"/>
      <c r="M26854" s="157"/>
      <c r="N26854" s="158"/>
      <c r="O26854" s="153"/>
      <c r="P26854" s="153"/>
      <c r="Q26854" s="153"/>
      <c r="R26854" s="153"/>
      <c r="S26854" s="152"/>
      <c r="T26854" s="154"/>
    </row>
    <row r="26855" spans="8:20" x14ac:dyDescent="0.25">
      <c r="H26855" s="155"/>
      <c r="I26855" s="152"/>
      <c r="J26855" s="152"/>
      <c r="K26855" s="156"/>
      <c r="L26855" s="156"/>
      <c r="M26855" s="157"/>
      <c r="N26855" s="158"/>
      <c r="O26855" s="153"/>
      <c r="P26855" s="153"/>
      <c r="Q26855" s="153"/>
      <c r="R26855" s="153"/>
      <c r="S26855" s="152"/>
      <c r="T26855" s="154"/>
    </row>
    <row r="26856" spans="8:20" x14ac:dyDescent="0.25">
      <c r="H26856" s="155"/>
      <c r="I26856" s="152"/>
      <c r="J26856" s="152"/>
      <c r="K26856" s="156"/>
      <c r="L26856" s="156"/>
      <c r="M26856" s="157"/>
      <c r="N26856" s="158"/>
      <c r="O26856" s="153"/>
      <c r="P26856" s="153"/>
      <c r="Q26856" s="153"/>
      <c r="R26856" s="153"/>
      <c r="S26856" s="152"/>
      <c r="T26856" s="154"/>
    </row>
    <row r="26857" spans="8:20" x14ac:dyDescent="0.25">
      <c r="H26857" s="155"/>
      <c r="I26857" s="152"/>
      <c r="J26857" s="152"/>
      <c r="K26857" s="156"/>
      <c r="L26857" s="156"/>
      <c r="M26857" s="157"/>
      <c r="N26857" s="158"/>
      <c r="O26857" s="153"/>
      <c r="P26857" s="153"/>
      <c r="Q26857" s="153"/>
      <c r="R26857" s="153"/>
      <c r="S26857" s="152"/>
      <c r="T26857" s="154"/>
    </row>
    <row r="26858" spans="8:20" x14ac:dyDescent="0.25">
      <c r="H26858" s="155"/>
      <c r="I26858" s="152"/>
      <c r="J26858" s="152"/>
      <c r="K26858" s="156"/>
      <c r="L26858" s="156"/>
      <c r="M26858" s="157"/>
      <c r="N26858" s="158"/>
      <c r="O26858" s="153"/>
      <c r="P26858" s="153"/>
      <c r="Q26858" s="153"/>
      <c r="R26858" s="153"/>
      <c r="S26858" s="152"/>
      <c r="T26858" s="154"/>
    </row>
    <row r="26859" spans="8:20" x14ac:dyDescent="0.25">
      <c r="H26859" s="155"/>
      <c r="I26859" s="152"/>
      <c r="J26859" s="152"/>
      <c r="K26859" s="156"/>
      <c r="L26859" s="156"/>
      <c r="M26859" s="157"/>
      <c r="N26859" s="158"/>
      <c r="O26859" s="153"/>
      <c r="P26859" s="153"/>
      <c r="Q26859" s="153"/>
      <c r="R26859" s="153"/>
      <c r="S26859" s="152"/>
      <c r="T26859" s="154"/>
    </row>
    <row r="26860" spans="8:20" x14ac:dyDescent="0.25">
      <c r="H26860" s="155"/>
      <c r="I26860" s="152"/>
      <c r="J26860" s="152"/>
      <c r="K26860" s="156"/>
      <c r="L26860" s="156"/>
      <c r="M26860" s="157"/>
      <c r="N26860" s="158"/>
      <c r="O26860" s="153"/>
      <c r="P26860" s="153"/>
      <c r="Q26860" s="153"/>
      <c r="R26860" s="153"/>
      <c r="S26860" s="152"/>
      <c r="T26860" s="154"/>
    </row>
    <row r="26861" spans="8:20" x14ac:dyDescent="0.25">
      <c r="H26861" s="155"/>
      <c r="I26861" s="152"/>
      <c r="J26861" s="152"/>
      <c r="K26861" s="156"/>
      <c r="L26861" s="156"/>
      <c r="M26861" s="157"/>
      <c r="N26861" s="158"/>
      <c r="O26861" s="153"/>
      <c r="P26861" s="153"/>
      <c r="Q26861" s="153"/>
      <c r="R26861" s="153"/>
      <c r="S26861" s="152"/>
      <c r="T26861" s="154"/>
    </row>
    <row r="26862" spans="8:20" x14ac:dyDescent="0.25">
      <c r="H26862" s="155"/>
      <c r="I26862" s="152"/>
      <c r="J26862" s="152"/>
      <c r="K26862" s="156"/>
      <c r="L26862" s="156"/>
      <c r="M26862" s="157"/>
      <c r="N26862" s="158"/>
      <c r="O26862" s="153"/>
      <c r="P26862" s="153"/>
      <c r="Q26862" s="153"/>
      <c r="R26862" s="153"/>
      <c r="S26862" s="152"/>
      <c r="T26862" s="154"/>
    </row>
    <row r="26863" spans="8:20" x14ac:dyDescent="0.25">
      <c r="H26863" s="155"/>
      <c r="I26863" s="152"/>
      <c r="J26863" s="152"/>
      <c r="K26863" s="156"/>
      <c r="L26863" s="156"/>
      <c r="M26863" s="157"/>
      <c r="N26863" s="158"/>
      <c r="O26863" s="153"/>
      <c r="P26863" s="153"/>
      <c r="Q26863" s="153"/>
      <c r="R26863" s="153"/>
      <c r="S26863" s="152"/>
      <c r="T26863" s="154"/>
    </row>
    <row r="26864" spans="8:20" x14ac:dyDescent="0.25">
      <c r="H26864" s="155"/>
      <c r="I26864" s="152"/>
      <c r="J26864" s="152"/>
      <c r="K26864" s="156"/>
      <c r="L26864" s="156"/>
      <c r="M26864" s="157"/>
      <c r="N26864" s="158"/>
      <c r="O26864" s="153"/>
      <c r="P26864" s="153"/>
      <c r="Q26864" s="153"/>
      <c r="R26864" s="153"/>
      <c r="S26864" s="152"/>
      <c r="T26864" s="154"/>
    </row>
    <row r="26865" spans="8:20" x14ac:dyDescent="0.25">
      <c r="H26865" s="155"/>
      <c r="I26865" s="152"/>
      <c r="J26865" s="152"/>
      <c r="K26865" s="156"/>
      <c r="L26865" s="156"/>
      <c r="M26865" s="157"/>
      <c r="N26865" s="158"/>
      <c r="O26865" s="153"/>
      <c r="P26865" s="153"/>
      <c r="Q26865" s="153"/>
      <c r="R26865" s="153"/>
      <c r="S26865" s="152"/>
      <c r="T26865" s="154"/>
    </row>
    <row r="26866" spans="8:20" x14ac:dyDescent="0.25">
      <c r="H26866" s="155"/>
      <c r="I26866" s="152"/>
      <c r="J26866" s="152"/>
      <c r="K26866" s="156"/>
      <c r="L26866" s="156"/>
      <c r="M26866" s="157"/>
      <c r="N26866" s="158"/>
      <c r="O26866" s="153"/>
      <c r="P26866" s="153"/>
      <c r="Q26866" s="153"/>
      <c r="R26866" s="153"/>
      <c r="S26866" s="152"/>
      <c r="T26866" s="154"/>
    </row>
    <row r="26867" spans="8:20" x14ac:dyDescent="0.25">
      <c r="H26867" s="155"/>
      <c r="I26867" s="152"/>
      <c r="J26867" s="152"/>
      <c r="K26867" s="156"/>
      <c r="L26867" s="156"/>
      <c r="M26867" s="157"/>
      <c r="N26867" s="158"/>
      <c r="O26867" s="153"/>
      <c r="P26867" s="153"/>
      <c r="Q26867" s="153"/>
      <c r="R26867" s="153"/>
      <c r="S26867" s="152"/>
      <c r="T26867" s="154"/>
    </row>
    <row r="26868" spans="8:20" x14ac:dyDescent="0.25">
      <c r="H26868" s="155"/>
      <c r="I26868" s="152"/>
      <c r="J26868" s="152"/>
      <c r="K26868" s="156"/>
      <c r="L26868" s="156"/>
      <c r="M26868" s="157"/>
      <c r="N26868" s="158"/>
      <c r="O26868" s="153"/>
      <c r="P26868" s="153"/>
      <c r="Q26868" s="153"/>
      <c r="R26868" s="153"/>
      <c r="S26868" s="152"/>
      <c r="T26868" s="154"/>
    </row>
    <row r="26869" spans="8:20" x14ac:dyDescent="0.25">
      <c r="H26869" s="155"/>
      <c r="I26869" s="152"/>
      <c r="J26869" s="152"/>
      <c r="K26869" s="156"/>
      <c r="L26869" s="156"/>
      <c r="M26869" s="157"/>
      <c r="N26869" s="158"/>
      <c r="O26869" s="153"/>
      <c r="P26869" s="153"/>
      <c r="Q26869" s="153"/>
      <c r="R26869" s="153"/>
      <c r="S26869" s="152"/>
      <c r="T26869" s="154"/>
    </row>
    <row r="26870" spans="8:20" x14ac:dyDescent="0.25">
      <c r="H26870" s="155"/>
      <c r="I26870" s="152"/>
      <c r="J26870" s="152"/>
      <c r="K26870" s="156"/>
      <c r="L26870" s="156"/>
      <c r="M26870" s="157"/>
      <c r="N26870" s="158"/>
      <c r="O26870" s="153"/>
      <c r="P26870" s="153"/>
      <c r="Q26870" s="153"/>
      <c r="R26870" s="153"/>
      <c r="S26870" s="152"/>
      <c r="T26870" s="154"/>
    </row>
    <row r="26871" spans="8:20" x14ac:dyDescent="0.25">
      <c r="H26871" s="155"/>
      <c r="I26871" s="152"/>
      <c r="J26871" s="152"/>
      <c r="K26871" s="156"/>
      <c r="L26871" s="156"/>
      <c r="M26871" s="157"/>
      <c r="N26871" s="158"/>
      <c r="O26871" s="153"/>
      <c r="P26871" s="153"/>
      <c r="Q26871" s="153"/>
      <c r="R26871" s="153"/>
      <c r="S26871" s="152"/>
      <c r="T26871" s="154"/>
    </row>
    <row r="26872" spans="8:20" x14ac:dyDescent="0.25">
      <c r="H26872" s="155"/>
      <c r="I26872" s="152"/>
      <c r="J26872" s="152"/>
      <c r="K26872" s="156"/>
      <c r="L26872" s="156"/>
      <c r="M26872" s="157"/>
      <c r="N26872" s="158"/>
      <c r="O26872" s="153"/>
      <c r="P26872" s="153"/>
      <c r="Q26872" s="153"/>
      <c r="R26872" s="153"/>
      <c r="S26872" s="152"/>
      <c r="T26872" s="154"/>
    </row>
    <row r="26873" spans="8:20" x14ac:dyDescent="0.25">
      <c r="H26873" s="155"/>
      <c r="I26873" s="152"/>
      <c r="J26873" s="152"/>
      <c r="K26873" s="156"/>
      <c r="L26873" s="156"/>
      <c r="M26873" s="157"/>
      <c r="N26873" s="158"/>
      <c r="O26873" s="153"/>
      <c r="P26873" s="153"/>
      <c r="Q26873" s="153"/>
      <c r="R26873" s="153"/>
      <c r="S26873" s="152"/>
      <c r="T26873" s="154"/>
    </row>
    <row r="26874" spans="8:20" x14ac:dyDescent="0.25">
      <c r="H26874" s="155"/>
      <c r="I26874" s="152"/>
      <c r="J26874" s="152"/>
      <c r="K26874" s="156"/>
      <c r="L26874" s="156"/>
      <c r="M26874" s="157"/>
      <c r="N26874" s="158"/>
      <c r="O26874" s="153"/>
      <c r="P26874" s="153"/>
      <c r="Q26874" s="153"/>
      <c r="R26874" s="153"/>
      <c r="S26874" s="152"/>
      <c r="T26874" s="154"/>
    </row>
    <row r="26875" spans="8:20" x14ac:dyDescent="0.25">
      <c r="H26875" s="155"/>
      <c r="I26875" s="152"/>
      <c r="J26875" s="152"/>
      <c r="K26875" s="156"/>
      <c r="L26875" s="156"/>
      <c r="M26875" s="157"/>
      <c r="N26875" s="158"/>
      <c r="O26875" s="153"/>
      <c r="P26875" s="153"/>
      <c r="Q26875" s="153"/>
      <c r="R26875" s="153"/>
      <c r="S26875" s="152"/>
      <c r="T26875" s="154"/>
    </row>
    <row r="26876" spans="8:20" x14ac:dyDescent="0.25">
      <c r="H26876" s="155"/>
      <c r="I26876" s="152"/>
      <c r="J26876" s="152"/>
      <c r="K26876" s="156"/>
      <c r="L26876" s="156"/>
      <c r="M26876" s="157"/>
      <c r="N26876" s="158"/>
      <c r="O26876" s="153"/>
      <c r="P26876" s="153"/>
      <c r="Q26876" s="153"/>
      <c r="R26876" s="153"/>
      <c r="S26876" s="152"/>
      <c r="T26876" s="154"/>
    </row>
    <row r="26877" spans="8:20" x14ac:dyDescent="0.25">
      <c r="H26877" s="155"/>
      <c r="I26877" s="152"/>
      <c r="J26877" s="152"/>
      <c r="K26877" s="156"/>
      <c r="L26877" s="156"/>
      <c r="M26877" s="157"/>
      <c r="N26877" s="158"/>
      <c r="O26877" s="153"/>
      <c r="P26877" s="153"/>
      <c r="Q26877" s="153"/>
      <c r="R26877" s="153"/>
      <c r="S26877" s="152"/>
      <c r="T26877" s="154"/>
    </row>
    <row r="26878" spans="8:20" x14ac:dyDescent="0.25">
      <c r="H26878" s="155"/>
      <c r="I26878" s="152"/>
      <c r="J26878" s="152"/>
      <c r="K26878" s="156"/>
      <c r="L26878" s="156"/>
      <c r="M26878" s="157"/>
      <c r="N26878" s="158"/>
      <c r="O26878" s="153"/>
      <c r="P26878" s="153"/>
      <c r="Q26878" s="153"/>
      <c r="R26878" s="153"/>
      <c r="S26878" s="152"/>
      <c r="T26878" s="154"/>
    </row>
    <row r="26879" spans="8:20" x14ac:dyDescent="0.25">
      <c r="H26879" s="155"/>
      <c r="I26879" s="152"/>
      <c r="J26879" s="152"/>
      <c r="K26879" s="156"/>
      <c r="L26879" s="156"/>
      <c r="M26879" s="157"/>
      <c r="N26879" s="158"/>
      <c r="O26879" s="153"/>
      <c r="P26879" s="153"/>
      <c r="Q26879" s="153"/>
      <c r="R26879" s="153"/>
      <c r="S26879" s="152"/>
      <c r="T26879" s="154"/>
    </row>
    <row r="26880" spans="8:20" x14ac:dyDescent="0.25">
      <c r="H26880" s="155"/>
      <c r="I26880" s="152"/>
      <c r="J26880" s="152"/>
      <c r="K26880" s="156"/>
      <c r="L26880" s="156"/>
      <c r="M26880" s="157"/>
      <c r="N26880" s="158"/>
      <c r="O26880" s="153"/>
      <c r="P26880" s="153"/>
      <c r="Q26880" s="153"/>
      <c r="R26880" s="153"/>
      <c r="S26880" s="152"/>
      <c r="T26880" s="154"/>
    </row>
    <row r="26881" spans="8:20" x14ac:dyDescent="0.25">
      <c r="H26881" s="155"/>
      <c r="I26881" s="152"/>
      <c r="J26881" s="152"/>
      <c r="K26881" s="156"/>
      <c r="L26881" s="156"/>
      <c r="M26881" s="157"/>
      <c r="N26881" s="158"/>
      <c r="O26881" s="153"/>
      <c r="P26881" s="153"/>
      <c r="Q26881" s="153"/>
      <c r="R26881" s="153"/>
      <c r="S26881" s="152"/>
      <c r="T26881" s="154"/>
    </row>
    <row r="26882" spans="8:20" x14ac:dyDescent="0.25">
      <c r="H26882" s="155"/>
      <c r="I26882" s="152"/>
      <c r="J26882" s="152"/>
      <c r="K26882" s="156"/>
      <c r="L26882" s="156"/>
      <c r="M26882" s="157"/>
      <c r="N26882" s="158"/>
      <c r="O26882" s="153"/>
      <c r="P26882" s="153"/>
      <c r="Q26882" s="153"/>
      <c r="R26882" s="153"/>
      <c r="S26882" s="152"/>
      <c r="T26882" s="154"/>
    </row>
    <row r="26883" spans="8:20" x14ac:dyDescent="0.25">
      <c r="H26883" s="155"/>
      <c r="I26883" s="152"/>
      <c r="J26883" s="152"/>
      <c r="K26883" s="156"/>
      <c r="L26883" s="156"/>
      <c r="M26883" s="157"/>
      <c r="N26883" s="158"/>
      <c r="O26883" s="153"/>
      <c r="P26883" s="153"/>
      <c r="Q26883" s="153"/>
      <c r="R26883" s="153"/>
      <c r="S26883" s="152"/>
      <c r="T26883" s="154"/>
    </row>
    <row r="26884" spans="8:20" x14ac:dyDescent="0.25">
      <c r="H26884" s="155"/>
      <c r="I26884" s="152"/>
      <c r="J26884" s="152"/>
      <c r="K26884" s="156"/>
      <c r="L26884" s="156"/>
      <c r="M26884" s="157"/>
      <c r="N26884" s="158"/>
      <c r="O26884" s="153"/>
      <c r="P26884" s="153"/>
      <c r="Q26884" s="153"/>
      <c r="R26884" s="153"/>
      <c r="S26884" s="152"/>
      <c r="T26884" s="154"/>
    </row>
    <row r="26885" spans="8:20" x14ac:dyDescent="0.25">
      <c r="H26885" s="155"/>
      <c r="I26885" s="152"/>
      <c r="J26885" s="152"/>
      <c r="K26885" s="156"/>
      <c r="L26885" s="156"/>
      <c r="M26885" s="157"/>
      <c r="N26885" s="158"/>
      <c r="O26885" s="153"/>
      <c r="P26885" s="153"/>
      <c r="Q26885" s="153"/>
      <c r="R26885" s="153"/>
      <c r="S26885" s="152"/>
      <c r="T26885" s="154"/>
    </row>
    <row r="26886" spans="8:20" x14ac:dyDescent="0.25">
      <c r="H26886" s="155"/>
      <c r="I26886" s="152"/>
      <c r="J26886" s="152"/>
      <c r="K26886" s="156"/>
      <c r="L26886" s="156"/>
      <c r="M26886" s="157"/>
      <c r="N26886" s="158"/>
      <c r="O26886" s="153"/>
      <c r="P26886" s="153"/>
      <c r="Q26886" s="153"/>
      <c r="R26886" s="153"/>
      <c r="S26886" s="152"/>
      <c r="T26886" s="154"/>
    </row>
    <row r="26887" spans="8:20" x14ac:dyDescent="0.25">
      <c r="H26887" s="155"/>
      <c r="I26887" s="152"/>
      <c r="J26887" s="152"/>
      <c r="K26887" s="156"/>
      <c r="L26887" s="156"/>
      <c r="M26887" s="157"/>
      <c r="N26887" s="158"/>
      <c r="O26887" s="153"/>
      <c r="P26887" s="153"/>
      <c r="Q26887" s="153"/>
      <c r="R26887" s="153"/>
      <c r="S26887" s="152"/>
      <c r="T26887" s="154"/>
    </row>
    <row r="26888" spans="8:20" x14ac:dyDescent="0.25">
      <c r="H26888" s="155"/>
      <c r="I26888" s="152"/>
      <c r="J26888" s="152"/>
      <c r="K26888" s="156"/>
      <c r="L26888" s="156"/>
      <c r="M26888" s="157"/>
      <c r="N26888" s="158"/>
      <c r="O26888" s="153"/>
      <c r="P26888" s="153"/>
      <c r="Q26888" s="153"/>
      <c r="R26888" s="153"/>
      <c r="S26888" s="152"/>
      <c r="T26888" s="154"/>
    </row>
    <row r="26889" spans="8:20" x14ac:dyDescent="0.25">
      <c r="H26889" s="155"/>
      <c r="I26889" s="152"/>
      <c r="J26889" s="152"/>
      <c r="K26889" s="156"/>
      <c r="L26889" s="156"/>
      <c r="M26889" s="157"/>
      <c r="N26889" s="158"/>
      <c r="O26889" s="153"/>
      <c r="P26889" s="153"/>
      <c r="Q26889" s="153"/>
      <c r="R26889" s="153"/>
      <c r="S26889" s="152"/>
      <c r="T26889" s="154"/>
    </row>
    <row r="26890" spans="8:20" x14ac:dyDescent="0.25">
      <c r="H26890" s="155"/>
      <c r="I26890" s="152"/>
      <c r="J26890" s="152"/>
      <c r="K26890" s="156"/>
      <c r="L26890" s="156"/>
      <c r="M26890" s="157"/>
      <c r="N26890" s="158"/>
      <c r="O26890" s="153"/>
      <c r="P26890" s="153"/>
      <c r="Q26890" s="153"/>
      <c r="R26890" s="153"/>
      <c r="S26890" s="152"/>
      <c r="T26890" s="154"/>
    </row>
    <row r="26891" spans="8:20" x14ac:dyDescent="0.25">
      <c r="H26891" s="155"/>
      <c r="I26891" s="152"/>
      <c r="J26891" s="152"/>
      <c r="K26891" s="156"/>
      <c r="L26891" s="156"/>
      <c r="M26891" s="157"/>
      <c r="N26891" s="158"/>
      <c r="O26891" s="153"/>
      <c r="P26891" s="153"/>
      <c r="Q26891" s="153"/>
      <c r="R26891" s="153"/>
      <c r="S26891" s="152"/>
      <c r="T26891" s="154"/>
    </row>
    <row r="26892" spans="8:20" x14ac:dyDescent="0.25">
      <c r="H26892" s="155"/>
      <c r="I26892" s="152"/>
      <c r="J26892" s="152"/>
      <c r="K26892" s="156"/>
      <c r="L26892" s="156"/>
      <c r="M26892" s="157"/>
      <c r="N26892" s="158"/>
      <c r="O26892" s="153"/>
      <c r="P26892" s="153"/>
      <c r="Q26892" s="153"/>
      <c r="R26892" s="153"/>
      <c r="S26892" s="152"/>
      <c r="T26892" s="154"/>
    </row>
    <row r="26893" spans="8:20" x14ac:dyDescent="0.25">
      <c r="H26893" s="155"/>
      <c r="I26893" s="152"/>
      <c r="J26893" s="152"/>
      <c r="K26893" s="156"/>
      <c r="L26893" s="156"/>
      <c r="M26893" s="157"/>
      <c r="N26893" s="158"/>
      <c r="O26893" s="153"/>
      <c r="P26893" s="153"/>
      <c r="Q26893" s="153"/>
      <c r="R26893" s="153"/>
      <c r="S26893" s="152"/>
      <c r="T26893" s="154"/>
    </row>
    <row r="26894" spans="8:20" x14ac:dyDescent="0.25">
      <c r="H26894" s="155"/>
      <c r="I26894" s="152"/>
      <c r="J26894" s="152"/>
      <c r="K26894" s="156"/>
      <c r="L26894" s="156"/>
      <c r="M26894" s="157"/>
      <c r="N26894" s="158"/>
      <c r="O26894" s="153"/>
      <c r="P26894" s="153"/>
      <c r="Q26894" s="153"/>
      <c r="R26894" s="153"/>
      <c r="S26894" s="152"/>
      <c r="T26894" s="154"/>
    </row>
    <row r="26895" spans="8:20" x14ac:dyDescent="0.25">
      <c r="H26895" s="155"/>
      <c r="I26895" s="152"/>
      <c r="J26895" s="152"/>
      <c r="K26895" s="156"/>
      <c r="L26895" s="156"/>
      <c r="M26895" s="157"/>
      <c r="N26895" s="158"/>
      <c r="O26895" s="153"/>
      <c r="P26895" s="153"/>
      <c r="Q26895" s="153"/>
      <c r="R26895" s="153"/>
      <c r="S26895" s="152"/>
      <c r="T26895" s="154"/>
    </row>
    <row r="26896" spans="8:20" x14ac:dyDescent="0.25">
      <c r="H26896" s="155"/>
      <c r="I26896" s="152"/>
      <c r="J26896" s="152"/>
      <c r="K26896" s="156"/>
      <c r="L26896" s="156"/>
      <c r="M26896" s="157"/>
      <c r="N26896" s="158"/>
      <c r="O26896" s="153"/>
      <c r="P26896" s="153"/>
      <c r="Q26896" s="153"/>
      <c r="R26896" s="153"/>
      <c r="S26896" s="152"/>
      <c r="T26896" s="154"/>
    </row>
    <row r="26897" spans="8:20" x14ac:dyDescent="0.25">
      <c r="H26897" s="155"/>
      <c r="I26897" s="152"/>
      <c r="J26897" s="152"/>
      <c r="K26897" s="156"/>
      <c r="L26897" s="156"/>
      <c r="M26897" s="157"/>
      <c r="N26897" s="158"/>
      <c r="O26897" s="153"/>
      <c r="P26897" s="153"/>
      <c r="Q26897" s="153"/>
      <c r="R26897" s="153"/>
      <c r="S26897" s="152"/>
      <c r="T26897" s="154"/>
    </row>
    <row r="26898" spans="8:20" x14ac:dyDescent="0.25">
      <c r="H26898" s="155"/>
      <c r="I26898" s="152"/>
      <c r="J26898" s="152"/>
      <c r="K26898" s="156"/>
      <c r="L26898" s="156"/>
      <c r="M26898" s="157"/>
      <c r="N26898" s="158"/>
      <c r="O26898" s="153"/>
      <c r="P26898" s="153"/>
      <c r="Q26898" s="153"/>
      <c r="R26898" s="153"/>
      <c r="S26898" s="152"/>
      <c r="T26898" s="154"/>
    </row>
    <row r="26899" spans="8:20" x14ac:dyDescent="0.25">
      <c r="H26899" s="155"/>
      <c r="I26899" s="152"/>
      <c r="J26899" s="152"/>
      <c r="K26899" s="156"/>
      <c r="L26899" s="156"/>
      <c r="M26899" s="157"/>
      <c r="N26899" s="158"/>
      <c r="O26899" s="153"/>
      <c r="P26899" s="153"/>
      <c r="Q26899" s="153"/>
      <c r="R26899" s="153"/>
      <c r="S26899" s="152"/>
      <c r="T26899" s="154"/>
    </row>
    <row r="26900" spans="8:20" x14ac:dyDescent="0.25">
      <c r="H26900" s="155"/>
      <c r="I26900" s="152"/>
      <c r="J26900" s="152"/>
      <c r="K26900" s="156"/>
      <c r="L26900" s="156"/>
      <c r="M26900" s="157"/>
      <c r="N26900" s="158"/>
      <c r="O26900" s="153"/>
      <c r="P26900" s="153"/>
      <c r="Q26900" s="153"/>
      <c r="R26900" s="153"/>
      <c r="S26900" s="152"/>
      <c r="T26900" s="154"/>
    </row>
    <row r="26901" spans="8:20" x14ac:dyDescent="0.25">
      <c r="H26901" s="155"/>
      <c r="I26901" s="152"/>
      <c r="J26901" s="152"/>
      <c r="K26901" s="156"/>
      <c r="L26901" s="156"/>
      <c r="M26901" s="157"/>
      <c r="N26901" s="158"/>
      <c r="O26901" s="153"/>
      <c r="P26901" s="153"/>
      <c r="Q26901" s="153"/>
      <c r="R26901" s="153"/>
      <c r="S26901" s="152"/>
      <c r="T26901" s="154"/>
    </row>
    <row r="26902" spans="8:20" x14ac:dyDescent="0.25">
      <c r="H26902" s="155"/>
      <c r="I26902" s="152"/>
      <c r="J26902" s="152"/>
      <c r="K26902" s="156"/>
      <c r="L26902" s="156"/>
      <c r="M26902" s="157"/>
      <c r="N26902" s="158"/>
      <c r="O26902" s="153"/>
      <c r="P26902" s="153"/>
      <c r="Q26902" s="153"/>
      <c r="R26902" s="153"/>
      <c r="S26902" s="152"/>
      <c r="T26902" s="154"/>
    </row>
    <row r="26903" spans="8:20" x14ac:dyDescent="0.25">
      <c r="H26903" s="155"/>
      <c r="I26903" s="152"/>
      <c r="J26903" s="152"/>
      <c r="K26903" s="156"/>
      <c r="L26903" s="156"/>
      <c r="M26903" s="157"/>
      <c r="N26903" s="158"/>
      <c r="O26903" s="153"/>
      <c r="P26903" s="153"/>
      <c r="Q26903" s="153"/>
      <c r="R26903" s="153"/>
      <c r="S26903" s="152"/>
      <c r="T26903" s="154"/>
    </row>
    <row r="26904" spans="8:20" x14ac:dyDescent="0.25">
      <c r="H26904" s="155"/>
      <c r="I26904" s="152"/>
      <c r="J26904" s="152"/>
      <c r="K26904" s="156"/>
      <c r="L26904" s="156"/>
      <c r="M26904" s="157"/>
      <c r="N26904" s="158"/>
      <c r="O26904" s="153"/>
      <c r="P26904" s="153"/>
      <c r="Q26904" s="153"/>
      <c r="R26904" s="153"/>
      <c r="S26904" s="152"/>
      <c r="T26904" s="154"/>
    </row>
    <row r="26905" spans="8:20" x14ac:dyDescent="0.25">
      <c r="H26905" s="155"/>
      <c r="I26905" s="152"/>
      <c r="J26905" s="152"/>
      <c r="K26905" s="156"/>
      <c r="L26905" s="156"/>
      <c r="M26905" s="157"/>
      <c r="N26905" s="158"/>
      <c r="O26905" s="153"/>
      <c r="P26905" s="153"/>
      <c r="Q26905" s="153"/>
      <c r="R26905" s="153"/>
      <c r="S26905" s="152"/>
      <c r="T26905" s="154"/>
    </row>
    <row r="26906" spans="8:20" x14ac:dyDescent="0.25">
      <c r="H26906" s="155"/>
      <c r="I26906" s="152"/>
      <c r="J26906" s="152"/>
      <c r="K26906" s="156"/>
      <c r="L26906" s="156"/>
      <c r="M26906" s="157"/>
      <c r="N26906" s="158"/>
      <c r="O26906" s="153"/>
      <c r="P26906" s="153"/>
      <c r="Q26906" s="153"/>
      <c r="R26906" s="153"/>
      <c r="S26906" s="152"/>
      <c r="T26906" s="154"/>
    </row>
    <row r="26907" spans="8:20" x14ac:dyDescent="0.25">
      <c r="H26907" s="155"/>
      <c r="I26907" s="152"/>
      <c r="J26907" s="152"/>
      <c r="K26907" s="156"/>
      <c r="L26907" s="156"/>
      <c r="M26907" s="157"/>
      <c r="N26907" s="158"/>
      <c r="O26907" s="153"/>
      <c r="P26907" s="153"/>
      <c r="Q26907" s="153"/>
      <c r="R26907" s="153"/>
      <c r="S26907" s="152"/>
      <c r="T26907" s="154"/>
    </row>
    <row r="26908" spans="8:20" x14ac:dyDescent="0.25">
      <c r="H26908" s="155"/>
      <c r="I26908" s="152"/>
      <c r="J26908" s="152"/>
      <c r="K26908" s="156"/>
      <c r="L26908" s="156"/>
      <c r="M26908" s="157"/>
      <c r="N26908" s="158"/>
      <c r="O26908" s="153"/>
      <c r="P26908" s="153"/>
      <c r="Q26908" s="153"/>
      <c r="R26908" s="153"/>
      <c r="S26908" s="152"/>
      <c r="T26908" s="154"/>
    </row>
    <row r="26909" spans="8:20" x14ac:dyDescent="0.25">
      <c r="H26909" s="155"/>
      <c r="I26909" s="152"/>
      <c r="J26909" s="152"/>
      <c r="K26909" s="156"/>
      <c r="L26909" s="156"/>
      <c r="M26909" s="157"/>
      <c r="N26909" s="158"/>
      <c r="O26909" s="153"/>
      <c r="P26909" s="153"/>
      <c r="Q26909" s="153"/>
      <c r="R26909" s="153"/>
      <c r="S26909" s="152"/>
      <c r="T26909" s="154"/>
    </row>
    <row r="26910" spans="8:20" x14ac:dyDescent="0.25">
      <c r="H26910" s="155"/>
      <c r="I26910" s="152"/>
      <c r="J26910" s="152"/>
      <c r="K26910" s="156"/>
      <c r="L26910" s="156"/>
      <c r="M26910" s="157"/>
      <c r="N26910" s="158"/>
      <c r="O26910" s="153"/>
      <c r="P26910" s="153"/>
      <c r="Q26910" s="153"/>
      <c r="R26910" s="153"/>
      <c r="S26910" s="152"/>
      <c r="T26910" s="154"/>
    </row>
    <row r="26911" spans="8:20" x14ac:dyDescent="0.25">
      <c r="H26911" s="155"/>
      <c r="I26911" s="152"/>
      <c r="J26911" s="152"/>
      <c r="K26911" s="156"/>
      <c r="L26911" s="156"/>
      <c r="M26911" s="157"/>
      <c r="N26911" s="158"/>
      <c r="O26911" s="153"/>
      <c r="P26911" s="153"/>
      <c r="Q26911" s="153"/>
      <c r="R26911" s="153"/>
      <c r="S26911" s="152"/>
      <c r="T26911" s="154"/>
    </row>
    <row r="26912" spans="8:20" x14ac:dyDescent="0.25">
      <c r="H26912" s="155"/>
      <c r="I26912" s="152"/>
      <c r="J26912" s="152"/>
      <c r="K26912" s="156"/>
      <c r="L26912" s="156"/>
      <c r="M26912" s="157"/>
      <c r="N26912" s="158"/>
      <c r="O26912" s="153"/>
      <c r="P26912" s="153"/>
      <c r="Q26912" s="153"/>
      <c r="R26912" s="153"/>
      <c r="S26912" s="152"/>
      <c r="T26912" s="154"/>
    </row>
    <row r="26913" spans="8:20" x14ac:dyDescent="0.25">
      <c r="H26913" s="155"/>
      <c r="I26913" s="152"/>
      <c r="J26913" s="152"/>
      <c r="K26913" s="156"/>
      <c r="L26913" s="156"/>
      <c r="M26913" s="157"/>
      <c r="N26913" s="158"/>
      <c r="O26913" s="153"/>
      <c r="P26913" s="153"/>
      <c r="Q26913" s="153"/>
      <c r="R26913" s="153"/>
      <c r="S26913" s="152"/>
      <c r="T26913" s="154"/>
    </row>
    <row r="26914" spans="8:20" x14ac:dyDescent="0.25">
      <c r="H26914" s="155"/>
      <c r="I26914" s="152"/>
      <c r="J26914" s="152"/>
      <c r="K26914" s="156"/>
      <c r="L26914" s="156"/>
      <c r="M26914" s="157"/>
      <c r="N26914" s="158"/>
      <c r="O26914" s="153"/>
      <c r="P26914" s="153"/>
      <c r="Q26914" s="153"/>
      <c r="R26914" s="153"/>
      <c r="S26914" s="152"/>
      <c r="T26914" s="154"/>
    </row>
    <row r="26915" spans="8:20" x14ac:dyDescent="0.25">
      <c r="H26915" s="155"/>
      <c r="I26915" s="152"/>
      <c r="J26915" s="152"/>
      <c r="K26915" s="156"/>
      <c r="L26915" s="156"/>
      <c r="M26915" s="157"/>
      <c r="N26915" s="158"/>
      <c r="O26915" s="153"/>
      <c r="P26915" s="153"/>
      <c r="Q26915" s="153"/>
      <c r="R26915" s="153"/>
      <c r="S26915" s="152"/>
      <c r="T26915" s="154"/>
    </row>
    <row r="26916" spans="8:20" x14ac:dyDescent="0.25">
      <c r="H26916" s="155"/>
      <c r="I26916" s="152"/>
      <c r="J26916" s="152"/>
      <c r="K26916" s="156"/>
      <c r="L26916" s="156"/>
      <c r="M26916" s="157"/>
      <c r="N26916" s="158"/>
      <c r="O26916" s="153"/>
      <c r="P26916" s="153"/>
      <c r="Q26916" s="153"/>
      <c r="R26916" s="153"/>
      <c r="S26916" s="152"/>
      <c r="T26916" s="154"/>
    </row>
    <row r="26917" spans="8:20" x14ac:dyDescent="0.25">
      <c r="H26917" s="155"/>
      <c r="I26917" s="152"/>
      <c r="J26917" s="152"/>
      <c r="K26917" s="156"/>
      <c r="L26917" s="156"/>
      <c r="M26917" s="157"/>
      <c r="N26917" s="158"/>
      <c r="O26917" s="153"/>
      <c r="P26917" s="153"/>
      <c r="Q26917" s="153"/>
      <c r="R26917" s="153"/>
      <c r="S26917" s="152"/>
      <c r="T26917" s="154"/>
    </row>
    <row r="26918" spans="8:20" x14ac:dyDescent="0.25">
      <c r="H26918" s="155"/>
      <c r="I26918" s="152"/>
      <c r="J26918" s="152"/>
      <c r="K26918" s="156"/>
      <c r="L26918" s="156"/>
      <c r="M26918" s="157"/>
      <c r="N26918" s="158"/>
      <c r="O26918" s="153"/>
      <c r="P26918" s="153"/>
      <c r="Q26918" s="153"/>
      <c r="R26918" s="153"/>
      <c r="S26918" s="152"/>
      <c r="T26918" s="154"/>
    </row>
    <row r="26919" spans="8:20" x14ac:dyDescent="0.25">
      <c r="H26919" s="155"/>
      <c r="I26919" s="152"/>
      <c r="J26919" s="152"/>
      <c r="K26919" s="156"/>
      <c r="L26919" s="156"/>
      <c r="M26919" s="157"/>
      <c r="N26919" s="158"/>
      <c r="O26919" s="153"/>
      <c r="P26919" s="153"/>
      <c r="Q26919" s="153"/>
      <c r="R26919" s="153"/>
      <c r="S26919" s="152"/>
      <c r="T26919" s="154"/>
    </row>
    <row r="26920" spans="8:20" x14ac:dyDescent="0.25">
      <c r="H26920" s="155"/>
      <c r="I26920" s="152"/>
      <c r="J26920" s="152"/>
      <c r="K26920" s="156"/>
      <c r="L26920" s="156"/>
      <c r="M26920" s="157"/>
      <c r="N26920" s="158"/>
      <c r="O26920" s="153"/>
      <c r="P26920" s="153"/>
      <c r="Q26920" s="153"/>
      <c r="R26920" s="153"/>
      <c r="S26920" s="152"/>
      <c r="T26920" s="154"/>
    </row>
    <row r="26921" spans="8:20" x14ac:dyDescent="0.25">
      <c r="H26921" s="155"/>
      <c r="I26921" s="152"/>
      <c r="J26921" s="152"/>
      <c r="K26921" s="156"/>
      <c r="L26921" s="156"/>
      <c r="M26921" s="157"/>
      <c r="N26921" s="158"/>
      <c r="O26921" s="153"/>
      <c r="P26921" s="153"/>
      <c r="Q26921" s="153"/>
      <c r="R26921" s="153"/>
      <c r="S26921" s="152"/>
      <c r="T26921" s="154"/>
    </row>
    <row r="26922" spans="8:20" x14ac:dyDescent="0.25">
      <c r="H26922" s="155"/>
      <c r="I26922" s="152"/>
      <c r="J26922" s="152"/>
      <c r="K26922" s="156"/>
      <c r="L26922" s="156"/>
      <c r="M26922" s="157"/>
      <c r="N26922" s="158"/>
      <c r="O26922" s="153"/>
      <c r="P26922" s="153"/>
      <c r="Q26922" s="153"/>
      <c r="R26922" s="153"/>
      <c r="S26922" s="152"/>
      <c r="T26922" s="154"/>
    </row>
    <row r="26923" spans="8:20" x14ac:dyDescent="0.25">
      <c r="H26923" s="155"/>
      <c r="I26923" s="152"/>
      <c r="J26923" s="152"/>
      <c r="K26923" s="156"/>
      <c r="L26923" s="156"/>
      <c r="M26923" s="157"/>
      <c r="N26923" s="158"/>
      <c r="O26923" s="153"/>
      <c r="P26923" s="153"/>
      <c r="Q26923" s="153"/>
      <c r="R26923" s="153"/>
      <c r="S26923" s="152"/>
      <c r="T26923" s="154"/>
    </row>
    <row r="26924" spans="8:20" x14ac:dyDescent="0.25">
      <c r="H26924" s="155"/>
      <c r="I26924" s="152"/>
      <c r="J26924" s="152"/>
      <c r="K26924" s="156"/>
      <c r="L26924" s="156"/>
      <c r="M26924" s="157"/>
      <c r="N26924" s="158"/>
      <c r="O26924" s="153"/>
      <c r="P26924" s="153"/>
      <c r="Q26924" s="153"/>
      <c r="R26924" s="153"/>
      <c r="S26924" s="152"/>
      <c r="T26924" s="154"/>
    </row>
    <row r="26925" spans="8:20" x14ac:dyDescent="0.25">
      <c r="H26925" s="155"/>
      <c r="I26925" s="152"/>
      <c r="J26925" s="152"/>
      <c r="K26925" s="156"/>
      <c r="L26925" s="156"/>
      <c r="M26925" s="157"/>
      <c r="N26925" s="158"/>
      <c r="O26925" s="153"/>
      <c r="P26925" s="153"/>
      <c r="Q26925" s="153"/>
      <c r="R26925" s="153"/>
      <c r="S26925" s="152"/>
      <c r="T26925" s="154"/>
    </row>
    <row r="26926" spans="8:20" x14ac:dyDescent="0.25">
      <c r="H26926" s="155"/>
      <c r="I26926" s="152"/>
      <c r="J26926" s="152"/>
      <c r="K26926" s="156"/>
      <c r="L26926" s="156"/>
      <c r="M26926" s="157"/>
      <c r="N26926" s="158"/>
      <c r="O26926" s="153"/>
      <c r="P26926" s="153"/>
      <c r="Q26926" s="153"/>
      <c r="R26926" s="153"/>
      <c r="S26926" s="152"/>
      <c r="T26926" s="154"/>
    </row>
    <row r="26927" spans="8:20" x14ac:dyDescent="0.25">
      <c r="H26927" s="155"/>
      <c r="I26927" s="152"/>
      <c r="J26927" s="152"/>
      <c r="K26927" s="156"/>
      <c r="L26927" s="156"/>
      <c r="M26927" s="157"/>
      <c r="N26927" s="158"/>
      <c r="O26927" s="153"/>
      <c r="P26927" s="153"/>
      <c r="Q26927" s="153"/>
      <c r="R26927" s="153"/>
      <c r="S26927" s="152"/>
      <c r="T26927" s="154"/>
    </row>
    <row r="26928" spans="8:20" x14ac:dyDescent="0.25">
      <c r="H26928" s="155"/>
      <c r="I26928" s="152"/>
      <c r="J26928" s="152"/>
      <c r="K26928" s="156"/>
      <c r="L26928" s="156"/>
      <c r="M26928" s="157"/>
      <c r="N26928" s="158"/>
      <c r="O26928" s="153"/>
      <c r="P26928" s="153"/>
      <c r="Q26928" s="153"/>
      <c r="R26928" s="153"/>
      <c r="S26928" s="152"/>
      <c r="T26928" s="154"/>
    </row>
    <row r="26929" spans="8:20" x14ac:dyDescent="0.25">
      <c r="H26929" s="155"/>
      <c r="I26929" s="152"/>
      <c r="J26929" s="152"/>
      <c r="K26929" s="156"/>
      <c r="L26929" s="156"/>
      <c r="M26929" s="157"/>
      <c r="N26929" s="158"/>
      <c r="O26929" s="153"/>
      <c r="P26929" s="153"/>
      <c r="Q26929" s="153"/>
      <c r="R26929" s="153"/>
      <c r="S26929" s="152"/>
      <c r="T26929" s="154"/>
    </row>
    <row r="26930" spans="8:20" x14ac:dyDescent="0.25">
      <c r="H26930" s="155"/>
      <c r="I26930" s="152"/>
      <c r="J26930" s="152"/>
      <c r="K26930" s="156"/>
      <c r="L26930" s="156"/>
      <c r="M26930" s="157"/>
      <c r="N26930" s="158"/>
      <c r="O26930" s="153"/>
      <c r="P26930" s="153"/>
      <c r="Q26930" s="153"/>
      <c r="R26930" s="153"/>
      <c r="S26930" s="152"/>
      <c r="T26930" s="154"/>
    </row>
    <row r="26931" spans="8:20" x14ac:dyDescent="0.25">
      <c r="H26931" s="155"/>
      <c r="I26931" s="152"/>
      <c r="J26931" s="152"/>
      <c r="K26931" s="156"/>
      <c r="L26931" s="156"/>
      <c r="M26931" s="157"/>
      <c r="N26931" s="158"/>
      <c r="O26931" s="153"/>
      <c r="P26931" s="153"/>
      <c r="Q26931" s="153"/>
      <c r="R26931" s="153"/>
      <c r="S26931" s="152"/>
      <c r="T26931" s="154"/>
    </row>
    <row r="26932" spans="8:20" x14ac:dyDescent="0.25">
      <c r="H26932" s="155"/>
      <c r="I26932" s="152"/>
      <c r="J26932" s="152"/>
      <c r="K26932" s="156"/>
      <c r="L26932" s="156"/>
      <c r="M26932" s="157"/>
      <c r="N26932" s="158"/>
      <c r="O26932" s="153"/>
      <c r="P26932" s="153"/>
      <c r="Q26932" s="153"/>
      <c r="R26932" s="153"/>
      <c r="S26932" s="152"/>
      <c r="T26932" s="154"/>
    </row>
    <row r="26933" spans="8:20" x14ac:dyDescent="0.25">
      <c r="H26933" s="155"/>
      <c r="I26933" s="152"/>
      <c r="J26933" s="152"/>
      <c r="K26933" s="156"/>
      <c r="L26933" s="156"/>
      <c r="M26933" s="157"/>
      <c r="N26933" s="158"/>
      <c r="O26933" s="153"/>
      <c r="P26933" s="153"/>
      <c r="Q26933" s="153"/>
      <c r="R26933" s="153"/>
      <c r="S26933" s="152"/>
      <c r="T26933" s="154"/>
    </row>
    <row r="26934" spans="8:20" x14ac:dyDescent="0.25">
      <c r="H26934" s="155"/>
      <c r="I26934" s="152"/>
      <c r="J26934" s="152"/>
      <c r="K26934" s="156"/>
      <c r="L26934" s="156"/>
      <c r="M26934" s="157"/>
      <c r="N26934" s="158"/>
      <c r="O26934" s="153"/>
      <c r="P26934" s="153"/>
      <c r="Q26934" s="153"/>
      <c r="R26934" s="153"/>
      <c r="S26934" s="152"/>
      <c r="T26934" s="154"/>
    </row>
    <row r="26935" spans="8:20" x14ac:dyDescent="0.25">
      <c r="H26935" s="155"/>
      <c r="I26935" s="152"/>
      <c r="J26935" s="152"/>
      <c r="K26935" s="156"/>
      <c r="L26935" s="156"/>
      <c r="M26935" s="157"/>
      <c r="N26935" s="158"/>
      <c r="O26935" s="153"/>
      <c r="P26935" s="153"/>
      <c r="Q26935" s="153"/>
      <c r="R26935" s="153"/>
      <c r="S26935" s="152"/>
      <c r="T26935" s="154"/>
    </row>
    <row r="26936" spans="8:20" x14ac:dyDescent="0.25">
      <c r="H26936" s="155"/>
      <c r="I26936" s="152"/>
      <c r="J26936" s="152"/>
      <c r="K26936" s="156"/>
      <c r="L26936" s="156"/>
      <c r="M26936" s="157"/>
      <c r="N26936" s="158"/>
      <c r="O26936" s="153"/>
      <c r="P26936" s="153"/>
      <c r="Q26936" s="153"/>
      <c r="R26936" s="153"/>
      <c r="S26936" s="152"/>
      <c r="T26936" s="154"/>
    </row>
    <row r="26937" spans="8:20" x14ac:dyDescent="0.25">
      <c r="H26937" s="155"/>
      <c r="I26937" s="152"/>
      <c r="J26937" s="152"/>
      <c r="K26937" s="156"/>
      <c r="L26937" s="156"/>
      <c r="M26937" s="157"/>
      <c r="N26937" s="158"/>
      <c r="O26937" s="153"/>
      <c r="P26937" s="153"/>
      <c r="Q26937" s="153"/>
      <c r="R26937" s="153"/>
      <c r="S26937" s="152"/>
      <c r="T26937" s="154"/>
    </row>
    <row r="26938" spans="8:20" x14ac:dyDescent="0.25">
      <c r="H26938" s="155"/>
      <c r="I26938" s="152"/>
      <c r="J26938" s="152"/>
      <c r="K26938" s="156"/>
      <c r="L26938" s="156"/>
      <c r="M26938" s="157"/>
      <c r="N26938" s="158"/>
      <c r="O26938" s="153"/>
      <c r="P26938" s="153"/>
      <c r="Q26938" s="153"/>
      <c r="R26938" s="153"/>
      <c r="S26938" s="152"/>
      <c r="T26938" s="154"/>
    </row>
    <row r="26939" spans="8:20" x14ac:dyDescent="0.25">
      <c r="H26939" s="155"/>
      <c r="I26939" s="152"/>
      <c r="J26939" s="152"/>
      <c r="K26939" s="156"/>
      <c r="L26939" s="156"/>
      <c r="M26939" s="157"/>
      <c r="N26939" s="158"/>
      <c r="O26939" s="153"/>
      <c r="P26939" s="153"/>
      <c r="Q26939" s="153"/>
      <c r="R26939" s="153"/>
      <c r="S26939" s="152"/>
      <c r="T26939" s="154"/>
    </row>
    <row r="26940" spans="8:20" x14ac:dyDescent="0.25">
      <c r="H26940" s="155"/>
      <c r="I26940" s="152"/>
      <c r="J26940" s="152"/>
      <c r="K26940" s="156"/>
      <c r="L26940" s="156"/>
      <c r="M26940" s="157"/>
      <c r="N26940" s="158"/>
      <c r="O26940" s="153"/>
      <c r="P26940" s="153"/>
      <c r="Q26940" s="153"/>
      <c r="R26940" s="153"/>
      <c r="S26940" s="152"/>
      <c r="T26940" s="154"/>
    </row>
    <row r="26941" spans="8:20" x14ac:dyDescent="0.25">
      <c r="H26941" s="155"/>
      <c r="I26941" s="152"/>
      <c r="J26941" s="152"/>
      <c r="K26941" s="156"/>
      <c r="L26941" s="156"/>
      <c r="M26941" s="157"/>
      <c r="N26941" s="158"/>
      <c r="O26941" s="153"/>
      <c r="P26941" s="153"/>
      <c r="Q26941" s="153"/>
      <c r="R26941" s="153"/>
      <c r="S26941" s="152"/>
      <c r="T26941" s="154"/>
    </row>
    <row r="26942" spans="8:20" x14ac:dyDescent="0.25">
      <c r="H26942" s="155"/>
      <c r="I26942" s="152"/>
      <c r="J26942" s="152"/>
      <c r="K26942" s="156"/>
      <c r="L26942" s="156"/>
      <c r="M26942" s="157"/>
      <c r="N26942" s="158"/>
      <c r="O26942" s="153"/>
      <c r="P26942" s="153"/>
      <c r="Q26942" s="153"/>
      <c r="R26942" s="153"/>
      <c r="S26942" s="152"/>
      <c r="T26942" s="154"/>
    </row>
    <row r="26943" spans="8:20" x14ac:dyDescent="0.25">
      <c r="H26943" s="155"/>
      <c r="I26943" s="152"/>
      <c r="J26943" s="152"/>
      <c r="K26943" s="156"/>
      <c r="L26943" s="156"/>
      <c r="M26943" s="157"/>
      <c r="N26943" s="158"/>
      <c r="O26943" s="153"/>
      <c r="P26943" s="153"/>
      <c r="Q26943" s="153"/>
      <c r="R26943" s="153"/>
      <c r="S26943" s="152"/>
      <c r="T26943" s="154"/>
    </row>
    <row r="26944" spans="8:20" x14ac:dyDescent="0.25">
      <c r="H26944" s="155"/>
      <c r="I26944" s="152"/>
      <c r="J26944" s="152"/>
      <c r="K26944" s="156"/>
      <c r="L26944" s="156"/>
      <c r="M26944" s="157"/>
      <c r="N26944" s="158"/>
      <c r="O26944" s="153"/>
      <c r="P26944" s="153"/>
      <c r="Q26944" s="153"/>
      <c r="R26944" s="153"/>
      <c r="S26944" s="152"/>
      <c r="T26944" s="154"/>
    </row>
    <row r="26945" spans="8:20" x14ac:dyDescent="0.25">
      <c r="H26945" s="155"/>
      <c r="I26945" s="152"/>
      <c r="J26945" s="152"/>
      <c r="K26945" s="156"/>
      <c r="L26945" s="156"/>
      <c r="M26945" s="157"/>
      <c r="N26945" s="158"/>
      <c r="O26945" s="153"/>
      <c r="P26945" s="153"/>
      <c r="Q26945" s="153"/>
      <c r="R26945" s="153"/>
      <c r="S26945" s="152"/>
      <c r="T26945" s="154"/>
    </row>
    <row r="26946" spans="8:20" x14ac:dyDescent="0.25">
      <c r="H26946" s="155"/>
      <c r="I26946" s="152"/>
      <c r="J26946" s="152"/>
      <c r="K26946" s="156"/>
      <c r="L26946" s="156"/>
      <c r="M26946" s="157"/>
      <c r="N26946" s="158"/>
      <c r="O26946" s="153"/>
      <c r="P26946" s="153"/>
      <c r="Q26946" s="153"/>
      <c r="R26946" s="153"/>
      <c r="S26946" s="152"/>
      <c r="T26946" s="154"/>
    </row>
    <row r="26947" spans="8:20" x14ac:dyDescent="0.25">
      <c r="H26947" s="155"/>
      <c r="I26947" s="152"/>
      <c r="J26947" s="152"/>
      <c r="K26947" s="156"/>
      <c r="L26947" s="156"/>
      <c r="M26947" s="157"/>
      <c r="N26947" s="158"/>
      <c r="O26947" s="153"/>
      <c r="P26947" s="153"/>
      <c r="Q26947" s="153"/>
      <c r="R26947" s="153"/>
      <c r="S26947" s="152"/>
      <c r="T26947" s="154"/>
    </row>
    <row r="26948" spans="8:20" x14ac:dyDescent="0.25">
      <c r="H26948" s="155"/>
      <c r="I26948" s="152"/>
      <c r="J26948" s="152"/>
      <c r="K26948" s="156"/>
      <c r="L26948" s="156"/>
      <c r="M26948" s="157"/>
      <c r="N26948" s="158"/>
      <c r="O26948" s="153"/>
      <c r="P26948" s="153"/>
      <c r="Q26948" s="153"/>
      <c r="R26948" s="153"/>
      <c r="S26948" s="152"/>
      <c r="T26948" s="154"/>
    </row>
    <row r="26949" spans="8:20" x14ac:dyDescent="0.25">
      <c r="H26949" s="155"/>
      <c r="I26949" s="152"/>
      <c r="J26949" s="152"/>
      <c r="K26949" s="156"/>
      <c r="L26949" s="156"/>
      <c r="M26949" s="157"/>
      <c r="N26949" s="158"/>
      <c r="O26949" s="153"/>
      <c r="P26949" s="153"/>
      <c r="Q26949" s="153"/>
      <c r="R26949" s="153"/>
      <c r="S26949" s="152"/>
      <c r="T26949" s="154"/>
    </row>
    <row r="26950" spans="8:20" x14ac:dyDescent="0.25">
      <c r="H26950" s="155"/>
      <c r="I26950" s="152"/>
      <c r="J26950" s="152"/>
      <c r="K26950" s="156"/>
      <c r="L26950" s="156"/>
      <c r="M26950" s="157"/>
      <c r="N26950" s="158"/>
      <c r="O26950" s="153"/>
      <c r="P26950" s="153"/>
      <c r="Q26950" s="153"/>
      <c r="R26950" s="153"/>
      <c r="S26950" s="152"/>
      <c r="T26950" s="154"/>
    </row>
    <row r="26951" spans="8:20" x14ac:dyDescent="0.25">
      <c r="H26951" s="155"/>
      <c r="I26951" s="152"/>
      <c r="J26951" s="152"/>
      <c r="K26951" s="156"/>
      <c r="L26951" s="156"/>
      <c r="M26951" s="157"/>
      <c r="N26951" s="158"/>
      <c r="O26951" s="153"/>
      <c r="P26951" s="153"/>
      <c r="Q26951" s="153"/>
      <c r="R26951" s="153"/>
      <c r="S26951" s="152"/>
      <c r="T26951" s="154"/>
    </row>
    <row r="26952" spans="8:20" x14ac:dyDescent="0.25">
      <c r="H26952" s="155"/>
      <c r="I26952" s="152"/>
      <c r="J26952" s="152"/>
      <c r="K26952" s="156"/>
      <c r="L26952" s="156"/>
      <c r="M26952" s="157"/>
      <c r="N26952" s="158"/>
      <c r="O26952" s="153"/>
      <c r="P26952" s="153"/>
      <c r="Q26952" s="153"/>
      <c r="R26952" s="153"/>
      <c r="S26952" s="152"/>
      <c r="T26952" s="154"/>
    </row>
    <row r="26953" spans="8:20" x14ac:dyDescent="0.25">
      <c r="H26953" s="155"/>
      <c r="I26953" s="152"/>
      <c r="J26953" s="152"/>
      <c r="K26953" s="156"/>
      <c r="L26953" s="156"/>
      <c r="M26953" s="157"/>
      <c r="N26953" s="158"/>
      <c r="O26953" s="153"/>
      <c r="P26953" s="153"/>
      <c r="Q26953" s="153"/>
      <c r="R26953" s="153"/>
      <c r="S26953" s="152"/>
      <c r="T26953" s="154"/>
    </row>
    <row r="26954" spans="8:20" x14ac:dyDescent="0.25">
      <c r="H26954" s="155"/>
      <c r="I26954" s="152"/>
      <c r="J26954" s="152"/>
      <c r="K26954" s="156"/>
      <c r="L26954" s="156"/>
      <c r="M26954" s="157"/>
      <c r="N26954" s="158"/>
      <c r="O26954" s="153"/>
      <c r="P26954" s="153"/>
      <c r="Q26954" s="153"/>
      <c r="R26954" s="153"/>
      <c r="S26954" s="152"/>
      <c r="T26954" s="154"/>
    </row>
    <row r="26955" spans="8:20" x14ac:dyDescent="0.25">
      <c r="H26955" s="155"/>
      <c r="I26955" s="152"/>
      <c r="J26955" s="152"/>
      <c r="K26955" s="156"/>
      <c r="L26955" s="156"/>
      <c r="M26955" s="157"/>
      <c r="N26955" s="158"/>
      <c r="O26955" s="153"/>
      <c r="P26955" s="153"/>
      <c r="Q26955" s="153"/>
      <c r="R26955" s="153"/>
      <c r="S26955" s="152"/>
      <c r="T26955" s="154"/>
    </row>
    <row r="26956" spans="8:20" x14ac:dyDescent="0.25">
      <c r="H26956" s="155"/>
      <c r="I26956" s="152"/>
      <c r="J26956" s="152"/>
      <c r="K26956" s="156"/>
      <c r="L26956" s="156"/>
      <c r="M26956" s="157"/>
      <c r="N26956" s="158"/>
      <c r="O26956" s="153"/>
      <c r="P26956" s="153"/>
      <c r="Q26956" s="153"/>
      <c r="R26956" s="153"/>
      <c r="S26956" s="152"/>
      <c r="T26956" s="154"/>
    </row>
    <row r="26957" spans="8:20" x14ac:dyDescent="0.25">
      <c r="H26957" s="155"/>
      <c r="I26957" s="152"/>
      <c r="J26957" s="152"/>
      <c r="K26957" s="156"/>
      <c r="L26957" s="156"/>
      <c r="M26957" s="157"/>
      <c r="N26957" s="158"/>
      <c r="O26957" s="153"/>
      <c r="P26957" s="153"/>
      <c r="Q26957" s="153"/>
      <c r="R26957" s="153"/>
      <c r="S26957" s="152"/>
      <c r="T26957" s="154"/>
    </row>
    <row r="26958" spans="8:20" x14ac:dyDescent="0.25">
      <c r="H26958" s="155"/>
      <c r="I26958" s="152"/>
      <c r="J26958" s="152"/>
      <c r="K26958" s="156"/>
      <c r="L26958" s="156"/>
      <c r="M26958" s="157"/>
      <c r="N26958" s="158"/>
      <c r="O26958" s="153"/>
      <c r="P26958" s="153"/>
      <c r="Q26958" s="153"/>
      <c r="R26958" s="153"/>
      <c r="S26958" s="152"/>
      <c r="T26958" s="154"/>
    </row>
    <row r="26959" spans="8:20" x14ac:dyDescent="0.25">
      <c r="H26959" s="155"/>
      <c r="I26959" s="152"/>
      <c r="J26959" s="152"/>
      <c r="K26959" s="156"/>
      <c r="L26959" s="156"/>
      <c r="M26959" s="157"/>
      <c r="N26959" s="158"/>
      <c r="O26959" s="153"/>
      <c r="P26959" s="153"/>
      <c r="Q26959" s="153"/>
      <c r="R26959" s="153"/>
      <c r="S26959" s="152"/>
      <c r="T26959" s="154"/>
    </row>
    <row r="26960" spans="8:20" x14ac:dyDescent="0.25">
      <c r="H26960" s="155"/>
      <c r="I26960" s="152"/>
      <c r="J26960" s="152"/>
      <c r="K26960" s="156"/>
      <c r="L26960" s="156"/>
      <c r="M26960" s="157"/>
      <c r="N26960" s="158"/>
      <c r="O26960" s="153"/>
      <c r="P26960" s="153"/>
      <c r="Q26960" s="153"/>
      <c r="R26960" s="153"/>
      <c r="S26960" s="152"/>
      <c r="T26960" s="154"/>
    </row>
    <row r="26961" spans="8:20" x14ac:dyDescent="0.25">
      <c r="H26961" s="155"/>
      <c r="I26961" s="152"/>
      <c r="J26961" s="152"/>
      <c r="K26961" s="156"/>
      <c r="L26961" s="156"/>
      <c r="M26961" s="157"/>
      <c r="N26961" s="158"/>
      <c r="O26961" s="153"/>
      <c r="P26961" s="153"/>
      <c r="Q26961" s="153"/>
      <c r="R26961" s="153"/>
      <c r="S26961" s="152"/>
      <c r="T26961" s="154"/>
    </row>
    <row r="26962" spans="8:20" x14ac:dyDescent="0.25">
      <c r="H26962" s="155"/>
      <c r="I26962" s="152"/>
      <c r="J26962" s="152"/>
      <c r="K26962" s="156"/>
      <c r="L26962" s="156"/>
      <c r="M26962" s="157"/>
      <c r="N26962" s="158"/>
      <c r="O26962" s="153"/>
      <c r="P26962" s="153"/>
      <c r="Q26962" s="153"/>
      <c r="R26962" s="153"/>
      <c r="S26962" s="152"/>
      <c r="T26962" s="154"/>
    </row>
    <row r="26963" spans="8:20" x14ac:dyDescent="0.25">
      <c r="H26963" s="155"/>
      <c r="I26963" s="152"/>
      <c r="J26963" s="152"/>
      <c r="K26963" s="156"/>
      <c r="L26963" s="156"/>
      <c r="M26963" s="157"/>
      <c r="N26963" s="158"/>
      <c r="O26963" s="153"/>
      <c r="P26963" s="153"/>
      <c r="Q26963" s="153"/>
      <c r="R26963" s="153"/>
      <c r="S26963" s="152"/>
      <c r="T26963" s="154"/>
    </row>
    <row r="26964" spans="8:20" x14ac:dyDescent="0.25">
      <c r="H26964" s="155"/>
      <c r="I26964" s="152"/>
      <c r="J26964" s="152"/>
      <c r="K26964" s="156"/>
      <c r="L26964" s="156"/>
      <c r="M26964" s="157"/>
      <c r="N26964" s="158"/>
      <c r="O26964" s="153"/>
      <c r="P26964" s="153"/>
      <c r="Q26964" s="153"/>
      <c r="R26964" s="153"/>
      <c r="S26964" s="152"/>
      <c r="T26964" s="154"/>
    </row>
    <row r="26965" spans="8:20" x14ac:dyDescent="0.25">
      <c r="H26965" s="155"/>
      <c r="I26965" s="152"/>
      <c r="J26965" s="152"/>
      <c r="K26965" s="156"/>
      <c r="L26965" s="156"/>
      <c r="M26965" s="157"/>
      <c r="N26965" s="158"/>
      <c r="O26965" s="153"/>
      <c r="P26965" s="153"/>
      <c r="Q26965" s="153"/>
      <c r="R26965" s="153"/>
      <c r="S26965" s="152"/>
      <c r="T26965" s="154"/>
    </row>
    <row r="26966" spans="8:20" x14ac:dyDescent="0.25">
      <c r="H26966" s="155"/>
      <c r="I26966" s="152"/>
      <c r="J26966" s="152"/>
      <c r="K26966" s="156"/>
      <c r="L26966" s="156"/>
      <c r="M26966" s="157"/>
      <c r="N26966" s="158"/>
      <c r="O26966" s="153"/>
      <c r="P26966" s="153"/>
      <c r="Q26966" s="153"/>
      <c r="R26966" s="153"/>
      <c r="S26966" s="152"/>
      <c r="T26966" s="154"/>
    </row>
    <row r="26967" spans="8:20" x14ac:dyDescent="0.25">
      <c r="H26967" s="155"/>
      <c r="I26967" s="152"/>
      <c r="J26967" s="152"/>
      <c r="K26967" s="156"/>
      <c r="L26967" s="156"/>
      <c r="M26967" s="157"/>
      <c r="N26967" s="158"/>
      <c r="O26967" s="153"/>
      <c r="P26967" s="153"/>
      <c r="Q26967" s="153"/>
      <c r="R26967" s="153"/>
      <c r="S26967" s="152"/>
      <c r="T26967" s="154"/>
    </row>
    <row r="26968" spans="8:20" x14ac:dyDescent="0.25">
      <c r="H26968" s="155"/>
      <c r="I26968" s="152"/>
      <c r="J26968" s="152"/>
      <c r="K26968" s="156"/>
      <c r="L26968" s="156"/>
      <c r="M26968" s="157"/>
      <c r="N26968" s="158"/>
      <c r="O26968" s="153"/>
      <c r="P26968" s="153"/>
      <c r="Q26968" s="153"/>
      <c r="R26968" s="153"/>
      <c r="S26968" s="152"/>
      <c r="T26968" s="154"/>
    </row>
    <row r="26969" spans="8:20" x14ac:dyDescent="0.25">
      <c r="H26969" s="155"/>
      <c r="I26969" s="152"/>
      <c r="J26969" s="152"/>
      <c r="K26969" s="156"/>
      <c r="L26969" s="156"/>
      <c r="M26969" s="157"/>
      <c r="N26969" s="158"/>
      <c r="O26969" s="153"/>
      <c r="P26969" s="153"/>
      <c r="Q26969" s="153"/>
      <c r="R26969" s="153"/>
      <c r="S26969" s="152"/>
      <c r="T26969" s="154"/>
    </row>
    <row r="26970" spans="8:20" x14ac:dyDescent="0.25">
      <c r="H26970" s="155"/>
      <c r="I26970" s="152"/>
      <c r="J26970" s="152"/>
      <c r="K26970" s="156"/>
      <c r="L26970" s="156"/>
      <c r="M26970" s="157"/>
      <c r="N26970" s="158"/>
      <c r="O26970" s="153"/>
      <c r="P26970" s="153"/>
      <c r="Q26970" s="153"/>
      <c r="R26970" s="153"/>
      <c r="S26970" s="152"/>
      <c r="T26970" s="154"/>
    </row>
    <row r="26971" spans="8:20" x14ac:dyDescent="0.25">
      <c r="H26971" s="155"/>
      <c r="I26971" s="152"/>
      <c r="J26971" s="152"/>
      <c r="K26971" s="156"/>
      <c r="L26971" s="156"/>
      <c r="M26971" s="157"/>
      <c r="N26971" s="158"/>
      <c r="O26971" s="153"/>
      <c r="P26971" s="153"/>
      <c r="Q26971" s="153"/>
      <c r="R26971" s="153"/>
      <c r="S26971" s="152"/>
      <c r="T26971" s="154"/>
    </row>
    <row r="26972" spans="8:20" x14ac:dyDescent="0.25">
      <c r="H26972" s="155"/>
      <c r="I26972" s="152"/>
      <c r="J26972" s="152"/>
      <c r="K26972" s="156"/>
      <c r="L26972" s="156"/>
      <c r="M26972" s="157"/>
      <c r="N26972" s="158"/>
      <c r="O26972" s="153"/>
      <c r="P26972" s="153"/>
      <c r="Q26972" s="153"/>
      <c r="R26972" s="153"/>
      <c r="S26972" s="152"/>
      <c r="T26972" s="154"/>
    </row>
    <row r="26973" spans="8:20" x14ac:dyDescent="0.25">
      <c r="H26973" s="155"/>
      <c r="I26973" s="152"/>
      <c r="J26973" s="152"/>
      <c r="K26973" s="156"/>
      <c r="L26973" s="156"/>
      <c r="M26973" s="157"/>
      <c r="N26973" s="158"/>
      <c r="O26973" s="153"/>
      <c r="P26973" s="153"/>
      <c r="Q26973" s="153"/>
      <c r="R26973" s="153"/>
      <c r="S26973" s="152"/>
      <c r="T26973" s="154"/>
    </row>
    <row r="26974" spans="8:20" x14ac:dyDescent="0.25">
      <c r="H26974" s="155"/>
      <c r="I26974" s="152"/>
      <c r="J26974" s="152"/>
      <c r="K26974" s="156"/>
      <c r="L26974" s="156"/>
      <c r="M26974" s="157"/>
      <c r="N26974" s="158"/>
      <c r="O26974" s="153"/>
      <c r="P26974" s="153"/>
      <c r="Q26974" s="153"/>
      <c r="R26974" s="153"/>
      <c r="S26974" s="152"/>
      <c r="T26974" s="154"/>
    </row>
    <row r="26975" spans="8:20" x14ac:dyDescent="0.25">
      <c r="H26975" s="155"/>
      <c r="I26975" s="152"/>
      <c r="J26975" s="152"/>
      <c r="K26975" s="156"/>
      <c r="L26975" s="156"/>
      <c r="M26975" s="157"/>
      <c r="N26975" s="158"/>
      <c r="O26975" s="153"/>
      <c r="P26975" s="153"/>
      <c r="Q26975" s="153"/>
      <c r="R26975" s="153"/>
      <c r="S26975" s="152"/>
      <c r="T26975" s="154"/>
    </row>
    <row r="26976" spans="8:20" x14ac:dyDescent="0.25">
      <c r="H26976" s="155"/>
      <c r="I26976" s="152"/>
      <c r="J26976" s="152"/>
      <c r="K26976" s="156"/>
      <c r="L26976" s="156"/>
      <c r="M26976" s="157"/>
      <c r="N26976" s="158"/>
      <c r="O26976" s="153"/>
      <c r="P26976" s="153"/>
      <c r="Q26976" s="153"/>
      <c r="R26976" s="153"/>
      <c r="S26976" s="152"/>
      <c r="T26976" s="154"/>
    </row>
    <row r="26977" spans="8:20" x14ac:dyDescent="0.25">
      <c r="H26977" s="155"/>
      <c r="I26977" s="152"/>
      <c r="J26977" s="152"/>
      <c r="K26977" s="156"/>
      <c r="L26977" s="156"/>
      <c r="M26977" s="157"/>
      <c r="N26977" s="158"/>
      <c r="O26977" s="153"/>
      <c r="P26977" s="153"/>
      <c r="Q26977" s="153"/>
      <c r="R26977" s="153"/>
      <c r="S26977" s="152"/>
      <c r="T26977" s="154"/>
    </row>
    <row r="26978" spans="8:20" x14ac:dyDescent="0.25">
      <c r="H26978" s="155"/>
      <c r="I26978" s="152"/>
      <c r="J26978" s="152"/>
      <c r="K26978" s="156"/>
      <c r="L26978" s="156"/>
      <c r="M26978" s="157"/>
      <c r="N26978" s="158"/>
      <c r="O26978" s="153"/>
      <c r="P26978" s="153"/>
      <c r="Q26978" s="153"/>
      <c r="R26978" s="153"/>
      <c r="S26978" s="152"/>
      <c r="T26978" s="154"/>
    </row>
    <row r="26979" spans="8:20" x14ac:dyDescent="0.25">
      <c r="H26979" s="155"/>
      <c r="I26979" s="152"/>
      <c r="J26979" s="152"/>
      <c r="K26979" s="156"/>
      <c r="L26979" s="156"/>
      <c r="M26979" s="157"/>
      <c r="N26979" s="158"/>
      <c r="O26979" s="153"/>
      <c r="P26979" s="153"/>
      <c r="Q26979" s="153"/>
      <c r="R26979" s="153"/>
      <c r="S26979" s="152"/>
      <c r="T26979" s="154"/>
    </row>
    <row r="26980" spans="8:20" x14ac:dyDescent="0.25">
      <c r="H26980" s="155"/>
      <c r="I26980" s="152"/>
      <c r="J26980" s="152"/>
      <c r="K26980" s="156"/>
      <c r="L26980" s="156"/>
      <c r="M26980" s="157"/>
      <c r="N26980" s="158"/>
      <c r="O26980" s="153"/>
      <c r="P26980" s="153"/>
      <c r="Q26980" s="153"/>
      <c r="R26980" s="153"/>
      <c r="S26980" s="152"/>
      <c r="T26980" s="154"/>
    </row>
    <row r="26981" spans="8:20" x14ac:dyDescent="0.25">
      <c r="H26981" s="155"/>
      <c r="I26981" s="152"/>
      <c r="J26981" s="152"/>
      <c r="K26981" s="156"/>
      <c r="L26981" s="156"/>
      <c r="M26981" s="157"/>
      <c r="N26981" s="158"/>
      <c r="O26981" s="153"/>
      <c r="P26981" s="153"/>
      <c r="Q26981" s="153"/>
      <c r="R26981" s="153"/>
      <c r="S26981" s="152"/>
      <c r="T26981" s="154"/>
    </row>
    <row r="26982" spans="8:20" x14ac:dyDescent="0.25">
      <c r="H26982" s="155"/>
      <c r="I26982" s="152"/>
      <c r="J26982" s="152"/>
      <c r="K26982" s="156"/>
      <c r="L26982" s="156"/>
      <c r="M26982" s="157"/>
      <c r="N26982" s="158"/>
      <c r="O26982" s="153"/>
      <c r="P26982" s="153"/>
      <c r="Q26982" s="153"/>
      <c r="R26982" s="153"/>
      <c r="S26982" s="152"/>
      <c r="T26982" s="154"/>
    </row>
    <row r="26983" spans="8:20" x14ac:dyDescent="0.25">
      <c r="H26983" s="155"/>
      <c r="I26983" s="152"/>
      <c r="J26983" s="152"/>
      <c r="K26983" s="156"/>
      <c r="L26983" s="156"/>
      <c r="M26983" s="157"/>
      <c r="N26983" s="158"/>
      <c r="O26983" s="153"/>
      <c r="P26983" s="153"/>
      <c r="Q26983" s="153"/>
      <c r="R26983" s="153"/>
      <c r="S26983" s="152"/>
      <c r="T26983" s="154"/>
    </row>
    <row r="26984" spans="8:20" x14ac:dyDescent="0.25">
      <c r="H26984" s="155"/>
      <c r="I26984" s="152"/>
      <c r="J26984" s="152"/>
      <c r="K26984" s="156"/>
      <c r="L26984" s="156"/>
      <c r="M26984" s="157"/>
      <c r="N26984" s="158"/>
      <c r="O26984" s="153"/>
      <c r="P26984" s="153"/>
      <c r="Q26984" s="153"/>
      <c r="R26984" s="153"/>
      <c r="S26984" s="152"/>
      <c r="T26984" s="154"/>
    </row>
    <row r="26985" spans="8:20" x14ac:dyDescent="0.25">
      <c r="H26985" s="155"/>
      <c r="I26985" s="152"/>
      <c r="J26985" s="152"/>
      <c r="K26985" s="156"/>
      <c r="L26985" s="156"/>
      <c r="M26985" s="157"/>
      <c r="N26985" s="158"/>
      <c r="O26985" s="153"/>
      <c r="P26985" s="153"/>
      <c r="Q26985" s="153"/>
      <c r="R26985" s="153"/>
      <c r="S26985" s="152"/>
      <c r="T26985" s="154"/>
    </row>
    <row r="26986" spans="8:20" x14ac:dyDescent="0.25">
      <c r="H26986" s="155"/>
      <c r="I26986" s="152"/>
      <c r="J26986" s="152"/>
      <c r="K26986" s="156"/>
      <c r="L26986" s="156"/>
      <c r="M26986" s="157"/>
      <c r="N26986" s="158"/>
      <c r="O26986" s="153"/>
      <c r="P26986" s="153"/>
      <c r="Q26986" s="153"/>
      <c r="R26986" s="153"/>
      <c r="S26986" s="152"/>
      <c r="T26986" s="154"/>
    </row>
    <row r="26987" spans="8:20" x14ac:dyDescent="0.25">
      <c r="H26987" s="155"/>
      <c r="I26987" s="152"/>
      <c r="J26987" s="152"/>
      <c r="K26987" s="156"/>
      <c r="L26987" s="156"/>
      <c r="M26987" s="157"/>
      <c r="N26987" s="158"/>
      <c r="O26987" s="153"/>
      <c r="P26987" s="153"/>
      <c r="Q26987" s="153"/>
      <c r="R26987" s="153"/>
      <c r="S26987" s="152"/>
      <c r="T26987" s="154"/>
    </row>
    <row r="26988" spans="8:20" x14ac:dyDescent="0.25">
      <c r="H26988" s="155"/>
      <c r="I26988" s="152"/>
      <c r="J26988" s="152"/>
      <c r="K26988" s="156"/>
      <c r="L26988" s="156"/>
      <c r="M26988" s="157"/>
      <c r="N26988" s="158"/>
      <c r="O26988" s="153"/>
      <c r="P26988" s="153"/>
      <c r="Q26988" s="153"/>
      <c r="R26988" s="153"/>
      <c r="S26988" s="152"/>
      <c r="T26988" s="154"/>
    </row>
    <row r="26989" spans="8:20" x14ac:dyDescent="0.25">
      <c r="H26989" s="155"/>
      <c r="I26989" s="152"/>
      <c r="J26989" s="152"/>
      <c r="K26989" s="156"/>
      <c r="L26989" s="156"/>
      <c r="M26989" s="157"/>
      <c r="N26989" s="158"/>
      <c r="O26989" s="153"/>
      <c r="P26989" s="153"/>
      <c r="Q26989" s="153"/>
      <c r="R26989" s="153"/>
      <c r="S26989" s="152"/>
      <c r="T26989" s="154"/>
    </row>
    <row r="26990" spans="8:20" x14ac:dyDescent="0.25">
      <c r="H26990" s="155"/>
      <c r="I26990" s="152"/>
      <c r="J26990" s="152"/>
      <c r="K26990" s="156"/>
      <c r="L26990" s="156"/>
      <c r="M26990" s="157"/>
      <c r="N26990" s="158"/>
      <c r="O26990" s="153"/>
      <c r="P26990" s="153"/>
      <c r="Q26990" s="153"/>
      <c r="R26990" s="153"/>
      <c r="S26990" s="152"/>
      <c r="T26990" s="154"/>
    </row>
    <row r="26991" spans="8:20" x14ac:dyDescent="0.25">
      <c r="H26991" s="155"/>
      <c r="I26991" s="152"/>
      <c r="J26991" s="152"/>
      <c r="K26991" s="156"/>
      <c r="L26991" s="156"/>
      <c r="M26991" s="157"/>
      <c r="N26991" s="158"/>
      <c r="O26991" s="153"/>
      <c r="P26991" s="153"/>
      <c r="Q26991" s="153"/>
      <c r="R26991" s="153"/>
      <c r="S26991" s="152"/>
      <c r="T26991" s="154"/>
    </row>
    <row r="26992" spans="8:20" x14ac:dyDescent="0.25">
      <c r="H26992" s="155"/>
      <c r="I26992" s="152"/>
      <c r="J26992" s="152"/>
      <c r="K26992" s="156"/>
      <c r="L26992" s="156"/>
      <c r="M26992" s="157"/>
      <c r="N26992" s="158"/>
      <c r="O26992" s="153"/>
      <c r="P26992" s="153"/>
      <c r="Q26992" s="153"/>
      <c r="R26992" s="153"/>
      <c r="S26992" s="152"/>
      <c r="T26992" s="154"/>
    </row>
    <row r="26993" spans="9:20" x14ac:dyDescent="0.25">
      <c r="I26993" s="137"/>
      <c r="J26993" s="110"/>
      <c r="K26993"/>
      <c r="L26993"/>
      <c r="T26993" s="138"/>
    </row>
    <row r="26994" spans="9:20" x14ac:dyDescent="0.25">
      <c r="I26994" s="137"/>
      <c r="J26994" s="110"/>
      <c r="K26994"/>
      <c r="L26994"/>
      <c r="T26994" s="138"/>
    </row>
    <row r="26995" spans="9:20" x14ac:dyDescent="0.25">
      <c r="I26995" s="137"/>
      <c r="J26995" s="110"/>
      <c r="K26995"/>
      <c r="L26995"/>
      <c r="T26995" s="138"/>
    </row>
    <row r="26996" spans="9:20" x14ac:dyDescent="0.25">
      <c r="I26996" s="137"/>
      <c r="J26996" s="110"/>
      <c r="K26996"/>
      <c r="L26996"/>
      <c r="T26996" s="138"/>
    </row>
    <row r="26997" spans="9:20" x14ac:dyDescent="0.25">
      <c r="I26997" s="137"/>
      <c r="J26997" s="110"/>
      <c r="K26997"/>
      <c r="L26997"/>
      <c r="T26997" s="138"/>
    </row>
    <row r="26998" spans="9:20" x14ac:dyDescent="0.25">
      <c r="I26998" s="137"/>
      <c r="J26998" s="110"/>
      <c r="K26998"/>
      <c r="L26998"/>
      <c r="T26998" s="138"/>
    </row>
    <row r="26999" spans="9:20" x14ac:dyDescent="0.25">
      <c r="I26999" s="137"/>
      <c r="J26999" s="110"/>
      <c r="K26999"/>
      <c r="L26999"/>
      <c r="T26999" s="138"/>
    </row>
    <row r="27000" spans="9:20" x14ac:dyDescent="0.25">
      <c r="I27000" s="137"/>
      <c r="J27000" s="110"/>
      <c r="K27000"/>
      <c r="L27000"/>
      <c r="T27000" s="138"/>
    </row>
    <row r="27001" spans="9:20" x14ac:dyDescent="0.25">
      <c r="I27001" s="137"/>
      <c r="J27001" s="110"/>
      <c r="K27001"/>
      <c r="L27001"/>
      <c r="T27001" s="138"/>
    </row>
    <row r="27002" spans="9:20" x14ac:dyDescent="0.25">
      <c r="I27002" s="137"/>
      <c r="J27002" s="110"/>
      <c r="K27002"/>
      <c r="L27002"/>
      <c r="T27002" s="138"/>
    </row>
    <row r="27003" spans="9:20" x14ac:dyDescent="0.25">
      <c r="I27003" s="137"/>
      <c r="J27003" s="110"/>
      <c r="K27003"/>
      <c r="L27003"/>
      <c r="T27003" s="138"/>
    </row>
    <row r="27004" spans="9:20" x14ac:dyDescent="0.25">
      <c r="I27004" s="137"/>
      <c r="J27004" s="110"/>
      <c r="K27004"/>
      <c r="L27004"/>
      <c r="T27004" s="138"/>
    </row>
    <row r="27005" spans="9:20" x14ac:dyDescent="0.25">
      <c r="I27005" s="137"/>
      <c r="J27005" s="110"/>
      <c r="K27005"/>
      <c r="L27005"/>
      <c r="T27005" s="138"/>
    </row>
    <row r="27006" spans="9:20" x14ac:dyDescent="0.25">
      <c r="I27006" s="137"/>
      <c r="J27006" s="110"/>
      <c r="K27006"/>
      <c r="L27006"/>
      <c r="T27006" s="138"/>
    </row>
    <row r="27007" spans="9:20" x14ac:dyDescent="0.25">
      <c r="I27007" s="137"/>
      <c r="J27007" s="110"/>
      <c r="K27007"/>
      <c r="L27007"/>
      <c r="T27007" s="138"/>
    </row>
    <row r="27008" spans="9:20" x14ac:dyDescent="0.25">
      <c r="I27008" s="137"/>
      <c r="J27008" s="110"/>
      <c r="K27008"/>
      <c r="L27008"/>
      <c r="T27008" s="138"/>
    </row>
    <row r="27009" spans="9:20" x14ac:dyDescent="0.25">
      <c r="I27009" s="137"/>
      <c r="J27009" s="110"/>
      <c r="K27009"/>
      <c r="L27009"/>
      <c r="T27009" s="138"/>
    </row>
    <row r="27010" spans="9:20" x14ac:dyDescent="0.25">
      <c r="I27010" s="137"/>
      <c r="J27010" s="110"/>
      <c r="K27010"/>
      <c r="L27010"/>
      <c r="T27010" s="138"/>
    </row>
    <row r="27011" spans="9:20" x14ac:dyDescent="0.25">
      <c r="I27011" s="137"/>
      <c r="J27011" s="110"/>
      <c r="K27011"/>
      <c r="L27011"/>
      <c r="T27011" s="138"/>
    </row>
    <row r="27012" spans="9:20" x14ac:dyDescent="0.25">
      <c r="I27012" s="137"/>
      <c r="J27012" s="110"/>
      <c r="K27012"/>
      <c r="L27012"/>
      <c r="T27012" s="138"/>
    </row>
    <row r="27013" spans="9:20" x14ac:dyDescent="0.25">
      <c r="I27013" s="137"/>
      <c r="J27013" s="110"/>
      <c r="K27013"/>
      <c r="L27013"/>
      <c r="T27013" s="138"/>
    </row>
    <row r="27014" spans="9:20" x14ac:dyDescent="0.25">
      <c r="I27014" s="137"/>
      <c r="J27014" s="110"/>
      <c r="K27014"/>
      <c r="L27014"/>
      <c r="T27014" s="138"/>
    </row>
    <row r="27015" spans="9:20" x14ac:dyDescent="0.25">
      <c r="I27015" s="137"/>
      <c r="J27015" s="110"/>
      <c r="K27015"/>
      <c r="L27015"/>
      <c r="T27015" s="138"/>
    </row>
    <row r="27016" spans="9:20" x14ac:dyDescent="0.25">
      <c r="I27016" s="137"/>
      <c r="J27016" s="110"/>
      <c r="K27016"/>
      <c r="L27016"/>
      <c r="T27016" s="138"/>
    </row>
    <row r="27017" spans="9:20" x14ac:dyDescent="0.25">
      <c r="I27017" s="137"/>
      <c r="J27017" s="110"/>
      <c r="K27017"/>
      <c r="L27017"/>
      <c r="T27017" s="138"/>
    </row>
    <row r="27018" spans="9:20" x14ac:dyDescent="0.25">
      <c r="I27018" s="137"/>
      <c r="J27018" s="110"/>
      <c r="K27018"/>
      <c r="L27018"/>
      <c r="T27018" s="138"/>
    </row>
    <row r="27019" spans="9:20" x14ac:dyDescent="0.25">
      <c r="I27019" s="137"/>
      <c r="J27019" s="110"/>
      <c r="K27019"/>
      <c r="L27019"/>
      <c r="T27019" s="138"/>
    </row>
    <row r="27020" spans="9:20" x14ac:dyDescent="0.25">
      <c r="I27020" s="137"/>
      <c r="J27020" s="110"/>
      <c r="K27020"/>
      <c r="L27020"/>
      <c r="T27020" s="138"/>
    </row>
    <row r="27021" spans="9:20" x14ac:dyDescent="0.25">
      <c r="I27021" s="137"/>
      <c r="J27021" s="110"/>
      <c r="K27021"/>
      <c r="L27021"/>
      <c r="T27021" s="138"/>
    </row>
    <row r="27022" spans="9:20" x14ac:dyDescent="0.25">
      <c r="I27022" s="137"/>
      <c r="J27022" s="110"/>
      <c r="K27022"/>
      <c r="L27022"/>
      <c r="T27022" s="138"/>
    </row>
    <row r="27023" spans="9:20" x14ac:dyDescent="0.25">
      <c r="I27023" s="137"/>
      <c r="J27023" s="110"/>
      <c r="K27023"/>
      <c r="L27023"/>
      <c r="T27023" s="138"/>
    </row>
    <row r="27024" spans="9:20" x14ac:dyDescent="0.25">
      <c r="I27024" s="137"/>
      <c r="J27024" s="110"/>
      <c r="K27024"/>
      <c r="L27024"/>
      <c r="T27024" s="138"/>
    </row>
    <row r="27025" spans="9:20" x14ac:dyDescent="0.25">
      <c r="I27025" s="137"/>
      <c r="J27025" s="110"/>
      <c r="K27025"/>
      <c r="L27025"/>
      <c r="T27025" s="138"/>
    </row>
    <row r="27026" spans="9:20" x14ac:dyDescent="0.25">
      <c r="I27026" s="137"/>
      <c r="J27026" s="110"/>
      <c r="K27026"/>
      <c r="L27026"/>
      <c r="T27026" s="138"/>
    </row>
    <row r="27027" spans="9:20" x14ac:dyDescent="0.25">
      <c r="I27027" s="137"/>
      <c r="J27027" s="110"/>
      <c r="K27027"/>
      <c r="L27027"/>
      <c r="T27027" s="138"/>
    </row>
    <row r="27028" spans="9:20" x14ac:dyDescent="0.25">
      <c r="I27028" s="137"/>
      <c r="J27028" s="110"/>
      <c r="K27028"/>
      <c r="L27028"/>
      <c r="T27028" s="138"/>
    </row>
    <row r="27029" spans="9:20" x14ac:dyDescent="0.25">
      <c r="I27029" s="137"/>
      <c r="J27029" s="110"/>
      <c r="K27029"/>
      <c r="L27029"/>
      <c r="T27029" s="138"/>
    </row>
    <row r="27030" spans="9:20" x14ac:dyDescent="0.25">
      <c r="I27030" s="137"/>
      <c r="J27030" s="110"/>
      <c r="K27030"/>
      <c r="L27030"/>
      <c r="T27030" s="138"/>
    </row>
    <row r="27031" spans="9:20" x14ac:dyDescent="0.25">
      <c r="I27031" s="137"/>
      <c r="J27031" s="110"/>
      <c r="K27031"/>
      <c r="L27031"/>
      <c r="T27031" s="138"/>
    </row>
    <row r="27032" spans="9:20" x14ac:dyDescent="0.25">
      <c r="I27032" s="137"/>
      <c r="J27032" s="110"/>
      <c r="K27032"/>
      <c r="L27032"/>
      <c r="T27032" s="138"/>
    </row>
    <row r="27033" spans="9:20" x14ac:dyDescent="0.25">
      <c r="I27033" s="137"/>
      <c r="J27033" s="110"/>
      <c r="K27033"/>
      <c r="L27033"/>
      <c r="T27033" s="138"/>
    </row>
    <row r="27034" spans="9:20" x14ac:dyDescent="0.25">
      <c r="I27034" s="137"/>
      <c r="J27034" s="110"/>
      <c r="K27034"/>
      <c r="L27034"/>
      <c r="T27034" s="138"/>
    </row>
    <row r="27035" spans="9:20" x14ac:dyDescent="0.25">
      <c r="I27035" s="137"/>
      <c r="J27035" s="110"/>
      <c r="K27035"/>
      <c r="L27035"/>
      <c r="T27035" s="138"/>
    </row>
    <row r="27036" spans="9:20" x14ac:dyDescent="0.25">
      <c r="I27036" s="137"/>
      <c r="J27036" s="110"/>
      <c r="K27036"/>
      <c r="L27036"/>
      <c r="T27036" s="138"/>
    </row>
    <row r="27037" spans="9:20" x14ac:dyDescent="0.25">
      <c r="I27037" s="137"/>
      <c r="J27037" s="110"/>
      <c r="K27037"/>
      <c r="L27037"/>
      <c r="T27037" s="138"/>
    </row>
    <row r="27038" spans="9:20" x14ac:dyDescent="0.25">
      <c r="I27038" s="137"/>
      <c r="J27038" s="110"/>
      <c r="K27038"/>
      <c r="L27038"/>
      <c r="T27038" s="138"/>
    </row>
    <row r="27039" spans="9:20" x14ac:dyDescent="0.25">
      <c r="I27039" s="137"/>
      <c r="J27039" s="110"/>
      <c r="K27039"/>
      <c r="L27039"/>
      <c r="T27039" s="138"/>
    </row>
    <row r="27040" spans="9:20" x14ac:dyDescent="0.25">
      <c r="I27040" s="137"/>
      <c r="J27040" s="110"/>
      <c r="K27040"/>
      <c r="L27040"/>
      <c r="T27040" s="138"/>
    </row>
    <row r="27041" spans="9:20" x14ac:dyDescent="0.25">
      <c r="I27041" s="137"/>
      <c r="J27041" s="110"/>
      <c r="K27041"/>
      <c r="L27041"/>
      <c r="T27041" s="138"/>
    </row>
    <row r="27042" spans="9:20" x14ac:dyDescent="0.25">
      <c r="I27042" s="137"/>
      <c r="J27042" s="110"/>
      <c r="K27042"/>
      <c r="L27042"/>
      <c r="T27042" s="138"/>
    </row>
    <row r="27043" spans="9:20" x14ac:dyDescent="0.25">
      <c r="I27043" s="137"/>
      <c r="J27043" s="110"/>
      <c r="K27043"/>
      <c r="L27043"/>
      <c r="T27043" s="138"/>
    </row>
    <row r="27044" spans="9:20" x14ac:dyDescent="0.25">
      <c r="I27044" s="137"/>
      <c r="J27044" s="110"/>
      <c r="K27044"/>
      <c r="L27044"/>
      <c r="T27044" s="138"/>
    </row>
    <row r="27045" spans="9:20" x14ac:dyDescent="0.25">
      <c r="I27045" s="137"/>
      <c r="J27045" s="110"/>
      <c r="K27045"/>
      <c r="L27045"/>
      <c r="T27045" s="138"/>
    </row>
    <row r="27046" spans="9:20" x14ac:dyDescent="0.25">
      <c r="I27046" s="137"/>
      <c r="J27046" s="110"/>
      <c r="K27046"/>
      <c r="L27046"/>
      <c r="T27046" s="138"/>
    </row>
    <row r="27047" spans="9:20" x14ac:dyDescent="0.25">
      <c r="I27047" s="137"/>
      <c r="J27047" s="110"/>
      <c r="K27047"/>
      <c r="L27047"/>
      <c r="T27047" s="138"/>
    </row>
    <row r="27048" spans="9:20" x14ac:dyDescent="0.25">
      <c r="I27048" s="137"/>
      <c r="J27048" s="110"/>
      <c r="K27048"/>
      <c r="L27048"/>
      <c r="T27048" s="138"/>
    </row>
    <row r="27049" spans="9:20" x14ac:dyDescent="0.25">
      <c r="I27049" s="137"/>
      <c r="J27049" s="110"/>
      <c r="K27049"/>
      <c r="L27049"/>
      <c r="T27049" s="138"/>
    </row>
    <row r="27050" spans="9:20" x14ac:dyDescent="0.25">
      <c r="I27050" s="137"/>
      <c r="J27050" s="110"/>
      <c r="K27050"/>
      <c r="L27050"/>
      <c r="T27050" s="138"/>
    </row>
    <row r="27051" spans="9:20" x14ac:dyDescent="0.25">
      <c r="I27051" s="137"/>
      <c r="J27051" s="110"/>
      <c r="K27051"/>
      <c r="L27051"/>
      <c r="T27051" s="138"/>
    </row>
    <row r="27052" spans="9:20" x14ac:dyDescent="0.25">
      <c r="I27052" s="137"/>
      <c r="J27052" s="110"/>
      <c r="K27052"/>
      <c r="L27052"/>
      <c r="T27052" s="138"/>
    </row>
    <row r="27053" spans="9:20" x14ac:dyDescent="0.25">
      <c r="I27053" s="137"/>
      <c r="J27053" s="110"/>
      <c r="K27053"/>
      <c r="L27053"/>
      <c r="T27053" s="138"/>
    </row>
    <row r="27054" spans="9:20" x14ac:dyDescent="0.25">
      <c r="I27054" s="137"/>
      <c r="J27054" s="110"/>
      <c r="K27054"/>
      <c r="L27054"/>
      <c r="T27054" s="138"/>
    </row>
    <row r="27055" spans="9:20" x14ac:dyDescent="0.25">
      <c r="I27055" s="137"/>
      <c r="J27055" s="110"/>
      <c r="K27055"/>
      <c r="L27055"/>
      <c r="T27055" s="138"/>
    </row>
    <row r="27056" spans="9:20" x14ac:dyDescent="0.25">
      <c r="I27056" s="137"/>
      <c r="J27056" s="110"/>
      <c r="K27056"/>
      <c r="L27056"/>
      <c r="T27056" s="138"/>
    </row>
    <row r="27057" spans="9:20" x14ac:dyDescent="0.25">
      <c r="I27057" s="137"/>
      <c r="J27057" s="110"/>
      <c r="K27057"/>
      <c r="L27057"/>
      <c r="T27057" s="138"/>
    </row>
    <row r="27058" spans="9:20" x14ac:dyDescent="0.25">
      <c r="I27058" s="137"/>
      <c r="J27058" s="110"/>
      <c r="K27058"/>
      <c r="L27058"/>
      <c r="T27058" s="138"/>
    </row>
    <row r="27059" spans="9:20" x14ac:dyDescent="0.25">
      <c r="I27059" s="137"/>
      <c r="J27059" s="110"/>
      <c r="K27059"/>
      <c r="L27059"/>
      <c r="T27059" s="138"/>
    </row>
    <row r="27060" spans="9:20" x14ac:dyDescent="0.25">
      <c r="I27060" s="137"/>
      <c r="J27060" s="110"/>
      <c r="K27060"/>
      <c r="L27060"/>
      <c r="T27060" s="138"/>
    </row>
    <row r="27061" spans="9:20" x14ac:dyDescent="0.25">
      <c r="I27061" s="137"/>
      <c r="J27061" s="110"/>
      <c r="K27061"/>
      <c r="L27061"/>
      <c r="T27061" s="138"/>
    </row>
    <row r="27062" spans="9:20" x14ac:dyDescent="0.25">
      <c r="I27062" s="137"/>
      <c r="J27062" s="110"/>
      <c r="K27062"/>
      <c r="L27062"/>
      <c r="T27062" s="138"/>
    </row>
    <row r="27063" spans="9:20" x14ac:dyDescent="0.25">
      <c r="I27063" s="137"/>
      <c r="J27063" s="110"/>
      <c r="K27063"/>
      <c r="L27063"/>
      <c r="T27063" s="138"/>
    </row>
    <row r="27064" spans="9:20" x14ac:dyDescent="0.25">
      <c r="I27064" s="137"/>
      <c r="J27064" s="110"/>
      <c r="K27064"/>
      <c r="L27064"/>
      <c r="T27064" s="138"/>
    </row>
    <row r="27065" spans="9:20" x14ac:dyDescent="0.25">
      <c r="I27065" s="137"/>
      <c r="J27065" s="110"/>
      <c r="K27065"/>
      <c r="L27065"/>
      <c r="T27065" s="138"/>
    </row>
    <row r="27066" spans="9:20" x14ac:dyDescent="0.25">
      <c r="I27066" s="137"/>
      <c r="J27066" s="110"/>
      <c r="K27066"/>
      <c r="L27066"/>
      <c r="T27066" s="138"/>
    </row>
    <row r="27067" spans="9:20" x14ac:dyDescent="0.25">
      <c r="I27067" s="137"/>
      <c r="J27067" s="110"/>
      <c r="K27067"/>
      <c r="L27067"/>
      <c r="T27067" s="138"/>
    </row>
    <row r="27068" spans="9:20" x14ac:dyDescent="0.25">
      <c r="I27068" s="137"/>
      <c r="J27068" s="110"/>
      <c r="K27068"/>
      <c r="L27068"/>
      <c r="T27068" s="138"/>
    </row>
    <row r="27069" spans="9:20" x14ac:dyDescent="0.25">
      <c r="I27069" s="137"/>
      <c r="J27069" s="110"/>
      <c r="K27069"/>
      <c r="L27069"/>
      <c r="T27069" s="138"/>
    </row>
    <row r="27070" spans="9:20" x14ac:dyDescent="0.25">
      <c r="I27070" s="137"/>
      <c r="J27070" s="110"/>
      <c r="K27070"/>
      <c r="L27070"/>
      <c r="T27070" s="138"/>
    </row>
    <row r="27071" spans="9:20" x14ac:dyDescent="0.25">
      <c r="I27071" s="137"/>
      <c r="J27071" s="110"/>
      <c r="K27071"/>
      <c r="L27071"/>
      <c r="T27071" s="138"/>
    </row>
    <row r="27072" spans="9:20" x14ac:dyDescent="0.25">
      <c r="I27072" s="137"/>
      <c r="J27072" s="110"/>
      <c r="K27072"/>
      <c r="L27072"/>
      <c r="T27072" s="138"/>
    </row>
    <row r="27073" spans="9:20" x14ac:dyDescent="0.25">
      <c r="I27073" s="137"/>
      <c r="J27073" s="110"/>
      <c r="K27073"/>
      <c r="L27073"/>
      <c r="T27073" s="138"/>
    </row>
    <row r="27074" spans="9:20" x14ac:dyDescent="0.25">
      <c r="I27074" s="137"/>
      <c r="J27074" s="110"/>
      <c r="K27074"/>
      <c r="L27074"/>
      <c r="T27074" s="138"/>
    </row>
    <row r="27075" spans="9:20" x14ac:dyDescent="0.25">
      <c r="I27075" s="137"/>
      <c r="J27075" s="110"/>
      <c r="K27075"/>
      <c r="L27075"/>
      <c r="T27075" s="138"/>
    </row>
    <row r="27076" spans="9:20" x14ac:dyDescent="0.25">
      <c r="I27076" s="137"/>
      <c r="J27076" s="110"/>
      <c r="K27076"/>
      <c r="L27076"/>
      <c r="T27076" s="138"/>
    </row>
    <row r="27077" spans="9:20" x14ac:dyDescent="0.25">
      <c r="I27077" s="137"/>
      <c r="J27077" s="110"/>
      <c r="K27077"/>
      <c r="L27077"/>
      <c r="T27077" s="138"/>
    </row>
    <row r="27078" spans="9:20" x14ac:dyDescent="0.25">
      <c r="I27078" s="137"/>
      <c r="J27078" s="110"/>
      <c r="K27078"/>
      <c r="L27078"/>
      <c r="T27078" s="138"/>
    </row>
    <row r="27079" spans="9:20" x14ac:dyDescent="0.25">
      <c r="I27079" s="137"/>
      <c r="J27079" s="110"/>
      <c r="K27079"/>
      <c r="L27079"/>
      <c r="T27079" s="138"/>
    </row>
    <row r="27080" spans="9:20" x14ac:dyDescent="0.25">
      <c r="I27080" s="137"/>
      <c r="J27080" s="110"/>
      <c r="K27080"/>
      <c r="L27080"/>
      <c r="T27080" s="138"/>
    </row>
    <row r="27081" spans="9:20" x14ac:dyDescent="0.25">
      <c r="I27081" s="137"/>
      <c r="J27081" s="110"/>
      <c r="K27081"/>
      <c r="L27081"/>
      <c r="T27081" s="138"/>
    </row>
    <row r="27082" spans="9:20" x14ac:dyDescent="0.25">
      <c r="I27082" s="137"/>
      <c r="J27082" s="110"/>
      <c r="K27082"/>
      <c r="L27082"/>
      <c r="T27082" s="138"/>
    </row>
    <row r="27083" spans="9:20" x14ac:dyDescent="0.25">
      <c r="I27083" s="137"/>
      <c r="J27083" s="110"/>
      <c r="K27083"/>
      <c r="L27083"/>
      <c r="T27083" s="138"/>
    </row>
    <row r="27084" spans="9:20" x14ac:dyDescent="0.25">
      <c r="I27084" s="137"/>
      <c r="J27084" s="110"/>
      <c r="K27084"/>
      <c r="L27084"/>
      <c r="T27084" s="138"/>
    </row>
    <row r="27085" spans="9:20" x14ac:dyDescent="0.25">
      <c r="I27085" s="137"/>
      <c r="J27085" s="110"/>
      <c r="K27085"/>
      <c r="L27085"/>
      <c r="T27085" s="138"/>
    </row>
    <row r="27086" spans="9:20" x14ac:dyDescent="0.25">
      <c r="I27086" s="137"/>
      <c r="J27086" s="110"/>
      <c r="K27086"/>
      <c r="L27086"/>
      <c r="T27086" s="138"/>
    </row>
    <row r="27087" spans="9:20" x14ac:dyDescent="0.25">
      <c r="I27087" s="137"/>
      <c r="J27087" s="110"/>
      <c r="K27087"/>
      <c r="L27087"/>
      <c r="T27087" s="138"/>
    </row>
    <row r="27088" spans="9:20" x14ac:dyDescent="0.25">
      <c r="I27088" s="137"/>
      <c r="J27088" s="110"/>
      <c r="K27088"/>
      <c r="L27088"/>
      <c r="T27088" s="138"/>
    </row>
    <row r="27089" spans="9:20" x14ac:dyDescent="0.25">
      <c r="I27089" s="137"/>
      <c r="J27089" s="110"/>
      <c r="K27089"/>
      <c r="L27089"/>
      <c r="T27089" s="138"/>
    </row>
    <row r="27090" spans="9:20" x14ac:dyDescent="0.25">
      <c r="I27090" s="137"/>
      <c r="J27090" s="110"/>
      <c r="K27090"/>
      <c r="L27090"/>
      <c r="T27090" s="138"/>
    </row>
    <row r="27091" spans="9:20" x14ac:dyDescent="0.25">
      <c r="I27091" s="137"/>
      <c r="J27091" s="110"/>
      <c r="K27091"/>
      <c r="L27091"/>
      <c r="T27091" s="138"/>
    </row>
    <row r="27092" spans="9:20" x14ac:dyDescent="0.25">
      <c r="I27092" s="137"/>
      <c r="J27092" s="110"/>
      <c r="K27092"/>
      <c r="L27092"/>
      <c r="T27092" s="138"/>
    </row>
    <row r="27093" spans="9:20" x14ac:dyDescent="0.25">
      <c r="I27093" s="137"/>
      <c r="J27093" s="110"/>
      <c r="K27093"/>
      <c r="L27093"/>
      <c r="T27093" s="138"/>
    </row>
    <row r="27094" spans="9:20" x14ac:dyDescent="0.25">
      <c r="I27094" s="137"/>
      <c r="J27094" s="110"/>
      <c r="K27094"/>
      <c r="L27094"/>
      <c r="T27094" s="138"/>
    </row>
    <row r="27095" spans="9:20" x14ac:dyDescent="0.25">
      <c r="I27095" s="137"/>
      <c r="J27095" s="110"/>
      <c r="K27095"/>
      <c r="L27095"/>
      <c r="T27095" s="138"/>
    </row>
    <row r="27096" spans="9:20" x14ac:dyDescent="0.25">
      <c r="I27096" s="137"/>
      <c r="J27096" s="110"/>
      <c r="K27096"/>
      <c r="L27096"/>
      <c r="T27096" s="138"/>
    </row>
    <row r="27097" spans="9:20" x14ac:dyDescent="0.25">
      <c r="I27097" s="137"/>
      <c r="J27097" s="110"/>
      <c r="K27097"/>
      <c r="L27097"/>
      <c r="T27097" s="138"/>
    </row>
    <row r="27098" spans="9:20" x14ac:dyDescent="0.25">
      <c r="I27098" s="137"/>
      <c r="J27098" s="110"/>
      <c r="K27098"/>
      <c r="L27098"/>
      <c r="T27098" s="138"/>
    </row>
    <row r="27099" spans="9:20" x14ac:dyDescent="0.25">
      <c r="I27099" s="137"/>
      <c r="J27099" s="110"/>
      <c r="K27099"/>
      <c r="L27099"/>
      <c r="T27099" s="138"/>
    </row>
    <row r="27100" spans="9:20" x14ac:dyDescent="0.25">
      <c r="I27100" s="137"/>
      <c r="J27100" s="110"/>
      <c r="K27100"/>
      <c r="L27100"/>
      <c r="T27100" s="138"/>
    </row>
    <row r="27101" spans="9:20" x14ac:dyDescent="0.25">
      <c r="I27101" s="137"/>
      <c r="J27101" s="110"/>
      <c r="K27101"/>
      <c r="L27101"/>
      <c r="T27101" s="138"/>
    </row>
    <row r="27102" spans="9:20" x14ac:dyDescent="0.25">
      <c r="I27102" s="137"/>
      <c r="J27102" s="110"/>
      <c r="K27102"/>
      <c r="L27102"/>
      <c r="T27102" s="138"/>
    </row>
    <row r="27103" spans="9:20" x14ac:dyDescent="0.25">
      <c r="I27103" s="137"/>
      <c r="J27103" s="110"/>
      <c r="K27103"/>
      <c r="L27103"/>
      <c r="T27103" s="138"/>
    </row>
    <row r="27104" spans="9:20" x14ac:dyDescent="0.25">
      <c r="I27104" s="137"/>
      <c r="J27104" s="110"/>
      <c r="K27104"/>
      <c r="L27104"/>
      <c r="T27104" s="138"/>
    </row>
    <row r="27105" spans="9:20" x14ac:dyDescent="0.25">
      <c r="I27105" s="137"/>
      <c r="J27105" s="110"/>
      <c r="K27105"/>
      <c r="L27105"/>
      <c r="T27105" s="138"/>
    </row>
    <row r="27106" spans="9:20" x14ac:dyDescent="0.25">
      <c r="I27106" s="137"/>
      <c r="J27106" s="110"/>
      <c r="K27106"/>
      <c r="L27106"/>
      <c r="T27106" s="138"/>
    </row>
    <row r="27107" spans="9:20" x14ac:dyDescent="0.25">
      <c r="I27107" s="137"/>
      <c r="J27107" s="110"/>
      <c r="K27107"/>
      <c r="L27107"/>
      <c r="T27107" s="138"/>
    </row>
    <row r="27108" spans="9:20" x14ac:dyDescent="0.25">
      <c r="I27108" s="137"/>
      <c r="J27108" s="110"/>
      <c r="K27108"/>
      <c r="L27108"/>
      <c r="T27108" s="138"/>
    </row>
    <row r="27109" spans="9:20" x14ac:dyDescent="0.25">
      <c r="I27109" s="137"/>
      <c r="J27109" s="110"/>
      <c r="K27109"/>
      <c r="L27109"/>
      <c r="T27109" s="138"/>
    </row>
    <row r="27110" spans="9:20" x14ac:dyDescent="0.25">
      <c r="I27110" s="137"/>
      <c r="J27110" s="110"/>
      <c r="K27110"/>
      <c r="L27110"/>
      <c r="T27110" s="138"/>
    </row>
    <row r="27111" spans="9:20" x14ac:dyDescent="0.25">
      <c r="I27111" s="137"/>
      <c r="J27111" s="110"/>
      <c r="K27111"/>
      <c r="L27111"/>
      <c r="T27111" s="138"/>
    </row>
    <row r="27112" spans="9:20" x14ac:dyDescent="0.25">
      <c r="I27112" s="137"/>
      <c r="J27112" s="110"/>
      <c r="K27112"/>
      <c r="L27112"/>
      <c r="T27112" s="138"/>
    </row>
    <row r="27113" spans="9:20" x14ac:dyDescent="0.25">
      <c r="I27113" s="137"/>
      <c r="J27113" s="110"/>
      <c r="K27113"/>
      <c r="L27113"/>
      <c r="T27113" s="138"/>
    </row>
    <row r="27114" spans="9:20" x14ac:dyDescent="0.25">
      <c r="I27114" s="137"/>
      <c r="J27114" s="110"/>
      <c r="K27114"/>
      <c r="L27114"/>
      <c r="T27114" s="138"/>
    </row>
    <row r="27115" spans="9:20" x14ac:dyDescent="0.25">
      <c r="I27115" s="137"/>
      <c r="J27115" s="110"/>
      <c r="K27115"/>
      <c r="L27115"/>
      <c r="T27115" s="138"/>
    </row>
    <row r="27116" spans="9:20" x14ac:dyDescent="0.25">
      <c r="I27116" s="137"/>
      <c r="J27116" s="110"/>
      <c r="K27116"/>
      <c r="L27116"/>
      <c r="T27116" s="138"/>
    </row>
    <row r="27117" spans="9:20" x14ac:dyDescent="0.25">
      <c r="I27117" s="137"/>
      <c r="J27117" s="110"/>
      <c r="K27117"/>
      <c r="L27117"/>
      <c r="T27117" s="138"/>
    </row>
    <row r="27118" spans="9:20" x14ac:dyDescent="0.25">
      <c r="I27118" s="137"/>
      <c r="J27118" s="110"/>
      <c r="K27118"/>
      <c r="L27118"/>
      <c r="T27118" s="138"/>
    </row>
    <row r="27119" spans="9:20" x14ac:dyDescent="0.25">
      <c r="I27119" s="137"/>
      <c r="J27119" s="110"/>
      <c r="K27119"/>
      <c r="L27119"/>
      <c r="T27119" s="138"/>
    </row>
    <row r="27120" spans="9:20" x14ac:dyDescent="0.25">
      <c r="I27120" s="137"/>
      <c r="J27120" s="110"/>
      <c r="K27120"/>
      <c r="L27120"/>
      <c r="T27120" s="138"/>
    </row>
    <row r="27121" spans="9:20" x14ac:dyDescent="0.25">
      <c r="I27121" s="137"/>
      <c r="J27121" s="110"/>
      <c r="K27121"/>
      <c r="L27121"/>
      <c r="T27121" s="138"/>
    </row>
    <row r="27122" spans="9:20" x14ac:dyDescent="0.25">
      <c r="I27122" s="137"/>
      <c r="J27122" s="110"/>
      <c r="K27122"/>
      <c r="L27122"/>
      <c r="T27122" s="138"/>
    </row>
    <row r="27123" spans="9:20" x14ac:dyDescent="0.25">
      <c r="I27123" s="137"/>
      <c r="J27123" s="110"/>
      <c r="K27123"/>
      <c r="L27123"/>
      <c r="T27123" s="138"/>
    </row>
    <row r="27124" spans="9:20" x14ac:dyDescent="0.25">
      <c r="I27124" s="137"/>
      <c r="J27124" s="110"/>
      <c r="K27124"/>
      <c r="L27124"/>
      <c r="T27124" s="138"/>
    </row>
    <row r="27125" spans="9:20" x14ac:dyDescent="0.25">
      <c r="I27125" s="137"/>
      <c r="J27125" s="110"/>
      <c r="K27125"/>
      <c r="L27125"/>
      <c r="T27125" s="138"/>
    </row>
    <row r="27126" spans="9:20" x14ac:dyDescent="0.25">
      <c r="I27126" s="137"/>
      <c r="J27126" s="110"/>
      <c r="K27126"/>
      <c r="L27126"/>
      <c r="T27126" s="138"/>
    </row>
    <row r="27127" spans="9:20" x14ac:dyDescent="0.25">
      <c r="I27127" s="137"/>
      <c r="J27127" s="110"/>
      <c r="K27127"/>
      <c r="L27127"/>
      <c r="T27127" s="138"/>
    </row>
    <row r="27128" spans="9:20" x14ac:dyDescent="0.25">
      <c r="I27128" s="137"/>
      <c r="J27128" s="110"/>
      <c r="K27128"/>
      <c r="L27128"/>
      <c r="T27128" s="138"/>
    </row>
    <row r="27129" spans="9:20" x14ac:dyDescent="0.25">
      <c r="I27129" s="137"/>
      <c r="J27129" s="110"/>
      <c r="K27129"/>
      <c r="L27129"/>
      <c r="T27129" s="138"/>
    </row>
    <row r="27130" spans="9:20" x14ac:dyDescent="0.25">
      <c r="I27130" s="137"/>
      <c r="J27130" s="110"/>
      <c r="K27130"/>
      <c r="L27130"/>
      <c r="T27130" s="138"/>
    </row>
    <row r="27131" spans="9:20" x14ac:dyDescent="0.25">
      <c r="I27131" s="137"/>
      <c r="J27131" s="110"/>
      <c r="K27131"/>
      <c r="L27131"/>
      <c r="T27131" s="138"/>
    </row>
    <row r="27132" spans="9:20" x14ac:dyDescent="0.25">
      <c r="I27132" s="137"/>
      <c r="J27132" s="110"/>
      <c r="K27132"/>
      <c r="L27132"/>
      <c r="T27132" s="138"/>
    </row>
    <row r="27133" spans="9:20" x14ac:dyDescent="0.25">
      <c r="I27133" s="137"/>
      <c r="J27133" s="110"/>
      <c r="K27133"/>
      <c r="L27133"/>
      <c r="T27133" s="138"/>
    </row>
    <row r="27134" spans="9:20" x14ac:dyDescent="0.25">
      <c r="I27134" s="137"/>
      <c r="J27134" s="110"/>
      <c r="K27134"/>
      <c r="L27134"/>
      <c r="T27134" s="138"/>
    </row>
    <row r="27135" spans="9:20" x14ac:dyDescent="0.25">
      <c r="I27135" s="137"/>
      <c r="J27135" s="110"/>
      <c r="K27135"/>
      <c r="L27135"/>
      <c r="T27135" s="138"/>
    </row>
    <row r="27136" spans="9:20" x14ac:dyDescent="0.25">
      <c r="I27136" s="137"/>
      <c r="J27136" s="110"/>
      <c r="K27136"/>
      <c r="L27136"/>
      <c r="T27136" s="138"/>
    </row>
    <row r="27137" spans="9:20" x14ac:dyDescent="0.25">
      <c r="I27137" s="137"/>
      <c r="J27137" s="110"/>
      <c r="K27137"/>
      <c r="L27137"/>
      <c r="T27137" s="138"/>
    </row>
    <row r="27138" spans="9:20" x14ac:dyDescent="0.25">
      <c r="I27138" s="137"/>
      <c r="J27138" s="110"/>
      <c r="K27138"/>
      <c r="L27138"/>
      <c r="T27138" s="138"/>
    </row>
    <row r="27139" spans="9:20" x14ac:dyDescent="0.25">
      <c r="I27139" s="137"/>
      <c r="J27139" s="110"/>
      <c r="K27139"/>
      <c r="L27139"/>
      <c r="T27139" s="138"/>
    </row>
    <row r="27140" spans="9:20" x14ac:dyDescent="0.25">
      <c r="I27140" s="137"/>
      <c r="J27140" s="110"/>
      <c r="K27140"/>
      <c r="L27140"/>
      <c r="T27140" s="138"/>
    </row>
    <row r="27141" spans="9:20" x14ac:dyDescent="0.25">
      <c r="I27141" s="137"/>
      <c r="J27141" s="110"/>
      <c r="K27141"/>
      <c r="L27141"/>
      <c r="T27141" s="138"/>
    </row>
    <row r="27142" spans="9:20" x14ac:dyDescent="0.25">
      <c r="I27142" s="137"/>
      <c r="J27142" s="110"/>
      <c r="K27142"/>
      <c r="L27142"/>
      <c r="T27142" s="138"/>
    </row>
    <row r="27143" spans="9:20" x14ac:dyDescent="0.25">
      <c r="I27143" s="137"/>
      <c r="J27143" s="110"/>
      <c r="K27143"/>
      <c r="L27143"/>
      <c r="T27143" s="138"/>
    </row>
    <row r="27144" spans="9:20" x14ac:dyDescent="0.25">
      <c r="I27144" s="137"/>
      <c r="J27144" s="110"/>
      <c r="K27144"/>
      <c r="L27144"/>
      <c r="T27144" s="138"/>
    </row>
    <row r="27145" spans="9:20" x14ac:dyDescent="0.25">
      <c r="I27145" s="137"/>
      <c r="J27145" s="110"/>
      <c r="K27145"/>
      <c r="L27145"/>
      <c r="T27145" s="138"/>
    </row>
    <row r="27146" spans="9:20" x14ac:dyDescent="0.25">
      <c r="I27146" s="137"/>
      <c r="J27146" s="110"/>
      <c r="K27146"/>
      <c r="L27146"/>
      <c r="T27146" s="138"/>
    </row>
    <row r="27147" spans="9:20" x14ac:dyDescent="0.25">
      <c r="I27147" s="137"/>
      <c r="J27147" s="110"/>
      <c r="K27147"/>
      <c r="L27147"/>
      <c r="T27147" s="138"/>
    </row>
    <row r="27148" spans="9:20" x14ac:dyDescent="0.25">
      <c r="I27148" s="137"/>
      <c r="J27148" s="110"/>
      <c r="K27148"/>
      <c r="L27148"/>
      <c r="T27148" s="138"/>
    </row>
    <row r="27149" spans="9:20" x14ac:dyDescent="0.25">
      <c r="I27149" s="137"/>
      <c r="J27149" s="110"/>
      <c r="K27149"/>
      <c r="L27149"/>
      <c r="T27149" s="138"/>
    </row>
    <row r="27150" spans="9:20" x14ac:dyDescent="0.25">
      <c r="I27150" s="137"/>
      <c r="J27150" s="110"/>
      <c r="K27150"/>
      <c r="L27150"/>
      <c r="T27150" s="138"/>
    </row>
    <row r="27151" spans="9:20" x14ac:dyDescent="0.25">
      <c r="I27151" s="137"/>
      <c r="J27151" s="110"/>
      <c r="K27151"/>
      <c r="L27151"/>
      <c r="T27151" s="138"/>
    </row>
    <row r="27152" spans="9:20" x14ac:dyDescent="0.25">
      <c r="I27152" s="137"/>
      <c r="J27152" s="110"/>
      <c r="K27152"/>
      <c r="L27152"/>
      <c r="T27152" s="138"/>
    </row>
    <row r="27153" spans="9:20" x14ac:dyDescent="0.25">
      <c r="I27153" s="137"/>
      <c r="J27153" s="110"/>
      <c r="K27153"/>
      <c r="L27153"/>
      <c r="T27153" s="138"/>
    </row>
    <row r="27154" spans="9:20" x14ac:dyDescent="0.25">
      <c r="I27154" s="137"/>
      <c r="J27154" s="110"/>
      <c r="K27154"/>
      <c r="L27154"/>
      <c r="T27154" s="138"/>
    </row>
    <row r="27155" spans="9:20" x14ac:dyDescent="0.25">
      <c r="I27155" s="137"/>
      <c r="J27155" s="110"/>
      <c r="K27155"/>
      <c r="L27155"/>
      <c r="T27155" s="138"/>
    </row>
    <row r="27156" spans="9:20" x14ac:dyDescent="0.25">
      <c r="I27156" s="137"/>
      <c r="J27156" s="110"/>
      <c r="K27156"/>
      <c r="L27156"/>
      <c r="T27156" s="138"/>
    </row>
    <row r="27157" spans="9:20" x14ac:dyDescent="0.25">
      <c r="I27157" s="137"/>
      <c r="J27157" s="110"/>
      <c r="K27157"/>
      <c r="L27157"/>
      <c r="T27157" s="138"/>
    </row>
    <row r="27158" spans="9:20" x14ac:dyDescent="0.25">
      <c r="I27158" s="137"/>
      <c r="J27158" s="110"/>
      <c r="K27158"/>
      <c r="L27158"/>
      <c r="T27158" s="138"/>
    </row>
    <row r="27159" spans="9:20" x14ac:dyDescent="0.25">
      <c r="I27159" s="137"/>
      <c r="J27159" s="110"/>
      <c r="K27159"/>
      <c r="L27159"/>
      <c r="T27159" s="138"/>
    </row>
    <row r="27160" spans="9:20" x14ac:dyDescent="0.25">
      <c r="I27160" s="137"/>
      <c r="J27160" s="110"/>
      <c r="K27160"/>
      <c r="L27160"/>
      <c r="T27160" s="138"/>
    </row>
    <row r="27161" spans="9:20" x14ac:dyDescent="0.25">
      <c r="I27161" s="137"/>
      <c r="J27161" s="110"/>
      <c r="K27161"/>
      <c r="L27161"/>
      <c r="T27161" s="138"/>
    </row>
    <row r="27162" spans="9:20" x14ac:dyDescent="0.25">
      <c r="I27162" s="137"/>
      <c r="J27162" s="110"/>
      <c r="K27162"/>
      <c r="L27162"/>
      <c r="T27162" s="138"/>
    </row>
    <row r="27163" spans="9:20" x14ac:dyDescent="0.25">
      <c r="I27163" s="137"/>
      <c r="J27163" s="110"/>
      <c r="K27163"/>
      <c r="L27163"/>
      <c r="T27163" s="138"/>
    </row>
    <row r="27164" spans="9:20" x14ac:dyDescent="0.25">
      <c r="I27164" s="137"/>
      <c r="J27164" s="110"/>
      <c r="K27164"/>
      <c r="L27164"/>
      <c r="T27164" s="138"/>
    </row>
    <row r="27165" spans="9:20" x14ac:dyDescent="0.25">
      <c r="I27165" s="137"/>
      <c r="J27165" s="110"/>
      <c r="K27165"/>
      <c r="L27165"/>
      <c r="T27165" s="138"/>
    </row>
    <row r="27166" spans="9:20" x14ac:dyDescent="0.25">
      <c r="I27166" s="137"/>
      <c r="J27166" s="110"/>
      <c r="K27166"/>
      <c r="L27166"/>
      <c r="T27166" s="138"/>
    </row>
    <row r="27167" spans="9:20" x14ac:dyDescent="0.25">
      <c r="I27167" s="137"/>
      <c r="J27167" s="110"/>
      <c r="K27167"/>
      <c r="L27167"/>
      <c r="T27167" s="138"/>
    </row>
    <row r="27168" spans="9:20" x14ac:dyDescent="0.25">
      <c r="I27168" s="137"/>
      <c r="J27168" s="110"/>
      <c r="K27168"/>
      <c r="L27168"/>
      <c r="T27168" s="138"/>
    </row>
    <row r="27169" spans="9:20" x14ac:dyDescent="0.25">
      <c r="I27169" s="137"/>
      <c r="J27169" s="110"/>
      <c r="K27169"/>
      <c r="L27169"/>
      <c r="T27169" s="138"/>
    </row>
    <row r="27170" spans="9:20" x14ac:dyDescent="0.25">
      <c r="I27170" s="137"/>
      <c r="J27170" s="110"/>
      <c r="K27170"/>
      <c r="L27170"/>
      <c r="T27170" s="138"/>
    </row>
    <row r="27171" spans="9:20" x14ac:dyDescent="0.25">
      <c r="I27171" s="137"/>
      <c r="J27171" s="110"/>
      <c r="K27171"/>
      <c r="L27171"/>
      <c r="T27171" s="138"/>
    </row>
    <row r="27172" spans="9:20" x14ac:dyDescent="0.25">
      <c r="I27172" s="137"/>
      <c r="J27172" s="110"/>
      <c r="K27172"/>
      <c r="L27172"/>
      <c r="T27172" s="138"/>
    </row>
    <row r="27173" spans="9:20" x14ac:dyDescent="0.25">
      <c r="I27173" s="137"/>
      <c r="J27173" s="110"/>
      <c r="K27173"/>
      <c r="L27173"/>
      <c r="T27173" s="138"/>
    </row>
    <row r="27174" spans="9:20" x14ac:dyDescent="0.25">
      <c r="I27174" s="137"/>
      <c r="J27174" s="110"/>
      <c r="K27174"/>
      <c r="L27174"/>
      <c r="T27174" s="138"/>
    </row>
    <row r="27175" spans="9:20" x14ac:dyDescent="0.25">
      <c r="I27175" s="137"/>
      <c r="J27175" s="110"/>
      <c r="K27175"/>
      <c r="L27175"/>
      <c r="T27175" s="138"/>
    </row>
    <row r="27176" spans="9:20" x14ac:dyDescent="0.25">
      <c r="I27176" s="137"/>
      <c r="J27176" s="110"/>
      <c r="K27176"/>
      <c r="L27176"/>
      <c r="T27176" s="138"/>
    </row>
    <row r="27177" spans="9:20" x14ac:dyDescent="0.25">
      <c r="I27177" s="137"/>
      <c r="J27177" s="110"/>
      <c r="K27177"/>
      <c r="L27177"/>
      <c r="T27177" s="138"/>
    </row>
    <row r="27178" spans="9:20" x14ac:dyDescent="0.25">
      <c r="I27178" s="137"/>
      <c r="J27178" s="110"/>
      <c r="K27178"/>
      <c r="L27178"/>
      <c r="T27178" s="138"/>
    </row>
    <row r="27179" spans="9:20" x14ac:dyDescent="0.25">
      <c r="I27179" s="137"/>
      <c r="J27179" s="110"/>
      <c r="K27179"/>
      <c r="L27179"/>
      <c r="T27179" s="138"/>
    </row>
    <row r="27180" spans="9:20" x14ac:dyDescent="0.25">
      <c r="I27180" s="137"/>
      <c r="J27180" s="110"/>
      <c r="K27180"/>
      <c r="L27180"/>
      <c r="T27180" s="138"/>
    </row>
    <row r="27181" spans="9:20" x14ac:dyDescent="0.25">
      <c r="I27181" s="137"/>
      <c r="J27181" s="110"/>
      <c r="K27181"/>
      <c r="L27181"/>
      <c r="T27181" s="138"/>
    </row>
    <row r="27182" spans="9:20" x14ac:dyDescent="0.25">
      <c r="I27182" s="137"/>
      <c r="J27182" s="110"/>
      <c r="K27182"/>
      <c r="L27182"/>
      <c r="T27182" s="138"/>
    </row>
    <row r="27183" spans="9:20" x14ac:dyDescent="0.25">
      <c r="I27183" s="137"/>
      <c r="J27183" s="110"/>
      <c r="K27183"/>
      <c r="L27183"/>
      <c r="T27183" s="138"/>
    </row>
    <row r="27184" spans="9:20" x14ac:dyDescent="0.25">
      <c r="I27184" s="137"/>
      <c r="J27184" s="110"/>
      <c r="K27184"/>
      <c r="L27184"/>
      <c r="T27184" s="138"/>
    </row>
    <row r="27185" spans="9:20" x14ac:dyDescent="0.25">
      <c r="I27185" s="137"/>
      <c r="J27185" s="110"/>
      <c r="K27185"/>
      <c r="L27185"/>
      <c r="T27185" s="138"/>
    </row>
    <row r="27186" spans="9:20" x14ac:dyDescent="0.25">
      <c r="I27186" s="137"/>
      <c r="J27186" s="110"/>
      <c r="K27186"/>
      <c r="L27186"/>
      <c r="T27186" s="138"/>
    </row>
    <row r="27187" spans="9:20" x14ac:dyDescent="0.25">
      <c r="I27187" s="137"/>
      <c r="J27187" s="110"/>
      <c r="K27187"/>
      <c r="L27187"/>
      <c r="T27187" s="138"/>
    </row>
    <row r="27188" spans="9:20" x14ac:dyDescent="0.25">
      <c r="I27188" s="137"/>
      <c r="J27188" s="110"/>
      <c r="K27188"/>
      <c r="L27188"/>
      <c r="T27188" s="138"/>
    </row>
    <row r="27189" spans="9:20" x14ac:dyDescent="0.25">
      <c r="I27189" s="137"/>
      <c r="J27189" s="110"/>
      <c r="K27189"/>
      <c r="L27189"/>
      <c r="T27189" s="138"/>
    </row>
    <row r="27190" spans="9:20" x14ac:dyDescent="0.25">
      <c r="I27190" s="137"/>
      <c r="J27190" s="110"/>
      <c r="K27190"/>
      <c r="L27190"/>
      <c r="T27190" s="138"/>
    </row>
    <row r="27191" spans="9:20" x14ac:dyDescent="0.25">
      <c r="I27191" s="137"/>
      <c r="J27191" s="110"/>
      <c r="K27191"/>
      <c r="L27191"/>
      <c r="T27191" s="138"/>
    </row>
    <row r="27192" spans="9:20" x14ac:dyDescent="0.25">
      <c r="I27192" s="137"/>
      <c r="J27192" s="110"/>
      <c r="K27192"/>
      <c r="L27192"/>
      <c r="T27192" s="138"/>
    </row>
    <row r="27193" spans="9:20" x14ac:dyDescent="0.25">
      <c r="I27193" s="137"/>
      <c r="J27193" s="110"/>
      <c r="K27193"/>
      <c r="L27193"/>
      <c r="T27193" s="138"/>
    </row>
    <row r="27194" spans="9:20" x14ac:dyDescent="0.25">
      <c r="I27194" s="137"/>
      <c r="J27194" s="110"/>
      <c r="K27194"/>
      <c r="L27194"/>
      <c r="T27194" s="138"/>
    </row>
    <row r="27195" spans="9:20" x14ac:dyDescent="0.25">
      <c r="I27195" s="137"/>
      <c r="J27195" s="110"/>
      <c r="K27195"/>
      <c r="L27195"/>
      <c r="T27195" s="138"/>
    </row>
    <row r="27196" spans="9:20" x14ac:dyDescent="0.25">
      <c r="I27196" s="137"/>
      <c r="J27196" s="110"/>
      <c r="K27196"/>
      <c r="L27196"/>
      <c r="T27196" s="138"/>
    </row>
    <row r="27197" spans="9:20" x14ac:dyDescent="0.25">
      <c r="I27197" s="137"/>
      <c r="J27197" s="110"/>
      <c r="K27197"/>
      <c r="L27197"/>
      <c r="T27197" s="138"/>
    </row>
    <row r="27198" spans="9:20" x14ac:dyDescent="0.25">
      <c r="I27198" s="137"/>
      <c r="J27198" s="110"/>
      <c r="K27198"/>
      <c r="L27198"/>
      <c r="T27198" s="138"/>
    </row>
    <row r="27199" spans="9:20" x14ac:dyDescent="0.25">
      <c r="I27199" s="137"/>
      <c r="J27199" s="110"/>
      <c r="K27199"/>
      <c r="L27199"/>
      <c r="T27199" s="138"/>
    </row>
    <row r="27200" spans="9:20" x14ac:dyDescent="0.25">
      <c r="I27200" s="137"/>
      <c r="J27200" s="110"/>
      <c r="K27200"/>
      <c r="L27200"/>
      <c r="T27200" s="138"/>
    </row>
    <row r="27201" spans="9:20" x14ac:dyDescent="0.25">
      <c r="I27201" s="137"/>
      <c r="J27201" s="110"/>
      <c r="K27201"/>
      <c r="L27201"/>
      <c r="T27201" s="138"/>
    </row>
    <row r="27202" spans="9:20" x14ac:dyDescent="0.25">
      <c r="I27202" s="137"/>
      <c r="J27202" s="110"/>
      <c r="K27202"/>
      <c r="L27202"/>
      <c r="T27202" s="138"/>
    </row>
    <row r="27203" spans="9:20" x14ac:dyDescent="0.25">
      <c r="I27203" s="137"/>
      <c r="J27203" s="110"/>
      <c r="K27203"/>
      <c r="L27203"/>
      <c r="T27203" s="138"/>
    </row>
    <row r="27204" spans="9:20" x14ac:dyDescent="0.25">
      <c r="I27204" s="137"/>
      <c r="J27204" s="110"/>
      <c r="K27204"/>
      <c r="L27204"/>
      <c r="T27204" s="138"/>
    </row>
    <row r="27205" spans="9:20" x14ac:dyDescent="0.25">
      <c r="I27205" s="137"/>
      <c r="J27205" s="110"/>
      <c r="K27205"/>
      <c r="L27205"/>
      <c r="T27205" s="138"/>
    </row>
    <row r="27206" spans="9:20" x14ac:dyDescent="0.25">
      <c r="I27206" s="137"/>
      <c r="J27206" s="110"/>
      <c r="K27206"/>
      <c r="L27206"/>
      <c r="T27206" s="138"/>
    </row>
    <row r="27207" spans="9:20" x14ac:dyDescent="0.25">
      <c r="I27207" s="137"/>
      <c r="J27207" s="110"/>
      <c r="K27207"/>
      <c r="L27207"/>
      <c r="T27207" s="138"/>
    </row>
    <row r="27208" spans="9:20" x14ac:dyDescent="0.25">
      <c r="I27208" s="137"/>
      <c r="J27208" s="110"/>
      <c r="K27208"/>
      <c r="L27208"/>
      <c r="T27208" s="138"/>
    </row>
    <row r="27209" spans="9:20" x14ac:dyDescent="0.25">
      <c r="I27209" s="137"/>
      <c r="J27209" s="110"/>
      <c r="K27209"/>
      <c r="L27209"/>
      <c r="T27209" s="138"/>
    </row>
    <row r="27210" spans="9:20" x14ac:dyDescent="0.25">
      <c r="I27210" s="137"/>
      <c r="J27210" s="110"/>
      <c r="K27210"/>
      <c r="L27210"/>
      <c r="T27210" s="138"/>
    </row>
    <row r="27211" spans="9:20" x14ac:dyDescent="0.25">
      <c r="I27211" s="137"/>
      <c r="J27211" s="110"/>
      <c r="K27211"/>
      <c r="L27211"/>
      <c r="T27211" s="138"/>
    </row>
    <row r="27212" spans="9:20" x14ac:dyDescent="0.25">
      <c r="I27212" s="137"/>
      <c r="J27212" s="110"/>
      <c r="K27212"/>
      <c r="L27212"/>
      <c r="T27212" s="138"/>
    </row>
    <row r="27213" spans="9:20" x14ac:dyDescent="0.25">
      <c r="I27213" s="137"/>
      <c r="J27213" s="110"/>
      <c r="K27213"/>
      <c r="L27213"/>
      <c r="T27213" s="138"/>
    </row>
    <row r="27214" spans="9:20" x14ac:dyDescent="0.25">
      <c r="I27214" s="137"/>
      <c r="J27214" s="110"/>
      <c r="K27214"/>
      <c r="L27214"/>
      <c r="T27214" s="138"/>
    </row>
    <row r="27215" spans="9:20" x14ac:dyDescent="0.25">
      <c r="I27215" s="137"/>
      <c r="J27215" s="110"/>
      <c r="K27215"/>
      <c r="L27215"/>
      <c r="T27215" s="138"/>
    </row>
    <row r="27216" spans="9:20" x14ac:dyDescent="0.25">
      <c r="I27216" s="137"/>
      <c r="J27216" s="110"/>
      <c r="K27216"/>
      <c r="L27216"/>
      <c r="T27216" s="138"/>
    </row>
    <row r="27217" spans="9:20" x14ac:dyDescent="0.25">
      <c r="I27217" s="137"/>
      <c r="J27217" s="110"/>
      <c r="K27217"/>
      <c r="L27217"/>
      <c r="T27217" s="138"/>
    </row>
    <row r="27218" spans="9:20" x14ac:dyDescent="0.25">
      <c r="I27218" s="137"/>
      <c r="J27218" s="110"/>
      <c r="K27218"/>
      <c r="L27218"/>
      <c r="T27218" s="138"/>
    </row>
    <row r="27219" spans="9:20" x14ac:dyDescent="0.25">
      <c r="I27219" s="137"/>
      <c r="J27219" s="110"/>
      <c r="K27219"/>
      <c r="L27219"/>
      <c r="T27219" s="138"/>
    </row>
    <row r="27220" spans="9:20" x14ac:dyDescent="0.25">
      <c r="I27220" s="137"/>
      <c r="J27220" s="110"/>
      <c r="K27220"/>
      <c r="L27220"/>
      <c r="T27220" s="138"/>
    </row>
    <row r="27221" spans="9:20" x14ac:dyDescent="0.25">
      <c r="I27221" s="137"/>
      <c r="J27221" s="110"/>
      <c r="K27221"/>
      <c r="L27221"/>
      <c r="T27221" s="138"/>
    </row>
    <row r="27222" spans="9:20" x14ac:dyDescent="0.25">
      <c r="I27222" s="137"/>
      <c r="J27222" s="110"/>
      <c r="K27222"/>
      <c r="L27222"/>
      <c r="T27222" s="138"/>
    </row>
    <row r="27223" spans="9:20" x14ac:dyDescent="0.25">
      <c r="I27223" s="137"/>
      <c r="J27223" s="110"/>
      <c r="K27223"/>
      <c r="L27223"/>
      <c r="T27223" s="138"/>
    </row>
    <row r="27224" spans="9:20" x14ac:dyDescent="0.25">
      <c r="I27224" s="137"/>
      <c r="J27224" s="110"/>
      <c r="K27224"/>
      <c r="L27224"/>
      <c r="T27224" s="138"/>
    </row>
    <row r="27225" spans="9:20" x14ac:dyDescent="0.25">
      <c r="I27225" s="137"/>
      <c r="J27225" s="110"/>
      <c r="K27225"/>
      <c r="L27225"/>
      <c r="T27225" s="138"/>
    </row>
    <row r="27226" spans="9:20" x14ac:dyDescent="0.25">
      <c r="I27226" s="137"/>
      <c r="J27226" s="110"/>
      <c r="K27226"/>
      <c r="L27226"/>
      <c r="T27226" s="138"/>
    </row>
    <row r="27227" spans="9:20" x14ac:dyDescent="0.25">
      <c r="I27227" s="137"/>
      <c r="J27227" s="110"/>
      <c r="K27227"/>
      <c r="L27227"/>
      <c r="T27227" s="138"/>
    </row>
    <row r="27228" spans="9:20" x14ac:dyDescent="0.25">
      <c r="I27228" s="137"/>
      <c r="J27228" s="110"/>
      <c r="K27228"/>
      <c r="L27228"/>
      <c r="T27228" s="138"/>
    </row>
    <row r="27229" spans="9:20" x14ac:dyDescent="0.25">
      <c r="I27229" s="137"/>
      <c r="J27229" s="110"/>
      <c r="K27229"/>
      <c r="L27229"/>
      <c r="T27229" s="138"/>
    </row>
    <row r="27230" spans="9:20" x14ac:dyDescent="0.25">
      <c r="I27230" s="137"/>
      <c r="J27230" s="110"/>
      <c r="K27230"/>
      <c r="L27230"/>
      <c r="T27230" s="138"/>
    </row>
    <row r="27231" spans="9:20" x14ac:dyDescent="0.25">
      <c r="I27231" s="137"/>
      <c r="J27231" s="110"/>
      <c r="K27231"/>
      <c r="L27231"/>
      <c r="T27231" s="138"/>
    </row>
    <row r="27232" spans="9:20" x14ac:dyDescent="0.25">
      <c r="I27232" s="137"/>
      <c r="J27232" s="110"/>
      <c r="K27232"/>
      <c r="L27232"/>
      <c r="T27232" s="138"/>
    </row>
    <row r="27233" spans="9:20" x14ac:dyDescent="0.25">
      <c r="I27233" s="137"/>
      <c r="J27233" s="110"/>
      <c r="K27233"/>
      <c r="L27233"/>
      <c r="T27233" s="138"/>
    </row>
    <row r="27234" spans="9:20" x14ac:dyDescent="0.25">
      <c r="I27234" s="137"/>
      <c r="J27234" s="110"/>
      <c r="K27234"/>
      <c r="L27234"/>
      <c r="T27234" s="138"/>
    </row>
    <row r="27235" spans="9:20" x14ac:dyDescent="0.25">
      <c r="I27235" s="137"/>
      <c r="J27235" s="110"/>
      <c r="K27235"/>
      <c r="L27235"/>
      <c r="T27235" s="138"/>
    </row>
    <row r="27236" spans="9:20" x14ac:dyDescent="0.25">
      <c r="I27236" s="137"/>
      <c r="J27236" s="110"/>
      <c r="K27236"/>
      <c r="L27236"/>
      <c r="T27236" s="138"/>
    </row>
    <row r="27237" spans="9:20" x14ac:dyDescent="0.25">
      <c r="I27237" s="137"/>
      <c r="J27237" s="110"/>
      <c r="K27237"/>
      <c r="L27237"/>
      <c r="T27237" s="138"/>
    </row>
    <row r="27238" spans="9:20" x14ac:dyDescent="0.25">
      <c r="I27238" s="137"/>
      <c r="J27238" s="110"/>
      <c r="K27238"/>
      <c r="L27238"/>
      <c r="T27238" s="138"/>
    </row>
    <row r="27239" spans="9:20" x14ac:dyDescent="0.25">
      <c r="I27239" s="137"/>
      <c r="J27239" s="110"/>
      <c r="K27239"/>
      <c r="L27239"/>
      <c r="T27239" s="138"/>
    </row>
    <row r="27240" spans="9:20" x14ac:dyDescent="0.25">
      <c r="I27240" s="137"/>
      <c r="J27240" s="110"/>
      <c r="K27240"/>
      <c r="L27240"/>
      <c r="T27240" s="138"/>
    </row>
    <row r="27241" spans="9:20" x14ac:dyDescent="0.25">
      <c r="I27241" s="137"/>
      <c r="J27241" s="110"/>
      <c r="K27241"/>
      <c r="L27241"/>
      <c r="T27241" s="138"/>
    </row>
    <row r="27242" spans="9:20" x14ac:dyDescent="0.25">
      <c r="I27242" s="137"/>
      <c r="J27242" s="110"/>
      <c r="K27242"/>
      <c r="L27242"/>
      <c r="T27242" s="138"/>
    </row>
    <row r="27243" spans="9:20" x14ac:dyDescent="0.25">
      <c r="I27243" s="137"/>
      <c r="J27243" s="110"/>
      <c r="K27243"/>
      <c r="L27243"/>
      <c r="T27243" s="138"/>
    </row>
    <row r="27244" spans="9:20" x14ac:dyDescent="0.25">
      <c r="I27244" s="137"/>
      <c r="J27244" s="110"/>
      <c r="K27244"/>
      <c r="L27244"/>
      <c r="T27244" s="138"/>
    </row>
    <row r="27245" spans="9:20" x14ac:dyDescent="0.25">
      <c r="I27245" s="137"/>
      <c r="J27245" s="110"/>
      <c r="K27245"/>
      <c r="L27245"/>
      <c r="T27245" s="138"/>
    </row>
    <row r="27246" spans="9:20" x14ac:dyDescent="0.25">
      <c r="I27246" s="137"/>
      <c r="J27246" s="110"/>
      <c r="K27246"/>
      <c r="L27246"/>
      <c r="T27246" s="138"/>
    </row>
    <row r="27247" spans="9:20" x14ac:dyDescent="0.25">
      <c r="I27247" s="137"/>
      <c r="J27247" s="110"/>
      <c r="K27247"/>
      <c r="L27247"/>
      <c r="T27247" s="138"/>
    </row>
    <row r="27248" spans="9:20" x14ac:dyDescent="0.25">
      <c r="I27248" s="137"/>
      <c r="J27248" s="110"/>
      <c r="K27248"/>
      <c r="L27248"/>
      <c r="T27248" s="138"/>
    </row>
    <row r="27249" spans="9:20" x14ac:dyDescent="0.25">
      <c r="I27249" s="137"/>
      <c r="J27249" s="110"/>
      <c r="K27249"/>
      <c r="L27249"/>
      <c r="T27249" s="138"/>
    </row>
    <row r="27250" spans="9:20" x14ac:dyDescent="0.25">
      <c r="I27250" s="137"/>
      <c r="J27250" s="110"/>
      <c r="K27250"/>
      <c r="L27250"/>
      <c r="T27250" s="138"/>
    </row>
    <row r="27251" spans="9:20" x14ac:dyDescent="0.25">
      <c r="I27251" s="137"/>
      <c r="J27251" s="110"/>
      <c r="K27251"/>
      <c r="L27251"/>
      <c r="T27251" s="138"/>
    </row>
    <row r="27252" spans="9:20" x14ac:dyDescent="0.25">
      <c r="I27252" s="137"/>
      <c r="J27252" s="110"/>
      <c r="K27252"/>
      <c r="L27252"/>
      <c r="T27252" s="138"/>
    </row>
    <row r="27253" spans="9:20" x14ac:dyDescent="0.25">
      <c r="I27253" s="137"/>
      <c r="J27253" s="110"/>
      <c r="K27253"/>
      <c r="L27253"/>
      <c r="T27253" s="138"/>
    </row>
    <row r="27254" spans="9:20" x14ac:dyDescent="0.25">
      <c r="I27254" s="137"/>
      <c r="J27254" s="110"/>
      <c r="K27254"/>
      <c r="L27254"/>
      <c r="T27254" s="138"/>
    </row>
    <row r="27255" spans="9:20" x14ac:dyDescent="0.25">
      <c r="I27255" s="137"/>
      <c r="J27255" s="110"/>
      <c r="K27255"/>
      <c r="L27255"/>
      <c r="T27255" s="138"/>
    </row>
    <row r="27256" spans="9:20" x14ac:dyDescent="0.25">
      <c r="I27256" s="137"/>
      <c r="J27256" s="110"/>
      <c r="K27256"/>
      <c r="L27256"/>
      <c r="T27256" s="138"/>
    </row>
    <row r="27257" spans="9:20" x14ac:dyDescent="0.25">
      <c r="I27257" s="137"/>
      <c r="J27257" s="110"/>
      <c r="K27257"/>
      <c r="L27257"/>
      <c r="T27257" s="138"/>
    </row>
    <row r="27258" spans="9:20" x14ac:dyDescent="0.25">
      <c r="I27258" s="137"/>
      <c r="J27258" s="110"/>
      <c r="K27258"/>
      <c r="L27258"/>
      <c r="T27258" s="138"/>
    </row>
    <row r="27259" spans="9:20" x14ac:dyDescent="0.25">
      <c r="I27259" s="137"/>
      <c r="J27259" s="110"/>
      <c r="K27259"/>
      <c r="L27259"/>
      <c r="T27259" s="138"/>
    </row>
    <row r="27260" spans="9:20" x14ac:dyDescent="0.25">
      <c r="I27260" s="137"/>
      <c r="J27260" s="110"/>
      <c r="K27260"/>
      <c r="L27260"/>
      <c r="T27260" s="138"/>
    </row>
    <row r="27261" spans="9:20" x14ac:dyDescent="0.25">
      <c r="I27261" s="137"/>
      <c r="J27261" s="110"/>
      <c r="K27261"/>
      <c r="L27261"/>
      <c r="T27261" s="138"/>
    </row>
    <row r="27262" spans="9:20" x14ac:dyDescent="0.25">
      <c r="I27262" s="137"/>
      <c r="J27262" s="110"/>
      <c r="K27262"/>
      <c r="L27262"/>
      <c r="T27262" s="138"/>
    </row>
    <row r="27263" spans="9:20" x14ac:dyDescent="0.25">
      <c r="I27263" s="137"/>
      <c r="J27263" s="110"/>
      <c r="K27263"/>
      <c r="L27263"/>
      <c r="T27263" s="138"/>
    </row>
    <row r="27264" spans="9:20" x14ac:dyDescent="0.25">
      <c r="I27264" s="137"/>
      <c r="J27264" s="110"/>
      <c r="K27264"/>
      <c r="L27264"/>
      <c r="T27264" s="138"/>
    </row>
    <row r="27265" spans="9:20" x14ac:dyDescent="0.25">
      <c r="I27265" s="137"/>
      <c r="J27265" s="110"/>
      <c r="K27265"/>
      <c r="L27265"/>
      <c r="T27265" s="138"/>
    </row>
    <row r="27266" spans="9:20" x14ac:dyDescent="0.25">
      <c r="I27266" s="137"/>
      <c r="J27266" s="110"/>
      <c r="K27266"/>
      <c r="L27266"/>
      <c r="T27266" s="138"/>
    </row>
    <row r="27267" spans="9:20" x14ac:dyDescent="0.25">
      <c r="I27267" s="137"/>
      <c r="J27267" s="110"/>
      <c r="K27267"/>
      <c r="L27267"/>
      <c r="T27267" s="138"/>
    </row>
    <row r="27268" spans="9:20" x14ac:dyDescent="0.25">
      <c r="I27268" s="137"/>
      <c r="J27268" s="110"/>
      <c r="K27268"/>
      <c r="L27268"/>
      <c r="T27268" s="138"/>
    </row>
    <row r="27269" spans="9:20" x14ac:dyDescent="0.25">
      <c r="I27269" s="137"/>
      <c r="J27269" s="110"/>
      <c r="K27269"/>
      <c r="L27269"/>
      <c r="T27269" s="138"/>
    </row>
    <row r="27270" spans="9:20" x14ac:dyDescent="0.25">
      <c r="I27270" s="137"/>
      <c r="J27270" s="110"/>
      <c r="K27270"/>
      <c r="L27270"/>
      <c r="T27270" s="138"/>
    </row>
    <row r="27271" spans="9:20" x14ac:dyDescent="0.25">
      <c r="I27271" s="137"/>
      <c r="J27271" s="110"/>
      <c r="K27271"/>
      <c r="L27271"/>
      <c r="T27271" s="138"/>
    </row>
    <row r="27272" spans="9:20" x14ac:dyDescent="0.25">
      <c r="I27272" s="137"/>
      <c r="J27272" s="110"/>
      <c r="K27272"/>
      <c r="L27272"/>
      <c r="T27272" s="138"/>
    </row>
    <row r="27273" spans="9:20" x14ac:dyDescent="0.25">
      <c r="I27273" s="137"/>
      <c r="J27273" s="110"/>
      <c r="K27273"/>
      <c r="L27273"/>
      <c r="T27273" s="138"/>
    </row>
    <row r="27274" spans="9:20" x14ac:dyDescent="0.25">
      <c r="I27274" s="137"/>
      <c r="J27274" s="110"/>
      <c r="K27274"/>
      <c r="L27274"/>
      <c r="T27274" s="138"/>
    </row>
    <row r="27275" spans="9:20" x14ac:dyDescent="0.25">
      <c r="I27275" s="137"/>
      <c r="J27275" s="110"/>
      <c r="K27275"/>
      <c r="L27275"/>
      <c r="T27275" s="138"/>
    </row>
    <row r="27276" spans="9:20" x14ac:dyDescent="0.25">
      <c r="I27276" s="137"/>
      <c r="J27276" s="110"/>
      <c r="K27276"/>
      <c r="L27276"/>
      <c r="T27276" s="138"/>
    </row>
    <row r="27277" spans="9:20" x14ac:dyDescent="0.25">
      <c r="I27277" s="137"/>
      <c r="J27277" s="110"/>
      <c r="K27277"/>
      <c r="L27277"/>
      <c r="T27277" s="138"/>
    </row>
    <row r="27278" spans="9:20" x14ac:dyDescent="0.25">
      <c r="I27278" s="137"/>
      <c r="J27278" s="110"/>
      <c r="K27278"/>
      <c r="L27278"/>
      <c r="T27278" s="138"/>
    </row>
    <row r="27279" spans="9:20" x14ac:dyDescent="0.25">
      <c r="I27279" s="137"/>
      <c r="J27279" s="110"/>
      <c r="K27279"/>
      <c r="L27279"/>
      <c r="T27279" s="138"/>
    </row>
    <row r="27280" spans="9:20" x14ac:dyDescent="0.25">
      <c r="I27280" s="137"/>
      <c r="J27280" s="110"/>
      <c r="K27280"/>
      <c r="L27280"/>
      <c r="T27280" s="138"/>
    </row>
    <row r="27281" spans="9:20" x14ac:dyDescent="0.25">
      <c r="I27281" s="137"/>
      <c r="J27281" s="110"/>
      <c r="K27281"/>
      <c r="L27281"/>
      <c r="T27281" s="138"/>
    </row>
    <row r="27282" spans="9:20" x14ac:dyDescent="0.25">
      <c r="I27282" s="137"/>
      <c r="J27282" s="110"/>
      <c r="K27282"/>
      <c r="L27282"/>
      <c r="T27282" s="138"/>
    </row>
    <row r="27283" spans="9:20" x14ac:dyDescent="0.25">
      <c r="I27283" s="137"/>
      <c r="J27283" s="110"/>
      <c r="K27283"/>
      <c r="L27283"/>
      <c r="T27283" s="138"/>
    </row>
    <row r="27284" spans="9:20" x14ac:dyDescent="0.25">
      <c r="I27284" s="137"/>
      <c r="J27284" s="110"/>
      <c r="K27284"/>
      <c r="L27284"/>
      <c r="T27284" s="138"/>
    </row>
    <row r="27285" spans="9:20" x14ac:dyDescent="0.25">
      <c r="I27285" s="137"/>
      <c r="J27285" s="110"/>
      <c r="K27285"/>
      <c r="L27285"/>
      <c r="T27285" s="138"/>
    </row>
    <row r="27286" spans="9:20" x14ac:dyDescent="0.25">
      <c r="I27286" s="137"/>
      <c r="J27286" s="110"/>
      <c r="K27286"/>
      <c r="L27286"/>
      <c r="T27286" s="138"/>
    </row>
    <row r="27287" spans="9:20" x14ac:dyDescent="0.25">
      <c r="I27287" s="137"/>
      <c r="J27287" s="110"/>
      <c r="K27287"/>
      <c r="L27287"/>
      <c r="T27287" s="138"/>
    </row>
    <row r="27288" spans="9:20" x14ac:dyDescent="0.25">
      <c r="I27288" s="137"/>
      <c r="J27288" s="110"/>
      <c r="K27288"/>
      <c r="L27288"/>
      <c r="T27288" s="138"/>
    </row>
    <row r="27289" spans="9:20" x14ac:dyDescent="0.25">
      <c r="I27289" s="137"/>
      <c r="J27289" s="110"/>
      <c r="K27289"/>
      <c r="L27289"/>
      <c r="T27289" s="138"/>
    </row>
    <row r="27290" spans="9:20" x14ac:dyDescent="0.25">
      <c r="I27290" s="137"/>
      <c r="J27290" s="110"/>
      <c r="K27290"/>
      <c r="L27290"/>
      <c r="T27290" s="138"/>
    </row>
    <row r="27291" spans="9:20" x14ac:dyDescent="0.25">
      <c r="I27291" s="137"/>
      <c r="J27291" s="110"/>
      <c r="K27291"/>
      <c r="L27291"/>
      <c r="T27291" s="138"/>
    </row>
    <row r="27292" spans="9:20" x14ac:dyDescent="0.25">
      <c r="I27292" s="137"/>
      <c r="J27292" s="110"/>
      <c r="K27292"/>
      <c r="L27292"/>
      <c r="T27292" s="138"/>
    </row>
    <row r="27293" spans="9:20" x14ac:dyDescent="0.25">
      <c r="I27293" s="137"/>
      <c r="J27293" s="110"/>
      <c r="K27293"/>
      <c r="L27293"/>
      <c r="T27293" s="138"/>
    </row>
    <row r="27294" spans="9:20" x14ac:dyDescent="0.25">
      <c r="I27294" s="137"/>
      <c r="J27294" s="110"/>
      <c r="K27294"/>
      <c r="L27294"/>
      <c r="T27294" s="138"/>
    </row>
    <row r="27295" spans="9:20" x14ac:dyDescent="0.25">
      <c r="I27295" s="137"/>
      <c r="J27295" s="110"/>
      <c r="K27295"/>
      <c r="L27295"/>
      <c r="T27295" s="138"/>
    </row>
    <row r="27296" spans="9:20" x14ac:dyDescent="0.25">
      <c r="I27296" s="137"/>
      <c r="J27296" s="110"/>
      <c r="K27296"/>
      <c r="L27296"/>
      <c r="T27296" s="138"/>
    </row>
    <row r="27297" spans="9:20" x14ac:dyDescent="0.25">
      <c r="I27297" s="137"/>
      <c r="J27297" s="110"/>
      <c r="K27297"/>
      <c r="L27297"/>
      <c r="T27297" s="138"/>
    </row>
    <row r="27298" spans="9:20" x14ac:dyDescent="0.25">
      <c r="I27298" s="137"/>
      <c r="J27298" s="110"/>
      <c r="K27298"/>
      <c r="L27298"/>
      <c r="T27298" s="138"/>
    </row>
    <row r="27299" spans="9:20" x14ac:dyDescent="0.25">
      <c r="I27299" s="137"/>
      <c r="J27299" s="110"/>
      <c r="K27299"/>
      <c r="L27299"/>
      <c r="T27299" s="138"/>
    </row>
    <row r="27300" spans="9:20" x14ac:dyDescent="0.25">
      <c r="I27300" s="137"/>
      <c r="J27300" s="110"/>
      <c r="K27300"/>
      <c r="L27300"/>
      <c r="T27300" s="138"/>
    </row>
    <row r="27301" spans="9:20" x14ac:dyDescent="0.25">
      <c r="I27301" s="137"/>
      <c r="J27301" s="110"/>
      <c r="K27301"/>
      <c r="L27301"/>
      <c r="T27301" s="138"/>
    </row>
    <row r="27302" spans="9:20" x14ac:dyDescent="0.25">
      <c r="I27302" s="137"/>
      <c r="J27302" s="110"/>
      <c r="K27302"/>
      <c r="L27302"/>
      <c r="T27302" s="138"/>
    </row>
    <row r="27303" spans="9:20" x14ac:dyDescent="0.25">
      <c r="I27303" s="137"/>
      <c r="J27303" s="110"/>
      <c r="K27303"/>
      <c r="L27303"/>
      <c r="T27303" s="138"/>
    </row>
    <row r="27304" spans="9:20" x14ac:dyDescent="0.25">
      <c r="I27304" s="137"/>
      <c r="J27304" s="110"/>
      <c r="K27304"/>
      <c r="L27304"/>
      <c r="T27304" s="138"/>
    </row>
    <row r="27305" spans="9:20" x14ac:dyDescent="0.25">
      <c r="I27305" s="137"/>
      <c r="J27305" s="110"/>
      <c r="K27305"/>
      <c r="L27305"/>
      <c r="T27305" s="138"/>
    </row>
    <row r="27306" spans="9:20" x14ac:dyDescent="0.25">
      <c r="I27306" s="137"/>
      <c r="J27306" s="110"/>
      <c r="K27306"/>
      <c r="L27306"/>
      <c r="T27306" s="138"/>
    </row>
    <row r="27307" spans="9:20" x14ac:dyDescent="0.25">
      <c r="I27307" s="137"/>
      <c r="J27307" s="110"/>
      <c r="K27307"/>
      <c r="L27307"/>
      <c r="T27307" s="138"/>
    </row>
    <row r="27308" spans="9:20" x14ac:dyDescent="0.25">
      <c r="I27308" s="137"/>
      <c r="J27308" s="110"/>
      <c r="K27308"/>
      <c r="L27308"/>
      <c r="T27308" s="138"/>
    </row>
    <row r="27309" spans="9:20" x14ac:dyDescent="0.25">
      <c r="I27309" s="137"/>
      <c r="J27309" s="110"/>
      <c r="K27309"/>
      <c r="L27309"/>
      <c r="T27309" s="138"/>
    </row>
    <row r="27310" spans="9:20" x14ac:dyDescent="0.25">
      <c r="I27310" s="137"/>
      <c r="J27310" s="110"/>
      <c r="K27310"/>
      <c r="L27310"/>
      <c r="T27310" s="138"/>
    </row>
    <row r="27311" spans="9:20" x14ac:dyDescent="0.25">
      <c r="I27311" s="137"/>
      <c r="J27311" s="110"/>
      <c r="K27311"/>
      <c r="L27311"/>
      <c r="T27311" s="138"/>
    </row>
    <row r="27312" spans="9:20" x14ac:dyDescent="0.25">
      <c r="I27312" s="137"/>
      <c r="J27312" s="110"/>
      <c r="K27312"/>
      <c r="L27312"/>
      <c r="T27312" s="138"/>
    </row>
    <row r="27313" spans="9:20" x14ac:dyDescent="0.25">
      <c r="I27313" s="137"/>
      <c r="J27313" s="110"/>
      <c r="K27313"/>
      <c r="L27313"/>
      <c r="T27313" s="138"/>
    </row>
    <row r="27314" spans="9:20" x14ac:dyDescent="0.25">
      <c r="I27314" s="137"/>
      <c r="J27314" s="110"/>
      <c r="K27314"/>
      <c r="L27314"/>
      <c r="T27314" s="138"/>
    </row>
    <row r="27315" spans="9:20" x14ac:dyDescent="0.25">
      <c r="I27315" s="137"/>
      <c r="J27315" s="110"/>
      <c r="K27315"/>
      <c r="L27315"/>
      <c r="T27315" s="138"/>
    </row>
    <row r="27316" spans="9:20" x14ac:dyDescent="0.25">
      <c r="I27316" s="137"/>
      <c r="J27316" s="110"/>
      <c r="K27316"/>
      <c r="L27316"/>
      <c r="T27316" s="138"/>
    </row>
    <row r="27317" spans="9:20" x14ac:dyDescent="0.25">
      <c r="I27317" s="137"/>
      <c r="J27317" s="110"/>
      <c r="K27317"/>
      <c r="L27317"/>
      <c r="T27317" s="138"/>
    </row>
    <row r="27318" spans="9:20" x14ac:dyDescent="0.25">
      <c r="I27318" s="137"/>
      <c r="J27318" s="110"/>
      <c r="K27318"/>
      <c r="L27318"/>
      <c r="T27318" s="138"/>
    </row>
    <row r="27319" spans="9:20" x14ac:dyDescent="0.25">
      <c r="I27319" s="137"/>
      <c r="J27319" s="110"/>
      <c r="K27319"/>
      <c r="L27319"/>
      <c r="T27319" s="138"/>
    </row>
    <row r="27320" spans="9:20" x14ac:dyDescent="0.25">
      <c r="I27320" s="137"/>
      <c r="J27320" s="110"/>
      <c r="K27320"/>
      <c r="L27320"/>
      <c r="T27320" s="138"/>
    </row>
    <row r="27321" spans="9:20" x14ac:dyDescent="0.25">
      <c r="I27321" s="137"/>
      <c r="J27321" s="110"/>
      <c r="K27321"/>
      <c r="L27321"/>
      <c r="T27321" s="138"/>
    </row>
    <row r="27322" spans="9:20" x14ac:dyDescent="0.25">
      <c r="I27322" s="137"/>
      <c r="J27322" s="110"/>
      <c r="K27322"/>
      <c r="L27322"/>
      <c r="T27322" s="138"/>
    </row>
    <row r="27323" spans="9:20" x14ac:dyDescent="0.25">
      <c r="I27323" s="137"/>
      <c r="J27323" s="110"/>
      <c r="K27323"/>
      <c r="L27323"/>
      <c r="T27323" s="138"/>
    </row>
    <row r="27324" spans="9:20" x14ac:dyDescent="0.25">
      <c r="I27324" s="137"/>
      <c r="J27324" s="110"/>
      <c r="K27324"/>
      <c r="L27324"/>
      <c r="T27324" s="138"/>
    </row>
    <row r="27325" spans="9:20" x14ac:dyDescent="0.25">
      <c r="I27325" s="137"/>
      <c r="J27325" s="110"/>
      <c r="K27325"/>
      <c r="L27325"/>
      <c r="T27325" s="138"/>
    </row>
    <row r="27326" spans="9:20" x14ac:dyDescent="0.25">
      <c r="I27326" s="137"/>
      <c r="J27326" s="110"/>
      <c r="K27326"/>
      <c r="L27326"/>
      <c r="T27326" s="138"/>
    </row>
    <row r="27327" spans="9:20" x14ac:dyDescent="0.25">
      <c r="I27327" s="137"/>
      <c r="J27327" s="110"/>
      <c r="K27327"/>
      <c r="L27327"/>
      <c r="T27327" s="138"/>
    </row>
    <row r="27328" spans="9:20" x14ac:dyDescent="0.25">
      <c r="I27328" s="137"/>
      <c r="J27328" s="110"/>
      <c r="K27328"/>
      <c r="L27328"/>
      <c r="T27328" s="138"/>
    </row>
    <row r="27329" spans="9:20" x14ac:dyDescent="0.25">
      <c r="I27329" s="137"/>
      <c r="J27329" s="110"/>
      <c r="K27329"/>
      <c r="L27329"/>
      <c r="T27329" s="138"/>
    </row>
    <row r="27330" spans="9:20" x14ac:dyDescent="0.25">
      <c r="I27330" s="137"/>
      <c r="J27330" s="110"/>
      <c r="K27330"/>
      <c r="L27330"/>
      <c r="T27330" s="138"/>
    </row>
    <row r="27331" spans="9:20" x14ac:dyDescent="0.25">
      <c r="I27331" s="137"/>
      <c r="J27331" s="110"/>
      <c r="K27331"/>
      <c r="L27331"/>
      <c r="T27331" s="138"/>
    </row>
    <row r="27332" spans="9:20" x14ac:dyDescent="0.25">
      <c r="I27332" s="137"/>
      <c r="J27332" s="110"/>
      <c r="K27332"/>
      <c r="L27332"/>
      <c r="T27332" s="138"/>
    </row>
    <row r="27333" spans="9:20" x14ac:dyDescent="0.25">
      <c r="I27333" s="137"/>
      <c r="J27333" s="110"/>
      <c r="K27333"/>
      <c r="L27333"/>
      <c r="T27333" s="138"/>
    </row>
    <row r="27334" spans="9:20" x14ac:dyDescent="0.25">
      <c r="I27334" s="137"/>
      <c r="J27334" s="110"/>
      <c r="K27334"/>
      <c r="L27334"/>
      <c r="T27334" s="138"/>
    </row>
    <row r="27335" spans="9:20" x14ac:dyDescent="0.25">
      <c r="I27335" s="137"/>
      <c r="J27335" s="110"/>
      <c r="K27335"/>
      <c r="L27335"/>
      <c r="T27335" s="138"/>
    </row>
    <row r="27336" spans="9:20" x14ac:dyDescent="0.25">
      <c r="I27336" s="137"/>
      <c r="J27336" s="110"/>
      <c r="K27336"/>
      <c r="L27336"/>
      <c r="T27336" s="138"/>
    </row>
    <row r="27337" spans="9:20" x14ac:dyDescent="0.25">
      <c r="I27337" s="137"/>
      <c r="J27337" s="110"/>
      <c r="K27337"/>
      <c r="L27337"/>
      <c r="T27337" s="138"/>
    </row>
    <row r="27338" spans="9:20" x14ac:dyDescent="0.25">
      <c r="I27338" s="137"/>
      <c r="J27338" s="110"/>
      <c r="K27338"/>
      <c r="L27338"/>
      <c r="T27338" s="138"/>
    </row>
    <row r="27339" spans="9:20" x14ac:dyDescent="0.25">
      <c r="I27339" s="137"/>
      <c r="J27339" s="110"/>
      <c r="K27339"/>
      <c r="L27339"/>
      <c r="T27339" s="138"/>
    </row>
    <row r="27340" spans="9:20" x14ac:dyDescent="0.25">
      <c r="I27340" s="137"/>
      <c r="J27340" s="110"/>
      <c r="K27340"/>
      <c r="L27340"/>
      <c r="T27340" s="138"/>
    </row>
    <row r="27341" spans="9:20" x14ac:dyDescent="0.25">
      <c r="I27341" s="137"/>
      <c r="J27341" s="110"/>
      <c r="K27341"/>
      <c r="L27341"/>
      <c r="T27341" s="138"/>
    </row>
    <row r="27342" spans="9:20" x14ac:dyDescent="0.25">
      <c r="I27342" s="137"/>
      <c r="J27342" s="110"/>
      <c r="K27342"/>
      <c r="L27342"/>
      <c r="T27342" s="138"/>
    </row>
    <row r="27343" spans="9:20" x14ac:dyDescent="0.25">
      <c r="I27343" s="137"/>
      <c r="J27343" s="110"/>
      <c r="K27343"/>
      <c r="L27343"/>
      <c r="T27343" s="138"/>
    </row>
    <row r="27344" spans="9:20" x14ac:dyDescent="0.25">
      <c r="I27344" s="137"/>
      <c r="J27344" s="110"/>
      <c r="K27344"/>
      <c r="L27344"/>
      <c r="T27344" s="138"/>
    </row>
    <row r="27345" spans="9:20" x14ac:dyDescent="0.25">
      <c r="I27345" s="137"/>
      <c r="J27345" s="110"/>
      <c r="K27345"/>
      <c r="L27345"/>
      <c r="T27345" s="138"/>
    </row>
    <row r="27346" spans="9:20" x14ac:dyDescent="0.25">
      <c r="I27346" s="137"/>
      <c r="J27346" s="110"/>
      <c r="K27346"/>
      <c r="L27346"/>
      <c r="T27346" s="138"/>
    </row>
    <row r="27347" spans="9:20" x14ac:dyDescent="0.25">
      <c r="I27347" s="137"/>
      <c r="J27347" s="110"/>
      <c r="K27347"/>
      <c r="L27347"/>
      <c r="T27347" s="138"/>
    </row>
    <row r="27348" spans="9:20" x14ac:dyDescent="0.25">
      <c r="I27348" s="137"/>
      <c r="J27348" s="110"/>
      <c r="K27348"/>
      <c r="L27348"/>
      <c r="T27348" s="138"/>
    </row>
    <row r="27349" spans="9:20" x14ac:dyDescent="0.25">
      <c r="I27349" s="137"/>
      <c r="J27349" s="110"/>
      <c r="K27349"/>
      <c r="L27349"/>
      <c r="T27349" s="138"/>
    </row>
    <row r="27350" spans="9:20" x14ac:dyDescent="0.25">
      <c r="I27350" s="137"/>
      <c r="J27350" s="110"/>
      <c r="K27350"/>
      <c r="L27350"/>
      <c r="T27350" s="138"/>
    </row>
    <row r="27351" spans="9:20" x14ac:dyDescent="0.25">
      <c r="I27351" s="137"/>
      <c r="J27351" s="110"/>
      <c r="K27351"/>
      <c r="L27351"/>
      <c r="T27351" s="138"/>
    </row>
    <row r="27352" spans="9:20" x14ac:dyDescent="0.25">
      <c r="I27352" s="137"/>
      <c r="J27352" s="110"/>
      <c r="K27352"/>
      <c r="L27352"/>
      <c r="T27352" s="138"/>
    </row>
    <row r="27353" spans="9:20" x14ac:dyDescent="0.25">
      <c r="I27353" s="137"/>
      <c r="J27353" s="110"/>
      <c r="K27353"/>
      <c r="L27353"/>
      <c r="T27353" s="138"/>
    </row>
    <row r="27354" spans="9:20" x14ac:dyDescent="0.25">
      <c r="I27354" s="137"/>
      <c r="J27354" s="110"/>
      <c r="K27354"/>
      <c r="L27354"/>
      <c r="T27354" s="138"/>
    </row>
    <row r="27355" spans="9:20" x14ac:dyDescent="0.25">
      <c r="I27355" s="137"/>
      <c r="J27355" s="110"/>
      <c r="K27355"/>
      <c r="L27355"/>
      <c r="T27355" s="138"/>
    </row>
    <row r="27356" spans="9:20" x14ac:dyDescent="0.25">
      <c r="I27356" s="137"/>
      <c r="J27356" s="110"/>
      <c r="K27356"/>
      <c r="L27356"/>
      <c r="T27356" s="138"/>
    </row>
    <row r="27357" spans="9:20" x14ac:dyDescent="0.25">
      <c r="I27357" s="137"/>
      <c r="J27357" s="110"/>
      <c r="K27357"/>
      <c r="L27357"/>
      <c r="T27357" s="138"/>
    </row>
    <row r="27358" spans="9:20" x14ac:dyDescent="0.25">
      <c r="I27358" s="137"/>
      <c r="J27358" s="110"/>
      <c r="K27358"/>
      <c r="L27358"/>
      <c r="T27358" s="138"/>
    </row>
    <row r="27359" spans="9:20" x14ac:dyDescent="0.25">
      <c r="I27359" s="137"/>
      <c r="J27359" s="110"/>
      <c r="K27359"/>
      <c r="L27359"/>
      <c r="T27359" s="138"/>
    </row>
    <row r="27360" spans="9:20" x14ac:dyDescent="0.25">
      <c r="I27360" s="137"/>
      <c r="J27360" s="110"/>
      <c r="K27360"/>
      <c r="L27360"/>
      <c r="T27360" s="138"/>
    </row>
    <row r="27361" spans="9:20" x14ac:dyDescent="0.25">
      <c r="I27361" s="137"/>
      <c r="J27361" s="110"/>
      <c r="K27361"/>
      <c r="L27361"/>
      <c r="T27361" s="138"/>
    </row>
    <row r="27362" spans="9:20" x14ac:dyDescent="0.25">
      <c r="I27362" s="137"/>
      <c r="J27362" s="110"/>
      <c r="K27362"/>
      <c r="L27362"/>
      <c r="T27362" s="138"/>
    </row>
    <row r="27363" spans="9:20" x14ac:dyDescent="0.25">
      <c r="I27363" s="137"/>
      <c r="J27363" s="110"/>
      <c r="K27363"/>
      <c r="L27363"/>
      <c r="T27363" s="138"/>
    </row>
    <row r="27364" spans="9:20" x14ac:dyDescent="0.25">
      <c r="I27364" s="137"/>
      <c r="J27364" s="110"/>
      <c r="K27364"/>
      <c r="L27364"/>
      <c r="T27364" s="138"/>
    </row>
    <row r="27365" spans="9:20" x14ac:dyDescent="0.25">
      <c r="I27365" s="137"/>
      <c r="J27365" s="110"/>
      <c r="K27365"/>
      <c r="L27365"/>
      <c r="T27365" s="138"/>
    </row>
    <row r="27366" spans="9:20" x14ac:dyDescent="0.25">
      <c r="I27366" s="137"/>
      <c r="J27366" s="110"/>
      <c r="K27366"/>
      <c r="L27366"/>
      <c r="T27366" s="138"/>
    </row>
    <row r="27367" spans="9:20" x14ac:dyDescent="0.25">
      <c r="I27367" s="137"/>
      <c r="J27367" s="110"/>
      <c r="K27367"/>
      <c r="L27367"/>
      <c r="T27367" s="138"/>
    </row>
    <row r="27368" spans="9:20" x14ac:dyDescent="0.25">
      <c r="I27368" s="137"/>
      <c r="J27368" s="110"/>
      <c r="K27368"/>
      <c r="L27368"/>
      <c r="T27368" s="138"/>
    </row>
    <row r="27369" spans="9:20" x14ac:dyDescent="0.25">
      <c r="I27369" s="137"/>
      <c r="J27369" s="110"/>
      <c r="K27369"/>
      <c r="L27369"/>
      <c r="T27369" s="138"/>
    </row>
    <row r="27370" spans="9:20" x14ac:dyDescent="0.25">
      <c r="I27370" s="137"/>
      <c r="J27370" s="110"/>
      <c r="K27370"/>
      <c r="L27370"/>
      <c r="T27370" s="138"/>
    </row>
    <row r="27371" spans="9:20" x14ac:dyDescent="0.25">
      <c r="I27371" s="137"/>
      <c r="J27371" s="110"/>
      <c r="K27371"/>
      <c r="L27371"/>
      <c r="T27371" s="138"/>
    </row>
    <row r="27372" spans="9:20" x14ac:dyDescent="0.25">
      <c r="I27372" s="137"/>
      <c r="J27372" s="110"/>
      <c r="K27372"/>
      <c r="L27372"/>
      <c r="T27372" s="138"/>
    </row>
    <row r="27373" spans="9:20" x14ac:dyDescent="0.25">
      <c r="I27373" s="137"/>
      <c r="J27373" s="110"/>
      <c r="K27373"/>
      <c r="L27373"/>
      <c r="T27373" s="138"/>
    </row>
    <row r="27374" spans="9:20" x14ac:dyDescent="0.25">
      <c r="I27374" s="137"/>
      <c r="J27374" s="110"/>
      <c r="K27374"/>
      <c r="L27374"/>
      <c r="T27374" s="138"/>
    </row>
    <row r="27375" spans="9:20" x14ac:dyDescent="0.25">
      <c r="I27375" s="137"/>
      <c r="J27375" s="110"/>
      <c r="K27375"/>
      <c r="L27375"/>
      <c r="T27375" s="138"/>
    </row>
    <row r="27376" spans="9:20" x14ac:dyDescent="0.25">
      <c r="I27376" s="137"/>
      <c r="J27376" s="110"/>
      <c r="K27376"/>
      <c r="L27376"/>
      <c r="T27376" s="138"/>
    </row>
    <row r="27377" spans="9:20" x14ac:dyDescent="0.25">
      <c r="I27377" s="137"/>
      <c r="J27377" s="110"/>
      <c r="K27377"/>
      <c r="L27377"/>
      <c r="T27377" s="138"/>
    </row>
    <row r="27378" spans="9:20" x14ac:dyDescent="0.25">
      <c r="I27378" s="137"/>
      <c r="J27378" s="110"/>
      <c r="K27378"/>
      <c r="L27378"/>
      <c r="T27378" s="138"/>
    </row>
    <row r="27379" spans="9:20" x14ac:dyDescent="0.25">
      <c r="I27379" s="137"/>
      <c r="J27379" s="110"/>
      <c r="K27379"/>
      <c r="L27379"/>
      <c r="T27379" s="138"/>
    </row>
    <row r="27380" spans="9:20" x14ac:dyDescent="0.25">
      <c r="I27380" s="137"/>
      <c r="J27380" s="110"/>
      <c r="K27380"/>
      <c r="L27380"/>
      <c r="T27380" s="138"/>
    </row>
    <row r="27381" spans="9:20" x14ac:dyDescent="0.25">
      <c r="I27381" s="137"/>
      <c r="J27381" s="110"/>
      <c r="K27381"/>
      <c r="L27381"/>
      <c r="T27381" s="138"/>
    </row>
    <row r="27382" spans="9:20" x14ac:dyDescent="0.25">
      <c r="I27382" s="137"/>
      <c r="J27382" s="110"/>
      <c r="K27382"/>
      <c r="L27382"/>
      <c r="T27382" s="138"/>
    </row>
    <row r="27383" spans="9:20" x14ac:dyDescent="0.25">
      <c r="I27383" s="137"/>
      <c r="J27383" s="110"/>
      <c r="K27383"/>
      <c r="L27383"/>
      <c r="T27383" s="138"/>
    </row>
    <row r="27384" spans="9:20" x14ac:dyDescent="0.25">
      <c r="I27384" s="137"/>
      <c r="J27384" s="110"/>
      <c r="K27384"/>
      <c r="L27384"/>
      <c r="T27384" s="138"/>
    </row>
    <row r="27385" spans="9:20" x14ac:dyDescent="0.25">
      <c r="I27385" s="137"/>
      <c r="J27385" s="110"/>
      <c r="K27385"/>
      <c r="L27385"/>
      <c r="T27385" s="138"/>
    </row>
    <row r="27386" spans="9:20" x14ac:dyDescent="0.25">
      <c r="I27386" s="137"/>
      <c r="J27386" s="110"/>
      <c r="K27386"/>
      <c r="L27386"/>
      <c r="T27386" s="138"/>
    </row>
    <row r="27387" spans="9:20" x14ac:dyDescent="0.25">
      <c r="I27387" s="137"/>
      <c r="J27387" s="110"/>
      <c r="K27387"/>
      <c r="L27387"/>
      <c r="T27387" s="138"/>
    </row>
    <row r="27388" spans="9:20" x14ac:dyDescent="0.25">
      <c r="I27388" s="137"/>
      <c r="J27388" s="110"/>
      <c r="K27388"/>
      <c r="L27388"/>
      <c r="T27388" s="138"/>
    </row>
    <row r="27389" spans="9:20" x14ac:dyDescent="0.25">
      <c r="I27389" s="137"/>
      <c r="J27389" s="110"/>
      <c r="K27389"/>
      <c r="L27389"/>
      <c r="T27389" s="138"/>
    </row>
    <row r="27390" spans="9:20" x14ac:dyDescent="0.25">
      <c r="I27390" s="137"/>
      <c r="J27390" s="110"/>
      <c r="K27390"/>
      <c r="L27390"/>
      <c r="T27390" s="138"/>
    </row>
    <row r="27391" spans="9:20" x14ac:dyDescent="0.25">
      <c r="I27391" s="137"/>
      <c r="J27391" s="110"/>
      <c r="K27391"/>
      <c r="L27391"/>
      <c r="T27391" s="138"/>
    </row>
    <row r="27392" spans="9:20" x14ac:dyDescent="0.25">
      <c r="I27392" s="137"/>
      <c r="J27392" s="110"/>
      <c r="K27392"/>
      <c r="L27392"/>
      <c r="T27392" s="138"/>
    </row>
    <row r="27393" spans="9:20" x14ac:dyDescent="0.25">
      <c r="I27393" s="137"/>
      <c r="J27393" s="110"/>
      <c r="K27393"/>
      <c r="L27393"/>
      <c r="T27393" s="138"/>
    </row>
    <row r="27394" spans="9:20" x14ac:dyDescent="0.25">
      <c r="I27394" s="137"/>
      <c r="J27394" s="110"/>
      <c r="K27394"/>
      <c r="L27394"/>
      <c r="T27394" s="138"/>
    </row>
    <row r="27395" spans="9:20" x14ac:dyDescent="0.25">
      <c r="I27395" s="137"/>
      <c r="J27395" s="110"/>
      <c r="K27395"/>
      <c r="L27395"/>
      <c r="T27395" s="138"/>
    </row>
    <row r="27396" spans="9:20" x14ac:dyDescent="0.25">
      <c r="I27396" s="137"/>
      <c r="J27396" s="110"/>
      <c r="K27396"/>
      <c r="L27396"/>
      <c r="T27396" s="138"/>
    </row>
    <row r="27397" spans="9:20" x14ac:dyDescent="0.25">
      <c r="I27397" s="137"/>
      <c r="J27397" s="110"/>
      <c r="K27397"/>
      <c r="L27397"/>
      <c r="T27397" s="138"/>
    </row>
    <row r="27398" spans="9:20" x14ac:dyDescent="0.25">
      <c r="I27398" s="137"/>
      <c r="J27398" s="110"/>
      <c r="K27398"/>
      <c r="L27398"/>
      <c r="T27398" s="138"/>
    </row>
    <row r="27399" spans="9:20" x14ac:dyDescent="0.25">
      <c r="I27399" s="137"/>
      <c r="J27399" s="110"/>
      <c r="K27399"/>
      <c r="L27399"/>
      <c r="T27399" s="138"/>
    </row>
    <row r="27400" spans="9:20" x14ac:dyDescent="0.25">
      <c r="I27400" s="137"/>
      <c r="J27400" s="110"/>
      <c r="K27400"/>
      <c r="L27400"/>
      <c r="T27400" s="138"/>
    </row>
    <row r="27401" spans="9:20" x14ac:dyDescent="0.25">
      <c r="I27401" s="137"/>
      <c r="J27401" s="110"/>
      <c r="K27401"/>
      <c r="L27401"/>
      <c r="T27401" s="138"/>
    </row>
    <row r="27402" spans="9:20" x14ac:dyDescent="0.25">
      <c r="I27402" s="137"/>
      <c r="J27402" s="110"/>
      <c r="K27402"/>
      <c r="L27402"/>
      <c r="T27402" s="138"/>
    </row>
    <row r="27403" spans="9:20" x14ac:dyDescent="0.25">
      <c r="I27403" s="137"/>
      <c r="J27403" s="110"/>
      <c r="K27403"/>
      <c r="L27403"/>
      <c r="T27403" s="138"/>
    </row>
    <row r="27404" spans="9:20" x14ac:dyDescent="0.25">
      <c r="I27404" s="137"/>
      <c r="J27404" s="110"/>
      <c r="K27404"/>
      <c r="L27404"/>
      <c r="T27404" s="138"/>
    </row>
    <row r="27405" spans="9:20" x14ac:dyDescent="0.25">
      <c r="I27405" s="137"/>
      <c r="J27405" s="110"/>
      <c r="K27405"/>
      <c r="L27405"/>
      <c r="T27405" s="138"/>
    </row>
    <row r="27406" spans="9:20" x14ac:dyDescent="0.25">
      <c r="I27406" s="137"/>
      <c r="J27406" s="110"/>
      <c r="K27406"/>
      <c r="L27406"/>
      <c r="T27406" s="138"/>
    </row>
    <row r="27407" spans="9:20" x14ac:dyDescent="0.25">
      <c r="I27407" s="137"/>
      <c r="J27407" s="110"/>
      <c r="K27407"/>
      <c r="L27407"/>
      <c r="T27407" s="138"/>
    </row>
    <row r="27408" spans="9:20" x14ac:dyDescent="0.25">
      <c r="I27408" s="137"/>
      <c r="J27408" s="110"/>
      <c r="K27408"/>
      <c r="L27408"/>
      <c r="T27408" s="138"/>
    </row>
    <row r="27409" spans="9:20" x14ac:dyDescent="0.25">
      <c r="I27409" s="137"/>
      <c r="J27409" s="110"/>
      <c r="K27409"/>
      <c r="L27409"/>
      <c r="T27409" s="138"/>
    </row>
    <row r="27410" spans="9:20" x14ac:dyDescent="0.25">
      <c r="I27410" s="137"/>
      <c r="J27410" s="110"/>
      <c r="K27410"/>
      <c r="L27410"/>
      <c r="T27410" s="138"/>
    </row>
    <row r="27411" spans="9:20" x14ac:dyDescent="0.25">
      <c r="I27411" s="137"/>
      <c r="J27411" s="110"/>
      <c r="K27411"/>
      <c r="L27411"/>
      <c r="T27411" s="138"/>
    </row>
    <row r="27412" spans="9:20" x14ac:dyDescent="0.25">
      <c r="I27412" s="137"/>
      <c r="J27412" s="110"/>
      <c r="K27412"/>
      <c r="L27412"/>
      <c r="T27412" s="138"/>
    </row>
    <row r="27413" spans="9:20" x14ac:dyDescent="0.25">
      <c r="I27413" s="137"/>
      <c r="J27413" s="110"/>
      <c r="K27413"/>
      <c r="L27413"/>
      <c r="T27413" s="138"/>
    </row>
    <row r="27414" spans="9:20" x14ac:dyDescent="0.25">
      <c r="I27414" s="137"/>
      <c r="J27414" s="110"/>
      <c r="K27414"/>
      <c r="L27414"/>
      <c r="T27414" s="138"/>
    </row>
    <row r="27415" spans="9:20" x14ac:dyDescent="0.25">
      <c r="I27415" s="137"/>
      <c r="J27415" s="110"/>
      <c r="K27415"/>
      <c r="L27415"/>
      <c r="T27415" s="138"/>
    </row>
    <row r="27416" spans="9:20" x14ac:dyDescent="0.25">
      <c r="I27416" s="137"/>
      <c r="J27416" s="110"/>
      <c r="K27416"/>
      <c r="L27416"/>
      <c r="T27416" s="138"/>
    </row>
    <row r="27417" spans="9:20" x14ac:dyDescent="0.25">
      <c r="I27417" s="137"/>
      <c r="J27417" s="110"/>
      <c r="K27417"/>
      <c r="L27417"/>
      <c r="T27417" s="138"/>
    </row>
    <row r="27418" spans="9:20" x14ac:dyDescent="0.25">
      <c r="I27418" s="137"/>
      <c r="J27418" s="110"/>
      <c r="K27418"/>
      <c r="L27418"/>
      <c r="T27418" s="138"/>
    </row>
    <row r="27419" spans="9:20" x14ac:dyDescent="0.25">
      <c r="I27419" s="137"/>
      <c r="J27419" s="110"/>
      <c r="K27419"/>
      <c r="L27419"/>
      <c r="T27419" s="138"/>
    </row>
    <row r="27420" spans="9:20" x14ac:dyDescent="0.25">
      <c r="I27420" s="137"/>
      <c r="J27420" s="110"/>
      <c r="K27420"/>
      <c r="L27420"/>
      <c r="T27420" s="138"/>
    </row>
    <row r="27421" spans="9:20" x14ac:dyDescent="0.25">
      <c r="I27421" s="137"/>
      <c r="J27421" s="110"/>
      <c r="K27421"/>
      <c r="L27421"/>
      <c r="T27421" s="138"/>
    </row>
    <row r="27422" spans="9:20" x14ac:dyDescent="0.25">
      <c r="I27422" s="137"/>
      <c r="J27422" s="110"/>
      <c r="K27422"/>
      <c r="L27422"/>
      <c r="T27422" s="138"/>
    </row>
    <row r="27423" spans="9:20" x14ac:dyDescent="0.25">
      <c r="I27423" s="137"/>
      <c r="J27423" s="110"/>
      <c r="K27423"/>
      <c r="L27423"/>
      <c r="T27423" s="138"/>
    </row>
    <row r="27424" spans="9:20" x14ac:dyDescent="0.25">
      <c r="I27424" s="137"/>
      <c r="J27424" s="110"/>
      <c r="K27424"/>
      <c r="L27424"/>
      <c r="T27424" s="138"/>
    </row>
    <row r="27425" spans="9:20" x14ac:dyDescent="0.25">
      <c r="I27425" s="137"/>
      <c r="J27425" s="110"/>
      <c r="K27425"/>
      <c r="L27425"/>
      <c r="T27425" s="138"/>
    </row>
    <row r="27426" spans="9:20" x14ac:dyDescent="0.25">
      <c r="I27426" s="137"/>
      <c r="J27426" s="110"/>
      <c r="K27426"/>
      <c r="L27426"/>
      <c r="T27426" s="138"/>
    </row>
    <row r="27427" spans="9:20" x14ac:dyDescent="0.25">
      <c r="I27427" s="137"/>
      <c r="J27427" s="110"/>
      <c r="K27427"/>
      <c r="L27427"/>
      <c r="T27427" s="138"/>
    </row>
    <row r="27428" spans="9:20" x14ac:dyDescent="0.25">
      <c r="I27428" s="137"/>
      <c r="J27428" s="110"/>
      <c r="K27428"/>
      <c r="L27428"/>
      <c r="T27428" s="138"/>
    </row>
    <row r="27429" spans="9:20" x14ac:dyDescent="0.25">
      <c r="I27429" s="137"/>
      <c r="J27429" s="110"/>
      <c r="K27429"/>
      <c r="L27429"/>
      <c r="T27429" s="138"/>
    </row>
    <row r="27430" spans="9:20" x14ac:dyDescent="0.25">
      <c r="I27430" s="137"/>
      <c r="J27430" s="110"/>
      <c r="K27430"/>
      <c r="L27430"/>
      <c r="T27430" s="138"/>
    </row>
    <row r="27431" spans="9:20" x14ac:dyDescent="0.25">
      <c r="I27431" s="137"/>
      <c r="J27431" s="110"/>
      <c r="K27431"/>
      <c r="L27431"/>
      <c r="T27431" s="138"/>
    </row>
    <row r="27432" spans="9:20" x14ac:dyDescent="0.25">
      <c r="I27432" s="137"/>
      <c r="J27432" s="110"/>
      <c r="K27432"/>
      <c r="L27432"/>
      <c r="T27432" s="138"/>
    </row>
    <row r="27433" spans="9:20" x14ac:dyDescent="0.25">
      <c r="I27433" s="137"/>
      <c r="J27433" s="110"/>
      <c r="K27433"/>
      <c r="L27433"/>
      <c r="T27433" s="138"/>
    </row>
    <row r="27434" spans="9:20" x14ac:dyDescent="0.25">
      <c r="I27434" s="137"/>
      <c r="J27434" s="110"/>
      <c r="K27434"/>
      <c r="L27434"/>
      <c r="T27434" s="138"/>
    </row>
    <row r="27435" spans="9:20" x14ac:dyDescent="0.25">
      <c r="I27435" s="137"/>
      <c r="J27435" s="110"/>
      <c r="K27435"/>
      <c r="L27435"/>
      <c r="T27435" s="138"/>
    </row>
    <row r="27436" spans="9:20" x14ac:dyDescent="0.25">
      <c r="I27436" s="137"/>
      <c r="J27436" s="110"/>
      <c r="K27436"/>
      <c r="L27436"/>
      <c r="T27436" s="138"/>
    </row>
    <row r="27437" spans="9:20" x14ac:dyDescent="0.25">
      <c r="I27437" s="137"/>
      <c r="J27437" s="110"/>
      <c r="K27437"/>
      <c r="L27437"/>
      <c r="T27437" s="138"/>
    </row>
    <row r="27438" spans="9:20" x14ac:dyDescent="0.25">
      <c r="I27438" s="137"/>
      <c r="J27438" s="110"/>
      <c r="K27438"/>
      <c r="L27438"/>
      <c r="T27438" s="138"/>
    </row>
    <row r="27439" spans="9:20" x14ac:dyDescent="0.25">
      <c r="I27439" s="137"/>
      <c r="J27439" s="110"/>
      <c r="K27439"/>
      <c r="L27439"/>
      <c r="T27439" s="138"/>
    </row>
    <row r="27440" spans="9:20" x14ac:dyDescent="0.25">
      <c r="I27440" s="137"/>
      <c r="J27440" s="110"/>
      <c r="K27440"/>
      <c r="L27440"/>
      <c r="T27440" s="138"/>
    </row>
    <row r="27441" spans="9:20" x14ac:dyDescent="0.25">
      <c r="I27441" s="137"/>
      <c r="J27441" s="110"/>
      <c r="K27441"/>
      <c r="L27441"/>
      <c r="T27441" s="138"/>
    </row>
    <row r="27442" spans="9:20" x14ac:dyDescent="0.25">
      <c r="I27442" s="137"/>
      <c r="J27442" s="110"/>
      <c r="K27442"/>
      <c r="L27442"/>
      <c r="T27442" s="138"/>
    </row>
    <row r="27443" spans="9:20" x14ac:dyDescent="0.25">
      <c r="I27443" s="137"/>
      <c r="J27443" s="110"/>
      <c r="K27443"/>
      <c r="L27443"/>
      <c r="T27443" s="138"/>
    </row>
    <row r="27444" spans="9:20" x14ac:dyDescent="0.25">
      <c r="I27444" s="137"/>
      <c r="J27444" s="110"/>
      <c r="K27444"/>
      <c r="L27444"/>
      <c r="T27444" s="138"/>
    </row>
    <row r="27445" spans="9:20" x14ac:dyDescent="0.25">
      <c r="I27445" s="137"/>
      <c r="J27445" s="110"/>
      <c r="K27445"/>
      <c r="L27445"/>
      <c r="T27445" s="138"/>
    </row>
    <row r="27446" spans="9:20" x14ac:dyDescent="0.25">
      <c r="I27446" s="137"/>
      <c r="J27446" s="110"/>
      <c r="K27446"/>
      <c r="L27446"/>
      <c r="T27446" s="138"/>
    </row>
    <row r="27447" spans="9:20" x14ac:dyDescent="0.25">
      <c r="I27447" s="137"/>
      <c r="J27447" s="110"/>
      <c r="K27447"/>
      <c r="L27447"/>
      <c r="T27447" s="138"/>
    </row>
    <row r="27448" spans="9:20" x14ac:dyDescent="0.25">
      <c r="I27448" s="137"/>
      <c r="J27448" s="110"/>
      <c r="K27448"/>
      <c r="L27448"/>
      <c r="T27448" s="138"/>
    </row>
    <row r="27449" spans="9:20" x14ac:dyDescent="0.25">
      <c r="I27449" s="137"/>
      <c r="J27449" s="110"/>
      <c r="K27449"/>
      <c r="L27449"/>
      <c r="T27449" s="138"/>
    </row>
    <row r="27450" spans="9:20" x14ac:dyDescent="0.25">
      <c r="I27450" s="137"/>
      <c r="J27450" s="110"/>
      <c r="K27450"/>
      <c r="L27450"/>
      <c r="T27450" s="138"/>
    </row>
    <row r="27451" spans="9:20" x14ac:dyDescent="0.25">
      <c r="I27451" s="137"/>
      <c r="J27451" s="110"/>
      <c r="K27451"/>
      <c r="L27451"/>
      <c r="T27451" s="138"/>
    </row>
    <row r="27452" spans="9:20" x14ac:dyDescent="0.25">
      <c r="I27452" s="137"/>
      <c r="J27452" s="110"/>
      <c r="K27452"/>
      <c r="L27452"/>
      <c r="T27452" s="138"/>
    </row>
    <row r="27453" spans="9:20" x14ac:dyDescent="0.25">
      <c r="I27453" s="137"/>
      <c r="J27453" s="110"/>
      <c r="K27453"/>
      <c r="L27453"/>
      <c r="T27453" s="138"/>
    </row>
    <row r="27454" spans="9:20" x14ac:dyDescent="0.25">
      <c r="I27454" s="137"/>
      <c r="J27454" s="110"/>
      <c r="K27454"/>
      <c r="L27454"/>
      <c r="T27454" s="138"/>
    </row>
    <row r="27455" spans="9:20" x14ac:dyDescent="0.25">
      <c r="I27455" s="137"/>
      <c r="J27455" s="110"/>
      <c r="K27455"/>
      <c r="L27455"/>
      <c r="T27455" s="138"/>
    </row>
    <row r="27456" spans="9:20" x14ac:dyDescent="0.25">
      <c r="I27456" s="137"/>
      <c r="J27456" s="110"/>
      <c r="K27456"/>
      <c r="L27456"/>
      <c r="T27456" s="138"/>
    </row>
    <row r="27457" spans="9:20" x14ac:dyDescent="0.25">
      <c r="I27457" s="137"/>
      <c r="J27457" s="110"/>
      <c r="K27457"/>
      <c r="L27457"/>
      <c r="T27457" s="138"/>
    </row>
    <row r="27458" spans="9:20" x14ac:dyDescent="0.25">
      <c r="I27458" s="137"/>
      <c r="J27458" s="110"/>
      <c r="K27458"/>
      <c r="L27458"/>
      <c r="T27458" s="138"/>
    </row>
    <row r="27459" spans="9:20" x14ac:dyDescent="0.25">
      <c r="I27459" s="137"/>
      <c r="J27459" s="110"/>
      <c r="K27459"/>
      <c r="L27459"/>
      <c r="T27459" s="138"/>
    </row>
    <row r="27460" spans="9:20" x14ac:dyDescent="0.25">
      <c r="I27460" s="137"/>
      <c r="J27460" s="110"/>
      <c r="K27460"/>
      <c r="L27460"/>
      <c r="T27460" s="138"/>
    </row>
    <row r="27461" spans="9:20" x14ac:dyDescent="0.25">
      <c r="I27461" s="137"/>
      <c r="J27461" s="110"/>
      <c r="K27461"/>
      <c r="L27461"/>
      <c r="T27461" s="138"/>
    </row>
    <row r="27462" spans="9:20" x14ac:dyDescent="0.25">
      <c r="I27462" s="137"/>
      <c r="J27462" s="110"/>
      <c r="K27462"/>
      <c r="L27462"/>
      <c r="T27462" s="138"/>
    </row>
    <row r="27463" spans="9:20" x14ac:dyDescent="0.25">
      <c r="I27463" s="137"/>
      <c r="J27463" s="110"/>
      <c r="K27463"/>
      <c r="L27463"/>
      <c r="T27463" s="138"/>
    </row>
    <row r="27464" spans="9:20" x14ac:dyDescent="0.25">
      <c r="I27464" s="137"/>
      <c r="J27464" s="110"/>
      <c r="K27464"/>
      <c r="L27464"/>
      <c r="T27464" s="138"/>
    </row>
    <row r="27465" spans="9:20" x14ac:dyDescent="0.25">
      <c r="I27465" s="137"/>
      <c r="J27465" s="110"/>
      <c r="K27465"/>
      <c r="L27465"/>
      <c r="T27465" s="138"/>
    </row>
    <row r="27466" spans="9:20" x14ac:dyDescent="0.25">
      <c r="I27466" s="137"/>
      <c r="J27466" s="110"/>
      <c r="K27466"/>
      <c r="L27466"/>
      <c r="T27466" s="138"/>
    </row>
    <row r="27467" spans="9:20" x14ac:dyDescent="0.25">
      <c r="I27467" s="137"/>
      <c r="J27467" s="110"/>
      <c r="K27467"/>
      <c r="L27467"/>
      <c r="T27467" s="138"/>
    </row>
    <row r="27468" spans="9:20" x14ac:dyDescent="0.25">
      <c r="I27468" s="137"/>
      <c r="J27468" s="110"/>
      <c r="K27468"/>
      <c r="L27468"/>
      <c r="T27468" s="138"/>
    </row>
    <row r="27469" spans="9:20" x14ac:dyDescent="0.25">
      <c r="I27469" s="137"/>
      <c r="J27469" s="110"/>
      <c r="K27469"/>
      <c r="L27469"/>
      <c r="T27469" s="138"/>
    </row>
    <row r="27470" spans="9:20" x14ac:dyDescent="0.25">
      <c r="I27470" s="137"/>
      <c r="J27470" s="110"/>
      <c r="K27470"/>
      <c r="L27470"/>
      <c r="T27470" s="138"/>
    </row>
    <row r="27471" spans="9:20" x14ac:dyDescent="0.25">
      <c r="I27471" s="137"/>
      <c r="J27471" s="110"/>
      <c r="K27471"/>
      <c r="L27471"/>
      <c r="T27471" s="138"/>
    </row>
    <row r="27472" spans="9:20" x14ac:dyDescent="0.25">
      <c r="I27472" s="137"/>
      <c r="J27472" s="110"/>
      <c r="K27472"/>
      <c r="L27472"/>
      <c r="T27472" s="138"/>
    </row>
    <row r="27473" spans="9:20" x14ac:dyDescent="0.25">
      <c r="I27473" s="137"/>
      <c r="J27473" s="110"/>
      <c r="K27473"/>
      <c r="L27473"/>
      <c r="T27473" s="138"/>
    </row>
    <row r="27474" spans="9:20" x14ac:dyDescent="0.25">
      <c r="I27474" s="137"/>
      <c r="J27474" s="110"/>
      <c r="K27474"/>
      <c r="L27474"/>
      <c r="T27474" s="138"/>
    </row>
    <row r="27475" spans="9:20" x14ac:dyDescent="0.25">
      <c r="I27475" s="137"/>
      <c r="J27475" s="110"/>
      <c r="K27475"/>
      <c r="L27475"/>
      <c r="T27475" s="138"/>
    </row>
    <row r="27476" spans="9:20" x14ac:dyDescent="0.25">
      <c r="I27476" s="137"/>
      <c r="J27476" s="110"/>
      <c r="K27476"/>
      <c r="L27476"/>
      <c r="T27476" s="138"/>
    </row>
    <row r="27477" spans="9:20" x14ac:dyDescent="0.25">
      <c r="I27477" s="137"/>
      <c r="J27477" s="110"/>
      <c r="K27477"/>
      <c r="L27477"/>
      <c r="T27477" s="138"/>
    </row>
    <row r="27478" spans="9:20" x14ac:dyDescent="0.25">
      <c r="I27478" s="137"/>
      <c r="J27478" s="110"/>
      <c r="K27478"/>
      <c r="L27478"/>
      <c r="T27478" s="138"/>
    </row>
    <row r="27479" spans="9:20" x14ac:dyDescent="0.25">
      <c r="I27479" s="137"/>
      <c r="J27479" s="110"/>
      <c r="K27479"/>
      <c r="L27479"/>
      <c r="T27479" s="138"/>
    </row>
    <row r="27480" spans="9:20" x14ac:dyDescent="0.25">
      <c r="I27480" s="137"/>
      <c r="J27480" s="110"/>
      <c r="K27480"/>
      <c r="L27480"/>
      <c r="T27480" s="138"/>
    </row>
    <row r="27481" spans="9:20" x14ac:dyDescent="0.25">
      <c r="I27481" s="137"/>
      <c r="J27481" s="110"/>
      <c r="K27481"/>
      <c r="L27481"/>
      <c r="T27481" s="138"/>
    </row>
    <row r="27482" spans="9:20" x14ac:dyDescent="0.25">
      <c r="I27482" s="137"/>
      <c r="J27482" s="110"/>
      <c r="K27482"/>
      <c r="L27482"/>
      <c r="T27482" s="138"/>
    </row>
    <row r="27483" spans="9:20" x14ac:dyDescent="0.25">
      <c r="I27483" s="137"/>
      <c r="J27483" s="110"/>
      <c r="K27483"/>
      <c r="L27483"/>
      <c r="T27483" s="138"/>
    </row>
    <row r="27484" spans="9:20" x14ac:dyDescent="0.25">
      <c r="I27484" s="137"/>
      <c r="J27484" s="110"/>
      <c r="K27484"/>
      <c r="L27484"/>
      <c r="T27484" s="138"/>
    </row>
    <row r="27485" spans="9:20" x14ac:dyDescent="0.25">
      <c r="I27485" s="137"/>
      <c r="J27485" s="110"/>
      <c r="K27485"/>
      <c r="L27485"/>
      <c r="T27485" s="138"/>
    </row>
    <row r="27486" spans="9:20" x14ac:dyDescent="0.25">
      <c r="I27486" s="137"/>
      <c r="J27486" s="110"/>
      <c r="K27486"/>
      <c r="L27486"/>
      <c r="T27486" s="138"/>
    </row>
    <row r="27487" spans="9:20" x14ac:dyDescent="0.25">
      <c r="I27487" s="137"/>
      <c r="J27487" s="110"/>
      <c r="K27487"/>
      <c r="L27487"/>
      <c r="T27487" s="138"/>
    </row>
    <row r="27488" spans="9:20" x14ac:dyDescent="0.25">
      <c r="I27488" s="137"/>
      <c r="J27488" s="110"/>
      <c r="K27488"/>
      <c r="L27488"/>
      <c r="T27488" s="138"/>
    </row>
    <row r="27489" spans="9:20" x14ac:dyDescent="0.25">
      <c r="I27489" s="137"/>
      <c r="J27489" s="110"/>
      <c r="K27489"/>
      <c r="L27489"/>
      <c r="T27489" s="138"/>
    </row>
    <row r="27490" spans="9:20" x14ac:dyDescent="0.25">
      <c r="I27490" s="137"/>
      <c r="J27490" s="110"/>
      <c r="K27490"/>
      <c r="L27490"/>
      <c r="T27490" s="138"/>
    </row>
    <row r="27491" spans="9:20" x14ac:dyDescent="0.25">
      <c r="I27491" s="137"/>
      <c r="J27491" s="110"/>
      <c r="K27491"/>
      <c r="L27491"/>
      <c r="T27491" s="138"/>
    </row>
    <row r="27492" spans="9:20" x14ac:dyDescent="0.25">
      <c r="I27492" s="137"/>
      <c r="J27492" s="110"/>
      <c r="K27492"/>
      <c r="L27492"/>
      <c r="T27492" s="138"/>
    </row>
    <row r="27493" spans="9:20" x14ac:dyDescent="0.25">
      <c r="I27493" s="137"/>
      <c r="J27493" s="110"/>
      <c r="K27493"/>
      <c r="L27493"/>
      <c r="T27493" s="138"/>
    </row>
    <row r="27494" spans="9:20" x14ac:dyDescent="0.25">
      <c r="I27494" s="137"/>
      <c r="J27494" s="110"/>
      <c r="K27494"/>
      <c r="L27494"/>
      <c r="T27494" s="138"/>
    </row>
    <row r="27495" spans="9:20" x14ac:dyDescent="0.25">
      <c r="I27495" s="137"/>
      <c r="J27495" s="110"/>
      <c r="K27495"/>
      <c r="L27495"/>
      <c r="T27495" s="138"/>
    </row>
    <row r="27496" spans="9:20" x14ac:dyDescent="0.25">
      <c r="I27496" s="137"/>
      <c r="J27496" s="110"/>
      <c r="K27496"/>
      <c r="L27496"/>
      <c r="T27496" s="138"/>
    </row>
    <row r="27497" spans="9:20" x14ac:dyDescent="0.25">
      <c r="I27497" s="137"/>
      <c r="J27497" s="110"/>
      <c r="K27497"/>
      <c r="L27497"/>
      <c r="T27497" s="138"/>
    </row>
    <row r="27498" spans="9:20" x14ac:dyDescent="0.25">
      <c r="I27498" s="137"/>
      <c r="J27498" s="110"/>
      <c r="K27498"/>
      <c r="L27498"/>
      <c r="T27498" s="138"/>
    </row>
    <row r="27499" spans="9:20" x14ac:dyDescent="0.25">
      <c r="I27499" s="137"/>
      <c r="J27499" s="110"/>
      <c r="K27499"/>
      <c r="L27499"/>
      <c r="T27499" s="138"/>
    </row>
    <row r="27500" spans="9:20" x14ac:dyDescent="0.25">
      <c r="I27500" s="137"/>
      <c r="J27500" s="110"/>
      <c r="K27500"/>
      <c r="L27500"/>
      <c r="T27500" s="138"/>
    </row>
    <row r="27501" spans="9:20" x14ac:dyDescent="0.25">
      <c r="I27501" s="137"/>
      <c r="J27501" s="110"/>
      <c r="K27501"/>
      <c r="L27501"/>
      <c r="T27501" s="138"/>
    </row>
    <row r="27502" spans="9:20" x14ac:dyDescent="0.25">
      <c r="I27502" s="137"/>
      <c r="J27502" s="110"/>
      <c r="K27502"/>
      <c r="L27502"/>
      <c r="T27502" s="138"/>
    </row>
    <row r="27503" spans="9:20" x14ac:dyDescent="0.25">
      <c r="I27503" s="137"/>
      <c r="J27503" s="110"/>
      <c r="K27503"/>
      <c r="L27503"/>
      <c r="T27503" s="138"/>
    </row>
    <row r="27504" spans="9:20" x14ac:dyDescent="0.25">
      <c r="I27504" s="137"/>
      <c r="J27504" s="110"/>
      <c r="K27504"/>
      <c r="L27504"/>
      <c r="T27504" s="138"/>
    </row>
    <row r="27505" spans="9:20" x14ac:dyDescent="0.25">
      <c r="I27505" s="137"/>
      <c r="J27505" s="110"/>
      <c r="K27505"/>
      <c r="L27505"/>
      <c r="T27505" s="138"/>
    </row>
    <row r="27506" spans="9:20" x14ac:dyDescent="0.25">
      <c r="I27506" s="137"/>
      <c r="J27506" s="110"/>
      <c r="K27506"/>
      <c r="L27506"/>
      <c r="T27506" s="138"/>
    </row>
    <row r="27507" spans="9:20" x14ac:dyDescent="0.25">
      <c r="I27507" s="137"/>
      <c r="J27507" s="110"/>
      <c r="K27507"/>
      <c r="L27507"/>
      <c r="T27507" s="138"/>
    </row>
    <row r="27508" spans="9:20" x14ac:dyDescent="0.25">
      <c r="I27508" s="137"/>
      <c r="J27508" s="110"/>
      <c r="K27508"/>
      <c r="L27508"/>
      <c r="T27508" s="138"/>
    </row>
    <row r="27509" spans="9:20" x14ac:dyDescent="0.25">
      <c r="I27509" s="137"/>
      <c r="J27509" s="110"/>
      <c r="K27509"/>
      <c r="L27509"/>
      <c r="T27509" s="138"/>
    </row>
    <row r="27510" spans="9:20" x14ac:dyDescent="0.25">
      <c r="I27510" s="137"/>
      <c r="J27510" s="110"/>
      <c r="K27510"/>
      <c r="L27510"/>
      <c r="T27510" s="138"/>
    </row>
    <row r="27511" spans="9:20" x14ac:dyDescent="0.25">
      <c r="I27511" s="137"/>
      <c r="J27511" s="110"/>
      <c r="K27511"/>
      <c r="L27511"/>
      <c r="T27511" s="138"/>
    </row>
    <row r="27512" spans="9:20" x14ac:dyDescent="0.25">
      <c r="I27512" s="137"/>
      <c r="J27512" s="110"/>
      <c r="K27512"/>
      <c r="L27512"/>
      <c r="T27512" s="138"/>
    </row>
    <row r="27513" spans="9:20" x14ac:dyDescent="0.25">
      <c r="I27513" s="137"/>
      <c r="J27513" s="110"/>
      <c r="K27513"/>
      <c r="L27513"/>
      <c r="T27513" s="138"/>
    </row>
    <row r="27514" spans="9:20" x14ac:dyDescent="0.25">
      <c r="I27514" s="137"/>
      <c r="J27514" s="110"/>
      <c r="K27514"/>
      <c r="L27514"/>
      <c r="T27514" s="138"/>
    </row>
    <row r="27515" spans="9:20" x14ac:dyDescent="0.25">
      <c r="I27515" s="137"/>
      <c r="J27515" s="110"/>
      <c r="K27515"/>
      <c r="L27515"/>
      <c r="T27515" s="138"/>
    </row>
    <row r="27516" spans="9:20" x14ac:dyDescent="0.25">
      <c r="I27516" s="137"/>
      <c r="J27516" s="110"/>
      <c r="K27516"/>
      <c r="L27516"/>
      <c r="T27516" s="138"/>
    </row>
    <row r="27517" spans="9:20" x14ac:dyDescent="0.25">
      <c r="I27517" s="137"/>
      <c r="J27517" s="110"/>
      <c r="K27517"/>
      <c r="L27517"/>
      <c r="T27517" s="138"/>
    </row>
    <row r="27518" spans="9:20" x14ac:dyDescent="0.25">
      <c r="I27518" s="137"/>
      <c r="J27518" s="110"/>
      <c r="K27518"/>
      <c r="L27518"/>
      <c r="T27518" s="138"/>
    </row>
    <row r="27519" spans="9:20" x14ac:dyDescent="0.25">
      <c r="I27519" s="137"/>
      <c r="J27519" s="110"/>
      <c r="K27519"/>
      <c r="L27519"/>
      <c r="T27519" s="138"/>
    </row>
    <row r="27520" spans="9:20" x14ac:dyDescent="0.25">
      <c r="I27520" s="137"/>
      <c r="J27520" s="110"/>
      <c r="K27520"/>
      <c r="L27520"/>
      <c r="T27520" s="138"/>
    </row>
    <row r="27521" spans="9:20" x14ac:dyDescent="0.25">
      <c r="I27521" s="137"/>
      <c r="J27521" s="110"/>
      <c r="K27521"/>
      <c r="L27521"/>
      <c r="T27521" s="138"/>
    </row>
    <row r="27522" spans="9:20" x14ac:dyDescent="0.25">
      <c r="I27522" s="137"/>
      <c r="J27522" s="110"/>
      <c r="K27522"/>
      <c r="L27522"/>
      <c r="T27522" s="138"/>
    </row>
    <row r="27523" spans="9:20" x14ac:dyDescent="0.25">
      <c r="I27523" s="137"/>
      <c r="J27523" s="110"/>
      <c r="K27523"/>
      <c r="L27523"/>
      <c r="T27523" s="138"/>
    </row>
    <row r="27524" spans="9:20" x14ac:dyDescent="0.25">
      <c r="I27524" s="137"/>
      <c r="J27524" s="110"/>
      <c r="K27524"/>
      <c r="L27524"/>
      <c r="T27524" s="138"/>
    </row>
    <row r="27525" spans="9:20" x14ac:dyDescent="0.25">
      <c r="I27525" s="137"/>
      <c r="J27525" s="110"/>
      <c r="K27525"/>
      <c r="L27525"/>
      <c r="T27525" s="138"/>
    </row>
    <row r="27526" spans="9:20" x14ac:dyDescent="0.25">
      <c r="I27526" s="137"/>
      <c r="J27526" s="110"/>
      <c r="K27526"/>
      <c r="L27526"/>
      <c r="T27526" s="138"/>
    </row>
    <row r="27527" spans="9:20" x14ac:dyDescent="0.25">
      <c r="I27527" s="137"/>
      <c r="J27527" s="110"/>
      <c r="K27527"/>
      <c r="L27527"/>
      <c r="T27527" s="138"/>
    </row>
    <row r="27528" spans="9:20" x14ac:dyDescent="0.25">
      <c r="I27528" s="137"/>
      <c r="J27528" s="110"/>
      <c r="K27528"/>
      <c r="L27528"/>
      <c r="T27528" s="138"/>
    </row>
    <row r="27529" spans="9:20" x14ac:dyDescent="0.25">
      <c r="I27529" s="137"/>
      <c r="J27529" s="110"/>
      <c r="K27529"/>
      <c r="L27529"/>
      <c r="T27529" s="138"/>
    </row>
    <row r="27530" spans="9:20" x14ac:dyDescent="0.25">
      <c r="I27530" s="137"/>
      <c r="J27530" s="110"/>
      <c r="K27530"/>
      <c r="L27530"/>
      <c r="T27530" s="138"/>
    </row>
    <row r="27531" spans="9:20" x14ac:dyDescent="0.25">
      <c r="I27531" s="137"/>
      <c r="J27531" s="110"/>
      <c r="K27531"/>
      <c r="L27531"/>
      <c r="T27531" s="138"/>
    </row>
    <row r="27532" spans="9:20" x14ac:dyDescent="0.25">
      <c r="I27532" s="137"/>
      <c r="J27532" s="110"/>
      <c r="K27532"/>
      <c r="L27532"/>
      <c r="T27532" s="138"/>
    </row>
    <row r="27533" spans="9:20" x14ac:dyDescent="0.25">
      <c r="I27533" s="137"/>
      <c r="J27533" s="110"/>
      <c r="K27533"/>
      <c r="L27533"/>
      <c r="T27533" s="138"/>
    </row>
    <row r="27534" spans="9:20" x14ac:dyDescent="0.25">
      <c r="I27534" s="137"/>
      <c r="J27534" s="110"/>
      <c r="K27534"/>
      <c r="L27534"/>
      <c r="T27534" s="138"/>
    </row>
    <row r="27535" spans="9:20" x14ac:dyDescent="0.25">
      <c r="I27535" s="137"/>
      <c r="J27535" s="110"/>
      <c r="K27535"/>
      <c r="L27535"/>
      <c r="T27535" s="138"/>
    </row>
    <row r="27536" spans="9:20" x14ac:dyDescent="0.25">
      <c r="I27536" s="137"/>
      <c r="J27536" s="110"/>
      <c r="K27536"/>
      <c r="L27536"/>
      <c r="T27536" s="138"/>
    </row>
    <row r="27537" spans="9:20" x14ac:dyDescent="0.25">
      <c r="I27537" s="137"/>
      <c r="J27537" s="110"/>
      <c r="K27537"/>
      <c r="L27537"/>
      <c r="T27537" s="138"/>
    </row>
    <row r="27538" spans="9:20" x14ac:dyDescent="0.25">
      <c r="I27538" s="137"/>
      <c r="J27538" s="110"/>
      <c r="K27538"/>
      <c r="L27538"/>
      <c r="T27538" s="138"/>
    </row>
    <row r="27539" spans="9:20" x14ac:dyDescent="0.25">
      <c r="I27539" s="137"/>
      <c r="J27539" s="110"/>
      <c r="K27539"/>
      <c r="L27539"/>
      <c r="T27539" s="138"/>
    </row>
    <row r="27540" spans="9:20" x14ac:dyDescent="0.25">
      <c r="I27540" s="137"/>
      <c r="J27540" s="110"/>
      <c r="K27540"/>
      <c r="L27540"/>
      <c r="T27540" s="138"/>
    </row>
    <row r="27541" spans="9:20" x14ac:dyDescent="0.25">
      <c r="I27541" s="137"/>
      <c r="J27541" s="110"/>
      <c r="K27541"/>
      <c r="L27541"/>
      <c r="T27541" s="138"/>
    </row>
    <row r="27542" spans="9:20" x14ac:dyDescent="0.25">
      <c r="I27542" s="137"/>
      <c r="J27542" s="110"/>
      <c r="K27542"/>
      <c r="L27542"/>
      <c r="T27542" s="138"/>
    </row>
    <row r="27543" spans="9:20" x14ac:dyDescent="0.25">
      <c r="I27543" s="137"/>
      <c r="J27543" s="110"/>
      <c r="K27543"/>
      <c r="L27543"/>
      <c r="T27543" s="138"/>
    </row>
    <row r="27544" spans="9:20" x14ac:dyDescent="0.25">
      <c r="I27544" s="137"/>
      <c r="J27544" s="110"/>
      <c r="K27544"/>
      <c r="L27544"/>
      <c r="T27544" s="138"/>
    </row>
    <row r="27545" spans="9:20" x14ac:dyDescent="0.25">
      <c r="I27545" s="137"/>
      <c r="J27545" s="110"/>
      <c r="K27545"/>
      <c r="L27545"/>
      <c r="T27545" s="138"/>
    </row>
    <row r="27546" spans="9:20" x14ac:dyDescent="0.25">
      <c r="I27546" s="137"/>
      <c r="J27546" s="110"/>
      <c r="K27546"/>
      <c r="L27546"/>
      <c r="T27546" s="138"/>
    </row>
    <row r="27547" spans="9:20" x14ac:dyDescent="0.25">
      <c r="I27547" s="137"/>
      <c r="J27547" s="110"/>
      <c r="K27547"/>
      <c r="L27547"/>
      <c r="T27547" s="138"/>
    </row>
    <row r="27548" spans="9:20" x14ac:dyDescent="0.25">
      <c r="I27548" s="137"/>
      <c r="J27548" s="110"/>
      <c r="K27548"/>
      <c r="L27548"/>
      <c r="T27548" s="138"/>
    </row>
    <row r="27549" spans="9:20" x14ac:dyDescent="0.25">
      <c r="I27549" s="137"/>
      <c r="J27549" s="110"/>
      <c r="K27549"/>
      <c r="L27549"/>
      <c r="T27549" s="138"/>
    </row>
    <row r="27550" spans="9:20" x14ac:dyDescent="0.25">
      <c r="I27550" s="137"/>
      <c r="J27550" s="110"/>
      <c r="K27550"/>
      <c r="L27550"/>
      <c r="T27550" s="138"/>
    </row>
    <row r="27551" spans="9:20" x14ac:dyDescent="0.25">
      <c r="I27551" s="137"/>
      <c r="J27551" s="110"/>
      <c r="K27551"/>
      <c r="L27551"/>
      <c r="T27551" s="138"/>
    </row>
    <row r="27552" spans="9:20" x14ac:dyDescent="0.25">
      <c r="I27552" s="137"/>
      <c r="J27552" s="110"/>
      <c r="K27552"/>
      <c r="L27552"/>
      <c r="T27552" s="138"/>
    </row>
    <row r="27553" spans="9:20" x14ac:dyDescent="0.25">
      <c r="I27553" s="137"/>
      <c r="J27553" s="110"/>
      <c r="K27553"/>
      <c r="L27553"/>
      <c r="T27553" s="138"/>
    </row>
    <row r="27554" spans="9:20" x14ac:dyDescent="0.25">
      <c r="I27554" s="137"/>
      <c r="J27554" s="110"/>
      <c r="K27554"/>
      <c r="L27554"/>
      <c r="T27554" s="138"/>
    </row>
    <row r="27555" spans="9:20" x14ac:dyDescent="0.25">
      <c r="I27555" s="137"/>
      <c r="J27555" s="110"/>
      <c r="K27555"/>
      <c r="L27555"/>
      <c r="T27555" s="138"/>
    </row>
    <row r="27556" spans="9:20" x14ac:dyDescent="0.25">
      <c r="I27556" s="137"/>
      <c r="J27556" s="110"/>
      <c r="K27556"/>
      <c r="L27556"/>
      <c r="T27556" s="138"/>
    </row>
    <row r="27557" spans="9:20" x14ac:dyDescent="0.25">
      <c r="I27557" s="137"/>
      <c r="J27557" s="110"/>
      <c r="K27557"/>
      <c r="L27557"/>
      <c r="T27557" s="138"/>
    </row>
    <row r="27558" spans="9:20" x14ac:dyDescent="0.25">
      <c r="I27558" s="137"/>
      <c r="J27558" s="110"/>
      <c r="K27558"/>
      <c r="L27558"/>
      <c r="T27558" s="138"/>
    </row>
    <row r="27559" spans="9:20" x14ac:dyDescent="0.25">
      <c r="I27559" s="137"/>
      <c r="J27559" s="110"/>
      <c r="K27559"/>
      <c r="L27559"/>
      <c r="T27559" s="138"/>
    </row>
    <row r="27560" spans="9:20" x14ac:dyDescent="0.25">
      <c r="I27560" s="137"/>
      <c r="J27560" s="110"/>
      <c r="K27560"/>
      <c r="L27560"/>
      <c r="T27560" s="138"/>
    </row>
    <row r="27561" spans="9:20" x14ac:dyDescent="0.25">
      <c r="I27561" s="137"/>
      <c r="J27561" s="110"/>
      <c r="K27561"/>
      <c r="L27561"/>
      <c r="T27561" s="138"/>
    </row>
    <row r="27562" spans="9:20" x14ac:dyDescent="0.25">
      <c r="I27562" s="137"/>
      <c r="J27562" s="110"/>
      <c r="K27562"/>
      <c r="L27562"/>
      <c r="T27562" s="138"/>
    </row>
    <row r="27563" spans="9:20" x14ac:dyDescent="0.25">
      <c r="I27563" s="137"/>
      <c r="J27563" s="110"/>
      <c r="K27563"/>
      <c r="L27563"/>
      <c r="T27563" s="138"/>
    </row>
    <row r="27564" spans="9:20" x14ac:dyDescent="0.25">
      <c r="I27564" s="137"/>
      <c r="J27564" s="110"/>
      <c r="K27564"/>
      <c r="L27564"/>
      <c r="T27564" s="138"/>
    </row>
    <row r="27565" spans="9:20" x14ac:dyDescent="0.25">
      <c r="I27565" s="137"/>
      <c r="J27565" s="110"/>
      <c r="K27565"/>
      <c r="L27565"/>
      <c r="T27565" s="138"/>
    </row>
    <row r="27566" spans="9:20" x14ac:dyDescent="0.25">
      <c r="I27566" s="137"/>
      <c r="J27566" s="110"/>
      <c r="K27566"/>
      <c r="L27566"/>
      <c r="T27566" s="138"/>
    </row>
    <row r="27567" spans="9:20" x14ac:dyDescent="0.25">
      <c r="I27567" s="137"/>
      <c r="J27567" s="110"/>
      <c r="K27567"/>
      <c r="L27567"/>
      <c r="T27567" s="138"/>
    </row>
    <row r="27568" spans="9:20" x14ac:dyDescent="0.25">
      <c r="I27568" s="137"/>
      <c r="J27568" s="110"/>
      <c r="K27568"/>
      <c r="L27568"/>
      <c r="T27568" s="138"/>
    </row>
    <row r="27569" spans="9:20" x14ac:dyDescent="0.25">
      <c r="I27569" s="137"/>
      <c r="J27569" s="110"/>
      <c r="K27569"/>
      <c r="L27569"/>
      <c r="T27569" s="138"/>
    </row>
    <row r="27570" spans="9:20" x14ac:dyDescent="0.25">
      <c r="I27570" s="137"/>
      <c r="J27570" s="110"/>
      <c r="K27570"/>
      <c r="L27570"/>
      <c r="T27570" s="138"/>
    </row>
    <row r="27571" spans="9:20" x14ac:dyDescent="0.25">
      <c r="I27571" s="137"/>
      <c r="J27571" s="110"/>
      <c r="K27571"/>
      <c r="L27571"/>
      <c r="T27571" s="138"/>
    </row>
    <row r="27572" spans="9:20" x14ac:dyDescent="0.25">
      <c r="I27572" s="137"/>
      <c r="J27572" s="110"/>
      <c r="K27572"/>
      <c r="L27572"/>
      <c r="T27572" s="138"/>
    </row>
    <row r="27573" spans="9:20" x14ac:dyDescent="0.25">
      <c r="I27573" s="137"/>
      <c r="J27573" s="110"/>
      <c r="K27573"/>
      <c r="L27573"/>
      <c r="T27573" s="138"/>
    </row>
    <row r="27574" spans="9:20" x14ac:dyDescent="0.25">
      <c r="I27574" s="137"/>
      <c r="J27574" s="110"/>
      <c r="K27574"/>
      <c r="L27574"/>
      <c r="T27574" s="138"/>
    </row>
    <row r="27575" spans="9:20" x14ac:dyDescent="0.25">
      <c r="I27575" s="137"/>
      <c r="J27575" s="110"/>
      <c r="K27575"/>
      <c r="L27575"/>
      <c r="T27575" s="138"/>
    </row>
    <row r="27576" spans="9:20" x14ac:dyDescent="0.25">
      <c r="I27576" s="137"/>
      <c r="J27576" s="110"/>
      <c r="K27576"/>
      <c r="L27576"/>
      <c r="T27576" s="138"/>
    </row>
    <row r="27577" spans="9:20" x14ac:dyDescent="0.25">
      <c r="I27577" s="137"/>
      <c r="J27577" s="110"/>
      <c r="K27577"/>
      <c r="L27577"/>
      <c r="T27577" s="138"/>
    </row>
    <row r="27578" spans="9:20" x14ac:dyDescent="0.25">
      <c r="I27578" s="137"/>
      <c r="J27578" s="110"/>
      <c r="K27578"/>
      <c r="L27578"/>
      <c r="T27578" s="138"/>
    </row>
    <row r="27579" spans="9:20" x14ac:dyDescent="0.25">
      <c r="I27579" s="137"/>
      <c r="J27579" s="110"/>
      <c r="K27579"/>
      <c r="L27579"/>
      <c r="T27579" s="138"/>
    </row>
    <row r="27580" spans="9:20" x14ac:dyDescent="0.25">
      <c r="I27580" s="137"/>
      <c r="J27580" s="110"/>
      <c r="K27580"/>
      <c r="L27580"/>
      <c r="T27580" s="138"/>
    </row>
    <row r="27581" spans="9:20" x14ac:dyDescent="0.25">
      <c r="I27581" s="137"/>
      <c r="J27581" s="110"/>
      <c r="K27581"/>
      <c r="L27581"/>
      <c r="T27581" s="138"/>
    </row>
    <row r="27582" spans="9:20" x14ac:dyDescent="0.25">
      <c r="I27582" s="137"/>
      <c r="J27582" s="110"/>
      <c r="K27582"/>
      <c r="L27582"/>
      <c r="T27582" s="138"/>
    </row>
    <row r="27583" spans="9:20" x14ac:dyDescent="0.25">
      <c r="I27583" s="137"/>
      <c r="J27583" s="110"/>
      <c r="K27583"/>
      <c r="L27583"/>
      <c r="T27583" s="138"/>
    </row>
    <row r="27584" spans="9:20" x14ac:dyDescent="0.25">
      <c r="I27584" s="137"/>
      <c r="J27584" s="110"/>
      <c r="K27584"/>
      <c r="L27584"/>
      <c r="T27584" s="138"/>
    </row>
    <row r="27585" spans="9:20" x14ac:dyDescent="0.25">
      <c r="I27585" s="137"/>
      <c r="J27585" s="110"/>
      <c r="K27585"/>
      <c r="L27585"/>
      <c r="T27585" s="138"/>
    </row>
    <row r="27586" spans="9:20" x14ac:dyDescent="0.25">
      <c r="I27586" s="137"/>
      <c r="J27586" s="110"/>
      <c r="K27586"/>
      <c r="L27586"/>
      <c r="T27586" s="138"/>
    </row>
    <row r="27587" spans="9:20" x14ac:dyDescent="0.25">
      <c r="I27587" s="137"/>
      <c r="J27587" s="110"/>
      <c r="K27587"/>
      <c r="L27587"/>
      <c r="T27587" s="138"/>
    </row>
    <row r="27588" spans="9:20" x14ac:dyDescent="0.25">
      <c r="I27588" s="137"/>
      <c r="J27588" s="110"/>
      <c r="K27588"/>
      <c r="L27588"/>
      <c r="T27588" s="138"/>
    </row>
    <row r="27589" spans="9:20" x14ac:dyDescent="0.25">
      <c r="I27589" s="137"/>
      <c r="J27589" s="110"/>
      <c r="K27589"/>
      <c r="L27589"/>
      <c r="T27589" s="138"/>
    </row>
    <row r="27590" spans="9:20" x14ac:dyDescent="0.25">
      <c r="I27590" s="137"/>
      <c r="J27590" s="110"/>
      <c r="K27590"/>
      <c r="L27590"/>
      <c r="T27590" s="138"/>
    </row>
    <row r="27591" spans="9:20" x14ac:dyDescent="0.25">
      <c r="I27591" s="137"/>
      <c r="J27591" s="110"/>
      <c r="K27591"/>
      <c r="L27591"/>
      <c r="T27591" s="138"/>
    </row>
    <row r="27592" spans="9:20" x14ac:dyDescent="0.25">
      <c r="I27592" s="137"/>
      <c r="J27592" s="110"/>
      <c r="K27592"/>
      <c r="L27592"/>
      <c r="T27592" s="138"/>
    </row>
    <row r="27593" spans="9:20" x14ac:dyDescent="0.25">
      <c r="I27593" s="137"/>
      <c r="J27593" s="110"/>
      <c r="K27593"/>
      <c r="L27593"/>
      <c r="T27593" s="138"/>
    </row>
    <row r="27594" spans="9:20" x14ac:dyDescent="0.25">
      <c r="I27594" s="137"/>
      <c r="J27594" s="110"/>
      <c r="K27594"/>
      <c r="L27594"/>
      <c r="T27594" s="138"/>
    </row>
    <row r="27595" spans="9:20" x14ac:dyDescent="0.25">
      <c r="I27595" s="137"/>
      <c r="J27595" s="110"/>
      <c r="K27595"/>
      <c r="L27595"/>
      <c r="T27595" s="138"/>
    </row>
    <row r="27596" spans="9:20" x14ac:dyDescent="0.25">
      <c r="I27596" s="137"/>
      <c r="J27596" s="110"/>
      <c r="K27596"/>
      <c r="L27596"/>
      <c r="T27596" s="138"/>
    </row>
    <row r="27597" spans="9:20" x14ac:dyDescent="0.25">
      <c r="I27597" s="137"/>
      <c r="J27597" s="110"/>
      <c r="K27597"/>
      <c r="L27597"/>
      <c r="T27597" s="138"/>
    </row>
    <row r="27598" spans="9:20" x14ac:dyDescent="0.25">
      <c r="I27598" s="137"/>
      <c r="J27598" s="110"/>
      <c r="K27598"/>
      <c r="L27598"/>
      <c r="T27598" s="138"/>
    </row>
    <row r="27599" spans="9:20" x14ac:dyDescent="0.25">
      <c r="I27599" s="137"/>
      <c r="J27599" s="110"/>
      <c r="K27599"/>
      <c r="L27599"/>
      <c r="T27599" s="138"/>
    </row>
    <row r="27600" spans="9:20" x14ac:dyDescent="0.25">
      <c r="I27600" s="137"/>
      <c r="J27600" s="110"/>
      <c r="K27600"/>
      <c r="L27600"/>
      <c r="T27600" s="138"/>
    </row>
    <row r="27601" spans="9:20" x14ac:dyDescent="0.25">
      <c r="I27601" s="137"/>
      <c r="J27601" s="110"/>
      <c r="K27601"/>
      <c r="L27601"/>
      <c r="T27601" s="138"/>
    </row>
    <row r="27602" spans="9:20" x14ac:dyDescent="0.25">
      <c r="I27602" s="137"/>
      <c r="J27602" s="110"/>
      <c r="K27602"/>
      <c r="L27602"/>
      <c r="T27602" s="138"/>
    </row>
    <row r="27603" spans="9:20" x14ac:dyDescent="0.25">
      <c r="I27603" s="137"/>
      <c r="J27603" s="110"/>
      <c r="K27603"/>
      <c r="L27603"/>
      <c r="T27603" s="138"/>
    </row>
    <row r="27604" spans="9:20" x14ac:dyDescent="0.25">
      <c r="I27604" s="137"/>
      <c r="J27604" s="110"/>
      <c r="K27604"/>
      <c r="L27604"/>
      <c r="T27604" s="138"/>
    </row>
    <row r="27605" spans="9:20" x14ac:dyDescent="0.25">
      <c r="I27605" s="137"/>
      <c r="J27605" s="110"/>
      <c r="K27605"/>
      <c r="L27605"/>
      <c r="T27605" s="138"/>
    </row>
    <row r="27606" spans="9:20" x14ac:dyDescent="0.25">
      <c r="I27606" s="137"/>
      <c r="J27606" s="110"/>
      <c r="K27606"/>
      <c r="L27606"/>
      <c r="T27606" s="138"/>
    </row>
    <row r="27607" spans="9:20" x14ac:dyDescent="0.25">
      <c r="I27607" s="137"/>
      <c r="J27607" s="110"/>
      <c r="K27607"/>
      <c r="L27607"/>
      <c r="T27607" s="138"/>
    </row>
    <row r="27608" spans="9:20" x14ac:dyDescent="0.25">
      <c r="I27608" s="137"/>
      <c r="J27608" s="110"/>
      <c r="K27608"/>
      <c r="L27608"/>
      <c r="T27608" s="138"/>
    </row>
    <row r="27609" spans="9:20" x14ac:dyDescent="0.25">
      <c r="I27609" s="137"/>
      <c r="J27609" s="110"/>
      <c r="K27609"/>
      <c r="L27609"/>
      <c r="T27609" s="138"/>
    </row>
    <row r="27610" spans="9:20" x14ac:dyDescent="0.25">
      <c r="I27610" s="137"/>
      <c r="J27610" s="110"/>
      <c r="K27610"/>
      <c r="L27610"/>
      <c r="T27610" s="138"/>
    </row>
    <row r="27611" spans="9:20" x14ac:dyDescent="0.25">
      <c r="I27611" s="137"/>
      <c r="J27611" s="110"/>
      <c r="K27611"/>
      <c r="L27611"/>
      <c r="T27611" s="138"/>
    </row>
    <row r="27612" spans="9:20" x14ac:dyDescent="0.25">
      <c r="I27612" s="137"/>
      <c r="J27612" s="110"/>
      <c r="K27612"/>
      <c r="L27612"/>
      <c r="T27612" s="138"/>
    </row>
    <row r="27613" spans="9:20" x14ac:dyDescent="0.25">
      <c r="I27613" s="137"/>
      <c r="J27613" s="110"/>
      <c r="K27613"/>
      <c r="L27613"/>
      <c r="T27613" s="138"/>
    </row>
    <row r="27614" spans="9:20" x14ac:dyDescent="0.25">
      <c r="I27614" s="137"/>
      <c r="J27614" s="110"/>
      <c r="K27614"/>
      <c r="L27614"/>
      <c r="T27614" s="138"/>
    </row>
    <row r="27615" spans="9:20" x14ac:dyDescent="0.25">
      <c r="I27615" s="137"/>
      <c r="J27615" s="110"/>
      <c r="K27615"/>
      <c r="L27615"/>
      <c r="T27615" s="138"/>
    </row>
    <row r="27616" spans="9:20" x14ac:dyDescent="0.25">
      <c r="I27616" s="137"/>
      <c r="J27616" s="110"/>
      <c r="K27616"/>
      <c r="L27616"/>
      <c r="T27616" s="138"/>
    </row>
    <row r="27617" spans="9:20" x14ac:dyDescent="0.25">
      <c r="I27617" s="137"/>
      <c r="J27617" s="110"/>
      <c r="K27617"/>
      <c r="L27617"/>
      <c r="T27617" s="138"/>
    </row>
    <row r="27618" spans="9:20" x14ac:dyDescent="0.25">
      <c r="I27618" s="137"/>
      <c r="J27618" s="110"/>
      <c r="K27618"/>
      <c r="L27618"/>
      <c r="T27618" s="138"/>
    </row>
    <row r="27619" spans="9:20" x14ac:dyDescent="0.25">
      <c r="I27619" s="137"/>
      <c r="J27619" s="110"/>
      <c r="K27619"/>
      <c r="L27619"/>
      <c r="T27619" s="138"/>
    </row>
    <row r="27620" spans="9:20" x14ac:dyDescent="0.25">
      <c r="I27620" s="137"/>
      <c r="J27620" s="110"/>
      <c r="K27620"/>
      <c r="L27620"/>
      <c r="T27620" s="138"/>
    </row>
    <row r="27621" spans="9:20" x14ac:dyDescent="0.25">
      <c r="I27621" s="137"/>
      <c r="J27621" s="110"/>
      <c r="K27621"/>
      <c r="L27621"/>
      <c r="T27621" s="138"/>
    </row>
    <row r="27622" spans="9:20" x14ac:dyDescent="0.25">
      <c r="I27622" s="137"/>
      <c r="J27622" s="110"/>
      <c r="K27622"/>
      <c r="L27622"/>
      <c r="T27622" s="138"/>
    </row>
    <row r="27623" spans="9:20" x14ac:dyDescent="0.25">
      <c r="I27623" s="137"/>
      <c r="J27623" s="110"/>
      <c r="K27623"/>
      <c r="L27623"/>
      <c r="T27623" s="138"/>
    </row>
    <row r="27624" spans="9:20" x14ac:dyDescent="0.25">
      <c r="I27624" s="137"/>
      <c r="J27624" s="110"/>
      <c r="K27624"/>
      <c r="L27624"/>
      <c r="T27624" s="138"/>
    </row>
    <row r="27625" spans="9:20" x14ac:dyDescent="0.25">
      <c r="I27625" s="137"/>
      <c r="J27625" s="110"/>
      <c r="K27625"/>
      <c r="L27625"/>
      <c r="T27625" s="138"/>
    </row>
    <row r="27626" spans="9:20" x14ac:dyDescent="0.25">
      <c r="I27626" s="137"/>
      <c r="J27626" s="110"/>
      <c r="K27626"/>
      <c r="L27626"/>
      <c r="T27626" s="138"/>
    </row>
    <row r="27627" spans="9:20" x14ac:dyDescent="0.25">
      <c r="I27627" s="137"/>
      <c r="J27627" s="110"/>
      <c r="K27627"/>
      <c r="L27627"/>
      <c r="T27627" s="138"/>
    </row>
    <row r="27628" spans="9:20" x14ac:dyDescent="0.25">
      <c r="I27628" s="137"/>
      <c r="J27628" s="110"/>
      <c r="K27628"/>
      <c r="L27628"/>
      <c r="T27628" s="138"/>
    </row>
    <row r="27629" spans="9:20" x14ac:dyDescent="0.25">
      <c r="I27629" s="137"/>
      <c r="J27629" s="110"/>
      <c r="K27629"/>
      <c r="L27629"/>
      <c r="T27629" s="138"/>
    </row>
    <row r="27630" spans="9:20" x14ac:dyDescent="0.25">
      <c r="I27630" s="137"/>
      <c r="J27630" s="110"/>
      <c r="K27630"/>
      <c r="L27630"/>
      <c r="T27630" s="138"/>
    </row>
    <row r="27631" spans="9:20" x14ac:dyDescent="0.25">
      <c r="I27631" s="137"/>
      <c r="J27631" s="110"/>
      <c r="K27631"/>
      <c r="L27631"/>
      <c r="T27631" s="138"/>
    </row>
    <row r="27632" spans="9:20" x14ac:dyDescent="0.25">
      <c r="I27632" s="137"/>
      <c r="J27632" s="110"/>
      <c r="K27632"/>
      <c r="L27632"/>
      <c r="T27632" s="138"/>
    </row>
    <row r="27633" spans="9:20" x14ac:dyDescent="0.25">
      <c r="I27633" s="137"/>
      <c r="J27633" s="110"/>
      <c r="K27633"/>
      <c r="L27633"/>
      <c r="T27633" s="138"/>
    </row>
    <row r="27634" spans="9:20" x14ac:dyDescent="0.25">
      <c r="I27634" s="137"/>
      <c r="J27634" s="110"/>
      <c r="K27634"/>
      <c r="L27634"/>
      <c r="T27634" s="138"/>
    </row>
    <row r="27635" spans="9:20" x14ac:dyDescent="0.25">
      <c r="I27635" s="137"/>
      <c r="J27635" s="110"/>
      <c r="K27635"/>
      <c r="L27635"/>
      <c r="T27635" s="138"/>
    </row>
    <row r="27636" spans="9:20" x14ac:dyDescent="0.25">
      <c r="I27636" s="137"/>
      <c r="J27636" s="110"/>
      <c r="K27636"/>
      <c r="L27636"/>
      <c r="T27636" s="138"/>
    </row>
    <row r="27637" spans="9:20" x14ac:dyDescent="0.25">
      <c r="I27637" s="137"/>
      <c r="J27637" s="110"/>
      <c r="K27637"/>
      <c r="L27637"/>
      <c r="T27637" s="138"/>
    </row>
    <row r="27638" spans="9:20" x14ac:dyDescent="0.25">
      <c r="I27638" s="137"/>
      <c r="J27638" s="110"/>
      <c r="K27638"/>
      <c r="L27638"/>
      <c r="T27638" s="138"/>
    </row>
    <row r="27639" spans="9:20" x14ac:dyDescent="0.25">
      <c r="I27639" s="137"/>
      <c r="J27639" s="110"/>
      <c r="K27639"/>
      <c r="L27639"/>
      <c r="T27639" s="138"/>
    </row>
    <row r="27640" spans="9:20" x14ac:dyDescent="0.25">
      <c r="I27640" s="137"/>
      <c r="J27640" s="110"/>
      <c r="K27640"/>
      <c r="L27640"/>
      <c r="T27640" s="138"/>
    </row>
    <row r="27641" spans="9:20" x14ac:dyDescent="0.25">
      <c r="I27641" s="137"/>
      <c r="J27641" s="110"/>
      <c r="K27641"/>
      <c r="L27641"/>
      <c r="T27641" s="138"/>
    </row>
    <row r="27642" spans="9:20" x14ac:dyDescent="0.25">
      <c r="I27642" s="137"/>
      <c r="J27642" s="110"/>
      <c r="K27642"/>
      <c r="L27642"/>
      <c r="T27642" s="138"/>
    </row>
    <row r="27643" spans="9:20" x14ac:dyDescent="0.25">
      <c r="I27643" s="137"/>
      <c r="J27643" s="110"/>
      <c r="K27643"/>
      <c r="L27643"/>
      <c r="T27643" s="138"/>
    </row>
    <row r="27644" spans="9:20" x14ac:dyDescent="0.25">
      <c r="I27644" s="137"/>
      <c r="J27644" s="110"/>
      <c r="K27644"/>
      <c r="L27644"/>
      <c r="T27644" s="138"/>
    </row>
    <row r="27645" spans="9:20" x14ac:dyDescent="0.25">
      <c r="I27645" s="137"/>
      <c r="J27645" s="110"/>
      <c r="K27645"/>
      <c r="L27645"/>
      <c r="T27645" s="138"/>
    </row>
    <row r="27646" spans="9:20" x14ac:dyDescent="0.25">
      <c r="I27646" s="137"/>
      <c r="J27646" s="110"/>
      <c r="K27646"/>
      <c r="L27646"/>
      <c r="T27646" s="138"/>
    </row>
    <row r="27647" spans="9:20" x14ac:dyDescent="0.25">
      <c r="I27647" s="137"/>
      <c r="J27647" s="110"/>
      <c r="K27647"/>
      <c r="L27647"/>
      <c r="T27647" s="138"/>
    </row>
    <row r="27648" spans="9:20" x14ac:dyDescent="0.25">
      <c r="I27648" s="137"/>
      <c r="J27648" s="110"/>
      <c r="K27648"/>
      <c r="L27648"/>
      <c r="T27648" s="138"/>
    </row>
    <row r="27649" spans="9:20" x14ac:dyDescent="0.25">
      <c r="I27649" s="137"/>
      <c r="J27649" s="110"/>
      <c r="K27649"/>
      <c r="L27649"/>
      <c r="T27649" s="138"/>
    </row>
    <row r="27650" spans="9:20" x14ac:dyDescent="0.25">
      <c r="I27650" s="137"/>
      <c r="J27650" s="110"/>
      <c r="K27650"/>
      <c r="L27650"/>
      <c r="T27650" s="138"/>
    </row>
    <row r="27651" spans="9:20" x14ac:dyDescent="0.25">
      <c r="I27651" s="137"/>
      <c r="J27651" s="110"/>
      <c r="K27651"/>
      <c r="L27651"/>
      <c r="T27651" s="138"/>
    </row>
    <row r="27652" spans="9:20" x14ac:dyDescent="0.25">
      <c r="I27652" s="137"/>
      <c r="J27652" s="110"/>
      <c r="K27652"/>
      <c r="L27652"/>
      <c r="T27652" s="138"/>
    </row>
    <row r="27653" spans="9:20" x14ac:dyDescent="0.25">
      <c r="I27653" s="137"/>
      <c r="J27653" s="110"/>
      <c r="K27653"/>
      <c r="L27653"/>
      <c r="T27653" s="138"/>
    </row>
    <row r="27654" spans="9:20" x14ac:dyDescent="0.25">
      <c r="I27654" s="137"/>
      <c r="J27654" s="110"/>
      <c r="K27654"/>
      <c r="L27654"/>
      <c r="T27654" s="138"/>
    </row>
    <row r="27655" spans="9:20" x14ac:dyDescent="0.25">
      <c r="I27655" s="137"/>
      <c r="J27655" s="110"/>
      <c r="K27655"/>
      <c r="L27655"/>
      <c r="T27655" s="138"/>
    </row>
    <row r="27656" spans="9:20" x14ac:dyDescent="0.25">
      <c r="I27656" s="137"/>
      <c r="J27656" s="110"/>
      <c r="K27656"/>
      <c r="L27656"/>
      <c r="T27656" s="138"/>
    </row>
    <row r="27657" spans="9:20" x14ac:dyDescent="0.25">
      <c r="I27657" s="137"/>
      <c r="J27657" s="110"/>
      <c r="K27657"/>
      <c r="L27657"/>
      <c r="T27657" s="138"/>
    </row>
    <row r="27658" spans="9:20" x14ac:dyDescent="0.25">
      <c r="I27658" s="137"/>
      <c r="J27658" s="110"/>
      <c r="K27658"/>
      <c r="L27658"/>
      <c r="T27658" s="138"/>
    </row>
    <row r="27659" spans="9:20" x14ac:dyDescent="0.25">
      <c r="I27659" s="137"/>
      <c r="J27659" s="110"/>
      <c r="K27659"/>
      <c r="L27659"/>
      <c r="T27659" s="138"/>
    </row>
    <row r="27660" spans="9:20" x14ac:dyDescent="0.25">
      <c r="I27660" s="137"/>
      <c r="J27660" s="110"/>
      <c r="K27660"/>
      <c r="L27660"/>
      <c r="T27660" s="138"/>
    </row>
    <row r="27661" spans="9:20" x14ac:dyDescent="0.25">
      <c r="I27661" s="137"/>
      <c r="J27661" s="110"/>
      <c r="K27661"/>
      <c r="L27661"/>
      <c r="T27661" s="138"/>
    </row>
    <row r="27662" spans="9:20" x14ac:dyDescent="0.25">
      <c r="I27662" s="137"/>
      <c r="J27662" s="110"/>
      <c r="K27662"/>
      <c r="L27662"/>
      <c r="T27662" s="138"/>
    </row>
    <row r="27663" spans="9:20" x14ac:dyDescent="0.25">
      <c r="I27663" s="137"/>
      <c r="J27663" s="110"/>
      <c r="K27663"/>
      <c r="L27663"/>
      <c r="T27663" s="138"/>
    </row>
    <row r="27664" spans="9:20" x14ac:dyDescent="0.25">
      <c r="I27664" s="137"/>
      <c r="J27664" s="110"/>
      <c r="K27664"/>
      <c r="L27664"/>
      <c r="T27664" s="138"/>
    </row>
    <row r="27665" spans="9:20" x14ac:dyDescent="0.25">
      <c r="I27665" s="137"/>
      <c r="J27665" s="110"/>
      <c r="K27665"/>
      <c r="L27665"/>
      <c r="T27665" s="138"/>
    </row>
    <row r="27666" spans="9:20" x14ac:dyDescent="0.25">
      <c r="I27666" s="137"/>
      <c r="J27666" s="110"/>
      <c r="K27666"/>
      <c r="L27666"/>
      <c r="T27666" s="138"/>
    </row>
    <row r="27667" spans="9:20" x14ac:dyDescent="0.25">
      <c r="I27667" s="137"/>
      <c r="J27667" s="110"/>
      <c r="K27667"/>
      <c r="L27667"/>
      <c r="T27667" s="138"/>
    </row>
    <row r="27668" spans="9:20" x14ac:dyDescent="0.25">
      <c r="I27668" s="137"/>
      <c r="J27668" s="110"/>
      <c r="K27668"/>
      <c r="L27668"/>
      <c r="T27668" s="138"/>
    </row>
    <row r="27669" spans="9:20" x14ac:dyDescent="0.25">
      <c r="I27669" s="137"/>
      <c r="J27669" s="110"/>
      <c r="K27669"/>
      <c r="L27669"/>
      <c r="T27669" s="138"/>
    </row>
    <row r="27670" spans="9:20" x14ac:dyDescent="0.25">
      <c r="I27670" s="137"/>
      <c r="J27670" s="110"/>
      <c r="K27670"/>
      <c r="L27670"/>
      <c r="T27670" s="138"/>
    </row>
    <row r="27671" spans="9:20" x14ac:dyDescent="0.25">
      <c r="I27671" s="137"/>
      <c r="J27671" s="110"/>
      <c r="K27671"/>
      <c r="L27671"/>
      <c r="T27671" s="138"/>
    </row>
    <row r="27672" spans="9:20" x14ac:dyDescent="0.25">
      <c r="I27672" s="137"/>
      <c r="J27672" s="110"/>
      <c r="K27672"/>
      <c r="L27672"/>
      <c r="T27672" s="138"/>
    </row>
    <row r="27673" spans="9:20" x14ac:dyDescent="0.25">
      <c r="I27673" s="137"/>
      <c r="J27673" s="110"/>
      <c r="K27673"/>
      <c r="L27673"/>
      <c r="T27673" s="138"/>
    </row>
    <row r="27674" spans="9:20" x14ac:dyDescent="0.25">
      <c r="I27674" s="137"/>
      <c r="J27674" s="110"/>
      <c r="K27674"/>
      <c r="L27674"/>
      <c r="T27674" s="138"/>
    </row>
    <row r="27675" spans="9:20" x14ac:dyDescent="0.25">
      <c r="I27675" s="137"/>
      <c r="J27675" s="110"/>
      <c r="K27675"/>
      <c r="L27675"/>
      <c r="T27675" s="138"/>
    </row>
    <row r="27676" spans="9:20" x14ac:dyDescent="0.25">
      <c r="I27676" s="137"/>
      <c r="J27676" s="110"/>
      <c r="K27676"/>
      <c r="L27676"/>
      <c r="T27676" s="138"/>
    </row>
    <row r="27677" spans="9:20" x14ac:dyDescent="0.25">
      <c r="I27677" s="137"/>
      <c r="J27677" s="110"/>
      <c r="K27677"/>
      <c r="L27677"/>
      <c r="T27677" s="138"/>
    </row>
    <row r="27678" spans="9:20" x14ac:dyDescent="0.25">
      <c r="I27678" s="137"/>
      <c r="J27678" s="110"/>
      <c r="K27678"/>
      <c r="L27678"/>
      <c r="T27678" s="138"/>
    </row>
    <row r="27679" spans="9:20" x14ac:dyDescent="0.25">
      <c r="I27679" s="137"/>
      <c r="J27679" s="110"/>
      <c r="K27679"/>
      <c r="L27679"/>
      <c r="T27679" s="138"/>
    </row>
    <row r="27680" spans="9:20" x14ac:dyDescent="0.25">
      <c r="I27680" s="137"/>
      <c r="J27680" s="110"/>
      <c r="K27680"/>
      <c r="L27680"/>
      <c r="T27680" s="138"/>
    </row>
    <row r="27681" spans="9:20" x14ac:dyDescent="0.25">
      <c r="I27681" s="137"/>
      <c r="J27681" s="110"/>
      <c r="K27681"/>
      <c r="L27681"/>
      <c r="T27681" s="138"/>
    </row>
    <row r="27682" spans="9:20" x14ac:dyDescent="0.25">
      <c r="I27682" s="137"/>
      <c r="J27682" s="110"/>
      <c r="K27682"/>
      <c r="L27682"/>
      <c r="T27682" s="138"/>
    </row>
    <row r="27683" spans="9:20" x14ac:dyDescent="0.25">
      <c r="I27683" s="137"/>
      <c r="J27683" s="110"/>
      <c r="K27683"/>
      <c r="L27683"/>
      <c r="T27683" s="138"/>
    </row>
    <row r="27684" spans="9:20" x14ac:dyDescent="0.25">
      <c r="I27684" s="137"/>
      <c r="J27684" s="110"/>
      <c r="K27684"/>
      <c r="L27684"/>
      <c r="T27684" s="138"/>
    </row>
    <row r="27685" spans="9:20" x14ac:dyDescent="0.25">
      <c r="I27685" s="137"/>
      <c r="J27685" s="110"/>
      <c r="K27685"/>
      <c r="L27685"/>
      <c r="T27685" s="138"/>
    </row>
    <row r="27686" spans="9:20" x14ac:dyDescent="0.25">
      <c r="I27686" s="137"/>
      <c r="J27686" s="110"/>
      <c r="K27686"/>
      <c r="L27686"/>
      <c r="T27686" s="138"/>
    </row>
    <row r="27687" spans="9:20" x14ac:dyDescent="0.25">
      <c r="I27687" s="137"/>
      <c r="J27687" s="110"/>
      <c r="K27687"/>
      <c r="L27687"/>
      <c r="T27687" s="138"/>
    </row>
    <row r="27688" spans="9:20" x14ac:dyDescent="0.25">
      <c r="I27688" s="137"/>
      <c r="J27688" s="110"/>
      <c r="K27688"/>
      <c r="L27688"/>
      <c r="T27688" s="138"/>
    </row>
    <row r="27689" spans="9:20" x14ac:dyDescent="0.25">
      <c r="I27689" s="137"/>
      <c r="J27689" s="110"/>
      <c r="K27689"/>
      <c r="L27689"/>
      <c r="T27689" s="138"/>
    </row>
    <row r="27690" spans="9:20" x14ac:dyDescent="0.25">
      <c r="I27690" s="137"/>
      <c r="J27690" s="110"/>
      <c r="K27690"/>
      <c r="L27690"/>
      <c r="T27690" s="138"/>
    </row>
    <row r="27691" spans="9:20" x14ac:dyDescent="0.25">
      <c r="I27691" s="137"/>
      <c r="J27691" s="110"/>
      <c r="K27691"/>
      <c r="L27691"/>
      <c r="T27691" s="138"/>
    </row>
    <row r="27692" spans="9:20" x14ac:dyDescent="0.25">
      <c r="I27692" s="137"/>
      <c r="J27692" s="110"/>
      <c r="K27692"/>
      <c r="L27692"/>
      <c r="T27692" s="138"/>
    </row>
    <row r="27693" spans="9:20" x14ac:dyDescent="0.25">
      <c r="I27693" s="137"/>
      <c r="J27693" s="110"/>
      <c r="K27693"/>
      <c r="L27693"/>
      <c r="T27693" s="138"/>
    </row>
    <row r="27694" spans="9:20" x14ac:dyDescent="0.25">
      <c r="I27694" s="137"/>
      <c r="J27694" s="110"/>
      <c r="K27694"/>
      <c r="L27694"/>
      <c r="T27694" s="138"/>
    </row>
    <row r="27695" spans="9:20" x14ac:dyDescent="0.25">
      <c r="I27695" s="137"/>
      <c r="J27695" s="110"/>
      <c r="K27695"/>
      <c r="L27695"/>
      <c r="T27695" s="138"/>
    </row>
    <row r="27696" spans="9:20" x14ac:dyDescent="0.25">
      <c r="I27696" s="137"/>
      <c r="J27696" s="110"/>
      <c r="K27696"/>
      <c r="L27696"/>
      <c r="T27696" s="138"/>
    </row>
    <row r="27697" spans="9:20" x14ac:dyDescent="0.25">
      <c r="I27697" s="137"/>
      <c r="J27697" s="110"/>
      <c r="K27697"/>
      <c r="L27697"/>
      <c r="T27697" s="138"/>
    </row>
    <row r="27698" spans="9:20" x14ac:dyDescent="0.25">
      <c r="I27698" s="137"/>
      <c r="J27698" s="110"/>
      <c r="K27698"/>
      <c r="L27698"/>
      <c r="T27698" s="138"/>
    </row>
    <row r="27699" spans="9:20" x14ac:dyDescent="0.25">
      <c r="I27699" s="137"/>
      <c r="J27699" s="110"/>
      <c r="K27699"/>
      <c r="L27699"/>
      <c r="T27699" s="138"/>
    </row>
    <row r="27700" spans="9:20" x14ac:dyDescent="0.25">
      <c r="I27700" s="137"/>
      <c r="J27700" s="110"/>
      <c r="K27700"/>
      <c r="L27700"/>
      <c r="T27700" s="138"/>
    </row>
    <row r="27701" spans="9:20" x14ac:dyDescent="0.25">
      <c r="I27701" s="137"/>
      <c r="J27701" s="110"/>
      <c r="K27701"/>
      <c r="L27701"/>
      <c r="T27701" s="138"/>
    </row>
    <row r="27702" spans="9:20" x14ac:dyDescent="0.25">
      <c r="I27702" s="137"/>
      <c r="J27702" s="110"/>
      <c r="K27702"/>
      <c r="L27702"/>
      <c r="T27702" s="138"/>
    </row>
    <row r="27703" spans="9:20" x14ac:dyDescent="0.25">
      <c r="I27703" s="137"/>
      <c r="J27703" s="110"/>
      <c r="K27703"/>
      <c r="L27703"/>
      <c r="T27703" s="138"/>
    </row>
    <row r="27704" spans="9:20" x14ac:dyDescent="0.25">
      <c r="I27704" s="137"/>
      <c r="J27704" s="110"/>
      <c r="K27704"/>
      <c r="L27704"/>
      <c r="T27704" s="138"/>
    </row>
    <row r="27705" spans="9:20" x14ac:dyDescent="0.25">
      <c r="I27705" s="137"/>
      <c r="J27705" s="110"/>
      <c r="K27705"/>
      <c r="L27705"/>
      <c r="T27705" s="138"/>
    </row>
    <row r="27706" spans="9:20" x14ac:dyDescent="0.25">
      <c r="I27706" s="137"/>
      <c r="J27706" s="110"/>
      <c r="K27706"/>
      <c r="L27706"/>
      <c r="T27706" s="138"/>
    </row>
    <row r="27707" spans="9:20" x14ac:dyDescent="0.25">
      <c r="I27707" s="137"/>
      <c r="J27707" s="110"/>
      <c r="K27707"/>
      <c r="L27707"/>
      <c r="T27707" s="138"/>
    </row>
    <row r="27708" spans="9:20" x14ac:dyDescent="0.25">
      <c r="I27708" s="137"/>
      <c r="J27708" s="110"/>
      <c r="K27708"/>
      <c r="L27708"/>
      <c r="T27708" s="138"/>
    </row>
    <row r="27709" spans="9:20" x14ac:dyDescent="0.25">
      <c r="I27709" s="137"/>
      <c r="J27709" s="110"/>
      <c r="K27709"/>
      <c r="L27709"/>
      <c r="T27709" s="138"/>
    </row>
    <row r="27710" spans="9:20" x14ac:dyDescent="0.25">
      <c r="I27710" s="137"/>
      <c r="J27710" s="110"/>
      <c r="K27710"/>
      <c r="L27710"/>
      <c r="T27710" s="138"/>
    </row>
    <row r="27711" spans="9:20" x14ac:dyDescent="0.25">
      <c r="I27711" s="137"/>
      <c r="J27711" s="110"/>
      <c r="K27711"/>
      <c r="L27711"/>
      <c r="T27711" s="138"/>
    </row>
    <row r="27712" spans="9:20" x14ac:dyDescent="0.25">
      <c r="I27712" s="137"/>
      <c r="J27712" s="110"/>
      <c r="K27712"/>
      <c r="L27712"/>
      <c r="T27712" s="138"/>
    </row>
    <row r="27713" spans="9:20" x14ac:dyDescent="0.25">
      <c r="I27713" s="137"/>
      <c r="J27713" s="110"/>
      <c r="K27713"/>
      <c r="L27713"/>
      <c r="T27713" s="138"/>
    </row>
    <row r="27714" spans="9:20" x14ac:dyDescent="0.25">
      <c r="I27714" s="137"/>
      <c r="J27714" s="110"/>
      <c r="K27714"/>
      <c r="L27714"/>
      <c r="T27714" s="138"/>
    </row>
    <row r="27715" spans="9:20" x14ac:dyDescent="0.25">
      <c r="I27715" s="137"/>
      <c r="J27715" s="110"/>
      <c r="K27715"/>
      <c r="L27715"/>
      <c r="T27715" s="138"/>
    </row>
    <row r="27716" spans="9:20" x14ac:dyDescent="0.25">
      <c r="I27716" s="137"/>
      <c r="J27716" s="110"/>
      <c r="K27716"/>
      <c r="L27716"/>
      <c r="T27716" s="138"/>
    </row>
    <row r="27717" spans="9:20" x14ac:dyDescent="0.25">
      <c r="I27717" s="137"/>
      <c r="J27717" s="110"/>
      <c r="K27717"/>
      <c r="L27717"/>
      <c r="T27717" s="138"/>
    </row>
    <row r="27718" spans="9:20" x14ac:dyDescent="0.25">
      <c r="I27718" s="137"/>
      <c r="J27718" s="110"/>
      <c r="K27718"/>
      <c r="L27718"/>
      <c r="T27718" s="138"/>
    </row>
    <row r="27719" spans="9:20" x14ac:dyDescent="0.25">
      <c r="I27719" s="137"/>
      <c r="J27719" s="110"/>
      <c r="K27719"/>
      <c r="L27719"/>
      <c r="T27719" s="138"/>
    </row>
    <row r="27720" spans="9:20" x14ac:dyDescent="0.25">
      <c r="I27720" s="137"/>
      <c r="J27720" s="110"/>
      <c r="K27720"/>
      <c r="L27720"/>
      <c r="T27720" s="138"/>
    </row>
    <row r="27721" spans="9:20" x14ac:dyDescent="0.25">
      <c r="I27721" s="137"/>
      <c r="J27721" s="110"/>
      <c r="K27721"/>
      <c r="L27721"/>
      <c r="T27721" s="138"/>
    </row>
    <row r="27722" spans="9:20" x14ac:dyDescent="0.25">
      <c r="I27722" s="137"/>
      <c r="J27722" s="110"/>
      <c r="K27722"/>
      <c r="L27722"/>
      <c r="T27722" s="138"/>
    </row>
    <row r="27723" spans="9:20" x14ac:dyDescent="0.25">
      <c r="I27723" s="137"/>
      <c r="J27723" s="110"/>
      <c r="K27723"/>
      <c r="L27723"/>
      <c r="T27723" s="138"/>
    </row>
    <row r="27724" spans="9:20" x14ac:dyDescent="0.25">
      <c r="I27724" s="137"/>
      <c r="J27724" s="110"/>
      <c r="K27724"/>
      <c r="L27724"/>
      <c r="T27724" s="138"/>
    </row>
    <row r="27725" spans="9:20" x14ac:dyDescent="0.25">
      <c r="I27725" s="137"/>
      <c r="J27725" s="110"/>
      <c r="K27725"/>
      <c r="L27725"/>
      <c r="T27725" s="138"/>
    </row>
    <row r="27726" spans="9:20" x14ac:dyDescent="0.25">
      <c r="I27726" s="137"/>
      <c r="J27726" s="110"/>
      <c r="K27726"/>
      <c r="L27726"/>
      <c r="T27726" s="138"/>
    </row>
    <row r="27727" spans="9:20" x14ac:dyDescent="0.25">
      <c r="I27727" s="137"/>
      <c r="J27727" s="110"/>
      <c r="K27727"/>
      <c r="L27727"/>
      <c r="T27727" s="138"/>
    </row>
    <row r="27728" spans="9:20" x14ac:dyDescent="0.25">
      <c r="I27728" s="137"/>
      <c r="J27728" s="110"/>
      <c r="K27728"/>
      <c r="L27728"/>
      <c r="T27728" s="138"/>
    </row>
    <row r="27729" spans="9:20" x14ac:dyDescent="0.25">
      <c r="I27729" s="137"/>
      <c r="J27729" s="110"/>
      <c r="K27729"/>
      <c r="L27729"/>
      <c r="T27729" s="138"/>
    </row>
    <row r="27730" spans="9:20" x14ac:dyDescent="0.25">
      <c r="I27730" s="137"/>
      <c r="J27730" s="110"/>
      <c r="K27730"/>
      <c r="L27730"/>
      <c r="T27730" s="138"/>
    </row>
    <row r="27731" spans="9:20" x14ac:dyDescent="0.25">
      <c r="I27731" s="137"/>
      <c r="J27731" s="110"/>
      <c r="K27731"/>
      <c r="L27731"/>
      <c r="T27731" s="138"/>
    </row>
    <row r="27732" spans="9:20" x14ac:dyDescent="0.25">
      <c r="I27732" s="137"/>
      <c r="J27732" s="110"/>
      <c r="K27732"/>
      <c r="L27732"/>
      <c r="T27732" s="138"/>
    </row>
    <row r="27733" spans="9:20" x14ac:dyDescent="0.25">
      <c r="I27733" s="137"/>
      <c r="J27733" s="110"/>
      <c r="K27733"/>
      <c r="L27733"/>
      <c r="T27733" s="138"/>
    </row>
    <row r="27734" spans="9:20" x14ac:dyDescent="0.25">
      <c r="I27734" s="137"/>
      <c r="J27734" s="110"/>
      <c r="K27734"/>
      <c r="L27734"/>
      <c r="T27734" s="138"/>
    </row>
    <row r="27735" spans="9:20" x14ac:dyDescent="0.25">
      <c r="I27735" s="137"/>
      <c r="J27735" s="110"/>
      <c r="K27735"/>
      <c r="L27735"/>
      <c r="T27735" s="138"/>
    </row>
    <row r="27736" spans="9:20" x14ac:dyDescent="0.25">
      <c r="I27736" s="137"/>
      <c r="J27736" s="110"/>
      <c r="K27736"/>
      <c r="L27736"/>
      <c r="T27736" s="138"/>
    </row>
    <row r="27737" spans="9:20" x14ac:dyDescent="0.25">
      <c r="I27737" s="137"/>
      <c r="J27737" s="110"/>
      <c r="K27737"/>
      <c r="L27737"/>
      <c r="T27737" s="138"/>
    </row>
    <row r="27738" spans="9:20" x14ac:dyDescent="0.25">
      <c r="I27738" s="137"/>
      <c r="J27738" s="110"/>
      <c r="K27738"/>
      <c r="L27738"/>
      <c r="T27738" s="138"/>
    </row>
    <row r="27739" spans="9:20" x14ac:dyDescent="0.25">
      <c r="I27739" s="137"/>
      <c r="J27739" s="110"/>
      <c r="K27739"/>
      <c r="L27739"/>
      <c r="T27739" s="138"/>
    </row>
    <row r="27740" spans="9:20" x14ac:dyDescent="0.25">
      <c r="I27740" s="137"/>
      <c r="J27740" s="110"/>
      <c r="K27740"/>
      <c r="L27740"/>
      <c r="T27740" s="138"/>
    </row>
    <row r="27741" spans="9:20" x14ac:dyDescent="0.25">
      <c r="I27741" s="137"/>
      <c r="J27741" s="110"/>
      <c r="K27741"/>
      <c r="L27741"/>
      <c r="T27741" s="138"/>
    </row>
    <row r="27742" spans="9:20" x14ac:dyDescent="0.25">
      <c r="I27742" s="137"/>
      <c r="J27742" s="110"/>
      <c r="K27742"/>
      <c r="L27742"/>
      <c r="T27742" s="138"/>
    </row>
    <row r="27743" spans="9:20" x14ac:dyDescent="0.25">
      <c r="I27743" s="137"/>
      <c r="J27743" s="110"/>
      <c r="K27743"/>
      <c r="L27743"/>
      <c r="T27743" s="138"/>
    </row>
    <row r="27744" spans="9:20" x14ac:dyDescent="0.25">
      <c r="I27744" s="137"/>
      <c r="J27744" s="110"/>
      <c r="K27744"/>
      <c r="L27744"/>
      <c r="T27744" s="138"/>
    </row>
    <row r="27745" spans="9:20" x14ac:dyDescent="0.25">
      <c r="I27745" s="137"/>
      <c r="J27745" s="110"/>
      <c r="K27745"/>
      <c r="L27745"/>
      <c r="T27745" s="138"/>
    </row>
    <row r="27746" spans="9:20" x14ac:dyDescent="0.25">
      <c r="I27746" s="137"/>
      <c r="J27746" s="110"/>
      <c r="K27746"/>
      <c r="L27746"/>
      <c r="T27746" s="138"/>
    </row>
    <row r="27747" spans="9:20" x14ac:dyDescent="0.25">
      <c r="I27747" s="137"/>
      <c r="J27747" s="110"/>
      <c r="K27747"/>
      <c r="L27747"/>
      <c r="T27747" s="138"/>
    </row>
    <row r="27748" spans="9:20" x14ac:dyDescent="0.25">
      <c r="I27748" s="137"/>
      <c r="J27748" s="110"/>
      <c r="K27748"/>
      <c r="L27748"/>
      <c r="T27748" s="138"/>
    </row>
    <row r="27749" spans="9:20" x14ac:dyDescent="0.25">
      <c r="I27749" s="137"/>
      <c r="J27749" s="110"/>
      <c r="K27749"/>
      <c r="L27749"/>
      <c r="T27749" s="138"/>
    </row>
    <row r="27750" spans="9:20" x14ac:dyDescent="0.25">
      <c r="I27750" s="137"/>
      <c r="J27750" s="110"/>
      <c r="K27750"/>
      <c r="L27750"/>
      <c r="T27750" s="138"/>
    </row>
    <row r="27751" spans="9:20" x14ac:dyDescent="0.25">
      <c r="I27751" s="137"/>
      <c r="J27751" s="110"/>
      <c r="K27751"/>
      <c r="L27751"/>
      <c r="T27751" s="138"/>
    </row>
    <row r="27752" spans="9:20" x14ac:dyDescent="0.25">
      <c r="I27752" s="137"/>
      <c r="J27752" s="110"/>
      <c r="K27752"/>
      <c r="L27752"/>
      <c r="T27752" s="138"/>
    </row>
    <row r="27753" spans="9:20" x14ac:dyDescent="0.25">
      <c r="I27753" s="137"/>
      <c r="J27753" s="110"/>
      <c r="K27753"/>
      <c r="L27753"/>
      <c r="T27753" s="138"/>
    </row>
    <row r="27754" spans="9:20" x14ac:dyDescent="0.25">
      <c r="I27754" s="137"/>
      <c r="J27754" s="110"/>
      <c r="K27754"/>
      <c r="L27754"/>
      <c r="T27754" s="138"/>
    </row>
    <row r="27755" spans="9:20" x14ac:dyDescent="0.25">
      <c r="I27755" s="137"/>
      <c r="J27755" s="110"/>
      <c r="K27755"/>
      <c r="L27755"/>
      <c r="T27755" s="138"/>
    </row>
    <row r="27756" spans="9:20" x14ac:dyDescent="0.25">
      <c r="I27756" s="137"/>
      <c r="J27756" s="110"/>
      <c r="K27756"/>
      <c r="L27756"/>
      <c r="T27756" s="138"/>
    </row>
    <row r="27757" spans="9:20" x14ac:dyDescent="0.25">
      <c r="I27757" s="137"/>
      <c r="J27757" s="110"/>
      <c r="K27757"/>
      <c r="L27757"/>
      <c r="T27757" s="138"/>
    </row>
    <row r="27758" spans="9:20" x14ac:dyDescent="0.25">
      <c r="I27758" s="137"/>
      <c r="J27758" s="110"/>
      <c r="K27758"/>
      <c r="L27758"/>
      <c r="T27758" s="138"/>
    </row>
    <row r="27759" spans="9:20" x14ac:dyDescent="0.25">
      <c r="I27759" s="137"/>
      <c r="J27759" s="110"/>
      <c r="K27759"/>
      <c r="L27759"/>
      <c r="T27759" s="138"/>
    </row>
    <row r="27760" spans="9:20" x14ac:dyDescent="0.25">
      <c r="I27760" s="137"/>
      <c r="J27760" s="110"/>
      <c r="K27760"/>
      <c r="L27760"/>
      <c r="T27760" s="138"/>
    </row>
    <row r="27761" spans="9:20" x14ac:dyDescent="0.25">
      <c r="I27761" s="137"/>
      <c r="J27761" s="110"/>
      <c r="K27761"/>
      <c r="L27761"/>
      <c r="T27761" s="138"/>
    </row>
    <row r="27762" spans="9:20" x14ac:dyDescent="0.25">
      <c r="I27762" s="137"/>
      <c r="J27762" s="110"/>
      <c r="K27762"/>
      <c r="L27762"/>
      <c r="T27762" s="138"/>
    </row>
    <row r="27763" spans="9:20" x14ac:dyDescent="0.25">
      <c r="I27763" s="137"/>
      <c r="J27763" s="110"/>
      <c r="K27763"/>
      <c r="L27763"/>
      <c r="T27763" s="138"/>
    </row>
    <row r="27764" spans="9:20" x14ac:dyDescent="0.25">
      <c r="I27764" s="137"/>
      <c r="J27764" s="110"/>
      <c r="K27764"/>
      <c r="L27764"/>
      <c r="T27764" s="138"/>
    </row>
    <row r="27765" spans="9:20" x14ac:dyDescent="0.25">
      <c r="I27765" s="137"/>
      <c r="J27765" s="110"/>
      <c r="K27765"/>
      <c r="L27765"/>
      <c r="T27765" s="138"/>
    </row>
    <row r="27766" spans="9:20" x14ac:dyDescent="0.25">
      <c r="I27766" s="137"/>
      <c r="J27766" s="110"/>
      <c r="K27766"/>
      <c r="L27766"/>
      <c r="T27766" s="138"/>
    </row>
    <row r="27767" spans="9:20" x14ac:dyDescent="0.25">
      <c r="I27767" s="137"/>
      <c r="J27767" s="110"/>
      <c r="K27767"/>
      <c r="L27767"/>
      <c r="T27767" s="138"/>
    </row>
    <row r="27768" spans="9:20" x14ac:dyDescent="0.25">
      <c r="I27768" s="137"/>
      <c r="J27768" s="110"/>
      <c r="K27768"/>
      <c r="L27768"/>
      <c r="T27768" s="138"/>
    </row>
    <row r="27769" spans="9:20" x14ac:dyDescent="0.25">
      <c r="I27769" s="137"/>
      <c r="J27769" s="110"/>
      <c r="K27769"/>
      <c r="L27769"/>
      <c r="T27769" s="138"/>
    </row>
    <row r="27770" spans="9:20" x14ac:dyDescent="0.25">
      <c r="I27770" s="137"/>
      <c r="J27770" s="110"/>
      <c r="K27770"/>
      <c r="L27770"/>
      <c r="T27770" s="138"/>
    </row>
    <row r="27771" spans="9:20" x14ac:dyDescent="0.25">
      <c r="I27771" s="137"/>
      <c r="J27771" s="110"/>
      <c r="K27771"/>
      <c r="L27771"/>
      <c r="T27771" s="138"/>
    </row>
    <row r="27772" spans="9:20" x14ac:dyDescent="0.25">
      <c r="I27772" s="137"/>
      <c r="J27772" s="110"/>
      <c r="K27772"/>
      <c r="L27772"/>
      <c r="T27772" s="138"/>
    </row>
    <row r="27773" spans="9:20" x14ac:dyDescent="0.25">
      <c r="I27773" s="137"/>
      <c r="J27773" s="110"/>
      <c r="K27773"/>
      <c r="L27773"/>
      <c r="T27773" s="138"/>
    </row>
    <row r="27774" spans="9:20" x14ac:dyDescent="0.25">
      <c r="I27774" s="137"/>
      <c r="J27774" s="110"/>
      <c r="K27774"/>
      <c r="L27774"/>
      <c r="T27774" s="138"/>
    </row>
    <row r="27775" spans="9:20" x14ac:dyDescent="0.25">
      <c r="I27775" s="137"/>
      <c r="J27775" s="110"/>
      <c r="K27775"/>
      <c r="L27775"/>
      <c r="T27775" s="138"/>
    </row>
    <row r="27776" spans="9:20" x14ac:dyDescent="0.25">
      <c r="I27776" s="137"/>
      <c r="J27776" s="110"/>
      <c r="K27776"/>
      <c r="L27776"/>
      <c r="T27776" s="138"/>
    </row>
    <row r="27777" spans="9:20" x14ac:dyDescent="0.25">
      <c r="I27777" s="137"/>
      <c r="J27777" s="110"/>
      <c r="K27777"/>
      <c r="L27777"/>
      <c r="T27777" s="138"/>
    </row>
    <row r="27778" spans="9:20" x14ac:dyDescent="0.25">
      <c r="I27778" s="137"/>
      <c r="J27778" s="110"/>
      <c r="K27778"/>
      <c r="L27778"/>
      <c r="T27778" s="138"/>
    </row>
    <row r="27779" spans="9:20" x14ac:dyDescent="0.25">
      <c r="I27779" s="137"/>
      <c r="J27779" s="110"/>
      <c r="K27779"/>
      <c r="L27779"/>
      <c r="T27779" s="138"/>
    </row>
    <row r="27780" spans="9:20" x14ac:dyDescent="0.25">
      <c r="I27780" s="137"/>
      <c r="J27780" s="110"/>
      <c r="K27780"/>
      <c r="L27780"/>
      <c r="T27780" s="138"/>
    </row>
    <row r="27781" spans="9:20" x14ac:dyDescent="0.25">
      <c r="I27781" s="137"/>
      <c r="J27781" s="110"/>
      <c r="K27781"/>
      <c r="L27781"/>
      <c r="T27781" s="138"/>
    </row>
    <row r="27782" spans="9:20" x14ac:dyDescent="0.25">
      <c r="I27782" s="137"/>
      <c r="J27782" s="110"/>
      <c r="K27782"/>
      <c r="L27782"/>
      <c r="T27782" s="138"/>
    </row>
    <row r="27783" spans="9:20" x14ac:dyDescent="0.25">
      <c r="I27783" s="137"/>
      <c r="J27783" s="110"/>
      <c r="K27783"/>
      <c r="L27783"/>
      <c r="T27783" s="138"/>
    </row>
    <row r="27784" spans="9:20" x14ac:dyDescent="0.25">
      <c r="I27784" s="137"/>
      <c r="J27784" s="110"/>
      <c r="K27784"/>
      <c r="L27784"/>
      <c r="T27784" s="138"/>
    </row>
    <row r="27785" spans="9:20" x14ac:dyDescent="0.25">
      <c r="I27785" s="137"/>
      <c r="J27785" s="110"/>
      <c r="K27785"/>
      <c r="L27785"/>
      <c r="T27785" s="138"/>
    </row>
    <row r="27786" spans="9:20" x14ac:dyDescent="0.25">
      <c r="I27786" s="137"/>
      <c r="J27786" s="110"/>
      <c r="K27786"/>
      <c r="L27786"/>
      <c r="T27786" s="138"/>
    </row>
    <row r="27787" spans="9:20" x14ac:dyDescent="0.25">
      <c r="I27787" s="137"/>
      <c r="J27787" s="110"/>
      <c r="K27787"/>
      <c r="L27787"/>
      <c r="T27787" s="138"/>
    </row>
    <row r="27788" spans="9:20" x14ac:dyDescent="0.25">
      <c r="I27788" s="137"/>
      <c r="J27788" s="110"/>
      <c r="K27788"/>
      <c r="L27788"/>
      <c r="T27788" s="138"/>
    </row>
    <row r="27789" spans="9:20" x14ac:dyDescent="0.25">
      <c r="I27789" s="137"/>
      <c r="J27789" s="110"/>
      <c r="K27789"/>
      <c r="L27789"/>
      <c r="T27789" s="138"/>
    </row>
    <row r="27790" spans="9:20" x14ac:dyDescent="0.25">
      <c r="I27790" s="137"/>
      <c r="J27790" s="110"/>
      <c r="K27790"/>
      <c r="L27790"/>
      <c r="T27790" s="138"/>
    </row>
    <row r="27791" spans="9:20" x14ac:dyDescent="0.25">
      <c r="I27791" s="137"/>
      <c r="J27791" s="110"/>
      <c r="K27791"/>
      <c r="L27791"/>
      <c r="T27791" s="138"/>
    </row>
    <row r="27792" spans="9:20" x14ac:dyDescent="0.25">
      <c r="I27792" s="137"/>
      <c r="J27792" s="110"/>
      <c r="K27792"/>
      <c r="L27792"/>
      <c r="T27792" s="138"/>
    </row>
    <row r="27793" spans="9:20" x14ac:dyDescent="0.25">
      <c r="I27793" s="137"/>
      <c r="J27793" s="110"/>
      <c r="K27793"/>
      <c r="L27793"/>
      <c r="T27793" s="138"/>
    </row>
    <row r="27794" spans="9:20" x14ac:dyDescent="0.25">
      <c r="I27794" s="137"/>
      <c r="J27794" s="110"/>
      <c r="K27794"/>
      <c r="L27794"/>
      <c r="T27794" s="138"/>
    </row>
    <row r="27795" spans="9:20" x14ac:dyDescent="0.25">
      <c r="I27795" s="137"/>
      <c r="J27795" s="110"/>
      <c r="K27795"/>
      <c r="L27795"/>
      <c r="T27795" s="138"/>
    </row>
    <row r="27796" spans="9:20" x14ac:dyDescent="0.25">
      <c r="I27796" s="137"/>
      <c r="J27796" s="110"/>
      <c r="K27796"/>
      <c r="L27796"/>
      <c r="T27796" s="138"/>
    </row>
    <row r="27797" spans="9:20" x14ac:dyDescent="0.25">
      <c r="I27797" s="137"/>
      <c r="J27797" s="110"/>
      <c r="K27797"/>
      <c r="L27797"/>
      <c r="T27797" s="138"/>
    </row>
    <row r="27798" spans="9:20" x14ac:dyDescent="0.25">
      <c r="I27798" s="137"/>
      <c r="J27798" s="110"/>
      <c r="K27798"/>
      <c r="L27798"/>
      <c r="T27798" s="138"/>
    </row>
    <row r="27799" spans="9:20" x14ac:dyDescent="0.25">
      <c r="I27799" s="137"/>
      <c r="J27799" s="110"/>
      <c r="K27799"/>
      <c r="L27799"/>
      <c r="T27799" s="138"/>
    </row>
    <row r="27800" spans="9:20" x14ac:dyDescent="0.25">
      <c r="I27800" s="137"/>
      <c r="J27800" s="110"/>
      <c r="K27800"/>
      <c r="L27800"/>
      <c r="T27800" s="138"/>
    </row>
    <row r="27801" spans="9:20" x14ac:dyDescent="0.25">
      <c r="I27801" s="137"/>
      <c r="J27801" s="110"/>
      <c r="K27801"/>
      <c r="L27801"/>
      <c r="T27801" s="138"/>
    </row>
    <row r="27802" spans="9:20" x14ac:dyDescent="0.25">
      <c r="I27802" s="137"/>
      <c r="J27802" s="110"/>
      <c r="K27802"/>
      <c r="L27802"/>
      <c r="T27802" s="138"/>
    </row>
    <row r="27803" spans="9:20" x14ac:dyDescent="0.25">
      <c r="I27803" s="137"/>
      <c r="J27803" s="110"/>
      <c r="K27803"/>
      <c r="L27803"/>
      <c r="T27803" s="138"/>
    </row>
    <row r="27804" spans="9:20" x14ac:dyDescent="0.25">
      <c r="I27804" s="137"/>
      <c r="J27804" s="110"/>
      <c r="K27804"/>
      <c r="L27804"/>
      <c r="T27804" s="138"/>
    </row>
    <row r="27805" spans="9:20" x14ac:dyDescent="0.25">
      <c r="I27805" s="137"/>
      <c r="J27805" s="110"/>
      <c r="K27805"/>
      <c r="L27805"/>
      <c r="T27805" s="138"/>
    </row>
    <row r="27806" spans="9:20" x14ac:dyDescent="0.25">
      <c r="I27806" s="137"/>
      <c r="J27806" s="110"/>
      <c r="K27806"/>
      <c r="L27806"/>
      <c r="T27806" s="138"/>
    </row>
    <row r="27807" spans="9:20" x14ac:dyDescent="0.25">
      <c r="I27807" s="137"/>
      <c r="J27807" s="110"/>
      <c r="K27807"/>
      <c r="L27807"/>
      <c r="T27807" s="138"/>
    </row>
    <row r="27808" spans="9:20" x14ac:dyDescent="0.25">
      <c r="I27808" s="137"/>
      <c r="J27808" s="110"/>
      <c r="K27808"/>
      <c r="L27808"/>
      <c r="T27808" s="138"/>
    </row>
    <row r="27809" spans="9:20" x14ac:dyDescent="0.25">
      <c r="I27809" s="137"/>
      <c r="J27809" s="110"/>
      <c r="K27809"/>
      <c r="L27809"/>
      <c r="T27809" s="138"/>
    </row>
    <row r="27810" spans="9:20" x14ac:dyDescent="0.25">
      <c r="I27810" s="137"/>
      <c r="J27810" s="110"/>
      <c r="K27810"/>
      <c r="L27810"/>
      <c r="T27810" s="138"/>
    </row>
    <row r="27811" spans="9:20" x14ac:dyDescent="0.25">
      <c r="I27811" s="137"/>
      <c r="J27811" s="110"/>
      <c r="K27811"/>
      <c r="L27811"/>
      <c r="T27811" s="138"/>
    </row>
    <row r="27812" spans="9:20" x14ac:dyDescent="0.25">
      <c r="I27812" s="137"/>
      <c r="J27812" s="110"/>
      <c r="K27812"/>
      <c r="L27812"/>
      <c r="T27812" s="138"/>
    </row>
    <row r="27813" spans="9:20" x14ac:dyDescent="0.25">
      <c r="I27813" s="137"/>
      <c r="J27813" s="110"/>
      <c r="K27813"/>
      <c r="L27813"/>
      <c r="T27813" s="138"/>
    </row>
    <row r="27814" spans="9:20" x14ac:dyDescent="0.25">
      <c r="I27814" s="137"/>
      <c r="J27814" s="110"/>
      <c r="K27814"/>
      <c r="L27814"/>
      <c r="T27814" s="138"/>
    </row>
    <row r="27815" spans="9:20" x14ac:dyDescent="0.25">
      <c r="I27815" s="137"/>
      <c r="J27815" s="110"/>
      <c r="K27815"/>
      <c r="L27815"/>
      <c r="T27815" s="138"/>
    </row>
    <row r="27816" spans="9:20" x14ac:dyDescent="0.25">
      <c r="I27816" s="137"/>
      <c r="J27816" s="110"/>
      <c r="K27816"/>
      <c r="L27816"/>
      <c r="T27816" s="138"/>
    </row>
    <row r="27817" spans="9:20" x14ac:dyDescent="0.25">
      <c r="I27817" s="137"/>
      <c r="J27817" s="110"/>
      <c r="K27817"/>
      <c r="L27817"/>
      <c r="T27817" s="138"/>
    </row>
    <row r="27818" spans="9:20" x14ac:dyDescent="0.25">
      <c r="I27818" s="137"/>
      <c r="J27818" s="110"/>
      <c r="K27818"/>
      <c r="L27818"/>
      <c r="T27818" s="138"/>
    </row>
    <row r="27819" spans="9:20" x14ac:dyDescent="0.25">
      <c r="I27819" s="137"/>
      <c r="J27819" s="110"/>
      <c r="K27819"/>
      <c r="L27819"/>
      <c r="T27819" s="138"/>
    </row>
    <row r="27820" spans="9:20" x14ac:dyDescent="0.25">
      <c r="I27820" s="137"/>
      <c r="J27820" s="110"/>
      <c r="K27820"/>
      <c r="L27820"/>
      <c r="T27820" s="138"/>
    </row>
    <row r="27821" spans="9:20" x14ac:dyDescent="0.25">
      <c r="I27821" s="137"/>
      <c r="J27821" s="110"/>
      <c r="K27821"/>
      <c r="L27821"/>
      <c r="T27821" s="138"/>
    </row>
    <row r="27822" spans="9:20" x14ac:dyDescent="0.25">
      <c r="I27822" s="137"/>
      <c r="J27822" s="110"/>
      <c r="K27822"/>
      <c r="L27822"/>
      <c r="T27822" s="138"/>
    </row>
    <row r="27823" spans="9:20" x14ac:dyDescent="0.25">
      <c r="I27823" s="137"/>
      <c r="J27823" s="110"/>
      <c r="K27823"/>
      <c r="L27823"/>
      <c r="T27823" s="138"/>
    </row>
    <row r="27824" spans="9:20" x14ac:dyDescent="0.25">
      <c r="I27824" s="137"/>
      <c r="J27824" s="110"/>
      <c r="K27824"/>
      <c r="L27824"/>
      <c r="T27824" s="138"/>
    </row>
    <row r="27825" spans="9:20" x14ac:dyDescent="0.25">
      <c r="I27825" s="137"/>
      <c r="J27825" s="110"/>
      <c r="K27825"/>
      <c r="L27825"/>
      <c r="T27825" s="138"/>
    </row>
    <row r="27826" spans="9:20" x14ac:dyDescent="0.25">
      <c r="I27826" s="137"/>
      <c r="J27826" s="110"/>
      <c r="K27826"/>
      <c r="L27826"/>
      <c r="T27826" s="138"/>
    </row>
    <row r="27827" spans="9:20" x14ac:dyDescent="0.25">
      <c r="I27827" s="137"/>
      <c r="J27827" s="110"/>
      <c r="K27827"/>
      <c r="L27827"/>
      <c r="T27827" s="138"/>
    </row>
    <row r="27828" spans="9:20" x14ac:dyDescent="0.25">
      <c r="I27828" s="137"/>
      <c r="J27828" s="110"/>
      <c r="K27828"/>
      <c r="L27828"/>
      <c r="T27828" s="138"/>
    </row>
    <row r="27829" spans="9:20" x14ac:dyDescent="0.25">
      <c r="I27829" s="137"/>
      <c r="J27829" s="110"/>
      <c r="K27829"/>
      <c r="L27829"/>
      <c r="T27829" s="138"/>
    </row>
    <row r="27830" spans="9:20" x14ac:dyDescent="0.25">
      <c r="I27830" s="137"/>
      <c r="J27830" s="110"/>
      <c r="K27830"/>
      <c r="L27830"/>
      <c r="T27830" s="138"/>
    </row>
    <row r="27831" spans="9:20" x14ac:dyDescent="0.25">
      <c r="I27831" s="137"/>
      <c r="J27831" s="110"/>
      <c r="K27831"/>
      <c r="L27831"/>
      <c r="T27831" s="138"/>
    </row>
    <row r="27832" spans="9:20" x14ac:dyDescent="0.25">
      <c r="I27832" s="137"/>
      <c r="J27832" s="110"/>
      <c r="K27832"/>
      <c r="L27832"/>
      <c r="T27832" s="138"/>
    </row>
    <row r="27833" spans="9:20" x14ac:dyDescent="0.25">
      <c r="I27833" s="137"/>
      <c r="J27833" s="110"/>
      <c r="K27833"/>
      <c r="L27833"/>
      <c r="T27833" s="138"/>
    </row>
    <row r="27834" spans="9:20" x14ac:dyDescent="0.25">
      <c r="I27834" s="137"/>
      <c r="J27834" s="110"/>
      <c r="K27834"/>
      <c r="L27834"/>
      <c r="T27834" s="138"/>
    </row>
    <row r="27835" spans="9:20" x14ac:dyDescent="0.25">
      <c r="I27835" s="137"/>
      <c r="J27835" s="110"/>
      <c r="K27835"/>
      <c r="L27835"/>
      <c r="T27835" s="138"/>
    </row>
    <row r="27836" spans="9:20" x14ac:dyDescent="0.25">
      <c r="I27836" s="137"/>
      <c r="J27836" s="110"/>
      <c r="K27836"/>
      <c r="L27836"/>
      <c r="T27836" s="138"/>
    </row>
    <row r="27837" spans="9:20" x14ac:dyDescent="0.25">
      <c r="I27837" s="137"/>
      <c r="J27837" s="110"/>
      <c r="K27837"/>
      <c r="L27837"/>
      <c r="T27837" s="138"/>
    </row>
    <row r="27838" spans="9:20" x14ac:dyDescent="0.25">
      <c r="I27838" s="137"/>
      <c r="J27838" s="110"/>
      <c r="K27838"/>
      <c r="L27838"/>
      <c r="T27838" s="138"/>
    </row>
    <row r="27839" spans="9:20" x14ac:dyDescent="0.25">
      <c r="I27839" s="137"/>
      <c r="J27839" s="110"/>
      <c r="K27839"/>
      <c r="L27839"/>
      <c r="T27839" s="138"/>
    </row>
    <row r="27840" spans="9:20" x14ac:dyDescent="0.25">
      <c r="I27840" s="137"/>
      <c r="J27840" s="110"/>
      <c r="K27840"/>
      <c r="L27840"/>
      <c r="T27840" s="138"/>
    </row>
    <row r="27841" spans="9:20" x14ac:dyDescent="0.25">
      <c r="I27841" s="137"/>
      <c r="J27841" s="110"/>
      <c r="K27841"/>
      <c r="L27841"/>
      <c r="T27841" s="138"/>
    </row>
    <row r="27842" spans="9:20" x14ac:dyDescent="0.25">
      <c r="I27842" s="137"/>
      <c r="J27842" s="110"/>
      <c r="K27842"/>
      <c r="L27842"/>
      <c r="T27842" s="138"/>
    </row>
    <row r="27843" spans="9:20" x14ac:dyDescent="0.25">
      <c r="I27843" s="137"/>
      <c r="J27843" s="110"/>
      <c r="K27843"/>
      <c r="L27843"/>
      <c r="T27843" s="138"/>
    </row>
    <row r="27844" spans="9:20" x14ac:dyDescent="0.25">
      <c r="I27844" s="137"/>
      <c r="J27844" s="110"/>
      <c r="K27844"/>
      <c r="L27844"/>
      <c r="T27844" s="138"/>
    </row>
    <row r="27845" spans="9:20" x14ac:dyDescent="0.25">
      <c r="I27845" s="137"/>
      <c r="J27845" s="110"/>
      <c r="K27845"/>
      <c r="L27845"/>
      <c r="T27845" s="138"/>
    </row>
    <row r="27846" spans="9:20" x14ac:dyDescent="0.25">
      <c r="I27846" s="137"/>
      <c r="J27846" s="110"/>
      <c r="K27846"/>
      <c r="L27846"/>
      <c r="T27846" s="138"/>
    </row>
    <row r="27847" spans="9:20" x14ac:dyDescent="0.25">
      <c r="I27847" s="137"/>
      <c r="J27847" s="110"/>
      <c r="K27847"/>
      <c r="L27847"/>
      <c r="T27847" s="138"/>
    </row>
    <row r="27848" spans="9:20" x14ac:dyDescent="0.25">
      <c r="I27848" s="137"/>
      <c r="J27848" s="110"/>
      <c r="K27848"/>
      <c r="L27848"/>
      <c r="T27848" s="138"/>
    </row>
    <row r="27849" spans="9:20" x14ac:dyDescent="0.25">
      <c r="I27849" s="137"/>
      <c r="J27849" s="110"/>
      <c r="K27849"/>
      <c r="L27849"/>
      <c r="T27849" s="138"/>
    </row>
    <row r="27850" spans="9:20" x14ac:dyDescent="0.25">
      <c r="I27850" s="137"/>
      <c r="J27850" s="110"/>
      <c r="K27850"/>
      <c r="L27850"/>
      <c r="T27850" s="138"/>
    </row>
    <row r="27851" spans="9:20" x14ac:dyDescent="0.25">
      <c r="I27851" s="137"/>
      <c r="J27851" s="110"/>
      <c r="K27851"/>
      <c r="L27851"/>
      <c r="T27851" s="138"/>
    </row>
    <row r="27852" spans="9:20" x14ac:dyDescent="0.25">
      <c r="I27852" s="137"/>
      <c r="J27852" s="110"/>
      <c r="K27852"/>
      <c r="L27852"/>
      <c r="T27852" s="138"/>
    </row>
    <row r="27853" spans="9:20" x14ac:dyDescent="0.25">
      <c r="I27853" s="137"/>
      <c r="J27853" s="110"/>
      <c r="K27853"/>
      <c r="L27853"/>
      <c r="T27853" s="138"/>
    </row>
    <row r="27854" spans="9:20" x14ac:dyDescent="0.25">
      <c r="I27854" s="137"/>
      <c r="J27854" s="110"/>
      <c r="K27854"/>
      <c r="L27854"/>
      <c r="T27854" s="138"/>
    </row>
    <row r="27855" spans="9:20" x14ac:dyDescent="0.25">
      <c r="I27855" s="137"/>
      <c r="J27855" s="110"/>
      <c r="K27855"/>
      <c r="L27855"/>
      <c r="T27855" s="138"/>
    </row>
    <row r="27856" spans="9:20" x14ac:dyDescent="0.25">
      <c r="I27856" s="137"/>
      <c r="J27856" s="110"/>
      <c r="K27856"/>
      <c r="L27856"/>
      <c r="T27856" s="138"/>
    </row>
    <row r="27857" spans="9:20" x14ac:dyDescent="0.25">
      <c r="I27857" s="137"/>
      <c r="J27857" s="110"/>
      <c r="K27857"/>
      <c r="L27857"/>
      <c r="T27857" s="138"/>
    </row>
    <row r="27858" spans="9:20" x14ac:dyDescent="0.25">
      <c r="I27858" s="137"/>
      <c r="J27858" s="110"/>
      <c r="K27858"/>
      <c r="L27858"/>
      <c r="T27858" s="138"/>
    </row>
    <row r="27859" spans="9:20" x14ac:dyDescent="0.25">
      <c r="I27859" s="137"/>
      <c r="J27859" s="110"/>
      <c r="K27859"/>
      <c r="L27859"/>
      <c r="T27859" s="138"/>
    </row>
    <row r="27860" spans="9:20" x14ac:dyDescent="0.25">
      <c r="I27860" s="137"/>
      <c r="J27860" s="110"/>
      <c r="K27860"/>
      <c r="L27860"/>
      <c r="T27860" s="138"/>
    </row>
    <row r="27861" spans="9:20" x14ac:dyDescent="0.25">
      <c r="I27861" s="137"/>
      <c r="J27861" s="110"/>
      <c r="K27861"/>
      <c r="L27861"/>
      <c r="T27861" s="138"/>
    </row>
    <row r="27862" spans="9:20" x14ac:dyDescent="0.25">
      <c r="I27862" s="137"/>
      <c r="J27862" s="110"/>
      <c r="K27862"/>
      <c r="L27862"/>
      <c r="T27862" s="138"/>
    </row>
    <row r="27863" spans="9:20" x14ac:dyDescent="0.25">
      <c r="I27863" s="137"/>
      <c r="J27863" s="110"/>
      <c r="K27863"/>
      <c r="L27863"/>
      <c r="T27863" s="138"/>
    </row>
    <row r="27864" spans="9:20" x14ac:dyDescent="0.25">
      <c r="I27864" s="137"/>
      <c r="J27864" s="110"/>
      <c r="K27864"/>
      <c r="L27864"/>
      <c r="T27864" s="138"/>
    </row>
    <row r="27865" spans="9:20" x14ac:dyDescent="0.25">
      <c r="I27865" s="137"/>
      <c r="J27865" s="110"/>
      <c r="K27865"/>
      <c r="L27865"/>
      <c r="T27865" s="138"/>
    </row>
    <row r="27866" spans="9:20" x14ac:dyDescent="0.25">
      <c r="I27866" s="137"/>
      <c r="J27866" s="110"/>
      <c r="K27866"/>
      <c r="L27866"/>
      <c r="T27866" s="138"/>
    </row>
    <row r="27867" spans="9:20" x14ac:dyDescent="0.25">
      <c r="I27867" s="137"/>
      <c r="J27867" s="110"/>
      <c r="K27867"/>
      <c r="L27867"/>
      <c r="T27867" s="138"/>
    </row>
    <row r="27868" spans="9:20" x14ac:dyDescent="0.25">
      <c r="I27868" s="137"/>
      <c r="J27868" s="110"/>
      <c r="K27868"/>
      <c r="L27868"/>
      <c r="T27868" s="138"/>
    </row>
    <row r="27869" spans="9:20" x14ac:dyDescent="0.25">
      <c r="I27869" s="137"/>
      <c r="J27869" s="110"/>
      <c r="K27869"/>
      <c r="L27869"/>
      <c r="T27869" s="138"/>
    </row>
    <row r="27870" spans="9:20" x14ac:dyDescent="0.25">
      <c r="I27870" s="137"/>
      <c r="J27870" s="110"/>
      <c r="K27870"/>
      <c r="L27870"/>
      <c r="T27870" s="138"/>
    </row>
    <row r="27871" spans="9:20" x14ac:dyDescent="0.25">
      <c r="I27871" s="137"/>
      <c r="J27871" s="110"/>
      <c r="K27871"/>
      <c r="L27871"/>
      <c r="T27871" s="138"/>
    </row>
    <row r="27872" spans="9:20" x14ac:dyDescent="0.25">
      <c r="I27872" s="137"/>
      <c r="J27872" s="110"/>
      <c r="K27872"/>
      <c r="L27872"/>
      <c r="T27872" s="138"/>
    </row>
    <row r="27873" spans="9:20" x14ac:dyDescent="0.25">
      <c r="I27873" s="137"/>
      <c r="J27873" s="110"/>
      <c r="K27873"/>
      <c r="L27873"/>
      <c r="T27873" s="138"/>
    </row>
    <row r="27874" spans="9:20" x14ac:dyDescent="0.25">
      <c r="I27874" s="137"/>
      <c r="J27874" s="110"/>
      <c r="K27874"/>
      <c r="L27874"/>
      <c r="T27874" s="138"/>
    </row>
    <row r="27875" spans="9:20" x14ac:dyDescent="0.25">
      <c r="I27875" s="137"/>
      <c r="J27875" s="110"/>
      <c r="K27875"/>
      <c r="L27875"/>
      <c r="T27875" s="138"/>
    </row>
    <row r="27876" spans="9:20" x14ac:dyDescent="0.25">
      <c r="I27876" s="137"/>
      <c r="J27876" s="110"/>
      <c r="K27876"/>
      <c r="L27876"/>
      <c r="T27876" s="138"/>
    </row>
    <row r="27877" spans="9:20" x14ac:dyDescent="0.25">
      <c r="I27877" s="137"/>
      <c r="J27877" s="110"/>
      <c r="K27877"/>
      <c r="L27877"/>
      <c r="T27877" s="138"/>
    </row>
    <row r="27878" spans="9:20" x14ac:dyDescent="0.25">
      <c r="I27878" s="137"/>
      <c r="J27878" s="110"/>
      <c r="K27878"/>
      <c r="L27878"/>
      <c r="T27878" s="138"/>
    </row>
    <row r="27879" spans="9:20" x14ac:dyDescent="0.25">
      <c r="I27879" s="137"/>
      <c r="J27879" s="110"/>
      <c r="K27879"/>
      <c r="L27879"/>
      <c r="T27879" s="138"/>
    </row>
    <row r="27880" spans="9:20" x14ac:dyDescent="0.25">
      <c r="I27880" s="137"/>
      <c r="J27880" s="110"/>
      <c r="K27880"/>
      <c r="L27880"/>
      <c r="T27880" s="138"/>
    </row>
    <row r="27881" spans="9:20" x14ac:dyDescent="0.25">
      <c r="I27881" s="137"/>
      <c r="J27881" s="110"/>
      <c r="K27881"/>
      <c r="L27881"/>
      <c r="T27881" s="138"/>
    </row>
    <row r="27882" spans="9:20" x14ac:dyDescent="0.25">
      <c r="I27882" s="137"/>
      <c r="J27882" s="110"/>
      <c r="K27882"/>
      <c r="L27882"/>
      <c r="T27882" s="138"/>
    </row>
    <row r="27883" spans="9:20" x14ac:dyDescent="0.25">
      <c r="I27883" s="137"/>
      <c r="J27883" s="110"/>
      <c r="K27883"/>
      <c r="L27883"/>
      <c r="T27883" s="138"/>
    </row>
    <row r="27884" spans="9:20" x14ac:dyDescent="0.25">
      <c r="I27884" s="137"/>
      <c r="J27884" s="110"/>
      <c r="K27884"/>
      <c r="L27884"/>
      <c r="T27884" s="138"/>
    </row>
    <row r="27885" spans="9:20" x14ac:dyDescent="0.25">
      <c r="I27885" s="137"/>
      <c r="J27885" s="110"/>
      <c r="K27885"/>
      <c r="L27885"/>
      <c r="T27885" s="138"/>
    </row>
    <row r="27886" spans="9:20" x14ac:dyDescent="0.25">
      <c r="I27886" s="137"/>
      <c r="J27886" s="110"/>
      <c r="K27886"/>
      <c r="L27886"/>
      <c r="T27886" s="138"/>
    </row>
    <row r="27887" spans="9:20" x14ac:dyDescent="0.25">
      <c r="I27887" s="137"/>
      <c r="J27887" s="110"/>
      <c r="K27887"/>
      <c r="L27887"/>
      <c r="T27887" s="138"/>
    </row>
    <row r="27888" spans="9:20" x14ac:dyDescent="0.25">
      <c r="I27888" s="137"/>
      <c r="J27888" s="110"/>
      <c r="K27888"/>
      <c r="L27888"/>
      <c r="T27888" s="138"/>
    </row>
    <row r="27889" spans="9:20" x14ac:dyDescent="0.25">
      <c r="I27889" s="137"/>
      <c r="J27889" s="110"/>
      <c r="K27889"/>
      <c r="L27889"/>
      <c r="T27889" s="138"/>
    </row>
    <row r="27890" spans="9:20" x14ac:dyDescent="0.25">
      <c r="I27890" s="137"/>
      <c r="J27890" s="110"/>
      <c r="K27890"/>
      <c r="L27890"/>
      <c r="T27890" s="138"/>
    </row>
    <row r="27891" spans="9:20" x14ac:dyDescent="0.25">
      <c r="I27891" s="137"/>
      <c r="J27891" s="110"/>
      <c r="K27891"/>
      <c r="L27891"/>
      <c r="T27891" s="138"/>
    </row>
    <row r="27892" spans="9:20" x14ac:dyDescent="0.25">
      <c r="I27892" s="137"/>
      <c r="J27892" s="110"/>
      <c r="K27892"/>
      <c r="L27892"/>
      <c r="T27892" s="138"/>
    </row>
    <row r="27893" spans="9:20" x14ac:dyDescent="0.25">
      <c r="I27893" s="137"/>
      <c r="J27893" s="110"/>
      <c r="K27893"/>
      <c r="L27893"/>
      <c r="T27893" s="138"/>
    </row>
    <row r="27894" spans="9:20" x14ac:dyDescent="0.25">
      <c r="I27894" s="137"/>
      <c r="J27894" s="110"/>
      <c r="K27894"/>
      <c r="L27894"/>
      <c r="T27894" s="138"/>
    </row>
    <row r="27895" spans="9:20" x14ac:dyDescent="0.25">
      <c r="I27895" s="137"/>
      <c r="J27895" s="110"/>
      <c r="K27895"/>
      <c r="L27895"/>
      <c r="T27895" s="138"/>
    </row>
    <row r="27896" spans="9:20" x14ac:dyDescent="0.25">
      <c r="I27896" s="137"/>
      <c r="J27896" s="110"/>
      <c r="K27896"/>
      <c r="L27896"/>
      <c r="T27896" s="138"/>
    </row>
    <row r="27897" spans="9:20" x14ac:dyDescent="0.25">
      <c r="I27897" s="137"/>
      <c r="J27897" s="110"/>
      <c r="K27897"/>
      <c r="L27897"/>
      <c r="T27897" s="138"/>
    </row>
    <row r="27898" spans="9:20" x14ac:dyDescent="0.25">
      <c r="I27898" s="137"/>
      <c r="J27898" s="110"/>
      <c r="K27898"/>
      <c r="L27898"/>
      <c r="T27898" s="138"/>
    </row>
    <row r="27899" spans="9:20" x14ac:dyDescent="0.25">
      <c r="I27899" s="137"/>
      <c r="J27899" s="110"/>
      <c r="K27899"/>
      <c r="L27899"/>
      <c r="T27899" s="138"/>
    </row>
    <row r="27900" spans="9:20" x14ac:dyDescent="0.25">
      <c r="I27900" s="137"/>
      <c r="J27900" s="110"/>
      <c r="K27900"/>
      <c r="L27900"/>
      <c r="T27900" s="138"/>
    </row>
    <row r="27901" spans="9:20" x14ac:dyDescent="0.25">
      <c r="I27901" s="137"/>
      <c r="J27901" s="110"/>
      <c r="K27901"/>
      <c r="L27901"/>
      <c r="T27901" s="138"/>
    </row>
    <row r="27902" spans="9:20" x14ac:dyDescent="0.25">
      <c r="I27902" s="137"/>
      <c r="J27902" s="110"/>
      <c r="K27902"/>
      <c r="L27902"/>
      <c r="T27902" s="138"/>
    </row>
    <row r="27903" spans="9:20" x14ac:dyDescent="0.25">
      <c r="I27903" s="137"/>
      <c r="J27903" s="110"/>
      <c r="K27903"/>
      <c r="L27903"/>
      <c r="T27903" s="138"/>
    </row>
    <row r="27904" spans="9:20" x14ac:dyDescent="0.25">
      <c r="I27904" s="137"/>
      <c r="J27904" s="110"/>
      <c r="K27904"/>
      <c r="L27904"/>
      <c r="T27904" s="138"/>
    </row>
    <row r="27905" spans="9:20" x14ac:dyDescent="0.25">
      <c r="I27905" s="137"/>
      <c r="J27905" s="110"/>
      <c r="K27905"/>
      <c r="L27905"/>
      <c r="T27905" s="138"/>
    </row>
    <row r="27906" spans="9:20" x14ac:dyDescent="0.25">
      <c r="I27906" s="137"/>
      <c r="J27906" s="110"/>
      <c r="K27906"/>
      <c r="L27906"/>
      <c r="T27906" s="138"/>
    </row>
    <row r="27907" spans="9:20" x14ac:dyDescent="0.25">
      <c r="I27907" s="137"/>
      <c r="J27907" s="110"/>
      <c r="K27907"/>
      <c r="L27907"/>
      <c r="T27907" s="138"/>
    </row>
    <row r="27908" spans="9:20" x14ac:dyDescent="0.25">
      <c r="I27908" s="137"/>
      <c r="J27908" s="110"/>
      <c r="K27908"/>
      <c r="L27908"/>
      <c r="T27908" s="138"/>
    </row>
    <row r="27909" spans="9:20" x14ac:dyDescent="0.25">
      <c r="I27909" s="137"/>
      <c r="J27909" s="110"/>
      <c r="K27909"/>
      <c r="L27909"/>
      <c r="T27909" s="138"/>
    </row>
    <row r="27910" spans="9:20" x14ac:dyDescent="0.25">
      <c r="I27910" s="137"/>
      <c r="J27910" s="110"/>
      <c r="K27910"/>
      <c r="L27910"/>
      <c r="T27910" s="138"/>
    </row>
    <row r="27911" spans="9:20" x14ac:dyDescent="0.25">
      <c r="I27911" s="137"/>
      <c r="J27911" s="110"/>
      <c r="K27911"/>
      <c r="L27911"/>
      <c r="T27911" s="138"/>
    </row>
    <row r="27912" spans="9:20" x14ac:dyDescent="0.25">
      <c r="I27912" s="137"/>
      <c r="J27912" s="110"/>
      <c r="K27912"/>
      <c r="L27912"/>
      <c r="T27912" s="138"/>
    </row>
    <row r="27913" spans="9:20" x14ac:dyDescent="0.25">
      <c r="I27913" s="137"/>
      <c r="J27913" s="110"/>
      <c r="K27913"/>
      <c r="L27913"/>
      <c r="T27913" s="138"/>
    </row>
    <row r="27914" spans="9:20" x14ac:dyDescent="0.25">
      <c r="I27914" s="137"/>
      <c r="J27914" s="110"/>
      <c r="K27914"/>
      <c r="L27914"/>
      <c r="T27914" s="138"/>
    </row>
    <row r="27915" spans="9:20" x14ac:dyDescent="0.25">
      <c r="I27915" s="137"/>
      <c r="J27915" s="110"/>
      <c r="K27915"/>
      <c r="L27915"/>
      <c r="T27915" s="138"/>
    </row>
    <row r="27916" spans="9:20" x14ac:dyDescent="0.25">
      <c r="I27916" s="137"/>
      <c r="J27916" s="110"/>
      <c r="K27916"/>
      <c r="L27916"/>
      <c r="T27916" s="138"/>
    </row>
    <row r="27917" spans="9:20" x14ac:dyDescent="0.25">
      <c r="I27917" s="137"/>
      <c r="J27917" s="110"/>
      <c r="K27917"/>
      <c r="L27917"/>
      <c r="T27917" s="138"/>
    </row>
    <row r="27918" spans="9:20" x14ac:dyDescent="0.25">
      <c r="I27918" s="137"/>
      <c r="J27918" s="110"/>
      <c r="K27918"/>
      <c r="L27918"/>
      <c r="T27918" s="138"/>
    </row>
    <row r="27919" spans="9:20" x14ac:dyDescent="0.25">
      <c r="I27919" s="137"/>
      <c r="J27919" s="110"/>
      <c r="K27919"/>
      <c r="L27919"/>
      <c r="T27919" s="138"/>
    </row>
    <row r="27920" spans="9:20" x14ac:dyDescent="0.25">
      <c r="I27920" s="137"/>
      <c r="J27920" s="110"/>
      <c r="K27920"/>
      <c r="L27920"/>
      <c r="T27920" s="138"/>
    </row>
    <row r="27921" spans="9:20" x14ac:dyDescent="0.25">
      <c r="I27921" s="137"/>
      <c r="J27921" s="110"/>
      <c r="K27921"/>
      <c r="L27921"/>
      <c r="T27921" s="138"/>
    </row>
    <row r="27922" spans="9:20" x14ac:dyDescent="0.25">
      <c r="I27922" s="137"/>
      <c r="J27922" s="110"/>
      <c r="K27922"/>
      <c r="L27922"/>
      <c r="T27922" s="138"/>
    </row>
    <row r="27923" spans="9:20" x14ac:dyDescent="0.25">
      <c r="I27923" s="137"/>
      <c r="J27923" s="110"/>
      <c r="K27923"/>
      <c r="L27923"/>
      <c r="T27923" s="138"/>
    </row>
    <row r="27924" spans="9:20" x14ac:dyDescent="0.25">
      <c r="I27924" s="137"/>
      <c r="J27924" s="110"/>
      <c r="K27924"/>
      <c r="L27924"/>
      <c r="T27924" s="138"/>
    </row>
    <row r="27925" spans="9:20" x14ac:dyDescent="0.25">
      <c r="I27925" s="137"/>
      <c r="J27925" s="110"/>
      <c r="K27925"/>
      <c r="L27925"/>
      <c r="T27925" s="138"/>
    </row>
    <row r="27926" spans="9:20" x14ac:dyDescent="0.25">
      <c r="I27926" s="137"/>
      <c r="J27926" s="110"/>
      <c r="K27926"/>
      <c r="L27926"/>
      <c r="T27926" s="138"/>
    </row>
    <row r="27927" spans="9:20" x14ac:dyDescent="0.25">
      <c r="I27927" s="137"/>
      <c r="J27927" s="110"/>
      <c r="K27927"/>
      <c r="L27927"/>
      <c r="T27927" s="138"/>
    </row>
    <row r="27928" spans="9:20" x14ac:dyDescent="0.25">
      <c r="I27928" s="137"/>
      <c r="J27928" s="110"/>
      <c r="K27928"/>
      <c r="L27928"/>
      <c r="T27928" s="138"/>
    </row>
    <row r="27929" spans="9:20" x14ac:dyDescent="0.25">
      <c r="I27929" s="137"/>
      <c r="J27929" s="110"/>
      <c r="K27929"/>
      <c r="L27929"/>
      <c r="T27929" s="138"/>
    </row>
    <row r="27930" spans="9:20" x14ac:dyDescent="0.25">
      <c r="I27930" s="137"/>
      <c r="J27930" s="110"/>
      <c r="K27930"/>
      <c r="L27930"/>
      <c r="T27930" s="138"/>
    </row>
    <row r="27931" spans="9:20" x14ac:dyDescent="0.25">
      <c r="I27931" s="137"/>
      <c r="J27931" s="110"/>
      <c r="K27931"/>
      <c r="L27931"/>
      <c r="T27931" s="138"/>
    </row>
    <row r="27932" spans="9:20" x14ac:dyDescent="0.25">
      <c r="I27932" s="137"/>
      <c r="J27932" s="110"/>
      <c r="K27932"/>
      <c r="L27932"/>
      <c r="T27932" s="138"/>
    </row>
    <row r="27933" spans="9:20" x14ac:dyDescent="0.25">
      <c r="I27933" s="137"/>
      <c r="J27933" s="110"/>
      <c r="K27933"/>
      <c r="L27933"/>
      <c r="T27933" s="138"/>
    </row>
    <row r="27934" spans="9:20" x14ac:dyDescent="0.25">
      <c r="I27934" s="137"/>
      <c r="J27934" s="110"/>
      <c r="K27934"/>
      <c r="L27934"/>
      <c r="T27934" s="138"/>
    </row>
    <row r="27935" spans="9:20" x14ac:dyDescent="0.25">
      <c r="I27935" s="137"/>
      <c r="J27935" s="110"/>
      <c r="K27935"/>
      <c r="L27935"/>
      <c r="T27935" s="138"/>
    </row>
    <row r="27936" spans="9:20" x14ac:dyDescent="0.25">
      <c r="I27936" s="137"/>
      <c r="J27936" s="110"/>
      <c r="K27936"/>
      <c r="L27936"/>
      <c r="T27936" s="138"/>
    </row>
    <row r="27937" spans="9:20" x14ac:dyDescent="0.25">
      <c r="I27937" s="137"/>
      <c r="J27937" s="110"/>
      <c r="K27937"/>
      <c r="L27937"/>
      <c r="T27937" s="138"/>
    </row>
    <row r="27938" spans="9:20" x14ac:dyDescent="0.25">
      <c r="I27938" s="137"/>
      <c r="J27938" s="110"/>
      <c r="K27938"/>
      <c r="L27938"/>
      <c r="T27938" s="138"/>
    </row>
    <row r="27939" spans="9:20" x14ac:dyDescent="0.25">
      <c r="I27939" s="137"/>
      <c r="J27939" s="110"/>
      <c r="K27939"/>
      <c r="L27939"/>
      <c r="T27939" s="138"/>
    </row>
    <row r="27940" spans="9:20" x14ac:dyDescent="0.25">
      <c r="I27940" s="137"/>
      <c r="J27940" s="110"/>
      <c r="K27940"/>
      <c r="L27940"/>
      <c r="T27940" s="138"/>
    </row>
    <row r="27941" spans="9:20" x14ac:dyDescent="0.25">
      <c r="I27941" s="137"/>
      <c r="J27941" s="110"/>
      <c r="K27941"/>
      <c r="L27941"/>
      <c r="T27941" s="138"/>
    </row>
    <row r="27942" spans="9:20" x14ac:dyDescent="0.25">
      <c r="I27942" s="137"/>
      <c r="J27942" s="110"/>
      <c r="K27942"/>
      <c r="L27942"/>
      <c r="T27942" s="138"/>
    </row>
    <row r="27943" spans="9:20" x14ac:dyDescent="0.25">
      <c r="I27943" s="137"/>
      <c r="J27943" s="110"/>
      <c r="K27943"/>
      <c r="L27943"/>
      <c r="T27943" s="138"/>
    </row>
    <row r="27944" spans="9:20" x14ac:dyDescent="0.25">
      <c r="I27944" s="137"/>
      <c r="J27944" s="110"/>
      <c r="K27944"/>
      <c r="L27944"/>
      <c r="T27944" s="138"/>
    </row>
    <row r="27945" spans="9:20" x14ac:dyDescent="0.25">
      <c r="I27945" s="137"/>
      <c r="J27945" s="110"/>
      <c r="K27945"/>
      <c r="L27945"/>
      <c r="T27945" s="138"/>
    </row>
    <row r="27946" spans="9:20" x14ac:dyDescent="0.25">
      <c r="I27946" s="137"/>
      <c r="J27946" s="110"/>
      <c r="K27946"/>
      <c r="L27946"/>
      <c r="T27946" s="138"/>
    </row>
    <row r="27947" spans="9:20" x14ac:dyDescent="0.25">
      <c r="I27947" s="137"/>
      <c r="J27947" s="110"/>
      <c r="K27947"/>
      <c r="L27947"/>
      <c r="T27947" s="138"/>
    </row>
    <row r="27948" spans="9:20" x14ac:dyDescent="0.25">
      <c r="I27948" s="137"/>
      <c r="J27948" s="110"/>
      <c r="K27948"/>
      <c r="L27948"/>
      <c r="T27948" s="138"/>
    </row>
    <row r="27949" spans="9:20" x14ac:dyDescent="0.25">
      <c r="I27949" s="137"/>
      <c r="J27949" s="110"/>
      <c r="K27949"/>
      <c r="L27949"/>
      <c r="T27949" s="138"/>
    </row>
    <row r="27950" spans="9:20" x14ac:dyDescent="0.25">
      <c r="I27950" s="137"/>
      <c r="J27950" s="110"/>
      <c r="K27950"/>
      <c r="L27950"/>
      <c r="T27950" s="138"/>
    </row>
    <row r="27951" spans="9:20" x14ac:dyDescent="0.25">
      <c r="I27951" s="137"/>
      <c r="J27951" s="110"/>
      <c r="K27951"/>
      <c r="L27951"/>
      <c r="T27951" s="138"/>
    </row>
    <row r="27952" spans="9:20" x14ac:dyDescent="0.25">
      <c r="I27952" s="137"/>
      <c r="J27952" s="110"/>
      <c r="K27952"/>
      <c r="L27952"/>
      <c r="T27952" s="138"/>
    </row>
    <row r="27953" spans="9:20" x14ac:dyDescent="0.25">
      <c r="I27953" s="137"/>
      <c r="J27953" s="110"/>
      <c r="K27953"/>
      <c r="L27953"/>
      <c r="T27953" s="138"/>
    </row>
    <row r="27954" spans="9:20" x14ac:dyDescent="0.25">
      <c r="I27954" s="137"/>
      <c r="J27954" s="110"/>
      <c r="K27954"/>
      <c r="L27954"/>
      <c r="T27954" s="138"/>
    </row>
    <row r="27955" spans="9:20" x14ac:dyDescent="0.25">
      <c r="I27955" s="137"/>
      <c r="J27955" s="110"/>
      <c r="K27955"/>
      <c r="L27955"/>
      <c r="T27955" s="138"/>
    </row>
    <row r="27956" spans="9:20" x14ac:dyDescent="0.25">
      <c r="I27956" s="137"/>
      <c r="J27956" s="110"/>
      <c r="K27956"/>
      <c r="L27956"/>
      <c r="T27956" s="138"/>
    </row>
    <row r="27957" spans="9:20" x14ac:dyDescent="0.25">
      <c r="I27957" s="137"/>
      <c r="J27957" s="110"/>
      <c r="K27957"/>
      <c r="L27957"/>
      <c r="T27957" s="138"/>
    </row>
    <row r="27958" spans="9:20" x14ac:dyDescent="0.25">
      <c r="I27958" s="137"/>
      <c r="J27958" s="110"/>
      <c r="K27958"/>
      <c r="L27958"/>
      <c r="T27958" s="138"/>
    </row>
    <row r="27959" spans="9:20" x14ac:dyDescent="0.25">
      <c r="I27959" s="137"/>
      <c r="J27959" s="110"/>
      <c r="K27959"/>
      <c r="L27959"/>
      <c r="T27959" s="138"/>
    </row>
    <row r="27960" spans="9:20" x14ac:dyDescent="0.25">
      <c r="I27960" s="137"/>
      <c r="J27960" s="110"/>
      <c r="K27960"/>
      <c r="L27960"/>
      <c r="T27960" s="138"/>
    </row>
    <row r="27961" spans="9:20" x14ac:dyDescent="0.25">
      <c r="I27961" s="137"/>
      <c r="J27961" s="110"/>
      <c r="K27961"/>
      <c r="L27961"/>
      <c r="T27961" s="138"/>
    </row>
    <row r="27962" spans="9:20" x14ac:dyDescent="0.25">
      <c r="I27962" s="137"/>
      <c r="J27962" s="110"/>
      <c r="K27962"/>
      <c r="L27962"/>
      <c r="T27962" s="138"/>
    </row>
    <row r="27963" spans="9:20" x14ac:dyDescent="0.25">
      <c r="I27963" s="137"/>
      <c r="J27963" s="110"/>
      <c r="K27963"/>
      <c r="L27963"/>
      <c r="T27963" s="138"/>
    </row>
    <row r="27964" spans="9:20" x14ac:dyDescent="0.25">
      <c r="I27964" s="137"/>
      <c r="J27964" s="110"/>
      <c r="K27964"/>
      <c r="L27964"/>
      <c r="T27964" s="138"/>
    </row>
    <row r="27965" spans="9:20" x14ac:dyDescent="0.25">
      <c r="I27965" s="137"/>
      <c r="J27965" s="110"/>
      <c r="K27965"/>
      <c r="L27965"/>
      <c r="T27965" s="138"/>
    </row>
    <row r="27966" spans="9:20" x14ac:dyDescent="0.25">
      <c r="I27966" s="137"/>
      <c r="J27966" s="110"/>
      <c r="K27966"/>
      <c r="L27966"/>
      <c r="T27966" s="138"/>
    </row>
    <row r="27967" spans="9:20" x14ac:dyDescent="0.25">
      <c r="I27967" s="137"/>
      <c r="J27967" s="110"/>
      <c r="K27967"/>
      <c r="L27967"/>
      <c r="T27967" s="138"/>
    </row>
    <row r="27968" spans="9:20" x14ac:dyDescent="0.25">
      <c r="I27968" s="137"/>
      <c r="J27968" s="110"/>
      <c r="K27968"/>
      <c r="L27968"/>
      <c r="T27968" s="138"/>
    </row>
    <row r="27969" spans="9:20" x14ac:dyDescent="0.25">
      <c r="I27969" s="137"/>
      <c r="J27969" s="110"/>
      <c r="K27969"/>
      <c r="L27969"/>
      <c r="T27969" s="138"/>
    </row>
    <row r="27970" spans="9:20" x14ac:dyDescent="0.25">
      <c r="I27970" s="137"/>
      <c r="J27970" s="110"/>
      <c r="K27970"/>
      <c r="L27970"/>
      <c r="T27970" s="138"/>
    </row>
    <row r="27971" spans="9:20" x14ac:dyDescent="0.25">
      <c r="I27971" s="137"/>
      <c r="J27971" s="110"/>
      <c r="K27971"/>
      <c r="L27971"/>
      <c r="T27971" s="138"/>
    </row>
    <row r="27972" spans="9:20" x14ac:dyDescent="0.25">
      <c r="I27972" s="137"/>
      <c r="J27972" s="110"/>
      <c r="K27972"/>
      <c r="L27972"/>
      <c r="T27972" s="138"/>
    </row>
    <row r="27973" spans="9:20" x14ac:dyDescent="0.25">
      <c r="I27973" s="137"/>
      <c r="J27973" s="110"/>
      <c r="K27973"/>
      <c r="L27973"/>
      <c r="T27973" s="138"/>
    </row>
    <row r="27974" spans="9:20" x14ac:dyDescent="0.25">
      <c r="I27974" s="137"/>
      <c r="J27974" s="110"/>
      <c r="K27974"/>
      <c r="L27974"/>
      <c r="T27974" s="138"/>
    </row>
    <row r="27975" spans="9:20" x14ac:dyDescent="0.25">
      <c r="I27975" s="137"/>
      <c r="J27975" s="110"/>
      <c r="K27975"/>
      <c r="L27975"/>
      <c r="T27975" s="138"/>
    </row>
    <row r="27976" spans="9:20" x14ac:dyDescent="0.25">
      <c r="I27976" s="137"/>
      <c r="J27976" s="110"/>
      <c r="K27976"/>
      <c r="L27976"/>
      <c r="T27976" s="138"/>
    </row>
    <row r="27977" spans="9:20" x14ac:dyDescent="0.25">
      <c r="I27977" s="137"/>
      <c r="J27977" s="110"/>
      <c r="K27977"/>
      <c r="L27977"/>
      <c r="T27977" s="138"/>
    </row>
    <row r="27978" spans="9:20" x14ac:dyDescent="0.25">
      <c r="I27978" s="137"/>
      <c r="J27978" s="110"/>
      <c r="K27978"/>
      <c r="L27978"/>
      <c r="T27978" s="138"/>
    </row>
    <row r="27979" spans="9:20" x14ac:dyDescent="0.25">
      <c r="I27979" s="137"/>
      <c r="J27979" s="110"/>
      <c r="K27979"/>
      <c r="L27979"/>
      <c r="T27979" s="138"/>
    </row>
    <row r="27980" spans="9:20" x14ac:dyDescent="0.25">
      <c r="I27980" s="137"/>
      <c r="J27980" s="110"/>
      <c r="K27980"/>
      <c r="L27980"/>
      <c r="T27980" s="138"/>
    </row>
    <row r="27981" spans="9:20" x14ac:dyDescent="0.25">
      <c r="I27981" s="137"/>
      <c r="J27981" s="110"/>
      <c r="K27981"/>
      <c r="L27981"/>
      <c r="T27981" s="138"/>
    </row>
    <row r="27982" spans="9:20" x14ac:dyDescent="0.25">
      <c r="I27982" s="137"/>
      <c r="J27982" s="110"/>
      <c r="K27982"/>
      <c r="L27982"/>
      <c r="T27982" s="138"/>
    </row>
    <row r="27983" spans="9:20" x14ac:dyDescent="0.25">
      <c r="I27983" s="137"/>
      <c r="J27983" s="110"/>
      <c r="K27983"/>
      <c r="L27983"/>
      <c r="T27983" s="138"/>
    </row>
    <row r="27984" spans="9:20" x14ac:dyDescent="0.25">
      <c r="I27984" s="137"/>
      <c r="J27984" s="110"/>
      <c r="K27984"/>
      <c r="L27984"/>
      <c r="T27984" s="138"/>
    </row>
    <row r="27985" spans="9:20" x14ac:dyDescent="0.25">
      <c r="I27985" s="137"/>
      <c r="J27985" s="110"/>
      <c r="K27985"/>
      <c r="L27985"/>
      <c r="T27985" s="138"/>
    </row>
    <row r="27986" spans="9:20" x14ac:dyDescent="0.25">
      <c r="I27986" s="137"/>
      <c r="J27986" s="110"/>
      <c r="K27986"/>
      <c r="L27986"/>
      <c r="T27986" s="138"/>
    </row>
    <row r="27987" spans="9:20" x14ac:dyDescent="0.25">
      <c r="I27987" s="137"/>
      <c r="J27987" s="110"/>
      <c r="K27987"/>
      <c r="L27987"/>
      <c r="T27987" s="138"/>
    </row>
    <row r="27988" spans="9:20" x14ac:dyDescent="0.25">
      <c r="I27988" s="137"/>
      <c r="J27988" s="110"/>
      <c r="K27988"/>
      <c r="L27988"/>
      <c r="T27988" s="138"/>
    </row>
    <row r="27989" spans="9:20" x14ac:dyDescent="0.25">
      <c r="I27989" s="137"/>
      <c r="J27989" s="110"/>
      <c r="K27989"/>
      <c r="L27989"/>
      <c r="T27989" s="138"/>
    </row>
    <row r="27990" spans="9:20" x14ac:dyDescent="0.25">
      <c r="I27990" s="137"/>
      <c r="J27990" s="110"/>
      <c r="K27990"/>
      <c r="L27990"/>
      <c r="T27990" s="138"/>
    </row>
    <row r="27991" spans="9:20" x14ac:dyDescent="0.25">
      <c r="I27991" s="137"/>
      <c r="J27991" s="110"/>
      <c r="K27991"/>
      <c r="L27991"/>
      <c r="T27991" s="138"/>
    </row>
    <row r="27992" spans="9:20" x14ac:dyDescent="0.25">
      <c r="I27992" s="137"/>
      <c r="J27992" s="110"/>
      <c r="K27992"/>
      <c r="L27992"/>
      <c r="T27992" s="138"/>
    </row>
    <row r="27993" spans="9:20" x14ac:dyDescent="0.25">
      <c r="I27993" s="137"/>
      <c r="J27993" s="110"/>
      <c r="K27993"/>
      <c r="L27993"/>
      <c r="T27993" s="138"/>
    </row>
    <row r="27994" spans="9:20" x14ac:dyDescent="0.25">
      <c r="I27994" s="137"/>
      <c r="J27994" s="110"/>
      <c r="K27994"/>
      <c r="L27994"/>
      <c r="T27994" s="138"/>
    </row>
    <row r="27995" spans="9:20" x14ac:dyDescent="0.25">
      <c r="I27995" s="137"/>
      <c r="J27995" s="110"/>
      <c r="K27995"/>
      <c r="L27995"/>
      <c r="T27995" s="138"/>
    </row>
    <row r="27996" spans="9:20" x14ac:dyDescent="0.25">
      <c r="I27996" s="137"/>
      <c r="J27996" s="110"/>
      <c r="K27996"/>
      <c r="L27996"/>
      <c r="T27996" s="138"/>
    </row>
    <row r="27997" spans="9:20" x14ac:dyDescent="0.25">
      <c r="I27997" s="137"/>
      <c r="J27997" s="110"/>
      <c r="K27997"/>
      <c r="L27997"/>
      <c r="T27997" s="138"/>
    </row>
    <row r="27998" spans="9:20" x14ac:dyDescent="0.25">
      <c r="I27998" s="137"/>
      <c r="J27998" s="110"/>
      <c r="K27998"/>
      <c r="L27998"/>
      <c r="T27998" s="138"/>
    </row>
    <row r="27999" spans="9:20" x14ac:dyDescent="0.25">
      <c r="I27999" s="137"/>
      <c r="J27999" s="110"/>
      <c r="K27999"/>
      <c r="L27999"/>
      <c r="T27999" s="138"/>
    </row>
    <row r="28000" spans="9:20" x14ac:dyDescent="0.25">
      <c r="I28000" s="137"/>
      <c r="J28000" s="110"/>
      <c r="K28000"/>
      <c r="L28000"/>
      <c r="T28000" s="138"/>
    </row>
    <row r="28001" spans="9:20" x14ac:dyDescent="0.25">
      <c r="I28001" s="137"/>
      <c r="J28001" s="110"/>
      <c r="K28001"/>
      <c r="L28001"/>
      <c r="T28001" s="138"/>
    </row>
    <row r="28002" spans="9:20" x14ac:dyDescent="0.25">
      <c r="I28002" s="137"/>
      <c r="J28002" s="110"/>
      <c r="K28002"/>
      <c r="L28002"/>
      <c r="T28002" s="138"/>
    </row>
    <row r="28003" spans="9:20" x14ac:dyDescent="0.25">
      <c r="I28003" s="137"/>
      <c r="J28003" s="110"/>
      <c r="K28003"/>
      <c r="L28003"/>
      <c r="T28003" s="138"/>
    </row>
    <row r="28004" spans="9:20" x14ac:dyDescent="0.25">
      <c r="I28004" s="137"/>
      <c r="J28004" s="110"/>
      <c r="K28004"/>
      <c r="L28004"/>
      <c r="T28004" s="138"/>
    </row>
    <row r="28005" spans="9:20" x14ac:dyDescent="0.25">
      <c r="I28005" s="137"/>
      <c r="J28005" s="110"/>
      <c r="K28005"/>
      <c r="L28005"/>
      <c r="T28005" s="138"/>
    </row>
    <row r="28006" spans="9:20" x14ac:dyDescent="0.25">
      <c r="I28006" s="137"/>
      <c r="J28006" s="110"/>
      <c r="K28006"/>
      <c r="L28006"/>
      <c r="T28006" s="138"/>
    </row>
    <row r="28007" spans="9:20" x14ac:dyDescent="0.25">
      <c r="I28007" s="137"/>
      <c r="J28007" s="110"/>
      <c r="K28007"/>
      <c r="L28007"/>
      <c r="T28007" s="138"/>
    </row>
    <row r="28008" spans="9:20" x14ac:dyDescent="0.25">
      <c r="I28008" s="137"/>
      <c r="J28008" s="110"/>
      <c r="K28008"/>
      <c r="L28008"/>
      <c r="T28008" s="138"/>
    </row>
    <row r="28009" spans="9:20" x14ac:dyDescent="0.25">
      <c r="I28009" s="137"/>
      <c r="J28009" s="110"/>
      <c r="K28009"/>
      <c r="L28009"/>
      <c r="T28009" s="138"/>
    </row>
    <row r="28010" spans="9:20" x14ac:dyDescent="0.25">
      <c r="I28010" s="137"/>
      <c r="J28010" s="110"/>
      <c r="K28010"/>
      <c r="L28010"/>
      <c r="T28010" s="138"/>
    </row>
    <row r="28011" spans="9:20" x14ac:dyDescent="0.25">
      <c r="I28011" s="137"/>
      <c r="J28011" s="110"/>
      <c r="K28011"/>
      <c r="L28011"/>
      <c r="T28011" s="138"/>
    </row>
    <row r="28012" spans="9:20" x14ac:dyDescent="0.25">
      <c r="I28012" s="137"/>
      <c r="J28012" s="110"/>
      <c r="K28012"/>
      <c r="L28012"/>
      <c r="T28012" s="138"/>
    </row>
    <row r="28013" spans="9:20" x14ac:dyDescent="0.25">
      <c r="I28013" s="137"/>
      <c r="J28013" s="110"/>
      <c r="K28013"/>
      <c r="L28013"/>
      <c r="T28013" s="138"/>
    </row>
    <row r="28014" spans="9:20" x14ac:dyDescent="0.25">
      <c r="I28014" s="137"/>
      <c r="J28014" s="110"/>
      <c r="K28014"/>
      <c r="L28014"/>
      <c r="T28014" s="138"/>
    </row>
    <row r="28015" spans="9:20" x14ac:dyDescent="0.25">
      <c r="I28015" s="137"/>
      <c r="J28015" s="110"/>
      <c r="K28015"/>
      <c r="L28015"/>
      <c r="T28015" s="138"/>
    </row>
    <row r="28016" spans="9:20" x14ac:dyDescent="0.25">
      <c r="I28016" s="137"/>
      <c r="J28016" s="110"/>
      <c r="K28016"/>
      <c r="L28016"/>
      <c r="T28016" s="138"/>
    </row>
    <row r="28017" spans="9:20" x14ac:dyDescent="0.25">
      <c r="I28017" s="137"/>
      <c r="J28017" s="110"/>
      <c r="K28017"/>
      <c r="L28017"/>
      <c r="T28017" s="138"/>
    </row>
    <row r="28018" spans="9:20" x14ac:dyDescent="0.25">
      <c r="I28018" s="137"/>
      <c r="J28018" s="110"/>
      <c r="K28018"/>
      <c r="L28018"/>
      <c r="T28018" s="138"/>
    </row>
    <row r="28019" spans="9:20" x14ac:dyDescent="0.25">
      <c r="I28019" s="137"/>
      <c r="J28019" s="110"/>
      <c r="K28019"/>
      <c r="L28019"/>
      <c r="T28019" s="138"/>
    </row>
    <row r="28020" spans="9:20" x14ac:dyDescent="0.25">
      <c r="I28020" s="137"/>
      <c r="J28020" s="110"/>
      <c r="K28020"/>
      <c r="L28020"/>
      <c r="T28020" s="138"/>
    </row>
    <row r="28021" spans="9:20" x14ac:dyDescent="0.25">
      <c r="I28021" s="137"/>
      <c r="J28021" s="110"/>
      <c r="K28021"/>
      <c r="L28021"/>
      <c r="T28021" s="138"/>
    </row>
    <row r="28022" spans="9:20" x14ac:dyDescent="0.25">
      <c r="I28022" s="137"/>
      <c r="J28022" s="110"/>
      <c r="K28022"/>
      <c r="L28022"/>
      <c r="T28022" s="138"/>
    </row>
    <row r="28023" spans="9:20" x14ac:dyDescent="0.25">
      <c r="I28023" s="137"/>
      <c r="J28023" s="110"/>
      <c r="K28023"/>
      <c r="L28023"/>
      <c r="T28023" s="138"/>
    </row>
    <row r="28024" spans="9:20" x14ac:dyDescent="0.25">
      <c r="I28024" s="137"/>
      <c r="J28024" s="110"/>
      <c r="K28024"/>
      <c r="L28024"/>
      <c r="T28024" s="138"/>
    </row>
    <row r="28025" spans="9:20" x14ac:dyDescent="0.25">
      <c r="I28025" s="137"/>
      <c r="J28025" s="110"/>
      <c r="K28025"/>
      <c r="L28025"/>
      <c r="T28025" s="138"/>
    </row>
    <row r="28026" spans="9:20" x14ac:dyDescent="0.25">
      <c r="I28026" s="137"/>
      <c r="J28026" s="110"/>
      <c r="K28026"/>
      <c r="L28026"/>
      <c r="T28026" s="138"/>
    </row>
    <row r="28027" spans="9:20" x14ac:dyDescent="0.25">
      <c r="I28027" s="137"/>
      <c r="J28027" s="110"/>
      <c r="K28027"/>
      <c r="L28027"/>
      <c r="T28027" s="138"/>
    </row>
    <row r="28028" spans="9:20" x14ac:dyDescent="0.25">
      <c r="I28028" s="137"/>
      <c r="J28028" s="110"/>
      <c r="K28028"/>
      <c r="L28028"/>
      <c r="T28028" s="138"/>
    </row>
    <row r="28029" spans="9:20" x14ac:dyDescent="0.25">
      <c r="I28029" s="137"/>
      <c r="J28029" s="110"/>
      <c r="K28029"/>
      <c r="L28029"/>
      <c r="T28029" s="138"/>
    </row>
    <row r="28030" spans="9:20" x14ac:dyDescent="0.25">
      <c r="I28030" s="137"/>
      <c r="J28030" s="110"/>
      <c r="K28030"/>
      <c r="L28030"/>
      <c r="T28030" s="138"/>
    </row>
    <row r="28031" spans="9:20" x14ac:dyDescent="0.25">
      <c r="I28031" s="137"/>
      <c r="J28031" s="110"/>
      <c r="K28031"/>
      <c r="L28031"/>
      <c r="T28031" s="138"/>
    </row>
    <row r="28032" spans="9:20" x14ac:dyDescent="0.25">
      <c r="I28032" s="137"/>
      <c r="J28032" s="110"/>
      <c r="K28032"/>
      <c r="L28032"/>
      <c r="T28032" s="138"/>
    </row>
    <row r="28033" spans="9:20" x14ac:dyDescent="0.25">
      <c r="I28033" s="137"/>
      <c r="J28033" s="110"/>
      <c r="K28033"/>
      <c r="L28033"/>
      <c r="T28033" s="138"/>
    </row>
    <row r="28034" spans="9:20" x14ac:dyDescent="0.25">
      <c r="I28034" s="137"/>
      <c r="J28034" s="110"/>
      <c r="K28034"/>
      <c r="L28034"/>
      <c r="T28034" s="138"/>
    </row>
    <row r="28035" spans="9:20" x14ac:dyDescent="0.25">
      <c r="I28035" s="137"/>
      <c r="J28035" s="110"/>
      <c r="K28035"/>
      <c r="L28035"/>
      <c r="T28035" s="138"/>
    </row>
    <row r="28036" spans="9:20" x14ac:dyDescent="0.25">
      <c r="I28036" s="137"/>
      <c r="J28036" s="110"/>
      <c r="K28036"/>
      <c r="L28036"/>
      <c r="T28036" s="138"/>
    </row>
    <row r="28037" spans="9:20" x14ac:dyDescent="0.25">
      <c r="I28037" s="137"/>
      <c r="J28037" s="110"/>
      <c r="K28037"/>
      <c r="L28037"/>
      <c r="T28037" s="138"/>
    </row>
    <row r="28038" spans="9:20" x14ac:dyDescent="0.25">
      <c r="I28038" s="137"/>
      <c r="J28038" s="110"/>
      <c r="K28038"/>
      <c r="L28038"/>
      <c r="T28038" s="138"/>
    </row>
    <row r="28039" spans="9:20" x14ac:dyDescent="0.25">
      <c r="I28039" s="137"/>
      <c r="J28039" s="110"/>
      <c r="K28039"/>
      <c r="L28039"/>
      <c r="T28039" s="138"/>
    </row>
    <row r="28040" spans="9:20" x14ac:dyDescent="0.25">
      <c r="I28040" s="137"/>
      <c r="J28040" s="110"/>
      <c r="K28040"/>
      <c r="L28040"/>
      <c r="T28040" s="138"/>
    </row>
    <row r="28041" spans="9:20" x14ac:dyDescent="0.25">
      <c r="I28041" s="137"/>
      <c r="J28041" s="110"/>
      <c r="K28041"/>
      <c r="L28041"/>
      <c r="T28041" s="138"/>
    </row>
    <row r="28042" spans="9:20" x14ac:dyDescent="0.25">
      <c r="I28042" s="137"/>
      <c r="J28042" s="110"/>
      <c r="K28042"/>
      <c r="L28042"/>
      <c r="T28042" s="138"/>
    </row>
    <row r="28043" spans="9:20" x14ac:dyDescent="0.25">
      <c r="I28043" s="137"/>
      <c r="J28043" s="110"/>
      <c r="K28043"/>
      <c r="L28043"/>
      <c r="T28043" s="138"/>
    </row>
    <row r="28044" spans="9:20" x14ac:dyDescent="0.25">
      <c r="I28044" s="137"/>
      <c r="J28044" s="110"/>
      <c r="K28044"/>
      <c r="L28044"/>
      <c r="T28044" s="138"/>
    </row>
    <row r="28045" spans="9:20" x14ac:dyDescent="0.25">
      <c r="I28045" s="137"/>
      <c r="J28045" s="110"/>
      <c r="K28045"/>
      <c r="L28045"/>
      <c r="T28045" s="138"/>
    </row>
    <row r="28046" spans="9:20" x14ac:dyDescent="0.25">
      <c r="I28046" s="137"/>
      <c r="J28046" s="110"/>
      <c r="K28046"/>
      <c r="L28046"/>
      <c r="T28046" s="138"/>
    </row>
    <row r="28047" spans="9:20" x14ac:dyDescent="0.25">
      <c r="I28047" s="137"/>
      <c r="J28047" s="110"/>
      <c r="K28047"/>
      <c r="L28047"/>
      <c r="T28047" s="138"/>
    </row>
    <row r="28048" spans="9:20" x14ac:dyDescent="0.25">
      <c r="I28048" s="137"/>
      <c r="J28048" s="110"/>
      <c r="K28048"/>
      <c r="L28048"/>
      <c r="T28048" s="138"/>
    </row>
    <row r="28049" spans="9:20" x14ac:dyDescent="0.25">
      <c r="I28049" s="137"/>
      <c r="J28049" s="110"/>
      <c r="K28049"/>
      <c r="L28049"/>
      <c r="T28049" s="138"/>
    </row>
    <row r="28050" spans="9:20" x14ac:dyDescent="0.25">
      <c r="I28050" s="137"/>
      <c r="J28050" s="110"/>
      <c r="K28050"/>
      <c r="L28050"/>
      <c r="T28050" s="138"/>
    </row>
    <row r="28051" spans="9:20" x14ac:dyDescent="0.25">
      <c r="I28051" s="137"/>
      <c r="J28051" s="110"/>
      <c r="K28051"/>
      <c r="L28051"/>
      <c r="T28051" s="138"/>
    </row>
    <row r="28052" spans="9:20" x14ac:dyDescent="0.25">
      <c r="I28052" s="137"/>
      <c r="J28052" s="110"/>
      <c r="K28052"/>
      <c r="L28052"/>
      <c r="T28052" s="138"/>
    </row>
    <row r="28053" spans="9:20" x14ac:dyDescent="0.25">
      <c r="I28053" s="137"/>
      <c r="J28053" s="110"/>
      <c r="K28053"/>
      <c r="L28053"/>
      <c r="T28053" s="138"/>
    </row>
    <row r="28054" spans="9:20" x14ac:dyDescent="0.25">
      <c r="I28054" s="137"/>
      <c r="J28054" s="110"/>
      <c r="K28054"/>
      <c r="L28054"/>
      <c r="T28054" s="138"/>
    </row>
    <row r="28055" spans="9:20" x14ac:dyDescent="0.25">
      <c r="I28055" s="137"/>
      <c r="J28055" s="110"/>
      <c r="K28055"/>
      <c r="L28055"/>
      <c r="T28055" s="138"/>
    </row>
    <row r="28056" spans="9:20" x14ac:dyDescent="0.25">
      <c r="I28056" s="137"/>
      <c r="J28056" s="110"/>
      <c r="K28056"/>
      <c r="L28056"/>
      <c r="T28056" s="138"/>
    </row>
    <row r="28057" spans="9:20" x14ac:dyDescent="0.25">
      <c r="I28057" s="137"/>
      <c r="J28057" s="110"/>
      <c r="K28057"/>
      <c r="L28057"/>
      <c r="T28057" s="138"/>
    </row>
    <row r="28058" spans="9:20" x14ac:dyDescent="0.25">
      <c r="I28058" s="137"/>
      <c r="J28058" s="110"/>
      <c r="K28058"/>
      <c r="L28058"/>
      <c r="T28058" s="138"/>
    </row>
    <row r="28059" spans="9:20" x14ac:dyDescent="0.25">
      <c r="I28059" s="137"/>
      <c r="J28059" s="110"/>
      <c r="K28059"/>
      <c r="L28059"/>
      <c r="T28059" s="138"/>
    </row>
    <row r="28060" spans="9:20" x14ac:dyDescent="0.25">
      <c r="I28060" s="137"/>
      <c r="J28060" s="110"/>
      <c r="K28060"/>
      <c r="L28060"/>
      <c r="T28060" s="138"/>
    </row>
    <row r="28061" spans="9:20" x14ac:dyDescent="0.25">
      <c r="I28061" s="137"/>
      <c r="J28061" s="110"/>
      <c r="K28061"/>
      <c r="L28061"/>
      <c r="T28061" s="138"/>
    </row>
    <row r="28062" spans="9:20" x14ac:dyDescent="0.25">
      <c r="I28062" s="137"/>
      <c r="J28062" s="110"/>
      <c r="K28062"/>
      <c r="L28062"/>
      <c r="T28062" s="138"/>
    </row>
    <row r="28063" spans="9:20" x14ac:dyDescent="0.25">
      <c r="I28063" s="137"/>
      <c r="J28063" s="110"/>
      <c r="K28063"/>
      <c r="L28063"/>
      <c r="T28063" s="138"/>
    </row>
    <row r="28064" spans="9:20" x14ac:dyDescent="0.25">
      <c r="I28064" s="137"/>
      <c r="J28064" s="110"/>
      <c r="K28064"/>
      <c r="L28064"/>
      <c r="T28064" s="138"/>
    </row>
    <row r="28065" spans="9:20" x14ac:dyDescent="0.25">
      <c r="I28065" s="137"/>
      <c r="J28065" s="110"/>
      <c r="K28065"/>
      <c r="L28065"/>
      <c r="T28065" s="138"/>
    </row>
    <row r="28066" spans="9:20" x14ac:dyDescent="0.25">
      <c r="I28066" s="137"/>
      <c r="J28066" s="110"/>
      <c r="K28066"/>
      <c r="L28066"/>
      <c r="T28066" s="138"/>
    </row>
    <row r="28067" spans="9:20" x14ac:dyDescent="0.25">
      <c r="I28067" s="137"/>
      <c r="J28067" s="110"/>
      <c r="K28067"/>
      <c r="L28067"/>
      <c r="T28067" s="138"/>
    </row>
    <row r="28068" spans="9:20" x14ac:dyDescent="0.25">
      <c r="I28068" s="137"/>
      <c r="J28068" s="110"/>
      <c r="K28068"/>
      <c r="L28068"/>
      <c r="T28068" s="138"/>
    </row>
    <row r="28069" spans="9:20" x14ac:dyDescent="0.25">
      <c r="I28069" s="137"/>
      <c r="J28069" s="110"/>
      <c r="K28069"/>
      <c r="L28069"/>
      <c r="T28069" s="138"/>
    </row>
    <row r="28070" spans="9:20" x14ac:dyDescent="0.25">
      <c r="I28070" s="137"/>
      <c r="J28070" s="110"/>
      <c r="K28070"/>
      <c r="L28070"/>
      <c r="T28070" s="138"/>
    </row>
    <row r="28071" spans="9:20" x14ac:dyDescent="0.25">
      <c r="I28071" s="137"/>
      <c r="J28071" s="110"/>
      <c r="K28071"/>
      <c r="L28071"/>
      <c r="T28071" s="138"/>
    </row>
    <row r="28072" spans="9:20" x14ac:dyDescent="0.25">
      <c r="I28072" s="137"/>
      <c r="J28072" s="110"/>
      <c r="K28072"/>
      <c r="L28072"/>
      <c r="T28072" s="138"/>
    </row>
    <row r="28073" spans="9:20" x14ac:dyDescent="0.25">
      <c r="I28073" s="137"/>
      <c r="J28073" s="110"/>
      <c r="K28073"/>
      <c r="L28073"/>
      <c r="T28073" s="138"/>
    </row>
    <row r="28074" spans="9:20" x14ac:dyDescent="0.25">
      <c r="I28074" s="137"/>
      <c r="J28074" s="110"/>
      <c r="K28074"/>
      <c r="L28074"/>
      <c r="T28074" s="138"/>
    </row>
    <row r="28075" spans="9:20" x14ac:dyDescent="0.25">
      <c r="I28075" s="137"/>
      <c r="J28075" s="110"/>
      <c r="K28075"/>
      <c r="L28075"/>
      <c r="T28075" s="138"/>
    </row>
    <row r="28076" spans="9:20" x14ac:dyDescent="0.25">
      <c r="I28076" s="137"/>
      <c r="J28076" s="110"/>
      <c r="K28076"/>
      <c r="L28076"/>
      <c r="T28076" s="138"/>
    </row>
    <row r="28077" spans="9:20" x14ac:dyDescent="0.25">
      <c r="I28077" s="137"/>
      <c r="J28077" s="110"/>
      <c r="K28077"/>
      <c r="L28077"/>
      <c r="T28077" s="138"/>
    </row>
    <row r="28078" spans="9:20" x14ac:dyDescent="0.25">
      <c r="I28078" s="137"/>
      <c r="J28078" s="110"/>
      <c r="K28078"/>
      <c r="L28078"/>
      <c r="T28078" s="138"/>
    </row>
    <row r="28079" spans="9:20" x14ac:dyDescent="0.25">
      <c r="I28079" s="137"/>
      <c r="J28079" s="110"/>
      <c r="K28079"/>
      <c r="L28079"/>
      <c r="T28079" s="138"/>
    </row>
    <row r="28080" spans="9:20" x14ac:dyDescent="0.25">
      <c r="I28080" s="137"/>
      <c r="J28080" s="110"/>
      <c r="K28080"/>
      <c r="L28080"/>
      <c r="T28080" s="138"/>
    </row>
    <row r="28081" spans="9:20" x14ac:dyDescent="0.25">
      <c r="I28081" s="137"/>
      <c r="J28081" s="110"/>
      <c r="K28081"/>
      <c r="L28081"/>
      <c r="T28081" s="138"/>
    </row>
    <row r="28082" spans="9:20" x14ac:dyDescent="0.25">
      <c r="I28082" s="137"/>
      <c r="J28082" s="110"/>
      <c r="K28082"/>
      <c r="L28082"/>
      <c r="T28082" s="138"/>
    </row>
    <row r="28083" spans="9:20" x14ac:dyDescent="0.25">
      <c r="I28083" s="137"/>
      <c r="J28083" s="110"/>
      <c r="K28083"/>
      <c r="L28083"/>
      <c r="T28083" s="138"/>
    </row>
    <row r="28084" spans="9:20" x14ac:dyDescent="0.25">
      <c r="I28084" s="137"/>
      <c r="J28084" s="110"/>
      <c r="K28084"/>
      <c r="L28084"/>
      <c r="T28084" s="138"/>
    </row>
    <row r="28085" spans="9:20" x14ac:dyDescent="0.25">
      <c r="I28085" s="137"/>
      <c r="J28085" s="110"/>
      <c r="K28085"/>
      <c r="L28085"/>
      <c r="T28085" s="138"/>
    </row>
    <row r="28086" spans="9:20" x14ac:dyDescent="0.25">
      <c r="I28086" s="137"/>
      <c r="J28086" s="110"/>
      <c r="K28086"/>
      <c r="L28086"/>
      <c r="T28086" s="138"/>
    </row>
    <row r="28087" spans="9:20" x14ac:dyDescent="0.25">
      <c r="I28087" s="137"/>
      <c r="J28087" s="110"/>
      <c r="K28087"/>
      <c r="L28087"/>
      <c r="T28087" s="138"/>
    </row>
    <row r="28088" spans="9:20" x14ac:dyDescent="0.25">
      <c r="I28088" s="137"/>
      <c r="J28088" s="110"/>
      <c r="K28088"/>
      <c r="L28088"/>
      <c r="T28088" s="138"/>
    </row>
    <row r="28089" spans="9:20" x14ac:dyDescent="0.25">
      <c r="I28089" s="137"/>
      <c r="J28089" s="110"/>
      <c r="K28089"/>
      <c r="L28089"/>
      <c r="T28089" s="138"/>
    </row>
    <row r="28090" spans="9:20" x14ac:dyDescent="0.25">
      <c r="I28090" s="137"/>
      <c r="J28090" s="110"/>
      <c r="K28090"/>
      <c r="L28090"/>
      <c r="T28090" s="138"/>
    </row>
    <row r="28091" spans="9:20" x14ac:dyDescent="0.25">
      <c r="I28091" s="137"/>
      <c r="J28091" s="110"/>
      <c r="K28091"/>
      <c r="L28091"/>
      <c r="T28091" s="138"/>
    </row>
    <row r="28092" spans="9:20" x14ac:dyDescent="0.25">
      <c r="I28092" s="137"/>
      <c r="J28092" s="110"/>
      <c r="K28092"/>
      <c r="L28092"/>
      <c r="T28092" s="138"/>
    </row>
    <row r="28093" spans="9:20" x14ac:dyDescent="0.25">
      <c r="I28093" s="137"/>
      <c r="J28093" s="110"/>
      <c r="K28093"/>
      <c r="L28093"/>
      <c r="T28093" s="138"/>
    </row>
    <row r="28094" spans="9:20" x14ac:dyDescent="0.25">
      <c r="I28094" s="137"/>
      <c r="J28094" s="110"/>
      <c r="K28094"/>
      <c r="L28094"/>
      <c r="T28094" s="138"/>
    </row>
    <row r="28095" spans="9:20" x14ac:dyDescent="0.25">
      <c r="I28095" s="137"/>
      <c r="J28095" s="110"/>
      <c r="K28095"/>
      <c r="L28095"/>
      <c r="T28095" s="138"/>
    </row>
    <row r="28096" spans="9:20" x14ac:dyDescent="0.25">
      <c r="I28096" s="137"/>
      <c r="J28096" s="110"/>
      <c r="K28096"/>
      <c r="L28096"/>
      <c r="T28096" s="138"/>
    </row>
    <row r="28097" spans="9:20" x14ac:dyDescent="0.25">
      <c r="I28097" s="137"/>
      <c r="J28097" s="110"/>
      <c r="K28097"/>
      <c r="L28097"/>
      <c r="T28097" s="138"/>
    </row>
    <row r="28098" spans="9:20" x14ac:dyDescent="0.25">
      <c r="I28098" s="137"/>
      <c r="J28098" s="110"/>
      <c r="K28098"/>
      <c r="L28098"/>
      <c r="T28098" s="138"/>
    </row>
    <row r="28099" spans="9:20" x14ac:dyDescent="0.25">
      <c r="I28099" s="137"/>
      <c r="J28099" s="110"/>
      <c r="K28099"/>
      <c r="L28099"/>
      <c r="T28099" s="138"/>
    </row>
    <row r="28100" spans="9:20" x14ac:dyDescent="0.25">
      <c r="I28100" s="137"/>
      <c r="J28100" s="110"/>
      <c r="K28100"/>
      <c r="L28100"/>
      <c r="T28100" s="138"/>
    </row>
    <row r="28101" spans="9:20" x14ac:dyDescent="0.25">
      <c r="I28101" s="137"/>
      <c r="J28101" s="110"/>
      <c r="K28101"/>
      <c r="L28101"/>
      <c r="T28101" s="138"/>
    </row>
    <row r="28102" spans="9:20" x14ac:dyDescent="0.25">
      <c r="I28102" s="137"/>
      <c r="J28102" s="110"/>
      <c r="K28102"/>
      <c r="L28102"/>
      <c r="T28102" s="138"/>
    </row>
    <row r="28103" spans="9:20" x14ac:dyDescent="0.25">
      <c r="I28103" s="137"/>
      <c r="J28103" s="110"/>
      <c r="K28103"/>
      <c r="L28103"/>
      <c r="T28103" s="138"/>
    </row>
    <row r="28104" spans="9:20" x14ac:dyDescent="0.25">
      <c r="I28104" s="137"/>
      <c r="J28104" s="110"/>
      <c r="K28104"/>
      <c r="L28104"/>
      <c r="T28104" s="138"/>
    </row>
    <row r="28105" spans="9:20" x14ac:dyDescent="0.25">
      <c r="I28105" s="137"/>
      <c r="J28105" s="110"/>
      <c r="K28105"/>
      <c r="L28105"/>
      <c r="T28105" s="138"/>
    </row>
    <row r="28106" spans="9:20" x14ac:dyDescent="0.25">
      <c r="I28106" s="137"/>
      <c r="J28106" s="110"/>
      <c r="K28106"/>
      <c r="L28106"/>
      <c r="T28106" s="138"/>
    </row>
    <row r="28107" spans="9:20" x14ac:dyDescent="0.25">
      <c r="I28107" s="137"/>
      <c r="J28107" s="110"/>
      <c r="K28107"/>
      <c r="L28107"/>
      <c r="T28107" s="138"/>
    </row>
    <row r="28108" spans="9:20" x14ac:dyDescent="0.25">
      <c r="I28108" s="137"/>
      <c r="J28108" s="110"/>
      <c r="K28108"/>
      <c r="L28108"/>
      <c r="T28108" s="138"/>
    </row>
    <row r="28109" spans="9:20" x14ac:dyDescent="0.25">
      <c r="I28109" s="137"/>
      <c r="J28109" s="110"/>
      <c r="K28109"/>
      <c r="L28109"/>
      <c r="T28109" s="138"/>
    </row>
    <row r="28110" spans="9:20" x14ac:dyDescent="0.25">
      <c r="I28110" s="137"/>
      <c r="J28110" s="110"/>
      <c r="K28110"/>
      <c r="L28110"/>
      <c r="T28110" s="138"/>
    </row>
    <row r="28111" spans="9:20" x14ac:dyDescent="0.25">
      <c r="I28111" s="137"/>
      <c r="J28111" s="110"/>
      <c r="K28111"/>
      <c r="L28111"/>
      <c r="T28111" s="138"/>
    </row>
    <row r="28112" spans="9:20" x14ac:dyDescent="0.25">
      <c r="I28112" s="137"/>
      <c r="J28112" s="110"/>
      <c r="K28112"/>
      <c r="L28112"/>
      <c r="T28112" s="138"/>
    </row>
    <row r="28113" spans="9:20" x14ac:dyDescent="0.25">
      <c r="I28113" s="137"/>
      <c r="J28113" s="110"/>
      <c r="K28113"/>
      <c r="L28113"/>
      <c r="T28113" s="138"/>
    </row>
    <row r="28114" spans="9:20" x14ac:dyDescent="0.25">
      <c r="I28114" s="137"/>
      <c r="J28114" s="110"/>
      <c r="K28114"/>
      <c r="L28114"/>
      <c r="T28114" s="138"/>
    </row>
    <row r="28115" spans="9:20" x14ac:dyDescent="0.25">
      <c r="I28115" s="137"/>
      <c r="J28115" s="110"/>
      <c r="K28115"/>
      <c r="L28115"/>
      <c r="T28115" s="138"/>
    </row>
    <row r="28116" spans="9:20" x14ac:dyDescent="0.25">
      <c r="I28116" s="137"/>
      <c r="J28116" s="110"/>
      <c r="K28116"/>
      <c r="L28116"/>
      <c r="T28116" s="138"/>
    </row>
    <row r="28117" spans="9:20" x14ac:dyDescent="0.25">
      <c r="I28117" s="137"/>
      <c r="J28117" s="110"/>
      <c r="K28117"/>
      <c r="L28117"/>
      <c r="T28117" s="138"/>
    </row>
    <row r="28118" spans="9:20" x14ac:dyDescent="0.25">
      <c r="I28118" s="137"/>
      <c r="J28118" s="110"/>
      <c r="K28118"/>
      <c r="L28118"/>
      <c r="T28118" s="138"/>
    </row>
    <row r="28119" spans="9:20" x14ac:dyDescent="0.25">
      <c r="I28119" s="137"/>
      <c r="J28119" s="110"/>
      <c r="K28119"/>
      <c r="L28119"/>
      <c r="T28119" s="138"/>
    </row>
    <row r="28120" spans="9:20" x14ac:dyDescent="0.25">
      <c r="I28120" s="137"/>
      <c r="J28120" s="110"/>
      <c r="K28120"/>
      <c r="L28120"/>
      <c r="T28120" s="138"/>
    </row>
    <row r="28121" spans="9:20" x14ac:dyDescent="0.25">
      <c r="I28121" s="137"/>
      <c r="J28121" s="110"/>
      <c r="K28121"/>
      <c r="L28121"/>
      <c r="T28121" s="138"/>
    </row>
    <row r="28122" spans="9:20" x14ac:dyDescent="0.25">
      <c r="I28122" s="137"/>
      <c r="J28122" s="110"/>
      <c r="K28122"/>
      <c r="L28122"/>
      <c r="T28122" s="138"/>
    </row>
    <row r="28123" spans="9:20" x14ac:dyDescent="0.25">
      <c r="I28123" s="137"/>
      <c r="J28123" s="110"/>
      <c r="K28123"/>
      <c r="L28123"/>
      <c r="T28123" s="138"/>
    </row>
    <row r="28124" spans="9:20" x14ac:dyDescent="0.25">
      <c r="I28124" s="137"/>
      <c r="J28124" s="110"/>
      <c r="K28124"/>
      <c r="L28124"/>
      <c r="T28124" s="138"/>
    </row>
    <row r="28125" spans="9:20" x14ac:dyDescent="0.25">
      <c r="I28125" s="137"/>
      <c r="J28125" s="110"/>
      <c r="K28125"/>
      <c r="L28125"/>
      <c r="T28125" s="138"/>
    </row>
    <row r="28126" spans="9:20" x14ac:dyDescent="0.25">
      <c r="I28126" s="137"/>
      <c r="J28126" s="110"/>
      <c r="K28126"/>
      <c r="L28126"/>
      <c r="T28126" s="138"/>
    </row>
    <row r="28127" spans="9:20" x14ac:dyDescent="0.25">
      <c r="I28127" s="137"/>
      <c r="J28127" s="110"/>
      <c r="K28127"/>
      <c r="L28127"/>
      <c r="T28127" s="138"/>
    </row>
    <row r="28128" spans="9:20" x14ac:dyDescent="0.25">
      <c r="I28128" s="137"/>
      <c r="J28128" s="110"/>
      <c r="K28128"/>
      <c r="L28128"/>
      <c r="T28128" s="138"/>
    </row>
    <row r="28129" spans="9:20" x14ac:dyDescent="0.25">
      <c r="I28129" s="137"/>
      <c r="J28129" s="110"/>
      <c r="K28129"/>
      <c r="L28129"/>
      <c r="T28129" s="138"/>
    </row>
    <row r="28130" spans="9:20" x14ac:dyDescent="0.25">
      <c r="I28130" s="137"/>
      <c r="J28130" s="110"/>
      <c r="K28130"/>
      <c r="L28130"/>
      <c r="T28130" s="138"/>
    </row>
    <row r="28131" spans="9:20" x14ac:dyDescent="0.25">
      <c r="I28131" s="137"/>
      <c r="J28131" s="110"/>
      <c r="K28131"/>
      <c r="L28131"/>
      <c r="T28131" s="138"/>
    </row>
    <row r="28132" spans="9:20" x14ac:dyDescent="0.25">
      <c r="I28132" s="137"/>
      <c r="J28132" s="110"/>
      <c r="K28132"/>
      <c r="L28132"/>
      <c r="T28132" s="138"/>
    </row>
    <row r="28133" spans="9:20" x14ac:dyDescent="0.25">
      <c r="I28133" s="137"/>
      <c r="J28133" s="110"/>
      <c r="K28133"/>
      <c r="L28133"/>
      <c r="T28133" s="138"/>
    </row>
    <row r="28134" spans="9:20" x14ac:dyDescent="0.25">
      <c r="I28134" s="137"/>
      <c r="J28134" s="110"/>
      <c r="K28134"/>
      <c r="L28134"/>
      <c r="T28134" s="138"/>
    </row>
    <row r="28135" spans="9:20" x14ac:dyDescent="0.25">
      <c r="I28135" s="137"/>
      <c r="J28135" s="110"/>
      <c r="K28135"/>
      <c r="L28135"/>
      <c r="T28135" s="138"/>
    </row>
    <row r="28136" spans="9:20" x14ac:dyDescent="0.25">
      <c r="I28136" s="137"/>
      <c r="J28136" s="110"/>
      <c r="K28136"/>
      <c r="L28136"/>
      <c r="T28136" s="138"/>
    </row>
    <row r="28137" spans="9:20" x14ac:dyDescent="0.25">
      <c r="I28137" s="137"/>
      <c r="J28137" s="110"/>
      <c r="K28137"/>
      <c r="L28137"/>
      <c r="T28137" s="138"/>
    </row>
    <row r="28138" spans="9:20" x14ac:dyDescent="0.25">
      <c r="I28138" s="137"/>
      <c r="J28138" s="110"/>
      <c r="K28138"/>
      <c r="L28138"/>
      <c r="T28138" s="138"/>
    </row>
    <row r="28139" spans="9:20" x14ac:dyDescent="0.25">
      <c r="I28139" s="137"/>
      <c r="J28139" s="110"/>
      <c r="K28139"/>
      <c r="L28139"/>
      <c r="T28139" s="138"/>
    </row>
    <row r="28140" spans="9:20" x14ac:dyDescent="0.25">
      <c r="I28140" s="137"/>
      <c r="J28140" s="110"/>
      <c r="K28140"/>
      <c r="L28140"/>
      <c r="T28140" s="138"/>
    </row>
    <row r="28141" spans="9:20" x14ac:dyDescent="0.25">
      <c r="I28141" s="137"/>
      <c r="J28141" s="110"/>
      <c r="K28141"/>
      <c r="L28141"/>
      <c r="T28141" s="138"/>
    </row>
    <row r="28142" spans="9:20" x14ac:dyDescent="0.25">
      <c r="I28142" s="137"/>
      <c r="J28142" s="110"/>
      <c r="K28142"/>
      <c r="L28142"/>
      <c r="T28142" s="138"/>
    </row>
    <row r="28143" spans="9:20" x14ac:dyDescent="0.25">
      <c r="I28143" s="137"/>
      <c r="J28143" s="110"/>
      <c r="K28143"/>
      <c r="L28143"/>
      <c r="T28143" s="138"/>
    </row>
    <row r="28144" spans="9:20" x14ac:dyDescent="0.25">
      <c r="I28144" s="137"/>
      <c r="J28144" s="110"/>
      <c r="K28144"/>
      <c r="L28144"/>
      <c r="T28144" s="138"/>
    </row>
    <row r="28145" spans="9:20" x14ac:dyDescent="0.25">
      <c r="I28145" s="137"/>
      <c r="J28145" s="110"/>
      <c r="K28145"/>
      <c r="L28145"/>
      <c r="T28145" s="138"/>
    </row>
    <row r="28146" spans="9:20" x14ac:dyDescent="0.25">
      <c r="I28146" s="137"/>
      <c r="J28146" s="110"/>
      <c r="K28146"/>
      <c r="L28146"/>
      <c r="T28146" s="138"/>
    </row>
    <row r="28147" spans="9:20" x14ac:dyDescent="0.25">
      <c r="I28147" s="137"/>
      <c r="J28147" s="110"/>
      <c r="K28147"/>
      <c r="L28147"/>
      <c r="T28147" s="138"/>
    </row>
    <row r="28148" spans="9:20" x14ac:dyDescent="0.25">
      <c r="I28148" s="137"/>
      <c r="J28148" s="110"/>
      <c r="K28148"/>
      <c r="L28148"/>
      <c r="T28148" s="138"/>
    </row>
    <row r="28149" spans="9:20" x14ac:dyDescent="0.25">
      <c r="I28149" s="137"/>
      <c r="J28149" s="110"/>
      <c r="K28149"/>
      <c r="L28149"/>
      <c r="T28149" s="138"/>
    </row>
    <row r="28150" spans="9:20" x14ac:dyDescent="0.25">
      <c r="I28150" s="137"/>
      <c r="J28150" s="110"/>
      <c r="K28150"/>
      <c r="L28150"/>
      <c r="T28150" s="138"/>
    </row>
    <row r="28151" spans="9:20" x14ac:dyDescent="0.25">
      <c r="I28151" s="137"/>
      <c r="J28151" s="110"/>
      <c r="K28151"/>
      <c r="L28151"/>
      <c r="T28151" s="138"/>
    </row>
    <row r="28152" spans="9:20" x14ac:dyDescent="0.25">
      <c r="I28152" s="137"/>
      <c r="J28152" s="110"/>
      <c r="K28152"/>
      <c r="L28152"/>
      <c r="T28152" s="138"/>
    </row>
    <row r="28153" spans="9:20" x14ac:dyDescent="0.25">
      <c r="I28153" s="137"/>
      <c r="J28153" s="110"/>
      <c r="K28153"/>
      <c r="L28153"/>
      <c r="T28153" s="138"/>
    </row>
    <row r="28154" spans="9:20" x14ac:dyDescent="0.25">
      <c r="I28154" s="137"/>
      <c r="J28154" s="110"/>
      <c r="K28154"/>
      <c r="L28154"/>
      <c r="T28154" s="138"/>
    </row>
    <row r="28155" spans="9:20" x14ac:dyDescent="0.25">
      <c r="I28155" s="137"/>
      <c r="J28155" s="110"/>
      <c r="K28155"/>
      <c r="L28155"/>
      <c r="T28155" s="138"/>
    </row>
    <row r="28156" spans="9:20" x14ac:dyDescent="0.25">
      <c r="I28156" s="137"/>
      <c r="J28156" s="110"/>
      <c r="K28156"/>
      <c r="L28156"/>
      <c r="T28156" s="138"/>
    </row>
    <row r="28157" spans="9:20" x14ac:dyDescent="0.25">
      <c r="I28157" s="137"/>
      <c r="J28157" s="110"/>
      <c r="K28157"/>
      <c r="L28157"/>
      <c r="T28157" s="138"/>
    </row>
    <row r="28158" spans="9:20" x14ac:dyDescent="0.25">
      <c r="I28158" s="137"/>
      <c r="J28158" s="110"/>
      <c r="K28158"/>
      <c r="L28158"/>
      <c r="T28158" s="138"/>
    </row>
    <row r="28159" spans="9:20" x14ac:dyDescent="0.25">
      <c r="I28159" s="137"/>
      <c r="J28159" s="110"/>
      <c r="K28159"/>
      <c r="L28159"/>
      <c r="T28159" s="138"/>
    </row>
    <row r="28160" spans="9:20" x14ac:dyDescent="0.25">
      <c r="I28160" s="137"/>
      <c r="J28160" s="110"/>
      <c r="K28160"/>
      <c r="L28160"/>
      <c r="T28160" s="138"/>
    </row>
    <row r="28161" spans="9:20" x14ac:dyDescent="0.25">
      <c r="I28161" s="137"/>
      <c r="J28161" s="110"/>
      <c r="K28161"/>
      <c r="L28161"/>
      <c r="T28161" s="138"/>
    </row>
    <row r="28162" spans="9:20" x14ac:dyDescent="0.25">
      <c r="I28162" s="137"/>
      <c r="J28162" s="110"/>
      <c r="K28162"/>
      <c r="L28162"/>
      <c r="T28162" s="138"/>
    </row>
    <row r="28163" spans="9:20" x14ac:dyDescent="0.25">
      <c r="I28163" s="137"/>
      <c r="J28163" s="110"/>
      <c r="K28163"/>
      <c r="L28163"/>
      <c r="T28163" s="138"/>
    </row>
    <row r="28164" spans="9:20" x14ac:dyDescent="0.25">
      <c r="I28164" s="137"/>
      <c r="J28164" s="110"/>
      <c r="K28164"/>
      <c r="L28164"/>
      <c r="T28164" s="138"/>
    </row>
    <row r="28165" spans="9:20" x14ac:dyDescent="0.25">
      <c r="I28165" s="137"/>
      <c r="J28165" s="110"/>
      <c r="K28165"/>
      <c r="L28165"/>
      <c r="T28165" s="138"/>
    </row>
    <row r="28166" spans="9:20" x14ac:dyDescent="0.25">
      <c r="I28166" s="137"/>
      <c r="J28166" s="110"/>
      <c r="K28166"/>
      <c r="L28166"/>
      <c r="T28166" s="138"/>
    </row>
    <row r="28167" spans="9:20" x14ac:dyDescent="0.25">
      <c r="I28167" s="137"/>
      <c r="J28167" s="110"/>
      <c r="K28167"/>
      <c r="L28167"/>
      <c r="T28167" s="138"/>
    </row>
    <row r="28168" spans="9:20" x14ac:dyDescent="0.25">
      <c r="I28168" s="137"/>
      <c r="J28168" s="110"/>
      <c r="K28168"/>
      <c r="L28168"/>
      <c r="T28168" s="138"/>
    </row>
    <row r="28169" spans="9:20" x14ac:dyDescent="0.25">
      <c r="I28169" s="137"/>
      <c r="J28169" s="110"/>
      <c r="K28169"/>
      <c r="L28169"/>
      <c r="T28169" s="138"/>
    </row>
    <row r="28170" spans="9:20" x14ac:dyDescent="0.25">
      <c r="I28170" s="137"/>
      <c r="J28170" s="110"/>
      <c r="K28170"/>
      <c r="L28170"/>
      <c r="T28170" s="138"/>
    </row>
    <row r="28171" spans="9:20" x14ac:dyDescent="0.25">
      <c r="I28171" s="137"/>
      <c r="J28171" s="110"/>
      <c r="K28171"/>
      <c r="L28171"/>
      <c r="T28171" s="138"/>
    </row>
    <row r="28172" spans="9:20" x14ac:dyDescent="0.25">
      <c r="I28172" s="137"/>
      <c r="J28172" s="110"/>
      <c r="K28172"/>
      <c r="L28172"/>
      <c r="T28172" s="138"/>
    </row>
    <row r="28173" spans="9:20" x14ac:dyDescent="0.25">
      <c r="I28173" s="137"/>
      <c r="J28173" s="110"/>
      <c r="K28173"/>
      <c r="L28173"/>
      <c r="T28173" s="138"/>
    </row>
    <row r="28174" spans="9:20" x14ac:dyDescent="0.25">
      <c r="I28174" s="137"/>
      <c r="J28174" s="110"/>
      <c r="K28174"/>
      <c r="L28174"/>
      <c r="T28174" s="138"/>
    </row>
    <row r="28175" spans="9:20" x14ac:dyDescent="0.25">
      <c r="I28175" s="137"/>
      <c r="J28175" s="110"/>
      <c r="K28175"/>
      <c r="L28175"/>
      <c r="T28175" s="138"/>
    </row>
    <row r="28176" spans="9:20" x14ac:dyDescent="0.25">
      <c r="I28176" s="137"/>
      <c r="J28176" s="110"/>
      <c r="K28176"/>
      <c r="L28176"/>
      <c r="T28176" s="138"/>
    </row>
    <row r="28177" spans="9:20" x14ac:dyDescent="0.25">
      <c r="I28177" s="137"/>
      <c r="J28177" s="110"/>
      <c r="K28177"/>
      <c r="L28177"/>
      <c r="T28177" s="138"/>
    </row>
    <row r="28178" spans="9:20" x14ac:dyDescent="0.25">
      <c r="I28178" s="137"/>
      <c r="J28178" s="110"/>
      <c r="K28178"/>
      <c r="L28178"/>
      <c r="T28178" s="138"/>
    </row>
    <row r="28179" spans="9:20" x14ac:dyDescent="0.25">
      <c r="I28179" s="137"/>
      <c r="J28179" s="110"/>
      <c r="K28179"/>
      <c r="L28179"/>
      <c r="T28179" s="138"/>
    </row>
    <row r="28180" spans="9:20" x14ac:dyDescent="0.25">
      <c r="I28180" s="137"/>
      <c r="J28180" s="110"/>
      <c r="K28180"/>
      <c r="L28180"/>
      <c r="T28180" s="138"/>
    </row>
    <row r="28181" spans="9:20" x14ac:dyDescent="0.25">
      <c r="I28181" s="137"/>
      <c r="J28181" s="110"/>
      <c r="K28181"/>
      <c r="L28181"/>
      <c r="T28181" s="138"/>
    </row>
    <row r="28182" spans="9:20" x14ac:dyDescent="0.25">
      <c r="I28182" s="137"/>
      <c r="J28182" s="110"/>
      <c r="K28182"/>
      <c r="L28182"/>
      <c r="T28182" s="138"/>
    </row>
    <row r="28183" spans="9:20" x14ac:dyDescent="0.25">
      <c r="I28183" s="137"/>
      <c r="J28183" s="110"/>
      <c r="K28183"/>
      <c r="L28183"/>
      <c r="T28183" s="138"/>
    </row>
    <row r="28184" spans="9:20" x14ac:dyDescent="0.25">
      <c r="I28184" s="137"/>
      <c r="J28184" s="110"/>
      <c r="K28184"/>
      <c r="L28184"/>
      <c r="T28184" s="138"/>
    </row>
    <row r="28185" spans="9:20" x14ac:dyDescent="0.25">
      <c r="I28185" s="137"/>
      <c r="J28185" s="110"/>
      <c r="K28185"/>
      <c r="L28185"/>
      <c r="T28185" s="138"/>
    </row>
    <row r="28186" spans="9:20" x14ac:dyDescent="0.25">
      <c r="I28186" s="137"/>
      <c r="J28186" s="110"/>
      <c r="K28186"/>
      <c r="L28186"/>
      <c r="T28186" s="138"/>
    </row>
    <row r="28187" spans="9:20" x14ac:dyDescent="0.25">
      <c r="I28187" s="137"/>
      <c r="J28187" s="110"/>
      <c r="K28187"/>
      <c r="L28187"/>
      <c r="T28187" s="138"/>
    </row>
    <row r="28188" spans="9:20" x14ac:dyDescent="0.25">
      <c r="I28188" s="137"/>
      <c r="J28188" s="110"/>
      <c r="K28188"/>
      <c r="L28188"/>
      <c r="T28188" s="138"/>
    </row>
    <row r="28189" spans="9:20" x14ac:dyDescent="0.25">
      <c r="I28189" s="137"/>
      <c r="J28189" s="110"/>
      <c r="K28189"/>
      <c r="L28189"/>
      <c r="T28189" s="138"/>
    </row>
    <row r="28190" spans="9:20" x14ac:dyDescent="0.25">
      <c r="I28190" s="137"/>
      <c r="J28190" s="110"/>
      <c r="K28190"/>
      <c r="L28190"/>
      <c r="T28190" s="138"/>
    </row>
    <row r="28191" spans="9:20" x14ac:dyDescent="0.25">
      <c r="I28191" s="137"/>
      <c r="J28191" s="110"/>
      <c r="K28191"/>
      <c r="L28191"/>
      <c r="T28191" s="138"/>
    </row>
    <row r="28192" spans="9:20" x14ac:dyDescent="0.25">
      <c r="I28192" s="137"/>
      <c r="J28192" s="110"/>
      <c r="K28192"/>
      <c r="L28192"/>
      <c r="T28192" s="138"/>
    </row>
    <row r="28193" spans="9:20" x14ac:dyDescent="0.25">
      <c r="I28193" s="137"/>
      <c r="J28193" s="110"/>
      <c r="K28193"/>
      <c r="L28193"/>
      <c r="T28193" s="138"/>
    </row>
    <row r="28194" spans="9:20" x14ac:dyDescent="0.25">
      <c r="I28194" s="137"/>
      <c r="J28194" s="110"/>
      <c r="K28194"/>
      <c r="L28194"/>
      <c r="T28194" s="138"/>
    </row>
    <row r="28195" spans="9:20" x14ac:dyDescent="0.25">
      <c r="I28195" s="137"/>
      <c r="J28195" s="110"/>
      <c r="K28195"/>
      <c r="L28195"/>
      <c r="T28195" s="138"/>
    </row>
    <row r="28196" spans="9:20" x14ac:dyDescent="0.25">
      <c r="I28196" s="137"/>
      <c r="J28196" s="110"/>
      <c r="K28196"/>
      <c r="L28196"/>
      <c r="T28196" s="138"/>
    </row>
    <row r="28197" spans="9:20" x14ac:dyDescent="0.25">
      <c r="I28197" s="137"/>
      <c r="J28197" s="110"/>
      <c r="K28197"/>
      <c r="L28197"/>
      <c r="T28197" s="138"/>
    </row>
    <row r="28198" spans="9:20" x14ac:dyDescent="0.25">
      <c r="I28198" s="137"/>
      <c r="J28198" s="110"/>
      <c r="K28198"/>
      <c r="L28198"/>
      <c r="T28198" s="138"/>
    </row>
    <row r="28199" spans="9:20" x14ac:dyDescent="0.25">
      <c r="I28199" s="137"/>
      <c r="J28199" s="110"/>
      <c r="K28199"/>
      <c r="L28199"/>
      <c r="T28199" s="138"/>
    </row>
    <row r="28200" spans="9:20" x14ac:dyDescent="0.25">
      <c r="I28200" s="137"/>
      <c r="J28200" s="110"/>
      <c r="K28200"/>
      <c r="L28200"/>
      <c r="T28200" s="138"/>
    </row>
    <row r="28201" spans="9:20" x14ac:dyDescent="0.25">
      <c r="I28201" s="137"/>
      <c r="J28201" s="110"/>
      <c r="K28201"/>
      <c r="L28201"/>
      <c r="T28201" s="138"/>
    </row>
    <row r="28202" spans="9:20" x14ac:dyDescent="0.25">
      <c r="I28202" s="137"/>
      <c r="J28202" s="110"/>
      <c r="K28202"/>
      <c r="L28202"/>
      <c r="T28202" s="138"/>
    </row>
    <row r="28203" spans="9:20" x14ac:dyDescent="0.25">
      <c r="I28203" s="137"/>
      <c r="J28203" s="110"/>
      <c r="K28203"/>
      <c r="L28203"/>
      <c r="T28203" s="138"/>
    </row>
    <row r="28204" spans="9:20" x14ac:dyDescent="0.25">
      <c r="I28204" s="137"/>
      <c r="J28204" s="110"/>
      <c r="K28204"/>
      <c r="L28204"/>
      <c r="T28204" s="138"/>
    </row>
    <row r="28205" spans="9:20" x14ac:dyDescent="0.25">
      <c r="I28205" s="137"/>
      <c r="J28205" s="110"/>
      <c r="K28205"/>
      <c r="L28205"/>
      <c r="T28205" s="138"/>
    </row>
    <row r="28206" spans="9:20" x14ac:dyDescent="0.25">
      <c r="I28206" s="137"/>
      <c r="J28206" s="110"/>
      <c r="K28206"/>
      <c r="L28206"/>
      <c r="T28206" s="138"/>
    </row>
    <row r="28207" spans="9:20" x14ac:dyDescent="0.25">
      <c r="I28207" s="137"/>
      <c r="J28207" s="110"/>
      <c r="K28207"/>
      <c r="L28207"/>
      <c r="T28207" s="138"/>
    </row>
    <row r="28208" spans="9:20" x14ac:dyDescent="0.25">
      <c r="I28208" s="137"/>
      <c r="J28208" s="110"/>
      <c r="K28208"/>
      <c r="L28208"/>
      <c r="T28208" s="138"/>
    </row>
    <row r="28209" spans="9:20" x14ac:dyDescent="0.25">
      <c r="I28209" s="137"/>
      <c r="J28209" s="110"/>
      <c r="K28209"/>
      <c r="L28209"/>
      <c r="T28209" s="138"/>
    </row>
    <row r="28210" spans="9:20" x14ac:dyDescent="0.25">
      <c r="I28210" s="137"/>
      <c r="J28210" s="110"/>
      <c r="K28210"/>
      <c r="L28210"/>
      <c r="T28210" s="138"/>
    </row>
    <row r="28211" spans="9:20" x14ac:dyDescent="0.25">
      <c r="I28211" s="137"/>
      <c r="J28211" s="110"/>
      <c r="K28211"/>
      <c r="L28211"/>
      <c r="T28211" s="138"/>
    </row>
    <row r="28212" spans="9:20" x14ac:dyDescent="0.25">
      <c r="I28212" s="137"/>
      <c r="J28212" s="110"/>
      <c r="K28212"/>
      <c r="L28212"/>
      <c r="T28212" s="138"/>
    </row>
    <row r="28213" spans="9:20" x14ac:dyDescent="0.25">
      <c r="I28213" s="137"/>
      <c r="J28213" s="110"/>
      <c r="K28213"/>
      <c r="L28213"/>
      <c r="T28213" s="138"/>
    </row>
    <row r="28214" spans="9:20" x14ac:dyDescent="0.25">
      <c r="I28214" s="137"/>
      <c r="J28214" s="110"/>
      <c r="K28214"/>
      <c r="L28214"/>
      <c r="T28214" s="138"/>
    </row>
    <row r="28215" spans="9:20" x14ac:dyDescent="0.25">
      <c r="I28215" s="137"/>
      <c r="J28215" s="110"/>
      <c r="K28215"/>
      <c r="L28215"/>
      <c r="T28215" s="138"/>
    </row>
    <row r="28216" spans="9:20" x14ac:dyDescent="0.25">
      <c r="I28216" s="137"/>
      <c r="J28216" s="110"/>
      <c r="K28216"/>
      <c r="L28216"/>
      <c r="T28216" s="138"/>
    </row>
    <row r="28217" spans="9:20" x14ac:dyDescent="0.25">
      <c r="I28217" s="137"/>
      <c r="J28217" s="110"/>
      <c r="K28217"/>
      <c r="L28217"/>
      <c r="T28217" s="138"/>
    </row>
    <row r="28218" spans="9:20" x14ac:dyDescent="0.25">
      <c r="I28218" s="137"/>
      <c r="J28218" s="110"/>
      <c r="K28218"/>
      <c r="L28218"/>
      <c r="T28218" s="138"/>
    </row>
    <row r="28219" spans="9:20" x14ac:dyDescent="0.25">
      <c r="I28219" s="137"/>
      <c r="J28219" s="110"/>
      <c r="K28219"/>
      <c r="L28219"/>
      <c r="T28219" s="138"/>
    </row>
    <row r="28220" spans="9:20" x14ac:dyDescent="0.25">
      <c r="I28220" s="137"/>
      <c r="J28220" s="110"/>
      <c r="K28220"/>
      <c r="L28220"/>
      <c r="T28220" s="138"/>
    </row>
    <row r="28221" spans="9:20" x14ac:dyDescent="0.25">
      <c r="I28221" s="137"/>
      <c r="J28221" s="110"/>
      <c r="K28221"/>
      <c r="L28221"/>
      <c r="T28221" s="138"/>
    </row>
    <row r="28222" spans="9:20" x14ac:dyDescent="0.25">
      <c r="I28222" s="137"/>
      <c r="J28222" s="110"/>
      <c r="K28222"/>
      <c r="L28222"/>
      <c r="T28222" s="138"/>
    </row>
    <row r="28223" spans="9:20" x14ac:dyDescent="0.25">
      <c r="I28223" s="137"/>
      <c r="J28223" s="110"/>
      <c r="K28223"/>
      <c r="L28223"/>
      <c r="T28223" s="138"/>
    </row>
    <row r="28224" spans="9:20" x14ac:dyDescent="0.25">
      <c r="I28224" s="137"/>
      <c r="J28224" s="110"/>
      <c r="K28224"/>
      <c r="L28224"/>
      <c r="T28224" s="138"/>
    </row>
    <row r="28225" spans="9:20" x14ac:dyDescent="0.25">
      <c r="I28225" s="137"/>
      <c r="J28225" s="110"/>
      <c r="K28225"/>
      <c r="L28225"/>
      <c r="T28225" s="138"/>
    </row>
    <row r="28226" spans="9:20" x14ac:dyDescent="0.25">
      <c r="I28226" s="137"/>
      <c r="J28226" s="110"/>
      <c r="K28226"/>
      <c r="L28226"/>
      <c r="T28226" s="138"/>
    </row>
    <row r="28227" spans="9:20" x14ac:dyDescent="0.25">
      <c r="I28227" s="137"/>
      <c r="J28227" s="110"/>
      <c r="K28227"/>
      <c r="L28227"/>
      <c r="T28227" s="138"/>
    </row>
    <row r="28228" spans="9:20" x14ac:dyDescent="0.25">
      <c r="I28228" s="137"/>
      <c r="J28228" s="110"/>
      <c r="K28228"/>
      <c r="L28228"/>
      <c r="T28228" s="138"/>
    </row>
    <row r="28229" spans="9:20" x14ac:dyDescent="0.25">
      <c r="I28229" s="137"/>
      <c r="J28229" s="110"/>
      <c r="K28229"/>
      <c r="L28229"/>
      <c r="T28229" s="138"/>
    </row>
    <row r="28230" spans="9:20" x14ac:dyDescent="0.25">
      <c r="I28230" s="137"/>
      <c r="J28230" s="110"/>
      <c r="K28230"/>
      <c r="L28230"/>
      <c r="T28230" s="138"/>
    </row>
    <row r="28231" spans="9:20" x14ac:dyDescent="0.25">
      <c r="I28231" s="137"/>
      <c r="J28231" s="110"/>
      <c r="K28231"/>
      <c r="L28231"/>
      <c r="T28231" s="138"/>
    </row>
    <row r="28232" spans="9:20" x14ac:dyDescent="0.25">
      <c r="I28232" s="137"/>
      <c r="J28232" s="110"/>
      <c r="K28232"/>
      <c r="L28232"/>
      <c r="T28232" s="138"/>
    </row>
    <row r="28233" spans="9:20" x14ac:dyDescent="0.25">
      <c r="I28233" s="137"/>
      <c r="J28233" s="110"/>
      <c r="K28233"/>
      <c r="L28233"/>
      <c r="T28233" s="138"/>
    </row>
    <row r="28234" spans="9:20" x14ac:dyDescent="0.25">
      <c r="I28234" s="137"/>
      <c r="J28234" s="110"/>
      <c r="K28234"/>
      <c r="L28234"/>
      <c r="T28234" s="138"/>
    </row>
    <row r="28235" spans="9:20" x14ac:dyDescent="0.25">
      <c r="I28235" s="137"/>
      <c r="J28235" s="110"/>
      <c r="K28235"/>
      <c r="L28235"/>
      <c r="T28235" s="138"/>
    </row>
    <row r="28236" spans="9:20" x14ac:dyDescent="0.25">
      <c r="I28236" s="137"/>
      <c r="J28236" s="110"/>
      <c r="K28236"/>
      <c r="L28236"/>
      <c r="T28236" s="138"/>
    </row>
    <row r="28237" spans="9:20" x14ac:dyDescent="0.25">
      <c r="I28237" s="137"/>
      <c r="J28237" s="110"/>
      <c r="K28237"/>
      <c r="L28237"/>
      <c r="T28237" s="138"/>
    </row>
    <row r="28238" spans="9:20" x14ac:dyDescent="0.25">
      <c r="I28238" s="137"/>
      <c r="J28238" s="110"/>
      <c r="K28238"/>
      <c r="L28238"/>
      <c r="T28238" s="138"/>
    </row>
    <row r="28239" spans="9:20" x14ac:dyDescent="0.25">
      <c r="I28239" s="137"/>
      <c r="J28239" s="110"/>
      <c r="K28239"/>
      <c r="L28239"/>
      <c r="T28239" s="138"/>
    </row>
    <row r="28240" spans="9:20" x14ac:dyDescent="0.25">
      <c r="I28240" s="137"/>
      <c r="J28240" s="110"/>
      <c r="K28240"/>
      <c r="L28240"/>
      <c r="T28240" s="138"/>
    </row>
    <row r="28241" spans="9:20" x14ac:dyDescent="0.25">
      <c r="I28241" s="137"/>
      <c r="J28241" s="110"/>
      <c r="K28241"/>
      <c r="L28241"/>
      <c r="T28241" s="138"/>
    </row>
    <row r="28242" spans="9:20" x14ac:dyDescent="0.25">
      <c r="I28242" s="137"/>
      <c r="J28242" s="110"/>
      <c r="K28242"/>
      <c r="L28242"/>
      <c r="T28242" s="138"/>
    </row>
    <row r="28243" spans="9:20" x14ac:dyDescent="0.25">
      <c r="I28243" s="137"/>
      <c r="J28243" s="110"/>
      <c r="K28243"/>
      <c r="L28243"/>
      <c r="T28243" s="138"/>
    </row>
    <row r="28244" spans="9:20" x14ac:dyDescent="0.25">
      <c r="I28244" s="137"/>
      <c r="J28244" s="110"/>
      <c r="K28244"/>
      <c r="L28244"/>
      <c r="T28244" s="138"/>
    </row>
    <row r="28245" spans="9:20" x14ac:dyDescent="0.25">
      <c r="I28245" s="137"/>
      <c r="J28245" s="110"/>
      <c r="K28245"/>
      <c r="L28245"/>
      <c r="T28245" s="138"/>
    </row>
    <row r="28246" spans="9:20" x14ac:dyDescent="0.25">
      <c r="I28246" s="137"/>
      <c r="J28246" s="110"/>
      <c r="K28246"/>
      <c r="L28246"/>
      <c r="T28246" s="138"/>
    </row>
    <row r="28247" spans="9:20" x14ac:dyDescent="0.25">
      <c r="I28247" s="137"/>
      <c r="J28247" s="110"/>
      <c r="K28247"/>
      <c r="L28247"/>
      <c r="T28247" s="138"/>
    </row>
    <row r="28248" spans="9:20" x14ac:dyDescent="0.25">
      <c r="I28248" s="137"/>
      <c r="J28248" s="110"/>
      <c r="K28248"/>
      <c r="L28248"/>
      <c r="T28248" s="138"/>
    </row>
    <row r="28249" spans="9:20" x14ac:dyDescent="0.25">
      <c r="I28249" s="137"/>
      <c r="J28249" s="110"/>
      <c r="K28249"/>
      <c r="L28249"/>
      <c r="T28249" s="138"/>
    </row>
    <row r="28250" spans="9:20" x14ac:dyDescent="0.25">
      <c r="I28250" s="137"/>
      <c r="J28250" s="110"/>
      <c r="K28250"/>
      <c r="L28250"/>
      <c r="T28250" s="138"/>
    </row>
    <row r="28251" spans="9:20" x14ac:dyDescent="0.25">
      <c r="I28251" s="137"/>
      <c r="J28251" s="110"/>
      <c r="K28251"/>
      <c r="L28251"/>
      <c r="T28251" s="138"/>
    </row>
    <row r="28252" spans="9:20" x14ac:dyDescent="0.25">
      <c r="I28252" s="137"/>
      <c r="J28252" s="110"/>
      <c r="K28252"/>
      <c r="L28252"/>
      <c r="T28252" s="138"/>
    </row>
    <row r="28253" spans="9:20" x14ac:dyDescent="0.25">
      <c r="I28253" s="137"/>
      <c r="J28253" s="110"/>
      <c r="K28253"/>
      <c r="L28253"/>
      <c r="T28253" s="138"/>
    </row>
    <row r="28254" spans="9:20" x14ac:dyDescent="0.25">
      <c r="I28254" s="137"/>
      <c r="J28254" s="110"/>
      <c r="K28254"/>
      <c r="L28254"/>
      <c r="T28254" s="138"/>
    </row>
    <row r="28255" spans="9:20" x14ac:dyDescent="0.25">
      <c r="I28255" s="137"/>
      <c r="J28255" s="110"/>
      <c r="K28255"/>
      <c r="L28255"/>
      <c r="T28255" s="138"/>
    </row>
    <row r="28256" spans="9:20" x14ac:dyDescent="0.25">
      <c r="I28256" s="137"/>
      <c r="J28256" s="110"/>
      <c r="K28256"/>
      <c r="L28256"/>
      <c r="T28256" s="138"/>
    </row>
    <row r="28257" spans="9:20" x14ac:dyDescent="0.25">
      <c r="I28257" s="137"/>
      <c r="J28257" s="110"/>
      <c r="K28257"/>
      <c r="L28257"/>
      <c r="T28257" s="138"/>
    </row>
    <row r="28258" spans="9:20" x14ac:dyDescent="0.25">
      <c r="I28258" s="137"/>
      <c r="J28258" s="110"/>
      <c r="K28258"/>
      <c r="L28258"/>
      <c r="T28258" s="138"/>
    </row>
    <row r="28259" spans="9:20" x14ac:dyDescent="0.25">
      <c r="I28259" s="137"/>
      <c r="J28259" s="110"/>
      <c r="K28259"/>
      <c r="L28259"/>
      <c r="T28259" s="138"/>
    </row>
    <row r="28260" spans="9:20" x14ac:dyDescent="0.25">
      <c r="I28260" s="137"/>
      <c r="J28260" s="110"/>
      <c r="K28260"/>
      <c r="L28260"/>
      <c r="T28260" s="138"/>
    </row>
    <row r="28261" spans="9:20" x14ac:dyDescent="0.25">
      <c r="I28261" s="137"/>
      <c r="J28261" s="110"/>
      <c r="K28261"/>
      <c r="L28261"/>
      <c r="T28261" s="138"/>
    </row>
    <row r="28262" spans="9:20" x14ac:dyDescent="0.25">
      <c r="I28262" s="137"/>
      <c r="J28262" s="110"/>
      <c r="K28262"/>
      <c r="L28262"/>
      <c r="T28262" s="138"/>
    </row>
    <row r="28263" spans="9:20" x14ac:dyDescent="0.25">
      <c r="I28263" s="137"/>
      <c r="J28263" s="110"/>
      <c r="K28263"/>
      <c r="L28263"/>
      <c r="T28263" s="138"/>
    </row>
    <row r="28264" spans="9:20" x14ac:dyDescent="0.25">
      <c r="I28264" s="137"/>
      <c r="J28264" s="110"/>
      <c r="K28264"/>
      <c r="L28264"/>
      <c r="T28264" s="138"/>
    </row>
    <row r="28265" spans="9:20" x14ac:dyDescent="0.25">
      <c r="I28265" s="137"/>
      <c r="J28265" s="110"/>
      <c r="K28265"/>
      <c r="L28265"/>
      <c r="T28265" s="138"/>
    </row>
    <row r="28266" spans="9:20" x14ac:dyDescent="0.25">
      <c r="I28266" s="137"/>
      <c r="J28266" s="110"/>
      <c r="K28266"/>
      <c r="L28266"/>
      <c r="T28266" s="138"/>
    </row>
    <row r="28267" spans="9:20" x14ac:dyDescent="0.25">
      <c r="I28267" s="137"/>
      <c r="J28267" s="110"/>
      <c r="K28267"/>
      <c r="L28267"/>
      <c r="T28267" s="138"/>
    </row>
    <row r="28268" spans="9:20" x14ac:dyDescent="0.25">
      <c r="I28268" s="137"/>
      <c r="J28268" s="110"/>
      <c r="K28268"/>
      <c r="L28268"/>
      <c r="T28268" s="138"/>
    </row>
    <row r="28269" spans="9:20" x14ac:dyDescent="0.25">
      <c r="I28269" s="137"/>
      <c r="J28269" s="110"/>
      <c r="K28269"/>
      <c r="L28269"/>
      <c r="T28269" s="138"/>
    </row>
    <row r="28270" spans="9:20" x14ac:dyDescent="0.25">
      <c r="I28270" s="137"/>
      <c r="J28270" s="110"/>
      <c r="K28270"/>
      <c r="L28270"/>
      <c r="T28270" s="138"/>
    </row>
    <row r="28271" spans="9:20" x14ac:dyDescent="0.25">
      <c r="I28271" s="137"/>
      <c r="J28271" s="110"/>
      <c r="K28271"/>
      <c r="L28271"/>
      <c r="T28271" s="138"/>
    </row>
    <row r="28272" spans="9:20" x14ac:dyDescent="0.25">
      <c r="I28272" s="137"/>
      <c r="J28272" s="110"/>
      <c r="K28272"/>
      <c r="L28272"/>
      <c r="T28272" s="138"/>
    </row>
    <row r="28273" spans="9:20" x14ac:dyDescent="0.25">
      <c r="I28273" s="137"/>
      <c r="J28273" s="110"/>
      <c r="K28273"/>
      <c r="L28273"/>
      <c r="T28273" s="138"/>
    </row>
    <row r="28274" spans="9:20" x14ac:dyDescent="0.25">
      <c r="I28274" s="137"/>
      <c r="J28274" s="110"/>
      <c r="K28274"/>
      <c r="L28274"/>
      <c r="T28274" s="138"/>
    </row>
    <row r="28275" spans="9:20" x14ac:dyDescent="0.25">
      <c r="I28275" s="137"/>
      <c r="J28275" s="110"/>
      <c r="K28275"/>
      <c r="L28275"/>
      <c r="T28275" s="138"/>
    </row>
    <row r="28276" spans="9:20" x14ac:dyDescent="0.25">
      <c r="I28276" s="137"/>
      <c r="J28276" s="110"/>
      <c r="K28276"/>
      <c r="L28276"/>
      <c r="T28276" s="138"/>
    </row>
    <row r="28277" spans="9:20" x14ac:dyDescent="0.25">
      <c r="I28277" s="137"/>
      <c r="J28277" s="110"/>
      <c r="K28277"/>
      <c r="L28277"/>
      <c r="T28277" s="138"/>
    </row>
    <row r="28278" spans="9:20" x14ac:dyDescent="0.25">
      <c r="I28278" s="137"/>
      <c r="J28278" s="110"/>
      <c r="K28278"/>
      <c r="L28278"/>
      <c r="T28278" s="138"/>
    </row>
    <row r="28279" spans="9:20" x14ac:dyDescent="0.25">
      <c r="I28279" s="137"/>
      <c r="J28279" s="110"/>
      <c r="K28279"/>
      <c r="L28279"/>
      <c r="T28279" s="138"/>
    </row>
    <row r="28280" spans="9:20" x14ac:dyDescent="0.25">
      <c r="I28280" s="137"/>
      <c r="J28280" s="110"/>
      <c r="K28280"/>
      <c r="L28280"/>
      <c r="T28280" s="138"/>
    </row>
    <row r="28281" spans="9:20" x14ac:dyDescent="0.25">
      <c r="I28281" s="137"/>
      <c r="J28281" s="110"/>
      <c r="K28281"/>
      <c r="L28281"/>
      <c r="T28281" s="138"/>
    </row>
    <row r="28282" spans="9:20" x14ac:dyDescent="0.25">
      <c r="I28282" s="137"/>
      <c r="J28282" s="110"/>
      <c r="K28282"/>
      <c r="L28282"/>
      <c r="T28282" s="138"/>
    </row>
    <row r="28283" spans="9:20" x14ac:dyDescent="0.25">
      <c r="I28283" s="137"/>
      <c r="J28283" s="110"/>
      <c r="K28283"/>
      <c r="L28283"/>
      <c r="T28283" s="138"/>
    </row>
    <row r="28284" spans="9:20" x14ac:dyDescent="0.25">
      <c r="I28284" s="137"/>
      <c r="J28284" s="110"/>
      <c r="K28284"/>
      <c r="L28284"/>
      <c r="T28284" s="138"/>
    </row>
    <row r="28285" spans="9:20" x14ac:dyDescent="0.25">
      <c r="I28285" s="137"/>
      <c r="J28285" s="110"/>
      <c r="K28285"/>
      <c r="L28285"/>
      <c r="T28285" s="138"/>
    </row>
    <row r="28286" spans="9:20" x14ac:dyDescent="0.25">
      <c r="I28286" s="137"/>
      <c r="J28286" s="110"/>
      <c r="K28286"/>
      <c r="L28286"/>
      <c r="T28286" s="138"/>
    </row>
    <row r="28287" spans="9:20" x14ac:dyDescent="0.25">
      <c r="I28287" s="137"/>
      <c r="J28287" s="110"/>
      <c r="K28287"/>
      <c r="L28287"/>
      <c r="T28287" s="138"/>
    </row>
    <row r="28288" spans="9:20" x14ac:dyDescent="0.25">
      <c r="I28288" s="137"/>
      <c r="J28288" s="110"/>
      <c r="K28288"/>
      <c r="L28288"/>
      <c r="T28288" s="138"/>
    </row>
    <row r="28289" spans="9:20" x14ac:dyDescent="0.25">
      <c r="I28289" s="137"/>
      <c r="J28289" s="110"/>
      <c r="K28289"/>
      <c r="L28289"/>
      <c r="T28289" s="138"/>
    </row>
    <row r="28290" spans="9:20" x14ac:dyDescent="0.25">
      <c r="I28290" s="137"/>
      <c r="J28290" s="110"/>
      <c r="K28290"/>
      <c r="L28290"/>
      <c r="T28290" s="138"/>
    </row>
    <row r="28291" spans="9:20" x14ac:dyDescent="0.25">
      <c r="I28291" s="137"/>
      <c r="J28291" s="110"/>
      <c r="K28291"/>
      <c r="L28291"/>
      <c r="T28291" s="138"/>
    </row>
    <row r="28292" spans="9:20" x14ac:dyDescent="0.25">
      <c r="I28292" s="137"/>
      <c r="J28292" s="110"/>
      <c r="K28292"/>
      <c r="L28292"/>
      <c r="T28292" s="138"/>
    </row>
    <row r="28293" spans="9:20" x14ac:dyDescent="0.25">
      <c r="I28293" s="137"/>
      <c r="J28293" s="110"/>
      <c r="K28293"/>
      <c r="L28293"/>
      <c r="T28293" s="138"/>
    </row>
    <row r="28294" spans="9:20" x14ac:dyDescent="0.25">
      <c r="I28294" s="137"/>
      <c r="J28294" s="110"/>
      <c r="K28294"/>
      <c r="L28294"/>
      <c r="T28294" s="138"/>
    </row>
    <row r="28295" spans="9:20" x14ac:dyDescent="0.25">
      <c r="I28295" s="137"/>
      <c r="J28295" s="110"/>
      <c r="K28295"/>
      <c r="L28295"/>
      <c r="T28295" s="138"/>
    </row>
    <row r="28296" spans="9:20" x14ac:dyDescent="0.25">
      <c r="I28296" s="137"/>
      <c r="J28296" s="110"/>
      <c r="K28296"/>
      <c r="L28296"/>
      <c r="T28296" s="138"/>
    </row>
    <row r="28297" spans="9:20" x14ac:dyDescent="0.25">
      <c r="I28297" s="137"/>
      <c r="J28297" s="110"/>
      <c r="K28297"/>
      <c r="L28297"/>
      <c r="T28297" s="138"/>
    </row>
    <row r="28298" spans="9:20" x14ac:dyDescent="0.25">
      <c r="I28298" s="137"/>
      <c r="J28298" s="110"/>
      <c r="K28298"/>
      <c r="L28298"/>
      <c r="T28298" s="138"/>
    </row>
    <row r="28299" spans="9:20" x14ac:dyDescent="0.25">
      <c r="I28299" s="137"/>
      <c r="J28299" s="110"/>
      <c r="K28299"/>
      <c r="L28299"/>
      <c r="T28299" s="138"/>
    </row>
    <row r="28300" spans="9:20" x14ac:dyDescent="0.25">
      <c r="I28300" s="137"/>
      <c r="J28300" s="110"/>
      <c r="K28300"/>
      <c r="L28300"/>
      <c r="T28300" s="138"/>
    </row>
    <row r="28301" spans="9:20" x14ac:dyDescent="0.25">
      <c r="I28301" s="137"/>
      <c r="J28301" s="110"/>
      <c r="K28301"/>
      <c r="L28301"/>
      <c r="T28301" s="138"/>
    </row>
    <row r="28302" spans="9:20" x14ac:dyDescent="0.25">
      <c r="I28302" s="137"/>
      <c r="J28302" s="110"/>
      <c r="K28302"/>
      <c r="L28302"/>
      <c r="T28302" s="138"/>
    </row>
    <row r="28303" spans="9:20" x14ac:dyDescent="0.25">
      <c r="I28303" s="137"/>
      <c r="J28303" s="110"/>
      <c r="K28303"/>
      <c r="L28303"/>
      <c r="T28303" s="138"/>
    </row>
    <row r="28304" spans="9:20" x14ac:dyDescent="0.25">
      <c r="I28304" s="137"/>
      <c r="J28304" s="110"/>
      <c r="K28304"/>
      <c r="L28304"/>
      <c r="T28304" s="138"/>
    </row>
    <row r="28305" spans="9:20" x14ac:dyDescent="0.25">
      <c r="I28305" s="137"/>
      <c r="J28305" s="110"/>
      <c r="K28305"/>
      <c r="L28305"/>
      <c r="T28305" s="138"/>
    </row>
    <row r="28306" spans="9:20" x14ac:dyDescent="0.25">
      <c r="I28306" s="137"/>
      <c r="J28306" s="110"/>
      <c r="K28306"/>
      <c r="L28306"/>
      <c r="T28306" s="138"/>
    </row>
    <row r="28307" spans="9:20" x14ac:dyDescent="0.25">
      <c r="I28307" s="137"/>
      <c r="J28307" s="110"/>
      <c r="K28307"/>
      <c r="L28307"/>
      <c r="T28307" s="138"/>
    </row>
    <row r="28308" spans="9:20" x14ac:dyDescent="0.25">
      <c r="I28308" s="137"/>
      <c r="J28308" s="110"/>
      <c r="K28308"/>
      <c r="L28308"/>
      <c r="T28308" s="138"/>
    </row>
    <row r="28309" spans="9:20" x14ac:dyDescent="0.25">
      <c r="I28309" s="137"/>
      <c r="J28309" s="110"/>
      <c r="K28309"/>
      <c r="L28309"/>
      <c r="T28309" s="138"/>
    </row>
    <row r="28310" spans="9:20" x14ac:dyDescent="0.25">
      <c r="I28310" s="137"/>
      <c r="J28310" s="110"/>
      <c r="K28310"/>
      <c r="L28310"/>
      <c r="T28310" s="138"/>
    </row>
    <row r="28311" spans="9:20" x14ac:dyDescent="0.25">
      <c r="I28311" s="137"/>
      <c r="J28311" s="110"/>
      <c r="K28311"/>
      <c r="L28311"/>
      <c r="T28311" s="138"/>
    </row>
    <row r="28312" spans="9:20" x14ac:dyDescent="0.25">
      <c r="I28312" s="137"/>
      <c r="J28312" s="110"/>
      <c r="K28312"/>
      <c r="L28312"/>
      <c r="T28312" s="138"/>
    </row>
    <row r="28313" spans="9:20" x14ac:dyDescent="0.25">
      <c r="I28313" s="137"/>
      <c r="J28313" s="110"/>
      <c r="K28313"/>
      <c r="L28313"/>
      <c r="T28313" s="138"/>
    </row>
    <row r="28314" spans="9:20" x14ac:dyDescent="0.25">
      <c r="I28314" s="137"/>
      <c r="J28314" s="110"/>
      <c r="K28314"/>
      <c r="L28314"/>
      <c r="T28314" s="138"/>
    </row>
    <row r="28315" spans="9:20" x14ac:dyDescent="0.25">
      <c r="I28315" s="137"/>
      <c r="J28315" s="110"/>
      <c r="K28315"/>
      <c r="L28315"/>
      <c r="T28315" s="138"/>
    </row>
    <row r="28316" spans="9:20" x14ac:dyDescent="0.25">
      <c r="I28316" s="137"/>
      <c r="J28316" s="110"/>
      <c r="K28316"/>
      <c r="L28316"/>
      <c r="T28316" s="138"/>
    </row>
    <row r="28317" spans="9:20" x14ac:dyDescent="0.25">
      <c r="I28317" s="137"/>
      <c r="J28317" s="110"/>
      <c r="K28317"/>
      <c r="L28317"/>
      <c r="T28317" s="138"/>
    </row>
    <row r="28318" spans="9:20" x14ac:dyDescent="0.25">
      <c r="I28318" s="137"/>
      <c r="J28318" s="110"/>
      <c r="K28318"/>
      <c r="L28318"/>
      <c r="T28318" s="138"/>
    </row>
    <row r="28319" spans="9:20" x14ac:dyDescent="0.25">
      <c r="I28319" s="137"/>
      <c r="J28319" s="110"/>
      <c r="K28319"/>
      <c r="L28319"/>
      <c r="T28319" s="138"/>
    </row>
    <row r="28320" spans="9:20" x14ac:dyDescent="0.25">
      <c r="I28320" s="137"/>
      <c r="J28320" s="110"/>
      <c r="K28320"/>
      <c r="L28320"/>
      <c r="T28320" s="138"/>
    </row>
    <row r="28321" spans="9:20" x14ac:dyDescent="0.25">
      <c r="I28321" s="137"/>
      <c r="J28321" s="110"/>
      <c r="K28321"/>
      <c r="L28321"/>
      <c r="T28321" s="138"/>
    </row>
    <row r="28322" spans="9:20" x14ac:dyDescent="0.25">
      <c r="I28322" s="137"/>
      <c r="J28322" s="110"/>
      <c r="K28322"/>
      <c r="L28322"/>
      <c r="T28322" s="138"/>
    </row>
    <row r="28323" spans="9:20" x14ac:dyDescent="0.25">
      <c r="I28323" s="137"/>
      <c r="J28323" s="110"/>
      <c r="K28323"/>
      <c r="L28323"/>
      <c r="T28323" s="138"/>
    </row>
    <row r="28324" spans="9:20" x14ac:dyDescent="0.25">
      <c r="I28324" s="137"/>
      <c r="J28324" s="110"/>
      <c r="K28324"/>
      <c r="L28324"/>
      <c r="T28324" s="138"/>
    </row>
    <row r="28325" spans="9:20" x14ac:dyDescent="0.25">
      <c r="I28325" s="137"/>
      <c r="J28325" s="110"/>
      <c r="K28325"/>
      <c r="L28325"/>
      <c r="T28325" s="138"/>
    </row>
    <row r="28326" spans="9:20" x14ac:dyDescent="0.25">
      <c r="I28326" s="137"/>
      <c r="J28326" s="110"/>
      <c r="K28326"/>
      <c r="L28326"/>
      <c r="T28326" s="138"/>
    </row>
    <row r="28327" spans="9:20" x14ac:dyDescent="0.25">
      <c r="I28327" s="137"/>
      <c r="J28327" s="110"/>
      <c r="K28327"/>
      <c r="L28327"/>
      <c r="T28327" s="138"/>
    </row>
    <row r="28328" spans="9:20" x14ac:dyDescent="0.25">
      <c r="I28328" s="137"/>
      <c r="J28328" s="110"/>
      <c r="K28328"/>
      <c r="L28328"/>
      <c r="T28328" s="138"/>
    </row>
    <row r="28329" spans="9:20" x14ac:dyDescent="0.25">
      <c r="I28329" s="137"/>
      <c r="J28329" s="110"/>
      <c r="K28329"/>
      <c r="L28329"/>
      <c r="T28329" s="138"/>
    </row>
    <row r="28330" spans="9:20" x14ac:dyDescent="0.25">
      <c r="I28330" s="137"/>
      <c r="J28330" s="110"/>
      <c r="K28330"/>
      <c r="L28330"/>
      <c r="T28330" s="138"/>
    </row>
    <row r="28331" spans="9:20" x14ac:dyDescent="0.25">
      <c r="I28331" s="137"/>
      <c r="J28331" s="110"/>
      <c r="K28331"/>
      <c r="L28331"/>
      <c r="T28331" s="138"/>
    </row>
    <row r="28332" spans="9:20" x14ac:dyDescent="0.25">
      <c r="I28332" s="137"/>
      <c r="J28332" s="110"/>
      <c r="K28332"/>
      <c r="L28332"/>
      <c r="T28332" s="138"/>
    </row>
    <row r="28333" spans="9:20" x14ac:dyDescent="0.25">
      <c r="I28333" s="137"/>
      <c r="J28333" s="110"/>
      <c r="K28333"/>
      <c r="L28333"/>
      <c r="T28333" s="138"/>
    </row>
    <row r="28334" spans="9:20" x14ac:dyDescent="0.25">
      <c r="I28334" s="137"/>
      <c r="J28334" s="110"/>
      <c r="K28334"/>
      <c r="L28334"/>
      <c r="T28334" s="138"/>
    </row>
    <row r="28335" spans="9:20" x14ac:dyDescent="0.25">
      <c r="I28335" s="137"/>
      <c r="J28335" s="110"/>
      <c r="K28335"/>
      <c r="L28335"/>
      <c r="T28335" s="138"/>
    </row>
    <row r="28336" spans="9:20" x14ac:dyDescent="0.25">
      <c r="I28336" s="137"/>
      <c r="J28336" s="110"/>
      <c r="K28336"/>
      <c r="L28336"/>
      <c r="T28336" s="138"/>
    </row>
    <row r="28337" spans="9:20" x14ac:dyDescent="0.25">
      <c r="I28337" s="137"/>
      <c r="J28337" s="110"/>
      <c r="K28337"/>
      <c r="L28337"/>
      <c r="T28337" s="138"/>
    </row>
    <row r="28338" spans="9:20" x14ac:dyDescent="0.25">
      <c r="I28338" s="137"/>
      <c r="J28338" s="110"/>
      <c r="K28338"/>
      <c r="L28338"/>
      <c r="T28338" s="138"/>
    </row>
    <row r="28339" spans="9:20" x14ac:dyDescent="0.25">
      <c r="I28339" s="137"/>
      <c r="J28339" s="110"/>
      <c r="K28339"/>
      <c r="L28339"/>
      <c r="T28339" s="138"/>
    </row>
    <row r="28340" spans="9:20" x14ac:dyDescent="0.25">
      <c r="I28340" s="137"/>
      <c r="J28340" s="110"/>
      <c r="K28340"/>
      <c r="L28340"/>
      <c r="T28340" s="138"/>
    </row>
    <row r="28341" spans="9:20" x14ac:dyDescent="0.25">
      <c r="I28341" s="137"/>
      <c r="J28341" s="110"/>
      <c r="K28341"/>
      <c r="L28341"/>
      <c r="T28341" s="138"/>
    </row>
    <row r="28342" spans="9:20" x14ac:dyDescent="0.25">
      <c r="I28342" s="137"/>
      <c r="J28342" s="110"/>
      <c r="K28342"/>
      <c r="L28342"/>
      <c r="T28342" s="138"/>
    </row>
    <row r="28343" spans="9:20" x14ac:dyDescent="0.25">
      <c r="I28343" s="137"/>
      <c r="J28343" s="110"/>
      <c r="K28343"/>
      <c r="L28343"/>
      <c r="T28343" s="138"/>
    </row>
    <row r="28344" spans="9:20" x14ac:dyDescent="0.25">
      <c r="I28344" s="137"/>
      <c r="J28344" s="110"/>
      <c r="K28344"/>
      <c r="L28344"/>
      <c r="T28344" s="138"/>
    </row>
    <row r="28345" spans="9:20" x14ac:dyDescent="0.25">
      <c r="I28345" s="137"/>
      <c r="J28345" s="110"/>
      <c r="K28345"/>
      <c r="L28345"/>
      <c r="T28345" s="138"/>
    </row>
    <row r="28346" spans="9:20" x14ac:dyDescent="0.25">
      <c r="I28346" s="137"/>
      <c r="J28346" s="110"/>
      <c r="K28346"/>
      <c r="L28346"/>
      <c r="T28346" s="138"/>
    </row>
    <row r="28347" spans="9:20" x14ac:dyDescent="0.25">
      <c r="I28347" s="137"/>
      <c r="J28347" s="110"/>
      <c r="K28347"/>
      <c r="L28347"/>
      <c r="T28347" s="138"/>
    </row>
    <row r="28348" spans="9:20" x14ac:dyDescent="0.25">
      <c r="I28348" s="137"/>
      <c r="J28348" s="110"/>
      <c r="K28348"/>
      <c r="L28348"/>
      <c r="T28348" s="138"/>
    </row>
    <row r="28349" spans="9:20" x14ac:dyDescent="0.25">
      <c r="I28349" s="137"/>
      <c r="J28349" s="110"/>
      <c r="K28349"/>
      <c r="L28349"/>
      <c r="T28349" s="138"/>
    </row>
    <row r="28350" spans="9:20" x14ac:dyDescent="0.25">
      <c r="I28350" s="137"/>
      <c r="J28350" s="110"/>
      <c r="K28350"/>
      <c r="L28350"/>
      <c r="T28350" s="138"/>
    </row>
    <row r="28351" spans="9:20" x14ac:dyDescent="0.25">
      <c r="I28351" s="137"/>
      <c r="J28351" s="110"/>
      <c r="K28351"/>
      <c r="L28351"/>
      <c r="T28351" s="138"/>
    </row>
    <row r="28352" spans="9:20" x14ac:dyDescent="0.25">
      <c r="I28352" s="137"/>
      <c r="J28352" s="110"/>
      <c r="K28352"/>
      <c r="L28352"/>
      <c r="T28352" s="138"/>
    </row>
    <row r="28353" spans="9:20" x14ac:dyDescent="0.25">
      <c r="I28353" s="137"/>
      <c r="J28353" s="110"/>
      <c r="K28353"/>
      <c r="L28353"/>
      <c r="T28353" s="138"/>
    </row>
    <row r="28354" spans="9:20" x14ac:dyDescent="0.25">
      <c r="I28354" s="137"/>
      <c r="J28354" s="110"/>
      <c r="K28354"/>
      <c r="L28354"/>
      <c r="T28354" s="138"/>
    </row>
    <row r="28355" spans="9:20" x14ac:dyDescent="0.25">
      <c r="I28355" s="137"/>
      <c r="J28355" s="110"/>
      <c r="K28355"/>
      <c r="L28355"/>
      <c r="T28355" s="138"/>
    </row>
    <row r="28356" spans="9:20" x14ac:dyDescent="0.25">
      <c r="I28356" s="137"/>
      <c r="J28356" s="110"/>
      <c r="K28356"/>
      <c r="L28356"/>
      <c r="T28356" s="138"/>
    </row>
    <row r="28357" spans="9:20" x14ac:dyDescent="0.25">
      <c r="I28357" s="137"/>
      <c r="J28357" s="110"/>
      <c r="K28357"/>
      <c r="L28357"/>
      <c r="T28357" s="138"/>
    </row>
    <row r="28358" spans="9:20" x14ac:dyDescent="0.25">
      <c r="I28358" s="137"/>
      <c r="J28358" s="110"/>
      <c r="K28358"/>
      <c r="L28358"/>
      <c r="T28358" s="138"/>
    </row>
    <row r="28359" spans="9:20" x14ac:dyDescent="0.25">
      <c r="I28359" s="137"/>
      <c r="J28359" s="110"/>
      <c r="K28359"/>
      <c r="L28359"/>
      <c r="T28359" s="138"/>
    </row>
    <row r="28360" spans="9:20" x14ac:dyDescent="0.25">
      <c r="I28360" s="137"/>
      <c r="J28360" s="110"/>
      <c r="K28360"/>
      <c r="L28360"/>
      <c r="T28360" s="138"/>
    </row>
    <row r="28361" spans="9:20" x14ac:dyDescent="0.25">
      <c r="I28361" s="137"/>
      <c r="J28361" s="110"/>
      <c r="K28361"/>
      <c r="L28361"/>
      <c r="T28361" s="138"/>
    </row>
    <row r="28362" spans="9:20" x14ac:dyDescent="0.25">
      <c r="I28362" s="137"/>
      <c r="J28362" s="110"/>
      <c r="K28362"/>
      <c r="L28362"/>
      <c r="T28362" s="138"/>
    </row>
    <row r="28363" spans="9:20" x14ac:dyDescent="0.25">
      <c r="I28363" s="137"/>
      <c r="J28363" s="110"/>
      <c r="K28363"/>
      <c r="L28363"/>
      <c r="T28363" s="138"/>
    </row>
    <row r="28364" spans="9:20" x14ac:dyDescent="0.25">
      <c r="I28364" s="137"/>
      <c r="J28364" s="110"/>
      <c r="K28364"/>
      <c r="L28364"/>
      <c r="T28364" s="138"/>
    </row>
    <row r="28365" spans="9:20" x14ac:dyDescent="0.25">
      <c r="I28365" s="137"/>
      <c r="J28365" s="110"/>
      <c r="K28365"/>
      <c r="L28365"/>
      <c r="T28365" s="138"/>
    </row>
    <row r="28366" spans="9:20" x14ac:dyDescent="0.25">
      <c r="I28366" s="137"/>
      <c r="J28366" s="110"/>
      <c r="K28366"/>
      <c r="L28366"/>
      <c r="T28366" s="138"/>
    </row>
    <row r="28367" spans="9:20" x14ac:dyDescent="0.25">
      <c r="I28367" s="137"/>
      <c r="J28367" s="110"/>
      <c r="K28367"/>
      <c r="L28367"/>
      <c r="T28367" s="138"/>
    </row>
    <row r="28368" spans="9:20" x14ac:dyDescent="0.25">
      <c r="I28368" s="137"/>
      <c r="J28368" s="110"/>
      <c r="K28368"/>
      <c r="L28368"/>
      <c r="T28368" s="138"/>
    </row>
    <row r="28369" spans="9:20" x14ac:dyDescent="0.25">
      <c r="I28369" s="137"/>
      <c r="J28369" s="110"/>
      <c r="K28369"/>
      <c r="L28369"/>
      <c r="T28369" s="138"/>
    </row>
    <row r="28370" spans="9:20" x14ac:dyDescent="0.25">
      <c r="I28370" s="137"/>
      <c r="J28370" s="110"/>
      <c r="K28370"/>
      <c r="L28370"/>
      <c r="T28370" s="138"/>
    </row>
    <row r="28371" spans="9:20" x14ac:dyDescent="0.25">
      <c r="I28371" s="137"/>
      <c r="J28371" s="110"/>
      <c r="K28371"/>
      <c r="L28371"/>
      <c r="T28371" s="138"/>
    </row>
    <row r="28372" spans="9:20" x14ac:dyDescent="0.25">
      <c r="I28372" s="137"/>
      <c r="J28372" s="110"/>
      <c r="K28372"/>
      <c r="L28372"/>
      <c r="T28372" s="138"/>
    </row>
    <row r="28373" spans="9:20" x14ac:dyDescent="0.25">
      <c r="I28373" s="137"/>
      <c r="J28373" s="110"/>
      <c r="K28373"/>
      <c r="L28373"/>
      <c r="T28373" s="138"/>
    </row>
    <row r="28374" spans="9:20" x14ac:dyDescent="0.25">
      <c r="I28374" s="137"/>
      <c r="J28374" s="110"/>
      <c r="K28374"/>
      <c r="L28374"/>
      <c r="T28374" s="138"/>
    </row>
    <row r="28375" spans="9:20" x14ac:dyDescent="0.25">
      <c r="I28375" s="137"/>
      <c r="J28375" s="110"/>
      <c r="K28375"/>
      <c r="L28375"/>
      <c r="T28375" s="138"/>
    </row>
    <row r="28376" spans="9:20" x14ac:dyDescent="0.25">
      <c r="I28376" s="137"/>
      <c r="J28376" s="110"/>
      <c r="K28376"/>
      <c r="L28376"/>
      <c r="T28376" s="138"/>
    </row>
    <row r="28377" spans="9:20" x14ac:dyDescent="0.25">
      <c r="I28377" s="137"/>
      <c r="J28377" s="110"/>
      <c r="K28377"/>
      <c r="L28377"/>
      <c r="T28377" s="138"/>
    </row>
    <row r="28378" spans="9:20" x14ac:dyDescent="0.25">
      <c r="I28378" s="137"/>
      <c r="J28378" s="110"/>
      <c r="K28378"/>
      <c r="L28378"/>
      <c r="T28378" s="138"/>
    </row>
    <row r="28379" spans="9:20" x14ac:dyDescent="0.25">
      <c r="I28379" s="137"/>
      <c r="J28379" s="110"/>
      <c r="K28379"/>
      <c r="L28379"/>
      <c r="T28379" s="138"/>
    </row>
    <row r="28380" spans="9:20" x14ac:dyDescent="0.25">
      <c r="I28380" s="137"/>
      <c r="J28380" s="110"/>
      <c r="K28380"/>
      <c r="L28380"/>
      <c r="T28380" s="138"/>
    </row>
    <row r="28381" spans="9:20" x14ac:dyDescent="0.25">
      <c r="I28381" s="137"/>
      <c r="J28381" s="110"/>
      <c r="K28381"/>
      <c r="L28381"/>
      <c r="T28381" s="138"/>
    </row>
    <row r="28382" spans="9:20" x14ac:dyDescent="0.25">
      <c r="I28382" s="137"/>
      <c r="J28382" s="110"/>
      <c r="K28382"/>
      <c r="L28382"/>
      <c r="T28382" s="138"/>
    </row>
    <row r="28383" spans="9:20" x14ac:dyDescent="0.25">
      <c r="I28383" s="137"/>
      <c r="J28383" s="110"/>
      <c r="K28383"/>
      <c r="L28383"/>
      <c r="T28383" s="138"/>
    </row>
    <row r="28384" spans="9:20" x14ac:dyDescent="0.25">
      <c r="I28384" s="137"/>
      <c r="J28384" s="110"/>
      <c r="K28384"/>
      <c r="L28384"/>
      <c r="T28384" s="138"/>
    </row>
    <row r="28385" spans="9:20" x14ac:dyDescent="0.25">
      <c r="I28385" s="137"/>
      <c r="J28385" s="110"/>
      <c r="K28385"/>
      <c r="L28385"/>
      <c r="T28385" s="138"/>
    </row>
    <row r="28386" spans="9:20" x14ac:dyDescent="0.25">
      <c r="I28386" s="137"/>
      <c r="J28386" s="110"/>
      <c r="K28386"/>
      <c r="L28386"/>
      <c r="T28386" s="138"/>
    </row>
    <row r="28387" spans="9:20" x14ac:dyDescent="0.25">
      <c r="I28387" s="137"/>
      <c r="J28387" s="110"/>
      <c r="K28387"/>
      <c r="L28387"/>
      <c r="T28387" s="138"/>
    </row>
    <row r="28388" spans="9:20" x14ac:dyDescent="0.25">
      <c r="I28388" s="137"/>
      <c r="J28388" s="110"/>
      <c r="K28388"/>
      <c r="L28388"/>
      <c r="T28388" s="138"/>
    </row>
    <row r="28389" spans="9:20" x14ac:dyDescent="0.25">
      <c r="I28389" s="137"/>
      <c r="J28389" s="110"/>
      <c r="K28389"/>
      <c r="L28389"/>
      <c r="T28389" s="138"/>
    </row>
    <row r="28390" spans="9:20" x14ac:dyDescent="0.25">
      <c r="I28390" s="137"/>
      <c r="J28390" s="110"/>
      <c r="K28390"/>
      <c r="L28390"/>
      <c r="T28390" s="138"/>
    </row>
    <row r="28391" spans="9:20" x14ac:dyDescent="0.25">
      <c r="I28391" s="137"/>
      <c r="J28391" s="110"/>
      <c r="K28391"/>
      <c r="L28391"/>
      <c r="T28391" s="138"/>
    </row>
    <row r="28392" spans="9:20" x14ac:dyDescent="0.25">
      <c r="I28392" s="137"/>
      <c r="J28392" s="110"/>
      <c r="K28392"/>
      <c r="L28392"/>
      <c r="T28392" s="138"/>
    </row>
    <row r="28393" spans="9:20" x14ac:dyDescent="0.25">
      <c r="I28393" s="137"/>
      <c r="J28393" s="110"/>
      <c r="K28393"/>
      <c r="L28393"/>
      <c r="T28393" s="138"/>
    </row>
    <row r="28394" spans="9:20" x14ac:dyDescent="0.25">
      <c r="I28394" s="137"/>
      <c r="J28394" s="110"/>
      <c r="K28394"/>
      <c r="L28394"/>
      <c r="T28394" s="138"/>
    </row>
    <row r="28395" spans="9:20" x14ac:dyDescent="0.25">
      <c r="I28395" s="137"/>
      <c r="J28395" s="110"/>
      <c r="K28395"/>
      <c r="L28395"/>
      <c r="T28395" s="138"/>
    </row>
    <row r="28396" spans="9:20" x14ac:dyDescent="0.25">
      <c r="I28396" s="137"/>
      <c r="J28396" s="110"/>
      <c r="K28396"/>
      <c r="L28396"/>
      <c r="T28396" s="138"/>
    </row>
    <row r="28397" spans="9:20" x14ac:dyDescent="0.25">
      <c r="I28397" s="137"/>
      <c r="J28397" s="110"/>
      <c r="K28397"/>
      <c r="L28397"/>
      <c r="T28397" s="138"/>
    </row>
    <row r="28398" spans="9:20" x14ac:dyDescent="0.25">
      <c r="I28398" s="137"/>
      <c r="J28398" s="110"/>
      <c r="K28398"/>
      <c r="L28398"/>
      <c r="T28398" s="138"/>
    </row>
    <row r="28399" spans="9:20" x14ac:dyDescent="0.25">
      <c r="I28399" s="137"/>
      <c r="J28399" s="110"/>
      <c r="K28399"/>
      <c r="L28399"/>
      <c r="T28399" s="138"/>
    </row>
    <row r="28400" spans="9:20" x14ac:dyDescent="0.25">
      <c r="I28400" s="137"/>
      <c r="J28400" s="110"/>
      <c r="K28400"/>
      <c r="L28400"/>
      <c r="T28400" s="138"/>
    </row>
    <row r="28401" spans="9:20" x14ac:dyDescent="0.25">
      <c r="I28401" s="137"/>
      <c r="J28401" s="110"/>
      <c r="K28401"/>
      <c r="L28401"/>
      <c r="T28401" s="138"/>
    </row>
    <row r="28402" spans="9:20" x14ac:dyDescent="0.25">
      <c r="I28402" s="137"/>
      <c r="J28402" s="110"/>
      <c r="K28402"/>
      <c r="L28402"/>
      <c r="T28402" s="138"/>
    </row>
    <row r="28403" spans="9:20" x14ac:dyDescent="0.25">
      <c r="I28403" s="137"/>
      <c r="J28403" s="110"/>
      <c r="K28403"/>
      <c r="L28403"/>
      <c r="T28403" s="138"/>
    </row>
    <row r="28404" spans="9:20" x14ac:dyDescent="0.25">
      <c r="I28404" s="137"/>
      <c r="J28404" s="110"/>
      <c r="K28404"/>
      <c r="L28404"/>
      <c r="T28404" s="138"/>
    </row>
    <row r="28405" spans="9:20" x14ac:dyDescent="0.25">
      <c r="I28405" s="137"/>
      <c r="J28405" s="110"/>
      <c r="K28405"/>
      <c r="L28405"/>
      <c r="T28405" s="138"/>
    </row>
    <row r="28406" spans="9:20" x14ac:dyDescent="0.25">
      <c r="I28406" s="137"/>
      <c r="J28406" s="110"/>
      <c r="K28406"/>
      <c r="L28406"/>
      <c r="T28406" s="138"/>
    </row>
    <row r="28407" spans="9:20" x14ac:dyDescent="0.25">
      <c r="I28407" s="137"/>
      <c r="J28407" s="110"/>
      <c r="K28407"/>
      <c r="L28407"/>
      <c r="T28407" s="138"/>
    </row>
    <row r="28408" spans="9:20" x14ac:dyDescent="0.25">
      <c r="I28408" s="137"/>
      <c r="J28408" s="110"/>
      <c r="K28408"/>
      <c r="L28408"/>
      <c r="T28408" s="138"/>
    </row>
    <row r="28409" spans="9:20" x14ac:dyDescent="0.25">
      <c r="I28409" s="137"/>
      <c r="J28409" s="110"/>
      <c r="K28409"/>
      <c r="L28409"/>
      <c r="T28409" s="138"/>
    </row>
    <row r="28410" spans="9:20" x14ac:dyDescent="0.25">
      <c r="I28410" s="137"/>
      <c r="J28410" s="110"/>
      <c r="K28410"/>
      <c r="L28410"/>
      <c r="T28410" s="138"/>
    </row>
    <row r="28411" spans="9:20" x14ac:dyDescent="0.25">
      <c r="I28411" s="137"/>
      <c r="J28411" s="110"/>
      <c r="K28411"/>
      <c r="L28411"/>
      <c r="T28411" s="138"/>
    </row>
    <row r="28412" spans="9:20" x14ac:dyDescent="0.25">
      <c r="I28412" s="137"/>
      <c r="J28412" s="110"/>
      <c r="K28412"/>
      <c r="L28412"/>
      <c r="T28412" s="138"/>
    </row>
    <row r="28413" spans="9:20" x14ac:dyDescent="0.25">
      <c r="I28413" s="137"/>
      <c r="J28413" s="110"/>
      <c r="K28413"/>
      <c r="L28413"/>
      <c r="T28413" s="138"/>
    </row>
    <row r="28414" spans="9:20" x14ac:dyDescent="0.25">
      <c r="I28414" s="137"/>
      <c r="J28414" s="110"/>
      <c r="K28414"/>
      <c r="L28414"/>
      <c r="T28414" s="138"/>
    </row>
    <row r="28415" spans="9:20" x14ac:dyDescent="0.25">
      <c r="I28415" s="137"/>
      <c r="J28415" s="110"/>
      <c r="K28415"/>
      <c r="L28415"/>
      <c r="T28415" s="138"/>
    </row>
    <row r="28416" spans="9:20" x14ac:dyDescent="0.25">
      <c r="I28416" s="137"/>
      <c r="J28416" s="110"/>
      <c r="K28416"/>
      <c r="L28416"/>
      <c r="T28416" s="138"/>
    </row>
    <row r="28417" spans="9:20" x14ac:dyDescent="0.25">
      <c r="I28417" s="137"/>
      <c r="J28417" s="110"/>
      <c r="K28417"/>
      <c r="L28417"/>
      <c r="T28417" s="138"/>
    </row>
    <row r="28418" spans="9:20" x14ac:dyDescent="0.25">
      <c r="I28418" s="137"/>
      <c r="J28418" s="110"/>
      <c r="K28418"/>
      <c r="L28418"/>
      <c r="T28418" s="138"/>
    </row>
    <row r="28419" spans="9:20" x14ac:dyDescent="0.25">
      <c r="I28419" s="137"/>
      <c r="J28419" s="110"/>
      <c r="K28419"/>
      <c r="L28419"/>
      <c r="T28419" s="138"/>
    </row>
    <row r="28420" spans="9:20" x14ac:dyDescent="0.25">
      <c r="I28420" s="137"/>
      <c r="J28420" s="110"/>
      <c r="K28420"/>
      <c r="L28420"/>
      <c r="T28420" s="138"/>
    </row>
    <row r="28421" spans="9:20" x14ac:dyDescent="0.25">
      <c r="I28421" s="137"/>
      <c r="J28421" s="110"/>
      <c r="K28421"/>
      <c r="L28421"/>
      <c r="T28421" s="138"/>
    </row>
    <row r="28422" spans="9:20" x14ac:dyDescent="0.25">
      <c r="I28422" s="137"/>
      <c r="J28422" s="110"/>
      <c r="K28422"/>
      <c r="L28422"/>
      <c r="T28422" s="138"/>
    </row>
    <row r="28423" spans="9:20" x14ac:dyDescent="0.25">
      <c r="I28423" s="137"/>
      <c r="J28423" s="110"/>
      <c r="K28423"/>
      <c r="L28423"/>
      <c r="T28423" s="138"/>
    </row>
    <row r="28424" spans="9:20" x14ac:dyDescent="0.25">
      <c r="I28424" s="137"/>
      <c r="J28424" s="110"/>
      <c r="K28424"/>
      <c r="L28424"/>
      <c r="T28424" s="138"/>
    </row>
    <row r="28425" spans="9:20" x14ac:dyDescent="0.25">
      <c r="I28425" s="137"/>
      <c r="J28425" s="110"/>
      <c r="K28425"/>
      <c r="L28425"/>
      <c r="T28425" s="138"/>
    </row>
    <row r="28426" spans="9:20" x14ac:dyDescent="0.25">
      <c r="I28426" s="137"/>
      <c r="J28426" s="110"/>
      <c r="K28426"/>
      <c r="L28426"/>
      <c r="T28426" s="138"/>
    </row>
    <row r="28427" spans="9:20" x14ac:dyDescent="0.25">
      <c r="I28427" s="137"/>
      <c r="J28427" s="110"/>
      <c r="K28427"/>
      <c r="L28427"/>
      <c r="T28427" s="138"/>
    </row>
    <row r="28428" spans="9:20" x14ac:dyDescent="0.25">
      <c r="I28428" s="137"/>
      <c r="J28428" s="110"/>
      <c r="K28428"/>
      <c r="L28428"/>
      <c r="T28428" s="138"/>
    </row>
    <row r="28429" spans="9:20" x14ac:dyDescent="0.25">
      <c r="I28429" s="137"/>
      <c r="J28429" s="110"/>
      <c r="K28429"/>
      <c r="L28429"/>
      <c r="T28429" s="138"/>
    </row>
    <row r="28430" spans="9:20" x14ac:dyDescent="0.25">
      <c r="I28430" s="137"/>
      <c r="J28430" s="110"/>
      <c r="K28430"/>
      <c r="L28430"/>
      <c r="T28430" s="138"/>
    </row>
    <row r="28431" spans="9:20" x14ac:dyDescent="0.25">
      <c r="I28431" s="137"/>
      <c r="J28431" s="110"/>
      <c r="K28431"/>
      <c r="L28431"/>
      <c r="T28431" s="138"/>
    </row>
    <row r="28432" spans="9:20" x14ac:dyDescent="0.25">
      <c r="I28432" s="137"/>
      <c r="J28432" s="110"/>
      <c r="K28432"/>
      <c r="L28432"/>
      <c r="T28432" s="138"/>
    </row>
    <row r="28433" spans="9:20" x14ac:dyDescent="0.25">
      <c r="I28433" s="137"/>
      <c r="J28433" s="110"/>
      <c r="K28433"/>
      <c r="L28433"/>
      <c r="T28433" s="138"/>
    </row>
    <row r="28434" spans="9:20" x14ac:dyDescent="0.25">
      <c r="I28434" s="137"/>
      <c r="J28434" s="110"/>
      <c r="K28434"/>
      <c r="L28434"/>
      <c r="T28434" s="138"/>
    </row>
    <row r="28435" spans="9:20" x14ac:dyDescent="0.25">
      <c r="I28435" s="137"/>
      <c r="J28435" s="110"/>
      <c r="K28435"/>
      <c r="L28435"/>
      <c r="T28435" s="138"/>
    </row>
    <row r="28436" spans="9:20" x14ac:dyDescent="0.25">
      <c r="I28436" s="137"/>
      <c r="J28436" s="110"/>
      <c r="K28436"/>
      <c r="L28436"/>
      <c r="T28436" s="138"/>
    </row>
    <row r="28437" spans="9:20" x14ac:dyDescent="0.25">
      <c r="I28437" s="137"/>
      <c r="J28437" s="110"/>
      <c r="K28437"/>
      <c r="L28437"/>
      <c r="T28437" s="138"/>
    </row>
    <row r="28438" spans="9:20" x14ac:dyDescent="0.25">
      <c r="I28438" s="137"/>
      <c r="J28438" s="110"/>
      <c r="K28438"/>
      <c r="L28438"/>
      <c r="T28438" s="138"/>
    </row>
    <row r="28439" spans="9:20" x14ac:dyDescent="0.25">
      <c r="I28439" s="137"/>
      <c r="J28439" s="110"/>
      <c r="K28439"/>
      <c r="L28439"/>
      <c r="T28439" s="138"/>
    </row>
    <row r="28440" spans="9:20" x14ac:dyDescent="0.25">
      <c r="I28440" s="137"/>
      <c r="J28440" s="110"/>
      <c r="K28440"/>
      <c r="L28440"/>
      <c r="T28440" s="138"/>
    </row>
    <row r="28441" spans="9:20" x14ac:dyDescent="0.25">
      <c r="I28441" s="137"/>
      <c r="J28441" s="110"/>
      <c r="K28441"/>
      <c r="L28441"/>
      <c r="T28441" s="138"/>
    </row>
    <row r="28442" spans="9:20" x14ac:dyDescent="0.25">
      <c r="I28442" s="137"/>
      <c r="J28442" s="110"/>
      <c r="K28442"/>
      <c r="L28442"/>
      <c r="T28442" s="138"/>
    </row>
    <row r="28443" spans="9:20" x14ac:dyDescent="0.25">
      <c r="I28443" s="137"/>
      <c r="J28443" s="110"/>
      <c r="K28443"/>
      <c r="L28443"/>
      <c r="T28443" s="138"/>
    </row>
    <row r="28444" spans="9:20" x14ac:dyDescent="0.25">
      <c r="I28444" s="137"/>
      <c r="J28444" s="110"/>
      <c r="K28444"/>
      <c r="L28444"/>
      <c r="T28444" s="138"/>
    </row>
    <row r="28445" spans="9:20" x14ac:dyDescent="0.25">
      <c r="I28445" s="137"/>
      <c r="J28445" s="110"/>
      <c r="K28445"/>
      <c r="L28445"/>
      <c r="T28445" s="138"/>
    </row>
    <row r="28446" spans="9:20" x14ac:dyDescent="0.25">
      <c r="I28446" s="137"/>
      <c r="J28446" s="110"/>
      <c r="K28446"/>
      <c r="L28446"/>
      <c r="T28446" s="138"/>
    </row>
    <row r="28447" spans="9:20" x14ac:dyDescent="0.25">
      <c r="I28447" s="137"/>
      <c r="J28447" s="110"/>
      <c r="K28447"/>
      <c r="L28447"/>
      <c r="T28447" s="138"/>
    </row>
    <row r="28448" spans="9:20" x14ac:dyDescent="0.25">
      <c r="I28448" s="137"/>
      <c r="J28448" s="110"/>
      <c r="K28448"/>
      <c r="L28448"/>
      <c r="T28448" s="138"/>
    </row>
    <row r="28449" spans="9:20" x14ac:dyDescent="0.25">
      <c r="I28449" s="137"/>
      <c r="J28449" s="110"/>
      <c r="K28449"/>
      <c r="L28449"/>
      <c r="T28449" s="138"/>
    </row>
    <row r="28450" spans="9:20" x14ac:dyDescent="0.25">
      <c r="I28450" s="137"/>
      <c r="J28450" s="110"/>
      <c r="K28450"/>
      <c r="L28450"/>
      <c r="T28450" s="138"/>
    </row>
    <row r="28451" spans="9:20" x14ac:dyDescent="0.25">
      <c r="I28451" s="137"/>
      <c r="J28451" s="110"/>
      <c r="K28451"/>
      <c r="L28451"/>
      <c r="T28451" s="138"/>
    </row>
    <row r="28452" spans="9:20" x14ac:dyDescent="0.25">
      <c r="I28452" s="137"/>
      <c r="J28452" s="110"/>
      <c r="K28452"/>
      <c r="L28452"/>
      <c r="T28452" s="138"/>
    </row>
    <row r="28453" spans="9:20" x14ac:dyDescent="0.25">
      <c r="I28453" s="137"/>
      <c r="J28453" s="110"/>
      <c r="K28453"/>
      <c r="L28453"/>
      <c r="T28453" s="138"/>
    </row>
    <row r="28454" spans="9:20" x14ac:dyDescent="0.25">
      <c r="I28454" s="137"/>
      <c r="J28454" s="110"/>
      <c r="K28454"/>
      <c r="L28454"/>
      <c r="T28454" s="138"/>
    </row>
    <row r="28455" spans="9:20" x14ac:dyDescent="0.25">
      <c r="I28455" s="137"/>
      <c r="J28455" s="110"/>
      <c r="K28455"/>
      <c r="L28455"/>
      <c r="T28455" s="138"/>
    </row>
    <row r="28456" spans="9:20" x14ac:dyDescent="0.25">
      <c r="I28456" s="137"/>
      <c r="J28456" s="110"/>
      <c r="K28456"/>
      <c r="L28456"/>
      <c r="T28456" s="138"/>
    </row>
    <row r="28457" spans="9:20" x14ac:dyDescent="0.25">
      <c r="I28457" s="137"/>
      <c r="J28457" s="110"/>
      <c r="K28457"/>
      <c r="L28457"/>
      <c r="T28457" s="138"/>
    </row>
    <row r="28458" spans="9:20" x14ac:dyDescent="0.25">
      <c r="I28458" s="137"/>
      <c r="J28458" s="110"/>
      <c r="K28458"/>
      <c r="L28458"/>
      <c r="T28458" s="138"/>
    </row>
    <row r="28459" spans="9:20" x14ac:dyDescent="0.25">
      <c r="I28459" s="137"/>
      <c r="J28459" s="110"/>
      <c r="K28459"/>
      <c r="L28459"/>
      <c r="T28459" s="138"/>
    </row>
    <row r="28460" spans="9:20" x14ac:dyDescent="0.25">
      <c r="I28460" s="137"/>
      <c r="J28460" s="110"/>
      <c r="K28460"/>
      <c r="L28460"/>
      <c r="T28460" s="138"/>
    </row>
    <row r="28461" spans="9:20" x14ac:dyDescent="0.25">
      <c r="I28461" s="137"/>
      <c r="J28461" s="110"/>
      <c r="K28461"/>
      <c r="L28461"/>
      <c r="T28461" s="138"/>
    </row>
    <row r="28462" spans="9:20" x14ac:dyDescent="0.25">
      <c r="I28462" s="137"/>
      <c r="J28462" s="110"/>
      <c r="K28462"/>
      <c r="L28462"/>
      <c r="T28462" s="138"/>
    </row>
    <row r="28463" spans="9:20" x14ac:dyDescent="0.25">
      <c r="I28463" s="137"/>
      <c r="J28463" s="110"/>
      <c r="K28463"/>
      <c r="L28463"/>
      <c r="T28463" s="138"/>
    </row>
    <row r="28464" spans="9:20" x14ac:dyDescent="0.25">
      <c r="I28464" s="137"/>
      <c r="J28464" s="110"/>
      <c r="K28464"/>
      <c r="L28464"/>
      <c r="T28464" s="138"/>
    </row>
    <row r="28465" spans="9:20" x14ac:dyDescent="0.25">
      <c r="I28465" s="137"/>
      <c r="J28465" s="110"/>
      <c r="K28465"/>
      <c r="L28465"/>
      <c r="T28465" s="138"/>
    </row>
    <row r="28466" spans="9:20" x14ac:dyDescent="0.25">
      <c r="I28466" s="137"/>
      <c r="J28466" s="110"/>
      <c r="K28466"/>
      <c r="L28466"/>
      <c r="T28466" s="138"/>
    </row>
    <row r="28467" spans="9:20" x14ac:dyDescent="0.25">
      <c r="I28467" s="137"/>
      <c r="J28467" s="110"/>
      <c r="K28467"/>
      <c r="L28467"/>
      <c r="T28467" s="138"/>
    </row>
    <row r="28468" spans="9:20" x14ac:dyDescent="0.25">
      <c r="I28468" s="137"/>
      <c r="J28468" s="110"/>
      <c r="K28468"/>
      <c r="L28468"/>
      <c r="T28468" s="138"/>
    </row>
    <row r="28469" spans="9:20" x14ac:dyDescent="0.25">
      <c r="I28469" s="137"/>
      <c r="J28469" s="110"/>
      <c r="K28469"/>
      <c r="L28469"/>
      <c r="T28469" s="138"/>
    </row>
    <row r="28470" spans="9:20" x14ac:dyDescent="0.25">
      <c r="I28470" s="137"/>
      <c r="J28470" s="110"/>
      <c r="K28470"/>
      <c r="L28470"/>
      <c r="T28470" s="138"/>
    </row>
    <row r="28471" spans="9:20" x14ac:dyDescent="0.25">
      <c r="I28471" s="137"/>
      <c r="J28471" s="110"/>
      <c r="K28471"/>
      <c r="L28471"/>
      <c r="T28471" s="138"/>
    </row>
    <row r="28472" spans="9:20" x14ac:dyDescent="0.25">
      <c r="I28472" s="137"/>
      <c r="J28472" s="110"/>
      <c r="K28472"/>
      <c r="L28472"/>
      <c r="T28472" s="138"/>
    </row>
    <row r="28473" spans="9:20" x14ac:dyDescent="0.25">
      <c r="I28473" s="137"/>
      <c r="J28473" s="110"/>
      <c r="K28473"/>
      <c r="L28473"/>
      <c r="T28473" s="138"/>
    </row>
    <row r="28474" spans="9:20" x14ac:dyDescent="0.25">
      <c r="I28474" s="137"/>
      <c r="J28474" s="110"/>
      <c r="K28474"/>
      <c r="L28474"/>
      <c r="T28474" s="138"/>
    </row>
    <row r="28475" spans="9:20" x14ac:dyDescent="0.25">
      <c r="I28475" s="137"/>
      <c r="J28475" s="110"/>
      <c r="K28475"/>
      <c r="L28475"/>
      <c r="T28475" s="138"/>
    </row>
    <row r="28476" spans="9:20" x14ac:dyDescent="0.25">
      <c r="I28476" s="137"/>
      <c r="J28476" s="110"/>
      <c r="K28476"/>
      <c r="L28476"/>
      <c r="T28476" s="138"/>
    </row>
    <row r="28477" spans="9:20" x14ac:dyDescent="0.25">
      <c r="I28477" s="137"/>
      <c r="J28477" s="110"/>
      <c r="K28477"/>
      <c r="L28477"/>
      <c r="T28477" s="138"/>
    </row>
    <row r="28478" spans="9:20" x14ac:dyDescent="0.25">
      <c r="I28478" s="137"/>
      <c r="J28478" s="110"/>
      <c r="K28478"/>
      <c r="L28478"/>
      <c r="T28478" s="138"/>
    </row>
    <row r="28479" spans="9:20" x14ac:dyDescent="0.25">
      <c r="I28479" s="137"/>
      <c r="J28479" s="110"/>
      <c r="K28479"/>
      <c r="L28479"/>
      <c r="T28479" s="138"/>
    </row>
    <row r="28480" spans="9:20" x14ac:dyDescent="0.25">
      <c r="I28480" s="137"/>
      <c r="J28480" s="110"/>
      <c r="K28480"/>
      <c r="L28480"/>
      <c r="T28480" s="138"/>
    </row>
    <row r="28481" spans="9:20" x14ac:dyDescent="0.25">
      <c r="I28481" s="137"/>
      <c r="J28481" s="110"/>
      <c r="K28481"/>
      <c r="L28481"/>
      <c r="T28481" s="138"/>
    </row>
    <row r="28482" spans="9:20" x14ac:dyDescent="0.25">
      <c r="I28482" s="137"/>
      <c r="J28482" s="110"/>
      <c r="K28482"/>
      <c r="L28482"/>
      <c r="T28482" s="138"/>
    </row>
    <row r="28483" spans="9:20" x14ac:dyDescent="0.25">
      <c r="I28483" s="137"/>
      <c r="J28483" s="110"/>
      <c r="K28483"/>
      <c r="L28483"/>
      <c r="T28483" s="138"/>
    </row>
    <row r="28484" spans="9:20" x14ac:dyDescent="0.25">
      <c r="I28484" s="137"/>
      <c r="J28484" s="110"/>
      <c r="K28484"/>
      <c r="L28484"/>
      <c r="T28484" s="138"/>
    </row>
    <row r="28485" spans="9:20" x14ac:dyDescent="0.25">
      <c r="I28485" s="137"/>
      <c r="J28485" s="110"/>
      <c r="K28485"/>
      <c r="L28485"/>
      <c r="T28485" s="138"/>
    </row>
    <row r="28486" spans="9:20" x14ac:dyDescent="0.25">
      <c r="I28486" s="137"/>
      <c r="J28486" s="110"/>
      <c r="K28486"/>
      <c r="L28486"/>
      <c r="T28486" s="138"/>
    </row>
    <row r="28487" spans="9:20" x14ac:dyDescent="0.25">
      <c r="I28487" s="137"/>
      <c r="J28487" s="110"/>
      <c r="K28487"/>
      <c r="L28487"/>
      <c r="T28487" s="138"/>
    </row>
    <row r="28488" spans="9:20" x14ac:dyDescent="0.25">
      <c r="I28488" s="137"/>
      <c r="J28488" s="110"/>
      <c r="K28488"/>
      <c r="L28488"/>
      <c r="T28488" s="138"/>
    </row>
    <row r="28489" spans="9:20" x14ac:dyDescent="0.25">
      <c r="I28489" s="137"/>
      <c r="J28489" s="110"/>
      <c r="K28489"/>
      <c r="L28489"/>
      <c r="T28489" s="138"/>
    </row>
    <row r="28490" spans="9:20" x14ac:dyDescent="0.25">
      <c r="I28490" s="137"/>
      <c r="J28490" s="110"/>
      <c r="K28490"/>
      <c r="L28490"/>
      <c r="T28490" s="138"/>
    </row>
    <row r="28491" spans="9:20" x14ac:dyDescent="0.25">
      <c r="I28491" s="137"/>
      <c r="J28491" s="110"/>
      <c r="K28491"/>
      <c r="L28491"/>
      <c r="T28491" s="138"/>
    </row>
    <row r="28492" spans="9:20" x14ac:dyDescent="0.25">
      <c r="I28492" s="137"/>
      <c r="J28492" s="110"/>
      <c r="K28492"/>
      <c r="L28492"/>
      <c r="T28492" s="138"/>
    </row>
    <row r="28493" spans="9:20" x14ac:dyDescent="0.25">
      <c r="I28493" s="137"/>
      <c r="J28493" s="110"/>
      <c r="K28493"/>
      <c r="L28493"/>
      <c r="T28493" s="138"/>
    </row>
    <row r="28494" spans="9:20" x14ac:dyDescent="0.25">
      <c r="I28494" s="137"/>
      <c r="J28494" s="110"/>
      <c r="K28494"/>
      <c r="L28494"/>
      <c r="T28494" s="138"/>
    </row>
    <row r="28495" spans="9:20" x14ac:dyDescent="0.25">
      <c r="I28495" s="137"/>
      <c r="J28495" s="110"/>
      <c r="K28495"/>
      <c r="L28495"/>
      <c r="T28495" s="138"/>
    </row>
    <row r="28496" spans="9:20" x14ac:dyDescent="0.25">
      <c r="I28496" s="137"/>
      <c r="J28496" s="110"/>
      <c r="K28496"/>
      <c r="L28496"/>
      <c r="T28496" s="138"/>
    </row>
    <row r="28497" spans="9:20" x14ac:dyDescent="0.25">
      <c r="I28497" s="137"/>
      <c r="J28497" s="110"/>
      <c r="K28497"/>
      <c r="L28497"/>
      <c r="T28497" s="138"/>
    </row>
    <row r="28498" spans="9:20" x14ac:dyDescent="0.25">
      <c r="I28498" s="137"/>
      <c r="J28498" s="110"/>
      <c r="K28498"/>
      <c r="L28498"/>
      <c r="T28498" s="138"/>
    </row>
    <row r="28499" spans="9:20" x14ac:dyDescent="0.25">
      <c r="I28499" s="137"/>
      <c r="J28499" s="110"/>
      <c r="K28499"/>
      <c r="L28499"/>
      <c r="T28499" s="138"/>
    </row>
    <row r="28500" spans="9:20" x14ac:dyDescent="0.25">
      <c r="I28500" s="137"/>
      <c r="J28500" s="110"/>
      <c r="K28500"/>
      <c r="L28500"/>
      <c r="T28500" s="138"/>
    </row>
    <row r="28501" spans="9:20" x14ac:dyDescent="0.25">
      <c r="I28501" s="137"/>
      <c r="J28501" s="110"/>
      <c r="K28501"/>
      <c r="L28501"/>
      <c r="T28501" s="138"/>
    </row>
    <row r="28502" spans="9:20" x14ac:dyDescent="0.25">
      <c r="I28502" s="137"/>
      <c r="J28502" s="110"/>
      <c r="K28502"/>
      <c r="L28502"/>
      <c r="T28502" s="138"/>
    </row>
    <row r="28503" spans="9:20" x14ac:dyDescent="0.25">
      <c r="I28503" s="137"/>
      <c r="J28503" s="110"/>
      <c r="K28503"/>
      <c r="L28503"/>
      <c r="T28503" s="138"/>
    </row>
    <row r="28504" spans="9:20" x14ac:dyDescent="0.25">
      <c r="I28504" s="137"/>
      <c r="J28504" s="110"/>
      <c r="K28504"/>
      <c r="L28504"/>
      <c r="T28504" s="138"/>
    </row>
    <row r="28505" spans="9:20" x14ac:dyDescent="0.25">
      <c r="I28505" s="137"/>
      <c r="J28505" s="110"/>
      <c r="K28505"/>
      <c r="L28505"/>
      <c r="T28505" s="138"/>
    </row>
    <row r="28506" spans="9:20" x14ac:dyDescent="0.25">
      <c r="I28506" s="137"/>
      <c r="J28506" s="110"/>
      <c r="K28506"/>
      <c r="L28506"/>
      <c r="T28506" s="138"/>
    </row>
    <row r="28507" spans="9:20" x14ac:dyDescent="0.25">
      <c r="I28507" s="137"/>
      <c r="J28507" s="110"/>
      <c r="K28507"/>
      <c r="L28507"/>
      <c r="T28507" s="138"/>
    </row>
    <row r="28508" spans="9:20" x14ac:dyDescent="0.25">
      <c r="I28508" s="137"/>
      <c r="J28508" s="110"/>
      <c r="K28508"/>
      <c r="L28508"/>
      <c r="T28508" s="138"/>
    </row>
    <row r="28509" spans="9:20" x14ac:dyDescent="0.25">
      <c r="I28509" s="137"/>
      <c r="J28509" s="110"/>
      <c r="K28509"/>
      <c r="L28509"/>
      <c r="T28509" s="138"/>
    </row>
    <row r="28510" spans="9:20" x14ac:dyDescent="0.25">
      <c r="I28510" s="137"/>
      <c r="J28510" s="110"/>
      <c r="K28510"/>
      <c r="L28510"/>
      <c r="T28510" s="138"/>
    </row>
    <row r="28511" spans="9:20" x14ac:dyDescent="0.25">
      <c r="I28511" s="137"/>
      <c r="J28511" s="110"/>
      <c r="K28511"/>
      <c r="L28511"/>
      <c r="T28511" s="138"/>
    </row>
    <row r="28512" spans="9:20" x14ac:dyDescent="0.25">
      <c r="I28512" s="137"/>
      <c r="J28512" s="110"/>
      <c r="K28512"/>
      <c r="L28512"/>
      <c r="T28512" s="138"/>
    </row>
    <row r="28513" spans="9:20" x14ac:dyDescent="0.25">
      <c r="I28513" s="137"/>
      <c r="J28513" s="110"/>
      <c r="K28513"/>
      <c r="L28513"/>
      <c r="T28513" s="138"/>
    </row>
    <row r="28514" spans="9:20" x14ac:dyDescent="0.25">
      <c r="I28514" s="137"/>
      <c r="J28514" s="110"/>
      <c r="K28514"/>
      <c r="L28514"/>
      <c r="T28514" s="138"/>
    </row>
    <row r="28515" spans="9:20" x14ac:dyDescent="0.25">
      <c r="I28515" s="137"/>
      <c r="J28515" s="110"/>
      <c r="K28515"/>
      <c r="L28515"/>
      <c r="T28515" s="138"/>
    </row>
    <row r="28516" spans="9:20" x14ac:dyDescent="0.25">
      <c r="I28516" s="137"/>
      <c r="J28516" s="110"/>
      <c r="K28516"/>
      <c r="L28516"/>
      <c r="T28516" s="138"/>
    </row>
    <row r="28517" spans="9:20" x14ac:dyDescent="0.25">
      <c r="I28517" s="137"/>
      <c r="J28517" s="110"/>
      <c r="K28517"/>
      <c r="L28517"/>
      <c r="T28517" s="138"/>
    </row>
    <row r="28518" spans="9:20" x14ac:dyDescent="0.25">
      <c r="I28518" s="137"/>
      <c r="J28518" s="110"/>
      <c r="K28518"/>
      <c r="L28518"/>
      <c r="T28518" s="138"/>
    </row>
    <row r="28519" spans="9:20" x14ac:dyDescent="0.25">
      <c r="I28519" s="137"/>
      <c r="J28519" s="110"/>
      <c r="K28519"/>
      <c r="L28519"/>
      <c r="T28519" s="138"/>
    </row>
    <row r="28520" spans="9:20" x14ac:dyDescent="0.25">
      <c r="I28520" s="137"/>
      <c r="J28520" s="110"/>
      <c r="K28520"/>
      <c r="L28520"/>
      <c r="T28520" s="138"/>
    </row>
    <row r="28521" spans="9:20" x14ac:dyDescent="0.25">
      <c r="I28521" s="137"/>
      <c r="J28521" s="110"/>
      <c r="K28521"/>
      <c r="L28521"/>
      <c r="T28521" s="138"/>
    </row>
    <row r="28522" spans="9:20" x14ac:dyDescent="0.25">
      <c r="I28522" s="137"/>
      <c r="J28522" s="110"/>
      <c r="K28522"/>
      <c r="L28522"/>
      <c r="T28522" s="138"/>
    </row>
    <row r="28523" spans="9:20" x14ac:dyDescent="0.25">
      <c r="I28523" s="137"/>
      <c r="J28523" s="110"/>
      <c r="K28523"/>
      <c r="L28523"/>
      <c r="T28523" s="138"/>
    </row>
    <row r="28524" spans="9:20" x14ac:dyDescent="0.25">
      <c r="I28524" s="137"/>
      <c r="J28524" s="110"/>
      <c r="K28524"/>
      <c r="L28524"/>
      <c r="T28524" s="138"/>
    </row>
    <row r="28525" spans="9:20" x14ac:dyDescent="0.25">
      <c r="I28525" s="137"/>
      <c r="J28525" s="110"/>
      <c r="K28525"/>
      <c r="L28525"/>
      <c r="T28525" s="138"/>
    </row>
    <row r="28526" spans="9:20" x14ac:dyDescent="0.25">
      <c r="I28526" s="137"/>
      <c r="J28526" s="110"/>
      <c r="K28526"/>
      <c r="L28526"/>
      <c r="T28526" s="138"/>
    </row>
    <row r="28527" spans="9:20" x14ac:dyDescent="0.25">
      <c r="I28527" s="137"/>
      <c r="J28527" s="110"/>
      <c r="K28527"/>
      <c r="L28527"/>
      <c r="T28527" s="138"/>
    </row>
    <row r="28528" spans="9:20" x14ac:dyDescent="0.25">
      <c r="I28528" s="137"/>
      <c r="J28528" s="110"/>
      <c r="K28528"/>
      <c r="L28528"/>
      <c r="T28528" s="138"/>
    </row>
    <row r="28529" spans="9:20" x14ac:dyDescent="0.25">
      <c r="I28529" s="137"/>
      <c r="J28529" s="110"/>
      <c r="K28529"/>
      <c r="L28529"/>
      <c r="T28529" s="138"/>
    </row>
    <row r="28530" spans="9:20" x14ac:dyDescent="0.25">
      <c r="I28530" s="137"/>
      <c r="J28530" s="110"/>
      <c r="K28530"/>
      <c r="L28530"/>
      <c r="T28530" s="138"/>
    </row>
    <row r="28531" spans="9:20" x14ac:dyDescent="0.25">
      <c r="I28531" s="137"/>
      <c r="J28531" s="110"/>
      <c r="K28531"/>
      <c r="L28531"/>
      <c r="T28531" s="138"/>
    </row>
    <row r="28532" spans="9:20" x14ac:dyDescent="0.25">
      <c r="I28532" s="137"/>
      <c r="J28532" s="110"/>
      <c r="K28532"/>
      <c r="L28532"/>
      <c r="T28532" s="138"/>
    </row>
    <row r="28533" spans="9:20" x14ac:dyDescent="0.25">
      <c r="I28533" s="137"/>
      <c r="J28533" s="110"/>
      <c r="K28533"/>
      <c r="L28533"/>
      <c r="T28533" s="138"/>
    </row>
    <row r="28534" spans="9:20" x14ac:dyDescent="0.25">
      <c r="I28534" s="137"/>
      <c r="J28534" s="110"/>
      <c r="K28534"/>
      <c r="L28534"/>
      <c r="T28534" s="138"/>
    </row>
    <row r="28535" spans="9:20" x14ac:dyDescent="0.25">
      <c r="I28535" s="137"/>
      <c r="J28535" s="110"/>
      <c r="K28535"/>
      <c r="L28535"/>
      <c r="T28535" s="138"/>
    </row>
    <row r="28536" spans="9:20" x14ac:dyDescent="0.25">
      <c r="I28536" s="137"/>
      <c r="J28536" s="110"/>
      <c r="K28536"/>
      <c r="L28536"/>
      <c r="T28536" s="138"/>
    </row>
    <row r="28537" spans="9:20" x14ac:dyDescent="0.25">
      <c r="I28537" s="137"/>
      <c r="J28537" s="110"/>
      <c r="K28537"/>
      <c r="L28537"/>
      <c r="T28537" s="138"/>
    </row>
    <row r="28538" spans="9:20" x14ac:dyDescent="0.25">
      <c r="I28538" s="137"/>
      <c r="J28538" s="110"/>
      <c r="K28538"/>
      <c r="L28538"/>
      <c r="T28538" s="138"/>
    </row>
    <row r="28539" spans="9:20" x14ac:dyDescent="0.25">
      <c r="I28539" s="137"/>
      <c r="J28539" s="110"/>
      <c r="K28539"/>
      <c r="L28539"/>
      <c r="T28539" s="138"/>
    </row>
    <row r="28540" spans="9:20" x14ac:dyDescent="0.25">
      <c r="I28540" s="137"/>
      <c r="J28540" s="110"/>
      <c r="K28540"/>
      <c r="L28540"/>
      <c r="T28540" s="138"/>
    </row>
    <row r="28541" spans="9:20" x14ac:dyDescent="0.25">
      <c r="I28541" s="137"/>
      <c r="J28541" s="110"/>
      <c r="K28541"/>
      <c r="L28541"/>
      <c r="T28541" s="138"/>
    </row>
    <row r="28542" spans="9:20" x14ac:dyDescent="0.25">
      <c r="I28542" s="137"/>
      <c r="J28542" s="110"/>
      <c r="K28542"/>
      <c r="L28542"/>
      <c r="T28542" s="138"/>
    </row>
    <row r="28543" spans="9:20" x14ac:dyDescent="0.25">
      <c r="I28543" s="137"/>
      <c r="J28543" s="110"/>
      <c r="K28543"/>
      <c r="L28543"/>
      <c r="T28543" s="138"/>
    </row>
    <row r="28544" spans="9:20" x14ac:dyDescent="0.25">
      <c r="I28544" s="137"/>
      <c r="J28544" s="110"/>
      <c r="K28544"/>
      <c r="L28544"/>
      <c r="T28544" s="138"/>
    </row>
    <row r="28545" spans="9:20" x14ac:dyDescent="0.25">
      <c r="I28545" s="137"/>
      <c r="J28545" s="110"/>
      <c r="K28545"/>
      <c r="L28545"/>
      <c r="T28545" s="138"/>
    </row>
    <row r="28546" spans="9:20" x14ac:dyDescent="0.25">
      <c r="I28546" s="137"/>
      <c r="J28546" s="110"/>
      <c r="K28546"/>
      <c r="L28546"/>
      <c r="T28546" s="138"/>
    </row>
    <row r="28547" spans="9:20" x14ac:dyDescent="0.25">
      <c r="I28547" s="137"/>
      <c r="J28547" s="110"/>
      <c r="K28547"/>
      <c r="L28547"/>
      <c r="T28547" s="138"/>
    </row>
    <row r="28548" spans="9:20" x14ac:dyDescent="0.25">
      <c r="I28548" s="137"/>
      <c r="J28548" s="110"/>
      <c r="K28548"/>
      <c r="L28548"/>
      <c r="T28548" s="138"/>
    </row>
    <row r="28549" spans="9:20" x14ac:dyDescent="0.25">
      <c r="I28549" s="137"/>
      <c r="J28549" s="110"/>
      <c r="K28549"/>
      <c r="L28549"/>
      <c r="T28549" s="138"/>
    </row>
    <row r="28550" spans="9:20" x14ac:dyDescent="0.25">
      <c r="I28550" s="137"/>
      <c r="J28550" s="110"/>
      <c r="K28550"/>
      <c r="L28550"/>
      <c r="T28550" s="138"/>
    </row>
    <row r="28551" spans="9:20" x14ac:dyDescent="0.25">
      <c r="I28551" s="137"/>
      <c r="J28551" s="110"/>
      <c r="K28551"/>
      <c r="L28551"/>
      <c r="T28551" s="138"/>
    </row>
    <row r="28552" spans="9:20" x14ac:dyDescent="0.25">
      <c r="I28552" s="137"/>
      <c r="J28552" s="110"/>
      <c r="K28552"/>
      <c r="L28552"/>
      <c r="T28552" s="138"/>
    </row>
    <row r="28553" spans="9:20" x14ac:dyDescent="0.25">
      <c r="I28553" s="137"/>
      <c r="J28553" s="110"/>
      <c r="K28553"/>
      <c r="L28553"/>
      <c r="T28553" s="138"/>
    </row>
    <row r="28554" spans="9:20" x14ac:dyDescent="0.25">
      <c r="I28554" s="137"/>
      <c r="J28554" s="110"/>
      <c r="K28554"/>
      <c r="L28554"/>
      <c r="T28554" s="138"/>
    </row>
    <row r="28555" spans="9:20" x14ac:dyDescent="0.25">
      <c r="I28555" s="137"/>
      <c r="J28555" s="110"/>
      <c r="K28555"/>
      <c r="L28555"/>
      <c r="T28555" s="138"/>
    </row>
    <row r="28556" spans="9:20" x14ac:dyDescent="0.25">
      <c r="I28556" s="137"/>
      <c r="J28556" s="110"/>
      <c r="K28556"/>
      <c r="L28556"/>
      <c r="T28556" s="138"/>
    </row>
    <row r="28557" spans="9:20" x14ac:dyDescent="0.25">
      <c r="I28557" s="137"/>
      <c r="J28557" s="110"/>
      <c r="K28557"/>
      <c r="L28557"/>
      <c r="T28557" s="138"/>
    </row>
    <row r="28558" spans="9:20" x14ac:dyDescent="0.25">
      <c r="I28558" s="137"/>
      <c r="J28558" s="110"/>
      <c r="K28558"/>
      <c r="L28558"/>
      <c r="T28558" s="138"/>
    </row>
    <row r="28559" spans="9:20" x14ac:dyDescent="0.25">
      <c r="I28559" s="137"/>
      <c r="J28559" s="110"/>
      <c r="K28559"/>
      <c r="L28559"/>
      <c r="T28559" s="138"/>
    </row>
    <row r="28560" spans="9:20" x14ac:dyDescent="0.25">
      <c r="I28560" s="137"/>
      <c r="J28560" s="110"/>
      <c r="K28560"/>
      <c r="L28560"/>
      <c r="T28560" s="138"/>
    </row>
    <row r="28561" spans="9:20" x14ac:dyDescent="0.25">
      <c r="I28561" s="137"/>
      <c r="J28561" s="110"/>
      <c r="K28561"/>
      <c r="L28561"/>
      <c r="T28561" s="138"/>
    </row>
    <row r="28562" spans="9:20" x14ac:dyDescent="0.25">
      <c r="I28562" s="137"/>
      <c r="J28562" s="110"/>
      <c r="K28562"/>
      <c r="L28562"/>
      <c r="T28562" s="138"/>
    </row>
    <row r="28563" spans="9:20" x14ac:dyDescent="0.25">
      <c r="I28563" s="137"/>
      <c r="J28563" s="110"/>
      <c r="K28563"/>
      <c r="L28563"/>
      <c r="T28563" s="138"/>
    </row>
    <row r="28564" spans="9:20" x14ac:dyDescent="0.25">
      <c r="I28564" s="137"/>
      <c r="J28564" s="110"/>
      <c r="K28564"/>
      <c r="L28564"/>
      <c r="T28564" s="138"/>
    </row>
    <row r="28565" spans="9:20" x14ac:dyDescent="0.25">
      <c r="I28565" s="137"/>
      <c r="J28565" s="110"/>
      <c r="K28565"/>
      <c r="L28565"/>
      <c r="T28565" s="138"/>
    </row>
    <row r="28566" spans="9:20" x14ac:dyDescent="0.25">
      <c r="I28566" s="137"/>
      <c r="J28566" s="110"/>
      <c r="K28566"/>
      <c r="L28566"/>
      <c r="T28566" s="138"/>
    </row>
    <row r="28567" spans="9:20" x14ac:dyDescent="0.25">
      <c r="I28567" s="137"/>
      <c r="J28567" s="110"/>
      <c r="K28567"/>
      <c r="L28567"/>
      <c r="T28567" s="138"/>
    </row>
    <row r="28568" spans="9:20" x14ac:dyDescent="0.25">
      <c r="I28568" s="137"/>
      <c r="J28568" s="110"/>
      <c r="K28568"/>
      <c r="L28568"/>
      <c r="T28568" s="138"/>
    </row>
    <row r="28569" spans="9:20" x14ac:dyDescent="0.25">
      <c r="I28569" s="137"/>
      <c r="J28569" s="110"/>
      <c r="K28569"/>
      <c r="L28569"/>
      <c r="T28569" s="138"/>
    </row>
    <row r="28570" spans="9:20" x14ac:dyDescent="0.25">
      <c r="I28570" s="137"/>
      <c r="J28570" s="110"/>
      <c r="K28570"/>
      <c r="L28570"/>
      <c r="T28570" s="138"/>
    </row>
    <row r="28571" spans="9:20" x14ac:dyDescent="0.25">
      <c r="I28571" s="137"/>
      <c r="J28571" s="110"/>
      <c r="K28571"/>
      <c r="L28571"/>
      <c r="T28571" s="138"/>
    </row>
    <row r="28572" spans="9:20" x14ac:dyDescent="0.25">
      <c r="I28572" s="137"/>
      <c r="J28572" s="110"/>
      <c r="K28572"/>
      <c r="L28572"/>
      <c r="T28572" s="138"/>
    </row>
    <row r="28573" spans="9:20" x14ac:dyDescent="0.25">
      <c r="I28573" s="137"/>
      <c r="J28573" s="110"/>
      <c r="K28573"/>
      <c r="L28573"/>
      <c r="T28573" s="138"/>
    </row>
    <row r="28574" spans="9:20" x14ac:dyDescent="0.25">
      <c r="I28574" s="137"/>
      <c r="J28574" s="110"/>
      <c r="K28574"/>
      <c r="L28574"/>
      <c r="T28574" s="138"/>
    </row>
    <row r="28575" spans="9:20" x14ac:dyDescent="0.25">
      <c r="I28575" s="137"/>
      <c r="J28575" s="110"/>
      <c r="K28575"/>
      <c r="L28575"/>
      <c r="T28575" s="138"/>
    </row>
    <row r="28576" spans="9:20" x14ac:dyDescent="0.25">
      <c r="I28576" s="137"/>
      <c r="J28576" s="110"/>
      <c r="K28576"/>
      <c r="L28576"/>
      <c r="T28576" s="138"/>
    </row>
    <row r="28577" spans="9:20" x14ac:dyDescent="0.25">
      <c r="I28577" s="137"/>
      <c r="J28577" s="110"/>
      <c r="K28577"/>
      <c r="L28577"/>
      <c r="T28577" s="138"/>
    </row>
    <row r="28578" spans="9:20" x14ac:dyDescent="0.25">
      <c r="I28578" s="137"/>
      <c r="J28578" s="110"/>
      <c r="K28578"/>
      <c r="L28578"/>
      <c r="T28578" s="138"/>
    </row>
    <row r="28579" spans="9:20" x14ac:dyDescent="0.25">
      <c r="I28579" s="137"/>
      <c r="J28579" s="110"/>
      <c r="K28579"/>
      <c r="L28579"/>
      <c r="T28579" s="138"/>
    </row>
    <row r="28580" spans="9:20" x14ac:dyDescent="0.25">
      <c r="I28580" s="137"/>
      <c r="J28580" s="110"/>
      <c r="K28580"/>
      <c r="L28580"/>
      <c r="T28580" s="138"/>
    </row>
    <row r="28581" spans="9:20" x14ac:dyDescent="0.25">
      <c r="I28581" s="137"/>
      <c r="J28581" s="110"/>
      <c r="K28581"/>
      <c r="L28581"/>
      <c r="T28581" s="138"/>
    </row>
    <row r="28582" spans="9:20" x14ac:dyDescent="0.25">
      <c r="I28582" s="137"/>
      <c r="J28582" s="110"/>
      <c r="K28582"/>
      <c r="L28582"/>
      <c r="T28582" s="138"/>
    </row>
    <row r="28583" spans="9:20" x14ac:dyDescent="0.25">
      <c r="I28583" s="137"/>
      <c r="J28583" s="110"/>
      <c r="K28583"/>
      <c r="L28583"/>
      <c r="T28583" s="138"/>
    </row>
    <row r="28584" spans="9:20" x14ac:dyDescent="0.25">
      <c r="I28584" s="137"/>
      <c r="J28584" s="110"/>
      <c r="K28584"/>
      <c r="L28584"/>
      <c r="T28584" s="138"/>
    </row>
    <row r="28585" spans="9:20" x14ac:dyDescent="0.25">
      <c r="I28585" s="137"/>
      <c r="J28585" s="110"/>
      <c r="K28585"/>
      <c r="L28585"/>
      <c r="T28585" s="138"/>
    </row>
    <row r="28586" spans="9:20" x14ac:dyDescent="0.25">
      <c r="I28586" s="137"/>
      <c r="J28586" s="110"/>
      <c r="K28586"/>
      <c r="L28586"/>
      <c r="T28586" s="138"/>
    </row>
    <row r="28587" spans="9:20" x14ac:dyDescent="0.25">
      <c r="I28587" s="137"/>
      <c r="J28587" s="110"/>
      <c r="K28587"/>
      <c r="L28587"/>
      <c r="T28587" s="138"/>
    </row>
    <row r="28588" spans="9:20" x14ac:dyDescent="0.25">
      <c r="I28588" s="137"/>
      <c r="J28588" s="110"/>
      <c r="K28588"/>
      <c r="L28588"/>
      <c r="T28588" s="138"/>
    </row>
    <row r="28589" spans="9:20" x14ac:dyDescent="0.25">
      <c r="I28589" s="137"/>
      <c r="J28589" s="110"/>
      <c r="K28589"/>
      <c r="L28589"/>
      <c r="T28589" s="138"/>
    </row>
    <row r="28590" spans="9:20" x14ac:dyDescent="0.25">
      <c r="I28590" s="137"/>
      <c r="J28590" s="110"/>
      <c r="K28590"/>
      <c r="L28590"/>
      <c r="T28590" s="138"/>
    </row>
    <row r="28591" spans="9:20" x14ac:dyDescent="0.25">
      <c r="I28591" s="137"/>
      <c r="J28591" s="110"/>
      <c r="K28591"/>
      <c r="L28591"/>
      <c r="T28591" s="138"/>
    </row>
    <row r="28592" spans="9:20" x14ac:dyDescent="0.25">
      <c r="I28592" s="137"/>
      <c r="J28592" s="110"/>
      <c r="K28592"/>
      <c r="L28592"/>
      <c r="T28592" s="138"/>
    </row>
    <row r="28593" spans="9:20" x14ac:dyDescent="0.25">
      <c r="I28593" s="137"/>
      <c r="J28593" s="110"/>
      <c r="K28593"/>
      <c r="L28593"/>
      <c r="T28593" s="138"/>
    </row>
    <row r="28594" spans="9:20" x14ac:dyDescent="0.25">
      <c r="I28594" s="137"/>
      <c r="J28594" s="110"/>
      <c r="K28594"/>
      <c r="L28594"/>
      <c r="T28594" s="138"/>
    </row>
    <row r="28595" spans="9:20" x14ac:dyDescent="0.25">
      <c r="I28595" s="137"/>
      <c r="J28595" s="110"/>
      <c r="K28595"/>
      <c r="L28595"/>
      <c r="T28595" s="138"/>
    </row>
    <row r="28596" spans="9:20" x14ac:dyDescent="0.25">
      <c r="I28596" s="137"/>
      <c r="J28596" s="110"/>
      <c r="K28596"/>
      <c r="L28596"/>
      <c r="T28596" s="138"/>
    </row>
    <row r="28597" spans="9:20" x14ac:dyDescent="0.25">
      <c r="I28597" s="137"/>
      <c r="J28597" s="110"/>
      <c r="K28597"/>
      <c r="L28597"/>
      <c r="T28597" s="138"/>
    </row>
    <row r="28598" spans="9:20" x14ac:dyDescent="0.25">
      <c r="I28598" s="137"/>
      <c r="J28598" s="110"/>
      <c r="K28598"/>
      <c r="L28598"/>
      <c r="T28598" s="138"/>
    </row>
    <row r="28599" spans="9:20" x14ac:dyDescent="0.25">
      <c r="I28599" s="137"/>
      <c r="J28599" s="110"/>
      <c r="K28599"/>
      <c r="L28599"/>
      <c r="T28599" s="138"/>
    </row>
    <row r="28600" spans="9:20" x14ac:dyDescent="0.25">
      <c r="I28600" s="137"/>
      <c r="J28600" s="110"/>
      <c r="K28600"/>
      <c r="L28600"/>
      <c r="T28600" s="138"/>
    </row>
    <row r="28601" spans="9:20" x14ac:dyDescent="0.25">
      <c r="I28601" s="137"/>
      <c r="J28601" s="110"/>
      <c r="K28601"/>
      <c r="L28601"/>
      <c r="T28601" s="138"/>
    </row>
    <row r="28602" spans="9:20" x14ac:dyDescent="0.25">
      <c r="I28602" s="137"/>
      <c r="J28602" s="110"/>
      <c r="K28602"/>
      <c r="L28602"/>
      <c r="T28602" s="138"/>
    </row>
    <row r="28603" spans="9:20" x14ac:dyDescent="0.25">
      <c r="I28603" s="137"/>
      <c r="J28603" s="110"/>
      <c r="K28603"/>
      <c r="L28603"/>
      <c r="T28603" s="138"/>
    </row>
    <row r="28604" spans="9:20" x14ac:dyDescent="0.25">
      <c r="I28604" s="137"/>
      <c r="J28604" s="110"/>
      <c r="K28604"/>
      <c r="L28604"/>
      <c r="T28604" s="138"/>
    </row>
    <row r="28605" spans="9:20" x14ac:dyDescent="0.25">
      <c r="I28605" s="137"/>
      <c r="J28605" s="110"/>
      <c r="K28605"/>
      <c r="L28605"/>
      <c r="T28605" s="138"/>
    </row>
    <row r="28606" spans="9:20" x14ac:dyDescent="0.25">
      <c r="I28606" s="137"/>
      <c r="J28606" s="110"/>
      <c r="K28606"/>
      <c r="L28606"/>
      <c r="T28606" s="138"/>
    </row>
    <row r="28607" spans="9:20" x14ac:dyDescent="0.25">
      <c r="I28607" s="137"/>
      <c r="J28607" s="110"/>
      <c r="K28607"/>
      <c r="L28607"/>
      <c r="T28607" s="138"/>
    </row>
    <row r="28608" spans="9:20" x14ac:dyDescent="0.25">
      <c r="I28608" s="137"/>
      <c r="J28608" s="110"/>
      <c r="K28608"/>
      <c r="L28608"/>
      <c r="T28608" s="138"/>
    </row>
    <row r="28609" spans="9:20" x14ac:dyDescent="0.25">
      <c r="I28609" s="137"/>
      <c r="J28609" s="110"/>
      <c r="K28609"/>
      <c r="L28609"/>
      <c r="T28609" s="138"/>
    </row>
    <row r="28610" spans="9:20" x14ac:dyDescent="0.25">
      <c r="I28610" s="137"/>
      <c r="J28610" s="110"/>
      <c r="K28610"/>
      <c r="L28610"/>
      <c r="T28610" s="138"/>
    </row>
    <row r="28611" spans="9:20" x14ac:dyDescent="0.25">
      <c r="I28611" s="137"/>
      <c r="J28611" s="110"/>
      <c r="K28611"/>
      <c r="L28611"/>
      <c r="T28611" s="138"/>
    </row>
    <row r="28612" spans="9:20" x14ac:dyDescent="0.25">
      <c r="I28612" s="137"/>
      <c r="J28612" s="110"/>
      <c r="K28612"/>
      <c r="L28612"/>
      <c r="T28612" s="138"/>
    </row>
    <row r="28613" spans="9:20" x14ac:dyDescent="0.25">
      <c r="I28613" s="137"/>
      <c r="J28613" s="110"/>
      <c r="K28613"/>
      <c r="L28613"/>
      <c r="T28613" s="138"/>
    </row>
    <row r="28614" spans="9:20" x14ac:dyDescent="0.25">
      <c r="I28614" s="137"/>
      <c r="J28614" s="110"/>
      <c r="K28614"/>
      <c r="L28614"/>
      <c r="T28614" s="138"/>
    </row>
    <row r="28615" spans="9:20" x14ac:dyDescent="0.25">
      <c r="I28615" s="137"/>
      <c r="J28615" s="110"/>
      <c r="K28615"/>
      <c r="L28615"/>
      <c r="T28615" s="138"/>
    </row>
    <row r="28616" spans="9:20" x14ac:dyDescent="0.25">
      <c r="I28616" s="137"/>
      <c r="J28616" s="110"/>
      <c r="K28616"/>
      <c r="L28616"/>
      <c r="T28616" s="138"/>
    </row>
    <row r="28617" spans="9:20" x14ac:dyDescent="0.25">
      <c r="I28617" s="137"/>
      <c r="J28617" s="110"/>
      <c r="K28617"/>
      <c r="L28617"/>
      <c r="T28617" s="138"/>
    </row>
    <row r="28618" spans="9:20" x14ac:dyDescent="0.25">
      <c r="I28618" s="137"/>
      <c r="J28618" s="110"/>
      <c r="K28618"/>
      <c r="L28618"/>
      <c r="T28618" s="138"/>
    </row>
    <row r="28619" spans="9:20" x14ac:dyDescent="0.25">
      <c r="I28619" s="137"/>
      <c r="J28619" s="110"/>
      <c r="K28619"/>
      <c r="L28619"/>
      <c r="T28619" s="138"/>
    </row>
    <row r="28620" spans="9:20" x14ac:dyDescent="0.25">
      <c r="I28620" s="137"/>
      <c r="J28620" s="110"/>
      <c r="K28620"/>
      <c r="L28620"/>
      <c r="T28620" s="138"/>
    </row>
    <row r="28621" spans="9:20" x14ac:dyDescent="0.25">
      <c r="I28621" s="137"/>
      <c r="J28621" s="110"/>
      <c r="K28621"/>
      <c r="L28621"/>
      <c r="T28621" s="138"/>
    </row>
    <row r="28622" spans="9:20" x14ac:dyDescent="0.25">
      <c r="I28622" s="137"/>
      <c r="J28622" s="110"/>
      <c r="K28622"/>
      <c r="L28622"/>
      <c r="T28622" s="138"/>
    </row>
    <row r="28623" spans="9:20" x14ac:dyDescent="0.25">
      <c r="I28623" s="137"/>
      <c r="J28623" s="110"/>
      <c r="K28623"/>
      <c r="L28623"/>
      <c r="T28623" s="138"/>
    </row>
    <row r="28624" spans="9:20" x14ac:dyDescent="0.25">
      <c r="I28624" s="137"/>
      <c r="J28624" s="110"/>
      <c r="K28624"/>
      <c r="L28624"/>
      <c r="T28624" s="138"/>
    </row>
    <row r="28625" spans="9:20" x14ac:dyDescent="0.25">
      <c r="I28625" s="137"/>
      <c r="J28625" s="110"/>
      <c r="K28625"/>
      <c r="L28625"/>
      <c r="T28625" s="138"/>
    </row>
    <row r="28626" spans="9:20" x14ac:dyDescent="0.25">
      <c r="I28626" s="137"/>
      <c r="J28626" s="110"/>
      <c r="K28626"/>
      <c r="L28626"/>
      <c r="T28626" s="138"/>
    </row>
    <row r="28627" spans="9:20" x14ac:dyDescent="0.25">
      <c r="I28627" s="137"/>
      <c r="J28627" s="110"/>
      <c r="K28627"/>
      <c r="L28627"/>
      <c r="T28627" s="138"/>
    </row>
    <row r="28628" spans="9:20" x14ac:dyDescent="0.25">
      <c r="I28628" s="137"/>
      <c r="J28628" s="110"/>
      <c r="K28628"/>
      <c r="L28628"/>
      <c r="T28628" s="138"/>
    </row>
    <row r="28629" spans="9:20" x14ac:dyDescent="0.25">
      <c r="I28629" s="137"/>
      <c r="J28629" s="110"/>
      <c r="K28629"/>
      <c r="L28629"/>
      <c r="T28629" s="138"/>
    </row>
    <row r="28630" spans="9:20" x14ac:dyDescent="0.25">
      <c r="I28630" s="137"/>
      <c r="J28630" s="110"/>
      <c r="K28630"/>
      <c r="L28630"/>
      <c r="T28630" s="138"/>
    </row>
    <row r="28631" spans="9:20" x14ac:dyDescent="0.25">
      <c r="I28631" s="137"/>
      <c r="J28631" s="110"/>
      <c r="K28631"/>
      <c r="L28631"/>
      <c r="T28631" s="138"/>
    </row>
    <row r="28632" spans="9:20" x14ac:dyDescent="0.25">
      <c r="I28632" s="137"/>
      <c r="J28632" s="110"/>
      <c r="K28632"/>
      <c r="L28632"/>
      <c r="T28632" s="138"/>
    </row>
    <row r="28633" spans="9:20" x14ac:dyDescent="0.25">
      <c r="I28633" s="137"/>
      <c r="J28633" s="110"/>
      <c r="K28633"/>
      <c r="L28633"/>
      <c r="T28633" s="138"/>
    </row>
    <row r="28634" spans="9:20" x14ac:dyDescent="0.25">
      <c r="I28634" s="137"/>
      <c r="J28634" s="110"/>
      <c r="K28634"/>
      <c r="L28634"/>
      <c r="T28634" s="138"/>
    </row>
    <row r="28635" spans="9:20" x14ac:dyDescent="0.25">
      <c r="I28635" s="137"/>
      <c r="J28635" s="110"/>
      <c r="K28635"/>
      <c r="L28635"/>
      <c r="T28635" s="138"/>
    </row>
    <row r="28636" spans="9:20" x14ac:dyDescent="0.25">
      <c r="I28636" s="137"/>
      <c r="J28636" s="110"/>
      <c r="K28636"/>
      <c r="L28636"/>
      <c r="T28636" s="138"/>
    </row>
    <row r="28637" spans="9:20" x14ac:dyDescent="0.25">
      <c r="I28637" s="137"/>
      <c r="J28637" s="110"/>
      <c r="K28637"/>
      <c r="L28637"/>
      <c r="T28637" s="138"/>
    </row>
    <row r="28638" spans="9:20" x14ac:dyDescent="0.25">
      <c r="I28638" s="137"/>
      <c r="J28638" s="110"/>
      <c r="K28638"/>
      <c r="L28638"/>
      <c r="T28638" s="138"/>
    </row>
    <row r="28639" spans="9:20" x14ac:dyDescent="0.25">
      <c r="I28639" s="137"/>
      <c r="J28639" s="110"/>
      <c r="K28639"/>
      <c r="L28639"/>
      <c r="T28639" s="138"/>
    </row>
    <row r="28640" spans="9:20" x14ac:dyDescent="0.25">
      <c r="I28640" s="137"/>
      <c r="J28640" s="110"/>
      <c r="K28640"/>
      <c r="L28640"/>
      <c r="T28640" s="138"/>
    </row>
    <row r="28641" spans="9:20" x14ac:dyDescent="0.25">
      <c r="I28641" s="137"/>
      <c r="J28641" s="110"/>
      <c r="K28641"/>
      <c r="L28641"/>
      <c r="T28641" s="138"/>
    </row>
    <row r="28642" spans="9:20" x14ac:dyDescent="0.25">
      <c r="I28642" s="137"/>
      <c r="J28642" s="110"/>
      <c r="K28642"/>
      <c r="L28642"/>
      <c r="T28642" s="138"/>
    </row>
    <row r="28643" spans="9:20" x14ac:dyDescent="0.25">
      <c r="I28643" s="137"/>
      <c r="J28643" s="110"/>
      <c r="K28643"/>
      <c r="L28643"/>
      <c r="T28643" s="138"/>
    </row>
    <row r="28644" spans="9:20" x14ac:dyDescent="0.25">
      <c r="I28644" s="137"/>
      <c r="J28644" s="110"/>
      <c r="K28644"/>
      <c r="L28644"/>
      <c r="T28644" s="138"/>
    </row>
    <row r="28645" spans="9:20" x14ac:dyDescent="0.25">
      <c r="I28645" s="137"/>
      <c r="J28645" s="110"/>
      <c r="K28645"/>
      <c r="L28645"/>
      <c r="T28645" s="138"/>
    </row>
    <row r="28646" spans="9:20" x14ac:dyDescent="0.25">
      <c r="I28646" s="137"/>
      <c r="J28646" s="110"/>
      <c r="K28646"/>
      <c r="L28646"/>
      <c r="T28646" s="138"/>
    </row>
    <row r="28647" spans="9:20" x14ac:dyDescent="0.25">
      <c r="I28647" s="137"/>
      <c r="J28647" s="110"/>
      <c r="K28647"/>
      <c r="L28647"/>
      <c r="T28647" s="138"/>
    </row>
    <row r="28648" spans="9:20" x14ac:dyDescent="0.25">
      <c r="I28648" s="137"/>
      <c r="J28648" s="110"/>
      <c r="K28648"/>
      <c r="L28648"/>
      <c r="T28648" s="138"/>
    </row>
    <row r="28649" spans="9:20" x14ac:dyDescent="0.25">
      <c r="I28649" s="137"/>
      <c r="J28649" s="110"/>
      <c r="K28649"/>
      <c r="L28649"/>
      <c r="T28649" s="138"/>
    </row>
    <row r="28650" spans="9:20" x14ac:dyDescent="0.25">
      <c r="I28650" s="137"/>
      <c r="J28650" s="110"/>
      <c r="K28650"/>
      <c r="L28650"/>
      <c r="T28650" s="138"/>
    </row>
    <row r="28651" spans="9:20" x14ac:dyDescent="0.25">
      <c r="I28651" s="137"/>
      <c r="J28651" s="110"/>
      <c r="K28651"/>
      <c r="L28651"/>
      <c r="T28651" s="138"/>
    </row>
    <row r="28652" spans="9:20" x14ac:dyDescent="0.25">
      <c r="I28652" s="137"/>
      <c r="J28652" s="110"/>
      <c r="K28652"/>
      <c r="L28652"/>
      <c r="T28652" s="138"/>
    </row>
    <row r="28653" spans="9:20" x14ac:dyDescent="0.25">
      <c r="I28653" s="137"/>
      <c r="J28653" s="110"/>
      <c r="K28653"/>
      <c r="L28653"/>
      <c r="T28653" s="138"/>
    </row>
    <row r="28654" spans="9:20" x14ac:dyDescent="0.25">
      <c r="I28654" s="137"/>
      <c r="J28654" s="110"/>
      <c r="K28654"/>
      <c r="L28654"/>
      <c r="T28654" s="138"/>
    </row>
    <row r="28655" spans="9:20" x14ac:dyDescent="0.25">
      <c r="I28655" s="137"/>
      <c r="J28655" s="110"/>
      <c r="K28655"/>
      <c r="L28655"/>
      <c r="T28655" s="138"/>
    </row>
    <row r="28656" spans="9:20" x14ac:dyDescent="0.25">
      <c r="I28656" s="137"/>
      <c r="J28656" s="110"/>
      <c r="K28656"/>
      <c r="L28656"/>
      <c r="T28656" s="138"/>
    </row>
    <row r="28657" spans="9:20" x14ac:dyDescent="0.25">
      <c r="I28657" s="137"/>
      <c r="J28657" s="110"/>
      <c r="K28657"/>
      <c r="L28657"/>
      <c r="T28657" s="138"/>
    </row>
    <row r="28658" spans="9:20" x14ac:dyDescent="0.25">
      <c r="I28658" s="137"/>
      <c r="J28658" s="110"/>
      <c r="K28658"/>
      <c r="L28658"/>
      <c r="T28658" s="138"/>
    </row>
    <row r="28659" spans="9:20" x14ac:dyDescent="0.25">
      <c r="I28659" s="137"/>
      <c r="J28659" s="110"/>
      <c r="K28659"/>
      <c r="L28659"/>
      <c r="T28659" s="138"/>
    </row>
    <row r="28660" spans="9:20" x14ac:dyDescent="0.25">
      <c r="I28660" s="137"/>
      <c r="J28660" s="110"/>
      <c r="K28660"/>
      <c r="L28660"/>
      <c r="T28660" s="138"/>
    </row>
    <row r="28661" spans="9:20" x14ac:dyDescent="0.25">
      <c r="I28661" s="137"/>
      <c r="J28661" s="110"/>
      <c r="K28661"/>
      <c r="L28661"/>
      <c r="T28661" s="138"/>
    </row>
    <row r="28662" spans="9:20" x14ac:dyDescent="0.25">
      <c r="I28662" s="137"/>
      <c r="J28662" s="110"/>
      <c r="K28662"/>
      <c r="L28662"/>
      <c r="T28662" s="138"/>
    </row>
    <row r="28663" spans="9:20" x14ac:dyDescent="0.25">
      <c r="I28663" s="137"/>
      <c r="J28663" s="110"/>
      <c r="K28663"/>
      <c r="L28663"/>
      <c r="T28663" s="138"/>
    </row>
    <row r="28664" spans="9:20" x14ac:dyDescent="0.25">
      <c r="I28664" s="137"/>
      <c r="J28664" s="110"/>
      <c r="K28664"/>
      <c r="L28664"/>
      <c r="T28664" s="138"/>
    </row>
    <row r="28665" spans="9:20" x14ac:dyDescent="0.25">
      <c r="I28665" s="137"/>
      <c r="J28665" s="110"/>
      <c r="K28665"/>
      <c r="L28665"/>
      <c r="T28665" s="138"/>
    </row>
    <row r="28666" spans="9:20" x14ac:dyDescent="0.25">
      <c r="I28666" s="137"/>
      <c r="J28666" s="110"/>
      <c r="K28666"/>
      <c r="L28666"/>
      <c r="T28666" s="138"/>
    </row>
    <row r="28667" spans="9:20" x14ac:dyDescent="0.25">
      <c r="I28667" s="137"/>
      <c r="J28667" s="110"/>
      <c r="K28667"/>
      <c r="L28667"/>
      <c r="T28667" s="138"/>
    </row>
    <row r="28668" spans="9:20" x14ac:dyDescent="0.25">
      <c r="I28668" s="137"/>
      <c r="J28668" s="110"/>
      <c r="K28668"/>
      <c r="L28668"/>
      <c r="T28668" s="138"/>
    </row>
    <row r="28669" spans="9:20" x14ac:dyDescent="0.25">
      <c r="I28669" s="137"/>
      <c r="J28669" s="110"/>
      <c r="K28669"/>
      <c r="L28669"/>
      <c r="T28669" s="138"/>
    </row>
    <row r="28670" spans="9:20" x14ac:dyDescent="0.25">
      <c r="I28670" s="137"/>
      <c r="J28670" s="110"/>
      <c r="K28670"/>
      <c r="L28670"/>
      <c r="T28670" s="138"/>
    </row>
    <row r="28671" spans="9:20" x14ac:dyDescent="0.25">
      <c r="I28671" s="137"/>
      <c r="J28671" s="110"/>
      <c r="K28671"/>
      <c r="L28671"/>
      <c r="T28671" s="138"/>
    </row>
    <row r="28672" spans="9:20" x14ac:dyDescent="0.25">
      <c r="I28672" s="137"/>
      <c r="J28672" s="110"/>
      <c r="K28672"/>
      <c r="L28672"/>
      <c r="T28672" s="138"/>
    </row>
    <row r="28673" spans="9:20" x14ac:dyDescent="0.25">
      <c r="I28673" s="137"/>
      <c r="J28673" s="110"/>
      <c r="K28673"/>
      <c r="L28673"/>
      <c r="T28673" s="138"/>
    </row>
    <row r="28674" spans="9:20" x14ac:dyDescent="0.25">
      <c r="I28674" s="137"/>
      <c r="J28674" s="110"/>
      <c r="K28674"/>
      <c r="L28674"/>
      <c r="T28674" s="138"/>
    </row>
    <row r="28675" spans="9:20" x14ac:dyDescent="0.25">
      <c r="I28675" s="137"/>
      <c r="J28675" s="110"/>
      <c r="K28675"/>
      <c r="L28675"/>
      <c r="T28675" s="138"/>
    </row>
    <row r="28676" spans="9:20" x14ac:dyDescent="0.25">
      <c r="I28676" s="137"/>
      <c r="J28676" s="110"/>
      <c r="K28676"/>
      <c r="L28676"/>
      <c r="T28676" s="138"/>
    </row>
    <row r="28677" spans="9:20" x14ac:dyDescent="0.25">
      <c r="I28677" s="137"/>
      <c r="J28677" s="110"/>
      <c r="K28677"/>
      <c r="L28677"/>
      <c r="T28677" s="138"/>
    </row>
    <row r="28678" spans="9:20" x14ac:dyDescent="0.25">
      <c r="I28678" s="137"/>
      <c r="J28678" s="110"/>
      <c r="K28678"/>
      <c r="L28678"/>
      <c r="T28678" s="138"/>
    </row>
    <row r="28679" spans="9:20" x14ac:dyDescent="0.25">
      <c r="I28679" s="137"/>
      <c r="J28679" s="110"/>
      <c r="K28679"/>
      <c r="L28679"/>
      <c r="T28679" s="138"/>
    </row>
    <row r="28680" spans="9:20" x14ac:dyDescent="0.25">
      <c r="I28680" s="137"/>
      <c r="J28680" s="110"/>
      <c r="K28680"/>
      <c r="L28680"/>
      <c r="T28680" s="138"/>
    </row>
    <row r="28681" spans="9:20" x14ac:dyDescent="0.25">
      <c r="I28681" s="137"/>
      <c r="J28681" s="110"/>
      <c r="K28681"/>
      <c r="L28681"/>
      <c r="T28681" s="138"/>
    </row>
    <row r="28682" spans="9:20" x14ac:dyDescent="0.25">
      <c r="I28682" s="137"/>
      <c r="J28682" s="110"/>
      <c r="K28682"/>
      <c r="L28682"/>
      <c r="T28682" s="138"/>
    </row>
    <row r="28683" spans="9:20" x14ac:dyDescent="0.25">
      <c r="I28683" s="137"/>
      <c r="J28683" s="110"/>
      <c r="K28683"/>
      <c r="L28683"/>
      <c r="T28683" s="138"/>
    </row>
    <row r="28684" spans="9:20" x14ac:dyDescent="0.25">
      <c r="I28684" s="137"/>
      <c r="J28684" s="110"/>
      <c r="K28684"/>
      <c r="L28684"/>
      <c r="T28684" s="138"/>
    </row>
    <row r="28685" spans="9:20" x14ac:dyDescent="0.25">
      <c r="I28685" s="137"/>
      <c r="J28685" s="110"/>
      <c r="K28685"/>
      <c r="L28685"/>
      <c r="T28685" s="138"/>
    </row>
    <row r="28686" spans="9:20" x14ac:dyDescent="0.25">
      <c r="I28686" s="137"/>
      <c r="J28686" s="110"/>
      <c r="K28686"/>
      <c r="L28686"/>
      <c r="T28686" s="138"/>
    </row>
    <row r="28687" spans="9:20" x14ac:dyDescent="0.25">
      <c r="I28687" s="137"/>
      <c r="J28687" s="110"/>
      <c r="K28687"/>
      <c r="L28687"/>
      <c r="T28687" s="138"/>
    </row>
    <row r="28688" spans="9:20" x14ac:dyDescent="0.25">
      <c r="I28688" s="137"/>
      <c r="J28688" s="110"/>
      <c r="K28688"/>
      <c r="L28688"/>
      <c r="T28688" s="138"/>
    </row>
    <row r="28689" spans="9:20" x14ac:dyDescent="0.25">
      <c r="I28689" s="137"/>
      <c r="J28689" s="110"/>
      <c r="K28689"/>
      <c r="L28689"/>
      <c r="T28689" s="138"/>
    </row>
    <row r="28690" spans="9:20" x14ac:dyDescent="0.25">
      <c r="I28690" s="137"/>
      <c r="J28690" s="110"/>
      <c r="K28690"/>
      <c r="L28690"/>
      <c r="T28690" s="138"/>
    </row>
    <row r="28691" spans="9:20" x14ac:dyDescent="0.25">
      <c r="I28691" s="137"/>
      <c r="J28691" s="110"/>
      <c r="K28691"/>
      <c r="L28691"/>
      <c r="T28691" s="138"/>
    </row>
    <row r="28692" spans="9:20" x14ac:dyDescent="0.25">
      <c r="I28692" s="137"/>
      <c r="J28692" s="110"/>
      <c r="K28692"/>
      <c r="L28692"/>
      <c r="T28692" s="138"/>
    </row>
    <row r="28693" spans="9:20" x14ac:dyDescent="0.25">
      <c r="I28693" s="137"/>
      <c r="J28693" s="110"/>
      <c r="K28693"/>
      <c r="L28693"/>
      <c r="T28693" s="138"/>
    </row>
    <row r="28694" spans="9:20" x14ac:dyDescent="0.25">
      <c r="I28694" s="137"/>
      <c r="J28694" s="110"/>
      <c r="K28694"/>
      <c r="L28694"/>
      <c r="T28694" s="138"/>
    </row>
    <row r="28695" spans="9:20" x14ac:dyDescent="0.25">
      <c r="I28695" s="137"/>
      <c r="J28695" s="110"/>
      <c r="K28695"/>
      <c r="L28695"/>
      <c r="T28695" s="138"/>
    </row>
    <row r="28696" spans="9:20" x14ac:dyDescent="0.25">
      <c r="I28696" s="137"/>
      <c r="J28696" s="110"/>
      <c r="K28696"/>
      <c r="L28696"/>
      <c r="T28696" s="138"/>
    </row>
    <row r="28697" spans="9:20" x14ac:dyDescent="0.25">
      <c r="I28697" s="137"/>
      <c r="J28697" s="110"/>
      <c r="K28697"/>
      <c r="L28697"/>
      <c r="T28697" s="138"/>
    </row>
    <row r="28698" spans="9:20" x14ac:dyDescent="0.25">
      <c r="I28698" s="137"/>
      <c r="J28698" s="110"/>
      <c r="K28698"/>
      <c r="L28698"/>
      <c r="T28698" s="138"/>
    </row>
    <row r="28699" spans="9:20" x14ac:dyDescent="0.25">
      <c r="I28699" s="137"/>
      <c r="J28699" s="110"/>
      <c r="K28699"/>
      <c r="L28699"/>
      <c r="T28699" s="138"/>
    </row>
    <row r="28700" spans="9:20" x14ac:dyDescent="0.25">
      <c r="I28700" s="137"/>
      <c r="J28700" s="110"/>
      <c r="K28700"/>
      <c r="L28700"/>
      <c r="T28700" s="138"/>
    </row>
    <row r="28701" spans="9:20" x14ac:dyDescent="0.25">
      <c r="I28701" s="137"/>
      <c r="J28701" s="110"/>
      <c r="K28701"/>
      <c r="L28701"/>
      <c r="T28701" s="138"/>
    </row>
    <row r="28702" spans="9:20" x14ac:dyDescent="0.25">
      <c r="I28702" s="137"/>
      <c r="J28702" s="110"/>
      <c r="K28702"/>
      <c r="L28702"/>
      <c r="T28702" s="138"/>
    </row>
    <row r="28703" spans="9:20" x14ac:dyDescent="0.25">
      <c r="I28703" s="137"/>
      <c r="J28703" s="110"/>
      <c r="K28703"/>
      <c r="L28703"/>
      <c r="T28703" s="138"/>
    </row>
    <row r="28704" spans="9:20" x14ac:dyDescent="0.25">
      <c r="I28704" s="137"/>
      <c r="J28704" s="110"/>
      <c r="K28704"/>
      <c r="L28704"/>
      <c r="T28704" s="138"/>
    </row>
    <row r="28705" spans="9:20" x14ac:dyDescent="0.25">
      <c r="I28705" s="137"/>
      <c r="J28705" s="110"/>
      <c r="K28705"/>
      <c r="L28705"/>
      <c r="T28705" s="138"/>
    </row>
    <row r="28706" spans="9:20" x14ac:dyDescent="0.25">
      <c r="I28706" s="137"/>
      <c r="J28706" s="110"/>
      <c r="K28706"/>
      <c r="L28706"/>
      <c r="T28706" s="138"/>
    </row>
    <row r="28707" spans="9:20" x14ac:dyDescent="0.25">
      <c r="I28707" s="137"/>
      <c r="J28707" s="110"/>
      <c r="K28707"/>
      <c r="L28707"/>
      <c r="T28707" s="138"/>
    </row>
    <row r="28708" spans="9:20" x14ac:dyDescent="0.25">
      <c r="I28708" s="137"/>
      <c r="J28708" s="110"/>
      <c r="K28708"/>
      <c r="L28708"/>
      <c r="T28708" s="138"/>
    </row>
    <row r="28709" spans="9:20" x14ac:dyDescent="0.25">
      <c r="I28709" s="137"/>
      <c r="J28709" s="110"/>
      <c r="K28709"/>
      <c r="L28709"/>
      <c r="T28709" s="138"/>
    </row>
    <row r="28710" spans="9:20" x14ac:dyDescent="0.25">
      <c r="I28710" s="137"/>
      <c r="J28710" s="110"/>
      <c r="K28710"/>
      <c r="L28710"/>
      <c r="T28710" s="138"/>
    </row>
    <row r="28711" spans="9:20" x14ac:dyDescent="0.25">
      <c r="I28711" s="137"/>
      <c r="J28711" s="110"/>
      <c r="K28711"/>
      <c r="L28711"/>
      <c r="T28711" s="138"/>
    </row>
    <row r="28712" spans="9:20" x14ac:dyDescent="0.25">
      <c r="I28712" s="137"/>
      <c r="J28712" s="110"/>
      <c r="K28712"/>
      <c r="L28712"/>
      <c r="T28712" s="138"/>
    </row>
    <row r="28713" spans="9:20" x14ac:dyDescent="0.25">
      <c r="I28713" s="137"/>
      <c r="J28713" s="110"/>
      <c r="K28713"/>
      <c r="L28713"/>
      <c r="T28713" s="138"/>
    </row>
    <row r="28714" spans="9:20" x14ac:dyDescent="0.25">
      <c r="I28714" s="137"/>
      <c r="J28714" s="110"/>
      <c r="K28714"/>
      <c r="L28714"/>
      <c r="T28714" s="138"/>
    </row>
    <row r="28715" spans="9:20" x14ac:dyDescent="0.25">
      <c r="I28715" s="137"/>
      <c r="J28715" s="110"/>
      <c r="K28715"/>
      <c r="L28715"/>
      <c r="T28715" s="138"/>
    </row>
    <row r="28716" spans="9:20" x14ac:dyDescent="0.25">
      <c r="I28716" s="137"/>
      <c r="J28716" s="110"/>
      <c r="K28716"/>
      <c r="L28716"/>
      <c r="T28716" s="138"/>
    </row>
    <row r="28717" spans="9:20" x14ac:dyDescent="0.25">
      <c r="I28717" s="137"/>
      <c r="J28717" s="110"/>
      <c r="K28717"/>
      <c r="L28717"/>
      <c r="T28717" s="138"/>
    </row>
    <row r="28718" spans="9:20" x14ac:dyDescent="0.25">
      <c r="I28718" s="137"/>
      <c r="J28718" s="110"/>
      <c r="K28718"/>
      <c r="L28718"/>
      <c r="T28718" s="138"/>
    </row>
    <row r="28719" spans="9:20" x14ac:dyDescent="0.25">
      <c r="I28719" s="137"/>
      <c r="J28719" s="110"/>
      <c r="K28719"/>
      <c r="L28719"/>
      <c r="T28719" s="138"/>
    </row>
    <row r="28720" spans="9:20" x14ac:dyDescent="0.25">
      <c r="I28720" s="137"/>
      <c r="J28720" s="110"/>
      <c r="K28720"/>
      <c r="L28720"/>
      <c r="T28720" s="138"/>
    </row>
    <row r="28721" spans="9:20" x14ac:dyDescent="0.25">
      <c r="I28721" s="137"/>
      <c r="J28721" s="110"/>
      <c r="K28721"/>
      <c r="L28721"/>
      <c r="T28721" s="138"/>
    </row>
    <row r="28722" spans="9:20" x14ac:dyDescent="0.25">
      <c r="I28722" s="137"/>
      <c r="J28722" s="110"/>
      <c r="K28722"/>
      <c r="L28722"/>
      <c r="T28722" s="138"/>
    </row>
    <row r="28723" spans="9:20" x14ac:dyDescent="0.25">
      <c r="I28723" s="137"/>
      <c r="J28723" s="110"/>
      <c r="K28723"/>
      <c r="L28723"/>
      <c r="T28723" s="138"/>
    </row>
    <row r="28724" spans="9:20" x14ac:dyDescent="0.25">
      <c r="I28724" s="137"/>
      <c r="J28724" s="110"/>
      <c r="K28724"/>
      <c r="L28724"/>
      <c r="T28724" s="138"/>
    </row>
    <row r="28725" spans="9:20" x14ac:dyDescent="0.25">
      <c r="I28725" s="137"/>
      <c r="J28725" s="110"/>
      <c r="K28725"/>
      <c r="L28725"/>
      <c r="T28725" s="138"/>
    </row>
    <row r="28726" spans="9:20" x14ac:dyDescent="0.25">
      <c r="I28726" s="137"/>
      <c r="J28726" s="110"/>
      <c r="K28726"/>
      <c r="L28726"/>
      <c r="T28726" s="138"/>
    </row>
    <row r="28727" spans="9:20" x14ac:dyDescent="0.25">
      <c r="I28727" s="137"/>
      <c r="J28727" s="110"/>
      <c r="K28727"/>
      <c r="L28727"/>
      <c r="T28727" s="138"/>
    </row>
    <row r="28728" spans="9:20" x14ac:dyDescent="0.25">
      <c r="I28728" s="137"/>
      <c r="J28728" s="110"/>
      <c r="K28728"/>
      <c r="L28728"/>
      <c r="T28728" s="138"/>
    </row>
    <row r="28729" spans="9:20" x14ac:dyDescent="0.25">
      <c r="I28729" s="137"/>
      <c r="J28729" s="110"/>
      <c r="K28729"/>
      <c r="L28729"/>
      <c r="T28729" s="138"/>
    </row>
    <row r="28730" spans="9:20" x14ac:dyDescent="0.25">
      <c r="I28730" s="137"/>
      <c r="J28730" s="110"/>
      <c r="K28730"/>
      <c r="L28730"/>
      <c r="T28730" s="138"/>
    </row>
    <row r="28731" spans="9:20" x14ac:dyDescent="0.25">
      <c r="I28731" s="137"/>
      <c r="J28731" s="110"/>
      <c r="K28731"/>
      <c r="L28731"/>
      <c r="T28731" s="138"/>
    </row>
    <row r="28732" spans="9:20" x14ac:dyDescent="0.25">
      <c r="I28732" s="137"/>
      <c r="J28732" s="110"/>
      <c r="K28732"/>
      <c r="L28732"/>
      <c r="T28732" s="138"/>
    </row>
    <row r="28733" spans="9:20" x14ac:dyDescent="0.25">
      <c r="I28733" s="137"/>
      <c r="J28733" s="110"/>
      <c r="K28733"/>
      <c r="L28733"/>
      <c r="T28733" s="138"/>
    </row>
    <row r="28734" spans="9:20" x14ac:dyDescent="0.25">
      <c r="I28734" s="137"/>
      <c r="J28734" s="110"/>
      <c r="K28734"/>
      <c r="L28734"/>
      <c r="T28734" s="138"/>
    </row>
    <row r="28735" spans="9:20" x14ac:dyDescent="0.25">
      <c r="I28735" s="137"/>
      <c r="J28735" s="110"/>
      <c r="K28735"/>
      <c r="L28735"/>
      <c r="T28735" s="138"/>
    </row>
    <row r="28736" spans="9:20" x14ac:dyDescent="0.25">
      <c r="I28736" s="137"/>
      <c r="J28736" s="110"/>
      <c r="K28736"/>
      <c r="L28736"/>
      <c r="T28736" s="138"/>
    </row>
    <row r="28737" spans="9:20" x14ac:dyDescent="0.25">
      <c r="I28737" s="137"/>
      <c r="J28737" s="110"/>
      <c r="K28737"/>
      <c r="L28737"/>
      <c r="T28737" s="138"/>
    </row>
    <row r="28738" spans="9:20" x14ac:dyDescent="0.25">
      <c r="I28738" s="137"/>
      <c r="J28738" s="110"/>
      <c r="K28738"/>
      <c r="L28738"/>
      <c r="T28738" s="138"/>
    </row>
    <row r="28739" spans="9:20" x14ac:dyDescent="0.25">
      <c r="I28739" s="137"/>
      <c r="J28739" s="110"/>
      <c r="K28739"/>
      <c r="L28739"/>
      <c r="T28739" s="138"/>
    </row>
    <row r="28740" spans="9:20" x14ac:dyDescent="0.25">
      <c r="I28740" s="137"/>
      <c r="J28740" s="110"/>
      <c r="K28740"/>
      <c r="L28740"/>
      <c r="T28740" s="138"/>
    </row>
    <row r="28741" spans="9:20" x14ac:dyDescent="0.25">
      <c r="I28741" s="137"/>
      <c r="J28741" s="110"/>
      <c r="K28741"/>
      <c r="L28741"/>
      <c r="T28741" s="138"/>
    </row>
    <row r="28742" spans="9:20" x14ac:dyDescent="0.25">
      <c r="I28742" s="137"/>
      <c r="J28742" s="110"/>
      <c r="K28742"/>
      <c r="L28742"/>
      <c r="T28742" s="138"/>
    </row>
    <row r="28743" spans="9:20" x14ac:dyDescent="0.25">
      <c r="I28743" s="137"/>
      <c r="J28743" s="110"/>
      <c r="K28743"/>
      <c r="L28743"/>
      <c r="T28743" s="138"/>
    </row>
    <row r="28744" spans="9:20" x14ac:dyDescent="0.25">
      <c r="I28744" s="137"/>
      <c r="J28744" s="110"/>
      <c r="K28744"/>
      <c r="L28744"/>
      <c r="T28744" s="138"/>
    </row>
    <row r="28745" spans="9:20" x14ac:dyDescent="0.25">
      <c r="I28745" s="137"/>
      <c r="J28745" s="110"/>
      <c r="K28745"/>
      <c r="L28745"/>
      <c r="T28745" s="138"/>
    </row>
    <row r="28746" spans="9:20" x14ac:dyDescent="0.25">
      <c r="I28746" s="137"/>
      <c r="J28746" s="110"/>
      <c r="K28746"/>
      <c r="L28746"/>
      <c r="T28746" s="138"/>
    </row>
    <row r="28747" spans="9:20" x14ac:dyDescent="0.25">
      <c r="I28747" s="137"/>
      <c r="J28747" s="110"/>
      <c r="K28747"/>
      <c r="L28747"/>
      <c r="T28747" s="138"/>
    </row>
    <row r="28748" spans="9:20" x14ac:dyDescent="0.25">
      <c r="I28748" s="137"/>
      <c r="J28748" s="110"/>
      <c r="K28748"/>
      <c r="L28748"/>
      <c r="T28748" s="138"/>
    </row>
    <row r="28749" spans="9:20" x14ac:dyDescent="0.25">
      <c r="I28749" s="137"/>
      <c r="J28749" s="110"/>
      <c r="K28749"/>
      <c r="L28749"/>
      <c r="T28749" s="138"/>
    </row>
    <row r="28750" spans="9:20" x14ac:dyDescent="0.25">
      <c r="I28750" s="137"/>
      <c r="J28750" s="110"/>
      <c r="K28750"/>
      <c r="L28750"/>
      <c r="T28750" s="138"/>
    </row>
    <row r="28751" spans="9:20" x14ac:dyDescent="0.25">
      <c r="I28751" s="137"/>
      <c r="J28751" s="110"/>
      <c r="K28751"/>
      <c r="L28751"/>
      <c r="T28751" s="138"/>
    </row>
    <row r="28752" spans="9:20" x14ac:dyDescent="0.25">
      <c r="I28752" s="137"/>
      <c r="J28752" s="110"/>
      <c r="K28752"/>
      <c r="L28752"/>
      <c r="T28752" s="138"/>
    </row>
    <row r="28753" spans="9:20" x14ac:dyDescent="0.25">
      <c r="I28753" s="137"/>
      <c r="J28753" s="110"/>
      <c r="K28753"/>
      <c r="L28753"/>
      <c r="T28753" s="138"/>
    </row>
    <row r="28754" spans="9:20" x14ac:dyDescent="0.25">
      <c r="I28754" s="137"/>
      <c r="J28754" s="110"/>
      <c r="K28754"/>
      <c r="L28754"/>
      <c r="T28754" s="138"/>
    </row>
    <row r="28755" spans="9:20" x14ac:dyDescent="0.25">
      <c r="I28755" s="137"/>
      <c r="J28755" s="110"/>
      <c r="K28755"/>
      <c r="L28755"/>
      <c r="T28755" s="138"/>
    </row>
    <row r="28756" spans="9:20" x14ac:dyDescent="0.25">
      <c r="I28756" s="137"/>
      <c r="J28756" s="110"/>
      <c r="K28756"/>
      <c r="L28756"/>
      <c r="T28756" s="138"/>
    </row>
    <row r="28757" spans="9:20" x14ac:dyDescent="0.25">
      <c r="I28757" s="137"/>
      <c r="J28757" s="110"/>
      <c r="K28757"/>
      <c r="L28757"/>
      <c r="T28757" s="138"/>
    </row>
    <row r="28758" spans="9:20" x14ac:dyDescent="0.25">
      <c r="I28758" s="137"/>
      <c r="J28758" s="110"/>
      <c r="K28758"/>
      <c r="L28758"/>
      <c r="T28758" s="138"/>
    </row>
    <row r="28759" spans="9:20" x14ac:dyDescent="0.25">
      <c r="I28759" s="137"/>
      <c r="J28759" s="110"/>
      <c r="K28759"/>
      <c r="L28759"/>
      <c r="T28759" s="138"/>
    </row>
    <row r="28760" spans="9:20" x14ac:dyDescent="0.25">
      <c r="I28760" s="137"/>
      <c r="J28760" s="110"/>
      <c r="K28760"/>
      <c r="L28760"/>
      <c r="T28760" s="138"/>
    </row>
    <row r="28761" spans="9:20" x14ac:dyDescent="0.25">
      <c r="I28761" s="137"/>
      <c r="J28761" s="110"/>
      <c r="K28761"/>
      <c r="L28761"/>
      <c r="T28761" s="138"/>
    </row>
    <row r="28762" spans="9:20" x14ac:dyDescent="0.25">
      <c r="I28762" s="137"/>
      <c r="J28762" s="110"/>
      <c r="K28762"/>
      <c r="L28762"/>
      <c r="T28762" s="138"/>
    </row>
    <row r="28763" spans="9:20" x14ac:dyDescent="0.25">
      <c r="I28763" s="137"/>
      <c r="J28763" s="110"/>
      <c r="K28763"/>
      <c r="L28763"/>
      <c r="T28763" s="138"/>
    </row>
    <row r="28764" spans="9:20" x14ac:dyDescent="0.25">
      <c r="I28764" s="137"/>
      <c r="J28764" s="110"/>
      <c r="K28764"/>
      <c r="L28764"/>
      <c r="T28764" s="138"/>
    </row>
    <row r="28765" spans="9:20" x14ac:dyDescent="0.25">
      <c r="I28765" s="137"/>
      <c r="J28765" s="110"/>
      <c r="K28765"/>
      <c r="L28765"/>
      <c r="T28765" s="138"/>
    </row>
    <row r="28766" spans="9:20" x14ac:dyDescent="0.25">
      <c r="I28766" s="137"/>
      <c r="J28766" s="110"/>
      <c r="K28766"/>
      <c r="L28766"/>
      <c r="T28766" s="138"/>
    </row>
    <row r="28767" spans="9:20" x14ac:dyDescent="0.25">
      <c r="I28767" s="137"/>
      <c r="J28767" s="110"/>
      <c r="K28767"/>
      <c r="L28767"/>
      <c r="T28767" s="138"/>
    </row>
    <row r="28768" spans="9:20" x14ac:dyDescent="0.25">
      <c r="I28768" s="137"/>
      <c r="J28768" s="110"/>
      <c r="K28768"/>
      <c r="L28768"/>
      <c r="T28768" s="138"/>
    </row>
    <row r="28769" spans="9:20" x14ac:dyDescent="0.25">
      <c r="I28769" s="137"/>
      <c r="J28769" s="110"/>
      <c r="K28769"/>
      <c r="L28769"/>
      <c r="T28769" s="138"/>
    </row>
    <row r="28770" spans="9:20" x14ac:dyDescent="0.25">
      <c r="I28770" s="137"/>
      <c r="J28770" s="110"/>
      <c r="K28770"/>
      <c r="L28770"/>
      <c r="T28770" s="138"/>
    </row>
    <row r="28771" spans="9:20" x14ac:dyDescent="0.25">
      <c r="I28771" s="137"/>
      <c r="J28771" s="110"/>
      <c r="K28771"/>
      <c r="L28771"/>
      <c r="T28771" s="138"/>
    </row>
    <row r="28772" spans="9:20" x14ac:dyDescent="0.25">
      <c r="I28772" s="137"/>
      <c r="J28772" s="110"/>
      <c r="K28772"/>
      <c r="L28772"/>
      <c r="T28772" s="138"/>
    </row>
    <row r="28773" spans="9:20" x14ac:dyDescent="0.25">
      <c r="I28773" s="137"/>
      <c r="J28773" s="110"/>
      <c r="K28773"/>
      <c r="L28773"/>
      <c r="T28773" s="138"/>
    </row>
    <row r="28774" spans="9:20" x14ac:dyDescent="0.25">
      <c r="I28774" s="137"/>
      <c r="J28774" s="110"/>
      <c r="K28774"/>
      <c r="L28774"/>
      <c r="T28774" s="138"/>
    </row>
    <row r="28775" spans="9:20" x14ac:dyDescent="0.25">
      <c r="I28775" s="137"/>
      <c r="J28775" s="110"/>
      <c r="K28775"/>
      <c r="L28775"/>
      <c r="T28775" s="138"/>
    </row>
    <row r="28776" spans="9:20" x14ac:dyDescent="0.25">
      <c r="I28776" s="137"/>
      <c r="J28776" s="110"/>
      <c r="K28776"/>
      <c r="L28776"/>
      <c r="T28776" s="138"/>
    </row>
    <row r="28777" spans="9:20" x14ac:dyDescent="0.25">
      <c r="I28777" s="137"/>
      <c r="J28777" s="110"/>
      <c r="K28777"/>
      <c r="L28777"/>
      <c r="T28777" s="138"/>
    </row>
    <row r="28778" spans="9:20" x14ac:dyDescent="0.25">
      <c r="I28778" s="137"/>
      <c r="J28778" s="110"/>
      <c r="K28778"/>
      <c r="L28778"/>
      <c r="T28778" s="138"/>
    </row>
    <row r="28779" spans="9:20" x14ac:dyDescent="0.25">
      <c r="I28779" s="137"/>
      <c r="J28779" s="110"/>
      <c r="K28779"/>
      <c r="L28779"/>
      <c r="T28779" s="138"/>
    </row>
    <row r="28780" spans="9:20" x14ac:dyDescent="0.25">
      <c r="I28780" s="137"/>
      <c r="J28780" s="110"/>
      <c r="K28780"/>
      <c r="L28780"/>
      <c r="T28780" s="138"/>
    </row>
    <row r="28781" spans="9:20" x14ac:dyDescent="0.25">
      <c r="I28781" s="137"/>
      <c r="J28781" s="110"/>
      <c r="K28781"/>
      <c r="L28781"/>
      <c r="T28781" s="138"/>
    </row>
    <row r="28782" spans="9:20" x14ac:dyDescent="0.25">
      <c r="I28782" s="137"/>
      <c r="J28782" s="110"/>
      <c r="K28782"/>
      <c r="L28782"/>
      <c r="T28782" s="138"/>
    </row>
    <row r="28783" spans="9:20" x14ac:dyDescent="0.25">
      <c r="I28783" s="137"/>
      <c r="J28783" s="110"/>
      <c r="K28783"/>
      <c r="L28783"/>
      <c r="T28783" s="138"/>
    </row>
    <row r="28784" spans="9:20" x14ac:dyDescent="0.25">
      <c r="I28784" s="137"/>
      <c r="J28784" s="110"/>
      <c r="K28784"/>
      <c r="L28784"/>
      <c r="T28784" s="138"/>
    </row>
    <row r="28785" spans="9:20" x14ac:dyDescent="0.25">
      <c r="I28785" s="137"/>
      <c r="J28785" s="110"/>
      <c r="K28785"/>
      <c r="L28785"/>
      <c r="T28785" s="138"/>
    </row>
    <row r="28786" spans="9:20" x14ac:dyDescent="0.25">
      <c r="I28786" s="137"/>
      <c r="J28786" s="110"/>
      <c r="K28786"/>
      <c r="L28786"/>
      <c r="T28786" s="138"/>
    </row>
    <row r="28787" spans="9:20" x14ac:dyDescent="0.25">
      <c r="I28787" s="137"/>
      <c r="J28787" s="110"/>
      <c r="K28787"/>
      <c r="L28787"/>
      <c r="T28787" s="138"/>
    </row>
    <row r="28788" spans="9:20" x14ac:dyDescent="0.25">
      <c r="I28788" s="137"/>
      <c r="J28788" s="110"/>
      <c r="K28788"/>
      <c r="L28788"/>
      <c r="T28788" s="138"/>
    </row>
    <row r="28789" spans="9:20" x14ac:dyDescent="0.25">
      <c r="I28789" s="137"/>
      <c r="J28789" s="110"/>
      <c r="K28789"/>
      <c r="L28789"/>
      <c r="T28789" s="138"/>
    </row>
    <row r="28790" spans="9:20" x14ac:dyDescent="0.25">
      <c r="I28790" s="137"/>
      <c r="J28790" s="110"/>
      <c r="K28790"/>
      <c r="L28790"/>
      <c r="T28790" s="138"/>
    </row>
    <row r="28791" spans="9:20" x14ac:dyDescent="0.25">
      <c r="I28791" s="137"/>
      <c r="J28791" s="110"/>
      <c r="K28791"/>
      <c r="L28791"/>
      <c r="T28791" s="138"/>
    </row>
    <row r="28792" spans="9:20" x14ac:dyDescent="0.25">
      <c r="I28792" s="137"/>
      <c r="J28792" s="110"/>
      <c r="K28792"/>
      <c r="L28792"/>
      <c r="T28792" s="138"/>
    </row>
    <row r="28793" spans="9:20" x14ac:dyDescent="0.25">
      <c r="I28793" s="137"/>
      <c r="J28793" s="110"/>
      <c r="K28793"/>
      <c r="L28793"/>
      <c r="T28793" s="138"/>
    </row>
    <row r="28794" spans="9:20" x14ac:dyDescent="0.25">
      <c r="I28794" s="137"/>
      <c r="J28794" s="110"/>
      <c r="K28794"/>
      <c r="L28794"/>
      <c r="T28794" s="138"/>
    </row>
    <row r="28795" spans="9:20" x14ac:dyDescent="0.25">
      <c r="I28795" s="137"/>
      <c r="J28795" s="110"/>
      <c r="K28795"/>
      <c r="L28795"/>
      <c r="T28795" s="138"/>
    </row>
    <row r="28796" spans="9:20" x14ac:dyDescent="0.25">
      <c r="I28796" s="137"/>
      <c r="J28796" s="110"/>
      <c r="K28796"/>
      <c r="L28796"/>
      <c r="T28796" s="138"/>
    </row>
    <row r="28797" spans="9:20" x14ac:dyDescent="0.25">
      <c r="I28797" s="137"/>
      <c r="J28797" s="110"/>
      <c r="K28797"/>
      <c r="L28797"/>
      <c r="T28797" s="138"/>
    </row>
    <row r="28798" spans="9:20" x14ac:dyDescent="0.25">
      <c r="I28798" s="137"/>
      <c r="J28798" s="110"/>
      <c r="K28798"/>
      <c r="L28798"/>
      <c r="T28798" s="138"/>
    </row>
    <row r="28799" spans="9:20" x14ac:dyDescent="0.25">
      <c r="I28799" s="137"/>
      <c r="J28799" s="110"/>
      <c r="K28799"/>
      <c r="L28799"/>
      <c r="T28799" s="138"/>
    </row>
    <row r="28800" spans="9:20" x14ac:dyDescent="0.25">
      <c r="I28800" s="137"/>
      <c r="J28800" s="110"/>
      <c r="K28800"/>
      <c r="L28800"/>
      <c r="T28800" s="138"/>
    </row>
    <row r="28801" spans="9:20" x14ac:dyDescent="0.25">
      <c r="I28801" s="137"/>
      <c r="J28801" s="110"/>
      <c r="K28801"/>
      <c r="L28801"/>
      <c r="T28801" s="138"/>
    </row>
    <row r="28802" spans="9:20" x14ac:dyDescent="0.25">
      <c r="I28802" s="137"/>
      <c r="J28802" s="110"/>
      <c r="K28802"/>
      <c r="L28802"/>
      <c r="T28802" s="138"/>
    </row>
    <row r="28803" spans="9:20" x14ac:dyDescent="0.25">
      <c r="I28803" s="137"/>
      <c r="J28803" s="110"/>
      <c r="K28803"/>
      <c r="L28803"/>
      <c r="T28803" s="138"/>
    </row>
    <row r="28804" spans="9:20" x14ac:dyDescent="0.25">
      <c r="I28804" s="137"/>
      <c r="J28804" s="110"/>
      <c r="K28804"/>
      <c r="L28804"/>
      <c r="T28804" s="138"/>
    </row>
    <row r="28805" spans="9:20" x14ac:dyDescent="0.25">
      <c r="I28805" s="137"/>
      <c r="J28805" s="110"/>
      <c r="K28805"/>
      <c r="L28805"/>
      <c r="T28805" s="138"/>
    </row>
    <row r="28806" spans="9:20" x14ac:dyDescent="0.25">
      <c r="I28806" s="137"/>
      <c r="J28806" s="110"/>
      <c r="K28806"/>
      <c r="L28806"/>
      <c r="T28806" s="138"/>
    </row>
    <row r="28807" spans="9:20" x14ac:dyDescent="0.25">
      <c r="I28807" s="137"/>
      <c r="J28807" s="110"/>
      <c r="K28807"/>
      <c r="L28807"/>
      <c r="T28807" s="138"/>
    </row>
    <row r="28808" spans="9:20" x14ac:dyDescent="0.25">
      <c r="I28808" s="137"/>
      <c r="J28808" s="110"/>
      <c r="K28808"/>
      <c r="L28808"/>
      <c r="T28808" s="138"/>
    </row>
    <row r="28809" spans="9:20" x14ac:dyDescent="0.25">
      <c r="I28809" s="137"/>
      <c r="J28809" s="110"/>
      <c r="K28809"/>
      <c r="L28809"/>
      <c r="T28809" s="138"/>
    </row>
    <row r="28810" spans="9:20" x14ac:dyDescent="0.25">
      <c r="I28810" s="137"/>
      <c r="J28810" s="110"/>
      <c r="K28810"/>
      <c r="L28810"/>
      <c r="T28810" s="138"/>
    </row>
    <row r="28811" spans="9:20" x14ac:dyDescent="0.25">
      <c r="I28811" s="137"/>
      <c r="J28811" s="110"/>
      <c r="K28811"/>
      <c r="L28811"/>
      <c r="T28811" s="138"/>
    </row>
    <row r="28812" spans="9:20" x14ac:dyDescent="0.25">
      <c r="I28812" s="137"/>
      <c r="J28812" s="110"/>
      <c r="K28812"/>
      <c r="L28812"/>
      <c r="T28812" s="138"/>
    </row>
    <row r="28813" spans="9:20" x14ac:dyDescent="0.25">
      <c r="I28813" s="137"/>
      <c r="J28813" s="110"/>
      <c r="K28813"/>
      <c r="L28813"/>
      <c r="T28813" s="138"/>
    </row>
    <row r="28814" spans="9:20" x14ac:dyDescent="0.25">
      <c r="I28814" s="137"/>
      <c r="J28814" s="110"/>
      <c r="K28814"/>
      <c r="L28814"/>
      <c r="T28814" s="138"/>
    </row>
    <row r="28815" spans="9:20" x14ac:dyDescent="0.25">
      <c r="I28815" s="137"/>
      <c r="J28815" s="110"/>
      <c r="K28815"/>
      <c r="L28815"/>
      <c r="T28815" s="138"/>
    </row>
    <row r="28816" spans="9:20" x14ac:dyDescent="0.25">
      <c r="I28816" s="137"/>
      <c r="J28816" s="110"/>
      <c r="K28816"/>
      <c r="L28816"/>
      <c r="T28816" s="138"/>
    </row>
    <row r="28817" spans="9:20" x14ac:dyDescent="0.25">
      <c r="I28817" s="137"/>
      <c r="J28817" s="110"/>
      <c r="K28817"/>
      <c r="L28817"/>
      <c r="T28817" s="138"/>
    </row>
    <row r="28818" spans="9:20" x14ac:dyDescent="0.25">
      <c r="I28818" s="137"/>
      <c r="J28818" s="110"/>
      <c r="K28818"/>
      <c r="L28818"/>
      <c r="T28818" s="138"/>
    </row>
    <row r="28819" spans="9:20" x14ac:dyDescent="0.25">
      <c r="I28819" s="137"/>
      <c r="J28819" s="110"/>
      <c r="K28819"/>
      <c r="L28819"/>
      <c r="T28819" s="138"/>
    </row>
    <row r="28820" spans="9:20" x14ac:dyDescent="0.25">
      <c r="I28820" s="137"/>
      <c r="J28820" s="110"/>
      <c r="K28820"/>
      <c r="L28820"/>
      <c r="T28820" s="138"/>
    </row>
    <row r="28821" spans="9:20" x14ac:dyDescent="0.25">
      <c r="I28821" s="137"/>
      <c r="J28821" s="110"/>
      <c r="K28821"/>
      <c r="L28821"/>
      <c r="T28821" s="138"/>
    </row>
    <row r="28822" spans="9:20" x14ac:dyDescent="0.25">
      <c r="I28822" s="137"/>
      <c r="J28822" s="110"/>
      <c r="K28822"/>
      <c r="L28822"/>
      <c r="T28822" s="138"/>
    </row>
    <row r="28823" spans="9:20" x14ac:dyDescent="0.25">
      <c r="I28823" s="137"/>
      <c r="J28823" s="110"/>
      <c r="K28823"/>
      <c r="L28823"/>
      <c r="T28823" s="138"/>
    </row>
    <row r="28824" spans="9:20" x14ac:dyDescent="0.25">
      <c r="I28824" s="137"/>
      <c r="J28824" s="110"/>
      <c r="K28824"/>
      <c r="L28824"/>
      <c r="T28824" s="138"/>
    </row>
    <row r="28825" spans="9:20" x14ac:dyDescent="0.25">
      <c r="I28825" s="137"/>
      <c r="J28825" s="110"/>
      <c r="K28825"/>
      <c r="L28825"/>
      <c r="T28825" s="138"/>
    </row>
    <row r="28826" spans="9:20" x14ac:dyDescent="0.25">
      <c r="I28826" s="137"/>
      <c r="J28826" s="110"/>
      <c r="K28826"/>
      <c r="L28826"/>
      <c r="T28826" s="138"/>
    </row>
    <row r="28827" spans="9:20" x14ac:dyDescent="0.25">
      <c r="I28827" s="137"/>
      <c r="J28827" s="110"/>
      <c r="K28827"/>
      <c r="L28827"/>
      <c r="T28827" s="138"/>
    </row>
    <row r="28828" spans="9:20" x14ac:dyDescent="0.25">
      <c r="I28828" s="137"/>
      <c r="J28828" s="110"/>
      <c r="K28828"/>
      <c r="L28828"/>
      <c r="T28828" s="138"/>
    </row>
    <row r="28829" spans="9:20" x14ac:dyDescent="0.25">
      <c r="I28829" s="137"/>
      <c r="J28829" s="110"/>
      <c r="K28829"/>
      <c r="L28829"/>
      <c r="T28829" s="138"/>
    </row>
    <row r="28830" spans="9:20" x14ac:dyDescent="0.25">
      <c r="I28830" s="137"/>
      <c r="J28830" s="110"/>
      <c r="K28830"/>
      <c r="L28830"/>
      <c r="T28830" s="138"/>
    </row>
    <row r="28831" spans="9:20" x14ac:dyDescent="0.25">
      <c r="I28831" s="137"/>
      <c r="J28831" s="110"/>
      <c r="K28831"/>
      <c r="L28831"/>
      <c r="T28831" s="138"/>
    </row>
    <row r="28832" spans="9:20" x14ac:dyDescent="0.25">
      <c r="I28832" s="137"/>
      <c r="J28832" s="110"/>
      <c r="K28832"/>
      <c r="L28832"/>
      <c r="T28832" s="138"/>
    </row>
    <row r="28833" spans="9:20" x14ac:dyDescent="0.25">
      <c r="I28833" s="137"/>
      <c r="J28833" s="110"/>
      <c r="K28833"/>
      <c r="L28833"/>
      <c r="T28833" s="138"/>
    </row>
    <row r="28834" spans="9:20" x14ac:dyDescent="0.25">
      <c r="I28834" s="137"/>
      <c r="J28834" s="110"/>
      <c r="K28834"/>
      <c r="L28834"/>
      <c r="T28834" s="138"/>
    </row>
    <row r="28835" spans="9:20" x14ac:dyDescent="0.25">
      <c r="I28835" s="137"/>
      <c r="J28835" s="110"/>
      <c r="K28835"/>
      <c r="L28835"/>
      <c r="T28835" s="138"/>
    </row>
    <row r="28836" spans="9:20" x14ac:dyDescent="0.25">
      <c r="I28836" s="137"/>
      <c r="J28836" s="110"/>
      <c r="K28836"/>
      <c r="L28836"/>
      <c r="T28836" s="138"/>
    </row>
    <row r="28837" spans="9:20" x14ac:dyDescent="0.25">
      <c r="I28837" s="137"/>
      <c r="J28837" s="110"/>
      <c r="K28837"/>
      <c r="L28837"/>
      <c r="T28837" s="138"/>
    </row>
    <row r="28838" spans="9:20" x14ac:dyDescent="0.25">
      <c r="I28838" s="137"/>
      <c r="J28838" s="110"/>
      <c r="K28838"/>
      <c r="L28838"/>
      <c r="T28838" s="138"/>
    </row>
    <row r="28839" spans="9:20" x14ac:dyDescent="0.25">
      <c r="I28839" s="137"/>
      <c r="J28839" s="110"/>
      <c r="K28839"/>
      <c r="L28839"/>
      <c r="T28839" s="138"/>
    </row>
    <row r="28840" spans="9:20" x14ac:dyDescent="0.25">
      <c r="I28840" s="137"/>
      <c r="J28840" s="110"/>
      <c r="K28840"/>
      <c r="L28840"/>
      <c r="T28840" s="138"/>
    </row>
    <row r="28841" spans="9:20" x14ac:dyDescent="0.25">
      <c r="I28841" s="137"/>
      <c r="J28841" s="110"/>
      <c r="K28841"/>
      <c r="L28841"/>
      <c r="T28841" s="138"/>
    </row>
    <row r="28842" spans="9:20" x14ac:dyDescent="0.25">
      <c r="I28842" s="137"/>
      <c r="J28842" s="110"/>
      <c r="K28842"/>
      <c r="L28842"/>
      <c r="T28842" s="138"/>
    </row>
    <row r="28843" spans="9:20" x14ac:dyDescent="0.25">
      <c r="I28843" s="137"/>
      <c r="J28843" s="110"/>
      <c r="K28843"/>
      <c r="L28843"/>
      <c r="T28843" s="138"/>
    </row>
    <row r="28844" spans="9:20" x14ac:dyDescent="0.25">
      <c r="I28844" s="137"/>
      <c r="J28844" s="110"/>
      <c r="K28844"/>
      <c r="L28844"/>
      <c r="T28844" s="138"/>
    </row>
    <row r="28845" spans="9:20" x14ac:dyDescent="0.25">
      <c r="I28845" s="137"/>
      <c r="J28845" s="110"/>
      <c r="K28845"/>
      <c r="L28845"/>
      <c r="T28845" s="138"/>
    </row>
    <row r="28846" spans="9:20" x14ac:dyDescent="0.25">
      <c r="I28846" s="137"/>
      <c r="J28846" s="110"/>
      <c r="K28846"/>
      <c r="L28846"/>
      <c r="T28846" s="138"/>
    </row>
    <row r="28847" spans="9:20" x14ac:dyDescent="0.25">
      <c r="I28847" s="137"/>
      <c r="J28847" s="110"/>
      <c r="K28847"/>
      <c r="L28847"/>
      <c r="T28847" s="138"/>
    </row>
    <row r="28848" spans="9:20" x14ac:dyDescent="0.25">
      <c r="I28848" s="137"/>
      <c r="J28848" s="110"/>
      <c r="K28848"/>
      <c r="L28848"/>
      <c r="T28848" s="138"/>
    </row>
    <row r="28849" spans="9:20" x14ac:dyDescent="0.25">
      <c r="I28849" s="137"/>
      <c r="J28849" s="110"/>
      <c r="K28849"/>
      <c r="L28849"/>
      <c r="T28849" s="138"/>
    </row>
    <row r="28850" spans="9:20" x14ac:dyDescent="0.25">
      <c r="I28850" s="137"/>
      <c r="J28850" s="110"/>
      <c r="K28850"/>
      <c r="L28850"/>
      <c r="T28850" s="138"/>
    </row>
    <row r="28851" spans="9:20" x14ac:dyDescent="0.25">
      <c r="I28851" s="137"/>
      <c r="J28851" s="110"/>
      <c r="K28851"/>
      <c r="L28851"/>
      <c r="T28851" s="138"/>
    </row>
    <row r="28852" spans="9:20" x14ac:dyDescent="0.25">
      <c r="I28852" s="137"/>
      <c r="J28852" s="110"/>
      <c r="K28852"/>
      <c r="L28852"/>
      <c r="T28852" s="138"/>
    </row>
    <row r="28853" spans="9:20" x14ac:dyDescent="0.25">
      <c r="I28853" s="137"/>
      <c r="J28853" s="110"/>
      <c r="K28853"/>
      <c r="L28853"/>
      <c r="T28853" s="138"/>
    </row>
    <row r="28854" spans="9:20" x14ac:dyDescent="0.25">
      <c r="I28854" s="137"/>
      <c r="J28854" s="110"/>
      <c r="K28854"/>
      <c r="L28854"/>
      <c r="T28854" s="138"/>
    </row>
    <row r="28855" spans="9:20" x14ac:dyDescent="0.25">
      <c r="I28855" s="137"/>
      <c r="J28855" s="110"/>
      <c r="K28855"/>
      <c r="L28855"/>
      <c r="T28855" s="138"/>
    </row>
    <row r="28856" spans="9:20" x14ac:dyDescent="0.25">
      <c r="I28856" s="137"/>
      <c r="J28856" s="110"/>
      <c r="K28856"/>
      <c r="L28856"/>
      <c r="T28856" s="138"/>
    </row>
    <row r="28857" spans="9:20" x14ac:dyDescent="0.25">
      <c r="I28857" s="137"/>
      <c r="J28857" s="110"/>
      <c r="K28857"/>
      <c r="L28857"/>
      <c r="T28857" s="138"/>
    </row>
    <row r="28858" spans="9:20" x14ac:dyDescent="0.25">
      <c r="I28858" s="137"/>
      <c r="J28858" s="110"/>
      <c r="K28858"/>
      <c r="L28858"/>
      <c r="T28858" s="138"/>
    </row>
    <row r="28859" spans="9:20" x14ac:dyDescent="0.25">
      <c r="I28859" s="137"/>
      <c r="J28859" s="110"/>
      <c r="K28859"/>
      <c r="L28859"/>
      <c r="T28859" s="138"/>
    </row>
    <row r="28860" spans="9:20" x14ac:dyDescent="0.25">
      <c r="I28860" s="137"/>
      <c r="J28860" s="110"/>
      <c r="K28860"/>
      <c r="L28860"/>
      <c r="T28860" s="138"/>
    </row>
    <row r="28861" spans="9:20" x14ac:dyDescent="0.25">
      <c r="I28861" s="137"/>
      <c r="J28861" s="110"/>
      <c r="K28861"/>
      <c r="L28861"/>
      <c r="T28861" s="138"/>
    </row>
    <row r="28862" spans="9:20" x14ac:dyDescent="0.25">
      <c r="I28862" s="137"/>
      <c r="J28862" s="110"/>
      <c r="K28862"/>
      <c r="L28862"/>
      <c r="T28862" s="138"/>
    </row>
    <row r="28863" spans="9:20" x14ac:dyDescent="0.25">
      <c r="I28863" s="137"/>
      <c r="J28863" s="110"/>
      <c r="K28863"/>
      <c r="L28863"/>
      <c r="T28863" s="138"/>
    </row>
    <row r="28864" spans="9:20" x14ac:dyDescent="0.25">
      <c r="I28864" s="137"/>
      <c r="J28864" s="110"/>
      <c r="K28864"/>
      <c r="L28864"/>
      <c r="T28864" s="138"/>
    </row>
    <row r="28865" spans="9:20" x14ac:dyDescent="0.25">
      <c r="I28865" s="137"/>
      <c r="J28865" s="110"/>
      <c r="K28865"/>
      <c r="L28865"/>
      <c r="T28865" s="138"/>
    </row>
    <row r="28866" spans="9:20" x14ac:dyDescent="0.25">
      <c r="I28866" s="137"/>
      <c r="J28866" s="110"/>
      <c r="K28866"/>
      <c r="L28866"/>
      <c r="T28866" s="138"/>
    </row>
    <row r="28867" spans="9:20" x14ac:dyDescent="0.25">
      <c r="I28867" s="137"/>
      <c r="J28867" s="110"/>
      <c r="K28867"/>
      <c r="L28867"/>
      <c r="T28867" s="138"/>
    </row>
    <row r="28868" spans="9:20" x14ac:dyDescent="0.25">
      <c r="I28868" s="137"/>
      <c r="J28868" s="110"/>
      <c r="K28868"/>
      <c r="L28868"/>
      <c r="T28868" s="138"/>
    </row>
    <row r="28869" spans="9:20" x14ac:dyDescent="0.25">
      <c r="I28869" s="137"/>
      <c r="J28869" s="110"/>
      <c r="K28869"/>
      <c r="L28869"/>
      <c r="T28869" s="138"/>
    </row>
    <row r="28870" spans="9:20" x14ac:dyDescent="0.25">
      <c r="I28870" s="137"/>
      <c r="J28870" s="110"/>
      <c r="K28870"/>
      <c r="L28870"/>
      <c r="T28870" s="138"/>
    </row>
    <row r="28871" spans="9:20" x14ac:dyDescent="0.25">
      <c r="I28871" s="137"/>
      <c r="J28871" s="110"/>
      <c r="K28871"/>
      <c r="L28871"/>
      <c r="T28871" s="138"/>
    </row>
    <row r="28872" spans="9:20" x14ac:dyDescent="0.25">
      <c r="I28872" s="137"/>
      <c r="J28872" s="110"/>
      <c r="K28872"/>
      <c r="L28872"/>
      <c r="T28872" s="138"/>
    </row>
    <row r="28873" spans="9:20" x14ac:dyDescent="0.25">
      <c r="I28873" s="137"/>
      <c r="J28873" s="110"/>
      <c r="K28873"/>
      <c r="L28873"/>
      <c r="T28873" s="138"/>
    </row>
    <row r="28874" spans="9:20" x14ac:dyDescent="0.25">
      <c r="I28874" s="137"/>
      <c r="J28874" s="110"/>
      <c r="K28874"/>
      <c r="L28874"/>
      <c r="T28874" s="138"/>
    </row>
    <row r="28875" spans="9:20" x14ac:dyDescent="0.25">
      <c r="I28875" s="137"/>
      <c r="J28875" s="110"/>
      <c r="K28875"/>
      <c r="L28875"/>
      <c r="T28875" s="138"/>
    </row>
    <row r="28876" spans="9:20" x14ac:dyDescent="0.25">
      <c r="I28876" s="137"/>
      <c r="J28876" s="110"/>
      <c r="K28876"/>
      <c r="L28876"/>
      <c r="T28876" s="138"/>
    </row>
    <row r="28877" spans="9:20" x14ac:dyDescent="0.25">
      <c r="I28877" s="137"/>
      <c r="J28877" s="110"/>
      <c r="K28877"/>
      <c r="L28877"/>
      <c r="T28877" s="138"/>
    </row>
    <row r="28878" spans="9:20" x14ac:dyDescent="0.25">
      <c r="I28878" s="137"/>
      <c r="J28878" s="110"/>
      <c r="K28878"/>
      <c r="L28878"/>
      <c r="T28878" s="138"/>
    </row>
    <row r="28879" spans="9:20" x14ac:dyDescent="0.25">
      <c r="I28879" s="137"/>
      <c r="J28879" s="110"/>
      <c r="K28879"/>
      <c r="L28879"/>
      <c r="T28879" s="138"/>
    </row>
    <row r="28880" spans="9:20" x14ac:dyDescent="0.25">
      <c r="I28880" s="137"/>
      <c r="J28880" s="110"/>
      <c r="K28880"/>
      <c r="L28880"/>
      <c r="T28880" s="138"/>
    </row>
    <row r="28881" spans="9:20" x14ac:dyDescent="0.25">
      <c r="I28881" s="137"/>
      <c r="J28881" s="110"/>
      <c r="K28881"/>
      <c r="L28881"/>
      <c r="T28881" s="138"/>
    </row>
    <row r="28882" spans="9:20" x14ac:dyDescent="0.25">
      <c r="I28882" s="137"/>
      <c r="J28882" s="110"/>
      <c r="K28882"/>
      <c r="L28882"/>
      <c r="T28882" s="138"/>
    </row>
    <row r="28883" spans="9:20" x14ac:dyDescent="0.25">
      <c r="I28883" s="137"/>
      <c r="J28883" s="110"/>
      <c r="K28883"/>
      <c r="L28883"/>
      <c r="T28883" s="138"/>
    </row>
    <row r="28884" spans="9:20" x14ac:dyDescent="0.25">
      <c r="I28884" s="137"/>
      <c r="J28884" s="110"/>
      <c r="K28884"/>
      <c r="L28884"/>
      <c r="T28884" s="138"/>
    </row>
    <row r="28885" spans="9:20" x14ac:dyDescent="0.25">
      <c r="I28885" s="137"/>
      <c r="J28885" s="110"/>
      <c r="K28885"/>
      <c r="L28885"/>
      <c r="T28885" s="138"/>
    </row>
    <row r="28886" spans="9:20" x14ac:dyDescent="0.25">
      <c r="I28886" s="137"/>
      <c r="J28886" s="110"/>
      <c r="K28886"/>
      <c r="L28886"/>
      <c r="T28886" s="138"/>
    </row>
    <row r="28887" spans="9:20" x14ac:dyDescent="0.25">
      <c r="I28887" s="137"/>
      <c r="J28887" s="110"/>
      <c r="K28887"/>
      <c r="L28887"/>
      <c r="T28887" s="138"/>
    </row>
    <row r="28888" spans="9:20" x14ac:dyDescent="0.25">
      <c r="I28888" s="137"/>
      <c r="J28888" s="110"/>
      <c r="K28888"/>
      <c r="L28888"/>
      <c r="T28888" s="138"/>
    </row>
    <row r="28889" spans="9:20" x14ac:dyDescent="0.25">
      <c r="I28889" s="137"/>
      <c r="J28889" s="110"/>
      <c r="K28889"/>
      <c r="L28889"/>
      <c r="T28889" s="138"/>
    </row>
    <row r="28890" spans="9:20" x14ac:dyDescent="0.25">
      <c r="I28890" s="137"/>
      <c r="J28890" s="110"/>
      <c r="K28890"/>
      <c r="L28890"/>
      <c r="T28890" s="138"/>
    </row>
    <row r="28891" spans="9:20" x14ac:dyDescent="0.25">
      <c r="I28891" s="137"/>
      <c r="J28891" s="110"/>
      <c r="K28891"/>
      <c r="L28891"/>
      <c r="T28891" s="138"/>
    </row>
    <row r="28892" spans="9:20" x14ac:dyDescent="0.25">
      <c r="I28892" s="137"/>
      <c r="J28892" s="110"/>
      <c r="K28892"/>
      <c r="L28892"/>
      <c r="T28892" s="138"/>
    </row>
    <row r="28893" spans="9:20" x14ac:dyDescent="0.25">
      <c r="I28893" s="137"/>
      <c r="J28893" s="110"/>
      <c r="K28893"/>
      <c r="L28893"/>
      <c r="T28893" s="138"/>
    </row>
    <row r="28894" spans="9:20" x14ac:dyDescent="0.25">
      <c r="I28894" s="137"/>
      <c r="J28894" s="110"/>
      <c r="K28894"/>
      <c r="L28894"/>
      <c r="T28894" s="138"/>
    </row>
    <row r="28895" spans="9:20" x14ac:dyDescent="0.25">
      <c r="I28895" s="137"/>
      <c r="J28895" s="110"/>
      <c r="K28895"/>
      <c r="L28895"/>
      <c r="T28895" s="138"/>
    </row>
    <row r="28896" spans="9:20" x14ac:dyDescent="0.25">
      <c r="I28896" s="137"/>
      <c r="J28896" s="110"/>
      <c r="K28896"/>
      <c r="L28896"/>
      <c r="T28896" s="138"/>
    </row>
    <row r="28897" spans="9:20" x14ac:dyDescent="0.25">
      <c r="I28897" s="137"/>
      <c r="J28897" s="110"/>
      <c r="K28897"/>
      <c r="L28897"/>
      <c r="T28897" s="138"/>
    </row>
    <row r="28898" spans="9:20" x14ac:dyDescent="0.25">
      <c r="I28898" s="137"/>
      <c r="J28898" s="110"/>
      <c r="K28898"/>
      <c r="L28898"/>
      <c r="T28898" s="138"/>
    </row>
    <row r="28899" spans="9:20" x14ac:dyDescent="0.25">
      <c r="I28899" s="137"/>
      <c r="J28899" s="110"/>
      <c r="K28899"/>
      <c r="L28899"/>
      <c r="T28899" s="138"/>
    </row>
    <row r="28900" spans="9:20" x14ac:dyDescent="0.25">
      <c r="I28900" s="137"/>
      <c r="J28900" s="110"/>
      <c r="K28900"/>
      <c r="L28900"/>
      <c r="T28900" s="138"/>
    </row>
    <row r="28901" spans="9:20" x14ac:dyDescent="0.25">
      <c r="I28901" s="137"/>
      <c r="J28901" s="110"/>
      <c r="K28901"/>
      <c r="L28901"/>
      <c r="T28901" s="138"/>
    </row>
    <row r="28902" spans="9:20" x14ac:dyDescent="0.25">
      <c r="I28902" s="137"/>
      <c r="J28902" s="110"/>
      <c r="K28902"/>
      <c r="L28902"/>
      <c r="T28902" s="138"/>
    </row>
    <row r="28903" spans="9:20" x14ac:dyDescent="0.25">
      <c r="I28903" s="137"/>
      <c r="J28903" s="110"/>
      <c r="K28903"/>
      <c r="L28903"/>
      <c r="T28903" s="138"/>
    </row>
    <row r="28904" spans="9:20" x14ac:dyDescent="0.25">
      <c r="I28904" s="137"/>
      <c r="J28904" s="110"/>
      <c r="K28904"/>
      <c r="L28904"/>
      <c r="T28904" s="138"/>
    </row>
    <row r="28905" spans="9:20" x14ac:dyDescent="0.25">
      <c r="I28905" s="137"/>
      <c r="J28905" s="110"/>
      <c r="K28905"/>
      <c r="L28905"/>
      <c r="T28905" s="138"/>
    </row>
    <row r="28906" spans="9:20" x14ac:dyDescent="0.25">
      <c r="I28906" s="137"/>
      <c r="J28906" s="110"/>
      <c r="K28906"/>
      <c r="L28906"/>
      <c r="T28906" s="138"/>
    </row>
    <row r="28907" spans="9:20" x14ac:dyDescent="0.25">
      <c r="I28907" s="137"/>
      <c r="J28907" s="110"/>
      <c r="K28907"/>
      <c r="L28907"/>
      <c r="T28907" s="138"/>
    </row>
    <row r="28908" spans="9:20" x14ac:dyDescent="0.25">
      <c r="I28908" s="137"/>
      <c r="J28908" s="110"/>
      <c r="K28908"/>
      <c r="L28908"/>
      <c r="T28908" s="138"/>
    </row>
    <row r="28909" spans="9:20" x14ac:dyDescent="0.25">
      <c r="I28909" s="137"/>
      <c r="J28909" s="110"/>
      <c r="K28909"/>
      <c r="L28909"/>
      <c r="T28909" s="138"/>
    </row>
    <row r="28910" spans="9:20" x14ac:dyDescent="0.25">
      <c r="I28910" s="137"/>
      <c r="J28910" s="110"/>
      <c r="K28910"/>
      <c r="L28910"/>
      <c r="T28910" s="138"/>
    </row>
    <row r="28911" spans="9:20" x14ac:dyDescent="0.25">
      <c r="I28911" s="137"/>
      <c r="J28911" s="110"/>
      <c r="K28911"/>
      <c r="L28911"/>
      <c r="T28911" s="138"/>
    </row>
    <row r="28912" spans="9:20" x14ac:dyDescent="0.25">
      <c r="I28912" s="137"/>
      <c r="J28912" s="110"/>
      <c r="K28912"/>
      <c r="L28912"/>
      <c r="T28912" s="138"/>
    </row>
    <row r="28913" spans="9:20" x14ac:dyDescent="0.25">
      <c r="I28913" s="137"/>
      <c r="J28913" s="110"/>
      <c r="K28913"/>
      <c r="L28913"/>
      <c r="T28913" s="138"/>
    </row>
    <row r="28914" spans="9:20" x14ac:dyDescent="0.25">
      <c r="I28914" s="137"/>
      <c r="J28914" s="110"/>
      <c r="K28914"/>
      <c r="L28914"/>
      <c r="T28914" s="138"/>
    </row>
    <row r="28915" spans="9:20" x14ac:dyDescent="0.25">
      <c r="I28915" s="137"/>
      <c r="J28915" s="110"/>
      <c r="K28915"/>
      <c r="L28915"/>
      <c r="T28915" s="138"/>
    </row>
    <row r="28916" spans="9:20" x14ac:dyDescent="0.25">
      <c r="I28916" s="137"/>
      <c r="J28916" s="110"/>
      <c r="K28916"/>
      <c r="L28916"/>
      <c r="T28916" s="138"/>
    </row>
    <row r="28917" spans="9:20" x14ac:dyDescent="0.25">
      <c r="I28917" s="137"/>
      <c r="J28917" s="110"/>
      <c r="K28917"/>
      <c r="L28917"/>
      <c r="T28917" s="138"/>
    </row>
    <row r="28918" spans="9:20" x14ac:dyDescent="0.25">
      <c r="I28918" s="137"/>
      <c r="J28918" s="110"/>
      <c r="K28918"/>
      <c r="L28918"/>
      <c r="T28918" s="138"/>
    </row>
    <row r="28919" spans="9:20" x14ac:dyDescent="0.25">
      <c r="I28919" s="137"/>
      <c r="J28919" s="110"/>
      <c r="K28919"/>
      <c r="L28919"/>
      <c r="T28919" s="138"/>
    </row>
    <row r="28920" spans="9:20" x14ac:dyDescent="0.25">
      <c r="I28920" s="137"/>
      <c r="J28920" s="110"/>
      <c r="K28920"/>
      <c r="L28920"/>
      <c r="T28920" s="138"/>
    </row>
    <row r="28921" spans="9:20" x14ac:dyDescent="0.25">
      <c r="I28921" s="137"/>
      <c r="J28921" s="110"/>
      <c r="K28921"/>
      <c r="L28921"/>
      <c r="T28921" s="138"/>
    </row>
    <row r="28922" spans="9:20" x14ac:dyDescent="0.25">
      <c r="I28922" s="137"/>
      <c r="J28922" s="110"/>
      <c r="K28922"/>
      <c r="L28922"/>
      <c r="T28922" s="138"/>
    </row>
    <row r="28923" spans="9:20" x14ac:dyDescent="0.25">
      <c r="I28923" s="137"/>
      <c r="J28923" s="110"/>
      <c r="K28923"/>
      <c r="L28923"/>
      <c r="T28923" s="138"/>
    </row>
    <row r="28924" spans="9:20" x14ac:dyDescent="0.25">
      <c r="I28924" s="137"/>
      <c r="J28924" s="110"/>
      <c r="K28924"/>
      <c r="L28924"/>
      <c r="T28924" s="138"/>
    </row>
    <row r="28925" spans="9:20" x14ac:dyDescent="0.25">
      <c r="I28925" s="137"/>
      <c r="J28925" s="110"/>
      <c r="K28925"/>
      <c r="L28925"/>
      <c r="T28925" s="138"/>
    </row>
    <row r="28926" spans="9:20" x14ac:dyDescent="0.25">
      <c r="I28926" s="137"/>
      <c r="J28926" s="110"/>
      <c r="K28926"/>
      <c r="L28926"/>
      <c r="T28926" s="138"/>
    </row>
    <row r="28927" spans="9:20" x14ac:dyDescent="0.25">
      <c r="I28927" s="137"/>
      <c r="J28927" s="110"/>
      <c r="K28927"/>
      <c r="L28927"/>
      <c r="T28927" s="138"/>
    </row>
    <row r="28928" spans="9:20" x14ac:dyDescent="0.25">
      <c r="I28928" s="137"/>
      <c r="J28928" s="110"/>
      <c r="K28928"/>
      <c r="L28928"/>
      <c r="T28928" s="138"/>
    </row>
    <row r="28929" spans="9:20" x14ac:dyDescent="0.25">
      <c r="I28929" s="137"/>
      <c r="J28929" s="110"/>
      <c r="K28929"/>
      <c r="L28929"/>
      <c r="T28929" s="138"/>
    </row>
    <row r="28930" spans="9:20" x14ac:dyDescent="0.25">
      <c r="I28930" s="137"/>
      <c r="J28930" s="110"/>
      <c r="K28930"/>
      <c r="L28930"/>
      <c r="T28930" s="138"/>
    </row>
    <row r="28931" spans="9:20" x14ac:dyDescent="0.25">
      <c r="I28931" s="137"/>
      <c r="J28931" s="110"/>
      <c r="K28931"/>
      <c r="L28931"/>
      <c r="T28931" s="138"/>
    </row>
    <row r="28932" spans="9:20" x14ac:dyDescent="0.25">
      <c r="I28932" s="137"/>
      <c r="J28932" s="110"/>
      <c r="K28932"/>
      <c r="L28932"/>
      <c r="T28932" s="138"/>
    </row>
    <row r="28933" spans="9:20" x14ac:dyDescent="0.25">
      <c r="I28933" s="137"/>
      <c r="J28933" s="110"/>
      <c r="K28933"/>
      <c r="L28933"/>
      <c r="T28933" s="138"/>
    </row>
    <row r="28934" spans="9:20" x14ac:dyDescent="0.25">
      <c r="I28934" s="137"/>
      <c r="J28934" s="110"/>
      <c r="K28934"/>
      <c r="L28934"/>
      <c r="T28934" s="138"/>
    </row>
    <row r="28935" spans="9:20" x14ac:dyDescent="0.25">
      <c r="I28935" s="137"/>
      <c r="J28935" s="110"/>
      <c r="K28935"/>
      <c r="L28935"/>
      <c r="T28935" s="138"/>
    </row>
    <row r="28936" spans="9:20" x14ac:dyDescent="0.25">
      <c r="I28936" s="137"/>
      <c r="J28936" s="110"/>
      <c r="K28936"/>
      <c r="L28936"/>
      <c r="T28936" s="138"/>
    </row>
    <row r="28937" spans="9:20" x14ac:dyDescent="0.25">
      <c r="I28937" s="137"/>
      <c r="J28937" s="110"/>
      <c r="K28937"/>
      <c r="L28937"/>
      <c r="T28937" s="138"/>
    </row>
    <row r="28938" spans="9:20" x14ac:dyDescent="0.25">
      <c r="I28938" s="137"/>
      <c r="J28938" s="110"/>
      <c r="K28938"/>
      <c r="L28938"/>
      <c r="T28938" s="138"/>
    </row>
    <row r="28939" spans="9:20" x14ac:dyDescent="0.25">
      <c r="I28939" s="137"/>
      <c r="J28939" s="110"/>
      <c r="K28939"/>
      <c r="L28939"/>
      <c r="T28939" s="138"/>
    </row>
    <row r="28940" spans="9:20" x14ac:dyDescent="0.25">
      <c r="I28940" s="137"/>
      <c r="J28940" s="110"/>
      <c r="K28940"/>
      <c r="L28940"/>
      <c r="T28940" s="138"/>
    </row>
    <row r="28941" spans="9:20" x14ac:dyDescent="0.25">
      <c r="I28941" s="137"/>
      <c r="J28941" s="110"/>
      <c r="K28941"/>
      <c r="L28941"/>
      <c r="T28941" s="138"/>
    </row>
    <row r="28942" spans="9:20" x14ac:dyDescent="0.25">
      <c r="I28942" s="137"/>
      <c r="J28942" s="110"/>
      <c r="K28942"/>
      <c r="L28942"/>
      <c r="T28942" s="138"/>
    </row>
    <row r="28943" spans="9:20" x14ac:dyDescent="0.25">
      <c r="I28943" s="137"/>
      <c r="J28943" s="110"/>
      <c r="K28943"/>
      <c r="L28943"/>
      <c r="T28943" s="138"/>
    </row>
    <row r="28944" spans="9:20" x14ac:dyDescent="0.25">
      <c r="I28944" s="137"/>
      <c r="J28944" s="110"/>
      <c r="K28944"/>
      <c r="L28944"/>
      <c r="T28944" s="138"/>
    </row>
    <row r="28945" spans="9:20" x14ac:dyDescent="0.25">
      <c r="I28945" s="137"/>
      <c r="J28945" s="110"/>
      <c r="K28945"/>
      <c r="L28945"/>
      <c r="T28945" s="138"/>
    </row>
    <row r="28946" spans="9:20" x14ac:dyDescent="0.25">
      <c r="I28946" s="137"/>
      <c r="J28946" s="110"/>
      <c r="K28946"/>
      <c r="L28946"/>
      <c r="T28946" s="138"/>
    </row>
    <row r="28947" spans="9:20" x14ac:dyDescent="0.25">
      <c r="I28947" s="137"/>
      <c r="J28947" s="110"/>
      <c r="K28947"/>
      <c r="L28947"/>
      <c r="T28947" s="138"/>
    </row>
    <row r="28948" spans="9:20" x14ac:dyDescent="0.25">
      <c r="I28948" s="137"/>
      <c r="J28948" s="110"/>
      <c r="K28948"/>
      <c r="L28948"/>
      <c r="T28948" s="138"/>
    </row>
    <row r="28949" spans="9:20" x14ac:dyDescent="0.25">
      <c r="I28949" s="137"/>
      <c r="J28949" s="110"/>
      <c r="K28949"/>
      <c r="L28949"/>
      <c r="T28949" s="138"/>
    </row>
    <row r="28950" spans="9:20" x14ac:dyDescent="0.25">
      <c r="I28950" s="137"/>
      <c r="J28950" s="110"/>
      <c r="K28950"/>
      <c r="L28950"/>
      <c r="T28950" s="138"/>
    </row>
    <row r="28951" spans="9:20" x14ac:dyDescent="0.25">
      <c r="I28951" s="137"/>
      <c r="J28951" s="110"/>
      <c r="K28951"/>
      <c r="L28951"/>
      <c r="T28951" s="138"/>
    </row>
    <row r="28952" spans="9:20" x14ac:dyDescent="0.25">
      <c r="I28952" s="137"/>
      <c r="J28952" s="110"/>
      <c r="K28952"/>
      <c r="L28952"/>
      <c r="T28952" s="138"/>
    </row>
    <row r="28953" spans="9:20" x14ac:dyDescent="0.25">
      <c r="I28953" s="137"/>
      <c r="J28953" s="110"/>
      <c r="K28953"/>
      <c r="L28953"/>
      <c r="T28953" s="138"/>
    </row>
    <row r="28954" spans="9:20" x14ac:dyDescent="0.25">
      <c r="I28954" s="137"/>
      <c r="J28954" s="110"/>
      <c r="K28954"/>
      <c r="L28954"/>
      <c r="T28954" s="138"/>
    </row>
    <row r="28955" spans="9:20" x14ac:dyDescent="0.25">
      <c r="I28955" s="137"/>
      <c r="J28955" s="110"/>
      <c r="K28955"/>
      <c r="L28955"/>
      <c r="T28955" s="138"/>
    </row>
    <row r="28956" spans="9:20" x14ac:dyDescent="0.25">
      <c r="I28956" s="137"/>
      <c r="J28956" s="110"/>
      <c r="K28956"/>
      <c r="L28956"/>
      <c r="T28956" s="138"/>
    </row>
    <row r="28957" spans="9:20" x14ac:dyDescent="0.25">
      <c r="I28957" s="137"/>
      <c r="J28957" s="110"/>
      <c r="K28957"/>
      <c r="L28957"/>
      <c r="T28957" s="138"/>
    </row>
    <row r="28958" spans="9:20" x14ac:dyDescent="0.25">
      <c r="I28958" s="137"/>
      <c r="J28958" s="110"/>
      <c r="K28958"/>
      <c r="L28958"/>
      <c r="T28958" s="138"/>
    </row>
    <row r="28959" spans="9:20" x14ac:dyDescent="0.25">
      <c r="I28959" s="137"/>
      <c r="J28959" s="110"/>
      <c r="K28959"/>
      <c r="L28959"/>
      <c r="T28959" s="138"/>
    </row>
    <row r="28960" spans="9:20" x14ac:dyDescent="0.25">
      <c r="I28960" s="137"/>
      <c r="J28960" s="110"/>
      <c r="K28960"/>
      <c r="L28960"/>
      <c r="T28960" s="138"/>
    </row>
    <row r="28961" spans="9:20" x14ac:dyDescent="0.25">
      <c r="I28961" s="137"/>
      <c r="J28961" s="110"/>
      <c r="K28961"/>
      <c r="L28961"/>
      <c r="T28961" s="138"/>
    </row>
    <row r="28962" spans="9:20" x14ac:dyDescent="0.25">
      <c r="I28962" s="137"/>
      <c r="J28962" s="110"/>
      <c r="K28962"/>
      <c r="L28962"/>
      <c r="T28962" s="138"/>
    </row>
    <row r="28963" spans="9:20" x14ac:dyDescent="0.25">
      <c r="I28963" s="137"/>
      <c r="J28963" s="110"/>
      <c r="K28963"/>
      <c r="L28963"/>
      <c r="T28963" s="138"/>
    </row>
    <row r="28964" spans="9:20" x14ac:dyDescent="0.25">
      <c r="I28964" s="137"/>
      <c r="J28964" s="110"/>
      <c r="K28964"/>
      <c r="L28964"/>
      <c r="T28964" s="138"/>
    </row>
    <row r="28965" spans="9:20" x14ac:dyDescent="0.25">
      <c r="I28965" s="137"/>
      <c r="J28965" s="110"/>
      <c r="K28965"/>
      <c r="L28965"/>
      <c r="T28965" s="138"/>
    </row>
    <row r="28966" spans="9:20" x14ac:dyDescent="0.25">
      <c r="I28966" s="137"/>
      <c r="J28966" s="110"/>
      <c r="K28966"/>
      <c r="L28966"/>
      <c r="T28966" s="138"/>
    </row>
    <row r="28967" spans="9:20" x14ac:dyDescent="0.25">
      <c r="I28967" s="137"/>
      <c r="J28967" s="110"/>
      <c r="K28967"/>
      <c r="L28967"/>
      <c r="T28967" s="138"/>
    </row>
    <row r="28968" spans="9:20" x14ac:dyDescent="0.25">
      <c r="I28968" s="137"/>
      <c r="J28968" s="110"/>
      <c r="K28968"/>
      <c r="L28968"/>
      <c r="T28968" s="138"/>
    </row>
    <row r="28969" spans="9:20" x14ac:dyDescent="0.25">
      <c r="I28969" s="137"/>
      <c r="J28969" s="110"/>
      <c r="K28969"/>
      <c r="L28969"/>
      <c r="T28969" s="138"/>
    </row>
    <row r="28970" spans="9:20" x14ac:dyDescent="0.25">
      <c r="I28970" s="137"/>
      <c r="J28970" s="110"/>
      <c r="K28970"/>
      <c r="L28970"/>
      <c r="T28970" s="138"/>
    </row>
    <row r="28971" spans="9:20" x14ac:dyDescent="0.25">
      <c r="I28971" s="137"/>
      <c r="J28971" s="110"/>
      <c r="K28971"/>
      <c r="L28971"/>
      <c r="T28971" s="138"/>
    </row>
    <row r="28972" spans="9:20" x14ac:dyDescent="0.25">
      <c r="I28972" s="137"/>
      <c r="J28972" s="110"/>
      <c r="K28972"/>
      <c r="L28972"/>
      <c r="T28972" s="138"/>
    </row>
    <row r="28973" spans="9:20" x14ac:dyDescent="0.25">
      <c r="I28973" s="137"/>
      <c r="J28973" s="110"/>
      <c r="K28973"/>
      <c r="L28973"/>
      <c r="T28973" s="138"/>
    </row>
    <row r="28974" spans="9:20" x14ac:dyDescent="0.25">
      <c r="I28974" s="137"/>
      <c r="J28974" s="110"/>
      <c r="K28974"/>
      <c r="L28974"/>
      <c r="T28974" s="138"/>
    </row>
    <row r="28975" spans="9:20" x14ac:dyDescent="0.25">
      <c r="I28975" s="137"/>
      <c r="J28975" s="110"/>
      <c r="K28975"/>
      <c r="L28975"/>
      <c r="T28975" s="138"/>
    </row>
    <row r="28976" spans="9:20" x14ac:dyDescent="0.25">
      <c r="I28976" s="137"/>
      <c r="J28976" s="110"/>
      <c r="K28976"/>
      <c r="L28976"/>
      <c r="T28976" s="138"/>
    </row>
    <row r="28977" spans="9:20" x14ac:dyDescent="0.25">
      <c r="I28977" s="137"/>
      <c r="J28977" s="110"/>
      <c r="K28977"/>
      <c r="L28977"/>
      <c r="T28977" s="138"/>
    </row>
    <row r="28978" spans="9:20" x14ac:dyDescent="0.25">
      <c r="I28978" s="137"/>
      <c r="J28978" s="110"/>
      <c r="K28978"/>
      <c r="L28978"/>
      <c r="T28978" s="138"/>
    </row>
    <row r="28979" spans="9:20" x14ac:dyDescent="0.25">
      <c r="I28979" s="137"/>
      <c r="J28979" s="110"/>
      <c r="K28979"/>
      <c r="L28979"/>
      <c r="T28979" s="138"/>
    </row>
    <row r="28980" spans="9:20" x14ac:dyDescent="0.25">
      <c r="I28980" s="137"/>
      <c r="J28980" s="110"/>
      <c r="K28980"/>
      <c r="L28980"/>
      <c r="T28980" s="138"/>
    </row>
    <row r="28981" spans="9:20" x14ac:dyDescent="0.25">
      <c r="I28981" s="137"/>
      <c r="J28981" s="110"/>
      <c r="K28981"/>
      <c r="L28981"/>
      <c r="T28981" s="138"/>
    </row>
    <row r="28982" spans="9:20" x14ac:dyDescent="0.25">
      <c r="I28982" s="137"/>
      <c r="J28982" s="110"/>
      <c r="K28982"/>
      <c r="L28982"/>
      <c r="T28982" s="138"/>
    </row>
    <row r="28983" spans="9:20" x14ac:dyDescent="0.25">
      <c r="I28983" s="137"/>
      <c r="J28983" s="110"/>
      <c r="K28983"/>
      <c r="L28983"/>
      <c r="T28983" s="138"/>
    </row>
    <row r="28984" spans="9:20" x14ac:dyDescent="0.25">
      <c r="I28984" s="137"/>
      <c r="J28984" s="110"/>
      <c r="K28984"/>
      <c r="L28984"/>
      <c r="T28984" s="138"/>
    </row>
    <row r="28985" spans="9:20" x14ac:dyDescent="0.25">
      <c r="I28985" s="137"/>
      <c r="J28985" s="110"/>
      <c r="K28985"/>
      <c r="L28985"/>
      <c r="T28985" s="138"/>
    </row>
    <row r="28986" spans="9:20" x14ac:dyDescent="0.25">
      <c r="I28986" s="137"/>
      <c r="J28986" s="110"/>
      <c r="K28986"/>
      <c r="L28986"/>
      <c r="T28986" s="138"/>
    </row>
    <row r="28987" spans="9:20" x14ac:dyDescent="0.25">
      <c r="I28987" s="137"/>
      <c r="J28987" s="110"/>
      <c r="K28987"/>
      <c r="L28987"/>
      <c r="T28987" s="138"/>
    </row>
    <row r="28988" spans="9:20" x14ac:dyDescent="0.25">
      <c r="I28988" s="137"/>
      <c r="J28988" s="110"/>
      <c r="K28988"/>
      <c r="L28988"/>
      <c r="T28988" s="138"/>
    </row>
    <row r="28989" spans="9:20" x14ac:dyDescent="0.25">
      <c r="I28989" s="137"/>
      <c r="J28989" s="110"/>
      <c r="K28989"/>
      <c r="L28989"/>
      <c r="T28989" s="138"/>
    </row>
    <row r="28990" spans="9:20" x14ac:dyDescent="0.25">
      <c r="I28990" s="137"/>
      <c r="J28990" s="110"/>
      <c r="K28990"/>
      <c r="L28990"/>
      <c r="T28990" s="138"/>
    </row>
    <row r="28991" spans="9:20" x14ac:dyDescent="0.25">
      <c r="I28991" s="137"/>
      <c r="J28991" s="110"/>
      <c r="K28991"/>
      <c r="L28991"/>
      <c r="T28991" s="138"/>
    </row>
    <row r="28992" spans="9:20" x14ac:dyDescent="0.25">
      <c r="I28992" s="137"/>
      <c r="J28992" s="110"/>
      <c r="K28992"/>
      <c r="L28992"/>
      <c r="T28992" s="138"/>
    </row>
    <row r="28993" spans="9:20" x14ac:dyDescent="0.25">
      <c r="I28993" s="137"/>
      <c r="J28993" s="110"/>
      <c r="K28993"/>
      <c r="L28993"/>
      <c r="T28993" s="138"/>
    </row>
    <row r="28994" spans="9:20" x14ac:dyDescent="0.25">
      <c r="I28994" s="137"/>
      <c r="J28994" s="110"/>
      <c r="K28994"/>
      <c r="L28994"/>
      <c r="T28994" s="138"/>
    </row>
    <row r="28995" spans="9:20" x14ac:dyDescent="0.25">
      <c r="I28995" s="137"/>
      <c r="J28995" s="110"/>
      <c r="K28995"/>
      <c r="L28995"/>
      <c r="T28995" s="138"/>
    </row>
    <row r="28996" spans="9:20" x14ac:dyDescent="0.25">
      <c r="I28996" s="137"/>
      <c r="J28996" s="110"/>
      <c r="K28996"/>
      <c r="L28996"/>
      <c r="T28996" s="138"/>
    </row>
    <row r="28997" spans="9:20" x14ac:dyDescent="0.25">
      <c r="I28997" s="137"/>
      <c r="J28997" s="110"/>
      <c r="K28997"/>
      <c r="L28997"/>
      <c r="T28997" s="138"/>
    </row>
    <row r="28998" spans="9:20" x14ac:dyDescent="0.25">
      <c r="I28998" s="137"/>
      <c r="J28998" s="110"/>
      <c r="K28998"/>
      <c r="L28998"/>
      <c r="T28998" s="138"/>
    </row>
    <row r="28999" spans="9:20" x14ac:dyDescent="0.25">
      <c r="I28999" s="137"/>
      <c r="J28999" s="110"/>
      <c r="K28999"/>
      <c r="L28999"/>
      <c r="T28999" s="138"/>
    </row>
    <row r="29000" spans="9:20" x14ac:dyDescent="0.25">
      <c r="I29000" s="137"/>
      <c r="J29000" s="110"/>
      <c r="K29000"/>
      <c r="L29000"/>
      <c r="T29000" s="138"/>
    </row>
    <row r="29001" spans="9:20" x14ac:dyDescent="0.25">
      <c r="I29001" s="137"/>
      <c r="J29001" s="110"/>
      <c r="K29001"/>
      <c r="L29001"/>
      <c r="T29001" s="138"/>
    </row>
    <row r="29002" spans="9:20" x14ac:dyDescent="0.25">
      <c r="I29002" s="137"/>
      <c r="J29002" s="110"/>
      <c r="K29002"/>
      <c r="L29002"/>
      <c r="T29002" s="138"/>
    </row>
    <row r="29003" spans="9:20" x14ac:dyDescent="0.25">
      <c r="I29003" s="137"/>
      <c r="J29003" s="110"/>
      <c r="K29003"/>
      <c r="L29003"/>
      <c r="T29003" s="138"/>
    </row>
    <row r="29004" spans="9:20" x14ac:dyDescent="0.25">
      <c r="I29004" s="137"/>
      <c r="J29004" s="110"/>
      <c r="K29004"/>
      <c r="L29004"/>
      <c r="T29004" s="138"/>
    </row>
    <row r="29005" spans="9:20" x14ac:dyDescent="0.25">
      <c r="I29005" s="137"/>
      <c r="J29005" s="110"/>
      <c r="K29005"/>
      <c r="L29005"/>
      <c r="T29005" s="138"/>
    </row>
    <row r="29006" spans="9:20" x14ac:dyDescent="0.25">
      <c r="I29006" s="137"/>
      <c r="J29006" s="110"/>
      <c r="K29006"/>
      <c r="L29006"/>
      <c r="T29006" s="138"/>
    </row>
    <row r="29007" spans="9:20" x14ac:dyDescent="0.25">
      <c r="I29007" s="137"/>
      <c r="J29007" s="110"/>
      <c r="K29007"/>
      <c r="L29007"/>
      <c r="T29007" s="138"/>
    </row>
    <row r="29008" spans="9:20" x14ac:dyDescent="0.25">
      <c r="I29008" s="137"/>
      <c r="J29008" s="110"/>
      <c r="K29008"/>
      <c r="L29008"/>
      <c r="T29008" s="138"/>
    </row>
    <row r="29009" spans="9:20" x14ac:dyDescent="0.25">
      <c r="I29009" s="137"/>
      <c r="J29009" s="110"/>
      <c r="K29009"/>
      <c r="L29009"/>
      <c r="T29009" s="138"/>
    </row>
    <row r="29010" spans="9:20" x14ac:dyDescent="0.25">
      <c r="I29010" s="137"/>
      <c r="J29010" s="110"/>
      <c r="K29010"/>
      <c r="L29010"/>
      <c r="T29010" s="138"/>
    </row>
    <row r="29011" spans="9:20" x14ac:dyDescent="0.25">
      <c r="I29011" s="137"/>
      <c r="J29011" s="110"/>
      <c r="K29011"/>
      <c r="L29011"/>
      <c r="T29011" s="138"/>
    </row>
    <row r="29012" spans="9:20" x14ac:dyDescent="0.25">
      <c r="I29012" s="137"/>
      <c r="J29012" s="110"/>
      <c r="K29012"/>
      <c r="L29012"/>
      <c r="T29012" s="138"/>
    </row>
    <row r="29013" spans="9:20" x14ac:dyDescent="0.25">
      <c r="I29013" s="137"/>
      <c r="J29013" s="110"/>
      <c r="K29013"/>
      <c r="L29013"/>
      <c r="T29013" s="138"/>
    </row>
    <row r="29014" spans="9:20" x14ac:dyDescent="0.25">
      <c r="I29014" s="137"/>
      <c r="J29014" s="110"/>
      <c r="K29014"/>
      <c r="L29014"/>
      <c r="T29014" s="138"/>
    </row>
    <row r="29015" spans="9:20" x14ac:dyDescent="0.25">
      <c r="I29015" s="137"/>
      <c r="J29015" s="110"/>
      <c r="K29015"/>
      <c r="L29015"/>
      <c r="T29015" s="138"/>
    </row>
    <row r="29016" spans="9:20" x14ac:dyDescent="0.25">
      <c r="I29016" s="137"/>
      <c r="J29016" s="110"/>
      <c r="K29016"/>
      <c r="L29016"/>
      <c r="T29016" s="138"/>
    </row>
    <row r="29017" spans="9:20" x14ac:dyDescent="0.25">
      <c r="I29017" s="137"/>
      <c r="J29017" s="110"/>
      <c r="K29017"/>
      <c r="L29017"/>
      <c r="T29017" s="138"/>
    </row>
    <row r="29018" spans="9:20" x14ac:dyDescent="0.25">
      <c r="I29018" s="137"/>
      <c r="J29018" s="110"/>
      <c r="K29018"/>
      <c r="L29018"/>
      <c r="T29018" s="138"/>
    </row>
    <row r="29019" spans="9:20" x14ac:dyDescent="0.25">
      <c r="I29019" s="137"/>
      <c r="J29019" s="110"/>
      <c r="K29019"/>
      <c r="L29019"/>
      <c r="T29019" s="138"/>
    </row>
    <row r="29020" spans="9:20" x14ac:dyDescent="0.25">
      <c r="I29020" s="137"/>
      <c r="J29020" s="110"/>
      <c r="K29020"/>
      <c r="L29020"/>
      <c r="T29020" s="138"/>
    </row>
    <row r="29021" spans="9:20" x14ac:dyDescent="0.25">
      <c r="I29021" s="137"/>
      <c r="J29021" s="110"/>
      <c r="K29021"/>
      <c r="L29021"/>
      <c r="T29021" s="138"/>
    </row>
    <row r="29022" spans="9:20" x14ac:dyDescent="0.25">
      <c r="I29022" s="137"/>
      <c r="J29022" s="110"/>
      <c r="K29022"/>
      <c r="L29022"/>
      <c r="T29022" s="138"/>
    </row>
    <row r="29023" spans="9:20" x14ac:dyDescent="0.25">
      <c r="I29023" s="137"/>
      <c r="J29023" s="110"/>
      <c r="K29023"/>
      <c r="L29023"/>
      <c r="T29023" s="138"/>
    </row>
    <row r="29024" spans="9:20" x14ac:dyDescent="0.25">
      <c r="I29024" s="137"/>
      <c r="J29024" s="110"/>
      <c r="K29024"/>
      <c r="L29024"/>
      <c r="T29024" s="138"/>
    </row>
    <row r="29025" spans="9:20" x14ac:dyDescent="0.25">
      <c r="I29025" s="137"/>
      <c r="J29025" s="110"/>
      <c r="K29025"/>
      <c r="L29025"/>
      <c r="T29025" s="138"/>
    </row>
    <row r="29026" spans="9:20" x14ac:dyDescent="0.25">
      <c r="I29026" s="137"/>
      <c r="J29026" s="110"/>
      <c r="K29026"/>
      <c r="L29026"/>
      <c r="T29026" s="138"/>
    </row>
    <row r="29027" spans="9:20" x14ac:dyDescent="0.25">
      <c r="I29027" s="137"/>
      <c r="J29027" s="110"/>
      <c r="K29027"/>
      <c r="L29027"/>
      <c r="T29027" s="138"/>
    </row>
    <row r="29028" spans="9:20" x14ac:dyDescent="0.25">
      <c r="I29028" s="137"/>
      <c r="J29028" s="110"/>
      <c r="K29028"/>
      <c r="L29028"/>
      <c r="T29028" s="138"/>
    </row>
    <row r="29029" spans="9:20" x14ac:dyDescent="0.25">
      <c r="I29029" s="137"/>
      <c r="J29029" s="110"/>
      <c r="K29029"/>
      <c r="L29029"/>
      <c r="T29029" s="138"/>
    </row>
    <row r="29030" spans="9:20" x14ac:dyDescent="0.25">
      <c r="I29030" s="137"/>
      <c r="J29030" s="110"/>
      <c r="K29030"/>
      <c r="L29030"/>
      <c r="T29030" s="138"/>
    </row>
    <row r="29031" spans="9:20" x14ac:dyDescent="0.25">
      <c r="I29031" s="137"/>
      <c r="J29031" s="110"/>
      <c r="K29031"/>
      <c r="L29031"/>
      <c r="T29031" s="138"/>
    </row>
    <row r="29032" spans="9:20" x14ac:dyDescent="0.25">
      <c r="I29032" s="137"/>
      <c r="J29032" s="110"/>
      <c r="K29032"/>
      <c r="L29032"/>
      <c r="T29032" s="138"/>
    </row>
    <row r="29033" spans="9:20" x14ac:dyDescent="0.25">
      <c r="I29033" s="137"/>
      <c r="J29033" s="110"/>
      <c r="K29033"/>
      <c r="L29033"/>
      <c r="T29033" s="138"/>
    </row>
    <row r="29034" spans="9:20" x14ac:dyDescent="0.25">
      <c r="I29034" s="137"/>
      <c r="J29034" s="110"/>
      <c r="K29034"/>
      <c r="L29034"/>
      <c r="T29034" s="138"/>
    </row>
    <row r="29035" spans="9:20" x14ac:dyDescent="0.25">
      <c r="I29035" s="137"/>
      <c r="J29035" s="110"/>
      <c r="K29035"/>
      <c r="L29035"/>
      <c r="T29035" s="138"/>
    </row>
    <row r="29036" spans="9:20" x14ac:dyDescent="0.25">
      <c r="I29036" s="137"/>
      <c r="J29036" s="110"/>
      <c r="K29036"/>
      <c r="L29036"/>
      <c r="T29036" s="138"/>
    </row>
    <row r="29037" spans="9:20" x14ac:dyDescent="0.25">
      <c r="I29037" s="137"/>
      <c r="J29037" s="110"/>
      <c r="K29037"/>
      <c r="L29037"/>
      <c r="T29037" s="138"/>
    </row>
    <row r="29038" spans="9:20" x14ac:dyDescent="0.25">
      <c r="I29038" s="137"/>
      <c r="J29038" s="110"/>
      <c r="K29038"/>
      <c r="L29038"/>
      <c r="T29038" s="138"/>
    </row>
    <row r="29039" spans="9:20" x14ac:dyDescent="0.25">
      <c r="I29039" s="137"/>
      <c r="J29039" s="110"/>
      <c r="K29039"/>
      <c r="L29039"/>
      <c r="T29039" s="138"/>
    </row>
    <row r="29040" spans="9:20" x14ac:dyDescent="0.25">
      <c r="I29040" s="137"/>
      <c r="J29040" s="110"/>
      <c r="K29040"/>
      <c r="L29040"/>
      <c r="T29040" s="138"/>
    </row>
    <row r="29041" spans="9:20" x14ac:dyDescent="0.25">
      <c r="I29041" s="137"/>
      <c r="J29041" s="110"/>
      <c r="K29041"/>
      <c r="L29041"/>
      <c r="T29041" s="138"/>
    </row>
    <row r="29042" spans="9:20" x14ac:dyDescent="0.25">
      <c r="I29042" s="137"/>
      <c r="J29042" s="110"/>
      <c r="K29042"/>
      <c r="L29042"/>
      <c r="T29042" s="138"/>
    </row>
    <row r="29043" spans="9:20" x14ac:dyDescent="0.25">
      <c r="I29043" s="137"/>
      <c r="J29043" s="110"/>
      <c r="K29043"/>
      <c r="L29043"/>
      <c r="T29043" s="138"/>
    </row>
    <row r="29044" spans="9:20" x14ac:dyDescent="0.25">
      <c r="I29044" s="137"/>
      <c r="J29044" s="110"/>
      <c r="K29044"/>
      <c r="L29044"/>
      <c r="T29044" s="138"/>
    </row>
    <row r="29045" spans="9:20" x14ac:dyDescent="0.25">
      <c r="I29045" s="137"/>
      <c r="J29045" s="110"/>
      <c r="K29045"/>
      <c r="L29045"/>
      <c r="T29045" s="138"/>
    </row>
    <row r="29046" spans="9:20" x14ac:dyDescent="0.25">
      <c r="I29046" s="137"/>
      <c r="J29046" s="110"/>
      <c r="K29046"/>
      <c r="L29046"/>
      <c r="T29046" s="138"/>
    </row>
    <row r="29047" spans="9:20" x14ac:dyDescent="0.25">
      <c r="I29047" s="137"/>
      <c r="J29047" s="110"/>
      <c r="K29047"/>
      <c r="L29047"/>
      <c r="T29047" s="138"/>
    </row>
    <row r="29048" spans="9:20" x14ac:dyDescent="0.25">
      <c r="I29048" s="137"/>
      <c r="J29048" s="110"/>
      <c r="K29048"/>
      <c r="L29048"/>
      <c r="T29048" s="138"/>
    </row>
    <row r="29049" spans="9:20" x14ac:dyDescent="0.25">
      <c r="I29049" s="137"/>
      <c r="J29049" s="110"/>
      <c r="K29049"/>
      <c r="L29049"/>
      <c r="T29049" s="138"/>
    </row>
    <row r="29050" spans="9:20" x14ac:dyDescent="0.25">
      <c r="I29050" s="137"/>
      <c r="J29050" s="110"/>
      <c r="K29050"/>
      <c r="L29050"/>
      <c r="T29050" s="138"/>
    </row>
    <row r="29051" spans="9:20" x14ac:dyDescent="0.25">
      <c r="I29051" s="137"/>
      <c r="J29051" s="110"/>
      <c r="K29051"/>
      <c r="L29051"/>
      <c r="T29051" s="138"/>
    </row>
    <row r="29052" spans="9:20" x14ac:dyDescent="0.25">
      <c r="I29052" s="137"/>
      <c r="J29052" s="110"/>
      <c r="K29052"/>
      <c r="L29052"/>
      <c r="T29052" s="138"/>
    </row>
    <row r="29053" spans="9:20" x14ac:dyDescent="0.25">
      <c r="I29053" s="137"/>
      <c r="J29053" s="110"/>
      <c r="K29053"/>
      <c r="L29053"/>
      <c r="T29053" s="138"/>
    </row>
    <row r="29054" spans="9:20" x14ac:dyDescent="0.25">
      <c r="I29054" s="137"/>
      <c r="J29054" s="110"/>
      <c r="K29054"/>
      <c r="L29054"/>
      <c r="T29054" s="138"/>
    </row>
    <row r="29055" spans="9:20" x14ac:dyDescent="0.25">
      <c r="I29055" s="137"/>
      <c r="J29055" s="110"/>
      <c r="K29055"/>
      <c r="L29055"/>
      <c r="T29055" s="138"/>
    </row>
    <row r="29056" spans="9:20" x14ac:dyDescent="0.25">
      <c r="I29056" s="137"/>
      <c r="J29056" s="110"/>
      <c r="K29056"/>
      <c r="L29056"/>
      <c r="T29056" s="138"/>
    </row>
    <row r="29057" spans="9:20" x14ac:dyDescent="0.25">
      <c r="I29057" s="137"/>
      <c r="J29057" s="110"/>
      <c r="K29057"/>
      <c r="L29057"/>
      <c r="T29057" s="138"/>
    </row>
    <row r="29058" spans="9:20" x14ac:dyDescent="0.25">
      <c r="I29058" s="137"/>
      <c r="J29058" s="110"/>
      <c r="K29058"/>
      <c r="L29058"/>
      <c r="T29058" s="138"/>
    </row>
    <row r="29059" spans="9:20" x14ac:dyDescent="0.25">
      <c r="I29059" s="137"/>
      <c r="J29059" s="110"/>
      <c r="K29059"/>
      <c r="L29059"/>
      <c r="T29059" s="138"/>
    </row>
    <row r="29060" spans="9:20" x14ac:dyDescent="0.25">
      <c r="I29060" s="137"/>
      <c r="J29060" s="110"/>
      <c r="K29060"/>
      <c r="L29060"/>
      <c r="T29060" s="138"/>
    </row>
    <row r="29061" spans="9:20" x14ac:dyDescent="0.25">
      <c r="I29061" s="137"/>
      <c r="J29061" s="110"/>
      <c r="K29061"/>
      <c r="L29061"/>
      <c r="T29061" s="138"/>
    </row>
    <row r="29062" spans="9:20" x14ac:dyDescent="0.25">
      <c r="I29062" s="137"/>
      <c r="J29062" s="110"/>
      <c r="K29062"/>
      <c r="L29062"/>
      <c r="T29062" s="138"/>
    </row>
    <row r="29063" spans="9:20" x14ac:dyDescent="0.25">
      <c r="I29063" s="137"/>
      <c r="J29063" s="110"/>
      <c r="K29063"/>
      <c r="L29063"/>
      <c r="T29063" s="138"/>
    </row>
    <row r="29064" spans="9:20" x14ac:dyDescent="0.25">
      <c r="I29064" s="137"/>
      <c r="J29064" s="110"/>
      <c r="K29064"/>
      <c r="L29064"/>
      <c r="T29064" s="138"/>
    </row>
    <row r="29065" spans="9:20" x14ac:dyDescent="0.25">
      <c r="I29065" s="137"/>
      <c r="J29065" s="110"/>
      <c r="K29065"/>
      <c r="L29065"/>
      <c r="T29065" s="138"/>
    </row>
    <row r="29066" spans="9:20" x14ac:dyDescent="0.25">
      <c r="I29066" s="137"/>
      <c r="J29066" s="110"/>
      <c r="K29066"/>
      <c r="L29066"/>
      <c r="T29066" s="138"/>
    </row>
    <row r="29067" spans="9:20" x14ac:dyDescent="0.25">
      <c r="I29067" s="137"/>
      <c r="J29067" s="110"/>
      <c r="K29067"/>
      <c r="L29067"/>
      <c r="T29067" s="138"/>
    </row>
    <row r="29068" spans="9:20" x14ac:dyDescent="0.25">
      <c r="I29068" s="137"/>
      <c r="J29068" s="110"/>
      <c r="K29068"/>
      <c r="L29068"/>
      <c r="T29068" s="138"/>
    </row>
    <row r="29069" spans="9:20" x14ac:dyDescent="0.25">
      <c r="I29069" s="137"/>
      <c r="J29069" s="110"/>
      <c r="K29069"/>
      <c r="L29069"/>
      <c r="T29069" s="138"/>
    </row>
    <row r="29070" spans="9:20" x14ac:dyDescent="0.25">
      <c r="I29070" s="137"/>
      <c r="J29070" s="110"/>
      <c r="K29070"/>
      <c r="L29070"/>
      <c r="T29070" s="138"/>
    </row>
    <row r="29071" spans="9:20" x14ac:dyDescent="0.25">
      <c r="I29071" s="137"/>
      <c r="J29071" s="110"/>
      <c r="K29071"/>
      <c r="L29071"/>
      <c r="T29071" s="138"/>
    </row>
    <row r="29072" spans="9:20" x14ac:dyDescent="0.25">
      <c r="I29072" s="137"/>
      <c r="J29072" s="110"/>
      <c r="K29072"/>
      <c r="L29072"/>
      <c r="T29072" s="138"/>
    </row>
    <row r="29073" spans="9:20" x14ac:dyDescent="0.25">
      <c r="I29073" s="137"/>
      <c r="J29073" s="110"/>
      <c r="K29073"/>
      <c r="L29073"/>
      <c r="T29073" s="138"/>
    </row>
    <row r="29074" spans="9:20" x14ac:dyDescent="0.25">
      <c r="I29074" s="137"/>
      <c r="J29074" s="110"/>
      <c r="K29074"/>
      <c r="L29074"/>
      <c r="T29074" s="138"/>
    </row>
    <row r="29075" spans="9:20" x14ac:dyDescent="0.25">
      <c r="I29075" s="137"/>
      <c r="J29075" s="110"/>
      <c r="K29075"/>
      <c r="L29075"/>
      <c r="T29075" s="138"/>
    </row>
    <row r="29076" spans="9:20" x14ac:dyDescent="0.25">
      <c r="I29076" s="137"/>
      <c r="J29076" s="110"/>
      <c r="K29076"/>
      <c r="L29076"/>
      <c r="T29076" s="138"/>
    </row>
    <row r="29077" spans="9:20" x14ac:dyDescent="0.25">
      <c r="I29077" s="137"/>
      <c r="J29077" s="110"/>
      <c r="K29077"/>
      <c r="L29077"/>
      <c r="T29077" s="138"/>
    </row>
    <row r="29078" spans="9:20" x14ac:dyDescent="0.25">
      <c r="I29078" s="137"/>
      <c r="J29078" s="110"/>
      <c r="K29078"/>
      <c r="L29078"/>
      <c r="T29078" s="138"/>
    </row>
    <row r="29079" spans="9:20" x14ac:dyDescent="0.25">
      <c r="I29079" s="137"/>
      <c r="J29079" s="110"/>
      <c r="K29079"/>
      <c r="L29079"/>
      <c r="T29079" s="138"/>
    </row>
    <row r="29080" spans="9:20" x14ac:dyDescent="0.25">
      <c r="I29080" s="137"/>
      <c r="J29080" s="110"/>
      <c r="K29080"/>
      <c r="L29080"/>
      <c r="T29080" s="138"/>
    </row>
    <row r="29081" spans="9:20" x14ac:dyDescent="0.25">
      <c r="I29081" s="137"/>
      <c r="J29081" s="110"/>
      <c r="K29081"/>
      <c r="L29081"/>
      <c r="T29081" s="138"/>
    </row>
    <row r="29082" spans="9:20" x14ac:dyDescent="0.25">
      <c r="I29082" s="137"/>
      <c r="J29082" s="110"/>
      <c r="K29082"/>
      <c r="L29082"/>
      <c r="T29082" s="138"/>
    </row>
    <row r="29083" spans="9:20" x14ac:dyDescent="0.25">
      <c r="I29083" s="137"/>
      <c r="J29083" s="110"/>
      <c r="K29083"/>
      <c r="L29083"/>
      <c r="T29083" s="138"/>
    </row>
    <row r="29084" spans="9:20" x14ac:dyDescent="0.25">
      <c r="I29084" s="137"/>
      <c r="J29084" s="110"/>
      <c r="K29084"/>
      <c r="L29084"/>
      <c r="T29084" s="138"/>
    </row>
    <row r="29085" spans="9:20" x14ac:dyDescent="0.25">
      <c r="I29085" s="137"/>
      <c r="J29085" s="110"/>
      <c r="K29085"/>
      <c r="L29085"/>
      <c r="T29085" s="138"/>
    </row>
    <row r="29086" spans="9:20" x14ac:dyDescent="0.25">
      <c r="I29086" s="137"/>
      <c r="J29086" s="110"/>
      <c r="K29086"/>
      <c r="L29086"/>
      <c r="T29086" s="138"/>
    </row>
    <row r="29087" spans="9:20" x14ac:dyDescent="0.25">
      <c r="I29087" s="137"/>
      <c r="J29087" s="110"/>
      <c r="K29087"/>
      <c r="L29087"/>
      <c r="T29087" s="138"/>
    </row>
    <row r="29088" spans="9:20" x14ac:dyDescent="0.25">
      <c r="I29088" s="137"/>
      <c r="J29088" s="110"/>
      <c r="K29088"/>
      <c r="L29088"/>
      <c r="T29088" s="138"/>
    </row>
    <row r="29089" spans="9:20" x14ac:dyDescent="0.25">
      <c r="I29089" s="137"/>
      <c r="J29089" s="110"/>
      <c r="K29089"/>
      <c r="L29089"/>
      <c r="T29089" s="138"/>
    </row>
    <row r="29090" spans="9:20" x14ac:dyDescent="0.25">
      <c r="I29090" s="137"/>
      <c r="J29090" s="110"/>
      <c r="K29090"/>
      <c r="L29090"/>
      <c r="T29090" s="138"/>
    </row>
    <row r="29091" spans="9:20" x14ac:dyDescent="0.25">
      <c r="I29091" s="137"/>
      <c r="J29091" s="110"/>
      <c r="K29091"/>
      <c r="L29091"/>
      <c r="T29091" s="138"/>
    </row>
    <row r="29092" spans="9:20" x14ac:dyDescent="0.25">
      <c r="I29092" s="137"/>
      <c r="J29092" s="110"/>
      <c r="K29092"/>
      <c r="L29092"/>
      <c r="T29092" s="138"/>
    </row>
    <row r="29093" spans="9:20" x14ac:dyDescent="0.25">
      <c r="I29093" s="137"/>
      <c r="J29093" s="110"/>
      <c r="K29093"/>
      <c r="L29093"/>
      <c r="T29093" s="138"/>
    </row>
    <row r="29094" spans="9:20" x14ac:dyDescent="0.25">
      <c r="I29094" s="137"/>
      <c r="J29094" s="110"/>
      <c r="K29094"/>
      <c r="L29094"/>
      <c r="T29094" s="138"/>
    </row>
    <row r="29095" spans="9:20" x14ac:dyDescent="0.25">
      <c r="I29095" s="137"/>
      <c r="J29095" s="110"/>
      <c r="K29095"/>
      <c r="L29095"/>
      <c r="T29095" s="138"/>
    </row>
    <row r="29096" spans="9:20" x14ac:dyDescent="0.25">
      <c r="I29096" s="137"/>
      <c r="J29096" s="110"/>
      <c r="K29096"/>
      <c r="L29096"/>
      <c r="T29096" s="138"/>
    </row>
    <row r="29097" spans="9:20" x14ac:dyDescent="0.25">
      <c r="I29097" s="137"/>
      <c r="J29097" s="110"/>
      <c r="K29097"/>
      <c r="L29097"/>
      <c r="T29097" s="138"/>
    </row>
    <row r="29098" spans="9:20" x14ac:dyDescent="0.25">
      <c r="I29098" s="137"/>
      <c r="J29098" s="110"/>
      <c r="K29098"/>
      <c r="L29098"/>
      <c r="T29098" s="138"/>
    </row>
    <row r="29099" spans="9:20" x14ac:dyDescent="0.25">
      <c r="I29099" s="137"/>
      <c r="J29099" s="110"/>
      <c r="K29099"/>
      <c r="L29099"/>
      <c r="T29099" s="138"/>
    </row>
    <row r="29100" spans="9:20" x14ac:dyDescent="0.25">
      <c r="I29100" s="137"/>
      <c r="J29100" s="110"/>
      <c r="K29100"/>
      <c r="L29100"/>
      <c r="T29100" s="138"/>
    </row>
    <row r="29101" spans="9:20" x14ac:dyDescent="0.25">
      <c r="I29101" s="137"/>
      <c r="J29101" s="110"/>
      <c r="K29101"/>
      <c r="L29101"/>
      <c r="T29101" s="138"/>
    </row>
    <row r="29102" spans="9:20" x14ac:dyDescent="0.25">
      <c r="I29102" s="137"/>
      <c r="J29102" s="110"/>
      <c r="K29102"/>
      <c r="L29102"/>
      <c r="T29102" s="138"/>
    </row>
    <row r="29103" spans="9:20" x14ac:dyDescent="0.25">
      <c r="I29103" s="137"/>
      <c r="J29103" s="110"/>
      <c r="K29103"/>
      <c r="L29103"/>
      <c r="T29103" s="138"/>
    </row>
    <row r="29104" spans="9:20" x14ac:dyDescent="0.25">
      <c r="I29104" s="137"/>
      <c r="J29104" s="110"/>
      <c r="K29104"/>
      <c r="L29104"/>
      <c r="T29104" s="138"/>
    </row>
    <row r="29105" spans="9:20" x14ac:dyDescent="0.25">
      <c r="I29105" s="137"/>
      <c r="J29105" s="110"/>
      <c r="K29105"/>
      <c r="L29105"/>
      <c r="T29105" s="138"/>
    </row>
    <row r="29106" spans="9:20" x14ac:dyDescent="0.25">
      <c r="I29106" s="137"/>
      <c r="J29106" s="110"/>
      <c r="K29106"/>
      <c r="L29106"/>
      <c r="T29106" s="138"/>
    </row>
    <row r="29107" spans="9:20" x14ac:dyDescent="0.25">
      <c r="I29107" s="137"/>
      <c r="J29107" s="110"/>
      <c r="K29107"/>
      <c r="L29107"/>
      <c r="T29107" s="138"/>
    </row>
    <row r="29108" spans="9:20" x14ac:dyDescent="0.25">
      <c r="I29108" s="137"/>
      <c r="J29108" s="110"/>
      <c r="K29108"/>
      <c r="L29108"/>
      <c r="T29108" s="138"/>
    </row>
    <row r="29109" spans="9:20" x14ac:dyDescent="0.25">
      <c r="I29109" s="137"/>
      <c r="J29109" s="110"/>
      <c r="K29109"/>
      <c r="L29109"/>
      <c r="T29109" s="138"/>
    </row>
    <row r="29110" spans="9:20" x14ac:dyDescent="0.25">
      <c r="I29110" s="137"/>
      <c r="J29110" s="110"/>
      <c r="K29110"/>
      <c r="L29110"/>
      <c r="T29110" s="138"/>
    </row>
    <row r="29111" spans="9:20" x14ac:dyDescent="0.25">
      <c r="I29111" s="137"/>
      <c r="J29111" s="110"/>
      <c r="K29111"/>
      <c r="L29111"/>
      <c r="T29111" s="138"/>
    </row>
    <row r="29112" spans="9:20" x14ac:dyDescent="0.25">
      <c r="I29112" s="137"/>
      <c r="J29112" s="110"/>
      <c r="K29112"/>
      <c r="L29112"/>
      <c r="T29112" s="138"/>
    </row>
    <row r="29113" spans="9:20" x14ac:dyDescent="0.25">
      <c r="I29113" s="137"/>
      <c r="J29113" s="110"/>
      <c r="K29113"/>
      <c r="L29113"/>
      <c r="T29113" s="138"/>
    </row>
    <row r="29114" spans="9:20" x14ac:dyDescent="0.25">
      <c r="I29114" s="137"/>
      <c r="J29114" s="110"/>
      <c r="K29114"/>
      <c r="L29114"/>
      <c r="T29114" s="138"/>
    </row>
    <row r="29115" spans="9:20" x14ac:dyDescent="0.25">
      <c r="I29115" s="137"/>
      <c r="J29115" s="110"/>
      <c r="K29115"/>
      <c r="L29115"/>
      <c r="T29115" s="138"/>
    </row>
    <row r="29116" spans="9:20" x14ac:dyDescent="0.25">
      <c r="I29116" s="137"/>
      <c r="J29116" s="110"/>
      <c r="K29116"/>
      <c r="L29116"/>
      <c r="T29116" s="138"/>
    </row>
    <row r="29117" spans="9:20" x14ac:dyDescent="0.25">
      <c r="I29117" s="137"/>
      <c r="J29117" s="110"/>
      <c r="K29117"/>
      <c r="L29117"/>
      <c r="T29117" s="138"/>
    </row>
    <row r="29118" spans="9:20" x14ac:dyDescent="0.25">
      <c r="I29118" s="137"/>
      <c r="J29118" s="110"/>
      <c r="K29118"/>
      <c r="L29118"/>
      <c r="T29118" s="138"/>
    </row>
    <row r="29119" spans="9:20" x14ac:dyDescent="0.25">
      <c r="I29119" s="137"/>
      <c r="J29119" s="110"/>
      <c r="K29119"/>
      <c r="L29119"/>
      <c r="T29119" s="138"/>
    </row>
    <row r="29120" spans="9:20" x14ac:dyDescent="0.25">
      <c r="I29120" s="137"/>
      <c r="J29120" s="110"/>
      <c r="K29120"/>
      <c r="L29120"/>
      <c r="T29120" s="138"/>
    </row>
    <row r="29121" spans="9:20" x14ac:dyDescent="0.25">
      <c r="I29121" s="137"/>
      <c r="J29121" s="110"/>
      <c r="K29121"/>
      <c r="L29121"/>
      <c r="T29121" s="138"/>
    </row>
    <row r="29122" spans="9:20" x14ac:dyDescent="0.25">
      <c r="I29122" s="137"/>
      <c r="J29122" s="110"/>
      <c r="K29122"/>
      <c r="L29122"/>
      <c r="T29122" s="138"/>
    </row>
    <row r="29123" spans="9:20" x14ac:dyDescent="0.25">
      <c r="I29123" s="137"/>
      <c r="J29123" s="110"/>
      <c r="K29123"/>
      <c r="L29123"/>
      <c r="T29123" s="138"/>
    </row>
    <row r="29124" spans="9:20" x14ac:dyDescent="0.25">
      <c r="I29124" s="137"/>
      <c r="J29124" s="110"/>
      <c r="K29124"/>
      <c r="L29124"/>
      <c r="T29124" s="138"/>
    </row>
    <row r="29125" spans="9:20" x14ac:dyDescent="0.25">
      <c r="I29125" s="137"/>
      <c r="J29125" s="110"/>
      <c r="K29125"/>
      <c r="L29125"/>
      <c r="T29125" s="138"/>
    </row>
    <row r="29126" spans="9:20" x14ac:dyDescent="0.25">
      <c r="I29126" s="137"/>
      <c r="J29126" s="110"/>
      <c r="K29126"/>
      <c r="L29126"/>
      <c r="T29126" s="138"/>
    </row>
    <row r="29127" spans="9:20" x14ac:dyDescent="0.25">
      <c r="I29127" s="137"/>
      <c r="J29127" s="110"/>
      <c r="K29127"/>
      <c r="L29127"/>
      <c r="T29127" s="138"/>
    </row>
    <row r="29128" spans="9:20" x14ac:dyDescent="0.25">
      <c r="I29128" s="137"/>
      <c r="J29128" s="110"/>
      <c r="K29128"/>
      <c r="L29128"/>
      <c r="T29128" s="138"/>
    </row>
    <row r="29129" spans="9:20" x14ac:dyDescent="0.25">
      <c r="I29129" s="137"/>
      <c r="J29129" s="110"/>
      <c r="K29129"/>
      <c r="L29129"/>
      <c r="T29129" s="138"/>
    </row>
    <row r="29130" spans="9:20" x14ac:dyDescent="0.25">
      <c r="I29130" s="137"/>
      <c r="J29130" s="110"/>
      <c r="K29130"/>
      <c r="L29130"/>
      <c r="T29130" s="138"/>
    </row>
    <row r="29131" spans="9:20" x14ac:dyDescent="0.25">
      <c r="I29131" s="137"/>
      <c r="J29131" s="110"/>
      <c r="K29131"/>
      <c r="L29131"/>
      <c r="T29131" s="138"/>
    </row>
    <row r="29132" spans="9:20" x14ac:dyDescent="0.25">
      <c r="I29132" s="137"/>
      <c r="J29132" s="110"/>
      <c r="K29132"/>
      <c r="L29132"/>
      <c r="T29132" s="138"/>
    </row>
    <row r="29133" spans="9:20" x14ac:dyDescent="0.25">
      <c r="I29133" s="137"/>
      <c r="J29133" s="110"/>
      <c r="K29133"/>
      <c r="L29133"/>
      <c r="T29133" s="138"/>
    </row>
    <row r="29134" spans="9:20" x14ac:dyDescent="0.25">
      <c r="I29134" s="137"/>
      <c r="J29134" s="110"/>
      <c r="K29134"/>
      <c r="L29134"/>
      <c r="T29134" s="138"/>
    </row>
    <row r="29135" spans="9:20" x14ac:dyDescent="0.25">
      <c r="I29135" s="137"/>
      <c r="J29135" s="110"/>
      <c r="K29135"/>
      <c r="L29135"/>
      <c r="T29135" s="138"/>
    </row>
    <row r="29136" spans="9:20" x14ac:dyDescent="0.25">
      <c r="I29136" s="137"/>
      <c r="J29136" s="110"/>
      <c r="K29136"/>
      <c r="L29136"/>
      <c r="T29136" s="138"/>
    </row>
    <row r="29137" spans="9:20" x14ac:dyDescent="0.25">
      <c r="I29137" s="137"/>
      <c r="J29137" s="110"/>
      <c r="K29137"/>
      <c r="L29137"/>
      <c r="T29137" s="138"/>
    </row>
    <row r="29138" spans="9:20" x14ac:dyDescent="0.25">
      <c r="I29138" s="137"/>
      <c r="J29138" s="110"/>
      <c r="K29138"/>
      <c r="L29138"/>
      <c r="T29138" s="138"/>
    </row>
    <row r="29139" spans="9:20" x14ac:dyDescent="0.25">
      <c r="I29139" s="137"/>
      <c r="J29139" s="110"/>
      <c r="K29139"/>
      <c r="L29139"/>
      <c r="T29139" s="138"/>
    </row>
    <row r="29140" spans="9:20" x14ac:dyDescent="0.25">
      <c r="I29140" s="137"/>
      <c r="J29140" s="110"/>
      <c r="K29140"/>
      <c r="L29140"/>
      <c r="T29140" s="138"/>
    </row>
    <row r="29141" spans="9:20" x14ac:dyDescent="0.25">
      <c r="I29141" s="137"/>
      <c r="J29141" s="110"/>
      <c r="K29141"/>
      <c r="L29141"/>
      <c r="T29141" s="138"/>
    </row>
    <row r="29142" spans="9:20" x14ac:dyDescent="0.25">
      <c r="I29142" s="137"/>
      <c r="J29142" s="110"/>
      <c r="K29142"/>
      <c r="L29142"/>
      <c r="T29142" s="138"/>
    </row>
    <row r="29143" spans="9:20" x14ac:dyDescent="0.25">
      <c r="I29143" s="137"/>
      <c r="J29143" s="110"/>
      <c r="K29143"/>
      <c r="L29143"/>
      <c r="T29143" s="138"/>
    </row>
    <row r="29144" spans="9:20" x14ac:dyDescent="0.25">
      <c r="I29144" s="137"/>
      <c r="J29144" s="110"/>
      <c r="K29144"/>
      <c r="L29144"/>
      <c r="T29144" s="138"/>
    </row>
    <row r="29145" spans="9:20" x14ac:dyDescent="0.25">
      <c r="I29145" s="137"/>
      <c r="J29145" s="110"/>
      <c r="K29145"/>
      <c r="L29145"/>
      <c r="T29145" s="138"/>
    </row>
    <row r="29146" spans="9:20" x14ac:dyDescent="0.25">
      <c r="I29146" s="137"/>
      <c r="J29146" s="110"/>
      <c r="K29146"/>
      <c r="L29146"/>
      <c r="T29146" s="138"/>
    </row>
    <row r="29147" spans="9:20" x14ac:dyDescent="0.25">
      <c r="I29147" s="137"/>
      <c r="J29147" s="110"/>
      <c r="K29147"/>
      <c r="L29147"/>
      <c r="T29147" s="138"/>
    </row>
    <row r="29148" spans="9:20" x14ac:dyDescent="0.25">
      <c r="I29148" s="137"/>
      <c r="J29148" s="110"/>
      <c r="K29148"/>
      <c r="L29148"/>
      <c r="T29148" s="138"/>
    </row>
    <row r="29149" spans="9:20" x14ac:dyDescent="0.25">
      <c r="I29149" s="137"/>
      <c r="J29149" s="110"/>
      <c r="K29149"/>
      <c r="L29149"/>
      <c r="T29149" s="138"/>
    </row>
    <row r="29150" spans="9:20" x14ac:dyDescent="0.25">
      <c r="I29150" s="137"/>
      <c r="J29150" s="110"/>
      <c r="K29150"/>
      <c r="L29150"/>
      <c r="T29150" s="138"/>
    </row>
    <row r="29151" spans="9:20" x14ac:dyDescent="0.25">
      <c r="I29151" s="137"/>
      <c r="J29151" s="110"/>
      <c r="K29151"/>
      <c r="L29151"/>
      <c r="T29151" s="138"/>
    </row>
    <row r="29152" spans="9:20" x14ac:dyDescent="0.25">
      <c r="I29152" s="137"/>
      <c r="J29152" s="110"/>
      <c r="K29152"/>
      <c r="L29152"/>
      <c r="T29152" s="138"/>
    </row>
    <row r="29153" spans="9:20" x14ac:dyDescent="0.25">
      <c r="I29153" s="137"/>
      <c r="J29153" s="110"/>
      <c r="K29153"/>
      <c r="L29153"/>
      <c r="T29153" s="138"/>
    </row>
    <row r="29154" spans="9:20" x14ac:dyDescent="0.25">
      <c r="I29154" s="137"/>
      <c r="J29154" s="110"/>
      <c r="K29154"/>
      <c r="L29154"/>
      <c r="T29154" s="138"/>
    </row>
    <row r="29155" spans="9:20" x14ac:dyDescent="0.25">
      <c r="I29155" s="137"/>
      <c r="J29155" s="110"/>
      <c r="K29155"/>
      <c r="L29155"/>
      <c r="T29155" s="138"/>
    </row>
    <row r="29156" spans="9:20" x14ac:dyDescent="0.25">
      <c r="I29156" s="137"/>
      <c r="J29156" s="110"/>
      <c r="K29156"/>
      <c r="L29156"/>
      <c r="T29156" s="138"/>
    </row>
    <row r="29157" spans="9:20" x14ac:dyDescent="0.25">
      <c r="I29157" s="137"/>
      <c r="J29157" s="110"/>
      <c r="K29157"/>
      <c r="L29157"/>
      <c r="T29157" s="138"/>
    </row>
    <row r="29158" spans="9:20" x14ac:dyDescent="0.25">
      <c r="I29158" s="137"/>
      <c r="J29158" s="110"/>
      <c r="K29158"/>
      <c r="L29158"/>
      <c r="T29158" s="138"/>
    </row>
    <row r="29159" spans="9:20" x14ac:dyDescent="0.25">
      <c r="I29159" s="137"/>
      <c r="J29159" s="110"/>
      <c r="K29159"/>
      <c r="L29159"/>
      <c r="T29159" s="138"/>
    </row>
    <row r="29160" spans="9:20" x14ac:dyDescent="0.25">
      <c r="I29160" s="137"/>
      <c r="J29160" s="110"/>
      <c r="K29160"/>
      <c r="L29160"/>
      <c r="T29160" s="138"/>
    </row>
    <row r="29161" spans="9:20" x14ac:dyDescent="0.25">
      <c r="I29161" s="137"/>
      <c r="J29161" s="110"/>
      <c r="K29161"/>
      <c r="L29161"/>
      <c r="T29161" s="138"/>
    </row>
    <row r="29162" spans="9:20" x14ac:dyDescent="0.25">
      <c r="I29162" s="137"/>
      <c r="J29162" s="110"/>
      <c r="K29162"/>
      <c r="L29162"/>
      <c r="T29162" s="138"/>
    </row>
    <row r="29163" spans="9:20" x14ac:dyDescent="0.25">
      <c r="I29163" s="137"/>
      <c r="J29163" s="110"/>
      <c r="K29163"/>
      <c r="L29163"/>
      <c r="T29163" s="138"/>
    </row>
    <row r="29164" spans="9:20" x14ac:dyDescent="0.25">
      <c r="I29164" s="137"/>
      <c r="J29164" s="110"/>
      <c r="K29164"/>
      <c r="L29164"/>
      <c r="T29164" s="138"/>
    </row>
    <row r="29165" spans="9:20" x14ac:dyDescent="0.25">
      <c r="I29165" s="137"/>
      <c r="J29165" s="110"/>
      <c r="K29165"/>
      <c r="L29165"/>
      <c r="T29165" s="138"/>
    </row>
    <row r="29166" spans="9:20" x14ac:dyDescent="0.25">
      <c r="I29166" s="137"/>
      <c r="J29166" s="110"/>
      <c r="K29166"/>
      <c r="L29166"/>
      <c r="T29166" s="138"/>
    </row>
    <row r="29167" spans="9:20" x14ac:dyDescent="0.25">
      <c r="I29167" s="137"/>
      <c r="J29167" s="110"/>
      <c r="K29167"/>
      <c r="L29167"/>
      <c r="T29167" s="138"/>
    </row>
    <row r="29168" spans="9:20" x14ac:dyDescent="0.25">
      <c r="I29168" s="137"/>
      <c r="J29168" s="110"/>
      <c r="K29168"/>
      <c r="L29168"/>
      <c r="T29168" s="138"/>
    </row>
    <row r="29169" spans="9:20" x14ac:dyDescent="0.25">
      <c r="I29169" s="137"/>
      <c r="J29169" s="110"/>
      <c r="K29169"/>
      <c r="L29169"/>
      <c r="T29169" s="138"/>
    </row>
    <row r="29170" spans="9:20" x14ac:dyDescent="0.25">
      <c r="I29170" s="137"/>
      <c r="J29170" s="110"/>
      <c r="K29170"/>
      <c r="L29170"/>
      <c r="T29170" s="138"/>
    </row>
    <row r="29171" spans="9:20" x14ac:dyDescent="0.25">
      <c r="I29171" s="137"/>
      <c r="J29171" s="110"/>
      <c r="K29171"/>
      <c r="L29171"/>
      <c r="T29171" s="138"/>
    </row>
    <row r="29172" spans="9:20" x14ac:dyDescent="0.25">
      <c r="I29172" s="137"/>
      <c r="J29172" s="110"/>
      <c r="K29172"/>
      <c r="L29172"/>
      <c r="T29172" s="138"/>
    </row>
    <row r="29173" spans="9:20" x14ac:dyDescent="0.25">
      <c r="I29173" s="137"/>
      <c r="J29173" s="110"/>
      <c r="K29173"/>
      <c r="L29173"/>
      <c r="T29173" s="138"/>
    </row>
    <row r="29174" spans="9:20" x14ac:dyDescent="0.25">
      <c r="I29174" s="137"/>
      <c r="J29174" s="110"/>
      <c r="K29174"/>
      <c r="L29174"/>
      <c r="T29174" s="138"/>
    </row>
    <row r="29175" spans="9:20" x14ac:dyDescent="0.25">
      <c r="I29175" s="137"/>
      <c r="J29175" s="110"/>
      <c r="K29175"/>
      <c r="L29175"/>
      <c r="T29175" s="138"/>
    </row>
    <row r="29176" spans="9:20" x14ac:dyDescent="0.25">
      <c r="I29176" s="137"/>
      <c r="J29176" s="110"/>
      <c r="K29176"/>
      <c r="L29176"/>
      <c r="T29176" s="138"/>
    </row>
    <row r="29177" spans="9:20" x14ac:dyDescent="0.25">
      <c r="I29177" s="137"/>
      <c r="J29177" s="110"/>
      <c r="K29177"/>
      <c r="L29177"/>
      <c r="T29177" s="138"/>
    </row>
    <row r="29178" spans="9:20" x14ac:dyDescent="0.25">
      <c r="I29178" s="137"/>
      <c r="J29178" s="110"/>
      <c r="K29178"/>
      <c r="L29178"/>
      <c r="T29178" s="138"/>
    </row>
    <row r="29179" spans="9:20" x14ac:dyDescent="0.25">
      <c r="I29179" s="137"/>
      <c r="J29179" s="110"/>
      <c r="K29179"/>
      <c r="L29179"/>
      <c r="T29179" s="138"/>
    </row>
    <row r="29180" spans="9:20" x14ac:dyDescent="0.25">
      <c r="I29180" s="137"/>
      <c r="J29180" s="110"/>
      <c r="K29180"/>
      <c r="L29180"/>
      <c r="T29180" s="138"/>
    </row>
    <row r="29181" spans="9:20" x14ac:dyDescent="0.25">
      <c r="I29181" s="137"/>
      <c r="J29181" s="110"/>
      <c r="K29181"/>
      <c r="L29181"/>
      <c r="T29181" s="138"/>
    </row>
    <row r="29182" spans="9:20" x14ac:dyDescent="0.25">
      <c r="I29182" s="137"/>
      <c r="J29182" s="110"/>
      <c r="K29182"/>
      <c r="L29182"/>
      <c r="T29182" s="138"/>
    </row>
    <row r="29183" spans="9:20" x14ac:dyDescent="0.25">
      <c r="I29183" s="137"/>
      <c r="J29183" s="110"/>
      <c r="K29183"/>
      <c r="L29183"/>
      <c r="T29183" s="138"/>
    </row>
    <row r="29184" spans="9:20" x14ac:dyDescent="0.25">
      <c r="I29184" s="137"/>
      <c r="J29184" s="110"/>
      <c r="K29184"/>
      <c r="L29184"/>
      <c r="T29184" s="138"/>
    </row>
    <row r="29185" spans="9:20" x14ac:dyDescent="0.25">
      <c r="I29185" s="137"/>
      <c r="J29185" s="110"/>
      <c r="K29185"/>
      <c r="L29185"/>
      <c r="T29185" s="138"/>
    </row>
    <row r="29186" spans="9:20" x14ac:dyDescent="0.25">
      <c r="I29186" s="137"/>
      <c r="J29186" s="110"/>
      <c r="K29186"/>
      <c r="L29186"/>
      <c r="T29186" s="138"/>
    </row>
    <row r="29187" spans="9:20" x14ac:dyDescent="0.25">
      <c r="I29187" s="137"/>
      <c r="J29187" s="110"/>
      <c r="K29187"/>
      <c r="L29187"/>
      <c r="T29187" s="138"/>
    </row>
    <row r="29188" spans="9:20" x14ac:dyDescent="0.25">
      <c r="I29188" s="137"/>
      <c r="J29188" s="110"/>
      <c r="K29188"/>
      <c r="L29188"/>
      <c r="T29188" s="138"/>
    </row>
    <row r="29189" spans="9:20" x14ac:dyDescent="0.25">
      <c r="I29189" s="137"/>
      <c r="J29189" s="110"/>
      <c r="K29189"/>
      <c r="L29189"/>
      <c r="T29189" s="138"/>
    </row>
    <row r="29190" spans="9:20" x14ac:dyDescent="0.25">
      <c r="I29190" s="137"/>
      <c r="J29190" s="110"/>
      <c r="K29190"/>
      <c r="L29190"/>
      <c r="T29190" s="138"/>
    </row>
    <row r="29191" spans="9:20" x14ac:dyDescent="0.25">
      <c r="I29191" s="137"/>
      <c r="J29191" s="110"/>
      <c r="K29191"/>
      <c r="L29191"/>
      <c r="T29191" s="138"/>
    </row>
    <row r="29192" spans="9:20" x14ac:dyDescent="0.25">
      <c r="I29192" s="137"/>
      <c r="J29192" s="110"/>
      <c r="K29192"/>
      <c r="L29192"/>
      <c r="T29192" s="138"/>
    </row>
    <row r="29193" spans="9:20" x14ac:dyDescent="0.25">
      <c r="I29193" s="137"/>
      <c r="J29193" s="110"/>
      <c r="K29193"/>
      <c r="L29193"/>
      <c r="T29193" s="138"/>
    </row>
    <row r="29194" spans="9:20" x14ac:dyDescent="0.25">
      <c r="I29194" s="137"/>
      <c r="J29194" s="110"/>
      <c r="K29194"/>
      <c r="L29194"/>
      <c r="T29194" s="138"/>
    </row>
    <row r="29195" spans="9:20" x14ac:dyDescent="0.25">
      <c r="I29195" s="137"/>
      <c r="J29195" s="110"/>
      <c r="K29195"/>
      <c r="L29195"/>
      <c r="T29195" s="138"/>
    </row>
    <row r="29196" spans="9:20" x14ac:dyDescent="0.25">
      <c r="I29196" s="137"/>
      <c r="J29196" s="110"/>
      <c r="K29196"/>
      <c r="L29196"/>
      <c r="T29196" s="138"/>
    </row>
    <row r="29197" spans="9:20" x14ac:dyDescent="0.25">
      <c r="I29197" s="137"/>
      <c r="J29197" s="110"/>
      <c r="K29197"/>
      <c r="L29197"/>
      <c r="T29197" s="138"/>
    </row>
    <row r="29198" spans="9:20" x14ac:dyDescent="0.25">
      <c r="I29198" s="137"/>
      <c r="J29198" s="110"/>
      <c r="K29198"/>
      <c r="L29198"/>
      <c r="T29198" s="138"/>
    </row>
    <row r="29199" spans="9:20" x14ac:dyDescent="0.25">
      <c r="I29199" s="137"/>
      <c r="J29199" s="110"/>
      <c r="K29199"/>
      <c r="L29199"/>
      <c r="T29199" s="138"/>
    </row>
    <row r="29200" spans="9:20" x14ac:dyDescent="0.25">
      <c r="I29200" s="137"/>
      <c r="J29200" s="110"/>
      <c r="K29200"/>
      <c r="L29200"/>
      <c r="T29200" s="138"/>
    </row>
    <row r="29201" spans="9:20" x14ac:dyDescent="0.25">
      <c r="I29201" s="137"/>
      <c r="J29201" s="110"/>
      <c r="K29201"/>
      <c r="L29201"/>
      <c r="T29201" s="138"/>
    </row>
    <row r="29202" spans="9:20" x14ac:dyDescent="0.25">
      <c r="I29202" s="137"/>
      <c r="J29202" s="110"/>
      <c r="K29202"/>
      <c r="L29202"/>
      <c r="T29202" s="138"/>
    </row>
    <row r="29203" spans="9:20" x14ac:dyDescent="0.25">
      <c r="I29203" s="137"/>
      <c r="J29203" s="110"/>
      <c r="K29203"/>
      <c r="L29203"/>
      <c r="T29203" s="138"/>
    </row>
    <row r="29204" spans="9:20" x14ac:dyDescent="0.25">
      <c r="I29204" s="137"/>
      <c r="J29204" s="110"/>
      <c r="K29204"/>
      <c r="L29204"/>
      <c r="T29204" s="138"/>
    </row>
    <row r="29205" spans="9:20" x14ac:dyDescent="0.25">
      <c r="I29205" s="137"/>
      <c r="J29205" s="110"/>
      <c r="K29205"/>
      <c r="L29205"/>
      <c r="T29205" s="138"/>
    </row>
    <row r="29206" spans="9:20" x14ac:dyDescent="0.25">
      <c r="I29206" s="137"/>
      <c r="J29206" s="110"/>
      <c r="K29206"/>
      <c r="L29206"/>
      <c r="T29206" s="138"/>
    </row>
    <row r="29207" spans="9:20" x14ac:dyDescent="0.25">
      <c r="I29207" s="137"/>
      <c r="J29207" s="110"/>
      <c r="K29207"/>
      <c r="L29207"/>
      <c r="T29207" s="138"/>
    </row>
    <row r="29208" spans="9:20" x14ac:dyDescent="0.25">
      <c r="I29208" s="137"/>
      <c r="J29208" s="110"/>
      <c r="K29208"/>
      <c r="L29208"/>
      <c r="T29208" s="138"/>
    </row>
    <row r="29209" spans="9:20" x14ac:dyDescent="0.25">
      <c r="I29209" s="137"/>
      <c r="J29209" s="110"/>
      <c r="K29209"/>
      <c r="L29209"/>
      <c r="T29209" s="138"/>
    </row>
    <row r="29210" spans="9:20" x14ac:dyDescent="0.25">
      <c r="I29210" s="137"/>
      <c r="J29210" s="110"/>
      <c r="K29210"/>
      <c r="L29210"/>
      <c r="T29210" s="138"/>
    </row>
    <row r="29211" spans="9:20" x14ac:dyDescent="0.25">
      <c r="I29211" s="137"/>
      <c r="J29211" s="110"/>
      <c r="K29211"/>
      <c r="L29211"/>
      <c r="T29211" s="138"/>
    </row>
    <row r="29212" spans="9:20" x14ac:dyDescent="0.25">
      <c r="I29212" s="137"/>
      <c r="J29212" s="110"/>
      <c r="K29212"/>
      <c r="L29212"/>
      <c r="T29212" s="138"/>
    </row>
    <row r="29213" spans="9:20" x14ac:dyDescent="0.25">
      <c r="I29213" s="137"/>
      <c r="J29213" s="110"/>
      <c r="K29213"/>
      <c r="L29213"/>
      <c r="T29213" s="138"/>
    </row>
    <row r="29214" spans="9:20" x14ac:dyDescent="0.25">
      <c r="I29214" s="137"/>
      <c r="J29214" s="110"/>
      <c r="K29214"/>
      <c r="L29214"/>
      <c r="T29214" s="138"/>
    </row>
    <row r="29215" spans="9:20" x14ac:dyDescent="0.25">
      <c r="I29215" s="137"/>
      <c r="J29215" s="110"/>
      <c r="K29215"/>
      <c r="L29215"/>
      <c r="T29215" s="138"/>
    </row>
    <row r="29216" spans="9:20" x14ac:dyDescent="0.25">
      <c r="I29216" s="137"/>
      <c r="J29216" s="110"/>
      <c r="K29216"/>
      <c r="L29216"/>
      <c r="T29216" s="138"/>
    </row>
    <row r="29217" spans="9:20" x14ac:dyDescent="0.25">
      <c r="I29217" s="137"/>
      <c r="J29217" s="110"/>
      <c r="K29217"/>
      <c r="L29217"/>
      <c r="T29217" s="138"/>
    </row>
    <row r="29218" spans="9:20" x14ac:dyDescent="0.25">
      <c r="I29218" s="137"/>
      <c r="J29218" s="110"/>
      <c r="K29218"/>
      <c r="L29218"/>
      <c r="T29218" s="138"/>
    </row>
    <row r="29219" spans="9:20" x14ac:dyDescent="0.25">
      <c r="I29219" s="137"/>
      <c r="J29219" s="110"/>
      <c r="K29219"/>
      <c r="L29219"/>
      <c r="T29219" s="138"/>
    </row>
    <row r="29220" spans="9:20" x14ac:dyDescent="0.25">
      <c r="I29220" s="137"/>
      <c r="J29220" s="110"/>
      <c r="K29220"/>
      <c r="L29220"/>
      <c r="T29220" s="138"/>
    </row>
    <row r="29221" spans="9:20" x14ac:dyDescent="0.25">
      <c r="I29221" s="137"/>
      <c r="J29221" s="110"/>
      <c r="K29221"/>
      <c r="L29221"/>
      <c r="T29221" s="138"/>
    </row>
    <row r="29222" spans="9:20" x14ac:dyDescent="0.25">
      <c r="I29222" s="137"/>
      <c r="J29222" s="110"/>
      <c r="K29222"/>
      <c r="L29222"/>
      <c r="T29222" s="138"/>
    </row>
    <row r="29223" spans="9:20" x14ac:dyDescent="0.25">
      <c r="I29223" s="137"/>
      <c r="J29223" s="110"/>
      <c r="K29223"/>
      <c r="L29223"/>
      <c r="T29223" s="138"/>
    </row>
    <row r="29224" spans="9:20" x14ac:dyDescent="0.25">
      <c r="I29224" s="137"/>
      <c r="J29224" s="110"/>
      <c r="K29224"/>
      <c r="L29224"/>
      <c r="T29224" s="138"/>
    </row>
    <row r="29225" spans="9:20" x14ac:dyDescent="0.25">
      <c r="I29225" s="137"/>
      <c r="J29225" s="110"/>
      <c r="K29225"/>
      <c r="L29225"/>
      <c r="T29225" s="138"/>
    </row>
    <row r="29226" spans="9:20" x14ac:dyDescent="0.25">
      <c r="I29226" s="137"/>
      <c r="J29226" s="110"/>
      <c r="K29226"/>
      <c r="L29226"/>
      <c r="T29226" s="138"/>
    </row>
    <row r="29227" spans="9:20" x14ac:dyDescent="0.25">
      <c r="I29227" s="137"/>
      <c r="J29227" s="110"/>
      <c r="K29227"/>
      <c r="L29227"/>
      <c r="T29227" s="138"/>
    </row>
    <row r="29228" spans="9:20" x14ac:dyDescent="0.25">
      <c r="I29228" s="137"/>
      <c r="J29228" s="110"/>
      <c r="K29228"/>
      <c r="L29228"/>
      <c r="T29228" s="138"/>
    </row>
    <row r="29229" spans="9:20" x14ac:dyDescent="0.25">
      <c r="I29229" s="137"/>
      <c r="J29229" s="110"/>
      <c r="K29229"/>
      <c r="L29229"/>
      <c r="T29229" s="138"/>
    </row>
    <row r="29230" spans="9:20" x14ac:dyDescent="0.25">
      <c r="I29230" s="137"/>
      <c r="J29230" s="110"/>
      <c r="K29230"/>
      <c r="L29230"/>
      <c r="T29230" s="138"/>
    </row>
    <row r="29231" spans="9:20" x14ac:dyDescent="0.25">
      <c r="I29231" s="137"/>
      <c r="J29231" s="110"/>
      <c r="K29231"/>
      <c r="L29231"/>
      <c r="T29231" s="138"/>
    </row>
    <row r="29232" spans="9:20" x14ac:dyDescent="0.25">
      <c r="I29232" s="137"/>
      <c r="J29232" s="110"/>
      <c r="K29232"/>
      <c r="L29232"/>
      <c r="T29232" s="138"/>
    </row>
    <row r="29233" spans="9:20" x14ac:dyDescent="0.25">
      <c r="I29233" s="137"/>
      <c r="J29233" s="110"/>
      <c r="K29233"/>
      <c r="L29233"/>
      <c r="T29233" s="138"/>
    </row>
    <row r="29234" spans="9:20" x14ac:dyDescent="0.25">
      <c r="I29234" s="137"/>
      <c r="J29234" s="110"/>
      <c r="K29234"/>
      <c r="L29234"/>
      <c r="T29234" s="138"/>
    </row>
    <row r="29235" spans="9:20" x14ac:dyDescent="0.25">
      <c r="I29235" s="137"/>
      <c r="J29235" s="110"/>
      <c r="K29235"/>
      <c r="L29235"/>
      <c r="T29235" s="138"/>
    </row>
    <row r="29236" spans="9:20" x14ac:dyDescent="0.25">
      <c r="I29236" s="137"/>
      <c r="J29236" s="110"/>
      <c r="K29236"/>
      <c r="L29236"/>
      <c r="T29236" s="138"/>
    </row>
    <row r="29237" spans="9:20" x14ac:dyDescent="0.25">
      <c r="I29237" s="137"/>
      <c r="J29237" s="110"/>
      <c r="K29237"/>
      <c r="L29237"/>
      <c r="T29237" s="138"/>
    </row>
    <row r="29238" spans="9:20" x14ac:dyDescent="0.25">
      <c r="I29238" s="137"/>
      <c r="J29238" s="110"/>
      <c r="K29238"/>
      <c r="L29238"/>
      <c r="T29238" s="138"/>
    </row>
    <row r="29239" spans="9:20" x14ac:dyDescent="0.25">
      <c r="I29239" s="137"/>
      <c r="J29239" s="110"/>
      <c r="K29239"/>
      <c r="L29239"/>
      <c r="T29239" s="138"/>
    </row>
    <row r="29240" spans="9:20" x14ac:dyDescent="0.25">
      <c r="I29240" s="137"/>
      <c r="J29240" s="110"/>
      <c r="K29240"/>
      <c r="L29240"/>
      <c r="T29240" s="138"/>
    </row>
    <row r="29241" spans="9:20" x14ac:dyDescent="0.25">
      <c r="I29241" s="137"/>
      <c r="J29241" s="110"/>
      <c r="K29241"/>
      <c r="L29241"/>
      <c r="T29241" s="138"/>
    </row>
    <row r="29242" spans="9:20" x14ac:dyDescent="0.25">
      <c r="I29242" s="137"/>
      <c r="J29242" s="110"/>
      <c r="K29242"/>
      <c r="L29242"/>
      <c r="T29242" s="138"/>
    </row>
    <row r="29243" spans="9:20" x14ac:dyDescent="0.25">
      <c r="I29243" s="137"/>
      <c r="J29243" s="110"/>
      <c r="K29243"/>
      <c r="L29243"/>
      <c r="T29243" s="138"/>
    </row>
    <row r="29244" spans="9:20" x14ac:dyDescent="0.25">
      <c r="I29244" s="137"/>
      <c r="J29244" s="110"/>
      <c r="K29244"/>
      <c r="L29244"/>
      <c r="T29244" s="138"/>
    </row>
    <row r="29245" spans="9:20" x14ac:dyDescent="0.25">
      <c r="I29245" s="137"/>
      <c r="J29245" s="110"/>
      <c r="K29245"/>
      <c r="L29245"/>
      <c r="T29245" s="138"/>
    </row>
    <row r="29246" spans="9:20" x14ac:dyDescent="0.25">
      <c r="I29246" s="137"/>
      <c r="J29246" s="110"/>
      <c r="K29246"/>
      <c r="L29246"/>
      <c r="T29246" s="138"/>
    </row>
    <row r="29247" spans="9:20" x14ac:dyDescent="0.25">
      <c r="I29247" s="137"/>
      <c r="J29247" s="110"/>
      <c r="K29247"/>
      <c r="L29247"/>
      <c r="T29247" s="138"/>
    </row>
    <row r="29248" spans="9:20" x14ac:dyDescent="0.25">
      <c r="I29248" s="137"/>
      <c r="J29248" s="110"/>
      <c r="K29248"/>
      <c r="L29248"/>
      <c r="T29248" s="138"/>
    </row>
    <row r="29249" spans="9:20" x14ac:dyDescent="0.25">
      <c r="I29249" s="137"/>
      <c r="J29249" s="110"/>
      <c r="K29249"/>
      <c r="L29249"/>
      <c r="T29249" s="138"/>
    </row>
    <row r="29250" spans="9:20" x14ac:dyDescent="0.25">
      <c r="I29250" s="137"/>
      <c r="J29250" s="110"/>
      <c r="K29250"/>
      <c r="L29250"/>
      <c r="T29250" s="138"/>
    </row>
    <row r="29251" spans="9:20" x14ac:dyDescent="0.25">
      <c r="I29251" s="137"/>
      <c r="J29251" s="110"/>
      <c r="K29251"/>
      <c r="L29251"/>
      <c r="T29251" s="138"/>
    </row>
    <row r="29252" spans="9:20" x14ac:dyDescent="0.25">
      <c r="I29252" s="137"/>
      <c r="J29252" s="110"/>
      <c r="K29252"/>
      <c r="L29252"/>
      <c r="T29252" s="138"/>
    </row>
    <row r="29253" spans="9:20" x14ac:dyDescent="0.25">
      <c r="I29253" s="137"/>
      <c r="J29253" s="110"/>
      <c r="K29253"/>
      <c r="L29253"/>
      <c r="T29253" s="138"/>
    </row>
    <row r="29254" spans="9:20" x14ac:dyDescent="0.25">
      <c r="I29254" s="137"/>
      <c r="J29254" s="110"/>
      <c r="K29254"/>
      <c r="L29254"/>
      <c r="T29254" s="138"/>
    </row>
    <row r="29255" spans="9:20" x14ac:dyDescent="0.25">
      <c r="I29255" s="137"/>
      <c r="J29255" s="110"/>
      <c r="K29255"/>
      <c r="L29255"/>
      <c r="T29255" s="138"/>
    </row>
    <row r="29256" spans="9:20" x14ac:dyDescent="0.25">
      <c r="I29256" s="137"/>
      <c r="J29256" s="110"/>
      <c r="K29256"/>
      <c r="L29256"/>
      <c r="T29256" s="138"/>
    </row>
    <row r="29257" spans="9:20" x14ac:dyDescent="0.25">
      <c r="I29257" s="137"/>
      <c r="J29257" s="110"/>
      <c r="K29257"/>
      <c r="L29257"/>
      <c r="T29257" s="138"/>
    </row>
    <row r="29258" spans="9:20" x14ac:dyDescent="0.25">
      <c r="I29258" s="137"/>
      <c r="J29258" s="110"/>
      <c r="K29258"/>
      <c r="L29258"/>
      <c r="T29258" s="138"/>
    </row>
    <row r="29259" spans="9:20" x14ac:dyDescent="0.25">
      <c r="I29259" s="137"/>
      <c r="J29259" s="110"/>
      <c r="K29259"/>
      <c r="L29259"/>
      <c r="T29259" s="138"/>
    </row>
    <row r="29260" spans="9:20" x14ac:dyDescent="0.25">
      <c r="I29260" s="137"/>
      <c r="J29260" s="110"/>
      <c r="K29260"/>
      <c r="L29260"/>
      <c r="T29260" s="138"/>
    </row>
    <row r="29261" spans="9:20" x14ac:dyDescent="0.25">
      <c r="I29261" s="137"/>
      <c r="J29261" s="110"/>
      <c r="K29261"/>
      <c r="L29261"/>
      <c r="T29261" s="138"/>
    </row>
    <row r="29262" spans="9:20" x14ac:dyDescent="0.25">
      <c r="I29262" s="137"/>
      <c r="J29262" s="110"/>
      <c r="K29262"/>
      <c r="L29262"/>
      <c r="T29262" s="138"/>
    </row>
    <row r="29263" spans="9:20" x14ac:dyDescent="0.25">
      <c r="I29263" s="137"/>
      <c r="J29263" s="110"/>
      <c r="K29263"/>
      <c r="L29263"/>
      <c r="T29263" s="138"/>
    </row>
    <row r="29264" spans="9:20" x14ac:dyDescent="0.25">
      <c r="I29264" s="137"/>
      <c r="J29264" s="110"/>
      <c r="K29264"/>
      <c r="L29264"/>
      <c r="T29264" s="138"/>
    </row>
    <row r="29265" spans="9:20" x14ac:dyDescent="0.25">
      <c r="I29265" s="137"/>
      <c r="J29265" s="110"/>
      <c r="K29265"/>
      <c r="L29265"/>
      <c r="T29265" s="138"/>
    </row>
    <row r="29266" spans="9:20" x14ac:dyDescent="0.25">
      <c r="I29266" s="137"/>
      <c r="J29266" s="110"/>
      <c r="K29266"/>
      <c r="L29266"/>
      <c r="T29266" s="138"/>
    </row>
    <row r="29267" spans="9:20" x14ac:dyDescent="0.25">
      <c r="I29267" s="137"/>
      <c r="J29267" s="110"/>
      <c r="K29267"/>
      <c r="L29267"/>
      <c r="T29267" s="138"/>
    </row>
    <row r="29268" spans="9:20" x14ac:dyDescent="0.25">
      <c r="I29268" s="137"/>
      <c r="J29268" s="110"/>
      <c r="K29268"/>
      <c r="L29268"/>
      <c r="T29268" s="138"/>
    </row>
    <row r="29269" spans="9:20" x14ac:dyDescent="0.25">
      <c r="I29269" s="137"/>
      <c r="J29269" s="110"/>
      <c r="K29269"/>
      <c r="L29269"/>
      <c r="T29269" s="138"/>
    </row>
    <row r="29270" spans="9:20" x14ac:dyDescent="0.25">
      <c r="I29270" s="137"/>
      <c r="J29270" s="110"/>
      <c r="K29270"/>
      <c r="L29270"/>
      <c r="T29270" s="138"/>
    </row>
    <row r="29271" spans="9:20" x14ac:dyDescent="0.25">
      <c r="I29271" s="137"/>
      <c r="J29271" s="110"/>
      <c r="K29271"/>
      <c r="L29271"/>
      <c r="T29271" s="138"/>
    </row>
    <row r="29272" spans="9:20" x14ac:dyDescent="0.25">
      <c r="I29272" s="137"/>
      <c r="J29272" s="110"/>
      <c r="K29272"/>
      <c r="L29272"/>
      <c r="T29272" s="138"/>
    </row>
    <row r="29273" spans="9:20" x14ac:dyDescent="0.25">
      <c r="I29273" s="137"/>
      <c r="J29273" s="110"/>
      <c r="K29273"/>
      <c r="L29273"/>
      <c r="T29273" s="138"/>
    </row>
    <row r="29274" spans="9:20" x14ac:dyDescent="0.25">
      <c r="I29274" s="137"/>
      <c r="J29274" s="110"/>
      <c r="K29274"/>
      <c r="L29274"/>
      <c r="T29274" s="138"/>
    </row>
    <row r="29275" spans="9:20" x14ac:dyDescent="0.25">
      <c r="I29275" s="137"/>
      <c r="J29275" s="110"/>
      <c r="K29275"/>
      <c r="L29275"/>
      <c r="T29275" s="138"/>
    </row>
    <row r="29276" spans="9:20" x14ac:dyDescent="0.25">
      <c r="I29276" s="137"/>
      <c r="J29276" s="110"/>
      <c r="K29276"/>
      <c r="L29276"/>
      <c r="T29276" s="138"/>
    </row>
    <row r="29277" spans="9:20" x14ac:dyDescent="0.25">
      <c r="I29277" s="137"/>
      <c r="J29277" s="110"/>
      <c r="K29277"/>
      <c r="L29277"/>
      <c r="T29277" s="138"/>
    </row>
    <row r="29278" spans="9:20" x14ac:dyDescent="0.25">
      <c r="I29278" s="137"/>
      <c r="J29278" s="110"/>
      <c r="K29278"/>
      <c r="L29278"/>
      <c r="T29278" s="138"/>
    </row>
    <row r="29279" spans="9:20" x14ac:dyDescent="0.25">
      <c r="I29279" s="137"/>
      <c r="J29279" s="110"/>
      <c r="K29279"/>
      <c r="L29279"/>
      <c r="T29279" s="138"/>
    </row>
    <row r="29280" spans="9:20" x14ac:dyDescent="0.25">
      <c r="I29280" s="137"/>
      <c r="J29280" s="110"/>
      <c r="K29280"/>
      <c r="L29280"/>
      <c r="T29280" s="138"/>
    </row>
    <row r="29281" spans="9:20" x14ac:dyDescent="0.25">
      <c r="I29281" s="137"/>
      <c r="J29281" s="110"/>
      <c r="K29281"/>
      <c r="L29281"/>
      <c r="T29281" s="138"/>
    </row>
    <row r="29282" spans="9:20" x14ac:dyDescent="0.25">
      <c r="I29282" s="137"/>
      <c r="J29282" s="110"/>
      <c r="K29282"/>
      <c r="L29282"/>
      <c r="T29282" s="138"/>
    </row>
    <row r="29283" spans="9:20" x14ac:dyDescent="0.25">
      <c r="I29283" s="137"/>
      <c r="J29283" s="110"/>
      <c r="K29283"/>
      <c r="L29283"/>
      <c r="T29283" s="138"/>
    </row>
    <row r="29284" spans="9:20" x14ac:dyDescent="0.25">
      <c r="I29284" s="137"/>
      <c r="J29284" s="110"/>
      <c r="K29284"/>
      <c r="L29284"/>
      <c r="T29284" s="138"/>
    </row>
    <row r="29285" spans="9:20" x14ac:dyDescent="0.25">
      <c r="I29285" s="137"/>
      <c r="J29285" s="110"/>
      <c r="K29285"/>
      <c r="L29285"/>
      <c r="T29285" s="138"/>
    </row>
    <row r="29286" spans="9:20" x14ac:dyDescent="0.25">
      <c r="I29286" s="137"/>
      <c r="J29286" s="110"/>
      <c r="K29286"/>
      <c r="L29286"/>
      <c r="T29286" s="138"/>
    </row>
    <row r="29287" spans="9:20" x14ac:dyDescent="0.25">
      <c r="I29287" s="137"/>
      <c r="J29287" s="110"/>
      <c r="K29287"/>
      <c r="L29287"/>
      <c r="T29287" s="138"/>
    </row>
    <row r="29288" spans="9:20" x14ac:dyDescent="0.25">
      <c r="I29288" s="137"/>
      <c r="J29288" s="110"/>
      <c r="K29288"/>
      <c r="L29288"/>
      <c r="T29288" s="138"/>
    </row>
    <row r="29289" spans="9:20" x14ac:dyDescent="0.25">
      <c r="I29289" s="137"/>
      <c r="J29289" s="110"/>
      <c r="K29289"/>
      <c r="L29289"/>
      <c r="T29289" s="138"/>
    </row>
    <row r="29290" spans="9:20" x14ac:dyDescent="0.25">
      <c r="I29290" s="137"/>
      <c r="J29290" s="110"/>
      <c r="K29290"/>
      <c r="L29290"/>
      <c r="T29290" s="138"/>
    </row>
    <row r="29291" spans="9:20" x14ac:dyDescent="0.25">
      <c r="I29291" s="137"/>
      <c r="J29291" s="110"/>
      <c r="K29291"/>
      <c r="L29291"/>
      <c r="T29291" s="138"/>
    </row>
    <row r="29292" spans="9:20" x14ac:dyDescent="0.25">
      <c r="I29292" s="137"/>
      <c r="J29292" s="110"/>
      <c r="K29292"/>
      <c r="L29292"/>
      <c r="T29292" s="138"/>
    </row>
    <row r="29293" spans="9:20" x14ac:dyDescent="0.25">
      <c r="I29293" s="137"/>
      <c r="J29293" s="110"/>
      <c r="K29293"/>
      <c r="L29293"/>
      <c r="T29293" s="138"/>
    </row>
    <row r="29294" spans="9:20" x14ac:dyDescent="0.25">
      <c r="I29294" s="137"/>
      <c r="J29294" s="110"/>
      <c r="K29294"/>
      <c r="L29294"/>
      <c r="T29294" s="138"/>
    </row>
    <row r="29295" spans="9:20" x14ac:dyDescent="0.25">
      <c r="I29295" s="137"/>
      <c r="J29295" s="110"/>
      <c r="K29295"/>
      <c r="L29295"/>
      <c r="T29295" s="138"/>
    </row>
    <row r="29296" spans="9:20" x14ac:dyDescent="0.25">
      <c r="I29296" s="137"/>
      <c r="J29296" s="110"/>
      <c r="K29296"/>
      <c r="L29296"/>
      <c r="T29296" s="138"/>
    </row>
    <row r="29297" spans="9:20" x14ac:dyDescent="0.25">
      <c r="I29297" s="137"/>
      <c r="J29297" s="110"/>
      <c r="K29297"/>
      <c r="L29297"/>
      <c r="T29297" s="138"/>
    </row>
    <row r="29298" spans="9:20" x14ac:dyDescent="0.25">
      <c r="I29298" s="137"/>
      <c r="J29298" s="110"/>
      <c r="K29298"/>
      <c r="L29298"/>
      <c r="T29298" s="138"/>
    </row>
    <row r="29299" spans="9:20" x14ac:dyDescent="0.25">
      <c r="I29299" s="137"/>
      <c r="J29299" s="110"/>
      <c r="K29299"/>
      <c r="L29299"/>
      <c r="T29299" s="138"/>
    </row>
    <row r="29300" spans="9:20" x14ac:dyDescent="0.25">
      <c r="I29300" s="137"/>
      <c r="J29300" s="110"/>
      <c r="K29300"/>
      <c r="L29300"/>
      <c r="T29300" s="138"/>
    </row>
    <row r="29301" spans="9:20" x14ac:dyDescent="0.25">
      <c r="I29301" s="137"/>
      <c r="J29301" s="110"/>
      <c r="K29301"/>
      <c r="L29301"/>
      <c r="T29301" s="138"/>
    </row>
    <row r="29302" spans="9:20" x14ac:dyDescent="0.25">
      <c r="I29302" s="137"/>
      <c r="J29302" s="110"/>
      <c r="K29302"/>
      <c r="L29302"/>
      <c r="T29302" s="138"/>
    </row>
    <row r="29303" spans="9:20" x14ac:dyDescent="0.25">
      <c r="I29303" s="137"/>
      <c r="J29303" s="110"/>
      <c r="K29303"/>
      <c r="L29303"/>
      <c r="T29303" s="138"/>
    </row>
    <row r="29304" spans="9:20" x14ac:dyDescent="0.25">
      <c r="I29304" s="137"/>
      <c r="J29304" s="110"/>
      <c r="K29304"/>
      <c r="L29304"/>
      <c r="T29304" s="138"/>
    </row>
    <row r="29305" spans="9:20" x14ac:dyDescent="0.25">
      <c r="I29305" s="137"/>
      <c r="J29305" s="110"/>
      <c r="K29305"/>
      <c r="L29305"/>
      <c r="T29305" s="138"/>
    </row>
    <row r="29306" spans="9:20" x14ac:dyDescent="0.25">
      <c r="I29306" s="137"/>
      <c r="J29306" s="110"/>
      <c r="K29306"/>
      <c r="L29306"/>
      <c r="T29306" s="138"/>
    </row>
    <row r="29307" spans="9:20" x14ac:dyDescent="0.25">
      <c r="I29307" s="137"/>
      <c r="J29307" s="110"/>
      <c r="K29307"/>
      <c r="L29307"/>
      <c r="T29307" s="138"/>
    </row>
    <row r="29308" spans="9:20" x14ac:dyDescent="0.25">
      <c r="I29308" s="137"/>
      <c r="J29308" s="110"/>
      <c r="K29308"/>
      <c r="L29308"/>
      <c r="T29308" s="138"/>
    </row>
    <row r="29309" spans="9:20" x14ac:dyDescent="0.25">
      <c r="I29309" s="137"/>
      <c r="J29309" s="110"/>
      <c r="K29309"/>
      <c r="L29309"/>
      <c r="T29309" s="138"/>
    </row>
    <row r="29310" spans="9:20" x14ac:dyDescent="0.25">
      <c r="I29310" s="137"/>
      <c r="J29310" s="110"/>
      <c r="K29310"/>
      <c r="L29310"/>
      <c r="T29310" s="138"/>
    </row>
    <row r="29311" spans="9:20" x14ac:dyDescent="0.25">
      <c r="I29311" s="137"/>
      <c r="J29311" s="110"/>
      <c r="K29311"/>
      <c r="L29311"/>
      <c r="T29311" s="138"/>
    </row>
    <row r="29312" spans="9:20" x14ac:dyDescent="0.25">
      <c r="I29312" s="137"/>
      <c r="J29312" s="110"/>
      <c r="K29312"/>
      <c r="L29312"/>
      <c r="T29312" s="138"/>
    </row>
    <row r="29313" spans="9:20" x14ac:dyDescent="0.25">
      <c r="I29313" s="137"/>
      <c r="J29313" s="110"/>
      <c r="K29313"/>
      <c r="L29313"/>
      <c r="T29313" s="138"/>
    </row>
    <row r="29314" spans="9:20" x14ac:dyDescent="0.25">
      <c r="I29314" s="137"/>
      <c r="J29314" s="110"/>
      <c r="K29314"/>
      <c r="L29314"/>
      <c r="T29314" s="138"/>
    </row>
    <row r="29315" spans="9:20" x14ac:dyDescent="0.25">
      <c r="I29315" s="137"/>
      <c r="J29315" s="110"/>
      <c r="K29315"/>
      <c r="L29315"/>
      <c r="T29315" s="138"/>
    </row>
    <row r="29316" spans="9:20" x14ac:dyDescent="0.25">
      <c r="I29316" s="137"/>
      <c r="J29316" s="110"/>
      <c r="K29316"/>
      <c r="L29316"/>
      <c r="T29316" s="138"/>
    </row>
    <row r="29317" spans="9:20" x14ac:dyDescent="0.25">
      <c r="I29317" s="137"/>
      <c r="J29317" s="110"/>
      <c r="K29317"/>
      <c r="L29317"/>
      <c r="T29317" s="138"/>
    </row>
    <row r="29318" spans="9:20" x14ac:dyDescent="0.25">
      <c r="I29318" s="137"/>
      <c r="J29318" s="110"/>
      <c r="K29318"/>
      <c r="L29318"/>
      <c r="T29318" s="138"/>
    </row>
    <row r="29319" spans="9:20" x14ac:dyDescent="0.25">
      <c r="I29319" s="137"/>
      <c r="J29319" s="110"/>
      <c r="K29319"/>
      <c r="L29319"/>
      <c r="T29319" s="138"/>
    </row>
    <row r="29320" spans="9:20" x14ac:dyDescent="0.25">
      <c r="I29320" s="137"/>
      <c r="J29320" s="110"/>
      <c r="K29320"/>
      <c r="L29320"/>
      <c r="T29320" s="138"/>
    </row>
    <row r="29321" spans="9:20" x14ac:dyDescent="0.25">
      <c r="I29321" s="137"/>
      <c r="J29321" s="110"/>
      <c r="K29321"/>
      <c r="L29321"/>
      <c r="T29321" s="138"/>
    </row>
    <row r="29322" spans="9:20" x14ac:dyDescent="0.25">
      <c r="I29322" s="137"/>
      <c r="J29322" s="110"/>
      <c r="K29322"/>
      <c r="L29322"/>
      <c r="T29322" s="138"/>
    </row>
    <row r="29323" spans="9:20" x14ac:dyDescent="0.25">
      <c r="I29323" s="137"/>
      <c r="J29323" s="110"/>
      <c r="K29323"/>
      <c r="L29323"/>
      <c r="T29323" s="138"/>
    </row>
    <row r="29324" spans="9:20" x14ac:dyDescent="0.25">
      <c r="I29324" s="137"/>
      <c r="J29324" s="110"/>
      <c r="K29324"/>
      <c r="L29324"/>
      <c r="T29324" s="138"/>
    </row>
    <row r="29325" spans="9:20" x14ac:dyDescent="0.25">
      <c r="I29325" s="137"/>
      <c r="J29325" s="110"/>
      <c r="K29325"/>
      <c r="L29325"/>
      <c r="T29325" s="138"/>
    </row>
    <row r="29326" spans="9:20" x14ac:dyDescent="0.25">
      <c r="I29326" s="137"/>
      <c r="J29326" s="110"/>
      <c r="K29326"/>
      <c r="L29326"/>
      <c r="T29326" s="138"/>
    </row>
    <row r="29327" spans="9:20" x14ac:dyDescent="0.25">
      <c r="I29327" s="137"/>
      <c r="J29327" s="110"/>
      <c r="K29327"/>
      <c r="L29327"/>
      <c r="T29327" s="138"/>
    </row>
    <row r="29328" spans="9:20" x14ac:dyDescent="0.25">
      <c r="I29328" s="137"/>
      <c r="J29328" s="110"/>
      <c r="K29328"/>
      <c r="L29328"/>
      <c r="T29328" s="138"/>
    </row>
    <row r="29329" spans="9:20" x14ac:dyDescent="0.25">
      <c r="I29329" s="137"/>
      <c r="J29329" s="110"/>
      <c r="K29329"/>
      <c r="L29329"/>
      <c r="T29329" s="138"/>
    </row>
    <row r="29330" spans="9:20" x14ac:dyDescent="0.25">
      <c r="I29330" s="137"/>
      <c r="J29330" s="110"/>
      <c r="K29330"/>
      <c r="L29330"/>
      <c r="T29330" s="138"/>
    </row>
    <row r="29331" spans="9:20" x14ac:dyDescent="0.25">
      <c r="I29331" s="137"/>
      <c r="J29331" s="110"/>
      <c r="K29331"/>
      <c r="L29331"/>
      <c r="T29331" s="138"/>
    </row>
    <row r="29332" spans="9:20" x14ac:dyDescent="0.25">
      <c r="I29332" s="137"/>
      <c r="J29332" s="110"/>
      <c r="K29332"/>
      <c r="L29332"/>
      <c r="T29332" s="138"/>
    </row>
    <row r="29333" spans="9:20" x14ac:dyDescent="0.25">
      <c r="I29333" s="137"/>
      <c r="J29333" s="110"/>
      <c r="K29333"/>
      <c r="L29333"/>
      <c r="T29333" s="138"/>
    </row>
    <row r="29334" spans="9:20" x14ac:dyDescent="0.25">
      <c r="I29334" s="137"/>
      <c r="J29334" s="110"/>
      <c r="K29334"/>
      <c r="L29334"/>
      <c r="T29334" s="138"/>
    </row>
    <row r="29335" spans="9:20" x14ac:dyDescent="0.25">
      <c r="I29335" s="137"/>
      <c r="J29335" s="110"/>
      <c r="K29335"/>
      <c r="L29335"/>
      <c r="T29335" s="138"/>
    </row>
    <row r="29336" spans="9:20" x14ac:dyDescent="0.25">
      <c r="I29336" s="137"/>
      <c r="J29336" s="110"/>
      <c r="K29336"/>
      <c r="L29336"/>
      <c r="T29336" s="138"/>
    </row>
    <row r="29337" spans="9:20" x14ac:dyDescent="0.25">
      <c r="I29337" s="137"/>
      <c r="J29337" s="110"/>
      <c r="K29337"/>
      <c r="L29337"/>
      <c r="T29337" s="138"/>
    </row>
    <row r="29338" spans="9:20" x14ac:dyDescent="0.25">
      <c r="I29338" s="137"/>
      <c r="J29338" s="110"/>
      <c r="K29338"/>
      <c r="L29338"/>
      <c r="T29338" s="138"/>
    </row>
    <row r="29339" spans="9:20" x14ac:dyDescent="0.25">
      <c r="I29339" s="137"/>
      <c r="J29339" s="110"/>
      <c r="K29339"/>
      <c r="L29339"/>
      <c r="T29339" s="138"/>
    </row>
    <row r="29340" spans="9:20" x14ac:dyDescent="0.25">
      <c r="I29340" s="137"/>
      <c r="J29340" s="110"/>
      <c r="K29340"/>
      <c r="L29340"/>
      <c r="T29340" s="138"/>
    </row>
    <row r="29341" spans="9:20" x14ac:dyDescent="0.25">
      <c r="I29341" s="137"/>
      <c r="J29341" s="110"/>
      <c r="K29341"/>
      <c r="L29341"/>
      <c r="T29341" s="138"/>
    </row>
    <row r="29342" spans="9:20" x14ac:dyDescent="0.25">
      <c r="I29342" s="137"/>
      <c r="J29342" s="110"/>
      <c r="K29342"/>
      <c r="L29342"/>
      <c r="T29342" s="138"/>
    </row>
    <row r="29343" spans="9:20" x14ac:dyDescent="0.25">
      <c r="I29343" s="137"/>
      <c r="J29343" s="110"/>
      <c r="K29343"/>
      <c r="L29343"/>
      <c r="T29343" s="138"/>
    </row>
    <row r="29344" spans="9:20" x14ac:dyDescent="0.25">
      <c r="I29344" s="137"/>
      <c r="J29344" s="110"/>
      <c r="K29344"/>
      <c r="L29344"/>
      <c r="T29344" s="138"/>
    </row>
    <row r="29345" spans="9:20" x14ac:dyDescent="0.25">
      <c r="I29345" s="137"/>
      <c r="J29345" s="110"/>
      <c r="K29345"/>
      <c r="L29345"/>
      <c r="T29345" s="138"/>
    </row>
    <row r="29346" spans="9:20" x14ac:dyDescent="0.25">
      <c r="I29346" s="137"/>
      <c r="J29346" s="110"/>
      <c r="K29346"/>
      <c r="L29346"/>
      <c r="T29346" s="138"/>
    </row>
    <row r="29347" spans="9:20" x14ac:dyDescent="0.25">
      <c r="I29347" s="137"/>
      <c r="J29347" s="110"/>
      <c r="K29347"/>
      <c r="L29347"/>
      <c r="T29347" s="138"/>
    </row>
    <row r="29348" spans="9:20" x14ac:dyDescent="0.25">
      <c r="I29348" s="137"/>
      <c r="J29348" s="110"/>
      <c r="K29348"/>
      <c r="L29348"/>
      <c r="T29348" s="138"/>
    </row>
    <row r="29349" spans="9:20" x14ac:dyDescent="0.25">
      <c r="I29349" s="137"/>
      <c r="J29349" s="110"/>
      <c r="K29349"/>
      <c r="L29349"/>
      <c r="T29349" s="138"/>
    </row>
    <row r="29350" spans="9:20" x14ac:dyDescent="0.25">
      <c r="I29350" s="137"/>
      <c r="J29350" s="110"/>
      <c r="K29350"/>
      <c r="L29350"/>
      <c r="T29350" s="138"/>
    </row>
    <row r="29351" spans="9:20" x14ac:dyDescent="0.25">
      <c r="I29351" s="137"/>
      <c r="J29351" s="110"/>
      <c r="K29351"/>
      <c r="L29351"/>
      <c r="T29351" s="138"/>
    </row>
    <row r="29352" spans="9:20" x14ac:dyDescent="0.25">
      <c r="I29352" s="137"/>
      <c r="J29352" s="110"/>
      <c r="K29352"/>
      <c r="L29352"/>
      <c r="T29352" s="138"/>
    </row>
    <row r="29353" spans="9:20" x14ac:dyDescent="0.25">
      <c r="I29353" s="137"/>
      <c r="J29353" s="110"/>
      <c r="K29353"/>
      <c r="L29353"/>
      <c r="T29353" s="138"/>
    </row>
    <row r="29354" spans="9:20" x14ac:dyDescent="0.25">
      <c r="I29354" s="137"/>
      <c r="J29354" s="110"/>
      <c r="K29354"/>
      <c r="L29354"/>
      <c r="T29354" s="138"/>
    </row>
    <row r="29355" spans="9:20" x14ac:dyDescent="0.25">
      <c r="I29355" s="137"/>
      <c r="J29355" s="110"/>
      <c r="K29355"/>
      <c r="L29355"/>
      <c r="T29355" s="138"/>
    </row>
    <row r="29356" spans="9:20" x14ac:dyDescent="0.25">
      <c r="I29356" s="137"/>
      <c r="J29356" s="110"/>
      <c r="K29356"/>
      <c r="L29356"/>
      <c r="T29356" s="138"/>
    </row>
    <row r="29357" spans="9:20" x14ac:dyDescent="0.25">
      <c r="I29357" s="137"/>
      <c r="J29357" s="110"/>
      <c r="K29357"/>
      <c r="L29357"/>
      <c r="T29357" s="138"/>
    </row>
    <row r="29358" spans="9:20" x14ac:dyDescent="0.25">
      <c r="I29358" s="137"/>
      <c r="J29358" s="110"/>
      <c r="K29358"/>
      <c r="L29358"/>
      <c r="T29358" s="138"/>
    </row>
    <row r="29359" spans="9:20" x14ac:dyDescent="0.25">
      <c r="I29359" s="137"/>
      <c r="J29359" s="110"/>
      <c r="K29359"/>
      <c r="L29359"/>
      <c r="T29359" s="138"/>
    </row>
    <row r="29360" spans="9:20" x14ac:dyDescent="0.25">
      <c r="I29360" s="137"/>
      <c r="J29360" s="110"/>
      <c r="K29360"/>
      <c r="L29360"/>
      <c r="T29360" s="138"/>
    </row>
    <row r="29361" spans="9:20" x14ac:dyDescent="0.25">
      <c r="I29361" s="137"/>
      <c r="J29361" s="110"/>
      <c r="K29361"/>
      <c r="L29361"/>
      <c r="T29361" s="138"/>
    </row>
    <row r="29362" spans="9:20" x14ac:dyDescent="0.25">
      <c r="I29362" s="137"/>
      <c r="J29362" s="110"/>
      <c r="K29362"/>
      <c r="L29362"/>
      <c r="T29362" s="138"/>
    </row>
    <row r="29363" spans="9:20" x14ac:dyDescent="0.25">
      <c r="I29363" s="137"/>
      <c r="J29363" s="110"/>
      <c r="K29363"/>
      <c r="L29363"/>
      <c r="T29363" s="138"/>
    </row>
    <row r="29364" spans="9:20" x14ac:dyDescent="0.25">
      <c r="I29364" s="137"/>
      <c r="J29364" s="110"/>
      <c r="K29364"/>
      <c r="L29364"/>
      <c r="T29364" s="138"/>
    </row>
    <row r="29365" spans="9:20" x14ac:dyDescent="0.25">
      <c r="I29365" s="137"/>
      <c r="J29365" s="110"/>
      <c r="K29365"/>
      <c r="L29365"/>
      <c r="T29365" s="138"/>
    </row>
    <row r="29366" spans="9:20" x14ac:dyDescent="0.25">
      <c r="I29366" s="137"/>
      <c r="J29366" s="110"/>
      <c r="K29366"/>
      <c r="L29366"/>
      <c r="T29366" s="138"/>
    </row>
    <row r="29367" spans="9:20" x14ac:dyDescent="0.25">
      <c r="I29367" s="137"/>
      <c r="J29367" s="110"/>
      <c r="K29367"/>
      <c r="L29367"/>
      <c r="T29367" s="138"/>
    </row>
    <row r="29368" spans="9:20" x14ac:dyDescent="0.25">
      <c r="I29368" s="137"/>
      <c r="J29368" s="110"/>
      <c r="K29368"/>
      <c r="L29368"/>
      <c r="T29368" s="138"/>
    </row>
    <row r="29369" spans="9:20" x14ac:dyDescent="0.25">
      <c r="I29369" s="137"/>
      <c r="J29369" s="110"/>
      <c r="K29369"/>
      <c r="L29369"/>
      <c r="T29369" s="138"/>
    </row>
    <row r="29370" spans="9:20" x14ac:dyDescent="0.25">
      <c r="I29370" s="137"/>
      <c r="J29370" s="110"/>
      <c r="K29370"/>
      <c r="L29370"/>
      <c r="T29370" s="138"/>
    </row>
    <row r="29371" spans="9:20" x14ac:dyDescent="0.25">
      <c r="I29371" s="137"/>
      <c r="J29371" s="110"/>
      <c r="K29371"/>
      <c r="L29371"/>
      <c r="T29371" s="138"/>
    </row>
    <row r="29372" spans="9:20" x14ac:dyDescent="0.25">
      <c r="I29372" s="137"/>
      <c r="J29372" s="110"/>
      <c r="K29372"/>
      <c r="L29372"/>
      <c r="T29372" s="138"/>
    </row>
    <row r="29373" spans="9:20" x14ac:dyDescent="0.25">
      <c r="I29373" s="137"/>
      <c r="J29373" s="110"/>
      <c r="K29373"/>
      <c r="L29373"/>
      <c r="T29373" s="138"/>
    </row>
    <row r="29374" spans="9:20" x14ac:dyDescent="0.25">
      <c r="I29374" s="137"/>
      <c r="J29374" s="110"/>
      <c r="K29374"/>
      <c r="L29374"/>
      <c r="T29374" s="138"/>
    </row>
    <row r="29375" spans="9:20" x14ac:dyDescent="0.25">
      <c r="I29375" s="137"/>
      <c r="J29375" s="110"/>
      <c r="K29375"/>
      <c r="L29375"/>
      <c r="T29375" s="138"/>
    </row>
    <row r="29376" spans="9:20" x14ac:dyDescent="0.25">
      <c r="I29376" s="137"/>
      <c r="J29376" s="110"/>
      <c r="K29376"/>
      <c r="L29376"/>
      <c r="T29376" s="138"/>
    </row>
    <row r="29377" spans="9:20" x14ac:dyDescent="0.25">
      <c r="I29377" s="137"/>
      <c r="J29377" s="110"/>
      <c r="K29377"/>
      <c r="L29377"/>
      <c r="T29377" s="138"/>
    </row>
    <row r="29378" spans="9:20" x14ac:dyDescent="0.25">
      <c r="I29378" s="137"/>
      <c r="J29378" s="110"/>
      <c r="K29378"/>
      <c r="L29378"/>
      <c r="T29378" s="138"/>
    </row>
    <row r="29379" spans="9:20" x14ac:dyDescent="0.25">
      <c r="I29379" s="137"/>
      <c r="J29379" s="110"/>
      <c r="K29379"/>
      <c r="L29379"/>
      <c r="T29379" s="138"/>
    </row>
    <row r="29380" spans="9:20" x14ac:dyDescent="0.25">
      <c r="I29380" s="137"/>
      <c r="J29380" s="110"/>
      <c r="K29380"/>
      <c r="L29380"/>
      <c r="T29380" s="138"/>
    </row>
    <row r="29381" spans="9:20" x14ac:dyDescent="0.25">
      <c r="I29381" s="137"/>
      <c r="J29381" s="110"/>
      <c r="K29381"/>
      <c r="L29381"/>
      <c r="T29381" s="138"/>
    </row>
    <row r="29382" spans="9:20" x14ac:dyDescent="0.25">
      <c r="I29382" s="137"/>
      <c r="J29382" s="110"/>
      <c r="K29382"/>
      <c r="L29382"/>
      <c r="T29382" s="138"/>
    </row>
    <row r="29383" spans="9:20" x14ac:dyDescent="0.25">
      <c r="I29383" s="137"/>
      <c r="J29383" s="110"/>
      <c r="K29383"/>
      <c r="L29383"/>
      <c r="T29383" s="138"/>
    </row>
    <row r="29384" spans="9:20" x14ac:dyDescent="0.25">
      <c r="I29384" s="137"/>
      <c r="J29384" s="110"/>
      <c r="K29384"/>
      <c r="L29384"/>
      <c r="T29384" s="138"/>
    </row>
    <row r="29385" spans="9:20" x14ac:dyDescent="0.25">
      <c r="I29385" s="137"/>
      <c r="J29385" s="110"/>
      <c r="K29385"/>
      <c r="L29385"/>
      <c r="T29385" s="138"/>
    </row>
    <row r="29386" spans="9:20" x14ac:dyDescent="0.25">
      <c r="I29386" s="137"/>
      <c r="J29386" s="110"/>
      <c r="K29386"/>
      <c r="L29386"/>
      <c r="T29386" s="138"/>
    </row>
    <row r="29387" spans="9:20" x14ac:dyDescent="0.25">
      <c r="I29387" s="137"/>
      <c r="J29387" s="110"/>
      <c r="K29387"/>
      <c r="L29387"/>
      <c r="T29387" s="138"/>
    </row>
    <row r="29388" spans="9:20" x14ac:dyDescent="0.25">
      <c r="I29388" s="137"/>
      <c r="J29388" s="110"/>
      <c r="K29388"/>
      <c r="L29388"/>
      <c r="T29388" s="138"/>
    </row>
    <row r="29389" spans="9:20" x14ac:dyDescent="0.25">
      <c r="I29389" s="137"/>
      <c r="J29389" s="110"/>
      <c r="K29389"/>
      <c r="L29389"/>
      <c r="T29389" s="138"/>
    </row>
    <row r="29390" spans="9:20" x14ac:dyDescent="0.25">
      <c r="I29390" s="137"/>
      <c r="J29390" s="110"/>
      <c r="K29390"/>
      <c r="L29390"/>
      <c r="T29390" s="138"/>
    </row>
    <row r="29391" spans="9:20" x14ac:dyDescent="0.25">
      <c r="I29391" s="137"/>
      <c r="J29391" s="110"/>
      <c r="K29391"/>
      <c r="L29391"/>
      <c r="T29391" s="138"/>
    </row>
    <row r="29392" spans="9:20" x14ac:dyDescent="0.25">
      <c r="I29392" s="137"/>
      <c r="J29392" s="110"/>
      <c r="K29392"/>
      <c r="L29392"/>
      <c r="T29392" s="138"/>
    </row>
    <row r="29393" spans="9:20" x14ac:dyDescent="0.25">
      <c r="I29393" s="137"/>
      <c r="J29393" s="110"/>
      <c r="K29393"/>
      <c r="L29393"/>
      <c r="T29393" s="138"/>
    </row>
    <row r="29394" spans="9:20" x14ac:dyDescent="0.25">
      <c r="I29394" s="137"/>
      <c r="J29394" s="110"/>
      <c r="K29394"/>
      <c r="L29394"/>
      <c r="T29394" s="138"/>
    </row>
    <row r="29395" spans="9:20" x14ac:dyDescent="0.25">
      <c r="I29395" s="137"/>
      <c r="J29395" s="110"/>
      <c r="K29395"/>
      <c r="L29395"/>
      <c r="T29395" s="138"/>
    </row>
    <row r="29396" spans="9:20" x14ac:dyDescent="0.25">
      <c r="I29396" s="137"/>
      <c r="J29396" s="110"/>
      <c r="K29396"/>
      <c r="L29396"/>
      <c r="T29396" s="138"/>
    </row>
    <row r="29397" spans="9:20" x14ac:dyDescent="0.25">
      <c r="I29397" s="137"/>
      <c r="J29397" s="110"/>
      <c r="K29397"/>
      <c r="L29397"/>
      <c r="T29397" s="138"/>
    </row>
    <row r="29398" spans="9:20" x14ac:dyDescent="0.25">
      <c r="I29398" s="137"/>
      <c r="J29398" s="110"/>
      <c r="K29398"/>
      <c r="L29398"/>
      <c r="T29398" s="138"/>
    </row>
    <row r="29399" spans="9:20" x14ac:dyDescent="0.25">
      <c r="I29399" s="137"/>
      <c r="J29399" s="110"/>
      <c r="K29399"/>
      <c r="L29399"/>
      <c r="T29399" s="138"/>
    </row>
    <row r="29400" spans="9:20" x14ac:dyDescent="0.25">
      <c r="I29400" s="137"/>
      <c r="J29400" s="110"/>
      <c r="K29400"/>
      <c r="L29400"/>
      <c r="T29400" s="138"/>
    </row>
    <row r="29401" spans="9:20" x14ac:dyDescent="0.25">
      <c r="I29401" s="137"/>
      <c r="J29401" s="110"/>
      <c r="K29401"/>
      <c r="L29401"/>
      <c r="T29401" s="138"/>
    </row>
    <row r="29402" spans="9:20" x14ac:dyDescent="0.25">
      <c r="I29402" s="137"/>
      <c r="J29402" s="110"/>
      <c r="K29402"/>
      <c r="L29402"/>
      <c r="T29402" s="138"/>
    </row>
    <row r="29403" spans="9:20" x14ac:dyDescent="0.25">
      <c r="I29403" s="137"/>
      <c r="J29403" s="110"/>
      <c r="K29403"/>
      <c r="L29403"/>
      <c r="T29403" s="138"/>
    </row>
    <row r="29404" spans="9:20" x14ac:dyDescent="0.25">
      <c r="I29404" s="137"/>
      <c r="J29404" s="110"/>
      <c r="K29404"/>
      <c r="L29404"/>
      <c r="T29404" s="138"/>
    </row>
    <row r="29405" spans="9:20" x14ac:dyDescent="0.25">
      <c r="I29405" s="137"/>
      <c r="J29405" s="110"/>
      <c r="K29405"/>
      <c r="L29405"/>
      <c r="T29405" s="138"/>
    </row>
    <row r="29406" spans="9:20" x14ac:dyDescent="0.25">
      <c r="I29406" s="137"/>
      <c r="J29406" s="110"/>
      <c r="K29406"/>
      <c r="L29406"/>
      <c r="T29406" s="138"/>
    </row>
    <row r="29407" spans="9:20" x14ac:dyDescent="0.25">
      <c r="I29407" s="137"/>
      <c r="J29407" s="110"/>
      <c r="K29407"/>
      <c r="L29407"/>
      <c r="T29407" s="138"/>
    </row>
    <row r="29408" spans="9:20" x14ac:dyDescent="0.25">
      <c r="I29408" s="137"/>
      <c r="J29408" s="110"/>
      <c r="K29408"/>
      <c r="L29408"/>
      <c r="T29408" s="138"/>
    </row>
    <row r="29409" spans="9:20" x14ac:dyDescent="0.25">
      <c r="I29409" s="137"/>
      <c r="J29409" s="110"/>
      <c r="K29409"/>
      <c r="L29409"/>
      <c r="T29409" s="138"/>
    </row>
    <row r="29410" spans="9:20" x14ac:dyDescent="0.25">
      <c r="I29410" s="137"/>
      <c r="J29410" s="110"/>
      <c r="K29410"/>
      <c r="L29410"/>
      <c r="T29410" s="138"/>
    </row>
    <row r="29411" spans="9:20" x14ac:dyDescent="0.25">
      <c r="I29411" s="137"/>
      <c r="J29411" s="110"/>
      <c r="K29411"/>
      <c r="L29411"/>
      <c r="T29411" s="138"/>
    </row>
    <row r="29412" spans="9:20" x14ac:dyDescent="0.25">
      <c r="I29412" s="137"/>
      <c r="J29412" s="110"/>
      <c r="K29412"/>
      <c r="L29412"/>
      <c r="T29412" s="138"/>
    </row>
    <row r="29413" spans="9:20" x14ac:dyDescent="0.25">
      <c r="I29413" s="137"/>
      <c r="J29413" s="110"/>
      <c r="K29413"/>
      <c r="L29413"/>
      <c r="T29413" s="138"/>
    </row>
    <row r="29414" spans="9:20" x14ac:dyDescent="0.25">
      <c r="I29414" s="137"/>
      <c r="J29414" s="110"/>
      <c r="K29414"/>
      <c r="L29414"/>
      <c r="T29414" s="138"/>
    </row>
    <row r="29415" spans="9:20" x14ac:dyDescent="0.25">
      <c r="I29415" s="137"/>
      <c r="J29415" s="110"/>
      <c r="K29415"/>
      <c r="L29415"/>
      <c r="T29415" s="138"/>
    </row>
    <row r="29416" spans="9:20" x14ac:dyDescent="0.25">
      <c r="I29416" s="137"/>
      <c r="J29416" s="110"/>
      <c r="K29416"/>
      <c r="L29416"/>
      <c r="T29416" s="138"/>
    </row>
    <row r="29417" spans="9:20" x14ac:dyDescent="0.25">
      <c r="I29417" s="137"/>
      <c r="J29417" s="110"/>
      <c r="K29417"/>
      <c r="L29417"/>
      <c r="T29417" s="138"/>
    </row>
    <row r="29418" spans="9:20" x14ac:dyDescent="0.25">
      <c r="I29418" s="137"/>
      <c r="J29418" s="110"/>
      <c r="K29418"/>
      <c r="L29418"/>
      <c r="T29418" s="138"/>
    </row>
    <row r="29419" spans="9:20" x14ac:dyDescent="0.25">
      <c r="I29419" s="137"/>
      <c r="J29419" s="110"/>
      <c r="K29419"/>
      <c r="L29419"/>
      <c r="T29419" s="138"/>
    </row>
    <row r="29420" spans="9:20" x14ac:dyDescent="0.25">
      <c r="I29420" s="137"/>
      <c r="J29420" s="110"/>
      <c r="K29420"/>
      <c r="L29420"/>
      <c r="T29420" s="138"/>
    </row>
    <row r="29421" spans="9:20" x14ac:dyDescent="0.25">
      <c r="I29421" s="137"/>
      <c r="J29421" s="110"/>
      <c r="K29421"/>
      <c r="L29421"/>
      <c r="T29421" s="138"/>
    </row>
    <row r="29422" spans="9:20" x14ac:dyDescent="0.25">
      <c r="I29422" s="137"/>
      <c r="J29422" s="110"/>
      <c r="K29422"/>
      <c r="L29422"/>
      <c r="T29422" s="138"/>
    </row>
    <row r="29423" spans="9:20" x14ac:dyDescent="0.25">
      <c r="I29423" s="137"/>
      <c r="J29423" s="110"/>
      <c r="K29423"/>
      <c r="L29423"/>
      <c r="T29423" s="138"/>
    </row>
    <row r="29424" spans="9:20" x14ac:dyDescent="0.25">
      <c r="I29424" s="137"/>
      <c r="J29424" s="110"/>
      <c r="K29424"/>
      <c r="L29424"/>
      <c r="T29424" s="138"/>
    </row>
    <row r="29425" spans="9:20" x14ac:dyDescent="0.25">
      <c r="I29425" s="137"/>
      <c r="J29425" s="110"/>
      <c r="K29425"/>
      <c r="L29425"/>
      <c r="T29425" s="138"/>
    </row>
    <row r="29426" spans="9:20" x14ac:dyDescent="0.25">
      <c r="I29426" s="137"/>
      <c r="J29426" s="110"/>
      <c r="K29426"/>
      <c r="L29426"/>
      <c r="T29426" s="138"/>
    </row>
    <row r="29427" spans="9:20" x14ac:dyDescent="0.25">
      <c r="I29427" s="137"/>
      <c r="J29427" s="110"/>
      <c r="K29427"/>
      <c r="L29427"/>
      <c r="T29427" s="138"/>
    </row>
    <row r="29428" spans="9:20" x14ac:dyDescent="0.25">
      <c r="I29428" s="137"/>
      <c r="J29428" s="110"/>
      <c r="K29428"/>
      <c r="L29428"/>
      <c r="T29428" s="138"/>
    </row>
    <row r="29429" spans="9:20" x14ac:dyDescent="0.25">
      <c r="I29429" s="137"/>
      <c r="J29429" s="110"/>
      <c r="K29429"/>
      <c r="L29429"/>
      <c r="T29429" s="138"/>
    </row>
    <row r="29430" spans="9:20" x14ac:dyDescent="0.25">
      <c r="I29430" s="137"/>
      <c r="J29430" s="110"/>
      <c r="K29430"/>
      <c r="L29430"/>
      <c r="T29430" s="138"/>
    </row>
    <row r="29431" spans="9:20" x14ac:dyDescent="0.25">
      <c r="I29431" s="137"/>
      <c r="J29431" s="110"/>
      <c r="K29431"/>
      <c r="L29431"/>
      <c r="T29431" s="138"/>
    </row>
    <row r="29432" spans="9:20" x14ac:dyDescent="0.25">
      <c r="I29432" s="137"/>
      <c r="J29432" s="110"/>
      <c r="K29432"/>
      <c r="L29432"/>
      <c r="T29432" s="138"/>
    </row>
    <row r="29433" spans="9:20" x14ac:dyDescent="0.25">
      <c r="I29433" s="137"/>
      <c r="J29433" s="110"/>
      <c r="K29433"/>
      <c r="L29433"/>
      <c r="T29433" s="138"/>
    </row>
    <row r="29434" spans="9:20" x14ac:dyDescent="0.25">
      <c r="I29434" s="137"/>
      <c r="J29434" s="110"/>
      <c r="K29434"/>
      <c r="L29434"/>
      <c r="T29434" s="138"/>
    </row>
    <row r="29435" spans="9:20" x14ac:dyDescent="0.25">
      <c r="I29435" s="137"/>
      <c r="J29435" s="110"/>
      <c r="K29435"/>
      <c r="L29435"/>
      <c r="T29435" s="138"/>
    </row>
    <row r="29436" spans="9:20" x14ac:dyDescent="0.25">
      <c r="I29436" s="137"/>
      <c r="J29436" s="110"/>
      <c r="K29436"/>
      <c r="L29436"/>
      <c r="T29436" s="138"/>
    </row>
    <row r="29437" spans="9:20" x14ac:dyDescent="0.25">
      <c r="I29437" s="137"/>
      <c r="J29437" s="110"/>
      <c r="K29437"/>
      <c r="L29437"/>
      <c r="T29437" s="138"/>
    </row>
    <row r="29438" spans="9:20" x14ac:dyDescent="0.25">
      <c r="I29438" s="137"/>
      <c r="J29438" s="110"/>
      <c r="K29438"/>
      <c r="L29438"/>
      <c r="T29438" s="138"/>
    </row>
    <row r="29439" spans="9:20" x14ac:dyDescent="0.25">
      <c r="I29439" s="137"/>
      <c r="J29439" s="110"/>
      <c r="K29439"/>
      <c r="L29439"/>
      <c r="T29439" s="138"/>
    </row>
    <row r="29440" spans="9:20" x14ac:dyDescent="0.25">
      <c r="I29440" s="137"/>
      <c r="J29440" s="110"/>
      <c r="K29440"/>
      <c r="L29440"/>
      <c r="T29440" s="138"/>
    </row>
    <row r="29441" spans="9:20" x14ac:dyDescent="0.25">
      <c r="I29441" s="137"/>
      <c r="J29441" s="110"/>
      <c r="K29441"/>
      <c r="L29441"/>
      <c r="T29441" s="138"/>
    </row>
    <row r="29442" spans="9:20" x14ac:dyDescent="0.25">
      <c r="I29442" s="137"/>
      <c r="J29442" s="110"/>
      <c r="K29442"/>
      <c r="L29442"/>
      <c r="T29442" s="138"/>
    </row>
    <row r="29443" spans="9:20" x14ac:dyDescent="0.25">
      <c r="I29443" s="137"/>
      <c r="J29443" s="110"/>
      <c r="K29443"/>
      <c r="L29443"/>
      <c r="T29443" s="138"/>
    </row>
    <row r="29444" spans="9:20" x14ac:dyDescent="0.25">
      <c r="I29444" s="137"/>
      <c r="J29444" s="110"/>
      <c r="K29444"/>
      <c r="L29444"/>
      <c r="T29444" s="138"/>
    </row>
    <row r="29445" spans="9:20" x14ac:dyDescent="0.25">
      <c r="I29445" s="137"/>
      <c r="J29445" s="110"/>
      <c r="K29445"/>
      <c r="L29445"/>
      <c r="T29445" s="138"/>
    </row>
    <row r="29446" spans="9:20" x14ac:dyDescent="0.25">
      <c r="I29446" s="137"/>
      <c r="J29446" s="110"/>
      <c r="K29446"/>
      <c r="L29446"/>
      <c r="T29446" s="138"/>
    </row>
    <row r="29447" spans="9:20" x14ac:dyDescent="0.25">
      <c r="I29447" s="137"/>
      <c r="J29447" s="110"/>
      <c r="K29447"/>
      <c r="L29447"/>
      <c r="T29447" s="138"/>
    </row>
    <row r="29448" spans="9:20" x14ac:dyDescent="0.25">
      <c r="I29448" s="137"/>
      <c r="J29448" s="110"/>
      <c r="K29448"/>
      <c r="L29448"/>
      <c r="T29448" s="138"/>
    </row>
    <row r="29449" spans="9:20" x14ac:dyDescent="0.25">
      <c r="I29449" s="137"/>
      <c r="J29449" s="110"/>
      <c r="K29449"/>
      <c r="L29449"/>
      <c r="T29449" s="138"/>
    </row>
    <row r="29450" spans="9:20" x14ac:dyDescent="0.25">
      <c r="I29450" s="137"/>
      <c r="J29450" s="110"/>
      <c r="K29450"/>
      <c r="L29450"/>
      <c r="T29450" s="138"/>
    </row>
    <row r="29451" spans="9:20" x14ac:dyDescent="0.25">
      <c r="I29451" s="137"/>
      <c r="J29451" s="110"/>
      <c r="K29451"/>
      <c r="L29451"/>
      <c r="T29451" s="138"/>
    </row>
    <row r="29452" spans="9:20" x14ac:dyDescent="0.25">
      <c r="I29452" s="137"/>
      <c r="J29452" s="110"/>
      <c r="K29452"/>
      <c r="L29452"/>
      <c r="T29452" s="138"/>
    </row>
    <row r="29453" spans="9:20" x14ac:dyDescent="0.25">
      <c r="I29453" s="137"/>
      <c r="J29453" s="110"/>
      <c r="K29453"/>
      <c r="L29453"/>
      <c r="T29453" s="138"/>
    </row>
    <row r="29454" spans="9:20" x14ac:dyDescent="0.25">
      <c r="I29454" s="137"/>
      <c r="J29454" s="110"/>
      <c r="K29454"/>
      <c r="L29454"/>
      <c r="T29454" s="138"/>
    </row>
    <row r="29455" spans="9:20" x14ac:dyDescent="0.25">
      <c r="I29455" s="137"/>
      <c r="J29455" s="110"/>
      <c r="K29455"/>
      <c r="L29455"/>
      <c r="T29455" s="138"/>
    </row>
    <row r="29456" spans="9:20" x14ac:dyDescent="0.25">
      <c r="I29456" s="137"/>
      <c r="J29456" s="110"/>
      <c r="K29456"/>
      <c r="L29456"/>
      <c r="T29456" s="138"/>
    </row>
    <row r="29457" spans="9:20" x14ac:dyDescent="0.25">
      <c r="I29457" s="137"/>
      <c r="J29457" s="110"/>
      <c r="K29457"/>
      <c r="L29457"/>
      <c r="T29457" s="138"/>
    </row>
    <row r="29458" spans="9:20" x14ac:dyDescent="0.25">
      <c r="I29458" s="137"/>
      <c r="J29458" s="110"/>
      <c r="K29458"/>
      <c r="L29458"/>
      <c r="T29458" s="138"/>
    </row>
    <row r="29459" spans="9:20" x14ac:dyDescent="0.25">
      <c r="I29459" s="137"/>
      <c r="J29459" s="110"/>
      <c r="K29459"/>
      <c r="L29459"/>
      <c r="T29459" s="138"/>
    </row>
    <row r="29460" spans="9:20" x14ac:dyDescent="0.25">
      <c r="I29460" s="137"/>
      <c r="J29460" s="110"/>
      <c r="K29460"/>
      <c r="L29460"/>
      <c r="T29460" s="138"/>
    </row>
    <row r="29461" spans="9:20" x14ac:dyDescent="0.25">
      <c r="I29461" s="137"/>
      <c r="J29461" s="110"/>
      <c r="K29461"/>
      <c r="L29461"/>
      <c r="T29461" s="138"/>
    </row>
    <row r="29462" spans="9:20" x14ac:dyDescent="0.25">
      <c r="I29462" s="137"/>
      <c r="J29462" s="110"/>
      <c r="K29462"/>
      <c r="L29462"/>
      <c r="T29462" s="138"/>
    </row>
    <row r="29463" spans="9:20" x14ac:dyDescent="0.25">
      <c r="I29463" s="137"/>
      <c r="J29463" s="110"/>
      <c r="K29463"/>
      <c r="L29463"/>
      <c r="T29463" s="138"/>
    </row>
    <row r="29464" spans="9:20" x14ac:dyDescent="0.25">
      <c r="I29464" s="137"/>
      <c r="J29464" s="110"/>
      <c r="K29464"/>
      <c r="L29464"/>
      <c r="T29464" s="138"/>
    </row>
    <row r="29465" spans="9:20" x14ac:dyDescent="0.25">
      <c r="I29465" s="137"/>
      <c r="J29465" s="110"/>
      <c r="K29465"/>
      <c r="L29465"/>
      <c r="T29465" s="138"/>
    </row>
    <row r="29466" spans="9:20" x14ac:dyDescent="0.25">
      <c r="I29466" s="137"/>
      <c r="J29466" s="110"/>
      <c r="K29466"/>
      <c r="L29466"/>
      <c r="T29466" s="138"/>
    </row>
    <row r="29467" spans="9:20" x14ac:dyDescent="0.25">
      <c r="I29467" s="137"/>
      <c r="J29467" s="110"/>
      <c r="K29467"/>
      <c r="L29467"/>
      <c r="T29467" s="138"/>
    </row>
    <row r="29468" spans="9:20" x14ac:dyDescent="0.25">
      <c r="I29468" s="137"/>
      <c r="J29468" s="110"/>
      <c r="K29468"/>
      <c r="L29468"/>
      <c r="T29468" s="138"/>
    </row>
    <row r="29469" spans="9:20" x14ac:dyDescent="0.25">
      <c r="I29469" s="137"/>
      <c r="J29469" s="110"/>
      <c r="K29469"/>
      <c r="L29469"/>
      <c r="T29469" s="138"/>
    </row>
    <row r="29470" spans="9:20" x14ac:dyDescent="0.25">
      <c r="I29470" s="137"/>
      <c r="J29470" s="110"/>
      <c r="K29470"/>
      <c r="L29470"/>
      <c r="T29470" s="138"/>
    </row>
    <row r="29471" spans="9:20" x14ac:dyDescent="0.25">
      <c r="I29471" s="137"/>
      <c r="J29471" s="110"/>
      <c r="K29471"/>
      <c r="L29471"/>
      <c r="T29471" s="138"/>
    </row>
    <row r="29472" spans="9:20" x14ac:dyDescent="0.25">
      <c r="I29472" s="137"/>
      <c r="J29472" s="110"/>
      <c r="K29472"/>
      <c r="L29472"/>
      <c r="T29472" s="138"/>
    </row>
    <row r="29473" spans="9:20" x14ac:dyDescent="0.25">
      <c r="I29473" s="137"/>
      <c r="J29473" s="110"/>
      <c r="K29473"/>
      <c r="L29473"/>
      <c r="T29473" s="138"/>
    </row>
    <row r="29474" spans="9:20" x14ac:dyDescent="0.25">
      <c r="I29474" s="137"/>
      <c r="J29474" s="110"/>
      <c r="K29474"/>
      <c r="L29474"/>
      <c r="T29474" s="138"/>
    </row>
    <row r="29475" spans="9:20" x14ac:dyDescent="0.25">
      <c r="I29475" s="137"/>
      <c r="J29475" s="110"/>
      <c r="K29475"/>
      <c r="L29475"/>
      <c r="T29475" s="138"/>
    </row>
    <row r="29476" spans="9:20" x14ac:dyDescent="0.25">
      <c r="I29476" s="137"/>
      <c r="J29476" s="110"/>
      <c r="K29476"/>
      <c r="L29476"/>
      <c r="T29476" s="138"/>
    </row>
    <row r="29477" spans="9:20" x14ac:dyDescent="0.25">
      <c r="I29477" s="137"/>
      <c r="J29477" s="110"/>
      <c r="K29477"/>
      <c r="L29477"/>
      <c r="T29477" s="138"/>
    </row>
    <row r="29478" spans="9:20" x14ac:dyDescent="0.25">
      <c r="I29478" s="137"/>
      <c r="J29478" s="110"/>
      <c r="K29478"/>
      <c r="L29478"/>
      <c r="T29478" s="138"/>
    </row>
    <row r="29479" spans="9:20" x14ac:dyDescent="0.25">
      <c r="I29479" s="137"/>
      <c r="J29479" s="110"/>
      <c r="K29479"/>
      <c r="L29479"/>
      <c r="T29479" s="138"/>
    </row>
    <row r="29480" spans="9:20" x14ac:dyDescent="0.25">
      <c r="I29480" s="137"/>
      <c r="J29480" s="110"/>
      <c r="K29480"/>
      <c r="L29480"/>
      <c r="T29480" s="138"/>
    </row>
    <row r="29481" spans="9:20" x14ac:dyDescent="0.25">
      <c r="I29481" s="137"/>
      <c r="J29481" s="110"/>
      <c r="K29481"/>
      <c r="L29481"/>
      <c r="T29481" s="138"/>
    </row>
    <row r="29482" spans="9:20" x14ac:dyDescent="0.25">
      <c r="I29482" s="137"/>
      <c r="J29482" s="110"/>
      <c r="K29482"/>
      <c r="L29482"/>
      <c r="T29482" s="138"/>
    </row>
    <row r="29483" spans="9:20" x14ac:dyDescent="0.25">
      <c r="I29483" s="137"/>
      <c r="J29483" s="110"/>
      <c r="K29483"/>
      <c r="L29483"/>
      <c r="T29483" s="138"/>
    </row>
    <row r="29484" spans="9:20" x14ac:dyDescent="0.25">
      <c r="I29484" s="137"/>
      <c r="J29484" s="110"/>
      <c r="K29484"/>
      <c r="L29484"/>
      <c r="T29484" s="138"/>
    </row>
    <row r="29485" spans="9:20" x14ac:dyDescent="0.25">
      <c r="I29485" s="137"/>
      <c r="J29485" s="110"/>
      <c r="K29485"/>
      <c r="L29485"/>
      <c r="T29485" s="138"/>
    </row>
    <row r="29486" spans="9:20" x14ac:dyDescent="0.25">
      <c r="I29486" s="137"/>
      <c r="J29486" s="110"/>
      <c r="K29486"/>
      <c r="L29486"/>
      <c r="T29486" s="138"/>
    </row>
    <row r="29487" spans="9:20" x14ac:dyDescent="0.25">
      <c r="I29487" s="137"/>
      <c r="J29487" s="110"/>
      <c r="K29487"/>
      <c r="L29487"/>
      <c r="T29487" s="138"/>
    </row>
    <row r="29488" spans="9:20" x14ac:dyDescent="0.25">
      <c r="I29488" s="137"/>
      <c r="J29488" s="110"/>
      <c r="K29488"/>
      <c r="L29488"/>
      <c r="T29488" s="138"/>
    </row>
    <row r="29489" spans="9:20" x14ac:dyDescent="0.25">
      <c r="I29489" s="137"/>
      <c r="J29489" s="110"/>
      <c r="K29489"/>
      <c r="L29489"/>
      <c r="T29489" s="138"/>
    </row>
    <row r="29490" spans="9:20" x14ac:dyDescent="0.25">
      <c r="I29490" s="137"/>
      <c r="J29490" s="110"/>
      <c r="K29490"/>
      <c r="L29490"/>
      <c r="T29490" s="138"/>
    </row>
    <row r="29491" spans="9:20" x14ac:dyDescent="0.25">
      <c r="I29491" s="137"/>
      <c r="J29491" s="110"/>
      <c r="K29491"/>
      <c r="L29491"/>
      <c r="T29491" s="138"/>
    </row>
    <row r="29492" spans="9:20" x14ac:dyDescent="0.25">
      <c r="I29492" s="137"/>
      <c r="J29492" s="110"/>
      <c r="K29492"/>
      <c r="L29492"/>
      <c r="T29492" s="138"/>
    </row>
    <row r="29493" spans="9:20" x14ac:dyDescent="0.25">
      <c r="I29493" s="137"/>
      <c r="J29493" s="110"/>
      <c r="K29493"/>
      <c r="L29493"/>
      <c r="T29493" s="138"/>
    </row>
    <row r="29494" spans="9:20" x14ac:dyDescent="0.25">
      <c r="I29494" s="137"/>
      <c r="J29494" s="110"/>
      <c r="K29494"/>
      <c r="L29494"/>
      <c r="T29494" s="138"/>
    </row>
    <row r="29495" spans="9:20" x14ac:dyDescent="0.25">
      <c r="I29495" s="137"/>
      <c r="J29495" s="110"/>
      <c r="K29495"/>
      <c r="L29495"/>
      <c r="T29495" s="138"/>
    </row>
    <row r="29496" spans="9:20" x14ac:dyDescent="0.25">
      <c r="I29496" s="137"/>
      <c r="J29496" s="110"/>
      <c r="K29496"/>
      <c r="L29496"/>
      <c r="T29496" s="138"/>
    </row>
    <row r="29497" spans="9:20" x14ac:dyDescent="0.25">
      <c r="I29497" s="137"/>
      <c r="J29497" s="110"/>
      <c r="K29497"/>
      <c r="L29497"/>
      <c r="T29497" s="138"/>
    </row>
    <row r="29498" spans="9:20" x14ac:dyDescent="0.25">
      <c r="I29498" s="137"/>
      <c r="J29498" s="110"/>
      <c r="K29498"/>
      <c r="L29498"/>
      <c r="T29498" s="138"/>
    </row>
    <row r="29499" spans="9:20" x14ac:dyDescent="0.25">
      <c r="I29499" s="137"/>
      <c r="J29499" s="110"/>
      <c r="K29499"/>
      <c r="L29499"/>
      <c r="T29499" s="138"/>
    </row>
    <row r="29500" spans="9:20" x14ac:dyDescent="0.25">
      <c r="I29500" s="137"/>
      <c r="J29500" s="110"/>
      <c r="K29500"/>
      <c r="L29500"/>
      <c r="T29500" s="138"/>
    </row>
    <row r="29501" spans="9:20" x14ac:dyDescent="0.25">
      <c r="I29501" s="137"/>
      <c r="J29501" s="110"/>
      <c r="K29501"/>
      <c r="L29501"/>
      <c r="T29501" s="138"/>
    </row>
    <row r="29502" spans="9:20" x14ac:dyDescent="0.25">
      <c r="I29502" s="137"/>
      <c r="J29502" s="110"/>
      <c r="K29502"/>
      <c r="L29502"/>
      <c r="T29502" s="138"/>
    </row>
    <row r="29503" spans="9:20" x14ac:dyDescent="0.25">
      <c r="I29503" s="137"/>
      <c r="J29503" s="110"/>
      <c r="K29503"/>
      <c r="L29503"/>
      <c r="T29503" s="138"/>
    </row>
    <row r="29504" spans="9:20" x14ac:dyDescent="0.25">
      <c r="I29504" s="137"/>
      <c r="J29504" s="110"/>
      <c r="K29504"/>
      <c r="L29504"/>
      <c r="T29504" s="138"/>
    </row>
    <row r="29505" spans="9:20" x14ac:dyDescent="0.25">
      <c r="I29505" s="137"/>
      <c r="J29505" s="110"/>
      <c r="K29505"/>
      <c r="L29505"/>
      <c r="T29505" s="138"/>
    </row>
    <row r="29506" spans="9:20" x14ac:dyDescent="0.25">
      <c r="I29506" s="137"/>
      <c r="J29506" s="110"/>
      <c r="K29506"/>
      <c r="L29506"/>
      <c r="T29506" s="138"/>
    </row>
    <row r="29507" spans="9:20" x14ac:dyDescent="0.25">
      <c r="I29507" s="137"/>
      <c r="J29507" s="110"/>
      <c r="K29507"/>
      <c r="L29507"/>
      <c r="T29507" s="138"/>
    </row>
    <row r="29508" spans="9:20" x14ac:dyDescent="0.25">
      <c r="I29508" s="137"/>
      <c r="J29508" s="110"/>
      <c r="K29508"/>
      <c r="L29508"/>
      <c r="T29508" s="138"/>
    </row>
    <row r="29509" spans="9:20" x14ac:dyDescent="0.25">
      <c r="I29509" s="137"/>
      <c r="J29509" s="110"/>
      <c r="K29509"/>
      <c r="L29509"/>
      <c r="T29509" s="138"/>
    </row>
    <row r="29510" spans="9:20" x14ac:dyDescent="0.25">
      <c r="I29510" s="137"/>
      <c r="J29510" s="110"/>
      <c r="K29510"/>
      <c r="L29510"/>
      <c r="T29510" s="138"/>
    </row>
    <row r="29511" spans="9:20" x14ac:dyDescent="0.25">
      <c r="I29511" s="137"/>
      <c r="J29511" s="110"/>
      <c r="K29511"/>
      <c r="L29511"/>
      <c r="T29511" s="138"/>
    </row>
    <row r="29512" spans="9:20" x14ac:dyDescent="0.25">
      <c r="I29512" s="137"/>
      <c r="J29512" s="110"/>
      <c r="K29512"/>
      <c r="L29512"/>
      <c r="T29512" s="138"/>
    </row>
    <row r="29513" spans="9:20" x14ac:dyDescent="0.25">
      <c r="I29513" s="137"/>
      <c r="J29513" s="110"/>
      <c r="K29513"/>
      <c r="L29513"/>
      <c r="T29513" s="138"/>
    </row>
    <row r="29514" spans="9:20" x14ac:dyDescent="0.25">
      <c r="I29514" s="137"/>
      <c r="J29514" s="110"/>
      <c r="K29514"/>
      <c r="L29514"/>
      <c r="T29514" s="138"/>
    </row>
    <row r="29515" spans="9:20" x14ac:dyDescent="0.25">
      <c r="I29515" s="137"/>
      <c r="J29515" s="110"/>
      <c r="K29515"/>
      <c r="L29515"/>
      <c r="T29515" s="138"/>
    </row>
    <row r="29516" spans="9:20" x14ac:dyDescent="0.25">
      <c r="I29516" s="137"/>
      <c r="J29516" s="110"/>
      <c r="K29516"/>
      <c r="L29516"/>
      <c r="T29516" s="138"/>
    </row>
    <row r="29517" spans="9:20" x14ac:dyDescent="0.25">
      <c r="I29517" s="137"/>
      <c r="J29517" s="110"/>
      <c r="K29517"/>
      <c r="L29517"/>
      <c r="T29517" s="138"/>
    </row>
    <row r="29518" spans="9:20" x14ac:dyDescent="0.25">
      <c r="I29518" s="137"/>
      <c r="J29518" s="110"/>
      <c r="K29518"/>
      <c r="L29518"/>
      <c r="T29518" s="138"/>
    </row>
    <row r="29519" spans="9:20" x14ac:dyDescent="0.25">
      <c r="I29519" s="137"/>
      <c r="J29519" s="110"/>
      <c r="K29519"/>
      <c r="L29519"/>
      <c r="T29519" s="138"/>
    </row>
    <row r="29520" spans="9:20" x14ac:dyDescent="0.25">
      <c r="I29520" s="137"/>
      <c r="J29520" s="110"/>
      <c r="K29520"/>
      <c r="L29520"/>
      <c r="T29520" s="138"/>
    </row>
    <row r="29521" spans="9:20" x14ac:dyDescent="0.25">
      <c r="I29521" s="137"/>
      <c r="J29521" s="110"/>
      <c r="K29521"/>
      <c r="L29521"/>
      <c r="T29521" s="138"/>
    </row>
    <row r="29522" spans="9:20" x14ac:dyDescent="0.25">
      <c r="I29522" s="137"/>
      <c r="J29522" s="110"/>
      <c r="K29522"/>
      <c r="L29522"/>
      <c r="T29522" s="138"/>
    </row>
    <row r="29523" spans="9:20" x14ac:dyDescent="0.25">
      <c r="I29523" s="137"/>
      <c r="J29523" s="110"/>
      <c r="K29523"/>
      <c r="L29523"/>
      <c r="T29523" s="138"/>
    </row>
    <row r="29524" spans="9:20" x14ac:dyDescent="0.25">
      <c r="I29524" s="137"/>
      <c r="J29524" s="110"/>
      <c r="K29524"/>
      <c r="L29524"/>
      <c r="T29524" s="138"/>
    </row>
    <row r="29525" spans="9:20" x14ac:dyDescent="0.25">
      <c r="I29525" s="137"/>
      <c r="J29525" s="110"/>
      <c r="K29525"/>
      <c r="L29525"/>
      <c r="T29525" s="138"/>
    </row>
    <row r="29526" spans="9:20" x14ac:dyDescent="0.25">
      <c r="I29526" s="137"/>
      <c r="J29526" s="110"/>
      <c r="K29526"/>
      <c r="L29526"/>
      <c r="T29526" s="138"/>
    </row>
    <row r="29527" spans="9:20" x14ac:dyDescent="0.25">
      <c r="I29527" s="137"/>
      <c r="J29527" s="110"/>
      <c r="K29527"/>
      <c r="L29527"/>
      <c r="T29527" s="138"/>
    </row>
    <row r="29528" spans="9:20" x14ac:dyDescent="0.25">
      <c r="I29528" s="137"/>
      <c r="J29528" s="110"/>
      <c r="K29528"/>
      <c r="L29528"/>
      <c r="T29528" s="138"/>
    </row>
    <row r="29529" spans="9:20" x14ac:dyDescent="0.25">
      <c r="I29529" s="137"/>
      <c r="J29529" s="110"/>
      <c r="K29529"/>
      <c r="L29529"/>
      <c r="T29529" s="138"/>
    </row>
    <row r="29530" spans="9:20" x14ac:dyDescent="0.25">
      <c r="I29530" s="137"/>
      <c r="J29530" s="110"/>
      <c r="K29530"/>
      <c r="L29530"/>
      <c r="T29530" s="138"/>
    </row>
    <row r="29531" spans="9:20" x14ac:dyDescent="0.25">
      <c r="I29531" s="137"/>
      <c r="J29531" s="110"/>
      <c r="K29531"/>
      <c r="L29531"/>
      <c r="T29531" s="138"/>
    </row>
    <row r="29532" spans="9:20" x14ac:dyDescent="0.25">
      <c r="I29532" s="137"/>
      <c r="J29532" s="110"/>
      <c r="K29532"/>
      <c r="L29532"/>
      <c r="T29532" s="138"/>
    </row>
    <row r="29533" spans="9:20" x14ac:dyDescent="0.25">
      <c r="I29533" s="137"/>
      <c r="J29533" s="110"/>
      <c r="K29533"/>
      <c r="L29533"/>
      <c r="T29533" s="138"/>
    </row>
    <row r="29534" spans="9:20" x14ac:dyDescent="0.25">
      <c r="I29534" s="137"/>
      <c r="J29534" s="110"/>
      <c r="K29534"/>
      <c r="L29534"/>
      <c r="T29534" s="138"/>
    </row>
    <row r="29535" spans="9:20" x14ac:dyDescent="0.25">
      <c r="I29535" s="137"/>
      <c r="J29535" s="110"/>
      <c r="K29535"/>
      <c r="L29535"/>
      <c r="T29535" s="138"/>
    </row>
    <row r="29536" spans="9:20" x14ac:dyDescent="0.25">
      <c r="I29536" s="137"/>
      <c r="J29536" s="110"/>
      <c r="K29536"/>
      <c r="L29536"/>
      <c r="T29536" s="138"/>
    </row>
    <row r="29537" spans="9:20" x14ac:dyDescent="0.25">
      <c r="I29537" s="137"/>
      <c r="J29537" s="110"/>
      <c r="K29537"/>
      <c r="L29537"/>
      <c r="T29537" s="138"/>
    </row>
    <row r="29538" spans="9:20" x14ac:dyDescent="0.25">
      <c r="I29538" s="137"/>
      <c r="J29538" s="110"/>
      <c r="K29538"/>
      <c r="L29538"/>
      <c r="T29538" s="138"/>
    </row>
    <row r="29539" spans="9:20" x14ac:dyDescent="0.25">
      <c r="I29539" s="137"/>
      <c r="J29539" s="110"/>
      <c r="K29539"/>
      <c r="L29539"/>
      <c r="T29539" s="138"/>
    </row>
    <row r="29540" spans="9:20" x14ac:dyDescent="0.25">
      <c r="I29540" s="137"/>
      <c r="J29540" s="110"/>
      <c r="K29540"/>
      <c r="L29540"/>
      <c r="T29540" s="138"/>
    </row>
    <row r="29541" spans="9:20" x14ac:dyDescent="0.25">
      <c r="I29541" s="137"/>
      <c r="J29541" s="110"/>
      <c r="K29541"/>
      <c r="L29541"/>
      <c r="T29541" s="138"/>
    </row>
    <row r="29542" spans="9:20" x14ac:dyDescent="0.25">
      <c r="I29542" s="137"/>
      <c r="J29542" s="110"/>
      <c r="K29542"/>
      <c r="L29542"/>
      <c r="T29542" s="138"/>
    </row>
    <row r="29543" spans="9:20" x14ac:dyDescent="0.25">
      <c r="I29543" s="137"/>
      <c r="J29543" s="110"/>
      <c r="K29543"/>
      <c r="L29543"/>
      <c r="T29543" s="138"/>
    </row>
    <row r="29544" spans="9:20" x14ac:dyDescent="0.25">
      <c r="I29544" s="137"/>
      <c r="J29544" s="110"/>
      <c r="K29544"/>
      <c r="L29544"/>
      <c r="T29544" s="138"/>
    </row>
    <row r="29545" spans="9:20" x14ac:dyDescent="0.25">
      <c r="I29545" s="137"/>
      <c r="J29545" s="110"/>
      <c r="K29545"/>
      <c r="L29545"/>
      <c r="T29545" s="138"/>
    </row>
    <row r="29546" spans="9:20" x14ac:dyDescent="0.25">
      <c r="I29546" s="137"/>
      <c r="J29546" s="110"/>
      <c r="K29546"/>
      <c r="L29546"/>
      <c r="T29546" s="138"/>
    </row>
    <row r="29547" spans="9:20" x14ac:dyDescent="0.25">
      <c r="I29547" s="137"/>
      <c r="J29547" s="110"/>
      <c r="K29547"/>
      <c r="L29547"/>
      <c r="T29547" s="138"/>
    </row>
    <row r="29548" spans="9:20" x14ac:dyDescent="0.25">
      <c r="I29548" s="137"/>
      <c r="J29548" s="110"/>
      <c r="K29548"/>
      <c r="L29548"/>
      <c r="T29548" s="138"/>
    </row>
    <row r="29549" spans="9:20" x14ac:dyDescent="0.25">
      <c r="I29549" s="137"/>
      <c r="J29549" s="110"/>
      <c r="K29549"/>
      <c r="L29549"/>
      <c r="T29549" s="138"/>
    </row>
    <row r="29550" spans="9:20" x14ac:dyDescent="0.25">
      <c r="I29550" s="137"/>
      <c r="J29550" s="110"/>
      <c r="K29550"/>
      <c r="L29550"/>
      <c r="T29550" s="138"/>
    </row>
    <row r="29551" spans="9:20" x14ac:dyDescent="0.25">
      <c r="I29551" s="137"/>
      <c r="J29551" s="110"/>
      <c r="K29551"/>
      <c r="L29551"/>
      <c r="T29551" s="138"/>
    </row>
    <row r="29552" spans="9:20" x14ac:dyDescent="0.25">
      <c r="I29552" s="137"/>
      <c r="J29552" s="110"/>
      <c r="K29552"/>
      <c r="L29552"/>
      <c r="T29552" s="138"/>
    </row>
    <row r="29553" spans="9:20" x14ac:dyDescent="0.25">
      <c r="I29553" s="137"/>
      <c r="J29553" s="110"/>
      <c r="K29553"/>
      <c r="L29553"/>
      <c r="T29553" s="138"/>
    </row>
    <row r="29554" spans="9:20" x14ac:dyDescent="0.25">
      <c r="I29554" s="137"/>
      <c r="J29554" s="110"/>
      <c r="K29554"/>
      <c r="L29554"/>
      <c r="T29554" s="138"/>
    </row>
    <row r="29555" spans="9:20" x14ac:dyDescent="0.25">
      <c r="I29555" s="137"/>
      <c r="J29555" s="110"/>
      <c r="K29555"/>
      <c r="L29555"/>
      <c r="T29555" s="138"/>
    </row>
    <row r="29556" spans="9:20" x14ac:dyDescent="0.25">
      <c r="I29556" s="137"/>
      <c r="J29556" s="110"/>
      <c r="K29556"/>
      <c r="L29556"/>
      <c r="T29556" s="138"/>
    </row>
    <row r="29557" spans="9:20" x14ac:dyDescent="0.25">
      <c r="I29557" s="137"/>
      <c r="J29557" s="110"/>
      <c r="K29557"/>
      <c r="L29557"/>
      <c r="T29557" s="138"/>
    </row>
    <row r="29558" spans="9:20" x14ac:dyDescent="0.25">
      <c r="I29558" s="137"/>
      <c r="J29558" s="110"/>
      <c r="K29558"/>
      <c r="L29558"/>
      <c r="T29558" s="138"/>
    </row>
    <row r="29559" spans="9:20" x14ac:dyDescent="0.25">
      <c r="I29559" s="137"/>
      <c r="J29559" s="110"/>
      <c r="K29559"/>
      <c r="L29559"/>
      <c r="T29559" s="138"/>
    </row>
    <row r="29560" spans="9:20" x14ac:dyDescent="0.25">
      <c r="I29560" s="137"/>
      <c r="J29560" s="110"/>
      <c r="K29560"/>
      <c r="L29560"/>
      <c r="T29560" s="138"/>
    </row>
    <row r="29561" spans="9:20" x14ac:dyDescent="0.25">
      <c r="I29561" s="137"/>
      <c r="J29561" s="110"/>
      <c r="K29561"/>
      <c r="L29561"/>
      <c r="T29561" s="138"/>
    </row>
    <row r="29562" spans="9:20" x14ac:dyDescent="0.25">
      <c r="I29562" s="137"/>
      <c r="J29562" s="110"/>
      <c r="K29562"/>
      <c r="L29562"/>
      <c r="T29562" s="138"/>
    </row>
    <row r="29563" spans="9:20" x14ac:dyDescent="0.25">
      <c r="I29563" s="137"/>
      <c r="J29563" s="110"/>
      <c r="K29563"/>
      <c r="L29563"/>
      <c r="T29563" s="138"/>
    </row>
    <row r="29564" spans="9:20" x14ac:dyDescent="0.25">
      <c r="I29564" s="137"/>
      <c r="J29564" s="110"/>
      <c r="K29564"/>
      <c r="L29564"/>
      <c r="T29564" s="138"/>
    </row>
    <row r="29565" spans="9:20" x14ac:dyDescent="0.25">
      <c r="I29565" s="137"/>
      <c r="J29565" s="110"/>
      <c r="K29565"/>
      <c r="L29565"/>
      <c r="T29565" s="138"/>
    </row>
    <row r="29566" spans="9:20" x14ac:dyDescent="0.25">
      <c r="I29566" s="137"/>
      <c r="J29566" s="110"/>
      <c r="K29566"/>
      <c r="L29566"/>
      <c r="T29566" s="138"/>
    </row>
    <row r="29567" spans="9:20" x14ac:dyDescent="0.25">
      <c r="I29567" s="137"/>
      <c r="J29567" s="110"/>
      <c r="K29567"/>
      <c r="L29567"/>
      <c r="T29567" s="138"/>
    </row>
    <row r="29568" spans="9:20" x14ac:dyDescent="0.25">
      <c r="I29568" s="137"/>
      <c r="J29568" s="110"/>
      <c r="K29568"/>
      <c r="L29568"/>
      <c r="T29568" s="138"/>
    </row>
    <row r="29569" spans="9:20" x14ac:dyDescent="0.25">
      <c r="I29569" s="137"/>
      <c r="J29569" s="110"/>
      <c r="K29569"/>
      <c r="L29569"/>
      <c r="T29569" s="138"/>
    </row>
    <row r="29570" spans="9:20" x14ac:dyDescent="0.25">
      <c r="I29570" s="137"/>
      <c r="J29570" s="110"/>
      <c r="K29570"/>
      <c r="L29570"/>
      <c r="T29570" s="138"/>
    </row>
    <row r="29571" spans="9:20" x14ac:dyDescent="0.25">
      <c r="I29571" s="137"/>
      <c r="J29571" s="110"/>
      <c r="K29571"/>
      <c r="L29571"/>
      <c r="T29571" s="138"/>
    </row>
    <row r="29572" spans="9:20" x14ac:dyDescent="0.25">
      <c r="I29572" s="137"/>
      <c r="J29572" s="110"/>
      <c r="K29572"/>
      <c r="L29572"/>
      <c r="T29572" s="138"/>
    </row>
    <row r="29573" spans="9:20" x14ac:dyDescent="0.25">
      <c r="I29573" s="137"/>
      <c r="J29573" s="110"/>
      <c r="K29573"/>
      <c r="L29573"/>
      <c r="T29573" s="138"/>
    </row>
    <row r="29574" spans="9:20" x14ac:dyDescent="0.25">
      <c r="I29574" s="137"/>
      <c r="J29574" s="110"/>
      <c r="K29574"/>
      <c r="L29574"/>
      <c r="T29574" s="138"/>
    </row>
    <row r="29575" spans="9:20" x14ac:dyDescent="0.25">
      <c r="I29575" s="137"/>
      <c r="J29575" s="110"/>
      <c r="K29575"/>
      <c r="L29575"/>
      <c r="T29575" s="138"/>
    </row>
    <row r="29576" spans="9:20" x14ac:dyDescent="0.25">
      <c r="I29576" s="137"/>
      <c r="J29576" s="110"/>
      <c r="K29576"/>
      <c r="L29576"/>
      <c r="T29576" s="138"/>
    </row>
    <row r="29577" spans="9:20" x14ac:dyDescent="0.25">
      <c r="I29577" s="137"/>
      <c r="J29577" s="110"/>
      <c r="K29577"/>
      <c r="L29577"/>
      <c r="T29577" s="138"/>
    </row>
    <row r="29578" spans="9:20" x14ac:dyDescent="0.25">
      <c r="I29578" s="137"/>
      <c r="J29578" s="110"/>
      <c r="K29578"/>
      <c r="L29578"/>
      <c r="T29578" s="138"/>
    </row>
    <row r="29579" spans="9:20" x14ac:dyDescent="0.25">
      <c r="I29579" s="137"/>
      <c r="J29579" s="110"/>
      <c r="K29579"/>
      <c r="L29579"/>
      <c r="T29579" s="138"/>
    </row>
    <row r="29580" spans="9:20" x14ac:dyDescent="0.25">
      <c r="I29580" s="137"/>
      <c r="J29580" s="110"/>
      <c r="K29580"/>
      <c r="L29580"/>
      <c r="T29580" s="138"/>
    </row>
    <row r="29581" spans="9:20" x14ac:dyDescent="0.25">
      <c r="I29581" s="137"/>
      <c r="J29581" s="110"/>
      <c r="K29581"/>
      <c r="L29581"/>
      <c r="T29581" s="138"/>
    </row>
    <row r="29582" spans="9:20" x14ac:dyDescent="0.25">
      <c r="I29582" s="137"/>
      <c r="J29582" s="110"/>
      <c r="K29582"/>
      <c r="L29582"/>
      <c r="T29582" s="138"/>
    </row>
    <row r="29583" spans="9:20" x14ac:dyDescent="0.25">
      <c r="I29583" s="137"/>
      <c r="J29583" s="110"/>
      <c r="K29583"/>
      <c r="L29583"/>
      <c r="T29583" s="138"/>
    </row>
    <row r="29584" spans="9:20" x14ac:dyDescent="0.25">
      <c r="I29584" s="137"/>
      <c r="J29584" s="110"/>
      <c r="K29584"/>
      <c r="L29584"/>
      <c r="T29584" s="138"/>
    </row>
    <row r="29585" spans="9:20" x14ac:dyDescent="0.25">
      <c r="I29585" s="137"/>
      <c r="J29585" s="110"/>
      <c r="K29585"/>
      <c r="L29585"/>
      <c r="T29585" s="138"/>
    </row>
    <row r="29586" spans="9:20" x14ac:dyDescent="0.25">
      <c r="I29586" s="137"/>
      <c r="J29586" s="110"/>
      <c r="K29586"/>
      <c r="L29586"/>
      <c r="T29586" s="138"/>
    </row>
    <row r="29587" spans="9:20" x14ac:dyDescent="0.25">
      <c r="I29587" s="137"/>
      <c r="J29587" s="110"/>
      <c r="K29587"/>
      <c r="L29587"/>
      <c r="T29587" s="138"/>
    </row>
    <row r="29588" spans="9:20" x14ac:dyDescent="0.25">
      <c r="I29588" s="137"/>
      <c r="J29588" s="110"/>
      <c r="K29588"/>
      <c r="L29588"/>
      <c r="T29588" s="138"/>
    </row>
    <row r="29589" spans="9:20" x14ac:dyDescent="0.25">
      <c r="I29589" s="137"/>
      <c r="J29589" s="110"/>
      <c r="K29589"/>
      <c r="L29589"/>
      <c r="T29589" s="138"/>
    </row>
    <row r="29590" spans="9:20" x14ac:dyDescent="0.25">
      <c r="I29590" s="137"/>
      <c r="J29590" s="110"/>
      <c r="K29590"/>
      <c r="L29590"/>
      <c r="T29590" s="138"/>
    </row>
    <row r="29591" spans="9:20" x14ac:dyDescent="0.25">
      <c r="I29591" s="137"/>
      <c r="J29591" s="110"/>
      <c r="K29591"/>
      <c r="L29591"/>
      <c r="T29591" s="138"/>
    </row>
    <row r="29592" spans="9:20" x14ac:dyDescent="0.25">
      <c r="I29592" s="137"/>
      <c r="J29592" s="110"/>
      <c r="K29592"/>
      <c r="L29592"/>
      <c r="T29592" s="138"/>
    </row>
    <row r="29593" spans="9:20" x14ac:dyDescent="0.25">
      <c r="I29593" s="137"/>
      <c r="J29593" s="110"/>
      <c r="K29593"/>
      <c r="L29593"/>
      <c r="T29593" s="138"/>
    </row>
    <row r="29594" spans="9:20" x14ac:dyDescent="0.25">
      <c r="I29594" s="137"/>
      <c r="J29594" s="110"/>
      <c r="K29594"/>
      <c r="L29594"/>
      <c r="T29594" s="138"/>
    </row>
    <row r="29595" spans="9:20" x14ac:dyDescent="0.25">
      <c r="I29595" s="137"/>
      <c r="J29595" s="110"/>
      <c r="K29595"/>
      <c r="L29595"/>
      <c r="T29595" s="138"/>
    </row>
    <row r="29596" spans="9:20" x14ac:dyDescent="0.25">
      <c r="I29596" s="137"/>
      <c r="J29596" s="110"/>
      <c r="K29596"/>
      <c r="L29596"/>
      <c r="T29596" s="138"/>
    </row>
    <row r="29597" spans="9:20" x14ac:dyDescent="0.25">
      <c r="I29597" s="137"/>
      <c r="J29597" s="110"/>
      <c r="K29597"/>
      <c r="L29597"/>
      <c r="T29597" s="138"/>
    </row>
    <row r="29598" spans="9:20" x14ac:dyDescent="0.25">
      <c r="I29598" s="137"/>
      <c r="J29598" s="110"/>
      <c r="K29598"/>
      <c r="L29598"/>
      <c r="T29598" s="138"/>
    </row>
    <row r="29599" spans="9:20" x14ac:dyDescent="0.25">
      <c r="I29599" s="137"/>
      <c r="J29599" s="110"/>
      <c r="K29599"/>
      <c r="L29599"/>
      <c r="T29599" s="138"/>
    </row>
    <row r="29600" spans="9:20" x14ac:dyDescent="0.25">
      <c r="I29600" s="137"/>
      <c r="J29600" s="110"/>
      <c r="K29600"/>
      <c r="L29600"/>
      <c r="T29600" s="138"/>
    </row>
    <row r="29601" spans="9:20" x14ac:dyDescent="0.25">
      <c r="I29601" s="137"/>
      <c r="J29601" s="110"/>
      <c r="K29601"/>
      <c r="L29601"/>
      <c r="T29601" s="138"/>
    </row>
    <row r="29602" spans="9:20" x14ac:dyDescent="0.25">
      <c r="I29602" s="137"/>
      <c r="J29602" s="110"/>
      <c r="K29602"/>
      <c r="L29602"/>
      <c r="T29602" s="138"/>
    </row>
    <row r="29603" spans="9:20" x14ac:dyDescent="0.25">
      <c r="I29603" s="137"/>
      <c r="J29603" s="110"/>
      <c r="K29603"/>
      <c r="L29603"/>
      <c r="T29603" s="138"/>
    </row>
    <row r="29604" spans="9:20" x14ac:dyDescent="0.25">
      <c r="I29604" s="137"/>
      <c r="J29604" s="110"/>
      <c r="K29604"/>
      <c r="L29604"/>
      <c r="T29604" s="138"/>
    </row>
    <row r="29605" spans="9:20" x14ac:dyDescent="0.25">
      <c r="I29605" s="137"/>
      <c r="J29605" s="110"/>
      <c r="K29605"/>
      <c r="L29605"/>
      <c r="T29605" s="138"/>
    </row>
    <row r="29606" spans="9:20" x14ac:dyDescent="0.25">
      <c r="I29606" s="137"/>
      <c r="J29606" s="110"/>
      <c r="K29606"/>
      <c r="L29606"/>
      <c r="T29606" s="138"/>
    </row>
    <row r="29607" spans="9:20" x14ac:dyDescent="0.25">
      <c r="I29607" s="137"/>
      <c r="J29607" s="110"/>
      <c r="K29607"/>
      <c r="L29607"/>
      <c r="T29607" s="138"/>
    </row>
    <row r="29608" spans="9:20" x14ac:dyDescent="0.25">
      <c r="I29608" s="137"/>
      <c r="J29608" s="110"/>
      <c r="K29608"/>
      <c r="L29608"/>
      <c r="T29608" s="138"/>
    </row>
    <row r="29609" spans="9:20" x14ac:dyDescent="0.25">
      <c r="I29609" s="137"/>
      <c r="J29609" s="110"/>
      <c r="K29609"/>
      <c r="L29609"/>
      <c r="T29609" s="138"/>
    </row>
    <row r="29610" spans="9:20" x14ac:dyDescent="0.25">
      <c r="I29610" s="137"/>
      <c r="J29610" s="110"/>
      <c r="K29610"/>
      <c r="L29610"/>
      <c r="T29610" s="138"/>
    </row>
    <row r="29611" spans="9:20" x14ac:dyDescent="0.25">
      <c r="I29611" s="137"/>
      <c r="J29611" s="110"/>
      <c r="K29611"/>
      <c r="L29611"/>
      <c r="T29611" s="138"/>
    </row>
    <row r="29612" spans="9:20" x14ac:dyDescent="0.25">
      <c r="I29612" s="137"/>
      <c r="J29612" s="110"/>
      <c r="K29612"/>
      <c r="L29612"/>
      <c r="T29612" s="138"/>
    </row>
    <row r="29613" spans="9:20" x14ac:dyDescent="0.25">
      <c r="I29613" s="137"/>
      <c r="J29613" s="110"/>
      <c r="K29613"/>
      <c r="L29613"/>
      <c r="T29613" s="138"/>
    </row>
    <row r="29614" spans="9:20" x14ac:dyDescent="0.25">
      <c r="I29614" s="137"/>
      <c r="J29614" s="110"/>
      <c r="K29614"/>
      <c r="L29614"/>
      <c r="T29614" s="138"/>
    </row>
    <row r="29615" spans="9:20" x14ac:dyDescent="0.25">
      <c r="I29615" s="137"/>
      <c r="J29615" s="110"/>
      <c r="K29615"/>
      <c r="L29615"/>
      <c r="T29615" s="138"/>
    </row>
    <row r="29616" spans="9:20" x14ac:dyDescent="0.25">
      <c r="I29616" s="137"/>
      <c r="J29616" s="110"/>
      <c r="K29616"/>
      <c r="L29616"/>
      <c r="T29616" s="138"/>
    </row>
    <row r="29617" spans="9:20" x14ac:dyDescent="0.25">
      <c r="I29617" s="137"/>
      <c r="J29617" s="110"/>
      <c r="K29617"/>
      <c r="L29617"/>
      <c r="T29617" s="138"/>
    </row>
    <row r="29618" spans="9:20" x14ac:dyDescent="0.25">
      <c r="I29618" s="137"/>
      <c r="J29618" s="110"/>
      <c r="K29618"/>
      <c r="L29618"/>
      <c r="T29618" s="138"/>
    </row>
    <row r="29619" spans="9:20" x14ac:dyDescent="0.25">
      <c r="I29619" s="137"/>
      <c r="J29619" s="110"/>
      <c r="K29619"/>
      <c r="L29619"/>
      <c r="T29619" s="138"/>
    </row>
    <row r="29620" spans="9:20" x14ac:dyDescent="0.25">
      <c r="I29620" s="137"/>
      <c r="J29620" s="110"/>
      <c r="K29620"/>
      <c r="L29620"/>
      <c r="T29620" s="138"/>
    </row>
    <row r="29621" spans="9:20" x14ac:dyDescent="0.25">
      <c r="I29621" s="137"/>
      <c r="J29621" s="110"/>
      <c r="K29621"/>
      <c r="L29621"/>
      <c r="T29621" s="138"/>
    </row>
    <row r="29622" spans="9:20" x14ac:dyDescent="0.25">
      <c r="I29622" s="137"/>
      <c r="J29622" s="110"/>
      <c r="K29622"/>
      <c r="L29622"/>
      <c r="T29622" s="138"/>
    </row>
    <row r="29623" spans="9:20" x14ac:dyDescent="0.25">
      <c r="I29623" s="137"/>
      <c r="J29623" s="110"/>
      <c r="K29623"/>
      <c r="L29623"/>
      <c r="T29623" s="138"/>
    </row>
    <row r="29624" spans="9:20" x14ac:dyDescent="0.25">
      <c r="I29624" s="137"/>
      <c r="J29624" s="110"/>
      <c r="K29624"/>
      <c r="L29624"/>
      <c r="T29624" s="138"/>
    </row>
    <row r="29625" spans="9:20" x14ac:dyDescent="0.25">
      <c r="I29625" s="137"/>
      <c r="J29625" s="110"/>
      <c r="K29625"/>
      <c r="L29625"/>
      <c r="T29625" s="138"/>
    </row>
    <row r="29626" spans="9:20" x14ac:dyDescent="0.25">
      <c r="I29626" s="137"/>
      <c r="J29626" s="110"/>
      <c r="K29626"/>
      <c r="L29626"/>
      <c r="T29626" s="138"/>
    </row>
    <row r="29627" spans="9:20" x14ac:dyDescent="0.25">
      <c r="I29627" s="137"/>
      <c r="J29627" s="110"/>
      <c r="K29627"/>
      <c r="L29627"/>
      <c r="T29627" s="138"/>
    </row>
    <row r="29628" spans="9:20" x14ac:dyDescent="0.25">
      <c r="I29628" s="137"/>
      <c r="J29628" s="110"/>
      <c r="K29628"/>
      <c r="L29628"/>
      <c r="T29628" s="138"/>
    </row>
    <row r="29629" spans="9:20" x14ac:dyDescent="0.25">
      <c r="I29629" s="137"/>
      <c r="J29629" s="110"/>
      <c r="K29629"/>
      <c r="L29629"/>
      <c r="T29629" s="138"/>
    </row>
    <row r="29630" spans="9:20" x14ac:dyDescent="0.25">
      <c r="I29630" s="137"/>
      <c r="J29630" s="110"/>
      <c r="K29630"/>
      <c r="L29630"/>
      <c r="T29630" s="138"/>
    </row>
    <row r="29631" spans="9:20" x14ac:dyDescent="0.25">
      <c r="I29631" s="137"/>
      <c r="J29631" s="110"/>
      <c r="K29631"/>
      <c r="L29631"/>
      <c r="T29631" s="138"/>
    </row>
    <row r="29632" spans="9:20" x14ac:dyDescent="0.25">
      <c r="I29632" s="137"/>
      <c r="J29632" s="110"/>
      <c r="K29632"/>
      <c r="L29632"/>
      <c r="T29632" s="138"/>
    </row>
    <row r="29633" spans="9:20" x14ac:dyDescent="0.25">
      <c r="I29633" s="137"/>
      <c r="J29633" s="110"/>
      <c r="K29633"/>
      <c r="L29633"/>
      <c r="T29633" s="138"/>
    </row>
    <row r="29634" spans="9:20" x14ac:dyDescent="0.25">
      <c r="I29634" s="137"/>
      <c r="J29634" s="110"/>
      <c r="K29634"/>
      <c r="L29634"/>
      <c r="T29634" s="138"/>
    </row>
    <row r="29635" spans="9:20" x14ac:dyDescent="0.25">
      <c r="I29635" s="137"/>
      <c r="J29635" s="110"/>
      <c r="K29635"/>
      <c r="L29635"/>
      <c r="T29635" s="138"/>
    </row>
    <row r="29636" spans="9:20" x14ac:dyDescent="0.25">
      <c r="I29636" s="137"/>
      <c r="J29636" s="110"/>
      <c r="K29636"/>
      <c r="L29636"/>
      <c r="T29636" s="138"/>
    </row>
    <row r="29637" spans="9:20" x14ac:dyDescent="0.25">
      <c r="I29637" s="137"/>
      <c r="J29637" s="110"/>
      <c r="K29637"/>
      <c r="L29637"/>
      <c r="T29637" s="138"/>
    </row>
    <row r="29638" spans="9:20" x14ac:dyDescent="0.25">
      <c r="I29638" s="137"/>
      <c r="J29638" s="110"/>
      <c r="K29638"/>
      <c r="L29638"/>
      <c r="T29638" s="138"/>
    </row>
    <row r="29639" spans="9:20" x14ac:dyDescent="0.25">
      <c r="I29639" s="137"/>
      <c r="J29639" s="110"/>
      <c r="K29639"/>
      <c r="L29639"/>
      <c r="T29639" s="138"/>
    </row>
    <row r="29640" spans="9:20" x14ac:dyDescent="0.25">
      <c r="I29640" s="137"/>
      <c r="J29640" s="110"/>
      <c r="K29640"/>
      <c r="L29640"/>
      <c r="T29640" s="138"/>
    </row>
    <row r="29641" spans="9:20" x14ac:dyDescent="0.25">
      <c r="I29641" s="137"/>
      <c r="J29641" s="110"/>
      <c r="K29641"/>
      <c r="L29641"/>
      <c r="T29641" s="138"/>
    </row>
    <row r="29642" spans="9:20" x14ac:dyDescent="0.25">
      <c r="I29642" s="137"/>
      <c r="J29642" s="110"/>
      <c r="K29642"/>
      <c r="L29642"/>
      <c r="T29642" s="138"/>
    </row>
    <row r="29643" spans="9:20" x14ac:dyDescent="0.25">
      <c r="I29643" s="137"/>
      <c r="J29643" s="110"/>
      <c r="K29643"/>
      <c r="L29643"/>
      <c r="T29643" s="138"/>
    </row>
    <row r="29644" spans="9:20" x14ac:dyDescent="0.25">
      <c r="I29644" s="137"/>
      <c r="J29644" s="110"/>
      <c r="K29644"/>
      <c r="L29644"/>
      <c r="T29644" s="138"/>
    </row>
    <row r="29645" spans="9:20" x14ac:dyDescent="0.25">
      <c r="I29645" s="137"/>
      <c r="J29645" s="110"/>
      <c r="K29645"/>
      <c r="L29645"/>
      <c r="T29645" s="138"/>
    </row>
    <row r="29646" spans="9:20" x14ac:dyDescent="0.25">
      <c r="I29646" s="137"/>
      <c r="J29646" s="110"/>
      <c r="K29646"/>
      <c r="L29646"/>
      <c r="T29646" s="138"/>
    </row>
    <row r="29647" spans="9:20" x14ac:dyDescent="0.25">
      <c r="I29647" s="137"/>
      <c r="J29647" s="110"/>
      <c r="K29647"/>
      <c r="L29647"/>
      <c r="T29647" s="138"/>
    </row>
    <row r="29648" spans="9:20" x14ac:dyDescent="0.25">
      <c r="I29648" s="137"/>
      <c r="J29648" s="110"/>
      <c r="K29648"/>
      <c r="L29648"/>
      <c r="T29648" s="138"/>
    </row>
    <row r="29649" spans="9:20" x14ac:dyDescent="0.25">
      <c r="I29649" s="137"/>
      <c r="J29649" s="110"/>
      <c r="K29649"/>
      <c r="L29649"/>
      <c r="T29649" s="138"/>
    </row>
    <row r="29650" spans="9:20" x14ac:dyDescent="0.25">
      <c r="I29650" s="137"/>
      <c r="J29650" s="110"/>
      <c r="K29650"/>
      <c r="L29650"/>
      <c r="T29650" s="138"/>
    </row>
    <row r="29651" spans="9:20" x14ac:dyDescent="0.25">
      <c r="I29651" s="137"/>
      <c r="J29651" s="110"/>
      <c r="K29651"/>
      <c r="L29651"/>
      <c r="T29651" s="138"/>
    </row>
    <row r="29652" spans="9:20" x14ac:dyDescent="0.25">
      <c r="I29652" s="137"/>
      <c r="J29652" s="110"/>
      <c r="K29652"/>
      <c r="L29652"/>
      <c r="T29652" s="138"/>
    </row>
    <row r="29653" spans="9:20" x14ac:dyDescent="0.25">
      <c r="I29653" s="137"/>
      <c r="J29653" s="110"/>
      <c r="K29653"/>
      <c r="L29653"/>
      <c r="T29653" s="138"/>
    </row>
    <row r="29654" spans="9:20" x14ac:dyDescent="0.25">
      <c r="I29654" s="137"/>
      <c r="J29654" s="110"/>
      <c r="K29654"/>
      <c r="L29654"/>
      <c r="T29654" s="138"/>
    </row>
    <row r="29655" spans="9:20" x14ac:dyDescent="0.25">
      <c r="I29655" s="137"/>
      <c r="J29655" s="110"/>
      <c r="K29655"/>
      <c r="L29655"/>
      <c r="T29655" s="138"/>
    </row>
    <row r="29656" spans="9:20" x14ac:dyDescent="0.25">
      <c r="I29656" s="137"/>
      <c r="J29656" s="110"/>
      <c r="K29656"/>
      <c r="L29656"/>
      <c r="T29656" s="138"/>
    </row>
    <row r="29657" spans="9:20" x14ac:dyDescent="0.25">
      <c r="I29657" s="137"/>
      <c r="J29657" s="110"/>
      <c r="K29657"/>
      <c r="L29657"/>
      <c r="T29657" s="138"/>
    </row>
    <row r="29658" spans="9:20" x14ac:dyDescent="0.25">
      <c r="I29658" s="137"/>
      <c r="J29658" s="110"/>
      <c r="K29658"/>
      <c r="L29658"/>
      <c r="T29658" s="138"/>
    </row>
    <row r="29659" spans="9:20" x14ac:dyDescent="0.25">
      <c r="I29659" s="137"/>
      <c r="J29659" s="110"/>
      <c r="K29659"/>
      <c r="L29659"/>
      <c r="T29659" s="138"/>
    </row>
    <row r="29660" spans="9:20" x14ac:dyDescent="0.25">
      <c r="I29660" s="137"/>
      <c r="J29660" s="110"/>
      <c r="K29660"/>
      <c r="L29660"/>
      <c r="T29660" s="138"/>
    </row>
    <row r="29661" spans="9:20" x14ac:dyDescent="0.25">
      <c r="I29661" s="137"/>
      <c r="J29661" s="110"/>
      <c r="K29661"/>
      <c r="L29661"/>
      <c r="T29661" s="138"/>
    </row>
    <row r="29662" spans="9:20" x14ac:dyDescent="0.25">
      <c r="I29662" s="137"/>
      <c r="J29662" s="110"/>
      <c r="K29662"/>
      <c r="L29662"/>
      <c r="T29662" s="138"/>
    </row>
    <row r="29663" spans="9:20" x14ac:dyDescent="0.25">
      <c r="I29663" s="137"/>
      <c r="J29663" s="110"/>
      <c r="K29663"/>
      <c r="L29663"/>
      <c r="T29663" s="138"/>
    </row>
    <row r="29664" spans="9:20" x14ac:dyDescent="0.25">
      <c r="I29664" s="137"/>
      <c r="J29664" s="110"/>
      <c r="K29664"/>
      <c r="L29664"/>
      <c r="T29664" s="138"/>
    </row>
    <row r="29665" spans="9:20" x14ac:dyDescent="0.25">
      <c r="I29665" s="137"/>
      <c r="J29665" s="110"/>
      <c r="K29665"/>
      <c r="L29665"/>
      <c r="T29665" s="138"/>
    </row>
    <row r="29666" spans="9:20" x14ac:dyDescent="0.25">
      <c r="I29666" s="137"/>
      <c r="J29666" s="110"/>
      <c r="K29666"/>
      <c r="L29666"/>
      <c r="T29666" s="138"/>
    </row>
    <row r="29667" spans="9:20" x14ac:dyDescent="0.25">
      <c r="I29667" s="137"/>
      <c r="J29667" s="110"/>
      <c r="K29667"/>
      <c r="L29667"/>
      <c r="T29667" s="138"/>
    </row>
    <row r="29668" spans="9:20" x14ac:dyDescent="0.25">
      <c r="I29668" s="137"/>
      <c r="J29668" s="110"/>
      <c r="K29668"/>
      <c r="L29668"/>
      <c r="T29668" s="138"/>
    </row>
    <row r="29669" spans="9:20" x14ac:dyDescent="0.25">
      <c r="I29669" s="137"/>
      <c r="J29669" s="110"/>
      <c r="K29669"/>
      <c r="L29669"/>
      <c r="T29669" s="138"/>
    </row>
    <row r="29670" spans="9:20" x14ac:dyDescent="0.25">
      <c r="I29670" s="137"/>
      <c r="J29670" s="110"/>
      <c r="K29670"/>
      <c r="L29670"/>
      <c r="T29670" s="138"/>
    </row>
    <row r="29671" spans="9:20" x14ac:dyDescent="0.25">
      <c r="I29671" s="137"/>
      <c r="J29671" s="110"/>
      <c r="K29671"/>
      <c r="L29671"/>
      <c r="T29671" s="138"/>
    </row>
    <row r="29672" spans="9:20" x14ac:dyDescent="0.25">
      <c r="I29672" s="137"/>
      <c r="J29672" s="110"/>
      <c r="K29672"/>
      <c r="L29672"/>
      <c r="T29672" s="138"/>
    </row>
    <row r="29673" spans="9:20" x14ac:dyDescent="0.25">
      <c r="I29673" s="137"/>
      <c r="J29673" s="110"/>
      <c r="K29673"/>
      <c r="L29673"/>
      <c r="T29673" s="138"/>
    </row>
    <row r="29674" spans="9:20" x14ac:dyDescent="0.25">
      <c r="I29674" s="137"/>
      <c r="J29674" s="110"/>
      <c r="K29674"/>
      <c r="L29674"/>
      <c r="T29674" s="138"/>
    </row>
    <row r="29675" spans="9:20" x14ac:dyDescent="0.25">
      <c r="I29675" s="137"/>
      <c r="J29675" s="110"/>
      <c r="K29675"/>
      <c r="L29675"/>
      <c r="T29675" s="138"/>
    </row>
    <row r="29676" spans="9:20" x14ac:dyDescent="0.25">
      <c r="I29676" s="137"/>
      <c r="J29676" s="110"/>
      <c r="K29676"/>
      <c r="L29676"/>
      <c r="T29676" s="138"/>
    </row>
    <row r="29677" spans="9:20" x14ac:dyDescent="0.25">
      <c r="I29677" s="137"/>
      <c r="J29677" s="110"/>
      <c r="K29677"/>
      <c r="L29677"/>
      <c r="T29677" s="138"/>
    </row>
    <row r="29678" spans="9:20" x14ac:dyDescent="0.25">
      <c r="I29678" s="137"/>
      <c r="J29678" s="110"/>
      <c r="K29678"/>
      <c r="L29678"/>
      <c r="T29678" s="138"/>
    </row>
    <row r="29679" spans="9:20" x14ac:dyDescent="0.25">
      <c r="I29679" s="137"/>
      <c r="J29679" s="110"/>
      <c r="K29679"/>
      <c r="L29679"/>
      <c r="T29679" s="138"/>
    </row>
    <row r="29680" spans="9:20" x14ac:dyDescent="0.25">
      <c r="I29680" s="137"/>
      <c r="J29680" s="110"/>
      <c r="K29680"/>
      <c r="L29680"/>
      <c r="T29680" s="138"/>
    </row>
    <row r="29681" spans="9:20" x14ac:dyDescent="0.25">
      <c r="I29681" s="137"/>
      <c r="J29681" s="110"/>
      <c r="K29681"/>
      <c r="L29681"/>
      <c r="T29681" s="138"/>
    </row>
    <row r="29682" spans="9:20" x14ac:dyDescent="0.25">
      <c r="I29682" s="137"/>
      <c r="J29682" s="110"/>
      <c r="K29682"/>
      <c r="L29682"/>
      <c r="T29682" s="138"/>
    </row>
    <row r="29683" spans="9:20" x14ac:dyDescent="0.25">
      <c r="I29683" s="137"/>
      <c r="J29683" s="110"/>
      <c r="K29683"/>
      <c r="L29683"/>
      <c r="T29683" s="138"/>
    </row>
    <row r="29684" spans="9:20" x14ac:dyDescent="0.25">
      <c r="I29684" s="137"/>
      <c r="J29684" s="110"/>
      <c r="K29684"/>
      <c r="L29684"/>
      <c r="T29684" s="138"/>
    </row>
    <row r="29685" spans="9:20" x14ac:dyDescent="0.25">
      <c r="I29685" s="137"/>
      <c r="J29685" s="110"/>
      <c r="K29685"/>
      <c r="L29685"/>
      <c r="T29685" s="138"/>
    </row>
    <row r="29686" spans="9:20" x14ac:dyDescent="0.25">
      <c r="I29686" s="137"/>
      <c r="J29686" s="110"/>
      <c r="K29686"/>
      <c r="L29686"/>
      <c r="T29686" s="138"/>
    </row>
    <row r="29687" spans="9:20" x14ac:dyDescent="0.25">
      <c r="I29687" s="137"/>
      <c r="J29687" s="110"/>
      <c r="K29687"/>
      <c r="L29687"/>
      <c r="T29687" s="138"/>
    </row>
    <row r="29688" spans="9:20" x14ac:dyDescent="0.25">
      <c r="I29688" s="137"/>
      <c r="J29688" s="110"/>
      <c r="K29688"/>
      <c r="L29688"/>
      <c r="T29688" s="138"/>
    </row>
    <row r="29689" spans="9:20" x14ac:dyDescent="0.25">
      <c r="I29689" s="137"/>
      <c r="J29689" s="110"/>
      <c r="K29689"/>
      <c r="L29689"/>
      <c r="T29689" s="138"/>
    </row>
    <row r="29690" spans="9:20" x14ac:dyDescent="0.25">
      <c r="I29690" s="137"/>
      <c r="J29690" s="110"/>
      <c r="K29690"/>
      <c r="L29690"/>
      <c r="T29690" s="138"/>
    </row>
    <row r="29691" spans="9:20" x14ac:dyDescent="0.25">
      <c r="I29691" s="137"/>
      <c r="J29691" s="110"/>
      <c r="K29691"/>
      <c r="L29691"/>
      <c r="T29691" s="138"/>
    </row>
    <row r="29692" spans="9:20" x14ac:dyDescent="0.25">
      <c r="I29692" s="137"/>
      <c r="J29692" s="110"/>
      <c r="K29692"/>
      <c r="L29692"/>
      <c r="T29692" s="138"/>
    </row>
    <row r="29693" spans="9:20" x14ac:dyDescent="0.25">
      <c r="I29693" s="137"/>
      <c r="J29693" s="110"/>
      <c r="K29693"/>
      <c r="L29693"/>
      <c r="T29693" s="138"/>
    </row>
    <row r="29694" spans="9:20" x14ac:dyDescent="0.25">
      <c r="I29694" s="137"/>
      <c r="J29694" s="110"/>
      <c r="K29694"/>
      <c r="L29694"/>
      <c r="T29694" s="138"/>
    </row>
    <row r="29695" spans="9:20" x14ac:dyDescent="0.25">
      <c r="I29695" s="137"/>
      <c r="J29695" s="110"/>
      <c r="K29695"/>
      <c r="L29695"/>
      <c r="T29695" s="138"/>
    </row>
    <row r="29696" spans="9:20" x14ac:dyDescent="0.25">
      <c r="I29696" s="137"/>
      <c r="J29696" s="110"/>
      <c r="K29696"/>
      <c r="L29696"/>
      <c r="T29696" s="138"/>
    </row>
    <row r="29697" spans="9:20" x14ac:dyDescent="0.25">
      <c r="I29697" s="137"/>
      <c r="J29697" s="110"/>
      <c r="K29697"/>
      <c r="L29697"/>
      <c r="T29697" s="138"/>
    </row>
    <row r="29698" spans="9:20" x14ac:dyDescent="0.25">
      <c r="I29698" s="137"/>
      <c r="J29698" s="110"/>
      <c r="K29698"/>
      <c r="L29698"/>
      <c r="T29698" s="138"/>
    </row>
    <row r="29699" spans="9:20" x14ac:dyDescent="0.25">
      <c r="I29699" s="137"/>
      <c r="J29699" s="110"/>
      <c r="K29699"/>
      <c r="L29699"/>
      <c r="T29699" s="138"/>
    </row>
    <row r="29700" spans="9:20" x14ac:dyDescent="0.25">
      <c r="I29700" s="137"/>
      <c r="J29700" s="110"/>
      <c r="K29700"/>
      <c r="L29700"/>
      <c r="T29700" s="138"/>
    </row>
    <row r="29701" spans="9:20" x14ac:dyDescent="0.25">
      <c r="I29701" s="137"/>
      <c r="J29701" s="110"/>
      <c r="K29701"/>
      <c r="L29701"/>
      <c r="T29701" s="138"/>
    </row>
    <row r="29702" spans="9:20" x14ac:dyDescent="0.25">
      <c r="I29702" s="137"/>
      <c r="J29702" s="110"/>
      <c r="K29702"/>
      <c r="L29702"/>
      <c r="T29702" s="138"/>
    </row>
    <row r="29703" spans="9:20" x14ac:dyDescent="0.25">
      <c r="I29703" s="137"/>
      <c r="J29703" s="110"/>
      <c r="K29703"/>
      <c r="L29703"/>
      <c r="T29703" s="138"/>
    </row>
    <row r="29704" spans="9:20" x14ac:dyDescent="0.25">
      <c r="I29704" s="137"/>
      <c r="J29704" s="110"/>
      <c r="K29704"/>
      <c r="L29704"/>
      <c r="T29704" s="138"/>
    </row>
    <row r="29705" spans="9:20" x14ac:dyDescent="0.25">
      <c r="I29705" s="137"/>
      <c r="J29705" s="110"/>
      <c r="K29705"/>
      <c r="L29705"/>
      <c r="T29705" s="138"/>
    </row>
    <row r="29706" spans="9:20" x14ac:dyDescent="0.25">
      <c r="I29706" s="137"/>
      <c r="J29706" s="110"/>
      <c r="K29706"/>
      <c r="L29706"/>
      <c r="T29706" s="138"/>
    </row>
    <row r="29707" spans="9:20" x14ac:dyDescent="0.25">
      <c r="I29707" s="137"/>
      <c r="J29707" s="110"/>
      <c r="K29707"/>
      <c r="L29707"/>
      <c r="T29707" s="138"/>
    </row>
    <row r="29708" spans="9:20" x14ac:dyDescent="0.25">
      <c r="I29708" s="137"/>
      <c r="J29708" s="110"/>
      <c r="K29708"/>
      <c r="L29708"/>
      <c r="T29708" s="138"/>
    </row>
    <row r="29709" spans="9:20" x14ac:dyDescent="0.25">
      <c r="I29709" s="137"/>
      <c r="J29709" s="110"/>
      <c r="K29709"/>
      <c r="L29709"/>
      <c r="T29709" s="138"/>
    </row>
    <row r="29710" spans="9:20" x14ac:dyDescent="0.25">
      <c r="I29710" s="137"/>
      <c r="J29710" s="110"/>
      <c r="K29710"/>
      <c r="L29710"/>
      <c r="T29710" s="138"/>
    </row>
    <row r="29711" spans="9:20" x14ac:dyDescent="0.25">
      <c r="I29711" s="137"/>
      <c r="J29711" s="110"/>
      <c r="K29711"/>
      <c r="L29711"/>
      <c r="T29711" s="138"/>
    </row>
    <row r="29712" spans="9:20" x14ac:dyDescent="0.25">
      <c r="I29712" s="137"/>
      <c r="J29712" s="110"/>
      <c r="K29712"/>
      <c r="L29712"/>
      <c r="T29712" s="138"/>
    </row>
    <row r="29713" spans="9:20" x14ac:dyDescent="0.25">
      <c r="I29713" s="137"/>
      <c r="J29713" s="110"/>
      <c r="K29713"/>
      <c r="L29713"/>
      <c r="T29713" s="138"/>
    </row>
    <row r="29714" spans="9:20" x14ac:dyDescent="0.25">
      <c r="I29714" s="137"/>
      <c r="J29714" s="110"/>
      <c r="K29714"/>
      <c r="L29714"/>
      <c r="T29714" s="138"/>
    </row>
    <row r="29715" spans="9:20" x14ac:dyDescent="0.25">
      <c r="I29715" s="137"/>
      <c r="J29715" s="110"/>
      <c r="K29715"/>
      <c r="L29715"/>
      <c r="T29715" s="138"/>
    </row>
    <row r="29716" spans="9:20" x14ac:dyDescent="0.25">
      <c r="I29716" s="137"/>
      <c r="J29716" s="110"/>
      <c r="K29716"/>
      <c r="L29716"/>
      <c r="T29716" s="138"/>
    </row>
    <row r="29717" spans="9:20" x14ac:dyDescent="0.25">
      <c r="I29717" s="137"/>
      <c r="J29717" s="110"/>
      <c r="K29717"/>
      <c r="L29717"/>
      <c r="T29717" s="138"/>
    </row>
    <row r="29718" spans="9:20" x14ac:dyDescent="0.25">
      <c r="I29718" s="137"/>
      <c r="J29718" s="110"/>
      <c r="K29718"/>
      <c r="L29718"/>
      <c r="T29718" s="138"/>
    </row>
    <row r="29719" spans="9:20" x14ac:dyDescent="0.25">
      <c r="I29719" s="137"/>
      <c r="J29719" s="110"/>
      <c r="K29719"/>
      <c r="L29719"/>
      <c r="T29719" s="138"/>
    </row>
    <row r="29720" spans="9:20" x14ac:dyDescent="0.25">
      <c r="I29720" s="137"/>
      <c r="J29720" s="110"/>
      <c r="K29720"/>
      <c r="L29720"/>
      <c r="T29720" s="138"/>
    </row>
    <row r="29721" spans="9:20" x14ac:dyDescent="0.25">
      <c r="I29721" s="137"/>
      <c r="J29721" s="110"/>
      <c r="K29721"/>
      <c r="L29721"/>
      <c r="T29721" s="138"/>
    </row>
    <row r="29722" spans="9:20" x14ac:dyDescent="0.25">
      <c r="I29722" s="137"/>
      <c r="J29722" s="110"/>
      <c r="K29722"/>
      <c r="L29722"/>
      <c r="T29722" s="138"/>
    </row>
    <row r="29723" spans="9:20" x14ac:dyDescent="0.25">
      <c r="I29723" s="137"/>
      <c r="J29723" s="110"/>
      <c r="K29723"/>
      <c r="L29723"/>
      <c r="T29723" s="138"/>
    </row>
    <row r="29724" spans="9:20" x14ac:dyDescent="0.25">
      <c r="I29724" s="137"/>
      <c r="J29724" s="110"/>
      <c r="K29724"/>
      <c r="L29724"/>
      <c r="T29724" s="138"/>
    </row>
    <row r="29725" spans="9:20" x14ac:dyDescent="0.25">
      <c r="I29725" s="137"/>
      <c r="J29725" s="110"/>
      <c r="K29725"/>
      <c r="L29725"/>
      <c r="T29725" s="138"/>
    </row>
    <row r="29726" spans="9:20" x14ac:dyDescent="0.25">
      <c r="I29726" s="137"/>
      <c r="J29726" s="110"/>
      <c r="K29726"/>
      <c r="L29726"/>
      <c r="T29726" s="138"/>
    </row>
    <row r="29727" spans="9:20" x14ac:dyDescent="0.25">
      <c r="I29727" s="137"/>
      <c r="J29727" s="110"/>
      <c r="K29727"/>
      <c r="L29727"/>
      <c r="T29727" s="138"/>
    </row>
    <row r="29728" spans="9:20" x14ac:dyDescent="0.25">
      <c r="I29728" s="137"/>
      <c r="J29728" s="110"/>
      <c r="K29728"/>
      <c r="L29728"/>
      <c r="T29728" s="138"/>
    </row>
    <row r="29729" spans="9:20" x14ac:dyDescent="0.25">
      <c r="I29729" s="137"/>
      <c r="J29729" s="110"/>
      <c r="K29729"/>
      <c r="L29729"/>
      <c r="T29729" s="138"/>
    </row>
    <row r="29730" spans="9:20" x14ac:dyDescent="0.25">
      <c r="I29730" s="137"/>
      <c r="J29730" s="110"/>
      <c r="K29730"/>
      <c r="L29730"/>
      <c r="T29730" s="138"/>
    </row>
    <row r="29731" spans="9:20" x14ac:dyDescent="0.25">
      <c r="I29731" s="137"/>
      <c r="J29731" s="110"/>
      <c r="K29731"/>
      <c r="L29731"/>
      <c r="T29731" s="138"/>
    </row>
    <row r="29732" spans="9:20" x14ac:dyDescent="0.25">
      <c r="I29732" s="137"/>
      <c r="J29732" s="110"/>
      <c r="K29732"/>
      <c r="L29732"/>
      <c r="T29732" s="138"/>
    </row>
    <row r="29733" spans="9:20" x14ac:dyDescent="0.25">
      <c r="I29733" s="137"/>
      <c r="J29733" s="110"/>
      <c r="K29733"/>
      <c r="L29733"/>
      <c r="T29733" s="138"/>
    </row>
    <row r="29734" spans="9:20" x14ac:dyDescent="0.25">
      <c r="I29734" s="137"/>
      <c r="J29734" s="110"/>
      <c r="K29734"/>
      <c r="L29734"/>
      <c r="T29734" s="138"/>
    </row>
    <row r="29735" spans="9:20" x14ac:dyDescent="0.25">
      <c r="I29735" s="137"/>
      <c r="J29735" s="110"/>
      <c r="K29735"/>
      <c r="L29735"/>
      <c r="T29735" s="138"/>
    </row>
    <row r="29736" spans="9:20" x14ac:dyDescent="0.25">
      <c r="I29736" s="137"/>
      <c r="J29736" s="110"/>
      <c r="K29736"/>
      <c r="L29736"/>
      <c r="T29736" s="138"/>
    </row>
    <row r="29737" spans="9:20" x14ac:dyDescent="0.25">
      <c r="I29737" s="137"/>
      <c r="J29737" s="110"/>
      <c r="K29737"/>
      <c r="L29737"/>
      <c r="T29737" s="138"/>
    </row>
    <row r="29738" spans="9:20" x14ac:dyDescent="0.25">
      <c r="I29738" s="137"/>
      <c r="J29738" s="110"/>
      <c r="K29738"/>
      <c r="L29738"/>
      <c r="T29738" s="138"/>
    </row>
    <row r="29739" spans="9:20" x14ac:dyDescent="0.25">
      <c r="I29739" s="137"/>
      <c r="J29739" s="110"/>
      <c r="K29739"/>
      <c r="L29739"/>
      <c r="T29739" s="138"/>
    </row>
    <row r="29740" spans="9:20" x14ac:dyDescent="0.25">
      <c r="I29740" s="137"/>
      <c r="J29740" s="110"/>
      <c r="K29740"/>
      <c r="L29740"/>
      <c r="T29740" s="138"/>
    </row>
    <row r="29741" spans="9:20" x14ac:dyDescent="0.25">
      <c r="I29741" s="137"/>
      <c r="J29741" s="110"/>
      <c r="K29741"/>
      <c r="L29741"/>
      <c r="T29741" s="138"/>
    </row>
    <row r="29742" spans="9:20" x14ac:dyDescent="0.25">
      <c r="I29742" s="137"/>
      <c r="J29742" s="110"/>
      <c r="K29742"/>
      <c r="L29742"/>
      <c r="T29742" s="138"/>
    </row>
    <row r="29743" spans="9:20" x14ac:dyDescent="0.25">
      <c r="I29743" s="137"/>
      <c r="J29743" s="110"/>
      <c r="K29743"/>
      <c r="L29743"/>
      <c r="T29743" s="138"/>
    </row>
    <row r="29744" spans="9:20" x14ac:dyDescent="0.25">
      <c r="I29744" s="137"/>
      <c r="J29744" s="110"/>
      <c r="K29744"/>
      <c r="L29744"/>
      <c r="T29744" s="138"/>
    </row>
    <row r="29745" spans="9:20" x14ac:dyDescent="0.25">
      <c r="I29745" s="137"/>
      <c r="J29745" s="110"/>
      <c r="K29745"/>
      <c r="L29745"/>
      <c r="T29745" s="138"/>
    </row>
    <row r="29746" spans="9:20" x14ac:dyDescent="0.25">
      <c r="I29746" s="137"/>
      <c r="J29746" s="110"/>
      <c r="K29746"/>
      <c r="L29746"/>
      <c r="T29746" s="138"/>
    </row>
    <row r="29747" spans="9:20" x14ac:dyDescent="0.25">
      <c r="I29747" s="137"/>
      <c r="J29747" s="110"/>
      <c r="K29747"/>
      <c r="L29747"/>
      <c r="T29747" s="138"/>
    </row>
    <row r="29748" spans="9:20" x14ac:dyDescent="0.25">
      <c r="I29748" s="137"/>
      <c r="J29748" s="110"/>
      <c r="K29748"/>
      <c r="L29748"/>
      <c r="T29748" s="138"/>
    </row>
    <row r="29749" spans="9:20" x14ac:dyDescent="0.25">
      <c r="I29749" s="137"/>
      <c r="J29749" s="110"/>
      <c r="K29749"/>
      <c r="L29749"/>
      <c r="T29749" s="138"/>
    </row>
    <row r="29750" spans="9:20" x14ac:dyDescent="0.25">
      <c r="I29750" s="137"/>
      <c r="J29750" s="110"/>
      <c r="K29750"/>
      <c r="L29750"/>
      <c r="T29750" s="138"/>
    </row>
    <row r="29751" spans="9:20" x14ac:dyDescent="0.25">
      <c r="I29751" s="137"/>
      <c r="J29751" s="110"/>
      <c r="K29751"/>
      <c r="L29751"/>
      <c r="T29751" s="138"/>
    </row>
    <row r="29752" spans="9:20" x14ac:dyDescent="0.25">
      <c r="I29752" s="137"/>
      <c r="J29752" s="110"/>
      <c r="K29752"/>
      <c r="L29752"/>
      <c r="T29752" s="138"/>
    </row>
    <row r="29753" spans="9:20" x14ac:dyDescent="0.25">
      <c r="I29753" s="137"/>
      <c r="J29753" s="110"/>
      <c r="K29753"/>
      <c r="L29753"/>
      <c r="T29753" s="138"/>
    </row>
    <row r="29754" spans="9:20" x14ac:dyDescent="0.25">
      <c r="I29754" s="137"/>
      <c r="J29754" s="110"/>
      <c r="K29754"/>
      <c r="L29754"/>
      <c r="T29754" s="138"/>
    </row>
    <row r="29755" spans="9:20" x14ac:dyDescent="0.25">
      <c r="I29755" s="137"/>
      <c r="J29755" s="110"/>
      <c r="K29755"/>
      <c r="L29755"/>
      <c r="T29755" s="138"/>
    </row>
    <row r="29756" spans="9:20" x14ac:dyDescent="0.25">
      <c r="I29756" s="137"/>
      <c r="J29756" s="110"/>
      <c r="K29756"/>
      <c r="L29756"/>
      <c r="T29756" s="138"/>
    </row>
    <row r="29757" spans="9:20" x14ac:dyDescent="0.25">
      <c r="I29757" s="137"/>
      <c r="J29757" s="110"/>
      <c r="K29757"/>
      <c r="L29757"/>
      <c r="T29757" s="138"/>
    </row>
    <row r="29758" spans="9:20" x14ac:dyDescent="0.25">
      <c r="I29758" s="137"/>
      <c r="J29758" s="110"/>
      <c r="K29758"/>
      <c r="L29758"/>
      <c r="T29758" s="138"/>
    </row>
    <row r="29759" spans="9:20" x14ac:dyDescent="0.25">
      <c r="I29759" s="137"/>
      <c r="J29759" s="110"/>
      <c r="K29759"/>
      <c r="L29759"/>
      <c r="T29759" s="138"/>
    </row>
    <row r="29760" spans="9:20" x14ac:dyDescent="0.25">
      <c r="I29760" s="137"/>
      <c r="J29760" s="110"/>
      <c r="K29760"/>
      <c r="L29760"/>
      <c r="T29760" s="138"/>
    </row>
    <row r="29761" spans="9:20" x14ac:dyDescent="0.25">
      <c r="I29761" s="137"/>
      <c r="J29761" s="110"/>
      <c r="K29761"/>
      <c r="L29761"/>
      <c r="T29761" s="138"/>
    </row>
    <row r="29762" spans="9:20" x14ac:dyDescent="0.25">
      <c r="I29762" s="137"/>
      <c r="J29762" s="110"/>
      <c r="K29762"/>
      <c r="L29762"/>
      <c r="T29762" s="138"/>
    </row>
    <row r="29763" spans="9:20" x14ac:dyDescent="0.25">
      <c r="I29763" s="137"/>
      <c r="J29763" s="110"/>
      <c r="K29763"/>
      <c r="L29763"/>
      <c r="T29763" s="138"/>
    </row>
    <row r="29764" spans="9:20" x14ac:dyDescent="0.25">
      <c r="I29764" s="137"/>
      <c r="J29764" s="110"/>
      <c r="K29764"/>
      <c r="L29764"/>
      <c r="T29764" s="138"/>
    </row>
    <row r="29765" spans="9:20" x14ac:dyDescent="0.25">
      <c r="I29765" s="137"/>
      <c r="J29765" s="110"/>
      <c r="K29765"/>
      <c r="L29765"/>
      <c r="T29765" s="138"/>
    </row>
    <row r="29766" spans="9:20" x14ac:dyDescent="0.25">
      <c r="I29766" s="137"/>
      <c r="J29766" s="110"/>
      <c r="K29766"/>
      <c r="L29766"/>
      <c r="T29766" s="138"/>
    </row>
    <row r="29767" spans="9:20" x14ac:dyDescent="0.25">
      <c r="I29767" s="137"/>
      <c r="J29767" s="110"/>
      <c r="K29767"/>
      <c r="L29767"/>
      <c r="T29767" s="138"/>
    </row>
    <row r="29768" spans="9:20" x14ac:dyDescent="0.25">
      <c r="I29768" s="137"/>
      <c r="J29768" s="110"/>
      <c r="K29768"/>
      <c r="L29768"/>
      <c r="T29768" s="138"/>
    </row>
    <row r="29769" spans="9:20" x14ac:dyDescent="0.25">
      <c r="I29769" s="137"/>
      <c r="J29769" s="110"/>
      <c r="K29769"/>
      <c r="L29769"/>
      <c r="T29769" s="138"/>
    </row>
    <row r="29770" spans="9:20" x14ac:dyDescent="0.25">
      <c r="I29770" s="137"/>
      <c r="J29770" s="110"/>
      <c r="K29770"/>
      <c r="L29770"/>
      <c r="T29770" s="138"/>
    </row>
    <row r="29771" spans="9:20" x14ac:dyDescent="0.25">
      <c r="I29771" s="137"/>
      <c r="J29771" s="110"/>
      <c r="K29771"/>
      <c r="L29771"/>
      <c r="T29771" s="138"/>
    </row>
    <row r="29772" spans="9:20" x14ac:dyDescent="0.25">
      <c r="I29772" s="137"/>
      <c r="J29772" s="110"/>
      <c r="K29772"/>
      <c r="L29772"/>
      <c r="T29772" s="138"/>
    </row>
    <row r="29773" spans="9:20" x14ac:dyDescent="0.25">
      <c r="I29773" s="137"/>
      <c r="J29773" s="110"/>
      <c r="K29773"/>
      <c r="L29773"/>
      <c r="T29773" s="138"/>
    </row>
    <row r="29774" spans="9:20" x14ac:dyDescent="0.25">
      <c r="I29774" s="137"/>
      <c r="J29774" s="110"/>
      <c r="K29774"/>
      <c r="L29774"/>
      <c r="T29774" s="138"/>
    </row>
    <row r="29775" spans="9:20" x14ac:dyDescent="0.25">
      <c r="I29775" s="137"/>
      <c r="J29775" s="110"/>
      <c r="K29775"/>
      <c r="L29775"/>
      <c r="T29775" s="138"/>
    </row>
    <row r="29776" spans="9:20" x14ac:dyDescent="0.25">
      <c r="I29776" s="137"/>
      <c r="J29776" s="110"/>
      <c r="K29776"/>
      <c r="L29776"/>
      <c r="T29776" s="138"/>
    </row>
    <row r="29777" spans="9:20" x14ac:dyDescent="0.25">
      <c r="I29777" s="137"/>
      <c r="J29777" s="110"/>
      <c r="K29777"/>
      <c r="L29777"/>
      <c r="T29777" s="138"/>
    </row>
    <row r="29778" spans="9:20" x14ac:dyDescent="0.25">
      <c r="I29778" s="137"/>
      <c r="J29778" s="110"/>
      <c r="K29778"/>
      <c r="L29778"/>
      <c r="T29778" s="138"/>
    </row>
    <row r="29779" spans="9:20" x14ac:dyDescent="0.25">
      <c r="I29779" s="137"/>
      <c r="J29779" s="110"/>
      <c r="K29779"/>
      <c r="L29779"/>
      <c r="T29779" s="138"/>
    </row>
    <row r="29780" spans="9:20" x14ac:dyDescent="0.25">
      <c r="I29780" s="137"/>
      <c r="J29780" s="110"/>
      <c r="K29780"/>
      <c r="L29780"/>
      <c r="T29780" s="138"/>
    </row>
    <row r="29781" spans="9:20" x14ac:dyDescent="0.25">
      <c r="I29781" s="137"/>
      <c r="J29781" s="110"/>
      <c r="K29781"/>
      <c r="L29781"/>
      <c r="T29781" s="138"/>
    </row>
    <row r="29782" spans="9:20" x14ac:dyDescent="0.25">
      <c r="I29782" s="137"/>
      <c r="J29782" s="110"/>
      <c r="K29782"/>
      <c r="L29782"/>
      <c r="T29782" s="138"/>
    </row>
    <row r="29783" spans="9:20" x14ac:dyDescent="0.25">
      <c r="I29783" s="137"/>
      <c r="J29783" s="110"/>
      <c r="K29783"/>
      <c r="L29783"/>
      <c r="T29783" s="138"/>
    </row>
    <row r="29784" spans="9:20" x14ac:dyDescent="0.25">
      <c r="I29784" s="137"/>
      <c r="J29784" s="110"/>
      <c r="K29784"/>
      <c r="L29784"/>
      <c r="T29784" s="138"/>
    </row>
    <row r="29785" spans="9:20" x14ac:dyDescent="0.25">
      <c r="I29785" s="137"/>
      <c r="J29785" s="110"/>
      <c r="K29785"/>
      <c r="L29785"/>
      <c r="T29785" s="138"/>
    </row>
    <row r="29786" spans="9:20" x14ac:dyDescent="0.25">
      <c r="I29786" s="137"/>
      <c r="J29786" s="110"/>
      <c r="K29786"/>
      <c r="L29786"/>
      <c r="T29786" s="138"/>
    </row>
    <row r="29787" spans="9:20" x14ac:dyDescent="0.25">
      <c r="I29787" s="137"/>
      <c r="J29787" s="110"/>
      <c r="K29787"/>
      <c r="L29787"/>
      <c r="T29787" s="138"/>
    </row>
    <row r="29788" spans="9:20" x14ac:dyDescent="0.25">
      <c r="I29788" s="137"/>
      <c r="J29788" s="110"/>
      <c r="K29788"/>
      <c r="L29788"/>
      <c r="T29788" s="138"/>
    </row>
    <row r="29789" spans="9:20" x14ac:dyDescent="0.25">
      <c r="I29789" s="137"/>
      <c r="J29789" s="110"/>
      <c r="K29789"/>
      <c r="L29789"/>
      <c r="T29789" s="138"/>
    </row>
    <row r="29790" spans="9:20" x14ac:dyDescent="0.25">
      <c r="I29790" s="137"/>
      <c r="J29790" s="110"/>
      <c r="K29790"/>
      <c r="L29790"/>
      <c r="T29790" s="138"/>
    </row>
    <row r="29791" spans="9:20" x14ac:dyDescent="0.25">
      <c r="I29791" s="137"/>
      <c r="J29791" s="110"/>
      <c r="K29791"/>
      <c r="L29791"/>
      <c r="T29791" s="138"/>
    </row>
    <row r="29792" spans="9:20" x14ac:dyDescent="0.25">
      <c r="I29792" s="137"/>
      <c r="J29792" s="110"/>
      <c r="K29792"/>
      <c r="L29792"/>
      <c r="T29792" s="138"/>
    </row>
    <row r="29793" spans="9:20" x14ac:dyDescent="0.25">
      <c r="I29793" s="137"/>
      <c r="J29793" s="110"/>
      <c r="K29793"/>
      <c r="L29793"/>
      <c r="T29793" s="138"/>
    </row>
    <row r="29794" spans="9:20" x14ac:dyDescent="0.25">
      <c r="I29794" s="137"/>
      <c r="J29794" s="110"/>
      <c r="K29794"/>
      <c r="L29794"/>
      <c r="T29794" s="138"/>
    </row>
    <row r="29795" spans="9:20" x14ac:dyDescent="0.25">
      <c r="I29795" s="137"/>
      <c r="J29795" s="110"/>
      <c r="K29795"/>
      <c r="L29795"/>
      <c r="T29795" s="138"/>
    </row>
    <row r="29796" spans="9:20" x14ac:dyDescent="0.25">
      <c r="I29796" s="137"/>
      <c r="J29796" s="110"/>
      <c r="K29796"/>
      <c r="L29796"/>
      <c r="T29796" s="138"/>
    </row>
    <row r="29797" spans="9:20" x14ac:dyDescent="0.25">
      <c r="I29797" s="137"/>
      <c r="J29797" s="110"/>
      <c r="K29797"/>
      <c r="L29797"/>
      <c r="T29797" s="138"/>
    </row>
    <row r="29798" spans="9:20" x14ac:dyDescent="0.25">
      <c r="I29798" s="137"/>
      <c r="J29798" s="110"/>
      <c r="K29798"/>
      <c r="L29798"/>
      <c r="T29798" s="138"/>
    </row>
    <row r="29799" spans="9:20" x14ac:dyDescent="0.25">
      <c r="I29799" s="137"/>
      <c r="J29799" s="110"/>
      <c r="K29799"/>
      <c r="L29799"/>
      <c r="T29799" s="138"/>
    </row>
    <row r="29800" spans="9:20" x14ac:dyDescent="0.25">
      <c r="I29800" s="137"/>
      <c r="J29800" s="110"/>
      <c r="K29800"/>
      <c r="L29800"/>
      <c r="T29800" s="138"/>
    </row>
    <row r="29801" spans="9:20" x14ac:dyDescent="0.25">
      <c r="I29801" s="137"/>
      <c r="J29801" s="110"/>
      <c r="K29801"/>
      <c r="L29801"/>
      <c r="T29801" s="138"/>
    </row>
    <row r="29802" spans="9:20" x14ac:dyDescent="0.25">
      <c r="I29802" s="137"/>
      <c r="J29802" s="110"/>
      <c r="K29802"/>
      <c r="L29802"/>
      <c r="T29802" s="138"/>
    </row>
    <row r="29803" spans="9:20" x14ac:dyDescent="0.25">
      <c r="I29803" s="137"/>
      <c r="J29803" s="110"/>
      <c r="K29803"/>
      <c r="L29803"/>
      <c r="T29803" s="138"/>
    </row>
    <row r="29804" spans="9:20" x14ac:dyDescent="0.25">
      <c r="I29804" s="137"/>
      <c r="J29804" s="110"/>
      <c r="K29804"/>
      <c r="L29804"/>
      <c r="T29804" s="138"/>
    </row>
    <row r="29805" spans="9:20" x14ac:dyDescent="0.25">
      <c r="I29805" s="137"/>
      <c r="J29805" s="110"/>
      <c r="K29805"/>
      <c r="L29805"/>
      <c r="T29805" s="138"/>
    </row>
    <row r="29806" spans="9:20" x14ac:dyDescent="0.25">
      <c r="I29806" s="137"/>
      <c r="J29806" s="110"/>
      <c r="K29806"/>
      <c r="L29806"/>
      <c r="T29806" s="138"/>
    </row>
    <row r="29807" spans="9:20" x14ac:dyDescent="0.25">
      <c r="I29807" s="137"/>
      <c r="J29807" s="110"/>
      <c r="K29807"/>
      <c r="L29807"/>
      <c r="T29807" s="138"/>
    </row>
    <row r="29808" spans="9:20" x14ac:dyDescent="0.25">
      <c r="I29808" s="137"/>
      <c r="J29808" s="110"/>
      <c r="K29808"/>
      <c r="L29808"/>
      <c r="T29808" s="138"/>
    </row>
    <row r="29809" spans="9:20" x14ac:dyDescent="0.25">
      <c r="I29809" s="137"/>
      <c r="J29809" s="110"/>
      <c r="K29809"/>
      <c r="L29809"/>
      <c r="T29809" s="138"/>
    </row>
    <row r="29810" spans="9:20" x14ac:dyDescent="0.25">
      <c r="I29810" s="137"/>
      <c r="J29810" s="110"/>
      <c r="K29810"/>
      <c r="L29810"/>
      <c r="T29810" s="138"/>
    </row>
    <row r="29811" spans="9:20" x14ac:dyDescent="0.25">
      <c r="I29811" s="137"/>
      <c r="J29811" s="110"/>
      <c r="K29811"/>
      <c r="L29811"/>
      <c r="T29811" s="138"/>
    </row>
    <row r="29812" spans="9:20" x14ac:dyDescent="0.25">
      <c r="I29812" s="137"/>
      <c r="J29812" s="110"/>
      <c r="K29812"/>
      <c r="L29812"/>
      <c r="T29812" s="138"/>
    </row>
    <row r="29813" spans="9:20" x14ac:dyDescent="0.25">
      <c r="I29813" s="137"/>
      <c r="J29813" s="110"/>
      <c r="K29813"/>
      <c r="L29813"/>
      <c r="T29813" s="138"/>
    </row>
    <row r="29814" spans="9:20" x14ac:dyDescent="0.25">
      <c r="I29814" s="137"/>
      <c r="J29814" s="110"/>
      <c r="K29814"/>
      <c r="L29814"/>
      <c r="T29814" s="138"/>
    </row>
    <row r="29815" spans="9:20" x14ac:dyDescent="0.25">
      <c r="I29815" s="137"/>
      <c r="J29815" s="110"/>
      <c r="K29815"/>
      <c r="L29815"/>
      <c r="T29815" s="138"/>
    </row>
    <row r="29816" spans="9:20" x14ac:dyDescent="0.25">
      <c r="I29816" s="137"/>
      <c r="J29816" s="110"/>
      <c r="K29816"/>
      <c r="L29816"/>
      <c r="T29816" s="138"/>
    </row>
    <row r="29817" spans="9:20" x14ac:dyDescent="0.25">
      <c r="I29817" s="137"/>
      <c r="J29817" s="110"/>
      <c r="K29817"/>
      <c r="L29817"/>
      <c r="T29817" s="138"/>
    </row>
    <row r="29818" spans="9:20" x14ac:dyDescent="0.25">
      <c r="I29818" s="137"/>
      <c r="J29818" s="110"/>
      <c r="K29818"/>
      <c r="L29818"/>
      <c r="T29818" s="138"/>
    </row>
    <row r="29819" spans="9:20" x14ac:dyDescent="0.25">
      <c r="I29819" s="137"/>
      <c r="J29819" s="110"/>
      <c r="K29819"/>
      <c r="L29819"/>
      <c r="T29819" s="138"/>
    </row>
    <row r="29820" spans="9:20" x14ac:dyDescent="0.25">
      <c r="I29820" s="137"/>
      <c r="J29820" s="110"/>
      <c r="K29820"/>
      <c r="L29820"/>
      <c r="T29820" s="138"/>
    </row>
    <row r="29821" spans="9:20" x14ac:dyDescent="0.25">
      <c r="I29821" s="137"/>
      <c r="J29821" s="110"/>
      <c r="K29821"/>
      <c r="L29821"/>
      <c r="T29821" s="138"/>
    </row>
    <row r="29822" spans="9:20" x14ac:dyDescent="0.25">
      <c r="I29822" s="137"/>
      <c r="J29822" s="110"/>
      <c r="K29822"/>
      <c r="L29822"/>
      <c r="T29822" s="138"/>
    </row>
    <row r="29823" spans="9:20" x14ac:dyDescent="0.25">
      <c r="I29823" s="137"/>
      <c r="J29823" s="110"/>
      <c r="K29823"/>
      <c r="L29823"/>
      <c r="T29823" s="138"/>
    </row>
    <row r="29824" spans="9:20" x14ac:dyDescent="0.25">
      <c r="I29824" s="137"/>
      <c r="J29824" s="110"/>
      <c r="K29824"/>
      <c r="L29824"/>
      <c r="T29824" s="138"/>
    </row>
    <row r="29825" spans="9:20" x14ac:dyDescent="0.25">
      <c r="I29825" s="137"/>
      <c r="J29825" s="110"/>
      <c r="K29825"/>
      <c r="L29825"/>
      <c r="T29825" s="138"/>
    </row>
    <row r="29826" spans="9:20" x14ac:dyDescent="0.25">
      <c r="I29826" s="137"/>
      <c r="J29826" s="110"/>
      <c r="K29826"/>
      <c r="L29826"/>
      <c r="T29826" s="138"/>
    </row>
    <row r="29827" spans="9:20" x14ac:dyDescent="0.25">
      <c r="I29827" s="137"/>
      <c r="J29827" s="110"/>
      <c r="K29827"/>
      <c r="L29827"/>
      <c r="T29827" s="138"/>
    </row>
    <row r="29828" spans="9:20" x14ac:dyDescent="0.25">
      <c r="I29828" s="137"/>
      <c r="J29828" s="110"/>
      <c r="K29828"/>
      <c r="L29828"/>
      <c r="T29828" s="138"/>
    </row>
    <row r="29829" spans="9:20" x14ac:dyDescent="0.25">
      <c r="I29829" s="137"/>
      <c r="J29829" s="110"/>
      <c r="K29829"/>
      <c r="L29829"/>
      <c r="T29829" s="138"/>
    </row>
    <row r="29830" spans="9:20" x14ac:dyDescent="0.25">
      <c r="I29830" s="137"/>
      <c r="J29830" s="110"/>
      <c r="K29830"/>
      <c r="L29830"/>
      <c r="T29830" s="138"/>
    </row>
    <row r="29831" spans="9:20" x14ac:dyDescent="0.25">
      <c r="I29831" s="137"/>
      <c r="J29831" s="110"/>
      <c r="K29831"/>
      <c r="L29831"/>
      <c r="T29831" s="138"/>
    </row>
    <row r="29832" spans="9:20" x14ac:dyDescent="0.25">
      <c r="I29832" s="137"/>
      <c r="J29832" s="110"/>
      <c r="K29832"/>
      <c r="L29832"/>
      <c r="T29832" s="138"/>
    </row>
    <row r="29833" spans="9:20" x14ac:dyDescent="0.25">
      <c r="I29833" s="137"/>
      <c r="J29833" s="110"/>
      <c r="K29833"/>
      <c r="L29833"/>
      <c r="T29833" s="138"/>
    </row>
    <row r="29834" spans="9:20" x14ac:dyDescent="0.25">
      <c r="I29834" s="137"/>
      <c r="J29834" s="110"/>
      <c r="K29834"/>
      <c r="L29834"/>
      <c r="T29834" s="138"/>
    </row>
    <row r="29835" spans="9:20" x14ac:dyDescent="0.25">
      <c r="I29835" s="137"/>
      <c r="J29835" s="110"/>
      <c r="K29835"/>
      <c r="L29835"/>
      <c r="T29835" s="138"/>
    </row>
    <row r="29836" spans="9:20" x14ac:dyDescent="0.25">
      <c r="I29836" s="137"/>
      <c r="J29836" s="110"/>
      <c r="K29836"/>
      <c r="L29836"/>
      <c r="T29836" s="138"/>
    </row>
    <row r="29837" spans="9:20" x14ac:dyDescent="0.25">
      <c r="I29837" s="137"/>
      <c r="J29837" s="110"/>
      <c r="K29837"/>
      <c r="L29837"/>
      <c r="T29837" s="138"/>
    </row>
    <row r="29838" spans="9:20" x14ac:dyDescent="0.25">
      <c r="I29838" s="137"/>
      <c r="J29838" s="110"/>
      <c r="K29838"/>
      <c r="L29838"/>
      <c r="T29838" s="138"/>
    </row>
    <row r="29839" spans="9:20" x14ac:dyDescent="0.25">
      <c r="I29839" s="137"/>
      <c r="J29839" s="110"/>
      <c r="K29839"/>
      <c r="L29839"/>
      <c r="T29839" s="138"/>
    </row>
    <row r="29840" spans="9:20" x14ac:dyDescent="0.25">
      <c r="I29840" s="137"/>
      <c r="J29840" s="110"/>
      <c r="K29840"/>
      <c r="L29840"/>
      <c r="T29840" s="138"/>
    </row>
    <row r="29841" spans="9:20" x14ac:dyDescent="0.25">
      <c r="I29841" s="137"/>
      <c r="J29841" s="110"/>
      <c r="K29841"/>
      <c r="L29841"/>
      <c r="T29841" s="138"/>
    </row>
    <row r="29842" spans="9:20" x14ac:dyDescent="0.25">
      <c r="I29842" s="137"/>
      <c r="J29842" s="110"/>
      <c r="K29842"/>
      <c r="L29842"/>
      <c r="T29842" s="138"/>
    </row>
    <row r="29843" spans="9:20" x14ac:dyDescent="0.25">
      <c r="I29843" s="137"/>
      <c r="J29843" s="110"/>
      <c r="K29843"/>
      <c r="L29843"/>
      <c r="T29843" s="138"/>
    </row>
    <row r="29844" spans="9:20" x14ac:dyDescent="0.25">
      <c r="I29844" s="137"/>
      <c r="J29844" s="110"/>
      <c r="K29844"/>
      <c r="L29844"/>
      <c r="T29844" s="138"/>
    </row>
    <row r="29845" spans="9:20" x14ac:dyDescent="0.25">
      <c r="I29845" s="137"/>
      <c r="J29845" s="110"/>
      <c r="K29845"/>
      <c r="L29845"/>
      <c r="T29845" s="138"/>
    </row>
    <row r="29846" spans="9:20" x14ac:dyDescent="0.25">
      <c r="I29846" s="137"/>
      <c r="J29846" s="110"/>
      <c r="K29846"/>
      <c r="L29846"/>
      <c r="T29846" s="138"/>
    </row>
    <row r="29847" spans="9:20" x14ac:dyDescent="0.25">
      <c r="I29847" s="137"/>
      <c r="J29847" s="110"/>
      <c r="K29847"/>
      <c r="L29847"/>
      <c r="T29847" s="138"/>
    </row>
    <row r="29848" spans="9:20" x14ac:dyDescent="0.25">
      <c r="I29848" s="137"/>
      <c r="J29848" s="110"/>
      <c r="K29848"/>
      <c r="L29848"/>
      <c r="T29848" s="138"/>
    </row>
    <row r="29849" spans="9:20" x14ac:dyDescent="0.25">
      <c r="I29849" s="137"/>
      <c r="J29849" s="110"/>
      <c r="K29849"/>
      <c r="L29849"/>
      <c r="T29849" s="138"/>
    </row>
    <row r="29850" spans="9:20" x14ac:dyDescent="0.25">
      <c r="I29850" s="137"/>
      <c r="J29850" s="110"/>
      <c r="K29850"/>
      <c r="L29850"/>
      <c r="T29850" s="138"/>
    </row>
    <row r="29851" spans="9:20" x14ac:dyDescent="0.25">
      <c r="I29851" s="137"/>
      <c r="J29851" s="110"/>
      <c r="K29851"/>
      <c r="L29851"/>
      <c r="T29851" s="138"/>
    </row>
    <row r="29852" spans="9:20" x14ac:dyDescent="0.25">
      <c r="I29852" s="137"/>
      <c r="J29852" s="110"/>
      <c r="K29852"/>
      <c r="L29852"/>
      <c r="T29852" s="138"/>
    </row>
    <row r="29853" spans="9:20" x14ac:dyDescent="0.25">
      <c r="I29853" s="137"/>
      <c r="J29853" s="110"/>
      <c r="K29853"/>
      <c r="L29853"/>
      <c r="T29853" s="138"/>
    </row>
    <row r="29854" spans="9:20" x14ac:dyDescent="0.25">
      <c r="I29854" s="137"/>
      <c r="J29854" s="110"/>
      <c r="K29854"/>
      <c r="L29854"/>
      <c r="T29854" s="138"/>
    </row>
    <row r="29855" spans="9:20" x14ac:dyDescent="0.25">
      <c r="I29855" s="137"/>
      <c r="J29855" s="110"/>
      <c r="K29855"/>
      <c r="L29855"/>
      <c r="T29855" s="138"/>
    </row>
    <row r="29856" spans="9:20" x14ac:dyDescent="0.25">
      <c r="I29856" s="137"/>
      <c r="J29856" s="110"/>
      <c r="K29856"/>
      <c r="L29856"/>
      <c r="T29856" s="138"/>
    </row>
    <row r="29857" spans="9:20" x14ac:dyDescent="0.25">
      <c r="I29857" s="137"/>
      <c r="J29857" s="110"/>
      <c r="K29857"/>
      <c r="L29857"/>
      <c r="T29857" s="138"/>
    </row>
    <row r="29858" spans="9:20" x14ac:dyDescent="0.25">
      <c r="I29858" s="137"/>
      <c r="J29858" s="110"/>
      <c r="K29858"/>
      <c r="L29858"/>
      <c r="T29858" s="138"/>
    </row>
    <row r="29859" spans="9:20" x14ac:dyDescent="0.25">
      <c r="I29859" s="137"/>
      <c r="J29859" s="110"/>
      <c r="K29859"/>
      <c r="L29859"/>
      <c r="T29859" s="138"/>
    </row>
    <row r="29860" spans="9:20" x14ac:dyDescent="0.25">
      <c r="I29860" s="137"/>
      <c r="J29860" s="110"/>
      <c r="K29860"/>
      <c r="L29860"/>
      <c r="T29860" s="138"/>
    </row>
    <row r="29861" spans="9:20" x14ac:dyDescent="0.25">
      <c r="I29861" s="137"/>
      <c r="J29861" s="110"/>
      <c r="K29861"/>
      <c r="L29861"/>
      <c r="T29861" s="138"/>
    </row>
    <row r="29862" spans="9:20" x14ac:dyDescent="0.25">
      <c r="I29862" s="137"/>
      <c r="J29862" s="110"/>
      <c r="K29862"/>
      <c r="L29862"/>
      <c r="T29862" s="138"/>
    </row>
    <row r="29863" spans="9:20" x14ac:dyDescent="0.25">
      <c r="I29863" s="137"/>
      <c r="J29863" s="110"/>
      <c r="K29863"/>
      <c r="L29863"/>
      <c r="T29863" s="138"/>
    </row>
    <row r="29864" spans="9:20" x14ac:dyDescent="0.25">
      <c r="I29864" s="137"/>
      <c r="J29864" s="110"/>
      <c r="K29864"/>
      <c r="L29864"/>
      <c r="T29864" s="138"/>
    </row>
    <row r="29865" spans="9:20" x14ac:dyDescent="0.25">
      <c r="I29865" s="137"/>
      <c r="J29865" s="110"/>
      <c r="K29865"/>
      <c r="L29865"/>
      <c r="T29865" s="138"/>
    </row>
    <row r="29866" spans="9:20" x14ac:dyDescent="0.25">
      <c r="I29866" s="137"/>
      <c r="J29866" s="110"/>
      <c r="K29866"/>
      <c r="L29866"/>
      <c r="T29866" s="138"/>
    </row>
    <row r="29867" spans="9:20" x14ac:dyDescent="0.25">
      <c r="I29867" s="137"/>
      <c r="J29867" s="110"/>
      <c r="K29867"/>
      <c r="L29867"/>
      <c r="T29867" s="138"/>
    </row>
    <row r="29868" spans="9:20" x14ac:dyDescent="0.25">
      <c r="I29868" s="137"/>
      <c r="J29868" s="110"/>
      <c r="K29868"/>
      <c r="L29868"/>
      <c r="T29868" s="138"/>
    </row>
    <row r="29869" spans="9:20" x14ac:dyDescent="0.25">
      <c r="I29869" s="137"/>
      <c r="J29869" s="110"/>
      <c r="K29869"/>
      <c r="L29869"/>
      <c r="T29869" s="138"/>
    </row>
    <row r="29870" spans="9:20" x14ac:dyDescent="0.25">
      <c r="I29870" s="137"/>
      <c r="J29870" s="110"/>
      <c r="K29870"/>
      <c r="L29870"/>
      <c r="T29870" s="138"/>
    </row>
    <row r="29871" spans="9:20" x14ac:dyDescent="0.25">
      <c r="I29871" s="137"/>
      <c r="J29871" s="110"/>
      <c r="K29871"/>
      <c r="L29871"/>
      <c r="T29871" s="138"/>
    </row>
    <row r="29872" spans="9:20" x14ac:dyDescent="0.25">
      <c r="I29872" s="137"/>
      <c r="J29872" s="110"/>
      <c r="K29872"/>
      <c r="L29872"/>
      <c r="T29872" s="138"/>
    </row>
    <row r="29873" spans="9:20" x14ac:dyDescent="0.25">
      <c r="I29873" s="137"/>
      <c r="J29873" s="110"/>
      <c r="K29873"/>
      <c r="L29873"/>
      <c r="T29873" s="138"/>
    </row>
    <row r="29874" spans="9:20" x14ac:dyDescent="0.25">
      <c r="I29874" s="137"/>
      <c r="J29874" s="110"/>
      <c r="K29874"/>
      <c r="L29874"/>
      <c r="T29874" s="138"/>
    </row>
    <row r="29875" spans="9:20" x14ac:dyDescent="0.25">
      <c r="I29875" s="137"/>
      <c r="J29875" s="110"/>
      <c r="K29875"/>
      <c r="L29875"/>
      <c r="T29875" s="138"/>
    </row>
    <row r="29876" spans="9:20" x14ac:dyDescent="0.25">
      <c r="I29876" s="137"/>
      <c r="J29876" s="110"/>
      <c r="K29876"/>
      <c r="L29876"/>
      <c r="T29876" s="138"/>
    </row>
    <row r="29877" spans="9:20" x14ac:dyDescent="0.25">
      <c r="I29877" s="137"/>
      <c r="J29877" s="110"/>
      <c r="K29877"/>
      <c r="L29877"/>
      <c r="T29877" s="138"/>
    </row>
    <row r="29878" spans="9:20" x14ac:dyDescent="0.25">
      <c r="I29878" s="137"/>
      <c r="J29878" s="110"/>
      <c r="K29878"/>
      <c r="L29878"/>
      <c r="T29878" s="138"/>
    </row>
    <row r="29879" spans="9:20" x14ac:dyDescent="0.25">
      <c r="I29879" s="137"/>
      <c r="J29879" s="110"/>
      <c r="K29879"/>
      <c r="L29879"/>
      <c r="T29879" s="138"/>
    </row>
    <row r="29880" spans="9:20" x14ac:dyDescent="0.25">
      <c r="I29880" s="137"/>
      <c r="J29880" s="110"/>
      <c r="K29880"/>
      <c r="L29880"/>
      <c r="T29880" s="138"/>
    </row>
    <row r="29881" spans="9:20" x14ac:dyDescent="0.25">
      <c r="I29881" s="137"/>
      <c r="J29881" s="110"/>
      <c r="K29881"/>
      <c r="L29881"/>
      <c r="T29881" s="138"/>
    </row>
    <row r="29882" spans="9:20" x14ac:dyDescent="0.25">
      <c r="I29882" s="137"/>
      <c r="J29882" s="110"/>
      <c r="K29882"/>
      <c r="L29882"/>
      <c r="T29882" s="138"/>
    </row>
    <row r="29883" spans="9:20" x14ac:dyDescent="0.25">
      <c r="I29883" s="137"/>
      <c r="J29883" s="110"/>
      <c r="K29883"/>
      <c r="L29883"/>
      <c r="T29883" s="138"/>
    </row>
    <row r="29884" spans="9:20" x14ac:dyDescent="0.25">
      <c r="I29884" s="137"/>
      <c r="J29884" s="110"/>
      <c r="K29884"/>
      <c r="L29884"/>
      <c r="T29884" s="138"/>
    </row>
    <row r="29885" spans="9:20" x14ac:dyDescent="0.25">
      <c r="I29885" s="137"/>
      <c r="J29885" s="110"/>
      <c r="K29885"/>
      <c r="L29885"/>
      <c r="T29885" s="138"/>
    </row>
    <row r="29886" spans="9:20" x14ac:dyDescent="0.25">
      <c r="I29886" s="137"/>
      <c r="J29886" s="110"/>
      <c r="K29886"/>
      <c r="L29886"/>
      <c r="T29886" s="138"/>
    </row>
    <row r="29887" spans="9:20" x14ac:dyDescent="0.25">
      <c r="I29887" s="137"/>
      <c r="J29887" s="110"/>
      <c r="K29887"/>
      <c r="L29887"/>
      <c r="T29887" s="138"/>
    </row>
    <row r="29888" spans="9:20" x14ac:dyDescent="0.25">
      <c r="I29888" s="137"/>
      <c r="J29888" s="110"/>
      <c r="K29888"/>
      <c r="L29888"/>
      <c r="T29888" s="138"/>
    </row>
    <row r="29889" spans="9:20" x14ac:dyDescent="0.25">
      <c r="I29889" s="137"/>
      <c r="J29889" s="110"/>
      <c r="K29889"/>
      <c r="L29889"/>
      <c r="T29889" s="138"/>
    </row>
    <row r="29890" spans="9:20" x14ac:dyDescent="0.25">
      <c r="I29890" s="137"/>
      <c r="J29890" s="110"/>
      <c r="K29890"/>
      <c r="L29890"/>
      <c r="T29890" s="138"/>
    </row>
    <row r="29891" spans="9:20" x14ac:dyDescent="0.25">
      <c r="I29891" s="137"/>
      <c r="J29891" s="110"/>
      <c r="K29891"/>
      <c r="L29891"/>
      <c r="T29891" s="138"/>
    </row>
    <row r="29892" spans="9:20" x14ac:dyDescent="0.25">
      <c r="I29892" s="137"/>
      <c r="J29892" s="110"/>
      <c r="K29892"/>
      <c r="L29892"/>
      <c r="T29892" s="138"/>
    </row>
    <row r="29893" spans="9:20" x14ac:dyDescent="0.25">
      <c r="I29893" s="137"/>
      <c r="J29893" s="110"/>
      <c r="K29893"/>
      <c r="L29893"/>
      <c r="T29893" s="138"/>
    </row>
    <row r="29894" spans="9:20" x14ac:dyDescent="0.25">
      <c r="I29894" s="137"/>
      <c r="J29894" s="110"/>
      <c r="K29894"/>
      <c r="L29894"/>
      <c r="T29894" s="138"/>
    </row>
    <row r="29895" spans="9:20" x14ac:dyDescent="0.25">
      <c r="I29895" s="137"/>
      <c r="J29895" s="110"/>
      <c r="K29895"/>
      <c r="L29895"/>
      <c r="T29895" s="138"/>
    </row>
    <row r="29896" spans="9:20" x14ac:dyDescent="0.25">
      <c r="I29896" s="137"/>
      <c r="J29896" s="110"/>
      <c r="K29896"/>
      <c r="L29896"/>
      <c r="T29896" s="138"/>
    </row>
    <row r="29897" spans="9:20" x14ac:dyDescent="0.25">
      <c r="I29897" s="137"/>
      <c r="J29897" s="110"/>
      <c r="K29897"/>
      <c r="L29897"/>
      <c r="T29897" s="138"/>
    </row>
    <row r="29898" spans="9:20" x14ac:dyDescent="0.25">
      <c r="I29898" s="137"/>
      <c r="J29898" s="110"/>
      <c r="K29898"/>
      <c r="L29898"/>
      <c r="T29898" s="138"/>
    </row>
    <row r="29899" spans="9:20" x14ac:dyDescent="0.25">
      <c r="I29899" s="137"/>
      <c r="J29899" s="110"/>
      <c r="K29899"/>
      <c r="L29899"/>
      <c r="T29899" s="138"/>
    </row>
    <row r="29900" spans="9:20" x14ac:dyDescent="0.25">
      <c r="I29900" s="137"/>
      <c r="J29900" s="110"/>
      <c r="K29900"/>
      <c r="L29900"/>
      <c r="T29900" s="138"/>
    </row>
    <row r="29901" spans="9:20" x14ac:dyDescent="0.25">
      <c r="I29901" s="137"/>
      <c r="J29901" s="110"/>
      <c r="K29901"/>
      <c r="L29901"/>
      <c r="T29901" s="138"/>
    </row>
    <row r="29902" spans="9:20" x14ac:dyDescent="0.25">
      <c r="I29902" s="137"/>
      <c r="J29902" s="110"/>
      <c r="K29902"/>
      <c r="L29902"/>
      <c r="T29902" s="138"/>
    </row>
    <row r="29903" spans="9:20" x14ac:dyDescent="0.25">
      <c r="I29903" s="137"/>
      <c r="J29903" s="110"/>
      <c r="K29903"/>
      <c r="L29903"/>
      <c r="T29903" s="138"/>
    </row>
    <row r="29904" spans="9:20" x14ac:dyDescent="0.25">
      <c r="I29904" s="137"/>
      <c r="J29904" s="110"/>
      <c r="K29904"/>
      <c r="L29904"/>
      <c r="T29904" s="138"/>
    </row>
    <row r="29905" spans="9:20" x14ac:dyDescent="0.25">
      <c r="I29905" s="137"/>
      <c r="J29905" s="110"/>
      <c r="K29905"/>
      <c r="L29905"/>
      <c r="T29905" s="138"/>
    </row>
    <row r="29906" spans="9:20" x14ac:dyDescent="0.25">
      <c r="I29906" s="137"/>
      <c r="J29906" s="110"/>
      <c r="K29906"/>
      <c r="L29906"/>
      <c r="T29906" s="138"/>
    </row>
    <row r="29907" spans="9:20" x14ac:dyDescent="0.25">
      <c r="I29907" s="137"/>
      <c r="J29907" s="110"/>
      <c r="K29907"/>
      <c r="L29907"/>
      <c r="T29907" s="138"/>
    </row>
    <row r="29908" spans="9:20" x14ac:dyDescent="0.25">
      <c r="I29908" s="137"/>
      <c r="J29908" s="110"/>
      <c r="K29908"/>
      <c r="L29908"/>
      <c r="T29908" s="138"/>
    </row>
    <row r="29909" spans="9:20" x14ac:dyDescent="0.25">
      <c r="I29909" s="137"/>
      <c r="J29909" s="110"/>
      <c r="K29909"/>
      <c r="L29909"/>
      <c r="T29909" s="138"/>
    </row>
    <row r="29910" spans="9:20" x14ac:dyDescent="0.25">
      <c r="I29910" s="137"/>
      <c r="J29910" s="110"/>
      <c r="K29910"/>
      <c r="L29910"/>
      <c r="T29910" s="138"/>
    </row>
    <row r="29911" spans="9:20" x14ac:dyDescent="0.25">
      <c r="I29911" s="137"/>
      <c r="J29911" s="110"/>
      <c r="K29911"/>
      <c r="L29911"/>
      <c r="T29911" s="138"/>
    </row>
    <row r="29912" spans="9:20" x14ac:dyDescent="0.25">
      <c r="I29912" s="137"/>
      <c r="J29912" s="110"/>
      <c r="K29912"/>
      <c r="L29912"/>
      <c r="T29912" s="138"/>
    </row>
    <row r="29913" spans="9:20" x14ac:dyDescent="0.25">
      <c r="I29913" s="137"/>
      <c r="J29913" s="110"/>
      <c r="K29913"/>
      <c r="L29913"/>
      <c r="T29913" s="138"/>
    </row>
    <row r="29914" spans="9:20" x14ac:dyDescent="0.25">
      <c r="I29914" s="137"/>
      <c r="J29914" s="110"/>
      <c r="K29914"/>
      <c r="L29914"/>
      <c r="T29914" s="138"/>
    </row>
    <row r="29915" spans="9:20" x14ac:dyDescent="0.25">
      <c r="I29915" s="137"/>
      <c r="J29915" s="110"/>
      <c r="K29915"/>
      <c r="L29915"/>
      <c r="T29915" s="138"/>
    </row>
    <row r="29916" spans="9:20" x14ac:dyDescent="0.25">
      <c r="I29916" s="137"/>
      <c r="J29916" s="110"/>
      <c r="K29916"/>
      <c r="L29916"/>
      <c r="T29916" s="138"/>
    </row>
    <row r="29917" spans="9:20" x14ac:dyDescent="0.25">
      <c r="I29917" s="137"/>
      <c r="J29917" s="110"/>
      <c r="K29917"/>
      <c r="L29917"/>
      <c r="T29917" s="138"/>
    </row>
    <row r="29918" spans="9:20" x14ac:dyDescent="0.25">
      <c r="I29918" s="137"/>
      <c r="J29918" s="110"/>
      <c r="K29918"/>
      <c r="L29918"/>
      <c r="T29918" s="138"/>
    </row>
    <row r="29919" spans="9:20" x14ac:dyDescent="0.25">
      <c r="I29919" s="137"/>
      <c r="J29919" s="110"/>
      <c r="K29919"/>
      <c r="L29919"/>
      <c r="T29919" s="138"/>
    </row>
    <row r="29920" spans="9:20" x14ac:dyDescent="0.25">
      <c r="I29920" s="137"/>
      <c r="J29920" s="110"/>
      <c r="K29920"/>
      <c r="L29920"/>
      <c r="T29920" s="138"/>
    </row>
    <row r="29921" spans="9:20" x14ac:dyDescent="0.25">
      <c r="I29921" s="137"/>
      <c r="J29921" s="110"/>
      <c r="K29921"/>
      <c r="L29921"/>
      <c r="T29921" s="138"/>
    </row>
    <row r="29922" spans="9:20" x14ac:dyDescent="0.25">
      <c r="I29922" s="137"/>
      <c r="J29922" s="110"/>
      <c r="K29922"/>
      <c r="L29922"/>
      <c r="T29922" s="138"/>
    </row>
    <row r="29923" spans="9:20" x14ac:dyDescent="0.25">
      <c r="I29923" s="137"/>
      <c r="J29923" s="110"/>
      <c r="K29923"/>
      <c r="L29923"/>
      <c r="T29923" s="138"/>
    </row>
    <row r="29924" spans="9:20" x14ac:dyDescent="0.25">
      <c r="I29924" s="137"/>
      <c r="J29924" s="110"/>
      <c r="K29924"/>
      <c r="L29924"/>
      <c r="T29924" s="138"/>
    </row>
    <row r="29925" spans="9:20" x14ac:dyDescent="0.25">
      <c r="I29925" s="137"/>
      <c r="J29925" s="110"/>
      <c r="K29925"/>
      <c r="L29925"/>
      <c r="T29925" s="138"/>
    </row>
    <row r="29926" spans="9:20" x14ac:dyDescent="0.25">
      <c r="I29926" s="137"/>
      <c r="J29926" s="110"/>
      <c r="K29926"/>
      <c r="L29926"/>
      <c r="T29926" s="138"/>
    </row>
    <row r="29927" spans="9:20" x14ac:dyDescent="0.25">
      <c r="I29927" s="137"/>
      <c r="J29927" s="110"/>
      <c r="K29927"/>
      <c r="L29927"/>
      <c r="T29927" s="138"/>
    </row>
    <row r="29928" spans="9:20" x14ac:dyDescent="0.25">
      <c r="I29928" s="137"/>
      <c r="J29928" s="110"/>
      <c r="K29928"/>
      <c r="L29928"/>
      <c r="T29928" s="138"/>
    </row>
    <row r="29929" spans="9:20" x14ac:dyDescent="0.25">
      <c r="I29929" s="137"/>
      <c r="J29929" s="110"/>
      <c r="K29929"/>
      <c r="L29929"/>
      <c r="T29929" s="138"/>
    </row>
    <row r="29930" spans="9:20" x14ac:dyDescent="0.25">
      <c r="I29930" s="137"/>
      <c r="J29930" s="110"/>
      <c r="K29930"/>
      <c r="L29930"/>
      <c r="T29930" s="138"/>
    </row>
    <row r="29931" spans="9:20" x14ac:dyDescent="0.25">
      <c r="I29931" s="137"/>
      <c r="J29931" s="110"/>
      <c r="K29931"/>
      <c r="L29931"/>
      <c r="T29931" s="138"/>
    </row>
    <row r="29932" spans="9:20" x14ac:dyDescent="0.25">
      <c r="I29932" s="137"/>
      <c r="J29932" s="110"/>
      <c r="K29932"/>
      <c r="L29932"/>
      <c r="T29932" s="138"/>
    </row>
    <row r="29933" spans="9:20" x14ac:dyDescent="0.25">
      <c r="I29933" s="137"/>
      <c r="J29933" s="110"/>
      <c r="K29933"/>
      <c r="L29933"/>
      <c r="T29933" s="138"/>
    </row>
    <row r="29934" spans="9:20" x14ac:dyDescent="0.25">
      <c r="I29934" s="137"/>
      <c r="J29934" s="110"/>
      <c r="K29934"/>
      <c r="L29934"/>
      <c r="T29934" s="138"/>
    </row>
    <row r="29935" spans="9:20" x14ac:dyDescent="0.25">
      <c r="I29935" s="137"/>
      <c r="J29935" s="110"/>
      <c r="K29935"/>
      <c r="L29935"/>
      <c r="T29935" s="138"/>
    </row>
    <row r="29936" spans="9:20" x14ac:dyDescent="0.25">
      <c r="I29936" s="137"/>
      <c r="J29936" s="110"/>
      <c r="K29936"/>
      <c r="L29936"/>
      <c r="T29936" s="138"/>
    </row>
    <row r="29937" spans="9:20" x14ac:dyDescent="0.25">
      <c r="I29937" s="137"/>
      <c r="J29937" s="110"/>
      <c r="K29937"/>
      <c r="L29937"/>
      <c r="T29937" s="138"/>
    </row>
    <row r="29938" spans="9:20" x14ac:dyDescent="0.25">
      <c r="I29938" s="137"/>
      <c r="J29938" s="110"/>
      <c r="K29938"/>
      <c r="L29938"/>
      <c r="T29938" s="138"/>
    </row>
    <row r="29939" spans="9:20" x14ac:dyDescent="0.25">
      <c r="I29939" s="137"/>
      <c r="J29939" s="110"/>
      <c r="K29939"/>
      <c r="L29939"/>
      <c r="T29939" s="138"/>
    </row>
    <row r="29940" spans="9:20" x14ac:dyDescent="0.25">
      <c r="I29940" s="137"/>
      <c r="J29940" s="110"/>
      <c r="K29940"/>
      <c r="L29940"/>
      <c r="T29940" s="138"/>
    </row>
    <row r="29941" spans="9:20" x14ac:dyDescent="0.25">
      <c r="I29941" s="137"/>
      <c r="J29941" s="110"/>
      <c r="K29941"/>
      <c r="L29941"/>
      <c r="T29941" s="138"/>
    </row>
    <row r="29942" spans="9:20" x14ac:dyDescent="0.25">
      <c r="I29942" s="137"/>
      <c r="J29942" s="110"/>
      <c r="K29942"/>
      <c r="L29942"/>
      <c r="T29942" s="138"/>
    </row>
    <row r="29943" spans="9:20" x14ac:dyDescent="0.25">
      <c r="I29943" s="137"/>
      <c r="J29943" s="110"/>
      <c r="K29943"/>
      <c r="L29943"/>
      <c r="T29943" s="138"/>
    </row>
    <row r="29944" spans="9:20" x14ac:dyDescent="0.25">
      <c r="I29944" s="137"/>
      <c r="J29944" s="110"/>
      <c r="K29944"/>
      <c r="L29944"/>
      <c r="T29944" s="138"/>
    </row>
    <row r="29945" spans="9:20" x14ac:dyDescent="0.25">
      <c r="I29945" s="137"/>
      <c r="J29945" s="110"/>
      <c r="K29945"/>
      <c r="L29945"/>
      <c r="T29945" s="138"/>
    </row>
    <row r="29946" spans="9:20" x14ac:dyDescent="0.25">
      <c r="I29946" s="137"/>
      <c r="J29946" s="110"/>
      <c r="K29946"/>
      <c r="L29946"/>
      <c r="T29946" s="138"/>
    </row>
    <row r="29947" spans="9:20" x14ac:dyDescent="0.25">
      <c r="I29947" s="137"/>
      <c r="J29947" s="110"/>
      <c r="K29947"/>
      <c r="L29947"/>
      <c r="T29947" s="138"/>
    </row>
    <row r="29948" spans="9:20" x14ac:dyDescent="0.25">
      <c r="I29948" s="137"/>
      <c r="J29948" s="110"/>
      <c r="K29948"/>
      <c r="L29948"/>
      <c r="T29948" s="138"/>
    </row>
    <row r="29949" spans="9:20" x14ac:dyDescent="0.25">
      <c r="I29949" s="137"/>
      <c r="J29949" s="110"/>
      <c r="K29949"/>
      <c r="L29949"/>
      <c r="T29949" s="138"/>
    </row>
    <row r="29950" spans="9:20" x14ac:dyDescent="0.25">
      <c r="I29950" s="137"/>
      <c r="J29950" s="110"/>
      <c r="K29950"/>
      <c r="L29950"/>
      <c r="T29950" s="138"/>
    </row>
    <row r="29951" spans="9:20" x14ac:dyDescent="0.25">
      <c r="I29951" s="137"/>
      <c r="J29951" s="110"/>
      <c r="K29951"/>
      <c r="L29951"/>
      <c r="T29951" s="138"/>
    </row>
    <row r="29952" spans="9:20" x14ac:dyDescent="0.25">
      <c r="I29952" s="137"/>
      <c r="J29952" s="110"/>
      <c r="K29952"/>
      <c r="L29952"/>
      <c r="T29952" s="138"/>
    </row>
    <row r="29953" spans="9:20" x14ac:dyDescent="0.25">
      <c r="I29953" s="137"/>
      <c r="J29953" s="110"/>
      <c r="K29953"/>
      <c r="L29953"/>
      <c r="T29953" s="138"/>
    </row>
    <row r="29954" spans="9:20" x14ac:dyDescent="0.25">
      <c r="I29954" s="137"/>
      <c r="J29954" s="110"/>
      <c r="K29954"/>
      <c r="L29954"/>
      <c r="T29954" s="138"/>
    </row>
    <row r="29955" spans="9:20" x14ac:dyDescent="0.25">
      <c r="I29955" s="137"/>
      <c r="J29955" s="110"/>
      <c r="K29955"/>
      <c r="L29955"/>
      <c r="T29955" s="138"/>
    </row>
    <row r="29956" spans="9:20" x14ac:dyDescent="0.25">
      <c r="I29956" s="137"/>
      <c r="J29956" s="110"/>
      <c r="K29956"/>
      <c r="L29956"/>
      <c r="T29956" s="138"/>
    </row>
    <row r="29957" spans="9:20" x14ac:dyDescent="0.25">
      <c r="I29957" s="137"/>
      <c r="J29957" s="110"/>
      <c r="K29957"/>
      <c r="L29957"/>
      <c r="T29957" s="138"/>
    </row>
    <row r="29958" spans="9:20" x14ac:dyDescent="0.25">
      <c r="I29958" s="137"/>
      <c r="J29958" s="110"/>
      <c r="K29958"/>
      <c r="L29958"/>
      <c r="T29958" s="138"/>
    </row>
    <row r="29959" spans="9:20" x14ac:dyDescent="0.25">
      <c r="I29959" s="137"/>
      <c r="J29959" s="110"/>
      <c r="K29959"/>
      <c r="L29959"/>
      <c r="T29959" s="138"/>
    </row>
    <row r="29960" spans="9:20" x14ac:dyDescent="0.25">
      <c r="I29960" s="137"/>
      <c r="J29960" s="110"/>
      <c r="K29960"/>
      <c r="L29960"/>
      <c r="T29960" s="138"/>
    </row>
    <row r="29961" spans="9:20" x14ac:dyDescent="0.25">
      <c r="I29961" s="137"/>
      <c r="J29961" s="110"/>
      <c r="K29961"/>
      <c r="L29961"/>
      <c r="T29961" s="138"/>
    </row>
    <row r="29962" spans="9:20" x14ac:dyDescent="0.25">
      <c r="I29962" s="137"/>
      <c r="J29962" s="110"/>
      <c r="K29962"/>
      <c r="L29962"/>
      <c r="T29962" s="138"/>
    </row>
    <row r="29963" spans="9:20" x14ac:dyDescent="0.25">
      <c r="I29963" s="137"/>
      <c r="J29963" s="110"/>
      <c r="K29963"/>
      <c r="L29963"/>
      <c r="T29963" s="138"/>
    </row>
    <row r="29964" spans="9:20" x14ac:dyDescent="0.25">
      <c r="I29964" s="137"/>
      <c r="J29964" s="110"/>
      <c r="K29964"/>
      <c r="L29964"/>
      <c r="T29964" s="138"/>
    </row>
    <row r="29965" spans="9:20" x14ac:dyDescent="0.25">
      <c r="I29965" s="137"/>
      <c r="J29965" s="110"/>
      <c r="K29965"/>
      <c r="L29965"/>
      <c r="T29965" s="138"/>
    </row>
    <row r="29966" spans="9:20" x14ac:dyDescent="0.25">
      <c r="I29966" s="137"/>
      <c r="J29966" s="110"/>
      <c r="K29966"/>
      <c r="L29966"/>
      <c r="T29966" s="138"/>
    </row>
    <row r="29967" spans="9:20" x14ac:dyDescent="0.25">
      <c r="I29967" s="137"/>
      <c r="J29967" s="110"/>
      <c r="K29967"/>
      <c r="L29967"/>
      <c r="T29967" s="138"/>
    </row>
    <row r="29968" spans="9:20" x14ac:dyDescent="0.25">
      <c r="I29968" s="137"/>
      <c r="J29968" s="110"/>
      <c r="K29968"/>
      <c r="L29968"/>
      <c r="T29968" s="138"/>
    </row>
    <row r="29969" spans="9:20" x14ac:dyDescent="0.25">
      <c r="I29969" s="137"/>
      <c r="J29969" s="110"/>
      <c r="K29969"/>
      <c r="L29969"/>
      <c r="T29969" s="138"/>
    </row>
    <row r="29970" spans="9:20" x14ac:dyDescent="0.25">
      <c r="I29970" s="137"/>
      <c r="J29970" s="110"/>
      <c r="K29970"/>
      <c r="L29970"/>
      <c r="T29970" s="138"/>
    </row>
    <row r="29971" spans="9:20" x14ac:dyDescent="0.25">
      <c r="I29971" s="137"/>
      <c r="J29971" s="110"/>
      <c r="K29971"/>
      <c r="L29971"/>
      <c r="T29971" s="138"/>
    </row>
    <row r="29972" spans="9:20" x14ac:dyDescent="0.25">
      <c r="I29972" s="137"/>
      <c r="J29972" s="110"/>
      <c r="K29972"/>
      <c r="L29972"/>
      <c r="T29972" s="138"/>
    </row>
    <row r="29973" spans="9:20" x14ac:dyDescent="0.25">
      <c r="I29973" s="137"/>
      <c r="J29973" s="110"/>
      <c r="K29973"/>
      <c r="L29973"/>
      <c r="T29973" s="138"/>
    </row>
    <row r="29974" spans="9:20" x14ac:dyDescent="0.25">
      <c r="I29974" s="137"/>
      <c r="J29974" s="110"/>
      <c r="K29974"/>
      <c r="L29974"/>
      <c r="T29974" s="138"/>
    </row>
    <row r="29975" spans="9:20" x14ac:dyDescent="0.25">
      <c r="I29975" s="137"/>
      <c r="J29975" s="110"/>
      <c r="K29975"/>
      <c r="L29975"/>
      <c r="T29975" s="138"/>
    </row>
    <row r="29976" spans="9:20" x14ac:dyDescent="0.25">
      <c r="I29976" s="137"/>
      <c r="J29976" s="110"/>
      <c r="K29976"/>
      <c r="L29976"/>
      <c r="T29976" s="138"/>
    </row>
    <row r="29977" spans="9:20" x14ac:dyDescent="0.25">
      <c r="I29977" s="137"/>
      <c r="J29977" s="110"/>
      <c r="K29977"/>
      <c r="L29977"/>
      <c r="T29977" s="138"/>
    </row>
    <row r="29978" spans="9:20" x14ac:dyDescent="0.25">
      <c r="I29978" s="137"/>
      <c r="J29978" s="110"/>
      <c r="K29978"/>
      <c r="L29978"/>
      <c r="T29978" s="138"/>
    </row>
    <row r="29979" spans="9:20" x14ac:dyDescent="0.25">
      <c r="I29979" s="137"/>
      <c r="J29979" s="110"/>
      <c r="K29979"/>
      <c r="L29979"/>
      <c r="T29979" s="138"/>
    </row>
    <row r="29980" spans="9:20" x14ac:dyDescent="0.25">
      <c r="I29980" s="137"/>
      <c r="J29980" s="110"/>
      <c r="K29980"/>
      <c r="L29980"/>
      <c r="T29980" s="138"/>
    </row>
    <row r="29981" spans="9:20" x14ac:dyDescent="0.25">
      <c r="I29981" s="137"/>
      <c r="J29981" s="110"/>
      <c r="K29981"/>
      <c r="L29981"/>
      <c r="T29981" s="138"/>
    </row>
    <row r="29982" spans="9:20" x14ac:dyDescent="0.25">
      <c r="I29982" s="137"/>
      <c r="J29982" s="110"/>
      <c r="K29982"/>
      <c r="L29982"/>
      <c r="T29982" s="138"/>
    </row>
    <row r="29983" spans="9:20" x14ac:dyDescent="0.25">
      <c r="I29983" s="137"/>
      <c r="J29983" s="110"/>
      <c r="K29983"/>
      <c r="L29983"/>
      <c r="T29983" s="138"/>
    </row>
    <row r="29984" spans="9:20" x14ac:dyDescent="0.25">
      <c r="I29984" s="137"/>
      <c r="J29984" s="110"/>
      <c r="K29984"/>
      <c r="L29984"/>
      <c r="T29984" s="138"/>
    </row>
    <row r="29985" spans="9:20" x14ac:dyDescent="0.25">
      <c r="I29985" s="137"/>
      <c r="J29985" s="110"/>
      <c r="K29985"/>
      <c r="L29985"/>
      <c r="T29985" s="138"/>
    </row>
    <row r="29986" spans="9:20" x14ac:dyDescent="0.25">
      <c r="I29986" s="137"/>
      <c r="J29986" s="110"/>
      <c r="K29986"/>
      <c r="L29986"/>
      <c r="T29986" s="138"/>
    </row>
    <row r="29987" spans="9:20" x14ac:dyDescent="0.25">
      <c r="I29987" s="137"/>
      <c r="J29987" s="110"/>
      <c r="K29987"/>
      <c r="L29987"/>
      <c r="T29987" s="138"/>
    </row>
    <row r="29988" spans="9:20" x14ac:dyDescent="0.25">
      <c r="I29988" s="137"/>
      <c r="J29988" s="110"/>
      <c r="K29988"/>
      <c r="L29988"/>
      <c r="T29988" s="138"/>
    </row>
    <row r="29989" spans="9:20" x14ac:dyDescent="0.25">
      <c r="I29989" s="137"/>
      <c r="J29989" s="110"/>
      <c r="K29989"/>
      <c r="L29989"/>
      <c r="T29989" s="138"/>
    </row>
    <row r="29990" spans="9:20" x14ac:dyDescent="0.25">
      <c r="I29990" s="137"/>
      <c r="J29990" s="110"/>
      <c r="K29990"/>
      <c r="L29990"/>
      <c r="T29990" s="138"/>
    </row>
    <row r="29991" spans="9:20" x14ac:dyDescent="0.25">
      <c r="I29991" s="137"/>
      <c r="J29991" s="110"/>
      <c r="K29991"/>
      <c r="L29991"/>
      <c r="T29991" s="138"/>
    </row>
    <row r="29992" spans="9:20" x14ac:dyDescent="0.25">
      <c r="I29992" s="137"/>
      <c r="J29992" s="110"/>
      <c r="K29992"/>
      <c r="L29992"/>
      <c r="T29992" s="138"/>
    </row>
    <row r="29993" spans="9:20" x14ac:dyDescent="0.25">
      <c r="I29993" s="137"/>
      <c r="J29993" s="110"/>
      <c r="K29993"/>
      <c r="L29993"/>
      <c r="T29993" s="138"/>
    </row>
    <row r="29994" spans="9:20" x14ac:dyDescent="0.25">
      <c r="I29994" s="137"/>
      <c r="J29994" s="110"/>
      <c r="K29994"/>
      <c r="L29994"/>
      <c r="T29994" s="138"/>
    </row>
    <row r="29995" spans="9:20" x14ac:dyDescent="0.25">
      <c r="I29995" s="137"/>
      <c r="J29995" s="110"/>
      <c r="K29995"/>
      <c r="L29995"/>
      <c r="T29995" s="138"/>
    </row>
    <row r="29996" spans="9:20" x14ac:dyDescent="0.25">
      <c r="I29996" s="137"/>
      <c r="J29996" s="110"/>
      <c r="K29996"/>
      <c r="L29996"/>
      <c r="T29996" s="138"/>
    </row>
    <row r="29997" spans="9:20" x14ac:dyDescent="0.25">
      <c r="I29997" s="137"/>
      <c r="J29997" s="110"/>
      <c r="K29997"/>
      <c r="L29997"/>
      <c r="T29997" s="138"/>
    </row>
    <row r="29998" spans="9:20" x14ac:dyDescent="0.25">
      <c r="I29998" s="137"/>
      <c r="J29998" s="110"/>
      <c r="K29998"/>
      <c r="L29998"/>
      <c r="T29998" s="138"/>
    </row>
    <row r="29999" spans="9:20" x14ac:dyDescent="0.25">
      <c r="I29999" s="137"/>
      <c r="J29999" s="110"/>
      <c r="K29999"/>
      <c r="L29999"/>
      <c r="T29999" s="138"/>
    </row>
    <row r="30000" spans="9:20" x14ac:dyDescent="0.25">
      <c r="I30000" s="137"/>
      <c r="J30000" s="110"/>
      <c r="K30000"/>
      <c r="L30000"/>
      <c r="T30000" s="138"/>
    </row>
    <row r="30001" spans="9:20" x14ac:dyDescent="0.25">
      <c r="I30001" s="137"/>
      <c r="J30001" s="110"/>
      <c r="K30001"/>
      <c r="L30001"/>
      <c r="T30001" s="138"/>
    </row>
    <row r="30002" spans="9:20" x14ac:dyDescent="0.25">
      <c r="I30002" s="137"/>
      <c r="J30002" s="110"/>
      <c r="K30002"/>
      <c r="L30002"/>
      <c r="T30002" s="138"/>
    </row>
    <row r="30003" spans="9:20" x14ac:dyDescent="0.25">
      <c r="I30003" s="137"/>
      <c r="J30003" s="110"/>
      <c r="K30003"/>
      <c r="L30003"/>
      <c r="T30003" s="138"/>
    </row>
    <row r="30004" spans="9:20" x14ac:dyDescent="0.25">
      <c r="I30004" s="137"/>
      <c r="J30004" s="110"/>
      <c r="K30004"/>
      <c r="L30004"/>
      <c r="T30004" s="138"/>
    </row>
    <row r="30005" spans="9:20" x14ac:dyDescent="0.25">
      <c r="I30005" s="137"/>
      <c r="J30005" s="110"/>
      <c r="K30005"/>
      <c r="L30005"/>
      <c r="T30005" s="138"/>
    </row>
    <row r="30006" spans="9:20" x14ac:dyDescent="0.25">
      <c r="I30006" s="137"/>
      <c r="J30006" s="110"/>
      <c r="K30006"/>
      <c r="L30006"/>
      <c r="T30006" s="138"/>
    </row>
    <row r="30007" spans="9:20" x14ac:dyDescent="0.25">
      <c r="I30007" s="137"/>
      <c r="J30007" s="110"/>
      <c r="K30007"/>
      <c r="L30007"/>
      <c r="T30007" s="138"/>
    </row>
    <row r="30008" spans="9:20" x14ac:dyDescent="0.25">
      <c r="I30008" s="137"/>
      <c r="J30008" s="110"/>
      <c r="K30008"/>
      <c r="L30008"/>
      <c r="T30008" s="138"/>
    </row>
    <row r="30009" spans="9:20" x14ac:dyDescent="0.25">
      <c r="I30009" s="137"/>
      <c r="J30009" s="110"/>
      <c r="K30009"/>
      <c r="L30009"/>
      <c r="T30009" s="138"/>
    </row>
    <row r="30010" spans="9:20" x14ac:dyDescent="0.25">
      <c r="I30010" s="137"/>
      <c r="J30010" s="110"/>
      <c r="K30010"/>
      <c r="L30010"/>
      <c r="T30010" s="138"/>
    </row>
    <row r="30011" spans="9:20" x14ac:dyDescent="0.25">
      <c r="I30011" s="137"/>
      <c r="J30011" s="110"/>
      <c r="K30011"/>
      <c r="L30011"/>
      <c r="T30011" s="138"/>
    </row>
    <row r="30012" spans="9:20" x14ac:dyDescent="0.25">
      <c r="I30012" s="137"/>
      <c r="J30012" s="110"/>
      <c r="K30012"/>
      <c r="L30012"/>
      <c r="T30012" s="138"/>
    </row>
    <row r="30013" spans="9:20" x14ac:dyDescent="0.25">
      <c r="I30013" s="137"/>
      <c r="J30013" s="110"/>
      <c r="K30013"/>
      <c r="L30013"/>
      <c r="T30013" s="138"/>
    </row>
    <row r="30014" spans="9:20" x14ac:dyDescent="0.25">
      <c r="I30014" s="137"/>
      <c r="J30014" s="110"/>
      <c r="K30014"/>
      <c r="L30014"/>
      <c r="T30014" s="138"/>
    </row>
    <row r="30015" spans="9:20" x14ac:dyDescent="0.25">
      <c r="I30015" s="137"/>
      <c r="J30015" s="110"/>
      <c r="K30015"/>
      <c r="L30015"/>
      <c r="T30015" s="138"/>
    </row>
    <row r="30016" spans="9:20" x14ac:dyDescent="0.25">
      <c r="I30016" s="137"/>
      <c r="J30016" s="110"/>
      <c r="K30016"/>
      <c r="L30016"/>
      <c r="T30016" s="138"/>
    </row>
    <row r="30017" spans="9:20" x14ac:dyDescent="0.25">
      <c r="I30017" s="137"/>
      <c r="J30017" s="110"/>
      <c r="K30017"/>
      <c r="L30017"/>
      <c r="T30017" s="138"/>
    </row>
    <row r="30018" spans="9:20" x14ac:dyDescent="0.25">
      <c r="I30018" s="137"/>
      <c r="J30018" s="110"/>
      <c r="K30018"/>
      <c r="L30018"/>
      <c r="T30018" s="138"/>
    </row>
    <row r="30019" spans="9:20" x14ac:dyDescent="0.25">
      <c r="I30019" s="137"/>
      <c r="J30019" s="110"/>
      <c r="K30019"/>
      <c r="L30019"/>
      <c r="T30019" s="138"/>
    </row>
    <row r="30020" spans="9:20" x14ac:dyDescent="0.25">
      <c r="I30020" s="137"/>
      <c r="J30020" s="110"/>
      <c r="K30020"/>
      <c r="L30020"/>
      <c r="T30020" s="138"/>
    </row>
    <row r="30021" spans="9:20" x14ac:dyDescent="0.25">
      <c r="I30021" s="137"/>
      <c r="J30021" s="110"/>
      <c r="K30021"/>
      <c r="L30021"/>
      <c r="T30021" s="138"/>
    </row>
    <row r="30022" spans="9:20" x14ac:dyDescent="0.25">
      <c r="I30022" s="137"/>
      <c r="J30022" s="110"/>
      <c r="K30022"/>
      <c r="L30022"/>
      <c r="T30022" s="138"/>
    </row>
    <row r="30023" spans="9:20" x14ac:dyDescent="0.25">
      <c r="I30023" s="137"/>
      <c r="J30023" s="110"/>
      <c r="K30023"/>
      <c r="L30023"/>
      <c r="T30023" s="138"/>
    </row>
    <row r="30024" spans="9:20" x14ac:dyDescent="0.25">
      <c r="I30024" s="137"/>
      <c r="J30024" s="110"/>
      <c r="K30024"/>
      <c r="L30024"/>
      <c r="T30024" s="138"/>
    </row>
    <row r="30025" spans="9:20" x14ac:dyDescent="0.25">
      <c r="I30025" s="137"/>
      <c r="J30025" s="110"/>
      <c r="K30025"/>
      <c r="L30025"/>
      <c r="T30025" s="138"/>
    </row>
    <row r="30026" spans="9:20" x14ac:dyDescent="0.25">
      <c r="I30026" s="137"/>
      <c r="J30026" s="110"/>
      <c r="K30026"/>
      <c r="L30026"/>
      <c r="T30026" s="138"/>
    </row>
    <row r="30027" spans="9:20" x14ac:dyDescent="0.25">
      <c r="I30027" s="137"/>
      <c r="J30027" s="110"/>
      <c r="K30027"/>
      <c r="L30027"/>
      <c r="T30027" s="138"/>
    </row>
    <row r="30028" spans="9:20" x14ac:dyDescent="0.25">
      <c r="I30028" s="137"/>
      <c r="J30028" s="110"/>
      <c r="K30028"/>
      <c r="L30028"/>
      <c r="T30028" s="138"/>
    </row>
    <row r="30029" spans="9:20" x14ac:dyDescent="0.25">
      <c r="I30029" s="137"/>
      <c r="J30029" s="110"/>
      <c r="K30029"/>
      <c r="L30029"/>
      <c r="T30029" s="138"/>
    </row>
    <row r="30030" spans="9:20" x14ac:dyDescent="0.25">
      <c r="I30030" s="137"/>
      <c r="J30030" s="110"/>
      <c r="K30030"/>
      <c r="L30030"/>
      <c r="T30030" s="138"/>
    </row>
    <row r="30031" spans="9:20" x14ac:dyDescent="0.25">
      <c r="I30031" s="137"/>
      <c r="J30031" s="110"/>
      <c r="K30031"/>
      <c r="L30031"/>
      <c r="T30031" s="138"/>
    </row>
    <row r="30032" spans="9:20" x14ac:dyDescent="0.25">
      <c r="I30032" s="137"/>
      <c r="J30032" s="110"/>
      <c r="K30032"/>
      <c r="L30032"/>
      <c r="T30032" s="138"/>
    </row>
    <row r="30033" spans="9:20" x14ac:dyDescent="0.25">
      <c r="I30033" s="137"/>
      <c r="J30033" s="110"/>
      <c r="K30033"/>
      <c r="L30033"/>
      <c r="T30033" s="138"/>
    </row>
    <row r="30034" spans="9:20" x14ac:dyDescent="0.25">
      <c r="I30034" s="137"/>
      <c r="J30034" s="110"/>
      <c r="K30034"/>
      <c r="L30034"/>
      <c r="T30034" s="138"/>
    </row>
    <row r="30035" spans="9:20" x14ac:dyDescent="0.25">
      <c r="I30035" s="137"/>
      <c r="J30035" s="110"/>
      <c r="K30035"/>
      <c r="L30035"/>
      <c r="T30035" s="138"/>
    </row>
    <row r="30036" spans="9:20" x14ac:dyDescent="0.25">
      <c r="I30036" s="137"/>
      <c r="J30036" s="110"/>
      <c r="K30036"/>
      <c r="L30036"/>
      <c r="T30036" s="138"/>
    </row>
    <row r="30037" spans="9:20" x14ac:dyDescent="0.25">
      <c r="I30037" s="137"/>
      <c r="J30037" s="110"/>
      <c r="K30037"/>
      <c r="L30037"/>
      <c r="T30037" s="138"/>
    </row>
    <row r="30038" spans="9:20" x14ac:dyDescent="0.25">
      <c r="I30038" s="137"/>
      <c r="J30038" s="110"/>
      <c r="K30038"/>
      <c r="L30038"/>
      <c r="T30038" s="138"/>
    </row>
    <row r="30039" spans="9:20" x14ac:dyDescent="0.25">
      <c r="I30039" s="137"/>
      <c r="J30039" s="110"/>
      <c r="K30039"/>
      <c r="L30039"/>
      <c r="T30039" s="138"/>
    </row>
    <row r="30040" spans="9:20" x14ac:dyDescent="0.25">
      <c r="I30040" s="137"/>
      <c r="J30040" s="110"/>
      <c r="K30040"/>
      <c r="L30040"/>
      <c r="T30040" s="138"/>
    </row>
    <row r="30041" spans="9:20" x14ac:dyDescent="0.25">
      <c r="I30041" s="137"/>
      <c r="J30041" s="110"/>
      <c r="K30041"/>
      <c r="L30041"/>
      <c r="T30041" s="138"/>
    </row>
    <row r="30042" spans="9:20" x14ac:dyDescent="0.25">
      <c r="I30042" s="137"/>
      <c r="J30042" s="110"/>
      <c r="K30042"/>
      <c r="L30042"/>
      <c r="T30042" s="138"/>
    </row>
    <row r="30043" spans="9:20" x14ac:dyDescent="0.25">
      <c r="I30043" s="137"/>
      <c r="J30043" s="110"/>
      <c r="K30043"/>
      <c r="L30043"/>
      <c r="T30043" s="138"/>
    </row>
    <row r="30044" spans="9:20" x14ac:dyDescent="0.25">
      <c r="I30044" s="137"/>
      <c r="J30044" s="110"/>
      <c r="K30044"/>
      <c r="L30044"/>
      <c r="T30044" s="138"/>
    </row>
    <row r="30045" spans="9:20" x14ac:dyDescent="0.25">
      <c r="I30045" s="137"/>
      <c r="J30045" s="110"/>
      <c r="K30045"/>
      <c r="L30045"/>
      <c r="T30045" s="138"/>
    </row>
    <row r="30046" spans="9:20" x14ac:dyDescent="0.25">
      <c r="I30046" s="137"/>
      <c r="J30046" s="110"/>
      <c r="K30046"/>
      <c r="L30046"/>
      <c r="T30046" s="138"/>
    </row>
    <row r="30047" spans="9:20" x14ac:dyDescent="0.25">
      <c r="I30047" s="137"/>
      <c r="J30047" s="110"/>
      <c r="K30047"/>
      <c r="L30047"/>
      <c r="T30047" s="138"/>
    </row>
    <row r="30048" spans="9:20" x14ac:dyDescent="0.25">
      <c r="I30048" s="137"/>
      <c r="J30048" s="110"/>
      <c r="K30048"/>
      <c r="L30048"/>
      <c r="T30048" s="138"/>
    </row>
    <row r="30049" spans="9:20" x14ac:dyDescent="0.25">
      <c r="I30049" s="137"/>
      <c r="J30049" s="110"/>
      <c r="K30049"/>
      <c r="L30049"/>
      <c r="T30049" s="138"/>
    </row>
    <row r="30050" spans="9:20" x14ac:dyDescent="0.25">
      <c r="I30050" s="137"/>
      <c r="J30050" s="110"/>
      <c r="K30050"/>
      <c r="L30050"/>
      <c r="T30050" s="138"/>
    </row>
    <row r="30051" spans="9:20" x14ac:dyDescent="0.25">
      <c r="I30051" s="137"/>
      <c r="J30051" s="110"/>
      <c r="K30051"/>
      <c r="L30051"/>
      <c r="T30051" s="138"/>
    </row>
    <row r="30052" spans="9:20" x14ac:dyDescent="0.25">
      <c r="I30052" s="137"/>
      <c r="J30052" s="110"/>
      <c r="K30052"/>
      <c r="L30052"/>
      <c r="T30052" s="138"/>
    </row>
    <row r="30053" spans="9:20" x14ac:dyDescent="0.25">
      <c r="I30053" s="137"/>
      <c r="J30053" s="110"/>
      <c r="K30053"/>
      <c r="L30053"/>
      <c r="T30053" s="138"/>
    </row>
    <row r="30054" spans="9:20" x14ac:dyDescent="0.25">
      <c r="I30054" s="137"/>
      <c r="J30054" s="110"/>
      <c r="K30054"/>
      <c r="L30054"/>
      <c r="T30054" s="138"/>
    </row>
    <row r="30055" spans="9:20" x14ac:dyDescent="0.25">
      <c r="I30055" s="137"/>
      <c r="J30055" s="110"/>
      <c r="K30055"/>
      <c r="L30055"/>
      <c r="T30055" s="138"/>
    </row>
    <row r="30056" spans="9:20" x14ac:dyDescent="0.25">
      <c r="I30056" s="137"/>
      <c r="J30056" s="110"/>
      <c r="K30056"/>
      <c r="L30056"/>
      <c r="T30056" s="138"/>
    </row>
    <row r="30057" spans="9:20" x14ac:dyDescent="0.25">
      <c r="I30057" s="137"/>
      <c r="J30057" s="110"/>
      <c r="K30057"/>
      <c r="L30057"/>
      <c r="T30057" s="138"/>
    </row>
    <row r="30058" spans="9:20" x14ac:dyDescent="0.25">
      <c r="I30058" s="137"/>
      <c r="J30058" s="110"/>
      <c r="K30058"/>
      <c r="L30058"/>
      <c r="T30058" s="138"/>
    </row>
    <row r="30059" spans="9:20" x14ac:dyDescent="0.25">
      <c r="I30059" s="137"/>
      <c r="J30059" s="110"/>
      <c r="K30059"/>
      <c r="L30059"/>
      <c r="T30059" s="138"/>
    </row>
    <row r="30060" spans="9:20" x14ac:dyDescent="0.25">
      <c r="I30060" s="137"/>
      <c r="J30060" s="110"/>
      <c r="K30060"/>
      <c r="L30060"/>
      <c r="T30060" s="138"/>
    </row>
    <row r="30061" spans="9:20" x14ac:dyDescent="0.25">
      <c r="I30061" s="137"/>
      <c r="J30061" s="110"/>
      <c r="K30061"/>
      <c r="L30061"/>
      <c r="T30061" s="138"/>
    </row>
    <row r="30062" spans="9:20" x14ac:dyDescent="0.25">
      <c r="I30062" s="137"/>
      <c r="J30062" s="110"/>
      <c r="K30062"/>
      <c r="L30062"/>
      <c r="T30062" s="138"/>
    </row>
    <row r="30063" spans="9:20" x14ac:dyDescent="0.25">
      <c r="I30063" s="137"/>
      <c r="J30063" s="110"/>
      <c r="K30063"/>
      <c r="L30063"/>
      <c r="T30063" s="138"/>
    </row>
    <row r="30064" spans="9:20" x14ac:dyDescent="0.25">
      <c r="I30064" s="137"/>
      <c r="J30064" s="110"/>
      <c r="K30064"/>
      <c r="L30064"/>
      <c r="T30064" s="138"/>
    </row>
    <row r="30065" spans="9:20" x14ac:dyDescent="0.25">
      <c r="I30065" s="137"/>
      <c r="J30065" s="110"/>
      <c r="K30065"/>
      <c r="L30065"/>
      <c r="T30065" s="138"/>
    </row>
    <row r="30066" spans="9:20" x14ac:dyDescent="0.25">
      <c r="I30066" s="137"/>
      <c r="J30066" s="110"/>
      <c r="K30066"/>
      <c r="L30066"/>
      <c r="T30066" s="138"/>
    </row>
    <row r="30067" spans="9:20" x14ac:dyDescent="0.25">
      <c r="I30067" s="137"/>
      <c r="J30067" s="110"/>
      <c r="K30067"/>
      <c r="L30067"/>
      <c r="T30067" s="138"/>
    </row>
    <row r="30068" spans="9:20" x14ac:dyDescent="0.25">
      <c r="I30068" s="137"/>
      <c r="J30068" s="110"/>
      <c r="K30068"/>
      <c r="L30068"/>
      <c r="T30068" s="138"/>
    </row>
    <row r="30069" spans="9:20" x14ac:dyDescent="0.25">
      <c r="I30069" s="137"/>
      <c r="J30069" s="110"/>
      <c r="K30069"/>
      <c r="L30069"/>
      <c r="T30069" s="138"/>
    </row>
    <row r="30070" spans="9:20" x14ac:dyDescent="0.25">
      <c r="I30070" s="137"/>
      <c r="J30070" s="110"/>
      <c r="K30070"/>
      <c r="L30070"/>
      <c r="T30070" s="138"/>
    </row>
    <row r="30071" spans="9:20" x14ac:dyDescent="0.25">
      <c r="I30071" s="137"/>
      <c r="J30071" s="110"/>
      <c r="K30071"/>
      <c r="L30071"/>
      <c r="T30071" s="138"/>
    </row>
    <row r="30072" spans="9:20" x14ac:dyDescent="0.25">
      <c r="I30072" s="137"/>
      <c r="J30072" s="110"/>
      <c r="K30072"/>
      <c r="L30072"/>
      <c r="T30072" s="138"/>
    </row>
    <row r="30073" spans="9:20" x14ac:dyDescent="0.25">
      <c r="I30073" s="137"/>
      <c r="J30073" s="110"/>
      <c r="K30073"/>
      <c r="L30073"/>
      <c r="T30073" s="138"/>
    </row>
    <row r="30074" spans="9:20" x14ac:dyDescent="0.25">
      <c r="I30074" s="137"/>
      <c r="J30074" s="110"/>
      <c r="K30074"/>
      <c r="L30074"/>
      <c r="T30074" s="138"/>
    </row>
    <row r="30075" spans="9:20" x14ac:dyDescent="0.25">
      <c r="I30075" s="137"/>
      <c r="J30075" s="110"/>
      <c r="K30075"/>
      <c r="L30075"/>
      <c r="T30075" s="138"/>
    </row>
    <row r="30076" spans="9:20" x14ac:dyDescent="0.25">
      <c r="I30076" s="137"/>
      <c r="J30076" s="110"/>
      <c r="K30076"/>
      <c r="L30076"/>
      <c r="T30076" s="138"/>
    </row>
    <row r="30077" spans="9:20" x14ac:dyDescent="0.25">
      <c r="I30077" s="137"/>
      <c r="J30077" s="110"/>
      <c r="K30077"/>
      <c r="L30077"/>
      <c r="T30077" s="138"/>
    </row>
    <row r="30078" spans="9:20" x14ac:dyDescent="0.25">
      <c r="I30078" s="137"/>
      <c r="J30078" s="110"/>
      <c r="K30078"/>
      <c r="L30078"/>
      <c r="T30078" s="138"/>
    </row>
    <row r="30079" spans="9:20" x14ac:dyDescent="0.25">
      <c r="I30079" s="137"/>
      <c r="J30079" s="110"/>
      <c r="K30079"/>
      <c r="L30079"/>
      <c r="T30079" s="138"/>
    </row>
    <row r="30080" spans="9:20" x14ac:dyDescent="0.25">
      <c r="I30080" s="137"/>
      <c r="J30080" s="110"/>
      <c r="K30080"/>
      <c r="L30080"/>
      <c r="T30080" s="138"/>
    </row>
    <row r="30081" spans="9:20" x14ac:dyDescent="0.25">
      <c r="I30081" s="137"/>
      <c r="J30081" s="110"/>
      <c r="K30081"/>
      <c r="L30081"/>
      <c r="T30081" s="138"/>
    </row>
    <row r="30082" spans="9:20" x14ac:dyDescent="0.25">
      <c r="I30082" s="137"/>
      <c r="J30082" s="110"/>
      <c r="K30082"/>
      <c r="L30082"/>
      <c r="T30082" s="138"/>
    </row>
    <row r="30083" spans="9:20" x14ac:dyDescent="0.25">
      <c r="I30083" s="137"/>
      <c r="J30083" s="110"/>
      <c r="K30083"/>
      <c r="L30083"/>
      <c r="T30083" s="138"/>
    </row>
    <row r="30084" spans="9:20" x14ac:dyDescent="0.25">
      <c r="I30084" s="137"/>
      <c r="J30084" s="110"/>
      <c r="K30084"/>
      <c r="L30084"/>
      <c r="T30084" s="138"/>
    </row>
    <row r="30085" spans="9:20" x14ac:dyDescent="0.25">
      <c r="I30085" s="137"/>
      <c r="J30085" s="110"/>
      <c r="K30085"/>
      <c r="L30085"/>
      <c r="T30085" s="138"/>
    </row>
    <row r="30086" spans="9:20" x14ac:dyDescent="0.25">
      <c r="I30086" s="137"/>
      <c r="J30086" s="110"/>
      <c r="K30086"/>
      <c r="L30086"/>
      <c r="T30086" s="138"/>
    </row>
    <row r="30087" spans="9:20" x14ac:dyDescent="0.25">
      <c r="I30087" s="137"/>
      <c r="J30087" s="110"/>
      <c r="K30087"/>
      <c r="L30087"/>
      <c r="T30087" s="138"/>
    </row>
    <row r="30088" spans="9:20" x14ac:dyDescent="0.25">
      <c r="I30088" s="137"/>
      <c r="J30088" s="110"/>
      <c r="K30088"/>
      <c r="L30088"/>
      <c r="T30088" s="138"/>
    </row>
    <row r="30089" spans="9:20" x14ac:dyDescent="0.25">
      <c r="I30089" s="137"/>
      <c r="J30089" s="110"/>
      <c r="K30089"/>
      <c r="L30089"/>
      <c r="T30089" s="138"/>
    </row>
    <row r="30090" spans="9:20" x14ac:dyDescent="0.25">
      <c r="I30090" s="137"/>
      <c r="J30090" s="110"/>
      <c r="K30090"/>
      <c r="L30090"/>
      <c r="T30090" s="138"/>
    </row>
    <row r="30091" spans="9:20" x14ac:dyDescent="0.25">
      <c r="I30091" s="137"/>
      <c r="J30091" s="110"/>
      <c r="K30091"/>
      <c r="L30091"/>
      <c r="T30091" s="138"/>
    </row>
    <row r="30092" spans="9:20" x14ac:dyDescent="0.25">
      <c r="I30092" s="137"/>
      <c r="J30092" s="110"/>
      <c r="K30092"/>
      <c r="L30092"/>
      <c r="T30092" s="138"/>
    </row>
    <row r="30093" spans="9:20" x14ac:dyDescent="0.25">
      <c r="I30093" s="137"/>
      <c r="J30093" s="110"/>
      <c r="K30093"/>
      <c r="L30093"/>
      <c r="T30093" s="138"/>
    </row>
    <row r="30094" spans="9:20" x14ac:dyDescent="0.25">
      <c r="I30094" s="137"/>
      <c r="J30094" s="110"/>
      <c r="K30094"/>
      <c r="L30094"/>
      <c r="T30094" s="138"/>
    </row>
    <row r="30095" spans="9:20" x14ac:dyDescent="0.25">
      <c r="I30095" s="137"/>
      <c r="J30095" s="110"/>
      <c r="K30095"/>
      <c r="L30095"/>
      <c r="T30095" s="138"/>
    </row>
    <row r="30096" spans="9:20" x14ac:dyDescent="0.25">
      <c r="I30096" s="137"/>
      <c r="J30096" s="110"/>
      <c r="K30096"/>
      <c r="L30096"/>
      <c r="T30096" s="138"/>
    </row>
    <row r="30097" spans="9:20" x14ac:dyDescent="0.25">
      <c r="I30097" s="137"/>
      <c r="J30097" s="110"/>
      <c r="K30097"/>
      <c r="L30097"/>
      <c r="T30097" s="138"/>
    </row>
    <row r="30098" spans="9:20" x14ac:dyDescent="0.25">
      <c r="I30098" s="137"/>
      <c r="J30098" s="110"/>
      <c r="K30098"/>
      <c r="L30098"/>
      <c r="T30098" s="138"/>
    </row>
    <row r="30099" spans="9:20" x14ac:dyDescent="0.25">
      <c r="I30099" s="137"/>
      <c r="J30099" s="110"/>
      <c r="K30099"/>
      <c r="L30099"/>
      <c r="T30099" s="138"/>
    </row>
    <row r="30100" spans="9:20" x14ac:dyDescent="0.25">
      <c r="I30100" s="137"/>
      <c r="J30100" s="110"/>
      <c r="K30100"/>
      <c r="L30100"/>
      <c r="T30100" s="138"/>
    </row>
    <row r="30101" spans="9:20" x14ac:dyDescent="0.25">
      <c r="I30101" s="137"/>
      <c r="J30101" s="110"/>
      <c r="K30101"/>
      <c r="L30101"/>
      <c r="T30101" s="138"/>
    </row>
    <row r="30102" spans="9:20" x14ac:dyDescent="0.25">
      <c r="I30102" s="137"/>
      <c r="J30102" s="110"/>
      <c r="K30102"/>
      <c r="L30102"/>
      <c r="T30102" s="138"/>
    </row>
    <row r="30103" spans="9:20" x14ac:dyDescent="0.25">
      <c r="I30103" s="137"/>
      <c r="J30103" s="110"/>
      <c r="K30103"/>
      <c r="L30103"/>
      <c r="T30103" s="138"/>
    </row>
    <row r="30104" spans="9:20" x14ac:dyDescent="0.25">
      <c r="I30104" s="137"/>
      <c r="J30104" s="110"/>
      <c r="K30104"/>
      <c r="L30104"/>
      <c r="T30104" s="138"/>
    </row>
    <row r="30105" spans="9:20" x14ac:dyDescent="0.25">
      <c r="I30105" s="137"/>
      <c r="J30105" s="110"/>
      <c r="K30105"/>
      <c r="L30105"/>
      <c r="T30105" s="138"/>
    </row>
    <row r="30106" spans="9:20" x14ac:dyDescent="0.25">
      <c r="I30106" s="137"/>
      <c r="J30106" s="110"/>
      <c r="K30106"/>
      <c r="L30106"/>
      <c r="T30106" s="138"/>
    </row>
    <row r="30107" spans="9:20" x14ac:dyDescent="0.25">
      <c r="I30107" s="137"/>
      <c r="J30107" s="110"/>
      <c r="K30107"/>
      <c r="L30107"/>
      <c r="T30107" s="138"/>
    </row>
    <row r="30108" spans="9:20" x14ac:dyDescent="0.25">
      <c r="I30108" s="137"/>
      <c r="J30108" s="110"/>
      <c r="K30108"/>
      <c r="L30108"/>
      <c r="T30108" s="138"/>
    </row>
    <row r="30109" spans="9:20" x14ac:dyDescent="0.25">
      <c r="I30109" s="137"/>
      <c r="J30109" s="110"/>
      <c r="K30109"/>
      <c r="L30109"/>
      <c r="T30109" s="138"/>
    </row>
    <row r="30110" spans="9:20" x14ac:dyDescent="0.25">
      <c r="I30110" s="137"/>
      <c r="J30110" s="110"/>
      <c r="K30110"/>
      <c r="L30110"/>
      <c r="T30110" s="138"/>
    </row>
    <row r="30111" spans="9:20" x14ac:dyDescent="0.25">
      <c r="I30111" s="137"/>
      <c r="J30111" s="110"/>
      <c r="K30111"/>
      <c r="L30111"/>
      <c r="T30111" s="138"/>
    </row>
    <row r="30112" spans="9:20" x14ac:dyDescent="0.25">
      <c r="I30112" s="137"/>
      <c r="J30112" s="110"/>
      <c r="K30112"/>
      <c r="L30112"/>
      <c r="T30112" s="138"/>
    </row>
    <row r="30113" spans="9:20" x14ac:dyDescent="0.25">
      <c r="I30113" s="137"/>
      <c r="J30113" s="110"/>
      <c r="K30113"/>
      <c r="L30113"/>
      <c r="T30113" s="138"/>
    </row>
    <row r="30114" spans="9:20" x14ac:dyDescent="0.25">
      <c r="I30114" s="137"/>
      <c r="J30114" s="110"/>
      <c r="K30114"/>
      <c r="L30114"/>
      <c r="T30114" s="138"/>
    </row>
    <row r="30115" spans="9:20" x14ac:dyDescent="0.25">
      <c r="I30115" s="137"/>
      <c r="J30115" s="110"/>
      <c r="K30115"/>
      <c r="L30115"/>
      <c r="T30115" s="138"/>
    </row>
    <row r="30116" spans="9:20" x14ac:dyDescent="0.25">
      <c r="I30116" s="137"/>
      <c r="J30116" s="110"/>
      <c r="K30116"/>
      <c r="L30116"/>
      <c r="T30116" s="138"/>
    </row>
    <row r="30117" spans="9:20" x14ac:dyDescent="0.25">
      <c r="I30117" s="137"/>
      <c r="J30117" s="110"/>
      <c r="K30117"/>
      <c r="L30117"/>
      <c r="T30117" s="138"/>
    </row>
    <row r="30118" spans="9:20" x14ac:dyDescent="0.25">
      <c r="I30118" s="137"/>
      <c r="J30118" s="110"/>
      <c r="K30118"/>
      <c r="L30118"/>
      <c r="T30118" s="138"/>
    </row>
    <row r="30119" spans="9:20" x14ac:dyDescent="0.25">
      <c r="I30119" s="137"/>
      <c r="J30119" s="110"/>
      <c r="K30119"/>
      <c r="L30119"/>
      <c r="T30119" s="138"/>
    </row>
    <row r="30120" spans="9:20" x14ac:dyDescent="0.25">
      <c r="I30120" s="137"/>
      <c r="J30120" s="110"/>
      <c r="K30120"/>
      <c r="L30120"/>
      <c r="T30120" s="138"/>
    </row>
    <row r="30121" spans="9:20" x14ac:dyDescent="0.25">
      <c r="I30121" s="137"/>
      <c r="J30121" s="110"/>
      <c r="K30121"/>
      <c r="L30121"/>
      <c r="T30121" s="138"/>
    </row>
    <row r="30122" spans="9:20" x14ac:dyDescent="0.25">
      <c r="I30122" s="137"/>
      <c r="J30122" s="110"/>
      <c r="K30122"/>
      <c r="L30122"/>
      <c r="T30122" s="138"/>
    </row>
    <row r="30123" spans="9:20" x14ac:dyDescent="0.25">
      <c r="I30123" s="137"/>
      <c r="J30123" s="110"/>
      <c r="K30123"/>
      <c r="L30123"/>
      <c r="T30123" s="138"/>
    </row>
    <row r="30124" spans="9:20" x14ac:dyDescent="0.25">
      <c r="I30124" s="137"/>
      <c r="J30124" s="110"/>
      <c r="K30124"/>
      <c r="L30124"/>
      <c r="T30124" s="138"/>
    </row>
    <row r="30125" spans="9:20" x14ac:dyDescent="0.25">
      <c r="I30125" s="137"/>
      <c r="J30125" s="110"/>
      <c r="K30125"/>
      <c r="L30125"/>
      <c r="T30125" s="138"/>
    </row>
    <row r="30126" spans="9:20" x14ac:dyDescent="0.25">
      <c r="I30126" s="137"/>
      <c r="J30126" s="110"/>
      <c r="K30126"/>
      <c r="L30126"/>
      <c r="T30126" s="138"/>
    </row>
    <row r="30127" spans="9:20" x14ac:dyDescent="0.25">
      <c r="I30127" s="137"/>
      <c r="J30127" s="110"/>
      <c r="K30127"/>
      <c r="L30127"/>
      <c r="T30127" s="138"/>
    </row>
    <row r="30128" spans="9:20" x14ac:dyDescent="0.25">
      <c r="I30128" s="137"/>
      <c r="J30128" s="110"/>
      <c r="K30128"/>
      <c r="L30128"/>
      <c r="T30128" s="138"/>
    </row>
    <row r="30129" spans="9:20" x14ac:dyDescent="0.25">
      <c r="I30129" s="137"/>
      <c r="J30129" s="110"/>
      <c r="K30129"/>
      <c r="L30129"/>
      <c r="T30129" s="138"/>
    </row>
    <row r="30130" spans="9:20" x14ac:dyDescent="0.25">
      <c r="I30130" s="137"/>
      <c r="J30130" s="110"/>
      <c r="K30130"/>
      <c r="L30130"/>
      <c r="T30130" s="138"/>
    </row>
    <row r="30131" spans="9:20" x14ac:dyDescent="0.25">
      <c r="I30131" s="137"/>
      <c r="J30131" s="110"/>
      <c r="K30131"/>
      <c r="L30131"/>
      <c r="T30131" s="138"/>
    </row>
    <row r="30132" spans="9:20" x14ac:dyDescent="0.25">
      <c r="I30132" s="137"/>
      <c r="J30132" s="110"/>
      <c r="K30132"/>
      <c r="L30132"/>
      <c r="T30132" s="138"/>
    </row>
    <row r="30133" spans="9:20" x14ac:dyDescent="0.25">
      <c r="I30133" s="137"/>
      <c r="J30133" s="110"/>
      <c r="K30133"/>
      <c r="L30133"/>
      <c r="T30133" s="138"/>
    </row>
    <row r="30134" spans="9:20" x14ac:dyDescent="0.25">
      <c r="I30134" s="137"/>
      <c r="J30134" s="110"/>
      <c r="K30134"/>
      <c r="L30134"/>
      <c r="T30134" s="138"/>
    </row>
    <row r="30135" spans="9:20" x14ac:dyDescent="0.25">
      <c r="I30135" s="137"/>
      <c r="J30135" s="110"/>
      <c r="K30135"/>
      <c r="L30135"/>
      <c r="T30135" s="138"/>
    </row>
    <row r="30136" spans="9:20" x14ac:dyDescent="0.25">
      <c r="I30136" s="137"/>
      <c r="J30136" s="110"/>
      <c r="K30136"/>
      <c r="L30136"/>
      <c r="T30136" s="138"/>
    </row>
    <row r="30137" spans="9:20" x14ac:dyDescent="0.25">
      <c r="I30137" s="137"/>
      <c r="J30137" s="110"/>
      <c r="K30137"/>
      <c r="L30137"/>
      <c r="T30137" s="138"/>
    </row>
    <row r="30138" spans="9:20" x14ac:dyDescent="0.25">
      <c r="I30138" s="137"/>
      <c r="J30138" s="110"/>
      <c r="K30138"/>
      <c r="L30138"/>
      <c r="T30138" s="138"/>
    </row>
    <row r="30139" spans="9:20" x14ac:dyDescent="0.25">
      <c r="I30139" s="137"/>
      <c r="J30139" s="110"/>
      <c r="K30139"/>
      <c r="L30139"/>
      <c r="T30139" s="138"/>
    </row>
    <row r="30140" spans="9:20" x14ac:dyDescent="0.25">
      <c r="I30140" s="137"/>
      <c r="J30140" s="110"/>
      <c r="K30140"/>
      <c r="L30140"/>
      <c r="T30140" s="138"/>
    </row>
    <row r="30141" spans="9:20" x14ac:dyDescent="0.25">
      <c r="I30141" s="137"/>
      <c r="J30141" s="110"/>
      <c r="K30141"/>
      <c r="L30141"/>
      <c r="T30141" s="138"/>
    </row>
    <row r="30142" spans="9:20" x14ac:dyDescent="0.25">
      <c r="I30142" s="137"/>
      <c r="J30142" s="110"/>
      <c r="K30142"/>
      <c r="L30142"/>
      <c r="T30142" s="138"/>
    </row>
    <row r="30143" spans="9:20" x14ac:dyDescent="0.25">
      <c r="I30143" s="137"/>
      <c r="J30143" s="110"/>
      <c r="K30143"/>
      <c r="L30143"/>
      <c r="T30143" s="138"/>
    </row>
    <row r="30144" spans="9:20" x14ac:dyDescent="0.25">
      <c r="I30144" s="137"/>
      <c r="J30144" s="110"/>
      <c r="K30144"/>
      <c r="L30144"/>
      <c r="T30144" s="138"/>
    </row>
    <row r="30145" spans="9:20" x14ac:dyDescent="0.25">
      <c r="I30145" s="137"/>
      <c r="J30145" s="110"/>
      <c r="K30145"/>
      <c r="L30145"/>
      <c r="T30145" s="138"/>
    </row>
    <row r="30146" spans="9:20" x14ac:dyDescent="0.25">
      <c r="I30146" s="137"/>
      <c r="J30146" s="110"/>
      <c r="K30146"/>
      <c r="L30146"/>
      <c r="T30146" s="138"/>
    </row>
    <row r="30147" spans="9:20" x14ac:dyDescent="0.25">
      <c r="I30147" s="137"/>
      <c r="J30147" s="110"/>
      <c r="K30147"/>
      <c r="L30147"/>
      <c r="T30147" s="138"/>
    </row>
    <row r="30148" spans="9:20" x14ac:dyDescent="0.25">
      <c r="I30148" s="137"/>
      <c r="J30148" s="110"/>
      <c r="K30148"/>
      <c r="L30148"/>
      <c r="T30148" s="138"/>
    </row>
    <row r="30149" spans="9:20" x14ac:dyDescent="0.25">
      <c r="I30149" s="137"/>
      <c r="J30149" s="110"/>
      <c r="K30149"/>
      <c r="L30149"/>
      <c r="T30149" s="138"/>
    </row>
    <row r="30150" spans="9:20" x14ac:dyDescent="0.25">
      <c r="I30150" s="137"/>
      <c r="J30150" s="110"/>
      <c r="K30150"/>
      <c r="L30150"/>
      <c r="T30150" s="138"/>
    </row>
    <row r="30151" spans="9:20" x14ac:dyDescent="0.25">
      <c r="I30151" s="137"/>
      <c r="J30151" s="110"/>
      <c r="K30151"/>
      <c r="L30151"/>
      <c r="T30151" s="138"/>
    </row>
    <row r="30152" spans="9:20" x14ac:dyDescent="0.25">
      <c r="I30152" s="137"/>
      <c r="J30152" s="110"/>
      <c r="K30152"/>
      <c r="L30152"/>
      <c r="T30152" s="138"/>
    </row>
    <row r="30153" spans="9:20" x14ac:dyDescent="0.25">
      <c r="I30153" s="137"/>
      <c r="J30153" s="110"/>
      <c r="K30153"/>
      <c r="L30153"/>
      <c r="T30153" s="138"/>
    </row>
    <row r="30154" spans="9:20" x14ac:dyDescent="0.25">
      <c r="I30154" s="137"/>
      <c r="J30154" s="110"/>
      <c r="K30154"/>
      <c r="L30154"/>
      <c r="T30154" s="138"/>
    </row>
    <row r="30155" spans="9:20" x14ac:dyDescent="0.25">
      <c r="I30155" s="137"/>
      <c r="J30155" s="110"/>
      <c r="K30155"/>
      <c r="L30155"/>
      <c r="T30155" s="138"/>
    </row>
    <row r="30156" spans="9:20" x14ac:dyDescent="0.25">
      <c r="I30156" s="137"/>
      <c r="J30156" s="110"/>
      <c r="K30156"/>
      <c r="L30156"/>
      <c r="T30156" s="138"/>
    </row>
    <row r="30157" spans="9:20" x14ac:dyDescent="0.25">
      <c r="I30157" s="137"/>
      <c r="J30157" s="110"/>
      <c r="K30157"/>
      <c r="L30157"/>
      <c r="T30157" s="138"/>
    </row>
    <row r="30158" spans="9:20" x14ac:dyDescent="0.25">
      <c r="I30158" s="137"/>
      <c r="J30158" s="110"/>
      <c r="K30158"/>
      <c r="L30158"/>
      <c r="T30158" s="138"/>
    </row>
    <row r="30159" spans="9:20" x14ac:dyDescent="0.25">
      <c r="I30159" s="137"/>
      <c r="J30159" s="110"/>
      <c r="K30159"/>
      <c r="L30159"/>
      <c r="T30159" s="138"/>
    </row>
    <row r="30160" spans="9:20" x14ac:dyDescent="0.25">
      <c r="I30160" s="137"/>
      <c r="J30160" s="110"/>
      <c r="K30160"/>
      <c r="L30160"/>
      <c r="T30160" s="138"/>
    </row>
    <row r="30161" spans="9:20" x14ac:dyDescent="0.25">
      <c r="I30161" s="137"/>
      <c r="J30161" s="110"/>
      <c r="K30161"/>
      <c r="L30161"/>
      <c r="T30161" s="138"/>
    </row>
    <row r="30162" spans="9:20" x14ac:dyDescent="0.25">
      <c r="I30162" s="137"/>
      <c r="J30162" s="110"/>
      <c r="K30162"/>
      <c r="L30162"/>
      <c r="T30162" s="138"/>
    </row>
    <row r="30163" spans="9:20" x14ac:dyDescent="0.25">
      <c r="I30163" s="137"/>
      <c r="J30163" s="110"/>
      <c r="K30163"/>
      <c r="L30163"/>
      <c r="T30163" s="138"/>
    </row>
    <row r="30164" spans="9:20" x14ac:dyDescent="0.25">
      <c r="I30164" s="137"/>
      <c r="J30164" s="110"/>
      <c r="K30164"/>
      <c r="L30164"/>
      <c r="T30164" s="138"/>
    </row>
    <row r="30165" spans="9:20" x14ac:dyDescent="0.25">
      <c r="I30165" s="137"/>
      <c r="J30165" s="110"/>
      <c r="K30165"/>
      <c r="L30165"/>
      <c r="T30165" s="138"/>
    </row>
    <row r="30166" spans="9:20" x14ac:dyDescent="0.25">
      <c r="I30166" s="137"/>
      <c r="J30166" s="110"/>
      <c r="K30166"/>
      <c r="L30166"/>
      <c r="T30166" s="138"/>
    </row>
    <row r="30167" spans="9:20" x14ac:dyDescent="0.25">
      <c r="I30167" s="137"/>
      <c r="J30167" s="110"/>
      <c r="K30167"/>
      <c r="L30167"/>
      <c r="T30167" s="138"/>
    </row>
    <row r="30168" spans="9:20" x14ac:dyDescent="0.25">
      <c r="I30168" s="137"/>
      <c r="J30168" s="110"/>
      <c r="K30168"/>
      <c r="L30168"/>
      <c r="T30168" s="138"/>
    </row>
    <row r="30169" spans="9:20" x14ac:dyDescent="0.25">
      <c r="I30169" s="137"/>
      <c r="J30169" s="110"/>
      <c r="K30169"/>
      <c r="L30169"/>
      <c r="T30169" s="138"/>
    </row>
    <row r="30170" spans="9:20" x14ac:dyDescent="0.25">
      <c r="I30170" s="137"/>
      <c r="J30170" s="110"/>
      <c r="K30170"/>
      <c r="L30170"/>
      <c r="T30170" s="138"/>
    </row>
    <row r="30171" spans="9:20" x14ac:dyDescent="0.25">
      <c r="I30171" s="137"/>
      <c r="J30171" s="110"/>
      <c r="K30171"/>
      <c r="L30171"/>
      <c r="T30171" s="138"/>
    </row>
    <row r="30172" spans="9:20" x14ac:dyDescent="0.25">
      <c r="I30172" s="137"/>
      <c r="J30172" s="110"/>
      <c r="K30172"/>
      <c r="L30172"/>
      <c r="T30172" s="138"/>
    </row>
    <row r="30173" spans="9:20" x14ac:dyDescent="0.25">
      <c r="I30173" s="137"/>
      <c r="J30173" s="110"/>
      <c r="K30173"/>
      <c r="L30173"/>
      <c r="T30173" s="138"/>
    </row>
    <row r="30174" spans="9:20" x14ac:dyDescent="0.25">
      <c r="I30174" s="137"/>
      <c r="J30174" s="110"/>
      <c r="K30174"/>
      <c r="L30174"/>
      <c r="T30174" s="138"/>
    </row>
    <row r="30175" spans="9:20" x14ac:dyDescent="0.25">
      <c r="I30175" s="137"/>
      <c r="J30175" s="110"/>
      <c r="K30175"/>
      <c r="L30175"/>
      <c r="T30175" s="138"/>
    </row>
    <row r="30176" spans="9:20" x14ac:dyDescent="0.25">
      <c r="I30176" s="137"/>
      <c r="J30176" s="110"/>
      <c r="K30176"/>
      <c r="L30176"/>
      <c r="T30176" s="138"/>
    </row>
    <row r="30177" spans="9:20" x14ac:dyDescent="0.25">
      <c r="I30177" s="137"/>
      <c r="J30177" s="110"/>
      <c r="K30177"/>
      <c r="L30177"/>
      <c r="T30177" s="138"/>
    </row>
    <row r="30178" spans="9:20" x14ac:dyDescent="0.25">
      <c r="I30178" s="137"/>
      <c r="J30178" s="110"/>
      <c r="K30178"/>
      <c r="L30178"/>
      <c r="T30178" s="138"/>
    </row>
    <row r="30179" spans="9:20" x14ac:dyDescent="0.25">
      <c r="I30179" s="137"/>
      <c r="J30179" s="110"/>
      <c r="K30179"/>
      <c r="L30179"/>
      <c r="T30179" s="138"/>
    </row>
    <row r="30180" spans="9:20" x14ac:dyDescent="0.25">
      <c r="I30180" s="137"/>
      <c r="J30180" s="110"/>
      <c r="K30180"/>
      <c r="L30180"/>
      <c r="T30180" s="138"/>
    </row>
    <row r="30181" spans="9:20" x14ac:dyDescent="0.25">
      <c r="I30181" s="137"/>
      <c r="J30181" s="110"/>
      <c r="K30181"/>
      <c r="L30181"/>
      <c r="T30181" s="138"/>
    </row>
    <row r="30182" spans="9:20" x14ac:dyDescent="0.25">
      <c r="I30182" s="137"/>
      <c r="J30182" s="110"/>
      <c r="K30182"/>
      <c r="L30182"/>
      <c r="T30182" s="138"/>
    </row>
    <row r="30183" spans="9:20" x14ac:dyDescent="0.25">
      <c r="I30183" s="137"/>
      <c r="J30183" s="110"/>
      <c r="K30183"/>
      <c r="L30183"/>
      <c r="T30183" s="138"/>
    </row>
    <row r="30184" spans="9:20" x14ac:dyDescent="0.25">
      <c r="I30184" s="137"/>
      <c r="J30184" s="110"/>
      <c r="K30184"/>
      <c r="L30184"/>
      <c r="T30184" s="138"/>
    </row>
    <row r="30185" spans="9:20" x14ac:dyDescent="0.25">
      <c r="I30185" s="137"/>
      <c r="J30185" s="110"/>
      <c r="K30185"/>
      <c r="L30185"/>
      <c r="T30185" s="138"/>
    </row>
    <row r="30186" spans="9:20" x14ac:dyDescent="0.25">
      <c r="I30186" s="137"/>
      <c r="J30186" s="110"/>
      <c r="K30186"/>
      <c r="L30186"/>
      <c r="T30186" s="138"/>
    </row>
    <row r="30187" spans="9:20" x14ac:dyDescent="0.25">
      <c r="I30187" s="137"/>
      <c r="J30187" s="110"/>
      <c r="K30187"/>
      <c r="L30187"/>
      <c r="T30187" s="138"/>
    </row>
    <row r="30188" spans="9:20" x14ac:dyDescent="0.25">
      <c r="I30188" s="137"/>
      <c r="J30188" s="110"/>
      <c r="K30188"/>
      <c r="L30188"/>
      <c r="T30188" s="138"/>
    </row>
    <row r="30189" spans="9:20" x14ac:dyDescent="0.25">
      <c r="I30189" s="137"/>
      <c r="J30189" s="110"/>
      <c r="K30189"/>
      <c r="L30189"/>
      <c r="T30189" s="138"/>
    </row>
    <row r="30190" spans="9:20" x14ac:dyDescent="0.25">
      <c r="I30190" s="137"/>
      <c r="J30190" s="110"/>
      <c r="K30190"/>
      <c r="L30190"/>
      <c r="T30190" s="138"/>
    </row>
    <row r="30191" spans="9:20" x14ac:dyDescent="0.25">
      <c r="I30191" s="137"/>
      <c r="J30191" s="110"/>
      <c r="K30191"/>
      <c r="L30191"/>
      <c r="T30191" s="138"/>
    </row>
    <row r="30192" spans="9:20" x14ac:dyDescent="0.25">
      <c r="I30192" s="137"/>
      <c r="J30192" s="110"/>
      <c r="K30192"/>
      <c r="L30192"/>
      <c r="T30192" s="138"/>
    </row>
    <row r="30193" spans="9:20" x14ac:dyDescent="0.25">
      <c r="I30193" s="137"/>
      <c r="J30193" s="110"/>
      <c r="K30193"/>
      <c r="L30193"/>
      <c r="T30193" s="138"/>
    </row>
    <row r="30194" spans="9:20" x14ac:dyDescent="0.25">
      <c r="I30194" s="137"/>
      <c r="J30194" s="110"/>
      <c r="K30194"/>
      <c r="L30194"/>
      <c r="T30194" s="138"/>
    </row>
    <row r="30195" spans="9:20" x14ac:dyDescent="0.25">
      <c r="I30195" s="137"/>
      <c r="J30195" s="110"/>
      <c r="K30195"/>
      <c r="L30195"/>
      <c r="T30195" s="138"/>
    </row>
    <row r="30196" spans="9:20" x14ac:dyDescent="0.25">
      <c r="I30196" s="137"/>
      <c r="J30196" s="110"/>
      <c r="K30196"/>
      <c r="L30196"/>
      <c r="T30196" s="138"/>
    </row>
    <row r="30197" spans="9:20" x14ac:dyDescent="0.25">
      <c r="I30197" s="137"/>
      <c r="J30197" s="110"/>
      <c r="K30197"/>
      <c r="L30197"/>
      <c r="T30197" s="138"/>
    </row>
    <row r="30198" spans="9:20" x14ac:dyDescent="0.25">
      <c r="I30198" s="137"/>
      <c r="J30198" s="110"/>
      <c r="K30198"/>
      <c r="L30198"/>
      <c r="T30198" s="138"/>
    </row>
    <row r="30199" spans="9:20" x14ac:dyDescent="0.25">
      <c r="I30199" s="137"/>
      <c r="J30199" s="110"/>
      <c r="K30199"/>
      <c r="L30199"/>
      <c r="T30199" s="138"/>
    </row>
    <row r="30200" spans="9:20" x14ac:dyDescent="0.25">
      <c r="I30200" s="137"/>
      <c r="J30200" s="110"/>
      <c r="K30200"/>
      <c r="L30200"/>
      <c r="T30200" s="138"/>
    </row>
    <row r="30201" spans="9:20" x14ac:dyDescent="0.25">
      <c r="I30201" s="137"/>
      <c r="J30201" s="110"/>
      <c r="K30201"/>
      <c r="L30201"/>
      <c r="T30201" s="138"/>
    </row>
    <row r="30202" spans="9:20" x14ac:dyDescent="0.25">
      <c r="I30202" s="137"/>
      <c r="J30202" s="110"/>
      <c r="K30202"/>
      <c r="L30202"/>
      <c r="T30202" s="138"/>
    </row>
    <row r="30203" spans="9:20" x14ac:dyDescent="0.25">
      <c r="I30203" s="137"/>
      <c r="J30203" s="110"/>
      <c r="K30203"/>
      <c r="L30203"/>
      <c r="T30203" s="138"/>
    </row>
    <row r="30204" spans="9:20" x14ac:dyDescent="0.25">
      <c r="I30204" s="137"/>
      <c r="J30204" s="110"/>
      <c r="K30204"/>
      <c r="L30204"/>
      <c r="T30204" s="138"/>
    </row>
    <row r="30205" spans="9:20" x14ac:dyDescent="0.25">
      <c r="I30205" s="137"/>
      <c r="J30205" s="110"/>
      <c r="K30205"/>
      <c r="L30205"/>
      <c r="T30205" s="138"/>
    </row>
    <row r="30206" spans="9:20" x14ac:dyDescent="0.25">
      <c r="I30206" s="137"/>
      <c r="J30206" s="110"/>
      <c r="K30206"/>
      <c r="L30206"/>
      <c r="T30206" s="138"/>
    </row>
    <row r="30207" spans="9:20" x14ac:dyDescent="0.25">
      <c r="I30207" s="137"/>
      <c r="J30207" s="110"/>
      <c r="K30207"/>
      <c r="L30207"/>
      <c r="T30207" s="138"/>
    </row>
    <row r="30208" spans="9:20" x14ac:dyDescent="0.25">
      <c r="I30208" s="137"/>
      <c r="J30208" s="110"/>
      <c r="K30208"/>
      <c r="L30208"/>
      <c r="T30208" s="138"/>
    </row>
    <row r="30209" spans="9:20" x14ac:dyDescent="0.25">
      <c r="I30209" s="137"/>
      <c r="J30209" s="110"/>
      <c r="K30209"/>
      <c r="L30209"/>
      <c r="T30209" s="138"/>
    </row>
    <row r="30210" spans="9:20" x14ac:dyDescent="0.25">
      <c r="I30210" s="137"/>
      <c r="J30210" s="110"/>
      <c r="K30210"/>
      <c r="L30210"/>
      <c r="T30210" s="138"/>
    </row>
    <row r="30211" spans="9:20" x14ac:dyDescent="0.25">
      <c r="I30211" s="137"/>
      <c r="J30211" s="110"/>
      <c r="K30211"/>
      <c r="L30211"/>
      <c r="T30211" s="138"/>
    </row>
    <row r="30212" spans="9:20" x14ac:dyDescent="0.25">
      <c r="I30212" s="137"/>
      <c r="J30212" s="110"/>
      <c r="K30212"/>
      <c r="L30212"/>
      <c r="T30212" s="138"/>
    </row>
    <row r="30213" spans="9:20" x14ac:dyDescent="0.25">
      <c r="I30213" s="137"/>
      <c r="J30213" s="110"/>
      <c r="K30213"/>
      <c r="L30213"/>
      <c r="T30213" s="138"/>
    </row>
    <row r="30214" spans="9:20" x14ac:dyDescent="0.25">
      <c r="I30214" s="137"/>
      <c r="J30214" s="110"/>
      <c r="K30214"/>
      <c r="L30214"/>
      <c r="T30214" s="138"/>
    </row>
    <row r="30215" spans="9:20" x14ac:dyDescent="0.25">
      <c r="I30215" s="137"/>
      <c r="J30215" s="110"/>
      <c r="K30215"/>
      <c r="L30215"/>
      <c r="T30215" s="138"/>
    </row>
    <row r="30216" spans="9:20" x14ac:dyDescent="0.25">
      <c r="I30216" s="137"/>
      <c r="J30216" s="110"/>
      <c r="K30216"/>
      <c r="L30216"/>
      <c r="T30216" s="138"/>
    </row>
    <row r="30217" spans="9:20" x14ac:dyDescent="0.25">
      <c r="I30217" s="137"/>
      <c r="J30217" s="110"/>
      <c r="K30217"/>
      <c r="L30217"/>
      <c r="T30217" s="138"/>
    </row>
    <row r="30218" spans="9:20" x14ac:dyDescent="0.25">
      <c r="I30218" s="137"/>
      <c r="J30218" s="110"/>
      <c r="K30218"/>
      <c r="L30218"/>
      <c r="T30218" s="138"/>
    </row>
    <row r="30219" spans="9:20" x14ac:dyDescent="0.25">
      <c r="I30219" s="137"/>
      <c r="J30219" s="110"/>
      <c r="K30219"/>
      <c r="L30219"/>
      <c r="T30219" s="138"/>
    </row>
    <row r="30220" spans="9:20" x14ac:dyDescent="0.25">
      <c r="I30220" s="137"/>
      <c r="J30220" s="110"/>
      <c r="K30220"/>
      <c r="L30220"/>
      <c r="T30220" s="138"/>
    </row>
    <row r="30221" spans="9:20" x14ac:dyDescent="0.25">
      <c r="I30221" s="137"/>
      <c r="J30221" s="110"/>
      <c r="K30221"/>
      <c r="L30221"/>
      <c r="T30221" s="138"/>
    </row>
    <row r="30222" spans="9:20" x14ac:dyDescent="0.25">
      <c r="I30222" s="137"/>
      <c r="J30222" s="110"/>
      <c r="K30222"/>
      <c r="L30222"/>
      <c r="T30222" s="138"/>
    </row>
    <row r="30223" spans="9:20" x14ac:dyDescent="0.25">
      <c r="I30223" s="137"/>
      <c r="J30223" s="110"/>
      <c r="K30223"/>
      <c r="L30223"/>
      <c r="T30223" s="138"/>
    </row>
    <row r="30224" spans="9:20" x14ac:dyDescent="0.25">
      <c r="I30224" s="137"/>
      <c r="J30224" s="110"/>
      <c r="K30224"/>
      <c r="L30224"/>
      <c r="T30224" s="138"/>
    </row>
    <row r="30225" spans="9:20" x14ac:dyDescent="0.25">
      <c r="I30225" s="137"/>
      <c r="J30225" s="110"/>
      <c r="K30225"/>
      <c r="L30225"/>
      <c r="T30225" s="138"/>
    </row>
    <row r="30226" spans="9:20" x14ac:dyDescent="0.25">
      <c r="I30226" s="137"/>
      <c r="J30226" s="110"/>
      <c r="K30226"/>
      <c r="L30226"/>
      <c r="T30226" s="138"/>
    </row>
    <row r="30227" spans="9:20" x14ac:dyDescent="0.25">
      <c r="I30227" s="137"/>
      <c r="J30227" s="110"/>
      <c r="K30227"/>
      <c r="L30227"/>
      <c r="T30227" s="138"/>
    </row>
    <row r="30228" spans="9:20" x14ac:dyDescent="0.25">
      <c r="I30228" s="137"/>
      <c r="J30228" s="110"/>
      <c r="K30228"/>
      <c r="L30228"/>
      <c r="T30228" s="138"/>
    </row>
    <row r="30229" spans="9:20" x14ac:dyDescent="0.25">
      <c r="I30229" s="137"/>
      <c r="J30229" s="110"/>
      <c r="K30229"/>
      <c r="L30229"/>
      <c r="T30229" s="138"/>
    </row>
    <row r="30230" spans="9:20" x14ac:dyDescent="0.25">
      <c r="I30230" s="137"/>
      <c r="J30230" s="110"/>
      <c r="K30230"/>
      <c r="L30230"/>
      <c r="T30230" s="138"/>
    </row>
    <row r="30231" spans="9:20" x14ac:dyDescent="0.25">
      <c r="I30231" s="137"/>
      <c r="J30231" s="110"/>
      <c r="K30231"/>
      <c r="L30231"/>
      <c r="T30231" s="138"/>
    </row>
    <row r="30232" spans="9:20" x14ac:dyDescent="0.25">
      <c r="I30232" s="137"/>
      <c r="J30232" s="110"/>
      <c r="K30232"/>
      <c r="L30232"/>
      <c r="T30232" s="138"/>
    </row>
    <row r="30233" spans="9:20" x14ac:dyDescent="0.25">
      <c r="I30233" s="137"/>
      <c r="J30233" s="110"/>
      <c r="K30233"/>
      <c r="L30233"/>
      <c r="T30233" s="138"/>
    </row>
    <row r="30234" spans="9:20" x14ac:dyDescent="0.25">
      <c r="I30234" s="137"/>
      <c r="J30234" s="110"/>
      <c r="K30234"/>
      <c r="L30234"/>
      <c r="T30234" s="138"/>
    </row>
    <row r="30235" spans="9:20" x14ac:dyDescent="0.25">
      <c r="I30235" s="137"/>
      <c r="J30235" s="110"/>
      <c r="K30235"/>
      <c r="L30235"/>
      <c r="T30235" s="138"/>
    </row>
    <row r="30236" spans="9:20" x14ac:dyDescent="0.25">
      <c r="I30236" s="137"/>
      <c r="J30236" s="110"/>
      <c r="K30236"/>
      <c r="L30236"/>
      <c r="T30236" s="138"/>
    </row>
    <row r="30237" spans="9:20" x14ac:dyDescent="0.25">
      <c r="I30237" s="137"/>
      <c r="J30237" s="110"/>
      <c r="K30237"/>
      <c r="L30237"/>
      <c r="T30237" s="138"/>
    </row>
    <row r="30238" spans="9:20" x14ac:dyDescent="0.25">
      <c r="I30238" s="137"/>
      <c r="J30238" s="110"/>
      <c r="K30238"/>
      <c r="L30238"/>
      <c r="T30238" s="138"/>
    </row>
    <row r="30239" spans="9:20" x14ac:dyDescent="0.25">
      <c r="I30239" s="137"/>
      <c r="J30239" s="110"/>
      <c r="K30239"/>
      <c r="L30239"/>
      <c r="T30239" s="138"/>
    </row>
    <row r="30240" spans="9:20" x14ac:dyDescent="0.25">
      <c r="I30240" s="137"/>
      <c r="J30240" s="110"/>
      <c r="K30240"/>
      <c r="L30240"/>
      <c r="T30240" s="138"/>
    </row>
    <row r="30241" spans="9:20" x14ac:dyDescent="0.25">
      <c r="I30241" s="137"/>
      <c r="J30241" s="110"/>
      <c r="K30241"/>
      <c r="L30241"/>
      <c r="T30241" s="138"/>
    </row>
    <row r="30242" spans="9:20" x14ac:dyDescent="0.25">
      <c r="I30242" s="137"/>
      <c r="J30242" s="110"/>
      <c r="K30242"/>
      <c r="L30242"/>
      <c r="T30242" s="138"/>
    </row>
    <row r="30243" spans="9:20" x14ac:dyDescent="0.25">
      <c r="I30243" s="137"/>
      <c r="J30243" s="110"/>
      <c r="K30243"/>
      <c r="L30243"/>
      <c r="T30243" s="138"/>
    </row>
    <row r="30244" spans="9:20" x14ac:dyDescent="0.25">
      <c r="I30244" s="137"/>
      <c r="J30244" s="110"/>
      <c r="K30244"/>
      <c r="L30244"/>
      <c r="T30244" s="138"/>
    </row>
    <row r="30245" spans="9:20" x14ac:dyDescent="0.25">
      <c r="I30245" s="137"/>
      <c r="J30245" s="110"/>
      <c r="K30245"/>
      <c r="L30245"/>
      <c r="T30245" s="138"/>
    </row>
    <row r="30246" spans="9:20" x14ac:dyDescent="0.25">
      <c r="I30246" s="137"/>
      <c r="J30246" s="110"/>
      <c r="K30246"/>
      <c r="L30246"/>
      <c r="T30246" s="138"/>
    </row>
    <row r="30247" spans="9:20" x14ac:dyDescent="0.25">
      <c r="I30247" s="137"/>
      <c r="J30247" s="110"/>
      <c r="K30247"/>
      <c r="L30247"/>
      <c r="T30247" s="138"/>
    </row>
    <row r="30248" spans="9:20" x14ac:dyDescent="0.25">
      <c r="I30248" s="137"/>
      <c r="J30248" s="110"/>
      <c r="K30248"/>
      <c r="L30248"/>
      <c r="T30248" s="138"/>
    </row>
    <row r="30249" spans="9:20" x14ac:dyDescent="0.25">
      <c r="I30249" s="137"/>
      <c r="J30249" s="110"/>
      <c r="K30249"/>
      <c r="L30249"/>
      <c r="T30249" s="138"/>
    </row>
    <row r="30250" spans="9:20" x14ac:dyDescent="0.25">
      <c r="I30250" s="137"/>
      <c r="J30250" s="110"/>
      <c r="K30250"/>
      <c r="L30250"/>
      <c r="T30250" s="138"/>
    </row>
    <row r="30251" spans="9:20" x14ac:dyDescent="0.25">
      <c r="I30251" s="137"/>
      <c r="J30251" s="110"/>
      <c r="K30251"/>
      <c r="L30251"/>
      <c r="T30251" s="138"/>
    </row>
    <row r="30252" spans="9:20" x14ac:dyDescent="0.25">
      <c r="I30252" s="137"/>
      <c r="J30252" s="110"/>
      <c r="K30252"/>
      <c r="L30252"/>
      <c r="T30252" s="138"/>
    </row>
    <row r="30253" spans="9:20" x14ac:dyDescent="0.25">
      <c r="I30253" s="137"/>
      <c r="J30253" s="110"/>
      <c r="K30253"/>
      <c r="L30253"/>
      <c r="T30253" s="138"/>
    </row>
    <row r="30254" spans="9:20" x14ac:dyDescent="0.25">
      <c r="I30254" s="137"/>
      <c r="J30254" s="110"/>
      <c r="K30254"/>
      <c r="L30254"/>
      <c r="T30254" s="138"/>
    </row>
    <row r="30255" spans="9:20" x14ac:dyDescent="0.25">
      <c r="I30255" s="137"/>
      <c r="J30255" s="110"/>
      <c r="K30255"/>
      <c r="L30255"/>
      <c r="T30255" s="138"/>
    </row>
    <row r="30256" spans="9:20" x14ac:dyDescent="0.25">
      <c r="I30256" s="137"/>
      <c r="J30256" s="110"/>
      <c r="K30256"/>
      <c r="L30256"/>
      <c r="T30256" s="138"/>
    </row>
    <row r="30257" spans="9:20" x14ac:dyDescent="0.25">
      <c r="I30257" s="137"/>
      <c r="J30257" s="110"/>
      <c r="K30257"/>
      <c r="L30257"/>
      <c r="T30257" s="138"/>
    </row>
    <row r="30258" spans="9:20" x14ac:dyDescent="0.25">
      <c r="I30258" s="137"/>
      <c r="J30258" s="110"/>
      <c r="K30258"/>
      <c r="L30258"/>
      <c r="T30258" s="138"/>
    </row>
    <row r="30259" spans="9:20" x14ac:dyDescent="0.25">
      <c r="I30259" s="137"/>
      <c r="J30259" s="110"/>
      <c r="K30259"/>
      <c r="L30259"/>
      <c r="T30259" s="138"/>
    </row>
    <row r="30260" spans="9:20" x14ac:dyDescent="0.25">
      <c r="I30260" s="137"/>
      <c r="J30260" s="110"/>
      <c r="K30260"/>
      <c r="L30260"/>
      <c r="T30260" s="138"/>
    </row>
    <row r="30261" spans="9:20" x14ac:dyDescent="0.25">
      <c r="I30261" s="137"/>
      <c r="J30261" s="110"/>
      <c r="K30261"/>
      <c r="L30261"/>
      <c r="T30261" s="138"/>
    </row>
    <row r="30262" spans="9:20" x14ac:dyDescent="0.25">
      <c r="I30262" s="137"/>
      <c r="J30262" s="110"/>
      <c r="K30262"/>
      <c r="L30262"/>
      <c r="T30262" s="138"/>
    </row>
    <row r="30263" spans="9:20" x14ac:dyDescent="0.25">
      <c r="I30263" s="137"/>
      <c r="J30263" s="110"/>
      <c r="K30263"/>
      <c r="L30263"/>
      <c r="T30263" s="138"/>
    </row>
    <row r="30264" spans="9:20" x14ac:dyDescent="0.25">
      <c r="I30264" s="137"/>
      <c r="J30264" s="110"/>
      <c r="K30264"/>
      <c r="L30264"/>
      <c r="T30264" s="138"/>
    </row>
    <row r="30265" spans="9:20" x14ac:dyDescent="0.25">
      <c r="I30265" s="137"/>
      <c r="J30265" s="110"/>
      <c r="K30265"/>
      <c r="L30265"/>
      <c r="T30265" s="138"/>
    </row>
    <row r="30266" spans="9:20" x14ac:dyDescent="0.25">
      <c r="I30266" s="137"/>
      <c r="J30266" s="110"/>
      <c r="K30266"/>
      <c r="L30266"/>
      <c r="T30266" s="138"/>
    </row>
    <row r="30267" spans="9:20" x14ac:dyDescent="0.25">
      <c r="I30267" s="137"/>
      <c r="J30267" s="110"/>
      <c r="K30267"/>
      <c r="L30267"/>
      <c r="T30267" s="138"/>
    </row>
    <row r="30268" spans="9:20" x14ac:dyDescent="0.25">
      <c r="I30268" s="137"/>
      <c r="J30268" s="110"/>
      <c r="K30268"/>
      <c r="L30268"/>
      <c r="T30268" s="138"/>
    </row>
    <row r="30269" spans="9:20" x14ac:dyDescent="0.25">
      <c r="I30269" s="137"/>
      <c r="J30269" s="110"/>
      <c r="K30269"/>
      <c r="L30269"/>
      <c r="T30269" s="138"/>
    </row>
    <row r="30270" spans="9:20" x14ac:dyDescent="0.25">
      <c r="I30270" s="137"/>
      <c r="J30270" s="110"/>
      <c r="K30270"/>
      <c r="L30270"/>
      <c r="T30270" s="138"/>
    </row>
    <row r="30271" spans="9:20" x14ac:dyDescent="0.25">
      <c r="I30271" s="137"/>
      <c r="J30271" s="110"/>
      <c r="K30271"/>
      <c r="L30271"/>
      <c r="T30271" s="138"/>
    </row>
    <row r="30272" spans="9:20" x14ac:dyDescent="0.25">
      <c r="I30272" s="137"/>
      <c r="J30272" s="110"/>
      <c r="K30272"/>
      <c r="L30272"/>
      <c r="T30272" s="138"/>
    </row>
    <row r="30273" spans="9:20" x14ac:dyDescent="0.25">
      <c r="I30273" s="137"/>
      <c r="J30273" s="110"/>
      <c r="K30273"/>
      <c r="L30273"/>
      <c r="T30273" s="138"/>
    </row>
    <row r="30274" spans="9:20" x14ac:dyDescent="0.25">
      <c r="I30274" s="137"/>
      <c r="J30274" s="110"/>
      <c r="K30274"/>
      <c r="L30274"/>
      <c r="T30274" s="138"/>
    </row>
    <row r="30275" spans="9:20" x14ac:dyDescent="0.25">
      <c r="I30275" s="137"/>
      <c r="J30275" s="110"/>
      <c r="K30275"/>
      <c r="L30275"/>
      <c r="T30275" s="138"/>
    </row>
    <row r="30276" spans="9:20" x14ac:dyDescent="0.25">
      <c r="I30276" s="137"/>
      <c r="J30276" s="110"/>
      <c r="K30276"/>
      <c r="L30276"/>
      <c r="T30276" s="138"/>
    </row>
    <row r="30277" spans="9:20" x14ac:dyDescent="0.25">
      <c r="I30277" s="137"/>
      <c r="J30277" s="110"/>
      <c r="K30277"/>
      <c r="L30277"/>
      <c r="T30277" s="138"/>
    </row>
    <row r="30278" spans="9:20" x14ac:dyDescent="0.25">
      <c r="I30278" s="137"/>
      <c r="J30278" s="110"/>
      <c r="K30278"/>
      <c r="L30278"/>
      <c r="T30278" s="138"/>
    </row>
    <row r="30279" spans="9:20" x14ac:dyDescent="0.25">
      <c r="I30279" s="137"/>
      <c r="J30279" s="110"/>
      <c r="K30279"/>
      <c r="L30279"/>
      <c r="T30279" s="138"/>
    </row>
    <row r="30280" spans="9:20" x14ac:dyDescent="0.25">
      <c r="I30280" s="137"/>
      <c r="J30280" s="110"/>
      <c r="K30280"/>
      <c r="L30280"/>
      <c r="T30280" s="138"/>
    </row>
    <row r="30281" spans="9:20" x14ac:dyDescent="0.25">
      <c r="I30281" s="137"/>
      <c r="J30281" s="110"/>
      <c r="K30281"/>
      <c r="L30281"/>
      <c r="T30281" s="138"/>
    </row>
    <row r="30282" spans="9:20" x14ac:dyDescent="0.25">
      <c r="I30282" s="137"/>
      <c r="J30282" s="110"/>
      <c r="K30282"/>
      <c r="L30282"/>
      <c r="T30282" s="138"/>
    </row>
    <row r="30283" spans="9:20" x14ac:dyDescent="0.25">
      <c r="I30283" s="137"/>
      <c r="J30283" s="110"/>
      <c r="K30283"/>
      <c r="L30283"/>
      <c r="T30283" s="138"/>
    </row>
    <row r="30284" spans="9:20" x14ac:dyDescent="0.25">
      <c r="I30284" s="137"/>
      <c r="J30284" s="110"/>
      <c r="K30284"/>
      <c r="L30284"/>
      <c r="T30284" s="138"/>
    </row>
    <row r="30285" spans="9:20" x14ac:dyDescent="0.25">
      <c r="I30285" s="137"/>
      <c r="J30285" s="110"/>
      <c r="K30285"/>
      <c r="L30285"/>
      <c r="T30285" s="138"/>
    </row>
    <row r="30286" spans="9:20" x14ac:dyDescent="0.25">
      <c r="I30286" s="137"/>
      <c r="J30286" s="110"/>
      <c r="K30286"/>
      <c r="L30286"/>
      <c r="T30286" s="138"/>
    </row>
    <row r="30287" spans="9:20" x14ac:dyDescent="0.25">
      <c r="I30287" s="137"/>
      <c r="J30287" s="110"/>
      <c r="K30287"/>
      <c r="L30287"/>
      <c r="T30287" s="138"/>
    </row>
    <row r="30288" spans="9:20" x14ac:dyDescent="0.25">
      <c r="I30288" s="137"/>
      <c r="J30288" s="110"/>
      <c r="K30288"/>
      <c r="L30288"/>
      <c r="T30288" s="138"/>
    </row>
    <row r="30289" spans="9:20" x14ac:dyDescent="0.25">
      <c r="I30289" s="137"/>
      <c r="J30289" s="110"/>
      <c r="K30289"/>
      <c r="L30289"/>
      <c r="T30289" s="138"/>
    </row>
    <row r="30290" spans="9:20" x14ac:dyDescent="0.25">
      <c r="I30290" s="137"/>
      <c r="J30290" s="110"/>
      <c r="K30290"/>
      <c r="L30290"/>
      <c r="T30290" s="138"/>
    </row>
    <row r="30291" spans="9:20" x14ac:dyDescent="0.25">
      <c r="I30291" s="137"/>
      <c r="J30291" s="110"/>
      <c r="K30291"/>
      <c r="L30291"/>
      <c r="T30291" s="138"/>
    </row>
    <row r="30292" spans="9:20" x14ac:dyDescent="0.25">
      <c r="I30292" s="137"/>
      <c r="J30292" s="110"/>
      <c r="K30292"/>
      <c r="L30292"/>
      <c r="T30292" s="138"/>
    </row>
    <row r="30293" spans="9:20" x14ac:dyDescent="0.25">
      <c r="I30293" s="137"/>
      <c r="J30293" s="110"/>
      <c r="K30293"/>
      <c r="L30293"/>
      <c r="T30293" s="138"/>
    </row>
    <row r="30294" spans="9:20" x14ac:dyDescent="0.25">
      <c r="I30294" s="137"/>
      <c r="J30294" s="110"/>
      <c r="K30294"/>
      <c r="L30294"/>
      <c r="T30294" s="138"/>
    </row>
    <row r="30295" spans="9:20" x14ac:dyDescent="0.25">
      <c r="I30295" s="137"/>
      <c r="J30295" s="110"/>
      <c r="K30295"/>
      <c r="L30295"/>
      <c r="T30295" s="138"/>
    </row>
    <row r="30296" spans="9:20" x14ac:dyDescent="0.25">
      <c r="I30296" s="137"/>
      <c r="J30296" s="110"/>
      <c r="K30296"/>
      <c r="L30296"/>
      <c r="T30296" s="138"/>
    </row>
    <row r="30297" spans="9:20" x14ac:dyDescent="0.25">
      <c r="I30297" s="137"/>
      <c r="J30297" s="110"/>
      <c r="K30297"/>
      <c r="L30297"/>
      <c r="T30297" s="138"/>
    </row>
    <row r="30298" spans="9:20" x14ac:dyDescent="0.25">
      <c r="I30298" s="137"/>
      <c r="J30298" s="110"/>
      <c r="K30298"/>
      <c r="L30298"/>
      <c r="T30298" s="138"/>
    </row>
    <row r="30299" spans="9:20" x14ac:dyDescent="0.25">
      <c r="I30299" s="137"/>
      <c r="J30299" s="110"/>
      <c r="K30299"/>
      <c r="L30299"/>
      <c r="T30299" s="138"/>
    </row>
    <row r="30300" spans="9:20" x14ac:dyDescent="0.25">
      <c r="I30300" s="137"/>
      <c r="J30300" s="110"/>
      <c r="K30300"/>
      <c r="L30300"/>
      <c r="T30300" s="138"/>
    </row>
    <row r="30301" spans="9:20" x14ac:dyDescent="0.25">
      <c r="I30301" s="137"/>
      <c r="J30301" s="110"/>
      <c r="K30301"/>
      <c r="L30301"/>
      <c r="T30301" s="138"/>
    </row>
    <row r="30302" spans="9:20" x14ac:dyDescent="0.25">
      <c r="I30302" s="137"/>
      <c r="J30302" s="110"/>
      <c r="K30302"/>
      <c r="L30302"/>
      <c r="T30302" s="138"/>
    </row>
    <row r="30303" spans="9:20" x14ac:dyDescent="0.25">
      <c r="I30303" s="137"/>
      <c r="J30303" s="110"/>
      <c r="K30303"/>
      <c r="L30303"/>
      <c r="T30303" s="138"/>
    </row>
    <row r="30304" spans="9:20" x14ac:dyDescent="0.25">
      <c r="I30304" s="137"/>
      <c r="J30304" s="110"/>
      <c r="K30304"/>
      <c r="L30304"/>
      <c r="T30304" s="138"/>
    </row>
    <row r="30305" spans="9:20" x14ac:dyDescent="0.25">
      <c r="I30305" s="137"/>
      <c r="J30305" s="110"/>
      <c r="K30305"/>
      <c r="L30305"/>
      <c r="T30305" s="138"/>
    </row>
    <row r="30306" spans="9:20" x14ac:dyDescent="0.25">
      <c r="I30306" s="137"/>
      <c r="J30306" s="110"/>
      <c r="K30306"/>
      <c r="L30306"/>
      <c r="T30306" s="138"/>
    </row>
    <row r="30307" spans="9:20" x14ac:dyDescent="0.25">
      <c r="I30307" s="137"/>
      <c r="J30307" s="110"/>
      <c r="K30307"/>
      <c r="L30307"/>
      <c r="T30307" s="138"/>
    </row>
    <row r="30308" spans="9:20" x14ac:dyDescent="0.25">
      <c r="I30308" s="137"/>
      <c r="J30308" s="110"/>
      <c r="K30308"/>
      <c r="L30308"/>
      <c r="T30308" s="138"/>
    </row>
    <row r="30309" spans="9:20" x14ac:dyDescent="0.25">
      <c r="I30309" s="137"/>
      <c r="J30309" s="110"/>
      <c r="K30309"/>
      <c r="L30309"/>
      <c r="T30309" s="138"/>
    </row>
    <row r="30310" spans="9:20" x14ac:dyDescent="0.25">
      <c r="I30310" s="137"/>
      <c r="J30310" s="110"/>
      <c r="K30310"/>
      <c r="L30310"/>
      <c r="T30310" s="138"/>
    </row>
    <row r="30311" spans="9:20" x14ac:dyDescent="0.25">
      <c r="I30311" s="137"/>
      <c r="J30311" s="110"/>
      <c r="K30311"/>
      <c r="L30311"/>
      <c r="T30311" s="138"/>
    </row>
    <row r="30312" spans="9:20" x14ac:dyDescent="0.25">
      <c r="I30312" s="137"/>
      <c r="J30312" s="110"/>
      <c r="K30312"/>
      <c r="L30312"/>
      <c r="T30312" s="138"/>
    </row>
    <row r="30313" spans="9:20" x14ac:dyDescent="0.25">
      <c r="I30313" s="137"/>
      <c r="J30313" s="110"/>
      <c r="K30313"/>
      <c r="L30313"/>
      <c r="T30313" s="138"/>
    </row>
    <row r="30314" spans="9:20" x14ac:dyDescent="0.25">
      <c r="I30314" s="137"/>
      <c r="J30314" s="110"/>
      <c r="K30314"/>
      <c r="L30314"/>
      <c r="T30314" s="138"/>
    </row>
    <row r="30315" spans="9:20" x14ac:dyDescent="0.25">
      <c r="I30315" s="137"/>
      <c r="J30315" s="110"/>
      <c r="K30315"/>
      <c r="L30315"/>
      <c r="T30315" s="138"/>
    </row>
    <row r="30316" spans="9:20" x14ac:dyDescent="0.25">
      <c r="I30316" s="137"/>
      <c r="J30316" s="110"/>
      <c r="K30316"/>
      <c r="L30316"/>
      <c r="T30316" s="138"/>
    </row>
    <row r="30317" spans="9:20" x14ac:dyDescent="0.25">
      <c r="I30317" s="137"/>
      <c r="J30317" s="110"/>
      <c r="K30317"/>
      <c r="L30317"/>
      <c r="T30317" s="138"/>
    </row>
    <row r="30318" spans="9:20" x14ac:dyDescent="0.25">
      <c r="I30318" s="137"/>
      <c r="J30318" s="110"/>
      <c r="K30318"/>
      <c r="L30318"/>
      <c r="T30318" s="138"/>
    </row>
    <row r="30319" spans="9:20" x14ac:dyDescent="0.25">
      <c r="I30319" s="137"/>
      <c r="J30319" s="110"/>
      <c r="K30319"/>
      <c r="L30319"/>
      <c r="T30319" s="138"/>
    </row>
    <row r="30320" spans="9:20" x14ac:dyDescent="0.25">
      <c r="I30320" s="137"/>
      <c r="J30320" s="110"/>
      <c r="K30320"/>
      <c r="L30320"/>
      <c r="T30320" s="138"/>
    </row>
    <row r="30321" spans="9:20" x14ac:dyDescent="0.25">
      <c r="I30321" s="137"/>
      <c r="J30321" s="110"/>
      <c r="K30321"/>
      <c r="L30321"/>
      <c r="T30321" s="138"/>
    </row>
    <row r="30322" spans="9:20" x14ac:dyDescent="0.25">
      <c r="I30322" s="137"/>
      <c r="J30322" s="110"/>
      <c r="K30322"/>
      <c r="L30322"/>
      <c r="T30322" s="138"/>
    </row>
    <row r="30323" spans="9:20" x14ac:dyDescent="0.25">
      <c r="I30323" s="137"/>
      <c r="J30323" s="110"/>
      <c r="K30323"/>
      <c r="L30323"/>
      <c r="T30323" s="138"/>
    </row>
    <row r="30324" spans="9:20" x14ac:dyDescent="0.25">
      <c r="I30324" s="137"/>
      <c r="J30324" s="110"/>
      <c r="K30324"/>
      <c r="L30324"/>
      <c r="T30324" s="138"/>
    </row>
    <row r="30325" spans="9:20" x14ac:dyDescent="0.25">
      <c r="I30325" s="137"/>
      <c r="J30325" s="110"/>
      <c r="K30325"/>
      <c r="L30325"/>
      <c r="T30325" s="138"/>
    </row>
    <row r="30326" spans="9:20" x14ac:dyDescent="0.25">
      <c r="I30326" s="137"/>
      <c r="J30326" s="110"/>
      <c r="K30326"/>
      <c r="L30326"/>
      <c r="T30326" s="138"/>
    </row>
    <row r="30327" spans="9:20" x14ac:dyDescent="0.25">
      <c r="I30327" s="137"/>
      <c r="J30327" s="110"/>
      <c r="K30327"/>
      <c r="L30327"/>
      <c r="T30327" s="138"/>
    </row>
    <row r="30328" spans="9:20" x14ac:dyDescent="0.25">
      <c r="I30328" s="137"/>
      <c r="J30328" s="110"/>
      <c r="K30328"/>
      <c r="L30328"/>
      <c r="T30328" s="138"/>
    </row>
    <row r="30329" spans="9:20" x14ac:dyDescent="0.25">
      <c r="I30329" s="137"/>
      <c r="J30329" s="110"/>
      <c r="K30329"/>
      <c r="L30329"/>
      <c r="T30329" s="138"/>
    </row>
    <row r="30330" spans="9:20" x14ac:dyDescent="0.25">
      <c r="I30330" s="137"/>
      <c r="J30330" s="110"/>
      <c r="K30330"/>
      <c r="L30330"/>
      <c r="T30330" s="138"/>
    </row>
    <row r="30331" spans="9:20" x14ac:dyDescent="0.25">
      <c r="I30331" s="137"/>
      <c r="J30331" s="110"/>
      <c r="K30331"/>
      <c r="L30331"/>
      <c r="T30331" s="138"/>
    </row>
    <row r="30332" spans="9:20" x14ac:dyDescent="0.25">
      <c r="I30332" s="137"/>
      <c r="J30332" s="110"/>
      <c r="K30332"/>
      <c r="L30332"/>
      <c r="T30332" s="138"/>
    </row>
    <row r="30333" spans="9:20" x14ac:dyDescent="0.25">
      <c r="I30333" s="137"/>
      <c r="J30333" s="110"/>
      <c r="K30333"/>
      <c r="L30333"/>
      <c r="T30333" s="138"/>
    </row>
    <row r="30334" spans="9:20" x14ac:dyDescent="0.25">
      <c r="I30334" s="137"/>
      <c r="J30334" s="110"/>
      <c r="K30334"/>
      <c r="L30334"/>
      <c r="T30334" s="138"/>
    </row>
    <row r="30335" spans="9:20" x14ac:dyDescent="0.25">
      <c r="I30335" s="137"/>
      <c r="J30335" s="110"/>
      <c r="K30335"/>
      <c r="L30335"/>
      <c r="T30335" s="138"/>
    </row>
    <row r="30336" spans="9:20" x14ac:dyDescent="0.25">
      <c r="I30336" s="137"/>
      <c r="J30336" s="110"/>
      <c r="K30336"/>
      <c r="L30336"/>
      <c r="T30336" s="138"/>
    </row>
    <row r="30337" spans="9:20" x14ac:dyDescent="0.25">
      <c r="I30337" s="137"/>
      <c r="J30337" s="110"/>
      <c r="K30337"/>
      <c r="L30337"/>
      <c r="T30337" s="138"/>
    </row>
    <row r="30338" spans="9:20" x14ac:dyDescent="0.25">
      <c r="I30338" s="137"/>
      <c r="J30338" s="110"/>
      <c r="K30338"/>
      <c r="L30338"/>
      <c r="T30338" s="138"/>
    </row>
    <row r="30339" spans="9:20" x14ac:dyDescent="0.25">
      <c r="I30339" s="137"/>
      <c r="J30339" s="110"/>
      <c r="K30339"/>
      <c r="L30339"/>
      <c r="T30339" s="138"/>
    </row>
    <row r="30340" spans="9:20" x14ac:dyDescent="0.25">
      <c r="I30340" s="137"/>
      <c r="J30340" s="110"/>
      <c r="K30340"/>
      <c r="L30340"/>
      <c r="T30340" s="138"/>
    </row>
    <row r="30341" spans="9:20" x14ac:dyDescent="0.25">
      <c r="I30341" s="137"/>
      <c r="J30341" s="110"/>
      <c r="K30341"/>
      <c r="L30341"/>
      <c r="T30341" s="138"/>
    </row>
    <row r="30342" spans="9:20" x14ac:dyDescent="0.25">
      <c r="I30342" s="137"/>
      <c r="J30342" s="110"/>
      <c r="K30342"/>
      <c r="L30342"/>
      <c r="T30342" s="138"/>
    </row>
    <row r="30343" spans="9:20" x14ac:dyDescent="0.25">
      <c r="I30343" s="137"/>
      <c r="J30343" s="110"/>
      <c r="K30343"/>
      <c r="L30343"/>
      <c r="T30343" s="138"/>
    </row>
    <row r="30344" spans="9:20" x14ac:dyDescent="0.25">
      <c r="I30344" s="137"/>
      <c r="J30344" s="110"/>
      <c r="K30344"/>
      <c r="L30344"/>
      <c r="T30344" s="138"/>
    </row>
    <row r="30345" spans="9:20" x14ac:dyDescent="0.25">
      <c r="I30345" s="137"/>
      <c r="J30345" s="110"/>
      <c r="K30345"/>
      <c r="L30345"/>
      <c r="T30345" s="138"/>
    </row>
    <row r="30346" spans="9:20" x14ac:dyDescent="0.25">
      <c r="I30346" s="137"/>
      <c r="J30346" s="110"/>
      <c r="K30346"/>
      <c r="L30346"/>
      <c r="T30346" s="138"/>
    </row>
    <row r="30347" spans="9:20" x14ac:dyDescent="0.25">
      <c r="I30347" s="137"/>
      <c r="J30347" s="110"/>
      <c r="K30347"/>
      <c r="L30347"/>
      <c r="T30347" s="138"/>
    </row>
    <row r="30348" spans="9:20" x14ac:dyDescent="0.25">
      <c r="I30348" s="137"/>
      <c r="J30348" s="110"/>
      <c r="K30348"/>
      <c r="L30348"/>
      <c r="T30348" s="138"/>
    </row>
    <row r="30349" spans="9:20" x14ac:dyDescent="0.25">
      <c r="I30349" s="137"/>
      <c r="J30349" s="110"/>
      <c r="K30349"/>
      <c r="L30349"/>
      <c r="T30349" s="138"/>
    </row>
    <row r="30350" spans="9:20" x14ac:dyDescent="0.25">
      <c r="I30350" s="137"/>
      <c r="J30350" s="110"/>
      <c r="K30350"/>
      <c r="L30350"/>
      <c r="T30350" s="138"/>
    </row>
    <row r="30351" spans="9:20" x14ac:dyDescent="0.25">
      <c r="I30351" s="137"/>
      <c r="J30351" s="110"/>
      <c r="K30351"/>
      <c r="L30351"/>
      <c r="T30351" s="138"/>
    </row>
    <row r="30352" spans="9:20" x14ac:dyDescent="0.25">
      <c r="I30352" s="137"/>
      <c r="J30352" s="110"/>
      <c r="K30352"/>
      <c r="L30352"/>
      <c r="T30352" s="138"/>
    </row>
    <row r="30353" spans="9:20" x14ac:dyDescent="0.25">
      <c r="I30353" s="137"/>
      <c r="J30353" s="110"/>
      <c r="K30353"/>
      <c r="L30353"/>
      <c r="T30353" s="138"/>
    </row>
    <row r="30354" spans="9:20" x14ac:dyDescent="0.25">
      <c r="I30354" s="137"/>
      <c r="J30354" s="110"/>
      <c r="K30354"/>
      <c r="L30354"/>
      <c r="T30354" s="138"/>
    </row>
    <row r="30355" spans="9:20" x14ac:dyDescent="0.25">
      <c r="I30355" s="137"/>
      <c r="J30355" s="110"/>
      <c r="K30355"/>
      <c r="L30355"/>
      <c r="T30355" s="138"/>
    </row>
    <row r="30356" spans="9:20" x14ac:dyDescent="0.25">
      <c r="I30356" s="137"/>
      <c r="J30356" s="110"/>
      <c r="K30356"/>
      <c r="L30356"/>
      <c r="T30356" s="138"/>
    </row>
    <row r="30357" spans="9:20" x14ac:dyDescent="0.25">
      <c r="I30357" s="137"/>
      <c r="J30357" s="110"/>
      <c r="K30357"/>
      <c r="L30357"/>
      <c r="T30357" s="138"/>
    </row>
    <row r="30358" spans="9:20" x14ac:dyDescent="0.25">
      <c r="I30358" s="137"/>
      <c r="J30358" s="110"/>
      <c r="K30358"/>
      <c r="L30358"/>
      <c r="T30358" s="138"/>
    </row>
    <row r="30359" spans="9:20" x14ac:dyDescent="0.25">
      <c r="I30359" s="137"/>
      <c r="J30359" s="110"/>
      <c r="K30359"/>
      <c r="L30359"/>
      <c r="T30359" s="138"/>
    </row>
    <row r="30360" spans="9:20" x14ac:dyDescent="0.25">
      <c r="I30360" s="137"/>
      <c r="J30360" s="110"/>
      <c r="K30360"/>
      <c r="L30360"/>
      <c r="T30360" s="138"/>
    </row>
    <row r="30361" spans="9:20" x14ac:dyDescent="0.25">
      <c r="I30361" s="137"/>
      <c r="J30361" s="110"/>
      <c r="K30361"/>
      <c r="L30361"/>
      <c r="T30361" s="138"/>
    </row>
    <row r="30362" spans="9:20" x14ac:dyDescent="0.25">
      <c r="I30362" s="137"/>
      <c r="J30362" s="110"/>
      <c r="K30362"/>
      <c r="L30362"/>
      <c r="T30362" s="138"/>
    </row>
    <row r="30363" spans="9:20" x14ac:dyDescent="0.25">
      <c r="I30363" s="137"/>
      <c r="J30363" s="110"/>
      <c r="K30363"/>
      <c r="L30363"/>
      <c r="T30363" s="138"/>
    </row>
    <row r="30364" spans="9:20" x14ac:dyDescent="0.25">
      <c r="I30364" s="137"/>
      <c r="J30364" s="110"/>
      <c r="K30364"/>
      <c r="L30364"/>
      <c r="T30364" s="138"/>
    </row>
    <row r="30365" spans="9:20" x14ac:dyDescent="0.25">
      <c r="I30365" s="137"/>
      <c r="J30365" s="110"/>
      <c r="K30365"/>
      <c r="L30365"/>
      <c r="T30365" s="138"/>
    </row>
    <row r="30366" spans="9:20" x14ac:dyDescent="0.25">
      <c r="I30366" s="137"/>
      <c r="J30366" s="110"/>
      <c r="K30366"/>
      <c r="L30366"/>
      <c r="T30366" s="138"/>
    </row>
    <row r="30367" spans="9:20" x14ac:dyDescent="0.25">
      <c r="I30367" s="137"/>
      <c r="J30367" s="110"/>
      <c r="K30367"/>
      <c r="L30367"/>
      <c r="T30367" s="138"/>
    </row>
    <row r="30368" spans="9:20" x14ac:dyDescent="0.25">
      <c r="I30368" s="137"/>
      <c r="J30368" s="110"/>
      <c r="K30368"/>
      <c r="L30368"/>
      <c r="T30368" s="138"/>
    </row>
    <row r="30369" spans="9:20" x14ac:dyDescent="0.25">
      <c r="I30369" s="137"/>
      <c r="J30369" s="110"/>
      <c r="K30369"/>
      <c r="L30369"/>
      <c r="T30369" s="138"/>
    </row>
    <row r="30370" spans="9:20" x14ac:dyDescent="0.25">
      <c r="I30370" s="137"/>
      <c r="J30370" s="110"/>
      <c r="K30370"/>
      <c r="L30370"/>
      <c r="T30370" s="138"/>
    </row>
    <row r="30371" spans="9:20" x14ac:dyDescent="0.25">
      <c r="I30371" s="137"/>
      <c r="J30371" s="110"/>
      <c r="K30371"/>
      <c r="L30371"/>
      <c r="T30371" s="138"/>
    </row>
    <row r="30372" spans="9:20" x14ac:dyDescent="0.25">
      <c r="I30372" s="137"/>
      <c r="J30372" s="110"/>
      <c r="K30372"/>
      <c r="L30372"/>
      <c r="T30372" s="138"/>
    </row>
    <row r="30373" spans="9:20" x14ac:dyDescent="0.25">
      <c r="I30373" s="137"/>
      <c r="J30373" s="110"/>
      <c r="K30373"/>
      <c r="L30373"/>
      <c r="T30373" s="138"/>
    </row>
    <row r="30374" spans="9:20" x14ac:dyDescent="0.25">
      <c r="I30374" s="137"/>
      <c r="J30374" s="110"/>
      <c r="K30374"/>
      <c r="L30374"/>
      <c r="T30374" s="138"/>
    </row>
    <row r="30375" spans="9:20" x14ac:dyDescent="0.25">
      <c r="I30375" s="137"/>
      <c r="J30375" s="110"/>
      <c r="K30375"/>
      <c r="L30375"/>
      <c r="T30375" s="138"/>
    </row>
    <row r="30376" spans="9:20" x14ac:dyDescent="0.25">
      <c r="I30376" s="137"/>
      <c r="J30376" s="110"/>
      <c r="K30376"/>
      <c r="L30376"/>
      <c r="T30376" s="138"/>
    </row>
    <row r="30377" spans="9:20" x14ac:dyDescent="0.25">
      <c r="I30377" s="137"/>
      <c r="J30377" s="110"/>
      <c r="K30377"/>
      <c r="L30377"/>
      <c r="T30377" s="138"/>
    </row>
    <row r="30378" spans="9:20" x14ac:dyDescent="0.25">
      <c r="I30378" s="137"/>
      <c r="J30378" s="110"/>
      <c r="K30378"/>
      <c r="L30378"/>
      <c r="T30378" s="138"/>
    </row>
    <row r="30379" spans="9:20" x14ac:dyDescent="0.25">
      <c r="I30379" s="137"/>
      <c r="J30379" s="110"/>
      <c r="K30379"/>
      <c r="L30379"/>
      <c r="T30379" s="138"/>
    </row>
    <row r="30380" spans="9:20" x14ac:dyDescent="0.25">
      <c r="I30380" s="137"/>
      <c r="J30380" s="110"/>
      <c r="K30380"/>
      <c r="L30380"/>
      <c r="T30380" s="138"/>
    </row>
    <row r="30381" spans="9:20" x14ac:dyDescent="0.25">
      <c r="I30381" s="137"/>
      <c r="J30381" s="110"/>
      <c r="K30381"/>
      <c r="L30381"/>
      <c r="T30381" s="138"/>
    </row>
    <row r="30382" spans="9:20" x14ac:dyDescent="0.25">
      <c r="I30382" s="137"/>
      <c r="J30382" s="110"/>
      <c r="K30382"/>
      <c r="L30382"/>
      <c r="T30382" s="138"/>
    </row>
    <row r="30383" spans="9:20" x14ac:dyDescent="0.25">
      <c r="I30383" s="137"/>
      <c r="J30383" s="110"/>
      <c r="K30383"/>
      <c r="L30383"/>
      <c r="T30383" s="138"/>
    </row>
    <row r="30384" spans="9:20" x14ac:dyDescent="0.25">
      <c r="I30384" s="137"/>
      <c r="J30384" s="110"/>
      <c r="K30384"/>
      <c r="L30384"/>
      <c r="T30384" s="138"/>
    </row>
    <row r="30385" spans="9:20" x14ac:dyDescent="0.25">
      <c r="I30385" s="137"/>
      <c r="J30385" s="110"/>
      <c r="K30385"/>
      <c r="L30385"/>
      <c r="T30385" s="138"/>
    </row>
    <row r="30386" spans="9:20" x14ac:dyDescent="0.25">
      <c r="I30386" s="137"/>
      <c r="J30386" s="110"/>
      <c r="K30386"/>
      <c r="L30386"/>
      <c r="T30386" s="138"/>
    </row>
    <row r="30387" spans="9:20" x14ac:dyDescent="0.25">
      <c r="I30387" s="137"/>
      <c r="J30387" s="110"/>
      <c r="K30387"/>
      <c r="L30387"/>
      <c r="T30387" s="138"/>
    </row>
    <row r="30388" spans="9:20" x14ac:dyDescent="0.25">
      <c r="I30388" s="137"/>
      <c r="J30388" s="110"/>
      <c r="K30388"/>
      <c r="L30388"/>
      <c r="T30388" s="138"/>
    </row>
    <row r="30389" spans="9:20" x14ac:dyDescent="0.25">
      <c r="I30389" s="137"/>
      <c r="J30389" s="110"/>
      <c r="K30389"/>
      <c r="L30389"/>
      <c r="T30389" s="138"/>
    </row>
    <row r="30390" spans="9:20" x14ac:dyDescent="0.25">
      <c r="I30390" s="137"/>
      <c r="J30390" s="110"/>
      <c r="K30390"/>
      <c r="L30390"/>
      <c r="T30390" s="138"/>
    </row>
    <row r="30391" spans="9:20" x14ac:dyDescent="0.25">
      <c r="I30391" s="137"/>
      <c r="J30391" s="110"/>
      <c r="K30391"/>
      <c r="L30391"/>
      <c r="T30391" s="138"/>
    </row>
    <row r="30392" spans="9:20" x14ac:dyDescent="0.25">
      <c r="I30392" s="137"/>
      <c r="J30392" s="110"/>
      <c r="K30392"/>
      <c r="L30392"/>
      <c r="T30392" s="138"/>
    </row>
    <row r="30393" spans="9:20" x14ac:dyDescent="0.25">
      <c r="I30393" s="137"/>
      <c r="J30393" s="110"/>
      <c r="K30393"/>
      <c r="L30393"/>
      <c r="T30393" s="138"/>
    </row>
    <row r="30394" spans="9:20" x14ac:dyDescent="0.25">
      <c r="I30394" s="137"/>
      <c r="J30394" s="110"/>
      <c r="K30394"/>
      <c r="L30394"/>
      <c r="T30394" s="138"/>
    </row>
    <row r="30395" spans="9:20" x14ac:dyDescent="0.25">
      <c r="I30395" s="137"/>
      <c r="J30395" s="110"/>
      <c r="K30395"/>
      <c r="L30395"/>
      <c r="T30395" s="138"/>
    </row>
    <row r="30396" spans="9:20" x14ac:dyDescent="0.25">
      <c r="I30396" s="137"/>
      <c r="J30396" s="110"/>
      <c r="K30396"/>
      <c r="L30396"/>
      <c r="T30396" s="138"/>
    </row>
    <row r="30397" spans="9:20" x14ac:dyDescent="0.25">
      <c r="I30397" s="137"/>
      <c r="J30397" s="110"/>
      <c r="K30397"/>
      <c r="L30397"/>
      <c r="T30397" s="138"/>
    </row>
    <row r="30398" spans="9:20" x14ac:dyDescent="0.25">
      <c r="I30398" s="137"/>
      <c r="J30398" s="110"/>
      <c r="K30398"/>
      <c r="L30398"/>
      <c r="T30398" s="138"/>
    </row>
    <row r="30399" spans="9:20" x14ac:dyDescent="0.25">
      <c r="I30399" s="137"/>
      <c r="J30399" s="110"/>
      <c r="K30399"/>
      <c r="L30399"/>
      <c r="T30399" s="138"/>
    </row>
    <row r="30400" spans="9:20" x14ac:dyDescent="0.25">
      <c r="I30400" s="137"/>
      <c r="J30400" s="110"/>
      <c r="K30400"/>
      <c r="L30400"/>
      <c r="T30400" s="138"/>
    </row>
    <row r="30401" spans="9:20" x14ac:dyDescent="0.25">
      <c r="I30401" s="137"/>
      <c r="J30401" s="110"/>
      <c r="K30401"/>
      <c r="L30401"/>
      <c r="T30401" s="138"/>
    </row>
    <row r="30402" spans="9:20" x14ac:dyDescent="0.25">
      <c r="I30402" s="137"/>
      <c r="J30402" s="110"/>
      <c r="K30402"/>
      <c r="L30402"/>
      <c r="T30402" s="138"/>
    </row>
    <row r="30403" spans="9:20" x14ac:dyDescent="0.25">
      <c r="I30403" s="137"/>
      <c r="J30403" s="110"/>
      <c r="K30403"/>
      <c r="L30403"/>
      <c r="T30403" s="138"/>
    </row>
    <row r="30404" spans="9:20" x14ac:dyDescent="0.25">
      <c r="I30404" s="137"/>
      <c r="J30404" s="110"/>
      <c r="K30404"/>
      <c r="L30404"/>
      <c r="T30404" s="138"/>
    </row>
    <row r="30405" spans="9:20" x14ac:dyDescent="0.25">
      <c r="I30405" s="137"/>
      <c r="J30405" s="110"/>
      <c r="K30405"/>
      <c r="L30405"/>
      <c r="T30405" s="138"/>
    </row>
    <row r="30406" spans="9:20" x14ac:dyDescent="0.25">
      <c r="I30406" s="137"/>
      <c r="J30406" s="110"/>
      <c r="K30406"/>
      <c r="L30406"/>
      <c r="T30406" s="138"/>
    </row>
    <row r="30407" spans="9:20" x14ac:dyDescent="0.25">
      <c r="I30407" s="137"/>
      <c r="J30407" s="110"/>
      <c r="K30407"/>
      <c r="L30407"/>
      <c r="T30407" s="138"/>
    </row>
    <row r="30408" spans="9:20" x14ac:dyDescent="0.25">
      <c r="I30408" s="137"/>
      <c r="J30408" s="110"/>
      <c r="K30408"/>
      <c r="L30408"/>
      <c r="T30408" s="138"/>
    </row>
    <row r="30409" spans="9:20" x14ac:dyDescent="0.25">
      <c r="I30409" s="137"/>
      <c r="J30409" s="110"/>
      <c r="K30409"/>
      <c r="L30409"/>
      <c r="T30409" s="138"/>
    </row>
    <row r="30410" spans="9:20" x14ac:dyDescent="0.25">
      <c r="I30410" s="137"/>
      <c r="J30410" s="110"/>
      <c r="K30410"/>
      <c r="L30410"/>
      <c r="T30410" s="138"/>
    </row>
    <row r="30411" spans="9:20" x14ac:dyDescent="0.25">
      <c r="I30411" s="137"/>
      <c r="J30411" s="110"/>
      <c r="K30411"/>
      <c r="L30411"/>
      <c r="T30411" s="138"/>
    </row>
    <row r="30412" spans="9:20" x14ac:dyDescent="0.25">
      <c r="I30412" s="137"/>
      <c r="J30412" s="110"/>
      <c r="K30412"/>
      <c r="L30412"/>
      <c r="T30412" s="138"/>
    </row>
    <row r="30413" spans="9:20" x14ac:dyDescent="0.25">
      <c r="I30413" s="137"/>
      <c r="J30413" s="110"/>
      <c r="K30413"/>
      <c r="L30413"/>
      <c r="T30413" s="138"/>
    </row>
    <row r="30414" spans="9:20" x14ac:dyDescent="0.25">
      <c r="I30414" s="137"/>
      <c r="J30414" s="110"/>
      <c r="K30414"/>
      <c r="L30414"/>
      <c r="T30414" s="138"/>
    </row>
    <row r="30415" spans="9:20" x14ac:dyDescent="0.25">
      <c r="I30415" s="137"/>
      <c r="J30415" s="110"/>
      <c r="K30415"/>
      <c r="L30415"/>
      <c r="T30415" s="138"/>
    </row>
    <row r="30416" spans="9:20" x14ac:dyDescent="0.25">
      <c r="I30416" s="137"/>
      <c r="J30416" s="110"/>
      <c r="K30416"/>
      <c r="L30416"/>
      <c r="T30416" s="138"/>
    </row>
    <row r="30417" spans="9:20" x14ac:dyDescent="0.25">
      <c r="I30417" s="137"/>
      <c r="J30417" s="110"/>
      <c r="K30417"/>
      <c r="L30417"/>
      <c r="T30417" s="138"/>
    </row>
    <row r="30418" spans="9:20" x14ac:dyDescent="0.25">
      <c r="I30418" s="137"/>
      <c r="J30418" s="110"/>
      <c r="K30418"/>
      <c r="L30418"/>
      <c r="T30418" s="138"/>
    </row>
    <row r="30419" spans="9:20" x14ac:dyDescent="0.25">
      <c r="I30419" s="137"/>
      <c r="J30419" s="110"/>
      <c r="K30419"/>
      <c r="L30419"/>
      <c r="T30419" s="138"/>
    </row>
    <row r="30420" spans="9:20" x14ac:dyDescent="0.25">
      <c r="I30420" s="137"/>
      <c r="J30420" s="110"/>
      <c r="K30420"/>
      <c r="L30420"/>
      <c r="T30420" s="138"/>
    </row>
    <row r="30421" spans="9:20" x14ac:dyDescent="0.25">
      <c r="I30421" s="137"/>
      <c r="J30421" s="110"/>
      <c r="K30421"/>
      <c r="L30421"/>
      <c r="T30421" s="138"/>
    </row>
    <row r="30422" spans="9:20" x14ac:dyDescent="0.25">
      <c r="I30422" s="137"/>
      <c r="J30422" s="110"/>
      <c r="K30422"/>
      <c r="L30422"/>
      <c r="T30422" s="138"/>
    </row>
    <row r="30423" spans="9:20" x14ac:dyDescent="0.25">
      <c r="I30423" s="137"/>
      <c r="J30423" s="110"/>
      <c r="K30423"/>
      <c r="L30423"/>
      <c r="T30423" s="138"/>
    </row>
    <row r="30424" spans="9:20" x14ac:dyDescent="0.25">
      <c r="I30424" s="137"/>
      <c r="J30424" s="110"/>
      <c r="K30424"/>
      <c r="L30424"/>
      <c r="T30424" s="138"/>
    </row>
    <row r="30425" spans="9:20" x14ac:dyDescent="0.25">
      <c r="I30425" s="137"/>
      <c r="J30425" s="110"/>
      <c r="K30425"/>
      <c r="L30425"/>
      <c r="T30425" s="138"/>
    </row>
    <row r="30426" spans="9:20" x14ac:dyDescent="0.25">
      <c r="I30426" s="137"/>
      <c r="J30426" s="110"/>
      <c r="K30426"/>
      <c r="L30426"/>
      <c r="T30426" s="138"/>
    </row>
    <row r="30427" spans="9:20" x14ac:dyDescent="0.25">
      <c r="I30427" s="137"/>
      <c r="J30427" s="110"/>
      <c r="K30427"/>
      <c r="L30427"/>
      <c r="T30427" s="138"/>
    </row>
    <row r="30428" spans="9:20" x14ac:dyDescent="0.25">
      <c r="I30428" s="137"/>
      <c r="J30428" s="110"/>
      <c r="K30428"/>
      <c r="L30428"/>
      <c r="T30428" s="138"/>
    </row>
    <row r="30429" spans="9:20" x14ac:dyDescent="0.25">
      <c r="I30429" s="137"/>
      <c r="J30429" s="110"/>
      <c r="K30429"/>
      <c r="L30429"/>
      <c r="T30429" s="138"/>
    </row>
    <row r="30430" spans="9:20" x14ac:dyDescent="0.25">
      <c r="I30430" s="137"/>
      <c r="J30430" s="110"/>
      <c r="K30430"/>
      <c r="L30430"/>
      <c r="T30430" s="138"/>
    </row>
    <row r="30431" spans="9:20" x14ac:dyDescent="0.25">
      <c r="I30431" s="137"/>
      <c r="J30431" s="110"/>
      <c r="K30431"/>
      <c r="L30431"/>
      <c r="T30431" s="138"/>
    </row>
    <row r="30432" spans="9:20" x14ac:dyDescent="0.25">
      <c r="I30432" s="137"/>
      <c r="J30432" s="110"/>
      <c r="K30432"/>
      <c r="L30432"/>
      <c r="T30432" s="138"/>
    </row>
    <row r="30433" spans="9:20" x14ac:dyDescent="0.25">
      <c r="I30433" s="137"/>
      <c r="J30433" s="110"/>
      <c r="K30433"/>
      <c r="L30433"/>
      <c r="T30433" s="138"/>
    </row>
    <row r="30434" spans="9:20" x14ac:dyDescent="0.25">
      <c r="I30434" s="137"/>
      <c r="J30434" s="110"/>
      <c r="K30434"/>
      <c r="L30434"/>
      <c r="T30434" s="138"/>
    </row>
    <row r="30435" spans="9:20" x14ac:dyDescent="0.25">
      <c r="I30435" s="137"/>
      <c r="J30435" s="110"/>
      <c r="K30435"/>
      <c r="L30435"/>
      <c r="T30435" s="138"/>
    </row>
    <row r="30436" spans="9:20" x14ac:dyDescent="0.25">
      <c r="I30436" s="137"/>
      <c r="J30436" s="110"/>
      <c r="K30436"/>
      <c r="L30436"/>
      <c r="T30436" s="138"/>
    </row>
    <row r="30437" spans="9:20" x14ac:dyDescent="0.25">
      <c r="I30437" s="137"/>
      <c r="J30437" s="110"/>
      <c r="K30437"/>
      <c r="L30437"/>
      <c r="T30437" s="138"/>
    </row>
    <row r="30438" spans="9:20" x14ac:dyDescent="0.25">
      <c r="I30438" s="137"/>
      <c r="J30438" s="110"/>
      <c r="K30438"/>
      <c r="L30438"/>
      <c r="T30438" s="138"/>
    </row>
    <row r="30439" spans="9:20" x14ac:dyDescent="0.25">
      <c r="I30439" s="137"/>
      <c r="J30439" s="110"/>
      <c r="K30439"/>
      <c r="L30439"/>
      <c r="T30439" s="138"/>
    </row>
    <row r="30440" spans="9:20" x14ac:dyDescent="0.25">
      <c r="I30440" s="137"/>
      <c r="J30440" s="110"/>
      <c r="K30440"/>
      <c r="L30440"/>
      <c r="T30440" s="138"/>
    </row>
    <row r="30441" spans="9:20" x14ac:dyDescent="0.25">
      <c r="I30441" s="137"/>
      <c r="J30441" s="110"/>
      <c r="K30441"/>
      <c r="L30441"/>
      <c r="T30441" s="138"/>
    </row>
    <row r="30442" spans="9:20" x14ac:dyDescent="0.25">
      <c r="I30442" s="137"/>
      <c r="J30442" s="110"/>
      <c r="K30442"/>
      <c r="L30442"/>
      <c r="T30442" s="138"/>
    </row>
    <row r="30443" spans="9:20" x14ac:dyDescent="0.25">
      <c r="I30443" s="137"/>
      <c r="J30443" s="110"/>
      <c r="K30443"/>
      <c r="L30443"/>
      <c r="T30443" s="138"/>
    </row>
    <row r="30444" spans="9:20" x14ac:dyDescent="0.25">
      <c r="I30444" s="137"/>
      <c r="J30444" s="110"/>
      <c r="K30444"/>
      <c r="L30444"/>
      <c r="T30444" s="138"/>
    </row>
    <row r="30445" spans="9:20" x14ac:dyDescent="0.25">
      <c r="I30445" s="137"/>
      <c r="J30445" s="110"/>
      <c r="K30445"/>
      <c r="L30445"/>
      <c r="T30445" s="138"/>
    </row>
    <row r="30446" spans="9:20" x14ac:dyDescent="0.25">
      <c r="I30446" s="137"/>
      <c r="J30446" s="110"/>
      <c r="K30446"/>
      <c r="L30446"/>
      <c r="T30446" s="138"/>
    </row>
    <row r="30447" spans="9:20" x14ac:dyDescent="0.25">
      <c r="I30447" s="137"/>
      <c r="J30447" s="110"/>
      <c r="K30447"/>
      <c r="L30447"/>
      <c r="T30447" s="138"/>
    </row>
    <row r="30448" spans="9:20" x14ac:dyDescent="0.25">
      <c r="I30448" s="137"/>
      <c r="J30448" s="110"/>
      <c r="K30448"/>
      <c r="L30448"/>
      <c r="T30448" s="138"/>
    </row>
    <row r="30449" spans="9:20" x14ac:dyDescent="0.25">
      <c r="I30449" s="137"/>
      <c r="J30449" s="110"/>
      <c r="K30449"/>
      <c r="L30449"/>
      <c r="T30449" s="138"/>
    </row>
    <row r="30450" spans="9:20" x14ac:dyDescent="0.25">
      <c r="I30450" s="137"/>
      <c r="J30450" s="110"/>
      <c r="K30450"/>
      <c r="L30450"/>
      <c r="T30450" s="138"/>
    </row>
    <row r="30451" spans="9:20" x14ac:dyDescent="0.25">
      <c r="I30451" s="137"/>
      <c r="J30451" s="110"/>
      <c r="K30451"/>
      <c r="L30451"/>
      <c r="T30451" s="138"/>
    </row>
    <row r="30452" spans="9:20" x14ac:dyDescent="0.25">
      <c r="I30452" s="137"/>
      <c r="J30452" s="110"/>
      <c r="K30452"/>
      <c r="L30452"/>
      <c r="T30452" s="138"/>
    </row>
    <row r="30453" spans="9:20" x14ac:dyDescent="0.25">
      <c r="I30453" s="137"/>
      <c r="J30453" s="110"/>
      <c r="K30453"/>
      <c r="L30453"/>
      <c r="T30453" s="138"/>
    </row>
    <row r="30454" spans="9:20" x14ac:dyDescent="0.25">
      <c r="I30454" s="137"/>
      <c r="J30454" s="110"/>
      <c r="K30454"/>
      <c r="L30454"/>
      <c r="T30454" s="138"/>
    </row>
    <row r="30455" spans="9:20" x14ac:dyDescent="0.25">
      <c r="I30455" s="137"/>
      <c r="J30455" s="110"/>
      <c r="K30455"/>
      <c r="L30455"/>
      <c r="T30455" s="138"/>
    </row>
    <row r="30456" spans="9:20" x14ac:dyDescent="0.25">
      <c r="I30456" s="137"/>
      <c r="J30456" s="110"/>
      <c r="K30456"/>
      <c r="L30456"/>
      <c r="T30456" s="138"/>
    </row>
    <row r="30457" spans="9:20" x14ac:dyDescent="0.25">
      <c r="I30457" s="137"/>
      <c r="J30457" s="110"/>
      <c r="K30457"/>
      <c r="L30457"/>
      <c r="T30457" s="138"/>
    </row>
    <row r="30458" spans="9:20" x14ac:dyDescent="0.25">
      <c r="I30458" s="137"/>
      <c r="J30458" s="110"/>
      <c r="K30458"/>
      <c r="L30458"/>
      <c r="T30458" s="138"/>
    </row>
    <row r="30459" spans="9:20" x14ac:dyDescent="0.25">
      <c r="I30459" s="137"/>
      <c r="J30459" s="110"/>
      <c r="K30459"/>
      <c r="L30459"/>
      <c r="T30459" s="138"/>
    </row>
    <row r="30460" spans="9:20" x14ac:dyDescent="0.25">
      <c r="I30460" s="137"/>
      <c r="J30460" s="110"/>
      <c r="K30460"/>
      <c r="L30460"/>
      <c r="T30460" s="138"/>
    </row>
    <row r="30461" spans="9:20" x14ac:dyDescent="0.25">
      <c r="I30461" s="137"/>
      <c r="J30461" s="110"/>
      <c r="K30461"/>
      <c r="L30461"/>
      <c r="T30461" s="138"/>
    </row>
    <row r="30462" spans="9:20" x14ac:dyDescent="0.25">
      <c r="I30462" s="137"/>
      <c r="J30462" s="110"/>
      <c r="K30462"/>
      <c r="L30462"/>
      <c r="T30462" s="138"/>
    </row>
    <row r="30463" spans="9:20" x14ac:dyDescent="0.25">
      <c r="I30463" s="137"/>
      <c r="J30463" s="110"/>
      <c r="K30463"/>
      <c r="L30463"/>
      <c r="T30463" s="138"/>
    </row>
    <row r="30464" spans="9:20" x14ac:dyDescent="0.25">
      <c r="I30464" s="137"/>
      <c r="J30464" s="110"/>
      <c r="K30464"/>
      <c r="L30464"/>
      <c r="T30464" s="138"/>
    </row>
    <row r="30465" spans="9:20" x14ac:dyDescent="0.25">
      <c r="I30465" s="137"/>
      <c r="J30465" s="110"/>
      <c r="K30465"/>
      <c r="L30465"/>
      <c r="T30465" s="138"/>
    </row>
    <row r="30466" spans="9:20" x14ac:dyDescent="0.25">
      <c r="I30466" s="137"/>
      <c r="J30466" s="110"/>
      <c r="K30466"/>
      <c r="L30466"/>
      <c r="T30466" s="138"/>
    </row>
    <row r="30467" spans="9:20" x14ac:dyDescent="0.25">
      <c r="I30467" s="137"/>
      <c r="J30467" s="110"/>
      <c r="K30467"/>
      <c r="L30467"/>
      <c r="T30467" s="138"/>
    </row>
    <row r="30468" spans="9:20" x14ac:dyDescent="0.25">
      <c r="I30468" s="137"/>
      <c r="J30468" s="110"/>
      <c r="K30468"/>
      <c r="L30468"/>
      <c r="T30468" s="138"/>
    </row>
    <row r="30469" spans="9:20" x14ac:dyDescent="0.25">
      <c r="I30469" s="137"/>
      <c r="J30469" s="110"/>
      <c r="K30469"/>
      <c r="L30469"/>
      <c r="T30469" s="138"/>
    </row>
    <row r="30470" spans="9:20" x14ac:dyDescent="0.25">
      <c r="I30470" s="137"/>
      <c r="J30470" s="110"/>
      <c r="K30470"/>
      <c r="L30470"/>
      <c r="T30470" s="138"/>
    </row>
    <row r="30471" spans="9:20" x14ac:dyDescent="0.25">
      <c r="I30471" s="137"/>
      <c r="J30471" s="110"/>
      <c r="K30471"/>
      <c r="L30471"/>
      <c r="T30471" s="138"/>
    </row>
    <row r="30472" spans="9:20" x14ac:dyDescent="0.25">
      <c r="I30472" s="137"/>
      <c r="J30472" s="110"/>
      <c r="K30472"/>
      <c r="L30472"/>
      <c r="T30472" s="138"/>
    </row>
    <row r="30473" spans="9:20" x14ac:dyDescent="0.25">
      <c r="I30473" s="137"/>
      <c r="J30473" s="110"/>
      <c r="K30473"/>
      <c r="L30473"/>
      <c r="T30473" s="138"/>
    </row>
    <row r="30474" spans="9:20" x14ac:dyDescent="0.25">
      <c r="I30474" s="137"/>
      <c r="J30474" s="110"/>
      <c r="K30474"/>
      <c r="L30474"/>
      <c r="T30474" s="138"/>
    </row>
    <row r="30475" spans="9:20" x14ac:dyDescent="0.25">
      <c r="I30475" s="137"/>
      <c r="J30475" s="110"/>
      <c r="K30475"/>
      <c r="L30475"/>
      <c r="T30475" s="138"/>
    </row>
    <row r="30476" spans="9:20" x14ac:dyDescent="0.25">
      <c r="I30476" s="137"/>
      <c r="J30476" s="110"/>
      <c r="K30476"/>
      <c r="L30476"/>
      <c r="T30476" s="138"/>
    </row>
    <row r="30477" spans="9:20" x14ac:dyDescent="0.25">
      <c r="I30477" s="137"/>
      <c r="J30477" s="110"/>
      <c r="K30477"/>
      <c r="L30477"/>
      <c r="T30477" s="138"/>
    </row>
    <row r="30478" spans="9:20" x14ac:dyDescent="0.25">
      <c r="I30478" s="137"/>
      <c r="J30478" s="110"/>
      <c r="K30478"/>
      <c r="L30478"/>
      <c r="T30478" s="138"/>
    </row>
    <row r="30479" spans="9:20" x14ac:dyDescent="0.25">
      <c r="I30479" s="137"/>
      <c r="J30479" s="110"/>
      <c r="K30479"/>
      <c r="L30479"/>
      <c r="T30479" s="138"/>
    </row>
    <row r="30480" spans="9:20" x14ac:dyDescent="0.25">
      <c r="I30480" s="137"/>
      <c r="J30480" s="110"/>
      <c r="K30480"/>
      <c r="L30480"/>
      <c r="T30480" s="138"/>
    </row>
    <row r="30481" spans="9:20" x14ac:dyDescent="0.25">
      <c r="I30481" s="137"/>
      <c r="J30481" s="110"/>
      <c r="K30481"/>
      <c r="L30481"/>
      <c r="T30481" s="138"/>
    </row>
    <row r="30482" spans="9:20" x14ac:dyDescent="0.25">
      <c r="I30482" s="137"/>
      <c r="J30482" s="110"/>
      <c r="K30482"/>
      <c r="L30482"/>
      <c r="T30482" s="138"/>
    </row>
    <row r="30483" spans="9:20" x14ac:dyDescent="0.25">
      <c r="I30483" s="137"/>
      <c r="J30483" s="110"/>
      <c r="K30483"/>
      <c r="L30483"/>
      <c r="T30483" s="138"/>
    </row>
    <row r="30484" spans="9:20" x14ac:dyDescent="0.25">
      <c r="I30484" s="137"/>
      <c r="J30484" s="110"/>
      <c r="K30484"/>
      <c r="L30484"/>
      <c r="T30484" s="138"/>
    </row>
    <row r="30485" spans="9:20" x14ac:dyDescent="0.25">
      <c r="I30485" s="137"/>
      <c r="J30485" s="110"/>
      <c r="K30485"/>
      <c r="L30485"/>
      <c r="T30485" s="138"/>
    </row>
    <row r="30486" spans="9:20" x14ac:dyDescent="0.25">
      <c r="I30486" s="137"/>
      <c r="J30486" s="110"/>
      <c r="K30486"/>
      <c r="L30486"/>
      <c r="T30486" s="138"/>
    </row>
    <row r="30487" spans="9:20" x14ac:dyDescent="0.25">
      <c r="I30487" s="137"/>
      <c r="J30487" s="110"/>
      <c r="K30487"/>
      <c r="L30487"/>
      <c r="T30487" s="138"/>
    </row>
    <row r="30488" spans="9:20" x14ac:dyDescent="0.25">
      <c r="I30488" s="137"/>
      <c r="J30488" s="110"/>
      <c r="K30488"/>
      <c r="L30488"/>
      <c r="T30488" s="138"/>
    </row>
    <row r="30489" spans="9:20" x14ac:dyDescent="0.25">
      <c r="I30489" s="137"/>
      <c r="J30489" s="110"/>
      <c r="K30489"/>
      <c r="L30489"/>
      <c r="T30489" s="138"/>
    </row>
    <row r="30490" spans="9:20" x14ac:dyDescent="0.25">
      <c r="I30490" s="137"/>
      <c r="J30490" s="110"/>
      <c r="K30490"/>
      <c r="L30490"/>
      <c r="T30490" s="138"/>
    </row>
    <row r="30491" spans="9:20" x14ac:dyDescent="0.25">
      <c r="I30491" s="137"/>
      <c r="J30491" s="110"/>
      <c r="K30491"/>
      <c r="L30491"/>
      <c r="T30491" s="138"/>
    </row>
    <row r="30492" spans="9:20" x14ac:dyDescent="0.25">
      <c r="I30492" s="137"/>
      <c r="J30492" s="110"/>
      <c r="K30492"/>
      <c r="L30492"/>
      <c r="T30492" s="138"/>
    </row>
    <row r="30493" spans="9:20" x14ac:dyDescent="0.25">
      <c r="I30493" s="137"/>
      <c r="J30493" s="110"/>
      <c r="K30493"/>
      <c r="L30493"/>
      <c r="T30493" s="138"/>
    </row>
    <row r="30494" spans="9:20" x14ac:dyDescent="0.25">
      <c r="I30494" s="137"/>
      <c r="J30494" s="110"/>
      <c r="K30494"/>
      <c r="L30494"/>
      <c r="T30494" s="138"/>
    </row>
    <row r="30495" spans="9:20" x14ac:dyDescent="0.25">
      <c r="I30495" s="137"/>
      <c r="J30495" s="110"/>
      <c r="K30495"/>
      <c r="L30495"/>
      <c r="T30495" s="138"/>
    </row>
    <row r="30496" spans="9:20" x14ac:dyDescent="0.25">
      <c r="I30496" s="137"/>
      <c r="J30496" s="110"/>
      <c r="K30496"/>
      <c r="L30496"/>
      <c r="T30496" s="138"/>
    </row>
    <row r="30497" spans="9:20" x14ac:dyDescent="0.25">
      <c r="I30497" s="137"/>
      <c r="J30497" s="110"/>
      <c r="K30497"/>
      <c r="L30497"/>
      <c r="T30497" s="138"/>
    </row>
    <row r="30498" spans="9:20" x14ac:dyDescent="0.25">
      <c r="I30498" s="137"/>
      <c r="J30498" s="110"/>
      <c r="K30498"/>
      <c r="L30498"/>
      <c r="T30498" s="138"/>
    </row>
    <row r="30499" spans="9:20" x14ac:dyDescent="0.25">
      <c r="I30499" s="137"/>
      <c r="J30499" s="110"/>
      <c r="K30499"/>
      <c r="L30499"/>
      <c r="T30499" s="138"/>
    </row>
    <row r="30500" spans="9:20" x14ac:dyDescent="0.25">
      <c r="I30500" s="137"/>
      <c r="J30500" s="110"/>
      <c r="K30500"/>
      <c r="L30500"/>
      <c r="T30500" s="138"/>
    </row>
    <row r="30501" spans="9:20" x14ac:dyDescent="0.25">
      <c r="I30501" s="137"/>
      <c r="J30501" s="110"/>
      <c r="K30501"/>
      <c r="L30501"/>
      <c r="T30501" s="138"/>
    </row>
    <row r="30502" spans="9:20" x14ac:dyDescent="0.25">
      <c r="I30502" s="137"/>
      <c r="J30502" s="110"/>
      <c r="K30502"/>
      <c r="L30502"/>
      <c r="T30502" s="138"/>
    </row>
    <row r="30503" spans="9:20" x14ac:dyDescent="0.25">
      <c r="I30503" s="137"/>
      <c r="J30503" s="110"/>
      <c r="K30503"/>
      <c r="L30503"/>
      <c r="T30503" s="138"/>
    </row>
    <row r="30504" spans="9:20" x14ac:dyDescent="0.25">
      <c r="I30504" s="137"/>
      <c r="J30504" s="110"/>
      <c r="K30504"/>
      <c r="L30504"/>
      <c r="T30504" s="138"/>
    </row>
    <row r="30505" spans="9:20" x14ac:dyDescent="0.25">
      <c r="I30505" s="137"/>
      <c r="J30505" s="110"/>
      <c r="K30505"/>
      <c r="L30505"/>
      <c r="T30505" s="138"/>
    </row>
    <row r="30506" spans="9:20" x14ac:dyDescent="0.25">
      <c r="I30506" s="137"/>
      <c r="J30506" s="110"/>
      <c r="K30506"/>
      <c r="L30506"/>
      <c r="T30506" s="138"/>
    </row>
    <row r="30507" spans="9:20" x14ac:dyDescent="0.25">
      <c r="I30507" s="137"/>
      <c r="J30507" s="110"/>
      <c r="K30507"/>
      <c r="L30507"/>
      <c r="T30507" s="138"/>
    </row>
    <row r="30508" spans="9:20" x14ac:dyDescent="0.25">
      <c r="I30508" s="137"/>
      <c r="J30508" s="110"/>
      <c r="K30508"/>
      <c r="L30508"/>
      <c r="T30508" s="138"/>
    </row>
    <row r="30509" spans="9:20" x14ac:dyDescent="0.25">
      <c r="I30509" s="137"/>
      <c r="J30509" s="110"/>
      <c r="K30509"/>
      <c r="L30509"/>
      <c r="T30509" s="138"/>
    </row>
    <row r="30510" spans="9:20" x14ac:dyDescent="0.25">
      <c r="I30510" s="137"/>
      <c r="J30510" s="110"/>
      <c r="K30510"/>
      <c r="L30510"/>
      <c r="T30510" s="138"/>
    </row>
    <row r="30511" spans="9:20" x14ac:dyDescent="0.25">
      <c r="I30511" s="137"/>
      <c r="J30511" s="110"/>
      <c r="K30511"/>
      <c r="L30511"/>
      <c r="T30511" s="138"/>
    </row>
    <row r="30512" spans="9:20" x14ac:dyDescent="0.25">
      <c r="I30512" s="137"/>
      <c r="J30512" s="110"/>
      <c r="K30512"/>
      <c r="L30512"/>
      <c r="T30512" s="138"/>
    </row>
    <row r="30513" spans="9:20" x14ac:dyDescent="0.25">
      <c r="I30513" s="137"/>
      <c r="J30513" s="110"/>
      <c r="K30513"/>
      <c r="L30513"/>
      <c r="T30513" s="138"/>
    </row>
    <row r="30514" spans="9:20" x14ac:dyDescent="0.25">
      <c r="I30514" s="137"/>
      <c r="J30514" s="110"/>
      <c r="K30514"/>
      <c r="L30514"/>
      <c r="T30514" s="138"/>
    </row>
    <row r="30515" spans="9:20" x14ac:dyDescent="0.25">
      <c r="I30515" s="137"/>
      <c r="J30515" s="110"/>
      <c r="K30515"/>
      <c r="L30515"/>
      <c r="T30515" s="138"/>
    </row>
    <row r="30516" spans="9:20" x14ac:dyDescent="0.25">
      <c r="I30516" s="137"/>
      <c r="J30516" s="110"/>
      <c r="K30516"/>
      <c r="L30516"/>
      <c r="T30516" s="138"/>
    </row>
    <row r="30517" spans="9:20" x14ac:dyDescent="0.25">
      <c r="I30517" s="137"/>
      <c r="J30517" s="110"/>
      <c r="K30517"/>
      <c r="L30517"/>
      <c r="T30517" s="138"/>
    </row>
    <row r="30518" spans="9:20" x14ac:dyDescent="0.25">
      <c r="I30518" s="137"/>
      <c r="J30518" s="110"/>
      <c r="K30518"/>
      <c r="L30518"/>
      <c r="T30518" s="138"/>
    </row>
    <row r="30519" spans="9:20" x14ac:dyDescent="0.25">
      <c r="I30519" s="137"/>
      <c r="J30519" s="110"/>
      <c r="K30519"/>
      <c r="L30519"/>
      <c r="T30519" s="138"/>
    </row>
    <row r="30520" spans="9:20" x14ac:dyDescent="0.25">
      <c r="I30520" s="137"/>
      <c r="J30520" s="110"/>
      <c r="K30520"/>
      <c r="L30520"/>
      <c r="T30520" s="138"/>
    </row>
    <row r="30521" spans="9:20" x14ac:dyDescent="0.25">
      <c r="I30521" s="137"/>
      <c r="J30521" s="110"/>
      <c r="K30521"/>
      <c r="L30521"/>
      <c r="T30521" s="138"/>
    </row>
    <row r="30522" spans="9:20" x14ac:dyDescent="0.25">
      <c r="I30522" s="137"/>
      <c r="J30522" s="110"/>
      <c r="K30522"/>
      <c r="L30522"/>
      <c r="T30522" s="138"/>
    </row>
    <row r="30523" spans="9:20" x14ac:dyDescent="0.25">
      <c r="I30523" s="137"/>
      <c r="J30523" s="110"/>
      <c r="K30523"/>
      <c r="L30523"/>
      <c r="T30523" s="138"/>
    </row>
    <row r="30524" spans="9:20" x14ac:dyDescent="0.25">
      <c r="I30524" s="137"/>
      <c r="J30524" s="110"/>
      <c r="K30524"/>
      <c r="L30524"/>
      <c r="T30524" s="138"/>
    </row>
    <row r="30525" spans="9:20" x14ac:dyDescent="0.25">
      <c r="I30525" s="137"/>
      <c r="J30525" s="110"/>
      <c r="K30525"/>
      <c r="L30525"/>
      <c r="T30525" s="138"/>
    </row>
    <row r="30526" spans="9:20" x14ac:dyDescent="0.25">
      <c r="I30526" s="137"/>
      <c r="J30526" s="110"/>
      <c r="K30526"/>
      <c r="L30526"/>
      <c r="T30526" s="138"/>
    </row>
    <row r="30527" spans="9:20" x14ac:dyDescent="0.25">
      <c r="I30527" s="137"/>
      <c r="J30527" s="110"/>
      <c r="K30527"/>
      <c r="L30527"/>
      <c r="T30527" s="138"/>
    </row>
    <row r="30528" spans="9:20" x14ac:dyDescent="0.25">
      <c r="I30528" s="137"/>
      <c r="J30528" s="110"/>
      <c r="K30528"/>
      <c r="L30528"/>
      <c r="T30528" s="138"/>
    </row>
    <row r="30529" spans="9:20" x14ac:dyDescent="0.25">
      <c r="I30529" s="137"/>
      <c r="J30529" s="110"/>
      <c r="K30529"/>
      <c r="L30529"/>
      <c r="T30529" s="138"/>
    </row>
    <row r="30530" spans="9:20" x14ac:dyDescent="0.25">
      <c r="I30530" s="137"/>
      <c r="J30530" s="110"/>
      <c r="K30530"/>
      <c r="L30530"/>
      <c r="T30530" s="138"/>
    </row>
    <row r="30531" spans="9:20" x14ac:dyDescent="0.25">
      <c r="I30531" s="137"/>
      <c r="J30531" s="110"/>
      <c r="K30531"/>
      <c r="L30531"/>
      <c r="T30531" s="138"/>
    </row>
    <row r="30532" spans="9:20" x14ac:dyDescent="0.25">
      <c r="I30532" s="137"/>
      <c r="J30532" s="110"/>
      <c r="K30532"/>
      <c r="L30532"/>
      <c r="T30532" s="138"/>
    </row>
    <row r="30533" spans="9:20" x14ac:dyDescent="0.25">
      <c r="I30533" s="137"/>
      <c r="J30533" s="110"/>
      <c r="K30533"/>
      <c r="L30533"/>
      <c r="T30533" s="138"/>
    </row>
    <row r="30534" spans="9:20" x14ac:dyDescent="0.25">
      <c r="I30534" s="137"/>
      <c r="J30534" s="110"/>
      <c r="K30534"/>
      <c r="L30534"/>
      <c r="T30534" s="138"/>
    </row>
    <row r="30535" spans="9:20" x14ac:dyDescent="0.25">
      <c r="I30535" s="137"/>
      <c r="J30535" s="110"/>
      <c r="K30535"/>
      <c r="L30535"/>
      <c r="T30535" s="138"/>
    </row>
    <row r="30536" spans="9:20" x14ac:dyDescent="0.25">
      <c r="I30536" s="137"/>
      <c r="J30536" s="110"/>
      <c r="K30536"/>
      <c r="L30536"/>
      <c r="T30536" s="138"/>
    </row>
    <row r="30537" spans="9:20" x14ac:dyDescent="0.25">
      <c r="I30537" s="137"/>
      <c r="J30537" s="110"/>
      <c r="K30537"/>
      <c r="L30537"/>
      <c r="T30537" s="138"/>
    </row>
    <row r="30538" spans="9:20" x14ac:dyDescent="0.25">
      <c r="I30538" s="137"/>
      <c r="J30538" s="110"/>
      <c r="K30538"/>
      <c r="L30538"/>
      <c r="T30538" s="138"/>
    </row>
    <row r="30539" spans="9:20" x14ac:dyDescent="0.25">
      <c r="I30539" s="137"/>
      <c r="J30539" s="110"/>
      <c r="K30539"/>
      <c r="L30539"/>
      <c r="T30539" s="138"/>
    </row>
    <row r="30540" spans="9:20" x14ac:dyDescent="0.25">
      <c r="I30540" s="137"/>
      <c r="J30540" s="110"/>
      <c r="K30540"/>
      <c r="L30540"/>
      <c r="T30540" s="138"/>
    </row>
    <row r="30541" spans="9:20" x14ac:dyDescent="0.25">
      <c r="I30541" s="137"/>
      <c r="J30541" s="110"/>
      <c r="K30541"/>
      <c r="L30541"/>
      <c r="T30541" s="138"/>
    </row>
    <row r="30542" spans="9:20" x14ac:dyDescent="0.25">
      <c r="I30542" s="137"/>
      <c r="J30542" s="110"/>
      <c r="K30542"/>
      <c r="L30542"/>
      <c r="T30542" s="138"/>
    </row>
    <row r="30543" spans="9:20" x14ac:dyDescent="0.25">
      <c r="I30543" s="137"/>
      <c r="J30543" s="110"/>
      <c r="K30543"/>
      <c r="L30543"/>
      <c r="T30543" s="138"/>
    </row>
    <row r="30544" spans="9:20" x14ac:dyDescent="0.25">
      <c r="I30544" s="137"/>
      <c r="J30544" s="110"/>
      <c r="K30544"/>
      <c r="L30544"/>
      <c r="T30544" s="138"/>
    </row>
    <row r="30545" spans="9:20" x14ac:dyDescent="0.25">
      <c r="I30545" s="137"/>
      <c r="J30545" s="110"/>
      <c r="K30545"/>
      <c r="L30545"/>
      <c r="T30545" s="138"/>
    </row>
    <row r="30546" spans="9:20" x14ac:dyDescent="0.25">
      <c r="I30546" s="137"/>
      <c r="J30546" s="110"/>
      <c r="K30546"/>
      <c r="L30546"/>
      <c r="T30546" s="138"/>
    </row>
    <row r="30547" spans="9:20" x14ac:dyDescent="0.25">
      <c r="I30547" s="137"/>
      <c r="J30547" s="110"/>
      <c r="K30547"/>
      <c r="L30547"/>
      <c r="T30547" s="138"/>
    </row>
    <row r="30548" spans="9:20" x14ac:dyDescent="0.25">
      <c r="I30548" s="137"/>
      <c r="J30548" s="110"/>
      <c r="K30548"/>
      <c r="L30548"/>
      <c r="T30548" s="138"/>
    </row>
    <row r="30549" spans="9:20" x14ac:dyDescent="0.25">
      <c r="I30549" s="137"/>
      <c r="J30549" s="110"/>
      <c r="K30549"/>
      <c r="L30549"/>
      <c r="T30549" s="138"/>
    </row>
    <row r="30550" spans="9:20" x14ac:dyDescent="0.25">
      <c r="I30550" s="137"/>
      <c r="J30550" s="110"/>
      <c r="K30550"/>
      <c r="L30550"/>
      <c r="T30550" s="138"/>
    </row>
    <row r="30551" spans="9:20" x14ac:dyDescent="0.25">
      <c r="I30551" s="137"/>
      <c r="J30551" s="110"/>
      <c r="K30551"/>
      <c r="L30551"/>
      <c r="T30551" s="138"/>
    </row>
    <row r="30552" spans="9:20" x14ac:dyDescent="0.25">
      <c r="I30552" s="137"/>
      <c r="J30552" s="110"/>
      <c r="K30552"/>
      <c r="L30552"/>
      <c r="T30552" s="138"/>
    </row>
    <row r="30553" spans="9:20" x14ac:dyDescent="0.25">
      <c r="I30553" s="137"/>
      <c r="J30553" s="110"/>
      <c r="K30553"/>
      <c r="L30553"/>
      <c r="T30553" s="138"/>
    </row>
    <row r="30554" spans="9:20" x14ac:dyDescent="0.25">
      <c r="I30554" s="137"/>
      <c r="J30554" s="110"/>
      <c r="K30554"/>
      <c r="L30554"/>
      <c r="T30554" s="138"/>
    </row>
    <row r="30555" spans="9:20" x14ac:dyDescent="0.25">
      <c r="I30555" s="137"/>
      <c r="J30555" s="110"/>
      <c r="K30555"/>
      <c r="L30555"/>
      <c r="T30555" s="138"/>
    </row>
    <row r="30556" spans="9:20" x14ac:dyDescent="0.25">
      <c r="I30556" s="137"/>
      <c r="J30556" s="110"/>
      <c r="K30556"/>
      <c r="L30556"/>
      <c r="T30556" s="138"/>
    </row>
    <row r="30557" spans="9:20" x14ac:dyDescent="0.25">
      <c r="I30557" s="137"/>
      <c r="J30557" s="110"/>
      <c r="K30557"/>
      <c r="L30557"/>
      <c r="T30557" s="138"/>
    </row>
    <row r="30558" spans="9:20" x14ac:dyDescent="0.25">
      <c r="I30558" s="137"/>
      <c r="J30558" s="110"/>
      <c r="K30558"/>
      <c r="L30558"/>
      <c r="T30558" s="138"/>
    </row>
    <row r="30559" spans="9:20" x14ac:dyDescent="0.25">
      <c r="I30559" s="137"/>
      <c r="J30559" s="110"/>
      <c r="K30559"/>
      <c r="L30559"/>
      <c r="T30559" s="138"/>
    </row>
    <row r="30560" spans="9:20" x14ac:dyDescent="0.25">
      <c r="I30560" s="137"/>
      <c r="J30560" s="110"/>
      <c r="K30560"/>
      <c r="L30560"/>
      <c r="T30560" s="138"/>
    </row>
    <row r="30561" spans="9:20" x14ac:dyDescent="0.25">
      <c r="I30561" s="137"/>
      <c r="J30561" s="110"/>
      <c r="K30561"/>
      <c r="L30561"/>
      <c r="T30561" s="138"/>
    </row>
    <row r="30562" spans="9:20" x14ac:dyDescent="0.25">
      <c r="I30562" s="137"/>
      <c r="J30562" s="110"/>
      <c r="K30562"/>
      <c r="L30562"/>
      <c r="T30562" s="138"/>
    </row>
    <row r="30563" spans="9:20" x14ac:dyDescent="0.25">
      <c r="I30563" s="137"/>
      <c r="J30563" s="110"/>
      <c r="K30563"/>
      <c r="L30563"/>
      <c r="T30563" s="138"/>
    </row>
    <row r="30564" spans="9:20" x14ac:dyDescent="0.25">
      <c r="I30564" s="137"/>
      <c r="J30564" s="110"/>
      <c r="K30564"/>
      <c r="L30564"/>
      <c r="T30564" s="138"/>
    </row>
    <row r="30565" spans="9:20" x14ac:dyDescent="0.25">
      <c r="I30565" s="137"/>
      <c r="J30565" s="110"/>
      <c r="K30565"/>
      <c r="L30565"/>
      <c r="T30565" s="138"/>
    </row>
    <row r="30566" spans="9:20" x14ac:dyDescent="0.25">
      <c r="I30566" s="137"/>
      <c r="J30566" s="110"/>
      <c r="K30566"/>
      <c r="L30566"/>
      <c r="T30566" s="138"/>
    </row>
    <row r="30567" spans="9:20" x14ac:dyDescent="0.25">
      <c r="I30567" s="137"/>
      <c r="J30567" s="110"/>
      <c r="K30567"/>
      <c r="L30567"/>
      <c r="T30567" s="138"/>
    </row>
    <row r="30568" spans="9:20" x14ac:dyDescent="0.25">
      <c r="I30568" s="137"/>
      <c r="J30568" s="110"/>
      <c r="K30568"/>
      <c r="L30568"/>
      <c r="T30568" s="138"/>
    </row>
    <row r="30569" spans="9:20" x14ac:dyDescent="0.25">
      <c r="I30569" s="137"/>
      <c r="J30569" s="110"/>
      <c r="K30569"/>
      <c r="L30569"/>
      <c r="T30569" s="138"/>
    </row>
    <row r="30570" spans="9:20" x14ac:dyDescent="0.25">
      <c r="I30570" s="137"/>
      <c r="J30570" s="110"/>
      <c r="K30570"/>
      <c r="L30570"/>
      <c r="T30570" s="138"/>
    </row>
    <row r="30571" spans="9:20" x14ac:dyDescent="0.25">
      <c r="I30571" s="137"/>
      <c r="J30571" s="110"/>
      <c r="K30571"/>
      <c r="L30571"/>
      <c r="T30571" s="138"/>
    </row>
    <row r="30572" spans="9:20" x14ac:dyDescent="0.25">
      <c r="I30572" s="137"/>
      <c r="J30572" s="110"/>
      <c r="K30572"/>
      <c r="L30572"/>
      <c r="T30572" s="138"/>
    </row>
    <row r="30573" spans="9:20" x14ac:dyDescent="0.25">
      <c r="I30573" s="137"/>
      <c r="J30573" s="110"/>
      <c r="K30573"/>
      <c r="L30573"/>
      <c r="T30573" s="138"/>
    </row>
    <row r="30574" spans="9:20" x14ac:dyDescent="0.25">
      <c r="I30574" s="137"/>
      <c r="J30574" s="110"/>
      <c r="K30574"/>
      <c r="L30574"/>
      <c r="T30574" s="138"/>
    </row>
    <row r="30575" spans="9:20" x14ac:dyDescent="0.25">
      <c r="I30575" s="137"/>
      <c r="J30575" s="110"/>
      <c r="K30575"/>
      <c r="L30575"/>
      <c r="T30575" s="138"/>
    </row>
    <row r="30576" spans="9:20" x14ac:dyDescent="0.25">
      <c r="I30576" s="137"/>
      <c r="J30576" s="110"/>
      <c r="K30576"/>
      <c r="L30576"/>
      <c r="T30576" s="138"/>
    </row>
    <row r="30577" spans="9:20" x14ac:dyDescent="0.25">
      <c r="I30577" s="137"/>
      <c r="J30577" s="110"/>
      <c r="K30577"/>
      <c r="L30577"/>
      <c r="T30577" s="138"/>
    </row>
    <row r="30578" spans="9:20" x14ac:dyDescent="0.25">
      <c r="I30578" s="137"/>
      <c r="J30578" s="110"/>
      <c r="K30578"/>
      <c r="L30578"/>
      <c r="T30578" s="138"/>
    </row>
    <row r="30579" spans="9:20" x14ac:dyDescent="0.25">
      <c r="I30579" s="137"/>
      <c r="J30579" s="110"/>
      <c r="K30579"/>
      <c r="L30579"/>
      <c r="T30579" s="138"/>
    </row>
    <row r="30580" spans="9:20" x14ac:dyDescent="0.25">
      <c r="I30580" s="137"/>
      <c r="J30580" s="110"/>
      <c r="K30580"/>
      <c r="L30580"/>
      <c r="T30580" s="138"/>
    </row>
    <row r="30581" spans="9:20" x14ac:dyDescent="0.25">
      <c r="I30581" s="137"/>
      <c r="J30581" s="110"/>
      <c r="K30581"/>
      <c r="L30581"/>
      <c r="T30581" s="138"/>
    </row>
    <row r="30582" spans="9:20" x14ac:dyDescent="0.25">
      <c r="I30582" s="137"/>
      <c r="J30582" s="110"/>
      <c r="K30582"/>
      <c r="L30582"/>
      <c r="T30582" s="138"/>
    </row>
    <row r="30583" spans="9:20" x14ac:dyDescent="0.25">
      <c r="I30583" s="137"/>
      <c r="J30583" s="110"/>
      <c r="K30583"/>
      <c r="L30583"/>
      <c r="T30583" s="138"/>
    </row>
    <row r="30584" spans="9:20" x14ac:dyDescent="0.25">
      <c r="I30584" s="137"/>
      <c r="J30584" s="110"/>
      <c r="K30584"/>
      <c r="L30584"/>
      <c r="T30584" s="138"/>
    </row>
    <row r="30585" spans="9:20" x14ac:dyDescent="0.25">
      <c r="I30585" s="137"/>
      <c r="J30585" s="110"/>
      <c r="K30585"/>
      <c r="L30585"/>
      <c r="T30585" s="138"/>
    </row>
    <row r="30586" spans="9:20" x14ac:dyDescent="0.25">
      <c r="I30586" s="137"/>
      <c r="J30586" s="110"/>
      <c r="K30586"/>
      <c r="L30586"/>
      <c r="T30586" s="138"/>
    </row>
    <row r="30587" spans="9:20" x14ac:dyDescent="0.25">
      <c r="I30587" s="137"/>
      <c r="J30587" s="110"/>
      <c r="K30587"/>
      <c r="L30587"/>
      <c r="T30587" s="138"/>
    </row>
    <row r="30588" spans="9:20" x14ac:dyDescent="0.25">
      <c r="I30588" s="137"/>
      <c r="J30588" s="110"/>
      <c r="K30588"/>
      <c r="L30588"/>
      <c r="T30588" s="138"/>
    </row>
    <row r="30589" spans="9:20" x14ac:dyDescent="0.25">
      <c r="I30589" s="137"/>
      <c r="J30589" s="110"/>
      <c r="K30589"/>
      <c r="L30589"/>
      <c r="T30589" s="138"/>
    </row>
    <row r="30590" spans="9:20" x14ac:dyDescent="0.25">
      <c r="I30590" s="137"/>
      <c r="J30590" s="110"/>
      <c r="K30590"/>
      <c r="L30590"/>
      <c r="T30590" s="138"/>
    </row>
    <row r="30591" spans="9:20" x14ac:dyDescent="0.25">
      <c r="I30591" s="137"/>
      <c r="J30591" s="110"/>
      <c r="K30591"/>
      <c r="L30591"/>
      <c r="T30591" s="138"/>
    </row>
    <row r="30592" spans="9:20" x14ac:dyDescent="0.25">
      <c r="I30592" s="137"/>
      <c r="J30592" s="110"/>
      <c r="K30592"/>
      <c r="L30592"/>
      <c r="T30592" s="138"/>
    </row>
    <row r="30593" spans="9:20" x14ac:dyDescent="0.25">
      <c r="I30593" s="137"/>
      <c r="J30593" s="110"/>
      <c r="K30593"/>
      <c r="L30593"/>
      <c r="T30593" s="138"/>
    </row>
    <row r="30594" spans="9:20" x14ac:dyDescent="0.25">
      <c r="I30594" s="137"/>
      <c r="J30594" s="110"/>
      <c r="K30594"/>
      <c r="L30594"/>
      <c r="T30594" s="138"/>
    </row>
    <row r="30595" spans="9:20" x14ac:dyDescent="0.25">
      <c r="I30595" s="137"/>
      <c r="J30595" s="110"/>
      <c r="K30595"/>
      <c r="L30595"/>
      <c r="T30595" s="138"/>
    </row>
    <row r="30596" spans="9:20" x14ac:dyDescent="0.25">
      <c r="I30596" s="137"/>
      <c r="J30596" s="110"/>
      <c r="K30596"/>
      <c r="L30596"/>
      <c r="T30596" s="138"/>
    </row>
    <row r="30597" spans="9:20" x14ac:dyDescent="0.25">
      <c r="I30597" s="137"/>
      <c r="J30597" s="110"/>
      <c r="K30597"/>
      <c r="L30597"/>
      <c r="T30597" s="138"/>
    </row>
    <row r="30598" spans="9:20" x14ac:dyDescent="0.25">
      <c r="I30598" s="137"/>
      <c r="J30598" s="110"/>
      <c r="K30598"/>
      <c r="L30598"/>
      <c r="T30598" s="138"/>
    </row>
    <row r="30599" spans="9:20" x14ac:dyDescent="0.25">
      <c r="I30599" s="137"/>
      <c r="J30599" s="110"/>
      <c r="K30599"/>
      <c r="L30599"/>
      <c r="T30599" s="138"/>
    </row>
    <row r="30600" spans="9:20" x14ac:dyDescent="0.25">
      <c r="I30600" s="137"/>
      <c r="J30600" s="110"/>
      <c r="K30600"/>
      <c r="L30600"/>
      <c r="T30600" s="138"/>
    </row>
    <row r="30601" spans="9:20" x14ac:dyDescent="0.25">
      <c r="I30601" s="137"/>
      <c r="J30601" s="110"/>
      <c r="K30601"/>
      <c r="L30601"/>
      <c r="T30601" s="138"/>
    </row>
    <row r="30602" spans="9:20" x14ac:dyDescent="0.25">
      <c r="I30602" s="137"/>
      <c r="J30602" s="110"/>
      <c r="K30602"/>
      <c r="L30602"/>
      <c r="T30602" s="138"/>
    </row>
    <row r="30603" spans="9:20" x14ac:dyDescent="0.25">
      <c r="I30603" s="137"/>
      <c r="J30603" s="110"/>
      <c r="K30603"/>
      <c r="L30603"/>
      <c r="T30603" s="138"/>
    </row>
    <row r="30604" spans="9:20" x14ac:dyDescent="0.25">
      <c r="I30604" s="137"/>
      <c r="J30604" s="110"/>
      <c r="K30604"/>
      <c r="L30604"/>
      <c r="T30604" s="138"/>
    </row>
    <row r="30605" spans="9:20" x14ac:dyDescent="0.25">
      <c r="I30605" s="137"/>
      <c r="J30605" s="110"/>
      <c r="K30605"/>
      <c r="L30605"/>
      <c r="T30605" s="138"/>
    </row>
    <row r="30606" spans="9:20" x14ac:dyDescent="0.25">
      <c r="I30606" s="137"/>
      <c r="J30606" s="110"/>
      <c r="K30606"/>
      <c r="L30606"/>
      <c r="T30606" s="138"/>
    </row>
    <row r="30607" spans="9:20" x14ac:dyDescent="0.25">
      <c r="I30607" s="137"/>
      <c r="J30607" s="110"/>
      <c r="K30607"/>
      <c r="L30607"/>
      <c r="T30607" s="138"/>
    </row>
    <row r="30608" spans="9:20" x14ac:dyDescent="0.25">
      <c r="I30608" s="137"/>
      <c r="J30608" s="110"/>
      <c r="K30608"/>
      <c r="L30608"/>
      <c r="T30608" s="138"/>
    </row>
    <row r="30609" spans="9:20" x14ac:dyDescent="0.25">
      <c r="I30609" s="137"/>
      <c r="J30609" s="110"/>
      <c r="K30609"/>
      <c r="L30609"/>
      <c r="T30609" s="138"/>
    </row>
    <row r="30610" spans="9:20" x14ac:dyDescent="0.25">
      <c r="I30610" s="137"/>
      <c r="J30610" s="110"/>
      <c r="K30610"/>
      <c r="L30610"/>
      <c r="T30610" s="138"/>
    </row>
    <row r="30611" spans="9:20" x14ac:dyDescent="0.25">
      <c r="I30611" s="137"/>
      <c r="J30611" s="110"/>
      <c r="K30611"/>
      <c r="L30611"/>
      <c r="T30611" s="138"/>
    </row>
    <row r="30612" spans="9:20" x14ac:dyDescent="0.25">
      <c r="I30612" s="137"/>
      <c r="J30612" s="110"/>
      <c r="K30612"/>
      <c r="L30612"/>
      <c r="T30612" s="138"/>
    </row>
    <row r="30613" spans="9:20" x14ac:dyDescent="0.25">
      <c r="I30613" s="137"/>
      <c r="J30613" s="110"/>
      <c r="K30613"/>
      <c r="L30613"/>
      <c r="T30613" s="138"/>
    </row>
    <row r="30614" spans="9:20" x14ac:dyDescent="0.25">
      <c r="I30614" s="137"/>
      <c r="J30614" s="110"/>
      <c r="K30614"/>
      <c r="L30614"/>
      <c r="T30614" s="138"/>
    </row>
    <row r="30615" spans="9:20" x14ac:dyDescent="0.25">
      <c r="I30615" s="137"/>
      <c r="J30615" s="110"/>
      <c r="K30615"/>
      <c r="L30615"/>
      <c r="T30615" s="138"/>
    </row>
    <row r="30616" spans="9:20" x14ac:dyDescent="0.25">
      <c r="I30616" s="137"/>
      <c r="J30616" s="110"/>
      <c r="K30616"/>
      <c r="L30616"/>
      <c r="T30616" s="138"/>
    </row>
    <row r="30617" spans="9:20" x14ac:dyDescent="0.25">
      <c r="I30617" s="137"/>
      <c r="J30617" s="110"/>
      <c r="K30617"/>
      <c r="L30617"/>
      <c r="T30617" s="138"/>
    </row>
    <row r="30618" spans="9:20" x14ac:dyDescent="0.25">
      <c r="I30618" s="137"/>
      <c r="J30618" s="110"/>
      <c r="K30618"/>
      <c r="L30618"/>
      <c r="T30618" s="138"/>
    </row>
    <row r="30619" spans="9:20" x14ac:dyDescent="0.25">
      <c r="I30619" s="137"/>
      <c r="J30619" s="110"/>
      <c r="K30619"/>
      <c r="L30619"/>
      <c r="T30619" s="138"/>
    </row>
    <row r="30620" spans="9:20" x14ac:dyDescent="0.25">
      <c r="I30620" s="137"/>
      <c r="J30620" s="110"/>
      <c r="K30620"/>
      <c r="L30620"/>
      <c r="T30620" s="138"/>
    </row>
    <row r="30621" spans="9:20" x14ac:dyDescent="0.25">
      <c r="I30621" s="137"/>
      <c r="J30621" s="110"/>
      <c r="K30621"/>
      <c r="L30621"/>
      <c r="T30621" s="138"/>
    </row>
    <row r="30622" spans="9:20" x14ac:dyDescent="0.25">
      <c r="I30622" s="137"/>
      <c r="J30622" s="110"/>
      <c r="K30622"/>
      <c r="L30622"/>
      <c r="T30622" s="138"/>
    </row>
    <row r="30623" spans="9:20" x14ac:dyDescent="0.25">
      <c r="I30623" s="137"/>
      <c r="J30623" s="110"/>
      <c r="K30623"/>
      <c r="L30623"/>
      <c r="T30623" s="138"/>
    </row>
    <row r="30624" spans="9:20" x14ac:dyDescent="0.25">
      <c r="I30624" s="137"/>
      <c r="J30624" s="110"/>
      <c r="K30624"/>
      <c r="L30624"/>
      <c r="T30624" s="138"/>
    </row>
    <row r="30625" spans="9:20" x14ac:dyDescent="0.25">
      <c r="I30625" s="137"/>
      <c r="J30625" s="110"/>
      <c r="K30625"/>
      <c r="L30625"/>
      <c r="T30625" s="138"/>
    </row>
    <row r="30626" spans="9:20" x14ac:dyDescent="0.25">
      <c r="I30626" s="137"/>
      <c r="J30626" s="110"/>
      <c r="K30626"/>
      <c r="L30626"/>
      <c r="T30626" s="138"/>
    </row>
    <row r="30627" spans="9:20" x14ac:dyDescent="0.25">
      <c r="I30627" s="137"/>
      <c r="J30627" s="110"/>
      <c r="K30627"/>
      <c r="L30627"/>
      <c r="T30627" s="138"/>
    </row>
    <row r="30628" spans="9:20" x14ac:dyDescent="0.25">
      <c r="I30628" s="137"/>
      <c r="J30628" s="110"/>
      <c r="K30628"/>
      <c r="L30628"/>
      <c r="T30628" s="138"/>
    </row>
    <row r="30629" spans="9:20" x14ac:dyDescent="0.25">
      <c r="I30629" s="137"/>
      <c r="J30629" s="110"/>
      <c r="K30629"/>
      <c r="L30629"/>
      <c r="T30629" s="138"/>
    </row>
    <row r="30630" spans="9:20" x14ac:dyDescent="0.25">
      <c r="I30630" s="137"/>
      <c r="J30630" s="110"/>
      <c r="K30630"/>
      <c r="L30630"/>
      <c r="T30630" s="138"/>
    </row>
    <row r="30631" spans="9:20" x14ac:dyDescent="0.25">
      <c r="I30631" s="137"/>
      <c r="J30631" s="110"/>
      <c r="K30631"/>
      <c r="L30631"/>
      <c r="T30631" s="138"/>
    </row>
    <row r="30632" spans="9:20" x14ac:dyDescent="0.25">
      <c r="I30632" s="137"/>
      <c r="J30632" s="110"/>
      <c r="K30632"/>
      <c r="L30632"/>
      <c r="T30632" s="138"/>
    </row>
    <row r="30633" spans="9:20" x14ac:dyDescent="0.25">
      <c r="I30633" s="137"/>
      <c r="J30633" s="110"/>
      <c r="K30633"/>
      <c r="L30633"/>
      <c r="T30633" s="138"/>
    </row>
    <row r="30634" spans="9:20" x14ac:dyDescent="0.25">
      <c r="I30634" s="137"/>
      <c r="J30634" s="110"/>
      <c r="K30634"/>
      <c r="L30634"/>
      <c r="T30634" s="138"/>
    </row>
    <row r="30635" spans="9:20" x14ac:dyDescent="0.25">
      <c r="I30635" s="137"/>
      <c r="J30635" s="110"/>
      <c r="K30635"/>
      <c r="L30635"/>
      <c r="T30635" s="138"/>
    </row>
    <row r="30636" spans="9:20" x14ac:dyDescent="0.25">
      <c r="I30636" s="137"/>
      <c r="J30636" s="110"/>
      <c r="K30636"/>
      <c r="L30636"/>
      <c r="T30636" s="138"/>
    </row>
    <row r="30637" spans="9:20" x14ac:dyDescent="0.25">
      <c r="I30637" s="137"/>
      <c r="J30637" s="110"/>
      <c r="K30637"/>
      <c r="L30637"/>
      <c r="T30637" s="138"/>
    </row>
    <row r="30638" spans="9:20" x14ac:dyDescent="0.25">
      <c r="I30638" s="137"/>
      <c r="J30638" s="110"/>
      <c r="K30638"/>
      <c r="L30638"/>
      <c r="T30638" s="138"/>
    </row>
    <row r="30639" spans="9:20" x14ac:dyDescent="0.25">
      <c r="I30639" s="137"/>
      <c r="J30639" s="110"/>
      <c r="K30639"/>
      <c r="L30639"/>
      <c r="T30639" s="138"/>
    </row>
    <row r="30640" spans="9:20" x14ac:dyDescent="0.25">
      <c r="I30640" s="137"/>
      <c r="J30640" s="110"/>
      <c r="K30640"/>
      <c r="L30640"/>
      <c r="T30640" s="138"/>
    </row>
    <row r="30641" spans="9:20" x14ac:dyDescent="0.25">
      <c r="I30641" s="137"/>
      <c r="J30641" s="110"/>
      <c r="K30641"/>
      <c r="L30641"/>
      <c r="T30641" s="138"/>
    </row>
    <row r="30642" spans="9:20" x14ac:dyDescent="0.25">
      <c r="I30642" s="137"/>
      <c r="J30642" s="110"/>
      <c r="K30642"/>
      <c r="L30642"/>
      <c r="T30642" s="138"/>
    </row>
    <row r="30643" spans="9:20" x14ac:dyDescent="0.25">
      <c r="I30643" s="137"/>
      <c r="J30643" s="110"/>
      <c r="K30643"/>
      <c r="L30643"/>
      <c r="T30643" s="138"/>
    </row>
    <row r="30644" spans="9:20" x14ac:dyDescent="0.25">
      <c r="I30644" s="137"/>
      <c r="J30644" s="110"/>
      <c r="K30644"/>
      <c r="L30644"/>
      <c r="T30644" s="138"/>
    </row>
    <row r="30645" spans="9:20" x14ac:dyDescent="0.25">
      <c r="I30645" s="137"/>
      <c r="J30645" s="110"/>
      <c r="K30645"/>
      <c r="L30645"/>
      <c r="T30645" s="138"/>
    </row>
    <row r="30646" spans="9:20" x14ac:dyDescent="0.25">
      <c r="I30646" s="137"/>
      <c r="J30646" s="110"/>
      <c r="K30646"/>
      <c r="L30646"/>
      <c r="T30646" s="138"/>
    </row>
    <row r="30647" spans="9:20" x14ac:dyDescent="0.25">
      <c r="I30647" s="137"/>
      <c r="J30647" s="110"/>
      <c r="K30647"/>
      <c r="L30647"/>
      <c r="T30647" s="138"/>
    </row>
    <row r="30648" spans="9:20" x14ac:dyDescent="0.25">
      <c r="I30648" s="137"/>
      <c r="J30648" s="110"/>
      <c r="K30648"/>
      <c r="L30648"/>
      <c r="T30648" s="138"/>
    </row>
    <row r="30649" spans="9:20" x14ac:dyDescent="0.25">
      <c r="I30649" s="137"/>
      <c r="J30649" s="110"/>
      <c r="K30649"/>
      <c r="L30649"/>
      <c r="T30649" s="138"/>
    </row>
    <row r="30650" spans="9:20" x14ac:dyDescent="0.25">
      <c r="I30650" s="137"/>
      <c r="J30650" s="110"/>
      <c r="K30650"/>
      <c r="L30650"/>
      <c r="T30650" s="138"/>
    </row>
    <row r="30651" spans="9:20" x14ac:dyDescent="0.25">
      <c r="I30651" s="137"/>
      <c r="J30651" s="110"/>
      <c r="K30651"/>
      <c r="L30651"/>
      <c r="T30651" s="138"/>
    </row>
    <row r="30652" spans="9:20" x14ac:dyDescent="0.25">
      <c r="I30652" s="137"/>
      <c r="J30652" s="110"/>
      <c r="K30652"/>
      <c r="L30652"/>
      <c r="T30652" s="138"/>
    </row>
    <row r="30653" spans="9:20" x14ac:dyDescent="0.25">
      <c r="I30653" s="137"/>
      <c r="J30653" s="110"/>
      <c r="K30653"/>
      <c r="L30653"/>
      <c r="T30653" s="138"/>
    </row>
    <row r="30654" spans="9:20" x14ac:dyDescent="0.25">
      <c r="I30654" s="137"/>
      <c r="J30654" s="110"/>
      <c r="K30654"/>
      <c r="L30654"/>
      <c r="T30654" s="138"/>
    </row>
    <row r="30655" spans="9:20" x14ac:dyDescent="0.25">
      <c r="I30655" s="137"/>
      <c r="J30655" s="110"/>
      <c r="K30655"/>
      <c r="L30655"/>
      <c r="T30655" s="138"/>
    </row>
    <row r="30656" spans="9:20" x14ac:dyDescent="0.25">
      <c r="I30656" s="137"/>
      <c r="J30656" s="110"/>
      <c r="K30656"/>
      <c r="L30656"/>
      <c r="T30656" s="138"/>
    </row>
    <row r="30657" spans="9:20" x14ac:dyDescent="0.25">
      <c r="I30657" s="137"/>
      <c r="J30657" s="110"/>
      <c r="K30657"/>
      <c r="L30657"/>
      <c r="T30657" s="138"/>
    </row>
    <row r="30658" spans="9:20" x14ac:dyDescent="0.25">
      <c r="I30658" s="137"/>
      <c r="J30658" s="110"/>
      <c r="K30658"/>
      <c r="L30658"/>
      <c r="T30658" s="138"/>
    </row>
    <row r="30659" spans="9:20" x14ac:dyDescent="0.25">
      <c r="I30659" s="137"/>
      <c r="J30659" s="110"/>
      <c r="K30659"/>
      <c r="L30659"/>
      <c r="T30659" s="138"/>
    </row>
    <row r="30660" spans="9:20" x14ac:dyDescent="0.25">
      <c r="I30660" s="137"/>
      <c r="J30660" s="110"/>
      <c r="K30660"/>
      <c r="L30660"/>
      <c r="T30660" s="138"/>
    </row>
    <row r="30661" spans="9:20" x14ac:dyDescent="0.25">
      <c r="I30661" s="137"/>
      <c r="J30661" s="110"/>
      <c r="K30661"/>
      <c r="L30661"/>
      <c r="T30661" s="138"/>
    </row>
    <row r="30662" spans="9:20" x14ac:dyDescent="0.25">
      <c r="I30662" s="137"/>
      <c r="J30662" s="110"/>
      <c r="K30662"/>
      <c r="L30662"/>
      <c r="T30662" s="138"/>
    </row>
    <row r="30663" spans="9:20" x14ac:dyDescent="0.25">
      <c r="I30663" s="137"/>
      <c r="J30663" s="110"/>
      <c r="K30663"/>
      <c r="L30663"/>
      <c r="T30663" s="138"/>
    </row>
    <row r="30664" spans="9:20" x14ac:dyDescent="0.25">
      <c r="I30664" s="137"/>
      <c r="J30664" s="110"/>
      <c r="K30664"/>
      <c r="L30664"/>
      <c r="T30664" s="138"/>
    </row>
    <row r="30665" spans="9:20" x14ac:dyDescent="0.25">
      <c r="I30665" s="137"/>
      <c r="J30665" s="110"/>
      <c r="K30665"/>
      <c r="L30665"/>
      <c r="T30665" s="138"/>
    </row>
    <row r="30666" spans="9:20" x14ac:dyDescent="0.25">
      <c r="I30666" s="137"/>
      <c r="J30666" s="110"/>
      <c r="K30666"/>
      <c r="L30666"/>
      <c r="T30666" s="138"/>
    </row>
    <row r="30667" spans="9:20" x14ac:dyDescent="0.25">
      <c r="I30667" s="137"/>
      <c r="J30667" s="110"/>
      <c r="K30667"/>
      <c r="L30667"/>
      <c r="T30667" s="138"/>
    </row>
    <row r="30668" spans="9:20" x14ac:dyDescent="0.25">
      <c r="I30668" s="137"/>
      <c r="J30668" s="110"/>
      <c r="K30668"/>
      <c r="L30668"/>
      <c r="T30668" s="138"/>
    </row>
    <row r="30669" spans="9:20" x14ac:dyDescent="0.25">
      <c r="I30669" s="137"/>
      <c r="J30669" s="110"/>
      <c r="K30669"/>
      <c r="L30669"/>
      <c r="T30669" s="138"/>
    </row>
    <row r="30670" spans="9:20" x14ac:dyDescent="0.25">
      <c r="I30670" s="137"/>
      <c r="J30670" s="110"/>
      <c r="K30670"/>
      <c r="L30670"/>
      <c r="T30670" s="138"/>
    </row>
    <row r="30671" spans="9:20" x14ac:dyDescent="0.25">
      <c r="I30671" s="137"/>
      <c r="J30671" s="110"/>
      <c r="K30671"/>
      <c r="L30671"/>
      <c r="T30671" s="138"/>
    </row>
    <row r="30672" spans="9:20" x14ac:dyDescent="0.25">
      <c r="I30672" s="137"/>
      <c r="J30672" s="110"/>
      <c r="K30672"/>
      <c r="L30672"/>
      <c r="T30672" s="138"/>
    </row>
    <row r="30673" spans="9:20" x14ac:dyDescent="0.25">
      <c r="I30673" s="137"/>
      <c r="J30673" s="110"/>
      <c r="K30673"/>
      <c r="L30673"/>
      <c r="T30673" s="138"/>
    </row>
    <row r="30674" spans="9:20" x14ac:dyDescent="0.25">
      <c r="I30674" s="137"/>
      <c r="J30674" s="110"/>
      <c r="K30674"/>
      <c r="L30674"/>
      <c r="T30674" s="138"/>
    </row>
    <row r="30675" spans="9:20" x14ac:dyDescent="0.25">
      <c r="I30675" s="137"/>
      <c r="J30675" s="110"/>
      <c r="K30675"/>
      <c r="L30675"/>
      <c r="T30675" s="138"/>
    </row>
    <row r="30676" spans="9:20" x14ac:dyDescent="0.25">
      <c r="I30676" s="137"/>
      <c r="J30676" s="110"/>
      <c r="K30676"/>
      <c r="L30676"/>
      <c r="T30676" s="138"/>
    </row>
    <row r="30677" spans="9:20" x14ac:dyDescent="0.25">
      <c r="I30677" s="137"/>
      <c r="J30677" s="110"/>
      <c r="K30677"/>
      <c r="L30677"/>
      <c r="T30677" s="138"/>
    </row>
    <row r="30678" spans="9:20" x14ac:dyDescent="0.25">
      <c r="I30678" s="137"/>
      <c r="J30678" s="110"/>
      <c r="K30678"/>
      <c r="L30678"/>
      <c r="T30678" s="138"/>
    </row>
    <row r="30679" spans="9:20" x14ac:dyDescent="0.25">
      <c r="I30679" s="137"/>
      <c r="J30679" s="110"/>
      <c r="K30679"/>
      <c r="L30679"/>
      <c r="T30679" s="138"/>
    </row>
    <row r="30680" spans="9:20" x14ac:dyDescent="0.25">
      <c r="I30680" s="137"/>
      <c r="J30680" s="110"/>
      <c r="K30680"/>
      <c r="L30680"/>
      <c r="T30680" s="138"/>
    </row>
    <row r="30681" spans="9:20" x14ac:dyDescent="0.25">
      <c r="I30681" s="137"/>
      <c r="J30681" s="110"/>
      <c r="K30681"/>
      <c r="L30681"/>
      <c r="T30681" s="138"/>
    </row>
    <row r="30682" spans="9:20" x14ac:dyDescent="0.25">
      <c r="I30682" s="137"/>
      <c r="J30682" s="110"/>
      <c r="K30682"/>
      <c r="L30682"/>
      <c r="T30682" s="138"/>
    </row>
    <row r="30683" spans="9:20" x14ac:dyDescent="0.25">
      <c r="I30683" s="137"/>
      <c r="J30683" s="110"/>
      <c r="K30683"/>
      <c r="L30683"/>
      <c r="T30683" s="138"/>
    </row>
    <row r="30684" spans="9:20" x14ac:dyDescent="0.25">
      <c r="I30684" s="137"/>
      <c r="J30684" s="110"/>
      <c r="K30684"/>
      <c r="L30684"/>
      <c r="T30684" s="138"/>
    </row>
    <row r="30685" spans="9:20" x14ac:dyDescent="0.25">
      <c r="I30685" s="137"/>
      <c r="J30685" s="110"/>
      <c r="K30685"/>
      <c r="L30685"/>
      <c r="T30685" s="138"/>
    </row>
    <row r="30686" spans="9:20" x14ac:dyDescent="0.25">
      <c r="I30686" s="137"/>
      <c r="J30686" s="110"/>
      <c r="K30686"/>
      <c r="L30686"/>
      <c r="T30686" s="138"/>
    </row>
    <row r="30687" spans="9:20" x14ac:dyDescent="0.25">
      <c r="I30687" s="137"/>
      <c r="J30687" s="110"/>
      <c r="K30687"/>
      <c r="L30687"/>
      <c r="T30687" s="138"/>
    </row>
    <row r="30688" spans="9:20" x14ac:dyDescent="0.25">
      <c r="I30688" s="137"/>
      <c r="J30688" s="110"/>
      <c r="K30688"/>
      <c r="L30688"/>
      <c r="T30688" s="138"/>
    </row>
    <row r="30689" spans="9:20" x14ac:dyDescent="0.25">
      <c r="I30689" s="137"/>
      <c r="J30689" s="110"/>
      <c r="K30689"/>
      <c r="L30689"/>
      <c r="T30689" s="138"/>
    </row>
    <row r="30690" spans="9:20" x14ac:dyDescent="0.25">
      <c r="I30690" s="137"/>
      <c r="J30690" s="110"/>
      <c r="K30690"/>
      <c r="L30690"/>
      <c r="T30690" s="138"/>
    </row>
    <row r="30691" spans="9:20" x14ac:dyDescent="0.25">
      <c r="I30691" s="137"/>
      <c r="J30691" s="110"/>
      <c r="K30691"/>
      <c r="L30691"/>
      <c r="T30691" s="138"/>
    </row>
    <row r="30692" spans="9:20" x14ac:dyDescent="0.25">
      <c r="I30692" s="137"/>
      <c r="J30692" s="110"/>
      <c r="K30692"/>
      <c r="L30692"/>
      <c r="T30692" s="138"/>
    </row>
    <row r="30693" spans="9:20" x14ac:dyDescent="0.25">
      <c r="I30693" s="137"/>
      <c r="J30693" s="110"/>
      <c r="K30693"/>
      <c r="L30693"/>
      <c r="T30693" s="138"/>
    </row>
    <row r="30694" spans="9:20" x14ac:dyDescent="0.25">
      <c r="I30694" s="137"/>
      <c r="J30694" s="110"/>
      <c r="K30694"/>
      <c r="L30694"/>
      <c r="T30694" s="138"/>
    </row>
    <row r="30695" spans="9:20" x14ac:dyDescent="0.25">
      <c r="I30695" s="137"/>
      <c r="J30695" s="110"/>
      <c r="K30695"/>
      <c r="L30695"/>
      <c r="T30695" s="138"/>
    </row>
    <row r="30696" spans="9:20" x14ac:dyDescent="0.25">
      <c r="I30696" s="137"/>
      <c r="J30696" s="110"/>
      <c r="K30696"/>
      <c r="L30696"/>
      <c r="T30696" s="138"/>
    </row>
    <row r="30697" spans="9:20" x14ac:dyDescent="0.25">
      <c r="I30697" s="137"/>
      <c r="J30697" s="110"/>
      <c r="K30697"/>
      <c r="L30697"/>
      <c r="T30697" s="138"/>
    </row>
    <row r="30698" spans="9:20" x14ac:dyDescent="0.25">
      <c r="I30698" s="137"/>
      <c r="J30698" s="110"/>
      <c r="K30698"/>
      <c r="L30698"/>
      <c r="T30698" s="138"/>
    </row>
    <row r="30699" spans="9:20" x14ac:dyDescent="0.25">
      <c r="I30699" s="137"/>
      <c r="J30699" s="110"/>
      <c r="K30699"/>
      <c r="L30699"/>
      <c r="T30699" s="138"/>
    </row>
    <row r="30700" spans="9:20" x14ac:dyDescent="0.25">
      <c r="I30700" s="137"/>
      <c r="J30700" s="110"/>
      <c r="K30700"/>
      <c r="L30700"/>
      <c r="T30700" s="138"/>
    </row>
    <row r="30701" spans="9:20" x14ac:dyDescent="0.25">
      <c r="I30701" s="137"/>
      <c r="J30701" s="110"/>
      <c r="K30701"/>
      <c r="L30701"/>
      <c r="T30701" s="138"/>
    </row>
    <row r="30702" spans="9:20" x14ac:dyDescent="0.25">
      <c r="I30702" s="137"/>
      <c r="J30702" s="110"/>
      <c r="K30702"/>
      <c r="L30702"/>
      <c r="T30702" s="138"/>
    </row>
    <row r="30703" spans="9:20" x14ac:dyDescent="0.25">
      <c r="I30703" s="137"/>
      <c r="J30703" s="110"/>
      <c r="K30703"/>
      <c r="L30703"/>
      <c r="T30703" s="138"/>
    </row>
    <row r="30704" spans="9:20" x14ac:dyDescent="0.25">
      <c r="I30704" s="137"/>
      <c r="J30704" s="110"/>
      <c r="K30704"/>
      <c r="L30704"/>
      <c r="T30704" s="138"/>
    </row>
    <row r="30705" spans="9:20" x14ac:dyDescent="0.25">
      <c r="I30705" s="137"/>
      <c r="J30705" s="110"/>
      <c r="K30705"/>
      <c r="L30705"/>
      <c r="T30705" s="138"/>
    </row>
    <row r="30706" spans="9:20" x14ac:dyDescent="0.25">
      <c r="I30706" s="137"/>
      <c r="J30706" s="110"/>
      <c r="K30706"/>
      <c r="L30706"/>
      <c r="T30706" s="138"/>
    </row>
    <row r="30707" spans="9:20" x14ac:dyDescent="0.25">
      <c r="I30707" s="137"/>
      <c r="J30707" s="110"/>
      <c r="K30707"/>
      <c r="L30707"/>
      <c r="T30707" s="138"/>
    </row>
    <row r="30708" spans="9:20" x14ac:dyDescent="0.25">
      <c r="I30708" s="137"/>
      <c r="J30708" s="110"/>
      <c r="K30708"/>
      <c r="L30708"/>
      <c r="T30708" s="138"/>
    </row>
    <row r="30709" spans="9:20" x14ac:dyDescent="0.25">
      <c r="I30709" s="137"/>
      <c r="J30709" s="110"/>
      <c r="K30709"/>
      <c r="L30709"/>
      <c r="T30709" s="138"/>
    </row>
    <row r="30710" spans="9:20" x14ac:dyDescent="0.25">
      <c r="I30710" s="137"/>
      <c r="J30710" s="110"/>
      <c r="K30710"/>
      <c r="L30710"/>
      <c r="T30710" s="138"/>
    </row>
    <row r="30711" spans="9:20" x14ac:dyDescent="0.25">
      <c r="I30711" s="137"/>
      <c r="J30711" s="110"/>
      <c r="K30711"/>
      <c r="L30711"/>
      <c r="T30711" s="138"/>
    </row>
    <row r="30712" spans="9:20" x14ac:dyDescent="0.25">
      <c r="I30712" s="137"/>
      <c r="J30712" s="110"/>
      <c r="K30712"/>
      <c r="L30712"/>
      <c r="T30712" s="138"/>
    </row>
    <row r="30713" spans="9:20" x14ac:dyDescent="0.25">
      <c r="I30713" s="137"/>
      <c r="J30713" s="110"/>
      <c r="K30713"/>
      <c r="L30713"/>
      <c r="T30713" s="138"/>
    </row>
    <row r="30714" spans="9:20" x14ac:dyDescent="0.25">
      <c r="I30714" s="137"/>
      <c r="J30714" s="110"/>
      <c r="K30714"/>
      <c r="L30714"/>
      <c r="T30714" s="138"/>
    </row>
    <row r="30715" spans="9:20" x14ac:dyDescent="0.25">
      <c r="I30715" s="137"/>
      <c r="J30715" s="110"/>
      <c r="K30715"/>
      <c r="L30715"/>
      <c r="T30715" s="138"/>
    </row>
    <row r="30716" spans="9:20" x14ac:dyDescent="0.25">
      <c r="I30716" s="137"/>
      <c r="J30716" s="110"/>
      <c r="K30716"/>
      <c r="L30716"/>
      <c r="T30716" s="138"/>
    </row>
    <row r="30717" spans="9:20" x14ac:dyDescent="0.25">
      <c r="I30717" s="137"/>
      <c r="J30717" s="110"/>
      <c r="K30717"/>
      <c r="L30717"/>
      <c r="T30717" s="138"/>
    </row>
    <row r="30718" spans="9:20" x14ac:dyDescent="0.25">
      <c r="I30718" s="137"/>
      <c r="J30718" s="110"/>
      <c r="K30718"/>
      <c r="L30718"/>
      <c r="T30718" s="138"/>
    </row>
    <row r="30719" spans="9:20" x14ac:dyDescent="0.25">
      <c r="I30719" s="137"/>
      <c r="J30719" s="110"/>
      <c r="K30719"/>
      <c r="L30719"/>
      <c r="T30719" s="138"/>
    </row>
    <row r="30720" spans="9:20" x14ac:dyDescent="0.25">
      <c r="I30720" s="137"/>
      <c r="J30720" s="110"/>
      <c r="K30720"/>
      <c r="L30720"/>
      <c r="T30720" s="138"/>
    </row>
    <row r="30721" spans="9:20" x14ac:dyDescent="0.25">
      <c r="I30721" s="137"/>
      <c r="J30721" s="110"/>
      <c r="K30721"/>
      <c r="L30721"/>
      <c r="T30721" s="138"/>
    </row>
    <row r="30722" spans="9:20" x14ac:dyDescent="0.25">
      <c r="I30722" s="137"/>
      <c r="J30722" s="110"/>
      <c r="K30722"/>
      <c r="L30722"/>
      <c r="T30722" s="138"/>
    </row>
    <row r="30723" spans="9:20" x14ac:dyDescent="0.25">
      <c r="I30723" s="137"/>
      <c r="J30723" s="110"/>
      <c r="K30723"/>
      <c r="L30723"/>
      <c r="T30723" s="138"/>
    </row>
    <row r="30724" spans="9:20" x14ac:dyDescent="0.25">
      <c r="I30724" s="137"/>
      <c r="J30724" s="110"/>
      <c r="K30724"/>
      <c r="L30724"/>
      <c r="T30724" s="138"/>
    </row>
    <row r="30725" spans="9:20" x14ac:dyDescent="0.25">
      <c r="I30725" s="137"/>
      <c r="J30725" s="110"/>
      <c r="K30725"/>
      <c r="L30725"/>
      <c r="T30725" s="138"/>
    </row>
    <row r="30726" spans="9:20" x14ac:dyDescent="0.25">
      <c r="I30726" s="137"/>
      <c r="J30726" s="110"/>
      <c r="K30726"/>
      <c r="L30726"/>
      <c r="T30726" s="138"/>
    </row>
    <row r="30727" spans="9:20" x14ac:dyDescent="0.25">
      <c r="I30727" s="137"/>
      <c r="J30727" s="110"/>
      <c r="K30727"/>
      <c r="L30727"/>
      <c r="T30727" s="138"/>
    </row>
    <row r="30728" spans="9:20" x14ac:dyDescent="0.25">
      <c r="I30728" s="137"/>
      <c r="J30728" s="110"/>
      <c r="K30728"/>
      <c r="L30728"/>
      <c r="T30728" s="138"/>
    </row>
    <row r="30729" spans="9:20" x14ac:dyDescent="0.25">
      <c r="I30729" s="137"/>
      <c r="J30729" s="110"/>
      <c r="K30729"/>
      <c r="L30729"/>
      <c r="T30729" s="138"/>
    </row>
    <row r="30730" spans="9:20" x14ac:dyDescent="0.25">
      <c r="I30730" s="137"/>
      <c r="J30730" s="110"/>
      <c r="K30730"/>
      <c r="L30730"/>
      <c r="T30730" s="138"/>
    </row>
    <row r="30731" spans="9:20" x14ac:dyDescent="0.25">
      <c r="I30731" s="137"/>
      <c r="J30731" s="110"/>
      <c r="K30731"/>
      <c r="L30731"/>
      <c r="T30731" s="138"/>
    </row>
    <row r="30732" spans="9:20" x14ac:dyDescent="0.25">
      <c r="I30732" s="137"/>
      <c r="J30732" s="110"/>
      <c r="K30732"/>
      <c r="L30732"/>
      <c r="T30732" s="138"/>
    </row>
    <row r="30733" spans="9:20" x14ac:dyDescent="0.25">
      <c r="I30733" s="137"/>
      <c r="J30733" s="110"/>
      <c r="K30733"/>
      <c r="L30733"/>
      <c r="T30733" s="138"/>
    </row>
    <row r="30734" spans="9:20" x14ac:dyDescent="0.25">
      <c r="I30734" s="137"/>
      <c r="J30734" s="110"/>
      <c r="K30734"/>
      <c r="L30734"/>
      <c r="T30734" s="138"/>
    </row>
    <row r="30735" spans="9:20" x14ac:dyDescent="0.25">
      <c r="I30735" s="137"/>
      <c r="J30735" s="110"/>
      <c r="K30735"/>
      <c r="L30735"/>
      <c r="T30735" s="138"/>
    </row>
    <row r="30736" spans="9:20" x14ac:dyDescent="0.25">
      <c r="I30736" s="137"/>
      <c r="J30736" s="110"/>
      <c r="K30736"/>
      <c r="L30736"/>
      <c r="T30736" s="138"/>
    </row>
    <row r="30737" spans="9:20" x14ac:dyDescent="0.25">
      <c r="I30737" s="137"/>
      <c r="J30737" s="110"/>
      <c r="K30737"/>
      <c r="L30737"/>
      <c r="T30737" s="138"/>
    </row>
    <row r="30738" spans="9:20" x14ac:dyDescent="0.25">
      <c r="I30738" s="137"/>
      <c r="J30738" s="110"/>
      <c r="K30738"/>
      <c r="L30738"/>
      <c r="T30738" s="138"/>
    </row>
    <row r="30739" spans="9:20" x14ac:dyDescent="0.25">
      <c r="I30739" s="137"/>
      <c r="J30739" s="110"/>
      <c r="K30739"/>
      <c r="L30739"/>
      <c r="T30739" s="138"/>
    </row>
    <row r="30740" spans="9:20" x14ac:dyDescent="0.25">
      <c r="I30740" s="137"/>
      <c r="J30740" s="110"/>
      <c r="K30740"/>
      <c r="L30740"/>
      <c r="T30740" s="138"/>
    </row>
    <row r="30741" spans="9:20" x14ac:dyDescent="0.25">
      <c r="I30741" s="137"/>
      <c r="J30741" s="110"/>
      <c r="K30741"/>
      <c r="L30741"/>
      <c r="T30741" s="138"/>
    </row>
    <row r="30742" spans="9:20" x14ac:dyDescent="0.25">
      <c r="I30742" s="137"/>
      <c r="J30742" s="110"/>
      <c r="K30742"/>
      <c r="L30742"/>
      <c r="T30742" s="138"/>
    </row>
    <row r="30743" spans="9:20" x14ac:dyDescent="0.25">
      <c r="I30743" s="137"/>
      <c r="J30743" s="110"/>
      <c r="K30743"/>
      <c r="L30743"/>
      <c r="T30743" s="138"/>
    </row>
    <row r="30744" spans="9:20" x14ac:dyDescent="0.25">
      <c r="I30744" s="137"/>
      <c r="J30744" s="110"/>
      <c r="K30744"/>
      <c r="L30744"/>
      <c r="T30744" s="138"/>
    </row>
    <row r="30745" spans="9:20" x14ac:dyDescent="0.25">
      <c r="I30745" s="137"/>
      <c r="J30745" s="110"/>
      <c r="K30745"/>
      <c r="L30745"/>
      <c r="T30745" s="138"/>
    </row>
    <row r="30746" spans="9:20" x14ac:dyDescent="0.25">
      <c r="I30746" s="137"/>
      <c r="J30746" s="110"/>
      <c r="K30746"/>
      <c r="L30746"/>
      <c r="T30746" s="138"/>
    </row>
    <row r="30747" spans="9:20" x14ac:dyDescent="0.25">
      <c r="I30747" s="137"/>
      <c r="J30747" s="110"/>
      <c r="K30747"/>
      <c r="L30747"/>
      <c r="T30747" s="138"/>
    </row>
    <row r="30748" spans="9:20" x14ac:dyDescent="0.25">
      <c r="I30748" s="137"/>
      <c r="J30748" s="110"/>
      <c r="K30748"/>
      <c r="L30748"/>
      <c r="T30748" s="138"/>
    </row>
    <row r="30749" spans="9:20" x14ac:dyDescent="0.25">
      <c r="I30749" s="137"/>
      <c r="J30749" s="110"/>
      <c r="K30749"/>
      <c r="L30749"/>
      <c r="T30749" s="138"/>
    </row>
    <row r="30750" spans="9:20" x14ac:dyDescent="0.25">
      <c r="I30750" s="137"/>
      <c r="J30750" s="110"/>
      <c r="K30750"/>
      <c r="L30750"/>
      <c r="T30750" s="138"/>
    </row>
    <row r="30751" spans="9:20" x14ac:dyDescent="0.25">
      <c r="I30751" s="137"/>
      <c r="J30751" s="110"/>
      <c r="K30751"/>
      <c r="L30751"/>
      <c r="T30751" s="138"/>
    </row>
    <row r="30752" spans="9:20" x14ac:dyDescent="0.25">
      <c r="I30752" s="137"/>
      <c r="J30752" s="110"/>
      <c r="K30752"/>
      <c r="L30752"/>
      <c r="T30752" s="138"/>
    </row>
    <row r="30753" spans="9:20" x14ac:dyDescent="0.25">
      <c r="I30753" s="137"/>
      <c r="J30753" s="110"/>
      <c r="K30753"/>
      <c r="L30753"/>
      <c r="T30753" s="138"/>
    </row>
    <row r="30754" spans="9:20" x14ac:dyDescent="0.25">
      <c r="I30754" s="137"/>
      <c r="J30754" s="110"/>
      <c r="K30754"/>
      <c r="L30754"/>
      <c r="T30754" s="138"/>
    </row>
    <row r="30755" spans="9:20" x14ac:dyDescent="0.25">
      <c r="I30755" s="137"/>
      <c r="J30755" s="110"/>
      <c r="K30755"/>
      <c r="L30755"/>
      <c r="T30755" s="138"/>
    </row>
    <row r="30756" spans="9:20" x14ac:dyDescent="0.25">
      <c r="I30756" s="137"/>
      <c r="J30756" s="110"/>
      <c r="K30756"/>
      <c r="L30756"/>
      <c r="T30756" s="138"/>
    </row>
    <row r="30757" spans="9:20" x14ac:dyDescent="0.25">
      <c r="I30757" s="137"/>
      <c r="J30757" s="110"/>
      <c r="K30757"/>
      <c r="L30757"/>
      <c r="T30757" s="138"/>
    </row>
    <row r="30758" spans="9:20" x14ac:dyDescent="0.25">
      <c r="I30758" s="137"/>
      <c r="J30758" s="110"/>
      <c r="K30758"/>
      <c r="L30758"/>
      <c r="T30758" s="138"/>
    </row>
    <row r="30759" spans="9:20" x14ac:dyDescent="0.25">
      <c r="I30759" s="137"/>
      <c r="J30759" s="110"/>
      <c r="K30759"/>
      <c r="L30759"/>
      <c r="T30759" s="138"/>
    </row>
    <row r="30760" spans="9:20" x14ac:dyDescent="0.25">
      <c r="I30760" s="137"/>
      <c r="J30760" s="110"/>
      <c r="K30760"/>
      <c r="L30760"/>
      <c r="T30760" s="138"/>
    </row>
    <row r="30761" spans="9:20" x14ac:dyDescent="0.25">
      <c r="I30761" s="137"/>
      <c r="J30761" s="110"/>
      <c r="K30761"/>
      <c r="L30761"/>
      <c r="T30761" s="138"/>
    </row>
    <row r="30762" spans="9:20" x14ac:dyDescent="0.25">
      <c r="I30762" s="137"/>
      <c r="J30762" s="110"/>
      <c r="K30762"/>
      <c r="L30762"/>
      <c r="T30762" s="138"/>
    </row>
    <row r="30763" spans="9:20" x14ac:dyDescent="0.25">
      <c r="I30763" s="137"/>
      <c r="J30763" s="110"/>
      <c r="K30763"/>
      <c r="L30763"/>
      <c r="T30763" s="138"/>
    </row>
    <row r="30764" spans="9:20" x14ac:dyDescent="0.25">
      <c r="I30764" s="137"/>
      <c r="J30764" s="110"/>
      <c r="K30764"/>
      <c r="L30764"/>
      <c r="T30764" s="138"/>
    </row>
    <row r="30765" spans="9:20" x14ac:dyDescent="0.25">
      <c r="I30765" s="137"/>
      <c r="J30765" s="110"/>
      <c r="K30765"/>
      <c r="L30765"/>
      <c r="T30765" s="138"/>
    </row>
    <row r="30766" spans="9:20" x14ac:dyDescent="0.25">
      <c r="I30766" s="137"/>
      <c r="J30766" s="110"/>
      <c r="K30766"/>
      <c r="L30766"/>
      <c r="T30766" s="138"/>
    </row>
    <row r="30767" spans="9:20" x14ac:dyDescent="0.25">
      <c r="I30767" s="137"/>
      <c r="J30767" s="110"/>
      <c r="K30767"/>
      <c r="L30767"/>
      <c r="T30767" s="138"/>
    </row>
    <row r="30768" spans="9:20" x14ac:dyDescent="0.25">
      <c r="I30768" s="137"/>
      <c r="J30768" s="110"/>
      <c r="K30768"/>
      <c r="L30768"/>
      <c r="T30768" s="138"/>
    </row>
    <row r="30769" spans="9:20" x14ac:dyDescent="0.25">
      <c r="I30769" s="137"/>
      <c r="J30769" s="110"/>
      <c r="K30769"/>
      <c r="L30769"/>
      <c r="T30769" s="138"/>
    </row>
    <row r="30770" spans="9:20" x14ac:dyDescent="0.25">
      <c r="I30770" s="137"/>
      <c r="J30770" s="110"/>
      <c r="K30770"/>
      <c r="L30770"/>
      <c r="T30770" s="138"/>
    </row>
    <row r="30771" spans="9:20" x14ac:dyDescent="0.25">
      <c r="I30771" s="137"/>
      <c r="J30771" s="110"/>
      <c r="K30771"/>
      <c r="L30771"/>
      <c r="T30771" s="138"/>
    </row>
    <row r="30772" spans="9:20" x14ac:dyDescent="0.25">
      <c r="I30772" s="137"/>
      <c r="J30772" s="110"/>
      <c r="K30772"/>
      <c r="L30772"/>
      <c r="T30772" s="138"/>
    </row>
    <row r="30773" spans="9:20" x14ac:dyDescent="0.25">
      <c r="I30773" s="137"/>
      <c r="J30773" s="110"/>
      <c r="K30773"/>
      <c r="L30773"/>
      <c r="T30773" s="138"/>
    </row>
    <row r="30774" spans="9:20" x14ac:dyDescent="0.25">
      <c r="I30774" s="137"/>
      <c r="J30774" s="110"/>
      <c r="K30774"/>
      <c r="L30774"/>
      <c r="T30774" s="138"/>
    </row>
    <row r="30775" spans="9:20" x14ac:dyDescent="0.25">
      <c r="I30775" s="137"/>
      <c r="J30775" s="110"/>
      <c r="K30775"/>
      <c r="L30775"/>
      <c r="T30775" s="138"/>
    </row>
    <row r="30776" spans="9:20" x14ac:dyDescent="0.25">
      <c r="I30776" s="137"/>
      <c r="J30776" s="110"/>
      <c r="K30776"/>
      <c r="L30776"/>
      <c r="T30776" s="138"/>
    </row>
    <row r="30777" spans="9:20" x14ac:dyDescent="0.25">
      <c r="I30777" s="137"/>
      <c r="J30777" s="110"/>
      <c r="K30777"/>
      <c r="L30777"/>
      <c r="T30777" s="138"/>
    </row>
    <row r="30778" spans="9:20" x14ac:dyDescent="0.25">
      <c r="I30778" s="137"/>
      <c r="J30778" s="110"/>
      <c r="K30778"/>
      <c r="L30778"/>
      <c r="T30778" s="138"/>
    </row>
    <row r="30779" spans="9:20" x14ac:dyDescent="0.25">
      <c r="I30779" s="137"/>
      <c r="J30779" s="110"/>
      <c r="K30779"/>
      <c r="L30779"/>
      <c r="T30779" s="138"/>
    </row>
    <row r="30780" spans="9:20" x14ac:dyDescent="0.25">
      <c r="I30780" s="137"/>
      <c r="J30780" s="110"/>
      <c r="K30780"/>
      <c r="L30780"/>
      <c r="T30780" s="138"/>
    </row>
    <row r="30781" spans="9:20" x14ac:dyDescent="0.25">
      <c r="I30781" s="137"/>
      <c r="J30781" s="110"/>
      <c r="K30781"/>
      <c r="L30781"/>
      <c r="T30781" s="138"/>
    </row>
    <row r="30782" spans="9:20" x14ac:dyDescent="0.25">
      <c r="I30782" s="137"/>
      <c r="J30782" s="110"/>
      <c r="K30782"/>
      <c r="L30782"/>
      <c r="T30782" s="138"/>
    </row>
    <row r="30783" spans="9:20" x14ac:dyDescent="0.25">
      <c r="I30783" s="137"/>
      <c r="J30783" s="110"/>
      <c r="K30783"/>
      <c r="L30783"/>
      <c r="T30783" s="138"/>
    </row>
    <row r="30784" spans="9:20" x14ac:dyDescent="0.25">
      <c r="I30784" s="137"/>
      <c r="J30784" s="110"/>
      <c r="K30784"/>
      <c r="L30784"/>
      <c r="T30784" s="138"/>
    </row>
    <row r="30785" spans="9:20" x14ac:dyDescent="0.25">
      <c r="I30785" s="137"/>
      <c r="J30785" s="110"/>
      <c r="K30785"/>
      <c r="L30785"/>
      <c r="T30785" s="138"/>
    </row>
    <row r="30786" spans="9:20" x14ac:dyDescent="0.25">
      <c r="I30786" s="137"/>
      <c r="J30786" s="110"/>
      <c r="K30786"/>
      <c r="L30786"/>
      <c r="T30786" s="138"/>
    </row>
    <row r="30787" spans="9:20" x14ac:dyDescent="0.25">
      <c r="I30787" s="137"/>
      <c r="J30787" s="110"/>
      <c r="K30787"/>
      <c r="L30787"/>
      <c r="T30787" s="138"/>
    </row>
    <row r="30788" spans="9:20" x14ac:dyDescent="0.25">
      <c r="I30788" s="137"/>
      <c r="J30788" s="110"/>
      <c r="K30788"/>
      <c r="L30788"/>
      <c r="T30788" s="138"/>
    </row>
    <row r="30789" spans="9:20" x14ac:dyDescent="0.25">
      <c r="I30789" s="137"/>
      <c r="J30789" s="110"/>
      <c r="K30789"/>
      <c r="L30789"/>
      <c r="T30789" s="138"/>
    </row>
    <row r="30790" spans="9:20" x14ac:dyDescent="0.25">
      <c r="I30790" s="137"/>
      <c r="J30790" s="110"/>
      <c r="K30790"/>
      <c r="L30790"/>
      <c r="T30790" s="138"/>
    </row>
    <row r="30791" spans="9:20" x14ac:dyDescent="0.25">
      <c r="I30791" s="137"/>
      <c r="J30791" s="110"/>
      <c r="K30791"/>
      <c r="L30791"/>
      <c r="T30791" s="138"/>
    </row>
    <row r="30792" spans="9:20" x14ac:dyDescent="0.25">
      <c r="I30792" s="137"/>
      <c r="J30792" s="110"/>
      <c r="K30792"/>
      <c r="L30792"/>
      <c r="T30792" s="138"/>
    </row>
    <row r="30793" spans="9:20" x14ac:dyDescent="0.25">
      <c r="I30793" s="137"/>
      <c r="J30793" s="110"/>
      <c r="K30793"/>
      <c r="L30793"/>
      <c r="T30793" s="138"/>
    </row>
    <row r="30794" spans="9:20" x14ac:dyDescent="0.25">
      <c r="I30794" s="137"/>
      <c r="J30794" s="110"/>
      <c r="K30794"/>
      <c r="L30794"/>
      <c r="T30794" s="138"/>
    </row>
    <row r="30795" spans="9:20" x14ac:dyDescent="0.25">
      <c r="I30795" s="137"/>
      <c r="J30795" s="110"/>
      <c r="K30795"/>
      <c r="L30795"/>
      <c r="T30795" s="138"/>
    </row>
    <row r="30796" spans="9:20" x14ac:dyDescent="0.25">
      <c r="I30796" s="137"/>
      <c r="J30796" s="110"/>
      <c r="K30796"/>
      <c r="L30796"/>
      <c r="T30796" s="138"/>
    </row>
    <row r="30797" spans="9:20" x14ac:dyDescent="0.25">
      <c r="I30797" s="137"/>
      <c r="J30797" s="110"/>
      <c r="K30797"/>
      <c r="L30797"/>
      <c r="T30797" s="138"/>
    </row>
    <row r="30798" spans="9:20" x14ac:dyDescent="0.25">
      <c r="I30798" s="137"/>
      <c r="J30798" s="110"/>
      <c r="K30798"/>
      <c r="L30798"/>
      <c r="T30798" s="138"/>
    </row>
    <row r="30799" spans="9:20" x14ac:dyDescent="0.25">
      <c r="I30799" s="137"/>
      <c r="J30799" s="110"/>
      <c r="K30799"/>
      <c r="L30799"/>
      <c r="T30799" s="138"/>
    </row>
    <row r="30800" spans="9:20" x14ac:dyDescent="0.25">
      <c r="I30800" s="137"/>
      <c r="J30800" s="110"/>
      <c r="K30800"/>
      <c r="L30800"/>
      <c r="T30800" s="138"/>
    </row>
    <row r="30801" spans="9:20" x14ac:dyDescent="0.25">
      <c r="I30801" s="137"/>
      <c r="J30801" s="110"/>
      <c r="K30801"/>
      <c r="L30801"/>
      <c r="T30801" s="138"/>
    </row>
    <row r="30802" spans="9:20" x14ac:dyDescent="0.25">
      <c r="I30802" s="137"/>
      <c r="J30802" s="110"/>
      <c r="K30802"/>
      <c r="L30802"/>
      <c r="T30802" s="138"/>
    </row>
    <row r="30803" spans="9:20" x14ac:dyDescent="0.25">
      <c r="I30803" s="137"/>
      <c r="J30803" s="110"/>
      <c r="K30803"/>
      <c r="L30803"/>
      <c r="T30803" s="138"/>
    </row>
    <row r="30804" spans="9:20" x14ac:dyDescent="0.25">
      <c r="I30804" s="137"/>
      <c r="J30804" s="110"/>
      <c r="K30804"/>
      <c r="L30804"/>
      <c r="T30804" s="138"/>
    </row>
    <row r="30805" spans="9:20" x14ac:dyDescent="0.25">
      <c r="I30805" s="137"/>
      <c r="J30805" s="110"/>
      <c r="K30805"/>
      <c r="L30805"/>
      <c r="T30805" s="138"/>
    </row>
    <row r="30806" spans="9:20" x14ac:dyDescent="0.25">
      <c r="I30806" s="137"/>
      <c r="J30806" s="110"/>
      <c r="K30806"/>
      <c r="L30806"/>
      <c r="T30806" s="138"/>
    </row>
    <row r="30807" spans="9:20" x14ac:dyDescent="0.25">
      <c r="I30807" s="137"/>
      <c r="J30807" s="110"/>
      <c r="K30807"/>
      <c r="L30807"/>
      <c r="T30807" s="138"/>
    </row>
    <row r="30808" spans="9:20" x14ac:dyDescent="0.25">
      <c r="I30808" s="137"/>
      <c r="J30808" s="110"/>
      <c r="K30808"/>
      <c r="L30808"/>
      <c r="T30808" s="138"/>
    </row>
    <row r="30809" spans="9:20" x14ac:dyDescent="0.25">
      <c r="I30809" s="137"/>
      <c r="J30809" s="110"/>
      <c r="K30809"/>
      <c r="L30809"/>
      <c r="T30809" s="138"/>
    </row>
    <row r="30810" spans="9:20" x14ac:dyDescent="0.25">
      <c r="I30810" s="137"/>
      <c r="J30810" s="110"/>
      <c r="K30810"/>
      <c r="L30810"/>
      <c r="T30810" s="138"/>
    </row>
    <row r="30811" spans="9:20" x14ac:dyDescent="0.25">
      <c r="I30811" s="137"/>
      <c r="J30811" s="110"/>
      <c r="K30811"/>
      <c r="L30811"/>
      <c r="T30811" s="138"/>
    </row>
    <row r="30812" spans="9:20" x14ac:dyDescent="0.25">
      <c r="I30812" s="137"/>
      <c r="J30812" s="110"/>
      <c r="K30812"/>
      <c r="L30812"/>
      <c r="T30812" s="138"/>
    </row>
    <row r="30813" spans="9:20" x14ac:dyDescent="0.25">
      <c r="I30813" s="137"/>
      <c r="J30813" s="110"/>
      <c r="K30813"/>
      <c r="L30813"/>
      <c r="T30813" s="138"/>
    </row>
    <row r="30814" spans="9:20" x14ac:dyDescent="0.25">
      <c r="I30814" s="137"/>
      <c r="J30814" s="110"/>
      <c r="K30814"/>
      <c r="L30814"/>
      <c r="T30814" s="138"/>
    </row>
    <row r="30815" spans="9:20" x14ac:dyDescent="0.25">
      <c r="I30815" s="137"/>
      <c r="J30815" s="110"/>
      <c r="K30815"/>
      <c r="L30815"/>
      <c r="T30815" s="138"/>
    </row>
    <row r="30816" spans="9:20" x14ac:dyDescent="0.25">
      <c r="I30816" s="137"/>
      <c r="J30816" s="110"/>
      <c r="K30816"/>
      <c r="L30816"/>
      <c r="T30816" s="138"/>
    </row>
    <row r="30817" spans="9:20" x14ac:dyDescent="0.25">
      <c r="I30817" s="137"/>
      <c r="J30817" s="110"/>
      <c r="K30817"/>
      <c r="L30817"/>
      <c r="T30817" s="138"/>
    </row>
    <row r="30818" spans="9:20" x14ac:dyDescent="0.25">
      <c r="I30818" s="137"/>
      <c r="J30818" s="110"/>
      <c r="K30818"/>
      <c r="L30818"/>
      <c r="T30818" s="138"/>
    </row>
    <row r="30819" spans="9:20" x14ac:dyDescent="0.25">
      <c r="I30819" s="137"/>
      <c r="J30819" s="110"/>
      <c r="K30819"/>
      <c r="L30819"/>
      <c r="T30819" s="138"/>
    </row>
    <row r="30820" spans="9:20" x14ac:dyDescent="0.25">
      <c r="I30820" s="137"/>
      <c r="J30820" s="110"/>
      <c r="K30820"/>
      <c r="L30820"/>
      <c r="T30820" s="138"/>
    </row>
    <row r="30821" spans="9:20" x14ac:dyDescent="0.25">
      <c r="I30821" s="137"/>
      <c r="J30821" s="110"/>
      <c r="K30821"/>
      <c r="L30821"/>
      <c r="T30821" s="138"/>
    </row>
    <row r="30822" spans="9:20" x14ac:dyDescent="0.25">
      <c r="I30822" s="137"/>
      <c r="J30822" s="110"/>
      <c r="K30822"/>
      <c r="L30822"/>
      <c r="T30822" s="138"/>
    </row>
    <row r="30823" spans="9:20" x14ac:dyDescent="0.25">
      <c r="I30823" s="137"/>
      <c r="J30823" s="110"/>
      <c r="K30823"/>
      <c r="L30823"/>
      <c r="T30823" s="138"/>
    </row>
    <row r="30824" spans="9:20" x14ac:dyDescent="0.25">
      <c r="I30824" s="137"/>
      <c r="J30824" s="110"/>
      <c r="K30824"/>
      <c r="L30824"/>
      <c r="T30824" s="138"/>
    </row>
    <row r="30825" spans="9:20" x14ac:dyDescent="0.25">
      <c r="I30825" s="137"/>
      <c r="J30825" s="110"/>
      <c r="K30825"/>
      <c r="L30825"/>
      <c r="T30825" s="138"/>
    </row>
    <row r="30826" spans="9:20" x14ac:dyDescent="0.25">
      <c r="I30826" s="137"/>
      <c r="J30826" s="110"/>
      <c r="K30826"/>
      <c r="L30826"/>
      <c r="T30826" s="138"/>
    </row>
    <row r="30827" spans="9:20" x14ac:dyDescent="0.25">
      <c r="I30827" s="137"/>
      <c r="J30827" s="110"/>
      <c r="K30827"/>
      <c r="L30827"/>
      <c r="T30827" s="138"/>
    </row>
    <row r="30828" spans="9:20" x14ac:dyDescent="0.25">
      <c r="I30828" s="137"/>
      <c r="J30828" s="110"/>
      <c r="K30828"/>
      <c r="L30828"/>
      <c r="T30828" s="138"/>
    </row>
    <row r="30829" spans="9:20" x14ac:dyDescent="0.25">
      <c r="I30829" s="137"/>
      <c r="J30829" s="110"/>
      <c r="K30829"/>
      <c r="L30829"/>
      <c r="T30829" s="138"/>
    </row>
    <row r="30830" spans="9:20" x14ac:dyDescent="0.25">
      <c r="I30830" s="137"/>
      <c r="J30830" s="110"/>
      <c r="K30830"/>
      <c r="L30830"/>
      <c r="T30830" s="138"/>
    </row>
    <row r="30831" spans="9:20" x14ac:dyDescent="0.25">
      <c r="I30831" s="137"/>
      <c r="J30831" s="110"/>
      <c r="K30831"/>
      <c r="L30831"/>
      <c r="T30831" s="138"/>
    </row>
    <row r="30832" spans="9:20" x14ac:dyDescent="0.25">
      <c r="I30832" s="137"/>
      <c r="J30832" s="110"/>
      <c r="K30832"/>
      <c r="L30832"/>
      <c r="T30832" s="138"/>
    </row>
    <row r="30833" spans="9:20" x14ac:dyDescent="0.25">
      <c r="I30833" s="137"/>
      <c r="J30833" s="110"/>
      <c r="K30833"/>
      <c r="L30833"/>
      <c r="T30833" s="138"/>
    </row>
    <row r="30834" spans="9:20" x14ac:dyDescent="0.25">
      <c r="I30834" s="137"/>
      <c r="J30834" s="110"/>
      <c r="K30834"/>
      <c r="L30834"/>
      <c r="T30834" s="138"/>
    </row>
    <row r="30835" spans="9:20" x14ac:dyDescent="0.25">
      <c r="I30835" s="137"/>
      <c r="J30835" s="110"/>
      <c r="K30835"/>
      <c r="L30835"/>
      <c r="T30835" s="138"/>
    </row>
    <row r="30836" spans="9:20" x14ac:dyDescent="0.25">
      <c r="I30836" s="137"/>
      <c r="J30836" s="110"/>
      <c r="K30836"/>
      <c r="L30836"/>
      <c r="T30836" s="138"/>
    </row>
    <row r="30837" spans="9:20" x14ac:dyDescent="0.25">
      <c r="I30837" s="137"/>
      <c r="J30837" s="110"/>
      <c r="K30837"/>
      <c r="L30837"/>
      <c r="T30837" s="138"/>
    </row>
    <row r="30838" spans="9:20" x14ac:dyDescent="0.25">
      <c r="I30838" s="137"/>
      <c r="J30838" s="110"/>
      <c r="K30838"/>
      <c r="L30838"/>
      <c r="T30838" s="138"/>
    </row>
    <row r="30839" spans="9:20" x14ac:dyDescent="0.25">
      <c r="I30839" s="137"/>
      <c r="J30839" s="110"/>
      <c r="K30839"/>
      <c r="L30839"/>
      <c r="T30839" s="138"/>
    </row>
    <row r="30840" spans="9:20" x14ac:dyDescent="0.25">
      <c r="I30840" s="137"/>
      <c r="J30840" s="110"/>
      <c r="K30840"/>
      <c r="L30840"/>
      <c r="T30840" s="138"/>
    </row>
    <row r="30841" spans="9:20" x14ac:dyDescent="0.25">
      <c r="I30841" s="137"/>
      <c r="J30841" s="110"/>
      <c r="K30841"/>
      <c r="L30841"/>
      <c r="T30841" s="138"/>
    </row>
    <row r="30842" spans="9:20" x14ac:dyDescent="0.25">
      <c r="I30842" s="137"/>
      <c r="J30842" s="110"/>
      <c r="K30842"/>
      <c r="L30842"/>
      <c r="T30842" s="138"/>
    </row>
    <row r="30843" spans="9:20" x14ac:dyDescent="0.25">
      <c r="I30843" s="137"/>
      <c r="J30843" s="110"/>
      <c r="K30843"/>
      <c r="L30843"/>
      <c r="T30843" s="138"/>
    </row>
    <row r="30844" spans="9:20" x14ac:dyDescent="0.25">
      <c r="I30844" s="137"/>
      <c r="J30844" s="110"/>
      <c r="K30844"/>
      <c r="L30844"/>
      <c r="T30844" s="138"/>
    </row>
    <row r="30845" spans="9:20" x14ac:dyDescent="0.25">
      <c r="I30845" s="137"/>
      <c r="J30845" s="110"/>
      <c r="K30845"/>
      <c r="L30845"/>
      <c r="T30845" s="138"/>
    </row>
    <row r="30846" spans="9:20" x14ac:dyDescent="0.25">
      <c r="I30846" s="137"/>
      <c r="J30846" s="110"/>
      <c r="K30846"/>
      <c r="L30846"/>
      <c r="T30846" s="138"/>
    </row>
    <row r="30847" spans="9:20" x14ac:dyDescent="0.25">
      <c r="I30847" s="137"/>
      <c r="J30847" s="110"/>
      <c r="K30847"/>
      <c r="L30847"/>
      <c r="T30847" s="138"/>
    </row>
    <row r="30848" spans="9:20" x14ac:dyDescent="0.25">
      <c r="I30848" s="137"/>
      <c r="J30848" s="110"/>
      <c r="K30848"/>
      <c r="L30848"/>
      <c r="T30848" s="138"/>
    </row>
    <row r="30849" spans="9:20" x14ac:dyDescent="0.25">
      <c r="I30849" s="137"/>
      <c r="J30849" s="110"/>
      <c r="K30849"/>
      <c r="L30849"/>
      <c r="T30849" s="138"/>
    </row>
    <row r="30850" spans="9:20" x14ac:dyDescent="0.25">
      <c r="I30850" s="137"/>
      <c r="J30850" s="110"/>
      <c r="K30850"/>
      <c r="L30850"/>
      <c r="T30850" s="138"/>
    </row>
    <row r="30851" spans="9:20" x14ac:dyDescent="0.25">
      <c r="I30851" s="137"/>
      <c r="J30851" s="110"/>
      <c r="K30851"/>
      <c r="L30851"/>
      <c r="T30851" s="138"/>
    </row>
    <row r="30852" spans="9:20" x14ac:dyDescent="0.25">
      <c r="I30852" s="137"/>
      <c r="J30852" s="110"/>
      <c r="K30852"/>
      <c r="L30852"/>
      <c r="T30852" s="138"/>
    </row>
    <row r="30853" spans="9:20" x14ac:dyDescent="0.25">
      <c r="I30853" s="137"/>
      <c r="J30853" s="110"/>
      <c r="K30853"/>
      <c r="L30853"/>
      <c r="T30853" s="138"/>
    </row>
    <row r="30854" spans="9:20" x14ac:dyDescent="0.25">
      <c r="I30854" s="137"/>
      <c r="J30854" s="110"/>
      <c r="K30854"/>
      <c r="L30854"/>
      <c r="T30854" s="138"/>
    </row>
    <row r="30855" spans="9:20" x14ac:dyDescent="0.25">
      <c r="I30855" s="137"/>
      <c r="J30855" s="110"/>
      <c r="K30855"/>
      <c r="L30855"/>
      <c r="T30855" s="138"/>
    </row>
    <row r="30856" spans="9:20" x14ac:dyDescent="0.25">
      <c r="I30856" s="137"/>
      <c r="J30856" s="110"/>
      <c r="K30856"/>
      <c r="L30856"/>
      <c r="T30856" s="138"/>
    </row>
    <row r="30857" spans="9:20" x14ac:dyDescent="0.25">
      <c r="I30857" s="137"/>
      <c r="J30857" s="110"/>
      <c r="K30857"/>
      <c r="L30857"/>
      <c r="T30857" s="138"/>
    </row>
    <row r="30858" spans="9:20" x14ac:dyDescent="0.25">
      <c r="I30858" s="137"/>
      <c r="J30858" s="110"/>
      <c r="K30858"/>
      <c r="L30858"/>
      <c r="T30858" s="138"/>
    </row>
    <row r="30859" spans="9:20" x14ac:dyDescent="0.25">
      <c r="I30859" s="137"/>
      <c r="J30859" s="110"/>
      <c r="K30859"/>
      <c r="L30859"/>
      <c r="T30859" s="138"/>
    </row>
    <row r="30860" spans="9:20" x14ac:dyDescent="0.25">
      <c r="I30860" s="137"/>
      <c r="J30860" s="110"/>
      <c r="K30860"/>
      <c r="L30860"/>
      <c r="T30860" s="138"/>
    </row>
    <row r="30861" spans="9:20" x14ac:dyDescent="0.25">
      <c r="I30861" s="137"/>
      <c r="J30861" s="110"/>
      <c r="K30861"/>
      <c r="L30861"/>
      <c r="T30861" s="138"/>
    </row>
    <row r="30862" spans="9:20" x14ac:dyDescent="0.25">
      <c r="I30862" s="137"/>
      <c r="J30862" s="110"/>
      <c r="K30862"/>
      <c r="L30862"/>
      <c r="T30862" s="138"/>
    </row>
    <row r="30863" spans="9:20" x14ac:dyDescent="0.25">
      <c r="I30863" s="137"/>
      <c r="J30863" s="110"/>
      <c r="K30863"/>
      <c r="L30863"/>
      <c r="T30863" s="138"/>
    </row>
    <row r="30864" spans="9:20" x14ac:dyDescent="0.25">
      <c r="I30864" s="137"/>
      <c r="J30864" s="110"/>
      <c r="K30864"/>
      <c r="L30864"/>
      <c r="T30864" s="138"/>
    </row>
    <row r="30865" spans="9:20" x14ac:dyDescent="0.25">
      <c r="I30865" s="137"/>
      <c r="J30865" s="110"/>
      <c r="K30865"/>
      <c r="L30865"/>
      <c r="T30865" s="138"/>
    </row>
    <row r="30866" spans="9:20" x14ac:dyDescent="0.25">
      <c r="I30866" s="137"/>
      <c r="J30866" s="110"/>
      <c r="K30866"/>
      <c r="L30866"/>
      <c r="T30866" s="138"/>
    </row>
    <row r="30867" spans="9:20" x14ac:dyDescent="0.25">
      <c r="I30867" s="137"/>
      <c r="J30867" s="110"/>
      <c r="K30867"/>
      <c r="L30867"/>
      <c r="T30867" s="138"/>
    </row>
    <row r="30868" spans="9:20" x14ac:dyDescent="0.25">
      <c r="I30868" s="137"/>
      <c r="J30868" s="110"/>
      <c r="K30868"/>
      <c r="L30868"/>
      <c r="T30868" s="138"/>
    </row>
    <row r="30869" spans="9:20" x14ac:dyDescent="0.25">
      <c r="I30869" s="137"/>
      <c r="J30869" s="110"/>
      <c r="K30869"/>
      <c r="L30869"/>
      <c r="T30869" s="138"/>
    </row>
    <row r="30870" spans="9:20" x14ac:dyDescent="0.25">
      <c r="I30870" s="137"/>
      <c r="J30870" s="110"/>
      <c r="K30870"/>
      <c r="L30870"/>
      <c r="T30870" s="138"/>
    </row>
    <row r="30871" spans="9:20" x14ac:dyDescent="0.25">
      <c r="I30871" s="137"/>
      <c r="J30871" s="110"/>
      <c r="K30871"/>
      <c r="L30871"/>
      <c r="T30871" s="138"/>
    </row>
    <row r="30872" spans="9:20" x14ac:dyDescent="0.25">
      <c r="I30872" s="137"/>
      <c r="J30872" s="110"/>
      <c r="K30872"/>
      <c r="L30872"/>
      <c r="T30872" s="138"/>
    </row>
    <row r="30873" spans="9:20" x14ac:dyDescent="0.25">
      <c r="I30873" s="137"/>
      <c r="J30873" s="110"/>
      <c r="K30873"/>
      <c r="L30873"/>
      <c r="T30873" s="138"/>
    </row>
    <row r="30874" spans="9:20" x14ac:dyDescent="0.25">
      <c r="I30874" s="137"/>
      <c r="J30874" s="110"/>
      <c r="K30874"/>
      <c r="L30874"/>
      <c r="T30874" s="138"/>
    </row>
    <row r="30875" spans="9:20" x14ac:dyDescent="0.25">
      <c r="I30875" s="137"/>
      <c r="J30875" s="110"/>
      <c r="K30875"/>
      <c r="L30875"/>
      <c r="T30875" s="138"/>
    </row>
    <row r="30876" spans="9:20" x14ac:dyDescent="0.25">
      <c r="I30876" s="137"/>
      <c r="J30876" s="110"/>
      <c r="K30876"/>
      <c r="L30876"/>
      <c r="T30876" s="138"/>
    </row>
    <row r="30877" spans="9:20" x14ac:dyDescent="0.25">
      <c r="I30877" s="137"/>
      <c r="J30877" s="110"/>
      <c r="K30877"/>
      <c r="L30877"/>
      <c r="T30877" s="138"/>
    </row>
    <row r="30878" spans="9:20" x14ac:dyDescent="0.25">
      <c r="I30878" s="137"/>
      <c r="J30878" s="110"/>
      <c r="K30878"/>
      <c r="L30878"/>
      <c r="T30878" s="138"/>
    </row>
    <row r="30879" spans="9:20" x14ac:dyDescent="0.25">
      <c r="I30879" s="137"/>
      <c r="J30879" s="110"/>
      <c r="K30879"/>
      <c r="L30879"/>
      <c r="T30879" s="138"/>
    </row>
    <row r="30880" spans="9:20" x14ac:dyDescent="0.25">
      <c r="I30880" s="137"/>
      <c r="J30880" s="110"/>
      <c r="K30880"/>
      <c r="L30880"/>
      <c r="T30880" s="138"/>
    </row>
    <row r="30881" spans="9:20" x14ac:dyDescent="0.25">
      <c r="I30881" s="137"/>
      <c r="J30881" s="110"/>
      <c r="K30881"/>
      <c r="L30881"/>
      <c r="T30881" s="138"/>
    </row>
    <row r="30882" spans="9:20" x14ac:dyDescent="0.25">
      <c r="I30882" s="137"/>
      <c r="J30882" s="110"/>
      <c r="K30882"/>
      <c r="L30882"/>
      <c r="T30882" s="138"/>
    </row>
    <row r="30883" spans="9:20" x14ac:dyDescent="0.25">
      <c r="I30883" s="137"/>
      <c r="J30883" s="110"/>
      <c r="K30883"/>
      <c r="L30883"/>
      <c r="T30883" s="138"/>
    </row>
    <row r="30884" spans="9:20" x14ac:dyDescent="0.25">
      <c r="I30884" s="137"/>
      <c r="J30884" s="110"/>
      <c r="K30884"/>
      <c r="L30884"/>
      <c r="T30884" s="138"/>
    </row>
    <row r="30885" spans="9:20" x14ac:dyDescent="0.25">
      <c r="I30885" s="137"/>
      <c r="J30885" s="110"/>
      <c r="K30885"/>
      <c r="L30885"/>
      <c r="T30885" s="138"/>
    </row>
    <row r="30886" spans="9:20" x14ac:dyDescent="0.25">
      <c r="I30886" s="137"/>
      <c r="J30886" s="110"/>
      <c r="K30886"/>
      <c r="L30886"/>
      <c r="T30886" s="138"/>
    </row>
    <row r="30887" spans="9:20" x14ac:dyDescent="0.25">
      <c r="I30887" s="137"/>
      <c r="J30887" s="110"/>
      <c r="K30887"/>
      <c r="L30887"/>
      <c r="T30887" s="138"/>
    </row>
    <row r="30888" spans="9:20" x14ac:dyDescent="0.25">
      <c r="I30888" s="137"/>
      <c r="J30888" s="110"/>
      <c r="K30888"/>
      <c r="L30888"/>
      <c r="T30888" s="138"/>
    </row>
    <row r="30889" spans="9:20" x14ac:dyDescent="0.25">
      <c r="I30889" s="137"/>
      <c r="J30889" s="110"/>
      <c r="K30889"/>
      <c r="L30889"/>
      <c r="T30889" s="138"/>
    </row>
    <row r="30890" spans="9:20" x14ac:dyDescent="0.25">
      <c r="I30890" s="137"/>
      <c r="J30890" s="110"/>
      <c r="K30890"/>
      <c r="L30890"/>
      <c r="T30890" s="138"/>
    </row>
    <row r="30891" spans="9:20" x14ac:dyDescent="0.25">
      <c r="I30891" s="137"/>
      <c r="J30891" s="110"/>
      <c r="K30891"/>
      <c r="L30891"/>
      <c r="T30891" s="138"/>
    </row>
    <row r="30892" spans="9:20" x14ac:dyDescent="0.25">
      <c r="I30892" s="137"/>
      <c r="J30892" s="110"/>
      <c r="K30892"/>
      <c r="L30892"/>
      <c r="T30892" s="138"/>
    </row>
    <row r="30893" spans="9:20" x14ac:dyDescent="0.25">
      <c r="I30893" s="137"/>
      <c r="J30893" s="110"/>
      <c r="K30893"/>
      <c r="L30893"/>
      <c r="T30893" s="138"/>
    </row>
    <row r="30894" spans="9:20" x14ac:dyDescent="0.25">
      <c r="I30894" s="137"/>
      <c r="J30894" s="110"/>
      <c r="K30894"/>
      <c r="L30894"/>
      <c r="T30894" s="138"/>
    </row>
    <row r="30895" spans="9:20" x14ac:dyDescent="0.25">
      <c r="I30895" s="137"/>
      <c r="J30895" s="110"/>
      <c r="K30895"/>
      <c r="L30895"/>
      <c r="T30895" s="138"/>
    </row>
    <row r="30896" spans="9:20" x14ac:dyDescent="0.25">
      <c r="I30896" s="137"/>
      <c r="J30896" s="110"/>
      <c r="K30896"/>
      <c r="L30896"/>
      <c r="T30896" s="138"/>
    </row>
    <row r="30897" spans="9:20" x14ac:dyDescent="0.25">
      <c r="I30897" s="137"/>
      <c r="J30897" s="110"/>
      <c r="K30897"/>
      <c r="L30897"/>
      <c r="T30897" s="138"/>
    </row>
    <row r="30898" spans="9:20" x14ac:dyDescent="0.25">
      <c r="I30898" s="137"/>
      <c r="J30898" s="110"/>
      <c r="K30898"/>
      <c r="L30898"/>
      <c r="T30898" s="138"/>
    </row>
    <row r="30899" spans="9:20" x14ac:dyDescent="0.25">
      <c r="I30899" s="137"/>
      <c r="J30899" s="110"/>
      <c r="K30899"/>
      <c r="L30899"/>
      <c r="T30899" s="138"/>
    </row>
    <row r="30900" spans="9:20" x14ac:dyDescent="0.25">
      <c r="I30900" s="137"/>
      <c r="J30900" s="110"/>
      <c r="K30900"/>
      <c r="L30900"/>
      <c r="T30900" s="138"/>
    </row>
    <row r="30901" spans="9:20" x14ac:dyDescent="0.25">
      <c r="I30901" s="137"/>
      <c r="J30901" s="110"/>
      <c r="K30901"/>
      <c r="L30901"/>
      <c r="T30901" s="138"/>
    </row>
    <row r="30902" spans="9:20" x14ac:dyDescent="0.25">
      <c r="I30902" s="137"/>
      <c r="J30902" s="110"/>
      <c r="K30902"/>
      <c r="L30902"/>
      <c r="T30902" s="138"/>
    </row>
    <row r="30903" spans="9:20" x14ac:dyDescent="0.25">
      <c r="I30903" s="137"/>
      <c r="J30903" s="110"/>
      <c r="K30903"/>
      <c r="L30903"/>
      <c r="T30903" s="138"/>
    </row>
    <row r="30904" spans="9:20" x14ac:dyDescent="0.25">
      <c r="I30904" s="137"/>
      <c r="J30904" s="110"/>
      <c r="K30904"/>
      <c r="L30904"/>
      <c r="T30904" s="138"/>
    </row>
    <row r="30905" spans="9:20" x14ac:dyDescent="0.25">
      <c r="I30905" s="137"/>
      <c r="J30905" s="110"/>
      <c r="K30905"/>
      <c r="L30905"/>
      <c r="T30905" s="138"/>
    </row>
    <row r="30906" spans="9:20" x14ac:dyDescent="0.25">
      <c r="I30906" s="137"/>
      <c r="J30906" s="110"/>
      <c r="K30906"/>
      <c r="L30906"/>
      <c r="T30906" s="138"/>
    </row>
    <row r="30907" spans="9:20" x14ac:dyDescent="0.25">
      <c r="I30907" s="137"/>
      <c r="J30907" s="110"/>
      <c r="K30907"/>
      <c r="L30907"/>
      <c r="T30907" s="138"/>
    </row>
    <row r="30908" spans="9:20" x14ac:dyDescent="0.25">
      <c r="I30908" s="137"/>
      <c r="J30908" s="110"/>
      <c r="K30908"/>
      <c r="L30908"/>
      <c r="T30908" s="138"/>
    </row>
    <row r="30909" spans="9:20" x14ac:dyDescent="0.25">
      <c r="I30909" s="137"/>
      <c r="J30909" s="110"/>
      <c r="K30909"/>
      <c r="L30909"/>
      <c r="T30909" s="138"/>
    </row>
    <row r="30910" spans="9:20" x14ac:dyDescent="0.25">
      <c r="I30910" s="137"/>
      <c r="J30910" s="110"/>
      <c r="K30910"/>
      <c r="L30910"/>
      <c r="T30910" s="138"/>
    </row>
    <row r="30911" spans="9:20" x14ac:dyDescent="0.25">
      <c r="I30911" s="137"/>
      <c r="J30911" s="110"/>
      <c r="K30911"/>
      <c r="L30911"/>
      <c r="T30911" s="138"/>
    </row>
    <row r="30912" spans="9:20" x14ac:dyDescent="0.25">
      <c r="I30912" s="137"/>
      <c r="J30912" s="110"/>
      <c r="K30912"/>
      <c r="L30912"/>
      <c r="T30912" s="138"/>
    </row>
    <row r="30913" spans="9:20" x14ac:dyDescent="0.25">
      <c r="I30913" s="137"/>
      <c r="J30913" s="110"/>
      <c r="K30913"/>
      <c r="L30913"/>
      <c r="T30913" s="138"/>
    </row>
    <row r="30914" spans="9:20" x14ac:dyDescent="0.25">
      <c r="I30914" s="137"/>
      <c r="J30914" s="110"/>
      <c r="K30914"/>
      <c r="L30914"/>
      <c r="T30914" s="138"/>
    </row>
    <row r="30915" spans="9:20" x14ac:dyDescent="0.25">
      <c r="I30915" s="137"/>
      <c r="J30915" s="110"/>
      <c r="K30915"/>
      <c r="L30915"/>
      <c r="T30915" s="138"/>
    </row>
    <row r="30916" spans="9:20" x14ac:dyDescent="0.25">
      <c r="I30916" s="137"/>
      <c r="J30916" s="110"/>
      <c r="K30916"/>
      <c r="L30916"/>
      <c r="T30916" s="138"/>
    </row>
    <row r="30917" spans="9:20" x14ac:dyDescent="0.25">
      <c r="I30917" s="137"/>
      <c r="J30917" s="110"/>
      <c r="K30917"/>
      <c r="L30917"/>
      <c r="T30917" s="138"/>
    </row>
    <row r="30918" spans="9:20" x14ac:dyDescent="0.25">
      <c r="I30918" s="137"/>
      <c r="J30918" s="110"/>
      <c r="K30918"/>
      <c r="L30918"/>
      <c r="T30918" s="138"/>
    </row>
    <row r="30919" spans="9:20" x14ac:dyDescent="0.25">
      <c r="I30919" s="137"/>
      <c r="J30919" s="110"/>
      <c r="K30919"/>
      <c r="L30919"/>
      <c r="T30919" s="138"/>
    </row>
    <row r="30920" spans="9:20" x14ac:dyDescent="0.25">
      <c r="I30920" s="137"/>
      <c r="J30920" s="110"/>
      <c r="K30920"/>
      <c r="L30920"/>
      <c r="T30920" s="138"/>
    </row>
    <row r="30921" spans="9:20" x14ac:dyDescent="0.25">
      <c r="I30921" s="137"/>
      <c r="J30921" s="110"/>
      <c r="K30921"/>
      <c r="L30921"/>
      <c r="T30921" s="138"/>
    </row>
    <row r="30922" spans="9:20" x14ac:dyDescent="0.25">
      <c r="I30922" s="137"/>
      <c r="J30922" s="110"/>
      <c r="K30922"/>
      <c r="L30922"/>
      <c r="T30922" s="138"/>
    </row>
    <row r="30923" spans="9:20" x14ac:dyDescent="0.25">
      <c r="I30923" s="137"/>
      <c r="J30923" s="110"/>
      <c r="K30923"/>
      <c r="L30923"/>
      <c r="T30923" s="138"/>
    </row>
    <row r="30924" spans="9:20" x14ac:dyDescent="0.25">
      <c r="I30924" s="137"/>
      <c r="J30924" s="110"/>
      <c r="K30924"/>
      <c r="L30924"/>
      <c r="T30924" s="138"/>
    </row>
    <row r="30925" spans="9:20" x14ac:dyDescent="0.25">
      <c r="I30925" s="137"/>
      <c r="J30925" s="110"/>
      <c r="K30925"/>
      <c r="L30925"/>
      <c r="T30925" s="138"/>
    </row>
    <row r="30926" spans="9:20" x14ac:dyDescent="0.25">
      <c r="I30926" s="137"/>
      <c r="J30926" s="110"/>
      <c r="K30926"/>
      <c r="L30926"/>
      <c r="T30926" s="138"/>
    </row>
    <row r="30927" spans="9:20" x14ac:dyDescent="0.25">
      <c r="I30927" s="137"/>
      <c r="J30927" s="110"/>
      <c r="K30927"/>
      <c r="L30927"/>
      <c r="T30927" s="138"/>
    </row>
    <row r="30928" spans="9:20" x14ac:dyDescent="0.25">
      <c r="I30928" s="137"/>
      <c r="J30928" s="110"/>
      <c r="K30928"/>
      <c r="L30928"/>
      <c r="T30928" s="138"/>
    </row>
    <row r="30929" spans="9:20" x14ac:dyDescent="0.25">
      <c r="I30929" s="137"/>
      <c r="J30929" s="110"/>
      <c r="K30929"/>
      <c r="L30929"/>
      <c r="T30929" s="138"/>
    </row>
    <row r="30930" spans="9:20" x14ac:dyDescent="0.25">
      <c r="I30930" s="137"/>
      <c r="J30930" s="110"/>
      <c r="K30930"/>
      <c r="L30930"/>
      <c r="T30930" s="138"/>
    </row>
    <row r="30931" spans="9:20" x14ac:dyDescent="0.25">
      <c r="I30931" s="137"/>
      <c r="J30931" s="110"/>
      <c r="K30931"/>
      <c r="L30931"/>
      <c r="T30931" s="138"/>
    </row>
    <row r="30932" spans="9:20" x14ac:dyDescent="0.25">
      <c r="I30932" s="137"/>
      <c r="J30932" s="110"/>
      <c r="K30932"/>
      <c r="L30932"/>
      <c r="T30932" s="138"/>
    </row>
    <row r="30933" spans="9:20" x14ac:dyDescent="0.25">
      <c r="I30933" s="137"/>
      <c r="J30933" s="110"/>
      <c r="K30933"/>
      <c r="L30933"/>
      <c r="T30933" s="138"/>
    </row>
    <row r="30934" spans="9:20" x14ac:dyDescent="0.25">
      <c r="I30934" s="137"/>
      <c r="J30934" s="110"/>
      <c r="K30934"/>
      <c r="L30934"/>
      <c r="T30934" s="138"/>
    </row>
    <row r="30935" spans="9:20" x14ac:dyDescent="0.25">
      <c r="I30935" s="137"/>
      <c r="J30935" s="110"/>
      <c r="K30935"/>
      <c r="L30935"/>
      <c r="T30935" s="138"/>
    </row>
    <row r="30936" spans="9:20" x14ac:dyDescent="0.25">
      <c r="I30936" s="137"/>
      <c r="J30936" s="110"/>
      <c r="K30936"/>
      <c r="L30936"/>
      <c r="T30936" s="138"/>
    </row>
    <row r="30937" spans="9:20" x14ac:dyDescent="0.25">
      <c r="I30937" s="137"/>
      <c r="J30937" s="110"/>
      <c r="K30937"/>
      <c r="L30937"/>
      <c r="T30937" s="138"/>
    </row>
    <row r="30938" spans="9:20" x14ac:dyDescent="0.25">
      <c r="I30938" s="137"/>
      <c r="J30938" s="110"/>
      <c r="K30938"/>
      <c r="L30938"/>
      <c r="T30938" s="138"/>
    </row>
    <row r="30939" spans="9:20" x14ac:dyDescent="0.25">
      <c r="I30939" s="137"/>
      <c r="J30939" s="110"/>
      <c r="K30939"/>
      <c r="L30939"/>
      <c r="T30939" s="138"/>
    </row>
    <row r="30940" spans="9:20" x14ac:dyDescent="0.25">
      <c r="I30940" s="137"/>
      <c r="J30940" s="110"/>
      <c r="K30940"/>
      <c r="L30940"/>
      <c r="T30940" s="138"/>
    </row>
    <row r="30941" spans="9:20" x14ac:dyDescent="0.25">
      <c r="I30941" s="137"/>
      <c r="J30941" s="110"/>
      <c r="K30941"/>
      <c r="L30941"/>
      <c r="T30941" s="138"/>
    </row>
    <row r="30942" spans="9:20" x14ac:dyDescent="0.25">
      <c r="I30942" s="137"/>
      <c r="J30942" s="110"/>
      <c r="K30942"/>
      <c r="L30942"/>
      <c r="T30942" s="138"/>
    </row>
    <row r="30943" spans="9:20" x14ac:dyDescent="0.25">
      <c r="I30943" s="137"/>
      <c r="J30943" s="110"/>
      <c r="K30943"/>
      <c r="L30943"/>
      <c r="T30943" s="138"/>
    </row>
    <row r="30944" spans="9:20" x14ac:dyDescent="0.25">
      <c r="I30944" s="137"/>
      <c r="J30944" s="110"/>
      <c r="K30944"/>
      <c r="L30944"/>
      <c r="T30944" s="138"/>
    </row>
    <row r="30945" spans="9:20" x14ac:dyDescent="0.25">
      <c r="I30945" s="137"/>
      <c r="J30945" s="110"/>
      <c r="K30945"/>
      <c r="L30945"/>
      <c r="T30945" s="138"/>
    </row>
    <row r="30946" spans="9:20" x14ac:dyDescent="0.25">
      <c r="I30946" s="137"/>
      <c r="J30946" s="110"/>
      <c r="K30946"/>
      <c r="L30946"/>
      <c r="T30946" s="138"/>
    </row>
    <row r="30947" spans="9:20" x14ac:dyDescent="0.25">
      <c r="I30947" s="137"/>
      <c r="J30947" s="110"/>
      <c r="K30947"/>
      <c r="L30947"/>
      <c r="T30947" s="138"/>
    </row>
    <row r="30948" spans="9:20" x14ac:dyDescent="0.25">
      <c r="I30948" s="137"/>
      <c r="J30948" s="110"/>
      <c r="K30948"/>
      <c r="L30948"/>
      <c r="T30948" s="138"/>
    </row>
    <row r="30949" spans="9:20" x14ac:dyDescent="0.25">
      <c r="I30949" s="137"/>
      <c r="J30949" s="110"/>
      <c r="K30949"/>
      <c r="L30949"/>
      <c r="T30949" s="138"/>
    </row>
    <row r="30950" spans="9:20" x14ac:dyDescent="0.25">
      <c r="I30950" s="137"/>
      <c r="J30950" s="110"/>
      <c r="K30950"/>
      <c r="L30950"/>
      <c r="T30950" s="138"/>
    </row>
    <row r="30951" spans="9:20" x14ac:dyDescent="0.25">
      <c r="I30951" s="137"/>
      <c r="J30951" s="110"/>
      <c r="K30951"/>
      <c r="L30951"/>
      <c r="T30951" s="138"/>
    </row>
    <row r="30952" spans="9:20" x14ac:dyDescent="0.25">
      <c r="I30952" s="137"/>
      <c r="J30952" s="110"/>
      <c r="K30952"/>
      <c r="L30952"/>
      <c r="T30952" s="138"/>
    </row>
    <row r="30953" spans="9:20" x14ac:dyDescent="0.25">
      <c r="I30953" s="137"/>
      <c r="J30953" s="110"/>
      <c r="K30953"/>
      <c r="L30953"/>
      <c r="T30953" s="138"/>
    </row>
    <row r="30954" spans="9:20" x14ac:dyDescent="0.25">
      <c r="I30954" s="137"/>
      <c r="J30954" s="110"/>
      <c r="K30954"/>
      <c r="L30954"/>
      <c r="T30954" s="138"/>
    </row>
    <row r="30955" spans="9:20" x14ac:dyDescent="0.25">
      <c r="I30955" s="137"/>
      <c r="J30955" s="110"/>
      <c r="K30955"/>
      <c r="L30955"/>
      <c r="T30955" s="138"/>
    </row>
    <row r="30956" spans="9:20" x14ac:dyDescent="0.25">
      <c r="I30956" s="137"/>
      <c r="J30956" s="110"/>
      <c r="K30956"/>
      <c r="L30956"/>
      <c r="T30956" s="138"/>
    </row>
    <row r="30957" spans="9:20" x14ac:dyDescent="0.25">
      <c r="I30957" s="137"/>
      <c r="J30957" s="110"/>
      <c r="K30957"/>
      <c r="L30957"/>
      <c r="T30957" s="138"/>
    </row>
    <row r="30958" spans="9:20" x14ac:dyDescent="0.25">
      <c r="I30958" s="137"/>
      <c r="J30958" s="110"/>
      <c r="K30958"/>
      <c r="L30958"/>
      <c r="T30958" s="138"/>
    </row>
    <row r="30959" spans="9:20" x14ac:dyDescent="0.25">
      <c r="I30959" s="137"/>
      <c r="J30959" s="110"/>
      <c r="K30959"/>
      <c r="L30959"/>
      <c r="T30959" s="138"/>
    </row>
    <row r="30960" spans="9:20" x14ac:dyDescent="0.25">
      <c r="I30960" s="137"/>
      <c r="J30960" s="110"/>
      <c r="K30960"/>
      <c r="L30960"/>
      <c r="T30960" s="138"/>
    </row>
    <row r="30961" spans="9:20" x14ac:dyDescent="0.25">
      <c r="I30961" s="137"/>
      <c r="J30961" s="110"/>
      <c r="K30961"/>
      <c r="L30961"/>
      <c r="T30961" s="138"/>
    </row>
    <row r="30962" spans="9:20" x14ac:dyDescent="0.25">
      <c r="I30962" s="137"/>
      <c r="J30962" s="110"/>
      <c r="K30962"/>
      <c r="L30962"/>
      <c r="T30962" s="138"/>
    </row>
    <row r="30963" spans="9:20" x14ac:dyDescent="0.25">
      <c r="I30963" s="137"/>
      <c r="J30963" s="110"/>
      <c r="K30963"/>
      <c r="L30963"/>
      <c r="T30963" s="138"/>
    </row>
    <row r="30964" spans="9:20" x14ac:dyDescent="0.25">
      <c r="I30964" s="137"/>
      <c r="J30964" s="110"/>
      <c r="K30964"/>
      <c r="L30964"/>
      <c r="T30964" s="138"/>
    </row>
    <row r="30965" spans="9:20" x14ac:dyDescent="0.25">
      <c r="I30965" s="137"/>
      <c r="J30965" s="110"/>
      <c r="K30965"/>
      <c r="L30965"/>
      <c r="T30965" s="138"/>
    </row>
    <row r="30966" spans="9:20" x14ac:dyDescent="0.25">
      <c r="I30966" s="137"/>
      <c r="J30966" s="110"/>
      <c r="K30966"/>
      <c r="L30966"/>
      <c r="T30966" s="138"/>
    </row>
    <row r="30967" spans="9:20" x14ac:dyDescent="0.25">
      <c r="I30967" s="137"/>
      <c r="J30967" s="110"/>
      <c r="K30967"/>
      <c r="L30967"/>
      <c r="T30967" s="138"/>
    </row>
    <row r="30968" spans="9:20" x14ac:dyDescent="0.25">
      <c r="I30968" s="137"/>
      <c r="J30968" s="110"/>
      <c r="K30968"/>
      <c r="L30968"/>
      <c r="T30968" s="138"/>
    </row>
    <row r="30969" spans="9:20" x14ac:dyDescent="0.25">
      <c r="I30969" s="137"/>
      <c r="J30969" s="110"/>
      <c r="K30969"/>
      <c r="L30969"/>
      <c r="T30969" s="138"/>
    </row>
    <row r="30970" spans="9:20" x14ac:dyDescent="0.25">
      <c r="I30970" s="137"/>
      <c r="J30970" s="110"/>
      <c r="K30970"/>
      <c r="L30970"/>
      <c r="T30970" s="138"/>
    </row>
    <row r="30971" spans="9:20" x14ac:dyDescent="0.25">
      <c r="I30971" s="137"/>
      <c r="J30971" s="110"/>
      <c r="K30971"/>
      <c r="L30971"/>
      <c r="T30971" s="138"/>
    </row>
    <row r="30972" spans="9:20" x14ac:dyDescent="0.25">
      <c r="I30972" s="137"/>
      <c r="J30972" s="110"/>
      <c r="K30972"/>
      <c r="L30972"/>
      <c r="T30972" s="138"/>
    </row>
    <row r="30973" spans="9:20" x14ac:dyDescent="0.25">
      <c r="I30973" s="137"/>
      <c r="J30973" s="110"/>
      <c r="K30973"/>
      <c r="L30973"/>
      <c r="T30973" s="138"/>
    </row>
    <row r="30974" spans="9:20" x14ac:dyDescent="0.25">
      <c r="I30974" s="137"/>
      <c r="J30974" s="110"/>
      <c r="K30974"/>
      <c r="L30974"/>
      <c r="T30974" s="138"/>
    </row>
    <row r="30975" spans="9:20" x14ac:dyDescent="0.25">
      <c r="I30975" s="137"/>
      <c r="J30975" s="110"/>
      <c r="K30975"/>
      <c r="L30975"/>
      <c r="T30975" s="138"/>
    </row>
    <row r="30976" spans="9:20" x14ac:dyDescent="0.25">
      <c r="I30976" s="137"/>
      <c r="J30976" s="110"/>
      <c r="K30976"/>
      <c r="L30976"/>
      <c r="T30976" s="138"/>
    </row>
    <row r="30977" spans="9:20" x14ac:dyDescent="0.25">
      <c r="I30977" s="137"/>
      <c r="J30977" s="110"/>
      <c r="K30977"/>
      <c r="L30977"/>
      <c r="T30977" s="138"/>
    </row>
    <row r="30978" spans="9:20" x14ac:dyDescent="0.25">
      <c r="I30978" s="137"/>
      <c r="J30978" s="110"/>
      <c r="K30978"/>
      <c r="L30978"/>
      <c r="T30978" s="138"/>
    </row>
    <row r="30979" spans="9:20" x14ac:dyDescent="0.25">
      <c r="I30979" s="137"/>
      <c r="J30979" s="110"/>
      <c r="K30979"/>
      <c r="L30979"/>
      <c r="T30979" s="138"/>
    </row>
    <row r="30980" spans="9:20" x14ac:dyDescent="0.25">
      <c r="I30980" s="137"/>
      <c r="J30980" s="110"/>
      <c r="K30980"/>
      <c r="L30980"/>
      <c r="T30980" s="138"/>
    </row>
    <row r="30981" spans="9:20" x14ac:dyDescent="0.25">
      <c r="I30981" s="137"/>
      <c r="J30981" s="110"/>
      <c r="K30981"/>
      <c r="L30981"/>
      <c r="T30981" s="138"/>
    </row>
    <row r="30982" spans="9:20" x14ac:dyDescent="0.25">
      <c r="I30982" s="137"/>
      <c r="J30982" s="110"/>
      <c r="K30982"/>
      <c r="L30982"/>
      <c r="T30982" s="138"/>
    </row>
    <row r="30983" spans="9:20" x14ac:dyDescent="0.25">
      <c r="I30983" s="137"/>
      <c r="J30983" s="110"/>
      <c r="K30983"/>
      <c r="L30983"/>
      <c r="T30983" s="138"/>
    </row>
    <row r="30984" spans="9:20" x14ac:dyDescent="0.25">
      <c r="I30984" s="137"/>
      <c r="J30984" s="110"/>
      <c r="K30984"/>
      <c r="L30984"/>
      <c r="T30984" s="138"/>
    </row>
    <row r="30985" spans="9:20" x14ac:dyDescent="0.25">
      <c r="I30985" s="137"/>
      <c r="J30985" s="110"/>
      <c r="K30985"/>
      <c r="L30985"/>
      <c r="T30985" s="138"/>
    </row>
    <row r="30986" spans="9:20" x14ac:dyDescent="0.25">
      <c r="I30986" s="137"/>
      <c r="J30986" s="110"/>
      <c r="K30986"/>
      <c r="L30986"/>
      <c r="T30986" s="138"/>
    </row>
    <row r="30987" spans="9:20" x14ac:dyDescent="0.25">
      <c r="I30987" s="137"/>
      <c r="J30987" s="110"/>
      <c r="K30987"/>
      <c r="L30987"/>
      <c r="T30987" s="138"/>
    </row>
    <row r="30988" spans="9:20" x14ac:dyDescent="0.25">
      <c r="I30988" s="137"/>
      <c r="J30988" s="110"/>
      <c r="K30988"/>
      <c r="L30988"/>
      <c r="T30988" s="138"/>
    </row>
    <row r="30989" spans="9:20" x14ac:dyDescent="0.25">
      <c r="I30989" s="137"/>
      <c r="J30989" s="110"/>
      <c r="K30989"/>
      <c r="L30989"/>
      <c r="T30989" s="138"/>
    </row>
    <row r="30990" spans="9:20" x14ac:dyDescent="0.25">
      <c r="I30990" s="137"/>
      <c r="J30990" s="110"/>
      <c r="K30990"/>
      <c r="L30990"/>
      <c r="T30990" s="138"/>
    </row>
    <row r="30991" spans="9:20" x14ac:dyDescent="0.25">
      <c r="I30991" s="137"/>
      <c r="J30991" s="110"/>
      <c r="K30991"/>
      <c r="L30991"/>
      <c r="T30991" s="138"/>
    </row>
    <row r="30992" spans="9:20" x14ac:dyDescent="0.25">
      <c r="I30992" s="137"/>
      <c r="J30992" s="110"/>
      <c r="K30992"/>
      <c r="L30992"/>
      <c r="T30992" s="138"/>
    </row>
    <row r="30993" spans="9:20" x14ac:dyDescent="0.25">
      <c r="I30993" s="137"/>
      <c r="J30993" s="110"/>
      <c r="K30993"/>
      <c r="L30993"/>
      <c r="T30993" s="138"/>
    </row>
    <row r="30994" spans="9:20" x14ac:dyDescent="0.25">
      <c r="I30994" s="137"/>
      <c r="J30994" s="110"/>
      <c r="K30994"/>
      <c r="L30994"/>
      <c r="T30994" s="138"/>
    </row>
    <row r="30995" spans="9:20" x14ac:dyDescent="0.25">
      <c r="I30995" s="137"/>
      <c r="J30995" s="110"/>
      <c r="K30995"/>
      <c r="L30995"/>
      <c r="T30995" s="138"/>
    </row>
    <row r="30996" spans="9:20" x14ac:dyDescent="0.25">
      <c r="I30996" s="137"/>
      <c r="J30996" s="110"/>
      <c r="K30996"/>
      <c r="L30996"/>
      <c r="T30996" s="138"/>
    </row>
    <row r="30997" spans="9:20" x14ac:dyDescent="0.25">
      <c r="I30997" s="137"/>
      <c r="J30997" s="110"/>
      <c r="K30997"/>
      <c r="L30997"/>
      <c r="T30997" s="138"/>
    </row>
    <row r="30998" spans="9:20" x14ac:dyDescent="0.25">
      <c r="I30998" s="137"/>
      <c r="J30998" s="110"/>
      <c r="K30998"/>
      <c r="L30998"/>
      <c r="T30998" s="138"/>
    </row>
    <row r="30999" spans="9:20" x14ac:dyDescent="0.25">
      <c r="I30999" s="137"/>
      <c r="J30999" s="110"/>
      <c r="K30999"/>
      <c r="L30999"/>
      <c r="T30999" s="138"/>
    </row>
    <row r="31000" spans="9:20" x14ac:dyDescent="0.25">
      <c r="I31000" s="137"/>
      <c r="J31000" s="110"/>
      <c r="K31000"/>
      <c r="L31000"/>
      <c r="T31000" s="138"/>
    </row>
    <row r="31001" spans="9:20" x14ac:dyDescent="0.25">
      <c r="I31001" s="137"/>
      <c r="J31001" s="110"/>
      <c r="K31001"/>
      <c r="L31001"/>
      <c r="T31001" s="138"/>
    </row>
    <row r="31002" spans="9:20" x14ac:dyDescent="0.25">
      <c r="I31002" s="137"/>
      <c r="J31002" s="110"/>
      <c r="K31002"/>
      <c r="L31002"/>
      <c r="T31002" s="138"/>
    </row>
    <row r="31003" spans="9:20" x14ac:dyDescent="0.25">
      <c r="I31003" s="137"/>
      <c r="J31003" s="110"/>
      <c r="K31003"/>
      <c r="L31003"/>
      <c r="T31003" s="138"/>
    </row>
    <row r="31004" spans="9:20" x14ac:dyDescent="0.25">
      <c r="I31004" s="137"/>
      <c r="J31004" s="110"/>
      <c r="K31004"/>
      <c r="L31004"/>
      <c r="T31004" s="138"/>
    </row>
    <row r="31005" spans="9:20" x14ac:dyDescent="0.25">
      <c r="I31005" s="137"/>
      <c r="J31005" s="110"/>
      <c r="K31005"/>
      <c r="L31005"/>
      <c r="T31005" s="138"/>
    </row>
    <row r="31006" spans="9:20" x14ac:dyDescent="0.25">
      <c r="I31006" s="137"/>
      <c r="J31006" s="110"/>
      <c r="K31006"/>
      <c r="L31006"/>
      <c r="T31006" s="138"/>
    </row>
    <row r="31007" spans="9:20" x14ac:dyDescent="0.25">
      <c r="I31007" s="137"/>
      <c r="J31007" s="110"/>
      <c r="K31007"/>
      <c r="L31007"/>
      <c r="T31007" s="138"/>
    </row>
    <row r="31008" spans="9:20" x14ac:dyDescent="0.25">
      <c r="I31008" s="137"/>
      <c r="J31008" s="110"/>
      <c r="K31008"/>
      <c r="L31008"/>
      <c r="T31008" s="138"/>
    </row>
    <row r="31009" spans="9:20" x14ac:dyDescent="0.25">
      <c r="I31009" s="137"/>
      <c r="J31009" s="110"/>
      <c r="K31009"/>
      <c r="L31009"/>
      <c r="T31009" s="138"/>
    </row>
    <row r="31010" spans="9:20" x14ac:dyDescent="0.25">
      <c r="I31010" s="137"/>
      <c r="J31010" s="110"/>
      <c r="K31010"/>
      <c r="L31010"/>
      <c r="T31010" s="138"/>
    </row>
    <row r="31011" spans="9:20" x14ac:dyDescent="0.25">
      <c r="I31011" s="137"/>
      <c r="J31011" s="110"/>
      <c r="K31011"/>
      <c r="L31011"/>
      <c r="T31011" s="138"/>
    </row>
    <row r="31012" spans="9:20" x14ac:dyDescent="0.25">
      <c r="I31012" s="137"/>
      <c r="J31012" s="110"/>
      <c r="K31012"/>
      <c r="L31012"/>
      <c r="T31012" s="138"/>
    </row>
    <row r="31013" spans="9:20" x14ac:dyDescent="0.25">
      <c r="I31013" s="137"/>
      <c r="J31013" s="110"/>
      <c r="K31013"/>
      <c r="L31013"/>
      <c r="T31013" s="138"/>
    </row>
    <row r="31014" spans="9:20" x14ac:dyDescent="0.25">
      <c r="I31014" s="137"/>
      <c r="J31014" s="110"/>
      <c r="K31014"/>
      <c r="L31014"/>
      <c r="T31014" s="138"/>
    </row>
    <row r="31015" spans="9:20" x14ac:dyDescent="0.25">
      <c r="I31015" s="137"/>
      <c r="J31015" s="110"/>
      <c r="K31015"/>
      <c r="L31015"/>
      <c r="T31015" s="138"/>
    </row>
    <row r="31016" spans="9:20" x14ac:dyDescent="0.25">
      <c r="I31016" s="137"/>
      <c r="J31016" s="110"/>
      <c r="K31016"/>
      <c r="L31016"/>
      <c r="T31016" s="138"/>
    </row>
    <row r="31017" spans="9:20" x14ac:dyDescent="0.25">
      <c r="I31017" s="137"/>
      <c r="J31017" s="110"/>
      <c r="K31017"/>
      <c r="L31017"/>
      <c r="T31017" s="138"/>
    </row>
    <row r="31018" spans="9:20" x14ac:dyDescent="0.25">
      <c r="I31018" s="137"/>
      <c r="J31018" s="110"/>
      <c r="K31018"/>
      <c r="L31018"/>
      <c r="T31018" s="138"/>
    </row>
    <row r="31019" spans="9:20" x14ac:dyDescent="0.25">
      <c r="I31019" s="137"/>
      <c r="J31019" s="110"/>
      <c r="K31019"/>
      <c r="L31019"/>
      <c r="T31019" s="138"/>
    </row>
    <row r="31020" spans="9:20" x14ac:dyDescent="0.25">
      <c r="I31020" s="137"/>
      <c r="J31020" s="110"/>
      <c r="K31020"/>
      <c r="L31020"/>
      <c r="T31020" s="138"/>
    </row>
    <row r="31021" spans="9:20" x14ac:dyDescent="0.25">
      <c r="I31021" s="137"/>
      <c r="J31021" s="110"/>
      <c r="K31021"/>
      <c r="L31021"/>
      <c r="T31021" s="138"/>
    </row>
    <row r="31022" spans="9:20" x14ac:dyDescent="0.25">
      <c r="I31022" s="137"/>
      <c r="J31022" s="110"/>
      <c r="K31022"/>
      <c r="L31022"/>
      <c r="T31022" s="138"/>
    </row>
    <row r="31023" spans="9:20" x14ac:dyDescent="0.25">
      <c r="I31023" s="137"/>
      <c r="J31023" s="110"/>
      <c r="K31023"/>
      <c r="L31023"/>
      <c r="T31023" s="138"/>
    </row>
    <row r="31024" spans="9:20" x14ac:dyDescent="0.25">
      <c r="I31024" s="137"/>
      <c r="J31024" s="110"/>
      <c r="K31024"/>
      <c r="L31024"/>
      <c r="T31024" s="138"/>
    </row>
    <row r="31025" spans="9:20" x14ac:dyDescent="0.25">
      <c r="I31025" s="137"/>
      <c r="J31025" s="110"/>
      <c r="K31025"/>
      <c r="L31025"/>
      <c r="T31025" s="138"/>
    </row>
    <row r="31026" spans="9:20" x14ac:dyDescent="0.25">
      <c r="I31026" s="137"/>
      <c r="J31026" s="110"/>
      <c r="K31026"/>
      <c r="L31026"/>
      <c r="T31026" s="138"/>
    </row>
    <row r="31027" spans="9:20" x14ac:dyDescent="0.25">
      <c r="I31027" s="137"/>
      <c r="J31027" s="110"/>
      <c r="K31027"/>
      <c r="L31027"/>
      <c r="T31027" s="138"/>
    </row>
    <row r="31028" spans="9:20" x14ac:dyDescent="0.25">
      <c r="I31028" s="137"/>
      <c r="J31028" s="110"/>
      <c r="K31028"/>
      <c r="L31028"/>
      <c r="T31028" s="138"/>
    </row>
    <row r="31029" spans="9:20" x14ac:dyDescent="0.25">
      <c r="I31029" s="137"/>
      <c r="J31029" s="110"/>
      <c r="K31029"/>
      <c r="L31029"/>
      <c r="T31029" s="138"/>
    </row>
    <row r="31030" spans="9:20" x14ac:dyDescent="0.25">
      <c r="I31030" s="137"/>
      <c r="J31030" s="110"/>
      <c r="K31030"/>
      <c r="L31030"/>
      <c r="T31030" s="138"/>
    </row>
    <row r="31031" spans="9:20" x14ac:dyDescent="0.25">
      <c r="I31031" s="137"/>
      <c r="J31031" s="110"/>
      <c r="K31031"/>
      <c r="L31031"/>
      <c r="T31031" s="138"/>
    </row>
    <row r="31032" spans="9:20" x14ac:dyDescent="0.25">
      <c r="I31032" s="137"/>
      <c r="J31032" s="110"/>
      <c r="K31032"/>
      <c r="L31032"/>
      <c r="T31032" s="138"/>
    </row>
    <row r="31033" spans="9:20" x14ac:dyDescent="0.25">
      <c r="I31033" s="137"/>
      <c r="J31033" s="110"/>
      <c r="K31033"/>
      <c r="L31033"/>
      <c r="T31033" s="138"/>
    </row>
    <row r="31034" spans="9:20" x14ac:dyDescent="0.25">
      <c r="I31034" s="137"/>
      <c r="J31034" s="110"/>
      <c r="K31034"/>
      <c r="L31034"/>
      <c r="T31034" s="138"/>
    </row>
    <row r="31035" spans="9:20" x14ac:dyDescent="0.25">
      <c r="I31035" s="137"/>
      <c r="J31035" s="110"/>
      <c r="K31035"/>
      <c r="L31035"/>
      <c r="T31035" s="138"/>
    </row>
    <row r="31036" spans="9:20" x14ac:dyDescent="0.25">
      <c r="I31036" s="137"/>
      <c r="J31036" s="110"/>
      <c r="K31036"/>
      <c r="L31036"/>
      <c r="T31036" s="138"/>
    </row>
    <row r="31037" spans="9:20" x14ac:dyDescent="0.25">
      <c r="I31037" s="137"/>
      <c r="J31037" s="110"/>
      <c r="K31037"/>
      <c r="L31037"/>
      <c r="T31037" s="138"/>
    </row>
    <row r="31038" spans="9:20" x14ac:dyDescent="0.25">
      <c r="I31038" s="137"/>
      <c r="J31038" s="110"/>
      <c r="K31038"/>
      <c r="L31038"/>
      <c r="T31038" s="138"/>
    </row>
    <row r="31039" spans="9:20" x14ac:dyDescent="0.25">
      <c r="I31039" s="137"/>
      <c r="J31039" s="110"/>
      <c r="K31039"/>
      <c r="L31039"/>
      <c r="T31039" s="138"/>
    </row>
    <row r="31040" spans="9:20" x14ac:dyDescent="0.25">
      <c r="I31040" s="137"/>
      <c r="J31040" s="110"/>
      <c r="K31040"/>
      <c r="L31040"/>
      <c r="T31040" s="138"/>
    </row>
    <row r="31041" spans="9:20" x14ac:dyDescent="0.25">
      <c r="I31041" s="137"/>
      <c r="J31041" s="110"/>
      <c r="K31041"/>
      <c r="L31041"/>
      <c r="T31041" s="138"/>
    </row>
    <row r="31042" spans="9:20" x14ac:dyDescent="0.25">
      <c r="I31042" s="137"/>
      <c r="J31042" s="110"/>
      <c r="K31042"/>
      <c r="L31042"/>
      <c r="T31042" s="138"/>
    </row>
    <row r="31043" spans="9:20" x14ac:dyDescent="0.25">
      <c r="I31043" s="137"/>
      <c r="J31043" s="110"/>
      <c r="K31043"/>
      <c r="L31043"/>
      <c r="T31043" s="138"/>
    </row>
    <row r="31044" spans="9:20" x14ac:dyDescent="0.25">
      <c r="I31044" s="137"/>
      <c r="J31044" s="110"/>
      <c r="K31044"/>
      <c r="L31044"/>
      <c r="T31044" s="138"/>
    </row>
    <row r="31045" spans="9:20" x14ac:dyDescent="0.25">
      <c r="I31045" s="137"/>
      <c r="J31045" s="110"/>
      <c r="K31045"/>
      <c r="L31045"/>
      <c r="T31045" s="138"/>
    </row>
    <row r="31046" spans="9:20" x14ac:dyDescent="0.25">
      <c r="I31046" s="137"/>
      <c r="J31046" s="110"/>
      <c r="K31046"/>
      <c r="L31046"/>
      <c r="T31046" s="138"/>
    </row>
    <row r="31047" spans="9:20" x14ac:dyDescent="0.25">
      <c r="I31047" s="137"/>
      <c r="J31047" s="110"/>
      <c r="K31047"/>
      <c r="L31047"/>
      <c r="T31047" s="138"/>
    </row>
    <row r="31048" spans="9:20" x14ac:dyDescent="0.25">
      <c r="I31048" s="137"/>
      <c r="J31048" s="110"/>
      <c r="K31048"/>
      <c r="L31048"/>
      <c r="T31048" s="138"/>
    </row>
    <row r="31049" spans="9:20" x14ac:dyDescent="0.25">
      <c r="I31049" s="137"/>
      <c r="J31049" s="110"/>
      <c r="K31049"/>
      <c r="L31049"/>
      <c r="T31049" s="138"/>
    </row>
    <row r="31050" spans="9:20" x14ac:dyDescent="0.25">
      <c r="I31050" s="137"/>
      <c r="J31050" s="110"/>
      <c r="K31050"/>
      <c r="L31050"/>
      <c r="T31050" s="138"/>
    </row>
    <row r="31051" spans="9:20" x14ac:dyDescent="0.25">
      <c r="I31051" s="137"/>
      <c r="J31051" s="110"/>
      <c r="K31051"/>
      <c r="L31051"/>
      <c r="T31051" s="138"/>
    </row>
    <row r="31052" spans="9:20" x14ac:dyDescent="0.25">
      <c r="I31052" s="137"/>
      <c r="J31052" s="110"/>
      <c r="K31052"/>
      <c r="L31052"/>
      <c r="T31052" s="138"/>
    </row>
    <row r="31053" spans="9:20" x14ac:dyDescent="0.25">
      <c r="I31053" s="137"/>
      <c r="J31053" s="110"/>
      <c r="K31053"/>
      <c r="L31053"/>
      <c r="T31053" s="138"/>
    </row>
    <row r="31054" spans="9:20" x14ac:dyDescent="0.25">
      <c r="I31054" s="137"/>
      <c r="J31054" s="110"/>
      <c r="K31054"/>
      <c r="L31054"/>
      <c r="T31054" s="138"/>
    </row>
    <row r="31055" spans="9:20" x14ac:dyDescent="0.25">
      <c r="I31055" s="137"/>
      <c r="J31055" s="110"/>
      <c r="K31055"/>
      <c r="L31055"/>
      <c r="T31055" s="138"/>
    </row>
    <row r="31056" spans="9:20" x14ac:dyDescent="0.25">
      <c r="I31056" s="137"/>
      <c r="J31056" s="110"/>
      <c r="K31056"/>
      <c r="L31056"/>
      <c r="T31056" s="138"/>
    </row>
    <row r="31057" spans="9:20" x14ac:dyDescent="0.25">
      <c r="I31057" s="137"/>
      <c r="J31057" s="110"/>
      <c r="K31057"/>
      <c r="L31057"/>
      <c r="T31057" s="138"/>
    </row>
    <row r="31058" spans="9:20" x14ac:dyDescent="0.25">
      <c r="I31058" s="137"/>
      <c r="J31058" s="110"/>
      <c r="K31058"/>
      <c r="L31058"/>
      <c r="T31058" s="138"/>
    </row>
    <row r="31059" spans="9:20" x14ac:dyDescent="0.25">
      <c r="I31059" s="137"/>
      <c r="J31059" s="110"/>
      <c r="K31059"/>
      <c r="L31059"/>
      <c r="T31059" s="138"/>
    </row>
    <row r="31060" spans="9:20" x14ac:dyDescent="0.25">
      <c r="I31060" s="137"/>
      <c r="J31060" s="110"/>
      <c r="K31060"/>
      <c r="L31060"/>
      <c r="T31060" s="138"/>
    </row>
    <row r="31061" spans="9:20" x14ac:dyDescent="0.25">
      <c r="I31061" s="137"/>
      <c r="J31061" s="110"/>
      <c r="K31061"/>
      <c r="L31061"/>
      <c r="T31061" s="138"/>
    </row>
    <row r="31062" spans="9:20" x14ac:dyDescent="0.25">
      <c r="I31062" s="137"/>
      <c r="J31062" s="110"/>
      <c r="K31062"/>
      <c r="L31062"/>
      <c r="T31062" s="138"/>
    </row>
    <row r="31063" spans="9:20" x14ac:dyDescent="0.25">
      <c r="I31063" s="137"/>
      <c r="J31063" s="110"/>
      <c r="K31063"/>
      <c r="L31063"/>
      <c r="T31063" s="138"/>
    </row>
    <row r="31064" spans="9:20" x14ac:dyDescent="0.25">
      <c r="I31064" s="137"/>
      <c r="J31064" s="110"/>
      <c r="K31064"/>
      <c r="L31064"/>
      <c r="T31064" s="138"/>
    </row>
    <row r="31065" spans="9:20" x14ac:dyDescent="0.25">
      <c r="I31065" s="137"/>
      <c r="J31065" s="110"/>
      <c r="K31065"/>
      <c r="L31065"/>
      <c r="T31065" s="138"/>
    </row>
    <row r="31066" spans="9:20" x14ac:dyDescent="0.25">
      <c r="I31066" s="137"/>
      <c r="J31066" s="110"/>
      <c r="K31066"/>
      <c r="L31066"/>
      <c r="T31066" s="138"/>
    </row>
    <row r="31067" spans="9:20" x14ac:dyDescent="0.25">
      <c r="I31067" s="137"/>
      <c r="J31067" s="110"/>
      <c r="K31067"/>
      <c r="L31067"/>
      <c r="T31067" s="138"/>
    </row>
    <row r="31068" spans="9:20" x14ac:dyDescent="0.25">
      <c r="I31068" s="137"/>
      <c r="J31068" s="110"/>
      <c r="K31068"/>
      <c r="L31068"/>
      <c r="T31068" s="138"/>
    </row>
    <row r="31069" spans="9:20" x14ac:dyDescent="0.25">
      <c r="I31069" s="137"/>
      <c r="J31069" s="110"/>
      <c r="K31069"/>
      <c r="L31069"/>
      <c r="T31069" s="138"/>
    </row>
    <row r="31070" spans="9:20" x14ac:dyDescent="0.25">
      <c r="I31070" s="137"/>
      <c r="J31070" s="110"/>
      <c r="K31070"/>
      <c r="L31070"/>
      <c r="T31070" s="138"/>
    </row>
    <row r="31071" spans="9:20" x14ac:dyDescent="0.25">
      <c r="I31071" s="137"/>
      <c r="J31071" s="110"/>
      <c r="K31071"/>
      <c r="L31071"/>
      <c r="T31071" s="138"/>
    </row>
    <row r="31072" spans="9:20" x14ac:dyDescent="0.25">
      <c r="I31072" s="137"/>
      <c r="J31072" s="110"/>
      <c r="K31072"/>
      <c r="L31072"/>
      <c r="T31072" s="138"/>
    </row>
    <row r="31073" spans="9:20" x14ac:dyDescent="0.25">
      <c r="I31073" s="137"/>
      <c r="J31073" s="110"/>
      <c r="K31073"/>
      <c r="L31073"/>
      <c r="T31073" s="138"/>
    </row>
    <row r="31074" spans="9:20" x14ac:dyDescent="0.25">
      <c r="I31074" s="137"/>
      <c r="J31074" s="110"/>
      <c r="K31074"/>
      <c r="L31074"/>
      <c r="T31074" s="138"/>
    </row>
    <row r="31075" spans="9:20" x14ac:dyDescent="0.25">
      <c r="I31075" s="137"/>
      <c r="J31075" s="110"/>
      <c r="K31075"/>
      <c r="L31075"/>
      <c r="T31075" s="138"/>
    </row>
    <row r="31076" spans="9:20" x14ac:dyDescent="0.25">
      <c r="I31076" s="137"/>
      <c r="J31076" s="110"/>
      <c r="K31076"/>
      <c r="L31076"/>
      <c r="T31076" s="138"/>
    </row>
    <row r="31077" spans="9:20" x14ac:dyDescent="0.25">
      <c r="I31077" s="137"/>
      <c r="J31077" s="110"/>
      <c r="K31077"/>
      <c r="L31077"/>
      <c r="T31077" s="138"/>
    </row>
    <row r="31078" spans="9:20" x14ac:dyDescent="0.25">
      <c r="I31078" s="137"/>
      <c r="J31078" s="110"/>
      <c r="K31078"/>
      <c r="L31078"/>
      <c r="T31078" s="138"/>
    </row>
    <row r="31079" spans="9:20" x14ac:dyDescent="0.25">
      <c r="I31079" s="137"/>
      <c r="J31079" s="110"/>
      <c r="K31079"/>
      <c r="L31079"/>
      <c r="T31079" s="138"/>
    </row>
    <row r="31080" spans="9:20" x14ac:dyDescent="0.25">
      <c r="I31080" s="137"/>
      <c r="J31080" s="110"/>
      <c r="K31080"/>
      <c r="L31080"/>
      <c r="T31080" s="138"/>
    </row>
    <row r="31081" spans="9:20" x14ac:dyDescent="0.25">
      <c r="I31081" s="137"/>
      <c r="J31081" s="110"/>
      <c r="K31081"/>
      <c r="L31081"/>
      <c r="T31081" s="138"/>
    </row>
    <row r="31082" spans="9:20" x14ac:dyDescent="0.25">
      <c r="I31082" s="137"/>
      <c r="J31082" s="110"/>
      <c r="K31082"/>
      <c r="L31082"/>
      <c r="T31082" s="138"/>
    </row>
    <row r="31083" spans="9:20" x14ac:dyDescent="0.25">
      <c r="I31083" s="137"/>
      <c r="J31083" s="110"/>
      <c r="K31083"/>
      <c r="L31083"/>
      <c r="T31083" s="138"/>
    </row>
    <row r="31084" spans="9:20" x14ac:dyDescent="0.25">
      <c r="I31084" s="137"/>
      <c r="J31084" s="110"/>
      <c r="K31084"/>
      <c r="L31084"/>
      <c r="T31084" s="138"/>
    </row>
    <row r="31085" spans="9:20" x14ac:dyDescent="0.25">
      <c r="I31085" s="137"/>
      <c r="J31085" s="110"/>
      <c r="K31085"/>
      <c r="L31085"/>
      <c r="T31085" s="138"/>
    </row>
    <row r="31086" spans="9:20" x14ac:dyDescent="0.25">
      <c r="I31086" s="137"/>
      <c r="J31086" s="110"/>
      <c r="K31086"/>
      <c r="L31086"/>
      <c r="T31086" s="138"/>
    </row>
    <row r="31087" spans="9:20" x14ac:dyDescent="0.25">
      <c r="I31087" s="137"/>
      <c r="J31087" s="110"/>
      <c r="K31087"/>
      <c r="L31087"/>
      <c r="T31087" s="138"/>
    </row>
    <row r="31088" spans="9:20" x14ac:dyDescent="0.25">
      <c r="I31088" s="137"/>
      <c r="J31088" s="110"/>
      <c r="K31088"/>
      <c r="L31088"/>
      <c r="T31088" s="138"/>
    </row>
    <row r="31089" spans="9:20" x14ac:dyDescent="0.25">
      <c r="I31089" s="137"/>
      <c r="J31089" s="110"/>
      <c r="K31089"/>
      <c r="L31089"/>
      <c r="T31089" s="138"/>
    </row>
    <row r="31090" spans="9:20" x14ac:dyDescent="0.25">
      <c r="I31090" s="137"/>
      <c r="J31090" s="110"/>
      <c r="K31090"/>
      <c r="L31090"/>
      <c r="T31090" s="138"/>
    </row>
    <row r="31091" spans="9:20" x14ac:dyDescent="0.25">
      <c r="I31091" s="137"/>
      <c r="J31091" s="110"/>
      <c r="K31091"/>
      <c r="L31091"/>
      <c r="T31091" s="138"/>
    </row>
    <row r="31092" spans="9:20" x14ac:dyDescent="0.25">
      <c r="I31092" s="137"/>
      <c r="J31092" s="110"/>
      <c r="K31092"/>
      <c r="L31092"/>
      <c r="T31092" s="138"/>
    </row>
    <row r="31093" spans="9:20" x14ac:dyDescent="0.25">
      <c r="I31093" s="137"/>
      <c r="J31093" s="110"/>
      <c r="K31093"/>
      <c r="L31093"/>
      <c r="T31093" s="138"/>
    </row>
    <row r="31094" spans="9:20" x14ac:dyDescent="0.25">
      <c r="I31094" s="137"/>
      <c r="J31094" s="110"/>
      <c r="K31094"/>
      <c r="L31094"/>
      <c r="T31094" s="138"/>
    </row>
    <row r="31095" spans="9:20" x14ac:dyDescent="0.25">
      <c r="I31095" s="137"/>
      <c r="J31095" s="110"/>
      <c r="K31095"/>
      <c r="L31095"/>
      <c r="T31095" s="138"/>
    </row>
    <row r="31096" spans="9:20" x14ac:dyDescent="0.25">
      <c r="I31096" s="137"/>
      <c r="J31096" s="110"/>
      <c r="K31096"/>
      <c r="L31096"/>
      <c r="T31096" s="138"/>
    </row>
    <row r="31097" spans="9:20" x14ac:dyDescent="0.25">
      <c r="I31097" s="137"/>
      <c r="J31097" s="110"/>
      <c r="K31097"/>
      <c r="L31097"/>
      <c r="T31097" s="138"/>
    </row>
    <row r="31098" spans="9:20" x14ac:dyDescent="0.25">
      <c r="I31098" s="137"/>
      <c r="J31098" s="110"/>
      <c r="K31098"/>
      <c r="L31098"/>
      <c r="T31098" s="138"/>
    </row>
    <row r="31099" spans="9:20" x14ac:dyDescent="0.25">
      <c r="I31099" s="137"/>
      <c r="J31099" s="110"/>
      <c r="K31099"/>
      <c r="L31099"/>
      <c r="T31099" s="138"/>
    </row>
    <row r="31100" spans="9:20" x14ac:dyDescent="0.25">
      <c r="I31100" s="137"/>
      <c r="J31100" s="110"/>
      <c r="K31100"/>
      <c r="L31100"/>
      <c r="T31100" s="138"/>
    </row>
    <row r="31101" spans="9:20" x14ac:dyDescent="0.25">
      <c r="I31101" s="137"/>
      <c r="J31101" s="110"/>
      <c r="K31101"/>
      <c r="L31101"/>
      <c r="T31101" s="138"/>
    </row>
    <row r="31102" spans="9:20" x14ac:dyDescent="0.25">
      <c r="I31102" s="137"/>
      <c r="J31102" s="110"/>
      <c r="K31102"/>
      <c r="L31102"/>
      <c r="T31102" s="138"/>
    </row>
    <row r="31103" spans="9:20" x14ac:dyDescent="0.25">
      <c r="I31103" s="137"/>
      <c r="J31103" s="110"/>
      <c r="K31103"/>
      <c r="L31103"/>
      <c r="T31103" s="138"/>
    </row>
    <row r="31104" spans="9:20" x14ac:dyDescent="0.25">
      <c r="I31104" s="137"/>
      <c r="J31104" s="110"/>
      <c r="K31104"/>
      <c r="L31104"/>
      <c r="T31104" s="138"/>
    </row>
    <row r="31105" spans="9:20" x14ac:dyDescent="0.25">
      <c r="I31105" s="137"/>
      <c r="J31105" s="110"/>
      <c r="K31105"/>
      <c r="L31105"/>
      <c r="T31105" s="138"/>
    </row>
    <row r="31106" spans="9:20" x14ac:dyDescent="0.25">
      <c r="I31106" s="137"/>
      <c r="J31106" s="110"/>
      <c r="K31106"/>
      <c r="L31106"/>
      <c r="T31106" s="138"/>
    </row>
    <row r="31107" spans="9:20" x14ac:dyDescent="0.25">
      <c r="I31107" s="137"/>
      <c r="J31107" s="110"/>
      <c r="K31107"/>
      <c r="L31107"/>
      <c r="T31107" s="138"/>
    </row>
    <row r="31108" spans="9:20" x14ac:dyDescent="0.25">
      <c r="I31108" s="137"/>
      <c r="J31108" s="110"/>
      <c r="K31108"/>
      <c r="L31108"/>
      <c r="T31108" s="138"/>
    </row>
    <row r="31109" spans="9:20" x14ac:dyDescent="0.25">
      <c r="I31109" s="137"/>
      <c r="J31109" s="110"/>
      <c r="K31109"/>
      <c r="L31109"/>
      <c r="T31109" s="138"/>
    </row>
    <row r="31110" spans="9:20" x14ac:dyDescent="0.25">
      <c r="I31110" s="137"/>
      <c r="J31110" s="110"/>
      <c r="K31110"/>
      <c r="L31110"/>
      <c r="T31110" s="138"/>
    </row>
    <row r="31111" spans="9:20" x14ac:dyDescent="0.25">
      <c r="I31111" s="137"/>
      <c r="J31111" s="110"/>
      <c r="K31111"/>
      <c r="L31111"/>
      <c r="T31111" s="138"/>
    </row>
    <row r="31112" spans="9:20" x14ac:dyDescent="0.25">
      <c r="I31112" s="137"/>
      <c r="J31112" s="110"/>
      <c r="K31112"/>
      <c r="L31112"/>
      <c r="T31112" s="138"/>
    </row>
    <row r="31113" spans="9:20" x14ac:dyDescent="0.25">
      <c r="I31113" s="137"/>
      <c r="J31113" s="110"/>
      <c r="K31113"/>
      <c r="L31113"/>
      <c r="T31113" s="138"/>
    </row>
    <row r="31114" spans="9:20" x14ac:dyDescent="0.25">
      <c r="I31114" s="137"/>
      <c r="J31114" s="110"/>
      <c r="K31114"/>
      <c r="L31114"/>
      <c r="T31114" s="138"/>
    </row>
    <row r="31115" spans="9:20" x14ac:dyDescent="0.25">
      <c r="I31115" s="137"/>
      <c r="J31115" s="110"/>
      <c r="K31115"/>
      <c r="L31115"/>
      <c r="T31115" s="138"/>
    </row>
    <row r="31116" spans="9:20" x14ac:dyDescent="0.25">
      <c r="I31116" s="137"/>
      <c r="J31116" s="110"/>
      <c r="K31116"/>
      <c r="L31116"/>
      <c r="T31116" s="138"/>
    </row>
    <row r="31117" spans="9:20" x14ac:dyDescent="0.25">
      <c r="I31117" s="137"/>
      <c r="J31117" s="110"/>
      <c r="K31117"/>
      <c r="L31117"/>
      <c r="T31117" s="138"/>
    </row>
    <row r="31118" spans="9:20" x14ac:dyDescent="0.25">
      <c r="I31118" s="137"/>
      <c r="J31118" s="110"/>
      <c r="K31118"/>
      <c r="L31118"/>
      <c r="T31118" s="138"/>
    </row>
    <row r="31119" spans="9:20" x14ac:dyDescent="0.25">
      <c r="I31119" s="137"/>
      <c r="J31119" s="110"/>
      <c r="K31119"/>
      <c r="L31119"/>
      <c r="T31119" s="138"/>
    </row>
    <row r="31120" spans="9:20" x14ac:dyDescent="0.25">
      <c r="I31120" s="137"/>
      <c r="J31120" s="110"/>
      <c r="K31120"/>
      <c r="L31120"/>
      <c r="T31120" s="138"/>
    </row>
    <row r="31121" spans="9:20" x14ac:dyDescent="0.25">
      <c r="I31121" s="137"/>
      <c r="J31121" s="110"/>
      <c r="K31121"/>
      <c r="L31121"/>
      <c r="T31121" s="138"/>
    </row>
    <row r="31122" spans="9:20" x14ac:dyDescent="0.25">
      <c r="I31122" s="137"/>
      <c r="J31122" s="110"/>
      <c r="K31122"/>
      <c r="L31122"/>
      <c r="T31122" s="138"/>
    </row>
    <row r="31123" spans="9:20" x14ac:dyDescent="0.25">
      <c r="I31123" s="137"/>
      <c r="J31123" s="110"/>
      <c r="K31123"/>
      <c r="L31123"/>
      <c r="T31123" s="138"/>
    </row>
    <row r="31124" spans="9:20" x14ac:dyDescent="0.25">
      <c r="I31124" s="137"/>
      <c r="J31124" s="110"/>
      <c r="K31124"/>
      <c r="L31124"/>
      <c r="T31124" s="138"/>
    </row>
    <row r="31125" spans="9:20" x14ac:dyDescent="0.25">
      <c r="I31125" s="137"/>
      <c r="J31125" s="110"/>
      <c r="K31125"/>
      <c r="L31125"/>
      <c r="T31125" s="138"/>
    </row>
    <row r="31126" spans="9:20" x14ac:dyDescent="0.25">
      <c r="I31126" s="137"/>
      <c r="J31126" s="110"/>
      <c r="K31126"/>
      <c r="L31126"/>
      <c r="T31126" s="138"/>
    </row>
    <row r="31127" spans="9:20" x14ac:dyDescent="0.25">
      <c r="I31127" s="137"/>
      <c r="J31127" s="110"/>
      <c r="K31127"/>
      <c r="L31127"/>
      <c r="T31127" s="138"/>
    </row>
    <row r="31128" spans="9:20" x14ac:dyDescent="0.25">
      <c r="I31128" s="137"/>
      <c r="J31128" s="110"/>
      <c r="K31128"/>
      <c r="L31128"/>
      <c r="T31128" s="138"/>
    </row>
    <row r="31129" spans="9:20" x14ac:dyDescent="0.25">
      <c r="I31129" s="137"/>
      <c r="J31129" s="110"/>
      <c r="K31129"/>
      <c r="L31129"/>
      <c r="T31129" s="138"/>
    </row>
    <row r="31130" spans="9:20" x14ac:dyDescent="0.25">
      <c r="I31130" s="137"/>
      <c r="J31130" s="110"/>
      <c r="K31130"/>
      <c r="L31130"/>
      <c r="T31130" s="138"/>
    </row>
    <row r="31131" spans="9:20" x14ac:dyDescent="0.25">
      <c r="I31131" s="137"/>
      <c r="J31131" s="110"/>
      <c r="K31131"/>
      <c r="L31131"/>
      <c r="T31131" s="138"/>
    </row>
    <row r="31132" spans="9:20" x14ac:dyDescent="0.25">
      <c r="I31132" s="137"/>
      <c r="J31132" s="110"/>
      <c r="K31132"/>
      <c r="L31132"/>
      <c r="T31132" s="138"/>
    </row>
    <row r="31133" spans="9:20" x14ac:dyDescent="0.25">
      <c r="I31133" s="137"/>
      <c r="J31133" s="110"/>
      <c r="K31133"/>
      <c r="L31133"/>
      <c r="T31133" s="138"/>
    </row>
    <row r="31134" spans="9:20" x14ac:dyDescent="0.25">
      <c r="I31134" s="137"/>
      <c r="J31134" s="110"/>
      <c r="K31134"/>
      <c r="L31134"/>
      <c r="T31134" s="138"/>
    </row>
    <row r="31135" spans="9:20" x14ac:dyDescent="0.25">
      <c r="I31135" s="137"/>
      <c r="J31135" s="110"/>
      <c r="K31135"/>
      <c r="L31135"/>
      <c r="T31135" s="138"/>
    </row>
    <row r="31136" spans="9:20" x14ac:dyDescent="0.25">
      <c r="I31136" s="137"/>
      <c r="J31136" s="110"/>
      <c r="K31136"/>
      <c r="L31136"/>
      <c r="T31136" s="138"/>
    </row>
    <row r="31137" spans="9:20" x14ac:dyDescent="0.25">
      <c r="I31137" s="137"/>
      <c r="J31137" s="110"/>
      <c r="K31137"/>
      <c r="L31137"/>
      <c r="T31137" s="138"/>
    </row>
    <row r="31138" spans="9:20" x14ac:dyDescent="0.25">
      <c r="I31138" s="137"/>
      <c r="J31138" s="110"/>
      <c r="K31138"/>
      <c r="L31138"/>
      <c r="T31138" s="138"/>
    </row>
    <row r="31139" spans="9:20" x14ac:dyDescent="0.25">
      <c r="I31139" s="137"/>
      <c r="J31139" s="110"/>
      <c r="K31139"/>
      <c r="L31139"/>
      <c r="T31139" s="138"/>
    </row>
    <row r="31140" spans="9:20" x14ac:dyDescent="0.25">
      <c r="I31140" s="137"/>
      <c r="J31140" s="110"/>
      <c r="K31140"/>
      <c r="L31140"/>
      <c r="T31140" s="138"/>
    </row>
    <row r="31141" spans="9:20" x14ac:dyDescent="0.25">
      <c r="I31141" s="137"/>
      <c r="J31141" s="110"/>
      <c r="K31141"/>
      <c r="L31141"/>
      <c r="T31141" s="138"/>
    </row>
    <row r="31142" spans="9:20" x14ac:dyDescent="0.25">
      <c r="I31142" s="137"/>
      <c r="J31142" s="110"/>
      <c r="K31142"/>
      <c r="L31142"/>
      <c r="T31142" s="138"/>
    </row>
    <row r="31143" spans="9:20" x14ac:dyDescent="0.25">
      <c r="I31143" s="137"/>
      <c r="J31143" s="110"/>
      <c r="K31143"/>
      <c r="L31143"/>
      <c r="T31143" s="138"/>
    </row>
    <row r="31144" spans="9:20" x14ac:dyDescent="0.25">
      <c r="I31144" s="137"/>
      <c r="J31144" s="110"/>
      <c r="K31144"/>
      <c r="L31144"/>
      <c r="T31144" s="138"/>
    </row>
    <row r="31145" spans="9:20" x14ac:dyDescent="0.25">
      <c r="I31145" s="137"/>
      <c r="J31145" s="110"/>
      <c r="K31145"/>
      <c r="L31145"/>
      <c r="T31145" s="138"/>
    </row>
    <row r="31146" spans="9:20" x14ac:dyDescent="0.25">
      <c r="I31146" s="137"/>
      <c r="J31146" s="110"/>
      <c r="K31146"/>
      <c r="L31146"/>
      <c r="T31146" s="138"/>
    </row>
    <row r="31147" spans="9:20" x14ac:dyDescent="0.25">
      <c r="I31147" s="137"/>
      <c r="J31147" s="110"/>
      <c r="K31147"/>
      <c r="L31147"/>
      <c r="T31147" s="138"/>
    </row>
    <row r="31148" spans="9:20" x14ac:dyDescent="0.25">
      <c r="I31148" s="137"/>
      <c r="J31148" s="110"/>
      <c r="K31148"/>
      <c r="L31148"/>
      <c r="T31148" s="138"/>
    </row>
    <row r="31149" spans="9:20" x14ac:dyDescent="0.25">
      <c r="I31149" s="137"/>
      <c r="J31149" s="110"/>
      <c r="K31149"/>
      <c r="L31149"/>
      <c r="T31149" s="138"/>
    </row>
    <row r="31150" spans="9:20" x14ac:dyDescent="0.25">
      <c r="I31150" s="137"/>
      <c r="J31150" s="110"/>
      <c r="K31150"/>
      <c r="L31150"/>
      <c r="T31150" s="138"/>
    </row>
    <row r="31151" spans="9:20" x14ac:dyDescent="0.25">
      <c r="I31151" s="137"/>
      <c r="J31151" s="110"/>
      <c r="K31151"/>
      <c r="L31151"/>
      <c r="T31151" s="138"/>
    </row>
    <row r="31152" spans="9:20" x14ac:dyDescent="0.25">
      <c r="I31152" s="137"/>
      <c r="J31152" s="110"/>
      <c r="K31152"/>
      <c r="L31152"/>
      <c r="T31152" s="138"/>
    </row>
    <row r="31153" spans="9:20" x14ac:dyDescent="0.25">
      <c r="I31153" s="137"/>
      <c r="J31153" s="110"/>
      <c r="K31153"/>
      <c r="L31153"/>
      <c r="T31153" s="138"/>
    </row>
    <row r="31154" spans="9:20" x14ac:dyDescent="0.25">
      <c r="I31154" s="137"/>
      <c r="J31154" s="110"/>
      <c r="K31154"/>
      <c r="L31154"/>
      <c r="T31154" s="138"/>
    </row>
    <row r="31155" spans="9:20" x14ac:dyDescent="0.25">
      <c r="I31155" s="137"/>
      <c r="J31155" s="110"/>
      <c r="K31155"/>
      <c r="L31155"/>
      <c r="T31155" s="138"/>
    </row>
    <row r="31156" spans="9:20" x14ac:dyDescent="0.25">
      <c r="I31156" s="137"/>
      <c r="J31156" s="110"/>
      <c r="K31156"/>
      <c r="L31156"/>
      <c r="T31156" s="138"/>
    </row>
    <row r="31157" spans="9:20" x14ac:dyDescent="0.25">
      <c r="I31157" s="137"/>
      <c r="J31157" s="110"/>
      <c r="K31157"/>
      <c r="L31157"/>
      <c r="T31157" s="138"/>
    </row>
    <row r="31158" spans="9:20" x14ac:dyDescent="0.25">
      <c r="I31158" s="137"/>
      <c r="J31158" s="110"/>
      <c r="K31158"/>
      <c r="L31158"/>
      <c r="T31158" s="138"/>
    </row>
    <row r="31159" spans="9:20" x14ac:dyDescent="0.25">
      <c r="I31159" s="137"/>
      <c r="J31159" s="110"/>
      <c r="K31159"/>
      <c r="L31159"/>
      <c r="T31159" s="138"/>
    </row>
    <row r="31160" spans="9:20" x14ac:dyDescent="0.25">
      <c r="I31160" s="137"/>
      <c r="J31160" s="110"/>
      <c r="K31160"/>
      <c r="L31160"/>
      <c r="T31160" s="138"/>
    </row>
    <row r="31161" spans="9:20" x14ac:dyDescent="0.25">
      <c r="I31161" s="137"/>
      <c r="J31161" s="110"/>
      <c r="K31161"/>
      <c r="L31161"/>
      <c r="T31161" s="138"/>
    </row>
    <row r="31162" spans="9:20" x14ac:dyDescent="0.25">
      <c r="I31162" s="137"/>
      <c r="J31162" s="110"/>
      <c r="K31162"/>
      <c r="L31162"/>
      <c r="T31162" s="138"/>
    </row>
    <row r="31163" spans="9:20" x14ac:dyDescent="0.25">
      <c r="I31163" s="137"/>
      <c r="J31163" s="110"/>
      <c r="K31163"/>
      <c r="L31163"/>
      <c r="T31163" s="138"/>
    </row>
    <row r="31164" spans="9:20" x14ac:dyDescent="0.25">
      <c r="I31164" s="137"/>
      <c r="J31164" s="110"/>
      <c r="K31164"/>
      <c r="L31164"/>
      <c r="T31164" s="138"/>
    </row>
    <row r="31165" spans="9:20" x14ac:dyDescent="0.25">
      <c r="I31165" s="137"/>
      <c r="J31165" s="110"/>
      <c r="K31165"/>
      <c r="L31165"/>
      <c r="T31165" s="138"/>
    </row>
    <row r="31166" spans="9:20" x14ac:dyDescent="0.25">
      <c r="I31166" s="137"/>
      <c r="J31166" s="110"/>
      <c r="K31166"/>
      <c r="L31166"/>
      <c r="T31166" s="138"/>
    </row>
    <row r="31167" spans="9:20" x14ac:dyDescent="0.25">
      <c r="I31167" s="137"/>
      <c r="J31167" s="110"/>
      <c r="K31167"/>
      <c r="L31167"/>
      <c r="T31167" s="138"/>
    </row>
    <row r="31168" spans="9:20" x14ac:dyDescent="0.25">
      <c r="I31168" s="137"/>
      <c r="J31168" s="110"/>
      <c r="K31168"/>
      <c r="L31168"/>
      <c r="T31168" s="138"/>
    </row>
    <row r="31169" spans="9:20" x14ac:dyDescent="0.25">
      <c r="I31169" s="137"/>
      <c r="J31169" s="110"/>
      <c r="K31169"/>
      <c r="L31169"/>
      <c r="T31169" s="138"/>
    </row>
    <row r="31170" spans="9:20" x14ac:dyDescent="0.25">
      <c r="I31170" s="137"/>
      <c r="J31170" s="110"/>
      <c r="K31170"/>
      <c r="L31170"/>
      <c r="T31170" s="138"/>
    </row>
    <row r="31171" spans="9:20" x14ac:dyDescent="0.25">
      <c r="I31171" s="137"/>
      <c r="J31171" s="110"/>
      <c r="K31171"/>
      <c r="L31171"/>
      <c r="T31171" s="138"/>
    </row>
    <row r="31172" spans="9:20" x14ac:dyDescent="0.25">
      <c r="I31172" s="137"/>
      <c r="J31172" s="110"/>
      <c r="K31172"/>
      <c r="L31172"/>
      <c r="T31172" s="138"/>
    </row>
    <row r="31173" spans="9:20" x14ac:dyDescent="0.25">
      <c r="I31173" s="137"/>
      <c r="J31173" s="110"/>
      <c r="K31173"/>
      <c r="L31173"/>
      <c r="T31173" s="138"/>
    </row>
    <row r="31174" spans="9:20" x14ac:dyDescent="0.25">
      <c r="I31174" s="137"/>
      <c r="J31174" s="110"/>
      <c r="K31174"/>
      <c r="L31174"/>
      <c r="T31174" s="138"/>
    </row>
    <row r="31175" spans="9:20" x14ac:dyDescent="0.25">
      <c r="I31175" s="137"/>
      <c r="J31175" s="110"/>
      <c r="K31175"/>
      <c r="L31175"/>
      <c r="T31175" s="138"/>
    </row>
    <row r="31176" spans="9:20" x14ac:dyDescent="0.25">
      <c r="I31176" s="137"/>
      <c r="J31176" s="110"/>
      <c r="K31176"/>
      <c r="L31176"/>
      <c r="T31176" s="138"/>
    </row>
    <row r="31177" spans="9:20" x14ac:dyDescent="0.25">
      <c r="I31177" s="137"/>
      <c r="J31177" s="110"/>
      <c r="K31177"/>
      <c r="L31177"/>
      <c r="T31177" s="138"/>
    </row>
    <row r="31178" spans="9:20" x14ac:dyDescent="0.25">
      <c r="I31178" s="137"/>
      <c r="J31178" s="110"/>
      <c r="K31178"/>
      <c r="L31178"/>
      <c r="T31178" s="138"/>
    </row>
    <row r="31179" spans="9:20" x14ac:dyDescent="0.25">
      <c r="I31179" s="137"/>
      <c r="J31179" s="110"/>
      <c r="K31179"/>
      <c r="L31179"/>
      <c r="T31179" s="138"/>
    </row>
    <row r="31180" spans="9:20" x14ac:dyDescent="0.25">
      <c r="I31180" s="137"/>
      <c r="J31180" s="110"/>
      <c r="K31180"/>
      <c r="L31180"/>
      <c r="T31180" s="138"/>
    </row>
    <row r="31181" spans="9:20" x14ac:dyDescent="0.25">
      <c r="I31181" s="137"/>
      <c r="J31181" s="110"/>
      <c r="K31181"/>
      <c r="L31181"/>
      <c r="T31181" s="138"/>
    </row>
    <row r="31182" spans="9:20" x14ac:dyDescent="0.25">
      <c r="I31182" s="137"/>
      <c r="J31182" s="110"/>
      <c r="K31182"/>
      <c r="L31182"/>
      <c r="T31182" s="138"/>
    </row>
    <row r="31183" spans="9:20" x14ac:dyDescent="0.25">
      <c r="I31183" s="137"/>
      <c r="J31183" s="110"/>
      <c r="K31183"/>
      <c r="L31183"/>
      <c r="T31183" s="138"/>
    </row>
    <row r="31184" spans="9:20" x14ac:dyDescent="0.25">
      <c r="I31184" s="137"/>
      <c r="J31184" s="110"/>
      <c r="K31184"/>
      <c r="L31184"/>
      <c r="T31184" s="138"/>
    </row>
    <row r="31185" spans="9:20" x14ac:dyDescent="0.25">
      <c r="I31185" s="137"/>
      <c r="J31185" s="110"/>
      <c r="K31185"/>
      <c r="L31185"/>
      <c r="T31185" s="138"/>
    </row>
    <row r="31186" spans="9:20" x14ac:dyDescent="0.25">
      <c r="I31186" s="137"/>
      <c r="J31186" s="110"/>
      <c r="K31186"/>
      <c r="L31186"/>
      <c r="T31186" s="138"/>
    </row>
    <row r="31187" spans="9:20" x14ac:dyDescent="0.25">
      <c r="I31187" s="137"/>
      <c r="J31187" s="110"/>
      <c r="K31187"/>
      <c r="L31187"/>
      <c r="T31187" s="138"/>
    </row>
    <row r="31188" spans="9:20" x14ac:dyDescent="0.25">
      <c r="I31188" s="137"/>
      <c r="J31188" s="110"/>
      <c r="K31188"/>
      <c r="L31188"/>
      <c r="T31188" s="138"/>
    </row>
    <row r="31189" spans="9:20" x14ac:dyDescent="0.25">
      <c r="I31189" s="137"/>
      <c r="J31189" s="110"/>
      <c r="K31189"/>
      <c r="L31189"/>
      <c r="T31189" s="138"/>
    </row>
    <row r="31190" spans="9:20" x14ac:dyDescent="0.25">
      <c r="I31190" s="137"/>
      <c r="J31190" s="110"/>
      <c r="K31190"/>
      <c r="L31190"/>
      <c r="T31190" s="138"/>
    </row>
    <row r="31191" spans="9:20" x14ac:dyDescent="0.25">
      <c r="I31191" s="137"/>
      <c r="J31191" s="110"/>
      <c r="K31191"/>
      <c r="L31191"/>
      <c r="T31191" s="138"/>
    </row>
    <row r="31192" spans="9:20" x14ac:dyDescent="0.25">
      <c r="I31192" s="137"/>
      <c r="J31192" s="110"/>
      <c r="K31192"/>
      <c r="L31192"/>
      <c r="T31192" s="138"/>
    </row>
    <row r="31193" spans="9:20" x14ac:dyDescent="0.25">
      <c r="I31193" s="137"/>
      <c r="J31193" s="110"/>
      <c r="K31193"/>
      <c r="L31193"/>
      <c r="T31193" s="138"/>
    </row>
    <row r="31194" spans="9:20" x14ac:dyDescent="0.25">
      <c r="I31194" s="137"/>
      <c r="J31194" s="110"/>
      <c r="K31194"/>
      <c r="L31194"/>
      <c r="T31194" s="138"/>
    </row>
    <row r="31195" spans="9:20" x14ac:dyDescent="0.25">
      <c r="I31195" s="137"/>
      <c r="J31195" s="110"/>
      <c r="K31195"/>
      <c r="L31195"/>
      <c r="T31195" s="138"/>
    </row>
    <row r="31196" spans="9:20" x14ac:dyDescent="0.25">
      <c r="I31196" s="137"/>
      <c r="J31196" s="110"/>
      <c r="K31196"/>
      <c r="L31196"/>
      <c r="T31196" s="138"/>
    </row>
    <row r="31197" spans="9:20" x14ac:dyDescent="0.25">
      <c r="I31197" s="137"/>
      <c r="J31197" s="110"/>
      <c r="K31197"/>
      <c r="L31197"/>
      <c r="T31197" s="138"/>
    </row>
    <row r="31198" spans="9:20" x14ac:dyDescent="0.25">
      <c r="I31198" s="137"/>
      <c r="J31198" s="110"/>
      <c r="K31198"/>
      <c r="L31198"/>
      <c r="T31198" s="138"/>
    </row>
    <row r="31199" spans="9:20" x14ac:dyDescent="0.25">
      <c r="I31199" s="137"/>
      <c r="J31199" s="110"/>
      <c r="K31199"/>
      <c r="L31199"/>
      <c r="T31199" s="138"/>
    </row>
    <row r="31200" spans="9:20" x14ac:dyDescent="0.25">
      <c r="I31200" s="137"/>
      <c r="J31200" s="110"/>
      <c r="K31200"/>
      <c r="L31200"/>
      <c r="T31200" s="138"/>
    </row>
    <row r="31201" spans="9:20" x14ac:dyDescent="0.25">
      <c r="I31201" s="137"/>
      <c r="J31201" s="110"/>
      <c r="K31201"/>
      <c r="L31201"/>
      <c r="T31201" s="138"/>
    </row>
    <row r="31202" spans="9:20" x14ac:dyDescent="0.25">
      <c r="I31202" s="137"/>
      <c r="J31202" s="110"/>
      <c r="K31202"/>
      <c r="L31202"/>
      <c r="T31202" s="138"/>
    </row>
    <row r="31203" spans="9:20" x14ac:dyDescent="0.25">
      <c r="I31203" s="137"/>
      <c r="J31203" s="110"/>
      <c r="K31203"/>
      <c r="L31203"/>
      <c r="T31203" s="138"/>
    </row>
    <row r="31204" spans="9:20" x14ac:dyDescent="0.25">
      <c r="I31204" s="137"/>
      <c r="J31204" s="110"/>
      <c r="K31204"/>
      <c r="L31204"/>
      <c r="T31204" s="138"/>
    </row>
    <row r="31205" spans="9:20" x14ac:dyDescent="0.25">
      <c r="I31205" s="137"/>
      <c r="J31205" s="110"/>
      <c r="K31205"/>
      <c r="L31205"/>
      <c r="T31205" s="138"/>
    </row>
    <row r="31206" spans="9:20" x14ac:dyDescent="0.25">
      <c r="I31206" s="137"/>
      <c r="J31206" s="110"/>
      <c r="K31206"/>
      <c r="L31206"/>
      <c r="T31206" s="138"/>
    </row>
    <row r="31207" spans="9:20" x14ac:dyDescent="0.25">
      <c r="I31207" s="137"/>
      <c r="J31207" s="110"/>
      <c r="K31207"/>
      <c r="L31207"/>
      <c r="T31207" s="138"/>
    </row>
    <row r="31208" spans="9:20" x14ac:dyDescent="0.25">
      <c r="I31208" s="137"/>
      <c r="J31208" s="110"/>
      <c r="K31208"/>
      <c r="L31208"/>
      <c r="T31208" s="138"/>
    </row>
    <row r="31209" spans="9:20" x14ac:dyDescent="0.25">
      <c r="I31209" s="137"/>
      <c r="J31209" s="110"/>
      <c r="K31209"/>
      <c r="L31209"/>
      <c r="T31209" s="138"/>
    </row>
    <row r="31210" spans="9:20" x14ac:dyDescent="0.25">
      <c r="I31210" s="137"/>
      <c r="J31210" s="110"/>
      <c r="K31210"/>
      <c r="L31210"/>
      <c r="T31210" s="138"/>
    </row>
    <row r="31211" spans="9:20" x14ac:dyDescent="0.25">
      <c r="I31211" s="137"/>
      <c r="J31211" s="110"/>
      <c r="K31211"/>
      <c r="L31211"/>
      <c r="T31211" s="138"/>
    </row>
    <row r="31212" spans="9:20" x14ac:dyDescent="0.25">
      <c r="I31212" s="137"/>
      <c r="J31212" s="110"/>
      <c r="K31212"/>
      <c r="L31212"/>
      <c r="T31212" s="138"/>
    </row>
    <row r="31213" spans="9:20" x14ac:dyDescent="0.25">
      <c r="I31213" s="137"/>
      <c r="J31213" s="110"/>
      <c r="K31213"/>
      <c r="L31213"/>
      <c r="T31213" s="138"/>
    </row>
    <row r="31214" spans="9:20" x14ac:dyDescent="0.25">
      <c r="I31214" s="137"/>
      <c r="J31214" s="110"/>
      <c r="K31214"/>
      <c r="L31214"/>
      <c r="T31214" s="138"/>
    </row>
    <row r="31215" spans="9:20" x14ac:dyDescent="0.25">
      <c r="I31215" s="137"/>
      <c r="J31215" s="110"/>
      <c r="K31215"/>
      <c r="L31215"/>
      <c r="T31215" s="138"/>
    </row>
    <row r="31216" spans="9:20" x14ac:dyDescent="0.25">
      <c r="I31216" s="137"/>
      <c r="J31216" s="110"/>
      <c r="K31216"/>
      <c r="L31216"/>
      <c r="T31216" s="138"/>
    </row>
    <row r="31217" spans="9:20" x14ac:dyDescent="0.25">
      <c r="I31217" s="137"/>
      <c r="J31217" s="110"/>
      <c r="K31217"/>
      <c r="L31217"/>
      <c r="T31217" s="138"/>
    </row>
    <row r="31218" spans="9:20" x14ac:dyDescent="0.25">
      <c r="I31218" s="137"/>
      <c r="J31218" s="110"/>
      <c r="K31218"/>
      <c r="L31218"/>
      <c r="T31218" s="138"/>
    </row>
    <row r="31219" spans="9:20" x14ac:dyDescent="0.25">
      <c r="I31219" s="137"/>
      <c r="J31219" s="110"/>
      <c r="K31219"/>
      <c r="L31219"/>
      <c r="T31219" s="138"/>
    </row>
    <row r="31220" spans="9:20" x14ac:dyDescent="0.25">
      <c r="I31220" s="137"/>
      <c r="J31220" s="110"/>
      <c r="K31220"/>
      <c r="L31220"/>
      <c r="T31220" s="138"/>
    </row>
    <row r="31221" spans="9:20" x14ac:dyDescent="0.25">
      <c r="I31221" s="137"/>
      <c r="J31221" s="110"/>
      <c r="K31221"/>
      <c r="L31221"/>
      <c r="T31221" s="138"/>
    </row>
    <row r="31222" spans="9:20" x14ac:dyDescent="0.25">
      <c r="I31222" s="137"/>
      <c r="J31222" s="110"/>
      <c r="K31222"/>
      <c r="L31222"/>
      <c r="T31222" s="138"/>
    </row>
    <row r="31223" spans="9:20" x14ac:dyDescent="0.25">
      <c r="I31223" s="137"/>
      <c r="J31223" s="110"/>
      <c r="K31223"/>
      <c r="L31223"/>
      <c r="T31223" s="138"/>
    </row>
    <row r="31224" spans="9:20" x14ac:dyDescent="0.25">
      <c r="I31224" s="137"/>
      <c r="J31224" s="110"/>
      <c r="K31224"/>
      <c r="L31224"/>
      <c r="T31224" s="138"/>
    </row>
    <row r="31225" spans="9:20" x14ac:dyDescent="0.25">
      <c r="I31225" s="137"/>
      <c r="J31225" s="110"/>
      <c r="K31225"/>
      <c r="L31225"/>
      <c r="T31225" s="138"/>
    </row>
    <row r="31226" spans="9:20" x14ac:dyDescent="0.25">
      <c r="I31226" s="137"/>
      <c r="J31226" s="110"/>
      <c r="K31226"/>
      <c r="L31226"/>
      <c r="T31226" s="138"/>
    </row>
    <row r="31227" spans="9:20" x14ac:dyDescent="0.25">
      <c r="I31227" s="137"/>
      <c r="J31227" s="110"/>
      <c r="K31227"/>
      <c r="L31227"/>
      <c r="T31227" s="138"/>
    </row>
    <row r="31228" spans="9:20" x14ac:dyDescent="0.25">
      <c r="I31228" s="137"/>
      <c r="J31228" s="110"/>
      <c r="K31228"/>
      <c r="L31228"/>
      <c r="T31228" s="138"/>
    </row>
    <row r="31229" spans="9:20" x14ac:dyDescent="0.25">
      <c r="I31229" s="137"/>
      <c r="J31229" s="110"/>
      <c r="K31229"/>
      <c r="L31229"/>
      <c r="T31229" s="138"/>
    </row>
    <row r="31230" spans="9:20" x14ac:dyDescent="0.25">
      <c r="I31230" s="137"/>
      <c r="J31230" s="110"/>
      <c r="K31230"/>
      <c r="L31230"/>
      <c r="T31230" s="138"/>
    </row>
    <row r="31231" spans="9:20" x14ac:dyDescent="0.25">
      <c r="I31231" s="137"/>
      <c r="J31231" s="110"/>
      <c r="K31231"/>
      <c r="L31231"/>
      <c r="T31231" s="138"/>
    </row>
    <row r="31232" spans="9:20" x14ac:dyDescent="0.25">
      <c r="I31232" s="137"/>
      <c r="J31232" s="110"/>
      <c r="K31232"/>
      <c r="L31232"/>
      <c r="T31232" s="138"/>
    </row>
    <row r="31233" spans="9:20" x14ac:dyDescent="0.25">
      <c r="I31233" s="137"/>
      <c r="J31233" s="110"/>
      <c r="K31233"/>
      <c r="L31233"/>
      <c r="T31233" s="138"/>
    </row>
    <row r="31234" spans="9:20" x14ac:dyDescent="0.25">
      <c r="I31234" s="137"/>
      <c r="J31234" s="110"/>
      <c r="K31234"/>
      <c r="L31234"/>
      <c r="T31234" s="138"/>
    </row>
    <row r="31235" spans="9:20" x14ac:dyDescent="0.25">
      <c r="I31235" s="137"/>
      <c r="J31235" s="110"/>
      <c r="K31235"/>
      <c r="L31235"/>
      <c r="T31235" s="138"/>
    </row>
    <row r="31236" spans="9:20" x14ac:dyDescent="0.25">
      <c r="I31236" s="137"/>
      <c r="J31236" s="110"/>
      <c r="K31236"/>
      <c r="L31236"/>
      <c r="T31236" s="138"/>
    </row>
    <row r="31237" spans="9:20" x14ac:dyDescent="0.25">
      <c r="I31237" s="137"/>
      <c r="J31237" s="110"/>
      <c r="K31237"/>
      <c r="L31237"/>
      <c r="T31237" s="138"/>
    </row>
    <row r="31238" spans="9:20" x14ac:dyDescent="0.25">
      <c r="I31238" s="137"/>
      <c r="J31238" s="110"/>
      <c r="K31238"/>
      <c r="L31238"/>
      <c r="T31238" s="138"/>
    </row>
    <row r="31239" spans="9:20" x14ac:dyDescent="0.25">
      <c r="I31239" s="137"/>
      <c r="J31239" s="110"/>
      <c r="K31239"/>
      <c r="L31239"/>
      <c r="T31239" s="138"/>
    </row>
    <row r="31240" spans="9:20" x14ac:dyDescent="0.25">
      <c r="I31240" s="137"/>
      <c r="J31240" s="110"/>
      <c r="K31240"/>
      <c r="L31240"/>
      <c r="T31240" s="138"/>
    </row>
    <row r="31241" spans="9:20" x14ac:dyDescent="0.25">
      <c r="I31241" s="137"/>
      <c r="J31241" s="110"/>
      <c r="K31241"/>
      <c r="L31241"/>
      <c r="T31241" s="138"/>
    </row>
    <row r="31242" spans="9:20" x14ac:dyDescent="0.25">
      <c r="I31242" s="137"/>
      <c r="J31242" s="110"/>
      <c r="K31242"/>
      <c r="L31242"/>
      <c r="T31242" s="138"/>
    </row>
    <row r="31243" spans="9:20" x14ac:dyDescent="0.25">
      <c r="I31243" s="137"/>
      <c r="J31243" s="110"/>
      <c r="K31243"/>
      <c r="L31243"/>
      <c r="T31243" s="138"/>
    </row>
    <row r="31244" spans="9:20" x14ac:dyDescent="0.25">
      <c r="I31244" s="137"/>
      <c r="J31244" s="110"/>
      <c r="K31244"/>
      <c r="L31244"/>
      <c r="T31244" s="138"/>
    </row>
    <row r="31245" spans="9:20" x14ac:dyDescent="0.25">
      <c r="I31245" s="137"/>
      <c r="J31245" s="110"/>
      <c r="K31245"/>
      <c r="L31245"/>
      <c r="T31245" s="138"/>
    </row>
    <row r="31246" spans="9:20" x14ac:dyDescent="0.25">
      <c r="I31246" s="137"/>
      <c r="J31246" s="110"/>
      <c r="K31246"/>
      <c r="L31246"/>
      <c r="T31246" s="138"/>
    </row>
    <row r="31247" spans="9:20" x14ac:dyDescent="0.25">
      <c r="I31247" s="137"/>
      <c r="J31247" s="110"/>
      <c r="K31247"/>
      <c r="L31247"/>
      <c r="T31247" s="138"/>
    </row>
    <row r="31248" spans="9:20" x14ac:dyDescent="0.25">
      <c r="I31248" s="137"/>
      <c r="J31248" s="110"/>
      <c r="K31248"/>
      <c r="L31248"/>
      <c r="T31248" s="138"/>
    </row>
    <row r="31249" spans="9:20" x14ac:dyDescent="0.25">
      <c r="I31249" s="137"/>
      <c r="J31249" s="110"/>
      <c r="K31249"/>
      <c r="L31249"/>
      <c r="T31249" s="138"/>
    </row>
    <row r="31250" spans="9:20" x14ac:dyDescent="0.25">
      <c r="I31250" s="137"/>
      <c r="J31250" s="110"/>
      <c r="K31250"/>
      <c r="L31250"/>
      <c r="T31250" s="138"/>
    </row>
    <row r="31251" spans="9:20" x14ac:dyDescent="0.25">
      <c r="I31251" s="137"/>
      <c r="J31251" s="110"/>
      <c r="K31251"/>
      <c r="L31251"/>
      <c r="T31251" s="138"/>
    </row>
    <row r="31252" spans="9:20" x14ac:dyDescent="0.25">
      <c r="I31252" s="137"/>
      <c r="J31252" s="110"/>
      <c r="K31252"/>
      <c r="L31252"/>
      <c r="T31252" s="138"/>
    </row>
    <row r="31253" spans="9:20" x14ac:dyDescent="0.25">
      <c r="I31253" s="137"/>
      <c r="J31253" s="110"/>
      <c r="K31253"/>
      <c r="L31253"/>
      <c r="T31253" s="138"/>
    </row>
    <row r="31254" spans="9:20" x14ac:dyDescent="0.25">
      <c r="I31254" s="137"/>
      <c r="J31254" s="110"/>
      <c r="K31254"/>
      <c r="L31254"/>
      <c r="T31254" s="138"/>
    </row>
    <row r="31255" spans="9:20" x14ac:dyDescent="0.25">
      <c r="I31255" s="137"/>
      <c r="J31255" s="110"/>
      <c r="K31255"/>
      <c r="L31255"/>
      <c r="T31255" s="138"/>
    </row>
    <row r="31256" spans="9:20" x14ac:dyDescent="0.25">
      <c r="I31256" s="137"/>
      <c r="J31256" s="110"/>
      <c r="K31256"/>
      <c r="L31256"/>
      <c r="T31256" s="138"/>
    </row>
    <row r="31257" spans="9:20" x14ac:dyDescent="0.25">
      <c r="I31257" s="137"/>
      <c r="J31257" s="110"/>
      <c r="K31257"/>
      <c r="L31257"/>
      <c r="T31257" s="138"/>
    </row>
    <row r="31258" spans="9:20" x14ac:dyDescent="0.25">
      <c r="I31258" s="137"/>
      <c r="J31258" s="110"/>
      <c r="K31258"/>
      <c r="L31258"/>
      <c r="T31258" s="138"/>
    </row>
    <row r="31259" spans="9:20" x14ac:dyDescent="0.25">
      <c r="I31259" s="137"/>
      <c r="J31259" s="110"/>
      <c r="K31259"/>
      <c r="L31259"/>
      <c r="T31259" s="138"/>
    </row>
    <row r="31260" spans="9:20" x14ac:dyDescent="0.25">
      <c r="I31260" s="137"/>
      <c r="J31260" s="110"/>
      <c r="K31260"/>
      <c r="L31260"/>
      <c r="T31260" s="138"/>
    </row>
    <row r="31261" spans="9:20" x14ac:dyDescent="0.25">
      <c r="I31261" s="137"/>
      <c r="J31261" s="110"/>
      <c r="K31261"/>
      <c r="L31261"/>
      <c r="T31261" s="138"/>
    </row>
    <row r="31262" spans="9:20" x14ac:dyDescent="0.25">
      <c r="I31262" s="137"/>
      <c r="J31262" s="110"/>
      <c r="K31262"/>
      <c r="L31262"/>
      <c r="T31262" s="138"/>
    </row>
    <row r="31263" spans="9:20" x14ac:dyDescent="0.25">
      <c r="I31263" s="137"/>
      <c r="J31263" s="110"/>
      <c r="K31263"/>
      <c r="L31263"/>
      <c r="T31263" s="138"/>
    </row>
    <row r="31264" spans="9:20" x14ac:dyDescent="0.25">
      <c r="I31264" s="137"/>
      <c r="J31264" s="110"/>
      <c r="K31264"/>
      <c r="L31264"/>
      <c r="T31264" s="138"/>
    </row>
    <row r="31265" spans="9:20" x14ac:dyDescent="0.25">
      <c r="I31265" s="137"/>
      <c r="J31265" s="110"/>
      <c r="K31265"/>
      <c r="L31265"/>
      <c r="T31265" s="138"/>
    </row>
    <row r="31266" spans="9:20" x14ac:dyDescent="0.25">
      <c r="I31266" s="137"/>
      <c r="J31266" s="110"/>
      <c r="K31266"/>
      <c r="L31266"/>
      <c r="T31266" s="138"/>
    </row>
    <row r="31267" spans="9:20" x14ac:dyDescent="0.25">
      <c r="I31267" s="137"/>
      <c r="J31267" s="110"/>
      <c r="K31267"/>
      <c r="L31267"/>
      <c r="T31267" s="138"/>
    </row>
    <row r="31268" spans="9:20" x14ac:dyDescent="0.25">
      <c r="I31268" s="137"/>
      <c r="J31268" s="110"/>
      <c r="K31268"/>
      <c r="L31268"/>
      <c r="T31268" s="138"/>
    </row>
    <row r="31269" spans="9:20" x14ac:dyDescent="0.25">
      <c r="I31269" s="137"/>
      <c r="J31269" s="110"/>
      <c r="K31269"/>
      <c r="L31269"/>
      <c r="T31269" s="138"/>
    </row>
    <row r="31270" spans="9:20" x14ac:dyDescent="0.25">
      <c r="I31270" s="137"/>
      <c r="J31270" s="110"/>
      <c r="K31270"/>
      <c r="L31270"/>
      <c r="T31270" s="138"/>
    </row>
    <row r="31271" spans="9:20" x14ac:dyDescent="0.25">
      <c r="I31271" s="137"/>
      <c r="J31271" s="110"/>
      <c r="K31271"/>
      <c r="L31271"/>
      <c r="T31271" s="138"/>
    </row>
    <row r="31272" spans="9:20" x14ac:dyDescent="0.25">
      <c r="I31272" s="137"/>
      <c r="J31272" s="110"/>
      <c r="K31272"/>
      <c r="L31272"/>
      <c r="T31272" s="138"/>
    </row>
    <row r="31273" spans="9:20" x14ac:dyDescent="0.25">
      <c r="I31273" s="137"/>
      <c r="J31273" s="110"/>
      <c r="K31273"/>
      <c r="L31273"/>
      <c r="T31273" s="138"/>
    </row>
    <row r="31274" spans="9:20" x14ac:dyDescent="0.25">
      <c r="I31274" s="137"/>
      <c r="J31274" s="110"/>
      <c r="K31274"/>
      <c r="L31274"/>
      <c r="T31274" s="138"/>
    </row>
    <row r="31275" spans="9:20" x14ac:dyDescent="0.25">
      <c r="I31275" s="137"/>
      <c r="J31275" s="110"/>
      <c r="K31275"/>
      <c r="L31275"/>
      <c r="T31275" s="138"/>
    </row>
    <row r="31276" spans="9:20" x14ac:dyDescent="0.25">
      <c r="I31276" s="137"/>
      <c r="J31276" s="110"/>
      <c r="K31276"/>
      <c r="L31276"/>
      <c r="T31276" s="138"/>
    </row>
    <row r="31277" spans="9:20" x14ac:dyDescent="0.25">
      <c r="I31277" s="137"/>
      <c r="J31277" s="110"/>
      <c r="K31277"/>
      <c r="L31277"/>
      <c r="T31277" s="138"/>
    </row>
    <row r="31278" spans="9:20" x14ac:dyDescent="0.25">
      <c r="I31278" s="137"/>
      <c r="J31278" s="110"/>
      <c r="K31278"/>
      <c r="L31278"/>
      <c r="T31278" s="138"/>
    </row>
    <row r="31279" spans="9:20" x14ac:dyDescent="0.25">
      <c r="I31279" s="137"/>
      <c r="J31279" s="110"/>
      <c r="K31279"/>
      <c r="L31279"/>
      <c r="T31279" s="138"/>
    </row>
    <row r="31280" spans="9:20" x14ac:dyDescent="0.25">
      <c r="I31280" s="137"/>
      <c r="J31280" s="110"/>
      <c r="K31280"/>
      <c r="L31280"/>
      <c r="T31280" s="138"/>
    </row>
    <row r="31281" spans="9:20" x14ac:dyDescent="0.25">
      <c r="I31281" s="137"/>
      <c r="J31281" s="110"/>
      <c r="K31281"/>
      <c r="L31281"/>
      <c r="T31281" s="138"/>
    </row>
    <row r="31282" spans="9:20" x14ac:dyDescent="0.25">
      <c r="I31282" s="137"/>
      <c r="J31282" s="110"/>
      <c r="K31282"/>
      <c r="L31282"/>
      <c r="T31282" s="138"/>
    </row>
    <row r="31283" spans="9:20" x14ac:dyDescent="0.25">
      <c r="I31283" s="137"/>
      <c r="J31283" s="110"/>
      <c r="K31283"/>
      <c r="L31283"/>
      <c r="T31283" s="138"/>
    </row>
    <row r="31284" spans="9:20" x14ac:dyDescent="0.25">
      <c r="I31284" s="137"/>
      <c r="J31284" s="110"/>
      <c r="K31284"/>
      <c r="L31284"/>
      <c r="T31284" s="138"/>
    </row>
    <row r="31285" spans="9:20" x14ac:dyDescent="0.25">
      <c r="I31285" s="137"/>
      <c r="J31285" s="110"/>
      <c r="K31285"/>
      <c r="L31285"/>
      <c r="T31285" s="138"/>
    </row>
    <row r="31286" spans="9:20" x14ac:dyDescent="0.25">
      <c r="I31286" s="137"/>
      <c r="J31286" s="110"/>
      <c r="K31286"/>
      <c r="L31286"/>
      <c r="T31286" s="138"/>
    </row>
    <row r="31287" spans="9:20" x14ac:dyDescent="0.25">
      <c r="I31287" s="137"/>
      <c r="J31287" s="110"/>
      <c r="K31287"/>
      <c r="L31287"/>
      <c r="T31287" s="138"/>
    </row>
    <row r="31288" spans="9:20" x14ac:dyDescent="0.25">
      <c r="I31288" s="137"/>
      <c r="J31288" s="110"/>
      <c r="K31288"/>
      <c r="L31288"/>
      <c r="T31288" s="138"/>
    </row>
    <row r="31289" spans="9:20" x14ac:dyDescent="0.25">
      <c r="I31289" s="137"/>
      <c r="J31289" s="110"/>
      <c r="K31289"/>
      <c r="L31289"/>
      <c r="T31289" s="138"/>
    </row>
    <row r="31290" spans="9:20" x14ac:dyDescent="0.25">
      <c r="I31290" s="137"/>
      <c r="J31290" s="110"/>
      <c r="K31290"/>
      <c r="L31290"/>
      <c r="T31290" s="138"/>
    </row>
    <row r="31291" spans="9:20" x14ac:dyDescent="0.25">
      <c r="I31291" s="137"/>
      <c r="J31291" s="110"/>
      <c r="K31291"/>
      <c r="L31291"/>
      <c r="T31291" s="138"/>
    </row>
    <row r="31292" spans="9:20" x14ac:dyDescent="0.25">
      <c r="I31292" s="137"/>
      <c r="J31292" s="110"/>
      <c r="K31292"/>
      <c r="L31292"/>
      <c r="T31292" s="138"/>
    </row>
    <row r="31293" spans="9:20" x14ac:dyDescent="0.25">
      <c r="I31293" s="137"/>
      <c r="J31293" s="110"/>
      <c r="K31293"/>
      <c r="L31293"/>
      <c r="T31293" s="138"/>
    </row>
    <row r="31294" spans="9:20" x14ac:dyDescent="0.25">
      <c r="I31294" s="137"/>
      <c r="J31294" s="110"/>
      <c r="K31294"/>
      <c r="L31294"/>
      <c r="T31294" s="138"/>
    </row>
    <row r="31295" spans="9:20" x14ac:dyDescent="0.25">
      <c r="I31295" s="137"/>
      <c r="J31295" s="110"/>
      <c r="K31295"/>
      <c r="L31295"/>
      <c r="T31295" s="138"/>
    </row>
    <row r="31296" spans="9:20" x14ac:dyDescent="0.25">
      <c r="I31296" s="137"/>
      <c r="J31296" s="110"/>
      <c r="K31296"/>
      <c r="L31296"/>
      <c r="T31296" s="138"/>
    </row>
    <row r="31297" spans="9:20" x14ac:dyDescent="0.25">
      <c r="I31297" s="137"/>
      <c r="J31297" s="110"/>
      <c r="K31297"/>
      <c r="L31297"/>
      <c r="T31297" s="138"/>
    </row>
    <row r="31298" spans="9:20" x14ac:dyDescent="0.25">
      <c r="I31298" s="137"/>
      <c r="J31298" s="110"/>
      <c r="K31298"/>
      <c r="L31298"/>
      <c r="T31298" s="138"/>
    </row>
    <row r="31299" spans="9:20" x14ac:dyDescent="0.25">
      <c r="I31299" s="137"/>
      <c r="J31299" s="110"/>
      <c r="K31299"/>
      <c r="L31299"/>
      <c r="T31299" s="138"/>
    </row>
    <row r="31300" spans="9:20" x14ac:dyDescent="0.25">
      <c r="I31300" s="137"/>
      <c r="J31300" s="110"/>
      <c r="K31300"/>
      <c r="L31300"/>
      <c r="T31300" s="138"/>
    </row>
    <row r="31301" spans="9:20" x14ac:dyDescent="0.25">
      <c r="I31301" s="137"/>
      <c r="J31301" s="110"/>
      <c r="K31301"/>
      <c r="L31301"/>
      <c r="T31301" s="138"/>
    </row>
    <row r="31302" spans="9:20" x14ac:dyDescent="0.25">
      <c r="I31302" s="137"/>
      <c r="J31302" s="110"/>
      <c r="K31302"/>
      <c r="L31302"/>
      <c r="T31302" s="138"/>
    </row>
    <row r="31303" spans="9:20" x14ac:dyDescent="0.25">
      <c r="I31303" s="137"/>
      <c r="J31303" s="110"/>
      <c r="K31303"/>
      <c r="L31303"/>
      <c r="T31303" s="138"/>
    </row>
    <row r="31304" spans="9:20" x14ac:dyDescent="0.25">
      <c r="I31304" s="137"/>
      <c r="J31304" s="110"/>
      <c r="K31304"/>
      <c r="L31304"/>
      <c r="T31304" s="138"/>
    </row>
    <row r="31305" spans="9:20" x14ac:dyDescent="0.25">
      <c r="I31305" s="137"/>
      <c r="J31305" s="110"/>
      <c r="K31305"/>
      <c r="L31305"/>
      <c r="T31305" s="138"/>
    </row>
    <row r="31306" spans="9:20" x14ac:dyDescent="0.25">
      <c r="I31306" s="137"/>
      <c r="J31306" s="110"/>
      <c r="K31306"/>
      <c r="L31306"/>
      <c r="T31306" s="138"/>
    </row>
    <row r="31307" spans="9:20" x14ac:dyDescent="0.25">
      <c r="I31307" s="137"/>
      <c r="J31307" s="110"/>
      <c r="K31307"/>
      <c r="L31307"/>
      <c r="T31307" s="138"/>
    </row>
    <row r="31308" spans="9:20" x14ac:dyDescent="0.25">
      <c r="I31308" s="137"/>
      <c r="J31308" s="110"/>
      <c r="K31308"/>
      <c r="L31308"/>
      <c r="T31308" s="138"/>
    </row>
    <row r="31309" spans="9:20" x14ac:dyDescent="0.25">
      <c r="I31309" s="137"/>
      <c r="J31309" s="110"/>
      <c r="K31309"/>
      <c r="L31309"/>
      <c r="T31309" s="138"/>
    </row>
    <row r="31310" spans="9:20" x14ac:dyDescent="0.25">
      <c r="I31310" s="137"/>
      <c r="J31310" s="110"/>
      <c r="K31310"/>
      <c r="L31310"/>
      <c r="T31310" s="138"/>
    </row>
    <row r="31311" spans="9:20" x14ac:dyDescent="0.25">
      <c r="I31311" s="137"/>
      <c r="J31311" s="110"/>
      <c r="K31311"/>
      <c r="L31311"/>
      <c r="T31311" s="138"/>
    </row>
    <row r="31312" spans="9:20" x14ac:dyDescent="0.25">
      <c r="I31312" s="137"/>
      <c r="J31312" s="110"/>
      <c r="K31312"/>
      <c r="L31312"/>
      <c r="T31312" s="138"/>
    </row>
    <row r="31313" spans="9:20" x14ac:dyDescent="0.25">
      <c r="I31313" s="137"/>
      <c r="J31313" s="110"/>
      <c r="K31313"/>
      <c r="L31313"/>
      <c r="T31313" s="138"/>
    </row>
    <row r="31314" spans="9:20" x14ac:dyDescent="0.25">
      <c r="I31314" s="137"/>
      <c r="J31314" s="110"/>
      <c r="K31314"/>
      <c r="L31314"/>
      <c r="T31314" s="138"/>
    </row>
    <row r="31315" spans="9:20" x14ac:dyDescent="0.25">
      <c r="I31315" s="137"/>
      <c r="J31315" s="110"/>
      <c r="K31315"/>
      <c r="L31315"/>
      <c r="T31315" s="138"/>
    </row>
    <row r="31316" spans="9:20" x14ac:dyDescent="0.25">
      <c r="I31316" s="137"/>
      <c r="J31316" s="110"/>
      <c r="K31316"/>
      <c r="L31316"/>
      <c r="T31316" s="138"/>
    </row>
    <row r="31317" spans="9:20" x14ac:dyDescent="0.25">
      <c r="I31317" s="137"/>
      <c r="J31317" s="110"/>
      <c r="K31317"/>
      <c r="L31317"/>
      <c r="T31317" s="138"/>
    </row>
    <row r="31318" spans="9:20" x14ac:dyDescent="0.25">
      <c r="I31318" s="137"/>
      <c r="J31318" s="110"/>
      <c r="K31318"/>
      <c r="L31318"/>
      <c r="T31318" s="138"/>
    </row>
    <row r="31319" spans="9:20" x14ac:dyDescent="0.25">
      <c r="I31319" s="137"/>
      <c r="J31319" s="110"/>
      <c r="K31319"/>
      <c r="L31319"/>
      <c r="T31319" s="138"/>
    </row>
    <row r="31320" spans="9:20" x14ac:dyDescent="0.25">
      <c r="I31320" s="137"/>
      <c r="J31320" s="110"/>
      <c r="K31320"/>
      <c r="L31320"/>
      <c r="T31320" s="138"/>
    </row>
    <row r="31321" spans="9:20" x14ac:dyDescent="0.25">
      <c r="I31321" s="137"/>
      <c r="J31321" s="110"/>
      <c r="K31321"/>
      <c r="L31321"/>
      <c r="T31321" s="138"/>
    </row>
    <row r="31322" spans="9:20" x14ac:dyDescent="0.25">
      <c r="I31322" s="137"/>
      <c r="J31322" s="110"/>
      <c r="K31322"/>
      <c r="L31322"/>
      <c r="T31322" s="138"/>
    </row>
    <row r="31323" spans="9:20" x14ac:dyDescent="0.25">
      <c r="I31323" s="137"/>
      <c r="J31323" s="110"/>
      <c r="K31323"/>
      <c r="L31323"/>
      <c r="T31323" s="138"/>
    </row>
    <row r="31324" spans="9:20" x14ac:dyDescent="0.25">
      <c r="I31324" s="137"/>
      <c r="J31324" s="110"/>
      <c r="K31324"/>
      <c r="L31324"/>
      <c r="T31324" s="138"/>
    </row>
    <row r="31325" spans="9:20" x14ac:dyDescent="0.25">
      <c r="I31325" s="137"/>
      <c r="J31325" s="110"/>
      <c r="K31325"/>
      <c r="L31325"/>
      <c r="T31325" s="138"/>
    </row>
    <row r="31326" spans="9:20" x14ac:dyDescent="0.25">
      <c r="I31326" s="137"/>
      <c r="J31326" s="110"/>
      <c r="K31326"/>
      <c r="L31326"/>
      <c r="T31326" s="138"/>
    </row>
    <row r="31327" spans="9:20" x14ac:dyDescent="0.25">
      <c r="I31327" s="137"/>
      <c r="J31327" s="110"/>
      <c r="K31327"/>
      <c r="L31327"/>
      <c r="T31327" s="138"/>
    </row>
    <row r="31328" spans="9:20" x14ac:dyDescent="0.25">
      <c r="I31328" s="137"/>
      <c r="J31328" s="110"/>
      <c r="K31328"/>
      <c r="L31328"/>
      <c r="T31328" s="138"/>
    </row>
    <row r="31329" spans="9:20" x14ac:dyDescent="0.25">
      <c r="I31329" s="137"/>
      <c r="J31329" s="110"/>
      <c r="K31329"/>
      <c r="L31329"/>
      <c r="T31329" s="138"/>
    </row>
    <row r="31330" spans="9:20" x14ac:dyDescent="0.25">
      <c r="I31330" s="137"/>
      <c r="J31330" s="110"/>
      <c r="K31330"/>
      <c r="L31330"/>
      <c r="T31330" s="138"/>
    </row>
    <row r="31331" spans="9:20" x14ac:dyDescent="0.25">
      <c r="I31331" s="137"/>
      <c r="J31331" s="110"/>
      <c r="K31331"/>
      <c r="L31331"/>
      <c r="T31331" s="138"/>
    </row>
    <row r="31332" spans="9:20" x14ac:dyDescent="0.25">
      <c r="I31332" s="137"/>
      <c r="J31332" s="110"/>
      <c r="K31332"/>
      <c r="L31332"/>
      <c r="T31332" s="138"/>
    </row>
    <row r="31333" spans="9:20" x14ac:dyDescent="0.25">
      <c r="I31333" s="137"/>
      <c r="J31333" s="110"/>
      <c r="K31333"/>
      <c r="L31333"/>
      <c r="T31333" s="138"/>
    </row>
    <row r="31334" spans="9:20" x14ac:dyDescent="0.25">
      <c r="I31334" s="137"/>
      <c r="J31334" s="110"/>
      <c r="K31334"/>
      <c r="L31334"/>
      <c r="T31334" s="138"/>
    </row>
    <row r="31335" spans="9:20" x14ac:dyDescent="0.25">
      <c r="I31335" s="137"/>
      <c r="J31335" s="110"/>
      <c r="K31335"/>
      <c r="L31335"/>
      <c r="T31335" s="138"/>
    </row>
    <row r="31336" spans="9:20" x14ac:dyDescent="0.25">
      <c r="I31336" s="137"/>
      <c r="J31336" s="110"/>
      <c r="K31336"/>
      <c r="L31336"/>
      <c r="T31336" s="138"/>
    </row>
    <row r="31337" spans="9:20" x14ac:dyDescent="0.25">
      <c r="I31337" s="137"/>
      <c r="J31337" s="110"/>
      <c r="K31337"/>
      <c r="L31337"/>
      <c r="T31337" s="138"/>
    </row>
    <row r="31338" spans="9:20" x14ac:dyDescent="0.25">
      <c r="I31338" s="137"/>
      <c r="J31338" s="110"/>
      <c r="K31338"/>
      <c r="L31338"/>
      <c r="T31338" s="138"/>
    </row>
    <row r="31339" spans="9:20" x14ac:dyDescent="0.25">
      <c r="I31339" s="137"/>
      <c r="J31339" s="110"/>
      <c r="K31339"/>
      <c r="L31339"/>
      <c r="T31339" s="138"/>
    </row>
    <row r="31340" spans="9:20" x14ac:dyDescent="0.25">
      <c r="I31340" s="137"/>
      <c r="J31340" s="110"/>
      <c r="K31340"/>
      <c r="L31340"/>
      <c r="T31340" s="138"/>
    </row>
    <row r="31341" spans="9:20" x14ac:dyDescent="0.25">
      <c r="I31341" s="137"/>
      <c r="J31341" s="110"/>
      <c r="K31341"/>
      <c r="L31341"/>
      <c r="T31341" s="138"/>
    </row>
    <row r="31342" spans="9:20" x14ac:dyDescent="0.25">
      <c r="I31342" s="137"/>
      <c r="J31342" s="110"/>
      <c r="K31342"/>
      <c r="L31342"/>
      <c r="T31342" s="138"/>
    </row>
    <row r="31343" spans="9:20" x14ac:dyDescent="0.25">
      <c r="I31343" s="137"/>
      <c r="J31343" s="110"/>
      <c r="K31343"/>
      <c r="L31343"/>
      <c r="T31343" s="138"/>
    </row>
    <row r="31344" spans="9:20" x14ac:dyDescent="0.25">
      <c r="I31344" s="137"/>
      <c r="J31344" s="110"/>
      <c r="K31344"/>
      <c r="L31344"/>
      <c r="T31344" s="138"/>
    </row>
    <row r="31345" spans="9:20" x14ac:dyDescent="0.25">
      <c r="I31345" s="137"/>
      <c r="J31345" s="110"/>
      <c r="K31345"/>
      <c r="L31345"/>
      <c r="T31345" s="138"/>
    </row>
    <row r="31346" spans="9:20" x14ac:dyDescent="0.25">
      <c r="I31346" s="137"/>
      <c r="J31346" s="110"/>
      <c r="K31346"/>
      <c r="L31346"/>
      <c r="T31346" s="138"/>
    </row>
    <row r="31347" spans="9:20" x14ac:dyDescent="0.25">
      <c r="I31347" s="137"/>
      <c r="J31347" s="110"/>
      <c r="K31347"/>
      <c r="L31347"/>
      <c r="T31347" s="138"/>
    </row>
    <row r="31348" spans="9:20" x14ac:dyDescent="0.25">
      <c r="I31348" s="137"/>
      <c r="J31348" s="110"/>
      <c r="K31348"/>
      <c r="L31348"/>
      <c r="T31348" s="138"/>
    </row>
    <row r="31349" spans="9:20" x14ac:dyDescent="0.25">
      <c r="I31349" s="137"/>
      <c r="J31349" s="110"/>
      <c r="K31349"/>
      <c r="L31349"/>
      <c r="T31349" s="138"/>
    </row>
    <row r="31350" spans="9:20" x14ac:dyDescent="0.25">
      <c r="I31350" s="137"/>
      <c r="J31350" s="110"/>
      <c r="K31350"/>
      <c r="L31350"/>
      <c r="T31350" s="138"/>
    </row>
    <row r="31351" spans="9:20" x14ac:dyDescent="0.25">
      <c r="I31351" s="137"/>
      <c r="J31351" s="110"/>
      <c r="K31351"/>
      <c r="L31351"/>
      <c r="T31351" s="138"/>
    </row>
    <row r="31352" spans="9:20" x14ac:dyDescent="0.25">
      <c r="I31352" s="137"/>
      <c r="J31352" s="110"/>
      <c r="K31352"/>
      <c r="L31352"/>
      <c r="T31352" s="138"/>
    </row>
    <row r="31353" spans="9:20" x14ac:dyDescent="0.25">
      <c r="I31353" s="137"/>
      <c r="J31353" s="110"/>
      <c r="K31353"/>
      <c r="L31353"/>
      <c r="T31353" s="138"/>
    </row>
    <row r="31354" spans="9:20" x14ac:dyDescent="0.25">
      <c r="I31354" s="137"/>
      <c r="J31354" s="110"/>
      <c r="K31354"/>
      <c r="L31354"/>
      <c r="T31354" s="138"/>
    </row>
    <row r="31355" spans="9:20" x14ac:dyDescent="0.25">
      <c r="I31355" s="137"/>
      <c r="J31355" s="110"/>
      <c r="K31355"/>
      <c r="L31355"/>
      <c r="T31355" s="138"/>
    </row>
    <row r="31356" spans="9:20" x14ac:dyDescent="0.25">
      <c r="I31356" s="137"/>
      <c r="J31356" s="110"/>
      <c r="K31356"/>
      <c r="L31356"/>
      <c r="T31356" s="138"/>
    </row>
    <row r="31357" spans="9:20" x14ac:dyDescent="0.25">
      <c r="I31357" s="137"/>
      <c r="J31357" s="110"/>
      <c r="K31357"/>
      <c r="L31357"/>
      <c r="T31357" s="138"/>
    </row>
    <row r="31358" spans="9:20" x14ac:dyDescent="0.25">
      <c r="I31358" s="137"/>
      <c r="J31358" s="110"/>
      <c r="K31358"/>
      <c r="L31358"/>
      <c r="T31358" s="138"/>
    </row>
    <row r="31359" spans="9:20" x14ac:dyDescent="0.25">
      <c r="I31359" s="137"/>
      <c r="J31359" s="110"/>
      <c r="K31359"/>
      <c r="L31359"/>
      <c r="T31359" s="138"/>
    </row>
    <row r="31360" spans="9:20" x14ac:dyDescent="0.25">
      <c r="I31360" s="137"/>
      <c r="J31360" s="110"/>
      <c r="K31360"/>
      <c r="L31360"/>
      <c r="T31360" s="138"/>
    </row>
    <row r="31361" spans="9:20" x14ac:dyDescent="0.25">
      <c r="I31361" s="137"/>
      <c r="J31361" s="110"/>
      <c r="K31361"/>
      <c r="L31361"/>
      <c r="T31361" s="138"/>
    </row>
    <row r="31362" spans="9:20" x14ac:dyDescent="0.25">
      <c r="I31362" s="137"/>
      <c r="J31362" s="110"/>
      <c r="K31362"/>
      <c r="L31362"/>
      <c r="T31362" s="138"/>
    </row>
    <row r="31363" spans="9:20" x14ac:dyDescent="0.25">
      <c r="I31363" s="137"/>
      <c r="J31363" s="110"/>
      <c r="K31363"/>
      <c r="L31363"/>
      <c r="T31363" s="138"/>
    </row>
    <row r="31364" spans="9:20" x14ac:dyDescent="0.25">
      <c r="I31364" s="137"/>
      <c r="J31364" s="110"/>
      <c r="K31364"/>
      <c r="L31364"/>
      <c r="T31364" s="138"/>
    </row>
    <row r="31365" spans="9:20" x14ac:dyDescent="0.25">
      <c r="I31365" s="137"/>
      <c r="J31365" s="110"/>
      <c r="K31365"/>
      <c r="L31365"/>
      <c r="T31365" s="138"/>
    </row>
    <row r="31366" spans="9:20" x14ac:dyDescent="0.25">
      <c r="I31366" s="137"/>
      <c r="J31366" s="110"/>
      <c r="K31366"/>
      <c r="L31366"/>
      <c r="T31366" s="138"/>
    </row>
    <row r="31367" spans="9:20" x14ac:dyDescent="0.25">
      <c r="I31367" s="137"/>
      <c r="J31367" s="110"/>
      <c r="K31367"/>
      <c r="L31367"/>
      <c r="T31367" s="138"/>
    </row>
    <row r="31368" spans="9:20" x14ac:dyDescent="0.25">
      <c r="I31368" s="137"/>
      <c r="J31368" s="110"/>
      <c r="K31368"/>
      <c r="L31368"/>
      <c r="T31368" s="138"/>
    </row>
    <row r="31369" spans="9:20" x14ac:dyDescent="0.25">
      <c r="I31369" s="137"/>
      <c r="J31369" s="110"/>
      <c r="K31369"/>
      <c r="L31369"/>
      <c r="T31369" s="138"/>
    </row>
    <row r="31370" spans="9:20" x14ac:dyDescent="0.25">
      <c r="I31370" s="137"/>
      <c r="J31370" s="110"/>
      <c r="K31370"/>
      <c r="L31370"/>
      <c r="T31370" s="138"/>
    </row>
    <row r="31371" spans="9:20" x14ac:dyDescent="0.25">
      <c r="I31371" s="137"/>
      <c r="J31371" s="110"/>
      <c r="K31371"/>
      <c r="L31371"/>
      <c r="T31371" s="138"/>
    </row>
    <row r="31372" spans="9:20" x14ac:dyDescent="0.25">
      <c r="I31372" s="137"/>
      <c r="J31372" s="110"/>
      <c r="K31372"/>
      <c r="L31372"/>
      <c r="T31372" s="138"/>
    </row>
    <row r="31373" spans="9:20" x14ac:dyDescent="0.25">
      <c r="I31373" s="137"/>
      <c r="J31373" s="110"/>
      <c r="K31373"/>
      <c r="L31373"/>
      <c r="T31373" s="138"/>
    </row>
    <row r="31374" spans="9:20" x14ac:dyDescent="0.25">
      <c r="I31374" s="137"/>
      <c r="J31374" s="110"/>
      <c r="K31374"/>
      <c r="L31374"/>
      <c r="T31374" s="138"/>
    </row>
    <row r="31375" spans="9:20" x14ac:dyDescent="0.25">
      <c r="I31375" s="137"/>
      <c r="J31375" s="110"/>
      <c r="K31375"/>
      <c r="L31375"/>
      <c r="T31375" s="138"/>
    </row>
    <row r="31376" spans="9:20" x14ac:dyDescent="0.25">
      <c r="I31376" s="137"/>
      <c r="J31376" s="110"/>
      <c r="K31376"/>
      <c r="L31376"/>
      <c r="T31376" s="138"/>
    </row>
    <row r="31377" spans="9:20" x14ac:dyDescent="0.25">
      <c r="I31377" s="137"/>
      <c r="J31377" s="110"/>
      <c r="K31377"/>
      <c r="L31377"/>
      <c r="T31377" s="138"/>
    </row>
    <row r="31378" spans="9:20" x14ac:dyDescent="0.25">
      <c r="I31378" s="137"/>
      <c r="J31378" s="110"/>
      <c r="K31378"/>
      <c r="L31378"/>
      <c r="T31378" s="138"/>
    </row>
    <row r="31379" spans="9:20" x14ac:dyDescent="0.25">
      <c r="I31379" s="137"/>
      <c r="J31379" s="110"/>
      <c r="K31379"/>
      <c r="L31379"/>
      <c r="T31379" s="138"/>
    </row>
    <row r="31380" spans="9:20" x14ac:dyDescent="0.25">
      <c r="I31380" s="137"/>
      <c r="J31380" s="110"/>
      <c r="K31380"/>
      <c r="L31380"/>
      <c r="T31380" s="138"/>
    </row>
    <row r="31381" spans="9:20" x14ac:dyDescent="0.25">
      <c r="I31381" s="137"/>
      <c r="J31381" s="110"/>
      <c r="K31381"/>
      <c r="L31381"/>
      <c r="T31381" s="138"/>
    </row>
    <row r="31382" spans="9:20" x14ac:dyDescent="0.25">
      <c r="I31382" s="137"/>
      <c r="J31382" s="110"/>
      <c r="K31382"/>
      <c r="L31382"/>
      <c r="T31382" s="138"/>
    </row>
    <row r="31383" spans="9:20" x14ac:dyDescent="0.25">
      <c r="I31383" s="137"/>
      <c r="J31383" s="110"/>
      <c r="K31383"/>
      <c r="L31383"/>
      <c r="T31383" s="138"/>
    </row>
    <row r="31384" spans="9:20" x14ac:dyDescent="0.25">
      <c r="I31384" s="137"/>
      <c r="J31384" s="110"/>
      <c r="K31384"/>
      <c r="L31384"/>
      <c r="T31384" s="138"/>
    </row>
    <row r="31385" spans="9:20" x14ac:dyDescent="0.25">
      <c r="I31385" s="137"/>
      <c r="J31385" s="110"/>
      <c r="K31385"/>
      <c r="L31385"/>
      <c r="T31385" s="138"/>
    </row>
    <row r="31386" spans="9:20" x14ac:dyDescent="0.25">
      <c r="I31386" s="137"/>
      <c r="J31386" s="110"/>
      <c r="K31386"/>
      <c r="L31386"/>
      <c r="T31386" s="138"/>
    </row>
    <row r="31387" spans="9:20" x14ac:dyDescent="0.25">
      <c r="I31387" s="137"/>
      <c r="J31387" s="110"/>
      <c r="K31387"/>
      <c r="L31387"/>
      <c r="T31387" s="138"/>
    </row>
    <row r="31388" spans="9:20" x14ac:dyDescent="0.25">
      <c r="I31388" s="137"/>
      <c r="J31388" s="110"/>
      <c r="K31388"/>
      <c r="L31388"/>
      <c r="T31388" s="138"/>
    </row>
    <row r="31389" spans="9:20" x14ac:dyDescent="0.25">
      <c r="I31389" s="137"/>
      <c r="J31389" s="110"/>
      <c r="K31389"/>
      <c r="L31389"/>
      <c r="T31389" s="138"/>
    </row>
    <row r="31390" spans="9:20" x14ac:dyDescent="0.25">
      <c r="I31390" s="137"/>
      <c r="J31390" s="110"/>
      <c r="K31390"/>
      <c r="L31390"/>
      <c r="T31390" s="138"/>
    </row>
    <row r="31391" spans="9:20" x14ac:dyDescent="0.25">
      <c r="I31391" s="137"/>
      <c r="J31391" s="110"/>
      <c r="K31391"/>
      <c r="L31391"/>
      <c r="T31391" s="138"/>
    </row>
    <row r="31392" spans="9:20" x14ac:dyDescent="0.25">
      <c r="I31392" s="137"/>
      <c r="J31392" s="110"/>
      <c r="K31392"/>
      <c r="L31392"/>
      <c r="T31392" s="138"/>
    </row>
    <row r="31393" spans="9:20" x14ac:dyDescent="0.25">
      <c r="I31393" s="137"/>
      <c r="J31393" s="110"/>
      <c r="K31393"/>
      <c r="L31393"/>
      <c r="T31393" s="138"/>
    </row>
    <row r="31394" spans="9:20" x14ac:dyDescent="0.25">
      <c r="I31394" s="137"/>
      <c r="J31394" s="110"/>
      <c r="K31394"/>
      <c r="L31394"/>
      <c r="T31394" s="138"/>
    </row>
    <row r="31395" spans="9:20" x14ac:dyDescent="0.25">
      <c r="I31395" s="137"/>
      <c r="J31395" s="110"/>
      <c r="K31395"/>
      <c r="L31395"/>
      <c r="T31395" s="138"/>
    </row>
    <row r="31396" spans="9:20" x14ac:dyDescent="0.25">
      <c r="I31396" s="137"/>
      <c r="J31396" s="110"/>
      <c r="K31396"/>
      <c r="L31396"/>
      <c r="T31396" s="138"/>
    </row>
    <row r="31397" spans="9:20" x14ac:dyDescent="0.25">
      <c r="I31397" s="137"/>
      <c r="J31397" s="110"/>
      <c r="K31397"/>
      <c r="L31397"/>
      <c r="T31397" s="138"/>
    </row>
    <row r="31398" spans="9:20" x14ac:dyDescent="0.25">
      <c r="I31398" s="137"/>
      <c r="J31398" s="110"/>
      <c r="K31398"/>
      <c r="L31398"/>
      <c r="T31398" s="138"/>
    </row>
    <row r="31399" spans="9:20" x14ac:dyDescent="0.25">
      <c r="I31399" s="137"/>
      <c r="J31399" s="110"/>
      <c r="K31399"/>
      <c r="L31399"/>
      <c r="T31399" s="138"/>
    </row>
    <row r="31400" spans="9:20" x14ac:dyDescent="0.25">
      <c r="I31400" s="137"/>
      <c r="J31400" s="110"/>
      <c r="K31400"/>
      <c r="L31400"/>
      <c r="T31400" s="138"/>
    </row>
    <row r="31401" spans="9:20" x14ac:dyDescent="0.25">
      <c r="I31401" s="137"/>
      <c r="J31401" s="110"/>
      <c r="K31401"/>
      <c r="L31401"/>
      <c r="T31401" s="138"/>
    </row>
    <row r="31402" spans="9:20" x14ac:dyDescent="0.25">
      <c r="I31402" s="137"/>
      <c r="J31402" s="110"/>
      <c r="K31402"/>
      <c r="L31402"/>
      <c r="T31402" s="138"/>
    </row>
    <row r="31403" spans="9:20" x14ac:dyDescent="0.25">
      <c r="I31403" s="137"/>
      <c r="J31403" s="110"/>
      <c r="K31403"/>
      <c r="L31403"/>
      <c r="T31403" s="138"/>
    </row>
    <row r="31404" spans="9:20" x14ac:dyDescent="0.25">
      <c r="I31404" s="137"/>
      <c r="J31404" s="110"/>
      <c r="K31404"/>
      <c r="L31404"/>
      <c r="T31404" s="138"/>
    </row>
    <row r="31405" spans="9:20" x14ac:dyDescent="0.25">
      <c r="I31405" s="137"/>
      <c r="J31405" s="110"/>
      <c r="K31405"/>
      <c r="L31405"/>
      <c r="T31405" s="138"/>
    </row>
    <row r="31406" spans="9:20" x14ac:dyDescent="0.25">
      <c r="I31406" s="137"/>
      <c r="J31406" s="110"/>
      <c r="K31406"/>
      <c r="L31406"/>
      <c r="T31406" s="138"/>
    </row>
    <row r="31407" spans="9:20" x14ac:dyDescent="0.25">
      <c r="I31407" s="137"/>
      <c r="J31407" s="110"/>
      <c r="K31407"/>
      <c r="L31407"/>
      <c r="T31407" s="138"/>
    </row>
    <row r="31408" spans="9:20" x14ac:dyDescent="0.25">
      <c r="I31408" s="137"/>
      <c r="J31408" s="110"/>
      <c r="K31408"/>
      <c r="L31408"/>
      <c r="T31408" s="138"/>
    </row>
    <row r="31409" spans="9:20" x14ac:dyDescent="0.25">
      <c r="I31409" s="137"/>
      <c r="J31409" s="110"/>
      <c r="K31409"/>
      <c r="L31409"/>
      <c r="T31409" s="138"/>
    </row>
    <row r="31410" spans="9:20" x14ac:dyDescent="0.25">
      <c r="I31410" s="137"/>
      <c r="J31410" s="110"/>
      <c r="K31410"/>
      <c r="L31410"/>
      <c r="T31410" s="138"/>
    </row>
    <row r="31411" spans="9:20" x14ac:dyDescent="0.25">
      <c r="I31411" s="137"/>
      <c r="J31411" s="110"/>
      <c r="K31411"/>
      <c r="L31411"/>
      <c r="T31411" s="138"/>
    </row>
    <row r="31412" spans="9:20" x14ac:dyDescent="0.25">
      <c r="I31412" s="137"/>
      <c r="J31412" s="110"/>
      <c r="K31412"/>
      <c r="L31412"/>
      <c r="T31412" s="138"/>
    </row>
    <row r="31413" spans="9:20" x14ac:dyDescent="0.25">
      <c r="I31413" s="137"/>
      <c r="J31413" s="110"/>
      <c r="K31413"/>
      <c r="L31413"/>
      <c r="T31413" s="138"/>
    </row>
    <row r="31414" spans="9:20" x14ac:dyDescent="0.25">
      <c r="I31414" s="137"/>
      <c r="J31414" s="110"/>
      <c r="K31414"/>
      <c r="L31414"/>
      <c r="T31414" s="138"/>
    </row>
    <row r="31415" spans="9:20" x14ac:dyDescent="0.25">
      <c r="I31415" s="137"/>
      <c r="J31415" s="110"/>
      <c r="K31415"/>
      <c r="L31415"/>
      <c r="T31415" s="138"/>
    </row>
    <row r="31416" spans="9:20" x14ac:dyDescent="0.25">
      <c r="I31416" s="137"/>
      <c r="J31416" s="110"/>
      <c r="K31416"/>
      <c r="L31416"/>
      <c r="T31416" s="138"/>
    </row>
    <row r="31417" spans="9:20" x14ac:dyDescent="0.25">
      <c r="I31417" s="137"/>
      <c r="J31417" s="110"/>
      <c r="K31417"/>
      <c r="L31417"/>
      <c r="T31417" s="138"/>
    </row>
    <row r="31418" spans="9:20" x14ac:dyDescent="0.25">
      <c r="I31418" s="137"/>
      <c r="J31418" s="110"/>
      <c r="K31418"/>
      <c r="L31418"/>
      <c r="T31418" s="138"/>
    </row>
    <row r="31419" spans="9:20" x14ac:dyDescent="0.25">
      <c r="I31419" s="137"/>
      <c r="J31419" s="110"/>
      <c r="K31419"/>
      <c r="L31419"/>
      <c r="T31419" s="138"/>
    </row>
    <row r="31420" spans="9:20" x14ac:dyDescent="0.25">
      <c r="I31420" s="137"/>
      <c r="J31420" s="110"/>
      <c r="K31420"/>
      <c r="L31420"/>
      <c r="T31420" s="138"/>
    </row>
    <row r="31421" spans="9:20" x14ac:dyDescent="0.25">
      <c r="I31421" s="137"/>
      <c r="J31421" s="110"/>
      <c r="K31421"/>
      <c r="L31421"/>
      <c r="T31421" s="138"/>
    </row>
    <row r="31422" spans="9:20" x14ac:dyDescent="0.25">
      <c r="I31422" s="137"/>
      <c r="J31422" s="110"/>
      <c r="K31422"/>
      <c r="L31422"/>
      <c r="T31422" s="138"/>
    </row>
    <row r="31423" spans="9:20" x14ac:dyDescent="0.25">
      <c r="I31423" s="137"/>
      <c r="J31423" s="110"/>
      <c r="K31423"/>
      <c r="L31423"/>
      <c r="T31423" s="138"/>
    </row>
    <row r="31424" spans="9:20" x14ac:dyDescent="0.25">
      <c r="I31424" s="137"/>
      <c r="J31424" s="110"/>
      <c r="K31424"/>
      <c r="L31424"/>
      <c r="T31424" s="138"/>
    </row>
    <row r="31425" spans="9:20" x14ac:dyDescent="0.25">
      <c r="I31425" s="137"/>
      <c r="J31425" s="110"/>
      <c r="K31425"/>
      <c r="L31425"/>
      <c r="T31425" s="138"/>
    </row>
    <row r="31426" spans="9:20" x14ac:dyDescent="0.25">
      <c r="I31426" s="137"/>
      <c r="J31426" s="110"/>
      <c r="K31426"/>
      <c r="L31426"/>
      <c r="T31426" s="138"/>
    </row>
    <row r="31427" spans="9:20" x14ac:dyDescent="0.25">
      <c r="I31427" s="137"/>
      <c r="J31427" s="110"/>
      <c r="K31427"/>
      <c r="L31427"/>
      <c r="T31427" s="138"/>
    </row>
    <row r="31428" spans="9:20" x14ac:dyDescent="0.25">
      <c r="I31428" s="137"/>
      <c r="J31428" s="110"/>
      <c r="K31428"/>
      <c r="L31428"/>
      <c r="T31428" s="138"/>
    </row>
    <row r="31429" spans="9:20" x14ac:dyDescent="0.25">
      <c r="I31429" s="137"/>
      <c r="J31429" s="110"/>
      <c r="K31429"/>
      <c r="L31429"/>
      <c r="T31429" s="138"/>
    </row>
    <row r="31430" spans="9:20" x14ac:dyDescent="0.25">
      <c r="I31430" s="137"/>
      <c r="J31430" s="110"/>
      <c r="K31430"/>
      <c r="L31430"/>
      <c r="T31430" s="138"/>
    </row>
    <row r="31431" spans="9:20" x14ac:dyDescent="0.25">
      <c r="I31431" s="137"/>
      <c r="J31431" s="110"/>
      <c r="K31431"/>
      <c r="L31431"/>
      <c r="T31431" s="138"/>
    </row>
    <row r="31432" spans="9:20" x14ac:dyDescent="0.25">
      <c r="I31432" s="137"/>
      <c r="J31432" s="110"/>
      <c r="K31432"/>
      <c r="L31432"/>
      <c r="T31432" s="138"/>
    </row>
    <row r="31433" spans="9:20" x14ac:dyDescent="0.25">
      <c r="I31433" s="137"/>
      <c r="J31433" s="110"/>
      <c r="K31433"/>
      <c r="L31433"/>
      <c r="T31433" s="138"/>
    </row>
    <row r="31434" spans="9:20" x14ac:dyDescent="0.25">
      <c r="I31434" s="137"/>
      <c r="J31434" s="110"/>
      <c r="K31434"/>
      <c r="L31434"/>
      <c r="T31434" s="138"/>
    </row>
    <row r="31435" spans="9:20" x14ac:dyDescent="0.25">
      <c r="I31435" s="137"/>
      <c r="J31435" s="110"/>
      <c r="K31435"/>
      <c r="L31435"/>
      <c r="T31435" s="138"/>
    </row>
    <row r="31436" spans="9:20" x14ac:dyDescent="0.25">
      <c r="I31436" s="137"/>
      <c r="J31436" s="110"/>
      <c r="K31436"/>
      <c r="L31436"/>
      <c r="T31436" s="138"/>
    </row>
    <row r="31437" spans="9:20" x14ac:dyDescent="0.25">
      <c r="I31437" s="137"/>
      <c r="J31437" s="110"/>
      <c r="K31437"/>
      <c r="L31437"/>
      <c r="T31437" s="138"/>
    </row>
    <row r="31438" spans="9:20" x14ac:dyDescent="0.25">
      <c r="I31438" s="137"/>
      <c r="J31438" s="110"/>
      <c r="K31438"/>
      <c r="L31438"/>
      <c r="T31438" s="138"/>
    </row>
    <row r="31439" spans="9:20" x14ac:dyDescent="0.25">
      <c r="I31439" s="137"/>
      <c r="J31439" s="110"/>
      <c r="K31439"/>
      <c r="L31439"/>
      <c r="T31439" s="138"/>
    </row>
    <row r="31440" spans="9:20" x14ac:dyDescent="0.25">
      <c r="I31440" s="137"/>
      <c r="J31440" s="110"/>
      <c r="K31440"/>
      <c r="L31440"/>
      <c r="T31440" s="138"/>
    </row>
    <row r="31441" spans="9:20" x14ac:dyDescent="0.25">
      <c r="I31441" s="137"/>
      <c r="J31441" s="110"/>
      <c r="K31441"/>
      <c r="L31441"/>
      <c r="T31441" s="138"/>
    </row>
    <row r="31442" spans="9:20" x14ac:dyDescent="0.25">
      <c r="I31442" s="137"/>
      <c r="J31442" s="110"/>
      <c r="K31442"/>
      <c r="L31442"/>
      <c r="T31442" s="138"/>
    </row>
    <row r="31443" spans="9:20" x14ac:dyDescent="0.25">
      <c r="I31443" s="137"/>
      <c r="J31443" s="110"/>
      <c r="K31443"/>
      <c r="L31443"/>
      <c r="T31443" s="138"/>
    </row>
    <row r="31444" spans="9:20" x14ac:dyDescent="0.25">
      <c r="I31444" s="137"/>
      <c r="J31444" s="110"/>
      <c r="K31444"/>
      <c r="L31444"/>
      <c r="T31444" s="138"/>
    </row>
    <row r="31445" spans="9:20" x14ac:dyDescent="0.25">
      <c r="I31445" s="137"/>
      <c r="J31445" s="110"/>
      <c r="K31445"/>
      <c r="L31445"/>
      <c r="T31445" s="138"/>
    </row>
    <row r="31446" spans="9:20" x14ac:dyDescent="0.25">
      <c r="I31446" s="137"/>
      <c r="J31446" s="110"/>
      <c r="K31446"/>
      <c r="L31446"/>
      <c r="T31446" s="138"/>
    </row>
    <row r="31447" spans="9:20" x14ac:dyDescent="0.25">
      <c r="I31447" s="137"/>
      <c r="J31447" s="110"/>
      <c r="K31447"/>
      <c r="L31447"/>
      <c r="T31447" s="138"/>
    </row>
    <row r="31448" spans="9:20" x14ac:dyDescent="0.25">
      <c r="I31448" s="137"/>
      <c r="J31448" s="110"/>
      <c r="K31448"/>
      <c r="L31448"/>
      <c r="T31448" s="138"/>
    </row>
    <row r="31449" spans="9:20" x14ac:dyDescent="0.25">
      <c r="I31449" s="137"/>
      <c r="J31449" s="110"/>
      <c r="K31449"/>
      <c r="L31449"/>
      <c r="T31449" s="138"/>
    </row>
    <row r="31450" spans="9:20" x14ac:dyDescent="0.25">
      <c r="I31450" s="137"/>
      <c r="J31450" s="110"/>
      <c r="K31450"/>
      <c r="L31450"/>
      <c r="T31450" s="138"/>
    </row>
    <row r="31451" spans="9:20" x14ac:dyDescent="0.25">
      <c r="I31451" s="137"/>
      <c r="J31451" s="110"/>
      <c r="K31451"/>
      <c r="L31451"/>
      <c r="T31451" s="138"/>
    </row>
    <row r="31452" spans="9:20" x14ac:dyDescent="0.25">
      <c r="I31452" s="137"/>
      <c r="J31452" s="110"/>
      <c r="K31452"/>
      <c r="L31452"/>
      <c r="T31452" s="138"/>
    </row>
    <row r="31453" spans="9:20" x14ac:dyDescent="0.25">
      <c r="I31453" s="137"/>
      <c r="J31453" s="110"/>
      <c r="K31453"/>
      <c r="L31453"/>
      <c r="T31453" s="138"/>
    </row>
    <row r="31454" spans="9:20" x14ac:dyDescent="0.25">
      <c r="I31454" s="137"/>
      <c r="J31454" s="110"/>
      <c r="K31454"/>
      <c r="L31454"/>
      <c r="T31454" s="138"/>
    </row>
    <row r="31455" spans="9:20" x14ac:dyDescent="0.25">
      <c r="I31455" s="137"/>
      <c r="J31455" s="110"/>
      <c r="K31455"/>
      <c r="L31455"/>
      <c r="T31455" s="138"/>
    </row>
    <row r="31456" spans="9:20" x14ac:dyDescent="0.25">
      <c r="I31456" s="137"/>
      <c r="J31456" s="110"/>
      <c r="K31456"/>
      <c r="L31456"/>
      <c r="T31456" s="138"/>
    </row>
    <row r="31457" spans="9:20" x14ac:dyDescent="0.25">
      <c r="I31457" s="137"/>
      <c r="J31457" s="110"/>
      <c r="K31457"/>
      <c r="L31457"/>
      <c r="T31457" s="138"/>
    </row>
    <row r="31458" spans="9:20" x14ac:dyDescent="0.25">
      <c r="I31458" s="137"/>
      <c r="J31458" s="110"/>
      <c r="K31458"/>
      <c r="L31458"/>
      <c r="T31458" s="138"/>
    </row>
    <row r="31459" spans="9:20" x14ac:dyDescent="0.25">
      <c r="I31459" s="137"/>
      <c r="J31459" s="110"/>
      <c r="K31459"/>
      <c r="L31459"/>
      <c r="T31459" s="138"/>
    </row>
    <row r="31460" spans="9:20" x14ac:dyDescent="0.25">
      <c r="I31460" s="137"/>
      <c r="J31460" s="110"/>
      <c r="K31460"/>
      <c r="L31460"/>
      <c r="T31460" s="138"/>
    </row>
    <row r="31461" spans="9:20" x14ac:dyDescent="0.25">
      <c r="I31461" s="137"/>
      <c r="J31461" s="110"/>
      <c r="K31461"/>
      <c r="L31461"/>
      <c r="T31461" s="138"/>
    </row>
    <row r="31462" spans="9:20" x14ac:dyDescent="0.25">
      <c r="I31462" s="137"/>
      <c r="J31462" s="110"/>
      <c r="K31462"/>
      <c r="L31462"/>
      <c r="T31462" s="138"/>
    </row>
    <row r="31463" spans="9:20" x14ac:dyDescent="0.25">
      <c r="I31463" s="137"/>
      <c r="J31463" s="110"/>
      <c r="K31463"/>
      <c r="L31463"/>
      <c r="T31463" s="138"/>
    </row>
    <row r="31464" spans="9:20" x14ac:dyDescent="0.25">
      <c r="I31464" s="137"/>
      <c r="J31464" s="110"/>
      <c r="K31464"/>
      <c r="L31464"/>
      <c r="T31464" s="138"/>
    </row>
    <row r="31465" spans="9:20" x14ac:dyDescent="0.25">
      <c r="I31465" s="137"/>
      <c r="J31465" s="110"/>
      <c r="K31465"/>
      <c r="L31465"/>
      <c r="T31465" s="138"/>
    </row>
    <row r="31466" spans="9:20" x14ac:dyDescent="0.25">
      <c r="I31466" s="137"/>
      <c r="J31466" s="110"/>
      <c r="K31466"/>
      <c r="L31466"/>
      <c r="T31466" s="138"/>
    </row>
    <row r="31467" spans="9:20" x14ac:dyDescent="0.25">
      <c r="I31467" s="137"/>
      <c r="J31467" s="110"/>
      <c r="K31467"/>
      <c r="L31467"/>
      <c r="T31467" s="138"/>
    </row>
    <row r="31468" spans="9:20" x14ac:dyDescent="0.25">
      <c r="I31468" s="137"/>
      <c r="J31468" s="110"/>
      <c r="K31468"/>
      <c r="L31468"/>
      <c r="T31468" s="138"/>
    </row>
    <row r="31469" spans="9:20" x14ac:dyDescent="0.25">
      <c r="I31469" s="137"/>
      <c r="J31469" s="110"/>
      <c r="K31469"/>
      <c r="L31469"/>
      <c r="T31469" s="138"/>
    </row>
    <row r="31470" spans="9:20" x14ac:dyDescent="0.25">
      <c r="I31470" s="137"/>
      <c r="J31470" s="110"/>
      <c r="K31470"/>
      <c r="L31470"/>
      <c r="T31470" s="138"/>
    </row>
    <row r="31471" spans="9:20" x14ac:dyDescent="0.25">
      <c r="I31471" s="137"/>
      <c r="J31471" s="110"/>
      <c r="K31471"/>
      <c r="L31471"/>
      <c r="T31471" s="138"/>
    </row>
    <row r="31472" spans="9:20" x14ac:dyDescent="0.25">
      <c r="I31472" s="137"/>
      <c r="J31472" s="110"/>
      <c r="K31472"/>
      <c r="L31472"/>
      <c r="T31472" s="138"/>
    </row>
    <row r="31473" spans="9:20" x14ac:dyDescent="0.25">
      <c r="I31473" s="137"/>
      <c r="J31473" s="110"/>
      <c r="K31473"/>
      <c r="L31473"/>
      <c r="T31473" s="138"/>
    </row>
    <row r="31474" spans="9:20" x14ac:dyDescent="0.25">
      <c r="I31474" s="137"/>
      <c r="J31474" s="110"/>
      <c r="K31474"/>
      <c r="L31474"/>
      <c r="T31474" s="138"/>
    </row>
    <row r="31475" spans="9:20" x14ac:dyDescent="0.25">
      <c r="I31475" s="137"/>
      <c r="J31475" s="110"/>
      <c r="K31475"/>
      <c r="L31475"/>
      <c r="T31475" s="138"/>
    </row>
    <row r="31476" spans="9:20" x14ac:dyDescent="0.25">
      <c r="I31476" s="137"/>
      <c r="J31476" s="110"/>
      <c r="K31476"/>
      <c r="L31476"/>
      <c r="T31476" s="138"/>
    </row>
    <row r="31477" spans="9:20" x14ac:dyDescent="0.25">
      <c r="I31477" s="137"/>
      <c r="J31477" s="110"/>
      <c r="K31477"/>
      <c r="L31477"/>
      <c r="T31477" s="138"/>
    </row>
    <row r="31478" spans="9:20" x14ac:dyDescent="0.25">
      <c r="I31478" s="137"/>
      <c r="J31478" s="110"/>
      <c r="K31478"/>
      <c r="L31478"/>
      <c r="T31478" s="138"/>
    </row>
    <row r="31479" spans="9:20" x14ac:dyDescent="0.25">
      <c r="I31479" s="137"/>
      <c r="J31479" s="110"/>
      <c r="K31479"/>
      <c r="L31479"/>
      <c r="T31479" s="138"/>
    </row>
    <row r="31480" spans="9:20" x14ac:dyDescent="0.25">
      <c r="I31480" s="137"/>
      <c r="J31480" s="110"/>
      <c r="K31480"/>
      <c r="L31480"/>
      <c r="T31480" s="138"/>
    </row>
    <row r="31481" spans="9:20" x14ac:dyDescent="0.25">
      <c r="I31481" s="137"/>
      <c r="J31481" s="110"/>
      <c r="K31481"/>
      <c r="L31481"/>
      <c r="T31481" s="138"/>
    </row>
    <row r="31482" spans="9:20" x14ac:dyDescent="0.25">
      <c r="I31482" s="137"/>
      <c r="J31482" s="110"/>
      <c r="K31482"/>
      <c r="L31482"/>
      <c r="T31482" s="138"/>
    </row>
    <row r="31483" spans="9:20" x14ac:dyDescent="0.25">
      <c r="I31483" s="137"/>
      <c r="J31483" s="110"/>
      <c r="K31483"/>
      <c r="L31483"/>
      <c r="T31483" s="138"/>
    </row>
    <row r="31484" spans="9:20" x14ac:dyDescent="0.25">
      <c r="I31484" s="137"/>
      <c r="J31484" s="110"/>
      <c r="K31484"/>
      <c r="L31484"/>
      <c r="T31484" s="138"/>
    </row>
    <row r="31485" spans="9:20" x14ac:dyDescent="0.25">
      <c r="I31485" s="137"/>
      <c r="J31485" s="110"/>
      <c r="K31485"/>
      <c r="L31485"/>
      <c r="T31485" s="138"/>
    </row>
    <row r="31486" spans="9:20" x14ac:dyDescent="0.25">
      <c r="I31486" s="137"/>
      <c r="J31486" s="110"/>
      <c r="K31486"/>
      <c r="L31486"/>
      <c r="T31486" s="138"/>
    </row>
    <row r="31487" spans="9:20" x14ac:dyDescent="0.25">
      <c r="I31487" s="137"/>
      <c r="J31487" s="110"/>
      <c r="K31487"/>
      <c r="L31487"/>
      <c r="T31487" s="138"/>
    </row>
    <row r="31488" spans="9:20" x14ac:dyDescent="0.25">
      <c r="I31488" s="137"/>
      <c r="J31488" s="110"/>
      <c r="K31488"/>
      <c r="L31488"/>
      <c r="T31488" s="138"/>
    </row>
    <row r="31489" spans="9:20" x14ac:dyDescent="0.25">
      <c r="I31489" s="137"/>
      <c r="J31489" s="110"/>
      <c r="K31489"/>
      <c r="L31489"/>
      <c r="T31489" s="138"/>
    </row>
    <row r="31490" spans="9:20" x14ac:dyDescent="0.25">
      <c r="I31490" s="137"/>
      <c r="J31490" s="110"/>
      <c r="K31490"/>
      <c r="L31490"/>
      <c r="T31490" s="138"/>
    </row>
    <row r="31491" spans="9:20" x14ac:dyDescent="0.25">
      <c r="I31491" s="137"/>
      <c r="J31491" s="110"/>
      <c r="K31491"/>
      <c r="L31491"/>
      <c r="T31491" s="138"/>
    </row>
    <row r="31492" spans="9:20" x14ac:dyDescent="0.25">
      <c r="I31492" s="137"/>
      <c r="J31492" s="110"/>
      <c r="K31492"/>
      <c r="L31492"/>
      <c r="T31492" s="138"/>
    </row>
    <row r="31493" spans="9:20" x14ac:dyDescent="0.25">
      <c r="I31493" s="137"/>
      <c r="J31493" s="110"/>
      <c r="K31493"/>
      <c r="L31493"/>
      <c r="T31493" s="138"/>
    </row>
    <row r="31494" spans="9:20" x14ac:dyDescent="0.25">
      <c r="I31494" s="137"/>
      <c r="J31494" s="110"/>
      <c r="K31494"/>
      <c r="L31494"/>
      <c r="T31494" s="138"/>
    </row>
    <row r="31495" spans="9:20" x14ac:dyDescent="0.25">
      <c r="I31495" s="137"/>
      <c r="J31495" s="110"/>
      <c r="K31495"/>
      <c r="L31495"/>
      <c r="T31495" s="138"/>
    </row>
    <row r="31496" spans="9:20" x14ac:dyDescent="0.25">
      <c r="I31496" s="137"/>
      <c r="J31496" s="110"/>
      <c r="K31496"/>
      <c r="L31496"/>
      <c r="T31496" s="138"/>
    </row>
    <row r="31497" spans="9:20" x14ac:dyDescent="0.25">
      <c r="I31497" s="137"/>
      <c r="J31497" s="110"/>
      <c r="K31497"/>
      <c r="L31497"/>
      <c r="T31497" s="138"/>
    </row>
    <row r="31498" spans="9:20" x14ac:dyDescent="0.25">
      <c r="I31498" s="137"/>
      <c r="J31498" s="110"/>
      <c r="K31498"/>
      <c r="L31498"/>
      <c r="T31498" s="138"/>
    </row>
    <row r="31499" spans="9:20" x14ac:dyDescent="0.25">
      <c r="I31499" s="137"/>
      <c r="J31499" s="110"/>
      <c r="K31499"/>
      <c r="L31499"/>
      <c r="T31499" s="138"/>
    </row>
    <row r="31500" spans="9:20" x14ac:dyDescent="0.25">
      <c r="I31500" s="137"/>
      <c r="J31500" s="110"/>
      <c r="K31500"/>
      <c r="L31500"/>
      <c r="T31500" s="138"/>
    </row>
    <row r="31501" spans="9:20" x14ac:dyDescent="0.25">
      <c r="I31501" s="137"/>
      <c r="J31501" s="110"/>
      <c r="K31501"/>
      <c r="L31501"/>
      <c r="T31501" s="138"/>
    </row>
    <row r="31502" spans="9:20" x14ac:dyDescent="0.25">
      <c r="I31502" s="137"/>
      <c r="J31502" s="110"/>
      <c r="K31502"/>
      <c r="L31502"/>
      <c r="T31502" s="138"/>
    </row>
    <row r="31503" spans="9:20" x14ac:dyDescent="0.25">
      <c r="I31503" s="137"/>
      <c r="J31503" s="110"/>
      <c r="K31503"/>
      <c r="L31503"/>
      <c r="T31503" s="138"/>
    </row>
    <row r="31504" spans="9:20" x14ac:dyDescent="0.25">
      <c r="I31504" s="137"/>
      <c r="J31504" s="110"/>
      <c r="K31504"/>
      <c r="L31504"/>
      <c r="T31504" s="138"/>
    </row>
    <row r="31505" spans="9:20" x14ac:dyDescent="0.25">
      <c r="I31505" s="137"/>
      <c r="J31505" s="110"/>
      <c r="K31505"/>
      <c r="L31505"/>
      <c r="T31505" s="138"/>
    </row>
    <row r="31506" spans="9:20" x14ac:dyDescent="0.25">
      <c r="I31506" s="137"/>
      <c r="J31506" s="110"/>
      <c r="K31506"/>
      <c r="L31506"/>
      <c r="T31506" s="138"/>
    </row>
    <row r="31507" spans="9:20" x14ac:dyDescent="0.25">
      <c r="I31507" s="137"/>
      <c r="J31507" s="110"/>
      <c r="K31507"/>
      <c r="L31507"/>
      <c r="T31507" s="138"/>
    </row>
    <row r="31508" spans="9:20" x14ac:dyDescent="0.25">
      <c r="I31508" s="137"/>
      <c r="J31508" s="110"/>
      <c r="K31508"/>
      <c r="L31508"/>
      <c r="T31508" s="138"/>
    </row>
    <row r="31509" spans="9:20" x14ac:dyDescent="0.25">
      <c r="I31509" s="137"/>
      <c r="J31509" s="110"/>
      <c r="K31509"/>
      <c r="L31509"/>
      <c r="T31509" s="138"/>
    </row>
    <row r="31510" spans="9:20" x14ac:dyDescent="0.25">
      <c r="I31510" s="137"/>
      <c r="J31510" s="110"/>
      <c r="K31510"/>
      <c r="L31510"/>
      <c r="T31510" s="138"/>
    </row>
    <row r="31511" spans="9:20" x14ac:dyDescent="0.25">
      <c r="I31511" s="137"/>
      <c r="J31511" s="110"/>
      <c r="K31511"/>
      <c r="L31511"/>
      <c r="T31511" s="138"/>
    </row>
    <row r="31512" spans="9:20" x14ac:dyDescent="0.25">
      <c r="I31512" s="137"/>
      <c r="J31512" s="110"/>
      <c r="K31512"/>
      <c r="L31512"/>
      <c r="T31512" s="138"/>
    </row>
    <row r="31513" spans="9:20" x14ac:dyDescent="0.25">
      <c r="I31513" s="137"/>
      <c r="J31513" s="110"/>
      <c r="K31513"/>
      <c r="L31513"/>
      <c r="T31513" s="138"/>
    </row>
    <row r="31514" spans="9:20" x14ac:dyDescent="0.25">
      <c r="I31514" s="137"/>
      <c r="J31514" s="110"/>
      <c r="K31514"/>
      <c r="L31514"/>
      <c r="T31514" s="138"/>
    </row>
    <row r="31515" spans="9:20" x14ac:dyDescent="0.25">
      <c r="I31515" s="137"/>
      <c r="J31515" s="110"/>
      <c r="K31515"/>
      <c r="L31515"/>
      <c r="T31515" s="138"/>
    </row>
    <row r="31516" spans="9:20" x14ac:dyDescent="0.25">
      <c r="I31516" s="137"/>
      <c r="J31516" s="110"/>
      <c r="K31516"/>
      <c r="L31516"/>
      <c r="T31516" s="138"/>
    </row>
    <row r="31517" spans="9:20" x14ac:dyDescent="0.25">
      <c r="I31517" s="137"/>
      <c r="J31517" s="110"/>
      <c r="K31517"/>
      <c r="L31517"/>
      <c r="T31517" s="138"/>
    </row>
    <row r="31518" spans="9:20" x14ac:dyDescent="0.25">
      <c r="I31518" s="137"/>
      <c r="J31518" s="110"/>
      <c r="K31518"/>
      <c r="L31518"/>
      <c r="T31518" s="138"/>
    </row>
    <row r="31519" spans="9:20" x14ac:dyDescent="0.25">
      <c r="I31519" s="137"/>
      <c r="J31519" s="110"/>
      <c r="K31519"/>
      <c r="L31519"/>
      <c r="T31519" s="138"/>
    </row>
    <row r="31520" spans="9:20" x14ac:dyDescent="0.25">
      <c r="I31520" s="137"/>
      <c r="J31520" s="110"/>
      <c r="K31520"/>
      <c r="L31520"/>
      <c r="T31520" s="138"/>
    </row>
    <row r="31521" spans="9:20" x14ac:dyDescent="0.25">
      <c r="I31521" s="137"/>
      <c r="J31521" s="110"/>
      <c r="K31521"/>
      <c r="L31521"/>
      <c r="T31521" s="138"/>
    </row>
    <row r="31522" spans="9:20" x14ac:dyDescent="0.25">
      <c r="I31522" s="137"/>
      <c r="J31522" s="110"/>
      <c r="K31522"/>
      <c r="L31522"/>
      <c r="T31522" s="138"/>
    </row>
    <row r="31523" spans="9:20" x14ac:dyDescent="0.25">
      <c r="I31523" s="137"/>
      <c r="J31523" s="110"/>
      <c r="K31523"/>
      <c r="L31523"/>
      <c r="T31523" s="138"/>
    </row>
    <row r="31524" spans="9:20" x14ac:dyDescent="0.25">
      <c r="I31524" s="137"/>
      <c r="J31524" s="110"/>
      <c r="K31524"/>
      <c r="L31524"/>
      <c r="T31524" s="138"/>
    </row>
    <row r="31525" spans="9:20" x14ac:dyDescent="0.25">
      <c r="I31525" s="137"/>
      <c r="J31525" s="110"/>
      <c r="K31525"/>
      <c r="L31525"/>
      <c r="T31525" s="138"/>
    </row>
    <row r="31526" spans="9:20" x14ac:dyDescent="0.25">
      <c r="I31526" s="137"/>
      <c r="J31526" s="110"/>
      <c r="K31526"/>
      <c r="L31526"/>
      <c r="T31526" s="138"/>
    </row>
    <row r="31527" spans="9:20" x14ac:dyDescent="0.25">
      <c r="I31527" s="137"/>
      <c r="J31527" s="110"/>
      <c r="K31527"/>
      <c r="L31527"/>
      <c r="T31527" s="138"/>
    </row>
    <row r="31528" spans="9:20" x14ac:dyDescent="0.25">
      <c r="I31528" s="137"/>
      <c r="J31528" s="110"/>
      <c r="K31528"/>
      <c r="L31528"/>
      <c r="T31528" s="138"/>
    </row>
    <row r="31529" spans="9:20" x14ac:dyDescent="0.25">
      <c r="I31529" s="137"/>
      <c r="J31529" s="110"/>
      <c r="K31529"/>
      <c r="L31529"/>
      <c r="T31529" s="138"/>
    </row>
    <row r="31530" spans="9:20" x14ac:dyDescent="0.25">
      <c r="I31530" s="137"/>
      <c r="J31530" s="110"/>
      <c r="K31530"/>
      <c r="L31530"/>
      <c r="T31530" s="138"/>
    </row>
    <row r="31531" spans="9:20" x14ac:dyDescent="0.25">
      <c r="I31531" s="137"/>
      <c r="J31531" s="110"/>
      <c r="K31531"/>
      <c r="L31531"/>
      <c r="T31531" s="138"/>
    </row>
    <row r="31532" spans="9:20" x14ac:dyDescent="0.25">
      <c r="I31532" s="137"/>
      <c r="J31532" s="110"/>
      <c r="K31532"/>
      <c r="L31532"/>
      <c r="T31532" s="138"/>
    </row>
    <row r="31533" spans="9:20" x14ac:dyDescent="0.25">
      <c r="I31533" s="137"/>
      <c r="J31533" s="110"/>
      <c r="K31533"/>
      <c r="L31533"/>
      <c r="T31533" s="138"/>
    </row>
    <row r="31534" spans="9:20" x14ac:dyDescent="0.25">
      <c r="I31534" s="137"/>
      <c r="J31534" s="110"/>
      <c r="K31534"/>
      <c r="L31534"/>
      <c r="T31534" s="138"/>
    </row>
    <row r="31535" spans="9:20" x14ac:dyDescent="0.25">
      <c r="I31535" s="137"/>
      <c r="J31535" s="110"/>
      <c r="K31535"/>
      <c r="L31535"/>
      <c r="T31535" s="138"/>
    </row>
    <row r="31536" spans="9:20" x14ac:dyDescent="0.25">
      <c r="I31536" s="137"/>
      <c r="J31536" s="110"/>
      <c r="K31536"/>
      <c r="L31536"/>
      <c r="T31536" s="138"/>
    </row>
    <row r="31537" spans="9:20" x14ac:dyDescent="0.25">
      <c r="I31537" s="137"/>
      <c r="J31537" s="110"/>
      <c r="K31537"/>
      <c r="L31537"/>
      <c r="T31537" s="138"/>
    </row>
    <row r="31538" spans="9:20" x14ac:dyDescent="0.25">
      <c r="I31538" s="137"/>
      <c r="J31538" s="110"/>
      <c r="K31538"/>
      <c r="L31538"/>
      <c r="T31538" s="138"/>
    </row>
    <row r="31539" spans="9:20" x14ac:dyDescent="0.25">
      <c r="I31539" s="137"/>
      <c r="J31539" s="110"/>
      <c r="K31539"/>
      <c r="L31539"/>
      <c r="T31539" s="138"/>
    </row>
    <row r="31540" spans="9:20" x14ac:dyDescent="0.25">
      <c r="I31540" s="137"/>
      <c r="J31540" s="110"/>
      <c r="K31540"/>
      <c r="L31540"/>
      <c r="T31540" s="138"/>
    </row>
    <row r="31541" spans="9:20" x14ac:dyDescent="0.25">
      <c r="I31541" s="137"/>
      <c r="J31541" s="110"/>
      <c r="K31541"/>
      <c r="L31541"/>
      <c r="T31541" s="138"/>
    </row>
    <row r="31542" spans="9:20" x14ac:dyDescent="0.25">
      <c r="I31542" s="137"/>
      <c r="J31542" s="110"/>
      <c r="K31542"/>
      <c r="L31542"/>
      <c r="T31542" s="138"/>
    </row>
    <row r="31543" spans="9:20" x14ac:dyDescent="0.25">
      <c r="I31543" s="137"/>
      <c r="J31543" s="110"/>
      <c r="K31543"/>
      <c r="L31543"/>
      <c r="T31543" s="138"/>
    </row>
    <row r="31544" spans="9:20" x14ac:dyDescent="0.25">
      <c r="I31544" s="137"/>
      <c r="J31544" s="110"/>
      <c r="K31544"/>
      <c r="L31544"/>
      <c r="T31544" s="138"/>
    </row>
    <row r="31545" spans="9:20" x14ac:dyDescent="0.25">
      <c r="I31545" s="137"/>
      <c r="J31545" s="110"/>
      <c r="K31545"/>
      <c r="L31545"/>
      <c r="T31545" s="138"/>
    </row>
    <row r="31546" spans="9:20" x14ac:dyDescent="0.25">
      <c r="I31546" s="137"/>
      <c r="J31546" s="110"/>
      <c r="K31546"/>
      <c r="L31546"/>
      <c r="T31546" s="138"/>
    </row>
    <row r="31547" spans="9:20" x14ac:dyDescent="0.25">
      <c r="I31547" s="137"/>
      <c r="J31547" s="110"/>
      <c r="K31547"/>
      <c r="L31547"/>
      <c r="T31547" s="138"/>
    </row>
    <row r="31548" spans="9:20" x14ac:dyDescent="0.25">
      <c r="I31548" s="137"/>
      <c r="J31548" s="110"/>
      <c r="K31548"/>
      <c r="L31548"/>
      <c r="T31548" s="138"/>
    </row>
    <row r="31549" spans="9:20" x14ac:dyDescent="0.25">
      <c r="I31549" s="137"/>
      <c r="J31549" s="110"/>
      <c r="K31549"/>
      <c r="L31549"/>
      <c r="T31549" s="138"/>
    </row>
    <row r="31550" spans="9:20" x14ac:dyDescent="0.25">
      <c r="I31550" s="137"/>
      <c r="J31550" s="110"/>
      <c r="K31550"/>
      <c r="L31550"/>
      <c r="T31550" s="138"/>
    </row>
    <row r="31551" spans="9:20" x14ac:dyDescent="0.25">
      <c r="I31551" s="137"/>
      <c r="J31551" s="110"/>
      <c r="K31551"/>
      <c r="L31551"/>
      <c r="T31551" s="138"/>
    </row>
    <row r="31552" spans="9:20" x14ac:dyDescent="0.25">
      <c r="I31552" s="137"/>
      <c r="J31552" s="110"/>
      <c r="K31552"/>
      <c r="L31552"/>
      <c r="T31552" s="138"/>
    </row>
    <row r="31553" spans="9:20" x14ac:dyDescent="0.25">
      <c r="I31553" s="137"/>
      <c r="J31553" s="110"/>
      <c r="K31553"/>
      <c r="L31553"/>
      <c r="T31553" s="138"/>
    </row>
    <row r="31554" spans="9:20" x14ac:dyDescent="0.25">
      <c r="I31554" s="137"/>
      <c r="J31554" s="110"/>
      <c r="K31554"/>
      <c r="L31554"/>
      <c r="T31554" s="138"/>
    </row>
    <row r="31555" spans="9:20" x14ac:dyDescent="0.25">
      <c r="I31555" s="137"/>
      <c r="J31555" s="110"/>
      <c r="K31555"/>
      <c r="L31555"/>
      <c r="T31555" s="138"/>
    </row>
    <row r="31556" spans="9:20" x14ac:dyDescent="0.25">
      <c r="I31556" s="137"/>
      <c r="J31556" s="110"/>
      <c r="K31556"/>
      <c r="L31556"/>
      <c r="T31556" s="138"/>
    </row>
    <row r="31557" spans="9:20" x14ac:dyDescent="0.25">
      <c r="I31557" s="137"/>
      <c r="J31557" s="110"/>
      <c r="K31557"/>
      <c r="L31557"/>
      <c r="T31557" s="138"/>
    </row>
    <row r="31558" spans="9:20" x14ac:dyDescent="0.25">
      <c r="I31558" s="137"/>
      <c r="J31558" s="110"/>
      <c r="K31558"/>
      <c r="L31558"/>
      <c r="T31558" s="138"/>
    </row>
    <row r="31559" spans="9:20" x14ac:dyDescent="0.25">
      <c r="I31559" s="137"/>
      <c r="J31559" s="110"/>
      <c r="K31559"/>
      <c r="L31559"/>
      <c r="T31559" s="138"/>
    </row>
    <row r="31560" spans="9:20" x14ac:dyDescent="0.25">
      <c r="I31560" s="137"/>
      <c r="J31560" s="110"/>
      <c r="K31560"/>
      <c r="L31560"/>
      <c r="T31560" s="138"/>
    </row>
    <row r="31561" spans="9:20" x14ac:dyDescent="0.25">
      <c r="I31561" s="137"/>
      <c r="J31561" s="110"/>
      <c r="K31561"/>
      <c r="L31561"/>
      <c r="T31561" s="138"/>
    </row>
    <row r="31562" spans="9:20" x14ac:dyDescent="0.25">
      <c r="I31562" s="137"/>
      <c r="J31562" s="110"/>
      <c r="K31562"/>
      <c r="L31562"/>
      <c r="T31562" s="138"/>
    </row>
    <row r="31563" spans="9:20" x14ac:dyDescent="0.25">
      <c r="I31563" s="137"/>
      <c r="J31563" s="110"/>
      <c r="K31563"/>
      <c r="L31563"/>
      <c r="T31563" s="138"/>
    </row>
    <row r="31564" spans="9:20" x14ac:dyDescent="0.25">
      <c r="I31564" s="137"/>
      <c r="J31564" s="110"/>
      <c r="K31564"/>
      <c r="L31564"/>
      <c r="T31564" s="138"/>
    </row>
    <row r="31565" spans="9:20" x14ac:dyDescent="0.25">
      <c r="I31565" s="137"/>
      <c r="J31565" s="110"/>
      <c r="K31565"/>
      <c r="L31565"/>
      <c r="T31565" s="138"/>
    </row>
    <row r="31566" spans="9:20" x14ac:dyDescent="0.25">
      <c r="I31566" s="137"/>
      <c r="J31566" s="110"/>
      <c r="K31566"/>
      <c r="L31566"/>
      <c r="T31566" s="138"/>
    </row>
    <row r="31567" spans="9:20" x14ac:dyDescent="0.25">
      <c r="I31567" s="137"/>
      <c r="J31567" s="110"/>
      <c r="K31567"/>
      <c r="L31567"/>
      <c r="T31567" s="138"/>
    </row>
    <row r="31568" spans="9:20" x14ac:dyDescent="0.25">
      <c r="I31568" s="137"/>
      <c r="J31568" s="110"/>
      <c r="K31568"/>
      <c r="L31568"/>
      <c r="T31568" s="138"/>
    </row>
    <row r="31569" spans="9:20" x14ac:dyDescent="0.25">
      <c r="I31569" s="137"/>
      <c r="J31569" s="110"/>
      <c r="K31569"/>
      <c r="L31569"/>
      <c r="T31569" s="138"/>
    </row>
    <row r="31570" spans="9:20" x14ac:dyDescent="0.25">
      <c r="I31570" s="137"/>
      <c r="J31570" s="110"/>
      <c r="K31570"/>
      <c r="L31570"/>
      <c r="T31570" s="138"/>
    </row>
    <row r="31571" spans="9:20" x14ac:dyDescent="0.25">
      <c r="I31571" s="137"/>
      <c r="J31571" s="110"/>
      <c r="K31571"/>
      <c r="L31571"/>
      <c r="T31571" s="138"/>
    </row>
    <row r="31572" spans="9:20" x14ac:dyDescent="0.25">
      <c r="I31572" s="137"/>
      <c r="J31572" s="110"/>
      <c r="K31572"/>
      <c r="L31572"/>
      <c r="T31572" s="138"/>
    </row>
    <row r="31573" spans="9:20" x14ac:dyDescent="0.25">
      <c r="I31573" s="137"/>
      <c r="J31573" s="110"/>
      <c r="K31573"/>
      <c r="L31573"/>
      <c r="T31573" s="138"/>
    </row>
    <row r="31574" spans="9:20" x14ac:dyDescent="0.25">
      <c r="I31574" s="137"/>
      <c r="J31574" s="110"/>
      <c r="K31574"/>
      <c r="L31574"/>
      <c r="T31574" s="138"/>
    </row>
    <row r="31575" spans="9:20" x14ac:dyDescent="0.25">
      <c r="I31575" s="137"/>
      <c r="J31575" s="110"/>
      <c r="K31575"/>
      <c r="L31575"/>
      <c r="T31575" s="138"/>
    </row>
    <row r="31576" spans="9:20" x14ac:dyDescent="0.25">
      <c r="I31576" s="137"/>
      <c r="J31576" s="110"/>
      <c r="K31576"/>
      <c r="L31576"/>
      <c r="T31576" s="138"/>
    </row>
    <row r="31577" spans="9:20" x14ac:dyDescent="0.25">
      <c r="I31577" s="137"/>
      <c r="J31577" s="110"/>
      <c r="K31577"/>
      <c r="L31577"/>
      <c r="T31577" s="138"/>
    </row>
    <row r="31578" spans="9:20" x14ac:dyDescent="0.25">
      <c r="I31578" s="137"/>
      <c r="J31578" s="110"/>
      <c r="K31578"/>
      <c r="L31578"/>
      <c r="T31578" s="138"/>
    </row>
    <row r="31579" spans="9:20" x14ac:dyDescent="0.25">
      <c r="I31579" s="137"/>
      <c r="J31579" s="110"/>
      <c r="K31579"/>
      <c r="L31579"/>
      <c r="T31579" s="138"/>
    </row>
    <row r="31580" spans="9:20" x14ac:dyDescent="0.25">
      <c r="I31580" s="137"/>
      <c r="J31580" s="110"/>
      <c r="K31580"/>
      <c r="L31580"/>
      <c r="T31580" s="138"/>
    </row>
    <row r="31581" spans="9:20" x14ac:dyDescent="0.25">
      <c r="I31581" s="137"/>
      <c r="J31581" s="110"/>
      <c r="K31581"/>
      <c r="L31581"/>
      <c r="T31581" s="138"/>
    </row>
    <row r="31582" spans="9:20" x14ac:dyDescent="0.25">
      <c r="I31582" s="137"/>
      <c r="J31582" s="110"/>
      <c r="K31582"/>
      <c r="L31582"/>
      <c r="T31582" s="138"/>
    </row>
    <row r="31583" spans="9:20" x14ac:dyDescent="0.25">
      <c r="I31583" s="137"/>
      <c r="J31583" s="110"/>
      <c r="K31583"/>
      <c r="L31583"/>
      <c r="T31583" s="138"/>
    </row>
    <row r="31584" spans="9:20" x14ac:dyDescent="0.25">
      <c r="I31584" s="137"/>
      <c r="J31584" s="110"/>
      <c r="K31584"/>
      <c r="L31584"/>
      <c r="T31584" s="138"/>
    </row>
    <row r="31585" spans="9:20" x14ac:dyDescent="0.25">
      <c r="I31585" s="137"/>
      <c r="J31585" s="110"/>
      <c r="K31585"/>
      <c r="L31585"/>
      <c r="T31585" s="138"/>
    </row>
    <row r="31586" spans="9:20" x14ac:dyDescent="0.25">
      <c r="I31586" s="137"/>
      <c r="J31586" s="110"/>
      <c r="K31586"/>
      <c r="L31586"/>
      <c r="T31586" s="138"/>
    </row>
    <row r="31587" spans="9:20" x14ac:dyDescent="0.25">
      <c r="I31587" s="137"/>
      <c r="J31587" s="110"/>
      <c r="K31587"/>
      <c r="L31587"/>
      <c r="T31587" s="138"/>
    </row>
    <row r="31588" spans="9:20" x14ac:dyDescent="0.25">
      <c r="I31588" s="137"/>
      <c r="J31588" s="110"/>
      <c r="K31588"/>
      <c r="L31588"/>
      <c r="T31588" s="138"/>
    </row>
    <row r="31589" spans="9:20" x14ac:dyDescent="0.25">
      <c r="I31589" s="137"/>
      <c r="J31589" s="110"/>
      <c r="K31589"/>
      <c r="L31589"/>
      <c r="T31589" s="138"/>
    </row>
    <row r="31590" spans="9:20" x14ac:dyDescent="0.25">
      <c r="I31590" s="137"/>
      <c r="J31590" s="110"/>
      <c r="K31590"/>
      <c r="L31590"/>
      <c r="T31590" s="138"/>
    </row>
    <row r="31591" spans="9:20" x14ac:dyDescent="0.25">
      <c r="I31591" s="137"/>
      <c r="J31591" s="110"/>
      <c r="K31591"/>
      <c r="L31591"/>
      <c r="T31591" s="138"/>
    </row>
    <row r="31592" spans="9:20" x14ac:dyDescent="0.25">
      <c r="I31592" s="137"/>
      <c r="J31592" s="110"/>
      <c r="K31592"/>
      <c r="L31592"/>
      <c r="T31592" s="138"/>
    </row>
    <row r="31593" spans="9:20" x14ac:dyDescent="0.25">
      <c r="I31593" s="137"/>
      <c r="J31593" s="110"/>
      <c r="K31593"/>
      <c r="L31593"/>
      <c r="T31593" s="138"/>
    </row>
    <row r="31594" spans="9:20" x14ac:dyDescent="0.25">
      <c r="I31594" s="137"/>
      <c r="J31594" s="110"/>
      <c r="K31594"/>
      <c r="L31594"/>
      <c r="T31594" s="138"/>
    </row>
    <row r="31595" spans="9:20" x14ac:dyDescent="0.25">
      <c r="I31595" s="137"/>
      <c r="J31595" s="110"/>
      <c r="K31595"/>
      <c r="L31595"/>
      <c r="T31595" s="138"/>
    </row>
    <row r="31596" spans="9:20" x14ac:dyDescent="0.25">
      <c r="I31596" s="137"/>
      <c r="J31596" s="110"/>
      <c r="K31596"/>
      <c r="L31596"/>
      <c r="T31596" s="138"/>
    </row>
    <row r="31597" spans="9:20" x14ac:dyDescent="0.25">
      <c r="I31597" s="137"/>
      <c r="J31597" s="110"/>
      <c r="K31597"/>
      <c r="L31597"/>
      <c r="T31597" s="138"/>
    </row>
    <row r="31598" spans="9:20" x14ac:dyDescent="0.25">
      <c r="I31598" s="137"/>
      <c r="J31598" s="110"/>
      <c r="K31598"/>
      <c r="L31598"/>
      <c r="T31598" s="138"/>
    </row>
    <row r="31599" spans="9:20" x14ac:dyDescent="0.25">
      <c r="I31599" s="137"/>
      <c r="J31599" s="110"/>
      <c r="K31599"/>
      <c r="L31599"/>
      <c r="T31599" s="138"/>
    </row>
    <row r="31600" spans="9:20" x14ac:dyDescent="0.25">
      <c r="I31600" s="137"/>
      <c r="J31600" s="110"/>
      <c r="K31600"/>
      <c r="L31600"/>
      <c r="T31600" s="138"/>
    </row>
    <row r="31601" spans="9:20" x14ac:dyDescent="0.25">
      <c r="I31601" s="137"/>
      <c r="J31601" s="110"/>
      <c r="K31601"/>
      <c r="L31601"/>
      <c r="T31601" s="138"/>
    </row>
    <row r="31602" spans="9:20" x14ac:dyDescent="0.25">
      <c r="I31602" s="137"/>
      <c r="J31602" s="110"/>
      <c r="K31602"/>
      <c r="L31602"/>
      <c r="T31602" s="138"/>
    </row>
    <row r="31603" spans="9:20" x14ac:dyDescent="0.25">
      <c r="I31603" s="137"/>
      <c r="J31603" s="110"/>
      <c r="K31603"/>
      <c r="L31603"/>
      <c r="T31603" s="138"/>
    </row>
    <row r="31604" spans="9:20" x14ac:dyDescent="0.25">
      <c r="I31604" s="137"/>
      <c r="J31604" s="110"/>
      <c r="K31604"/>
      <c r="L31604"/>
      <c r="T31604" s="138"/>
    </row>
    <row r="31605" spans="9:20" x14ac:dyDescent="0.25">
      <c r="I31605" s="137"/>
      <c r="J31605" s="110"/>
      <c r="K31605"/>
      <c r="L31605"/>
      <c r="T31605" s="138"/>
    </row>
    <row r="31606" spans="9:20" x14ac:dyDescent="0.25">
      <c r="I31606" s="137"/>
      <c r="J31606" s="110"/>
      <c r="K31606"/>
      <c r="L31606"/>
      <c r="T31606" s="138"/>
    </row>
    <row r="31607" spans="9:20" x14ac:dyDescent="0.25">
      <c r="I31607" s="137"/>
      <c r="J31607" s="110"/>
      <c r="K31607"/>
      <c r="L31607"/>
      <c r="T31607" s="138"/>
    </row>
    <row r="31608" spans="9:20" x14ac:dyDescent="0.25">
      <c r="I31608" s="137"/>
      <c r="J31608" s="110"/>
      <c r="K31608"/>
      <c r="L31608"/>
      <c r="T31608" s="138"/>
    </row>
    <row r="31609" spans="9:20" x14ac:dyDescent="0.25">
      <c r="I31609" s="137"/>
      <c r="J31609" s="110"/>
      <c r="K31609"/>
      <c r="L31609"/>
      <c r="T31609" s="138"/>
    </row>
    <row r="31610" spans="9:20" x14ac:dyDescent="0.25">
      <c r="I31610" s="137"/>
      <c r="J31610" s="110"/>
      <c r="K31610"/>
      <c r="L31610"/>
      <c r="T31610" s="138"/>
    </row>
    <row r="31611" spans="9:20" x14ac:dyDescent="0.25">
      <c r="I31611" s="137"/>
      <c r="J31611" s="110"/>
      <c r="K31611"/>
      <c r="L31611"/>
      <c r="T31611" s="138"/>
    </row>
    <row r="31612" spans="9:20" x14ac:dyDescent="0.25">
      <c r="I31612" s="137"/>
      <c r="J31612" s="110"/>
      <c r="K31612"/>
      <c r="L31612"/>
      <c r="T31612" s="138"/>
    </row>
    <row r="31613" spans="9:20" x14ac:dyDescent="0.25">
      <c r="I31613" s="137"/>
      <c r="J31613" s="110"/>
      <c r="K31613"/>
      <c r="L31613"/>
      <c r="T31613" s="138"/>
    </row>
    <row r="31614" spans="9:20" x14ac:dyDescent="0.25">
      <c r="I31614" s="137"/>
      <c r="J31614" s="110"/>
      <c r="K31614"/>
      <c r="L31614"/>
      <c r="T31614" s="138"/>
    </row>
    <row r="31615" spans="9:20" x14ac:dyDescent="0.25">
      <c r="I31615" s="137"/>
      <c r="J31615" s="110"/>
      <c r="K31615"/>
      <c r="L31615"/>
      <c r="T31615" s="138"/>
    </row>
    <row r="31616" spans="9:20" x14ac:dyDescent="0.25">
      <c r="I31616" s="137"/>
      <c r="J31616" s="110"/>
      <c r="K31616"/>
      <c r="L31616"/>
      <c r="T31616" s="138"/>
    </row>
    <row r="31617" spans="9:20" x14ac:dyDescent="0.25">
      <c r="I31617" s="137"/>
      <c r="J31617" s="110"/>
      <c r="K31617"/>
      <c r="L31617"/>
      <c r="T31617" s="138"/>
    </row>
    <row r="31618" spans="9:20" x14ac:dyDescent="0.25">
      <c r="I31618" s="137"/>
      <c r="J31618" s="110"/>
      <c r="K31618"/>
      <c r="L31618"/>
      <c r="T31618" s="138"/>
    </row>
    <row r="31619" spans="9:20" x14ac:dyDescent="0.25">
      <c r="I31619" s="137"/>
      <c r="J31619" s="110"/>
      <c r="K31619"/>
      <c r="L31619"/>
      <c r="T31619" s="138"/>
    </row>
    <row r="31620" spans="9:20" x14ac:dyDescent="0.25">
      <c r="I31620" s="137"/>
      <c r="J31620" s="110"/>
      <c r="K31620"/>
      <c r="L31620"/>
      <c r="T31620" s="138"/>
    </row>
    <row r="31621" spans="9:20" x14ac:dyDescent="0.25">
      <c r="I31621" s="137"/>
      <c r="J31621" s="110"/>
      <c r="K31621"/>
      <c r="L31621"/>
      <c r="T31621" s="138"/>
    </row>
    <row r="31622" spans="9:20" x14ac:dyDescent="0.25">
      <c r="I31622" s="137"/>
      <c r="J31622" s="110"/>
      <c r="K31622"/>
      <c r="L31622"/>
      <c r="T31622" s="138"/>
    </row>
    <row r="31623" spans="9:20" x14ac:dyDescent="0.25">
      <c r="I31623" s="137"/>
      <c r="J31623" s="110"/>
      <c r="K31623"/>
      <c r="L31623"/>
      <c r="T31623" s="138"/>
    </row>
    <row r="31624" spans="9:20" x14ac:dyDescent="0.25">
      <c r="I31624" s="137"/>
      <c r="J31624" s="110"/>
      <c r="K31624"/>
      <c r="L31624"/>
      <c r="T31624" s="138"/>
    </row>
    <row r="31625" spans="9:20" x14ac:dyDescent="0.25">
      <c r="I31625" s="137"/>
      <c r="J31625" s="110"/>
      <c r="K31625"/>
      <c r="L31625"/>
      <c r="T31625" s="138"/>
    </row>
    <row r="31626" spans="9:20" x14ac:dyDescent="0.25">
      <c r="I31626" s="137"/>
      <c r="J31626" s="110"/>
      <c r="K31626"/>
      <c r="L31626"/>
      <c r="T31626" s="138"/>
    </row>
    <row r="31627" spans="9:20" x14ac:dyDescent="0.25">
      <c r="I31627" s="137"/>
      <c r="J31627" s="110"/>
      <c r="K31627"/>
      <c r="L31627"/>
      <c r="T31627" s="138"/>
    </row>
    <row r="31628" spans="9:20" x14ac:dyDescent="0.25">
      <c r="I31628" s="137"/>
      <c r="J31628" s="110"/>
      <c r="K31628"/>
      <c r="L31628"/>
      <c r="T31628" s="138"/>
    </row>
    <row r="31629" spans="9:20" x14ac:dyDescent="0.25">
      <c r="I31629" s="137"/>
      <c r="J31629" s="110"/>
      <c r="K31629"/>
      <c r="L31629"/>
      <c r="T31629" s="138"/>
    </row>
    <row r="31630" spans="9:20" x14ac:dyDescent="0.25">
      <c r="I31630" s="137"/>
      <c r="J31630" s="110"/>
      <c r="K31630"/>
      <c r="L31630"/>
      <c r="T31630" s="138"/>
    </row>
    <row r="31631" spans="9:20" x14ac:dyDescent="0.25">
      <c r="I31631" s="137"/>
      <c r="J31631" s="110"/>
      <c r="K31631"/>
      <c r="L31631"/>
      <c r="T31631" s="138"/>
    </row>
    <row r="31632" spans="9:20" x14ac:dyDescent="0.25">
      <c r="I31632" s="137"/>
      <c r="J31632" s="110"/>
      <c r="K31632"/>
      <c r="L31632"/>
      <c r="T31632" s="138"/>
    </row>
    <row r="31633" spans="9:20" x14ac:dyDescent="0.25">
      <c r="I31633" s="137"/>
      <c r="J31633" s="110"/>
      <c r="K31633"/>
      <c r="L31633"/>
      <c r="T31633" s="138"/>
    </row>
    <row r="31634" spans="9:20" x14ac:dyDescent="0.25">
      <c r="I31634" s="137"/>
      <c r="J31634" s="110"/>
      <c r="K31634"/>
      <c r="L31634"/>
      <c r="T31634" s="138"/>
    </row>
    <row r="31635" spans="9:20" x14ac:dyDescent="0.25">
      <c r="I31635" s="137"/>
      <c r="J31635" s="110"/>
      <c r="K31635"/>
      <c r="L31635"/>
      <c r="T31635" s="138"/>
    </row>
    <row r="31636" spans="9:20" x14ac:dyDescent="0.25">
      <c r="I31636" s="137"/>
      <c r="J31636" s="110"/>
      <c r="K31636"/>
      <c r="L31636"/>
      <c r="T31636" s="138"/>
    </row>
    <row r="31637" spans="9:20" x14ac:dyDescent="0.25">
      <c r="I31637" s="137"/>
      <c r="J31637" s="110"/>
      <c r="K31637"/>
      <c r="L31637"/>
      <c r="T31637" s="138"/>
    </row>
    <row r="31638" spans="9:20" x14ac:dyDescent="0.25">
      <c r="I31638" s="137"/>
      <c r="J31638" s="110"/>
      <c r="K31638"/>
      <c r="L31638"/>
      <c r="T31638" s="138"/>
    </row>
    <row r="31639" spans="9:20" x14ac:dyDescent="0.25">
      <c r="I31639" s="137"/>
      <c r="J31639" s="110"/>
      <c r="K31639"/>
      <c r="L31639"/>
      <c r="T31639" s="138"/>
    </row>
    <row r="31640" spans="9:20" x14ac:dyDescent="0.25">
      <c r="I31640" s="137"/>
      <c r="J31640" s="110"/>
      <c r="K31640"/>
      <c r="L31640"/>
      <c r="T31640" s="138"/>
    </row>
    <row r="31641" spans="9:20" x14ac:dyDescent="0.25">
      <c r="I31641" s="137"/>
      <c r="J31641" s="110"/>
      <c r="K31641"/>
      <c r="L31641"/>
      <c r="T31641" s="138"/>
    </row>
    <row r="31642" spans="9:20" x14ac:dyDescent="0.25">
      <c r="I31642" s="137"/>
      <c r="J31642" s="110"/>
      <c r="K31642"/>
      <c r="L31642"/>
      <c r="T31642" s="138"/>
    </row>
    <row r="31643" spans="9:20" x14ac:dyDescent="0.25">
      <c r="I31643" s="137"/>
      <c r="J31643" s="110"/>
      <c r="K31643"/>
      <c r="L31643"/>
      <c r="T31643" s="138"/>
    </row>
    <row r="31644" spans="9:20" x14ac:dyDescent="0.25">
      <c r="I31644" s="137"/>
      <c r="J31644" s="110"/>
      <c r="K31644"/>
      <c r="L31644"/>
      <c r="T31644" s="138"/>
    </row>
    <row r="31645" spans="9:20" x14ac:dyDescent="0.25">
      <c r="I31645" s="137"/>
      <c r="J31645" s="110"/>
      <c r="K31645"/>
      <c r="L31645"/>
      <c r="T31645" s="138"/>
    </row>
    <row r="31646" spans="9:20" x14ac:dyDescent="0.25">
      <c r="I31646" s="137"/>
      <c r="J31646" s="110"/>
      <c r="K31646"/>
      <c r="L31646"/>
      <c r="T31646" s="138"/>
    </row>
    <row r="31647" spans="9:20" x14ac:dyDescent="0.25">
      <c r="I31647" s="137"/>
      <c r="J31647" s="110"/>
      <c r="K31647"/>
      <c r="L31647"/>
      <c r="T31647" s="138"/>
    </row>
    <row r="31648" spans="9:20" x14ac:dyDescent="0.25">
      <c r="I31648" s="137"/>
      <c r="J31648" s="110"/>
      <c r="K31648"/>
      <c r="L31648"/>
      <c r="T31648" s="138"/>
    </row>
    <row r="31649" spans="9:20" x14ac:dyDescent="0.25">
      <c r="I31649" s="137"/>
      <c r="J31649" s="110"/>
      <c r="K31649"/>
      <c r="L31649"/>
      <c r="T31649" s="138"/>
    </row>
    <row r="31650" spans="9:20" x14ac:dyDescent="0.25">
      <c r="I31650" s="137"/>
      <c r="J31650" s="110"/>
      <c r="K31650"/>
      <c r="L31650"/>
      <c r="T31650" s="138"/>
    </row>
    <row r="31651" spans="9:20" x14ac:dyDescent="0.25">
      <c r="I31651" s="137"/>
      <c r="J31651" s="110"/>
      <c r="K31651"/>
      <c r="L31651"/>
      <c r="T31651" s="138"/>
    </row>
    <row r="31652" spans="9:20" x14ac:dyDescent="0.25">
      <c r="I31652" s="137"/>
      <c r="J31652" s="110"/>
      <c r="K31652"/>
      <c r="L31652"/>
      <c r="T31652" s="138"/>
    </row>
    <row r="31653" spans="9:20" x14ac:dyDescent="0.25">
      <c r="I31653" s="137"/>
      <c r="J31653" s="110"/>
      <c r="K31653"/>
      <c r="L31653"/>
      <c r="T31653" s="138"/>
    </row>
    <row r="31654" spans="9:20" x14ac:dyDescent="0.25">
      <c r="I31654" s="137"/>
      <c r="J31654" s="110"/>
      <c r="K31654"/>
      <c r="L31654"/>
      <c r="T31654" s="138"/>
    </row>
    <row r="31655" spans="9:20" x14ac:dyDescent="0.25">
      <c r="I31655" s="137"/>
      <c r="J31655" s="110"/>
      <c r="K31655"/>
      <c r="L31655"/>
      <c r="T31655" s="138"/>
    </row>
    <row r="31656" spans="9:20" x14ac:dyDescent="0.25">
      <c r="I31656" s="137"/>
      <c r="J31656" s="110"/>
      <c r="K31656"/>
      <c r="L31656"/>
      <c r="T31656" s="138"/>
    </row>
    <row r="31657" spans="9:20" x14ac:dyDescent="0.25">
      <c r="I31657" s="137"/>
      <c r="J31657" s="110"/>
      <c r="K31657"/>
      <c r="L31657"/>
      <c r="T31657" s="138"/>
    </row>
    <row r="31658" spans="9:20" x14ac:dyDescent="0.25">
      <c r="I31658" s="137"/>
      <c r="J31658" s="110"/>
      <c r="K31658"/>
      <c r="L31658"/>
      <c r="T31658" s="138"/>
    </row>
    <row r="31659" spans="9:20" x14ac:dyDescent="0.25">
      <c r="I31659" s="137"/>
      <c r="J31659" s="110"/>
      <c r="K31659"/>
      <c r="L31659"/>
      <c r="T31659" s="138"/>
    </row>
    <row r="31660" spans="9:20" x14ac:dyDescent="0.25">
      <c r="I31660" s="137"/>
      <c r="J31660" s="110"/>
      <c r="K31660"/>
      <c r="L31660"/>
      <c r="T31660" s="138"/>
    </row>
    <row r="31661" spans="9:20" x14ac:dyDescent="0.25">
      <c r="I31661" s="137"/>
      <c r="J31661" s="110"/>
      <c r="K31661"/>
      <c r="L31661"/>
      <c r="T31661" s="138"/>
    </row>
    <row r="31662" spans="9:20" x14ac:dyDescent="0.25">
      <c r="I31662" s="137"/>
      <c r="J31662" s="110"/>
      <c r="K31662"/>
      <c r="L31662"/>
      <c r="T31662" s="138"/>
    </row>
    <row r="31663" spans="9:20" x14ac:dyDescent="0.25">
      <c r="I31663" s="137"/>
      <c r="J31663" s="110"/>
      <c r="K31663"/>
      <c r="L31663"/>
      <c r="T31663" s="138"/>
    </row>
    <row r="31664" spans="9:20" x14ac:dyDescent="0.25">
      <c r="I31664" s="137"/>
      <c r="J31664" s="110"/>
      <c r="K31664"/>
      <c r="L31664"/>
      <c r="T31664" s="138"/>
    </row>
    <row r="31665" spans="9:20" x14ac:dyDescent="0.25">
      <c r="I31665" s="137"/>
      <c r="J31665" s="110"/>
      <c r="K31665"/>
      <c r="L31665"/>
      <c r="T31665" s="138"/>
    </row>
    <row r="31666" spans="9:20" x14ac:dyDescent="0.25">
      <c r="I31666" s="137"/>
      <c r="J31666" s="110"/>
      <c r="K31666"/>
      <c r="L31666"/>
      <c r="T31666" s="138"/>
    </row>
    <row r="31667" spans="9:20" x14ac:dyDescent="0.25">
      <c r="I31667" s="137"/>
      <c r="J31667" s="110"/>
      <c r="K31667"/>
      <c r="L31667"/>
      <c r="T31667" s="138"/>
    </row>
    <row r="31668" spans="9:20" x14ac:dyDescent="0.25">
      <c r="I31668" s="137"/>
      <c r="J31668" s="110"/>
      <c r="K31668"/>
      <c r="L31668"/>
      <c r="T31668" s="138"/>
    </row>
    <row r="31669" spans="9:20" x14ac:dyDescent="0.25">
      <c r="I31669" s="137"/>
      <c r="J31669" s="110"/>
      <c r="K31669"/>
      <c r="L31669"/>
      <c r="T31669" s="138"/>
    </row>
    <row r="31670" spans="9:20" x14ac:dyDescent="0.25">
      <c r="I31670" s="137"/>
      <c r="J31670" s="110"/>
      <c r="K31670"/>
      <c r="L31670"/>
      <c r="T31670" s="138"/>
    </row>
    <row r="31671" spans="9:20" x14ac:dyDescent="0.25">
      <c r="I31671" s="137"/>
      <c r="J31671" s="110"/>
      <c r="K31671"/>
      <c r="L31671"/>
      <c r="T31671" s="138"/>
    </row>
    <row r="31672" spans="9:20" x14ac:dyDescent="0.25">
      <c r="I31672" s="137"/>
      <c r="J31672" s="110"/>
      <c r="K31672"/>
      <c r="L31672"/>
      <c r="T31672" s="138"/>
    </row>
    <row r="31673" spans="9:20" x14ac:dyDescent="0.25">
      <c r="I31673" s="137"/>
      <c r="J31673" s="110"/>
      <c r="K31673"/>
      <c r="L31673"/>
      <c r="T31673" s="138"/>
    </row>
    <row r="31674" spans="9:20" x14ac:dyDescent="0.25">
      <c r="I31674" s="137"/>
      <c r="J31674" s="110"/>
      <c r="K31674"/>
      <c r="L31674"/>
      <c r="T31674" s="138"/>
    </row>
    <row r="31675" spans="9:20" x14ac:dyDescent="0.25">
      <c r="I31675" s="137"/>
      <c r="J31675" s="110"/>
      <c r="K31675"/>
      <c r="L31675"/>
      <c r="T31675" s="138"/>
    </row>
    <row r="31676" spans="9:20" x14ac:dyDescent="0.25">
      <c r="I31676" s="137"/>
      <c r="J31676" s="110"/>
      <c r="K31676"/>
      <c r="L31676"/>
      <c r="T31676" s="138"/>
    </row>
    <row r="31677" spans="9:20" x14ac:dyDescent="0.25">
      <c r="I31677" s="137"/>
      <c r="J31677" s="110"/>
      <c r="K31677"/>
      <c r="L31677"/>
      <c r="T31677" s="138"/>
    </row>
    <row r="31678" spans="9:20" x14ac:dyDescent="0.25">
      <c r="I31678" s="137"/>
      <c r="J31678" s="110"/>
      <c r="K31678"/>
      <c r="L31678"/>
      <c r="T31678" s="138"/>
    </row>
    <row r="31679" spans="9:20" x14ac:dyDescent="0.25">
      <c r="I31679" s="137"/>
      <c r="J31679" s="110"/>
      <c r="K31679"/>
      <c r="L31679"/>
      <c r="T31679" s="138"/>
    </row>
    <row r="31680" spans="9:20" x14ac:dyDescent="0.25">
      <c r="I31680" s="137"/>
      <c r="J31680" s="110"/>
      <c r="K31680"/>
      <c r="L31680"/>
      <c r="T31680" s="138"/>
    </row>
    <row r="31681" spans="9:20" x14ac:dyDescent="0.25">
      <c r="I31681" s="137"/>
      <c r="J31681" s="110"/>
      <c r="K31681"/>
      <c r="L31681"/>
      <c r="T31681" s="138"/>
    </row>
    <row r="31682" spans="9:20" x14ac:dyDescent="0.25">
      <c r="I31682" s="137"/>
      <c r="J31682" s="110"/>
      <c r="K31682"/>
      <c r="L31682"/>
      <c r="T31682" s="138"/>
    </row>
    <row r="31683" spans="9:20" x14ac:dyDescent="0.25">
      <c r="I31683" s="137"/>
      <c r="J31683" s="110"/>
      <c r="K31683"/>
      <c r="L31683"/>
      <c r="T31683" s="138"/>
    </row>
    <row r="31684" spans="9:20" x14ac:dyDescent="0.25">
      <c r="I31684" s="137"/>
      <c r="J31684" s="110"/>
      <c r="K31684"/>
      <c r="L31684"/>
      <c r="T31684" s="138"/>
    </row>
    <row r="31685" spans="9:20" x14ac:dyDescent="0.25">
      <c r="I31685" s="137"/>
      <c r="J31685" s="110"/>
      <c r="K31685"/>
      <c r="L31685"/>
      <c r="T31685" s="138"/>
    </row>
    <row r="31686" spans="9:20" x14ac:dyDescent="0.25">
      <c r="I31686" s="137"/>
      <c r="J31686" s="110"/>
      <c r="K31686"/>
      <c r="L31686"/>
      <c r="T31686" s="138"/>
    </row>
    <row r="31687" spans="9:20" x14ac:dyDescent="0.25">
      <c r="I31687" s="137"/>
      <c r="J31687" s="110"/>
      <c r="K31687"/>
      <c r="L31687"/>
      <c r="T31687" s="138"/>
    </row>
    <row r="31688" spans="9:20" x14ac:dyDescent="0.25">
      <c r="I31688" s="137"/>
      <c r="J31688" s="110"/>
      <c r="K31688"/>
      <c r="L31688"/>
      <c r="T31688" s="138"/>
    </row>
    <row r="31689" spans="9:20" x14ac:dyDescent="0.25">
      <c r="I31689" s="137"/>
      <c r="J31689" s="110"/>
      <c r="K31689"/>
      <c r="L31689"/>
      <c r="T31689" s="138"/>
    </row>
    <row r="31690" spans="9:20" x14ac:dyDescent="0.25">
      <c r="I31690" s="137"/>
      <c r="J31690" s="110"/>
      <c r="K31690"/>
      <c r="L31690"/>
      <c r="T31690" s="138"/>
    </row>
    <row r="31691" spans="9:20" x14ac:dyDescent="0.25">
      <c r="I31691" s="137"/>
      <c r="J31691" s="110"/>
      <c r="K31691"/>
      <c r="L31691"/>
      <c r="T31691" s="138"/>
    </row>
    <row r="31692" spans="9:20" x14ac:dyDescent="0.25">
      <c r="I31692" s="137"/>
      <c r="J31692" s="110"/>
      <c r="K31692"/>
      <c r="L31692"/>
      <c r="T31692" s="138"/>
    </row>
    <row r="31693" spans="9:20" x14ac:dyDescent="0.25">
      <c r="I31693" s="137"/>
      <c r="J31693" s="110"/>
      <c r="K31693"/>
      <c r="L31693"/>
      <c r="T31693" s="138"/>
    </row>
    <row r="31694" spans="9:20" x14ac:dyDescent="0.25">
      <c r="I31694" s="137"/>
      <c r="J31694" s="110"/>
      <c r="K31694"/>
      <c r="L31694"/>
      <c r="T31694" s="138"/>
    </row>
    <row r="31695" spans="9:20" x14ac:dyDescent="0.25">
      <c r="I31695" s="137"/>
      <c r="J31695" s="110"/>
      <c r="K31695"/>
      <c r="L31695"/>
      <c r="T31695" s="138"/>
    </row>
    <row r="31696" spans="9:20" x14ac:dyDescent="0.25">
      <c r="I31696" s="137"/>
      <c r="J31696" s="110"/>
      <c r="K31696"/>
      <c r="L31696"/>
      <c r="T31696" s="138"/>
    </row>
    <row r="31697" spans="9:20" x14ac:dyDescent="0.25">
      <c r="I31697" s="137"/>
      <c r="J31697" s="110"/>
      <c r="K31697"/>
      <c r="L31697"/>
      <c r="T31697" s="138"/>
    </row>
    <row r="31698" spans="9:20" x14ac:dyDescent="0.25">
      <c r="I31698" s="137"/>
      <c r="J31698" s="110"/>
      <c r="K31698"/>
      <c r="L31698"/>
      <c r="T31698" s="138"/>
    </row>
    <row r="31699" spans="9:20" x14ac:dyDescent="0.25">
      <c r="I31699" s="137"/>
      <c r="J31699" s="110"/>
      <c r="K31699"/>
      <c r="L31699"/>
      <c r="T31699" s="138"/>
    </row>
    <row r="31700" spans="9:20" x14ac:dyDescent="0.25">
      <c r="I31700" s="137"/>
      <c r="J31700" s="110"/>
      <c r="K31700"/>
      <c r="L31700"/>
      <c r="T31700" s="138"/>
    </row>
    <row r="31701" spans="9:20" x14ac:dyDescent="0.25">
      <c r="I31701" s="137"/>
      <c r="J31701" s="110"/>
      <c r="K31701"/>
      <c r="L31701"/>
      <c r="T31701" s="138"/>
    </row>
    <row r="31702" spans="9:20" x14ac:dyDescent="0.25">
      <c r="I31702" s="137"/>
      <c r="J31702" s="110"/>
      <c r="K31702"/>
      <c r="L31702"/>
      <c r="T31702" s="138"/>
    </row>
    <row r="31703" spans="9:20" x14ac:dyDescent="0.25">
      <c r="I31703" s="137"/>
      <c r="J31703" s="110"/>
      <c r="K31703"/>
      <c r="L31703"/>
      <c r="T31703" s="138"/>
    </row>
    <row r="31704" spans="9:20" x14ac:dyDescent="0.25">
      <c r="I31704" s="137"/>
      <c r="J31704" s="110"/>
      <c r="K31704"/>
      <c r="L31704"/>
      <c r="T31704" s="138"/>
    </row>
    <row r="31705" spans="9:20" x14ac:dyDescent="0.25">
      <c r="I31705" s="137"/>
      <c r="J31705" s="110"/>
      <c r="K31705"/>
      <c r="L31705"/>
      <c r="T31705" s="138"/>
    </row>
    <row r="31706" spans="9:20" x14ac:dyDescent="0.25">
      <c r="I31706" s="137"/>
      <c r="J31706" s="110"/>
      <c r="K31706"/>
      <c r="L31706"/>
      <c r="T31706" s="138"/>
    </row>
    <row r="31707" spans="9:20" x14ac:dyDescent="0.25">
      <c r="I31707" s="137"/>
      <c r="J31707" s="110"/>
      <c r="K31707"/>
      <c r="L31707"/>
      <c r="T31707" s="138"/>
    </row>
    <row r="31708" spans="9:20" x14ac:dyDescent="0.25">
      <c r="I31708" s="137"/>
      <c r="J31708" s="110"/>
      <c r="K31708"/>
      <c r="L31708"/>
      <c r="T31708" s="138"/>
    </row>
    <row r="31709" spans="9:20" x14ac:dyDescent="0.25">
      <c r="I31709" s="137"/>
      <c r="J31709" s="110"/>
      <c r="K31709"/>
      <c r="L31709"/>
      <c r="T31709" s="138"/>
    </row>
    <row r="31710" spans="9:20" x14ac:dyDescent="0.25">
      <c r="I31710" s="137"/>
      <c r="J31710" s="110"/>
      <c r="K31710"/>
      <c r="L31710"/>
      <c r="T31710" s="138"/>
    </row>
    <row r="31711" spans="9:20" x14ac:dyDescent="0.25">
      <c r="I31711" s="137"/>
      <c r="J31711" s="110"/>
      <c r="K31711"/>
      <c r="L31711"/>
      <c r="T31711" s="138"/>
    </row>
    <row r="31712" spans="9:20" x14ac:dyDescent="0.25">
      <c r="I31712" s="137"/>
      <c r="J31712" s="110"/>
      <c r="K31712"/>
      <c r="L31712"/>
      <c r="T31712" s="138"/>
    </row>
    <row r="31713" spans="9:20" x14ac:dyDescent="0.25">
      <c r="I31713" s="137"/>
      <c r="J31713" s="110"/>
      <c r="K31713"/>
      <c r="L31713"/>
      <c r="T31713" s="138"/>
    </row>
    <row r="31714" spans="9:20" x14ac:dyDescent="0.25">
      <c r="I31714" s="137"/>
      <c r="J31714" s="110"/>
      <c r="K31714"/>
      <c r="L31714"/>
      <c r="T31714" s="138"/>
    </row>
    <row r="31715" spans="9:20" x14ac:dyDescent="0.25">
      <c r="I31715" s="137"/>
      <c r="J31715" s="110"/>
      <c r="K31715"/>
      <c r="L31715"/>
      <c r="T31715" s="138"/>
    </row>
    <row r="31716" spans="9:20" x14ac:dyDescent="0.25">
      <c r="I31716" s="137"/>
      <c r="J31716" s="110"/>
      <c r="K31716"/>
      <c r="L31716"/>
      <c r="T31716" s="138"/>
    </row>
    <row r="31717" spans="9:20" x14ac:dyDescent="0.25">
      <c r="I31717" s="137"/>
      <c r="J31717" s="110"/>
      <c r="K31717"/>
      <c r="L31717"/>
      <c r="T31717" s="138"/>
    </row>
    <row r="31718" spans="9:20" x14ac:dyDescent="0.25">
      <c r="I31718" s="137"/>
      <c r="J31718" s="110"/>
      <c r="K31718"/>
      <c r="L31718"/>
      <c r="T31718" s="138"/>
    </row>
    <row r="31719" spans="9:20" x14ac:dyDescent="0.25">
      <c r="I31719" s="137"/>
      <c r="J31719" s="110"/>
      <c r="K31719"/>
      <c r="L31719"/>
      <c r="T31719" s="138"/>
    </row>
    <row r="31720" spans="9:20" x14ac:dyDescent="0.25">
      <c r="I31720" s="137"/>
      <c r="J31720" s="110"/>
      <c r="K31720"/>
      <c r="L31720"/>
      <c r="T31720" s="138"/>
    </row>
    <row r="31721" spans="9:20" x14ac:dyDescent="0.25">
      <c r="I31721" s="137"/>
      <c r="J31721" s="110"/>
      <c r="K31721"/>
      <c r="L31721"/>
      <c r="T31721" s="138"/>
    </row>
    <row r="31722" spans="9:20" x14ac:dyDescent="0.25">
      <c r="I31722" s="137"/>
      <c r="J31722" s="110"/>
      <c r="K31722"/>
      <c r="L31722"/>
      <c r="T31722" s="138"/>
    </row>
    <row r="31723" spans="9:20" x14ac:dyDescent="0.25">
      <c r="I31723" s="137"/>
      <c r="J31723" s="110"/>
      <c r="K31723"/>
      <c r="L31723"/>
      <c r="T31723" s="138"/>
    </row>
    <row r="31724" spans="9:20" x14ac:dyDescent="0.25">
      <c r="I31724" s="137"/>
      <c r="J31724" s="110"/>
      <c r="K31724"/>
      <c r="L31724"/>
      <c r="T31724" s="138"/>
    </row>
    <row r="31725" spans="9:20" x14ac:dyDescent="0.25">
      <c r="I31725" s="137"/>
      <c r="J31725" s="110"/>
      <c r="K31725"/>
      <c r="L31725"/>
      <c r="T31725" s="138"/>
    </row>
    <row r="31726" spans="9:20" x14ac:dyDescent="0.25">
      <c r="I31726" s="137"/>
      <c r="J31726" s="110"/>
      <c r="K31726"/>
      <c r="L31726"/>
      <c r="T31726" s="138"/>
    </row>
    <row r="31727" spans="9:20" x14ac:dyDescent="0.25">
      <c r="I31727" s="137"/>
      <c r="J31727" s="110"/>
      <c r="K31727"/>
      <c r="L31727"/>
      <c r="T31727" s="138"/>
    </row>
    <row r="31728" spans="9:20" x14ac:dyDescent="0.25">
      <c r="I31728" s="137"/>
      <c r="J31728" s="110"/>
      <c r="K31728"/>
      <c r="L31728"/>
      <c r="T31728" s="138"/>
    </row>
    <row r="31729" spans="9:20" x14ac:dyDescent="0.25">
      <c r="I31729" s="137"/>
      <c r="J31729" s="110"/>
      <c r="K31729"/>
      <c r="L31729"/>
      <c r="T31729" s="138"/>
    </row>
    <row r="31730" spans="9:20" x14ac:dyDescent="0.25">
      <c r="I31730" s="137"/>
      <c r="J31730" s="110"/>
      <c r="K31730"/>
      <c r="L31730"/>
      <c r="T31730" s="138"/>
    </row>
    <row r="31731" spans="9:20" x14ac:dyDescent="0.25">
      <c r="I31731" s="137"/>
      <c r="J31731" s="110"/>
      <c r="K31731"/>
      <c r="L31731"/>
      <c r="T31731" s="138"/>
    </row>
    <row r="31732" spans="9:20" x14ac:dyDescent="0.25">
      <c r="I31732" s="137"/>
      <c r="J31732" s="110"/>
      <c r="K31732"/>
      <c r="L31732"/>
      <c r="T31732" s="138"/>
    </row>
    <row r="31733" spans="9:20" x14ac:dyDescent="0.25">
      <c r="I31733" s="137"/>
      <c r="J31733" s="110"/>
      <c r="K31733"/>
      <c r="L31733"/>
      <c r="T31733" s="138"/>
    </row>
    <row r="31734" spans="9:20" x14ac:dyDescent="0.25">
      <c r="I31734" s="137"/>
      <c r="J31734" s="110"/>
      <c r="K31734"/>
      <c r="L31734"/>
      <c r="T31734" s="138"/>
    </row>
    <row r="31735" spans="9:20" x14ac:dyDescent="0.25">
      <c r="I31735" s="137"/>
      <c r="J31735" s="110"/>
      <c r="K31735"/>
      <c r="L31735"/>
      <c r="T31735" s="138"/>
    </row>
    <row r="31736" spans="9:20" x14ac:dyDescent="0.25">
      <c r="I31736" s="137"/>
      <c r="J31736" s="110"/>
      <c r="K31736"/>
      <c r="L31736"/>
      <c r="T31736" s="138"/>
    </row>
    <row r="31737" spans="9:20" x14ac:dyDescent="0.25">
      <c r="I31737" s="137"/>
      <c r="J31737" s="110"/>
      <c r="K31737"/>
      <c r="L31737"/>
      <c r="T31737" s="138"/>
    </row>
    <row r="31738" spans="9:20" x14ac:dyDescent="0.25">
      <c r="I31738" s="137"/>
      <c r="J31738" s="110"/>
      <c r="K31738"/>
      <c r="L31738"/>
      <c r="T31738" s="138"/>
    </row>
    <row r="31739" spans="9:20" x14ac:dyDescent="0.25">
      <c r="I31739" s="137"/>
      <c r="J31739" s="110"/>
      <c r="K31739"/>
      <c r="L31739"/>
      <c r="T31739" s="138"/>
    </row>
    <row r="31740" spans="9:20" x14ac:dyDescent="0.25">
      <c r="I31740" s="137"/>
      <c r="J31740" s="110"/>
      <c r="K31740"/>
      <c r="L31740"/>
      <c r="T31740" s="138"/>
    </row>
    <row r="31741" spans="9:20" x14ac:dyDescent="0.25">
      <c r="I31741" s="137"/>
      <c r="J31741" s="110"/>
      <c r="K31741"/>
      <c r="L31741"/>
      <c r="T31741" s="138"/>
    </row>
    <row r="31742" spans="9:20" x14ac:dyDescent="0.25">
      <c r="I31742" s="137"/>
      <c r="J31742" s="110"/>
      <c r="K31742"/>
      <c r="L31742"/>
      <c r="T31742" s="138"/>
    </row>
    <row r="31743" spans="9:20" x14ac:dyDescent="0.25">
      <c r="I31743" s="137"/>
      <c r="J31743" s="110"/>
      <c r="K31743"/>
      <c r="L31743"/>
      <c r="T31743" s="138"/>
    </row>
    <row r="31744" spans="9:20" x14ac:dyDescent="0.25">
      <c r="I31744" s="137"/>
      <c r="J31744" s="110"/>
      <c r="K31744"/>
      <c r="L31744"/>
      <c r="T31744" s="138"/>
    </row>
    <row r="31745" spans="9:20" x14ac:dyDescent="0.25">
      <c r="I31745" s="137"/>
      <c r="J31745" s="110"/>
      <c r="K31745"/>
      <c r="L31745"/>
      <c r="T31745" s="138"/>
    </row>
    <row r="31746" spans="9:20" x14ac:dyDescent="0.25">
      <c r="I31746" s="137"/>
      <c r="J31746" s="110"/>
      <c r="K31746"/>
      <c r="L31746"/>
      <c r="T31746" s="138"/>
    </row>
    <row r="31747" spans="9:20" x14ac:dyDescent="0.25">
      <c r="I31747" s="137"/>
      <c r="J31747" s="110"/>
      <c r="K31747"/>
      <c r="L31747"/>
      <c r="T31747" s="138"/>
    </row>
    <row r="31748" spans="9:20" x14ac:dyDescent="0.25">
      <c r="I31748" s="137"/>
      <c r="J31748" s="110"/>
      <c r="K31748"/>
      <c r="L31748"/>
      <c r="T31748" s="138"/>
    </row>
    <row r="31749" spans="9:20" x14ac:dyDescent="0.25">
      <c r="I31749" s="137"/>
      <c r="J31749" s="110"/>
      <c r="K31749"/>
      <c r="L31749"/>
      <c r="T31749" s="138"/>
    </row>
    <row r="31750" spans="9:20" x14ac:dyDescent="0.25">
      <c r="I31750" s="137"/>
      <c r="J31750" s="110"/>
      <c r="K31750"/>
      <c r="L31750"/>
      <c r="T31750" s="138"/>
    </row>
    <row r="31751" spans="9:20" x14ac:dyDescent="0.25">
      <c r="I31751" s="137"/>
      <c r="J31751" s="110"/>
      <c r="K31751"/>
      <c r="L31751"/>
      <c r="T31751" s="138"/>
    </row>
    <row r="31752" spans="9:20" x14ac:dyDescent="0.25">
      <c r="I31752" s="137"/>
      <c r="J31752" s="110"/>
      <c r="K31752"/>
      <c r="L31752"/>
      <c r="T31752" s="138"/>
    </row>
    <row r="31753" spans="9:20" x14ac:dyDescent="0.25">
      <c r="I31753" s="137"/>
      <c r="J31753" s="110"/>
      <c r="K31753"/>
      <c r="L31753"/>
      <c r="T31753" s="138"/>
    </row>
    <row r="31754" spans="9:20" x14ac:dyDescent="0.25">
      <c r="I31754" s="137"/>
      <c r="J31754" s="110"/>
      <c r="K31754"/>
      <c r="L31754"/>
      <c r="T31754" s="138"/>
    </row>
    <row r="31755" spans="9:20" x14ac:dyDescent="0.25">
      <c r="I31755" s="137"/>
      <c r="J31755" s="110"/>
      <c r="K31755"/>
      <c r="L31755"/>
      <c r="T31755" s="138"/>
    </row>
    <row r="31756" spans="9:20" x14ac:dyDescent="0.25">
      <c r="I31756" s="137"/>
      <c r="J31756" s="110"/>
      <c r="K31756"/>
      <c r="L31756"/>
      <c r="T31756" s="138"/>
    </row>
    <row r="31757" spans="9:20" x14ac:dyDescent="0.25">
      <c r="I31757" s="137"/>
      <c r="J31757" s="110"/>
      <c r="K31757"/>
      <c r="L31757"/>
      <c r="T31757" s="138"/>
    </row>
    <row r="31758" spans="9:20" x14ac:dyDescent="0.25">
      <c r="I31758" s="137"/>
      <c r="J31758" s="110"/>
      <c r="K31758"/>
      <c r="L31758"/>
      <c r="T31758" s="138"/>
    </row>
    <row r="31759" spans="9:20" x14ac:dyDescent="0.25">
      <c r="I31759" s="137"/>
      <c r="J31759" s="110"/>
      <c r="K31759"/>
      <c r="L31759"/>
      <c r="T31759" s="138"/>
    </row>
    <row r="31760" spans="9:20" x14ac:dyDescent="0.25">
      <c r="I31760" s="137"/>
      <c r="J31760" s="110"/>
      <c r="K31760"/>
      <c r="L31760"/>
      <c r="T31760" s="138"/>
    </row>
    <row r="31761" spans="9:20" x14ac:dyDescent="0.25">
      <c r="I31761" s="137"/>
      <c r="J31761" s="110"/>
      <c r="K31761"/>
      <c r="L31761"/>
      <c r="T31761" s="138"/>
    </row>
    <row r="31762" spans="9:20" x14ac:dyDescent="0.25">
      <c r="I31762" s="137"/>
      <c r="J31762" s="110"/>
      <c r="K31762"/>
      <c r="L31762"/>
      <c r="T31762" s="138"/>
    </row>
    <row r="31763" spans="9:20" x14ac:dyDescent="0.25">
      <c r="I31763" s="137"/>
      <c r="J31763" s="110"/>
      <c r="K31763"/>
      <c r="L31763"/>
      <c r="T31763" s="138"/>
    </row>
    <row r="31764" spans="9:20" x14ac:dyDescent="0.25">
      <c r="I31764" s="137"/>
      <c r="J31764" s="110"/>
      <c r="K31764"/>
      <c r="L31764"/>
      <c r="T31764" s="138"/>
    </row>
    <row r="31765" spans="9:20" x14ac:dyDescent="0.25">
      <c r="I31765" s="137"/>
      <c r="J31765" s="110"/>
      <c r="K31765"/>
      <c r="L31765"/>
      <c r="T31765" s="138"/>
    </row>
    <row r="31766" spans="9:20" x14ac:dyDescent="0.25">
      <c r="I31766" s="137"/>
      <c r="J31766" s="110"/>
      <c r="K31766"/>
      <c r="L31766"/>
      <c r="T31766" s="138"/>
    </row>
    <row r="31767" spans="9:20" x14ac:dyDescent="0.25">
      <c r="I31767" s="137"/>
      <c r="J31767" s="110"/>
      <c r="K31767"/>
      <c r="L31767"/>
      <c r="T31767" s="138"/>
    </row>
    <row r="31768" spans="9:20" x14ac:dyDescent="0.25">
      <c r="I31768" s="137"/>
      <c r="J31768" s="110"/>
      <c r="K31768"/>
      <c r="L31768"/>
      <c r="T31768" s="138"/>
    </row>
    <row r="31769" spans="9:20" x14ac:dyDescent="0.25">
      <c r="I31769" s="137"/>
      <c r="J31769" s="110"/>
      <c r="K31769"/>
      <c r="L31769"/>
      <c r="T31769" s="138"/>
    </row>
    <row r="31770" spans="9:20" x14ac:dyDescent="0.25">
      <c r="I31770" s="137"/>
      <c r="J31770" s="110"/>
      <c r="K31770"/>
      <c r="L31770"/>
      <c r="T31770" s="138"/>
    </row>
    <row r="31771" spans="9:20" x14ac:dyDescent="0.25">
      <c r="I31771" s="137"/>
      <c r="J31771" s="110"/>
      <c r="K31771"/>
      <c r="L31771"/>
      <c r="T31771" s="138"/>
    </row>
    <row r="31772" spans="9:20" x14ac:dyDescent="0.25">
      <c r="I31772" s="137"/>
      <c r="J31772" s="110"/>
      <c r="K31772"/>
      <c r="L31772"/>
      <c r="T31772" s="138"/>
    </row>
    <row r="31773" spans="9:20" x14ac:dyDescent="0.25">
      <c r="I31773" s="137"/>
      <c r="J31773" s="110"/>
      <c r="K31773"/>
      <c r="L31773"/>
      <c r="T31773" s="138"/>
    </row>
    <row r="31774" spans="9:20" x14ac:dyDescent="0.25">
      <c r="I31774" s="137"/>
      <c r="J31774" s="110"/>
      <c r="K31774"/>
      <c r="L31774"/>
      <c r="T31774" s="138"/>
    </row>
    <row r="31775" spans="9:20" x14ac:dyDescent="0.25">
      <c r="I31775" s="137"/>
      <c r="J31775" s="110"/>
      <c r="K31775"/>
      <c r="L31775"/>
      <c r="T31775" s="138"/>
    </row>
    <row r="31776" spans="9:20" x14ac:dyDescent="0.25">
      <c r="I31776" s="137"/>
      <c r="J31776" s="110"/>
      <c r="K31776"/>
      <c r="L31776"/>
      <c r="T31776" s="138"/>
    </row>
    <row r="31777" spans="9:20" x14ac:dyDescent="0.25">
      <c r="I31777" s="137"/>
      <c r="J31777" s="110"/>
      <c r="K31777"/>
      <c r="L31777"/>
      <c r="T31777" s="138"/>
    </row>
    <row r="31778" spans="9:20" x14ac:dyDescent="0.25">
      <c r="I31778" s="137"/>
      <c r="J31778" s="110"/>
      <c r="K31778"/>
      <c r="L31778"/>
      <c r="T31778" s="138"/>
    </row>
    <row r="31779" spans="9:20" x14ac:dyDescent="0.25">
      <c r="I31779" s="137"/>
      <c r="J31779" s="110"/>
      <c r="K31779"/>
      <c r="L31779"/>
      <c r="T31779" s="138"/>
    </row>
    <row r="31780" spans="9:20" x14ac:dyDescent="0.25">
      <c r="I31780" s="137"/>
      <c r="J31780" s="110"/>
      <c r="K31780"/>
      <c r="L31780"/>
      <c r="T31780" s="138"/>
    </row>
    <row r="31781" spans="9:20" x14ac:dyDescent="0.25">
      <c r="I31781" s="137"/>
      <c r="J31781" s="110"/>
      <c r="K31781"/>
      <c r="L31781"/>
      <c r="T31781" s="138"/>
    </row>
    <row r="31782" spans="9:20" x14ac:dyDescent="0.25">
      <c r="I31782" s="137"/>
      <c r="J31782" s="110"/>
      <c r="K31782"/>
      <c r="L31782"/>
      <c r="T31782" s="138"/>
    </row>
    <row r="31783" spans="9:20" x14ac:dyDescent="0.25">
      <c r="I31783" s="137"/>
      <c r="J31783" s="110"/>
      <c r="K31783"/>
      <c r="L31783"/>
      <c r="T31783" s="138"/>
    </row>
    <row r="31784" spans="9:20" x14ac:dyDescent="0.25">
      <c r="I31784" s="137"/>
      <c r="J31784" s="110"/>
      <c r="K31784"/>
      <c r="L31784"/>
      <c r="T31784" s="138"/>
    </row>
    <row r="31785" spans="9:20" x14ac:dyDescent="0.25">
      <c r="I31785" s="137"/>
      <c r="J31785" s="110"/>
      <c r="K31785"/>
      <c r="L31785"/>
      <c r="T31785" s="138"/>
    </row>
    <row r="31786" spans="9:20" x14ac:dyDescent="0.25">
      <c r="I31786" s="137"/>
      <c r="J31786" s="110"/>
      <c r="K31786"/>
      <c r="L31786"/>
      <c r="T31786" s="138"/>
    </row>
    <row r="31787" spans="9:20" x14ac:dyDescent="0.25">
      <c r="I31787" s="137"/>
      <c r="J31787" s="110"/>
      <c r="K31787"/>
      <c r="L31787"/>
      <c r="T31787" s="138"/>
    </row>
    <row r="31788" spans="9:20" x14ac:dyDescent="0.25">
      <c r="I31788" s="137"/>
      <c r="J31788" s="110"/>
      <c r="K31788"/>
      <c r="L31788"/>
      <c r="T31788" s="138"/>
    </row>
    <row r="31789" spans="9:20" x14ac:dyDescent="0.25">
      <c r="I31789" s="137"/>
      <c r="J31789" s="110"/>
      <c r="K31789"/>
      <c r="L31789"/>
      <c r="T31789" s="138"/>
    </row>
    <row r="31790" spans="9:20" x14ac:dyDescent="0.25">
      <c r="I31790" s="137"/>
      <c r="J31790" s="110"/>
      <c r="K31790"/>
      <c r="L31790"/>
      <c r="T31790" s="138"/>
    </row>
    <row r="31791" spans="9:20" x14ac:dyDescent="0.25">
      <c r="I31791" s="137"/>
      <c r="J31791" s="110"/>
      <c r="K31791"/>
      <c r="L31791"/>
      <c r="T31791" s="138"/>
    </row>
    <row r="31792" spans="9:20" x14ac:dyDescent="0.25">
      <c r="I31792" s="137"/>
      <c r="J31792" s="110"/>
      <c r="K31792"/>
      <c r="L31792"/>
      <c r="T31792" s="138"/>
    </row>
    <row r="31793" spans="9:20" x14ac:dyDescent="0.25">
      <c r="I31793" s="137"/>
      <c r="J31793" s="110"/>
      <c r="K31793"/>
      <c r="L31793"/>
      <c r="T31793" s="138"/>
    </row>
    <row r="31794" spans="9:20" x14ac:dyDescent="0.25">
      <c r="I31794" s="137"/>
      <c r="J31794" s="110"/>
      <c r="K31794"/>
      <c r="L31794"/>
      <c r="T31794" s="138"/>
    </row>
    <row r="31795" spans="9:20" x14ac:dyDescent="0.25">
      <c r="I31795" s="137"/>
      <c r="J31795" s="110"/>
      <c r="K31795"/>
      <c r="L31795"/>
      <c r="T31795" s="138"/>
    </row>
    <row r="31796" spans="9:20" x14ac:dyDescent="0.25">
      <c r="I31796" s="137"/>
      <c r="J31796" s="110"/>
      <c r="K31796"/>
      <c r="L31796"/>
      <c r="T31796" s="138"/>
    </row>
    <row r="31797" spans="9:20" x14ac:dyDescent="0.25">
      <c r="I31797" s="137"/>
      <c r="J31797" s="110"/>
      <c r="K31797"/>
      <c r="L31797"/>
      <c r="T31797" s="138"/>
    </row>
    <row r="31798" spans="9:20" x14ac:dyDescent="0.25">
      <c r="I31798" s="137"/>
      <c r="J31798" s="110"/>
      <c r="K31798"/>
      <c r="L31798"/>
      <c r="T31798" s="138"/>
    </row>
    <row r="31799" spans="9:20" x14ac:dyDescent="0.25">
      <c r="I31799" s="137"/>
      <c r="J31799" s="110"/>
      <c r="K31799"/>
      <c r="L31799"/>
      <c r="T31799" s="138"/>
    </row>
    <row r="31800" spans="9:20" x14ac:dyDescent="0.25">
      <c r="I31800" s="137"/>
      <c r="J31800" s="110"/>
      <c r="K31800"/>
      <c r="L31800"/>
      <c r="T31800" s="138"/>
    </row>
    <row r="31801" spans="9:20" x14ac:dyDescent="0.25">
      <c r="I31801" s="137"/>
      <c r="J31801" s="110"/>
      <c r="K31801"/>
      <c r="L31801"/>
      <c r="T31801" s="138"/>
    </row>
    <row r="31802" spans="9:20" x14ac:dyDescent="0.25">
      <c r="I31802" s="137"/>
      <c r="J31802" s="110"/>
      <c r="K31802"/>
      <c r="L31802"/>
      <c r="T31802" s="138"/>
    </row>
    <row r="31803" spans="9:20" x14ac:dyDescent="0.25">
      <c r="I31803" s="137"/>
      <c r="J31803" s="110"/>
      <c r="K31803"/>
      <c r="L31803"/>
      <c r="T31803" s="138"/>
    </row>
    <row r="31804" spans="9:20" x14ac:dyDescent="0.25">
      <c r="I31804" s="137"/>
      <c r="J31804" s="110"/>
      <c r="K31804"/>
      <c r="L31804"/>
      <c r="T31804" s="138"/>
    </row>
    <row r="31805" spans="9:20" x14ac:dyDescent="0.25">
      <c r="I31805" s="137"/>
      <c r="J31805" s="110"/>
      <c r="K31805"/>
      <c r="L31805"/>
      <c r="T31805" s="138"/>
    </row>
    <row r="31806" spans="9:20" x14ac:dyDescent="0.25">
      <c r="I31806" s="137"/>
      <c r="J31806" s="110"/>
      <c r="K31806"/>
      <c r="L31806"/>
      <c r="T31806" s="138"/>
    </row>
    <row r="31807" spans="9:20" x14ac:dyDescent="0.25">
      <c r="I31807" s="137"/>
      <c r="J31807" s="110"/>
      <c r="K31807"/>
      <c r="L31807"/>
      <c r="T31807" s="138"/>
    </row>
    <row r="31808" spans="9:20" x14ac:dyDescent="0.25">
      <c r="I31808" s="137"/>
      <c r="J31808" s="110"/>
      <c r="K31808"/>
      <c r="L31808"/>
      <c r="T31808" s="138"/>
    </row>
    <row r="31809" spans="9:20" x14ac:dyDescent="0.25">
      <c r="I31809" s="137"/>
      <c r="J31809" s="110"/>
      <c r="K31809"/>
      <c r="L31809"/>
      <c r="T31809" s="138"/>
    </row>
    <row r="31810" spans="9:20" x14ac:dyDescent="0.25">
      <c r="I31810" s="137"/>
      <c r="J31810" s="110"/>
      <c r="K31810"/>
      <c r="L31810"/>
      <c r="T31810" s="138"/>
    </row>
    <row r="31811" spans="9:20" x14ac:dyDescent="0.25">
      <c r="I31811" s="137"/>
      <c r="J31811" s="110"/>
      <c r="K31811"/>
      <c r="L31811"/>
      <c r="T31811" s="138"/>
    </row>
    <row r="31812" spans="9:20" x14ac:dyDescent="0.25">
      <c r="I31812" s="137"/>
      <c r="J31812" s="110"/>
      <c r="K31812"/>
      <c r="L31812"/>
      <c r="T31812" s="138"/>
    </row>
    <row r="31813" spans="9:20" x14ac:dyDescent="0.25">
      <c r="I31813" s="137"/>
      <c r="J31813" s="110"/>
      <c r="K31813"/>
      <c r="L31813"/>
      <c r="T31813" s="138"/>
    </row>
    <row r="31814" spans="9:20" x14ac:dyDescent="0.25">
      <c r="I31814" s="137"/>
      <c r="J31814" s="110"/>
      <c r="K31814"/>
      <c r="L31814"/>
      <c r="T31814" s="138"/>
    </row>
    <row r="31815" spans="9:20" x14ac:dyDescent="0.25">
      <c r="I31815" s="137"/>
      <c r="J31815" s="110"/>
      <c r="K31815"/>
      <c r="L31815"/>
      <c r="T31815" s="138"/>
    </row>
    <row r="31816" spans="9:20" x14ac:dyDescent="0.25">
      <c r="I31816" s="137"/>
      <c r="J31816" s="110"/>
      <c r="K31816"/>
      <c r="L31816"/>
      <c r="T31816" s="138"/>
    </row>
    <row r="31817" spans="9:20" x14ac:dyDescent="0.25">
      <c r="I31817" s="137"/>
      <c r="J31817" s="110"/>
      <c r="K31817"/>
      <c r="L31817"/>
      <c r="T31817" s="138"/>
    </row>
    <row r="31818" spans="9:20" x14ac:dyDescent="0.25">
      <c r="I31818" s="137"/>
      <c r="J31818" s="110"/>
      <c r="K31818"/>
      <c r="L31818"/>
      <c r="T31818" s="138"/>
    </row>
    <row r="31819" spans="9:20" x14ac:dyDescent="0.25">
      <c r="I31819" s="137"/>
      <c r="J31819" s="110"/>
      <c r="K31819"/>
      <c r="L31819"/>
      <c r="T31819" s="138"/>
    </row>
    <row r="31820" spans="9:20" x14ac:dyDescent="0.25">
      <c r="I31820" s="137"/>
      <c r="J31820" s="110"/>
      <c r="K31820"/>
      <c r="L31820"/>
      <c r="T31820" s="138"/>
    </row>
    <row r="31821" spans="9:20" x14ac:dyDescent="0.25">
      <c r="I31821" s="137"/>
      <c r="J31821" s="110"/>
      <c r="K31821"/>
      <c r="L31821"/>
      <c r="T31821" s="138"/>
    </row>
    <row r="31822" spans="9:20" x14ac:dyDescent="0.25">
      <c r="I31822" s="137"/>
      <c r="J31822" s="110"/>
      <c r="K31822"/>
      <c r="L31822"/>
      <c r="T31822" s="138"/>
    </row>
    <row r="31823" spans="9:20" x14ac:dyDescent="0.25">
      <c r="I31823" s="137"/>
      <c r="J31823" s="110"/>
      <c r="K31823"/>
      <c r="L31823"/>
      <c r="T31823" s="138"/>
    </row>
    <row r="31824" spans="9:20" x14ac:dyDescent="0.25">
      <c r="I31824" s="137"/>
      <c r="J31824" s="110"/>
      <c r="K31824"/>
      <c r="L31824"/>
      <c r="T31824" s="138"/>
    </row>
    <row r="31825" spans="9:20" x14ac:dyDescent="0.25">
      <c r="I31825" s="137"/>
      <c r="J31825" s="110"/>
      <c r="K31825"/>
      <c r="L31825"/>
      <c r="T31825" s="138"/>
    </row>
    <row r="31826" spans="9:20" x14ac:dyDescent="0.25">
      <c r="I31826" s="137"/>
      <c r="J31826" s="110"/>
      <c r="K31826"/>
      <c r="L31826"/>
      <c r="T31826" s="138"/>
    </row>
    <row r="31827" spans="9:20" x14ac:dyDescent="0.25">
      <c r="I31827" s="137"/>
      <c r="J31827" s="110"/>
      <c r="K31827"/>
      <c r="L31827"/>
      <c r="T31827" s="138"/>
    </row>
    <row r="31828" spans="9:20" x14ac:dyDescent="0.25">
      <c r="I31828" s="137"/>
      <c r="J31828" s="110"/>
      <c r="K31828"/>
      <c r="L31828"/>
      <c r="T31828" s="138"/>
    </row>
    <row r="31829" spans="9:20" x14ac:dyDescent="0.25">
      <c r="I31829" s="137"/>
      <c r="J31829" s="110"/>
      <c r="K31829"/>
      <c r="L31829"/>
      <c r="T31829" s="138"/>
    </row>
    <row r="31830" spans="9:20" x14ac:dyDescent="0.25">
      <c r="I31830" s="137"/>
      <c r="J31830" s="110"/>
      <c r="K31830"/>
      <c r="L31830"/>
      <c r="T31830" s="138"/>
    </row>
    <row r="31831" spans="9:20" x14ac:dyDescent="0.25">
      <c r="I31831" s="137"/>
      <c r="J31831" s="110"/>
      <c r="K31831"/>
      <c r="L31831"/>
      <c r="T31831" s="138"/>
    </row>
    <row r="31832" spans="9:20" x14ac:dyDescent="0.25">
      <c r="I31832" s="137"/>
      <c r="J31832" s="110"/>
      <c r="K31832"/>
      <c r="L31832"/>
      <c r="T31832" s="138"/>
    </row>
    <row r="31833" spans="9:20" x14ac:dyDescent="0.25">
      <c r="I31833" s="137"/>
      <c r="J31833" s="110"/>
      <c r="K31833"/>
      <c r="L31833"/>
      <c r="T31833" s="138"/>
    </row>
    <row r="31834" spans="9:20" x14ac:dyDescent="0.25">
      <c r="I31834" s="137"/>
      <c r="J31834" s="110"/>
      <c r="K31834"/>
      <c r="L31834"/>
      <c r="T31834" s="138"/>
    </row>
    <row r="31835" spans="9:20" x14ac:dyDescent="0.25">
      <c r="I31835" s="137"/>
      <c r="J31835" s="110"/>
      <c r="K31835"/>
      <c r="L31835"/>
      <c r="T31835" s="138"/>
    </row>
    <row r="31836" spans="9:20" x14ac:dyDescent="0.25">
      <c r="I31836" s="137"/>
      <c r="J31836" s="110"/>
      <c r="K31836"/>
      <c r="L31836"/>
      <c r="T31836" s="138"/>
    </row>
    <row r="31837" spans="9:20" x14ac:dyDescent="0.25">
      <c r="I31837" s="137"/>
      <c r="J31837" s="110"/>
      <c r="K31837"/>
      <c r="L31837"/>
      <c r="T31837" s="138"/>
    </row>
    <row r="31838" spans="9:20" x14ac:dyDescent="0.25">
      <c r="I31838" s="137"/>
      <c r="J31838" s="110"/>
      <c r="K31838"/>
      <c r="L31838"/>
      <c r="T31838" s="138"/>
    </row>
    <row r="31839" spans="9:20" x14ac:dyDescent="0.25">
      <c r="I31839" s="137"/>
      <c r="J31839" s="110"/>
      <c r="K31839"/>
      <c r="L31839"/>
      <c r="T31839" s="138"/>
    </row>
    <row r="31840" spans="9:20" x14ac:dyDescent="0.25">
      <c r="I31840" s="137"/>
      <c r="J31840" s="110"/>
      <c r="K31840"/>
      <c r="L31840"/>
      <c r="T31840" s="138"/>
    </row>
    <row r="31841" spans="9:20" x14ac:dyDescent="0.25">
      <c r="I31841" s="137"/>
      <c r="J31841" s="110"/>
      <c r="K31841"/>
      <c r="L31841"/>
      <c r="T31841" s="138"/>
    </row>
    <row r="31842" spans="9:20" x14ac:dyDescent="0.25">
      <c r="I31842" s="137"/>
      <c r="J31842" s="110"/>
      <c r="K31842"/>
      <c r="L31842"/>
      <c r="T31842" s="138"/>
    </row>
    <row r="31843" spans="9:20" x14ac:dyDescent="0.25">
      <c r="I31843" s="137"/>
      <c r="J31843" s="110"/>
      <c r="K31843"/>
      <c r="L31843"/>
      <c r="T31843" s="138"/>
    </row>
    <row r="31844" spans="9:20" x14ac:dyDescent="0.25">
      <c r="I31844" s="137"/>
      <c r="J31844" s="110"/>
      <c r="K31844"/>
      <c r="L31844"/>
      <c r="T31844" s="138"/>
    </row>
    <row r="31845" spans="9:20" x14ac:dyDescent="0.25">
      <c r="I31845" s="137"/>
      <c r="J31845" s="110"/>
      <c r="K31845"/>
      <c r="L31845"/>
      <c r="T31845" s="138"/>
    </row>
    <row r="31846" spans="9:20" x14ac:dyDescent="0.25">
      <c r="I31846" s="137"/>
      <c r="J31846" s="110"/>
      <c r="K31846"/>
      <c r="L31846"/>
      <c r="T31846" s="138"/>
    </row>
    <row r="31847" spans="9:20" x14ac:dyDescent="0.25">
      <c r="I31847" s="137"/>
      <c r="J31847" s="110"/>
      <c r="K31847"/>
      <c r="L31847"/>
      <c r="T31847" s="138"/>
    </row>
    <row r="31848" spans="9:20" x14ac:dyDescent="0.25">
      <c r="I31848" s="137"/>
      <c r="J31848" s="110"/>
      <c r="K31848"/>
      <c r="L31848"/>
      <c r="T31848" s="138"/>
    </row>
    <row r="31849" spans="9:20" x14ac:dyDescent="0.25">
      <c r="I31849" s="137"/>
      <c r="J31849" s="110"/>
      <c r="K31849"/>
      <c r="L31849"/>
      <c r="T31849" s="138"/>
    </row>
    <row r="31850" spans="9:20" x14ac:dyDescent="0.25">
      <c r="I31850" s="137"/>
      <c r="J31850" s="110"/>
      <c r="K31850"/>
      <c r="L31850"/>
      <c r="T31850" s="138"/>
    </row>
    <row r="31851" spans="9:20" x14ac:dyDescent="0.25">
      <c r="I31851" s="137"/>
      <c r="J31851" s="110"/>
      <c r="K31851"/>
      <c r="L31851"/>
      <c r="T31851" s="138"/>
    </row>
    <row r="31852" spans="9:20" x14ac:dyDescent="0.25">
      <c r="I31852" s="137"/>
      <c r="J31852" s="110"/>
      <c r="K31852"/>
      <c r="L31852"/>
      <c r="T31852" s="138"/>
    </row>
    <row r="31853" spans="9:20" x14ac:dyDescent="0.25">
      <c r="I31853" s="137"/>
      <c r="J31853" s="110"/>
      <c r="K31853"/>
      <c r="L31853"/>
      <c r="T31853" s="138"/>
    </row>
    <row r="31854" spans="9:20" x14ac:dyDescent="0.25">
      <c r="I31854" s="137"/>
      <c r="J31854" s="110"/>
      <c r="K31854"/>
      <c r="L31854"/>
      <c r="T31854" s="138"/>
    </row>
    <row r="31855" spans="9:20" x14ac:dyDescent="0.25">
      <c r="I31855" s="137"/>
      <c r="J31855" s="110"/>
      <c r="K31855"/>
      <c r="L31855"/>
      <c r="T31855" s="138"/>
    </row>
    <row r="31856" spans="9:20" x14ac:dyDescent="0.25">
      <c r="I31856" s="137"/>
      <c r="J31856" s="110"/>
      <c r="K31856"/>
      <c r="L31856"/>
      <c r="T31856" s="138"/>
    </row>
    <row r="31857" spans="9:20" x14ac:dyDescent="0.25">
      <c r="I31857" s="137"/>
      <c r="J31857" s="110"/>
      <c r="K31857"/>
      <c r="L31857"/>
      <c r="T31857" s="138"/>
    </row>
    <row r="31858" spans="9:20" x14ac:dyDescent="0.25">
      <c r="I31858" s="137"/>
      <c r="J31858" s="110"/>
      <c r="K31858"/>
      <c r="L31858"/>
      <c r="T31858" s="138"/>
    </row>
    <row r="31859" spans="9:20" x14ac:dyDescent="0.25">
      <c r="I31859" s="137"/>
      <c r="J31859" s="110"/>
      <c r="K31859"/>
      <c r="L31859"/>
      <c r="T31859" s="138"/>
    </row>
    <row r="31860" spans="9:20" x14ac:dyDescent="0.25">
      <c r="I31860" s="137"/>
      <c r="J31860" s="110"/>
      <c r="K31860"/>
      <c r="L31860"/>
      <c r="T31860" s="138"/>
    </row>
    <row r="31861" spans="9:20" x14ac:dyDescent="0.25">
      <c r="I31861" s="137"/>
      <c r="J31861" s="110"/>
      <c r="K31861"/>
      <c r="L31861"/>
      <c r="T31861" s="138"/>
    </row>
    <row r="31862" spans="9:20" x14ac:dyDescent="0.25">
      <c r="I31862" s="137"/>
      <c r="J31862" s="110"/>
      <c r="K31862"/>
      <c r="L31862"/>
      <c r="T31862" s="138"/>
    </row>
    <row r="31863" spans="9:20" x14ac:dyDescent="0.25">
      <c r="I31863" s="137"/>
      <c r="J31863" s="110"/>
      <c r="K31863"/>
      <c r="L31863"/>
      <c r="T31863" s="138"/>
    </row>
    <row r="31864" spans="9:20" x14ac:dyDescent="0.25">
      <c r="I31864" s="137"/>
      <c r="J31864" s="110"/>
      <c r="K31864"/>
      <c r="L31864"/>
      <c r="T31864" s="138"/>
    </row>
    <row r="31865" spans="9:20" x14ac:dyDescent="0.25">
      <c r="I31865" s="137"/>
      <c r="J31865" s="110"/>
      <c r="K31865"/>
      <c r="L31865"/>
      <c r="T31865" s="138"/>
    </row>
    <row r="31866" spans="9:20" x14ac:dyDescent="0.25">
      <c r="I31866" s="137"/>
      <c r="J31866" s="110"/>
      <c r="K31866"/>
      <c r="L31866"/>
      <c r="T31866" s="138"/>
    </row>
    <row r="31867" spans="9:20" x14ac:dyDescent="0.25">
      <c r="I31867" s="137"/>
      <c r="J31867" s="110"/>
      <c r="K31867"/>
      <c r="L31867"/>
      <c r="T31867" s="138"/>
    </row>
    <row r="31868" spans="9:20" x14ac:dyDescent="0.25">
      <c r="I31868" s="137"/>
      <c r="J31868" s="110"/>
      <c r="K31868"/>
      <c r="L31868"/>
      <c r="T31868" s="138"/>
    </row>
    <row r="31869" spans="9:20" x14ac:dyDescent="0.25">
      <c r="I31869" s="137"/>
      <c r="J31869" s="110"/>
      <c r="K31869"/>
      <c r="L31869"/>
      <c r="T31869" s="138"/>
    </row>
    <row r="31870" spans="9:20" x14ac:dyDescent="0.25">
      <c r="I31870" s="137"/>
      <c r="J31870" s="110"/>
      <c r="K31870"/>
      <c r="L31870"/>
      <c r="T31870" s="138"/>
    </row>
    <row r="31871" spans="9:20" x14ac:dyDescent="0.25">
      <c r="I31871" s="137"/>
      <c r="J31871" s="110"/>
      <c r="K31871"/>
      <c r="L31871"/>
      <c r="T31871" s="138"/>
    </row>
    <row r="31872" spans="9:20" x14ac:dyDescent="0.25">
      <c r="I31872" s="137"/>
      <c r="J31872" s="110"/>
      <c r="K31872"/>
      <c r="L31872"/>
      <c r="T31872" s="138"/>
    </row>
    <row r="31873" spans="9:20" x14ac:dyDescent="0.25">
      <c r="I31873" s="137"/>
      <c r="J31873" s="110"/>
      <c r="K31873"/>
      <c r="L31873"/>
      <c r="T31873" s="138"/>
    </row>
    <row r="31874" spans="9:20" x14ac:dyDescent="0.25">
      <c r="I31874" s="137"/>
      <c r="J31874" s="110"/>
      <c r="K31874"/>
      <c r="L31874"/>
      <c r="T31874" s="138"/>
    </row>
    <row r="31875" spans="9:20" x14ac:dyDescent="0.25">
      <c r="I31875" s="137"/>
      <c r="J31875" s="110"/>
      <c r="K31875"/>
      <c r="L31875"/>
      <c r="T31875" s="138"/>
    </row>
    <row r="31876" spans="9:20" x14ac:dyDescent="0.25">
      <c r="I31876" s="137"/>
      <c r="J31876" s="110"/>
      <c r="K31876"/>
      <c r="L31876"/>
      <c r="T31876" s="138"/>
    </row>
    <row r="31877" spans="9:20" x14ac:dyDescent="0.25">
      <c r="I31877" s="137"/>
      <c r="J31877" s="110"/>
      <c r="K31877"/>
      <c r="L31877"/>
      <c r="T31877" s="138"/>
    </row>
    <row r="31878" spans="9:20" x14ac:dyDescent="0.25">
      <c r="I31878" s="137"/>
      <c r="J31878" s="110"/>
      <c r="K31878"/>
      <c r="L31878"/>
      <c r="T31878" s="138"/>
    </row>
    <row r="31879" spans="9:20" x14ac:dyDescent="0.25">
      <c r="I31879" s="137"/>
      <c r="J31879" s="110"/>
      <c r="K31879"/>
      <c r="L31879"/>
      <c r="T31879" s="138"/>
    </row>
    <row r="31880" spans="9:20" x14ac:dyDescent="0.25">
      <c r="I31880" s="137"/>
      <c r="J31880" s="110"/>
      <c r="K31880"/>
      <c r="L31880"/>
      <c r="T31880" s="138"/>
    </row>
    <row r="31881" spans="9:20" x14ac:dyDescent="0.25">
      <c r="I31881" s="137"/>
      <c r="J31881" s="110"/>
      <c r="K31881"/>
      <c r="L31881"/>
      <c r="T31881" s="138"/>
    </row>
    <row r="31882" spans="9:20" x14ac:dyDescent="0.25">
      <c r="I31882" s="137"/>
      <c r="J31882" s="110"/>
      <c r="K31882"/>
      <c r="L31882"/>
      <c r="T31882" s="138"/>
    </row>
    <row r="31883" spans="9:20" x14ac:dyDescent="0.25">
      <c r="I31883" s="137"/>
      <c r="J31883" s="110"/>
      <c r="K31883"/>
      <c r="L31883"/>
      <c r="T31883" s="138"/>
    </row>
    <row r="31884" spans="9:20" x14ac:dyDescent="0.25">
      <c r="I31884" s="137"/>
      <c r="J31884" s="110"/>
      <c r="K31884"/>
      <c r="L31884"/>
      <c r="T31884" s="138"/>
    </row>
    <row r="31885" spans="9:20" x14ac:dyDescent="0.25">
      <c r="I31885" s="137"/>
      <c r="J31885" s="110"/>
      <c r="K31885"/>
      <c r="L31885"/>
      <c r="T31885" s="138"/>
    </row>
    <row r="31886" spans="9:20" x14ac:dyDescent="0.25">
      <c r="I31886" s="137"/>
      <c r="J31886" s="110"/>
      <c r="K31886"/>
      <c r="L31886"/>
      <c r="T31886" s="138"/>
    </row>
    <row r="31887" spans="9:20" x14ac:dyDescent="0.25">
      <c r="I31887" s="137"/>
      <c r="J31887" s="110"/>
      <c r="K31887"/>
      <c r="L31887"/>
      <c r="T31887" s="138"/>
    </row>
    <row r="31888" spans="9:20" x14ac:dyDescent="0.25">
      <c r="I31888" s="137"/>
      <c r="J31888" s="110"/>
      <c r="K31888"/>
      <c r="L31888"/>
      <c r="T31888" s="138"/>
    </row>
    <row r="31889" spans="9:20" x14ac:dyDescent="0.25">
      <c r="I31889" s="137"/>
      <c r="J31889" s="110"/>
      <c r="K31889"/>
      <c r="L31889"/>
      <c r="T31889" s="138"/>
    </row>
    <row r="31890" spans="9:20" x14ac:dyDescent="0.25">
      <c r="I31890" s="137"/>
      <c r="J31890" s="110"/>
      <c r="K31890"/>
      <c r="L31890"/>
      <c r="T31890" s="138"/>
    </row>
    <row r="31891" spans="9:20" x14ac:dyDescent="0.25">
      <c r="I31891" s="137"/>
      <c r="J31891" s="110"/>
      <c r="K31891"/>
      <c r="L31891"/>
      <c r="T31891" s="138"/>
    </row>
    <row r="31892" spans="9:20" x14ac:dyDescent="0.25">
      <c r="I31892" s="137"/>
      <c r="J31892" s="110"/>
      <c r="K31892"/>
      <c r="L31892"/>
      <c r="T31892" s="138"/>
    </row>
    <row r="31893" spans="9:20" x14ac:dyDescent="0.25">
      <c r="I31893" s="137"/>
      <c r="J31893" s="110"/>
      <c r="K31893"/>
      <c r="L31893"/>
      <c r="T31893" s="138"/>
    </row>
    <row r="31894" spans="9:20" x14ac:dyDescent="0.25">
      <c r="I31894" s="137"/>
      <c r="J31894" s="110"/>
      <c r="K31894"/>
      <c r="L31894"/>
      <c r="T31894" s="138"/>
    </row>
    <row r="31895" spans="9:20" x14ac:dyDescent="0.25">
      <c r="I31895" s="137"/>
      <c r="J31895" s="110"/>
      <c r="K31895"/>
      <c r="L31895"/>
      <c r="T31895" s="138"/>
    </row>
    <row r="31896" spans="9:20" x14ac:dyDescent="0.25">
      <c r="I31896" s="137"/>
      <c r="J31896" s="110"/>
      <c r="K31896"/>
      <c r="L31896"/>
      <c r="T31896" s="138"/>
    </row>
    <row r="31897" spans="9:20" x14ac:dyDescent="0.25">
      <c r="I31897" s="137"/>
      <c r="J31897" s="110"/>
      <c r="K31897"/>
      <c r="L31897"/>
      <c r="T31897" s="138"/>
    </row>
    <row r="31898" spans="9:20" x14ac:dyDescent="0.25">
      <c r="I31898" s="137"/>
      <c r="J31898" s="110"/>
      <c r="K31898"/>
      <c r="L31898"/>
      <c r="T31898" s="138"/>
    </row>
    <row r="31899" spans="9:20" x14ac:dyDescent="0.25">
      <c r="I31899" s="137"/>
      <c r="J31899" s="110"/>
      <c r="K31899"/>
      <c r="L31899"/>
      <c r="T31899" s="138"/>
    </row>
    <row r="31900" spans="9:20" x14ac:dyDescent="0.25">
      <c r="I31900" s="137"/>
      <c r="J31900" s="110"/>
      <c r="K31900"/>
      <c r="L31900"/>
      <c r="T31900" s="138"/>
    </row>
    <row r="31901" spans="9:20" x14ac:dyDescent="0.25">
      <c r="I31901" s="137"/>
      <c r="J31901" s="110"/>
      <c r="K31901"/>
      <c r="L31901"/>
      <c r="T31901" s="138"/>
    </row>
    <row r="31902" spans="9:20" x14ac:dyDescent="0.25">
      <c r="I31902" s="137"/>
      <c r="J31902" s="110"/>
      <c r="K31902"/>
      <c r="L31902"/>
      <c r="T31902" s="138"/>
    </row>
    <row r="31903" spans="9:20" x14ac:dyDescent="0.25">
      <c r="I31903" s="137"/>
      <c r="J31903" s="110"/>
      <c r="K31903"/>
      <c r="L31903"/>
      <c r="T31903" s="138"/>
    </row>
    <row r="31904" spans="9:20" x14ac:dyDescent="0.25">
      <c r="I31904" s="137"/>
      <c r="J31904" s="110"/>
      <c r="K31904"/>
      <c r="L31904"/>
      <c r="T31904" s="138"/>
    </row>
    <row r="31905" spans="9:20" x14ac:dyDescent="0.25">
      <c r="I31905" s="137"/>
      <c r="J31905" s="110"/>
      <c r="K31905"/>
      <c r="L31905"/>
      <c r="T31905" s="138"/>
    </row>
    <row r="31906" spans="9:20" x14ac:dyDescent="0.25">
      <c r="I31906" s="137"/>
      <c r="J31906" s="110"/>
      <c r="K31906"/>
      <c r="L31906"/>
      <c r="T31906" s="138"/>
    </row>
    <row r="31907" spans="9:20" x14ac:dyDescent="0.25">
      <c r="I31907" s="137"/>
      <c r="J31907" s="110"/>
      <c r="K31907"/>
      <c r="L31907"/>
      <c r="T31907" s="138"/>
    </row>
    <row r="31908" spans="9:20" x14ac:dyDescent="0.25">
      <c r="I31908" s="137"/>
      <c r="J31908" s="110"/>
      <c r="K31908"/>
      <c r="L31908"/>
      <c r="T31908" s="138"/>
    </row>
    <row r="31909" spans="9:20" x14ac:dyDescent="0.25">
      <c r="I31909" s="137"/>
      <c r="J31909" s="110"/>
      <c r="K31909"/>
      <c r="L31909"/>
      <c r="T31909" s="138"/>
    </row>
    <row r="31910" spans="9:20" x14ac:dyDescent="0.25">
      <c r="I31910" s="137"/>
      <c r="J31910" s="110"/>
      <c r="K31910"/>
      <c r="L31910"/>
      <c r="T31910" s="138"/>
    </row>
    <row r="31911" spans="9:20" x14ac:dyDescent="0.25">
      <c r="I31911" s="137"/>
      <c r="J31911" s="110"/>
      <c r="K31911"/>
      <c r="L31911"/>
      <c r="T31911" s="138"/>
    </row>
    <row r="31912" spans="9:20" x14ac:dyDescent="0.25">
      <c r="I31912" s="137"/>
      <c r="J31912" s="110"/>
      <c r="K31912"/>
      <c r="L31912"/>
      <c r="T31912" s="138"/>
    </row>
    <row r="31913" spans="9:20" x14ac:dyDescent="0.25">
      <c r="I31913" s="137"/>
      <c r="J31913" s="110"/>
      <c r="K31913"/>
      <c r="L31913"/>
      <c r="T31913" s="138"/>
    </row>
    <row r="31914" spans="9:20" x14ac:dyDescent="0.25">
      <c r="I31914" s="137"/>
      <c r="J31914" s="110"/>
      <c r="K31914"/>
      <c r="L31914"/>
      <c r="T31914" s="138"/>
    </row>
    <row r="31915" spans="9:20" x14ac:dyDescent="0.25">
      <c r="I31915" s="137"/>
      <c r="J31915" s="110"/>
      <c r="K31915"/>
      <c r="L31915"/>
      <c r="T31915" s="138"/>
    </row>
    <row r="31916" spans="9:20" x14ac:dyDescent="0.25">
      <c r="I31916" s="137"/>
      <c r="J31916" s="110"/>
      <c r="K31916"/>
      <c r="L31916"/>
      <c r="T31916" s="138"/>
    </row>
    <row r="31917" spans="9:20" x14ac:dyDescent="0.25">
      <c r="I31917" s="137"/>
      <c r="J31917" s="110"/>
      <c r="K31917"/>
      <c r="L31917"/>
      <c r="T31917" s="138"/>
    </row>
    <row r="31918" spans="9:20" x14ac:dyDescent="0.25">
      <c r="I31918" s="137"/>
      <c r="J31918" s="110"/>
      <c r="K31918"/>
      <c r="L31918"/>
      <c r="T31918" s="138"/>
    </row>
    <row r="31919" spans="9:20" x14ac:dyDescent="0.25">
      <c r="I31919" s="137"/>
      <c r="J31919" s="110"/>
      <c r="K31919"/>
      <c r="L31919"/>
      <c r="T31919" s="138"/>
    </row>
    <row r="31920" spans="9:20" x14ac:dyDescent="0.25">
      <c r="I31920" s="137"/>
      <c r="J31920" s="110"/>
      <c r="K31920"/>
      <c r="L31920"/>
      <c r="T31920" s="138"/>
    </row>
    <row r="31921" spans="9:20" x14ac:dyDescent="0.25">
      <c r="I31921" s="137"/>
      <c r="J31921" s="110"/>
      <c r="K31921"/>
      <c r="L31921"/>
      <c r="T31921" s="138"/>
    </row>
    <row r="31922" spans="9:20" x14ac:dyDescent="0.25">
      <c r="I31922" s="137"/>
      <c r="J31922" s="110"/>
      <c r="K31922"/>
      <c r="L31922"/>
      <c r="T31922" s="138"/>
    </row>
    <row r="31923" spans="9:20" x14ac:dyDescent="0.25">
      <c r="I31923" s="137"/>
      <c r="J31923" s="110"/>
      <c r="K31923"/>
      <c r="L31923"/>
      <c r="T31923" s="138"/>
    </row>
    <row r="31924" spans="9:20" x14ac:dyDescent="0.25">
      <c r="I31924" s="137"/>
      <c r="J31924" s="110"/>
      <c r="K31924"/>
      <c r="L31924"/>
      <c r="T31924" s="138"/>
    </row>
    <row r="31925" spans="9:20" x14ac:dyDescent="0.25">
      <c r="I31925" s="137"/>
      <c r="J31925" s="110"/>
      <c r="K31925"/>
      <c r="L31925"/>
      <c r="T31925" s="138"/>
    </row>
    <row r="31926" spans="9:20" x14ac:dyDescent="0.25">
      <c r="I31926" s="137"/>
      <c r="J31926" s="110"/>
      <c r="K31926"/>
      <c r="L31926"/>
      <c r="T31926" s="138"/>
    </row>
    <row r="31927" spans="9:20" x14ac:dyDescent="0.25">
      <c r="I31927" s="137"/>
      <c r="J31927" s="110"/>
      <c r="K31927"/>
      <c r="L31927"/>
      <c r="T31927" s="138"/>
    </row>
    <row r="31928" spans="9:20" x14ac:dyDescent="0.25">
      <c r="I31928" s="137"/>
      <c r="J31928" s="110"/>
      <c r="K31928"/>
      <c r="L31928"/>
      <c r="T31928" s="138"/>
    </row>
    <row r="31929" spans="9:20" x14ac:dyDescent="0.25">
      <c r="I31929" s="137"/>
      <c r="J31929" s="110"/>
      <c r="K31929"/>
      <c r="L31929"/>
      <c r="T31929" s="138"/>
    </row>
    <row r="31930" spans="9:20" x14ac:dyDescent="0.25">
      <c r="I31930" s="137"/>
      <c r="J31930" s="110"/>
      <c r="K31930"/>
      <c r="L31930"/>
      <c r="T31930" s="138"/>
    </row>
    <row r="31931" spans="9:20" x14ac:dyDescent="0.25">
      <c r="I31931" s="137"/>
      <c r="J31931" s="110"/>
      <c r="K31931"/>
      <c r="L31931"/>
      <c r="T31931" s="138"/>
    </row>
    <row r="31932" spans="9:20" x14ac:dyDescent="0.25">
      <c r="I31932" s="137"/>
      <c r="J31932" s="110"/>
      <c r="K31932"/>
      <c r="L31932"/>
      <c r="T31932" s="138"/>
    </row>
    <row r="31933" spans="9:20" x14ac:dyDescent="0.25">
      <c r="I31933" s="137"/>
      <c r="J31933" s="110"/>
      <c r="K31933"/>
      <c r="L31933"/>
      <c r="T31933" s="138"/>
    </row>
    <row r="31934" spans="9:20" x14ac:dyDescent="0.25">
      <c r="I31934" s="137"/>
      <c r="J31934" s="110"/>
      <c r="K31934"/>
      <c r="L31934"/>
      <c r="T31934" s="138"/>
    </row>
    <row r="31935" spans="9:20" x14ac:dyDescent="0.25">
      <c r="I31935" s="137"/>
      <c r="J31935" s="110"/>
      <c r="K31935"/>
      <c r="L31935"/>
      <c r="T31935" s="138"/>
    </row>
    <row r="31936" spans="9:20" x14ac:dyDescent="0.25">
      <c r="I31936" s="137"/>
      <c r="J31936" s="110"/>
      <c r="K31936"/>
      <c r="L31936"/>
      <c r="T31936" s="138"/>
    </row>
    <row r="31937" spans="9:20" x14ac:dyDescent="0.25">
      <c r="I31937" s="137"/>
      <c r="J31937" s="110"/>
      <c r="K31937"/>
      <c r="L31937"/>
      <c r="T31937" s="138"/>
    </row>
    <row r="31938" spans="9:20" x14ac:dyDescent="0.25">
      <c r="I31938" s="137"/>
      <c r="J31938" s="110"/>
      <c r="K31938"/>
      <c r="L31938"/>
      <c r="T31938" s="138"/>
    </row>
    <row r="31939" spans="9:20" x14ac:dyDescent="0.25">
      <c r="I31939" s="137"/>
      <c r="J31939" s="110"/>
      <c r="K31939"/>
      <c r="L31939"/>
      <c r="T31939" s="138"/>
    </row>
    <row r="31940" spans="9:20" x14ac:dyDescent="0.25">
      <c r="I31940" s="137"/>
      <c r="J31940" s="110"/>
      <c r="K31940"/>
      <c r="L31940"/>
      <c r="T31940" s="138"/>
    </row>
    <row r="31941" spans="9:20" x14ac:dyDescent="0.25">
      <c r="I31941" s="137"/>
      <c r="J31941" s="110"/>
      <c r="K31941"/>
      <c r="L31941"/>
      <c r="T31941" s="138"/>
    </row>
    <row r="31942" spans="9:20" x14ac:dyDescent="0.25">
      <c r="I31942" s="137"/>
      <c r="J31942" s="110"/>
      <c r="K31942"/>
      <c r="L31942"/>
      <c r="T31942" s="138"/>
    </row>
    <row r="31943" spans="9:20" x14ac:dyDescent="0.25">
      <c r="I31943" s="137"/>
      <c r="J31943" s="110"/>
      <c r="K31943"/>
      <c r="L31943"/>
      <c r="T31943" s="138"/>
    </row>
    <row r="31944" spans="9:20" x14ac:dyDescent="0.25">
      <c r="I31944" s="137"/>
      <c r="J31944" s="110"/>
      <c r="K31944"/>
      <c r="L31944"/>
      <c r="T31944" s="138"/>
    </row>
    <row r="31945" spans="9:20" x14ac:dyDescent="0.25">
      <c r="I31945" s="137"/>
      <c r="J31945" s="110"/>
      <c r="K31945"/>
      <c r="L31945"/>
      <c r="T31945" s="138"/>
    </row>
    <row r="31946" spans="9:20" x14ac:dyDescent="0.25">
      <c r="I31946" s="137"/>
      <c r="J31946" s="110"/>
      <c r="K31946"/>
      <c r="L31946"/>
      <c r="T31946" s="138"/>
    </row>
    <row r="31947" spans="9:20" x14ac:dyDescent="0.25">
      <c r="I31947" s="137"/>
      <c r="J31947" s="110"/>
      <c r="K31947"/>
      <c r="L31947"/>
      <c r="T31947" s="138"/>
    </row>
    <row r="31948" spans="9:20" x14ac:dyDescent="0.25">
      <c r="I31948" s="137"/>
      <c r="J31948" s="110"/>
      <c r="K31948"/>
      <c r="L31948"/>
      <c r="T31948" s="138"/>
    </row>
    <row r="31949" spans="9:20" x14ac:dyDescent="0.25">
      <c r="I31949" s="137"/>
      <c r="J31949" s="110"/>
      <c r="K31949"/>
      <c r="L31949"/>
      <c r="T31949" s="138"/>
    </row>
    <row r="31950" spans="9:20" x14ac:dyDescent="0.25">
      <c r="I31950" s="137"/>
      <c r="J31950" s="110"/>
      <c r="K31950"/>
      <c r="L31950"/>
      <c r="T31950" s="138"/>
    </row>
    <row r="31951" spans="9:20" x14ac:dyDescent="0.25">
      <c r="I31951" s="137"/>
      <c r="J31951" s="110"/>
      <c r="K31951"/>
      <c r="L31951"/>
      <c r="T31951" s="138"/>
    </row>
    <row r="31952" spans="9:20" x14ac:dyDescent="0.25">
      <c r="I31952" s="137"/>
      <c r="J31952" s="110"/>
      <c r="K31952"/>
      <c r="L31952"/>
      <c r="T31952" s="138"/>
    </row>
    <row r="31953" spans="9:20" x14ac:dyDescent="0.25">
      <c r="I31953" s="137"/>
      <c r="J31953" s="110"/>
      <c r="K31953"/>
      <c r="L31953"/>
      <c r="T31953" s="138"/>
    </row>
    <row r="31954" spans="9:20" x14ac:dyDescent="0.25">
      <c r="I31954" s="137"/>
      <c r="J31954" s="110"/>
      <c r="K31954"/>
      <c r="L31954"/>
      <c r="T31954" s="138"/>
    </row>
    <row r="31955" spans="9:20" x14ac:dyDescent="0.25">
      <c r="I31955" s="137"/>
      <c r="J31955" s="110"/>
      <c r="K31955"/>
      <c r="L31955"/>
      <c r="T31955" s="138"/>
    </row>
    <row r="31956" spans="9:20" x14ac:dyDescent="0.25">
      <c r="I31956" s="137"/>
      <c r="J31956" s="110"/>
      <c r="K31956"/>
      <c r="L31956"/>
      <c r="T31956" s="138"/>
    </row>
    <row r="31957" spans="9:20" x14ac:dyDescent="0.25">
      <c r="I31957" s="137"/>
      <c r="J31957" s="110"/>
      <c r="K31957"/>
      <c r="L31957"/>
      <c r="T31957" s="138"/>
    </row>
    <row r="31958" spans="9:20" x14ac:dyDescent="0.25">
      <c r="I31958" s="137"/>
      <c r="J31958" s="110"/>
      <c r="K31958"/>
      <c r="L31958"/>
      <c r="T31958" s="138"/>
    </row>
    <row r="31959" spans="9:20" x14ac:dyDescent="0.25">
      <c r="I31959" s="137"/>
      <c r="J31959" s="110"/>
      <c r="K31959"/>
      <c r="L31959"/>
      <c r="T31959" s="138"/>
    </row>
    <row r="31960" spans="9:20" x14ac:dyDescent="0.25">
      <c r="I31960" s="137"/>
      <c r="J31960" s="110"/>
      <c r="K31960"/>
      <c r="L31960"/>
      <c r="T31960" s="138"/>
    </row>
    <row r="31961" spans="9:20" x14ac:dyDescent="0.25">
      <c r="I31961" s="137"/>
      <c r="J31961" s="110"/>
      <c r="K31961"/>
      <c r="L31961"/>
      <c r="T31961" s="138"/>
    </row>
    <row r="31962" spans="9:20" x14ac:dyDescent="0.25">
      <c r="I31962" s="137"/>
      <c r="J31962" s="110"/>
      <c r="K31962"/>
      <c r="L31962"/>
      <c r="T31962" s="138"/>
    </row>
    <row r="31963" spans="9:20" x14ac:dyDescent="0.25">
      <c r="I31963" s="137"/>
      <c r="J31963" s="110"/>
      <c r="K31963"/>
      <c r="L31963"/>
      <c r="T31963" s="138"/>
    </row>
    <row r="31964" spans="9:20" x14ac:dyDescent="0.25">
      <c r="I31964" s="137"/>
      <c r="J31964" s="110"/>
      <c r="K31964"/>
      <c r="L31964"/>
      <c r="T31964" s="138"/>
    </row>
    <row r="31965" spans="9:20" x14ac:dyDescent="0.25">
      <c r="I31965" s="137"/>
      <c r="J31965" s="110"/>
      <c r="K31965"/>
      <c r="L31965"/>
      <c r="T31965" s="138"/>
    </row>
    <row r="31966" spans="9:20" x14ac:dyDescent="0.25">
      <c r="I31966" s="137"/>
      <c r="J31966" s="110"/>
      <c r="K31966"/>
      <c r="L31966"/>
      <c r="T31966" s="138"/>
    </row>
    <row r="31967" spans="9:20" x14ac:dyDescent="0.25">
      <c r="I31967" s="137"/>
      <c r="J31967" s="110"/>
      <c r="K31967"/>
      <c r="L31967"/>
      <c r="T31967" s="138"/>
    </row>
    <row r="31968" spans="9:20" x14ac:dyDescent="0.25">
      <c r="I31968" s="137"/>
      <c r="J31968" s="110"/>
      <c r="K31968"/>
      <c r="L31968"/>
      <c r="T31968" s="138"/>
    </row>
    <row r="31969" spans="9:20" x14ac:dyDescent="0.25">
      <c r="I31969" s="137"/>
      <c r="J31969" s="110"/>
      <c r="K31969"/>
      <c r="L31969"/>
      <c r="T31969" s="138"/>
    </row>
    <row r="31970" spans="9:20" x14ac:dyDescent="0.25">
      <c r="I31970" s="137"/>
      <c r="J31970" s="110"/>
      <c r="K31970"/>
      <c r="L31970"/>
      <c r="T31970" s="138"/>
    </row>
    <row r="31971" spans="9:20" x14ac:dyDescent="0.25">
      <c r="I31971" s="137"/>
      <c r="J31971" s="110"/>
      <c r="K31971"/>
      <c r="L31971"/>
      <c r="T31971" s="138"/>
    </row>
    <row r="31972" spans="9:20" x14ac:dyDescent="0.25">
      <c r="I31972" s="137"/>
      <c r="J31972" s="110"/>
      <c r="K31972"/>
      <c r="L31972"/>
      <c r="T31972" s="138"/>
    </row>
    <row r="31973" spans="9:20" x14ac:dyDescent="0.25">
      <c r="I31973" s="137"/>
      <c r="J31973" s="110"/>
      <c r="K31973"/>
      <c r="L31973"/>
      <c r="T31973" s="138"/>
    </row>
    <row r="31974" spans="9:20" x14ac:dyDescent="0.25">
      <c r="I31974" s="137"/>
      <c r="J31974" s="110"/>
      <c r="K31974"/>
      <c r="L31974"/>
      <c r="T31974" s="138"/>
    </row>
    <row r="31975" spans="9:20" x14ac:dyDescent="0.25">
      <c r="I31975" s="137"/>
      <c r="J31975" s="110"/>
      <c r="K31975"/>
      <c r="L31975"/>
      <c r="T31975" s="138"/>
    </row>
    <row r="31976" spans="9:20" x14ac:dyDescent="0.25">
      <c r="I31976" s="137"/>
      <c r="J31976" s="110"/>
      <c r="K31976"/>
      <c r="L31976"/>
      <c r="T31976" s="138"/>
    </row>
    <row r="31977" spans="9:20" x14ac:dyDescent="0.25">
      <c r="I31977" s="137"/>
      <c r="J31977" s="110"/>
      <c r="K31977"/>
      <c r="L31977"/>
      <c r="T31977" s="138"/>
    </row>
    <row r="31978" spans="9:20" x14ac:dyDescent="0.25">
      <c r="I31978" s="137"/>
      <c r="J31978" s="110"/>
      <c r="K31978"/>
      <c r="L31978"/>
      <c r="T31978" s="138"/>
    </row>
    <row r="31979" spans="9:20" x14ac:dyDescent="0.25">
      <c r="I31979" s="137"/>
      <c r="J31979" s="110"/>
      <c r="K31979"/>
      <c r="L31979"/>
      <c r="T31979" s="138"/>
    </row>
    <row r="31980" spans="9:20" x14ac:dyDescent="0.25">
      <c r="I31980" s="137"/>
      <c r="J31980" s="110"/>
      <c r="K31980"/>
      <c r="L31980"/>
      <c r="T31980" s="138"/>
    </row>
    <row r="31981" spans="9:20" x14ac:dyDescent="0.25">
      <c r="I31981" s="137"/>
      <c r="J31981" s="110"/>
      <c r="K31981"/>
      <c r="L31981"/>
      <c r="T31981" s="138"/>
    </row>
    <row r="31982" spans="9:20" x14ac:dyDescent="0.25">
      <c r="I31982" s="137"/>
      <c r="J31982" s="110"/>
      <c r="K31982"/>
      <c r="L31982"/>
      <c r="T31982" s="138"/>
    </row>
    <row r="31983" spans="9:20" x14ac:dyDescent="0.25">
      <c r="I31983" s="137"/>
      <c r="J31983" s="110"/>
      <c r="K31983"/>
      <c r="L31983"/>
      <c r="T31983" s="138"/>
    </row>
    <row r="31984" spans="9:20" x14ac:dyDescent="0.25">
      <c r="I31984" s="137"/>
      <c r="J31984" s="110"/>
      <c r="K31984"/>
      <c r="L31984"/>
      <c r="T31984" s="138"/>
    </row>
    <row r="31985" spans="9:20" x14ac:dyDescent="0.25">
      <c r="I31985" s="137"/>
      <c r="J31985" s="110"/>
      <c r="K31985"/>
      <c r="L31985"/>
      <c r="T31985" s="138"/>
    </row>
    <row r="31986" spans="9:20" x14ac:dyDescent="0.25">
      <c r="I31986" s="137"/>
      <c r="J31986" s="110"/>
      <c r="K31986"/>
      <c r="L31986"/>
      <c r="T31986" s="138"/>
    </row>
    <row r="31987" spans="9:20" x14ac:dyDescent="0.25">
      <c r="I31987" s="137"/>
      <c r="J31987" s="110"/>
      <c r="K31987"/>
      <c r="L31987"/>
      <c r="T31987" s="138"/>
    </row>
    <row r="31988" spans="9:20" x14ac:dyDescent="0.25">
      <c r="I31988" s="137"/>
      <c r="J31988" s="110"/>
      <c r="K31988"/>
      <c r="L31988"/>
      <c r="T31988" s="138"/>
    </row>
    <row r="31989" spans="9:20" x14ac:dyDescent="0.25">
      <c r="I31989" s="137"/>
      <c r="J31989" s="110"/>
      <c r="K31989"/>
      <c r="L31989"/>
      <c r="T31989" s="138"/>
    </row>
    <row r="31990" spans="9:20" x14ac:dyDescent="0.25">
      <c r="I31990" s="137"/>
      <c r="J31990" s="110"/>
      <c r="K31990"/>
      <c r="L31990"/>
      <c r="T31990" s="138"/>
    </row>
    <row r="31991" spans="9:20" x14ac:dyDescent="0.25">
      <c r="I31991" s="137"/>
      <c r="J31991" s="110"/>
      <c r="K31991"/>
      <c r="L31991"/>
      <c r="T31991" s="138"/>
    </row>
    <row r="31992" spans="9:20" x14ac:dyDescent="0.25">
      <c r="I31992" s="137"/>
      <c r="J31992" s="110"/>
      <c r="K31992"/>
      <c r="L31992"/>
      <c r="T31992" s="138"/>
    </row>
    <row r="31993" spans="9:20" x14ac:dyDescent="0.25">
      <c r="I31993" s="137"/>
      <c r="J31993" s="110"/>
      <c r="K31993"/>
      <c r="L31993"/>
      <c r="T31993" s="138"/>
    </row>
    <row r="31994" spans="9:20" x14ac:dyDescent="0.25">
      <c r="I31994" s="137"/>
      <c r="J31994" s="110"/>
      <c r="K31994"/>
      <c r="L31994"/>
      <c r="T31994" s="138"/>
    </row>
    <row r="31995" spans="9:20" x14ac:dyDescent="0.25">
      <c r="I31995" s="137"/>
      <c r="J31995" s="110"/>
      <c r="K31995"/>
      <c r="L31995"/>
      <c r="T31995" s="138"/>
    </row>
    <row r="31996" spans="9:20" x14ac:dyDescent="0.25">
      <c r="I31996" s="137"/>
      <c r="J31996" s="110"/>
      <c r="K31996"/>
      <c r="L31996"/>
      <c r="T31996" s="138"/>
    </row>
    <row r="31997" spans="9:20" x14ac:dyDescent="0.25">
      <c r="I31997" s="137"/>
      <c r="J31997" s="110"/>
      <c r="K31997"/>
      <c r="L31997"/>
      <c r="T31997" s="138"/>
    </row>
    <row r="31998" spans="9:20" x14ac:dyDescent="0.25">
      <c r="I31998" s="137"/>
      <c r="J31998" s="110"/>
      <c r="K31998"/>
      <c r="L31998"/>
      <c r="T31998" s="138"/>
    </row>
    <row r="31999" spans="9:20" x14ac:dyDescent="0.25">
      <c r="I31999" s="137"/>
      <c r="J31999" s="110"/>
      <c r="K31999"/>
      <c r="L31999"/>
      <c r="T31999" s="138"/>
    </row>
    <row r="32000" spans="9:20" x14ac:dyDescent="0.25">
      <c r="I32000" s="137"/>
      <c r="J32000" s="110"/>
      <c r="K32000"/>
      <c r="L32000"/>
      <c r="T32000" s="138"/>
    </row>
    <row r="32001" spans="9:20" x14ac:dyDescent="0.25">
      <c r="I32001" s="137"/>
      <c r="J32001" s="110"/>
      <c r="K32001"/>
      <c r="L32001"/>
      <c r="T32001" s="138"/>
    </row>
    <row r="32002" spans="9:20" x14ac:dyDescent="0.25">
      <c r="I32002" s="137"/>
      <c r="J32002" s="110"/>
      <c r="K32002"/>
      <c r="L32002"/>
      <c r="T32002" s="138"/>
    </row>
    <row r="32003" spans="9:20" x14ac:dyDescent="0.25">
      <c r="I32003" s="137"/>
      <c r="J32003" s="110"/>
      <c r="K32003"/>
      <c r="L32003"/>
      <c r="T32003" s="138"/>
    </row>
    <row r="32004" spans="9:20" x14ac:dyDescent="0.25">
      <c r="I32004" s="137"/>
      <c r="J32004" s="110"/>
      <c r="K32004"/>
      <c r="L32004"/>
      <c r="T32004" s="138"/>
    </row>
    <row r="32005" spans="9:20" x14ac:dyDescent="0.25">
      <c r="I32005" s="137"/>
      <c r="J32005" s="110"/>
      <c r="K32005"/>
      <c r="L32005"/>
      <c r="T32005" s="138"/>
    </row>
    <row r="32006" spans="9:20" x14ac:dyDescent="0.25">
      <c r="I32006" s="137"/>
      <c r="J32006" s="110"/>
      <c r="K32006"/>
      <c r="L32006"/>
      <c r="T32006" s="138"/>
    </row>
    <row r="32007" spans="9:20" x14ac:dyDescent="0.25">
      <c r="I32007" s="137"/>
      <c r="J32007" s="110"/>
      <c r="K32007"/>
      <c r="L32007"/>
      <c r="T32007" s="138"/>
    </row>
    <row r="32008" spans="9:20" x14ac:dyDescent="0.25">
      <c r="I32008" s="137"/>
      <c r="J32008" s="110"/>
      <c r="K32008"/>
      <c r="L32008"/>
      <c r="T32008" s="138"/>
    </row>
    <row r="32009" spans="9:20" x14ac:dyDescent="0.25">
      <c r="I32009" s="137"/>
      <c r="J32009" s="110"/>
      <c r="K32009"/>
      <c r="L32009"/>
      <c r="T32009" s="138"/>
    </row>
    <row r="32010" spans="9:20" x14ac:dyDescent="0.25">
      <c r="I32010" s="137"/>
      <c r="J32010" s="110"/>
      <c r="K32010"/>
      <c r="L32010"/>
      <c r="T32010" s="138"/>
    </row>
    <row r="32011" spans="9:20" x14ac:dyDescent="0.25">
      <c r="I32011" s="137"/>
      <c r="J32011" s="110"/>
      <c r="K32011"/>
      <c r="L32011"/>
      <c r="T32011" s="138"/>
    </row>
    <row r="32012" spans="9:20" x14ac:dyDescent="0.25">
      <c r="I32012" s="137"/>
      <c r="J32012" s="110"/>
      <c r="K32012"/>
      <c r="L32012"/>
      <c r="T32012" s="138"/>
    </row>
    <row r="32013" spans="9:20" x14ac:dyDescent="0.25">
      <c r="I32013" s="137"/>
      <c r="J32013" s="110"/>
      <c r="K32013"/>
      <c r="L32013"/>
      <c r="T32013" s="138"/>
    </row>
    <row r="32014" spans="9:20" x14ac:dyDescent="0.25">
      <c r="I32014" s="137"/>
      <c r="J32014" s="110"/>
      <c r="K32014"/>
      <c r="L32014"/>
      <c r="T32014" s="138"/>
    </row>
    <row r="32015" spans="9:20" x14ac:dyDescent="0.25">
      <c r="I32015" s="137"/>
      <c r="J32015" s="110"/>
      <c r="K32015"/>
      <c r="L32015"/>
      <c r="T32015" s="138"/>
    </row>
    <row r="32016" spans="9:20" x14ac:dyDescent="0.25">
      <c r="I32016" s="137"/>
      <c r="J32016" s="110"/>
      <c r="K32016"/>
      <c r="L32016"/>
      <c r="T32016" s="138"/>
    </row>
    <row r="32017" spans="9:20" x14ac:dyDescent="0.25">
      <c r="I32017" s="137"/>
      <c r="J32017" s="110"/>
      <c r="K32017"/>
      <c r="L32017"/>
      <c r="T32017" s="138"/>
    </row>
    <row r="32018" spans="9:20" x14ac:dyDescent="0.25">
      <c r="I32018" s="137"/>
      <c r="J32018" s="110"/>
      <c r="K32018"/>
      <c r="L32018"/>
      <c r="T32018" s="138"/>
    </row>
    <row r="32019" spans="9:20" x14ac:dyDescent="0.25">
      <c r="I32019" s="137"/>
      <c r="J32019" s="110"/>
      <c r="K32019"/>
      <c r="L32019"/>
      <c r="T32019" s="138"/>
    </row>
    <row r="32020" spans="9:20" x14ac:dyDescent="0.25">
      <c r="I32020" s="137"/>
      <c r="J32020" s="110"/>
      <c r="K32020"/>
      <c r="L32020"/>
      <c r="T32020" s="138"/>
    </row>
    <row r="32021" spans="9:20" x14ac:dyDescent="0.25">
      <c r="I32021" s="137"/>
      <c r="J32021" s="110"/>
      <c r="K32021"/>
      <c r="L32021"/>
      <c r="T32021" s="138"/>
    </row>
    <row r="32022" spans="9:20" x14ac:dyDescent="0.25">
      <c r="I32022" s="137"/>
      <c r="J32022" s="110"/>
      <c r="K32022"/>
      <c r="L32022"/>
      <c r="T32022" s="138"/>
    </row>
    <row r="32023" spans="9:20" x14ac:dyDescent="0.25">
      <c r="I32023" s="137"/>
      <c r="J32023" s="110"/>
      <c r="K32023"/>
      <c r="L32023"/>
      <c r="T32023" s="138"/>
    </row>
    <row r="32024" spans="9:20" x14ac:dyDescent="0.25">
      <c r="I32024" s="137"/>
      <c r="J32024" s="110"/>
      <c r="K32024"/>
      <c r="L32024"/>
      <c r="T32024" s="138"/>
    </row>
    <row r="32025" spans="9:20" x14ac:dyDescent="0.25">
      <c r="I32025" s="137"/>
      <c r="J32025" s="110"/>
      <c r="K32025"/>
      <c r="L32025"/>
      <c r="T32025" s="138"/>
    </row>
    <row r="32026" spans="9:20" x14ac:dyDescent="0.25">
      <c r="I32026" s="137"/>
      <c r="J32026" s="110"/>
      <c r="K32026"/>
      <c r="L32026"/>
      <c r="T32026" s="138"/>
    </row>
    <row r="32027" spans="9:20" x14ac:dyDescent="0.25">
      <c r="I32027" s="137"/>
      <c r="J32027" s="110"/>
      <c r="K32027"/>
      <c r="L32027"/>
      <c r="T32027" s="138"/>
    </row>
    <row r="32028" spans="9:20" x14ac:dyDescent="0.25">
      <c r="I32028" s="137"/>
      <c r="J32028" s="110"/>
      <c r="K32028"/>
      <c r="L32028"/>
      <c r="T32028" s="138"/>
    </row>
    <row r="32029" spans="9:20" x14ac:dyDescent="0.25">
      <c r="I32029" s="137"/>
      <c r="J32029" s="110"/>
      <c r="K32029"/>
      <c r="L32029"/>
      <c r="T32029" s="138"/>
    </row>
    <row r="32030" spans="9:20" x14ac:dyDescent="0.25">
      <c r="I32030" s="137"/>
      <c r="J32030" s="110"/>
      <c r="K32030"/>
      <c r="L32030"/>
      <c r="T32030" s="138"/>
    </row>
    <row r="32031" spans="9:20" x14ac:dyDescent="0.25">
      <c r="I32031" s="137"/>
      <c r="J32031" s="110"/>
      <c r="K32031"/>
      <c r="L32031"/>
      <c r="T32031" s="138"/>
    </row>
    <row r="32032" spans="9:20" x14ac:dyDescent="0.25">
      <c r="I32032" s="137"/>
      <c r="J32032" s="110"/>
      <c r="K32032"/>
      <c r="L32032"/>
      <c r="T32032" s="138"/>
    </row>
    <row r="32033" spans="9:20" x14ac:dyDescent="0.25">
      <c r="I32033" s="137"/>
      <c r="J32033" s="110"/>
      <c r="K32033"/>
      <c r="L32033"/>
      <c r="T32033" s="138"/>
    </row>
    <row r="32034" spans="9:20" x14ac:dyDescent="0.25">
      <c r="I32034" s="137"/>
      <c r="J32034" s="110"/>
      <c r="K32034"/>
      <c r="L32034"/>
      <c r="T32034" s="138"/>
    </row>
    <row r="32035" spans="9:20" x14ac:dyDescent="0.25">
      <c r="I32035" s="137"/>
      <c r="J32035" s="110"/>
      <c r="K32035"/>
      <c r="L32035"/>
      <c r="T32035" s="138"/>
    </row>
    <row r="32036" spans="9:20" x14ac:dyDescent="0.25">
      <c r="I32036" s="137"/>
      <c r="J32036" s="110"/>
      <c r="K32036"/>
      <c r="L32036"/>
      <c r="T32036" s="138"/>
    </row>
    <row r="32037" spans="9:20" x14ac:dyDescent="0.25">
      <c r="I32037" s="137"/>
      <c r="J32037" s="110"/>
      <c r="K32037"/>
      <c r="L32037"/>
      <c r="T32037" s="138"/>
    </row>
    <row r="32038" spans="9:20" x14ac:dyDescent="0.25">
      <c r="I32038" s="137"/>
      <c r="J32038" s="110"/>
      <c r="K32038"/>
      <c r="L32038"/>
      <c r="T32038" s="138"/>
    </row>
    <row r="32039" spans="9:20" x14ac:dyDescent="0.25">
      <c r="I32039" s="137"/>
      <c r="J32039" s="110"/>
      <c r="K32039"/>
      <c r="L32039"/>
      <c r="T32039" s="138"/>
    </row>
    <row r="32040" spans="9:20" x14ac:dyDescent="0.25">
      <c r="I32040" s="137"/>
      <c r="J32040" s="110"/>
      <c r="K32040"/>
      <c r="L32040"/>
      <c r="T32040" s="138"/>
    </row>
    <row r="32041" spans="9:20" x14ac:dyDescent="0.25">
      <c r="I32041" s="137"/>
      <c r="J32041" s="110"/>
      <c r="K32041"/>
      <c r="L32041"/>
      <c r="T32041" s="138"/>
    </row>
    <row r="32042" spans="9:20" x14ac:dyDescent="0.25">
      <c r="I32042" s="137"/>
      <c r="J32042" s="110"/>
      <c r="K32042"/>
      <c r="L32042"/>
      <c r="T32042" s="138"/>
    </row>
    <row r="32043" spans="9:20" x14ac:dyDescent="0.25">
      <c r="I32043" s="137"/>
      <c r="J32043" s="110"/>
      <c r="K32043"/>
      <c r="L32043"/>
      <c r="T32043" s="138"/>
    </row>
    <row r="32044" spans="9:20" x14ac:dyDescent="0.25">
      <c r="I32044" s="137"/>
      <c r="J32044" s="110"/>
      <c r="K32044"/>
      <c r="L32044"/>
      <c r="T32044" s="138"/>
    </row>
    <row r="32045" spans="9:20" x14ac:dyDescent="0.25">
      <c r="I32045" s="137"/>
      <c r="J32045" s="110"/>
      <c r="K32045"/>
      <c r="L32045"/>
      <c r="T32045" s="138"/>
    </row>
    <row r="32046" spans="9:20" x14ac:dyDescent="0.25">
      <c r="I32046" s="137"/>
      <c r="J32046" s="110"/>
      <c r="K32046"/>
      <c r="L32046"/>
      <c r="T32046" s="138"/>
    </row>
    <row r="32047" spans="9:20" x14ac:dyDescent="0.25">
      <c r="I32047" s="137"/>
      <c r="J32047" s="110"/>
      <c r="K32047"/>
      <c r="L32047"/>
      <c r="T32047" s="138"/>
    </row>
    <row r="32048" spans="9:20" x14ac:dyDescent="0.25">
      <c r="I32048" s="137"/>
      <c r="J32048" s="110"/>
      <c r="K32048"/>
      <c r="L32048"/>
      <c r="T32048" s="138"/>
    </row>
    <row r="32049" spans="9:20" x14ac:dyDescent="0.25">
      <c r="I32049" s="137"/>
      <c r="J32049" s="110"/>
      <c r="K32049"/>
      <c r="L32049"/>
      <c r="T32049" s="138"/>
    </row>
    <row r="32050" spans="9:20" x14ac:dyDescent="0.25">
      <c r="I32050" s="137"/>
      <c r="J32050" s="110"/>
      <c r="K32050"/>
      <c r="L32050"/>
      <c r="T32050" s="138"/>
    </row>
    <row r="32051" spans="9:20" x14ac:dyDescent="0.25">
      <c r="I32051" s="137"/>
      <c r="J32051" s="110"/>
      <c r="K32051"/>
      <c r="L32051"/>
      <c r="T32051" s="138"/>
    </row>
    <row r="32052" spans="9:20" x14ac:dyDescent="0.25">
      <c r="I32052" s="137"/>
      <c r="J32052" s="110"/>
      <c r="K32052"/>
      <c r="L32052"/>
      <c r="T32052" s="138"/>
    </row>
    <row r="32053" spans="9:20" x14ac:dyDescent="0.25">
      <c r="I32053" s="137"/>
      <c r="J32053" s="110"/>
      <c r="K32053"/>
      <c r="L32053"/>
      <c r="T32053" s="138"/>
    </row>
    <row r="32054" spans="9:20" x14ac:dyDescent="0.25">
      <c r="I32054" s="137"/>
      <c r="J32054" s="110"/>
      <c r="K32054"/>
      <c r="L32054"/>
      <c r="T32054" s="138"/>
    </row>
    <row r="32055" spans="9:20" x14ac:dyDescent="0.25">
      <c r="I32055" s="137"/>
      <c r="J32055" s="110"/>
      <c r="K32055"/>
      <c r="L32055"/>
      <c r="T32055" s="138"/>
    </row>
    <row r="32056" spans="9:20" x14ac:dyDescent="0.25">
      <c r="I32056" s="137"/>
      <c r="J32056" s="110"/>
      <c r="K32056"/>
      <c r="L32056"/>
      <c r="T32056" s="138"/>
    </row>
    <row r="32057" spans="9:20" x14ac:dyDescent="0.25">
      <c r="I32057" s="137"/>
      <c r="J32057" s="110"/>
      <c r="K32057"/>
      <c r="L32057"/>
      <c r="T32057" s="138"/>
    </row>
    <row r="32058" spans="9:20" x14ac:dyDescent="0.25">
      <c r="I32058" s="137"/>
      <c r="J32058" s="110"/>
      <c r="K32058"/>
      <c r="L32058"/>
      <c r="T32058" s="138"/>
    </row>
    <row r="32059" spans="9:20" x14ac:dyDescent="0.25">
      <c r="I32059" s="137"/>
      <c r="J32059" s="110"/>
      <c r="K32059"/>
      <c r="L32059"/>
      <c r="T32059" s="138"/>
    </row>
    <row r="32060" spans="9:20" x14ac:dyDescent="0.25">
      <c r="I32060" s="137"/>
      <c r="J32060" s="110"/>
      <c r="K32060"/>
      <c r="L32060"/>
      <c r="T32060" s="138"/>
    </row>
    <row r="32061" spans="9:20" x14ac:dyDescent="0.25">
      <c r="I32061" s="137"/>
      <c r="J32061" s="110"/>
      <c r="K32061"/>
      <c r="L32061"/>
      <c r="T32061" s="138"/>
    </row>
    <row r="32062" spans="9:20" x14ac:dyDescent="0.25">
      <c r="I32062" s="137"/>
      <c r="J32062" s="110"/>
      <c r="K32062"/>
      <c r="L32062"/>
      <c r="T32062" s="138"/>
    </row>
    <row r="32063" spans="9:20" x14ac:dyDescent="0.25">
      <c r="I32063" s="137"/>
      <c r="J32063" s="110"/>
      <c r="K32063"/>
      <c r="L32063"/>
      <c r="T32063" s="138"/>
    </row>
    <row r="32064" spans="9:20" x14ac:dyDescent="0.25">
      <c r="I32064" s="137"/>
      <c r="J32064" s="110"/>
      <c r="K32064"/>
      <c r="L32064"/>
      <c r="T32064" s="138"/>
    </row>
    <row r="32065" spans="9:20" x14ac:dyDescent="0.25">
      <c r="I32065" s="137"/>
      <c r="J32065" s="110"/>
      <c r="K32065"/>
      <c r="L32065"/>
      <c r="T32065" s="138"/>
    </row>
    <row r="32066" spans="9:20" x14ac:dyDescent="0.25">
      <c r="I32066" s="137"/>
      <c r="J32066" s="110"/>
      <c r="K32066"/>
      <c r="L32066"/>
      <c r="T32066" s="138"/>
    </row>
    <row r="32067" spans="9:20" x14ac:dyDescent="0.25">
      <c r="I32067" s="137"/>
      <c r="J32067" s="110"/>
      <c r="K32067"/>
      <c r="L32067"/>
      <c r="T32067" s="138"/>
    </row>
    <row r="32068" spans="9:20" x14ac:dyDescent="0.25">
      <c r="I32068" s="137"/>
      <c r="J32068" s="110"/>
      <c r="K32068"/>
      <c r="L32068"/>
      <c r="T32068" s="138"/>
    </row>
    <row r="32069" spans="9:20" x14ac:dyDescent="0.25">
      <c r="I32069" s="137"/>
      <c r="J32069" s="110"/>
      <c r="K32069"/>
      <c r="L32069"/>
      <c r="T32069" s="138"/>
    </row>
    <row r="32070" spans="9:20" x14ac:dyDescent="0.25">
      <c r="I32070" s="137"/>
      <c r="J32070" s="110"/>
      <c r="K32070"/>
      <c r="L32070"/>
      <c r="T32070" s="138"/>
    </row>
    <row r="32071" spans="9:20" x14ac:dyDescent="0.25">
      <c r="I32071" s="137"/>
      <c r="J32071" s="110"/>
      <c r="K32071"/>
      <c r="L32071"/>
      <c r="T32071" s="138"/>
    </row>
    <row r="32072" spans="9:20" x14ac:dyDescent="0.25">
      <c r="I32072" s="137"/>
      <c r="J32072" s="110"/>
      <c r="K32072"/>
      <c r="L32072"/>
      <c r="T32072" s="138"/>
    </row>
    <row r="32073" spans="9:20" x14ac:dyDescent="0.25">
      <c r="I32073" s="137"/>
      <c r="J32073" s="110"/>
      <c r="K32073"/>
      <c r="L32073"/>
      <c r="T32073" s="138"/>
    </row>
    <row r="32074" spans="9:20" x14ac:dyDescent="0.25">
      <c r="I32074" s="137"/>
      <c r="J32074" s="110"/>
      <c r="K32074"/>
      <c r="L32074"/>
      <c r="T32074" s="138"/>
    </row>
    <row r="32075" spans="9:20" x14ac:dyDescent="0.25">
      <c r="I32075" s="137"/>
      <c r="J32075" s="110"/>
      <c r="K32075"/>
      <c r="L32075"/>
      <c r="T32075" s="138"/>
    </row>
    <row r="32076" spans="9:20" x14ac:dyDescent="0.25">
      <c r="I32076" s="137"/>
      <c r="J32076" s="110"/>
      <c r="K32076"/>
      <c r="L32076"/>
      <c r="T32076" s="138"/>
    </row>
    <row r="32077" spans="9:20" x14ac:dyDescent="0.25">
      <c r="I32077" s="137"/>
      <c r="J32077" s="110"/>
      <c r="K32077"/>
      <c r="L32077"/>
      <c r="T32077" s="138"/>
    </row>
    <row r="32078" spans="9:20" x14ac:dyDescent="0.25">
      <c r="I32078" s="137"/>
      <c r="J32078" s="110"/>
      <c r="K32078"/>
      <c r="L32078"/>
      <c r="T32078" s="138"/>
    </row>
    <row r="32079" spans="9:20" x14ac:dyDescent="0.25">
      <c r="I32079" s="137"/>
      <c r="J32079" s="110"/>
      <c r="K32079"/>
      <c r="L32079"/>
      <c r="T32079" s="138"/>
    </row>
    <row r="32080" spans="9:20" x14ac:dyDescent="0.25">
      <c r="I32080" s="137"/>
      <c r="J32080" s="110"/>
      <c r="K32080"/>
      <c r="L32080"/>
      <c r="T32080" s="138"/>
    </row>
    <row r="32081" spans="9:20" x14ac:dyDescent="0.25">
      <c r="I32081" s="137"/>
      <c r="J32081" s="110"/>
      <c r="K32081"/>
      <c r="L32081"/>
      <c r="T32081" s="138"/>
    </row>
    <row r="32082" spans="9:20" x14ac:dyDescent="0.25">
      <c r="I32082" s="137"/>
      <c r="J32082" s="110"/>
      <c r="K32082"/>
      <c r="L32082"/>
      <c r="T32082" s="138"/>
    </row>
    <row r="32083" spans="9:20" x14ac:dyDescent="0.25">
      <c r="I32083" s="137"/>
      <c r="J32083" s="110"/>
      <c r="K32083"/>
      <c r="L32083"/>
      <c r="T32083" s="138"/>
    </row>
    <row r="32084" spans="9:20" x14ac:dyDescent="0.25">
      <c r="I32084" s="137"/>
      <c r="J32084" s="110"/>
      <c r="K32084"/>
      <c r="L32084"/>
      <c r="T32084" s="138"/>
    </row>
    <row r="32085" spans="9:20" x14ac:dyDescent="0.25">
      <c r="I32085" s="137"/>
      <c r="J32085" s="110"/>
      <c r="K32085"/>
      <c r="L32085"/>
      <c r="T32085" s="138"/>
    </row>
    <row r="32086" spans="9:20" x14ac:dyDescent="0.25">
      <c r="I32086" s="137"/>
      <c r="J32086" s="110"/>
      <c r="K32086"/>
      <c r="L32086"/>
      <c r="T32086" s="138"/>
    </row>
    <row r="32087" spans="9:20" x14ac:dyDescent="0.25">
      <c r="I32087" s="137"/>
      <c r="J32087" s="110"/>
      <c r="K32087"/>
      <c r="L32087"/>
      <c r="T32087" s="138"/>
    </row>
    <row r="32088" spans="9:20" x14ac:dyDescent="0.25">
      <c r="I32088" s="137"/>
      <c r="J32088" s="110"/>
      <c r="K32088"/>
      <c r="L32088"/>
      <c r="T32088" s="138"/>
    </row>
    <row r="32089" spans="9:20" x14ac:dyDescent="0.25">
      <c r="I32089" s="137"/>
      <c r="J32089" s="110"/>
      <c r="K32089"/>
      <c r="L32089"/>
      <c r="T32089" s="138"/>
    </row>
    <row r="32090" spans="9:20" x14ac:dyDescent="0.25">
      <c r="I32090" s="137"/>
      <c r="J32090" s="110"/>
      <c r="K32090"/>
      <c r="L32090"/>
      <c r="T32090" s="138"/>
    </row>
    <row r="32091" spans="9:20" x14ac:dyDescent="0.25">
      <c r="I32091" s="137"/>
      <c r="J32091" s="110"/>
      <c r="K32091"/>
      <c r="L32091"/>
      <c r="T32091" s="138"/>
    </row>
    <row r="32092" spans="9:20" x14ac:dyDescent="0.25">
      <c r="I32092" s="137"/>
      <c r="J32092" s="110"/>
      <c r="K32092"/>
      <c r="L32092"/>
      <c r="T32092" s="138"/>
    </row>
    <row r="32093" spans="9:20" x14ac:dyDescent="0.25">
      <c r="I32093" s="137"/>
      <c r="J32093" s="110"/>
      <c r="K32093"/>
      <c r="L32093"/>
      <c r="T32093" s="138"/>
    </row>
    <row r="32094" spans="9:20" x14ac:dyDescent="0.25">
      <c r="I32094" s="137"/>
      <c r="J32094" s="110"/>
      <c r="K32094"/>
      <c r="L32094"/>
      <c r="T32094" s="138"/>
    </row>
    <row r="32095" spans="9:20" x14ac:dyDescent="0.25">
      <c r="I32095" s="137"/>
      <c r="J32095" s="110"/>
      <c r="K32095"/>
      <c r="L32095"/>
      <c r="T32095" s="138"/>
    </row>
    <row r="32096" spans="9:20" x14ac:dyDescent="0.25">
      <c r="I32096" s="137"/>
      <c r="J32096" s="110"/>
      <c r="K32096"/>
      <c r="L32096"/>
      <c r="T32096" s="138"/>
    </row>
    <row r="32097" spans="9:20" x14ac:dyDescent="0.25">
      <c r="I32097" s="137"/>
      <c r="J32097" s="110"/>
      <c r="K32097"/>
      <c r="L32097"/>
      <c r="T32097" s="138"/>
    </row>
    <row r="32098" spans="9:20" x14ac:dyDescent="0.25">
      <c r="I32098" s="137"/>
      <c r="J32098" s="110"/>
      <c r="K32098"/>
      <c r="L32098"/>
      <c r="T32098" s="138"/>
    </row>
    <row r="32099" spans="9:20" x14ac:dyDescent="0.25">
      <c r="I32099" s="137"/>
      <c r="J32099" s="110"/>
      <c r="K32099"/>
      <c r="L32099"/>
      <c r="T32099" s="138"/>
    </row>
    <row r="32100" spans="9:20" x14ac:dyDescent="0.25">
      <c r="I32100" s="137"/>
      <c r="J32100" s="110"/>
      <c r="K32100"/>
      <c r="L32100"/>
      <c r="T32100" s="138"/>
    </row>
    <row r="32101" spans="9:20" x14ac:dyDescent="0.25">
      <c r="I32101" s="137"/>
      <c r="J32101" s="110"/>
      <c r="K32101"/>
      <c r="L32101"/>
      <c r="T32101" s="138"/>
    </row>
    <row r="32102" spans="9:20" x14ac:dyDescent="0.25">
      <c r="I32102" s="137"/>
      <c r="J32102" s="110"/>
      <c r="K32102"/>
      <c r="L32102"/>
      <c r="T32102" s="138"/>
    </row>
    <row r="32103" spans="9:20" x14ac:dyDescent="0.25">
      <c r="I32103" s="137"/>
      <c r="J32103" s="110"/>
      <c r="K32103"/>
      <c r="L32103"/>
      <c r="T32103" s="138"/>
    </row>
    <row r="32104" spans="9:20" x14ac:dyDescent="0.25">
      <c r="I32104" s="137"/>
      <c r="J32104" s="110"/>
      <c r="K32104"/>
      <c r="L32104"/>
      <c r="T32104" s="138"/>
    </row>
    <row r="32105" spans="9:20" x14ac:dyDescent="0.25">
      <c r="I32105" s="137"/>
      <c r="J32105" s="110"/>
      <c r="K32105"/>
      <c r="L32105"/>
      <c r="T32105" s="138"/>
    </row>
    <row r="32106" spans="9:20" x14ac:dyDescent="0.25">
      <c r="I32106" s="137"/>
      <c r="J32106" s="110"/>
      <c r="K32106"/>
      <c r="L32106"/>
      <c r="T32106" s="138"/>
    </row>
    <row r="32107" spans="9:20" x14ac:dyDescent="0.25">
      <c r="I32107" s="137"/>
      <c r="J32107" s="110"/>
      <c r="K32107"/>
      <c r="L32107"/>
      <c r="T32107" s="138"/>
    </row>
    <row r="32108" spans="9:20" x14ac:dyDescent="0.25">
      <c r="I32108" s="137"/>
      <c r="J32108" s="110"/>
      <c r="K32108"/>
      <c r="L32108"/>
      <c r="T32108" s="138"/>
    </row>
    <row r="32109" spans="9:20" x14ac:dyDescent="0.25">
      <c r="I32109" s="137"/>
      <c r="J32109" s="110"/>
      <c r="K32109"/>
      <c r="L32109"/>
      <c r="T32109" s="138"/>
    </row>
    <row r="32110" spans="9:20" x14ac:dyDescent="0.25">
      <c r="I32110" s="137"/>
      <c r="J32110" s="110"/>
      <c r="K32110"/>
      <c r="L32110"/>
      <c r="T32110" s="138"/>
    </row>
    <row r="32111" spans="9:20" x14ac:dyDescent="0.25">
      <c r="I32111" s="137"/>
      <c r="J32111" s="110"/>
      <c r="K32111"/>
      <c r="L32111"/>
      <c r="T32111" s="138"/>
    </row>
    <row r="32112" spans="9:20" x14ac:dyDescent="0.25">
      <c r="I32112" s="137"/>
      <c r="J32112" s="110"/>
      <c r="K32112"/>
      <c r="L32112"/>
      <c r="T32112" s="138"/>
    </row>
    <row r="32113" spans="9:20" x14ac:dyDescent="0.25">
      <c r="I32113" s="137"/>
      <c r="J32113" s="110"/>
      <c r="K32113"/>
      <c r="L32113"/>
      <c r="T32113" s="138"/>
    </row>
    <row r="32114" spans="9:20" x14ac:dyDescent="0.25">
      <c r="I32114" s="137"/>
      <c r="J32114" s="110"/>
      <c r="K32114"/>
      <c r="L32114"/>
      <c r="T32114" s="138"/>
    </row>
    <row r="32115" spans="9:20" x14ac:dyDescent="0.25">
      <c r="I32115" s="137"/>
      <c r="J32115" s="110"/>
      <c r="K32115"/>
      <c r="L32115"/>
      <c r="T32115" s="138"/>
    </row>
    <row r="32116" spans="9:20" x14ac:dyDescent="0.25">
      <c r="I32116" s="137"/>
      <c r="J32116" s="110"/>
      <c r="K32116"/>
      <c r="L32116"/>
      <c r="T32116" s="138"/>
    </row>
    <row r="32117" spans="9:20" x14ac:dyDescent="0.25">
      <c r="I32117" s="137"/>
      <c r="J32117" s="110"/>
      <c r="K32117"/>
      <c r="L32117"/>
      <c r="T32117" s="138"/>
    </row>
    <row r="32118" spans="9:20" x14ac:dyDescent="0.25">
      <c r="I32118" s="137"/>
      <c r="J32118" s="110"/>
      <c r="K32118"/>
      <c r="L32118"/>
      <c r="T32118" s="138"/>
    </row>
    <row r="32119" spans="9:20" x14ac:dyDescent="0.25">
      <c r="I32119" s="137"/>
      <c r="J32119" s="110"/>
      <c r="K32119"/>
      <c r="L32119"/>
      <c r="T32119" s="138"/>
    </row>
    <row r="32120" spans="9:20" x14ac:dyDescent="0.25">
      <c r="I32120" s="137"/>
      <c r="J32120" s="110"/>
      <c r="K32120"/>
      <c r="L32120"/>
      <c r="T32120" s="138"/>
    </row>
    <row r="32121" spans="9:20" x14ac:dyDescent="0.25">
      <c r="I32121" s="137"/>
      <c r="J32121" s="110"/>
      <c r="K32121"/>
      <c r="L32121"/>
      <c r="T32121" s="138"/>
    </row>
    <row r="32122" spans="9:20" x14ac:dyDescent="0.25">
      <c r="I32122" s="137"/>
      <c r="J32122" s="110"/>
      <c r="K32122"/>
      <c r="L32122"/>
      <c r="T32122" s="138"/>
    </row>
    <row r="32123" spans="9:20" x14ac:dyDescent="0.25">
      <c r="I32123" s="137"/>
      <c r="J32123" s="110"/>
      <c r="K32123"/>
      <c r="L32123"/>
      <c r="T32123" s="138"/>
    </row>
    <row r="32124" spans="9:20" x14ac:dyDescent="0.25">
      <c r="I32124" s="137"/>
      <c r="J32124" s="110"/>
      <c r="K32124"/>
      <c r="L32124"/>
      <c r="T32124" s="138"/>
    </row>
    <row r="32125" spans="9:20" x14ac:dyDescent="0.25">
      <c r="I32125" s="137"/>
      <c r="J32125" s="110"/>
      <c r="K32125"/>
      <c r="L32125"/>
      <c r="T32125" s="138"/>
    </row>
    <row r="32126" spans="9:20" x14ac:dyDescent="0.25">
      <c r="I32126" s="137"/>
      <c r="J32126" s="110"/>
      <c r="K32126"/>
      <c r="L32126"/>
      <c r="T32126" s="138"/>
    </row>
    <row r="32127" spans="9:20" x14ac:dyDescent="0.25">
      <c r="I32127" s="137"/>
      <c r="J32127" s="110"/>
      <c r="K32127"/>
      <c r="L32127"/>
      <c r="T32127" s="138"/>
    </row>
    <row r="32128" spans="9:20" x14ac:dyDescent="0.25">
      <c r="I32128" s="137"/>
      <c r="J32128" s="110"/>
      <c r="K32128"/>
      <c r="L32128"/>
      <c r="T32128" s="138"/>
    </row>
    <row r="32129" spans="9:20" x14ac:dyDescent="0.25">
      <c r="I32129" s="137"/>
      <c r="J32129" s="110"/>
      <c r="K32129"/>
      <c r="L32129"/>
      <c r="T32129" s="138"/>
    </row>
    <row r="32130" spans="9:20" x14ac:dyDescent="0.25">
      <c r="I32130" s="137"/>
      <c r="J32130" s="110"/>
      <c r="K32130"/>
      <c r="L32130"/>
      <c r="T32130" s="138"/>
    </row>
    <row r="32131" spans="9:20" x14ac:dyDescent="0.25">
      <c r="I32131" s="137"/>
      <c r="J32131" s="110"/>
      <c r="K32131"/>
      <c r="L32131"/>
      <c r="T32131" s="138"/>
    </row>
    <row r="32132" spans="9:20" x14ac:dyDescent="0.25">
      <c r="I32132" s="137"/>
      <c r="J32132" s="110"/>
      <c r="K32132"/>
      <c r="L32132"/>
      <c r="T32132" s="138"/>
    </row>
    <row r="32133" spans="9:20" x14ac:dyDescent="0.25">
      <c r="I32133" s="137"/>
      <c r="J32133" s="110"/>
      <c r="K32133"/>
      <c r="L32133"/>
      <c r="T32133" s="138"/>
    </row>
    <row r="32134" spans="9:20" x14ac:dyDescent="0.25">
      <c r="I32134" s="137"/>
      <c r="J32134" s="110"/>
      <c r="K32134"/>
      <c r="L32134"/>
      <c r="T32134" s="138"/>
    </row>
    <row r="32135" spans="9:20" x14ac:dyDescent="0.25">
      <c r="I32135" s="137"/>
      <c r="J32135" s="110"/>
      <c r="K32135"/>
      <c r="L32135"/>
      <c r="T32135" s="138"/>
    </row>
    <row r="32136" spans="9:20" x14ac:dyDescent="0.25">
      <c r="I32136" s="137"/>
      <c r="J32136" s="110"/>
      <c r="K32136"/>
      <c r="L32136"/>
      <c r="T32136" s="138"/>
    </row>
    <row r="32137" spans="9:20" x14ac:dyDescent="0.25">
      <c r="I32137" s="137"/>
      <c r="J32137" s="110"/>
      <c r="K32137"/>
      <c r="L32137"/>
      <c r="T32137" s="138"/>
    </row>
    <row r="32138" spans="9:20" x14ac:dyDescent="0.25">
      <c r="I32138" s="137"/>
      <c r="J32138" s="110"/>
      <c r="K32138"/>
      <c r="L32138"/>
      <c r="T32138" s="138"/>
    </row>
    <row r="32139" spans="9:20" x14ac:dyDescent="0.25">
      <c r="I32139" s="137"/>
      <c r="J32139" s="110"/>
      <c r="K32139"/>
      <c r="L32139"/>
      <c r="T32139" s="138"/>
    </row>
    <row r="32140" spans="9:20" x14ac:dyDescent="0.25">
      <c r="I32140" s="137"/>
      <c r="J32140" s="110"/>
      <c r="K32140"/>
      <c r="L32140"/>
      <c r="T32140" s="138"/>
    </row>
    <row r="32141" spans="9:20" x14ac:dyDescent="0.25">
      <c r="I32141" s="137"/>
      <c r="J32141" s="110"/>
      <c r="K32141"/>
      <c r="L32141"/>
      <c r="T32141" s="138"/>
    </row>
    <row r="32142" spans="9:20" x14ac:dyDescent="0.25">
      <c r="I32142" s="137"/>
      <c r="J32142" s="110"/>
      <c r="K32142"/>
      <c r="L32142"/>
      <c r="T32142" s="138"/>
    </row>
    <row r="32143" spans="9:20" x14ac:dyDescent="0.25">
      <c r="I32143" s="137"/>
      <c r="J32143" s="110"/>
      <c r="K32143"/>
      <c r="L32143"/>
      <c r="T32143" s="138"/>
    </row>
    <row r="32144" spans="9:20" x14ac:dyDescent="0.25">
      <c r="I32144" s="137"/>
      <c r="J32144" s="110"/>
      <c r="K32144"/>
      <c r="L32144"/>
      <c r="T32144" s="138"/>
    </row>
    <row r="32145" spans="9:20" x14ac:dyDescent="0.25">
      <c r="I32145" s="137"/>
      <c r="J32145" s="110"/>
      <c r="K32145"/>
      <c r="L32145"/>
      <c r="T32145" s="138"/>
    </row>
    <row r="32146" spans="9:20" x14ac:dyDescent="0.25">
      <c r="I32146" s="137"/>
      <c r="J32146" s="110"/>
      <c r="K32146"/>
      <c r="L32146"/>
      <c r="T32146" s="138"/>
    </row>
    <row r="32147" spans="9:20" x14ac:dyDescent="0.25">
      <c r="I32147" s="137"/>
      <c r="J32147" s="110"/>
      <c r="K32147"/>
      <c r="L32147"/>
      <c r="T32147" s="138"/>
    </row>
    <row r="32148" spans="9:20" x14ac:dyDescent="0.25">
      <c r="I32148" s="137"/>
      <c r="J32148" s="110"/>
      <c r="K32148"/>
      <c r="L32148"/>
      <c r="T32148" s="138"/>
    </row>
    <row r="32149" spans="9:20" x14ac:dyDescent="0.25">
      <c r="I32149" s="137"/>
      <c r="J32149" s="110"/>
      <c r="K32149"/>
      <c r="L32149"/>
      <c r="T32149" s="138"/>
    </row>
    <row r="32150" spans="9:20" x14ac:dyDescent="0.25">
      <c r="I32150" s="137"/>
      <c r="J32150" s="110"/>
      <c r="K32150"/>
      <c r="L32150"/>
      <c r="T32150" s="138"/>
    </row>
    <row r="32151" spans="9:20" x14ac:dyDescent="0.25">
      <c r="I32151" s="137"/>
      <c r="J32151" s="110"/>
      <c r="K32151"/>
      <c r="L32151"/>
      <c r="T32151" s="138"/>
    </row>
    <row r="32152" spans="9:20" x14ac:dyDescent="0.25">
      <c r="I32152" s="137"/>
      <c r="J32152" s="110"/>
      <c r="K32152"/>
      <c r="L32152"/>
      <c r="T32152" s="138"/>
    </row>
    <row r="32153" spans="9:20" x14ac:dyDescent="0.25">
      <c r="I32153" s="137"/>
      <c r="J32153" s="110"/>
      <c r="K32153"/>
      <c r="L32153"/>
      <c r="T32153" s="138"/>
    </row>
    <row r="32154" spans="9:20" x14ac:dyDescent="0.25">
      <c r="I32154" s="137"/>
      <c r="J32154" s="110"/>
      <c r="K32154"/>
      <c r="L32154"/>
      <c r="T32154" s="138"/>
    </row>
    <row r="32155" spans="9:20" x14ac:dyDescent="0.25">
      <c r="I32155" s="137"/>
      <c r="J32155" s="110"/>
      <c r="K32155"/>
      <c r="L32155"/>
      <c r="T32155" s="138"/>
    </row>
    <row r="32156" spans="9:20" x14ac:dyDescent="0.25">
      <c r="I32156" s="137"/>
      <c r="J32156" s="110"/>
      <c r="K32156"/>
      <c r="L32156"/>
      <c r="T32156" s="138"/>
    </row>
    <row r="32157" spans="9:20" x14ac:dyDescent="0.25">
      <c r="I32157" s="137"/>
      <c r="J32157" s="110"/>
      <c r="K32157"/>
      <c r="L32157"/>
      <c r="T32157" s="138"/>
    </row>
    <row r="32158" spans="9:20" x14ac:dyDescent="0.25">
      <c r="I32158" s="137"/>
      <c r="J32158" s="110"/>
      <c r="K32158"/>
      <c r="L32158"/>
      <c r="T32158" s="138"/>
    </row>
    <row r="32159" spans="9:20" x14ac:dyDescent="0.25">
      <c r="I32159" s="137"/>
      <c r="J32159" s="110"/>
      <c r="K32159"/>
      <c r="L32159"/>
      <c r="T32159" s="138"/>
    </row>
    <row r="32160" spans="9:20" x14ac:dyDescent="0.25">
      <c r="I32160" s="137"/>
      <c r="J32160" s="110"/>
      <c r="K32160"/>
      <c r="L32160"/>
      <c r="T32160" s="138"/>
    </row>
    <row r="32161" spans="9:20" x14ac:dyDescent="0.25">
      <c r="I32161" s="137"/>
      <c r="J32161" s="110"/>
      <c r="K32161"/>
      <c r="L32161"/>
      <c r="T32161" s="138"/>
    </row>
    <row r="32162" spans="9:20" x14ac:dyDescent="0.25">
      <c r="I32162" s="137"/>
      <c r="J32162" s="110"/>
      <c r="K32162"/>
      <c r="L32162"/>
      <c r="T32162" s="138"/>
    </row>
    <row r="32163" spans="9:20" x14ac:dyDescent="0.25">
      <c r="I32163" s="137"/>
      <c r="J32163" s="110"/>
      <c r="K32163"/>
      <c r="L32163"/>
      <c r="T32163" s="138"/>
    </row>
    <row r="32164" spans="9:20" x14ac:dyDescent="0.25">
      <c r="I32164" s="137"/>
      <c r="J32164" s="110"/>
      <c r="K32164"/>
      <c r="L32164"/>
      <c r="T32164" s="138"/>
    </row>
    <row r="32165" spans="9:20" x14ac:dyDescent="0.25">
      <c r="I32165" s="137"/>
      <c r="J32165" s="110"/>
      <c r="K32165"/>
      <c r="L32165"/>
      <c r="T32165" s="138"/>
    </row>
    <row r="32166" spans="9:20" x14ac:dyDescent="0.25">
      <c r="I32166" s="137"/>
      <c r="J32166" s="110"/>
      <c r="K32166"/>
      <c r="L32166"/>
      <c r="T32166" s="138"/>
    </row>
    <row r="32167" spans="9:20" x14ac:dyDescent="0.25">
      <c r="I32167" s="137"/>
      <c r="J32167" s="110"/>
      <c r="K32167"/>
      <c r="L32167"/>
      <c r="T32167" s="138"/>
    </row>
    <row r="32168" spans="9:20" x14ac:dyDescent="0.25">
      <c r="I32168" s="137"/>
      <c r="J32168" s="110"/>
      <c r="K32168"/>
      <c r="L32168"/>
      <c r="T32168" s="138"/>
    </row>
    <row r="32169" spans="9:20" x14ac:dyDescent="0.25">
      <c r="I32169" s="137"/>
      <c r="J32169" s="110"/>
      <c r="K32169"/>
      <c r="L32169"/>
      <c r="T32169" s="138"/>
    </row>
    <row r="32170" spans="9:20" x14ac:dyDescent="0.25">
      <c r="I32170" s="137"/>
      <c r="J32170" s="110"/>
      <c r="K32170"/>
      <c r="L32170"/>
      <c r="T32170" s="138"/>
    </row>
    <row r="32171" spans="9:20" x14ac:dyDescent="0.25">
      <c r="I32171" s="137"/>
      <c r="J32171" s="110"/>
      <c r="K32171"/>
      <c r="L32171"/>
      <c r="T32171" s="138"/>
    </row>
    <row r="32172" spans="9:20" x14ac:dyDescent="0.25">
      <c r="I32172" s="137"/>
      <c r="J32172" s="110"/>
      <c r="K32172"/>
      <c r="L32172"/>
      <c r="T32172" s="138"/>
    </row>
    <row r="32173" spans="9:20" x14ac:dyDescent="0.25">
      <c r="I32173" s="137"/>
      <c r="J32173" s="110"/>
      <c r="K32173"/>
      <c r="L32173"/>
      <c r="T32173" s="138"/>
    </row>
    <row r="32174" spans="9:20" x14ac:dyDescent="0.25">
      <c r="I32174" s="137"/>
      <c r="J32174" s="110"/>
      <c r="K32174"/>
      <c r="L32174"/>
      <c r="T32174" s="138"/>
    </row>
    <row r="32175" spans="9:20" x14ac:dyDescent="0.25">
      <c r="I32175" s="137"/>
      <c r="J32175" s="110"/>
      <c r="K32175"/>
      <c r="L32175"/>
      <c r="T32175" s="138"/>
    </row>
    <row r="32176" spans="9:20" x14ac:dyDescent="0.25">
      <c r="I32176" s="137"/>
      <c r="J32176" s="110"/>
      <c r="K32176"/>
      <c r="L32176"/>
      <c r="T32176" s="138"/>
    </row>
    <row r="32177" spans="9:20" x14ac:dyDescent="0.25">
      <c r="I32177" s="137"/>
      <c r="J32177" s="110"/>
      <c r="K32177"/>
      <c r="L32177"/>
      <c r="T32177" s="138"/>
    </row>
    <row r="32178" spans="9:20" x14ac:dyDescent="0.25">
      <c r="I32178" s="137"/>
      <c r="J32178" s="110"/>
      <c r="K32178"/>
      <c r="L32178"/>
      <c r="T32178" s="138"/>
    </row>
    <row r="32179" spans="9:20" x14ac:dyDescent="0.25">
      <c r="I32179" s="137"/>
      <c r="J32179" s="110"/>
      <c r="K32179"/>
      <c r="L32179"/>
      <c r="T32179" s="138"/>
    </row>
    <row r="32180" spans="9:20" x14ac:dyDescent="0.25">
      <c r="I32180" s="137"/>
      <c r="J32180" s="110"/>
      <c r="K32180"/>
      <c r="L32180"/>
      <c r="T32180" s="138"/>
    </row>
    <row r="32181" spans="9:20" x14ac:dyDescent="0.25">
      <c r="I32181" s="137"/>
      <c r="J32181" s="110"/>
      <c r="K32181"/>
      <c r="L32181"/>
      <c r="T32181" s="138"/>
    </row>
    <row r="32182" spans="9:20" x14ac:dyDescent="0.25">
      <c r="I32182" s="137"/>
      <c r="J32182" s="110"/>
      <c r="K32182"/>
      <c r="L32182"/>
      <c r="T32182" s="138"/>
    </row>
    <row r="32183" spans="9:20" x14ac:dyDescent="0.25">
      <c r="I32183" s="137"/>
      <c r="J32183" s="110"/>
      <c r="K32183"/>
      <c r="L32183"/>
      <c r="T32183" s="138"/>
    </row>
    <row r="32184" spans="9:20" x14ac:dyDescent="0.25">
      <c r="I32184" s="137"/>
      <c r="J32184" s="110"/>
      <c r="K32184"/>
      <c r="L32184"/>
      <c r="T32184" s="138"/>
    </row>
    <row r="32185" spans="9:20" x14ac:dyDescent="0.25">
      <c r="I32185" s="137"/>
      <c r="J32185" s="110"/>
      <c r="K32185"/>
      <c r="L32185"/>
      <c r="T32185" s="138"/>
    </row>
    <row r="32186" spans="9:20" x14ac:dyDescent="0.25">
      <c r="I32186" s="137"/>
      <c r="J32186" s="110"/>
      <c r="K32186"/>
      <c r="L32186"/>
      <c r="T32186" s="138"/>
    </row>
    <row r="32187" spans="9:20" x14ac:dyDescent="0.25">
      <c r="I32187" s="137"/>
      <c r="J32187" s="110"/>
      <c r="K32187"/>
      <c r="L32187"/>
      <c r="T32187" s="138"/>
    </row>
    <row r="32188" spans="9:20" x14ac:dyDescent="0.25">
      <c r="I32188" s="137"/>
      <c r="J32188" s="110"/>
      <c r="K32188"/>
      <c r="L32188"/>
      <c r="T32188" s="138"/>
    </row>
    <row r="32189" spans="9:20" x14ac:dyDescent="0.25">
      <c r="I32189" s="137"/>
      <c r="J32189" s="110"/>
      <c r="K32189"/>
      <c r="L32189"/>
      <c r="T32189" s="138"/>
    </row>
    <row r="32190" spans="9:20" x14ac:dyDescent="0.25">
      <c r="I32190" s="137"/>
      <c r="J32190" s="110"/>
      <c r="K32190"/>
      <c r="L32190"/>
      <c r="T32190" s="138"/>
    </row>
    <row r="32191" spans="9:20" x14ac:dyDescent="0.25">
      <c r="I32191" s="137"/>
      <c r="J32191" s="110"/>
      <c r="K32191"/>
      <c r="L32191"/>
      <c r="T32191" s="138"/>
    </row>
    <row r="32192" spans="9:20" x14ac:dyDescent="0.25">
      <c r="I32192" s="137"/>
      <c r="J32192" s="110"/>
      <c r="K32192"/>
      <c r="L32192"/>
      <c r="T32192" s="138"/>
    </row>
    <row r="32193" spans="9:20" x14ac:dyDescent="0.25">
      <c r="I32193" s="137"/>
      <c r="J32193" s="110"/>
      <c r="K32193"/>
      <c r="L32193"/>
      <c r="T32193" s="138"/>
    </row>
    <row r="32194" spans="9:20" x14ac:dyDescent="0.25">
      <c r="I32194" s="137"/>
      <c r="J32194" s="110"/>
      <c r="K32194"/>
      <c r="L32194"/>
      <c r="T32194" s="138"/>
    </row>
    <row r="32195" spans="9:20" x14ac:dyDescent="0.25">
      <c r="I32195" s="137"/>
      <c r="J32195" s="110"/>
      <c r="K32195"/>
      <c r="L32195"/>
      <c r="T32195" s="138"/>
    </row>
    <row r="32196" spans="9:20" x14ac:dyDescent="0.25">
      <c r="I32196" s="137"/>
      <c r="J32196" s="110"/>
      <c r="K32196"/>
      <c r="L32196"/>
      <c r="T32196" s="138"/>
    </row>
    <row r="32197" spans="9:20" x14ac:dyDescent="0.25">
      <c r="I32197" s="137"/>
      <c r="J32197" s="110"/>
      <c r="K32197"/>
      <c r="L32197"/>
      <c r="T32197" s="138"/>
    </row>
    <row r="32198" spans="9:20" x14ac:dyDescent="0.25">
      <c r="I32198" s="137"/>
      <c r="J32198" s="110"/>
      <c r="K32198"/>
      <c r="L32198"/>
      <c r="T32198" s="138"/>
    </row>
    <row r="32199" spans="9:20" x14ac:dyDescent="0.25">
      <c r="I32199" s="137"/>
      <c r="J32199" s="110"/>
      <c r="K32199"/>
      <c r="L32199"/>
      <c r="T32199" s="138"/>
    </row>
    <row r="32200" spans="9:20" x14ac:dyDescent="0.25">
      <c r="I32200" s="137"/>
      <c r="J32200" s="110"/>
      <c r="K32200"/>
      <c r="L32200"/>
      <c r="T32200" s="138"/>
    </row>
    <row r="32201" spans="9:20" x14ac:dyDescent="0.25">
      <c r="I32201" s="137"/>
      <c r="J32201" s="110"/>
      <c r="K32201"/>
      <c r="L32201"/>
      <c r="T32201" s="138"/>
    </row>
    <row r="32202" spans="9:20" x14ac:dyDescent="0.25">
      <c r="I32202" s="137"/>
      <c r="J32202" s="110"/>
      <c r="K32202"/>
      <c r="L32202"/>
      <c r="T32202" s="138"/>
    </row>
    <row r="32203" spans="9:20" x14ac:dyDescent="0.25">
      <c r="I32203" s="137"/>
      <c r="J32203" s="110"/>
      <c r="K32203"/>
      <c r="L32203"/>
      <c r="T32203" s="138"/>
    </row>
    <row r="32204" spans="9:20" x14ac:dyDescent="0.25">
      <c r="I32204" s="137"/>
      <c r="J32204" s="110"/>
      <c r="K32204"/>
      <c r="L32204"/>
      <c r="T32204" s="138"/>
    </row>
    <row r="32205" spans="9:20" x14ac:dyDescent="0.25">
      <c r="I32205" s="137"/>
      <c r="J32205" s="110"/>
      <c r="K32205"/>
      <c r="L32205"/>
      <c r="T32205" s="138"/>
    </row>
    <row r="32206" spans="9:20" x14ac:dyDescent="0.25">
      <c r="I32206" s="137"/>
      <c r="J32206" s="110"/>
      <c r="K32206"/>
      <c r="L32206"/>
      <c r="T32206" s="138"/>
    </row>
    <row r="32207" spans="9:20" x14ac:dyDescent="0.25">
      <c r="I32207" s="137"/>
      <c r="J32207" s="110"/>
      <c r="K32207"/>
      <c r="L32207"/>
      <c r="T32207" s="138"/>
    </row>
    <row r="32208" spans="9:20" x14ac:dyDescent="0.25">
      <c r="I32208" s="137"/>
      <c r="J32208" s="110"/>
      <c r="K32208"/>
      <c r="L32208"/>
      <c r="T32208" s="138"/>
    </row>
    <row r="32209" spans="9:20" x14ac:dyDescent="0.25">
      <c r="I32209" s="137"/>
      <c r="J32209" s="110"/>
      <c r="K32209"/>
      <c r="L32209"/>
      <c r="T32209" s="138"/>
    </row>
    <row r="32210" spans="9:20" x14ac:dyDescent="0.25">
      <c r="I32210" s="137"/>
      <c r="J32210" s="110"/>
      <c r="K32210"/>
      <c r="L32210"/>
      <c r="T32210" s="138"/>
    </row>
    <row r="32211" spans="9:20" x14ac:dyDescent="0.25">
      <c r="I32211" s="137"/>
      <c r="J32211" s="110"/>
      <c r="K32211"/>
      <c r="L32211"/>
      <c r="T32211" s="138"/>
    </row>
    <row r="32212" spans="9:20" x14ac:dyDescent="0.25">
      <c r="I32212" s="137"/>
      <c r="J32212" s="110"/>
      <c r="K32212"/>
      <c r="L32212"/>
      <c r="T32212" s="138"/>
    </row>
    <row r="32213" spans="9:20" x14ac:dyDescent="0.25">
      <c r="I32213" s="137"/>
      <c r="J32213" s="110"/>
      <c r="K32213"/>
      <c r="L32213"/>
      <c r="T32213" s="138"/>
    </row>
    <row r="32214" spans="9:20" x14ac:dyDescent="0.25">
      <c r="I32214" s="137"/>
      <c r="J32214" s="110"/>
      <c r="K32214"/>
      <c r="L32214"/>
      <c r="T32214" s="138"/>
    </row>
    <row r="32215" spans="9:20" x14ac:dyDescent="0.25">
      <c r="I32215" s="137"/>
      <c r="J32215" s="110"/>
      <c r="K32215"/>
      <c r="L32215"/>
      <c r="T32215" s="138"/>
    </row>
    <row r="32216" spans="9:20" x14ac:dyDescent="0.25">
      <c r="I32216" s="137"/>
      <c r="J32216" s="110"/>
      <c r="K32216"/>
      <c r="L32216"/>
      <c r="T32216" s="138"/>
    </row>
    <row r="32217" spans="9:20" x14ac:dyDescent="0.25">
      <c r="I32217" s="137"/>
      <c r="J32217" s="110"/>
      <c r="K32217"/>
      <c r="L32217"/>
      <c r="T32217" s="138"/>
    </row>
    <row r="32218" spans="9:20" x14ac:dyDescent="0.25">
      <c r="I32218" s="137"/>
      <c r="J32218" s="110"/>
      <c r="K32218"/>
      <c r="L32218"/>
      <c r="T32218" s="138"/>
    </row>
    <row r="32219" spans="9:20" x14ac:dyDescent="0.25">
      <c r="I32219" s="137"/>
      <c r="J32219" s="110"/>
      <c r="K32219"/>
      <c r="L32219"/>
      <c r="T32219" s="138"/>
    </row>
    <row r="32220" spans="9:20" x14ac:dyDescent="0.25">
      <c r="I32220" s="137"/>
      <c r="J32220" s="110"/>
      <c r="K32220"/>
      <c r="L32220"/>
      <c r="T32220" s="138"/>
    </row>
    <row r="32221" spans="9:20" x14ac:dyDescent="0.25">
      <c r="I32221" s="137"/>
      <c r="J32221" s="110"/>
      <c r="K32221"/>
      <c r="L32221"/>
      <c r="T32221" s="138"/>
    </row>
    <row r="32222" spans="9:20" x14ac:dyDescent="0.25">
      <c r="I32222" s="137"/>
      <c r="J32222" s="110"/>
      <c r="K32222"/>
      <c r="L32222"/>
      <c r="T32222" s="138"/>
    </row>
    <row r="32223" spans="9:20" x14ac:dyDescent="0.25">
      <c r="I32223" s="137"/>
      <c r="J32223" s="110"/>
      <c r="K32223"/>
      <c r="L32223"/>
      <c r="T32223" s="138"/>
    </row>
    <row r="32224" spans="9:20" x14ac:dyDescent="0.25">
      <c r="I32224" s="137"/>
      <c r="J32224" s="110"/>
      <c r="K32224"/>
      <c r="L32224"/>
      <c r="T32224" s="138"/>
    </row>
    <row r="32225" spans="9:20" x14ac:dyDescent="0.25">
      <c r="I32225" s="137"/>
      <c r="J32225" s="110"/>
      <c r="K32225"/>
      <c r="L32225"/>
      <c r="T32225" s="138"/>
    </row>
    <row r="32226" spans="9:20" x14ac:dyDescent="0.25">
      <c r="I32226" s="137"/>
      <c r="J32226" s="110"/>
      <c r="K32226"/>
      <c r="L32226"/>
      <c r="T32226" s="138"/>
    </row>
    <row r="32227" spans="9:20" x14ac:dyDescent="0.25">
      <c r="I32227" s="137"/>
      <c r="J32227" s="110"/>
      <c r="K32227"/>
      <c r="L32227"/>
      <c r="T32227" s="138"/>
    </row>
    <row r="32228" spans="9:20" x14ac:dyDescent="0.25">
      <c r="I32228" s="137"/>
      <c r="J32228" s="110"/>
      <c r="K32228"/>
      <c r="L32228"/>
      <c r="T32228" s="138"/>
    </row>
    <row r="32229" spans="9:20" x14ac:dyDescent="0.25">
      <c r="I32229" s="137"/>
      <c r="J32229" s="110"/>
      <c r="K32229"/>
      <c r="L32229"/>
      <c r="T32229" s="138"/>
    </row>
    <row r="32230" spans="9:20" x14ac:dyDescent="0.25">
      <c r="I32230" s="137"/>
      <c r="J32230" s="110"/>
      <c r="K32230"/>
      <c r="L32230"/>
      <c r="T32230" s="138"/>
    </row>
    <row r="32231" spans="9:20" x14ac:dyDescent="0.25">
      <c r="I32231" s="137"/>
      <c r="J32231" s="110"/>
      <c r="K32231"/>
      <c r="L32231"/>
      <c r="T32231" s="138"/>
    </row>
    <row r="32232" spans="9:20" x14ac:dyDescent="0.25">
      <c r="I32232" s="137"/>
      <c r="J32232" s="110"/>
      <c r="K32232"/>
      <c r="L32232"/>
      <c r="T32232" s="138"/>
    </row>
    <row r="32233" spans="9:20" x14ac:dyDescent="0.25">
      <c r="I32233" s="137"/>
      <c r="J32233" s="110"/>
      <c r="K32233"/>
      <c r="L32233"/>
      <c r="T32233" s="138"/>
    </row>
    <row r="32234" spans="9:20" x14ac:dyDescent="0.25">
      <c r="I32234" s="137"/>
      <c r="J32234" s="110"/>
      <c r="K32234"/>
      <c r="L32234"/>
      <c r="T32234" s="138"/>
    </row>
    <row r="32235" spans="9:20" x14ac:dyDescent="0.25">
      <c r="I32235" s="137"/>
      <c r="J32235" s="110"/>
      <c r="K32235"/>
      <c r="L32235"/>
      <c r="T32235" s="138"/>
    </row>
    <row r="32236" spans="9:20" x14ac:dyDescent="0.25">
      <c r="I32236" s="137"/>
      <c r="J32236" s="110"/>
      <c r="K32236"/>
      <c r="L32236"/>
      <c r="T32236" s="138"/>
    </row>
    <row r="32237" spans="9:20" x14ac:dyDescent="0.25">
      <c r="I32237" s="137"/>
      <c r="J32237" s="110"/>
      <c r="K32237"/>
      <c r="L32237"/>
      <c r="T32237" s="138"/>
    </row>
    <row r="32238" spans="9:20" x14ac:dyDescent="0.25">
      <c r="I32238" s="137"/>
      <c r="J32238" s="110"/>
      <c r="K32238"/>
      <c r="L32238"/>
      <c r="T32238" s="138"/>
    </row>
    <row r="32239" spans="9:20" x14ac:dyDescent="0.25">
      <c r="I32239" s="137"/>
      <c r="J32239" s="110"/>
      <c r="K32239"/>
      <c r="L32239"/>
      <c r="T32239" s="138"/>
    </row>
    <row r="32240" spans="9:20" x14ac:dyDescent="0.25">
      <c r="I32240" s="137"/>
      <c r="J32240" s="110"/>
      <c r="K32240"/>
      <c r="L32240"/>
      <c r="T32240" s="138"/>
    </row>
    <row r="32241" spans="9:20" x14ac:dyDescent="0.25">
      <c r="I32241" s="137"/>
      <c r="J32241" s="110"/>
      <c r="K32241"/>
      <c r="L32241"/>
      <c r="T32241" s="138"/>
    </row>
    <row r="32242" spans="9:20" x14ac:dyDescent="0.25">
      <c r="I32242" s="137"/>
      <c r="J32242" s="110"/>
      <c r="K32242"/>
      <c r="L32242"/>
      <c r="T32242" s="138"/>
    </row>
    <row r="32243" spans="9:20" x14ac:dyDescent="0.25">
      <c r="I32243" s="137"/>
      <c r="J32243" s="110"/>
      <c r="K32243"/>
      <c r="L32243"/>
      <c r="T32243" s="138"/>
    </row>
    <row r="32244" spans="9:20" x14ac:dyDescent="0.25">
      <c r="I32244" s="137"/>
      <c r="J32244" s="110"/>
      <c r="K32244"/>
      <c r="L32244"/>
      <c r="T32244" s="138"/>
    </row>
    <row r="32245" spans="9:20" x14ac:dyDescent="0.25">
      <c r="I32245" s="137"/>
      <c r="J32245" s="110"/>
      <c r="K32245"/>
      <c r="L32245"/>
      <c r="T32245" s="138"/>
    </row>
    <row r="32246" spans="9:20" x14ac:dyDescent="0.25">
      <c r="I32246" s="137"/>
      <c r="J32246" s="110"/>
      <c r="K32246"/>
      <c r="L32246"/>
      <c r="T32246" s="138"/>
    </row>
    <row r="32247" spans="9:20" x14ac:dyDescent="0.25">
      <c r="I32247" s="137"/>
      <c r="J32247" s="110"/>
      <c r="K32247"/>
      <c r="L32247"/>
      <c r="T32247" s="138"/>
    </row>
    <row r="32248" spans="9:20" x14ac:dyDescent="0.25">
      <c r="I32248" s="137"/>
      <c r="J32248" s="110"/>
      <c r="K32248"/>
      <c r="L32248"/>
      <c r="T32248" s="138"/>
    </row>
    <row r="32249" spans="9:20" x14ac:dyDescent="0.25">
      <c r="I32249" s="137"/>
      <c r="J32249" s="110"/>
      <c r="K32249"/>
      <c r="L32249"/>
      <c r="T32249" s="138"/>
    </row>
    <row r="32250" spans="9:20" x14ac:dyDescent="0.25">
      <c r="I32250" s="137"/>
      <c r="J32250" s="110"/>
      <c r="K32250"/>
      <c r="L32250"/>
      <c r="T32250" s="138"/>
    </row>
    <row r="32251" spans="9:20" x14ac:dyDescent="0.25">
      <c r="I32251" s="137"/>
      <c r="J32251" s="110"/>
      <c r="K32251"/>
      <c r="L32251"/>
      <c r="T32251" s="138"/>
    </row>
    <row r="32252" spans="9:20" x14ac:dyDescent="0.25">
      <c r="I32252" s="137"/>
      <c r="J32252" s="110"/>
      <c r="K32252"/>
      <c r="L32252"/>
      <c r="T32252" s="138"/>
    </row>
    <row r="32253" spans="9:20" x14ac:dyDescent="0.25">
      <c r="I32253" s="137"/>
      <c r="J32253" s="110"/>
      <c r="K32253"/>
      <c r="L32253"/>
      <c r="T32253" s="138"/>
    </row>
    <row r="32254" spans="9:20" x14ac:dyDescent="0.25">
      <c r="I32254" s="137"/>
      <c r="J32254" s="110"/>
      <c r="K32254"/>
      <c r="L32254"/>
      <c r="T32254" s="138"/>
    </row>
    <row r="32255" spans="9:20" x14ac:dyDescent="0.25">
      <c r="I32255" s="137"/>
      <c r="J32255" s="110"/>
      <c r="K32255"/>
      <c r="L32255"/>
      <c r="T32255" s="138"/>
    </row>
    <row r="32256" spans="9:20" x14ac:dyDescent="0.25">
      <c r="I32256" s="137"/>
      <c r="J32256" s="110"/>
      <c r="K32256"/>
      <c r="L32256"/>
      <c r="T32256" s="138"/>
    </row>
    <row r="32257" spans="9:20" x14ac:dyDescent="0.25">
      <c r="I32257" s="137"/>
      <c r="J32257" s="110"/>
      <c r="K32257"/>
      <c r="L32257"/>
      <c r="T32257" s="138"/>
    </row>
    <row r="32258" spans="9:20" x14ac:dyDescent="0.25">
      <c r="I32258" s="137"/>
      <c r="J32258" s="110"/>
      <c r="K32258"/>
      <c r="L32258"/>
      <c r="T32258" s="138"/>
    </row>
    <row r="32259" spans="9:20" x14ac:dyDescent="0.25">
      <c r="I32259" s="137"/>
      <c r="J32259" s="110"/>
      <c r="K32259"/>
      <c r="L32259"/>
      <c r="T32259" s="138"/>
    </row>
    <row r="32260" spans="9:20" x14ac:dyDescent="0.25">
      <c r="I32260" s="137"/>
      <c r="J32260" s="110"/>
      <c r="K32260"/>
      <c r="L32260"/>
      <c r="T32260" s="138"/>
    </row>
    <row r="32261" spans="9:20" x14ac:dyDescent="0.25">
      <c r="I32261" s="137"/>
      <c r="J32261" s="110"/>
      <c r="K32261"/>
      <c r="L32261"/>
      <c r="T32261" s="138"/>
    </row>
    <row r="32262" spans="9:20" x14ac:dyDescent="0.25">
      <c r="I32262" s="137"/>
      <c r="J32262" s="110"/>
      <c r="K32262"/>
      <c r="L32262"/>
      <c r="T32262" s="138"/>
    </row>
    <row r="32263" spans="9:20" x14ac:dyDescent="0.25">
      <c r="I32263" s="137"/>
      <c r="J32263" s="110"/>
      <c r="K32263"/>
      <c r="L32263"/>
      <c r="T32263" s="138"/>
    </row>
    <row r="32264" spans="9:20" x14ac:dyDescent="0.25">
      <c r="I32264" s="137"/>
      <c r="J32264" s="110"/>
      <c r="K32264"/>
      <c r="L32264"/>
      <c r="T32264" s="138"/>
    </row>
    <row r="32265" spans="9:20" x14ac:dyDescent="0.25">
      <c r="I32265" s="137"/>
      <c r="J32265" s="110"/>
      <c r="K32265"/>
      <c r="L32265"/>
      <c r="T32265" s="138"/>
    </row>
    <row r="32266" spans="9:20" x14ac:dyDescent="0.25">
      <c r="I32266" s="137"/>
      <c r="J32266" s="110"/>
      <c r="K32266"/>
      <c r="L32266"/>
      <c r="T32266" s="138"/>
    </row>
    <row r="32267" spans="9:20" x14ac:dyDescent="0.25">
      <c r="I32267" s="137"/>
      <c r="J32267" s="110"/>
      <c r="K32267"/>
      <c r="L32267"/>
      <c r="T32267" s="138"/>
    </row>
    <row r="32268" spans="9:20" x14ac:dyDescent="0.25">
      <c r="I32268" s="137"/>
      <c r="J32268" s="110"/>
      <c r="K32268"/>
      <c r="L32268"/>
      <c r="T32268" s="138"/>
    </row>
    <row r="32269" spans="9:20" x14ac:dyDescent="0.25">
      <c r="I32269" s="137"/>
      <c r="J32269" s="110"/>
      <c r="K32269"/>
      <c r="L32269"/>
      <c r="T32269" s="138"/>
    </row>
    <row r="32270" spans="9:20" x14ac:dyDescent="0.25">
      <c r="I32270" s="137"/>
      <c r="J32270" s="110"/>
      <c r="K32270"/>
      <c r="L32270"/>
      <c r="T32270" s="138"/>
    </row>
    <row r="32271" spans="9:20" x14ac:dyDescent="0.25">
      <c r="I32271" s="137"/>
      <c r="J32271" s="110"/>
      <c r="K32271"/>
      <c r="L32271"/>
      <c r="T32271" s="138"/>
    </row>
    <row r="32272" spans="9:20" x14ac:dyDescent="0.25">
      <c r="I32272" s="137"/>
      <c r="J32272" s="110"/>
      <c r="K32272"/>
      <c r="L32272"/>
      <c r="T32272" s="138"/>
    </row>
    <row r="32273" spans="9:20" x14ac:dyDescent="0.25">
      <c r="I32273" s="137"/>
      <c r="J32273" s="110"/>
      <c r="K32273"/>
      <c r="L32273"/>
      <c r="T32273" s="138"/>
    </row>
    <row r="32274" spans="9:20" x14ac:dyDescent="0.25">
      <c r="I32274" s="137"/>
      <c r="J32274" s="110"/>
      <c r="K32274"/>
      <c r="L32274"/>
      <c r="T32274" s="138"/>
    </row>
    <row r="32275" spans="9:20" x14ac:dyDescent="0.25">
      <c r="I32275" s="137"/>
      <c r="J32275" s="110"/>
      <c r="K32275"/>
      <c r="L32275"/>
      <c r="T32275" s="138"/>
    </row>
    <row r="32276" spans="9:20" x14ac:dyDescent="0.25">
      <c r="I32276" s="137"/>
      <c r="J32276" s="110"/>
      <c r="K32276"/>
      <c r="L32276"/>
      <c r="T32276" s="138"/>
    </row>
    <row r="32277" spans="9:20" x14ac:dyDescent="0.25">
      <c r="I32277" s="137"/>
      <c r="J32277" s="110"/>
      <c r="K32277"/>
      <c r="L32277"/>
      <c r="T32277" s="138"/>
    </row>
    <row r="32278" spans="9:20" x14ac:dyDescent="0.25">
      <c r="I32278" s="137"/>
      <c r="J32278" s="110"/>
      <c r="K32278"/>
      <c r="L32278"/>
      <c r="T32278" s="138"/>
    </row>
    <row r="32279" spans="9:20" x14ac:dyDescent="0.25">
      <c r="I32279" s="137"/>
      <c r="J32279" s="110"/>
      <c r="K32279"/>
      <c r="L32279"/>
      <c r="T32279" s="138"/>
    </row>
    <row r="32280" spans="9:20" x14ac:dyDescent="0.25">
      <c r="I32280" s="137"/>
      <c r="J32280" s="110"/>
      <c r="K32280"/>
      <c r="L32280"/>
      <c r="T32280" s="138"/>
    </row>
    <row r="32281" spans="9:20" x14ac:dyDescent="0.25">
      <c r="I32281" s="137"/>
      <c r="J32281" s="110"/>
      <c r="K32281"/>
      <c r="L32281"/>
      <c r="T32281" s="138"/>
    </row>
    <row r="32282" spans="9:20" x14ac:dyDescent="0.25">
      <c r="I32282" s="137"/>
      <c r="J32282" s="110"/>
      <c r="K32282"/>
      <c r="L32282"/>
      <c r="T32282" s="138"/>
    </row>
    <row r="32283" spans="9:20" x14ac:dyDescent="0.25">
      <c r="I32283" s="137"/>
      <c r="J32283" s="110"/>
      <c r="K32283"/>
      <c r="L32283"/>
      <c r="T32283" s="138"/>
    </row>
    <row r="32284" spans="9:20" x14ac:dyDescent="0.25">
      <c r="I32284" s="137"/>
      <c r="J32284" s="110"/>
      <c r="K32284"/>
      <c r="L32284"/>
      <c r="T32284" s="138"/>
    </row>
    <row r="32285" spans="9:20" x14ac:dyDescent="0.25">
      <c r="I32285" s="137"/>
      <c r="J32285" s="110"/>
      <c r="K32285"/>
      <c r="L32285"/>
      <c r="T32285" s="138"/>
    </row>
    <row r="32286" spans="9:20" x14ac:dyDescent="0.25">
      <c r="I32286" s="137"/>
      <c r="J32286" s="110"/>
      <c r="K32286"/>
      <c r="L32286"/>
      <c r="T32286" s="138"/>
    </row>
    <row r="32287" spans="9:20" x14ac:dyDescent="0.25">
      <c r="I32287" s="137"/>
      <c r="J32287" s="110"/>
      <c r="K32287"/>
      <c r="L32287"/>
      <c r="T32287" s="138"/>
    </row>
    <row r="32288" spans="9:20" x14ac:dyDescent="0.25">
      <c r="I32288" s="137"/>
      <c r="J32288" s="110"/>
      <c r="K32288"/>
      <c r="L32288"/>
      <c r="T32288" s="138"/>
    </row>
    <row r="32289" spans="9:20" x14ac:dyDescent="0.25">
      <c r="I32289" s="137"/>
      <c r="J32289" s="110"/>
      <c r="K32289"/>
      <c r="L32289"/>
      <c r="T32289" s="138"/>
    </row>
    <row r="32290" spans="9:20" x14ac:dyDescent="0.25">
      <c r="I32290" s="137"/>
      <c r="J32290" s="110"/>
      <c r="K32290"/>
      <c r="L32290"/>
      <c r="T32290" s="138"/>
    </row>
    <row r="32291" spans="9:20" x14ac:dyDescent="0.25">
      <c r="I32291" s="137"/>
      <c r="J32291" s="110"/>
      <c r="K32291"/>
      <c r="L32291"/>
      <c r="T32291" s="138"/>
    </row>
    <row r="32292" spans="9:20" x14ac:dyDescent="0.25">
      <c r="I32292" s="137"/>
      <c r="J32292" s="110"/>
      <c r="K32292"/>
      <c r="L32292"/>
      <c r="T32292" s="138"/>
    </row>
    <row r="32293" spans="9:20" x14ac:dyDescent="0.25">
      <c r="I32293" s="137"/>
      <c r="J32293" s="110"/>
      <c r="K32293"/>
      <c r="L32293"/>
      <c r="T32293" s="138"/>
    </row>
    <row r="32294" spans="9:20" x14ac:dyDescent="0.25">
      <c r="I32294" s="137"/>
      <c r="J32294" s="110"/>
      <c r="K32294"/>
      <c r="L32294"/>
      <c r="T32294" s="138"/>
    </row>
    <row r="32295" spans="9:20" x14ac:dyDescent="0.25">
      <c r="I32295" s="137"/>
      <c r="J32295" s="110"/>
      <c r="K32295"/>
      <c r="L32295"/>
      <c r="T32295" s="138"/>
    </row>
    <row r="32296" spans="9:20" x14ac:dyDescent="0.25">
      <c r="I32296" s="137"/>
      <c r="J32296" s="110"/>
      <c r="K32296"/>
      <c r="L32296"/>
      <c r="T32296" s="138"/>
    </row>
    <row r="32297" spans="9:20" x14ac:dyDescent="0.25">
      <c r="I32297" s="137"/>
      <c r="J32297" s="110"/>
      <c r="K32297"/>
      <c r="L32297"/>
      <c r="T32297" s="138"/>
    </row>
    <row r="32298" spans="9:20" x14ac:dyDescent="0.25">
      <c r="I32298" s="137"/>
      <c r="J32298" s="110"/>
      <c r="K32298"/>
      <c r="L32298"/>
      <c r="T32298" s="138"/>
    </row>
    <row r="32299" spans="9:20" x14ac:dyDescent="0.25">
      <c r="I32299" s="137"/>
      <c r="J32299" s="110"/>
      <c r="K32299"/>
      <c r="L32299"/>
      <c r="T32299" s="138"/>
    </row>
    <row r="32300" spans="9:20" x14ac:dyDescent="0.25">
      <c r="I32300" s="137"/>
      <c r="J32300" s="110"/>
      <c r="K32300"/>
      <c r="L32300"/>
      <c r="T32300" s="138"/>
    </row>
    <row r="32301" spans="9:20" x14ac:dyDescent="0.25">
      <c r="I32301" s="137"/>
      <c r="J32301" s="110"/>
      <c r="K32301"/>
      <c r="L32301"/>
      <c r="T32301" s="138"/>
    </row>
    <row r="32302" spans="9:20" x14ac:dyDescent="0.25">
      <c r="I32302" s="137"/>
      <c r="J32302" s="110"/>
      <c r="K32302"/>
      <c r="L32302"/>
      <c r="T32302" s="138"/>
    </row>
    <row r="32303" spans="9:20" x14ac:dyDescent="0.25">
      <c r="I32303" s="137"/>
      <c r="J32303" s="110"/>
      <c r="K32303"/>
      <c r="L32303"/>
      <c r="T32303" s="138"/>
    </row>
    <row r="32304" spans="9:20" x14ac:dyDescent="0.25">
      <c r="I32304" s="137"/>
      <c r="J32304" s="110"/>
      <c r="K32304"/>
      <c r="L32304"/>
      <c r="T32304" s="138"/>
    </row>
    <row r="32305" spans="9:20" x14ac:dyDescent="0.25">
      <c r="I32305" s="137"/>
      <c r="J32305" s="110"/>
      <c r="K32305"/>
      <c r="L32305"/>
      <c r="T32305" s="138"/>
    </row>
    <row r="32306" spans="9:20" x14ac:dyDescent="0.25">
      <c r="I32306" s="137"/>
      <c r="J32306" s="110"/>
      <c r="K32306"/>
      <c r="L32306"/>
      <c r="T32306" s="138"/>
    </row>
    <row r="32307" spans="9:20" x14ac:dyDescent="0.25">
      <c r="I32307" s="137"/>
      <c r="J32307" s="110"/>
      <c r="K32307"/>
      <c r="L32307"/>
      <c r="T32307" s="138"/>
    </row>
    <row r="32308" spans="9:20" x14ac:dyDescent="0.25">
      <c r="I32308" s="137"/>
      <c r="J32308" s="110"/>
      <c r="K32308"/>
      <c r="L32308"/>
      <c r="T32308" s="138"/>
    </row>
    <row r="32309" spans="9:20" x14ac:dyDescent="0.25">
      <c r="I32309" s="137"/>
      <c r="J32309" s="110"/>
      <c r="K32309"/>
      <c r="L32309"/>
      <c r="T32309" s="138"/>
    </row>
    <row r="32310" spans="9:20" x14ac:dyDescent="0.25">
      <c r="I32310" s="137"/>
      <c r="J32310" s="110"/>
      <c r="K32310"/>
      <c r="L32310"/>
      <c r="T32310" s="138"/>
    </row>
    <row r="32311" spans="9:20" x14ac:dyDescent="0.25">
      <c r="I32311" s="137"/>
      <c r="J32311" s="110"/>
      <c r="K32311"/>
      <c r="L32311"/>
      <c r="T32311" s="138"/>
    </row>
    <row r="32312" spans="9:20" x14ac:dyDescent="0.25">
      <c r="I32312" s="137"/>
      <c r="J32312" s="110"/>
      <c r="K32312"/>
      <c r="L32312"/>
      <c r="T32312" s="138"/>
    </row>
    <row r="32313" spans="9:20" x14ac:dyDescent="0.25">
      <c r="I32313" s="137"/>
      <c r="J32313" s="110"/>
      <c r="K32313"/>
      <c r="L32313"/>
      <c r="T32313" s="138"/>
    </row>
    <row r="32314" spans="9:20" x14ac:dyDescent="0.25">
      <c r="I32314" s="137"/>
      <c r="J32314" s="110"/>
      <c r="K32314"/>
      <c r="L32314"/>
      <c r="T32314" s="138"/>
    </row>
    <row r="32315" spans="9:20" x14ac:dyDescent="0.25">
      <c r="I32315" s="137"/>
      <c r="J32315" s="110"/>
      <c r="K32315"/>
      <c r="L32315"/>
      <c r="T32315" s="138"/>
    </row>
    <row r="32316" spans="9:20" x14ac:dyDescent="0.25">
      <c r="I32316" s="137"/>
      <c r="J32316" s="110"/>
      <c r="K32316"/>
      <c r="L32316"/>
      <c r="T32316" s="138"/>
    </row>
    <row r="32317" spans="9:20" x14ac:dyDescent="0.25">
      <c r="I32317" s="137"/>
      <c r="J32317" s="110"/>
      <c r="K32317"/>
      <c r="L32317"/>
      <c r="T32317" s="138"/>
    </row>
    <row r="32318" spans="9:20" x14ac:dyDescent="0.25">
      <c r="I32318" s="137"/>
      <c r="J32318" s="110"/>
      <c r="K32318"/>
      <c r="L32318"/>
      <c r="T32318" s="138"/>
    </row>
    <row r="32319" spans="9:20" x14ac:dyDescent="0.25">
      <c r="I32319" s="137"/>
      <c r="J32319" s="110"/>
      <c r="K32319"/>
      <c r="L32319"/>
      <c r="T32319" s="138"/>
    </row>
    <row r="32320" spans="9:20" x14ac:dyDescent="0.25">
      <c r="I32320" s="137"/>
      <c r="J32320" s="110"/>
      <c r="K32320"/>
      <c r="L32320"/>
      <c r="T32320" s="138"/>
    </row>
    <row r="32321" spans="9:20" x14ac:dyDescent="0.25">
      <c r="I32321" s="137"/>
      <c r="J32321" s="110"/>
      <c r="K32321"/>
      <c r="L32321"/>
      <c r="T32321" s="138"/>
    </row>
    <row r="32322" spans="9:20" x14ac:dyDescent="0.25">
      <c r="I32322" s="137"/>
      <c r="J32322" s="110"/>
      <c r="K32322"/>
      <c r="L32322"/>
      <c r="T32322" s="138"/>
    </row>
    <row r="32323" spans="9:20" x14ac:dyDescent="0.25">
      <c r="I32323" s="137"/>
      <c r="J32323" s="110"/>
      <c r="K32323"/>
      <c r="L32323"/>
      <c r="T32323" s="138"/>
    </row>
    <row r="32324" spans="9:20" x14ac:dyDescent="0.25">
      <c r="I32324" s="137"/>
      <c r="J32324" s="110"/>
      <c r="K32324"/>
      <c r="L32324"/>
      <c r="T32324" s="138"/>
    </row>
    <row r="32325" spans="9:20" x14ac:dyDescent="0.25">
      <c r="I32325" s="137"/>
      <c r="J32325" s="110"/>
      <c r="K32325"/>
      <c r="L32325"/>
      <c r="T32325" s="138"/>
    </row>
    <row r="32326" spans="9:20" x14ac:dyDescent="0.25">
      <c r="I32326" s="137"/>
      <c r="J32326" s="110"/>
      <c r="K32326"/>
      <c r="L32326"/>
      <c r="T32326" s="138"/>
    </row>
    <row r="32327" spans="9:20" x14ac:dyDescent="0.25">
      <c r="I32327" s="137"/>
      <c r="J32327" s="110"/>
      <c r="K32327"/>
      <c r="L32327"/>
      <c r="T32327" s="138"/>
    </row>
    <row r="32328" spans="9:20" x14ac:dyDescent="0.25">
      <c r="I32328" s="137"/>
      <c r="J32328" s="110"/>
      <c r="K32328"/>
      <c r="L32328"/>
      <c r="T32328" s="138"/>
    </row>
    <row r="32329" spans="9:20" x14ac:dyDescent="0.25">
      <c r="I32329" s="137"/>
      <c r="J32329" s="110"/>
      <c r="K32329"/>
      <c r="L32329"/>
      <c r="T32329" s="138"/>
    </row>
    <row r="32330" spans="9:20" x14ac:dyDescent="0.25">
      <c r="I32330" s="137"/>
      <c r="J32330" s="110"/>
      <c r="K32330"/>
      <c r="L32330"/>
      <c r="T32330" s="138"/>
    </row>
    <row r="32331" spans="9:20" x14ac:dyDescent="0.25">
      <c r="I32331" s="137"/>
      <c r="J32331" s="110"/>
      <c r="K32331"/>
      <c r="L32331"/>
      <c r="T32331" s="138"/>
    </row>
    <row r="32332" spans="9:20" x14ac:dyDescent="0.25">
      <c r="I32332" s="137"/>
      <c r="J32332" s="110"/>
      <c r="K32332"/>
      <c r="L32332"/>
      <c r="T32332" s="138"/>
    </row>
    <row r="32333" spans="9:20" x14ac:dyDescent="0.25">
      <c r="I32333" s="137"/>
      <c r="J32333" s="110"/>
      <c r="K32333"/>
      <c r="L32333"/>
      <c r="T32333" s="138"/>
    </row>
    <row r="32334" spans="9:20" x14ac:dyDescent="0.25">
      <c r="I32334" s="137"/>
      <c r="J32334" s="110"/>
      <c r="K32334"/>
      <c r="L32334"/>
      <c r="T32334" s="138"/>
    </row>
    <row r="32335" spans="9:20" x14ac:dyDescent="0.25">
      <c r="I32335" s="137"/>
      <c r="J32335" s="110"/>
      <c r="K32335"/>
      <c r="L32335"/>
      <c r="T32335" s="138"/>
    </row>
    <row r="32336" spans="9:20" x14ac:dyDescent="0.25">
      <c r="I32336" s="137"/>
      <c r="J32336" s="110"/>
      <c r="K32336"/>
      <c r="L32336"/>
      <c r="T32336" s="138"/>
    </row>
    <row r="32337" spans="9:20" x14ac:dyDescent="0.25">
      <c r="I32337" s="137"/>
      <c r="J32337" s="110"/>
      <c r="K32337"/>
      <c r="L32337"/>
      <c r="T32337" s="138"/>
    </row>
    <row r="32338" spans="9:20" x14ac:dyDescent="0.25">
      <c r="I32338" s="137"/>
      <c r="J32338" s="110"/>
      <c r="K32338"/>
      <c r="L32338"/>
      <c r="T32338" s="138"/>
    </row>
    <row r="32339" spans="9:20" x14ac:dyDescent="0.25">
      <c r="I32339" s="137"/>
      <c r="J32339" s="110"/>
      <c r="K32339"/>
      <c r="L32339"/>
      <c r="T32339" s="138"/>
    </row>
    <row r="32340" spans="9:20" x14ac:dyDescent="0.25">
      <c r="I32340" s="137"/>
      <c r="J32340" s="110"/>
      <c r="K32340"/>
      <c r="L32340"/>
      <c r="T32340" s="138"/>
    </row>
    <row r="32341" spans="9:20" x14ac:dyDescent="0.25">
      <c r="I32341" s="137"/>
      <c r="J32341" s="110"/>
      <c r="K32341"/>
      <c r="L32341"/>
      <c r="T32341" s="138"/>
    </row>
    <row r="32342" spans="9:20" x14ac:dyDescent="0.25">
      <c r="I32342" s="137"/>
      <c r="J32342" s="110"/>
      <c r="K32342"/>
      <c r="L32342"/>
      <c r="T32342" s="138"/>
    </row>
    <row r="32343" spans="9:20" x14ac:dyDescent="0.25">
      <c r="I32343" s="137"/>
      <c r="J32343" s="110"/>
      <c r="K32343"/>
      <c r="L32343"/>
      <c r="T32343" s="138"/>
    </row>
    <row r="32344" spans="9:20" x14ac:dyDescent="0.25">
      <c r="I32344" s="137"/>
      <c r="J32344" s="110"/>
      <c r="K32344"/>
      <c r="L32344"/>
      <c r="T32344" s="138"/>
    </row>
    <row r="32345" spans="9:20" x14ac:dyDescent="0.25">
      <c r="I32345" s="137"/>
      <c r="J32345" s="110"/>
      <c r="K32345"/>
      <c r="L32345"/>
      <c r="T32345" s="138"/>
    </row>
    <row r="32346" spans="9:20" x14ac:dyDescent="0.25">
      <c r="I32346" s="137"/>
      <c r="J32346" s="110"/>
      <c r="K32346"/>
      <c r="L32346"/>
      <c r="T32346" s="138"/>
    </row>
    <row r="32347" spans="9:20" x14ac:dyDescent="0.25">
      <c r="I32347" s="137"/>
      <c r="J32347" s="110"/>
      <c r="K32347"/>
      <c r="L32347"/>
      <c r="T32347" s="138"/>
    </row>
    <row r="32348" spans="9:20" x14ac:dyDescent="0.25">
      <c r="I32348" s="137"/>
      <c r="J32348" s="110"/>
      <c r="K32348"/>
      <c r="L32348"/>
      <c r="T32348" s="138"/>
    </row>
    <row r="32349" spans="9:20" x14ac:dyDescent="0.25">
      <c r="I32349" s="137"/>
      <c r="J32349" s="110"/>
      <c r="K32349"/>
      <c r="L32349"/>
      <c r="T32349" s="138"/>
    </row>
    <row r="32350" spans="9:20" x14ac:dyDescent="0.25">
      <c r="I32350" s="137"/>
      <c r="J32350" s="110"/>
      <c r="K32350"/>
      <c r="L32350"/>
      <c r="T32350" s="138"/>
    </row>
    <row r="32351" spans="9:20" x14ac:dyDescent="0.25">
      <c r="I32351" s="137"/>
      <c r="J32351" s="110"/>
      <c r="K32351"/>
      <c r="L32351"/>
      <c r="T32351" s="138"/>
    </row>
    <row r="32352" spans="9:20" x14ac:dyDescent="0.25">
      <c r="I32352" s="137"/>
      <c r="J32352" s="110"/>
      <c r="K32352"/>
      <c r="L32352"/>
      <c r="T32352" s="138"/>
    </row>
    <row r="32353" spans="9:20" x14ac:dyDescent="0.25">
      <c r="I32353" s="137"/>
      <c r="J32353" s="110"/>
      <c r="K32353"/>
      <c r="L32353"/>
      <c r="T32353" s="138"/>
    </row>
    <row r="32354" spans="9:20" x14ac:dyDescent="0.25">
      <c r="I32354" s="137"/>
      <c r="J32354" s="110"/>
      <c r="K32354"/>
      <c r="L32354"/>
      <c r="T32354" s="138"/>
    </row>
    <row r="32355" spans="9:20" x14ac:dyDescent="0.25">
      <c r="I32355" s="137"/>
      <c r="J32355" s="110"/>
      <c r="K32355"/>
      <c r="L32355"/>
      <c r="T32355" s="138"/>
    </row>
    <row r="32356" spans="9:20" x14ac:dyDescent="0.25">
      <c r="I32356" s="137"/>
      <c r="J32356" s="110"/>
      <c r="K32356"/>
      <c r="L32356"/>
      <c r="T32356" s="138"/>
    </row>
    <row r="32357" spans="9:20" x14ac:dyDescent="0.25">
      <c r="I32357" s="137"/>
      <c r="J32357" s="110"/>
      <c r="K32357"/>
      <c r="L32357"/>
      <c r="T32357" s="138"/>
    </row>
    <row r="32358" spans="9:20" x14ac:dyDescent="0.25">
      <c r="I32358" s="137"/>
      <c r="J32358" s="110"/>
      <c r="K32358"/>
      <c r="L32358"/>
      <c r="T32358" s="138"/>
    </row>
    <row r="32359" spans="9:20" x14ac:dyDescent="0.25">
      <c r="I32359" s="137"/>
      <c r="J32359" s="110"/>
      <c r="K32359"/>
      <c r="L32359"/>
      <c r="T32359" s="138"/>
    </row>
    <row r="32360" spans="9:20" x14ac:dyDescent="0.25">
      <c r="I32360" s="137"/>
      <c r="J32360" s="110"/>
      <c r="K32360"/>
      <c r="L32360"/>
      <c r="T32360" s="138"/>
    </row>
    <row r="32361" spans="9:20" x14ac:dyDescent="0.25">
      <c r="I32361" s="137"/>
      <c r="J32361" s="110"/>
      <c r="K32361"/>
      <c r="L32361"/>
      <c r="T32361" s="138"/>
    </row>
    <row r="32362" spans="9:20" x14ac:dyDescent="0.25">
      <c r="I32362" s="137"/>
      <c r="J32362" s="110"/>
      <c r="K32362"/>
      <c r="L32362"/>
      <c r="T32362" s="138"/>
    </row>
    <row r="32363" spans="9:20" x14ac:dyDescent="0.25">
      <c r="I32363" s="137"/>
      <c r="J32363" s="110"/>
      <c r="K32363"/>
      <c r="L32363"/>
      <c r="T32363" s="138"/>
    </row>
    <row r="32364" spans="9:20" x14ac:dyDescent="0.25">
      <c r="I32364" s="137"/>
      <c r="J32364" s="110"/>
      <c r="K32364"/>
      <c r="L32364"/>
      <c r="T32364" s="138"/>
    </row>
    <row r="32365" spans="9:20" x14ac:dyDescent="0.25">
      <c r="I32365" s="137"/>
      <c r="J32365" s="110"/>
      <c r="K32365"/>
      <c r="L32365"/>
      <c r="T32365" s="138"/>
    </row>
    <row r="32366" spans="9:20" x14ac:dyDescent="0.25">
      <c r="I32366" s="137"/>
      <c r="J32366" s="110"/>
      <c r="K32366"/>
      <c r="L32366"/>
      <c r="T32366" s="138"/>
    </row>
    <row r="32367" spans="9:20" x14ac:dyDescent="0.25">
      <c r="I32367" s="137"/>
      <c r="J32367" s="110"/>
      <c r="K32367"/>
      <c r="L32367"/>
      <c r="T32367" s="138"/>
    </row>
    <row r="32368" spans="9:20" x14ac:dyDescent="0.25">
      <c r="I32368" s="137"/>
      <c r="J32368" s="110"/>
      <c r="K32368"/>
      <c r="L32368"/>
      <c r="T32368" s="138"/>
    </row>
    <row r="32369" spans="9:20" x14ac:dyDescent="0.25">
      <c r="I32369" s="137"/>
      <c r="J32369" s="110"/>
      <c r="K32369"/>
      <c r="L32369"/>
      <c r="T32369" s="138"/>
    </row>
    <row r="32370" spans="9:20" x14ac:dyDescent="0.25">
      <c r="I32370" s="137"/>
      <c r="J32370" s="110"/>
      <c r="K32370"/>
      <c r="L32370"/>
      <c r="T32370" s="138"/>
    </row>
    <row r="32371" spans="9:20" x14ac:dyDescent="0.25">
      <c r="I32371" s="137"/>
      <c r="J32371" s="110"/>
      <c r="K32371"/>
      <c r="L32371"/>
      <c r="T32371" s="138"/>
    </row>
    <row r="32372" spans="9:20" x14ac:dyDescent="0.25">
      <c r="I32372" s="137"/>
      <c r="J32372" s="110"/>
      <c r="K32372"/>
      <c r="L32372"/>
      <c r="T32372" s="138"/>
    </row>
    <row r="32373" spans="9:20" x14ac:dyDescent="0.25">
      <c r="I32373" s="137"/>
      <c r="J32373" s="110"/>
      <c r="K32373"/>
      <c r="L32373"/>
      <c r="T32373" s="138"/>
    </row>
    <row r="32374" spans="9:20" x14ac:dyDescent="0.25">
      <c r="I32374" s="137"/>
      <c r="J32374" s="110"/>
      <c r="K32374"/>
      <c r="L32374"/>
      <c r="T32374" s="138"/>
    </row>
    <row r="32375" spans="9:20" x14ac:dyDescent="0.25">
      <c r="I32375" s="137"/>
      <c r="J32375" s="110"/>
      <c r="K32375"/>
      <c r="L32375"/>
      <c r="T32375" s="138"/>
    </row>
    <row r="32376" spans="9:20" x14ac:dyDescent="0.25">
      <c r="I32376" s="137"/>
      <c r="J32376" s="110"/>
      <c r="K32376"/>
      <c r="L32376"/>
      <c r="T32376" s="138"/>
    </row>
    <row r="32377" spans="9:20" x14ac:dyDescent="0.25">
      <c r="I32377" s="137"/>
      <c r="J32377" s="110"/>
      <c r="K32377"/>
      <c r="L32377"/>
      <c r="T32377" s="138"/>
    </row>
    <row r="32378" spans="9:20" x14ac:dyDescent="0.25">
      <c r="I32378" s="137"/>
      <c r="J32378" s="110"/>
      <c r="K32378"/>
      <c r="L32378"/>
      <c r="T32378" s="138"/>
    </row>
    <row r="32379" spans="9:20" x14ac:dyDescent="0.25">
      <c r="I32379" s="137"/>
      <c r="J32379" s="110"/>
      <c r="K32379"/>
      <c r="L32379"/>
      <c r="T32379" s="138"/>
    </row>
    <row r="32380" spans="9:20" x14ac:dyDescent="0.25">
      <c r="I32380" s="137"/>
      <c r="J32380" s="110"/>
      <c r="K32380"/>
      <c r="L32380"/>
      <c r="T32380" s="138"/>
    </row>
    <row r="32381" spans="9:20" x14ac:dyDescent="0.25">
      <c r="I32381" s="137"/>
      <c r="J32381" s="110"/>
      <c r="K32381"/>
      <c r="L32381"/>
      <c r="T32381" s="138"/>
    </row>
    <row r="32382" spans="9:20" x14ac:dyDescent="0.25">
      <c r="I32382" s="137"/>
      <c r="J32382" s="110"/>
      <c r="K32382"/>
      <c r="L32382"/>
      <c r="T32382" s="138"/>
    </row>
    <row r="32383" spans="9:20" x14ac:dyDescent="0.25">
      <c r="I32383" s="137"/>
      <c r="J32383" s="110"/>
      <c r="K32383"/>
      <c r="L32383"/>
      <c r="T32383" s="138"/>
    </row>
    <row r="32384" spans="9:20" x14ac:dyDescent="0.25">
      <c r="I32384" s="137"/>
      <c r="J32384" s="110"/>
      <c r="K32384"/>
      <c r="L32384"/>
      <c r="T32384" s="138"/>
    </row>
    <row r="32385" spans="9:20" x14ac:dyDescent="0.25">
      <c r="I32385" s="137"/>
      <c r="J32385" s="110"/>
      <c r="K32385"/>
      <c r="L32385"/>
      <c r="T32385" s="138"/>
    </row>
    <row r="32386" spans="9:20" x14ac:dyDescent="0.25">
      <c r="I32386" s="137"/>
      <c r="J32386" s="110"/>
      <c r="K32386"/>
      <c r="L32386"/>
      <c r="T32386" s="138"/>
    </row>
    <row r="32387" spans="9:20" x14ac:dyDescent="0.25">
      <c r="I32387" s="137"/>
      <c r="J32387" s="110"/>
      <c r="K32387"/>
      <c r="L32387"/>
      <c r="T32387" s="138"/>
    </row>
    <row r="32388" spans="9:20" x14ac:dyDescent="0.25">
      <c r="I32388" s="137"/>
      <c r="J32388" s="110"/>
      <c r="K32388"/>
      <c r="L32388"/>
      <c r="T32388" s="138"/>
    </row>
    <row r="32389" spans="9:20" x14ac:dyDescent="0.25">
      <c r="I32389" s="137"/>
      <c r="J32389" s="110"/>
      <c r="K32389"/>
      <c r="L32389"/>
      <c r="T32389" s="138"/>
    </row>
    <row r="32390" spans="9:20" x14ac:dyDescent="0.25">
      <c r="I32390" s="137"/>
      <c r="J32390" s="110"/>
      <c r="K32390"/>
      <c r="L32390"/>
      <c r="T32390" s="138"/>
    </row>
    <row r="32391" spans="9:20" x14ac:dyDescent="0.25">
      <c r="I32391" s="137"/>
      <c r="J32391" s="110"/>
      <c r="K32391"/>
      <c r="L32391"/>
      <c r="T32391" s="138"/>
    </row>
    <row r="32392" spans="9:20" x14ac:dyDescent="0.25">
      <c r="I32392" s="137"/>
      <c r="J32392" s="110"/>
      <c r="K32392"/>
      <c r="L32392"/>
      <c r="T32392" s="138"/>
    </row>
    <row r="32393" spans="9:20" x14ac:dyDescent="0.25">
      <c r="I32393" s="137"/>
      <c r="J32393" s="110"/>
      <c r="K32393"/>
      <c r="L32393"/>
      <c r="T32393" s="138"/>
    </row>
    <row r="32394" spans="9:20" x14ac:dyDescent="0.25">
      <c r="I32394" s="137"/>
      <c r="J32394" s="110"/>
      <c r="K32394"/>
      <c r="L32394"/>
      <c r="T32394" s="138"/>
    </row>
    <row r="32395" spans="9:20" x14ac:dyDescent="0.25">
      <c r="I32395" s="137"/>
      <c r="J32395" s="110"/>
      <c r="K32395"/>
      <c r="L32395"/>
      <c r="T32395" s="138"/>
    </row>
    <row r="32396" spans="9:20" x14ac:dyDescent="0.25">
      <c r="I32396" s="137"/>
      <c r="J32396" s="110"/>
      <c r="K32396"/>
      <c r="L32396"/>
      <c r="T32396" s="138"/>
    </row>
    <row r="32397" spans="9:20" x14ac:dyDescent="0.25">
      <c r="I32397" s="137"/>
      <c r="J32397" s="110"/>
      <c r="K32397"/>
      <c r="L32397"/>
      <c r="T32397" s="138"/>
    </row>
    <row r="32398" spans="9:20" x14ac:dyDescent="0.25">
      <c r="I32398" s="137"/>
      <c r="J32398" s="110"/>
      <c r="K32398"/>
      <c r="L32398"/>
      <c r="T32398" s="138"/>
    </row>
    <row r="32399" spans="9:20" x14ac:dyDescent="0.25">
      <c r="I32399" s="137"/>
      <c r="J32399" s="110"/>
      <c r="K32399"/>
      <c r="L32399"/>
      <c r="T32399" s="138"/>
    </row>
    <row r="32400" spans="9:20" x14ac:dyDescent="0.25">
      <c r="I32400" s="137"/>
      <c r="J32400" s="110"/>
      <c r="K32400"/>
      <c r="L32400"/>
      <c r="T32400" s="138"/>
    </row>
    <row r="32401" spans="9:20" x14ac:dyDescent="0.25">
      <c r="I32401" s="137"/>
      <c r="J32401" s="110"/>
      <c r="K32401"/>
      <c r="L32401"/>
      <c r="T32401" s="138"/>
    </row>
    <row r="32402" spans="9:20" x14ac:dyDescent="0.25">
      <c r="I32402" s="137"/>
      <c r="J32402" s="110"/>
      <c r="K32402"/>
      <c r="L32402"/>
      <c r="T32402" s="138"/>
    </row>
    <row r="32403" spans="9:20" x14ac:dyDescent="0.25">
      <c r="I32403" s="137"/>
      <c r="J32403" s="110"/>
      <c r="K32403"/>
      <c r="L32403"/>
      <c r="T32403" s="138"/>
    </row>
    <row r="32404" spans="9:20" x14ac:dyDescent="0.25">
      <c r="I32404" s="137"/>
      <c r="J32404" s="110"/>
      <c r="K32404"/>
      <c r="L32404"/>
      <c r="T32404" s="138"/>
    </row>
    <row r="32405" spans="9:20" x14ac:dyDescent="0.25">
      <c r="I32405" s="137"/>
      <c r="J32405" s="110"/>
      <c r="K32405"/>
      <c r="L32405"/>
      <c r="T32405" s="138"/>
    </row>
    <row r="32406" spans="9:20" x14ac:dyDescent="0.25">
      <c r="I32406" s="137"/>
      <c r="J32406" s="110"/>
      <c r="K32406"/>
      <c r="L32406"/>
      <c r="T32406" s="138"/>
    </row>
    <row r="32407" spans="9:20" x14ac:dyDescent="0.25">
      <c r="I32407" s="137"/>
      <c r="J32407" s="110"/>
      <c r="K32407"/>
      <c r="L32407"/>
      <c r="T32407" s="138"/>
    </row>
    <row r="32408" spans="9:20" x14ac:dyDescent="0.25">
      <c r="I32408" s="137"/>
      <c r="J32408" s="110"/>
      <c r="K32408"/>
      <c r="L32408"/>
      <c r="T32408" s="138"/>
    </row>
    <row r="32409" spans="9:20" x14ac:dyDescent="0.25">
      <c r="I32409" s="137"/>
      <c r="J32409" s="110"/>
      <c r="K32409"/>
      <c r="L32409"/>
      <c r="T32409" s="138"/>
    </row>
    <row r="32410" spans="9:20" x14ac:dyDescent="0.25">
      <c r="I32410" s="137"/>
      <c r="J32410" s="110"/>
      <c r="K32410"/>
      <c r="L32410"/>
      <c r="T32410" s="138"/>
    </row>
    <row r="32411" spans="9:20" x14ac:dyDescent="0.25">
      <c r="I32411" s="137"/>
      <c r="J32411" s="110"/>
      <c r="K32411"/>
      <c r="L32411"/>
      <c r="T32411" s="138"/>
    </row>
    <row r="32412" spans="9:20" x14ac:dyDescent="0.25">
      <c r="I32412" s="137"/>
      <c r="J32412" s="110"/>
      <c r="K32412"/>
      <c r="L32412"/>
      <c r="T32412" s="138"/>
    </row>
    <row r="32413" spans="9:20" x14ac:dyDescent="0.25">
      <c r="I32413" s="137"/>
      <c r="J32413" s="110"/>
      <c r="K32413"/>
      <c r="L32413"/>
      <c r="T32413" s="138"/>
    </row>
    <row r="32414" spans="9:20" x14ac:dyDescent="0.25">
      <c r="I32414" s="137"/>
      <c r="J32414" s="110"/>
      <c r="K32414"/>
      <c r="L32414"/>
      <c r="T32414" s="138"/>
    </row>
    <row r="32415" spans="9:20" x14ac:dyDescent="0.25">
      <c r="I32415" s="137"/>
      <c r="J32415" s="110"/>
      <c r="K32415"/>
      <c r="L32415"/>
      <c r="T32415" s="138"/>
    </row>
    <row r="32416" spans="9:20" x14ac:dyDescent="0.25">
      <c r="I32416" s="137"/>
      <c r="J32416" s="110"/>
      <c r="K32416"/>
      <c r="L32416"/>
      <c r="T32416" s="138"/>
    </row>
    <row r="32417" spans="9:20" x14ac:dyDescent="0.25">
      <c r="I32417" s="137"/>
      <c r="J32417" s="110"/>
      <c r="K32417"/>
      <c r="L32417"/>
      <c r="T32417" s="138"/>
    </row>
    <row r="32418" spans="9:20" x14ac:dyDescent="0.25">
      <c r="I32418" s="137"/>
      <c r="J32418" s="110"/>
      <c r="K32418"/>
      <c r="L32418"/>
      <c r="T32418" s="138"/>
    </row>
    <row r="32419" spans="9:20" x14ac:dyDescent="0.25">
      <c r="I32419" s="137"/>
      <c r="J32419" s="110"/>
      <c r="K32419"/>
      <c r="L32419"/>
      <c r="T32419" s="138"/>
    </row>
    <row r="32420" spans="9:20" x14ac:dyDescent="0.25">
      <c r="I32420" s="137"/>
      <c r="J32420" s="110"/>
      <c r="K32420"/>
      <c r="L32420"/>
      <c r="T32420" s="138"/>
    </row>
    <row r="32421" spans="9:20" x14ac:dyDescent="0.25">
      <c r="I32421" s="137"/>
      <c r="J32421" s="110"/>
      <c r="K32421"/>
      <c r="L32421"/>
      <c r="T32421" s="138"/>
    </row>
    <row r="32422" spans="9:20" x14ac:dyDescent="0.25">
      <c r="I32422" s="137"/>
      <c r="J32422" s="110"/>
      <c r="K32422"/>
      <c r="L32422"/>
      <c r="T32422" s="138"/>
    </row>
    <row r="32423" spans="9:20" x14ac:dyDescent="0.25">
      <c r="I32423" s="137"/>
      <c r="J32423" s="110"/>
      <c r="K32423"/>
      <c r="L32423"/>
      <c r="T32423" s="138"/>
    </row>
    <row r="32424" spans="9:20" x14ac:dyDescent="0.25">
      <c r="I32424" s="137"/>
      <c r="J32424" s="110"/>
      <c r="K32424"/>
      <c r="L32424"/>
      <c r="T32424" s="138"/>
    </row>
    <row r="32425" spans="9:20" x14ac:dyDescent="0.25">
      <c r="I32425" s="137"/>
      <c r="J32425" s="110"/>
      <c r="K32425"/>
      <c r="L32425"/>
      <c r="T32425" s="138"/>
    </row>
    <row r="32426" spans="9:20" x14ac:dyDescent="0.25">
      <c r="I32426" s="137"/>
      <c r="J32426" s="110"/>
      <c r="K32426"/>
      <c r="L32426"/>
      <c r="T32426" s="138"/>
    </row>
    <row r="32427" spans="9:20" x14ac:dyDescent="0.25">
      <c r="I32427" s="137"/>
      <c r="J32427" s="110"/>
      <c r="K32427"/>
      <c r="L32427"/>
      <c r="T32427" s="138"/>
    </row>
    <row r="32428" spans="9:20" x14ac:dyDescent="0.25">
      <c r="I32428" s="137"/>
      <c r="J32428" s="110"/>
      <c r="K32428"/>
      <c r="L32428"/>
      <c r="T32428" s="138"/>
    </row>
    <row r="32429" spans="9:20" x14ac:dyDescent="0.25">
      <c r="I32429" s="137"/>
      <c r="J32429" s="110"/>
      <c r="K32429"/>
      <c r="L32429"/>
      <c r="T32429" s="138"/>
    </row>
    <row r="32430" spans="9:20" x14ac:dyDescent="0.25">
      <c r="I32430" s="137"/>
      <c r="J32430" s="110"/>
      <c r="K32430"/>
      <c r="L32430"/>
      <c r="T32430" s="138"/>
    </row>
    <row r="32431" spans="9:20" x14ac:dyDescent="0.25">
      <c r="I32431" s="137"/>
      <c r="J32431" s="110"/>
      <c r="K32431"/>
      <c r="L32431"/>
      <c r="T32431" s="138"/>
    </row>
    <row r="32432" spans="9:20" x14ac:dyDescent="0.25">
      <c r="I32432" s="137"/>
      <c r="J32432" s="110"/>
      <c r="K32432"/>
      <c r="L32432"/>
      <c r="T32432" s="138"/>
    </row>
    <row r="32433" spans="9:20" x14ac:dyDescent="0.25">
      <c r="I32433" s="137"/>
      <c r="J32433" s="110"/>
      <c r="K32433"/>
      <c r="L32433"/>
      <c r="T32433" s="138"/>
    </row>
    <row r="32434" spans="9:20" x14ac:dyDescent="0.25">
      <c r="I32434" s="137"/>
      <c r="J32434" s="110"/>
      <c r="K32434"/>
      <c r="L32434"/>
      <c r="T32434" s="138"/>
    </row>
    <row r="32435" spans="9:20" x14ac:dyDescent="0.25">
      <c r="I32435" s="137"/>
      <c r="J32435" s="110"/>
      <c r="K32435"/>
      <c r="L32435"/>
      <c r="T32435" s="138"/>
    </row>
    <row r="32436" spans="9:20" x14ac:dyDescent="0.25">
      <c r="I32436" s="137"/>
      <c r="J32436" s="110"/>
      <c r="K32436"/>
      <c r="L32436"/>
      <c r="T32436" s="138"/>
    </row>
    <row r="32437" spans="9:20" x14ac:dyDescent="0.25">
      <c r="I32437" s="137"/>
      <c r="J32437" s="110"/>
      <c r="K32437"/>
      <c r="L32437"/>
      <c r="T32437" s="138"/>
    </row>
    <row r="32438" spans="9:20" x14ac:dyDescent="0.25">
      <c r="I32438" s="137"/>
      <c r="J32438" s="110"/>
      <c r="K32438"/>
      <c r="L32438"/>
      <c r="T32438" s="138"/>
    </row>
    <row r="32439" spans="9:20" x14ac:dyDescent="0.25">
      <c r="I32439" s="137"/>
      <c r="J32439" s="110"/>
      <c r="K32439"/>
      <c r="L32439"/>
      <c r="T32439" s="138"/>
    </row>
    <row r="32440" spans="9:20" x14ac:dyDescent="0.25">
      <c r="I32440" s="137"/>
      <c r="J32440" s="110"/>
      <c r="K32440"/>
      <c r="L32440"/>
      <c r="T32440" s="138"/>
    </row>
    <row r="32441" spans="9:20" x14ac:dyDescent="0.25">
      <c r="I32441" s="137"/>
      <c r="J32441" s="110"/>
      <c r="K32441"/>
      <c r="L32441"/>
      <c r="T32441" s="138"/>
    </row>
    <row r="32442" spans="9:20" x14ac:dyDescent="0.25">
      <c r="I32442" s="137"/>
      <c r="J32442" s="110"/>
      <c r="K32442"/>
      <c r="L32442"/>
      <c r="T32442" s="138"/>
    </row>
    <row r="32443" spans="9:20" x14ac:dyDescent="0.25">
      <c r="I32443" s="137"/>
      <c r="J32443" s="110"/>
      <c r="K32443"/>
      <c r="L32443"/>
      <c r="T32443" s="138"/>
    </row>
    <row r="32444" spans="9:20" x14ac:dyDescent="0.25">
      <c r="I32444" s="137"/>
      <c r="J32444" s="110"/>
      <c r="K32444"/>
      <c r="L32444"/>
      <c r="T32444" s="138"/>
    </row>
    <row r="32445" spans="9:20" x14ac:dyDescent="0.25">
      <c r="I32445" s="137"/>
      <c r="J32445" s="110"/>
      <c r="K32445"/>
      <c r="L32445"/>
      <c r="T32445" s="138"/>
    </row>
    <row r="32446" spans="9:20" x14ac:dyDescent="0.25">
      <c r="I32446" s="137"/>
      <c r="J32446" s="110"/>
      <c r="K32446"/>
      <c r="L32446"/>
      <c r="T32446" s="138"/>
    </row>
    <row r="32447" spans="9:20" x14ac:dyDescent="0.25">
      <c r="I32447" s="137"/>
      <c r="J32447" s="110"/>
      <c r="K32447"/>
      <c r="L32447"/>
      <c r="T32447" s="138"/>
    </row>
    <row r="32448" spans="9:20" x14ac:dyDescent="0.25">
      <c r="I32448" s="137"/>
      <c r="J32448" s="110"/>
      <c r="K32448"/>
      <c r="L32448"/>
      <c r="T32448" s="138"/>
    </row>
    <row r="32449" spans="9:20" x14ac:dyDescent="0.25">
      <c r="I32449" s="137"/>
      <c r="J32449" s="110"/>
      <c r="K32449"/>
      <c r="L32449"/>
      <c r="T32449" s="138"/>
    </row>
    <row r="32450" spans="9:20" x14ac:dyDescent="0.25">
      <c r="I32450" s="137"/>
      <c r="J32450" s="110"/>
      <c r="K32450"/>
      <c r="L32450"/>
      <c r="T32450" s="138"/>
    </row>
    <row r="32451" spans="9:20" x14ac:dyDescent="0.25">
      <c r="I32451" s="137"/>
      <c r="J32451" s="110"/>
      <c r="K32451"/>
      <c r="L32451"/>
      <c r="T32451" s="138"/>
    </row>
    <row r="32452" spans="9:20" x14ac:dyDescent="0.25">
      <c r="I32452" s="137"/>
      <c r="J32452" s="110"/>
      <c r="K32452"/>
      <c r="L32452"/>
      <c r="T32452" s="138"/>
    </row>
    <row r="32453" spans="9:20" x14ac:dyDescent="0.25">
      <c r="I32453" s="137"/>
      <c r="J32453" s="110"/>
      <c r="K32453"/>
      <c r="L32453"/>
      <c r="T32453" s="138"/>
    </row>
    <row r="32454" spans="9:20" x14ac:dyDescent="0.25">
      <c r="I32454" s="137"/>
      <c r="J32454" s="110"/>
      <c r="K32454"/>
      <c r="L32454"/>
      <c r="T32454" s="138"/>
    </row>
    <row r="32455" spans="9:20" x14ac:dyDescent="0.25">
      <c r="I32455" s="137"/>
      <c r="J32455" s="110"/>
      <c r="K32455"/>
      <c r="L32455"/>
      <c r="T32455" s="138"/>
    </row>
    <row r="32456" spans="9:20" x14ac:dyDescent="0.25">
      <c r="I32456" s="137"/>
      <c r="J32456" s="110"/>
      <c r="K32456"/>
      <c r="L32456"/>
      <c r="T32456" s="138"/>
    </row>
    <row r="32457" spans="9:20" x14ac:dyDescent="0.25">
      <c r="I32457" s="137"/>
      <c r="J32457" s="110"/>
      <c r="K32457"/>
      <c r="L32457"/>
      <c r="T32457" s="138"/>
    </row>
    <row r="32458" spans="9:20" x14ac:dyDescent="0.25">
      <c r="I32458" s="137"/>
      <c r="J32458" s="110"/>
      <c r="K32458"/>
      <c r="L32458"/>
      <c r="T32458" s="138"/>
    </row>
    <row r="32459" spans="9:20" x14ac:dyDescent="0.25">
      <c r="I32459" s="137"/>
      <c r="J32459" s="110"/>
      <c r="K32459"/>
      <c r="L32459"/>
      <c r="T32459" s="138"/>
    </row>
    <row r="32460" spans="9:20" x14ac:dyDescent="0.25">
      <c r="I32460" s="137"/>
      <c r="J32460" s="110"/>
      <c r="K32460"/>
      <c r="L32460"/>
      <c r="T32460" s="138"/>
    </row>
    <row r="32461" spans="9:20" x14ac:dyDescent="0.25">
      <c r="I32461" s="137"/>
      <c r="J32461" s="110"/>
      <c r="K32461"/>
      <c r="L32461"/>
      <c r="T32461" s="138"/>
    </row>
    <row r="32462" spans="9:20" x14ac:dyDescent="0.25">
      <c r="I32462" s="137"/>
      <c r="J32462" s="110"/>
      <c r="K32462"/>
      <c r="L32462"/>
      <c r="T32462" s="138"/>
    </row>
    <row r="32463" spans="9:20" x14ac:dyDescent="0.25">
      <c r="I32463" s="137"/>
      <c r="J32463" s="110"/>
      <c r="K32463"/>
      <c r="L32463"/>
      <c r="T32463" s="138"/>
    </row>
    <row r="32464" spans="9:20" x14ac:dyDescent="0.25">
      <c r="I32464" s="137"/>
      <c r="J32464" s="110"/>
      <c r="K32464"/>
      <c r="L32464"/>
      <c r="T32464" s="138"/>
    </row>
    <row r="32465" spans="9:20" x14ac:dyDescent="0.25">
      <c r="I32465" s="137"/>
      <c r="J32465" s="110"/>
      <c r="K32465"/>
      <c r="L32465"/>
      <c r="T32465" s="138"/>
    </row>
    <row r="32466" spans="9:20" x14ac:dyDescent="0.25">
      <c r="I32466" s="137"/>
      <c r="J32466" s="110"/>
      <c r="K32466"/>
      <c r="L32466"/>
      <c r="T32466" s="138"/>
    </row>
    <row r="32467" spans="9:20" x14ac:dyDescent="0.25">
      <c r="I32467" s="137"/>
      <c r="J32467" s="110"/>
      <c r="K32467"/>
      <c r="L32467"/>
      <c r="T32467" s="138"/>
    </row>
    <row r="32468" spans="9:20" x14ac:dyDescent="0.25">
      <c r="I32468" s="137"/>
      <c r="J32468" s="110"/>
      <c r="K32468"/>
      <c r="L32468"/>
      <c r="T32468" s="138"/>
    </row>
    <row r="32469" spans="9:20" x14ac:dyDescent="0.25">
      <c r="I32469" s="137"/>
      <c r="J32469" s="110"/>
      <c r="K32469"/>
      <c r="L32469"/>
      <c r="T32469" s="138"/>
    </row>
    <row r="32470" spans="9:20" x14ac:dyDescent="0.25">
      <c r="I32470" s="137"/>
      <c r="J32470" s="110"/>
      <c r="K32470"/>
      <c r="L32470"/>
      <c r="T32470" s="138"/>
    </row>
    <row r="32471" spans="9:20" x14ac:dyDescent="0.25">
      <c r="I32471" s="137"/>
      <c r="J32471" s="110"/>
      <c r="K32471"/>
      <c r="L32471"/>
      <c r="T32471" s="138"/>
    </row>
    <row r="32472" spans="9:20" x14ac:dyDescent="0.25">
      <c r="I32472" s="137"/>
      <c r="J32472" s="110"/>
      <c r="K32472"/>
      <c r="L32472"/>
      <c r="T32472" s="138"/>
    </row>
    <row r="32473" spans="9:20" x14ac:dyDescent="0.25">
      <c r="I32473" s="137"/>
      <c r="J32473" s="110"/>
      <c r="K32473"/>
      <c r="L32473"/>
      <c r="T32473" s="138"/>
    </row>
    <row r="32474" spans="9:20" x14ac:dyDescent="0.25">
      <c r="I32474" s="137"/>
      <c r="J32474" s="110"/>
      <c r="K32474"/>
      <c r="L32474"/>
      <c r="T32474" s="138"/>
    </row>
    <row r="32475" spans="9:20" x14ac:dyDescent="0.25">
      <c r="I32475" s="137"/>
      <c r="J32475" s="110"/>
      <c r="K32475"/>
      <c r="L32475"/>
      <c r="T32475" s="138"/>
    </row>
    <row r="32476" spans="9:20" x14ac:dyDescent="0.25">
      <c r="I32476" s="137"/>
      <c r="J32476" s="110"/>
      <c r="K32476"/>
      <c r="L32476"/>
      <c r="T32476" s="138"/>
    </row>
    <row r="32477" spans="9:20" x14ac:dyDescent="0.25">
      <c r="I32477" s="137"/>
      <c r="J32477" s="110"/>
      <c r="K32477"/>
      <c r="L32477"/>
      <c r="T32477" s="138"/>
    </row>
    <row r="32478" spans="9:20" x14ac:dyDescent="0.25">
      <c r="I32478" s="137"/>
      <c r="J32478" s="110"/>
      <c r="K32478"/>
      <c r="L32478"/>
      <c r="T32478" s="138"/>
    </row>
    <row r="32479" spans="9:20" x14ac:dyDescent="0.25">
      <c r="I32479" s="137"/>
      <c r="J32479" s="110"/>
      <c r="K32479"/>
      <c r="L32479"/>
      <c r="T32479" s="138"/>
    </row>
    <row r="32480" spans="9:20" x14ac:dyDescent="0.25">
      <c r="I32480" s="137"/>
      <c r="J32480" s="110"/>
      <c r="K32480"/>
      <c r="L32480"/>
      <c r="T32480" s="138"/>
    </row>
    <row r="32481" spans="9:20" x14ac:dyDescent="0.25">
      <c r="I32481" s="137"/>
      <c r="J32481" s="110"/>
      <c r="K32481"/>
      <c r="L32481"/>
      <c r="T32481" s="138"/>
    </row>
    <row r="32482" spans="9:20" x14ac:dyDescent="0.25">
      <c r="I32482" s="137"/>
      <c r="J32482" s="110"/>
      <c r="K32482"/>
      <c r="L32482"/>
      <c r="T32482" s="138"/>
    </row>
    <row r="32483" spans="9:20" x14ac:dyDescent="0.25">
      <c r="I32483" s="137"/>
      <c r="J32483" s="110"/>
      <c r="K32483"/>
      <c r="L32483"/>
      <c r="T32483" s="138"/>
    </row>
    <row r="32484" spans="9:20" x14ac:dyDescent="0.25">
      <c r="I32484" s="137"/>
      <c r="J32484" s="110"/>
      <c r="K32484"/>
      <c r="L32484"/>
      <c r="T32484" s="138"/>
    </row>
    <row r="32485" spans="9:20" x14ac:dyDescent="0.25">
      <c r="I32485" s="137"/>
      <c r="J32485" s="110"/>
      <c r="K32485"/>
      <c r="L32485"/>
      <c r="T32485" s="138"/>
    </row>
    <row r="32486" spans="9:20" x14ac:dyDescent="0.25">
      <c r="I32486" s="137"/>
      <c r="J32486" s="110"/>
      <c r="K32486"/>
      <c r="L32486"/>
      <c r="T32486" s="138"/>
    </row>
    <row r="32487" spans="9:20" x14ac:dyDescent="0.25">
      <c r="I32487" s="137"/>
      <c r="J32487" s="110"/>
      <c r="K32487"/>
      <c r="L32487"/>
      <c r="T32487" s="138"/>
    </row>
    <row r="32488" spans="9:20" x14ac:dyDescent="0.25">
      <c r="I32488" s="137"/>
      <c r="J32488" s="110"/>
      <c r="K32488"/>
      <c r="L32488"/>
      <c r="T32488" s="138"/>
    </row>
    <row r="32489" spans="9:20" x14ac:dyDescent="0.25">
      <c r="I32489" s="137"/>
      <c r="J32489" s="110"/>
      <c r="K32489"/>
      <c r="L32489"/>
      <c r="T32489" s="138"/>
    </row>
    <row r="32490" spans="9:20" x14ac:dyDescent="0.25">
      <c r="I32490" s="137"/>
      <c r="J32490" s="110"/>
      <c r="K32490"/>
      <c r="L32490"/>
      <c r="T32490" s="138"/>
    </row>
    <row r="32491" spans="9:20" x14ac:dyDescent="0.25">
      <c r="I32491" s="137"/>
      <c r="J32491" s="110"/>
      <c r="K32491"/>
      <c r="L32491"/>
      <c r="T32491" s="138"/>
    </row>
    <row r="32492" spans="9:20" x14ac:dyDescent="0.25">
      <c r="I32492" s="137"/>
      <c r="J32492" s="110"/>
      <c r="K32492"/>
      <c r="L32492"/>
      <c r="T32492" s="138"/>
    </row>
    <row r="32493" spans="9:20" x14ac:dyDescent="0.25">
      <c r="I32493" s="137"/>
      <c r="J32493" s="110"/>
      <c r="K32493"/>
      <c r="L32493"/>
      <c r="T32493" s="138"/>
    </row>
    <row r="32494" spans="9:20" x14ac:dyDescent="0.25">
      <c r="I32494" s="137"/>
      <c r="J32494" s="110"/>
      <c r="K32494"/>
      <c r="L32494"/>
      <c r="T32494" s="138"/>
    </row>
    <row r="32495" spans="9:20" x14ac:dyDescent="0.25">
      <c r="I32495" s="137"/>
      <c r="J32495" s="110"/>
      <c r="K32495"/>
      <c r="L32495"/>
      <c r="T32495" s="138"/>
    </row>
    <row r="32496" spans="9:20" x14ac:dyDescent="0.25">
      <c r="I32496" s="137"/>
      <c r="J32496" s="110"/>
      <c r="K32496"/>
      <c r="L32496"/>
      <c r="T32496" s="138"/>
    </row>
    <row r="32497" spans="9:20" x14ac:dyDescent="0.25">
      <c r="I32497" s="137"/>
      <c r="J32497" s="110"/>
      <c r="K32497"/>
      <c r="L32497"/>
      <c r="T32497" s="138"/>
    </row>
    <row r="32498" spans="9:20" x14ac:dyDescent="0.25">
      <c r="I32498" s="137"/>
      <c r="J32498" s="110"/>
      <c r="K32498"/>
      <c r="L32498"/>
      <c r="T32498" s="138"/>
    </row>
    <row r="32499" spans="9:20" x14ac:dyDescent="0.25">
      <c r="I32499" s="137"/>
      <c r="J32499" s="110"/>
      <c r="K32499"/>
      <c r="L32499"/>
      <c r="T32499" s="138"/>
    </row>
    <row r="32500" spans="9:20" x14ac:dyDescent="0.25">
      <c r="I32500" s="137"/>
      <c r="J32500" s="110"/>
      <c r="K32500"/>
      <c r="L32500"/>
      <c r="T32500" s="138"/>
    </row>
    <row r="32501" spans="9:20" x14ac:dyDescent="0.25">
      <c r="I32501" s="137"/>
      <c r="J32501" s="110"/>
      <c r="K32501"/>
      <c r="L32501"/>
      <c r="T32501" s="138"/>
    </row>
    <row r="32502" spans="9:20" x14ac:dyDescent="0.25">
      <c r="I32502" s="137"/>
      <c r="J32502" s="110"/>
      <c r="K32502"/>
      <c r="L32502"/>
      <c r="T32502" s="138"/>
    </row>
    <row r="32503" spans="9:20" x14ac:dyDescent="0.25">
      <c r="I32503" s="137"/>
      <c r="J32503" s="110"/>
      <c r="K32503"/>
      <c r="L32503"/>
      <c r="T32503" s="138"/>
    </row>
    <row r="32504" spans="9:20" x14ac:dyDescent="0.25">
      <c r="I32504" s="137"/>
      <c r="J32504" s="110"/>
      <c r="K32504"/>
      <c r="L32504"/>
      <c r="T32504" s="138"/>
    </row>
    <row r="32505" spans="9:20" x14ac:dyDescent="0.25">
      <c r="I32505" s="137"/>
      <c r="J32505" s="110"/>
      <c r="K32505"/>
      <c r="L32505"/>
      <c r="T32505" s="138"/>
    </row>
    <row r="32506" spans="9:20" x14ac:dyDescent="0.25">
      <c r="I32506" s="137"/>
      <c r="J32506" s="110"/>
      <c r="K32506"/>
      <c r="L32506"/>
      <c r="T32506" s="138"/>
    </row>
    <row r="32507" spans="9:20" x14ac:dyDescent="0.25">
      <c r="I32507" s="137"/>
      <c r="J32507" s="110"/>
      <c r="K32507"/>
      <c r="L32507"/>
      <c r="T32507" s="138"/>
    </row>
    <row r="32508" spans="9:20" x14ac:dyDescent="0.25">
      <c r="I32508" s="137"/>
      <c r="J32508" s="110"/>
      <c r="K32508"/>
      <c r="L32508"/>
      <c r="T32508" s="138"/>
    </row>
    <row r="32509" spans="9:20" x14ac:dyDescent="0.25">
      <c r="I32509" s="137"/>
      <c r="J32509" s="110"/>
      <c r="K32509"/>
      <c r="L32509"/>
      <c r="T32509" s="138"/>
    </row>
    <row r="32510" spans="9:20" x14ac:dyDescent="0.25">
      <c r="I32510" s="137"/>
      <c r="J32510" s="110"/>
      <c r="K32510"/>
      <c r="L32510"/>
      <c r="T32510" s="138"/>
    </row>
    <row r="32511" spans="9:20" x14ac:dyDescent="0.25">
      <c r="I32511" s="137"/>
      <c r="J32511" s="110"/>
      <c r="K32511"/>
      <c r="L32511"/>
      <c r="T32511" s="138"/>
    </row>
    <row r="32512" spans="9:20" x14ac:dyDescent="0.25">
      <c r="I32512" s="137"/>
      <c r="J32512" s="110"/>
      <c r="K32512"/>
      <c r="L32512"/>
      <c r="T32512" s="138"/>
    </row>
    <row r="32513" spans="9:20" x14ac:dyDescent="0.25">
      <c r="I32513" s="137"/>
      <c r="J32513" s="110"/>
      <c r="K32513"/>
      <c r="L32513"/>
      <c r="T32513" s="138"/>
    </row>
    <row r="32514" spans="9:20" x14ac:dyDescent="0.25">
      <c r="I32514" s="137"/>
      <c r="J32514" s="110"/>
      <c r="K32514"/>
      <c r="L32514"/>
      <c r="T32514" s="138"/>
    </row>
    <row r="32515" spans="9:20" x14ac:dyDescent="0.25">
      <c r="I32515" s="137"/>
      <c r="J32515" s="110"/>
      <c r="K32515"/>
      <c r="L32515"/>
      <c r="T32515" s="138"/>
    </row>
    <row r="32516" spans="9:20" x14ac:dyDescent="0.25">
      <c r="I32516" s="137"/>
      <c r="J32516" s="110"/>
      <c r="K32516"/>
      <c r="L32516"/>
      <c r="T32516" s="138"/>
    </row>
    <row r="32517" spans="9:20" x14ac:dyDescent="0.25">
      <c r="I32517" s="137"/>
      <c r="J32517" s="110"/>
      <c r="K32517"/>
      <c r="L32517"/>
      <c r="T32517" s="138"/>
    </row>
    <row r="32518" spans="9:20" x14ac:dyDescent="0.25">
      <c r="I32518" s="137"/>
      <c r="J32518" s="110"/>
      <c r="K32518"/>
      <c r="L32518"/>
      <c r="T32518" s="138"/>
    </row>
    <row r="32519" spans="9:20" x14ac:dyDescent="0.25">
      <c r="I32519" s="137"/>
      <c r="J32519" s="110"/>
      <c r="K32519"/>
      <c r="L32519"/>
      <c r="T32519" s="138"/>
    </row>
    <row r="32520" spans="9:20" x14ac:dyDescent="0.25">
      <c r="I32520" s="137"/>
      <c r="J32520" s="110"/>
      <c r="K32520"/>
      <c r="L32520"/>
      <c r="T32520" s="138"/>
    </row>
    <row r="32521" spans="9:20" x14ac:dyDescent="0.25">
      <c r="I32521" s="137"/>
      <c r="J32521" s="110"/>
      <c r="K32521"/>
      <c r="L32521"/>
      <c r="T32521" s="138"/>
    </row>
    <row r="32522" spans="9:20" x14ac:dyDescent="0.25">
      <c r="I32522" s="137"/>
      <c r="J32522" s="110"/>
      <c r="K32522"/>
      <c r="L32522"/>
      <c r="T32522" s="138"/>
    </row>
    <row r="32523" spans="9:20" x14ac:dyDescent="0.25">
      <c r="I32523" s="137"/>
      <c r="J32523" s="110"/>
      <c r="K32523"/>
      <c r="L32523"/>
      <c r="T32523" s="138"/>
    </row>
    <row r="32524" spans="9:20" x14ac:dyDescent="0.25">
      <c r="I32524" s="137"/>
      <c r="J32524" s="110"/>
      <c r="K32524"/>
      <c r="L32524"/>
      <c r="T32524" s="138"/>
    </row>
    <row r="32525" spans="9:20" x14ac:dyDescent="0.25">
      <c r="I32525" s="137"/>
      <c r="J32525" s="110"/>
      <c r="K32525"/>
      <c r="L32525"/>
      <c r="T32525" s="138"/>
    </row>
    <row r="32526" spans="9:20" x14ac:dyDescent="0.25">
      <c r="I32526" s="137"/>
      <c r="J32526" s="110"/>
      <c r="K32526"/>
      <c r="L32526"/>
      <c r="T32526" s="138"/>
    </row>
    <row r="32527" spans="9:20" x14ac:dyDescent="0.25">
      <c r="I32527" s="137"/>
      <c r="J32527" s="110"/>
      <c r="K32527"/>
      <c r="L32527"/>
      <c r="T32527" s="138"/>
    </row>
    <row r="32528" spans="9:20" x14ac:dyDescent="0.25">
      <c r="I32528" s="137"/>
      <c r="J32528" s="110"/>
      <c r="K32528"/>
      <c r="L32528"/>
      <c r="T32528" s="138"/>
    </row>
    <row r="32529" spans="9:20" x14ac:dyDescent="0.25">
      <c r="I32529" s="137"/>
      <c r="J32529" s="110"/>
      <c r="K32529"/>
      <c r="L32529"/>
      <c r="T32529" s="138"/>
    </row>
    <row r="32530" spans="9:20" x14ac:dyDescent="0.25">
      <c r="I32530" s="137"/>
      <c r="J32530" s="110"/>
      <c r="K32530"/>
      <c r="L32530"/>
      <c r="T32530" s="138"/>
    </row>
    <row r="32531" spans="9:20" x14ac:dyDescent="0.25">
      <c r="I32531" s="137"/>
      <c r="J32531" s="110"/>
      <c r="K32531"/>
      <c r="L32531"/>
      <c r="T32531" s="138"/>
    </row>
    <row r="32532" spans="9:20" x14ac:dyDescent="0.25">
      <c r="I32532" s="137"/>
      <c r="J32532" s="110"/>
      <c r="K32532"/>
      <c r="L32532"/>
      <c r="T32532" s="138"/>
    </row>
    <row r="32533" spans="9:20" x14ac:dyDescent="0.25">
      <c r="I32533" s="137"/>
      <c r="J32533" s="110"/>
      <c r="K32533"/>
      <c r="L32533"/>
      <c r="T32533" s="138"/>
    </row>
    <row r="32534" spans="9:20" x14ac:dyDescent="0.25">
      <c r="I32534" s="137"/>
      <c r="J32534" s="110"/>
      <c r="K32534"/>
      <c r="L32534"/>
      <c r="T32534" s="138"/>
    </row>
    <row r="32535" spans="9:20" x14ac:dyDescent="0.25">
      <c r="I32535" s="137"/>
      <c r="J32535" s="110"/>
      <c r="K32535"/>
      <c r="L32535"/>
      <c r="T32535" s="138"/>
    </row>
    <row r="32536" spans="9:20" x14ac:dyDescent="0.25">
      <c r="I32536" s="137"/>
      <c r="J32536" s="110"/>
      <c r="K32536"/>
      <c r="L32536"/>
      <c r="T32536" s="138"/>
    </row>
    <row r="32537" spans="9:20" x14ac:dyDescent="0.25">
      <c r="I32537" s="137"/>
      <c r="J32537" s="110"/>
      <c r="K32537"/>
      <c r="L32537"/>
      <c r="T32537" s="138"/>
    </row>
    <row r="32538" spans="9:20" x14ac:dyDescent="0.25">
      <c r="I32538" s="137"/>
      <c r="J32538" s="110"/>
      <c r="K32538"/>
      <c r="L32538"/>
      <c r="T32538" s="138"/>
    </row>
    <row r="32539" spans="9:20" x14ac:dyDescent="0.25">
      <c r="I32539" s="137"/>
      <c r="J32539" s="110"/>
      <c r="K32539"/>
      <c r="L32539"/>
      <c r="T32539" s="138"/>
    </row>
    <row r="32540" spans="9:20" x14ac:dyDescent="0.25">
      <c r="I32540" s="137"/>
      <c r="J32540" s="110"/>
      <c r="K32540"/>
      <c r="L32540"/>
      <c r="T32540" s="138"/>
    </row>
    <row r="32541" spans="9:20" x14ac:dyDescent="0.25">
      <c r="I32541" s="137"/>
      <c r="J32541" s="110"/>
      <c r="K32541"/>
      <c r="L32541"/>
      <c r="T32541" s="138"/>
    </row>
    <row r="32542" spans="9:20" x14ac:dyDescent="0.25">
      <c r="I32542" s="137"/>
      <c r="J32542" s="110"/>
      <c r="K32542"/>
      <c r="L32542"/>
      <c r="T32542" s="138"/>
    </row>
    <row r="32543" spans="9:20" x14ac:dyDescent="0.25">
      <c r="I32543" s="137"/>
      <c r="J32543" s="110"/>
      <c r="K32543"/>
      <c r="L32543"/>
      <c r="T32543" s="138"/>
    </row>
    <row r="32544" spans="9:20" x14ac:dyDescent="0.25">
      <c r="I32544" s="137"/>
      <c r="J32544" s="110"/>
      <c r="K32544"/>
      <c r="L32544"/>
      <c r="T32544" s="138"/>
    </row>
    <row r="32545" spans="9:20" x14ac:dyDescent="0.25">
      <c r="I32545" s="137"/>
      <c r="J32545" s="110"/>
      <c r="K32545"/>
      <c r="L32545"/>
      <c r="T32545" s="138"/>
    </row>
    <row r="32546" spans="9:20" x14ac:dyDescent="0.25">
      <c r="I32546" s="137"/>
      <c r="J32546" s="110"/>
      <c r="K32546"/>
      <c r="L32546"/>
      <c r="T32546" s="138"/>
    </row>
    <row r="32547" spans="9:20" x14ac:dyDescent="0.25">
      <c r="I32547" s="137"/>
      <c r="J32547" s="110"/>
      <c r="K32547"/>
      <c r="L32547"/>
      <c r="T32547" s="138"/>
    </row>
    <row r="32548" spans="9:20" x14ac:dyDescent="0.25">
      <c r="I32548" s="137"/>
      <c r="J32548" s="110"/>
      <c r="K32548"/>
      <c r="L32548"/>
      <c r="T32548" s="138"/>
    </row>
    <row r="32549" spans="9:20" x14ac:dyDescent="0.25">
      <c r="I32549" s="137"/>
      <c r="J32549" s="110"/>
      <c r="K32549"/>
      <c r="L32549"/>
      <c r="T32549" s="138"/>
    </row>
    <row r="32550" spans="9:20" x14ac:dyDescent="0.25">
      <c r="I32550" s="137"/>
      <c r="J32550" s="110"/>
      <c r="K32550"/>
      <c r="L32550"/>
      <c r="T32550" s="138"/>
    </row>
    <row r="32551" spans="9:20" x14ac:dyDescent="0.25">
      <c r="I32551" s="137"/>
      <c r="J32551" s="110"/>
      <c r="K32551"/>
      <c r="L32551"/>
      <c r="T32551" s="138"/>
    </row>
    <row r="32552" spans="9:20" x14ac:dyDescent="0.25">
      <c r="I32552" s="137"/>
      <c r="J32552" s="110"/>
      <c r="K32552"/>
      <c r="L32552"/>
      <c r="T32552" s="138"/>
    </row>
    <row r="32553" spans="9:20" x14ac:dyDescent="0.25">
      <c r="I32553" s="137"/>
      <c r="J32553" s="110"/>
      <c r="K32553"/>
      <c r="L32553"/>
      <c r="T32553" s="138"/>
    </row>
    <row r="32554" spans="9:20" x14ac:dyDescent="0.25">
      <c r="I32554" s="137"/>
      <c r="J32554" s="110"/>
      <c r="K32554"/>
      <c r="L32554"/>
      <c r="T32554" s="138"/>
    </row>
    <row r="32555" spans="9:20" x14ac:dyDescent="0.25">
      <c r="I32555" s="137"/>
      <c r="J32555" s="110"/>
      <c r="K32555"/>
      <c r="L32555"/>
      <c r="T32555" s="138"/>
    </row>
    <row r="32556" spans="9:20" x14ac:dyDescent="0.25">
      <c r="I32556" s="137"/>
      <c r="J32556" s="110"/>
      <c r="K32556"/>
      <c r="L32556"/>
      <c r="T32556" s="138"/>
    </row>
    <row r="32557" spans="9:20" x14ac:dyDescent="0.25">
      <c r="I32557" s="137"/>
      <c r="J32557" s="110"/>
      <c r="K32557"/>
      <c r="L32557"/>
      <c r="T32557" s="138"/>
    </row>
    <row r="32558" spans="9:20" x14ac:dyDescent="0.25">
      <c r="I32558" s="137"/>
      <c r="J32558" s="110"/>
      <c r="K32558"/>
      <c r="L32558"/>
      <c r="T32558" s="138"/>
    </row>
    <row r="32559" spans="9:20" x14ac:dyDescent="0.25">
      <c r="I32559" s="137"/>
      <c r="J32559" s="110"/>
      <c r="K32559"/>
      <c r="L32559"/>
      <c r="T32559" s="138"/>
    </row>
    <row r="32560" spans="9:20" x14ac:dyDescent="0.25">
      <c r="I32560" s="137"/>
      <c r="J32560" s="110"/>
      <c r="K32560"/>
      <c r="L32560"/>
      <c r="T32560" s="138"/>
    </row>
    <row r="32561" spans="9:20" x14ac:dyDescent="0.25">
      <c r="I32561" s="137"/>
      <c r="J32561" s="110"/>
      <c r="K32561"/>
      <c r="L32561"/>
      <c r="T32561" s="138"/>
    </row>
    <row r="32562" spans="9:20" x14ac:dyDescent="0.25">
      <c r="I32562" s="137"/>
      <c r="J32562" s="110"/>
      <c r="K32562"/>
      <c r="L32562"/>
      <c r="T32562" s="138"/>
    </row>
    <row r="32563" spans="9:20" x14ac:dyDescent="0.25">
      <c r="I32563" s="137"/>
      <c r="J32563" s="110"/>
      <c r="K32563"/>
      <c r="L32563"/>
      <c r="T32563" s="138"/>
    </row>
    <row r="32564" spans="9:20" x14ac:dyDescent="0.25">
      <c r="I32564" s="137"/>
      <c r="J32564" s="110"/>
      <c r="K32564"/>
      <c r="L32564"/>
      <c r="T32564" s="138"/>
    </row>
    <row r="32565" spans="9:20" x14ac:dyDescent="0.25">
      <c r="I32565" s="137"/>
      <c r="J32565" s="110"/>
      <c r="K32565"/>
      <c r="L32565"/>
      <c r="T32565" s="138"/>
    </row>
    <row r="32566" spans="9:20" x14ac:dyDescent="0.25">
      <c r="I32566" s="137"/>
      <c r="J32566" s="110"/>
      <c r="K32566"/>
      <c r="L32566"/>
      <c r="T32566" s="138"/>
    </row>
    <row r="32567" spans="9:20" x14ac:dyDescent="0.25">
      <c r="I32567" s="137"/>
      <c r="J32567" s="110"/>
      <c r="K32567"/>
      <c r="L32567"/>
      <c r="T32567" s="138"/>
    </row>
    <row r="32568" spans="9:20" x14ac:dyDescent="0.25">
      <c r="I32568" s="137"/>
      <c r="J32568" s="110"/>
      <c r="K32568"/>
      <c r="L32568"/>
      <c r="T32568" s="138"/>
    </row>
    <row r="32569" spans="9:20" x14ac:dyDescent="0.25">
      <c r="I32569" s="137"/>
      <c r="J32569" s="110"/>
      <c r="K32569"/>
      <c r="L32569"/>
      <c r="T32569" s="138"/>
    </row>
    <row r="32570" spans="9:20" x14ac:dyDescent="0.25">
      <c r="I32570" s="137"/>
      <c r="J32570" s="110"/>
      <c r="K32570"/>
      <c r="L32570"/>
      <c r="T32570" s="138"/>
    </row>
    <row r="32571" spans="9:20" x14ac:dyDescent="0.25">
      <c r="I32571" s="137"/>
      <c r="J32571" s="110"/>
      <c r="K32571"/>
      <c r="L32571"/>
      <c r="T32571" s="138"/>
    </row>
    <row r="32572" spans="9:20" x14ac:dyDescent="0.25">
      <c r="I32572" s="137"/>
      <c r="J32572" s="110"/>
      <c r="K32572"/>
      <c r="L32572"/>
      <c r="T32572" s="138"/>
    </row>
    <row r="32573" spans="9:20" x14ac:dyDescent="0.25">
      <c r="I32573" s="137"/>
      <c r="J32573" s="110"/>
      <c r="K32573"/>
      <c r="L32573"/>
      <c r="T32573" s="138"/>
    </row>
    <row r="32574" spans="9:20" x14ac:dyDescent="0.25">
      <c r="I32574" s="137"/>
      <c r="J32574" s="110"/>
      <c r="K32574"/>
      <c r="L32574"/>
      <c r="T32574" s="138"/>
    </row>
    <row r="32575" spans="9:20" x14ac:dyDescent="0.25">
      <c r="I32575" s="137"/>
      <c r="J32575" s="110"/>
      <c r="K32575"/>
      <c r="L32575"/>
      <c r="T32575" s="138"/>
    </row>
    <row r="32576" spans="9:20" x14ac:dyDescent="0.25">
      <c r="I32576" s="137"/>
      <c r="J32576" s="110"/>
      <c r="K32576"/>
      <c r="L32576"/>
      <c r="T32576" s="138"/>
    </row>
    <row r="32577" spans="9:20" x14ac:dyDescent="0.25">
      <c r="I32577" s="137"/>
      <c r="J32577" s="110"/>
      <c r="K32577"/>
      <c r="L32577"/>
      <c r="T32577" s="138"/>
    </row>
    <row r="32578" spans="9:20" x14ac:dyDescent="0.25">
      <c r="I32578" s="137"/>
      <c r="J32578" s="110"/>
      <c r="K32578"/>
      <c r="L32578"/>
      <c r="T32578" s="138"/>
    </row>
    <row r="32579" spans="9:20" x14ac:dyDescent="0.25">
      <c r="I32579" s="137"/>
      <c r="J32579" s="110"/>
      <c r="K32579"/>
      <c r="L32579"/>
      <c r="T32579" s="138"/>
    </row>
    <row r="32580" spans="9:20" x14ac:dyDescent="0.25">
      <c r="I32580" s="137"/>
      <c r="J32580" s="110"/>
      <c r="K32580"/>
      <c r="L32580"/>
      <c r="T32580" s="138"/>
    </row>
    <row r="32581" spans="9:20" x14ac:dyDescent="0.25">
      <c r="I32581" s="137"/>
      <c r="J32581" s="110"/>
      <c r="K32581"/>
      <c r="L32581"/>
      <c r="T32581" s="138"/>
    </row>
    <row r="32582" spans="9:20" x14ac:dyDescent="0.25">
      <c r="I32582" s="137"/>
      <c r="J32582" s="110"/>
      <c r="K32582"/>
      <c r="L32582"/>
      <c r="T32582" s="138"/>
    </row>
    <row r="32583" spans="9:20" x14ac:dyDescent="0.25">
      <c r="I32583" s="137"/>
      <c r="J32583" s="110"/>
      <c r="K32583"/>
      <c r="L32583"/>
      <c r="T32583" s="138"/>
    </row>
    <row r="32584" spans="9:20" x14ac:dyDescent="0.25">
      <c r="I32584" s="137"/>
      <c r="J32584" s="110"/>
      <c r="K32584"/>
      <c r="L32584"/>
      <c r="T32584" s="138"/>
    </row>
    <row r="32585" spans="9:20" x14ac:dyDescent="0.25">
      <c r="I32585" s="137"/>
      <c r="J32585" s="110"/>
      <c r="K32585"/>
      <c r="L32585"/>
      <c r="T32585" s="138"/>
    </row>
    <row r="32586" spans="9:20" x14ac:dyDescent="0.25">
      <c r="I32586" s="137"/>
      <c r="J32586" s="110"/>
      <c r="K32586"/>
      <c r="L32586"/>
      <c r="T32586" s="138"/>
    </row>
    <row r="32587" spans="9:20" x14ac:dyDescent="0.25">
      <c r="I32587" s="137"/>
      <c r="J32587" s="110"/>
      <c r="K32587"/>
      <c r="L32587"/>
      <c r="T32587" s="138"/>
    </row>
    <row r="32588" spans="9:20" x14ac:dyDescent="0.25">
      <c r="I32588" s="137"/>
      <c r="J32588" s="110"/>
      <c r="K32588"/>
      <c r="L32588"/>
      <c r="T32588" s="138"/>
    </row>
    <row r="32589" spans="9:20" x14ac:dyDescent="0.25">
      <c r="I32589" s="137"/>
      <c r="J32589" s="110"/>
      <c r="K32589"/>
      <c r="L32589"/>
      <c r="T32589" s="138"/>
    </row>
    <row r="32590" spans="9:20" x14ac:dyDescent="0.25">
      <c r="I32590" s="137"/>
      <c r="J32590" s="110"/>
      <c r="K32590"/>
      <c r="L32590"/>
      <c r="T32590" s="138"/>
    </row>
    <row r="32591" spans="9:20" x14ac:dyDescent="0.25">
      <c r="I32591" s="137"/>
      <c r="J32591" s="110"/>
      <c r="K32591"/>
      <c r="L32591"/>
      <c r="T32591" s="138"/>
    </row>
    <row r="32592" spans="9:20" x14ac:dyDescent="0.25">
      <c r="I32592" s="137"/>
      <c r="J32592" s="110"/>
      <c r="K32592"/>
      <c r="L32592"/>
      <c r="T32592" s="138"/>
    </row>
    <row r="32593" spans="9:20" x14ac:dyDescent="0.25">
      <c r="I32593" s="137"/>
      <c r="J32593" s="110"/>
      <c r="K32593"/>
      <c r="L32593"/>
      <c r="T32593" s="138"/>
    </row>
    <row r="32594" spans="9:20" x14ac:dyDescent="0.25">
      <c r="I32594" s="137"/>
      <c r="J32594" s="110"/>
      <c r="K32594"/>
      <c r="L32594"/>
      <c r="T32594" s="138"/>
    </row>
    <row r="32595" spans="9:20" x14ac:dyDescent="0.25">
      <c r="I32595" s="137"/>
      <c r="J32595" s="110"/>
      <c r="K32595"/>
      <c r="L32595"/>
      <c r="T32595" s="138"/>
    </row>
    <row r="32596" spans="9:20" x14ac:dyDescent="0.25">
      <c r="I32596" s="137"/>
      <c r="J32596" s="110"/>
      <c r="K32596"/>
      <c r="L32596"/>
      <c r="T32596" s="138"/>
    </row>
    <row r="32597" spans="9:20" x14ac:dyDescent="0.25">
      <c r="I32597" s="137"/>
      <c r="J32597" s="110"/>
      <c r="K32597"/>
      <c r="L32597"/>
      <c r="T32597" s="138"/>
    </row>
    <row r="32598" spans="9:20" x14ac:dyDescent="0.25">
      <c r="I32598" s="137"/>
      <c r="J32598" s="110"/>
      <c r="K32598"/>
      <c r="L32598"/>
      <c r="T32598" s="138"/>
    </row>
    <row r="32599" spans="9:20" x14ac:dyDescent="0.25">
      <c r="I32599" s="137"/>
      <c r="J32599" s="110"/>
      <c r="K32599"/>
      <c r="L32599"/>
      <c r="T32599" s="138"/>
    </row>
    <row r="32600" spans="9:20" x14ac:dyDescent="0.25">
      <c r="I32600" s="137"/>
      <c r="J32600" s="110"/>
      <c r="K32600"/>
      <c r="L32600"/>
      <c r="T32600" s="138"/>
    </row>
    <row r="32601" spans="9:20" x14ac:dyDescent="0.25">
      <c r="I32601" s="137"/>
      <c r="J32601" s="110"/>
      <c r="K32601"/>
      <c r="L32601"/>
      <c r="T32601" s="138"/>
    </row>
    <row r="32602" spans="9:20" x14ac:dyDescent="0.25">
      <c r="I32602" s="137"/>
      <c r="J32602" s="110"/>
      <c r="K32602"/>
      <c r="L32602"/>
      <c r="T32602" s="138"/>
    </row>
    <row r="32603" spans="9:20" x14ac:dyDescent="0.25">
      <c r="I32603" s="137"/>
      <c r="J32603" s="110"/>
      <c r="K32603"/>
      <c r="L32603"/>
      <c r="T32603" s="138"/>
    </row>
    <row r="32604" spans="9:20" x14ac:dyDescent="0.25">
      <c r="I32604" s="137"/>
      <c r="J32604" s="110"/>
      <c r="K32604"/>
      <c r="L32604"/>
      <c r="T32604" s="138"/>
    </row>
    <row r="32605" spans="9:20" x14ac:dyDescent="0.25">
      <c r="I32605" s="137"/>
      <c r="J32605" s="110"/>
      <c r="K32605"/>
      <c r="L32605"/>
      <c r="T32605" s="138"/>
    </row>
    <row r="32606" spans="9:20" x14ac:dyDescent="0.25">
      <c r="I32606" s="137"/>
      <c r="J32606" s="110"/>
      <c r="K32606"/>
      <c r="L32606"/>
      <c r="T32606" s="138"/>
    </row>
    <row r="32607" spans="9:20" x14ac:dyDescent="0.25">
      <c r="I32607" s="137"/>
      <c r="J32607" s="110"/>
      <c r="K32607"/>
      <c r="L32607"/>
      <c r="T32607" s="138"/>
    </row>
    <row r="32608" spans="9:20" x14ac:dyDescent="0.25">
      <c r="I32608" s="137"/>
      <c r="J32608" s="110"/>
      <c r="K32608"/>
      <c r="L32608"/>
      <c r="T32608" s="138"/>
    </row>
    <row r="32609" spans="9:20" x14ac:dyDescent="0.25">
      <c r="I32609" s="137"/>
      <c r="J32609" s="110"/>
      <c r="K32609"/>
      <c r="L32609"/>
      <c r="T32609" s="138"/>
    </row>
    <row r="32610" spans="9:20" x14ac:dyDescent="0.25">
      <c r="I32610" s="137"/>
      <c r="J32610" s="110"/>
      <c r="K32610"/>
      <c r="L32610"/>
      <c r="T32610" s="138"/>
    </row>
    <row r="32611" spans="9:20" x14ac:dyDescent="0.25">
      <c r="I32611" s="137"/>
      <c r="J32611" s="110"/>
      <c r="K32611"/>
      <c r="L32611"/>
      <c r="T32611" s="138"/>
    </row>
    <row r="32612" spans="9:20" x14ac:dyDescent="0.25">
      <c r="I32612" s="137"/>
      <c r="J32612" s="110"/>
      <c r="K32612"/>
      <c r="L32612"/>
      <c r="T32612" s="138"/>
    </row>
    <row r="32613" spans="9:20" x14ac:dyDescent="0.25">
      <c r="I32613" s="137"/>
      <c r="J32613" s="110"/>
      <c r="K32613"/>
      <c r="L32613"/>
      <c r="T32613" s="138"/>
    </row>
    <row r="32614" spans="9:20" x14ac:dyDescent="0.25">
      <c r="I32614" s="137"/>
      <c r="J32614" s="110"/>
      <c r="K32614"/>
      <c r="L32614"/>
      <c r="T32614" s="138"/>
    </row>
    <row r="32615" spans="9:20" x14ac:dyDescent="0.25">
      <c r="I32615" s="137"/>
      <c r="J32615" s="110"/>
      <c r="K32615"/>
      <c r="L32615"/>
      <c r="T32615" s="138"/>
    </row>
    <row r="32616" spans="9:20" x14ac:dyDescent="0.25">
      <c r="I32616" s="137"/>
      <c r="J32616" s="110"/>
      <c r="K32616"/>
      <c r="L32616"/>
      <c r="T32616" s="138"/>
    </row>
    <row r="32617" spans="9:20" x14ac:dyDescent="0.25">
      <c r="I32617" s="137"/>
      <c r="J32617" s="110"/>
      <c r="K32617"/>
      <c r="L32617"/>
      <c r="T32617" s="138"/>
    </row>
    <row r="32618" spans="9:20" x14ac:dyDescent="0.25">
      <c r="I32618" s="137"/>
      <c r="J32618" s="110"/>
      <c r="K32618"/>
      <c r="L32618"/>
      <c r="T32618" s="138"/>
    </row>
    <row r="32619" spans="9:20" x14ac:dyDescent="0.25">
      <c r="I32619" s="137"/>
      <c r="J32619" s="110"/>
      <c r="K32619"/>
      <c r="L32619"/>
      <c r="T32619" s="138"/>
    </row>
    <row r="32620" spans="9:20" x14ac:dyDescent="0.25">
      <c r="I32620" s="137"/>
      <c r="J32620" s="110"/>
      <c r="K32620"/>
      <c r="L32620"/>
      <c r="T32620" s="138"/>
    </row>
    <row r="32621" spans="9:20" x14ac:dyDescent="0.25">
      <c r="I32621" s="137"/>
      <c r="J32621" s="110"/>
      <c r="K32621"/>
      <c r="L32621"/>
      <c r="T32621" s="138"/>
    </row>
    <row r="32622" spans="9:20" x14ac:dyDescent="0.25">
      <c r="I32622" s="137"/>
      <c r="J32622" s="110"/>
      <c r="K32622"/>
      <c r="L32622"/>
      <c r="T32622" s="138"/>
    </row>
    <row r="32623" spans="9:20" x14ac:dyDescent="0.25">
      <c r="I32623" s="137"/>
      <c r="J32623" s="110"/>
      <c r="K32623"/>
      <c r="L32623"/>
      <c r="T32623" s="138"/>
    </row>
    <row r="32624" spans="9:20" x14ac:dyDescent="0.25">
      <c r="I32624" s="137"/>
      <c r="J32624" s="110"/>
      <c r="K32624"/>
      <c r="L32624"/>
      <c r="T32624" s="138"/>
    </row>
    <row r="32625" spans="9:20" x14ac:dyDescent="0.25">
      <c r="I32625" s="137"/>
      <c r="J32625" s="110"/>
      <c r="K32625"/>
      <c r="L32625"/>
      <c r="T32625" s="138"/>
    </row>
    <row r="32626" spans="9:20" x14ac:dyDescent="0.25">
      <c r="I32626" s="137"/>
      <c r="J32626" s="110"/>
      <c r="K32626"/>
      <c r="L32626"/>
      <c r="T32626" s="138"/>
    </row>
    <row r="32627" spans="9:20" x14ac:dyDescent="0.25">
      <c r="I32627" s="137"/>
      <c r="J32627" s="110"/>
      <c r="K32627"/>
      <c r="L32627"/>
      <c r="T32627" s="138"/>
    </row>
    <row r="32628" spans="9:20" x14ac:dyDescent="0.25">
      <c r="I32628" s="137"/>
      <c r="J32628" s="110"/>
      <c r="K32628"/>
      <c r="L32628"/>
      <c r="T32628" s="138"/>
    </row>
    <row r="32629" spans="9:20" x14ac:dyDescent="0.25">
      <c r="I32629" s="137"/>
      <c r="J32629" s="110"/>
      <c r="K32629"/>
      <c r="L32629"/>
      <c r="T32629" s="138"/>
    </row>
    <row r="32630" spans="9:20" x14ac:dyDescent="0.25">
      <c r="I32630" s="137"/>
      <c r="J32630" s="110"/>
      <c r="K32630"/>
      <c r="L32630"/>
      <c r="T32630" s="138"/>
    </row>
    <row r="32631" spans="9:20" x14ac:dyDescent="0.25">
      <c r="I32631" s="137"/>
      <c r="J32631" s="110"/>
      <c r="K32631"/>
      <c r="L32631"/>
      <c r="T32631" s="138"/>
    </row>
    <row r="32632" spans="9:20" x14ac:dyDescent="0.25">
      <c r="I32632" s="137"/>
      <c r="J32632" s="110"/>
      <c r="K32632"/>
      <c r="L32632"/>
      <c r="T32632" s="138"/>
    </row>
    <row r="32633" spans="9:20" x14ac:dyDescent="0.25">
      <c r="I32633" s="137"/>
      <c r="J32633" s="110"/>
      <c r="K32633"/>
      <c r="L32633"/>
      <c r="T32633" s="138"/>
    </row>
    <row r="32634" spans="9:20" x14ac:dyDescent="0.25">
      <c r="I32634" s="137"/>
      <c r="J32634" s="110"/>
      <c r="K32634"/>
      <c r="L32634"/>
      <c r="T32634" s="138"/>
    </row>
    <row r="32635" spans="9:20" x14ac:dyDescent="0.25">
      <c r="I32635" s="137"/>
      <c r="J32635" s="110"/>
      <c r="K32635"/>
      <c r="L32635"/>
      <c r="T32635" s="138"/>
    </row>
    <row r="32636" spans="9:20" x14ac:dyDescent="0.25">
      <c r="I32636" s="137"/>
      <c r="J32636" s="110"/>
      <c r="K32636"/>
      <c r="L32636"/>
      <c r="T32636" s="138"/>
    </row>
    <row r="32637" spans="9:20" x14ac:dyDescent="0.25">
      <c r="I32637" s="137"/>
      <c r="J32637" s="110"/>
      <c r="K32637"/>
      <c r="L32637"/>
      <c r="T32637" s="138"/>
    </row>
    <row r="32638" spans="9:20" x14ac:dyDescent="0.25">
      <c r="I32638" s="137"/>
      <c r="J32638" s="110"/>
      <c r="K32638"/>
      <c r="L32638"/>
      <c r="T32638" s="138"/>
    </row>
    <row r="32639" spans="9:20" x14ac:dyDescent="0.25">
      <c r="I32639" s="137"/>
      <c r="J32639" s="110"/>
      <c r="K32639"/>
      <c r="L32639"/>
      <c r="T32639" s="138"/>
    </row>
    <row r="32640" spans="9:20" x14ac:dyDescent="0.25">
      <c r="I32640" s="137"/>
      <c r="J32640" s="110"/>
      <c r="K32640"/>
      <c r="L32640"/>
      <c r="T32640" s="138"/>
    </row>
    <row r="32641" spans="9:20" x14ac:dyDescent="0.25">
      <c r="I32641" s="137"/>
      <c r="J32641" s="110"/>
      <c r="K32641"/>
      <c r="L32641"/>
      <c r="T32641" s="138"/>
    </row>
    <row r="32642" spans="9:20" x14ac:dyDescent="0.25">
      <c r="I32642" s="137"/>
      <c r="J32642" s="110"/>
      <c r="K32642"/>
      <c r="L32642"/>
      <c r="T32642" s="138"/>
    </row>
    <row r="32643" spans="9:20" x14ac:dyDescent="0.25">
      <c r="I32643" s="137"/>
      <c r="J32643" s="110"/>
      <c r="K32643"/>
      <c r="L32643"/>
      <c r="T32643" s="138"/>
    </row>
    <row r="32644" spans="9:20" x14ac:dyDescent="0.25">
      <c r="I32644" s="137"/>
      <c r="J32644" s="110"/>
      <c r="K32644"/>
      <c r="L32644"/>
      <c r="T32644" s="138"/>
    </row>
    <row r="32645" spans="9:20" x14ac:dyDescent="0.25">
      <c r="I32645" s="137"/>
      <c r="J32645" s="110"/>
      <c r="K32645"/>
      <c r="L32645"/>
      <c r="T32645" s="138"/>
    </row>
    <row r="32646" spans="9:20" x14ac:dyDescent="0.25">
      <c r="I32646" s="137"/>
      <c r="J32646" s="110"/>
      <c r="K32646"/>
      <c r="L32646"/>
      <c r="T32646" s="138"/>
    </row>
    <row r="32647" spans="9:20" x14ac:dyDescent="0.25">
      <c r="I32647" s="137"/>
      <c r="J32647" s="110"/>
      <c r="K32647"/>
      <c r="L32647"/>
      <c r="T32647" s="138"/>
    </row>
    <row r="32648" spans="9:20" x14ac:dyDescent="0.25">
      <c r="I32648" s="137"/>
      <c r="J32648" s="110"/>
      <c r="K32648"/>
      <c r="L32648"/>
      <c r="T32648" s="138"/>
    </row>
    <row r="32649" spans="9:20" x14ac:dyDescent="0.25">
      <c r="I32649" s="137"/>
      <c r="J32649" s="110"/>
      <c r="K32649"/>
      <c r="L32649"/>
      <c r="T32649" s="138"/>
    </row>
    <row r="32650" spans="9:20" x14ac:dyDescent="0.25">
      <c r="I32650" s="137"/>
      <c r="J32650" s="110"/>
      <c r="K32650"/>
      <c r="L32650"/>
      <c r="T32650" s="138"/>
    </row>
    <row r="32651" spans="9:20" x14ac:dyDescent="0.25">
      <c r="I32651" s="137"/>
      <c r="J32651" s="110"/>
      <c r="K32651"/>
      <c r="L32651"/>
      <c r="T32651" s="138"/>
    </row>
    <row r="32652" spans="9:20" x14ac:dyDescent="0.25">
      <c r="I32652" s="137"/>
      <c r="J32652" s="110"/>
      <c r="K32652"/>
      <c r="L32652"/>
      <c r="T32652" s="138"/>
    </row>
    <row r="32653" spans="9:20" x14ac:dyDescent="0.25">
      <c r="I32653" s="137"/>
      <c r="J32653" s="110"/>
      <c r="K32653"/>
      <c r="L32653"/>
      <c r="T32653" s="138"/>
    </row>
    <row r="32654" spans="9:20" x14ac:dyDescent="0.25">
      <c r="I32654" s="137"/>
      <c r="J32654" s="110"/>
      <c r="K32654"/>
      <c r="L32654"/>
      <c r="T32654" s="138"/>
    </row>
    <row r="32655" spans="9:20" x14ac:dyDescent="0.25">
      <c r="I32655" s="137"/>
      <c r="J32655" s="110"/>
      <c r="K32655"/>
      <c r="L32655"/>
      <c r="T32655" s="138"/>
    </row>
    <row r="32656" spans="9:20" x14ac:dyDescent="0.25">
      <c r="I32656" s="137"/>
      <c r="J32656" s="110"/>
      <c r="K32656"/>
      <c r="L32656"/>
      <c r="T32656" s="138"/>
    </row>
    <row r="32657" spans="9:20" x14ac:dyDescent="0.25">
      <c r="I32657" s="137"/>
      <c r="J32657" s="110"/>
      <c r="K32657"/>
      <c r="L32657"/>
      <c r="T32657" s="138"/>
    </row>
    <row r="32658" spans="9:20" x14ac:dyDescent="0.25">
      <c r="I32658" s="137"/>
      <c r="J32658" s="110"/>
      <c r="K32658"/>
      <c r="L32658"/>
      <c r="T32658" s="138"/>
    </row>
    <row r="32659" spans="9:20" x14ac:dyDescent="0.25">
      <c r="I32659" s="137"/>
      <c r="J32659" s="110"/>
      <c r="K32659"/>
      <c r="L32659"/>
      <c r="T32659" s="138"/>
    </row>
    <row r="32660" spans="9:20" x14ac:dyDescent="0.25">
      <c r="I32660" s="137"/>
      <c r="J32660" s="110"/>
      <c r="K32660"/>
      <c r="L32660"/>
      <c r="T32660" s="138"/>
    </row>
    <row r="32661" spans="9:20" x14ac:dyDescent="0.25">
      <c r="I32661" s="137"/>
      <c r="J32661" s="110"/>
      <c r="K32661"/>
      <c r="L32661"/>
      <c r="T32661" s="138"/>
    </row>
    <row r="32662" spans="9:20" x14ac:dyDescent="0.25">
      <c r="I32662" s="137"/>
      <c r="J32662" s="110"/>
      <c r="K32662"/>
      <c r="L32662"/>
      <c r="T32662" s="138"/>
    </row>
    <row r="32663" spans="9:20" x14ac:dyDescent="0.25">
      <c r="I32663" s="137"/>
      <c r="J32663" s="110"/>
      <c r="K32663"/>
      <c r="L32663"/>
      <c r="T32663" s="138"/>
    </row>
    <row r="32664" spans="9:20" x14ac:dyDescent="0.25">
      <c r="I32664" s="137"/>
      <c r="J32664" s="110"/>
      <c r="K32664"/>
      <c r="L32664"/>
      <c r="T32664" s="138"/>
    </row>
    <row r="32665" spans="9:20" x14ac:dyDescent="0.25">
      <c r="I32665" s="137"/>
      <c r="J32665" s="110"/>
      <c r="K32665"/>
      <c r="L32665"/>
      <c r="T32665" s="138"/>
    </row>
    <row r="32666" spans="9:20" x14ac:dyDescent="0.25">
      <c r="I32666" s="137"/>
      <c r="J32666" s="110"/>
      <c r="K32666"/>
      <c r="L32666"/>
      <c r="T32666" s="138"/>
    </row>
    <row r="32667" spans="9:20" x14ac:dyDescent="0.25">
      <c r="I32667" s="137"/>
      <c r="J32667" s="110"/>
      <c r="K32667"/>
      <c r="L32667"/>
      <c r="T32667" s="138"/>
    </row>
    <row r="32668" spans="9:20" x14ac:dyDescent="0.25">
      <c r="I32668" s="137"/>
      <c r="J32668" s="110"/>
      <c r="K32668"/>
      <c r="L32668"/>
      <c r="T32668" s="138"/>
    </row>
    <row r="32669" spans="9:20" x14ac:dyDescent="0.25">
      <c r="I32669" s="137"/>
      <c r="J32669" s="110"/>
      <c r="K32669"/>
      <c r="L32669"/>
      <c r="T32669" s="138"/>
    </row>
    <row r="32670" spans="9:20" x14ac:dyDescent="0.25">
      <c r="I32670" s="137"/>
      <c r="J32670" s="110"/>
      <c r="K32670"/>
      <c r="L32670"/>
      <c r="T32670" s="138"/>
    </row>
    <row r="32671" spans="9:20" x14ac:dyDescent="0.25">
      <c r="I32671" s="137"/>
      <c r="J32671" s="110"/>
      <c r="K32671"/>
      <c r="L32671"/>
      <c r="T32671" s="138"/>
    </row>
    <row r="32672" spans="9:20" x14ac:dyDescent="0.25">
      <c r="I32672" s="137"/>
      <c r="J32672" s="110"/>
      <c r="K32672"/>
      <c r="L32672"/>
      <c r="T32672" s="138"/>
    </row>
    <row r="32673" spans="9:20" x14ac:dyDescent="0.25">
      <c r="I32673" s="137"/>
      <c r="J32673" s="110"/>
      <c r="K32673"/>
      <c r="L32673"/>
      <c r="T32673" s="138"/>
    </row>
    <row r="32674" spans="9:20" x14ac:dyDescent="0.25">
      <c r="I32674" s="137"/>
      <c r="J32674" s="110"/>
      <c r="K32674"/>
      <c r="L32674"/>
      <c r="T32674" s="138"/>
    </row>
    <row r="32675" spans="9:20" x14ac:dyDescent="0.25">
      <c r="I32675" s="137"/>
      <c r="J32675" s="110"/>
      <c r="K32675"/>
      <c r="L32675"/>
      <c r="T32675" s="138"/>
    </row>
    <row r="32676" spans="9:20" x14ac:dyDescent="0.25">
      <c r="I32676" s="137"/>
      <c r="J32676" s="110"/>
      <c r="K32676"/>
      <c r="L32676"/>
      <c r="T32676" s="138"/>
    </row>
    <row r="32677" spans="9:20" x14ac:dyDescent="0.25">
      <c r="I32677" s="137"/>
      <c r="J32677" s="110"/>
      <c r="K32677"/>
      <c r="L32677"/>
      <c r="T32677" s="138"/>
    </row>
    <row r="32678" spans="9:20" x14ac:dyDescent="0.25">
      <c r="I32678" s="137"/>
      <c r="J32678" s="110"/>
      <c r="K32678"/>
      <c r="L32678"/>
      <c r="T32678" s="138"/>
    </row>
    <row r="32679" spans="9:20" x14ac:dyDescent="0.25">
      <c r="I32679" s="137"/>
      <c r="J32679" s="110"/>
      <c r="K32679"/>
      <c r="L32679"/>
      <c r="T32679" s="138"/>
    </row>
    <row r="32680" spans="9:20" x14ac:dyDescent="0.25">
      <c r="I32680" s="137"/>
      <c r="J32680" s="110"/>
      <c r="K32680"/>
      <c r="L32680"/>
      <c r="T32680" s="138"/>
    </row>
    <row r="32681" spans="9:20" x14ac:dyDescent="0.25">
      <c r="I32681" s="137"/>
      <c r="J32681" s="110"/>
      <c r="K32681"/>
      <c r="L32681"/>
      <c r="T32681" s="138"/>
    </row>
    <row r="32682" spans="9:20" x14ac:dyDescent="0.25">
      <c r="I32682" s="137"/>
      <c r="J32682" s="110"/>
      <c r="K32682"/>
      <c r="L32682"/>
      <c r="T32682" s="138"/>
    </row>
    <row r="32683" spans="9:20" x14ac:dyDescent="0.25">
      <c r="I32683" s="137"/>
      <c r="J32683" s="110"/>
      <c r="K32683"/>
      <c r="L32683"/>
      <c r="T32683" s="138"/>
    </row>
    <row r="32684" spans="9:20" x14ac:dyDescent="0.25">
      <c r="I32684" s="137"/>
      <c r="J32684" s="110"/>
      <c r="K32684"/>
      <c r="L32684"/>
      <c r="T32684" s="138"/>
    </row>
    <row r="32685" spans="9:20" x14ac:dyDescent="0.25">
      <c r="I32685" s="137"/>
      <c r="J32685" s="110"/>
      <c r="K32685"/>
      <c r="L32685"/>
      <c r="T32685" s="138"/>
    </row>
    <row r="32686" spans="9:20" x14ac:dyDescent="0.25">
      <c r="I32686" s="137"/>
      <c r="J32686" s="110"/>
      <c r="K32686"/>
      <c r="L32686"/>
      <c r="T32686" s="138"/>
    </row>
    <row r="32687" spans="9:20" x14ac:dyDescent="0.25">
      <c r="I32687" s="137"/>
      <c r="J32687" s="110"/>
      <c r="K32687"/>
      <c r="L32687"/>
      <c r="T32687" s="138"/>
    </row>
    <row r="32688" spans="9:20" x14ac:dyDescent="0.25">
      <c r="I32688" s="137"/>
      <c r="J32688" s="110"/>
      <c r="K32688"/>
      <c r="L32688"/>
      <c r="T32688" s="138"/>
    </row>
    <row r="32689" spans="9:20" x14ac:dyDescent="0.25">
      <c r="I32689" s="137"/>
      <c r="J32689" s="110"/>
      <c r="K32689"/>
      <c r="L32689"/>
      <c r="T32689" s="138"/>
    </row>
    <row r="32690" spans="9:20" x14ac:dyDescent="0.25">
      <c r="I32690" s="137"/>
      <c r="J32690" s="110"/>
      <c r="K32690"/>
      <c r="L32690"/>
      <c r="T32690" s="138"/>
    </row>
    <row r="32691" spans="9:20" x14ac:dyDescent="0.25">
      <c r="I32691" s="137"/>
      <c r="J32691" s="110"/>
      <c r="K32691"/>
      <c r="L32691"/>
      <c r="T32691" s="138"/>
    </row>
    <row r="32692" spans="9:20" x14ac:dyDescent="0.25">
      <c r="I32692" s="137"/>
      <c r="J32692" s="110"/>
      <c r="K32692"/>
      <c r="L32692"/>
      <c r="T32692" s="138"/>
    </row>
    <row r="32693" spans="9:20" x14ac:dyDescent="0.25">
      <c r="I32693" s="137"/>
      <c r="J32693" s="110"/>
      <c r="K32693"/>
      <c r="L32693"/>
      <c r="T32693" s="138"/>
    </row>
    <row r="32694" spans="9:20" x14ac:dyDescent="0.25">
      <c r="I32694" s="137"/>
      <c r="J32694" s="110"/>
      <c r="K32694"/>
      <c r="L32694"/>
      <c r="T32694" s="138"/>
    </row>
    <row r="32695" spans="9:20" x14ac:dyDescent="0.25">
      <c r="I32695" s="137"/>
      <c r="J32695" s="110"/>
      <c r="K32695"/>
      <c r="L32695"/>
      <c r="T32695" s="138"/>
    </row>
    <row r="32696" spans="9:20" x14ac:dyDescent="0.25">
      <c r="I32696" s="137"/>
      <c r="J32696" s="110"/>
      <c r="K32696"/>
      <c r="L32696"/>
      <c r="T32696" s="138"/>
    </row>
    <row r="32697" spans="9:20" x14ac:dyDescent="0.25">
      <c r="I32697" s="137"/>
      <c r="J32697" s="110"/>
      <c r="K32697"/>
      <c r="L32697"/>
      <c r="T32697" s="138"/>
    </row>
    <row r="32698" spans="9:20" x14ac:dyDescent="0.25">
      <c r="I32698" s="137"/>
      <c r="J32698" s="110"/>
      <c r="K32698"/>
      <c r="L32698"/>
      <c r="T32698" s="138"/>
    </row>
    <row r="32699" spans="9:20" x14ac:dyDescent="0.25">
      <c r="I32699" s="137"/>
      <c r="J32699" s="110"/>
      <c r="K32699"/>
      <c r="L32699"/>
      <c r="T32699" s="138"/>
    </row>
    <row r="32700" spans="9:20" x14ac:dyDescent="0.25">
      <c r="I32700" s="137"/>
      <c r="J32700" s="110"/>
      <c r="K32700"/>
      <c r="L32700"/>
      <c r="T32700" s="138"/>
    </row>
    <row r="32701" spans="9:20" x14ac:dyDescent="0.25">
      <c r="I32701" s="137"/>
      <c r="J32701" s="110"/>
      <c r="K32701"/>
      <c r="L32701"/>
      <c r="T32701" s="138"/>
    </row>
    <row r="32702" spans="9:20" x14ac:dyDescent="0.25">
      <c r="I32702" s="137"/>
      <c r="J32702" s="110"/>
      <c r="K32702"/>
      <c r="L32702"/>
      <c r="T32702" s="138"/>
    </row>
    <row r="32703" spans="9:20" x14ac:dyDescent="0.25">
      <c r="I32703" s="137"/>
      <c r="J32703" s="110"/>
      <c r="K32703"/>
      <c r="L32703"/>
      <c r="T32703" s="138"/>
    </row>
    <row r="32704" spans="9:20" x14ac:dyDescent="0.25">
      <c r="I32704" s="137"/>
      <c r="J32704" s="110"/>
      <c r="K32704"/>
      <c r="L32704"/>
      <c r="T32704" s="138"/>
    </row>
    <row r="32705" spans="9:20" x14ac:dyDescent="0.25">
      <c r="I32705" s="137"/>
      <c r="J32705" s="110"/>
      <c r="K32705"/>
      <c r="L32705"/>
      <c r="T32705" s="138"/>
    </row>
    <row r="32706" spans="9:20" x14ac:dyDescent="0.25">
      <c r="I32706" s="137"/>
      <c r="J32706" s="110"/>
      <c r="K32706"/>
      <c r="L32706"/>
      <c r="T32706" s="138"/>
    </row>
    <row r="32707" spans="9:20" x14ac:dyDescent="0.25">
      <c r="I32707" s="137"/>
      <c r="J32707" s="110"/>
      <c r="K32707"/>
      <c r="L32707"/>
      <c r="T32707" s="138"/>
    </row>
    <row r="32708" spans="9:20" x14ac:dyDescent="0.25">
      <c r="I32708" s="137"/>
      <c r="J32708" s="110"/>
      <c r="K32708"/>
      <c r="L32708"/>
      <c r="T32708" s="138"/>
    </row>
    <row r="32709" spans="9:20" x14ac:dyDescent="0.25">
      <c r="I32709" s="137"/>
      <c r="J32709" s="110"/>
      <c r="K32709"/>
      <c r="L32709"/>
      <c r="T32709" s="138"/>
    </row>
    <row r="32710" spans="9:20" x14ac:dyDescent="0.25">
      <c r="I32710" s="137"/>
      <c r="J32710" s="110"/>
      <c r="K32710"/>
      <c r="L32710"/>
      <c r="T32710" s="138"/>
    </row>
    <row r="32711" spans="9:20" x14ac:dyDescent="0.25">
      <c r="I32711" s="137"/>
      <c r="J32711" s="110"/>
      <c r="K32711"/>
      <c r="L32711"/>
      <c r="T32711" s="138"/>
    </row>
    <row r="32712" spans="9:20" x14ac:dyDescent="0.25">
      <c r="I32712" s="137"/>
      <c r="J32712" s="110"/>
      <c r="K32712"/>
      <c r="L32712"/>
      <c r="T32712" s="138"/>
    </row>
    <row r="32713" spans="9:20" x14ac:dyDescent="0.25">
      <c r="I32713" s="137"/>
      <c r="J32713" s="110"/>
      <c r="K32713"/>
      <c r="L32713"/>
      <c r="T32713" s="138"/>
    </row>
    <row r="32714" spans="9:20" x14ac:dyDescent="0.25">
      <c r="I32714" s="137"/>
      <c r="J32714" s="110"/>
      <c r="K32714"/>
      <c r="L32714"/>
      <c r="T32714" s="138"/>
    </row>
    <row r="32715" spans="9:20" x14ac:dyDescent="0.25">
      <c r="I32715" s="137"/>
      <c r="J32715" s="110"/>
      <c r="K32715"/>
      <c r="L32715"/>
      <c r="T32715" s="138"/>
    </row>
    <row r="32716" spans="9:20" x14ac:dyDescent="0.25">
      <c r="I32716" s="137"/>
      <c r="J32716" s="110"/>
      <c r="K32716"/>
      <c r="L32716"/>
      <c r="T32716" s="138"/>
    </row>
    <row r="32717" spans="9:20" x14ac:dyDescent="0.25">
      <c r="I32717" s="137"/>
      <c r="J32717" s="110"/>
      <c r="K32717"/>
      <c r="L32717"/>
      <c r="T32717" s="138"/>
    </row>
    <row r="32718" spans="9:20" x14ac:dyDescent="0.25">
      <c r="I32718" s="137"/>
      <c r="J32718" s="110"/>
      <c r="K32718"/>
      <c r="L32718"/>
      <c r="T32718" s="138"/>
    </row>
    <row r="32719" spans="9:20" x14ac:dyDescent="0.25">
      <c r="I32719" s="137"/>
      <c r="J32719" s="110"/>
      <c r="K32719"/>
      <c r="L32719"/>
      <c r="T32719" s="138"/>
    </row>
    <row r="32720" spans="9:20" x14ac:dyDescent="0.25">
      <c r="I32720" s="137"/>
      <c r="J32720" s="110"/>
      <c r="K32720"/>
      <c r="L32720"/>
      <c r="T32720" s="138"/>
    </row>
    <row r="32721" spans="9:20" x14ac:dyDescent="0.25">
      <c r="I32721" s="137"/>
      <c r="J32721" s="110"/>
      <c r="K32721"/>
      <c r="L32721"/>
      <c r="T32721" s="138"/>
    </row>
    <row r="32722" spans="9:20" x14ac:dyDescent="0.25">
      <c r="I32722" s="137"/>
      <c r="J32722" s="110"/>
      <c r="K32722"/>
      <c r="L32722"/>
      <c r="T32722" s="138"/>
    </row>
    <row r="32723" spans="9:20" x14ac:dyDescent="0.25">
      <c r="I32723" s="137"/>
      <c r="J32723" s="110"/>
      <c r="K32723"/>
      <c r="L32723"/>
      <c r="T32723" s="138"/>
    </row>
    <row r="32724" spans="9:20" x14ac:dyDescent="0.25">
      <c r="I32724" s="137"/>
      <c r="J32724" s="110"/>
      <c r="K32724"/>
      <c r="L32724"/>
      <c r="T32724" s="138"/>
    </row>
    <row r="32725" spans="9:20" x14ac:dyDescent="0.25">
      <c r="I32725" s="137"/>
      <c r="J32725" s="110"/>
      <c r="K32725"/>
      <c r="L32725"/>
      <c r="T32725" s="138"/>
    </row>
    <row r="32726" spans="9:20" x14ac:dyDescent="0.25">
      <c r="I32726" s="137"/>
      <c r="J32726" s="110"/>
      <c r="K32726"/>
      <c r="L32726"/>
      <c r="T32726" s="138"/>
    </row>
    <row r="32727" spans="9:20" x14ac:dyDescent="0.25">
      <c r="I32727" s="137"/>
      <c r="J32727" s="110"/>
      <c r="K32727"/>
      <c r="L32727"/>
      <c r="T32727" s="138"/>
    </row>
    <row r="32728" spans="9:20" x14ac:dyDescent="0.25">
      <c r="I32728" s="137"/>
      <c r="J32728" s="110"/>
      <c r="K32728"/>
      <c r="L32728"/>
      <c r="T32728" s="138"/>
    </row>
    <row r="32729" spans="9:20" x14ac:dyDescent="0.25">
      <c r="I32729" s="137"/>
      <c r="J32729" s="110"/>
      <c r="K32729"/>
      <c r="L32729"/>
      <c r="T32729" s="138"/>
    </row>
    <row r="32730" spans="9:20" x14ac:dyDescent="0.25">
      <c r="I32730" s="137"/>
      <c r="J32730" s="110"/>
      <c r="K32730"/>
      <c r="L32730"/>
      <c r="T32730" s="138"/>
    </row>
    <row r="32731" spans="9:20" x14ac:dyDescent="0.25">
      <c r="I32731" s="137"/>
      <c r="J32731" s="110"/>
      <c r="K32731"/>
      <c r="L32731"/>
      <c r="T32731" s="138"/>
    </row>
    <row r="32732" spans="9:20" x14ac:dyDescent="0.25">
      <c r="I32732" s="137"/>
      <c r="J32732" s="110"/>
      <c r="K32732"/>
      <c r="L32732"/>
      <c r="T32732" s="138"/>
    </row>
    <row r="32733" spans="9:20" x14ac:dyDescent="0.25">
      <c r="I32733" s="137"/>
      <c r="J32733" s="110"/>
      <c r="K32733"/>
      <c r="L32733"/>
      <c r="T32733" s="138"/>
    </row>
    <row r="32734" spans="9:20" x14ac:dyDescent="0.25">
      <c r="I32734" s="137"/>
      <c r="J32734" s="110"/>
      <c r="K32734"/>
      <c r="L32734"/>
      <c r="T32734" s="138"/>
    </row>
    <row r="32735" spans="9:20" x14ac:dyDescent="0.25">
      <c r="I32735" s="137"/>
      <c r="J32735" s="110"/>
      <c r="K32735"/>
      <c r="L32735"/>
      <c r="T32735" s="138"/>
    </row>
    <row r="32736" spans="9:20" x14ac:dyDescent="0.25">
      <c r="I32736" s="137"/>
      <c r="J32736" s="110"/>
      <c r="K32736"/>
      <c r="L32736"/>
      <c r="T32736" s="138"/>
    </row>
    <row r="32737" spans="9:20" x14ac:dyDescent="0.25">
      <c r="I32737" s="137"/>
      <c r="J32737" s="110"/>
      <c r="K32737"/>
      <c r="L32737"/>
      <c r="T32737" s="138"/>
    </row>
    <row r="32738" spans="9:20" x14ac:dyDescent="0.25">
      <c r="I32738" s="137"/>
      <c r="J32738" s="110"/>
      <c r="K32738"/>
      <c r="L32738"/>
      <c r="T32738" s="138"/>
    </row>
    <row r="32739" spans="9:20" x14ac:dyDescent="0.25">
      <c r="I32739" s="137"/>
      <c r="J32739" s="110"/>
      <c r="K32739"/>
      <c r="L32739"/>
      <c r="T32739" s="138"/>
    </row>
    <row r="32740" spans="9:20" x14ac:dyDescent="0.25">
      <c r="I32740" s="137"/>
      <c r="J32740" s="110"/>
      <c r="K32740"/>
      <c r="L32740"/>
      <c r="T32740" s="138"/>
    </row>
    <row r="32741" spans="9:20" x14ac:dyDescent="0.25">
      <c r="I32741" s="137"/>
      <c r="J32741" s="110"/>
      <c r="K32741"/>
      <c r="L32741"/>
      <c r="T32741" s="138"/>
    </row>
    <row r="32742" spans="9:20" x14ac:dyDescent="0.25">
      <c r="I32742" s="137"/>
      <c r="J32742" s="110"/>
      <c r="K32742"/>
      <c r="L32742"/>
      <c r="T32742" s="138"/>
    </row>
    <row r="32743" spans="9:20" x14ac:dyDescent="0.25">
      <c r="I32743" s="137"/>
      <c r="J32743" s="110"/>
      <c r="K32743"/>
      <c r="L32743"/>
      <c r="T32743" s="138"/>
    </row>
    <row r="32744" spans="9:20" x14ac:dyDescent="0.25">
      <c r="I32744" s="137"/>
      <c r="J32744" s="110"/>
      <c r="K32744"/>
      <c r="L32744"/>
      <c r="T32744" s="138"/>
    </row>
    <row r="32745" spans="9:20" x14ac:dyDescent="0.25">
      <c r="I32745" s="137"/>
      <c r="J32745" s="110"/>
      <c r="K32745"/>
      <c r="L32745"/>
      <c r="T32745" s="138"/>
    </row>
    <row r="32746" spans="9:20" x14ac:dyDescent="0.25">
      <c r="I32746" s="137"/>
      <c r="J32746" s="110"/>
      <c r="K32746"/>
      <c r="L32746"/>
      <c r="T32746" s="138"/>
    </row>
    <row r="32747" spans="9:20" x14ac:dyDescent="0.25">
      <c r="I32747" s="137"/>
      <c r="J32747" s="110"/>
      <c r="K32747"/>
      <c r="L32747"/>
      <c r="T32747" s="138"/>
    </row>
    <row r="32748" spans="9:20" x14ac:dyDescent="0.25">
      <c r="I32748" s="137"/>
      <c r="J32748" s="110"/>
      <c r="K32748"/>
      <c r="L32748"/>
      <c r="T32748" s="138"/>
    </row>
    <row r="32749" spans="9:20" x14ac:dyDescent="0.25">
      <c r="I32749" s="137"/>
      <c r="J32749" s="110"/>
      <c r="K32749"/>
      <c r="L32749"/>
      <c r="T32749" s="138"/>
    </row>
    <row r="32750" spans="9:20" x14ac:dyDescent="0.25">
      <c r="I32750" s="137"/>
      <c r="J32750" s="110"/>
      <c r="K32750"/>
      <c r="L32750"/>
      <c r="T32750" s="138"/>
    </row>
    <row r="32751" spans="9:20" x14ac:dyDescent="0.25">
      <c r="I32751" s="137"/>
      <c r="J32751" s="110"/>
      <c r="K32751"/>
      <c r="L32751"/>
      <c r="T32751" s="138"/>
    </row>
    <row r="32752" spans="9:20" x14ac:dyDescent="0.25">
      <c r="I32752" s="137"/>
      <c r="J32752" s="110"/>
      <c r="K32752"/>
      <c r="L32752"/>
      <c r="T32752" s="138"/>
    </row>
    <row r="32753" spans="9:20" x14ac:dyDescent="0.25">
      <c r="I32753" s="137"/>
      <c r="J32753" s="110"/>
      <c r="K32753"/>
      <c r="L32753"/>
      <c r="T32753" s="138"/>
    </row>
    <row r="32754" spans="9:20" x14ac:dyDescent="0.25">
      <c r="I32754" s="137"/>
      <c r="J32754" s="110"/>
      <c r="K32754"/>
      <c r="L32754"/>
      <c r="T32754" s="138"/>
    </row>
    <row r="32755" spans="9:20" x14ac:dyDescent="0.25">
      <c r="I32755" s="137"/>
      <c r="J32755" s="110"/>
      <c r="K32755"/>
      <c r="L32755"/>
      <c r="T32755" s="138"/>
    </row>
    <row r="32756" spans="9:20" x14ac:dyDescent="0.25">
      <c r="I32756" s="137"/>
      <c r="J32756" s="110"/>
      <c r="K32756"/>
      <c r="L32756"/>
      <c r="T32756" s="138"/>
    </row>
    <row r="32757" spans="9:20" x14ac:dyDescent="0.25">
      <c r="I32757" s="137"/>
      <c r="J32757" s="110"/>
      <c r="K32757"/>
      <c r="L32757"/>
      <c r="T32757" s="138"/>
    </row>
    <row r="32758" spans="9:20" x14ac:dyDescent="0.25">
      <c r="I32758" s="137"/>
      <c r="J32758" s="110"/>
      <c r="K32758"/>
      <c r="L32758"/>
      <c r="T32758" s="138"/>
    </row>
    <row r="32759" spans="9:20" x14ac:dyDescent="0.25">
      <c r="I32759" s="137"/>
      <c r="J32759" s="110"/>
      <c r="K32759"/>
      <c r="L32759"/>
      <c r="T32759" s="138"/>
    </row>
    <row r="32760" spans="9:20" x14ac:dyDescent="0.25">
      <c r="I32760" s="137"/>
      <c r="J32760" s="110"/>
      <c r="K32760"/>
      <c r="L32760"/>
      <c r="T32760" s="138"/>
    </row>
    <row r="32761" spans="9:20" x14ac:dyDescent="0.25">
      <c r="I32761" s="137"/>
      <c r="J32761" s="110"/>
      <c r="K32761"/>
      <c r="L32761"/>
      <c r="T32761" s="138"/>
    </row>
    <row r="32762" spans="9:20" x14ac:dyDescent="0.25">
      <c r="I32762" s="137"/>
      <c r="J32762" s="110"/>
      <c r="K32762"/>
      <c r="L32762"/>
      <c r="T32762" s="138"/>
    </row>
    <row r="32763" spans="9:20" x14ac:dyDescent="0.25">
      <c r="I32763" s="137"/>
      <c r="J32763" s="110"/>
      <c r="K32763"/>
      <c r="L32763"/>
      <c r="T32763" s="138"/>
    </row>
    <row r="32764" spans="9:20" x14ac:dyDescent="0.25">
      <c r="I32764" s="137"/>
      <c r="J32764" s="110"/>
      <c r="K32764"/>
      <c r="L32764"/>
      <c r="T32764" s="138"/>
    </row>
    <row r="32765" spans="9:20" x14ac:dyDescent="0.25">
      <c r="I32765" s="137"/>
      <c r="J32765" s="110"/>
      <c r="K32765"/>
      <c r="L32765"/>
      <c r="T32765" s="138"/>
    </row>
    <row r="32766" spans="9:20" x14ac:dyDescent="0.25">
      <c r="I32766" s="137"/>
      <c r="J32766" s="110"/>
      <c r="K32766"/>
      <c r="L32766"/>
      <c r="T32766" s="138"/>
    </row>
    <row r="32767" spans="9:20" x14ac:dyDescent="0.25">
      <c r="I32767" s="137"/>
      <c r="J32767" s="110"/>
      <c r="K32767"/>
      <c r="L32767"/>
      <c r="T32767" s="138"/>
    </row>
    <row r="32768" spans="9:20" x14ac:dyDescent="0.25">
      <c r="I32768" s="137"/>
      <c r="J32768" s="110"/>
      <c r="K32768"/>
      <c r="L32768"/>
      <c r="T32768" s="138"/>
    </row>
    <row r="32769" spans="9:20" x14ac:dyDescent="0.25">
      <c r="I32769" s="137"/>
      <c r="J32769" s="110"/>
      <c r="K32769"/>
      <c r="L32769"/>
      <c r="T32769" s="138"/>
    </row>
    <row r="32770" spans="9:20" x14ac:dyDescent="0.25">
      <c r="I32770" s="137"/>
      <c r="J32770" s="110"/>
      <c r="K32770"/>
      <c r="L32770"/>
      <c r="T32770" s="138"/>
    </row>
    <row r="32771" spans="9:20" x14ac:dyDescent="0.25">
      <c r="I32771" s="137"/>
      <c r="J32771" s="110"/>
      <c r="K32771"/>
      <c r="L32771"/>
      <c r="T32771" s="138"/>
    </row>
    <row r="32772" spans="9:20" x14ac:dyDescent="0.25">
      <c r="I32772" s="137"/>
      <c r="J32772" s="110"/>
      <c r="K32772"/>
      <c r="L32772"/>
      <c r="T32772" s="138"/>
    </row>
    <row r="32773" spans="9:20" x14ac:dyDescent="0.25">
      <c r="I32773" s="137"/>
      <c r="J32773" s="110"/>
      <c r="K32773"/>
      <c r="L32773"/>
      <c r="T32773" s="138"/>
    </row>
    <row r="32774" spans="9:20" x14ac:dyDescent="0.25">
      <c r="I32774" s="137"/>
      <c r="J32774" s="110"/>
      <c r="K32774"/>
      <c r="L32774"/>
      <c r="T32774" s="138"/>
    </row>
    <row r="32775" spans="9:20" x14ac:dyDescent="0.25">
      <c r="I32775" s="137"/>
      <c r="J32775" s="110"/>
      <c r="K32775"/>
      <c r="L32775"/>
      <c r="T32775" s="138"/>
    </row>
    <row r="32776" spans="9:20" x14ac:dyDescent="0.25">
      <c r="I32776" s="137"/>
      <c r="J32776" s="110"/>
      <c r="K32776"/>
      <c r="L32776"/>
      <c r="T32776" s="138"/>
    </row>
    <row r="32777" spans="9:20" x14ac:dyDescent="0.25">
      <c r="I32777" s="137"/>
      <c r="J32777" s="110"/>
      <c r="K32777"/>
      <c r="L32777"/>
      <c r="T32777" s="138"/>
    </row>
    <row r="32778" spans="9:20" x14ac:dyDescent="0.25">
      <c r="I32778" s="137"/>
      <c r="J32778" s="110"/>
      <c r="K32778"/>
      <c r="L32778"/>
      <c r="T32778" s="138"/>
    </row>
    <row r="32779" spans="9:20" x14ac:dyDescent="0.25">
      <c r="I32779" s="137"/>
      <c r="J32779" s="110"/>
      <c r="K32779"/>
      <c r="L32779"/>
      <c r="T32779" s="138"/>
    </row>
    <row r="32780" spans="9:20" x14ac:dyDescent="0.25">
      <c r="I32780" s="137"/>
      <c r="J32780" s="110"/>
      <c r="K32780"/>
      <c r="L32780"/>
      <c r="T32780" s="138"/>
    </row>
    <row r="32781" spans="9:20" x14ac:dyDescent="0.25">
      <c r="I32781" s="137"/>
      <c r="J32781" s="110"/>
      <c r="K32781"/>
      <c r="L32781"/>
      <c r="T32781" s="138"/>
    </row>
    <row r="32782" spans="9:20" x14ac:dyDescent="0.25">
      <c r="I32782" s="137"/>
      <c r="J32782" s="110"/>
      <c r="K32782"/>
      <c r="L32782"/>
      <c r="T32782" s="138"/>
    </row>
    <row r="32783" spans="9:20" x14ac:dyDescent="0.25">
      <c r="I32783" s="137"/>
      <c r="J32783" s="110"/>
      <c r="K32783"/>
      <c r="L32783"/>
      <c r="T32783" s="138"/>
    </row>
    <row r="32784" spans="9:20" x14ac:dyDescent="0.25">
      <c r="I32784" s="137"/>
      <c r="J32784" s="110"/>
      <c r="K32784"/>
      <c r="L32784"/>
      <c r="T32784" s="138"/>
    </row>
    <row r="32785" spans="9:20" x14ac:dyDescent="0.25">
      <c r="I32785" s="137"/>
      <c r="J32785" s="110"/>
      <c r="K32785"/>
      <c r="L32785"/>
      <c r="T32785" s="138"/>
    </row>
    <row r="32786" spans="9:20" x14ac:dyDescent="0.25">
      <c r="I32786" s="137"/>
      <c r="J32786" s="110"/>
      <c r="K32786"/>
      <c r="L32786"/>
      <c r="T32786" s="138"/>
    </row>
    <row r="32787" spans="9:20" x14ac:dyDescent="0.25">
      <c r="I32787" s="137"/>
      <c r="J32787" s="110"/>
      <c r="K32787"/>
      <c r="L32787"/>
      <c r="T32787" s="138"/>
    </row>
    <row r="32788" spans="9:20" x14ac:dyDescent="0.25">
      <c r="I32788" s="137"/>
      <c r="J32788" s="110"/>
      <c r="K32788"/>
      <c r="L32788"/>
      <c r="T32788" s="138"/>
    </row>
    <row r="32789" spans="9:20" x14ac:dyDescent="0.25">
      <c r="I32789" s="137"/>
      <c r="J32789" s="110"/>
      <c r="K32789"/>
      <c r="L32789"/>
      <c r="T32789" s="138"/>
    </row>
    <row r="32790" spans="9:20" x14ac:dyDescent="0.25">
      <c r="I32790" s="137"/>
      <c r="J32790" s="110"/>
      <c r="K32790"/>
      <c r="L32790"/>
      <c r="T32790" s="138"/>
    </row>
    <row r="32791" spans="9:20" x14ac:dyDescent="0.25">
      <c r="I32791" s="137"/>
      <c r="J32791" s="110"/>
      <c r="K32791"/>
      <c r="L32791"/>
      <c r="T32791" s="138"/>
    </row>
    <row r="32792" spans="9:20" x14ac:dyDescent="0.25">
      <c r="I32792" s="137"/>
      <c r="J32792" s="110"/>
      <c r="K32792"/>
      <c r="L32792"/>
      <c r="T32792" s="138"/>
    </row>
    <row r="32793" spans="9:20" x14ac:dyDescent="0.25">
      <c r="I32793" s="137"/>
      <c r="J32793" s="110"/>
      <c r="K32793"/>
      <c r="L32793"/>
      <c r="T32793" s="138"/>
    </row>
    <row r="32794" spans="9:20" x14ac:dyDescent="0.25">
      <c r="I32794" s="137"/>
      <c r="J32794" s="110"/>
      <c r="K32794"/>
      <c r="L32794"/>
      <c r="T32794" s="138"/>
    </row>
    <row r="32795" spans="9:20" x14ac:dyDescent="0.25">
      <c r="I32795" s="137"/>
      <c r="J32795" s="110"/>
      <c r="K32795"/>
      <c r="L32795"/>
      <c r="T32795" s="138"/>
    </row>
    <row r="32796" spans="9:20" x14ac:dyDescent="0.25">
      <c r="I32796" s="137"/>
      <c r="J32796" s="110"/>
      <c r="K32796"/>
      <c r="L32796"/>
      <c r="T32796" s="138"/>
    </row>
    <row r="32797" spans="9:20" x14ac:dyDescent="0.25">
      <c r="I32797" s="137"/>
      <c r="J32797" s="110"/>
      <c r="K32797"/>
      <c r="L32797"/>
      <c r="T32797" s="138"/>
    </row>
    <row r="32798" spans="9:20" x14ac:dyDescent="0.25">
      <c r="I32798" s="137"/>
      <c r="J32798" s="110"/>
      <c r="K32798"/>
      <c r="L32798"/>
      <c r="T32798" s="138"/>
    </row>
    <row r="32799" spans="9:20" x14ac:dyDescent="0.25">
      <c r="I32799" s="137"/>
      <c r="J32799" s="110"/>
      <c r="K32799"/>
      <c r="L32799"/>
      <c r="T32799" s="138"/>
    </row>
    <row r="32800" spans="9:20" x14ac:dyDescent="0.25">
      <c r="I32800" s="137"/>
      <c r="J32800" s="110"/>
      <c r="K32800"/>
      <c r="L32800"/>
      <c r="T32800" s="138"/>
    </row>
    <row r="32801" spans="9:20" x14ac:dyDescent="0.25">
      <c r="I32801" s="137"/>
      <c r="J32801" s="110"/>
      <c r="K32801"/>
      <c r="L32801"/>
      <c r="T32801" s="138"/>
    </row>
    <row r="32802" spans="9:20" x14ac:dyDescent="0.25">
      <c r="I32802" s="137"/>
      <c r="J32802" s="110"/>
      <c r="K32802"/>
      <c r="L32802"/>
      <c r="T32802" s="138"/>
    </row>
    <row r="32803" spans="9:20" x14ac:dyDescent="0.25">
      <c r="I32803" s="137"/>
      <c r="J32803" s="110"/>
      <c r="K32803"/>
      <c r="L32803"/>
      <c r="T32803" s="138"/>
    </row>
    <row r="32804" spans="9:20" x14ac:dyDescent="0.25">
      <c r="I32804" s="137"/>
      <c r="J32804" s="110"/>
      <c r="K32804"/>
      <c r="L32804"/>
      <c r="T32804" s="138"/>
    </row>
    <row r="32805" spans="9:20" x14ac:dyDescent="0.25">
      <c r="I32805" s="137"/>
      <c r="J32805" s="110"/>
      <c r="K32805"/>
      <c r="L32805"/>
      <c r="T32805" s="138"/>
    </row>
    <row r="32806" spans="9:20" x14ac:dyDescent="0.25">
      <c r="I32806" s="137"/>
      <c r="J32806" s="110"/>
      <c r="K32806"/>
      <c r="L32806"/>
      <c r="T32806" s="138"/>
    </row>
    <row r="32807" spans="9:20" x14ac:dyDescent="0.25">
      <c r="I32807" s="137"/>
      <c r="J32807" s="110"/>
      <c r="K32807"/>
      <c r="L32807"/>
      <c r="T32807" s="138"/>
    </row>
    <row r="32808" spans="9:20" x14ac:dyDescent="0.25">
      <c r="I32808" s="137"/>
      <c r="J32808" s="110"/>
      <c r="K32808"/>
      <c r="L32808"/>
      <c r="T32808" s="138"/>
    </row>
    <row r="32809" spans="9:20" x14ac:dyDescent="0.25">
      <c r="I32809" s="137"/>
      <c r="J32809" s="110"/>
      <c r="K32809"/>
      <c r="L32809"/>
      <c r="T32809" s="138"/>
    </row>
    <row r="32810" spans="9:20" x14ac:dyDescent="0.25">
      <c r="I32810" s="137"/>
      <c r="J32810" s="110"/>
      <c r="K32810"/>
      <c r="L32810"/>
      <c r="T32810" s="138"/>
    </row>
    <row r="32811" spans="9:20" x14ac:dyDescent="0.25">
      <c r="I32811" s="137"/>
      <c r="J32811" s="110"/>
      <c r="K32811"/>
      <c r="L32811"/>
      <c r="T32811" s="138"/>
    </row>
    <row r="32812" spans="9:20" x14ac:dyDescent="0.25">
      <c r="I32812" s="137"/>
      <c r="J32812" s="110"/>
      <c r="K32812"/>
      <c r="L32812"/>
      <c r="T32812" s="138"/>
    </row>
    <row r="32813" spans="9:20" x14ac:dyDescent="0.25">
      <c r="I32813" s="137"/>
      <c r="J32813" s="110"/>
      <c r="K32813"/>
      <c r="L32813"/>
      <c r="T32813" s="138"/>
    </row>
    <row r="32814" spans="9:20" x14ac:dyDescent="0.25">
      <c r="I32814" s="137"/>
      <c r="J32814" s="110"/>
      <c r="K32814"/>
      <c r="L32814"/>
      <c r="T32814" s="138"/>
    </row>
    <row r="32815" spans="9:20" x14ac:dyDescent="0.25">
      <c r="I32815" s="137"/>
      <c r="J32815" s="110"/>
      <c r="K32815"/>
      <c r="L32815"/>
      <c r="T32815" s="138"/>
    </row>
    <row r="32816" spans="9:20" x14ac:dyDescent="0.25">
      <c r="I32816" s="137"/>
      <c r="J32816" s="110"/>
      <c r="K32816"/>
      <c r="L32816"/>
      <c r="T32816" s="138"/>
    </row>
    <row r="32817" spans="9:20" x14ac:dyDescent="0.25">
      <c r="I32817" s="137"/>
      <c r="J32817" s="110"/>
      <c r="K32817"/>
      <c r="L32817"/>
      <c r="T32817" s="138"/>
    </row>
    <row r="32818" spans="9:20" x14ac:dyDescent="0.25">
      <c r="I32818" s="137"/>
      <c r="J32818" s="110"/>
      <c r="K32818"/>
      <c r="L32818"/>
      <c r="T32818" s="138"/>
    </row>
    <row r="32819" spans="9:20" x14ac:dyDescent="0.25">
      <c r="I32819" s="137"/>
      <c r="J32819" s="110"/>
      <c r="K32819"/>
      <c r="L32819"/>
      <c r="T32819" s="138"/>
    </row>
    <row r="32820" spans="9:20" x14ac:dyDescent="0.25">
      <c r="I32820" s="137"/>
      <c r="J32820" s="110"/>
      <c r="K32820"/>
      <c r="L32820"/>
      <c r="T32820" s="138"/>
    </row>
    <row r="32821" spans="9:20" x14ac:dyDescent="0.25">
      <c r="I32821" s="137"/>
      <c r="J32821" s="110"/>
      <c r="K32821"/>
      <c r="L32821"/>
      <c r="T32821" s="138"/>
    </row>
    <row r="32822" spans="9:20" x14ac:dyDescent="0.25">
      <c r="I32822" s="137"/>
      <c r="J32822" s="110"/>
      <c r="K32822"/>
      <c r="L32822"/>
      <c r="T32822" s="138"/>
    </row>
    <row r="32823" spans="9:20" x14ac:dyDescent="0.25">
      <c r="I32823" s="137"/>
      <c r="J32823" s="110"/>
      <c r="K32823"/>
      <c r="L32823"/>
      <c r="T32823" s="138"/>
    </row>
    <row r="32824" spans="9:20" x14ac:dyDescent="0.25">
      <c r="I32824" s="137"/>
      <c r="J32824" s="110"/>
      <c r="K32824"/>
      <c r="L32824"/>
      <c r="T32824" s="138"/>
    </row>
    <row r="32825" spans="9:20" x14ac:dyDescent="0.25">
      <c r="I32825" s="137"/>
      <c r="J32825" s="110"/>
      <c r="K32825"/>
      <c r="L32825"/>
      <c r="T32825" s="138"/>
    </row>
    <row r="32826" spans="9:20" x14ac:dyDescent="0.25">
      <c r="I32826" s="137"/>
      <c r="J32826" s="110"/>
      <c r="K32826"/>
      <c r="L32826"/>
      <c r="T32826" s="138"/>
    </row>
    <row r="32827" spans="9:20" x14ac:dyDescent="0.25">
      <c r="I32827" s="137"/>
      <c r="J32827" s="110"/>
      <c r="K32827"/>
      <c r="L32827"/>
      <c r="T32827" s="138"/>
    </row>
    <row r="32828" spans="9:20" x14ac:dyDescent="0.25">
      <c r="I32828" s="137"/>
      <c r="J32828" s="110"/>
      <c r="K32828"/>
      <c r="L32828"/>
      <c r="T32828" s="138"/>
    </row>
    <row r="32829" spans="9:20" x14ac:dyDescent="0.25">
      <c r="I32829" s="137"/>
      <c r="J32829" s="110"/>
      <c r="K32829"/>
      <c r="L32829"/>
      <c r="T32829" s="138"/>
    </row>
    <row r="32830" spans="9:20" x14ac:dyDescent="0.25">
      <c r="I32830" s="137"/>
      <c r="J32830" s="110"/>
      <c r="K32830"/>
      <c r="L32830"/>
      <c r="T32830" s="138"/>
    </row>
    <row r="32831" spans="9:20" x14ac:dyDescent="0.25">
      <c r="I32831" s="137"/>
      <c r="J32831" s="110"/>
      <c r="K32831"/>
      <c r="L32831"/>
      <c r="T32831" s="138"/>
    </row>
    <row r="32832" spans="9:20" x14ac:dyDescent="0.25">
      <c r="I32832" s="137"/>
      <c r="J32832" s="110"/>
      <c r="K32832"/>
      <c r="L32832"/>
      <c r="T32832" s="138"/>
    </row>
    <row r="32833" spans="9:20" x14ac:dyDescent="0.25">
      <c r="I32833" s="137"/>
      <c r="J32833" s="110"/>
      <c r="K32833"/>
      <c r="L32833"/>
      <c r="T32833" s="138"/>
    </row>
    <row r="32834" spans="9:20" x14ac:dyDescent="0.25">
      <c r="I32834" s="137"/>
      <c r="J32834" s="110"/>
      <c r="K32834"/>
      <c r="L32834"/>
      <c r="T32834" s="138"/>
    </row>
    <row r="32835" spans="9:20" x14ac:dyDescent="0.25">
      <c r="I32835" s="137"/>
      <c r="J32835" s="110"/>
      <c r="K32835"/>
      <c r="L32835"/>
      <c r="T32835" s="138"/>
    </row>
    <row r="32836" spans="9:20" x14ac:dyDescent="0.25">
      <c r="I32836" s="137"/>
      <c r="J32836" s="110"/>
      <c r="K32836"/>
      <c r="L32836"/>
      <c r="T32836" s="138"/>
    </row>
    <row r="32837" spans="9:20" x14ac:dyDescent="0.25">
      <c r="I32837" s="137"/>
      <c r="J32837" s="110"/>
      <c r="K32837"/>
      <c r="L32837"/>
      <c r="T32837" s="138"/>
    </row>
    <row r="32838" spans="9:20" x14ac:dyDescent="0.25">
      <c r="I32838" s="137"/>
      <c r="J32838" s="110"/>
      <c r="K32838"/>
      <c r="L32838"/>
      <c r="T32838" s="138"/>
    </row>
    <row r="32839" spans="9:20" x14ac:dyDescent="0.25">
      <c r="I32839" s="137"/>
      <c r="J32839" s="110"/>
      <c r="K32839"/>
      <c r="L32839"/>
      <c r="T32839" s="138"/>
    </row>
    <row r="32840" spans="9:20" x14ac:dyDescent="0.25">
      <c r="I32840" s="137"/>
      <c r="J32840" s="110"/>
      <c r="K32840"/>
      <c r="L32840"/>
      <c r="T32840" s="138"/>
    </row>
    <row r="32841" spans="9:20" x14ac:dyDescent="0.25">
      <c r="I32841" s="137"/>
      <c r="J32841" s="110"/>
      <c r="K32841"/>
      <c r="L32841"/>
      <c r="T32841" s="138"/>
    </row>
    <row r="32842" spans="9:20" x14ac:dyDescent="0.25">
      <c r="I32842" s="137"/>
      <c r="J32842" s="110"/>
      <c r="K32842"/>
      <c r="L32842"/>
      <c r="T32842" s="138"/>
    </row>
    <row r="32843" spans="9:20" x14ac:dyDescent="0.25">
      <c r="I32843" s="137"/>
      <c r="J32843" s="110"/>
      <c r="K32843"/>
      <c r="L32843"/>
      <c r="T32843" s="138"/>
    </row>
    <row r="32844" spans="9:20" x14ac:dyDescent="0.25">
      <c r="I32844" s="137"/>
      <c r="J32844" s="110"/>
      <c r="K32844"/>
      <c r="L32844"/>
      <c r="T32844" s="138"/>
    </row>
    <row r="32845" spans="9:20" x14ac:dyDescent="0.25">
      <c r="I32845" s="137"/>
      <c r="J32845" s="110"/>
      <c r="K32845"/>
      <c r="L32845"/>
      <c r="T32845" s="138"/>
    </row>
    <row r="32846" spans="9:20" x14ac:dyDescent="0.25">
      <c r="I32846" s="137"/>
      <c r="J32846" s="110"/>
      <c r="K32846"/>
      <c r="L32846"/>
      <c r="T32846" s="138"/>
    </row>
    <row r="32847" spans="9:20" x14ac:dyDescent="0.25">
      <c r="I32847" s="137"/>
      <c r="J32847" s="110"/>
      <c r="K32847"/>
      <c r="L32847"/>
      <c r="T32847" s="138"/>
    </row>
    <row r="32848" spans="9:20" x14ac:dyDescent="0.25">
      <c r="I32848" s="137"/>
      <c r="J32848" s="110"/>
      <c r="K32848"/>
      <c r="L32848"/>
      <c r="T32848" s="138"/>
    </row>
    <row r="32849" spans="9:20" x14ac:dyDescent="0.25">
      <c r="I32849" s="137"/>
      <c r="J32849" s="110"/>
      <c r="K32849"/>
      <c r="L32849"/>
      <c r="T32849" s="138"/>
    </row>
    <row r="32850" spans="9:20" x14ac:dyDescent="0.25">
      <c r="I32850" s="137"/>
      <c r="J32850" s="110"/>
      <c r="K32850"/>
      <c r="L32850"/>
      <c r="T32850" s="138"/>
    </row>
    <row r="32851" spans="9:20" x14ac:dyDescent="0.25">
      <c r="I32851" s="137"/>
      <c r="J32851" s="110"/>
      <c r="K32851"/>
      <c r="L32851"/>
      <c r="T32851" s="138"/>
    </row>
    <row r="32852" spans="9:20" x14ac:dyDescent="0.25">
      <c r="I32852" s="137"/>
      <c r="J32852" s="110"/>
      <c r="K32852"/>
      <c r="L32852"/>
      <c r="T32852" s="138"/>
    </row>
    <row r="32853" spans="9:20" x14ac:dyDescent="0.25">
      <c r="I32853" s="137"/>
      <c r="J32853" s="110"/>
      <c r="K32853"/>
      <c r="L32853"/>
      <c r="T32853" s="138"/>
    </row>
    <row r="32854" spans="9:20" x14ac:dyDescent="0.25">
      <c r="I32854" s="137"/>
      <c r="J32854" s="110"/>
      <c r="K32854"/>
      <c r="L32854"/>
      <c r="T32854" s="138"/>
    </row>
    <row r="32855" spans="9:20" x14ac:dyDescent="0.25">
      <c r="I32855" s="137"/>
      <c r="J32855" s="110"/>
      <c r="K32855"/>
      <c r="L32855"/>
      <c r="T32855" s="138"/>
    </row>
    <row r="32856" spans="9:20" x14ac:dyDescent="0.25">
      <c r="I32856" s="137"/>
      <c r="J32856" s="110"/>
      <c r="K32856"/>
      <c r="L32856"/>
      <c r="T32856" s="138"/>
    </row>
    <row r="32857" spans="9:20" x14ac:dyDescent="0.25">
      <c r="I32857" s="137"/>
      <c r="J32857" s="110"/>
      <c r="K32857"/>
      <c r="L32857"/>
      <c r="T32857" s="138"/>
    </row>
    <row r="32858" spans="9:20" x14ac:dyDescent="0.25">
      <c r="I32858" s="137"/>
      <c r="J32858" s="110"/>
      <c r="K32858"/>
      <c r="L32858"/>
      <c r="T32858" s="138"/>
    </row>
    <row r="32859" spans="9:20" x14ac:dyDescent="0.25">
      <c r="I32859" s="137"/>
      <c r="J32859" s="110"/>
      <c r="K32859"/>
      <c r="L32859"/>
      <c r="T32859" s="138"/>
    </row>
    <row r="32860" spans="9:20" x14ac:dyDescent="0.25">
      <c r="I32860" s="137"/>
      <c r="J32860" s="110"/>
      <c r="K32860"/>
      <c r="L32860"/>
      <c r="T32860" s="138"/>
    </row>
    <row r="32861" spans="9:20" x14ac:dyDescent="0.25">
      <c r="I32861" s="137"/>
      <c r="J32861" s="110"/>
      <c r="K32861"/>
      <c r="L32861"/>
      <c r="T32861" s="138"/>
    </row>
    <row r="32862" spans="9:20" x14ac:dyDescent="0.25">
      <c r="I32862" s="137"/>
      <c r="J32862" s="110"/>
      <c r="K32862"/>
      <c r="L32862"/>
      <c r="T32862" s="138"/>
    </row>
    <row r="32863" spans="9:20" x14ac:dyDescent="0.25">
      <c r="I32863" s="137"/>
      <c r="J32863" s="110"/>
      <c r="K32863"/>
      <c r="L32863"/>
      <c r="T32863" s="138"/>
    </row>
    <row r="32864" spans="9:20" x14ac:dyDescent="0.25">
      <c r="I32864" s="137"/>
      <c r="J32864" s="110"/>
      <c r="K32864"/>
      <c r="L32864"/>
      <c r="T32864" s="138"/>
    </row>
    <row r="32865" spans="9:20" x14ac:dyDescent="0.25">
      <c r="I32865" s="137"/>
      <c r="J32865" s="110"/>
      <c r="K32865"/>
      <c r="L32865"/>
      <c r="T32865" s="138"/>
    </row>
    <row r="32866" spans="9:20" x14ac:dyDescent="0.25">
      <c r="I32866" s="137"/>
      <c r="J32866" s="110"/>
      <c r="K32866"/>
      <c r="L32866"/>
      <c r="T32866" s="138"/>
    </row>
    <row r="32867" spans="9:20" x14ac:dyDescent="0.25">
      <c r="I32867" s="137"/>
      <c r="J32867" s="110"/>
      <c r="K32867"/>
      <c r="L32867"/>
      <c r="T32867" s="138"/>
    </row>
    <row r="32868" spans="9:20" x14ac:dyDescent="0.25">
      <c r="I32868" s="137"/>
      <c r="J32868" s="110"/>
      <c r="K32868"/>
      <c r="L32868"/>
      <c r="T32868" s="138"/>
    </row>
    <row r="32869" spans="9:20" x14ac:dyDescent="0.25">
      <c r="I32869" s="137"/>
      <c r="J32869" s="110"/>
      <c r="K32869"/>
      <c r="L32869"/>
      <c r="T32869" s="138"/>
    </row>
    <row r="32870" spans="9:20" x14ac:dyDescent="0.25">
      <c r="I32870" s="137"/>
      <c r="J32870" s="110"/>
      <c r="K32870"/>
      <c r="L32870"/>
      <c r="T32870" s="138"/>
    </row>
    <row r="32871" spans="9:20" x14ac:dyDescent="0.25">
      <c r="I32871" s="137"/>
      <c r="J32871" s="110"/>
      <c r="K32871"/>
      <c r="L32871"/>
      <c r="T32871" s="138"/>
    </row>
    <row r="32872" spans="9:20" x14ac:dyDescent="0.25">
      <c r="I32872" s="137"/>
      <c r="J32872" s="110"/>
      <c r="K32872"/>
      <c r="L32872"/>
      <c r="T32872" s="138"/>
    </row>
    <row r="32873" spans="9:20" x14ac:dyDescent="0.25">
      <c r="I32873" s="137"/>
      <c r="J32873" s="110"/>
      <c r="K32873"/>
      <c r="L32873"/>
      <c r="T32873" s="138"/>
    </row>
    <row r="32874" spans="9:20" x14ac:dyDescent="0.25">
      <c r="I32874" s="137"/>
      <c r="J32874" s="110"/>
      <c r="K32874"/>
      <c r="L32874"/>
      <c r="T32874" s="138"/>
    </row>
    <row r="32875" spans="9:20" x14ac:dyDescent="0.25">
      <c r="I32875" s="137"/>
      <c r="J32875" s="110"/>
      <c r="K32875"/>
      <c r="L32875"/>
      <c r="T32875" s="138"/>
    </row>
    <row r="32876" spans="9:20" x14ac:dyDescent="0.25">
      <c r="I32876" s="137"/>
      <c r="J32876" s="110"/>
      <c r="K32876"/>
      <c r="L32876"/>
      <c r="T32876" s="138"/>
    </row>
    <row r="32877" spans="9:20" x14ac:dyDescent="0.25">
      <c r="I32877" s="137"/>
      <c r="J32877" s="110"/>
      <c r="K32877"/>
      <c r="L32877"/>
      <c r="T32877" s="138"/>
    </row>
    <row r="32878" spans="9:20" x14ac:dyDescent="0.25">
      <c r="I32878" s="137"/>
      <c r="J32878" s="110"/>
      <c r="K32878"/>
      <c r="L32878"/>
      <c r="T32878" s="138"/>
    </row>
    <row r="32879" spans="9:20" x14ac:dyDescent="0.25">
      <c r="I32879" s="137"/>
      <c r="J32879" s="110"/>
      <c r="K32879"/>
      <c r="L32879"/>
      <c r="T32879" s="138"/>
    </row>
    <row r="32880" spans="9:20" x14ac:dyDescent="0.25">
      <c r="I32880" s="137"/>
      <c r="J32880" s="110"/>
      <c r="K32880"/>
      <c r="L32880"/>
      <c r="T32880" s="138"/>
    </row>
    <row r="32881" spans="9:20" x14ac:dyDescent="0.25">
      <c r="I32881" s="137"/>
      <c r="J32881" s="110"/>
      <c r="K32881"/>
      <c r="L32881"/>
      <c r="T32881" s="138"/>
    </row>
    <row r="32882" spans="9:20" x14ac:dyDescent="0.25">
      <c r="I32882" s="137"/>
      <c r="J32882" s="110"/>
      <c r="K32882"/>
      <c r="L32882"/>
      <c r="T32882" s="138"/>
    </row>
    <row r="32883" spans="9:20" x14ac:dyDescent="0.25">
      <c r="I32883" s="137"/>
      <c r="J32883" s="110"/>
      <c r="K32883"/>
      <c r="L32883"/>
      <c r="T32883" s="138"/>
    </row>
    <row r="32884" spans="9:20" x14ac:dyDescent="0.25">
      <c r="I32884" s="137"/>
      <c r="J32884" s="110"/>
      <c r="K32884"/>
      <c r="L32884"/>
      <c r="T32884" s="138"/>
    </row>
    <row r="32885" spans="9:20" x14ac:dyDescent="0.25">
      <c r="I32885" s="137"/>
      <c r="J32885" s="110"/>
      <c r="K32885"/>
      <c r="L32885"/>
      <c r="T32885" s="138"/>
    </row>
    <row r="32886" spans="9:20" x14ac:dyDescent="0.25">
      <c r="I32886" s="137"/>
      <c r="J32886" s="110"/>
      <c r="K32886"/>
      <c r="L32886"/>
      <c r="T32886" s="138"/>
    </row>
    <row r="32887" spans="9:20" x14ac:dyDescent="0.25">
      <c r="I32887" s="137"/>
      <c r="J32887" s="110"/>
      <c r="K32887"/>
      <c r="L32887"/>
      <c r="T32887" s="138"/>
    </row>
    <row r="32888" spans="9:20" x14ac:dyDescent="0.25">
      <c r="I32888" s="137"/>
      <c r="J32888" s="110"/>
      <c r="K32888"/>
      <c r="L32888"/>
      <c r="T32888" s="138"/>
    </row>
    <row r="32889" spans="9:20" x14ac:dyDescent="0.25">
      <c r="I32889" s="137"/>
      <c r="J32889" s="110"/>
      <c r="K32889"/>
      <c r="L32889"/>
      <c r="T32889" s="138"/>
    </row>
    <row r="32890" spans="9:20" x14ac:dyDescent="0.25">
      <c r="I32890" s="137"/>
      <c r="J32890" s="110"/>
      <c r="K32890"/>
      <c r="L32890"/>
      <c r="T32890" s="138"/>
    </row>
    <row r="32891" spans="9:20" x14ac:dyDescent="0.25">
      <c r="I32891" s="137"/>
      <c r="J32891" s="110"/>
      <c r="K32891"/>
      <c r="L32891"/>
      <c r="T32891" s="138"/>
    </row>
    <row r="32892" spans="9:20" x14ac:dyDescent="0.25">
      <c r="I32892" s="137"/>
      <c r="J32892" s="110"/>
      <c r="K32892"/>
      <c r="L32892"/>
      <c r="T32892" s="138"/>
    </row>
    <row r="32893" spans="9:20" x14ac:dyDescent="0.25">
      <c r="I32893" s="137"/>
      <c r="J32893" s="110"/>
      <c r="K32893"/>
      <c r="L32893"/>
      <c r="T32893" s="138"/>
    </row>
    <row r="32894" spans="9:20" x14ac:dyDescent="0.25">
      <c r="I32894" s="137"/>
      <c r="J32894" s="110"/>
      <c r="K32894"/>
      <c r="L32894"/>
      <c r="T32894" s="138"/>
    </row>
    <row r="32895" spans="9:20" x14ac:dyDescent="0.25">
      <c r="I32895" s="137"/>
      <c r="J32895" s="110"/>
      <c r="K32895"/>
      <c r="L32895"/>
      <c r="T32895" s="138"/>
    </row>
    <row r="32896" spans="9:20" x14ac:dyDescent="0.25">
      <c r="I32896" s="137"/>
      <c r="J32896" s="110"/>
      <c r="K32896"/>
      <c r="L32896"/>
      <c r="T32896" s="138"/>
    </row>
    <row r="32897" spans="9:20" x14ac:dyDescent="0.25">
      <c r="I32897" s="137"/>
      <c r="J32897" s="110"/>
      <c r="K32897"/>
      <c r="L32897"/>
      <c r="T32897" s="138"/>
    </row>
    <row r="32898" spans="9:20" x14ac:dyDescent="0.25">
      <c r="I32898" s="137"/>
      <c r="J32898" s="110"/>
      <c r="K32898"/>
      <c r="L32898"/>
      <c r="T32898" s="138"/>
    </row>
    <row r="32899" spans="9:20" x14ac:dyDescent="0.25">
      <c r="I32899" s="137"/>
      <c r="J32899" s="110"/>
      <c r="K32899"/>
      <c r="L32899"/>
      <c r="T32899" s="138"/>
    </row>
    <row r="32900" spans="9:20" x14ac:dyDescent="0.25">
      <c r="I32900" s="137"/>
      <c r="J32900" s="110"/>
      <c r="K32900"/>
      <c r="L32900"/>
      <c r="T32900" s="138"/>
    </row>
    <row r="32901" spans="9:20" x14ac:dyDescent="0.25">
      <c r="I32901" s="137"/>
      <c r="J32901" s="110"/>
      <c r="K32901"/>
      <c r="L32901"/>
      <c r="T32901" s="138"/>
    </row>
    <row r="32902" spans="9:20" x14ac:dyDescent="0.25">
      <c r="I32902" s="137"/>
      <c r="J32902" s="110"/>
      <c r="K32902"/>
      <c r="L32902"/>
      <c r="T32902" s="138"/>
    </row>
    <row r="32903" spans="9:20" x14ac:dyDescent="0.25">
      <c r="I32903" s="137"/>
      <c r="J32903" s="110"/>
      <c r="K32903"/>
      <c r="L32903"/>
      <c r="T32903" s="138"/>
    </row>
    <row r="32904" spans="9:20" x14ac:dyDescent="0.25">
      <c r="I32904" s="137"/>
      <c r="J32904" s="110"/>
      <c r="K32904"/>
      <c r="L32904"/>
      <c r="T32904" s="138"/>
    </row>
    <row r="32905" spans="9:20" x14ac:dyDescent="0.25">
      <c r="I32905" s="137"/>
      <c r="J32905" s="110"/>
      <c r="K32905"/>
      <c r="L32905"/>
      <c r="T32905" s="138"/>
    </row>
    <row r="32906" spans="9:20" x14ac:dyDescent="0.25">
      <c r="I32906" s="137"/>
      <c r="J32906" s="110"/>
      <c r="K32906"/>
      <c r="L32906"/>
      <c r="T32906" s="138"/>
    </row>
    <row r="32907" spans="9:20" x14ac:dyDescent="0.25">
      <c r="I32907" s="137"/>
      <c r="J32907" s="110"/>
      <c r="K32907"/>
      <c r="L32907"/>
      <c r="T32907" s="138"/>
    </row>
    <row r="32908" spans="9:20" x14ac:dyDescent="0.25">
      <c r="I32908" s="137"/>
      <c r="J32908" s="110"/>
      <c r="K32908"/>
      <c r="L32908"/>
      <c r="T32908" s="138"/>
    </row>
    <row r="32909" spans="9:20" x14ac:dyDescent="0.25">
      <c r="I32909" s="137"/>
      <c r="J32909" s="110"/>
      <c r="K32909"/>
      <c r="L32909"/>
      <c r="T32909" s="138"/>
    </row>
    <row r="32910" spans="9:20" x14ac:dyDescent="0.25">
      <c r="I32910" s="137"/>
      <c r="J32910" s="110"/>
      <c r="K32910"/>
      <c r="L32910"/>
      <c r="T32910" s="138"/>
    </row>
    <row r="32911" spans="9:20" x14ac:dyDescent="0.25">
      <c r="I32911" s="137"/>
      <c r="J32911" s="110"/>
      <c r="K32911"/>
      <c r="L32911"/>
      <c r="T32911" s="138"/>
    </row>
    <row r="32912" spans="9:20" x14ac:dyDescent="0.25">
      <c r="I32912" s="137"/>
      <c r="J32912" s="110"/>
      <c r="K32912"/>
      <c r="L32912"/>
      <c r="T32912" s="138"/>
    </row>
    <row r="32913" spans="9:20" x14ac:dyDescent="0.25">
      <c r="I32913" s="137"/>
      <c r="J32913" s="110"/>
      <c r="K32913"/>
      <c r="L32913"/>
      <c r="T32913" s="138"/>
    </row>
    <row r="32914" spans="9:20" x14ac:dyDescent="0.25">
      <c r="I32914" s="137"/>
      <c r="J32914" s="110"/>
      <c r="K32914"/>
      <c r="L32914"/>
      <c r="T32914" s="138"/>
    </row>
    <row r="32915" spans="9:20" x14ac:dyDescent="0.25">
      <c r="I32915" s="137"/>
      <c r="J32915" s="110"/>
      <c r="K32915"/>
      <c r="L32915"/>
      <c r="T32915" s="138"/>
    </row>
    <row r="32916" spans="9:20" x14ac:dyDescent="0.25">
      <c r="I32916" s="137"/>
      <c r="J32916" s="110"/>
      <c r="K32916"/>
      <c r="L32916"/>
      <c r="T32916" s="138"/>
    </row>
    <row r="32917" spans="9:20" x14ac:dyDescent="0.25">
      <c r="I32917" s="137"/>
      <c r="J32917" s="110"/>
      <c r="K32917"/>
      <c r="L32917"/>
      <c r="T32917" s="138"/>
    </row>
    <row r="32918" spans="9:20" x14ac:dyDescent="0.25">
      <c r="I32918" s="137"/>
      <c r="J32918" s="110"/>
      <c r="K32918"/>
      <c r="L32918"/>
      <c r="T32918" s="138"/>
    </row>
    <row r="32919" spans="9:20" x14ac:dyDescent="0.25">
      <c r="I32919" s="137"/>
      <c r="J32919" s="110"/>
      <c r="K32919"/>
      <c r="L32919"/>
      <c r="T32919" s="138"/>
    </row>
    <row r="32920" spans="9:20" x14ac:dyDescent="0.25">
      <c r="I32920" s="137"/>
      <c r="J32920" s="110"/>
      <c r="K32920"/>
      <c r="L32920"/>
      <c r="T32920" s="138"/>
    </row>
    <row r="32921" spans="9:20" x14ac:dyDescent="0.25">
      <c r="I32921" s="137"/>
      <c r="J32921" s="110"/>
      <c r="K32921"/>
      <c r="L32921"/>
      <c r="T32921" s="138"/>
    </row>
    <row r="32922" spans="9:20" x14ac:dyDescent="0.25">
      <c r="I32922" s="137"/>
      <c r="J32922" s="110"/>
      <c r="K32922"/>
      <c r="L32922"/>
      <c r="T32922" s="138"/>
    </row>
    <row r="32923" spans="9:20" x14ac:dyDescent="0.25">
      <c r="I32923" s="137"/>
      <c r="J32923" s="110"/>
      <c r="K32923"/>
      <c r="L32923"/>
      <c r="T32923" s="138"/>
    </row>
    <row r="32924" spans="9:20" x14ac:dyDescent="0.25">
      <c r="I32924" s="137"/>
      <c r="J32924" s="110"/>
      <c r="K32924"/>
      <c r="L32924"/>
      <c r="T32924" s="138"/>
    </row>
    <row r="32925" spans="9:20" x14ac:dyDescent="0.25">
      <c r="I32925" s="137"/>
      <c r="J32925" s="110"/>
      <c r="K32925"/>
      <c r="L32925"/>
      <c r="T32925" s="138"/>
    </row>
    <row r="32926" spans="9:20" x14ac:dyDescent="0.25">
      <c r="I32926" s="137"/>
      <c r="J32926" s="110"/>
      <c r="K32926"/>
      <c r="L32926"/>
      <c r="T32926" s="138"/>
    </row>
    <row r="32927" spans="9:20" x14ac:dyDescent="0.25">
      <c r="I32927" s="137"/>
      <c r="J32927" s="110"/>
      <c r="K32927"/>
      <c r="L32927"/>
      <c r="T32927" s="138"/>
    </row>
    <row r="32928" spans="9:20" x14ac:dyDescent="0.25">
      <c r="I32928" s="137"/>
      <c r="J32928" s="110"/>
      <c r="K32928"/>
      <c r="L32928"/>
      <c r="T32928" s="138"/>
    </row>
    <row r="32929" spans="9:20" x14ac:dyDescent="0.25">
      <c r="I32929" s="137"/>
      <c r="J32929" s="110"/>
      <c r="K32929"/>
      <c r="L32929"/>
      <c r="T32929" s="138"/>
    </row>
    <row r="32930" spans="9:20" x14ac:dyDescent="0.25">
      <c r="I32930" s="137"/>
      <c r="J32930" s="110"/>
      <c r="K32930"/>
      <c r="L32930"/>
      <c r="T32930" s="138"/>
    </row>
    <row r="32931" spans="9:20" x14ac:dyDescent="0.25">
      <c r="I32931" s="137"/>
      <c r="J32931" s="110"/>
      <c r="K32931"/>
      <c r="L32931"/>
      <c r="T32931" s="138"/>
    </row>
    <row r="32932" spans="9:20" x14ac:dyDescent="0.25">
      <c r="I32932" s="137"/>
      <c r="J32932" s="110"/>
      <c r="K32932"/>
      <c r="L32932"/>
      <c r="T32932" s="138"/>
    </row>
    <row r="32933" spans="9:20" x14ac:dyDescent="0.25">
      <c r="I32933" s="137"/>
      <c r="J32933" s="110"/>
      <c r="K32933"/>
      <c r="L32933"/>
      <c r="T32933" s="138"/>
    </row>
    <row r="32934" spans="9:20" x14ac:dyDescent="0.25">
      <c r="I32934" s="137"/>
      <c r="J32934" s="110"/>
      <c r="K32934"/>
      <c r="L32934"/>
      <c r="T32934" s="138"/>
    </row>
    <row r="32935" spans="9:20" x14ac:dyDescent="0.25">
      <c r="I32935" s="137"/>
      <c r="J32935" s="110"/>
      <c r="K32935"/>
      <c r="L32935"/>
      <c r="T32935" s="138"/>
    </row>
    <row r="32936" spans="9:20" x14ac:dyDescent="0.25">
      <c r="I32936" s="137"/>
      <c r="J32936" s="110"/>
      <c r="K32936"/>
      <c r="L32936"/>
      <c r="T32936" s="138"/>
    </row>
    <row r="32937" spans="9:20" x14ac:dyDescent="0.25">
      <c r="I32937" s="137"/>
      <c r="J32937" s="110"/>
      <c r="K32937"/>
      <c r="L32937"/>
      <c r="T32937" s="138"/>
    </row>
    <row r="32938" spans="9:20" x14ac:dyDescent="0.25">
      <c r="I32938" s="137"/>
      <c r="J32938" s="110"/>
      <c r="K32938"/>
      <c r="L32938"/>
      <c r="T32938" s="138"/>
    </row>
    <row r="32939" spans="9:20" x14ac:dyDescent="0.25">
      <c r="I32939" s="137"/>
      <c r="J32939" s="110"/>
      <c r="K32939"/>
      <c r="L32939"/>
      <c r="T32939" s="138"/>
    </row>
    <row r="32940" spans="9:20" x14ac:dyDescent="0.25">
      <c r="I32940" s="137"/>
      <c r="J32940" s="110"/>
      <c r="K32940"/>
      <c r="L32940"/>
      <c r="T32940" s="138"/>
    </row>
    <row r="32941" spans="9:20" x14ac:dyDescent="0.25">
      <c r="I32941" s="137"/>
      <c r="J32941" s="110"/>
      <c r="K32941"/>
      <c r="L32941"/>
      <c r="T32941" s="138"/>
    </row>
    <row r="32942" spans="9:20" x14ac:dyDescent="0.25">
      <c r="I32942" s="137"/>
      <c r="J32942" s="110"/>
      <c r="K32942"/>
      <c r="L32942"/>
      <c r="T32942" s="138"/>
    </row>
    <row r="32943" spans="9:20" x14ac:dyDescent="0.25">
      <c r="I32943" s="137"/>
      <c r="J32943" s="110"/>
      <c r="K32943"/>
      <c r="L32943"/>
      <c r="T32943" s="138"/>
    </row>
    <row r="32944" spans="9:20" x14ac:dyDescent="0.25">
      <c r="I32944" s="137"/>
      <c r="J32944" s="110"/>
      <c r="K32944"/>
      <c r="L32944"/>
      <c r="T32944" s="138"/>
    </row>
    <row r="32945" spans="9:20" x14ac:dyDescent="0.25">
      <c r="I32945" s="137"/>
      <c r="J32945" s="110"/>
      <c r="K32945"/>
      <c r="L32945"/>
      <c r="T32945" s="138"/>
    </row>
    <row r="32946" spans="9:20" x14ac:dyDescent="0.25">
      <c r="I32946" s="137"/>
      <c r="J32946" s="110"/>
      <c r="K32946"/>
      <c r="L32946"/>
      <c r="T32946" s="138"/>
    </row>
    <row r="32947" spans="9:20" x14ac:dyDescent="0.25">
      <c r="I32947" s="137"/>
      <c r="J32947" s="110"/>
      <c r="K32947"/>
      <c r="L32947"/>
      <c r="T32947" s="138"/>
    </row>
    <row r="32948" spans="9:20" x14ac:dyDescent="0.25">
      <c r="I32948" s="137"/>
      <c r="J32948" s="110"/>
      <c r="K32948"/>
      <c r="L32948"/>
      <c r="T32948" s="138"/>
    </row>
    <row r="32949" spans="9:20" x14ac:dyDescent="0.25">
      <c r="I32949" s="137"/>
      <c r="J32949" s="110"/>
      <c r="K32949"/>
      <c r="L32949"/>
      <c r="T32949" s="138"/>
    </row>
    <row r="32950" spans="9:20" x14ac:dyDescent="0.25">
      <c r="I32950" s="137"/>
      <c r="J32950" s="110"/>
      <c r="K32950"/>
      <c r="L32950"/>
      <c r="T32950" s="138"/>
    </row>
    <row r="32951" spans="9:20" x14ac:dyDescent="0.25">
      <c r="I32951" s="137"/>
      <c r="J32951" s="110"/>
      <c r="K32951"/>
      <c r="L32951"/>
      <c r="T32951" s="138"/>
    </row>
    <row r="32952" spans="9:20" x14ac:dyDescent="0.25">
      <c r="I32952" s="137"/>
      <c r="J32952" s="110"/>
      <c r="K32952"/>
      <c r="L32952"/>
      <c r="T32952" s="138"/>
    </row>
    <row r="32953" spans="9:20" x14ac:dyDescent="0.25">
      <c r="I32953" s="137"/>
      <c r="J32953" s="110"/>
      <c r="K32953"/>
      <c r="L32953"/>
      <c r="T32953" s="138"/>
    </row>
    <row r="32954" spans="9:20" x14ac:dyDescent="0.25">
      <c r="I32954" s="137"/>
      <c r="J32954" s="110"/>
      <c r="K32954"/>
      <c r="L32954"/>
      <c r="T32954" s="138"/>
    </row>
    <row r="32955" spans="9:20" x14ac:dyDescent="0.25">
      <c r="I32955" s="137"/>
      <c r="J32955" s="110"/>
      <c r="K32955"/>
      <c r="L32955"/>
      <c r="T32955" s="138"/>
    </row>
    <row r="32956" spans="9:20" x14ac:dyDescent="0.25">
      <c r="I32956" s="137"/>
      <c r="J32956" s="110"/>
      <c r="K32956"/>
      <c r="L32956"/>
      <c r="T32956" s="138"/>
    </row>
    <row r="32957" spans="9:20" x14ac:dyDescent="0.25">
      <c r="I32957" s="137"/>
      <c r="J32957" s="110"/>
      <c r="K32957"/>
      <c r="L32957"/>
      <c r="T32957" s="138"/>
    </row>
    <row r="32958" spans="9:20" x14ac:dyDescent="0.25">
      <c r="I32958" s="137"/>
      <c r="J32958" s="110"/>
      <c r="K32958"/>
      <c r="L32958"/>
      <c r="T32958" s="138"/>
    </row>
    <row r="32959" spans="9:20" x14ac:dyDescent="0.25">
      <c r="I32959" s="137"/>
      <c r="J32959" s="110"/>
      <c r="K32959"/>
      <c r="L32959"/>
      <c r="T32959" s="138"/>
    </row>
    <row r="32960" spans="9:20" x14ac:dyDescent="0.25">
      <c r="I32960" s="137"/>
      <c r="J32960" s="110"/>
      <c r="K32960"/>
      <c r="L32960"/>
      <c r="T32960" s="138"/>
    </row>
    <row r="32961" spans="9:20" x14ac:dyDescent="0.25">
      <c r="I32961" s="137"/>
      <c r="J32961" s="110"/>
      <c r="K32961"/>
      <c r="L32961"/>
      <c r="T32961" s="138"/>
    </row>
    <row r="32962" spans="9:20" x14ac:dyDescent="0.25">
      <c r="I32962" s="137"/>
      <c r="J32962" s="110"/>
      <c r="K32962"/>
      <c r="L32962"/>
      <c r="T32962" s="138"/>
    </row>
    <row r="32963" spans="9:20" x14ac:dyDescent="0.25">
      <c r="I32963" s="137"/>
      <c r="J32963" s="110"/>
      <c r="K32963"/>
      <c r="L32963"/>
      <c r="T32963" s="138"/>
    </row>
    <row r="32964" spans="9:20" x14ac:dyDescent="0.25">
      <c r="I32964" s="137"/>
      <c r="J32964" s="110"/>
      <c r="K32964"/>
      <c r="L32964"/>
      <c r="T32964" s="138"/>
    </row>
    <row r="32965" spans="9:20" x14ac:dyDescent="0.25">
      <c r="I32965" s="137"/>
      <c r="J32965" s="110"/>
      <c r="K32965"/>
      <c r="L32965"/>
      <c r="T32965" s="138"/>
    </row>
    <row r="32966" spans="9:20" x14ac:dyDescent="0.25">
      <c r="I32966" s="137"/>
      <c r="J32966" s="110"/>
      <c r="K32966"/>
      <c r="L32966"/>
      <c r="T32966" s="138"/>
    </row>
    <row r="32967" spans="9:20" x14ac:dyDescent="0.25">
      <c r="I32967" s="137"/>
      <c r="J32967" s="110"/>
      <c r="K32967"/>
      <c r="L32967"/>
      <c r="T32967" s="138"/>
    </row>
    <row r="32968" spans="9:20" x14ac:dyDescent="0.25">
      <c r="I32968" s="137"/>
      <c r="J32968" s="110"/>
      <c r="K32968"/>
      <c r="L32968"/>
      <c r="T32968" s="138"/>
    </row>
    <row r="32969" spans="9:20" x14ac:dyDescent="0.25">
      <c r="I32969" s="137"/>
      <c r="J32969" s="110"/>
      <c r="K32969"/>
      <c r="L32969"/>
      <c r="T32969" s="138"/>
    </row>
    <row r="32970" spans="9:20" x14ac:dyDescent="0.25">
      <c r="I32970" s="137"/>
      <c r="J32970" s="110"/>
      <c r="K32970"/>
      <c r="L32970"/>
      <c r="T32970" s="138"/>
    </row>
    <row r="32971" spans="9:20" x14ac:dyDescent="0.25">
      <c r="I32971" s="137"/>
      <c r="J32971" s="110"/>
      <c r="K32971"/>
      <c r="L32971"/>
      <c r="T32971" s="138"/>
    </row>
    <row r="32972" spans="9:20" x14ac:dyDescent="0.25">
      <c r="I32972" s="137"/>
      <c r="J32972" s="110"/>
      <c r="K32972"/>
      <c r="L32972"/>
      <c r="T32972" s="138"/>
    </row>
    <row r="32973" spans="9:20" x14ac:dyDescent="0.25">
      <c r="I32973" s="137"/>
      <c r="J32973" s="110"/>
      <c r="K32973"/>
      <c r="L32973"/>
      <c r="T32973" s="138"/>
    </row>
    <row r="32974" spans="9:20" x14ac:dyDescent="0.25">
      <c r="I32974" s="137"/>
      <c r="J32974" s="110"/>
      <c r="K32974"/>
      <c r="L32974"/>
      <c r="T32974" s="138"/>
    </row>
    <row r="32975" spans="9:20" x14ac:dyDescent="0.25">
      <c r="I32975" s="137"/>
      <c r="J32975" s="110"/>
      <c r="K32975"/>
      <c r="L32975"/>
      <c r="T32975" s="138"/>
    </row>
    <row r="32976" spans="9:20" x14ac:dyDescent="0.25">
      <c r="I32976" s="137"/>
      <c r="J32976" s="110"/>
      <c r="K32976"/>
      <c r="L32976"/>
      <c r="T32976" s="138"/>
    </row>
    <row r="32977" spans="9:20" x14ac:dyDescent="0.25">
      <c r="I32977" s="137"/>
      <c r="J32977" s="110"/>
      <c r="K32977"/>
      <c r="L32977"/>
      <c r="T32977" s="138"/>
    </row>
    <row r="32978" spans="9:20" x14ac:dyDescent="0.25">
      <c r="I32978" s="137"/>
      <c r="J32978" s="110"/>
      <c r="K32978"/>
      <c r="L32978"/>
      <c r="T32978" s="138"/>
    </row>
    <row r="32979" spans="9:20" x14ac:dyDescent="0.25">
      <c r="I32979" s="137"/>
      <c r="J32979" s="110"/>
      <c r="K32979"/>
      <c r="L32979"/>
      <c r="T32979" s="138"/>
    </row>
    <row r="32980" spans="9:20" x14ac:dyDescent="0.25">
      <c r="I32980" s="137"/>
      <c r="J32980" s="110"/>
      <c r="K32980"/>
      <c r="L32980"/>
      <c r="T32980" s="138"/>
    </row>
    <row r="32981" spans="9:20" x14ac:dyDescent="0.25">
      <c r="I32981" s="137"/>
      <c r="J32981" s="110"/>
      <c r="K32981"/>
      <c r="L32981"/>
      <c r="T32981" s="138"/>
    </row>
    <row r="32982" spans="9:20" x14ac:dyDescent="0.25">
      <c r="I32982" s="137"/>
      <c r="J32982" s="110"/>
      <c r="K32982"/>
      <c r="L32982"/>
      <c r="T32982" s="138"/>
    </row>
    <row r="32983" spans="9:20" x14ac:dyDescent="0.25">
      <c r="I32983" s="137"/>
      <c r="J32983" s="110"/>
      <c r="K32983"/>
      <c r="L32983"/>
      <c r="T32983" s="138"/>
    </row>
    <row r="32984" spans="9:20" x14ac:dyDescent="0.25">
      <c r="I32984" s="137"/>
      <c r="J32984" s="110"/>
      <c r="K32984"/>
      <c r="L32984"/>
      <c r="T32984" s="138"/>
    </row>
    <row r="32985" spans="9:20" x14ac:dyDescent="0.25">
      <c r="I32985" s="137"/>
      <c r="J32985" s="110"/>
      <c r="K32985"/>
      <c r="L32985"/>
      <c r="T32985" s="138"/>
    </row>
    <row r="32986" spans="9:20" x14ac:dyDescent="0.25">
      <c r="I32986" s="137"/>
      <c r="J32986" s="110"/>
      <c r="K32986"/>
      <c r="L32986"/>
      <c r="T32986" s="138"/>
    </row>
    <row r="32987" spans="9:20" x14ac:dyDescent="0.25">
      <c r="I32987" s="137"/>
      <c r="J32987" s="110"/>
      <c r="K32987"/>
      <c r="L32987"/>
      <c r="T32987" s="138"/>
    </row>
    <row r="32988" spans="9:20" x14ac:dyDescent="0.25">
      <c r="I32988" s="137"/>
      <c r="J32988" s="110"/>
      <c r="K32988"/>
      <c r="L32988"/>
      <c r="T32988" s="138"/>
    </row>
    <row r="32989" spans="9:20" x14ac:dyDescent="0.25">
      <c r="I32989" s="137"/>
      <c r="J32989" s="110"/>
      <c r="K32989"/>
      <c r="L32989"/>
      <c r="T32989" s="138"/>
    </row>
    <row r="32990" spans="9:20" x14ac:dyDescent="0.25">
      <c r="I32990" s="137"/>
      <c r="J32990" s="110"/>
      <c r="K32990"/>
      <c r="L32990"/>
      <c r="T32990" s="138"/>
    </row>
    <row r="32991" spans="9:20" x14ac:dyDescent="0.25">
      <c r="I32991" s="137"/>
      <c r="J32991" s="110"/>
      <c r="K32991"/>
      <c r="L32991"/>
      <c r="T32991" s="138"/>
    </row>
    <row r="32992" spans="9:20" x14ac:dyDescent="0.25">
      <c r="I32992" s="137"/>
      <c r="J32992" s="110"/>
      <c r="K32992"/>
      <c r="L32992"/>
      <c r="T32992" s="138"/>
    </row>
    <row r="32993" spans="9:20" x14ac:dyDescent="0.25">
      <c r="I32993" s="137"/>
      <c r="J32993" s="110"/>
      <c r="K32993"/>
      <c r="L32993"/>
      <c r="T32993" s="138"/>
    </row>
    <row r="32994" spans="9:20" x14ac:dyDescent="0.25">
      <c r="I32994" s="137"/>
      <c r="J32994" s="110"/>
      <c r="K32994"/>
      <c r="L32994"/>
      <c r="T32994" s="138"/>
    </row>
    <row r="32995" spans="9:20" x14ac:dyDescent="0.25">
      <c r="I32995" s="137"/>
      <c r="J32995" s="110"/>
      <c r="K32995"/>
      <c r="L32995"/>
      <c r="T32995" s="138"/>
    </row>
    <row r="32996" spans="9:20" x14ac:dyDescent="0.25">
      <c r="I32996" s="137"/>
      <c r="J32996" s="110"/>
      <c r="K32996"/>
      <c r="L32996"/>
      <c r="T32996" s="138"/>
    </row>
    <row r="32997" spans="9:20" x14ac:dyDescent="0.25">
      <c r="I32997" s="137"/>
      <c r="J32997" s="110"/>
      <c r="K32997"/>
      <c r="L32997"/>
      <c r="T32997" s="138"/>
    </row>
    <row r="32998" spans="9:20" x14ac:dyDescent="0.25">
      <c r="I32998" s="137"/>
      <c r="J32998" s="110"/>
      <c r="K32998"/>
      <c r="L32998"/>
      <c r="T32998" s="138"/>
    </row>
    <row r="32999" spans="9:20" x14ac:dyDescent="0.25">
      <c r="I32999" s="137"/>
      <c r="J32999" s="110"/>
      <c r="K32999"/>
      <c r="L32999"/>
      <c r="T32999" s="138"/>
    </row>
    <row r="33000" spans="9:20" x14ac:dyDescent="0.25">
      <c r="I33000" s="137"/>
      <c r="J33000" s="110"/>
      <c r="K33000"/>
      <c r="L33000"/>
      <c r="T33000" s="138"/>
    </row>
    <row r="33001" spans="9:20" x14ac:dyDescent="0.25">
      <c r="I33001" s="137"/>
      <c r="J33001" s="110"/>
      <c r="K33001"/>
      <c r="L33001"/>
      <c r="T33001" s="138"/>
    </row>
    <row r="33002" spans="9:20" x14ac:dyDescent="0.25">
      <c r="I33002" s="137"/>
      <c r="J33002" s="110"/>
      <c r="K33002"/>
      <c r="L33002"/>
      <c r="T33002" s="138"/>
    </row>
    <row r="33003" spans="9:20" x14ac:dyDescent="0.25">
      <c r="I33003" s="137"/>
      <c r="J33003" s="110"/>
      <c r="K33003"/>
      <c r="L33003"/>
      <c r="T33003" s="138"/>
    </row>
    <row r="33004" spans="9:20" x14ac:dyDescent="0.25">
      <c r="I33004" s="137"/>
      <c r="J33004" s="110"/>
      <c r="K33004"/>
      <c r="L33004"/>
      <c r="T33004" s="138"/>
    </row>
    <row r="33005" spans="9:20" x14ac:dyDescent="0.25">
      <c r="I33005" s="137"/>
      <c r="J33005" s="110"/>
      <c r="K33005"/>
      <c r="L33005"/>
      <c r="T33005" s="138"/>
    </row>
    <row r="33006" spans="9:20" x14ac:dyDescent="0.25">
      <c r="I33006" s="137"/>
      <c r="J33006" s="110"/>
      <c r="K33006"/>
      <c r="L33006"/>
      <c r="T33006" s="138"/>
    </row>
    <row r="33007" spans="9:20" x14ac:dyDescent="0.25">
      <c r="I33007" s="137"/>
      <c r="J33007" s="110"/>
      <c r="K33007"/>
      <c r="L33007"/>
      <c r="T33007" s="138"/>
    </row>
    <row r="33008" spans="9:20" x14ac:dyDescent="0.25">
      <c r="I33008" s="137"/>
      <c r="J33008" s="110"/>
      <c r="K33008"/>
      <c r="L33008"/>
      <c r="T33008" s="138"/>
    </row>
    <row r="33009" spans="9:20" x14ac:dyDescent="0.25">
      <c r="I33009" s="137"/>
      <c r="J33009" s="110"/>
      <c r="K33009"/>
      <c r="L33009"/>
      <c r="T33009" s="138"/>
    </row>
    <row r="33010" spans="9:20" x14ac:dyDescent="0.25">
      <c r="I33010" s="137"/>
      <c r="J33010" s="110"/>
      <c r="K33010"/>
      <c r="L33010"/>
      <c r="T33010" s="138"/>
    </row>
    <row r="33011" spans="9:20" x14ac:dyDescent="0.25">
      <c r="I33011" s="137"/>
      <c r="J33011" s="110"/>
      <c r="K33011"/>
      <c r="L33011"/>
      <c r="T33011" s="138"/>
    </row>
    <row r="33012" spans="9:20" x14ac:dyDescent="0.25">
      <c r="I33012" s="137"/>
      <c r="J33012" s="110"/>
      <c r="K33012"/>
      <c r="L33012"/>
      <c r="T33012" s="138"/>
    </row>
    <row r="33013" spans="9:20" x14ac:dyDescent="0.25">
      <c r="I33013" s="137"/>
      <c r="J33013" s="110"/>
      <c r="K33013"/>
      <c r="L33013"/>
      <c r="T33013" s="138"/>
    </row>
    <row r="33014" spans="9:20" x14ac:dyDescent="0.25">
      <c r="I33014" s="137"/>
      <c r="J33014" s="110"/>
      <c r="K33014"/>
      <c r="L33014"/>
      <c r="T33014" s="138"/>
    </row>
    <row r="33015" spans="9:20" x14ac:dyDescent="0.25">
      <c r="I33015" s="137"/>
      <c r="J33015" s="110"/>
      <c r="K33015"/>
      <c r="L33015"/>
      <c r="T33015" s="138"/>
    </row>
    <row r="33016" spans="9:20" x14ac:dyDescent="0.25">
      <c r="I33016" s="137"/>
      <c r="J33016" s="110"/>
      <c r="K33016"/>
      <c r="L33016"/>
      <c r="T33016" s="138"/>
    </row>
    <row r="33017" spans="9:20" x14ac:dyDescent="0.25">
      <c r="I33017" s="137"/>
      <c r="J33017" s="110"/>
      <c r="K33017"/>
      <c r="L33017"/>
      <c r="T33017" s="138"/>
    </row>
    <row r="33018" spans="9:20" x14ac:dyDescent="0.25">
      <c r="I33018" s="137"/>
      <c r="J33018" s="110"/>
      <c r="K33018"/>
      <c r="L33018"/>
      <c r="T33018" s="138"/>
    </row>
    <row r="33019" spans="9:20" x14ac:dyDescent="0.25">
      <c r="I33019" s="137"/>
      <c r="J33019" s="110"/>
      <c r="K33019"/>
      <c r="L33019"/>
      <c r="T33019" s="138"/>
    </row>
    <row r="33020" spans="9:20" x14ac:dyDescent="0.25">
      <c r="I33020" s="137"/>
      <c r="J33020" s="110"/>
      <c r="K33020"/>
      <c r="L33020"/>
      <c r="T33020" s="138"/>
    </row>
    <row r="33021" spans="9:20" x14ac:dyDescent="0.25">
      <c r="I33021" s="137"/>
      <c r="J33021" s="110"/>
      <c r="K33021"/>
      <c r="L33021"/>
      <c r="T33021" s="138"/>
    </row>
    <row r="33022" spans="9:20" x14ac:dyDescent="0.25">
      <c r="I33022" s="137"/>
      <c r="J33022" s="110"/>
      <c r="K33022"/>
      <c r="L33022"/>
      <c r="T33022" s="138"/>
    </row>
    <row r="33023" spans="9:20" x14ac:dyDescent="0.25">
      <c r="I33023" s="137"/>
      <c r="J33023" s="110"/>
      <c r="K33023"/>
      <c r="L33023"/>
      <c r="T33023" s="138"/>
    </row>
    <row r="33024" spans="9:20" x14ac:dyDescent="0.25">
      <c r="I33024" s="137"/>
      <c r="J33024" s="110"/>
      <c r="K33024"/>
      <c r="L33024"/>
      <c r="T33024" s="138"/>
    </row>
    <row r="33025" spans="9:20" x14ac:dyDescent="0.25">
      <c r="I33025" s="137"/>
      <c r="J33025" s="110"/>
      <c r="K33025"/>
      <c r="L33025"/>
      <c r="T33025" s="138"/>
    </row>
    <row r="33026" spans="9:20" x14ac:dyDescent="0.25">
      <c r="I33026" s="137"/>
      <c r="J33026" s="110"/>
      <c r="K33026"/>
      <c r="L33026"/>
      <c r="T33026" s="138"/>
    </row>
    <row r="33027" spans="9:20" x14ac:dyDescent="0.25">
      <c r="I33027" s="137"/>
      <c r="J33027" s="110"/>
      <c r="K33027"/>
      <c r="L33027"/>
      <c r="T33027" s="138"/>
    </row>
    <row r="33028" spans="9:20" x14ac:dyDescent="0.25">
      <c r="I33028" s="137"/>
      <c r="J33028" s="110"/>
      <c r="K33028"/>
      <c r="L33028"/>
      <c r="T33028" s="138"/>
    </row>
    <row r="33029" spans="9:20" x14ac:dyDescent="0.25">
      <c r="I33029" s="137"/>
      <c r="J33029" s="110"/>
      <c r="K33029"/>
      <c r="L33029"/>
      <c r="T33029" s="138"/>
    </row>
    <row r="33030" spans="9:20" x14ac:dyDescent="0.25">
      <c r="I33030" s="137"/>
      <c r="J33030" s="110"/>
      <c r="K33030"/>
      <c r="L33030"/>
      <c r="T33030" s="138"/>
    </row>
    <row r="33031" spans="9:20" x14ac:dyDescent="0.25">
      <c r="I33031" s="137"/>
      <c r="J33031" s="110"/>
      <c r="K33031"/>
      <c r="L33031"/>
      <c r="T33031" s="138"/>
    </row>
    <row r="33032" spans="9:20" x14ac:dyDescent="0.25">
      <c r="I33032" s="137"/>
      <c r="J33032" s="110"/>
      <c r="K33032"/>
      <c r="L33032"/>
      <c r="T33032" s="138"/>
    </row>
    <row r="33033" spans="9:20" x14ac:dyDescent="0.25">
      <c r="I33033" s="137"/>
      <c r="J33033" s="110"/>
      <c r="K33033"/>
      <c r="L33033"/>
      <c r="T33033" s="138"/>
    </row>
    <row r="33034" spans="9:20" x14ac:dyDescent="0.25">
      <c r="I33034" s="137"/>
      <c r="J33034" s="110"/>
      <c r="K33034"/>
      <c r="L33034"/>
      <c r="T33034" s="138"/>
    </row>
    <row r="33035" spans="9:20" x14ac:dyDescent="0.25">
      <c r="I33035" s="137"/>
      <c r="J33035" s="110"/>
      <c r="K33035"/>
      <c r="L33035"/>
      <c r="T33035" s="138"/>
    </row>
    <row r="33036" spans="9:20" x14ac:dyDescent="0.25">
      <c r="I33036" s="137"/>
      <c r="J33036" s="110"/>
      <c r="K33036"/>
      <c r="L33036"/>
      <c r="T33036" s="138"/>
    </row>
    <row r="33037" spans="9:20" x14ac:dyDescent="0.25">
      <c r="I33037" s="137"/>
      <c r="J33037" s="110"/>
      <c r="K33037"/>
      <c r="L33037"/>
      <c r="T33037" s="138"/>
    </row>
    <row r="33038" spans="9:20" x14ac:dyDescent="0.25">
      <c r="I33038" s="137"/>
      <c r="J33038" s="110"/>
      <c r="K33038"/>
      <c r="L33038"/>
      <c r="T33038" s="138"/>
    </row>
    <row r="33039" spans="9:20" x14ac:dyDescent="0.25">
      <c r="I33039" s="137"/>
      <c r="J33039" s="110"/>
      <c r="K33039"/>
      <c r="L33039"/>
      <c r="T33039" s="138"/>
    </row>
    <row r="33040" spans="9:20" x14ac:dyDescent="0.25">
      <c r="I33040" s="137"/>
      <c r="J33040" s="110"/>
      <c r="K33040"/>
      <c r="L33040"/>
      <c r="T33040" s="138"/>
    </row>
    <row r="33041" spans="9:20" x14ac:dyDescent="0.25">
      <c r="I33041" s="137"/>
      <c r="J33041" s="110"/>
      <c r="K33041"/>
      <c r="L33041"/>
      <c r="T33041" s="138"/>
    </row>
    <row r="33042" spans="9:20" x14ac:dyDescent="0.25">
      <c r="I33042" s="137"/>
      <c r="J33042" s="110"/>
      <c r="K33042"/>
      <c r="L33042"/>
      <c r="T33042" s="138"/>
    </row>
    <row r="33043" spans="9:20" x14ac:dyDescent="0.25">
      <c r="I33043" s="137"/>
      <c r="J33043" s="110"/>
      <c r="K33043"/>
      <c r="L33043"/>
      <c r="T33043" s="138"/>
    </row>
    <row r="33044" spans="9:20" x14ac:dyDescent="0.25">
      <c r="I33044" s="137"/>
      <c r="J33044" s="110"/>
      <c r="K33044"/>
      <c r="L33044"/>
      <c r="T33044" s="138"/>
    </row>
    <row r="33045" spans="9:20" x14ac:dyDescent="0.25">
      <c r="I33045" s="137"/>
      <c r="J33045" s="110"/>
      <c r="K33045"/>
      <c r="L33045"/>
      <c r="T33045" s="138"/>
    </row>
    <row r="33046" spans="9:20" x14ac:dyDescent="0.25">
      <c r="I33046" s="137"/>
      <c r="J33046" s="110"/>
      <c r="K33046"/>
      <c r="L33046"/>
      <c r="T33046" s="138"/>
    </row>
    <row r="33047" spans="9:20" x14ac:dyDescent="0.25">
      <c r="I33047" s="137"/>
      <c r="J33047" s="110"/>
      <c r="K33047"/>
      <c r="L33047"/>
      <c r="T33047" s="138"/>
    </row>
    <row r="33048" spans="9:20" x14ac:dyDescent="0.25">
      <c r="I33048" s="137"/>
      <c r="J33048" s="110"/>
      <c r="K33048"/>
      <c r="L33048"/>
      <c r="T33048" s="138"/>
    </row>
    <row r="33049" spans="9:20" x14ac:dyDescent="0.25">
      <c r="I33049" s="137"/>
      <c r="J33049" s="110"/>
      <c r="K33049"/>
      <c r="L33049"/>
      <c r="T33049" s="138"/>
    </row>
    <row r="33050" spans="9:20" x14ac:dyDescent="0.25">
      <c r="I33050" s="137"/>
      <c r="J33050" s="110"/>
      <c r="K33050"/>
      <c r="L33050"/>
      <c r="T33050" s="138"/>
    </row>
    <row r="33051" spans="9:20" x14ac:dyDescent="0.25">
      <c r="I33051" s="137"/>
      <c r="J33051" s="110"/>
      <c r="K33051"/>
      <c r="L33051"/>
      <c r="T33051" s="138"/>
    </row>
    <row r="33052" spans="9:20" x14ac:dyDescent="0.25">
      <c r="I33052" s="137"/>
      <c r="J33052" s="110"/>
      <c r="K33052"/>
      <c r="L33052"/>
      <c r="T33052" s="138"/>
    </row>
    <row r="33053" spans="9:20" x14ac:dyDescent="0.25">
      <c r="I33053" s="137"/>
      <c r="J33053" s="110"/>
      <c r="K33053"/>
      <c r="L33053"/>
      <c r="T33053" s="138"/>
    </row>
    <row r="33054" spans="9:20" x14ac:dyDescent="0.25">
      <c r="I33054" s="137"/>
      <c r="J33054" s="110"/>
      <c r="K33054"/>
      <c r="L33054"/>
      <c r="T33054" s="138"/>
    </row>
    <row r="33055" spans="9:20" x14ac:dyDescent="0.25">
      <c r="I33055" s="137"/>
      <c r="J33055" s="110"/>
      <c r="K33055"/>
      <c r="L33055"/>
      <c r="T33055" s="138"/>
    </row>
    <row r="33056" spans="9:20" x14ac:dyDescent="0.25">
      <c r="I33056" s="137"/>
      <c r="J33056" s="110"/>
      <c r="K33056"/>
      <c r="L33056"/>
      <c r="T33056" s="138"/>
    </row>
    <row r="33057" spans="9:20" x14ac:dyDescent="0.25">
      <c r="I33057" s="137"/>
      <c r="J33057" s="110"/>
      <c r="K33057"/>
      <c r="L33057"/>
      <c r="T33057" s="138"/>
    </row>
    <row r="33058" spans="9:20" x14ac:dyDescent="0.25">
      <c r="I33058" s="137"/>
      <c r="J33058" s="110"/>
      <c r="K33058"/>
      <c r="L33058"/>
      <c r="T33058" s="138"/>
    </row>
    <row r="33059" spans="9:20" x14ac:dyDescent="0.25">
      <c r="I33059" s="137"/>
      <c r="J33059" s="110"/>
      <c r="K33059"/>
      <c r="L33059"/>
      <c r="T33059" s="138"/>
    </row>
    <row r="33060" spans="9:20" x14ac:dyDescent="0.25">
      <c r="I33060" s="137"/>
      <c r="J33060" s="110"/>
      <c r="K33060"/>
      <c r="L33060"/>
      <c r="T33060" s="138"/>
    </row>
    <row r="33061" spans="9:20" x14ac:dyDescent="0.25">
      <c r="I33061" s="137"/>
      <c r="J33061" s="110"/>
      <c r="K33061"/>
      <c r="L33061"/>
      <c r="T33061" s="138"/>
    </row>
    <row r="33062" spans="9:20" x14ac:dyDescent="0.25">
      <c r="I33062" s="137"/>
      <c r="J33062" s="110"/>
      <c r="K33062"/>
      <c r="L33062"/>
      <c r="T33062" s="138"/>
    </row>
    <row r="33063" spans="9:20" x14ac:dyDescent="0.25">
      <c r="I33063" s="137"/>
      <c r="J33063" s="110"/>
      <c r="K33063"/>
      <c r="L33063"/>
      <c r="T33063" s="138"/>
    </row>
    <row r="33064" spans="9:20" x14ac:dyDescent="0.25">
      <c r="I33064" s="137"/>
      <c r="J33064" s="110"/>
      <c r="K33064"/>
      <c r="L33064"/>
      <c r="T33064" s="138"/>
    </row>
    <row r="33065" spans="9:20" x14ac:dyDescent="0.25">
      <c r="I33065" s="137"/>
      <c r="J33065" s="110"/>
      <c r="K33065"/>
      <c r="L33065"/>
      <c r="T33065" s="138"/>
    </row>
    <row r="33066" spans="9:20" x14ac:dyDescent="0.25">
      <c r="I33066" s="137"/>
      <c r="J33066" s="110"/>
      <c r="K33066"/>
      <c r="L33066"/>
      <c r="T33066" s="138"/>
    </row>
    <row r="33067" spans="9:20" x14ac:dyDescent="0.25">
      <c r="I33067" s="137"/>
      <c r="J33067" s="110"/>
      <c r="K33067"/>
      <c r="L33067"/>
      <c r="T33067" s="138"/>
    </row>
    <row r="33068" spans="9:20" x14ac:dyDescent="0.25">
      <c r="I33068" s="137"/>
      <c r="J33068" s="110"/>
      <c r="K33068"/>
      <c r="L33068"/>
      <c r="T33068" s="138"/>
    </row>
    <row r="33069" spans="9:20" x14ac:dyDescent="0.25">
      <c r="I33069" s="137"/>
      <c r="J33069" s="110"/>
      <c r="K33069"/>
      <c r="L33069"/>
      <c r="T33069" s="138"/>
    </row>
    <row r="33070" spans="9:20" x14ac:dyDescent="0.25">
      <c r="I33070" s="137"/>
      <c r="J33070" s="110"/>
      <c r="K33070"/>
      <c r="L33070"/>
      <c r="T33070" s="138"/>
    </row>
    <row r="33071" spans="9:20" x14ac:dyDescent="0.25">
      <c r="I33071" s="137"/>
      <c r="J33071" s="110"/>
      <c r="K33071"/>
      <c r="L33071"/>
      <c r="T33071" s="138"/>
    </row>
    <row r="33072" spans="9:20" x14ac:dyDescent="0.25">
      <c r="I33072" s="137"/>
      <c r="J33072" s="110"/>
      <c r="K33072"/>
      <c r="L33072"/>
      <c r="T33072" s="138"/>
    </row>
    <row r="33073" spans="9:20" x14ac:dyDescent="0.25">
      <c r="I33073" s="137"/>
      <c r="J33073" s="110"/>
      <c r="K33073"/>
      <c r="L33073"/>
      <c r="T33073" s="138"/>
    </row>
    <row r="33074" spans="9:20" x14ac:dyDescent="0.25">
      <c r="I33074" s="137"/>
      <c r="J33074" s="110"/>
      <c r="K33074"/>
      <c r="L33074"/>
      <c r="T33074" s="138"/>
    </row>
    <row r="33075" spans="9:20" x14ac:dyDescent="0.25">
      <c r="I33075" s="137"/>
      <c r="J33075" s="110"/>
      <c r="K33075"/>
      <c r="L33075"/>
      <c r="T33075" s="138"/>
    </row>
    <row r="33076" spans="9:20" x14ac:dyDescent="0.25">
      <c r="I33076" s="137"/>
      <c r="J33076" s="110"/>
      <c r="K33076"/>
      <c r="L33076"/>
      <c r="T33076" s="138"/>
    </row>
    <row r="33077" spans="9:20" x14ac:dyDescent="0.25">
      <c r="I33077" s="137"/>
      <c r="J33077" s="110"/>
      <c r="K33077"/>
      <c r="L33077"/>
      <c r="T33077" s="138"/>
    </row>
    <row r="33078" spans="9:20" x14ac:dyDescent="0.25">
      <c r="I33078" s="137"/>
      <c r="J33078" s="110"/>
      <c r="K33078"/>
      <c r="L33078"/>
      <c r="T33078" s="138"/>
    </row>
    <row r="33079" spans="9:20" x14ac:dyDescent="0.25">
      <c r="I33079" s="137"/>
      <c r="J33079" s="110"/>
      <c r="K33079"/>
      <c r="L33079"/>
      <c r="T33079" s="138"/>
    </row>
    <row r="33080" spans="9:20" x14ac:dyDescent="0.25">
      <c r="I33080" s="137"/>
      <c r="J33080" s="110"/>
      <c r="K33080"/>
      <c r="L33080"/>
      <c r="T33080" s="138"/>
    </row>
    <row r="33081" spans="9:20" x14ac:dyDescent="0.25">
      <c r="I33081" s="137"/>
      <c r="J33081" s="110"/>
      <c r="K33081"/>
      <c r="L33081"/>
      <c r="T33081" s="138"/>
    </row>
    <row r="33082" spans="9:20" x14ac:dyDescent="0.25">
      <c r="I33082" s="137"/>
      <c r="J33082" s="110"/>
      <c r="K33082"/>
      <c r="L33082"/>
      <c r="T33082" s="138"/>
    </row>
    <row r="33083" spans="9:20" x14ac:dyDescent="0.25">
      <c r="I33083" s="137"/>
      <c r="J33083" s="110"/>
      <c r="K33083"/>
      <c r="L33083"/>
      <c r="T33083" s="138"/>
    </row>
    <row r="33084" spans="9:20" x14ac:dyDescent="0.25">
      <c r="I33084" s="137"/>
      <c r="J33084" s="110"/>
      <c r="K33084"/>
      <c r="L33084"/>
      <c r="T33084" s="138"/>
    </row>
    <row r="33085" spans="9:20" x14ac:dyDescent="0.25">
      <c r="I33085" s="137"/>
      <c r="J33085" s="110"/>
      <c r="K33085"/>
      <c r="L33085"/>
      <c r="T33085" s="138"/>
    </row>
    <row r="33086" spans="9:20" x14ac:dyDescent="0.25">
      <c r="I33086" s="137"/>
      <c r="J33086" s="110"/>
      <c r="K33086"/>
      <c r="L33086"/>
      <c r="T33086" s="138"/>
    </row>
    <row r="33087" spans="9:20" x14ac:dyDescent="0.25">
      <c r="I33087" s="137"/>
      <c r="J33087" s="110"/>
      <c r="K33087"/>
      <c r="L33087"/>
      <c r="T33087" s="138"/>
    </row>
    <row r="33088" spans="9:20" x14ac:dyDescent="0.25">
      <c r="I33088" s="137"/>
      <c r="J33088" s="110"/>
      <c r="K33088"/>
      <c r="L33088"/>
      <c r="T33088" s="138"/>
    </row>
    <row r="33089" spans="9:20" x14ac:dyDescent="0.25">
      <c r="I33089" s="137"/>
      <c r="J33089" s="110"/>
      <c r="K33089"/>
      <c r="L33089"/>
      <c r="T33089" s="138"/>
    </row>
    <row r="33090" spans="9:20" x14ac:dyDescent="0.25">
      <c r="I33090" s="137"/>
      <c r="J33090" s="110"/>
      <c r="K33090"/>
      <c r="L33090"/>
      <c r="T33090" s="138"/>
    </row>
    <row r="33091" spans="9:20" x14ac:dyDescent="0.25">
      <c r="I33091" s="137"/>
      <c r="J33091" s="110"/>
      <c r="K33091"/>
      <c r="L33091"/>
      <c r="T33091" s="138"/>
    </row>
    <row r="33092" spans="9:20" x14ac:dyDescent="0.25">
      <c r="I33092" s="137"/>
      <c r="J33092" s="110"/>
      <c r="K33092"/>
      <c r="L33092"/>
      <c r="T33092" s="138"/>
    </row>
    <row r="33093" spans="9:20" x14ac:dyDescent="0.25">
      <c r="I33093" s="137"/>
      <c r="J33093" s="110"/>
      <c r="K33093"/>
      <c r="L33093"/>
      <c r="T33093" s="138"/>
    </row>
    <row r="33094" spans="9:20" x14ac:dyDescent="0.25">
      <c r="I33094" s="137"/>
      <c r="J33094" s="110"/>
      <c r="K33094"/>
      <c r="L33094"/>
      <c r="T33094" s="138"/>
    </row>
    <row r="33095" spans="9:20" x14ac:dyDescent="0.25">
      <c r="I33095" s="137"/>
      <c r="J33095" s="110"/>
      <c r="K33095"/>
      <c r="L33095"/>
      <c r="T33095" s="138"/>
    </row>
    <row r="33096" spans="9:20" x14ac:dyDescent="0.25">
      <c r="I33096" s="137"/>
      <c r="J33096" s="110"/>
      <c r="K33096"/>
      <c r="L33096"/>
      <c r="T33096" s="138"/>
    </row>
    <row r="33097" spans="9:20" x14ac:dyDescent="0.25">
      <c r="I33097" s="137"/>
      <c r="J33097" s="110"/>
      <c r="K33097"/>
      <c r="L33097"/>
      <c r="T33097" s="138"/>
    </row>
    <row r="33098" spans="9:20" x14ac:dyDescent="0.25">
      <c r="I33098" s="137"/>
      <c r="J33098" s="110"/>
      <c r="K33098"/>
      <c r="L33098"/>
      <c r="T33098" s="138"/>
    </row>
    <row r="33099" spans="9:20" x14ac:dyDescent="0.25">
      <c r="I33099" s="137"/>
      <c r="J33099" s="110"/>
      <c r="K33099"/>
      <c r="L33099"/>
      <c r="T33099" s="138"/>
    </row>
    <row r="33100" spans="9:20" x14ac:dyDescent="0.25">
      <c r="I33100" s="137"/>
      <c r="J33100" s="110"/>
      <c r="K33100"/>
      <c r="L33100"/>
      <c r="T33100" s="138"/>
    </row>
    <row r="33101" spans="9:20" x14ac:dyDescent="0.25">
      <c r="I33101" s="137"/>
      <c r="J33101" s="110"/>
      <c r="K33101"/>
      <c r="L33101"/>
      <c r="T33101" s="138"/>
    </row>
    <row r="33102" spans="9:20" x14ac:dyDescent="0.25">
      <c r="I33102" s="137"/>
      <c r="J33102" s="110"/>
      <c r="K33102"/>
      <c r="L33102"/>
      <c r="T33102" s="138"/>
    </row>
    <row r="33103" spans="9:20" x14ac:dyDescent="0.25">
      <c r="I33103" s="137"/>
      <c r="J33103" s="110"/>
      <c r="K33103"/>
      <c r="L33103"/>
      <c r="T33103" s="138"/>
    </row>
    <row r="33104" spans="9:20" x14ac:dyDescent="0.25">
      <c r="I33104" s="137"/>
      <c r="J33104" s="110"/>
      <c r="K33104"/>
      <c r="L33104"/>
      <c r="T33104" s="138"/>
    </row>
    <row r="33105" spans="9:20" x14ac:dyDescent="0.25">
      <c r="I33105" s="137"/>
      <c r="J33105" s="110"/>
      <c r="K33105"/>
      <c r="L33105"/>
      <c r="T33105" s="138"/>
    </row>
    <row r="33106" spans="9:20" x14ac:dyDescent="0.25">
      <c r="I33106" s="137"/>
      <c r="J33106" s="110"/>
      <c r="K33106"/>
      <c r="L33106"/>
      <c r="T33106" s="138"/>
    </row>
    <row r="33107" spans="9:20" x14ac:dyDescent="0.25">
      <c r="I33107" s="137"/>
      <c r="J33107" s="110"/>
      <c r="K33107"/>
      <c r="L33107"/>
      <c r="T33107" s="138"/>
    </row>
    <row r="33108" spans="9:20" x14ac:dyDescent="0.25">
      <c r="I33108" s="137"/>
      <c r="J33108" s="110"/>
      <c r="K33108"/>
      <c r="L33108"/>
      <c r="T33108" s="138"/>
    </row>
    <row r="33109" spans="9:20" x14ac:dyDescent="0.25">
      <c r="I33109" s="137"/>
      <c r="J33109" s="110"/>
      <c r="K33109"/>
      <c r="L33109"/>
      <c r="T33109" s="138"/>
    </row>
    <row r="33110" spans="9:20" x14ac:dyDescent="0.25">
      <c r="I33110" s="137"/>
      <c r="J33110" s="110"/>
      <c r="K33110"/>
      <c r="L33110"/>
      <c r="T33110" s="138"/>
    </row>
    <row r="33111" spans="9:20" x14ac:dyDescent="0.25">
      <c r="I33111" s="137"/>
      <c r="J33111" s="110"/>
      <c r="K33111"/>
      <c r="L33111"/>
      <c r="T33111" s="138"/>
    </row>
    <row r="33112" spans="9:20" x14ac:dyDescent="0.25">
      <c r="I33112" s="137"/>
      <c r="J33112" s="110"/>
      <c r="K33112"/>
      <c r="L33112"/>
      <c r="T33112" s="138"/>
    </row>
    <row r="33113" spans="9:20" x14ac:dyDescent="0.25">
      <c r="I33113" s="137"/>
      <c r="J33113" s="110"/>
      <c r="K33113"/>
      <c r="L33113"/>
      <c r="T33113" s="138"/>
    </row>
    <row r="33114" spans="9:20" x14ac:dyDescent="0.25">
      <c r="I33114" s="137"/>
      <c r="J33114" s="110"/>
      <c r="K33114"/>
      <c r="L33114"/>
      <c r="T33114" s="138"/>
    </row>
    <row r="33115" spans="9:20" x14ac:dyDescent="0.25">
      <c r="I33115" s="137"/>
      <c r="J33115" s="110"/>
      <c r="K33115"/>
      <c r="L33115"/>
      <c r="T33115" s="138"/>
    </row>
    <row r="33116" spans="9:20" x14ac:dyDescent="0.25">
      <c r="I33116" s="137"/>
      <c r="J33116" s="110"/>
      <c r="K33116"/>
      <c r="L33116"/>
      <c r="T33116" s="138"/>
    </row>
    <row r="33117" spans="9:20" x14ac:dyDescent="0.25">
      <c r="I33117" s="137"/>
      <c r="J33117" s="110"/>
      <c r="K33117"/>
      <c r="L33117"/>
      <c r="T33117" s="138"/>
    </row>
    <row r="33118" spans="9:20" x14ac:dyDescent="0.25">
      <c r="I33118" s="137"/>
      <c r="J33118" s="110"/>
      <c r="K33118"/>
      <c r="L33118"/>
      <c r="T33118" s="138"/>
    </row>
    <row r="33119" spans="9:20" x14ac:dyDescent="0.25">
      <c r="I33119" s="137"/>
      <c r="J33119" s="110"/>
      <c r="K33119"/>
      <c r="L33119"/>
      <c r="T33119" s="138"/>
    </row>
    <row r="33120" spans="9:20" x14ac:dyDescent="0.25">
      <c r="I33120" s="137"/>
      <c r="J33120" s="110"/>
      <c r="K33120"/>
      <c r="L33120"/>
      <c r="T33120" s="138"/>
    </row>
    <row r="33121" spans="9:20" x14ac:dyDescent="0.25">
      <c r="I33121" s="137"/>
      <c r="J33121" s="110"/>
      <c r="K33121"/>
      <c r="L33121"/>
      <c r="T33121" s="138"/>
    </row>
    <row r="33122" spans="9:20" x14ac:dyDescent="0.25">
      <c r="I33122" s="137"/>
      <c r="J33122" s="110"/>
      <c r="K33122"/>
      <c r="L33122"/>
      <c r="T33122" s="138"/>
    </row>
    <row r="33123" spans="9:20" x14ac:dyDescent="0.25">
      <c r="I33123" s="137"/>
      <c r="J33123" s="110"/>
      <c r="K33123"/>
      <c r="L33123"/>
      <c r="T33123" s="138"/>
    </row>
    <row r="33124" spans="9:20" x14ac:dyDescent="0.25">
      <c r="I33124" s="137"/>
      <c r="J33124" s="110"/>
      <c r="K33124"/>
      <c r="L33124"/>
      <c r="T33124" s="138"/>
    </row>
    <row r="33125" spans="9:20" x14ac:dyDescent="0.25">
      <c r="I33125" s="137"/>
      <c r="J33125" s="110"/>
      <c r="K33125"/>
      <c r="L33125"/>
      <c r="T33125" s="138"/>
    </row>
    <row r="33126" spans="9:20" x14ac:dyDescent="0.25">
      <c r="I33126" s="137"/>
      <c r="J33126" s="110"/>
      <c r="K33126"/>
      <c r="L33126"/>
      <c r="T33126" s="138"/>
    </row>
    <row r="33127" spans="9:20" x14ac:dyDescent="0.25">
      <c r="I33127" s="137"/>
      <c r="J33127" s="110"/>
      <c r="K33127"/>
      <c r="L33127"/>
      <c r="T33127" s="138"/>
    </row>
    <row r="33128" spans="9:20" x14ac:dyDescent="0.25">
      <c r="I33128" s="137"/>
      <c r="J33128" s="110"/>
      <c r="K33128"/>
      <c r="L33128"/>
      <c r="T33128" s="138"/>
    </row>
    <row r="33129" spans="9:20" x14ac:dyDescent="0.25">
      <c r="I33129" s="137"/>
      <c r="J33129" s="110"/>
      <c r="K33129"/>
      <c r="L33129"/>
      <c r="T33129" s="138"/>
    </row>
    <row r="33130" spans="9:20" x14ac:dyDescent="0.25">
      <c r="I33130" s="137"/>
      <c r="J33130" s="110"/>
      <c r="K33130"/>
      <c r="L33130"/>
      <c r="T33130" s="138"/>
    </row>
    <row r="33131" spans="9:20" x14ac:dyDescent="0.25">
      <c r="I33131" s="137"/>
      <c r="J33131" s="110"/>
      <c r="K33131"/>
      <c r="L33131"/>
      <c r="T33131" s="138"/>
    </row>
    <row r="33132" spans="9:20" x14ac:dyDescent="0.25">
      <c r="I33132" s="137"/>
      <c r="J33132" s="110"/>
      <c r="K33132"/>
      <c r="L33132"/>
      <c r="T33132" s="138"/>
    </row>
    <row r="33133" spans="9:20" x14ac:dyDescent="0.25">
      <c r="I33133" s="137"/>
      <c r="J33133" s="110"/>
      <c r="K33133"/>
      <c r="L33133"/>
      <c r="T33133" s="138"/>
    </row>
    <row r="33134" spans="9:20" x14ac:dyDescent="0.25">
      <c r="I33134" s="137"/>
      <c r="J33134" s="110"/>
      <c r="K33134"/>
      <c r="L33134"/>
      <c r="T33134" s="138"/>
    </row>
    <row r="33135" spans="9:20" x14ac:dyDescent="0.25">
      <c r="I33135" s="137"/>
      <c r="J33135" s="110"/>
      <c r="K33135"/>
      <c r="L33135"/>
      <c r="T33135" s="138"/>
    </row>
    <row r="33136" spans="9:20" x14ac:dyDescent="0.25">
      <c r="I33136" s="137"/>
      <c r="J33136" s="110"/>
      <c r="K33136"/>
      <c r="L33136"/>
      <c r="T33136" s="138"/>
    </row>
    <row r="33137" spans="9:20" x14ac:dyDescent="0.25">
      <c r="I33137" s="137"/>
      <c r="J33137" s="110"/>
      <c r="K33137"/>
      <c r="L33137"/>
      <c r="T33137" s="138"/>
    </row>
    <row r="33138" spans="9:20" x14ac:dyDescent="0.25">
      <c r="I33138" s="137"/>
      <c r="J33138" s="110"/>
      <c r="K33138"/>
      <c r="L33138"/>
      <c r="T33138" s="138"/>
    </row>
    <row r="33139" spans="9:20" x14ac:dyDescent="0.25">
      <c r="I33139" s="137"/>
      <c r="J33139" s="110"/>
      <c r="K33139"/>
      <c r="L33139"/>
      <c r="T33139" s="138"/>
    </row>
    <row r="33140" spans="9:20" x14ac:dyDescent="0.25">
      <c r="I33140" s="137"/>
      <c r="J33140" s="110"/>
      <c r="K33140"/>
      <c r="L33140"/>
      <c r="T33140" s="138"/>
    </row>
    <row r="33141" spans="9:20" x14ac:dyDescent="0.25">
      <c r="I33141" s="137"/>
      <c r="J33141" s="110"/>
      <c r="K33141"/>
      <c r="L33141"/>
      <c r="T33141" s="138"/>
    </row>
    <row r="33142" spans="9:20" x14ac:dyDescent="0.25">
      <c r="I33142" s="137"/>
      <c r="J33142" s="110"/>
      <c r="K33142"/>
      <c r="L33142"/>
      <c r="T33142" s="138"/>
    </row>
    <row r="33143" spans="9:20" x14ac:dyDescent="0.25">
      <c r="I33143" s="137"/>
      <c r="J33143" s="110"/>
      <c r="K33143"/>
      <c r="L33143"/>
      <c r="T33143" s="138"/>
    </row>
    <row r="33144" spans="9:20" x14ac:dyDescent="0.25">
      <c r="I33144" s="137"/>
      <c r="J33144" s="110"/>
      <c r="K33144"/>
      <c r="L33144"/>
      <c r="T33144" s="138"/>
    </row>
    <row r="33145" spans="9:20" x14ac:dyDescent="0.25">
      <c r="I33145" s="137"/>
      <c r="J33145" s="110"/>
      <c r="K33145"/>
      <c r="L33145"/>
      <c r="T33145" s="138"/>
    </row>
    <row r="33146" spans="9:20" x14ac:dyDescent="0.25">
      <c r="I33146" s="137"/>
      <c r="J33146" s="110"/>
      <c r="K33146"/>
      <c r="L33146"/>
      <c r="T33146" s="138"/>
    </row>
    <row r="33147" spans="9:20" x14ac:dyDescent="0.25">
      <c r="I33147" s="137"/>
      <c r="J33147" s="110"/>
      <c r="K33147"/>
      <c r="L33147"/>
      <c r="T33147" s="138"/>
    </row>
    <row r="33148" spans="9:20" x14ac:dyDescent="0.25">
      <c r="I33148" s="137"/>
      <c r="J33148" s="110"/>
      <c r="K33148"/>
      <c r="L33148"/>
      <c r="T33148" s="138"/>
    </row>
    <row r="33149" spans="9:20" x14ac:dyDescent="0.25">
      <c r="I33149" s="137"/>
      <c r="J33149" s="110"/>
      <c r="K33149"/>
      <c r="L33149"/>
      <c r="T33149" s="138"/>
    </row>
    <row r="33150" spans="9:20" x14ac:dyDescent="0.25">
      <c r="I33150" s="137"/>
      <c r="J33150" s="110"/>
      <c r="K33150"/>
      <c r="L33150"/>
      <c r="T33150" s="138"/>
    </row>
    <row r="33151" spans="9:20" x14ac:dyDescent="0.25">
      <c r="I33151" s="137"/>
      <c r="J33151" s="110"/>
      <c r="K33151"/>
      <c r="L33151"/>
      <c r="T33151" s="138"/>
    </row>
    <row r="33152" spans="9:20" x14ac:dyDescent="0.25">
      <c r="I33152" s="137"/>
      <c r="J33152" s="110"/>
      <c r="K33152"/>
      <c r="L33152"/>
      <c r="T33152" s="138"/>
    </row>
    <row r="33153" spans="9:20" x14ac:dyDescent="0.25">
      <c r="I33153" s="137"/>
      <c r="J33153" s="110"/>
      <c r="K33153"/>
      <c r="L33153"/>
      <c r="T33153" s="138"/>
    </row>
    <row r="33154" spans="9:20" x14ac:dyDescent="0.25">
      <c r="I33154" s="137"/>
      <c r="J33154" s="110"/>
      <c r="K33154"/>
      <c r="L33154"/>
      <c r="T33154" s="138"/>
    </row>
    <row r="33155" spans="9:20" x14ac:dyDescent="0.25">
      <c r="I33155" s="137"/>
      <c r="J33155" s="110"/>
      <c r="K33155"/>
      <c r="L33155"/>
      <c r="T33155" s="138"/>
    </row>
    <row r="33156" spans="9:20" x14ac:dyDescent="0.25">
      <c r="I33156" s="137"/>
      <c r="J33156" s="110"/>
      <c r="K33156"/>
      <c r="L33156"/>
      <c r="T33156" s="138"/>
    </row>
    <row r="33157" spans="9:20" x14ac:dyDescent="0.25">
      <c r="I33157" s="137"/>
      <c r="J33157" s="110"/>
      <c r="K33157"/>
      <c r="L33157"/>
      <c r="T33157" s="138"/>
    </row>
    <row r="33158" spans="9:20" x14ac:dyDescent="0.25">
      <c r="I33158" s="137"/>
      <c r="J33158" s="110"/>
      <c r="K33158"/>
      <c r="L33158"/>
      <c r="T33158" s="138"/>
    </row>
    <row r="33159" spans="9:20" x14ac:dyDescent="0.25">
      <c r="I33159" s="137"/>
      <c r="J33159" s="110"/>
      <c r="K33159"/>
      <c r="L33159"/>
      <c r="T33159" s="138"/>
    </row>
    <row r="33160" spans="9:20" x14ac:dyDescent="0.25">
      <c r="I33160" s="137"/>
      <c r="J33160" s="110"/>
      <c r="K33160"/>
      <c r="L33160"/>
      <c r="T33160" s="138"/>
    </row>
    <row r="33161" spans="9:20" x14ac:dyDescent="0.25">
      <c r="I33161" s="137"/>
      <c r="J33161" s="110"/>
      <c r="K33161"/>
      <c r="L33161"/>
      <c r="T33161" s="138"/>
    </row>
    <row r="33162" spans="9:20" x14ac:dyDescent="0.25">
      <c r="I33162" s="137"/>
      <c r="J33162" s="110"/>
      <c r="K33162"/>
      <c r="L33162"/>
      <c r="T33162" s="138"/>
    </row>
    <row r="33163" spans="9:20" x14ac:dyDescent="0.25">
      <c r="I33163" s="137"/>
      <c r="J33163" s="110"/>
      <c r="K33163"/>
      <c r="L33163"/>
      <c r="T33163" s="138"/>
    </row>
    <row r="33164" spans="9:20" x14ac:dyDescent="0.25">
      <c r="I33164" s="137"/>
      <c r="J33164" s="110"/>
      <c r="K33164"/>
      <c r="L33164"/>
      <c r="T33164" s="138"/>
    </row>
    <row r="33165" spans="9:20" x14ac:dyDescent="0.25">
      <c r="I33165" s="137"/>
      <c r="J33165" s="110"/>
      <c r="K33165"/>
      <c r="L33165"/>
      <c r="T33165" s="138"/>
    </row>
    <row r="33166" spans="9:20" x14ac:dyDescent="0.25">
      <c r="I33166" s="137"/>
      <c r="J33166" s="110"/>
      <c r="K33166"/>
      <c r="L33166"/>
      <c r="T33166" s="138"/>
    </row>
    <row r="33167" spans="9:20" x14ac:dyDescent="0.25">
      <c r="I33167" s="137"/>
      <c r="J33167" s="110"/>
      <c r="K33167"/>
      <c r="L33167"/>
      <c r="T33167" s="138"/>
    </row>
    <row r="33168" spans="9:20" x14ac:dyDescent="0.25">
      <c r="I33168" s="137"/>
      <c r="J33168" s="110"/>
      <c r="K33168"/>
      <c r="L33168"/>
      <c r="T33168" s="138"/>
    </row>
    <row r="33169" spans="9:20" x14ac:dyDescent="0.25">
      <c r="I33169" s="137"/>
      <c r="J33169" s="110"/>
      <c r="K33169"/>
      <c r="L33169"/>
      <c r="T33169" s="138"/>
    </row>
    <row r="33170" spans="9:20" x14ac:dyDescent="0.25">
      <c r="I33170" s="137"/>
      <c r="J33170" s="110"/>
      <c r="K33170"/>
      <c r="L33170"/>
      <c r="T33170" s="138"/>
    </row>
    <row r="33171" spans="9:20" x14ac:dyDescent="0.25">
      <c r="I33171" s="137"/>
      <c r="J33171" s="110"/>
      <c r="K33171"/>
      <c r="L33171"/>
      <c r="T33171" s="138"/>
    </row>
    <row r="33172" spans="9:20" x14ac:dyDescent="0.25">
      <c r="I33172" s="137"/>
      <c r="J33172" s="110"/>
      <c r="K33172"/>
      <c r="L33172"/>
      <c r="T33172" s="138"/>
    </row>
    <row r="33173" spans="9:20" x14ac:dyDescent="0.25">
      <c r="I33173" s="137"/>
      <c r="J33173" s="110"/>
      <c r="K33173"/>
      <c r="L33173"/>
      <c r="T33173" s="138"/>
    </row>
    <row r="33174" spans="9:20" x14ac:dyDescent="0.25">
      <c r="I33174" s="137"/>
      <c r="J33174" s="110"/>
      <c r="K33174"/>
      <c r="L33174"/>
      <c r="T33174" s="138"/>
    </row>
    <row r="33175" spans="9:20" x14ac:dyDescent="0.25">
      <c r="I33175" s="137"/>
      <c r="J33175" s="110"/>
      <c r="K33175"/>
      <c r="L33175"/>
      <c r="T33175" s="138"/>
    </row>
    <row r="33176" spans="9:20" x14ac:dyDescent="0.25">
      <c r="I33176" s="137"/>
      <c r="J33176" s="110"/>
      <c r="K33176"/>
      <c r="L33176"/>
      <c r="T33176" s="138"/>
    </row>
    <row r="33177" spans="9:20" x14ac:dyDescent="0.25">
      <c r="I33177" s="137"/>
      <c r="J33177" s="110"/>
      <c r="K33177"/>
      <c r="L33177"/>
      <c r="T33177" s="138"/>
    </row>
    <row r="33178" spans="9:20" x14ac:dyDescent="0.25">
      <c r="I33178" s="137"/>
      <c r="J33178" s="110"/>
      <c r="K33178"/>
      <c r="L33178"/>
      <c r="T33178" s="138"/>
    </row>
    <row r="33179" spans="9:20" x14ac:dyDescent="0.25">
      <c r="I33179" s="137"/>
      <c r="J33179" s="110"/>
      <c r="K33179"/>
      <c r="L33179"/>
      <c r="T33179" s="138"/>
    </row>
    <row r="33180" spans="9:20" x14ac:dyDescent="0.25">
      <c r="I33180" s="137"/>
      <c r="J33180" s="110"/>
      <c r="K33180"/>
      <c r="L33180"/>
      <c r="T33180" s="138"/>
    </row>
    <row r="33181" spans="9:20" x14ac:dyDescent="0.25">
      <c r="I33181" s="137"/>
      <c r="J33181" s="110"/>
      <c r="K33181"/>
      <c r="L33181"/>
      <c r="T33181" s="138"/>
    </row>
    <row r="33182" spans="9:20" x14ac:dyDescent="0.25">
      <c r="I33182" s="137"/>
      <c r="J33182" s="110"/>
      <c r="K33182"/>
      <c r="L33182"/>
      <c r="T33182" s="138"/>
    </row>
    <row r="33183" spans="9:20" x14ac:dyDescent="0.25">
      <c r="I33183" s="137"/>
      <c r="J33183" s="110"/>
      <c r="K33183"/>
      <c r="L33183"/>
      <c r="T33183" s="138"/>
    </row>
    <row r="33184" spans="9:20" x14ac:dyDescent="0.25">
      <c r="I33184" s="137"/>
      <c r="J33184" s="110"/>
      <c r="K33184"/>
      <c r="L33184"/>
      <c r="T33184" s="138"/>
    </row>
    <row r="33185" spans="9:20" x14ac:dyDescent="0.25">
      <c r="I33185" s="137"/>
      <c r="J33185" s="110"/>
      <c r="K33185"/>
      <c r="L33185"/>
      <c r="T33185" s="138"/>
    </row>
    <row r="33186" spans="9:20" x14ac:dyDescent="0.25">
      <c r="I33186" s="137"/>
      <c r="J33186" s="110"/>
      <c r="K33186"/>
      <c r="L33186"/>
      <c r="T33186" s="138"/>
    </row>
    <row r="33187" spans="9:20" x14ac:dyDescent="0.25">
      <c r="I33187" s="137"/>
      <c r="J33187" s="110"/>
      <c r="K33187"/>
      <c r="L33187"/>
      <c r="T33187" s="138"/>
    </row>
    <row r="33188" spans="9:20" x14ac:dyDescent="0.25">
      <c r="I33188" s="137"/>
      <c r="J33188" s="110"/>
      <c r="K33188"/>
      <c r="L33188"/>
      <c r="T33188" s="138"/>
    </row>
    <row r="33189" spans="9:20" x14ac:dyDescent="0.25">
      <c r="I33189" s="137"/>
      <c r="J33189" s="110"/>
      <c r="K33189"/>
      <c r="L33189"/>
      <c r="T33189" s="138"/>
    </row>
    <row r="33190" spans="9:20" x14ac:dyDescent="0.25">
      <c r="I33190" s="137"/>
      <c r="J33190" s="110"/>
      <c r="K33190"/>
      <c r="L33190"/>
      <c r="T33190" s="138"/>
    </row>
    <row r="33191" spans="9:20" x14ac:dyDescent="0.25">
      <c r="I33191" s="137"/>
      <c r="J33191" s="110"/>
      <c r="K33191"/>
      <c r="L33191"/>
      <c r="T33191" s="138"/>
    </row>
    <row r="33192" spans="9:20" x14ac:dyDescent="0.25">
      <c r="I33192" s="137"/>
      <c r="J33192" s="110"/>
      <c r="K33192"/>
      <c r="L33192"/>
      <c r="T33192" s="138"/>
    </row>
    <row r="33193" spans="9:20" x14ac:dyDescent="0.25">
      <c r="I33193" s="137"/>
      <c r="J33193" s="110"/>
      <c r="K33193"/>
      <c r="L33193"/>
      <c r="T33193" s="138"/>
    </row>
    <row r="33194" spans="9:20" x14ac:dyDescent="0.25">
      <c r="I33194" s="137"/>
      <c r="J33194" s="110"/>
      <c r="K33194"/>
      <c r="L33194"/>
      <c r="T33194" s="138"/>
    </row>
    <row r="33195" spans="9:20" x14ac:dyDescent="0.25">
      <c r="I33195" s="137"/>
      <c r="J33195" s="110"/>
      <c r="K33195"/>
      <c r="L33195"/>
      <c r="T33195" s="138"/>
    </row>
    <row r="33196" spans="9:20" x14ac:dyDescent="0.25">
      <c r="I33196" s="137"/>
      <c r="J33196" s="110"/>
      <c r="K33196"/>
      <c r="L33196"/>
      <c r="T33196" s="138"/>
    </row>
    <row r="33197" spans="9:20" x14ac:dyDescent="0.25">
      <c r="I33197" s="137"/>
      <c r="J33197" s="110"/>
      <c r="K33197"/>
      <c r="L33197"/>
      <c r="T33197" s="138"/>
    </row>
    <row r="33198" spans="9:20" x14ac:dyDescent="0.25">
      <c r="I33198" s="137"/>
      <c r="J33198" s="110"/>
      <c r="K33198"/>
      <c r="L33198"/>
      <c r="T33198" s="138"/>
    </row>
    <row r="33199" spans="9:20" x14ac:dyDescent="0.25">
      <c r="I33199" s="137"/>
      <c r="J33199" s="110"/>
      <c r="K33199"/>
      <c r="L33199"/>
      <c r="T33199" s="138"/>
    </row>
    <row r="33200" spans="9:20" x14ac:dyDescent="0.25">
      <c r="I33200" s="137"/>
      <c r="J33200" s="110"/>
      <c r="K33200"/>
      <c r="L33200"/>
      <c r="T33200" s="138"/>
    </row>
    <row r="33201" spans="9:20" x14ac:dyDescent="0.25">
      <c r="I33201" s="137"/>
      <c r="J33201" s="110"/>
      <c r="K33201"/>
      <c r="L33201"/>
      <c r="T33201" s="138"/>
    </row>
    <row r="33202" spans="9:20" x14ac:dyDescent="0.25">
      <c r="I33202" s="137"/>
      <c r="J33202" s="110"/>
      <c r="K33202"/>
      <c r="L33202"/>
      <c r="T33202" s="138"/>
    </row>
    <row r="33203" spans="9:20" x14ac:dyDescent="0.25">
      <c r="I33203" s="137"/>
      <c r="J33203" s="110"/>
      <c r="K33203"/>
      <c r="L33203"/>
      <c r="T33203" s="138"/>
    </row>
    <row r="33204" spans="9:20" x14ac:dyDescent="0.25">
      <c r="I33204" s="137"/>
      <c r="J33204" s="110"/>
      <c r="K33204"/>
      <c r="L33204"/>
      <c r="T33204" s="138"/>
    </row>
    <row r="33205" spans="9:20" x14ac:dyDescent="0.25">
      <c r="I33205" s="137"/>
      <c r="J33205" s="110"/>
      <c r="K33205"/>
      <c r="L33205"/>
      <c r="T33205" s="138"/>
    </row>
    <row r="33206" spans="9:20" x14ac:dyDescent="0.25">
      <c r="I33206" s="137"/>
      <c r="J33206" s="110"/>
      <c r="K33206"/>
      <c r="L33206"/>
      <c r="T33206" s="138"/>
    </row>
    <row r="33207" spans="9:20" x14ac:dyDescent="0.25">
      <c r="I33207" s="137"/>
      <c r="J33207" s="110"/>
      <c r="K33207"/>
      <c r="L33207"/>
      <c r="T33207" s="138"/>
    </row>
    <row r="33208" spans="9:20" x14ac:dyDescent="0.25">
      <c r="I33208" s="137"/>
      <c r="J33208" s="110"/>
      <c r="K33208"/>
      <c r="L33208"/>
      <c r="T33208" s="138"/>
    </row>
    <row r="33209" spans="9:20" x14ac:dyDescent="0.25">
      <c r="I33209" s="137"/>
      <c r="J33209" s="110"/>
      <c r="K33209"/>
      <c r="L33209"/>
      <c r="T33209" s="138"/>
    </row>
    <row r="33210" spans="9:20" x14ac:dyDescent="0.25">
      <c r="I33210" s="137"/>
      <c r="J33210" s="110"/>
      <c r="K33210"/>
      <c r="L33210"/>
      <c r="T33210" s="138"/>
    </row>
    <row r="33211" spans="9:20" x14ac:dyDescent="0.25">
      <c r="I33211" s="137"/>
      <c r="J33211" s="110"/>
      <c r="K33211"/>
      <c r="L33211"/>
      <c r="T33211" s="138"/>
    </row>
    <row r="33212" spans="9:20" x14ac:dyDescent="0.25">
      <c r="I33212" s="137"/>
      <c r="J33212" s="110"/>
      <c r="K33212"/>
      <c r="L33212"/>
      <c r="T33212" s="138"/>
    </row>
    <row r="33213" spans="9:20" x14ac:dyDescent="0.25">
      <c r="I33213" s="137"/>
      <c r="J33213" s="110"/>
      <c r="K33213"/>
      <c r="L33213"/>
      <c r="T33213" s="138"/>
    </row>
    <row r="33214" spans="9:20" x14ac:dyDescent="0.25">
      <c r="I33214" s="137"/>
      <c r="J33214" s="110"/>
      <c r="K33214"/>
      <c r="L33214"/>
      <c r="T33214" s="138"/>
    </row>
    <row r="33215" spans="9:20" x14ac:dyDescent="0.25">
      <c r="I33215" s="137"/>
      <c r="J33215" s="110"/>
      <c r="K33215"/>
      <c r="L33215"/>
      <c r="T33215" s="138"/>
    </row>
    <row r="33216" spans="9:20" x14ac:dyDescent="0.25">
      <c r="I33216" s="137"/>
      <c r="J33216" s="110"/>
      <c r="K33216"/>
      <c r="L33216"/>
      <c r="T33216" s="138"/>
    </row>
    <row r="33217" spans="9:20" x14ac:dyDescent="0.25">
      <c r="I33217" s="137"/>
      <c r="J33217" s="110"/>
      <c r="K33217"/>
      <c r="L33217"/>
      <c r="T33217" s="138"/>
    </row>
    <row r="33218" spans="9:20" x14ac:dyDescent="0.25">
      <c r="I33218" s="137"/>
      <c r="J33218" s="110"/>
      <c r="K33218"/>
      <c r="L33218"/>
      <c r="T33218" s="138"/>
    </row>
    <row r="33219" spans="9:20" x14ac:dyDescent="0.25">
      <c r="I33219" s="137"/>
      <c r="J33219" s="110"/>
      <c r="K33219"/>
      <c r="L33219"/>
      <c r="T33219" s="138"/>
    </row>
    <row r="33220" spans="9:20" x14ac:dyDescent="0.25">
      <c r="I33220" s="137"/>
      <c r="J33220" s="110"/>
      <c r="K33220"/>
      <c r="L33220"/>
      <c r="T33220" s="138"/>
    </row>
    <row r="33221" spans="9:20" x14ac:dyDescent="0.25">
      <c r="I33221" s="137"/>
      <c r="J33221" s="110"/>
      <c r="K33221"/>
      <c r="L33221"/>
      <c r="T33221" s="138"/>
    </row>
    <row r="33222" spans="9:20" x14ac:dyDescent="0.25">
      <c r="I33222" s="137"/>
      <c r="J33222" s="110"/>
      <c r="K33222"/>
      <c r="L33222"/>
      <c r="T33222" s="138"/>
    </row>
    <row r="33223" spans="9:20" x14ac:dyDescent="0.25">
      <c r="I33223" s="137"/>
      <c r="J33223" s="110"/>
      <c r="K33223"/>
      <c r="L33223"/>
      <c r="T33223" s="138"/>
    </row>
    <row r="33224" spans="9:20" x14ac:dyDescent="0.25">
      <c r="I33224" s="137"/>
      <c r="J33224" s="110"/>
      <c r="K33224"/>
      <c r="L33224"/>
      <c r="T33224" s="138"/>
    </row>
    <row r="33225" spans="9:20" x14ac:dyDescent="0.25">
      <c r="I33225" s="137"/>
      <c r="J33225" s="110"/>
      <c r="K33225"/>
      <c r="L33225"/>
      <c r="T33225" s="138"/>
    </row>
    <row r="33226" spans="9:20" x14ac:dyDescent="0.25">
      <c r="I33226" s="137"/>
      <c r="J33226" s="110"/>
      <c r="K33226"/>
      <c r="L33226"/>
      <c r="T33226" s="138"/>
    </row>
    <row r="33227" spans="9:20" x14ac:dyDescent="0.25">
      <c r="I33227" s="137"/>
      <c r="J33227" s="110"/>
      <c r="K33227"/>
      <c r="L33227"/>
      <c r="T33227" s="138"/>
    </row>
    <row r="33228" spans="9:20" x14ac:dyDescent="0.25">
      <c r="I33228" s="137"/>
      <c r="J33228" s="110"/>
      <c r="K33228"/>
      <c r="L33228"/>
      <c r="T33228" s="138"/>
    </row>
    <row r="33229" spans="9:20" x14ac:dyDescent="0.25">
      <c r="I33229" s="137"/>
      <c r="J33229" s="110"/>
      <c r="K33229"/>
      <c r="L33229"/>
      <c r="T33229" s="138"/>
    </row>
    <row r="33230" spans="9:20" x14ac:dyDescent="0.25">
      <c r="I33230" s="137"/>
      <c r="J33230" s="110"/>
      <c r="K33230"/>
      <c r="L33230"/>
      <c r="T33230" s="138"/>
    </row>
    <row r="33231" spans="9:20" x14ac:dyDescent="0.25">
      <c r="I33231" s="137"/>
      <c r="J33231" s="110"/>
      <c r="K33231"/>
      <c r="L33231"/>
      <c r="T33231" s="138"/>
    </row>
    <row r="33232" spans="9:20" x14ac:dyDescent="0.25">
      <c r="I33232" s="137"/>
      <c r="J33232" s="110"/>
      <c r="K33232"/>
      <c r="L33232"/>
      <c r="T33232" s="138"/>
    </row>
    <row r="33233" spans="9:20" x14ac:dyDescent="0.25">
      <c r="I33233" s="137"/>
      <c r="J33233" s="110"/>
      <c r="K33233"/>
      <c r="L33233"/>
      <c r="T33233" s="138"/>
    </row>
    <row r="33234" spans="9:20" x14ac:dyDescent="0.25">
      <c r="I33234" s="137"/>
      <c r="J33234" s="110"/>
      <c r="K33234"/>
      <c r="L33234"/>
      <c r="T33234" s="138"/>
    </row>
    <row r="33235" spans="9:20" x14ac:dyDescent="0.25">
      <c r="I33235" s="137"/>
      <c r="J33235" s="110"/>
      <c r="K33235"/>
      <c r="L33235"/>
      <c r="T33235" s="138"/>
    </row>
    <row r="33236" spans="9:20" x14ac:dyDescent="0.25">
      <c r="I33236" s="137"/>
      <c r="J33236" s="110"/>
      <c r="K33236"/>
      <c r="L33236"/>
      <c r="T33236" s="138"/>
    </row>
    <row r="33237" spans="9:20" x14ac:dyDescent="0.25">
      <c r="I33237" s="137"/>
      <c r="J33237" s="110"/>
      <c r="K33237"/>
      <c r="L33237"/>
      <c r="T33237" s="138"/>
    </row>
    <row r="33238" spans="9:20" x14ac:dyDescent="0.25">
      <c r="I33238" s="137"/>
      <c r="J33238" s="110"/>
      <c r="K33238"/>
      <c r="L33238"/>
      <c r="T33238" s="138"/>
    </row>
    <row r="33239" spans="9:20" x14ac:dyDescent="0.25">
      <c r="I33239" s="137"/>
      <c r="J33239" s="110"/>
      <c r="K33239"/>
      <c r="L33239"/>
      <c r="T33239" s="138"/>
    </row>
    <row r="33240" spans="9:20" x14ac:dyDescent="0.25">
      <c r="I33240" s="137"/>
      <c r="J33240" s="110"/>
      <c r="K33240"/>
      <c r="L33240"/>
      <c r="T33240" s="138"/>
    </row>
    <row r="33241" spans="9:20" x14ac:dyDescent="0.25">
      <c r="I33241" s="137"/>
      <c r="J33241" s="110"/>
      <c r="K33241"/>
      <c r="L33241"/>
      <c r="T33241" s="138"/>
    </row>
    <row r="33242" spans="9:20" x14ac:dyDescent="0.25">
      <c r="I33242" s="137"/>
      <c r="J33242" s="110"/>
      <c r="K33242"/>
      <c r="L33242"/>
      <c r="T33242" s="138"/>
    </row>
    <row r="33243" spans="9:20" x14ac:dyDescent="0.25">
      <c r="I33243" s="137"/>
      <c r="J33243" s="110"/>
      <c r="K33243"/>
      <c r="L33243"/>
      <c r="T33243" s="138"/>
    </row>
    <row r="33244" spans="9:20" x14ac:dyDescent="0.25">
      <c r="I33244" s="137"/>
      <c r="J33244" s="110"/>
      <c r="K33244"/>
      <c r="L33244"/>
      <c r="T33244" s="138"/>
    </row>
    <row r="33245" spans="9:20" x14ac:dyDescent="0.25">
      <c r="I33245" s="137"/>
      <c r="J33245" s="110"/>
      <c r="K33245"/>
      <c r="L33245"/>
      <c r="T33245" s="138"/>
    </row>
    <row r="33246" spans="9:20" x14ac:dyDescent="0.25">
      <c r="I33246" s="137"/>
      <c r="J33246" s="110"/>
      <c r="K33246"/>
      <c r="L33246"/>
      <c r="T33246" s="138"/>
    </row>
    <row r="33247" spans="9:20" x14ac:dyDescent="0.25">
      <c r="I33247" s="137"/>
      <c r="J33247" s="110"/>
      <c r="K33247"/>
      <c r="L33247"/>
      <c r="T33247" s="138"/>
    </row>
    <row r="33248" spans="9:20" x14ac:dyDescent="0.25">
      <c r="I33248" s="137"/>
      <c r="J33248" s="110"/>
      <c r="K33248"/>
      <c r="L33248"/>
      <c r="T33248" s="138"/>
    </row>
    <row r="33249" spans="9:20" x14ac:dyDescent="0.25">
      <c r="I33249" s="137"/>
      <c r="J33249" s="110"/>
      <c r="K33249"/>
      <c r="L33249"/>
      <c r="T33249" s="138"/>
    </row>
    <row r="33250" spans="9:20" x14ac:dyDescent="0.25">
      <c r="I33250" s="137"/>
      <c r="J33250" s="110"/>
      <c r="K33250"/>
      <c r="L33250"/>
      <c r="T33250" s="138"/>
    </row>
    <row r="33251" spans="9:20" x14ac:dyDescent="0.25">
      <c r="I33251" s="137"/>
      <c r="J33251" s="110"/>
      <c r="K33251"/>
      <c r="L33251"/>
      <c r="T33251" s="138"/>
    </row>
    <row r="33252" spans="9:20" x14ac:dyDescent="0.25">
      <c r="I33252" s="137"/>
      <c r="J33252" s="110"/>
      <c r="K33252"/>
      <c r="L33252"/>
      <c r="T33252" s="138"/>
    </row>
    <row r="33253" spans="9:20" x14ac:dyDescent="0.25">
      <c r="I33253" s="137"/>
      <c r="J33253" s="110"/>
      <c r="K33253"/>
      <c r="L33253"/>
      <c r="T33253" s="138"/>
    </row>
    <row r="33254" spans="9:20" x14ac:dyDescent="0.25">
      <c r="I33254" s="137"/>
      <c r="J33254" s="110"/>
      <c r="K33254"/>
      <c r="L33254"/>
      <c r="T33254" s="138"/>
    </row>
    <row r="33255" spans="9:20" x14ac:dyDescent="0.25">
      <c r="I33255" s="137"/>
      <c r="J33255" s="110"/>
      <c r="K33255"/>
      <c r="L33255"/>
      <c r="T33255" s="138"/>
    </row>
    <row r="33256" spans="9:20" x14ac:dyDescent="0.25">
      <c r="I33256" s="137"/>
      <c r="J33256" s="110"/>
      <c r="K33256"/>
      <c r="L33256"/>
      <c r="T33256" s="138"/>
    </row>
    <row r="33257" spans="9:20" x14ac:dyDescent="0.25">
      <c r="I33257" s="137"/>
      <c r="J33257" s="110"/>
      <c r="K33257"/>
      <c r="L33257"/>
      <c r="T33257" s="138"/>
    </row>
    <row r="33258" spans="9:20" x14ac:dyDescent="0.25">
      <c r="I33258" s="137"/>
      <c r="J33258" s="110"/>
      <c r="K33258"/>
      <c r="L33258"/>
      <c r="T33258" s="138"/>
    </row>
    <row r="33259" spans="9:20" x14ac:dyDescent="0.25">
      <c r="I33259" s="137"/>
      <c r="J33259" s="110"/>
      <c r="K33259"/>
      <c r="L33259"/>
      <c r="T33259" s="138"/>
    </row>
    <row r="33260" spans="9:20" x14ac:dyDescent="0.25">
      <c r="I33260" s="137"/>
      <c r="J33260" s="110"/>
      <c r="K33260"/>
      <c r="L33260"/>
      <c r="T33260" s="138"/>
    </row>
    <row r="33261" spans="9:20" x14ac:dyDescent="0.25">
      <c r="I33261" s="137"/>
      <c r="J33261" s="110"/>
      <c r="K33261"/>
      <c r="L33261"/>
      <c r="T33261" s="138"/>
    </row>
    <row r="33262" spans="9:20" x14ac:dyDescent="0.25">
      <c r="I33262" s="137"/>
      <c r="J33262" s="110"/>
      <c r="K33262"/>
      <c r="L33262"/>
      <c r="T33262" s="138"/>
    </row>
    <row r="33263" spans="9:20" x14ac:dyDescent="0.25">
      <c r="I33263" s="137"/>
      <c r="J33263" s="110"/>
      <c r="K33263"/>
      <c r="L33263"/>
      <c r="T33263" s="138"/>
    </row>
    <row r="33264" spans="9:20" x14ac:dyDescent="0.25">
      <c r="I33264" s="137"/>
      <c r="J33264" s="110"/>
      <c r="K33264"/>
      <c r="L33264"/>
      <c r="T33264" s="138"/>
    </row>
    <row r="33265" spans="9:20" x14ac:dyDescent="0.25">
      <c r="I33265" s="137"/>
      <c r="J33265" s="110"/>
      <c r="K33265"/>
      <c r="L33265"/>
      <c r="T33265" s="138"/>
    </row>
    <row r="33266" spans="9:20" x14ac:dyDescent="0.25">
      <c r="I33266" s="137"/>
      <c r="J33266" s="110"/>
      <c r="K33266"/>
      <c r="L33266"/>
      <c r="T33266" s="138"/>
    </row>
    <row r="33267" spans="9:20" x14ac:dyDescent="0.25">
      <c r="I33267" s="137"/>
      <c r="J33267" s="110"/>
      <c r="K33267"/>
      <c r="L33267"/>
      <c r="T33267" s="138"/>
    </row>
    <row r="33268" spans="9:20" x14ac:dyDescent="0.25">
      <c r="I33268" s="137"/>
      <c r="J33268" s="110"/>
      <c r="K33268"/>
      <c r="L33268"/>
      <c r="T33268" s="138"/>
    </row>
    <row r="33269" spans="9:20" x14ac:dyDescent="0.25">
      <c r="I33269" s="137"/>
      <c r="J33269" s="110"/>
      <c r="K33269"/>
      <c r="L33269"/>
      <c r="T33269" s="138"/>
    </row>
    <row r="33270" spans="9:20" x14ac:dyDescent="0.25">
      <c r="I33270" s="137"/>
      <c r="J33270" s="110"/>
      <c r="K33270"/>
      <c r="L33270"/>
      <c r="T33270" s="138"/>
    </row>
    <row r="33271" spans="9:20" x14ac:dyDescent="0.25">
      <c r="I33271" s="137"/>
      <c r="J33271" s="110"/>
      <c r="K33271"/>
      <c r="L33271"/>
      <c r="T33271" s="138"/>
    </row>
    <row r="33272" spans="9:20" x14ac:dyDescent="0.25">
      <c r="I33272" s="137"/>
      <c r="J33272" s="110"/>
      <c r="K33272"/>
      <c r="L33272"/>
      <c r="T33272" s="138"/>
    </row>
    <row r="33273" spans="9:20" x14ac:dyDescent="0.25">
      <c r="I33273" s="137"/>
      <c r="J33273" s="110"/>
      <c r="K33273"/>
      <c r="L33273"/>
      <c r="T33273" s="138"/>
    </row>
    <row r="33274" spans="9:20" x14ac:dyDescent="0.25">
      <c r="I33274" s="137"/>
      <c r="J33274" s="110"/>
      <c r="K33274"/>
      <c r="L33274"/>
      <c r="T33274" s="138"/>
    </row>
    <row r="33275" spans="9:20" x14ac:dyDescent="0.25">
      <c r="I33275" s="137"/>
      <c r="J33275" s="110"/>
      <c r="K33275"/>
      <c r="L33275"/>
      <c r="T33275" s="138"/>
    </row>
    <row r="33276" spans="9:20" x14ac:dyDescent="0.25">
      <c r="I33276" s="137"/>
      <c r="J33276" s="110"/>
      <c r="K33276"/>
      <c r="L33276"/>
      <c r="T33276" s="138"/>
    </row>
    <row r="33277" spans="9:20" x14ac:dyDescent="0.25">
      <c r="I33277" s="137"/>
      <c r="J33277" s="110"/>
      <c r="K33277"/>
      <c r="L33277"/>
      <c r="T33277" s="138"/>
    </row>
    <row r="33278" spans="9:20" x14ac:dyDescent="0.25">
      <c r="I33278" s="137"/>
      <c r="J33278" s="110"/>
      <c r="K33278"/>
      <c r="L33278"/>
      <c r="T33278" s="138"/>
    </row>
    <row r="33279" spans="9:20" x14ac:dyDescent="0.25">
      <c r="I33279" s="137"/>
      <c r="J33279" s="110"/>
      <c r="K33279"/>
      <c r="L33279"/>
      <c r="T33279" s="138"/>
    </row>
    <row r="33280" spans="9:20" x14ac:dyDescent="0.25">
      <c r="I33280" s="137"/>
      <c r="J33280" s="110"/>
      <c r="K33280"/>
      <c r="L33280"/>
      <c r="T33280" s="138"/>
    </row>
    <row r="33281" spans="9:20" x14ac:dyDescent="0.25">
      <c r="I33281" s="137"/>
      <c r="J33281" s="110"/>
      <c r="K33281"/>
      <c r="L33281"/>
      <c r="T33281" s="138"/>
    </row>
    <row r="33282" spans="9:20" x14ac:dyDescent="0.25">
      <c r="I33282" s="137"/>
      <c r="J33282" s="110"/>
      <c r="K33282"/>
      <c r="L33282"/>
      <c r="T33282" s="138"/>
    </row>
    <row r="33283" spans="9:20" x14ac:dyDescent="0.25">
      <c r="I33283" s="137"/>
      <c r="J33283" s="110"/>
      <c r="K33283"/>
      <c r="L33283"/>
      <c r="T33283" s="138"/>
    </row>
    <row r="33284" spans="9:20" x14ac:dyDescent="0.25">
      <c r="I33284" s="137"/>
      <c r="J33284" s="110"/>
      <c r="K33284"/>
      <c r="L33284"/>
      <c r="T33284" s="138"/>
    </row>
    <row r="33285" spans="9:20" x14ac:dyDescent="0.25">
      <c r="I33285" s="137"/>
      <c r="J33285" s="110"/>
      <c r="K33285"/>
      <c r="L33285"/>
      <c r="T33285" s="138"/>
    </row>
    <row r="33286" spans="9:20" x14ac:dyDescent="0.25">
      <c r="I33286" s="137"/>
      <c r="J33286" s="110"/>
      <c r="K33286"/>
      <c r="L33286"/>
      <c r="T33286" s="138"/>
    </row>
    <row r="33287" spans="9:20" x14ac:dyDescent="0.25">
      <c r="I33287" s="137"/>
      <c r="J33287" s="110"/>
      <c r="K33287"/>
      <c r="L33287"/>
      <c r="T33287" s="138"/>
    </row>
    <row r="33288" spans="9:20" x14ac:dyDescent="0.25">
      <c r="I33288" s="137"/>
      <c r="J33288" s="110"/>
      <c r="K33288"/>
      <c r="L33288"/>
      <c r="T33288" s="138"/>
    </row>
    <row r="33289" spans="9:20" x14ac:dyDescent="0.25">
      <c r="I33289" s="137"/>
      <c r="J33289" s="110"/>
      <c r="K33289"/>
      <c r="L33289"/>
      <c r="T33289" s="138"/>
    </row>
    <row r="33290" spans="9:20" x14ac:dyDescent="0.25">
      <c r="I33290" s="137"/>
      <c r="J33290" s="110"/>
      <c r="K33290"/>
      <c r="L33290"/>
      <c r="T33290" s="138"/>
    </row>
    <row r="33291" spans="9:20" x14ac:dyDescent="0.25">
      <c r="I33291" s="137"/>
      <c r="J33291" s="110"/>
      <c r="K33291"/>
      <c r="L33291"/>
      <c r="T33291" s="138"/>
    </row>
    <row r="33292" spans="9:20" x14ac:dyDescent="0.25">
      <c r="I33292" s="137"/>
      <c r="J33292" s="110"/>
      <c r="K33292"/>
      <c r="L33292"/>
      <c r="T33292" s="138"/>
    </row>
    <row r="33293" spans="9:20" x14ac:dyDescent="0.25">
      <c r="I33293" s="137"/>
      <c r="J33293" s="110"/>
      <c r="K33293"/>
      <c r="L33293"/>
      <c r="T33293" s="138"/>
    </row>
    <row r="33294" spans="9:20" x14ac:dyDescent="0.25">
      <c r="I33294" s="137"/>
      <c r="J33294" s="110"/>
      <c r="K33294"/>
      <c r="L33294"/>
      <c r="T33294" s="138"/>
    </row>
    <row r="33295" spans="9:20" x14ac:dyDescent="0.25">
      <c r="I33295" s="137"/>
      <c r="J33295" s="110"/>
      <c r="K33295"/>
      <c r="L33295"/>
      <c r="T33295" s="138"/>
    </row>
    <row r="33296" spans="9:20" x14ac:dyDescent="0.25">
      <c r="I33296" s="137"/>
      <c r="J33296" s="110"/>
      <c r="K33296"/>
      <c r="L33296"/>
      <c r="T33296" s="138"/>
    </row>
    <row r="33297" spans="9:20" x14ac:dyDescent="0.25">
      <c r="I33297" s="137"/>
      <c r="J33297" s="110"/>
      <c r="K33297"/>
      <c r="L33297"/>
      <c r="T33297" s="138"/>
    </row>
    <row r="33298" spans="9:20" x14ac:dyDescent="0.25">
      <c r="I33298" s="137"/>
      <c r="J33298" s="110"/>
      <c r="K33298"/>
      <c r="L33298"/>
      <c r="T33298" s="138"/>
    </row>
    <row r="33299" spans="9:20" x14ac:dyDescent="0.25">
      <c r="I33299" s="137"/>
      <c r="J33299" s="110"/>
      <c r="K33299"/>
      <c r="L33299"/>
      <c r="T33299" s="138"/>
    </row>
    <row r="33300" spans="9:20" x14ac:dyDescent="0.25">
      <c r="I33300" s="137"/>
      <c r="J33300" s="110"/>
      <c r="K33300"/>
      <c r="L33300"/>
      <c r="T33300" s="138"/>
    </row>
    <row r="33301" spans="9:20" x14ac:dyDescent="0.25">
      <c r="I33301" s="137"/>
      <c r="J33301" s="110"/>
      <c r="K33301"/>
      <c r="L33301"/>
      <c r="T33301" s="138"/>
    </row>
    <row r="33302" spans="9:20" x14ac:dyDescent="0.25">
      <c r="I33302" s="137"/>
      <c r="J33302" s="110"/>
      <c r="K33302"/>
      <c r="L33302"/>
      <c r="T33302" s="138"/>
    </row>
    <row r="33303" spans="9:20" x14ac:dyDescent="0.25">
      <c r="I33303" s="137"/>
      <c r="J33303" s="110"/>
      <c r="K33303"/>
      <c r="L33303"/>
      <c r="T33303" s="138"/>
    </row>
    <row r="33304" spans="9:20" x14ac:dyDescent="0.25">
      <c r="I33304" s="137"/>
      <c r="J33304" s="110"/>
      <c r="K33304"/>
      <c r="L33304"/>
      <c r="T33304" s="138"/>
    </row>
    <row r="33305" spans="9:20" x14ac:dyDescent="0.25">
      <c r="I33305" s="137"/>
      <c r="J33305" s="110"/>
      <c r="K33305"/>
      <c r="L33305"/>
      <c r="T33305" s="138"/>
    </row>
    <row r="33306" spans="9:20" x14ac:dyDescent="0.25">
      <c r="I33306" s="137"/>
      <c r="J33306" s="110"/>
      <c r="K33306"/>
      <c r="L33306"/>
      <c r="T33306" s="138"/>
    </row>
    <row r="33307" spans="9:20" x14ac:dyDescent="0.25">
      <c r="I33307" s="137"/>
      <c r="J33307" s="110"/>
      <c r="K33307"/>
      <c r="L33307"/>
      <c r="T33307" s="138"/>
    </row>
    <row r="33308" spans="9:20" x14ac:dyDescent="0.25">
      <c r="I33308" s="137"/>
      <c r="J33308" s="110"/>
      <c r="K33308"/>
      <c r="L33308"/>
      <c r="T33308" s="138"/>
    </row>
    <row r="33309" spans="9:20" x14ac:dyDescent="0.25">
      <c r="I33309" s="137"/>
      <c r="J33309" s="110"/>
      <c r="K33309"/>
      <c r="L33309"/>
      <c r="T33309" s="138"/>
    </row>
    <row r="33310" spans="9:20" x14ac:dyDescent="0.25">
      <c r="I33310" s="137"/>
      <c r="J33310" s="110"/>
      <c r="K33310"/>
      <c r="L33310"/>
      <c r="T33310" s="138"/>
    </row>
    <row r="33311" spans="9:20" x14ac:dyDescent="0.25">
      <c r="I33311" s="137"/>
      <c r="J33311" s="110"/>
      <c r="K33311"/>
      <c r="L33311"/>
      <c r="T33311" s="138"/>
    </row>
    <row r="33312" spans="9:20" x14ac:dyDescent="0.25">
      <c r="I33312" s="137"/>
      <c r="J33312" s="110"/>
      <c r="K33312"/>
      <c r="L33312"/>
      <c r="T33312" s="138"/>
    </row>
    <row r="33313" spans="9:20" x14ac:dyDescent="0.25">
      <c r="I33313" s="137"/>
      <c r="J33313" s="110"/>
      <c r="K33313"/>
      <c r="L33313"/>
      <c r="T33313" s="138"/>
    </row>
    <row r="33314" spans="9:20" x14ac:dyDescent="0.25">
      <c r="I33314" s="137"/>
      <c r="J33314" s="110"/>
      <c r="K33314"/>
      <c r="L33314"/>
      <c r="T33314" s="138"/>
    </row>
    <row r="33315" spans="9:20" x14ac:dyDescent="0.25">
      <c r="I33315" s="137"/>
      <c r="J33315" s="110"/>
      <c r="K33315"/>
      <c r="L33315"/>
      <c r="T33315" s="138"/>
    </row>
    <row r="33316" spans="9:20" x14ac:dyDescent="0.25">
      <c r="I33316" s="137"/>
      <c r="J33316" s="110"/>
      <c r="K33316"/>
      <c r="L33316"/>
      <c r="T33316" s="138"/>
    </row>
    <row r="33317" spans="9:20" x14ac:dyDescent="0.25">
      <c r="I33317" s="137"/>
      <c r="J33317" s="110"/>
      <c r="K33317"/>
      <c r="L33317"/>
      <c r="T33317" s="138"/>
    </row>
    <row r="33318" spans="9:20" x14ac:dyDescent="0.25">
      <c r="I33318" s="137"/>
      <c r="J33318" s="110"/>
      <c r="K33318"/>
      <c r="L33318"/>
      <c r="T33318" s="138"/>
    </row>
    <row r="33319" spans="9:20" x14ac:dyDescent="0.25">
      <c r="I33319" s="137"/>
      <c r="J33319" s="110"/>
      <c r="K33319"/>
      <c r="L33319"/>
      <c r="T33319" s="138"/>
    </row>
    <row r="33320" spans="9:20" x14ac:dyDescent="0.25">
      <c r="I33320" s="137"/>
      <c r="J33320" s="110"/>
      <c r="K33320"/>
      <c r="L33320"/>
      <c r="T33320" s="138"/>
    </row>
    <row r="33321" spans="9:20" x14ac:dyDescent="0.25">
      <c r="I33321" s="137"/>
      <c r="J33321" s="110"/>
      <c r="K33321"/>
      <c r="L33321"/>
      <c r="T33321" s="138"/>
    </row>
    <row r="33322" spans="9:20" x14ac:dyDescent="0.25">
      <c r="I33322" s="137"/>
      <c r="J33322" s="110"/>
      <c r="K33322"/>
      <c r="L33322"/>
      <c r="T33322" s="138"/>
    </row>
    <row r="33323" spans="9:20" x14ac:dyDescent="0.25">
      <c r="I33323" s="137"/>
      <c r="J33323" s="110"/>
      <c r="K33323"/>
      <c r="L33323"/>
      <c r="T33323" s="138"/>
    </row>
    <row r="33324" spans="9:20" x14ac:dyDescent="0.25">
      <c r="I33324" s="137"/>
      <c r="J33324" s="110"/>
      <c r="K33324"/>
      <c r="L33324"/>
      <c r="T33324" s="138"/>
    </row>
    <row r="33325" spans="9:20" x14ac:dyDescent="0.25">
      <c r="I33325" s="137"/>
      <c r="J33325" s="110"/>
      <c r="K33325"/>
      <c r="L33325"/>
      <c r="T33325" s="138"/>
    </row>
    <row r="33326" spans="9:20" x14ac:dyDescent="0.25">
      <c r="I33326" s="137"/>
      <c r="J33326" s="110"/>
      <c r="K33326"/>
      <c r="L33326"/>
      <c r="T33326" s="138"/>
    </row>
    <row r="33327" spans="9:20" x14ac:dyDescent="0.25">
      <c r="I33327" s="137"/>
      <c r="J33327" s="110"/>
      <c r="K33327"/>
      <c r="L33327"/>
      <c r="T33327" s="138"/>
    </row>
    <row r="33328" spans="9:20" x14ac:dyDescent="0.25">
      <c r="I33328" s="137"/>
      <c r="J33328" s="110"/>
      <c r="K33328"/>
      <c r="L33328"/>
      <c r="T33328" s="138"/>
    </row>
    <row r="33329" spans="9:20" x14ac:dyDescent="0.25">
      <c r="I33329" s="137"/>
      <c r="J33329" s="110"/>
      <c r="K33329"/>
      <c r="L33329"/>
      <c r="T33329" s="138"/>
    </row>
    <row r="33330" spans="9:20" x14ac:dyDescent="0.25">
      <c r="I33330" s="137"/>
      <c r="J33330" s="110"/>
      <c r="K33330"/>
      <c r="L33330"/>
      <c r="T33330" s="138"/>
    </row>
    <row r="33331" spans="9:20" x14ac:dyDescent="0.25">
      <c r="I33331" s="137"/>
      <c r="J33331" s="110"/>
      <c r="K33331"/>
      <c r="L33331"/>
      <c r="T33331" s="138"/>
    </row>
    <row r="33332" spans="9:20" x14ac:dyDescent="0.25">
      <c r="I33332" s="137"/>
      <c r="J33332" s="110"/>
      <c r="K33332"/>
      <c r="L33332"/>
      <c r="T33332" s="138"/>
    </row>
    <row r="33333" spans="9:20" x14ac:dyDescent="0.25">
      <c r="I33333" s="137"/>
      <c r="J33333" s="110"/>
      <c r="K33333"/>
      <c r="L33333"/>
      <c r="T33333" s="138"/>
    </row>
    <row r="33334" spans="9:20" x14ac:dyDescent="0.25">
      <c r="I33334" s="137"/>
      <c r="J33334" s="110"/>
      <c r="K33334"/>
      <c r="L33334"/>
      <c r="T33334" s="138"/>
    </row>
    <row r="33335" spans="9:20" x14ac:dyDescent="0.25">
      <c r="I33335" s="137"/>
      <c r="J33335" s="110"/>
      <c r="K33335"/>
      <c r="L33335"/>
      <c r="T33335" s="138"/>
    </row>
    <row r="33336" spans="9:20" x14ac:dyDescent="0.25">
      <c r="I33336" s="137"/>
      <c r="J33336" s="110"/>
      <c r="K33336"/>
      <c r="L33336"/>
      <c r="T33336" s="138"/>
    </row>
    <row r="33337" spans="9:20" x14ac:dyDescent="0.25">
      <c r="I33337" s="137"/>
      <c r="J33337" s="110"/>
      <c r="K33337"/>
      <c r="L33337"/>
      <c r="T33337" s="138"/>
    </row>
    <row r="33338" spans="9:20" x14ac:dyDescent="0.25">
      <c r="I33338" s="137"/>
      <c r="J33338" s="110"/>
      <c r="K33338"/>
      <c r="L33338"/>
      <c r="T33338" s="138"/>
    </row>
    <row r="33339" spans="9:20" x14ac:dyDescent="0.25">
      <c r="I33339" s="137"/>
      <c r="J33339" s="110"/>
      <c r="K33339"/>
      <c r="L33339"/>
      <c r="T33339" s="138"/>
    </row>
    <row r="33340" spans="9:20" x14ac:dyDescent="0.25">
      <c r="I33340" s="137"/>
      <c r="J33340" s="110"/>
      <c r="K33340"/>
      <c r="L33340"/>
      <c r="T33340" s="138"/>
    </row>
    <row r="33341" spans="9:20" x14ac:dyDescent="0.25">
      <c r="I33341" s="137"/>
      <c r="J33341" s="110"/>
      <c r="K33341"/>
      <c r="L33341"/>
      <c r="T33341" s="138"/>
    </row>
    <row r="33342" spans="9:20" x14ac:dyDescent="0.25">
      <c r="I33342" s="137"/>
      <c r="J33342" s="110"/>
      <c r="K33342"/>
      <c r="L33342"/>
      <c r="T33342" s="138"/>
    </row>
    <row r="33343" spans="9:20" x14ac:dyDescent="0.25">
      <c r="I33343" s="137"/>
      <c r="J33343" s="110"/>
      <c r="K33343"/>
      <c r="L33343"/>
      <c r="T33343" s="138"/>
    </row>
    <row r="33344" spans="9:20" x14ac:dyDescent="0.25">
      <c r="I33344" s="137"/>
      <c r="J33344" s="110"/>
      <c r="K33344"/>
      <c r="L33344"/>
      <c r="T33344" s="138"/>
    </row>
    <row r="33345" spans="9:20" x14ac:dyDescent="0.25">
      <c r="I33345" s="137"/>
      <c r="J33345" s="110"/>
      <c r="K33345"/>
      <c r="L33345"/>
      <c r="T33345" s="138"/>
    </row>
    <row r="33346" spans="9:20" x14ac:dyDescent="0.25">
      <c r="I33346" s="137"/>
      <c r="J33346" s="110"/>
      <c r="K33346"/>
      <c r="L33346"/>
      <c r="T33346" s="138"/>
    </row>
    <row r="33347" spans="9:20" x14ac:dyDescent="0.25">
      <c r="I33347" s="137"/>
      <c r="J33347" s="110"/>
      <c r="K33347"/>
      <c r="L33347"/>
      <c r="T33347" s="138"/>
    </row>
    <row r="33348" spans="9:20" x14ac:dyDescent="0.25">
      <c r="I33348" s="137"/>
      <c r="J33348" s="110"/>
      <c r="K33348"/>
      <c r="L33348"/>
      <c r="T33348" s="138"/>
    </row>
    <row r="33349" spans="9:20" x14ac:dyDescent="0.25">
      <c r="I33349" s="137"/>
      <c r="J33349" s="110"/>
      <c r="K33349"/>
      <c r="L33349"/>
      <c r="T33349" s="138"/>
    </row>
    <row r="33350" spans="9:20" x14ac:dyDescent="0.25">
      <c r="I33350" s="137"/>
      <c r="J33350" s="110"/>
      <c r="K33350"/>
      <c r="L33350"/>
      <c r="T33350" s="138"/>
    </row>
    <row r="33351" spans="9:20" x14ac:dyDescent="0.25">
      <c r="I33351" s="137"/>
      <c r="J33351" s="110"/>
      <c r="K33351"/>
      <c r="L33351"/>
      <c r="T33351" s="138"/>
    </row>
    <row r="33352" spans="9:20" x14ac:dyDescent="0.25">
      <c r="I33352" s="137"/>
      <c r="J33352" s="110"/>
      <c r="K33352"/>
      <c r="L33352"/>
      <c r="T33352" s="138"/>
    </row>
    <row r="33353" spans="9:20" x14ac:dyDescent="0.25">
      <c r="I33353" s="137"/>
      <c r="J33353" s="110"/>
      <c r="K33353"/>
      <c r="L33353"/>
      <c r="T33353" s="138"/>
    </row>
    <row r="33354" spans="9:20" x14ac:dyDescent="0.25">
      <c r="I33354" s="137"/>
      <c r="J33354" s="110"/>
      <c r="K33354"/>
      <c r="L33354"/>
      <c r="T33354" s="138"/>
    </row>
    <row r="33355" spans="9:20" x14ac:dyDescent="0.25">
      <c r="I33355" s="137"/>
      <c r="J33355" s="110"/>
      <c r="K33355"/>
      <c r="L33355"/>
      <c r="T33355" s="138"/>
    </row>
    <row r="33356" spans="9:20" x14ac:dyDescent="0.25">
      <c r="I33356" s="137"/>
      <c r="J33356" s="110"/>
      <c r="K33356"/>
      <c r="L33356"/>
      <c r="T33356" s="138"/>
    </row>
    <row r="33357" spans="9:20" x14ac:dyDescent="0.25">
      <c r="I33357" s="137"/>
      <c r="J33357" s="110"/>
      <c r="K33357"/>
      <c r="L33357"/>
      <c r="T33357" s="138"/>
    </row>
    <row r="33358" spans="9:20" x14ac:dyDescent="0.25">
      <c r="I33358" s="137"/>
      <c r="J33358" s="110"/>
      <c r="K33358"/>
      <c r="L33358"/>
      <c r="T33358" s="138"/>
    </row>
    <row r="33359" spans="9:20" x14ac:dyDescent="0.25">
      <c r="I33359" s="137"/>
      <c r="J33359" s="110"/>
      <c r="K33359"/>
      <c r="L33359"/>
      <c r="T33359" s="138"/>
    </row>
    <row r="33360" spans="9:20" x14ac:dyDescent="0.25">
      <c r="I33360" s="137"/>
      <c r="J33360" s="110"/>
      <c r="K33360"/>
      <c r="L33360"/>
      <c r="T33360" s="138"/>
    </row>
    <row r="33361" spans="9:20" x14ac:dyDescent="0.25">
      <c r="I33361" s="137"/>
      <c r="J33361" s="110"/>
      <c r="K33361"/>
      <c r="L33361"/>
      <c r="T33361" s="138"/>
    </row>
    <row r="33362" spans="9:20" x14ac:dyDescent="0.25">
      <c r="I33362" s="137"/>
      <c r="J33362" s="110"/>
      <c r="K33362"/>
      <c r="L33362"/>
      <c r="T33362" s="138"/>
    </row>
    <row r="33363" spans="9:20" x14ac:dyDescent="0.25">
      <c r="I33363" s="137"/>
      <c r="J33363" s="110"/>
      <c r="K33363"/>
      <c r="L33363"/>
      <c r="T33363" s="138"/>
    </row>
    <row r="33364" spans="9:20" x14ac:dyDescent="0.25">
      <c r="I33364" s="137"/>
      <c r="J33364" s="110"/>
      <c r="K33364"/>
      <c r="L33364"/>
      <c r="T33364" s="138"/>
    </row>
    <row r="33365" spans="9:20" x14ac:dyDescent="0.25">
      <c r="I33365" s="137"/>
      <c r="J33365" s="110"/>
      <c r="K33365"/>
      <c r="L33365"/>
      <c r="T33365" s="138"/>
    </row>
    <row r="33366" spans="9:20" x14ac:dyDescent="0.25">
      <c r="I33366" s="137"/>
      <c r="J33366" s="110"/>
      <c r="K33366"/>
      <c r="L33366"/>
      <c r="T33366" s="138"/>
    </row>
    <row r="33367" spans="9:20" x14ac:dyDescent="0.25">
      <c r="I33367" s="137"/>
      <c r="J33367" s="110"/>
      <c r="K33367"/>
      <c r="L33367"/>
      <c r="T33367" s="138"/>
    </row>
    <row r="33368" spans="9:20" x14ac:dyDescent="0.25">
      <c r="I33368" s="137"/>
      <c r="J33368" s="110"/>
      <c r="K33368"/>
      <c r="L33368"/>
      <c r="T33368" s="138"/>
    </row>
    <row r="33369" spans="9:20" x14ac:dyDescent="0.25">
      <c r="I33369" s="137"/>
      <c r="J33369" s="110"/>
      <c r="K33369"/>
      <c r="L33369"/>
      <c r="T33369" s="138"/>
    </row>
    <row r="33370" spans="9:20" x14ac:dyDescent="0.25">
      <c r="I33370" s="137"/>
      <c r="J33370" s="110"/>
      <c r="K33370"/>
      <c r="L33370"/>
      <c r="T33370" s="138"/>
    </row>
    <row r="33371" spans="9:20" x14ac:dyDescent="0.25">
      <c r="I33371" s="137"/>
      <c r="J33371" s="110"/>
      <c r="K33371"/>
      <c r="L33371"/>
      <c r="T33371" s="138"/>
    </row>
    <row r="33372" spans="9:20" x14ac:dyDescent="0.25">
      <c r="I33372" s="137"/>
      <c r="J33372" s="110"/>
      <c r="K33372"/>
      <c r="L33372"/>
      <c r="T33372" s="138"/>
    </row>
    <row r="33373" spans="9:20" x14ac:dyDescent="0.25">
      <c r="I33373" s="137"/>
      <c r="J33373" s="110"/>
      <c r="K33373"/>
      <c r="L33373"/>
      <c r="T33373" s="138"/>
    </row>
    <row r="33374" spans="9:20" x14ac:dyDescent="0.25">
      <c r="I33374" s="137"/>
      <c r="J33374" s="110"/>
      <c r="K33374"/>
      <c r="L33374"/>
      <c r="T33374" s="138"/>
    </row>
    <row r="33375" spans="9:20" x14ac:dyDescent="0.25">
      <c r="I33375" s="137"/>
      <c r="J33375" s="110"/>
      <c r="K33375"/>
      <c r="L33375"/>
      <c r="T33375" s="138"/>
    </row>
    <row r="33376" spans="9:20" x14ac:dyDescent="0.25">
      <c r="I33376" s="137"/>
      <c r="J33376" s="110"/>
      <c r="K33376"/>
      <c r="L33376"/>
      <c r="T33376" s="138"/>
    </row>
    <row r="33377" spans="9:20" x14ac:dyDescent="0.25">
      <c r="I33377" s="137"/>
      <c r="J33377" s="110"/>
      <c r="K33377"/>
      <c r="L33377"/>
      <c r="T33377" s="138"/>
    </row>
    <row r="33378" spans="9:20" x14ac:dyDescent="0.25">
      <c r="I33378" s="137"/>
      <c r="J33378" s="110"/>
      <c r="K33378"/>
      <c r="L33378"/>
      <c r="T33378" s="138"/>
    </row>
    <row r="33379" spans="9:20" x14ac:dyDescent="0.25">
      <c r="I33379" s="137"/>
      <c r="J33379" s="110"/>
      <c r="K33379"/>
      <c r="L33379"/>
      <c r="T33379" s="138"/>
    </row>
    <row r="33380" spans="9:20" x14ac:dyDescent="0.25">
      <c r="I33380" s="137"/>
      <c r="J33380" s="110"/>
      <c r="K33380"/>
      <c r="L33380"/>
      <c r="T33380" s="138"/>
    </row>
    <row r="33381" spans="9:20" x14ac:dyDescent="0.25">
      <c r="I33381" s="137"/>
      <c r="J33381" s="110"/>
      <c r="K33381"/>
      <c r="L33381"/>
      <c r="T33381" s="138"/>
    </row>
    <row r="33382" spans="9:20" x14ac:dyDescent="0.25">
      <c r="I33382" s="137"/>
      <c r="J33382" s="110"/>
      <c r="K33382"/>
      <c r="L33382"/>
      <c r="T33382" s="138"/>
    </row>
    <row r="33383" spans="9:20" x14ac:dyDescent="0.25">
      <c r="I33383" s="137"/>
      <c r="J33383" s="110"/>
      <c r="K33383"/>
      <c r="L33383"/>
      <c r="T33383" s="138"/>
    </row>
    <row r="33384" spans="9:20" x14ac:dyDescent="0.25">
      <c r="I33384" s="137"/>
      <c r="J33384" s="110"/>
      <c r="K33384"/>
      <c r="L33384"/>
      <c r="T33384" s="138"/>
    </row>
    <row r="33385" spans="9:20" x14ac:dyDescent="0.25">
      <c r="I33385" s="137"/>
      <c r="J33385" s="110"/>
      <c r="K33385"/>
      <c r="L33385"/>
      <c r="T33385" s="138"/>
    </row>
    <row r="33386" spans="9:20" x14ac:dyDescent="0.25">
      <c r="I33386" s="137"/>
      <c r="J33386" s="110"/>
      <c r="K33386"/>
      <c r="L33386"/>
      <c r="T33386" s="138"/>
    </row>
    <row r="33387" spans="9:20" x14ac:dyDescent="0.25">
      <c r="I33387" s="137"/>
      <c r="J33387" s="110"/>
      <c r="K33387"/>
      <c r="L33387"/>
      <c r="T33387" s="138"/>
    </row>
    <row r="33388" spans="9:20" x14ac:dyDescent="0.25">
      <c r="I33388" s="137"/>
      <c r="J33388" s="110"/>
      <c r="K33388"/>
      <c r="L33388"/>
      <c r="T33388" s="138"/>
    </row>
    <row r="33389" spans="9:20" x14ac:dyDescent="0.25">
      <c r="I33389" s="137"/>
      <c r="J33389" s="110"/>
      <c r="K33389"/>
      <c r="L33389"/>
      <c r="T33389" s="138"/>
    </row>
    <row r="33390" spans="9:20" x14ac:dyDescent="0.25">
      <c r="I33390" s="137"/>
      <c r="J33390" s="110"/>
      <c r="K33390"/>
      <c r="L33390"/>
      <c r="T33390" s="138"/>
    </row>
    <row r="33391" spans="9:20" x14ac:dyDescent="0.25">
      <c r="I33391" s="137"/>
      <c r="J33391" s="110"/>
      <c r="K33391"/>
      <c r="L33391"/>
      <c r="T33391" s="138"/>
    </row>
    <row r="33392" spans="9:20" x14ac:dyDescent="0.25">
      <c r="I33392" s="137"/>
      <c r="J33392" s="110"/>
      <c r="K33392"/>
      <c r="L33392"/>
      <c r="T33392" s="138"/>
    </row>
    <row r="33393" spans="9:20" x14ac:dyDescent="0.25">
      <c r="I33393" s="137"/>
      <c r="J33393" s="110"/>
      <c r="K33393"/>
      <c r="L33393"/>
      <c r="T33393" s="138"/>
    </row>
    <row r="33394" spans="9:20" x14ac:dyDescent="0.25">
      <c r="I33394" s="137"/>
      <c r="J33394" s="110"/>
      <c r="K33394"/>
      <c r="L33394"/>
      <c r="T33394" s="138"/>
    </row>
    <row r="33395" spans="9:20" x14ac:dyDescent="0.25">
      <c r="I33395" s="137"/>
      <c r="J33395" s="110"/>
      <c r="K33395"/>
      <c r="L33395"/>
      <c r="T33395" s="138"/>
    </row>
    <row r="33396" spans="9:20" x14ac:dyDescent="0.25">
      <c r="I33396" s="137"/>
      <c r="J33396" s="110"/>
      <c r="K33396"/>
      <c r="L33396"/>
      <c r="T33396" s="138"/>
    </row>
    <row r="33397" spans="9:20" x14ac:dyDescent="0.25">
      <c r="I33397" s="137"/>
      <c r="J33397" s="110"/>
      <c r="K33397"/>
      <c r="L33397"/>
      <c r="T33397" s="138"/>
    </row>
    <row r="33398" spans="9:20" x14ac:dyDescent="0.25">
      <c r="I33398" s="137"/>
      <c r="J33398" s="110"/>
      <c r="K33398"/>
      <c r="L33398"/>
      <c r="T33398" s="138"/>
    </row>
    <row r="33399" spans="9:20" x14ac:dyDescent="0.25">
      <c r="I33399" s="137"/>
      <c r="J33399" s="110"/>
      <c r="K33399"/>
      <c r="L33399"/>
      <c r="T33399" s="138"/>
    </row>
    <row r="33400" spans="9:20" x14ac:dyDescent="0.25">
      <c r="I33400" s="137"/>
      <c r="J33400" s="110"/>
      <c r="K33400"/>
      <c r="L33400"/>
      <c r="T33400" s="138"/>
    </row>
    <row r="33401" spans="9:20" x14ac:dyDescent="0.25">
      <c r="I33401" s="137"/>
      <c r="J33401" s="110"/>
      <c r="K33401"/>
      <c r="L33401"/>
      <c r="T33401" s="138"/>
    </row>
    <row r="33402" spans="9:20" x14ac:dyDescent="0.25">
      <c r="I33402" s="137"/>
      <c r="J33402" s="110"/>
      <c r="K33402"/>
      <c r="L33402"/>
      <c r="T33402" s="138"/>
    </row>
    <row r="33403" spans="9:20" x14ac:dyDescent="0.25">
      <c r="I33403" s="137"/>
      <c r="J33403" s="110"/>
      <c r="K33403"/>
      <c r="L33403"/>
      <c r="T33403" s="138"/>
    </row>
    <row r="33404" spans="9:20" x14ac:dyDescent="0.25">
      <c r="I33404" s="137"/>
      <c r="J33404" s="110"/>
      <c r="K33404"/>
      <c r="L33404"/>
      <c r="T33404" s="138"/>
    </row>
    <row r="33405" spans="9:20" x14ac:dyDescent="0.25">
      <c r="I33405" s="137"/>
      <c r="J33405" s="110"/>
      <c r="K33405"/>
      <c r="L33405"/>
      <c r="T33405" s="138"/>
    </row>
    <row r="33406" spans="9:20" x14ac:dyDescent="0.25">
      <c r="I33406" s="137"/>
      <c r="J33406" s="110"/>
      <c r="K33406"/>
      <c r="L33406"/>
      <c r="T33406" s="138"/>
    </row>
    <row r="33407" spans="9:20" x14ac:dyDescent="0.25">
      <c r="I33407" s="137"/>
      <c r="J33407" s="110"/>
      <c r="K33407"/>
      <c r="L33407"/>
      <c r="T33407" s="138"/>
    </row>
    <row r="33408" spans="9:20" x14ac:dyDescent="0.25">
      <c r="I33408" s="137"/>
      <c r="J33408" s="110"/>
      <c r="K33408"/>
      <c r="L33408"/>
      <c r="T33408" s="138"/>
    </row>
    <row r="33409" spans="9:20" x14ac:dyDescent="0.25">
      <c r="I33409" s="137"/>
      <c r="J33409" s="110"/>
      <c r="K33409"/>
      <c r="L33409"/>
      <c r="T33409" s="138"/>
    </row>
    <row r="33410" spans="9:20" x14ac:dyDescent="0.25">
      <c r="I33410" s="137"/>
      <c r="J33410" s="110"/>
      <c r="K33410"/>
      <c r="L33410"/>
      <c r="T33410" s="138"/>
    </row>
    <row r="33411" spans="9:20" x14ac:dyDescent="0.25">
      <c r="I33411" s="137"/>
      <c r="J33411" s="110"/>
      <c r="K33411"/>
      <c r="L33411"/>
      <c r="T33411" s="138"/>
    </row>
    <row r="33412" spans="9:20" x14ac:dyDescent="0.25">
      <c r="I33412" s="137"/>
      <c r="J33412" s="110"/>
      <c r="K33412"/>
      <c r="L33412"/>
      <c r="T33412" s="138"/>
    </row>
    <row r="33413" spans="9:20" x14ac:dyDescent="0.25">
      <c r="I33413" s="137"/>
      <c r="J33413" s="110"/>
      <c r="K33413"/>
      <c r="L33413"/>
      <c r="T33413" s="138"/>
    </row>
    <row r="33414" spans="9:20" x14ac:dyDescent="0.25">
      <c r="I33414" s="137"/>
      <c r="J33414" s="110"/>
      <c r="K33414"/>
      <c r="L33414"/>
      <c r="T33414" s="138"/>
    </row>
    <row r="33415" spans="9:20" x14ac:dyDescent="0.25">
      <c r="I33415" s="137"/>
      <c r="J33415" s="110"/>
      <c r="K33415"/>
      <c r="L33415"/>
      <c r="T33415" s="138"/>
    </row>
    <row r="33416" spans="9:20" x14ac:dyDescent="0.25">
      <c r="I33416" s="137"/>
      <c r="J33416" s="110"/>
      <c r="K33416"/>
      <c r="L33416"/>
      <c r="T33416" s="138"/>
    </row>
    <row r="33417" spans="9:20" x14ac:dyDescent="0.25">
      <c r="I33417" s="137"/>
      <c r="J33417" s="110"/>
      <c r="K33417"/>
      <c r="L33417"/>
      <c r="T33417" s="138"/>
    </row>
    <row r="33418" spans="9:20" x14ac:dyDescent="0.25">
      <c r="I33418" s="137"/>
      <c r="J33418" s="110"/>
      <c r="K33418"/>
      <c r="L33418"/>
      <c r="T33418" s="138"/>
    </row>
    <row r="33419" spans="9:20" x14ac:dyDescent="0.25">
      <c r="I33419" s="137"/>
      <c r="J33419" s="110"/>
      <c r="K33419"/>
      <c r="L33419"/>
      <c r="T33419" s="138"/>
    </row>
    <row r="33420" spans="9:20" x14ac:dyDescent="0.25">
      <c r="I33420" s="137"/>
      <c r="J33420" s="110"/>
      <c r="K33420"/>
      <c r="L33420"/>
      <c r="T33420" s="138"/>
    </row>
    <row r="33421" spans="9:20" x14ac:dyDescent="0.25">
      <c r="I33421" s="137"/>
      <c r="J33421" s="110"/>
      <c r="K33421"/>
      <c r="L33421"/>
      <c r="T33421" s="138"/>
    </row>
    <row r="33422" spans="9:20" x14ac:dyDescent="0.25">
      <c r="I33422" s="137"/>
      <c r="J33422" s="110"/>
      <c r="K33422"/>
      <c r="L33422"/>
      <c r="T33422" s="138"/>
    </row>
    <row r="33423" spans="9:20" x14ac:dyDescent="0.25">
      <c r="I33423" s="137"/>
      <c r="J33423" s="110"/>
      <c r="K33423"/>
      <c r="L33423"/>
      <c r="T33423" s="138"/>
    </row>
    <row r="33424" spans="9:20" x14ac:dyDescent="0.25">
      <c r="I33424" s="137"/>
      <c r="J33424" s="110"/>
      <c r="K33424"/>
      <c r="L33424"/>
      <c r="T33424" s="138"/>
    </row>
    <row r="33425" spans="9:20" x14ac:dyDescent="0.25">
      <c r="I33425" s="137"/>
      <c r="J33425" s="110"/>
      <c r="K33425"/>
      <c r="L33425"/>
      <c r="T33425" s="138"/>
    </row>
    <row r="33426" spans="9:20" x14ac:dyDescent="0.25">
      <c r="I33426" s="137"/>
      <c r="J33426" s="110"/>
      <c r="K33426"/>
      <c r="L33426"/>
      <c r="T33426" s="138"/>
    </row>
    <row r="33427" spans="9:20" x14ac:dyDescent="0.25">
      <c r="I33427" s="137"/>
      <c r="J33427" s="110"/>
      <c r="K33427"/>
      <c r="L33427"/>
      <c r="T33427" s="138"/>
    </row>
    <row r="33428" spans="9:20" x14ac:dyDescent="0.25">
      <c r="I33428" s="137"/>
      <c r="J33428" s="110"/>
      <c r="K33428"/>
      <c r="L33428"/>
      <c r="T33428" s="138"/>
    </row>
    <row r="33429" spans="9:20" x14ac:dyDescent="0.25">
      <c r="I33429" s="137"/>
      <c r="J33429" s="110"/>
      <c r="K33429"/>
      <c r="L33429"/>
      <c r="T33429" s="138"/>
    </row>
    <row r="33430" spans="9:20" x14ac:dyDescent="0.25">
      <c r="I33430" s="137"/>
      <c r="J33430" s="110"/>
      <c r="K33430"/>
      <c r="L33430"/>
      <c r="T33430" s="138"/>
    </row>
    <row r="33431" spans="9:20" x14ac:dyDescent="0.25">
      <c r="I33431" s="137"/>
      <c r="J33431" s="110"/>
      <c r="K33431"/>
      <c r="L33431"/>
      <c r="T33431" s="138"/>
    </row>
    <row r="33432" spans="9:20" x14ac:dyDescent="0.25">
      <c r="I33432" s="137"/>
      <c r="J33432" s="110"/>
      <c r="K33432"/>
      <c r="L33432"/>
      <c r="T33432" s="138"/>
    </row>
    <row r="33433" spans="9:20" x14ac:dyDescent="0.25">
      <c r="I33433" s="137"/>
      <c r="J33433" s="110"/>
      <c r="K33433"/>
      <c r="L33433"/>
      <c r="T33433" s="138"/>
    </row>
    <row r="33434" spans="9:20" x14ac:dyDescent="0.25">
      <c r="I33434" s="137"/>
      <c r="J33434" s="110"/>
      <c r="K33434"/>
      <c r="L33434"/>
      <c r="T33434" s="138"/>
    </row>
    <row r="33435" spans="9:20" x14ac:dyDescent="0.25">
      <c r="I33435" s="137"/>
      <c r="J33435" s="110"/>
      <c r="K33435"/>
      <c r="L33435"/>
      <c r="T33435" s="138"/>
    </row>
    <row r="33436" spans="9:20" x14ac:dyDescent="0.25">
      <c r="I33436" s="137"/>
      <c r="J33436" s="110"/>
      <c r="K33436"/>
      <c r="L33436"/>
      <c r="T33436" s="138"/>
    </row>
    <row r="33437" spans="9:20" x14ac:dyDescent="0.25">
      <c r="I33437" s="137"/>
      <c r="J33437" s="110"/>
      <c r="K33437"/>
      <c r="L33437"/>
      <c r="T33437" s="138"/>
    </row>
    <row r="33438" spans="9:20" x14ac:dyDescent="0.25">
      <c r="I33438" s="137"/>
      <c r="J33438" s="110"/>
      <c r="K33438"/>
      <c r="L33438"/>
      <c r="T33438" s="138"/>
    </row>
    <row r="33439" spans="9:20" x14ac:dyDescent="0.25">
      <c r="I33439" s="137"/>
      <c r="J33439" s="110"/>
      <c r="K33439"/>
      <c r="L33439"/>
      <c r="T33439" s="138"/>
    </row>
    <row r="33440" spans="9:20" x14ac:dyDescent="0.25">
      <c r="I33440" s="137"/>
      <c r="J33440" s="110"/>
      <c r="K33440"/>
      <c r="L33440"/>
      <c r="T33440" s="138"/>
    </row>
    <row r="33441" spans="9:20" x14ac:dyDescent="0.25">
      <c r="I33441" s="137"/>
      <c r="J33441" s="110"/>
      <c r="K33441"/>
      <c r="L33441"/>
      <c r="T33441" s="138"/>
    </row>
    <row r="33442" spans="9:20" x14ac:dyDescent="0.25">
      <c r="I33442" s="137"/>
      <c r="J33442" s="110"/>
      <c r="K33442"/>
      <c r="L33442"/>
      <c r="T33442" s="138"/>
    </row>
    <row r="33443" spans="9:20" x14ac:dyDescent="0.25">
      <c r="I33443" s="137"/>
      <c r="J33443" s="110"/>
      <c r="K33443"/>
      <c r="L33443"/>
      <c r="T33443" s="138"/>
    </row>
    <row r="33444" spans="9:20" x14ac:dyDescent="0.25">
      <c r="I33444" s="137"/>
      <c r="J33444" s="110"/>
      <c r="K33444"/>
      <c r="L33444"/>
      <c r="T33444" s="138"/>
    </row>
    <row r="33445" spans="9:20" x14ac:dyDescent="0.25">
      <c r="I33445" s="137"/>
      <c r="J33445" s="110"/>
      <c r="K33445"/>
      <c r="L33445"/>
      <c r="T33445" s="138"/>
    </row>
    <row r="33446" spans="9:20" x14ac:dyDescent="0.25">
      <c r="I33446" s="137"/>
      <c r="J33446" s="110"/>
      <c r="K33446"/>
      <c r="L33446"/>
      <c r="T33446" s="138"/>
    </row>
    <row r="33447" spans="9:20" x14ac:dyDescent="0.25">
      <c r="I33447" s="137"/>
      <c r="J33447" s="110"/>
      <c r="K33447"/>
      <c r="L33447"/>
      <c r="T33447" s="138"/>
    </row>
    <row r="33448" spans="9:20" x14ac:dyDescent="0.25">
      <c r="I33448" s="137"/>
      <c r="J33448" s="110"/>
      <c r="K33448"/>
      <c r="L33448"/>
      <c r="T33448" s="138"/>
    </row>
    <row r="33449" spans="9:20" x14ac:dyDescent="0.25">
      <c r="I33449" s="137"/>
      <c r="J33449" s="110"/>
      <c r="K33449"/>
      <c r="L33449"/>
      <c r="T33449" s="138"/>
    </row>
    <row r="33450" spans="9:20" x14ac:dyDescent="0.25">
      <c r="I33450" s="137"/>
      <c r="J33450" s="110"/>
      <c r="K33450"/>
      <c r="L33450"/>
      <c r="T33450" s="138"/>
    </row>
    <row r="33451" spans="9:20" x14ac:dyDescent="0.25">
      <c r="I33451" s="137"/>
      <c r="J33451" s="110"/>
      <c r="K33451"/>
      <c r="L33451"/>
      <c r="T33451" s="138"/>
    </row>
    <row r="33452" spans="9:20" x14ac:dyDescent="0.25">
      <c r="I33452" s="137"/>
      <c r="J33452" s="110"/>
      <c r="K33452"/>
      <c r="L33452"/>
      <c r="T33452" s="138"/>
    </row>
    <row r="33453" spans="9:20" x14ac:dyDescent="0.25">
      <c r="I33453" s="137"/>
      <c r="J33453" s="110"/>
      <c r="K33453"/>
      <c r="L33453"/>
      <c r="T33453" s="138"/>
    </row>
    <row r="33454" spans="9:20" x14ac:dyDescent="0.25">
      <c r="I33454" s="137"/>
      <c r="J33454" s="110"/>
      <c r="K33454"/>
      <c r="L33454"/>
      <c r="T33454" s="138"/>
    </row>
    <row r="33455" spans="9:20" x14ac:dyDescent="0.25">
      <c r="I33455" s="137"/>
      <c r="J33455" s="110"/>
      <c r="K33455"/>
      <c r="L33455"/>
      <c r="T33455" s="138"/>
    </row>
    <row r="33456" spans="9:20" x14ac:dyDescent="0.25">
      <c r="I33456" s="137"/>
      <c r="J33456" s="110"/>
      <c r="K33456"/>
      <c r="L33456"/>
      <c r="T33456" s="138"/>
    </row>
    <row r="33457" spans="9:20" x14ac:dyDescent="0.25">
      <c r="I33457" s="137"/>
      <c r="J33457" s="110"/>
      <c r="K33457"/>
      <c r="L33457"/>
      <c r="T33457" s="138"/>
    </row>
    <row r="33458" spans="9:20" x14ac:dyDescent="0.25">
      <c r="I33458" s="137"/>
      <c r="J33458" s="110"/>
      <c r="K33458"/>
      <c r="L33458"/>
      <c r="T33458" s="138"/>
    </row>
    <row r="33459" spans="9:20" x14ac:dyDescent="0.25">
      <c r="I33459" s="137"/>
      <c r="J33459" s="110"/>
      <c r="K33459"/>
      <c r="L33459"/>
      <c r="T33459" s="138"/>
    </row>
    <row r="33460" spans="9:20" x14ac:dyDescent="0.25">
      <c r="I33460" s="137"/>
      <c r="J33460" s="110"/>
      <c r="K33460"/>
      <c r="L33460"/>
      <c r="T33460" s="138"/>
    </row>
    <row r="33461" spans="9:20" x14ac:dyDescent="0.25">
      <c r="I33461" s="137"/>
      <c r="J33461" s="110"/>
      <c r="K33461"/>
      <c r="L33461"/>
      <c r="T33461" s="138"/>
    </row>
    <row r="33462" spans="9:20" x14ac:dyDescent="0.25">
      <c r="I33462" s="137"/>
      <c r="J33462" s="110"/>
      <c r="K33462"/>
      <c r="L33462"/>
      <c r="T33462" s="138"/>
    </row>
    <row r="33463" spans="9:20" x14ac:dyDescent="0.25">
      <c r="I33463" s="137"/>
      <c r="J33463" s="110"/>
      <c r="K33463"/>
      <c r="L33463"/>
      <c r="T33463" s="138"/>
    </row>
    <row r="33464" spans="9:20" x14ac:dyDescent="0.25">
      <c r="I33464" s="137"/>
      <c r="J33464" s="110"/>
      <c r="K33464"/>
      <c r="L33464"/>
      <c r="T33464" s="138"/>
    </row>
    <row r="33465" spans="9:20" x14ac:dyDescent="0.25">
      <c r="I33465" s="137"/>
      <c r="J33465" s="110"/>
      <c r="K33465"/>
      <c r="L33465"/>
      <c r="T33465" s="138"/>
    </row>
    <row r="33466" spans="9:20" x14ac:dyDescent="0.25">
      <c r="I33466" s="137"/>
      <c r="J33466" s="110"/>
      <c r="K33466"/>
      <c r="L33466"/>
      <c r="T33466" s="138"/>
    </row>
    <row r="33467" spans="9:20" x14ac:dyDescent="0.25">
      <c r="I33467" s="137"/>
      <c r="J33467" s="110"/>
      <c r="K33467"/>
      <c r="L33467"/>
      <c r="T33467" s="138"/>
    </row>
    <row r="33468" spans="9:20" x14ac:dyDescent="0.25">
      <c r="I33468" s="137"/>
      <c r="J33468" s="110"/>
      <c r="K33468"/>
      <c r="L33468"/>
      <c r="T33468" s="138"/>
    </row>
    <row r="33469" spans="9:20" x14ac:dyDescent="0.25">
      <c r="I33469" s="137"/>
      <c r="J33469" s="110"/>
      <c r="K33469"/>
      <c r="L33469"/>
      <c r="T33469" s="138"/>
    </row>
    <row r="33470" spans="9:20" x14ac:dyDescent="0.25">
      <c r="I33470" s="137"/>
      <c r="J33470" s="110"/>
      <c r="K33470"/>
      <c r="L33470"/>
      <c r="T33470" s="138"/>
    </row>
    <row r="33471" spans="9:20" x14ac:dyDescent="0.25">
      <c r="I33471" s="137"/>
      <c r="J33471" s="110"/>
      <c r="K33471"/>
      <c r="L33471"/>
      <c r="T33471" s="138"/>
    </row>
    <row r="33472" spans="9:20" x14ac:dyDescent="0.25">
      <c r="I33472" s="137"/>
      <c r="J33472" s="110"/>
      <c r="K33472"/>
      <c r="L33472"/>
      <c r="T33472" s="138"/>
    </row>
    <row r="33473" spans="9:20" x14ac:dyDescent="0.25">
      <c r="I33473" s="137"/>
      <c r="J33473" s="110"/>
      <c r="K33473"/>
      <c r="L33473"/>
      <c r="T33473" s="138"/>
    </row>
    <row r="33474" spans="9:20" x14ac:dyDescent="0.25">
      <c r="I33474" s="137"/>
      <c r="J33474" s="110"/>
      <c r="K33474"/>
      <c r="L33474"/>
      <c r="T33474" s="138"/>
    </row>
    <row r="33475" spans="9:20" x14ac:dyDescent="0.25">
      <c r="I33475" s="137"/>
      <c r="J33475" s="110"/>
      <c r="K33475"/>
      <c r="L33475"/>
      <c r="T33475" s="138"/>
    </row>
    <row r="33476" spans="9:20" x14ac:dyDescent="0.25">
      <c r="I33476" s="137"/>
      <c r="J33476" s="110"/>
      <c r="K33476"/>
      <c r="L33476"/>
      <c r="T33476" s="138"/>
    </row>
    <row r="33477" spans="9:20" x14ac:dyDescent="0.25">
      <c r="I33477" s="137"/>
      <c r="J33477" s="110"/>
      <c r="K33477"/>
      <c r="L33477"/>
      <c r="T33477" s="138"/>
    </row>
    <row r="33478" spans="9:20" x14ac:dyDescent="0.25">
      <c r="I33478" s="137"/>
      <c r="J33478" s="110"/>
      <c r="K33478"/>
      <c r="L33478"/>
      <c r="T33478" s="138"/>
    </row>
    <row r="33479" spans="9:20" x14ac:dyDescent="0.25">
      <c r="I33479" s="137"/>
      <c r="J33479" s="110"/>
      <c r="K33479"/>
      <c r="L33479"/>
      <c r="T33479" s="138"/>
    </row>
    <row r="33480" spans="9:20" x14ac:dyDescent="0.25">
      <c r="I33480" s="137"/>
      <c r="J33480" s="110"/>
      <c r="K33480"/>
      <c r="L33480"/>
      <c r="T33480" s="138"/>
    </row>
    <row r="33481" spans="9:20" x14ac:dyDescent="0.25">
      <c r="I33481" s="137"/>
      <c r="J33481" s="110"/>
      <c r="K33481"/>
      <c r="L33481"/>
      <c r="T33481" s="138"/>
    </row>
    <row r="33482" spans="9:20" x14ac:dyDescent="0.25">
      <c r="I33482" s="137"/>
      <c r="J33482" s="110"/>
      <c r="K33482"/>
      <c r="L33482"/>
      <c r="T33482" s="138"/>
    </row>
    <row r="33483" spans="9:20" x14ac:dyDescent="0.25">
      <c r="I33483" s="137"/>
      <c r="J33483" s="110"/>
      <c r="K33483"/>
      <c r="L33483"/>
      <c r="T33483" s="138"/>
    </row>
    <row r="33484" spans="9:20" x14ac:dyDescent="0.25">
      <c r="I33484" s="137"/>
      <c r="J33484" s="110"/>
      <c r="K33484"/>
      <c r="L33484"/>
      <c r="T33484" s="138"/>
    </row>
    <row r="33485" spans="9:20" x14ac:dyDescent="0.25">
      <c r="I33485" s="137"/>
      <c r="J33485" s="110"/>
      <c r="K33485"/>
      <c r="L33485"/>
      <c r="T33485" s="138"/>
    </row>
    <row r="33486" spans="9:20" x14ac:dyDescent="0.25">
      <c r="I33486" s="137"/>
      <c r="J33486" s="110"/>
      <c r="K33486"/>
      <c r="L33486"/>
      <c r="T33486" s="138"/>
    </row>
    <row r="33487" spans="9:20" x14ac:dyDescent="0.25">
      <c r="I33487" s="137"/>
      <c r="J33487" s="110"/>
      <c r="K33487"/>
      <c r="L33487"/>
      <c r="T33487" s="138"/>
    </row>
    <row r="33488" spans="9:20" x14ac:dyDescent="0.25">
      <c r="I33488" s="137"/>
      <c r="J33488" s="110"/>
      <c r="K33488"/>
      <c r="L33488"/>
      <c r="T33488" s="138"/>
    </row>
    <row r="33489" spans="9:20" x14ac:dyDescent="0.25">
      <c r="I33489" s="137"/>
      <c r="J33489" s="110"/>
      <c r="K33489"/>
      <c r="L33489"/>
      <c r="T33489" s="138"/>
    </row>
    <row r="33490" spans="9:20" x14ac:dyDescent="0.25">
      <c r="I33490" s="137"/>
      <c r="J33490" s="110"/>
      <c r="K33490"/>
      <c r="L33490"/>
      <c r="T33490" s="138"/>
    </row>
    <row r="33491" spans="9:20" x14ac:dyDescent="0.25">
      <c r="I33491" s="137"/>
      <c r="J33491" s="110"/>
      <c r="K33491"/>
      <c r="L33491"/>
      <c r="T33491" s="138"/>
    </row>
    <row r="33492" spans="9:20" x14ac:dyDescent="0.25">
      <c r="I33492" s="137"/>
      <c r="J33492" s="110"/>
      <c r="K33492"/>
      <c r="L33492"/>
      <c r="T33492" s="138"/>
    </row>
    <row r="33493" spans="9:20" x14ac:dyDescent="0.25">
      <c r="I33493" s="137"/>
      <c r="J33493" s="110"/>
      <c r="K33493"/>
      <c r="L33493"/>
      <c r="T33493" s="138"/>
    </row>
    <row r="33494" spans="9:20" x14ac:dyDescent="0.25">
      <c r="I33494" s="137"/>
      <c r="J33494" s="110"/>
      <c r="K33494"/>
      <c r="L33494"/>
      <c r="T33494" s="138"/>
    </row>
    <row r="33495" spans="9:20" x14ac:dyDescent="0.25">
      <c r="I33495" s="137"/>
      <c r="J33495" s="110"/>
      <c r="K33495"/>
      <c r="L33495"/>
      <c r="T33495" s="138"/>
    </row>
    <row r="33496" spans="9:20" x14ac:dyDescent="0.25">
      <c r="I33496" s="137"/>
      <c r="J33496" s="110"/>
      <c r="K33496"/>
      <c r="L33496"/>
      <c r="T33496" s="138"/>
    </row>
    <row r="33497" spans="9:20" x14ac:dyDescent="0.25">
      <c r="I33497" s="137"/>
      <c r="J33497" s="110"/>
      <c r="K33497"/>
      <c r="L33497"/>
      <c r="T33497" s="138"/>
    </row>
    <row r="33498" spans="9:20" x14ac:dyDescent="0.25">
      <c r="I33498" s="137"/>
      <c r="J33498" s="110"/>
      <c r="K33498"/>
      <c r="L33498"/>
      <c r="T33498" s="138"/>
    </row>
    <row r="33499" spans="9:20" x14ac:dyDescent="0.25">
      <c r="I33499" s="137"/>
      <c r="J33499" s="110"/>
      <c r="K33499"/>
      <c r="L33499"/>
      <c r="T33499" s="138"/>
    </row>
    <row r="33500" spans="9:20" x14ac:dyDescent="0.25">
      <c r="I33500" s="137"/>
      <c r="J33500" s="110"/>
      <c r="K33500"/>
      <c r="L33500"/>
      <c r="T33500" s="138"/>
    </row>
    <row r="33501" spans="9:20" x14ac:dyDescent="0.25">
      <c r="I33501" s="137"/>
      <c r="J33501" s="110"/>
      <c r="K33501"/>
      <c r="L33501"/>
      <c r="T33501" s="138"/>
    </row>
    <row r="33502" spans="9:20" x14ac:dyDescent="0.25">
      <c r="I33502" s="137"/>
      <c r="J33502" s="110"/>
      <c r="K33502"/>
      <c r="L33502"/>
      <c r="T33502" s="138"/>
    </row>
    <row r="33503" spans="9:20" x14ac:dyDescent="0.25">
      <c r="I33503" s="137"/>
      <c r="J33503" s="110"/>
      <c r="K33503"/>
      <c r="L33503"/>
      <c r="T33503" s="138"/>
    </row>
    <row r="33504" spans="9:20" x14ac:dyDescent="0.25">
      <c r="I33504" s="137"/>
      <c r="J33504" s="110"/>
      <c r="K33504"/>
      <c r="L33504"/>
      <c r="T33504" s="138"/>
    </row>
    <row r="33505" spans="9:20" x14ac:dyDescent="0.25">
      <c r="I33505" s="137"/>
      <c r="J33505" s="110"/>
      <c r="K33505"/>
      <c r="L33505"/>
      <c r="T33505" s="138"/>
    </row>
    <row r="33506" spans="9:20" x14ac:dyDescent="0.25">
      <c r="I33506" s="137"/>
      <c r="J33506" s="110"/>
      <c r="K33506"/>
      <c r="L33506"/>
      <c r="T33506" s="138"/>
    </row>
    <row r="33507" spans="9:20" x14ac:dyDescent="0.25">
      <c r="I33507" s="137"/>
      <c r="J33507" s="110"/>
      <c r="K33507"/>
      <c r="L33507"/>
      <c r="T33507" s="138"/>
    </row>
    <row r="33508" spans="9:20" x14ac:dyDescent="0.25">
      <c r="I33508" s="137"/>
      <c r="J33508" s="110"/>
      <c r="K33508"/>
      <c r="L33508"/>
      <c r="T33508" s="138"/>
    </row>
    <row r="33509" spans="9:20" x14ac:dyDescent="0.25">
      <c r="I33509" s="137"/>
      <c r="J33509" s="110"/>
      <c r="K33509"/>
      <c r="L33509"/>
      <c r="T33509" s="138"/>
    </row>
    <row r="33510" spans="9:20" x14ac:dyDescent="0.25">
      <c r="I33510" s="137"/>
      <c r="J33510" s="110"/>
      <c r="K33510"/>
      <c r="L33510"/>
      <c r="T33510" s="138"/>
    </row>
    <row r="33511" spans="9:20" x14ac:dyDescent="0.25">
      <c r="I33511" s="137"/>
      <c r="J33511" s="110"/>
      <c r="K33511"/>
      <c r="L33511"/>
      <c r="T33511" s="138"/>
    </row>
    <row r="33512" spans="9:20" x14ac:dyDescent="0.25">
      <c r="I33512" s="137"/>
      <c r="J33512" s="110"/>
      <c r="K33512"/>
      <c r="L33512"/>
      <c r="T33512" s="138"/>
    </row>
    <row r="33513" spans="9:20" x14ac:dyDescent="0.25">
      <c r="I33513" s="137"/>
      <c r="J33513" s="110"/>
      <c r="K33513"/>
      <c r="L33513"/>
      <c r="T33513" s="138"/>
    </row>
    <row r="33514" spans="9:20" x14ac:dyDescent="0.25">
      <c r="I33514" s="137"/>
      <c r="J33514" s="110"/>
      <c r="K33514"/>
      <c r="L33514"/>
      <c r="T33514" s="138"/>
    </row>
    <row r="33515" spans="9:20" x14ac:dyDescent="0.25">
      <c r="I33515" s="137"/>
      <c r="J33515" s="110"/>
      <c r="K33515"/>
      <c r="L33515"/>
      <c r="T33515" s="138"/>
    </row>
    <row r="33516" spans="9:20" x14ac:dyDescent="0.25">
      <c r="I33516" s="137"/>
      <c r="J33516" s="110"/>
      <c r="K33516"/>
      <c r="L33516"/>
      <c r="T33516" s="138"/>
    </row>
    <row r="33517" spans="9:20" x14ac:dyDescent="0.25">
      <c r="I33517" s="137"/>
      <c r="J33517" s="110"/>
      <c r="K33517"/>
      <c r="L33517"/>
      <c r="T33517" s="138"/>
    </row>
    <row r="33518" spans="9:20" x14ac:dyDescent="0.25">
      <c r="I33518" s="137"/>
      <c r="J33518" s="110"/>
      <c r="K33518"/>
      <c r="L33518"/>
      <c r="T33518" s="138"/>
    </row>
    <row r="33519" spans="9:20" x14ac:dyDescent="0.25">
      <c r="I33519" s="137"/>
      <c r="J33519" s="110"/>
      <c r="K33519"/>
      <c r="L33519"/>
      <c r="T33519" s="138"/>
    </row>
    <row r="33520" spans="9:20" x14ac:dyDescent="0.25">
      <c r="I33520" s="137"/>
      <c r="J33520" s="110"/>
      <c r="K33520"/>
      <c r="L33520"/>
      <c r="T33520" s="138"/>
    </row>
    <row r="33521" spans="9:20" x14ac:dyDescent="0.25">
      <c r="I33521" s="137"/>
      <c r="J33521" s="110"/>
      <c r="K33521"/>
      <c r="L33521"/>
      <c r="T33521" s="138"/>
    </row>
    <row r="33522" spans="9:20" x14ac:dyDescent="0.25">
      <c r="I33522" s="137"/>
      <c r="J33522" s="110"/>
      <c r="K33522"/>
      <c r="L33522"/>
      <c r="T33522" s="138"/>
    </row>
    <row r="33523" spans="9:20" x14ac:dyDescent="0.25">
      <c r="I33523" s="137"/>
      <c r="J33523" s="110"/>
      <c r="K33523"/>
      <c r="L33523"/>
      <c r="T33523" s="138"/>
    </row>
    <row r="33524" spans="9:20" x14ac:dyDescent="0.25">
      <c r="I33524" s="137"/>
      <c r="J33524" s="110"/>
      <c r="K33524"/>
      <c r="L33524"/>
      <c r="T33524" s="138"/>
    </row>
    <row r="33525" spans="9:20" x14ac:dyDescent="0.25">
      <c r="I33525" s="137"/>
      <c r="J33525" s="110"/>
      <c r="K33525"/>
      <c r="L33525"/>
      <c r="T33525" s="138"/>
    </row>
    <row r="33526" spans="9:20" x14ac:dyDescent="0.25">
      <c r="I33526" s="137"/>
      <c r="J33526" s="110"/>
      <c r="K33526"/>
      <c r="L33526"/>
      <c r="T33526" s="138"/>
    </row>
    <row r="33527" spans="9:20" x14ac:dyDescent="0.25">
      <c r="I33527" s="137"/>
      <c r="J33527" s="110"/>
      <c r="K33527"/>
      <c r="L33527"/>
      <c r="T33527" s="138"/>
    </row>
    <row r="33528" spans="9:20" x14ac:dyDescent="0.25">
      <c r="I33528" s="137"/>
      <c r="J33528" s="110"/>
      <c r="K33528"/>
      <c r="L33528"/>
      <c r="T33528" s="138"/>
    </row>
    <row r="33529" spans="9:20" x14ac:dyDescent="0.25">
      <c r="I33529" s="137"/>
      <c r="J33529" s="110"/>
      <c r="K33529"/>
      <c r="L33529"/>
      <c r="T33529" s="138"/>
    </row>
    <row r="33530" spans="9:20" x14ac:dyDescent="0.25">
      <c r="I33530" s="137"/>
      <c r="J33530" s="110"/>
      <c r="K33530"/>
      <c r="L33530"/>
      <c r="T33530" s="138"/>
    </row>
    <row r="33531" spans="9:20" x14ac:dyDescent="0.25">
      <c r="I33531" s="137"/>
      <c r="J33531" s="110"/>
      <c r="K33531"/>
      <c r="L33531"/>
      <c r="T33531" s="138"/>
    </row>
    <row r="33532" spans="9:20" x14ac:dyDescent="0.25">
      <c r="I33532" s="137"/>
      <c r="J33532" s="110"/>
      <c r="K33532"/>
      <c r="L33532"/>
      <c r="T33532" s="138"/>
    </row>
    <row r="33533" spans="9:20" x14ac:dyDescent="0.25">
      <c r="I33533" s="137"/>
      <c r="J33533" s="110"/>
      <c r="K33533"/>
      <c r="L33533"/>
      <c r="T33533" s="138"/>
    </row>
    <row r="33534" spans="9:20" x14ac:dyDescent="0.25">
      <c r="I33534" s="137"/>
      <c r="J33534" s="110"/>
      <c r="K33534"/>
      <c r="L33534"/>
      <c r="T33534" s="138"/>
    </row>
    <row r="33535" spans="9:20" x14ac:dyDescent="0.25">
      <c r="I33535" s="137"/>
      <c r="J33535" s="110"/>
      <c r="K33535"/>
      <c r="L33535"/>
      <c r="T33535" s="138"/>
    </row>
    <row r="33536" spans="9:20" x14ac:dyDescent="0.25">
      <c r="I33536" s="137"/>
      <c r="J33536" s="110"/>
      <c r="K33536"/>
      <c r="L33536"/>
      <c r="T33536" s="138"/>
    </row>
    <row r="33537" spans="9:20" x14ac:dyDescent="0.25">
      <c r="I33537" s="137"/>
      <c r="J33537" s="110"/>
      <c r="K33537"/>
      <c r="L33537"/>
      <c r="T33537" s="138"/>
    </row>
    <row r="33538" spans="9:20" x14ac:dyDescent="0.25">
      <c r="I33538" s="137"/>
      <c r="J33538" s="110"/>
      <c r="K33538"/>
      <c r="L33538"/>
      <c r="T33538" s="138"/>
    </row>
    <row r="33539" spans="9:20" x14ac:dyDescent="0.25">
      <c r="I33539" s="137"/>
      <c r="J33539" s="110"/>
      <c r="K33539"/>
      <c r="L33539"/>
      <c r="T33539" s="138"/>
    </row>
    <row r="33540" spans="9:20" x14ac:dyDescent="0.25">
      <c r="I33540" s="137"/>
      <c r="J33540" s="110"/>
      <c r="K33540"/>
      <c r="L33540"/>
      <c r="T33540" s="138"/>
    </row>
    <row r="33541" spans="9:20" x14ac:dyDescent="0.25">
      <c r="I33541" s="137"/>
      <c r="J33541" s="110"/>
      <c r="K33541"/>
      <c r="L33541"/>
      <c r="T33541" s="138"/>
    </row>
    <row r="33542" spans="9:20" x14ac:dyDescent="0.25">
      <c r="I33542" s="137"/>
      <c r="J33542" s="110"/>
      <c r="K33542"/>
      <c r="L33542"/>
      <c r="T33542" s="138"/>
    </row>
    <row r="33543" spans="9:20" x14ac:dyDescent="0.25">
      <c r="I33543" s="137"/>
      <c r="J33543" s="110"/>
      <c r="K33543"/>
      <c r="L33543"/>
      <c r="T33543" s="138"/>
    </row>
    <row r="33544" spans="9:20" x14ac:dyDescent="0.25">
      <c r="I33544" s="137"/>
      <c r="J33544" s="110"/>
      <c r="K33544"/>
      <c r="L33544"/>
      <c r="T33544" s="138"/>
    </row>
    <row r="33545" spans="9:20" x14ac:dyDescent="0.25">
      <c r="I33545" s="137"/>
      <c r="J33545" s="110"/>
      <c r="K33545"/>
      <c r="L33545"/>
      <c r="T33545" s="138"/>
    </row>
    <row r="33546" spans="9:20" x14ac:dyDescent="0.25">
      <c r="I33546" s="137"/>
      <c r="J33546" s="110"/>
      <c r="K33546"/>
      <c r="L33546"/>
      <c r="T33546" s="138"/>
    </row>
    <row r="33547" spans="9:20" x14ac:dyDescent="0.25">
      <c r="I33547" s="137"/>
      <c r="J33547" s="110"/>
      <c r="K33547"/>
      <c r="L33547"/>
      <c r="T33547" s="138"/>
    </row>
    <row r="33548" spans="9:20" x14ac:dyDescent="0.25">
      <c r="I33548" s="137"/>
      <c r="J33548" s="110"/>
      <c r="K33548"/>
      <c r="L33548"/>
      <c r="T33548" s="138"/>
    </row>
    <row r="33549" spans="9:20" x14ac:dyDescent="0.25">
      <c r="I33549" s="137"/>
      <c r="J33549" s="110"/>
      <c r="K33549"/>
      <c r="L33549"/>
      <c r="T33549" s="138"/>
    </row>
    <row r="33550" spans="9:20" x14ac:dyDescent="0.25">
      <c r="I33550" s="137"/>
      <c r="J33550" s="110"/>
      <c r="K33550"/>
      <c r="L33550"/>
      <c r="T33550" s="138"/>
    </row>
    <row r="33551" spans="9:20" x14ac:dyDescent="0.25">
      <c r="I33551" s="137"/>
      <c r="J33551" s="110"/>
      <c r="K33551"/>
      <c r="L33551"/>
      <c r="T33551" s="138"/>
    </row>
    <row r="33552" spans="9:20" x14ac:dyDescent="0.25">
      <c r="I33552" s="137"/>
      <c r="J33552" s="110"/>
      <c r="K33552"/>
      <c r="L33552"/>
      <c r="T33552" s="138"/>
    </row>
    <row r="33553" spans="9:20" x14ac:dyDescent="0.25">
      <c r="I33553" s="137"/>
      <c r="J33553" s="110"/>
      <c r="K33553"/>
      <c r="L33553"/>
      <c r="T33553" s="138"/>
    </row>
    <row r="33554" spans="9:20" x14ac:dyDescent="0.25">
      <c r="I33554" s="137"/>
      <c r="J33554" s="110"/>
      <c r="K33554"/>
      <c r="L33554"/>
      <c r="T33554" s="138"/>
    </row>
    <row r="33555" spans="9:20" x14ac:dyDescent="0.25">
      <c r="I33555" s="137"/>
      <c r="J33555" s="110"/>
      <c r="K33555"/>
      <c r="L33555"/>
      <c r="T33555" s="138"/>
    </row>
    <row r="33556" spans="9:20" x14ac:dyDescent="0.25">
      <c r="I33556" s="137"/>
      <c r="J33556" s="110"/>
      <c r="K33556"/>
      <c r="L33556"/>
      <c r="T33556" s="138"/>
    </row>
    <row r="33557" spans="9:20" x14ac:dyDescent="0.25">
      <c r="I33557" s="137"/>
      <c r="J33557" s="110"/>
      <c r="K33557"/>
      <c r="L33557"/>
      <c r="T33557" s="138"/>
    </row>
    <row r="33558" spans="9:20" x14ac:dyDescent="0.25">
      <c r="I33558" s="137"/>
      <c r="J33558" s="110"/>
      <c r="K33558"/>
      <c r="L33558"/>
      <c r="T33558" s="138"/>
    </row>
    <row r="33559" spans="9:20" x14ac:dyDescent="0.25">
      <c r="I33559" s="137"/>
      <c r="J33559" s="110"/>
      <c r="K33559"/>
      <c r="L33559"/>
      <c r="T33559" s="138"/>
    </row>
    <row r="33560" spans="9:20" x14ac:dyDescent="0.25">
      <c r="I33560" s="137"/>
      <c r="J33560" s="110"/>
      <c r="K33560"/>
      <c r="L33560"/>
      <c r="T33560" s="138"/>
    </row>
    <row r="33561" spans="9:20" x14ac:dyDescent="0.25">
      <c r="I33561" s="137"/>
      <c r="J33561" s="110"/>
      <c r="K33561"/>
      <c r="L33561"/>
      <c r="T33561" s="138"/>
    </row>
    <row r="33562" spans="9:20" x14ac:dyDescent="0.25">
      <c r="I33562" s="137"/>
      <c r="J33562" s="110"/>
      <c r="K33562"/>
      <c r="L33562"/>
      <c r="T33562" s="138"/>
    </row>
    <row r="33563" spans="9:20" x14ac:dyDescent="0.25">
      <c r="I33563" s="137"/>
      <c r="J33563" s="110"/>
      <c r="K33563"/>
      <c r="L33563"/>
      <c r="T33563" s="138"/>
    </row>
    <row r="33564" spans="9:20" x14ac:dyDescent="0.25">
      <c r="I33564" s="137"/>
      <c r="J33564" s="110"/>
      <c r="K33564"/>
      <c r="L33564"/>
      <c r="T33564" s="138"/>
    </row>
    <row r="33565" spans="9:20" x14ac:dyDescent="0.25">
      <c r="I33565" s="137"/>
      <c r="J33565" s="110"/>
      <c r="K33565"/>
      <c r="L33565"/>
      <c r="T33565" s="138"/>
    </row>
    <row r="33566" spans="9:20" x14ac:dyDescent="0.25">
      <c r="I33566" s="137"/>
      <c r="J33566" s="110"/>
      <c r="K33566"/>
      <c r="L33566"/>
      <c r="T33566" s="138"/>
    </row>
    <row r="33567" spans="9:20" x14ac:dyDescent="0.25">
      <c r="I33567" s="137"/>
      <c r="J33567" s="110"/>
      <c r="K33567"/>
      <c r="L33567"/>
      <c r="T33567" s="138"/>
    </row>
    <row r="33568" spans="9:20" x14ac:dyDescent="0.25">
      <c r="I33568" s="137"/>
      <c r="J33568" s="110"/>
      <c r="K33568"/>
      <c r="L33568"/>
      <c r="T33568" s="138"/>
    </row>
    <row r="33569" spans="9:20" x14ac:dyDescent="0.25">
      <c r="I33569" s="137"/>
      <c r="J33569" s="110"/>
      <c r="K33569"/>
      <c r="L33569"/>
      <c r="T33569" s="138"/>
    </row>
    <row r="33570" spans="9:20" x14ac:dyDescent="0.25">
      <c r="I33570" s="137"/>
      <c r="J33570" s="110"/>
      <c r="K33570"/>
      <c r="L33570"/>
      <c r="T33570" s="138"/>
    </row>
    <row r="33571" spans="9:20" x14ac:dyDescent="0.25">
      <c r="I33571" s="137"/>
      <c r="J33571" s="110"/>
      <c r="K33571"/>
      <c r="L33571"/>
      <c r="T33571" s="138"/>
    </row>
    <row r="33572" spans="9:20" x14ac:dyDescent="0.25">
      <c r="I33572" s="137"/>
      <c r="J33572" s="110"/>
      <c r="K33572"/>
      <c r="L33572"/>
      <c r="T33572" s="138"/>
    </row>
    <row r="33573" spans="9:20" x14ac:dyDescent="0.25">
      <c r="I33573" s="137"/>
      <c r="J33573" s="110"/>
      <c r="K33573"/>
      <c r="L33573"/>
      <c r="T33573" s="138"/>
    </row>
    <row r="33574" spans="9:20" x14ac:dyDescent="0.25">
      <c r="I33574" s="137"/>
      <c r="J33574" s="110"/>
      <c r="K33574"/>
      <c r="L33574"/>
      <c r="T33574" s="138"/>
    </row>
    <row r="33575" spans="9:20" x14ac:dyDescent="0.25">
      <c r="I33575" s="137"/>
      <c r="J33575" s="110"/>
      <c r="K33575"/>
      <c r="L33575"/>
      <c r="T33575" s="138"/>
    </row>
    <row r="33576" spans="9:20" x14ac:dyDescent="0.25">
      <c r="I33576" s="137"/>
      <c r="J33576" s="110"/>
      <c r="K33576"/>
      <c r="L33576"/>
      <c r="T33576" s="138"/>
    </row>
    <row r="33577" spans="9:20" x14ac:dyDescent="0.25">
      <c r="I33577" s="137"/>
      <c r="J33577" s="110"/>
      <c r="K33577"/>
      <c r="L33577"/>
      <c r="T33577" s="138"/>
    </row>
    <row r="33578" spans="9:20" x14ac:dyDescent="0.25">
      <c r="I33578" s="137"/>
      <c r="J33578" s="110"/>
      <c r="K33578"/>
      <c r="L33578"/>
      <c r="T33578" s="138"/>
    </row>
    <row r="33579" spans="9:20" x14ac:dyDescent="0.25">
      <c r="I33579" s="137"/>
      <c r="J33579" s="110"/>
      <c r="K33579"/>
      <c r="L33579"/>
      <c r="T33579" s="138"/>
    </row>
    <row r="33580" spans="9:20" x14ac:dyDescent="0.25">
      <c r="I33580" s="137"/>
      <c r="J33580" s="110"/>
      <c r="K33580"/>
      <c r="L33580"/>
      <c r="T33580" s="138"/>
    </row>
    <row r="33581" spans="9:20" x14ac:dyDescent="0.25">
      <c r="I33581" s="137"/>
      <c r="J33581" s="110"/>
      <c r="K33581"/>
      <c r="L33581"/>
      <c r="T33581" s="138"/>
    </row>
    <row r="33582" spans="9:20" x14ac:dyDescent="0.25">
      <c r="I33582" s="137"/>
      <c r="J33582" s="110"/>
      <c r="K33582"/>
      <c r="L33582"/>
      <c r="T33582" s="138"/>
    </row>
    <row r="33583" spans="9:20" x14ac:dyDescent="0.25">
      <c r="I33583" s="137"/>
      <c r="J33583" s="110"/>
      <c r="K33583"/>
      <c r="L33583"/>
      <c r="T33583" s="138"/>
    </row>
    <row r="33584" spans="9:20" x14ac:dyDescent="0.25">
      <c r="I33584" s="137"/>
      <c r="J33584" s="110"/>
      <c r="K33584"/>
      <c r="L33584"/>
      <c r="T33584" s="138"/>
    </row>
    <row r="33585" spans="9:20" x14ac:dyDescent="0.25">
      <c r="I33585" s="137"/>
      <c r="J33585" s="110"/>
      <c r="K33585"/>
      <c r="L33585"/>
      <c r="T33585" s="138"/>
    </row>
    <row r="33586" spans="9:20" x14ac:dyDescent="0.25">
      <c r="I33586" s="137"/>
      <c r="J33586" s="110"/>
      <c r="K33586"/>
      <c r="L33586"/>
      <c r="T33586" s="138"/>
    </row>
    <row r="33587" spans="9:20" x14ac:dyDescent="0.25">
      <c r="I33587" s="137"/>
      <c r="J33587" s="110"/>
      <c r="K33587"/>
      <c r="L33587"/>
      <c r="T33587" s="138"/>
    </row>
    <row r="33588" spans="9:20" x14ac:dyDescent="0.25">
      <c r="I33588" s="137"/>
      <c r="J33588" s="110"/>
      <c r="K33588"/>
      <c r="L33588"/>
      <c r="T33588" s="138"/>
    </row>
    <row r="33589" spans="9:20" x14ac:dyDescent="0.25">
      <c r="I33589" s="137"/>
      <c r="J33589" s="110"/>
      <c r="K33589"/>
      <c r="L33589"/>
      <c r="T33589" s="138"/>
    </row>
    <row r="33590" spans="9:20" x14ac:dyDescent="0.25">
      <c r="I33590" s="137"/>
      <c r="J33590" s="110"/>
      <c r="K33590"/>
      <c r="L33590"/>
      <c r="T33590" s="138"/>
    </row>
    <row r="33591" spans="9:20" x14ac:dyDescent="0.25">
      <c r="I33591" s="137"/>
      <c r="J33591" s="110"/>
      <c r="K33591"/>
      <c r="L33591"/>
      <c r="T33591" s="138"/>
    </row>
    <row r="33592" spans="9:20" x14ac:dyDescent="0.25">
      <c r="I33592" s="137"/>
      <c r="J33592" s="110"/>
      <c r="K33592"/>
      <c r="L33592"/>
      <c r="T33592" s="138"/>
    </row>
    <row r="33593" spans="9:20" x14ac:dyDescent="0.25">
      <c r="I33593" s="137"/>
      <c r="J33593" s="110"/>
      <c r="K33593"/>
      <c r="L33593"/>
      <c r="T33593" s="138"/>
    </row>
    <row r="33594" spans="9:20" x14ac:dyDescent="0.25">
      <c r="I33594" s="137"/>
      <c r="J33594" s="110"/>
      <c r="K33594"/>
      <c r="L33594"/>
      <c r="T33594" s="138"/>
    </row>
    <row r="33595" spans="9:20" x14ac:dyDescent="0.25">
      <c r="I33595" s="137"/>
      <c r="J33595" s="110"/>
      <c r="K33595"/>
      <c r="L33595"/>
      <c r="T33595" s="138"/>
    </row>
    <row r="33596" spans="9:20" x14ac:dyDescent="0.25">
      <c r="I33596" s="137"/>
      <c r="J33596" s="110"/>
      <c r="K33596"/>
      <c r="L33596"/>
      <c r="T33596" s="138"/>
    </row>
    <row r="33597" spans="9:20" x14ac:dyDescent="0.25">
      <c r="I33597" s="137"/>
      <c r="J33597" s="110"/>
      <c r="K33597"/>
      <c r="L33597"/>
      <c r="T33597" s="138"/>
    </row>
    <row r="33598" spans="9:20" x14ac:dyDescent="0.25">
      <c r="I33598" s="137"/>
      <c r="J33598" s="110"/>
      <c r="K33598"/>
      <c r="L33598"/>
      <c r="T33598" s="138"/>
    </row>
    <row r="33599" spans="9:20" x14ac:dyDescent="0.25">
      <c r="I33599" s="137"/>
      <c r="J33599" s="110"/>
      <c r="K33599"/>
      <c r="L33599"/>
      <c r="T33599" s="138"/>
    </row>
    <row r="33600" spans="9:20" x14ac:dyDescent="0.25">
      <c r="I33600" s="137"/>
      <c r="J33600" s="110"/>
      <c r="K33600"/>
      <c r="L33600"/>
      <c r="T33600" s="138"/>
    </row>
    <row r="33601" spans="9:20" x14ac:dyDescent="0.25">
      <c r="I33601" s="137"/>
      <c r="J33601" s="110"/>
      <c r="K33601"/>
      <c r="L33601"/>
      <c r="T33601" s="138"/>
    </row>
    <row r="33602" spans="9:20" x14ac:dyDescent="0.25">
      <c r="I33602" s="137"/>
      <c r="J33602" s="110"/>
      <c r="K33602"/>
      <c r="L33602"/>
      <c r="T33602" s="138"/>
    </row>
    <row r="33603" spans="9:20" x14ac:dyDescent="0.25">
      <c r="I33603" s="137"/>
      <c r="J33603" s="110"/>
      <c r="K33603"/>
      <c r="L33603"/>
      <c r="T33603" s="138"/>
    </row>
    <row r="33604" spans="9:20" x14ac:dyDescent="0.25">
      <c r="I33604" s="137"/>
      <c r="J33604" s="110"/>
      <c r="K33604"/>
      <c r="L33604"/>
      <c r="T33604" s="138"/>
    </row>
    <row r="33605" spans="9:20" x14ac:dyDescent="0.25">
      <c r="I33605" s="137"/>
      <c r="J33605" s="110"/>
      <c r="K33605"/>
      <c r="L33605"/>
      <c r="T33605" s="138"/>
    </row>
    <row r="33606" spans="9:20" x14ac:dyDescent="0.25">
      <c r="I33606" s="137"/>
      <c r="J33606" s="110"/>
      <c r="K33606"/>
      <c r="L33606"/>
      <c r="T33606" s="138"/>
    </row>
    <row r="33607" spans="9:20" x14ac:dyDescent="0.25">
      <c r="I33607" s="137"/>
      <c r="J33607" s="110"/>
      <c r="K33607"/>
      <c r="L33607"/>
      <c r="T33607" s="138"/>
    </row>
    <row r="33608" spans="9:20" x14ac:dyDescent="0.25">
      <c r="I33608" s="137"/>
      <c r="J33608" s="110"/>
      <c r="K33608"/>
      <c r="L33608"/>
      <c r="T33608" s="138"/>
    </row>
    <row r="33609" spans="9:20" x14ac:dyDescent="0.25">
      <c r="I33609" s="137"/>
      <c r="J33609" s="110"/>
      <c r="K33609"/>
      <c r="L33609"/>
      <c r="T33609" s="138"/>
    </row>
    <row r="33610" spans="9:20" x14ac:dyDescent="0.25">
      <c r="I33610" s="137"/>
      <c r="J33610" s="110"/>
      <c r="K33610"/>
      <c r="L33610"/>
      <c r="T33610" s="138"/>
    </row>
    <row r="33611" spans="9:20" x14ac:dyDescent="0.25">
      <c r="I33611" s="137"/>
      <c r="J33611" s="110"/>
      <c r="K33611"/>
      <c r="L33611"/>
      <c r="T33611" s="138"/>
    </row>
    <row r="33612" spans="9:20" x14ac:dyDescent="0.25">
      <c r="I33612" s="137"/>
      <c r="J33612" s="110"/>
      <c r="K33612"/>
      <c r="L33612"/>
      <c r="T33612" s="138"/>
    </row>
    <row r="33613" spans="9:20" x14ac:dyDescent="0.25">
      <c r="I33613" s="137"/>
      <c r="J33613" s="110"/>
      <c r="K33613"/>
      <c r="L33613"/>
      <c r="T33613" s="138"/>
    </row>
    <row r="33614" spans="9:20" x14ac:dyDescent="0.25">
      <c r="I33614" s="137"/>
      <c r="J33614" s="110"/>
      <c r="K33614"/>
      <c r="L33614"/>
      <c r="T33614" s="138"/>
    </row>
    <row r="33615" spans="9:20" x14ac:dyDescent="0.25">
      <c r="I33615" s="137"/>
      <c r="J33615" s="110"/>
      <c r="K33615"/>
      <c r="L33615"/>
      <c r="T33615" s="138"/>
    </row>
    <row r="33616" spans="9:20" x14ac:dyDescent="0.25">
      <c r="I33616" s="137"/>
      <c r="J33616" s="110"/>
      <c r="K33616"/>
      <c r="L33616"/>
      <c r="T33616" s="138"/>
    </row>
    <row r="33617" spans="9:20" x14ac:dyDescent="0.25">
      <c r="I33617" s="137"/>
      <c r="J33617" s="110"/>
      <c r="K33617"/>
      <c r="L33617"/>
      <c r="T33617" s="138"/>
    </row>
    <row r="33618" spans="9:20" x14ac:dyDescent="0.25">
      <c r="I33618" s="137"/>
      <c r="J33618" s="110"/>
      <c r="K33618"/>
      <c r="L33618"/>
      <c r="T33618" s="138"/>
    </row>
    <row r="33619" spans="9:20" x14ac:dyDescent="0.25">
      <c r="I33619" s="137"/>
      <c r="J33619" s="110"/>
      <c r="K33619"/>
      <c r="L33619"/>
      <c r="T33619" s="138"/>
    </row>
    <row r="33620" spans="9:20" x14ac:dyDescent="0.25">
      <c r="I33620" s="137"/>
      <c r="J33620" s="110"/>
      <c r="K33620"/>
      <c r="L33620"/>
      <c r="T33620" s="138"/>
    </row>
    <row r="33621" spans="9:20" x14ac:dyDescent="0.25">
      <c r="I33621" s="137"/>
      <c r="J33621" s="110"/>
      <c r="K33621"/>
      <c r="L33621"/>
      <c r="T33621" s="138"/>
    </row>
    <row r="33622" spans="9:20" x14ac:dyDescent="0.25">
      <c r="I33622" s="137"/>
      <c r="J33622" s="110"/>
      <c r="K33622"/>
      <c r="L33622"/>
      <c r="T33622" s="138"/>
    </row>
    <row r="33623" spans="9:20" x14ac:dyDescent="0.25">
      <c r="I33623" s="137"/>
      <c r="J33623" s="110"/>
      <c r="K33623"/>
      <c r="L33623"/>
      <c r="T33623" s="138"/>
    </row>
    <row r="33624" spans="9:20" x14ac:dyDescent="0.25">
      <c r="I33624" s="137"/>
      <c r="J33624" s="110"/>
      <c r="K33624"/>
      <c r="L33624"/>
      <c r="T33624" s="138"/>
    </row>
    <row r="33625" spans="9:20" x14ac:dyDescent="0.25">
      <c r="I33625" s="137"/>
      <c r="J33625" s="110"/>
      <c r="K33625"/>
      <c r="L33625"/>
      <c r="T33625" s="138"/>
    </row>
    <row r="33626" spans="9:20" x14ac:dyDescent="0.25">
      <c r="I33626" s="137"/>
      <c r="J33626" s="110"/>
      <c r="K33626"/>
      <c r="L33626"/>
      <c r="T33626" s="138"/>
    </row>
    <row r="33627" spans="9:20" x14ac:dyDescent="0.25">
      <c r="I33627" s="137"/>
      <c r="J33627" s="110"/>
      <c r="K33627"/>
      <c r="L33627"/>
      <c r="T33627" s="138"/>
    </row>
    <row r="33628" spans="9:20" x14ac:dyDescent="0.25">
      <c r="I33628" s="137"/>
      <c r="J33628" s="110"/>
      <c r="K33628"/>
      <c r="L33628"/>
      <c r="T33628" s="138"/>
    </row>
    <row r="33629" spans="9:20" x14ac:dyDescent="0.25">
      <c r="I33629" s="137"/>
      <c r="J33629" s="110"/>
      <c r="K33629"/>
      <c r="L33629"/>
      <c r="T33629" s="138"/>
    </row>
    <row r="33630" spans="9:20" x14ac:dyDescent="0.25">
      <c r="I33630" s="137"/>
      <c r="J33630" s="110"/>
      <c r="K33630"/>
      <c r="L33630"/>
      <c r="T33630" s="138"/>
    </row>
    <row r="33631" spans="9:20" x14ac:dyDescent="0.25">
      <c r="I33631" s="137"/>
      <c r="J33631" s="110"/>
      <c r="K33631"/>
      <c r="L33631"/>
      <c r="T33631" s="138"/>
    </row>
    <row r="33632" spans="9:20" x14ac:dyDescent="0.25">
      <c r="I33632" s="137"/>
      <c r="J33632" s="110"/>
      <c r="K33632"/>
      <c r="L33632"/>
      <c r="T33632" s="138"/>
    </row>
    <row r="33633" spans="9:20" x14ac:dyDescent="0.25">
      <c r="I33633" s="137"/>
      <c r="J33633" s="110"/>
      <c r="K33633"/>
      <c r="L33633"/>
      <c r="T33633" s="138"/>
    </row>
    <row r="33634" spans="9:20" x14ac:dyDescent="0.25">
      <c r="I33634" s="137"/>
      <c r="J33634" s="110"/>
      <c r="K33634"/>
      <c r="L33634"/>
      <c r="T33634" s="138"/>
    </row>
    <row r="33635" spans="9:20" x14ac:dyDescent="0.25">
      <c r="I33635" s="137"/>
      <c r="J33635" s="110"/>
      <c r="K33635"/>
      <c r="L33635"/>
      <c r="T33635" s="138"/>
    </row>
    <row r="33636" spans="9:20" x14ac:dyDescent="0.25">
      <c r="I33636" s="137"/>
      <c r="J33636" s="110"/>
      <c r="K33636"/>
      <c r="L33636"/>
      <c r="T33636" s="138"/>
    </row>
    <row r="33637" spans="9:20" x14ac:dyDescent="0.25">
      <c r="I33637" s="137"/>
      <c r="J33637" s="110"/>
      <c r="K33637"/>
      <c r="L33637"/>
      <c r="T33637" s="138"/>
    </row>
    <row r="33638" spans="9:20" x14ac:dyDescent="0.25">
      <c r="I33638" s="137"/>
      <c r="J33638" s="110"/>
      <c r="K33638"/>
      <c r="L33638"/>
      <c r="T33638" s="138"/>
    </row>
    <row r="33639" spans="9:20" x14ac:dyDescent="0.25">
      <c r="I33639" s="137"/>
      <c r="J33639" s="110"/>
      <c r="K33639"/>
      <c r="L33639"/>
      <c r="T33639" s="138"/>
    </row>
    <row r="33640" spans="9:20" x14ac:dyDescent="0.25">
      <c r="I33640" s="137"/>
      <c r="J33640" s="110"/>
      <c r="K33640"/>
      <c r="L33640"/>
      <c r="T33640" s="138"/>
    </row>
    <row r="33641" spans="9:20" x14ac:dyDescent="0.25">
      <c r="I33641" s="137"/>
      <c r="J33641" s="110"/>
      <c r="K33641"/>
      <c r="L33641"/>
      <c r="T33641" s="138"/>
    </row>
    <row r="33642" spans="9:20" x14ac:dyDescent="0.25">
      <c r="I33642" s="137"/>
      <c r="J33642" s="110"/>
      <c r="K33642"/>
      <c r="L33642"/>
      <c r="T33642" s="138"/>
    </row>
    <row r="33643" spans="9:20" x14ac:dyDescent="0.25">
      <c r="I33643" s="137"/>
      <c r="J33643" s="110"/>
      <c r="K33643"/>
      <c r="L33643"/>
      <c r="T33643" s="138"/>
    </row>
    <row r="33644" spans="9:20" x14ac:dyDescent="0.25">
      <c r="I33644" s="137"/>
      <c r="J33644" s="110"/>
      <c r="K33644"/>
      <c r="L33644"/>
      <c r="T33644" s="138"/>
    </row>
    <row r="33645" spans="9:20" x14ac:dyDescent="0.25">
      <c r="I33645" s="137"/>
      <c r="J33645" s="110"/>
      <c r="K33645"/>
      <c r="L33645"/>
      <c r="T33645" s="138"/>
    </row>
    <row r="33646" spans="9:20" x14ac:dyDescent="0.25">
      <c r="I33646" s="137"/>
      <c r="J33646" s="110"/>
      <c r="K33646"/>
      <c r="L33646"/>
      <c r="T33646" s="138"/>
    </row>
    <row r="33647" spans="9:20" x14ac:dyDescent="0.25">
      <c r="I33647" s="137"/>
      <c r="J33647" s="110"/>
      <c r="K33647"/>
      <c r="L33647"/>
      <c r="T33647" s="138"/>
    </row>
    <row r="33648" spans="9:20" x14ac:dyDescent="0.25">
      <c r="I33648" s="137"/>
      <c r="J33648" s="110"/>
      <c r="K33648"/>
      <c r="L33648"/>
      <c r="T33648" s="138"/>
    </row>
    <row r="33649" spans="9:20" x14ac:dyDescent="0.25">
      <c r="I33649" s="137"/>
      <c r="J33649" s="110"/>
      <c r="K33649"/>
      <c r="L33649"/>
      <c r="T33649" s="138"/>
    </row>
    <row r="33650" spans="9:20" x14ac:dyDescent="0.25">
      <c r="I33650" s="137"/>
      <c r="J33650" s="110"/>
      <c r="K33650"/>
      <c r="L33650"/>
      <c r="T33650" s="138"/>
    </row>
    <row r="33651" spans="9:20" x14ac:dyDescent="0.25">
      <c r="I33651" s="137"/>
      <c r="J33651" s="110"/>
      <c r="K33651"/>
      <c r="L33651"/>
      <c r="T33651" s="138"/>
    </row>
    <row r="33652" spans="9:20" x14ac:dyDescent="0.25">
      <c r="I33652" s="137"/>
      <c r="J33652" s="110"/>
      <c r="K33652"/>
      <c r="L33652"/>
      <c r="T33652" s="138"/>
    </row>
    <row r="33653" spans="9:20" x14ac:dyDescent="0.25">
      <c r="I33653" s="137"/>
      <c r="J33653" s="110"/>
      <c r="K33653"/>
      <c r="L33653"/>
      <c r="T33653" s="138"/>
    </row>
    <row r="33654" spans="9:20" x14ac:dyDescent="0.25">
      <c r="I33654" s="137"/>
      <c r="J33654" s="110"/>
      <c r="K33654"/>
      <c r="L33654"/>
      <c r="T33654" s="138"/>
    </row>
    <row r="33655" spans="9:20" x14ac:dyDescent="0.25">
      <c r="I33655" s="137"/>
      <c r="J33655" s="110"/>
      <c r="K33655"/>
      <c r="L33655"/>
      <c r="T33655" s="138"/>
    </row>
    <row r="33656" spans="9:20" x14ac:dyDescent="0.25">
      <c r="I33656" s="137"/>
      <c r="J33656" s="110"/>
      <c r="K33656"/>
      <c r="L33656"/>
      <c r="T33656" s="138"/>
    </row>
    <row r="33657" spans="9:20" x14ac:dyDescent="0.25">
      <c r="I33657" s="137"/>
      <c r="J33657" s="110"/>
      <c r="K33657"/>
      <c r="L33657"/>
      <c r="T33657" s="138"/>
    </row>
    <row r="33658" spans="9:20" x14ac:dyDescent="0.25">
      <c r="I33658" s="137"/>
      <c r="J33658" s="110"/>
      <c r="K33658"/>
      <c r="L33658"/>
      <c r="T33658" s="138"/>
    </row>
    <row r="33659" spans="9:20" x14ac:dyDescent="0.25">
      <c r="I33659" s="137"/>
      <c r="J33659" s="110"/>
      <c r="K33659"/>
      <c r="L33659"/>
      <c r="T33659" s="138"/>
    </row>
    <row r="33660" spans="9:20" x14ac:dyDescent="0.25">
      <c r="I33660" s="137"/>
      <c r="J33660" s="110"/>
      <c r="K33660"/>
      <c r="L33660"/>
      <c r="T33660" s="138"/>
    </row>
    <row r="33661" spans="9:20" x14ac:dyDescent="0.25">
      <c r="I33661" s="137"/>
      <c r="J33661" s="110"/>
      <c r="K33661"/>
      <c r="L33661"/>
      <c r="T33661" s="138"/>
    </row>
    <row r="33662" spans="9:20" x14ac:dyDescent="0.25">
      <c r="I33662" s="137"/>
      <c r="J33662" s="110"/>
      <c r="K33662"/>
      <c r="L33662"/>
      <c r="T33662" s="138"/>
    </row>
    <row r="33663" spans="9:20" x14ac:dyDescent="0.25">
      <c r="I33663" s="137"/>
      <c r="J33663" s="110"/>
      <c r="K33663"/>
      <c r="L33663"/>
      <c r="T33663" s="138"/>
    </row>
    <row r="33664" spans="9:20" x14ac:dyDescent="0.25">
      <c r="I33664" s="137"/>
      <c r="J33664" s="110"/>
      <c r="K33664"/>
      <c r="L33664"/>
      <c r="T33664" s="138"/>
    </row>
    <row r="33665" spans="9:20" x14ac:dyDescent="0.25">
      <c r="I33665" s="137"/>
      <c r="J33665" s="110"/>
      <c r="K33665"/>
      <c r="L33665"/>
      <c r="T33665" s="138"/>
    </row>
    <row r="33666" spans="9:20" x14ac:dyDescent="0.25">
      <c r="I33666" s="137"/>
      <c r="J33666" s="110"/>
      <c r="K33666"/>
      <c r="L33666"/>
      <c r="T33666" s="138"/>
    </row>
    <row r="33667" spans="9:20" x14ac:dyDescent="0.25">
      <c r="I33667" s="137"/>
      <c r="J33667" s="110"/>
      <c r="K33667"/>
      <c r="L33667"/>
      <c r="T33667" s="138"/>
    </row>
    <row r="33668" spans="9:20" x14ac:dyDescent="0.25">
      <c r="I33668" s="137"/>
      <c r="J33668" s="110"/>
      <c r="K33668"/>
      <c r="L33668"/>
      <c r="T33668" s="138"/>
    </row>
    <row r="33669" spans="9:20" x14ac:dyDescent="0.25">
      <c r="I33669" s="137"/>
      <c r="J33669" s="110"/>
      <c r="K33669"/>
      <c r="L33669"/>
      <c r="T33669" s="138"/>
    </row>
    <row r="33670" spans="9:20" x14ac:dyDescent="0.25">
      <c r="I33670" s="137"/>
      <c r="J33670" s="110"/>
      <c r="K33670"/>
      <c r="L33670"/>
      <c r="T33670" s="138"/>
    </row>
    <row r="33671" spans="9:20" x14ac:dyDescent="0.25">
      <c r="I33671" s="137"/>
      <c r="J33671" s="110"/>
      <c r="K33671"/>
      <c r="L33671"/>
      <c r="T33671" s="138"/>
    </row>
    <row r="33672" spans="9:20" x14ac:dyDescent="0.25">
      <c r="I33672" s="137"/>
      <c r="J33672" s="110"/>
      <c r="K33672"/>
      <c r="L33672"/>
      <c r="T33672" s="138"/>
    </row>
    <row r="33673" spans="9:20" x14ac:dyDescent="0.25">
      <c r="I33673" s="137"/>
      <c r="J33673" s="110"/>
      <c r="K33673"/>
      <c r="L33673"/>
      <c r="T33673" s="138"/>
    </row>
    <row r="33674" spans="9:20" x14ac:dyDescent="0.25">
      <c r="I33674" s="137"/>
      <c r="J33674" s="110"/>
      <c r="K33674"/>
      <c r="L33674"/>
      <c r="T33674" s="138"/>
    </row>
    <row r="33675" spans="9:20" x14ac:dyDescent="0.25">
      <c r="I33675" s="137"/>
      <c r="J33675" s="110"/>
      <c r="K33675"/>
      <c r="L33675"/>
      <c r="T33675" s="138"/>
    </row>
    <row r="33676" spans="9:20" x14ac:dyDescent="0.25">
      <c r="I33676" s="137"/>
      <c r="J33676" s="110"/>
      <c r="K33676"/>
      <c r="L33676"/>
      <c r="T33676" s="138"/>
    </row>
    <row r="33677" spans="9:20" x14ac:dyDescent="0.25">
      <c r="I33677" s="137"/>
      <c r="J33677" s="110"/>
      <c r="K33677"/>
      <c r="L33677"/>
      <c r="T33677" s="138"/>
    </row>
    <row r="33678" spans="9:20" x14ac:dyDescent="0.25">
      <c r="I33678" s="137"/>
      <c r="J33678" s="110"/>
      <c r="K33678"/>
      <c r="L33678"/>
      <c r="T33678" s="138"/>
    </row>
    <row r="33679" spans="9:20" x14ac:dyDescent="0.25">
      <c r="I33679" s="137"/>
      <c r="J33679" s="110"/>
      <c r="K33679"/>
      <c r="L33679"/>
      <c r="T33679" s="138"/>
    </row>
    <row r="33680" spans="9:20" x14ac:dyDescent="0.25">
      <c r="I33680" s="137"/>
      <c r="J33680" s="110"/>
      <c r="K33680"/>
      <c r="L33680"/>
      <c r="T33680" s="138"/>
    </row>
    <row r="33681" spans="9:20" x14ac:dyDescent="0.25">
      <c r="I33681" s="137"/>
      <c r="J33681" s="110"/>
      <c r="K33681"/>
      <c r="L33681"/>
      <c r="T33681" s="138"/>
    </row>
    <row r="33682" spans="9:20" x14ac:dyDescent="0.25">
      <c r="I33682" s="137"/>
      <c r="J33682" s="110"/>
      <c r="K33682"/>
      <c r="L33682"/>
      <c r="T33682" s="138"/>
    </row>
    <row r="33683" spans="9:20" x14ac:dyDescent="0.25">
      <c r="I33683" s="137"/>
      <c r="J33683" s="110"/>
      <c r="K33683"/>
      <c r="L33683"/>
      <c r="T33683" s="138"/>
    </row>
    <row r="33684" spans="9:20" x14ac:dyDescent="0.25">
      <c r="I33684" s="137"/>
      <c r="J33684" s="110"/>
      <c r="K33684"/>
      <c r="L33684"/>
      <c r="T33684" s="138"/>
    </row>
    <row r="33685" spans="9:20" x14ac:dyDescent="0.25">
      <c r="I33685" s="137"/>
      <c r="J33685" s="110"/>
      <c r="K33685"/>
      <c r="L33685"/>
      <c r="T33685" s="138"/>
    </row>
    <row r="33686" spans="9:20" x14ac:dyDescent="0.25">
      <c r="I33686" s="137"/>
      <c r="J33686" s="110"/>
      <c r="K33686"/>
      <c r="L33686"/>
      <c r="T33686" s="138"/>
    </row>
    <row r="33687" spans="9:20" x14ac:dyDescent="0.25">
      <c r="I33687" s="137"/>
      <c r="J33687" s="110"/>
      <c r="K33687"/>
      <c r="L33687"/>
      <c r="T33687" s="138"/>
    </row>
    <row r="33688" spans="9:20" x14ac:dyDescent="0.25">
      <c r="I33688" s="137"/>
      <c r="J33688" s="110"/>
      <c r="K33688"/>
      <c r="L33688"/>
      <c r="T33688" s="138"/>
    </row>
    <row r="33689" spans="9:20" x14ac:dyDescent="0.25">
      <c r="I33689" s="137"/>
      <c r="J33689" s="110"/>
      <c r="K33689"/>
      <c r="L33689"/>
      <c r="T33689" s="138"/>
    </row>
    <row r="33690" spans="9:20" x14ac:dyDescent="0.25">
      <c r="I33690" s="137"/>
      <c r="J33690" s="110"/>
      <c r="K33690"/>
      <c r="L33690"/>
      <c r="T33690" s="138"/>
    </row>
    <row r="33691" spans="9:20" x14ac:dyDescent="0.25">
      <c r="I33691" s="137"/>
      <c r="J33691" s="110"/>
      <c r="K33691"/>
      <c r="L33691"/>
      <c r="T33691" s="138"/>
    </row>
    <row r="33692" spans="9:20" x14ac:dyDescent="0.25">
      <c r="I33692" s="137"/>
      <c r="J33692" s="110"/>
      <c r="K33692"/>
      <c r="L33692"/>
      <c r="T33692" s="138"/>
    </row>
    <row r="33693" spans="9:20" x14ac:dyDescent="0.25">
      <c r="I33693" s="137"/>
      <c r="J33693" s="110"/>
      <c r="K33693"/>
      <c r="L33693"/>
      <c r="T33693" s="138"/>
    </row>
    <row r="33694" spans="9:20" x14ac:dyDescent="0.25">
      <c r="I33694" s="137"/>
      <c r="J33694" s="110"/>
      <c r="K33694"/>
      <c r="L33694"/>
      <c r="T33694" s="138"/>
    </row>
    <row r="33695" spans="9:20" x14ac:dyDescent="0.25">
      <c r="I33695" s="137"/>
      <c r="J33695" s="110"/>
      <c r="K33695"/>
      <c r="L33695"/>
      <c r="T33695" s="138"/>
    </row>
    <row r="33696" spans="9:20" x14ac:dyDescent="0.25">
      <c r="I33696" s="137"/>
      <c r="J33696" s="110"/>
      <c r="K33696"/>
      <c r="L33696"/>
      <c r="T33696" s="138"/>
    </row>
    <row r="33697" spans="9:20" x14ac:dyDescent="0.25">
      <c r="I33697" s="137"/>
      <c r="J33697" s="110"/>
      <c r="K33697"/>
      <c r="L33697"/>
      <c r="T33697" s="138"/>
    </row>
    <row r="33698" spans="9:20" x14ac:dyDescent="0.25">
      <c r="I33698" s="137"/>
      <c r="J33698" s="110"/>
      <c r="K33698"/>
      <c r="L33698"/>
      <c r="T33698" s="138"/>
    </row>
    <row r="33699" spans="9:20" x14ac:dyDescent="0.25">
      <c r="I33699" s="137"/>
      <c r="J33699" s="110"/>
      <c r="K33699"/>
      <c r="L33699"/>
      <c r="T33699" s="138"/>
    </row>
    <row r="33700" spans="9:20" x14ac:dyDescent="0.25">
      <c r="I33700" s="137"/>
      <c r="J33700" s="110"/>
      <c r="K33700"/>
      <c r="L33700"/>
      <c r="T33700" s="138"/>
    </row>
    <row r="33701" spans="9:20" x14ac:dyDescent="0.25">
      <c r="I33701" s="137"/>
      <c r="J33701" s="110"/>
      <c r="K33701"/>
      <c r="L33701"/>
      <c r="T33701" s="138"/>
    </row>
    <row r="33702" spans="9:20" x14ac:dyDescent="0.25">
      <c r="I33702" s="137"/>
      <c r="J33702" s="110"/>
      <c r="K33702"/>
      <c r="L33702"/>
      <c r="T33702" s="138"/>
    </row>
    <row r="33703" spans="9:20" x14ac:dyDescent="0.25">
      <c r="I33703" s="137"/>
      <c r="J33703" s="110"/>
      <c r="K33703"/>
      <c r="L33703"/>
      <c r="T33703" s="138"/>
    </row>
    <row r="33704" spans="9:20" x14ac:dyDescent="0.25">
      <c r="I33704" s="137"/>
      <c r="J33704" s="110"/>
      <c r="K33704"/>
      <c r="L33704"/>
      <c r="T33704" s="138"/>
    </row>
    <row r="33705" spans="9:20" x14ac:dyDescent="0.25">
      <c r="I33705" s="137"/>
      <c r="J33705" s="110"/>
      <c r="K33705"/>
      <c r="L33705"/>
      <c r="T33705" s="138"/>
    </row>
    <row r="33706" spans="9:20" x14ac:dyDescent="0.25">
      <c r="I33706" s="137"/>
      <c r="J33706" s="110"/>
      <c r="K33706"/>
      <c r="L33706"/>
      <c r="T33706" s="138"/>
    </row>
    <row r="33707" spans="9:20" x14ac:dyDescent="0.25">
      <c r="I33707" s="137"/>
      <c r="J33707" s="110"/>
      <c r="K33707"/>
      <c r="L33707"/>
      <c r="T33707" s="138"/>
    </row>
    <row r="33708" spans="9:20" x14ac:dyDescent="0.25">
      <c r="I33708" s="137"/>
      <c r="J33708" s="110"/>
      <c r="K33708"/>
      <c r="L33708"/>
      <c r="T33708" s="138"/>
    </row>
    <row r="33709" spans="9:20" x14ac:dyDescent="0.25">
      <c r="I33709" s="137"/>
      <c r="J33709" s="110"/>
      <c r="K33709"/>
      <c r="L33709"/>
      <c r="T33709" s="138"/>
    </row>
    <row r="33710" spans="9:20" x14ac:dyDescent="0.25">
      <c r="I33710" s="137"/>
      <c r="J33710" s="110"/>
      <c r="K33710"/>
      <c r="L33710"/>
      <c r="T33710" s="138"/>
    </row>
    <row r="33711" spans="9:20" x14ac:dyDescent="0.25">
      <c r="I33711" s="137"/>
      <c r="J33711" s="110"/>
      <c r="K33711"/>
      <c r="L33711"/>
      <c r="T33711" s="138"/>
    </row>
    <row r="33712" spans="9:20" x14ac:dyDescent="0.25">
      <c r="I33712" s="137"/>
      <c r="J33712" s="110"/>
      <c r="K33712"/>
      <c r="L33712"/>
      <c r="T33712" s="138"/>
    </row>
    <row r="33713" spans="9:20" x14ac:dyDescent="0.25">
      <c r="I33713" s="137"/>
      <c r="J33713" s="110"/>
      <c r="K33713"/>
      <c r="L33713"/>
      <c r="T33713" s="138"/>
    </row>
    <row r="33714" spans="9:20" x14ac:dyDescent="0.25">
      <c r="I33714" s="137"/>
      <c r="J33714" s="110"/>
      <c r="K33714"/>
      <c r="L33714"/>
      <c r="T33714" s="138"/>
    </row>
    <row r="33715" spans="9:20" x14ac:dyDescent="0.25">
      <c r="I33715" s="137"/>
      <c r="J33715" s="110"/>
      <c r="K33715"/>
      <c r="L33715"/>
      <c r="T33715" s="138"/>
    </row>
    <row r="33716" spans="9:20" x14ac:dyDescent="0.25">
      <c r="I33716" s="137"/>
      <c r="J33716" s="110"/>
      <c r="K33716"/>
      <c r="L33716"/>
      <c r="T33716" s="138"/>
    </row>
    <row r="33717" spans="9:20" x14ac:dyDescent="0.25">
      <c r="I33717" s="137"/>
      <c r="J33717" s="110"/>
      <c r="K33717"/>
      <c r="L33717"/>
      <c r="T33717" s="138"/>
    </row>
    <row r="33718" spans="9:20" x14ac:dyDescent="0.25">
      <c r="I33718" s="137"/>
      <c r="J33718" s="110"/>
      <c r="K33718"/>
      <c r="L33718"/>
      <c r="T33718" s="138"/>
    </row>
    <row r="33719" spans="9:20" x14ac:dyDescent="0.25">
      <c r="I33719" s="137"/>
      <c r="J33719" s="110"/>
      <c r="K33719"/>
      <c r="L33719"/>
      <c r="T33719" s="138"/>
    </row>
    <row r="33720" spans="9:20" x14ac:dyDescent="0.25">
      <c r="I33720" s="137"/>
      <c r="J33720" s="110"/>
      <c r="K33720"/>
      <c r="L33720"/>
      <c r="T33720" s="138"/>
    </row>
    <row r="33721" spans="9:20" x14ac:dyDescent="0.25">
      <c r="I33721" s="137"/>
      <c r="J33721" s="110"/>
      <c r="K33721"/>
      <c r="L33721"/>
      <c r="T33721" s="138"/>
    </row>
    <row r="33722" spans="9:20" x14ac:dyDescent="0.25">
      <c r="I33722" s="137"/>
      <c r="J33722" s="110"/>
      <c r="K33722"/>
      <c r="L33722"/>
      <c r="T33722" s="138"/>
    </row>
    <row r="33723" spans="9:20" x14ac:dyDescent="0.25">
      <c r="I33723" s="137"/>
      <c r="J33723" s="110"/>
      <c r="K33723"/>
      <c r="L33723"/>
      <c r="T33723" s="138"/>
    </row>
    <row r="33724" spans="9:20" x14ac:dyDescent="0.25">
      <c r="I33724" s="137"/>
      <c r="J33724" s="110"/>
      <c r="K33724"/>
      <c r="L33724"/>
      <c r="T33724" s="138"/>
    </row>
    <row r="33725" spans="9:20" x14ac:dyDescent="0.25">
      <c r="I33725" s="137"/>
      <c r="J33725" s="110"/>
      <c r="K33725"/>
      <c r="L33725"/>
      <c r="T33725" s="138"/>
    </row>
    <row r="33726" spans="9:20" x14ac:dyDescent="0.25">
      <c r="I33726" s="137"/>
      <c r="J33726" s="110"/>
      <c r="K33726"/>
      <c r="L33726"/>
      <c r="T33726" s="138"/>
    </row>
    <row r="33727" spans="9:20" x14ac:dyDescent="0.25">
      <c r="I33727" s="137"/>
      <c r="J33727" s="110"/>
      <c r="K33727"/>
      <c r="L33727"/>
      <c r="T33727" s="138"/>
    </row>
    <row r="33728" spans="9:20" x14ac:dyDescent="0.25">
      <c r="I33728" s="137"/>
      <c r="J33728" s="110"/>
      <c r="K33728"/>
      <c r="L33728"/>
      <c r="T33728" s="138"/>
    </row>
    <row r="33729" spans="9:20" x14ac:dyDescent="0.25">
      <c r="I33729" s="137"/>
      <c r="J33729" s="110"/>
      <c r="K33729"/>
      <c r="L33729"/>
      <c r="T33729" s="138"/>
    </row>
    <row r="33730" spans="9:20" x14ac:dyDescent="0.25">
      <c r="I33730" s="137"/>
      <c r="J33730" s="110"/>
      <c r="K33730"/>
      <c r="L33730"/>
      <c r="T33730" s="138"/>
    </row>
    <row r="33731" spans="9:20" x14ac:dyDescent="0.25">
      <c r="I33731" s="137"/>
      <c r="J33731" s="110"/>
      <c r="K33731"/>
      <c r="L33731"/>
      <c r="T33731" s="138"/>
    </row>
    <row r="33732" spans="9:20" x14ac:dyDescent="0.25">
      <c r="I33732" s="137"/>
      <c r="J33732" s="110"/>
      <c r="K33732"/>
      <c r="L33732"/>
      <c r="T33732" s="138"/>
    </row>
    <row r="33733" spans="9:20" x14ac:dyDescent="0.25">
      <c r="I33733" s="137"/>
      <c r="J33733" s="110"/>
      <c r="K33733"/>
      <c r="L33733"/>
      <c r="T33733" s="138"/>
    </row>
    <row r="33734" spans="9:20" x14ac:dyDescent="0.25">
      <c r="I33734" s="137"/>
      <c r="J33734" s="110"/>
      <c r="K33734"/>
      <c r="L33734"/>
      <c r="T33734" s="138"/>
    </row>
    <row r="33735" spans="9:20" x14ac:dyDescent="0.25">
      <c r="I33735" s="137"/>
      <c r="J33735" s="110"/>
      <c r="K33735"/>
      <c r="L33735"/>
      <c r="T33735" s="138"/>
    </row>
    <row r="33736" spans="9:20" x14ac:dyDescent="0.25">
      <c r="I33736" s="137"/>
      <c r="J33736" s="110"/>
      <c r="K33736"/>
      <c r="L33736"/>
      <c r="T33736" s="138"/>
    </row>
    <row r="33737" spans="9:20" x14ac:dyDescent="0.25">
      <c r="I33737" s="137"/>
      <c r="J33737" s="110"/>
      <c r="K33737"/>
      <c r="L33737"/>
      <c r="T33737" s="138"/>
    </row>
    <row r="33738" spans="9:20" x14ac:dyDescent="0.25">
      <c r="I33738" s="137"/>
      <c r="J33738" s="110"/>
      <c r="K33738"/>
      <c r="L33738"/>
      <c r="T33738" s="138"/>
    </row>
    <row r="33739" spans="9:20" x14ac:dyDescent="0.25">
      <c r="I33739" s="137"/>
      <c r="J33739" s="110"/>
      <c r="K33739"/>
      <c r="L33739"/>
      <c r="T33739" s="138"/>
    </row>
    <row r="33740" spans="9:20" x14ac:dyDescent="0.25">
      <c r="I33740" s="137"/>
      <c r="J33740" s="110"/>
      <c r="K33740"/>
      <c r="L33740"/>
      <c r="T33740" s="138"/>
    </row>
    <row r="33741" spans="9:20" x14ac:dyDescent="0.25">
      <c r="I33741" s="137"/>
      <c r="J33741" s="110"/>
      <c r="K33741"/>
      <c r="L33741"/>
      <c r="T33741" s="138"/>
    </row>
    <row r="33742" spans="9:20" x14ac:dyDescent="0.25">
      <c r="I33742" s="137"/>
      <c r="J33742" s="110"/>
      <c r="K33742"/>
      <c r="L33742"/>
      <c r="T33742" s="138"/>
    </row>
    <row r="33743" spans="9:20" x14ac:dyDescent="0.25">
      <c r="I33743" s="137"/>
      <c r="J33743" s="110"/>
      <c r="K33743"/>
      <c r="L33743"/>
      <c r="T33743" s="138"/>
    </row>
    <row r="33744" spans="9:20" x14ac:dyDescent="0.25">
      <c r="I33744" s="137"/>
      <c r="J33744" s="110"/>
      <c r="K33744"/>
      <c r="L33744"/>
      <c r="T33744" s="138"/>
    </row>
    <row r="33745" spans="9:20" x14ac:dyDescent="0.25">
      <c r="I33745" s="137"/>
      <c r="J33745" s="110"/>
      <c r="K33745"/>
      <c r="L33745"/>
      <c r="T33745" s="138"/>
    </row>
    <row r="33746" spans="9:20" x14ac:dyDescent="0.25">
      <c r="I33746" s="137"/>
      <c r="J33746" s="110"/>
      <c r="K33746"/>
      <c r="L33746"/>
      <c r="T33746" s="138"/>
    </row>
    <row r="33747" spans="9:20" x14ac:dyDescent="0.25">
      <c r="I33747" s="137"/>
      <c r="J33747" s="110"/>
      <c r="K33747"/>
      <c r="L33747"/>
      <c r="T33747" s="138"/>
    </row>
    <row r="33748" spans="9:20" x14ac:dyDescent="0.25">
      <c r="I33748" s="137"/>
      <c r="J33748" s="110"/>
      <c r="K33748"/>
      <c r="L33748"/>
      <c r="T33748" s="138"/>
    </row>
    <row r="33749" spans="9:20" x14ac:dyDescent="0.25">
      <c r="I33749" s="137"/>
      <c r="J33749" s="110"/>
      <c r="K33749"/>
      <c r="L33749"/>
      <c r="T33749" s="138"/>
    </row>
    <row r="33750" spans="9:20" x14ac:dyDescent="0.25">
      <c r="I33750" s="137"/>
      <c r="J33750" s="110"/>
      <c r="K33750"/>
      <c r="L33750"/>
      <c r="T33750" s="138"/>
    </row>
    <row r="33751" spans="9:20" x14ac:dyDescent="0.25">
      <c r="I33751" s="137"/>
      <c r="J33751" s="110"/>
      <c r="K33751"/>
      <c r="L33751"/>
      <c r="T33751" s="138"/>
    </row>
    <row r="33752" spans="9:20" x14ac:dyDescent="0.25">
      <c r="I33752" s="137"/>
      <c r="J33752" s="110"/>
      <c r="K33752"/>
      <c r="L33752"/>
      <c r="T33752" s="138"/>
    </row>
    <row r="33753" spans="9:20" x14ac:dyDescent="0.25">
      <c r="I33753" s="137"/>
      <c r="J33753" s="110"/>
      <c r="K33753"/>
      <c r="L33753"/>
      <c r="T33753" s="138"/>
    </row>
    <row r="33754" spans="9:20" x14ac:dyDescent="0.25">
      <c r="I33754" s="137"/>
      <c r="J33754" s="110"/>
      <c r="K33754"/>
      <c r="L33754"/>
      <c r="T33754" s="138"/>
    </row>
    <row r="33755" spans="9:20" x14ac:dyDescent="0.25">
      <c r="I33755" s="137"/>
      <c r="J33755" s="110"/>
      <c r="K33755"/>
      <c r="L33755"/>
      <c r="T33755" s="138"/>
    </row>
    <row r="33756" spans="9:20" x14ac:dyDescent="0.25">
      <c r="I33756" s="137"/>
      <c r="J33756" s="110"/>
      <c r="K33756"/>
      <c r="L33756"/>
      <c r="T33756" s="138"/>
    </row>
    <row r="33757" spans="9:20" x14ac:dyDescent="0.25">
      <c r="I33757" s="137"/>
      <c r="J33757" s="110"/>
      <c r="K33757"/>
      <c r="L33757"/>
      <c r="T33757" s="138"/>
    </row>
    <row r="33758" spans="9:20" x14ac:dyDescent="0.25">
      <c r="I33758" s="137"/>
      <c r="J33758" s="110"/>
      <c r="K33758"/>
      <c r="L33758"/>
      <c r="T33758" s="138"/>
    </row>
    <row r="33759" spans="9:20" x14ac:dyDescent="0.25">
      <c r="I33759" s="137"/>
      <c r="J33759" s="110"/>
      <c r="K33759"/>
      <c r="L33759"/>
      <c r="T33759" s="138"/>
    </row>
    <row r="33760" spans="9:20" x14ac:dyDescent="0.25">
      <c r="I33760" s="137"/>
      <c r="J33760" s="110"/>
      <c r="K33760"/>
      <c r="L33760"/>
      <c r="T33760" s="138"/>
    </row>
    <row r="33761" spans="9:20" x14ac:dyDescent="0.25">
      <c r="I33761" s="137"/>
      <c r="J33761" s="110"/>
      <c r="K33761"/>
      <c r="L33761"/>
      <c r="T33761" s="138"/>
    </row>
    <row r="33762" spans="9:20" x14ac:dyDescent="0.25">
      <c r="I33762" s="137"/>
      <c r="J33762" s="110"/>
      <c r="K33762"/>
      <c r="L33762"/>
      <c r="T33762" s="138"/>
    </row>
    <row r="33763" spans="9:20" x14ac:dyDescent="0.25">
      <c r="I33763" s="137"/>
      <c r="J33763" s="110"/>
      <c r="K33763"/>
      <c r="L33763"/>
      <c r="T33763" s="138"/>
    </row>
    <row r="33764" spans="9:20" x14ac:dyDescent="0.25">
      <c r="I33764" s="137"/>
      <c r="J33764" s="110"/>
      <c r="K33764"/>
      <c r="L33764"/>
      <c r="T33764" s="138"/>
    </row>
    <row r="33765" spans="9:20" x14ac:dyDescent="0.25">
      <c r="I33765" s="137"/>
      <c r="J33765" s="110"/>
      <c r="K33765"/>
      <c r="L33765"/>
      <c r="T33765" s="138"/>
    </row>
    <row r="33766" spans="9:20" x14ac:dyDescent="0.25">
      <c r="I33766" s="137"/>
      <c r="J33766" s="110"/>
      <c r="K33766"/>
      <c r="L33766"/>
      <c r="T33766" s="138"/>
    </row>
    <row r="33767" spans="9:20" x14ac:dyDescent="0.25">
      <c r="I33767" s="137"/>
      <c r="J33767" s="110"/>
      <c r="K33767"/>
      <c r="L33767"/>
      <c r="T33767" s="138"/>
    </row>
    <row r="33768" spans="9:20" x14ac:dyDescent="0.25">
      <c r="I33768" s="137"/>
      <c r="J33768" s="110"/>
      <c r="K33768"/>
      <c r="L33768"/>
      <c r="T33768" s="138"/>
    </row>
    <row r="33769" spans="9:20" x14ac:dyDescent="0.25">
      <c r="I33769" s="137"/>
      <c r="J33769" s="110"/>
      <c r="K33769"/>
      <c r="L33769"/>
      <c r="T33769" s="138"/>
    </row>
    <row r="33770" spans="9:20" x14ac:dyDescent="0.25">
      <c r="I33770" s="137"/>
      <c r="J33770" s="110"/>
      <c r="K33770"/>
      <c r="L33770"/>
      <c r="T33770" s="138"/>
    </row>
    <row r="33771" spans="9:20" x14ac:dyDescent="0.25">
      <c r="I33771" s="137"/>
      <c r="J33771" s="110"/>
      <c r="K33771"/>
      <c r="L33771"/>
      <c r="T33771" s="138"/>
    </row>
    <row r="33772" spans="9:20" x14ac:dyDescent="0.25">
      <c r="I33772" s="137"/>
      <c r="J33772" s="110"/>
      <c r="K33772"/>
      <c r="L33772"/>
      <c r="T33772" s="138"/>
    </row>
    <row r="33773" spans="9:20" x14ac:dyDescent="0.25">
      <c r="I33773" s="137"/>
      <c r="J33773" s="110"/>
      <c r="K33773"/>
      <c r="L33773"/>
      <c r="T33773" s="138"/>
    </row>
    <row r="33774" spans="9:20" x14ac:dyDescent="0.25">
      <c r="I33774" s="137"/>
      <c r="J33774" s="110"/>
      <c r="K33774"/>
      <c r="L33774"/>
      <c r="T33774" s="138"/>
    </row>
    <row r="33775" spans="9:20" x14ac:dyDescent="0.25">
      <c r="I33775" s="137"/>
      <c r="J33775" s="110"/>
      <c r="K33775"/>
      <c r="L33775"/>
      <c r="T33775" s="138"/>
    </row>
    <row r="33776" spans="9:20" x14ac:dyDescent="0.25">
      <c r="I33776" s="137"/>
      <c r="J33776" s="110"/>
      <c r="K33776"/>
      <c r="L33776"/>
      <c r="T33776" s="138"/>
    </row>
    <row r="33777" spans="9:20" x14ac:dyDescent="0.25">
      <c r="I33777" s="137"/>
      <c r="J33777" s="110"/>
      <c r="K33777"/>
      <c r="L33777"/>
      <c r="T33777" s="138"/>
    </row>
    <row r="33778" spans="9:20" x14ac:dyDescent="0.25">
      <c r="I33778" s="137"/>
      <c r="J33778" s="110"/>
      <c r="K33778"/>
      <c r="L33778"/>
      <c r="T33778" s="138"/>
    </row>
    <row r="33779" spans="9:20" x14ac:dyDescent="0.25">
      <c r="I33779" s="137"/>
      <c r="J33779" s="110"/>
      <c r="K33779"/>
      <c r="L33779"/>
      <c r="T33779" s="138"/>
    </row>
    <row r="33780" spans="9:20" x14ac:dyDescent="0.25">
      <c r="I33780" s="137"/>
      <c r="J33780" s="110"/>
      <c r="K33780"/>
      <c r="L33780"/>
      <c r="T33780" s="138"/>
    </row>
    <row r="33781" spans="9:20" x14ac:dyDescent="0.25">
      <c r="I33781" s="137"/>
      <c r="J33781" s="110"/>
      <c r="K33781"/>
      <c r="L33781"/>
      <c r="T33781" s="138"/>
    </row>
    <row r="33782" spans="9:20" x14ac:dyDescent="0.25">
      <c r="I33782" s="137"/>
      <c r="J33782" s="110"/>
      <c r="K33782"/>
      <c r="L33782"/>
      <c r="T33782" s="138"/>
    </row>
    <row r="33783" spans="9:20" x14ac:dyDescent="0.25">
      <c r="I33783" s="137"/>
      <c r="J33783" s="110"/>
      <c r="K33783"/>
      <c r="L33783"/>
      <c r="T33783" s="138"/>
    </row>
    <row r="33784" spans="9:20" x14ac:dyDescent="0.25">
      <c r="I33784" s="137"/>
      <c r="J33784" s="110"/>
      <c r="K33784"/>
      <c r="L33784"/>
      <c r="T33784" s="138"/>
    </row>
    <row r="33785" spans="9:20" x14ac:dyDescent="0.25">
      <c r="I33785" s="137"/>
      <c r="J33785" s="110"/>
      <c r="K33785"/>
      <c r="L33785"/>
      <c r="T33785" s="138"/>
    </row>
    <row r="33786" spans="9:20" x14ac:dyDescent="0.25">
      <c r="I33786" s="137"/>
      <c r="J33786" s="110"/>
      <c r="K33786"/>
      <c r="L33786"/>
      <c r="T33786" s="138"/>
    </row>
    <row r="33787" spans="9:20" x14ac:dyDescent="0.25">
      <c r="I33787" s="137"/>
      <c r="J33787" s="110"/>
      <c r="K33787"/>
      <c r="L33787"/>
      <c r="T33787" s="138"/>
    </row>
    <row r="33788" spans="9:20" x14ac:dyDescent="0.25">
      <c r="I33788" s="137"/>
      <c r="J33788" s="110"/>
      <c r="K33788"/>
      <c r="L33788"/>
      <c r="T33788" s="138"/>
    </row>
    <row r="33789" spans="9:20" x14ac:dyDescent="0.25">
      <c r="I33789" s="137"/>
      <c r="J33789" s="110"/>
      <c r="K33789"/>
      <c r="L33789"/>
      <c r="T33789" s="138"/>
    </row>
    <row r="33790" spans="9:20" x14ac:dyDescent="0.25">
      <c r="I33790" s="137"/>
      <c r="J33790" s="110"/>
      <c r="K33790"/>
      <c r="L33790"/>
      <c r="T33790" s="138"/>
    </row>
    <row r="33791" spans="9:20" x14ac:dyDescent="0.25">
      <c r="I33791" s="137"/>
      <c r="J33791" s="110"/>
      <c r="K33791"/>
      <c r="L33791"/>
      <c r="T33791" s="138"/>
    </row>
    <row r="33792" spans="9:20" x14ac:dyDescent="0.25">
      <c r="I33792" s="137"/>
      <c r="J33792" s="110"/>
      <c r="K33792"/>
      <c r="L33792"/>
      <c r="T33792" s="138"/>
    </row>
    <row r="33793" spans="9:20" x14ac:dyDescent="0.25">
      <c r="I33793" s="137"/>
      <c r="J33793" s="110"/>
      <c r="K33793"/>
      <c r="L33793"/>
      <c r="T33793" s="138"/>
    </row>
    <row r="33794" spans="9:20" x14ac:dyDescent="0.25">
      <c r="I33794" s="137"/>
      <c r="J33794" s="110"/>
      <c r="K33794"/>
      <c r="L33794"/>
      <c r="T33794" s="138"/>
    </row>
    <row r="33795" spans="9:20" x14ac:dyDescent="0.25">
      <c r="I33795" s="137"/>
      <c r="J33795" s="110"/>
      <c r="K33795"/>
      <c r="L33795"/>
      <c r="T33795" s="138"/>
    </row>
    <row r="33796" spans="9:20" x14ac:dyDescent="0.25">
      <c r="I33796" s="137"/>
      <c r="J33796" s="110"/>
      <c r="K33796"/>
      <c r="L33796"/>
      <c r="T33796" s="138"/>
    </row>
    <row r="33797" spans="9:20" x14ac:dyDescent="0.25">
      <c r="I33797" s="137"/>
      <c r="J33797" s="110"/>
      <c r="K33797"/>
      <c r="L33797"/>
      <c r="T33797" s="138"/>
    </row>
    <row r="33798" spans="9:20" x14ac:dyDescent="0.25">
      <c r="I33798" s="137"/>
      <c r="J33798" s="110"/>
      <c r="K33798"/>
      <c r="L33798"/>
      <c r="T33798" s="138"/>
    </row>
    <row r="33799" spans="9:20" x14ac:dyDescent="0.25">
      <c r="I33799" s="137"/>
      <c r="J33799" s="110"/>
      <c r="K33799"/>
      <c r="L33799"/>
      <c r="T33799" s="138"/>
    </row>
    <row r="33800" spans="9:20" x14ac:dyDescent="0.25">
      <c r="I33800" s="137"/>
      <c r="J33800" s="110"/>
      <c r="K33800"/>
      <c r="L33800"/>
      <c r="T33800" s="138"/>
    </row>
    <row r="33801" spans="9:20" x14ac:dyDescent="0.25">
      <c r="I33801" s="137"/>
      <c r="J33801" s="110"/>
      <c r="K33801"/>
      <c r="L33801"/>
      <c r="T33801" s="138"/>
    </row>
    <row r="33802" spans="9:20" x14ac:dyDescent="0.25">
      <c r="I33802" s="137"/>
      <c r="J33802" s="110"/>
      <c r="K33802"/>
      <c r="L33802"/>
      <c r="T33802" s="138"/>
    </row>
    <row r="33803" spans="9:20" x14ac:dyDescent="0.25">
      <c r="I33803" s="137"/>
      <c r="J33803" s="110"/>
      <c r="K33803"/>
      <c r="L33803"/>
      <c r="T33803" s="138"/>
    </row>
    <row r="33804" spans="9:20" x14ac:dyDescent="0.25">
      <c r="I33804" s="137"/>
      <c r="J33804" s="110"/>
      <c r="K33804"/>
      <c r="L33804"/>
      <c r="T33804" s="138"/>
    </row>
    <row r="33805" spans="9:20" x14ac:dyDescent="0.25">
      <c r="I33805" s="137"/>
      <c r="J33805" s="110"/>
      <c r="K33805"/>
      <c r="L33805"/>
      <c r="T33805" s="138"/>
    </row>
    <row r="33806" spans="9:20" x14ac:dyDescent="0.25">
      <c r="I33806" s="137"/>
      <c r="J33806" s="110"/>
      <c r="K33806"/>
      <c r="L33806"/>
      <c r="T33806" s="138"/>
    </row>
    <row r="33807" spans="9:20" x14ac:dyDescent="0.25">
      <c r="I33807" s="137"/>
      <c r="J33807" s="110"/>
      <c r="K33807"/>
      <c r="L33807"/>
      <c r="T33807" s="138"/>
    </row>
    <row r="33808" spans="9:20" x14ac:dyDescent="0.25">
      <c r="I33808" s="137"/>
      <c r="J33808" s="110"/>
      <c r="K33808"/>
      <c r="L33808"/>
      <c r="T33808" s="138"/>
    </row>
    <row r="33809" spans="9:20" x14ac:dyDescent="0.25">
      <c r="I33809" s="137"/>
      <c r="J33809" s="110"/>
      <c r="K33809"/>
      <c r="L33809"/>
      <c r="T33809" s="138"/>
    </row>
    <row r="33810" spans="9:20" x14ac:dyDescent="0.25">
      <c r="I33810" s="137"/>
      <c r="J33810" s="110"/>
      <c r="K33810"/>
      <c r="L33810"/>
      <c r="T33810" s="138"/>
    </row>
    <row r="33811" spans="9:20" x14ac:dyDescent="0.25">
      <c r="I33811" s="137"/>
      <c r="J33811" s="110"/>
      <c r="K33811"/>
      <c r="L33811"/>
      <c r="T33811" s="138"/>
    </row>
    <row r="33812" spans="9:20" x14ac:dyDescent="0.25">
      <c r="I33812" s="137"/>
      <c r="J33812" s="110"/>
      <c r="K33812"/>
      <c r="L33812"/>
      <c r="T33812" s="138"/>
    </row>
    <row r="33813" spans="9:20" x14ac:dyDescent="0.25">
      <c r="I33813" s="137"/>
      <c r="J33813" s="110"/>
      <c r="K33813"/>
      <c r="L33813"/>
      <c r="T33813" s="138"/>
    </row>
    <row r="33814" spans="9:20" x14ac:dyDescent="0.25">
      <c r="I33814" s="137"/>
      <c r="J33814" s="110"/>
      <c r="K33814"/>
      <c r="L33814"/>
      <c r="T33814" s="138"/>
    </row>
    <row r="33815" spans="9:20" x14ac:dyDescent="0.25">
      <c r="I33815" s="137"/>
      <c r="J33815" s="110"/>
      <c r="K33815"/>
      <c r="L33815"/>
      <c r="T33815" s="138"/>
    </row>
    <row r="33816" spans="9:20" x14ac:dyDescent="0.25">
      <c r="I33816" s="137"/>
      <c r="J33816" s="110"/>
      <c r="K33816"/>
      <c r="L33816"/>
      <c r="T33816" s="138"/>
    </row>
    <row r="33817" spans="9:20" x14ac:dyDescent="0.25">
      <c r="I33817" s="137"/>
      <c r="J33817" s="110"/>
      <c r="K33817"/>
      <c r="L33817"/>
      <c r="T33817" s="138"/>
    </row>
    <row r="33818" spans="9:20" x14ac:dyDescent="0.25">
      <c r="I33818" s="137"/>
      <c r="J33818" s="110"/>
      <c r="K33818"/>
      <c r="L33818"/>
      <c r="T33818" s="138"/>
    </row>
    <row r="33819" spans="9:20" x14ac:dyDescent="0.25">
      <c r="I33819" s="137"/>
      <c r="J33819" s="110"/>
      <c r="K33819"/>
      <c r="L33819"/>
      <c r="T33819" s="138"/>
    </row>
    <row r="33820" spans="9:20" x14ac:dyDescent="0.25">
      <c r="I33820" s="137"/>
      <c r="J33820" s="110"/>
      <c r="K33820"/>
      <c r="L33820"/>
      <c r="T33820" s="138"/>
    </row>
    <row r="33821" spans="9:20" x14ac:dyDescent="0.25">
      <c r="I33821" s="137"/>
      <c r="J33821" s="110"/>
      <c r="K33821"/>
      <c r="L33821"/>
      <c r="T33821" s="138"/>
    </row>
    <row r="33822" spans="9:20" x14ac:dyDescent="0.25">
      <c r="I33822" s="137"/>
      <c r="J33822" s="110"/>
      <c r="K33822"/>
      <c r="L33822"/>
      <c r="T33822" s="138"/>
    </row>
    <row r="33823" spans="9:20" x14ac:dyDescent="0.25">
      <c r="I33823" s="137"/>
      <c r="J33823" s="110"/>
      <c r="K33823"/>
      <c r="L33823"/>
      <c r="T33823" s="138"/>
    </row>
    <row r="33824" spans="9:20" x14ac:dyDescent="0.25">
      <c r="I33824" s="137"/>
      <c r="J33824" s="110"/>
      <c r="K33824"/>
      <c r="L33824"/>
      <c r="T33824" s="138"/>
    </row>
    <row r="33825" spans="9:20" x14ac:dyDescent="0.25">
      <c r="I33825" s="137"/>
      <c r="J33825" s="110"/>
      <c r="K33825"/>
      <c r="L33825"/>
      <c r="T33825" s="138"/>
    </row>
    <row r="33826" spans="9:20" x14ac:dyDescent="0.25">
      <c r="I33826" s="137"/>
      <c r="J33826" s="110"/>
      <c r="K33826"/>
      <c r="L33826"/>
      <c r="T33826" s="138"/>
    </row>
    <row r="33827" spans="9:20" x14ac:dyDescent="0.25">
      <c r="I33827" s="137"/>
      <c r="J33827" s="110"/>
      <c r="K33827"/>
      <c r="L33827"/>
      <c r="T33827" s="138"/>
    </row>
    <row r="33828" spans="9:20" x14ac:dyDescent="0.25">
      <c r="I33828" s="137"/>
      <c r="J33828" s="110"/>
      <c r="K33828"/>
      <c r="L33828"/>
      <c r="T33828" s="138"/>
    </row>
    <row r="33829" spans="9:20" x14ac:dyDescent="0.25">
      <c r="I33829" s="137"/>
      <c r="J33829" s="110"/>
      <c r="K33829"/>
      <c r="L33829"/>
      <c r="T33829" s="138"/>
    </row>
    <row r="33830" spans="9:20" x14ac:dyDescent="0.25">
      <c r="I33830" s="137"/>
      <c r="J33830" s="110"/>
      <c r="K33830"/>
      <c r="L33830"/>
      <c r="T33830" s="138"/>
    </row>
    <row r="33831" spans="9:20" x14ac:dyDescent="0.25">
      <c r="I33831" s="137"/>
      <c r="J33831" s="110"/>
      <c r="K33831"/>
      <c r="L33831"/>
      <c r="T33831" s="138"/>
    </row>
    <row r="33832" spans="9:20" x14ac:dyDescent="0.25">
      <c r="I33832" s="137"/>
      <c r="J33832" s="110"/>
      <c r="K33832"/>
      <c r="L33832"/>
      <c r="T33832" s="138"/>
    </row>
    <row r="33833" spans="9:20" x14ac:dyDescent="0.25">
      <c r="I33833" s="137"/>
      <c r="J33833" s="110"/>
      <c r="K33833"/>
      <c r="L33833"/>
      <c r="T33833" s="138"/>
    </row>
    <row r="33834" spans="9:20" x14ac:dyDescent="0.25">
      <c r="I33834" s="137"/>
      <c r="J33834" s="110"/>
      <c r="K33834"/>
      <c r="L33834"/>
      <c r="T33834" s="138"/>
    </row>
    <row r="33835" spans="9:20" x14ac:dyDescent="0.25">
      <c r="I33835" s="137"/>
      <c r="J33835" s="110"/>
      <c r="K33835"/>
      <c r="L33835"/>
      <c r="T33835" s="138"/>
    </row>
    <row r="33836" spans="9:20" x14ac:dyDescent="0.25">
      <c r="I33836" s="137"/>
      <c r="J33836" s="110"/>
      <c r="K33836"/>
      <c r="L33836"/>
      <c r="T33836" s="138"/>
    </row>
    <row r="33837" spans="9:20" x14ac:dyDescent="0.25">
      <c r="I33837" s="137"/>
      <c r="J33837" s="110"/>
      <c r="K33837"/>
      <c r="L33837"/>
      <c r="T33837" s="138"/>
    </row>
    <row r="33838" spans="9:20" x14ac:dyDescent="0.25">
      <c r="I33838" s="137"/>
      <c r="J33838" s="110"/>
      <c r="K33838"/>
      <c r="L33838"/>
      <c r="T33838" s="138"/>
    </row>
    <row r="33839" spans="9:20" x14ac:dyDescent="0.25">
      <c r="I33839" s="137"/>
      <c r="J33839" s="110"/>
      <c r="K33839"/>
      <c r="L33839"/>
      <c r="T33839" s="138"/>
    </row>
    <row r="33840" spans="9:20" x14ac:dyDescent="0.25">
      <c r="I33840" s="137"/>
      <c r="J33840" s="110"/>
      <c r="K33840"/>
      <c r="L33840"/>
      <c r="T33840" s="138"/>
    </row>
    <row r="33841" spans="9:20" x14ac:dyDescent="0.25">
      <c r="I33841" s="137"/>
      <c r="J33841" s="110"/>
      <c r="K33841"/>
      <c r="L33841"/>
      <c r="T33841" s="138"/>
    </row>
    <row r="33842" spans="9:20" x14ac:dyDescent="0.25">
      <c r="I33842" s="137"/>
      <c r="J33842" s="110"/>
      <c r="K33842"/>
      <c r="L33842"/>
      <c r="T33842" s="138"/>
    </row>
    <row r="33843" spans="9:20" x14ac:dyDescent="0.25">
      <c r="I33843" s="137"/>
      <c r="J33843" s="110"/>
      <c r="K33843"/>
      <c r="L33843"/>
      <c r="T33843" s="138"/>
    </row>
    <row r="33844" spans="9:20" x14ac:dyDescent="0.25">
      <c r="I33844" s="137"/>
      <c r="J33844" s="110"/>
      <c r="K33844"/>
      <c r="L33844"/>
      <c r="T33844" s="138"/>
    </row>
    <row r="33845" spans="9:20" x14ac:dyDescent="0.25">
      <c r="I33845" s="137"/>
      <c r="J33845" s="110"/>
      <c r="K33845"/>
      <c r="L33845"/>
      <c r="T33845" s="138"/>
    </row>
    <row r="33846" spans="9:20" x14ac:dyDescent="0.25">
      <c r="I33846" s="137"/>
      <c r="J33846" s="110"/>
      <c r="K33846"/>
      <c r="L33846"/>
      <c r="T33846" s="138"/>
    </row>
    <row r="33847" spans="9:20" x14ac:dyDescent="0.25">
      <c r="I33847" s="137"/>
      <c r="J33847" s="110"/>
      <c r="K33847"/>
      <c r="L33847"/>
      <c r="T33847" s="138"/>
    </row>
    <row r="33848" spans="9:20" x14ac:dyDescent="0.25">
      <c r="I33848" s="137"/>
      <c r="J33848" s="110"/>
      <c r="K33848"/>
      <c r="L33848"/>
      <c r="T33848" s="138"/>
    </row>
    <row r="33849" spans="9:20" x14ac:dyDescent="0.25">
      <c r="I33849" s="137"/>
      <c r="J33849" s="110"/>
      <c r="K33849"/>
      <c r="L33849"/>
      <c r="T33849" s="138"/>
    </row>
    <row r="33850" spans="9:20" x14ac:dyDescent="0.25">
      <c r="I33850" s="137"/>
      <c r="J33850" s="110"/>
      <c r="K33850"/>
      <c r="L33850"/>
      <c r="T33850" s="138"/>
    </row>
    <row r="33851" spans="9:20" x14ac:dyDescent="0.25">
      <c r="I33851" s="137"/>
      <c r="J33851" s="110"/>
      <c r="K33851"/>
      <c r="L33851"/>
      <c r="T33851" s="138"/>
    </row>
    <row r="33852" spans="9:20" x14ac:dyDescent="0.25">
      <c r="I33852" s="137"/>
      <c r="J33852" s="110"/>
      <c r="K33852"/>
      <c r="L33852"/>
      <c r="T33852" s="138"/>
    </row>
    <row r="33853" spans="9:20" x14ac:dyDescent="0.25">
      <c r="I33853" s="137"/>
      <c r="J33853" s="110"/>
      <c r="K33853"/>
      <c r="L33853"/>
      <c r="T33853" s="138"/>
    </row>
    <row r="33854" spans="9:20" x14ac:dyDescent="0.25">
      <c r="I33854" s="137"/>
      <c r="J33854" s="110"/>
      <c r="K33854"/>
      <c r="L33854"/>
      <c r="T33854" s="138"/>
    </row>
    <row r="33855" spans="9:20" x14ac:dyDescent="0.25">
      <c r="I33855" s="137"/>
      <c r="J33855" s="110"/>
      <c r="K33855"/>
      <c r="L33855"/>
      <c r="T33855" s="138"/>
    </row>
    <row r="33856" spans="9:20" x14ac:dyDescent="0.25">
      <c r="I33856" s="137"/>
      <c r="J33856" s="110"/>
      <c r="K33856"/>
      <c r="L33856"/>
      <c r="T33856" s="138"/>
    </row>
    <row r="33857" spans="9:20" x14ac:dyDescent="0.25">
      <c r="I33857" s="137"/>
      <c r="J33857" s="110"/>
      <c r="K33857"/>
      <c r="L33857"/>
      <c r="T33857" s="138"/>
    </row>
    <row r="33858" spans="9:20" x14ac:dyDescent="0.25">
      <c r="I33858" s="137"/>
      <c r="J33858" s="110"/>
      <c r="K33858"/>
      <c r="L33858"/>
      <c r="T33858" s="138"/>
    </row>
    <row r="33859" spans="9:20" x14ac:dyDescent="0.25">
      <c r="I33859" s="137"/>
      <c r="J33859" s="110"/>
      <c r="K33859"/>
      <c r="L33859"/>
      <c r="T33859" s="138"/>
    </row>
    <row r="33860" spans="9:20" x14ac:dyDescent="0.25">
      <c r="I33860" s="137"/>
      <c r="J33860" s="110"/>
      <c r="K33860"/>
      <c r="L33860"/>
      <c r="T33860" s="138"/>
    </row>
    <row r="33861" spans="9:20" x14ac:dyDescent="0.25">
      <c r="I33861" s="137"/>
      <c r="J33861" s="110"/>
      <c r="K33861"/>
      <c r="L33861"/>
      <c r="T33861" s="138"/>
    </row>
    <row r="33862" spans="9:20" x14ac:dyDescent="0.25">
      <c r="I33862" s="137"/>
      <c r="J33862" s="110"/>
      <c r="K33862"/>
      <c r="L33862"/>
      <c r="T33862" s="138"/>
    </row>
    <row r="33863" spans="9:20" x14ac:dyDescent="0.25">
      <c r="I33863" s="137"/>
      <c r="J33863" s="110"/>
      <c r="K33863"/>
      <c r="L33863"/>
      <c r="T33863" s="138"/>
    </row>
    <row r="33864" spans="9:20" x14ac:dyDescent="0.25">
      <c r="I33864" s="137"/>
      <c r="J33864" s="110"/>
      <c r="K33864"/>
      <c r="L33864"/>
      <c r="T33864" s="138"/>
    </row>
    <row r="33865" spans="9:20" x14ac:dyDescent="0.25">
      <c r="I33865" s="137"/>
      <c r="J33865" s="110"/>
      <c r="K33865"/>
      <c r="L33865"/>
      <c r="T33865" s="138"/>
    </row>
    <row r="33866" spans="9:20" x14ac:dyDescent="0.25">
      <c r="I33866" s="137"/>
      <c r="J33866" s="110"/>
      <c r="K33866"/>
      <c r="L33866"/>
      <c r="T33866" s="138"/>
    </row>
    <row r="33867" spans="9:20" x14ac:dyDescent="0.25">
      <c r="I33867" s="137"/>
      <c r="J33867" s="110"/>
      <c r="K33867"/>
      <c r="L33867"/>
      <c r="T33867" s="138"/>
    </row>
    <row r="33868" spans="9:20" x14ac:dyDescent="0.25">
      <c r="I33868" s="137"/>
      <c r="J33868" s="110"/>
      <c r="K33868"/>
      <c r="L33868"/>
      <c r="T33868" s="138"/>
    </row>
    <row r="33869" spans="9:20" x14ac:dyDescent="0.25">
      <c r="I33869" s="137"/>
      <c r="J33869" s="110"/>
      <c r="K33869"/>
      <c r="L33869"/>
      <c r="T33869" s="138"/>
    </row>
    <row r="33870" spans="9:20" x14ac:dyDescent="0.25">
      <c r="I33870" s="137"/>
      <c r="J33870" s="110"/>
      <c r="K33870"/>
      <c r="L33870"/>
      <c r="T33870" s="138"/>
    </row>
    <row r="33871" spans="9:20" x14ac:dyDescent="0.25">
      <c r="I33871" s="137"/>
      <c r="J33871" s="110"/>
      <c r="K33871"/>
      <c r="L33871"/>
      <c r="T33871" s="138"/>
    </row>
    <row r="33872" spans="9:20" x14ac:dyDescent="0.25">
      <c r="I33872" s="137"/>
      <c r="J33872" s="110"/>
      <c r="K33872"/>
      <c r="L33872"/>
      <c r="T33872" s="138"/>
    </row>
    <row r="33873" spans="9:20" x14ac:dyDescent="0.25">
      <c r="I33873" s="137"/>
      <c r="J33873" s="110"/>
      <c r="K33873"/>
      <c r="L33873"/>
      <c r="T33873" s="138"/>
    </row>
    <row r="33874" spans="9:20" x14ac:dyDescent="0.25">
      <c r="I33874" s="137"/>
      <c r="J33874" s="110"/>
      <c r="K33874"/>
      <c r="L33874"/>
      <c r="T33874" s="138"/>
    </row>
    <row r="33875" spans="9:20" x14ac:dyDescent="0.25">
      <c r="I33875" s="137"/>
      <c r="J33875" s="110"/>
      <c r="K33875"/>
      <c r="L33875"/>
      <c r="T33875" s="138"/>
    </row>
    <row r="33876" spans="9:20" x14ac:dyDescent="0.25">
      <c r="I33876" s="137"/>
      <c r="J33876" s="110"/>
      <c r="K33876"/>
      <c r="L33876"/>
      <c r="T33876" s="138"/>
    </row>
    <row r="33877" spans="9:20" x14ac:dyDescent="0.25">
      <c r="I33877" s="137"/>
      <c r="J33877" s="110"/>
      <c r="K33877"/>
      <c r="L33877"/>
      <c r="T33877" s="138"/>
    </row>
    <row r="33878" spans="9:20" x14ac:dyDescent="0.25">
      <c r="I33878" s="137"/>
      <c r="J33878" s="110"/>
      <c r="K33878"/>
      <c r="L33878"/>
      <c r="T33878" s="138"/>
    </row>
    <row r="33879" spans="9:20" x14ac:dyDescent="0.25">
      <c r="I33879" s="137"/>
      <c r="J33879" s="110"/>
      <c r="K33879"/>
      <c r="L33879"/>
      <c r="T33879" s="138"/>
    </row>
    <row r="33880" spans="9:20" x14ac:dyDescent="0.25">
      <c r="I33880" s="137"/>
      <c r="J33880" s="110"/>
      <c r="K33880"/>
      <c r="L33880"/>
      <c r="T33880" s="138"/>
    </row>
    <row r="33881" spans="9:20" x14ac:dyDescent="0.25">
      <c r="I33881" s="137"/>
      <c r="J33881" s="110"/>
      <c r="K33881"/>
      <c r="L33881"/>
      <c r="T33881" s="138"/>
    </row>
    <row r="33882" spans="9:20" x14ac:dyDescent="0.25">
      <c r="I33882" s="137"/>
      <c r="J33882" s="110"/>
      <c r="K33882"/>
      <c r="L33882"/>
      <c r="T33882" s="138"/>
    </row>
    <row r="33883" spans="9:20" x14ac:dyDescent="0.25">
      <c r="I33883" s="137"/>
      <c r="J33883" s="110"/>
      <c r="K33883"/>
      <c r="L33883"/>
      <c r="T33883" s="138"/>
    </row>
    <row r="33884" spans="9:20" x14ac:dyDescent="0.25">
      <c r="I33884" s="137"/>
      <c r="J33884" s="110"/>
      <c r="K33884"/>
      <c r="L33884"/>
      <c r="T33884" s="138"/>
    </row>
    <row r="33885" spans="9:20" x14ac:dyDescent="0.25">
      <c r="I33885" s="137"/>
      <c r="J33885" s="110"/>
      <c r="K33885"/>
      <c r="L33885"/>
      <c r="T33885" s="138"/>
    </row>
    <row r="33886" spans="9:20" x14ac:dyDescent="0.25">
      <c r="I33886" s="137"/>
      <c r="J33886" s="110"/>
      <c r="K33886"/>
      <c r="L33886"/>
      <c r="T33886" s="138"/>
    </row>
    <row r="33887" spans="9:20" x14ac:dyDescent="0.25">
      <c r="I33887" s="137"/>
      <c r="J33887" s="110"/>
      <c r="K33887"/>
      <c r="L33887"/>
      <c r="T33887" s="138"/>
    </row>
    <row r="33888" spans="9:20" x14ac:dyDescent="0.25">
      <c r="I33888" s="137"/>
      <c r="J33888" s="110"/>
      <c r="K33888"/>
      <c r="L33888"/>
      <c r="T33888" s="138"/>
    </row>
    <row r="33889" spans="9:20" x14ac:dyDescent="0.25">
      <c r="I33889" s="137"/>
      <c r="J33889" s="110"/>
      <c r="K33889"/>
      <c r="L33889"/>
      <c r="T33889" s="138"/>
    </row>
    <row r="33890" spans="9:20" x14ac:dyDescent="0.25">
      <c r="I33890" s="137"/>
      <c r="J33890" s="110"/>
      <c r="K33890"/>
      <c r="L33890"/>
      <c r="T33890" s="138"/>
    </row>
    <row r="33891" spans="9:20" x14ac:dyDescent="0.25">
      <c r="I33891" s="137"/>
      <c r="J33891" s="110"/>
      <c r="K33891"/>
      <c r="L33891"/>
      <c r="T33891" s="138"/>
    </row>
    <row r="33892" spans="9:20" x14ac:dyDescent="0.25">
      <c r="I33892" s="137"/>
      <c r="J33892" s="110"/>
      <c r="K33892"/>
      <c r="L33892"/>
      <c r="T33892" s="138"/>
    </row>
    <row r="33893" spans="9:20" x14ac:dyDescent="0.25">
      <c r="I33893" s="137"/>
      <c r="J33893" s="110"/>
      <c r="K33893"/>
      <c r="L33893"/>
      <c r="T33893" s="138"/>
    </row>
    <row r="33894" spans="9:20" x14ac:dyDescent="0.25">
      <c r="I33894" s="137"/>
      <c r="J33894" s="110"/>
      <c r="K33894"/>
      <c r="L33894"/>
      <c r="T33894" s="138"/>
    </row>
    <row r="33895" spans="9:20" x14ac:dyDescent="0.25">
      <c r="I33895" s="137"/>
      <c r="J33895" s="110"/>
      <c r="K33895"/>
      <c r="L33895"/>
      <c r="T33895" s="138"/>
    </row>
    <row r="33896" spans="9:20" x14ac:dyDescent="0.25">
      <c r="I33896" s="137"/>
      <c r="J33896" s="110"/>
      <c r="K33896"/>
      <c r="L33896"/>
      <c r="T33896" s="138"/>
    </row>
    <row r="33897" spans="9:20" x14ac:dyDescent="0.25">
      <c r="I33897" s="137"/>
      <c r="J33897" s="110"/>
      <c r="K33897"/>
      <c r="L33897"/>
      <c r="T33897" s="138"/>
    </row>
    <row r="33898" spans="9:20" x14ac:dyDescent="0.25">
      <c r="I33898" s="137"/>
      <c r="J33898" s="110"/>
      <c r="K33898"/>
      <c r="L33898"/>
      <c r="T33898" s="138"/>
    </row>
    <row r="33899" spans="9:20" x14ac:dyDescent="0.25">
      <c r="I33899" s="137"/>
      <c r="J33899" s="110"/>
      <c r="K33899"/>
      <c r="L33899"/>
      <c r="T33899" s="138"/>
    </row>
    <row r="33900" spans="9:20" x14ac:dyDescent="0.25">
      <c r="I33900" s="137"/>
      <c r="J33900" s="110"/>
      <c r="K33900"/>
      <c r="L33900"/>
      <c r="T33900" s="138"/>
    </row>
    <row r="33901" spans="9:20" x14ac:dyDescent="0.25">
      <c r="I33901" s="137"/>
      <c r="J33901" s="110"/>
      <c r="K33901"/>
      <c r="L33901"/>
      <c r="T33901" s="138"/>
    </row>
    <row r="33902" spans="9:20" x14ac:dyDescent="0.25">
      <c r="I33902" s="137"/>
      <c r="J33902" s="110"/>
      <c r="K33902"/>
      <c r="L33902"/>
      <c r="T33902" s="138"/>
    </row>
    <row r="33903" spans="9:20" x14ac:dyDescent="0.25">
      <c r="I33903" s="137"/>
      <c r="J33903" s="110"/>
      <c r="K33903"/>
      <c r="L33903"/>
      <c r="T33903" s="138"/>
    </row>
    <row r="33904" spans="9:20" x14ac:dyDescent="0.25">
      <c r="I33904" s="137"/>
      <c r="J33904" s="110"/>
      <c r="K33904"/>
      <c r="L33904"/>
      <c r="T33904" s="138"/>
    </row>
    <row r="33905" spans="9:20" x14ac:dyDescent="0.25">
      <c r="I33905" s="137"/>
      <c r="J33905" s="110"/>
      <c r="K33905"/>
      <c r="L33905"/>
      <c r="T33905" s="138"/>
    </row>
    <row r="33906" spans="9:20" x14ac:dyDescent="0.25">
      <c r="I33906" s="137"/>
      <c r="J33906" s="110"/>
      <c r="K33906"/>
      <c r="L33906"/>
      <c r="T33906" s="138"/>
    </row>
    <row r="33907" spans="9:20" x14ac:dyDescent="0.25">
      <c r="I33907" s="137"/>
      <c r="J33907" s="110"/>
      <c r="K33907"/>
      <c r="L33907"/>
      <c r="T33907" s="138"/>
    </row>
    <row r="33908" spans="9:20" x14ac:dyDescent="0.25">
      <c r="I33908" s="137"/>
      <c r="J33908" s="110"/>
      <c r="K33908"/>
      <c r="L33908"/>
      <c r="T33908" s="138"/>
    </row>
    <row r="33909" spans="9:20" x14ac:dyDescent="0.25">
      <c r="I33909" s="137"/>
      <c r="J33909" s="110"/>
      <c r="K33909"/>
      <c r="L33909"/>
      <c r="T33909" s="138"/>
    </row>
    <row r="33910" spans="9:20" x14ac:dyDescent="0.25">
      <c r="I33910" s="137"/>
      <c r="J33910" s="110"/>
      <c r="K33910"/>
      <c r="L33910"/>
      <c r="T33910" s="138"/>
    </row>
    <row r="33911" spans="9:20" x14ac:dyDescent="0.25">
      <c r="I33911" s="137"/>
      <c r="J33911" s="110"/>
      <c r="K33911"/>
      <c r="L33911"/>
      <c r="T33911" s="138"/>
    </row>
    <row r="33912" spans="9:20" x14ac:dyDescent="0.25">
      <c r="I33912" s="137"/>
      <c r="J33912" s="110"/>
      <c r="K33912"/>
      <c r="L33912"/>
      <c r="T33912" s="138"/>
    </row>
    <row r="33913" spans="9:20" x14ac:dyDescent="0.25">
      <c r="I33913" s="137"/>
      <c r="J33913" s="110"/>
      <c r="K33913"/>
      <c r="L33913"/>
      <c r="T33913" s="138"/>
    </row>
    <row r="33914" spans="9:20" x14ac:dyDescent="0.25">
      <c r="I33914" s="137"/>
      <c r="J33914" s="110"/>
      <c r="K33914"/>
      <c r="L33914"/>
      <c r="T33914" s="138"/>
    </row>
    <row r="33915" spans="9:20" x14ac:dyDescent="0.25">
      <c r="I33915" s="137"/>
      <c r="J33915" s="110"/>
      <c r="K33915"/>
      <c r="L33915"/>
      <c r="T33915" s="138"/>
    </row>
    <row r="33916" spans="9:20" x14ac:dyDescent="0.25">
      <c r="I33916" s="137"/>
      <c r="J33916" s="110"/>
      <c r="K33916"/>
      <c r="L33916"/>
      <c r="T33916" s="138"/>
    </row>
    <row r="33917" spans="9:20" x14ac:dyDescent="0.25">
      <c r="I33917" s="137"/>
      <c r="J33917" s="110"/>
      <c r="K33917"/>
      <c r="L33917"/>
      <c r="T33917" s="138"/>
    </row>
    <row r="33918" spans="9:20" x14ac:dyDescent="0.25">
      <c r="I33918" s="137"/>
      <c r="J33918" s="110"/>
      <c r="K33918"/>
      <c r="L33918"/>
      <c r="T33918" s="138"/>
    </row>
    <row r="33919" spans="9:20" x14ac:dyDescent="0.25">
      <c r="I33919" s="137"/>
      <c r="J33919" s="110"/>
      <c r="K33919"/>
      <c r="L33919"/>
      <c r="T33919" s="138"/>
    </row>
    <row r="33920" spans="9:20" x14ac:dyDescent="0.25">
      <c r="I33920" s="137"/>
      <c r="J33920" s="110"/>
      <c r="K33920"/>
      <c r="L33920"/>
      <c r="T33920" s="138"/>
    </row>
    <row r="33921" spans="9:20" x14ac:dyDescent="0.25">
      <c r="I33921" s="137"/>
      <c r="J33921" s="110"/>
      <c r="K33921"/>
      <c r="L33921"/>
      <c r="T33921" s="138"/>
    </row>
    <row r="33922" spans="9:20" x14ac:dyDescent="0.25">
      <c r="I33922" s="137"/>
      <c r="J33922" s="110"/>
      <c r="K33922"/>
      <c r="L33922"/>
      <c r="T33922" s="138"/>
    </row>
    <row r="33923" spans="9:20" x14ac:dyDescent="0.25">
      <c r="I33923" s="137"/>
      <c r="J33923" s="110"/>
      <c r="K33923"/>
      <c r="L33923"/>
      <c r="T33923" s="138"/>
    </row>
    <row r="33924" spans="9:20" x14ac:dyDescent="0.25">
      <c r="I33924" s="137"/>
      <c r="J33924" s="110"/>
      <c r="K33924"/>
      <c r="L33924"/>
      <c r="T33924" s="138"/>
    </row>
    <row r="33925" spans="9:20" x14ac:dyDescent="0.25">
      <c r="I33925" s="137"/>
      <c r="J33925" s="110"/>
      <c r="K33925"/>
      <c r="L33925"/>
      <c r="T33925" s="138"/>
    </row>
    <row r="33926" spans="9:20" x14ac:dyDescent="0.25">
      <c r="I33926" s="137"/>
      <c r="J33926" s="110"/>
      <c r="K33926"/>
      <c r="L33926"/>
      <c r="T33926" s="138"/>
    </row>
    <row r="33927" spans="9:20" x14ac:dyDescent="0.25">
      <c r="I33927" s="137"/>
      <c r="J33927" s="110"/>
      <c r="K33927"/>
      <c r="L33927"/>
      <c r="T33927" s="138"/>
    </row>
    <row r="33928" spans="9:20" x14ac:dyDescent="0.25">
      <c r="I33928" s="137"/>
      <c r="J33928" s="110"/>
      <c r="K33928"/>
      <c r="L33928"/>
      <c r="T33928" s="138"/>
    </row>
    <row r="33929" spans="9:20" x14ac:dyDescent="0.25">
      <c r="I33929" s="137"/>
      <c r="J33929" s="110"/>
      <c r="K33929"/>
      <c r="L33929"/>
      <c r="T33929" s="138"/>
    </row>
    <row r="33930" spans="9:20" x14ac:dyDescent="0.25">
      <c r="I33930" s="137"/>
      <c r="J33930" s="110"/>
      <c r="K33930"/>
      <c r="L33930"/>
      <c r="T33930" s="138"/>
    </row>
    <row r="33931" spans="9:20" x14ac:dyDescent="0.25">
      <c r="I33931" s="137"/>
      <c r="J33931" s="110"/>
      <c r="K33931"/>
      <c r="L33931"/>
      <c r="T33931" s="138"/>
    </row>
    <row r="33932" spans="9:20" x14ac:dyDescent="0.25">
      <c r="I33932" s="137"/>
      <c r="J33932" s="110"/>
      <c r="K33932"/>
      <c r="L33932"/>
      <c r="T33932" s="138"/>
    </row>
    <row r="33933" spans="9:20" x14ac:dyDescent="0.25">
      <c r="I33933" s="137"/>
      <c r="J33933" s="110"/>
      <c r="K33933"/>
      <c r="L33933"/>
      <c r="T33933" s="138"/>
    </row>
    <row r="33934" spans="9:20" x14ac:dyDescent="0.25">
      <c r="I33934" s="137"/>
      <c r="J33934" s="110"/>
      <c r="K33934"/>
      <c r="L33934"/>
      <c r="T33934" s="138"/>
    </row>
    <row r="33935" spans="9:20" x14ac:dyDescent="0.25">
      <c r="I33935" s="137"/>
      <c r="J33935" s="110"/>
      <c r="K33935"/>
      <c r="L33935"/>
      <c r="T33935" s="138"/>
    </row>
    <row r="33936" spans="9:20" x14ac:dyDescent="0.25">
      <c r="I33936" s="137"/>
      <c r="J33936" s="110"/>
      <c r="K33936"/>
      <c r="L33936"/>
      <c r="T33936" s="138"/>
    </row>
    <row r="33937" spans="9:20" x14ac:dyDescent="0.25">
      <c r="I33937" s="137"/>
      <c r="J33937" s="110"/>
      <c r="K33937"/>
      <c r="L33937"/>
      <c r="T33937" s="138"/>
    </row>
    <row r="33938" spans="9:20" x14ac:dyDescent="0.25">
      <c r="I33938" s="137"/>
      <c r="J33938" s="110"/>
      <c r="K33938"/>
      <c r="L33938"/>
      <c r="T33938" s="138"/>
    </row>
    <row r="33939" spans="9:20" x14ac:dyDescent="0.25">
      <c r="I33939" s="137"/>
      <c r="J33939" s="110"/>
      <c r="K33939"/>
      <c r="L33939"/>
      <c r="T33939" s="138"/>
    </row>
    <row r="33940" spans="9:20" x14ac:dyDescent="0.25">
      <c r="I33940" s="137"/>
      <c r="J33940" s="110"/>
      <c r="K33940"/>
      <c r="L33940"/>
      <c r="T33940" s="138"/>
    </row>
    <row r="33941" spans="9:20" x14ac:dyDescent="0.25">
      <c r="I33941" s="137"/>
      <c r="J33941" s="110"/>
      <c r="K33941"/>
      <c r="L33941"/>
      <c r="T33941" s="138"/>
    </row>
    <row r="33942" spans="9:20" x14ac:dyDescent="0.25">
      <c r="I33942" s="137"/>
      <c r="J33942" s="110"/>
      <c r="K33942"/>
      <c r="L33942"/>
      <c r="T33942" s="138"/>
    </row>
    <row r="33943" spans="9:20" x14ac:dyDescent="0.25">
      <c r="I33943" s="137"/>
      <c r="J33943" s="110"/>
      <c r="K33943"/>
      <c r="L33943"/>
      <c r="T33943" s="138"/>
    </row>
    <row r="33944" spans="9:20" x14ac:dyDescent="0.25">
      <c r="I33944" s="137"/>
      <c r="J33944" s="110"/>
      <c r="K33944"/>
      <c r="L33944"/>
      <c r="T33944" s="138"/>
    </row>
    <row r="33945" spans="9:20" x14ac:dyDescent="0.25">
      <c r="I33945" s="137"/>
      <c r="J33945" s="110"/>
      <c r="K33945"/>
      <c r="L33945"/>
      <c r="T33945" s="138"/>
    </row>
    <row r="33946" spans="9:20" x14ac:dyDescent="0.25">
      <c r="I33946" s="137"/>
      <c r="J33946" s="110"/>
      <c r="K33946"/>
      <c r="L33946"/>
      <c r="T33946" s="138"/>
    </row>
    <row r="33947" spans="9:20" x14ac:dyDescent="0.25">
      <c r="I33947" s="137"/>
      <c r="J33947" s="110"/>
      <c r="K33947"/>
      <c r="L33947"/>
      <c r="T33947" s="138"/>
    </row>
    <row r="33948" spans="9:20" x14ac:dyDescent="0.25">
      <c r="I33948" s="137"/>
      <c r="J33948" s="110"/>
      <c r="K33948"/>
      <c r="L33948"/>
      <c r="T33948" s="138"/>
    </row>
    <row r="33949" spans="9:20" x14ac:dyDescent="0.25">
      <c r="I33949" s="137"/>
      <c r="J33949" s="110"/>
      <c r="K33949"/>
      <c r="L33949"/>
      <c r="T33949" s="138"/>
    </row>
    <row r="33950" spans="9:20" x14ac:dyDescent="0.25">
      <c r="I33950" s="137"/>
      <c r="J33950" s="110"/>
      <c r="K33950"/>
      <c r="L33950"/>
      <c r="T33950" s="138"/>
    </row>
    <row r="33951" spans="9:20" x14ac:dyDescent="0.25">
      <c r="I33951" s="137"/>
      <c r="J33951" s="110"/>
      <c r="K33951"/>
      <c r="L33951"/>
      <c r="T33951" s="138"/>
    </row>
    <row r="33952" spans="9:20" x14ac:dyDescent="0.25">
      <c r="I33952" s="137"/>
      <c r="J33952" s="110"/>
      <c r="K33952"/>
      <c r="L33952"/>
      <c r="T33952" s="138"/>
    </row>
    <row r="33953" spans="9:20" x14ac:dyDescent="0.25">
      <c r="I33953" s="137"/>
      <c r="J33953" s="110"/>
      <c r="K33953"/>
      <c r="L33953"/>
      <c r="T33953" s="138"/>
    </row>
    <row r="33954" spans="9:20" x14ac:dyDescent="0.25">
      <c r="I33954" s="137"/>
      <c r="J33954" s="110"/>
      <c r="K33954"/>
      <c r="L33954"/>
      <c r="T33954" s="138"/>
    </row>
    <row r="33955" spans="9:20" x14ac:dyDescent="0.25">
      <c r="I33955" s="137"/>
      <c r="J33955" s="110"/>
      <c r="K33955"/>
      <c r="L33955"/>
      <c r="T33955" s="138"/>
    </row>
    <row r="33956" spans="9:20" x14ac:dyDescent="0.25">
      <c r="I33956" s="137"/>
      <c r="J33956" s="110"/>
      <c r="K33956"/>
      <c r="L33956"/>
      <c r="T33956" s="138"/>
    </row>
    <row r="33957" spans="9:20" x14ac:dyDescent="0.25">
      <c r="I33957" s="137"/>
      <c r="J33957" s="110"/>
      <c r="K33957"/>
      <c r="L33957"/>
      <c r="T33957" s="138"/>
    </row>
    <row r="33958" spans="9:20" x14ac:dyDescent="0.25">
      <c r="I33958" s="137"/>
      <c r="J33958" s="110"/>
      <c r="K33958"/>
      <c r="L33958"/>
      <c r="T33958" s="138"/>
    </row>
    <row r="33959" spans="9:20" x14ac:dyDescent="0.25">
      <c r="I33959" s="137"/>
      <c r="J33959" s="110"/>
      <c r="K33959"/>
      <c r="L33959"/>
      <c r="T33959" s="138"/>
    </row>
    <row r="33960" spans="9:20" x14ac:dyDescent="0.25">
      <c r="I33960" s="137"/>
      <c r="J33960" s="110"/>
      <c r="K33960"/>
      <c r="L33960"/>
      <c r="T33960" s="138"/>
    </row>
    <row r="33961" spans="9:20" x14ac:dyDescent="0.25">
      <c r="I33961" s="137"/>
      <c r="J33961" s="110"/>
      <c r="K33961"/>
      <c r="L33961"/>
      <c r="T33961" s="138"/>
    </row>
    <row r="33962" spans="9:20" x14ac:dyDescent="0.25">
      <c r="I33962" s="137"/>
      <c r="J33962" s="110"/>
      <c r="K33962"/>
      <c r="L33962"/>
      <c r="T33962" s="138"/>
    </row>
    <row r="33963" spans="9:20" x14ac:dyDescent="0.25">
      <c r="I33963" s="137"/>
      <c r="J33963" s="110"/>
      <c r="K33963"/>
      <c r="L33963"/>
      <c r="T33963" s="138"/>
    </row>
    <row r="33964" spans="9:20" x14ac:dyDescent="0.25">
      <c r="I33964" s="137"/>
      <c r="J33964" s="110"/>
      <c r="K33964"/>
      <c r="L33964"/>
      <c r="T33964" s="138"/>
    </row>
    <row r="33965" spans="9:20" x14ac:dyDescent="0.25">
      <c r="I33965" s="137"/>
      <c r="J33965" s="110"/>
      <c r="K33965"/>
      <c r="L33965"/>
      <c r="T33965" s="138"/>
    </row>
    <row r="33966" spans="9:20" x14ac:dyDescent="0.25">
      <c r="I33966" s="137"/>
      <c r="J33966" s="110"/>
      <c r="K33966"/>
      <c r="L33966"/>
      <c r="T33966" s="138"/>
    </row>
    <row r="33967" spans="9:20" x14ac:dyDescent="0.25">
      <c r="I33967" s="137"/>
      <c r="J33967" s="110"/>
      <c r="K33967"/>
      <c r="L33967"/>
      <c r="T33967" s="138"/>
    </row>
    <row r="33968" spans="9:20" x14ac:dyDescent="0.25">
      <c r="I33968" s="137"/>
      <c r="J33968" s="110"/>
      <c r="K33968"/>
      <c r="L33968"/>
      <c r="T33968" s="138"/>
    </row>
    <row r="33969" spans="9:20" x14ac:dyDescent="0.25">
      <c r="I33969" s="137"/>
      <c r="J33969" s="110"/>
      <c r="K33969"/>
      <c r="L33969"/>
      <c r="T33969" s="138"/>
    </row>
    <row r="33970" spans="9:20" x14ac:dyDescent="0.25">
      <c r="I33970" s="137"/>
      <c r="J33970" s="110"/>
      <c r="K33970"/>
      <c r="L33970"/>
      <c r="T33970" s="138"/>
    </row>
    <row r="33971" spans="9:20" x14ac:dyDescent="0.25">
      <c r="I33971" s="137"/>
      <c r="J33971" s="110"/>
      <c r="K33971"/>
      <c r="L33971"/>
      <c r="T33971" s="138"/>
    </row>
    <row r="33972" spans="9:20" x14ac:dyDescent="0.25">
      <c r="I33972" s="137"/>
      <c r="J33972" s="110"/>
      <c r="K33972"/>
      <c r="L33972"/>
      <c r="T33972" s="138"/>
    </row>
    <row r="33973" spans="9:20" x14ac:dyDescent="0.25">
      <c r="I33973" s="137"/>
      <c r="J33973" s="110"/>
      <c r="K33973"/>
      <c r="L33973"/>
      <c r="T33973" s="138"/>
    </row>
    <row r="33974" spans="9:20" x14ac:dyDescent="0.25">
      <c r="I33974" s="137"/>
      <c r="J33974" s="110"/>
      <c r="K33974"/>
      <c r="L33974"/>
      <c r="T33974" s="138"/>
    </row>
    <row r="33975" spans="9:20" x14ac:dyDescent="0.25">
      <c r="I33975" s="137"/>
      <c r="J33975" s="110"/>
      <c r="K33975"/>
      <c r="L33975"/>
      <c r="T33975" s="138"/>
    </row>
    <row r="33976" spans="9:20" x14ac:dyDescent="0.25">
      <c r="I33976" s="137"/>
      <c r="J33976" s="110"/>
      <c r="K33976"/>
      <c r="L33976"/>
      <c r="T33976" s="138"/>
    </row>
    <row r="33977" spans="9:20" x14ac:dyDescent="0.25">
      <c r="I33977" s="137"/>
      <c r="J33977" s="110"/>
      <c r="K33977"/>
      <c r="L33977"/>
      <c r="T33977" s="138"/>
    </row>
    <row r="33978" spans="9:20" x14ac:dyDescent="0.25">
      <c r="I33978" s="137"/>
      <c r="J33978" s="110"/>
      <c r="K33978"/>
      <c r="L33978"/>
      <c r="T33978" s="138"/>
    </row>
    <row r="33979" spans="9:20" x14ac:dyDescent="0.25">
      <c r="I33979" s="137"/>
      <c r="J33979" s="110"/>
      <c r="K33979"/>
      <c r="L33979"/>
      <c r="T33979" s="138"/>
    </row>
    <row r="33980" spans="9:20" x14ac:dyDescent="0.25">
      <c r="I33980" s="137"/>
      <c r="J33980" s="110"/>
      <c r="K33980"/>
      <c r="L33980"/>
      <c r="T33980" s="138"/>
    </row>
    <row r="33981" spans="9:20" x14ac:dyDescent="0.25">
      <c r="I33981" s="137"/>
      <c r="J33981" s="110"/>
      <c r="K33981"/>
      <c r="L33981"/>
      <c r="T33981" s="138"/>
    </row>
    <row r="33982" spans="9:20" x14ac:dyDescent="0.25">
      <c r="I33982" s="137"/>
      <c r="J33982" s="110"/>
      <c r="K33982"/>
      <c r="L33982"/>
      <c r="T33982" s="138"/>
    </row>
    <row r="33983" spans="9:20" x14ac:dyDescent="0.25">
      <c r="I33983" s="137"/>
      <c r="J33983" s="110"/>
      <c r="K33983"/>
      <c r="L33983"/>
      <c r="T33983" s="138"/>
    </row>
    <row r="33984" spans="9:20" x14ac:dyDescent="0.25">
      <c r="I33984" s="137"/>
      <c r="J33984" s="110"/>
      <c r="K33984"/>
      <c r="L33984"/>
      <c r="T33984" s="138"/>
    </row>
    <row r="33985" spans="9:20" x14ac:dyDescent="0.25">
      <c r="I33985" s="137"/>
      <c r="J33985" s="110"/>
      <c r="K33985"/>
      <c r="L33985"/>
      <c r="T33985" s="138"/>
    </row>
    <row r="33986" spans="9:20" x14ac:dyDescent="0.25">
      <c r="I33986" s="137"/>
      <c r="J33986" s="110"/>
      <c r="K33986"/>
      <c r="L33986"/>
      <c r="T33986" s="138"/>
    </row>
    <row r="33987" spans="9:20" x14ac:dyDescent="0.25">
      <c r="I33987" s="137"/>
      <c r="J33987" s="110"/>
      <c r="K33987"/>
      <c r="L33987"/>
      <c r="T33987" s="138"/>
    </row>
    <row r="33988" spans="9:20" x14ac:dyDescent="0.25">
      <c r="I33988" s="137"/>
      <c r="J33988" s="110"/>
      <c r="K33988"/>
      <c r="L33988"/>
      <c r="T33988" s="138"/>
    </row>
    <row r="33989" spans="9:20" x14ac:dyDescent="0.25">
      <c r="I33989" s="137"/>
      <c r="J33989" s="110"/>
      <c r="K33989"/>
      <c r="L33989"/>
      <c r="T33989" s="138"/>
    </row>
    <row r="33990" spans="9:20" x14ac:dyDescent="0.25">
      <c r="I33990" s="137"/>
      <c r="J33990" s="110"/>
      <c r="K33990"/>
      <c r="L33990"/>
      <c r="T33990" s="138"/>
    </row>
    <row r="33991" spans="9:20" x14ac:dyDescent="0.25">
      <c r="I33991" s="137"/>
      <c r="J33991" s="110"/>
      <c r="K33991"/>
      <c r="L33991"/>
      <c r="T33991" s="138"/>
    </row>
    <row r="33992" spans="9:20" x14ac:dyDescent="0.25">
      <c r="I33992" s="137"/>
      <c r="J33992" s="110"/>
      <c r="K33992"/>
      <c r="L33992"/>
      <c r="T33992" s="138"/>
    </row>
    <row r="33993" spans="9:20" x14ac:dyDescent="0.25">
      <c r="I33993" s="137"/>
      <c r="J33993" s="110"/>
      <c r="K33993"/>
      <c r="L33993"/>
      <c r="T33993" s="138"/>
    </row>
    <row r="33994" spans="9:20" x14ac:dyDescent="0.25">
      <c r="I33994" s="137"/>
      <c r="J33994" s="110"/>
      <c r="K33994"/>
      <c r="L33994"/>
      <c r="T33994" s="138"/>
    </row>
    <row r="33995" spans="9:20" x14ac:dyDescent="0.25">
      <c r="I33995" s="137"/>
      <c r="J33995" s="110"/>
      <c r="K33995"/>
      <c r="L33995"/>
      <c r="T33995" s="138"/>
    </row>
    <row r="33996" spans="9:20" x14ac:dyDescent="0.25">
      <c r="I33996" s="137"/>
      <c r="J33996" s="110"/>
      <c r="K33996"/>
      <c r="L33996"/>
      <c r="T33996" s="138"/>
    </row>
    <row r="33997" spans="9:20" x14ac:dyDescent="0.25">
      <c r="I33997" s="137"/>
      <c r="J33997" s="110"/>
      <c r="K33997"/>
      <c r="L33997"/>
      <c r="T33997" s="138"/>
    </row>
    <row r="33998" spans="9:20" x14ac:dyDescent="0.25">
      <c r="I33998" s="137"/>
      <c r="J33998" s="110"/>
      <c r="K33998"/>
      <c r="L33998"/>
      <c r="T33998" s="138"/>
    </row>
    <row r="33999" spans="9:20" x14ac:dyDescent="0.25">
      <c r="I33999" s="137"/>
      <c r="J33999" s="110"/>
      <c r="K33999"/>
      <c r="L33999"/>
      <c r="T33999" s="138"/>
    </row>
    <row r="34000" spans="9:20" x14ac:dyDescent="0.25">
      <c r="I34000" s="137"/>
      <c r="J34000" s="110"/>
      <c r="K34000"/>
      <c r="L34000"/>
      <c r="T34000" s="138"/>
    </row>
    <row r="34001" spans="9:20" x14ac:dyDescent="0.25">
      <c r="I34001" s="137"/>
      <c r="J34001" s="110"/>
      <c r="K34001"/>
      <c r="L34001"/>
      <c r="T34001" s="138"/>
    </row>
    <row r="34002" spans="9:20" x14ac:dyDescent="0.25">
      <c r="I34002" s="137"/>
      <c r="J34002" s="110"/>
      <c r="K34002"/>
      <c r="L34002"/>
      <c r="T34002" s="138"/>
    </row>
    <row r="34003" spans="9:20" x14ac:dyDescent="0.25">
      <c r="I34003" s="137"/>
      <c r="J34003" s="110"/>
      <c r="K34003"/>
      <c r="L34003"/>
      <c r="T34003" s="138"/>
    </row>
    <row r="34004" spans="9:20" x14ac:dyDescent="0.25">
      <c r="I34004" s="137"/>
      <c r="J34004" s="110"/>
      <c r="K34004"/>
      <c r="L34004"/>
      <c r="T34004" s="138"/>
    </row>
    <row r="34005" spans="9:20" x14ac:dyDescent="0.25">
      <c r="I34005" s="137"/>
      <c r="J34005" s="110"/>
      <c r="K34005"/>
      <c r="L34005"/>
      <c r="T34005" s="138"/>
    </row>
    <row r="34006" spans="9:20" x14ac:dyDescent="0.25">
      <c r="I34006" s="137"/>
      <c r="J34006" s="110"/>
      <c r="K34006"/>
      <c r="L34006"/>
      <c r="T34006" s="138"/>
    </row>
    <row r="34007" spans="9:20" x14ac:dyDescent="0.25">
      <c r="I34007" s="137"/>
      <c r="J34007" s="110"/>
      <c r="K34007"/>
      <c r="L34007"/>
      <c r="T34007" s="138"/>
    </row>
    <row r="34008" spans="9:20" x14ac:dyDescent="0.25">
      <c r="I34008" s="137"/>
      <c r="J34008" s="110"/>
      <c r="K34008"/>
      <c r="L34008"/>
      <c r="T34008" s="138"/>
    </row>
    <row r="34009" spans="9:20" x14ac:dyDescent="0.25">
      <c r="I34009" s="137"/>
      <c r="J34009" s="110"/>
      <c r="K34009"/>
      <c r="L34009"/>
      <c r="T34009" s="138"/>
    </row>
    <row r="34010" spans="9:20" x14ac:dyDescent="0.25">
      <c r="I34010" s="137"/>
      <c r="J34010" s="110"/>
      <c r="K34010"/>
      <c r="L34010"/>
      <c r="T34010" s="138"/>
    </row>
    <row r="34011" spans="9:20" x14ac:dyDescent="0.25">
      <c r="I34011" s="137"/>
      <c r="J34011" s="110"/>
      <c r="K34011"/>
      <c r="L34011"/>
      <c r="T34011" s="138"/>
    </row>
    <row r="34012" spans="9:20" x14ac:dyDescent="0.25">
      <c r="I34012" s="137"/>
      <c r="J34012" s="110"/>
      <c r="K34012"/>
      <c r="L34012"/>
      <c r="T34012" s="138"/>
    </row>
    <row r="34013" spans="9:20" x14ac:dyDescent="0.25">
      <c r="I34013" s="137"/>
      <c r="J34013" s="110"/>
      <c r="K34013"/>
      <c r="L34013"/>
      <c r="T34013" s="138"/>
    </row>
    <row r="34014" spans="9:20" x14ac:dyDescent="0.25">
      <c r="I34014" s="137"/>
      <c r="J34014" s="110"/>
      <c r="K34014"/>
      <c r="L34014"/>
      <c r="T34014" s="138"/>
    </row>
    <row r="34015" spans="9:20" x14ac:dyDescent="0.25">
      <c r="I34015" s="137"/>
      <c r="J34015" s="110"/>
      <c r="K34015"/>
      <c r="L34015"/>
      <c r="T34015" s="138"/>
    </row>
    <row r="34016" spans="9:20" x14ac:dyDescent="0.25">
      <c r="I34016" s="137"/>
      <c r="J34016" s="110"/>
      <c r="K34016"/>
      <c r="L34016"/>
      <c r="T34016" s="138"/>
    </row>
    <row r="34017" spans="9:20" x14ac:dyDescent="0.25">
      <c r="I34017" s="137"/>
      <c r="J34017" s="110"/>
      <c r="K34017"/>
      <c r="L34017"/>
      <c r="T34017" s="138"/>
    </row>
    <row r="34018" spans="9:20" x14ac:dyDescent="0.25">
      <c r="I34018" s="137"/>
      <c r="J34018" s="110"/>
      <c r="K34018"/>
      <c r="L34018"/>
      <c r="T34018" s="138"/>
    </row>
    <row r="34019" spans="9:20" x14ac:dyDescent="0.25">
      <c r="I34019" s="137"/>
      <c r="J34019" s="110"/>
      <c r="K34019"/>
      <c r="L34019"/>
      <c r="T34019" s="138"/>
    </row>
    <row r="34020" spans="9:20" x14ac:dyDescent="0.25">
      <c r="I34020" s="137"/>
      <c r="J34020" s="110"/>
      <c r="K34020"/>
      <c r="L34020"/>
      <c r="T34020" s="138"/>
    </row>
    <row r="34021" spans="9:20" x14ac:dyDescent="0.25">
      <c r="I34021" s="137"/>
      <c r="J34021" s="110"/>
      <c r="K34021"/>
      <c r="L34021"/>
      <c r="T34021" s="138"/>
    </row>
    <row r="34022" spans="9:20" x14ac:dyDescent="0.25">
      <c r="I34022" s="137"/>
      <c r="J34022" s="110"/>
      <c r="K34022"/>
      <c r="L34022"/>
      <c r="T34022" s="138"/>
    </row>
    <row r="34023" spans="9:20" x14ac:dyDescent="0.25">
      <c r="I34023" s="137"/>
      <c r="J34023" s="110"/>
      <c r="K34023"/>
      <c r="L34023"/>
      <c r="T34023" s="138"/>
    </row>
    <row r="34024" spans="9:20" x14ac:dyDescent="0.25">
      <c r="I34024" s="137"/>
      <c r="J34024" s="110"/>
      <c r="K34024"/>
      <c r="L34024"/>
      <c r="T34024" s="138"/>
    </row>
    <row r="34025" spans="9:20" x14ac:dyDescent="0.25">
      <c r="I34025" s="137"/>
      <c r="J34025" s="110"/>
      <c r="K34025"/>
      <c r="L34025"/>
      <c r="T34025" s="138"/>
    </row>
    <row r="34026" spans="9:20" x14ac:dyDescent="0.25">
      <c r="I34026" s="137"/>
      <c r="J34026" s="110"/>
      <c r="K34026"/>
      <c r="L34026"/>
      <c r="T34026" s="138"/>
    </row>
    <row r="34027" spans="9:20" x14ac:dyDescent="0.25">
      <c r="I34027" s="137"/>
      <c r="J34027" s="110"/>
      <c r="K34027"/>
      <c r="L34027"/>
      <c r="T34027" s="138"/>
    </row>
    <row r="34028" spans="9:20" x14ac:dyDescent="0.25">
      <c r="I34028" s="137"/>
      <c r="J34028" s="110"/>
      <c r="K34028"/>
      <c r="L34028"/>
      <c r="T34028" s="138"/>
    </row>
    <row r="34029" spans="9:20" x14ac:dyDescent="0.25">
      <c r="I34029" s="137"/>
      <c r="J34029" s="110"/>
      <c r="K34029"/>
      <c r="L34029"/>
      <c r="T34029" s="138"/>
    </row>
    <row r="34030" spans="9:20" x14ac:dyDescent="0.25">
      <c r="I34030" s="137"/>
      <c r="J34030" s="110"/>
      <c r="K34030"/>
      <c r="L34030"/>
      <c r="T34030" s="138"/>
    </row>
    <row r="34031" spans="9:20" x14ac:dyDescent="0.25">
      <c r="I34031" s="137"/>
      <c r="J34031" s="110"/>
      <c r="K34031"/>
      <c r="L34031"/>
      <c r="T34031" s="138"/>
    </row>
    <row r="34032" spans="9:20" x14ac:dyDescent="0.25">
      <c r="I34032" s="137"/>
      <c r="J34032" s="110"/>
      <c r="K34032"/>
      <c r="L34032"/>
      <c r="T34032" s="138"/>
    </row>
    <row r="34033" spans="9:20" x14ac:dyDescent="0.25">
      <c r="I34033" s="137"/>
      <c r="J34033" s="110"/>
      <c r="K34033"/>
      <c r="L34033"/>
      <c r="T34033" s="138"/>
    </row>
    <row r="34034" spans="9:20" x14ac:dyDescent="0.25">
      <c r="I34034" s="137"/>
      <c r="J34034" s="110"/>
      <c r="K34034"/>
      <c r="L34034"/>
      <c r="T34034" s="138"/>
    </row>
    <row r="34035" spans="9:20" x14ac:dyDescent="0.25">
      <c r="I34035" s="137"/>
      <c r="J34035" s="110"/>
      <c r="K34035"/>
      <c r="L34035"/>
      <c r="T34035" s="138"/>
    </row>
    <row r="34036" spans="9:20" x14ac:dyDescent="0.25">
      <c r="I34036" s="137"/>
      <c r="J34036" s="110"/>
      <c r="K34036"/>
      <c r="L34036"/>
      <c r="T34036" s="138"/>
    </row>
    <row r="34037" spans="9:20" x14ac:dyDescent="0.25">
      <c r="I34037" s="137"/>
      <c r="J34037" s="110"/>
      <c r="K34037"/>
      <c r="L34037"/>
      <c r="T34037" s="138"/>
    </row>
    <row r="34038" spans="9:20" x14ac:dyDescent="0.25">
      <c r="I34038" s="137"/>
      <c r="J34038" s="110"/>
      <c r="K34038"/>
      <c r="L34038"/>
      <c r="T34038" s="138"/>
    </row>
    <row r="34039" spans="9:20" x14ac:dyDescent="0.25">
      <c r="I34039" s="137"/>
      <c r="J34039" s="110"/>
      <c r="K34039"/>
      <c r="L34039"/>
      <c r="T34039" s="138"/>
    </row>
    <row r="34040" spans="9:20" x14ac:dyDescent="0.25">
      <c r="I34040" s="137"/>
      <c r="J34040" s="110"/>
      <c r="K34040"/>
      <c r="L34040"/>
      <c r="T34040" s="138"/>
    </row>
    <row r="34041" spans="9:20" x14ac:dyDescent="0.25">
      <c r="I34041" s="137"/>
      <c r="J34041" s="110"/>
      <c r="K34041"/>
      <c r="L34041"/>
      <c r="T34041" s="138"/>
    </row>
    <row r="34042" spans="9:20" x14ac:dyDescent="0.25">
      <c r="I34042" s="137"/>
      <c r="J34042" s="110"/>
      <c r="K34042"/>
      <c r="L34042"/>
      <c r="T34042" s="138"/>
    </row>
    <row r="34043" spans="9:20" x14ac:dyDescent="0.25">
      <c r="I34043" s="137"/>
      <c r="J34043" s="110"/>
      <c r="K34043"/>
      <c r="L34043"/>
      <c r="T34043" s="138"/>
    </row>
    <row r="34044" spans="9:20" x14ac:dyDescent="0.25">
      <c r="I34044" s="137"/>
      <c r="J34044" s="110"/>
      <c r="K34044"/>
      <c r="L34044"/>
      <c r="T34044" s="138"/>
    </row>
    <row r="34045" spans="9:20" x14ac:dyDescent="0.25">
      <c r="I34045" s="137"/>
      <c r="J34045" s="110"/>
      <c r="K34045"/>
      <c r="L34045"/>
      <c r="T34045" s="138"/>
    </row>
    <row r="34046" spans="9:20" x14ac:dyDescent="0.25">
      <c r="I34046" s="137"/>
      <c r="J34046" s="110"/>
      <c r="K34046"/>
      <c r="L34046"/>
      <c r="T34046" s="138"/>
    </row>
    <row r="34047" spans="9:20" x14ac:dyDescent="0.25">
      <c r="I34047" s="137"/>
      <c r="J34047" s="110"/>
      <c r="K34047"/>
      <c r="L34047"/>
      <c r="T34047" s="138"/>
    </row>
    <row r="34048" spans="9:20" x14ac:dyDescent="0.25">
      <c r="I34048" s="137"/>
      <c r="J34048" s="110"/>
      <c r="K34048"/>
      <c r="L34048"/>
      <c r="T34048" s="138"/>
    </row>
    <row r="34049" spans="9:20" x14ac:dyDescent="0.25">
      <c r="I34049" s="137"/>
      <c r="J34049" s="110"/>
      <c r="K34049"/>
      <c r="L34049"/>
      <c r="T34049" s="138"/>
    </row>
    <row r="34050" spans="9:20" x14ac:dyDescent="0.25">
      <c r="I34050" s="137"/>
      <c r="J34050" s="110"/>
      <c r="K34050"/>
      <c r="L34050"/>
      <c r="T34050" s="138"/>
    </row>
    <row r="34051" spans="9:20" x14ac:dyDescent="0.25">
      <c r="I34051" s="137"/>
      <c r="J34051" s="110"/>
      <c r="K34051"/>
      <c r="L34051"/>
      <c r="T34051" s="138"/>
    </row>
    <row r="34052" spans="9:20" x14ac:dyDescent="0.25">
      <c r="I34052" s="137"/>
      <c r="J34052" s="110"/>
      <c r="K34052"/>
      <c r="L34052"/>
      <c r="T34052" s="138"/>
    </row>
    <row r="34053" spans="9:20" x14ac:dyDescent="0.25">
      <c r="I34053" s="137"/>
      <c r="J34053" s="110"/>
      <c r="K34053"/>
      <c r="L34053"/>
      <c r="T34053" s="138"/>
    </row>
    <row r="34054" spans="9:20" x14ac:dyDescent="0.25">
      <c r="I34054" s="137"/>
      <c r="J34054" s="110"/>
      <c r="K34054"/>
      <c r="L34054"/>
      <c r="T34054" s="138"/>
    </row>
    <row r="34055" spans="9:20" x14ac:dyDescent="0.25">
      <c r="I34055" s="137"/>
      <c r="J34055" s="110"/>
      <c r="K34055"/>
      <c r="L34055"/>
      <c r="T34055" s="138"/>
    </row>
    <row r="34056" spans="9:20" x14ac:dyDescent="0.25">
      <c r="I34056" s="137"/>
      <c r="J34056" s="110"/>
      <c r="K34056"/>
      <c r="L34056"/>
      <c r="T34056" s="138"/>
    </row>
    <row r="34057" spans="9:20" x14ac:dyDescent="0.25">
      <c r="I34057" s="137"/>
      <c r="J34057" s="110"/>
      <c r="K34057"/>
      <c r="L34057"/>
      <c r="T34057" s="138"/>
    </row>
    <row r="34058" spans="9:20" x14ac:dyDescent="0.25">
      <c r="I34058" s="137"/>
      <c r="J34058" s="110"/>
      <c r="K34058"/>
      <c r="L34058"/>
      <c r="T34058" s="138"/>
    </row>
    <row r="34059" spans="9:20" x14ac:dyDescent="0.25">
      <c r="I34059" s="137"/>
      <c r="J34059" s="110"/>
      <c r="K34059"/>
      <c r="L34059"/>
      <c r="T34059" s="138"/>
    </row>
    <row r="34060" spans="9:20" x14ac:dyDescent="0.25">
      <c r="I34060" s="137"/>
      <c r="J34060" s="110"/>
      <c r="K34060"/>
      <c r="L34060"/>
      <c r="T34060" s="138"/>
    </row>
    <row r="34061" spans="9:20" x14ac:dyDescent="0.25">
      <c r="I34061" s="137"/>
      <c r="J34061" s="110"/>
      <c r="K34061"/>
      <c r="L34061"/>
      <c r="T34061" s="138"/>
    </row>
    <row r="34062" spans="9:20" x14ac:dyDescent="0.25">
      <c r="I34062" s="137"/>
      <c r="J34062" s="110"/>
      <c r="K34062"/>
      <c r="L34062"/>
      <c r="T34062" s="138"/>
    </row>
    <row r="34063" spans="9:20" x14ac:dyDescent="0.25">
      <c r="I34063" s="137"/>
      <c r="J34063" s="110"/>
      <c r="K34063"/>
      <c r="L34063"/>
      <c r="T34063" s="138"/>
    </row>
    <row r="34064" spans="9:20" x14ac:dyDescent="0.25">
      <c r="I34064" s="137"/>
      <c r="J34064" s="110"/>
      <c r="K34064"/>
      <c r="L34064"/>
      <c r="T34064" s="138"/>
    </row>
    <row r="34065" spans="9:20" x14ac:dyDescent="0.25">
      <c r="I34065" s="137"/>
      <c r="J34065" s="110"/>
      <c r="K34065"/>
      <c r="L34065"/>
      <c r="T34065" s="138"/>
    </row>
    <row r="34066" spans="9:20" x14ac:dyDescent="0.25">
      <c r="I34066" s="137"/>
      <c r="J34066" s="110"/>
      <c r="K34066"/>
      <c r="L34066"/>
      <c r="T34066" s="138"/>
    </row>
    <row r="34067" spans="9:20" x14ac:dyDescent="0.25">
      <c r="I34067" s="137"/>
      <c r="J34067" s="110"/>
      <c r="K34067"/>
      <c r="L34067"/>
      <c r="T34067" s="138"/>
    </row>
    <row r="34068" spans="9:20" x14ac:dyDescent="0.25">
      <c r="I34068" s="137"/>
      <c r="J34068" s="110"/>
      <c r="K34068"/>
      <c r="L34068"/>
      <c r="T34068" s="138"/>
    </row>
    <row r="34069" spans="9:20" x14ac:dyDescent="0.25">
      <c r="I34069" s="137"/>
      <c r="J34069" s="110"/>
      <c r="K34069"/>
      <c r="L34069"/>
      <c r="T34069" s="138"/>
    </row>
    <row r="34070" spans="9:20" x14ac:dyDescent="0.25">
      <c r="I34070" s="137"/>
      <c r="J34070" s="110"/>
      <c r="K34070"/>
      <c r="L34070"/>
      <c r="T34070" s="138"/>
    </row>
    <row r="34071" spans="9:20" x14ac:dyDescent="0.25">
      <c r="I34071" s="137"/>
      <c r="J34071" s="110"/>
      <c r="K34071"/>
      <c r="L34071"/>
      <c r="T34071" s="138"/>
    </row>
    <row r="34072" spans="9:20" x14ac:dyDescent="0.25">
      <c r="I34072" s="137"/>
      <c r="J34072" s="110"/>
      <c r="K34072"/>
      <c r="L34072"/>
      <c r="T34072" s="138"/>
    </row>
    <row r="34073" spans="9:20" x14ac:dyDescent="0.25">
      <c r="I34073" s="137"/>
      <c r="J34073" s="110"/>
      <c r="K34073"/>
      <c r="L34073"/>
      <c r="T34073" s="138"/>
    </row>
    <row r="34074" spans="9:20" x14ac:dyDescent="0.25">
      <c r="I34074" s="137"/>
      <c r="J34074" s="110"/>
      <c r="K34074"/>
      <c r="L34074"/>
      <c r="T34074" s="138"/>
    </row>
    <row r="34075" spans="9:20" x14ac:dyDescent="0.25">
      <c r="I34075" s="137"/>
      <c r="J34075" s="110"/>
      <c r="K34075"/>
      <c r="L34075"/>
      <c r="T34075" s="138"/>
    </row>
    <row r="34076" spans="9:20" x14ac:dyDescent="0.25">
      <c r="I34076" s="137"/>
      <c r="J34076" s="110"/>
      <c r="K34076"/>
      <c r="L34076"/>
      <c r="T34076" s="138"/>
    </row>
    <row r="34077" spans="9:20" x14ac:dyDescent="0.25">
      <c r="I34077" s="137"/>
      <c r="J34077" s="110"/>
      <c r="K34077"/>
      <c r="L34077"/>
      <c r="T34077" s="138"/>
    </row>
    <row r="34078" spans="9:20" x14ac:dyDescent="0.25">
      <c r="I34078" s="137"/>
      <c r="J34078" s="110"/>
      <c r="K34078"/>
      <c r="L34078"/>
      <c r="T34078" s="138"/>
    </row>
    <row r="34079" spans="9:20" x14ac:dyDescent="0.25">
      <c r="I34079" s="137"/>
      <c r="J34079" s="110"/>
      <c r="K34079"/>
      <c r="L34079"/>
      <c r="T34079" s="138"/>
    </row>
    <row r="34080" spans="9:20" x14ac:dyDescent="0.25">
      <c r="I34080" s="137"/>
      <c r="J34080" s="110"/>
      <c r="K34080"/>
      <c r="L34080"/>
      <c r="T34080" s="138"/>
    </row>
    <row r="34081" spans="9:20" x14ac:dyDescent="0.25">
      <c r="I34081" s="137"/>
      <c r="J34081" s="110"/>
      <c r="K34081"/>
      <c r="L34081"/>
      <c r="T34081" s="138"/>
    </row>
    <row r="34082" spans="9:20" x14ac:dyDescent="0.25">
      <c r="I34082" s="137"/>
      <c r="J34082" s="110"/>
      <c r="K34082"/>
      <c r="L34082"/>
      <c r="T34082" s="138"/>
    </row>
    <row r="34083" spans="9:20" x14ac:dyDescent="0.25">
      <c r="I34083" s="137"/>
      <c r="J34083" s="110"/>
      <c r="K34083"/>
      <c r="L34083"/>
      <c r="T34083" s="138"/>
    </row>
    <row r="34084" spans="9:20" x14ac:dyDescent="0.25">
      <c r="I34084" s="137"/>
      <c r="J34084" s="110"/>
      <c r="K34084"/>
      <c r="L34084"/>
      <c r="T34084" s="138"/>
    </row>
    <row r="34085" spans="9:20" x14ac:dyDescent="0.25">
      <c r="I34085" s="137"/>
      <c r="J34085" s="110"/>
      <c r="K34085"/>
      <c r="L34085"/>
      <c r="T34085" s="138"/>
    </row>
    <row r="34086" spans="9:20" x14ac:dyDescent="0.25">
      <c r="I34086" s="137"/>
      <c r="J34086" s="110"/>
      <c r="K34086"/>
      <c r="L34086"/>
      <c r="T34086" s="138"/>
    </row>
    <row r="34087" spans="9:20" x14ac:dyDescent="0.25">
      <c r="I34087" s="137"/>
      <c r="J34087" s="110"/>
      <c r="K34087"/>
      <c r="L34087"/>
      <c r="T34087" s="138"/>
    </row>
    <row r="34088" spans="9:20" x14ac:dyDescent="0.25">
      <c r="I34088" s="137"/>
      <c r="J34088" s="110"/>
      <c r="K34088"/>
      <c r="L34088"/>
      <c r="T34088" s="138"/>
    </row>
    <row r="34089" spans="9:20" x14ac:dyDescent="0.25">
      <c r="I34089" s="137"/>
      <c r="J34089" s="110"/>
      <c r="K34089"/>
      <c r="L34089"/>
      <c r="T34089" s="138"/>
    </row>
    <row r="34090" spans="9:20" x14ac:dyDescent="0.25">
      <c r="I34090" s="137"/>
      <c r="J34090" s="110"/>
      <c r="K34090"/>
      <c r="L34090"/>
      <c r="T34090" s="138"/>
    </row>
    <row r="34091" spans="9:20" x14ac:dyDescent="0.25">
      <c r="I34091" s="137"/>
      <c r="J34091" s="110"/>
      <c r="K34091"/>
      <c r="L34091"/>
      <c r="T34091" s="138"/>
    </row>
    <row r="34092" spans="9:20" x14ac:dyDescent="0.25">
      <c r="I34092" s="137"/>
      <c r="J34092" s="110"/>
      <c r="K34092"/>
      <c r="L34092"/>
      <c r="T34092" s="138"/>
    </row>
    <row r="34093" spans="9:20" x14ac:dyDescent="0.25">
      <c r="I34093" s="137"/>
      <c r="J34093" s="110"/>
      <c r="K34093"/>
      <c r="L34093"/>
      <c r="T34093" s="138"/>
    </row>
    <row r="34094" spans="9:20" x14ac:dyDescent="0.25">
      <c r="I34094" s="137"/>
      <c r="J34094" s="110"/>
      <c r="K34094"/>
      <c r="L34094"/>
      <c r="T34094" s="138"/>
    </row>
    <row r="34095" spans="9:20" x14ac:dyDescent="0.25">
      <c r="I34095" s="137"/>
      <c r="J34095" s="110"/>
      <c r="K34095"/>
      <c r="L34095"/>
      <c r="T34095" s="138"/>
    </row>
    <row r="34096" spans="9:20" x14ac:dyDescent="0.25">
      <c r="I34096" s="137"/>
      <c r="J34096" s="110"/>
      <c r="K34096"/>
      <c r="L34096"/>
      <c r="T34096" s="138"/>
    </row>
    <row r="34097" spans="9:20" x14ac:dyDescent="0.25">
      <c r="I34097" s="137"/>
      <c r="J34097" s="110"/>
      <c r="K34097"/>
      <c r="L34097"/>
      <c r="T34097" s="138"/>
    </row>
    <row r="34098" spans="9:20" x14ac:dyDescent="0.25">
      <c r="I34098" s="137"/>
      <c r="J34098" s="110"/>
      <c r="K34098"/>
      <c r="L34098"/>
      <c r="T34098" s="138"/>
    </row>
    <row r="34099" spans="9:20" x14ac:dyDescent="0.25">
      <c r="I34099" s="137"/>
      <c r="J34099" s="110"/>
      <c r="K34099"/>
      <c r="L34099"/>
      <c r="T34099" s="138"/>
    </row>
    <row r="34100" spans="9:20" x14ac:dyDescent="0.25">
      <c r="I34100" s="137"/>
      <c r="J34100" s="110"/>
      <c r="K34100"/>
      <c r="L34100"/>
      <c r="T34100" s="138"/>
    </row>
    <row r="34101" spans="9:20" x14ac:dyDescent="0.25">
      <c r="I34101" s="137"/>
      <c r="J34101" s="110"/>
      <c r="K34101"/>
      <c r="L34101"/>
      <c r="T34101" s="138"/>
    </row>
    <row r="34102" spans="9:20" x14ac:dyDescent="0.25">
      <c r="I34102" s="137"/>
      <c r="J34102" s="110"/>
      <c r="K34102"/>
      <c r="L34102"/>
      <c r="T34102" s="138"/>
    </row>
    <row r="34103" spans="9:20" x14ac:dyDescent="0.25">
      <c r="I34103" s="137"/>
      <c r="J34103" s="110"/>
      <c r="K34103"/>
      <c r="L34103"/>
      <c r="T34103" s="138"/>
    </row>
    <row r="34104" spans="9:20" x14ac:dyDescent="0.25">
      <c r="I34104" s="137"/>
      <c r="J34104" s="110"/>
      <c r="K34104"/>
      <c r="L34104"/>
      <c r="T34104" s="138"/>
    </row>
    <row r="34105" spans="9:20" x14ac:dyDescent="0.25">
      <c r="I34105" s="137"/>
      <c r="J34105" s="110"/>
      <c r="K34105"/>
      <c r="L34105"/>
      <c r="T34105" s="138"/>
    </row>
    <row r="34106" spans="9:20" x14ac:dyDescent="0.25">
      <c r="I34106" s="137"/>
      <c r="J34106" s="110"/>
      <c r="K34106"/>
      <c r="L34106"/>
      <c r="T34106" s="138"/>
    </row>
    <row r="34107" spans="9:20" x14ac:dyDescent="0.25">
      <c r="I34107" s="137"/>
      <c r="J34107" s="110"/>
      <c r="K34107"/>
      <c r="L34107"/>
      <c r="T34107" s="138"/>
    </row>
    <row r="34108" spans="9:20" x14ac:dyDescent="0.25">
      <c r="I34108" s="137"/>
      <c r="J34108" s="110"/>
      <c r="K34108"/>
      <c r="L34108"/>
      <c r="T34108" s="138"/>
    </row>
    <row r="34109" spans="9:20" x14ac:dyDescent="0.25">
      <c r="I34109" s="137"/>
      <c r="J34109" s="110"/>
      <c r="K34109"/>
      <c r="L34109"/>
      <c r="T34109" s="138"/>
    </row>
    <row r="34110" spans="9:20" x14ac:dyDescent="0.25">
      <c r="I34110" s="137"/>
      <c r="J34110" s="110"/>
      <c r="K34110"/>
      <c r="L34110"/>
      <c r="T34110" s="138"/>
    </row>
    <row r="34111" spans="9:20" x14ac:dyDescent="0.25">
      <c r="I34111" s="137"/>
      <c r="J34111" s="110"/>
      <c r="K34111"/>
      <c r="L34111"/>
      <c r="T34111" s="138"/>
    </row>
    <row r="34112" spans="9:20" x14ac:dyDescent="0.25">
      <c r="I34112" s="137"/>
      <c r="J34112" s="110"/>
      <c r="K34112"/>
      <c r="L34112"/>
      <c r="T34112" s="138"/>
    </row>
    <row r="34113" spans="9:20" x14ac:dyDescent="0.25">
      <c r="I34113" s="137"/>
      <c r="J34113" s="110"/>
      <c r="K34113"/>
      <c r="L34113"/>
      <c r="T34113" s="138"/>
    </row>
    <row r="34114" spans="9:20" x14ac:dyDescent="0.25">
      <c r="I34114" s="137"/>
      <c r="J34114" s="110"/>
      <c r="K34114"/>
      <c r="L34114"/>
      <c r="T34114" s="138"/>
    </row>
    <row r="34115" spans="9:20" x14ac:dyDescent="0.25">
      <c r="I34115" s="137"/>
      <c r="J34115" s="110"/>
      <c r="K34115"/>
      <c r="L34115"/>
      <c r="T34115" s="138"/>
    </row>
    <row r="34116" spans="9:20" x14ac:dyDescent="0.25">
      <c r="I34116" s="137"/>
      <c r="J34116" s="110"/>
      <c r="K34116"/>
      <c r="L34116"/>
      <c r="T34116" s="138"/>
    </row>
    <row r="34117" spans="9:20" x14ac:dyDescent="0.25">
      <c r="I34117" s="137"/>
      <c r="J34117" s="110"/>
      <c r="K34117"/>
      <c r="L34117"/>
      <c r="T34117" s="138"/>
    </row>
    <row r="34118" spans="9:20" x14ac:dyDescent="0.25">
      <c r="I34118" s="137"/>
      <c r="J34118" s="110"/>
      <c r="K34118"/>
      <c r="L34118"/>
      <c r="T34118" s="138"/>
    </row>
    <row r="34119" spans="9:20" x14ac:dyDescent="0.25">
      <c r="I34119" s="137"/>
      <c r="J34119" s="110"/>
      <c r="K34119"/>
      <c r="L34119"/>
      <c r="T34119" s="138"/>
    </row>
    <row r="34120" spans="9:20" x14ac:dyDescent="0.25">
      <c r="I34120" s="137"/>
      <c r="J34120" s="110"/>
      <c r="K34120"/>
      <c r="L34120"/>
      <c r="T34120" s="138"/>
    </row>
    <row r="34121" spans="9:20" x14ac:dyDescent="0.25">
      <c r="I34121" s="137"/>
      <c r="J34121" s="110"/>
      <c r="K34121"/>
      <c r="L34121"/>
      <c r="T34121" s="138"/>
    </row>
    <row r="34122" spans="9:20" x14ac:dyDescent="0.25">
      <c r="I34122" s="137"/>
      <c r="J34122" s="110"/>
      <c r="K34122"/>
      <c r="L34122"/>
      <c r="T34122" s="138"/>
    </row>
    <row r="34123" spans="9:20" x14ac:dyDescent="0.25">
      <c r="I34123" s="137"/>
      <c r="J34123" s="110"/>
      <c r="K34123"/>
      <c r="L34123"/>
      <c r="T34123" s="138"/>
    </row>
    <row r="34124" spans="9:20" x14ac:dyDescent="0.25">
      <c r="I34124" s="137"/>
      <c r="J34124" s="110"/>
      <c r="K34124"/>
      <c r="L34124"/>
      <c r="T34124" s="138"/>
    </row>
    <row r="34125" spans="9:20" x14ac:dyDescent="0.25">
      <c r="I34125" s="137"/>
      <c r="J34125" s="110"/>
      <c r="K34125"/>
      <c r="L34125"/>
      <c r="T34125" s="138"/>
    </row>
    <row r="34126" spans="9:20" x14ac:dyDescent="0.25">
      <c r="I34126" s="137"/>
      <c r="J34126" s="110"/>
      <c r="K34126"/>
      <c r="L34126"/>
      <c r="T34126" s="138"/>
    </row>
    <row r="34127" spans="9:20" x14ac:dyDescent="0.25">
      <c r="I34127" s="137"/>
      <c r="J34127" s="110"/>
      <c r="K34127"/>
      <c r="L34127"/>
      <c r="T34127" s="138"/>
    </row>
    <row r="34128" spans="9:20" x14ac:dyDescent="0.25">
      <c r="I34128" s="137"/>
      <c r="J34128" s="110"/>
      <c r="K34128"/>
      <c r="L34128"/>
      <c r="T34128" s="138"/>
    </row>
    <row r="34129" spans="9:20" x14ac:dyDescent="0.25">
      <c r="I34129" s="137"/>
      <c r="J34129" s="110"/>
      <c r="K34129"/>
      <c r="L34129"/>
      <c r="T34129" s="138"/>
    </row>
    <row r="34130" spans="9:20" x14ac:dyDescent="0.25">
      <c r="I34130" s="137"/>
      <c r="J34130" s="110"/>
      <c r="K34130"/>
      <c r="L34130"/>
      <c r="T34130" s="138"/>
    </row>
    <row r="34131" spans="9:20" x14ac:dyDescent="0.25">
      <c r="I34131" s="137"/>
      <c r="J34131" s="110"/>
      <c r="K34131"/>
      <c r="L34131"/>
      <c r="T34131" s="138"/>
    </row>
    <row r="34132" spans="9:20" x14ac:dyDescent="0.25">
      <c r="I34132" s="137"/>
      <c r="J34132" s="110"/>
      <c r="K34132"/>
      <c r="L34132"/>
      <c r="T34132" s="138"/>
    </row>
    <row r="34133" spans="9:20" x14ac:dyDescent="0.25">
      <c r="I34133" s="137"/>
      <c r="J34133" s="110"/>
      <c r="K34133"/>
      <c r="L34133"/>
      <c r="T34133" s="138"/>
    </row>
    <row r="34134" spans="9:20" x14ac:dyDescent="0.25">
      <c r="I34134" s="137"/>
      <c r="J34134" s="110"/>
      <c r="K34134"/>
      <c r="L34134"/>
      <c r="T34134" s="138"/>
    </row>
    <row r="34135" spans="9:20" x14ac:dyDescent="0.25">
      <c r="I34135" s="137"/>
      <c r="J34135" s="110"/>
      <c r="K34135"/>
      <c r="L34135"/>
      <c r="T34135" s="138"/>
    </row>
    <row r="34136" spans="9:20" x14ac:dyDescent="0.25">
      <c r="I34136" s="137"/>
      <c r="J34136" s="110"/>
      <c r="K34136"/>
      <c r="L34136"/>
      <c r="T34136" s="138"/>
    </row>
    <row r="34137" spans="9:20" x14ac:dyDescent="0.25">
      <c r="I34137" s="137"/>
      <c r="J34137" s="110"/>
      <c r="K34137"/>
      <c r="L34137"/>
      <c r="T34137" s="138"/>
    </row>
    <row r="34138" spans="9:20" x14ac:dyDescent="0.25">
      <c r="I34138" s="137"/>
      <c r="J34138" s="110"/>
      <c r="K34138"/>
      <c r="L34138"/>
      <c r="T34138" s="138"/>
    </row>
    <row r="34139" spans="9:20" x14ac:dyDescent="0.25">
      <c r="I34139" s="137"/>
      <c r="J34139" s="110"/>
      <c r="K34139"/>
      <c r="L34139"/>
      <c r="T34139" s="138"/>
    </row>
    <row r="34140" spans="9:20" x14ac:dyDescent="0.25">
      <c r="I34140" s="137"/>
      <c r="J34140" s="110"/>
      <c r="K34140"/>
      <c r="L34140"/>
      <c r="T34140" s="138"/>
    </row>
    <row r="34141" spans="9:20" x14ac:dyDescent="0.25">
      <c r="I34141" s="137"/>
      <c r="J34141" s="110"/>
      <c r="K34141"/>
      <c r="L34141"/>
      <c r="T34141" s="138"/>
    </row>
    <row r="34142" spans="9:20" x14ac:dyDescent="0.25">
      <c r="I34142" s="137"/>
      <c r="J34142" s="110"/>
      <c r="K34142"/>
      <c r="L34142"/>
      <c r="T34142" s="138"/>
    </row>
    <row r="34143" spans="9:20" x14ac:dyDescent="0.25">
      <c r="I34143" s="137"/>
      <c r="J34143" s="110"/>
      <c r="K34143"/>
      <c r="L34143"/>
      <c r="T34143" s="138"/>
    </row>
    <row r="34144" spans="9:20" x14ac:dyDescent="0.25">
      <c r="I34144" s="137"/>
      <c r="J34144" s="110"/>
      <c r="K34144"/>
      <c r="L34144"/>
      <c r="T34144" s="138"/>
    </row>
    <row r="34145" spans="9:20" x14ac:dyDescent="0.25">
      <c r="I34145" s="137"/>
      <c r="J34145" s="110"/>
      <c r="K34145"/>
      <c r="L34145"/>
      <c r="T34145" s="138"/>
    </row>
    <row r="34146" spans="9:20" x14ac:dyDescent="0.25">
      <c r="I34146" s="137"/>
      <c r="J34146" s="110"/>
      <c r="K34146"/>
      <c r="L34146"/>
      <c r="T34146" s="138"/>
    </row>
    <row r="34147" spans="9:20" x14ac:dyDescent="0.25">
      <c r="I34147" s="137"/>
      <c r="J34147" s="110"/>
      <c r="K34147"/>
      <c r="L34147"/>
      <c r="T34147" s="138"/>
    </row>
    <row r="34148" spans="9:20" x14ac:dyDescent="0.25">
      <c r="I34148" s="137"/>
      <c r="J34148" s="110"/>
      <c r="K34148"/>
      <c r="L34148"/>
      <c r="T34148" s="138"/>
    </row>
    <row r="34149" spans="9:20" x14ac:dyDescent="0.25">
      <c r="I34149" s="137"/>
      <c r="J34149" s="110"/>
      <c r="K34149"/>
      <c r="L34149"/>
      <c r="T34149" s="138"/>
    </row>
    <row r="34150" spans="9:20" x14ac:dyDescent="0.25">
      <c r="I34150" s="137"/>
      <c r="J34150" s="110"/>
      <c r="K34150"/>
      <c r="L34150"/>
      <c r="T34150" s="138"/>
    </row>
    <row r="34151" spans="9:20" x14ac:dyDescent="0.25">
      <c r="I34151" s="137"/>
      <c r="J34151" s="110"/>
      <c r="K34151"/>
      <c r="L34151"/>
      <c r="T34151" s="138"/>
    </row>
    <row r="34152" spans="9:20" x14ac:dyDescent="0.25">
      <c r="I34152" s="137"/>
      <c r="J34152" s="110"/>
      <c r="K34152"/>
      <c r="L34152"/>
      <c r="T34152" s="138"/>
    </row>
    <row r="34153" spans="9:20" x14ac:dyDescent="0.25">
      <c r="I34153" s="137"/>
      <c r="J34153" s="110"/>
      <c r="K34153"/>
      <c r="L34153"/>
      <c r="T34153" s="138"/>
    </row>
    <row r="34154" spans="9:20" x14ac:dyDescent="0.25">
      <c r="I34154" s="137"/>
      <c r="J34154" s="110"/>
      <c r="K34154"/>
      <c r="L34154"/>
      <c r="T34154" s="138"/>
    </row>
    <row r="34155" spans="9:20" x14ac:dyDescent="0.25">
      <c r="I34155" s="137"/>
      <c r="J34155" s="110"/>
      <c r="K34155"/>
      <c r="L34155"/>
      <c r="T34155" s="138"/>
    </row>
    <row r="34156" spans="9:20" x14ac:dyDescent="0.25">
      <c r="I34156" s="137"/>
      <c r="J34156" s="110"/>
      <c r="K34156"/>
      <c r="L34156"/>
      <c r="T34156" s="138"/>
    </row>
    <row r="34157" spans="9:20" x14ac:dyDescent="0.25">
      <c r="I34157" s="137"/>
      <c r="J34157" s="110"/>
      <c r="K34157"/>
      <c r="L34157"/>
      <c r="T34157" s="138"/>
    </row>
    <row r="34158" spans="9:20" x14ac:dyDescent="0.25">
      <c r="I34158" s="137"/>
      <c r="J34158" s="110"/>
      <c r="K34158"/>
      <c r="L34158"/>
      <c r="T34158" s="138"/>
    </row>
    <row r="34159" spans="9:20" x14ac:dyDescent="0.25">
      <c r="I34159" s="137"/>
      <c r="J34159" s="110"/>
      <c r="K34159"/>
      <c r="L34159"/>
      <c r="T34159" s="138"/>
    </row>
    <row r="34160" spans="9:20" x14ac:dyDescent="0.25">
      <c r="I34160" s="137"/>
      <c r="J34160" s="110"/>
      <c r="K34160"/>
      <c r="L34160"/>
      <c r="T34160" s="138"/>
    </row>
    <row r="34161" spans="9:20" x14ac:dyDescent="0.25">
      <c r="I34161" s="137"/>
      <c r="J34161" s="110"/>
      <c r="K34161"/>
      <c r="L34161"/>
      <c r="T34161" s="138"/>
    </row>
    <row r="34162" spans="9:20" x14ac:dyDescent="0.25">
      <c r="I34162" s="137"/>
      <c r="J34162" s="110"/>
      <c r="K34162"/>
      <c r="L34162"/>
      <c r="T34162" s="138"/>
    </row>
    <row r="34163" spans="9:20" x14ac:dyDescent="0.25">
      <c r="I34163" s="137"/>
      <c r="J34163" s="110"/>
      <c r="K34163"/>
      <c r="L34163"/>
      <c r="T34163" s="138"/>
    </row>
    <row r="34164" spans="9:20" x14ac:dyDescent="0.25">
      <c r="I34164" s="137"/>
      <c r="J34164" s="110"/>
      <c r="K34164"/>
      <c r="L34164"/>
      <c r="T34164" s="138"/>
    </row>
    <row r="34165" spans="9:20" x14ac:dyDescent="0.25">
      <c r="I34165" s="137"/>
      <c r="J34165" s="110"/>
      <c r="K34165"/>
      <c r="L34165"/>
      <c r="T34165" s="138"/>
    </row>
    <row r="34166" spans="9:20" x14ac:dyDescent="0.25">
      <c r="I34166" s="137"/>
      <c r="J34166" s="110"/>
      <c r="K34166"/>
      <c r="L34166"/>
      <c r="T34166" s="138"/>
    </row>
    <row r="34167" spans="9:20" x14ac:dyDescent="0.25">
      <c r="I34167" s="137"/>
      <c r="J34167" s="110"/>
      <c r="K34167"/>
      <c r="L34167"/>
      <c r="T34167" s="138"/>
    </row>
    <row r="34168" spans="9:20" x14ac:dyDescent="0.25">
      <c r="I34168" s="137"/>
      <c r="J34168" s="110"/>
      <c r="K34168"/>
      <c r="L34168"/>
      <c r="T34168" s="138"/>
    </row>
    <row r="34169" spans="9:20" x14ac:dyDescent="0.25">
      <c r="I34169" s="137"/>
      <c r="J34169" s="110"/>
      <c r="K34169"/>
      <c r="L34169"/>
      <c r="T34169" s="138"/>
    </row>
    <row r="34170" spans="9:20" x14ac:dyDescent="0.25">
      <c r="I34170" s="137"/>
      <c r="J34170" s="110"/>
      <c r="K34170"/>
      <c r="L34170"/>
      <c r="T34170" s="138"/>
    </row>
    <row r="34171" spans="9:20" x14ac:dyDescent="0.25">
      <c r="I34171" s="137"/>
      <c r="J34171" s="110"/>
      <c r="K34171"/>
      <c r="L34171"/>
      <c r="T34171" s="138"/>
    </row>
    <row r="34172" spans="9:20" x14ac:dyDescent="0.25">
      <c r="I34172" s="137"/>
      <c r="J34172" s="110"/>
      <c r="K34172"/>
      <c r="L34172"/>
      <c r="T34172" s="138"/>
    </row>
    <row r="34173" spans="9:20" x14ac:dyDescent="0.25">
      <c r="I34173" s="137"/>
      <c r="J34173" s="110"/>
      <c r="K34173"/>
      <c r="L34173"/>
      <c r="T34173" s="138"/>
    </row>
    <row r="34174" spans="9:20" x14ac:dyDescent="0.25">
      <c r="I34174" s="137"/>
      <c r="J34174" s="110"/>
      <c r="K34174"/>
      <c r="L34174"/>
      <c r="T34174" s="138"/>
    </row>
    <row r="34175" spans="9:20" x14ac:dyDescent="0.25">
      <c r="I34175" s="137"/>
      <c r="J34175" s="110"/>
      <c r="K34175"/>
      <c r="L34175"/>
      <c r="T34175" s="138"/>
    </row>
    <row r="34176" spans="9:20" x14ac:dyDescent="0.25">
      <c r="I34176" s="137"/>
      <c r="J34176" s="110"/>
      <c r="K34176"/>
      <c r="L34176"/>
      <c r="T34176" s="138"/>
    </row>
    <row r="34177" spans="9:20" x14ac:dyDescent="0.25">
      <c r="I34177" s="137"/>
      <c r="J34177" s="110"/>
      <c r="K34177"/>
      <c r="L34177"/>
      <c r="T34177" s="138"/>
    </row>
    <row r="34178" spans="9:20" x14ac:dyDescent="0.25">
      <c r="I34178" s="137"/>
      <c r="J34178" s="110"/>
      <c r="K34178"/>
      <c r="L34178"/>
      <c r="T34178" s="138"/>
    </row>
    <row r="34179" spans="9:20" x14ac:dyDescent="0.25">
      <c r="I34179" s="137"/>
      <c r="J34179" s="110"/>
      <c r="K34179"/>
      <c r="L34179"/>
      <c r="T34179" s="138"/>
    </row>
    <row r="34180" spans="9:20" x14ac:dyDescent="0.25">
      <c r="I34180" s="137"/>
      <c r="J34180" s="110"/>
      <c r="K34180"/>
      <c r="L34180"/>
      <c r="T34180" s="138"/>
    </row>
    <row r="34181" spans="9:20" x14ac:dyDescent="0.25">
      <c r="I34181" s="137"/>
      <c r="J34181" s="110"/>
      <c r="K34181"/>
      <c r="L34181"/>
      <c r="T34181" s="138"/>
    </row>
    <row r="34182" spans="9:20" x14ac:dyDescent="0.25">
      <c r="I34182" s="137"/>
      <c r="J34182" s="110"/>
      <c r="K34182"/>
      <c r="L34182"/>
      <c r="T34182" s="138"/>
    </row>
    <row r="34183" spans="9:20" x14ac:dyDescent="0.25">
      <c r="I34183" s="137"/>
      <c r="J34183" s="110"/>
      <c r="K34183"/>
      <c r="L34183"/>
      <c r="T34183" s="138"/>
    </row>
    <row r="34184" spans="9:20" x14ac:dyDescent="0.25">
      <c r="I34184" s="137"/>
      <c r="J34184" s="110"/>
      <c r="K34184"/>
      <c r="L34184"/>
      <c r="T34184" s="138"/>
    </row>
    <row r="34185" spans="9:20" x14ac:dyDescent="0.25">
      <c r="I34185" s="137"/>
      <c r="J34185" s="110"/>
      <c r="K34185"/>
      <c r="L34185"/>
      <c r="T34185" s="138"/>
    </row>
    <row r="34186" spans="9:20" x14ac:dyDescent="0.25">
      <c r="I34186" s="137"/>
      <c r="J34186" s="110"/>
      <c r="K34186"/>
      <c r="L34186"/>
      <c r="T34186" s="138"/>
    </row>
    <row r="34187" spans="9:20" x14ac:dyDescent="0.25">
      <c r="I34187" s="137"/>
      <c r="J34187" s="110"/>
      <c r="K34187"/>
      <c r="L34187"/>
      <c r="T34187" s="138"/>
    </row>
    <row r="34188" spans="9:20" x14ac:dyDescent="0.25">
      <c r="I34188" s="137"/>
      <c r="J34188" s="110"/>
      <c r="K34188"/>
      <c r="L34188"/>
      <c r="T34188" s="138"/>
    </row>
    <row r="34189" spans="9:20" x14ac:dyDescent="0.25">
      <c r="I34189" s="137"/>
      <c r="J34189" s="110"/>
      <c r="K34189"/>
      <c r="L34189"/>
      <c r="T34189" s="138"/>
    </row>
    <row r="34190" spans="9:20" x14ac:dyDescent="0.25">
      <c r="I34190" s="137"/>
      <c r="J34190" s="110"/>
      <c r="K34190"/>
      <c r="L34190"/>
      <c r="T34190" s="138"/>
    </row>
    <row r="34191" spans="9:20" x14ac:dyDescent="0.25">
      <c r="I34191" s="137"/>
      <c r="J34191" s="110"/>
      <c r="K34191"/>
      <c r="L34191"/>
      <c r="T34191" s="138"/>
    </row>
    <row r="34192" spans="9:20" x14ac:dyDescent="0.25">
      <c r="I34192" s="137"/>
      <c r="J34192" s="110"/>
      <c r="K34192"/>
      <c r="L34192"/>
      <c r="T34192" s="138"/>
    </row>
    <row r="34193" spans="9:20" x14ac:dyDescent="0.25">
      <c r="I34193" s="137"/>
      <c r="J34193" s="110"/>
      <c r="K34193"/>
      <c r="L34193"/>
      <c r="T34193" s="138"/>
    </row>
    <row r="34194" spans="9:20" x14ac:dyDescent="0.25">
      <c r="I34194" s="137"/>
      <c r="J34194" s="110"/>
      <c r="K34194"/>
      <c r="L34194"/>
      <c r="T34194" s="138"/>
    </row>
    <row r="34195" spans="9:20" x14ac:dyDescent="0.25">
      <c r="I34195" s="137"/>
      <c r="J34195" s="110"/>
      <c r="K34195"/>
      <c r="L34195"/>
      <c r="T34195" s="138"/>
    </row>
    <row r="34196" spans="9:20" x14ac:dyDescent="0.25">
      <c r="I34196" s="137"/>
      <c r="J34196" s="110"/>
      <c r="K34196"/>
      <c r="L34196"/>
      <c r="T34196" s="138"/>
    </row>
    <row r="34197" spans="9:20" x14ac:dyDescent="0.25">
      <c r="I34197" s="137"/>
      <c r="J34197" s="110"/>
      <c r="K34197"/>
      <c r="L34197"/>
      <c r="T34197" s="138"/>
    </row>
    <row r="34198" spans="9:20" x14ac:dyDescent="0.25">
      <c r="I34198" s="137"/>
      <c r="J34198" s="110"/>
      <c r="K34198"/>
      <c r="L34198"/>
      <c r="T34198" s="138"/>
    </row>
    <row r="34199" spans="9:20" x14ac:dyDescent="0.25">
      <c r="I34199" s="137"/>
      <c r="J34199" s="110"/>
      <c r="K34199"/>
      <c r="L34199"/>
      <c r="T34199" s="138"/>
    </row>
    <row r="34200" spans="9:20" x14ac:dyDescent="0.25">
      <c r="I34200" s="137"/>
      <c r="J34200" s="110"/>
      <c r="K34200"/>
      <c r="L34200"/>
      <c r="T34200" s="138"/>
    </row>
    <row r="34201" spans="9:20" x14ac:dyDescent="0.25">
      <c r="I34201" s="137"/>
      <c r="J34201" s="110"/>
      <c r="K34201"/>
      <c r="L34201"/>
      <c r="T34201" s="138"/>
    </row>
    <row r="34202" spans="9:20" x14ac:dyDescent="0.25">
      <c r="I34202" s="137"/>
      <c r="J34202" s="110"/>
      <c r="K34202"/>
      <c r="L34202"/>
      <c r="T34202" s="138"/>
    </row>
    <row r="34203" spans="9:20" x14ac:dyDescent="0.25">
      <c r="I34203" s="137"/>
      <c r="J34203" s="110"/>
      <c r="K34203"/>
      <c r="L34203"/>
      <c r="T34203" s="138"/>
    </row>
    <row r="34204" spans="9:20" x14ac:dyDescent="0.25">
      <c r="I34204" s="137"/>
      <c r="J34204" s="110"/>
      <c r="K34204"/>
      <c r="L34204"/>
      <c r="T34204" s="138"/>
    </row>
    <row r="34205" spans="9:20" x14ac:dyDescent="0.25">
      <c r="I34205" s="137"/>
      <c r="J34205" s="110"/>
      <c r="K34205"/>
      <c r="L34205"/>
      <c r="T34205" s="138"/>
    </row>
    <row r="34206" spans="9:20" x14ac:dyDescent="0.25">
      <c r="I34206" s="137"/>
      <c r="J34206" s="110"/>
      <c r="K34206"/>
      <c r="L34206"/>
      <c r="T34206" s="138"/>
    </row>
    <row r="34207" spans="9:20" x14ac:dyDescent="0.25">
      <c r="I34207" s="137"/>
      <c r="J34207" s="110"/>
      <c r="K34207"/>
      <c r="L34207"/>
      <c r="T34207" s="138"/>
    </row>
    <row r="34208" spans="9:20" x14ac:dyDescent="0.25">
      <c r="I34208" s="137"/>
      <c r="J34208" s="110"/>
      <c r="K34208"/>
      <c r="L34208"/>
      <c r="T34208" s="138"/>
    </row>
    <row r="34209" spans="9:20" x14ac:dyDescent="0.25">
      <c r="I34209" s="137"/>
      <c r="J34209" s="110"/>
      <c r="K34209"/>
      <c r="L34209"/>
      <c r="T34209" s="138"/>
    </row>
    <row r="34210" spans="9:20" x14ac:dyDescent="0.25">
      <c r="I34210" s="137"/>
      <c r="J34210" s="110"/>
      <c r="K34210"/>
      <c r="L34210"/>
      <c r="T34210" s="138"/>
    </row>
    <row r="34211" spans="9:20" x14ac:dyDescent="0.25">
      <c r="I34211" s="137"/>
      <c r="J34211" s="110"/>
      <c r="K34211"/>
      <c r="L34211"/>
      <c r="T34211" s="138"/>
    </row>
    <row r="34212" spans="9:20" x14ac:dyDescent="0.25">
      <c r="I34212" s="137"/>
      <c r="J34212" s="110"/>
      <c r="K34212"/>
      <c r="L34212"/>
      <c r="T34212" s="138"/>
    </row>
    <row r="34213" spans="9:20" x14ac:dyDescent="0.25">
      <c r="I34213" s="137"/>
      <c r="J34213" s="110"/>
      <c r="K34213"/>
      <c r="L34213"/>
      <c r="T34213" s="138"/>
    </row>
    <row r="34214" spans="9:20" x14ac:dyDescent="0.25">
      <c r="I34214" s="137"/>
      <c r="J34214" s="110"/>
      <c r="K34214"/>
      <c r="L34214"/>
      <c r="T34214" s="138"/>
    </row>
    <row r="34215" spans="9:20" x14ac:dyDescent="0.25">
      <c r="I34215" s="137"/>
      <c r="J34215" s="110"/>
      <c r="K34215"/>
      <c r="L34215"/>
      <c r="T34215" s="138"/>
    </row>
    <row r="34216" spans="9:20" x14ac:dyDescent="0.25">
      <c r="I34216" s="137"/>
      <c r="J34216" s="110"/>
      <c r="K34216"/>
      <c r="L34216"/>
      <c r="T34216" s="138"/>
    </row>
    <row r="34217" spans="9:20" x14ac:dyDescent="0.25">
      <c r="I34217" s="137"/>
      <c r="J34217" s="110"/>
      <c r="K34217"/>
      <c r="L34217"/>
      <c r="T34217" s="138"/>
    </row>
    <row r="34218" spans="9:20" x14ac:dyDescent="0.25">
      <c r="I34218" s="137"/>
      <c r="J34218" s="110"/>
      <c r="K34218"/>
      <c r="L34218"/>
      <c r="T34218" s="138"/>
    </row>
    <row r="34219" spans="9:20" x14ac:dyDescent="0.25">
      <c r="I34219" s="137"/>
      <c r="J34219" s="110"/>
      <c r="K34219"/>
      <c r="L34219"/>
      <c r="T34219" s="138"/>
    </row>
    <row r="34220" spans="9:20" x14ac:dyDescent="0.25">
      <c r="I34220" s="137"/>
      <c r="J34220" s="110"/>
      <c r="K34220"/>
      <c r="L34220"/>
      <c r="T34220" s="138"/>
    </row>
    <row r="34221" spans="9:20" x14ac:dyDescent="0.25">
      <c r="I34221" s="137"/>
      <c r="J34221" s="110"/>
      <c r="K34221"/>
      <c r="L34221"/>
      <c r="T34221" s="138"/>
    </row>
    <row r="34222" spans="9:20" x14ac:dyDescent="0.25">
      <c r="I34222" s="137"/>
      <c r="J34222" s="110"/>
      <c r="K34222"/>
      <c r="L34222"/>
      <c r="T34222" s="138"/>
    </row>
    <row r="34223" spans="9:20" x14ac:dyDescent="0.25">
      <c r="I34223" s="137"/>
      <c r="J34223" s="110"/>
      <c r="K34223"/>
      <c r="L34223"/>
      <c r="T34223" s="138"/>
    </row>
    <row r="34224" spans="9:20" x14ac:dyDescent="0.25">
      <c r="I34224" s="137"/>
      <c r="J34224" s="110"/>
      <c r="K34224"/>
      <c r="L34224"/>
      <c r="T34224" s="138"/>
    </row>
    <row r="34225" spans="9:20" x14ac:dyDescent="0.25">
      <c r="I34225" s="137"/>
      <c r="J34225" s="110"/>
      <c r="K34225"/>
      <c r="L34225"/>
      <c r="T34225" s="138"/>
    </row>
    <row r="34226" spans="9:20" x14ac:dyDescent="0.25">
      <c r="I34226" s="137"/>
      <c r="J34226" s="110"/>
      <c r="K34226"/>
      <c r="L34226"/>
      <c r="T34226" s="138"/>
    </row>
    <row r="34227" spans="9:20" x14ac:dyDescent="0.25">
      <c r="I34227" s="137"/>
      <c r="J34227" s="110"/>
      <c r="K34227"/>
      <c r="L34227"/>
      <c r="T34227" s="138"/>
    </row>
    <row r="34228" spans="9:20" x14ac:dyDescent="0.25">
      <c r="I34228" s="137"/>
      <c r="J34228" s="110"/>
      <c r="K34228"/>
      <c r="L34228"/>
      <c r="T34228" s="138"/>
    </row>
    <row r="34229" spans="9:20" x14ac:dyDescent="0.25">
      <c r="I34229" s="137"/>
      <c r="J34229" s="110"/>
      <c r="K34229"/>
      <c r="L34229"/>
      <c r="T34229" s="138"/>
    </row>
    <row r="34230" spans="9:20" x14ac:dyDescent="0.25">
      <c r="I34230" s="137"/>
      <c r="J34230" s="110"/>
      <c r="K34230"/>
      <c r="L34230"/>
      <c r="T34230" s="138"/>
    </row>
    <row r="34231" spans="9:20" x14ac:dyDescent="0.25">
      <c r="I34231" s="137"/>
      <c r="J34231" s="110"/>
      <c r="K34231"/>
      <c r="L34231"/>
      <c r="T34231" s="138"/>
    </row>
    <row r="34232" spans="9:20" x14ac:dyDescent="0.25">
      <c r="I34232" s="137"/>
      <c r="J34232" s="110"/>
      <c r="K34232"/>
      <c r="L34232"/>
      <c r="T34232" s="138"/>
    </row>
    <row r="34233" spans="9:20" x14ac:dyDescent="0.25">
      <c r="I34233" s="137"/>
      <c r="J34233" s="110"/>
      <c r="K34233"/>
      <c r="L34233"/>
      <c r="T34233" s="138"/>
    </row>
    <row r="34234" spans="9:20" x14ac:dyDescent="0.25">
      <c r="I34234" s="137"/>
      <c r="J34234" s="110"/>
      <c r="K34234"/>
      <c r="L34234"/>
      <c r="T34234" s="138"/>
    </row>
    <row r="34235" spans="9:20" x14ac:dyDescent="0.25">
      <c r="I34235" s="137"/>
      <c r="J34235" s="110"/>
      <c r="K34235"/>
      <c r="L34235"/>
      <c r="T34235" s="138"/>
    </row>
    <row r="34236" spans="9:20" x14ac:dyDescent="0.25">
      <c r="I34236" s="137"/>
      <c r="J34236" s="110"/>
      <c r="K34236"/>
      <c r="L34236"/>
      <c r="T34236" s="138"/>
    </row>
    <row r="34237" spans="9:20" x14ac:dyDescent="0.25">
      <c r="I34237" s="137"/>
      <c r="J34237" s="110"/>
      <c r="K34237"/>
      <c r="L34237"/>
      <c r="T34237" s="138"/>
    </row>
    <row r="34238" spans="9:20" x14ac:dyDescent="0.25">
      <c r="I34238" s="137"/>
      <c r="J34238" s="110"/>
      <c r="K34238"/>
      <c r="L34238"/>
      <c r="T34238" s="138"/>
    </row>
    <row r="34239" spans="9:20" x14ac:dyDescent="0.25">
      <c r="I34239" s="137"/>
      <c r="J34239" s="110"/>
      <c r="K34239"/>
      <c r="L34239"/>
      <c r="T34239" s="138"/>
    </row>
    <row r="34240" spans="9:20" x14ac:dyDescent="0.25">
      <c r="I34240" s="137"/>
      <c r="J34240" s="110"/>
      <c r="K34240"/>
      <c r="L34240"/>
      <c r="T34240" s="138"/>
    </row>
    <row r="34241" spans="9:20" x14ac:dyDescent="0.25">
      <c r="I34241" s="137"/>
      <c r="J34241" s="110"/>
      <c r="K34241"/>
      <c r="L34241"/>
      <c r="T34241" s="138"/>
    </row>
    <row r="34242" spans="9:20" x14ac:dyDescent="0.25">
      <c r="I34242" s="137"/>
      <c r="J34242" s="110"/>
      <c r="K34242"/>
      <c r="L34242"/>
      <c r="T34242" s="138"/>
    </row>
    <row r="34243" spans="9:20" x14ac:dyDescent="0.25">
      <c r="I34243" s="137"/>
      <c r="J34243" s="110"/>
      <c r="K34243"/>
      <c r="L34243"/>
      <c r="T34243" s="138"/>
    </row>
    <row r="34244" spans="9:20" x14ac:dyDescent="0.25">
      <c r="I34244" s="137"/>
      <c r="J34244" s="110"/>
      <c r="K34244"/>
      <c r="L34244"/>
      <c r="T34244" s="138"/>
    </row>
    <row r="34245" spans="9:20" x14ac:dyDescent="0.25">
      <c r="I34245" s="137"/>
      <c r="J34245" s="110"/>
      <c r="K34245"/>
      <c r="L34245"/>
      <c r="T34245" s="138"/>
    </row>
    <row r="34246" spans="9:20" x14ac:dyDescent="0.25">
      <c r="I34246" s="137"/>
      <c r="J34246" s="110"/>
      <c r="K34246"/>
      <c r="L34246"/>
      <c r="T34246" s="138"/>
    </row>
    <row r="34247" spans="9:20" x14ac:dyDescent="0.25">
      <c r="I34247" s="137"/>
      <c r="J34247" s="110"/>
      <c r="K34247"/>
      <c r="L34247"/>
      <c r="T34247" s="138"/>
    </row>
    <row r="34248" spans="9:20" x14ac:dyDescent="0.25">
      <c r="I34248" s="137"/>
      <c r="J34248" s="110"/>
      <c r="K34248"/>
      <c r="L34248"/>
      <c r="T34248" s="138"/>
    </row>
    <row r="34249" spans="9:20" x14ac:dyDescent="0.25">
      <c r="I34249" s="137"/>
      <c r="J34249" s="110"/>
      <c r="K34249"/>
      <c r="L34249"/>
      <c r="T34249" s="138"/>
    </row>
    <row r="34250" spans="9:20" x14ac:dyDescent="0.25">
      <c r="I34250" s="137"/>
      <c r="J34250" s="110"/>
      <c r="K34250"/>
      <c r="L34250"/>
      <c r="T34250" s="138"/>
    </row>
    <row r="34251" spans="9:20" x14ac:dyDescent="0.25">
      <c r="I34251" s="137"/>
      <c r="J34251" s="110"/>
      <c r="K34251"/>
      <c r="L34251"/>
      <c r="T34251" s="138"/>
    </row>
    <row r="34252" spans="9:20" x14ac:dyDescent="0.25">
      <c r="I34252" s="137"/>
      <c r="J34252" s="110"/>
      <c r="K34252"/>
      <c r="L34252"/>
      <c r="T34252" s="138"/>
    </row>
    <row r="34253" spans="9:20" x14ac:dyDescent="0.25">
      <c r="I34253" s="137"/>
      <c r="J34253" s="110"/>
      <c r="K34253"/>
      <c r="L34253"/>
      <c r="T34253" s="138"/>
    </row>
    <row r="34254" spans="9:20" x14ac:dyDescent="0.25">
      <c r="I34254" s="137"/>
      <c r="J34254" s="110"/>
      <c r="K34254"/>
      <c r="L34254"/>
      <c r="T34254" s="138"/>
    </row>
    <row r="34255" spans="9:20" x14ac:dyDescent="0.25">
      <c r="I34255" s="137"/>
      <c r="J34255" s="110"/>
      <c r="K34255"/>
      <c r="L34255"/>
      <c r="T34255" s="138"/>
    </row>
    <row r="34256" spans="9:20" x14ac:dyDescent="0.25">
      <c r="I34256" s="137"/>
      <c r="J34256" s="110"/>
      <c r="K34256"/>
      <c r="L34256"/>
      <c r="T34256" s="138"/>
    </row>
    <row r="34257" spans="9:20" x14ac:dyDescent="0.25">
      <c r="I34257" s="137"/>
      <c r="J34257" s="110"/>
      <c r="K34257"/>
      <c r="L34257"/>
      <c r="T34257" s="138"/>
    </row>
    <row r="34258" spans="9:20" x14ac:dyDescent="0.25">
      <c r="I34258" s="137"/>
      <c r="J34258" s="110"/>
      <c r="K34258"/>
      <c r="L34258"/>
      <c r="T34258" s="138"/>
    </row>
    <row r="34259" spans="9:20" x14ac:dyDescent="0.25">
      <c r="I34259" s="137"/>
      <c r="J34259" s="110"/>
      <c r="K34259"/>
      <c r="L34259"/>
      <c r="T34259" s="138"/>
    </row>
    <row r="34260" spans="9:20" x14ac:dyDescent="0.25">
      <c r="I34260" s="137"/>
      <c r="J34260" s="110"/>
      <c r="K34260"/>
      <c r="L34260"/>
      <c r="T34260" s="138"/>
    </row>
    <row r="34261" spans="9:20" x14ac:dyDescent="0.25">
      <c r="I34261" s="137"/>
      <c r="J34261" s="110"/>
      <c r="K34261"/>
      <c r="L34261"/>
      <c r="T34261" s="138"/>
    </row>
    <row r="34262" spans="9:20" x14ac:dyDescent="0.25">
      <c r="I34262" s="137"/>
      <c r="J34262" s="110"/>
      <c r="K34262"/>
      <c r="L34262"/>
      <c r="T34262" s="138"/>
    </row>
    <row r="34263" spans="9:20" x14ac:dyDescent="0.25">
      <c r="I34263" s="137"/>
      <c r="J34263" s="110"/>
      <c r="K34263"/>
      <c r="L34263"/>
      <c r="T34263" s="138"/>
    </row>
    <row r="34264" spans="9:20" x14ac:dyDescent="0.25">
      <c r="I34264" s="137"/>
      <c r="J34264" s="110"/>
      <c r="K34264"/>
      <c r="L34264"/>
      <c r="T34264" s="138"/>
    </row>
    <row r="34265" spans="9:20" x14ac:dyDescent="0.25">
      <c r="I34265" s="137"/>
      <c r="J34265" s="110"/>
      <c r="K34265"/>
      <c r="L34265"/>
      <c r="T34265" s="138"/>
    </row>
    <row r="34266" spans="9:20" x14ac:dyDescent="0.25">
      <c r="I34266" s="137"/>
      <c r="J34266" s="110"/>
      <c r="K34266"/>
      <c r="L34266"/>
      <c r="T34266" s="138"/>
    </row>
    <row r="34267" spans="9:20" x14ac:dyDescent="0.25">
      <c r="I34267" s="137"/>
      <c r="J34267" s="110"/>
      <c r="K34267"/>
      <c r="L34267"/>
      <c r="T34267" s="138"/>
    </row>
    <row r="34268" spans="9:20" x14ac:dyDescent="0.25">
      <c r="I34268" s="137"/>
      <c r="J34268" s="110"/>
      <c r="K34268"/>
      <c r="L34268"/>
      <c r="T34268" s="138"/>
    </row>
    <row r="34269" spans="9:20" x14ac:dyDescent="0.25">
      <c r="I34269" s="137"/>
      <c r="J34269" s="110"/>
      <c r="K34269"/>
      <c r="L34269"/>
      <c r="T34269" s="138"/>
    </row>
    <row r="34270" spans="9:20" x14ac:dyDescent="0.25">
      <c r="I34270" s="137"/>
      <c r="J34270" s="110"/>
      <c r="K34270"/>
      <c r="L34270"/>
      <c r="T34270" s="138"/>
    </row>
    <row r="34271" spans="9:20" x14ac:dyDescent="0.25">
      <c r="I34271" s="137"/>
      <c r="J34271" s="110"/>
      <c r="K34271"/>
      <c r="L34271"/>
      <c r="T34271" s="138"/>
    </row>
    <row r="34272" spans="9:20" x14ac:dyDescent="0.25">
      <c r="I34272" s="137"/>
      <c r="J34272" s="110"/>
      <c r="K34272"/>
      <c r="L34272"/>
      <c r="T34272" s="138"/>
    </row>
    <row r="34273" spans="9:20" x14ac:dyDescent="0.25">
      <c r="I34273" s="137"/>
      <c r="J34273" s="110"/>
      <c r="K34273"/>
      <c r="L34273"/>
      <c r="T34273" s="138"/>
    </row>
    <row r="34274" spans="9:20" x14ac:dyDescent="0.25">
      <c r="I34274" s="137"/>
      <c r="J34274" s="110"/>
      <c r="K34274"/>
      <c r="L34274"/>
      <c r="T34274" s="138"/>
    </row>
    <row r="34275" spans="9:20" x14ac:dyDescent="0.25">
      <c r="I34275" s="137"/>
      <c r="J34275" s="110"/>
      <c r="K34275"/>
      <c r="L34275"/>
      <c r="T34275" s="138"/>
    </row>
    <row r="34276" spans="9:20" x14ac:dyDescent="0.25">
      <c r="I34276" s="137"/>
      <c r="J34276" s="110"/>
      <c r="K34276"/>
      <c r="L34276"/>
      <c r="T34276" s="138"/>
    </row>
    <row r="34277" spans="9:20" x14ac:dyDescent="0.25">
      <c r="I34277" s="137"/>
      <c r="J34277" s="110"/>
      <c r="K34277"/>
      <c r="L34277"/>
      <c r="T34277" s="138"/>
    </row>
    <row r="34278" spans="9:20" x14ac:dyDescent="0.25">
      <c r="I34278" s="137"/>
      <c r="J34278" s="110"/>
      <c r="K34278"/>
      <c r="L34278"/>
      <c r="T34278" s="138"/>
    </row>
    <row r="34279" spans="9:20" x14ac:dyDescent="0.25">
      <c r="I34279" s="137"/>
      <c r="J34279" s="110"/>
      <c r="K34279"/>
      <c r="L34279"/>
      <c r="T34279" s="138"/>
    </row>
    <row r="34280" spans="9:20" x14ac:dyDescent="0.25">
      <c r="I34280" s="137"/>
      <c r="J34280" s="110"/>
      <c r="K34280"/>
      <c r="L34280"/>
      <c r="T34280" s="138"/>
    </row>
    <row r="34281" spans="9:20" x14ac:dyDescent="0.25">
      <c r="I34281" s="137"/>
      <c r="J34281" s="110"/>
      <c r="K34281"/>
      <c r="L34281"/>
      <c r="T34281" s="138"/>
    </row>
    <row r="34282" spans="9:20" x14ac:dyDescent="0.25">
      <c r="I34282" s="137"/>
      <c r="J34282" s="110"/>
      <c r="K34282"/>
      <c r="L34282"/>
      <c r="T34282" s="138"/>
    </row>
    <row r="34283" spans="9:20" x14ac:dyDescent="0.25">
      <c r="I34283" s="137"/>
      <c r="J34283" s="110"/>
      <c r="K34283"/>
      <c r="L34283"/>
      <c r="T34283" s="138"/>
    </row>
    <row r="34284" spans="9:20" x14ac:dyDescent="0.25">
      <c r="I34284" s="137"/>
      <c r="J34284" s="110"/>
      <c r="K34284"/>
      <c r="L34284"/>
      <c r="T34284" s="138"/>
    </row>
    <row r="34285" spans="9:20" x14ac:dyDescent="0.25">
      <c r="I34285" s="137"/>
      <c r="J34285" s="110"/>
      <c r="K34285"/>
      <c r="L34285"/>
      <c r="T34285" s="138"/>
    </row>
    <row r="34286" spans="9:20" x14ac:dyDescent="0.25">
      <c r="I34286" s="137"/>
      <c r="J34286" s="110"/>
      <c r="K34286"/>
      <c r="L34286"/>
      <c r="T34286" s="138"/>
    </row>
    <row r="34287" spans="9:20" x14ac:dyDescent="0.25">
      <c r="I34287" s="137"/>
      <c r="J34287" s="110"/>
      <c r="K34287"/>
      <c r="L34287"/>
      <c r="T34287" s="138"/>
    </row>
    <row r="34288" spans="9:20" x14ac:dyDescent="0.25">
      <c r="I34288" s="137"/>
      <c r="J34288" s="110"/>
      <c r="K34288"/>
      <c r="L34288"/>
      <c r="T34288" s="138"/>
    </row>
    <row r="34289" spans="9:20" x14ac:dyDescent="0.25">
      <c r="I34289" s="137"/>
      <c r="J34289" s="110"/>
      <c r="K34289"/>
      <c r="L34289"/>
      <c r="T34289" s="138"/>
    </row>
    <row r="34290" spans="9:20" x14ac:dyDescent="0.25">
      <c r="I34290" s="137"/>
      <c r="J34290" s="110"/>
      <c r="K34290"/>
      <c r="L34290"/>
      <c r="T34290" s="138"/>
    </row>
    <row r="34291" spans="9:20" x14ac:dyDescent="0.25">
      <c r="I34291" s="137"/>
      <c r="J34291" s="110"/>
      <c r="K34291"/>
      <c r="L34291"/>
      <c r="T34291" s="138"/>
    </row>
    <row r="34292" spans="9:20" x14ac:dyDescent="0.25">
      <c r="I34292" s="137"/>
      <c r="J34292" s="110"/>
      <c r="K34292"/>
      <c r="L34292"/>
      <c r="T34292" s="138"/>
    </row>
    <row r="34293" spans="9:20" x14ac:dyDescent="0.25">
      <c r="I34293" s="137"/>
      <c r="J34293" s="110"/>
      <c r="K34293"/>
      <c r="L34293"/>
      <c r="T34293" s="138"/>
    </row>
    <row r="34294" spans="9:20" x14ac:dyDescent="0.25">
      <c r="I34294" s="137"/>
      <c r="J34294" s="110"/>
      <c r="K34294"/>
      <c r="L34294"/>
      <c r="T34294" s="138"/>
    </row>
    <row r="34295" spans="9:20" x14ac:dyDescent="0.25">
      <c r="I34295" s="137"/>
      <c r="J34295" s="110"/>
      <c r="K34295"/>
      <c r="L34295"/>
      <c r="T34295" s="138"/>
    </row>
    <row r="34296" spans="9:20" x14ac:dyDescent="0.25">
      <c r="I34296" s="137"/>
      <c r="J34296" s="110"/>
      <c r="K34296"/>
      <c r="L34296"/>
      <c r="T34296" s="138"/>
    </row>
    <row r="34297" spans="9:20" x14ac:dyDescent="0.25">
      <c r="I34297" s="137"/>
      <c r="J34297" s="110"/>
      <c r="K34297"/>
      <c r="L34297"/>
      <c r="T34297" s="138"/>
    </row>
    <row r="34298" spans="9:20" x14ac:dyDescent="0.25">
      <c r="I34298" s="137"/>
      <c r="J34298" s="110"/>
      <c r="K34298"/>
      <c r="L34298"/>
      <c r="T34298" s="138"/>
    </row>
    <row r="34299" spans="9:20" x14ac:dyDescent="0.25">
      <c r="I34299" s="137"/>
      <c r="J34299" s="110"/>
      <c r="K34299"/>
      <c r="L34299"/>
      <c r="T34299" s="138"/>
    </row>
    <row r="34300" spans="9:20" x14ac:dyDescent="0.25">
      <c r="I34300" s="137"/>
      <c r="J34300" s="110"/>
      <c r="K34300"/>
      <c r="L34300"/>
      <c r="T34300" s="138"/>
    </row>
    <row r="34301" spans="9:20" x14ac:dyDescent="0.25">
      <c r="I34301" s="137"/>
      <c r="J34301" s="110"/>
      <c r="K34301"/>
      <c r="L34301"/>
      <c r="T34301" s="138"/>
    </row>
    <row r="34302" spans="9:20" x14ac:dyDescent="0.25">
      <c r="I34302" s="137"/>
      <c r="J34302" s="110"/>
      <c r="K34302"/>
      <c r="L34302"/>
      <c r="T34302" s="138"/>
    </row>
    <row r="34303" spans="9:20" x14ac:dyDescent="0.25">
      <c r="I34303" s="137"/>
      <c r="J34303" s="110"/>
      <c r="K34303"/>
      <c r="L34303"/>
      <c r="T34303" s="138"/>
    </row>
    <row r="34304" spans="9:20" x14ac:dyDescent="0.25">
      <c r="I34304" s="137"/>
      <c r="J34304" s="110"/>
      <c r="K34304"/>
      <c r="L34304"/>
      <c r="T34304" s="138"/>
    </row>
    <row r="34305" spans="9:20" x14ac:dyDescent="0.25">
      <c r="I34305" s="137"/>
      <c r="J34305" s="110"/>
      <c r="K34305"/>
      <c r="L34305"/>
      <c r="T34305" s="138"/>
    </row>
    <row r="34306" spans="9:20" x14ac:dyDescent="0.25">
      <c r="I34306" s="137"/>
      <c r="J34306" s="110"/>
      <c r="K34306"/>
      <c r="L34306"/>
      <c r="T34306" s="138"/>
    </row>
    <row r="34307" spans="9:20" x14ac:dyDescent="0.25">
      <c r="I34307" s="137"/>
      <c r="J34307" s="110"/>
      <c r="K34307"/>
      <c r="L34307"/>
      <c r="T34307" s="138"/>
    </row>
    <row r="34308" spans="9:20" x14ac:dyDescent="0.25">
      <c r="I34308" s="137"/>
      <c r="J34308" s="110"/>
      <c r="K34308"/>
      <c r="L34308"/>
      <c r="T34308" s="138"/>
    </row>
    <row r="34309" spans="9:20" x14ac:dyDescent="0.25">
      <c r="I34309" s="137"/>
      <c r="J34309" s="110"/>
      <c r="K34309"/>
      <c r="L34309"/>
      <c r="T34309" s="138"/>
    </row>
    <row r="34310" spans="9:20" x14ac:dyDescent="0.25">
      <c r="I34310" s="137"/>
      <c r="J34310" s="110"/>
      <c r="K34310"/>
      <c r="L34310"/>
      <c r="T34310" s="138"/>
    </row>
    <row r="34311" spans="9:20" x14ac:dyDescent="0.25">
      <c r="I34311" s="137"/>
      <c r="J34311" s="110"/>
      <c r="K34311"/>
      <c r="L34311"/>
      <c r="T34311" s="138"/>
    </row>
    <row r="34312" spans="9:20" x14ac:dyDescent="0.25">
      <c r="I34312" s="137"/>
      <c r="J34312" s="110"/>
      <c r="K34312"/>
      <c r="L34312"/>
      <c r="T34312" s="138"/>
    </row>
    <row r="34313" spans="9:20" x14ac:dyDescent="0.25">
      <c r="I34313" s="137"/>
      <c r="J34313" s="110"/>
      <c r="K34313"/>
      <c r="L34313"/>
      <c r="T34313" s="138"/>
    </row>
    <row r="34314" spans="9:20" x14ac:dyDescent="0.25">
      <c r="I34314" s="137"/>
      <c r="J34314" s="110"/>
      <c r="K34314"/>
      <c r="L34314"/>
      <c r="T34314" s="138"/>
    </row>
    <row r="34315" spans="9:20" x14ac:dyDescent="0.25">
      <c r="I34315" s="137"/>
      <c r="J34315" s="110"/>
      <c r="K34315"/>
      <c r="L34315"/>
      <c r="T34315" s="138"/>
    </row>
    <row r="34316" spans="9:20" x14ac:dyDescent="0.25">
      <c r="I34316" s="137"/>
      <c r="J34316" s="110"/>
      <c r="K34316"/>
      <c r="L34316"/>
      <c r="T34316" s="138"/>
    </row>
    <row r="34317" spans="9:20" x14ac:dyDescent="0.25">
      <c r="I34317" s="137"/>
      <c r="J34317" s="110"/>
      <c r="K34317"/>
      <c r="L34317"/>
      <c r="T34317" s="138"/>
    </row>
    <row r="34318" spans="9:20" x14ac:dyDescent="0.25">
      <c r="I34318" s="137"/>
      <c r="J34318" s="110"/>
      <c r="K34318"/>
      <c r="L34318"/>
      <c r="T34318" s="138"/>
    </row>
    <row r="34319" spans="9:20" x14ac:dyDescent="0.25">
      <c r="I34319" s="137"/>
      <c r="J34319" s="110"/>
      <c r="K34319"/>
      <c r="L34319"/>
      <c r="T34319" s="138"/>
    </row>
    <row r="34320" spans="9:20" x14ac:dyDescent="0.25">
      <c r="I34320" s="137"/>
      <c r="J34320" s="110"/>
      <c r="K34320"/>
      <c r="L34320"/>
      <c r="T34320" s="138"/>
    </row>
    <row r="34321" spans="9:20" x14ac:dyDescent="0.25">
      <c r="I34321" s="137"/>
      <c r="J34321" s="110"/>
      <c r="K34321"/>
      <c r="L34321"/>
      <c r="T34321" s="138"/>
    </row>
    <row r="34322" spans="9:20" x14ac:dyDescent="0.25">
      <c r="I34322" s="137"/>
      <c r="J34322" s="110"/>
      <c r="K34322"/>
      <c r="L34322"/>
      <c r="T34322" s="138"/>
    </row>
    <row r="34323" spans="9:20" x14ac:dyDescent="0.25">
      <c r="I34323" s="137"/>
      <c r="J34323" s="110"/>
      <c r="K34323"/>
      <c r="L34323"/>
      <c r="T34323" s="138"/>
    </row>
    <row r="34324" spans="9:20" x14ac:dyDescent="0.25">
      <c r="I34324" s="137"/>
      <c r="J34324" s="110"/>
      <c r="K34324"/>
      <c r="L34324"/>
      <c r="T34324" s="138"/>
    </row>
    <row r="34325" spans="9:20" x14ac:dyDescent="0.25">
      <c r="I34325" s="137"/>
      <c r="J34325" s="110"/>
      <c r="K34325"/>
      <c r="L34325"/>
      <c r="T34325" s="138"/>
    </row>
    <row r="34326" spans="9:20" x14ac:dyDescent="0.25">
      <c r="I34326" s="137"/>
      <c r="J34326" s="110"/>
      <c r="K34326"/>
      <c r="L34326"/>
      <c r="T34326" s="138"/>
    </row>
    <row r="34327" spans="9:20" x14ac:dyDescent="0.25">
      <c r="I34327" s="137"/>
      <c r="J34327" s="110"/>
      <c r="K34327"/>
      <c r="L34327"/>
      <c r="T34327" s="138"/>
    </row>
    <row r="34328" spans="9:20" x14ac:dyDescent="0.25">
      <c r="I34328" s="137"/>
      <c r="J34328" s="110"/>
      <c r="K34328"/>
      <c r="L34328"/>
      <c r="T34328" s="138"/>
    </row>
    <row r="34329" spans="9:20" x14ac:dyDescent="0.25">
      <c r="I34329" s="137"/>
      <c r="J34329" s="110"/>
      <c r="K34329"/>
      <c r="L34329"/>
      <c r="T34329" s="138"/>
    </row>
    <row r="34330" spans="9:20" x14ac:dyDescent="0.25">
      <c r="I34330" s="137"/>
      <c r="J34330" s="110"/>
      <c r="K34330"/>
      <c r="L34330"/>
      <c r="T34330" s="138"/>
    </row>
    <row r="34331" spans="9:20" x14ac:dyDescent="0.25">
      <c r="I34331" s="137"/>
      <c r="J34331" s="110"/>
      <c r="K34331"/>
      <c r="L34331"/>
      <c r="T34331" s="138"/>
    </row>
    <row r="34332" spans="9:20" x14ac:dyDescent="0.25">
      <c r="I34332" s="137"/>
      <c r="J34332" s="110"/>
      <c r="K34332"/>
      <c r="L34332"/>
      <c r="T34332" s="138"/>
    </row>
    <row r="34333" spans="9:20" x14ac:dyDescent="0.25">
      <c r="I34333" s="137"/>
      <c r="J34333" s="110"/>
      <c r="K34333"/>
      <c r="L34333"/>
      <c r="T34333" s="138"/>
    </row>
    <row r="34334" spans="9:20" x14ac:dyDescent="0.25">
      <c r="I34334" s="137"/>
      <c r="J34334" s="110"/>
      <c r="K34334"/>
      <c r="L34334"/>
      <c r="T34334" s="138"/>
    </row>
    <row r="34335" spans="9:20" x14ac:dyDescent="0.25">
      <c r="I34335" s="137"/>
      <c r="J34335" s="110"/>
      <c r="K34335"/>
      <c r="L34335"/>
      <c r="T34335" s="138"/>
    </row>
    <row r="34336" spans="9:20" x14ac:dyDescent="0.25">
      <c r="I34336" s="137"/>
      <c r="J34336" s="110"/>
      <c r="K34336"/>
      <c r="L34336"/>
      <c r="T34336" s="138"/>
    </row>
    <row r="34337" spans="9:20" x14ac:dyDescent="0.25">
      <c r="I34337" s="137"/>
      <c r="J34337" s="110"/>
      <c r="K34337"/>
      <c r="L34337"/>
      <c r="T34337" s="138"/>
    </row>
    <row r="34338" spans="9:20" x14ac:dyDescent="0.25">
      <c r="I34338" s="137"/>
      <c r="J34338" s="110"/>
      <c r="K34338"/>
      <c r="L34338"/>
      <c r="T34338" s="138"/>
    </row>
    <row r="34339" spans="9:20" x14ac:dyDescent="0.25">
      <c r="I34339" s="137"/>
      <c r="J34339" s="110"/>
      <c r="K34339"/>
      <c r="L34339"/>
      <c r="T34339" s="138"/>
    </row>
    <row r="34340" spans="9:20" x14ac:dyDescent="0.25">
      <c r="I34340" s="137"/>
      <c r="J34340" s="110"/>
      <c r="K34340"/>
      <c r="L34340"/>
      <c r="T34340" s="138"/>
    </row>
    <row r="34341" spans="9:20" x14ac:dyDescent="0.25">
      <c r="I34341" s="137"/>
      <c r="J34341" s="110"/>
      <c r="K34341"/>
      <c r="L34341"/>
      <c r="T34341" s="138"/>
    </row>
    <row r="34342" spans="9:20" x14ac:dyDescent="0.25">
      <c r="I34342" s="137"/>
      <c r="J34342" s="110"/>
      <c r="K34342"/>
      <c r="L34342"/>
      <c r="T34342" s="138"/>
    </row>
    <row r="34343" spans="9:20" x14ac:dyDescent="0.25">
      <c r="I34343" s="137"/>
      <c r="J34343" s="110"/>
      <c r="K34343"/>
      <c r="L34343"/>
      <c r="T34343" s="138"/>
    </row>
    <row r="34344" spans="9:20" x14ac:dyDescent="0.25">
      <c r="I34344" s="137"/>
      <c r="J34344" s="110"/>
      <c r="K34344"/>
      <c r="L34344"/>
      <c r="T34344" s="138"/>
    </row>
    <row r="34345" spans="9:20" x14ac:dyDescent="0.25">
      <c r="I34345" s="137"/>
      <c r="J34345" s="110"/>
      <c r="K34345"/>
      <c r="L34345"/>
      <c r="T34345" s="138"/>
    </row>
    <row r="34346" spans="9:20" x14ac:dyDescent="0.25">
      <c r="I34346" s="137"/>
      <c r="J34346" s="110"/>
      <c r="K34346"/>
      <c r="L34346"/>
      <c r="T34346" s="138"/>
    </row>
    <row r="34347" spans="9:20" x14ac:dyDescent="0.25">
      <c r="I34347" s="137"/>
      <c r="J34347" s="110"/>
      <c r="K34347"/>
      <c r="L34347"/>
      <c r="T34347" s="138"/>
    </row>
    <row r="34348" spans="9:20" x14ac:dyDescent="0.25">
      <c r="I34348" s="137"/>
      <c r="J34348" s="110"/>
      <c r="K34348"/>
      <c r="L34348"/>
      <c r="T34348" s="138"/>
    </row>
    <row r="34349" spans="9:20" x14ac:dyDescent="0.25">
      <c r="I34349" s="137"/>
      <c r="J34349" s="110"/>
      <c r="K34349"/>
      <c r="L34349"/>
      <c r="T34349" s="138"/>
    </row>
    <row r="34350" spans="9:20" x14ac:dyDescent="0.25">
      <c r="I34350" s="137"/>
      <c r="J34350" s="110"/>
      <c r="K34350"/>
      <c r="L34350"/>
      <c r="T34350" s="138"/>
    </row>
    <row r="34351" spans="9:20" x14ac:dyDescent="0.25">
      <c r="I34351" s="137"/>
      <c r="J34351" s="110"/>
      <c r="K34351"/>
      <c r="L34351"/>
      <c r="T34351" s="138"/>
    </row>
    <row r="34352" spans="9:20" x14ac:dyDescent="0.25">
      <c r="I34352" s="137"/>
      <c r="J34352" s="110"/>
      <c r="K34352"/>
      <c r="L34352"/>
      <c r="T34352" s="138"/>
    </row>
    <row r="34353" spans="9:20" x14ac:dyDescent="0.25">
      <c r="I34353" s="137"/>
      <c r="J34353" s="110"/>
      <c r="K34353"/>
      <c r="L34353"/>
      <c r="T34353" s="138"/>
    </row>
    <row r="34354" spans="9:20" x14ac:dyDescent="0.25">
      <c r="I34354" s="137"/>
      <c r="J34354" s="110"/>
      <c r="K34354"/>
      <c r="L34354"/>
      <c r="T34354" s="138"/>
    </row>
    <row r="34355" spans="9:20" x14ac:dyDescent="0.25">
      <c r="I34355" s="137"/>
      <c r="J34355" s="110"/>
      <c r="K34355"/>
      <c r="L34355"/>
      <c r="T34355" s="138"/>
    </row>
    <row r="34356" spans="9:20" x14ac:dyDescent="0.25">
      <c r="I34356" s="137"/>
      <c r="J34356" s="110"/>
      <c r="K34356"/>
      <c r="L34356"/>
      <c r="T34356" s="138"/>
    </row>
    <row r="34357" spans="9:20" x14ac:dyDescent="0.25">
      <c r="I34357" s="137"/>
      <c r="J34357" s="110"/>
      <c r="K34357"/>
      <c r="L34357"/>
      <c r="T34357" s="138"/>
    </row>
    <row r="34358" spans="9:20" x14ac:dyDescent="0.25">
      <c r="I34358" s="137"/>
      <c r="J34358" s="110"/>
      <c r="K34358"/>
      <c r="L34358"/>
      <c r="T34358" s="138"/>
    </row>
    <row r="34359" spans="9:20" x14ac:dyDescent="0.25">
      <c r="I34359" s="137"/>
      <c r="J34359" s="110"/>
      <c r="K34359"/>
      <c r="L34359"/>
      <c r="T34359" s="138"/>
    </row>
    <row r="34360" spans="9:20" x14ac:dyDescent="0.25">
      <c r="I34360" s="137"/>
      <c r="J34360" s="110"/>
      <c r="K34360"/>
      <c r="L34360"/>
      <c r="T34360" s="138"/>
    </row>
    <row r="34361" spans="9:20" x14ac:dyDescent="0.25">
      <c r="I34361" s="137"/>
      <c r="J34361" s="110"/>
      <c r="K34361"/>
      <c r="L34361"/>
      <c r="T34361" s="138"/>
    </row>
    <row r="34362" spans="9:20" x14ac:dyDescent="0.25">
      <c r="I34362" s="137"/>
      <c r="J34362" s="110"/>
      <c r="K34362"/>
      <c r="L34362"/>
      <c r="T34362" s="138"/>
    </row>
    <row r="34363" spans="9:20" x14ac:dyDescent="0.25">
      <c r="I34363" s="137"/>
      <c r="J34363" s="110"/>
      <c r="K34363"/>
      <c r="L34363"/>
      <c r="T34363" s="138"/>
    </row>
    <row r="34364" spans="9:20" x14ac:dyDescent="0.25">
      <c r="I34364" s="137"/>
      <c r="J34364" s="110"/>
      <c r="K34364"/>
      <c r="L34364"/>
      <c r="T34364" s="138"/>
    </row>
    <row r="34365" spans="9:20" x14ac:dyDescent="0.25">
      <c r="I34365" s="137"/>
      <c r="J34365" s="110"/>
      <c r="K34365"/>
      <c r="L34365"/>
      <c r="T34365" s="138"/>
    </row>
    <row r="34366" spans="9:20" x14ac:dyDescent="0.25">
      <c r="I34366" s="137"/>
      <c r="J34366" s="110"/>
      <c r="K34366"/>
      <c r="L34366"/>
      <c r="T34366" s="138"/>
    </row>
    <row r="34367" spans="9:20" x14ac:dyDescent="0.25">
      <c r="I34367" s="137"/>
      <c r="J34367" s="110"/>
      <c r="K34367"/>
      <c r="L34367"/>
      <c r="T34367" s="138"/>
    </row>
    <row r="34368" spans="9:20" x14ac:dyDescent="0.25">
      <c r="I34368" s="137"/>
      <c r="J34368" s="110"/>
      <c r="K34368"/>
      <c r="L34368"/>
      <c r="T34368" s="138"/>
    </row>
    <row r="34369" spans="9:20" x14ac:dyDescent="0.25">
      <c r="I34369" s="137"/>
      <c r="J34369" s="110"/>
      <c r="K34369"/>
      <c r="L34369"/>
      <c r="T34369" s="138"/>
    </row>
    <row r="34370" spans="9:20" x14ac:dyDescent="0.25">
      <c r="I34370" s="137"/>
      <c r="J34370" s="110"/>
      <c r="K34370"/>
      <c r="L34370"/>
      <c r="T34370" s="138"/>
    </row>
    <row r="34371" spans="9:20" x14ac:dyDescent="0.25">
      <c r="I34371" s="137"/>
      <c r="J34371" s="110"/>
      <c r="K34371"/>
      <c r="L34371"/>
      <c r="T34371" s="138"/>
    </row>
    <row r="34372" spans="9:20" x14ac:dyDescent="0.25">
      <c r="I34372" s="137"/>
      <c r="J34372" s="110"/>
      <c r="K34372"/>
      <c r="L34372"/>
      <c r="T34372" s="138"/>
    </row>
    <row r="34373" spans="9:20" x14ac:dyDescent="0.25">
      <c r="I34373" s="137"/>
      <c r="J34373" s="110"/>
      <c r="K34373"/>
      <c r="L34373"/>
      <c r="T34373" s="138"/>
    </row>
    <row r="34374" spans="9:20" x14ac:dyDescent="0.25">
      <c r="I34374" s="137"/>
      <c r="J34374" s="110"/>
      <c r="K34374"/>
      <c r="L34374"/>
      <c r="T34374" s="138"/>
    </row>
    <row r="34375" spans="9:20" x14ac:dyDescent="0.25">
      <c r="I34375" s="137"/>
      <c r="J34375" s="110"/>
      <c r="K34375"/>
      <c r="L34375"/>
      <c r="T34375" s="138"/>
    </row>
    <row r="34376" spans="9:20" x14ac:dyDescent="0.25">
      <c r="I34376" s="137"/>
      <c r="J34376" s="110"/>
      <c r="K34376"/>
      <c r="L34376"/>
      <c r="T34376" s="138"/>
    </row>
    <row r="34377" spans="9:20" x14ac:dyDescent="0.25">
      <c r="I34377" s="137"/>
      <c r="J34377" s="110"/>
      <c r="K34377"/>
      <c r="L34377"/>
      <c r="T34377" s="138"/>
    </row>
    <row r="34378" spans="9:20" x14ac:dyDescent="0.25">
      <c r="I34378" s="137"/>
      <c r="J34378" s="110"/>
      <c r="K34378"/>
      <c r="L34378"/>
      <c r="T34378" s="138"/>
    </row>
    <row r="34379" spans="9:20" x14ac:dyDescent="0.25">
      <c r="I34379" s="137"/>
      <c r="J34379" s="110"/>
      <c r="K34379"/>
      <c r="L34379"/>
      <c r="T34379" s="138"/>
    </row>
    <row r="34380" spans="9:20" x14ac:dyDescent="0.25">
      <c r="I34380" s="137"/>
      <c r="J34380" s="110"/>
      <c r="K34380"/>
      <c r="L34380"/>
      <c r="T34380" s="138"/>
    </row>
    <row r="34381" spans="9:20" x14ac:dyDescent="0.25">
      <c r="I34381" s="137"/>
      <c r="J34381" s="110"/>
      <c r="K34381"/>
      <c r="L34381"/>
      <c r="T34381" s="138"/>
    </row>
    <row r="34382" spans="9:20" x14ac:dyDescent="0.25">
      <c r="I34382" s="137"/>
      <c r="J34382" s="110"/>
      <c r="K34382"/>
      <c r="L34382"/>
      <c r="T34382" s="138"/>
    </row>
    <row r="34383" spans="9:20" x14ac:dyDescent="0.25">
      <c r="I34383" s="137"/>
      <c r="J34383" s="110"/>
      <c r="K34383"/>
      <c r="L34383"/>
      <c r="T34383" s="138"/>
    </row>
    <row r="34384" spans="9:20" x14ac:dyDescent="0.25">
      <c r="I34384" s="137"/>
      <c r="J34384" s="110"/>
      <c r="K34384"/>
      <c r="L34384"/>
      <c r="T34384" s="138"/>
    </row>
    <row r="34385" spans="9:20" x14ac:dyDescent="0.25">
      <c r="I34385" s="137"/>
      <c r="J34385" s="110"/>
      <c r="K34385"/>
      <c r="L34385"/>
      <c r="T34385" s="138"/>
    </row>
    <row r="34386" spans="9:20" x14ac:dyDescent="0.25">
      <c r="I34386" s="137"/>
      <c r="J34386" s="110"/>
      <c r="K34386"/>
      <c r="L34386"/>
      <c r="T34386" s="138"/>
    </row>
    <row r="34387" spans="9:20" x14ac:dyDescent="0.25">
      <c r="I34387" s="137"/>
      <c r="J34387" s="110"/>
      <c r="K34387"/>
      <c r="L34387"/>
      <c r="T34387" s="138"/>
    </row>
    <row r="34388" spans="9:20" x14ac:dyDescent="0.25">
      <c r="I34388" s="137"/>
      <c r="J34388" s="110"/>
      <c r="K34388"/>
      <c r="L34388"/>
      <c r="T34388" s="138"/>
    </row>
    <row r="34389" spans="9:20" x14ac:dyDescent="0.25">
      <c r="I34389" s="137"/>
      <c r="J34389" s="110"/>
      <c r="K34389"/>
      <c r="L34389"/>
      <c r="T34389" s="138"/>
    </row>
    <row r="34390" spans="9:20" x14ac:dyDescent="0.25">
      <c r="I34390" s="137"/>
      <c r="J34390" s="110"/>
      <c r="K34390"/>
      <c r="L34390"/>
      <c r="T34390" s="138"/>
    </row>
    <row r="34391" spans="9:20" x14ac:dyDescent="0.25">
      <c r="I34391" s="137"/>
      <c r="J34391" s="110"/>
      <c r="K34391"/>
      <c r="L34391"/>
      <c r="T34391" s="138"/>
    </row>
    <row r="34392" spans="9:20" x14ac:dyDescent="0.25">
      <c r="I34392" s="137"/>
      <c r="J34392" s="110"/>
      <c r="K34392"/>
      <c r="L34392"/>
      <c r="T34392" s="138"/>
    </row>
    <row r="34393" spans="9:20" x14ac:dyDescent="0.25">
      <c r="I34393" s="137"/>
      <c r="J34393" s="110"/>
      <c r="K34393"/>
      <c r="L34393"/>
      <c r="T34393" s="138"/>
    </row>
    <row r="34394" spans="9:20" x14ac:dyDescent="0.25">
      <c r="I34394" s="137"/>
      <c r="J34394" s="110"/>
      <c r="K34394"/>
      <c r="L34394"/>
      <c r="T34394" s="138"/>
    </row>
    <row r="34395" spans="9:20" x14ac:dyDescent="0.25">
      <c r="I34395" s="137"/>
      <c r="J34395" s="110"/>
      <c r="K34395"/>
      <c r="L34395"/>
      <c r="T34395" s="138"/>
    </row>
    <row r="34396" spans="9:20" x14ac:dyDescent="0.25">
      <c r="I34396" s="137"/>
      <c r="J34396" s="110"/>
      <c r="K34396"/>
      <c r="L34396"/>
      <c r="T34396" s="138"/>
    </row>
    <row r="34397" spans="9:20" x14ac:dyDescent="0.25">
      <c r="I34397" s="137"/>
      <c r="J34397" s="110"/>
      <c r="K34397"/>
      <c r="L34397"/>
      <c r="T34397" s="138"/>
    </row>
    <row r="34398" spans="9:20" x14ac:dyDescent="0.25">
      <c r="I34398" s="137"/>
      <c r="J34398" s="110"/>
      <c r="K34398"/>
      <c r="L34398"/>
      <c r="T34398" s="138"/>
    </row>
    <row r="34399" spans="9:20" x14ac:dyDescent="0.25">
      <c r="I34399" s="137"/>
      <c r="J34399" s="110"/>
      <c r="K34399"/>
      <c r="L34399"/>
      <c r="T34399" s="138"/>
    </row>
    <row r="34400" spans="9:20" x14ac:dyDescent="0.25">
      <c r="I34400" s="137"/>
      <c r="J34400" s="110"/>
      <c r="K34400"/>
      <c r="L34400"/>
      <c r="T34400" s="138"/>
    </row>
    <row r="34401" spans="9:20" x14ac:dyDescent="0.25">
      <c r="I34401" s="137"/>
      <c r="J34401" s="110"/>
      <c r="K34401"/>
      <c r="L34401"/>
      <c r="T34401" s="138"/>
    </row>
    <row r="34402" spans="9:20" x14ac:dyDescent="0.25">
      <c r="I34402" s="137"/>
      <c r="J34402" s="110"/>
      <c r="K34402"/>
      <c r="L34402"/>
      <c r="T34402" s="138"/>
    </row>
    <row r="34403" spans="9:20" x14ac:dyDescent="0.25">
      <c r="I34403" s="137"/>
      <c r="J34403" s="110"/>
      <c r="K34403"/>
      <c r="L34403"/>
      <c r="T34403" s="138"/>
    </row>
    <row r="34404" spans="9:20" x14ac:dyDescent="0.25">
      <c r="I34404" s="137"/>
      <c r="J34404" s="110"/>
      <c r="K34404"/>
      <c r="L34404"/>
      <c r="T34404" s="138"/>
    </row>
    <row r="34405" spans="9:20" x14ac:dyDescent="0.25">
      <c r="I34405" s="137"/>
      <c r="J34405" s="110"/>
      <c r="K34405"/>
      <c r="L34405"/>
      <c r="T34405" s="138"/>
    </row>
    <row r="34406" spans="9:20" x14ac:dyDescent="0.25">
      <c r="I34406" s="137"/>
      <c r="J34406" s="110"/>
      <c r="K34406"/>
      <c r="L34406"/>
      <c r="T34406" s="138"/>
    </row>
    <row r="34407" spans="9:20" x14ac:dyDescent="0.25">
      <c r="I34407" s="137"/>
      <c r="J34407" s="110"/>
      <c r="K34407"/>
      <c r="L34407"/>
      <c r="T34407" s="138"/>
    </row>
    <row r="34408" spans="9:20" x14ac:dyDescent="0.25">
      <c r="I34408" s="137"/>
      <c r="J34408" s="110"/>
      <c r="K34408"/>
      <c r="L34408"/>
      <c r="T34408" s="138"/>
    </row>
    <row r="34409" spans="9:20" x14ac:dyDescent="0.25">
      <c r="I34409" s="137"/>
      <c r="J34409" s="110"/>
      <c r="K34409"/>
      <c r="L34409"/>
      <c r="T34409" s="138"/>
    </row>
    <row r="34410" spans="9:20" x14ac:dyDescent="0.25">
      <c r="I34410" s="137"/>
      <c r="J34410" s="110"/>
      <c r="K34410"/>
      <c r="L34410"/>
      <c r="T34410" s="138"/>
    </row>
    <row r="34411" spans="9:20" x14ac:dyDescent="0.25">
      <c r="I34411" s="137"/>
      <c r="J34411" s="110"/>
      <c r="K34411"/>
      <c r="L34411"/>
      <c r="T34411" s="138"/>
    </row>
    <row r="34412" spans="9:20" x14ac:dyDescent="0.25">
      <c r="I34412" s="137"/>
      <c r="J34412" s="110"/>
      <c r="K34412"/>
      <c r="L34412"/>
      <c r="T34412" s="138"/>
    </row>
    <row r="34413" spans="9:20" x14ac:dyDescent="0.25">
      <c r="I34413" s="137"/>
      <c r="J34413" s="110"/>
      <c r="K34413"/>
      <c r="L34413"/>
      <c r="T34413" s="138"/>
    </row>
    <row r="34414" spans="9:20" x14ac:dyDescent="0.25">
      <c r="I34414" s="137"/>
      <c r="J34414" s="110"/>
      <c r="K34414"/>
      <c r="L34414"/>
      <c r="T34414" s="138"/>
    </row>
    <row r="34415" spans="9:20" x14ac:dyDescent="0.25">
      <c r="I34415" s="137"/>
      <c r="J34415" s="110"/>
      <c r="K34415"/>
      <c r="L34415"/>
      <c r="T34415" s="138"/>
    </row>
    <row r="34416" spans="9:20" x14ac:dyDescent="0.25">
      <c r="I34416" s="137"/>
      <c r="J34416" s="110"/>
      <c r="K34416"/>
      <c r="L34416"/>
      <c r="T34416" s="138"/>
    </row>
    <row r="34417" spans="9:20" x14ac:dyDescent="0.25">
      <c r="I34417" s="137"/>
      <c r="J34417" s="110"/>
      <c r="K34417"/>
      <c r="L34417"/>
      <c r="T34417" s="138"/>
    </row>
    <row r="34418" spans="9:20" x14ac:dyDescent="0.25">
      <c r="I34418" s="137"/>
      <c r="J34418" s="110"/>
      <c r="K34418"/>
      <c r="L34418"/>
      <c r="T34418" s="138"/>
    </row>
    <row r="34419" spans="9:20" x14ac:dyDescent="0.25">
      <c r="I34419" s="137"/>
      <c r="J34419" s="110"/>
      <c r="K34419"/>
      <c r="L34419"/>
      <c r="T34419" s="138"/>
    </row>
    <row r="34420" spans="9:20" x14ac:dyDescent="0.25">
      <c r="I34420" s="137"/>
      <c r="J34420" s="110"/>
      <c r="K34420"/>
      <c r="L34420"/>
      <c r="T34420" s="138"/>
    </row>
    <row r="34421" spans="9:20" x14ac:dyDescent="0.25">
      <c r="I34421" s="137"/>
      <c r="J34421" s="110"/>
      <c r="K34421"/>
      <c r="L34421"/>
      <c r="T34421" s="138"/>
    </row>
    <row r="34422" spans="9:20" x14ac:dyDescent="0.25">
      <c r="I34422" s="137"/>
      <c r="J34422" s="110"/>
      <c r="K34422"/>
      <c r="L34422"/>
      <c r="T34422" s="138"/>
    </row>
    <row r="34423" spans="9:20" x14ac:dyDescent="0.25">
      <c r="I34423" s="137"/>
      <c r="J34423" s="110"/>
      <c r="K34423"/>
      <c r="L34423"/>
      <c r="T34423" s="138"/>
    </row>
    <row r="34424" spans="9:20" x14ac:dyDescent="0.25">
      <c r="I34424" s="137"/>
      <c r="J34424" s="110"/>
      <c r="K34424"/>
      <c r="L34424"/>
      <c r="T34424" s="138"/>
    </row>
    <row r="34425" spans="9:20" x14ac:dyDescent="0.25">
      <c r="I34425" s="137"/>
      <c r="J34425" s="110"/>
      <c r="K34425"/>
      <c r="L34425"/>
      <c r="T34425" s="138"/>
    </row>
    <row r="34426" spans="9:20" x14ac:dyDescent="0.25">
      <c r="I34426" s="137"/>
      <c r="J34426" s="110"/>
      <c r="K34426"/>
      <c r="L34426"/>
      <c r="T34426" s="138"/>
    </row>
    <row r="34427" spans="9:20" x14ac:dyDescent="0.25">
      <c r="I34427" s="137"/>
      <c r="J34427" s="110"/>
      <c r="K34427"/>
      <c r="L34427"/>
      <c r="T34427" s="138"/>
    </row>
    <row r="34428" spans="9:20" x14ac:dyDescent="0.25">
      <c r="I34428" s="137"/>
      <c r="J34428" s="110"/>
      <c r="K34428"/>
      <c r="L34428"/>
      <c r="T34428" s="138"/>
    </row>
    <row r="34429" spans="9:20" x14ac:dyDescent="0.25">
      <c r="I34429" s="137"/>
      <c r="J34429" s="110"/>
      <c r="K34429"/>
      <c r="L34429"/>
      <c r="T34429" s="138"/>
    </row>
    <row r="34430" spans="9:20" x14ac:dyDescent="0.25">
      <c r="I34430" s="137"/>
      <c r="J34430" s="110"/>
      <c r="K34430"/>
      <c r="L34430"/>
      <c r="T34430" s="138"/>
    </row>
    <row r="34431" spans="9:20" x14ac:dyDescent="0.25">
      <c r="I34431" s="137"/>
      <c r="J34431" s="110"/>
      <c r="K34431"/>
      <c r="L34431"/>
      <c r="T34431" s="138"/>
    </row>
    <row r="34432" spans="9:20" x14ac:dyDescent="0.25">
      <c r="I34432" s="137"/>
      <c r="J34432" s="110"/>
      <c r="K34432"/>
      <c r="L34432"/>
      <c r="T34432" s="138"/>
    </row>
    <row r="34433" spans="9:20" x14ac:dyDescent="0.25">
      <c r="I34433" s="137"/>
      <c r="J34433" s="110"/>
      <c r="K34433"/>
      <c r="L34433"/>
      <c r="T34433" s="138"/>
    </row>
    <row r="34434" spans="9:20" x14ac:dyDescent="0.25">
      <c r="I34434" s="137"/>
      <c r="J34434" s="110"/>
      <c r="K34434"/>
      <c r="L34434"/>
      <c r="T34434" s="138"/>
    </row>
    <row r="34435" spans="9:20" x14ac:dyDescent="0.25">
      <c r="I34435" s="137"/>
      <c r="J34435" s="110"/>
      <c r="K34435"/>
      <c r="L34435"/>
      <c r="T34435" s="138"/>
    </row>
    <row r="34436" spans="9:20" x14ac:dyDescent="0.25">
      <c r="I34436" s="137"/>
      <c r="J34436" s="110"/>
      <c r="K34436"/>
      <c r="L34436"/>
      <c r="T34436" s="138"/>
    </row>
    <row r="34437" spans="9:20" x14ac:dyDescent="0.25">
      <c r="I34437" s="137"/>
      <c r="J34437" s="110"/>
      <c r="K34437"/>
      <c r="L34437"/>
      <c r="T34437" s="138"/>
    </row>
    <row r="34438" spans="9:20" x14ac:dyDescent="0.25">
      <c r="I34438" s="137"/>
      <c r="J34438" s="110"/>
      <c r="K34438"/>
      <c r="L34438"/>
      <c r="T34438" s="138"/>
    </row>
    <row r="34439" spans="9:20" x14ac:dyDescent="0.25">
      <c r="I34439" s="137"/>
      <c r="J34439" s="110"/>
      <c r="K34439"/>
      <c r="L34439"/>
      <c r="T34439" s="138"/>
    </row>
    <row r="34440" spans="9:20" x14ac:dyDescent="0.25">
      <c r="I34440" s="137"/>
      <c r="J34440" s="110"/>
      <c r="K34440"/>
      <c r="L34440"/>
      <c r="T34440" s="138"/>
    </row>
    <row r="34441" spans="9:20" x14ac:dyDescent="0.25">
      <c r="I34441" s="137"/>
      <c r="J34441" s="110"/>
      <c r="K34441"/>
      <c r="L34441"/>
      <c r="T34441" s="138"/>
    </row>
    <row r="34442" spans="9:20" x14ac:dyDescent="0.25">
      <c r="I34442" s="137"/>
      <c r="J34442" s="110"/>
      <c r="K34442"/>
      <c r="L34442"/>
      <c r="T34442" s="138"/>
    </row>
    <row r="34443" spans="9:20" x14ac:dyDescent="0.25">
      <c r="I34443" s="137"/>
      <c r="J34443" s="110"/>
      <c r="K34443"/>
      <c r="L34443"/>
      <c r="T34443" s="138"/>
    </row>
    <row r="34444" spans="9:20" x14ac:dyDescent="0.25">
      <c r="I34444" s="137"/>
      <c r="J34444" s="110"/>
      <c r="K34444"/>
      <c r="L34444"/>
      <c r="T34444" s="138"/>
    </row>
    <row r="34445" spans="9:20" x14ac:dyDescent="0.25">
      <c r="I34445" s="137"/>
      <c r="J34445" s="110"/>
      <c r="K34445"/>
      <c r="L34445"/>
      <c r="T34445" s="138"/>
    </row>
    <row r="34446" spans="9:20" x14ac:dyDescent="0.25">
      <c r="I34446" s="137"/>
      <c r="J34446" s="110"/>
      <c r="K34446"/>
      <c r="L34446"/>
      <c r="T34446" s="138"/>
    </row>
    <row r="34447" spans="9:20" x14ac:dyDescent="0.25">
      <c r="I34447" s="137"/>
      <c r="J34447" s="110"/>
      <c r="K34447"/>
      <c r="L34447"/>
      <c r="T34447" s="138"/>
    </row>
    <row r="34448" spans="9:20" x14ac:dyDescent="0.25">
      <c r="I34448" s="137"/>
      <c r="J34448" s="110"/>
      <c r="K34448"/>
      <c r="L34448"/>
      <c r="T34448" s="138"/>
    </row>
    <row r="34449" spans="9:20" x14ac:dyDescent="0.25">
      <c r="I34449" s="137"/>
      <c r="J34449" s="110"/>
      <c r="K34449"/>
      <c r="L34449"/>
      <c r="T34449" s="138"/>
    </row>
    <row r="34450" spans="9:20" x14ac:dyDescent="0.25">
      <c r="I34450" s="137"/>
      <c r="J34450" s="110"/>
      <c r="K34450"/>
      <c r="L34450"/>
      <c r="T34450" s="138"/>
    </row>
    <row r="34451" spans="9:20" x14ac:dyDescent="0.25">
      <c r="I34451" s="137"/>
      <c r="J34451" s="110"/>
      <c r="K34451"/>
      <c r="L34451"/>
      <c r="T34451" s="138"/>
    </row>
    <row r="34452" spans="9:20" x14ac:dyDescent="0.25">
      <c r="I34452" s="137"/>
      <c r="J34452" s="110"/>
      <c r="K34452"/>
      <c r="L34452"/>
      <c r="T34452" s="138"/>
    </row>
    <row r="34453" spans="9:20" x14ac:dyDescent="0.25">
      <c r="I34453" s="137"/>
      <c r="J34453" s="110"/>
      <c r="K34453"/>
      <c r="L34453"/>
      <c r="T34453" s="138"/>
    </row>
    <row r="34454" spans="9:20" x14ac:dyDescent="0.25">
      <c r="I34454" s="137"/>
      <c r="J34454" s="110"/>
      <c r="K34454"/>
      <c r="L34454"/>
      <c r="T34454" s="138"/>
    </row>
    <row r="34455" spans="9:20" x14ac:dyDescent="0.25">
      <c r="I34455" s="137"/>
      <c r="J34455" s="110"/>
      <c r="K34455"/>
      <c r="L34455"/>
      <c r="T34455" s="138"/>
    </row>
    <row r="34456" spans="9:20" x14ac:dyDescent="0.25">
      <c r="I34456" s="137"/>
      <c r="J34456" s="110"/>
      <c r="K34456"/>
      <c r="L34456"/>
      <c r="T34456" s="138"/>
    </row>
    <row r="34457" spans="9:20" x14ac:dyDescent="0.25">
      <c r="I34457" s="137"/>
      <c r="J34457" s="110"/>
      <c r="K34457"/>
      <c r="L34457"/>
      <c r="T34457" s="138"/>
    </row>
    <row r="34458" spans="9:20" x14ac:dyDescent="0.25">
      <c r="I34458" s="137"/>
      <c r="J34458" s="110"/>
      <c r="K34458"/>
      <c r="L34458"/>
      <c r="T34458" s="138"/>
    </row>
    <row r="34459" spans="9:20" x14ac:dyDescent="0.25">
      <c r="I34459" s="137"/>
      <c r="J34459" s="110"/>
      <c r="K34459"/>
      <c r="L34459"/>
      <c r="T34459" s="138"/>
    </row>
    <row r="34460" spans="9:20" x14ac:dyDescent="0.25">
      <c r="I34460" s="137"/>
      <c r="J34460" s="110"/>
      <c r="K34460"/>
      <c r="L34460"/>
      <c r="T34460" s="138"/>
    </row>
    <row r="34461" spans="9:20" x14ac:dyDescent="0.25">
      <c r="I34461" s="137"/>
      <c r="J34461" s="110"/>
      <c r="K34461"/>
      <c r="L34461"/>
      <c r="T34461" s="138"/>
    </row>
    <row r="34462" spans="9:20" x14ac:dyDescent="0.25">
      <c r="I34462" s="137"/>
      <c r="J34462" s="110"/>
      <c r="K34462"/>
      <c r="L34462"/>
      <c r="T34462" s="138"/>
    </row>
    <row r="34463" spans="9:20" x14ac:dyDescent="0.25">
      <c r="I34463" s="137"/>
      <c r="J34463" s="110"/>
      <c r="K34463"/>
      <c r="L34463"/>
      <c r="T34463" s="138"/>
    </row>
    <row r="34464" spans="9:20" x14ac:dyDescent="0.25">
      <c r="I34464" s="137"/>
      <c r="J34464" s="110"/>
      <c r="K34464"/>
      <c r="L34464"/>
      <c r="T34464" s="138"/>
    </row>
    <row r="34465" spans="9:20" x14ac:dyDescent="0.25">
      <c r="I34465" s="137"/>
      <c r="J34465" s="110"/>
      <c r="K34465"/>
      <c r="L34465"/>
      <c r="T34465" s="138"/>
    </row>
    <row r="34466" spans="9:20" x14ac:dyDescent="0.25">
      <c r="I34466" s="137"/>
      <c r="J34466" s="110"/>
      <c r="K34466"/>
      <c r="L34466"/>
      <c r="T34466" s="138"/>
    </row>
    <row r="34467" spans="9:20" x14ac:dyDescent="0.25">
      <c r="I34467" s="137"/>
      <c r="J34467" s="110"/>
      <c r="K34467"/>
      <c r="L34467"/>
      <c r="T34467" s="138"/>
    </row>
    <row r="34468" spans="9:20" x14ac:dyDescent="0.25">
      <c r="I34468" s="137"/>
      <c r="J34468" s="110"/>
      <c r="K34468"/>
      <c r="L34468"/>
      <c r="T34468" s="138"/>
    </row>
    <row r="34469" spans="9:20" x14ac:dyDescent="0.25">
      <c r="I34469" s="137"/>
      <c r="J34469" s="110"/>
      <c r="K34469"/>
      <c r="L34469"/>
      <c r="T34469" s="138"/>
    </row>
    <row r="34470" spans="9:20" x14ac:dyDescent="0.25">
      <c r="I34470" s="137"/>
      <c r="J34470" s="110"/>
      <c r="K34470"/>
      <c r="L34470"/>
      <c r="T34470" s="138"/>
    </row>
    <row r="34471" spans="9:20" x14ac:dyDescent="0.25">
      <c r="I34471" s="137"/>
      <c r="J34471" s="110"/>
      <c r="K34471"/>
      <c r="L34471"/>
      <c r="T34471" s="138"/>
    </row>
    <row r="34472" spans="9:20" x14ac:dyDescent="0.25">
      <c r="I34472" s="137"/>
      <c r="J34472" s="110"/>
      <c r="K34472"/>
      <c r="L34472"/>
      <c r="T34472" s="138"/>
    </row>
    <row r="34473" spans="9:20" x14ac:dyDescent="0.25">
      <c r="I34473" s="137"/>
      <c r="J34473" s="110"/>
      <c r="K34473"/>
      <c r="L34473"/>
      <c r="T34473" s="138"/>
    </row>
    <row r="34474" spans="9:20" x14ac:dyDescent="0.25">
      <c r="I34474" s="137"/>
      <c r="J34474" s="110"/>
      <c r="K34474"/>
      <c r="L34474"/>
      <c r="T34474" s="138"/>
    </row>
    <row r="34475" spans="9:20" x14ac:dyDescent="0.25">
      <c r="I34475" s="137"/>
      <c r="J34475" s="110"/>
      <c r="K34475"/>
      <c r="L34475"/>
      <c r="T34475" s="138"/>
    </row>
    <row r="34476" spans="9:20" x14ac:dyDescent="0.25">
      <c r="I34476" s="137"/>
      <c r="J34476" s="110"/>
      <c r="K34476"/>
      <c r="L34476"/>
      <c r="T34476" s="138"/>
    </row>
    <row r="34477" spans="9:20" x14ac:dyDescent="0.25">
      <c r="I34477" s="137"/>
      <c r="J34477" s="110"/>
      <c r="K34477"/>
      <c r="L34477"/>
      <c r="T34477" s="138"/>
    </row>
    <row r="34478" spans="9:20" x14ac:dyDescent="0.25">
      <c r="I34478" s="137"/>
      <c r="J34478" s="110"/>
      <c r="K34478"/>
      <c r="L34478"/>
      <c r="T34478" s="138"/>
    </row>
    <row r="34479" spans="9:20" x14ac:dyDescent="0.25">
      <c r="I34479" s="137"/>
      <c r="J34479" s="110"/>
      <c r="K34479"/>
      <c r="L34479"/>
      <c r="T34479" s="138"/>
    </row>
    <row r="34480" spans="9:20" x14ac:dyDescent="0.25">
      <c r="I34480" s="137"/>
      <c r="J34480" s="110"/>
      <c r="K34480"/>
      <c r="L34480"/>
      <c r="T34480" s="138"/>
    </row>
    <row r="34481" spans="9:20" x14ac:dyDescent="0.25">
      <c r="I34481" s="137"/>
      <c r="J34481" s="110"/>
      <c r="K34481"/>
      <c r="L34481"/>
      <c r="T34481" s="138"/>
    </row>
    <row r="34482" spans="9:20" x14ac:dyDescent="0.25">
      <c r="I34482" s="137"/>
      <c r="J34482" s="110"/>
      <c r="K34482"/>
      <c r="L34482"/>
      <c r="T34482" s="138"/>
    </row>
    <row r="34483" spans="9:20" x14ac:dyDescent="0.25">
      <c r="I34483" s="137"/>
      <c r="J34483" s="110"/>
      <c r="K34483"/>
      <c r="L34483"/>
      <c r="T34483" s="138"/>
    </row>
    <row r="34484" spans="9:20" x14ac:dyDescent="0.25">
      <c r="I34484" s="137"/>
      <c r="J34484" s="110"/>
      <c r="K34484"/>
      <c r="L34484"/>
      <c r="T34484" s="138"/>
    </row>
    <row r="34485" spans="9:20" x14ac:dyDescent="0.25">
      <c r="I34485" s="137"/>
      <c r="J34485" s="110"/>
      <c r="K34485"/>
      <c r="L34485"/>
      <c r="T34485" s="138"/>
    </row>
    <row r="34486" spans="9:20" x14ac:dyDescent="0.25">
      <c r="I34486" s="137"/>
      <c r="J34486" s="110"/>
      <c r="K34486"/>
      <c r="L34486"/>
      <c r="T34486" s="138"/>
    </row>
    <row r="34487" spans="9:20" x14ac:dyDescent="0.25">
      <c r="I34487" s="137"/>
      <c r="J34487" s="110"/>
      <c r="K34487"/>
      <c r="L34487"/>
      <c r="T34487" s="138"/>
    </row>
    <row r="34488" spans="9:20" x14ac:dyDescent="0.25">
      <c r="I34488" s="137"/>
      <c r="J34488" s="110"/>
      <c r="K34488"/>
      <c r="L34488"/>
      <c r="T34488" s="138"/>
    </row>
    <row r="34489" spans="9:20" x14ac:dyDescent="0.25">
      <c r="I34489" s="137"/>
      <c r="J34489" s="110"/>
      <c r="K34489"/>
      <c r="L34489"/>
      <c r="T34489" s="138"/>
    </row>
    <row r="34490" spans="9:20" x14ac:dyDescent="0.25">
      <c r="I34490" s="137"/>
      <c r="J34490" s="110"/>
      <c r="K34490"/>
      <c r="L34490"/>
      <c r="T34490" s="138"/>
    </row>
    <row r="34491" spans="9:20" x14ac:dyDescent="0.25">
      <c r="I34491" s="137"/>
      <c r="J34491" s="110"/>
      <c r="K34491"/>
      <c r="L34491"/>
      <c r="T34491" s="138"/>
    </row>
    <row r="34492" spans="9:20" x14ac:dyDescent="0.25">
      <c r="I34492" s="137"/>
      <c r="J34492" s="110"/>
      <c r="K34492"/>
      <c r="L34492"/>
      <c r="T34492" s="138"/>
    </row>
    <row r="34493" spans="9:20" x14ac:dyDescent="0.25">
      <c r="I34493" s="137"/>
      <c r="J34493" s="110"/>
      <c r="K34493"/>
      <c r="L34493"/>
      <c r="T34493" s="138"/>
    </row>
    <row r="34494" spans="9:20" x14ac:dyDescent="0.25">
      <c r="I34494" s="137"/>
      <c r="J34494" s="110"/>
      <c r="K34494"/>
      <c r="L34494"/>
      <c r="T34494" s="138"/>
    </row>
    <row r="34495" spans="9:20" x14ac:dyDescent="0.25">
      <c r="I34495" s="137"/>
      <c r="J34495" s="110"/>
      <c r="K34495"/>
      <c r="L34495"/>
      <c r="T34495" s="138"/>
    </row>
    <row r="34496" spans="9:20" x14ac:dyDescent="0.25">
      <c r="I34496" s="137"/>
      <c r="J34496" s="110"/>
      <c r="K34496"/>
      <c r="L34496"/>
      <c r="T34496" s="138"/>
    </row>
    <row r="34497" spans="9:20" x14ac:dyDescent="0.25">
      <c r="I34497" s="137"/>
      <c r="J34497" s="110"/>
      <c r="K34497"/>
      <c r="L34497"/>
      <c r="T34497" s="138"/>
    </row>
    <row r="34498" spans="9:20" x14ac:dyDescent="0.25">
      <c r="I34498" s="137"/>
      <c r="J34498" s="110"/>
      <c r="K34498"/>
      <c r="L34498"/>
      <c r="T34498" s="138"/>
    </row>
    <row r="34499" spans="9:20" x14ac:dyDescent="0.25">
      <c r="I34499" s="137"/>
      <c r="J34499" s="110"/>
      <c r="K34499"/>
      <c r="L34499"/>
      <c r="T34499" s="138"/>
    </row>
    <row r="34500" spans="9:20" x14ac:dyDescent="0.25">
      <c r="I34500" s="137"/>
      <c r="J34500" s="110"/>
      <c r="K34500"/>
      <c r="L34500"/>
      <c r="T34500" s="138"/>
    </row>
    <row r="34501" spans="9:20" x14ac:dyDescent="0.25">
      <c r="I34501" s="137"/>
      <c r="J34501" s="110"/>
      <c r="K34501"/>
      <c r="L34501"/>
      <c r="T34501" s="138"/>
    </row>
    <row r="34502" spans="9:20" x14ac:dyDescent="0.25">
      <c r="I34502" s="137"/>
      <c r="J34502" s="110"/>
      <c r="K34502"/>
      <c r="L34502"/>
      <c r="T34502" s="138"/>
    </row>
    <row r="34503" spans="9:20" x14ac:dyDescent="0.25">
      <c r="I34503" s="137"/>
      <c r="J34503" s="110"/>
      <c r="K34503"/>
      <c r="L34503"/>
      <c r="T34503" s="138"/>
    </row>
    <row r="34504" spans="9:20" x14ac:dyDescent="0.25">
      <c r="I34504" s="137"/>
      <c r="J34504" s="110"/>
      <c r="K34504"/>
      <c r="L34504"/>
      <c r="T34504" s="138"/>
    </row>
    <row r="34505" spans="9:20" x14ac:dyDescent="0.25">
      <c r="I34505" s="137"/>
      <c r="J34505" s="110"/>
      <c r="K34505"/>
      <c r="L34505"/>
      <c r="T34505" s="138"/>
    </row>
    <row r="34506" spans="9:20" x14ac:dyDescent="0.25">
      <c r="I34506" s="137"/>
      <c r="J34506" s="110"/>
      <c r="K34506"/>
      <c r="L34506"/>
      <c r="T34506" s="138"/>
    </row>
    <row r="34507" spans="9:20" x14ac:dyDescent="0.25">
      <c r="I34507" s="137"/>
      <c r="J34507" s="110"/>
      <c r="K34507"/>
      <c r="L34507"/>
      <c r="T34507" s="138"/>
    </row>
    <row r="34508" spans="9:20" x14ac:dyDescent="0.25">
      <c r="I34508" s="137"/>
      <c r="J34508" s="110"/>
      <c r="K34508"/>
      <c r="L34508"/>
      <c r="T34508" s="138"/>
    </row>
    <row r="34509" spans="9:20" x14ac:dyDescent="0.25">
      <c r="I34509" s="137"/>
      <c r="J34509" s="110"/>
      <c r="K34509"/>
      <c r="L34509"/>
      <c r="T34509" s="138"/>
    </row>
    <row r="34510" spans="9:20" x14ac:dyDescent="0.25">
      <c r="I34510" s="137"/>
      <c r="J34510" s="110"/>
      <c r="K34510"/>
      <c r="L34510"/>
      <c r="T34510" s="138"/>
    </row>
    <row r="34511" spans="9:20" x14ac:dyDescent="0.25">
      <c r="I34511" s="137"/>
      <c r="J34511" s="110"/>
      <c r="K34511"/>
      <c r="L34511"/>
      <c r="T34511" s="138"/>
    </row>
    <row r="34512" spans="9:20" x14ac:dyDescent="0.25">
      <c r="I34512" s="137"/>
      <c r="J34512" s="110"/>
      <c r="K34512"/>
      <c r="L34512"/>
      <c r="T34512" s="138"/>
    </row>
    <row r="34513" spans="9:20" x14ac:dyDescent="0.25">
      <c r="I34513" s="137"/>
      <c r="J34513" s="110"/>
      <c r="K34513"/>
      <c r="L34513"/>
      <c r="T34513" s="138"/>
    </row>
    <row r="34514" spans="9:20" x14ac:dyDescent="0.25">
      <c r="I34514" s="137"/>
      <c r="J34514" s="110"/>
      <c r="K34514"/>
      <c r="L34514"/>
      <c r="T34514" s="138"/>
    </row>
    <row r="34515" spans="9:20" x14ac:dyDescent="0.25">
      <c r="I34515" s="137"/>
      <c r="J34515" s="110"/>
      <c r="K34515"/>
      <c r="L34515"/>
      <c r="T34515" s="138"/>
    </row>
    <row r="34516" spans="9:20" x14ac:dyDescent="0.25">
      <c r="I34516" s="137"/>
      <c r="J34516" s="110"/>
      <c r="K34516"/>
      <c r="L34516"/>
      <c r="T34516" s="138"/>
    </row>
    <row r="34517" spans="9:20" x14ac:dyDescent="0.25">
      <c r="I34517" s="137"/>
      <c r="J34517" s="110"/>
      <c r="K34517"/>
      <c r="L34517"/>
      <c r="T34517" s="138"/>
    </row>
    <row r="34518" spans="9:20" x14ac:dyDescent="0.25">
      <c r="I34518" s="137"/>
      <c r="J34518" s="110"/>
      <c r="K34518"/>
      <c r="L34518"/>
      <c r="T34518" s="138"/>
    </row>
    <row r="34519" spans="9:20" x14ac:dyDescent="0.25">
      <c r="I34519" s="137"/>
      <c r="J34519" s="110"/>
      <c r="K34519"/>
      <c r="L34519"/>
      <c r="T34519" s="138"/>
    </row>
    <row r="34520" spans="9:20" x14ac:dyDescent="0.25">
      <c r="I34520" s="137"/>
      <c r="J34520" s="110"/>
      <c r="K34520"/>
      <c r="L34520"/>
      <c r="T34520" s="138"/>
    </row>
    <row r="34521" spans="9:20" x14ac:dyDescent="0.25">
      <c r="I34521" s="137"/>
      <c r="J34521" s="110"/>
      <c r="K34521"/>
      <c r="L34521"/>
      <c r="T34521" s="138"/>
    </row>
    <row r="34522" spans="9:20" x14ac:dyDescent="0.25">
      <c r="I34522" s="137"/>
      <c r="J34522" s="110"/>
      <c r="K34522"/>
      <c r="L34522"/>
      <c r="T34522" s="138"/>
    </row>
    <row r="34523" spans="9:20" x14ac:dyDescent="0.25">
      <c r="I34523" s="137"/>
      <c r="J34523" s="110"/>
      <c r="K34523"/>
      <c r="L34523"/>
      <c r="T34523" s="138"/>
    </row>
    <row r="34524" spans="9:20" x14ac:dyDescent="0.25">
      <c r="I34524" s="137"/>
      <c r="J34524" s="110"/>
      <c r="K34524"/>
      <c r="L34524"/>
      <c r="T34524" s="138"/>
    </row>
    <row r="34525" spans="9:20" x14ac:dyDescent="0.25">
      <c r="I34525" s="137"/>
      <c r="J34525" s="110"/>
      <c r="K34525"/>
      <c r="L34525"/>
      <c r="T34525" s="138"/>
    </row>
    <row r="34526" spans="9:20" x14ac:dyDescent="0.25">
      <c r="I34526" s="137"/>
      <c r="J34526" s="110"/>
      <c r="K34526"/>
      <c r="L34526"/>
      <c r="T34526" s="138"/>
    </row>
    <row r="34527" spans="9:20" x14ac:dyDescent="0.25">
      <c r="I34527" s="137"/>
      <c r="J34527" s="110"/>
      <c r="K34527"/>
      <c r="L34527"/>
      <c r="T34527" s="138"/>
    </row>
    <row r="34528" spans="9:20" x14ac:dyDescent="0.25">
      <c r="I34528" s="137"/>
      <c r="J34528" s="110"/>
      <c r="K34528"/>
      <c r="L34528"/>
      <c r="T34528" s="138"/>
    </row>
    <row r="34529" spans="9:20" x14ac:dyDescent="0.25">
      <c r="I34529" s="137"/>
      <c r="J34529" s="110"/>
      <c r="K34529"/>
      <c r="L34529"/>
      <c r="T34529" s="138"/>
    </row>
    <row r="34530" spans="9:20" x14ac:dyDescent="0.25">
      <c r="I34530" s="137"/>
      <c r="J34530" s="110"/>
      <c r="K34530"/>
      <c r="L34530"/>
      <c r="T34530" s="138"/>
    </row>
    <row r="34531" spans="9:20" x14ac:dyDescent="0.25">
      <c r="I34531" s="137"/>
      <c r="J34531" s="110"/>
      <c r="K34531"/>
      <c r="L34531"/>
      <c r="T34531" s="138"/>
    </row>
    <row r="34532" spans="9:20" x14ac:dyDescent="0.25">
      <c r="I34532" s="137"/>
      <c r="J34532" s="110"/>
      <c r="K34532"/>
      <c r="L34532"/>
      <c r="T34532" s="138"/>
    </row>
    <row r="34533" spans="9:20" x14ac:dyDescent="0.25">
      <c r="I34533" s="137"/>
      <c r="J34533" s="110"/>
      <c r="K34533"/>
      <c r="L34533"/>
      <c r="T34533" s="138"/>
    </row>
    <row r="34534" spans="9:20" x14ac:dyDescent="0.25">
      <c r="I34534" s="137"/>
      <c r="J34534" s="110"/>
      <c r="K34534"/>
      <c r="L34534"/>
      <c r="T34534" s="138"/>
    </row>
    <row r="34535" spans="9:20" x14ac:dyDescent="0.25">
      <c r="I34535" s="137"/>
      <c r="J34535" s="110"/>
      <c r="K34535"/>
      <c r="L34535"/>
      <c r="T34535" s="138"/>
    </row>
    <row r="34536" spans="9:20" x14ac:dyDescent="0.25">
      <c r="I34536" s="137"/>
      <c r="J34536" s="110"/>
      <c r="K34536"/>
      <c r="L34536"/>
      <c r="T34536" s="138"/>
    </row>
    <row r="34537" spans="9:20" x14ac:dyDescent="0.25">
      <c r="I34537" s="137"/>
      <c r="J34537" s="110"/>
      <c r="K34537"/>
      <c r="L34537"/>
      <c r="T34537" s="138"/>
    </row>
    <row r="34538" spans="9:20" x14ac:dyDescent="0.25">
      <c r="I34538" s="137"/>
      <c r="J34538" s="110"/>
      <c r="K34538"/>
      <c r="L34538"/>
      <c r="T34538" s="138"/>
    </row>
    <row r="34539" spans="9:20" x14ac:dyDescent="0.25">
      <c r="I34539" s="137"/>
      <c r="J34539" s="110"/>
      <c r="K34539"/>
      <c r="L34539"/>
      <c r="T34539" s="138"/>
    </row>
    <row r="34540" spans="9:20" x14ac:dyDescent="0.25">
      <c r="I34540" s="137"/>
      <c r="J34540" s="110"/>
      <c r="K34540"/>
      <c r="L34540"/>
      <c r="T34540" s="138"/>
    </row>
    <row r="34541" spans="9:20" x14ac:dyDescent="0.25">
      <c r="I34541" s="137"/>
      <c r="J34541" s="110"/>
      <c r="K34541"/>
      <c r="L34541"/>
      <c r="T34541" s="138"/>
    </row>
    <row r="34542" spans="9:20" x14ac:dyDescent="0.25">
      <c r="I34542" s="137"/>
      <c r="J34542" s="110"/>
      <c r="K34542"/>
      <c r="L34542"/>
      <c r="T34542" s="138"/>
    </row>
    <row r="34543" spans="9:20" x14ac:dyDescent="0.25">
      <c r="I34543" s="137"/>
      <c r="J34543" s="110"/>
      <c r="K34543"/>
      <c r="L34543"/>
      <c r="T34543" s="138"/>
    </row>
    <row r="34544" spans="9:20" x14ac:dyDescent="0.25">
      <c r="I34544" s="137"/>
      <c r="J34544" s="110"/>
      <c r="K34544"/>
      <c r="L34544"/>
      <c r="T34544" s="138"/>
    </row>
    <row r="34545" spans="9:20" x14ac:dyDescent="0.25">
      <c r="I34545" s="137"/>
      <c r="J34545" s="110"/>
      <c r="K34545"/>
      <c r="L34545"/>
      <c r="T34545" s="138"/>
    </row>
    <row r="34546" spans="9:20" x14ac:dyDescent="0.25">
      <c r="I34546" s="137"/>
      <c r="J34546" s="110"/>
      <c r="K34546"/>
      <c r="L34546"/>
      <c r="T34546" s="138"/>
    </row>
    <row r="34547" spans="9:20" x14ac:dyDescent="0.25">
      <c r="I34547" s="137"/>
      <c r="J34547" s="110"/>
      <c r="K34547"/>
      <c r="L34547"/>
      <c r="T34547" s="138"/>
    </row>
    <row r="34548" spans="9:20" x14ac:dyDescent="0.25">
      <c r="I34548" s="137"/>
      <c r="J34548" s="110"/>
      <c r="K34548"/>
      <c r="L34548"/>
      <c r="T34548" s="138"/>
    </row>
    <row r="34549" spans="9:20" x14ac:dyDescent="0.25">
      <c r="I34549" s="137"/>
      <c r="J34549" s="110"/>
      <c r="K34549"/>
      <c r="L34549"/>
      <c r="T34549" s="138"/>
    </row>
    <row r="34550" spans="9:20" x14ac:dyDescent="0.25">
      <c r="I34550" s="137"/>
      <c r="J34550" s="110"/>
      <c r="K34550"/>
      <c r="L34550"/>
      <c r="T34550" s="138"/>
    </row>
    <row r="34551" spans="9:20" x14ac:dyDescent="0.25">
      <c r="I34551" s="137"/>
      <c r="J34551" s="110"/>
      <c r="K34551"/>
      <c r="L34551"/>
      <c r="T34551" s="138"/>
    </row>
    <row r="34552" spans="9:20" x14ac:dyDescent="0.25">
      <c r="I34552" s="137"/>
      <c r="J34552" s="110"/>
      <c r="K34552"/>
      <c r="L34552"/>
      <c r="T34552" s="138"/>
    </row>
    <row r="34553" spans="9:20" x14ac:dyDescent="0.25">
      <c r="I34553" s="137"/>
      <c r="J34553" s="110"/>
      <c r="K34553"/>
      <c r="L34553"/>
      <c r="T34553" s="138"/>
    </row>
    <row r="34554" spans="9:20" x14ac:dyDescent="0.25">
      <c r="I34554" s="137"/>
      <c r="J34554" s="110"/>
      <c r="K34554"/>
      <c r="L34554"/>
      <c r="T34554" s="138"/>
    </row>
    <row r="34555" spans="9:20" x14ac:dyDescent="0.25">
      <c r="I34555" s="137"/>
      <c r="J34555" s="110"/>
      <c r="K34555"/>
      <c r="L34555"/>
      <c r="T34555" s="138"/>
    </row>
    <row r="34556" spans="9:20" x14ac:dyDescent="0.25">
      <c r="I34556" s="137"/>
      <c r="J34556" s="110"/>
      <c r="K34556"/>
      <c r="L34556"/>
      <c r="T34556" s="138"/>
    </row>
    <row r="34557" spans="9:20" x14ac:dyDescent="0.25">
      <c r="I34557" s="137"/>
      <c r="J34557" s="110"/>
      <c r="K34557"/>
      <c r="L34557"/>
      <c r="T34557" s="138"/>
    </row>
    <row r="34558" spans="9:20" x14ac:dyDescent="0.25">
      <c r="I34558" s="137"/>
      <c r="J34558" s="110"/>
      <c r="K34558"/>
      <c r="L34558"/>
      <c r="T34558" s="138"/>
    </row>
    <row r="34559" spans="9:20" x14ac:dyDescent="0.25">
      <c r="I34559" s="137"/>
      <c r="J34559" s="110"/>
      <c r="K34559"/>
      <c r="L34559"/>
      <c r="T34559" s="138"/>
    </row>
    <row r="34560" spans="9:20" x14ac:dyDescent="0.25">
      <c r="I34560" s="137"/>
      <c r="J34560" s="110"/>
      <c r="K34560"/>
      <c r="L34560"/>
      <c r="T34560" s="138"/>
    </row>
    <row r="34561" spans="9:20" x14ac:dyDescent="0.25">
      <c r="I34561" s="137"/>
      <c r="J34561" s="110"/>
      <c r="K34561"/>
      <c r="L34561"/>
      <c r="T34561" s="138"/>
    </row>
    <row r="34562" spans="9:20" x14ac:dyDescent="0.25">
      <c r="I34562" s="137"/>
      <c r="J34562" s="110"/>
      <c r="K34562"/>
      <c r="L34562"/>
      <c r="T34562" s="138"/>
    </row>
    <row r="34563" spans="9:20" x14ac:dyDescent="0.25">
      <c r="I34563" s="137"/>
      <c r="J34563" s="110"/>
      <c r="K34563"/>
      <c r="L34563"/>
      <c r="T34563" s="138"/>
    </row>
    <row r="34564" spans="9:20" x14ac:dyDescent="0.25">
      <c r="I34564" s="137"/>
      <c r="J34564" s="110"/>
      <c r="K34564"/>
      <c r="L34564"/>
      <c r="T34564" s="138"/>
    </row>
    <row r="34565" spans="9:20" x14ac:dyDescent="0.25">
      <c r="I34565" s="137"/>
      <c r="J34565" s="110"/>
      <c r="K34565"/>
      <c r="L34565"/>
      <c r="T34565" s="138"/>
    </row>
    <row r="34566" spans="9:20" x14ac:dyDescent="0.25">
      <c r="I34566" s="137"/>
      <c r="J34566" s="110"/>
      <c r="K34566"/>
      <c r="L34566"/>
      <c r="T34566" s="138"/>
    </row>
    <row r="34567" spans="9:20" x14ac:dyDescent="0.25">
      <c r="I34567" s="137"/>
      <c r="J34567" s="110"/>
      <c r="K34567"/>
      <c r="L34567"/>
      <c r="T34567" s="138"/>
    </row>
    <row r="34568" spans="9:20" x14ac:dyDescent="0.25">
      <c r="I34568" s="137"/>
      <c r="J34568" s="110"/>
      <c r="K34568"/>
      <c r="L34568"/>
      <c r="T34568" s="138"/>
    </row>
    <row r="34569" spans="9:20" x14ac:dyDescent="0.25">
      <c r="I34569" s="137"/>
      <c r="J34569" s="110"/>
      <c r="K34569"/>
      <c r="L34569"/>
      <c r="T34569" s="138"/>
    </row>
    <row r="34570" spans="9:20" x14ac:dyDescent="0.25">
      <c r="I34570" s="137"/>
      <c r="J34570" s="110"/>
      <c r="K34570"/>
      <c r="L34570"/>
      <c r="T34570" s="138"/>
    </row>
    <row r="34571" spans="9:20" x14ac:dyDescent="0.25">
      <c r="I34571" s="137"/>
      <c r="J34571" s="110"/>
      <c r="K34571"/>
      <c r="L34571"/>
      <c r="T34571" s="138"/>
    </row>
    <row r="34572" spans="9:20" x14ac:dyDescent="0.25">
      <c r="I34572" s="137"/>
      <c r="J34572" s="110"/>
      <c r="K34572"/>
      <c r="L34572"/>
      <c r="T34572" s="138"/>
    </row>
    <row r="34573" spans="9:20" x14ac:dyDescent="0.25">
      <c r="I34573" s="137"/>
      <c r="J34573" s="110"/>
      <c r="K34573"/>
      <c r="L34573"/>
      <c r="T34573" s="138"/>
    </row>
    <row r="34574" spans="9:20" x14ac:dyDescent="0.25">
      <c r="I34574" s="137"/>
      <c r="J34574" s="110"/>
      <c r="K34574"/>
      <c r="L34574"/>
      <c r="T34574" s="138"/>
    </row>
    <row r="34575" spans="9:20" x14ac:dyDescent="0.25">
      <c r="I34575" s="137"/>
      <c r="J34575" s="110"/>
      <c r="K34575"/>
      <c r="L34575"/>
      <c r="T34575" s="138"/>
    </row>
    <row r="34576" spans="9:20" x14ac:dyDescent="0.25">
      <c r="I34576" s="137"/>
      <c r="J34576" s="110"/>
      <c r="K34576"/>
      <c r="L34576"/>
      <c r="T34576" s="138"/>
    </row>
    <row r="34577" spans="9:20" x14ac:dyDescent="0.25">
      <c r="I34577" s="137"/>
      <c r="J34577" s="110"/>
      <c r="K34577"/>
      <c r="L34577"/>
      <c r="T34577" s="138"/>
    </row>
    <row r="34578" spans="9:20" x14ac:dyDescent="0.25">
      <c r="I34578" s="137"/>
      <c r="J34578" s="110"/>
      <c r="K34578"/>
      <c r="L34578"/>
      <c r="T34578" s="138"/>
    </row>
    <row r="34579" spans="9:20" x14ac:dyDescent="0.25">
      <c r="I34579" s="137"/>
      <c r="J34579" s="110"/>
      <c r="K34579"/>
      <c r="L34579"/>
      <c r="T34579" s="138"/>
    </row>
    <row r="34580" spans="9:20" x14ac:dyDescent="0.25">
      <c r="I34580" s="137"/>
      <c r="J34580" s="110"/>
      <c r="K34580"/>
      <c r="L34580"/>
      <c r="T34580" s="138"/>
    </row>
    <row r="34581" spans="9:20" x14ac:dyDescent="0.25">
      <c r="I34581" s="137"/>
      <c r="J34581" s="110"/>
      <c r="K34581"/>
      <c r="L34581"/>
      <c r="T34581" s="138"/>
    </row>
    <row r="34582" spans="9:20" x14ac:dyDescent="0.25">
      <c r="I34582" s="137"/>
      <c r="J34582" s="110"/>
      <c r="K34582"/>
      <c r="L34582"/>
      <c r="T34582" s="138"/>
    </row>
    <row r="34583" spans="9:20" x14ac:dyDescent="0.25">
      <c r="I34583" s="137"/>
      <c r="J34583" s="110"/>
      <c r="K34583"/>
      <c r="L34583"/>
      <c r="T34583" s="138"/>
    </row>
    <row r="34584" spans="9:20" x14ac:dyDescent="0.25">
      <c r="I34584" s="137"/>
      <c r="J34584" s="110"/>
      <c r="K34584"/>
      <c r="L34584"/>
      <c r="T34584" s="138"/>
    </row>
    <row r="34585" spans="9:20" x14ac:dyDescent="0.25">
      <c r="I34585" s="137"/>
      <c r="J34585" s="110"/>
      <c r="K34585"/>
      <c r="L34585"/>
      <c r="T34585" s="138"/>
    </row>
    <row r="34586" spans="9:20" x14ac:dyDescent="0.25">
      <c r="I34586" s="137"/>
      <c r="J34586" s="110"/>
      <c r="K34586"/>
      <c r="L34586"/>
      <c r="T34586" s="138"/>
    </row>
    <row r="34587" spans="9:20" x14ac:dyDescent="0.25">
      <c r="I34587" s="137"/>
      <c r="J34587" s="110"/>
      <c r="K34587"/>
      <c r="L34587"/>
      <c r="T34587" s="138"/>
    </row>
    <row r="34588" spans="9:20" x14ac:dyDescent="0.25">
      <c r="I34588" s="137"/>
      <c r="J34588" s="110"/>
      <c r="K34588"/>
      <c r="L34588"/>
      <c r="T34588" s="138"/>
    </row>
    <row r="34589" spans="9:20" x14ac:dyDescent="0.25">
      <c r="I34589" s="137"/>
      <c r="J34589" s="110"/>
      <c r="K34589"/>
      <c r="L34589"/>
      <c r="T34589" s="138"/>
    </row>
    <row r="34590" spans="9:20" x14ac:dyDescent="0.25">
      <c r="I34590" s="137"/>
      <c r="J34590" s="110"/>
      <c r="K34590"/>
      <c r="L34590"/>
      <c r="T34590" s="138"/>
    </row>
    <row r="34591" spans="9:20" x14ac:dyDescent="0.25">
      <c r="I34591" s="137"/>
      <c r="J34591" s="110"/>
      <c r="K34591"/>
      <c r="L34591"/>
      <c r="T34591" s="138"/>
    </row>
    <row r="34592" spans="9:20" x14ac:dyDescent="0.25">
      <c r="I34592" s="137"/>
      <c r="J34592" s="110"/>
      <c r="K34592"/>
      <c r="L34592"/>
      <c r="T34592" s="138"/>
    </row>
    <row r="34593" spans="9:20" x14ac:dyDescent="0.25">
      <c r="I34593" s="137"/>
      <c r="J34593" s="110"/>
      <c r="K34593"/>
      <c r="L34593"/>
      <c r="T34593" s="138"/>
    </row>
    <row r="34594" spans="9:20" x14ac:dyDescent="0.25">
      <c r="I34594" s="137"/>
      <c r="J34594" s="110"/>
      <c r="K34594"/>
      <c r="L34594"/>
      <c r="T34594" s="138"/>
    </row>
    <row r="34595" spans="9:20" x14ac:dyDescent="0.25">
      <c r="I34595" s="137"/>
      <c r="J34595" s="110"/>
      <c r="K34595"/>
      <c r="L34595"/>
      <c r="T34595" s="138"/>
    </row>
    <row r="34596" spans="9:20" x14ac:dyDescent="0.25">
      <c r="I34596" s="137"/>
      <c r="J34596" s="110"/>
      <c r="K34596"/>
      <c r="L34596"/>
      <c r="T34596" s="138"/>
    </row>
    <row r="34597" spans="9:20" x14ac:dyDescent="0.25">
      <c r="I34597" s="137"/>
      <c r="J34597" s="110"/>
      <c r="K34597"/>
      <c r="L34597"/>
      <c r="T34597" s="138"/>
    </row>
    <row r="34598" spans="9:20" x14ac:dyDescent="0.25">
      <c r="I34598" s="137"/>
      <c r="J34598" s="110"/>
      <c r="K34598"/>
      <c r="L34598"/>
      <c r="T34598" s="138"/>
    </row>
    <row r="34599" spans="9:20" x14ac:dyDescent="0.25">
      <c r="I34599" s="137"/>
      <c r="J34599" s="110"/>
      <c r="K34599"/>
      <c r="L34599"/>
      <c r="T34599" s="138"/>
    </row>
    <row r="34600" spans="9:20" x14ac:dyDescent="0.25">
      <c r="I34600" s="137"/>
      <c r="J34600" s="110"/>
      <c r="K34600"/>
      <c r="L34600"/>
      <c r="T34600" s="138"/>
    </row>
    <row r="34601" spans="9:20" x14ac:dyDescent="0.25">
      <c r="I34601" s="137"/>
      <c r="J34601" s="110"/>
      <c r="K34601"/>
      <c r="L34601"/>
      <c r="T34601" s="138"/>
    </row>
    <row r="34602" spans="9:20" x14ac:dyDescent="0.25">
      <c r="I34602" s="137"/>
      <c r="J34602" s="110"/>
      <c r="K34602"/>
      <c r="L34602"/>
      <c r="T34602" s="138"/>
    </row>
    <row r="34603" spans="9:20" x14ac:dyDescent="0.25">
      <c r="I34603" s="137"/>
      <c r="J34603" s="110"/>
      <c r="K34603"/>
      <c r="L34603"/>
      <c r="T34603" s="138"/>
    </row>
    <row r="34604" spans="9:20" x14ac:dyDescent="0.25">
      <c r="I34604" s="137"/>
      <c r="J34604" s="110"/>
      <c r="K34604"/>
      <c r="L34604"/>
      <c r="T34604" s="138"/>
    </row>
    <row r="34605" spans="9:20" x14ac:dyDescent="0.25">
      <c r="I34605" s="137"/>
      <c r="J34605" s="110"/>
      <c r="K34605"/>
      <c r="L34605"/>
      <c r="T34605" s="138"/>
    </row>
    <row r="34606" spans="9:20" x14ac:dyDescent="0.25">
      <c r="I34606" s="137"/>
      <c r="J34606" s="110"/>
      <c r="K34606"/>
      <c r="L34606"/>
      <c r="T34606" s="138"/>
    </row>
    <row r="34607" spans="9:20" x14ac:dyDescent="0.25">
      <c r="I34607" s="137"/>
      <c r="J34607" s="110"/>
      <c r="K34607"/>
      <c r="L34607"/>
      <c r="T34607" s="138"/>
    </row>
    <row r="34608" spans="9:20" x14ac:dyDescent="0.25">
      <c r="I34608" s="137"/>
      <c r="J34608" s="110"/>
      <c r="K34608"/>
      <c r="L34608"/>
      <c r="T34608" s="138"/>
    </row>
    <row r="34609" spans="9:20" x14ac:dyDescent="0.25">
      <c r="I34609" s="137"/>
      <c r="J34609" s="110"/>
      <c r="K34609"/>
      <c r="L34609"/>
      <c r="T34609" s="138"/>
    </row>
    <row r="34610" spans="9:20" x14ac:dyDescent="0.25">
      <c r="I34610" s="137"/>
      <c r="J34610" s="110"/>
      <c r="K34610"/>
      <c r="L34610"/>
      <c r="T34610" s="138"/>
    </row>
    <row r="34611" spans="9:20" x14ac:dyDescent="0.25">
      <c r="I34611" s="137"/>
      <c r="J34611" s="110"/>
      <c r="K34611"/>
      <c r="L34611"/>
      <c r="T34611" s="138"/>
    </row>
    <row r="34612" spans="9:20" x14ac:dyDescent="0.25">
      <c r="I34612" s="137"/>
      <c r="J34612" s="110"/>
      <c r="K34612"/>
      <c r="L34612"/>
      <c r="T34612" s="138"/>
    </row>
    <row r="34613" spans="9:20" x14ac:dyDescent="0.25">
      <c r="I34613" s="137"/>
      <c r="J34613" s="110"/>
      <c r="K34613"/>
      <c r="L34613"/>
      <c r="T34613" s="138"/>
    </row>
    <row r="34614" spans="9:20" x14ac:dyDescent="0.25">
      <c r="I34614" s="137"/>
      <c r="J34614" s="110"/>
      <c r="K34614"/>
      <c r="L34614"/>
      <c r="T34614" s="138"/>
    </row>
    <row r="34615" spans="9:20" x14ac:dyDescent="0.25">
      <c r="I34615" s="137"/>
      <c r="J34615" s="110"/>
      <c r="K34615"/>
      <c r="L34615"/>
      <c r="T34615" s="138"/>
    </row>
    <row r="34616" spans="9:20" x14ac:dyDescent="0.25">
      <c r="I34616" s="137"/>
      <c r="J34616" s="110"/>
      <c r="K34616"/>
      <c r="L34616"/>
      <c r="T34616" s="138"/>
    </row>
    <row r="34617" spans="9:20" x14ac:dyDescent="0.25">
      <c r="I34617" s="137"/>
      <c r="J34617" s="110"/>
      <c r="K34617"/>
      <c r="L34617"/>
      <c r="T34617" s="138"/>
    </row>
    <row r="34618" spans="9:20" x14ac:dyDescent="0.25">
      <c r="I34618" s="137"/>
      <c r="J34618" s="110"/>
      <c r="K34618"/>
      <c r="L34618"/>
      <c r="T34618" s="138"/>
    </row>
    <row r="34619" spans="9:20" x14ac:dyDescent="0.25">
      <c r="I34619" s="137"/>
      <c r="J34619" s="110"/>
      <c r="K34619"/>
      <c r="L34619"/>
      <c r="T34619" s="138"/>
    </row>
    <row r="34620" spans="9:20" x14ac:dyDescent="0.25">
      <c r="I34620" s="137"/>
      <c r="J34620" s="110"/>
      <c r="K34620"/>
      <c r="L34620"/>
      <c r="T34620" s="138"/>
    </row>
    <row r="34621" spans="9:20" x14ac:dyDescent="0.25">
      <c r="I34621" s="137"/>
      <c r="J34621" s="110"/>
      <c r="K34621"/>
      <c r="L34621"/>
      <c r="T34621" s="138"/>
    </row>
    <row r="34622" spans="9:20" x14ac:dyDescent="0.25">
      <c r="I34622" s="137"/>
      <c r="J34622" s="110"/>
      <c r="K34622"/>
      <c r="L34622"/>
      <c r="T34622" s="138"/>
    </row>
    <row r="34623" spans="9:20" x14ac:dyDescent="0.25">
      <c r="I34623" s="137"/>
      <c r="J34623" s="110"/>
      <c r="K34623"/>
      <c r="L34623"/>
      <c r="T34623" s="138"/>
    </row>
    <row r="34624" spans="9:20" x14ac:dyDescent="0.25">
      <c r="I34624" s="137"/>
      <c r="J34624" s="110"/>
      <c r="K34624"/>
      <c r="L34624"/>
      <c r="T34624" s="138"/>
    </row>
    <row r="34625" spans="9:20" x14ac:dyDescent="0.25">
      <c r="I34625" s="137"/>
      <c r="J34625" s="110"/>
      <c r="K34625"/>
      <c r="L34625"/>
      <c r="T34625" s="138"/>
    </row>
    <row r="34626" spans="9:20" x14ac:dyDescent="0.25">
      <c r="I34626" s="137"/>
      <c r="J34626" s="110"/>
      <c r="K34626"/>
      <c r="L34626"/>
      <c r="T34626" s="138"/>
    </row>
    <row r="34627" spans="9:20" x14ac:dyDescent="0.25">
      <c r="I34627" s="137"/>
      <c r="J34627" s="110"/>
      <c r="K34627"/>
      <c r="L34627"/>
      <c r="T34627" s="138"/>
    </row>
    <row r="34628" spans="9:20" x14ac:dyDescent="0.25">
      <c r="I34628" s="137"/>
      <c r="J34628" s="110"/>
      <c r="K34628"/>
      <c r="L34628"/>
      <c r="T34628" s="138"/>
    </row>
    <row r="34629" spans="9:20" x14ac:dyDescent="0.25">
      <c r="I34629" s="137"/>
      <c r="J34629" s="110"/>
      <c r="K34629"/>
      <c r="L34629"/>
      <c r="T34629" s="138"/>
    </row>
    <row r="34630" spans="9:20" x14ac:dyDescent="0.25">
      <c r="I34630" s="137"/>
      <c r="J34630" s="110"/>
      <c r="K34630"/>
      <c r="L34630"/>
      <c r="T34630" s="138"/>
    </row>
    <row r="34631" spans="9:20" x14ac:dyDescent="0.25">
      <c r="I34631" s="137"/>
      <c r="J34631" s="110"/>
      <c r="K34631"/>
      <c r="L34631"/>
      <c r="T34631" s="138"/>
    </row>
    <row r="34632" spans="9:20" x14ac:dyDescent="0.25">
      <c r="I34632" s="137"/>
      <c r="J34632" s="110"/>
      <c r="K34632"/>
      <c r="L34632"/>
      <c r="T34632" s="138"/>
    </row>
    <row r="34633" spans="9:20" x14ac:dyDescent="0.25">
      <c r="I34633" s="137"/>
      <c r="J34633" s="110"/>
      <c r="K34633"/>
      <c r="L34633"/>
      <c r="T34633" s="138"/>
    </row>
    <row r="34634" spans="9:20" x14ac:dyDescent="0.25">
      <c r="I34634" s="137"/>
      <c r="J34634" s="110"/>
      <c r="K34634"/>
      <c r="L34634"/>
      <c r="T34634" s="138"/>
    </row>
    <row r="34635" spans="9:20" x14ac:dyDescent="0.25">
      <c r="I34635" s="137"/>
      <c r="J34635" s="110"/>
      <c r="K34635"/>
      <c r="L34635"/>
      <c r="T34635" s="138"/>
    </row>
    <row r="34636" spans="9:20" x14ac:dyDescent="0.25">
      <c r="I34636" s="137"/>
      <c r="J34636" s="110"/>
      <c r="K34636"/>
      <c r="L34636"/>
      <c r="T34636" s="138"/>
    </row>
    <row r="34637" spans="9:20" x14ac:dyDescent="0.25">
      <c r="I34637" s="137"/>
      <c r="J34637" s="110"/>
      <c r="K34637"/>
      <c r="L34637"/>
      <c r="T34637" s="138"/>
    </row>
    <row r="34638" spans="9:20" x14ac:dyDescent="0.25">
      <c r="I34638" s="137"/>
      <c r="J34638" s="110"/>
      <c r="K34638"/>
      <c r="L34638"/>
      <c r="T34638" s="138"/>
    </row>
    <row r="34639" spans="9:20" x14ac:dyDescent="0.25">
      <c r="I34639" s="137"/>
      <c r="J34639" s="110"/>
      <c r="K34639"/>
      <c r="L34639"/>
      <c r="T34639" s="138"/>
    </row>
    <row r="34640" spans="9:20" x14ac:dyDescent="0.25">
      <c r="I34640" s="137"/>
      <c r="J34640" s="110"/>
      <c r="K34640"/>
      <c r="L34640"/>
      <c r="T34640" s="138"/>
    </row>
    <row r="34641" spans="9:20" x14ac:dyDescent="0.25">
      <c r="I34641" s="137"/>
      <c r="J34641" s="110"/>
      <c r="K34641"/>
      <c r="L34641"/>
      <c r="T34641" s="138"/>
    </row>
    <row r="34642" spans="9:20" x14ac:dyDescent="0.25">
      <c r="I34642" s="137"/>
      <c r="J34642" s="110"/>
      <c r="K34642"/>
      <c r="L34642"/>
      <c r="T34642" s="138"/>
    </row>
    <row r="34643" spans="9:20" x14ac:dyDescent="0.25">
      <c r="I34643" s="137"/>
      <c r="J34643" s="110"/>
      <c r="K34643"/>
      <c r="L34643"/>
      <c r="T34643" s="138"/>
    </row>
    <row r="34644" spans="9:20" x14ac:dyDescent="0.25">
      <c r="I34644" s="137"/>
      <c r="J34644" s="110"/>
      <c r="K34644"/>
      <c r="L34644"/>
      <c r="T34644" s="138"/>
    </row>
    <row r="34645" spans="9:20" x14ac:dyDescent="0.25">
      <c r="I34645" s="137"/>
      <c r="J34645" s="110"/>
      <c r="K34645"/>
      <c r="L34645"/>
      <c r="T34645" s="138"/>
    </row>
    <row r="34646" spans="9:20" x14ac:dyDescent="0.25">
      <c r="I34646" s="137"/>
      <c r="J34646" s="110"/>
      <c r="K34646"/>
      <c r="L34646"/>
      <c r="T34646" s="138"/>
    </row>
    <row r="34647" spans="9:20" x14ac:dyDescent="0.25">
      <c r="I34647" s="137"/>
      <c r="J34647" s="110"/>
      <c r="K34647"/>
      <c r="L34647"/>
      <c r="T34647" s="138"/>
    </row>
    <row r="34648" spans="9:20" x14ac:dyDescent="0.25">
      <c r="I34648" s="137"/>
      <c r="J34648" s="110"/>
      <c r="K34648"/>
      <c r="L34648"/>
      <c r="T34648" s="138"/>
    </row>
    <row r="34649" spans="9:20" x14ac:dyDescent="0.25">
      <c r="I34649" s="137"/>
      <c r="J34649" s="110"/>
      <c r="K34649"/>
      <c r="L34649"/>
      <c r="T34649" s="138"/>
    </row>
    <row r="34650" spans="9:20" x14ac:dyDescent="0.25">
      <c r="I34650" s="137"/>
      <c r="J34650" s="110"/>
      <c r="K34650"/>
      <c r="L34650"/>
      <c r="T34650" s="138"/>
    </row>
    <row r="34651" spans="9:20" x14ac:dyDescent="0.25">
      <c r="I34651" s="137"/>
      <c r="J34651" s="110"/>
      <c r="K34651"/>
      <c r="L34651"/>
      <c r="T34651" s="138"/>
    </row>
    <row r="34652" spans="9:20" x14ac:dyDescent="0.25">
      <c r="I34652" s="137"/>
      <c r="J34652" s="110"/>
      <c r="K34652"/>
      <c r="L34652"/>
      <c r="T34652" s="138"/>
    </row>
    <row r="34653" spans="9:20" x14ac:dyDescent="0.25">
      <c r="I34653" s="137"/>
      <c r="J34653" s="110"/>
      <c r="K34653"/>
      <c r="L34653"/>
      <c r="T34653" s="138"/>
    </row>
    <row r="34654" spans="9:20" x14ac:dyDescent="0.25">
      <c r="I34654" s="137"/>
      <c r="J34654" s="110"/>
      <c r="K34654"/>
      <c r="L34654"/>
      <c r="T34654" s="138"/>
    </row>
    <row r="34655" spans="9:20" x14ac:dyDescent="0.25">
      <c r="I34655" s="137"/>
      <c r="J34655" s="110"/>
      <c r="K34655"/>
      <c r="L34655"/>
      <c r="T34655" s="138"/>
    </row>
    <row r="34656" spans="9:20" x14ac:dyDescent="0.25">
      <c r="I34656" s="137"/>
      <c r="J34656" s="110"/>
      <c r="K34656"/>
      <c r="L34656"/>
      <c r="T34656" s="138"/>
    </row>
    <row r="34657" spans="9:20" x14ac:dyDescent="0.25">
      <c r="I34657" s="137"/>
      <c r="J34657" s="110"/>
      <c r="K34657"/>
      <c r="L34657"/>
      <c r="T34657" s="138"/>
    </row>
    <row r="34658" spans="9:20" x14ac:dyDescent="0.25">
      <c r="I34658" s="137"/>
      <c r="J34658" s="110"/>
      <c r="K34658"/>
      <c r="L34658"/>
      <c r="T34658" s="138"/>
    </row>
    <row r="34659" spans="9:20" x14ac:dyDescent="0.25">
      <c r="I34659" s="137"/>
      <c r="J34659" s="110"/>
      <c r="K34659"/>
      <c r="L34659"/>
      <c r="T34659" s="138"/>
    </row>
    <row r="34660" spans="9:20" x14ac:dyDescent="0.25">
      <c r="I34660" s="137"/>
      <c r="J34660" s="110"/>
      <c r="K34660"/>
      <c r="L34660"/>
      <c r="T34660" s="138"/>
    </row>
    <row r="34661" spans="9:20" x14ac:dyDescent="0.25">
      <c r="I34661" s="137"/>
      <c r="J34661" s="110"/>
      <c r="K34661"/>
      <c r="L34661"/>
      <c r="T34661" s="138"/>
    </row>
    <row r="34662" spans="9:20" x14ac:dyDescent="0.25">
      <c r="I34662" s="137"/>
      <c r="J34662" s="110"/>
      <c r="K34662"/>
      <c r="L34662"/>
      <c r="T34662" s="138"/>
    </row>
    <row r="34663" spans="9:20" x14ac:dyDescent="0.25">
      <c r="I34663" s="137"/>
      <c r="J34663" s="110"/>
      <c r="K34663"/>
      <c r="L34663"/>
      <c r="T34663" s="138"/>
    </row>
    <row r="34664" spans="9:20" x14ac:dyDescent="0.25">
      <c r="I34664" s="137"/>
      <c r="J34664" s="110"/>
      <c r="K34664"/>
      <c r="L34664"/>
      <c r="T34664" s="138"/>
    </row>
    <row r="34665" spans="9:20" x14ac:dyDescent="0.25">
      <c r="I34665" s="137"/>
      <c r="J34665" s="110"/>
      <c r="K34665"/>
      <c r="L34665"/>
      <c r="T34665" s="138"/>
    </row>
    <row r="34666" spans="9:20" x14ac:dyDescent="0.25">
      <c r="I34666" s="137"/>
      <c r="J34666" s="110"/>
      <c r="K34666"/>
      <c r="L34666"/>
      <c r="T34666" s="138"/>
    </row>
    <row r="34667" spans="9:20" x14ac:dyDescent="0.25">
      <c r="I34667" s="137"/>
      <c r="J34667" s="110"/>
      <c r="K34667"/>
      <c r="L34667"/>
      <c r="T34667" s="138"/>
    </row>
    <row r="34668" spans="9:20" x14ac:dyDescent="0.25">
      <c r="I34668" s="137"/>
      <c r="J34668" s="110"/>
      <c r="K34668"/>
      <c r="L34668"/>
      <c r="T34668" s="138"/>
    </row>
    <row r="34669" spans="9:20" x14ac:dyDescent="0.25">
      <c r="I34669" s="137"/>
      <c r="J34669" s="110"/>
      <c r="K34669"/>
      <c r="L34669"/>
      <c r="T34669" s="138"/>
    </row>
    <row r="34670" spans="9:20" x14ac:dyDescent="0.25">
      <c r="I34670" s="137"/>
      <c r="J34670" s="110"/>
      <c r="K34670"/>
      <c r="L34670"/>
      <c r="T34670" s="138"/>
    </row>
    <row r="34671" spans="9:20" x14ac:dyDescent="0.25">
      <c r="I34671" s="137"/>
      <c r="J34671" s="110"/>
      <c r="K34671"/>
      <c r="L34671"/>
      <c r="T34671" s="138"/>
    </row>
    <row r="34672" spans="9:20" x14ac:dyDescent="0.25">
      <c r="I34672" s="137"/>
      <c r="J34672" s="110"/>
      <c r="K34672"/>
      <c r="L34672"/>
      <c r="T34672" s="138"/>
    </row>
    <row r="34673" spans="9:20" x14ac:dyDescent="0.25">
      <c r="I34673" s="137"/>
      <c r="J34673" s="110"/>
      <c r="K34673"/>
      <c r="L34673"/>
      <c r="T34673" s="138"/>
    </row>
    <row r="34674" spans="9:20" x14ac:dyDescent="0.25">
      <c r="I34674" s="137"/>
      <c r="J34674" s="110"/>
      <c r="K34674"/>
      <c r="L34674"/>
      <c r="T34674" s="138"/>
    </row>
    <row r="34675" spans="9:20" x14ac:dyDescent="0.25">
      <c r="I34675" s="137"/>
      <c r="J34675" s="110"/>
      <c r="K34675"/>
      <c r="L34675"/>
      <c r="T34675" s="138"/>
    </row>
    <row r="34676" spans="9:20" x14ac:dyDescent="0.25">
      <c r="I34676" s="137"/>
      <c r="J34676" s="110"/>
      <c r="K34676"/>
      <c r="L34676"/>
      <c r="T34676" s="138"/>
    </row>
    <row r="34677" spans="9:20" x14ac:dyDescent="0.25">
      <c r="I34677" s="137"/>
      <c r="J34677" s="110"/>
      <c r="K34677"/>
      <c r="L34677"/>
      <c r="T34677" s="138"/>
    </row>
    <row r="34678" spans="9:20" x14ac:dyDescent="0.25">
      <c r="I34678" s="137"/>
      <c r="J34678" s="110"/>
      <c r="K34678"/>
      <c r="L34678"/>
      <c r="T34678" s="138"/>
    </row>
    <row r="34679" spans="9:20" x14ac:dyDescent="0.25">
      <c r="I34679" s="137"/>
      <c r="J34679" s="110"/>
      <c r="K34679"/>
      <c r="L34679"/>
      <c r="T34679" s="138"/>
    </row>
    <row r="34680" spans="9:20" x14ac:dyDescent="0.25">
      <c r="I34680" s="137"/>
      <c r="J34680" s="110"/>
      <c r="K34680"/>
      <c r="L34680"/>
      <c r="T34680" s="138"/>
    </row>
    <row r="34681" spans="9:20" x14ac:dyDescent="0.25">
      <c r="I34681" s="137"/>
      <c r="J34681" s="110"/>
      <c r="K34681"/>
      <c r="L34681"/>
      <c r="T34681" s="138"/>
    </row>
    <row r="34682" spans="9:20" x14ac:dyDescent="0.25">
      <c r="I34682" s="137"/>
      <c r="J34682" s="110"/>
      <c r="K34682"/>
      <c r="L34682"/>
      <c r="T34682" s="138"/>
    </row>
    <row r="34683" spans="9:20" x14ac:dyDescent="0.25">
      <c r="I34683" s="137"/>
      <c r="J34683" s="110"/>
      <c r="K34683"/>
      <c r="L34683"/>
      <c r="T34683" s="138"/>
    </row>
    <row r="34684" spans="9:20" x14ac:dyDescent="0.25">
      <c r="I34684" s="137"/>
      <c r="J34684" s="110"/>
      <c r="K34684"/>
      <c r="L34684"/>
      <c r="T34684" s="138"/>
    </row>
    <row r="34685" spans="9:20" x14ac:dyDescent="0.25">
      <c r="I34685" s="137"/>
      <c r="J34685" s="110"/>
      <c r="K34685"/>
      <c r="L34685"/>
      <c r="T34685" s="138"/>
    </row>
    <row r="34686" spans="9:20" x14ac:dyDescent="0.25">
      <c r="I34686" s="137"/>
      <c r="J34686" s="110"/>
      <c r="K34686"/>
      <c r="L34686"/>
      <c r="T34686" s="138"/>
    </row>
    <row r="34687" spans="9:20" x14ac:dyDescent="0.25">
      <c r="I34687" s="137"/>
      <c r="J34687" s="110"/>
      <c r="K34687"/>
      <c r="L34687"/>
      <c r="T34687" s="138"/>
    </row>
    <row r="34688" spans="9:20" x14ac:dyDescent="0.25">
      <c r="I34688" s="137"/>
      <c r="J34688" s="110"/>
      <c r="K34688"/>
      <c r="L34688"/>
      <c r="T34688" s="138"/>
    </row>
    <row r="34689" spans="9:20" x14ac:dyDescent="0.25">
      <c r="I34689" s="137"/>
      <c r="J34689" s="110"/>
      <c r="K34689"/>
      <c r="L34689"/>
      <c r="T34689" s="138"/>
    </row>
    <row r="34690" spans="9:20" x14ac:dyDescent="0.25">
      <c r="I34690" s="137"/>
      <c r="J34690" s="110"/>
      <c r="K34690"/>
      <c r="L34690"/>
      <c r="T34690" s="138"/>
    </row>
    <row r="34691" spans="9:20" x14ac:dyDescent="0.25">
      <c r="I34691" s="137"/>
      <c r="J34691" s="110"/>
      <c r="K34691"/>
      <c r="L34691"/>
      <c r="T34691" s="138"/>
    </row>
    <row r="34692" spans="9:20" x14ac:dyDescent="0.25">
      <c r="I34692" s="137"/>
      <c r="J34692" s="110"/>
      <c r="K34692"/>
      <c r="L34692"/>
      <c r="T34692" s="138"/>
    </row>
    <row r="34693" spans="9:20" x14ac:dyDescent="0.25">
      <c r="I34693" s="137"/>
      <c r="J34693" s="110"/>
      <c r="K34693"/>
      <c r="L34693"/>
      <c r="T34693" s="138"/>
    </row>
    <row r="34694" spans="9:20" x14ac:dyDescent="0.25">
      <c r="I34694" s="137"/>
      <c r="J34694" s="110"/>
      <c r="K34694"/>
      <c r="L34694"/>
      <c r="T34694" s="138"/>
    </row>
    <row r="34695" spans="9:20" x14ac:dyDescent="0.25">
      <c r="I34695" s="137"/>
      <c r="J34695" s="110"/>
      <c r="K34695"/>
      <c r="L34695"/>
      <c r="T34695" s="138"/>
    </row>
    <row r="34696" spans="9:20" x14ac:dyDescent="0.25">
      <c r="I34696" s="137"/>
      <c r="J34696" s="110"/>
      <c r="K34696"/>
      <c r="L34696"/>
      <c r="T34696" s="138"/>
    </row>
    <row r="34697" spans="9:20" x14ac:dyDescent="0.25">
      <c r="I34697" s="137"/>
      <c r="J34697" s="110"/>
      <c r="K34697"/>
      <c r="L34697"/>
      <c r="T34697" s="138"/>
    </row>
    <row r="34698" spans="9:20" x14ac:dyDescent="0.25">
      <c r="I34698" s="137"/>
      <c r="J34698" s="110"/>
      <c r="K34698"/>
      <c r="L34698"/>
      <c r="T34698" s="138"/>
    </row>
    <row r="34699" spans="9:20" x14ac:dyDescent="0.25">
      <c r="I34699" s="137"/>
      <c r="J34699" s="110"/>
      <c r="K34699"/>
      <c r="L34699"/>
      <c r="T34699" s="138"/>
    </row>
    <row r="34700" spans="9:20" x14ac:dyDescent="0.25">
      <c r="I34700" s="137"/>
      <c r="J34700" s="110"/>
      <c r="K34700"/>
      <c r="L34700"/>
      <c r="T34700" s="138"/>
    </row>
    <row r="34701" spans="9:20" x14ac:dyDescent="0.25">
      <c r="I34701" s="137"/>
      <c r="J34701" s="110"/>
      <c r="K34701"/>
      <c r="L34701"/>
      <c r="T34701" s="138"/>
    </row>
    <row r="34702" spans="9:20" x14ac:dyDescent="0.25">
      <c r="I34702" s="137"/>
      <c r="J34702" s="110"/>
      <c r="K34702"/>
      <c r="L34702"/>
      <c r="T34702" s="138"/>
    </row>
    <row r="34703" spans="9:20" x14ac:dyDescent="0.25">
      <c r="I34703" s="137"/>
      <c r="J34703" s="110"/>
      <c r="K34703"/>
      <c r="L34703"/>
      <c r="T34703" s="138"/>
    </row>
    <row r="34704" spans="9:20" x14ac:dyDescent="0.25">
      <c r="I34704" s="137"/>
      <c r="J34704" s="110"/>
      <c r="K34704"/>
      <c r="L34704"/>
      <c r="T34704" s="138"/>
    </row>
    <row r="34705" spans="9:20" x14ac:dyDescent="0.25">
      <c r="I34705" s="137"/>
      <c r="J34705" s="110"/>
      <c r="K34705"/>
      <c r="L34705"/>
      <c r="T34705" s="138"/>
    </row>
    <row r="34706" spans="9:20" x14ac:dyDescent="0.25">
      <c r="I34706" s="137"/>
      <c r="J34706" s="110"/>
      <c r="K34706"/>
      <c r="L34706"/>
      <c r="T34706" s="138"/>
    </row>
    <row r="34707" spans="9:20" x14ac:dyDescent="0.25">
      <c r="I34707" s="137"/>
      <c r="J34707" s="110"/>
      <c r="K34707"/>
      <c r="L34707"/>
      <c r="T34707" s="138"/>
    </row>
    <row r="34708" spans="9:20" x14ac:dyDescent="0.25">
      <c r="I34708" s="137"/>
      <c r="J34708" s="110"/>
      <c r="K34708"/>
      <c r="L34708"/>
      <c r="T34708" s="138"/>
    </row>
    <row r="34709" spans="9:20" x14ac:dyDescent="0.25">
      <c r="I34709" s="137"/>
      <c r="J34709" s="110"/>
      <c r="K34709"/>
      <c r="L34709"/>
      <c r="T34709" s="138"/>
    </row>
    <row r="34710" spans="9:20" x14ac:dyDescent="0.25">
      <c r="I34710" s="137"/>
      <c r="J34710" s="110"/>
      <c r="K34710"/>
      <c r="L34710"/>
      <c r="T34710" s="138"/>
    </row>
    <row r="34711" spans="9:20" x14ac:dyDescent="0.25">
      <c r="I34711" s="137"/>
      <c r="J34711" s="110"/>
      <c r="K34711"/>
      <c r="L34711"/>
      <c r="T34711" s="138"/>
    </row>
    <row r="34712" spans="9:20" x14ac:dyDescent="0.25">
      <c r="I34712" s="137"/>
      <c r="J34712" s="110"/>
      <c r="K34712"/>
      <c r="L34712"/>
      <c r="T34712" s="138"/>
    </row>
    <row r="34713" spans="9:20" x14ac:dyDescent="0.25">
      <c r="I34713" s="137"/>
      <c r="J34713" s="110"/>
      <c r="K34713"/>
      <c r="L34713"/>
      <c r="T34713" s="138"/>
    </row>
    <row r="34714" spans="9:20" x14ac:dyDescent="0.25">
      <c r="I34714" s="137"/>
      <c r="J34714" s="110"/>
      <c r="K34714"/>
      <c r="L34714"/>
      <c r="T34714" s="138"/>
    </row>
    <row r="34715" spans="9:20" x14ac:dyDescent="0.25">
      <c r="I34715" s="137"/>
      <c r="J34715" s="110"/>
      <c r="K34715"/>
      <c r="L34715"/>
      <c r="T34715" s="138"/>
    </row>
    <row r="34716" spans="9:20" x14ac:dyDescent="0.25">
      <c r="I34716" s="137"/>
      <c r="J34716" s="110"/>
      <c r="K34716"/>
      <c r="L34716"/>
      <c r="T34716" s="138"/>
    </row>
    <row r="34717" spans="9:20" x14ac:dyDescent="0.25">
      <c r="I34717" s="137"/>
      <c r="J34717" s="110"/>
      <c r="K34717"/>
      <c r="L34717"/>
      <c r="T34717" s="138"/>
    </row>
    <row r="34718" spans="9:20" x14ac:dyDescent="0.25">
      <c r="I34718" s="137"/>
      <c r="J34718" s="110"/>
      <c r="K34718"/>
      <c r="L34718"/>
      <c r="T34718" s="138"/>
    </row>
    <row r="34719" spans="9:20" x14ac:dyDescent="0.25">
      <c r="I34719" s="137"/>
      <c r="J34719" s="110"/>
      <c r="K34719"/>
      <c r="L34719"/>
      <c r="T34719" s="138"/>
    </row>
    <row r="34720" spans="9:20" x14ac:dyDescent="0.25">
      <c r="I34720" s="137"/>
      <c r="J34720" s="110"/>
      <c r="K34720"/>
      <c r="L34720"/>
      <c r="T34720" s="138"/>
    </row>
    <row r="34721" spans="9:20" x14ac:dyDescent="0.25">
      <c r="I34721" s="137"/>
      <c r="J34721" s="110"/>
      <c r="K34721"/>
      <c r="L34721"/>
      <c r="T34721" s="138"/>
    </row>
    <row r="34722" spans="9:20" x14ac:dyDescent="0.25">
      <c r="I34722" s="137"/>
      <c r="J34722" s="110"/>
      <c r="K34722"/>
      <c r="L34722"/>
      <c r="T34722" s="138"/>
    </row>
    <row r="34723" spans="9:20" x14ac:dyDescent="0.25">
      <c r="I34723" s="137"/>
      <c r="J34723" s="110"/>
      <c r="K34723"/>
      <c r="L34723"/>
      <c r="T34723" s="138"/>
    </row>
    <row r="34724" spans="9:20" x14ac:dyDescent="0.25">
      <c r="I34724" s="137"/>
      <c r="J34724" s="110"/>
      <c r="K34724"/>
      <c r="L34724"/>
      <c r="T34724" s="138"/>
    </row>
    <row r="34725" spans="9:20" x14ac:dyDescent="0.25">
      <c r="I34725" s="137"/>
      <c r="J34725" s="110"/>
      <c r="K34725"/>
      <c r="L34725"/>
      <c r="T34725" s="138"/>
    </row>
    <row r="34726" spans="9:20" x14ac:dyDescent="0.25">
      <c r="I34726" s="137"/>
      <c r="J34726" s="110"/>
      <c r="K34726"/>
      <c r="L34726"/>
      <c r="T34726" s="138"/>
    </row>
    <row r="34727" spans="9:20" x14ac:dyDescent="0.25">
      <c r="I34727" s="137"/>
      <c r="J34727" s="110"/>
      <c r="K34727"/>
      <c r="L34727"/>
      <c r="T34727" s="138"/>
    </row>
    <row r="34728" spans="9:20" x14ac:dyDescent="0.25">
      <c r="I34728" s="137"/>
      <c r="J34728" s="110"/>
      <c r="K34728"/>
      <c r="L34728"/>
      <c r="T34728" s="138"/>
    </row>
    <row r="34729" spans="9:20" x14ac:dyDescent="0.25">
      <c r="I34729" s="137"/>
      <c r="J34729" s="110"/>
      <c r="K34729"/>
      <c r="L34729"/>
      <c r="T34729" s="138"/>
    </row>
    <row r="34730" spans="9:20" x14ac:dyDescent="0.25">
      <c r="I34730" s="137"/>
      <c r="J34730" s="110"/>
      <c r="K34730"/>
      <c r="L34730"/>
      <c r="T34730" s="138"/>
    </row>
    <row r="34731" spans="9:20" x14ac:dyDescent="0.25">
      <c r="I34731" s="137"/>
      <c r="J34731" s="110"/>
      <c r="K34731"/>
      <c r="L34731"/>
      <c r="T34731" s="138"/>
    </row>
    <row r="34732" spans="9:20" x14ac:dyDescent="0.25">
      <c r="I34732" s="137"/>
      <c r="J34732" s="110"/>
      <c r="K34732"/>
      <c r="L34732"/>
      <c r="T34732" s="138"/>
    </row>
    <row r="34733" spans="9:20" x14ac:dyDescent="0.25">
      <c r="I34733" s="137"/>
      <c r="J34733" s="110"/>
      <c r="K34733"/>
      <c r="L34733"/>
      <c r="T34733" s="138"/>
    </row>
    <row r="34734" spans="9:20" x14ac:dyDescent="0.25">
      <c r="I34734" s="137"/>
      <c r="J34734" s="110"/>
      <c r="K34734"/>
      <c r="L34734"/>
      <c r="T34734" s="138"/>
    </row>
    <row r="34735" spans="9:20" x14ac:dyDescent="0.25">
      <c r="I34735" s="137"/>
      <c r="J34735" s="110"/>
      <c r="K34735"/>
      <c r="L34735"/>
      <c r="T34735" s="138"/>
    </row>
    <row r="34736" spans="9:20" x14ac:dyDescent="0.25">
      <c r="I34736" s="137"/>
      <c r="J34736" s="110"/>
      <c r="K34736"/>
      <c r="L34736"/>
      <c r="T34736" s="138"/>
    </row>
    <row r="34737" spans="9:20" x14ac:dyDescent="0.25">
      <c r="I34737" s="137"/>
      <c r="J34737" s="110"/>
      <c r="K34737"/>
      <c r="L34737"/>
      <c r="T34737" s="138"/>
    </row>
    <row r="34738" spans="9:20" x14ac:dyDescent="0.25">
      <c r="I34738" s="137"/>
      <c r="J34738" s="110"/>
      <c r="K34738"/>
      <c r="L34738"/>
      <c r="T34738" s="138"/>
    </row>
    <row r="34739" spans="9:20" x14ac:dyDescent="0.25">
      <c r="I34739" s="137"/>
      <c r="J34739" s="110"/>
      <c r="K34739"/>
      <c r="L34739"/>
      <c r="T34739" s="138"/>
    </row>
    <row r="34740" spans="9:20" x14ac:dyDescent="0.25">
      <c r="I34740" s="137"/>
      <c r="J34740" s="110"/>
      <c r="K34740"/>
      <c r="L34740"/>
      <c r="T34740" s="138"/>
    </row>
    <row r="34741" spans="9:20" x14ac:dyDescent="0.25">
      <c r="I34741" s="137"/>
      <c r="J34741" s="110"/>
      <c r="K34741"/>
      <c r="L34741"/>
      <c r="T34741" s="138"/>
    </row>
    <row r="34742" spans="9:20" x14ac:dyDescent="0.25">
      <c r="I34742" s="137"/>
      <c r="J34742" s="110"/>
      <c r="K34742"/>
      <c r="L34742"/>
      <c r="T34742" s="138"/>
    </row>
    <row r="34743" spans="9:20" x14ac:dyDescent="0.25">
      <c r="I34743" s="137"/>
      <c r="J34743" s="110"/>
      <c r="K34743"/>
      <c r="L34743"/>
      <c r="T34743" s="138"/>
    </row>
    <row r="34744" spans="9:20" x14ac:dyDescent="0.25">
      <c r="I34744" s="137"/>
      <c r="J34744" s="110"/>
      <c r="K34744"/>
      <c r="L34744"/>
      <c r="T34744" s="138"/>
    </row>
    <row r="34745" spans="9:20" x14ac:dyDescent="0.25">
      <c r="I34745" s="137"/>
      <c r="J34745" s="110"/>
      <c r="K34745"/>
      <c r="L34745"/>
      <c r="T34745" s="138"/>
    </row>
    <row r="34746" spans="9:20" x14ac:dyDescent="0.25">
      <c r="I34746" s="137"/>
      <c r="J34746" s="110"/>
      <c r="K34746"/>
      <c r="L34746"/>
      <c r="T34746" s="138"/>
    </row>
    <row r="34747" spans="9:20" x14ac:dyDescent="0.25">
      <c r="I34747" s="137"/>
      <c r="J34747" s="110"/>
      <c r="K34747"/>
      <c r="L34747"/>
      <c r="T34747" s="138"/>
    </row>
    <row r="34748" spans="9:20" x14ac:dyDescent="0.25">
      <c r="I34748" s="137"/>
      <c r="J34748" s="110"/>
      <c r="K34748"/>
      <c r="L34748"/>
      <c r="T34748" s="138"/>
    </row>
    <row r="34749" spans="9:20" x14ac:dyDescent="0.25">
      <c r="I34749" s="137"/>
      <c r="J34749" s="110"/>
      <c r="K34749"/>
      <c r="L34749"/>
      <c r="T34749" s="138"/>
    </row>
    <row r="34750" spans="9:20" x14ac:dyDescent="0.25">
      <c r="I34750" s="137"/>
      <c r="J34750" s="110"/>
      <c r="K34750"/>
      <c r="L34750"/>
      <c r="T34750" s="138"/>
    </row>
    <row r="34751" spans="9:20" x14ac:dyDescent="0.25">
      <c r="I34751" s="137"/>
      <c r="J34751" s="110"/>
      <c r="K34751"/>
      <c r="L34751"/>
      <c r="T34751" s="138"/>
    </row>
    <row r="34752" spans="9:20" x14ac:dyDescent="0.25">
      <c r="I34752" s="137"/>
      <c r="J34752" s="110"/>
      <c r="K34752"/>
      <c r="L34752"/>
      <c r="T34752" s="138"/>
    </row>
    <row r="34753" spans="9:20" x14ac:dyDescent="0.25">
      <c r="I34753" s="137"/>
      <c r="J34753" s="110"/>
      <c r="K34753"/>
      <c r="L34753"/>
      <c r="T34753" s="138"/>
    </row>
    <row r="34754" spans="9:20" x14ac:dyDescent="0.25">
      <c r="I34754" s="137"/>
      <c r="J34754" s="110"/>
      <c r="K34754"/>
      <c r="L34754"/>
      <c r="T34754" s="138"/>
    </row>
    <row r="34755" spans="9:20" x14ac:dyDescent="0.25">
      <c r="I34755" s="137"/>
      <c r="J34755" s="110"/>
      <c r="K34755"/>
      <c r="L34755"/>
      <c r="T34755" s="138"/>
    </row>
    <row r="34756" spans="9:20" x14ac:dyDescent="0.25">
      <c r="I34756" s="137"/>
      <c r="J34756" s="110"/>
      <c r="K34756"/>
      <c r="L34756"/>
      <c r="T34756" s="138"/>
    </row>
    <row r="34757" spans="9:20" x14ac:dyDescent="0.25">
      <c r="I34757" s="137"/>
      <c r="J34757" s="110"/>
      <c r="K34757"/>
      <c r="L34757"/>
      <c r="T34757" s="138"/>
    </row>
    <row r="34758" spans="9:20" x14ac:dyDescent="0.25">
      <c r="I34758" s="137"/>
      <c r="J34758" s="110"/>
      <c r="K34758"/>
      <c r="L34758"/>
      <c r="T34758" s="138"/>
    </row>
    <row r="34759" spans="9:20" x14ac:dyDescent="0.25">
      <c r="I34759" s="137"/>
      <c r="J34759" s="110"/>
      <c r="K34759"/>
      <c r="L34759"/>
      <c r="T34759" s="138"/>
    </row>
    <row r="34760" spans="9:20" x14ac:dyDescent="0.25">
      <c r="I34760" s="137"/>
      <c r="J34760" s="110"/>
      <c r="K34760"/>
      <c r="L34760"/>
      <c r="T34760" s="138"/>
    </row>
    <row r="34761" spans="9:20" x14ac:dyDescent="0.25">
      <c r="I34761" s="137"/>
      <c r="J34761" s="110"/>
      <c r="K34761"/>
      <c r="L34761"/>
      <c r="T34761" s="138"/>
    </row>
    <row r="34762" spans="9:20" x14ac:dyDescent="0.25">
      <c r="I34762" s="137"/>
      <c r="J34762" s="110"/>
      <c r="K34762"/>
      <c r="L34762"/>
      <c r="T34762" s="138"/>
    </row>
    <row r="34763" spans="9:20" x14ac:dyDescent="0.25">
      <c r="I34763" s="137"/>
      <c r="J34763" s="110"/>
      <c r="K34763"/>
      <c r="L34763"/>
      <c r="T34763" s="138"/>
    </row>
    <row r="34764" spans="9:20" x14ac:dyDescent="0.25">
      <c r="I34764" s="137"/>
      <c r="J34764" s="110"/>
      <c r="K34764"/>
      <c r="L34764"/>
      <c r="T34764" s="138"/>
    </row>
    <row r="34765" spans="9:20" x14ac:dyDescent="0.25">
      <c r="I34765" s="137"/>
      <c r="J34765" s="110"/>
      <c r="K34765"/>
      <c r="L34765"/>
      <c r="T34765" s="138"/>
    </row>
    <row r="34766" spans="9:20" x14ac:dyDescent="0.25">
      <c r="I34766" s="137"/>
      <c r="J34766" s="110"/>
      <c r="K34766"/>
      <c r="L34766"/>
      <c r="T34766" s="138"/>
    </row>
    <row r="34767" spans="9:20" x14ac:dyDescent="0.25">
      <c r="I34767" s="137"/>
      <c r="J34767" s="110"/>
      <c r="K34767"/>
      <c r="L34767"/>
      <c r="T34767" s="138"/>
    </row>
    <row r="34768" spans="9:20" x14ac:dyDescent="0.25">
      <c r="I34768" s="137"/>
      <c r="J34768" s="110"/>
      <c r="K34768"/>
      <c r="L34768"/>
      <c r="T34768" s="138"/>
    </row>
    <row r="34769" spans="9:20" x14ac:dyDescent="0.25">
      <c r="I34769" s="137"/>
      <c r="J34769" s="110"/>
      <c r="K34769"/>
      <c r="L34769"/>
      <c r="T34769" s="138"/>
    </row>
    <row r="34770" spans="9:20" x14ac:dyDescent="0.25">
      <c r="I34770" s="137"/>
      <c r="J34770" s="110"/>
      <c r="K34770"/>
      <c r="L34770"/>
      <c r="T34770" s="138"/>
    </row>
    <row r="34771" spans="9:20" x14ac:dyDescent="0.25">
      <c r="I34771" s="137"/>
      <c r="J34771" s="110"/>
      <c r="K34771"/>
      <c r="L34771"/>
      <c r="T34771" s="138"/>
    </row>
    <row r="34772" spans="9:20" x14ac:dyDescent="0.25">
      <c r="I34772" s="137"/>
      <c r="J34772" s="110"/>
      <c r="K34772"/>
      <c r="L34772"/>
      <c r="T34772" s="138"/>
    </row>
    <row r="34773" spans="9:20" x14ac:dyDescent="0.25">
      <c r="I34773" s="137"/>
      <c r="J34773" s="110"/>
      <c r="K34773"/>
      <c r="L34773"/>
      <c r="T34773" s="138"/>
    </row>
    <row r="34774" spans="9:20" x14ac:dyDescent="0.25">
      <c r="I34774" s="137"/>
      <c r="J34774" s="110"/>
      <c r="K34774"/>
      <c r="L34774"/>
      <c r="T34774" s="138"/>
    </row>
    <row r="34775" spans="9:20" x14ac:dyDescent="0.25">
      <c r="I34775" s="137"/>
      <c r="J34775" s="110"/>
      <c r="K34775"/>
      <c r="L34775"/>
      <c r="T34775" s="138"/>
    </row>
    <row r="34776" spans="9:20" x14ac:dyDescent="0.25">
      <c r="I34776" s="137"/>
      <c r="J34776" s="110"/>
      <c r="K34776"/>
      <c r="L34776"/>
      <c r="T34776" s="138"/>
    </row>
    <row r="34777" spans="9:20" x14ac:dyDescent="0.25">
      <c r="I34777" s="137"/>
      <c r="J34777" s="110"/>
      <c r="K34777"/>
      <c r="L34777"/>
      <c r="T34777" s="138"/>
    </row>
    <row r="34778" spans="9:20" x14ac:dyDescent="0.25">
      <c r="I34778" s="137"/>
      <c r="J34778" s="110"/>
      <c r="K34778"/>
      <c r="L34778"/>
      <c r="T34778" s="138"/>
    </row>
    <row r="34779" spans="9:20" x14ac:dyDescent="0.25">
      <c r="I34779" s="137"/>
      <c r="J34779" s="110"/>
      <c r="K34779"/>
      <c r="L34779"/>
      <c r="T34779" s="138"/>
    </row>
    <row r="34780" spans="9:20" x14ac:dyDescent="0.25">
      <c r="I34780" s="137"/>
      <c r="J34780" s="110"/>
      <c r="K34780"/>
      <c r="L34780"/>
      <c r="T34780" s="138"/>
    </row>
    <row r="34781" spans="9:20" x14ac:dyDescent="0.25">
      <c r="I34781" s="137"/>
      <c r="J34781" s="110"/>
      <c r="K34781"/>
      <c r="L34781"/>
      <c r="T34781" s="138"/>
    </row>
    <row r="34782" spans="9:20" x14ac:dyDescent="0.25">
      <c r="I34782" s="137"/>
      <c r="J34782" s="110"/>
      <c r="K34782"/>
      <c r="L34782"/>
      <c r="T34782" s="138"/>
    </row>
    <row r="34783" spans="9:20" x14ac:dyDescent="0.25">
      <c r="I34783" s="137"/>
      <c r="J34783" s="110"/>
      <c r="K34783"/>
      <c r="L34783"/>
      <c r="T34783" s="138"/>
    </row>
    <row r="34784" spans="9:20" x14ac:dyDescent="0.25">
      <c r="I34784" s="137"/>
      <c r="J34784" s="110"/>
      <c r="K34784"/>
      <c r="L34784"/>
      <c r="T34784" s="138"/>
    </row>
    <row r="34785" spans="9:20" x14ac:dyDescent="0.25">
      <c r="I34785" s="137"/>
      <c r="J34785" s="110"/>
      <c r="K34785"/>
      <c r="L34785"/>
      <c r="T34785" s="138"/>
    </row>
    <row r="34786" spans="9:20" x14ac:dyDescent="0.25">
      <c r="I34786" s="137"/>
      <c r="J34786" s="110"/>
      <c r="K34786"/>
      <c r="L34786"/>
      <c r="T34786" s="138"/>
    </row>
    <row r="34787" spans="9:20" x14ac:dyDescent="0.25">
      <c r="I34787" s="137"/>
      <c r="J34787" s="110"/>
      <c r="K34787"/>
      <c r="L34787"/>
      <c r="T34787" s="138"/>
    </row>
    <row r="34788" spans="9:20" x14ac:dyDescent="0.25">
      <c r="I34788" s="137"/>
      <c r="J34788" s="110"/>
      <c r="K34788"/>
      <c r="L34788"/>
      <c r="T34788" s="138"/>
    </row>
    <row r="34789" spans="9:20" x14ac:dyDescent="0.25">
      <c r="I34789" s="137"/>
      <c r="J34789" s="110"/>
      <c r="K34789"/>
      <c r="L34789"/>
      <c r="T34789" s="138"/>
    </row>
    <row r="34790" spans="9:20" x14ac:dyDescent="0.25">
      <c r="I34790" s="137"/>
      <c r="J34790" s="110"/>
      <c r="K34790"/>
      <c r="L34790"/>
      <c r="T34790" s="138"/>
    </row>
    <row r="34791" spans="9:20" x14ac:dyDescent="0.25">
      <c r="I34791" s="137"/>
      <c r="J34791" s="110"/>
      <c r="K34791"/>
      <c r="L34791"/>
      <c r="T34791" s="138"/>
    </row>
    <row r="34792" spans="9:20" x14ac:dyDescent="0.25">
      <c r="I34792" s="137"/>
      <c r="J34792" s="110"/>
      <c r="K34792"/>
      <c r="L34792"/>
      <c r="T34792" s="138"/>
    </row>
    <row r="34793" spans="9:20" x14ac:dyDescent="0.25">
      <c r="I34793" s="137"/>
      <c r="J34793" s="110"/>
      <c r="K34793"/>
      <c r="L34793"/>
      <c r="T34793" s="138"/>
    </row>
    <row r="34794" spans="9:20" x14ac:dyDescent="0.25">
      <c r="I34794" s="137"/>
      <c r="J34794" s="110"/>
      <c r="K34794"/>
      <c r="L34794"/>
      <c r="T34794" s="138"/>
    </row>
    <row r="34795" spans="9:20" x14ac:dyDescent="0.25">
      <c r="I34795" s="137"/>
      <c r="J34795" s="110"/>
      <c r="K34795"/>
      <c r="L34795"/>
      <c r="T34795" s="138"/>
    </row>
    <row r="34796" spans="9:20" x14ac:dyDescent="0.25">
      <c r="I34796" s="137"/>
      <c r="J34796" s="110"/>
      <c r="K34796"/>
      <c r="L34796"/>
      <c r="T34796" s="138"/>
    </row>
    <row r="34797" spans="9:20" x14ac:dyDescent="0.25">
      <c r="I34797" s="137"/>
      <c r="J34797" s="110"/>
      <c r="K34797"/>
      <c r="L34797"/>
      <c r="T34797" s="138"/>
    </row>
    <row r="34798" spans="9:20" x14ac:dyDescent="0.25">
      <c r="I34798" s="137"/>
      <c r="J34798" s="110"/>
      <c r="K34798"/>
      <c r="L34798"/>
      <c r="T34798" s="138"/>
    </row>
    <row r="34799" spans="9:20" x14ac:dyDescent="0.25">
      <c r="I34799" s="137"/>
      <c r="J34799" s="110"/>
      <c r="K34799"/>
      <c r="L34799"/>
      <c r="T34799" s="138"/>
    </row>
    <row r="34800" spans="9:20" x14ac:dyDescent="0.25">
      <c r="I34800" s="137"/>
      <c r="J34800" s="110"/>
      <c r="K34800"/>
      <c r="L34800"/>
      <c r="T34800" s="138"/>
    </row>
    <row r="34801" spans="9:20" x14ac:dyDescent="0.25">
      <c r="I34801" s="137"/>
      <c r="J34801" s="110"/>
      <c r="K34801"/>
      <c r="L34801"/>
      <c r="T34801" s="138"/>
    </row>
    <row r="34802" spans="9:20" x14ac:dyDescent="0.25">
      <c r="I34802" s="137"/>
      <c r="J34802" s="110"/>
      <c r="K34802"/>
      <c r="L34802"/>
      <c r="T34802" s="138"/>
    </row>
    <row r="34803" spans="9:20" x14ac:dyDescent="0.25">
      <c r="I34803" s="137"/>
      <c r="J34803" s="110"/>
      <c r="K34803"/>
      <c r="L34803"/>
      <c r="T34803" s="138"/>
    </row>
    <row r="34804" spans="9:20" x14ac:dyDescent="0.25">
      <c r="I34804" s="137"/>
      <c r="J34804" s="110"/>
      <c r="K34804"/>
      <c r="L34804"/>
      <c r="T34804" s="138"/>
    </row>
    <row r="34805" spans="9:20" x14ac:dyDescent="0.25">
      <c r="I34805" s="137"/>
      <c r="J34805" s="110"/>
      <c r="K34805"/>
      <c r="L34805"/>
      <c r="T34805" s="138"/>
    </row>
    <row r="34806" spans="9:20" x14ac:dyDescent="0.25">
      <c r="I34806" s="137"/>
      <c r="J34806" s="110"/>
      <c r="K34806"/>
      <c r="L34806"/>
      <c r="T34806" s="138"/>
    </row>
    <row r="34807" spans="9:20" x14ac:dyDescent="0.25">
      <c r="I34807" s="137"/>
      <c r="J34807" s="110"/>
      <c r="K34807"/>
      <c r="L34807"/>
      <c r="T34807" s="138"/>
    </row>
    <row r="34808" spans="9:20" x14ac:dyDescent="0.25">
      <c r="I34808" s="137"/>
      <c r="J34808" s="110"/>
      <c r="K34808"/>
      <c r="L34808"/>
      <c r="T34808" s="138"/>
    </row>
    <row r="34809" spans="9:20" x14ac:dyDescent="0.25">
      <c r="I34809" s="137"/>
      <c r="J34809" s="110"/>
      <c r="K34809"/>
      <c r="L34809"/>
      <c r="T34809" s="138"/>
    </row>
    <row r="34810" spans="9:20" x14ac:dyDescent="0.25">
      <c r="I34810" s="137"/>
      <c r="J34810" s="110"/>
      <c r="K34810"/>
      <c r="L34810"/>
      <c r="T34810" s="138"/>
    </row>
    <row r="34811" spans="9:20" x14ac:dyDescent="0.25">
      <c r="I34811" s="137"/>
      <c r="J34811" s="110"/>
      <c r="K34811"/>
      <c r="L34811"/>
      <c r="T34811" s="138"/>
    </row>
    <row r="34812" spans="9:20" x14ac:dyDescent="0.25">
      <c r="I34812" s="137"/>
      <c r="J34812" s="110"/>
      <c r="K34812"/>
      <c r="L34812"/>
      <c r="T34812" s="138"/>
    </row>
    <row r="34813" spans="9:20" x14ac:dyDescent="0.25">
      <c r="I34813" s="137"/>
      <c r="J34813" s="110"/>
      <c r="K34813"/>
      <c r="L34813"/>
      <c r="T34813" s="138"/>
    </row>
    <row r="34814" spans="9:20" x14ac:dyDescent="0.25">
      <c r="I34814" s="137"/>
      <c r="J34814" s="110"/>
      <c r="K34814"/>
      <c r="L34814"/>
      <c r="T34814" s="138"/>
    </row>
    <row r="34815" spans="9:20" x14ac:dyDescent="0.25">
      <c r="I34815" s="137"/>
      <c r="J34815" s="110"/>
      <c r="K34815"/>
      <c r="L34815"/>
      <c r="T34815" s="138"/>
    </row>
    <row r="34816" spans="9:20" x14ac:dyDescent="0.25">
      <c r="I34816" s="137"/>
      <c r="J34816" s="110"/>
      <c r="K34816"/>
      <c r="L34816"/>
      <c r="T34816" s="138"/>
    </row>
    <row r="34817" spans="9:20" x14ac:dyDescent="0.25">
      <c r="I34817" s="137"/>
      <c r="J34817" s="110"/>
      <c r="K34817"/>
      <c r="L34817"/>
      <c r="T34817" s="138"/>
    </row>
    <row r="34818" spans="9:20" x14ac:dyDescent="0.25">
      <c r="I34818" s="137"/>
      <c r="J34818" s="110"/>
      <c r="K34818"/>
      <c r="L34818"/>
      <c r="T34818" s="138"/>
    </row>
    <row r="34819" spans="9:20" x14ac:dyDescent="0.25">
      <c r="I34819" s="137"/>
      <c r="J34819" s="110"/>
      <c r="K34819"/>
      <c r="L34819"/>
      <c r="T34819" s="138"/>
    </row>
    <row r="34820" spans="9:20" x14ac:dyDescent="0.25">
      <c r="I34820" s="137"/>
      <c r="J34820" s="110"/>
      <c r="K34820"/>
      <c r="L34820"/>
      <c r="T34820" s="138"/>
    </row>
    <row r="34821" spans="9:20" x14ac:dyDescent="0.25">
      <c r="I34821" s="137"/>
      <c r="J34821" s="110"/>
      <c r="K34821"/>
      <c r="L34821"/>
      <c r="T34821" s="138"/>
    </row>
    <row r="34822" spans="9:20" x14ac:dyDescent="0.25">
      <c r="I34822" s="137"/>
      <c r="J34822" s="110"/>
      <c r="K34822"/>
      <c r="L34822"/>
      <c r="T34822" s="138"/>
    </row>
    <row r="34823" spans="9:20" x14ac:dyDescent="0.25">
      <c r="I34823" s="137"/>
      <c r="J34823" s="110"/>
      <c r="K34823"/>
      <c r="L34823"/>
      <c r="T34823" s="138"/>
    </row>
    <row r="34824" spans="9:20" x14ac:dyDescent="0.25">
      <c r="I34824" s="137"/>
      <c r="J34824" s="110"/>
      <c r="K34824"/>
      <c r="L34824"/>
      <c r="T34824" s="138"/>
    </row>
    <row r="34825" spans="9:20" x14ac:dyDescent="0.25">
      <c r="I34825" s="137"/>
      <c r="J34825" s="110"/>
      <c r="K34825"/>
      <c r="L34825"/>
      <c r="T34825" s="138"/>
    </row>
    <row r="34826" spans="9:20" x14ac:dyDescent="0.25">
      <c r="I34826" s="137"/>
      <c r="J34826" s="110"/>
      <c r="K34826"/>
      <c r="L34826"/>
      <c r="T34826" s="138"/>
    </row>
    <row r="34827" spans="9:20" x14ac:dyDescent="0.25">
      <c r="I34827" s="137"/>
      <c r="J34827" s="110"/>
      <c r="K34827"/>
      <c r="L34827"/>
      <c r="T34827" s="138"/>
    </row>
    <row r="34828" spans="9:20" x14ac:dyDescent="0.25">
      <c r="I34828" s="137"/>
      <c r="J34828" s="110"/>
      <c r="K34828"/>
      <c r="L34828"/>
      <c r="T34828" s="138"/>
    </row>
    <row r="34829" spans="9:20" x14ac:dyDescent="0.25">
      <c r="I34829" s="137"/>
      <c r="J34829" s="110"/>
      <c r="K34829"/>
      <c r="L34829"/>
      <c r="T34829" s="138"/>
    </row>
    <row r="34830" spans="9:20" x14ac:dyDescent="0.25">
      <c r="I34830" s="137"/>
      <c r="J34830" s="110"/>
      <c r="K34830"/>
      <c r="L34830"/>
      <c r="T34830" s="138"/>
    </row>
    <row r="34831" spans="9:20" x14ac:dyDescent="0.25">
      <c r="I34831" s="137"/>
      <c r="J34831" s="110"/>
      <c r="K34831"/>
      <c r="L34831"/>
      <c r="T34831" s="138"/>
    </row>
    <row r="34832" spans="9:20" x14ac:dyDescent="0.25">
      <c r="I34832" s="137"/>
      <c r="J34832" s="110"/>
      <c r="K34832"/>
      <c r="L34832"/>
      <c r="T34832" s="138"/>
    </row>
    <row r="34833" spans="9:20" x14ac:dyDescent="0.25">
      <c r="I34833" s="137"/>
      <c r="J34833" s="110"/>
      <c r="K34833"/>
      <c r="L34833"/>
      <c r="T34833" s="138"/>
    </row>
    <row r="34834" spans="9:20" x14ac:dyDescent="0.25">
      <c r="I34834" s="137"/>
      <c r="J34834" s="110"/>
      <c r="K34834"/>
      <c r="L34834"/>
      <c r="T34834" s="138"/>
    </row>
    <row r="34835" spans="9:20" x14ac:dyDescent="0.25">
      <c r="I34835" s="137"/>
      <c r="J34835" s="110"/>
      <c r="K34835"/>
      <c r="L34835"/>
      <c r="T34835" s="138"/>
    </row>
    <row r="34836" spans="9:20" x14ac:dyDescent="0.25">
      <c r="I34836" s="137"/>
      <c r="J34836" s="110"/>
      <c r="K34836"/>
      <c r="L34836"/>
      <c r="T34836" s="138"/>
    </row>
    <row r="34837" spans="9:20" x14ac:dyDescent="0.25">
      <c r="I34837" s="137"/>
      <c r="J34837" s="110"/>
      <c r="K34837"/>
      <c r="L34837"/>
      <c r="T34837" s="138"/>
    </row>
    <row r="34838" spans="9:20" x14ac:dyDescent="0.25">
      <c r="I34838" s="137"/>
      <c r="J34838" s="110"/>
      <c r="K34838"/>
      <c r="L34838"/>
      <c r="T34838" s="138"/>
    </row>
    <row r="34839" spans="9:20" x14ac:dyDescent="0.25">
      <c r="I34839" s="137"/>
      <c r="J34839" s="110"/>
      <c r="K34839"/>
      <c r="L34839"/>
      <c r="T34839" s="138"/>
    </row>
    <row r="34840" spans="9:20" x14ac:dyDescent="0.25">
      <c r="I34840" s="137"/>
      <c r="J34840" s="110"/>
      <c r="K34840"/>
      <c r="L34840"/>
      <c r="T34840" s="138"/>
    </row>
    <row r="34841" spans="9:20" x14ac:dyDescent="0.25">
      <c r="I34841" s="137"/>
      <c r="J34841" s="110"/>
      <c r="K34841"/>
      <c r="L34841"/>
      <c r="T34841" s="138"/>
    </row>
    <row r="34842" spans="9:20" x14ac:dyDescent="0.25">
      <c r="I34842" s="137"/>
      <c r="J34842" s="110"/>
      <c r="K34842"/>
      <c r="L34842"/>
      <c r="T34842" s="138"/>
    </row>
    <row r="34843" spans="9:20" x14ac:dyDescent="0.25">
      <c r="I34843" s="137"/>
      <c r="J34843" s="110"/>
      <c r="K34843"/>
      <c r="L34843"/>
      <c r="T34843" s="138"/>
    </row>
    <row r="34844" spans="9:20" x14ac:dyDescent="0.25">
      <c r="I34844" s="137"/>
      <c r="J34844" s="110"/>
      <c r="K34844"/>
      <c r="L34844"/>
      <c r="T34844" s="138"/>
    </row>
    <row r="34845" spans="9:20" x14ac:dyDescent="0.25">
      <c r="I34845" s="137"/>
      <c r="J34845" s="110"/>
      <c r="K34845"/>
      <c r="L34845"/>
      <c r="T34845" s="138"/>
    </row>
    <row r="34846" spans="9:20" x14ac:dyDescent="0.25">
      <c r="I34846" s="137"/>
      <c r="J34846" s="110"/>
      <c r="K34846"/>
      <c r="L34846"/>
      <c r="T34846" s="138"/>
    </row>
    <row r="34847" spans="9:20" x14ac:dyDescent="0.25">
      <c r="I34847" s="137"/>
      <c r="J34847" s="110"/>
      <c r="K34847"/>
      <c r="L34847"/>
      <c r="T34847" s="138"/>
    </row>
    <row r="34848" spans="9:20" x14ac:dyDescent="0.25">
      <c r="I34848" s="137"/>
      <c r="J34848" s="110"/>
      <c r="K34848"/>
      <c r="L34848"/>
      <c r="T34848" s="138"/>
    </row>
    <row r="34849" spans="9:20" x14ac:dyDescent="0.25">
      <c r="I34849" s="137"/>
      <c r="J34849" s="110"/>
      <c r="K34849"/>
      <c r="L34849"/>
      <c r="T34849" s="138"/>
    </row>
    <row r="34850" spans="9:20" x14ac:dyDescent="0.25">
      <c r="I34850" s="137"/>
      <c r="J34850" s="110"/>
      <c r="K34850"/>
      <c r="L34850"/>
      <c r="T34850" s="138"/>
    </row>
    <row r="34851" spans="9:20" x14ac:dyDescent="0.25">
      <c r="I34851" s="137"/>
      <c r="J34851" s="110"/>
      <c r="K34851"/>
      <c r="L34851"/>
      <c r="T34851" s="138"/>
    </row>
    <row r="34852" spans="9:20" x14ac:dyDescent="0.25">
      <c r="I34852" s="137"/>
      <c r="J34852" s="110"/>
      <c r="K34852"/>
      <c r="L34852"/>
      <c r="T34852" s="138"/>
    </row>
    <row r="34853" spans="9:20" x14ac:dyDescent="0.25">
      <c r="I34853" s="137"/>
      <c r="J34853" s="110"/>
      <c r="K34853"/>
      <c r="L34853"/>
      <c r="T34853" s="138"/>
    </row>
    <row r="34854" spans="9:20" x14ac:dyDescent="0.25">
      <c r="I34854" s="137"/>
      <c r="J34854" s="110"/>
      <c r="K34854"/>
      <c r="L34854"/>
      <c r="T34854" s="138"/>
    </row>
    <row r="34855" spans="9:20" x14ac:dyDescent="0.25">
      <c r="I34855" s="137"/>
      <c r="J34855" s="110"/>
      <c r="K34855"/>
      <c r="L34855"/>
      <c r="T34855" s="138"/>
    </row>
    <row r="34856" spans="9:20" x14ac:dyDescent="0.25">
      <c r="I34856" s="137"/>
      <c r="J34856" s="110"/>
      <c r="K34856"/>
      <c r="L34856"/>
      <c r="T34856" s="138"/>
    </row>
    <row r="34857" spans="9:20" x14ac:dyDescent="0.25">
      <c r="I34857" s="137"/>
      <c r="J34857" s="110"/>
      <c r="K34857"/>
      <c r="L34857"/>
      <c r="T34857" s="138"/>
    </row>
    <row r="34858" spans="9:20" x14ac:dyDescent="0.25">
      <c r="I34858" s="137"/>
      <c r="J34858" s="110"/>
      <c r="K34858"/>
      <c r="L34858"/>
      <c r="T34858" s="138"/>
    </row>
    <row r="34859" spans="9:20" x14ac:dyDescent="0.25">
      <c r="I34859" s="137"/>
      <c r="J34859" s="110"/>
      <c r="K34859"/>
      <c r="L34859"/>
      <c r="T34859" s="138"/>
    </row>
    <row r="34860" spans="9:20" x14ac:dyDescent="0.25">
      <c r="I34860" s="137"/>
      <c r="J34860" s="110"/>
      <c r="K34860"/>
      <c r="L34860"/>
      <c r="T34860" s="138"/>
    </row>
    <row r="34861" spans="9:20" x14ac:dyDescent="0.25">
      <c r="I34861" s="137"/>
      <c r="J34861" s="110"/>
      <c r="K34861"/>
      <c r="L34861"/>
      <c r="T34861" s="138"/>
    </row>
    <row r="34862" spans="9:20" x14ac:dyDescent="0.25">
      <c r="I34862" s="137"/>
      <c r="J34862" s="110"/>
      <c r="K34862"/>
      <c r="L34862"/>
      <c r="T34862" s="138"/>
    </row>
    <row r="34863" spans="9:20" x14ac:dyDescent="0.25">
      <c r="I34863" s="137"/>
      <c r="J34863" s="110"/>
      <c r="K34863"/>
      <c r="L34863"/>
      <c r="T34863" s="138"/>
    </row>
    <row r="34864" spans="9:20" x14ac:dyDescent="0.25">
      <c r="I34864" s="137"/>
      <c r="J34864" s="110"/>
      <c r="K34864"/>
      <c r="L34864"/>
      <c r="T34864" s="138"/>
    </row>
    <row r="34865" spans="9:20" x14ac:dyDescent="0.25">
      <c r="I34865" s="137"/>
      <c r="J34865" s="110"/>
      <c r="K34865"/>
      <c r="L34865"/>
      <c r="T34865" s="138"/>
    </row>
    <row r="34866" spans="9:20" x14ac:dyDescent="0.25">
      <c r="I34866" s="137"/>
      <c r="J34866" s="110"/>
      <c r="K34866"/>
      <c r="L34866"/>
      <c r="T34866" s="138"/>
    </row>
    <row r="34867" spans="9:20" x14ac:dyDescent="0.25">
      <c r="I34867" s="137"/>
      <c r="J34867" s="110"/>
      <c r="K34867"/>
      <c r="L34867"/>
      <c r="T34867" s="138"/>
    </row>
    <row r="34868" spans="9:20" x14ac:dyDescent="0.25">
      <c r="I34868" s="137"/>
      <c r="J34868" s="110"/>
      <c r="K34868"/>
      <c r="L34868"/>
      <c r="T34868" s="138"/>
    </row>
    <row r="34869" spans="9:20" x14ac:dyDescent="0.25">
      <c r="I34869" s="137"/>
      <c r="J34869" s="110"/>
      <c r="K34869"/>
      <c r="L34869"/>
      <c r="T34869" s="138"/>
    </row>
    <row r="34870" spans="9:20" x14ac:dyDescent="0.25">
      <c r="I34870" s="137"/>
      <c r="J34870" s="110"/>
      <c r="K34870"/>
      <c r="L34870"/>
      <c r="T34870" s="138"/>
    </row>
    <row r="34871" spans="9:20" x14ac:dyDescent="0.25">
      <c r="I34871" s="137"/>
      <c r="J34871" s="110"/>
      <c r="K34871"/>
      <c r="L34871"/>
      <c r="T34871" s="138"/>
    </row>
    <row r="34872" spans="9:20" x14ac:dyDescent="0.25">
      <c r="I34872" s="137"/>
      <c r="J34872" s="110"/>
      <c r="K34872"/>
      <c r="L34872"/>
      <c r="T34872" s="138"/>
    </row>
    <row r="34873" spans="9:20" x14ac:dyDescent="0.25">
      <c r="I34873" s="137"/>
      <c r="J34873" s="110"/>
      <c r="K34873"/>
      <c r="L34873"/>
      <c r="T34873" s="138"/>
    </row>
    <row r="34874" spans="9:20" x14ac:dyDescent="0.25">
      <c r="I34874" s="137"/>
      <c r="J34874" s="110"/>
      <c r="K34874"/>
      <c r="L34874"/>
      <c r="T34874" s="138"/>
    </row>
    <row r="34875" spans="9:20" x14ac:dyDescent="0.25">
      <c r="I34875" s="137"/>
      <c r="J34875" s="110"/>
      <c r="K34875"/>
      <c r="L34875"/>
      <c r="T34875" s="138"/>
    </row>
    <row r="34876" spans="9:20" x14ac:dyDescent="0.25">
      <c r="I34876" s="137"/>
      <c r="J34876" s="110"/>
      <c r="K34876"/>
      <c r="L34876"/>
      <c r="T34876" s="138"/>
    </row>
    <row r="34877" spans="9:20" x14ac:dyDescent="0.25">
      <c r="I34877" s="137"/>
      <c r="J34877" s="110"/>
      <c r="K34877"/>
      <c r="L34877"/>
      <c r="T34877" s="138"/>
    </row>
    <row r="34878" spans="9:20" x14ac:dyDescent="0.25">
      <c r="I34878" s="137"/>
      <c r="J34878" s="110"/>
      <c r="K34878"/>
      <c r="L34878"/>
      <c r="T34878" s="138"/>
    </row>
    <row r="34879" spans="9:20" x14ac:dyDescent="0.25">
      <c r="I34879" s="137"/>
      <c r="J34879" s="110"/>
      <c r="K34879"/>
      <c r="L34879"/>
      <c r="T34879" s="138"/>
    </row>
    <row r="34880" spans="9:20" x14ac:dyDescent="0.25">
      <c r="I34880" s="137"/>
      <c r="J34880" s="110"/>
      <c r="K34880"/>
      <c r="L34880"/>
      <c r="T34880" s="138"/>
    </row>
    <row r="34881" spans="9:20" x14ac:dyDescent="0.25">
      <c r="I34881" s="137"/>
      <c r="J34881" s="110"/>
      <c r="K34881"/>
      <c r="L34881"/>
      <c r="T34881" s="138"/>
    </row>
    <row r="34882" spans="9:20" x14ac:dyDescent="0.25">
      <c r="I34882" s="137"/>
      <c r="J34882" s="110"/>
      <c r="K34882"/>
      <c r="L34882"/>
      <c r="T34882" s="138"/>
    </row>
    <row r="34883" spans="9:20" x14ac:dyDescent="0.25">
      <c r="I34883" s="137"/>
      <c r="J34883" s="110"/>
      <c r="K34883"/>
      <c r="L34883"/>
      <c r="T34883" s="138"/>
    </row>
    <row r="34884" spans="9:20" x14ac:dyDescent="0.25">
      <c r="I34884" s="137"/>
      <c r="J34884" s="110"/>
      <c r="K34884"/>
      <c r="L34884"/>
      <c r="T34884" s="138"/>
    </row>
    <row r="34885" spans="9:20" x14ac:dyDescent="0.25">
      <c r="I34885" s="137"/>
      <c r="J34885" s="110"/>
      <c r="K34885"/>
      <c r="L34885"/>
      <c r="T34885" s="138"/>
    </row>
    <row r="34886" spans="9:20" x14ac:dyDescent="0.25">
      <c r="I34886" s="137"/>
      <c r="J34886" s="110"/>
      <c r="K34886"/>
      <c r="L34886"/>
      <c r="T34886" s="138"/>
    </row>
    <row r="34887" spans="9:20" x14ac:dyDescent="0.25">
      <c r="I34887" s="137"/>
      <c r="J34887" s="110"/>
      <c r="K34887"/>
      <c r="L34887"/>
      <c r="T34887" s="138"/>
    </row>
    <row r="34888" spans="9:20" x14ac:dyDescent="0.25">
      <c r="I34888" s="137"/>
      <c r="J34888" s="110"/>
      <c r="K34888"/>
      <c r="L34888"/>
      <c r="T34888" s="138"/>
    </row>
    <row r="34889" spans="9:20" x14ac:dyDescent="0.25">
      <c r="I34889" s="137"/>
      <c r="J34889" s="110"/>
      <c r="K34889"/>
      <c r="L34889"/>
      <c r="T34889" s="138"/>
    </row>
    <row r="34890" spans="9:20" x14ac:dyDescent="0.25">
      <c r="I34890" s="137"/>
      <c r="J34890" s="110"/>
      <c r="K34890"/>
      <c r="L34890"/>
      <c r="T34890" s="138"/>
    </row>
    <row r="34891" spans="9:20" x14ac:dyDescent="0.25">
      <c r="I34891" s="137"/>
      <c r="J34891" s="110"/>
      <c r="K34891"/>
      <c r="L34891"/>
      <c r="T34891" s="138"/>
    </row>
    <row r="34892" spans="9:20" x14ac:dyDescent="0.25">
      <c r="I34892" s="137"/>
      <c r="J34892" s="110"/>
      <c r="K34892"/>
      <c r="L34892"/>
      <c r="T34892" s="138"/>
    </row>
    <row r="34893" spans="9:20" x14ac:dyDescent="0.25">
      <c r="I34893" s="137"/>
      <c r="J34893" s="110"/>
      <c r="K34893"/>
      <c r="L34893"/>
      <c r="T34893" s="138"/>
    </row>
    <row r="34894" spans="9:20" x14ac:dyDescent="0.25">
      <c r="I34894" s="137"/>
      <c r="J34894" s="110"/>
      <c r="K34894"/>
      <c r="L34894"/>
      <c r="T34894" s="138"/>
    </row>
    <row r="34895" spans="9:20" x14ac:dyDescent="0.25">
      <c r="I34895" s="137"/>
      <c r="J34895" s="110"/>
      <c r="K34895"/>
      <c r="L34895"/>
      <c r="T34895" s="138"/>
    </row>
    <row r="34896" spans="9:20" x14ac:dyDescent="0.25">
      <c r="I34896" s="137"/>
      <c r="J34896" s="110"/>
      <c r="K34896"/>
      <c r="L34896"/>
      <c r="T34896" s="138"/>
    </row>
    <row r="34897" spans="9:20" x14ac:dyDescent="0.25">
      <c r="I34897" s="137"/>
      <c r="J34897" s="110"/>
      <c r="K34897"/>
      <c r="L34897"/>
      <c r="T34897" s="138"/>
    </row>
    <row r="34898" spans="9:20" x14ac:dyDescent="0.25">
      <c r="I34898" s="137"/>
      <c r="J34898" s="110"/>
      <c r="K34898"/>
      <c r="L34898"/>
      <c r="T34898" s="138"/>
    </row>
    <row r="34899" spans="9:20" x14ac:dyDescent="0.25">
      <c r="I34899" s="137"/>
      <c r="J34899" s="110"/>
      <c r="K34899"/>
      <c r="L34899"/>
      <c r="T34899" s="138"/>
    </row>
    <row r="34900" spans="9:20" x14ac:dyDescent="0.25">
      <c r="I34900" s="137"/>
      <c r="J34900" s="110"/>
      <c r="K34900"/>
      <c r="L34900"/>
      <c r="T34900" s="138"/>
    </row>
    <row r="34901" spans="9:20" x14ac:dyDescent="0.25">
      <c r="I34901" s="137"/>
      <c r="J34901" s="110"/>
      <c r="K34901"/>
      <c r="L34901"/>
      <c r="T34901" s="138"/>
    </row>
    <row r="34902" spans="9:20" x14ac:dyDescent="0.25">
      <c r="I34902" s="137"/>
      <c r="J34902" s="110"/>
      <c r="K34902"/>
      <c r="L34902"/>
      <c r="T34902" s="138"/>
    </row>
    <row r="34903" spans="9:20" x14ac:dyDescent="0.25">
      <c r="I34903" s="137"/>
      <c r="J34903" s="110"/>
      <c r="K34903"/>
      <c r="L34903"/>
      <c r="T34903" s="138"/>
    </row>
    <row r="34904" spans="9:20" x14ac:dyDescent="0.25">
      <c r="I34904" s="137"/>
      <c r="J34904" s="110"/>
      <c r="K34904"/>
      <c r="L34904"/>
      <c r="T34904" s="138"/>
    </row>
    <row r="34905" spans="9:20" x14ac:dyDescent="0.25">
      <c r="I34905" s="137"/>
      <c r="J34905" s="110"/>
      <c r="K34905"/>
      <c r="L34905"/>
      <c r="T34905" s="138"/>
    </row>
    <row r="34906" spans="9:20" x14ac:dyDescent="0.25">
      <c r="I34906" s="137"/>
      <c r="J34906" s="110"/>
      <c r="K34906"/>
      <c r="L34906"/>
      <c r="T34906" s="138"/>
    </row>
    <row r="34907" spans="9:20" x14ac:dyDescent="0.25">
      <c r="I34907" s="137"/>
      <c r="J34907" s="110"/>
      <c r="K34907"/>
      <c r="L34907"/>
      <c r="T34907" s="138"/>
    </row>
    <row r="34908" spans="9:20" x14ac:dyDescent="0.25">
      <c r="I34908" s="137"/>
      <c r="J34908" s="110"/>
      <c r="K34908"/>
      <c r="L34908"/>
      <c r="T34908" s="138"/>
    </row>
    <row r="34909" spans="9:20" x14ac:dyDescent="0.25">
      <c r="I34909" s="137"/>
      <c r="J34909" s="110"/>
      <c r="K34909"/>
      <c r="L34909"/>
      <c r="T34909" s="138"/>
    </row>
    <row r="34910" spans="9:20" x14ac:dyDescent="0.25">
      <c r="I34910" s="137"/>
      <c r="J34910" s="110"/>
      <c r="K34910"/>
      <c r="L34910"/>
      <c r="T34910" s="138"/>
    </row>
    <row r="34911" spans="9:20" x14ac:dyDescent="0.25">
      <c r="I34911" s="137"/>
      <c r="J34911" s="110"/>
      <c r="K34911"/>
      <c r="L34911"/>
      <c r="T34911" s="138"/>
    </row>
    <row r="34912" spans="9:20" x14ac:dyDescent="0.25">
      <c r="I34912" s="137"/>
      <c r="J34912" s="110"/>
      <c r="K34912"/>
      <c r="L34912"/>
      <c r="T34912" s="138"/>
    </row>
    <row r="34913" spans="9:20" x14ac:dyDescent="0.25">
      <c r="I34913" s="137"/>
      <c r="J34913" s="110"/>
      <c r="K34913"/>
      <c r="L34913"/>
      <c r="T34913" s="138"/>
    </row>
    <row r="34914" spans="9:20" x14ac:dyDescent="0.25">
      <c r="I34914" s="137"/>
      <c r="J34914" s="110"/>
      <c r="K34914"/>
      <c r="L34914"/>
      <c r="T34914" s="138"/>
    </row>
    <row r="34915" spans="9:20" x14ac:dyDescent="0.25">
      <c r="I34915" s="137"/>
      <c r="J34915" s="110"/>
      <c r="K34915"/>
      <c r="L34915"/>
      <c r="T34915" s="138"/>
    </row>
    <row r="34916" spans="9:20" x14ac:dyDescent="0.25">
      <c r="I34916" s="137"/>
      <c r="J34916" s="110"/>
      <c r="K34916"/>
      <c r="L34916"/>
      <c r="T34916" s="138"/>
    </row>
    <row r="34917" spans="9:20" x14ac:dyDescent="0.25">
      <c r="I34917" s="137"/>
      <c r="J34917" s="110"/>
      <c r="K34917"/>
      <c r="L34917"/>
      <c r="T34917" s="138"/>
    </row>
    <row r="34918" spans="9:20" x14ac:dyDescent="0.25">
      <c r="I34918" s="137"/>
      <c r="J34918" s="110"/>
      <c r="K34918"/>
      <c r="L34918"/>
      <c r="T34918" s="138"/>
    </row>
    <row r="34919" spans="9:20" x14ac:dyDescent="0.25">
      <c r="I34919" s="137"/>
      <c r="J34919" s="110"/>
      <c r="K34919"/>
      <c r="L34919"/>
      <c r="T34919" s="138"/>
    </row>
    <row r="34920" spans="9:20" x14ac:dyDescent="0.25">
      <c r="I34920" s="137"/>
      <c r="J34920" s="110"/>
      <c r="K34920"/>
      <c r="L34920"/>
      <c r="T34920" s="138"/>
    </row>
    <row r="34921" spans="9:20" x14ac:dyDescent="0.25">
      <c r="I34921" s="137"/>
      <c r="J34921" s="110"/>
      <c r="K34921"/>
      <c r="L34921"/>
      <c r="T34921" s="138"/>
    </row>
    <row r="34922" spans="9:20" x14ac:dyDescent="0.25">
      <c r="I34922" s="137"/>
      <c r="J34922" s="110"/>
      <c r="K34922"/>
      <c r="L34922"/>
      <c r="T34922" s="138"/>
    </row>
    <row r="34923" spans="9:20" x14ac:dyDescent="0.25">
      <c r="I34923" s="137"/>
      <c r="J34923" s="110"/>
      <c r="K34923"/>
      <c r="L34923"/>
      <c r="T34923" s="138"/>
    </row>
    <row r="34924" spans="9:20" x14ac:dyDescent="0.25">
      <c r="I34924" s="137"/>
      <c r="J34924" s="110"/>
      <c r="K34924"/>
      <c r="L34924"/>
      <c r="T34924" s="138"/>
    </row>
    <row r="34925" spans="9:20" x14ac:dyDescent="0.25">
      <c r="I34925" s="137"/>
      <c r="J34925" s="110"/>
      <c r="K34925"/>
      <c r="L34925"/>
      <c r="T34925" s="138"/>
    </row>
    <row r="34926" spans="9:20" x14ac:dyDescent="0.25">
      <c r="I34926" s="137"/>
      <c r="J34926" s="110"/>
      <c r="K34926"/>
      <c r="L34926"/>
      <c r="T34926" s="138"/>
    </row>
    <row r="34927" spans="9:20" x14ac:dyDescent="0.25">
      <c r="I34927" s="137"/>
      <c r="J34927" s="110"/>
      <c r="K34927"/>
      <c r="L34927"/>
      <c r="T34927" s="138"/>
    </row>
    <row r="34928" spans="9:20" x14ac:dyDescent="0.25">
      <c r="I34928" s="137"/>
      <c r="J34928" s="110"/>
      <c r="K34928"/>
      <c r="L34928"/>
      <c r="T34928" s="138"/>
    </row>
    <row r="34929" spans="9:20" x14ac:dyDescent="0.25">
      <c r="I34929" s="137"/>
      <c r="J34929" s="110"/>
      <c r="K34929"/>
      <c r="L34929"/>
      <c r="T34929" s="138"/>
    </row>
    <row r="34930" spans="9:20" x14ac:dyDescent="0.25">
      <c r="I34930" s="137"/>
      <c r="J34930" s="110"/>
      <c r="K34930"/>
      <c r="L34930"/>
      <c r="T34930" s="138"/>
    </row>
    <row r="34931" spans="9:20" x14ac:dyDescent="0.25">
      <c r="I34931" s="137"/>
      <c r="J34931" s="110"/>
      <c r="K34931"/>
      <c r="L34931"/>
      <c r="T34931" s="138"/>
    </row>
    <row r="34932" spans="9:20" x14ac:dyDescent="0.25">
      <c r="I34932" s="137"/>
      <c r="J34932" s="110"/>
      <c r="K34932"/>
      <c r="L34932"/>
      <c r="T34932" s="138"/>
    </row>
    <row r="34933" spans="9:20" x14ac:dyDescent="0.25">
      <c r="I34933" s="137"/>
      <c r="J34933" s="110"/>
      <c r="K34933"/>
      <c r="L34933"/>
      <c r="T34933" s="138"/>
    </row>
    <row r="34934" spans="9:20" x14ac:dyDescent="0.25">
      <c r="I34934" s="137"/>
      <c r="J34934" s="110"/>
      <c r="K34934"/>
      <c r="L34934"/>
      <c r="T34934" s="138"/>
    </row>
    <row r="34935" spans="9:20" x14ac:dyDescent="0.25">
      <c r="I34935" s="137"/>
      <c r="J34935" s="110"/>
      <c r="K34935"/>
      <c r="L34935"/>
      <c r="T34935" s="138"/>
    </row>
    <row r="34936" spans="9:20" x14ac:dyDescent="0.25">
      <c r="I34936" s="137"/>
      <c r="J34936" s="110"/>
      <c r="K34936"/>
      <c r="L34936"/>
      <c r="T34936" s="138"/>
    </row>
    <row r="34937" spans="9:20" x14ac:dyDescent="0.25">
      <c r="I34937" s="137"/>
      <c r="J34937" s="110"/>
      <c r="K34937"/>
      <c r="L34937"/>
      <c r="T34937" s="138"/>
    </row>
    <row r="34938" spans="9:20" x14ac:dyDescent="0.25">
      <c r="I34938" s="137"/>
      <c r="J34938" s="110"/>
      <c r="K34938"/>
      <c r="L34938"/>
      <c r="T34938" s="138"/>
    </row>
    <row r="34939" spans="9:20" x14ac:dyDescent="0.25">
      <c r="I34939" s="137"/>
      <c r="J34939" s="110"/>
      <c r="K34939"/>
      <c r="L34939"/>
      <c r="T34939" s="138"/>
    </row>
    <row r="34940" spans="9:20" x14ac:dyDescent="0.25">
      <c r="I34940" s="137"/>
      <c r="J34940" s="110"/>
      <c r="K34940"/>
      <c r="L34940"/>
      <c r="T34940" s="138"/>
    </row>
    <row r="34941" spans="9:20" x14ac:dyDescent="0.25">
      <c r="I34941" s="137"/>
      <c r="J34941" s="110"/>
      <c r="K34941"/>
      <c r="L34941"/>
      <c r="T34941" s="138"/>
    </row>
    <row r="34942" spans="9:20" x14ac:dyDescent="0.25">
      <c r="I34942" s="137"/>
      <c r="J34942" s="110"/>
      <c r="K34942"/>
      <c r="L34942"/>
      <c r="T34942" s="138"/>
    </row>
    <row r="34943" spans="9:20" x14ac:dyDescent="0.25">
      <c r="I34943" s="137"/>
      <c r="J34943" s="110"/>
      <c r="K34943"/>
      <c r="L34943"/>
      <c r="T34943" s="138"/>
    </row>
    <row r="34944" spans="9:20" x14ac:dyDescent="0.25">
      <c r="I34944" s="137"/>
      <c r="J34944" s="110"/>
      <c r="K34944"/>
      <c r="L34944"/>
      <c r="T34944" s="138"/>
    </row>
    <row r="34945" spans="9:20" x14ac:dyDescent="0.25">
      <c r="I34945" s="137"/>
      <c r="J34945" s="110"/>
      <c r="K34945"/>
      <c r="L34945"/>
      <c r="T34945" s="138"/>
    </row>
    <row r="34946" spans="9:20" x14ac:dyDescent="0.25">
      <c r="I34946" s="137"/>
      <c r="J34946" s="110"/>
      <c r="K34946"/>
      <c r="L34946"/>
      <c r="T34946" s="138"/>
    </row>
    <row r="34947" spans="9:20" x14ac:dyDescent="0.25">
      <c r="I34947" s="137"/>
      <c r="J34947" s="110"/>
      <c r="K34947"/>
      <c r="L34947"/>
      <c r="T34947" s="138"/>
    </row>
    <row r="34948" spans="9:20" x14ac:dyDescent="0.25">
      <c r="I34948" s="137"/>
      <c r="J34948" s="110"/>
      <c r="K34948"/>
      <c r="L34948"/>
      <c r="T34948" s="138"/>
    </row>
    <row r="34949" spans="9:20" x14ac:dyDescent="0.25">
      <c r="I34949" s="137"/>
      <c r="J34949" s="110"/>
      <c r="K34949"/>
      <c r="L34949"/>
      <c r="T34949" s="138"/>
    </row>
    <row r="34950" spans="9:20" x14ac:dyDescent="0.25">
      <c r="I34950" s="137"/>
      <c r="J34950" s="110"/>
      <c r="K34950"/>
      <c r="L34950"/>
      <c r="T34950" s="138"/>
    </row>
    <row r="34951" spans="9:20" x14ac:dyDescent="0.25">
      <c r="I34951" s="137"/>
      <c r="J34951" s="110"/>
      <c r="K34951"/>
      <c r="L34951"/>
      <c r="T34951" s="138"/>
    </row>
    <row r="34952" spans="9:20" x14ac:dyDescent="0.25">
      <c r="I34952" s="137"/>
      <c r="J34952" s="110"/>
      <c r="K34952"/>
      <c r="L34952"/>
      <c r="T34952" s="138"/>
    </row>
    <row r="34953" spans="9:20" x14ac:dyDescent="0.25">
      <c r="I34953" s="137"/>
      <c r="J34953" s="110"/>
      <c r="K34953"/>
      <c r="L34953"/>
      <c r="T34953" s="138"/>
    </row>
    <row r="34954" spans="9:20" x14ac:dyDescent="0.25">
      <c r="I34954" s="137"/>
      <c r="J34954" s="110"/>
      <c r="K34954"/>
      <c r="L34954"/>
      <c r="T34954" s="138"/>
    </row>
    <row r="34955" spans="9:20" x14ac:dyDescent="0.25">
      <c r="I34955" s="137"/>
      <c r="J34955" s="110"/>
      <c r="K34955"/>
      <c r="L34955"/>
      <c r="T34955" s="138"/>
    </row>
    <row r="34956" spans="9:20" x14ac:dyDescent="0.25">
      <c r="I34956" s="137"/>
      <c r="J34956" s="110"/>
      <c r="K34956"/>
      <c r="L34956"/>
      <c r="T34956" s="138"/>
    </row>
    <row r="34957" spans="9:20" x14ac:dyDescent="0.25">
      <c r="I34957" s="137"/>
      <c r="J34957" s="110"/>
      <c r="K34957"/>
      <c r="L34957"/>
      <c r="T34957" s="138"/>
    </row>
    <row r="34958" spans="9:20" x14ac:dyDescent="0.25">
      <c r="I34958" s="137"/>
      <c r="J34958" s="110"/>
      <c r="K34958"/>
      <c r="L34958"/>
      <c r="T34958" s="138"/>
    </row>
    <row r="34959" spans="9:20" x14ac:dyDescent="0.25">
      <c r="I34959" s="137"/>
      <c r="J34959" s="110"/>
      <c r="K34959"/>
      <c r="L34959"/>
      <c r="T34959" s="138"/>
    </row>
    <row r="34960" spans="9:20" x14ac:dyDescent="0.25">
      <c r="I34960" s="137"/>
      <c r="J34960" s="110"/>
      <c r="K34960"/>
      <c r="L34960"/>
      <c r="T34960" s="138"/>
    </row>
    <row r="34961" spans="9:20" x14ac:dyDescent="0.25">
      <c r="I34961" s="137"/>
      <c r="J34961" s="110"/>
      <c r="K34961"/>
      <c r="L34961"/>
      <c r="T34961" s="138"/>
    </row>
    <row r="34962" spans="9:20" x14ac:dyDescent="0.25">
      <c r="I34962" s="137"/>
      <c r="J34962" s="110"/>
      <c r="K34962"/>
      <c r="L34962"/>
      <c r="T34962" s="138"/>
    </row>
    <row r="34963" spans="9:20" x14ac:dyDescent="0.25">
      <c r="I34963" s="137"/>
      <c r="J34963" s="110"/>
      <c r="K34963"/>
      <c r="L34963"/>
      <c r="T34963" s="138"/>
    </row>
    <row r="34964" spans="9:20" x14ac:dyDescent="0.25">
      <c r="I34964" s="137"/>
      <c r="J34964" s="110"/>
      <c r="K34964"/>
      <c r="L34964"/>
      <c r="T34964" s="138"/>
    </row>
    <row r="34965" spans="9:20" x14ac:dyDescent="0.25">
      <c r="I34965" s="137"/>
      <c r="J34965" s="110"/>
      <c r="K34965"/>
      <c r="L34965"/>
      <c r="T34965" s="138"/>
    </row>
    <row r="34966" spans="9:20" x14ac:dyDescent="0.25">
      <c r="I34966" s="137"/>
      <c r="J34966" s="110"/>
      <c r="K34966"/>
      <c r="L34966"/>
      <c r="T34966" s="138"/>
    </row>
    <row r="34967" spans="9:20" x14ac:dyDescent="0.25">
      <c r="I34967" s="137"/>
      <c r="J34967" s="110"/>
      <c r="K34967"/>
      <c r="L34967"/>
      <c r="T34967" s="138"/>
    </row>
    <row r="34968" spans="9:20" x14ac:dyDescent="0.25">
      <c r="I34968" s="137"/>
      <c r="J34968" s="110"/>
      <c r="K34968"/>
      <c r="L34968"/>
      <c r="T34968" s="138"/>
    </row>
    <row r="34969" spans="9:20" x14ac:dyDescent="0.25">
      <c r="I34969" s="137"/>
      <c r="J34969" s="110"/>
      <c r="K34969"/>
      <c r="L34969"/>
      <c r="T34969" s="138"/>
    </row>
    <row r="34970" spans="9:20" x14ac:dyDescent="0.25">
      <c r="I34970" s="137"/>
      <c r="J34970" s="110"/>
      <c r="K34970"/>
      <c r="L34970"/>
      <c r="T34970" s="138"/>
    </row>
    <row r="34971" spans="9:20" x14ac:dyDescent="0.25">
      <c r="I34971" s="137"/>
      <c r="J34971" s="110"/>
      <c r="K34971"/>
      <c r="L34971"/>
      <c r="T34971" s="138"/>
    </row>
    <row r="34972" spans="9:20" x14ac:dyDescent="0.25">
      <c r="I34972" s="137"/>
      <c r="J34972" s="110"/>
      <c r="K34972"/>
      <c r="L34972"/>
      <c r="T34972" s="138"/>
    </row>
    <row r="34973" spans="9:20" x14ac:dyDescent="0.25">
      <c r="I34973" s="137"/>
      <c r="J34973" s="110"/>
      <c r="K34973"/>
      <c r="L34973"/>
      <c r="T34973" s="138"/>
    </row>
    <row r="34974" spans="9:20" x14ac:dyDescent="0.25">
      <c r="I34974" s="137"/>
      <c r="J34974" s="110"/>
      <c r="K34974"/>
      <c r="L34974"/>
      <c r="T34974" s="138"/>
    </row>
    <row r="34975" spans="9:20" x14ac:dyDescent="0.25">
      <c r="I34975" s="137"/>
      <c r="J34975" s="110"/>
      <c r="K34975"/>
      <c r="L34975"/>
      <c r="T34975" s="138"/>
    </row>
    <row r="34976" spans="9:20" x14ac:dyDescent="0.25">
      <c r="I34976" s="137"/>
      <c r="J34976" s="110"/>
      <c r="K34976"/>
      <c r="L34976"/>
      <c r="T34976" s="138"/>
    </row>
    <row r="34977" spans="9:20" x14ac:dyDescent="0.25">
      <c r="I34977" s="137"/>
      <c r="J34977" s="110"/>
      <c r="K34977"/>
      <c r="L34977"/>
      <c r="T34977" s="138"/>
    </row>
    <row r="34978" spans="9:20" x14ac:dyDescent="0.25">
      <c r="I34978" s="137"/>
      <c r="J34978" s="110"/>
      <c r="K34978"/>
      <c r="L34978"/>
      <c r="T34978" s="138"/>
    </row>
    <row r="34979" spans="9:20" x14ac:dyDescent="0.25">
      <c r="I34979" s="137"/>
      <c r="J34979" s="110"/>
      <c r="K34979"/>
      <c r="L34979"/>
      <c r="T34979" s="138"/>
    </row>
    <row r="34980" spans="9:20" x14ac:dyDescent="0.25">
      <c r="I34980" s="137"/>
      <c r="J34980" s="110"/>
      <c r="K34980"/>
      <c r="L34980"/>
      <c r="T34980" s="138"/>
    </row>
    <row r="34981" spans="9:20" x14ac:dyDescent="0.25">
      <c r="I34981" s="137"/>
      <c r="J34981" s="110"/>
      <c r="K34981"/>
      <c r="L34981"/>
      <c r="T34981" s="138"/>
    </row>
    <row r="34982" spans="9:20" x14ac:dyDescent="0.25">
      <c r="I34982" s="137"/>
      <c r="J34982" s="110"/>
      <c r="K34982"/>
      <c r="L34982"/>
      <c r="T34982" s="138"/>
    </row>
    <row r="34983" spans="9:20" x14ac:dyDescent="0.25">
      <c r="I34983" s="137"/>
      <c r="J34983" s="110"/>
      <c r="K34983"/>
      <c r="L34983"/>
      <c r="T34983" s="138"/>
    </row>
    <row r="34984" spans="9:20" x14ac:dyDescent="0.25">
      <c r="I34984" s="137"/>
      <c r="J34984" s="110"/>
      <c r="K34984"/>
      <c r="L34984"/>
      <c r="T34984" s="138"/>
    </row>
    <row r="34985" spans="9:20" x14ac:dyDescent="0.25">
      <c r="I34985" s="137"/>
      <c r="J34985" s="110"/>
      <c r="K34985"/>
      <c r="L34985"/>
      <c r="T34985" s="138"/>
    </row>
    <row r="34986" spans="9:20" x14ac:dyDescent="0.25">
      <c r="I34986" s="137"/>
      <c r="J34986" s="110"/>
      <c r="K34986"/>
      <c r="L34986"/>
      <c r="T34986" s="138"/>
    </row>
    <row r="34987" spans="9:20" x14ac:dyDescent="0.25">
      <c r="I34987" s="137"/>
      <c r="J34987" s="110"/>
      <c r="K34987"/>
      <c r="L34987"/>
      <c r="T34987" s="138"/>
    </row>
    <row r="34988" spans="9:20" x14ac:dyDescent="0.25">
      <c r="I34988" s="137"/>
      <c r="J34988" s="110"/>
      <c r="K34988"/>
      <c r="L34988"/>
      <c r="T34988" s="138"/>
    </row>
    <row r="34989" spans="9:20" x14ac:dyDescent="0.25">
      <c r="I34989" s="137"/>
      <c r="J34989" s="110"/>
      <c r="K34989"/>
      <c r="L34989"/>
      <c r="T34989" s="138"/>
    </row>
    <row r="34990" spans="9:20" x14ac:dyDescent="0.25">
      <c r="I34990" s="137"/>
      <c r="J34990" s="110"/>
      <c r="K34990"/>
      <c r="L34990"/>
      <c r="T34990" s="138"/>
    </row>
    <row r="34991" spans="9:20" x14ac:dyDescent="0.25">
      <c r="I34991" s="137"/>
      <c r="J34991" s="110"/>
      <c r="K34991"/>
      <c r="L34991"/>
      <c r="T34991" s="138"/>
    </row>
    <row r="34992" spans="9:20" x14ac:dyDescent="0.25">
      <c r="I34992" s="137"/>
      <c r="J34992" s="110"/>
      <c r="K34992"/>
      <c r="L34992"/>
      <c r="T34992" s="138"/>
    </row>
    <row r="34993" spans="9:20" x14ac:dyDescent="0.25">
      <c r="I34993" s="137"/>
      <c r="J34993" s="110"/>
      <c r="K34993"/>
      <c r="L34993"/>
      <c r="T34993" s="138"/>
    </row>
    <row r="34994" spans="9:20" x14ac:dyDescent="0.25">
      <c r="I34994" s="137"/>
      <c r="J34994" s="110"/>
      <c r="K34994"/>
      <c r="L34994"/>
      <c r="T34994" s="138"/>
    </row>
    <row r="34995" spans="9:20" x14ac:dyDescent="0.25">
      <c r="I34995" s="137"/>
      <c r="J34995" s="110"/>
      <c r="K34995"/>
      <c r="L34995"/>
      <c r="T34995" s="138"/>
    </row>
    <row r="34996" spans="9:20" x14ac:dyDescent="0.25">
      <c r="I34996" s="137"/>
      <c r="J34996" s="110"/>
      <c r="K34996"/>
      <c r="L34996"/>
      <c r="T34996" s="138"/>
    </row>
    <row r="34997" spans="9:20" x14ac:dyDescent="0.25">
      <c r="I34997" s="137"/>
      <c r="J34997" s="110"/>
      <c r="K34997"/>
      <c r="L34997"/>
      <c r="T34997" s="138"/>
    </row>
    <row r="34998" spans="9:20" x14ac:dyDescent="0.25">
      <c r="I34998" s="137"/>
      <c r="J34998" s="110"/>
      <c r="K34998"/>
      <c r="L34998"/>
      <c r="T34998" s="138"/>
    </row>
    <row r="34999" spans="9:20" x14ac:dyDescent="0.25">
      <c r="I34999" s="137"/>
      <c r="J34999" s="110"/>
      <c r="K34999"/>
      <c r="L34999"/>
      <c r="T34999" s="138"/>
    </row>
    <row r="35000" spans="9:20" x14ac:dyDescent="0.25">
      <c r="I35000" s="137"/>
      <c r="J35000" s="110"/>
      <c r="K35000"/>
      <c r="L35000"/>
      <c r="T35000" s="138"/>
    </row>
    <row r="35001" spans="9:20" x14ac:dyDescent="0.25">
      <c r="I35001" s="137"/>
      <c r="J35001" s="110"/>
      <c r="K35001"/>
      <c r="L35001"/>
      <c r="T35001" s="138"/>
    </row>
    <row r="35002" spans="9:20" x14ac:dyDescent="0.25">
      <c r="I35002" s="137"/>
      <c r="J35002" s="110"/>
      <c r="K35002"/>
      <c r="L35002"/>
      <c r="T35002" s="138"/>
    </row>
    <row r="35003" spans="9:20" x14ac:dyDescent="0.25">
      <c r="I35003" s="137"/>
      <c r="J35003" s="110"/>
      <c r="K35003"/>
      <c r="L35003"/>
      <c r="T35003" s="138"/>
    </row>
    <row r="35004" spans="9:20" x14ac:dyDescent="0.25">
      <c r="I35004" s="137"/>
      <c r="J35004" s="110"/>
      <c r="K35004"/>
      <c r="L35004"/>
      <c r="T35004" s="138"/>
    </row>
    <row r="35005" spans="9:20" x14ac:dyDescent="0.25">
      <c r="I35005" s="137"/>
      <c r="J35005" s="110"/>
      <c r="K35005"/>
      <c r="L35005"/>
      <c r="T35005" s="138"/>
    </row>
    <row r="35006" spans="9:20" x14ac:dyDescent="0.25">
      <c r="I35006" s="137"/>
      <c r="J35006" s="110"/>
      <c r="K35006"/>
      <c r="L35006"/>
      <c r="T35006" s="138"/>
    </row>
    <row r="35007" spans="9:20" x14ac:dyDescent="0.25">
      <c r="I35007" s="137"/>
      <c r="J35007" s="110"/>
      <c r="K35007"/>
      <c r="L35007"/>
      <c r="T35007" s="138"/>
    </row>
    <row r="35008" spans="9:20" x14ac:dyDescent="0.25">
      <c r="I35008" s="137"/>
      <c r="J35008" s="110"/>
      <c r="K35008"/>
      <c r="L35008"/>
      <c r="T35008" s="138"/>
    </row>
    <row r="35009" spans="9:20" x14ac:dyDescent="0.25">
      <c r="I35009" s="137"/>
      <c r="J35009" s="110"/>
      <c r="K35009"/>
      <c r="L35009"/>
      <c r="T35009" s="138"/>
    </row>
    <row r="35010" spans="9:20" x14ac:dyDescent="0.25">
      <c r="I35010" s="137"/>
      <c r="J35010" s="110"/>
      <c r="K35010"/>
      <c r="L35010"/>
      <c r="T35010" s="138"/>
    </row>
    <row r="35011" spans="9:20" x14ac:dyDescent="0.25">
      <c r="I35011" s="137"/>
      <c r="J35011" s="110"/>
      <c r="K35011"/>
      <c r="L35011"/>
      <c r="T35011" s="138"/>
    </row>
    <row r="35012" spans="9:20" x14ac:dyDescent="0.25">
      <c r="I35012" s="137"/>
      <c r="J35012" s="110"/>
      <c r="K35012"/>
      <c r="L35012"/>
      <c r="T35012" s="138"/>
    </row>
    <row r="35013" spans="9:20" x14ac:dyDescent="0.25">
      <c r="I35013" s="137"/>
      <c r="J35013" s="110"/>
      <c r="K35013"/>
      <c r="L35013"/>
      <c r="T35013" s="138"/>
    </row>
    <row r="35014" spans="9:20" x14ac:dyDescent="0.25">
      <c r="I35014" s="137"/>
      <c r="J35014" s="110"/>
      <c r="K35014"/>
      <c r="L35014"/>
      <c r="T35014" s="138"/>
    </row>
    <row r="35015" spans="9:20" x14ac:dyDescent="0.25">
      <c r="I35015" s="137"/>
      <c r="J35015" s="110"/>
      <c r="K35015"/>
      <c r="L35015"/>
      <c r="T35015" s="138"/>
    </row>
    <row r="35016" spans="9:20" x14ac:dyDescent="0.25">
      <c r="I35016" s="137"/>
      <c r="J35016" s="110"/>
      <c r="K35016"/>
      <c r="L35016"/>
      <c r="T35016" s="138"/>
    </row>
    <row r="35017" spans="9:20" x14ac:dyDescent="0.25">
      <c r="I35017" s="137"/>
      <c r="J35017" s="110"/>
      <c r="K35017"/>
      <c r="L35017"/>
      <c r="T35017" s="138"/>
    </row>
    <row r="35018" spans="9:20" x14ac:dyDescent="0.25">
      <c r="I35018" s="137"/>
      <c r="J35018" s="110"/>
      <c r="K35018"/>
      <c r="L35018"/>
      <c r="T35018" s="138"/>
    </row>
    <row r="35019" spans="9:20" x14ac:dyDescent="0.25">
      <c r="I35019" s="137"/>
      <c r="J35019" s="110"/>
      <c r="K35019"/>
      <c r="L35019"/>
      <c r="T35019" s="138"/>
    </row>
    <row r="35020" spans="9:20" x14ac:dyDescent="0.25">
      <c r="I35020" s="137"/>
      <c r="J35020" s="110"/>
      <c r="K35020"/>
      <c r="L35020"/>
      <c r="T35020" s="138"/>
    </row>
    <row r="35021" spans="9:20" x14ac:dyDescent="0.25">
      <c r="I35021" s="137"/>
      <c r="J35021" s="110"/>
      <c r="K35021"/>
      <c r="L35021"/>
      <c r="T35021" s="138"/>
    </row>
    <row r="35022" spans="9:20" x14ac:dyDescent="0.25">
      <c r="I35022" s="137"/>
      <c r="J35022" s="110"/>
      <c r="K35022"/>
      <c r="L35022"/>
      <c r="T35022" s="138"/>
    </row>
    <row r="35023" spans="9:20" x14ac:dyDescent="0.25">
      <c r="I35023" s="137"/>
      <c r="J35023" s="110"/>
      <c r="K35023"/>
      <c r="L35023"/>
      <c r="T35023" s="138"/>
    </row>
    <row r="35024" spans="9:20" x14ac:dyDescent="0.25">
      <c r="I35024" s="137"/>
      <c r="J35024" s="110"/>
      <c r="K35024"/>
      <c r="L35024"/>
      <c r="T35024" s="138"/>
    </row>
    <row r="35025" spans="9:20" x14ac:dyDescent="0.25">
      <c r="I35025" s="137"/>
      <c r="J35025" s="110"/>
      <c r="K35025"/>
      <c r="L35025"/>
      <c r="T35025" s="138"/>
    </row>
    <row r="35026" spans="9:20" x14ac:dyDescent="0.25">
      <c r="I35026" s="137"/>
      <c r="J35026" s="110"/>
      <c r="K35026"/>
      <c r="L35026"/>
      <c r="T35026" s="138"/>
    </row>
    <row r="35027" spans="9:20" x14ac:dyDescent="0.25">
      <c r="I35027" s="137"/>
      <c r="J35027" s="110"/>
      <c r="K35027"/>
      <c r="L35027"/>
      <c r="T35027" s="138"/>
    </row>
    <row r="35028" spans="9:20" x14ac:dyDescent="0.25">
      <c r="I35028" s="137"/>
      <c r="J35028" s="110"/>
      <c r="K35028"/>
      <c r="L35028"/>
      <c r="T35028" s="138"/>
    </row>
    <row r="35029" spans="9:20" x14ac:dyDescent="0.25">
      <c r="I35029" s="137"/>
      <c r="J35029" s="110"/>
      <c r="K35029"/>
      <c r="L35029"/>
      <c r="T35029" s="138"/>
    </row>
    <row r="35030" spans="9:20" x14ac:dyDescent="0.25">
      <c r="I35030" s="137"/>
      <c r="J35030" s="110"/>
      <c r="K35030"/>
      <c r="L35030"/>
      <c r="T35030" s="138"/>
    </row>
    <row r="35031" spans="9:20" x14ac:dyDescent="0.25">
      <c r="I35031" s="137"/>
      <c r="J35031" s="110"/>
      <c r="K35031"/>
      <c r="L35031"/>
      <c r="T35031" s="138"/>
    </row>
    <row r="35032" spans="9:20" x14ac:dyDescent="0.25">
      <c r="I35032" s="137"/>
      <c r="J35032" s="110"/>
      <c r="K35032"/>
      <c r="L35032"/>
      <c r="T35032" s="138"/>
    </row>
    <row r="35033" spans="9:20" x14ac:dyDescent="0.25">
      <c r="I35033" s="137"/>
      <c r="J35033" s="110"/>
      <c r="K35033"/>
      <c r="L35033"/>
      <c r="T35033" s="138"/>
    </row>
    <row r="35034" spans="9:20" x14ac:dyDescent="0.25">
      <c r="I35034" s="137"/>
      <c r="J35034" s="110"/>
      <c r="K35034"/>
      <c r="L35034"/>
      <c r="T35034" s="138"/>
    </row>
    <row r="35035" spans="9:20" x14ac:dyDescent="0.25">
      <c r="I35035" s="137"/>
      <c r="J35035" s="110"/>
      <c r="K35035"/>
      <c r="L35035"/>
      <c r="T35035" s="138"/>
    </row>
    <row r="35036" spans="9:20" x14ac:dyDescent="0.25">
      <c r="I35036" s="137"/>
      <c r="J35036" s="110"/>
      <c r="K35036"/>
      <c r="L35036"/>
      <c r="T35036" s="138"/>
    </row>
    <row r="35037" spans="9:20" x14ac:dyDescent="0.25">
      <c r="I35037" s="137"/>
      <c r="J35037" s="110"/>
      <c r="K35037"/>
      <c r="L35037"/>
      <c r="T35037" s="138"/>
    </row>
    <row r="35038" spans="9:20" x14ac:dyDescent="0.25">
      <c r="I35038" s="137"/>
      <c r="J35038" s="110"/>
      <c r="K35038"/>
      <c r="L35038"/>
      <c r="T35038" s="138"/>
    </row>
    <row r="35039" spans="9:20" x14ac:dyDescent="0.25">
      <c r="I35039" s="137"/>
      <c r="J35039" s="110"/>
      <c r="K35039"/>
      <c r="L35039"/>
      <c r="T35039" s="138"/>
    </row>
    <row r="35040" spans="9:20" x14ac:dyDescent="0.25">
      <c r="I35040" s="137"/>
      <c r="J35040" s="110"/>
      <c r="K35040"/>
      <c r="L35040"/>
      <c r="T35040" s="138"/>
    </row>
    <row r="35041" spans="9:20" x14ac:dyDescent="0.25">
      <c r="I35041" s="137"/>
      <c r="J35041" s="110"/>
      <c r="K35041"/>
      <c r="L35041"/>
      <c r="T35041" s="138"/>
    </row>
    <row r="35042" spans="9:20" x14ac:dyDescent="0.25">
      <c r="I35042" s="137"/>
      <c r="J35042" s="110"/>
      <c r="K35042"/>
      <c r="L35042"/>
      <c r="T35042" s="138"/>
    </row>
    <row r="35043" spans="9:20" x14ac:dyDescent="0.25">
      <c r="I35043" s="137"/>
      <c r="J35043" s="110"/>
      <c r="K35043"/>
      <c r="L35043"/>
      <c r="T35043" s="138"/>
    </row>
    <row r="35044" spans="9:20" x14ac:dyDescent="0.25">
      <c r="I35044" s="137"/>
      <c r="J35044" s="110"/>
      <c r="K35044"/>
      <c r="L35044"/>
      <c r="T35044" s="138"/>
    </row>
    <row r="35045" spans="9:20" x14ac:dyDescent="0.25">
      <c r="I35045" s="137"/>
      <c r="J35045" s="110"/>
      <c r="K35045"/>
      <c r="L35045"/>
      <c r="T35045" s="138"/>
    </row>
    <row r="35046" spans="9:20" x14ac:dyDescent="0.25">
      <c r="I35046" s="137"/>
      <c r="J35046" s="110"/>
      <c r="K35046"/>
      <c r="L35046"/>
      <c r="T35046" s="138"/>
    </row>
    <row r="35047" spans="9:20" x14ac:dyDescent="0.25">
      <c r="I35047" s="137"/>
      <c r="J35047" s="110"/>
      <c r="K35047"/>
      <c r="L35047"/>
      <c r="T35047" s="138"/>
    </row>
    <row r="35048" spans="9:20" x14ac:dyDescent="0.25">
      <c r="I35048" s="137"/>
      <c r="J35048" s="110"/>
      <c r="K35048"/>
      <c r="L35048"/>
      <c r="T35048" s="138"/>
    </row>
    <row r="35049" spans="9:20" x14ac:dyDescent="0.25">
      <c r="I35049" s="137"/>
      <c r="J35049" s="110"/>
      <c r="K35049"/>
      <c r="L35049"/>
      <c r="T35049" s="138"/>
    </row>
    <row r="35050" spans="9:20" x14ac:dyDescent="0.25">
      <c r="I35050" s="137"/>
      <c r="J35050" s="110"/>
      <c r="K35050"/>
      <c r="L35050"/>
      <c r="T35050" s="138"/>
    </row>
    <row r="35051" spans="9:20" x14ac:dyDescent="0.25">
      <c r="I35051" s="137"/>
      <c r="J35051" s="110"/>
      <c r="K35051"/>
      <c r="L35051"/>
      <c r="T35051" s="138"/>
    </row>
    <row r="35052" spans="9:20" x14ac:dyDescent="0.25">
      <c r="I35052" s="137"/>
      <c r="J35052" s="110"/>
      <c r="K35052"/>
      <c r="L35052"/>
      <c r="T35052" s="138"/>
    </row>
    <row r="35053" spans="9:20" x14ac:dyDescent="0.25">
      <c r="I35053" s="137"/>
      <c r="J35053" s="110"/>
      <c r="K35053"/>
      <c r="L35053"/>
      <c r="T35053" s="138"/>
    </row>
    <row r="35054" spans="9:20" x14ac:dyDescent="0.25">
      <c r="I35054" s="137"/>
      <c r="J35054" s="110"/>
      <c r="K35054"/>
      <c r="L35054"/>
      <c r="T35054" s="138"/>
    </row>
    <row r="35055" spans="9:20" x14ac:dyDescent="0.25">
      <c r="I35055" s="137"/>
      <c r="J35055" s="110"/>
      <c r="K35055"/>
      <c r="L35055"/>
      <c r="T35055" s="138"/>
    </row>
    <row r="35056" spans="9:20" x14ac:dyDescent="0.25">
      <c r="I35056" s="137"/>
      <c r="J35056" s="110"/>
      <c r="K35056"/>
      <c r="L35056"/>
      <c r="T35056" s="138"/>
    </row>
    <row r="35057" spans="9:20" x14ac:dyDescent="0.25">
      <c r="I35057" s="137"/>
      <c r="J35057" s="110"/>
      <c r="K35057"/>
      <c r="L35057"/>
      <c r="T35057" s="138"/>
    </row>
    <row r="35058" spans="9:20" x14ac:dyDescent="0.25">
      <c r="I35058" s="137"/>
      <c r="J35058" s="110"/>
      <c r="K35058"/>
      <c r="L35058"/>
      <c r="T35058" s="138"/>
    </row>
    <row r="35059" spans="9:20" x14ac:dyDescent="0.25">
      <c r="I35059" s="137"/>
      <c r="J35059" s="110"/>
      <c r="K35059"/>
      <c r="L35059"/>
      <c r="T35059" s="138"/>
    </row>
    <row r="35060" spans="9:20" x14ac:dyDescent="0.25">
      <c r="I35060" s="137"/>
      <c r="J35060" s="110"/>
      <c r="K35060"/>
      <c r="L35060"/>
      <c r="T35060" s="138"/>
    </row>
    <row r="35061" spans="9:20" x14ac:dyDescent="0.25">
      <c r="I35061" s="137"/>
      <c r="J35061" s="110"/>
      <c r="K35061"/>
      <c r="L35061"/>
      <c r="T35061" s="138"/>
    </row>
    <row r="35062" spans="9:20" x14ac:dyDescent="0.25">
      <c r="I35062" s="137"/>
      <c r="J35062" s="110"/>
      <c r="K35062"/>
      <c r="L35062"/>
      <c r="T35062" s="138"/>
    </row>
    <row r="35063" spans="9:20" x14ac:dyDescent="0.25">
      <c r="I35063" s="137"/>
      <c r="J35063" s="110"/>
      <c r="K35063"/>
      <c r="L35063"/>
      <c r="T35063" s="138"/>
    </row>
    <row r="35064" spans="9:20" x14ac:dyDescent="0.25">
      <c r="I35064" s="137"/>
      <c r="J35064" s="110"/>
      <c r="K35064"/>
      <c r="L35064"/>
      <c r="T35064" s="138"/>
    </row>
    <row r="35065" spans="9:20" x14ac:dyDescent="0.25">
      <c r="I35065" s="137"/>
      <c r="J35065" s="110"/>
      <c r="K35065"/>
      <c r="L35065"/>
      <c r="T35065" s="138"/>
    </row>
    <row r="35066" spans="9:20" x14ac:dyDescent="0.25">
      <c r="I35066" s="137"/>
      <c r="J35066" s="110"/>
      <c r="K35066"/>
      <c r="L35066"/>
      <c r="T35066" s="138"/>
    </row>
    <row r="35067" spans="9:20" x14ac:dyDescent="0.25">
      <c r="I35067" s="137"/>
      <c r="J35067" s="110"/>
      <c r="K35067"/>
      <c r="L35067"/>
      <c r="T35067" s="138"/>
    </row>
    <row r="35068" spans="9:20" x14ac:dyDescent="0.25">
      <c r="I35068" s="137"/>
      <c r="J35068" s="110"/>
      <c r="K35068"/>
      <c r="L35068"/>
      <c r="T35068" s="138"/>
    </row>
    <row r="35069" spans="9:20" x14ac:dyDescent="0.25">
      <c r="I35069" s="137"/>
      <c r="J35069" s="110"/>
      <c r="K35069"/>
      <c r="L35069"/>
      <c r="T35069" s="138"/>
    </row>
    <row r="35070" spans="9:20" x14ac:dyDescent="0.25">
      <c r="I35070" s="137"/>
      <c r="J35070" s="110"/>
      <c r="K35070"/>
      <c r="L35070"/>
      <c r="T35070" s="138"/>
    </row>
    <row r="35071" spans="9:20" x14ac:dyDescent="0.25">
      <c r="I35071" s="137"/>
      <c r="J35071" s="110"/>
      <c r="K35071"/>
      <c r="L35071"/>
      <c r="T35071" s="138"/>
    </row>
    <row r="35072" spans="9:20" x14ac:dyDescent="0.25">
      <c r="I35072" s="137"/>
      <c r="J35072" s="110"/>
      <c r="K35072"/>
      <c r="L35072"/>
      <c r="T35072" s="138"/>
    </row>
    <row r="35073" spans="9:20" x14ac:dyDescent="0.25">
      <c r="I35073" s="137"/>
      <c r="J35073" s="110"/>
      <c r="K35073"/>
      <c r="L35073"/>
      <c r="T35073" s="138"/>
    </row>
    <row r="35074" spans="9:20" x14ac:dyDescent="0.25">
      <c r="I35074" s="137"/>
      <c r="J35074" s="110"/>
      <c r="K35074"/>
      <c r="L35074"/>
      <c r="T35074" s="138"/>
    </row>
    <row r="35075" spans="9:20" x14ac:dyDescent="0.25">
      <c r="I35075" s="137"/>
      <c r="J35075" s="110"/>
      <c r="K35075"/>
      <c r="L35075"/>
      <c r="T35075" s="138"/>
    </row>
    <row r="35076" spans="9:20" x14ac:dyDescent="0.25">
      <c r="I35076" s="137"/>
      <c r="J35076" s="110"/>
      <c r="K35076"/>
      <c r="L35076"/>
      <c r="T35076" s="138"/>
    </row>
    <row r="35077" spans="9:20" x14ac:dyDescent="0.25">
      <c r="I35077" s="137"/>
      <c r="J35077" s="110"/>
      <c r="K35077"/>
      <c r="L35077"/>
      <c r="T35077" s="138"/>
    </row>
    <row r="35078" spans="9:20" x14ac:dyDescent="0.25">
      <c r="I35078" s="137"/>
      <c r="J35078" s="110"/>
      <c r="K35078"/>
      <c r="L35078"/>
      <c r="T35078" s="138"/>
    </row>
    <row r="35079" spans="9:20" x14ac:dyDescent="0.25">
      <c r="I35079" s="137"/>
      <c r="J35079" s="110"/>
      <c r="K35079"/>
      <c r="L35079"/>
      <c r="T35079" s="138"/>
    </row>
    <row r="35080" spans="9:20" x14ac:dyDescent="0.25">
      <c r="I35080" s="137"/>
      <c r="J35080" s="110"/>
      <c r="K35080"/>
      <c r="L35080"/>
      <c r="T35080" s="138"/>
    </row>
    <row r="35081" spans="9:20" x14ac:dyDescent="0.25">
      <c r="I35081" s="137"/>
      <c r="J35081" s="110"/>
      <c r="K35081"/>
      <c r="L35081"/>
      <c r="T35081" s="138"/>
    </row>
    <row r="35082" spans="9:20" x14ac:dyDescent="0.25">
      <c r="I35082" s="137"/>
      <c r="J35082" s="110"/>
      <c r="K35082"/>
      <c r="L35082"/>
      <c r="T35082" s="138"/>
    </row>
    <row r="35083" spans="9:20" x14ac:dyDescent="0.25">
      <c r="I35083" s="137"/>
      <c r="J35083" s="110"/>
      <c r="K35083"/>
      <c r="L35083"/>
      <c r="T35083" s="138"/>
    </row>
    <row r="35084" spans="9:20" x14ac:dyDescent="0.25">
      <c r="I35084" s="137"/>
      <c r="J35084" s="110"/>
      <c r="K35084"/>
      <c r="L35084"/>
      <c r="T35084" s="138"/>
    </row>
    <row r="35085" spans="9:20" x14ac:dyDescent="0.25">
      <c r="I35085" s="137"/>
      <c r="J35085" s="110"/>
      <c r="K35085"/>
      <c r="L35085"/>
      <c r="T35085" s="138"/>
    </row>
    <row r="35086" spans="9:20" x14ac:dyDescent="0.25">
      <c r="I35086" s="137"/>
      <c r="J35086" s="110"/>
      <c r="K35086"/>
      <c r="L35086"/>
      <c r="T35086" s="138"/>
    </row>
    <row r="35087" spans="9:20" x14ac:dyDescent="0.25">
      <c r="I35087" s="137"/>
      <c r="J35087" s="110"/>
      <c r="K35087"/>
      <c r="L35087"/>
      <c r="T35087" s="138"/>
    </row>
    <row r="35088" spans="9:20" x14ac:dyDescent="0.25">
      <c r="I35088" s="137"/>
      <c r="J35088" s="110"/>
      <c r="K35088"/>
      <c r="L35088"/>
      <c r="T35088" s="138"/>
    </row>
    <row r="35089" spans="9:20" x14ac:dyDescent="0.25">
      <c r="I35089" s="137"/>
      <c r="J35089" s="110"/>
      <c r="K35089"/>
      <c r="L35089"/>
      <c r="T35089" s="138"/>
    </row>
    <row r="35090" spans="9:20" x14ac:dyDescent="0.25">
      <c r="I35090" s="137"/>
      <c r="J35090" s="110"/>
      <c r="K35090"/>
      <c r="L35090"/>
      <c r="T35090" s="138"/>
    </row>
    <row r="35091" spans="9:20" x14ac:dyDescent="0.25">
      <c r="I35091" s="137"/>
      <c r="J35091" s="110"/>
      <c r="K35091"/>
      <c r="L35091"/>
      <c r="T35091" s="138"/>
    </row>
    <row r="35092" spans="9:20" x14ac:dyDescent="0.25">
      <c r="I35092" s="137"/>
      <c r="J35092" s="110"/>
      <c r="K35092"/>
      <c r="L35092"/>
      <c r="T35092" s="138"/>
    </row>
    <row r="35093" spans="9:20" x14ac:dyDescent="0.25">
      <c r="I35093" s="137"/>
      <c r="J35093" s="110"/>
      <c r="K35093"/>
      <c r="L35093"/>
      <c r="T35093" s="138"/>
    </row>
    <row r="35094" spans="9:20" x14ac:dyDescent="0.25">
      <c r="I35094" s="137"/>
      <c r="J35094" s="110"/>
      <c r="K35094"/>
      <c r="L35094"/>
      <c r="T35094" s="138"/>
    </row>
    <row r="35095" spans="9:20" x14ac:dyDescent="0.25">
      <c r="I35095" s="137"/>
      <c r="J35095" s="110"/>
      <c r="K35095"/>
      <c r="L35095"/>
      <c r="T35095" s="138"/>
    </row>
    <row r="35096" spans="9:20" x14ac:dyDescent="0.25">
      <c r="I35096" s="137"/>
      <c r="J35096" s="110"/>
      <c r="K35096"/>
      <c r="L35096"/>
      <c r="T35096" s="138"/>
    </row>
    <row r="35097" spans="9:20" x14ac:dyDescent="0.25">
      <c r="I35097" s="137"/>
      <c r="J35097" s="110"/>
      <c r="K35097"/>
      <c r="L35097"/>
      <c r="T35097" s="138"/>
    </row>
    <row r="35098" spans="9:20" x14ac:dyDescent="0.25">
      <c r="I35098" s="137"/>
      <c r="J35098" s="110"/>
      <c r="K35098"/>
      <c r="L35098"/>
      <c r="T35098" s="138"/>
    </row>
    <row r="35099" spans="9:20" x14ac:dyDescent="0.25">
      <c r="I35099" s="137"/>
      <c r="J35099" s="110"/>
      <c r="K35099"/>
      <c r="L35099"/>
      <c r="T35099" s="138"/>
    </row>
    <row r="35100" spans="9:20" x14ac:dyDescent="0.25">
      <c r="I35100" s="137"/>
      <c r="J35100" s="110"/>
      <c r="K35100"/>
      <c r="L35100"/>
      <c r="T35100" s="138"/>
    </row>
    <row r="35101" spans="9:20" x14ac:dyDescent="0.25">
      <c r="I35101" s="137"/>
      <c r="J35101" s="110"/>
      <c r="K35101"/>
      <c r="L35101"/>
      <c r="T35101" s="138"/>
    </row>
    <row r="35102" spans="9:20" x14ac:dyDescent="0.25">
      <c r="I35102" s="137"/>
      <c r="J35102" s="110"/>
      <c r="K35102"/>
      <c r="L35102"/>
      <c r="T35102" s="138"/>
    </row>
    <row r="35103" spans="9:20" x14ac:dyDescent="0.25">
      <c r="I35103" s="137"/>
      <c r="J35103" s="110"/>
      <c r="K35103"/>
      <c r="L35103"/>
      <c r="T35103" s="138"/>
    </row>
    <row r="35104" spans="9:20" x14ac:dyDescent="0.25">
      <c r="I35104" s="137"/>
      <c r="J35104" s="110"/>
      <c r="K35104"/>
      <c r="L35104"/>
      <c r="T35104" s="138"/>
    </row>
    <row r="35105" spans="9:20" x14ac:dyDescent="0.25">
      <c r="I35105" s="137"/>
      <c r="J35105" s="110"/>
      <c r="K35105"/>
      <c r="L35105"/>
      <c r="T35105" s="138"/>
    </row>
    <row r="35106" spans="9:20" x14ac:dyDescent="0.25">
      <c r="I35106" s="137"/>
      <c r="J35106" s="110"/>
      <c r="K35106"/>
      <c r="L35106"/>
      <c r="T35106" s="138"/>
    </row>
    <row r="35107" spans="9:20" x14ac:dyDescent="0.25">
      <c r="I35107" s="137"/>
      <c r="J35107" s="110"/>
      <c r="K35107"/>
      <c r="L35107"/>
      <c r="T35107" s="138"/>
    </row>
    <row r="35108" spans="9:20" x14ac:dyDescent="0.25">
      <c r="I35108" s="137"/>
      <c r="J35108" s="110"/>
      <c r="K35108"/>
      <c r="L35108"/>
      <c r="T35108" s="138"/>
    </row>
    <row r="35109" spans="9:20" x14ac:dyDescent="0.25">
      <c r="I35109" s="137"/>
      <c r="J35109" s="110"/>
      <c r="K35109"/>
      <c r="L35109"/>
      <c r="T35109" s="138"/>
    </row>
    <row r="35110" spans="9:20" x14ac:dyDescent="0.25">
      <c r="I35110" s="137"/>
      <c r="J35110" s="110"/>
      <c r="K35110"/>
      <c r="L35110"/>
      <c r="T35110" s="138"/>
    </row>
    <row r="35111" spans="9:20" x14ac:dyDescent="0.25">
      <c r="I35111" s="137"/>
      <c r="J35111" s="110"/>
      <c r="K35111"/>
      <c r="L35111"/>
      <c r="T35111" s="138"/>
    </row>
    <row r="35112" spans="9:20" x14ac:dyDescent="0.25">
      <c r="I35112" s="137"/>
      <c r="J35112" s="110"/>
      <c r="K35112"/>
      <c r="L35112"/>
      <c r="T35112" s="138"/>
    </row>
    <row r="35113" spans="9:20" x14ac:dyDescent="0.25">
      <c r="I35113" s="137"/>
      <c r="J35113" s="110"/>
      <c r="K35113"/>
      <c r="L35113"/>
      <c r="T35113" s="138"/>
    </row>
    <row r="35114" spans="9:20" x14ac:dyDescent="0.25">
      <c r="I35114" s="137"/>
      <c r="J35114" s="110"/>
      <c r="K35114"/>
      <c r="L35114"/>
      <c r="T35114" s="138"/>
    </row>
    <row r="35115" spans="9:20" x14ac:dyDescent="0.25">
      <c r="I35115" s="137"/>
      <c r="J35115" s="110"/>
      <c r="K35115"/>
      <c r="L35115"/>
      <c r="T35115" s="138"/>
    </row>
    <row r="35116" spans="9:20" x14ac:dyDescent="0.25">
      <c r="I35116" s="137"/>
      <c r="J35116" s="110"/>
      <c r="K35116"/>
      <c r="L35116"/>
      <c r="T35116" s="138"/>
    </row>
    <row r="35117" spans="9:20" x14ac:dyDescent="0.25">
      <c r="I35117" s="137"/>
      <c r="J35117" s="110"/>
      <c r="K35117"/>
      <c r="L35117"/>
      <c r="T35117" s="138"/>
    </row>
    <row r="35118" spans="9:20" x14ac:dyDescent="0.25">
      <c r="I35118" s="137"/>
      <c r="J35118" s="110"/>
      <c r="K35118"/>
      <c r="L35118"/>
      <c r="T35118" s="138"/>
    </row>
    <row r="35119" spans="9:20" x14ac:dyDescent="0.25">
      <c r="I35119" s="137"/>
      <c r="J35119" s="110"/>
      <c r="K35119"/>
      <c r="L35119"/>
      <c r="T35119" s="138"/>
    </row>
    <row r="35120" spans="9:20" x14ac:dyDescent="0.25">
      <c r="I35120" s="137"/>
      <c r="J35120" s="110"/>
      <c r="K35120"/>
      <c r="L35120"/>
      <c r="T35120" s="138"/>
    </row>
    <row r="35121" spans="9:20" x14ac:dyDescent="0.25">
      <c r="I35121" s="137"/>
      <c r="J35121" s="110"/>
      <c r="K35121"/>
      <c r="L35121"/>
      <c r="T35121" s="138"/>
    </row>
    <row r="35122" spans="9:20" x14ac:dyDescent="0.25">
      <c r="I35122" s="137"/>
      <c r="J35122" s="110"/>
      <c r="K35122"/>
      <c r="L35122"/>
      <c r="T35122" s="138"/>
    </row>
    <row r="35123" spans="9:20" x14ac:dyDescent="0.25">
      <c r="I35123" s="137"/>
      <c r="J35123" s="110"/>
      <c r="K35123"/>
      <c r="L35123"/>
      <c r="T35123" s="138"/>
    </row>
    <row r="35124" spans="9:20" x14ac:dyDescent="0.25">
      <c r="I35124" s="137"/>
      <c r="J35124" s="110"/>
      <c r="K35124"/>
      <c r="L35124"/>
      <c r="T35124" s="138"/>
    </row>
    <row r="35125" spans="9:20" x14ac:dyDescent="0.25">
      <c r="I35125" s="137"/>
      <c r="J35125" s="110"/>
      <c r="K35125"/>
      <c r="L35125"/>
      <c r="T35125" s="138"/>
    </row>
    <row r="35126" spans="9:20" x14ac:dyDescent="0.25">
      <c r="I35126" s="137"/>
      <c r="J35126" s="110"/>
      <c r="K35126"/>
      <c r="L35126"/>
      <c r="T35126" s="138"/>
    </row>
    <row r="35127" spans="9:20" x14ac:dyDescent="0.25">
      <c r="I35127" s="137"/>
      <c r="J35127" s="110"/>
      <c r="K35127"/>
      <c r="L35127"/>
      <c r="T35127" s="138"/>
    </row>
    <row r="35128" spans="9:20" x14ac:dyDescent="0.25">
      <c r="I35128" s="137"/>
      <c r="J35128" s="110"/>
      <c r="K35128"/>
      <c r="L35128"/>
      <c r="T35128" s="138"/>
    </row>
    <row r="35129" spans="9:20" x14ac:dyDescent="0.25">
      <c r="I35129" s="137"/>
      <c r="J35129" s="110"/>
      <c r="K35129"/>
      <c r="L35129"/>
      <c r="T35129" s="138"/>
    </row>
    <row r="35130" spans="9:20" x14ac:dyDescent="0.25">
      <c r="I35130" s="137"/>
      <c r="J35130" s="110"/>
      <c r="K35130"/>
      <c r="L35130"/>
      <c r="T35130" s="138"/>
    </row>
    <row r="35131" spans="9:20" x14ac:dyDescent="0.25">
      <c r="I35131" s="137"/>
      <c r="J35131" s="110"/>
      <c r="K35131"/>
      <c r="L35131"/>
      <c r="T35131" s="138"/>
    </row>
    <row r="35132" spans="9:20" x14ac:dyDescent="0.25">
      <c r="I35132" s="137"/>
      <c r="J35132" s="110"/>
      <c r="K35132"/>
      <c r="L35132"/>
      <c r="T35132" s="138"/>
    </row>
    <row r="35133" spans="9:20" x14ac:dyDescent="0.25">
      <c r="I35133" s="137"/>
      <c r="J35133" s="110"/>
      <c r="K35133"/>
      <c r="L35133"/>
      <c r="T35133" s="138"/>
    </row>
    <row r="35134" spans="9:20" x14ac:dyDescent="0.25">
      <c r="I35134" s="137"/>
      <c r="J35134" s="110"/>
      <c r="K35134"/>
      <c r="L35134"/>
      <c r="T35134" s="138"/>
    </row>
    <row r="35135" spans="9:20" x14ac:dyDescent="0.25">
      <c r="I35135" s="137"/>
      <c r="J35135" s="110"/>
      <c r="K35135"/>
      <c r="L35135"/>
      <c r="T35135" s="138"/>
    </row>
    <row r="35136" spans="9:20" x14ac:dyDescent="0.25">
      <c r="I35136" s="137"/>
      <c r="J35136" s="110"/>
      <c r="K35136"/>
      <c r="L35136"/>
      <c r="T35136" s="138"/>
    </row>
    <row r="35137" spans="9:20" x14ac:dyDescent="0.25">
      <c r="I35137" s="137"/>
      <c r="J35137" s="110"/>
      <c r="K35137"/>
      <c r="L35137"/>
      <c r="T35137" s="138"/>
    </row>
    <row r="35138" spans="9:20" x14ac:dyDescent="0.25">
      <c r="I35138" s="137"/>
      <c r="J35138" s="110"/>
      <c r="K35138"/>
      <c r="L35138"/>
      <c r="T35138" s="138"/>
    </row>
    <row r="35139" spans="9:20" x14ac:dyDescent="0.25">
      <c r="I35139" s="137"/>
      <c r="J35139" s="110"/>
      <c r="K35139"/>
      <c r="L35139"/>
      <c r="T35139" s="138"/>
    </row>
    <row r="35140" spans="9:20" x14ac:dyDescent="0.25">
      <c r="I35140" s="137"/>
      <c r="J35140" s="110"/>
      <c r="K35140"/>
      <c r="L35140"/>
      <c r="T35140" s="138"/>
    </row>
    <row r="35141" spans="9:20" x14ac:dyDescent="0.25">
      <c r="I35141" s="137"/>
      <c r="J35141" s="110"/>
      <c r="K35141"/>
      <c r="L35141"/>
      <c r="T35141" s="138"/>
    </row>
    <row r="35142" spans="9:20" x14ac:dyDescent="0.25">
      <c r="I35142" s="137"/>
      <c r="J35142" s="110"/>
      <c r="K35142"/>
      <c r="L35142"/>
      <c r="T35142" s="138"/>
    </row>
    <row r="35143" spans="9:20" x14ac:dyDescent="0.25">
      <c r="I35143" s="137"/>
      <c r="J35143" s="110"/>
      <c r="K35143"/>
      <c r="L35143"/>
      <c r="T35143" s="138"/>
    </row>
    <row r="35144" spans="9:20" x14ac:dyDescent="0.25">
      <c r="I35144" s="137"/>
      <c r="J35144" s="110"/>
      <c r="K35144"/>
      <c r="L35144"/>
      <c r="T35144" s="138"/>
    </row>
    <row r="35145" spans="9:20" x14ac:dyDescent="0.25">
      <c r="I35145" s="137"/>
      <c r="J35145" s="110"/>
      <c r="K35145"/>
      <c r="L35145"/>
      <c r="T35145" s="138"/>
    </row>
    <row r="35146" spans="9:20" x14ac:dyDescent="0.25">
      <c r="I35146" s="137"/>
      <c r="J35146" s="110"/>
      <c r="K35146"/>
      <c r="L35146"/>
      <c r="T35146" s="138"/>
    </row>
    <row r="35147" spans="9:20" x14ac:dyDescent="0.25">
      <c r="I35147" s="137"/>
      <c r="J35147" s="110"/>
      <c r="K35147"/>
      <c r="L35147"/>
      <c r="T35147" s="138"/>
    </row>
    <row r="35148" spans="9:20" x14ac:dyDescent="0.25">
      <c r="I35148" s="137"/>
      <c r="J35148" s="110"/>
      <c r="K35148"/>
      <c r="L35148"/>
      <c r="T35148" s="138"/>
    </row>
    <row r="35149" spans="9:20" x14ac:dyDescent="0.25">
      <c r="I35149" s="137"/>
      <c r="J35149" s="110"/>
      <c r="K35149"/>
      <c r="L35149"/>
      <c r="T35149" s="138"/>
    </row>
    <row r="35150" spans="9:20" x14ac:dyDescent="0.25">
      <c r="I35150" s="137"/>
      <c r="J35150" s="110"/>
      <c r="K35150"/>
      <c r="L35150"/>
      <c r="T35150" s="138"/>
    </row>
    <row r="35151" spans="9:20" x14ac:dyDescent="0.25">
      <c r="I35151" s="137"/>
      <c r="J35151" s="110"/>
      <c r="K35151"/>
      <c r="L35151"/>
      <c r="T35151" s="138"/>
    </row>
    <row r="35152" spans="9:20" x14ac:dyDescent="0.25">
      <c r="I35152" s="137"/>
      <c r="J35152" s="110"/>
      <c r="K35152"/>
      <c r="L35152"/>
      <c r="T35152" s="138"/>
    </row>
    <row r="35153" spans="9:20" x14ac:dyDescent="0.25">
      <c r="I35153" s="137"/>
      <c r="J35153" s="110"/>
      <c r="K35153"/>
      <c r="L35153"/>
      <c r="T35153" s="138"/>
    </row>
    <row r="35154" spans="9:20" x14ac:dyDescent="0.25">
      <c r="I35154" s="137"/>
      <c r="J35154" s="110"/>
      <c r="K35154"/>
      <c r="L35154"/>
      <c r="T35154" s="138"/>
    </row>
    <row r="35155" spans="9:20" x14ac:dyDescent="0.25">
      <c r="I35155" s="137"/>
      <c r="J35155" s="110"/>
      <c r="K35155"/>
      <c r="L35155"/>
      <c r="T35155" s="138"/>
    </row>
    <row r="35156" spans="9:20" x14ac:dyDescent="0.25">
      <c r="I35156" s="137"/>
      <c r="J35156" s="110"/>
      <c r="K35156"/>
      <c r="L35156"/>
      <c r="T35156" s="138"/>
    </row>
    <row r="35157" spans="9:20" x14ac:dyDescent="0.25">
      <c r="I35157" s="137"/>
      <c r="J35157" s="110"/>
      <c r="K35157"/>
      <c r="L35157"/>
      <c r="T35157" s="138"/>
    </row>
    <row r="35158" spans="9:20" x14ac:dyDescent="0.25">
      <c r="I35158" s="137"/>
      <c r="J35158" s="110"/>
      <c r="K35158"/>
      <c r="L35158"/>
      <c r="T35158" s="138"/>
    </row>
    <row r="35159" spans="9:20" x14ac:dyDescent="0.25">
      <c r="I35159" s="137"/>
      <c r="J35159" s="110"/>
      <c r="K35159"/>
      <c r="L35159"/>
      <c r="T35159" s="138"/>
    </row>
    <row r="35160" spans="9:20" x14ac:dyDescent="0.25">
      <c r="I35160" s="137"/>
      <c r="J35160" s="110"/>
      <c r="K35160"/>
      <c r="L35160"/>
      <c r="T35160" s="138"/>
    </row>
    <row r="35161" spans="9:20" x14ac:dyDescent="0.25">
      <c r="I35161" s="137"/>
      <c r="J35161" s="110"/>
      <c r="K35161"/>
      <c r="L35161"/>
      <c r="T35161" s="138"/>
    </row>
    <row r="35162" spans="9:20" x14ac:dyDescent="0.25">
      <c r="I35162" s="137"/>
      <c r="J35162" s="110"/>
      <c r="K35162"/>
      <c r="L35162"/>
      <c r="T35162" s="138"/>
    </row>
    <row r="35163" spans="9:20" x14ac:dyDescent="0.25">
      <c r="I35163" s="137"/>
      <c r="J35163" s="110"/>
      <c r="K35163"/>
      <c r="L35163"/>
      <c r="T35163" s="138"/>
    </row>
    <row r="35164" spans="9:20" x14ac:dyDescent="0.25">
      <c r="I35164" s="137"/>
      <c r="J35164" s="110"/>
      <c r="K35164"/>
      <c r="L35164"/>
      <c r="T35164" s="138"/>
    </row>
    <row r="35165" spans="9:20" x14ac:dyDescent="0.25">
      <c r="I35165" s="137"/>
      <c r="J35165" s="110"/>
      <c r="K35165"/>
      <c r="L35165"/>
      <c r="T35165" s="138"/>
    </row>
    <row r="35166" spans="9:20" x14ac:dyDescent="0.25">
      <c r="I35166" s="137"/>
      <c r="J35166" s="110"/>
      <c r="K35166"/>
      <c r="L35166"/>
      <c r="T35166" s="138"/>
    </row>
    <row r="35167" spans="9:20" x14ac:dyDescent="0.25">
      <c r="I35167" s="137"/>
      <c r="J35167" s="110"/>
      <c r="K35167"/>
      <c r="L35167"/>
      <c r="T35167" s="138"/>
    </row>
    <row r="35168" spans="9:20" x14ac:dyDescent="0.25">
      <c r="I35168" s="137"/>
      <c r="J35168" s="110"/>
      <c r="K35168"/>
      <c r="L35168"/>
      <c r="T35168" s="138"/>
    </row>
    <row r="35169" spans="9:20" x14ac:dyDescent="0.25">
      <c r="I35169" s="137"/>
      <c r="J35169" s="110"/>
      <c r="K35169"/>
      <c r="L35169"/>
      <c r="T35169" s="138"/>
    </row>
    <row r="35170" spans="9:20" x14ac:dyDescent="0.25">
      <c r="I35170" s="137"/>
      <c r="J35170" s="110"/>
      <c r="K35170"/>
      <c r="L35170"/>
      <c r="T35170" s="138"/>
    </row>
    <row r="35171" spans="9:20" x14ac:dyDescent="0.25">
      <c r="I35171" s="137"/>
      <c r="J35171" s="110"/>
      <c r="K35171"/>
      <c r="L35171"/>
      <c r="T35171" s="138"/>
    </row>
    <row r="35172" spans="9:20" x14ac:dyDescent="0.25">
      <c r="I35172" s="137"/>
      <c r="J35172" s="110"/>
      <c r="K35172"/>
      <c r="L35172"/>
      <c r="T35172" s="138"/>
    </row>
    <row r="35173" spans="9:20" x14ac:dyDescent="0.25">
      <c r="I35173" s="137"/>
      <c r="J35173" s="110"/>
      <c r="K35173"/>
      <c r="L35173"/>
      <c r="T35173" s="138"/>
    </row>
    <row r="35174" spans="9:20" x14ac:dyDescent="0.25">
      <c r="I35174" s="137"/>
      <c r="J35174" s="110"/>
      <c r="K35174"/>
      <c r="L35174"/>
      <c r="T35174" s="138"/>
    </row>
    <row r="35175" spans="9:20" x14ac:dyDescent="0.25">
      <c r="I35175" s="137"/>
      <c r="J35175" s="110"/>
      <c r="K35175"/>
      <c r="L35175"/>
      <c r="T35175" s="138"/>
    </row>
    <row r="35176" spans="9:20" x14ac:dyDescent="0.25">
      <c r="I35176" s="137"/>
      <c r="J35176" s="110"/>
      <c r="K35176"/>
      <c r="L35176"/>
      <c r="T35176" s="138"/>
    </row>
    <row r="35177" spans="9:20" x14ac:dyDescent="0.25">
      <c r="I35177" s="137"/>
      <c r="J35177" s="110"/>
      <c r="K35177"/>
      <c r="L35177"/>
      <c r="T35177" s="138"/>
    </row>
    <row r="35178" spans="9:20" x14ac:dyDescent="0.25">
      <c r="I35178" s="137"/>
      <c r="J35178" s="110"/>
      <c r="K35178"/>
      <c r="L35178"/>
      <c r="T35178" s="138"/>
    </row>
    <row r="35179" spans="9:20" x14ac:dyDescent="0.25">
      <c r="I35179" s="137"/>
      <c r="J35179" s="110"/>
      <c r="K35179"/>
      <c r="L35179"/>
      <c r="T35179" s="138"/>
    </row>
    <row r="35180" spans="9:20" x14ac:dyDescent="0.25">
      <c r="I35180" s="137"/>
      <c r="J35180" s="110"/>
      <c r="K35180"/>
      <c r="L35180"/>
      <c r="T35180" s="138"/>
    </row>
    <row r="35181" spans="9:20" x14ac:dyDescent="0.25">
      <c r="I35181" s="137"/>
      <c r="J35181" s="110"/>
      <c r="K35181"/>
      <c r="L35181"/>
      <c r="T35181" s="138"/>
    </row>
    <row r="35182" spans="9:20" x14ac:dyDescent="0.25">
      <c r="I35182" s="137"/>
      <c r="J35182" s="110"/>
      <c r="K35182"/>
      <c r="L35182"/>
      <c r="T35182" s="138"/>
    </row>
    <row r="35183" spans="9:20" x14ac:dyDescent="0.25">
      <c r="I35183" s="137"/>
      <c r="J35183" s="110"/>
      <c r="K35183"/>
      <c r="L35183"/>
      <c r="T35183" s="138"/>
    </row>
    <row r="35184" spans="9:20" x14ac:dyDescent="0.25">
      <c r="I35184" s="137"/>
      <c r="J35184" s="110"/>
      <c r="K35184"/>
      <c r="L35184"/>
      <c r="T35184" s="138"/>
    </row>
    <row r="35185" spans="9:20" x14ac:dyDescent="0.25">
      <c r="I35185" s="137"/>
      <c r="J35185" s="110"/>
      <c r="K35185"/>
      <c r="L35185"/>
      <c r="T35185" s="138"/>
    </row>
    <row r="35186" spans="9:20" x14ac:dyDescent="0.25">
      <c r="I35186" s="137"/>
      <c r="J35186" s="110"/>
      <c r="K35186"/>
      <c r="L35186"/>
      <c r="T35186" s="138"/>
    </row>
    <row r="35187" spans="9:20" x14ac:dyDescent="0.25">
      <c r="I35187" s="137"/>
      <c r="J35187" s="110"/>
      <c r="K35187"/>
      <c r="L35187"/>
      <c r="T35187" s="138"/>
    </row>
    <row r="35188" spans="9:20" x14ac:dyDescent="0.25">
      <c r="I35188" s="137"/>
      <c r="J35188" s="110"/>
      <c r="K35188"/>
      <c r="L35188"/>
      <c r="T35188" s="138"/>
    </row>
    <row r="35189" spans="9:20" x14ac:dyDescent="0.25">
      <c r="I35189" s="137"/>
      <c r="J35189" s="110"/>
      <c r="K35189"/>
      <c r="L35189"/>
      <c r="T35189" s="138"/>
    </row>
    <row r="35190" spans="9:20" x14ac:dyDescent="0.25">
      <c r="I35190" s="137"/>
      <c r="J35190" s="110"/>
      <c r="K35190"/>
      <c r="L35190"/>
      <c r="T35190" s="138"/>
    </row>
    <row r="35191" spans="9:20" x14ac:dyDescent="0.25">
      <c r="I35191" s="137"/>
      <c r="J35191" s="110"/>
      <c r="K35191"/>
      <c r="L35191"/>
      <c r="T35191" s="138"/>
    </row>
    <row r="35192" spans="9:20" x14ac:dyDescent="0.25">
      <c r="I35192" s="137"/>
      <c r="J35192" s="110"/>
      <c r="K35192"/>
      <c r="L35192"/>
      <c r="T35192" s="138"/>
    </row>
    <row r="35193" spans="9:20" x14ac:dyDescent="0.25">
      <c r="I35193" s="137"/>
      <c r="J35193" s="110"/>
      <c r="K35193"/>
      <c r="L35193"/>
      <c r="T35193" s="138"/>
    </row>
    <row r="35194" spans="9:20" x14ac:dyDescent="0.25">
      <c r="I35194" s="137"/>
      <c r="J35194" s="110"/>
      <c r="K35194"/>
      <c r="L35194"/>
      <c r="T35194" s="138"/>
    </row>
    <row r="35195" spans="9:20" x14ac:dyDescent="0.25">
      <c r="I35195" s="137"/>
      <c r="J35195" s="110"/>
      <c r="K35195"/>
      <c r="L35195"/>
      <c r="T35195" s="138"/>
    </row>
    <row r="35196" spans="9:20" x14ac:dyDescent="0.25">
      <c r="I35196" s="137"/>
      <c r="J35196" s="110"/>
      <c r="K35196"/>
      <c r="L35196"/>
      <c r="T35196" s="138"/>
    </row>
    <row r="35197" spans="9:20" x14ac:dyDescent="0.25">
      <c r="I35197" s="137"/>
      <c r="J35197" s="110"/>
      <c r="K35197"/>
      <c r="L35197"/>
      <c r="T35197" s="138"/>
    </row>
    <row r="35198" spans="9:20" x14ac:dyDescent="0.25">
      <c r="I35198" s="137"/>
      <c r="J35198" s="110"/>
      <c r="K35198"/>
      <c r="L35198"/>
      <c r="T35198" s="138"/>
    </row>
    <row r="35199" spans="9:20" x14ac:dyDescent="0.25">
      <c r="I35199" s="137"/>
      <c r="J35199" s="110"/>
      <c r="K35199"/>
      <c r="L35199"/>
      <c r="T35199" s="138"/>
    </row>
    <row r="35200" spans="9:20" x14ac:dyDescent="0.25">
      <c r="I35200" s="137"/>
      <c r="J35200" s="110"/>
      <c r="K35200"/>
      <c r="L35200"/>
      <c r="T35200" s="138"/>
    </row>
    <row r="35201" spans="9:20" x14ac:dyDescent="0.25">
      <c r="I35201" s="137"/>
      <c r="J35201" s="110"/>
      <c r="K35201"/>
      <c r="L35201"/>
      <c r="T35201" s="138"/>
    </row>
    <row r="35202" spans="9:20" x14ac:dyDescent="0.25">
      <c r="I35202" s="137"/>
      <c r="J35202" s="110"/>
      <c r="K35202"/>
      <c r="L35202"/>
      <c r="T35202" s="138"/>
    </row>
    <row r="35203" spans="9:20" x14ac:dyDescent="0.25">
      <c r="I35203" s="137"/>
      <c r="J35203" s="110"/>
      <c r="K35203"/>
      <c r="L35203"/>
      <c r="T35203" s="138"/>
    </row>
    <row r="35204" spans="9:20" x14ac:dyDescent="0.25">
      <c r="I35204" s="137"/>
      <c r="J35204" s="110"/>
      <c r="K35204"/>
      <c r="L35204"/>
      <c r="T35204" s="138"/>
    </row>
    <row r="35205" spans="9:20" x14ac:dyDescent="0.25">
      <c r="I35205" s="137"/>
      <c r="J35205" s="110"/>
      <c r="K35205"/>
      <c r="L35205"/>
      <c r="T35205" s="138"/>
    </row>
    <row r="35206" spans="9:20" x14ac:dyDescent="0.25">
      <c r="I35206" s="137"/>
      <c r="J35206" s="110"/>
      <c r="K35206"/>
      <c r="L35206"/>
      <c r="T35206" s="138"/>
    </row>
    <row r="35207" spans="9:20" x14ac:dyDescent="0.25">
      <c r="I35207" s="137"/>
      <c r="J35207" s="110"/>
      <c r="K35207"/>
      <c r="L35207"/>
      <c r="T35207" s="138"/>
    </row>
    <row r="35208" spans="9:20" x14ac:dyDescent="0.25">
      <c r="I35208" s="137"/>
      <c r="J35208" s="110"/>
      <c r="K35208"/>
      <c r="L35208"/>
      <c r="T35208" s="138"/>
    </row>
    <row r="35209" spans="9:20" x14ac:dyDescent="0.25">
      <c r="I35209" s="137"/>
      <c r="J35209" s="110"/>
      <c r="K35209"/>
      <c r="L35209"/>
      <c r="T35209" s="138"/>
    </row>
    <row r="35210" spans="9:20" x14ac:dyDescent="0.25">
      <c r="I35210" s="137"/>
      <c r="J35210" s="110"/>
      <c r="K35210"/>
      <c r="L35210"/>
      <c r="T35210" s="138"/>
    </row>
    <row r="35211" spans="9:20" x14ac:dyDescent="0.25">
      <c r="I35211" s="137"/>
      <c r="J35211" s="110"/>
      <c r="K35211"/>
      <c r="L35211"/>
      <c r="T35211" s="138"/>
    </row>
    <row r="35212" spans="9:20" x14ac:dyDescent="0.25">
      <c r="I35212" s="137"/>
      <c r="J35212" s="110"/>
      <c r="K35212"/>
      <c r="L35212"/>
      <c r="T35212" s="138"/>
    </row>
    <row r="35213" spans="9:20" x14ac:dyDescent="0.25">
      <c r="I35213" s="137"/>
      <c r="J35213" s="110"/>
      <c r="K35213"/>
      <c r="L35213"/>
      <c r="T35213" s="138"/>
    </row>
    <row r="35214" spans="9:20" x14ac:dyDescent="0.25">
      <c r="I35214" s="137"/>
      <c r="J35214" s="110"/>
      <c r="K35214"/>
      <c r="L35214"/>
      <c r="T35214" s="138"/>
    </row>
    <row r="35215" spans="9:20" x14ac:dyDescent="0.25">
      <c r="I35215" s="137"/>
      <c r="J35215" s="110"/>
      <c r="K35215"/>
      <c r="L35215"/>
      <c r="T35215" s="138"/>
    </row>
    <row r="35216" spans="9:20" x14ac:dyDescent="0.25">
      <c r="I35216" s="137"/>
      <c r="J35216" s="110"/>
      <c r="K35216"/>
      <c r="L35216"/>
      <c r="T35216" s="138"/>
    </row>
    <row r="35217" spans="9:20" x14ac:dyDescent="0.25">
      <c r="I35217" s="137"/>
      <c r="J35217" s="110"/>
      <c r="K35217"/>
      <c r="L35217"/>
      <c r="T35217" s="138"/>
    </row>
    <row r="35218" spans="9:20" x14ac:dyDescent="0.25">
      <c r="I35218" s="137"/>
      <c r="J35218" s="110"/>
      <c r="K35218"/>
      <c r="L35218"/>
      <c r="T35218" s="138"/>
    </row>
    <row r="35219" spans="9:20" x14ac:dyDescent="0.25">
      <c r="I35219" s="137"/>
      <c r="J35219" s="110"/>
      <c r="K35219"/>
      <c r="L35219"/>
      <c r="T35219" s="138"/>
    </row>
    <row r="35220" spans="9:20" x14ac:dyDescent="0.25">
      <c r="I35220" s="137"/>
      <c r="J35220" s="110"/>
      <c r="K35220"/>
      <c r="L35220"/>
      <c r="T35220" s="138"/>
    </row>
    <row r="35221" spans="9:20" x14ac:dyDescent="0.25">
      <c r="I35221" s="137"/>
      <c r="J35221" s="110"/>
      <c r="K35221"/>
      <c r="L35221"/>
      <c r="T35221" s="138"/>
    </row>
    <row r="35222" spans="9:20" x14ac:dyDescent="0.25">
      <c r="I35222" s="137"/>
      <c r="J35222" s="110"/>
      <c r="K35222"/>
      <c r="L35222"/>
      <c r="T35222" s="138"/>
    </row>
    <row r="35223" spans="9:20" x14ac:dyDescent="0.25">
      <c r="I35223" s="137"/>
      <c r="J35223" s="110"/>
      <c r="K35223"/>
      <c r="L35223"/>
      <c r="T35223" s="138"/>
    </row>
    <row r="35224" spans="9:20" x14ac:dyDescent="0.25">
      <c r="I35224" s="137"/>
      <c r="J35224" s="110"/>
      <c r="K35224"/>
      <c r="L35224"/>
      <c r="T35224" s="138"/>
    </row>
    <row r="35225" spans="9:20" x14ac:dyDescent="0.25">
      <c r="I35225" s="137"/>
      <c r="J35225" s="110"/>
      <c r="K35225"/>
      <c r="L35225"/>
      <c r="T35225" s="138"/>
    </row>
    <row r="35226" spans="9:20" x14ac:dyDescent="0.25">
      <c r="I35226" s="137"/>
      <c r="J35226" s="110"/>
      <c r="K35226"/>
      <c r="L35226"/>
      <c r="T35226" s="138"/>
    </row>
    <row r="35227" spans="9:20" x14ac:dyDescent="0.25">
      <c r="I35227" s="137"/>
      <c r="J35227" s="110"/>
      <c r="K35227"/>
      <c r="L35227"/>
      <c r="T35227" s="138"/>
    </row>
    <row r="35228" spans="9:20" x14ac:dyDescent="0.25">
      <c r="I35228" s="137"/>
      <c r="J35228" s="110"/>
      <c r="K35228"/>
      <c r="L35228"/>
      <c r="T35228" s="138"/>
    </row>
    <row r="35229" spans="9:20" x14ac:dyDescent="0.25">
      <c r="I35229" s="137"/>
      <c r="J35229" s="110"/>
      <c r="K35229"/>
      <c r="L35229"/>
      <c r="T35229" s="138"/>
    </row>
    <row r="35230" spans="9:20" x14ac:dyDescent="0.25">
      <c r="I35230" s="137"/>
      <c r="J35230" s="110"/>
      <c r="K35230"/>
      <c r="L35230"/>
      <c r="T35230" s="138"/>
    </row>
    <row r="35231" spans="9:20" x14ac:dyDescent="0.25">
      <c r="I35231" s="137"/>
      <c r="J35231" s="110"/>
      <c r="K35231"/>
      <c r="L35231"/>
      <c r="T35231" s="138"/>
    </row>
    <row r="35232" spans="9:20" x14ac:dyDescent="0.25">
      <c r="I35232" s="137"/>
      <c r="J35232" s="110"/>
      <c r="K35232"/>
      <c r="L35232"/>
      <c r="T35232" s="138"/>
    </row>
    <row r="35233" spans="9:20" x14ac:dyDescent="0.25">
      <c r="I35233" s="137"/>
      <c r="J35233" s="110"/>
      <c r="K35233"/>
      <c r="L35233"/>
      <c r="T35233" s="138"/>
    </row>
    <row r="35234" spans="9:20" x14ac:dyDescent="0.25">
      <c r="I35234" s="137"/>
      <c r="J35234" s="110"/>
      <c r="K35234"/>
      <c r="L35234"/>
      <c r="T35234" s="138"/>
    </row>
    <row r="35235" spans="9:20" x14ac:dyDescent="0.25">
      <c r="I35235" s="137"/>
      <c r="J35235" s="110"/>
      <c r="K35235"/>
      <c r="L35235"/>
      <c r="T35235" s="138"/>
    </row>
    <row r="35236" spans="9:20" x14ac:dyDescent="0.25">
      <c r="I35236" s="137"/>
      <c r="J35236" s="110"/>
      <c r="K35236"/>
      <c r="L35236"/>
      <c r="T35236" s="138"/>
    </row>
    <row r="35237" spans="9:20" x14ac:dyDescent="0.25">
      <c r="I35237" s="137"/>
      <c r="J35237" s="110"/>
      <c r="K35237"/>
      <c r="L35237"/>
      <c r="T35237" s="138"/>
    </row>
    <row r="35238" spans="9:20" x14ac:dyDescent="0.25">
      <c r="I35238" s="137"/>
      <c r="J35238" s="110"/>
      <c r="K35238"/>
      <c r="L35238"/>
      <c r="T35238" s="138"/>
    </row>
    <row r="35239" spans="9:20" x14ac:dyDescent="0.25">
      <c r="I35239" s="137"/>
      <c r="J35239" s="110"/>
      <c r="K35239"/>
      <c r="L35239"/>
      <c r="T35239" s="138"/>
    </row>
    <row r="35240" spans="9:20" x14ac:dyDescent="0.25">
      <c r="I35240" s="137"/>
      <c r="J35240" s="110"/>
      <c r="K35240"/>
      <c r="L35240"/>
      <c r="T35240" s="138"/>
    </row>
    <row r="35241" spans="9:20" x14ac:dyDescent="0.25">
      <c r="I35241" s="137"/>
      <c r="J35241" s="110"/>
      <c r="K35241"/>
      <c r="L35241"/>
      <c r="T35241" s="138"/>
    </row>
    <row r="35242" spans="9:20" x14ac:dyDescent="0.25">
      <c r="I35242" s="137"/>
      <c r="J35242" s="110"/>
      <c r="K35242"/>
      <c r="L35242"/>
      <c r="T35242" s="138"/>
    </row>
    <row r="35243" spans="9:20" x14ac:dyDescent="0.25">
      <c r="I35243" s="137"/>
      <c r="J35243" s="110"/>
      <c r="K35243"/>
      <c r="L35243"/>
      <c r="T35243" s="138"/>
    </row>
    <row r="35244" spans="9:20" x14ac:dyDescent="0.25">
      <c r="I35244" s="137"/>
      <c r="J35244" s="110"/>
      <c r="K35244"/>
      <c r="L35244"/>
      <c r="T35244" s="138"/>
    </row>
    <row r="35245" spans="9:20" x14ac:dyDescent="0.25">
      <c r="I35245" s="137"/>
      <c r="J35245" s="110"/>
      <c r="K35245"/>
      <c r="L35245"/>
      <c r="T35245" s="138"/>
    </row>
    <row r="35246" spans="9:20" x14ac:dyDescent="0.25">
      <c r="I35246" s="137"/>
      <c r="J35246" s="110"/>
      <c r="K35246"/>
      <c r="L35246"/>
      <c r="T35246" s="138"/>
    </row>
    <row r="35247" spans="9:20" x14ac:dyDescent="0.25">
      <c r="I35247" s="137"/>
      <c r="J35247" s="110"/>
      <c r="K35247"/>
      <c r="L35247"/>
      <c r="T35247" s="138"/>
    </row>
    <row r="35248" spans="9:20" x14ac:dyDescent="0.25">
      <c r="I35248" s="137"/>
      <c r="J35248" s="110"/>
      <c r="K35248"/>
      <c r="L35248"/>
      <c r="T35248" s="138"/>
    </row>
    <row r="35249" spans="9:20" x14ac:dyDescent="0.25">
      <c r="I35249" s="137"/>
      <c r="J35249" s="110"/>
      <c r="K35249"/>
      <c r="L35249"/>
      <c r="T35249" s="138"/>
    </row>
    <row r="35250" spans="9:20" x14ac:dyDescent="0.25">
      <c r="I35250" s="137"/>
      <c r="J35250" s="110"/>
      <c r="K35250"/>
      <c r="L35250"/>
      <c r="T35250" s="138"/>
    </row>
    <row r="35251" spans="9:20" x14ac:dyDescent="0.25">
      <c r="I35251" s="137"/>
      <c r="J35251" s="110"/>
      <c r="K35251"/>
      <c r="L35251"/>
      <c r="T35251" s="138"/>
    </row>
    <row r="35252" spans="9:20" x14ac:dyDescent="0.25">
      <c r="I35252" s="137"/>
      <c r="J35252" s="110"/>
      <c r="K35252"/>
      <c r="L35252"/>
      <c r="T35252" s="138"/>
    </row>
    <row r="35253" spans="9:20" x14ac:dyDescent="0.25">
      <c r="I35253" s="137"/>
      <c r="J35253" s="110"/>
      <c r="K35253"/>
      <c r="L35253"/>
      <c r="T35253" s="138"/>
    </row>
    <row r="35254" spans="9:20" x14ac:dyDescent="0.25">
      <c r="I35254" s="137"/>
      <c r="J35254" s="110"/>
      <c r="K35254"/>
      <c r="L35254"/>
      <c r="T35254" s="138"/>
    </row>
    <row r="35255" spans="9:20" x14ac:dyDescent="0.25">
      <c r="I35255" s="137"/>
      <c r="J35255" s="110"/>
      <c r="K35255"/>
      <c r="L35255"/>
      <c r="T35255" s="138"/>
    </row>
    <row r="35256" spans="9:20" x14ac:dyDescent="0.25">
      <c r="I35256" s="137"/>
      <c r="J35256" s="110"/>
      <c r="K35256"/>
      <c r="L35256"/>
      <c r="T35256" s="138"/>
    </row>
    <row r="35257" spans="9:20" x14ac:dyDescent="0.25">
      <c r="I35257" s="137"/>
      <c r="J35257" s="110"/>
      <c r="K35257"/>
      <c r="L35257"/>
      <c r="T35257" s="138"/>
    </row>
    <row r="35258" spans="9:20" x14ac:dyDescent="0.25">
      <c r="I35258" s="137"/>
      <c r="J35258" s="110"/>
      <c r="K35258"/>
      <c r="L35258"/>
      <c r="T35258" s="138"/>
    </row>
    <row r="35259" spans="9:20" x14ac:dyDescent="0.25">
      <c r="I35259" s="137"/>
      <c r="J35259" s="110"/>
      <c r="K35259"/>
      <c r="L35259"/>
      <c r="T35259" s="138"/>
    </row>
    <row r="35260" spans="9:20" x14ac:dyDescent="0.25">
      <c r="I35260" s="137"/>
      <c r="J35260" s="110"/>
      <c r="K35260"/>
      <c r="L35260"/>
      <c r="T35260" s="138"/>
    </row>
    <row r="35261" spans="9:20" x14ac:dyDescent="0.25">
      <c r="I35261" s="137"/>
      <c r="J35261" s="110"/>
      <c r="K35261"/>
      <c r="L35261"/>
      <c r="T35261" s="138"/>
    </row>
    <row r="35262" spans="9:20" x14ac:dyDescent="0.25">
      <c r="I35262" s="137"/>
      <c r="J35262" s="110"/>
      <c r="K35262"/>
      <c r="L35262"/>
      <c r="T35262" s="138"/>
    </row>
    <row r="35263" spans="9:20" x14ac:dyDescent="0.25">
      <c r="I35263" s="137"/>
      <c r="J35263" s="110"/>
      <c r="K35263"/>
      <c r="L35263"/>
      <c r="T35263" s="138"/>
    </row>
    <row r="35264" spans="9:20" x14ac:dyDescent="0.25">
      <c r="I35264" s="137"/>
      <c r="J35264" s="110"/>
      <c r="K35264"/>
      <c r="L35264"/>
      <c r="T35264" s="138"/>
    </row>
    <row r="35265" spans="9:20" x14ac:dyDescent="0.25">
      <c r="I35265" s="137"/>
      <c r="J35265" s="110"/>
      <c r="K35265"/>
      <c r="L35265"/>
      <c r="T35265" s="138"/>
    </row>
    <row r="35266" spans="9:20" x14ac:dyDescent="0.25">
      <c r="I35266" s="137"/>
      <c r="J35266" s="110"/>
      <c r="K35266"/>
      <c r="L35266"/>
      <c r="T35266" s="138"/>
    </row>
    <row r="35267" spans="9:20" x14ac:dyDescent="0.25">
      <c r="I35267" s="137"/>
      <c r="J35267" s="110"/>
      <c r="K35267"/>
      <c r="L35267"/>
      <c r="T35267" s="138"/>
    </row>
    <row r="35268" spans="9:20" x14ac:dyDescent="0.25">
      <c r="I35268" s="137"/>
      <c r="J35268" s="110"/>
      <c r="K35268"/>
      <c r="L35268"/>
      <c r="T35268" s="138"/>
    </row>
    <row r="35269" spans="9:20" x14ac:dyDescent="0.25">
      <c r="I35269" s="137"/>
      <c r="J35269" s="110"/>
      <c r="K35269"/>
      <c r="L35269"/>
      <c r="T35269" s="138"/>
    </row>
    <row r="35270" spans="9:20" x14ac:dyDescent="0.25">
      <c r="I35270" s="137"/>
      <c r="J35270" s="110"/>
      <c r="K35270"/>
      <c r="L35270"/>
      <c r="T35270" s="138"/>
    </row>
    <row r="35271" spans="9:20" x14ac:dyDescent="0.25">
      <c r="I35271" s="137"/>
      <c r="J35271" s="110"/>
      <c r="K35271"/>
      <c r="L35271"/>
      <c r="T35271" s="138"/>
    </row>
    <row r="35272" spans="9:20" x14ac:dyDescent="0.25">
      <c r="I35272" s="137"/>
      <c r="J35272" s="110"/>
      <c r="K35272"/>
      <c r="L35272"/>
      <c r="T35272" s="138"/>
    </row>
    <row r="35273" spans="9:20" x14ac:dyDescent="0.25">
      <c r="I35273" s="137"/>
      <c r="J35273" s="110"/>
      <c r="K35273"/>
      <c r="L35273"/>
      <c r="T35273" s="138"/>
    </row>
    <row r="35274" spans="9:20" x14ac:dyDescent="0.25">
      <c r="I35274" s="137"/>
      <c r="J35274" s="110"/>
      <c r="K35274"/>
      <c r="L35274"/>
      <c r="T35274" s="138"/>
    </row>
    <row r="35275" spans="9:20" x14ac:dyDescent="0.25">
      <c r="I35275" s="137"/>
      <c r="J35275" s="110"/>
      <c r="K35275"/>
      <c r="L35275"/>
      <c r="T35275" s="138"/>
    </row>
    <row r="35276" spans="9:20" x14ac:dyDescent="0.25">
      <c r="I35276" s="137"/>
      <c r="J35276" s="110"/>
      <c r="K35276"/>
      <c r="L35276"/>
      <c r="T35276" s="138"/>
    </row>
    <row r="35277" spans="9:20" x14ac:dyDescent="0.25">
      <c r="I35277" s="137"/>
      <c r="J35277" s="110"/>
      <c r="K35277"/>
      <c r="L35277"/>
      <c r="T35277" s="138"/>
    </row>
    <row r="35278" spans="9:20" x14ac:dyDescent="0.25">
      <c r="I35278" s="137"/>
      <c r="J35278" s="110"/>
      <c r="K35278"/>
      <c r="L35278"/>
      <c r="T35278" s="138"/>
    </row>
    <row r="35279" spans="9:20" x14ac:dyDescent="0.25">
      <c r="I35279" s="137"/>
      <c r="J35279" s="110"/>
      <c r="K35279"/>
      <c r="L35279"/>
      <c r="T35279" s="138"/>
    </row>
    <row r="35280" spans="9:20" x14ac:dyDescent="0.25">
      <c r="I35280" s="137"/>
      <c r="J35280" s="110"/>
      <c r="K35280"/>
      <c r="L35280"/>
      <c r="T35280" s="138"/>
    </row>
    <row r="35281" spans="9:20" x14ac:dyDescent="0.25">
      <c r="I35281" s="137"/>
      <c r="J35281" s="110"/>
      <c r="K35281"/>
      <c r="L35281"/>
      <c r="T35281" s="138"/>
    </row>
    <row r="35282" spans="9:20" x14ac:dyDescent="0.25">
      <c r="I35282" s="137"/>
      <c r="J35282" s="110"/>
      <c r="K35282"/>
      <c r="L35282"/>
      <c r="T35282" s="138"/>
    </row>
    <row r="35283" spans="9:20" x14ac:dyDescent="0.25">
      <c r="I35283" s="137"/>
      <c r="J35283" s="110"/>
      <c r="K35283"/>
      <c r="L35283"/>
      <c r="T35283" s="138"/>
    </row>
    <row r="35284" spans="9:20" x14ac:dyDescent="0.25">
      <c r="I35284" s="137"/>
      <c r="J35284" s="110"/>
      <c r="K35284"/>
      <c r="L35284"/>
      <c r="T35284" s="138"/>
    </row>
    <row r="35285" spans="9:20" x14ac:dyDescent="0.25">
      <c r="I35285" s="137"/>
      <c r="J35285" s="110"/>
      <c r="K35285"/>
      <c r="L35285"/>
      <c r="T35285" s="138"/>
    </row>
    <row r="35286" spans="9:20" x14ac:dyDescent="0.25">
      <c r="I35286" s="137"/>
      <c r="J35286" s="110"/>
      <c r="K35286"/>
      <c r="L35286"/>
      <c r="T35286" s="138"/>
    </row>
    <row r="35287" spans="9:20" x14ac:dyDescent="0.25">
      <c r="I35287" s="137"/>
      <c r="J35287" s="110"/>
      <c r="K35287"/>
      <c r="L35287"/>
      <c r="T35287" s="138"/>
    </row>
    <row r="35288" spans="9:20" x14ac:dyDescent="0.25">
      <c r="I35288" s="137"/>
      <c r="J35288" s="110"/>
      <c r="K35288"/>
      <c r="L35288"/>
      <c r="T35288" s="138"/>
    </row>
    <row r="35289" spans="9:20" x14ac:dyDescent="0.25">
      <c r="I35289" s="137"/>
      <c r="J35289" s="110"/>
      <c r="K35289"/>
      <c r="L35289"/>
      <c r="T35289" s="138"/>
    </row>
    <row r="35290" spans="9:20" x14ac:dyDescent="0.25">
      <c r="I35290" s="137"/>
      <c r="J35290" s="110"/>
      <c r="K35290"/>
      <c r="L35290"/>
      <c r="T35290" s="138"/>
    </row>
    <row r="35291" spans="9:20" x14ac:dyDescent="0.25">
      <c r="I35291" s="137"/>
      <c r="J35291" s="110"/>
      <c r="K35291"/>
      <c r="L35291"/>
      <c r="T35291" s="138"/>
    </row>
    <row r="35292" spans="9:20" x14ac:dyDescent="0.25">
      <c r="I35292" s="137"/>
      <c r="J35292" s="110"/>
      <c r="K35292"/>
      <c r="L35292"/>
      <c r="T35292" s="138"/>
    </row>
    <row r="35293" spans="9:20" x14ac:dyDescent="0.25">
      <c r="I35293" s="137"/>
      <c r="J35293" s="110"/>
      <c r="K35293"/>
      <c r="L35293"/>
      <c r="T35293" s="138"/>
    </row>
    <row r="35294" spans="9:20" x14ac:dyDescent="0.25">
      <c r="I35294" s="137"/>
      <c r="J35294" s="110"/>
      <c r="K35294"/>
      <c r="L35294"/>
      <c r="T35294" s="138"/>
    </row>
    <row r="35295" spans="9:20" x14ac:dyDescent="0.25">
      <c r="I35295" s="137"/>
      <c r="J35295" s="110"/>
      <c r="K35295"/>
      <c r="L35295"/>
      <c r="T35295" s="138"/>
    </row>
    <row r="35296" spans="9:20" x14ac:dyDescent="0.25">
      <c r="I35296" s="137"/>
      <c r="J35296" s="110"/>
      <c r="K35296"/>
      <c r="L35296"/>
      <c r="T35296" s="138"/>
    </row>
    <row r="35297" spans="9:20" x14ac:dyDescent="0.25">
      <c r="I35297" s="137"/>
      <c r="J35297" s="110"/>
      <c r="K35297"/>
      <c r="L35297"/>
      <c r="T35297" s="138"/>
    </row>
    <row r="35298" spans="9:20" x14ac:dyDescent="0.25">
      <c r="I35298" s="137"/>
      <c r="J35298" s="110"/>
      <c r="K35298"/>
      <c r="L35298"/>
      <c r="T35298" s="138"/>
    </row>
    <row r="35299" spans="9:20" x14ac:dyDescent="0.25">
      <c r="I35299" s="137"/>
      <c r="J35299" s="110"/>
      <c r="K35299"/>
      <c r="L35299"/>
      <c r="T35299" s="138"/>
    </row>
    <row r="35300" spans="9:20" x14ac:dyDescent="0.25">
      <c r="I35300" s="137"/>
      <c r="J35300" s="110"/>
      <c r="K35300"/>
      <c r="L35300"/>
      <c r="T35300" s="138"/>
    </row>
    <row r="35301" spans="9:20" x14ac:dyDescent="0.25">
      <c r="I35301" s="137"/>
      <c r="J35301" s="110"/>
      <c r="K35301"/>
      <c r="L35301"/>
      <c r="T35301" s="138"/>
    </row>
    <row r="35302" spans="9:20" x14ac:dyDescent="0.25">
      <c r="I35302" s="137"/>
      <c r="J35302" s="110"/>
      <c r="K35302"/>
      <c r="L35302"/>
      <c r="T35302" s="138"/>
    </row>
    <row r="35303" spans="9:20" x14ac:dyDescent="0.25">
      <c r="I35303" s="137"/>
      <c r="J35303" s="110"/>
      <c r="K35303"/>
      <c r="L35303"/>
      <c r="T35303" s="138"/>
    </row>
    <row r="35304" spans="9:20" x14ac:dyDescent="0.25">
      <c r="I35304" s="137"/>
      <c r="J35304" s="110"/>
      <c r="K35304"/>
      <c r="L35304"/>
      <c r="T35304" s="138"/>
    </row>
    <row r="35305" spans="9:20" x14ac:dyDescent="0.25">
      <c r="I35305" s="137"/>
      <c r="J35305" s="110"/>
      <c r="K35305"/>
      <c r="L35305"/>
      <c r="T35305" s="138"/>
    </row>
    <row r="35306" spans="9:20" x14ac:dyDescent="0.25">
      <c r="I35306" s="137"/>
      <c r="J35306" s="110"/>
      <c r="K35306"/>
      <c r="L35306"/>
      <c r="T35306" s="138"/>
    </row>
    <row r="35307" spans="9:20" x14ac:dyDescent="0.25">
      <c r="I35307" s="137"/>
      <c r="J35307" s="110"/>
      <c r="K35307"/>
      <c r="L35307"/>
      <c r="T35307" s="138"/>
    </row>
    <row r="35308" spans="9:20" x14ac:dyDescent="0.25">
      <c r="I35308" s="137"/>
      <c r="J35308" s="110"/>
      <c r="K35308"/>
      <c r="L35308"/>
      <c r="T35308" s="138"/>
    </row>
    <row r="35309" spans="9:20" x14ac:dyDescent="0.25">
      <c r="I35309" s="137"/>
      <c r="J35309" s="110"/>
      <c r="K35309"/>
      <c r="L35309"/>
      <c r="T35309" s="138"/>
    </row>
    <row r="35310" spans="9:20" x14ac:dyDescent="0.25">
      <c r="I35310" s="137"/>
      <c r="J35310" s="110"/>
      <c r="K35310"/>
      <c r="L35310"/>
      <c r="T35310" s="138"/>
    </row>
    <row r="35311" spans="9:20" x14ac:dyDescent="0.25">
      <c r="I35311" s="137"/>
      <c r="J35311" s="110"/>
      <c r="K35311"/>
      <c r="L35311"/>
      <c r="T35311" s="138"/>
    </row>
    <row r="35312" spans="9:20" x14ac:dyDescent="0.25">
      <c r="I35312" s="137"/>
      <c r="J35312" s="110"/>
      <c r="K35312"/>
      <c r="L35312"/>
      <c r="T35312" s="138"/>
    </row>
    <row r="35313" spans="9:20" x14ac:dyDescent="0.25">
      <c r="I35313" s="137"/>
      <c r="J35313" s="110"/>
      <c r="K35313"/>
      <c r="L35313"/>
      <c r="T35313" s="138"/>
    </row>
    <row r="35314" spans="9:20" x14ac:dyDescent="0.25">
      <c r="I35314" s="137"/>
      <c r="J35314" s="110"/>
      <c r="K35314"/>
      <c r="L35314"/>
      <c r="T35314" s="138"/>
    </row>
    <row r="35315" spans="9:20" x14ac:dyDescent="0.25">
      <c r="I35315" s="137"/>
      <c r="J35315" s="110"/>
      <c r="K35315"/>
      <c r="L35315"/>
      <c r="T35315" s="138"/>
    </row>
    <row r="35316" spans="9:20" x14ac:dyDescent="0.25">
      <c r="I35316" s="137"/>
      <c r="J35316" s="110"/>
      <c r="K35316"/>
      <c r="L35316"/>
      <c r="T35316" s="138"/>
    </row>
    <row r="35317" spans="9:20" x14ac:dyDescent="0.25">
      <c r="I35317" s="137"/>
      <c r="J35317" s="110"/>
      <c r="K35317"/>
      <c r="L35317"/>
      <c r="T35317" s="138"/>
    </row>
    <row r="35318" spans="9:20" x14ac:dyDescent="0.25">
      <c r="I35318" s="137"/>
      <c r="J35318" s="110"/>
      <c r="K35318"/>
      <c r="L35318"/>
      <c r="T35318" s="138"/>
    </row>
    <row r="35319" spans="9:20" x14ac:dyDescent="0.25">
      <c r="I35319" s="137"/>
      <c r="J35319" s="110"/>
      <c r="K35319"/>
      <c r="L35319"/>
      <c r="T35319" s="138"/>
    </row>
    <row r="35320" spans="9:20" x14ac:dyDescent="0.25">
      <c r="I35320" s="137"/>
      <c r="J35320" s="110"/>
      <c r="K35320"/>
      <c r="L35320"/>
      <c r="T35320" s="138"/>
    </row>
    <row r="35321" spans="9:20" x14ac:dyDescent="0.25">
      <c r="I35321" s="137"/>
      <c r="J35321" s="110"/>
      <c r="K35321"/>
      <c r="L35321"/>
      <c r="T35321" s="138"/>
    </row>
    <row r="35322" spans="9:20" x14ac:dyDescent="0.25">
      <c r="I35322" s="137"/>
      <c r="J35322" s="110"/>
      <c r="K35322"/>
      <c r="L35322"/>
      <c r="T35322" s="138"/>
    </row>
    <row r="35323" spans="9:20" x14ac:dyDescent="0.25">
      <c r="I35323" s="137"/>
      <c r="J35323" s="110"/>
      <c r="K35323"/>
      <c r="L35323"/>
      <c r="T35323" s="138"/>
    </row>
    <row r="35324" spans="9:20" x14ac:dyDescent="0.25">
      <c r="I35324" s="137"/>
      <c r="J35324" s="110"/>
      <c r="K35324"/>
      <c r="L35324"/>
      <c r="T35324" s="138"/>
    </row>
    <row r="35325" spans="9:20" x14ac:dyDescent="0.25">
      <c r="I35325" s="137"/>
      <c r="J35325" s="110"/>
      <c r="K35325"/>
      <c r="L35325"/>
      <c r="T35325" s="138"/>
    </row>
    <row r="35326" spans="9:20" x14ac:dyDescent="0.25">
      <c r="I35326" s="137"/>
      <c r="J35326" s="110"/>
      <c r="K35326"/>
      <c r="L35326"/>
      <c r="T35326" s="138"/>
    </row>
    <row r="35327" spans="9:20" x14ac:dyDescent="0.25">
      <c r="I35327" s="137"/>
      <c r="J35327" s="110"/>
      <c r="K35327"/>
      <c r="L35327"/>
      <c r="T35327" s="138"/>
    </row>
    <row r="35328" spans="9:20" x14ac:dyDescent="0.25">
      <c r="I35328" s="137"/>
      <c r="J35328" s="110"/>
      <c r="K35328"/>
      <c r="L35328"/>
      <c r="T35328" s="138"/>
    </row>
    <row r="35329" spans="9:20" x14ac:dyDescent="0.25">
      <c r="I35329" s="137"/>
      <c r="J35329" s="110"/>
      <c r="K35329"/>
      <c r="L35329"/>
      <c r="T35329" s="138"/>
    </row>
    <row r="35330" spans="9:20" x14ac:dyDescent="0.25">
      <c r="I35330" s="137"/>
      <c r="J35330" s="110"/>
      <c r="K35330"/>
      <c r="L35330"/>
      <c r="T35330" s="138"/>
    </row>
    <row r="35331" spans="9:20" x14ac:dyDescent="0.25">
      <c r="I35331" s="137"/>
      <c r="J35331" s="110"/>
      <c r="K35331"/>
      <c r="L35331"/>
      <c r="T35331" s="138"/>
    </row>
    <row r="35332" spans="9:20" x14ac:dyDescent="0.25">
      <c r="I35332" s="137"/>
      <c r="J35332" s="110"/>
      <c r="K35332"/>
      <c r="L35332"/>
      <c r="T35332" s="138"/>
    </row>
    <row r="35333" spans="9:20" x14ac:dyDescent="0.25">
      <c r="I35333" s="137"/>
      <c r="J35333" s="110"/>
      <c r="K35333"/>
      <c r="L35333"/>
      <c r="T35333" s="138"/>
    </row>
    <row r="35334" spans="9:20" x14ac:dyDescent="0.25">
      <c r="I35334" s="137"/>
      <c r="J35334" s="110"/>
      <c r="K35334"/>
      <c r="L35334"/>
      <c r="T35334" s="138"/>
    </row>
    <row r="35335" spans="9:20" x14ac:dyDescent="0.25">
      <c r="I35335" s="137"/>
      <c r="J35335" s="110"/>
      <c r="K35335"/>
      <c r="L35335"/>
      <c r="T35335" s="138"/>
    </row>
    <row r="35336" spans="9:20" x14ac:dyDescent="0.25">
      <c r="I35336" s="137"/>
      <c r="J35336" s="110"/>
      <c r="K35336"/>
      <c r="L35336"/>
      <c r="T35336" s="138"/>
    </row>
    <row r="35337" spans="9:20" x14ac:dyDescent="0.25">
      <c r="I35337" s="137"/>
      <c r="J35337" s="110"/>
      <c r="K35337"/>
      <c r="L35337"/>
      <c r="T35337" s="138"/>
    </row>
    <row r="35338" spans="9:20" x14ac:dyDescent="0.25">
      <c r="I35338" s="137"/>
      <c r="J35338" s="110"/>
      <c r="K35338"/>
      <c r="L35338"/>
      <c r="T35338" s="138"/>
    </row>
    <row r="35339" spans="9:20" x14ac:dyDescent="0.25">
      <c r="I35339" s="137"/>
      <c r="J35339" s="110"/>
      <c r="K35339"/>
      <c r="L35339"/>
      <c r="T35339" s="138"/>
    </row>
    <row r="35340" spans="9:20" x14ac:dyDescent="0.25">
      <c r="I35340" s="137"/>
      <c r="J35340" s="110"/>
      <c r="K35340"/>
      <c r="L35340"/>
      <c r="T35340" s="138"/>
    </row>
    <row r="35341" spans="9:20" x14ac:dyDescent="0.25">
      <c r="I35341" s="137"/>
      <c r="J35341" s="110"/>
      <c r="K35341"/>
      <c r="L35341"/>
      <c r="T35341" s="138"/>
    </row>
    <row r="35342" spans="9:20" x14ac:dyDescent="0.25">
      <c r="I35342" s="137"/>
      <c r="J35342" s="110"/>
      <c r="K35342"/>
      <c r="L35342"/>
      <c r="T35342" s="138"/>
    </row>
    <row r="35343" spans="9:20" x14ac:dyDescent="0.25">
      <c r="I35343" s="137"/>
      <c r="J35343" s="110"/>
      <c r="K35343"/>
      <c r="L35343"/>
      <c r="T35343" s="138"/>
    </row>
    <row r="35344" spans="9:20" x14ac:dyDescent="0.25">
      <c r="I35344" s="137"/>
      <c r="J35344" s="110"/>
      <c r="K35344"/>
      <c r="L35344"/>
      <c r="T35344" s="138"/>
    </row>
    <row r="35345" spans="9:20" x14ac:dyDescent="0.25">
      <c r="I35345" s="137"/>
      <c r="J35345" s="110"/>
      <c r="K35345"/>
      <c r="L35345"/>
      <c r="T35345" s="138"/>
    </row>
    <row r="35346" spans="9:20" x14ac:dyDescent="0.25">
      <c r="I35346" s="137"/>
      <c r="J35346" s="110"/>
      <c r="K35346"/>
      <c r="L35346"/>
      <c r="T35346" s="138"/>
    </row>
    <row r="35347" spans="9:20" x14ac:dyDescent="0.25">
      <c r="I35347" s="137"/>
      <c r="J35347" s="110"/>
      <c r="K35347"/>
      <c r="L35347"/>
      <c r="T35347" s="138"/>
    </row>
    <row r="35348" spans="9:20" x14ac:dyDescent="0.25">
      <c r="I35348" s="137"/>
      <c r="J35348" s="110"/>
      <c r="K35348"/>
      <c r="L35348"/>
      <c r="T35348" s="138"/>
    </row>
    <row r="35349" spans="9:20" x14ac:dyDescent="0.25">
      <c r="I35349" s="137"/>
      <c r="J35349" s="110"/>
      <c r="K35349"/>
      <c r="L35349"/>
      <c r="T35349" s="138"/>
    </row>
    <row r="35350" spans="9:20" x14ac:dyDescent="0.25">
      <c r="I35350" s="137"/>
      <c r="J35350" s="110"/>
      <c r="K35350"/>
      <c r="L35350"/>
      <c r="T35350" s="138"/>
    </row>
    <row r="35351" spans="9:20" x14ac:dyDescent="0.25">
      <c r="I35351" s="137"/>
      <c r="J35351" s="110"/>
      <c r="K35351"/>
      <c r="L35351"/>
      <c r="T35351" s="138"/>
    </row>
    <row r="35352" spans="9:20" x14ac:dyDescent="0.25">
      <c r="I35352" s="137"/>
      <c r="J35352" s="110"/>
      <c r="K35352"/>
      <c r="L35352"/>
      <c r="T35352" s="138"/>
    </row>
    <row r="35353" spans="9:20" x14ac:dyDescent="0.25">
      <c r="I35353" s="137"/>
      <c r="J35353" s="110"/>
      <c r="K35353"/>
      <c r="L35353"/>
      <c r="T35353" s="138"/>
    </row>
    <row r="35354" spans="9:20" x14ac:dyDescent="0.25">
      <c r="I35354" s="137"/>
      <c r="J35354" s="110"/>
      <c r="K35354"/>
      <c r="L35354"/>
      <c r="T35354" s="138"/>
    </row>
    <row r="35355" spans="9:20" x14ac:dyDescent="0.25">
      <c r="I35355" s="137"/>
      <c r="J35355" s="110"/>
      <c r="K35355"/>
      <c r="L35355"/>
      <c r="T35355" s="138"/>
    </row>
    <row r="35356" spans="9:20" x14ac:dyDescent="0.25">
      <c r="I35356" s="137"/>
      <c r="J35356" s="110"/>
      <c r="K35356"/>
      <c r="L35356"/>
      <c r="T35356" s="138"/>
    </row>
    <row r="35357" spans="9:20" x14ac:dyDescent="0.25">
      <c r="I35357" s="137"/>
      <c r="J35357" s="110"/>
      <c r="K35357"/>
      <c r="L35357"/>
      <c r="T35357" s="138"/>
    </row>
    <row r="35358" spans="9:20" x14ac:dyDescent="0.25">
      <c r="I35358" s="137"/>
      <c r="J35358" s="110"/>
      <c r="K35358"/>
      <c r="L35358"/>
      <c r="T35358" s="138"/>
    </row>
    <row r="35359" spans="9:20" x14ac:dyDescent="0.25">
      <c r="I35359" s="137"/>
      <c r="J35359" s="110"/>
      <c r="K35359"/>
      <c r="L35359"/>
      <c r="T35359" s="138"/>
    </row>
    <row r="35360" spans="9:20" x14ac:dyDescent="0.25">
      <c r="I35360" s="137"/>
      <c r="J35360" s="110"/>
      <c r="K35360"/>
      <c r="L35360"/>
      <c r="T35360" s="138"/>
    </row>
    <row r="35361" spans="9:20" x14ac:dyDescent="0.25">
      <c r="I35361" s="137"/>
      <c r="J35361" s="110"/>
      <c r="K35361"/>
      <c r="L35361"/>
      <c r="T35361" s="138"/>
    </row>
    <row r="35362" spans="9:20" x14ac:dyDescent="0.25">
      <c r="I35362" s="137"/>
      <c r="J35362" s="110"/>
      <c r="K35362"/>
      <c r="L35362"/>
      <c r="T35362" s="138"/>
    </row>
    <row r="35363" spans="9:20" x14ac:dyDescent="0.25">
      <c r="I35363" s="137"/>
      <c r="J35363" s="110"/>
      <c r="K35363"/>
      <c r="L35363"/>
      <c r="T35363" s="138"/>
    </row>
    <row r="35364" spans="9:20" x14ac:dyDescent="0.25">
      <c r="I35364" s="137"/>
      <c r="J35364" s="110"/>
      <c r="K35364"/>
      <c r="L35364"/>
      <c r="T35364" s="138"/>
    </row>
    <row r="35365" spans="9:20" x14ac:dyDescent="0.25">
      <c r="I35365" s="137"/>
      <c r="J35365" s="110"/>
      <c r="K35365"/>
      <c r="L35365"/>
      <c r="T35365" s="138"/>
    </row>
    <row r="35366" spans="9:20" x14ac:dyDescent="0.25">
      <c r="I35366" s="137"/>
      <c r="J35366" s="110"/>
      <c r="K35366"/>
      <c r="L35366"/>
      <c r="T35366" s="138"/>
    </row>
    <row r="35367" spans="9:20" x14ac:dyDescent="0.25">
      <c r="I35367" s="137"/>
      <c r="J35367" s="110"/>
      <c r="K35367"/>
      <c r="L35367"/>
      <c r="T35367" s="138"/>
    </row>
    <row r="35368" spans="9:20" x14ac:dyDescent="0.25">
      <c r="I35368" s="137"/>
      <c r="J35368" s="110"/>
      <c r="K35368"/>
      <c r="L35368"/>
      <c r="T35368" s="138"/>
    </row>
    <row r="35369" spans="9:20" x14ac:dyDescent="0.25">
      <c r="I35369" s="137"/>
      <c r="J35369" s="110"/>
      <c r="K35369"/>
      <c r="L35369"/>
      <c r="T35369" s="138"/>
    </row>
    <row r="35370" spans="9:20" x14ac:dyDescent="0.25">
      <c r="I35370" s="137"/>
      <c r="J35370" s="110"/>
      <c r="K35370"/>
      <c r="L35370"/>
      <c r="T35370" s="138"/>
    </row>
    <row r="35371" spans="9:20" x14ac:dyDescent="0.25">
      <c r="I35371" s="137"/>
      <c r="J35371" s="110"/>
      <c r="K35371"/>
      <c r="L35371"/>
      <c r="T35371" s="138"/>
    </row>
    <row r="35372" spans="9:20" x14ac:dyDescent="0.25">
      <c r="I35372" s="137"/>
      <c r="J35372" s="110"/>
      <c r="K35372"/>
      <c r="L35372"/>
      <c r="T35372" s="138"/>
    </row>
    <row r="35373" spans="9:20" x14ac:dyDescent="0.25">
      <c r="I35373" s="137"/>
      <c r="J35373" s="110"/>
      <c r="K35373"/>
      <c r="L35373"/>
      <c r="T35373" s="138"/>
    </row>
    <row r="35374" spans="9:20" x14ac:dyDescent="0.25">
      <c r="I35374" s="137"/>
      <c r="J35374" s="110"/>
      <c r="K35374"/>
      <c r="L35374"/>
      <c r="T35374" s="138"/>
    </row>
    <row r="35375" spans="9:20" x14ac:dyDescent="0.25">
      <c r="I35375" s="137"/>
      <c r="J35375" s="110"/>
      <c r="K35375"/>
      <c r="L35375"/>
      <c r="T35375" s="138"/>
    </row>
    <row r="35376" spans="9:20" x14ac:dyDescent="0.25">
      <c r="I35376" s="137"/>
      <c r="J35376" s="110"/>
      <c r="K35376"/>
      <c r="L35376"/>
      <c r="T35376" s="138"/>
    </row>
    <row r="35377" spans="9:20" x14ac:dyDescent="0.25">
      <c r="I35377" s="137"/>
      <c r="J35377" s="110"/>
      <c r="K35377"/>
      <c r="L35377"/>
      <c r="T35377" s="138"/>
    </row>
    <row r="35378" spans="9:20" x14ac:dyDescent="0.25">
      <c r="I35378" s="137"/>
      <c r="J35378" s="110"/>
      <c r="K35378"/>
      <c r="L35378"/>
      <c r="T35378" s="138"/>
    </row>
    <row r="35379" spans="9:20" x14ac:dyDescent="0.25">
      <c r="I35379" s="137"/>
      <c r="J35379" s="110"/>
      <c r="K35379"/>
      <c r="L35379"/>
      <c r="T35379" s="138"/>
    </row>
    <row r="35380" spans="9:20" x14ac:dyDescent="0.25">
      <c r="I35380" s="137"/>
      <c r="J35380" s="110"/>
      <c r="K35380"/>
      <c r="L35380"/>
      <c r="T35380" s="138"/>
    </row>
    <row r="35381" spans="9:20" x14ac:dyDescent="0.25">
      <c r="I35381" s="137"/>
      <c r="J35381" s="110"/>
      <c r="K35381"/>
      <c r="L35381"/>
      <c r="T35381" s="138"/>
    </row>
    <row r="35382" spans="9:20" x14ac:dyDescent="0.25">
      <c r="I35382" s="137"/>
      <c r="J35382" s="110"/>
      <c r="K35382"/>
      <c r="L35382"/>
      <c r="T35382" s="138"/>
    </row>
    <row r="35383" spans="9:20" x14ac:dyDescent="0.25">
      <c r="I35383" s="137"/>
      <c r="J35383" s="110"/>
      <c r="K35383"/>
      <c r="L35383"/>
      <c r="T35383" s="138"/>
    </row>
    <row r="35384" spans="9:20" x14ac:dyDescent="0.25">
      <c r="I35384" s="137"/>
      <c r="J35384" s="110"/>
      <c r="K35384"/>
      <c r="L35384"/>
      <c r="T35384" s="138"/>
    </row>
    <row r="35385" spans="9:20" x14ac:dyDescent="0.25">
      <c r="I35385" s="137"/>
      <c r="J35385" s="110"/>
      <c r="K35385"/>
      <c r="L35385"/>
      <c r="T35385" s="138"/>
    </row>
    <row r="35386" spans="9:20" x14ac:dyDescent="0.25">
      <c r="I35386" s="137"/>
      <c r="J35386" s="110"/>
      <c r="K35386"/>
      <c r="L35386"/>
      <c r="T35386" s="138"/>
    </row>
    <row r="35387" spans="9:20" x14ac:dyDescent="0.25">
      <c r="I35387" s="137"/>
      <c r="J35387" s="110"/>
      <c r="K35387"/>
      <c r="L35387"/>
      <c r="T35387" s="138"/>
    </row>
    <row r="35388" spans="9:20" x14ac:dyDescent="0.25">
      <c r="I35388" s="137"/>
      <c r="J35388" s="110"/>
      <c r="K35388"/>
      <c r="L35388"/>
      <c r="T35388" s="138"/>
    </row>
    <row r="35389" spans="9:20" x14ac:dyDescent="0.25">
      <c r="I35389" s="137"/>
      <c r="J35389" s="110"/>
      <c r="K35389"/>
      <c r="L35389"/>
      <c r="T35389" s="138"/>
    </row>
    <row r="35390" spans="9:20" x14ac:dyDescent="0.25">
      <c r="I35390" s="137"/>
      <c r="J35390" s="110"/>
      <c r="K35390"/>
      <c r="L35390"/>
      <c r="T35390" s="138"/>
    </row>
    <row r="35391" spans="9:20" x14ac:dyDescent="0.25">
      <c r="I35391" s="137"/>
      <c r="J35391" s="110"/>
      <c r="K35391"/>
      <c r="L35391"/>
      <c r="T35391" s="138"/>
    </row>
    <row r="35392" spans="9:20" x14ac:dyDescent="0.25">
      <c r="I35392" s="137"/>
      <c r="J35392" s="110"/>
      <c r="K35392"/>
      <c r="L35392"/>
      <c r="T35392" s="138"/>
    </row>
    <row r="35393" spans="9:20" x14ac:dyDescent="0.25">
      <c r="I35393" s="137"/>
      <c r="J35393" s="110"/>
      <c r="K35393"/>
      <c r="L35393"/>
      <c r="T35393" s="138"/>
    </row>
    <row r="35394" spans="9:20" x14ac:dyDescent="0.25">
      <c r="I35394" s="137"/>
      <c r="J35394" s="110"/>
      <c r="K35394"/>
      <c r="L35394"/>
      <c r="T35394" s="138"/>
    </row>
    <row r="35395" spans="9:20" x14ac:dyDescent="0.25">
      <c r="I35395" s="137"/>
      <c r="J35395" s="110"/>
      <c r="K35395"/>
      <c r="L35395"/>
      <c r="T35395" s="138"/>
    </row>
    <row r="35396" spans="9:20" x14ac:dyDescent="0.25">
      <c r="I35396" s="137"/>
      <c r="J35396" s="110"/>
      <c r="K35396"/>
      <c r="L35396"/>
      <c r="T35396" s="138"/>
    </row>
    <row r="35397" spans="9:20" x14ac:dyDescent="0.25">
      <c r="I35397" s="137"/>
      <c r="J35397" s="110"/>
      <c r="K35397"/>
      <c r="L35397"/>
      <c r="T35397" s="138"/>
    </row>
    <row r="35398" spans="9:20" x14ac:dyDescent="0.25">
      <c r="I35398" s="137"/>
      <c r="J35398" s="110"/>
      <c r="K35398"/>
      <c r="L35398"/>
      <c r="T35398" s="138"/>
    </row>
    <row r="35399" spans="9:20" x14ac:dyDescent="0.25">
      <c r="I35399" s="137"/>
      <c r="J35399" s="110"/>
      <c r="K35399"/>
      <c r="L35399"/>
      <c r="T35399" s="138"/>
    </row>
    <row r="35400" spans="9:20" x14ac:dyDescent="0.25">
      <c r="I35400" s="137"/>
      <c r="J35400" s="110"/>
      <c r="K35400"/>
      <c r="L35400"/>
      <c r="T35400" s="138"/>
    </row>
    <row r="35401" spans="9:20" x14ac:dyDescent="0.25">
      <c r="I35401" s="137"/>
      <c r="J35401" s="110"/>
      <c r="K35401"/>
      <c r="L35401"/>
      <c r="T35401" s="138"/>
    </row>
    <row r="35402" spans="9:20" x14ac:dyDescent="0.25">
      <c r="I35402" s="137"/>
      <c r="J35402" s="110"/>
      <c r="K35402"/>
      <c r="L35402"/>
      <c r="T35402" s="138"/>
    </row>
    <row r="35403" spans="9:20" x14ac:dyDescent="0.25">
      <c r="I35403" s="137"/>
      <c r="J35403" s="110"/>
      <c r="K35403"/>
      <c r="L35403"/>
      <c r="T35403" s="138"/>
    </row>
    <row r="35404" spans="9:20" x14ac:dyDescent="0.25">
      <c r="I35404" s="137"/>
      <c r="J35404" s="110"/>
      <c r="K35404"/>
      <c r="L35404"/>
      <c r="T35404" s="138"/>
    </row>
    <row r="35405" spans="9:20" x14ac:dyDescent="0.25">
      <c r="I35405" s="137"/>
      <c r="J35405" s="110"/>
      <c r="K35405"/>
      <c r="L35405"/>
      <c r="T35405" s="138"/>
    </row>
    <row r="35406" spans="9:20" x14ac:dyDescent="0.25">
      <c r="I35406" s="137"/>
      <c r="J35406" s="110"/>
      <c r="K35406"/>
      <c r="L35406"/>
      <c r="T35406" s="138"/>
    </row>
    <row r="35407" spans="9:20" x14ac:dyDescent="0.25">
      <c r="I35407" s="137"/>
      <c r="J35407" s="110"/>
      <c r="K35407"/>
      <c r="L35407"/>
      <c r="T35407" s="138"/>
    </row>
    <row r="35408" spans="9:20" x14ac:dyDescent="0.25">
      <c r="I35408" s="137"/>
      <c r="J35408" s="110"/>
      <c r="K35408"/>
      <c r="L35408"/>
      <c r="T35408" s="138"/>
    </row>
    <row r="35409" spans="9:20" x14ac:dyDescent="0.25">
      <c r="I35409" s="137"/>
      <c r="J35409" s="110"/>
      <c r="K35409"/>
      <c r="L35409"/>
      <c r="T35409" s="138"/>
    </row>
    <row r="35410" spans="9:20" x14ac:dyDescent="0.25">
      <c r="I35410" s="137"/>
      <c r="J35410" s="110"/>
      <c r="K35410"/>
      <c r="L35410"/>
      <c r="T35410" s="138"/>
    </row>
    <row r="35411" spans="9:20" x14ac:dyDescent="0.25">
      <c r="I35411" s="137"/>
      <c r="J35411" s="110"/>
      <c r="K35411"/>
      <c r="L35411"/>
      <c r="T35411" s="138"/>
    </row>
    <row r="35412" spans="9:20" x14ac:dyDescent="0.25">
      <c r="I35412" s="137"/>
      <c r="J35412" s="110"/>
      <c r="K35412"/>
      <c r="L35412"/>
      <c r="T35412" s="138"/>
    </row>
    <row r="35413" spans="9:20" x14ac:dyDescent="0.25">
      <c r="I35413" s="137"/>
      <c r="J35413" s="110"/>
      <c r="K35413"/>
      <c r="L35413"/>
      <c r="T35413" s="138"/>
    </row>
    <row r="35414" spans="9:20" x14ac:dyDescent="0.25">
      <c r="I35414" s="137"/>
      <c r="J35414" s="110"/>
      <c r="K35414"/>
      <c r="L35414"/>
      <c r="T35414" s="138"/>
    </row>
    <row r="35415" spans="9:20" x14ac:dyDescent="0.25">
      <c r="I35415" s="137"/>
      <c r="J35415" s="110"/>
      <c r="K35415"/>
      <c r="L35415"/>
      <c r="T35415" s="138"/>
    </row>
    <row r="35416" spans="9:20" x14ac:dyDescent="0.25">
      <c r="I35416" s="137"/>
      <c r="J35416" s="110"/>
      <c r="K35416"/>
      <c r="L35416"/>
      <c r="T35416" s="138"/>
    </row>
    <row r="35417" spans="9:20" x14ac:dyDescent="0.25">
      <c r="I35417" s="137"/>
      <c r="J35417" s="110"/>
      <c r="K35417"/>
      <c r="L35417"/>
      <c r="T35417" s="138"/>
    </row>
    <row r="35418" spans="9:20" x14ac:dyDescent="0.25">
      <c r="I35418" s="137"/>
      <c r="J35418" s="110"/>
      <c r="K35418"/>
      <c r="L35418"/>
      <c r="T35418" s="138"/>
    </row>
    <row r="35419" spans="9:20" x14ac:dyDescent="0.25">
      <c r="I35419" s="137"/>
      <c r="J35419" s="110"/>
      <c r="K35419"/>
      <c r="L35419"/>
      <c r="T35419" s="138"/>
    </row>
    <row r="35420" spans="9:20" x14ac:dyDescent="0.25">
      <c r="I35420" s="137"/>
      <c r="J35420" s="110"/>
      <c r="K35420"/>
      <c r="L35420"/>
      <c r="T35420" s="138"/>
    </row>
    <row r="35421" spans="9:20" x14ac:dyDescent="0.25">
      <c r="I35421" s="137"/>
      <c r="J35421" s="110"/>
      <c r="K35421"/>
      <c r="L35421"/>
      <c r="T35421" s="138"/>
    </row>
    <row r="35422" spans="9:20" x14ac:dyDescent="0.25">
      <c r="I35422" s="137"/>
      <c r="J35422" s="110"/>
      <c r="K35422"/>
      <c r="L35422"/>
      <c r="T35422" s="138"/>
    </row>
    <row r="35423" spans="9:20" x14ac:dyDescent="0.25">
      <c r="I35423" s="137"/>
      <c r="J35423" s="110"/>
      <c r="K35423"/>
      <c r="L35423"/>
      <c r="T35423" s="138"/>
    </row>
    <row r="35424" spans="9:20" x14ac:dyDescent="0.25">
      <c r="I35424" s="137"/>
      <c r="J35424" s="110"/>
      <c r="K35424"/>
      <c r="L35424"/>
      <c r="T35424" s="138"/>
    </row>
    <row r="35425" spans="9:20" x14ac:dyDescent="0.25">
      <c r="I35425" s="137"/>
      <c r="J35425" s="110"/>
      <c r="K35425"/>
      <c r="L35425"/>
      <c r="T35425" s="138"/>
    </row>
    <row r="35426" spans="9:20" x14ac:dyDescent="0.25">
      <c r="I35426" s="137"/>
      <c r="J35426" s="110"/>
      <c r="K35426"/>
      <c r="L35426"/>
      <c r="T35426" s="138"/>
    </row>
    <row r="35427" spans="9:20" x14ac:dyDescent="0.25">
      <c r="I35427" s="137"/>
      <c r="J35427" s="110"/>
      <c r="K35427"/>
      <c r="L35427"/>
      <c r="T35427" s="138"/>
    </row>
    <row r="35428" spans="9:20" x14ac:dyDescent="0.25">
      <c r="I35428" s="137"/>
      <c r="J35428" s="110"/>
      <c r="K35428"/>
      <c r="L35428"/>
      <c r="T35428" s="138"/>
    </row>
    <row r="35429" spans="9:20" x14ac:dyDescent="0.25">
      <c r="I35429" s="137"/>
      <c r="J35429" s="110"/>
      <c r="K35429"/>
      <c r="L35429"/>
      <c r="T35429" s="138"/>
    </row>
    <row r="35430" spans="9:20" x14ac:dyDescent="0.25">
      <c r="I35430" s="137"/>
      <c r="J35430" s="110"/>
      <c r="K35430"/>
      <c r="L35430"/>
      <c r="T35430" s="138"/>
    </row>
    <row r="35431" spans="9:20" x14ac:dyDescent="0.25">
      <c r="I35431" s="137"/>
      <c r="J35431" s="110"/>
      <c r="K35431"/>
      <c r="L35431"/>
      <c r="T35431" s="138"/>
    </row>
    <row r="35432" spans="9:20" x14ac:dyDescent="0.25">
      <c r="I35432" s="137"/>
      <c r="J35432" s="110"/>
      <c r="K35432"/>
      <c r="L35432"/>
      <c r="T35432" s="138"/>
    </row>
    <row r="35433" spans="9:20" x14ac:dyDescent="0.25">
      <c r="I35433" s="137"/>
      <c r="J35433" s="110"/>
      <c r="K35433"/>
      <c r="L35433"/>
      <c r="T35433" s="138"/>
    </row>
    <row r="35434" spans="9:20" x14ac:dyDescent="0.25">
      <c r="I35434" s="137"/>
      <c r="J35434" s="110"/>
      <c r="K35434"/>
      <c r="L35434"/>
      <c r="T35434" s="138"/>
    </row>
    <row r="35435" spans="9:20" x14ac:dyDescent="0.25">
      <c r="I35435" s="137"/>
      <c r="J35435" s="110"/>
      <c r="K35435"/>
      <c r="L35435"/>
      <c r="T35435" s="138"/>
    </row>
    <row r="35436" spans="9:20" x14ac:dyDescent="0.25">
      <c r="I35436" s="137"/>
      <c r="J35436" s="110"/>
      <c r="K35436"/>
      <c r="L35436"/>
      <c r="T35436" s="138"/>
    </row>
    <row r="35437" spans="9:20" x14ac:dyDescent="0.25">
      <c r="I35437" s="137"/>
      <c r="J35437" s="110"/>
      <c r="K35437"/>
      <c r="L35437"/>
      <c r="T35437" s="138"/>
    </row>
    <row r="35438" spans="9:20" x14ac:dyDescent="0.25">
      <c r="I35438" s="137"/>
      <c r="J35438" s="110"/>
      <c r="K35438"/>
      <c r="L35438"/>
      <c r="T35438" s="138"/>
    </row>
    <row r="35439" spans="9:20" x14ac:dyDescent="0.25">
      <c r="I35439" s="137"/>
      <c r="J35439" s="110"/>
      <c r="K35439"/>
      <c r="L35439"/>
      <c r="T35439" s="138"/>
    </row>
    <row r="35440" spans="9:20" x14ac:dyDescent="0.25">
      <c r="I35440" s="137"/>
      <c r="J35440" s="110"/>
      <c r="K35440"/>
      <c r="L35440"/>
      <c r="T35440" s="138"/>
    </row>
    <row r="35441" spans="9:20" x14ac:dyDescent="0.25">
      <c r="I35441" s="137"/>
      <c r="J35441" s="110"/>
      <c r="K35441"/>
      <c r="L35441"/>
      <c r="T35441" s="138"/>
    </row>
    <row r="35442" spans="9:20" x14ac:dyDescent="0.25">
      <c r="I35442" s="137"/>
      <c r="J35442" s="110"/>
      <c r="K35442"/>
      <c r="L35442"/>
      <c r="T35442" s="138"/>
    </row>
    <row r="35443" spans="9:20" x14ac:dyDescent="0.25">
      <c r="I35443" s="137"/>
      <c r="J35443" s="110"/>
      <c r="K35443"/>
      <c r="L35443"/>
      <c r="T35443" s="138"/>
    </row>
    <row r="35444" spans="9:20" x14ac:dyDescent="0.25">
      <c r="I35444" s="137"/>
      <c r="J35444" s="110"/>
      <c r="K35444"/>
      <c r="L35444"/>
      <c r="T35444" s="138"/>
    </row>
    <row r="35445" spans="9:20" x14ac:dyDescent="0.25">
      <c r="I35445" s="137"/>
      <c r="J35445" s="110"/>
      <c r="K35445"/>
      <c r="L35445"/>
      <c r="T35445" s="138"/>
    </row>
    <row r="35446" spans="9:20" x14ac:dyDescent="0.25">
      <c r="I35446" s="137"/>
      <c r="J35446" s="110"/>
      <c r="K35446"/>
      <c r="L35446"/>
      <c r="T35446" s="138"/>
    </row>
    <row r="35447" spans="9:20" x14ac:dyDescent="0.25">
      <c r="I35447" s="137"/>
      <c r="J35447" s="110"/>
      <c r="K35447"/>
      <c r="L35447"/>
      <c r="T35447" s="138"/>
    </row>
    <row r="35448" spans="9:20" x14ac:dyDescent="0.25">
      <c r="I35448" s="137"/>
      <c r="J35448" s="110"/>
      <c r="K35448"/>
      <c r="L35448"/>
      <c r="T35448" s="138"/>
    </row>
    <row r="35449" spans="9:20" x14ac:dyDescent="0.25">
      <c r="I35449" s="137"/>
      <c r="J35449" s="110"/>
      <c r="K35449"/>
      <c r="L35449"/>
      <c r="T35449" s="138"/>
    </row>
    <row r="35450" spans="9:20" x14ac:dyDescent="0.25">
      <c r="I35450" s="137"/>
      <c r="J35450" s="110"/>
      <c r="K35450"/>
      <c r="L35450"/>
      <c r="T35450" s="138"/>
    </row>
    <row r="35451" spans="9:20" x14ac:dyDescent="0.25">
      <c r="I35451" s="137"/>
      <c r="J35451" s="110"/>
      <c r="K35451"/>
      <c r="L35451"/>
      <c r="T35451" s="138"/>
    </row>
    <row r="35452" spans="9:20" x14ac:dyDescent="0.25">
      <c r="I35452" s="137"/>
      <c r="J35452" s="110"/>
      <c r="K35452"/>
      <c r="L35452"/>
      <c r="T35452" s="138"/>
    </row>
    <row r="35453" spans="9:20" x14ac:dyDescent="0.25">
      <c r="I35453" s="137"/>
      <c r="J35453" s="110"/>
      <c r="K35453"/>
      <c r="L35453"/>
      <c r="T35453" s="138"/>
    </row>
    <row r="35454" spans="9:20" x14ac:dyDescent="0.25">
      <c r="I35454" s="137"/>
      <c r="J35454" s="110"/>
      <c r="K35454"/>
      <c r="L35454"/>
      <c r="T35454" s="138"/>
    </row>
    <row r="35455" spans="9:20" x14ac:dyDescent="0.25">
      <c r="I35455" s="137"/>
      <c r="J35455" s="110"/>
      <c r="K35455"/>
      <c r="L35455"/>
      <c r="T35455" s="138"/>
    </row>
    <row r="35456" spans="9:20" x14ac:dyDescent="0.25">
      <c r="I35456" s="137"/>
      <c r="J35456" s="110"/>
      <c r="K35456"/>
      <c r="L35456"/>
      <c r="T35456" s="138"/>
    </row>
    <row r="35457" spans="9:20" x14ac:dyDescent="0.25">
      <c r="I35457" s="137"/>
      <c r="J35457" s="110"/>
      <c r="K35457"/>
      <c r="L35457"/>
      <c r="T35457" s="138"/>
    </row>
    <row r="35458" spans="9:20" x14ac:dyDescent="0.25">
      <c r="I35458" s="137"/>
      <c r="J35458" s="110"/>
      <c r="K35458"/>
      <c r="L35458"/>
      <c r="T35458" s="138"/>
    </row>
    <row r="35459" spans="9:20" x14ac:dyDescent="0.25">
      <c r="I35459" s="137"/>
      <c r="J35459" s="110"/>
      <c r="K35459"/>
      <c r="L35459"/>
      <c r="T35459" s="138"/>
    </row>
    <row r="35460" spans="9:20" x14ac:dyDescent="0.25">
      <c r="I35460" s="137"/>
      <c r="J35460" s="110"/>
      <c r="K35460"/>
      <c r="L35460"/>
      <c r="T35460" s="138"/>
    </row>
    <row r="35461" spans="9:20" x14ac:dyDescent="0.25">
      <c r="I35461" s="137"/>
      <c r="J35461" s="110"/>
      <c r="K35461"/>
      <c r="L35461"/>
      <c r="T35461" s="138"/>
    </row>
    <row r="35462" spans="9:20" x14ac:dyDescent="0.25">
      <c r="I35462" s="137"/>
      <c r="J35462" s="110"/>
      <c r="K35462"/>
      <c r="L35462"/>
      <c r="T35462" s="138"/>
    </row>
    <row r="35463" spans="9:20" x14ac:dyDescent="0.25">
      <c r="I35463" s="137"/>
      <c r="J35463" s="110"/>
      <c r="K35463"/>
      <c r="L35463"/>
      <c r="T35463" s="138"/>
    </row>
    <row r="35464" spans="9:20" x14ac:dyDescent="0.25">
      <c r="I35464" s="137"/>
      <c r="J35464" s="110"/>
      <c r="K35464"/>
      <c r="L35464"/>
      <c r="T35464" s="138"/>
    </row>
    <row r="35465" spans="9:20" x14ac:dyDescent="0.25">
      <c r="I35465" s="137"/>
      <c r="J35465" s="110"/>
      <c r="K35465"/>
      <c r="L35465"/>
      <c r="T35465" s="138"/>
    </row>
    <row r="35466" spans="9:20" x14ac:dyDescent="0.25">
      <c r="I35466" s="137"/>
      <c r="J35466" s="110"/>
      <c r="K35466"/>
      <c r="L35466"/>
      <c r="T35466" s="138"/>
    </row>
    <row r="35467" spans="9:20" x14ac:dyDescent="0.25">
      <c r="I35467" s="137"/>
      <c r="J35467" s="110"/>
      <c r="K35467"/>
      <c r="L35467"/>
      <c r="T35467" s="138"/>
    </row>
    <row r="35468" spans="9:20" x14ac:dyDescent="0.25">
      <c r="I35468" s="137"/>
      <c r="J35468" s="110"/>
      <c r="K35468"/>
      <c r="L35468"/>
      <c r="T35468" s="138"/>
    </row>
    <row r="35469" spans="9:20" x14ac:dyDescent="0.25">
      <c r="I35469" s="137"/>
      <c r="J35469" s="110"/>
      <c r="K35469"/>
      <c r="L35469"/>
      <c r="T35469" s="138"/>
    </row>
    <row r="35470" spans="9:20" x14ac:dyDescent="0.25">
      <c r="I35470" s="137"/>
      <c r="J35470" s="110"/>
      <c r="K35470"/>
      <c r="L35470"/>
      <c r="T35470" s="138"/>
    </row>
    <row r="35471" spans="9:20" x14ac:dyDescent="0.25">
      <c r="I35471" s="137"/>
      <c r="J35471" s="110"/>
      <c r="K35471"/>
      <c r="L35471"/>
      <c r="T35471" s="138"/>
    </row>
    <row r="35472" spans="9:20" x14ac:dyDescent="0.25">
      <c r="I35472" s="137"/>
      <c r="J35472" s="110"/>
      <c r="K35472"/>
      <c r="L35472"/>
      <c r="T35472" s="138"/>
    </row>
    <row r="35473" spans="9:20" x14ac:dyDescent="0.25">
      <c r="I35473" s="137"/>
      <c r="J35473" s="110"/>
      <c r="K35473"/>
      <c r="L35473"/>
      <c r="T35473" s="138"/>
    </row>
    <row r="35474" spans="9:20" x14ac:dyDescent="0.25">
      <c r="I35474" s="137"/>
      <c r="J35474" s="110"/>
      <c r="K35474"/>
      <c r="L35474"/>
      <c r="T35474" s="138"/>
    </row>
    <row r="35475" spans="9:20" x14ac:dyDescent="0.25">
      <c r="I35475" s="137"/>
      <c r="J35475" s="110"/>
      <c r="K35475"/>
      <c r="L35475"/>
      <c r="T35475" s="138"/>
    </row>
    <row r="35476" spans="9:20" x14ac:dyDescent="0.25">
      <c r="I35476" s="137"/>
      <c r="J35476" s="110"/>
      <c r="K35476"/>
      <c r="L35476"/>
      <c r="T35476" s="138"/>
    </row>
    <row r="35477" spans="9:20" x14ac:dyDescent="0.25">
      <c r="I35477" s="137"/>
      <c r="J35477" s="110"/>
      <c r="K35477"/>
      <c r="L35477"/>
      <c r="T35477" s="138"/>
    </row>
    <row r="35478" spans="9:20" x14ac:dyDescent="0.25">
      <c r="I35478" s="137"/>
      <c r="J35478" s="110"/>
      <c r="K35478"/>
      <c r="L35478"/>
      <c r="T35478" s="138"/>
    </row>
    <row r="35479" spans="9:20" x14ac:dyDescent="0.25">
      <c r="I35479" s="137"/>
      <c r="J35479" s="110"/>
      <c r="K35479"/>
      <c r="L35479"/>
      <c r="T35479" s="138"/>
    </row>
    <row r="35480" spans="9:20" x14ac:dyDescent="0.25">
      <c r="I35480" s="137"/>
      <c r="J35480" s="110"/>
      <c r="K35480"/>
      <c r="L35480"/>
      <c r="T35480" s="138"/>
    </row>
    <row r="35481" spans="9:20" x14ac:dyDescent="0.25">
      <c r="I35481" s="137"/>
      <c r="J35481" s="110"/>
      <c r="K35481"/>
      <c r="L35481"/>
      <c r="T35481" s="138"/>
    </row>
    <row r="35482" spans="9:20" x14ac:dyDescent="0.25">
      <c r="I35482" s="137"/>
      <c r="J35482" s="110"/>
      <c r="K35482"/>
      <c r="L35482"/>
      <c r="T35482" s="138"/>
    </row>
    <row r="35483" spans="9:20" x14ac:dyDescent="0.25">
      <c r="I35483" s="137"/>
      <c r="J35483" s="110"/>
      <c r="K35483"/>
      <c r="L35483"/>
      <c r="T35483" s="138"/>
    </row>
    <row r="35484" spans="9:20" x14ac:dyDescent="0.25">
      <c r="I35484" s="137"/>
      <c r="J35484" s="110"/>
      <c r="K35484"/>
      <c r="L35484"/>
      <c r="T35484" s="138"/>
    </row>
    <row r="35485" spans="9:20" x14ac:dyDescent="0.25">
      <c r="I35485" s="137"/>
      <c r="J35485" s="110"/>
      <c r="K35485"/>
      <c r="L35485"/>
      <c r="T35485" s="138"/>
    </row>
    <row r="35486" spans="9:20" x14ac:dyDescent="0.25">
      <c r="I35486" s="137"/>
      <c r="J35486" s="110"/>
      <c r="K35486"/>
      <c r="L35486"/>
      <c r="T35486" s="138"/>
    </row>
    <row r="35487" spans="9:20" x14ac:dyDescent="0.25">
      <c r="I35487" s="137"/>
      <c r="J35487" s="110"/>
      <c r="K35487"/>
      <c r="L35487"/>
      <c r="T35487" s="138"/>
    </row>
    <row r="35488" spans="9:20" x14ac:dyDescent="0.25">
      <c r="I35488" s="137"/>
      <c r="J35488" s="110"/>
      <c r="K35488"/>
      <c r="L35488"/>
      <c r="T35488" s="138"/>
    </row>
    <row r="35489" spans="9:20" x14ac:dyDescent="0.25">
      <c r="I35489" s="137"/>
      <c r="J35489" s="110"/>
      <c r="K35489"/>
      <c r="L35489"/>
      <c r="T35489" s="138"/>
    </row>
    <row r="35490" spans="9:20" x14ac:dyDescent="0.25">
      <c r="I35490" s="137"/>
      <c r="J35490" s="110"/>
      <c r="K35490"/>
      <c r="L35490"/>
      <c r="T35490" s="138"/>
    </row>
    <row r="35491" spans="9:20" x14ac:dyDescent="0.25">
      <c r="I35491" s="137"/>
      <c r="J35491" s="110"/>
      <c r="K35491"/>
      <c r="L35491"/>
      <c r="T35491" s="138"/>
    </row>
    <row r="35492" spans="9:20" x14ac:dyDescent="0.25">
      <c r="I35492" s="137"/>
      <c r="J35492" s="110"/>
      <c r="K35492"/>
      <c r="L35492"/>
      <c r="T35492" s="138"/>
    </row>
    <row r="35493" spans="9:20" x14ac:dyDescent="0.25">
      <c r="I35493" s="137"/>
      <c r="J35493" s="110"/>
      <c r="K35493"/>
      <c r="L35493"/>
      <c r="T35493" s="138"/>
    </row>
    <row r="35494" spans="9:20" x14ac:dyDescent="0.25">
      <c r="I35494" s="137"/>
      <c r="J35494" s="110"/>
      <c r="K35494"/>
      <c r="L35494"/>
      <c r="T35494" s="138"/>
    </row>
    <row r="35495" spans="9:20" x14ac:dyDescent="0.25">
      <c r="I35495" s="137"/>
      <c r="J35495" s="110"/>
      <c r="K35495"/>
      <c r="L35495"/>
      <c r="T35495" s="138"/>
    </row>
    <row r="35496" spans="9:20" x14ac:dyDescent="0.25">
      <c r="I35496" s="137"/>
      <c r="J35496" s="110"/>
      <c r="K35496"/>
      <c r="L35496"/>
      <c r="T35496" s="138"/>
    </row>
    <row r="35497" spans="9:20" x14ac:dyDescent="0.25">
      <c r="I35497" s="137"/>
      <c r="J35497" s="110"/>
      <c r="K35497"/>
      <c r="L35497"/>
      <c r="T35497" s="138"/>
    </row>
    <row r="35498" spans="9:20" x14ac:dyDescent="0.25">
      <c r="I35498" s="137"/>
      <c r="J35498" s="110"/>
      <c r="K35498"/>
      <c r="L35498"/>
      <c r="T35498" s="138"/>
    </row>
    <row r="35499" spans="9:20" x14ac:dyDescent="0.25">
      <c r="I35499" s="137"/>
      <c r="J35499" s="110"/>
      <c r="K35499"/>
      <c r="L35499"/>
      <c r="T35499" s="138"/>
    </row>
    <row r="35500" spans="9:20" x14ac:dyDescent="0.25">
      <c r="I35500" s="137"/>
      <c r="J35500" s="110"/>
      <c r="K35500"/>
      <c r="L35500"/>
      <c r="T35500" s="138"/>
    </row>
    <row r="35501" spans="9:20" x14ac:dyDescent="0.25">
      <c r="I35501" s="137"/>
      <c r="J35501" s="110"/>
      <c r="K35501"/>
      <c r="L35501"/>
      <c r="T35501" s="138"/>
    </row>
    <row r="35502" spans="9:20" x14ac:dyDescent="0.25">
      <c r="I35502" s="137"/>
      <c r="J35502" s="110"/>
      <c r="K35502"/>
      <c r="L35502"/>
      <c r="T35502" s="138"/>
    </row>
    <row r="35503" spans="9:20" x14ac:dyDescent="0.25">
      <c r="I35503" s="137"/>
      <c r="J35503" s="110"/>
      <c r="K35503"/>
      <c r="L35503"/>
      <c r="T35503" s="138"/>
    </row>
    <row r="35504" spans="9:20" x14ac:dyDescent="0.25">
      <c r="I35504" s="137"/>
      <c r="J35504" s="110"/>
      <c r="K35504"/>
      <c r="L35504"/>
      <c r="T35504" s="138"/>
    </row>
    <row r="35505" spans="9:20" x14ac:dyDescent="0.25">
      <c r="I35505" s="137"/>
      <c r="J35505" s="110"/>
      <c r="K35505"/>
      <c r="L35505"/>
      <c r="T35505" s="138"/>
    </row>
    <row r="35506" spans="9:20" x14ac:dyDescent="0.25">
      <c r="I35506" s="137"/>
      <c r="J35506" s="110"/>
      <c r="K35506"/>
      <c r="L35506"/>
      <c r="T35506" s="138"/>
    </row>
    <row r="35507" spans="9:20" x14ac:dyDescent="0.25">
      <c r="I35507" s="137"/>
      <c r="J35507" s="110"/>
      <c r="K35507"/>
      <c r="L35507"/>
      <c r="T35507" s="138"/>
    </row>
    <row r="35508" spans="9:20" x14ac:dyDescent="0.25">
      <c r="I35508" s="137"/>
      <c r="J35508" s="110"/>
      <c r="K35508"/>
      <c r="L35508"/>
      <c r="T35508" s="138"/>
    </row>
    <row r="35509" spans="9:20" x14ac:dyDescent="0.25">
      <c r="I35509" s="137"/>
      <c r="J35509" s="110"/>
      <c r="K35509"/>
      <c r="L35509"/>
      <c r="T35509" s="138"/>
    </row>
    <row r="35510" spans="9:20" x14ac:dyDescent="0.25">
      <c r="I35510" s="137"/>
      <c r="J35510" s="110"/>
      <c r="K35510"/>
      <c r="L35510"/>
      <c r="T35510" s="138"/>
    </row>
    <row r="35511" spans="9:20" x14ac:dyDescent="0.25">
      <c r="I35511" s="137"/>
      <c r="J35511" s="110"/>
      <c r="K35511"/>
      <c r="L35511"/>
      <c r="T35511" s="138"/>
    </row>
    <row r="35512" spans="9:20" x14ac:dyDescent="0.25">
      <c r="I35512" s="137"/>
      <c r="J35512" s="110"/>
      <c r="K35512"/>
      <c r="L35512"/>
      <c r="T35512" s="138"/>
    </row>
    <row r="35513" spans="9:20" x14ac:dyDescent="0.25">
      <c r="I35513" s="137"/>
      <c r="J35513" s="110"/>
      <c r="K35513"/>
      <c r="L35513"/>
      <c r="T35513" s="138"/>
    </row>
    <row r="35514" spans="9:20" x14ac:dyDescent="0.25">
      <c r="I35514" s="137"/>
      <c r="J35514" s="110"/>
      <c r="K35514"/>
      <c r="L35514"/>
      <c r="T35514" s="138"/>
    </row>
    <row r="35515" spans="9:20" x14ac:dyDescent="0.25">
      <c r="I35515" s="137"/>
      <c r="J35515" s="110"/>
      <c r="K35515"/>
      <c r="L35515"/>
      <c r="T35515" s="138"/>
    </row>
    <row r="35516" spans="9:20" x14ac:dyDescent="0.25">
      <c r="I35516" s="137"/>
      <c r="J35516" s="110"/>
      <c r="K35516"/>
      <c r="L35516"/>
      <c r="T35516" s="138"/>
    </row>
    <row r="35517" spans="9:20" x14ac:dyDescent="0.25">
      <c r="I35517" s="137"/>
      <c r="J35517" s="110"/>
      <c r="K35517"/>
      <c r="L35517"/>
      <c r="T35517" s="138"/>
    </row>
    <row r="35518" spans="9:20" x14ac:dyDescent="0.25">
      <c r="I35518" s="137"/>
      <c r="J35518" s="110"/>
      <c r="K35518"/>
      <c r="L35518"/>
      <c r="T35518" s="138"/>
    </row>
    <row r="35519" spans="9:20" x14ac:dyDescent="0.25">
      <c r="I35519" s="137"/>
      <c r="J35519" s="110"/>
      <c r="K35519"/>
      <c r="L35519"/>
      <c r="T35519" s="138"/>
    </row>
    <row r="35520" spans="9:20" x14ac:dyDescent="0.25">
      <c r="I35520" s="137"/>
      <c r="J35520" s="110"/>
      <c r="K35520"/>
      <c r="L35520"/>
      <c r="T35520" s="138"/>
    </row>
    <row r="35521" spans="9:20" x14ac:dyDescent="0.25">
      <c r="I35521" s="137"/>
      <c r="J35521" s="110"/>
      <c r="K35521"/>
      <c r="L35521"/>
      <c r="T35521" s="138"/>
    </row>
    <row r="35522" spans="9:20" x14ac:dyDescent="0.25">
      <c r="I35522" s="137"/>
      <c r="J35522" s="110"/>
      <c r="K35522"/>
      <c r="L35522"/>
      <c r="T35522" s="138"/>
    </row>
    <row r="35523" spans="9:20" x14ac:dyDescent="0.25">
      <c r="I35523" s="137"/>
      <c r="J35523" s="110"/>
      <c r="K35523"/>
      <c r="L35523"/>
      <c r="T35523" s="138"/>
    </row>
    <row r="35524" spans="9:20" x14ac:dyDescent="0.25">
      <c r="I35524" s="137"/>
      <c r="J35524" s="110"/>
      <c r="K35524"/>
      <c r="L35524"/>
      <c r="T35524" s="138"/>
    </row>
    <row r="35525" spans="9:20" x14ac:dyDescent="0.25">
      <c r="I35525" s="137"/>
      <c r="J35525" s="110"/>
      <c r="K35525"/>
      <c r="L35525"/>
      <c r="T35525" s="138"/>
    </row>
    <row r="35526" spans="9:20" x14ac:dyDescent="0.25">
      <c r="I35526" s="137"/>
      <c r="J35526" s="110"/>
      <c r="K35526"/>
      <c r="L35526"/>
      <c r="T35526" s="138"/>
    </row>
    <row r="35527" spans="9:20" x14ac:dyDescent="0.25">
      <c r="I35527" s="137"/>
      <c r="J35527" s="110"/>
      <c r="K35527"/>
      <c r="L35527"/>
      <c r="T35527" s="138"/>
    </row>
    <row r="35528" spans="9:20" x14ac:dyDescent="0.25">
      <c r="I35528" s="137"/>
      <c r="J35528" s="110"/>
      <c r="K35528"/>
      <c r="L35528"/>
      <c r="T35528" s="138"/>
    </row>
    <row r="35529" spans="9:20" x14ac:dyDescent="0.25">
      <c r="I35529" s="137"/>
      <c r="J35529" s="110"/>
      <c r="K35529"/>
      <c r="L35529"/>
      <c r="T35529" s="138"/>
    </row>
    <row r="35530" spans="9:20" x14ac:dyDescent="0.25">
      <c r="I35530" s="137"/>
      <c r="J35530" s="110"/>
      <c r="K35530"/>
      <c r="L35530"/>
      <c r="T35530" s="138"/>
    </row>
    <row r="35531" spans="9:20" x14ac:dyDescent="0.25">
      <c r="I35531" s="137"/>
      <c r="J35531" s="110"/>
      <c r="K35531"/>
      <c r="L35531"/>
      <c r="T35531" s="138"/>
    </row>
    <row r="35532" spans="9:20" x14ac:dyDescent="0.25">
      <c r="I35532" s="137"/>
      <c r="J35532" s="110"/>
      <c r="K35532"/>
      <c r="L35532"/>
      <c r="T35532" s="138"/>
    </row>
    <row r="35533" spans="9:20" x14ac:dyDescent="0.25">
      <c r="I35533" s="137"/>
      <c r="J35533" s="110"/>
      <c r="K35533"/>
      <c r="L35533"/>
      <c r="T35533" s="138"/>
    </row>
    <row r="35534" spans="9:20" x14ac:dyDescent="0.25">
      <c r="I35534" s="137"/>
      <c r="J35534" s="110"/>
      <c r="K35534"/>
      <c r="L35534"/>
      <c r="T35534" s="138"/>
    </row>
    <row r="35535" spans="9:20" x14ac:dyDescent="0.25">
      <c r="I35535" s="137"/>
      <c r="J35535" s="110"/>
      <c r="K35535"/>
      <c r="L35535"/>
      <c r="T35535" s="138"/>
    </row>
    <row r="35536" spans="9:20" x14ac:dyDescent="0.25">
      <c r="I35536" s="137"/>
      <c r="J35536" s="110"/>
      <c r="K35536"/>
      <c r="L35536"/>
      <c r="T35536" s="138"/>
    </row>
    <row r="35537" spans="9:20" x14ac:dyDescent="0.25">
      <c r="I35537" s="137"/>
      <c r="J35537" s="110"/>
      <c r="K35537"/>
      <c r="L35537"/>
      <c r="T35537" s="138"/>
    </row>
    <row r="35538" spans="9:20" x14ac:dyDescent="0.25">
      <c r="I35538" s="137"/>
      <c r="J35538" s="110"/>
      <c r="K35538"/>
      <c r="L35538"/>
      <c r="T35538" s="138"/>
    </row>
    <row r="35539" spans="9:20" x14ac:dyDescent="0.25">
      <c r="I35539" s="137"/>
      <c r="J35539" s="110"/>
      <c r="K35539"/>
      <c r="L35539"/>
      <c r="T35539" s="138"/>
    </row>
    <row r="35540" spans="9:20" x14ac:dyDescent="0.25">
      <c r="I35540" s="137"/>
      <c r="J35540" s="110"/>
      <c r="K35540"/>
      <c r="L35540"/>
      <c r="T35540" s="138"/>
    </row>
    <row r="35541" spans="9:20" x14ac:dyDescent="0.25">
      <c r="I35541" s="137"/>
      <c r="J35541" s="110"/>
      <c r="K35541"/>
      <c r="L35541"/>
      <c r="T35541" s="138"/>
    </row>
    <row r="35542" spans="9:20" x14ac:dyDescent="0.25">
      <c r="I35542" s="137"/>
      <c r="J35542" s="110"/>
      <c r="K35542"/>
      <c r="L35542"/>
      <c r="T35542" s="138"/>
    </row>
    <row r="35543" spans="9:20" x14ac:dyDescent="0.25">
      <c r="I35543" s="137"/>
      <c r="J35543" s="110"/>
      <c r="K35543"/>
      <c r="L35543"/>
      <c r="T35543" s="138"/>
    </row>
    <row r="35544" spans="9:20" x14ac:dyDescent="0.25">
      <c r="I35544" s="137"/>
      <c r="J35544" s="110"/>
      <c r="K35544"/>
      <c r="L35544"/>
      <c r="T35544" s="138"/>
    </row>
    <row r="35545" spans="9:20" x14ac:dyDescent="0.25">
      <c r="I35545" s="137"/>
      <c r="J35545" s="110"/>
      <c r="K35545"/>
      <c r="L35545"/>
      <c r="T35545" s="138"/>
    </row>
    <row r="35546" spans="9:20" x14ac:dyDescent="0.25">
      <c r="I35546" s="137"/>
      <c r="J35546" s="110"/>
      <c r="K35546"/>
      <c r="L35546"/>
      <c r="T35546" s="138"/>
    </row>
    <row r="35547" spans="9:20" x14ac:dyDescent="0.25">
      <c r="I35547" s="137"/>
      <c r="J35547" s="110"/>
      <c r="K35547"/>
      <c r="L35547"/>
      <c r="T35547" s="138"/>
    </row>
    <row r="35548" spans="9:20" x14ac:dyDescent="0.25">
      <c r="I35548" s="137"/>
      <c r="J35548" s="110"/>
      <c r="K35548"/>
      <c r="L35548"/>
      <c r="T35548" s="138"/>
    </row>
    <row r="35549" spans="9:20" x14ac:dyDescent="0.25">
      <c r="I35549" s="137"/>
      <c r="J35549" s="110"/>
      <c r="K35549"/>
      <c r="L35549"/>
      <c r="T35549" s="138"/>
    </row>
    <row r="35550" spans="9:20" x14ac:dyDescent="0.25">
      <c r="I35550" s="137"/>
      <c r="J35550" s="110"/>
      <c r="K35550"/>
      <c r="L35550"/>
      <c r="T35550" s="138"/>
    </row>
    <row r="35551" spans="9:20" x14ac:dyDescent="0.25">
      <c r="I35551" s="137"/>
      <c r="J35551" s="110"/>
      <c r="K35551"/>
      <c r="L35551"/>
      <c r="T35551" s="138"/>
    </row>
    <row r="35552" spans="9:20" x14ac:dyDescent="0.25">
      <c r="I35552" s="137"/>
      <c r="J35552" s="110"/>
      <c r="K35552"/>
      <c r="L35552"/>
      <c r="T35552" s="138"/>
    </row>
    <row r="35553" spans="9:20" x14ac:dyDescent="0.25">
      <c r="I35553" s="137"/>
      <c r="J35553" s="110"/>
      <c r="K35553"/>
      <c r="L35553"/>
      <c r="T35553" s="138"/>
    </row>
    <row r="35554" spans="9:20" x14ac:dyDescent="0.25">
      <c r="I35554" s="137"/>
      <c r="J35554" s="110"/>
      <c r="K35554"/>
      <c r="L35554"/>
      <c r="T35554" s="138"/>
    </row>
    <row r="35555" spans="9:20" x14ac:dyDescent="0.25">
      <c r="I35555" s="137"/>
      <c r="J35555" s="110"/>
      <c r="K35555"/>
      <c r="L35555"/>
      <c r="T35555" s="138"/>
    </row>
    <row r="35556" spans="9:20" x14ac:dyDescent="0.25">
      <c r="I35556" s="137"/>
      <c r="J35556" s="110"/>
      <c r="K35556"/>
      <c r="L35556"/>
      <c r="T35556" s="138"/>
    </row>
    <row r="35557" spans="9:20" x14ac:dyDescent="0.25">
      <c r="I35557" s="137"/>
      <c r="J35557" s="110"/>
      <c r="K35557"/>
      <c r="L35557"/>
      <c r="T35557" s="138"/>
    </row>
    <row r="35558" spans="9:20" x14ac:dyDescent="0.25">
      <c r="I35558" s="137"/>
      <c r="J35558" s="110"/>
      <c r="K35558"/>
      <c r="L35558"/>
      <c r="T35558" s="138"/>
    </row>
    <row r="35559" spans="9:20" x14ac:dyDescent="0.25">
      <c r="I35559" s="137"/>
      <c r="J35559" s="110"/>
      <c r="K35559"/>
      <c r="L35559"/>
      <c r="T35559" s="138"/>
    </row>
    <row r="35560" spans="9:20" x14ac:dyDescent="0.25">
      <c r="I35560" s="137"/>
      <c r="J35560" s="110"/>
      <c r="K35560"/>
      <c r="L35560"/>
      <c r="T35560" s="138"/>
    </row>
    <row r="35561" spans="9:20" x14ac:dyDescent="0.25">
      <c r="I35561" s="137"/>
      <c r="J35561" s="110"/>
      <c r="K35561"/>
      <c r="L35561"/>
      <c r="T35561" s="138"/>
    </row>
    <row r="35562" spans="9:20" x14ac:dyDescent="0.25">
      <c r="I35562" s="137"/>
      <c r="J35562" s="110"/>
      <c r="K35562"/>
      <c r="L35562"/>
      <c r="T35562" s="138"/>
    </row>
    <row r="35563" spans="9:20" x14ac:dyDescent="0.25">
      <c r="I35563" s="137"/>
      <c r="J35563" s="110"/>
      <c r="K35563"/>
      <c r="L35563"/>
      <c r="T35563" s="138"/>
    </row>
    <row r="35564" spans="9:20" x14ac:dyDescent="0.25">
      <c r="I35564" s="137"/>
      <c r="J35564" s="110"/>
      <c r="K35564"/>
      <c r="L35564"/>
      <c r="T35564" s="138"/>
    </row>
    <row r="35565" spans="9:20" x14ac:dyDescent="0.25">
      <c r="I35565" s="137"/>
      <c r="J35565" s="110"/>
      <c r="K35565"/>
      <c r="L35565"/>
      <c r="T35565" s="138"/>
    </row>
    <row r="35566" spans="9:20" x14ac:dyDescent="0.25">
      <c r="I35566" s="137"/>
      <c r="J35566" s="110"/>
      <c r="K35566"/>
      <c r="L35566"/>
      <c r="T35566" s="138"/>
    </row>
    <row r="35567" spans="9:20" x14ac:dyDescent="0.25">
      <c r="I35567" s="137"/>
      <c r="J35567" s="110"/>
      <c r="K35567"/>
      <c r="L35567"/>
      <c r="T35567" s="138"/>
    </row>
    <row r="35568" spans="9:20" x14ac:dyDescent="0.25">
      <c r="I35568" s="137"/>
      <c r="J35568" s="110"/>
      <c r="K35568"/>
      <c r="L35568"/>
      <c r="T35568" s="138"/>
    </row>
    <row r="35569" spans="9:20" x14ac:dyDescent="0.25">
      <c r="I35569" s="137"/>
      <c r="J35569" s="110"/>
      <c r="K35569"/>
      <c r="L35569"/>
      <c r="T35569" s="138"/>
    </row>
    <row r="35570" spans="9:20" x14ac:dyDescent="0.25">
      <c r="I35570" s="137"/>
      <c r="J35570" s="110"/>
      <c r="K35570"/>
      <c r="L35570"/>
      <c r="T35570" s="138"/>
    </row>
    <row r="35571" spans="9:20" x14ac:dyDescent="0.25">
      <c r="I35571" s="137"/>
      <c r="J35571" s="110"/>
      <c r="K35571"/>
      <c r="L35571"/>
      <c r="T35571" s="138"/>
    </row>
    <row r="35572" spans="9:20" x14ac:dyDescent="0.25">
      <c r="I35572" s="137"/>
      <c r="J35572" s="110"/>
      <c r="K35572"/>
      <c r="L35572"/>
      <c r="T35572" s="138"/>
    </row>
    <row r="35573" spans="9:20" x14ac:dyDescent="0.25">
      <c r="I35573" s="137"/>
      <c r="J35573" s="110"/>
      <c r="K35573"/>
      <c r="L35573"/>
      <c r="T35573" s="138"/>
    </row>
    <row r="35574" spans="9:20" x14ac:dyDescent="0.25">
      <c r="I35574" s="137"/>
      <c r="J35574" s="110"/>
      <c r="K35574"/>
      <c r="L35574"/>
      <c r="T35574" s="138"/>
    </row>
    <row r="35575" spans="9:20" x14ac:dyDescent="0.25">
      <c r="I35575" s="137"/>
      <c r="J35575" s="110"/>
      <c r="K35575"/>
      <c r="L35575"/>
      <c r="T35575" s="138"/>
    </row>
    <row r="35576" spans="9:20" x14ac:dyDescent="0.25">
      <c r="I35576" s="137"/>
      <c r="J35576" s="110"/>
      <c r="K35576"/>
      <c r="L35576"/>
      <c r="T35576" s="138"/>
    </row>
    <row r="35577" spans="9:20" x14ac:dyDescent="0.25">
      <c r="I35577" s="137"/>
      <c r="J35577" s="110"/>
      <c r="K35577"/>
      <c r="L35577"/>
      <c r="T35577" s="138"/>
    </row>
    <row r="35578" spans="9:20" x14ac:dyDescent="0.25">
      <c r="I35578" s="137"/>
      <c r="J35578" s="110"/>
      <c r="K35578"/>
      <c r="L35578"/>
      <c r="T35578" s="138"/>
    </row>
    <row r="35579" spans="9:20" x14ac:dyDescent="0.25">
      <c r="I35579" s="137"/>
      <c r="J35579" s="110"/>
      <c r="K35579"/>
      <c r="L35579"/>
      <c r="T35579" s="138"/>
    </row>
    <row r="35580" spans="9:20" x14ac:dyDescent="0.25">
      <c r="I35580" s="137"/>
      <c r="J35580" s="110"/>
      <c r="K35580"/>
      <c r="L35580"/>
      <c r="T35580" s="138"/>
    </row>
    <row r="35581" spans="9:20" x14ac:dyDescent="0.25">
      <c r="I35581" s="137"/>
      <c r="J35581" s="110"/>
      <c r="K35581"/>
      <c r="L35581"/>
      <c r="T35581" s="138"/>
    </row>
    <row r="35582" spans="9:20" x14ac:dyDescent="0.25">
      <c r="I35582" s="137"/>
      <c r="J35582" s="110"/>
      <c r="K35582"/>
      <c r="L35582"/>
      <c r="T35582" s="138"/>
    </row>
    <row r="35583" spans="9:20" x14ac:dyDescent="0.25">
      <c r="I35583" s="137"/>
      <c r="J35583" s="110"/>
      <c r="K35583"/>
      <c r="L35583"/>
      <c r="T35583" s="138"/>
    </row>
    <row r="35584" spans="9:20" x14ac:dyDescent="0.25">
      <c r="I35584" s="137"/>
      <c r="J35584" s="110"/>
      <c r="K35584"/>
      <c r="L35584"/>
      <c r="T35584" s="138"/>
    </row>
    <row r="35585" spans="9:20" x14ac:dyDescent="0.25">
      <c r="I35585" s="137"/>
      <c r="J35585" s="110"/>
      <c r="K35585"/>
      <c r="L35585"/>
      <c r="T35585" s="138"/>
    </row>
    <row r="35586" spans="9:20" x14ac:dyDescent="0.25">
      <c r="I35586" s="137"/>
      <c r="J35586" s="110"/>
      <c r="K35586"/>
      <c r="L35586"/>
      <c r="T35586" s="138"/>
    </row>
    <row r="35587" spans="9:20" x14ac:dyDescent="0.25">
      <c r="I35587" s="137"/>
      <c r="J35587" s="110"/>
      <c r="K35587"/>
      <c r="L35587"/>
      <c r="T35587" s="138"/>
    </row>
    <row r="35588" spans="9:20" x14ac:dyDescent="0.25">
      <c r="I35588" s="137"/>
      <c r="J35588" s="110"/>
      <c r="K35588"/>
      <c r="L35588"/>
      <c r="T35588" s="138"/>
    </row>
    <row r="35589" spans="9:20" x14ac:dyDescent="0.25">
      <c r="I35589" s="137"/>
      <c r="J35589" s="110"/>
      <c r="K35589"/>
      <c r="L35589"/>
      <c r="T35589" s="138"/>
    </row>
    <row r="35590" spans="9:20" x14ac:dyDescent="0.25">
      <c r="I35590" s="137"/>
      <c r="J35590" s="110"/>
      <c r="K35590"/>
      <c r="L35590"/>
      <c r="T35590" s="138"/>
    </row>
    <row r="35591" spans="9:20" x14ac:dyDescent="0.25">
      <c r="I35591" s="137"/>
      <c r="J35591" s="110"/>
      <c r="K35591"/>
      <c r="L35591"/>
      <c r="T35591" s="138"/>
    </row>
    <row r="35592" spans="9:20" x14ac:dyDescent="0.25">
      <c r="I35592" s="137"/>
      <c r="J35592" s="110"/>
      <c r="K35592"/>
      <c r="L35592"/>
      <c r="T35592" s="138"/>
    </row>
    <row r="35593" spans="9:20" x14ac:dyDescent="0.25">
      <c r="I35593" s="137"/>
      <c r="J35593" s="110"/>
      <c r="K35593"/>
      <c r="L35593"/>
      <c r="T35593" s="138"/>
    </row>
    <row r="35594" spans="9:20" x14ac:dyDescent="0.25">
      <c r="I35594" s="137"/>
      <c r="J35594" s="110"/>
      <c r="K35594"/>
      <c r="L35594"/>
      <c r="T35594" s="138"/>
    </row>
    <row r="35595" spans="9:20" x14ac:dyDescent="0.25">
      <c r="I35595" s="137"/>
      <c r="J35595" s="110"/>
      <c r="K35595"/>
      <c r="L35595"/>
      <c r="T35595" s="138"/>
    </row>
    <row r="35596" spans="9:20" x14ac:dyDescent="0.25">
      <c r="I35596" s="137"/>
      <c r="J35596" s="110"/>
      <c r="K35596"/>
      <c r="L35596"/>
      <c r="T35596" s="138"/>
    </row>
    <row r="35597" spans="9:20" x14ac:dyDescent="0.25">
      <c r="I35597" s="137"/>
      <c r="J35597" s="110"/>
      <c r="K35597"/>
      <c r="L35597"/>
      <c r="T35597" s="138"/>
    </row>
    <row r="35598" spans="9:20" x14ac:dyDescent="0.25">
      <c r="I35598" s="137"/>
      <c r="J35598" s="110"/>
      <c r="K35598"/>
      <c r="L35598"/>
      <c r="T35598" s="138"/>
    </row>
    <row r="35599" spans="9:20" x14ac:dyDescent="0.25">
      <c r="I35599" s="137"/>
      <c r="J35599" s="110"/>
      <c r="K35599"/>
      <c r="L35599"/>
      <c r="T35599" s="138"/>
    </row>
    <row r="35600" spans="9:20" x14ac:dyDescent="0.25">
      <c r="I35600" s="137"/>
      <c r="J35600" s="110"/>
      <c r="K35600"/>
      <c r="L35600"/>
      <c r="T35600" s="138"/>
    </row>
    <row r="35601" spans="9:20" x14ac:dyDescent="0.25">
      <c r="I35601" s="137"/>
      <c r="J35601" s="110"/>
      <c r="K35601"/>
      <c r="L35601"/>
      <c r="T35601" s="138"/>
    </row>
    <row r="35602" spans="9:20" x14ac:dyDescent="0.25">
      <c r="I35602" s="137"/>
      <c r="J35602" s="110"/>
      <c r="K35602"/>
      <c r="L35602"/>
      <c r="T35602" s="138"/>
    </row>
    <row r="35603" spans="9:20" x14ac:dyDescent="0.25">
      <c r="I35603" s="137"/>
      <c r="J35603" s="110"/>
      <c r="K35603"/>
      <c r="L35603"/>
      <c r="T35603" s="138"/>
    </row>
    <row r="35604" spans="9:20" x14ac:dyDescent="0.25">
      <c r="I35604" s="137"/>
      <c r="J35604" s="110"/>
      <c r="K35604"/>
      <c r="L35604"/>
      <c r="T35604" s="138"/>
    </row>
    <row r="35605" spans="9:20" x14ac:dyDescent="0.25">
      <c r="I35605" s="137"/>
      <c r="J35605" s="110"/>
      <c r="K35605"/>
      <c r="L35605"/>
      <c r="T35605" s="138"/>
    </row>
    <row r="35606" spans="9:20" x14ac:dyDescent="0.25">
      <c r="I35606" s="137"/>
      <c r="J35606" s="110"/>
      <c r="K35606"/>
      <c r="L35606"/>
      <c r="T35606" s="138"/>
    </row>
    <row r="35607" spans="9:20" x14ac:dyDescent="0.25">
      <c r="I35607" s="137"/>
      <c r="J35607" s="110"/>
      <c r="K35607"/>
      <c r="L35607"/>
      <c r="T35607" s="138"/>
    </row>
    <row r="35608" spans="9:20" x14ac:dyDescent="0.25">
      <c r="I35608" s="137"/>
      <c r="J35608" s="110"/>
      <c r="K35608"/>
      <c r="L35608"/>
      <c r="T35608" s="138"/>
    </row>
    <row r="35609" spans="9:20" x14ac:dyDescent="0.25">
      <c r="I35609" s="137"/>
      <c r="J35609" s="110"/>
      <c r="K35609"/>
      <c r="L35609"/>
      <c r="T35609" s="138"/>
    </row>
    <row r="35610" spans="9:20" x14ac:dyDescent="0.25">
      <c r="I35610" s="137"/>
      <c r="J35610" s="110"/>
      <c r="K35610"/>
      <c r="L35610"/>
      <c r="T35610" s="138"/>
    </row>
    <row r="35611" spans="9:20" x14ac:dyDescent="0.25">
      <c r="I35611" s="137"/>
      <c r="J35611" s="110"/>
      <c r="K35611"/>
      <c r="L35611"/>
      <c r="T35611" s="138"/>
    </row>
    <row r="35612" spans="9:20" x14ac:dyDescent="0.25">
      <c r="I35612" s="137"/>
      <c r="J35612" s="110"/>
      <c r="K35612"/>
      <c r="L35612"/>
      <c r="T35612" s="138"/>
    </row>
    <row r="35613" spans="9:20" x14ac:dyDescent="0.25">
      <c r="I35613" s="137"/>
      <c r="J35613" s="110"/>
      <c r="K35613"/>
      <c r="L35613"/>
      <c r="T35613" s="138"/>
    </row>
    <row r="35614" spans="9:20" x14ac:dyDescent="0.25">
      <c r="I35614" s="137"/>
      <c r="J35614" s="110"/>
      <c r="K35614"/>
      <c r="L35614"/>
      <c r="T35614" s="138"/>
    </row>
    <row r="35615" spans="9:20" x14ac:dyDescent="0.25">
      <c r="I35615" s="137"/>
      <c r="J35615" s="110"/>
      <c r="K35615"/>
      <c r="L35615"/>
      <c r="T35615" s="138"/>
    </row>
    <row r="35616" spans="9:20" x14ac:dyDescent="0.25">
      <c r="I35616" s="137"/>
      <c r="J35616" s="110"/>
      <c r="K35616"/>
      <c r="L35616"/>
      <c r="T35616" s="138"/>
    </row>
    <row r="35617" spans="9:20" x14ac:dyDescent="0.25">
      <c r="I35617" s="137"/>
      <c r="J35617" s="110"/>
      <c r="K35617"/>
      <c r="L35617"/>
      <c r="T35617" s="138"/>
    </row>
    <row r="35618" spans="9:20" x14ac:dyDescent="0.25">
      <c r="I35618" s="137"/>
      <c r="J35618" s="110"/>
      <c r="K35618"/>
      <c r="L35618"/>
      <c r="T35618" s="138"/>
    </row>
    <row r="35619" spans="9:20" x14ac:dyDescent="0.25">
      <c r="I35619" s="137"/>
      <c r="J35619" s="110"/>
      <c r="K35619"/>
      <c r="L35619"/>
      <c r="T35619" s="138"/>
    </row>
    <row r="35620" spans="9:20" x14ac:dyDescent="0.25">
      <c r="I35620" s="137"/>
      <c r="J35620" s="110"/>
      <c r="K35620"/>
      <c r="L35620"/>
      <c r="T35620" s="138"/>
    </row>
    <row r="35621" spans="9:20" x14ac:dyDescent="0.25">
      <c r="I35621" s="137"/>
      <c r="J35621" s="110"/>
      <c r="K35621"/>
      <c r="L35621"/>
      <c r="T35621" s="138"/>
    </row>
    <row r="35622" spans="9:20" x14ac:dyDescent="0.25">
      <c r="I35622" s="137"/>
      <c r="J35622" s="110"/>
      <c r="K35622"/>
      <c r="L35622"/>
      <c r="T35622" s="138"/>
    </row>
    <row r="35623" spans="9:20" x14ac:dyDescent="0.25">
      <c r="I35623" s="137"/>
      <c r="J35623" s="110"/>
      <c r="K35623"/>
      <c r="L35623"/>
      <c r="T35623" s="138"/>
    </row>
    <row r="35624" spans="9:20" x14ac:dyDescent="0.25">
      <c r="I35624" s="137"/>
      <c r="J35624" s="110"/>
      <c r="K35624"/>
      <c r="L35624"/>
      <c r="T35624" s="138"/>
    </row>
    <row r="35625" spans="9:20" x14ac:dyDescent="0.25">
      <c r="I35625" s="137"/>
      <c r="J35625" s="110"/>
      <c r="K35625"/>
      <c r="L35625"/>
      <c r="T35625" s="138"/>
    </row>
    <row r="35626" spans="9:20" x14ac:dyDescent="0.25">
      <c r="I35626" s="137"/>
      <c r="J35626" s="110"/>
      <c r="K35626"/>
      <c r="L35626"/>
      <c r="T35626" s="138"/>
    </row>
    <row r="35627" spans="9:20" x14ac:dyDescent="0.25">
      <c r="I35627" s="137"/>
      <c r="J35627" s="110"/>
      <c r="K35627"/>
      <c r="L35627"/>
      <c r="T35627" s="138"/>
    </row>
    <row r="35628" spans="9:20" x14ac:dyDescent="0.25">
      <c r="I35628" s="137"/>
      <c r="J35628" s="110"/>
      <c r="K35628"/>
      <c r="L35628"/>
      <c r="T35628" s="138"/>
    </row>
    <row r="35629" spans="9:20" x14ac:dyDescent="0.25">
      <c r="I35629" s="137"/>
      <c r="J35629" s="110"/>
      <c r="K35629"/>
      <c r="L35629"/>
      <c r="T35629" s="138"/>
    </row>
    <row r="35630" spans="9:20" x14ac:dyDescent="0.25">
      <c r="I35630" s="137"/>
      <c r="J35630" s="110"/>
      <c r="K35630"/>
      <c r="L35630"/>
      <c r="T35630" s="138"/>
    </row>
    <row r="35631" spans="9:20" x14ac:dyDescent="0.25">
      <c r="I35631" s="137"/>
      <c r="J35631" s="110"/>
      <c r="K35631"/>
      <c r="L35631"/>
      <c r="T35631" s="138"/>
    </row>
    <row r="35632" spans="9:20" x14ac:dyDescent="0.25">
      <c r="I35632" s="137"/>
      <c r="J35632" s="110"/>
      <c r="K35632"/>
      <c r="L35632"/>
      <c r="T35632" s="138"/>
    </row>
    <row r="35633" spans="9:20" x14ac:dyDescent="0.25">
      <c r="I35633" s="137"/>
      <c r="J35633" s="110"/>
      <c r="K35633"/>
      <c r="L35633"/>
      <c r="T35633" s="138"/>
    </row>
    <row r="35634" spans="9:20" x14ac:dyDescent="0.25">
      <c r="I35634" s="137"/>
      <c r="J35634" s="110"/>
      <c r="K35634"/>
      <c r="L35634"/>
      <c r="T35634" s="138"/>
    </row>
    <row r="35635" spans="9:20" x14ac:dyDescent="0.25">
      <c r="I35635" s="137"/>
      <c r="J35635" s="110"/>
      <c r="K35635"/>
      <c r="L35635"/>
      <c r="T35635" s="138"/>
    </row>
    <row r="35636" spans="9:20" x14ac:dyDescent="0.25">
      <c r="I35636" s="137"/>
      <c r="J35636" s="110"/>
      <c r="K35636"/>
      <c r="L35636"/>
      <c r="T35636" s="138"/>
    </row>
    <row r="35637" spans="9:20" x14ac:dyDescent="0.25">
      <c r="I35637" s="137"/>
      <c r="J35637" s="110"/>
      <c r="K35637"/>
      <c r="L35637"/>
      <c r="T35637" s="138"/>
    </row>
    <row r="35638" spans="9:20" x14ac:dyDescent="0.25">
      <c r="I35638" s="137"/>
      <c r="J35638" s="110"/>
      <c r="K35638"/>
      <c r="L35638"/>
      <c r="T35638" s="138"/>
    </row>
    <row r="35639" spans="9:20" x14ac:dyDescent="0.25">
      <c r="I35639" s="137"/>
      <c r="J35639" s="110"/>
      <c r="K35639"/>
      <c r="L35639"/>
      <c r="T35639" s="138"/>
    </row>
    <row r="35640" spans="9:20" x14ac:dyDescent="0.25">
      <c r="I35640" s="137"/>
      <c r="J35640" s="110"/>
      <c r="K35640"/>
      <c r="L35640"/>
      <c r="T35640" s="138"/>
    </row>
    <row r="35641" spans="9:20" x14ac:dyDescent="0.25">
      <c r="I35641" s="137"/>
      <c r="J35641" s="110"/>
      <c r="K35641"/>
      <c r="L35641"/>
      <c r="T35641" s="138"/>
    </row>
    <row r="35642" spans="9:20" x14ac:dyDescent="0.25">
      <c r="I35642" s="137"/>
      <c r="J35642" s="110"/>
      <c r="K35642"/>
      <c r="L35642"/>
      <c r="T35642" s="138"/>
    </row>
    <row r="35643" spans="9:20" x14ac:dyDescent="0.25">
      <c r="I35643" s="137"/>
      <c r="J35643" s="110"/>
      <c r="K35643"/>
      <c r="L35643"/>
      <c r="T35643" s="138"/>
    </row>
    <row r="35644" spans="9:20" x14ac:dyDescent="0.25">
      <c r="I35644" s="137"/>
      <c r="J35644" s="110"/>
      <c r="K35644"/>
      <c r="L35644"/>
      <c r="T35644" s="138"/>
    </row>
    <row r="35645" spans="9:20" x14ac:dyDescent="0.25">
      <c r="I35645" s="137"/>
      <c r="J35645" s="110"/>
      <c r="K35645"/>
      <c r="L35645"/>
      <c r="T35645" s="138"/>
    </row>
    <row r="35646" spans="9:20" x14ac:dyDescent="0.25">
      <c r="I35646" s="137"/>
      <c r="J35646" s="110"/>
      <c r="K35646"/>
      <c r="L35646"/>
      <c r="T35646" s="138"/>
    </row>
    <row r="35647" spans="9:20" x14ac:dyDescent="0.25">
      <c r="I35647" s="137"/>
      <c r="J35647" s="110"/>
      <c r="K35647"/>
      <c r="L35647"/>
      <c r="T35647" s="138"/>
    </row>
    <row r="35648" spans="9:20" x14ac:dyDescent="0.25">
      <c r="I35648" s="137"/>
      <c r="J35648" s="110"/>
      <c r="K35648"/>
      <c r="L35648"/>
      <c r="T35648" s="138"/>
    </row>
    <row r="35649" spans="9:20" x14ac:dyDescent="0.25">
      <c r="I35649" s="137"/>
      <c r="J35649" s="110"/>
      <c r="K35649"/>
      <c r="L35649"/>
      <c r="T35649" s="138"/>
    </row>
    <row r="35650" spans="9:20" x14ac:dyDescent="0.25">
      <c r="I35650" s="137"/>
      <c r="J35650" s="110"/>
      <c r="K35650"/>
      <c r="L35650"/>
      <c r="T35650" s="138"/>
    </row>
    <row r="35651" spans="9:20" x14ac:dyDescent="0.25">
      <c r="I35651" s="137"/>
      <c r="J35651" s="110"/>
      <c r="K35651"/>
      <c r="L35651"/>
      <c r="T35651" s="138"/>
    </row>
    <row r="35652" spans="9:20" x14ac:dyDescent="0.25">
      <c r="I35652" s="137"/>
      <c r="J35652" s="110"/>
      <c r="K35652"/>
      <c r="L35652"/>
      <c r="T35652" s="138"/>
    </row>
    <row r="35653" spans="9:20" x14ac:dyDescent="0.25">
      <c r="I35653" s="137"/>
      <c r="J35653" s="110"/>
      <c r="K35653"/>
      <c r="L35653"/>
      <c r="T35653" s="138"/>
    </row>
    <row r="35654" spans="9:20" x14ac:dyDescent="0.25">
      <c r="I35654" s="137"/>
      <c r="J35654" s="110"/>
      <c r="K35654"/>
      <c r="L35654"/>
      <c r="T35654" s="138"/>
    </row>
    <row r="35655" spans="9:20" x14ac:dyDescent="0.25">
      <c r="I35655" s="137"/>
      <c r="J35655" s="110"/>
      <c r="K35655"/>
      <c r="L35655"/>
      <c r="T35655" s="138"/>
    </row>
    <row r="35656" spans="9:20" x14ac:dyDescent="0.25">
      <c r="I35656" s="137"/>
      <c r="J35656" s="110"/>
      <c r="K35656"/>
      <c r="L35656"/>
      <c r="T35656" s="138"/>
    </row>
    <row r="35657" spans="9:20" x14ac:dyDescent="0.25">
      <c r="I35657" s="137"/>
      <c r="J35657" s="110"/>
      <c r="K35657"/>
      <c r="L35657"/>
      <c r="T35657" s="138"/>
    </row>
    <row r="35658" spans="9:20" x14ac:dyDescent="0.25">
      <c r="I35658" s="137"/>
      <c r="J35658" s="110"/>
      <c r="K35658"/>
      <c r="L35658"/>
      <c r="T35658" s="138"/>
    </row>
    <row r="35659" spans="9:20" x14ac:dyDescent="0.25">
      <c r="I35659" s="137"/>
      <c r="J35659" s="110"/>
      <c r="K35659"/>
      <c r="L35659"/>
      <c r="T35659" s="138"/>
    </row>
    <row r="35660" spans="9:20" x14ac:dyDescent="0.25">
      <c r="I35660" s="137"/>
      <c r="J35660" s="110"/>
      <c r="K35660"/>
      <c r="L35660"/>
      <c r="T35660" s="138"/>
    </row>
    <row r="35661" spans="9:20" x14ac:dyDescent="0.25">
      <c r="I35661" s="137"/>
      <c r="J35661" s="110"/>
      <c r="K35661"/>
      <c r="L35661"/>
      <c r="T35661" s="138"/>
    </row>
    <row r="35662" spans="9:20" x14ac:dyDescent="0.25">
      <c r="I35662" s="137"/>
      <c r="J35662" s="110"/>
      <c r="K35662"/>
      <c r="L35662"/>
      <c r="T35662" s="138"/>
    </row>
    <row r="35663" spans="9:20" x14ac:dyDescent="0.25">
      <c r="I35663" s="137"/>
      <c r="J35663" s="110"/>
      <c r="K35663"/>
      <c r="L35663"/>
      <c r="T35663" s="138"/>
    </row>
    <row r="35664" spans="9:20" x14ac:dyDescent="0.25">
      <c r="I35664" s="137"/>
      <c r="J35664" s="110"/>
      <c r="K35664"/>
      <c r="L35664"/>
      <c r="T35664" s="138"/>
    </row>
    <row r="35665" spans="9:20" x14ac:dyDescent="0.25">
      <c r="I35665" s="137"/>
      <c r="J35665" s="110"/>
      <c r="K35665"/>
      <c r="L35665"/>
      <c r="T35665" s="138"/>
    </row>
    <row r="35666" spans="9:20" x14ac:dyDescent="0.25">
      <c r="I35666" s="137"/>
      <c r="J35666" s="110"/>
      <c r="K35666"/>
      <c r="L35666"/>
      <c r="T35666" s="138"/>
    </row>
    <row r="35667" spans="9:20" x14ac:dyDescent="0.25">
      <c r="I35667" s="137"/>
      <c r="J35667" s="110"/>
      <c r="K35667"/>
      <c r="L35667"/>
      <c r="T35667" s="138"/>
    </row>
    <row r="35668" spans="9:20" x14ac:dyDescent="0.25">
      <c r="I35668" s="137"/>
      <c r="J35668" s="110"/>
      <c r="K35668"/>
      <c r="L35668"/>
      <c r="T35668" s="138"/>
    </row>
    <row r="35669" spans="9:20" x14ac:dyDescent="0.25">
      <c r="I35669" s="137"/>
      <c r="J35669" s="110"/>
      <c r="K35669"/>
      <c r="L35669"/>
      <c r="T35669" s="138"/>
    </row>
    <row r="35670" spans="9:20" x14ac:dyDescent="0.25">
      <c r="I35670" s="137"/>
      <c r="J35670" s="110"/>
      <c r="K35670"/>
      <c r="L35670"/>
      <c r="T35670" s="138"/>
    </row>
    <row r="35671" spans="9:20" x14ac:dyDescent="0.25">
      <c r="I35671" s="137"/>
      <c r="J35671" s="110"/>
      <c r="K35671"/>
      <c r="L35671"/>
      <c r="T35671" s="138"/>
    </row>
    <row r="35672" spans="9:20" x14ac:dyDescent="0.25">
      <c r="I35672" s="137"/>
      <c r="J35672" s="110"/>
      <c r="K35672"/>
      <c r="L35672"/>
      <c r="T35672" s="138"/>
    </row>
    <row r="35673" spans="9:20" x14ac:dyDescent="0.25">
      <c r="I35673" s="137"/>
      <c r="J35673" s="110"/>
      <c r="K35673"/>
      <c r="L35673"/>
      <c r="T35673" s="138"/>
    </row>
    <row r="35674" spans="9:20" x14ac:dyDescent="0.25">
      <c r="I35674" s="137"/>
      <c r="J35674" s="110"/>
      <c r="K35674"/>
      <c r="L35674"/>
      <c r="T35674" s="138"/>
    </row>
    <row r="35675" spans="9:20" x14ac:dyDescent="0.25">
      <c r="I35675" s="137"/>
      <c r="J35675" s="110"/>
      <c r="K35675"/>
      <c r="L35675"/>
      <c r="T35675" s="138"/>
    </row>
    <row r="35676" spans="9:20" x14ac:dyDescent="0.25">
      <c r="I35676" s="137"/>
      <c r="J35676" s="110"/>
      <c r="K35676"/>
      <c r="L35676"/>
      <c r="T35676" s="138"/>
    </row>
    <row r="35677" spans="9:20" x14ac:dyDescent="0.25">
      <c r="I35677" s="137"/>
      <c r="J35677" s="110"/>
      <c r="K35677"/>
      <c r="L35677"/>
      <c r="T35677" s="138"/>
    </row>
    <row r="35678" spans="9:20" x14ac:dyDescent="0.25">
      <c r="I35678" s="137"/>
      <c r="J35678" s="110"/>
      <c r="K35678"/>
      <c r="L35678"/>
      <c r="T35678" s="138"/>
    </row>
    <row r="35679" spans="9:20" x14ac:dyDescent="0.25">
      <c r="I35679" s="137"/>
      <c r="J35679" s="110"/>
      <c r="K35679"/>
      <c r="L35679"/>
      <c r="T35679" s="138"/>
    </row>
    <row r="35680" spans="9:20" x14ac:dyDescent="0.25">
      <c r="I35680" s="137"/>
      <c r="J35680" s="110"/>
      <c r="K35680"/>
      <c r="L35680"/>
      <c r="T35680" s="138"/>
    </row>
    <row r="35681" spans="9:20" x14ac:dyDescent="0.25">
      <c r="I35681" s="137"/>
      <c r="J35681" s="110"/>
      <c r="K35681"/>
      <c r="L35681"/>
      <c r="T35681" s="138"/>
    </row>
    <row r="35682" spans="9:20" x14ac:dyDescent="0.25">
      <c r="I35682" s="137"/>
      <c r="J35682" s="110"/>
      <c r="K35682"/>
      <c r="L35682"/>
      <c r="T35682" s="138"/>
    </row>
    <row r="35683" spans="9:20" x14ac:dyDescent="0.25">
      <c r="I35683" s="137"/>
      <c r="J35683" s="110"/>
      <c r="K35683"/>
      <c r="L35683"/>
      <c r="T35683" s="138"/>
    </row>
    <row r="35684" spans="9:20" x14ac:dyDescent="0.25">
      <c r="I35684" s="137"/>
      <c r="J35684" s="110"/>
      <c r="K35684"/>
      <c r="L35684"/>
      <c r="T35684" s="138"/>
    </row>
    <row r="35685" spans="9:20" x14ac:dyDescent="0.25">
      <c r="I35685" s="137"/>
      <c r="J35685" s="110"/>
      <c r="K35685"/>
      <c r="L35685"/>
      <c r="T35685" s="138"/>
    </row>
    <row r="35686" spans="9:20" x14ac:dyDescent="0.25">
      <c r="I35686" s="137"/>
      <c r="J35686" s="110"/>
      <c r="K35686"/>
      <c r="L35686"/>
      <c r="T35686" s="138"/>
    </row>
    <row r="35687" spans="9:20" x14ac:dyDescent="0.25">
      <c r="I35687" s="137"/>
      <c r="J35687" s="110"/>
      <c r="K35687"/>
      <c r="L35687"/>
      <c r="T35687" s="138"/>
    </row>
    <row r="35688" spans="9:20" x14ac:dyDescent="0.25">
      <c r="I35688" s="137"/>
      <c r="J35688" s="110"/>
      <c r="K35688"/>
      <c r="L35688"/>
      <c r="T35688" s="138"/>
    </row>
    <row r="35689" spans="9:20" x14ac:dyDescent="0.25">
      <c r="I35689" s="137"/>
      <c r="J35689" s="110"/>
      <c r="K35689"/>
      <c r="L35689"/>
      <c r="T35689" s="138"/>
    </row>
    <row r="35690" spans="9:20" x14ac:dyDescent="0.25">
      <c r="I35690" s="137"/>
      <c r="J35690" s="110"/>
      <c r="K35690"/>
      <c r="L35690"/>
      <c r="T35690" s="138"/>
    </row>
    <row r="35691" spans="9:20" x14ac:dyDescent="0.25">
      <c r="I35691" s="137"/>
      <c r="J35691" s="110"/>
      <c r="K35691"/>
      <c r="L35691"/>
      <c r="T35691" s="138"/>
    </row>
    <row r="35692" spans="9:20" x14ac:dyDescent="0.25">
      <c r="I35692" s="137"/>
      <c r="J35692" s="110"/>
      <c r="K35692"/>
      <c r="L35692"/>
      <c r="T35692" s="138"/>
    </row>
    <row r="35693" spans="9:20" x14ac:dyDescent="0.25">
      <c r="I35693" s="137"/>
      <c r="J35693" s="110"/>
      <c r="K35693"/>
      <c r="L35693"/>
      <c r="T35693" s="138"/>
    </row>
    <row r="35694" spans="9:20" x14ac:dyDescent="0.25">
      <c r="I35694" s="137"/>
      <c r="J35694" s="110"/>
      <c r="K35694"/>
      <c r="L35694"/>
      <c r="T35694" s="138"/>
    </row>
    <row r="35695" spans="9:20" x14ac:dyDescent="0.25">
      <c r="I35695" s="137"/>
      <c r="J35695" s="110"/>
      <c r="K35695"/>
      <c r="L35695"/>
      <c r="T35695" s="138"/>
    </row>
    <row r="35696" spans="9:20" x14ac:dyDescent="0.25">
      <c r="I35696" s="137"/>
      <c r="J35696" s="110"/>
      <c r="K35696"/>
      <c r="L35696"/>
      <c r="T35696" s="138"/>
    </row>
    <row r="35697" spans="9:20" x14ac:dyDescent="0.25">
      <c r="I35697" s="137"/>
      <c r="J35697" s="110"/>
      <c r="K35697"/>
      <c r="L35697"/>
      <c r="T35697" s="138"/>
    </row>
    <row r="35698" spans="9:20" x14ac:dyDescent="0.25">
      <c r="I35698" s="137"/>
      <c r="J35698" s="110"/>
      <c r="K35698"/>
      <c r="L35698"/>
      <c r="T35698" s="138"/>
    </row>
    <row r="35699" spans="9:20" x14ac:dyDescent="0.25">
      <c r="I35699" s="137"/>
      <c r="J35699" s="110"/>
      <c r="K35699"/>
      <c r="L35699"/>
      <c r="T35699" s="138"/>
    </row>
    <row r="35700" spans="9:20" x14ac:dyDescent="0.25">
      <c r="I35700" s="137"/>
      <c r="J35700" s="110"/>
      <c r="K35700"/>
      <c r="L35700"/>
      <c r="T35700" s="138"/>
    </row>
    <row r="35701" spans="9:20" x14ac:dyDescent="0.25">
      <c r="I35701" s="137"/>
      <c r="J35701" s="110"/>
      <c r="K35701"/>
      <c r="L35701"/>
      <c r="T35701" s="138"/>
    </row>
    <row r="35702" spans="9:20" x14ac:dyDescent="0.25">
      <c r="I35702" s="137"/>
      <c r="J35702" s="110"/>
      <c r="K35702"/>
      <c r="L35702"/>
      <c r="T35702" s="138"/>
    </row>
    <row r="35703" spans="9:20" x14ac:dyDescent="0.25">
      <c r="I35703" s="137"/>
      <c r="J35703" s="110"/>
      <c r="K35703"/>
      <c r="L35703"/>
      <c r="T35703" s="138"/>
    </row>
    <row r="35704" spans="9:20" x14ac:dyDescent="0.25">
      <c r="I35704" s="137"/>
      <c r="J35704" s="110"/>
      <c r="K35704"/>
      <c r="L35704"/>
      <c r="T35704" s="138"/>
    </row>
    <row r="35705" spans="9:20" x14ac:dyDescent="0.25">
      <c r="I35705" s="137"/>
      <c r="J35705" s="110"/>
      <c r="K35705"/>
      <c r="L35705"/>
      <c r="T35705" s="138"/>
    </row>
    <row r="35706" spans="9:20" x14ac:dyDescent="0.25">
      <c r="I35706" s="137"/>
      <c r="J35706" s="110"/>
      <c r="K35706"/>
      <c r="L35706"/>
      <c r="T35706" s="138"/>
    </row>
    <row r="35707" spans="9:20" x14ac:dyDescent="0.25">
      <c r="I35707" s="137"/>
      <c r="J35707" s="110"/>
      <c r="K35707"/>
      <c r="L35707"/>
      <c r="T35707" s="138"/>
    </row>
    <row r="35708" spans="9:20" x14ac:dyDescent="0.25">
      <c r="I35708" s="137"/>
      <c r="J35708" s="110"/>
      <c r="K35708"/>
      <c r="L35708"/>
      <c r="T35708" s="138"/>
    </row>
    <row r="35709" spans="9:20" x14ac:dyDescent="0.25">
      <c r="I35709" s="137"/>
      <c r="J35709" s="110"/>
      <c r="K35709"/>
      <c r="L35709"/>
      <c r="T35709" s="138"/>
    </row>
    <row r="35710" spans="9:20" x14ac:dyDescent="0.25">
      <c r="I35710" s="137"/>
      <c r="J35710" s="110"/>
      <c r="K35710"/>
      <c r="L35710"/>
      <c r="T35710" s="138"/>
    </row>
    <row r="35711" spans="9:20" x14ac:dyDescent="0.25">
      <c r="I35711" s="137"/>
      <c r="J35711" s="110"/>
      <c r="K35711"/>
      <c r="L35711"/>
      <c r="T35711" s="138"/>
    </row>
    <row r="35712" spans="9:20" x14ac:dyDescent="0.25">
      <c r="I35712" s="137"/>
      <c r="J35712" s="110"/>
      <c r="K35712"/>
      <c r="L35712"/>
      <c r="T35712" s="138"/>
    </row>
    <row r="35713" spans="9:20" x14ac:dyDescent="0.25">
      <c r="I35713" s="137"/>
      <c r="J35713" s="110"/>
      <c r="K35713"/>
      <c r="L35713"/>
      <c r="T35713" s="138"/>
    </row>
    <row r="35714" spans="9:20" x14ac:dyDescent="0.25">
      <c r="I35714" s="137"/>
      <c r="J35714" s="110"/>
      <c r="K35714"/>
      <c r="L35714"/>
      <c r="T35714" s="138"/>
    </row>
    <row r="35715" spans="9:20" x14ac:dyDescent="0.25">
      <c r="I35715" s="137"/>
      <c r="J35715" s="110"/>
      <c r="K35715"/>
      <c r="L35715"/>
      <c r="T35715" s="138"/>
    </row>
    <row r="35716" spans="9:20" x14ac:dyDescent="0.25">
      <c r="I35716" s="137"/>
      <c r="J35716" s="110"/>
      <c r="K35716"/>
      <c r="L35716"/>
      <c r="T35716" s="138"/>
    </row>
    <row r="35717" spans="9:20" x14ac:dyDescent="0.25">
      <c r="I35717" s="137"/>
      <c r="J35717" s="110"/>
      <c r="K35717"/>
      <c r="L35717"/>
      <c r="T35717" s="138"/>
    </row>
    <row r="35718" spans="9:20" x14ac:dyDescent="0.25">
      <c r="I35718" s="137"/>
      <c r="J35718" s="110"/>
      <c r="K35718"/>
      <c r="L35718"/>
      <c r="T35718" s="138"/>
    </row>
    <row r="35719" spans="9:20" x14ac:dyDescent="0.25">
      <c r="I35719" s="137"/>
      <c r="J35719" s="110"/>
      <c r="K35719"/>
      <c r="L35719"/>
      <c r="T35719" s="138"/>
    </row>
    <row r="35720" spans="9:20" x14ac:dyDescent="0.25">
      <c r="I35720" s="137"/>
      <c r="J35720" s="110"/>
      <c r="K35720"/>
      <c r="L35720"/>
      <c r="T35720" s="138"/>
    </row>
    <row r="35721" spans="9:20" x14ac:dyDescent="0.25">
      <c r="I35721" s="137"/>
      <c r="J35721" s="110"/>
      <c r="K35721"/>
      <c r="L35721"/>
      <c r="T35721" s="138"/>
    </row>
    <row r="35722" spans="9:20" x14ac:dyDescent="0.25">
      <c r="I35722" s="137"/>
      <c r="J35722" s="110"/>
      <c r="K35722"/>
      <c r="L35722"/>
      <c r="T35722" s="138"/>
    </row>
    <row r="35723" spans="9:20" x14ac:dyDescent="0.25">
      <c r="I35723" s="137"/>
      <c r="J35723" s="110"/>
      <c r="K35723"/>
      <c r="L35723"/>
      <c r="T35723" s="138"/>
    </row>
    <row r="35724" spans="9:20" x14ac:dyDescent="0.25">
      <c r="I35724" s="137"/>
      <c r="J35724" s="110"/>
      <c r="K35724"/>
      <c r="L35724"/>
      <c r="T35724" s="138"/>
    </row>
    <row r="35725" spans="9:20" x14ac:dyDescent="0.25">
      <c r="I35725" s="137"/>
      <c r="J35725" s="110"/>
      <c r="K35725"/>
      <c r="L35725"/>
      <c r="T35725" s="138"/>
    </row>
    <row r="35726" spans="9:20" x14ac:dyDescent="0.25">
      <c r="I35726" s="137"/>
      <c r="J35726" s="110"/>
      <c r="K35726"/>
      <c r="L35726"/>
      <c r="T35726" s="138"/>
    </row>
    <row r="35727" spans="9:20" x14ac:dyDescent="0.25">
      <c r="I35727" s="137"/>
      <c r="J35727" s="110"/>
      <c r="K35727"/>
      <c r="L35727"/>
      <c r="T35727" s="138"/>
    </row>
    <row r="35728" spans="9:20" x14ac:dyDescent="0.25">
      <c r="I35728" s="137"/>
      <c r="J35728" s="110"/>
      <c r="K35728"/>
      <c r="L35728"/>
      <c r="T35728" s="138"/>
    </row>
    <row r="35729" spans="9:20" x14ac:dyDescent="0.25">
      <c r="I35729" s="137"/>
      <c r="J35729" s="110"/>
      <c r="K35729"/>
      <c r="L35729"/>
      <c r="T35729" s="138"/>
    </row>
    <row r="35730" spans="9:20" x14ac:dyDescent="0.25">
      <c r="I35730" s="137"/>
      <c r="J35730" s="110"/>
      <c r="K35730"/>
      <c r="L35730"/>
      <c r="T35730" s="138"/>
    </row>
    <row r="35731" spans="9:20" x14ac:dyDescent="0.25">
      <c r="I35731" s="137"/>
      <c r="J35731" s="110"/>
      <c r="K35731"/>
      <c r="L35731"/>
      <c r="T35731" s="138"/>
    </row>
    <row r="35732" spans="9:20" x14ac:dyDescent="0.25">
      <c r="I35732" s="137"/>
      <c r="J35732" s="110"/>
      <c r="K35732"/>
      <c r="L35732"/>
      <c r="T35732" s="138"/>
    </row>
    <row r="35733" spans="9:20" x14ac:dyDescent="0.25">
      <c r="I35733" s="137"/>
      <c r="J35733" s="110"/>
      <c r="K35733"/>
      <c r="L35733"/>
      <c r="T35733" s="138"/>
    </row>
    <row r="35734" spans="9:20" x14ac:dyDescent="0.25">
      <c r="I35734" s="137"/>
      <c r="J35734" s="110"/>
      <c r="K35734"/>
      <c r="L35734"/>
      <c r="T35734" s="138"/>
    </row>
    <row r="35735" spans="9:20" x14ac:dyDescent="0.25">
      <c r="I35735" s="137"/>
      <c r="J35735" s="110"/>
      <c r="K35735"/>
      <c r="L35735"/>
      <c r="T35735" s="138"/>
    </row>
    <row r="35736" spans="9:20" x14ac:dyDescent="0.25">
      <c r="I35736" s="137"/>
      <c r="J35736" s="110"/>
      <c r="K35736"/>
      <c r="L35736"/>
      <c r="T35736" s="138"/>
    </row>
    <row r="35737" spans="9:20" x14ac:dyDescent="0.25">
      <c r="I35737" s="137"/>
      <c r="J35737" s="110"/>
      <c r="K35737"/>
      <c r="L35737"/>
      <c r="T35737" s="138"/>
    </row>
    <row r="35738" spans="9:20" x14ac:dyDescent="0.25">
      <c r="I35738" s="137"/>
      <c r="J35738" s="110"/>
      <c r="K35738"/>
      <c r="L35738"/>
      <c r="T35738" s="138"/>
    </row>
    <row r="35739" spans="9:20" x14ac:dyDescent="0.25">
      <c r="I35739" s="137"/>
      <c r="J35739" s="110"/>
      <c r="K35739"/>
      <c r="L35739"/>
      <c r="T35739" s="138"/>
    </row>
    <row r="35740" spans="9:20" x14ac:dyDescent="0.25">
      <c r="I35740" s="137"/>
      <c r="J35740" s="110"/>
      <c r="K35740"/>
      <c r="L35740"/>
      <c r="T35740" s="138"/>
    </row>
    <row r="35741" spans="9:20" x14ac:dyDescent="0.25">
      <c r="I35741" s="137"/>
      <c r="J35741" s="110"/>
      <c r="K35741"/>
      <c r="L35741"/>
      <c r="T35741" s="138"/>
    </row>
    <row r="35742" spans="9:20" x14ac:dyDescent="0.25">
      <c r="I35742" s="137"/>
      <c r="J35742" s="110"/>
      <c r="K35742"/>
      <c r="L35742"/>
      <c r="T35742" s="138"/>
    </row>
    <row r="35743" spans="9:20" x14ac:dyDescent="0.25">
      <c r="I35743" s="137"/>
      <c r="J35743" s="110"/>
      <c r="K35743"/>
      <c r="L35743"/>
      <c r="T35743" s="138"/>
    </row>
    <row r="35744" spans="9:20" x14ac:dyDescent="0.25">
      <c r="I35744" s="137"/>
      <c r="J35744" s="110"/>
      <c r="K35744"/>
      <c r="L35744"/>
      <c r="T35744" s="138"/>
    </row>
    <row r="35745" spans="9:20" x14ac:dyDescent="0.25">
      <c r="I35745" s="137"/>
      <c r="J35745" s="110"/>
      <c r="K35745"/>
      <c r="L35745"/>
      <c r="T35745" s="138"/>
    </row>
    <row r="35746" spans="9:20" x14ac:dyDescent="0.25">
      <c r="I35746" s="137"/>
      <c r="J35746" s="110"/>
      <c r="K35746"/>
      <c r="L35746"/>
      <c r="T35746" s="138"/>
    </row>
    <row r="35747" spans="9:20" x14ac:dyDescent="0.25">
      <c r="I35747" s="137"/>
      <c r="J35747" s="110"/>
      <c r="K35747"/>
      <c r="L35747"/>
      <c r="T35747" s="138"/>
    </row>
    <row r="35748" spans="9:20" x14ac:dyDescent="0.25">
      <c r="I35748" s="137"/>
      <c r="J35748" s="110"/>
      <c r="K35748"/>
      <c r="L35748"/>
      <c r="T35748" s="138"/>
    </row>
    <row r="35749" spans="9:20" x14ac:dyDescent="0.25">
      <c r="I35749" s="137"/>
      <c r="J35749" s="110"/>
      <c r="K35749"/>
      <c r="L35749"/>
      <c r="T35749" s="138"/>
    </row>
    <row r="35750" spans="9:20" x14ac:dyDescent="0.25">
      <c r="I35750" s="137"/>
      <c r="J35750" s="110"/>
      <c r="K35750"/>
      <c r="L35750"/>
      <c r="T35750" s="138"/>
    </row>
    <row r="35751" spans="9:20" x14ac:dyDescent="0.25">
      <c r="I35751" s="137"/>
      <c r="J35751" s="110"/>
      <c r="K35751"/>
      <c r="L35751"/>
      <c r="T35751" s="138"/>
    </row>
    <row r="35752" spans="9:20" x14ac:dyDescent="0.25">
      <c r="I35752" s="137"/>
      <c r="J35752" s="110"/>
      <c r="K35752"/>
      <c r="L35752"/>
      <c r="T35752" s="138"/>
    </row>
    <row r="35753" spans="9:20" x14ac:dyDescent="0.25">
      <c r="I35753" s="137"/>
      <c r="J35753" s="110"/>
      <c r="K35753"/>
      <c r="L35753"/>
      <c r="T35753" s="138"/>
    </row>
    <row r="35754" spans="9:20" x14ac:dyDescent="0.25">
      <c r="I35754" s="137"/>
      <c r="J35754" s="110"/>
      <c r="K35754"/>
      <c r="L35754"/>
      <c r="T35754" s="138"/>
    </row>
    <row r="35755" spans="9:20" x14ac:dyDescent="0.25">
      <c r="I35755" s="137"/>
      <c r="J35755" s="110"/>
      <c r="K35755"/>
      <c r="L35755"/>
      <c r="T35755" s="138"/>
    </row>
    <row r="35756" spans="9:20" x14ac:dyDescent="0.25">
      <c r="I35756" s="137"/>
      <c r="J35756" s="110"/>
      <c r="K35756"/>
      <c r="L35756"/>
      <c r="T35756" s="138"/>
    </row>
    <row r="35757" spans="9:20" x14ac:dyDescent="0.25">
      <c r="I35757" s="137"/>
      <c r="J35757" s="110"/>
      <c r="K35757"/>
      <c r="L35757"/>
      <c r="T35757" s="138"/>
    </row>
    <row r="35758" spans="9:20" x14ac:dyDescent="0.25">
      <c r="I35758" s="137"/>
      <c r="J35758" s="110"/>
      <c r="K35758"/>
      <c r="L35758"/>
      <c r="T35758" s="138"/>
    </row>
    <row r="35759" spans="9:20" x14ac:dyDescent="0.25">
      <c r="I35759" s="137"/>
      <c r="J35759" s="110"/>
      <c r="K35759"/>
      <c r="L35759"/>
      <c r="T35759" s="138"/>
    </row>
    <row r="35760" spans="9:20" x14ac:dyDescent="0.25">
      <c r="I35760" s="137"/>
      <c r="J35760" s="110"/>
      <c r="K35760"/>
      <c r="L35760"/>
      <c r="T35760" s="138"/>
    </row>
    <row r="35761" spans="9:20" x14ac:dyDescent="0.25">
      <c r="I35761" s="137"/>
      <c r="J35761" s="110"/>
      <c r="K35761"/>
      <c r="L35761"/>
      <c r="T35761" s="138"/>
    </row>
    <row r="35762" spans="9:20" x14ac:dyDescent="0.25">
      <c r="I35762" s="137"/>
      <c r="J35762" s="110"/>
      <c r="K35762"/>
      <c r="L35762"/>
      <c r="T35762" s="138"/>
    </row>
    <row r="35763" spans="9:20" x14ac:dyDescent="0.25">
      <c r="I35763" s="137"/>
      <c r="J35763" s="110"/>
      <c r="K35763"/>
      <c r="L35763"/>
      <c r="T35763" s="138"/>
    </row>
    <row r="35764" spans="9:20" x14ac:dyDescent="0.25">
      <c r="I35764" s="137"/>
      <c r="J35764" s="110"/>
      <c r="K35764"/>
      <c r="L35764"/>
      <c r="T35764" s="138"/>
    </row>
    <row r="35765" spans="9:20" x14ac:dyDescent="0.25">
      <c r="I35765" s="137"/>
      <c r="J35765" s="110"/>
      <c r="K35765"/>
      <c r="L35765"/>
      <c r="T35765" s="138"/>
    </row>
    <row r="35766" spans="9:20" x14ac:dyDescent="0.25">
      <c r="I35766" s="137"/>
      <c r="J35766" s="110"/>
      <c r="K35766"/>
      <c r="L35766"/>
      <c r="T35766" s="138"/>
    </row>
    <row r="35767" spans="9:20" x14ac:dyDescent="0.25">
      <c r="I35767" s="137"/>
      <c r="J35767" s="110"/>
      <c r="K35767"/>
      <c r="L35767"/>
      <c r="T35767" s="138"/>
    </row>
    <row r="35768" spans="9:20" x14ac:dyDescent="0.25">
      <c r="I35768" s="137"/>
      <c r="J35768" s="110"/>
      <c r="K35768"/>
      <c r="L35768"/>
      <c r="T35768" s="138"/>
    </row>
    <row r="35769" spans="9:20" x14ac:dyDescent="0.25">
      <c r="I35769" s="137"/>
      <c r="J35769" s="110"/>
      <c r="K35769"/>
      <c r="L35769"/>
      <c r="T35769" s="138"/>
    </row>
    <row r="35770" spans="9:20" x14ac:dyDescent="0.25">
      <c r="I35770" s="137"/>
      <c r="J35770" s="110"/>
      <c r="K35770"/>
      <c r="L35770"/>
      <c r="T35770" s="138"/>
    </row>
    <row r="35771" spans="9:20" x14ac:dyDescent="0.25">
      <c r="I35771" s="137"/>
      <c r="J35771" s="110"/>
      <c r="K35771"/>
      <c r="L35771"/>
      <c r="T35771" s="138"/>
    </row>
    <row r="35772" spans="9:20" x14ac:dyDescent="0.25">
      <c r="I35772" s="137"/>
      <c r="J35772" s="110"/>
      <c r="K35772"/>
      <c r="L35772"/>
      <c r="T35772" s="138"/>
    </row>
    <row r="35773" spans="9:20" x14ac:dyDescent="0.25">
      <c r="I35773" s="137"/>
      <c r="J35773" s="110"/>
      <c r="K35773"/>
      <c r="L35773"/>
      <c r="T35773" s="138"/>
    </row>
    <row r="35774" spans="9:20" x14ac:dyDescent="0.25">
      <c r="I35774" s="137"/>
      <c r="J35774" s="110"/>
      <c r="K35774"/>
      <c r="L35774"/>
      <c r="T35774" s="138"/>
    </row>
    <row r="35775" spans="9:20" x14ac:dyDescent="0.25">
      <c r="I35775" s="137"/>
      <c r="J35775" s="110"/>
      <c r="K35775"/>
      <c r="L35775"/>
      <c r="T35775" s="138"/>
    </row>
    <row r="35776" spans="9:20" x14ac:dyDescent="0.25">
      <c r="I35776" s="137"/>
      <c r="J35776" s="110"/>
      <c r="K35776"/>
      <c r="L35776"/>
      <c r="T35776" s="138"/>
    </row>
    <row r="35777" spans="9:20" x14ac:dyDescent="0.25">
      <c r="I35777" s="137"/>
      <c r="J35777" s="110"/>
      <c r="K35777"/>
      <c r="L35777"/>
      <c r="T35777" s="138"/>
    </row>
    <row r="35778" spans="9:20" x14ac:dyDescent="0.25">
      <c r="I35778" s="137"/>
      <c r="J35778" s="110"/>
      <c r="K35778"/>
      <c r="L35778"/>
      <c r="T35778" s="138"/>
    </row>
    <row r="35779" spans="9:20" x14ac:dyDescent="0.25">
      <c r="I35779" s="137"/>
      <c r="J35779" s="110"/>
      <c r="K35779"/>
      <c r="L35779"/>
      <c r="T35779" s="138"/>
    </row>
    <row r="35780" spans="9:20" x14ac:dyDescent="0.25">
      <c r="I35780" s="137"/>
      <c r="J35780" s="110"/>
      <c r="K35780"/>
      <c r="L35780"/>
      <c r="T35780" s="138"/>
    </row>
    <row r="35781" spans="9:20" x14ac:dyDescent="0.25">
      <c r="I35781" s="137"/>
      <c r="J35781" s="110"/>
      <c r="K35781"/>
      <c r="L35781"/>
      <c r="T35781" s="138"/>
    </row>
    <row r="35782" spans="9:20" x14ac:dyDescent="0.25">
      <c r="I35782" s="137"/>
      <c r="J35782" s="110"/>
      <c r="K35782"/>
      <c r="L35782"/>
      <c r="T35782" s="138"/>
    </row>
    <row r="35783" spans="9:20" x14ac:dyDescent="0.25">
      <c r="I35783" s="137"/>
      <c r="J35783" s="110"/>
      <c r="K35783"/>
      <c r="L35783"/>
      <c r="T35783" s="138"/>
    </row>
    <row r="35784" spans="9:20" x14ac:dyDescent="0.25">
      <c r="I35784" s="137"/>
      <c r="J35784" s="110"/>
      <c r="K35784"/>
      <c r="L35784"/>
      <c r="T35784" s="138"/>
    </row>
    <row r="35785" spans="9:20" x14ac:dyDescent="0.25">
      <c r="I35785" s="137"/>
      <c r="J35785" s="110"/>
      <c r="K35785"/>
      <c r="L35785"/>
      <c r="T35785" s="138"/>
    </row>
    <row r="35786" spans="9:20" x14ac:dyDescent="0.25">
      <c r="I35786" s="137"/>
      <c r="J35786" s="110"/>
      <c r="K35786"/>
      <c r="L35786"/>
      <c r="T35786" s="138"/>
    </row>
    <row r="35787" spans="9:20" x14ac:dyDescent="0.25">
      <c r="I35787" s="137"/>
      <c r="J35787" s="110"/>
      <c r="K35787"/>
      <c r="L35787"/>
      <c r="T35787" s="138"/>
    </row>
    <row r="35788" spans="9:20" x14ac:dyDescent="0.25">
      <c r="I35788" s="137"/>
      <c r="J35788" s="110"/>
      <c r="K35788"/>
      <c r="L35788"/>
      <c r="T35788" s="138"/>
    </row>
    <row r="35789" spans="9:20" x14ac:dyDescent="0.25">
      <c r="I35789" s="137"/>
      <c r="J35789" s="110"/>
      <c r="K35789"/>
      <c r="L35789"/>
      <c r="T35789" s="138"/>
    </row>
    <row r="35790" spans="9:20" x14ac:dyDescent="0.25">
      <c r="I35790" s="137"/>
      <c r="J35790" s="110"/>
      <c r="K35790"/>
      <c r="L35790"/>
      <c r="T35790" s="138"/>
    </row>
    <row r="35791" spans="9:20" x14ac:dyDescent="0.25">
      <c r="I35791" s="137"/>
      <c r="J35791" s="110"/>
      <c r="K35791"/>
      <c r="L35791"/>
      <c r="T35791" s="138"/>
    </row>
    <row r="35792" spans="9:20" x14ac:dyDescent="0.25">
      <c r="I35792" s="137"/>
      <c r="J35792" s="110"/>
      <c r="K35792"/>
      <c r="L35792"/>
      <c r="T35792" s="138"/>
    </row>
    <row r="35793" spans="9:20" x14ac:dyDescent="0.25">
      <c r="I35793" s="137"/>
      <c r="J35793" s="110"/>
      <c r="K35793"/>
      <c r="L35793"/>
      <c r="T35793" s="138"/>
    </row>
    <row r="35794" spans="9:20" x14ac:dyDescent="0.25">
      <c r="I35794" s="137"/>
      <c r="J35794" s="110"/>
      <c r="K35794"/>
      <c r="L35794"/>
      <c r="T35794" s="138"/>
    </row>
    <row r="35795" spans="9:20" x14ac:dyDescent="0.25">
      <c r="I35795" s="137"/>
      <c r="J35795" s="110"/>
      <c r="K35795"/>
      <c r="L35795"/>
      <c r="T35795" s="138"/>
    </row>
    <row r="35796" spans="9:20" x14ac:dyDescent="0.25">
      <c r="I35796" s="137"/>
      <c r="J35796" s="110"/>
      <c r="K35796"/>
      <c r="L35796"/>
      <c r="T35796" s="138"/>
    </row>
    <row r="35797" spans="9:20" x14ac:dyDescent="0.25">
      <c r="I35797" s="137"/>
      <c r="J35797" s="110"/>
      <c r="K35797"/>
      <c r="L35797"/>
      <c r="T35797" s="138"/>
    </row>
    <row r="35798" spans="9:20" x14ac:dyDescent="0.25">
      <c r="I35798" s="137"/>
      <c r="J35798" s="110"/>
      <c r="K35798"/>
      <c r="L35798"/>
      <c r="T35798" s="138"/>
    </row>
    <row r="35799" spans="9:20" x14ac:dyDescent="0.25">
      <c r="I35799" s="137"/>
      <c r="J35799" s="110"/>
      <c r="K35799"/>
      <c r="L35799"/>
      <c r="T35799" s="138"/>
    </row>
    <row r="35800" spans="9:20" x14ac:dyDescent="0.25">
      <c r="I35800" s="137"/>
      <c r="J35800" s="110"/>
      <c r="K35800"/>
      <c r="L35800"/>
      <c r="T35800" s="138"/>
    </row>
    <row r="35801" spans="9:20" x14ac:dyDescent="0.25">
      <c r="I35801" s="137"/>
      <c r="J35801" s="110"/>
      <c r="K35801"/>
      <c r="L35801"/>
      <c r="T35801" s="138"/>
    </row>
    <row r="35802" spans="9:20" x14ac:dyDescent="0.25">
      <c r="I35802" s="137"/>
      <c r="J35802" s="110"/>
      <c r="K35802"/>
      <c r="L35802"/>
      <c r="T35802" s="138"/>
    </row>
    <row r="35803" spans="9:20" x14ac:dyDescent="0.25">
      <c r="I35803" s="137"/>
      <c r="J35803" s="110"/>
      <c r="K35803"/>
      <c r="L35803"/>
      <c r="T35803" s="138"/>
    </row>
    <row r="35804" spans="9:20" x14ac:dyDescent="0.25">
      <c r="I35804" s="137"/>
      <c r="J35804" s="110"/>
      <c r="K35804"/>
      <c r="L35804"/>
      <c r="T35804" s="138"/>
    </row>
    <row r="35805" spans="9:20" x14ac:dyDescent="0.25">
      <c r="I35805" s="137"/>
      <c r="J35805" s="110"/>
      <c r="K35805"/>
      <c r="L35805"/>
      <c r="T35805" s="138"/>
    </row>
    <row r="35806" spans="9:20" x14ac:dyDescent="0.25">
      <c r="I35806" s="137"/>
      <c r="J35806" s="110"/>
      <c r="K35806"/>
      <c r="L35806"/>
      <c r="T35806" s="138"/>
    </row>
    <row r="35807" spans="9:20" x14ac:dyDescent="0.25">
      <c r="I35807" s="137"/>
      <c r="J35807" s="110"/>
      <c r="K35807"/>
      <c r="L35807"/>
      <c r="T35807" s="138"/>
    </row>
    <row r="35808" spans="9:20" x14ac:dyDescent="0.25">
      <c r="I35808" s="137"/>
      <c r="J35808" s="110"/>
      <c r="K35808"/>
      <c r="L35808"/>
      <c r="T35808" s="138"/>
    </row>
    <row r="35809" spans="9:20" x14ac:dyDescent="0.25">
      <c r="I35809" s="137"/>
      <c r="J35809" s="110"/>
      <c r="K35809"/>
      <c r="L35809"/>
      <c r="T35809" s="138"/>
    </row>
    <row r="35810" spans="9:20" x14ac:dyDescent="0.25">
      <c r="I35810" s="137"/>
      <c r="J35810" s="110"/>
      <c r="K35810"/>
      <c r="L35810"/>
      <c r="T35810" s="138"/>
    </row>
    <row r="35811" spans="9:20" x14ac:dyDescent="0.25">
      <c r="I35811" s="137"/>
      <c r="J35811" s="110"/>
      <c r="K35811"/>
      <c r="L35811"/>
      <c r="T35811" s="138"/>
    </row>
    <row r="35812" spans="9:20" x14ac:dyDescent="0.25">
      <c r="I35812" s="137"/>
      <c r="J35812" s="110"/>
      <c r="K35812"/>
      <c r="L35812"/>
      <c r="T35812" s="138"/>
    </row>
    <row r="35813" spans="9:20" x14ac:dyDescent="0.25">
      <c r="I35813" s="137"/>
      <c r="J35813" s="110"/>
      <c r="K35813"/>
      <c r="L35813"/>
      <c r="T35813" s="138"/>
    </row>
    <row r="35814" spans="9:20" x14ac:dyDescent="0.25">
      <c r="I35814" s="137"/>
      <c r="J35814" s="110"/>
      <c r="K35814"/>
      <c r="L35814"/>
      <c r="T35814" s="138"/>
    </row>
    <row r="35815" spans="9:20" x14ac:dyDescent="0.25">
      <c r="I35815" s="137"/>
      <c r="J35815" s="110"/>
      <c r="K35815"/>
      <c r="L35815"/>
      <c r="T35815" s="138"/>
    </row>
    <row r="35816" spans="9:20" x14ac:dyDescent="0.25">
      <c r="I35816" s="137"/>
      <c r="J35816" s="110"/>
      <c r="K35816"/>
      <c r="L35816"/>
      <c r="T35816" s="138"/>
    </row>
    <row r="35817" spans="9:20" x14ac:dyDescent="0.25">
      <c r="I35817" s="137"/>
      <c r="J35817" s="110"/>
      <c r="K35817"/>
      <c r="L35817"/>
      <c r="T35817" s="138"/>
    </row>
    <row r="35818" spans="9:20" x14ac:dyDescent="0.25">
      <c r="I35818" s="137"/>
      <c r="J35818" s="110"/>
      <c r="K35818"/>
      <c r="L35818"/>
      <c r="T35818" s="138"/>
    </row>
    <row r="35819" spans="9:20" x14ac:dyDescent="0.25">
      <c r="I35819" s="137"/>
      <c r="J35819" s="110"/>
      <c r="K35819"/>
      <c r="L35819"/>
      <c r="T35819" s="138"/>
    </row>
    <row r="35820" spans="9:20" x14ac:dyDescent="0.25">
      <c r="I35820" s="137"/>
      <c r="J35820" s="110"/>
      <c r="K35820"/>
      <c r="L35820"/>
      <c r="T35820" s="138"/>
    </row>
    <row r="35821" spans="9:20" x14ac:dyDescent="0.25">
      <c r="I35821" s="137"/>
      <c r="J35821" s="110"/>
      <c r="K35821"/>
      <c r="L35821"/>
      <c r="T35821" s="138"/>
    </row>
    <row r="35822" spans="9:20" x14ac:dyDescent="0.25">
      <c r="I35822" s="137"/>
      <c r="J35822" s="110"/>
      <c r="K35822"/>
      <c r="L35822"/>
      <c r="T35822" s="138"/>
    </row>
    <row r="35823" spans="9:20" x14ac:dyDescent="0.25">
      <c r="I35823" s="137"/>
      <c r="J35823" s="110"/>
      <c r="K35823"/>
      <c r="L35823"/>
      <c r="T35823" s="138"/>
    </row>
    <row r="35824" spans="9:20" x14ac:dyDescent="0.25">
      <c r="I35824" s="137"/>
      <c r="J35824" s="110"/>
      <c r="K35824"/>
      <c r="L35824"/>
      <c r="T35824" s="138"/>
    </row>
    <row r="35825" spans="9:20" x14ac:dyDescent="0.25">
      <c r="I35825" s="137"/>
      <c r="J35825" s="110"/>
      <c r="K35825"/>
      <c r="L35825"/>
      <c r="T35825" s="138"/>
    </row>
    <row r="35826" spans="9:20" x14ac:dyDescent="0.25">
      <c r="I35826" s="137"/>
      <c r="J35826" s="110"/>
      <c r="K35826"/>
      <c r="L35826"/>
      <c r="T35826" s="138"/>
    </row>
    <row r="35827" spans="9:20" x14ac:dyDescent="0.25">
      <c r="I35827" s="137"/>
      <c r="J35827" s="110"/>
      <c r="K35827"/>
      <c r="L35827"/>
      <c r="T35827" s="138"/>
    </row>
    <row r="35828" spans="9:20" x14ac:dyDescent="0.25">
      <c r="I35828" s="137"/>
      <c r="J35828" s="110"/>
      <c r="K35828"/>
      <c r="L35828"/>
      <c r="T35828" s="138"/>
    </row>
    <row r="35829" spans="9:20" x14ac:dyDescent="0.25">
      <c r="I35829" s="137"/>
      <c r="J35829" s="110"/>
      <c r="K35829"/>
      <c r="L35829"/>
      <c r="T35829" s="138"/>
    </row>
    <row r="35830" spans="9:20" x14ac:dyDescent="0.25">
      <c r="I35830" s="137"/>
      <c r="J35830" s="110"/>
      <c r="K35830"/>
      <c r="L35830"/>
      <c r="T35830" s="138"/>
    </row>
    <row r="35831" spans="9:20" x14ac:dyDescent="0.25">
      <c r="I35831" s="137"/>
      <c r="J35831" s="110"/>
      <c r="K35831"/>
      <c r="L35831"/>
      <c r="T35831" s="138"/>
    </row>
    <row r="35832" spans="9:20" x14ac:dyDescent="0.25">
      <c r="I35832" s="137"/>
      <c r="J35832" s="110"/>
      <c r="K35832"/>
      <c r="L35832"/>
      <c r="T35832" s="138"/>
    </row>
    <row r="35833" spans="9:20" x14ac:dyDescent="0.25">
      <c r="I35833" s="137"/>
      <c r="J35833" s="110"/>
      <c r="K35833"/>
      <c r="L35833"/>
      <c r="T35833" s="138"/>
    </row>
    <row r="35834" spans="9:20" x14ac:dyDescent="0.25">
      <c r="I35834" s="137"/>
      <c r="J35834" s="110"/>
      <c r="K35834"/>
      <c r="L35834"/>
      <c r="T35834" s="138"/>
    </row>
    <row r="35835" spans="9:20" x14ac:dyDescent="0.25">
      <c r="I35835" s="137"/>
      <c r="J35835" s="110"/>
      <c r="K35835"/>
      <c r="L35835"/>
      <c r="T35835" s="138"/>
    </row>
    <row r="35836" spans="9:20" x14ac:dyDescent="0.25">
      <c r="I35836" s="137"/>
      <c r="J35836" s="110"/>
      <c r="K35836"/>
      <c r="L35836"/>
      <c r="T35836" s="138"/>
    </row>
    <row r="35837" spans="9:20" x14ac:dyDescent="0.25">
      <c r="I35837" s="137"/>
      <c r="J35837" s="110"/>
      <c r="K35837"/>
      <c r="L35837"/>
      <c r="T35837" s="138"/>
    </row>
    <row r="35838" spans="9:20" x14ac:dyDescent="0.25">
      <c r="I35838" s="137"/>
      <c r="J35838" s="110"/>
      <c r="K35838"/>
      <c r="L35838"/>
      <c r="T35838" s="138"/>
    </row>
    <row r="35839" spans="9:20" x14ac:dyDescent="0.25">
      <c r="I35839" s="137"/>
      <c r="J35839" s="110"/>
      <c r="K35839"/>
      <c r="L35839"/>
      <c r="T35839" s="138"/>
    </row>
    <row r="35840" spans="9:20" x14ac:dyDescent="0.25">
      <c r="I35840" s="137"/>
      <c r="J35840" s="110"/>
      <c r="K35840"/>
      <c r="L35840"/>
      <c r="T35840" s="138"/>
    </row>
    <row r="35841" spans="9:20" x14ac:dyDescent="0.25">
      <c r="I35841" s="137"/>
      <c r="J35841" s="110"/>
      <c r="K35841"/>
      <c r="L35841"/>
      <c r="T35841" s="138"/>
    </row>
    <row r="35842" spans="9:20" x14ac:dyDescent="0.25">
      <c r="I35842" s="137"/>
      <c r="J35842" s="110"/>
      <c r="K35842"/>
      <c r="L35842"/>
      <c r="T35842" s="138"/>
    </row>
    <row r="35843" spans="9:20" x14ac:dyDescent="0.25">
      <c r="I35843" s="137"/>
      <c r="J35843" s="110"/>
      <c r="K35843"/>
      <c r="L35843"/>
      <c r="T35843" s="138"/>
    </row>
    <row r="35844" spans="9:20" x14ac:dyDescent="0.25">
      <c r="I35844" s="137"/>
      <c r="J35844" s="110"/>
      <c r="K35844"/>
      <c r="L35844"/>
      <c r="T35844" s="138"/>
    </row>
    <row r="35845" spans="9:20" x14ac:dyDescent="0.25">
      <c r="I35845" s="137"/>
      <c r="J35845" s="110"/>
      <c r="K35845"/>
      <c r="L35845"/>
      <c r="T35845" s="138"/>
    </row>
    <row r="35846" spans="9:20" x14ac:dyDescent="0.25">
      <c r="I35846" s="137"/>
      <c r="J35846" s="110"/>
      <c r="K35846"/>
      <c r="L35846"/>
      <c r="T35846" s="138"/>
    </row>
    <row r="35847" spans="9:20" x14ac:dyDescent="0.25">
      <c r="I35847" s="137"/>
      <c r="J35847" s="110"/>
      <c r="K35847"/>
      <c r="L35847"/>
      <c r="T35847" s="138"/>
    </row>
    <row r="35848" spans="9:20" x14ac:dyDescent="0.25">
      <c r="I35848" s="137"/>
      <c r="J35848" s="110"/>
      <c r="K35848"/>
      <c r="L35848"/>
      <c r="T35848" s="138"/>
    </row>
    <row r="35849" spans="9:20" x14ac:dyDescent="0.25">
      <c r="I35849" s="137"/>
      <c r="J35849" s="110"/>
      <c r="K35849"/>
      <c r="L35849"/>
      <c r="T35849" s="138"/>
    </row>
    <row r="35850" spans="9:20" x14ac:dyDescent="0.25">
      <c r="I35850" s="137"/>
      <c r="J35850" s="110"/>
      <c r="K35850"/>
      <c r="L35850"/>
      <c r="T35850" s="138"/>
    </row>
    <row r="35851" spans="9:20" x14ac:dyDescent="0.25">
      <c r="I35851" s="137"/>
      <c r="J35851" s="110"/>
      <c r="K35851"/>
      <c r="L35851"/>
      <c r="T35851" s="138"/>
    </row>
    <row r="35852" spans="9:20" x14ac:dyDescent="0.25">
      <c r="I35852" s="137"/>
      <c r="J35852" s="110"/>
      <c r="K35852"/>
      <c r="L35852"/>
      <c r="T35852" s="138"/>
    </row>
    <row r="35853" spans="9:20" x14ac:dyDescent="0.25">
      <c r="I35853" s="137"/>
      <c r="J35853" s="110"/>
      <c r="K35853"/>
      <c r="L35853"/>
      <c r="T35853" s="138"/>
    </row>
    <row r="35854" spans="9:20" x14ac:dyDescent="0.25">
      <c r="I35854" s="137"/>
      <c r="J35854" s="110"/>
      <c r="K35854"/>
      <c r="L35854"/>
      <c r="T35854" s="138"/>
    </row>
    <row r="35855" spans="9:20" x14ac:dyDescent="0.25">
      <c r="I35855" s="137"/>
      <c r="J35855" s="110"/>
      <c r="K35855"/>
      <c r="L35855"/>
      <c r="T35855" s="138"/>
    </row>
    <row r="35856" spans="9:20" x14ac:dyDescent="0.25">
      <c r="I35856" s="137"/>
      <c r="J35856" s="110"/>
      <c r="K35856"/>
      <c r="L35856"/>
      <c r="T35856" s="138"/>
    </row>
    <row r="35857" spans="9:20" x14ac:dyDescent="0.25">
      <c r="I35857" s="137"/>
      <c r="J35857" s="110"/>
      <c r="K35857"/>
      <c r="L35857"/>
      <c r="T35857" s="138"/>
    </row>
    <row r="35858" spans="9:20" x14ac:dyDescent="0.25">
      <c r="I35858" s="137"/>
      <c r="J35858" s="110"/>
      <c r="K35858"/>
      <c r="L35858"/>
      <c r="T35858" s="138"/>
    </row>
    <row r="35859" spans="9:20" x14ac:dyDescent="0.25">
      <c r="I35859" s="137"/>
      <c r="J35859" s="110"/>
      <c r="K35859"/>
      <c r="L35859"/>
      <c r="T35859" s="138"/>
    </row>
    <row r="35860" spans="9:20" x14ac:dyDescent="0.25">
      <c r="I35860" s="137"/>
      <c r="J35860" s="110"/>
      <c r="K35860"/>
      <c r="L35860"/>
      <c r="T35860" s="138"/>
    </row>
    <row r="35861" spans="9:20" x14ac:dyDescent="0.25">
      <c r="I35861" s="137"/>
      <c r="J35861" s="110"/>
      <c r="K35861"/>
      <c r="L35861"/>
      <c r="T35861" s="138"/>
    </row>
    <row r="35862" spans="9:20" x14ac:dyDescent="0.25">
      <c r="I35862" s="137"/>
      <c r="J35862" s="110"/>
      <c r="K35862"/>
      <c r="L35862"/>
      <c r="T35862" s="138"/>
    </row>
    <row r="35863" spans="9:20" x14ac:dyDescent="0.25">
      <c r="I35863" s="137"/>
      <c r="J35863" s="110"/>
      <c r="K35863"/>
      <c r="L35863"/>
      <c r="T35863" s="138"/>
    </row>
    <row r="35864" spans="9:20" x14ac:dyDescent="0.25">
      <c r="I35864" s="137"/>
      <c r="J35864" s="110"/>
      <c r="K35864"/>
      <c r="L35864"/>
      <c r="T35864" s="138"/>
    </row>
    <row r="35865" spans="9:20" x14ac:dyDescent="0.25">
      <c r="I35865" s="137"/>
      <c r="J35865" s="110"/>
      <c r="K35865"/>
      <c r="L35865"/>
      <c r="T35865" s="138"/>
    </row>
    <row r="35866" spans="9:20" x14ac:dyDescent="0.25">
      <c r="I35866" s="137"/>
      <c r="J35866" s="110"/>
      <c r="K35866"/>
      <c r="L35866"/>
      <c r="T35866" s="138"/>
    </row>
    <row r="35867" spans="9:20" x14ac:dyDescent="0.25">
      <c r="I35867" s="137"/>
      <c r="J35867" s="110"/>
      <c r="K35867"/>
      <c r="L35867"/>
      <c r="T35867" s="138"/>
    </row>
    <row r="35868" spans="9:20" x14ac:dyDescent="0.25">
      <c r="I35868" s="137"/>
      <c r="J35868" s="110"/>
      <c r="K35868"/>
      <c r="L35868"/>
      <c r="T35868" s="138"/>
    </row>
    <row r="35869" spans="9:20" x14ac:dyDescent="0.25">
      <c r="I35869" s="137"/>
      <c r="J35869" s="110"/>
      <c r="K35869"/>
      <c r="L35869"/>
      <c r="T35869" s="138"/>
    </row>
    <row r="35870" spans="9:20" x14ac:dyDescent="0.25">
      <c r="I35870" s="137"/>
      <c r="J35870" s="110"/>
      <c r="K35870"/>
      <c r="L35870"/>
      <c r="T35870" s="138"/>
    </row>
    <row r="35871" spans="9:20" x14ac:dyDescent="0.25">
      <c r="I35871" s="137"/>
      <c r="J35871" s="110"/>
      <c r="K35871"/>
      <c r="L35871"/>
      <c r="T35871" s="138"/>
    </row>
    <row r="35872" spans="9:20" x14ac:dyDescent="0.25">
      <c r="I35872" s="137"/>
      <c r="J35872" s="110"/>
      <c r="K35872"/>
      <c r="L35872"/>
      <c r="T35872" s="138"/>
    </row>
    <row r="35873" spans="9:20" x14ac:dyDescent="0.25">
      <c r="I35873" s="137"/>
      <c r="J35873" s="110"/>
      <c r="K35873"/>
      <c r="L35873"/>
      <c r="T35873" s="138"/>
    </row>
    <row r="35874" spans="9:20" x14ac:dyDescent="0.25">
      <c r="I35874" s="137"/>
      <c r="J35874" s="110"/>
      <c r="K35874"/>
      <c r="L35874"/>
      <c r="T35874" s="138"/>
    </row>
    <row r="35875" spans="9:20" x14ac:dyDescent="0.25">
      <c r="I35875" s="137"/>
      <c r="J35875" s="110"/>
      <c r="K35875"/>
      <c r="L35875"/>
      <c r="T35875" s="138"/>
    </row>
    <row r="35876" spans="9:20" x14ac:dyDescent="0.25">
      <c r="I35876" s="137"/>
      <c r="J35876" s="110"/>
      <c r="K35876"/>
      <c r="L35876"/>
      <c r="T35876" s="138"/>
    </row>
    <row r="35877" spans="9:20" x14ac:dyDescent="0.25">
      <c r="I35877" s="137"/>
      <c r="J35877" s="110"/>
      <c r="K35877"/>
      <c r="L35877"/>
      <c r="T35877" s="138"/>
    </row>
    <row r="35878" spans="9:20" x14ac:dyDescent="0.25">
      <c r="I35878" s="137"/>
      <c r="J35878" s="110"/>
      <c r="K35878"/>
      <c r="L35878"/>
      <c r="T35878" s="138"/>
    </row>
    <row r="35879" spans="9:20" x14ac:dyDescent="0.25">
      <c r="I35879" s="137"/>
      <c r="J35879" s="110"/>
      <c r="K35879"/>
      <c r="L35879"/>
      <c r="T35879" s="138"/>
    </row>
    <row r="35880" spans="9:20" x14ac:dyDescent="0.25">
      <c r="I35880" s="137"/>
      <c r="J35880" s="110"/>
      <c r="K35880"/>
      <c r="L35880"/>
      <c r="T35880" s="138"/>
    </row>
    <row r="35881" spans="9:20" x14ac:dyDescent="0.25">
      <c r="I35881" s="137"/>
      <c r="J35881" s="110"/>
      <c r="K35881"/>
      <c r="L35881"/>
      <c r="T35881" s="138"/>
    </row>
    <row r="35882" spans="9:20" x14ac:dyDescent="0.25">
      <c r="I35882" s="137"/>
      <c r="J35882" s="110"/>
      <c r="K35882"/>
      <c r="L35882"/>
      <c r="T35882" s="138"/>
    </row>
    <row r="35883" spans="9:20" x14ac:dyDescent="0.25">
      <c r="I35883" s="137"/>
      <c r="J35883" s="110"/>
      <c r="K35883"/>
      <c r="L35883"/>
      <c r="T35883" s="138"/>
    </row>
    <row r="35884" spans="9:20" x14ac:dyDescent="0.25">
      <c r="I35884" s="137"/>
      <c r="J35884" s="110"/>
      <c r="K35884"/>
      <c r="L35884"/>
      <c r="T35884" s="138"/>
    </row>
    <row r="35885" spans="9:20" x14ac:dyDescent="0.25">
      <c r="I35885" s="137"/>
      <c r="J35885" s="110"/>
      <c r="K35885"/>
      <c r="L35885"/>
      <c r="T35885" s="138"/>
    </row>
    <row r="35886" spans="9:20" x14ac:dyDescent="0.25">
      <c r="I35886" s="137"/>
      <c r="J35886" s="110"/>
      <c r="K35886"/>
      <c r="L35886"/>
      <c r="T35886" s="138"/>
    </row>
    <row r="35887" spans="9:20" x14ac:dyDescent="0.25">
      <c r="I35887" s="137"/>
      <c r="J35887" s="110"/>
      <c r="K35887"/>
      <c r="L35887"/>
      <c r="T35887" s="138"/>
    </row>
    <row r="35888" spans="9:20" x14ac:dyDescent="0.25">
      <c r="I35888" s="137"/>
      <c r="J35888" s="110"/>
      <c r="K35888"/>
      <c r="L35888"/>
      <c r="T35888" s="138"/>
    </row>
    <row r="35889" spans="9:20" x14ac:dyDescent="0.25">
      <c r="I35889" s="137"/>
      <c r="J35889" s="110"/>
      <c r="K35889"/>
      <c r="L35889"/>
      <c r="T35889" s="138"/>
    </row>
    <row r="35890" spans="9:20" x14ac:dyDescent="0.25">
      <c r="I35890" s="137"/>
      <c r="J35890" s="110"/>
      <c r="K35890"/>
      <c r="L35890"/>
      <c r="T35890" s="138"/>
    </row>
    <row r="35891" spans="9:20" x14ac:dyDescent="0.25">
      <c r="I35891" s="137"/>
      <c r="J35891" s="110"/>
      <c r="K35891"/>
      <c r="L35891"/>
      <c r="T35891" s="138"/>
    </row>
    <row r="35892" spans="9:20" x14ac:dyDescent="0.25">
      <c r="I35892" s="137"/>
      <c r="J35892" s="110"/>
      <c r="K35892"/>
      <c r="L35892"/>
      <c r="T35892" s="138"/>
    </row>
    <row r="35893" spans="9:20" x14ac:dyDescent="0.25">
      <c r="I35893" s="137"/>
      <c r="J35893" s="110"/>
      <c r="K35893"/>
      <c r="L35893"/>
      <c r="T35893" s="138"/>
    </row>
    <row r="35894" spans="9:20" x14ac:dyDescent="0.25">
      <c r="I35894" s="137"/>
      <c r="J35894" s="110"/>
      <c r="K35894"/>
      <c r="L35894"/>
      <c r="T35894" s="138"/>
    </row>
    <row r="35895" spans="9:20" x14ac:dyDescent="0.25">
      <c r="I35895" s="137"/>
      <c r="J35895" s="110"/>
      <c r="K35895"/>
      <c r="L35895"/>
      <c r="T35895" s="138"/>
    </row>
    <row r="35896" spans="9:20" x14ac:dyDescent="0.25">
      <c r="I35896" s="137"/>
      <c r="J35896" s="110"/>
      <c r="K35896"/>
      <c r="L35896"/>
      <c r="T35896" s="138"/>
    </row>
    <row r="35897" spans="9:20" x14ac:dyDescent="0.25">
      <c r="I35897" s="137"/>
      <c r="J35897" s="110"/>
      <c r="K35897"/>
      <c r="L35897"/>
      <c r="T35897" s="138"/>
    </row>
    <row r="35898" spans="9:20" x14ac:dyDescent="0.25">
      <c r="I35898" s="137"/>
      <c r="J35898" s="110"/>
      <c r="K35898"/>
      <c r="L35898"/>
      <c r="T35898" s="138"/>
    </row>
    <row r="35899" spans="9:20" x14ac:dyDescent="0.25">
      <c r="I35899" s="137"/>
      <c r="J35899" s="110"/>
      <c r="K35899"/>
      <c r="L35899"/>
      <c r="T35899" s="138"/>
    </row>
    <row r="35900" spans="9:20" x14ac:dyDescent="0.25">
      <c r="I35900" s="137"/>
      <c r="J35900" s="110"/>
      <c r="K35900"/>
      <c r="L35900"/>
      <c r="T35900" s="138"/>
    </row>
    <row r="35901" spans="9:20" x14ac:dyDescent="0.25">
      <c r="I35901" s="137"/>
      <c r="J35901" s="110"/>
      <c r="K35901"/>
      <c r="L35901"/>
      <c r="T35901" s="138"/>
    </row>
    <row r="35902" spans="9:20" x14ac:dyDescent="0.25">
      <c r="I35902" s="137"/>
      <c r="J35902" s="110"/>
      <c r="K35902"/>
      <c r="L35902"/>
      <c r="T35902" s="138"/>
    </row>
    <row r="35903" spans="9:20" x14ac:dyDescent="0.25">
      <c r="I35903" s="137"/>
      <c r="J35903" s="110"/>
      <c r="K35903"/>
      <c r="L35903"/>
      <c r="T35903" s="138"/>
    </row>
    <row r="35904" spans="9:20" x14ac:dyDescent="0.25">
      <c r="I35904" s="137"/>
      <c r="J35904" s="110"/>
      <c r="K35904"/>
      <c r="L35904"/>
      <c r="T35904" s="138"/>
    </row>
    <row r="35905" spans="9:20" x14ac:dyDescent="0.25">
      <c r="I35905" s="137"/>
      <c r="J35905" s="110"/>
      <c r="K35905"/>
      <c r="L35905"/>
      <c r="T35905" s="138"/>
    </row>
    <row r="35906" spans="9:20" x14ac:dyDescent="0.25">
      <c r="I35906" s="137"/>
      <c r="J35906" s="110"/>
      <c r="K35906"/>
      <c r="L35906"/>
      <c r="T35906" s="138"/>
    </row>
    <row r="35907" spans="9:20" x14ac:dyDescent="0.25">
      <c r="I35907" s="137"/>
      <c r="J35907" s="110"/>
      <c r="K35907"/>
      <c r="L35907"/>
      <c r="T35907" s="138"/>
    </row>
    <row r="35908" spans="9:20" x14ac:dyDescent="0.25">
      <c r="I35908" s="137"/>
      <c r="J35908" s="110"/>
      <c r="K35908"/>
      <c r="L35908"/>
      <c r="T35908" s="138"/>
    </row>
    <row r="35909" spans="9:20" x14ac:dyDescent="0.25">
      <c r="I35909" s="137"/>
      <c r="J35909" s="110"/>
      <c r="K35909"/>
      <c r="L35909"/>
      <c r="T35909" s="138"/>
    </row>
    <row r="35910" spans="9:20" x14ac:dyDescent="0.25">
      <c r="I35910" s="137"/>
      <c r="J35910" s="110"/>
      <c r="K35910"/>
      <c r="L35910"/>
      <c r="T35910" s="138"/>
    </row>
    <row r="35911" spans="9:20" x14ac:dyDescent="0.25">
      <c r="I35911" s="137"/>
      <c r="J35911" s="110"/>
      <c r="K35911"/>
      <c r="L35911"/>
      <c r="T35911" s="138"/>
    </row>
    <row r="35912" spans="9:20" x14ac:dyDescent="0.25">
      <c r="I35912" s="137"/>
      <c r="J35912" s="110"/>
      <c r="K35912"/>
      <c r="L35912"/>
      <c r="T35912" s="138"/>
    </row>
    <row r="35913" spans="9:20" x14ac:dyDescent="0.25">
      <c r="I35913" s="137"/>
      <c r="J35913" s="110"/>
      <c r="K35913"/>
      <c r="L35913"/>
      <c r="T35913" s="138"/>
    </row>
    <row r="35914" spans="9:20" x14ac:dyDescent="0.25">
      <c r="I35914" s="137"/>
      <c r="J35914" s="110"/>
      <c r="K35914"/>
      <c r="L35914"/>
      <c r="T35914" s="138"/>
    </row>
    <row r="35915" spans="9:20" x14ac:dyDescent="0.25">
      <c r="I35915" s="137"/>
      <c r="J35915" s="110"/>
      <c r="K35915"/>
      <c r="L35915"/>
      <c r="T35915" s="138"/>
    </row>
    <row r="35916" spans="9:20" x14ac:dyDescent="0.25">
      <c r="I35916" s="137"/>
      <c r="J35916" s="110"/>
      <c r="K35916"/>
      <c r="L35916"/>
      <c r="T35916" s="138"/>
    </row>
    <row r="35917" spans="9:20" x14ac:dyDescent="0.25">
      <c r="I35917" s="137"/>
      <c r="J35917" s="110"/>
      <c r="K35917"/>
      <c r="L35917"/>
      <c r="T35917" s="138"/>
    </row>
    <row r="35918" spans="9:20" x14ac:dyDescent="0.25">
      <c r="I35918" s="137"/>
      <c r="J35918" s="110"/>
      <c r="K35918"/>
      <c r="L35918"/>
      <c r="T35918" s="138"/>
    </row>
    <row r="35919" spans="9:20" x14ac:dyDescent="0.25">
      <c r="I35919" s="137"/>
      <c r="J35919" s="110"/>
      <c r="K35919"/>
      <c r="L35919"/>
      <c r="T35919" s="138"/>
    </row>
    <row r="35920" spans="9:20" x14ac:dyDescent="0.25">
      <c r="I35920" s="137"/>
      <c r="J35920" s="110"/>
      <c r="K35920"/>
      <c r="L35920"/>
      <c r="T35920" s="138"/>
    </row>
    <row r="35921" spans="9:20" x14ac:dyDescent="0.25">
      <c r="I35921" s="137"/>
      <c r="J35921" s="110"/>
      <c r="K35921"/>
      <c r="L35921"/>
      <c r="T35921" s="138"/>
    </row>
    <row r="35922" spans="9:20" x14ac:dyDescent="0.25">
      <c r="I35922" s="137"/>
      <c r="J35922" s="110"/>
      <c r="K35922"/>
      <c r="L35922"/>
      <c r="T35922" s="138"/>
    </row>
    <row r="35923" spans="9:20" x14ac:dyDescent="0.25">
      <c r="I35923" s="137"/>
      <c r="J35923" s="110"/>
      <c r="K35923"/>
      <c r="L35923"/>
      <c r="T35923" s="138"/>
    </row>
    <row r="35924" spans="9:20" x14ac:dyDescent="0.25">
      <c r="I35924" s="137"/>
      <c r="J35924" s="110"/>
      <c r="K35924"/>
      <c r="L35924"/>
      <c r="T35924" s="138"/>
    </row>
    <row r="35925" spans="9:20" x14ac:dyDescent="0.25">
      <c r="I35925" s="137"/>
      <c r="J35925" s="110"/>
      <c r="K35925"/>
      <c r="L35925"/>
      <c r="T35925" s="138"/>
    </row>
    <row r="35926" spans="9:20" x14ac:dyDescent="0.25">
      <c r="I35926" s="137"/>
      <c r="J35926" s="110"/>
      <c r="K35926"/>
      <c r="L35926"/>
      <c r="T35926" s="138"/>
    </row>
    <row r="35927" spans="9:20" x14ac:dyDescent="0.25">
      <c r="I35927" s="137"/>
      <c r="J35927" s="110"/>
      <c r="K35927"/>
      <c r="L35927"/>
      <c r="T35927" s="138"/>
    </row>
    <row r="35928" spans="9:20" x14ac:dyDescent="0.25">
      <c r="I35928" s="137"/>
      <c r="J35928" s="110"/>
      <c r="K35928"/>
      <c r="L35928"/>
      <c r="T35928" s="138"/>
    </row>
    <row r="35929" spans="9:20" x14ac:dyDescent="0.25">
      <c r="I35929" s="137"/>
      <c r="J35929" s="110"/>
      <c r="K35929"/>
      <c r="L35929"/>
      <c r="T35929" s="138"/>
    </row>
    <row r="35930" spans="9:20" x14ac:dyDescent="0.25">
      <c r="I35930" s="137"/>
      <c r="J35930" s="110"/>
      <c r="K35930"/>
      <c r="L35930"/>
      <c r="T35930" s="138"/>
    </row>
    <row r="35931" spans="9:20" x14ac:dyDescent="0.25">
      <c r="I35931" s="137"/>
      <c r="J35931" s="110"/>
      <c r="K35931"/>
      <c r="L35931"/>
      <c r="T35931" s="138"/>
    </row>
    <row r="35932" spans="9:20" x14ac:dyDescent="0.25">
      <c r="I35932" s="137"/>
      <c r="J35932" s="110"/>
      <c r="K35932"/>
      <c r="L35932"/>
      <c r="T35932" s="138"/>
    </row>
    <row r="35933" spans="9:20" x14ac:dyDescent="0.25">
      <c r="I35933" s="137"/>
      <c r="J35933" s="110"/>
      <c r="K35933"/>
      <c r="L35933"/>
      <c r="T35933" s="138"/>
    </row>
    <row r="35934" spans="9:20" x14ac:dyDescent="0.25">
      <c r="I35934" s="137"/>
      <c r="J35934" s="110"/>
      <c r="K35934"/>
      <c r="L35934"/>
      <c r="T35934" s="138"/>
    </row>
    <row r="35935" spans="9:20" x14ac:dyDescent="0.25">
      <c r="I35935" s="137"/>
      <c r="J35935" s="110"/>
      <c r="K35935"/>
      <c r="L35935"/>
      <c r="T35935" s="138"/>
    </row>
    <row r="35936" spans="9:20" x14ac:dyDescent="0.25">
      <c r="I35936" s="137"/>
      <c r="J35936" s="110"/>
      <c r="K35936"/>
      <c r="L35936"/>
      <c r="T35936" s="138"/>
    </row>
    <row r="35937" spans="9:20" x14ac:dyDescent="0.25">
      <c r="I35937" s="137"/>
      <c r="J35937" s="110"/>
      <c r="K35937"/>
      <c r="L35937"/>
      <c r="T35937" s="138"/>
    </row>
    <row r="35938" spans="9:20" x14ac:dyDescent="0.25">
      <c r="I35938" s="137"/>
      <c r="J35938" s="110"/>
      <c r="K35938"/>
      <c r="L35938"/>
      <c r="T35938" s="138"/>
    </row>
    <row r="35939" spans="9:20" x14ac:dyDescent="0.25">
      <c r="I35939" s="137"/>
      <c r="J35939" s="110"/>
      <c r="K35939"/>
      <c r="L35939"/>
      <c r="T35939" s="138"/>
    </row>
    <row r="35940" spans="9:20" x14ac:dyDescent="0.25">
      <c r="I35940" s="137"/>
      <c r="J35940" s="110"/>
      <c r="K35940"/>
      <c r="L35940"/>
      <c r="T35940" s="138"/>
    </row>
    <row r="35941" spans="9:20" x14ac:dyDescent="0.25">
      <c r="I35941" s="137"/>
      <c r="J35941" s="110"/>
      <c r="K35941"/>
      <c r="L35941"/>
      <c r="T35941" s="138"/>
    </row>
    <row r="35942" spans="9:20" x14ac:dyDescent="0.25">
      <c r="I35942" s="137"/>
      <c r="J35942" s="110"/>
      <c r="K35942"/>
      <c r="L35942"/>
      <c r="T35942" s="138"/>
    </row>
    <row r="35943" spans="9:20" x14ac:dyDescent="0.25">
      <c r="I35943" s="137"/>
      <c r="J35943" s="110"/>
      <c r="K35943"/>
      <c r="L35943"/>
      <c r="T35943" s="138"/>
    </row>
    <row r="35944" spans="9:20" x14ac:dyDescent="0.25">
      <c r="I35944" s="137"/>
      <c r="J35944" s="110"/>
      <c r="K35944"/>
      <c r="L35944"/>
      <c r="T35944" s="138"/>
    </row>
    <row r="35945" spans="9:20" x14ac:dyDescent="0.25">
      <c r="I35945" s="137"/>
      <c r="J35945" s="110"/>
      <c r="K35945"/>
      <c r="L35945"/>
      <c r="T35945" s="138"/>
    </row>
    <row r="35946" spans="9:20" x14ac:dyDescent="0.25">
      <c r="I35946" s="137"/>
      <c r="J35946" s="110"/>
      <c r="K35946"/>
      <c r="L35946"/>
      <c r="T35946" s="138"/>
    </row>
    <row r="35947" spans="9:20" x14ac:dyDescent="0.25">
      <c r="I35947" s="137"/>
      <c r="J35947" s="110"/>
      <c r="K35947"/>
      <c r="L35947"/>
      <c r="T35947" s="138"/>
    </row>
    <row r="35948" spans="9:20" x14ac:dyDescent="0.25">
      <c r="I35948" s="137"/>
      <c r="J35948" s="110"/>
      <c r="K35948"/>
      <c r="L35948"/>
      <c r="T35948" s="138"/>
    </row>
    <row r="35949" spans="9:20" x14ac:dyDescent="0.25">
      <c r="I35949" s="137"/>
      <c r="J35949" s="110"/>
      <c r="K35949"/>
      <c r="L35949"/>
      <c r="T35949" s="138"/>
    </row>
    <row r="35950" spans="9:20" x14ac:dyDescent="0.25">
      <c r="I35950" s="137"/>
      <c r="J35950" s="110"/>
      <c r="K35950"/>
      <c r="L35950"/>
      <c r="T35950" s="138"/>
    </row>
    <row r="35951" spans="9:20" x14ac:dyDescent="0.25">
      <c r="I35951" s="137"/>
      <c r="J35951" s="110"/>
      <c r="K35951"/>
      <c r="L35951"/>
      <c r="T35951" s="138"/>
    </row>
    <row r="35952" spans="9:20" x14ac:dyDescent="0.25">
      <c r="I35952" s="137"/>
      <c r="J35952" s="110"/>
      <c r="K35952"/>
      <c r="L35952"/>
      <c r="T35952" s="138"/>
    </row>
    <row r="35953" spans="9:20" x14ac:dyDescent="0.25">
      <c r="I35953" s="137"/>
      <c r="J35953" s="110"/>
      <c r="K35953"/>
      <c r="L35953"/>
      <c r="T35953" s="138"/>
    </row>
    <row r="35954" spans="9:20" x14ac:dyDescent="0.25">
      <c r="I35954" s="137"/>
      <c r="J35954" s="110"/>
      <c r="K35954"/>
      <c r="L35954"/>
      <c r="T35954" s="138"/>
    </row>
    <row r="35955" spans="9:20" x14ac:dyDescent="0.25">
      <c r="I35955" s="137"/>
      <c r="J35955" s="110"/>
      <c r="K35955"/>
      <c r="L35955"/>
      <c r="T35955" s="138"/>
    </row>
    <row r="35956" spans="9:20" x14ac:dyDescent="0.25">
      <c r="I35956" s="137"/>
      <c r="J35956" s="110"/>
      <c r="K35956"/>
      <c r="L35956"/>
      <c r="T35956" s="138"/>
    </row>
    <row r="35957" spans="9:20" x14ac:dyDescent="0.25">
      <c r="I35957" s="137"/>
      <c r="J35957" s="110"/>
      <c r="K35957"/>
      <c r="L35957"/>
      <c r="T35957" s="138"/>
    </row>
    <row r="35958" spans="9:20" x14ac:dyDescent="0.25">
      <c r="I35958" s="137"/>
      <c r="J35958" s="110"/>
      <c r="K35958"/>
      <c r="L35958"/>
      <c r="T35958" s="138"/>
    </row>
    <row r="35959" spans="9:20" x14ac:dyDescent="0.25">
      <c r="I35959" s="137"/>
      <c r="J35959" s="110"/>
      <c r="K35959"/>
      <c r="L35959"/>
      <c r="T35959" s="138"/>
    </row>
    <row r="35960" spans="9:20" x14ac:dyDescent="0.25">
      <c r="I35960" s="137"/>
      <c r="J35960" s="110"/>
      <c r="K35960"/>
      <c r="L35960"/>
      <c r="T35960" s="138"/>
    </row>
    <row r="35961" spans="9:20" x14ac:dyDescent="0.25">
      <c r="I35961" s="137"/>
      <c r="J35961" s="110"/>
      <c r="K35961"/>
      <c r="L35961"/>
      <c r="T35961" s="138"/>
    </row>
    <row r="35962" spans="9:20" x14ac:dyDescent="0.25">
      <c r="I35962" s="137"/>
      <c r="J35962" s="110"/>
      <c r="K35962"/>
      <c r="L35962"/>
      <c r="T35962" s="138"/>
    </row>
    <row r="35963" spans="9:20" x14ac:dyDescent="0.25">
      <c r="I35963" s="137"/>
      <c r="J35963" s="110"/>
      <c r="K35963"/>
      <c r="L35963"/>
      <c r="T35963" s="138"/>
    </row>
    <row r="35964" spans="9:20" x14ac:dyDescent="0.25">
      <c r="I35964" s="137"/>
      <c r="J35964" s="110"/>
      <c r="K35964"/>
      <c r="L35964"/>
      <c r="T35964" s="138"/>
    </row>
    <row r="35965" spans="9:20" x14ac:dyDescent="0.25">
      <c r="I35965" s="137"/>
      <c r="J35965" s="110"/>
      <c r="K35965"/>
      <c r="L35965"/>
      <c r="T35965" s="138"/>
    </row>
    <row r="35966" spans="9:20" x14ac:dyDescent="0.25">
      <c r="I35966" s="137"/>
      <c r="J35966" s="110"/>
      <c r="K35966"/>
      <c r="L35966"/>
      <c r="T35966" s="138"/>
    </row>
    <row r="35967" spans="9:20" x14ac:dyDescent="0.25">
      <c r="I35967" s="137"/>
      <c r="J35967" s="110"/>
      <c r="K35967"/>
      <c r="L35967"/>
      <c r="T35967" s="138"/>
    </row>
    <row r="35968" spans="9:20" x14ac:dyDescent="0.25">
      <c r="I35968" s="137"/>
      <c r="J35968" s="110"/>
      <c r="K35968"/>
      <c r="L35968"/>
      <c r="T35968" s="138"/>
    </row>
    <row r="35969" spans="9:20" x14ac:dyDescent="0.25">
      <c r="I35969" s="137"/>
      <c r="J35969" s="110"/>
      <c r="K35969"/>
      <c r="L35969"/>
      <c r="T35969" s="138"/>
    </row>
    <row r="35970" spans="9:20" x14ac:dyDescent="0.25">
      <c r="I35970" s="137"/>
      <c r="J35970" s="110"/>
      <c r="K35970"/>
      <c r="L35970"/>
      <c r="T35970" s="138"/>
    </row>
    <row r="35971" spans="9:20" x14ac:dyDescent="0.25">
      <c r="I35971" s="137"/>
      <c r="J35971" s="110"/>
      <c r="K35971"/>
      <c r="L35971"/>
      <c r="T35971" s="138"/>
    </row>
    <row r="35972" spans="9:20" x14ac:dyDescent="0.25">
      <c r="I35972" s="137"/>
      <c r="J35972" s="110"/>
      <c r="K35972"/>
      <c r="L35972"/>
      <c r="T35972" s="138"/>
    </row>
    <row r="35973" spans="9:20" x14ac:dyDescent="0.25">
      <c r="I35973" s="137"/>
      <c r="J35973" s="110"/>
      <c r="K35973"/>
      <c r="L35973"/>
      <c r="T35973" s="138"/>
    </row>
    <row r="35974" spans="9:20" x14ac:dyDescent="0.25">
      <c r="I35974" s="137"/>
      <c r="J35974" s="110"/>
      <c r="K35974"/>
      <c r="L35974"/>
      <c r="T35974" s="138"/>
    </row>
    <row r="35975" spans="9:20" x14ac:dyDescent="0.25">
      <c r="I35975" s="137"/>
      <c r="J35975" s="110"/>
      <c r="K35975"/>
      <c r="L35975"/>
      <c r="T35975" s="138"/>
    </row>
    <row r="35976" spans="9:20" x14ac:dyDescent="0.25">
      <c r="I35976" s="137"/>
      <c r="J35976" s="110"/>
      <c r="K35976"/>
      <c r="L35976"/>
      <c r="T35976" s="138"/>
    </row>
    <row r="35977" spans="9:20" x14ac:dyDescent="0.25">
      <c r="I35977" s="137"/>
      <c r="J35977" s="110"/>
      <c r="K35977"/>
      <c r="L35977"/>
      <c r="T35977" s="138"/>
    </row>
    <row r="35978" spans="9:20" x14ac:dyDescent="0.25">
      <c r="I35978" s="137"/>
      <c r="J35978" s="110"/>
      <c r="K35978"/>
      <c r="L35978"/>
      <c r="T35978" s="138"/>
    </row>
    <row r="35979" spans="9:20" x14ac:dyDescent="0.25">
      <c r="I35979" s="137"/>
      <c r="J35979" s="110"/>
      <c r="K35979"/>
      <c r="L35979"/>
      <c r="T35979" s="138"/>
    </row>
    <row r="35980" spans="9:20" x14ac:dyDescent="0.25">
      <c r="I35980" s="137"/>
      <c r="J35980" s="110"/>
      <c r="K35980"/>
      <c r="L35980"/>
      <c r="T35980" s="138"/>
    </row>
    <row r="35981" spans="9:20" x14ac:dyDescent="0.25">
      <c r="I35981" s="137"/>
      <c r="J35981" s="110"/>
      <c r="K35981"/>
      <c r="L35981"/>
      <c r="T35981" s="138"/>
    </row>
    <row r="35982" spans="9:20" x14ac:dyDescent="0.25">
      <c r="I35982" s="137"/>
      <c r="J35982" s="110"/>
      <c r="K35982"/>
      <c r="L35982"/>
      <c r="T35982" s="138"/>
    </row>
    <row r="35983" spans="9:20" x14ac:dyDescent="0.25">
      <c r="I35983" s="137"/>
      <c r="J35983" s="110"/>
      <c r="K35983"/>
      <c r="L35983"/>
      <c r="T35983" s="138"/>
    </row>
    <row r="35984" spans="9:20" x14ac:dyDescent="0.25">
      <c r="I35984" s="137"/>
      <c r="J35984" s="110"/>
      <c r="K35984"/>
      <c r="L35984"/>
      <c r="T35984" s="138"/>
    </row>
    <row r="35985" spans="9:20" x14ac:dyDescent="0.25">
      <c r="I35985" s="137"/>
      <c r="J35985" s="110"/>
      <c r="K35985"/>
      <c r="L35985"/>
      <c r="T35985" s="138"/>
    </row>
    <row r="35986" spans="9:20" x14ac:dyDescent="0.25">
      <c r="I35986" s="137"/>
      <c r="J35986" s="110"/>
      <c r="K35986"/>
      <c r="L35986"/>
      <c r="T35986" s="138"/>
    </row>
    <row r="35987" spans="9:20" x14ac:dyDescent="0.25">
      <c r="I35987" s="137"/>
      <c r="J35987" s="110"/>
      <c r="K35987"/>
      <c r="L35987"/>
      <c r="T35987" s="138"/>
    </row>
    <row r="35988" spans="9:20" x14ac:dyDescent="0.25">
      <c r="I35988" s="137"/>
      <c r="J35988" s="110"/>
      <c r="K35988"/>
      <c r="L35988"/>
      <c r="T35988" s="138"/>
    </row>
    <row r="35989" spans="9:20" x14ac:dyDescent="0.25">
      <c r="I35989" s="137"/>
      <c r="J35989" s="110"/>
      <c r="K35989"/>
      <c r="L35989"/>
      <c r="T35989" s="138"/>
    </row>
    <row r="35990" spans="9:20" x14ac:dyDescent="0.25">
      <c r="I35990" s="137"/>
      <c r="J35990" s="110"/>
      <c r="K35990"/>
      <c r="L35990"/>
      <c r="T35990" s="138"/>
    </row>
    <row r="35991" spans="9:20" x14ac:dyDescent="0.25">
      <c r="I35991" s="137"/>
      <c r="J35991" s="110"/>
      <c r="K35991"/>
      <c r="L35991"/>
      <c r="T35991" s="138"/>
    </row>
    <row r="35992" spans="9:20" x14ac:dyDescent="0.25">
      <c r="I35992" s="137"/>
      <c r="J35992" s="110"/>
      <c r="K35992"/>
      <c r="L35992"/>
      <c r="T35992" s="138"/>
    </row>
    <row r="35993" spans="9:20" x14ac:dyDescent="0.25">
      <c r="I35993" s="137"/>
      <c r="J35993" s="110"/>
      <c r="K35993"/>
      <c r="L35993"/>
      <c r="T35993" s="138"/>
    </row>
    <row r="35994" spans="9:20" x14ac:dyDescent="0.25">
      <c r="I35994" s="137"/>
      <c r="J35994" s="110"/>
      <c r="K35994"/>
      <c r="L35994"/>
      <c r="T35994" s="138"/>
    </row>
    <row r="35995" spans="9:20" x14ac:dyDescent="0.25">
      <c r="I35995" s="137"/>
      <c r="J35995" s="110"/>
      <c r="K35995"/>
      <c r="L35995"/>
      <c r="T35995" s="138"/>
    </row>
    <row r="35996" spans="9:20" x14ac:dyDescent="0.25">
      <c r="I35996" s="137"/>
      <c r="J35996" s="110"/>
      <c r="K35996"/>
      <c r="L35996"/>
      <c r="T35996" s="138"/>
    </row>
    <row r="35997" spans="9:20" x14ac:dyDescent="0.25">
      <c r="I35997" s="137"/>
      <c r="J35997" s="110"/>
      <c r="K35997"/>
      <c r="L35997"/>
      <c r="T35997" s="138"/>
    </row>
    <row r="35998" spans="9:20" x14ac:dyDescent="0.25">
      <c r="I35998" s="137"/>
      <c r="J35998" s="110"/>
      <c r="K35998"/>
      <c r="L35998"/>
      <c r="T35998" s="138"/>
    </row>
    <row r="35999" spans="9:20" x14ac:dyDescent="0.25">
      <c r="I35999" s="137"/>
      <c r="J35999" s="110"/>
      <c r="K35999"/>
      <c r="L35999"/>
      <c r="T35999" s="138"/>
    </row>
    <row r="36000" spans="9:20" x14ac:dyDescent="0.25">
      <c r="I36000" s="137"/>
      <c r="J36000" s="110"/>
      <c r="K36000"/>
      <c r="L36000"/>
      <c r="T36000" s="138"/>
    </row>
    <row r="36001" spans="9:20" x14ac:dyDescent="0.25">
      <c r="I36001" s="137"/>
      <c r="J36001" s="110"/>
      <c r="K36001"/>
      <c r="L36001"/>
      <c r="T36001" s="138"/>
    </row>
    <row r="36002" spans="9:20" x14ac:dyDescent="0.25">
      <c r="I36002" s="137"/>
      <c r="J36002" s="110"/>
      <c r="K36002"/>
      <c r="L36002"/>
      <c r="T36002" s="138"/>
    </row>
    <row r="36003" spans="9:20" x14ac:dyDescent="0.25">
      <c r="I36003" s="137"/>
      <c r="J36003" s="110"/>
      <c r="K36003"/>
      <c r="L36003"/>
      <c r="T36003" s="138"/>
    </row>
    <row r="36004" spans="9:20" x14ac:dyDescent="0.25">
      <c r="I36004" s="137"/>
      <c r="J36004" s="110"/>
      <c r="K36004"/>
      <c r="L36004"/>
      <c r="T36004" s="138"/>
    </row>
    <row r="36005" spans="9:20" x14ac:dyDescent="0.25">
      <c r="I36005" s="137"/>
      <c r="J36005" s="110"/>
      <c r="K36005"/>
      <c r="L36005"/>
      <c r="T36005" s="138"/>
    </row>
    <row r="36006" spans="9:20" x14ac:dyDescent="0.25">
      <c r="I36006" s="137"/>
      <c r="J36006" s="110"/>
      <c r="K36006"/>
      <c r="L36006"/>
      <c r="T36006" s="138"/>
    </row>
    <row r="36007" spans="9:20" x14ac:dyDescent="0.25">
      <c r="I36007" s="137"/>
      <c r="J36007" s="110"/>
      <c r="K36007"/>
      <c r="L36007"/>
      <c r="T36007" s="138"/>
    </row>
    <row r="36008" spans="9:20" x14ac:dyDescent="0.25">
      <c r="I36008" s="137"/>
      <c r="J36008" s="110"/>
      <c r="K36008"/>
      <c r="L36008"/>
      <c r="T36008" s="138"/>
    </row>
    <row r="36009" spans="9:20" x14ac:dyDescent="0.25">
      <c r="I36009" s="137"/>
      <c r="J36009" s="110"/>
      <c r="K36009"/>
      <c r="L36009"/>
      <c r="T36009" s="138"/>
    </row>
    <row r="36010" spans="9:20" x14ac:dyDescent="0.25">
      <c r="I36010" s="137"/>
      <c r="J36010" s="110"/>
      <c r="K36010"/>
      <c r="L36010"/>
      <c r="T36010" s="138"/>
    </row>
    <row r="36011" spans="9:20" x14ac:dyDescent="0.25">
      <c r="I36011" s="137"/>
      <c r="J36011" s="110"/>
      <c r="K36011"/>
      <c r="L36011"/>
      <c r="T36011" s="138"/>
    </row>
    <row r="36012" spans="9:20" x14ac:dyDescent="0.25">
      <c r="I36012" s="137"/>
      <c r="J36012" s="110"/>
      <c r="K36012"/>
      <c r="L36012"/>
      <c r="T36012" s="138"/>
    </row>
    <row r="36013" spans="9:20" x14ac:dyDescent="0.25">
      <c r="I36013" s="137"/>
      <c r="J36013" s="110"/>
      <c r="K36013"/>
      <c r="L36013"/>
      <c r="T36013" s="138"/>
    </row>
    <row r="36014" spans="9:20" x14ac:dyDescent="0.25">
      <c r="I36014" s="137"/>
      <c r="J36014" s="110"/>
      <c r="K36014"/>
      <c r="L36014"/>
      <c r="T36014" s="138"/>
    </row>
    <row r="36015" spans="9:20" x14ac:dyDescent="0.25">
      <c r="I36015" s="137"/>
      <c r="J36015" s="110"/>
      <c r="K36015"/>
      <c r="L36015"/>
      <c r="T36015" s="138"/>
    </row>
    <row r="36016" spans="9:20" x14ac:dyDescent="0.25">
      <c r="I36016" s="137"/>
      <c r="J36016" s="110"/>
      <c r="K36016"/>
      <c r="L36016"/>
      <c r="T36016" s="138"/>
    </row>
    <row r="36017" spans="9:20" x14ac:dyDescent="0.25">
      <c r="I36017" s="137"/>
      <c r="J36017" s="110"/>
      <c r="K36017"/>
      <c r="L36017"/>
      <c r="T36017" s="138"/>
    </row>
    <row r="36018" spans="9:20" x14ac:dyDescent="0.25">
      <c r="I36018" s="137"/>
      <c r="J36018" s="110"/>
      <c r="K36018"/>
      <c r="L36018"/>
      <c r="T36018" s="138"/>
    </row>
    <row r="36019" spans="9:20" x14ac:dyDescent="0.25">
      <c r="I36019" s="137"/>
      <c r="J36019" s="110"/>
      <c r="K36019"/>
      <c r="L36019"/>
      <c r="T36019" s="138"/>
    </row>
    <row r="36020" spans="9:20" x14ac:dyDescent="0.25">
      <c r="I36020" s="137"/>
      <c r="J36020" s="110"/>
      <c r="K36020"/>
      <c r="L36020"/>
      <c r="T36020" s="138"/>
    </row>
    <row r="36021" spans="9:20" x14ac:dyDescent="0.25">
      <c r="I36021" s="137"/>
      <c r="J36021" s="110"/>
      <c r="K36021"/>
      <c r="L36021"/>
      <c r="T36021" s="138"/>
    </row>
    <row r="36022" spans="9:20" x14ac:dyDescent="0.25">
      <c r="I36022" s="137"/>
      <c r="J36022" s="110"/>
      <c r="K36022"/>
      <c r="L36022"/>
      <c r="T36022" s="138"/>
    </row>
    <row r="36023" spans="9:20" x14ac:dyDescent="0.25">
      <c r="I36023" s="137"/>
      <c r="J36023" s="110"/>
      <c r="K36023"/>
      <c r="L36023"/>
      <c r="T36023" s="138"/>
    </row>
    <row r="36024" spans="9:20" x14ac:dyDescent="0.25">
      <c r="I36024" s="137"/>
      <c r="J36024" s="110"/>
      <c r="K36024"/>
      <c r="L36024"/>
      <c r="T36024" s="138"/>
    </row>
    <row r="36025" spans="9:20" x14ac:dyDescent="0.25">
      <c r="I36025" s="137"/>
      <c r="J36025" s="110"/>
      <c r="K36025"/>
      <c r="L36025"/>
      <c r="T36025" s="138"/>
    </row>
    <row r="36026" spans="9:20" x14ac:dyDescent="0.25">
      <c r="I36026" s="137"/>
      <c r="J36026" s="110"/>
      <c r="K36026"/>
      <c r="L36026"/>
      <c r="T36026" s="138"/>
    </row>
    <row r="36027" spans="9:20" x14ac:dyDescent="0.25">
      <c r="I36027" s="137"/>
      <c r="J36027" s="110"/>
      <c r="K36027"/>
      <c r="L36027"/>
      <c r="T36027" s="138"/>
    </row>
    <row r="36028" spans="9:20" x14ac:dyDescent="0.25">
      <c r="I36028" s="137"/>
      <c r="J36028" s="110"/>
      <c r="K36028"/>
      <c r="L36028"/>
      <c r="T36028" s="138"/>
    </row>
    <row r="36029" spans="9:20" x14ac:dyDescent="0.25">
      <c r="I36029" s="137"/>
      <c r="J36029" s="110"/>
      <c r="K36029"/>
      <c r="L36029"/>
      <c r="T36029" s="138"/>
    </row>
    <row r="36030" spans="9:20" x14ac:dyDescent="0.25">
      <c r="I36030" s="137"/>
      <c r="J36030" s="110"/>
      <c r="K36030"/>
      <c r="L36030"/>
      <c r="T36030" s="138"/>
    </row>
    <row r="36031" spans="9:20" x14ac:dyDescent="0.25">
      <c r="I36031" s="137"/>
      <c r="J36031" s="110"/>
      <c r="K36031"/>
      <c r="L36031"/>
      <c r="T36031" s="138"/>
    </row>
    <row r="36032" spans="9:20" x14ac:dyDescent="0.25">
      <c r="I36032" s="137"/>
      <c r="J36032" s="110"/>
      <c r="K36032"/>
      <c r="L36032"/>
      <c r="T36032" s="138"/>
    </row>
    <row r="36033" spans="9:20" x14ac:dyDescent="0.25">
      <c r="I36033" s="137"/>
      <c r="J36033" s="110"/>
      <c r="K36033"/>
      <c r="L36033"/>
      <c r="T36033" s="138"/>
    </row>
    <row r="36034" spans="9:20" x14ac:dyDescent="0.25">
      <c r="I36034" s="137"/>
      <c r="J36034" s="110"/>
      <c r="K36034"/>
      <c r="L36034"/>
      <c r="T36034" s="138"/>
    </row>
    <row r="36035" spans="9:20" x14ac:dyDescent="0.25">
      <c r="I36035" s="137"/>
      <c r="J36035" s="110"/>
      <c r="K36035"/>
      <c r="L36035"/>
      <c r="T36035" s="138"/>
    </row>
    <row r="36036" spans="9:20" x14ac:dyDescent="0.25">
      <c r="I36036" s="137"/>
      <c r="J36036" s="110"/>
      <c r="K36036"/>
      <c r="L36036"/>
      <c r="T36036" s="138"/>
    </row>
    <row r="36037" spans="9:20" x14ac:dyDescent="0.25">
      <c r="I36037" s="137"/>
      <c r="J36037" s="110"/>
      <c r="K36037"/>
      <c r="L36037"/>
      <c r="T36037" s="138"/>
    </row>
    <row r="36038" spans="9:20" x14ac:dyDescent="0.25">
      <c r="I36038" s="137"/>
      <c r="J36038" s="110"/>
      <c r="K36038"/>
      <c r="L36038"/>
      <c r="T36038" s="138"/>
    </row>
    <row r="36039" spans="9:20" x14ac:dyDescent="0.25">
      <c r="I36039" s="137"/>
      <c r="J36039" s="110"/>
      <c r="K36039"/>
      <c r="L36039"/>
      <c r="T36039" s="138"/>
    </row>
    <row r="36040" spans="9:20" x14ac:dyDescent="0.25">
      <c r="I36040" s="137"/>
      <c r="J36040" s="110"/>
      <c r="K36040"/>
      <c r="L36040"/>
      <c r="T36040" s="138"/>
    </row>
    <row r="36041" spans="9:20" x14ac:dyDescent="0.25">
      <c r="I36041" s="137"/>
      <c r="J36041" s="110"/>
      <c r="K36041"/>
      <c r="L36041"/>
      <c r="T36041" s="138"/>
    </row>
    <row r="36042" spans="9:20" x14ac:dyDescent="0.25">
      <c r="I36042" s="137"/>
      <c r="J36042" s="110"/>
      <c r="K36042"/>
      <c r="L36042"/>
      <c r="T36042" s="138"/>
    </row>
    <row r="36043" spans="9:20" x14ac:dyDescent="0.25">
      <c r="I36043" s="137"/>
      <c r="J36043" s="110"/>
      <c r="K36043"/>
      <c r="L36043"/>
      <c r="T36043" s="138"/>
    </row>
    <row r="36044" spans="9:20" x14ac:dyDescent="0.25">
      <c r="I36044" s="137"/>
      <c r="J36044" s="110"/>
      <c r="K36044"/>
      <c r="L36044"/>
      <c r="T36044" s="138"/>
    </row>
    <row r="36045" spans="9:20" x14ac:dyDescent="0.25">
      <c r="I36045" s="137"/>
      <c r="J36045" s="110"/>
      <c r="K36045"/>
      <c r="L36045"/>
      <c r="T36045" s="138"/>
    </row>
    <row r="36046" spans="9:20" x14ac:dyDescent="0.25">
      <c r="I36046" s="137"/>
      <c r="J36046" s="110"/>
      <c r="K36046"/>
      <c r="L36046"/>
      <c r="T36046" s="138"/>
    </row>
    <row r="36047" spans="9:20" x14ac:dyDescent="0.25">
      <c r="I36047" s="137"/>
      <c r="J36047" s="110"/>
      <c r="K36047"/>
      <c r="L36047"/>
      <c r="T36047" s="138"/>
    </row>
    <row r="36048" spans="9:20" x14ac:dyDescent="0.25">
      <c r="I36048" s="137"/>
      <c r="J36048" s="110"/>
      <c r="K36048"/>
      <c r="L36048"/>
      <c r="T36048" s="138"/>
    </row>
    <row r="36049" spans="9:20" x14ac:dyDescent="0.25">
      <c r="I36049" s="137"/>
      <c r="J36049" s="110"/>
      <c r="K36049"/>
      <c r="L36049"/>
      <c r="T36049" s="138"/>
    </row>
    <row r="36050" spans="9:20" x14ac:dyDescent="0.25">
      <c r="I36050" s="137"/>
      <c r="J36050" s="110"/>
      <c r="K36050"/>
      <c r="L36050"/>
      <c r="T36050" s="138"/>
    </row>
    <row r="36051" spans="9:20" x14ac:dyDescent="0.25">
      <c r="I36051" s="137"/>
      <c r="J36051" s="110"/>
      <c r="K36051"/>
      <c r="L36051"/>
      <c r="T36051" s="138"/>
    </row>
    <row r="36052" spans="9:20" x14ac:dyDescent="0.25">
      <c r="I36052" s="137"/>
      <c r="J36052" s="110"/>
      <c r="K36052"/>
      <c r="L36052"/>
      <c r="T36052" s="138"/>
    </row>
    <row r="36053" spans="9:20" x14ac:dyDescent="0.25">
      <c r="I36053" s="137"/>
      <c r="J36053" s="110"/>
      <c r="K36053"/>
      <c r="L36053"/>
      <c r="T36053" s="138"/>
    </row>
    <row r="36054" spans="9:20" x14ac:dyDescent="0.25">
      <c r="I36054" s="137"/>
      <c r="J36054" s="110"/>
      <c r="K36054"/>
      <c r="L36054"/>
      <c r="T36054" s="138"/>
    </row>
    <row r="36055" spans="9:20" x14ac:dyDescent="0.25">
      <c r="I36055" s="137"/>
      <c r="J36055" s="110"/>
      <c r="K36055"/>
      <c r="L36055"/>
      <c r="T36055" s="138"/>
    </row>
    <row r="36056" spans="9:20" x14ac:dyDescent="0.25">
      <c r="I36056" s="137"/>
      <c r="J36056" s="110"/>
      <c r="K36056"/>
      <c r="L36056"/>
      <c r="T36056" s="138"/>
    </row>
    <row r="36057" spans="9:20" x14ac:dyDescent="0.25">
      <c r="I36057" s="137"/>
      <c r="J36057" s="110"/>
      <c r="K36057"/>
      <c r="L36057"/>
      <c r="T36057" s="138"/>
    </row>
    <row r="36058" spans="9:20" x14ac:dyDescent="0.25">
      <c r="I36058" s="137"/>
      <c r="J36058" s="110"/>
      <c r="K36058"/>
      <c r="L36058"/>
      <c r="T36058" s="138"/>
    </row>
    <row r="36059" spans="9:20" x14ac:dyDescent="0.25">
      <c r="I36059" s="137"/>
      <c r="J36059" s="110"/>
      <c r="K36059"/>
      <c r="L36059"/>
      <c r="T36059" s="138"/>
    </row>
    <row r="36060" spans="9:20" x14ac:dyDescent="0.25">
      <c r="I36060" s="137"/>
      <c r="J36060" s="110"/>
      <c r="K36060"/>
      <c r="L36060"/>
      <c r="T36060" s="138"/>
    </row>
    <row r="36061" spans="9:20" x14ac:dyDescent="0.25">
      <c r="I36061" s="137"/>
      <c r="J36061" s="110"/>
      <c r="K36061"/>
      <c r="L36061"/>
      <c r="T36061" s="138"/>
    </row>
    <row r="36062" spans="9:20" x14ac:dyDescent="0.25">
      <c r="I36062" s="137"/>
      <c r="J36062" s="110"/>
      <c r="K36062"/>
      <c r="L36062"/>
      <c r="T36062" s="138"/>
    </row>
    <row r="36063" spans="9:20" x14ac:dyDescent="0.25">
      <c r="I36063" s="137"/>
      <c r="J36063" s="110"/>
      <c r="K36063"/>
      <c r="L36063"/>
      <c r="T36063" s="138"/>
    </row>
    <row r="36064" spans="9:20" x14ac:dyDescent="0.25">
      <c r="I36064" s="137"/>
      <c r="J36064" s="110"/>
      <c r="K36064"/>
      <c r="L36064"/>
      <c r="T36064" s="138"/>
    </row>
    <row r="36065" spans="9:20" x14ac:dyDescent="0.25">
      <c r="I36065" s="137"/>
      <c r="J36065" s="110"/>
      <c r="K36065"/>
      <c r="L36065"/>
      <c r="T36065" s="138"/>
    </row>
    <row r="36066" spans="9:20" x14ac:dyDescent="0.25">
      <c r="I36066" s="137"/>
      <c r="J36066" s="110"/>
      <c r="K36066"/>
      <c r="L36066"/>
      <c r="T36066" s="138"/>
    </row>
    <row r="36067" spans="9:20" x14ac:dyDescent="0.25">
      <c r="I36067" s="137"/>
      <c r="J36067" s="110"/>
      <c r="K36067"/>
      <c r="L36067"/>
      <c r="T36067" s="138"/>
    </row>
    <row r="36068" spans="9:20" x14ac:dyDescent="0.25">
      <c r="I36068" s="137"/>
      <c r="J36068" s="110"/>
      <c r="K36068"/>
      <c r="L36068"/>
      <c r="T36068" s="138"/>
    </row>
    <row r="36069" spans="9:20" x14ac:dyDescent="0.25">
      <c r="I36069" s="137"/>
      <c r="J36069" s="110"/>
      <c r="K36069"/>
      <c r="L36069"/>
      <c r="T36069" s="138"/>
    </row>
    <row r="36070" spans="9:20" x14ac:dyDescent="0.25">
      <c r="I36070" s="137"/>
      <c r="J36070" s="110"/>
      <c r="K36070"/>
      <c r="L36070"/>
      <c r="T36070" s="138"/>
    </row>
    <row r="36071" spans="9:20" x14ac:dyDescent="0.25">
      <c r="I36071" s="137"/>
      <c r="J36071" s="110"/>
      <c r="K36071"/>
      <c r="L36071"/>
      <c r="T36071" s="138"/>
    </row>
    <row r="36072" spans="9:20" x14ac:dyDescent="0.25">
      <c r="I36072" s="137"/>
      <c r="J36072" s="110"/>
      <c r="K36072"/>
      <c r="L36072"/>
      <c r="T36072" s="138"/>
    </row>
    <row r="36073" spans="9:20" x14ac:dyDescent="0.25">
      <c r="I36073" s="137"/>
      <c r="J36073" s="110"/>
      <c r="K36073"/>
      <c r="L36073"/>
      <c r="T36073" s="138"/>
    </row>
    <row r="36074" spans="9:20" x14ac:dyDescent="0.25">
      <c r="I36074" s="137"/>
      <c r="J36074" s="110"/>
      <c r="K36074"/>
      <c r="L36074"/>
      <c r="T36074" s="138"/>
    </row>
    <row r="36075" spans="9:20" x14ac:dyDescent="0.25">
      <c r="I36075" s="137"/>
      <c r="J36075" s="110"/>
      <c r="K36075"/>
      <c r="L36075"/>
      <c r="T36075" s="138"/>
    </row>
    <row r="36076" spans="9:20" x14ac:dyDescent="0.25">
      <c r="I36076" s="137"/>
      <c r="J36076" s="110"/>
      <c r="K36076"/>
      <c r="L36076"/>
      <c r="T36076" s="138"/>
    </row>
    <row r="36077" spans="9:20" x14ac:dyDescent="0.25">
      <c r="I36077" s="137"/>
      <c r="J36077" s="110"/>
      <c r="K36077"/>
      <c r="L36077"/>
      <c r="T36077" s="138"/>
    </row>
    <row r="36078" spans="9:20" x14ac:dyDescent="0.25">
      <c r="I36078" s="137"/>
      <c r="J36078" s="110"/>
      <c r="K36078"/>
      <c r="L36078"/>
      <c r="T36078" s="138"/>
    </row>
    <row r="36079" spans="9:20" x14ac:dyDescent="0.25">
      <c r="I36079" s="137"/>
      <c r="J36079" s="110"/>
      <c r="K36079"/>
      <c r="L36079"/>
      <c r="T36079" s="138"/>
    </row>
    <row r="36080" spans="9:20" x14ac:dyDescent="0.25">
      <c r="I36080" s="137"/>
      <c r="J36080" s="110"/>
      <c r="K36080"/>
      <c r="L36080"/>
      <c r="T36080" s="138"/>
    </row>
    <row r="36081" spans="9:20" x14ac:dyDescent="0.25">
      <c r="I36081" s="137"/>
      <c r="J36081" s="110"/>
      <c r="K36081"/>
      <c r="L36081"/>
      <c r="T36081" s="138"/>
    </row>
    <row r="36082" spans="9:20" x14ac:dyDescent="0.25">
      <c r="I36082" s="137"/>
      <c r="J36082" s="110"/>
      <c r="K36082"/>
      <c r="L36082"/>
      <c r="T36082" s="138"/>
    </row>
    <row r="36083" spans="9:20" x14ac:dyDescent="0.25">
      <c r="I36083" s="137"/>
      <c r="J36083" s="110"/>
      <c r="K36083"/>
      <c r="L36083"/>
      <c r="T36083" s="138"/>
    </row>
    <row r="36084" spans="9:20" x14ac:dyDescent="0.25">
      <c r="I36084" s="137"/>
      <c r="J36084" s="110"/>
      <c r="K36084"/>
      <c r="L36084"/>
      <c r="T36084" s="138"/>
    </row>
    <row r="36085" spans="9:20" x14ac:dyDescent="0.25">
      <c r="I36085" s="137"/>
      <c r="J36085" s="110"/>
      <c r="K36085"/>
      <c r="L36085"/>
      <c r="T36085" s="138"/>
    </row>
    <row r="36086" spans="9:20" x14ac:dyDescent="0.25">
      <c r="I36086" s="137"/>
      <c r="J36086" s="110"/>
      <c r="K36086"/>
      <c r="L36086"/>
      <c r="T36086" s="138"/>
    </row>
    <row r="36087" spans="9:20" x14ac:dyDescent="0.25">
      <c r="I36087" s="137"/>
      <c r="J36087" s="110"/>
      <c r="K36087"/>
      <c r="L36087"/>
      <c r="T36087" s="138"/>
    </row>
    <row r="36088" spans="9:20" x14ac:dyDescent="0.25">
      <c r="I36088" s="137"/>
      <c r="J36088" s="110"/>
      <c r="K36088"/>
      <c r="L36088"/>
      <c r="T36088" s="138"/>
    </row>
    <row r="36089" spans="9:20" x14ac:dyDescent="0.25">
      <c r="I36089" s="137"/>
      <c r="J36089" s="110"/>
      <c r="K36089"/>
      <c r="L36089"/>
      <c r="T36089" s="138"/>
    </row>
    <row r="36090" spans="9:20" x14ac:dyDescent="0.25">
      <c r="I36090" s="137"/>
      <c r="J36090" s="110"/>
      <c r="K36090"/>
      <c r="L36090"/>
      <c r="T36090" s="138"/>
    </row>
    <row r="36091" spans="9:20" x14ac:dyDescent="0.25">
      <c r="I36091" s="137"/>
      <c r="J36091" s="110"/>
      <c r="K36091"/>
      <c r="L36091"/>
      <c r="T36091" s="138"/>
    </row>
    <row r="36092" spans="9:20" x14ac:dyDescent="0.25">
      <c r="I36092" s="137"/>
      <c r="J36092" s="110"/>
      <c r="K36092"/>
      <c r="L36092"/>
      <c r="T36092" s="138"/>
    </row>
    <row r="36093" spans="9:20" x14ac:dyDescent="0.25">
      <c r="I36093" s="137"/>
      <c r="J36093" s="110"/>
      <c r="K36093"/>
      <c r="L36093"/>
      <c r="T36093" s="138"/>
    </row>
    <row r="36094" spans="9:20" x14ac:dyDescent="0.25">
      <c r="I36094" s="137"/>
      <c r="J36094" s="110"/>
      <c r="K36094"/>
      <c r="L36094"/>
      <c r="T36094" s="138"/>
    </row>
    <row r="36095" spans="9:20" x14ac:dyDescent="0.25">
      <c r="I36095" s="137"/>
      <c r="J36095" s="110"/>
      <c r="K36095"/>
      <c r="L36095"/>
      <c r="T36095" s="138"/>
    </row>
    <row r="36096" spans="9:20" x14ac:dyDescent="0.25">
      <c r="I36096" s="137"/>
      <c r="J36096" s="110"/>
      <c r="K36096"/>
      <c r="L36096"/>
      <c r="T36096" s="138"/>
    </row>
    <row r="36097" spans="9:20" x14ac:dyDescent="0.25">
      <c r="I36097" s="137"/>
      <c r="J36097" s="110"/>
      <c r="K36097"/>
      <c r="L36097"/>
      <c r="T36097" s="138"/>
    </row>
    <row r="36098" spans="9:20" x14ac:dyDescent="0.25">
      <c r="I36098" s="137"/>
      <c r="J36098" s="110"/>
      <c r="K36098"/>
      <c r="L36098"/>
      <c r="T36098" s="138"/>
    </row>
    <row r="36099" spans="9:20" x14ac:dyDescent="0.25">
      <c r="I36099" s="137"/>
      <c r="J36099" s="110"/>
      <c r="K36099"/>
      <c r="L36099"/>
      <c r="T36099" s="138"/>
    </row>
    <row r="36100" spans="9:20" x14ac:dyDescent="0.25">
      <c r="I36100" s="137"/>
      <c r="J36100" s="110"/>
      <c r="K36100"/>
      <c r="L36100"/>
      <c r="T36100" s="138"/>
    </row>
    <row r="36101" spans="9:20" x14ac:dyDescent="0.25">
      <c r="I36101" s="137"/>
      <c r="J36101" s="110"/>
      <c r="K36101"/>
      <c r="L36101"/>
      <c r="T36101" s="138"/>
    </row>
    <row r="36102" spans="9:20" x14ac:dyDescent="0.25">
      <c r="I36102" s="137"/>
      <c r="J36102" s="110"/>
      <c r="K36102"/>
      <c r="L36102"/>
      <c r="T36102" s="138"/>
    </row>
    <row r="36103" spans="9:20" x14ac:dyDescent="0.25">
      <c r="I36103" s="137"/>
      <c r="J36103" s="110"/>
      <c r="K36103"/>
      <c r="L36103"/>
      <c r="T36103" s="138"/>
    </row>
    <row r="36104" spans="9:20" x14ac:dyDescent="0.25">
      <c r="I36104" s="137"/>
      <c r="J36104" s="110"/>
      <c r="K36104"/>
      <c r="L36104"/>
      <c r="T36104" s="138"/>
    </row>
    <row r="36105" spans="9:20" x14ac:dyDescent="0.25">
      <c r="I36105" s="137"/>
      <c r="J36105" s="110"/>
      <c r="K36105"/>
      <c r="L36105"/>
      <c r="T36105" s="138"/>
    </row>
    <row r="36106" spans="9:20" x14ac:dyDescent="0.25">
      <c r="I36106" s="137"/>
      <c r="J36106" s="110"/>
      <c r="K36106"/>
      <c r="L36106"/>
      <c r="T36106" s="138"/>
    </row>
    <row r="36107" spans="9:20" x14ac:dyDescent="0.25">
      <c r="I36107" s="137"/>
      <c r="J36107" s="110"/>
      <c r="K36107"/>
      <c r="L36107"/>
      <c r="T36107" s="138"/>
    </row>
    <row r="36108" spans="9:20" x14ac:dyDescent="0.25">
      <c r="I36108" s="137"/>
      <c r="J36108" s="110"/>
      <c r="K36108"/>
      <c r="L36108"/>
      <c r="T36108" s="138"/>
    </row>
    <row r="36109" spans="9:20" x14ac:dyDescent="0.25">
      <c r="I36109" s="137"/>
      <c r="J36109" s="110"/>
      <c r="K36109"/>
      <c r="L36109"/>
      <c r="T36109" s="138"/>
    </row>
    <row r="36110" spans="9:20" x14ac:dyDescent="0.25">
      <c r="I36110" s="137"/>
      <c r="J36110" s="110"/>
      <c r="K36110"/>
      <c r="L36110"/>
      <c r="T36110" s="138"/>
    </row>
    <row r="36111" spans="9:20" x14ac:dyDescent="0.25">
      <c r="I36111" s="137"/>
      <c r="J36111" s="110"/>
      <c r="K36111"/>
      <c r="L36111"/>
      <c r="T36111" s="138"/>
    </row>
    <row r="36112" spans="9:20" x14ac:dyDescent="0.25">
      <c r="I36112" s="137"/>
      <c r="J36112" s="110"/>
      <c r="K36112"/>
      <c r="L36112"/>
      <c r="T36112" s="138"/>
    </row>
    <row r="36113" spans="9:20" x14ac:dyDescent="0.25">
      <c r="I36113" s="137"/>
      <c r="J36113" s="110"/>
      <c r="K36113"/>
      <c r="L36113"/>
      <c r="T36113" s="138"/>
    </row>
    <row r="36114" spans="9:20" x14ac:dyDescent="0.25">
      <c r="I36114" s="137"/>
      <c r="J36114" s="110"/>
      <c r="K36114"/>
      <c r="L36114"/>
      <c r="T36114" s="138"/>
    </row>
    <row r="36115" spans="9:20" x14ac:dyDescent="0.25">
      <c r="I36115" s="137"/>
      <c r="J36115" s="110"/>
      <c r="K36115"/>
      <c r="L36115"/>
      <c r="T36115" s="138"/>
    </row>
    <row r="36116" spans="9:20" x14ac:dyDescent="0.25">
      <c r="I36116" s="137"/>
      <c r="J36116" s="110"/>
      <c r="K36116"/>
      <c r="L36116"/>
      <c r="T36116" s="138"/>
    </row>
    <row r="36117" spans="9:20" x14ac:dyDescent="0.25">
      <c r="I36117" s="137"/>
      <c r="J36117" s="110"/>
      <c r="K36117"/>
      <c r="L36117"/>
      <c r="T36117" s="138"/>
    </row>
    <row r="36118" spans="9:20" x14ac:dyDescent="0.25">
      <c r="I36118" s="137"/>
      <c r="J36118" s="110"/>
      <c r="K36118"/>
      <c r="L36118"/>
      <c r="T36118" s="138"/>
    </row>
    <row r="36119" spans="9:20" x14ac:dyDescent="0.25">
      <c r="I36119" s="137"/>
      <c r="J36119" s="110"/>
      <c r="K36119"/>
      <c r="L36119"/>
      <c r="T36119" s="138"/>
    </row>
    <row r="36120" spans="9:20" x14ac:dyDescent="0.25">
      <c r="I36120" s="137"/>
      <c r="J36120" s="110"/>
      <c r="K36120"/>
      <c r="L36120"/>
      <c r="T36120" s="138"/>
    </row>
    <row r="36121" spans="9:20" x14ac:dyDescent="0.25">
      <c r="I36121" s="137"/>
      <c r="J36121" s="110"/>
      <c r="K36121"/>
      <c r="L36121"/>
      <c r="T36121" s="138"/>
    </row>
    <row r="36122" spans="9:20" x14ac:dyDescent="0.25">
      <c r="I36122" s="137"/>
      <c r="J36122" s="110"/>
      <c r="K36122"/>
      <c r="L36122"/>
      <c r="T36122" s="138"/>
    </row>
    <row r="36123" spans="9:20" x14ac:dyDescent="0.25">
      <c r="I36123" s="137"/>
      <c r="J36123" s="110"/>
      <c r="K36123"/>
      <c r="L36123"/>
      <c r="T36123" s="138"/>
    </row>
    <row r="36124" spans="9:20" x14ac:dyDescent="0.25">
      <c r="I36124" s="137"/>
      <c r="J36124" s="110"/>
      <c r="K36124"/>
      <c r="L36124"/>
      <c r="T36124" s="138"/>
    </row>
    <row r="36125" spans="9:20" x14ac:dyDescent="0.25">
      <c r="I36125" s="137"/>
      <c r="J36125" s="110"/>
      <c r="K36125"/>
      <c r="L36125"/>
      <c r="T36125" s="138"/>
    </row>
    <row r="36126" spans="9:20" x14ac:dyDescent="0.25">
      <c r="I36126" s="137"/>
      <c r="J36126" s="110"/>
      <c r="K36126"/>
      <c r="L36126"/>
      <c r="T36126" s="138"/>
    </row>
    <row r="36127" spans="9:20" x14ac:dyDescent="0.25">
      <c r="I36127" s="137"/>
      <c r="J36127" s="110"/>
      <c r="K36127"/>
      <c r="L36127"/>
      <c r="T36127" s="138"/>
    </row>
    <row r="36128" spans="9:20" x14ac:dyDescent="0.25">
      <c r="I36128" s="137"/>
      <c r="J36128" s="110"/>
      <c r="K36128"/>
      <c r="L36128"/>
      <c r="T36128" s="138"/>
    </row>
    <row r="36129" spans="9:20" x14ac:dyDescent="0.25">
      <c r="I36129" s="137"/>
      <c r="J36129" s="110"/>
      <c r="K36129"/>
      <c r="L36129"/>
      <c r="T36129" s="138"/>
    </row>
    <row r="36130" spans="9:20" x14ac:dyDescent="0.25">
      <c r="I36130" s="137"/>
      <c r="J36130" s="110"/>
      <c r="K36130"/>
      <c r="L36130"/>
      <c r="T36130" s="138"/>
    </row>
    <row r="36131" spans="9:20" x14ac:dyDescent="0.25">
      <c r="I36131" s="137"/>
      <c r="J36131" s="110"/>
      <c r="K36131"/>
      <c r="L36131"/>
      <c r="T36131" s="138"/>
    </row>
    <row r="36132" spans="9:20" x14ac:dyDescent="0.25">
      <c r="I36132" s="137"/>
      <c r="J36132" s="110"/>
      <c r="K36132"/>
      <c r="L36132"/>
      <c r="T36132" s="138"/>
    </row>
    <row r="36133" spans="9:20" x14ac:dyDescent="0.25">
      <c r="I36133" s="137"/>
      <c r="J36133" s="110"/>
      <c r="K36133"/>
      <c r="L36133"/>
      <c r="T36133" s="138"/>
    </row>
    <row r="36134" spans="9:20" x14ac:dyDescent="0.25">
      <c r="I36134" s="137"/>
      <c r="J36134" s="110"/>
      <c r="K36134"/>
      <c r="L36134"/>
      <c r="T36134" s="138"/>
    </row>
    <row r="36135" spans="9:20" x14ac:dyDescent="0.25">
      <c r="I36135" s="137"/>
      <c r="J36135" s="110"/>
      <c r="K36135"/>
      <c r="L36135"/>
      <c r="T36135" s="138"/>
    </row>
    <row r="36136" spans="9:20" x14ac:dyDescent="0.25">
      <c r="I36136" s="137"/>
      <c r="J36136" s="110"/>
      <c r="K36136"/>
      <c r="L36136"/>
      <c r="T36136" s="138"/>
    </row>
    <row r="36137" spans="9:20" x14ac:dyDescent="0.25">
      <c r="I36137" s="137"/>
      <c r="J36137" s="110"/>
      <c r="K36137"/>
      <c r="L36137"/>
      <c r="T36137" s="138"/>
    </row>
    <row r="36138" spans="9:20" x14ac:dyDescent="0.25">
      <c r="I36138" s="137"/>
      <c r="J36138" s="110"/>
      <c r="K36138"/>
      <c r="L36138"/>
      <c r="T36138" s="138"/>
    </row>
    <row r="36139" spans="9:20" x14ac:dyDescent="0.25">
      <c r="I36139" s="137"/>
      <c r="J36139" s="110"/>
      <c r="K36139"/>
      <c r="L36139"/>
      <c r="T36139" s="138"/>
    </row>
    <row r="36140" spans="9:20" x14ac:dyDescent="0.25">
      <c r="I36140" s="137"/>
      <c r="J36140" s="110"/>
      <c r="K36140"/>
      <c r="L36140"/>
      <c r="T36140" s="138"/>
    </row>
    <row r="36141" spans="9:20" x14ac:dyDescent="0.25">
      <c r="I36141" s="137"/>
      <c r="J36141" s="110"/>
      <c r="K36141"/>
      <c r="L36141"/>
      <c r="T36141" s="138"/>
    </row>
    <row r="36142" spans="9:20" x14ac:dyDescent="0.25">
      <c r="I36142" s="137"/>
      <c r="J36142" s="110"/>
      <c r="K36142"/>
      <c r="L36142"/>
      <c r="T36142" s="138"/>
    </row>
    <row r="36143" spans="9:20" x14ac:dyDescent="0.25">
      <c r="I36143" s="137"/>
      <c r="J36143" s="110"/>
      <c r="K36143"/>
      <c r="L36143"/>
      <c r="T36143" s="138"/>
    </row>
    <row r="36144" spans="9:20" x14ac:dyDescent="0.25">
      <c r="I36144" s="137"/>
      <c r="J36144" s="110"/>
      <c r="K36144"/>
      <c r="L36144"/>
      <c r="T36144" s="138"/>
    </row>
    <row r="36145" spans="9:20" x14ac:dyDescent="0.25">
      <c r="I36145" s="137"/>
      <c r="J36145" s="110"/>
      <c r="K36145"/>
      <c r="L36145"/>
      <c r="T36145" s="138"/>
    </row>
    <row r="36146" spans="9:20" x14ac:dyDescent="0.25">
      <c r="I36146" s="137"/>
      <c r="J36146" s="110"/>
      <c r="K36146"/>
      <c r="L36146"/>
      <c r="T36146" s="138"/>
    </row>
    <row r="36147" spans="9:20" x14ac:dyDescent="0.25">
      <c r="I36147" s="137"/>
      <c r="J36147" s="110"/>
      <c r="K36147"/>
      <c r="L36147"/>
      <c r="T36147" s="138"/>
    </row>
    <row r="36148" spans="9:20" x14ac:dyDescent="0.25">
      <c r="I36148" s="137"/>
      <c r="J36148" s="110"/>
      <c r="K36148"/>
      <c r="L36148"/>
      <c r="T36148" s="138"/>
    </row>
    <row r="36149" spans="9:20" x14ac:dyDescent="0.25">
      <c r="I36149" s="137"/>
      <c r="J36149" s="110"/>
      <c r="K36149"/>
      <c r="L36149"/>
      <c r="T36149" s="138"/>
    </row>
    <row r="36150" spans="9:20" x14ac:dyDescent="0.25">
      <c r="I36150" s="137"/>
      <c r="J36150" s="110"/>
      <c r="K36150"/>
      <c r="L36150"/>
      <c r="T36150" s="138"/>
    </row>
    <row r="36151" spans="9:20" x14ac:dyDescent="0.25">
      <c r="I36151" s="137"/>
      <c r="J36151" s="110"/>
      <c r="K36151"/>
      <c r="L36151"/>
      <c r="T36151" s="138"/>
    </row>
    <row r="36152" spans="9:20" x14ac:dyDescent="0.25">
      <c r="I36152" s="137"/>
      <c r="J36152" s="110"/>
      <c r="K36152"/>
      <c r="L36152"/>
      <c r="T36152" s="138"/>
    </row>
    <row r="36153" spans="9:20" x14ac:dyDescent="0.25">
      <c r="I36153" s="137"/>
      <c r="J36153" s="110"/>
      <c r="K36153"/>
      <c r="L36153"/>
      <c r="T36153" s="138"/>
    </row>
    <row r="36154" spans="9:20" x14ac:dyDescent="0.25">
      <c r="I36154" s="137"/>
      <c r="J36154" s="110"/>
      <c r="K36154"/>
      <c r="L36154"/>
      <c r="T36154" s="138"/>
    </row>
    <row r="36155" spans="9:20" x14ac:dyDescent="0.25">
      <c r="I36155" s="137"/>
      <c r="J36155" s="110"/>
      <c r="K36155"/>
      <c r="L36155"/>
      <c r="T36155" s="138"/>
    </row>
    <row r="36156" spans="9:20" x14ac:dyDescent="0.25">
      <c r="I36156" s="137"/>
      <c r="J36156" s="110"/>
      <c r="K36156"/>
      <c r="L36156"/>
      <c r="T36156" s="138"/>
    </row>
    <row r="36157" spans="9:20" x14ac:dyDescent="0.25">
      <c r="I36157" s="137"/>
      <c r="J36157" s="110"/>
      <c r="K36157"/>
      <c r="L36157"/>
      <c r="T36157" s="138"/>
    </row>
    <row r="36158" spans="9:20" x14ac:dyDescent="0.25">
      <c r="I36158" s="137"/>
      <c r="J36158" s="110"/>
      <c r="K36158"/>
      <c r="L36158"/>
      <c r="T36158" s="138"/>
    </row>
    <row r="36159" spans="9:20" x14ac:dyDescent="0.25">
      <c r="I36159" s="137"/>
      <c r="J36159" s="110"/>
      <c r="K36159"/>
      <c r="L36159"/>
      <c r="T36159" s="138"/>
    </row>
    <row r="36160" spans="9:20" x14ac:dyDescent="0.25">
      <c r="I36160" s="137"/>
      <c r="J36160" s="110"/>
      <c r="K36160"/>
      <c r="L36160"/>
      <c r="T36160" s="138"/>
    </row>
    <row r="36161" spans="9:20" x14ac:dyDescent="0.25">
      <c r="I36161" s="137"/>
      <c r="J36161" s="110"/>
      <c r="K36161"/>
      <c r="L36161"/>
      <c r="T36161" s="138"/>
    </row>
    <row r="36162" spans="9:20" x14ac:dyDescent="0.25">
      <c r="I36162" s="137"/>
      <c r="J36162" s="110"/>
      <c r="K36162"/>
      <c r="L36162"/>
      <c r="T36162" s="138"/>
    </row>
    <row r="36163" spans="9:20" x14ac:dyDescent="0.25">
      <c r="I36163" s="137"/>
      <c r="J36163" s="110"/>
      <c r="K36163"/>
      <c r="L36163"/>
      <c r="T36163" s="138"/>
    </row>
    <row r="36164" spans="9:20" x14ac:dyDescent="0.25">
      <c r="I36164" s="137"/>
      <c r="J36164" s="110"/>
      <c r="K36164"/>
      <c r="L36164"/>
      <c r="T36164" s="138"/>
    </row>
    <row r="36165" spans="9:20" x14ac:dyDescent="0.25">
      <c r="I36165" s="137"/>
      <c r="J36165" s="110"/>
      <c r="K36165"/>
      <c r="L36165"/>
      <c r="T36165" s="138"/>
    </row>
    <row r="36166" spans="9:20" x14ac:dyDescent="0.25">
      <c r="I36166" s="137"/>
      <c r="J36166" s="110"/>
      <c r="K36166"/>
      <c r="L36166"/>
      <c r="T36166" s="138"/>
    </row>
    <row r="36167" spans="9:20" x14ac:dyDescent="0.25">
      <c r="I36167" s="137"/>
      <c r="J36167" s="110"/>
      <c r="K36167"/>
      <c r="L36167"/>
      <c r="T36167" s="138"/>
    </row>
    <row r="36168" spans="9:20" x14ac:dyDescent="0.25">
      <c r="I36168" s="137"/>
      <c r="J36168" s="110"/>
      <c r="K36168"/>
      <c r="L36168"/>
      <c r="T36168" s="138"/>
    </row>
    <row r="36169" spans="9:20" x14ac:dyDescent="0.25">
      <c r="I36169" s="137"/>
      <c r="J36169" s="110"/>
      <c r="K36169"/>
      <c r="L36169"/>
      <c r="T36169" s="138"/>
    </row>
    <row r="36170" spans="9:20" x14ac:dyDescent="0.25">
      <c r="I36170" s="137"/>
      <c r="J36170" s="110"/>
      <c r="K36170"/>
      <c r="L36170"/>
      <c r="T36170" s="138"/>
    </row>
    <row r="36171" spans="9:20" x14ac:dyDescent="0.25">
      <c r="I36171" s="137"/>
      <c r="J36171" s="110"/>
      <c r="K36171"/>
      <c r="L36171"/>
      <c r="T36171" s="138"/>
    </row>
    <row r="36172" spans="9:20" x14ac:dyDescent="0.25">
      <c r="I36172" s="137"/>
      <c r="J36172" s="110"/>
      <c r="K36172"/>
      <c r="L36172"/>
      <c r="T36172" s="138"/>
    </row>
    <row r="36173" spans="9:20" x14ac:dyDescent="0.25">
      <c r="I36173" s="137"/>
      <c r="J36173" s="110"/>
      <c r="K36173"/>
      <c r="L36173"/>
      <c r="T36173" s="138"/>
    </row>
    <row r="36174" spans="9:20" x14ac:dyDescent="0.25">
      <c r="I36174" s="137"/>
      <c r="J36174" s="110"/>
      <c r="K36174"/>
      <c r="L36174"/>
      <c r="T36174" s="138"/>
    </row>
    <row r="36175" spans="9:20" x14ac:dyDescent="0.25">
      <c r="I36175" s="137"/>
      <c r="J36175" s="110"/>
      <c r="K36175"/>
      <c r="L36175"/>
      <c r="T36175" s="138"/>
    </row>
    <row r="36176" spans="9:20" x14ac:dyDescent="0.25">
      <c r="I36176" s="137"/>
      <c r="J36176" s="110"/>
      <c r="K36176"/>
      <c r="L36176"/>
      <c r="T36176" s="138"/>
    </row>
    <row r="36177" spans="9:20" x14ac:dyDescent="0.25">
      <c r="I36177" s="137"/>
      <c r="J36177" s="110"/>
      <c r="K36177"/>
      <c r="L36177"/>
      <c r="T36177" s="138"/>
    </row>
    <row r="36178" spans="9:20" x14ac:dyDescent="0.25">
      <c r="I36178" s="137"/>
      <c r="J36178" s="110"/>
      <c r="K36178"/>
      <c r="L36178"/>
      <c r="T36178" s="138"/>
    </row>
    <row r="36179" spans="9:20" x14ac:dyDescent="0.25">
      <c r="I36179" s="137"/>
      <c r="J36179" s="110"/>
      <c r="K36179"/>
      <c r="L36179"/>
      <c r="T36179" s="138"/>
    </row>
    <row r="36180" spans="9:20" x14ac:dyDescent="0.25">
      <c r="I36180" s="137"/>
      <c r="J36180" s="110"/>
      <c r="K36180"/>
      <c r="L36180"/>
      <c r="T36180" s="138"/>
    </row>
    <row r="36181" spans="9:20" x14ac:dyDescent="0.25">
      <c r="I36181" s="137"/>
      <c r="J36181" s="110"/>
      <c r="K36181"/>
      <c r="L36181"/>
      <c r="T36181" s="138"/>
    </row>
    <row r="36182" spans="9:20" x14ac:dyDescent="0.25">
      <c r="I36182" s="137"/>
      <c r="J36182" s="110"/>
      <c r="K36182"/>
      <c r="L36182"/>
      <c r="T36182" s="138"/>
    </row>
    <row r="36183" spans="9:20" x14ac:dyDescent="0.25">
      <c r="I36183" s="137"/>
      <c r="J36183" s="110"/>
      <c r="K36183"/>
      <c r="L36183"/>
      <c r="T36183" s="138"/>
    </row>
    <row r="36184" spans="9:20" x14ac:dyDescent="0.25">
      <c r="I36184" s="137"/>
      <c r="J36184" s="110"/>
      <c r="K36184"/>
      <c r="L36184"/>
      <c r="T36184" s="138"/>
    </row>
    <row r="36185" spans="9:20" x14ac:dyDescent="0.25">
      <c r="I36185" s="137"/>
      <c r="J36185" s="110"/>
      <c r="K36185"/>
      <c r="L36185"/>
      <c r="T36185" s="138"/>
    </row>
    <row r="36186" spans="9:20" x14ac:dyDescent="0.25">
      <c r="I36186" s="137"/>
      <c r="J36186" s="110"/>
      <c r="K36186"/>
      <c r="L36186"/>
      <c r="T36186" s="138"/>
    </row>
    <row r="36187" spans="9:20" x14ac:dyDescent="0.25">
      <c r="I36187" s="137"/>
      <c r="J36187" s="110"/>
      <c r="K36187"/>
      <c r="L36187"/>
      <c r="T36187" s="138"/>
    </row>
    <row r="36188" spans="9:20" x14ac:dyDescent="0.25">
      <c r="I36188" s="137"/>
      <c r="J36188" s="110"/>
      <c r="K36188"/>
      <c r="L36188"/>
      <c r="T36188" s="138"/>
    </row>
    <row r="36189" spans="9:20" x14ac:dyDescent="0.25">
      <c r="I36189" s="137"/>
      <c r="J36189" s="110"/>
      <c r="K36189"/>
      <c r="L36189"/>
      <c r="T36189" s="138"/>
    </row>
    <row r="36190" spans="9:20" x14ac:dyDescent="0.25">
      <c r="I36190" s="137"/>
      <c r="J36190" s="110"/>
      <c r="K36190"/>
      <c r="L36190"/>
      <c r="T36190" s="138"/>
    </row>
    <row r="36191" spans="9:20" x14ac:dyDescent="0.25">
      <c r="I36191" s="137"/>
      <c r="J36191" s="110"/>
      <c r="K36191"/>
      <c r="L36191"/>
      <c r="T36191" s="138"/>
    </row>
    <row r="36192" spans="9:20" x14ac:dyDescent="0.25">
      <c r="I36192" s="137"/>
      <c r="J36192" s="110"/>
      <c r="K36192"/>
      <c r="L36192"/>
      <c r="T36192" s="138"/>
    </row>
    <row r="36193" spans="9:20" x14ac:dyDescent="0.25">
      <c r="I36193" s="137"/>
      <c r="J36193" s="110"/>
      <c r="K36193"/>
      <c r="L36193"/>
      <c r="T36193" s="138"/>
    </row>
    <row r="36194" spans="9:20" x14ac:dyDescent="0.25">
      <c r="I36194" s="137"/>
      <c r="J36194" s="110"/>
      <c r="K36194"/>
      <c r="L36194"/>
      <c r="T36194" s="138"/>
    </row>
    <row r="36195" spans="9:20" x14ac:dyDescent="0.25">
      <c r="I36195" s="137"/>
      <c r="J36195" s="110"/>
      <c r="K36195"/>
      <c r="L36195"/>
      <c r="T36195" s="138"/>
    </row>
    <row r="36196" spans="9:20" x14ac:dyDescent="0.25">
      <c r="I36196" s="137"/>
      <c r="J36196" s="110"/>
      <c r="K36196"/>
      <c r="L36196"/>
      <c r="T36196" s="138"/>
    </row>
    <row r="36197" spans="9:20" x14ac:dyDescent="0.25">
      <c r="I36197" s="137"/>
      <c r="J36197" s="110"/>
      <c r="K36197"/>
      <c r="L36197"/>
      <c r="T36197" s="138"/>
    </row>
    <row r="36198" spans="9:20" x14ac:dyDescent="0.25">
      <c r="I36198" s="137"/>
      <c r="J36198" s="110"/>
      <c r="K36198"/>
      <c r="L36198"/>
      <c r="T36198" s="138"/>
    </row>
    <row r="36199" spans="9:20" x14ac:dyDescent="0.25">
      <c r="I36199" s="137"/>
      <c r="J36199" s="110"/>
      <c r="K36199"/>
      <c r="L36199"/>
      <c r="T36199" s="138"/>
    </row>
    <row r="36200" spans="9:20" x14ac:dyDescent="0.25">
      <c r="I36200" s="137"/>
      <c r="J36200" s="110"/>
      <c r="K36200"/>
      <c r="L36200"/>
      <c r="T36200" s="138"/>
    </row>
    <row r="36201" spans="9:20" x14ac:dyDescent="0.25">
      <c r="I36201" s="137"/>
      <c r="J36201" s="110"/>
      <c r="K36201"/>
      <c r="L36201"/>
      <c r="T36201" s="138"/>
    </row>
    <row r="36202" spans="9:20" x14ac:dyDescent="0.25">
      <c r="I36202" s="137"/>
      <c r="J36202" s="110"/>
      <c r="K36202"/>
      <c r="L36202"/>
      <c r="T36202" s="138"/>
    </row>
    <row r="36203" spans="9:20" x14ac:dyDescent="0.25">
      <c r="I36203" s="137"/>
      <c r="J36203" s="110"/>
      <c r="K36203"/>
      <c r="L36203"/>
      <c r="T36203" s="138"/>
    </row>
    <row r="36204" spans="9:20" x14ac:dyDescent="0.25">
      <c r="I36204" s="137"/>
      <c r="J36204" s="110"/>
      <c r="K36204"/>
      <c r="L36204"/>
      <c r="T36204" s="138"/>
    </row>
    <row r="36205" spans="9:20" x14ac:dyDescent="0.25">
      <c r="I36205" s="137"/>
      <c r="J36205" s="110"/>
      <c r="K36205"/>
      <c r="L36205"/>
      <c r="T36205" s="138"/>
    </row>
    <row r="36206" spans="9:20" x14ac:dyDescent="0.25">
      <c r="I36206" s="137"/>
      <c r="J36206" s="110"/>
      <c r="K36206"/>
      <c r="L36206"/>
      <c r="T36206" s="138"/>
    </row>
    <row r="36207" spans="9:20" x14ac:dyDescent="0.25">
      <c r="I36207" s="137"/>
      <c r="J36207" s="110"/>
      <c r="K36207"/>
      <c r="L36207"/>
      <c r="T36207" s="138"/>
    </row>
    <row r="36208" spans="9:20" x14ac:dyDescent="0.25">
      <c r="I36208" s="137"/>
      <c r="J36208" s="110"/>
      <c r="K36208"/>
      <c r="L36208"/>
      <c r="T36208" s="138"/>
    </row>
    <row r="36209" spans="9:20" x14ac:dyDescent="0.25">
      <c r="I36209" s="137"/>
      <c r="J36209" s="110"/>
      <c r="K36209"/>
      <c r="L36209"/>
      <c r="T36209" s="138"/>
    </row>
    <row r="36210" spans="9:20" x14ac:dyDescent="0.25">
      <c r="I36210" s="137"/>
      <c r="J36210" s="110"/>
      <c r="K36210"/>
      <c r="L36210"/>
      <c r="T36210" s="138"/>
    </row>
    <row r="36211" spans="9:20" x14ac:dyDescent="0.25">
      <c r="I36211" s="137"/>
      <c r="J36211" s="110"/>
      <c r="K36211"/>
      <c r="L36211"/>
      <c r="T36211" s="138"/>
    </row>
    <row r="36212" spans="9:20" x14ac:dyDescent="0.25">
      <c r="I36212" s="137"/>
      <c r="J36212" s="110"/>
      <c r="K36212"/>
      <c r="L36212"/>
      <c r="T36212" s="138"/>
    </row>
    <row r="36213" spans="9:20" x14ac:dyDescent="0.25">
      <c r="I36213" s="137"/>
      <c r="J36213" s="110"/>
      <c r="K36213"/>
      <c r="L36213"/>
      <c r="T36213" s="138"/>
    </row>
    <row r="36214" spans="9:20" x14ac:dyDescent="0.25">
      <c r="I36214" s="137"/>
      <c r="J36214" s="110"/>
      <c r="K36214"/>
      <c r="L36214"/>
      <c r="T36214" s="138"/>
    </row>
    <row r="36215" spans="9:20" x14ac:dyDescent="0.25">
      <c r="I36215" s="137"/>
      <c r="J36215" s="110"/>
      <c r="K36215"/>
      <c r="L36215"/>
      <c r="T36215" s="138"/>
    </row>
    <row r="36216" spans="9:20" x14ac:dyDescent="0.25">
      <c r="I36216" s="137"/>
      <c r="J36216" s="110"/>
      <c r="K36216"/>
      <c r="L36216"/>
      <c r="T36216" s="138"/>
    </row>
    <row r="36217" spans="9:20" x14ac:dyDescent="0.25">
      <c r="I36217" s="137"/>
      <c r="J36217" s="110"/>
      <c r="K36217"/>
      <c r="L36217"/>
      <c r="T36217" s="138"/>
    </row>
    <row r="36218" spans="9:20" x14ac:dyDescent="0.25">
      <c r="I36218" s="137"/>
      <c r="J36218" s="110"/>
      <c r="K36218"/>
      <c r="L36218"/>
      <c r="T36218" s="138"/>
    </row>
    <row r="36219" spans="9:20" x14ac:dyDescent="0.25">
      <c r="I36219" s="137"/>
      <c r="J36219" s="110"/>
      <c r="K36219"/>
      <c r="L36219"/>
      <c r="T36219" s="138"/>
    </row>
    <row r="36220" spans="9:20" x14ac:dyDescent="0.25">
      <c r="I36220" s="137"/>
      <c r="J36220" s="110"/>
      <c r="K36220"/>
      <c r="L36220"/>
      <c r="T36220" s="138"/>
    </row>
    <row r="36221" spans="9:20" x14ac:dyDescent="0.25">
      <c r="I36221" s="137"/>
      <c r="J36221" s="110"/>
      <c r="K36221"/>
      <c r="L36221"/>
      <c r="T36221" s="138"/>
    </row>
    <row r="36222" spans="9:20" x14ac:dyDescent="0.25">
      <c r="I36222" s="137"/>
      <c r="J36222" s="110"/>
      <c r="K36222"/>
      <c r="L36222"/>
      <c r="T36222" s="138"/>
    </row>
    <row r="36223" spans="9:20" x14ac:dyDescent="0.25">
      <c r="I36223" s="137"/>
      <c r="J36223" s="110"/>
      <c r="K36223"/>
      <c r="L36223"/>
      <c r="T36223" s="138"/>
    </row>
    <row r="36224" spans="9:20" x14ac:dyDescent="0.25">
      <c r="I36224" s="137"/>
      <c r="J36224" s="110"/>
      <c r="K36224"/>
      <c r="L36224"/>
      <c r="T36224" s="138"/>
    </row>
    <row r="36225" spans="9:20" x14ac:dyDescent="0.25">
      <c r="I36225" s="137"/>
      <c r="J36225" s="110"/>
      <c r="K36225"/>
      <c r="L36225"/>
      <c r="T36225" s="138"/>
    </row>
    <row r="36226" spans="9:20" x14ac:dyDescent="0.25">
      <c r="I36226" s="137"/>
      <c r="J36226" s="110"/>
      <c r="K36226"/>
      <c r="L36226"/>
      <c r="T36226" s="138"/>
    </row>
    <row r="36227" spans="9:20" x14ac:dyDescent="0.25">
      <c r="I36227" s="137"/>
      <c r="J36227" s="110"/>
      <c r="K36227"/>
      <c r="L36227"/>
      <c r="T36227" s="138"/>
    </row>
    <row r="36228" spans="9:20" x14ac:dyDescent="0.25">
      <c r="I36228" s="137"/>
      <c r="J36228" s="110"/>
      <c r="K36228"/>
      <c r="L36228"/>
      <c r="T36228" s="138"/>
    </row>
    <row r="36229" spans="9:20" x14ac:dyDescent="0.25">
      <c r="I36229" s="137"/>
      <c r="J36229" s="110"/>
      <c r="K36229"/>
      <c r="L36229"/>
      <c r="T36229" s="138"/>
    </row>
    <row r="36230" spans="9:20" x14ac:dyDescent="0.25">
      <c r="I36230" s="137"/>
      <c r="J36230" s="110"/>
      <c r="K36230"/>
      <c r="L36230"/>
      <c r="T36230" s="138"/>
    </row>
    <row r="36231" spans="9:20" x14ac:dyDescent="0.25">
      <c r="I36231" s="137"/>
      <c r="J36231" s="110"/>
      <c r="K36231"/>
      <c r="L36231"/>
      <c r="T36231" s="138"/>
    </row>
    <row r="36232" spans="9:20" x14ac:dyDescent="0.25">
      <c r="I36232" s="137"/>
      <c r="J36232" s="110"/>
      <c r="K36232"/>
      <c r="L36232"/>
      <c r="T36232" s="138"/>
    </row>
    <row r="36233" spans="9:20" x14ac:dyDescent="0.25">
      <c r="I36233" s="137"/>
      <c r="J36233" s="110"/>
      <c r="K36233"/>
      <c r="L36233"/>
      <c r="T36233" s="138"/>
    </row>
    <row r="36234" spans="9:20" x14ac:dyDescent="0.25">
      <c r="I36234" s="137"/>
      <c r="J36234" s="110"/>
      <c r="K36234"/>
      <c r="L36234"/>
      <c r="T36234" s="138"/>
    </row>
    <row r="36235" spans="9:20" x14ac:dyDescent="0.25">
      <c r="I36235" s="137"/>
      <c r="J36235" s="110"/>
      <c r="K36235"/>
      <c r="L36235"/>
      <c r="T36235" s="138"/>
    </row>
    <row r="36236" spans="9:20" x14ac:dyDescent="0.25">
      <c r="I36236" s="137"/>
      <c r="J36236" s="110"/>
      <c r="K36236"/>
      <c r="L36236"/>
      <c r="T36236" s="138"/>
    </row>
    <row r="36237" spans="9:20" x14ac:dyDescent="0.25">
      <c r="I36237" s="137"/>
      <c r="J36237" s="110"/>
      <c r="K36237"/>
      <c r="L36237"/>
      <c r="T36237" s="138"/>
    </row>
    <row r="36238" spans="9:20" x14ac:dyDescent="0.25">
      <c r="I36238" s="137"/>
      <c r="J36238" s="110"/>
      <c r="K36238"/>
      <c r="L36238"/>
      <c r="T36238" s="138"/>
    </row>
    <row r="36239" spans="9:20" x14ac:dyDescent="0.25">
      <c r="I36239" s="137"/>
      <c r="J36239" s="110"/>
      <c r="K36239"/>
      <c r="L36239"/>
      <c r="T36239" s="138"/>
    </row>
    <row r="36240" spans="9:20" x14ac:dyDescent="0.25">
      <c r="I36240" s="137"/>
      <c r="J36240" s="110"/>
      <c r="K36240"/>
      <c r="L36240"/>
      <c r="T36240" s="138"/>
    </row>
    <row r="36241" spans="9:20" x14ac:dyDescent="0.25">
      <c r="I36241" s="137"/>
      <c r="J36241" s="110"/>
      <c r="K36241"/>
      <c r="L36241"/>
      <c r="T36241" s="138"/>
    </row>
    <row r="36242" spans="9:20" x14ac:dyDescent="0.25">
      <c r="I36242" s="137"/>
      <c r="J36242" s="110"/>
      <c r="K36242"/>
      <c r="L36242"/>
      <c r="T36242" s="138"/>
    </row>
    <row r="36243" spans="9:20" x14ac:dyDescent="0.25">
      <c r="I36243" s="137"/>
      <c r="J36243" s="110"/>
      <c r="K36243"/>
      <c r="L36243"/>
      <c r="T36243" s="138"/>
    </row>
    <row r="36244" spans="9:20" x14ac:dyDescent="0.25">
      <c r="I36244" s="137"/>
      <c r="J36244" s="110"/>
      <c r="K36244"/>
      <c r="L36244"/>
      <c r="T36244" s="138"/>
    </row>
    <row r="36245" spans="9:20" x14ac:dyDescent="0.25">
      <c r="I36245" s="137"/>
      <c r="J36245" s="110"/>
      <c r="K36245"/>
      <c r="L36245"/>
      <c r="T36245" s="138"/>
    </row>
    <row r="36246" spans="9:20" x14ac:dyDescent="0.25">
      <c r="I36246" s="137"/>
      <c r="J36246" s="110"/>
      <c r="K36246"/>
      <c r="L36246"/>
      <c r="T36246" s="138"/>
    </row>
    <row r="36247" spans="9:20" x14ac:dyDescent="0.25">
      <c r="I36247" s="137"/>
      <c r="J36247" s="110"/>
      <c r="K36247"/>
      <c r="L36247"/>
      <c r="T36247" s="138"/>
    </row>
    <row r="36248" spans="9:20" x14ac:dyDescent="0.25">
      <c r="I36248" s="137"/>
      <c r="J36248" s="110"/>
      <c r="K36248"/>
      <c r="L36248"/>
      <c r="T36248" s="138"/>
    </row>
    <row r="36249" spans="9:20" x14ac:dyDescent="0.25">
      <c r="I36249" s="137"/>
      <c r="J36249" s="110"/>
      <c r="K36249"/>
      <c r="L36249"/>
      <c r="T36249" s="138"/>
    </row>
    <row r="36250" spans="9:20" x14ac:dyDescent="0.25">
      <c r="I36250" s="137"/>
      <c r="J36250" s="110"/>
      <c r="K36250"/>
      <c r="L36250"/>
      <c r="T36250" s="138"/>
    </row>
    <row r="36251" spans="9:20" x14ac:dyDescent="0.25">
      <c r="I36251" s="137"/>
      <c r="J36251" s="110"/>
      <c r="K36251"/>
      <c r="L36251"/>
      <c r="T36251" s="138"/>
    </row>
    <row r="36252" spans="9:20" x14ac:dyDescent="0.25">
      <c r="I36252" s="137"/>
      <c r="J36252" s="110"/>
      <c r="K36252"/>
      <c r="L36252"/>
      <c r="T36252" s="138"/>
    </row>
    <row r="36253" spans="9:20" x14ac:dyDescent="0.25">
      <c r="I36253" s="137"/>
      <c r="J36253" s="110"/>
      <c r="K36253"/>
      <c r="L36253"/>
      <c r="T36253" s="138"/>
    </row>
    <row r="36254" spans="9:20" x14ac:dyDescent="0.25">
      <c r="I36254" s="137"/>
      <c r="J36254" s="110"/>
      <c r="K36254"/>
      <c r="L36254"/>
      <c r="T36254" s="138"/>
    </row>
    <row r="36255" spans="9:20" x14ac:dyDescent="0.25">
      <c r="I36255" s="137"/>
      <c r="J36255" s="110"/>
      <c r="K36255"/>
      <c r="L36255"/>
      <c r="T36255" s="138"/>
    </row>
    <row r="36256" spans="9:20" x14ac:dyDescent="0.25">
      <c r="I36256" s="137"/>
      <c r="J36256" s="110"/>
      <c r="K36256"/>
      <c r="L36256"/>
      <c r="T36256" s="138"/>
    </row>
    <row r="36257" spans="9:20" x14ac:dyDescent="0.25">
      <c r="I36257" s="137"/>
      <c r="J36257" s="110"/>
      <c r="K36257"/>
      <c r="L36257"/>
      <c r="T36257" s="138"/>
    </row>
    <row r="36258" spans="9:20" x14ac:dyDescent="0.25">
      <c r="I36258" s="137"/>
      <c r="J36258" s="110"/>
      <c r="K36258"/>
      <c r="L36258"/>
      <c r="T36258" s="138"/>
    </row>
    <row r="36259" spans="9:20" x14ac:dyDescent="0.25">
      <c r="I36259" s="137"/>
      <c r="J36259" s="110"/>
      <c r="K36259"/>
      <c r="L36259"/>
      <c r="T36259" s="138"/>
    </row>
    <row r="36260" spans="9:20" x14ac:dyDescent="0.25">
      <c r="I36260" s="137"/>
      <c r="J36260" s="110"/>
      <c r="K36260"/>
      <c r="L36260"/>
      <c r="T36260" s="138"/>
    </row>
    <row r="36261" spans="9:20" x14ac:dyDescent="0.25">
      <c r="I36261" s="137"/>
      <c r="J36261" s="110"/>
      <c r="K36261"/>
      <c r="L36261"/>
      <c r="T36261" s="138"/>
    </row>
    <row r="36262" spans="9:20" x14ac:dyDescent="0.25">
      <c r="I36262" s="137"/>
      <c r="J36262" s="110"/>
      <c r="K36262"/>
      <c r="L36262"/>
      <c r="T36262" s="138"/>
    </row>
    <row r="36263" spans="9:20" x14ac:dyDescent="0.25">
      <c r="I36263" s="137"/>
      <c r="J36263" s="110"/>
      <c r="K36263"/>
      <c r="L36263"/>
      <c r="T36263" s="138"/>
    </row>
    <row r="36264" spans="9:20" x14ac:dyDescent="0.25">
      <c r="I36264" s="137"/>
      <c r="J36264" s="110"/>
      <c r="K36264"/>
      <c r="L36264"/>
      <c r="T36264" s="138"/>
    </row>
    <row r="36265" spans="9:20" x14ac:dyDescent="0.25">
      <c r="I36265" s="137"/>
      <c r="J36265" s="110"/>
      <c r="K36265"/>
      <c r="L36265"/>
      <c r="T36265" s="138"/>
    </row>
    <row r="36266" spans="9:20" x14ac:dyDescent="0.25">
      <c r="I36266" s="137"/>
      <c r="J36266" s="110"/>
      <c r="K36266"/>
      <c r="L36266"/>
      <c r="T36266" s="138"/>
    </row>
    <row r="36267" spans="9:20" x14ac:dyDescent="0.25">
      <c r="I36267" s="137"/>
      <c r="J36267" s="110"/>
      <c r="K36267"/>
      <c r="L36267"/>
      <c r="T36267" s="138"/>
    </row>
    <row r="36268" spans="9:20" x14ac:dyDescent="0.25">
      <c r="I36268" s="137"/>
      <c r="J36268" s="110"/>
      <c r="K36268"/>
      <c r="L36268"/>
      <c r="T36268" s="138"/>
    </row>
    <row r="36269" spans="9:20" x14ac:dyDescent="0.25">
      <c r="I36269" s="137"/>
      <c r="J36269" s="110"/>
      <c r="K36269"/>
      <c r="L36269"/>
      <c r="T36269" s="138"/>
    </row>
    <row r="36270" spans="9:20" x14ac:dyDescent="0.25">
      <c r="I36270" s="137"/>
      <c r="J36270" s="110"/>
      <c r="K36270"/>
      <c r="L36270"/>
      <c r="T36270" s="138"/>
    </row>
    <row r="36271" spans="9:20" x14ac:dyDescent="0.25">
      <c r="I36271" s="137"/>
      <c r="J36271" s="110"/>
      <c r="K36271"/>
      <c r="L36271"/>
      <c r="T36271" s="138"/>
    </row>
    <row r="36272" spans="9:20" x14ac:dyDescent="0.25">
      <c r="I36272" s="137"/>
      <c r="J36272" s="110"/>
      <c r="K36272"/>
      <c r="L36272"/>
      <c r="T36272" s="138"/>
    </row>
    <row r="36273" spans="9:20" x14ac:dyDescent="0.25">
      <c r="I36273" s="137"/>
      <c r="J36273" s="110"/>
      <c r="K36273"/>
      <c r="L36273"/>
      <c r="T36273" s="138"/>
    </row>
    <row r="36274" spans="9:20" x14ac:dyDescent="0.25">
      <c r="I36274" s="137"/>
      <c r="J36274" s="110"/>
      <c r="K36274"/>
      <c r="L36274"/>
      <c r="T36274" s="138"/>
    </row>
    <row r="36275" spans="9:20" x14ac:dyDescent="0.25">
      <c r="I36275" s="137"/>
      <c r="J36275" s="110"/>
      <c r="K36275"/>
      <c r="L36275"/>
      <c r="T36275" s="138"/>
    </row>
    <row r="36276" spans="9:20" x14ac:dyDescent="0.25">
      <c r="I36276" s="137"/>
      <c r="J36276" s="110"/>
      <c r="K36276"/>
      <c r="L36276"/>
      <c r="T36276" s="138"/>
    </row>
    <row r="36277" spans="9:20" x14ac:dyDescent="0.25">
      <c r="I36277" s="137"/>
      <c r="J36277" s="110"/>
      <c r="K36277"/>
      <c r="L36277"/>
      <c r="T36277" s="138"/>
    </row>
    <row r="36278" spans="9:20" x14ac:dyDescent="0.25">
      <c r="I36278" s="137"/>
      <c r="J36278" s="110"/>
      <c r="K36278"/>
      <c r="L36278"/>
      <c r="T36278" s="138"/>
    </row>
    <row r="36279" spans="9:20" x14ac:dyDescent="0.25">
      <c r="I36279" s="137"/>
      <c r="J36279" s="110"/>
      <c r="K36279"/>
      <c r="L36279"/>
      <c r="T36279" s="138"/>
    </row>
    <row r="36280" spans="9:20" x14ac:dyDescent="0.25">
      <c r="I36280" s="137"/>
      <c r="J36280" s="110"/>
      <c r="K36280"/>
      <c r="L36280"/>
      <c r="T36280" s="138"/>
    </row>
    <row r="36281" spans="9:20" x14ac:dyDescent="0.25">
      <c r="I36281" s="137"/>
      <c r="J36281" s="110"/>
      <c r="K36281"/>
      <c r="L36281"/>
      <c r="T36281" s="138"/>
    </row>
    <row r="36282" spans="9:20" x14ac:dyDescent="0.25">
      <c r="I36282" s="137"/>
      <c r="J36282" s="110"/>
      <c r="K36282"/>
      <c r="L36282"/>
      <c r="T36282" s="138"/>
    </row>
    <row r="36283" spans="9:20" x14ac:dyDescent="0.25">
      <c r="I36283" s="137"/>
      <c r="J36283" s="110"/>
      <c r="K36283"/>
      <c r="L36283"/>
      <c r="T36283" s="138"/>
    </row>
    <row r="36284" spans="9:20" x14ac:dyDescent="0.25">
      <c r="I36284" s="137"/>
      <c r="J36284" s="110"/>
      <c r="K36284"/>
      <c r="L36284"/>
      <c r="T36284" s="138"/>
    </row>
    <row r="36285" spans="9:20" x14ac:dyDescent="0.25">
      <c r="I36285" s="137"/>
      <c r="J36285" s="110"/>
      <c r="K36285"/>
      <c r="L36285"/>
      <c r="T36285" s="138"/>
    </row>
    <row r="36286" spans="9:20" x14ac:dyDescent="0.25">
      <c r="I36286" s="137"/>
      <c r="J36286" s="110"/>
      <c r="K36286"/>
      <c r="L36286"/>
      <c r="T36286" s="138"/>
    </row>
    <row r="36287" spans="9:20" x14ac:dyDescent="0.25">
      <c r="I36287" s="137"/>
      <c r="J36287" s="110"/>
      <c r="K36287"/>
      <c r="L36287"/>
      <c r="T36287" s="138"/>
    </row>
    <row r="36288" spans="9:20" x14ac:dyDescent="0.25">
      <c r="I36288" s="137"/>
      <c r="J36288" s="110"/>
      <c r="K36288"/>
      <c r="L36288"/>
      <c r="T36288" s="138"/>
    </row>
    <row r="36289" spans="9:20" x14ac:dyDescent="0.25">
      <c r="I36289" s="137"/>
      <c r="J36289" s="110"/>
      <c r="K36289"/>
      <c r="L36289"/>
      <c r="T36289" s="138"/>
    </row>
    <row r="36290" spans="9:20" x14ac:dyDescent="0.25">
      <c r="I36290" s="137"/>
      <c r="J36290" s="110"/>
      <c r="K36290"/>
      <c r="L36290"/>
      <c r="T36290" s="138"/>
    </row>
    <row r="36291" spans="9:20" x14ac:dyDescent="0.25">
      <c r="I36291" s="137"/>
      <c r="J36291" s="110"/>
      <c r="K36291"/>
      <c r="L36291"/>
      <c r="T36291" s="138"/>
    </row>
    <row r="36292" spans="9:20" x14ac:dyDescent="0.25">
      <c r="I36292" s="137"/>
      <c r="J36292" s="110"/>
      <c r="K36292"/>
      <c r="L36292"/>
      <c r="T36292" s="138"/>
    </row>
    <row r="36293" spans="9:20" x14ac:dyDescent="0.25">
      <c r="I36293" s="137"/>
      <c r="J36293" s="110"/>
      <c r="K36293"/>
      <c r="L36293"/>
      <c r="T36293" s="138"/>
    </row>
    <row r="36294" spans="9:20" x14ac:dyDescent="0.25">
      <c r="I36294" s="137"/>
      <c r="J36294" s="110"/>
      <c r="K36294"/>
      <c r="L36294"/>
      <c r="T36294" s="138"/>
    </row>
    <row r="36295" spans="9:20" x14ac:dyDescent="0.25">
      <c r="I36295" s="137"/>
      <c r="J36295" s="110"/>
      <c r="K36295"/>
      <c r="L36295"/>
      <c r="T36295" s="138"/>
    </row>
    <row r="36296" spans="9:20" x14ac:dyDescent="0.25">
      <c r="I36296" s="137"/>
      <c r="J36296" s="110"/>
      <c r="K36296"/>
      <c r="L36296"/>
      <c r="T36296" s="138"/>
    </row>
    <row r="36297" spans="9:20" x14ac:dyDescent="0.25">
      <c r="I36297" s="137"/>
      <c r="J36297" s="110"/>
      <c r="K36297"/>
      <c r="L36297"/>
      <c r="T36297" s="138"/>
    </row>
    <row r="36298" spans="9:20" x14ac:dyDescent="0.25">
      <c r="I36298" s="137"/>
      <c r="J36298" s="110"/>
      <c r="K36298"/>
      <c r="L36298"/>
      <c r="T36298" s="138"/>
    </row>
    <row r="36299" spans="9:20" x14ac:dyDescent="0.25">
      <c r="I36299" s="137"/>
      <c r="J36299" s="110"/>
      <c r="K36299"/>
      <c r="L36299"/>
      <c r="T36299" s="138"/>
    </row>
    <row r="36300" spans="9:20" x14ac:dyDescent="0.25">
      <c r="I36300" s="137"/>
      <c r="J36300" s="110"/>
      <c r="K36300"/>
      <c r="L36300"/>
      <c r="T36300" s="138"/>
    </row>
    <row r="36301" spans="9:20" x14ac:dyDescent="0.25">
      <c r="I36301" s="137"/>
      <c r="J36301" s="110"/>
      <c r="K36301"/>
      <c r="L36301"/>
      <c r="T36301" s="138"/>
    </row>
    <row r="36302" spans="9:20" x14ac:dyDescent="0.25">
      <c r="I36302" s="137"/>
      <c r="J36302" s="110"/>
      <c r="K36302"/>
      <c r="L36302"/>
      <c r="T36302" s="138"/>
    </row>
    <row r="36303" spans="9:20" x14ac:dyDescent="0.25">
      <c r="I36303" s="137"/>
      <c r="J36303" s="110"/>
      <c r="K36303"/>
      <c r="L36303"/>
      <c r="T36303" s="138"/>
    </row>
    <row r="36304" spans="9:20" x14ac:dyDescent="0.25">
      <c r="I36304" s="137"/>
      <c r="J36304" s="110"/>
      <c r="K36304"/>
      <c r="L36304"/>
      <c r="T36304" s="138"/>
    </row>
    <row r="36305" spans="9:20" x14ac:dyDescent="0.25">
      <c r="I36305" s="137"/>
      <c r="J36305" s="110"/>
      <c r="K36305"/>
      <c r="L36305"/>
      <c r="T36305" s="138"/>
    </row>
    <row r="36306" spans="9:20" x14ac:dyDescent="0.25">
      <c r="I36306" s="137"/>
      <c r="J36306" s="110"/>
      <c r="K36306"/>
      <c r="L36306"/>
      <c r="T36306" s="138"/>
    </row>
    <row r="36307" spans="9:20" x14ac:dyDescent="0.25">
      <c r="I36307" s="137"/>
      <c r="J36307" s="110"/>
      <c r="K36307"/>
      <c r="L36307"/>
      <c r="T36307" s="138"/>
    </row>
    <row r="36308" spans="9:20" x14ac:dyDescent="0.25">
      <c r="I36308" s="137"/>
      <c r="J36308" s="110"/>
      <c r="K36308"/>
      <c r="L36308"/>
      <c r="T36308" s="138"/>
    </row>
    <row r="36309" spans="9:20" x14ac:dyDescent="0.25">
      <c r="I36309" s="137"/>
      <c r="J36309" s="110"/>
      <c r="K36309"/>
      <c r="L36309"/>
      <c r="T36309" s="138"/>
    </row>
    <row r="36310" spans="9:20" x14ac:dyDescent="0.25">
      <c r="I36310" s="137"/>
      <c r="J36310" s="110"/>
      <c r="K36310"/>
      <c r="L36310"/>
      <c r="T36310" s="138"/>
    </row>
    <row r="36311" spans="9:20" x14ac:dyDescent="0.25">
      <c r="I36311" s="137"/>
      <c r="J36311" s="110"/>
      <c r="K36311"/>
      <c r="L36311"/>
      <c r="T36311" s="138"/>
    </row>
    <row r="36312" spans="9:20" x14ac:dyDescent="0.25">
      <c r="I36312" s="137"/>
      <c r="J36312" s="110"/>
      <c r="K36312"/>
      <c r="L36312"/>
      <c r="T36312" s="138"/>
    </row>
    <row r="36313" spans="9:20" x14ac:dyDescent="0.25">
      <c r="I36313" s="137"/>
      <c r="J36313" s="110"/>
      <c r="K36313"/>
      <c r="L36313"/>
      <c r="T36313" s="138"/>
    </row>
    <row r="36314" spans="9:20" x14ac:dyDescent="0.25">
      <c r="I36314" s="137"/>
      <c r="J36314" s="110"/>
      <c r="K36314"/>
      <c r="L36314"/>
      <c r="T36314" s="138"/>
    </row>
    <row r="36315" spans="9:20" x14ac:dyDescent="0.25">
      <c r="I36315" s="137"/>
      <c r="J36315" s="110"/>
      <c r="K36315"/>
      <c r="L36315"/>
      <c r="T36315" s="138"/>
    </row>
    <row r="36316" spans="9:20" x14ac:dyDescent="0.25">
      <c r="I36316" s="137"/>
      <c r="J36316" s="110"/>
      <c r="K36316"/>
      <c r="L36316"/>
      <c r="T36316" s="138"/>
    </row>
    <row r="36317" spans="9:20" x14ac:dyDescent="0.25">
      <c r="I36317" s="137"/>
      <c r="J36317" s="110"/>
      <c r="K36317"/>
      <c r="L36317"/>
      <c r="T36317" s="138"/>
    </row>
    <row r="36318" spans="9:20" x14ac:dyDescent="0.25">
      <c r="I36318" s="137"/>
      <c r="J36318" s="110"/>
      <c r="K36318"/>
      <c r="L36318"/>
      <c r="T36318" s="138"/>
    </row>
    <row r="36319" spans="9:20" x14ac:dyDescent="0.25">
      <c r="I36319" s="137"/>
      <c r="J36319" s="110"/>
      <c r="K36319"/>
      <c r="L36319"/>
      <c r="T36319" s="138"/>
    </row>
    <row r="36320" spans="9:20" x14ac:dyDescent="0.25">
      <c r="I36320" s="137"/>
      <c r="J36320" s="110"/>
      <c r="K36320"/>
      <c r="L36320"/>
      <c r="T36320" s="138"/>
    </row>
    <row r="36321" spans="9:20" x14ac:dyDescent="0.25">
      <c r="I36321" s="137"/>
      <c r="J36321" s="110"/>
      <c r="K36321"/>
      <c r="L36321"/>
      <c r="T36321" s="138"/>
    </row>
    <row r="36322" spans="9:20" x14ac:dyDescent="0.25">
      <c r="I36322" s="137"/>
      <c r="J36322" s="110"/>
      <c r="K36322"/>
      <c r="L36322"/>
      <c r="T36322" s="138"/>
    </row>
    <row r="36323" spans="9:20" x14ac:dyDescent="0.25">
      <c r="I36323" s="137"/>
      <c r="J36323" s="110"/>
      <c r="K36323"/>
      <c r="L36323"/>
      <c r="T36323" s="138"/>
    </row>
    <row r="36324" spans="9:20" x14ac:dyDescent="0.25">
      <c r="I36324" s="137"/>
      <c r="J36324" s="110"/>
      <c r="K36324"/>
      <c r="L36324"/>
      <c r="T36324" s="138"/>
    </row>
    <row r="36325" spans="9:20" x14ac:dyDescent="0.25">
      <c r="I36325" s="137"/>
      <c r="J36325" s="110"/>
      <c r="K36325"/>
      <c r="L36325"/>
      <c r="T36325" s="138"/>
    </row>
    <row r="36326" spans="9:20" x14ac:dyDescent="0.25">
      <c r="I36326" s="137"/>
      <c r="J36326" s="110"/>
      <c r="K36326"/>
      <c r="L36326"/>
      <c r="T36326" s="138"/>
    </row>
    <row r="36327" spans="9:20" x14ac:dyDescent="0.25">
      <c r="I36327" s="137"/>
      <c r="J36327" s="110"/>
      <c r="K36327"/>
      <c r="L36327"/>
      <c r="T36327" s="138"/>
    </row>
    <row r="36328" spans="9:20" x14ac:dyDescent="0.25">
      <c r="I36328" s="137"/>
      <c r="J36328" s="110"/>
      <c r="K36328"/>
      <c r="L36328"/>
      <c r="T36328" s="138"/>
    </row>
    <row r="36329" spans="9:20" x14ac:dyDescent="0.25">
      <c r="I36329" s="137"/>
      <c r="J36329" s="110"/>
      <c r="K36329"/>
      <c r="L36329"/>
      <c r="T36329" s="138"/>
    </row>
    <row r="36330" spans="9:20" x14ac:dyDescent="0.25">
      <c r="I36330" s="137"/>
      <c r="J36330" s="110"/>
      <c r="K36330"/>
      <c r="L36330"/>
      <c r="T36330" s="138"/>
    </row>
    <row r="36331" spans="9:20" x14ac:dyDescent="0.25">
      <c r="I36331" s="137"/>
      <c r="J36331" s="110"/>
      <c r="K36331"/>
      <c r="L36331"/>
      <c r="T36331" s="138"/>
    </row>
    <row r="36332" spans="9:20" x14ac:dyDescent="0.25">
      <c r="I36332" s="137"/>
      <c r="J36332" s="110"/>
      <c r="K36332"/>
      <c r="L36332"/>
      <c r="T36332" s="138"/>
    </row>
    <row r="36333" spans="9:20" x14ac:dyDescent="0.25">
      <c r="I36333" s="137"/>
      <c r="J36333" s="110"/>
      <c r="K36333"/>
      <c r="L36333"/>
      <c r="T36333" s="138"/>
    </row>
    <row r="36334" spans="9:20" x14ac:dyDescent="0.25">
      <c r="I36334" s="137"/>
      <c r="J36334" s="110"/>
      <c r="K36334"/>
      <c r="L36334"/>
      <c r="T36334" s="138"/>
    </row>
    <row r="36335" spans="9:20" x14ac:dyDescent="0.25">
      <c r="I36335" s="137"/>
      <c r="J36335" s="110"/>
      <c r="K36335"/>
      <c r="L36335"/>
      <c r="T36335" s="138"/>
    </row>
    <row r="36336" spans="9:20" x14ac:dyDescent="0.25">
      <c r="I36336" s="137"/>
      <c r="J36336" s="110"/>
      <c r="K36336"/>
      <c r="L36336"/>
      <c r="T36336" s="138"/>
    </row>
    <row r="36337" spans="9:20" x14ac:dyDescent="0.25">
      <c r="I36337" s="137"/>
      <c r="J36337" s="110"/>
      <c r="K36337"/>
      <c r="L36337"/>
      <c r="T36337" s="138"/>
    </row>
    <row r="36338" spans="9:20" x14ac:dyDescent="0.25">
      <c r="I36338" s="137"/>
      <c r="J36338" s="110"/>
      <c r="K36338"/>
      <c r="L36338"/>
      <c r="T36338" s="138"/>
    </row>
    <row r="36339" spans="9:20" x14ac:dyDescent="0.25">
      <c r="I36339" s="137"/>
      <c r="J36339" s="110"/>
      <c r="K36339"/>
      <c r="L36339"/>
      <c r="T36339" s="138"/>
    </row>
    <row r="36340" spans="9:20" x14ac:dyDescent="0.25">
      <c r="I36340" s="137"/>
      <c r="J36340" s="110"/>
      <c r="K36340"/>
      <c r="L36340"/>
      <c r="T36340" s="138"/>
    </row>
    <row r="36341" spans="9:20" x14ac:dyDescent="0.25">
      <c r="I36341" s="137"/>
      <c r="J36341" s="110"/>
      <c r="K36341"/>
      <c r="L36341"/>
      <c r="T36341" s="138"/>
    </row>
    <row r="36342" spans="9:20" x14ac:dyDescent="0.25">
      <c r="I36342" s="137"/>
      <c r="J36342" s="110"/>
      <c r="K36342"/>
      <c r="L36342"/>
      <c r="T36342" s="138"/>
    </row>
    <row r="36343" spans="9:20" x14ac:dyDescent="0.25">
      <c r="I36343" s="137"/>
      <c r="J36343" s="110"/>
      <c r="K36343"/>
      <c r="L36343"/>
      <c r="T36343" s="138"/>
    </row>
    <row r="36344" spans="9:20" x14ac:dyDescent="0.25">
      <c r="I36344" s="137"/>
      <c r="J36344" s="110"/>
      <c r="K36344"/>
      <c r="L36344"/>
      <c r="T36344" s="138"/>
    </row>
    <row r="36345" spans="9:20" x14ac:dyDescent="0.25">
      <c r="I36345" s="137"/>
      <c r="J36345" s="110"/>
      <c r="K36345"/>
      <c r="L36345"/>
      <c r="T36345" s="138"/>
    </row>
    <row r="36346" spans="9:20" x14ac:dyDescent="0.25">
      <c r="I36346" s="137"/>
      <c r="J36346" s="110"/>
      <c r="K36346"/>
      <c r="L36346"/>
      <c r="T36346" s="138"/>
    </row>
    <row r="36347" spans="9:20" x14ac:dyDescent="0.25">
      <c r="I36347" s="137"/>
      <c r="J36347" s="110"/>
      <c r="K36347"/>
      <c r="L36347"/>
      <c r="T36347" s="138"/>
    </row>
    <row r="36348" spans="9:20" x14ac:dyDescent="0.25">
      <c r="I36348" s="137"/>
      <c r="J36348" s="110"/>
      <c r="K36348"/>
      <c r="L36348"/>
      <c r="T36348" s="138"/>
    </row>
    <row r="36349" spans="9:20" x14ac:dyDescent="0.25">
      <c r="I36349" s="137"/>
      <c r="J36349" s="110"/>
      <c r="K36349"/>
      <c r="L36349"/>
      <c r="T36349" s="138"/>
    </row>
    <row r="36350" spans="9:20" x14ac:dyDescent="0.25">
      <c r="I36350" s="137"/>
      <c r="J36350" s="110"/>
      <c r="K36350"/>
      <c r="L36350"/>
      <c r="T36350" s="138"/>
    </row>
    <row r="36351" spans="9:20" x14ac:dyDescent="0.25">
      <c r="I36351" s="137"/>
      <c r="J36351" s="110"/>
      <c r="K36351"/>
      <c r="L36351"/>
      <c r="T36351" s="138"/>
    </row>
    <row r="36352" spans="9:20" x14ac:dyDescent="0.25">
      <c r="I36352" s="137"/>
      <c r="J36352" s="110"/>
      <c r="K36352"/>
      <c r="L36352"/>
      <c r="T36352" s="138"/>
    </row>
    <row r="36353" spans="9:20" x14ac:dyDescent="0.25">
      <c r="I36353" s="137"/>
      <c r="J36353" s="110"/>
      <c r="K36353"/>
      <c r="L36353"/>
      <c r="T36353" s="138"/>
    </row>
    <row r="36354" spans="9:20" x14ac:dyDescent="0.25">
      <c r="I36354" s="137"/>
      <c r="J36354" s="110"/>
      <c r="K36354"/>
      <c r="L36354"/>
      <c r="T36354" s="138"/>
    </row>
    <row r="36355" spans="9:20" x14ac:dyDescent="0.25">
      <c r="I36355" s="137"/>
      <c r="J36355" s="110"/>
      <c r="K36355"/>
      <c r="L36355"/>
      <c r="T36355" s="138"/>
    </row>
    <row r="36356" spans="9:20" x14ac:dyDescent="0.25">
      <c r="I36356" s="137"/>
      <c r="J36356" s="110"/>
      <c r="K36356"/>
      <c r="L36356"/>
      <c r="T36356" s="138"/>
    </row>
    <row r="36357" spans="9:20" x14ac:dyDescent="0.25">
      <c r="I36357" s="137"/>
      <c r="J36357" s="110"/>
      <c r="K36357"/>
      <c r="L36357"/>
      <c r="T36357" s="138"/>
    </row>
    <row r="36358" spans="9:20" x14ac:dyDescent="0.25">
      <c r="I36358" s="137"/>
      <c r="J36358" s="110"/>
      <c r="K36358"/>
      <c r="L36358"/>
      <c r="T36358" s="138"/>
    </row>
    <row r="36359" spans="9:20" x14ac:dyDescent="0.25">
      <c r="I36359" s="137"/>
      <c r="J36359" s="110"/>
      <c r="K36359"/>
      <c r="L36359"/>
      <c r="T36359" s="138"/>
    </row>
    <row r="36360" spans="9:20" x14ac:dyDescent="0.25">
      <c r="I36360" s="137"/>
      <c r="J36360" s="110"/>
      <c r="K36360"/>
      <c r="L36360"/>
      <c r="T36360" s="138"/>
    </row>
    <row r="36361" spans="9:20" x14ac:dyDescent="0.25">
      <c r="I36361" s="137"/>
      <c r="J36361" s="110"/>
      <c r="K36361"/>
      <c r="L36361"/>
      <c r="T36361" s="138"/>
    </row>
    <row r="36362" spans="9:20" x14ac:dyDescent="0.25">
      <c r="I36362" s="137"/>
      <c r="J36362" s="110"/>
      <c r="K36362"/>
      <c r="L36362"/>
      <c r="T36362" s="138"/>
    </row>
    <row r="36363" spans="9:20" x14ac:dyDescent="0.25">
      <c r="I36363" s="137"/>
      <c r="J36363" s="110"/>
      <c r="K36363"/>
      <c r="L36363"/>
      <c r="T36363" s="138"/>
    </row>
    <row r="36364" spans="9:20" x14ac:dyDescent="0.25">
      <c r="I36364" s="137"/>
      <c r="J36364" s="110"/>
      <c r="K36364"/>
      <c r="L36364"/>
      <c r="T36364" s="138"/>
    </row>
    <row r="36365" spans="9:20" x14ac:dyDescent="0.25">
      <c r="I36365" s="137"/>
      <c r="J36365" s="110"/>
      <c r="K36365"/>
      <c r="L36365"/>
      <c r="T36365" s="138"/>
    </row>
    <row r="36366" spans="9:20" x14ac:dyDescent="0.25">
      <c r="I36366" s="137"/>
      <c r="J36366" s="110"/>
      <c r="K36366"/>
      <c r="L36366"/>
      <c r="T36366" s="138"/>
    </row>
    <row r="36367" spans="9:20" x14ac:dyDescent="0.25">
      <c r="I36367" s="137"/>
      <c r="J36367" s="110"/>
      <c r="K36367"/>
      <c r="L36367"/>
      <c r="T36367" s="138"/>
    </row>
    <row r="36368" spans="9:20" x14ac:dyDescent="0.25">
      <c r="I36368" s="137"/>
      <c r="J36368" s="110"/>
      <c r="K36368"/>
      <c r="L36368"/>
      <c r="T36368" s="138"/>
    </row>
    <row r="36369" spans="9:20" x14ac:dyDescent="0.25">
      <c r="I36369" s="137"/>
      <c r="J36369" s="110"/>
      <c r="K36369"/>
      <c r="L36369"/>
      <c r="T36369" s="138"/>
    </row>
    <row r="36370" spans="9:20" x14ac:dyDescent="0.25">
      <c r="I36370" s="137"/>
      <c r="J36370" s="110"/>
      <c r="K36370"/>
      <c r="L36370"/>
      <c r="T36370" s="138"/>
    </row>
    <row r="36371" spans="9:20" x14ac:dyDescent="0.25">
      <c r="I36371" s="137"/>
      <c r="J36371" s="110"/>
      <c r="K36371"/>
      <c r="L36371"/>
      <c r="T36371" s="138"/>
    </row>
    <row r="36372" spans="9:20" x14ac:dyDescent="0.25">
      <c r="I36372" s="137"/>
      <c r="J36372" s="110"/>
      <c r="K36372"/>
      <c r="L36372"/>
      <c r="T36372" s="138"/>
    </row>
    <row r="36373" spans="9:20" x14ac:dyDescent="0.25">
      <c r="I36373" s="137"/>
      <c r="J36373" s="110"/>
      <c r="K36373"/>
      <c r="L36373"/>
      <c r="T36373" s="138"/>
    </row>
    <row r="36374" spans="9:20" x14ac:dyDescent="0.25">
      <c r="I36374" s="137"/>
      <c r="J36374" s="110"/>
      <c r="K36374"/>
      <c r="L36374"/>
      <c r="T36374" s="138"/>
    </row>
    <row r="36375" spans="9:20" x14ac:dyDescent="0.25">
      <c r="I36375" s="137"/>
      <c r="J36375" s="110"/>
      <c r="K36375"/>
      <c r="L36375"/>
      <c r="T36375" s="138"/>
    </row>
    <row r="36376" spans="9:20" x14ac:dyDescent="0.25">
      <c r="I36376" s="137"/>
      <c r="J36376" s="110"/>
      <c r="K36376"/>
      <c r="L36376"/>
      <c r="T36376" s="138"/>
    </row>
    <row r="36377" spans="9:20" x14ac:dyDescent="0.25">
      <c r="I36377" s="137"/>
      <c r="J36377" s="110"/>
      <c r="K36377"/>
      <c r="L36377"/>
      <c r="T36377" s="138"/>
    </row>
    <row r="36378" spans="9:20" x14ac:dyDescent="0.25">
      <c r="I36378" s="137"/>
      <c r="J36378" s="110"/>
      <c r="K36378"/>
      <c r="L36378"/>
      <c r="T36378" s="138"/>
    </row>
    <row r="36379" spans="9:20" x14ac:dyDescent="0.25">
      <c r="I36379" s="137"/>
      <c r="J36379" s="110"/>
      <c r="K36379"/>
      <c r="L36379"/>
      <c r="T36379" s="138"/>
    </row>
    <row r="36380" spans="9:20" x14ac:dyDescent="0.25">
      <c r="I36380" s="137"/>
      <c r="J36380" s="110"/>
      <c r="K36380"/>
      <c r="L36380"/>
      <c r="T36380" s="138"/>
    </row>
    <row r="36381" spans="9:20" x14ac:dyDescent="0.25">
      <c r="I36381" s="137"/>
      <c r="J36381" s="110"/>
      <c r="K36381"/>
      <c r="L36381"/>
      <c r="T36381" s="138"/>
    </row>
    <row r="36382" spans="9:20" x14ac:dyDescent="0.25">
      <c r="I36382" s="137"/>
      <c r="J36382" s="110"/>
      <c r="K36382"/>
      <c r="L36382"/>
      <c r="T36382" s="138"/>
    </row>
    <row r="36383" spans="9:20" x14ac:dyDescent="0.25">
      <c r="I36383" s="137"/>
      <c r="J36383" s="110"/>
      <c r="K36383"/>
      <c r="L36383"/>
      <c r="T36383" s="138"/>
    </row>
    <row r="36384" spans="9:20" x14ac:dyDescent="0.25">
      <c r="I36384" s="137"/>
      <c r="J36384" s="110"/>
      <c r="K36384"/>
      <c r="L36384"/>
      <c r="T36384" s="138"/>
    </row>
    <row r="36385" spans="9:20" x14ac:dyDescent="0.25">
      <c r="I36385" s="137"/>
      <c r="J36385" s="110"/>
      <c r="K36385"/>
      <c r="L36385"/>
      <c r="T36385" s="138"/>
    </row>
    <row r="36386" spans="9:20" x14ac:dyDescent="0.25">
      <c r="I36386" s="137"/>
      <c r="J36386" s="110"/>
      <c r="K36386"/>
      <c r="L36386"/>
      <c r="T36386" s="138"/>
    </row>
    <row r="36387" spans="9:20" x14ac:dyDescent="0.25">
      <c r="I36387" s="137"/>
      <c r="J36387" s="110"/>
      <c r="K36387"/>
      <c r="L36387"/>
      <c r="T36387" s="138"/>
    </row>
    <row r="36388" spans="9:20" x14ac:dyDescent="0.25">
      <c r="I36388" s="137"/>
      <c r="J36388" s="110"/>
      <c r="K36388"/>
      <c r="L36388"/>
      <c r="T36388" s="138"/>
    </row>
    <row r="36389" spans="9:20" x14ac:dyDescent="0.25">
      <c r="I36389" s="137"/>
      <c r="J36389" s="110"/>
      <c r="K36389"/>
      <c r="L36389"/>
      <c r="T36389" s="138"/>
    </row>
    <row r="36390" spans="9:20" x14ac:dyDescent="0.25">
      <c r="I36390" s="137"/>
      <c r="J36390" s="110"/>
      <c r="K36390"/>
      <c r="L36390"/>
      <c r="T36390" s="138"/>
    </row>
    <row r="36391" spans="9:20" x14ac:dyDescent="0.25">
      <c r="I36391" s="137"/>
      <c r="J36391" s="110"/>
      <c r="K36391"/>
      <c r="L36391"/>
      <c r="T36391" s="138"/>
    </row>
    <row r="36392" spans="9:20" x14ac:dyDescent="0.25">
      <c r="I36392" s="137"/>
      <c r="J36392" s="110"/>
      <c r="K36392"/>
      <c r="L36392"/>
      <c r="T36392" s="138"/>
    </row>
    <row r="36393" spans="9:20" x14ac:dyDescent="0.25">
      <c r="I36393" s="137"/>
      <c r="J36393" s="110"/>
      <c r="K36393"/>
      <c r="L36393"/>
      <c r="T36393" s="138"/>
    </row>
    <row r="36394" spans="9:20" x14ac:dyDescent="0.25">
      <c r="I36394" s="137"/>
      <c r="J36394" s="110"/>
      <c r="K36394"/>
      <c r="L36394"/>
      <c r="T36394" s="138"/>
    </row>
    <row r="36395" spans="9:20" x14ac:dyDescent="0.25">
      <c r="I36395" s="137"/>
      <c r="J36395" s="110"/>
      <c r="K36395"/>
      <c r="L36395"/>
      <c r="T36395" s="138"/>
    </row>
    <row r="36396" spans="9:20" x14ac:dyDescent="0.25">
      <c r="I36396" s="137"/>
      <c r="J36396" s="110"/>
      <c r="K36396"/>
      <c r="L36396"/>
      <c r="T36396" s="138"/>
    </row>
    <row r="36397" spans="9:20" x14ac:dyDescent="0.25">
      <c r="I36397" s="137"/>
      <c r="J36397" s="110"/>
      <c r="K36397"/>
      <c r="L36397"/>
      <c r="T36397" s="138"/>
    </row>
    <row r="36398" spans="9:20" x14ac:dyDescent="0.25">
      <c r="I36398" s="137"/>
      <c r="J36398" s="110"/>
      <c r="K36398"/>
      <c r="L36398"/>
      <c r="T36398" s="138"/>
    </row>
    <row r="36399" spans="9:20" x14ac:dyDescent="0.25">
      <c r="I36399" s="137"/>
      <c r="J36399" s="110"/>
      <c r="K36399"/>
      <c r="L36399"/>
      <c r="T36399" s="138"/>
    </row>
    <row r="36400" spans="9:20" x14ac:dyDescent="0.25">
      <c r="I36400" s="137"/>
      <c r="J36400" s="110"/>
      <c r="K36400"/>
      <c r="L36400"/>
      <c r="T36400" s="138"/>
    </row>
    <row r="36401" spans="9:20" x14ac:dyDescent="0.25">
      <c r="I36401" s="137"/>
      <c r="J36401" s="110"/>
      <c r="K36401"/>
      <c r="L36401"/>
      <c r="T36401" s="138"/>
    </row>
    <row r="36402" spans="9:20" x14ac:dyDescent="0.25">
      <c r="I36402" s="137"/>
      <c r="J36402" s="110"/>
      <c r="K36402"/>
      <c r="L36402"/>
      <c r="T36402" s="138"/>
    </row>
    <row r="36403" spans="9:20" x14ac:dyDescent="0.25">
      <c r="I36403" s="137"/>
      <c r="J36403" s="110"/>
      <c r="K36403"/>
      <c r="L36403"/>
      <c r="T36403" s="138"/>
    </row>
    <row r="36404" spans="9:20" x14ac:dyDescent="0.25">
      <c r="I36404" s="137"/>
      <c r="J36404" s="110"/>
      <c r="K36404"/>
      <c r="L36404"/>
      <c r="T36404" s="138"/>
    </row>
    <row r="36405" spans="9:20" x14ac:dyDescent="0.25">
      <c r="I36405" s="137"/>
      <c r="J36405" s="110"/>
      <c r="K36405"/>
      <c r="L36405"/>
      <c r="T36405" s="138"/>
    </row>
    <row r="36406" spans="9:20" x14ac:dyDescent="0.25">
      <c r="I36406" s="137"/>
      <c r="J36406" s="110"/>
      <c r="K36406"/>
      <c r="L36406"/>
      <c r="T36406" s="138"/>
    </row>
    <row r="36407" spans="9:20" x14ac:dyDescent="0.25">
      <c r="I36407" s="137"/>
      <c r="J36407" s="110"/>
      <c r="K36407"/>
      <c r="L36407"/>
      <c r="T36407" s="138"/>
    </row>
    <row r="36408" spans="9:20" x14ac:dyDescent="0.25">
      <c r="I36408" s="137"/>
      <c r="J36408" s="110"/>
      <c r="K36408"/>
      <c r="L36408"/>
      <c r="T36408" s="138"/>
    </row>
    <row r="36409" spans="9:20" x14ac:dyDescent="0.25">
      <c r="I36409" s="137"/>
      <c r="J36409" s="110"/>
      <c r="K36409"/>
      <c r="L36409"/>
      <c r="T36409" s="138"/>
    </row>
    <row r="36410" spans="9:20" x14ac:dyDescent="0.25">
      <c r="I36410" s="137"/>
      <c r="J36410" s="110"/>
      <c r="K36410"/>
      <c r="L36410"/>
      <c r="T36410" s="138"/>
    </row>
    <row r="36411" spans="9:20" x14ac:dyDescent="0.25">
      <c r="I36411" s="137"/>
      <c r="J36411" s="110"/>
      <c r="K36411"/>
      <c r="L36411"/>
      <c r="T36411" s="138"/>
    </row>
    <row r="36412" spans="9:20" x14ac:dyDescent="0.25">
      <c r="I36412" s="137"/>
      <c r="J36412" s="110"/>
      <c r="K36412"/>
      <c r="L36412"/>
      <c r="T36412" s="138"/>
    </row>
    <row r="36413" spans="9:20" x14ac:dyDescent="0.25">
      <c r="I36413" s="137"/>
      <c r="J36413" s="110"/>
      <c r="K36413"/>
      <c r="L36413"/>
      <c r="T36413" s="138"/>
    </row>
    <row r="36414" spans="9:20" x14ac:dyDescent="0.25">
      <c r="I36414" s="137"/>
      <c r="J36414" s="110"/>
      <c r="K36414"/>
      <c r="L36414"/>
      <c r="T36414" s="138"/>
    </row>
    <row r="36415" spans="9:20" x14ac:dyDescent="0.25">
      <c r="I36415" s="137"/>
      <c r="J36415" s="110"/>
      <c r="K36415"/>
      <c r="L36415"/>
      <c r="T36415" s="138"/>
    </row>
    <row r="36416" spans="9:20" x14ac:dyDescent="0.25">
      <c r="I36416" s="137"/>
      <c r="J36416" s="110"/>
      <c r="K36416"/>
      <c r="L36416"/>
      <c r="T36416" s="138"/>
    </row>
    <row r="36417" spans="9:20" x14ac:dyDescent="0.25">
      <c r="I36417" s="137"/>
      <c r="J36417" s="110"/>
      <c r="K36417"/>
      <c r="L36417"/>
      <c r="T36417" s="138"/>
    </row>
    <row r="36418" spans="9:20" x14ac:dyDescent="0.25">
      <c r="I36418" s="137"/>
      <c r="J36418" s="110"/>
      <c r="K36418"/>
      <c r="L36418"/>
      <c r="T36418" s="138"/>
    </row>
    <row r="36419" spans="9:20" x14ac:dyDescent="0.25">
      <c r="I36419" s="137"/>
      <c r="J36419" s="110"/>
      <c r="K36419"/>
      <c r="L36419"/>
      <c r="T36419" s="138"/>
    </row>
    <row r="36420" spans="9:20" x14ac:dyDescent="0.25">
      <c r="I36420" s="137"/>
      <c r="J36420" s="110"/>
      <c r="K36420"/>
      <c r="L36420"/>
      <c r="T36420" s="138"/>
    </row>
    <row r="36421" spans="9:20" x14ac:dyDescent="0.25">
      <c r="I36421" s="137"/>
      <c r="J36421" s="110"/>
      <c r="K36421"/>
      <c r="L36421"/>
      <c r="T36421" s="138"/>
    </row>
    <row r="36422" spans="9:20" x14ac:dyDescent="0.25">
      <c r="I36422" s="137"/>
      <c r="J36422" s="110"/>
      <c r="K36422"/>
      <c r="L36422"/>
      <c r="T36422" s="138"/>
    </row>
    <row r="36423" spans="9:20" x14ac:dyDescent="0.25">
      <c r="I36423" s="137"/>
      <c r="J36423" s="110"/>
      <c r="K36423"/>
      <c r="L36423"/>
      <c r="T36423" s="138"/>
    </row>
    <row r="36424" spans="9:20" x14ac:dyDescent="0.25">
      <c r="I36424" s="137"/>
      <c r="J36424" s="110"/>
      <c r="K36424"/>
      <c r="L36424"/>
      <c r="T36424" s="138"/>
    </row>
    <row r="36425" spans="9:20" x14ac:dyDescent="0.25">
      <c r="I36425" s="137"/>
      <c r="J36425" s="110"/>
      <c r="K36425"/>
      <c r="L36425"/>
      <c r="T36425" s="138"/>
    </row>
    <row r="36426" spans="9:20" x14ac:dyDescent="0.25">
      <c r="I36426" s="137"/>
      <c r="J36426" s="110"/>
      <c r="K36426"/>
      <c r="L36426"/>
      <c r="T36426" s="138"/>
    </row>
    <row r="36427" spans="9:20" x14ac:dyDescent="0.25">
      <c r="I36427" s="137"/>
      <c r="J36427" s="110"/>
      <c r="K36427"/>
      <c r="L36427"/>
      <c r="T36427" s="138"/>
    </row>
    <row r="36428" spans="9:20" x14ac:dyDescent="0.25">
      <c r="I36428" s="137"/>
      <c r="J36428" s="110"/>
      <c r="K36428"/>
      <c r="L36428"/>
      <c r="T36428" s="138"/>
    </row>
    <row r="36429" spans="9:20" x14ac:dyDescent="0.25">
      <c r="I36429" s="137"/>
      <c r="J36429" s="110"/>
      <c r="K36429"/>
      <c r="L36429"/>
      <c r="T36429" s="138"/>
    </row>
    <row r="36430" spans="9:20" x14ac:dyDescent="0.25">
      <c r="I36430" s="137"/>
      <c r="J36430" s="110"/>
      <c r="K36430"/>
      <c r="L36430"/>
      <c r="T36430" s="138"/>
    </row>
    <row r="36431" spans="9:20" x14ac:dyDescent="0.25">
      <c r="I36431" s="137"/>
      <c r="J36431" s="110"/>
      <c r="K36431"/>
      <c r="L36431"/>
      <c r="T36431" s="138"/>
    </row>
    <row r="36432" spans="9:20" x14ac:dyDescent="0.25">
      <c r="I36432" s="137"/>
      <c r="J36432" s="110"/>
      <c r="K36432"/>
      <c r="L36432"/>
      <c r="T36432" s="138"/>
    </row>
    <row r="36433" spans="9:20" x14ac:dyDescent="0.25">
      <c r="I36433" s="137"/>
      <c r="J36433" s="110"/>
      <c r="K36433"/>
      <c r="L36433"/>
      <c r="T36433" s="138"/>
    </row>
    <row r="36434" spans="9:20" x14ac:dyDescent="0.25">
      <c r="I36434" s="137"/>
      <c r="J36434" s="110"/>
      <c r="K36434"/>
      <c r="L36434"/>
      <c r="T36434" s="138"/>
    </row>
    <row r="36435" spans="9:20" x14ac:dyDescent="0.25">
      <c r="I36435" s="137"/>
      <c r="J36435" s="110"/>
      <c r="K36435"/>
      <c r="L36435"/>
      <c r="T36435" s="138"/>
    </row>
    <row r="36436" spans="9:20" x14ac:dyDescent="0.25">
      <c r="I36436" s="137"/>
      <c r="J36436" s="110"/>
      <c r="K36436"/>
      <c r="L36436"/>
      <c r="T36436" s="138"/>
    </row>
    <row r="36437" spans="9:20" x14ac:dyDescent="0.25">
      <c r="I36437" s="137"/>
      <c r="J36437" s="110"/>
      <c r="K36437"/>
      <c r="L36437"/>
      <c r="T36437" s="138"/>
    </row>
    <row r="36438" spans="9:20" x14ac:dyDescent="0.25">
      <c r="I36438" s="137"/>
      <c r="J36438" s="110"/>
      <c r="K36438"/>
      <c r="L36438"/>
      <c r="T36438" s="138"/>
    </row>
    <row r="36439" spans="9:20" x14ac:dyDescent="0.25">
      <c r="I36439" s="137"/>
      <c r="J36439" s="110"/>
      <c r="K36439"/>
      <c r="L36439"/>
      <c r="T36439" s="138"/>
    </row>
    <row r="36440" spans="9:20" x14ac:dyDescent="0.25">
      <c r="I36440" s="137"/>
      <c r="J36440" s="110"/>
      <c r="K36440"/>
      <c r="L36440"/>
      <c r="T36440" s="138"/>
    </row>
    <row r="36441" spans="9:20" x14ac:dyDescent="0.25">
      <c r="I36441" s="137"/>
      <c r="J36441" s="110"/>
      <c r="K36441"/>
      <c r="L36441"/>
      <c r="T36441" s="138"/>
    </row>
    <row r="36442" spans="9:20" x14ac:dyDescent="0.25">
      <c r="I36442" s="137"/>
      <c r="J36442" s="110"/>
      <c r="K36442"/>
      <c r="L36442"/>
      <c r="T36442" s="138"/>
    </row>
    <row r="36443" spans="9:20" x14ac:dyDescent="0.25">
      <c r="I36443" s="137"/>
      <c r="J36443" s="110"/>
      <c r="K36443"/>
      <c r="L36443"/>
      <c r="T36443" s="138"/>
    </row>
    <row r="36444" spans="9:20" x14ac:dyDescent="0.25">
      <c r="I36444" s="137"/>
      <c r="J36444" s="110"/>
      <c r="K36444"/>
      <c r="L36444"/>
      <c r="T36444" s="138"/>
    </row>
    <row r="36445" spans="9:20" x14ac:dyDescent="0.25">
      <c r="I36445" s="137"/>
      <c r="J36445" s="110"/>
      <c r="K36445"/>
      <c r="L36445"/>
      <c r="T36445" s="138"/>
    </row>
    <row r="36446" spans="9:20" x14ac:dyDescent="0.25">
      <c r="I36446" s="137"/>
      <c r="J36446" s="110"/>
      <c r="K36446"/>
      <c r="L36446"/>
      <c r="T36446" s="138"/>
    </row>
    <row r="36447" spans="9:20" x14ac:dyDescent="0.25">
      <c r="I36447" s="137"/>
      <c r="J36447" s="110"/>
      <c r="K36447"/>
      <c r="L36447"/>
      <c r="T36447" s="138"/>
    </row>
    <row r="36448" spans="9:20" x14ac:dyDescent="0.25">
      <c r="I36448" s="137"/>
      <c r="J36448" s="110"/>
      <c r="K36448"/>
      <c r="L36448"/>
      <c r="T36448" s="138"/>
    </row>
    <row r="36449" spans="9:20" x14ac:dyDescent="0.25">
      <c r="I36449" s="137"/>
      <c r="J36449" s="110"/>
      <c r="K36449"/>
      <c r="L36449"/>
      <c r="T36449" s="138"/>
    </row>
    <row r="36450" spans="9:20" x14ac:dyDescent="0.25">
      <c r="I36450" s="137"/>
      <c r="J36450" s="110"/>
      <c r="K36450"/>
      <c r="L36450"/>
      <c r="T36450" s="138"/>
    </row>
    <row r="36451" spans="9:20" x14ac:dyDescent="0.25">
      <c r="I36451" s="137"/>
      <c r="J36451" s="110"/>
      <c r="K36451"/>
      <c r="L36451"/>
      <c r="T36451" s="138"/>
    </row>
    <row r="36452" spans="9:20" x14ac:dyDescent="0.25">
      <c r="I36452" s="137"/>
      <c r="J36452" s="110"/>
      <c r="K36452"/>
      <c r="L36452"/>
      <c r="T36452" s="138"/>
    </row>
    <row r="36453" spans="9:20" x14ac:dyDescent="0.25">
      <c r="I36453" s="137"/>
      <c r="J36453" s="110"/>
      <c r="K36453"/>
      <c r="L36453"/>
      <c r="T36453" s="138"/>
    </row>
    <row r="36454" spans="9:20" x14ac:dyDescent="0.25">
      <c r="I36454" s="137"/>
      <c r="J36454" s="110"/>
      <c r="K36454"/>
      <c r="L36454"/>
      <c r="T36454" s="138"/>
    </row>
    <row r="36455" spans="9:20" x14ac:dyDescent="0.25">
      <c r="I36455" s="137"/>
      <c r="J36455" s="110"/>
      <c r="K36455"/>
      <c r="L36455"/>
      <c r="T36455" s="138"/>
    </row>
    <row r="36456" spans="9:20" x14ac:dyDescent="0.25">
      <c r="I36456" s="137"/>
      <c r="J36456" s="110"/>
      <c r="K36456"/>
      <c r="L36456"/>
      <c r="T36456" s="138"/>
    </row>
    <row r="36457" spans="9:20" x14ac:dyDescent="0.25">
      <c r="I36457" s="137"/>
      <c r="J36457" s="110"/>
      <c r="K36457"/>
      <c r="L36457"/>
      <c r="T36457" s="138"/>
    </row>
    <row r="36458" spans="9:20" x14ac:dyDescent="0.25">
      <c r="I36458" s="137"/>
      <c r="J36458" s="110"/>
      <c r="K36458"/>
      <c r="L36458"/>
      <c r="T36458" s="138"/>
    </row>
    <row r="36459" spans="9:20" x14ac:dyDescent="0.25">
      <c r="I36459" s="137"/>
      <c r="J36459" s="110"/>
      <c r="K36459"/>
      <c r="L36459"/>
      <c r="T36459" s="138"/>
    </row>
    <row r="36460" spans="9:20" x14ac:dyDescent="0.25">
      <c r="I36460" s="137"/>
      <c r="J36460" s="110"/>
      <c r="K36460"/>
      <c r="L36460"/>
      <c r="T36460" s="138"/>
    </row>
    <row r="36461" spans="9:20" x14ac:dyDescent="0.25">
      <c r="I36461" s="137"/>
      <c r="J36461" s="110"/>
      <c r="K36461"/>
      <c r="L36461"/>
      <c r="T36461" s="138"/>
    </row>
    <row r="36462" spans="9:20" x14ac:dyDescent="0.25">
      <c r="I36462" s="137"/>
      <c r="J36462" s="110"/>
      <c r="K36462"/>
      <c r="L36462"/>
      <c r="T36462" s="138"/>
    </row>
    <row r="36463" spans="9:20" x14ac:dyDescent="0.25">
      <c r="I36463" s="137"/>
      <c r="J36463" s="110"/>
      <c r="K36463"/>
      <c r="L36463"/>
      <c r="T36463" s="138"/>
    </row>
    <row r="36464" spans="9:20" x14ac:dyDescent="0.25">
      <c r="I36464" s="137"/>
      <c r="J36464" s="110"/>
      <c r="K36464"/>
      <c r="L36464"/>
      <c r="T36464" s="138"/>
    </row>
    <row r="36465" spans="9:20" x14ac:dyDescent="0.25">
      <c r="I36465" s="137"/>
      <c r="J36465" s="110"/>
      <c r="K36465"/>
      <c r="L36465"/>
      <c r="T36465" s="138"/>
    </row>
    <row r="36466" spans="9:20" x14ac:dyDescent="0.25">
      <c r="I36466" s="137"/>
      <c r="J36466" s="110"/>
      <c r="K36466"/>
      <c r="L36466"/>
      <c r="T36466" s="138"/>
    </row>
    <row r="36467" spans="9:20" x14ac:dyDescent="0.25">
      <c r="I36467" s="137"/>
      <c r="J36467" s="110"/>
      <c r="K36467"/>
      <c r="L36467"/>
      <c r="T36467" s="138"/>
    </row>
    <row r="36468" spans="9:20" x14ac:dyDescent="0.25">
      <c r="I36468" s="137"/>
      <c r="J36468" s="110"/>
      <c r="K36468"/>
      <c r="L36468"/>
      <c r="T36468" s="138"/>
    </row>
    <row r="36469" spans="9:20" x14ac:dyDescent="0.25">
      <c r="I36469" s="137"/>
      <c r="J36469" s="110"/>
      <c r="K36469"/>
      <c r="L36469"/>
      <c r="T36469" s="138"/>
    </row>
    <row r="36470" spans="9:20" x14ac:dyDescent="0.25">
      <c r="I36470" s="137"/>
      <c r="J36470" s="110"/>
      <c r="K36470"/>
      <c r="L36470"/>
      <c r="T36470" s="138"/>
    </row>
    <row r="36471" spans="9:20" x14ac:dyDescent="0.25">
      <c r="I36471" s="137"/>
      <c r="J36471" s="110"/>
      <c r="K36471"/>
      <c r="L36471"/>
      <c r="T36471" s="138"/>
    </row>
    <row r="36472" spans="9:20" x14ac:dyDescent="0.25">
      <c r="I36472" s="137"/>
      <c r="J36472" s="110"/>
      <c r="K36472"/>
      <c r="L36472"/>
      <c r="T36472" s="138"/>
    </row>
    <row r="36473" spans="9:20" x14ac:dyDescent="0.25">
      <c r="I36473" s="137"/>
      <c r="J36473" s="110"/>
      <c r="K36473"/>
      <c r="L36473"/>
      <c r="T36473" s="138"/>
    </row>
    <row r="36474" spans="9:20" x14ac:dyDescent="0.25">
      <c r="I36474" s="137"/>
      <c r="J36474" s="110"/>
      <c r="K36474"/>
      <c r="L36474"/>
      <c r="T36474" s="138"/>
    </row>
    <row r="36475" spans="9:20" x14ac:dyDescent="0.25">
      <c r="I36475" s="137"/>
      <c r="J36475" s="110"/>
      <c r="K36475"/>
      <c r="L36475"/>
      <c r="T36475" s="138"/>
    </row>
    <row r="36476" spans="9:20" x14ac:dyDescent="0.25">
      <c r="I36476" s="137"/>
      <c r="J36476" s="110"/>
      <c r="K36476"/>
      <c r="L36476"/>
      <c r="T36476" s="138"/>
    </row>
    <row r="36477" spans="9:20" x14ac:dyDescent="0.25">
      <c r="I36477" s="137"/>
      <c r="J36477" s="110"/>
      <c r="K36477"/>
      <c r="L36477"/>
      <c r="T36477" s="138"/>
    </row>
    <row r="36478" spans="9:20" x14ac:dyDescent="0.25">
      <c r="I36478" s="137"/>
      <c r="J36478" s="110"/>
      <c r="K36478"/>
      <c r="L36478"/>
      <c r="T36478" s="138"/>
    </row>
    <row r="36479" spans="9:20" x14ac:dyDescent="0.25">
      <c r="I36479" s="137"/>
      <c r="J36479" s="110"/>
      <c r="K36479"/>
      <c r="L36479"/>
      <c r="T36479" s="138"/>
    </row>
    <row r="36480" spans="9:20" x14ac:dyDescent="0.25">
      <c r="I36480" s="137"/>
      <c r="J36480" s="110"/>
      <c r="K36480"/>
      <c r="L36480"/>
      <c r="T36480" s="138"/>
    </row>
    <row r="36481" spans="9:20" x14ac:dyDescent="0.25">
      <c r="I36481" s="137"/>
      <c r="J36481" s="110"/>
      <c r="K36481"/>
      <c r="L36481"/>
      <c r="T36481" s="138"/>
    </row>
    <row r="36482" spans="9:20" x14ac:dyDescent="0.25">
      <c r="I36482" s="137"/>
      <c r="J36482" s="110"/>
      <c r="K36482"/>
      <c r="L36482"/>
      <c r="T36482" s="138"/>
    </row>
    <row r="36483" spans="9:20" x14ac:dyDescent="0.25">
      <c r="I36483" s="137"/>
      <c r="J36483" s="110"/>
      <c r="K36483"/>
      <c r="L36483"/>
      <c r="T36483" s="138"/>
    </row>
    <row r="36484" spans="9:20" x14ac:dyDescent="0.25">
      <c r="I36484" s="137"/>
      <c r="J36484" s="110"/>
      <c r="K36484"/>
      <c r="L36484"/>
      <c r="T36484" s="138"/>
    </row>
    <row r="36485" spans="9:20" x14ac:dyDescent="0.25">
      <c r="I36485" s="137"/>
      <c r="J36485" s="110"/>
      <c r="K36485"/>
      <c r="L36485"/>
      <c r="T36485" s="138"/>
    </row>
    <row r="36486" spans="9:20" x14ac:dyDescent="0.25">
      <c r="I36486" s="137"/>
      <c r="J36486" s="110"/>
      <c r="K36486"/>
      <c r="L36486"/>
      <c r="T36486" s="138"/>
    </row>
    <row r="36487" spans="9:20" x14ac:dyDescent="0.25">
      <c r="I36487" s="137"/>
      <c r="J36487" s="110"/>
      <c r="K36487"/>
      <c r="L36487"/>
      <c r="T36487" s="138"/>
    </row>
    <row r="36488" spans="9:20" x14ac:dyDescent="0.25">
      <c r="I36488" s="137"/>
      <c r="J36488" s="110"/>
      <c r="K36488"/>
      <c r="L36488"/>
      <c r="T36488" s="138"/>
    </row>
    <row r="36489" spans="9:20" x14ac:dyDescent="0.25">
      <c r="I36489" s="137"/>
      <c r="J36489" s="110"/>
      <c r="K36489"/>
      <c r="L36489"/>
      <c r="T36489" s="138"/>
    </row>
    <row r="36490" spans="9:20" x14ac:dyDescent="0.25">
      <c r="I36490" s="137"/>
      <c r="J36490" s="110"/>
      <c r="K36490"/>
      <c r="L36490"/>
      <c r="T36490" s="138"/>
    </row>
    <row r="36491" spans="9:20" x14ac:dyDescent="0.25">
      <c r="I36491" s="137"/>
      <c r="J36491" s="110"/>
      <c r="K36491"/>
      <c r="L36491"/>
      <c r="T36491" s="138"/>
    </row>
    <row r="36492" spans="9:20" x14ac:dyDescent="0.25">
      <c r="I36492" s="137"/>
      <c r="J36492" s="110"/>
      <c r="K36492"/>
      <c r="L36492"/>
      <c r="T36492" s="138"/>
    </row>
    <row r="36493" spans="9:20" x14ac:dyDescent="0.25">
      <c r="I36493" s="137"/>
      <c r="J36493" s="110"/>
      <c r="K36493"/>
      <c r="L36493"/>
      <c r="T36493" s="138"/>
    </row>
    <row r="36494" spans="9:20" x14ac:dyDescent="0.25">
      <c r="I36494" s="137"/>
      <c r="J36494" s="110"/>
      <c r="K36494"/>
      <c r="L36494"/>
      <c r="T36494" s="138"/>
    </row>
    <row r="36495" spans="9:20" x14ac:dyDescent="0.25">
      <c r="I36495" s="137"/>
      <c r="J36495" s="110"/>
      <c r="K36495"/>
      <c r="L36495"/>
      <c r="T36495" s="138"/>
    </row>
    <row r="36496" spans="9:20" x14ac:dyDescent="0.25">
      <c r="I36496" s="137"/>
      <c r="J36496" s="110"/>
      <c r="K36496"/>
      <c r="L36496"/>
      <c r="T36496" s="138"/>
    </row>
    <row r="36497" spans="9:20" x14ac:dyDescent="0.25">
      <c r="I36497" s="137"/>
      <c r="J36497" s="110"/>
      <c r="K36497"/>
      <c r="L36497"/>
      <c r="T36497" s="138"/>
    </row>
    <row r="36498" spans="9:20" x14ac:dyDescent="0.25">
      <c r="I36498" s="137"/>
      <c r="J36498" s="110"/>
      <c r="K36498"/>
      <c r="L36498"/>
      <c r="T36498" s="138"/>
    </row>
    <row r="36499" spans="9:20" x14ac:dyDescent="0.25">
      <c r="I36499" s="137"/>
      <c r="J36499" s="110"/>
      <c r="K36499"/>
      <c r="L36499"/>
      <c r="T36499" s="138"/>
    </row>
    <row r="36500" spans="9:20" x14ac:dyDescent="0.25">
      <c r="I36500" s="137"/>
      <c r="J36500" s="110"/>
      <c r="K36500"/>
      <c r="L36500"/>
      <c r="T36500" s="138"/>
    </row>
    <row r="36501" spans="9:20" x14ac:dyDescent="0.25">
      <c r="I36501" s="137"/>
      <c r="J36501" s="110"/>
      <c r="K36501"/>
      <c r="L36501"/>
      <c r="T36501" s="138"/>
    </row>
    <row r="36502" spans="9:20" x14ac:dyDescent="0.25">
      <c r="I36502" s="137"/>
      <c r="J36502" s="110"/>
      <c r="K36502"/>
      <c r="L36502"/>
      <c r="T36502" s="138"/>
    </row>
    <row r="36503" spans="9:20" x14ac:dyDescent="0.25">
      <c r="I36503" s="137"/>
      <c r="J36503" s="110"/>
      <c r="K36503"/>
      <c r="L36503"/>
      <c r="T36503" s="138"/>
    </row>
    <row r="36504" spans="9:20" x14ac:dyDescent="0.25">
      <c r="I36504" s="137"/>
      <c r="J36504" s="110"/>
      <c r="K36504"/>
      <c r="L36504"/>
      <c r="T36504" s="138"/>
    </row>
    <row r="36505" spans="9:20" x14ac:dyDescent="0.25">
      <c r="I36505" s="137"/>
      <c r="J36505" s="110"/>
      <c r="K36505"/>
      <c r="L36505"/>
      <c r="T36505" s="138"/>
    </row>
    <row r="36506" spans="9:20" x14ac:dyDescent="0.25">
      <c r="I36506" s="137"/>
      <c r="J36506" s="110"/>
      <c r="K36506"/>
      <c r="L36506"/>
      <c r="T36506" s="138"/>
    </row>
    <row r="36507" spans="9:20" x14ac:dyDescent="0.25">
      <c r="I36507" s="137"/>
      <c r="J36507" s="110"/>
      <c r="K36507"/>
      <c r="L36507"/>
      <c r="T36507" s="138"/>
    </row>
    <row r="36508" spans="9:20" x14ac:dyDescent="0.25">
      <c r="I36508" s="137"/>
      <c r="J36508" s="110"/>
      <c r="K36508"/>
      <c r="L36508"/>
      <c r="T36508" s="138"/>
    </row>
    <row r="36509" spans="9:20" x14ac:dyDescent="0.25">
      <c r="I36509" s="137"/>
      <c r="J36509" s="110"/>
      <c r="K36509"/>
      <c r="L36509"/>
      <c r="T36509" s="138"/>
    </row>
    <row r="36510" spans="9:20" x14ac:dyDescent="0.25">
      <c r="I36510" s="137"/>
      <c r="J36510" s="110"/>
      <c r="K36510"/>
      <c r="L36510"/>
      <c r="T36510" s="138"/>
    </row>
    <row r="36511" spans="9:20" x14ac:dyDescent="0.25">
      <c r="I36511" s="137"/>
      <c r="J36511" s="110"/>
      <c r="K36511"/>
      <c r="L36511"/>
      <c r="T36511" s="138"/>
    </row>
    <row r="36512" spans="9:20" x14ac:dyDescent="0.25">
      <c r="I36512" s="137"/>
      <c r="J36512" s="110"/>
      <c r="K36512"/>
      <c r="L36512"/>
      <c r="T36512" s="138"/>
    </row>
    <row r="36513" spans="9:20" x14ac:dyDescent="0.25">
      <c r="I36513" s="137"/>
      <c r="J36513" s="110"/>
      <c r="K36513"/>
      <c r="L36513"/>
      <c r="T36513" s="138"/>
    </row>
    <row r="36514" spans="9:20" x14ac:dyDescent="0.25">
      <c r="I36514" s="137"/>
      <c r="J36514" s="110"/>
      <c r="K36514"/>
      <c r="L36514"/>
      <c r="T36514" s="138"/>
    </row>
    <row r="36515" spans="9:20" x14ac:dyDescent="0.25">
      <c r="I36515" s="137"/>
      <c r="J36515" s="110"/>
      <c r="K36515"/>
      <c r="L36515"/>
      <c r="T36515" s="138"/>
    </row>
    <row r="36516" spans="9:20" x14ac:dyDescent="0.25">
      <c r="I36516" s="137"/>
      <c r="J36516" s="110"/>
      <c r="K36516"/>
      <c r="L36516"/>
      <c r="T36516" s="138"/>
    </row>
    <row r="36517" spans="9:20" x14ac:dyDescent="0.25">
      <c r="I36517" s="137"/>
      <c r="J36517" s="110"/>
      <c r="K36517"/>
      <c r="L36517"/>
      <c r="T36517" s="138"/>
    </row>
    <row r="36518" spans="9:20" x14ac:dyDescent="0.25">
      <c r="I36518" s="137"/>
      <c r="J36518" s="110"/>
      <c r="K36518"/>
      <c r="L36518"/>
      <c r="T36518" s="138"/>
    </row>
    <row r="36519" spans="9:20" x14ac:dyDescent="0.25">
      <c r="I36519" s="137"/>
      <c r="J36519" s="110"/>
      <c r="K36519"/>
      <c r="L36519"/>
      <c r="T36519" s="138"/>
    </row>
    <row r="36520" spans="9:20" x14ac:dyDescent="0.25">
      <c r="I36520" s="137"/>
      <c r="J36520" s="110"/>
      <c r="K36520"/>
      <c r="L36520"/>
      <c r="T36520" s="138"/>
    </row>
    <row r="36521" spans="9:20" x14ac:dyDescent="0.25">
      <c r="I36521" s="137"/>
      <c r="J36521" s="110"/>
      <c r="K36521"/>
      <c r="L36521"/>
      <c r="T36521" s="138"/>
    </row>
    <row r="36522" spans="9:20" x14ac:dyDescent="0.25">
      <c r="I36522" s="137"/>
      <c r="J36522" s="110"/>
      <c r="K36522"/>
      <c r="L36522"/>
      <c r="T36522" s="138"/>
    </row>
    <row r="36523" spans="9:20" x14ac:dyDescent="0.25">
      <c r="I36523" s="137"/>
      <c r="J36523" s="110"/>
      <c r="K36523"/>
      <c r="L36523"/>
      <c r="T36523" s="138"/>
    </row>
    <row r="36524" spans="9:20" x14ac:dyDescent="0.25">
      <c r="I36524" s="137"/>
      <c r="J36524" s="110"/>
      <c r="K36524"/>
      <c r="L36524"/>
      <c r="T36524" s="138"/>
    </row>
    <row r="36525" spans="9:20" x14ac:dyDescent="0.25">
      <c r="I36525" s="137"/>
      <c r="J36525" s="110"/>
      <c r="K36525"/>
      <c r="L36525"/>
      <c r="T36525" s="138"/>
    </row>
    <row r="36526" spans="9:20" x14ac:dyDescent="0.25">
      <c r="I36526" s="137"/>
      <c r="J36526" s="110"/>
      <c r="K36526"/>
      <c r="L36526"/>
      <c r="T36526" s="138"/>
    </row>
    <row r="36527" spans="9:20" x14ac:dyDescent="0.25">
      <c r="I36527" s="137"/>
      <c r="J36527" s="110"/>
      <c r="K36527"/>
      <c r="L36527"/>
      <c r="T36527" s="138"/>
    </row>
    <row r="36528" spans="9:20" x14ac:dyDescent="0.25">
      <c r="I36528" s="137"/>
      <c r="J36528" s="110"/>
      <c r="K36528"/>
      <c r="L36528"/>
      <c r="T36528" s="138"/>
    </row>
    <row r="36529" spans="9:20" x14ac:dyDescent="0.25">
      <c r="I36529" s="137"/>
      <c r="J36529" s="110"/>
      <c r="K36529"/>
      <c r="L36529"/>
      <c r="T36529" s="138"/>
    </row>
    <row r="36530" spans="9:20" x14ac:dyDescent="0.25">
      <c r="I36530" s="137"/>
      <c r="J36530" s="110"/>
      <c r="K36530"/>
      <c r="L36530"/>
      <c r="T36530" s="138"/>
    </row>
    <row r="36531" spans="9:20" x14ac:dyDescent="0.25">
      <c r="I36531" s="137"/>
      <c r="J36531" s="110"/>
      <c r="K36531"/>
      <c r="L36531"/>
      <c r="T36531" s="138"/>
    </row>
    <row r="36532" spans="9:20" x14ac:dyDescent="0.25">
      <c r="I36532" s="137"/>
      <c r="J36532" s="110"/>
      <c r="K36532"/>
      <c r="L36532"/>
      <c r="T36532" s="138"/>
    </row>
    <row r="36533" spans="9:20" x14ac:dyDescent="0.25">
      <c r="I36533" s="137"/>
      <c r="J36533" s="110"/>
      <c r="K36533"/>
      <c r="L36533"/>
      <c r="T36533" s="138"/>
    </row>
    <row r="36534" spans="9:20" x14ac:dyDescent="0.25">
      <c r="I36534" s="137"/>
      <c r="J36534" s="110"/>
      <c r="K36534"/>
      <c r="L36534"/>
      <c r="T36534" s="138"/>
    </row>
    <row r="36535" spans="9:20" x14ac:dyDescent="0.25">
      <c r="I36535" s="137"/>
      <c r="J36535" s="110"/>
      <c r="K36535"/>
      <c r="L36535"/>
      <c r="T36535" s="138"/>
    </row>
    <row r="36536" spans="9:20" x14ac:dyDescent="0.25">
      <c r="I36536" s="137"/>
      <c r="J36536" s="110"/>
      <c r="K36536"/>
      <c r="L36536"/>
      <c r="T36536" s="138"/>
    </row>
    <row r="36537" spans="9:20" x14ac:dyDescent="0.25">
      <c r="I36537" s="137"/>
      <c r="J36537" s="110"/>
      <c r="K36537"/>
      <c r="L36537"/>
      <c r="T36537" s="138"/>
    </row>
    <row r="36538" spans="9:20" x14ac:dyDescent="0.25">
      <c r="I36538" s="137"/>
      <c r="J36538" s="110"/>
      <c r="K36538"/>
      <c r="L36538"/>
      <c r="T36538" s="138"/>
    </row>
    <row r="36539" spans="9:20" x14ac:dyDescent="0.25">
      <c r="I36539" s="137"/>
      <c r="J36539" s="110"/>
      <c r="K36539"/>
      <c r="L36539"/>
      <c r="T36539" s="138"/>
    </row>
    <row r="36540" spans="9:20" x14ac:dyDescent="0.25">
      <c r="I36540" s="137"/>
      <c r="J36540" s="110"/>
      <c r="K36540"/>
      <c r="L36540"/>
      <c r="T36540" s="138"/>
    </row>
    <row r="36541" spans="9:20" x14ac:dyDescent="0.25">
      <c r="I36541" s="137"/>
      <c r="J36541" s="110"/>
      <c r="K36541"/>
      <c r="L36541"/>
      <c r="T36541" s="138"/>
    </row>
    <row r="36542" spans="9:20" x14ac:dyDescent="0.25">
      <c r="I36542" s="137"/>
      <c r="J36542" s="110"/>
      <c r="K36542"/>
      <c r="L36542"/>
      <c r="T36542" s="138"/>
    </row>
    <row r="36543" spans="9:20" x14ac:dyDescent="0.25">
      <c r="I36543" s="137"/>
      <c r="J36543" s="110"/>
      <c r="K36543"/>
      <c r="L36543"/>
      <c r="T36543" s="138"/>
    </row>
    <row r="36544" spans="9:20" x14ac:dyDescent="0.25">
      <c r="I36544" s="137"/>
      <c r="J36544" s="110"/>
      <c r="K36544"/>
      <c r="L36544"/>
      <c r="T36544" s="138"/>
    </row>
    <row r="36545" spans="9:20" x14ac:dyDescent="0.25">
      <c r="I36545" s="137"/>
      <c r="J36545" s="110"/>
      <c r="K36545"/>
      <c r="L36545"/>
      <c r="T36545" s="138"/>
    </row>
    <row r="36546" spans="9:20" x14ac:dyDescent="0.25">
      <c r="I36546" s="137"/>
      <c r="J36546" s="110"/>
      <c r="K36546"/>
      <c r="L36546"/>
      <c r="T36546" s="138"/>
    </row>
    <row r="36547" spans="9:20" x14ac:dyDescent="0.25">
      <c r="I36547" s="137"/>
      <c r="J36547" s="110"/>
      <c r="K36547"/>
      <c r="L36547"/>
      <c r="T36547" s="138"/>
    </row>
    <row r="36548" spans="9:20" x14ac:dyDescent="0.25">
      <c r="I36548" s="137"/>
      <c r="J36548" s="110"/>
      <c r="K36548"/>
      <c r="L36548"/>
      <c r="T36548" s="138"/>
    </row>
    <row r="36549" spans="9:20" x14ac:dyDescent="0.25">
      <c r="I36549" s="137"/>
      <c r="J36549" s="110"/>
      <c r="K36549"/>
      <c r="L36549"/>
      <c r="T36549" s="138"/>
    </row>
    <row r="36550" spans="9:20" x14ac:dyDescent="0.25">
      <c r="I36550" s="137"/>
      <c r="J36550" s="110"/>
      <c r="K36550"/>
      <c r="L36550"/>
      <c r="T36550" s="138"/>
    </row>
    <row r="36551" spans="9:20" x14ac:dyDescent="0.25">
      <c r="I36551" s="137"/>
      <c r="J36551" s="110"/>
      <c r="K36551"/>
      <c r="L36551"/>
      <c r="T36551" s="138"/>
    </row>
    <row r="36552" spans="9:20" x14ac:dyDescent="0.25">
      <c r="I36552" s="137"/>
      <c r="J36552" s="110"/>
      <c r="K36552"/>
      <c r="L36552"/>
      <c r="T36552" s="138"/>
    </row>
    <row r="36553" spans="9:20" x14ac:dyDescent="0.25">
      <c r="I36553" s="137"/>
      <c r="J36553" s="110"/>
      <c r="K36553"/>
      <c r="L36553"/>
      <c r="T36553" s="138"/>
    </row>
    <row r="36554" spans="9:20" x14ac:dyDescent="0.25">
      <c r="I36554" s="137"/>
      <c r="J36554" s="110"/>
      <c r="K36554"/>
      <c r="L36554"/>
      <c r="T36554" s="138"/>
    </row>
    <row r="36555" spans="9:20" x14ac:dyDescent="0.25">
      <c r="I36555" s="137"/>
      <c r="J36555" s="110"/>
      <c r="K36555"/>
      <c r="L36555"/>
      <c r="T36555" s="138"/>
    </row>
    <row r="36556" spans="9:20" x14ac:dyDescent="0.25">
      <c r="I36556" s="137"/>
      <c r="J36556" s="110"/>
      <c r="K36556"/>
      <c r="L36556"/>
      <c r="T36556" s="138"/>
    </row>
    <row r="36557" spans="9:20" x14ac:dyDescent="0.25">
      <c r="I36557" s="137"/>
      <c r="J36557" s="110"/>
      <c r="K36557"/>
      <c r="L36557"/>
      <c r="T36557" s="138"/>
    </row>
    <row r="36558" spans="9:20" x14ac:dyDescent="0.25">
      <c r="I36558" s="137"/>
      <c r="J36558" s="110"/>
      <c r="K36558"/>
      <c r="L36558"/>
      <c r="T36558" s="138"/>
    </row>
    <row r="36559" spans="9:20" x14ac:dyDescent="0.25">
      <c r="I36559" s="137"/>
      <c r="J36559" s="110"/>
      <c r="K36559"/>
      <c r="L36559"/>
      <c r="T36559" s="138"/>
    </row>
    <row r="36560" spans="9:20" x14ac:dyDescent="0.25">
      <c r="I36560" s="137"/>
      <c r="J36560" s="110"/>
      <c r="K36560"/>
      <c r="L36560"/>
      <c r="T36560" s="138"/>
    </row>
    <row r="36561" spans="9:20" x14ac:dyDescent="0.25">
      <c r="I36561" s="137"/>
      <c r="J36561" s="110"/>
      <c r="K36561"/>
      <c r="L36561"/>
      <c r="T36561" s="138"/>
    </row>
    <row r="36562" spans="9:20" x14ac:dyDescent="0.25">
      <c r="I36562" s="137"/>
      <c r="J36562" s="110"/>
      <c r="K36562"/>
      <c r="L36562"/>
      <c r="T36562" s="138"/>
    </row>
    <row r="36563" spans="9:20" x14ac:dyDescent="0.25">
      <c r="I36563" s="137"/>
      <c r="J36563" s="110"/>
      <c r="K36563"/>
      <c r="L36563"/>
      <c r="T36563" s="138"/>
    </row>
    <row r="36564" spans="9:20" x14ac:dyDescent="0.25">
      <c r="I36564" s="137"/>
      <c r="J36564" s="110"/>
      <c r="K36564"/>
      <c r="L36564"/>
      <c r="T36564" s="138"/>
    </row>
    <row r="36565" spans="9:20" x14ac:dyDescent="0.25">
      <c r="I36565" s="137"/>
      <c r="J36565" s="110"/>
      <c r="K36565"/>
      <c r="L36565"/>
      <c r="T36565" s="138"/>
    </row>
    <row r="36566" spans="9:20" x14ac:dyDescent="0.25">
      <c r="I36566" s="137"/>
      <c r="J36566" s="110"/>
      <c r="K36566"/>
      <c r="L36566"/>
      <c r="T36566" s="138"/>
    </row>
    <row r="36567" spans="9:20" x14ac:dyDescent="0.25">
      <c r="I36567" s="137"/>
      <c r="J36567" s="110"/>
      <c r="K36567"/>
      <c r="L36567"/>
      <c r="T36567" s="138"/>
    </row>
    <row r="36568" spans="9:20" x14ac:dyDescent="0.25">
      <c r="I36568" s="137"/>
      <c r="J36568" s="110"/>
      <c r="K36568"/>
      <c r="L36568"/>
      <c r="T36568" s="138"/>
    </row>
    <row r="36569" spans="9:20" x14ac:dyDescent="0.25">
      <c r="I36569" s="137"/>
      <c r="J36569" s="110"/>
      <c r="K36569"/>
      <c r="L36569"/>
      <c r="T36569" s="138"/>
    </row>
    <row r="36570" spans="9:20" x14ac:dyDescent="0.25">
      <c r="I36570" s="137"/>
      <c r="J36570" s="110"/>
      <c r="K36570"/>
      <c r="L36570"/>
      <c r="T36570" s="138"/>
    </row>
    <row r="36571" spans="9:20" x14ac:dyDescent="0.25">
      <c r="I36571" s="137"/>
      <c r="J36571" s="110"/>
      <c r="K36571"/>
      <c r="L36571"/>
      <c r="T36571" s="138"/>
    </row>
    <row r="36572" spans="9:20" x14ac:dyDescent="0.25">
      <c r="I36572" s="137"/>
      <c r="J36572" s="110"/>
      <c r="K36572"/>
      <c r="L36572"/>
      <c r="T36572" s="138"/>
    </row>
    <row r="36573" spans="9:20" x14ac:dyDescent="0.25">
      <c r="I36573" s="137"/>
      <c r="J36573" s="110"/>
      <c r="K36573"/>
      <c r="L36573"/>
      <c r="T36573" s="138"/>
    </row>
    <row r="36574" spans="9:20" x14ac:dyDescent="0.25">
      <c r="I36574" s="137"/>
      <c r="J36574" s="110"/>
      <c r="K36574"/>
      <c r="L36574"/>
      <c r="T36574" s="138"/>
    </row>
    <row r="36575" spans="9:20" x14ac:dyDescent="0.25">
      <c r="I36575" s="137"/>
      <c r="J36575" s="110"/>
      <c r="K36575"/>
      <c r="L36575"/>
      <c r="T36575" s="138"/>
    </row>
    <row r="36576" spans="9:20" x14ac:dyDescent="0.25">
      <c r="I36576" s="137"/>
      <c r="J36576" s="110"/>
      <c r="K36576"/>
      <c r="L36576"/>
      <c r="T36576" s="138"/>
    </row>
    <row r="36577" spans="9:20" x14ac:dyDescent="0.25">
      <c r="I36577" s="137"/>
      <c r="J36577" s="110"/>
      <c r="K36577"/>
      <c r="L36577"/>
      <c r="T36577" s="138"/>
    </row>
    <row r="36578" spans="9:20" x14ac:dyDescent="0.25">
      <c r="I36578" s="137"/>
      <c r="J36578" s="110"/>
      <c r="K36578"/>
      <c r="L36578"/>
      <c r="T36578" s="138"/>
    </row>
    <row r="36579" spans="9:20" x14ac:dyDescent="0.25">
      <c r="I36579" s="137"/>
      <c r="J36579" s="110"/>
      <c r="K36579"/>
      <c r="L36579"/>
      <c r="T36579" s="138"/>
    </row>
    <row r="36580" spans="9:20" x14ac:dyDescent="0.25">
      <c r="I36580" s="137"/>
      <c r="J36580" s="110"/>
      <c r="K36580"/>
      <c r="L36580"/>
      <c r="T36580" s="138"/>
    </row>
    <row r="36581" spans="9:20" x14ac:dyDescent="0.25">
      <c r="I36581" s="137"/>
      <c r="J36581" s="110"/>
      <c r="K36581"/>
      <c r="L36581"/>
      <c r="T36581" s="138"/>
    </row>
    <row r="36582" spans="9:20" x14ac:dyDescent="0.25">
      <c r="I36582" s="137"/>
      <c r="J36582" s="110"/>
      <c r="K36582"/>
      <c r="L36582"/>
      <c r="T36582" s="138"/>
    </row>
    <row r="36583" spans="9:20" x14ac:dyDescent="0.25">
      <c r="I36583" s="137"/>
      <c r="J36583" s="110"/>
      <c r="K36583"/>
      <c r="L36583"/>
      <c r="T36583" s="138"/>
    </row>
    <row r="36584" spans="9:20" x14ac:dyDescent="0.25">
      <c r="I36584" s="137"/>
      <c r="J36584" s="110"/>
      <c r="K36584"/>
      <c r="L36584"/>
      <c r="T36584" s="138"/>
    </row>
    <row r="36585" spans="9:20" x14ac:dyDescent="0.25">
      <c r="I36585" s="137"/>
      <c r="J36585" s="110"/>
      <c r="K36585"/>
      <c r="L36585"/>
      <c r="T36585" s="138"/>
    </row>
    <row r="36586" spans="9:20" x14ac:dyDescent="0.25">
      <c r="I36586" s="137"/>
      <c r="J36586" s="110"/>
      <c r="K36586"/>
      <c r="L36586"/>
      <c r="T36586" s="138"/>
    </row>
    <row r="36587" spans="9:20" x14ac:dyDescent="0.25">
      <c r="I36587" s="137"/>
      <c r="J36587" s="110"/>
      <c r="K36587"/>
      <c r="L36587"/>
      <c r="T36587" s="138"/>
    </row>
    <row r="36588" spans="9:20" x14ac:dyDescent="0.25">
      <c r="I36588" s="137"/>
      <c r="J36588" s="110"/>
      <c r="K36588"/>
      <c r="L36588"/>
      <c r="T36588" s="138"/>
    </row>
    <row r="36589" spans="9:20" x14ac:dyDescent="0.25">
      <c r="I36589" s="137"/>
      <c r="J36589" s="110"/>
      <c r="K36589"/>
      <c r="L36589"/>
      <c r="T36589" s="138"/>
    </row>
    <row r="36590" spans="9:20" x14ac:dyDescent="0.25">
      <c r="I36590" s="137"/>
      <c r="J36590" s="110"/>
      <c r="K36590"/>
      <c r="L36590"/>
      <c r="T36590" s="138"/>
    </row>
    <row r="36591" spans="9:20" x14ac:dyDescent="0.25">
      <c r="I36591" s="137"/>
      <c r="J36591" s="110"/>
      <c r="K36591"/>
      <c r="L36591"/>
      <c r="T36591" s="138"/>
    </row>
    <row r="36592" spans="9:20" x14ac:dyDescent="0.25">
      <c r="I36592" s="137"/>
      <c r="J36592" s="110"/>
      <c r="K36592"/>
      <c r="L36592"/>
      <c r="T36592" s="138"/>
    </row>
    <row r="36593" spans="9:20" x14ac:dyDescent="0.25">
      <c r="I36593" s="137"/>
      <c r="J36593" s="110"/>
      <c r="K36593"/>
      <c r="L36593"/>
      <c r="T36593" s="138"/>
    </row>
    <row r="36594" spans="9:20" x14ac:dyDescent="0.25">
      <c r="I36594" s="137"/>
      <c r="J36594" s="110"/>
      <c r="K36594"/>
      <c r="L36594"/>
      <c r="T36594" s="138"/>
    </row>
    <row r="36595" spans="9:20" x14ac:dyDescent="0.25">
      <c r="I36595" s="137"/>
      <c r="J36595" s="110"/>
      <c r="K36595"/>
      <c r="L36595"/>
      <c r="T36595" s="138"/>
    </row>
    <row r="36596" spans="9:20" x14ac:dyDescent="0.25">
      <c r="I36596" s="137"/>
      <c r="J36596" s="110"/>
      <c r="K36596"/>
      <c r="L36596"/>
      <c r="T36596" s="138"/>
    </row>
    <row r="36597" spans="9:20" x14ac:dyDescent="0.25">
      <c r="I36597" s="137"/>
      <c r="J36597" s="110"/>
      <c r="K36597"/>
      <c r="L36597"/>
      <c r="T36597" s="138"/>
    </row>
    <row r="36598" spans="9:20" x14ac:dyDescent="0.25">
      <c r="I36598" s="137"/>
      <c r="J36598" s="110"/>
      <c r="K36598"/>
      <c r="L36598"/>
      <c r="T36598" s="138"/>
    </row>
    <row r="36599" spans="9:20" x14ac:dyDescent="0.25">
      <c r="I36599" s="137"/>
      <c r="J36599" s="110"/>
      <c r="K36599"/>
      <c r="L36599"/>
      <c r="T36599" s="138"/>
    </row>
    <row r="36600" spans="9:20" x14ac:dyDescent="0.25">
      <c r="I36600" s="137"/>
      <c r="J36600" s="110"/>
      <c r="K36600"/>
      <c r="L36600"/>
      <c r="T36600" s="138"/>
    </row>
    <row r="36601" spans="9:20" x14ac:dyDescent="0.25">
      <c r="I36601" s="137"/>
      <c r="J36601" s="110"/>
      <c r="K36601"/>
      <c r="L36601"/>
      <c r="T36601" s="138"/>
    </row>
    <row r="36602" spans="9:20" x14ac:dyDescent="0.25">
      <c r="I36602" s="137"/>
      <c r="J36602" s="110"/>
      <c r="K36602"/>
      <c r="L36602"/>
      <c r="T36602" s="138"/>
    </row>
    <row r="36603" spans="9:20" x14ac:dyDescent="0.25">
      <c r="I36603" s="137"/>
      <c r="J36603" s="110"/>
      <c r="K36603"/>
      <c r="L36603"/>
      <c r="T36603" s="138"/>
    </row>
    <row r="36604" spans="9:20" x14ac:dyDescent="0.25">
      <c r="I36604" s="137"/>
      <c r="J36604" s="110"/>
      <c r="K36604"/>
      <c r="L36604"/>
      <c r="T36604" s="138"/>
    </row>
    <row r="36605" spans="9:20" x14ac:dyDescent="0.25">
      <c r="I36605" s="137"/>
      <c r="J36605" s="110"/>
      <c r="K36605"/>
      <c r="L36605"/>
      <c r="T36605" s="138"/>
    </row>
    <row r="36606" spans="9:20" x14ac:dyDescent="0.25">
      <c r="I36606" s="137"/>
      <c r="J36606" s="110"/>
      <c r="K36606"/>
      <c r="L36606"/>
      <c r="T36606" s="138"/>
    </row>
    <row r="36607" spans="9:20" x14ac:dyDescent="0.25">
      <c r="I36607" s="137"/>
      <c r="J36607" s="110"/>
      <c r="K36607"/>
      <c r="L36607"/>
      <c r="T36607" s="138"/>
    </row>
    <row r="36608" spans="9:20" x14ac:dyDescent="0.25">
      <c r="I36608" s="137"/>
      <c r="J36608" s="110"/>
      <c r="K36608"/>
      <c r="L36608"/>
      <c r="T36608" s="138"/>
    </row>
    <row r="36609" spans="9:20" x14ac:dyDescent="0.25">
      <c r="I36609" s="137"/>
      <c r="J36609" s="110"/>
      <c r="K36609"/>
      <c r="L36609"/>
      <c r="T36609" s="138"/>
    </row>
    <row r="36610" spans="9:20" x14ac:dyDescent="0.25">
      <c r="I36610" s="137"/>
      <c r="J36610" s="110"/>
      <c r="K36610"/>
      <c r="L36610"/>
      <c r="T36610" s="138"/>
    </row>
    <row r="36611" spans="9:20" x14ac:dyDescent="0.25">
      <c r="I36611" s="137"/>
      <c r="J36611" s="110"/>
      <c r="K36611"/>
      <c r="L36611"/>
      <c r="T36611" s="138"/>
    </row>
    <row r="36612" spans="9:20" x14ac:dyDescent="0.25">
      <c r="I36612" s="137"/>
      <c r="J36612" s="110"/>
      <c r="K36612"/>
      <c r="L36612"/>
      <c r="T36612" s="138"/>
    </row>
    <row r="36613" spans="9:20" x14ac:dyDescent="0.25">
      <c r="I36613" s="137"/>
      <c r="J36613" s="110"/>
      <c r="K36613"/>
      <c r="L36613"/>
      <c r="T36613" s="138"/>
    </row>
    <row r="36614" spans="9:20" x14ac:dyDescent="0.25">
      <c r="I36614" s="137"/>
      <c r="J36614" s="110"/>
      <c r="K36614"/>
      <c r="L36614"/>
      <c r="T36614" s="138"/>
    </row>
    <row r="36615" spans="9:20" x14ac:dyDescent="0.25">
      <c r="I36615" s="137"/>
      <c r="J36615" s="110"/>
      <c r="K36615"/>
      <c r="L36615"/>
      <c r="T36615" s="138"/>
    </row>
    <row r="36616" spans="9:20" x14ac:dyDescent="0.25">
      <c r="I36616" s="137"/>
      <c r="J36616" s="110"/>
      <c r="K36616"/>
      <c r="L36616"/>
      <c r="T36616" s="138"/>
    </row>
    <row r="36617" spans="9:20" x14ac:dyDescent="0.25">
      <c r="I36617" s="137"/>
      <c r="J36617" s="110"/>
      <c r="K36617"/>
      <c r="L36617"/>
      <c r="T36617" s="138"/>
    </row>
    <row r="36618" spans="9:20" x14ac:dyDescent="0.25">
      <c r="I36618" s="137"/>
      <c r="J36618" s="110"/>
      <c r="K36618"/>
      <c r="L36618"/>
      <c r="T36618" s="138"/>
    </row>
    <row r="36619" spans="9:20" x14ac:dyDescent="0.25">
      <c r="I36619" s="137"/>
      <c r="J36619" s="110"/>
      <c r="K36619"/>
      <c r="L36619"/>
      <c r="T36619" s="138"/>
    </row>
    <row r="36620" spans="9:20" x14ac:dyDescent="0.25">
      <c r="I36620" s="137"/>
      <c r="J36620" s="110"/>
      <c r="K36620"/>
      <c r="L36620"/>
      <c r="T36620" s="138"/>
    </row>
    <row r="36621" spans="9:20" x14ac:dyDescent="0.25">
      <c r="I36621" s="137"/>
      <c r="J36621" s="110"/>
      <c r="K36621"/>
      <c r="L36621"/>
      <c r="T36621" s="138"/>
    </row>
    <row r="36622" spans="9:20" x14ac:dyDescent="0.25">
      <c r="I36622" s="137"/>
      <c r="J36622" s="110"/>
      <c r="K36622"/>
      <c r="L36622"/>
      <c r="T36622" s="138"/>
    </row>
    <row r="36623" spans="9:20" x14ac:dyDescent="0.25">
      <c r="I36623" s="137"/>
      <c r="J36623" s="110"/>
      <c r="K36623"/>
      <c r="L36623"/>
      <c r="T36623" s="138"/>
    </row>
    <row r="36624" spans="9:20" x14ac:dyDescent="0.25">
      <c r="I36624" s="137"/>
      <c r="J36624" s="110"/>
      <c r="K36624"/>
      <c r="L36624"/>
      <c r="T36624" s="138"/>
    </row>
    <row r="36625" spans="9:20" x14ac:dyDescent="0.25">
      <c r="I36625" s="137"/>
      <c r="J36625" s="110"/>
      <c r="K36625"/>
      <c r="L36625"/>
      <c r="T36625" s="138"/>
    </row>
    <row r="36626" spans="9:20" x14ac:dyDescent="0.25">
      <c r="I36626" s="137"/>
      <c r="J36626" s="110"/>
      <c r="K36626"/>
      <c r="L36626"/>
      <c r="T36626" s="138"/>
    </row>
    <row r="36627" spans="9:20" x14ac:dyDescent="0.25">
      <c r="I36627" s="137"/>
      <c r="J36627" s="110"/>
      <c r="K36627"/>
      <c r="L36627"/>
      <c r="T36627" s="138"/>
    </row>
    <row r="36628" spans="9:20" x14ac:dyDescent="0.25">
      <c r="I36628" s="137"/>
      <c r="J36628" s="110"/>
      <c r="K36628"/>
      <c r="L36628"/>
      <c r="T36628" s="138"/>
    </row>
    <row r="36629" spans="9:20" x14ac:dyDescent="0.25">
      <c r="I36629" s="137"/>
      <c r="J36629" s="110"/>
      <c r="K36629"/>
      <c r="L36629"/>
      <c r="T36629" s="138"/>
    </row>
    <row r="36630" spans="9:20" x14ac:dyDescent="0.25">
      <c r="I36630" s="137"/>
      <c r="J36630" s="110"/>
      <c r="K36630"/>
      <c r="L36630"/>
      <c r="T36630" s="138"/>
    </row>
    <row r="36631" spans="9:20" x14ac:dyDescent="0.25">
      <c r="I36631" s="137"/>
      <c r="J36631" s="110"/>
      <c r="K36631"/>
      <c r="L36631"/>
      <c r="T36631" s="138"/>
    </row>
    <row r="36632" spans="9:20" x14ac:dyDescent="0.25">
      <c r="I36632" s="137"/>
      <c r="J36632" s="110"/>
      <c r="K36632"/>
      <c r="L36632"/>
      <c r="T36632" s="138"/>
    </row>
    <row r="36633" spans="9:20" x14ac:dyDescent="0.25">
      <c r="I36633" s="137"/>
      <c r="J36633" s="110"/>
      <c r="K36633"/>
      <c r="L36633"/>
      <c r="T36633" s="138"/>
    </row>
    <row r="36634" spans="9:20" x14ac:dyDescent="0.25">
      <c r="I36634" s="137"/>
      <c r="J36634" s="110"/>
      <c r="K36634"/>
      <c r="L36634"/>
      <c r="T36634" s="138"/>
    </row>
    <row r="36635" spans="9:20" x14ac:dyDescent="0.25">
      <c r="I36635" s="137"/>
      <c r="J36635" s="110"/>
      <c r="K36635"/>
      <c r="L36635"/>
      <c r="T36635" s="138"/>
    </row>
    <row r="36636" spans="9:20" x14ac:dyDescent="0.25">
      <c r="I36636" s="137"/>
      <c r="J36636" s="110"/>
      <c r="K36636"/>
      <c r="L36636"/>
      <c r="T36636" s="138"/>
    </row>
    <row r="36637" spans="9:20" x14ac:dyDescent="0.25">
      <c r="I36637" s="137"/>
      <c r="J36637" s="110"/>
      <c r="K36637"/>
      <c r="L36637"/>
      <c r="T36637" s="138"/>
    </row>
    <row r="36638" spans="9:20" x14ac:dyDescent="0.25">
      <c r="I36638" s="137"/>
      <c r="J36638" s="110"/>
      <c r="K36638"/>
      <c r="L36638"/>
      <c r="T36638" s="138"/>
    </row>
    <row r="36639" spans="9:20" x14ac:dyDescent="0.25">
      <c r="I36639" s="137"/>
      <c r="J36639" s="110"/>
      <c r="K36639"/>
      <c r="L36639"/>
      <c r="T36639" s="138"/>
    </row>
    <row r="36640" spans="9:20" x14ac:dyDescent="0.25">
      <c r="I36640" s="137"/>
      <c r="J36640" s="110"/>
      <c r="K36640"/>
      <c r="L36640"/>
      <c r="T36640" s="138"/>
    </row>
    <row r="36641" spans="9:20" x14ac:dyDescent="0.25">
      <c r="I36641" s="137"/>
      <c r="J36641" s="110"/>
      <c r="K36641"/>
      <c r="L36641"/>
      <c r="T36641" s="138"/>
    </row>
    <row r="36642" spans="9:20" x14ac:dyDescent="0.25">
      <c r="I36642" s="137"/>
      <c r="J36642" s="110"/>
      <c r="K36642"/>
      <c r="L36642"/>
      <c r="T36642" s="138"/>
    </row>
    <row r="36643" spans="9:20" x14ac:dyDescent="0.25">
      <c r="I36643" s="137"/>
      <c r="J36643" s="110"/>
      <c r="K36643"/>
      <c r="L36643"/>
      <c r="T36643" s="138"/>
    </row>
    <row r="36644" spans="9:20" x14ac:dyDescent="0.25">
      <c r="I36644" s="137"/>
      <c r="J36644" s="110"/>
      <c r="K36644"/>
      <c r="L36644"/>
      <c r="T36644" s="138"/>
    </row>
    <row r="36645" spans="9:20" x14ac:dyDescent="0.25">
      <c r="I36645" s="137"/>
      <c r="J36645" s="110"/>
      <c r="K36645"/>
      <c r="L36645"/>
      <c r="T36645" s="138"/>
    </row>
    <row r="36646" spans="9:20" x14ac:dyDescent="0.25">
      <c r="I36646" s="137"/>
      <c r="J36646" s="110"/>
      <c r="K36646"/>
      <c r="L36646"/>
      <c r="T36646" s="138"/>
    </row>
    <row r="36647" spans="9:20" x14ac:dyDescent="0.25">
      <c r="I36647" s="137"/>
      <c r="J36647" s="110"/>
      <c r="K36647"/>
      <c r="L36647"/>
      <c r="T36647" s="138"/>
    </row>
    <row r="36648" spans="9:20" x14ac:dyDescent="0.25">
      <c r="I36648" s="137"/>
      <c r="J36648" s="110"/>
      <c r="K36648"/>
      <c r="L36648"/>
      <c r="T36648" s="138"/>
    </row>
    <row r="36649" spans="9:20" x14ac:dyDescent="0.25">
      <c r="I36649" s="137"/>
      <c r="J36649" s="110"/>
      <c r="K36649"/>
      <c r="L36649"/>
      <c r="T36649" s="138"/>
    </row>
    <row r="36650" spans="9:20" x14ac:dyDescent="0.25">
      <c r="I36650" s="137"/>
      <c r="J36650" s="110"/>
      <c r="K36650"/>
      <c r="L36650"/>
      <c r="T36650" s="138"/>
    </row>
    <row r="36651" spans="9:20" x14ac:dyDescent="0.25">
      <c r="I36651" s="137"/>
      <c r="J36651" s="110"/>
      <c r="K36651"/>
      <c r="L36651"/>
      <c r="T36651" s="138"/>
    </row>
    <row r="36652" spans="9:20" x14ac:dyDescent="0.25">
      <c r="I36652" s="137"/>
      <c r="J36652" s="110"/>
      <c r="K36652"/>
      <c r="L36652"/>
      <c r="T36652" s="138"/>
    </row>
    <row r="36653" spans="9:20" x14ac:dyDescent="0.25">
      <c r="I36653" s="137"/>
      <c r="J36653" s="110"/>
      <c r="K36653"/>
      <c r="L36653"/>
      <c r="T36653" s="138"/>
    </row>
    <row r="36654" spans="9:20" x14ac:dyDescent="0.25">
      <c r="I36654" s="137"/>
      <c r="J36654" s="110"/>
      <c r="K36654"/>
      <c r="L36654"/>
      <c r="T36654" s="138"/>
    </row>
    <row r="36655" spans="9:20" x14ac:dyDescent="0.25">
      <c r="I36655" s="137"/>
      <c r="J36655" s="110"/>
      <c r="K36655"/>
      <c r="L36655"/>
      <c r="T36655" s="138"/>
    </row>
    <row r="36656" spans="9:20" x14ac:dyDescent="0.25">
      <c r="I36656" s="137"/>
      <c r="J36656" s="110"/>
      <c r="K36656"/>
      <c r="L36656"/>
      <c r="T36656" s="138"/>
    </row>
    <row r="36657" spans="9:20" x14ac:dyDescent="0.25">
      <c r="I36657" s="137"/>
      <c r="J36657" s="110"/>
      <c r="K36657"/>
      <c r="L36657"/>
      <c r="T36657" s="138"/>
    </row>
    <row r="36658" spans="9:20" x14ac:dyDescent="0.25">
      <c r="I36658" s="137"/>
      <c r="J36658" s="110"/>
      <c r="K36658"/>
      <c r="L36658"/>
      <c r="T36658" s="138"/>
    </row>
    <row r="36659" spans="9:20" x14ac:dyDescent="0.25">
      <c r="I36659" s="137"/>
      <c r="J36659" s="110"/>
      <c r="K36659"/>
      <c r="L36659"/>
      <c r="T36659" s="138"/>
    </row>
    <row r="36660" spans="9:20" x14ac:dyDescent="0.25">
      <c r="I36660" s="137"/>
      <c r="J36660" s="110"/>
      <c r="K36660"/>
      <c r="L36660"/>
      <c r="T36660" s="138"/>
    </row>
    <row r="36661" spans="9:20" x14ac:dyDescent="0.25">
      <c r="I36661" s="137"/>
      <c r="J36661" s="110"/>
      <c r="K36661"/>
      <c r="L36661"/>
      <c r="T36661" s="138"/>
    </row>
    <row r="36662" spans="9:20" x14ac:dyDescent="0.25">
      <c r="I36662" s="137"/>
      <c r="J36662" s="110"/>
      <c r="K36662"/>
      <c r="L36662"/>
      <c r="T36662" s="138"/>
    </row>
    <row r="36663" spans="9:20" x14ac:dyDescent="0.25">
      <c r="I36663" s="137"/>
      <c r="J36663" s="110"/>
      <c r="K36663"/>
      <c r="L36663"/>
      <c r="T36663" s="138"/>
    </row>
    <row r="36664" spans="9:20" x14ac:dyDescent="0.25">
      <c r="I36664" s="137"/>
      <c r="J36664" s="110"/>
      <c r="K36664"/>
      <c r="L36664"/>
      <c r="T36664" s="138"/>
    </row>
    <row r="36665" spans="9:20" x14ac:dyDescent="0.25">
      <c r="I36665" s="137"/>
      <c r="J36665" s="110"/>
      <c r="K36665"/>
      <c r="L36665"/>
      <c r="T36665" s="138"/>
    </row>
    <row r="36666" spans="9:20" x14ac:dyDescent="0.25">
      <c r="I36666" s="137"/>
      <c r="J36666" s="110"/>
      <c r="K36666"/>
      <c r="L36666"/>
      <c r="T36666" s="138"/>
    </row>
    <row r="36667" spans="9:20" x14ac:dyDescent="0.25">
      <c r="I36667" s="137"/>
      <c r="J36667" s="110"/>
      <c r="K36667"/>
      <c r="L36667"/>
      <c r="T36667" s="138"/>
    </row>
    <row r="36668" spans="9:20" x14ac:dyDescent="0.25">
      <c r="I36668" s="137"/>
      <c r="J36668" s="110"/>
      <c r="K36668"/>
      <c r="L36668"/>
      <c r="T36668" s="138"/>
    </row>
    <row r="36669" spans="9:20" x14ac:dyDescent="0.25">
      <c r="I36669" s="137"/>
      <c r="J36669" s="110"/>
      <c r="K36669"/>
      <c r="L36669"/>
      <c r="T36669" s="138"/>
    </row>
    <row r="36670" spans="9:20" x14ac:dyDescent="0.25">
      <c r="I36670" s="137"/>
      <c r="J36670" s="110"/>
      <c r="K36670"/>
      <c r="L36670"/>
      <c r="T36670" s="138"/>
    </row>
    <row r="36671" spans="9:20" x14ac:dyDescent="0.25">
      <c r="I36671" s="137"/>
      <c r="J36671" s="110"/>
      <c r="K36671"/>
      <c r="L36671"/>
      <c r="T36671" s="138"/>
    </row>
    <row r="36672" spans="9:20" x14ac:dyDescent="0.25">
      <c r="I36672" s="137"/>
      <c r="J36672" s="110"/>
      <c r="K36672"/>
      <c r="L36672"/>
      <c r="T36672" s="138"/>
    </row>
    <row r="36673" spans="9:20" x14ac:dyDescent="0.25">
      <c r="I36673" s="137"/>
      <c r="J36673" s="110"/>
      <c r="K36673"/>
      <c r="L36673"/>
      <c r="T36673" s="138"/>
    </row>
    <row r="36674" spans="9:20" x14ac:dyDescent="0.25">
      <c r="I36674" s="137"/>
      <c r="J36674" s="110"/>
      <c r="K36674"/>
      <c r="L36674"/>
      <c r="T36674" s="138"/>
    </row>
    <row r="36675" spans="9:20" x14ac:dyDescent="0.25">
      <c r="I36675" s="137"/>
      <c r="J36675" s="110"/>
      <c r="K36675"/>
      <c r="L36675"/>
      <c r="T36675" s="138"/>
    </row>
    <row r="36676" spans="9:20" x14ac:dyDescent="0.25">
      <c r="I36676" s="137"/>
      <c r="J36676" s="110"/>
      <c r="K36676"/>
      <c r="L36676"/>
      <c r="T36676" s="138"/>
    </row>
    <row r="36677" spans="9:20" x14ac:dyDescent="0.25">
      <c r="I36677" s="137"/>
      <c r="J36677" s="110"/>
      <c r="K36677"/>
      <c r="L36677"/>
      <c r="T36677" s="138"/>
    </row>
    <row r="36678" spans="9:20" x14ac:dyDescent="0.25">
      <c r="I36678" s="137"/>
      <c r="J36678" s="110"/>
      <c r="K36678"/>
      <c r="L36678"/>
      <c r="T36678" s="138"/>
    </row>
    <row r="36679" spans="9:20" x14ac:dyDescent="0.25">
      <c r="I36679" s="137"/>
      <c r="J36679" s="110"/>
      <c r="K36679"/>
      <c r="L36679"/>
      <c r="T36679" s="138"/>
    </row>
    <row r="36680" spans="9:20" x14ac:dyDescent="0.25">
      <c r="I36680" s="137"/>
      <c r="J36680" s="110"/>
      <c r="K36680"/>
      <c r="L36680"/>
      <c r="T36680" s="138"/>
    </row>
    <row r="36681" spans="9:20" x14ac:dyDescent="0.25">
      <c r="I36681" s="137"/>
      <c r="J36681" s="110"/>
      <c r="K36681"/>
      <c r="L36681"/>
      <c r="T36681" s="138"/>
    </row>
    <row r="36682" spans="9:20" x14ac:dyDescent="0.25">
      <c r="I36682" s="137"/>
      <c r="J36682" s="110"/>
      <c r="K36682"/>
      <c r="L36682"/>
      <c r="T36682" s="138"/>
    </row>
    <row r="36683" spans="9:20" x14ac:dyDescent="0.25">
      <c r="I36683" s="137"/>
      <c r="J36683" s="110"/>
      <c r="K36683"/>
      <c r="L36683"/>
      <c r="T36683" s="138"/>
    </row>
    <row r="36684" spans="9:20" x14ac:dyDescent="0.25">
      <c r="I36684" s="137"/>
      <c r="J36684" s="110"/>
      <c r="K36684"/>
      <c r="L36684"/>
      <c r="T36684" s="138"/>
    </row>
    <row r="36685" spans="9:20" x14ac:dyDescent="0.25">
      <c r="I36685" s="137"/>
      <c r="J36685" s="110"/>
      <c r="K36685"/>
      <c r="L36685"/>
      <c r="T36685" s="138"/>
    </row>
    <row r="36686" spans="9:20" x14ac:dyDescent="0.25">
      <c r="I36686" s="137"/>
      <c r="J36686" s="110"/>
      <c r="K36686"/>
      <c r="L36686"/>
      <c r="T36686" s="138"/>
    </row>
    <row r="36687" spans="9:20" x14ac:dyDescent="0.25">
      <c r="I36687" s="137"/>
      <c r="J36687" s="110"/>
      <c r="K36687"/>
      <c r="L36687"/>
      <c r="T36687" s="138"/>
    </row>
    <row r="36688" spans="9:20" x14ac:dyDescent="0.25">
      <c r="I36688" s="137"/>
      <c r="J36688" s="110"/>
      <c r="K36688"/>
      <c r="L36688"/>
      <c r="T36688" s="138"/>
    </row>
    <row r="36689" spans="9:20" x14ac:dyDescent="0.25">
      <c r="I36689" s="137"/>
      <c r="J36689" s="110"/>
      <c r="K36689"/>
      <c r="L36689"/>
      <c r="T36689" s="138"/>
    </row>
    <row r="36690" spans="9:20" x14ac:dyDescent="0.25">
      <c r="I36690" s="137"/>
      <c r="J36690" s="110"/>
      <c r="K36690"/>
      <c r="L36690"/>
      <c r="T36690" s="138"/>
    </row>
    <row r="36691" spans="9:20" x14ac:dyDescent="0.25">
      <c r="I36691" s="137"/>
      <c r="J36691" s="110"/>
      <c r="K36691"/>
      <c r="L36691"/>
      <c r="T36691" s="138"/>
    </row>
    <row r="36692" spans="9:20" x14ac:dyDescent="0.25">
      <c r="I36692" s="137"/>
      <c r="J36692" s="110"/>
      <c r="K36692"/>
      <c r="L36692"/>
      <c r="T36692" s="138"/>
    </row>
    <row r="36693" spans="9:20" x14ac:dyDescent="0.25">
      <c r="I36693" s="137"/>
      <c r="J36693" s="110"/>
      <c r="K36693"/>
      <c r="L36693"/>
      <c r="T36693" s="138"/>
    </row>
    <row r="36694" spans="9:20" x14ac:dyDescent="0.25">
      <c r="I36694" s="137"/>
      <c r="J36694" s="110"/>
      <c r="K36694"/>
      <c r="L36694"/>
      <c r="T36694" s="138"/>
    </row>
    <row r="36695" spans="9:20" x14ac:dyDescent="0.25">
      <c r="I36695" s="137"/>
      <c r="J36695" s="110"/>
      <c r="K36695"/>
      <c r="L36695"/>
      <c r="T36695" s="138"/>
    </row>
    <row r="36696" spans="9:20" x14ac:dyDescent="0.25">
      <c r="I36696" s="137"/>
      <c r="J36696" s="110"/>
      <c r="K36696"/>
      <c r="L36696"/>
      <c r="T36696" s="138"/>
    </row>
    <row r="36697" spans="9:20" x14ac:dyDescent="0.25">
      <c r="I36697" s="137"/>
      <c r="J36697" s="110"/>
      <c r="K36697"/>
      <c r="L36697"/>
      <c r="T36697" s="138"/>
    </row>
    <row r="36698" spans="9:20" x14ac:dyDescent="0.25">
      <c r="I36698" s="137"/>
      <c r="J36698" s="110"/>
      <c r="K36698"/>
      <c r="L36698"/>
      <c r="T36698" s="138"/>
    </row>
    <row r="36699" spans="9:20" x14ac:dyDescent="0.25">
      <c r="I36699" s="137"/>
      <c r="J36699" s="110"/>
      <c r="K36699"/>
      <c r="L36699"/>
      <c r="T36699" s="138"/>
    </row>
    <row r="36700" spans="9:20" x14ac:dyDescent="0.25">
      <c r="I36700" s="137"/>
      <c r="J36700" s="110"/>
      <c r="K36700"/>
      <c r="L36700"/>
      <c r="T36700" s="138"/>
    </row>
    <row r="36701" spans="9:20" x14ac:dyDescent="0.25">
      <c r="I36701" s="137"/>
      <c r="J36701" s="110"/>
      <c r="K36701"/>
      <c r="L36701"/>
      <c r="T36701" s="138"/>
    </row>
    <row r="36702" spans="9:20" x14ac:dyDescent="0.25">
      <c r="I36702" s="137"/>
      <c r="J36702" s="110"/>
      <c r="K36702"/>
      <c r="L36702"/>
      <c r="T36702" s="138"/>
    </row>
    <row r="36703" spans="9:20" x14ac:dyDescent="0.25">
      <c r="I36703" s="137"/>
      <c r="J36703" s="110"/>
      <c r="K36703"/>
      <c r="L36703"/>
      <c r="T36703" s="138"/>
    </row>
    <row r="36704" spans="9:20" x14ac:dyDescent="0.25">
      <c r="I36704" s="137"/>
      <c r="J36704" s="110"/>
      <c r="K36704"/>
      <c r="L36704"/>
      <c r="T36704" s="138"/>
    </row>
    <row r="36705" spans="9:20" x14ac:dyDescent="0.25">
      <c r="I36705" s="137"/>
      <c r="J36705" s="110"/>
      <c r="K36705"/>
      <c r="L36705"/>
      <c r="T36705" s="138"/>
    </row>
    <row r="36706" spans="9:20" x14ac:dyDescent="0.25">
      <c r="I36706" s="137"/>
      <c r="J36706" s="110"/>
      <c r="K36706"/>
      <c r="L36706"/>
      <c r="T36706" s="138"/>
    </row>
    <row r="36707" spans="9:20" x14ac:dyDescent="0.25">
      <c r="I36707" s="137"/>
      <c r="J36707" s="110"/>
      <c r="K36707"/>
      <c r="L36707"/>
      <c r="T36707" s="138"/>
    </row>
    <row r="36708" spans="9:20" x14ac:dyDescent="0.25">
      <c r="I36708" s="137"/>
      <c r="J36708" s="110"/>
      <c r="K36708"/>
      <c r="L36708"/>
      <c r="T36708" s="138"/>
    </row>
    <row r="36709" spans="9:20" x14ac:dyDescent="0.25">
      <c r="I36709" s="137"/>
      <c r="J36709" s="110"/>
      <c r="K36709"/>
      <c r="L36709"/>
      <c r="T36709" s="138"/>
    </row>
    <row r="36710" spans="9:20" x14ac:dyDescent="0.25">
      <c r="I36710" s="137"/>
      <c r="J36710" s="110"/>
      <c r="K36710"/>
      <c r="L36710"/>
      <c r="T36710" s="138"/>
    </row>
    <row r="36711" spans="9:20" x14ac:dyDescent="0.25">
      <c r="I36711" s="137"/>
      <c r="J36711" s="110"/>
      <c r="K36711"/>
      <c r="L36711"/>
      <c r="T36711" s="138"/>
    </row>
    <row r="36712" spans="9:20" x14ac:dyDescent="0.25">
      <c r="I36712" s="137"/>
      <c r="J36712" s="110"/>
      <c r="K36712"/>
      <c r="L36712"/>
      <c r="T36712" s="138"/>
    </row>
    <row r="36713" spans="9:20" x14ac:dyDescent="0.25">
      <c r="I36713" s="137"/>
      <c r="J36713" s="110"/>
      <c r="K36713"/>
      <c r="L36713"/>
      <c r="T36713" s="138"/>
    </row>
    <row r="36714" spans="9:20" x14ac:dyDescent="0.25">
      <c r="I36714" s="137"/>
      <c r="J36714" s="110"/>
      <c r="K36714"/>
      <c r="L36714"/>
      <c r="T36714" s="138"/>
    </row>
    <row r="36715" spans="9:20" x14ac:dyDescent="0.25">
      <c r="I36715" s="137"/>
      <c r="J36715" s="110"/>
      <c r="K36715"/>
      <c r="L36715"/>
      <c r="T36715" s="138"/>
    </row>
    <row r="36716" spans="9:20" x14ac:dyDescent="0.25">
      <c r="I36716" s="137"/>
      <c r="J36716" s="110"/>
      <c r="K36716"/>
      <c r="L36716"/>
      <c r="T36716" s="138"/>
    </row>
    <row r="36717" spans="9:20" x14ac:dyDescent="0.25">
      <c r="I36717" s="137"/>
      <c r="J36717" s="110"/>
      <c r="K36717"/>
      <c r="L36717"/>
      <c r="T36717" s="138"/>
    </row>
    <row r="36718" spans="9:20" x14ac:dyDescent="0.25">
      <c r="I36718" s="137"/>
      <c r="J36718" s="110"/>
      <c r="K36718"/>
      <c r="L36718"/>
      <c r="T36718" s="138"/>
    </row>
    <row r="36719" spans="9:20" x14ac:dyDescent="0.25">
      <c r="I36719" s="137"/>
      <c r="J36719" s="110"/>
      <c r="K36719"/>
      <c r="L36719"/>
      <c r="T36719" s="138"/>
    </row>
    <row r="36720" spans="9:20" x14ac:dyDescent="0.25">
      <c r="I36720" s="137"/>
      <c r="J36720" s="110"/>
      <c r="K36720"/>
      <c r="L36720"/>
      <c r="T36720" s="138"/>
    </row>
    <row r="36721" spans="9:20" x14ac:dyDescent="0.25">
      <c r="I36721" s="137"/>
      <c r="J36721" s="110"/>
      <c r="K36721"/>
      <c r="L36721"/>
      <c r="T36721" s="138"/>
    </row>
    <row r="36722" spans="9:20" x14ac:dyDescent="0.25">
      <c r="I36722" s="137"/>
      <c r="J36722" s="110"/>
      <c r="K36722"/>
      <c r="L36722"/>
      <c r="T36722" s="138"/>
    </row>
    <row r="36723" spans="9:20" x14ac:dyDescent="0.25">
      <c r="I36723" s="137"/>
      <c r="J36723" s="110"/>
      <c r="K36723"/>
      <c r="L36723"/>
      <c r="T36723" s="138"/>
    </row>
    <row r="36724" spans="9:20" x14ac:dyDescent="0.25">
      <c r="I36724" s="137"/>
      <c r="J36724" s="110"/>
      <c r="K36724"/>
      <c r="L36724"/>
      <c r="T36724" s="138"/>
    </row>
    <row r="36725" spans="9:20" x14ac:dyDescent="0.25">
      <c r="I36725" s="137"/>
      <c r="J36725" s="110"/>
      <c r="K36725"/>
      <c r="L36725"/>
      <c r="T36725" s="138"/>
    </row>
    <row r="36726" spans="9:20" x14ac:dyDescent="0.25">
      <c r="I36726" s="137"/>
      <c r="J36726" s="110"/>
      <c r="K36726"/>
      <c r="L36726"/>
      <c r="T36726" s="138"/>
    </row>
    <row r="36727" spans="9:20" x14ac:dyDescent="0.25">
      <c r="I36727" s="137"/>
      <c r="J36727" s="110"/>
      <c r="K36727"/>
      <c r="L36727"/>
      <c r="T36727" s="138"/>
    </row>
    <row r="36728" spans="9:20" x14ac:dyDescent="0.25">
      <c r="I36728" s="137"/>
      <c r="J36728" s="110"/>
      <c r="K36728"/>
      <c r="L36728"/>
      <c r="T36728" s="138"/>
    </row>
    <row r="36729" spans="9:20" x14ac:dyDescent="0.25">
      <c r="I36729" s="137"/>
      <c r="J36729" s="110"/>
      <c r="K36729"/>
      <c r="L36729"/>
      <c r="T36729" s="138"/>
    </row>
    <row r="36730" spans="9:20" x14ac:dyDescent="0.25">
      <c r="I36730" s="137"/>
      <c r="J36730" s="110"/>
      <c r="K36730"/>
      <c r="L36730"/>
      <c r="T36730" s="138"/>
    </row>
    <row r="36731" spans="9:20" x14ac:dyDescent="0.25">
      <c r="I36731" s="137"/>
      <c r="J36731" s="110"/>
      <c r="K36731"/>
      <c r="L36731"/>
      <c r="T36731" s="138"/>
    </row>
    <row r="36732" spans="9:20" x14ac:dyDescent="0.25">
      <c r="I36732" s="137"/>
      <c r="J36732" s="110"/>
      <c r="K36732"/>
      <c r="L36732"/>
      <c r="T36732" s="138"/>
    </row>
    <row r="36733" spans="9:20" x14ac:dyDescent="0.25">
      <c r="I36733" s="137"/>
      <c r="J36733" s="110"/>
      <c r="K36733"/>
      <c r="L36733"/>
      <c r="T36733" s="138"/>
    </row>
    <row r="36734" spans="9:20" x14ac:dyDescent="0.25">
      <c r="I36734" s="137"/>
      <c r="J36734" s="110"/>
      <c r="K36734"/>
      <c r="L36734"/>
      <c r="T36734" s="138"/>
    </row>
    <row r="36735" spans="9:20" x14ac:dyDescent="0.25">
      <c r="I36735" s="137"/>
      <c r="J36735" s="110"/>
      <c r="K36735"/>
      <c r="L36735"/>
      <c r="T36735" s="138"/>
    </row>
    <row r="36736" spans="9:20" x14ac:dyDescent="0.25">
      <c r="I36736" s="137"/>
      <c r="J36736" s="110"/>
      <c r="K36736"/>
      <c r="L36736"/>
      <c r="T36736" s="138"/>
    </row>
    <row r="36737" spans="9:20" x14ac:dyDescent="0.25">
      <c r="I36737" s="137"/>
      <c r="J36737" s="110"/>
      <c r="K36737"/>
      <c r="L36737"/>
      <c r="T36737" s="138"/>
    </row>
    <row r="36738" spans="9:20" x14ac:dyDescent="0.25">
      <c r="I36738" s="137"/>
      <c r="J36738" s="110"/>
      <c r="K36738"/>
      <c r="L36738"/>
      <c r="T36738" s="138"/>
    </row>
    <row r="36739" spans="9:20" x14ac:dyDescent="0.25">
      <c r="I36739" s="137"/>
      <c r="J36739" s="110"/>
      <c r="K36739"/>
      <c r="L36739"/>
      <c r="T36739" s="138"/>
    </row>
    <row r="36740" spans="9:20" x14ac:dyDescent="0.25">
      <c r="I36740" s="137"/>
      <c r="J36740" s="110"/>
      <c r="K36740"/>
      <c r="L36740"/>
      <c r="T36740" s="138"/>
    </row>
    <row r="36741" spans="9:20" x14ac:dyDescent="0.25">
      <c r="I36741" s="137"/>
      <c r="J36741" s="110"/>
      <c r="K36741"/>
      <c r="L36741"/>
      <c r="T36741" s="138"/>
    </row>
    <row r="36742" spans="9:20" x14ac:dyDescent="0.25">
      <c r="I36742" s="137"/>
      <c r="J36742" s="110"/>
      <c r="K36742"/>
      <c r="L36742"/>
      <c r="T36742" s="138"/>
    </row>
    <row r="36743" spans="9:20" x14ac:dyDescent="0.25">
      <c r="I36743" s="137"/>
      <c r="J36743" s="110"/>
      <c r="K36743"/>
      <c r="L36743"/>
      <c r="T36743" s="138"/>
    </row>
    <row r="36744" spans="9:20" x14ac:dyDescent="0.25">
      <c r="I36744" s="137"/>
      <c r="J36744" s="110"/>
      <c r="K36744"/>
      <c r="L36744"/>
      <c r="T36744" s="138"/>
    </row>
    <row r="36745" spans="9:20" x14ac:dyDescent="0.25">
      <c r="I36745" s="137"/>
      <c r="J36745" s="110"/>
      <c r="K36745"/>
      <c r="L36745"/>
      <c r="T36745" s="138"/>
    </row>
    <row r="36746" spans="9:20" x14ac:dyDescent="0.25">
      <c r="I36746" s="137"/>
      <c r="J36746" s="110"/>
      <c r="K36746"/>
      <c r="L36746"/>
      <c r="T36746" s="138"/>
    </row>
    <row r="36747" spans="9:20" x14ac:dyDescent="0.25">
      <c r="I36747" s="137"/>
      <c r="J36747" s="110"/>
      <c r="K36747"/>
      <c r="L36747"/>
      <c r="T36747" s="138"/>
    </row>
    <row r="36748" spans="9:20" x14ac:dyDescent="0.25">
      <c r="I36748" s="137"/>
      <c r="J36748" s="110"/>
      <c r="K36748"/>
      <c r="L36748"/>
      <c r="T36748" s="138"/>
    </row>
    <row r="36749" spans="9:20" x14ac:dyDescent="0.25">
      <c r="I36749" s="137"/>
      <c r="J36749" s="110"/>
      <c r="K36749"/>
      <c r="L36749"/>
      <c r="T36749" s="138"/>
    </row>
    <row r="36750" spans="9:20" x14ac:dyDescent="0.25">
      <c r="I36750" s="137"/>
      <c r="J36750" s="110"/>
      <c r="K36750"/>
      <c r="L36750"/>
      <c r="T36750" s="138"/>
    </row>
    <row r="36751" spans="9:20" x14ac:dyDescent="0.25">
      <c r="I36751" s="137"/>
      <c r="J36751" s="110"/>
      <c r="K36751"/>
      <c r="L36751"/>
      <c r="T36751" s="138"/>
    </row>
    <row r="36752" spans="9:20" x14ac:dyDescent="0.25">
      <c r="I36752" s="137"/>
      <c r="J36752" s="110"/>
      <c r="K36752"/>
      <c r="L36752"/>
      <c r="T36752" s="138"/>
    </row>
    <row r="36753" spans="9:20" x14ac:dyDescent="0.25">
      <c r="I36753" s="137"/>
      <c r="J36753" s="110"/>
      <c r="K36753"/>
      <c r="L36753"/>
      <c r="T36753" s="138"/>
    </row>
    <row r="36754" spans="9:20" x14ac:dyDescent="0.25">
      <c r="I36754" s="137"/>
      <c r="J36754" s="110"/>
      <c r="K36754"/>
      <c r="L36754"/>
      <c r="T36754" s="138"/>
    </row>
    <row r="36755" spans="9:20" x14ac:dyDescent="0.25">
      <c r="I36755" s="137"/>
      <c r="J36755" s="110"/>
      <c r="K36755"/>
      <c r="L36755"/>
      <c r="T36755" s="138"/>
    </row>
    <row r="36756" spans="9:20" x14ac:dyDescent="0.25">
      <c r="I36756" s="137"/>
      <c r="J36756" s="110"/>
      <c r="K36756"/>
      <c r="L36756"/>
      <c r="T36756" s="138"/>
    </row>
    <row r="36757" spans="9:20" x14ac:dyDescent="0.25">
      <c r="I36757" s="137"/>
      <c r="J36757" s="110"/>
      <c r="K36757"/>
      <c r="L36757"/>
      <c r="T36757" s="138"/>
    </row>
    <row r="36758" spans="9:20" x14ac:dyDescent="0.25">
      <c r="I36758" s="137"/>
      <c r="J36758" s="110"/>
      <c r="K36758"/>
      <c r="L36758"/>
      <c r="T36758" s="138"/>
    </row>
    <row r="36759" spans="9:20" x14ac:dyDescent="0.25">
      <c r="I36759" s="137"/>
      <c r="J36759" s="110"/>
      <c r="K36759"/>
      <c r="L36759"/>
      <c r="T36759" s="138"/>
    </row>
    <row r="36760" spans="9:20" x14ac:dyDescent="0.25">
      <c r="I36760" s="137"/>
      <c r="J36760" s="110"/>
      <c r="K36760"/>
      <c r="L36760"/>
      <c r="T36760" s="138"/>
    </row>
    <row r="36761" spans="9:20" x14ac:dyDescent="0.25">
      <c r="I36761" s="137"/>
      <c r="J36761" s="110"/>
      <c r="K36761"/>
      <c r="L36761"/>
      <c r="T36761" s="138"/>
    </row>
    <row r="36762" spans="9:20" x14ac:dyDescent="0.25">
      <c r="I36762" s="137"/>
      <c r="J36762" s="110"/>
      <c r="K36762"/>
      <c r="L36762"/>
      <c r="T36762" s="138"/>
    </row>
    <row r="36763" spans="9:20" x14ac:dyDescent="0.25">
      <c r="I36763" s="137"/>
      <c r="J36763" s="110"/>
      <c r="K36763"/>
      <c r="L36763"/>
      <c r="T36763" s="138"/>
    </row>
    <row r="36764" spans="9:20" x14ac:dyDescent="0.25">
      <c r="I36764" s="137"/>
      <c r="J36764" s="110"/>
      <c r="K36764"/>
      <c r="L36764"/>
      <c r="T36764" s="138"/>
    </row>
    <row r="36765" spans="9:20" x14ac:dyDescent="0.25">
      <c r="I36765" s="137"/>
      <c r="J36765" s="110"/>
      <c r="K36765"/>
      <c r="L36765"/>
      <c r="T36765" s="138"/>
    </row>
    <row r="36766" spans="9:20" x14ac:dyDescent="0.25">
      <c r="I36766" s="137"/>
      <c r="J36766" s="110"/>
      <c r="K36766"/>
      <c r="L36766"/>
      <c r="T36766" s="138"/>
    </row>
    <row r="36767" spans="9:20" x14ac:dyDescent="0.25">
      <c r="I36767" s="137"/>
      <c r="J36767" s="110"/>
      <c r="K36767"/>
      <c r="L36767"/>
      <c r="T36767" s="138"/>
    </row>
    <row r="36768" spans="9:20" x14ac:dyDescent="0.25">
      <c r="I36768" s="137"/>
      <c r="J36768" s="110"/>
      <c r="K36768"/>
      <c r="L36768"/>
      <c r="T36768" s="138"/>
    </row>
    <row r="36769" spans="9:20" x14ac:dyDescent="0.25">
      <c r="I36769" s="137"/>
      <c r="J36769" s="110"/>
      <c r="K36769"/>
      <c r="L36769"/>
      <c r="T36769" s="138"/>
    </row>
    <row r="36770" spans="9:20" x14ac:dyDescent="0.25">
      <c r="I36770" s="137"/>
      <c r="J36770" s="110"/>
      <c r="K36770"/>
      <c r="L36770"/>
      <c r="T36770" s="138"/>
    </row>
    <row r="36771" spans="9:20" x14ac:dyDescent="0.25">
      <c r="I36771" s="137"/>
      <c r="J36771" s="110"/>
      <c r="K36771"/>
      <c r="L36771"/>
      <c r="T36771" s="138"/>
    </row>
    <row r="36772" spans="9:20" x14ac:dyDescent="0.25">
      <c r="I36772" s="137"/>
      <c r="J36772" s="110"/>
      <c r="K36772"/>
      <c r="L36772"/>
      <c r="T36772" s="138"/>
    </row>
    <row r="36773" spans="9:20" x14ac:dyDescent="0.25">
      <c r="I36773" s="137"/>
      <c r="J36773" s="110"/>
      <c r="K36773"/>
      <c r="L36773"/>
      <c r="T36773" s="138"/>
    </row>
    <row r="36774" spans="9:20" x14ac:dyDescent="0.25">
      <c r="I36774" s="137"/>
      <c r="J36774" s="110"/>
      <c r="K36774"/>
      <c r="L36774"/>
      <c r="T36774" s="138"/>
    </row>
    <row r="36775" spans="9:20" x14ac:dyDescent="0.25">
      <c r="I36775" s="137"/>
      <c r="J36775" s="110"/>
      <c r="K36775"/>
      <c r="L36775"/>
      <c r="T36775" s="138"/>
    </row>
    <row r="36776" spans="9:20" x14ac:dyDescent="0.25">
      <c r="I36776" s="137"/>
      <c r="J36776" s="110"/>
      <c r="K36776"/>
      <c r="L36776"/>
      <c r="T36776" s="138"/>
    </row>
    <row r="36777" spans="9:20" x14ac:dyDescent="0.25">
      <c r="I36777" s="137"/>
      <c r="J36777" s="110"/>
      <c r="K36777"/>
      <c r="L36777"/>
      <c r="T36777" s="138"/>
    </row>
    <row r="36778" spans="9:20" x14ac:dyDescent="0.25">
      <c r="I36778" s="137"/>
      <c r="J36778" s="110"/>
      <c r="K36778"/>
      <c r="L36778"/>
      <c r="T36778" s="138"/>
    </row>
    <row r="36779" spans="9:20" x14ac:dyDescent="0.25">
      <c r="I36779" s="137"/>
      <c r="J36779" s="110"/>
      <c r="K36779"/>
      <c r="L36779"/>
      <c r="T36779" s="138"/>
    </row>
    <row r="36780" spans="9:20" x14ac:dyDescent="0.25">
      <c r="I36780" s="137"/>
      <c r="J36780" s="110"/>
      <c r="K36780"/>
      <c r="L36780"/>
      <c r="T36780" s="138"/>
    </row>
    <row r="36781" spans="9:20" x14ac:dyDescent="0.25">
      <c r="I36781" s="137"/>
      <c r="J36781" s="110"/>
      <c r="K36781"/>
      <c r="L36781"/>
      <c r="T36781" s="138"/>
    </row>
    <row r="36782" spans="9:20" x14ac:dyDescent="0.25">
      <c r="I36782" s="137"/>
      <c r="J36782" s="110"/>
      <c r="K36782"/>
      <c r="L36782"/>
      <c r="T36782" s="138"/>
    </row>
    <row r="36783" spans="9:20" x14ac:dyDescent="0.25">
      <c r="I36783" s="137"/>
      <c r="J36783" s="110"/>
      <c r="K36783"/>
      <c r="L36783"/>
      <c r="T36783" s="138"/>
    </row>
    <row r="36784" spans="9:20" x14ac:dyDescent="0.25">
      <c r="I36784" s="137"/>
      <c r="J36784" s="110"/>
      <c r="K36784"/>
      <c r="L36784"/>
      <c r="T36784" s="138"/>
    </row>
    <row r="36785" spans="9:20" x14ac:dyDescent="0.25">
      <c r="I36785" s="137"/>
      <c r="J36785" s="110"/>
      <c r="K36785"/>
      <c r="L36785"/>
      <c r="T36785" s="138"/>
    </row>
    <row r="36786" spans="9:20" x14ac:dyDescent="0.25">
      <c r="I36786" s="137"/>
      <c r="J36786" s="110"/>
      <c r="K36786"/>
      <c r="L36786"/>
      <c r="T36786" s="138"/>
    </row>
    <row r="36787" spans="9:20" x14ac:dyDescent="0.25">
      <c r="I36787" s="137"/>
      <c r="J36787" s="110"/>
      <c r="K36787"/>
      <c r="L36787"/>
      <c r="T36787" s="138"/>
    </row>
    <row r="36788" spans="9:20" x14ac:dyDescent="0.25">
      <c r="I36788" s="137"/>
      <c r="J36788" s="110"/>
      <c r="K36788"/>
      <c r="L36788"/>
      <c r="T36788" s="138"/>
    </row>
    <row r="36789" spans="9:20" x14ac:dyDescent="0.25">
      <c r="I36789" s="137"/>
      <c r="J36789" s="110"/>
      <c r="K36789"/>
      <c r="L36789"/>
      <c r="T36789" s="138"/>
    </row>
    <row r="36790" spans="9:20" x14ac:dyDescent="0.25">
      <c r="I36790" s="137"/>
      <c r="J36790" s="110"/>
      <c r="K36790"/>
      <c r="L36790"/>
      <c r="T36790" s="138"/>
    </row>
    <row r="36791" spans="9:20" x14ac:dyDescent="0.25">
      <c r="I36791" s="137"/>
      <c r="J36791" s="110"/>
      <c r="K36791"/>
      <c r="L36791"/>
      <c r="T36791" s="138"/>
    </row>
    <row r="36792" spans="9:20" x14ac:dyDescent="0.25">
      <c r="I36792" s="137"/>
      <c r="J36792" s="110"/>
      <c r="K36792"/>
      <c r="L36792"/>
      <c r="T36792" s="138"/>
    </row>
    <row r="36793" spans="9:20" x14ac:dyDescent="0.25">
      <c r="I36793" s="137"/>
      <c r="J36793" s="110"/>
      <c r="K36793"/>
      <c r="L36793"/>
      <c r="T36793" s="138"/>
    </row>
    <row r="36794" spans="9:20" x14ac:dyDescent="0.25">
      <c r="I36794" s="137"/>
      <c r="J36794" s="110"/>
      <c r="K36794"/>
      <c r="L36794"/>
      <c r="T36794" s="138"/>
    </row>
    <row r="36795" spans="9:20" x14ac:dyDescent="0.25">
      <c r="I36795" s="137"/>
      <c r="J36795" s="110"/>
      <c r="K36795"/>
      <c r="L36795"/>
      <c r="T36795" s="138"/>
    </row>
    <row r="36796" spans="9:20" x14ac:dyDescent="0.25">
      <c r="I36796" s="137"/>
      <c r="J36796" s="110"/>
      <c r="K36796"/>
      <c r="L36796"/>
      <c r="T36796" s="138"/>
    </row>
    <row r="36797" spans="9:20" x14ac:dyDescent="0.25">
      <c r="I36797" s="137"/>
      <c r="J36797" s="110"/>
      <c r="K36797"/>
      <c r="L36797"/>
      <c r="T36797" s="138"/>
    </row>
    <row r="36798" spans="9:20" x14ac:dyDescent="0.25">
      <c r="I36798" s="137"/>
      <c r="J36798" s="110"/>
      <c r="K36798"/>
      <c r="L36798"/>
      <c r="T36798" s="138"/>
    </row>
    <row r="36799" spans="9:20" x14ac:dyDescent="0.25">
      <c r="I36799" s="137"/>
      <c r="J36799" s="110"/>
      <c r="K36799"/>
      <c r="L36799"/>
      <c r="T36799" s="138"/>
    </row>
    <row r="36800" spans="9:20" x14ac:dyDescent="0.25">
      <c r="I36800" s="137"/>
      <c r="J36800" s="110"/>
      <c r="K36800"/>
      <c r="L36800"/>
      <c r="T36800" s="138"/>
    </row>
    <row r="36801" spans="9:20" x14ac:dyDescent="0.25">
      <c r="I36801" s="137"/>
      <c r="J36801" s="110"/>
      <c r="K36801"/>
      <c r="L36801"/>
      <c r="T36801" s="138"/>
    </row>
    <row r="36802" spans="9:20" x14ac:dyDescent="0.25">
      <c r="I36802" s="137"/>
      <c r="J36802" s="110"/>
      <c r="K36802"/>
      <c r="L36802"/>
      <c r="T36802" s="138"/>
    </row>
    <row r="36803" spans="9:20" x14ac:dyDescent="0.25">
      <c r="I36803" s="137"/>
      <c r="J36803" s="110"/>
      <c r="K36803"/>
      <c r="L36803"/>
      <c r="T36803" s="138"/>
    </row>
    <row r="36804" spans="9:20" x14ac:dyDescent="0.25">
      <c r="I36804" s="137"/>
      <c r="J36804" s="110"/>
      <c r="K36804"/>
      <c r="L36804"/>
      <c r="T36804" s="138"/>
    </row>
    <row r="36805" spans="9:20" x14ac:dyDescent="0.25">
      <c r="I36805" s="137"/>
      <c r="J36805" s="110"/>
      <c r="K36805"/>
      <c r="L36805"/>
      <c r="T36805" s="138"/>
    </row>
    <row r="36806" spans="9:20" x14ac:dyDescent="0.25">
      <c r="I36806" s="137"/>
      <c r="J36806" s="110"/>
      <c r="K36806"/>
      <c r="L36806"/>
      <c r="T36806" s="138"/>
    </row>
    <row r="36807" spans="9:20" x14ac:dyDescent="0.25">
      <c r="I36807" s="137"/>
      <c r="J36807" s="110"/>
      <c r="K36807"/>
      <c r="L36807"/>
      <c r="T36807" s="138"/>
    </row>
    <row r="36808" spans="9:20" x14ac:dyDescent="0.25">
      <c r="I36808" s="137"/>
      <c r="J36808" s="110"/>
      <c r="K36808"/>
      <c r="L36808"/>
      <c r="T36808" s="138"/>
    </row>
    <row r="36809" spans="9:20" x14ac:dyDescent="0.25">
      <c r="I36809" s="137"/>
      <c r="J36809" s="110"/>
      <c r="K36809"/>
      <c r="L36809"/>
      <c r="T36809" s="138"/>
    </row>
    <row r="36810" spans="9:20" x14ac:dyDescent="0.25">
      <c r="I36810" s="137"/>
      <c r="J36810" s="110"/>
      <c r="K36810"/>
      <c r="L36810"/>
      <c r="T36810" s="138"/>
    </row>
    <row r="36811" spans="9:20" x14ac:dyDescent="0.25">
      <c r="I36811" s="137"/>
      <c r="J36811" s="110"/>
      <c r="K36811"/>
      <c r="L36811"/>
      <c r="T36811" s="138"/>
    </row>
    <row r="36812" spans="9:20" x14ac:dyDescent="0.25">
      <c r="I36812" s="137"/>
      <c r="J36812" s="110"/>
      <c r="K36812"/>
      <c r="L36812"/>
      <c r="T36812" s="138"/>
    </row>
    <row r="36813" spans="9:20" x14ac:dyDescent="0.25">
      <c r="I36813" s="137"/>
      <c r="J36813" s="110"/>
      <c r="K36813"/>
      <c r="L36813"/>
      <c r="T36813" s="138"/>
    </row>
    <row r="36814" spans="9:20" x14ac:dyDescent="0.25">
      <c r="I36814" s="137"/>
      <c r="J36814" s="110"/>
      <c r="K36814"/>
      <c r="L36814"/>
      <c r="T36814" s="138"/>
    </row>
    <row r="36815" spans="9:20" x14ac:dyDescent="0.25">
      <c r="I36815" s="137"/>
      <c r="J36815" s="110"/>
      <c r="K36815"/>
      <c r="L36815"/>
      <c r="T36815" s="138"/>
    </row>
    <row r="36816" spans="9:20" x14ac:dyDescent="0.25">
      <c r="I36816" s="137"/>
      <c r="J36816" s="110"/>
      <c r="K36816"/>
      <c r="L36816"/>
      <c r="T36816" s="138"/>
    </row>
    <row r="36817" spans="9:20" x14ac:dyDescent="0.25">
      <c r="I36817" s="137"/>
      <c r="J36817" s="110"/>
      <c r="K36817"/>
      <c r="L36817"/>
      <c r="T36817" s="138"/>
    </row>
    <row r="36818" spans="9:20" x14ac:dyDescent="0.25">
      <c r="I36818" s="137"/>
      <c r="J36818" s="110"/>
      <c r="K36818"/>
      <c r="L36818"/>
      <c r="T36818" s="138"/>
    </row>
    <row r="36819" spans="9:20" x14ac:dyDescent="0.25">
      <c r="I36819" s="137"/>
      <c r="J36819" s="110"/>
      <c r="K36819"/>
      <c r="L36819"/>
      <c r="T36819" s="138"/>
    </row>
    <row r="36820" spans="9:20" x14ac:dyDescent="0.25">
      <c r="I36820" s="137"/>
      <c r="J36820" s="110"/>
      <c r="K36820"/>
      <c r="L36820"/>
      <c r="T36820" s="138"/>
    </row>
    <row r="36821" spans="9:20" x14ac:dyDescent="0.25">
      <c r="I36821" s="137"/>
      <c r="J36821" s="110"/>
      <c r="K36821"/>
      <c r="L36821"/>
      <c r="T36821" s="138"/>
    </row>
    <row r="36822" spans="9:20" x14ac:dyDescent="0.25">
      <c r="I36822" s="137"/>
      <c r="J36822" s="110"/>
      <c r="K36822"/>
      <c r="L36822"/>
      <c r="T36822" s="138"/>
    </row>
    <row r="36823" spans="9:20" x14ac:dyDescent="0.25">
      <c r="I36823" s="137"/>
      <c r="J36823" s="110"/>
      <c r="K36823"/>
      <c r="L36823"/>
      <c r="T36823" s="138"/>
    </row>
    <row r="36824" spans="9:20" x14ac:dyDescent="0.25">
      <c r="I36824" s="137"/>
      <c r="J36824" s="110"/>
      <c r="K36824"/>
      <c r="L36824"/>
      <c r="T36824" s="138"/>
    </row>
    <row r="36825" spans="9:20" x14ac:dyDescent="0.25">
      <c r="I36825" s="137"/>
      <c r="J36825" s="110"/>
      <c r="K36825"/>
      <c r="L36825"/>
      <c r="T36825" s="138"/>
    </row>
    <row r="36826" spans="9:20" x14ac:dyDescent="0.25">
      <c r="I36826" s="137"/>
      <c r="J36826" s="110"/>
      <c r="K36826"/>
      <c r="L36826"/>
      <c r="T36826" s="138"/>
    </row>
    <row r="36827" spans="9:20" x14ac:dyDescent="0.25">
      <c r="I36827" s="137"/>
      <c r="J36827" s="110"/>
      <c r="K36827"/>
      <c r="L36827"/>
      <c r="T36827" s="138"/>
    </row>
    <row r="36828" spans="9:20" x14ac:dyDescent="0.25">
      <c r="I36828" s="137"/>
      <c r="J36828" s="110"/>
      <c r="K36828"/>
      <c r="L36828"/>
      <c r="T36828" s="138"/>
    </row>
    <row r="36829" spans="9:20" x14ac:dyDescent="0.25">
      <c r="I36829" s="137"/>
      <c r="J36829" s="110"/>
      <c r="K36829"/>
      <c r="L36829"/>
      <c r="T36829" s="138"/>
    </row>
    <row r="36830" spans="9:20" x14ac:dyDescent="0.25">
      <c r="I36830" s="137"/>
      <c r="J36830" s="110"/>
      <c r="K36830"/>
      <c r="L36830"/>
      <c r="T36830" s="138"/>
    </row>
    <row r="36831" spans="9:20" x14ac:dyDescent="0.25">
      <c r="I36831" s="137"/>
      <c r="J36831" s="110"/>
      <c r="K36831"/>
      <c r="L36831"/>
      <c r="T36831" s="138"/>
    </row>
    <row r="36832" spans="9:20" x14ac:dyDescent="0.25">
      <c r="I36832" s="137"/>
      <c r="J36832" s="110"/>
      <c r="K36832"/>
      <c r="L36832"/>
      <c r="T36832" s="138"/>
    </row>
    <row r="36833" spans="9:20" x14ac:dyDescent="0.25">
      <c r="I36833" s="137"/>
      <c r="J36833" s="110"/>
      <c r="K36833"/>
      <c r="L36833"/>
      <c r="T36833" s="138"/>
    </row>
    <row r="36834" spans="9:20" x14ac:dyDescent="0.25">
      <c r="I36834" s="137"/>
      <c r="J36834" s="110"/>
      <c r="K36834"/>
      <c r="L36834"/>
      <c r="T36834" s="138"/>
    </row>
    <row r="36835" spans="9:20" x14ac:dyDescent="0.25">
      <c r="I36835" s="137"/>
      <c r="J36835" s="110"/>
      <c r="K36835"/>
      <c r="L36835"/>
      <c r="T36835" s="138"/>
    </row>
    <row r="36836" spans="9:20" x14ac:dyDescent="0.25">
      <c r="I36836" s="137"/>
      <c r="J36836" s="110"/>
      <c r="K36836"/>
      <c r="L36836"/>
      <c r="T36836" s="138"/>
    </row>
    <row r="36837" spans="9:20" x14ac:dyDescent="0.25">
      <c r="I36837" s="137"/>
      <c r="J36837" s="110"/>
      <c r="K36837"/>
      <c r="L36837"/>
      <c r="T36837" s="138"/>
    </row>
    <row r="36838" spans="9:20" x14ac:dyDescent="0.25">
      <c r="I36838" s="137"/>
      <c r="J36838" s="110"/>
      <c r="K36838"/>
      <c r="L36838"/>
      <c r="T36838" s="138"/>
    </row>
    <row r="36839" spans="9:20" x14ac:dyDescent="0.25">
      <c r="I36839" s="137"/>
      <c r="J36839" s="110"/>
      <c r="K36839"/>
      <c r="L36839"/>
      <c r="T36839" s="138"/>
    </row>
    <row r="36840" spans="9:20" x14ac:dyDescent="0.25">
      <c r="I36840" s="137"/>
      <c r="J36840" s="110"/>
      <c r="K36840"/>
      <c r="L36840"/>
      <c r="T36840" s="138"/>
    </row>
    <row r="36841" spans="9:20" x14ac:dyDescent="0.25">
      <c r="I36841" s="137"/>
      <c r="J36841" s="110"/>
      <c r="K36841"/>
      <c r="L36841"/>
      <c r="T36841" s="138"/>
    </row>
    <row r="36842" spans="9:20" x14ac:dyDescent="0.25">
      <c r="I36842" s="137"/>
      <c r="J36842" s="110"/>
      <c r="K36842"/>
      <c r="L36842"/>
      <c r="T36842" s="138"/>
    </row>
    <row r="36843" spans="9:20" x14ac:dyDescent="0.25">
      <c r="I36843" s="137"/>
      <c r="J36843" s="110"/>
      <c r="K36843"/>
      <c r="L36843"/>
      <c r="T36843" s="138"/>
    </row>
    <row r="36844" spans="9:20" x14ac:dyDescent="0.25">
      <c r="I36844" s="137"/>
      <c r="J36844" s="110"/>
      <c r="K36844"/>
      <c r="L36844"/>
      <c r="T36844" s="138"/>
    </row>
    <row r="36845" spans="9:20" x14ac:dyDescent="0.25">
      <c r="I36845" s="137"/>
      <c r="J36845" s="110"/>
      <c r="K36845"/>
      <c r="L36845"/>
      <c r="T36845" s="138"/>
    </row>
    <row r="36846" spans="9:20" x14ac:dyDescent="0.25">
      <c r="I36846" s="137"/>
      <c r="J36846" s="110"/>
      <c r="K36846"/>
      <c r="L36846"/>
      <c r="T36846" s="138"/>
    </row>
    <row r="36847" spans="9:20" x14ac:dyDescent="0.25">
      <c r="I36847" s="137"/>
      <c r="J36847" s="110"/>
      <c r="K36847"/>
      <c r="L36847"/>
      <c r="T36847" s="138"/>
    </row>
    <row r="36848" spans="9:20" x14ac:dyDescent="0.25">
      <c r="I36848" s="137"/>
      <c r="J36848" s="110"/>
      <c r="K36848"/>
      <c r="L36848"/>
      <c r="T36848" s="138"/>
    </row>
    <row r="36849" spans="9:20" x14ac:dyDescent="0.25">
      <c r="I36849" s="137"/>
      <c r="J36849" s="110"/>
      <c r="K36849"/>
      <c r="L36849"/>
      <c r="T36849" s="138"/>
    </row>
    <row r="36850" spans="9:20" x14ac:dyDescent="0.25">
      <c r="I36850" s="137"/>
      <c r="J36850" s="110"/>
      <c r="K36850"/>
      <c r="L36850"/>
      <c r="T36850" s="138"/>
    </row>
    <row r="36851" spans="9:20" x14ac:dyDescent="0.25">
      <c r="I36851" s="137"/>
      <c r="J36851" s="110"/>
      <c r="K36851"/>
      <c r="L36851"/>
      <c r="T36851" s="138"/>
    </row>
    <row r="36852" spans="9:20" x14ac:dyDescent="0.25">
      <c r="I36852" s="137"/>
      <c r="J36852" s="110"/>
      <c r="K36852"/>
      <c r="L36852"/>
      <c r="T36852" s="138"/>
    </row>
    <row r="36853" spans="9:20" x14ac:dyDescent="0.25">
      <c r="I36853" s="137"/>
      <c r="J36853" s="110"/>
      <c r="K36853"/>
      <c r="L36853"/>
      <c r="T36853" s="138"/>
    </row>
    <row r="36854" spans="9:20" x14ac:dyDescent="0.25">
      <c r="I36854" s="137"/>
      <c r="J36854" s="110"/>
      <c r="K36854"/>
      <c r="L36854"/>
      <c r="T36854" s="138"/>
    </row>
    <row r="36855" spans="9:20" x14ac:dyDescent="0.25">
      <c r="I36855" s="137"/>
      <c r="J36855" s="110"/>
      <c r="K36855"/>
      <c r="L36855"/>
      <c r="T36855" s="138"/>
    </row>
    <row r="36856" spans="9:20" x14ac:dyDescent="0.25">
      <c r="I36856" s="137"/>
      <c r="J36856" s="110"/>
      <c r="K36856"/>
      <c r="L36856"/>
      <c r="T36856" s="138"/>
    </row>
    <row r="36857" spans="9:20" x14ac:dyDescent="0.25">
      <c r="I36857" s="137"/>
      <c r="J36857" s="110"/>
      <c r="K36857"/>
      <c r="L36857"/>
      <c r="T36857" s="138"/>
    </row>
    <row r="36858" spans="9:20" x14ac:dyDescent="0.25">
      <c r="I36858" s="137"/>
      <c r="J36858" s="110"/>
      <c r="K36858"/>
      <c r="L36858"/>
      <c r="T36858" s="138"/>
    </row>
    <row r="36859" spans="9:20" x14ac:dyDescent="0.25">
      <c r="I36859" s="137"/>
      <c r="J36859" s="110"/>
      <c r="K36859"/>
      <c r="L36859"/>
      <c r="T36859" s="138"/>
    </row>
    <row r="36860" spans="9:20" x14ac:dyDescent="0.25">
      <c r="I36860" s="137"/>
      <c r="J36860" s="110"/>
      <c r="K36860"/>
      <c r="L36860"/>
      <c r="T36860" s="138"/>
    </row>
    <row r="36861" spans="9:20" x14ac:dyDescent="0.25">
      <c r="I36861" s="137"/>
      <c r="J36861" s="110"/>
      <c r="K36861"/>
      <c r="L36861"/>
      <c r="T36861" s="138"/>
    </row>
    <row r="36862" spans="9:20" x14ac:dyDescent="0.25">
      <c r="I36862" s="137"/>
      <c r="J36862" s="110"/>
      <c r="K36862"/>
      <c r="L36862"/>
      <c r="T36862" s="138"/>
    </row>
    <row r="36863" spans="9:20" x14ac:dyDescent="0.25">
      <c r="I36863" s="137"/>
      <c r="J36863" s="110"/>
      <c r="K36863"/>
      <c r="L36863"/>
      <c r="T36863" s="138"/>
    </row>
    <row r="36864" spans="9:20" x14ac:dyDescent="0.25">
      <c r="I36864" s="137"/>
      <c r="J36864" s="110"/>
      <c r="K36864"/>
      <c r="L36864"/>
      <c r="T36864" s="138"/>
    </row>
    <row r="36865" spans="9:20" x14ac:dyDescent="0.25">
      <c r="I36865" s="137"/>
      <c r="J36865" s="110"/>
      <c r="K36865"/>
      <c r="L36865"/>
      <c r="T36865" s="138"/>
    </row>
    <row r="36866" spans="9:20" x14ac:dyDescent="0.25">
      <c r="I36866" s="137"/>
      <c r="J36866" s="110"/>
      <c r="K36866"/>
      <c r="L36866"/>
      <c r="T36866" s="138"/>
    </row>
    <row r="36867" spans="9:20" x14ac:dyDescent="0.25">
      <c r="I36867" s="137"/>
      <c r="J36867" s="110"/>
      <c r="K36867"/>
      <c r="L36867"/>
      <c r="T36867" s="138"/>
    </row>
    <row r="36868" spans="9:20" x14ac:dyDescent="0.25">
      <c r="I36868" s="137"/>
      <c r="J36868" s="110"/>
      <c r="K36868"/>
      <c r="L36868"/>
      <c r="T36868" s="138"/>
    </row>
    <row r="36869" spans="9:20" x14ac:dyDescent="0.25">
      <c r="I36869" s="137"/>
      <c r="J36869" s="110"/>
      <c r="K36869"/>
      <c r="L36869"/>
      <c r="T36869" s="138"/>
    </row>
    <row r="36870" spans="9:20" x14ac:dyDescent="0.25">
      <c r="I36870" s="137"/>
      <c r="J36870" s="110"/>
      <c r="K36870"/>
      <c r="L36870"/>
      <c r="T36870" s="138"/>
    </row>
    <row r="36871" spans="9:20" x14ac:dyDescent="0.25">
      <c r="I36871" s="137"/>
      <c r="J36871" s="110"/>
      <c r="K36871"/>
      <c r="L36871"/>
      <c r="T36871" s="138"/>
    </row>
    <row r="36872" spans="9:20" x14ac:dyDescent="0.25">
      <c r="I36872" s="137"/>
      <c r="J36872" s="110"/>
      <c r="K36872"/>
      <c r="L36872"/>
      <c r="T36872" s="138"/>
    </row>
    <row r="36873" spans="9:20" x14ac:dyDescent="0.25">
      <c r="I36873" s="137"/>
      <c r="J36873" s="110"/>
      <c r="K36873"/>
      <c r="L36873"/>
      <c r="T36873" s="138"/>
    </row>
    <row r="36874" spans="9:20" x14ac:dyDescent="0.25">
      <c r="I36874" s="137"/>
      <c r="J36874" s="110"/>
      <c r="K36874"/>
      <c r="L36874"/>
      <c r="T36874" s="138"/>
    </row>
    <row r="36875" spans="9:20" x14ac:dyDescent="0.25">
      <c r="I36875" s="137"/>
      <c r="J36875" s="110"/>
      <c r="K36875"/>
      <c r="L36875"/>
      <c r="T36875" s="138"/>
    </row>
    <row r="36876" spans="9:20" x14ac:dyDescent="0.25">
      <c r="I36876" s="137"/>
      <c r="J36876" s="110"/>
      <c r="K36876"/>
      <c r="L36876"/>
      <c r="T36876" s="138"/>
    </row>
    <row r="36877" spans="9:20" x14ac:dyDescent="0.25">
      <c r="I36877" s="137"/>
      <c r="J36877" s="110"/>
      <c r="K36877"/>
      <c r="L36877"/>
      <c r="T36877" s="138"/>
    </row>
    <row r="36878" spans="9:20" x14ac:dyDescent="0.25">
      <c r="I36878" s="137"/>
      <c r="J36878" s="110"/>
      <c r="K36878"/>
      <c r="L36878"/>
      <c r="T36878" s="138"/>
    </row>
    <row r="36879" spans="9:20" x14ac:dyDescent="0.25">
      <c r="I36879" s="137"/>
      <c r="J36879" s="110"/>
      <c r="K36879"/>
      <c r="L36879"/>
      <c r="T36879" s="138"/>
    </row>
    <row r="36880" spans="9:20" x14ac:dyDescent="0.25">
      <c r="I36880" s="137"/>
      <c r="J36880" s="110"/>
      <c r="K36880"/>
      <c r="L36880"/>
      <c r="T36880" s="138"/>
    </row>
    <row r="36881" spans="9:20" x14ac:dyDescent="0.25">
      <c r="I36881" s="137"/>
      <c r="J36881" s="110"/>
      <c r="K36881"/>
      <c r="L36881"/>
      <c r="T36881" s="138"/>
    </row>
    <row r="36882" spans="9:20" x14ac:dyDescent="0.25">
      <c r="I36882" s="137"/>
      <c r="J36882" s="110"/>
      <c r="K36882"/>
      <c r="L36882"/>
      <c r="T36882" s="138"/>
    </row>
    <row r="36883" spans="9:20" x14ac:dyDescent="0.25">
      <c r="I36883" s="137"/>
      <c r="J36883" s="110"/>
      <c r="K36883"/>
      <c r="L36883"/>
      <c r="T36883" s="138"/>
    </row>
    <row r="36884" spans="9:20" x14ac:dyDescent="0.25">
      <c r="I36884" s="137"/>
      <c r="J36884" s="110"/>
      <c r="K36884"/>
      <c r="L36884"/>
      <c r="T36884" s="138"/>
    </row>
    <row r="36885" spans="9:20" x14ac:dyDescent="0.25">
      <c r="I36885" s="137"/>
      <c r="J36885" s="110"/>
      <c r="K36885"/>
      <c r="L36885"/>
      <c r="T36885" s="138"/>
    </row>
    <row r="36886" spans="9:20" x14ac:dyDescent="0.25">
      <c r="I36886" s="137"/>
      <c r="J36886" s="110"/>
      <c r="K36886"/>
      <c r="L36886"/>
      <c r="T36886" s="138"/>
    </row>
    <row r="36887" spans="9:20" x14ac:dyDescent="0.25">
      <c r="I36887" s="137"/>
      <c r="J36887" s="110"/>
      <c r="K36887"/>
      <c r="L36887"/>
      <c r="T36887" s="138"/>
    </row>
    <row r="36888" spans="9:20" x14ac:dyDescent="0.25">
      <c r="I36888" s="137"/>
      <c r="J36888" s="110"/>
      <c r="K36888"/>
      <c r="L36888"/>
      <c r="T36888" s="138"/>
    </row>
    <row r="36889" spans="9:20" x14ac:dyDescent="0.25">
      <c r="I36889" s="137"/>
      <c r="J36889" s="110"/>
      <c r="K36889"/>
      <c r="L36889"/>
      <c r="T36889" s="138"/>
    </row>
    <row r="36890" spans="9:20" x14ac:dyDescent="0.25">
      <c r="I36890" s="137"/>
      <c r="J36890" s="110"/>
      <c r="K36890"/>
      <c r="L36890"/>
      <c r="T36890" s="138"/>
    </row>
    <row r="36891" spans="9:20" x14ac:dyDescent="0.25">
      <c r="I36891" s="137"/>
      <c r="J36891" s="110"/>
      <c r="K36891"/>
      <c r="L36891"/>
      <c r="T36891" s="138"/>
    </row>
    <row r="36892" spans="9:20" x14ac:dyDescent="0.25">
      <c r="I36892" s="137"/>
      <c r="J36892" s="110"/>
      <c r="K36892"/>
      <c r="L36892"/>
      <c r="T36892" s="138"/>
    </row>
    <row r="36893" spans="9:20" x14ac:dyDescent="0.25">
      <c r="I36893" s="137"/>
      <c r="J36893" s="110"/>
      <c r="K36893"/>
      <c r="L36893"/>
      <c r="T36893" s="138"/>
    </row>
    <row r="36894" spans="9:20" x14ac:dyDescent="0.25">
      <c r="I36894" s="137"/>
      <c r="J36894" s="110"/>
      <c r="K36894"/>
      <c r="L36894"/>
      <c r="T36894" s="138"/>
    </row>
    <row r="36895" spans="9:20" x14ac:dyDescent="0.25">
      <c r="I36895" s="137"/>
      <c r="J36895" s="110"/>
      <c r="K36895"/>
      <c r="L36895"/>
      <c r="T36895" s="138"/>
    </row>
    <row r="36896" spans="9:20" x14ac:dyDescent="0.25">
      <c r="I36896" s="137"/>
      <c r="J36896" s="110"/>
      <c r="K36896"/>
      <c r="L36896"/>
      <c r="T36896" s="138"/>
    </row>
    <row r="36897" spans="9:20" x14ac:dyDescent="0.25">
      <c r="I36897" s="137"/>
      <c r="J36897" s="110"/>
      <c r="K36897"/>
      <c r="L36897"/>
      <c r="T36897" s="138"/>
    </row>
    <row r="36898" spans="9:20" x14ac:dyDescent="0.25">
      <c r="I36898" s="137"/>
      <c r="J36898" s="110"/>
      <c r="K36898"/>
      <c r="L36898"/>
      <c r="T36898" s="138"/>
    </row>
    <row r="36899" spans="9:20" x14ac:dyDescent="0.25">
      <c r="I36899" s="137"/>
      <c r="J36899" s="110"/>
      <c r="K36899"/>
      <c r="L36899"/>
      <c r="T36899" s="138"/>
    </row>
    <row r="36900" spans="9:20" x14ac:dyDescent="0.25">
      <c r="I36900" s="137"/>
      <c r="J36900" s="110"/>
      <c r="K36900"/>
      <c r="L36900"/>
      <c r="T36900" s="138"/>
    </row>
    <row r="36901" spans="9:20" x14ac:dyDescent="0.25">
      <c r="I36901" s="137"/>
      <c r="J36901" s="110"/>
      <c r="K36901"/>
      <c r="L36901"/>
      <c r="T36901" s="138"/>
    </row>
    <row r="36902" spans="9:20" x14ac:dyDescent="0.25">
      <c r="I36902" s="137"/>
      <c r="J36902" s="110"/>
      <c r="K36902"/>
      <c r="L36902"/>
      <c r="T36902" s="138"/>
    </row>
    <row r="36903" spans="9:20" x14ac:dyDescent="0.25">
      <c r="I36903" s="137"/>
      <c r="J36903" s="110"/>
      <c r="K36903"/>
      <c r="L36903"/>
      <c r="T36903" s="138"/>
    </row>
    <row r="36904" spans="9:20" x14ac:dyDescent="0.25">
      <c r="I36904" s="137"/>
      <c r="J36904" s="110"/>
      <c r="K36904"/>
      <c r="L36904"/>
      <c r="T36904" s="138"/>
    </row>
    <row r="36905" spans="9:20" x14ac:dyDescent="0.25">
      <c r="I36905" s="137"/>
      <c r="J36905" s="110"/>
      <c r="K36905"/>
      <c r="L36905"/>
      <c r="T36905" s="138"/>
    </row>
    <row r="36906" spans="9:20" x14ac:dyDescent="0.25">
      <c r="I36906" s="137"/>
      <c r="J36906" s="110"/>
      <c r="K36906"/>
      <c r="L36906"/>
      <c r="T36906" s="138"/>
    </row>
    <row r="36907" spans="9:20" x14ac:dyDescent="0.25">
      <c r="I36907" s="137"/>
      <c r="J36907" s="110"/>
      <c r="K36907"/>
      <c r="L36907"/>
      <c r="T36907" s="138"/>
    </row>
    <row r="36908" spans="9:20" x14ac:dyDescent="0.25">
      <c r="I36908" s="137"/>
      <c r="J36908" s="110"/>
      <c r="K36908"/>
      <c r="L36908"/>
      <c r="T36908" s="138"/>
    </row>
    <row r="36909" spans="9:20" x14ac:dyDescent="0.25">
      <c r="I36909" s="137"/>
      <c r="J36909" s="110"/>
      <c r="K36909"/>
      <c r="L36909"/>
      <c r="T36909" s="138"/>
    </row>
    <row r="36910" spans="9:20" x14ac:dyDescent="0.25">
      <c r="I36910" s="137"/>
      <c r="J36910" s="110"/>
      <c r="K36910"/>
      <c r="L36910"/>
      <c r="T36910" s="138"/>
    </row>
    <row r="36911" spans="9:20" x14ac:dyDescent="0.25">
      <c r="I36911" s="137"/>
      <c r="J36911" s="110"/>
      <c r="K36911"/>
      <c r="L36911"/>
      <c r="T36911" s="138"/>
    </row>
    <row r="36912" spans="9:20" x14ac:dyDescent="0.25">
      <c r="I36912" s="137"/>
      <c r="J36912" s="110"/>
      <c r="K36912"/>
      <c r="L36912"/>
      <c r="T36912" s="138"/>
    </row>
    <row r="36913" spans="9:20" x14ac:dyDescent="0.25">
      <c r="I36913" s="137"/>
      <c r="J36913" s="110"/>
      <c r="K36913"/>
      <c r="L36913"/>
      <c r="T36913" s="138"/>
    </row>
    <row r="36914" spans="9:20" x14ac:dyDescent="0.25">
      <c r="I36914" s="137"/>
      <c r="J36914" s="110"/>
      <c r="K36914"/>
      <c r="L36914"/>
      <c r="T36914" s="138"/>
    </row>
    <row r="36915" spans="9:20" x14ac:dyDescent="0.25">
      <c r="I36915" s="137"/>
      <c r="J36915" s="110"/>
      <c r="K36915"/>
      <c r="L36915"/>
      <c r="T36915" s="138"/>
    </row>
    <row r="36916" spans="9:20" x14ac:dyDescent="0.25">
      <c r="I36916" s="137"/>
      <c r="J36916" s="110"/>
      <c r="K36916"/>
      <c r="L36916"/>
      <c r="T36916" s="138"/>
    </row>
    <row r="36917" spans="9:20" x14ac:dyDescent="0.25">
      <c r="I36917" s="137"/>
      <c r="J36917" s="110"/>
      <c r="K36917"/>
      <c r="L36917"/>
      <c r="T36917" s="138"/>
    </row>
    <row r="36918" spans="9:20" x14ac:dyDescent="0.25">
      <c r="I36918" s="137"/>
      <c r="J36918" s="110"/>
      <c r="K36918"/>
      <c r="L36918"/>
      <c r="T36918" s="138"/>
    </row>
    <row r="36919" spans="9:20" x14ac:dyDescent="0.25">
      <c r="I36919" s="137"/>
      <c r="J36919" s="110"/>
      <c r="K36919"/>
      <c r="L36919"/>
      <c r="T36919" s="138"/>
    </row>
    <row r="36920" spans="9:20" x14ac:dyDescent="0.25">
      <c r="I36920" s="137"/>
      <c r="J36920" s="110"/>
      <c r="K36920"/>
      <c r="L36920"/>
      <c r="T36920" s="138"/>
    </row>
    <row r="36921" spans="9:20" x14ac:dyDescent="0.25">
      <c r="I36921" s="137"/>
      <c r="J36921" s="110"/>
      <c r="K36921"/>
      <c r="L36921"/>
      <c r="T36921" s="138"/>
    </row>
    <row r="36922" spans="9:20" x14ac:dyDescent="0.25">
      <c r="I36922" s="137"/>
      <c r="J36922" s="110"/>
      <c r="K36922"/>
      <c r="L36922"/>
      <c r="T36922" s="138"/>
    </row>
    <row r="36923" spans="9:20" x14ac:dyDescent="0.25">
      <c r="I36923" s="137"/>
      <c r="J36923" s="110"/>
      <c r="K36923"/>
      <c r="L36923"/>
      <c r="T36923" s="138"/>
    </row>
    <row r="36924" spans="9:20" x14ac:dyDescent="0.25">
      <c r="I36924" s="137"/>
      <c r="J36924" s="110"/>
      <c r="K36924"/>
      <c r="L36924"/>
      <c r="T36924" s="138"/>
    </row>
    <row r="36925" spans="9:20" x14ac:dyDescent="0.25">
      <c r="I36925" s="137"/>
      <c r="J36925" s="110"/>
      <c r="K36925"/>
      <c r="L36925"/>
      <c r="T36925" s="138"/>
    </row>
    <row r="36926" spans="9:20" x14ac:dyDescent="0.25">
      <c r="I36926" s="137"/>
      <c r="J36926" s="110"/>
      <c r="K36926"/>
      <c r="L36926"/>
      <c r="T36926" s="138"/>
    </row>
    <row r="36927" spans="9:20" x14ac:dyDescent="0.25">
      <c r="I36927" s="137"/>
      <c r="J36927" s="110"/>
      <c r="K36927"/>
      <c r="L36927"/>
      <c r="T36927" s="138"/>
    </row>
    <row r="36928" spans="9:20" x14ac:dyDescent="0.25">
      <c r="I36928" s="137"/>
      <c r="J36928" s="110"/>
      <c r="K36928"/>
      <c r="L36928"/>
      <c r="T36928" s="138"/>
    </row>
    <row r="36929" spans="9:20" x14ac:dyDescent="0.25">
      <c r="I36929" s="137"/>
      <c r="J36929" s="110"/>
      <c r="K36929"/>
      <c r="L36929"/>
      <c r="T36929" s="138"/>
    </row>
    <row r="36930" spans="9:20" x14ac:dyDescent="0.25">
      <c r="I36930" s="137"/>
      <c r="J36930" s="110"/>
      <c r="K36930"/>
      <c r="L36930"/>
      <c r="T36930" s="138"/>
    </row>
    <row r="36931" spans="9:20" x14ac:dyDescent="0.25">
      <c r="I36931" s="137"/>
      <c r="J36931" s="110"/>
      <c r="K36931"/>
      <c r="L36931"/>
      <c r="T36931" s="138"/>
    </row>
    <row r="36932" spans="9:20" x14ac:dyDescent="0.25">
      <c r="I36932" s="137"/>
      <c r="J36932" s="110"/>
      <c r="K36932"/>
      <c r="L36932"/>
      <c r="T36932" s="138"/>
    </row>
    <row r="36933" spans="9:20" x14ac:dyDescent="0.25">
      <c r="I36933" s="137"/>
      <c r="J36933" s="110"/>
      <c r="K36933"/>
      <c r="L36933"/>
      <c r="T36933" s="138"/>
    </row>
    <row r="36934" spans="9:20" x14ac:dyDescent="0.25">
      <c r="I36934" s="137"/>
      <c r="J36934" s="110"/>
      <c r="K36934"/>
      <c r="L36934"/>
      <c r="T36934" s="138"/>
    </row>
    <row r="36935" spans="9:20" x14ac:dyDescent="0.25">
      <c r="I36935" s="137"/>
      <c r="J36935" s="110"/>
      <c r="K36935"/>
      <c r="L36935"/>
      <c r="T36935" s="138"/>
    </row>
    <row r="36936" spans="9:20" x14ac:dyDescent="0.25">
      <c r="I36936" s="137"/>
      <c r="J36936" s="110"/>
      <c r="K36936"/>
      <c r="L36936"/>
      <c r="T36936" s="138"/>
    </row>
    <row r="36937" spans="9:20" x14ac:dyDescent="0.25">
      <c r="I36937" s="137"/>
      <c r="J36937" s="110"/>
      <c r="K36937"/>
      <c r="L36937"/>
      <c r="T36937" s="138"/>
    </row>
    <row r="36938" spans="9:20" x14ac:dyDescent="0.25">
      <c r="I36938" s="137"/>
      <c r="J36938" s="110"/>
      <c r="K36938"/>
      <c r="L36938"/>
      <c r="T36938" s="138"/>
    </row>
    <row r="36939" spans="9:20" x14ac:dyDescent="0.25">
      <c r="I36939" s="137"/>
      <c r="J36939" s="110"/>
      <c r="K36939"/>
      <c r="L36939"/>
      <c r="T36939" s="138"/>
    </row>
    <row r="36940" spans="9:20" x14ac:dyDescent="0.25">
      <c r="I36940" s="137"/>
      <c r="J36940" s="110"/>
      <c r="K36940"/>
      <c r="L36940"/>
      <c r="T36940" s="138"/>
    </row>
    <row r="36941" spans="9:20" x14ac:dyDescent="0.25">
      <c r="I36941" s="137"/>
      <c r="J36941" s="110"/>
      <c r="K36941"/>
      <c r="L36941"/>
      <c r="T36941" s="138"/>
    </row>
    <row r="36942" spans="9:20" x14ac:dyDescent="0.25">
      <c r="I36942" s="137"/>
      <c r="J36942" s="110"/>
      <c r="K36942"/>
      <c r="L36942"/>
      <c r="T36942" s="138"/>
    </row>
    <row r="36943" spans="9:20" x14ac:dyDescent="0.25">
      <c r="I36943" s="137"/>
      <c r="J36943" s="110"/>
      <c r="K36943"/>
      <c r="L36943"/>
      <c r="T36943" s="138"/>
    </row>
    <row r="36944" spans="9:20" x14ac:dyDescent="0.25">
      <c r="I36944" s="137"/>
      <c r="J36944" s="110"/>
      <c r="K36944"/>
      <c r="L36944"/>
      <c r="T36944" s="138"/>
    </row>
    <row r="36945" spans="9:20" x14ac:dyDescent="0.25">
      <c r="I36945" s="137"/>
      <c r="J36945" s="110"/>
      <c r="K36945"/>
      <c r="L36945"/>
      <c r="T36945" s="138"/>
    </row>
    <row r="36946" spans="9:20" x14ac:dyDescent="0.25">
      <c r="I36946" s="137"/>
      <c r="J36946" s="110"/>
      <c r="K36946"/>
      <c r="L36946"/>
      <c r="T36946" s="138"/>
    </row>
    <row r="36947" spans="9:20" x14ac:dyDescent="0.25">
      <c r="I36947" s="137"/>
      <c r="J36947" s="110"/>
      <c r="K36947"/>
      <c r="L36947"/>
      <c r="T36947" s="138"/>
    </row>
    <row r="36948" spans="9:20" x14ac:dyDescent="0.25">
      <c r="I36948" s="137"/>
      <c r="J36948" s="110"/>
      <c r="K36948"/>
      <c r="L36948"/>
      <c r="T36948" s="138"/>
    </row>
    <row r="36949" spans="9:20" x14ac:dyDescent="0.25">
      <c r="I36949" s="137"/>
      <c r="J36949" s="110"/>
      <c r="K36949"/>
      <c r="L36949"/>
      <c r="T36949" s="138"/>
    </row>
    <row r="36950" spans="9:20" x14ac:dyDescent="0.25">
      <c r="I36950" s="137"/>
      <c r="J36950" s="110"/>
      <c r="K36950"/>
      <c r="L36950"/>
      <c r="T36950" s="138"/>
    </row>
    <row r="36951" spans="9:20" x14ac:dyDescent="0.25">
      <c r="I36951" s="137"/>
      <c r="J36951" s="110"/>
      <c r="K36951"/>
      <c r="L36951"/>
      <c r="T36951" s="138"/>
    </row>
    <row r="36952" spans="9:20" x14ac:dyDescent="0.25">
      <c r="I36952" s="137"/>
      <c r="J36952" s="110"/>
      <c r="K36952"/>
      <c r="L36952"/>
      <c r="T36952" s="138"/>
    </row>
    <row r="36953" spans="9:20" x14ac:dyDescent="0.25">
      <c r="I36953" s="137"/>
      <c r="J36953" s="110"/>
      <c r="K36953"/>
      <c r="L36953"/>
      <c r="T36953" s="138"/>
    </row>
    <row r="36954" spans="9:20" x14ac:dyDescent="0.25">
      <c r="I36954" s="137"/>
      <c r="J36954" s="110"/>
      <c r="K36954"/>
      <c r="L36954"/>
      <c r="T36954" s="138"/>
    </row>
    <row r="36955" spans="9:20" x14ac:dyDescent="0.25">
      <c r="I36955" s="137"/>
      <c r="J36955" s="110"/>
      <c r="K36955"/>
      <c r="L36955"/>
      <c r="T36955" s="138"/>
    </row>
    <row r="36956" spans="9:20" x14ac:dyDescent="0.25">
      <c r="I36956" s="137"/>
      <c r="J36956" s="110"/>
      <c r="K36956"/>
      <c r="L36956"/>
      <c r="T36956" s="138"/>
    </row>
    <row r="36957" spans="9:20" x14ac:dyDescent="0.25">
      <c r="I36957" s="137"/>
      <c r="J36957" s="110"/>
      <c r="K36957"/>
      <c r="L36957"/>
      <c r="T36957" s="138"/>
    </row>
    <row r="36958" spans="9:20" x14ac:dyDescent="0.25">
      <c r="I36958" s="137"/>
      <c r="J36958" s="110"/>
      <c r="K36958"/>
      <c r="L36958"/>
      <c r="T36958" s="138"/>
    </row>
    <row r="36959" spans="9:20" x14ac:dyDescent="0.25">
      <c r="I36959" s="137"/>
      <c r="J36959" s="110"/>
      <c r="K36959"/>
      <c r="L36959"/>
      <c r="T36959" s="138"/>
    </row>
    <row r="36960" spans="9:20" x14ac:dyDescent="0.25">
      <c r="I36960" s="137"/>
      <c r="J36960" s="110"/>
      <c r="K36960"/>
      <c r="L36960"/>
      <c r="T36960" s="138"/>
    </row>
    <row r="36961" spans="9:20" x14ac:dyDescent="0.25">
      <c r="I36961" s="137"/>
      <c r="J36961" s="110"/>
      <c r="K36961"/>
      <c r="L36961"/>
      <c r="T36961" s="138"/>
    </row>
    <row r="36962" spans="9:20" x14ac:dyDescent="0.25">
      <c r="I36962" s="137"/>
      <c r="J36962" s="110"/>
      <c r="K36962"/>
      <c r="L36962"/>
      <c r="T36962" s="138"/>
    </row>
    <row r="36963" spans="9:20" x14ac:dyDescent="0.25">
      <c r="I36963" s="137"/>
      <c r="J36963" s="110"/>
      <c r="K36963"/>
      <c r="L36963"/>
      <c r="T36963" s="138"/>
    </row>
    <row r="36964" spans="9:20" x14ac:dyDescent="0.25">
      <c r="I36964" s="137"/>
      <c r="J36964" s="110"/>
      <c r="K36964"/>
      <c r="L36964"/>
      <c r="T36964" s="138"/>
    </row>
    <row r="36965" spans="9:20" x14ac:dyDescent="0.25">
      <c r="I36965" s="137"/>
      <c r="J36965" s="110"/>
      <c r="K36965"/>
      <c r="L36965"/>
      <c r="T36965" s="138"/>
    </row>
    <row r="36966" spans="9:20" x14ac:dyDescent="0.25">
      <c r="I36966" s="137"/>
      <c r="J36966" s="110"/>
      <c r="K36966"/>
      <c r="L36966"/>
      <c r="T36966" s="138"/>
    </row>
    <row r="36967" spans="9:20" x14ac:dyDescent="0.25">
      <c r="I36967" s="137"/>
      <c r="J36967" s="110"/>
      <c r="K36967"/>
      <c r="L36967"/>
      <c r="T36967" s="138"/>
    </row>
    <row r="36968" spans="9:20" x14ac:dyDescent="0.25">
      <c r="I36968" s="137"/>
      <c r="J36968" s="110"/>
      <c r="K36968"/>
      <c r="L36968"/>
      <c r="T36968" s="138"/>
    </row>
    <row r="36969" spans="9:20" x14ac:dyDescent="0.25">
      <c r="I36969" s="137"/>
      <c r="J36969" s="110"/>
      <c r="K36969"/>
      <c r="L36969"/>
      <c r="T36969" s="138"/>
    </row>
    <row r="36970" spans="9:20" x14ac:dyDescent="0.25">
      <c r="I36970" s="137"/>
      <c r="J36970" s="110"/>
      <c r="K36970"/>
      <c r="L36970"/>
      <c r="T36970" s="138"/>
    </row>
    <row r="36971" spans="9:20" x14ac:dyDescent="0.25">
      <c r="I36971" s="137"/>
      <c r="J36971" s="110"/>
      <c r="K36971"/>
      <c r="L36971"/>
      <c r="T36971" s="138"/>
    </row>
    <row r="36972" spans="9:20" x14ac:dyDescent="0.25">
      <c r="I36972" s="137"/>
      <c r="J36972" s="110"/>
      <c r="K36972"/>
      <c r="L36972"/>
      <c r="T36972" s="138"/>
    </row>
    <row r="36973" spans="9:20" x14ac:dyDescent="0.25">
      <c r="I36973" s="137"/>
      <c r="J36973" s="110"/>
      <c r="K36973"/>
      <c r="L36973"/>
      <c r="T36973" s="138"/>
    </row>
    <row r="36974" spans="9:20" x14ac:dyDescent="0.25">
      <c r="I36974" s="137"/>
      <c r="J36974" s="110"/>
      <c r="K36974"/>
      <c r="L36974"/>
      <c r="T36974" s="138"/>
    </row>
    <row r="36975" spans="9:20" x14ac:dyDescent="0.25">
      <c r="I36975" s="137"/>
      <c r="J36975" s="110"/>
      <c r="K36975"/>
      <c r="L36975"/>
      <c r="T36975" s="138"/>
    </row>
    <row r="36976" spans="9:20" x14ac:dyDescent="0.25">
      <c r="I36976" s="137"/>
      <c r="J36976" s="110"/>
      <c r="K36976"/>
      <c r="L36976"/>
      <c r="T36976" s="138"/>
    </row>
    <row r="36977" spans="9:20" x14ac:dyDescent="0.25">
      <c r="I36977" s="137"/>
      <c r="J36977" s="110"/>
      <c r="K36977"/>
      <c r="L36977"/>
      <c r="T36977" s="138"/>
    </row>
    <row r="36978" spans="9:20" x14ac:dyDescent="0.25">
      <c r="I36978" s="137"/>
      <c r="J36978" s="110"/>
      <c r="K36978"/>
      <c r="L36978"/>
      <c r="T36978" s="138"/>
    </row>
    <row r="36979" spans="9:20" x14ac:dyDescent="0.25">
      <c r="I36979" s="137"/>
      <c r="J36979" s="110"/>
      <c r="K36979"/>
      <c r="L36979"/>
      <c r="T36979" s="138"/>
    </row>
    <row r="36980" spans="9:20" x14ac:dyDescent="0.25">
      <c r="I36980" s="137"/>
      <c r="J36980" s="110"/>
      <c r="K36980"/>
      <c r="L36980"/>
      <c r="T36980" s="138"/>
    </row>
    <row r="36981" spans="9:20" x14ac:dyDescent="0.25">
      <c r="I36981" s="137"/>
      <c r="J36981" s="110"/>
      <c r="K36981"/>
      <c r="L36981"/>
      <c r="T36981" s="138"/>
    </row>
    <row r="36982" spans="9:20" x14ac:dyDescent="0.25">
      <c r="I36982" s="137"/>
      <c r="J36982" s="110"/>
      <c r="K36982"/>
      <c r="L36982"/>
      <c r="T36982" s="138"/>
    </row>
    <row r="36983" spans="9:20" x14ac:dyDescent="0.25">
      <c r="I36983" s="137"/>
      <c r="J36983" s="110"/>
      <c r="K36983"/>
      <c r="L36983"/>
      <c r="T36983" s="138"/>
    </row>
    <row r="36984" spans="9:20" x14ac:dyDescent="0.25">
      <c r="I36984" s="137"/>
      <c r="J36984" s="110"/>
      <c r="K36984"/>
      <c r="L36984"/>
      <c r="T36984" s="138"/>
    </row>
    <row r="36985" spans="9:20" x14ac:dyDescent="0.25">
      <c r="I36985" s="137"/>
      <c r="J36985" s="110"/>
      <c r="K36985"/>
      <c r="L36985"/>
      <c r="T36985" s="138"/>
    </row>
    <row r="36986" spans="9:20" x14ac:dyDescent="0.25">
      <c r="I36986" s="137"/>
      <c r="J36986" s="110"/>
      <c r="K36986"/>
      <c r="L36986"/>
      <c r="T36986" s="138"/>
    </row>
    <row r="36987" spans="9:20" x14ac:dyDescent="0.25">
      <c r="I36987" s="137"/>
      <c r="J36987" s="110"/>
      <c r="K36987"/>
      <c r="L36987"/>
      <c r="T36987" s="138"/>
    </row>
    <row r="36988" spans="9:20" x14ac:dyDescent="0.25">
      <c r="I36988" s="137"/>
      <c r="J36988" s="110"/>
      <c r="K36988"/>
      <c r="L36988"/>
      <c r="T36988" s="138"/>
    </row>
    <row r="36989" spans="9:20" x14ac:dyDescent="0.25">
      <c r="I36989" s="137"/>
      <c r="J36989" s="110"/>
      <c r="K36989"/>
      <c r="L36989"/>
      <c r="T36989" s="138"/>
    </row>
    <row r="36990" spans="9:20" x14ac:dyDescent="0.25">
      <c r="I36990" s="137"/>
      <c r="J36990" s="110"/>
      <c r="K36990"/>
      <c r="L36990"/>
      <c r="T36990" s="138"/>
    </row>
    <row r="36991" spans="9:20" x14ac:dyDescent="0.25">
      <c r="I36991" s="137"/>
      <c r="J36991" s="110"/>
      <c r="K36991"/>
      <c r="L36991"/>
      <c r="T36991" s="138"/>
    </row>
    <row r="36992" spans="9:20" x14ac:dyDescent="0.25">
      <c r="I36992" s="137"/>
      <c r="J36992" s="110"/>
      <c r="K36992"/>
      <c r="L36992"/>
      <c r="T36992" s="138"/>
    </row>
    <row r="36993" spans="9:20" x14ac:dyDescent="0.25">
      <c r="I36993" s="137"/>
      <c r="J36993" s="110"/>
      <c r="K36993"/>
      <c r="L36993"/>
      <c r="T36993" s="138"/>
    </row>
    <row r="36994" spans="9:20" x14ac:dyDescent="0.25">
      <c r="I36994" s="137"/>
      <c r="J36994" s="110"/>
      <c r="K36994"/>
      <c r="L36994"/>
      <c r="T36994" s="138"/>
    </row>
    <row r="36995" spans="9:20" x14ac:dyDescent="0.25">
      <c r="I36995" s="137"/>
      <c r="J36995" s="110"/>
      <c r="K36995"/>
      <c r="L36995"/>
      <c r="T36995" s="138"/>
    </row>
    <row r="36996" spans="9:20" x14ac:dyDescent="0.25">
      <c r="I36996" s="137"/>
      <c r="J36996" s="110"/>
      <c r="K36996"/>
      <c r="L36996"/>
      <c r="T36996" s="138"/>
    </row>
    <row r="36997" spans="9:20" x14ac:dyDescent="0.25">
      <c r="I36997" s="137"/>
      <c r="J36997" s="110"/>
      <c r="K36997"/>
      <c r="L36997"/>
      <c r="T36997" s="138"/>
    </row>
    <row r="36998" spans="9:20" x14ac:dyDescent="0.25">
      <c r="I36998" s="137"/>
      <c r="J36998" s="110"/>
      <c r="K36998"/>
      <c r="L36998"/>
      <c r="T36998" s="138"/>
    </row>
    <row r="36999" spans="9:20" x14ac:dyDescent="0.25">
      <c r="I36999" s="137"/>
      <c r="J36999" s="110"/>
      <c r="K36999"/>
      <c r="L36999"/>
      <c r="T36999" s="138"/>
    </row>
    <row r="37000" spans="9:20" x14ac:dyDescent="0.25">
      <c r="I37000" s="137"/>
      <c r="J37000" s="110"/>
      <c r="K37000"/>
      <c r="L37000"/>
      <c r="T37000" s="138"/>
    </row>
    <row r="37001" spans="9:20" x14ac:dyDescent="0.25">
      <c r="I37001" s="137"/>
      <c r="J37001" s="110"/>
      <c r="K37001"/>
      <c r="L37001"/>
      <c r="T37001" s="138"/>
    </row>
    <row r="37002" spans="9:20" x14ac:dyDescent="0.25">
      <c r="I37002" s="137"/>
      <c r="J37002" s="110"/>
      <c r="K37002"/>
      <c r="L37002"/>
      <c r="T37002" s="138"/>
    </row>
    <row r="37003" spans="9:20" x14ac:dyDescent="0.25">
      <c r="I37003" s="137"/>
      <c r="J37003" s="110"/>
      <c r="K37003"/>
      <c r="L37003"/>
      <c r="T37003" s="138"/>
    </row>
    <row r="37004" spans="9:20" x14ac:dyDescent="0.25">
      <c r="I37004" s="137"/>
      <c r="J37004" s="110"/>
      <c r="K37004"/>
      <c r="L37004"/>
      <c r="T37004" s="138"/>
    </row>
    <row r="37005" spans="9:20" x14ac:dyDescent="0.25">
      <c r="I37005" s="137"/>
      <c r="J37005" s="110"/>
      <c r="K37005"/>
      <c r="L37005"/>
      <c r="T37005" s="138"/>
    </row>
    <row r="37006" spans="9:20" x14ac:dyDescent="0.25">
      <c r="I37006" s="137"/>
      <c r="J37006" s="110"/>
      <c r="K37006"/>
      <c r="L37006"/>
      <c r="T37006" s="138"/>
    </row>
    <row r="37007" spans="9:20" x14ac:dyDescent="0.25">
      <c r="I37007" s="137"/>
      <c r="J37007" s="110"/>
      <c r="K37007"/>
      <c r="L37007"/>
      <c r="T37007" s="138"/>
    </row>
    <row r="37008" spans="9:20" x14ac:dyDescent="0.25">
      <c r="I37008" s="137"/>
      <c r="J37008" s="110"/>
      <c r="K37008"/>
      <c r="L37008"/>
      <c r="T37008" s="138"/>
    </row>
    <row r="37009" spans="9:20" x14ac:dyDescent="0.25">
      <c r="I37009" s="137"/>
      <c r="J37009" s="110"/>
      <c r="K37009"/>
      <c r="L37009"/>
      <c r="T37009" s="138"/>
    </row>
    <row r="37010" spans="9:20" x14ac:dyDescent="0.25">
      <c r="I37010" s="137"/>
      <c r="J37010" s="110"/>
      <c r="K37010"/>
      <c r="L37010"/>
      <c r="T37010" s="138"/>
    </row>
    <row r="37011" spans="9:20" x14ac:dyDescent="0.25">
      <c r="I37011" s="137"/>
      <c r="J37011" s="110"/>
      <c r="K37011"/>
      <c r="L37011"/>
      <c r="T37011" s="138"/>
    </row>
    <row r="37012" spans="9:20" x14ac:dyDescent="0.25">
      <c r="I37012" s="137"/>
      <c r="J37012" s="110"/>
      <c r="K37012"/>
      <c r="L37012"/>
      <c r="T37012" s="138"/>
    </row>
    <row r="37013" spans="9:20" x14ac:dyDescent="0.25">
      <c r="I37013" s="137"/>
      <c r="J37013" s="110"/>
      <c r="K37013"/>
      <c r="L37013"/>
      <c r="T37013" s="138"/>
    </row>
    <row r="37014" spans="9:20" x14ac:dyDescent="0.25">
      <c r="I37014" s="137"/>
      <c r="J37014" s="110"/>
      <c r="K37014"/>
      <c r="L37014"/>
      <c r="T37014" s="138"/>
    </row>
    <row r="37015" spans="9:20" x14ac:dyDescent="0.25">
      <c r="I37015" s="137"/>
      <c r="J37015" s="110"/>
      <c r="K37015"/>
      <c r="L37015"/>
      <c r="T37015" s="138"/>
    </row>
    <row r="37016" spans="9:20" x14ac:dyDescent="0.25">
      <c r="I37016" s="137"/>
      <c r="J37016" s="110"/>
      <c r="K37016"/>
      <c r="L37016"/>
      <c r="T37016" s="138"/>
    </row>
    <row r="37017" spans="9:20" x14ac:dyDescent="0.25">
      <c r="I37017" s="137"/>
      <c r="J37017" s="110"/>
      <c r="K37017"/>
      <c r="L37017"/>
      <c r="T37017" s="138"/>
    </row>
    <row r="37018" spans="9:20" x14ac:dyDescent="0.25">
      <c r="I37018" s="137"/>
      <c r="J37018" s="110"/>
      <c r="K37018"/>
      <c r="L37018"/>
      <c r="T37018" s="138"/>
    </row>
    <row r="37019" spans="9:20" x14ac:dyDescent="0.25">
      <c r="I37019" s="137"/>
      <c r="J37019" s="110"/>
      <c r="K37019"/>
      <c r="L37019"/>
      <c r="T37019" s="138"/>
    </row>
    <row r="37020" spans="9:20" x14ac:dyDescent="0.25">
      <c r="I37020" s="137"/>
      <c r="J37020" s="110"/>
      <c r="K37020"/>
      <c r="L37020"/>
      <c r="T37020" s="138"/>
    </row>
    <row r="37021" spans="9:20" x14ac:dyDescent="0.25">
      <c r="I37021" s="137"/>
      <c r="J37021" s="110"/>
      <c r="K37021"/>
      <c r="L37021"/>
      <c r="T37021" s="138"/>
    </row>
    <row r="37022" spans="9:20" x14ac:dyDescent="0.25">
      <c r="I37022" s="137"/>
      <c r="J37022" s="110"/>
      <c r="K37022"/>
      <c r="L37022"/>
      <c r="T37022" s="138"/>
    </row>
    <row r="37023" spans="9:20" x14ac:dyDescent="0.25">
      <c r="I37023" s="137"/>
      <c r="J37023" s="110"/>
      <c r="K37023"/>
      <c r="L37023"/>
      <c r="T37023" s="138"/>
    </row>
    <row r="37024" spans="9:20" x14ac:dyDescent="0.25">
      <c r="I37024" s="137"/>
      <c r="J37024" s="110"/>
      <c r="K37024"/>
      <c r="L37024"/>
      <c r="T37024" s="138"/>
    </row>
    <row r="37025" spans="9:20" x14ac:dyDescent="0.25">
      <c r="I37025" s="137"/>
      <c r="J37025" s="110"/>
      <c r="K37025"/>
      <c r="L37025"/>
      <c r="T37025" s="138"/>
    </row>
    <row r="37026" spans="9:20" x14ac:dyDescent="0.25">
      <c r="I37026" s="137"/>
      <c r="J37026" s="110"/>
      <c r="K37026"/>
      <c r="L37026"/>
      <c r="T37026" s="138"/>
    </row>
    <row r="37027" spans="9:20" x14ac:dyDescent="0.25">
      <c r="I37027" s="137"/>
      <c r="J37027" s="110"/>
      <c r="K37027"/>
      <c r="L37027"/>
      <c r="T37027" s="138"/>
    </row>
    <row r="37028" spans="9:20" x14ac:dyDescent="0.25">
      <c r="I37028" s="137"/>
      <c r="J37028" s="110"/>
      <c r="K37028"/>
      <c r="L37028"/>
      <c r="T37028" s="138"/>
    </row>
    <row r="37029" spans="9:20" x14ac:dyDescent="0.25">
      <c r="I37029" s="137"/>
      <c r="J37029" s="110"/>
      <c r="K37029"/>
      <c r="L37029"/>
      <c r="T37029" s="138"/>
    </row>
    <row r="37030" spans="9:20" x14ac:dyDescent="0.25">
      <c r="I37030" s="137"/>
      <c r="J37030" s="110"/>
      <c r="K37030"/>
      <c r="L37030"/>
      <c r="T37030" s="138"/>
    </row>
    <row r="37031" spans="9:20" x14ac:dyDescent="0.25">
      <c r="I37031" s="137"/>
      <c r="J37031" s="110"/>
      <c r="K37031"/>
      <c r="L37031"/>
      <c r="T37031" s="138"/>
    </row>
    <row r="37032" spans="9:20" x14ac:dyDescent="0.25">
      <c r="I37032" s="137"/>
      <c r="J37032" s="110"/>
      <c r="K37032"/>
      <c r="L37032"/>
      <c r="T37032" s="138"/>
    </row>
    <row r="37033" spans="9:20" x14ac:dyDescent="0.25">
      <c r="I37033" s="137"/>
      <c r="J37033" s="110"/>
      <c r="K37033"/>
      <c r="L37033"/>
      <c r="T37033" s="138"/>
    </row>
    <row r="37034" spans="9:20" x14ac:dyDescent="0.25">
      <c r="I37034" s="137"/>
      <c r="J37034" s="110"/>
      <c r="K37034"/>
      <c r="L37034"/>
      <c r="T37034" s="138"/>
    </row>
    <row r="37035" spans="9:20" x14ac:dyDescent="0.25">
      <c r="I37035" s="137"/>
      <c r="J37035" s="110"/>
      <c r="K37035"/>
      <c r="L37035"/>
      <c r="T37035" s="138"/>
    </row>
    <row r="37036" spans="9:20" x14ac:dyDescent="0.25">
      <c r="I37036" s="137"/>
      <c r="J37036" s="110"/>
      <c r="K37036"/>
      <c r="L37036"/>
      <c r="T37036" s="138"/>
    </row>
    <row r="37037" spans="9:20" x14ac:dyDescent="0.25">
      <c r="I37037" s="137"/>
      <c r="J37037" s="110"/>
      <c r="K37037"/>
      <c r="L37037"/>
      <c r="T37037" s="138"/>
    </row>
    <row r="37038" spans="9:20" x14ac:dyDescent="0.25">
      <c r="I37038" s="137"/>
      <c r="J37038" s="110"/>
      <c r="K37038"/>
      <c r="L37038"/>
      <c r="T37038" s="138"/>
    </row>
    <row r="37039" spans="9:20" x14ac:dyDescent="0.25">
      <c r="I37039" s="137"/>
      <c r="J37039" s="110"/>
      <c r="K37039"/>
      <c r="L37039"/>
      <c r="T37039" s="138"/>
    </row>
    <row r="37040" spans="9:20" x14ac:dyDescent="0.25">
      <c r="I37040" s="137"/>
      <c r="J37040" s="110"/>
      <c r="K37040"/>
      <c r="L37040"/>
      <c r="T37040" s="138"/>
    </row>
    <row r="37041" spans="9:20" x14ac:dyDescent="0.25">
      <c r="I37041" s="137"/>
      <c r="J37041" s="110"/>
      <c r="K37041"/>
      <c r="L37041"/>
      <c r="T37041" s="138"/>
    </row>
    <row r="37042" spans="9:20" x14ac:dyDescent="0.25">
      <c r="I37042" s="137"/>
      <c r="J37042" s="110"/>
      <c r="K37042"/>
      <c r="L37042"/>
      <c r="T37042" s="138"/>
    </row>
    <row r="37043" spans="9:20" x14ac:dyDescent="0.25">
      <c r="I37043" s="137"/>
      <c r="J37043" s="110"/>
      <c r="K37043"/>
      <c r="L37043"/>
      <c r="T37043" s="138"/>
    </row>
    <row r="37044" spans="9:20" x14ac:dyDescent="0.25">
      <c r="I37044" s="137"/>
      <c r="J37044" s="110"/>
      <c r="K37044"/>
      <c r="L37044"/>
      <c r="T37044" s="138"/>
    </row>
    <row r="37045" spans="9:20" x14ac:dyDescent="0.25">
      <c r="I37045" s="137"/>
      <c r="J37045" s="110"/>
      <c r="K37045"/>
      <c r="L37045"/>
      <c r="T37045" s="138"/>
    </row>
    <row r="37046" spans="9:20" x14ac:dyDescent="0.25">
      <c r="I37046" s="137"/>
      <c r="J37046" s="110"/>
      <c r="K37046"/>
      <c r="L37046"/>
      <c r="T37046" s="138"/>
    </row>
    <row r="37047" spans="9:20" x14ac:dyDescent="0.25">
      <c r="I37047" s="137"/>
      <c r="J37047" s="110"/>
      <c r="K37047"/>
      <c r="L37047"/>
      <c r="T37047" s="138"/>
    </row>
    <row r="37048" spans="9:20" x14ac:dyDescent="0.25">
      <c r="I37048" s="137"/>
      <c r="J37048" s="110"/>
      <c r="K37048"/>
      <c r="L37048"/>
      <c r="T37048" s="138"/>
    </row>
    <row r="37049" spans="9:20" x14ac:dyDescent="0.25">
      <c r="I37049" s="137"/>
      <c r="J37049" s="110"/>
      <c r="K37049"/>
      <c r="L37049"/>
      <c r="T37049" s="138"/>
    </row>
    <row r="37050" spans="9:20" x14ac:dyDescent="0.25">
      <c r="I37050" s="137"/>
      <c r="J37050" s="110"/>
      <c r="K37050"/>
      <c r="L37050"/>
      <c r="T37050" s="138"/>
    </row>
    <row r="37051" spans="9:20" x14ac:dyDescent="0.25">
      <c r="I37051" s="137"/>
      <c r="J37051" s="110"/>
      <c r="K37051"/>
      <c r="L37051"/>
      <c r="T37051" s="138"/>
    </row>
    <row r="37052" spans="9:20" x14ac:dyDescent="0.25">
      <c r="I37052" s="137"/>
      <c r="J37052" s="110"/>
      <c r="K37052"/>
      <c r="L37052"/>
      <c r="T37052" s="138"/>
    </row>
    <row r="37053" spans="9:20" x14ac:dyDescent="0.25">
      <c r="I37053" s="137"/>
      <c r="J37053" s="110"/>
      <c r="K37053"/>
      <c r="L37053"/>
      <c r="T37053" s="138"/>
    </row>
    <row r="37054" spans="9:20" x14ac:dyDescent="0.25">
      <c r="I37054" s="137"/>
      <c r="J37054" s="110"/>
      <c r="K37054"/>
      <c r="L37054"/>
      <c r="T37054" s="138"/>
    </row>
    <row r="37055" spans="9:20" x14ac:dyDescent="0.25">
      <c r="I37055" s="137"/>
      <c r="J37055" s="110"/>
      <c r="K37055"/>
      <c r="L37055"/>
      <c r="T37055" s="138"/>
    </row>
    <row r="37056" spans="9:20" x14ac:dyDescent="0.25">
      <c r="I37056" s="137"/>
      <c r="J37056" s="110"/>
      <c r="K37056"/>
      <c r="L37056"/>
      <c r="T37056" s="138"/>
    </row>
    <row r="37057" spans="9:20" x14ac:dyDescent="0.25">
      <c r="I37057" s="137"/>
      <c r="J37057" s="110"/>
      <c r="K37057"/>
      <c r="L37057"/>
      <c r="T37057" s="138"/>
    </row>
    <row r="37058" spans="9:20" x14ac:dyDescent="0.25">
      <c r="I37058" s="137"/>
      <c r="J37058" s="110"/>
      <c r="K37058"/>
      <c r="L37058"/>
      <c r="T37058" s="138"/>
    </row>
    <row r="37059" spans="9:20" x14ac:dyDescent="0.25">
      <c r="I37059" s="137"/>
      <c r="J37059" s="110"/>
      <c r="K37059"/>
      <c r="L37059"/>
      <c r="T37059" s="138"/>
    </row>
    <row r="37060" spans="9:20" x14ac:dyDescent="0.25">
      <c r="I37060" s="137"/>
      <c r="J37060" s="110"/>
      <c r="K37060"/>
      <c r="L37060"/>
      <c r="T37060" s="138"/>
    </row>
    <row r="37061" spans="9:20" x14ac:dyDescent="0.25">
      <c r="I37061" s="137"/>
      <c r="J37061" s="110"/>
      <c r="K37061"/>
      <c r="L37061"/>
      <c r="T37061" s="138"/>
    </row>
    <row r="37062" spans="9:20" x14ac:dyDescent="0.25">
      <c r="I37062" s="137"/>
      <c r="J37062" s="110"/>
      <c r="K37062"/>
      <c r="L37062"/>
      <c r="T37062" s="138"/>
    </row>
    <row r="37063" spans="9:20" x14ac:dyDescent="0.25">
      <c r="I37063" s="137"/>
      <c r="J37063" s="110"/>
      <c r="K37063"/>
      <c r="L37063"/>
      <c r="T37063" s="138"/>
    </row>
    <row r="37064" spans="9:20" x14ac:dyDescent="0.25">
      <c r="I37064" s="137"/>
      <c r="J37064" s="110"/>
      <c r="K37064"/>
      <c r="L37064"/>
      <c r="T37064" s="138"/>
    </row>
    <row r="37065" spans="9:20" x14ac:dyDescent="0.25">
      <c r="I37065" s="137"/>
      <c r="J37065" s="110"/>
      <c r="K37065"/>
      <c r="L37065"/>
      <c r="T37065" s="138"/>
    </row>
    <row r="37066" spans="9:20" x14ac:dyDescent="0.25">
      <c r="I37066" s="137"/>
      <c r="J37066" s="110"/>
      <c r="K37066"/>
      <c r="L37066"/>
      <c r="T37066" s="138"/>
    </row>
    <row r="37067" spans="9:20" x14ac:dyDescent="0.25">
      <c r="I37067" s="137"/>
      <c r="J37067" s="110"/>
      <c r="K37067"/>
      <c r="L37067"/>
      <c r="T37067" s="138"/>
    </row>
    <row r="37068" spans="9:20" x14ac:dyDescent="0.25">
      <c r="I37068" s="137"/>
      <c r="J37068" s="110"/>
      <c r="K37068"/>
      <c r="L37068"/>
      <c r="T37068" s="138"/>
    </row>
    <row r="37069" spans="9:20" x14ac:dyDescent="0.25">
      <c r="I37069" s="137"/>
      <c r="J37069" s="110"/>
      <c r="K37069"/>
      <c r="L37069"/>
      <c r="T37069" s="138"/>
    </row>
    <row r="37070" spans="9:20" x14ac:dyDescent="0.25">
      <c r="I37070" s="137"/>
      <c r="J37070" s="110"/>
      <c r="K37070"/>
      <c r="L37070"/>
      <c r="T37070" s="138"/>
    </row>
    <row r="37071" spans="9:20" x14ac:dyDescent="0.25">
      <c r="I37071" s="137"/>
      <c r="J37071" s="110"/>
      <c r="K37071"/>
      <c r="L37071"/>
      <c r="T37071" s="138"/>
    </row>
    <row r="37072" spans="9:20" x14ac:dyDescent="0.25">
      <c r="I37072" s="137"/>
      <c r="J37072" s="110"/>
      <c r="K37072"/>
      <c r="L37072"/>
      <c r="T37072" s="138"/>
    </row>
    <row r="37073" spans="9:20" x14ac:dyDescent="0.25">
      <c r="I37073" s="137"/>
      <c r="J37073" s="110"/>
      <c r="K37073"/>
      <c r="L37073"/>
      <c r="T37073" s="138"/>
    </row>
    <row r="37074" spans="9:20" x14ac:dyDescent="0.25">
      <c r="I37074" s="137"/>
      <c r="J37074" s="110"/>
      <c r="K37074"/>
      <c r="L37074"/>
      <c r="T37074" s="138"/>
    </row>
    <row r="37075" spans="9:20" x14ac:dyDescent="0.25">
      <c r="I37075" s="137"/>
      <c r="J37075" s="110"/>
      <c r="K37075"/>
      <c r="L37075"/>
      <c r="T37075" s="138"/>
    </row>
    <row r="37076" spans="9:20" x14ac:dyDescent="0.25">
      <c r="I37076" s="137"/>
      <c r="J37076" s="110"/>
      <c r="K37076"/>
      <c r="L37076"/>
      <c r="T37076" s="138"/>
    </row>
    <row r="37077" spans="9:20" x14ac:dyDescent="0.25">
      <c r="I37077" s="137"/>
      <c r="J37077" s="110"/>
      <c r="K37077"/>
      <c r="L37077"/>
      <c r="T37077" s="138"/>
    </row>
    <row r="37078" spans="9:20" x14ac:dyDescent="0.25">
      <c r="I37078" s="137"/>
      <c r="J37078" s="110"/>
      <c r="K37078"/>
      <c r="L37078"/>
      <c r="T37078" s="138"/>
    </row>
    <row r="37079" spans="9:20" x14ac:dyDescent="0.25">
      <c r="I37079" s="137"/>
      <c r="J37079" s="110"/>
      <c r="K37079"/>
      <c r="L37079"/>
      <c r="T37079" s="138"/>
    </row>
    <row r="37080" spans="9:20" x14ac:dyDescent="0.25">
      <c r="I37080" s="137"/>
      <c r="J37080" s="110"/>
      <c r="K37080"/>
      <c r="L37080"/>
      <c r="T37080" s="138"/>
    </row>
    <row r="37081" spans="9:20" x14ac:dyDescent="0.25">
      <c r="I37081" s="137"/>
      <c r="J37081" s="110"/>
      <c r="K37081"/>
      <c r="L37081"/>
      <c r="T37081" s="138"/>
    </row>
    <row r="37082" spans="9:20" x14ac:dyDescent="0.25">
      <c r="I37082" s="137"/>
      <c r="J37082" s="110"/>
      <c r="K37082"/>
      <c r="L37082"/>
      <c r="T37082" s="138"/>
    </row>
    <row r="37083" spans="9:20" x14ac:dyDescent="0.25">
      <c r="I37083" s="137"/>
      <c r="J37083" s="110"/>
      <c r="K37083"/>
      <c r="L37083"/>
      <c r="T37083" s="138"/>
    </row>
    <row r="37084" spans="9:20" x14ac:dyDescent="0.25">
      <c r="I37084" s="137"/>
      <c r="J37084" s="110"/>
      <c r="K37084"/>
      <c r="L37084"/>
      <c r="T37084" s="138"/>
    </row>
    <row r="37085" spans="9:20" x14ac:dyDescent="0.25">
      <c r="I37085" s="137"/>
      <c r="J37085" s="110"/>
      <c r="K37085"/>
      <c r="L37085"/>
      <c r="T37085" s="138"/>
    </row>
    <row r="37086" spans="9:20" x14ac:dyDescent="0.25">
      <c r="I37086" s="137"/>
      <c r="J37086" s="110"/>
      <c r="K37086"/>
      <c r="L37086"/>
      <c r="T37086" s="138"/>
    </row>
    <row r="37087" spans="9:20" x14ac:dyDescent="0.25">
      <c r="I37087" s="137"/>
      <c r="J37087" s="110"/>
      <c r="K37087"/>
      <c r="L37087"/>
      <c r="T37087" s="138"/>
    </row>
    <row r="37088" spans="9:20" x14ac:dyDescent="0.25">
      <c r="I37088" s="137"/>
      <c r="J37088" s="110"/>
      <c r="K37088"/>
      <c r="L37088"/>
      <c r="T37088" s="138"/>
    </row>
    <row r="37089" spans="9:20" x14ac:dyDescent="0.25">
      <c r="I37089" s="137"/>
      <c r="J37089" s="110"/>
      <c r="K37089"/>
      <c r="L37089"/>
      <c r="T37089" s="138"/>
    </row>
    <row r="37090" spans="9:20" x14ac:dyDescent="0.25">
      <c r="I37090" s="137"/>
      <c r="J37090" s="110"/>
      <c r="K37090"/>
      <c r="L37090"/>
      <c r="T37090" s="138"/>
    </row>
    <row r="37091" spans="9:20" x14ac:dyDescent="0.25">
      <c r="I37091" s="137"/>
      <c r="J37091" s="110"/>
      <c r="K37091"/>
      <c r="L37091"/>
      <c r="T37091" s="138"/>
    </row>
    <row r="37092" spans="9:20" x14ac:dyDescent="0.25">
      <c r="I37092" s="137"/>
      <c r="J37092" s="110"/>
      <c r="K37092"/>
      <c r="L37092"/>
      <c r="T37092" s="138"/>
    </row>
    <row r="37093" spans="9:20" x14ac:dyDescent="0.25">
      <c r="I37093" s="137"/>
      <c r="J37093" s="110"/>
      <c r="K37093"/>
      <c r="L37093"/>
      <c r="T37093" s="138"/>
    </row>
    <row r="37094" spans="9:20" x14ac:dyDescent="0.25">
      <c r="I37094" s="137"/>
      <c r="J37094" s="110"/>
      <c r="K37094"/>
      <c r="L37094"/>
      <c r="T37094" s="138"/>
    </row>
    <row r="37095" spans="9:20" x14ac:dyDescent="0.25">
      <c r="I37095" s="137"/>
      <c r="J37095" s="110"/>
      <c r="K37095"/>
      <c r="L37095"/>
      <c r="T37095" s="138"/>
    </row>
    <row r="37096" spans="9:20" x14ac:dyDescent="0.25">
      <c r="I37096" s="137"/>
      <c r="J37096" s="110"/>
      <c r="K37096"/>
      <c r="L37096"/>
      <c r="T37096" s="138"/>
    </row>
    <row r="37097" spans="9:20" x14ac:dyDescent="0.25">
      <c r="I37097" s="137"/>
      <c r="J37097" s="110"/>
      <c r="K37097"/>
      <c r="L37097"/>
      <c r="T37097" s="138"/>
    </row>
    <row r="37098" spans="9:20" x14ac:dyDescent="0.25">
      <c r="I37098" s="137"/>
      <c r="J37098" s="110"/>
      <c r="K37098"/>
      <c r="L37098"/>
      <c r="T37098" s="138"/>
    </row>
    <row r="37099" spans="9:20" x14ac:dyDescent="0.25">
      <c r="I37099" s="137"/>
      <c r="J37099" s="110"/>
      <c r="K37099"/>
      <c r="L37099"/>
      <c r="T37099" s="138"/>
    </row>
    <row r="37100" spans="9:20" x14ac:dyDescent="0.25">
      <c r="I37100" s="137"/>
      <c r="J37100" s="110"/>
      <c r="K37100"/>
      <c r="L37100"/>
      <c r="T37100" s="138"/>
    </row>
    <row r="37101" spans="9:20" x14ac:dyDescent="0.25">
      <c r="I37101" s="137"/>
      <c r="J37101" s="110"/>
      <c r="K37101"/>
      <c r="L37101"/>
      <c r="T37101" s="138"/>
    </row>
    <row r="37102" spans="9:20" x14ac:dyDescent="0.25">
      <c r="I37102" s="137"/>
      <c r="J37102" s="110"/>
      <c r="K37102"/>
      <c r="L37102"/>
      <c r="T37102" s="138"/>
    </row>
    <row r="37103" spans="9:20" x14ac:dyDescent="0.25">
      <c r="I37103" s="137"/>
      <c r="J37103" s="110"/>
      <c r="K37103"/>
      <c r="L37103"/>
      <c r="T37103" s="138"/>
    </row>
    <row r="37104" spans="9:20" x14ac:dyDescent="0.25">
      <c r="I37104" s="137"/>
      <c r="J37104" s="110"/>
      <c r="K37104"/>
      <c r="L37104"/>
      <c r="T37104" s="138"/>
    </row>
    <row r="37105" spans="9:20" x14ac:dyDescent="0.25">
      <c r="I37105" s="137"/>
      <c r="J37105" s="110"/>
      <c r="K37105"/>
      <c r="L37105"/>
      <c r="T37105" s="138"/>
    </row>
    <row r="37106" spans="9:20" x14ac:dyDescent="0.25">
      <c r="I37106" s="137"/>
      <c r="J37106" s="110"/>
      <c r="K37106"/>
      <c r="L37106"/>
      <c r="T37106" s="138"/>
    </row>
    <row r="37107" spans="9:20" x14ac:dyDescent="0.25">
      <c r="I37107" s="137"/>
      <c r="J37107" s="110"/>
      <c r="K37107"/>
      <c r="L37107"/>
      <c r="T37107" s="138"/>
    </row>
    <row r="37108" spans="9:20" x14ac:dyDescent="0.25">
      <c r="I37108" s="137"/>
      <c r="J37108" s="110"/>
      <c r="K37108"/>
      <c r="L37108"/>
      <c r="T37108" s="138"/>
    </row>
    <row r="37109" spans="9:20" x14ac:dyDescent="0.25">
      <c r="I37109" s="137"/>
      <c r="J37109" s="110"/>
      <c r="K37109"/>
      <c r="L37109"/>
      <c r="T37109" s="138"/>
    </row>
    <row r="37110" spans="9:20" x14ac:dyDescent="0.25">
      <c r="I37110" s="137"/>
      <c r="J37110" s="110"/>
      <c r="K37110"/>
      <c r="L37110"/>
      <c r="T37110" s="138"/>
    </row>
    <row r="37111" spans="9:20" x14ac:dyDescent="0.25">
      <c r="I37111" s="137"/>
      <c r="J37111" s="110"/>
      <c r="K37111"/>
      <c r="L37111"/>
      <c r="T37111" s="138"/>
    </row>
    <row r="37112" spans="9:20" x14ac:dyDescent="0.25">
      <c r="I37112" s="137"/>
      <c r="J37112" s="110"/>
      <c r="K37112"/>
      <c r="L37112"/>
      <c r="T37112" s="138"/>
    </row>
    <row r="37113" spans="9:20" x14ac:dyDescent="0.25">
      <c r="I37113" s="137"/>
      <c r="J37113" s="110"/>
      <c r="K37113"/>
      <c r="L37113"/>
      <c r="T37113" s="138"/>
    </row>
    <row r="37114" spans="9:20" x14ac:dyDescent="0.25">
      <c r="I37114" s="137"/>
      <c r="J37114" s="110"/>
      <c r="K37114"/>
      <c r="L37114"/>
      <c r="T37114" s="138"/>
    </row>
    <row r="37115" spans="9:20" x14ac:dyDescent="0.25">
      <c r="I37115" s="137"/>
      <c r="J37115" s="110"/>
      <c r="K37115"/>
      <c r="L37115"/>
      <c r="T37115" s="138"/>
    </row>
    <row r="37116" spans="9:20" x14ac:dyDescent="0.25">
      <c r="I37116" s="137"/>
      <c r="J37116" s="110"/>
      <c r="K37116"/>
      <c r="L37116"/>
      <c r="T37116" s="138"/>
    </row>
    <row r="37117" spans="9:20" x14ac:dyDescent="0.25">
      <c r="I37117" s="137"/>
      <c r="J37117" s="110"/>
      <c r="K37117"/>
      <c r="L37117"/>
      <c r="T37117" s="138"/>
    </row>
    <row r="37118" spans="9:20" x14ac:dyDescent="0.25">
      <c r="I37118" s="137"/>
      <c r="J37118" s="110"/>
      <c r="K37118"/>
      <c r="L37118"/>
      <c r="T37118" s="138"/>
    </row>
    <row r="37119" spans="9:20" x14ac:dyDescent="0.25">
      <c r="I37119" s="137"/>
      <c r="J37119" s="110"/>
      <c r="K37119"/>
      <c r="L37119"/>
      <c r="T37119" s="138"/>
    </row>
    <row r="37120" spans="9:20" x14ac:dyDescent="0.25">
      <c r="I37120" s="137"/>
      <c r="J37120" s="110"/>
      <c r="K37120"/>
      <c r="L37120"/>
      <c r="T37120" s="138"/>
    </row>
    <row r="37121" spans="9:20" x14ac:dyDescent="0.25">
      <c r="I37121" s="137"/>
      <c r="J37121" s="110"/>
      <c r="K37121"/>
      <c r="L37121"/>
      <c r="T37121" s="138"/>
    </row>
    <row r="37122" spans="9:20" x14ac:dyDescent="0.25">
      <c r="I37122" s="137"/>
      <c r="J37122" s="110"/>
      <c r="K37122"/>
      <c r="L37122"/>
      <c r="T37122" s="138"/>
    </row>
    <row r="37123" spans="9:20" x14ac:dyDescent="0.25">
      <c r="I37123" s="137"/>
      <c r="J37123" s="110"/>
      <c r="K37123"/>
      <c r="L37123"/>
      <c r="T37123" s="138"/>
    </row>
    <row r="37124" spans="9:20" x14ac:dyDescent="0.25">
      <c r="I37124" s="137"/>
      <c r="J37124" s="110"/>
      <c r="K37124"/>
      <c r="L37124"/>
      <c r="T37124" s="138"/>
    </row>
    <row r="37125" spans="9:20" x14ac:dyDescent="0.25">
      <c r="I37125" s="137"/>
      <c r="J37125" s="110"/>
      <c r="K37125"/>
      <c r="L37125"/>
      <c r="T37125" s="138"/>
    </row>
    <row r="37126" spans="9:20" x14ac:dyDescent="0.25">
      <c r="I37126" s="137"/>
      <c r="J37126" s="110"/>
      <c r="K37126"/>
      <c r="L37126"/>
      <c r="T37126" s="138"/>
    </row>
    <row r="37127" spans="9:20" x14ac:dyDescent="0.25">
      <c r="I37127" s="137"/>
      <c r="J37127" s="110"/>
      <c r="K37127"/>
      <c r="L37127"/>
      <c r="T37127" s="138"/>
    </row>
    <row r="37128" spans="9:20" x14ac:dyDescent="0.25">
      <c r="I37128" s="137"/>
      <c r="J37128" s="110"/>
      <c r="K37128"/>
      <c r="L37128"/>
      <c r="T37128" s="138"/>
    </row>
    <row r="37129" spans="9:20" x14ac:dyDescent="0.25">
      <c r="I37129" s="137"/>
      <c r="J37129" s="110"/>
      <c r="K37129"/>
      <c r="L37129"/>
      <c r="T37129" s="138"/>
    </row>
    <row r="37130" spans="9:20" x14ac:dyDescent="0.25">
      <c r="I37130" s="137"/>
      <c r="J37130" s="110"/>
      <c r="K37130"/>
      <c r="L37130"/>
      <c r="T37130" s="138"/>
    </row>
    <row r="37131" spans="9:20" x14ac:dyDescent="0.25">
      <c r="I37131" s="137"/>
      <c r="J37131" s="110"/>
      <c r="K37131"/>
      <c r="L37131"/>
      <c r="T37131" s="138"/>
    </row>
    <row r="37132" spans="9:20" x14ac:dyDescent="0.25">
      <c r="I37132" s="137"/>
      <c r="J37132" s="110"/>
      <c r="K37132"/>
      <c r="L37132"/>
      <c r="T37132" s="138"/>
    </row>
    <row r="37133" spans="9:20" x14ac:dyDescent="0.25">
      <c r="I37133" s="137"/>
      <c r="J37133" s="110"/>
      <c r="K37133"/>
      <c r="L37133"/>
      <c r="T37133" s="138"/>
    </row>
    <row r="37134" spans="9:20" x14ac:dyDescent="0.25">
      <c r="I37134" s="137"/>
      <c r="J37134" s="110"/>
      <c r="K37134"/>
      <c r="L37134"/>
      <c r="T37134" s="138"/>
    </row>
    <row r="37135" spans="9:20" x14ac:dyDescent="0.25">
      <c r="I37135" s="137"/>
      <c r="J37135" s="110"/>
      <c r="K37135"/>
      <c r="L37135"/>
      <c r="T37135" s="138"/>
    </row>
    <row r="37136" spans="9:20" x14ac:dyDescent="0.25">
      <c r="I37136" s="137"/>
      <c r="J37136" s="110"/>
      <c r="K37136"/>
      <c r="L37136"/>
      <c r="T37136" s="138"/>
    </row>
    <row r="37137" spans="9:20" x14ac:dyDescent="0.25">
      <c r="I37137" s="137"/>
      <c r="J37137" s="110"/>
      <c r="K37137"/>
      <c r="L37137"/>
      <c r="T37137" s="138"/>
    </row>
    <row r="37138" spans="9:20" x14ac:dyDescent="0.25">
      <c r="I37138" s="137"/>
      <c r="J37138" s="110"/>
      <c r="K37138"/>
      <c r="L37138"/>
      <c r="T37138" s="138"/>
    </row>
    <row r="37139" spans="9:20" x14ac:dyDescent="0.25">
      <c r="I37139" s="137"/>
      <c r="J37139" s="110"/>
      <c r="K37139"/>
      <c r="L37139"/>
      <c r="T37139" s="138"/>
    </row>
    <row r="37140" spans="9:20" x14ac:dyDescent="0.25">
      <c r="I37140" s="137"/>
      <c r="J37140" s="110"/>
      <c r="K37140"/>
      <c r="L37140"/>
      <c r="T37140" s="138"/>
    </row>
    <row r="37141" spans="9:20" x14ac:dyDescent="0.25">
      <c r="I37141" s="137"/>
      <c r="J37141" s="110"/>
      <c r="K37141"/>
      <c r="L37141"/>
      <c r="T37141" s="138"/>
    </row>
    <row r="37142" spans="9:20" x14ac:dyDescent="0.25">
      <c r="I37142" s="137"/>
      <c r="J37142" s="110"/>
      <c r="K37142"/>
      <c r="L37142"/>
      <c r="T37142" s="138"/>
    </row>
    <row r="37143" spans="9:20" x14ac:dyDescent="0.25">
      <c r="I37143" s="137"/>
      <c r="J37143" s="110"/>
      <c r="K37143"/>
      <c r="L37143"/>
      <c r="T37143" s="138"/>
    </row>
    <row r="37144" spans="9:20" x14ac:dyDescent="0.25">
      <c r="I37144" s="137"/>
      <c r="J37144" s="110"/>
      <c r="K37144"/>
      <c r="L37144"/>
      <c r="T37144" s="138"/>
    </row>
    <row r="37145" spans="9:20" x14ac:dyDescent="0.25">
      <c r="I37145" s="137"/>
      <c r="J37145" s="110"/>
      <c r="K37145"/>
      <c r="L37145"/>
      <c r="T37145" s="138"/>
    </row>
    <row r="37146" spans="9:20" x14ac:dyDescent="0.25">
      <c r="I37146" s="137"/>
      <c r="J37146" s="110"/>
      <c r="K37146"/>
      <c r="L37146"/>
      <c r="T37146" s="138"/>
    </row>
    <row r="37147" spans="9:20" x14ac:dyDescent="0.25">
      <c r="I37147" s="137"/>
      <c r="J37147" s="110"/>
      <c r="K37147"/>
      <c r="L37147"/>
      <c r="T37147" s="138"/>
    </row>
    <row r="37148" spans="9:20" x14ac:dyDescent="0.25">
      <c r="I37148" s="137"/>
      <c r="J37148" s="110"/>
      <c r="K37148"/>
      <c r="L37148"/>
      <c r="T37148" s="138"/>
    </row>
    <row r="37149" spans="9:20" x14ac:dyDescent="0.25">
      <c r="I37149" s="137"/>
      <c r="J37149" s="110"/>
      <c r="K37149"/>
      <c r="L37149"/>
      <c r="T37149" s="138"/>
    </row>
    <row r="37150" spans="9:20" x14ac:dyDescent="0.25">
      <c r="I37150" s="137"/>
      <c r="J37150" s="110"/>
      <c r="K37150"/>
      <c r="L37150"/>
      <c r="T37150" s="138"/>
    </row>
    <row r="37151" spans="9:20" x14ac:dyDescent="0.25">
      <c r="I37151" s="137"/>
      <c r="J37151" s="110"/>
      <c r="K37151"/>
      <c r="L37151"/>
      <c r="T37151" s="138"/>
    </row>
    <row r="37152" spans="9:20" x14ac:dyDescent="0.25">
      <c r="I37152" s="137"/>
      <c r="J37152" s="110"/>
      <c r="K37152"/>
      <c r="L37152"/>
      <c r="T37152" s="138"/>
    </row>
    <row r="37153" spans="9:20" x14ac:dyDescent="0.25">
      <c r="I37153" s="137"/>
      <c r="J37153" s="110"/>
      <c r="K37153"/>
      <c r="L37153"/>
      <c r="T37153" s="138"/>
    </row>
    <row r="37154" spans="9:20" x14ac:dyDescent="0.25">
      <c r="I37154" s="137"/>
      <c r="J37154" s="110"/>
      <c r="K37154"/>
      <c r="L37154"/>
      <c r="T37154" s="138"/>
    </row>
    <row r="37155" spans="9:20" x14ac:dyDescent="0.25">
      <c r="I37155" s="137"/>
      <c r="J37155" s="110"/>
      <c r="K37155"/>
      <c r="L37155"/>
      <c r="T37155" s="138"/>
    </row>
    <row r="37156" spans="9:20" x14ac:dyDescent="0.25">
      <c r="I37156" s="137"/>
      <c r="J37156" s="110"/>
      <c r="K37156"/>
      <c r="L37156"/>
      <c r="T37156" s="138"/>
    </row>
    <row r="37157" spans="9:20" x14ac:dyDescent="0.25">
      <c r="I37157" s="137"/>
      <c r="J37157" s="110"/>
      <c r="K37157"/>
      <c r="L37157"/>
      <c r="T37157" s="138"/>
    </row>
    <row r="37158" spans="9:20" x14ac:dyDescent="0.25">
      <c r="I37158" s="137"/>
      <c r="J37158" s="110"/>
      <c r="K37158"/>
      <c r="L37158"/>
      <c r="T37158" s="138"/>
    </row>
    <row r="37159" spans="9:20" x14ac:dyDescent="0.25">
      <c r="I37159" s="137"/>
      <c r="J37159" s="110"/>
      <c r="K37159"/>
      <c r="L37159"/>
      <c r="T37159" s="138"/>
    </row>
    <row r="37160" spans="9:20" x14ac:dyDescent="0.25">
      <c r="I37160" s="137"/>
      <c r="J37160" s="110"/>
      <c r="K37160"/>
      <c r="L37160"/>
      <c r="T37160" s="138"/>
    </row>
    <row r="37161" spans="9:20" x14ac:dyDescent="0.25">
      <c r="I37161" s="137"/>
      <c r="J37161" s="110"/>
      <c r="K37161"/>
      <c r="L37161"/>
      <c r="T37161" s="138"/>
    </row>
    <row r="37162" spans="9:20" x14ac:dyDescent="0.25">
      <c r="I37162" s="137"/>
      <c r="J37162" s="110"/>
      <c r="K37162"/>
      <c r="L37162"/>
      <c r="T37162" s="138"/>
    </row>
    <row r="37163" spans="9:20" x14ac:dyDescent="0.25">
      <c r="I37163" s="137"/>
      <c r="J37163" s="110"/>
      <c r="K37163"/>
      <c r="L37163"/>
      <c r="T37163" s="138"/>
    </row>
    <row r="37164" spans="9:20" x14ac:dyDescent="0.25">
      <c r="I37164" s="137"/>
      <c r="J37164" s="110"/>
      <c r="K37164"/>
      <c r="L37164"/>
      <c r="T37164" s="138"/>
    </row>
    <row r="37165" spans="9:20" x14ac:dyDescent="0.25">
      <c r="I37165" s="137"/>
      <c r="J37165" s="110"/>
      <c r="K37165"/>
      <c r="L37165"/>
      <c r="T37165" s="138"/>
    </row>
    <row r="37166" spans="9:20" x14ac:dyDescent="0.25">
      <c r="I37166" s="137"/>
      <c r="J37166" s="110"/>
      <c r="K37166"/>
      <c r="L37166"/>
      <c r="T37166" s="138"/>
    </row>
    <row r="37167" spans="9:20" x14ac:dyDescent="0.25">
      <c r="I37167" s="137"/>
      <c r="J37167" s="110"/>
      <c r="K37167"/>
      <c r="L37167"/>
      <c r="T37167" s="138"/>
    </row>
    <row r="37168" spans="9:20" x14ac:dyDescent="0.25">
      <c r="I37168" s="137"/>
      <c r="J37168" s="110"/>
      <c r="K37168"/>
      <c r="L37168"/>
      <c r="T37168" s="138"/>
    </row>
    <row r="37169" spans="9:20" x14ac:dyDescent="0.25">
      <c r="I37169" s="137"/>
      <c r="J37169" s="110"/>
      <c r="K37169"/>
      <c r="L37169"/>
      <c r="T37169" s="138"/>
    </row>
    <row r="37170" spans="9:20" x14ac:dyDescent="0.25">
      <c r="I37170" s="137"/>
      <c r="J37170" s="110"/>
      <c r="K37170"/>
      <c r="L37170"/>
      <c r="T37170" s="138"/>
    </row>
    <row r="37171" spans="9:20" x14ac:dyDescent="0.25">
      <c r="I37171" s="137"/>
      <c r="J37171" s="110"/>
      <c r="K37171"/>
      <c r="L37171"/>
      <c r="T37171" s="138"/>
    </row>
    <row r="37172" spans="9:20" x14ac:dyDescent="0.25">
      <c r="I37172" s="137"/>
      <c r="J37172" s="110"/>
      <c r="K37172"/>
      <c r="L37172"/>
      <c r="T37172" s="138"/>
    </row>
    <row r="37173" spans="9:20" x14ac:dyDescent="0.25">
      <c r="I37173" s="137"/>
      <c r="J37173" s="110"/>
      <c r="K37173"/>
      <c r="L37173"/>
      <c r="T37173" s="138"/>
    </row>
    <row r="37174" spans="9:20" x14ac:dyDescent="0.25">
      <c r="I37174" s="137"/>
      <c r="J37174" s="110"/>
      <c r="K37174"/>
      <c r="L37174"/>
      <c r="T37174" s="138"/>
    </row>
    <row r="37175" spans="9:20" x14ac:dyDescent="0.25">
      <c r="I37175" s="137"/>
      <c r="J37175" s="110"/>
      <c r="K37175"/>
      <c r="L37175"/>
      <c r="T37175" s="138"/>
    </row>
    <row r="37176" spans="9:20" x14ac:dyDescent="0.25">
      <c r="I37176" s="137"/>
      <c r="J37176" s="110"/>
      <c r="K37176"/>
      <c r="L37176"/>
      <c r="T37176" s="138"/>
    </row>
    <row r="37177" spans="9:20" x14ac:dyDescent="0.25">
      <c r="I37177" s="137"/>
      <c r="J37177" s="110"/>
      <c r="K37177"/>
      <c r="L37177"/>
      <c r="T37177" s="138"/>
    </row>
    <row r="37178" spans="9:20" x14ac:dyDescent="0.25">
      <c r="I37178" s="137"/>
      <c r="J37178" s="110"/>
      <c r="K37178"/>
      <c r="L37178"/>
      <c r="T37178" s="138"/>
    </row>
    <row r="37179" spans="9:20" x14ac:dyDescent="0.25">
      <c r="I37179" s="137"/>
      <c r="J37179" s="110"/>
      <c r="K37179"/>
      <c r="L37179"/>
      <c r="T37179" s="138"/>
    </row>
    <row r="37180" spans="9:20" x14ac:dyDescent="0.25">
      <c r="I37180" s="137"/>
      <c r="J37180" s="110"/>
      <c r="K37180"/>
      <c r="L37180"/>
      <c r="T37180" s="138"/>
    </row>
    <row r="37181" spans="9:20" x14ac:dyDescent="0.25">
      <c r="I37181" s="137"/>
      <c r="J37181" s="110"/>
      <c r="K37181"/>
      <c r="L37181"/>
      <c r="T37181" s="138"/>
    </row>
    <row r="37182" spans="9:20" x14ac:dyDescent="0.25">
      <c r="I37182" s="137"/>
      <c r="J37182" s="110"/>
      <c r="K37182"/>
      <c r="L37182"/>
      <c r="T37182" s="138"/>
    </row>
    <row r="37183" spans="9:20" x14ac:dyDescent="0.25">
      <c r="I37183" s="137"/>
      <c r="J37183" s="110"/>
      <c r="K37183"/>
      <c r="L37183"/>
      <c r="T37183" s="138"/>
    </row>
    <row r="37184" spans="9:20" x14ac:dyDescent="0.25">
      <c r="I37184" s="137"/>
      <c r="J37184" s="110"/>
      <c r="K37184"/>
      <c r="L37184"/>
      <c r="T37184" s="138"/>
    </row>
    <row r="37185" spans="9:20" x14ac:dyDescent="0.25">
      <c r="I37185" s="137"/>
      <c r="J37185" s="110"/>
      <c r="K37185"/>
      <c r="L37185"/>
      <c r="T37185" s="138"/>
    </row>
    <row r="37186" spans="9:20" x14ac:dyDescent="0.25">
      <c r="I37186" s="137"/>
      <c r="J37186" s="110"/>
      <c r="K37186"/>
      <c r="L37186"/>
      <c r="T37186" s="138"/>
    </row>
    <row r="37187" spans="9:20" x14ac:dyDescent="0.25">
      <c r="I37187" s="137"/>
      <c r="J37187" s="110"/>
      <c r="K37187"/>
      <c r="L37187"/>
      <c r="T37187" s="138"/>
    </row>
    <row r="37188" spans="9:20" x14ac:dyDescent="0.25">
      <c r="I37188" s="137"/>
      <c r="J37188" s="110"/>
      <c r="K37188"/>
      <c r="L37188"/>
      <c r="T37188" s="138"/>
    </row>
    <row r="37189" spans="9:20" x14ac:dyDescent="0.25">
      <c r="I37189" s="137"/>
      <c r="J37189" s="110"/>
      <c r="K37189"/>
      <c r="L37189"/>
      <c r="T37189" s="138"/>
    </row>
    <row r="37190" spans="9:20" x14ac:dyDescent="0.25">
      <c r="I37190" s="137"/>
      <c r="J37190" s="110"/>
      <c r="K37190"/>
      <c r="L37190"/>
      <c r="T37190" s="138"/>
    </row>
    <row r="37191" spans="9:20" x14ac:dyDescent="0.25">
      <c r="I37191" s="137"/>
      <c r="J37191" s="110"/>
      <c r="K37191"/>
      <c r="L37191"/>
      <c r="T37191" s="138"/>
    </row>
    <row r="37192" spans="9:20" x14ac:dyDescent="0.25">
      <c r="I37192" s="137"/>
      <c r="J37192" s="110"/>
      <c r="K37192"/>
      <c r="L37192"/>
      <c r="T37192" s="138"/>
    </row>
    <row r="37193" spans="9:20" x14ac:dyDescent="0.25">
      <c r="I37193" s="137"/>
      <c r="J37193" s="110"/>
      <c r="K37193"/>
      <c r="L37193"/>
      <c r="T37193" s="138"/>
    </row>
    <row r="37194" spans="9:20" x14ac:dyDescent="0.25">
      <c r="I37194" s="137"/>
      <c r="J37194" s="110"/>
      <c r="K37194"/>
      <c r="L37194"/>
      <c r="T37194" s="138"/>
    </row>
    <row r="37195" spans="9:20" x14ac:dyDescent="0.25">
      <c r="I37195" s="137"/>
      <c r="J37195" s="110"/>
      <c r="K37195"/>
      <c r="L37195"/>
      <c r="T37195" s="138"/>
    </row>
    <row r="37196" spans="9:20" x14ac:dyDescent="0.25">
      <c r="I37196" s="137"/>
      <c r="J37196" s="110"/>
      <c r="K37196"/>
      <c r="L37196"/>
      <c r="T37196" s="138"/>
    </row>
    <row r="37197" spans="9:20" x14ac:dyDescent="0.25">
      <c r="I37197" s="137"/>
      <c r="J37197" s="110"/>
      <c r="K37197"/>
      <c r="L37197"/>
      <c r="T37197" s="138"/>
    </row>
    <row r="37198" spans="9:20" x14ac:dyDescent="0.25">
      <c r="I37198" s="137"/>
      <c r="J37198" s="110"/>
      <c r="K37198"/>
      <c r="L37198"/>
      <c r="T37198" s="138"/>
    </row>
    <row r="37199" spans="9:20" x14ac:dyDescent="0.25">
      <c r="I37199" s="137"/>
      <c r="J37199" s="110"/>
      <c r="K37199"/>
      <c r="L37199"/>
      <c r="T37199" s="138"/>
    </row>
    <row r="37200" spans="9:20" x14ac:dyDescent="0.25">
      <c r="I37200" s="137"/>
      <c r="J37200" s="110"/>
      <c r="K37200"/>
      <c r="L37200"/>
      <c r="T37200" s="138"/>
    </row>
    <row r="37201" spans="9:20" x14ac:dyDescent="0.25">
      <c r="I37201" s="137"/>
      <c r="J37201" s="110"/>
      <c r="K37201"/>
      <c r="L37201"/>
      <c r="T37201" s="138"/>
    </row>
    <row r="37202" spans="9:20" x14ac:dyDescent="0.25">
      <c r="I37202" s="137"/>
      <c r="J37202" s="110"/>
      <c r="K37202"/>
      <c r="L37202"/>
      <c r="T37202" s="138"/>
    </row>
    <row r="37203" spans="9:20" x14ac:dyDescent="0.25">
      <c r="I37203" s="137"/>
      <c r="J37203" s="110"/>
      <c r="K37203"/>
      <c r="L37203"/>
      <c r="T37203" s="138"/>
    </row>
    <row r="37204" spans="9:20" x14ac:dyDescent="0.25">
      <c r="I37204" s="137"/>
      <c r="J37204" s="110"/>
      <c r="K37204"/>
      <c r="L37204"/>
      <c r="T37204" s="138"/>
    </row>
    <row r="37205" spans="9:20" x14ac:dyDescent="0.25">
      <c r="I37205" s="137"/>
      <c r="J37205" s="110"/>
      <c r="K37205"/>
      <c r="L37205"/>
      <c r="T37205" s="138"/>
    </row>
    <row r="37206" spans="9:20" x14ac:dyDescent="0.25">
      <c r="I37206" s="137"/>
      <c r="J37206" s="110"/>
      <c r="K37206"/>
      <c r="L37206"/>
      <c r="T37206" s="138"/>
    </row>
    <row r="37207" spans="9:20" x14ac:dyDescent="0.25">
      <c r="I37207" s="137"/>
      <c r="J37207" s="110"/>
      <c r="K37207"/>
      <c r="L37207"/>
      <c r="T37207" s="138"/>
    </row>
    <row r="37208" spans="9:20" x14ac:dyDescent="0.25">
      <c r="I37208" s="137"/>
      <c r="J37208" s="110"/>
      <c r="K37208"/>
      <c r="L37208"/>
      <c r="T37208" s="138"/>
    </row>
    <row r="37209" spans="9:20" x14ac:dyDescent="0.25">
      <c r="I37209" s="137"/>
      <c r="J37209" s="110"/>
      <c r="K37209"/>
      <c r="L37209"/>
      <c r="T37209" s="138"/>
    </row>
    <row r="37210" spans="9:20" x14ac:dyDescent="0.25">
      <c r="I37210" s="137"/>
      <c r="J37210" s="110"/>
      <c r="K37210"/>
      <c r="L37210"/>
      <c r="T37210" s="138"/>
    </row>
    <row r="37211" spans="9:20" x14ac:dyDescent="0.25">
      <c r="I37211" s="137"/>
      <c r="J37211" s="110"/>
      <c r="K37211"/>
      <c r="L37211"/>
      <c r="T37211" s="138"/>
    </row>
    <row r="37212" spans="9:20" x14ac:dyDescent="0.25">
      <c r="I37212" s="137"/>
      <c r="J37212" s="110"/>
      <c r="K37212"/>
      <c r="L37212"/>
      <c r="T37212" s="138"/>
    </row>
    <row r="37213" spans="9:20" x14ac:dyDescent="0.25">
      <c r="I37213" s="137"/>
      <c r="J37213" s="110"/>
      <c r="K37213"/>
      <c r="L37213"/>
      <c r="T37213" s="138"/>
    </row>
    <row r="37214" spans="9:20" x14ac:dyDescent="0.25">
      <c r="I37214" s="137"/>
      <c r="J37214" s="110"/>
      <c r="K37214"/>
      <c r="L37214"/>
      <c r="T37214" s="138"/>
    </row>
    <row r="37215" spans="9:20" x14ac:dyDescent="0.25">
      <c r="I37215" s="137"/>
      <c r="J37215" s="110"/>
      <c r="K37215"/>
      <c r="L37215"/>
      <c r="T37215" s="138"/>
    </row>
    <row r="37216" spans="9:20" x14ac:dyDescent="0.25">
      <c r="I37216" s="137"/>
      <c r="J37216" s="110"/>
      <c r="K37216"/>
      <c r="L37216"/>
      <c r="T37216" s="138"/>
    </row>
    <row r="37217" spans="9:20" x14ac:dyDescent="0.25">
      <c r="I37217" s="137"/>
      <c r="J37217" s="110"/>
      <c r="K37217"/>
      <c r="L37217"/>
      <c r="T37217" s="138"/>
    </row>
    <row r="37218" spans="9:20" x14ac:dyDescent="0.25">
      <c r="I37218" s="137"/>
      <c r="J37218" s="110"/>
      <c r="K37218"/>
      <c r="L37218"/>
      <c r="T37218" s="138"/>
    </row>
    <row r="37219" spans="9:20" x14ac:dyDescent="0.25">
      <c r="I37219" s="137"/>
      <c r="J37219" s="110"/>
      <c r="K37219"/>
      <c r="L37219"/>
      <c r="T37219" s="138"/>
    </row>
    <row r="37220" spans="9:20" x14ac:dyDescent="0.25">
      <c r="I37220" s="137"/>
      <c r="J37220" s="110"/>
      <c r="K37220"/>
      <c r="L37220"/>
      <c r="T37220" s="138"/>
    </row>
    <row r="37221" spans="9:20" x14ac:dyDescent="0.25">
      <c r="I37221" s="137"/>
      <c r="J37221" s="110"/>
      <c r="K37221"/>
      <c r="L37221"/>
      <c r="T37221" s="138"/>
    </row>
    <row r="37222" spans="9:20" x14ac:dyDescent="0.25">
      <c r="I37222" s="137"/>
      <c r="J37222" s="110"/>
      <c r="K37222"/>
      <c r="L37222"/>
      <c r="T37222" s="138"/>
    </row>
    <row r="37223" spans="9:20" x14ac:dyDescent="0.25">
      <c r="I37223" s="137"/>
      <c r="J37223" s="110"/>
      <c r="K37223"/>
      <c r="L37223"/>
      <c r="T37223" s="138"/>
    </row>
    <row r="37224" spans="9:20" x14ac:dyDescent="0.25">
      <c r="I37224" s="137"/>
      <c r="J37224" s="110"/>
      <c r="K37224"/>
      <c r="L37224"/>
      <c r="T37224" s="138"/>
    </row>
    <row r="37225" spans="9:20" x14ac:dyDescent="0.25">
      <c r="I37225" s="137"/>
      <c r="J37225" s="110"/>
      <c r="K37225"/>
      <c r="L37225"/>
      <c r="T37225" s="138"/>
    </row>
    <row r="37226" spans="9:20" x14ac:dyDescent="0.25">
      <c r="I37226" s="137"/>
      <c r="J37226" s="110"/>
      <c r="K37226"/>
      <c r="L37226"/>
      <c r="T37226" s="138"/>
    </row>
    <row r="37227" spans="9:20" x14ac:dyDescent="0.25">
      <c r="I37227" s="137"/>
      <c r="J37227" s="110"/>
      <c r="K37227"/>
      <c r="L37227"/>
      <c r="T37227" s="138"/>
    </row>
    <row r="37228" spans="9:20" x14ac:dyDescent="0.25">
      <c r="I37228" s="137"/>
      <c r="J37228" s="110"/>
      <c r="K37228"/>
      <c r="L37228"/>
      <c r="T37228" s="138"/>
    </row>
    <row r="37229" spans="9:20" x14ac:dyDescent="0.25">
      <c r="I37229" s="137"/>
      <c r="J37229" s="110"/>
      <c r="K37229"/>
      <c r="L37229"/>
      <c r="T37229" s="138"/>
    </row>
    <row r="37230" spans="9:20" x14ac:dyDescent="0.25">
      <c r="I37230" s="137"/>
      <c r="J37230" s="110"/>
      <c r="K37230"/>
      <c r="L37230"/>
      <c r="T37230" s="138"/>
    </row>
    <row r="37231" spans="9:20" x14ac:dyDescent="0.25">
      <c r="I37231" s="137"/>
      <c r="J37231" s="110"/>
      <c r="K37231"/>
      <c r="L37231"/>
      <c r="T37231" s="138"/>
    </row>
    <row r="37232" spans="9:20" x14ac:dyDescent="0.25">
      <c r="I37232" s="137"/>
      <c r="J37232" s="110"/>
      <c r="K37232"/>
      <c r="L37232"/>
      <c r="T37232" s="138"/>
    </row>
    <row r="37233" spans="9:20" x14ac:dyDescent="0.25">
      <c r="I37233" s="137"/>
      <c r="J37233" s="110"/>
      <c r="K37233"/>
      <c r="L37233"/>
      <c r="T37233" s="138"/>
    </row>
    <row r="37234" spans="9:20" x14ac:dyDescent="0.25">
      <c r="I37234" s="137"/>
      <c r="J37234" s="110"/>
      <c r="K37234"/>
      <c r="L37234"/>
      <c r="T37234" s="138"/>
    </row>
    <row r="37235" spans="9:20" x14ac:dyDescent="0.25">
      <c r="I37235" s="137"/>
      <c r="J37235" s="110"/>
      <c r="K37235"/>
      <c r="L37235"/>
      <c r="T37235" s="138"/>
    </row>
    <row r="37236" spans="9:20" x14ac:dyDescent="0.25">
      <c r="I37236" s="137"/>
      <c r="J37236" s="110"/>
      <c r="K37236"/>
      <c r="L37236"/>
      <c r="T37236" s="138"/>
    </row>
    <row r="37237" spans="9:20" x14ac:dyDescent="0.25">
      <c r="I37237" s="137"/>
      <c r="J37237" s="110"/>
      <c r="K37237"/>
      <c r="L37237"/>
      <c r="T37237" s="138"/>
    </row>
    <row r="37238" spans="9:20" x14ac:dyDescent="0.25">
      <c r="I37238" s="137"/>
      <c r="J37238" s="110"/>
      <c r="K37238"/>
      <c r="L37238"/>
      <c r="T37238" s="138"/>
    </row>
    <row r="37239" spans="9:20" x14ac:dyDescent="0.25">
      <c r="I37239" s="137"/>
      <c r="J37239" s="110"/>
      <c r="K37239"/>
      <c r="L37239"/>
      <c r="T37239" s="138"/>
    </row>
    <row r="37240" spans="9:20" x14ac:dyDescent="0.25">
      <c r="I37240" s="137"/>
      <c r="J37240" s="110"/>
      <c r="K37240"/>
      <c r="L37240"/>
      <c r="T37240" s="138"/>
    </row>
    <row r="37241" spans="9:20" x14ac:dyDescent="0.25">
      <c r="I37241" s="137"/>
      <c r="J37241" s="110"/>
      <c r="K37241"/>
      <c r="L37241"/>
      <c r="T37241" s="138"/>
    </row>
    <row r="37242" spans="9:20" x14ac:dyDescent="0.25">
      <c r="I37242" s="137"/>
      <c r="J37242" s="110"/>
      <c r="K37242"/>
      <c r="L37242"/>
      <c r="T37242" s="138"/>
    </row>
    <row r="37243" spans="9:20" x14ac:dyDescent="0.25">
      <c r="I37243" s="137"/>
      <c r="J37243" s="110"/>
      <c r="K37243"/>
      <c r="L37243"/>
      <c r="T37243" s="138"/>
    </row>
    <row r="37244" spans="9:20" x14ac:dyDescent="0.25">
      <c r="I37244" s="137"/>
      <c r="J37244" s="110"/>
      <c r="K37244"/>
      <c r="L37244"/>
      <c r="T37244" s="138"/>
    </row>
    <row r="37245" spans="9:20" x14ac:dyDescent="0.25">
      <c r="I37245" s="137"/>
      <c r="J37245" s="110"/>
      <c r="K37245"/>
      <c r="L37245"/>
      <c r="T37245" s="138"/>
    </row>
    <row r="37246" spans="9:20" x14ac:dyDescent="0.25">
      <c r="I37246" s="137"/>
      <c r="J37246" s="110"/>
      <c r="K37246"/>
      <c r="L37246"/>
      <c r="T37246" s="138"/>
    </row>
    <row r="37247" spans="9:20" x14ac:dyDescent="0.25">
      <c r="I37247" s="137"/>
      <c r="J37247" s="110"/>
      <c r="K37247"/>
      <c r="L37247"/>
      <c r="T37247" s="138"/>
    </row>
    <row r="37248" spans="9:20" x14ac:dyDescent="0.25">
      <c r="I37248" s="137"/>
      <c r="J37248" s="110"/>
      <c r="K37248"/>
      <c r="L37248"/>
      <c r="T37248" s="138"/>
    </row>
    <row r="37249" spans="9:20" x14ac:dyDescent="0.25">
      <c r="I37249" s="137"/>
      <c r="J37249" s="110"/>
      <c r="K37249"/>
      <c r="L37249"/>
      <c r="T37249" s="138"/>
    </row>
    <row r="37250" spans="9:20" x14ac:dyDescent="0.25">
      <c r="I37250" s="137"/>
      <c r="J37250" s="110"/>
      <c r="K37250"/>
      <c r="L37250"/>
      <c r="T37250" s="138"/>
    </row>
    <row r="37251" spans="9:20" x14ac:dyDescent="0.25">
      <c r="I37251" s="137"/>
      <c r="J37251" s="110"/>
      <c r="K37251"/>
      <c r="L37251"/>
      <c r="T37251" s="138"/>
    </row>
    <row r="37252" spans="9:20" x14ac:dyDescent="0.25">
      <c r="I37252" s="137"/>
      <c r="J37252" s="110"/>
      <c r="K37252"/>
      <c r="L37252"/>
      <c r="T37252" s="138"/>
    </row>
    <row r="37253" spans="9:20" x14ac:dyDescent="0.25">
      <c r="I37253" s="137"/>
      <c r="J37253" s="110"/>
      <c r="K37253"/>
      <c r="L37253"/>
      <c r="T37253" s="138"/>
    </row>
    <row r="37254" spans="9:20" x14ac:dyDescent="0.25">
      <c r="I37254" s="137"/>
      <c r="J37254" s="110"/>
      <c r="K37254"/>
      <c r="L37254"/>
      <c r="T37254" s="138"/>
    </row>
    <row r="37255" spans="9:20" x14ac:dyDescent="0.25">
      <c r="I37255" s="137"/>
      <c r="J37255" s="110"/>
      <c r="K37255"/>
      <c r="L37255"/>
      <c r="T37255" s="138"/>
    </row>
    <row r="37256" spans="9:20" x14ac:dyDescent="0.25">
      <c r="I37256" s="137"/>
      <c r="J37256" s="110"/>
      <c r="K37256"/>
      <c r="L37256"/>
      <c r="T37256" s="138"/>
    </row>
    <row r="37257" spans="9:20" x14ac:dyDescent="0.25">
      <c r="I37257" s="137"/>
      <c r="J37257" s="110"/>
      <c r="K37257"/>
      <c r="L37257"/>
      <c r="T37257" s="138"/>
    </row>
    <row r="37258" spans="9:20" x14ac:dyDescent="0.25">
      <c r="I37258" s="137"/>
      <c r="J37258" s="110"/>
      <c r="K37258"/>
      <c r="L37258"/>
      <c r="T37258" s="138"/>
    </row>
    <row r="37259" spans="9:20" x14ac:dyDescent="0.25">
      <c r="I37259" s="137"/>
      <c r="J37259" s="110"/>
      <c r="K37259"/>
      <c r="L37259"/>
      <c r="T37259" s="138"/>
    </row>
    <row r="37260" spans="9:20" x14ac:dyDescent="0.25">
      <c r="I37260" s="137"/>
      <c r="J37260" s="110"/>
      <c r="K37260"/>
      <c r="L37260"/>
      <c r="T37260" s="138"/>
    </row>
    <row r="37261" spans="9:20" x14ac:dyDescent="0.25">
      <c r="I37261" s="137"/>
      <c r="J37261" s="110"/>
      <c r="K37261"/>
      <c r="L37261"/>
      <c r="T37261" s="138"/>
    </row>
    <row r="37262" spans="9:20" x14ac:dyDescent="0.25">
      <c r="I37262" s="137"/>
      <c r="J37262" s="110"/>
      <c r="K37262"/>
      <c r="L37262"/>
      <c r="T37262" s="138"/>
    </row>
    <row r="37263" spans="9:20" x14ac:dyDescent="0.25">
      <c r="I37263" s="137"/>
      <c r="J37263" s="110"/>
      <c r="K37263"/>
      <c r="L37263"/>
      <c r="T37263" s="138"/>
    </row>
    <row r="37264" spans="9:20" x14ac:dyDescent="0.25">
      <c r="I37264" s="137"/>
      <c r="J37264" s="110"/>
      <c r="K37264"/>
      <c r="L37264"/>
      <c r="T37264" s="138"/>
    </row>
    <row r="37265" spans="9:20" x14ac:dyDescent="0.25">
      <c r="I37265" s="137"/>
      <c r="J37265" s="110"/>
      <c r="K37265"/>
      <c r="L37265"/>
      <c r="T37265" s="138"/>
    </row>
    <row r="37266" spans="9:20" x14ac:dyDescent="0.25">
      <c r="I37266" s="137"/>
      <c r="J37266" s="110"/>
      <c r="K37266"/>
      <c r="L37266"/>
      <c r="T37266" s="138"/>
    </row>
    <row r="37267" spans="9:20" x14ac:dyDescent="0.25">
      <c r="I37267" s="137"/>
      <c r="J37267" s="110"/>
      <c r="K37267"/>
      <c r="L37267"/>
      <c r="T37267" s="138"/>
    </row>
    <row r="37268" spans="9:20" x14ac:dyDescent="0.25">
      <c r="I37268" s="137"/>
      <c r="J37268" s="110"/>
      <c r="K37268"/>
      <c r="L37268"/>
      <c r="T37268" s="138"/>
    </row>
    <row r="37269" spans="9:20" x14ac:dyDescent="0.25">
      <c r="I37269" s="137"/>
      <c r="J37269" s="110"/>
      <c r="K37269"/>
      <c r="L37269"/>
      <c r="T37269" s="138"/>
    </row>
    <row r="37270" spans="9:20" x14ac:dyDescent="0.25">
      <c r="I37270" s="137"/>
      <c r="J37270" s="110"/>
      <c r="K37270"/>
      <c r="L37270"/>
      <c r="T37270" s="138"/>
    </row>
    <row r="37271" spans="9:20" x14ac:dyDescent="0.25">
      <c r="I37271" s="137"/>
      <c r="J37271" s="110"/>
      <c r="K37271"/>
      <c r="L37271"/>
      <c r="T37271" s="138"/>
    </row>
    <row r="37272" spans="9:20" x14ac:dyDescent="0.25">
      <c r="I37272" s="137"/>
      <c r="J37272" s="110"/>
      <c r="K37272"/>
      <c r="L37272"/>
      <c r="T37272" s="138"/>
    </row>
    <row r="37273" spans="9:20" x14ac:dyDescent="0.25">
      <c r="I37273" s="137"/>
      <c r="J37273" s="110"/>
      <c r="K37273"/>
      <c r="L37273"/>
      <c r="T37273" s="138"/>
    </row>
    <row r="37274" spans="9:20" x14ac:dyDescent="0.25">
      <c r="I37274" s="137"/>
      <c r="J37274" s="110"/>
      <c r="K37274"/>
      <c r="L37274"/>
      <c r="T37274" s="138"/>
    </row>
    <row r="37275" spans="9:20" x14ac:dyDescent="0.25">
      <c r="I37275" s="137"/>
      <c r="J37275" s="110"/>
      <c r="K37275"/>
      <c r="L37275"/>
      <c r="T37275" s="138"/>
    </row>
    <row r="37276" spans="9:20" x14ac:dyDescent="0.25">
      <c r="I37276" s="137"/>
      <c r="J37276" s="110"/>
      <c r="K37276"/>
      <c r="L37276"/>
      <c r="T37276" s="138"/>
    </row>
    <row r="37277" spans="9:20" x14ac:dyDescent="0.25">
      <c r="I37277" s="137"/>
      <c r="J37277" s="110"/>
      <c r="K37277"/>
      <c r="L37277"/>
      <c r="T37277" s="138"/>
    </row>
    <row r="37278" spans="9:20" x14ac:dyDescent="0.25">
      <c r="I37278" s="137"/>
      <c r="J37278" s="110"/>
      <c r="K37278"/>
      <c r="L37278"/>
      <c r="T37278" s="138"/>
    </row>
    <row r="37279" spans="9:20" x14ac:dyDescent="0.25">
      <c r="I37279" s="137"/>
      <c r="J37279" s="110"/>
      <c r="K37279"/>
      <c r="L37279"/>
      <c r="T37279" s="138"/>
    </row>
    <row r="37280" spans="9:20" x14ac:dyDescent="0.25">
      <c r="I37280" s="137"/>
      <c r="J37280" s="110"/>
      <c r="K37280"/>
      <c r="L37280"/>
      <c r="T37280" s="138"/>
    </row>
    <row r="37281" spans="9:20" x14ac:dyDescent="0.25">
      <c r="I37281" s="137"/>
      <c r="J37281" s="110"/>
      <c r="K37281"/>
      <c r="L37281"/>
      <c r="T37281" s="138"/>
    </row>
    <row r="37282" spans="9:20" x14ac:dyDescent="0.25">
      <c r="I37282" s="137"/>
      <c r="J37282" s="110"/>
      <c r="K37282"/>
      <c r="L37282"/>
      <c r="T37282" s="138"/>
    </row>
    <row r="37283" spans="9:20" x14ac:dyDescent="0.25">
      <c r="I37283" s="137"/>
      <c r="J37283" s="110"/>
      <c r="K37283"/>
      <c r="L37283"/>
      <c r="T37283" s="138"/>
    </row>
    <row r="37284" spans="9:20" x14ac:dyDescent="0.25">
      <c r="I37284" s="137"/>
      <c r="J37284" s="110"/>
      <c r="K37284"/>
      <c r="L37284"/>
      <c r="T37284" s="138"/>
    </row>
    <row r="37285" spans="9:20" x14ac:dyDescent="0.25">
      <c r="I37285" s="137"/>
      <c r="J37285" s="110"/>
      <c r="K37285"/>
      <c r="L37285"/>
      <c r="T37285" s="138"/>
    </row>
    <row r="37286" spans="9:20" x14ac:dyDescent="0.25">
      <c r="I37286" s="137"/>
      <c r="J37286" s="110"/>
      <c r="K37286"/>
      <c r="L37286"/>
      <c r="T37286" s="138"/>
    </row>
    <row r="37287" spans="9:20" x14ac:dyDescent="0.25">
      <c r="I37287" s="137"/>
      <c r="J37287" s="110"/>
      <c r="K37287"/>
      <c r="L37287"/>
      <c r="T37287" s="138"/>
    </row>
    <row r="37288" spans="9:20" x14ac:dyDescent="0.25">
      <c r="I37288" s="137"/>
      <c r="J37288" s="110"/>
      <c r="K37288"/>
      <c r="L37288"/>
      <c r="T37288" s="138"/>
    </row>
    <row r="37289" spans="9:20" x14ac:dyDescent="0.25">
      <c r="I37289" s="137"/>
      <c r="J37289" s="110"/>
      <c r="K37289"/>
      <c r="L37289"/>
      <c r="T37289" s="138"/>
    </row>
    <row r="37290" spans="9:20" x14ac:dyDescent="0.25">
      <c r="I37290" s="137"/>
      <c r="J37290" s="110"/>
      <c r="K37290"/>
      <c r="L37290"/>
      <c r="T37290" s="138"/>
    </row>
    <row r="37291" spans="9:20" x14ac:dyDescent="0.25">
      <c r="I37291" s="137"/>
      <c r="J37291" s="110"/>
      <c r="K37291"/>
      <c r="L37291"/>
      <c r="T37291" s="138"/>
    </row>
    <row r="37292" spans="9:20" x14ac:dyDescent="0.25">
      <c r="I37292" s="137"/>
      <c r="J37292" s="110"/>
      <c r="K37292"/>
      <c r="L37292"/>
      <c r="T37292" s="138"/>
    </row>
    <row r="37293" spans="9:20" x14ac:dyDescent="0.25">
      <c r="I37293" s="137"/>
      <c r="J37293" s="110"/>
      <c r="K37293"/>
      <c r="L37293"/>
      <c r="T37293" s="138"/>
    </row>
    <row r="37294" spans="9:20" x14ac:dyDescent="0.25">
      <c r="I37294" s="137"/>
      <c r="J37294" s="110"/>
      <c r="K37294"/>
      <c r="L37294"/>
      <c r="T37294" s="138"/>
    </row>
    <row r="37295" spans="9:20" x14ac:dyDescent="0.25">
      <c r="I37295" s="137"/>
      <c r="J37295" s="110"/>
      <c r="K37295"/>
      <c r="L37295"/>
      <c r="T37295" s="138"/>
    </row>
    <row r="37296" spans="9:20" x14ac:dyDescent="0.25">
      <c r="I37296" s="137"/>
      <c r="J37296" s="110"/>
      <c r="K37296"/>
      <c r="L37296"/>
      <c r="T37296" s="138"/>
    </row>
    <row r="37297" spans="9:20" x14ac:dyDescent="0.25">
      <c r="I37297" s="137"/>
      <c r="J37297" s="110"/>
      <c r="K37297"/>
      <c r="L37297"/>
      <c r="T37297" s="138"/>
    </row>
    <row r="37298" spans="9:20" x14ac:dyDescent="0.25">
      <c r="I37298" s="137"/>
      <c r="J37298" s="110"/>
      <c r="K37298"/>
      <c r="L37298"/>
      <c r="T37298" s="138"/>
    </row>
    <row r="37299" spans="9:20" x14ac:dyDescent="0.25">
      <c r="I37299" s="137"/>
      <c r="J37299" s="110"/>
      <c r="K37299"/>
      <c r="L37299"/>
      <c r="T37299" s="138"/>
    </row>
    <row r="37300" spans="9:20" x14ac:dyDescent="0.25">
      <c r="I37300" s="137"/>
      <c r="J37300" s="110"/>
      <c r="K37300"/>
      <c r="L37300"/>
      <c r="T37300" s="138"/>
    </row>
    <row r="37301" spans="9:20" x14ac:dyDescent="0.25">
      <c r="I37301" s="137"/>
      <c r="J37301" s="110"/>
      <c r="K37301"/>
      <c r="L37301"/>
      <c r="T37301" s="138"/>
    </row>
    <row r="37302" spans="9:20" x14ac:dyDescent="0.25">
      <c r="I37302" s="137"/>
      <c r="J37302" s="110"/>
      <c r="K37302"/>
      <c r="L37302"/>
      <c r="T37302" s="138"/>
    </row>
    <row r="37303" spans="9:20" x14ac:dyDescent="0.25">
      <c r="I37303" s="137"/>
      <c r="J37303" s="110"/>
      <c r="K37303"/>
      <c r="L37303"/>
      <c r="T37303" s="138"/>
    </row>
    <row r="37304" spans="9:20" x14ac:dyDescent="0.25">
      <c r="I37304" s="137"/>
      <c r="J37304" s="110"/>
      <c r="K37304"/>
      <c r="L37304"/>
      <c r="T37304" s="138"/>
    </row>
    <row r="37305" spans="9:20" x14ac:dyDescent="0.25">
      <c r="I37305" s="137"/>
      <c r="J37305" s="110"/>
      <c r="K37305"/>
      <c r="L37305"/>
      <c r="T37305" s="138"/>
    </row>
    <row r="37306" spans="9:20" x14ac:dyDescent="0.25">
      <c r="I37306" s="137"/>
      <c r="J37306" s="110"/>
      <c r="K37306"/>
      <c r="L37306"/>
      <c r="T37306" s="138"/>
    </row>
    <row r="37307" spans="9:20" x14ac:dyDescent="0.25">
      <c r="I37307" s="137"/>
      <c r="J37307" s="110"/>
      <c r="K37307"/>
      <c r="L37307"/>
      <c r="T37307" s="138"/>
    </row>
    <row r="37308" spans="9:20" x14ac:dyDescent="0.25">
      <c r="I37308" s="137"/>
      <c r="J37308" s="110"/>
      <c r="K37308"/>
      <c r="L37308"/>
      <c r="T37308" s="138"/>
    </row>
    <row r="37309" spans="9:20" x14ac:dyDescent="0.25">
      <c r="I37309" s="137"/>
      <c r="J37309" s="110"/>
      <c r="K37309"/>
      <c r="L37309"/>
      <c r="T37309" s="138"/>
    </row>
    <row r="37310" spans="9:20" x14ac:dyDescent="0.25">
      <c r="I37310" s="137"/>
      <c r="J37310" s="110"/>
      <c r="K37310"/>
      <c r="L37310"/>
      <c r="T37310" s="138"/>
    </row>
    <row r="37311" spans="9:20" x14ac:dyDescent="0.25">
      <c r="I37311" s="137"/>
      <c r="J37311" s="110"/>
      <c r="K37311"/>
      <c r="L37311"/>
      <c r="T37311" s="138"/>
    </row>
    <row r="37312" spans="9:20" x14ac:dyDescent="0.25">
      <c r="I37312" s="137"/>
      <c r="J37312" s="110"/>
      <c r="K37312"/>
      <c r="L37312"/>
      <c r="T37312" s="138"/>
    </row>
    <row r="37313" spans="9:20" x14ac:dyDescent="0.25">
      <c r="I37313" s="137"/>
      <c r="J37313" s="110"/>
      <c r="K37313"/>
      <c r="L37313"/>
      <c r="T37313" s="138"/>
    </row>
    <row r="37314" spans="9:20" x14ac:dyDescent="0.25">
      <c r="I37314" s="137"/>
      <c r="J37314" s="110"/>
      <c r="K37314"/>
      <c r="L37314"/>
      <c r="T37314" s="138"/>
    </row>
    <row r="37315" spans="9:20" x14ac:dyDescent="0.25">
      <c r="I37315" s="137"/>
      <c r="J37315" s="110"/>
      <c r="K37315"/>
      <c r="L37315"/>
      <c r="T37315" s="138"/>
    </row>
    <row r="37316" spans="9:20" x14ac:dyDescent="0.25">
      <c r="I37316" s="137"/>
      <c r="J37316" s="110"/>
      <c r="K37316"/>
      <c r="L37316"/>
      <c r="T37316" s="138"/>
    </row>
    <row r="37317" spans="9:20" x14ac:dyDescent="0.25">
      <c r="I37317" s="137"/>
      <c r="J37317" s="110"/>
      <c r="K37317"/>
      <c r="L37317"/>
      <c r="T37317" s="138"/>
    </row>
    <row r="37318" spans="9:20" x14ac:dyDescent="0.25">
      <c r="I37318" s="137"/>
      <c r="J37318" s="110"/>
      <c r="K37318"/>
      <c r="L37318"/>
      <c r="T37318" s="138"/>
    </row>
    <row r="37319" spans="9:20" x14ac:dyDescent="0.25">
      <c r="I37319" s="137"/>
      <c r="J37319" s="110"/>
      <c r="K37319"/>
      <c r="L37319"/>
      <c r="T37319" s="138"/>
    </row>
    <row r="37320" spans="9:20" x14ac:dyDescent="0.25">
      <c r="I37320" s="137"/>
      <c r="J37320" s="110"/>
      <c r="K37320"/>
      <c r="L37320"/>
      <c r="T37320" s="138"/>
    </row>
    <row r="37321" spans="9:20" x14ac:dyDescent="0.25">
      <c r="I37321" s="137"/>
      <c r="J37321" s="110"/>
      <c r="K37321"/>
      <c r="L37321"/>
      <c r="T37321" s="138"/>
    </row>
    <row r="37322" spans="9:20" x14ac:dyDescent="0.25">
      <c r="I37322" s="137"/>
      <c r="J37322" s="110"/>
      <c r="K37322"/>
      <c r="L37322"/>
      <c r="T37322" s="138"/>
    </row>
    <row r="37323" spans="9:20" x14ac:dyDescent="0.25">
      <c r="I37323" s="137"/>
      <c r="J37323" s="110"/>
      <c r="K37323"/>
      <c r="L37323"/>
      <c r="T37323" s="138"/>
    </row>
    <row r="37324" spans="9:20" x14ac:dyDescent="0.25">
      <c r="I37324" s="137"/>
      <c r="J37324" s="110"/>
      <c r="K37324"/>
      <c r="L37324"/>
      <c r="T37324" s="138"/>
    </row>
    <row r="37325" spans="9:20" x14ac:dyDescent="0.25">
      <c r="I37325" s="137"/>
      <c r="J37325" s="110"/>
      <c r="K37325"/>
      <c r="L37325"/>
      <c r="T37325" s="138"/>
    </row>
    <row r="37326" spans="9:20" x14ac:dyDescent="0.25">
      <c r="I37326" s="137"/>
      <c r="J37326" s="110"/>
      <c r="K37326"/>
      <c r="L37326"/>
      <c r="T37326" s="138"/>
    </row>
    <row r="37327" spans="9:20" x14ac:dyDescent="0.25">
      <c r="I37327" s="137"/>
      <c r="J37327" s="110"/>
      <c r="K37327"/>
      <c r="L37327"/>
      <c r="T37327" s="138"/>
    </row>
    <row r="37328" spans="9:20" x14ac:dyDescent="0.25">
      <c r="I37328" s="137"/>
      <c r="J37328" s="110"/>
      <c r="K37328"/>
      <c r="L37328"/>
      <c r="T37328" s="138"/>
    </row>
    <row r="37329" spans="9:20" x14ac:dyDescent="0.25">
      <c r="I37329" s="137"/>
      <c r="J37329" s="110"/>
      <c r="K37329"/>
      <c r="L37329"/>
      <c r="T37329" s="138"/>
    </row>
    <row r="37330" spans="9:20" x14ac:dyDescent="0.25">
      <c r="I37330" s="137"/>
      <c r="J37330" s="110"/>
      <c r="K37330"/>
      <c r="L37330"/>
      <c r="T37330" s="138"/>
    </row>
    <row r="37331" spans="9:20" x14ac:dyDescent="0.25">
      <c r="I37331" s="137"/>
      <c r="J37331" s="110"/>
      <c r="K37331"/>
      <c r="L37331"/>
      <c r="T37331" s="138"/>
    </row>
    <row r="37332" spans="9:20" x14ac:dyDescent="0.25">
      <c r="I37332" s="137"/>
      <c r="J37332" s="110"/>
      <c r="K37332"/>
      <c r="L37332"/>
      <c r="T37332" s="138"/>
    </row>
    <row r="37333" spans="9:20" x14ac:dyDescent="0.25">
      <c r="I37333" s="137"/>
      <c r="J37333" s="110"/>
      <c r="K37333"/>
      <c r="L37333"/>
      <c r="T37333" s="138"/>
    </row>
    <row r="37334" spans="9:20" x14ac:dyDescent="0.25">
      <c r="I37334" s="137"/>
      <c r="J37334" s="110"/>
      <c r="K37334"/>
      <c r="L37334"/>
      <c r="T37334" s="138"/>
    </row>
    <row r="37335" spans="9:20" x14ac:dyDescent="0.25">
      <c r="I37335" s="137"/>
      <c r="J37335" s="110"/>
      <c r="K37335"/>
      <c r="L37335"/>
      <c r="T37335" s="138"/>
    </row>
    <row r="37336" spans="9:20" x14ac:dyDescent="0.25">
      <c r="I37336" s="137"/>
      <c r="J37336" s="110"/>
      <c r="K37336"/>
      <c r="L37336"/>
      <c r="T37336" s="138"/>
    </row>
    <row r="37337" spans="9:20" x14ac:dyDescent="0.25">
      <c r="I37337" s="137"/>
      <c r="J37337" s="110"/>
      <c r="K37337"/>
      <c r="L37337"/>
      <c r="T37337" s="138"/>
    </row>
    <row r="37338" spans="9:20" x14ac:dyDescent="0.25">
      <c r="I37338" s="137"/>
      <c r="J37338" s="110"/>
      <c r="K37338"/>
      <c r="L37338"/>
      <c r="T37338" s="138"/>
    </row>
    <row r="37339" spans="9:20" x14ac:dyDescent="0.25">
      <c r="I37339" s="137"/>
      <c r="J37339" s="110"/>
      <c r="K37339"/>
      <c r="L37339"/>
      <c r="T37339" s="138"/>
    </row>
    <row r="37340" spans="9:20" x14ac:dyDescent="0.25">
      <c r="I37340" s="137"/>
      <c r="J37340" s="110"/>
      <c r="K37340"/>
      <c r="L37340"/>
      <c r="T37340" s="138"/>
    </row>
    <row r="37341" spans="9:20" x14ac:dyDescent="0.25">
      <c r="I37341" s="137"/>
      <c r="J37341" s="110"/>
      <c r="K37341"/>
      <c r="L37341"/>
      <c r="T37341" s="138"/>
    </row>
    <row r="37342" spans="9:20" x14ac:dyDescent="0.25">
      <c r="I37342" s="137"/>
      <c r="J37342" s="110"/>
      <c r="K37342"/>
      <c r="L37342"/>
      <c r="T37342" s="138"/>
    </row>
    <row r="37343" spans="9:20" x14ac:dyDescent="0.25">
      <c r="I37343" s="137"/>
      <c r="J37343" s="110"/>
      <c r="K37343"/>
      <c r="L37343"/>
      <c r="T37343" s="138"/>
    </row>
    <row r="37344" spans="9:20" x14ac:dyDescent="0.25">
      <c r="I37344" s="137"/>
      <c r="J37344" s="110"/>
      <c r="K37344"/>
      <c r="L37344"/>
      <c r="T37344" s="138"/>
    </row>
    <row r="37345" spans="9:20" x14ac:dyDescent="0.25">
      <c r="I37345" s="137"/>
      <c r="J37345" s="110"/>
      <c r="K37345"/>
      <c r="L37345"/>
      <c r="T37345" s="138"/>
    </row>
    <row r="37346" spans="9:20" x14ac:dyDescent="0.25">
      <c r="I37346" s="137"/>
      <c r="J37346" s="110"/>
      <c r="K37346"/>
      <c r="L37346"/>
      <c r="T37346" s="138"/>
    </row>
    <row r="37347" spans="9:20" x14ac:dyDescent="0.25">
      <c r="I37347" s="137"/>
      <c r="J37347" s="110"/>
      <c r="K37347"/>
      <c r="L37347"/>
      <c r="T37347" s="138"/>
    </row>
    <row r="37348" spans="9:20" x14ac:dyDescent="0.25">
      <c r="I37348" s="137"/>
      <c r="J37348" s="110"/>
      <c r="K37348"/>
      <c r="L37348"/>
      <c r="T37348" s="138"/>
    </row>
    <row r="37349" spans="9:20" x14ac:dyDescent="0.25">
      <c r="I37349" s="137"/>
      <c r="J37349" s="110"/>
      <c r="K37349"/>
      <c r="L37349"/>
      <c r="T37349" s="138"/>
    </row>
    <row r="37350" spans="9:20" x14ac:dyDescent="0.25">
      <c r="I37350" s="137"/>
      <c r="J37350" s="110"/>
      <c r="K37350"/>
      <c r="L37350"/>
      <c r="T37350" s="138"/>
    </row>
    <row r="37351" spans="9:20" x14ac:dyDescent="0.25">
      <c r="I37351" s="137"/>
      <c r="J37351" s="110"/>
      <c r="K37351"/>
      <c r="L37351"/>
      <c r="T37351" s="138"/>
    </row>
    <row r="37352" spans="9:20" x14ac:dyDescent="0.25">
      <c r="I37352" s="137"/>
      <c r="J37352" s="110"/>
      <c r="K37352"/>
      <c r="L37352"/>
      <c r="T37352" s="138"/>
    </row>
    <row r="37353" spans="9:20" x14ac:dyDescent="0.25">
      <c r="I37353" s="137"/>
      <c r="J37353" s="110"/>
      <c r="K37353"/>
      <c r="L37353"/>
      <c r="T37353" s="138"/>
    </row>
    <row r="37354" spans="9:20" x14ac:dyDescent="0.25">
      <c r="I37354" s="137"/>
      <c r="J37354" s="110"/>
      <c r="K37354"/>
      <c r="L37354"/>
      <c r="T37354" s="138"/>
    </row>
    <row r="37355" spans="9:20" x14ac:dyDescent="0.25">
      <c r="I37355" s="137"/>
      <c r="J37355" s="110"/>
      <c r="K37355"/>
      <c r="L37355"/>
      <c r="T37355" s="138"/>
    </row>
    <row r="37356" spans="9:20" x14ac:dyDescent="0.25">
      <c r="I37356" s="137"/>
      <c r="J37356" s="110"/>
      <c r="K37356"/>
      <c r="L37356"/>
      <c r="T37356" s="138"/>
    </row>
    <row r="37357" spans="9:20" x14ac:dyDescent="0.25">
      <c r="I37357" s="137"/>
      <c r="J37357" s="110"/>
      <c r="K37357"/>
      <c r="L37357"/>
      <c r="T37357" s="138"/>
    </row>
    <row r="37358" spans="9:20" x14ac:dyDescent="0.25">
      <c r="I37358" s="137"/>
      <c r="J37358" s="110"/>
      <c r="K37358"/>
      <c r="L37358"/>
      <c r="T37358" s="138"/>
    </row>
    <row r="37359" spans="9:20" x14ac:dyDescent="0.25">
      <c r="I37359" s="137"/>
      <c r="J37359" s="110"/>
      <c r="K37359"/>
      <c r="L37359"/>
      <c r="T37359" s="138"/>
    </row>
    <row r="37360" spans="9:20" x14ac:dyDescent="0.25">
      <c r="I37360" s="137"/>
      <c r="J37360" s="110"/>
      <c r="K37360"/>
      <c r="L37360"/>
      <c r="T37360" s="138"/>
    </row>
    <row r="37361" spans="9:20" x14ac:dyDescent="0.25">
      <c r="I37361" s="137"/>
      <c r="J37361" s="110"/>
      <c r="K37361"/>
      <c r="L37361"/>
      <c r="T37361" s="138"/>
    </row>
    <row r="37362" spans="9:20" x14ac:dyDescent="0.25">
      <c r="I37362" s="137"/>
      <c r="J37362" s="110"/>
      <c r="K37362"/>
      <c r="L37362"/>
      <c r="T37362" s="138"/>
    </row>
    <row r="37363" spans="9:20" x14ac:dyDescent="0.25">
      <c r="I37363" s="137"/>
      <c r="J37363" s="110"/>
      <c r="K37363"/>
      <c r="L37363"/>
      <c r="T37363" s="138"/>
    </row>
    <row r="37364" spans="9:20" x14ac:dyDescent="0.25">
      <c r="I37364" s="137"/>
      <c r="J37364" s="110"/>
      <c r="K37364"/>
      <c r="L37364"/>
      <c r="T37364" s="138"/>
    </row>
    <row r="37365" spans="9:20" x14ac:dyDescent="0.25">
      <c r="I37365" s="137"/>
      <c r="J37365" s="110"/>
      <c r="K37365"/>
      <c r="L37365"/>
      <c r="T37365" s="138"/>
    </row>
    <row r="37366" spans="9:20" x14ac:dyDescent="0.25">
      <c r="I37366" s="137"/>
      <c r="J37366" s="110"/>
      <c r="K37366"/>
      <c r="L37366"/>
      <c r="T37366" s="138"/>
    </row>
    <row r="37367" spans="9:20" x14ac:dyDescent="0.25">
      <c r="I37367" s="137"/>
      <c r="J37367" s="110"/>
      <c r="K37367"/>
      <c r="L37367"/>
      <c r="T37367" s="138"/>
    </row>
    <row r="37368" spans="9:20" x14ac:dyDescent="0.25">
      <c r="I37368" s="137"/>
      <c r="J37368" s="110"/>
      <c r="K37368"/>
      <c r="L37368"/>
      <c r="T37368" s="138"/>
    </row>
    <row r="37369" spans="9:20" x14ac:dyDescent="0.25">
      <c r="I37369" s="137"/>
      <c r="J37369" s="110"/>
      <c r="K37369"/>
      <c r="L37369"/>
      <c r="T37369" s="138"/>
    </row>
    <row r="37370" spans="9:20" x14ac:dyDescent="0.25">
      <c r="I37370" s="137"/>
      <c r="J37370" s="110"/>
      <c r="K37370"/>
      <c r="L37370"/>
      <c r="T37370" s="138"/>
    </row>
    <row r="37371" spans="9:20" x14ac:dyDescent="0.25">
      <c r="I37371" s="137"/>
      <c r="J37371" s="110"/>
      <c r="K37371"/>
      <c r="L37371"/>
      <c r="T37371" s="138"/>
    </row>
    <row r="37372" spans="9:20" x14ac:dyDescent="0.25">
      <c r="I37372" s="137"/>
      <c r="J37372" s="110"/>
      <c r="K37372"/>
      <c r="L37372"/>
      <c r="T37372" s="138"/>
    </row>
    <row r="37373" spans="9:20" x14ac:dyDescent="0.25">
      <c r="I37373" s="137"/>
      <c r="J37373" s="110"/>
      <c r="K37373"/>
      <c r="L37373"/>
      <c r="T37373" s="138"/>
    </row>
    <row r="37374" spans="9:20" x14ac:dyDescent="0.25">
      <c r="I37374" s="137"/>
      <c r="J37374" s="110"/>
      <c r="K37374"/>
      <c r="L37374"/>
      <c r="T37374" s="138"/>
    </row>
    <row r="37375" spans="9:20" x14ac:dyDescent="0.25">
      <c r="I37375" s="137"/>
      <c r="J37375" s="110"/>
      <c r="K37375"/>
      <c r="L37375"/>
      <c r="T37375" s="138"/>
    </row>
    <row r="37376" spans="9:20" x14ac:dyDescent="0.25">
      <c r="I37376" s="137"/>
      <c r="J37376" s="110"/>
      <c r="K37376"/>
      <c r="L37376"/>
      <c r="T37376" s="138"/>
    </row>
    <row r="37377" spans="9:20" x14ac:dyDescent="0.25">
      <c r="I37377" s="137"/>
      <c r="J37377" s="110"/>
      <c r="K37377"/>
      <c r="L37377"/>
      <c r="T37377" s="138"/>
    </row>
    <row r="37378" spans="9:20" x14ac:dyDescent="0.25">
      <c r="I37378" s="137"/>
      <c r="J37378" s="110"/>
      <c r="K37378"/>
      <c r="L37378"/>
      <c r="T37378" s="138"/>
    </row>
    <row r="37379" spans="9:20" x14ac:dyDescent="0.25">
      <c r="I37379" s="137"/>
      <c r="J37379" s="110"/>
      <c r="K37379"/>
      <c r="L37379"/>
      <c r="T37379" s="138"/>
    </row>
    <row r="37380" spans="9:20" x14ac:dyDescent="0.25">
      <c r="I37380" s="137"/>
      <c r="J37380" s="110"/>
      <c r="K37380"/>
      <c r="L37380"/>
      <c r="T37380" s="138"/>
    </row>
    <row r="37381" spans="9:20" x14ac:dyDescent="0.25">
      <c r="I37381" s="137"/>
      <c r="J37381" s="110"/>
      <c r="K37381"/>
      <c r="L37381"/>
      <c r="T37381" s="138"/>
    </row>
    <row r="37382" spans="9:20" x14ac:dyDescent="0.25">
      <c r="I37382" s="137"/>
      <c r="J37382" s="110"/>
      <c r="K37382"/>
      <c r="L37382"/>
      <c r="T37382" s="138"/>
    </row>
    <row r="37383" spans="9:20" x14ac:dyDescent="0.25">
      <c r="I37383" s="137"/>
      <c r="J37383" s="110"/>
      <c r="K37383"/>
      <c r="L37383"/>
      <c r="T37383" s="138"/>
    </row>
    <row r="37384" spans="9:20" x14ac:dyDescent="0.25">
      <c r="I37384" s="137"/>
      <c r="J37384" s="110"/>
      <c r="K37384"/>
      <c r="L37384"/>
      <c r="T37384" s="138"/>
    </row>
    <row r="37385" spans="9:20" x14ac:dyDescent="0.25">
      <c r="I37385" s="137"/>
      <c r="J37385" s="110"/>
      <c r="K37385"/>
      <c r="L37385"/>
      <c r="T37385" s="138"/>
    </row>
    <row r="37386" spans="9:20" x14ac:dyDescent="0.25">
      <c r="I37386" s="137"/>
      <c r="J37386" s="110"/>
      <c r="K37386"/>
      <c r="L37386"/>
      <c r="T37386" s="138"/>
    </row>
    <row r="37387" spans="9:20" x14ac:dyDescent="0.25">
      <c r="I37387" s="137"/>
      <c r="J37387" s="110"/>
      <c r="K37387"/>
      <c r="L37387"/>
      <c r="T37387" s="138"/>
    </row>
    <row r="37388" spans="9:20" x14ac:dyDescent="0.25">
      <c r="I37388" s="137"/>
      <c r="J37388" s="110"/>
      <c r="K37388"/>
      <c r="L37388"/>
      <c r="T37388" s="138"/>
    </row>
    <row r="37389" spans="9:20" x14ac:dyDescent="0.25">
      <c r="I37389" s="137"/>
      <c r="J37389" s="110"/>
      <c r="K37389"/>
      <c r="L37389"/>
      <c r="T37389" s="138"/>
    </row>
    <row r="37390" spans="9:20" x14ac:dyDescent="0.25">
      <c r="I37390" s="137"/>
      <c r="J37390" s="110"/>
      <c r="K37390"/>
      <c r="L37390"/>
      <c r="T37390" s="138"/>
    </row>
    <row r="37391" spans="9:20" x14ac:dyDescent="0.25">
      <c r="I37391" s="137"/>
      <c r="J37391" s="110"/>
      <c r="K37391"/>
      <c r="L37391"/>
      <c r="T37391" s="138"/>
    </row>
    <row r="37392" spans="9:20" x14ac:dyDescent="0.25">
      <c r="I37392" s="137"/>
      <c r="J37392" s="110"/>
      <c r="K37392"/>
      <c r="L37392"/>
      <c r="T37392" s="138"/>
    </row>
    <row r="37393" spans="9:20" x14ac:dyDescent="0.25">
      <c r="I37393" s="137"/>
      <c r="J37393" s="110"/>
      <c r="K37393"/>
      <c r="L37393"/>
      <c r="T37393" s="138"/>
    </row>
    <row r="37394" spans="9:20" x14ac:dyDescent="0.25">
      <c r="I37394" s="137"/>
      <c r="J37394" s="110"/>
      <c r="K37394"/>
      <c r="L37394"/>
      <c r="T37394" s="138"/>
    </row>
    <row r="37395" spans="9:20" x14ac:dyDescent="0.25">
      <c r="I37395" s="137"/>
      <c r="J37395" s="110"/>
      <c r="K37395"/>
      <c r="L37395"/>
      <c r="T37395" s="138"/>
    </row>
    <row r="37396" spans="9:20" x14ac:dyDescent="0.25">
      <c r="I37396" s="137"/>
      <c r="J37396" s="110"/>
      <c r="K37396"/>
      <c r="L37396"/>
      <c r="T37396" s="138"/>
    </row>
    <row r="37397" spans="9:20" x14ac:dyDescent="0.25">
      <c r="I37397" s="137"/>
      <c r="J37397" s="110"/>
      <c r="K37397"/>
      <c r="L37397"/>
      <c r="T37397" s="138"/>
    </row>
    <row r="37398" spans="9:20" x14ac:dyDescent="0.25">
      <c r="I37398" s="137"/>
      <c r="J37398" s="110"/>
      <c r="K37398"/>
      <c r="L37398"/>
      <c r="T37398" s="138"/>
    </row>
    <row r="37399" spans="9:20" x14ac:dyDescent="0.25">
      <c r="I37399" s="137"/>
      <c r="J37399" s="110"/>
      <c r="K37399"/>
      <c r="L37399"/>
      <c r="T37399" s="138"/>
    </row>
    <row r="37400" spans="9:20" x14ac:dyDescent="0.25">
      <c r="I37400" s="137"/>
      <c r="J37400" s="110"/>
      <c r="K37400"/>
      <c r="L37400"/>
      <c r="T37400" s="138"/>
    </row>
    <row r="37401" spans="9:20" x14ac:dyDescent="0.25">
      <c r="I37401" s="137"/>
      <c r="J37401" s="110"/>
      <c r="K37401"/>
      <c r="L37401"/>
      <c r="T37401" s="138"/>
    </row>
    <row r="37402" spans="9:20" x14ac:dyDescent="0.25">
      <c r="I37402" s="137"/>
      <c r="J37402" s="110"/>
      <c r="K37402"/>
      <c r="L37402"/>
      <c r="T37402" s="138"/>
    </row>
    <row r="37403" spans="9:20" x14ac:dyDescent="0.25">
      <c r="I37403" s="137"/>
      <c r="J37403" s="110"/>
      <c r="K37403"/>
      <c r="L37403"/>
      <c r="T37403" s="138"/>
    </row>
    <row r="37404" spans="9:20" x14ac:dyDescent="0.25">
      <c r="I37404" s="137"/>
      <c r="J37404" s="110"/>
      <c r="K37404"/>
      <c r="L37404"/>
      <c r="T37404" s="138"/>
    </row>
    <row r="37405" spans="9:20" x14ac:dyDescent="0.25">
      <c r="I37405" s="137"/>
      <c r="J37405" s="110"/>
      <c r="K37405"/>
      <c r="L37405"/>
      <c r="T37405" s="138"/>
    </row>
    <row r="37406" spans="9:20" x14ac:dyDescent="0.25">
      <c r="I37406" s="137"/>
      <c r="J37406" s="110"/>
      <c r="K37406"/>
      <c r="L37406"/>
      <c r="T37406" s="138"/>
    </row>
    <row r="37407" spans="9:20" x14ac:dyDescent="0.25">
      <c r="I37407" s="137"/>
      <c r="J37407" s="110"/>
      <c r="K37407"/>
      <c r="L37407"/>
      <c r="T37407" s="138"/>
    </row>
    <row r="37408" spans="9:20" x14ac:dyDescent="0.25">
      <c r="I37408" s="137"/>
      <c r="J37408" s="110"/>
      <c r="K37408"/>
      <c r="L37408"/>
      <c r="T37408" s="138"/>
    </row>
    <row r="37409" spans="9:20" x14ac:dyDescent="0.25">
      <c r="I37409" s="137"/>
      <c r="J37409" s="110"/>
      <c r="K37409"/>
      <c r="L37409"/>
      <c r="T37409" s="138"/>
    </row>
    <row r="37410" spans="9:20" x14ac:dyDescent="0.25">
      <c r="I37410" s="137"/>
      <c r="J37410" s="110"/>
      <c r="K37410"/>
      <c r="L37410"/>
      <c r="T37410" s="138"/>
    </row>
    <row r="37411" spans="9:20" x14ac:dyDescent="0.25">
      <c r="I37411" s="137"/>
      <c r="J37411" s="110"/>
      <c r="K37411"/>
      <c r="L37411"/>
      <c r="T37411" s="138"/>
    </row>
    <row r="37412" spans="9:20" x14ac:dyDescent="0.25">
      <c r="I37412" s="137"/>
      <c r="J37412" s="110"/>
      <c r="K37412"/>
      <c r="L37412"/>
      <c r="T37412" s="138"/>
    </row>
    <row r="37413" spans="9:20" x14ac:dyDescent="0.25">
      <c r="I37413" s="137"/>
      <c r="J37413" s="110"/>
      <c r="K37413"/>
      <c r="L37413"/>
      <c r="T37413" s="138"/>
    </row>
    <row r="37414" spans="9:20" x14ac:dyDescent="0.25">
      <c r="I37414" s="137"/>
      <c r="J37414" s="110"/>
      <c r="K37414"/>
      <c r="L37414"/>
      <c r="T37414" s="138"/>
    </row>
    <row r="37415" spans="9:20" x14ac:dyDescent="0.25">
      <c r="I37415" s="137"/>
      <c r="J37415" s="110"/>
      <c r="K37415"/>
      <c r="L37415"/>
      <c r="T37415" s="138"/>
    </row>
    <row r="37416" spans="9:20" x14ac:dyDescent="0.25">
      <c r="I37416" s="137"/>
      <c r="J37416" s="110"/>
      <c r="K37416"/>
      <c r="L37416"/>
      <c r="T37416" s="138"/>
    </row>
    <row r="37417" spans="9:20" x14ac:dyDescent="0.25">
      <c r="I37417" s="137"/>
      <c r="J37417" s="110"/>
      <c r="K37417"/>
      <c r="L37417"/>
      <c r="T37417" s="138"/>
    </row>
    <row r="37418" spans="9:20" x14ac:dyDescent="0.25">
      <c r="I37418" s="137"/>
      <c r="J37418" s="110"/>
      <c r="K37418"/>
      <c r="L37418"/>
      <c r="T37418" s="138"/>
    </row>
    <row r="37419" spans="9:20" x14ac:dyDescent="0.25">
      <c r="I37419" s="137"/>
      <c r="J37419" s="110"/>
      <c r="K37419"/>
      <c r="L37419"/>
      <c r="T37419" s="138"/>
    </row>
    <row r="37420" spans="9:20" x14ac:dyDescent="0.25">
      <c r="I37420" s="137"/>
      <c r="J37420" s="110"/>
      <c r="K37420"/>
      <c r="L37420"/>
      <c r="T37420" s="138"/>
    </row>
    <row r="37421" spans="9:20" x14ac:dyDescent="0.25">
      <c r="I37421" s="137"/>
      <c r="J37421" s="110"/>
      <c r="K37421"/>
      <c r="L37421"/>
      <c r="T37421" s="138"/>
    </row>
    <row r="37422" spans="9:20" x14ac:dyDescent="0.25">
      <c r="I37422" s="137"/>
      <c r="J37422" s="110"/>
      <c r="K37422"/>
      <c r="L37422"/>
      <c r="T37422" s="138"/>
    </row>
    <row r="37423" spans="9:20" x14ac:dyDescent="0.25">
      <c r="I37423" s="137"/>
      <c r="J37423" s="110"/>
      <c r="K37423"/>
      <c r="L37423"/>
      <c r="T37423" s="138"/>
    </row>
    <row r="37424" spans="9:20" x14ac:dyDescent="0.25">
      <c r="I37424" s="137"/>
      <c r="J37424" s="110"/>
      <c r="K37424"/>
      <c r="L37424"/>
      <c r="T37424" s="138"/>
    </row>
    <row r="37425" spans="9:20" x14ac:dyDescent="0.25">
      <c r="I37425" s="137"/>
      <c r="J37425" s="110"/>
      <c r="K37425"/>
      <c r="L37425"/>
      <c r="T37425" s="138"/>
    </row>
    <row r="37426" spans="9:20" x14ac:dyDescent="0.25">
      <c r="I37426" s="137"/>
      <c r="J37426" s="110"/>
      <c r="K37426"/>
      <c r="L37426"/>
      <c r="T37426" s="138"/>
    </row>
    <row r="37427" spans="9:20" x14ac:dyDescent="0.25">
      <c r="I37427" s="137"/>
      <c r="J37427" s="110"/>
      <c r="K37427"/>
      <c r="L37427"/>
      <c r="T37427" s="138"/>
    </row>
    <row r="37428" spans="9:20" x14ac:dyDescent="0.25">
      <c r="I37428" s="137"/>
      <c r="J37428" s="110"/>
      <c r="K37428"/>
      <c r="L37428"/>
      <c r="T37428" s="138"/>
    </row>
    <row r="37429" spans="9:20" x14ac:dyDescent="0.25">
      <c r="I37429" s="137"/>
      <c r="J37429" s="110"/>
      <c r="K37429"/>
      <c r="L37429"/>
      <c r="T37429" s="138"/>
    </row>
    <row r="37430" spans="9:20" x14ac:dyDescent="0.25">
      <c r="I37430" s="137"/>
      <c r="J37430" s="110"/>
      <c r="K37430"/>
      <c r="L37430"/>
      <c r="T37430" s="138"/>
    </row>
    <row r="37431" spans="9:20" x14ac:dyDescent="0.25">
      <c r="I37431" s="137"/>
      <c r="J37431" s="110"/>
      <c r="K37431"/>
      <c r="L37431"/>
      <c r="T37431" s="138"/>
    </row>
    <row r="37432" spans="9:20" x14ac:dyDescent="0.25">
      <c r="I37432" s="137"/>
      <c r="J37432" s="110"/>
      <c r="K37432"/>
      <c r="L37432"/>
      <c r="T37432" s="138"/>
    </row>
    <row r="37433" spans="9:20" x14ac:dyDescent="0.25">
      <c r="I37433" s="137"/>
      <c r="J37433" s="110"/>
      <c r="K37433"/>
      <c r="L37433"/>
      <c r="T37433" s="138"/>
    </row>
    <row r="37434" spans="9:20" x14ac:dyDescent="0.25">
      <c r="I37434" s="137"/>
      <c r="J37434" s="110"/>
      <c r="K37434"/>
      <c r="L37434"/>
      <c r="T37434" s="138"/>
    </row>
    <row r="37435" spans="9:20" x14ac:dyDescent="0.25">
      <c r="I37435" s="137"/>
      <c r="J37435" s="110"/>
      <c r="K37435"/>
      <c r="L37435"/>
      <c r="T37435" s="138"/>
    </row>
    <row r="37436" spans="9:20" x14ac:dyDescent="0.25">
      <c r="I37436" s="137"/>
      <c r="J37436" s="110"/>
      <c r="K37436"/>
      <c r="L37436"/>
      <c r="T37436" s="138"/>
    </row>
    <row r="37437" spans="9:20" x14ac:dyDescent="0.25">
      <c r="I37437" s="137"/>
      <c r="J37437" s="110"/>
      <c r="K37437"/>
      <c r="L37437"/>
      <c r="T37437" s="138"/>
    </row>
    <row r="37438" spans="9:20" x14ac:dyDescent="0.25">
      <c r="I37438" s="137"/>
      <c r="J37438" s="110"/>
      <c r="K37438"/>
      <c r="L37438"/>
      <c r="T37438" s="138"/>
    </row>
    <row r="37439" spans="9:20" x14ac:dyDescent="0.25">
      <c r="I37439" s="137"/>
      <c r="J37439" s="110"/>
      <c r="K37439"/>
      <c r="L37439"/>
      <c r="T37439" s="138"/>
    </row>
    <row r="37440" spans="9:20" x14ac:dyDescent="0.25">
      <c r="I37440" s="137"/>
      <c r="J37440" s="110"/>
      <c r="K37440"/>
      <c r="L37440"/>
      <c r="T37440" s="138"/>
    </row>
    <row r="37441" spans="9:20" x14ac:dyDescent="0.25">
      <c r="I37441" s="137"/>
      <c r="J37441" s="110"/>
      <c r="K37441"/>
      <c r="L37441"/>
      <c r="T37441" s="138"/>
    </row>
    <row r="37442" spans="9:20" x14ac:dyDescent="0.25">
      <c r="I37442" s="137"/>
      <c r="J37442" s="110"/>
      <c r="K37442"/>
      <c r="L37442"/>
      <c r="T37442" s="138"/>
    </row>
    <row r="37443" spans="9:20" x14ac:dyDescent="0.25">
      <c r="I37443" s="137"/>
      <c r="J37443" s="110"/>
      <c r="K37443"/>
      <c r="L37443"/>
      <c r="T37443" s="138"/>
    </row>
    <row r="37444" spans="9:20" x14ac:dyDescent="0.25">
      <c r="I37444" s="137"/>
      <c r="J37444" s="110"/>
      <c r="K37444"/>
      <c r="L37444"/>
      <c r="T37444" s="138"/>
    </row>
    <row r="37445" spans="9:20" x14ac:dyDescent="0.25">
      <c r="I37445" s="137"/>
      <c r="J37445" s="110"/>
      <c r="K37445"/>
      <c r="L37445"/>
      <c r="T37445" s="138"/>
    </row>
    <row r="37446" spans="9:20" x14ac:dyDescent="0.25">
      <c r="I37446" s="137"/>
      <c r="J37446" s="110"/>
      <c r="K37446"/>
      <c r="L37446"/>
      <c r="T37446" s="138"/>
    </row>
    <row r="37447" spans="9:20" x14ac:dyDescent="0.25">
      <c r="I37447" s="137"/>
      <c r="J37447" s="110"/>
      <c r="K37447"/>
      <c r="L37447"/>
      <c r="T37447" s="138"/>
    </row>
    <row r="37448" spans="9:20" x14ac:dyDescent="0.25">
      <c r="I37448" s="137"/>
      <c r="J37448" s="110"/>
      <c r="K37448"/>
      <c r="L37448"/>
      <c r="T37448" s="138"/>
    </row>
    <row r="37449" spans="9:20" x14ac:dyDescent="0.25">
      <c r="I37449" s="137"/>
      <c r="J37449" s="110"/>
      <c r="K37449"/>
      <c r="L37449"/>
      <c r="T37449" s="138"/>
    </row>
    <row r="37450" spans="9:20" x14ac:dyDescent="0.25">
      <c r="I37450" s="137"/>
      <c r="J37450" s="110"/>
      <c r="K37450"/>
      <c r="L37450"/>
      <c r="T37450" s="138"/>
    </row>
    <row r="37451" spans="9:20" x14ac:dyDescent="0.25">
      <c r="I37451" s="137"/>
      <c r="J37451" s="110"/>
      <c r="K37451"/>
      <c r="L37451"/>
      <c r="T37451" s="138"/>
    </row>
    <row r="37452" spans="9:20" x14ac:dyDescent="0.25">
      <c r="I37452" s="137"/>
      <c r="J37452" s="110"/>
      <c r="K37452"/>
      <c r="L37452"/>
      <c r="T37452" s="138"/>
    </row>
    <row r="37453" spans="9:20" x14ac:dyDescent="0.25">
      <c r="I37453" s="137"/>
      <c r="J37453" s="110"/>
      <c r="K37453"/>
      <c r="L37453"/>
      <c r="T37453" s="138"/>
    </row>
    <row r="37454" spans="9:20" x14ac:dyDescent="0.25">
      <c r="I37454" s="137"/>
      <c r="J37454" s="110"/>
      <c r="K37454"/>
      <c r="L37454"/>
      <c r="T37454" s="138"/>
    </row>
    <row r="37455" spans="9:20" x14ac:dyDescent="0.25">
      <c r="I37455" s="137"/>
      <c r="J37455" s="110"/>
      <c r="K37455"/>
      <c r="L37455"/>
      <c r="T37455" s="138"/>
    </row>
    <row r="37456" spans="9:20" x14ac:dyDescent="0.25">
      <c r="I37456" s="137"/>
      <c r="J37456" s="110"/>
      <c r="K37456"/>
      <c r="L37456"/>
      <c r="T37456" s="138"/>
    </row>
    <row r="37457" spans="9:20" x14ac:dyDescent="0.25">
      <c r="I37457" s="137"/>
      <c r="J37457" s="110"/>
      <c r="K37457"/>
      <c r="L37457"/>
      <c r="T37457" s="138"/>
    </row>
    <row r="37458" spans="9:20" x14ac:dyDescent="0.25">
      <c r="I37458" s="137"/>
      <c r="J37458" s="110"/>
      <c r="K37458"/>
      <c r="L37458"/>
      <c r="T37458" s="138"/>
    </row>
    <row r="37459" spans="9:20" x14ac:dyDescent="0.25">
      <c r="I37459" s="137"/>
      <c r="J37459" s="110"/>
      <c r="K37459"/>
      <c r="L37459"/>
      <c r="T37459" s="138"/>
    </row>
    <row r="37460" spans="9:20" x14ac:dyDescent="0.25">
      <c r="I37460" s="137"/>
      <c r="J37460" s="110"/>
      <c r="K37460"/>
      <c r="L37460"/>
      <c r="T37460" s="138"/>
    </row>
    <row r="37461" spans="9:20" x14ac:dyDescent="0.25">
      <c r="I37461" s="137"/>
      <c r="J37461" s="110"/>
      <c r="K37461"/>
      <c r="L37461"/>
      <c r="T37461" s="138"/>
    </row>
    <row r="37462" spans="9:20" x14ac:dyDescent="0.25">
      <c r="I37462" s="137"/>
      <c r="J37462" s="110"/>
      <c r="K37462"/>
      <c r="L37462"/>
      <c r="T37462" s="138"/>
    </row>
    <row r="37463" spans="9:20" x14ac:dyDescent="0.25">
      <c r="I37463" s="137"/>
      <c r="J37463" s="110"/>
      <c r="K37463"/>
      <c r="L37463"/>
      <c r="T37463" s="138"/>
    </row>
    <row r="37464" spans="9:20" x14ac:dyDescent="0.25">
      <c r="I37464" s="137"/>
      <c r="J37464" s="110"/>
      <c r="K37464"/>
      <c r="L37464"/>
      <c r="T37464" s="138"/>
    </row>
    <row r="37465" spans="9:20" x14ac:dyDescent="0.25">
      <c r="I37465" s="137"/>
      <c r="J37465" s="110"/>
      <c r="K37465"/>
      <c r="L37465"/>
      <c r="T37465" s="138"/>
    </row>
    <row r="37466" spans="9:20" x14ac:dyDescent="0.25">
      <c r="I37466" s="137"/>
      <c r="J37466" s="110"/>
      <c r="K37466"/>
      <c r="L37466"/>
      <c r="T37466" s="138"/>
    </row>
    <row r="37467" spans="9:20" x14ac:dyDescent="0.25">
      <c r="I37467" s="137"/>
      <c r="J37467" s="110"/>
      <c r="K37467"/>
      <c r="L37467"/>
      <c r="T37467" s="138"/>
    </row>
    <row r="37468" spans="9:20" x14ac:dyDescent="0.25">
      <c r="I37468" s="137"/>
      <c r="J37468" s="110"/>
      <c r="K37468"/>
      <c r="L37468"/>
      <c r="T37468" s="138"/>
    </row>
    <row r="37469" spans="9:20" x14ac:dyDescent="0.25">
      <c r="I37469" s="137"/>
      <c r="J37469" s="110"/>
      <c r="K37469"/>
      <c r="L37469"/>
      <c r="T37469" s="138"/>
    </row>
    <row r="37470" spans="9:20" x14ac:dyDescent="0.25">
      <c r="I37470" s="137"/>
      <c r="J37470" s="110"/>
      <c r="K37470"/>
      <c r="L37470"/>
      <c r="T37470" s="138"/>
    </row>
    <row r="37471" spans="9:20" x14ac:dyDescent="0.25">
      <c r="I37471" s="137"/>
      <c r="J37471" s="110"/>
      <c r="K37471"/>
      <c r="L37471"/>
      <c r="T37471" s="138"/>
    </row>
    <row r="37472" spans="9:20" x14ac:dyDescent="0.25">
      <c r="I37472" s="137"/>
      <c r="J37472" s="110"/>
      <c r="K37472"/>
      <c r="L37472"/>
      <c r="T37472" s="138"/>
    </row>
    <row r="37473" spans="9:20" x14ac:dyDescent="0.25">
      <c r="I37473" s="137"/>
      <c r="J37473" s="110"/>
      <c r="K37473"/>
      <c r="L37473"/>
      <c r="T37473" s="138"/>
    </row>
    <row r="37474" spans="9:20" x14ac:dyDescent="0.25">
      <c r="I37474" s="137"/>
      <c r="J37474" s="110"/>
      <c r="K37474"/>
      <c r="L37474"/>
      <c r="T37474" s="138"/>
    </row>
    <row r="37475" spans="9:20" x14ac:dyDescent="0.25">
      <c r="I37475" s="137"/>
      <c r="J37475" s="110"/>
      <c r="K37475"/>
      <c r="L37475"/>
      <c r="T37475" s="138"/>
    </row>
    <row r="37476" spans="9:20" x14ac:dyDescent="0.25">
      <c r="I37476" s="137"/>
      <c r="J37476" s="110"/>
      <c r="K37476"/>
      <c r="L37476"/>
      <c r="T37476" s="138"/>
    </row>
    <row r="37477" spans="9:20" x14ac:dyDescent="0.25">
      <c r="I37477" s="137"/>
      <c r="J37477" s="110"/>
      <c r="K37477"/>
      <c r="L37477"/>
      <c r="T37477" s="138"/>
    </row>
    <row r="37478" spans="9:20" x14ac:dyDescent="0.25">
      <c r="I37478" s="137"/>
      <c r="J37478" s="110"/>
      <c r="K37478"/>
      <c r="L37478"/>
      <c r="T37478" s="138"/>
    </row>
    <row r="37479" spans="9:20" x14ac:dyDescent="0.25">
      <c r="I37479" s="137"/>
      <c r="J37479" s="110"/>
      <c r="K37479"/>
      <c r="L37479"/>
      <c r="T37479" s="138"/>
    </row>
    <row r="37480" spans="9:20" x14ac:dyDescent="0.25">
      <c r="I37480" s="137"/>
      <c r="J37480" s="110"/>
      <c r="K37480"/>
      <c r="L37480"/>
      <c r="T37480" s="138"/>
    </row>
    <row r="37481" spans="9:20" x14ac:dyDescent="0.25">
      <c r="I37481" s="137"/>
      <c r="J37481" s="110"/>
      <c r="K37481"/>
      <c r="L37481"/>
      <c r="T37481" s="138"/>
    </row>
    <row r="37482" spans="9:20" x14ac:dyDescent="0.25">
      <c r="I37482" s="137"/>
      <c r="J37482" s="110"/>
      <c r="K37482"/>
      <c r="L37482"/>
      <c r="T37482" s="138"/>
    </row>
    <row r="37483" spans="9:20" x14ac:dyDescent="0.25">
      <c r="I37483" s="137"/>
      <c r="J37483" s="110"/>
      <c r="K37483"/>
      <c r="L37483"/>
      <c r="T37483" s="138"/>
    </row>
    <row r="37484" spans="9:20" x14ac:dyDescent="0.25">
      <c r="I37484" s="137"/>
      <c r="J37484" s="110"/>
      <c r="K37484"/>
      <c r="L37484"/>
      <c r="T37484" s="138"/>
    </row>
    <row r="37485" spans="9:20" x14ac:dyDescent="0.25">
      <c r="I37485" s="137"/>
      <c r="J37485" s="110"/>
      <c r="K37485"/>
      <c r="L37485"/>
      <c r="T37485" s="138"/>
    </row>
    <row r="37486" spans="9:20" x14ac:dyDescent="0.25">
      <c r="I37486" s="137"/>
      <c r="J37486" s="110"/>
      <c r="K37486"/>
      <c r="L37486"/>
      <c r="T37486" s="138"/>
    </row>
    <row r="37487" spans="9:20" x14ac:dyDescent="0.25">
      <c r="I37487" s="137"/>
      <c r="J37487" s="110"/>
      <c r="K37487"/>
      <c r="L37487"/>
      <c r="T37487" s="138"/>
    </row>
    <row r="37488" spans="9:20" x14ac:dyDescent="0.25">
      <c r="I37488" s="137"/>
      <c r="J37488" s="110"/>
      <c r="K37488"/>
      <c r="L37488"/>
      <c r="T37488" s="138"/>
    </row>
    <row r="37489" spans="9:20" x14ac:dyDescent="0.25">
      <c r="I37489" s="137"/>
      <c r="J37489" s="110"/>
      <c r="K37489"/>
      <c r="L37489"/>
      <c r="T37489" s="138"/>
    </row>
    <row r="37490" spans="9:20" x14ac:dyDescent="0.25">
      <c r="I37490" s="137"/>
      <c r="J37490" s="110"/>
      <c r="K37490"/>
      <c r="L37490"/>
      <c r="T37490" s="138"/>
    </row>
    <row r="37491" spans="9:20" x14ac:dyDescent="0.25">
      <c r="I37491" s="137"/>
      <c r="J37491" s="110"/>
      <c r="K37491"/>
      <c r="L37491"/>
      <c r="T37491" s="138"/>
    </row>
    <row r="37492" spans="9:20" x14ac:dyDescent="0.25">
      <c r="I37492" s="137"/>
      <c r="J37492" s="110"/>
      <c r="K37492"/>
      <c r="L37492"/>
      <c r="T37492" s="138"/>
    </row>
    <row r="37493" spans="9:20" x14ac:dyDescent="0.25">
      <c r="I37493" s="137"/>
      <c r="J37493" s="110"/>
      <c r="K37493"/>
      <c r="L37493"/>
      <c r="T37493" s="138"/>
    </row>
    <row r="37494" spans="9:20" x14ac:dyDescent="0.25">
      <c r="I37494" s="137"/>
      <c r="J37494" s="110"/>
      <c r="K37494"/>
      <c r="L37494"/>
      <c r="T37494" s="138"/>
    </row>
    <row r="37495" spans="9:20" x14ac:dyDescent="0.25">
      <c r="I37495" s="137"/>
      <c r="J37495" s="110"/>
      <c r="K37495"/>
      <c r="L37495"/>
      <c r="T37495" s="138"/>
    </row>
    <row r="37496" spans="9:20" x14ac:dyDescent="0.25">
      <c r="I37496" s="137"/>
      <c r="J37496" s="110"/>
      <c r="K37496"/>
      <c r="L37496"/>
      <c r="T37496" s="138"/>
    </row>
    <row r="37497" spans="9:20" x14ac:dyDescent="0.25">
      <c r="I37497" s="137"/>
      <c r="J37497" s="110"/>
      <c r="K37497"/>
      <c r="L37497"/>
      <c r="T37497" s="138"/>
    </row>
    <row r="37498" spans="9:20" x14ac:dyDescent="0.25">
      <c r="I37498" s="137"/>
      <c r="J37498" s="110"/>
      <c r="K37498"/>
      <c r="L37498"/>
      <c r="T37498" s="138"/>
    </row>
    <row r="37499" spans="9:20" x14ac:dyDescent="0.25">
      <c r="I37499" s="137"/>
      <c r="J37499" s="110"/>
      <c r="K37499"/>
      <c r="L37499"/>
      <c r="T37499" s="138"/>
    </row>
    <row r="37500" spans="9:20" x14ac:dyDescent="0.25">
      <c r="I37500" s="137"/>
      <c r="J37500" s="110"/>
      <c r="K37500"/>
      <c r="L37500"/>
      <c r="T37500" s="138"/>
    </row>
    <row r="37501" spans="9:20" x14ac:dyDescent="0.25">
      <c r="I37501" s="137"/>
      <c r="J37501" s="110"/>
      <c r="K37501"/>
      <c r="L37501"/>
      <c r="T37501" s="138"/>
    </row>
    <row r="37502" spans="9:20" x14ac:dyDescent="0.25">
      <c r="I37502" s="137"/>
      <c r="J37502" s="110"/>
      <c r="K37502"/>
      <c r="L37502"/>
      <c r="T37502" s="138"/>
    </row>
    <row r="37503" spans="9:20" x14ac:dyDescent="0.25">
      <c r="I37503" s="137"/>
      <c r="J37503" s="110"/>
      <c r="K37503"/>
      <c r="L37503"/>
      <c r="T37503" s="138"/>
    </row>
    <row r="37504" spans="9:20" x14ac:dyDescent="0.25">
      <c r="I37504" s="137"/>
      <c r="J37504" s="110"/>
      <c r="K37504"/>
      <c r="L37504"/>
      <c r="T37504" s="138"/>
    </row>
    <row r="37505" spans="9:20" x14ac:dyDescent="0.25">
      <c r="I37505" s="137"/>
      <c r="J37505" s="110"/>
      <c r="K37505"/>
      <c r="L37505"/>
      <c r="T37505" s="138"/>
    </row>
    <row r="37506" spans="9:20" x14ac:dyDescent="0.25">
      <c r="I37506" s="137"/>
      <c r="J37506" s="110"/>
      <c r="K37506"/>
      <c r="L37506"/>
      <c r="T37506" s="138"/>
    </row>
    <row r="37507" spans="9:20" x14ac:dyDescent="0.25">
      <c r="I37507" s="137"/>
      <c r="J37507" s="110"/>
      <c r="K37507"/>
      <c r="L37507"/>
      <c r="T37507" s="138"/>
    </row>
    <row r="37508" spans="9:20" x14ac:dyDescent="0.25">
      <c r="I37508" s="137"/>
      <c r="J37508" s="110"/>
      <c r="K37508"/>
      <c r="L37508"/>
      <c r="T37508" s="138"/>
    </row>
    <row r="37509" spans="9:20" x14ac:dyDescent="0.25">
      <c r="I37509" s="137"/>
      <c r="J37509" s="110"/>
      <c r="K37509"/>
      <c r="L37509"/>
      <c r="T37509" s="138"/>
    </row>
    <row r="37510" spans="9:20" x14ac:dyDescent="0.25">
      <c r="I37510" s="137"/>
      <c r="J37510" s="110"/>
      <c r="K37510"/>
      <c r="L37510"/>
      <c r="T37510" s="138"/>
    </row>
    <row r="37511" spans="9:20" x14ac:dyDescent="0.25">
      <c r="I37511" s="137"/>
      <c r="J37511" s="110"/>
      <c r="K37511"/>
      <c r="L37511"/>
      <c r="T37511" s="138"/>
    </row>
    <row r="37512" spans="9:20" x14ac:dyDescent="0.25">
      <c r="I37512" s="137"/>
      <c r="J37512" s="110"/>
      <c r="K37512"/>
      <c r="L37512"/>
      <c r="T37512" s="138"/>
    </row>
    <row r="37513" spans="9:20" x14ac:dyDescent="0.25">
      <c r="I37513" s="137"/>
      <c r="J37513" s="110"/>
      <c r="K37513"/>
      <c r="L37513"/>
      <c r="T37513" s="138"/>
    </row>
    <row r="37514" spans="9:20" x14ac:dyDescent="0.25">
      <c r="I37514" s="137"/>
      <c r="J37514" s="110"/>
      <c r="K37514"/>
      <c r="L37514"/>
      <c r="T37514" s="138"/>
    </row>
    <row r="37515" spans="9:20" x14ac:dyDescent="0.25">
      <c r="I37515" s="137"/>
      <c r="J37515" s="110"/>
      <c r="K37515"/>
      <c r="L37515"/>
      <c r="T37515" s="138"/>
    </row>
    <row r="37516" spans="9:20" x14ac:dyDescent="0.25">
      <c r="I37516" s="137"/>
      <c r="J37516" s="110"/>
      <c r="K37516"/>
      <c r="L37516"/>
      <c r="T37516" s="138"/>
    </row>
    <row r="37517" spans="9:20" x14ac:dyDescent="0.25">
      <c r="I37517" s="137"/>
      <c r="J37517" s="110"/>
      <c r="K37517"/>
      <c r="L37517"/>
      <c r="T37517" s="138"/>
    </row>
    <row r="37518" spans="9:20" x14ac:dyDescent="0.25">
      <c r="I37518" s="137"/>
      <c r="J37518" s="110"/>
      <c r="K37518"/>
      <c r="L37518"/>
      <c r="T37518" s="138"/>
    </row>
    <row r="37519" spans="9:20" x14ac:dyDescent="0.25">
      <c r="I37519" s="137"/>
      <c r="J37519" s="110"/>
      <c r="K37519"/>
      <c r="L37519"/>
      <c r="T37519" s="138"/>
    </row>
    <row r="37520" spans="9:20" x14ac:dyDescent="0.25">
      <c r="I37520" s="137"/>
      <c r="J37520" s="110"/>
      <c r="K37520"/>
      <c r="L37520"/>
      <c r="T37520" s="138"/>
    </row>
    <row r="37521" spans="9:20" x14ac:dyDescent="0.25">
      <c r="I37521" s="137"/>
      <c r="J37521" s="110"/>
      <c r="K37521"/>
      <c r="L37521"/>
      <c r="T37521" s="138"/>
    </row>
    <row r="37522" spans="9:20" x14ac:dyDescent="0.25">
      <c r="I37522" s="137"/>
      <c r="J37522" s="110"/>
      <c r="K37522"/>
      <c r="L37522"/>
      <c r="T37522" s="138"/>
    </row>
    <row r="37523" spans="9:20" x14ac:dyDescent="0.25">
      <c r="I37523" s="137"/>
      <c r="J37523" s="110"/>
      <c r="K37523"/>
      <c r="L37523"/>
      <c r="T37523" s="138"/>
    </row>
    <row r="37524" spans="9:20" x14ac:dyDescent="0.25">
      <c r="I37524" s="137"/>
      <c r="J37524" s="110"/>
      <c r="K37524"/>
      <c r="L37524"/>
      <c r="T37524" s="138"/>
    </row>
    <row r="37525" spans="9:20" x14ac:dyDescent="0.25">
      <c r="I37525" s="137"/>
      <c r="J37525" s="110"/>
      <c r="K37525"/>
      <c r="L37525"/>
      <c r="T37525" s="138"/>
    </row>
    <row r="37526" spans="9:20" x14ac:dyDescent="0.25">
      <c r="I37526" s="137"/>
      <c r="J37526" s="110"/>
      <c r="K37526"/>
      <c r="L37526"/>
      <c r="T37526" s="138"/>
    </row>
    <row r="37527" spans="9:20" x14ac:dyDescent="0.25">
      <c r="I37527" s="137"/>
      <c r="J37527" s="110"/>
      <c r="K37527"/>
      <c r="L37527"/>
      <c r="T37527" s="138"/>
    </row>
    <row r="37528" spans="9:20" x14ac:dyDescent="0.25">
      <c r="I37528" s="137"/>
      <c r="J37528" s="110"/>
      <c r="K37528"/>
      <c r="L37528"/>
      <c r="T37528" s="138"/>
    </row>
    <row r="37529" spans="9:20" x14ac:dyDescent="0.25">
      <c r="I37529" s="137"/>
      <c r="J37529" s="110"/>
      <c r="K37529"/>
      <c r="L37529"/>
      <c r="T37529" s="138"/>
    </row>
    <row r="37530" spans="9:20" x14ac:dyDescent="0.25">
      <c r="I37530" s="137"/>
      <c r="J37530" s="110"/>
      <c r="K37530"/>
      <c r="L37530"/>
      <c r="T37530" s="138"/>
    </row>
    <row r="37531" spans="9:20" x14ac:dyDescent="0.25">
      <c r="I37531" s="137"/>
      <c r="J37531" s="110"/>
      <c r="K37531"/>
      <c r="L37531"/>
      <c r="T37531" s="138"/>
    </row>
    <row r="37532" spans="9:20" x14ac:dyDescent="0.25">
      <c r="I37532" s="137"/>
      <c r="J37532" s="110"/>
      <c r="K37532"/>
      <c r="L37532"/>
      <c r="T37532" s="138"/>
    </row>
    <row r="37533" spans="9:20" x14ac:dyDescent="0.25">
      <c r="I37533" s="137"/>
      <c r="J37533" s="110"/>
      <c r="K37533"/>
      <c r="L37533"/>
      <c r="T37533" s="138"/>
    </row>
    <row r="37534" spans="9:20" x14ac:dyDescent="0.25">
      <c r="I37534" s="137"/>
      <c r="J37534" s="110"/>
      <c r="K37534"/>
      <c r="L37534"/>
      <c r="T37534" s="138"/>
    </row>
    <row r="37535" spans="9:20" x14ac:dyDescent="0.25">
      <c r="I37535" s="137"/>
      <c r="J37535" s="110"/>
      <c r="K37535"/>
      <c r="L37535"/>
      <c r="T37535" s="138"/>
    </row>
    <row r="37536" spans="9:20" x14ac:dyDescent="0.25">
      <c r="I37536" s="137"/>
      <c r="J37536" s="110"/>
      <c r="K37536"/>
      <c r="L37536"/>
      <c r="T37536" s="138"/>
    </row>
    <row r="37537" spans="9:20" x14ac:dyDescent="0.25">
      <c r="I37537" s="137"/>
      <c r="J37537" s="110"/>
      <c r="K37537"/>
      <c r="L37537"/>
      <c r="T37537" s="138"/>
    </row>
    <row r="37538" spans="9:20" x14ac:dyDescent="0.25">
      <c r="I37538" s="137"/>
      <c r="J37538" s="110"/>
      <c r="K37538"/>
      <c r="L37538"/>
      <c r="T37538" s="138"/>
    </row>
    <row r="37539" spans="9:20" x14ac:dyDescent="0.25">
      <c r="I37539" s="137"/>
      <c r="J37539" s="110"/>
      <c r="K37539"/>
      <c r="L37539"/>
      <c r="T37539" s="138"/>
    </row>
    <row r="37540" spans="9:20" x14ac:dyDescent="0.25">
      <c r="I37540" s="137"/>
      <c r="J37540" s="110"/>
      <c r="K37540"/>
      <c r="L37540"/>
      <c r="T37540" s="138"/>
    </row>
    <row r="37541" spans="9:20" x14ac:dyDescent="0.25">
      <c r="I37541" s="137"/>
      <c r="J37541" s="110"/>
      <c r="K37541"/>
      <c r="L37541"/>
      <c r="T37541" s="138"/>
    </row>
    <row r="37542" spans="9:20" x14ac:dyDescent="0.25">
      <c r="I37542" s="137"/>
      <c r="J37542" s="110"/>
      <c r="K37542"/>
      <c r="L37542"/>
      <c r="T37542" s="138"/>
    </row>
    <row r="37543" spans="9:20" x14ac:dyDescent="0.25">
      <c r="I37543" s="137"/>
      <c r="J37543" s="110"/>
      <c r="K37543"/>
      <c r="L37543"/>
      <c r="T37543" s="138"/>
    </row>
    <row r="37544" spans="9:20" x14ac:dyDescent="0.25">
      <c r="I37544" s="137"/>
      <c r="J37544" s="110"/>
      <c r="K37544"/>
      <c r="L37544"/>
      <c r="T37544" s="138"/>
    </row>
    <row r="37545" spans="9:20" x14ac:dyDescent="0.25">
      <c r="I37545" s="137"/>
      <c r="J37545" s="110"/>
      <c r="K37545"/>
      <c r="L37545"/>
      <c r="T37545" s="138"/>
    </row>
    <row r="37546" spans="9:20" x14ac:dyDescent="0.25">
      <c r="I37546" s="137"/>
      <c r="J37546" s="110"/>
      <c r="K37546"/>
      <c r="L37546"/>
      <c r="T37546" s="138"/>
    </row>
    <row r="37547" spans="9:20" x14ac:dyDescent="0.25">
      <c r="I37547" s="137"/>
      <c r="J37547" s="110"/>
      <c r="K37547"/>
      <c r="L37547"/>
      <c r="T37547" s="138"/>
    </row>
    <row r="37548" spans="9:20" x14ac:dyDescent="0.25">
      <c r="I37548" s="137"/>
      <c r="J37548" s="110"/>
      <c r="K37548"/>
      <c r="L37548"/>
      <c r="T37548" s="138"/>
    </row>
    <row r="37549" spans="9:20" x14ac:dyDescent="0.25">
      <c r="I37549" s="137"/>
      <c r="J37549" s="110"/>
      <c r="K37549"/>
      <c r="L37549"/>
      <c r="T37549" s="138"/>
    </row>
    <row r="37550" spans="9:20" x14ac:dyDescent="0.25">
      <c r="I37550" s="137"/>
      <c r="J37550" s="110"/>
      <c r="K37550"/>
      <c r="L37550"/>
      <c r="T37550" s="138"/>
    </row>
    <row r="37551" spans="9:20" x14ac:dyDescent="0.25">
      <c r="I37551" s="137"/>
      <c r="J37551" s="110"/>
      <c r="K37551"/>
      <c r="L37551"/>
      <c r="T37551" s="138"/>
    </row>
    <row r="37552" spans="9:20" x14ac:dyDescent="0.25">
      <c r="I37552" s="137"/>
      <c r="J37552" s="110"/>
      <c r="K37552"/>
      <c r="L37552"/>
      <c r="T37552" s="138"/>
    </row>
    <row r="37553" spans="9:20" x14ac:dyDescent="0.25">
      <c r="I37553" s="137"/>
      <c r="J37553" s="110"/>
      <c r="K37553"/>
      <c r="L37553"/>
      <c r="T37553" s="138"/>
    </row>
    <row r="37554" spans="9:20" x14ac:dyDescent="0.25">
      <c r="I37554" s="137"/>
      <c r="J37554" s="110"/>
      <c r="K37554"/>
      <c r="L37554"/>
      <c r="T37554" s="138"/>
    </row>
    <row r="37555" spans="9:20" x14ac:dyDescent="0.25">
      <c r="I37555" s="137"/>
      <c r="J37555" s="110"/>
      <c r="K37555"/>
      <c r="L37555"/>
      <c r="T37555" s="138"/>
    </row>
    <row r="37556" spans="9:20" x14ac:dyDescent="0.25">
      <c r="I37556" s="137"/>
      <c r="J37556" s="110"/>
      <c r="K37556"/>
      <c r="L37556"/>
      <c r="T37556" s="138"/>
    </row>
    <row r="37557" spans="9:20" x14ac:dyDescent="0.25">
      <c r="I37557" s="137"/>
      <c r="J37557" s="110"/>
      <c r="K37557"/>
      <c r="L37557"/>
      <c r="T37557" s="138"/>
    </row>
    <row r="37558" spans="9:20" x14ac:dyDescent="0.25">
      <c r="I37558" s="137"/>
      <c r="J37558" s="110"/>
      <c r="K37558"/>
      <c r="L37558"/>
      <c r="T37558" s="138"/>
    </row>
    <row r="37559" spans="9:20" x14ac:dyDescent="0.25">
      <c r="I37559" s="137"/>
      <c r="J37559" s="110"/>
      <c r="K37559"/>
      <c r="L37559"/>
      <c r="T37559" s="138"/>
    </row>
    <row r="37560" spans="9:20" x14ac:dyDescent="0.25">
      <c r="I37560" s="137"/>
      <c r="J37560" s="110"/>
      <c r="K37560"/>
      <c r="L37560"/>
      <c r="T37560" s="138"/>
    </row>
    <row r="37561" spans="9:20" x14ac:dyDescent="0.25">
      <c r="I37561" s="137"/>
      <c r="J37561" s="110"/>
      <c r="K37561"/>
      <c r="L37561"/>
      <c r="T37561" s="138"/>
    </row>
    <row r="37562" spans="9:20" x14ac:dyDescent="0.25">
      <c r="I37562" s="137"/>
      <c r="J37562" s="110"/>
      <c r="K37562"/>
      <c r="L37562"/>
      <c r="T37562" s="138"/>
    </row>
    <row r="37563" spans="9:20" x14ac:dyDescent="0.25">
      <c r="I37563" s="137"/>
      <c r="J37563" s="110"/>
      <c r="K37563"/>
      <c r="L37563"/>
      <c r="T37563" s="138"/>
    </row>
    <row r="37564" spans="9:20" x14ac:dyDescent="0.25">
      <c r="I37564" s="137"/>
      <c r="J37564" s="110"/>
      <c r="K37564"/>
      <c r="L37564"/>
      <c r="T37564" s="138"/>
    </row>
    <row r="37565" spans="9:20" x14ac:dyDescent="0.25">
      <c r="I37565" s="137"/>
      <c r="J37565" s="110"/>
      <c r="K37565"/>
      <c r="L37565"/>
      <c r="T37565" s="138"/>
    </row>
    <row r="37566" spans="9:20" x14ac:dyDescent="0.25">
      <c r="I37566" s="137"/>
      <c r="J37566" s="110"/>
      <c r="K37566"/>
      <c r="L37566"/>
      <c r="T37566" s="138"/>
    </row>
    <row r="37567" spans="9:20" x14ac:dyDescent="0.25">
      <c r="I37567" s="137"/>
      <c r="J37567" s="110"/>
      <c r="K37567"/>
      <c r="L37567"/>
      <c r="T37567" s="138"/>
    </row>
    <row r="37568" spans="9:20" x14ac:dyDescent="0.25">
      <c r="I37568" s="137"/>
      <c r="J37568" s="110"/>
      <c r="K37568"/>
      <c r="L37568"/>
      <c r="T37568" s="138"/>
    </row>
    <row r="37569" spans="9:20" x14ac:dyDescent="0.25">
      <c r="I37569" s="137"/>
      <c r="J37569" s="110"/>
      <c r="K37569"/>
      <c r="L37569"/>
      <c r="T37569" s="138"/>
    </row>
    <row r="37570" spans="9:20" x14ac:dyDescent="0.25">
      <c r="I37570" s="137"/>
      <c r="J37570" s="110"/>
      <c r="K37570"/>
      <c r="L37570"/>
      <c r="T37570" s="138"/>
    </row>
    <row r="37571" spans="9:20" x14ac:dyDescent="0.25">
      <c r="I37571" s="137"/>
      <c r="J37571" s="110"/>
      <c r="K37571"/>
      <c r="L37571"/>
      <c r="T37571" s="138"/>
    </row>
    <row r="37572" spans="9:20" x14ac:dyDescent="0.25">
      <c r="I37572" s="137"/>
      <c r="J37572" s="110"/>
      <c r="K37572"/>
      <c r="L37572"/>
      <c r="T37572" s="138"/>
    </row>
    <row r="37573" spans="9:20" x14ac:dyDescent="0.25">
      <c r="I37573" s="137"/>
      <c r="J37573" s="110"/>
      <c r="K37573"/>
      <c r="L37573"/>
      <c r="T37573" s="138"/>
    </row>
    <row r="37574" spans="9:20" x14ac:dyDescent="0.25">
      <c r="I37574" s="137"/>
      <c r="J37574" s="110"/>
      <c r="K37574"/>
      <c r="L37574"/>
      <c r="T37574" s="138"/>
    </row>
    <row r="37575" spans="9:20" x14ac:dyDescent="0.25">
      <c r="I37575" s="137"/>
      <c r="J37575" s="110"/>
      <c r="K37575"/>
      <c r="L37575"/>
      <c r="T37575" s="138"/>
    </row>
    <row r="37576" spans="9:20" x14ac:dyDescent="0.25">
      <c r="I37576" s="137"/>
      <c r="J37576" s="110"/>
      <c r="K37576"/>
      <c r="L37576"/>
      <c r="T37576" s="138"/>
    </row>
    <row r="37577" spans="9:20" x14ac:dyDescent="0.25">
      <c r="I37577" s="137"/>
      <c r="J37577" s="110"/>
      <c r="K37577"/>
      <c r="L37577"/>
      <c r="T37577" s="138"/>
    </row>
    <row r="37578" spans="9:20" x14ac:dyDescent="0.25">
      <c r="I37578" s="137"/>
      <c r="J37578" s="110"/>
      <c r="K37578"/>
      <c r="L37578"/>
      <c r="T37578" s="138"/>
    </row>
    <row r="37579" spans="9:20" x14ac:dyDescent="0.25">
      <c r="I37579" s="137"/>
      <c r="J37579" s="110"/>
      <c r="K37579"/>
      <c r="L37579"/>
      <c r="T37579" s="138"/>
    </row>
    <row r="37580" spans="9:20" x14ac:dyDescent="0.25">
      <c r="I37580" s="137"/>
      <c r="J37580" s="110"/>
      <c r="K37580"/>
      <c r="L37580"/>
      <c r="T37580" s="138"/>
    </row>
    <row r="37581" spans="9:20" x14ac:dyDescent="0.25">
      <c r="I37581" s="137"/>
      <c r="J37581" s="110"/>
      <c r="K37581"/>
      <c r="L37581"/>
      <c r="T37581" s="138"/>
    </row>
    <row r="37582" spans="9:20" x14ac:dyDescent="0.25">
      <c r="I37582" s="137"/>
      <c r="J37582" s="110"/>
      <c r="K37582"/>
      <c r="L37582"/>
      <c r="T37582" s="138"/>
    </row>
    <row r="37583" spans="9:20" x14ac:dyDescent="0.25">
      <c r="I37583" s="137"/>
      <c r="J37583" s="110"/>
      <c r="K37583"/>
      <c r="L37583"/>
      <c r="T37583" s="138"/>
    </row>
    <row r="37584" spans="9:20" x14ac:dyDescent="0.25">
      <c r="I37584" s="137"/>
      <c r="J37584" s="110"/>
      <c r="K37584"/>
      <c r="L37584"/>
      <c r="T37584" s="138"/>
    </row>
    <row r="37585" spans="9:20" x14ac:dyDescent="0.25">
      <c r="I37585" s="137"/>
      <c r="J37585" s="110"/>
      <c r="K37585"/>
      <c r="L37585"/>
      <c r="T37585" s="138"/>
    </row>
    <row r="37586" spans="9:20" x14ac:dyDescent="0.25">
      <c r="I37586" s="137"/>
      <c r="J37586" s="110"/>
      <c r="K37586"/>
      <c r="L37586"/>
      <c r="T37586" s="138"/>
    </row>
    <row r="37587" spans="9:20" x14ac:dyDescent="0.25">
      <c r="I37587" s="137"/>
      <c r="J37587" s="110"/>
      <c r="K37587"/>
      <c r="L37587"/>
      <c r="T37587" s="138"/>
    </row>
    <row r="37588" spans="9:20" x14ac:dyDescent="0.25">
      <c r="I37588" s="137"/>
      <c r="J37588" s="110"/>
      <c r="K37588"/>
      <c r="L37588"/>
      <c r="T37588" s="138"/>
    </row>
    <row r="37589" spans="9:20" x14ac:dyDescent="0.25">
      <c r="I37589" s="137"/>
      <c r="J37589" s="110"/>
      <c r="K37589"/>
      <c r="L37589"/>
      <c r="T37589" s="138"/>
    </row>
    <row r="37590" spans="9:20" x14ac:dyDescent="0.25">
      <c r="I37590" s="137"/>
      <c r="J37590" s="110"/>
      <c r="K37590"/>
      <c r="L37590"/>
      <c r="T37590" s="138"/>
    </row>
    <row r="37591" spans="9:20" x14ac:dyDescent="0.25">
      <c r="I37591" s="137"/>
      <c r="J37591" s="110"/>
      <c r="K37591"/>
      <c r="L37591"/>
      <c r="T37591" s="138"/>
    </row>
    <row r="37592" spans="9:20" x14ac:dyDescent="0.25">
      <c r="I37592" s="137"/>
      <c r="J37592" s="110"/>
      <c r="K37592"/>
      <c r="L37592"/>
      <c r="T37592" s="138"/>
    </row>
    <row r="37593" spans="9:20" x14ac:dyDescent="0.25">
      <c r="I37593" s="137"/>
      <c r="J37593" s="110"/>
      <c r="K37593"/>
      <c r="L37593"/>
      <c r="T37593" s="138"/>
    </row>
    <row r="37594" spans="9:20" x14ac:dyDescent="0.25">
      <c r="I37594" s="137"/>
      <c r="J37594" s="110"/>
      <c r="K37594"/>
      <c r="L37594"/>
      <c r="T37594" s="138"/>
    </row>
    <row r="37595" spans="9:20" x14ac:dyDescent="0.25">
      <c r="I37595" s="137"/>
      <c r="J37595" s="110"/>
      <c r="K37595"/>
      <c r="L37595"/>
      <c r="T37595" s="138"/>
    </row>
    <row r="37596" spans="9:20" x14ac:dyDescent="0.25">
      <c r="I37596" s="137"/>
      <c r="J37596" s="110"/>
      <c r="K37596"/>
      <c r="L37596"/>
      <c r="T37596" s="138"/>
    </row>
    <row r="37597" spans="9:20" x14ac:dyDescent="0.25">
      <c r="I37597" s="137"/>
      <c r="J37597" s="110"/>
      <c r="K37597"/>
      <c r="L37597"/>
      <c r="T37597" s="138"/>
    </row>
    <row r="37598" spans="9:20" x14ac:dyDescent="0.25">
      <c r="I37598" s="137"/>
      <c r="J37598" s="110"/>
      <c r="K37598"/>
      <c r="L37598"/>
      <c r="T37598" s="138"/>
    </row>
    <row r="37599" spans="9:20" x14ac:dyDescent="0.25">
      <c r="I37599" s="137"/>
      <c r="J37599" s="110"/>
      <c r="K37599"/>
      <c r="L37599"/>
      <c r="T37599" s="138"/>
    </row>
    <row r="37600" spans="9:20" x14ac:dyDescent="0.25">
      <c r="I37600" s="137"/>
      <c r="J37600" s="110"/>
      <c r="K37600"/>
      <c r="L37600"/>
      <c r="T37600" s="138"/>
    </row>
    <row r="37601" spans="9:20" x14ac:dyDescent="0.25">
      <c r="I37601" s="137"/>
      <c r="J37601" s="110"/>
      <c r="K37601"/>
      <c r="L37601"/>
      <c r="T37601" s="138"/>
    </row>
    <row r="37602" spans="9:20" x14ac:dyDescent="0.25">
      <c r="I37602" s="137"/>
      <c r="J37602" s="110"/>
      <c r="K37602"/>
      <c r="L37602"/>
      <c r="T37602" s="138"/>
    </row>
    <row r="37603" spans="9:20" x14ac:dyDescent="0.25">
      <c r="I37603" s="137"/>
      <c r="J37603" s="110"/>
      <c r="K37603"/>
      <c r="L37603"/>
      <c r="T37603" s="138"/>
    </row>
    <row r="37604" spans="9:20" x14ac:dyDescent="0.25">
      <c r="I37604" s="137"/>
      <c r="J37604" s="110"/>
      <c r="K37604"/>
      <c r="L37604"/>
      <c r="T37604" s="138"/>
    </row>
    <row r="37605" spans="9:20" x14ac:dyDescent="0.25">
      <c r="I37605" s="137"/>
      <c r="J37605" s="110"/>
      <c r="K37605"/>
      <c r="L37605"/>
      <c r="T37605" s="138"/>
    </row>
    <row r="37606" spans="9:20" x14ac:dyDescent="0.25">
      <c r="I37606" s="137"/>
      <c r="J37606" s="110"/>
      <c r="K37606"/>
      <c r="L37606"/>
      <c r="T37606" s="138"/>
    </row>
    <row r="37607" spans="9:20" x14ac:dyDescent="0.25">
      <c r="I37607" s="137"/>
      <c r="J37607" s="110"/>
      <c r="K37607"/>
      <c r="L37607"/>
      <c r="T37607" s="138"/>
    </row>
    <row r="37608" spans="9:20" x14ac:dyDescent="0.25">
      <c r="I37608" s="137"/>
      <c r="J37608" s="110"/>
      <c r="K37608"/>
      <c r="L37608"/>
      <c r="T37608" s="138"/>
    </row>
    <row r="37609" spans="9:20" x14ac:dyDescent="0.25">
      <c r="I37609" s="137"/>
      <c r="J37609" s="110"/>
      <c r="K37609"/>
      <c r="L37609"/>
      <c r="T37609" s="138"/>
    </row>
    <row r="37610" spans="9:20" x14ac:dyDescent="0.25">
      <c r="I37610" s="137"/>
      <c r="J37610" s="110"/>
      <c r="K37610"/>
      <c r="L37610"/>
      <c r="T37610" s="138"/>
    </row>
    <row r="37611" spans="9:20" x14ac:dyDescent="0.25">
      <c r="I37611" s="137"/>
      <c r="J37611" s="110"/>
      <c r="K37611"/>
      <c r="L37611"/>
      <c r="T37611" s="138"/>
    </row>
    <row r="37612" spans="9:20" x14ac:dyDescent="0.25">
      <c r="I37612" s="137"/>
      <c r="J37612" s="110"/>
      <c r="K37612"/>
      <c r="L37612"/>
      <c r="T37612" s="138"/>
    </row>
    <row r="37613" spans="9:20" x14ac:dyDescent="0.25">
      <c r="I37613" s="137"/>
      <c r="J37613" s="110"/>
      <c r="K37613"/>
      <c r="L37613"/>
      <c r="T37613" s="138"/>
    </row>
    <row r="37614" spans="9:20" x14ac:dyDescent="0.25">
      <c r="I37614" s="137"/>
      <c r="J37614" s="110"/>
      <c r="K37614"/>
      <c r="L37614"/>
      <c r="T37614" s="138"/>
    </row>
    <row r="37615" spans="9:20" x14ac:dyDescent="0.25">
      <c r="I37615" s="137"/>
      <c r="J37615" s="110"/>
      <c r="K37615"/>
      <c r="L37615"/>
      <c r="T37615" s="138"/>
    </row>
    <row r="37616" spans="9:20" x14ac:dyDescent="0.25">
      <c r="I37616" s="137"/>
      <c r="J37616" s="110"/>
      <c r="K37616"/>
      <c r="L37616"/>
      <c r="T37616" s="138"/>
    </row>
    <row r="37617" spans="9:20" x14ac:dyDescent="0.25">
      <c r="I37617" s="137"/>
      <c r="J37617" s="110"/>
      <c r="K37617"/>
      <c r="L37617"/>
      <c r="T37617" s="138"/>
    </row>
    <row r="37618" spans="9:20" x14ac:dyDescent="0.25">
      <c r="I37618" s="137"/>
      <c r="J37618" s="110"/>
      <c r="K37618"/>
      <c r="L37618"/>
      <c r="T37618" s="138"/>
    </row>
    <row r="37619" spans="9:20" x14ac:dyDescent="0.25">
      <c r="I37619" s="137"/>
      <c r="J37619" s="110"/>
      <c r="K37619"/>
      <c r="L37619"/>
      <c r="T37619" s="138"/>
    </row>
    <row r="37620" spans="9:20" x14ac:dyDescent="0.25">
      <c r="I37620" s="137"/>
      <c r="J37620" s="110"/>
      <c r="K37620"/>
      <c r="L37620"/>
      <c r="T37620" s="138"/>
    </row>
    <row r="37621" spans="9:20" x14ac:dyDescent="0.25">
      <c r="I37621" s="137"/>
      <c r="J37621" s="110"/>
      <c r="K37621"/>
      <c r="L37621"/>
      <c r="T37621" s="138"/>
    </row>
    <row r="37622" spans="9:20" x14ac:dyDescent="0.25">
      <c r="I37622" s="137"/>
      <c r="J37622" s="110"/>
      <c r="K37622"/>
      <c r="L37622"/>
      <c r="T37622" s="138"/>
    </row>
    <row r="37623" spans="9:20" x14ac:dyDescent="0.25">
      <c r="I37623" s="137"/>
      <c r="J37623" s="110"/>
      <c r="K37623"/>
      <c r="L37623"/>
      <c r="T37623" s="138"/>
    </row>
    <row r="37624" spans="9:20" x14ac:dyDescent="0.25">
      <c r="I37624" s="137"/>
      <c r="J37624" s="110"/>
      <c r="K37624"/>
      <c r="L37624"/>
      <c r="T37624" s="138"/>
    </row>
    <row r="37625" spans="9:20" x14ac:dyDescent="0.25">
      <c r="I37625" s="137"/>
      <c r="J37625" s="110"/>
      <c r="K37625"/>
      <c r="L37625"/>
      <c r="T37625" s="138"/>
    </row>
    <row r="37626" spans="9:20" x14ac:dyDescent="0.25">
      <c r="I37626" s="137"/>
      <c r="J37626" s="110"/>
      <c r="K37626"/>
      <c r="L37626"/>
      <c r="T37626" s="138"/>
    </row>
    <row r="37627" spans="9:20" x14ac:dyDescent="0.25">
      <c r="I37627" s="137"/>
      <c r="J37627" s="110"/>
      <c r="K37627"/>
      <c r="L37627"/>
      <c r="T37627" s="138"/>
    </row>
    <row r="37628" spans="9:20" x14ac:dyDescent="0.25">
      <c r="I37628" s="137"/>
      <c r="J37628" s="110"/>
      <c r="K37628"/>
      <c r="L37628"/>
      <c r="T37628" s="138"/>
    </row>
    <row r="37629" spans="9:20" x14ac:dyDescent="0.25">
      <c r="I37629" s="137"/>
      <c r="J37629" s="110"/>
      <c r="K37629"/>
      <c r="L37629"/>
      <c r="T37629" s="138"/>
    </row>
    <row r="37630" spans="9:20" x14ac:dyDescent="0.25">
      <c r="I37630" s="137"/>
      <c r="J37630" s="110"/>
      <c r="K37630"/>
      <c r="L37630"/>
      <c r="T37630" s="138"/>
    </row>
    <row r="37631" spans="9:20" x14ac:dyDescent="0.25">
      <c r="I37631" s="137"/>
      <c r="J37631" s="110"/>
      <c r="K37631"/>
      <c r="L37631"/>
      <c r="T37631" s="138"/>
    </row>
    <row r="37632" spans="9:20" x14ac:dyDescent="0.25">
      <c r="I37632" s="137"/>
      <c r="J37632" s="110"/>
      <c r="K37632"/>
      <c r="L37632"/>
      <c r="T37632" s="138"/>
    </row>
    <row r="37633" spans="9:20" x14ac:dyDescent="0.25">
      <c r="I37633" s="137"/>
      <c r="J37633" s="110"/>
      <c r="K37633"/>
      <c r="L37633"/>
      <c r="T37633" s="138"/>
    </row>
    <row r="37634" spans="9:20" x14ac:dyDescent="0.25">
      <c r="I37634" s="137"/>
      <c r="J37634" s="110"/>
      <c r="K37634"/>
      <c r="L37634"/>
      <c r="T37634" s="138"/>
    </row>
    <row r="37635" spans="9:20" x14ac:dyDescent="0.25">
      <c r="I37635" s="137"/>
      <c r="J37635" s="110"/>
      <c r="K37635"/>
      <c r="L37635"/>
      <c r="T37635" s="138"/>
    </row>
    <row r="37636" spans="9:20" x14ac:dyDescent="0.25">
      <c r="I37636" s="137"/>
      <c r="J37636" s="110"/>
      <c r="K37636"/>
      <c r="L37636"/>
      <c r="T37636" s="138"/>
    </row>
    <row r="37637" spans="9:20" x14ac:dyDescent="0.25">
      <c r="I37637" s="137"/>
      <c r="J37637" s="110"/>
      <c r="K37637"/>
      <c r="L37637"/>
      <c r="T37637" s="138"/>
    </row>
    <row r="37638" spans="9:20" x14ac:dyDescent="0.25">
      <c r="I37638" s="137"/>
      <c r="J37638" s="110"/>
      <c r="K37638"/>
      <c r="L37638"/>
      <c r="T37638" s="138"/>
    </row>
    <row r="37639" spans="9:20" x14ac:dyDescent="0.25">
      <c r="I37639" s="137"/>
      <c r="J37639" s="110"/>
      <c r="K37639"/>
      <c r="L37639"/>
      <c r="T37639" s="138"/>
    </row>
    <row r="37640" spans="9:20" x14ac:dyDescent="0.25">
      <c r="I37640" s="137"/>
      <c r="J37640" s="110"/>
      <c r="K37640"/>
      <c r="L37640"/>
      <c r="T37640" s="138"/>
    </row>
    <row r="37641" spans="9:20" x14ac:dyDescent="0.25">
      <c r="I37641" s="137"/>
      <c r="J37641" s="110"/>
      <c r="K37641"/>
      <c r="L37641"/>
      <c r="T37641" s="138"/>
    </row>
    <row r="37642" spans="9:20" x14ac:dyDescent="0.25">
      <c r="I37642" s="137"/>
      <c r="J37642" s="110"/>
      <c r="K37642"/>
      <c r="L37642"/>
      <c r="T37642" s="138"/>
    </row>
    <row r="37643" spans="9:20" x14ac:dyDescent="0.25">
      <c r="I37643" s="137"/>
      <c r="J37643" s="110"/>
      <c r="K37643"/>
      <c r="L37643"/>
      <c r="T37643" s="138"/>
    </row>
    <row r="37644" spans="9:20" x14ac:dyDescent="0.25">
      <c r="I37644" s="137"/>
      <c r="J37644" s="110"/>
      <c r="K37644"/>
      <c r="L37644"/>
      <c r="T37644" s="138"/>
    </row>
    <row r="37645" spans="9:20" x14ac:dyDescent="0.25">
      <c r="I37645" s="137"/>
      <c r="J37645" s="110"/>
      <c r="K37645"/>
      <c r="L37645"/>
      <c r="T37645" s="138"/>
    </row>
    <row r="37646" spans="9:20" x14ac:dyDescent="0.25">
      <c r="I37646" s="137"/>
      <c r="J37646" s="110"/>
      <c r="K37646"/>
      <c r="L37646"/>
      <c r="T37646" s="138"/>
    </row>
    <row r="37647" spans="9:20" x14ac:dyDescent="0.25">
      <c r="I37647" s="137"/>
      <c r="J37647" s="110"/>
      <c r="K37647"/>
      <c r="L37647"/>
      <c r="T37647" s="138"/>
    </row>
    <row r="37648" spans="9:20" x14ac:dyDescent="0.25">
      <c r="I37648" s="137"/>
      <c r="J37648" s="110"/>
      <c r="K37648"/>
      <c r="L37648"/>
      <c r="T37648" s="138"/>
    </row>
    <row r="37649" spans="9:20" x14ac:dyDescent="0.25">
      <c r="I37649" s="137"/>
      <c r="J37649" s="110"/>
      <c r="K37649"/>
      <c r="L37649"/>
      <c r="T37649" s="138"/>
    </row>
    <row r="37650" spans="9:20" x14ac:dyDescent="0.25">
      <c r="I37650" s="137"/>
      <c r="J37650" s="110"/>
      <c r="K37650"/>
      <c r="L37650"/>
      <c r="T37650" s="138"/>
    </row>
    <row r="37651" spans="9:20" x14ac:dyDescent="0.25">
      <c r="I37651" s="137"/>
      <c r="J37651" s="110"/>
      <c r="K37651"/>
      <c r="L37651"/>
      <c r="T37651" s="138"/>
    </row>
    <row r="37652" spans="9:20" x14ac:dyDescent="0.25">
      <c r="I37652" s="137"/>
      <c r="J37652" s="110"/>
      <c r="K37652"/>
      <c r="L37652"/>
      <c r="T37652" s="138"/>
    </row>
    <row r="37653" spans="9:20" x14ac:dyDescent="0.25">
      <c r="I37653" s="137"/>
      <c r="J37653" s="110"/>
      <c r="K37653"/>
      <c r="L37653"/>
      <c r="T37653" s="138"/>
    </row>
    <row r="37654" spans="9:20" x14ac:dyDescent="0.25">
      <c r="I37654" s="137"/>
      <c r="J37654" s="110"/>
      <c r="K37654"/>
      <c r="L37654"/>
      <c r="T37654" s="138"/>
    </row>
    <row r="37655" spans="9:20" x14ac:dyDescent="0.25">
      <c r="I37655" s="137"/>
      <c r="J37655" s="110"/>
      <c r="K37655"/>
      <c r="L37655"/>
      <c r="T37655" s="138"/>
    </row>
    <row r="37656" spans="9:20" x14ac:dyDescent="0.25">
      <c r="I37656" s="137"/>
      <c r="J37656" s="110"/>
      <c r="K37656"/>
      <c r="L37656"/>
      <c r="T37656" s="138"/>
    </row>
    <row r="37657" spans="9:20" x14ac:dyDescent="0.25">
      <c r="I37657" s="137"/>
      <c r="J37657" s="110"/>
      <c r="K37657"/>
      <c r="L37657"/>
      <c r="T37657" s="138"/>
    </row>
    <row r="37658" spans="9:20" x14ac:dyDescent="0.25">
      <c r="I37658" s="137"/>
      <c r="J37658" s="110"/>
      <c r="K37658"/>
      <c r="L37658"/>
      <c r="T37658" s="138"/>
    </row>
    <row r="37659" spans="9:20" x14ac:dyDescent="0.25">
      <c r="I37659" s="137"/>
      <c r="J37659" s="110"/>
      <c r="K37659"/>
      <c r="L37659"/>
      <c r="T37659" s="138"/>
    </row>
    <row r="37660" spans="9:20" x14ac:dyDescent="0.25">
      <c r="I37660" s="137"/>
      <c r="J37660" s="110"/>
      <c r="K37660"/>
      <c r="L37660"/>
      <c r="T37660" s="138"/>
    </row>
    <row r="37661" spans="9:20" x14ac:dyDescent="0.25">
      <c r="I37661" s="137"/>
      <c r="J37661" s="110"/>
      <c r="K37661"/>
      <c r="L37661"/>
      <c r="T37661" s="138"/>
    </row>
    <row r="37662" spans="9:20" x14ac:dyDescent="0.25">
      <c r="I37662" s="137"/>
      <c r="J37662" s="110"/>
      <c r="K37662"/>
      <c r="L37662"/>
      <c r="T37662" s="138"/>
    </row>
    <row r="37663" spans="9:20" x14ac:dyDescent="0.25">
      <c r="I37663" s="137"/>
      <c r="J37663" s="110"/>
      <c r="K37663"/>
      <c r="L37663"/>
      <c r="T37663" s="138"/>
    </row>
    <row r="37664" spans="9:20" x14ac:dyDescent="0.25">
      <c r="I37664" s="137"/>
      <c r="J37664" s="110"/>
      <c r="K37664"/>
      <c r="L37664"/>
      <c r="T37664" s="138"/>
    </row>
    <row r="37665" spans="9:20" x14ac:dyDescent="0.25">
      <c r="I37665" s="137"/>
      <c r="J37665" s="110"/>
      <c r="K37665"/>
      <c r="L37665"/>
      <c r="T37665" s="138"/>
    </row>
    <row r="37666" spans="9:20" x14ac:dyDescent="0.25">
      <c r="I37666" s="137"/>
      <c r="J37666" s="110"/>
      <c r="K37666"/>
      <c r="L37666"/>
      <c r="T37666" s="138"/>
    </row>
    <row r="37667" spans="9:20" x14ac:dyDescent="0.25">
      <c r="I37667" s="137"/>
      <c r="J37667" s="110"/>
      <c r="K37667"/>
      <c r="L37667"/>
      <c r="T37667" s="138"/>
    </row>
    <row r="37668" spans="9:20" x14ac:dyDescent="0.25">
      <c r="I37668" s="137"/>
      <c r="J37668" s="110"/>
      <c r="K37668"/>
      <c r="L37668"/>
      <c r="T37668" s="138"/>
    </row>
    <row r="37669" spans="9:20" x14ac:dyDescent="0.25">
      <c r="I37669" s="137"/>
      <c r="J37669" s="110"/>
      <c r="K37669"/>
      <c r="L37669"/>
      <c r="T37669" s="138"/>
    </row>
    <row r="37670" spans="9:20" x14ac:dyDescent="0.25">
      <c r="I37670" s="137"/>
      <c r="J37670" s="110"/>
      <c r="K37670"/>
      <c r="L37670"/>
      <c r="T37670" s="138"/>
    </row>
    <row r="37671" spans="9:20" x14ac:dyDescent="0.25">
      <c r="I37671" s="137"/>
      <c r="J37671" s="110"/>
      <c r="K37671"/>
      <c r="L37671"/>
      <c r="T37671" s="138"/>
    </row>
    <row r="37672" spans="9:20" x14ac:dyDescent="0.25">
      <c r="I37672" s="137"/>
      <c r="J37672" s="110"/>
      <c r="K37672"/>
      <c r="L37672"/>
      <c r="T37672" s="138"/>
    </row>
    <row r="37673" spans="9:20" x14ac:dyDescent="0.25">
      <c r="I37673" s="137"/>
      <c r="J37673" s="110"/>
      <c r="K37673"/>
      <c r="L37673"/>
      <c r="T37673" s="138"/>
    </row>
    <row r="37674" spans="9:20" x14ac:dyDescent="0.25">
      <c r="I37674" s="137"/>
      <c r="J37674" s="110"/>
      <c r="K37674"/>
      <c r="L37674"/>
      <c r="T37674" s="138"/>
    </row>
    <row r="37675" spans="9:20" x14ac:dyDescent="0.25">
      <c r="I37675" s="137"/>
      <c r="J37675" s="110"/>
      <c r="K37675"/>
      <c r="L37675"/>
      <c r="T37675" s="138"/>
    </row>
    <row r="37676" spans="9:20" x14ac:dyDescent="0.25">
      <c r="I37676" s="137"/>
      <c r="J37676" s="110"/>
      <c r="K37676"/>
      <c r="L37676"/>
      <c r="T37676" s="138"/>
    </row>
    <row r="37677" spans="9:20" x14ac:dyDescent="0.25">
      <c r="I37677" s="137"/>
      <c r="J37677" s="110"/>
      <c r="K37677"/>
      <c r="L37677"/>
      <c r="T37677" s="138"/>
    </row>
    <row r="37678" spans="9:20" x14ac:dyDescent="0.25">
      <c r="I37678" s="137"/>
      <c r="J37678" s="110"/>
      <c r="K37678"/>
      <c r="L37678"/>
      <c r="T37678" s="138"/>
    </row>
    <row r="37679" spans="9:20" x14ac:dyDescent="0.25">
      <c r="I37679" s="137"/>
      <c r="J37679" s="110"/>
      <c r="K37679"/>
      <c r="L37679"/>
      <c r="T37679" s="138"/>
    </row>
    <row r="37680" spans="9:20" x14ac:dyDescent="0.25">
      <c r="I37680" s="137"/>
      <c r="J37680" s="110"/>
      <c r="K37680"/>
      <c r="L37680"/>
      <c r="T37680" s="138"/>
    </row>
    <row r="37681" spans="9:20" x14ac:dyDescent="0.25">
      <c r="I37681" s="137"/>
      <c r="J37681" s="110"/>
      <c r="K37681"/>
      <c r="L37681"/>
      <c r="T37681" s="138"/>
    </row>
    <row r="37682" spans="9:20" x14ac:dyDescent="0.25">
      <c r="I37682" s="137"/>
      <c r="J37682" s="110"/>
      <c r="K37682"/>
      <c r="L37682"/>
      <c r="T37682" s="138"/>
    </row>
    <row r="37683" spans="9:20" x14ac:dyDescent="0.25">
      <c r="I37683" s="137"/>
      <c r="J37683" s="110"/>
      <c r="K37683"/>
      <c r="L37683"/>
      <c r="T37683" s="138"/>
    </row>
    <row r="37684" spans="9:20" x14ac:dyDescent="0.25">
      <c r="I37684" s="137"/>
      <c r="J37684" s="110"/>
      <c r="K37684"/>
      <c r="L37684"/>
      <c r="T37684" s="138"/>
    </row>
    <row r="37685" spans="9:20" x14ac:dyDescent="0.25">
      <c r="I37685" s="137"/>
      <c r="J37685" s="110"/>
      <c r="K37685"/>
      <c r="L37685"/>
      <c r="T37685" s="138"/>
    </row>
    <row r="37686" spans="9:20" x14ac:dyDescent="0.25">
      <c r="I37686" s="137"/>
      <c r="J37686" s="110"/>
      <c r="K37686"/>
      <c r="L37686"/>
      <c r="T37686" s="138"/>
    </row>
    <row r="37687" spans="9:20" x14ac:dyDescent="0.25">
      <c r="I37687" s="137"/>
      <c r="J37687" s="110"/>
      <c r="K37687"/>
      <c r="L37687"/>
      <c r="T37687" s="138"/>
    </row>
    <row r="37688" spans="9:20" x14ac:dyDescent="0.25">
      <c r="I37688" s="137"/>
      <c r="J37688" s="110"/>
      <c r="K37688"/>
      <c r="L37688"/>
      <c r="T37688" s="138"/>
    </row>
    <row r="37689" spans="9:20" x14ac:dyDescent="0.25">
      <c r="I37689" s="137"/>
      <c r="J37689" s="110"/>
      <c r="K37689"/>
      <c r="L37689"/>
      <c r="T37689" s="138"/>
    </row>
    <row r="37690" spans="9:20" x14ac:dyDescent="0.25">
      <c r="I37690" s="137"/>
      <c r="J37690" s="110"/>
      <c r="K37690"/>
      <c r="L37690"/>
      <c r="T37690" s="138"/>
    </row>
    <row r="37691" spans="9:20" x14ac:dyDescent="0.25">
      <c r="I37691" s="137"/>
      <c r="J37691" s="110"/>
      <c r="K37691"/>
      <c r="L37691"/>
      <c r="T37691" s="138"/>
    </row>
    <row r="37692" spans="9:20" x14ac:dyDescent="0.25">
      <c r="I37692" s="137"/>
      <c r="J37692" s="110"/>
      <c r="K37692"/>
      <c r="L37692"/>
      <c r="T37692" s="138"/>
    </row>
    <row r="37693" spans="9:20" x14ac:dyDescent="0.25">
      <c r="I37693" s="137"/>
      <c r="J37693" s="110"/>
      <c r="K37693"/>
      <c r="L37693"/>
      <c r="T37693" s="138"/>
    </row>
    <row r="37694" spans="9:20" x14ac:dyDescent="0.25">
      <c r="I37694" s="137"/>
      <c r="J37694" s="110"/>
      <c r="K37694"/>
      <c r="L37694"/>
      <c r="T37694" s="138"/>
    </row>
    <row r="37695" spans="9:20" x14ac:dyDescent="0.25">
      <c r="I37695" s="137"/>
      <c r="J37695" s="110"/>
      <c r="K37695"/>
      <c r="L37695"/>
      <c r="T37695" s="138"/>
    </row>
    <row r="37696" spans="9:20" x14ac:dyDescent="0.25">
      <c r="I37696" s="137"/>
      <c r="J37696" s="110"/>
      <c r="K37696"/>
      <c r="L37696"/>
      <c r="T37696" s="138"/>
    </row>
    <row r="37697" spans="9:20" x14ac:dyDescent="0.25">
      <c r="I37697" s="137"/>
      <c r="J37697" s="110"/>
      <c r="K37697"/>
      <c r="L37697"/>
      <c r="T37697" s="138"/>
    </row>
    <row r="37698" spans="9:20" x14ac:dyDescent="0.25">
      <c r="I37698" s="137"/>
      <c r="J37698" s="110"/>
      <c r="K37698"/>
      <c r="L37698"/>
      <c r="T37698" s="138"/>
    </row>
    <row r="37699" spans="9:20" x14ac:dyDescent="0.25">
      <c r="I37699" s="137"/>
      <c r="J37699" s="110"/>
      <c r="K37699"/>
      <c r="L37699"/>
      <c r="T37699" s="138"/>
    </row>
    <row r="37700" spans="9:20" x14ac:dyDescent="0.25">
      <c r="I37700" s="137"/>
      <c r="J37700" s="110"/>
      <c r="K37700"/>
      <c r="L37700"/>
      <c r="T37700" s="138"/>
    </row>
    <row r="37701" spans="9:20" x14ac:dyDescent="0.25">
      <c r="I37701" s="137"/>
      <c r="J37701" s="110"/>
      <c r="K37701"/>
      <c r="L37701"/>
      <c r="T37701" s="138"/>
    </row>
    <row r="37702" spans="9:20" x14ac:dyDescent="0.25">
      <c r="I37702" s="137"/>
      <c r="J37702" s="110"/>
      <c r="K37702"/>
      <c r="L37702"/>
      <c r="T37702" s="138"/>
    </row>
    <row r="37703" spans="9:20" x14ac:dyDescent="0.25">
      <c r="I37703" s="137"/>
      <c r="J37703" s="110"/>
      <c r="K37703"/>
      <c r="L37703"/>
      <c r="T37703" s="138"/>
    </row>
    <row r="37704" spans="9:20" x14ac:dyDescent="0.25">
      <c r="I37704" s="137"/>
      <c r="J37704" s="110"/>
      <c r="K37704"/>
      <c r="L37704"/>
      <c r="T37704" s="138"/>
    </row>
    <row r="37705" spans="9:20" x14ac:dyDescent="0.25">
      <c r="I37705" s="137"/>
      <c r="J37705" s="110"/>
      <c r="K37705"/>
      <c r="L37705"/>
      <c r="T37705" s="138"/>
    </row>
    <row r="37706" spans="9:20" x14ac:dyDescent="0.25">
      <c r="I37706" s="137"/>
      <c r="J37706" s="110"/>
      <c r="K37706"/>
      <c r="L37706"/>
      <c r="T37706" s="138"/>
    </row>
    <row r="37707" spans="9:20" x14ac:dyDescent="0.25">
      <c r="I37707" s="137"/>
      <c r="J37707" s="110"/>
      <c r="K37707"/>
      <c r="L37707"/>
      <c r="T37707" s="138"/>
    </row>
    <row r="37708" spans="9:20" x14ac:dyDescent="0.25">
      <c r="I37708" s="137"/>
      <c r="J37708" s="110"/>
      <c r="K37708"/>
      <c r="L37708"/>
      <c r="T37708" s="138"/>
    </row>
    <row r="37709" spans="9:20" x14ac:dyDescent="0.25">
      <c r="I37709" s="137"/>
      <c r="J37709" s="110"/>
      <c r="K37709"/>
      <c r="L37709"/>
      <c r="T37709" s="138"/>
    </row>
    <row r="37710" spans="9:20" x14ac:dyDescent="0.25">
      <c r="I37710" s="137"/>
      <c r="J37710" s="110"/>
      <c r="K37710"/>
      <c r="L37710"/>
      <c r="T37710" s="138"/>
    </row>
    <row r="37711" spans="9:20" x14ac:dyDescent="0.25">
      <c r="I37711" s="137"/>
      <c r="J37711" s="110"/>
      <c r="K37711"/>
      <c r="L37711"/>
      <c r="T37711" s="138"/>
    </row>
    <row r="37712" spans="9:20" x14ac:dyDescent="0.25">
      <c r="I37712" s="137"/>
      <c r="J37712" s="110"/>
      <c r="K37712"/>
      <c r="L37712"/>
      <c r="T37712" s="138"/>
    </row>
    <row r="37713" spans="9:20" x14ac:dyDescent="0.25">
      <c r="I37713" s="137"/>
      <c r="J37713" s="110"/>
      <c r="K37713"/>
      <c r="L37713"/>
      <c r="T37713" s="138"/>
    </row>
    <row r="37714" spans="9:20" x14ac:dyDescent="0.25">
      <c r="I37714" s="137"/>
      <c r="J37714" s="110"/>
      <c r="K37714"/>
      <c r="L37714"/>
      <c r="T37714" s="138"/>
    </row>
    <row r="37715" spans="9:20" x14ac:dyDescent="0.25">
      <c r="I37715" s="137"/>
      <c r="J37715" s="110"/>
      <c r="K37715"/>
      <c r="L37715"/>
      <c r="T37715" s="138"/>
    </row>
    <row r="37716" spans="9:20" x14ac:dyDescent="0.25">
      <c r="I37716" s="137"/>
      <c r="J37716" s="110"/>
      <c r="K37716"/>
      <c r="L37716"/>
      <c r="T37716" s="138"/>
    </row>
    <row r="37717" spans="9:20" x14ac:dyDescent="0.25">
      <c r="I37717" s="137"/>
      <c r="J37717" s="110"/>
      <c r="K37717"/>
      <c r="L37717"/>
      <c r="T37717" s="138"/>
    </row>
    <row r="37718" spans="9:20" x14ac:dyDescent="0.25">
      <c r="I37718" s="137"/>
      <c r="J37718" s="110"/>
      <c r="K37718"/>
      <c r="L37718"/>
      <c r="T37718" s="138"/>
    </row>
    <row r="37719" spans="9:20" x14ac:dyDescent="0.25">
      <c r="I37719" s="137"/>
      <c r="J37719" s="110"/>
      <c r="K37719"/>
      <c r="L37719"/>
      <c r="T37719" s="138"/>
    </row>
    <row r="37720" spans="9:20" x14ac:dyDescent="0.25">
      <c r="I37720" s="137"/>
      <c r="J37720" s="110"/>
      <c r="K37720"/>
      <c r="L37720"/>
      <c r="T37720" s="138"/>
    </row>
    <row r="37721" spans="9:20" x14ac:dyDescent="0.25">
      <c r="I37721" s="137"/>
      <c r="J37721" s="110"/>
      <c r="K37721"/>
      <c r="L37721"/>
      <c r="T37721" s="138"/>
    </row>
    <row r="37722" spans="9:20" x14ac:dyDescent="0.25">
      <c r="I37722" s="137"/>
      <c r="J37722" s="110"/>
      <c r="K37722"/>
      <c r="L37722"/>
      <c r="T37722" s="138"/>
    </row>
    <row r="37723" spans="9:20" x14ac:dyDescent="0.25">
      <c r="I37723" s="137"/>
      <c r="J37723" s="110"/>
      <c r="K37723"/>
      <c r="L37723"/>
      <c r="T37723" s="138"/>
    </row>
    <row r="37724" spans="9:20" x14ac:dyDescent="0.25">
      <c r="I37724" s="137"/>
      <c r="J37724" s="110"/>
      <c r="K37724"/>
      <c r="L37724"/>
      <c r="T37724" s="138"/>
    </row>
    <row r="37725" spans="9:20" x14ac:dyDescent="0.25">
      <c r="I37725" s="137"/>
      <c r="J37725" s="110"/>
      <c r="K37725"/>
      <c r="L37725"/>
      <c r="T37725" s="138"/>
    </row>
    <row r="37726" spans="9:20" x14ac:dyDescent="0.25">
      <c r="I37726" s="137"/>
      <c r="J37726" s="110"/>
      <c r="K37726"/>
      <c r="L37726"/>
      <c r="T37726" s="138"/>
    </row>
    <row r="37727" spans="9:20" x14ac:dyDescent="0.25">
      <c r="I37727" s="137"/>
      <c r="J37727" s="110"/>
      <c r="K37727"/>
      <c r="L37727"/>
      <c r="T37727" s="138"/>
    </row>
    <row r="37728" spans="9:20" x14ac:dyDescent="0.25">
      <c r="I37728" s="137"/>
      <c r="J37728" s="110"/>
      <c r="K37728"/>
      <c r="L37728"/>
      <c r="T37728" s="138"/>
    </row>
    <row r="37729" spans="9:20" x14ac:dyDescent="0.25">
      <c r="I37729" s="137"/>
      <c r="J37729" s="110"/>
      <c r="K37729"/>
      <c r="L37729"/>
      <c r="T37729" s="138"/>
    </row>
    <row r="37730" spans="9:20" x14ac:dyDescent="0.25">
      <c r="I37730" s="137"/>
      <c r="J37730" s="110"/>
      <c r="K37730"/>
      <c r="L37730"/>
      <c r="T37730" s="138"/>
    </row>
    <row r="37731" spans="9:20" x14ac:dyDescent="0.25">
      <c r="I37731" s="137"/>
      <c r="J37731" s="110"/>
      <c r="K37731"/>
      <c r="L37731"/>
      <c r="T37731" s="138"/>
    </row>
    <row r="37732" spans="9:20" x14ac:dyDescent="0.25">
      <c r="I37732" s="137"/>
      <c r="J37732" s="110"/>
      <c r="K37732"/>
      <c r="L37732"/>
      <c r="T37732" s="138"/>
    </row>
    <row r="37733" spans="9:20" x14ac:dyDescent="0.25">
      <c r="I37733" s="137"/>
      <c r="J37733" s="110"/>
      <c r="K37733"/>
      <c r="L37733"/>
      <c r="T37733" s="138"/>
    </row>
    <row r="37734" spans="9:20" x14ac:dyDescent="0.25">
      <c r="I37734" s="137"/>
      <c r="J37734" s="110"/>
      <c r="K37734"/>
      <c r="L37734"/>
      <c r="T37734" s="138"/>
    </row>
    <row r="37735" spans="9:20" x14ac:dyDescent="0.25">
      <c r="I37735" s="137"/>
      <c r="J37735" s="110"/>
      <c r="K37735"/>
      <c r="L37735"/>
      <c r="T37735" s="138"/>
    </row>
    <row r="37736" spans="9:20" x14ac:dyDescent="0.25">
      <c r="I37736" s="137"/>
      <c r="J37736" s="110"/>
      <c r="K37736"/>
      <c r="L37736"/>
      <c r="T37736" s="138"/>
    </row>
    <row r="37737" spans="9:20" x14ac:dyDescent="0.25">
      <c r="I37737" s="137"/>
      <c r="J37737" s="110"/>
      <c r="K37737"/>
      <c r="L37737"/>
      <c r="T37737" s="138"/>
    </row>
    <row r="37738" spans="9:20" x14ac:dyDescent="0.25">
      <c r="I37738" s="137"/>
      <c r="J37738" s="110"/>
      <c r="K37738"/>
      <c r="L37738"/>
      <c r="T37738" s="138"/>
    </row>
    <row r="37739" spans="9:20" x14ac:dyDescent="0.25">
      <c r="I37739" s="137"/>
      <c r="J37739" s="110"/>
      <c r="K37739"/>
      <c r="L37739"/>
      <c r="T37739" s="138"/>
    </row>
    <row r="37740" spans="9:20" x14ac:dyDescent="0.25">
      <c r="I37740" s="137"/>
      <c r="J37740" s="110"/>
      <c r="K37740"/>
      <c r="L37740"/>
      <c r="T37740" s="138"/>
    </row>
    <row r="37741" spans="9:20" x14ac:dyDescent="0.25">
      <c r="I37741" s="137"/>
      <c r="J37741" s="110"/>
      <c r="K37741"/>
      <c r="L37741"/>
      <c r="T37741" s="138"/>
    </row>
    <row r="37742" spans="9:20" x14ac:dyDescent="0.25">
      <c r="I37742" s="137"/>
      <c r="J37742" s="110"/>
      <c r="K37742"/>
      <c r="L37742"/>
      <c r="T37742" s="138"/>
    </row>
    <row r="37743" spans="9:20" x14ac:dyDescent="0.25">
      <c r="I37743" s="137"/>
      <c r="J37743" s="110"/>
      <c r="K37743"/>
      <c r="L37743"/>
      <c r="T37743" s="138"/>
    </row>
    <row r="37744" spans="9:20" x14ac:dyDescent="0.25">
      <c r="I37744" s="137"/>
      <c r="J37744" s="110"/>
      <c r="K37744"/>
      <c r="L37744"/>
      <c r="T37744" s="138"/>
    </row>
    <row r="37745" spans="9:20" x14ac:dyDescent="0.25">
      <c r="I37745" s="137"/>
      <c r="J37745" s="110"/>
      <c r="K37745"/>
      <c r="L37745"/>
      <c r="T37745" s="138"/>
    </row>
    <row r="37746" spans="9:20" x14ac:dyDescent="0.25">
      <c r="I37746" s="137"/>
      <c r="J37746" s="110"/>
      <c r="K37746"/>
      <c r="L37746"/>
      <c r="T37746" s="138"/>
    </row>
    <row r="37747" spans="9:20" x14ac:dyDescent="0.25">
      <c r="I37747" s="137"/>
      <c r="J37747" s="110"/>
      <c r="K37747"/>
      <c r="L37747"/>
      <c r="T37747" s="138"/>
    </row>
    <row r="37748" spans="9:20" x14ac:dyDescent="0.25">
      <c r="I37748" s="137"/>
      <c r="J37748" s="110"/>
      <c r="K37748"/>
      <c r="L37748"/>
      <c r="T37748" s="138"/>
    </row>
    <row r="37749" spans="9:20" x14ac:dyDescent="0.25">
      <c r="I37749" s="137"/>
      <c r="J37749" s="110"/>
      <c r="K37749"/>
      <c r="L37749"/>
      <c r="T37749" s="138"/>
    </row>
    <row r="37750" spans="9:20" x14ac:dyDescent="0.25">
      <c r="I37750" s="137"/>
      <c r="J37750" s="110"/>
      <c r="K37750"/>
      <c r="L37750"/>
      <c r="T37750" s="138"/>
    </row>
    <row r="37751" spans="9:20" x14ac:dyDescent="0.25">
      <c r="I37751" s="137"/>
      <c r="J37751" s="110"/>
      <c r="K37751"/>
      <c r="L37751"/>
      <c r="T37751" s="138"/>
    </row>
    <row r="37752" spans="9:20" x14ac:dyDescent="0.25">
      <c r="I37752" s="137"/>
      <c r="J37752" s="110"/>
      <c r="K37752"/>
      <c r="L37752"/>
      <c r="T37752" s="138"/>
    </row>
    <row r="37753" spans="9:20" x14ac:dyDescent="0.25">
      <c r="I37753" s="137"/>
      <c r="J37753" s="110"/>
      <c r="K37753"/>
      <c r="L37753"/>
      <c r="T37753" s="138"/>
    </row>
    <row r="37754" spans="9:20" x14ac:dyDescent="0.25">
      <c r="I37754" s="137"/>
      <c r="J37754" s="110"/>
      <c r="K37754"/>
      <c r="L37754"/>
      <c r="T37754" s="138"/>
    </row>
    <row r="37755" spans="9:20" x14ac:dyDescent="0.25">
      <c r="I37755" s="137"/>
      <c r="J37755" s="110"/>
      <c r="K37755"/>
      <c r="L37755"/>
      <c r="T37755" s="138"/>
    </row>
    <row r="37756" spans="9:20" x14ac:dyDescent="0.25">
      <c r="I37756" s="137"/>
      <c r="J37756" s="110"/>
      <c r="K37756"/>
      <c r="L37756"/>
      <c r="T37756" s="138"/>
    </row>
    <row r="37757" spans="9:20" x14ac:dyDescent="0.25">
      <c r="I37757" s="137"/>
      <c r="J37757" s="110"/>
      <c r="K37757"/>
      <c r="L37757"/>
      <c r="T37757" s="138"/>
    </row>
    <row r="37758" spans="9:20" x14ac:dyDescent="0.25">
      <c r="I37758" s="137"/>
      <c r="J37758" s="110"/>
      <c r="K37758"/>
      <c r="L37758"/>
      <c r="T37758" s="138"/>
    </row>
    <row r="37759" spans="9:20" x14ac:dyDescent="0.25">
      <c r="I37759" s="137"/>
      <c r="J37759" s="110"/>
      <c r="K37759"/>
      <c r="L37759"/>
      <c r="T37759" s="138"/>
    </row>
    <row r="37760" spans="9:20" x14ac:dyDescent="0.25">
      <c r="I37760" s="137"/>
      <c r="J37760" s="110"/>
      <c r="K37760"/>
      <c r="L37760"/>
      <c r="T37760" s="138"/>
    </row>
    <row r="37761" spans="9:20" x14ac:dyDescent="0.25">
      <c r="I37761" s="137"/>
      <c r="J37761" s="110"/>
      <c r="K37761"/>
      <c r="L37761"/>
      <c r="T37761" s="138"/>
    </row>
    <row r="37762" spans="9:20" x14ac:dyDescent="0.25">
      <c r="I37762" s="137"/>
      <c r="J37762" s="110"/>
      <c r="K37762"/>
      <c r="L37762"/>
      <c r="T37762" s="138"/>
    </row>
    <row r="37763" spans="9:20" x14ac:dyDescent="0.25">
      <c r="I37763" s="137"/>
      <c r="J37763" s="110"/>
      <c r="K37763"/>
      <c r="L37763"/>
      <c r="T37763" s="138"/>
    </row>
    <row r="37764" spans="9:20" x14ac:dyDescent="0.25">
      <c r="I37764" s="137"/>
      <c r="J37764" s="110"/>
      <c r="K37764"/>
      <c r="L37764"/>
      <c r="T37764" s="138"/>
    </row>
    <row r="37765" spans="9:20" x14ac:dyDescent="0.25">
      <c r="I37765" s="137"/>
      <c r="J37765" s="110"/>
      <c r="K37765"/>
      <c r="L37765"/>
      <c r="T37765" s="138"/>
    </row>
    <row r="37766" spans="9:20" x14ac:dyDescent="0.25">
      <c r="I37766" s="137"/>
      <c r="J37766" s="110"/>
      <c r="K37766"/>
      <c r="L37766"/>
      <c r="T37766" s="138"/>
    </row>
    <row r="37767" spans="9:20" x14ac:dyDescent="0.25">
      <c r="I37767" s="137"/>
      <c r="J37767" s="110"/>
      <c r="K37767"/>
      <c r="L37767"/>
      <c r="T37767" s="138"/>
    </row>
    <row r="37768" spans="9:20" x14ac:dyDescent="0.25">
      <c r="I37768" s="137"/>
      <c r="J37768" s="110"/>
      <c r="K37768"/>
      <c r="L37768"/>
      <c r="T37768" s="138"/>
    </row>
    <row r="37769" spans="9:20" x14ac:dyDescent="0.25">
      <c r="I37769" s="137"/>
      <c r="J37769" s="110"/>
      <c r="K37769"/>
      <c r="L37769"/>
      <c r="T37769" s="138"/>
    </row>
    <row r="37770" spans="9:20" x14ac:dyDescent="0.25">
      <c r="I37770" s="137"/>
      <c r="J37770" s="110"/>
      <c r="K37770"/>
      <c r="L37770"/>
      <c r="T37770" s="138"/>
    </row>
    <row r="37771" spans="9:20" x14ac:dyDescent="0.25">
      <c r="I37771" s="137"/>
      <c r="J37771" s="110"/>
      <c r="K37771"/>
      <c r="L37771"/>
      <c r="T37771" s="138"/>
    </row>
    <row r="37772" spans="9:20" x14ac:dyDescent="0.25">
      <c r="I37772" s="137"/>
      <c r="J37772" s="110"/>
      <c r="K37772"/>
      <c r="L37772"/>
      <c r="T37772" s="138"/>
    </row>
    <row r="37773" spans="9:20" x14ac:dyDescent="0.25">
      <c r="I37773" s="137"/>
      <c r="J37773" s="110"/>
      <c r="K37773"/>
      <c r="L37773"/>
      <c r="T37773" s="138"/>
    </row>
    <row r="37774" spans="9:20" x14ac:dyDescent="0.25">
      <c r="I37774" s="137"/>
      <c r="J37774" s="110"/>
      <c r="K37774"/>
      <c r="L37774"/>
      <c r="T37774" s="138"/>
    </row>
    <row r="37775" spans="9:20" x14ac:dyDescent="0.25">
      <c r="I37775" s="137"/>
      <c r="J37775" s="110"/>
      <c r="K37775"/>
      <c r="L37775"/>
      <c r="T37775" s="138"/>
    </row>
    <row r="37776" spans="9:20" x14ac:dyDescent="0.25">
      <c r="I37776" s="137"/>
      <c r="J37776" s="110"/>
      <c r="K37776"/>
      <c r="L37776"/>
      <c r="T37776" s="138"/>
    </row>
    <row r="37777" spans="9:20" x14ac:dyDescent="0.25">
      <c r="I37777" s="137"/>
      <c r="J37777" s="110"/>
      <c r="K37777"/>
      <c r="L37777"/>
      <c r="T37777" s="138"/>
    </row>
    <row r="37778" spans="9:20" x14ac:dyDescent="0.25">
      <c r="I37778" s="137"/>
      <c r="J37778" s="110"/>
      <c r="K37778"/>
      <c r="L37778"/>
      <c r="T37778" s="138"/>
    </row>
    <row r="37779" spans="9:20" x14ac:dyDescent="0.25">
      <c r="I37779" s="137"/>
      <c r="J37779" s="110"/>
      <c r="K37779"/>
      <c r="L37779"/>
      <c r="T37779" s="138"/>
    </row>
    <row r="37780" spans="9:20" x14ac:dyDescent="0.25">
      <c r="I37780" s="137"/>
      <c r="J37780" s="110"/>
      <c r="K37780"/>
      <c r="L37780"/>
      <c r="T37780" s="138"/>
    </row>
    <row r="37781" spans="9:20" x14ac:dyDescent="0.25">
      <c r="I37781" s="137"/>
      <c r="J37781" s="110"/>
      <c r="K37781"/>
      <c r="L37781"/>
      <c r="T37781" s="138"/>
    </row>
    <row r="37782" spans="9:20" x14ac:dyDescent="0.25">
      <c r="I37782" s="137"/>
      <c r="J37782" s="110"/>
      <c r="K37782"/>
      <c r="L37782"/>
      <c r="T37782" s="138"/>
    </row>
    <row r="37783" spans="9:20" x14ac:dyDescent="0.25">
      <c r="I37783" s="137"/>
      <c r="J37783" s="110"/>
      <c r="K37783"/>
      <c r="L37783"/>
      <c r="T37783" s="138"/>
    </row>
    <row r="37784" spans="9:20" x14ac:dyDescent="0.25">
      <c r="I37784" s="137"/>
      <c r="J37784" s="110"/>
      <c r="K37784"/>
      <c r="L37784"/>
      <c r="T37784" s="138"/>
    </row>
    <row r="37785" spans="9:20" x14ac:dyDescent="0.25">
      <c r="I37785" s="137"/>
      <c r="J37785" s="110"/>
      <c r="K37785"/>
      <c r="L37785"/>
      <c r="T37785" s="138"/>
    </row>
    <row r="37786" spans="9:20" x14ac:dyDescent="0.25">
      <c r="I37786" s="137"/>
      <c r="J37786" s="110"/>
      <c r="K37786"/>
      <c r="L37786"/>
      <c r="T37786" s="138"/>
    </row>
    <row r="37787" spans="9:20" x14ac:dyDescent="0.25">
      <c r="I37787" s="137"/>
      <c r="J37787" s="110"/>
      <c r="K37787"/>
      <c r="L37787"/>
      <c r="T37787" s="138"/>
    </row>
    <row r="37788" spans="9:20" x14ac:dyDescent="0.25">
      <c r="I37788" s="137"/>
      <c r="J37788" s="110"/>
      <c r="K37788"/>
      <c r="L37788"/>
      <c r="T37788" s="138"/>
    </row>
    <row r="37789" spans="9:20" x14ac:dyDescent="0.25">
      <c r="I37789" s="137"/>
      <c r="J37789" s="110"/>
      <c r="K37789"/>
      <c r="L37789"/>
      <c r="T37789" s="138"/>
    </row>
    <row r="37790" spans="9:20" x14ac:dyDescent="0.25">
      <c r="I37790" s="137"/>
      <c r="J37790" s="110"/>
      <c r="K37790"/>
      <c r="L37790"/>
      <c r="T37790" s="138"/>
    </row>
    <row r="37791" spans="9:20" x14ac:dyDescent="0.25">
      <c r="I37791" s="137"/>
      <c r="J37791" s="110"/>
      <c r="K37791"/>
      <c r="L37791"/>
      <c r="T37791" s="138"/>
    </row>
    <row r="37792" spans="9:20" x14ac:dyDescent="0.25">
      <c r="I37792" s="137"/>
      <c r="J37792" s="110"/>
      <c r="K37792"/>
      <c r="L37792"/>
      <c r="T37792" s="138"/>
    </row>
    <row r="37793" spans="9:20" x14ac:dyDescent="0.25">
      <c r="I37793" s="137"/>
      <c r="J37793" s="110"/>
      <c r="K37793"/>
      <c r="L37793"/>
      <c r="T37793" s="138"/>
    </row>
    <row r="37794" spans="9:20" x14ac:dyDescent="0.25">
      <c r="I37794" s="137"/>
      <c r="J37794" s="110"/>
      <c r="K37794"/>
      <c r="L37794"/>
      <c r="T37794" s="138"/>
    </row>
    <row r="37795" spans="9:20" x14ac:dyDescent="0.25">
      <c r="I37795" s="137"/>
      <c r="J37795" s="110"/>
      <c r="K37795"/>
      <c r="L37795"/>
      <c r="T37795" s="138"/>
    </row>
    <row r="37796" spans="9:20" x14ac:dyDescent="0.25">
      <c r="I37796" s="137"/>
      <c r="J37796" s="110"/>
      <c r="K37796"/>
      <c r="L37796"/>
      <c r="T37796" s="138"/>
    </row>
    <row r="37797" spans="9:20" x14ac:dyDescent="0.25">
      <c r="I37797" s="137"/>
      <c r="J37797" s="110"/>
      <c r="K37797"/>
      <c r="L37797"/>
      <c r="T37797" s="138"/>
    </row>
    <row r="37798" spans="9:20" x14ac:dyDescent="0.25">
      <c r="I37798" s="137"/>
      <c r="J37798" s="110"/>
      <c r="K37798"/>
      <c r="L37798"/>
      <c r="T37798" s="138"/>
    </row>
    <row r="37799" spans="9:20" x14ac:dyDescent="0.25">
      <c r="I37799" s="137"/>
      <c r="J37799" s="110"/>
      <c r="K37799"/>
      <c r="L37799"/>
      <c r="T37799" s="138"/>
    </row>
    <row r="37800" spans="9:20" x14ac:dyDescent="0.25">
      <c r="I37800" s="137"/>
      <c r="J37800" s="110"/>
      <c r="K37800"/>
      <c r="L37800"/>
      <c r="T37800" s="138"/>
    </row>
    <row r="37801" spans="9:20" x14ac:dyDescent="0.25">
      <c r="I37801" s="137"/>
      <c r="J37801" s="110"/>
      <c r="K37801"/>
      <c r="L37801"/>
      <c r="T37801" s="138"/>
    </row>
    <row r="37802" spans="9:20" x14ac:dyDescent="0.25">
      <c r="I37802" s="137"/>
      <c r="J37802" s="110"/>
      <c r="K37802"/>
      <c r="L37802"/>
      <c r="T37802" s="138"/>
    </row>
    <row r="37803" spans="9:20" x14ac:dyDescent="0.25">
      <c r="I37803" s="137"/>
      <c r="J37803" s="110"/>
      <c r="K37803"/>
      <c r="L37803"/>
      <c r="T37803" s="138"/>
    </row>
    <row r="37804" spans="9:20" x14ac:dyDescent="0.25">
      <c r="I37804" s="137"/>
      <c r="J37804" s="110"/>
      <c r="K37804"/>
      <c r="L37804"/>
      <c r="T37804" s="138"/>
    </row>
    <row r="37805" spans="9:20" x14ac:dyDescent="0.25">
      <c r="I37805" s="137"/>
      <c r="J37805" s="110"/>
      <c r="K37805"/>
      <c r="L37805"/>
      <c r="T37805" s="138"/>
    </row>
    <row r="37806" spans="9:20" x14ac:dyDescent="0.25">
      <c r="I37806" s="137"/>
      <c r="J37806" s="110"/>
      <c r="K37806"/>
      <c r="L37806"/>
      <c r="T37806" s="138"/>
    </row>
    <row r="37807" spans="9:20" x14ac:dyDescent="0.25">
      <c r="I37807" s="137"/>
      <c r="J37807" s="110"/>
      <c r="K37807"/>
      <c r="L37807"/>
      <c r="T37807" s="138"/>
    </row>
    <row r="37808" spans="9:20" x14ac:dyDescent="0.25">
      <c r="I37808" s="137"/>
      <c r="J37808" s="110"/>
      <c r="K37808"/>
      <c r="L37808"/>
      <c r="T37808" s="138"/>
    </row>
    <row r="37809" spans="9:20" x14ac:dyDescent="0.25">
      <c r="I37809" s="137"/>
      <c r="J37809" s="110"/>
      <c r="K37809"/>
      <c r="L37809"/>
      <c r="T37809" s="138"/>
    </row>
    <row r="37810" spans="9:20" x14ac:dyDescent="0.25">
      <c r="I37810" s="137"/>
      <c r="J37810" s="110"/>
      <c r="K37810"/>
      <c r="L37810"/>
      <c r="T37810" s="138"/>
    </row>
    <row r="37811" spans="9:20" x14ac:dyDescent="0.25">
      <c r="I37811" s="137"/>
      <c r="J37811" s="110"/>
      <c r="K37811"/>
      <c r="L37811"/>
      <c r="T37811" s="138"/>
    </row>
    <row r="37812" spans="9:20" x14ac:dyDescent="0.25">
      <c r="I37812" s="137"/>
      <c r="J37812" s="110"/>
      <c r="K37812"/>
      <c r="L37812"/>
      <c r="T37812" s="138"/>
    </row>
    <row r="37813" spans="9:20" x14ac:dyDescent="0.25">
      <c r="I37813" s="137"/>
      <c r="J37813" s="110"/>
      <c r="K37813"/>
      <c r="L37813"/>
      <c r="T37813" s="138"/>
    </row>
    <row r="37814" spans="9:20" x14ac:dyDescent="0.25">
      <c r="I37814" s="137"/>
      <c r="J37814" s="110"/>
      <c r="K37814"/>
      <c r="L37814"/>
      <c r="T37814" s="138"/>
    </row>
    <row r="37815" spans="9:20" x14ac:dyDescent="0.25">
      <c r="I37815" s="137"/>
      <c r="J37815" s="110"/>
      <c r="K37815"/>
      <c r="L37815"/>
      <c r="T37815" s="138"/>
    </row>
    <row r="37816" spans="9:20" x14ac:dyDescent="0.25">
      <c r="I37816" s="137"/>
      <c r="J37816" s="110"/>
      <c r="K37816"/>
      <c r="L37816"/>
      <c r="T37816" s="138"/>
    </row>
    <row r="37817" spans="9:20" x14ac:dyDescent="0.25">
      <c r="I37817" s="137"/>
      <c r="J37817" s="110"/>
      <c r="K37817"/>
      <c r="L37817"/>
      <c r="T37817" s="138"/>
    </row>
    <row r="37818" spans="9:20" x14ac:dyDescent="0.25">
      <c r="I37818" s="137"/>
      <c r="J37818" s="110"/>
      <c r="K37818"/>
      <c r="L37818"/>
      <c r="T37818" s="138"/>
    </row>
    <row r="37819" spans="9:20" x14ac:dyDescent="0.25">
      <c r="I37819" s="137"/>
      <c r="J37819" s="110"/>
      <c r="K37819"/>
      <c r="L37819"/>
      <c r="T37819" s="138"/>
    </row>
    <row r="37820" spans="9:20" x14ac:dyDescent="0.25">
      <c r="I37820" s="137"/>
      <c r="J37820" s="110"/>
      <c r="K37820"/>
      <c r="L37820"/>
      <c r="T37820" s="138"/>
    </row>
    <row r="37821" spans="9:20" x14ac:dyDescent="0.25">
      <c r="I37821" s="137"/>
      <c r="J37821" s="110"/>
      <c r="K37821"/>
      <c r="L37821"/>
      <c r="T37821" s="138"/>
    </row>
    <row r="37822" spans="9:20" x14ac:dyDescent="0.25">
      <c r="I37822" s="137"/>
      <c r="J37822" s="110"/>
      <c r="K37822"/>
      <c r="L37822"/>
      <c r="T37822" s="138"/>
    </row>
    <row r="37823" spans="9:20" x14ac:dyDescent="0.25">
      <c r="I37823" s="137"/>
      <c r="J37823" s="110"/>
      <c r="K37823"/>
      <c r="L37823"/>
      <c r="T37823" s="138"/>
    </row>
    <row r="37824" spans="9:20" x14ac:dyDescent="0.25">
      <c r="I37824" s="137"/>
      <c r="J37824" s="110"/>
      <c r="K37824"/>
      <c r="L37824"/>
      <c r="T37824" s="138"/>
    </row>
    <row r="37825" spans="9:20" x14ac:dyDescent="0.25">
      <c r="I37825" s="137"/>
      <c r="J37825" s="110"/>
      <c r="K37825"/>
      <c r="L37825"/>
      <c r="T37825" s="138"/>
    </row>
    <row r="37826" spans="9:20" x14ac:dyDescent="0.25">
      <c r="I37826" s="137"/>
      <c r="J37826" s="110"/>
      <c r="K37826"/>
      <c r="L37826"/>
      <c r="T37826" s="138"/>
    </row>
    <row r="37827" spans="9:20" x14ac:dyDescent="0.25">
      <c r="I37827" s="137"/>
      <c r="J37827" s="110"/>
      <c r="K37827"/>
      <c r="L37827"/>
      <c r="T37827" s="138"/>
    </row>
    <row r="37828" spans="9:20" x14ac:dyDescent="0.25">
      <c r="I37828" s="137"/>
      <c r="J37828" s="110"/>
      <c r="K37828"/>
      <c r="L37828"/>
      <c r="T37828" s="138"/>
    </row>
    <row r="37829" spans="9:20" x14ac:dyDescent="0.25">
      <c r="I37829" s="137"/>
      <c r="J37829" s="110"/>
      <c r="K37829"/>
      <c r="L37829"/>
      <c r="T37829" s="138"/>
    </row>
    <row r="37830" spans="9:20" x14ac:dyDescent="0.25">
      <c r="I37830" s="137"/>
      <c r="J37830" s="110"/>
      <c r="K37830"/>
      <c r="L37830"/>
      <c r="T37830" s="138"/>
    </row>
    <row r="37831" spans="9:20" x14ac:dyDescent="0.25">
      <c r="I37831" s="137"/>
      <c r="J37831" s="110"/>
      <c r="K37831"/>
      <c r="L37831"/>
      <c r="T37831" s="138"/>
    </row>
    <row r="37832" spans="9:20" x14ac:dyDescent="0.25">
      <c r="I37832" s="137"/>
      <c r="J37832" s="110"/>
      <c r="K37832"/>
      <c r="L37832"/>
      <c r="T37832" s="138"/>
    </row>
    <row r="37833" spans="9:20" x14ac:dyDescent="0.25">
      <c r="I37833" s="137"/>
      <c r="J37833" s="110"/>
      <c r="K37833"/>
      <c r="L37833"/>
      <c r="T37833" s="138"/>
    </row>
    <row r="37834" spans="9:20" x14ac:dyDescent="0.25">
      <c r="I37834" s="137"/>
      <c r="J37834" s="110"/>
      <c r="K37834"/>
      <c r="L37834"/>
      <c r="T37834" s="138"/>
    </row>
    <row r="37835" spans="9:20" x14ac:dyDescent="0.25">
      <c r="I37835" s="137"/>
      <c r="J37835" s="110"/>
      <c r="K37835"/>
      <c r="L37835"/>
      <c r="T37835" s="138"/>
    </row>
    <row r="37836" spans="9:20" x14ac:dyDescent="0.25">
      <c r="I37836" s="137"/>
      <c r="J37836" s="110"/>
      <c r="K37836"/>
      <c r="L37836"/>
      <c r="T37836" s="138"/>
    </row>
    <row r="37837" spans="9:20" x14ac:dyDescent="0.25">
      <c r="I37837" s="137"/>
      <c r="J37837" s="110"/>
      <c r="K37837"/>
      <c r="L37837"/>
      <c r="T37837" s="138"/>
    </row>
    <row r="37838" spans="9:20" x14ac:dyDescent="0.25">
      <c r="I37838" s="137"/>
      <c r="J37838" s="110"/>
      <c r="K37838"/>
      <c r="L37838"/>
      <c r="T37838" s="138"/>
    </row>
    <row r="37839" spans="9:20" x14ac:dyDescent="0.25">
      <c r="I37839" s="137"/>
      <c r="J37839" s="110"/>
      <c r="K37839"/>
      <c r="L37839"/>
      <c r="T37839" s="138"/>
    </row>
    <row r="37840" spans="9:20" x14ac:dyDescent="0.25">
      <c r="I37840" s="137"/>
      <c r="J37840" s="110"/>
      <c r="K37840"/>
      <c r="L37840"/>
      <c r="T37840" s="138"/>
    </row>
    <row r="37841" spans="9:20" x14ac:dyDescent="0.25">
      <c r="I37841" s="137"/>
      <c r="J37841" s="110"/>
      <c r="K37841"/>
      <c r="L37841"/>
      <c r="T37841" s="138"/>
    </row>
    <row r="37842" spans="9:20" x14ac:dyDescent="0.25">
      <c r="I37842" s="137"/>
      <c r="J37842" s="110"/>
      <c r="K37842"/>
      <c r="L37842"/>
      <c r="T37842" s="138"/>
    </row>
    <row r="37843" spans="9:20" x14ac:dyDescent="0.25">
      <c r="I37843" s="137"/>
      <c r="J37843" s="110"/>
      <c r="K37843"/>
      <c r="L37843"/>
      <c r="T37843" s="138"/>
    </row>
    <row r="37844" spans="9:20" x14ac:dyDescent="0.25">
      <c r="I37844" s="137"/>
      <c r="J37844" s="110"/>
      <c r="K37844"/>
      <c r="L37844"/>
      <c r="T37844" s="138"/>
    </row>
    <row r="37845" spans="9:20" x14ac:dyDescent="0.25">
      <c r="I37845" s="137"/>
      <c r="J37845" s="110"/>
      <c r="K37845"/>
      <c r="L37845"/>
      <c r="T37845" s="138"/>
    </row>
    <row r="37846" spans="9:20" x14ac:dyDescent="0.25">
      <c r="I37846" s="137"/>
      <c r="J37846" s="110"/>
      <c r="K37846"/>
      <c r="L37846"/>
      <c r="T37846" s="138"/>
    </row>
    <row r="37847" spans="9:20" x14ac:dyDescent="0.25">
      <c r="I37847" s="137"/>
      <c r="J37847" s="110"/>
      <c r="K37847"/>
      <c r="L37847"/>
      <c r="T37847" s="138"/>
    </row>
    <row r="37848" spans="9:20" x14ac:dyDescent="0.25">
      <c r="I37848" s="137"/>
      <c r="J37848" s="110"/>
      <c r="K37848"/>
      <c r="L37848"/>
      <c r="T37848" s="138"/>
    </row>
    <row r="37849" spans="9:20" x14ac:dyDescent="0.25">
      <c r="I37849" s="137"/>
      <c r="J37849" s="110"/>
      <c r="K37849"/>
      <c r="L37849"/>
      <c r="T37849" s="138"/>
    </row>
    <row r="37850" spans="9:20" x14ac:dyDescent="0.25">
      <c r="I37850" s="137"/>
      <c r="J37850" s="110"/>
      <c r="K37850"/>
      <c r="L37850"/>
      <c r="T37850" s="138"/>
    </row>
    <row r="37851" spans="9:20" x14ac:dyDescent="0.25">
      <c r="I37851" s="137"/>
      <c r="J37851" s="110"/>
      <c r="K37851"/>
      <c r="L37851"/>
      <c r="T37851" s="138"/>
    </row>
    <row r="37852" spans="9:20" x14ac:dyDescent="0.25">
      <c r="I37852" s="137"/>
      <c r="J37852" s="110"/>
      <c r="K37852"/>
      <c r="L37852"/>
      <c r="T37852" s="138"/>
    </row>
    <row r="37853" spans="9:20" x14ac:dyDescent="0.25">
      <c r="I37853" s="137"/>
      <c r="J37853" s="110"/>
      <c r="K37853"/>
      <c r="L37853"/>
      <c r="T37853" s="138"/>
    </row>
    <row r="37854" spans="9:20" x14ac:dyDescent="0.25">
      <c r="I37854" s="137"/>
      <c r="J37854" s="110"/>
      <c r="K37854"/>
      <c r="L37854"/>
      <c r="T37854" s="138"/>
    </row>
    <row r="37855" spans="9:20" x14ac:dyDescent="0.25">
      <c r="I37855" s="137"/>
      <c r="J37855" s="110"/>
      <c r="K37855"/>
      <c r="L37855"/>
      <c r="T37855" s="138"/>
    </row>
    <row r="37856" spans="9:20" x14ac:dyDescent="0.25">
      <c r="I37856" s="137"/>
      <c r="J37856" s="110"/>
      <c r="K37856"/>
      <c r="L37856"/>
      <c r="T37856" s="138"/>
    </row>
    <row r="37857" spans="9:20" x14ac:dyDescent="0.25">
      <c r="I37857" s="137"/>
      <c r="J37857" s="110"/>
      <c r="K37857"/>
      <c r="L37857"/>
      <c r="T37857" s="138"/>
    </row>
    <row r="37858" spans="9:20" x14ac:dyDescent="0.25">
      <c r="I37858" s="137"/>
      <c r="J37858" s="110"/>
      <c r="K37858"/>
      <c r="L37858"/>
      <c r="T37858" s="138"/>
    </row>
    <row r="37859" spans="9:20" x14ac:dyDescent="0.25">
      <c r="I37859" s="137"/>
      <c r="J37859" s="110"/>
      <c r="K37859"/>
      <c r="L37859"/>
      <c r="T37859" s="138"/>
    </row>
    <row r="37860" spans="9:20" x14ac:dyDescent="0.25">
      <c r="I37860" s="137"/>
      <c r="J37860" s="110"/>
      <c r="K37860"/>
      <c r="L37860"/>
      <c r="T37860" s="138"/>
    </row>
    <row r="37861" spans="9:20" x14ac:dyDescent="0.25">
      <c r="I37861" s="137"/>
      <c r="J37861" s="110"/>
      <c r="K37861"/>
      <c r="L37861"/>
      <c r="T37861" s="138"/>
    </row>
    <row r="37862" spans="9:20" x14ac:dyDescent="0.25">
      <c r="I37862" s="137"/>
      <c r="J37862" s="110"/>
      <c r="K37862"/>
      <c r="L37862"/>
      <c r="T37862" s="138"/>
    </row>
    <row r="37863" spans="9:20" x14ac:dyDescent="0.25">
      <c r="I37863" s="137"/>
      <c r="J37863" s="110"/>
      <c r="K37863"/>
      <c r="L37863"/>
      <c r="T37863" s="138"/>
    </row>
    <row r="37864" spans="9:20" x14ac:dyDescent="0.25">
      <c r="I37864" s="137"/>
      <c r="J37864" s="110"/>
      <c r="K37864"/>
      <c r="L37864"/>
      <c r="T37864" s="138"/>
    </row>
    <row r="37865" spans="9:20" x14ac:dyDescent="0.25">
      <c r="I37865" s="137"/>
      <c r="J37865" s="110"/>
      <c r="K37865"/>
      <c r="L37865"/>
      <c r="T37865" s="138"/>
    </row>
    <row r="37866" spans="9:20" x14ac:dyDescent="0.25">
      <c r="I37866" s="137"/>
      <c r="J37866" s="110"/>
      <c r="K37866"/>
      <c r="L37866"/>
      <c r="T37866" s="138"/>
    </row>
    <row r="37867" spans="9:20" x14ac:dyDescent="0.25">
      <c r="I37867" s="137"/>
      <c r="J37867" s="110"/>
      <c r="K37867"/>
      <c r="L37867"/>
      <c r="T37867" s="138"/>
    </row>
    <row r="37868" spans="9:20" x14ac:dyDescent="0.25">
      <c r="I37868" s="137"/>
      <c r="J37868" s="110"/>
      <c r="K37868"/>
      <c r="L37868"/>
      <c r="T37868" s="138"/>
    </row>
    <row r="37869" spans="9:20" x14ac:dyDescent="0.25">
      <c r="I37869" s="137"/>
      <c r="J37869" s="110"/>
      <c r="K37869"/>
      <c r="L37869"/>
      <c r="T37869" s="138"/>
    </row>
    <row r="37870" spans="9:20" x14ac:dyDescent="0.25">
      <c r="I37870" s="137"/>
      <c r="J37870" s="110"/>
      <c r="K37870"/>
      <c r="L37870"/>
      <c r="T37870" s="138"/>
    </row>
    <row r="37871" spans="9:20" x14ac:dyDescent="0.25">
      <c r="I37871" s="137"/>
      <c r="J37871" s="110"/>
      <c r="K37871"/>
      <c r="L37871"/>
      <c r="T37871" s="138"/>
    </row>
    <row r="37872" spans="9:20" x14ac:dyDescent="0.25">
      <c r="I37872" s="137"/>
      <c r="J37872" s="110"/>
      <c r="K37872"/>
      <c r="L37872"/>
      <c r="T37872" s="138"/>
    </row>
    <row r="37873" spans="9:20" x14ac:dyDescent="0.25">
      <c r="I37873" s="137"/>
      <c r="J37873" s="110"/>
      <c r="K37873"/>
      <c r="L37873"/>
      <c r="T37873" s="138"/>
    </row>
    <row r="37874" spans="9:20" x14ac:dyDescent="0.25">
      <c r="I37874" s="137"/>
      <c r="J37874" s="110"/>
      <c r="K37874"/>
      <c r="L37874"/>
      <c r="T37874" s="138"/>
    </row>
    <row r="37875" spans="9:20" x14ac:dyDescent="0.25">
      <c r="I37875" s="137"/>
      <c r="J37875" s="110"/>
      <c r="K37875"/>
      <c r="L37875"/>
      <c r="T37875" s="138"/>
    </row>
    <row r="37876" spans="9:20" x14ac:dyDescent="0.25">
      <c r="I37876" s="137"/>
      <c r="J37876" s="110"/>
      <c r="K37876"/>
      <c r="L37876"/>
      <c r="T37876" s="138"/>
    </row>
    <row r="37877" spans="9:20" x14ac:dyDescent="0.25">
      <c r="I37877" s="137"/>
      <c r="J37877" s="110"/>
      <c r="K37877"/>
      <c r="L37877"/>
      <c r="T37877" s="138"/>
    </row>
    <row r="37878" spans="9:20" x14ac:dyDescent="0.25">
      <c r="I37878" s="137"/>
      <c r="J37878" s="110"/>
      <c r="K37878"/>
      <c r="L37878"/>
      <c r="T37878" s="138"/>
    </row>
    <row r="37879" spans="9:20" x14ac:dyDescent="0.25">
      <c r="I37879" s="137"/>
      <c r="J37879" s="110"/>
      <c r="K37879"/>
      <c r="L37879"/>
      <c r="T37879" s="138"/>
    </row>
    <row r="37880" spans="9:20" x14ac:dyDescent="0.25">
      <c r="I37880" s="137"/>
      <c r="J37880" s="110"/>
      <c r="K37880"/>
      <c r="L37880"/>
      <c r="T37880" s="138"/>
    </row>
    <row r="37881" spans="9:20" x14ac:dyDescent="0.25">
      <c r="I37881" s="137"/>
      <c r="J37881" s="110"/>
      <c r="K37881"/>
      <c r="L37881"/>
      <c r="T37881" s="138"/>
    </row>
    <row r="37882" spans="9:20" x14ac:dyDescent="0.25">
      <c r="I37882" s="137"/>
      <c r="J37882" s="110"/>
      <c r="K37882"/>
      <c r="L37882"/>
      <c r="T37882" s="138"/>
    </row>
    <row r="37883" spans="9:20" x14ac:dyDescent="0.25">
      <c r="I37883" s="137"/>
      <c r="J37883" s="110"/>
      <c r="K37883"/>
      <c r="L37883"/>
      <c r="T37883" s="138"/>
    </row>
    <row r="37884" spans="9:20" x14ac:dyDescent="0.25">
      <c r="I37884" s="137"/>
      <c r="J37884" s="110"/>
      <c r="K37884"/>
      <c r="L37884"/>
      <c r="T37884" s="138"/>
    </row>
    <row r="37885" spans="9:20" x14ac:dyDescent="0.25">
      <c r="I37885" s="137"/>
      <c r="J37885" s="110"/>
      <c r="K37885"/>
      <c r="L37885"/>
      <c r="T37885" s="138"/>
    </row>
    <row r="37886" spans="9:20" x14ac:dyDescent="0.25">
      <c r="I37886" s="137"/>
      <c r="J37886" s="110"/>
      <c r="K37886"/>
      <c r="L37886"/>
      <c r="T37886" s="138"/>
    </row>
    <row r="37887" spans="9:20" x14ac:dyDescent="0.25">
      <c r="I37887" s="137"/>
      <c r="J37887" s="110"/>
      <c r="K37887"/>
      <c r="L37887"/>
      <c r="T37887" s="138"/>
    </row>
    <row r="37888" spans="9:20" x14ac:dyDescent="0.25">
      <c r="I37888" s="137"/>
      <c r="J37888" s="110"/>
      <c r="K37888"/>
      <c r="L37888"/>
      <c r="T37888" s="138"/>
    </row>
    <row r="37889" spans="9:20" x14ac:dyDescent="0.25">
      <c r="I37889" s="137"/>
      <c r="J37889" s="110"/>
      <c r="K37889"/>
      <c r="L37889"/>
      <c r="T37889" s="138"/>
    </row>
    <row r="37890" spans="9:20" x14ac:dyDescent="0.25">
      <c r="I37890" s="137"/>
      <c r="J37890" s="110"/>
      <c r="K37890"/>
      <c r="L37890"/>
      <c r="T37890" s="138"/>
    </row>
    <row r="37891" spans="9:20" x14ac:dyDescent="0.25">
      <c r="I37891" s="137"/>
      <c r="J37891" s="110"/>
      <c r="K37891"/>
      <c r="L37891"/>
      <c r="T37891" s="138"/>
    </row>
    <row r="37892" spans="9:20" x14ac:dyDescent="0.25">
      <c r="I37892" s="137"/>
      <c r="J37892" s="110"/>
      <c r="K37892"/>
      <c r="L37892"/>
      <c r="T37892" s="138"/>
    </row>
    <row r="37893" spans="9:20" x14ac:dyDescent="0.25">
      <c r="I37893" s="137"/>
      <c r="J37893" s="110"/>
      <c r="K37893"/>
      <c r="L37893"/>
      <c r="T37893" s="138"/>
    </row>
    <row r="37894" spans="9:20" x14ac:dyDescent="0.25">
      <c r="I37894" s="137"/>
      <c r="J37894" s="110"/>
      <c r="K37894"/>
      <c r="L37894"/>
      <c r="T37894" s="138"/>
    </row>
    <row r="37895" spans="9:20" x14ac:dyDescent="0.25">
      <c r="I37895" s="137"/>
      <c r="J37895" s="110"/>
      <c r="K37895"/>
      <c r="L37895"/>
      <c r="T37895" s="138"/>
    </row>
    <row r="37896" spans="9:20" x14ac:dyDescent="0.25">
      <c r="I37896" s="137"/>
      <c r="J37896" s="110"/>
      <c r="K37896"/>
      <c r="L37896"/>
      <c r="T37896" s="138"/>
    </row>
    <row r="37897" spans="9:20" x14ac:dyDescent="0.25">
      <c r="I37897" s="137"/>
      <c r="J37897" s="110"/>
      <c r="K37897"/>
      <c r="L37897"/>
      <c r="T37897" s="138"/>
    </row>
    <row r="37898" spans="9:20" x14ac:dyDescent="0.25">
      <c r="I37898" s="137"/>
      <c r="J37898" s="110"/>
      <c r="K37898"/>
      <c r="L37898"/>
      <c r="T37898" s="138"/>
    </row>
    <row r="37899" spans="9:20" x14ac:dyDescent="0.25">
      <c r="I37899" s="137"/>
      <c r="J37899" s="110"/>
      <c r="K37899"/>
      <c r="L37899"/>
      <c r="T37899" s="138"/>
    </row>
    <row r="37900" spans="9:20" x14ac:dyDescent="0.25">
      <c r="I37900" s="137"/>
      <c r="J37900" s="110"/>
      <c r="K37900"/>
      <c r="L37900"/>
      <c r="T37900" s="138"/>
    </row>
    <row r="37901" spans="9:20" x14ac:dyDescent="0.25">
      <c r="I37901" s="137"/>
      <c r="J37901" s="110"/>
      <c r="K37901"/>
      <c r="L37901"/>
      <c r="T37901" s="138"/>
    </row>
    <row r="37902" spans="9:20" x14ac:dyDescent="0.25">
      <c r="I37902" s="137"/>
      <c r="J37902" s="110"/>
      <c r="K37902"/>
      <c r="L37902"/>
      <c r="T37902" s="138"/>
    </row>
    <row r="37903" spans="9:20" x14ac:dyDescent="0.25">
      <c r="I37903" s="137"/>
      <c r="J37903" s="110"/>
      <c r="K37903"/>
      <c r="L37903"/>
      <c r="T37903" s="138"/>
    </row>
    <row r="37904" spans="9:20" x14ac:dyDescent="0.25">
      <c r="I37904" s="137"/>
      <c r="J37904" s="110"/>
      <c r="K37904"/>
      <c r="L37904"/>
      <c r="T37904" s="138"/>
    </row>
    <row r="37905" spans="9:20" x14ac:dyDescent="0.25">
      <c r="I37905" s="137"/>
      <c r="J37905" s="110"/>
      <c r="K37905"/>
      <c r="L37905"/>
      <c r="T37905" s="138"/>
    </row>
    <row r="37906" spans="9:20" x14ac:dyDescent="0.25">
      <c r="I37906" s="137"/>
      <c r="J37906" s="110"/>
      <c r="K37906"/>
      <c r="L37906"/>
      <c r="T37906" s="138"/>
    </row>
    <row r="37907" spans="9:20" x14ac:dyDescent="0.25">
      <c r="I37907" s="137"/>
      <c r="J37907" s="110"/>
      <c r="K37907"/>
      <c r="L37907"/>
      <c r="T37907" s="138"/>
    </row>
    <row r="37908" spans="9:20" x14ac:dyDescent="0.25">
      <c r="I37908" s="137"/>
      <c r="J37908" s="110"/>
      <c r="K37908"/>
      <c r="L37908"/>
      <c r="T37908" s="138"/>
    </row>
    <row r="37909" spans="9:20" x14ac:dyDescent="0.25">
      <c r="I37909" s="137"/>
      <c r="J37909" s="110"/>
      <c r="K37909"/>
      <c r="L37909"/>
      <c r="T37909" s="138"/>
    </row>
    <row r="37910" spans="9:20" x14ac:dyDescent="0.25">
      <c r="I37910" s="137"/>
      <c r="J37910" s="110"/>
      <c r="K37910"/>
      <c r="L37910"/>
      <c r="T37910" s="138"/>
    </row>
    <row r="37911" spans="9:20" x14ac:dyDescent="0.25">
      <c r="I37911" s="137"/>
      <c r="J37911" s="110"/>
      <c r="K37911"/>
      <c r="L37911"/>
      <c r="T37911" s="138"/>
    </row>
    <row r="37912" spans="9:20" x14ac:dyDescent="0.25">
      <c r="I37912" s="137"/>
      <c r="J37912" s="110"/>
      <c r="K37912"/>
      <c r="L37912"/>
      <c r="T37912" s="138"/>
    </row>
    <row r="37913" spans="9:20" x14ac:dyDescent="0.25">
      <c r="I37913" s="137"/>
      <c r="J37913" s="110"/>
      <c r="K37913"/>
      <c r="L37913"/>
      <c r="T37913" s="138"/>
    </row>
    <row r="37914" spans="9:20" x14ac:dyDescent="0.25">
      <c r="I37914" s="137"/>
      <c r="J37914" s="110"/>
      <c r="K37914"/>
      <c r="L37914"/>
      <c r="T37914" s="138"/>
    </row>
    <row r="37915" spans="9:20" x14ac:dyDescent="0.25">
      <c r="I37915" s="137"/>
      <c r="J37915" s="110"/>
      <c r="K37915"/>
      <c r="L37915"/>
      <c r="T37915" s="138"/>
    </row>
    <row r="37916" spans="9:20" x14ac:dyDescent="0.25">
      <c r="I37916" s="137"/>
      <c r="J37916" s="110"/>
      <c r="K37916"/>
      <c r="L37916"/>
      <c r="T37916" s="138"/>
    </row>
    <row r="37917" spans="9:20" x14ac:dyDescent="0.25">
      <c r="I37917" s="137"/>
      <c r="J37917" s="110"/>
      <c r="K37917"/>
      <c r="L37917"/>
      <c r="T37917" s="138"/>
    </row>
    <row r="37918" spans="9:20" x14ac:dyDescent="0.25">
      <c r="I37918" s="137"/>
      <c r="J37918" s="110"/>
      <c r="K37918"/>
      <c r="L37918"/>
      <c r="T37918" s="138"/>
    </row>
    <row r="37919" spans="9:20" x14ac:dyDescent="0.25">
      <c r="I37919" s="137"/>
      <c r="J37919" s="110"/>
      <c r="K37919"/>
      <c r="L37919"/>
      <c r="T37919" s="138"/>
    </row>
    <row r="37920" spans="9:20" x14ac:dyDescent="0.25">
      <c r="I37920" s="137"/>
      <c r="J37920" s="110"/>
      <c r="K37920"/>
      <c r="L37920"/>
      <c r="T37920" s="138"/>
    </row>
    <row r="37921" spans="9:20" x14ac:dyDescent="0.25">
      <c r="I37921" s="137"/>
      <c r="J37921" s="110"/>
      <c r="K37921"/>
      <c r="L37921"/>
      <c r="T37921" s="138"/>
    </row>
    <row r="37922" spans="9:20" x14ac:dyDescent="0.25">
      <c r="I37922" s="137"/>
      <c r="J37922" s="110"/>
      <c r="K37922"/>
      <c r="L37922"/>
      <c r="T37922" s="138"/>
    </row>
    <row r="37923" spans="9:20" x14ac:dyDescent="0.25">
      <c r="I37923" s="137"/>
      <c r="J37923" s="110"/>
      <c r="K37923"/>
      <c r="L37923"/>
      <c r="T37923" s="138"/>
    </row>
    <row r="37924" spans="9:20" x14ac:dyDescent="0.25">
      <c r="I37924" s="137"/>
      <c r="J37924" s="110"/>
      <c r="K37924"/>
      <c r="L37924"/>
      <c r="T37924" s="138"/>
    </row>
    <row r="37925" spans="9:20" x14ac:dyDescent="0.25">
      <c r="I37925" s="137"/>
      <c r="J37925" s="110"/>
      <c r="K37925"/>
      <c r="L37925"/>
      <c r="T37925" s="138"/>
    </row>
    <row r="37926" spans="9:20" x14ac:dyDescent="0.25">
      <c r="I37926" s="137"/>
      <c r="J37926" s="110"/>
      <c r="K37926"/>
      <c r="L37926"/>
      <c r="T37926" s="138"/>
    </row>
    <row r="37927" spans="9:20" x14ac:dyDescent="0.25">
      <c r="I37927" s="137"/>
      <c r="J37927" s="110"/>
      <c r="K37927"/>
      <c r="L37927"/>
      <c r="T37927" s="138"/>
    </row>
    <row r="37928" spans="9:20" x14ac:dyDescent="0.25">
      <c r="I37928" s="137"/>
      <c r="J37928" s="110"/>
      <c r="K37928"/>
      <c r="L37928"/>
      <c r="T37928" s="138"/>
    </row>
    <row r="37929" spans="9:20" x14ac:dyDescent="0.25">
      <c r="I37929" s="137"/>
      <c r="J37929" s="110"/>
      <c r="K37929"/>
      <c r="L37929"/>
      <c r="T37929" s="138"/>
    </row>
    <row r="37930" spans="9:20" x14ac:dyDescent="0.25">
      <c r="I37930" s="137"/>
      <c r="J37930" s="110"/>
      <c r="K37930"/>
      <c r="L37930"/>
      <c r="T37930" s="138"/>
    </row>
    <row r="37931" spans="9:20" x14ac:dyDescent="0.25">
      <c r="I37931" s="137"/>
      <c r="J37931" s="110"/>
      <c r="K37931"/>
      <c r="L37931"/>
      <c r="T37931" s="138"/>
    </row>
    <row r="37932" spans="9:20" x14ac:dyDescent="0.25">
      <c r="I37932" s="137"/>
      <c r="J37932" s="110"/>
      <c r="K37932"/>
      <c r="L37932"/>
      <c r="T37932" s="138"/>
    </row>
    <row r="37933" spans="9:20" x14ac:dyDescent="0.25">
      <c r="I37933" s="137"/>
      <c r="J37933" s="110"/>
      <c r="K37933"/>
      <c r="L37933"/>
      <c r="T37933" s="138"/>
    </row>
    <row r="37934" spans="9:20" x14ac:dyDescent="0.25">
      <c r="I37934" s="137"/>
      <c r="J37934" s="110"/>
      <c r="K37934"/>
      <c r="L37934"/>
      <c r="T37934" s="138"/>
    </row>
    <row r="37935" spans="9:20" x14ac:dyDescent="0.25">
      <c r="I37935" s="137"/>
      <c r="J37935" s="110"/>
      <c r="K37935"/>
      <c r="L37935"/>
      <c r="T37935" s="138"/>
    </row>
    <row r="37936" spans="9:20" x14ac:dyDescent="0.25">
      <c r="I37936" s="137"/>
      <c r="J37936" s="110"/>
      <c r="K37936"/>
      <c r="L37936"/>
      <c r="T37936" s="138"/>
    </row>
    <row r="37937" spans="9:20" x14ac:dyDescent="0.25">
      <c r="I37937" s="137"/>
      <c r="J37937" s="110"/>
      <c r="K37937"/>
      <c r="L37937"/>
      <c r="T37937" s="138"/>
    </row>
    <row r="37938" spans="9:20" x14ac:dyDescent="0.25">
      <c r="I37938" s="137"/>
      <c r="J37938" s="110"/>
      <c r="K37938"/>
      <c r="L37938"/>
      <c r="T37938" s="138"/>
    </row>
    <row r="37939" spans="9:20" x14ac:dyDescent="0.25">
      <c r="I37939" s="137"/>
      <c r="J37939" s="110"/>
      <c r="K37939"/>
      <c r="L37939"/>
      <c r="T37939" s="138"/>
    </row>
    <row r="37940" spans="9:20" x14ac:dyDescent="0.25">
      <c r="I37940" s="137"/>
      <c r="J37940" s="110"/>
      <c r="K37940"/>
      <c r="L37940"/>
      <c r="T37940" s="138"/>
    </row>
    <row r="37941" spans="9:20" x14ac:dyDescent="0.25">
      <c r="I37941" s="137"/>
      <c r="J37941" s="110"/>
      <c r="K37941"/>
      <c r="L37941"/>
      <c r="T37941" s="138"/>
    </row>
    <row r="37942" spans="9:20" x14ac:dyDescent="0.25">
      <c r="I37942" s="137"/>
      <c r="J37942" s="110"/>
      <c r="K37942"/>
      <c r="L37942"/>
      <c r="T37942" s="138"/>
    </row>
    <row r="37943" spans="9:20" x14ac:dyDescent="0.25">
      <c r="I37943" s="137"/>
      <c r="J37943" s="110"/>
      <c r="K37943"/>
      <c r="L37943"/>
      <c r="T37943" s="138"/>
    </row>
    <row r="37944" spans="9:20" x14ac:dyDescent="0.25">
      <c r="I37944" s="137"/>
      <c r="J37944" s="110"/>
      <c r="K37944"/>
      <c r="L37944"/>
      <c r="T37944" s="138"/>
    </row>
    <row r="37945" spans="9:20" x14ac:dyDescent="0.25">
      <c r="I37945" s="137"/>
      <c r="J37945" s="110"/>
      <c r="K37945"/>
      <c r="L37945"/>
      <c r="T37945" s="138"/>
    </row>
    <row r="37946" spans="9:20" x14ac:dyDescent="0.25">
      <c r="I37946" s="137"/>
      <c r="J37946" s="110"/>
      <c r="K37946"/>
      <c r="L37946"/>
      <c r="T37946" s="138"/>
    </row>
    <row r="37947" spans="9:20" x14ac:dyDescent="0.25">
      <c r="I37947" s="137"/>
      <c r="J37947" s="110"/>
      <c r="K37947"/>
      <c r="L37947"/>
      <c r="T37947" s="138"/>
    </row>
    <row r="37948" spans="9:20" x14ac:dyDescent="0.25">
      <c r="I37948" s="137"/>
      <c r="J37948" s="110"/>
      <c r="K37948"/>
      <c r="L37948"/>
      <c r="T37948" s="138"/>
    </row>
    <row r="37949" spans="9:20" x14ac:dyDescent="0.25">
      <c r="I37949" s="137"/>
      <c r="J37949" s="110"/>
      <c r="K37949"/>
      <c r="L37949"/>
      <c r="T37949" s="138"/>
    </row>
    <row r="37950" spans="9:20" x14ac:dyDescent="0.25">
      <c r="I37950" s="137"/>
      <c r="J37950" s="110"/>
      <c r="K37950"/>
      <c r="L37950"/>
      <c r="T37950" s="138"/>
    </row>
    <row r="37951" spans="9:20" x14ac:dyDescent="0.25">
      <c r="I37951" s="137"/>
      <c r="J37951" s="110"/>
      <c r="K37951"/>
      <c r="L37951"/>
      <c r="T37951" s="138"/>
    </row>
    <row r="37952" spans="9:20" x14ac:dyDescent="0.25">
      <c r="I37952" s="137"/>
      <c r="J37952" s="110"/>
      <c r="K37952"/>
      <c r="L37952"/>
      <c r="T37952" s="138"/>
    </row>
    <row r="37953" spans="9:20" x14ac:dyDescent="0.25">
      <c r="I37953" s="137"/>
      <c r="J37953" s="110"/>
      <c r="K37953"/>
      <c r="L37953"/>
      <c r="T37953" s="138"/>
    </row>
    <row r="37954" spans="9:20" x14ac:dyDescent="0.25">
      <c r="I37954" s="137"/>
      <c r="J37954" s="110"/>
      <c r="K37954"/>
      <c r="L37954"/>
      <c r="T37954" s="138"/>
    </row>
    <row r="37955" spans="9:20" x14ac:dyDescent="0.25">
      <c r="I37955" s="137"/>
      <c r="J37955" s="110"/>
      <c r="K37955"/>
      <c r="L37955"/>
      <c r="T37955" s="138"/>
    </row>
    <row r="37956" spans="9:20" x14ac:dyDescent="0.25">
      <c r="I37956" s="137"/>
      <c r="J37956" s="110"/>
      <c r="K37956"/>
      <c r="L37956"/>
      <c r="T37956" s="138"/>
    </row>
    <row r="37957" spans="9:20" x14ac:dyDescent="0.25">
      <c r="I37957" s="137"/>
      <c r="J37957" s="110"/>
      <c r="K37957"/>
      <c r="L37957"/>
      <c r="T37957" s="138"/>
    </row>
    <row r="37958" spans="9:20" x14ac:dyDescent="0.25">
      <c r="I37958" s="137"/>
      <c r="J37958" s="110"/>
      <c r="K37958"/>
      <c r="L37958"/>
      <c r="T37958" s="138"/>
    </row>
    <row r="37959" spans="9:20" x14ac:dyDescent="0.25">
      <c r="I37959" s="137"/>
      <c r="J37959" s="110"/>
      <c r="K37959"/>
      <c r="L37959"/>
      <c r="T37959" s="138"/>
    </row>
    <row r="37960" spans="9:20" x14ac:dyDescent="0.25">
      <c r="I37960" s="137"/>
      <c r="J37960" s="110"/>
      <c r="K37960"/>
      <c r="L37960"/>
      <c r="T37960" s="138"/>
    </row>
    <row r="37961" spans="9:20" x14ac:dyDescent="0.25">
      <c r="I37961" s="137"/>
      <c r="J37961" s="110"/>
      <c r="K37961"/>
      <c r="L37961"/>
      <c r="T37961" s="138"/>
    </row>
    <row r="37962" spans="9:20" x14ac:dyDescent="0.25">
      <c r="I37962" s="137"/>
      <c r="J37962" s="110"/>
      <c r="K37962"/>
      <c r="L37962"/>
      <c r="T37962" s="138"/>
    </row>
    <row r="37963" spans="9:20" x14ac:dyDescent="0.25">
      <c r="I37963" s="137"/>
      <c r="J37963" s="110"/>
      <c r="K37963"/>
      <c r="L37963"/>
      <c r="T37963" s="138"/>
    </row>
    <row r="37964" spans="9:20" x14ac:dyDescent="0.25">
      <c r="I37964" s="137"/>
      <c r="J37964" s="110"/>
      <c r="K37964"/>
      <c r="L37964"/>
      <c r="T37964" s="138"/>
    </row>
    <row r="37965" spans="9:20" x14ac:dyDescent="0.25">
      <c r="I37965" s="137"/>
      <c r="J37965" s="110"/>
      <c r="K37965"/>
      <c r="L37965"/>
      <c r="T37965" s="138"/>
    </row>
    <row r="37966" spans="9:20" x14ac:dyDescent="0.25">
      <c r="I37966" s="137"/>
      <c r="J37966" s="110"/>
      <c r="K37966"/>
      <c r="L37966"/>
      <c r="T37966" s="138"/>
    </row>
    <row r="37967" spans="9:20" x14ac:dyDescent="0.25">
      <c r="I37967" s="137"/>
      <c r="J37967" s="110"/>
      <c r="K37967"/>
      <c r="L37967"/>
      <c r="T37967" s="138"/>
    </row>
    <row r="37968" spans="9:20" x14ac:dyDescent="0.25">
      <c r="I37968" s="137"/>
      <c r="J37968" s="110"/>
      <c r="K37968"/>
      <c r="L37968"/>
      <c r="T37968" s="138"/>
    </row>
    <row r="37969" spans="9:20" x14ac:dyDescent="0.25">
      <c r="I37969" s="137"/>
      <c r="J37969" s="110"/>
      <c r="K37969"/>
      <c r="L37969"/>
      <c r="T37969" s="138"/>
    </row>
    <row r="37970" spans="9:20" x14ac:dyDescent="0.25">
      <c r="I37970" s="137"/>
      <c r="J37970" s="110"/>
      <c r="K37970"/>
      <c r="L37970"/>
      <c r="T37970" s="138"/>
    </row>
    <row r="37971" spans="9:20" x14ac:dyDescent="0.25">
      <c r="I37971" s="137"/>
      <c r="J37971" s="110"/>
      <c r="K37971"/>
      <c r="L37971"/>
      <c r="T37971" s="138"/>
    </row>
    <row r="37972" spans="9:20" x14ac:dyDescent="0.25">
      <c r="I37972" s="137"/>
      <c r="J37972" s="110"/>
      <c r="K37972"/>
      <c r="L37972"/>
      <c r="T37972" s="138"/>
    </row>
    <row r="37973" spans="9:20" x14ac:dyDescent="0.25">
      <c r="I37973" s="137"/>
      <c r="J37973" s="110"/>
      <c r="K37973"/>
      <c r="L37973"/>
      <c r="T37973" s="138"/>
    </row>
    <row r="37974" spans="9:20" x14ac:dyDescent="0.25">
      <c r="I37974" s="137"/>
      <c r="J37974" s="110"/>
      <c r="K37974"/>
      <c r="L37974"/>
      <c r="T37974" s="138"/>
    </row>
    <row r="37975" spans="9:20" x14ac:dyDescent="0.25">
      <c r="I37975" s="137"/>
      <c r="J37975" s="110"/>
      <c r="K37975"/>
      <c r="L37975"/>
      <c r="T37975" s="138"/>
    </row>
    <row r="37976" spans="9:20" x14ac:dyDescent="0.25">
      <c r="I37976" s="137"/>
      <c r="J37976" s="110"/>
      <c r="K37976"/>
      <c r="L37976"/>
      <c r="T37976" s="138"/>
    </row>
    <row r="37977" spans="9:20" x14ac:dyDescent="0.25">
      <c r="I37977" s="137"/>
      <c r="J37977" s="110"/>
      <c r="K37977"/>
      <c r="L37977"/>
      <c r="T37977" s="138"/>
    </row>
    <row r="37978" spans="9:20" x14ac:dyDescent="0.25">
      <c r="I37978" s="137"/>
      <c r="J37978" s="110"/>
      <c r="K37978"/>
      <c r="L37978"/>
      <c r="T37978" s="138"/>
    </row>
    <row r="37979" spans="9:20" x14ac:dyDescent="0.25">
      <c r="I37979" s="137"/>
      <c r="J37979" s="110"/>
      <c r="K37979"/>
      <c r="L37979"/>
      <c r="T37979" s="138"/>
    </row>
    <row r="37980" spans="9:20" x14ac:dyDescent="0.25">
      <c r="I37980" s="137"/>
      <c r="J37980" s="110"/>
      <c r="K37980"/>
      <c r="L37980"/>
      <c r="T37980" s="138"/>
    </row>
    <row r="37981" spans="9:20" x14ac:dyDescent="0.25">
      <c r="I37981" s="137"/>
      <c r="J37981" s="110"/>
      <c r="K37981"/>
      <c r="L37981"/>
      <c r="T37981" s="138"/>
    </row>
    <row r="37982" spans="9:20" x14ac:dyDescent="0.25">
      <c r="I37982" s="137"/>
      <c r="J37982" s="110"/>
      <c r="K37982"/>
      <c r="L37982"/>
      <c r="T37982" s="138"/>
    </row>
    <row r="37983" spans="9:20" x14ac:dyDescent="0.25">
      <c r="I37983" s="137"/>
      <c r="J37983" s="110"/>
      <c r="K37983"/>
      <c r="L37983"/>
      <c r="T37983" s="138"/>
    </row>
    <row r="37984" spans="9:20" x14ac:dyDescent="0.25">
      <c r="I37984" s="137"/>
      <c r="J37984" s="110"/>
      <c r="K37984"/>
      <c r="L37984"/>
      <c r="T37984" s="138"/>
    </row>
    <row r="37985" spans="9:20" x14ac:dyDescent="0.25">
      <c r="I37985" s="137"/>
      <c r="J37985" s="110"/>
      <c r="K37985"/>
      <c r="L37985"/>
      <c r="T37985" s="138"/>
    </row>
    <row r="37986" spans="9:20" x14ac:dyDescent="0.25">
      <c r="I37986" s="137"/>
      <c r="J37986" s="110"/>
      <c r="K37986"/>
      <c r="L37986"/>
      <c r="T37986" s="138"/>
    </row>
    <row r="37987" spans="9:20" x14ac:dyDescent="0.25">
      <c r="I37987" s="137"/>
      <c r="J37987" s="110"/>
      <c r="K37987"/>
      <c r="L37987"/>
      <c r="T37987" s="138"/>
    </row>
    <row r="37988" spans="9:20" x14ac:dyDescent="0.25">
      <c r="I37988" s="137"/>
      <c r="J37988" s="110"/>
      <c r="K37988"/>
      <c r="L37988"/>
      <c r="T37988" s="138"/>
    </row>
    <row r="37989" spans="9:20" x14ac:dyDescent="0.25">
      <c r="I37989" s="137"/>
      <c r="J37989" s="110"/>
      <c r="K37989"/>
      <c r="L37989"/>
      <c r="T37989" s="138"/>
    </row>
    <row r="37990" spans="9:20" x14ac:dyDescent="0.25">
      <c r="I37990" s="137"/>
      <c r="J37990" s="110"/>
      <c r="K37990"/>
      <c r="L37990"/>
      <c r="T37990" s="138"/>
    </row>
    <row r="37991" spans="9:20" x14ac:dyDescent="0.25">
      <c r="I37991" s="137"/>
      <c r="J37991" s="110"/>
      <c r="K37991"/>
      <c r="L37991"/>
      <c r="T37991" s="138"/>
    </row>
    <row r="37992" spans="9:20" x14ac:dyDescent="0.25">
      <c r="I37992" s="137"/>
      <c r="J37992" s="110"/>
      <c r="K37992"/>
      <c r="L37992"/>
      <c r="T37992" s="138"/>
    </row>
    <row r="37993" spans="9:20" x14ac:dyDescent="0.25">
      <c r="I37993" s="137"/>
      <c r="J37993" s="110"/>
      <c r="K37993"/>
      <c r="L37993"/>
      <c r="T37993" s="138"/>
    </row>
    <row r="37994" spans="9:20" x14ac:dyDescent="0.25">
      <c r="I37994" s="137"/>
      <c r="J37994" s="110"/>
      <c r="K37994"/>
      <c r="L37994"/>
      <c r="T37994" s="138"/>
    </row>
    <row r="37995" spans="9:20" x14ac:dyDescent="0.25">
      <c r="I37995" s="137"/>
      <c r="J37995" s="110"/>
      <c r="K37995"/>
      <c r="L37995"/>
      <c r="T37995" s="138"/>
    </row>
    <row r="37996" spans="9:20" x14ac:dyDescent="0.25">
      <c r="I37996" s="137"/>
      <c r="J37996" s="110"/>
      <c r="K37996"/>
      <c r="L37996"/>
      <c r="T37996" s="138"/>
    </row>
    <row r="37997" spans="9:20" x14ac:dyDescent="0.25">
      <c r="I37997" s="137"/>
      <c r="J37997" s="110"/>
      <c r="K37997"/>
      <c r="L37997"/>
      <c r="T37997" s="138"/>
    </row>
    <row r="37998" spans="9:20" x14ac:dyDescent="0.25">
      <c r="I37998" s="137"/>
      <c r="J37998" s="110"/>
      <c r="K37998"/>
      <c r="L37998"/>
      <c r="T37998" s="138"/>
    </row>
    <row r="37999" spans="9:20" x14ac:dyDescent="0.25">
      <c r="I37999" s="137"/>
      <c r="J37999" s="110"/>
      <c r="K37999"/>
      <c r="L37999"/>
      <c r="T37999" s="138"/>
    </row>
    <row r="38000" spans="9:20" x14ac:dyDescent="0.25">
      <c r="I38000" s="137"/>
      <c r="J38000" s="110"/>
      <c r="K38000"/>
      <c r="L38000"/>
      <c r="T38000" s="138"/>
    </row>
    <row r="38001" spans="9:20" x14ac:dyDescent="0.25">
      <c r="I38001" s="137"/>
      <c r="J38001" s="110"/>
      <c r="K38001"/>
      <c r="L38001"/>
      <c r="T38001" s="138"/>
    </row>
    <row r="38002" spans="9:20" x14ac:dyDescent="0.25">
      <c r="I38002" s="137"/>
      <c r="J38002" s="110"/>
      <c r="K38002"/>
      <c r="L38002"/>
      <c r="T38002" s="138"/>
    </row>
    <row r="38003" spans="9:20" x14ac:dyDescent="0.25">
      <c r="I38003" s="137"/>
      <c r="J38003" s="110"/>
      <c r="K38003"/>
      <c r="L38003"/>
      <c r="T38003" s="138"/>
    </row>
    <row r="38004" spans="9:20" x14ac:dyDescent="0.25">
      <c r="I38004" s="137"/>
      <c r="J38004" s="110"/>
      <c r="K38004"/>
      <c r="L38004"/>
      <c r="T38004" s="138"/>
    </row>
    <row r="38005" spans="9:20" x14ac:dyDescent="0.25">
      <c r="I38005" s="137"/>
      <c r="J38005" s="110"/>
      <c r="K38005"/>
      <c r="L38005"/>
      <c r="T38005" s="138"/>
    </row>
    <row r="38006" spans="9:20" x14ac:dyDescent="0.25">
      <c r="I38006" s="137"/>
      <c r="J38006" s="110"/>
      <c r="K38006"/>
      <c r="L38006"/>
      <c r="T38006" s="138"/>
    </row>
    <row r="38007" spans="9:20" x14ac:dyDescent="0.25">
      <c r="I38007" s="137"/>
      <c r="J38007" s="110"/>
      <c r="K38007"/>
      <c r="L38007"/>
      <c r="T38007" s="138"/>
    </row>
    <row r="38008" spans="9:20" x14ac:dyDescent="0.25">
      <c r="I38008" s="137"/>
      <c r="J38008" s="110"/>
      <c r="K38008"/>
      <c r="L38008"/>
      <c r="T38008" s="138"/>
    </row>
    <row r="38009" spans="9:20" x14ac:dyDescent="0.25">
      <c r="I38009" s="137"/>
      <c r="J38009" s="110"/>
      <c r="K38009"/>
      <c r="L38009"/>
      <c r="T38009" s="138"/>
    </row>
    <row r="38010" spans="9:20" x14ac:dyDescent="0.25">
      <c r="I38010" s="137"/>
      <c r="J38010" s="110"/>
      <c r="K38010"/>
      <c r="L38010"/>
      <c r="T38010" s="138"/>
    </row>
    <row r="38011" spans="9:20" x14ac:dyDescent="0.25">
      <c r="I38011" s="137"/>
      <c r="J38011" s="110"/>
      <c r="K38011"/>
      <c r="L38011"/>
      <c r="T38011" s="138"/>
    </row>
    <row r="38012" spans="9:20" x14ac:dyDescent="0.25">
      <c r="I38012" s="137"/>
      <c r="J38012" s="110"/>
      <c r="K38012"/>
      <c r="L38012"/>
      <c r="T38012" s="138"/>
    </row>
    <row r="38013" spans="9:20" x14ac:dyDescent="0.25">
      <c r="I38013" s="137"/>
      <c r="J38013" s="110"/>
      <c r="K38013"/>
      <c r="L38013"/>
      <c r="T38013" s="138"/>
    </row>
    <row r="38014" spans="9:20" x14ac:dyDescent="0.25">
      <c r="I38014" s="137"/>
      <c r="J38014" s="110"/>
      <c r="K38014"/>
      <c r="L38014"/>
      <c r="T38014" s="138"/>
    </row>
    <row r="38015" spans="9:20" x14ac:dyDescent="0.25">
      <c r="I38015" s="137"/>
      <c r="J38015" s="110"/>
      <c r="K38015"/>
      <c r="L38015"/>
      <c r="T38015" s="138"/>
    </row>
    <row r="38016" spans="9:20" x14ac:dyDescent="0.25">
      <c r="I38016" s="137"/>
      <c r="J38016" s="110"/>
      <c r="K38016"/>
      <c r="L38016"/>
      <c r="T38016" s="138"/>
    </row>
    <row r="38017" spans="9:20" x14ac:dyDescent="0.25">
      <c r="I38017" s="137"/>
      <c r="J38017" s="110"/>
      <c r="K38017"/>
      <c r="L38017"/>
      <c r="T38017" s="138"/>
    </row>
    <row r="38018" spans="9:20" x14ac:dyDescent="0.25">
      <c r="I38018" s="137"/>
      <c r="J38018" s="110"/>
      <c r="K38018"/>
      <c r="L38018"/>
      <c r="T38018" s="138"/>
    </row>
    <row r="38019" spans="9:20" x14ac:dyDescent="0.25">
      <c r="I38019" s="137"/>
      <c r="J38019" s="110"/>
      <c r="K38019"/>
      <c r="L38019"/>
      <c r="T38019" s="138"/>
    </row>
    <row r="38020" spans="9:20" x14ac:dyDescent="0.25">
      <c r="I38020" s="137"/>
      <c r="J38020" s="110"/>
      <c r="K38020"/>
      <c r="L38020"/>
      <c r="T38020" s="138"/>
    </row>
    <row r="38021" spans="9:20" x14ac:dyDescent="0.25">
      <c r="I38021" s="137"/>
      <c r="J38021" s="110"/>
      <c r="K38021"/>
      <c r="L38021"/>
      <c r="T38021" s="138"/>
    </row>
    <row r="38022" spans="9:20" x14ac:dyDescent="0.25">
      <c r="I38022" s="137"/>
      <c r="J38022" s="110"/>
      <c r="K38022"/>
      <c r="L38022"/>
      <c r="T38022" s="138"/>
    </row>
    <row r="38023" spans="9:20" x14ac:dyDescent="0.25">
      <c r="I38023" s="137"/>
      <c r="J38023" s="110"/>
      <c r="K38023"/>
      <c r="L38023"/>
      <c r="T38023" s="138"/>
    </row>
    <row r="38024" spans="9:20" x14ac:dyDescent="0.25">
      <c r="I38024" s="137"/>
      <c r="J38024" s="110"/>
      <c r="K38024"/>
      <c r="L38024"/>
      <c r="T38024" s="138"/>
    </row>
    <row r="38025" spans="9:20" x14ac:dyDescent="0.25">
      <c r="I38025" s="137"/>
      <c r="J38025" s="110"/>
      <c r="K38025"/>
      <c r="L38025"/>
      <c r="T38025" s="138"/>
    </row>
    <row r="38026" spans="9:20" x14ac:dyDescent="0.25">
      <c r="I38026" s="137"/>
      <c r="J38026" s="110"/>
      <c r="K38026"/>
      <c r="L38026"/>
      <c r="T38026" s="138"/>
    </row>
    <row r="38027" spans="9:20" x14ac:dyDescent="0.25">
      <c r="I38027" s="137"/>
      <c r="J38027" s="110"/>
      <c r="K38027"/>
      <c r="L38027"/>
      <c r="T38027" s="138"/>
    </row>
    <row r="38028" spans="9:20" x14ac:dyDescent="0.25">
      <c r="I38028" s="137"/>
      <c r="J38028" s="110"/>
      <c r="K38028"/>
      <c r="L38028"/>
      <c r="T38028" s="138"/>
    </row>
    <row r="38029" spans="9:20" x14ac:dyDescent="0.25">
      <c r="I38029" s="137"/>
      <c r="J38029" s="110"/>
      <c r="K38029"/>
      <c r="L38029"/>
      <c r="T38029" s="138"/>
    </row>
    <row r="38030" spans="9:20" x14ac:dyDescent="0.25">
      <c r="I38030" s="137"/>
      <c r="J38030" s="110"/>
      <c r="K38030"/>
      <c r="L38030"/>
      <c r="T38030" s="138"/>
    </row>
    <row r="38031" spans="9:20" x14ac:dyDescent="0.25">
      <c r="I38031" s="137"/>
      <c r="J38031" s="110"/>
      <c r="K38031"/>
      <c r="L38031"/>
      <c r="T38031" s="138"/>
    </row>
    <row r="38032" spans="9:20" x14ac:dyDescent="0.25">
      <c r="I38032" s="137"/>
      <c r="J38032" s="110"/>
      <c r="K38032"/>
      <c r="L38032"/>
      <c r="T38032" s="138"/>
    </row>
    <row r="38033" spans="9:20" x14ac:dyDescent="0.25">
      <c r="I38033" s="137"/>
      <c r="J38033" s="110"/>
      <c r="K38033"/>
      <c r="L38033"/>
      <c r="T38033" s="138"/>
    </row>
    <row r="38034" spans="9:20" x14ac:dyDescent="0.25">
      <c r="I38034" s="137"/>
      <c r="J38034" s="110"/>
      <c r="K38034"/>
      <c r="L38034"/>
      <c r="T38034" s="138"/>
    </row>
    <row r="38035" spans="9:20" x14ac:dyDescent="0.25">
      <c r="I38035" s="137"/>
      <c r="J38035" s="110"/>
      <c r="K38035"/>
      <c r="L38035"/>
      <c r="T38035" s="138"/>
    </row>
    <row r="38036" spans="9:20" x14ac:dyDescent="0.25">
      <c r="I38036" s="137"/>
      <c r="J38036" s="110"/>
      <c r="K38036"/>
      <c r="L38036"/>
      <c r="T38036" s="138"/>
    </row>
    <row r="38037" spans="9:20" x14ac:dyDescent="0.25">
      <c r="I38037" s="137"/>
      <c r="J38037" s="110"/>
      <c r="K38037"/>
      <c r="L38037"/>
      <c r="T38037" s="138"/>
    </row>
    <row r="38038" spans="9:20" x14ac:dyDescent="0.25">
      <c r="I38038" s="137"/>
      <c r="J38038" s="110"/>
      <c r="K38038"/>
      <c r="L38038"/>
      <c r="T38038" s="138"/>
    </row>
    <row r="38039" spans="9:20" x14ac:dyDescent="0.25">
      <c r="I38039" s="137"/>
      <c r="J38039" s="110"/>
      <c r="K38039"/>
      <c r="L38039"/>
      <c r="T38039" s="138"/>
    </row>
    <row r="38040" spans="9:20" x14ac:dyDescent="0.25">
      <c r="I38040" s="137"/>
      <c r="J38040" s="110"/>
      <c r="K38040"/>
      <c r="L38040"/>
      <c r="T38040" s="138"/>
    </row>
    <row r="38041" spans="9:20" x14ac:dyDescent="0.25">
      <c r="I38041" s="137"/>
      <c r="J38041" s="110"/>
      <c r="K38041"/>
      <c r="L38041"/>
      <c r="T38041" s="138"/>
    </row>
    <row r="38042" spans="9:20" x14ac:dyDescent="0.25">
      <c r="I38042" s="137"/>
      <c r="J38042" s="110"/>
      <c r="K38042"/>
      <c r="L38042"/>
      <c r="T38042" s="138"/>
    </row>
    <row r="38043" spans="9:20" x14ac:dyDescent="0.25">
      <c r="I38043" s="137"/>
      <c r="J38043" s="110"/>
      <c r="K38043"/>
      <c r="L38043"/>
      <c r="T38043" s="138"/>
    </row>
    <row r="38044" spans="9:20" x14ac:dyDescent="0.25">
      <c r="I38044" s="137"/>
      <c r="J38044" s="110"/>
      <c r="K38044"/>
      <c r="L38044"/>
      <c r="T38044" s="138"/>
    </row>
    <row r="38045" spans="9:20" x14ac:dyDescent="0.25">
      <c r="I38045" s="137"/>
      <c r="J38045" s="110"/>
      <c r="K38045"/>
      <c r="L38045"/>
      <c r="T38045" s="138"/>
    </row>
    <row r="38046" spans="9:20" x14ac:dyDescent="0.25">
      <c r="I38046" s="137"/>
      <c r="J38046" s="110"/>
      <c r="K38046"/>
      <c r="L38046"/>
      <c r="T38046" s="138"/>
    </row>
    <row r="38047" spans="9:20" x14ac:dyDescent="0.25">
      <c r="I38047" s="137"/>
      <c r="J38047" s="110"/>
      <c r="K38047"/>
      <c r="L38047"/>
      <c r="T38047" s="138"/>
    </row>
    <row r="38048" spans="9:20" x14ac:dyDescent="0.25">
      <c r="I38048" s="137"/>
      <c r="J38048" s="110"/>
      <c r="K38048"/>
      <c r="L38048"/>
      <c r="T38048" s="138"/>
    </row>
    <row r="38049" spans="9:20" x14ac:dyDescent="0.25">
      <c r="I38049" s="137"/>
      <c r="J38049" s="110"/>
      <c r="K38049"/>
      <c r="L38049"/>
      <c r="T38049" s="138"/>
    </row>
    <row r="38050" spans="9:20" x14ac:dyDescent="0.25">
      <c r="I38050" s="137"/>
      <c r="J38050" s="110"/>
      <c r="K38050"/>
      <c r="L38050"/>
      <c r="T38050" s="138"/>
    </row>
    <row r="38051" spans="9:20" x14ac:dyDescent="0.25">
      <c r="I38051" s="137"/>
      <c r="J38051" s="110"/>
      <c r="K38051"/>
      <c r="L38051"/>
      <c r="T38051" s="138"/>
    </row>
    <row r="38052" spans="9:20" x14ac:dyDescent="0.25">
      <c r="I38052" s="137"/>
      <c r="J38052" s="110"/>
      <c r="K38052"/>
      <c r="L38052"/>
      <c r="T38052" s="138"/>
    </row>
    <row r="38053" spans="9:20" x14ac:dyDescent="0.25">
      <c r="I38053" s="137"/>
      <c r="J38053" s="110"/>
      <c r="K38053"/>
      <c r="L38053"/>
      <c r="T38053" s="138"/>
    </row>
    <row r="38054" spans="9:20" x14ac:dyDescent="0.25">
      <c r="I38054" s="137"/>
      <c r="J38054" s="110"/>
      <c r="K38054"/>
      <c r="L38054"/>
      <c r="T38054" s="138"/>
    </row>
    <row r="38055" spans="9:20" x14ac:dyDescent="0.25">
      <c r="I38055" s="137"/>
      <c r="J38055" s="110"/>
      <c r="K38055"/>
      <c r="L38055"/>
      <c r="T38055" s="138"/>
    </row>
    <row r="38056" spans="9:20" x14ac:dyDescent="0.25">
      <c r="I38056" s="137"/>
      <c r="J38056" s="110"/>
      <c r="K38056"/>
      <c r="L38056"/>
      <c r="T38056" s="138"/>
    </row>
    <row r="38057" spans="9:20" x14ac:dyDescent="0.25">
      <c r="I38057" s="137"/>
      <c r="J38057" s="110"/>
      <c r="K38057"/>
      <c r="L38057"/>
      <c r="T38057" s="138"/>
    </row>
    <row r="38058" spans="9:20" x14ac:dyDescent="0.25">
      <c r="I38058" s="137"/>
      <c r="J38058" s="110"/>
      <c r="K38058"/>
      <c r="L38058"/>
      <c r="T38058" s="138"/>
    </row>
    <row r="38059" spans="9:20" x14ac:dyDescent="0.25">
      <c r="I38059" s="137"/>
      <c r="J38059" s="110"/>
      <c r="K38059"/>
      <c r="L38059"/>
      <c r="T38059" s="138"/>
    </row>
    <row r="38060" spans="9:20" x14ac:dyDescent="0.25">
      <c r="I38060" s="137"/>
      <c r="J38060" s="110"/>
      <c r="K38060"/>
      <c r="L38060"/>
      <c r="T38060" s="138"/>
    </row>
    <row r="38061" spans="9:20" x14ac:dyDescent="0.25">
      <c r="I38061" s="137"/>
      <c r="J38061" s="110"/>
      <c r="K38061"/>
      <c r="L38061"/>
      <c r="T38061" s="138"/>
    </row>
    <row r="38062" spans="9:20" x14ac:dyDescent="0.25">
      <c r="I38062" s="137"/>
      <c r="J38062" s="110"/>
      <c r="K38062"/>
      <c r="L38062"/>
      <c r="T38062" s="138"/>
    </row>
    <row r="38063" spans="9:20" x14ac:dyDescent="0.25">
      <c r="I38063" s="137"/>
      <c r="J38063" s="110"/>
      <c r="K38063"/>
      <c r="L38063"/>
      <c r="T38063" s="138"/>
    </row>
    <row r="38064" spans="9:20" x14ac:dyDescent="0.25">
      <c r="I38064" s="137"/>
      <c r="J38064" s="110"/>
      <c r="K38064"/>
      <c r="L38064"/>
      <c r="T38064" s="138"/>
    </row>
    <row r="38065" spans="9:20" x14ac:dyDescent="0.25">
      <c r="I38065" s="137"/>
      <c r="J38065" s="110"/>
      <c r="K38065"/>
      <c r="L38065"/>
      <c r="T38065" s="138"/>
    </row>
    <row r="38066" spans="9:20" x14ac:dyDescent="0.25">
      <c r="I38066" s="137"/>
      <c r="J38066" s="110"/>
      <c r="K38066"/>
      <c r="L38066"/>
      <c r="T38066" s="138"/>
    </row>
    <row r="38067" spans="9:20" x14ac:dyDescent="0.25">
      <c r="I38067" s="137"/>
      <c r="J38067" s="110"/>
      <c r="K38067"/>
      <c r="L38067"/>
      <c r="T38067" s="138"/>
    </row>
    <row r="38068" spans="9:20" x14ac:dyDescent="0.25">
      <c r="I38068" s="137"/>
      <c r="J38068" s="110"/>
      <c r="K38068"/>
      <c r="L38068"/>
      <c r="T38068" s="138"/>
    </row>
    <row r="38069" spans="9:20" x14ac:dyDescent="0.25">
      <c r="I38069" s="137"/>
      <c r="J38069" s="110"/>
      <c r="K38069"/>
      <c r="L38069"/>
      <c r="T38069" s="138"/>
    </row>
    <row r="38070" spans="9:20" x14ac:dyDescent="0.25">
      <c r="I38070" s="137"/>
      <c r="J38070" s="110"/>
      <c r="K38070"/>
      <c r="L38070"/>
      <c r="T38070" s="138"/>
    </row>
    <row r="38071" spans="9:20" x14ac:dyDescent="0.25">
      <c r="I38071" s="137"/>
      <c r="J38071" s="110"/>
      <c r="K38071"/>
      <c r="L38071"/>
      <c r="T38071" s="138"/>
    </row>
    <row r="38072" spans="9:20" x14ac:dyDescent="0.25">
      <c r="I38072" s="137"/>
      <c r="J38072" s="110"/>
      <c r="K38072"/>
      <c r="L38072"/>
      <c r="T38072" s="138"/>
    </row>
    <row r="38073" spans="9:20" x14ac:dyDescent="0.25">
      <c r="I38073" s="137"/>
      <c r="J38073" s="110"/>
      <c r="K38073"/>
      <c r="L38073"/>
      <c r="T38073" s="138"/>
    </row>
    <row r="38074" spans="9:20" x14ac:dyDescent="0.25">
      <c r="I38074" s="137"/>
      <c r="J38074" s="110"/>
      <c r="K38074"/>
      <c r="L38074"/>
      <c r="T38074" s="138"/>
    </row>
    <row r="38075" spans="9:20" x14ac:dyDescent="0.25">
      <c r="I38075" s="137"/>
      <c r="J38075" s="110"/>
      <c r="K38075"/>
      <c r="L38075"/>
      <c r="T38075" s="138"/>
    </row>
    <row r="38076" spans="9:20" x14ac:dyDescent="0.25">
      <c r="I38076" s="137"/>
      <c r="J38076" s="110"/>
      <c r="K38076"/>
      <c r="L38076"/>
      <c r="T38076" s="138"/>
    </row>
    <row r="38077" spans="9:20" x14ac:dyDescent="0.25">
      <c r="I38077" s="137"/>
      <c r="J38077" s="110"/>
      <c r="K38077"/>
      <c r="L38077"/>
      <c r="T38077" s="138"/>
    </row>
    <row r="38078" spans="9:20" x14ac:dyDescent="0.25">
      <c r="I38078" s="137"/>
      <c r="J38078" s="110"/>
      <c r="K38078"/>
      <c r="L38078"/>
      <c r="T38078" s="138"/>
    </row>
    <row r="38079" spans="9:20" x14ac:dyDescent="0.25">
      <c r="I38079" s="137"/>
      <c r="J38079" s="110"/>
      <c r="K38079"/>
      <c r="L38079"/>
      <c r="T38079" s="138"/>
    </row>
    <row r="38080" spans="9:20" x14ac:dyDescent="0.25">
      <c r="I38080" s="137"/>
      <c r="J38080" s="110"/>
      <c r="K38080"/>
      <c r="L38080"/>
      <c r="T38080" s="138"/>
    </row>
    <row r="38081" spans="9:20" x14ac:dyDescent="0.25">
      <c r="I38081" s="137"/>
      <c r="J38081" s="110"/>
      <c r="K38081"/>
      <c r="L38081"/>
      <c r="T38081" s="138"/>
    </row>
    <row r="38082" spans="9:20" x14ac:dyDescent="0.25">
      <c r="I38082" s="137"/>
      <c r="J38082" s="110"/>
      <c r="K38082"/>
      <c r="L38082"/>
      <c r="T38082" s="138"/>
    </row>
    <row r="38083" spans="9:20" x14ac:dyDescent="0.25">
      <c r="I38083" s="137"/>
      <c r="J38083" s="110"/>
      <c r="K38083"/>
      <c r="L38083"/>
      <c r="T38083" s="138"/>
    </row>
    <row r="38084" spans="9:20" x14ac:dyDescent="0.25">
      <c r="I38084" s="137"/>
      <c r="J38084" s="110"/>
      <c r="K38084"/>
      <c r="L38084"/>
      <c r="T38084" s="138"/>
    </row>
    <row r="38085" spans="9:20" x14ac:dyDescent="0.25">
      <c r="I38085" s="137"/>
      <c r="J38085" s="110"/>
      <c r="K38085"/>
      <c r="L38085"/>
      <c r="T38085" s="138"/>
    </row>
    <row r="38086" spans="9:20" x14ac:dyDescent="0.25">
      <c r="I38086" s="137"/>
      <c r="J38086" s="110"/>
      <c r="K38086"/>
      <c r="L38086"/>
      <c r="T38086" s="138"/>
    </row>
    <row r="38087" spans="9:20" x14ac:dyDescent="0.25">
      <c r="I38087" s="137"/>
      <c r="J38087" s="110"/>
      <c r="K38087"/>
      <c r="L38087"/>
      <c r="T38087" s="138"/>
    </row>
    <row r="38088" spans="9:20" x14ac:dyDescent="0.25">
      <c r="I38088" s="137"/>
      <c r="J38088" s="110"/>
      <c r="K38088"/>
      <c r="L38088"/>
      <c r="T38088" s="138"/>
    </row>
    <row r="38089" spans="9:20" x14ac:dyDescent="0.25">
      <c r="I38089" s="137"/>
      <c r="J38089" s="110"/>
      <c r="K38089"/>
      <c r="L38089"/>
      <c r="T38089" s="138"/>
    </row>
    <row r="38090" spans="9:20" x14ac:dyDescent="0.25">
      <c r="I38090" s="137"/>
      <c r="J38090" s="110"/>
      <c r="K38090"/>
      <c r="L38090"/>
      <c r="T38090" s="138"/>
    </row>
    <row r="38091" spans="9:20" x14ac:dyDescent="0.25">
      <c r="I38091" s="137"/>
      <c r="J38091" s="110"/>
      <c r="K38091"/>
      <c r="L38091"/>
      <c r="T38091" s="138"/>
    </row>
    <row r="38092" spans="9:20" x14ac:dyDescent="0.25">
      <c r="I38092" s="137"/>
      <c r="J38092" s="110"/>
      <c r="K38092"/>
      <c r="L38092"/>
      <c r="T38092" s="138"/>
    </row>
    <row r="38093" spans="9:20" x14ac:dyDescent="0.25">
      <c r="I38093" s="137"/>
      <c r="J38093" s="110"/>
      <c r="K38093"/>
      <c r="L38093"/>
      <c r="T38093" s="138"/>
    </row>
    <row r="38094" spans="9:20" x14ac:dyDescent="0.25">
      <c r="I38094" s="137"/>
      <c r="J38094" s="110"/>
      <c r="K38094"/>
      <c r="L38094"/>
      <c r="T38094" s="138"/>
    </row>
    <row r="38095" spans="9:20" x14ac:dyDescent="0.25">
      <c r="I38095" s="137"/>
      <c r="J38095" s="110"/>
      <c r="K38095"/>
      <c r="L38095"/>
      <c r="T38095" s="138"/>
    </row>
    <row r="38096" spans="9:20" x14ac:dyDescent="0.25">
      <c r="I38096" s="137"/>
      <c r="J38096" s="110"/>
      <c r="K38096"/>
      <c r="L38096"/>
      <c r="T38096" s="138"/>
    </row>
    <row r="38097" spans="9:20" x14ac:dyDescent="0.25">
      <c r="I38097" s="137"/>
      <c r="J38097" s="110"/>
      <c r="K38097"/>
      <c r="L38097"/>
      <c r="T38097" s="138"/>
    </row>
    <row r="38098" spans="9:20" x14ac:dyDescent="0.25">
      <c r="I38098" s="137"/>
      <c r="J38098" s="110"/>
      <c r="K38098"/>
      <c r="L38098"/>
      <c r="T38098" s="138"/>
    </row>
    <row r="38099" spans="9:20" x14ac:dyDescent="0.25">
      <c r="I38099" s="137"/>
      <c r="J38099" s="110"/>
      <c r="K38099"/>
      <c r="L38099"/>
      <c r="T38099" s="138"/>
    </row>
    <row r="38100" spans="9:20" x14ac:dyDescent="0.25">
      <c r="I38100" s="137"/>
      <c r="J38100" s="110"/>
      <c r="K38100"/>
      <c r="L38100"/>
      <c r="T38100" s="138"/>
    </row>
    <row r="38101" spans="9:20" x14ac:dyDescent="0.25">
      <c r="I38101" s="137"/>
      <c r="J38101" s="110"/>
      <c r="K38101"/>
      <c r="L38101"/>
      <c r="T38101" s="138"/>
    </row>
    <row r="38102" spans="9:20" x14ac:dyDescent="0.25">
      <c r="I38102" s="137"/>
      <c r="J38102" s="110"/>
      <c r="K38102"/>
      <c r="L38102"/>
      <c r="T38102" s="138"/>
    </row>
    <row r="38103" spans="9:20" x14ac:dyDescent="0.25">
      <c r="I38103" s="137"/>
      <c r="J38103" s="110"/>
      <c r="K38103"/>
      <c r="L38103"/>
      <c r="T38103" s="138"/>
    </row>
    <row r="38104" spans="9:20" x14ac:dyDescent="0.25">
      <c r="I38104" s="137"/>
      <c r="J38104" s="110"/>
      <c r="K38104"/>
      <c r="L38104"/>
      <c r="T38104" s="138"/>
    </row>
    <row r="38105" spans="9:20" x14ac:dyDescent="0.25">
      <c r="I38105" s="137"/>
      <c r="J38105" s="110"/>
      <c r="K38105"/>
      <c r="L38105"/>
      <c r="T38105" s="138"/>
    </row>
    <row r="38106" spans="9:20" x14ac:dyDescent="0.25">
      <c r="I38106" s="137"/>
      <c r="J38106" s="110"/>
      <c r="K38106"/>
      <c r="L38106"/>
      <c r="T38106" s="138"/>
    </row>
    <row r="38107" spans="9:20" x14ac:dyDescent="0.25">
      <c r="I38107" s="137"/>
      <c r="J38107" s="110"/>
      <c r="K38107"/>
      <c r="L38107"/>
      <c r="T38107" s="138"/>
    </row>
    <row r="38108" spans="9:20" x14ac:dyDescent="0.25">
      <c r="I38108" s="137"/>
      <c r="J38108" s="110"/>
      <c r="K38108"/>
      <c r="L38108"/>
      <c r="T38108" s="138"/>
    </row>
    <row r="38109" spans="9:20" x14ac:dyDescent="0.25">
      <c r="I38109" s="137"/>
      <c r="J38109" s="110"/>
      <c r="K38109"/>
      <c r="L38109"/>
      <c r="T38109" s="138"/>
    </row>
    <row r="38110" spans="9:20" x14ac:dyDescent="0.25">
      <c r="I38110" s="137"/>
      <c r="J38110" s="110"/>
      <c r="K38110"/>
      <c r="L38110"/>
      <c r="T38110" s="138"/>
    </row>
    <row r="38111" spans="9:20" x14ac:dyDescent="0.25">
      <c r="I38111" s="137"/>
      <c r="J38111" s="110"/>
      <c r="K38111"/>
      <c r="L38111"/>
      <c r="T38111" s="138"/>
    </row>
    <row r="38112" spans="9:20" x14ac:dyDescent="0.25">
      <c r="I38112" s="137"/>
      <c r="J38112" s="110"/>
      <c r="K38112"/>
      <c r="L38112"/>
      <c r="T38112" s="138"/>
    </row>
    <row r="38113" spans="9:20" x14ac:dyDescent="0.25">
      <c r="I38113" s="137"/>
      <c r="J38113" s="110"/>
      <c r="K38113"/>
      <c r="L38113"/>
      <c r="T38113" s="138"/>
    </row>
    <row r="38114" spans="9:20" x14ac:dyDescent="0.25">
      <c r="I38114" s="137"/>
      <c r="J38114" s="110"/>
      <c r="K38114"/>
      <c r="L38114"/>
      <c r="T38114" s="138"/>
    </row>
    <row r="38115" spans="9:20" x14ac:dyDescent="0.25">
      <c r="I38115" s="137"/>
      <c r="J38115" s="110"/>
      <c r="K38115"/>
      <c r="L38115"/>
      <c r="T38115" s="138"/>
    </row>
    <row r="38116" spans="9:20" x14ac:dyDescent="0.25">
      <c r="I38116" s="137"/>
      <c r="J38116" s="110"/>
      <c r="K38116"/>
      <c r="L38116"/>
      <c r="T38116" s="138"/>
    </row>
    <row r="38117" spans="9:20" x14ac:dyDescent="0.25">
      <c r="I38117" s="137"/>
      <c r="J38117" s="110"/>
      <c r="K38117"/>
      <c r="L38117"/>
      <c r="T38117" s="138"/>
    </row>
    <row r="38118" spans="9:20" x14ac:dyDescent="0.25">
      <c r="I38118" s="137"/>
      <c r="J38118" s="110"/>
      <c r="K38118"/>
      <c r="L38118"/>
      <c r="T38118" s="138"/>
    </row>
    <row r="38119" spans="9:20" x14ac:dyDescent="0.25">
      <c r="I38119" s="137"/>
      <c r="J38119" s="110"/>
      <c r="K38119"/>
      <c r="L38119"/>
      <c r="T38119" s="138"/>
    </row>
    <row r="38120" spans="9:20" x14ac:dyDescent="0.25">
      <c r="I38120" s="137"/>
      <c r="J38120" s="110"/>
      <c r="K38120"/>
      <c r="L38120"/>
      <c r="T38120" s="138"/>
    </row>
    <row r="38121" spans="9:20" x14ac:dyDescent="0.25">
      <c r="I38121" s="137"/>
      <c r="J38121" s="110"/>
      <c r="K38121"/>
      <c r="L38121"/>
      <c r="T38121" s="138"/>
    </row>
    <row r="38122" spans="9:20" x14ac:dyDescent="0.25">
      <c r="I38122" s="137"/>
      <c r="J38122" s="110"/>
      <c r="K38122"/>
      <c r="L38122"/>
      <c r="T38122" s="138"/>
    </row>
    <row r="38123" spans="9:20" x14ac:dyDescent="0.25">
      <c r="I38123" s="137"/>
      <c r="J38123" s="110"/>
      <c r="K38123"/>
      <c r="L38123"/>
      <c r="T38123" s="138"/>
    </row>
    <row r="38124" spans="9:20" x14ac:dyDescent="0.25">
      <c r="I38124" s="137"/>
      <c r="J38124" s="110"/>
      <c r="K38124"/>
      <c r="L38124"/>
      <c r="T38124" s="138"/>
    </row>
    <row r="38125" spans="9:20" x14ac:dyDescent="0.25">
      <c r="I38125" s="137"/>
      <c r="J38125" s="110"/>
      <c r="K38125"/>
      <c r="L38125"/>
      <c r="T38125" s="138"/>
    </row>
    <row r="38126" spans="9:20" x14ac:dyDescent="0.25">
      <c r="I38126" s="137"/>
      <c r="J38126" s="110"/>
      <c r="K38126"/>
      <c r="L38126"/>
      <c r="T38126" s="138"/>
    </row>
    <row r="38127" spans="9:20" x14ac:dyDescent="0.25">
      <c r="I38127" s="137"/>
      <c r="J38127" s="110"/>
      <c r="K38127"/>
      <c r="L38127"/>
      <c r="T38127" s="138"/>
    </row>
    <row r="38128" spans="9:20" x14ac:dyDescent="0.25">
      <c r="I38128" s="137"/>
      <c r="J38128" s="110"/>
      <c r="K38128"/>
      <c r="L38128"/>
      <c r="T38128" s="138"/>
    </row>
    <row r="38129" spans="9:20" x14ac:dyDescent="0.25">
      <c r="I38129" s="137"/>
      <c r="J38129" s="110"/>
      <c r="K38129"/>
      <c r="L38129"/>
      <c r="T38129" s="138"/>
    </row>
    <row r="38130" spans="9:20" x14ac:dyDescent="0.25">
      <c r="I38130" s="137"/>
      <c r="J38130" s="110"/>
      <c r="K38130"/>
      <c r="L38130"/>
      <c r="T38130" s="138"/>
    </row>
    <row r="38131" spans="9:20" x14ac:dyDescent="0.25">
      <c r="I38131" s="137"/>
      <c r="J38131" s="110"/>
      <c r="K38131"/>
      <c r="L38131"/>
      <c r="T38131" s="138"/>
    </row>
    <row r="38132" spans="9:20" x14ac:dyDescent="0.25">
      <c r="I38132" s="137"/>
      <c r="J38132" s="110"/>
      <c r="K38132"/>
      <c r="L38132"/>
      <c r="T38132" s="138"/>
    </row>
    <row r="38133" spans="9:20" x14ac:dyDescent="0.25">
      <c r="I38133" s="137"/>
      <c r="J38133" s="110"/>
      <c r="K38133"/>
      <c r="L38133"/>
      <c r="T38133" s="138"/>
    </row>
    <row r="38134" spans="9:20" x14ac:dyDescent="0.25">
      <c r="I38134" s="137"/>
      <c r="J38134" s="110"/>
      <c r="K38134"/>
      <c r="L38134"/>
      <c r="T38134" s="138"/>
    </row>
    <row r="38135" spans="9:20" x14ac:dyDescent="0.25">
      <c r="I38135" s="137"/>
      <c r="J38135" s="110"/>
      <c r="K38135"/>
      <c r="L38135"/>
      <c r="T38135" s="138"/>
    </row>
    <row r="38136" spans="9:20" x14ac:dyDescent="0.25">
      <c r="I38136" s="137"/>
      <c r="J38136" s="110"/>
      <c r="K38136"/>
      <c r="L38136"/>
      <c r="T38136" s="138"/>
    </row>
    <row r="38137" spans="9:20" x14ac:dyDescent="0.25">
      <c r="I38137" s="137"/>
      <c r="J38137" s="110"/>
      <c r="K38137"/>
      <c r="L38137"/>
      <c r="T38137" s="138"/>
    </row>
    <row r="38138" spans="9:20" x14ac:dyDescent="0.25">
      <c r="I38138" s="137"/>
      <c r="J38138" s="110"/>
      <c r="K38138"/>
      <c r="L38138"/>
      <c r="T38138" s="138"/>
    </row>
    <row r="38139" spans="9:20" x14ac:dyDescent="0.25">
      <c r="I38139" s="137"/>
      <c r="J38139" s="110"/>
      <c r="K38139"/>
      <c r="L38139"/>
      <c r="T38139" s="138"/>
    </row>
    <row r="38140" spans="9:20" x14ac:dyDescent="0.25">
      <c r="I38140" s="137"/>
      <c r="J38140" s="110"/>
      <c r="K38140"/>
      <c r="L38140"/>
      <c r="T38140" s="138"/>
    </row>
    <row r="38141" spans="9:20" x14ac:dyDescent="0.25">
      <c r="I38141" s="137"/>
      <c r="J38141" s="110"/>
      <c r="K38141"/>
      <c r="L38141"/>
      <c r="T38141" s="138"/>
    </row>
    <row r="38142" spans="9:20" x14ac:dyDescent="0.25">
      <c r="I38142" s="137"/>
      <c r="J38142" s="110"/>
      <c r="K38142"/>
      <c r="L38142"/>
      <c r="T38142" s="138"/>
    </row>
    <row r="38143" spans="9:20" x14ac:dyDescent="0.25">
      <c r="I38143" s="137"/>
      <c r="J38143" s="110"/>
      <c r="K38143"/>
      <c r="L38143"/>
      <c r="T38143" s="138"/>
    </row>
    <row r="38144" spans="9:20" x14ac:dyDescent="0.25">
      <c r="I38144" s="137"/>
      <c r="J38144" s="110"/>
      <c r="K38144"/>
      <c r="L38144"/>
      <c r="T38144" s="138"/>
    </row>
    <row r="38145" spans="9:20" x14ac:dyDescent="0.25">
      <c r="I38145" s="137"/>
      <c r="J38145" s="110"/>
      <c r="K38145"/>
      <c r="L38145"/>
      <c r="T38145" s="138"/>
    </row>
    <row r="38146" spans="9:20" x14ac:dyDescent="0.25">
      <c r="I38146" s="137"/>
      <c r="J38146" s="110"/>
      <c r="K38146"/>
      <c r="L38146"/>
      <c r="T38146" s="138"/>
    </row>
    <row r="38147" spans="9:20" x14ac:dyDescent="0.25">
      <c r="I38147" s="137"/>
      <c r="J38147" s="110"/>
      <c r="K38147"/>
      <c r="L38147"/>
      <c r="T38147" s="138"/>
    </row>
    <row r="38148" spans="9:20" x14ac:dyDescent="0.25">
      <c r="I38148" s="137"/>
      <c r="J38148" s="110"/>
      <c r="K38148"/>
      <c r="L38148"/>
      <c r="T38148" s="138"/>
    </row>
    <row r="38149" spans="9:20" x14ac:dyDescent="0.25">
      <c r="I38149" s="137"/>
      <c r="J38149" s="110"/>
      <c r="K38149"/>
      <c r="L38149"/>
      <c r="T38149" s="138"/>
    </row>
    <row r="38150" spans="9:20" x14ac:dyDescent="0.25">
      <c r="I38150" s="137"/>
      <c r="J38150" s="110"/>
      <c r="K38150"/>
      <c r="L38150"/>
      <c r="T38150" s="138"/>
    </row>
    <row r="38151" spans="9:20" x14ac:dyDescent="0.25">
      <c r="I38151" s="137"/>
      <c r="J38151" s="110"/>
      <c r="K38151"/>
      <c r="L38151"/>
      <c r="T38151" s="138"/>
    </row>
    <row r="38152" spans="9:20" x14ac:dyDescent="0.25">
      <c r="I38152" s="137"/>
      <c r="J38152" s="110"/>
      <c r="K38152"/>
      <c r="L38152"/>
      <c r="T38152" s="138"/>
    </row>
    <row r="38153" spans="9:20" x14ac:dyDescent="0.25">
      <c r="I38153" s="137"/>
      <c r="J38153" s="110"/>
      <c r="K38153"/>
      <c r="L38153"/>
      <c r="T38153" s="138"/>
    </row>
    <row r="38154" spans="9:20" x14ac:dyDescent="0.25">
      <c r="I38154" s="137"/>
      <c r="J38154" s="110"/>
      <c r="K38154"/>
      <c r="L38154"/>
      <c r="T38154" s="138"/>
    </row>
    <row r="38155" spans="9:20" x14ac:dyDescent="0.25">
      <c r="I38155" s="137"/>
      <c r="J38155" s="110"/>
      <c r="K38155"/>
      <c r="L38155"/>
      <c r="T38155" s="138"/>
    </row>
    <row r="38156" spans="9:20" x14ac:dyDescent="0.25">
      <c r="I38156" s="137"/>
      <c r="J38156" s="110"/>
      <c r="K38156"/>
      <c r="L38156"/>
      <c r="T38156" s="138"/>
    </row>
    <row r="38157" spans="9:20" x14ac:dyDescent="0.25">
      <c r="I38157" s="137"/>
      <c r="J38157" s="110"/>
      <c r="K38157"/>
      <c r="L38157"/>
      <c r="T38157" s="138"/>
    </row>
    <row r="38158" spans="9:20" x14ac:dyDescent="0.25">
      <c r="I38158" s="137"/>
      <c r="J38158" s="110"/>
      <c r="K38158"/>
      <c r="L38158"/>
      <c r="T38158" s="138"/>
    </row>
    <row r="38159" spans="9:20" x14ac:dyDescent="0.25">
      <c r="I38159" s="137"/>
      <c r="J38159" s="110"/>
      <c r="K38159"/>
      <c r="L38159"/>
      <c r="T38159" s="138"/>
    </row>
    <row r="38160" spans="9:20" x14ac:dyDescent="0.25">
      <c r="I38160" s="137"/>
      <c r="J38160" s="110"/>
      <c r="K38160"/>
      <c r="L38160"/>
      <c r="T38160" s="138"/>
    </row>
    <row r="38161" spans="9:20" x14ac:dyDescent="0.25">
      <c r="I38161" s="137"/>
      <c r="J38161" s="110"/>
      <c r="K38161"/>
      <c r="L38161"/>
      <c r="T38161" s="138"/>
    </row>
    <row r="38162" spans="9:20" x14ac:dyDescent="0.25">
      <c r="I38162" s="137"/>
      <c r="J38162" s="110"/>
      <c r="K38162"/>
      <c r="L38162"/>
      <c r="T38162" s="138"/>
    </row>
    <row r="38163" spans="9:20" x14ac:dyDescent="0.25">
      <c r="I38163" s="137"/>
      <c r="J38163" s="110"/>
      <c r="K38163"/>
      <c r="L38163"/>
      <c r="T38163" s="138"/>
    </row>
    <row r="38164" spans="9:20" x14ac:dyDescent="0.25">
      <c r="I38164" s="137"/>
      <c r="J38164" s="110"/>
      <c r="K38164"/>
      <c r="L38164"/>
      <c r="T38164" s="138"/>
    </row>
    <row r="38165" spans="9:20" x14ac:dyDescent="0.25">
      <c r="I38165" s="137"/>
      <c r="J38165" s="110"/>
      <c r="K38165"/>
      <c r="L38165"/>
      <c r="T38165" s="138"/>
    </row>
    <row r="38166" spans="9:20" x14ac:dyDescent="0.25">
      <c r="I38166" s="137"/>
      <c r="J38166" s="110"/>
      <c r="K38166"/>
      <c r="L38166"/>
      <c r="T38166" s="138"/>
    </row>
    <row r="38167" spans="9:20" x14ac:dyDescent="0.25">
      <c r="I38167" s="137"/>
      <c r="J38167" s="110"/>
      <c r="K38167"/>
      <c r="L38167"/>
      <c r="T38167" s="138"/>
    </row>
    <row r="38168" spans="9:20" x14ac:dyDescent="0.25">
      <c r="I38168" s="137"/>
      <c r="J38168" s="110"/>
      <c r="K38168"/>
      <c r="L38168"/>
      <c r="T38168" s="138"/>
    </row>
    <row r="38169" spans="9:20" x14ac:dyDescent="0.25">
      <c r="I38169" s="137"/>
      <c r="J38169" s="110"/>
      <c r="K38169"/>
      <c r="L38169"/>
      <c r="T38169" s="138"/>
    </row>
    <row r="38170" spans="9:20" x14ac:dyDescent="0.25">
      <c r="I38170" s="137"/>
      <c r="J38170" s="110"/>
      <c r="K38170"/>
      <c r="L38170"/>
      <c r="T38170" s="138"/>
    </row>
    <row r="38171" spans="9:20" x14ac:dyDescent="0.25">
      <c r="I38171" s="137"/>
      <c r="J38171" s="110"/>
      <c r="K38171"/>
      <c r="L38171"/>
      <c r="T38171" s="138"/>
    </row>
    <row r="38172" spans="9:20" x14ac:dyDescent="0.25">
      <c r="I38172" s="137"/>
      <c r="J38172" s="110"/>
      <c r="K38172"/>
      <c r="L38172"/>
      <c r="T38172" s="138"/>
    </row>
    <row r="38173" spans="9:20" x14ac:dyDescent="0.25">
      <c r="I38173" s="137"/>
      <c r="J38173" s="110"/>
      <c r="K38173"/>
      <c r="L38173"/>
      <c r="T38173" s="138"/>
    </row>
    <row r="38174" spans="9:20" x14ac:dyDescent="0.25">
      <c r="I38174" s="137"/>
      <c r="J38174" s="110"/>
      <c r="K38174"/>
      <c r="L38174"/>
      <c r="T38174" s="138"/>
    </row>
    <row r="38175" spans="9:20" x14ac:dyDescent="0.25">
      <c r="I38175" s="137"/>
      <c r="J38175" s="110"/>
      <c r="K38175"/>
      <c r="L38175"/>
      <c r="T38175" s="138"/>
    </row>
    <row r="38176" spans="9:20" x14ac:dyDescent="0.25">
      <c r="I38176" s="137"/>
      <c r="J38176" s="110"/>
      <c r="K38176"/>
      <c r="L38176"/>
      <c r="T38176" s="138"/>
    </row>
    <row r="38177" spans="9:20" x14ac:dyDescent="0.25">
      <c r="I38177" s="137"/>
      <c r="J38177" s="110"/>
      <c r="K38177"/>
      <c r="L38177"/>
      <c r="T38177" s="138"/>
    </row>
    <row r="38178" spans="9:20" x14ac:dyDescent="0.25">
      <c r="I38178" s="137"/>
      <c r="J38178" s="110"/>
      <c r="K38178"/>
      <c r="L38178"/>
      <c r="T38178" s="138"/>
    </row>
    <row r="38179" spans="9:20" x14ac:dyDescent="0.25">
      <c r="I38179" s="137"/>
      <c r="J38179" s="110"/>
      <c r="K38179"/>
      <c r="L38179"/>
      <c r="T38179" s="138"/>
    </row>
    <row r="38180" spans="9:20" x14ac:dyDescent="0.25">
      <c r="I38180" s="137"/>
      <c r="J38180" s="110"/>
      <c r="K38180"/>
      <c r="L38180"/>
      <c r="T38180" s="138"/>
    </row>
    <row r="38181" spans="9:20" x14ac:dyDescent="0.25">
      <c r="I38181" s="137"/>
      <c r="J38181" s="110"/>
      <c r="K38181"/>
      <c r="L38181"/>
      <c r="T38181" s="138"/>
    </row>
    <row r="38182" spans="9:20" x14ac:dyDescent="0.25">
      <c r="I38182" s="137"/>
      <c r="J38182" s="110"/>
      <c r="K38182"/>
      <c r="L38182"/>
      <c r="T38182" s="138"/>
    </row>
    <row r="38183" spans="9:20" x14ac:dyDescent="0.25">
      <c r="I38183" s="137"/>
      <c r="J38183" s="110"/>
      <c r="K38183"/>
      <c r="L38183"/>
      <c r="T38183" s="138"/>
    </row>
    <row r="38184" spans="9:20" x14ac:dyDescent="0.25">
      <c r="I38184" s="137"/>
      <c r="J38184" s="110"/>
      <c r="K38184"/>
      <c r="L38184"/>
      <c r="T38184" s="138"/>
    </row>
    <row r="38185" spans="9:20" x14ac:dyDescent="0.25">
      <c r="I38185" s="137"/>
      <c r="J38185" s="110"/>
      <c r="K38185"/>
      <c r="L38185"/>
      <c r="T38185" s="138"/>
    </row>
    <row r="38186" spans="9:20" x14ac:dyDescent="0.25">
      <c r="I38186" s="137"/>
      <c r="J38186" s="110"/>
      <c r="K38186"/>
      <c r="L38186"/>
      <c r="T38186" s="138"/>
    </row>
    <row r="38187" spans="9:20" x14ac:dyDescent="0.25">
      <c r="I38187" s="137"/>
      <c r="J38187" s="110"/>
      <c r="K38187"/>
      <c r="L38187"/>
      <c r="T38187" s="138"/>
    </row>
    <row r="38188" spans="9:20" x14ac:dyDescent="0.25">
      <c r="I38188" s="137"/>
      <c r="J38188" s="110"/>
      <c r="K38188"/>
      <c r="L38188"/>
      <c r="T38188" s="138"/>
    </row>
    <row r="38189" spans="9:20" x14ac:dyDescent="0.25">
      <c r="I38189" s="137"/>
      <c r="J38189" s="110"/>
      <c r="K38189"/>
      <c r="L38189"/>
      <c r="T38189" s="138"/>
    </row>
    <row r="38190" spans="9:20" x14ac:dyDescent="0.25">
      <c r="I38190" s="137"/>
      <c r="J38190" s="110"/>
      <c r="K38190"/>
      <c r="L38190"/>
      <c r="T38190" s="138"/>
    </row>
    <row r="38191" spans="9:20" x14ac:dyDescent="0.25">
      <c r="I38191" s="137"/>
      <c r="J38191" s="110"/>
      <c r="K38191"/>
      <c r="L38191"/>
      <c r="T38191" s="138"/>
    </row>
    <row r="38192" spans="9:20" x14ac:dyDescent="0.25">
      <c r="I38192" s="137"/>
      <c r="J38192" s="110"/>
      <c r="K38192"/>
      <c r="L38192"/>
      <c r="T38192" s="138"/>
    </row>
    <row r="38193" spans="9:20" x14ac:dyDescent="0.25">
      <c r="I38193" s="137"/>
      <c r="J38193" s="110"/>
      <c r="K38193"/>
      <c r="L38193"/>
      <c r="T38193" s="138"/>
    </row>
    <row r="38194" spans="9:20" x14ac:dyDescent="0.25">
      <c r="I38194" s="137"/>
      <c r="J38194" s="110"/>
      <c r="K38194"/>
      <c r="L38194"/>
      <c r="T38194" s="138"/>
    </row>
    <row r="38195" spans="9:20" x14ac:dyDescent="0.25">
      <c r="I38195" s="137"/>
      <c r="J38195" s="110"/>
      <c r="K38195"/>
      <c r="L38195"/>
      <c r="T38195" s="138"/>
    </row>
    <row r="38196" spans="9:20" x14ac:dyDescent="0.25">
      <c r="I38196" s="137"/>
      <c r="J38196" s="110"/>
      <c r="K38196"/>
      <c r="L38196"/>
      <c r="T38196" s="138"/>
    </row>
    <row r="38197" spans="9:20" x14ac:dyDescent="0.25">
      <c r="I38197" s="137"/>
      <c r="J38197" s="110"/>
      <c r="K38197"/>
      <c r="L38197"/>
      <c r="T38197" s="138"/>
    </row>
    <row r="38198" spans="9:20" x14ac:dyDescent="0.25">
      <c r="I38198" s="137"/>
      <c r="J38198" s="110"/>
      <c r="K38198"/>
      <c r="L38198"/>
      <c r="T38198" s="138"/>
    </row>
    <row r="38199" spans="9:20" x14ac:dyDescent="0.25">
      <c r="I38199" s="137"/>
      <c r="J38199" s="110"/>
      <c r="K38199"/>
      <c r="L38199"/>
      <c r="T38199" s="138"/>
    </row>
    <row r="38200" spans="9:20" x14ac:dyDescent="0.25">
      <c r="I38200" s="137"/>
      <c r="J38200" s="110"/>
      <c r="K38200"/>
      <c r="L38200"/>
      <c r="T38200" s="138"/>
    </row>
    <row r="38201" spans="9:20" x14ac:dyDescent="0.25">
      <c r="I38201" s="137"/>
      <c r="J38201" s="110"/>
      <c r="K38201"/>
      <c r="L38201"/>
      <c r="T38201" s="138"/>
    </row>
    <row r="38202" spans="9:20" x14ac:dyDescent="0.25">
      <c r="I38202" s="137"/>
      <c r="J38202" s="110"/>
      <c r="K38202"/>
      <c r="L38202"/>
      <c r="T38202" s="138"/>
    </row>
    <row r="38203" spans="9:20" x14ac:dyDescent="0.25">
      <c r="I38203" s="137"/>
      <c r="J38203" s="110"/>
      <c r="K38203"/>
      <c r="L38203"/>
      <c r="T38203" s="138"/>
    </row>
    <row r="38204" spans="9:20" x14ac:dyDescent="0.25">
      <c r="I38204" s="137"/>
      <c r="J38204" s="110"/>
      <c r="K38204"/>
      <c r="L38204"/>
      <c r="T38204" s="138"/>
    </row>
    <row r="38205" spans="9:20" x14ac:dyDescent="0.25">
      <c r="I38205" s="137"/>
      <c r="J38205" s="110"/>
      <c r="K38205"/>
      <c r="L38205"/>
      <c r="T38205" s="138"/>
    </row>
    <row r="38206" spans="9:20" x14ac:dyDescent="0.25">
      <c r="I38206" s="137"/>
      <c r="J38206" s="110"/>
      <c r="K38206"/>
      <c r="L38206"/>
      <c r="T38206" s="138"/>
    </row>
    <row r="38207" spans="9:20" x14ac:dyDescent="0.25">
      <c r="I38207" s="137"/>
      <c r="J38207" s="110"/>
      <c r="K38207"/>
      <c r="L38207"/>
      <c r="T38207" s="138"/>
    </row>
    <row r="38208" spans="9:20" x14ac:dyDescent="0.25">
      <c r="I38208" s="137"/>
      <c r="J38208" s="110"/>
      <c r="K38208"/>
      <c r="L38208"/>
      <c r="T38208" s="138"/>
    </row>
    <row r="38209" spans="9:20" x14ac:dyDescent="0.25">
      <c r="I38209" s="137"/>
      <c r="J38209" s="110"/>
      <c r="K38209"/>
      <c r="L38209"/>
      <c r="T38209" s="138"/>
    </row>
    <row r="38210" spans="9:20" x14ac:dyDescent="0.25">
      <c r="I38210" s="137"/>
      <c r="J38210" s="110"/>
      <c r="K38210"/>
      <c r="L38210"/>
      <c r="T38210" s="138"/>
    </row>
    <row r="38211" spans="9:20" x14ac:dyDescent="0.25">
      <c r="I38211" s="137"/>
      <c r="J38211" s="110"/>
      <c r="K38211"/>
      <c r="L38211"/>
      <c r="T38211" s="138"/>
    </row>
    <row r="38212" spans="9:20" x14ac:dyDescent="0.25">
      <c r="I38212" s="137"/>
      <c r="J38212" s="110"/>
      <c r="K38212"/>
      <c r="L38212"/>
      <c r="T38212" s="138"/>
    </row>
    <row r="38213" spans="9:20" x14ac:dyDescent="0.25">
      <c r="I38213" s="137"/>
      <c r="J38213" s="110"/>
      <c r="K38213"/>
      <c r="L38213"/>
      <c r="T38213" s="138"/>
    </row>
    <row r="38214" spans="9:20" x14ac:dyDescent="0.25">
      <c r="I38214" s="137"/>
      <c r="J38214" s="110"/>
      <c r="K38214"/>
      <c r="L38214"/>
      <c r="T38214" s="138"/>
    </row>
    <row r="38215" spans="9:20" x14ac:dyDescent="0.25">
      <c r="I38215" s="137"/>
      <c r="J38215" s="110"/>
      <c r="K38215"/>
      <c r="L38215"/>
      <c r="T38215" s="138"/>
    </row>
    <row r="38216" spans="9:20" x14ac:dyDescent="0.25">
      <c r="I38216" s="137"/>
      <c r="J38216" s="110"/>
      <c r="K38216"/>
      <c r="L38216"/>
      <c r="T38216" s="138"/>
    </row>
    <row r="38217" spans="9:20" x14ac:dyDescent="0.25">
      <c r="I38217" s="137"/>
      <c r="J38217" s="110"/>
      <c r="K38217"/>
      <c r="L38217"/>
      <c r="T38217" s="138"/>
    </row>
    <row r="38218" spans="9:20" x14ac:dyDescent="0.25">
      <c r="I38218" s="137"/>
      <c r="J38218" s="110"/>
      <c r="K38218"/>
      <c r="L38218"/>
      <c r="T38218" s="138"/>
    </row>
    <row r="38219" spans="9:20" x14ac:dyDescent="0.25">
      <c r="I38219" s="137"/>
      <c r="J38219" s="110"/>
      <c r="K38219"/>
      <c r="L38219"/>
      <c r="T38219" s="138"/>
    </row>
    <row r="38220" spans="9:20" x14ac:dyDescent="0.25">
      <c r="I38220" s="137"/>
      <c r="J38220" s="110"/>
      <c r="K38220"/>
      <c r="L38220"/>
      <c r="T38220" s="138"/>
    </row>
    <row r="38221" spans="9:20" x14ac:dyDescent="0.25">
      <c r="I38221" s="137"/>
      <c r="J38221" s="110"/>
      <c r="K38221"/>
      <c r="L38221"/>
      <c r="T38221" s="138"/>
    </row>
    <row r="38222" spans="9:20" x14ac:dyDescent="0.25">
      <c r="I38222" s="137"/>
      <c r="J38222" s="110"/>
      <c r="K38222"/>
      <c r="L38222"/>
      <c r="T38222" s="138"/>
    </row>
    <row r="38223" spans="9:20" x14ac:dyDescent="0.25">
      <c r="I38223" s="137"/>
      <c r="J38223" s="110"/>
      <c r="K38223"/>
      <c r="L38223"/>
      <c r="T38223" s="138"/>
    </row>
    <row r="38224" spans="9:20" x14ac:dyDescent="0.25">
      <c r="I38224" s="137"/>
      <c r="J38224" s="110"/>
      <c r="K38224"/>
      <c r="L38224"/>
      <c r="T38224" s="138"/>
    </row>
    <row r="38225" spans="9:20" x14ac:dyDescent="0.25">
      <c r="I38225" s="137"/>
      <c r="J38225" s="110"/>
      <c r="K38225"/>
      <c r="L38225"/>
      <c r="T38225" s="138"/>
    </row>
    <row r="38226" spans="9:20" x14ac:dyDescent="0.25">
      <c r="I38226" s="137"/>
      <c r="J38226" s="110"/>
      <c r="K38226"/>
      <c r="L38226"/>
      <c r="T38226" s="138"/>
    </row>
    <row r="38227" spans="9:20" x14ac:dyDescent="0.25">
      <c r="I38227" s="137"/>
      <c r="J38227" s="110"/>
      <c r="K38227"/>
      <c r="L38227"/>
      <c r="T38227" s="138"/>
    </row>
    <row r="38228" spans="9:20" x14ac:dyDescent="0.25">
      <c r="I38228" s="137"/>
      <c r="J38228" s="110"/>
      <c r="K38228"/>
      <c r="L38228"/>
      <c r="T38228" s="138"/>
    </row>
    <row r="38229" spans="9:20" x14ac:dyDescent="0.25">
      <c r="I38229" s="137"/>
      <c r="J38229" s="110"/>
      <c r="K38229"/>
      <c r="L38229"/>
      <c r="T38229" s="138"/>
    </row>
    <row r="38230" spans="9:20" x14ac:dyDescent="0.25">
      <c r="I38230" s="137"/>
      <c r="J38230" s="110"/>
      <c r="K38230"/>
      <c r="L38230"/>
      <c r="T38230" s="138"/>
    </row>
    <row r="38231" spans="9:20" x14ac:dyDescent="0.25">
      <c r="I38231" s="137"/>
      <c r="J38231" s="110"/>
      <c r="K38231"/>
      <c r="L38231"/>
      <c r="T38231" s="138"/>
    </row>
    <row r="38232" spans="9:20" x14ac:dyDescent="0.25">
      <c r="I38232" s="137"/>
      <c r="J38232" s="110"/>
      <c r="K38232"/>
      <c r="L38232"/>
      <c r="T38232" s="138"/>
    </row>
    <row r="38233" spans="9:20" x14ac:dyDescent="0.25">
      <c r="I38233" s="137"/>
      <c r="J38233" s="110"/>
      <c r="K38233"/>
      <c r="L38233"/>
      <c r="T38233" s="138"/>
    </row>
    <row r="38234" spans="9:20" x14ac:dyDescent="0.25">
      <c r="I38234" s="137"/>
      <c r="J38234" s="110"/>
      <c r="K38234"/>
      <c r="L38234"/>
      <c r="T38234" s="138"/>
    </row>
    <row r="38235" spans="9:20" x14ac:dyDescent="0.25">
      <c r="I38235" s="137"/>
      <c r="J38235" s="110"/>
      <c r="K38235"/>
      <c r="L38235"/>
      <c r="T38235" s="138"/>
    </row>
    <row r="38236" spans="9:20" x14ac:dyDescent="0.25">
      <c r="I38236" s="137"/>
      <c r="J38236" s="110"/>
      <c r="K38236"/>
      <c r="L38236"/>
      <c r="T38236" s="138"/>
    </row>
    <row r="38237" spans="9:20" x14ac:dyDescent="0.25">
      <c r="I38237" s="137"/>
      <c r="J38237" s="110"/>
      <c r="K38237"/>
      <c r="L38237"/>
      <c r="T38237" s="138"/>
    </row>
    <row r="38238" spans="9:20" x14ac:dyDescent="0.25">
      <c r="I38238" s="137"/>
      <c r="J38238" s="110"/>
      <c r="K38238"/>
      <c r="L38238"/>
      <c r="T38238" s="138"/>
    </row>
    <row r="38239" spans="9:20" x14ac:dyDescent="0.25">
      <c r="I38239" s="137"/>
      <c r="J38239" s="110"/>
      <c r="K38239"/>
      <c r="L38239"/>
      <c r="T38239" s="138"/>
    </row>
    <row r="38240" spans="9:20" x14ac:dyDescent="0.25">
      <c r="I38240" s="137"/>
      <c r="J38240" s="110"/>
      <c r="K38240"/>
      <c r="L38240"/>
      <c r="T38240" s="138"/>
    </row>
    <row r="38241" spans="9:20" x14ac:dyDescent="0.25">
      <c r="I38241" s="137"/>
      <c r="J38241" s="110"/>
      <c r="K38241"/>
      <c r="L38241"/>
      <c r="T38241" s="138"/>
    </row>
    <row r="38242" spans="9:20" x14ac:dyDescent="0.25">
      <c r="I38242" s="137"/>
      <c r="J38242" s="110"/>
      <c r="K38242"/>
      <c r="L38242"/>
      <c r="T38242" s="138"/>
    </row>
    <row r="38243" spans="9:20" x14ac:dyDescent="0.25">
      <c r="I38243" s="137"/>
      <c r="J38243" s="110"/>
      <c r="K38243"/>
      <c r="L38243"/>
      <c r="T38243" s="138"/>
    </row>
    <row r="38244" spans="9:20" x14ac:dyDescent="0.25">
      <c r="I38244" s="137"/>
      <c r="J38244" s="110"/>
      <c r="K38244"/>
      <c r="L38244"/>
      <c r="T38244" s="138"/>
    </row>
    <row r="38245" spans="9:20" x14ac:dyDescent="0.25">
      <c r="I38245" s="137"/>
      <c r="J38245" s="110"/>
      <c r="K38245"/>
      <c r="L38245"/>
      <c r="T38245" s="138"/>
    </row>
    <row r="38246" spans="9:20" x14ac:dyDescent="0.25">
      <c r="I38246" s="137"/>
      <c r="J38246" s="110"/>
      <c r="K38246"/>
      <c r="L38246"/>
      <c r="T38246" s="138"/>
    </row>
    <row r="38247" spans="9:20" x14ac:dyDescent="0.25">
      <c r="I38247" s="137"/>
      <c r="J38247" s="110"/>
      <c r="K38247"/>
      <c r="L38247"/>
      <c r="T38247" s="138"/>
    </row>
    <row r="38248" spans="9:20" x14ac:dyDescent="0.25">
      <c r="I38248" s="137"/>
      <c r="J38248" s="110"/>
      <c r="K38248"/>
      <c r="L38248"/>
      <c r="T38248" s="138"/>
    </row>
    <row r="38249" spans="9:20" x14ac:dyDescent="0.25">
      <c r="I38249" s="137"/>
      <c r="J38249" s="110"/>
      <c r="K38249"/>
      <c r="L38249"/>
      <c r="T38249" s="138"/>
    </row>
    <row r="38250" spans="9:20" x14ac:dyDescent="0.25">
      <c r="I38250" s="137"/>
      <c r="J38250" s="110"/>
      <c r="K38250"/>
      <c r="L38250"/>
      <c r="T38250" s="138"/>
    </row>
    <row r="38251" spans="9:20" x14ac:dyDescent="0.25">
      <c r="I38251" s="137"/>
      <c r="J38251" s="110"/>
      <c r="K38251"/>
      <c r="L38251"/>
      <c r="T38251" s="138"/>
    </row>
    <row r="38252" spans="9:20" x14ac:dyDescent="0.25">
      <c r="I38252" s="137"/>
      <c r="J38252" s="110"/>
      <c r="K38252"/>
      <c r="L38252"/>
      <c r="T38252" s="138"/>
    </row>
    <row r="38253" spans="9:20" x14ac:dyDescent="0.25">
      <c r="I38253" s="137"/>
      <c r="J38253" s="110"/>
      <c r="K38253"/>
      <c r="L38253"/>
      <c r="T38253" s="138"/>
    </row>
    <row r="38254" spans="9:20" x14ac:dyDescent="0.25">
      <c r="I38254" s="137"/>
      <c r="J38254" s="110"/>
      <c r="K38254"/>
      <c r="L38254"/>
      <c r="T38254" s="138"/>
    </row>
    <row r="38255" spans="9:20" x14ac:dyDescent="0.25">
      <c r="I38255" s="137"/>
      <c r="J38255" s="110"/>
      <c r="K38255"/>
      <c r="L38255"/>
      <c r="T38255" s="138"/>
    </row>
    <row r="38256" spans="9:20" x14ac:dyDescent="0.25">
      <c r="I38256" s="137"/>
      <c r="J38256" s="110"/>
      <c r="K38256"/>
      <c r="L38256"/>
      <c r="T38256" s="138"/>
    </row>
    <row r="38257" spans="9:20" x14ac:dyDescent="0.25">
      <c r="I38257" s="137"/>
      <c r="J38257" s="110"/>
      <c r="K38257"/>
      <c r="L38257"/>
      <c r="T38257" s="138"/>
    </row>
    <row r="38258" spans="9:20" x14ac:dyDescent="0.25">
      <c r="I38258" s="137"/>
      <c r="J38258" s="110"/>
      <c r="K38258"/>
      <c r="L38258"/>
      <c r="T38258" s="138"/>
    </row>
    <row r="38259" spans="9:20" x14ac:dyDescent="0.25">
      <c r="I38259" s="137"/>
      <c r="J38259" s="110"/>
      <c r="K38259"/>
      <c r="L38259"/>
      <c r="T38259" s="138"/>
    </row>
    <row r="38260" spans="9:20" x14ac:dyDescent="0.25">
      <c r="I38260" s="137"/>
      <c r="J38260" s="110"/>
      <c r="K38260"/>
      <c r="L38260"/>
      <c r="T38260" s="138"/>
    </row>
    <row r="38261" spans="9:20" x14ac:dyDescent="0.25">
      <c r="I38261" s="137"/>
      <c r="J38261" s="110"/>
      <c r="K38261"/>
      <c r="L38261"/>
      <c r="T38261" s="138"/>
    </row>
    <row r="38262" spans="9:20" x14ac:dyDescent="0.25">
      <c r="I38262" s="137"/>
      <c r="J38262" s="110"/>
      <c r="K38262"/>
      <c r="L38262"/>
      <c r="T38262" s="138"/>
    </row>
    <row r="38263" spans="9:20" x14ac:dyDescent="0.25">
      <c r="I38263" s="137"/>
      <c r="J38263" s="110"/>
      <c r="K38263"/>
      <c r="L38263"/>
      <c r="T38263" s="138"/>
    </row>
    <row r="38264" spans="9:20" x14ac:dyDescent="0.25">
      <c r="I38264" s="137"/>
      <c r="J38264" s="110"/>
      <c r="K38264"/>
      <c r="L38264"/>
      <c r="T38264" s="138"/>
    </row>
    <row r="38265" spans="9:20" x14ac:dyDescent="0.25">
      <c r="I38265" s="137"/>
      <c r="J38265" s="110"/>
      <c r="K38265"/>
      <c r="L38265"/>
      <c r="T38265" s="138"/>
    </row>
    <row r="38266" spans="9:20" x14ac:dyDescent="0.25">
      <c r="I38266" s="137"/>
      <c r="J38266" s="110"/>
      <c r="K38266"/>
      <c r="L38266"/>
      <c r="T38266" s="138"/>
    </row>
    <row r="38267" spans="9:20" x14ac:dyDescent="0.25">
      <c r="I38267" s="137"/>
      <c r="J38267" s="110"/>
      <c r="K38267"/>
      <c r="L38267"/>
      <c r="T38267" s="138"/>
    </row>
    <row r="38268" spans="9:20" x14ac:dyDescent="0.25">
      <c r="I38268" s="137"/>
      <c r="J38268" s="110"/>
      <c r="K38268"/>
      <c r="L38268"/>
      <c r="T38268" s="138"/>
    </row>
    <row r="38269" spans="9:20" x14ac:dyDescent="0.25">
      <c r="I38269" s="137"/>
      <c r="J38269" s="110"/>
      <c r="K38269"/>
      <c r="L38269"/>
      <c r="T38269" s="138"/>
    </row>
    <row r="38270" spans="9:20" x14ac:dyDescent="0.25">
      <c r="I38270" s="137"/>
      <c r="J38270" s="110"/>
      <c r="K38270"/>
      <c r="L38270"/>
      <c r="T38270" s="138"/>
    </row>
    <row r="38271" spans="9:20" x14ac:dyDescent="0.25">
      <c r="I38271" s="137"/>
      <c r="J38271" s="110"/>
      <c r="K38271"/>
      <c r="L38271"/>
      <c r="T38271" s="138"/>
    </row>
    <row r="38272" spans="9:20" x14ac:dyDescent="0.25">
      <c r="I38272" s="137"/>
      <c r="J38272" s="110"/>
      <c r="K38272"/>
      <c r="L38272"/>
      <c r="T38272" s="138"/>
    </row>
    <row r="38273" spans="9:20" x14ac:dyDescent="0.25">
      <c r="I38273" s="137"/>
      <c r="J38273" s="110"/>
      <c r="K38273"/>
      <c r="L38273"/>
      <c r="T38273" s="138"/>
    </row>
    <row r="38274" spans="9:20" x14ac:dyDescent="0.25">
      <c r="I38274" s="137"/>
      <c r="J38274" s="110"/>
      <c r="K38274"/>
      <c r="L38274"/>
      <c r="T38274" s="138"/>
    </row>
    <row r="38275" spans="9:20" x14ac:dyDescent="0.25">
      <c r="I38275" s="137"/>
      <c r="J38275" s="110"/>
      <c r="K38275"/>
      <c r="L38275"/>
      <c r="T38275" s="138"/>
    </row>
    <row r="38276" spans="9:20" x14ac:dyDescent="0.25">
      <c r="I38276" s="137"/>
      <c r="J38276" s="110"/>
      <c r="K38276"/>
      <c r="L38276"/>
      <c r="T38276" s="138"/>
    </row>
    <row r="38277" spans="9:20" x14ac:dyDescent="0.25">
      <c r="I38277" s="137"/>
      <c r="J38277" s="110"/>
      <c r="K38277"/>
      <c r="L38277"/>
      <c r="T38277" s="138"/>
    </row>
    <row r="38278" spans="9:20" x14ac:dyDescent="0.25">
      <c r="I38278" s="137"/>
      <c r="J38278" s="110"/>
      <c r="K38278"/>
      <c r="L38278"/>
      <c r="T38278" s="138"/>
    </row>
    <row r="38279" spans="9:20" x14ac:dyDescent="0.25">
      <c r="I38279" s="137"/>
      <c r="J38279" s="110"/>
      <c r="K38279"/>
      <c r="L38279"/>
      <c r="T38279" s="138"/>
    </row>
    <row r="38280" spans="9:20" x14ac:dyDescent="0.25">
      <c r="I38280" s="137"/>
      <c r="J38280" s="110"/>
      <c r="K38280"/>
      <c r="L38280"/>
      <c r="T38280" s="138"/>
    </row>
    <row r="38281" spans="9:20" x14ac:dyDescent="0.25">
      <c r="I38281" s="137"/>
      <c r="J38281" s="110"/>
      <c r="K38281"/>
      <c r="L38281"/>
      <c r="T38281" s="138"/>
    </row>
    <row r="38282" spans="9:20" x14ac:dyDescent="0.25">
      <c r="I38282" s="137"/>
      <c r="J38282" s="110"/>
      <c r="K38282"/>
      <c r="L38282"/>
      <c r="T38282" s="138"/>
    </row>
    <row r="38283" spans="9:20" x14ac:dyDescent="0.25">
      <c r="I38283" s="137"/>
      <c r="J38283" s="110"/>
      <c r="K38283"/>
      <c r="L38283"/>
      <c r="T38283" s="138"/>
    </row>
    <row r="38284" spans="9:20" x14ac:dyDescent="0.25">
      <c r="I38284" s="137"/>
      <c r="J38284" s="110"/>
      <c r="K38284"/>
      <c r="L38284"/>
      <c r="T38284" s="138"/>
    </row>
    <row r="38285" spans="9:20" x14ac:dyDescent="0.25">
      <c r="I38285" s="137"/>
      <c r="J38285" s="110"/>
      <c r="K38285"/>
      <c r="L38285"/>
      <c r="T38285" s="138"/>
    </row>
    <row r="38286" spans="9:20" x14ac:dyDescent="0.25">
      <c r="I38286" s="137"/>
      <c r="J38286" s="110"/>
      <c r="K38286"/>
      <c r="L38286"/>
      <c r="T38286" s="138"/>
    </row>
    <row r="38287" spans="9:20" x14ac:dyDescent="0.25">
      <c r="I38287" s="137"/>
      <c r="J38287" s="110"/>
      <c r="K38287"/>
      <c r="L38287"/>
      <c r="T38287" s="138"/>
    </row>
    <row r="38288" spans="9:20" x14ac:dyDescent="0.25">
      <c r="I38288" s="137"/>
      <c r="J38288" s="110"/>
      <c r="K38288"/>
      <c r="L38288"/>
      <c r="T38288" s="138"/>
    </row>
    <row r="38289" spans="9:20" x14ac:dyDescent="0.25">
      <c r="I38289" s="137"/>
      <c r="J38289" s="110"/>
      <c r="K38289"/>
      <c r="L38289"/>
      <c r="T38289" s="138"/>
    </row>
    <row r="38290" spans="9:20" x14ac:dyDescent="0.25">
      <c r="I38290" s="137"/>
      <c r="J38290" s="110"/>
      <c r="K38290"/>
      <c r="L38290"/>
      <c r="T38290" s="138"/>
    </row>
    <row r="38291" spans="9:20" x14ac:dyDescent="0.25">
      <c r="I38291" s="137"/>
      <c r="J38291" s="110"/>
      <c r="K38291"/>
      <c r="L38291"/>
      <c r="T38291" s="138"/>
    </row>
    <row r="38292" spans="9:20" x14ac:dyDescent="0.25">
      <c r="I38292" s="137"/>
      <c r="J38292" s="110"/>
      <c r="K38292"/>
      <c r="L38292"/>
      <c r="T38292" s="138"/>
    </row>
    <row r="38293" spans="9:20" x14ac:dyDescent="0.25">
      <c r="I38293" s="137"/>
      <c r="J38293" s="110"/>
      <c r="K38293"/>
      <c r="L38293"/>
      <c r="T38293" s="138"/>
    </row>
    <row r="38294" spans="9:20" x14ac:dyDescent="0.25">
      <c r="I38294" s="137"/>
      <c r="J38294" s="110"/>
      <c r="K38294"/>
      <c r="L38294"/>
      <c r="T38294" s="138"/>
    </row>
    <row r="38295" spans="9:20" x14ac:dyDescent="0.25">
      <c r="I38295" s="137"/>
      <c r="J38295" s="110"/>
      <c r="K38295"/>
      <c r="L38295"/>
      <c r="T38295" s="138"/>
    </row>
    <row r="38296" spans="9:20" x14ac:dyDescent="0.25">
      <c r="I38296" s="137"/>
      <c r="J38296" s="110"/>
      <c r="K38296"/>
      <c r="L38296"/>
      <c r="T38296" s="138"/>
    </row>
    <row r="38297" spans="9:20" x14ac:dyDescent="0.25">
      <c r="I38297" s="137"/>
      <c r="J38297" s="110"/>
      <c r="K38297"/>
      <c r="L38297"/>
      <c r="T38297" s="138"/>
    </row>
    <row r="38298" spans="9:20" x14ac:dyDescent="0.25">
      <c r="I38298" s="137"/>
      <c r="J38298" s="110"/>
      <c r="K38298"/>
      <c r="L38298"/>
      <c r="T38298" s="138"/>
    </row>
    <row r="38299" spans="9:20" x14ac:dyDescent="0.25">
      <c r="I38299" s="137"/>
      <c r="J38299" s="110"/>
      <c r="K38299"/>
      <c r="L38299"/>
      <c r="T38299" s="138"/>
    </row>
    <row r="38300" spans="9:20" x14ac:dyDescent="0.25">
      <c r="I38300" s="137"/>
      <c r="J38300" s="110"/>
      <c r="K38300"/>
      <c r="L38300"/>
      <c r="T38300" s="138"/>
    </row>
    <row r="38301" spans="9:20" x14ac:dyDescent="0.25">
      <c r="I38301" s="137"/>
      <c r="J38301" s="110"/>
      <c r="K38301"/>
      <c r="L38301"/>
      <c r="T38301" s="138"/>
    </row>
    <row r="38302" spans="9:20" x14ac:dyDescent="0.25">
      <c r="I38302" s="137"/>
      <c r="J38302" s="110"/>
      <c r="K38302"/>
      <c r="L38302"/>
      <c r="T38302" s="138"/>
    </row>
    <row r="38303" spans="9:20" x14ac:dyDescent="0.25">
      <c r="I38303" s="137"/>
      <c r="J38303" s="110"/>
      <c r="K38303"/>
      <c r="L38303"/>
      <c r="T38303" s="138"/>
    </row>
    <row r="38304" spans="9:20" x14ac:dyDescent="0.25">
      <c r="I38304" s="137"/>
      <c r="J38304" s="110"/>
      <c r="K38304"/>
      <c r="L38304"/>
      <c r="T38304" s="138"/>
    </row>
    <row r="38305" spans="9:20" x14ac:dyDescent="0.25">
      <c r="I38305" s="137"/>
      <c r="J38305" s="110"/>
      <c r="K38305"/>
      <c r="L38305"/>
      <c r="T38305" s="138"/>
    </row>
    <row r="38306" spans="9:20" x14ac:dyDescent="0.25">
      <c r="I38306" s="137"/>
      <c r="J38306" s="110"/>
      <c r="K38306"/>
      <c r="L38306"/>
      <c r="T38306" s="138"/>
    </row>
    <row r="38307" spans="9:20" x14ac:dyDescent="0.25">
      <c r="I38307" s="137"/>
      <c r="J38307" s="110"/>
      <c r="K38307"/>
      <c r="L38307"/>
      <c r="T38307" s="138"/>
    </row>
    <row r="38308" spans="9:20" x14ac:dyDescent="0.25">
      <c r="I38308" s="137"/>
      <c r="J38308" s="110"/>
      <c r="K38308"/>
      <c r="L38308"/>
      <c r="T38308" s="138"/>
    </row>
    <row r="38309" spans="9:20" x14ac:dyDescent="0.25">
      <c r="I38309" s="137"/>
      <c r="J38309" s="110"/>
      <c r="K38309"/>
      <c r="L38309"/>
      <c r="T38309" s="138"/>
    </row>
    <row r="38310" spans="9:20" x14ac:dyDescent="0.25">
      <c r="I38310" s="137"/>
      <c r="J38310" s="110"/>
      <c r="K38310"/>
      <c r="L38310"/>
      <c r="T38310" s="138"/>
    </row>
    <row r="38311" spans="9:20" x14ac:dyDescent="0.25">
      <c r="I38311" s="137"/>
      <c r="J38311" s="110"/>
      <c r="K38311"/>
      <c r="L38311"/>
      <c r="T38311" s="138"/>
    </row>
    <row r="38312" spans="9:20" x14ac:dyDescent="0.25">
      <c r="I38312" s="137"/>
      <c r="J38312" s="110"/>
      <c r="K38312"/>
      <c r="L38312"/>
      <c r="T38312" s="138"/>
    </row>
    <row r="38313" spans="9:20" x14ac:dyDescent="0.25">
      <c r="I38313" s="137"/>
      <c r="J38313" s="110"/>
      <c r="K38313"/>
      <c r="L38313"/>
      <c r="T38313" s="138"/>
    </row>
    <row r="38314" spans="9:20" x14ac:dyDescent="0.25">
      <c r="I38314" s="137"/>
      <c r="J38314" s="110"/>
      <c r="K38314"/>
      <c r="L38314"/>
      <c r="T38314" s="138"/>
    </row>
    <row r="38315" spans="9:20" x14ac:dyDescent="0.25">
      <c r="I38315" s="137"/>
      <c r="J38315" s="110"/>
      <c r="K38315"/>
      <c r="L38315"/>
      <c r="T38315" s="138"/>
    </row>
    <row r="38316" spans="9:20" x14ac:dyDescent="0.25">
      <c r="I38316" s="137"/>
      <c r="J38316" s="110"/>
      <c r="K38316"/>
      <c r="L38316"/>
      <c r="T38316" s="138"/>
    </row>
    <row r="38317" spans="9:20" x14ac:dyDescent="0.25">
      <c r="I38317" s="137"/>
      <c r="J38317" s="110"/>
      <c r="K38317"/>
      <c r="L38317"/>
      <c r="T38317" s="138"/>
    </row>
    <row r="38318" spans="9:20" x14ac:dyDescent="0.25">
      <c r="I38318" s="137"/>
      <c r="J38318" s="110"/>
      <c r="K38318"/>
      <c r="L38318"/>
      <c r="T38318" s="138"/>
    </row>
    <row r="38319" spans="9:20" x14ac:dyDescent="0.25">
      <c r="I38319" s="137"/>
      <c r="J38319" s="110"/>
      <c r="K38319"/>
      <c r="L38319"/>
      <c r="T38319" s="138"/>
    </row>
    <row r="38320" spans="9:20" x14ac:dyDescent="0.25">
      <c r="I38320" s="137"/>
      <c r="J38320" s="110"/>
      <c r="K38320"/>
      <c r="L38320"/>
      <c r="T38320" s="138"/>
    </row>
    <row r="38321" spans="9:20" x14ac:dyDescent="0.25">
      <c r="I38321" s="137"/>
      <c r="J38321" s="110"/>
      <c r="K38321"/>
      <c r="L38321"/>
      <c r="T38321" s="138"/>
    </row>
    <row r="38322" spans="9:20" x14ac:dyDescent="0.25">
      <c r="I38322" s="137"/>
      <c r="J38322" s="110"/>
      <c r="K38322"/>
      <c r="L38322"/>
      <c r="T38322" s="138"/>
    </row>
    <row r="38323" spans="9:20" x14ac:dyDescent="0.25">
      <c r="I38323" s="137"/>
      <c r="J38323" s="110"/>
      <c r="K38323"/>
      <c r="L38323"/>
      <c r="T38323" s="138"/>
    </row>
    <row r="38324" spans="9:20" x14ac:dyDescent="0.25">
      <c r="I38324" s="137"/>
      <c r="J38324" s="110"/>
      <c r="K38324"/>
      <c r="L38324"/>
      <c r="T38324" s="138"/>
    </row>
    <row r="38325" spans="9:20" x14ac:dyDescent="0.25">
      <c r="I38325" s="137"/>
      <c r="J38325" s="110"/>
      <c r="K38325"/>
      <c r="L38325"/>
      <c r="T38325" s="138"/>
    </row>
    <row r="38326" spans="9:20" x14ac:dyDescent="0.25">
      <c r="I38326" s="137"/>
      <c r="J38326" s="110"/>
      <c r="K38326"/>
      <c r="L38326"/>
      <c r="T38326" s="138"/>
    </row>
    <row r="38327" spans="9:20" x14ac:dyDescent="0.25">
      <c r="I38327" s="137"/>
      <c r="J38327" s="110"/>
      <c r="K38327"/>
      <c r="L38327"/>
      <c r="T38327" s="138"/>
    </row>
    <row r="38328" spans="9:20" x14ac:dyDescent="0.25">
      <c r="I38328" s="137"/>
      <c r="J38328" s="110"/>
      <c r="K38328"/>
      <c r="L38328"/>
      <c r="T38328" s="138"/>
    </row>
    <row r="38329" spans="9:20" x14ac:dyDescent="0.25">
      <c r="I38329" s="137"/>
      <c r="J38329" s="110"/>
      <c r="K38329"/>
      <c r="L38329"/>
      <c r="T38329" s="138"/>
    </row>
    <row r="38330" spans="9:20" x14ac:dyDescent="0.25">
      <c r="I38330" s="137"/>
      <c r="J38330" s="110"/>
      <c r="K38330"/>
      <c r="L38330"/>
      <c r="T38330" s="138"/>
    </row>
    <row r="38331" spans="9:20" x14ac:dyDescent="0.25">
      <c r="I38331" s="137"/>
      <c r="J38331" s="110"/>
      <c r="K38331"/>
      <c r="L38331"/>
      <c r="T38331" s="138"/>
    </row>
    <row r="38332" spans="9:20" x14ac:dyDescent="0.25">
      <c r="I38332" s="137"/>
      <c r="J38332" s="110"/>
      <c r="K38332"/>
      <c r="L38332"/>
      <c r="T38332" s="138"/>
    </row>
    <row r="38333" spans="9:20" x14ac:dyDescent="0.25">
      <c r="I38333" s="137"/>
      <c r="J38333" s="110"/>
      <c r="K38333"/>
      <c r="L38333"/>
      <c r="T38333" s="138"/>
    </row>
    <row r="38334" spans="9:20" x14ac:dyDescent="0.25">
      <c r="I38334" s="137"/>
      <c r="J38334" s="110"/>
      <c r="K38334"/>
      <c r="L38334"/>
      <c r="T38334" s="138"/>
    </row>
    <row r="38335" spans="9:20" x14ac:dyDescent="0.25">
      <c r="I38335" s="137"/>
      <c r="J38335" s="110"/>
      <c r="K38335"/>
      <c r="L38335"/>
      <c r="T38335" s="138"/>
    </row>
    <row r="38336" spans="9:20" x14ac:dyDescent="0.25">
      <c r="I38336" s="137"/>
      <c r="J38336" s="110"/>
      <c r="K38336"/>
      <c r="L38336"/>
      <c r="T38336" s="138"/>
    </row>
    <row r="38337" spans="9:20" x14ac:dyDescent="0.25">
      <c r="I38337" s="137"/>
      <c r="J38337" s="110"/>
      <c r="K38337"/>
      <c r="L38337"/>
      <c r="T38337" s="138"/>
    </row>
    <row r="38338" spans="9:20" x14ac:dyDescent="0.25">
      <c r="I38338" s="137"/>
      <c r="J38338" s="110"/>
      <c r="K38338"/>
      <c r="L38338"/>
      <c r="T38338" s="138"/>
    </row>
    <row r="38339" spans="9:20" x14ac:dyDescent="0.25">
      <c r="I38339" s="137"/>
      <c r="J38339" s="110"/>
      <c r="K38339"/>
      <c r="L38339"/>
      <c r="T38339" s="138"/>
    </row>
    <row r="38340" spans="9:20" x14ac:dyDescent="0.25">
      <c r="I38340" s="137"/>
      <c r="J38340" s="110"/>
      <c r="K38340"/>
      <c r="L38340"/>
      <c r="T38340" s="138"/>
    </row>
    <row r="38341" spans="9:20" x14ac:dyDescent="0.25">
      <c r="I38341" s="137"/>
      <c r="J38341" s="110"/>
      <c r="K38341"/>
      <c r="L38341"/>
      <c r="T38341" s="138"/>
    </row>
    <row r="38342" spans="9:20" x14ac:dyDescent="0.25">
      <c r="I38342" s="137"/>
      <c r="J38342" s="110"/>
      <c r="K38342"/>
      <c r="L38342"/>
      <c r="T38342" s="138"/>
    </row>
    <row r="38343" spans="9:20" x14ac:dyDescent="0.25">
      <c r="I38343" s="137"/>
      <c r="J38343" s="110"/>
      <c r="K38343"/>
      <c r="L38343"/>
      <c r="T38343" s="138"/>
    </row>
    <row r="38344" spans="9:20" x14ac:dyDescent="0.25">
      <c r="I38344" s="137"/>
      <c r="J38344" s="110"/>
      <c r="K38344"/>
      <c r="L38344"/>
      <c r="T38344" s="138"/>
    </row>
    <row r="38345" spans="9:20" x14ac:dyDescent="0.25">
      <c r="I38345" s="137"/>
      <c r="J38345" s="110"/>
      <c r="K38345"/>
      <c r="L38345"/>
      <c r="T38345" s="138"/>
    </row>
    <row r="38346" spans="9:20" x14ac:dyDescent="0.25">
      <c r="I38346" s="137"/>
      <c r="J38346" s="110"/>
      <c r="K38346"/>
      <c r="L38346"/>
      <c r="T38346" s="138"/>
    </row>
    <row r="38347" spans="9:20" x14ac:dyDescent="0.25">
      <c r="I38347" s="137"/>
      <c r="J38347" s="110"/>
      <c r="K38347"/>
      <c r="L38347"/>
      <c r="T38347" s="138"/>
    </row>
    <row r="38348" spans="9:20" x14ac:dyDescent="0.25">
      <c r="I38348" s="137"/>
      <c r="J38348" s="110"/>
      <c r="K38348"/>
      <c r="L38348"/>
      <c r="T38348" s="138"/>
    </row>
    <row r="38349" spans="9:20" x14ac:dyDescent="0.25">
      <c r="I38349" s="137"/>
      <c r="J38349" s="110"/>
      <c r="K38349"/>
      <c r="L38349"/>
      <c r="T38349" s="138"/>
    </row>
    <row r="38350" spans="9:20" x14ac:dyDescent="0.25">
      <c r="I38350" s="137"/>
      <c r="J38350" s="110"/>
      <c r="K38350"/>
      <c r="L38350"/>
      <c r="T38350" s="138"/>
    </row>
    <row r="38351" spans="9:20" x14ac:dyDescent="0.25">
      <c r="I38351" s="137"/>
      <c r="J38351" s="110"/>
      <c r="K38351"/>
      <c r="L38351"/>
      <c r="T38351" s="138"/>
    </row>
    <row r="38352" spans="9:20" x14ac:dyDescent="0.25">
      <c r="I38352" s="137"/>
      <c r="J38352" s="110"/>
      <c r="K38352"/>
      <c r="L38352"/>
      <c r="T38352" s="138"/>
    </row>
    <row r="38353" spans="9:20" x14ac:dyDescent="0.25">
      <c r="I38353" s="137"/>
      <c r="J38353" s="110"/>
      <c r="K38353"/>
      <c r="L38353"/>
      <c r="T38353" s="138"/>
    </row>
    <row r="38354" spans="9:20" x14ac:dyDescent="0.25">
      <c r="I38354" s="137"/>
      <c r="J38354" s="110"/>
      <c r="K38354"/>
      <c r="L38354"/>
      <c r="T38354" s="138"/>
    </row>
    <row r="38355" spans="9:20" x14ac:dyDescent="0.25">
      <c r="I38355" s="137"/>
      <c r="J38355" s="110"/>
      <c r="K38355"/>
      <c r="L38355"/>
      <c r="T38355" s="138"/>
    </row>
    <row r="38356" spans="9:20" x14ac:dyDescent="0.25">
      <c r="I38356" s="137"/>
      <c r="J38356" s="110"/>
      <c r="K38356"/>
      <c r="L38356"/>
      <c r="T38356" s="138"/>
    </row>
    <row r="38357" spans="9:20" x14ac:dyDescent="0.25">
      <c r="I38357" s="137"/>
      <c r="J38357" s="110"/>
      <c r="K38357"/>
      <c r="L38357"/>
      <c r="T38357" s="138"/>
    </row>
    <row r="38358" spans="9:20" x14ac:dyDescent="0.25">
      <c r="I38358" s="137"/>
      <c r="J38358" s="110"/>
      <c r="K38358"/>
      <c r="L38358"/>
      <c r="T38358" s="138"/>
    </row>
    <row r="38359" spans="9:20" x14ac:dyDescent="0.25">
      <c r="I38359" s="137"/>
      <c r="J38359" s="110"/>
      <c r="K38359"/>
      <c r="L38359"/>
      <c r="T38359" s="138"/>
    </row>
    <row r="38360" spans="9:20" x14ac:dyDescent="0.25">
      <c r="I38360" s="137"/>
      <c r="J38360" s="110"/>
      <c r="K38360"/>
      <c r="L38360"/>
      <c r="T38360" s="138"/>
    </row>
    <row r="38361" spans="9:20" x14ac:dyDescent="0.25">
      <c r="I38361" s="137"/>
      <c r="J38361" s="110"/>
      <c r="K38361"/>
      <c r="L38361"/>
      <c r="T38361" s="138"/>
    </row>
    <row r="38362" spans="9:20" x14ac:dyDescent="0.25">
      <c r="I38362" s="137"/>
      <c r="J38362" s="110"/>
      <c r="K38362"/>
      <c r="L38362"/>
      <c r="T38362" s="138"/>
    </row>
    <row r="38363" spans="9:20" x14ac:dyDescent="0.25">
      <c r="I38363" s="137"/>
      <c r="J38363" s="110"/>
      <c r="K38363"/>
      <c r="L38363"/>
      <c r="T38363" s="138"/>
    </row>
    <row r="38364" spans="9:20" x14ac:dyDescent="0.25">
      <c r="I38364" s="137"/>
      <c r="J38364" s="110"/>
      <c r="K38364"/>
      <c r="L38364"/>
      <c r="T38364" s="138"/>
    </row>
    <row r="38365" spans="9:20" x14ac:dyDescent="0.25">
      <c r="I38365" s="137"/>
      <c r="J38365" s="110"/>
      <c r="K38365"/>
      <c r="L38365"/>
      <c r="T38365" s="138"/>
    </row>
    <row r="38366" spans="9:20" x14ac:dyDescent="0.25">
      <c r="I38366" s="137"/>
      <c r="J38366" s="110"/>
      <c r="K38366"/>
      <c r="L38366"/>
      <c r="T38366" s="138"/>
    </row>
    <row r="38367" spans="9:20" x14ac:dyDescent="0.25">
      <c r="I38367" s="137"/>
      <c r="J38367" s="110"/>
      <c r="K38367"/>
      <c r="L38367"/>
      <c r="T38367" s="138"/>
    </row>
    <row r="38368" spans="9:20" x14ac:dyDescent="0.25">
      <c r="I38368" s="137"/>
      <c r="J38368" s="110"/>
      <c r="K38368"/>
      <c r="L38368"/>
      <c r="T38368" s="138"/>
    </row>
    <row r="38369" spans="9:20" x14ac:dyDescent="0.25">
      <c r="I38369" s="137"/>
      <c r="J38369" s="110"/>
      <c r="K38369"/>
      <c r="L38369"/>
      <c r="T38369" s="138"/>
    </row>
    <row r="38370" spans="9:20" x14ac:dyDescent="0.25">
      <c r="I38370" s="137"/>
      <c r="J38370" s="110"/>
      <c r="K38370"/>
      <c r="L38370"/>
      <c r="T38370" s="138"/>
    </row>
    <row r="38371" spans="9:20" x14ac:dyDescent="0.25">
      <c r="I38371" s="137"/>
      <c r="J38371" s="110"/>
      <c r="K38371"/>
      <c r="L38371"/>
      <c r="T38371" s="138"/>
    </row>
    <row r="38372" spans="9:20" x14ac:dyDescent="0.25">
      <c r="I38372" s="137"/>
      <c r="J38372" s="110"/>
      <c r="K38372"/>
      <c r="L38372"/>
      <c r="T38372" s="138"/>
    </row>
    <row r="38373" spans="9:20" x14ac:dyDescent="0.25">
      <c r="I38373" s="137"/>
      <c r="J38373" s="110"/>
      <c r="K38373"/>
      <c r="L38373"/>
      <c r="T38373" s="138"/>
    </row>
    <row r="38374" spans="9:20" x14ac:dyDescent="0.25">
      <c r="I38374" s="137"/>
      <c r="J38374" s="110"/>
      <c r="K38374"/>
      <c r="L38374"/>
      <c r="T38374" s="138"/>
    </row>
    <row r="38375" spans="9:20" x14ac:dyDescent="0.25">
      <c r="I38375" s="137"/>
      <c r="J38375" s="110"/>
      <c r="K38375"/>
      <c r="L38375"/>
      <c r="T38375" s="138"/>
    </row>
    <row r="38376" spans="9:20" x14ac:dyDescent="0.25">
      <c r="I38376" s="137"/>
      <c r="J38376" s="110"/>
      <c r="K38376"/>
      <c r="L38376"/>
      <c r="T38376" s="138"/>
    </row>
    <row r="38377" spans="9:20" x14ac:dyDescent="0.25">
      <c r="I38377" s="137"/>
      <c r="J38377" s="110"/>
      <c r="K38377"/>
      <c r="L38377"/>
      <c r="T38377" s="138"/>
    </row>
    <row r="38378" spans="9:20" x14ac:dyDescent="0.25">
      <c r="I38378" s="137"/>
      <c r="J38378" s="110"/>
      <c r="K38378"/>
      <c r="L38378"/>
      <c r="T38378" s="138"/>
    </row>
    <row r="38379" spans="9:20" x14ac:dyDescent="0.25">
      <c r="I38379" s="137"/>
      <c r="J38379" s="110"/>
      <c r="K38379"/>
      <c r="L38379"/>
      <c r="T38379" s="138"/>
    </row>
    <row r="38380" spans="9:20" x14ac:dyDescent="0.25">
      <c r="I38380" s="137"/>
      <c r="J38380" s="110"/>
      <c r="K38380"/>
      <c r="L38380"/>
      <c r="T38380" s="138"/>
    </row>
    <row r="38381" spans="9:20" x14ac:dyDescent="0.25">
      <c r="I38381" s="137"/>
      <c r="J38381" s="110"/>
      <c r="K38381"/>
      <c r="L38381"/>
      <c r="T38381" s="138"/>
    </row>
    <row r="38382" spans="9:20" x14ac:dyDescent="0.25">
      <c r="I38382" s="137"/>
      <c r="J38382" s="110"/>
      <c r="K38382"/>
      <c r="L38382"/>
      <c r="T38382" s="138"/>
    </row>
    <row r="38383" spans="9:20" x14ac:dyDescent="0.25">
      <c r="I38383" s="137"/>
      <c r="J38383" s="110"/>
      <c r="K38383"/>
      <c r="L38383"/>
      <c r="T38383" s="138"/>
    </row>
    <row r="38384" spans="9:20" x14ac:dyDescent="0.25">
      <c r="I38384" s="137"/>
      <c r="J38384" s="110"/>
      <c r="K38384"/>
      <c r="L38384"/>
      <c r="T38384" s="138"/>
    </row>
    <row r="38385" spans="9:20" x14ac:dyDescent="0.25">
      <c r="I38385" s="137"/>
      <c r="J38385" s="110"/>
      <c r="K38385"/>
      <c r="L38385"/>
      <c r="T38385" s="138"/>
    </row>
    <row r="38386" spans="9:20" x14ac:dyDescent="0.25">
      <c r="I38386" s="137"/>
      <c r="J38386" s="110"/>
      <c r="K38386"/>
      <c r="L38386"/>
      <c r="T38386" s="138"/>
    </row>
    <row r="38387" spans="9:20" x14ac:dyDescent="0.25">
      <c r="I38387" s="137"/>
      <c r="J38387" s="110"/>
      <c r="K38387"/>
      <c r="L38387"/>
      <c r="T38387" s="138"/>
    </row>
    <row r="38388" spans="9:20" x14ac:dyDescent="0.25">
      <c r="I38388" s="137"/>
      <c r="J38388" s="110"/>
      <c r="K38388"/>
      <c r="L38388"/>
      <c r="T38388" s="138"/>
    </row>
    <row r="38389" spans="9:20" x14ac:dyDescent="0.25">
      <c r="I38389" s="137"/>
      <c r="J38389" s="110"/>
      <c r="K38389"/>
      <c r="L38389"/>
      <c r="T38389" s="138"/>
    </row>
    <row r="38390" spans="9:20" x14ac:dyDescent="0.25">
      <c r="I38390" s="137"/>
      <c r="J38390" s="110"/>
      <c r="K38390"/>
      <c r="L38390"/>
      <c r="T38390" s="138"/>
    </row>
    <row r="38391" spans="9:20" x14ac:dyDescent="0.25">
      <c r="I38391" s="137"/>
      <c r="J38391" s="110"/>
      <c r="K38391"/>
      <c r="L38391"/>
      <c r="T38391" s="138"/>
    </row>
    <row r="38392" spans="9:20" x14ac:dyDescent="0.25">
      <c r="I38392" s="137"/>
      <c r="J38392" s="110"/>
      <c r="K38392"/>
      <c r="L38392"/>
      <c r="T38392" s="138"/>
    </row>
    <row r="38393" spans="9:20" x14ac:dyDescent="0.25">
      <c r="I38393" s="137"/>
      <c r="J38393" s="110"/>
      <c r="K38393"/>
      <c r="L38393"/>
      <c r="T38393" s="138"/>
    </row>
    <row r="38394" spans="9:20" x14ac:dyDescent="0.25">
      <c r="I38394" s="137"/>
      <c r="J38394" s="110"/>
      <c r="K38394"/>
      <c r="L38394"/>
      <c r="T38394" s="138"/>
    </row>
    <row r="38395" spans="9:20" x14ac:dyDescent="0.25">
      <c r="I38395" s="137"/>
      <c r="J38395" s="110"/>
      <c r="K38395"/>
      <c r="L38395"/>
      <c r="T38395" s="138"/>
    </row>
    <row r="38396" spans="9:20" x14ac:dyDescent="0.25">
      <c r="I38396" s="137"/>
      <c r="J38396" s="110"/>
      <c r="K38396"/>
      <c r="L38396"/>
      <c r="T38396" s="138"/>
    </row>
    <row r="38397" spans="9:20" x14ac:dyDescent="0.25">
      <c r="I38397" s="137"/>
      <c r="J38397" s="110"/>
      <c r="K38397"/>
      <c r="L38397"/>
      <c r="T38397" s="138"/>
    </row>
    <row r="38398" spans="9:20" x14ac:dyDescent="0.25">
      <c r="I38398" s="137"/>
      <c r="J38398" s="110"/>
      <c r="K38398"/>
      <c r="L38398"/>
      <c r="T38398" s="138"/>
    </row>
    <row r="38399" spans="9:20" x14ac:dyDescent="0.25">
      <c r="I38399" s="137"/>
      <c r="J38399" s="110"/>
      <c r="K38399"/>
      <c r="L38399"/>
      <c r="T38399" s="138"/>
    </row>
    <row r="38400" spans="9:20" x14ac:dyDescent="0.25">
      <c r="I38400" s="137"/>
      <c r="J38400" s="110"/>
      <c r="K38400"/>
      <c r="L38400"/>
      <c r="T38400" s="138"/>
    </row>
    <row r="38401" spans="9:20" x14ac:dyDescent="0.25">
      <c r="I38401" s="137"/>
      <c r="J38401" s="110"/>
      <c r="K38401"/>
      <c r="L38401"/>
      <c r="T38401" s="138"/>
    </row>
    <row r="38402" spans="9:20" x14ac:dyDescent="0.25">
      <c r="I38402" s="137"/>
      <c r="J38402" s="110"/>
      <c r="K38402"/>
      <c r="L38402"/>
      <c r="T38402" s="138"/>
    </row>
    <row r="38403" spans="9:20" x14ac:dyDescent="0.25">
      <c r="I38403" s="137"/>
      <c r="J38403" s="110"/>
      <c r="K38403"/>
      <c r="L38403"/>
      <c r="T38403" s="138"/>
    </row>
    <row r="38404" spans="9:20" x14ac:dyDescent="0.25">
      <c r="I38404" s="137"/>
      <c r="J38404" s="110"/>
      <c r="K38404"/>
      <c r="L38404"/>
      <c r="T38404" s="138"/>
    </row>
    <row r="38405" spans="9:20" x14ac:dyDescent="0.25">
      <c r="I38405" s="137"/>
      <c r="J38405" s="110"/>
      <c r="K38405"/>
      <c r="L38405"/>
      <c r="T38405" s="138"/>
    </row>
    <row r="38406" spans="9:20" x14ac:dyDescent="0.25">
      <c r="I38406" s="137"/>
      <c r="J38406" s="110"/>
      <c r="K38406"/>
      <c r="L38406"/>
      <c r="T38406" s="138"/>
    </row>
    <row r="38407" spans="9:20" x14ac:dyDescent="0.25">
      <c r="I38407" s="137"/>
      <c r="J38407" s="110"/>
      <c r="K38407"/>
      <c r="L38407"/>
      <c r="T38407" s="138"/>
    </row>
    <row r="38408" spans="9:20" x14ac:dyDescent="0.25">
      <c r="I38408" s="137"/>
      <c r="J38408" s="110"/>
      <c r="K38408"/>
      <c r="L38408"/>
      <c r="T38408" s="138"/>
    </row>
    <row r="38409" spans="9:20" x14ac:dyDescent="0.25">
      <c r="I38409" s="137"/>
      <c r="J38409" s="110"/>
      <c r="K38409"/>
      <c r="L38409"/>
      <c r="T38409" s="138"/>
    </row>
    <row r="38410" spans="9:20" x14ac:dyDescent="0.25">
      <c r="I38410" s="137"/>
      <c r="J38410" s="110"/>
      <c r="K38410"/>
      <c r="L38410"/>
      <c r="T38410" s="138"/>
    </row>
    <row r="38411" spans="9:20" x14ac:dyDescent="0.25">
      <c r="I38411" s="137"/>
      <c r="J38411" s="110"/>
      <c r="K38411"/>
      <c r="L38411"/>
      <c r="T38411" s="138"/>
    </row>
    <row r="38412" spans="9:20" x14ac:dyDescent="0.25">
      <c r="I38412" s="137"/>
      <c r="J38412" s="110"/>
      <c r="K38412"/>
      <c r="L38412"/>
      <c r="T38412" s="138"/>
    </row>
    <row r="38413" spans="9:20" x14ac:dyDescent="0.25">
      <c r="I38413" s="137"/>
      <c r="J38413" s="110"/>
      <c r="K38413"/>
      <c r="L38413"/>
      <c r="T38413" s="138"/>
    </row>
    <row r="38414" spans="9:20" x14ac:dyDescent="0.25">
      <c r="I38414" s="137"/>
      <c r="J38414" s="110"/>
      <c r="K38414"/>
      <c r="L38414"/>
      <c r="T38414" s="138"/>
    </row>
    <row r="38415" spans="9:20" x14ac:dyDescent="0.25">
      <c r="I38415" s="137"/>
      <c r="J38415" s="110"/>
      <c r="K38415"/>
      <c r="L38415"/>
      <c r="T38415" s="138"/>
    </row>
    <row r="38416" spans="9:20" x14ac:dyDescent="0.25">
      <c r="I38416" s="137"/>
      <c r="J38416" s="110"/>
      <c r="K38416"/>
      <c r="L38416"/>
      <c r="T38416" s="138"/>
    </row>
    <row r="38417" spans="9:20" x14ac:dyDescent="0.25">
      <c r="I38417" s="137"/>
      <c r="J38417" s="110"/>
      <c r="K38417"/>
      <c r="L38417"/>
      <c r="T38417" s="138"/>
    </row>
    <row r="38418" spans="9:20" x14ac:dyDescent="0.25">
      <c r="I38418" s="137"/>
      <c r="J38418" s="110"/>
      <c r="K38418"/>
      <c r="L38418"/>
      <c r="T38418" s="138"/>
    </row>
    <row r="38419" spans="9:20" x14ac:dyDescent="0.25">
      <c r="I38419" s="137"/>
      <c r="J38419" s="110"/>
      <c r="K38419"/>
      <c r="L38419"/>
      <c r="T38419" s="138"/>
    </row>
    <row r="38420" spans="9:20" x14ac:dyDescent="0.25">
      <c r="I38420" s="137"/>
      <c r="J38420" s="110"/>
      <c r="K38420"/>
      <c r="L38420"/>
      <c r="T38420" s="138"/>
    </row>
    <row r="38421" spans="9:20" x14ac:dyDescent="0.25">
      <c r="I38421" s="137"/>
      <c r="J38421" s="110"/>
      <c r="K38421"/>
      <c r="L38421"/>
      <c r="T38421" s="138"/>
    </row>
    <row r="38422" spans="9:20" x14ac:dyDescent="0.25">
      <c r="I38422" s="137"/>
      <c r="J38422" s="110"/>
      <c r="K38422"/>
      <c r="L38422"/>
      <c r="T38422" s="138"/>
    </row>
    <row r="38423" spans="9:20" x14ac:dyDescent="0.25">
      <c r="I38423" s="137"/>
      <c r="J38423" s="110"/>
      <c r="K38423"/>
      <c r="L38423"/>
      <c r="T38423" s="138"/>
    </row>
    <row r="38424" spans="9:20" x14ac:dyDescent="0.25">
      <c r="I38424" s="137"/>
      <c r="J38424" s="110"/>
      <c r="K38424"/>
      <c r="L38424"/>
      <c r="T38424" s="138"/>
    </row>
    <row r="38425" spans="9:20" x14ac:dyDescent="0.25">
      <c r="I38425" s="137"/>
      <c r="J38425" s="110"/>
      <c r="K38425"/>
      <c r="L38425"/>
      <c r="T38425" s="138"/>
    </row>
    <row r="38426" spans="9:20" x14ac:dyDescent="0.25">
      <c r="I38426" s="137"/>
      <c r="J38426" s="110"/>
      <c r="K38426"/>
      <c r="L38426"/>
      <c r="T38426" s="138"/>
    </row>
    <row r="38427" spans="9:20" x14ac:dyDescent="0.25">
      <c r="I38427" s="137"/>
      <c r="J38427" s="110"/>
      <c r="K38427"/>
      <c r="L38427"/>
      <c r="T38427" s="138"/>
    </row>
    <row r="38428" spans="9:20" x14ac:dyDescent="0.25">
      <c r="I38428" s="137"/>
      <c r="J38428" s="110"/>
      <c r="K38428"/>
      <c r="L38428"/>
      <c r="T38428" s="138"/>
    </row>
    <row r="38429" spans="9:20" x14ac:dyDescent="0.25">
      <c r="I38429" s="137"/>
      <c r="J38429" s="110"/>
      <c r="K38429"/>
      <c r="L38429"/>
      <c r="T38429" s="138"/>
    </row>
    <row r="38430" spans="9:20" x14ac:dyDescent="0.25">
      <c r="I38430" s="137"/>
      <c r="J38430" s="110"/>
      <c r="K38430"/>
      <c r="L38430"/>
      <c r="T38430" s="138"/>
    </row>
    <row r="38431" spans="9:20" x14ac:dyDescent="0.25">
      <c r="I38431" s="137"/>
      <c r="J38431" s="110"/>
      <c r="K38431"/>
      <c r="L38431"/>
      <c r="T38431" s="138"/>
    </row>
    <row r="38432" spans="9:20" x14ac:dyDescent="0.25">
      <c r="I38432" s="137"/>
      <c r="J38432" s="110"/>
      <c r="K38432"/>
      <c r="L38432"/>
      <c r="T38432" s="138"/>
    </row>
    <row r="38433" spans="9:20" x14ac:dyDescent="0.25">
      <c r="I38433" s="137"/>
      <c r="J38433" s="110"/>
      <c r="K38433"/>
      <c r="L38433"/>
      <c r="T38433" s="138"/>
    </row>
    <row r="38434" spans="9:20" x14ac:dyDescent="0.25">
      <c r="I38434" s="137"/>
      <c r="J38434" s="110"/>
      <c r="K38434"/>
      <c r="L38434"/>
      <c r="T38434" s="138"/>
    </row>
    <row r="38435" spans="9:20" x14ac:dyDescent="0.25">
      <c r="I38435" s="137"/>
      <c r="J38435" s="110"/>
      <c r="K38435"/>
      <c r="L38435"/>
      <c r="T38435" s="138"/>
    </row>
    <row r="38436" spans="9:20" x14ac:dyDescent="0.25">
      <c r="I38436" s="137"/>
      <c r="J38436" s="110"/>
      <c r="K38436"/>
      <c r="L38436"/>
      <c r="T38436" s="138"/>
    </row>
    <row r="38437" spans="9:20" x14ac:dyDescent="0.25">
      <c r="I38437" s="137"/>
      <c r="J38437" s="110"/>
      <c r="K38437"/>
      <c r="L38437"/>
      <c r="T38437" s="138"/>
    </row>
    <row r="38438" spans="9:20" x14ac:dyDescent="0.25">
      <c r="I38438" s="137"/>
      <c r="J38438" s="110"/>
      <c r="K38438"/>
      <c r="L38438"/>
      <c r="T38438" s="138"/>
    </row>
    <row r="38439" spans="9:20" x14ac:dyDescent="0.25">
      <c r="I38439" s="137"/>
      <c r="J38439" s="110"/>
      <c r="K38439"/>
      <c r="L38439"/>
      <c r="T38439" s="138"/>
    </row>
    <row r="38440" spans="9:20" x14ac:dyDescent="0.25">
      <c r="I38440" s="137"/>
      <c r="J38440" s="110"/>
      <c r="K38440"/>
      <c r="L38440"/>
      <c r="T38440" s="138"/>
    </row>
    <row r="38441" spans="9:20" x14ac:dyDescent="0.25">
      <c r="I38441" s="137"/>
      <c r="J38441" s="110"/>
      <c r="K38441"/>
      <c r="L38441"/>
      <c r="T38441" s="138"/>
    </row>
    <row r="38442" spans="9:20" x14ac:dyDescent="0.25">
      <c r="I38442" s="137"/>
      <c r="J38442" s="110"/>
      <c r="K38442"/>
      <c r="L38442"/>
      <c r="T38442" s="138"/>
    </row>
    <row r="38443" spans="9:20" x14ac:dyDescent="0.25">
      <c r="I38443" s="137"/>
      <c r="J38443" s="110"/>
      <c r="K38443"/>
      <c r="L38443"/>
      <c r="T38443" s="138"/>
    </row>
    <row r="38444" spans="9:20" x14ac:dyDescent="0.25">
      <c r="I38444" s="137"/>
      <c r="J38444" s="110"/>
      <c r="K38444"/>
      <c r="L38444"/>
      <c r="T38444" s="138"/>
    </row>
    <row r="38445" spans="9:20" x14ac:dyDescent="0.25">
      <c r="I38445" s="137"/>
      <c r="J38445" s="110"/>
      <c r="K38445"/>
      <c r="L38445"/>
      <c r="T38445" s="138"/>
    </row>
    <row r="38446" spans="9:20" x14ac:dyDescent="0.25">
      <c r="I38446" s="137"/>
      <c r="J38446" s="110"/>
      <c r="K38446"/>
      <c r="L38446"/>
      <c r="T38446" s="138"/>
    </row>
    <row r="38447" spans="9:20" x14ac:dyDescent="0.25">
      <c r="I38447" s="137"/>
      <c r="J38447" s="110"/>
      <c r="K38447"/>
      <c r="L38447"/>
      <c r="T38447" s="138"/>
    </row>
    <row r="38448" spans="9:20" x14ac:dyDescent="0.25">
      <c r="I38448" s="137"/>
      <c r="J38448" s="110"/>
      <c r="K38448"/>
      <c r="L38448"/>
      <c r="T38448" s="138"/>
    </row>
    <row r="38449" spans="9:20" x14ac:dyDescent="0.25">
      <c r="I38449" s="137"/>
      <c r="J38449" s="110"/>
      <c r="K38449"/>
      <c r="L38449"/>
      <c r="T38449" s="138"/>
    </row>
    <row r="38450" spans="9:20" x14ac:dyDescent="0.25">
      <c r="I38450" s="137"/>
      <c r="J38450" s="110"/>
      <c r="K38450"/>
      <c r="L38450"/>
      <c r="T38450" s="138"/>
    </row>
    <row r="38451" spans="9:20" x14ac:dyDescent="0.25">
      <c r="I38451" s="137"/>
      <c r="J38451" s="110"/>
      <c r="K38451"/>
      <c r="L38451"/>
      <c r="T38451" s="138"/>
    </row>
    <row r="38452" spans="9:20" x14ac:dyDescent="0.25">
      <c r="I38452" s="137"/>
      <c r="J38452" s="110"/>
      <c r="K38452"/>
      <c r="L38452"/>
      <c r="T38452" s="138"/>
    </row>
    <row r="38453" spans="9:20" x14ac:dyDescent="0.25">
      <c r="I38453" s="137"/>
      <c r="J38453" s="110"/>
      <c r="K38453"/>
      <c r="L38453"/>
      <c r="T38453" s="138"/>
    </row>
    <row r="38454" spans="9:20" x14ac:dyDescent="0.25">
      <c r="I38454" s="137"/>
      <c r="J38454" s="110"/>
      <c r="K38454"/>
      <c r="L38454"/>
      <c r="T38454" s="138"/>
    </row>
    <row r="38455" spans="9:20" x14ac:dyDescent="0.25">
      <c r="I38455" s="137"/>
      <c r="J38455" s="110"/>
      <c r="K38455"/>
      <c r="L38455"/>
      <c r="T38455" s="138"/>
    </row>
    <row r="38456" spans="9:20" x14ac:dyDescent="0.25">
      <c r="I38456" s="137"/>
      <c r="J38456" s="110"/>
      <c r="K38456"/>
      <c r="L38456"/>
      <c r="T38456" s="138"/>
    </row>
    <row r="38457" spans="9:20" x14ac:dyDescent="0.25">
      <c r="I38457" s="137"/>
      <c r="J38457" s="110"/>
      <c r="K38457"/>
      <c r="L38457"/>
      <c r="T38457" s="138"/>
    </row>
    <row r="38458" spans="9:20" x14ac:dyDescent="0.25">
      <c r="I38458" s="137"/>
      <c r="J38458" s="110"/>
      <c r="K38458"/>
      <c r="L38458"/>
      <c r="T38458" s="138"/>
    </row>
    <row r="38459" spans="9:20" x14ac:dyDescent="0.25">
      <c r="I38459" s="137"/>
      <c r="J38459" s="110"/>
      <c r="K38459"/>
      <c r="L38459"/>
      <c r="T38459" s="138"/>
    </row>
    <row r="38460" spans="9:20" x14ac:dyDescent="0.25">
      <c r="I38460" s="137"/>
      <c r="J38460" s="110"/>
      <c r="K38460"/>
      <c r="L38460"/>
      <c r="T38460" s="138"/>
    </row>
    <row r="38461" spans="9:20" x14ac:dyDescent="0.25">
      <c r="I38461" s="137"/>
      <c r="J38461" s="110"/>
      <c r="K38461"/>
      <c r="L38461"/>
      <c r="T38461" s="138"/>
    </row>
    <row r="38462" spans="9:20" x14ac:dyDescent="0.25">
      <c r="I38462" s="137"/>
      <c r="J38462" s="110"/>
      <c r="K38462"/>
      <c r="L38462"/>
      <c r="T38462" s="138"/>
    </row>
    <row r="38463" spans="9:20" x14ac:dyDescent="0.25">
      <c r="I38463" s="137"/>
      <c r="J38463" s="110"/>
      <c r="K38463"/>
      <c r="L38463"/>
      <c r="T38463" s="138"/>
    </row>
    <row r="38464" spans="9:20" x14ac:dyDescent="0.25">
      <c r="I38464" s="137"/>
      <c r="J38464" s="110"/>
      <c r="K38464"/>
      <c r="L38464"/>
      <c r="T38464" s="138"/>
    </row>
    <row r="38465" spans="9:20" x14ac:dyDescent="0.25">
      <c r="I38465" s="137"/>
      <c r="J38465" s="110"/>
      <c r="K38465"/>
      <c r="L38465"/>
      <c r="T38465" s="138"/>
    </row>
    <row r="38466" spans="9:20" x14ac:dyDescent="0.25">
      <c r="I38466" s="137"/>
      <c r="J38466" s="110"/>
      <c r="K38466"/>
      <c r="L38466"/>
      <c r="T38466" s="138"/>
    </row>
    <row r="38467" spans="9:20" x14ac:dyDescent="0.25">
      <c r="I38467" s="137"/>
      <c r="J38467" s="110"/>
      <c r="K38467"/>
      <c r="L38467"/>
      <c r="T38467" s="138"/>
    </row>
    <row r="38468" spans="9:20" x14ac:dyDescent="0.25">
      <c r="I38468" s="137"/>
      <c r="J38468" s="110"/>
      <c r="K38468"/>
      <c r="L38468"/>
      <c r="T38468" s="138"/>
    </row>
    <row r="38469" spans="9:20" x14ac:dyDescent="0.25">
      <c r="I38469" s="137"/>
      <c r="J38469" s="110"/>
      <c r="K38469"/>
      <c r="L38469"/>
      <c r="T38469" s="138"/>
    </row>
    <row r="38470" spans="9:20" x14ac:dyDescent="0.25">
      <c r="I38470" s="137"/>
      <c r="J38470" s="110"/>
      <c r="K38470"/>
      <c r="L38470"/>
      <c r="T38470" s="138"/>
    </row>
    <row r="38471" spans="9:20" x14ac:dyDescent="0.25">
      <c r="I38471" s="137"/>
      <c r="J38471" s="110"/>
      <c r="K38471"/>
      <c r="L38471"/>
      <c r="T38471" s="138"/>
    </row>
    <row r="38472" spans="9:20" x14ac:dyDescent="0.25">
      <c r="I38472" s="137"/>
      <c r="J38472" s="110"/>
      <c r="K38472"/>
      <c r="L38472"/>
      <c r="T38472" s="138"/>
    </row>
    <row r="38473" spans="9:20" x14ac:dyDescent="0.25">
      <c r="I38473" s="137"/>
      <c r="J38473" s="110"/>
      <c r="K38473"/>
      <c r="L38473"/>
      <c r="T38473" s="138"/>
    </row>
    <row r="38474" spans="9:20" x14ac:dyDescent="0.25">
      <c r="I38474" s="137"/>
      <c r="J38474" s="110"/>
      <c r="K38474"/>
      <c r="L38474"/>
      <c r="T38474" s="138"/>
    </row>
    <row r="38475" spans="9:20" x14ac:dyDescent="0.25">
      <c r="I38475" s="137"/>
      <c r="J38475" s="110"/>
      <c r="K38475"/>
      <c r="L38475"/>
      <c r="T38475" s="138"/>
    </row>
    <row r="38476" spans="9:20" x14ac:dyDescent="0.25">
      <c r="I38476" s="137"/>
      <c r="J38476" s="110"/>
      <c r="K38476"/>
      <c r="L38476"/>
      <c r="T38476" s="138"/>
    </row>
    <row r="38477" spans="9:20" x14ac:dyDescent="0.25">
      <c r="I38477" s="137"/>
      <c r="J38477" s="110"/>
      <c r="K38477"/>
      <c r="L38477"/>
      <c r="T38477" s="138"/>
    </row>
    <row r="38478" spans="9:20" x14ac:dyDescent="0.25">
      <c r="I38478" s="137"/>
      <c r="J38478" s="110"/>
      <c r="K38478"/>
      <c r="L38478"/>
      <c r="T38478" s="138"/>
    </row>
    <row r="38479" spans="9:20" x14ac:dyDescent="0.25">
      <c r="I38479" s="137"/>
      <c r="J38479" s="110"/>
      <c r="K38479"/>
      <c r="L38479"/>
      <c r="T38479" s="138"/>
    </row>
    <row r="38480" spans="9:20" x14ac:dyDescent="0.25">
      <c r="I38480" s="137"/>
      <c r="J38480" s="110"/>
      <c r="K38480"/>
      <c r="L38480"/>
      <c r="T38480" s="138"/>
    </row>
    <row r="38481" spans="9:20" x14ac:dyDescent="0.25">
      <c r="I38481" s="137"/>
      <c r="J38481" s="110"/>
      <c r="K38481"/>
      <c r="L38481"/>
      <c r="T38481" s="138"/>
    </row>
    <row r="38482" spans="9:20" x14ac:dyDescent="0.25">
      <c r="I38482" s="137"/>
      <c r="J38482" s="110"/>
      <c r="K38482"/>
      <c r="L38482"/>
      <c r="T38482" s="138"/>
    </row>
    <row r="38483" spans="9:20" x14ac:dyDescent="0.25">
      <c r="I38483" s="137"/>
      <c r="J38483" s="110"/>
      <c r="K38483"/>
      <c r="L38483"/>
      <c r="T38483" s="138"/>
    </row>
    <row r="38484" spans="9:20" x14ac:dyDescent="0.25">
      <c r="I38484" s="137"/>
      <c r="J38484" s="110"/>
      <c r="K38484"/>
      <c r="L38484"/>
      <c r="T38484" s="138"/>
    </row>
    <row r="38485" spans="9:20" x14ac:dyDescent="0.25">
      <c r="I38485" s="137"/>
      <c r="J38485" s="110"/>
      <c r="K38485"/>
      <c r="L38485"/>
      <c r="T38485" s="138"/>
    </row>
    <row r="38486" spans="9:20" x14ac:dyDescent="0.25">
      <c r="I38486" s="137"/>
      <c r="J38486" s="110"/>
      <c r="K38486"/>
      <c r="L38486"/>
      <c r="T38486" s="138"/>
    </row>
    <row r="38487" spans="9:20" x14ac:dyDescent="0.25">
      <c r="I38487" s="137"/>
      <c r="J38487" s="110"/>
      <c r="K38487"/>
      <c r="L38487"/>
      <c r="T38487" s="138"/>
    </row>
    <row r="38488" spans="9:20" x14ac:dyDescent="0.25">
      <c r="I38488" s="137"/>
      <c r="J38488" s="110"/>
      <c r="K38488"/>
      <c r="L38488"/>
      <c r="T38488" s="138"/>
    </row>
    <row r="38489" spans="9:20" x14ac:dyDescent="0.25">
      <c r="I38489" s="137"/>
      <c r="J38489" s="110"/>
      <c r="K38489"/>
      <c r="L38489"/>
      <c r="T38489" s="138"/>
    </row>
    <row r="38490" spans="9:20" x14ac:dyDescent="0.25">
      <c r="I38490" s="137"/>
      <c r="J38490" s="110"/>
      <c r="K38490"/>
      <c r="L38490"/>
      <c r="T38490" s="138"/>
    </row>
    <row r="38491" spans="9:20" x14ac:dyDescent="0.25">
      <c r="I38491" s="137"/>
      <c r="J38491" s="110"/>
      <c r="K38491"/>
      <c r="L38491"/>
      <c r="T38491" s="138"/>
    </row>
    <row r="38492" spans="9:20" x14ac:dyDescent="0.25">
      <c r="I38492" s="137"/>
      <c r="J38492" s="110"/>
      <c r="K38492"/>
      <c r="L38492"/>
      <c r="T38492" s="138"/>
    </row>
    <row r="38493" spans="9:20" x14ac:dyDescent="0.25">
      <c r="I38493" s="137"/>
      <c r="J38493" s="110"/>
      <c r="K38493"/>
      <c r="L38493"/>
      <c r="T38493" s="138"/>
    </row>
    <row r="38494" spans="9:20" x14ac:dyDescent="0.25">
      <c r="I38494" s="137"/>
      <c r="J38494" s="110"/>
      <c r="K38494"/>
      <c r="L38494"/>
      <c r="T38494" s="138"/>
    </row>
    <row r="38495" spans="9:20" x14ac:dyDescent="0.25">
      <c r="I38495" s="137"/>
      <c r="J38495" s="110"/>
      <c r="K38495"/>
      <c r="L38495"/>
      <c r="T38495" s="138"/>
    </row>
    <row r="38496" spans="9:20" x14ac:dyDescent="0.25">
      <c r="I38496" s="137"/>
      <c r="J38496" s="110"/>
      <c r="K38496"/>
      <c r="L38496"/>
      <c r="T38496" s="138"/>
    </row>
    <row r="38497" spans="9:20" x14ac:dyDescent="0.25">
      <c r="I38497" s="137"/>
      <c r="J38497" s="110"/>
      <c r="K38497"/>
      <c r="L38497"/>
      <c r="T38497" s="138"/>
    </row>
    <row r="38498" spans="9:20" x14ac:dyDescent="0.25">
      <c r="I38498" s="137"/>
      <c r="J38498" s="110"/>
      <c r="K38498"/>
      <c r="L38498"/>
      <c r="T38498" s="138"/>
    </row>
    <row r="38499" spans="9:20" x14ac:dyDescent="0.25">
      <c r="I38499" s="137"/>
      <c r="J38499" s="110"/>
      <c r="K38499"/>
      <c r="L38499"/>
      <c r="T38499" s="138"/>
    </row>
    <row r="38500" spans="9:20" x14ac:dyDescent="0.25">
      <c r="I38500" s="137"/>
      <c r="J38500" s="110"/>
      <c r="K38500"/>
      <c r="L38500"/>
      <c r="T38500" s="138"/>
    </row>
    <row r="38501" spans="9:20" x14ac:dyDescent="0.25">
      <c r="I38501" s="137"/>
      <c r="J38501" s="110"/>
      <c r="K38501"/>
      <c r="L38501"/>
      <c r="T38501" s="138"/>
    </row>
    <row r="38502" spans="9:20" x14ac:dyDescent="0.25">
      <c r="I38502" s="137"/>
      <c r="J38502" s="110"/>
      <c r="K38502"/>
      <c r="L38502"/>
      <c r="T38502" s="138"/>
    </row>
    <row r="38503" spans="9:20" x14ac:dyDescent="0.25">
      <c r="I38503" s="137"/>
      <c r="J38503" s="110"/>
      <c r="K38503"/>
      <c r="L38503"/>
      <c r="T38503" s="138"/>
    </row>
    <row r="38504" spans="9:20" x14ac:dyDescent="0.25">
      <c r="I38504" s="137"/>
      <c r="J38504" s="110"/>
      <c r="K38504"/>
      <c r="L38504"/>
      <c r="T38504" s="138"/>
    </row>
    <row r="38505" spans="9:20" x14ac:dyDescent="0.25">
      <c r="I38505" s="137"/>
      <c r="J38505" s="110"/>
      <c r="K38505"/>
      <c r="L38505"/>
      <c r="T38505" s="138"/>
    </row>
    <row r="38506" spans="9:20" x14ac:dyDescent="0.25">
      <c r="I38506" s="137"/>
      <c r="J38506" s="110"/>
      <c r="K38506"/>
      <c r="L38506"/>
      <c r="T38506" s="138"/>
    </row>
    <row r="38507" spans="9:20" x14ac:dyDescent="0.25">
      <c r="I38507" s="137"/>
      <c r="J38507" s="110"/>
      <c r="K38507"/>
      <c r="L38507"/>
      <c r="T38507" s="138"/>
    </row>
    <row r="38508" spans="9:20" x14ac:dyDescent="0.25">
      <c r="I38508" s="137"/>
      <c r="J38508" s="110"/>
      <c r="K38508"/>
      <c r="L38508"/>
      <c r="T38508" s="138"/>
    </row>
    <row r="38509" spans="9:20" x14ac:dyDescent="0.25">
      <c r="I38509" s="137"/>
      <c r="J38509" s="110"/>
      <c r="K38509"/>
      <c r="L38509"/>
      <c r="T38509" s="138"/>
    </row>
    <row r="38510" spans="9:20" x14ac:dyDescent="0.25">
      <c r="I38510" s="137"/>
      <c r="J38510" s="110"/>
      <c r="K38510"/>
      <c r="L38510"/>
      <c r="T38510" s="138"/>
    </row>
    <row r="38511" spans="9:20" x14ac:dyDescent="0.25">
      <c r="I38511" s="137"/>
      <c r="J38511" s="110"/>
      <c r="K38511"/>
      <c r="L38511"/>
      <c r="T38511" s="138"/>
    </row>
    <row r="38512" spans="9:20" x14ac:dyDescent="0.25">
      <c r="I38512" s="137"/>
      <c r="J38512" s="110"/>
      <c r="K38512"/>
      <c r="L38512"/>
      <c r="T38512" s="138"/>
    </row>
    <row r="38513" spans="9:20" x14ac:dyDescent="0.25">
      <c r="I38513" s="137"/>
      <c r="J38513" s="110"/>
      <c r="K38513"/>
      <c r="L38513"/>
      <c r="T38513" s="138"/>
    </row>
    <row r="38514" spans="9:20" x14ac:dyDescent="0.25">
      <c r="I38514" s="137"/>
      <c r="J38514" s="110"/>
      <c r="K38514"/>
      <c r="L38514"/>
      <c r="T38514" s="138"/>
    </row>
    <row r="38515" spans="9:20" x14ac:dyDescent="0.25">
      <c r="I38515" s="137"/>
      <c r="J38515" s="110"/>
      <c r="K38515"/>
      <c r="L38515"/>
      <c r="T38515" s="138"/>
    </row>
    <row r="38516" spans="9:20" x14ac:dyDescent="0.25">
      <c r="I38516" s="137"/>
      <c r="J38516" s="110"/>
      <c r="K38516"/>
      <c r="L38516"/>
      <c r="T38516" s="138"/>
    </row>
    <row r="38517" spans="9:20" x14ac:dyDescent="0.25">
      <c r="I38517" s="137"/>
      <c r="J38517" s="110"/>
      <c r="K38517"/>
      <c r="L38517"/>
      <c r="T38517" s="138"/>
    </row>
    <row r="38518" spans="9:20" x14ac:dyDescent="0.25">
      <c r="I38518" s="137"/>
      <c r="J38518" s="110"/>
      <c r="K38518"/>
      <c r="L38518"/>
      <c r="T38518" s="138"/>
    </row>
    <row r="38519" spans="9:20" x14ac:dyDescent="0.25">
      <c r="I38519" s="137"/>
      <c r="J38519" s="110"/>
      <c r="K38519"/>
      <c r="L38519"/>
      <c r="T38519" s="138"/>
    </row>
    <row r="38520" spans="9:20" x14ac:dyDescent="0.25">
      <c r="I38520" s="137"/>
      <c r="J38520" s="110"/>
      <c r="K38520"/>
      <c r="L38520"/>
      <c r="T38520" s="138"/>
    </row>
    <row r="38521" spans="9:20" x14ac:dyDescent="0.25">
      <c r="I38521" s="137"/>
      <c r="J38521" s="110"/>
      <c r="K38521"/>
      <c r="L38521"/>
      <c r="T38521" s="138"/>
    </row>
    <row r="38522" spans="9:20" x14ac:dyDescent="0.25">
      <c r="I38522" s="137"/>
      <c r="J38522" s="110"/>
      <c r="K38522"/>
      <c r="L38522"/>
      <c r="T38522" s="138"/>
    </row>
    <row r="38523" spans="9:20" x14ac:dyDescent="0.25">
      <c r="I38523" s="137"/>
      <c r="J38523" s="110"/>
      <c r="K38523"/>
      <c r="L38523"/>
      <c r="T38523" s="138"/>
    </row>
    <row r="38524" spans="9:20" x14ac:dyDescent="0.25">
      <c r="I38524" s="137"/>
      <c r="J38524" s="110"/>
      <c r="K38524"/>
      <c r="L38524"/>
      <c r="T38524" s="138"/>
    </row>
    <row r="38525" spans="9:20" x14ac:dyDescent="0.25">
      <c r="I38525" s="137"/>
      <c r="J38525" s="110"/>
      <c r="K38525"/>
      <c r="L38525"/>
      <c r="T38525" s="138"/>
    </row>
    <row r="38526" spans="9:20" x14ac:dyDescent="0.25">
      <c r="I38526" s="137"/>
      <c r="J38526" s="110"/>
      <c r="K38526"/>
      <c r="L38526"/>
      <c r="T38526" s="138"/>
    </row>
    <row r="38527" spans="9:20" x14ac:dyDescent="0.25">
      <c r="I38527" s="137"/>
      <c r="J38527" s="110"/>
      <c r="K38527"/>
      <c r="L38527"/>
      <c r="T38527" s="138"/>
    </row>
    <row r="38528" spans="9:20" x14ac:dyDescent="0.25">
      <c r="I38528" s="137"/>
      <c r="J38528" s="110"/>
      <c r="K38528"/>
      <c r="L38528"/>
      <c r="T38528" s="138"/>
    </row>
    <row r="38529" spans="9:20" x14ac:dyDescent="0.25">
      <c r="I38529" s="137"/>
      <c r="J38529" s="110"/>
      <c r="K38529"/>
      <c r="L38529"/>
      <c r="T38529" s="138"/>
    </row>
    <row r="38530" spans="9:20" x14ac:dyDescent="0.25">
      <c r="I38530" s="137"/>
      <c r="J38530" s="110"/>
      <c r="K38530"/>
      <c r="L38530"/>
      <c r="T38530" s="138"/>
    </row>
    <row r="38531" spans="9:20" x14ac:dyDescent="0.25">
      <c r="I38531" s="137"/>
      <c r="J38531" s="110"/>
      <c r="K38531"/>
      <c r="L38531"/>
      <c r="T38531" s="138"/>
    </row>
    <row r="38532" spans="9:20" x14ac:dyDescent="0.25">
      <c r="I38532" s="137"/>
      <c r="J38532" s="110"/>
      <c r="K38532"/>
      <c r="L38532"/>
      <c r="T38532" s="138"/>
    </row>
    <row r="38533" spans="9:20" x14ac:dyDescent="0.25">
      <c r="I38533" s="137"/>
      <c r="J38533" s="110"/>
      <c r="K38533"/>
      <c r="L38533"/>
      <c r="T38533" s="138"/>
    </row>
    <row r="38534" spans="9:20" x14ac:dyDescent="0.25">
      <c r="I38534" s="137"/>
      <c r="J38534" s="110"/>
      <c r="K38534"/>
      <c r="L38534"/>
      <c r="T38534" s="138"/>
    </row>
    <row r="38535" spans="9:20" x14ac:dyDescent="0.25">
      <c r="I38535" s="137"/>
      <c r="J38535" s="110"/>
      <c r="K38535"/>
      <c r="L38535"/>
      <c r="T38535" s="138"/>
    </row>
    <row r="38536" spans="9:20" x14ac:dyDescent="0.25">
      <c r="I38536" s="137"/>
      <c r="J38536" s="110"/>
      <c r="K38536"/>
      <c r="L38536"/>
      <c r="T38536" s="138"/>
    </row>
    <row r="38537" spans="9:20" x14ac:dyDescent="0.25">
      <c r="I38537" s="137"/>
      <c r="J38537" s="110"/>
      <c r="K38537"/>
      <c r="L38537"/>
      <c r="T38537" s="138"/>
    </row>
    <row r="38538" spans="9:20" x14ac:dyDescent="0.25">
      <c r="I38538" s="137"/>
      <c r="J38538" s="110"/>
      <c r="K38538"/>
      <c r="L38538"/>
      <c r="T38538" s="138"/>
    </row>
    <row r="38539" spans="9:20" x14ac:dyDescent="0.25">
      <c r="I38539" s="137"/>
      <c r="J38539" s="110"/>
      <c r="K38539"/>
      <c r="L38539"/>
      <c r="T38539" s="138"/>
    </row>
    <row r="38540" spans="9:20" x14ac:dyDescent="0.25">
      <c r="I38540" s="137"/>
      <c r="J38540" s="110"/>
      <c r="K38540"/>
      <c r="L38540"/>
      <c r="T38540" s="138"/>
    </row>
    <row r="38541" spans="9:20" x14ac:dyDescent="0.25">
      <c r="I38541" s="137"/>
      <c r="J38541" s="110"/>
      <c r="K38541"/>
      <c r="L38541"/>
      <c r="T38541" s="138"/>
    </row>
    <row r="38542" spans="9:20" x14ac:dyDescent="0.25">
      <c r="I38542" s="137"/>
      <c r="J38542" s="110"/>
      <c r="K38542"/>
      <c r="L38542"/>
      <c r="T38542" s="138"/>
    </row>
    <row r="38543" spans="9:20" x14ac:dyDescent="0.25">
      <c r="I38543" s="137"/>
      <c r="J38543" s="110"/>
      <c r="K38543"/>
      <c r="L38543"/>
      <c r="T38543" s="138"/>
    </row>
    <row r="38544" spans="9:20" x14ac:dyDescent="0.25">
      <c r="I38544" s="137"/>
      <c r="J38544" s="110"/>
      <c r="K38544"/>
      <c r="L38544"/>
      <c r="T38544" s="138"/>
    </row>
    <row r="38545" spans="9:20" x14ac:dyDescent="0.25">
      <c r="I38545" s="137"/>
      <c r="J38545" s="110"/>
      <c r="K38545"/>
      <c r="L38545"/>
      <c r="T38545" s="138"/>
    </row>
    <row r="38546" spans="9:20" x14ac:dyDescent="0.25">
      <c r="I38546" s="137"/>
      <c r="J38546" s="110"/>
      <c r="K38546"/>
      <c r="L38546"/>
      <c r="T38546" s="138"/>
    </row>
    <row r="38547" spans="9:20" x14ac:dyDescent="0.25">
      <c r="I38547" s="137"/>
      <c r="J38547" s="110"/>
      <c r="K38547"/>
      <c r="L38547"/>
      <c r="T38547" s="138"/>
    </row>
    <row r="38548" spans="9:20" x14ac:dyDescent="0.25">
      <c r="I38548" s="137"/>
      <c r="J38548" s="110"/>
      <c r="K38548"/>
      <c r="L38548"/>
      <c r="T38548" s="138"/>
    </row>
    <row r="38549" spans="9:20" x14ac:dyDescent="0.25">
      <c r="I38549" s="137"/>
      <c r="J38549" s="110"/>
      <c r="K38549"/>
      <c r="L38549"/>
      <c r="T38549" s="138"/>
    </row>
    <row r="38550" spans="9:20" x14ac:dyDescent="0.25">
      <c r="I38550" s="137"/>
      <c r="J38550" s="110"/>
      <c r="K38550"/>
      <c r="L38550"/>
      <c r="T38550" s="138"/>
    </row>
    <row r="38551" spans="9:20" x14ac:dyDescent="0.25">
      <c r="I38551" s="137"/>
      <c r="J38551" s="110"/>
      <c r="K38551"/>
      <c r="L38551"/>
      <c r="T38551" s="138"/>
    </row>
    <row r="38552" spans="9:20" x14ac:dyDescent="0.25">
      <c r="I38552" s="137"/>
      <c r="J38552" s="110"/>
      <c r="K38552"/>
      <c r="L38552"/>
      <c r="T38552" s="138"/>
    </row>
    <row r="38553" spans="9:20" x14ac:dyDescent="0.25">
      <c r="I38553" s="137"/>
      <c r="J38553" s="110"/>
      <c r="K38553"/>
      <c r="L38553"/>
      <c r="T38553" s="138"/>
    </row>
    <row r="38554" spans="9:20" x14ac:dyDescent="0.25">
      <c r="I38554" s="137"/>
      <c r="J38554" s="110"/>
      <c r="K38554"/>
      <c r="L38554"/>
      <c r="T38554" s="138"/>
    </row>
    <row r="38555" spans="9:20" x14ac:dyDescent="0.25">
      <c r="I38555" s="137"/>
      <c r="J38555" s="110"/>
      <c r="K38555"/>
      <c r="L38555"/>
      <c r="T38555" s="138"/>
    </row>
    <row r="38556" spans="9:20" x14ac:dyDescent="0.25">
      <c r="I38556" s="137"/>
      <c r="J38556" s="110"/>
      <c r="K38556"/>
      <c r="L38556"/>
      <c r="T38556" s="138"/>
    </row>
    <row r="38557" spans="9:20" x14ac:dyDescent="0.25">
      <c r="I38557" s="137"/>
      <c r="J38557" s="110"/>
      <c r="K38557"/>
      <c r="L38557"/>
      <c r="T38557" s="138"/>
    </row>
    <row r="38558" spans="9:20" x14ac:dyDescent="0.25">
      <c r="I38558" s="137"/>
      <c r="J38558" s="110"/>
      <c r="K38558"/>
      <c r="L38558"/>
      <c r="T38558" s="138"/>
    </row>
    <row r="38559" spans="9:20" x14ac:dyDescent="0.25">
      <c r="I38559" s="137"/>
      <c r="J38559" s="110"/>
      <c r="K38559"/>
      <c r="L38559"/>
      <c r="T38559" s="138"/>
    </row>
    <row r="38560" spans="9:20" x14ac:dyDescent="0.25">
      <c r="I38560" s="137"/>
      <c r="J38560" s="110"/>
      <c r="K38560"/>
      <c r="L38560"/>
      <c r="T38560" s="138"/>
    </row>
    <row r="38561" spans="9:20" x14ac:dyDescent="0.25">
      <c r="I38561" s="137"/>
      <c r="J38561" s="110"/>
      <c r="K38561"/>
      <c r="L38561"/>
      <c r="T38561" s="138"/>
    </row>
    <row r="38562" spans="9:20" x14ac:dyDescent="0.25">
      <c r="I38562" s="137"/>
      <c r="J38562" s="110"/>
      <c r="K38562"/>
      <c r="L38562"/>
      <c r="T38562" s="138"/>
    </row>
    <row r="38563" spans="9:20" x14ac:dyDescent="0.25">
      <c r="I38563" s="137"/>
      <c r="J38563" s="110"/>
      <c r="K38563"/>
      <c r="L38563"/>
      <c r="T38563" s="138"/>
    </row>
    <row r="38564" spans="9:20" x14ac:dyDescent="0.25">
      <c r="I38564" s="137"/>
      <c r="J38564" s="110"/>
      <c r="K38564"/>
      <c r="L38564"/>
      <c r="T38564" s="138"/>
    </row>
    <row r="38565" spans="9:20" x14ac:dyDescent="0.25">
      <c r="I38565" s="137"/>
      <c r="J38565" s="110"/>
      <c r="K38565"/>
      <c r="L38565"/>
      <c r="T38565" s="138"/>
    </row>
    <row r="38566" spans="9:20" x14ac:dyDescent="0.25">
      <c r="I38566" s="137"/>
      <c r="J38566" s="110"/>
      <c r="K38566"/>
      <c r="L38566"/>
      <c r="T38566" s="138"/>
    </row>
    <row r="38567" spans="9:20" x14ac:dyDescent="0.25">
      <c r="I38567" s="137"/>
      <c r="J38567" s="110"/>
      <c r="K38567"/>
      <c r="L38567"/>
      <c r="T38567" s="138"/>
    </row>
    <row r="38568" spans="9:20" x14ac:dyDescent="0.25">
      <c r="I38568" s="137"/>
      <c r="J38568" s="110"/>
      <c r="K38568"/>
      <c r="L38568"/>
      <c r="T38568" s="138"/>
    </row>
    <row r="38569" spans="9:20" x14ac:dyDescent="0.25">
      <c r="I38569" s="137"/>
      <c r="J38569" s="110"/>
      <c r="K38569"/>
      <c r="L38569"/>
      <c r="T38569" s="138"/>
    </row>
    <row r="38570" spans="9:20" x14ac:dyDescent="0.25">
      <c r="I38570" s="137"/>
      <c r="J38570" s="110"/>
      <c r="K38570"/>
      <c r="L38570"/>
      <c r="T38570" s="138"/>
    </row>
    <row r="38571" spans="9:20" x14ac:dyDescent="0.25">
      <c r="I38571" s="137"/>
      <c r="J38571" s="110"/>
      <c r="K38571"/>
      <c r="L38571"/>
      <c r="T38571" s="138"/>
    </row>
    <row r="38572" spans="9:20" x14ac:dyDescent="0.25">
      <c r="I38572" s="137"/>
      <c r="J38572" s="110"/>
      <c r="K38572"/>
      <c r="L38572"/>
      <c r="T38572" s="138"/>
    </row>
    <row r="38573" spans="9:20" x14ac:dyDescent="0.25">
      <c r="I38573" s="137"/>
      <c r="J38573" s="110"/>
      <c r="K38573"/>
      <c r="L38573"/>
      <c r="T38573" s="138"/>
    </row>
    <row r="38574" spans="9:20" x14ac:dyDescent="0.25">
      <c r="I38574" s="137"/>
      <c r="J38574" s="110"/>
      <c r="K38574"/>
      <c r="L38574"/>
      <c r="T38574" s="138"/>
    </row>
    <row r="38575" spans="9:20" x14ac:dyDescent="0.25">
      <c r="I38575" s="137"/>
      <c r="J38575" s="110"/>
      <c r="K38575"/>
      <c r="L38575"/>
      <c r="T38575" s="138"/>
    </row>
    <row r="38576" spans="9:20" x14ac:dyDescent="0.25">
      <c r="I38576" s="137"/>
      <c r="J38576" s="110"/>
      <c r="K38576"/>
      <c r="L38576"/>
      <c r="T38576" s="138"/>
    </row>
    <row r="38577" spans="9:20" x14ac:dyDescent="0.25">
      <c r="I38577" s="137"/>
      <c r="J38577" s="110"/>
      <c r="K38577"/>
      <c r="L38577"/>
      <c r="T38577" s="138"/>
    </row>
    <row r="38578" spans="9:20" x14ac:dyDescent="0.25">
      <c r="I38578" s="137"/>
      <c r="J38578" s="110"/>
      <c r="K38578"/>
      <c r="L38578"/>
      <c r="T38578" s="138"/>
    </row>
    <row r="38579" spans="9:20" x14ac:dyDescent="0.25">
      <c r="I38579" s="137"/>
      <c r="J38579" s="110"/>
      <c r="K38579"/>
      <c r="L38579"/>
      <c r="T38579" s="138"/>
    </row>
    <row r="38580" spans="9:20" x14ac:dyDescent="0.25">
      <c r="I38580" s="137"/>
      <c r="J38580" s="110"/>
      <c r="K38580"/>
      <c r="L38580"/>
      <c r="T38580" s="138"/>
    </row>
    <row r="38581" spans="9:20" x14ac:dyDescent="0.25">
      <c r="I38581" s="137"/>
      <c r="J38581" s="110"/>
      <c r="K38581"/>
      <c r="L38581"/>
      <c r="T38581" s="138"/>
    </row>
    <row r="38582" spans="9:20" x14ac:dyDescent="0.25">
      <c r="I38582" s="137"/>
      <c r="J38582" s="110"/>
      <c r="K38582"/>
      <c r="L38582"/>
      <c r="T38582" s="138"/>
    </row>
    <row r="38583" spans="9:20" x14ac:dyDescent="0.25">
      <c r="I38583" s="137"/>
      <c r="J38583" s="110"/>
      <c r="K38583"/>
      <c r="L38583"/>
      <c r="T38583" s="138"/>
    </row>
    <row r="38584" spans="9:20" x14ac:dyDescent="0.25">
      <c r="I38584" s="137"/>
      <c r="J38584" s="110"/>
      <c r="K38584"/>
      <c r="L38584"/>
      <c r="T38584" s="138"/>
    </row>
    <row r="38585" spans="9:20" x14ac:dyDescent="0.25">
      <c r="I38585" s="137"/>
      <c r="J38585" s="110"/>
      <c r="K38585"/>
      <c r="L38585"/>
      <c r="T38585" s="138"/>
    </row>
    <row r="38586" spans="9:20" x14ac:dyDescent="0.25">
      <c r="I38586" s="137"/>
      <c r="J38586" s="110"/>
      <c r="K38586"/>
      <c r="L38586"/>
      <c r="T38586" s="138"/>
    </row>
    <row r="38587" spans="9:20" x14ac:dyDescent="0.25">
      <c r="I38587" s="137"/>
      <c r="J38587" s="110"/>
      <c r="K38587"/>
      <c r="L38587"/>
      <c r="T38587" s="138"/>
    </row>
    <row r="38588" spans="9:20" x14ac:dyDescent="0.25">
      <c r="I38588" s="137"/>
      <c r="J38588" s="110"/>
      <c r="K38588"/>
      <c r="L38588"/>
      <c r="T38588" s="138"/>
    </row>
    <row r="38589" spans="9:20" x14ac:dyDescent="0.25">
      <c r="I38589" s="137"/>
      <c r="J38589" s="110"/>
      <c r="K38589"/>
      <c r="L38589"/>
      <c r="T38589" s="138"/>
    </row>
    <row r="38590" spans="9:20" x14ac:dyDescent="0.25">
      <c r="I38590" s="137"/>
      <c r="J38590" s="110"/>
      <c r="K38590"/>
      <c r="L38590"/>
      <c r="T38590" s="138"/>
    </row>
    <row r="38591" spans="9:20" x14ac:dyDescent="0.25">
      <c r="I38591" s="137"/>
      <c r="J38591" s="110"/>
      <c r="K38591"/>
      <c r="L38591"/>
      <c r="T38591" s="138"/>
    </row>
    <row r="38592" spans="9:20" x14ac:dyDescent="0.25">
      <c r="I38592" s="137"/>
      <c r="J38592" s="110"/>
      <c r="K38592"/>
      <c r="L38592"/>
      <c r="T38592" s="138"/>
    </row>
    <row r="38593" spans="9:20" x14ac:dyDescent="0.25">
      <c r="I38593" s="137"/>
      <c r="J38593" s="110"/>
      <c r="K38593"/>
      <c r="L38593"/>
      <c r="T38593" s="138"/>
    </row>
    <row r="38594" spans="9:20" x14ac:dyDescent="0.25">
      <c r="I38594" s="137"/>
      <c r="J38594" s="110"/>
      <c r="K38594"/>
      <c r="L38594"/>
      <c r="T38594" s="138"/>
    </row>
    <row r="38595" spans="9:20" x14ac:dyDescent="0.25">
      <c r="I38595" s="137"/>
      <c r="J38595" s="110"/>
      <c r="K38595"/>
      <c r="L38595"/>
      <c r="T38595" s="138"/>
    </row>
    <row r="38596" spans="9:20" x14ac:dyDescent="0.25">
      <c r="I38596" s="137"/>
      <c r="J38596" s="110"/>
      <c r="K38596"/>
      <c r="L38596"/>
      <c r="T38596" s="138"/>
    </row>
    <row r="38597" spans="9:20" x14ac:dyDescent="0.25">
      <c r="I38597" s="137"/>
      <c r="J38597" s="110"/>
      <c r="K38597"/>
      <c r="L38597"/>
      <c r="T38597" s="138"/>
    </row>
    <row r="38598" spans="9:20" x14ac:dyDescent="0.25">
      <c r="I38598" s="137"/>
      <c r="J38598" s="110"/>
      <c r="K38598"/>
      <c r="L38598"/>
      <c r="T38598" s="138"/>
    </row>
    <row r="38599" spans="9:20" x14ac:dyDescent="0.25">
      <c r="I38599" s="137"/>
      <c r="J38599" s="110"/>
      <c r="K38599"/>
      <c r="L38599"/>
      <c r="T38599" s="138"/>
    </row>
    <row r="38600" spans="9:20" x14ac:dyDescent="0.25">
      <c r="I38600" s="137"/>
      <c r="J38600" s="110"/>
      <c r="K38600"/>
      <c r="L38600"/>
      <c r="T38600" s="138"/>
    </row>
    <row r="38601" spans="9:20" x14ac:dyDescent="0.25">
      <c r="I38601" s="137"/>
      <c r="J38601" s="110"/>
      <c r="K38601"/>
      <c r="L38601"/>
      <c r="T38601" s="138"/>
    </row>
    <row r="38602" spans="9:20" x14ac:dyDescent="0.25">
      <c r="I38602" s="137"/>
      <c r="J38602" s="110"/>
      <c r="K38602"/>
      <c r="L38602"/>
      <c r="T38602" s="138"/>
    </row>
    <row r="38603" spans="9:20" x14ac:dyDescent="0.25">
      <c r="I38603" s="137"/>
      <c r="J38603" s="110"/>
      <c r="K38603"/>
      <c r="L38603"/>
      <c r="T38603" s="138"/>
    </row>
    <row r="38604" spans="9:20" x14ac:dyDescent="0.25">
      <c r="I38604" s="137"/>
      <c r="J38604" s="110"/>
      <c r="K38604"/>
      <c r="L38604"/>
      <c r="T38604" s="138"/>
    </row>
    <row r="38605" spans="9:20" x14ac:dyDescent="0.25">
      <c r="I38605" s="137"/>
      <c r="J38605" s="110"/>
      <c r="K38605"/>
      <c r="L38605"/>
      <c r="T38605" s="138"/>
    </row>
    <row r="38606" spans="9:20" x14ac:dyDescent="0.25">
      <c r="I38606" s="137"/>
      <c r="J38606" s="110"/>
      <c r="K38606"/>
      <c r="L38606"/>
      <c r="T38606" s="138"/>
    </row>
    <row r="38607" spans="9:20" x14ac:dyDescent="0.25">
      <c r="I38607" s="137"/>
      <c r="J38607" s="110"/>
      <c r="K38607"/>
      <c r="L38607"/>
      <c r="T38607" s="138"/>
    </row>
    <row r="38608" spans="9:20" x14ac:dyDescent="0.25">
      <c r="I38608" s="137"/>
      <c r="J38608" s="110"/>
      <c r="K38608"/>
      <c r="L38608"/>
      <c r="T38608" s="138"/>
    </row>
    <row r="38609" spans="9:20" x14ac:dyDescent="0.25">
      <c r="I38609" s="137"/>
      <c r="J38609" s="110"/>
      <c r="K38609"/>
      <c r="L38609"/>
      <c r="T38609" s="138"/>
    </row>
    <row r="38610" spans="9:20" x14ac:dyDescent="0.25">
      <c r="I38610" s="137"/>
      <c r="J38610" s="110"/>
      <c r="K38610"/>
      <c r="L38610"/>
      <c r="T38610" s="138"/>
    </row>
    <row r="38611" spans="9:20" x14ac:dyDescent="0.25">
      <c r="I38611" s="137"/>
      <c r="J38611" s="110"/>
      <c r="K38611"/>
      <c r="L38611"/>
      <c r="T38611" s="138"/>
    </row>
    <row r="38612" spans="9:20" x14ac:dyDescent="0.25">
      <c r="I38612" s="137"/>
      <c r="J38612" s="110"/>
      <c r="K38612"/>
      <c r="L38612"/>
      <c r="T38612" s="138"/>
    </row>
    <row r="38613" spans="9:20" x14ac:dyDescent="0.25">
      <c r="I38613" s="137"/>
      <c r="J38613" s="110"/>
      <c r="K38613"/>
      <c r="L38613"/>
      <c r="T38613" s="138"/>
    </row>
    <row r="38614" spans="9:20" x14ac:dyDescent="0.25">
      <c r="I38614" s="137"/>
      <c r="J38614" s="110"/>
      <c r="K38614"/>
      <c r="L38614"/>
      <c r="T38614" s="138"/>
    </row>
    <row r="38615" spans="9:20" x14ac:dyDescent="0.25">
      <c r="I38615" s="137"/>
      <c r="J38615" s="110"/>
      <c r="K38615"/>
      <c r="L38615"/>
      <c r="T38615" s="138"/>
    </row>
    <row r="38616" spans="9:20" x14ac:dyDescent="0.25">
      <c r="I38616" s="137"/>
      <c r="J38616" s="110"/>
      <c r="K38616"/>
      <c r="L38616"/>
      <c r="T38616" s="138"/>
    </row>
    <row r="38617" spans="9:20" x14ac:dyDescent="0.25">
      <c r="I38617" s="137"/>
      <c r="J38617" s="110"/>
      <c r="K38617"/>
      <c r="L38617"/>
      <c r="T38617" s="138"/>
    </row>
    <row r="38618" spans="9:20" x14ac:dyDescent="0.25">
      <c r="I38618" s="137"/>
      <c r="J38618" s="110"/>
      <c r="K38618"/>
      <c r="L38618"/>
      <c r="T38618" s="138"/>
    </row>
    <row r="38619" spans="9:20" x14ac:dyDescent="0.25">
      <c r="I38619" s="137"/>
      <c r="J38619" s="110"/>
      <c r="K38619"/>
      <c r="L38619"/>
      <c r="T38619" s="138"/>
    </row>
    <row r="38620" spans="9:20" x14ac:dyDescent="0.25">
      <c r="I38620" s="137"/>
      <c r="J38620" s="110"/>
      <c r="K38620"/>
      <c r="L38620"/>
      <c r="T38620" s="138"/>
    </row>
    <row r="38621" spans="9:20" x14ac:dyDescent="0.25">
      <c r="I38621" s="137"/>
      <c r="J38621" s="110"/>
      <c r="K38621"/>
      <c r="L38621"/>
      <c r="T38621" s="138"/>
    </row>
    <row r="38622" spans="9:20" x14ac:dyDescent="0.25">
      <c r="I38622" s="137"/>
      <c r="J38622" s="110"/>
      <c r="K38622"/>
      <c r="L38622"/>
      <c r="T38622" s="138"/>
    </row>
    <row r="38623" spans="9:20" x14ac:dyDescent="0.25">
      <c r="I38623" s="137"/>
      <c r="J38623" s="110"/>
      <c r="K38623"/>
      <c r="L38623"/>
      <c r="T38623" s="138"/>
    </row>
    <row r="38624" spans="9:20" x14ac:dyDescent="0.25">
      <c r="I38624" s="137"/>
      <c r="J38624" s="110"/>
      <c r="K38624"/>
      <c r="L38624"/>
      <c r="T38624" s="138"/>
    </row>
    <row r="38625" spans="9:20" x14ac:dyDescent="0.25">
      <c r="I38625" s="137"/>
      <c r="J38625" s="110"/>
      <c r="K38625"/>
      <c r="L38625"/>
      <c r="T38625" s="138"/>
    </row>
    <row r="38626" spans="9:20" x14ac:dyDescent="0.25">
      <c r="I38626" s="137"/>
      <c r="J38626" s="110"/>
      <c r="K38626"/>
      <c r="L38626"/>
      <c r="T38626" s="138"/>
    </row>
    <row r="38627" spans="9:20" x14ac:dyDescent="0.25">
      <c r="I38627" s="137"/>
      <c r="J38627" s="110"/>
      <c r="K38627"/>
      <c r="L38627"/>
      <c r="T38627" s="138"/>
    </row>
    <row r="38628" spans="9:20" x14ac:dyDescent="0.25">
      <c r="I38628" s="137"/>
      <c r="J38628" s="110"/>
      <c r="K38628"/>
      <c r="L38628"/>
      <c r="T38628" s="138"/>
    </row>
    <row r="38629" spans="9:20" x14ac:dyDescent="0.25">
      <c r="I38629" s="137"/>
      <c r="J38629" s="110"/>
      <c r="K38629"/>
      <c r="L38629"/>
      <c r="T38629" s="138"/>
    </row>
    <row r="38630" spans="9:20" x14ac:dyDescent="0.25">
      <c r="I38630" s="137"/>
      <c r="J38630" s="110"/>
      <c r="K38630"/>
      <c r="L38630"/>
      <c r="T38630" s="138"/>
    </row>
    <row r="38631" spans="9:20" x14ac:dyDescent="0.25">
      <c r="I38631" s="137"/>
      <c r="J38631" s="110"/>
      <c r="K38631"/>
      <c r="L38631"/>
      <c r="T38631" s="138"/>
    </row>
    <row r="38632" spans="9:20" x14ac:dyDescent="0.25">
      <c r="I38632" s="137"/>
      <c r="J38632" s="110"/>
      <c r="K38632"/>
      <c r="L38632"/>
      <c r="T38632" s="138"/>
    </row>
    <row r="38633" spans="9:20" x14ac:dyDescent="0.25">
      <c r="I38633" s="137"/>
      <c r="J38633" s="110"/>
      <c r="K38633"/>
      <c r="L38633"/>
      <c r="T38633" s="138"/>
    </row>
    <row r="38634" spans="9:20" x14ac:dyDescent="0.25">
      <c r="I38634" s="137"/>
      <c r="J38634" s="110"/>
      <c r="K38634"/>
      <c r="L38634"/>
      <c r="T38634" s="138"/>
    </row>
    <row r="38635" spans="9:20" x14ac:dyDescent="0.25">
      <c r="I38635" s="137"/>
      <c r="J38635" s="110"/>
      <c r="K38635"/>
      <c r="L38635"/>
      <c r="T38635" s="138"/>
    </row>
    <row r="38636" spans="9:20" x14ac:dyDescent="0.25">
      <c r="I38636" s="137"/>
      <c r="J38636" s="110"/>
      <c r="K38636"/>
      <c r="L38636"/>
      <c r="T38636" s="138"/>
    </row>
    <row r="38637" spans="9:20" x14ac:dyDescent="0.25">
      <c r="I38637" s="137"/>
      <c r="J38637" s="110"/>
      <c r="K38637"/>
      <c r="L38637"/>
      <c r="T38637" s="138"/>
    </row>
    <row r="38638" spans="9:20" x14ac:dyDescent="0.25">
      <c r="I38638" s="137"/>
      <c r="J38638" s="110"/>
      <c r="K38638"/>
      <c r="L38638"/>
      <c r="T38638" s="138"/>
    </row>
    <row r="38639" spans="9:20" x14ac:dyDescent="0.25">
      <c r="I38639" s="137"/>
      <c r="J38639" s="110"/>
      <c r="K38639"/>
      <c r="L38639"/>
      <c r="T38639" s="138"/>
    </row>
    <row r="38640" spans="9:20" x14ac:dyDescent="0.25">
      <c r="I38640" s="137"/>
      <c r="J38640" s="110"/>
      <c r="K38640"/>
      <c r="L38640"/>
      <c r="T38640" s="138"/>
    </row>
    <row r="38641" spans="9:20" x14ac:dyDescent="0.25">
      <c r="I38641" s="137"/>
      <c r="J38641" s="110"/>
      <c r="K38641"/>
      <c r="L38641"/>
      <c r="T38641" s="138"/>
    </row>
    <row r="38642" spans="9:20" x14ac:dyDescent="0.25">
      <c r="I38642" s="137"/>
      <c r="J38642" s="110"/>
      <c r="K38642"/>
      <c r="L38642"/>
      <c r="T38642" s="138"/>
    </row>
    <row r="38643" spans="9:20" x14ac:dyDescent="0.25">
      <c r="I38643" s="137"/>
      <c r="J38643" s="110"/>
      <c r="K38643"/>
      <c r="L38643"/>
      <c r="T38643" s="138"/>
    </row>
    <row r="38644" spans="9:20" x14ac:dyDescent="0.25">
      <c r="I38644" s="137"/>
      <c r="J38644" s="110"/>
      <c r="K38644"/>
      <c r="L38644"/>
      <c r="T38644" s="138"/>
    </row>
    <row r="38645" spans="9:20" x14ac:dyDescent="0.25">
      <c r="I38645" s="137"/>
      <c r="J38645" s="110"/>
      <c r="K38645"/>
      <c r="L38645"/>
      <c r="T38645" s="138"/>
    </row>
    <row r="38646" spans="9:20" x14ac:dyDescent="0.25">
      <c r="I38646" s="137"/>
      <c r="J38646" s="110"/>
      <c r="K38646"/>
      <c r="L38646"/>
      <c r="T38646" s="138"/>
    </row>
    <row r="38647" spans="9:20" x14ac:dyDescent="0.25">
      <c r="I38647" s="137"/>
      <c r="J38647" s="110"/>
      <c r="K38647"/>
      <c r="L38647"/>
      <c r="T38647" s="138"/>
    </row>
    <row r="38648" spans="9:20" x14ac:dyDescent="0.25">
      <c r="I38648" s="137"/>
      <c r="J38648" s="110"/>
      <c r="K38648"/>
      <c r="L38648"/>
      <c r="T38648" s="138"/>
    </row>
    <row r="38649" spans="9:20" x14ac:dyDescent="0.25">
      <c r="I38649" s="137"/>
      <c r="J38649" s="110"/>
      <c r="K38649"/>
      <c r="L38649"/>
      <c r="T38649" s="138"/>
    </row>
    <row r="38650" spans="9:20" x14ac:dyDescent="0.25">
      <c r="I38650" s="137"/>
      <c r="J38650" s="110"/>
      <c r="K38650"/>
      <c r="L38650"/>
      <c r="T38650" s="138"/>
    </row>
    <row r="38651" spans="9:20" x14ac:dyDescent="0.25">
      <c r="I38651" s="137"/>
      <c r="J38651" s="110"/>
      <c r="K38651"/>
      <c r="L38651"/>
      <c r="T38651" s="138"/>
    </row>
    <row r="38652" spans="9:20" x14ac:dyDescent="0.25">
      <c r="I38652" s="137"/>
      <c r="J38652" s="110"/>
      <c r="K38652"/>
      <c r="L38652"/>
      <c r="T38652" s="138"/>
    </row>
    <row r="38653" spans="9:20" x14ac:dyDescent="0.25">
      <c r="I38653" s="137"/>
      <c r="J38653" s="110"/>
      <c r="K38653"/>
      <c r="L38653"/>
      <c r="T38653" s="138"/>
    </row>
    <row r="38654" spans="9:20" x14ac:dyDescent="0.25">
      <c r="I38654" s="137"/>
      <c r="J38654" s="110"/>
      <c r="K38654"/>
      <c r="L38654"/>
      <c r="T38654" s="138"/>
    </row>
    <row r="38655" spans="9:20" x14ac:dyDescent="0.25">
      <c r="I38655" s="137"/>
      <c r="J38655" s="110"/>
      <c r="K38655"/>
      <c r="L38655"/>
      <c r="T38655" s="138"/>
    </row>
    <row r="38656" spans="9:20" x14ac:dyDescent="0.25">
      <c r="I38656" s="137"/>
      <c r="J38656" s="110"/>
      <c r="K38656"/>
      <c r="L38656"/>
      <c r="T38656" s="138"/>
    </row>
    <row r="38657" spans="9:20" x14ac:dyDescent="0.25">
      <c r="I38657" s="137"/>
      <c r="J38657" s="110"/>
      <c r="K38657"/>
      <c r="L38657"/>
      <c r="T38657" s="138"/>
    </row>
    <row r="38658" spans="9:20" x14ac:dyDescent="0.25">
      <c r="I38658" s="137"/>
      <c r="J38658" s="110"/>
      <c r="K38658"/>
      <c r="L38658"/>
      <c r="T38658" s="138"/>
    </row>
    <row r="38659" spans="9:20" x14ac:dyDescent="0.25">
      <c r="I38659" s="137"/>
      <c r="J38659" s="110"/>
      <c r="K38659"/>
      <c r="L38659"/>
      <c r="T38659" s="138"/>
    </row>
    <row r="38660" spans="9:20" x14ac:dyDescent="0.25">
      <c r="I38660" s="137"/>
      <c r="J38660" s="110"/>
      <c r="K38660"/>
      <c r="L38660"/>
      <c r="T38660" s="138"/>
    </row>
    <row r="38661" spans="9:20" x14ac:dyDescent="0.25">
      <c r="I38661" s="137"/>
      <c r="J38661" s="110"/>
      <c r="K38661"/>
      <c r="L38661"/>
      <c r="T38661" s="138"/>
    </row>
    <row r="38662" spans="9:20" x14ac:dyDescent="0.25">
      <c r="I38662" s="137"/>
      <c r="J38662" s="110"/>
      <c r="K38662"/>
      <c r="L38662"/>
      <c r="T38662" s="138"/>
    </row>
    <row r="38663" spans="9:20" x14ac:dyDescent="0.25">
      <c r="I38663" s="137"/>
      <c r="J38663" s="110"/>
      <c r="K38663"/>
      <c r="L38663"/>
      <c r="T38663" s="138"/>
    </row>
    <row r="38664" spans="9:20" x14ac:dyDescent="0.25">
      <c r="I38664" s="137"/>
      <c r="J38664" s="110"/>
      <c r="K38664"/>
      <c r="L38664"/>
      <c r="T38664" s="138"/>
    </row>
    <row r="38665" spans="9:20" x14ac:dyDescent="0.25">
      <c r="I38665" s="137"/>
      <c r="J38665" s="110"/>
      <c r="K38665"/>
      <c r="L38665"/>
      <c r="T38665" s="138"/>
    </row>
    <row r="38666" spans="9:20" x14ac:dyDescent="0.25">
      <c r="I38666" s="137"/>
      <c r="J38666" s="110"/>
      <c r="K38666"/>
      <c r="L38666"/>
      <c r="T38666" s="138"/>
    </row>
    <row r="38667" spans="9:20" x14ac:dyDescent="0.25">
      <c r="I38667" s="137"/>
      <c r="J38667" s="110"/>
      <c r="K38667"/>
      <c r="L38667"/>
      <c r="T38667" s="138"/>
    </row>
    <row r="38668" spans="9:20" x14ac:dyDescent="0.25">
      <c r="I38668" s="137"/>
      <c r="J38668" s="110"/>
      <c r="K38668"/>
      <c r="L38668"/>
      <c r="T38668" s="138"/>
    </row>
    <row r="38669" spans="9:20" x14ac:dyDescent="0.25">
      <c r="I38669" s="137"/>
      <c r="J38669" s="110"/>
      <c r="K38669"/>
      <c r="L38669"/>
      <c r="T38669" s="138"/>
    </row>
    <row r="38670" spans="9:20" x14ac:dyDescent="0.25">
      <c r="I38670" s="137"/>
      <c r="J38670" s="110"/>
      <c r="K38670"/>
      <c r="L38670"/>
      <c r="T38670" s="138"/>
    </row>
    <row r="38671" spans="9:20" x14ac:dyDescent="0.25">
      <c r="I38671" s="137"/>
      <c r="J38671" s="110"/>
      <c r="K38671"/>
      <c r="L38671"/>
      <c r="T38671" s="138"/>
    </row>
    <row r="38672" spans="9:20" x14ac:dyDescent="0.25">
      <c r="I38672" s="137"/>
      <c r="J38672" s="110"/>
      <c r="K38672"/>
      <c r="L38672"/>
      <c r="T38672" s="138"/>
    </row>
    <row r="38673" spans="9:20" x14ac:dyDescent="0.25">
      <c r="I38673" s="137"/>
      <c r="J38673" s="110"/>
      <c r="K38673"/>
      <c r="L38673"/>
      <c r="T38673" s="138"/>
    </row>
    <row r="38674" spans="9:20" x14ac:dyDescent="0.25">
      <c r="I38674" s="137"/>
      <c r="J38674" s="110"/>
      <c r="K38674"/>
      <c r="L38674"/>
      <c r="T38674" s="138"/>
    </row>
    <row r="38675" spans="9:20" x14ac:dyDescent="0.25">
      <c r="I38675" s="137"/>
      <c r="J38675" s="110"/>
      <c r="K38675"/>
      <c r="L38675"/>
      <c r="T38675" s="138"/>
    </row>
    <row r="38676" spans="9:20" x14ac:dyDescent="0.25">
      <c r="I38676" s="137"/>
      <c r="J38676" s="110"/>
      <c r="K38676"/>
      <c r="L38676"/>
      <c r="T38676" s="138"/>
    </row>
    <row r="38677" spans="9:20" x14ac:dyDescent="0.25">
      <c r="I38677" s="137"/>
      <c r="J38677" s="110"/>
      <c r="K38677"/>
      <c r="L38677"/>
      <c r="T38677" s="138"/>
    </row>
    <row r="38678" spans="9:20" x14ac:dyDescent="0.25">
      <c r="I38678" s="137"/>
      <c r="J38678" s="110"/>
      <c r="K38678"/>
      <c r="L38678"/>
      <c r="T38678" s="138"/>
    </row>
    <row r="38679" spans="9:20" x14ac:dyDescent="0.25">
      <c r="I38679" s="137"/>
      <c r="J38679" s="110"/>
      <c r="K38679"/>
      <c r="L38679"/>
      <c r="T38679" s="138"/>
    </row>
    <row r="38680" spans="9:20" x14ac:dyDescent="0.25">
      <c r="I38680" s="137"/>
      <c r="J38680" s="110"/>
      <c r="K38680"/>
      <c r="L38680"/>
      <c r="T38680" s="138"/>
    </row>
    <row r="38681" spans="9:20" x14ac:dyDescent="0.25">
      <c r="I38681" s="137"/>
      <c r="J38681" s="110"/>
      <c r="K38681"/>
      <c r="L38681"/>
      <c r="T38681" s="138"/>
    </row>
    <row r="38682" spans="9:20" x14ac:dyDescent="0.25">
      <c r="I38682" s="137"/>
      <c r="J38682" s="110"/>
      <c r="K38682"/>
      <c r="L38682"/>
      <c r="T38682" s="138"/>
    </row>
    <row r="38683" spans="9:20" x14ac:dyDescent="0.25">
      <c r="I38683" s="137"/>
      <c r="J38683" s="110"/>
      <c r="K38683"/>
      <c r="L38683"/>
      <c r="T38683" s="138"/>
    </row>
    <row r="38684" spans="9:20" x14ac:dyDescent="0.25">
      <c r="I38684" s="137"/>
      <c r="J38684" s="110"/>
      <c r="K38684"/>
      <c r="L38684"/>
      <c r="T38684" s="138"/>
    </row>
    <row r="38685" spans="9:20" x14ac:dyDescent="0.25">
      <c r="I38685" s="137"/>
      <c r="J38685" s="110"/>
      <c r="K38685"/>
      <c r="L38685"/>
      <c r="T38685" s="138"/>
    </row>
    <row r="38686" spans="9:20" x14ac:dyDescent="0.25">
      <c r="I38686" s="137"/>
      <c r="J38686" s="110"/>
      <c r="K38686"/>
      <c r="L38686"/>
      <c r="T38686" s="138"/>
    </row>
    <row r="38687" spans="9:20" x14ac:dyDescent="0.25">
      <c r="I38687" s="137"/>
      <c r="J38687" s="110"/>
      <c r="K38687"/>
      <c r="L38687"/>
      <c r="T38687" s="138"/>
    </row>
    <row r="38688" spans="9:20" x14ac:dyDescent="0.25">
      <c r="I38688" s="137"/>
      <c r="J38688" s="110"/>
      <c r="K38688"/>
      <c r="L38688"/>
      <c r="T38688" s="138"/>
    </row>
    <row r="38689" spans="9:20" x14ac:dyDescent="0.25">
      <c r="I38689" s="137"/>
      <c r="J38689" s="110"/>
      <c r="K38689"/>
      <c r="L38689"/>
      <c r="T38689" s="138"/>
    </row>
    <row r="38690" spans="9:20" x14ac:dyDescent="0.25">
      <c r="I38690" s="137"/>
      <c r="J38690" s="110"/>
      <c r="K38690"/>
      <c r="L38690"/>
      <c r="T38690" s="138"/>
    </row>
    <row r="38691" spans="9:20" x14ac:dyDescent="0.25">
      <c r="I38691" s="137"/>
      <c r="J38691" s="110"/>
      <c r="K38691"/>
      <c r="L38691"/>
      <c r="T38691" s="138"/>
    </row>
    <row r="38692" spans="9:20" x14ac:dyDescent="0.25">
      <c r="I38692" s="137"/>
      <c r="J38692" s="110"/>
      <c r="K38692"/>
      <c r="L38692"/>
      <c r="T38692" s="138"/>
    </row>
    <row r="38693" spans="9:20" x14ac:dyDescent="0.25">
      <c r="I38693" s="137"/>
      <c r="J38693" s="110"/>
      <c r="K38693"/>
      <c r="L38693"/>
      <c r="T38693" s="138"/>
    </row>
    <row r="38694" spans="9:20" x14ac:dyDescent="0.25">
      <c r="I38694" s="137"/>
      <c r="J38694" s="110"/>
      <c r="K38694"/>
      <c r="L38694"/>
      <c r="T38694" s="138"/>
    </row>
    <row r="38695" spans="9:20" x14ac:dyDescent="0.25">
      <c r="I38695" s="137"/>
      <c r="J38695" s="110"/>
      <c r="K38695"/>
      <c r="L38695"/>
      <c r="T38695" s="138"/>
    </row>
    <row r="38696" spans="9:20" x14ac:dyDescent="0.25">
      <c r="I38696" s="137"/>
      <c r="J38696" s="110"/>
      <c r="K38696"/>
      <c r="L38696"/>
      <c r="T38696" s="138"/>
    </row>
    <row r="38697" spans="9:20" x14ac:dyDescent="0.25">
      <c r="I38697" s="137"/>
      <c r="J38697" s="110"/>
      <c r="K38697"/>
      <c r="L38697"/>
      <c r="T38697" s="138"/>
    </row>
    <row r="38698" spans="9:20" x14ac:dyDescent="0.25">
      <c r="I38698" s="137"/>
      <c r="J38698" s="110"/>
      <c r="K38698"/>
      <c r="L38698"/>
      <c r="T38698" s="138"/>
    </row>
    <row r="38699" spans="9:20" x14ac:dyDescent="0.25">
      <c r="I38699" s="137"/>
      <c r="J38699" s="110"/>
      <c r="K38699"/>
      <c r="L38699"/>
      <c r="T38699" s="138"/>
    </row>
    <row r="38700" spans="9:20" x14ac:dyDescent="0.25">
      <c r="I38700" s="137"/>
      <c r="J38700" s="110"/>
      <c r="K38700"/>
      <c r="L38700"/>
      <c r="T38700" s="138"/>
    </row>
    <row r="38701" spans="9:20" x14ac:dyDescent="0.25">
      <c r="I38701" s="137"/>
      <c r="J38701" s="110"/>
      <c r="K38701"/>
      <c r="L38701"/>
      <c r="T38701" s="138"/>
    </row>
    <row r="38702" spans="9:20" x14ac:dyDescent="0.25">
      <c r="I38702" s="137"/>
      <c r="J38702" s="110"/>
      <c r="K38702"/>
      <c r="L38702"/>
      <c r="T38702" s="138"/>
    </row>
    <row r="38703" spans="9:20" x14ac:dyDescent="0.25">
      <c r="I38703" s="137"/>
      <c r="J38703" s="110"/>
      <c r="K38703"/>
      <c r="L38703"/>
      <c r="T38703" s="138"/>
    </row>
    <row r="38704" spans="9:20" x14ac:dyDescent="0.25">
      <c r="I38704" s="137"/>
      <c r="J38704" s="110"/>
      <c r="K38704"/>
      <c r="L38704"/>
      <c r="T38704" s="138"/>
    </row>
    <row r="38705" spans="9:20" x14ac:dyDescent="0.25">
      <c r="I38705" s="137"/>
      <c r="J38705" s="110"/>
      <c r="K38705"/>
      <c r="L38705"/>
      <c r="T38705" s="138"/>
    </row>
    <row r="38706" spans="9:20" x14ac:dyDescent="0.25">
      <c r="I38706" s="137"/>
      <c r="J38706" s="110"/>
      <c r="K38706"/>
      <c r="L38706"/>
      <c r="T38706" s="138"/>
    </row>
    <row r="38707" spans="9:20" x14ac:dyDescent="0.25">
      <c r="I38707" s="137"/>
      <c r="J38707" s="110"/>
      <c r="K38707"/>
      <c r="L38707"/>
      <c r="T38707" s="138"/>
    </row>
    <row r="38708" spans="9:20" x14ac:dyDescent="0.25">
      <c r="I38708" s="137"/>
      <c r="J38708" s="110"/>
      <c r="K38708"/>
      <c r="L38708"/>
      <c r="T38708" s="138"/>
    </row>
    <row r="38709" spans="9:20" x14ac:dyDescent="0.25">
      <c r="I38709" s="137"/>
      <c r="J38709" s="110"/>
      <c r="K38709"/>
      <c r="L38709"/>
      <c r="T38709" s="138"/>
    </row>
    <row r="38710" spans="9:20" x14ac:dyDescent="0.25">
      <c r="I38710" s="137"/>
      <c r="J38710" s="110"/>
      <c r="K38710"/>
      <c r="L38710"/>
      <c r="T38710" s="138"/>
    </row>
    <row r="38711" spans="9:20" x14ac:dyDescent="0.25">
      <c r="I38711" s="137"/>
      <c r="J38711" s="110"/>
      <c r="K38711"/>
      <c r="L38711"/>
      <c r="T38711" s="138"/>
    </row>
    <row r="38712" spans="9:20" x14ac:dyDescent="0.25">
      <c r="I38712" s="137"/>
      <c r="J38712" s="110"/>
      <c r="K38712"/>
      <c r="L38712"/>
      <c r="T38712" s="138"/>
    </row>
    <row r="38713" spans="9:20" x14ac:dyDescent="0.25">
      <c r="I38713" s="137"/>
      <c r="J38713" s="110"/>
      <c r="K38713"/>
      <c r="L38713"/>
      <c r="T38713" s="138"/>
    </row>
    <row r="38714" spans="9:20" x14ac:dyDescent="0.25">
      <c r="I38714" s="137"/>
      <c r="J38714" s="110"/>
      <c r="K38714"/>
      <c r="L38714"/>
      <c r="T38714" s="138"/>
    </row>
    <row r="38715" spans="9:20" x14ac:dyDescent="0.25">
      <c r="I38715" s="137"/>
      <c r="J38715" s="110"/>
      <c r="K38715"/>
      <c r="L38715"/>
      <c r="T38715" s="138"/>
    </row>
    <row r="38716" spans="9:20" x14ac:dyDescent="0.25">
      <c r="I38716" s="137"/>
      <c r="J38716" s="110"/>
      <c r="K38716"/>
      <c r="L38716"/>
      <c r="T38716" s="138"/>
    </row>
    <row r="38717" spans="9:20" x14ac:dyDescent="0.25">
      <c r="I38717" s="137"/>
      <c r="J38717" s="110"/>
      <c r="K38717"/>
      <c r="L38717"/>
      <c r="T38717" s="138"/>
    </row>
    <row r="38718" spans="9:20" x14ac:dyDescent="0.25">
      <c r="I38718" s="137"/>
      <c r="J38718" s="110"/>
      <c r="K38718"/>
      <c r="L38718"/>
      <c r="T38718" s="138"/>
    </row>
    <row r="38719" spans="9:20" x14ac:dyDescent="0.25">
      <c r="I38719" s="137"/>
      <c r="J38719" s="110"/>
      <c r="K38719"/>
      <c r="L38719"/>
      <c r="T38719" s="138"/>
    </row>
    <row r="38720" spans="9:20" x14ac:dyDescent="0.25">
      <c r="I38720" s="137"/>
      <c r="J38720" s="110"/>
      <c r="K38720"/>
      <c r="L38720"/>
      <c r="T38720" s="138"/>
    </row>
    <row r="38721" spans="9:20" x14ac:dyDescent="0.25">
      <c r="I38721" s="137"/>
      <c r="J38721" s="110"/>
      <c r="K38721"/>
      <c r="L38721"/>
      <c r="T38721" s="138"/>
    </row>
    <row r="38722" spans="9:20" x14ac:dyDescent="0.25">
      <c r="I38722" s="137"/>
      <c r="J38722" s="110"/>
      <c r="K38722"/>
      <c r="L38722"/>
      <c r="T38722" s="138"/>
    </row>
    <row r="38723" spans="9:20" x14ac:dyDescent="0.25">
      <c r="I38723" s="137"/>
      <c r="J38723" s="110"/>
      <c r="K38723"/>
      <c r="L38723"/>
      <c r="T38723" s="138"/>
    </row>
    <row r="38724" spans="9:20" x14ac:dyDescent="0.25">
      <c r="I38724" s="137"/>
      <c r="J38724" s="110"/>
      <c r="K38724"/>
      <c r="L38724"/>
      <c r="T38724" s="138"/>
    </row>
    <row r="38725" spans="9:20" x14ac:dyDescent="0.25">
      <c r="I38725" s="137"/>
      <c r="J38725" s="110"/>
      <c r="K38725"/>
      <c r="L38725"/>
      <c r="T38725" s="138"/>
    </row>
    <row r="38726" spans="9:20" x14ac:dyDescent="0.25">
      <c r="I38726" s="137"/>
      <c r="J38726" s="110"/>
      <c r="K38726"/>
      <c r="L38726"/>
      <c r="T38726" s="138"/>
    </row>
    <row r="38727" spans="9:20" x14ac:dyDescent="0.25">
      <c r="I38727" s="137"/>
      <c r="J38727" s="110"/>
      <c r="K38727"/>
      <c r="L38727"/>
      <c r="T38727" s="138"/>
    </row>
    <row r="38728" spans="9:20" x14ac:dyDescent="0.25">
      <c r="I38728" s="137"/>
      <c r="J38728" s="110"/>
      <c r="K38728"/>
      <c r="L38728"/>
      <c r="T38728" s="138"/>
    </row>
    <row r="38729" spans="9:20" x14ac:dyDescent="0.25">
      <c r="I38729" s="137"/>
      <c r="J38729" s="110"/>
      <c r="K38729"/>
      <c r="L38729"/>
      <c r="T38729" s="138"/>
    </row>
    <row r="38730" spans="9:20" x14ac:dyDescent="0.25">
      <c r="I38730" s="137"/>
      <c r="J38730" s="110"/>
      <c r="K38730"/>
      <c r="L38730"/>
      <c r="T38730" s="138"/>
    </row>
    <row r="38731" spans="9:20" x14ac:dyDescent="0.25">
      <c r="I38731" s="137"/>
      <c r="J38731" s="110"/>
      <c r="K38731"/>
      <c r="L38731"/>
      <c r="T38731" s="138"/>
    </row>
    <row r="38732" spans="9:20" x14ac:dyDescent="0.25">
      <c r="I38732" s="137"/>
      <c r="J38732" s="110"/>
      <c r="K38732"/>
      <c r="L38732"/>
      <c r="T38732" s="138"/>
    </row>
    <row r="38733" spans="9:20" x14ac:dyDescent="0.25">
      <c r="I38733" s="137"/>
      <c r="J38733" s="110"/>
      <c r="K38733"/>
      <c r="L38733"/>
      <c r="T38733" s="138"/>
    </row>
    <row r="38734" spans="9:20" x14ac:dyDescent="0.25">
      <c r="I38734" s="137"/>
      <c r="J38734" s="110"/>
      <c r="K38734"/>
      <c r="L38734"/>
      <c r="T38734" s="138"/>
    </row>
    <row r="38735" spans="9:20" x14ac:dyDescent="0.25">
      <c r="I38735" s="137"/>
      <c r="J38735" s="110"/>
      <c r="K38735"/>
      <c r="L38735"/>
      <c r="T38735" s="138"/>
    </row>
    <row r="38736" spans="9:20" x14ac:dyDescent="0.25">
      <c r="I38736" s="137"/>
      <c r="J38736" s="110"/>
      <c r="K38736"/>
      <c r="L38736"/>
      <c r="T38736" s="138"/>
    </row>
    <row r="38737" spans="9:20" x14ac:dyDescent="0.25">
      <c r="I38737" s="137"/>
      <c r="J38737" s="110"/>
      <c r="K38737"/>
      <c r="L38737"/>
      <c r="T38737" s="138"/>
    </row>
    <row r="38738" spans="9:20" x14ac:dyDescent="0.25">
      <c r="I38738" s="137"/>
      <c r="J38738" s="110"/>
      <c r="K38738"/>
      <c r="L38738"/>
      <c r="T38738" s="138"/>
    </row>
    <row r="38739" spans="9:20" x14ac:dyDescent="0.25">
      <c r="I38739" s="137"/>
      <c r="J38739" s="110"/>
      <c r="K38739"/>
      <c r="L38739"/>
      <c r="T38739" s="138"/>
    </row>
    <row r="38740" spans="9:20" x14ac:dyDescent="0.25">
      <c r="I38740" s="137"/>
      <c r="J38740" s="110"/>
      <c r="K38740"/>
      <c r="L38740"/>
      <c r="T38740" s="138"/>
    </row>
    <row r="38741" spans="9:20" x14ac:dyDescent="0.25">
      <c r="I38741" s="137"/>
      <c r="J38741" s="110"/>
      <c r="K38741"/>
      <c r="L38741"/>
      <c r="T38741" s="138"/>
    </row>
    <row r="38742" spans="9:20" x14ac:dyDescent="0.25">
      <c r="I38742" s="137"/>
      <c r="J38742" s="110"/>
      <c r="K38742"/>
      <c r="L38742"/>
      <c r="T38742" s="138"/>
    </row>
    <row r="38743" spans="9:20" x14ac:dyDescent="0.25">
      <c r="I38743" s="137"/>
      <c r="J38743" s="110"/>
      <c r="K38743"/>
      <c r="L38743"/>
      <c r="T38743" s="138"/>
    </row>
    <row r="38744" spans="9:20" x14ac:dyDescent="0.25">
      <c r="I38744" s="137"/>
      <c r="J38744" s="110"/>
      <c r="K38744"/>
      <c r="L38744"/>
      <c r="T38744" s="138"/>
    </row>
    <row r="38745" spans="9:20" x14ac:dyDescent="0.25">
      <c r="I38745" s="137"/>
      <c r="J38745" s="110"/>
      <c r="K38745"/>
      <c r="L38745"/>
      <c r="T38745" s="138"/>
    </row>
    <row r="38746" spans="9:20" x14ac:dyDescent="0.25">
      <c r="I38746" s="137"/>
      <c r="J38746" s="110"/>
      <c r="K38746"/>
      <c r="L38746"/>
      <c r="T38746" s="138"/>
    </row>
    <row r="38747" spans="9:20" x14ac:dyDescent="0.25">
      <c r="I38747" s="137"/>
      <c r="J38747" s="110"/>
      <c r="K38747"/>
      <c r="L38747"/>
      <c r="T38747" s="138"/>
    </row>
    <row r="38748" spans="9:20" x14ac:dyDescent="0.25">
      <c r="I38748" s="137"/>
      <c r="J38748" s="110"/>
      <c r="K38748"/>
      <c r="L38748"/>
      <c r="T38748" s="138"/>
    </row>
    <row r="38749" spans="9:20" x14ac:dyDescent="0.25">
      <c r="I38749" s="137"/>
      <c r="J38749" s="110"/>
      <c r="K38749"/>
      <c r="L38749"/>
      <c r="T38749" s="138"/>
    </row>
    <row r="38750" spans="9:20" x14ac:dyDescent="0.25">
      <c r="I38750" s="137"/>
      <c r="J38750" s="110"/>
      <c r="K38750"/>
      <c r="L38750"/>
      <c r="T38750" s="138"/>
    </row>
    <row r="38751" spans="9:20" x14ac:dyDescent="0.25">
      <c r="I38751" s="137"/>
      <c r="J38751" s="110"/>
      <c r="K38751"/>
      <c r="L38751"/>
      <c r="T38751" s="138"/>
    </row>
    <row r="38752" spans="9:20" x14ac:dyDescent="0.25">
      <c r="I38752" s="137"/>
      <c r="J38752" s="110"/>
      <c r="K38752"/>
      <c r="L38752"/>
      <c r="T38752" s="138"/>
    </row>
    <row r="38753" spans="9:20" x14ac:dyDescent="0.25">
      <c r="I38753" s="137"/>
      <c r="J38753" s="110"/>
      <c r="K38753"/>
      <c r="L38753"/>
      <c r="T38753" s="138"/>
    </row>
    <row r="38754" spans="9:20" x14ac:dyDescent="0.25">
      <c r="I38754" s="137"/>
      <c r="J38754" s="110"/>
      <c r="K38754"/>
      <c r="L38754"/>
      <c r="T38754" s="138"/>
    </row>
    <row r="38755" spans="9:20" x14ac:dyDescent="0.25">
      <c r="I38755" s="137"/>
      <c r="J38755" s="110"/>
      <c r="K38755"/>
      <c r="L38755"/>
      <c r="T38755" s="138"/>
    </row>
    <row r="38756" spans="9:20" x14ac:dyDescent="0.25">
      <c r="I38756" s="137"/>
      <c r="J38756" s="110"/>
      <c r="K38756"/>
      <c r="L38756"/>
      <c r="T38756" s="138"/>
    </row>
    <row r="38757" spans="9:20" x14ac:dyDescent="0.25">
      <c r="I38757" s="137"/>
      <c r="J38757" s="110"/>
      <c r="K38757"/>
      <c r="L38757"/>
      <c r="T38757" s="138"/>
    </row>
    <row r="38758" spans="9:20" x14ac:dyDescent="0.25">
      <c r="I38758" s="137"/>
      <c r="J38758" s="110"/>
      <c r="K38758"/>
      <c r="L38758"/>
      <c r="T38758" s="138"/>
    </row>
    <row r="38759" spans="9:20" x14ac:dyDescent="0.25">
      <c r="I38759" s="137"/>
      <c r="J38759" s="110"/>
      <c r="K38759"/>
      <c r="L38759"/>
      <c r="T38759" s="138"/>
    </row>
    <row r="38760" spans="9:20" x14ac:dyDescent="0.25">
      <c r="I38760" s="137"/>
      <c r="J38760" s="110"/>
      <c r="K38760"/>
      <c r="L38760"/>
      <c r="T38760" s="138"/>
    </row>
    <row r="38761" spans="9:20" x14ac:dyDescent="0.25">
      <c r="I38761" s="137"/>
      <c r="J38761" s="110"/>
      <c r="K38761"/>
      <c r="L38761"/>
      <c r="T38761" s="138"/>
    </row>
    <row r="38762" spans="9:20" x14ac:dyDescent="0.25">
      <c r="I38762" s="137"/>
      <c r="J38762" s="110"/>
      <c r="K38762"/>
      <c r="L38762"/>
      <c r="T38762" s="138"/>
    </row>
    <row r="38763" spans="9:20" x14ac:dyDescent="0.25">
      <c r="I38763" s="137"/>
      <c r="J38763" s="110"/>
      <c r="K38763"/>
      <c r="L38763"/>
      <c r="T38763" s="138"/>
    </row>
    <row r="38764" spans="9:20" x14ac:dyDescent="0.25">
      <c r="I38764" s="137"/>
      <c r="J38764" s="110"/>
      <c r="K38764"/>
      <c r="L38764"/>
      <c r="T38764" s="138"/>
    </row>
    <row r="38765" spans="9:20" x14ac:dyDescent="0.25">
      <c r="I38765" s="137"/>
      <c r="J38765" s="110"/>
      <c r="K38765"/>
      <c r="L38765"/>
      <c r="T38765" s="138"/>
    </row>
    <row r="38766" spans="9:20" x14ac:dyDescent="0.25">
      <c r="I38766" s="137"/>
      <c r="J38766" s="110"/>
      <c r="K38766"/>
      <c r="L38766"/>
      <c r="T38766" s="138"/>
    </row>
    <row r="38767" spans="9:20" x14ac:dyDescent="0.25">
      <c r="I38767" s="137"/>
      <c r="J38767" s="110"/>
      <c r="K38767"/>
      <c r="L38767"/>
      <c r="T38767" s="138"/>
    </row>
    <row r="38768" spans="9:20" x14ac:dyDescent="0.25">
      <c r="I38768" s="137"/>
      <c r="J38768" s="110"/>
      <c r="K38768"/>
      <c r="L38768"/>
      <c r="T38768" s="138"/>
    </row>
    <row r="38769" spans="9:20" x14ac:dyDescent="0.25">
      <c r="I38769" s="137"/>
      <c r="J38769" s="110"/>
      <c r="K38769"/>
      <c r="L38769"/>
      <c r="T38769" s="138"/>
    </row>
    <row r="38770" spans="9:20" x14ac:dyDescent="0.25">
      <c r="I38770" s="137"/>
      <c r="J38770" s="110"/>
      <c r="K38770"/>
      <c r="L38770"/>
      <c r="T38770" s="138"/>
    </row>
    <row r="38771" spans="9:20" x14ac:dyDescent="0.25">
      <c r="I38771" s="137"/>
      <c r="J38771" s="110"/>
      <c r="K38771"/>
      <c r="L38771"/>
      <c r="T38771" s="138"/>
    </row>
    <row r="38772" spans="9:20" x14ac:dyDescent="0.25">
      <c r="I38772" s="137"/>
      <c r="J38772" s="110"/>
      <c r="K38772"/>
      <c r="L38772"/>
      <c r="T38772" s="138"/>
    </row>
    <row r="38773" spans="9:20" x14ac:dyDescent="0.25">
      <c r="I38773" s="137"/>
      <c r="J38773" s="110"/>
      <c r="K38773"/>
      <c r="L38773"/>
      <c r="T38773" s="138"/>
    </row>
    <row r="38774" spans="9:20" x14ac:dyDescent="0.25">
      <c r="I38774" s="137"/>
      <c r="J38774" s="110"/>
      <c r="K38774"/>
      <c r="L38774"/>
      <c r="T38774" s="138"/>
    </row>
    <row r="38775" spans="9:20" x14ac:dyDescent="0.25">
      <c r="I38775" s="137"/>
      <c r="J38775" s="110"/>
      <c r="K38775"/>
      <c r="L38775"/>
      <c r="T38775" s="138"/>
    </row>
    <row r="38776" spans="9:20" x14ac:dyDescent="0.25">
      <c r="I38776" s="137"/>
      <c r="J38776" s="110"/>
      <c r="K38776"/>
      <c r="L38776"/>
      <c r="T38776" s="138"/>
    </row>
    <row r="38777" spans="9:20" x14ac:dyDescent="0.25">
      <c r="I38777" s="137"/>
      <c r="J38777" s="110"/>
      <c r="K38777"/>
      <c r="L38777"/>
      <c r="T38777" s="138"/>
    </row>
    <row r="38778" spans="9:20" x14ac:dyDescent="0.25">
      <c r="I38778" s="137"/>
      <c r="J38778" s="110"/>
      <c r="K38778"/>
      <c r="L38778"/>
      <c r="T38778" s="138"/>
    </row>
    <row r="38779" spans="9:20" x14ac:dyDescent="0.25">
      <c r="I38779" s="137"/>
      <c r="J38779" s="110"/>
      <c r="K38779"/>
      <c r="L38779"/>
      <c r="T38779" s="138"/>
    </row>
    <row r="38780" spans="9:20" x14ac:dyDescent="0.25">
      <c r="I38780" s="137"/>
      <c r="J38780" s="110"/>
      <c r="K38780"/>
      <c r="L38780"/>
      <c r="T38780" s="138"/>
    </row>
    <row r="38781" spans="9:20" x14ac:dyDescent="0.25">
      <c r="I38781" s="137"/>
      <c r="J38781" s="110"/>
      <c r="K38781"/>
      <c r="L38781"/>
      <c r="T38781" s="138"/>
    </row>
    <row r="38782" spans="9:20" x14ac:dyDescent="0.25">
      <c r="I38782" s="137"/>
      <c r="J38782" s="110"/>
      <c r="K38782"/>
      <c r="L38782"/>
      <c r="T38782" s="138"/>
    </row>
    <row r="38783" spans="9:20" x14ac:dyDescent="0.25">
      <c r="I38783" s="137"/>
      <c r="J38783" s="110"/>
      <c r="K38783"/>
      <c r="L38783"/>
      <c r="T38783" s="138"/>
    </row>
    <row r="38784" spans="9:20" x14ac:dyDescent="0.25">
      <c r="I38784" s="137"/>
      <c r="J38784" s="110"/>
      <c r="K38784"/>
      <c r="L38784"/>
      <c r="T38784" s="138"/>
    </row>
    <row r="38785" spans="9:20" x14ac:dyDescent="0.25">
      <c r="I38785" s="137"/>
      <c r="J38785" s="110"/>
      <c r="K38785"/>
      <c r="L38785"/>
      <c r="T38785" s="138"/>
    </row>
    <row r="38786" spans="9:20" x14ac:dyDescent="0.25">
      <c r="I38786" s="137"/>
      <c r="J38786" s="110"/>
      <c r="K38786"/>
      <c r="L38786"/>
      <c r="T38786" s="138"/>
    </row>
    <row r="38787" spans="9:20" x14ac:dyDescent="0.25">
      <c r="I38787" s="137"/>
      <c r="J38787" s="110"/>
      <c r="K38787"/>
      <c r="L38787"/>
      <c r="T38787" s="138"/>
    </row>
    <row r="38788" spans="9:20" x14ac:dyDescent="0.25">
      <c r="I38788" s="137"/>
      <c r="J38788" s="110"/>
      <c r="K38788"/>
      <c r="L38788"/>
      <c r="T38788" s="138"/>
    </row>
    <row r="38789" spans="9:20" x14ac:dyDescent="0.25">
      <c r="I38789" s="137"/>
      <c r="J38789" s="110"/>
      <c r="K38789"/>
      <c r="L38789"/>
      <c r="T38789" s="138"/>
    </row>
    <row r="38790" spans="9:20" x14ac:dyDescent="0.25">
      <c r="I38790" s="137"/>
      <c r="J38790" s="110"/>
      <c r="K38790"/>
      <c r="L38790"/>
      <c r="T38790" s="138"/>
    </row>
    <row r="38791" spans="9:20" x14ac:dyDescent="0.25">
      <c r="I38791" s="137"/>
      <c r="J38791" s="110"/>
      <c r="K38791"/>
      <c r="L38791"/>
      <c r="T38791" s="138"/>
    </row>
    <row r="38792" spans="9:20" x14ac:dyDescent="0.25">
      <c r="I38792" s="137"/>
      <c r="J38792" s="110"/>
      <c r="K38792"/>
      <c r="L38792"/>
      <c r="T38792" s="138"/>
    </row>
    <row r="38793" spans="9:20" x14ac:dyDescent="0.25">
      <c r="I38793" s="137"/>
      <c r="J38793" s="110"/>
      <c r="K38793"/>
      <c r="L38793"/>
      <c r="T38793" s="138"/>
    </row>
    <row r="38794" spans="9:20" x14ac:dyDescent="0.25">
      <c r="I38794" s="137"/>
      <c r="J38794" s="110"/>
      <c r="K38794"/>
      <c r="L38794"/>
      <c r="T38794" s="138"/>
    </row>
    <row r="38795" spans="9:20" x14ac:dyDescent="0.25">
      <c r="I38795" s="137"/>
      <c r="J38795" s="110"/>
      <c r="K38795"/>
      <c r="L38795"/>
      <c r="T38795" s="138"/>
    </row>
    <row r="38796" spans="9:20" x14ac:dyDescent="0.25">
      <c r="I38796" s="137"/>
      <c r="J38796" s="110"/>
      <c r="K38796"/>
      <c r="L38796"/>
      <c r="T38796" s="138"/>
    </row>
    <row r="38797" spans="9:20" x14ac:dyDescent="0.25">
      <c r="I38797" s="137"/>
      <c r="J38797" s="110"/>
      <c r="K38797"/>
      <c r="L38797"/>
      <c r="T38797" s="138"/>
    </row>
    <row r="38798" spans="9:20" x14ac:dyDescent="0.25">
      <c r="I38798" s="137"/>
      <c r="J38798" s="110"/>
      <c r="K38798"/>
      <c r="L38798"/>
      <c r="T38798" s="138"/>
    </row>
    <row r="38799" spans="9:20" x14ac:dyDescent="0.25">
      <c r="I38799" s="137"/>
      <c r="J38799" s="110"/>
      <c r="K38799"/>
      <c r="L38799"/>
      <c r="T38799" s="138"/>
    </row>
    <row r="38800" spans="9:20" x14ac:dyDescent="0.25">
      <c r="I38800" s="137"/>
      <c r="J38800" s="110"/>
      <c r="K38800"/>
      <c r="L38800"/>
      <c r="T38800" s="138"/>
    </row>
    <row r="38801" spans="9:20" x14ac:dyDescent="0.25">
      <c r="I38801" s="137"/>
      <c r="J38801" s="110"/>
      <c r="K38801"/>
      <c r="L38801"/>
      <c r="T38801" s="138"/>
    </row>
    <row r="38802" spans="9:20" x14ac:dyDescent="0.25">
      <c r="I38802" s="137"/>
      <c r="J38802" s="110"/>
      <c r="K38802"/>
      <c r="L38802"/>
      <c r="T38802" s="138"/>
    </row>
    <row r="38803" spans="9:20" x14ac:dyDescent="0.25">
      <c r="I38803" s="137"/>
      <c r="J38803" s="110"/>
      <c r="K38803"/>
      <c r="L38803"/>
      <c r="T38803" s="138"/>
    </row>
    <row r="38804" spans="9:20" x14ac:dyDescent="0.25">
      <c r="I38804" s="137"/>
      <c r="J38804" s="110"/>
      <c r="K38804"/>
      <c r="L38804"/>
      <c r="T38804" s="138"/>
    </row>
    <row r="38805" spans="9:20" x14ac:dyDescent="0.25">
      <c r="I38805" s="137"/>
      <c r="J38805" s="110"/>
      <c r="K38805"/>
      <c r="L38805"/>
      <c r="T38805" s="138"/>
    </row>
    <row r="38806" spans="9:20" x14ac:dyDescent="0.25">
      <c r="I38806" s="137"/>
      <c r="J38806" s="110"/>
      <c r="K38806"/>
      <c r="L38806"/>
      <c r="T38806" s="138"/>
    </row>
    <row r="38807" spans="9:20" x14ac:dyDescent="0.25">
      <c r="I38807" s="137"/>
      <c r="J38807" s="110"/>
      <c r="K38807"/>
      <c r="L38807"/>
      <c r="T38807" s="138"/>
    </row>
    <row r="38808" spans="9:20" x14ac:dyDescent="0.25">
      <c r="I38808" s="137"/>
      <c r="J38808" s="110"/>
      <c r="K38808"/>
      <c r="L38808"/>
      <c r="T38808" s="138"/>
    </row>
    <row r="38809" spans="9:20" x14ac:dyDescent="0.25">
      <c r="I38809" s="137"/>
      <c r="J38809" s="110"/>
      <c r="K38809"/>
      <c r="L38809"/>
      <c r="T38809" s="138"/>
    </row>
    <row r="38810" spans="9:20" x14ac:dyDescent="0.25">
      <c r="I38810" s="137"/>
      <c r="J38810" s="110"/>
      <c r="K38810"/>
      <c r="L38810"/>
      <c r="T38810" s="138"/>
    </row>
    <row r="38811" spans="9:20" x14ac:dyDescent="0.25">
      <c r="I38811" s="137"/>
      <c r="J38811" s="110"/>
      <c r="K38811"/>
      <c r="L38811"/>
      <c r="T38811" s="138"/>
    </row>
    <row r="38812" spans="9:20" x14ac:dyDescent="0.25">
      <c r="I38812" s="137"/>
      <c r="J38812" s="110"/>
      <c r="K38812"/>
      <c r="L38812"/>
      <c r="T38812" s="138"/>
    </row>
    <row r="38813" spans="9:20" x14ac:dyDescent="0.25">
      <c r="I38813" s="137"/>
      <c r="J38813" s="110"/>
      <c r="K38813"/>
      <c r="L38813"/>
      <c r="T38813" s="138"/>
    </row>
    <row r="38814" spans="9:20" x14ac:dyDescent="0.25">
      <c r="I38814" s="137"/>
      <c r="J38814" s="110"/>
      <c r="K38814"/>
      <c r="L38814"/>
      <c r="T38814" s="138"/>
    </row>
    <row r="38815" spans="9:20" x14ac:dyDescent="0.25">
      <c r="I38815" s="137"/>
      <c r="J38815" s="110"/>
      <c r="K38815"/>
      <c r="L38815"/>
      <c r="T38815" s="138"/>
    </row>
    <row r="38816" spans="9:20" x14ac:dyDescent="0.25">
      <c r="I38816" s="137"/>
      <c r="J38816" s="110"/>
      <c r="K38816"/>
      <c r="L38816"/>
      <c r="T38816" s="138"/>
    </row>
    <row r="38817" spans="9:20" x14ac:dyDescent="0.25">
      <c r="I38817" s="137"/>
      <c r="J38817" s="110"/>
      <c r="K38817"/>
      <c r="L38817"/>
      <c r="T38817" s="138"/>
    </row>
    <row r="38818" spans="9:20" x14ac:dyDescent="0.25">
      <c r="I38818" s="137"/>
      <c r="J38818" s="110"/>
      <c r="K38818"/>
      <c r="L38818"/>
      <c r="T38818" s="138"/>
    </row>
    <row r="38819" spans="9:20" x14ac:dyDescent="0.25">
      <c r="I38819" s="137"/>
      <c r="J38819" s="110"/>
      <c r="K38819"/>
      <c r="L38819"/>
      <c r="T38819" s="138"/>
    </row>
    <row r="38820" spans="9:20" x14ac:dyDescent="0.25">
      <c r="I38820" s="137"/>
      <c r="J38820" s="110"/>
      <c r="K38820"/>
      <c r="L38820"/>
      <c r="T38820" s="138"/>
    </row>
    <row r="38821" spans="9:20" x14ac:dyDescent="0.25">
      <c r="I38821" s="137"/>
      <c r="J38821" s="110"/>
      <c r="K38821"/>
      <c r="L38821"/>
      <c r="T38821" s="138"/>
    </row>
    <row r="38822" spans="9:20" x14ac:dyDescent="0.25">
      <c r="I38822" s="137"/>
      <c r="J38822" s="110"/>
      <c r="K38822"/>
      <c r="L38822"/>
      <c r="T38822" s="138"/>
    </row>
    <row r="38823" spans="9:20" x14ac:dyDescent="0.25">
      <c r="I38823" s="137"/>
      <c r="J38823" s="110"/>
      <c r="K38823"/>
      <c r="L38823"/>
      <c r="T38823" s="138"/>
    </row>
    <row r="38824" spans="9:20" x14ac:dyDescent="0.25">
      <c r="I38824" s="137"/>
      <c r="J38824" s="110"/>
      <c r="K38824"/>
      <c r="L38824"/>
      <c r="T38824" s="138"/>
    </row>
    <row r="38825" spans="9:20" x14ac:dyDescent="0.25">
      <c r="I38825" s="137"/>
      <c r="J38825" s="110"/>
      <c r="K38825"/>
      <c r="L38825"/>
      <c r="T38825" s="138"/>
    </row>
    <row r="38826" spans="9:20" x14ac:dyDescent="0.25">
      <c r="I38826" s="137"/>
      <c r="J38826" s="110"/>
      <c r="K38826"/>
      <c r="L38826"/>
      <c r="T38826" s="138"/>
    </row>
    <row r="38827" spans="9:20" x14ac:dyDescent="0.25">
      <c r="I38827" s="137"/>
      <c r="J38827" s="110"/>
      <c r="K38827"/>
      <c r="L38827"/>
      <c r="T38827" s="138"/>
    </row>
    <row r="38828" spans="9:20" x14ac:dyDescent="0.25">
      <c r="I38828" s="137"/>
      <c r="J38828" s="110"/>
      <c r="K38828"/>
      <c r="L38828"/>
      <c r="T38828" s="138"/>
    </row>
    <row r="38829" spans="9:20" x14ac:dyDescent="0.25">
      <c r="I38829" s="137"/>
      <c r="J38829" s="110"/>
      <c r="K38829"/>
      <c r="L38829"/>
      <c r="T38829" s="138"/>
    </row>
    <row r="38830" spans="9:20" x14ac:dyDescent="0.25">
      <c r="I38830" s="137"/>
      <c r="J38830" s="110"/>
      <c r="K38830"/>
      <c r="L38830"/>
      <c r="T38830" s="138"/>
    </row>
    <row r="38831" spans="9:20" x14ac:dyDescent="0.25">
      <c r="I38831" s="137"/>
      <c r="J38831" s="110"/>
      <c r="K38831"/>
      <c r="L38831"/>
      <c r="T38831" s="138"/>
    </row>
    <row r="38832" spans="9:20" x14ac:dyDescent="0.25">
      <c r="I38832" s="137"/>
      <c r="J38832" s="110"/>
      <c r="K38832"/>
      <c r="L38832"/>
      <c r="T38832" s="138"/>
    </row>
    <row r="38833" spans="9:20" x14ac:dyDescent="0.25">
      <c r="I38833" s="137"/>
      <c r="J38833" s="110"/>
      <c r="K38833"/>
      <c r="L38833"/>
      <c r="T38833" s="138"/>
    </row>
    <row r="38834" spans="9:20" x14ac:dyDescent="0.25">
      <c r="I38834" s="137"/>
      <c r="J38834" s="110"/>
      <c r="K38834"/>
      <c r="L38834"/>
      <c r="T38834" s="138"/>
    </row>
    <row r="38835" spans="9:20" x14ac:dyDescent="0.25">
      <c r="I38835" s="137"/>
      <c r="J38835" s="110"/>
      <c r="K38835"/>
      <c r="L38835"/>
      <c r="T38835" s="138"/>
    </row>
    <row r="38836" spans="9:20" x14ac:dyDescent="0.25">
      <c r="I38836" s="137"/>
      <c r="J38836" s="110"/>
      <c r="K38836"/>
      <c r="L38836"/>
      <c r="T38836" s="138"/>
    </row>
    <row r="38837" spans="9:20" x14ac:dyDescent="0.25">
      <c r="I38837" s="137"/>
      <c r="J38837" s="110"/>
      <c r="K38837"/>
      <c r="L38837"/>
      <c r="T38837" s="138"/>
    </row>
    <row r="38838" spans="9:20" x14ac:dyDescent="0.25">
      <c r="I38838" s="137"/>
      <c r="J38838" s="110"/>
      <c r="K38838"/>
      <c r="L38838"/>
      <c r="T38838" s="138"/>
    </row>
    <row r="38839" spans="9:20" x14ac:dyDescent="0.25">
      <c r="I38839" s="137"/>
      <c r="J38839" s="110"/>
      <c r="K38839"/>
      <c r="L38839"/>
      <c r="T38839" s="138"/>
    </row>
    <row r="38840" spans="9:20" x14ac:dyDescent="0.25">
      <c r="I38840" s="137"/>
      <c r="J38840" s="110"/>
      <c r="K38840"/>
      <c r="L38840"/>
      <c r="T38840" s="138"/>
    </row>
    <row r="38841" spans="9:20" x14ac:dyDescent="0.25">
      <c r="I38841" s="137"/>
      <c r="J38841" s="110"/>
      <c r="K38841"/>
      <c r="L38841"/>
      <c r="T38841" s="138"/>
    </row>
    <row r="38842" spans="9:20" x14ac:dyDescent="0.25">
      <c r="I38842" s="137"/>
      <c r="J38842" s="110"/>
      <c r="K38842"/>
      <c r="L38842"/>
      <c r="T38842" s="138"/>
    </row>
    <row r="38843" spans="9:20" x14ac:dyDescent="0.25">
      <c r="I38843" s="137"/>
      <c r="J38843" s="110"/>
      <c r="K38843"/>
      <c r="L38843"/>
      <c r="T38843" s="138"/>
    </row>
    <row r="38844" spans="9:20" x14ac:dyDescent="0.25">
      <c r="I38844" s="137"/>
      <c r="J38844" s="110"/>
      <c r="K38844"/>
      <c r="L38844"/>
      <c r="T38844" s="138"/>
    </row>
    <row r="38845" spans="9:20" x14ac:dyDescent="0.25">
      <c r="I38845" s="137"/>
      <c r="J38845" s="110"/>
      <c r="K38845"/>
      <c r="L38845"/>
      <c r="T38845" s="138"/>
    </row>
    <row r="38846" spans="9:20" x14ac:dyDescent="0.25">
      <c r="I38846" s="137"/>
      <c r="J38846" s="110"/>
      <c r="K38846"/>
      <c r="L38846"/>
      <c r="T38846" s="138"/>
    </row>
    <row r="38847" spans="9:20" x14ac:dyDescent="0.25">
      <c r="I38847" s="137"/>
      <c r="J38847" s="110"/>
      <c r="K38847"/>
      <c r="L38847"/>
      <c r="T38847" s="138"/>
    </row>
    <row r="38848" spans="9:20" x14ac:dyDescent="0.25">
      <c r="I38848" s="137"/>
      <c r="J38848" s="110"/>
      <c r="K38848"/>
      <c r="L38848"/>
      <c r="T38848" s="138"/>
    </row>
    <row r="38849" spans="9:20" x14ac:dyDescent="0.25">
      <c r="I38849" s="137"/>
      <c r="J38849" s="110"/>
      <c r="K38849"/>
      <c r="L38849"/>
      <c r="T38849" s="138"/>
    </row>
    <row r="38850" spans="9:20" x14ac:dyDescent="0.25">
      <c r="I38850" s="137"/>
      <c r="J38850" s="110"/>
      <c r="K38850"/>
      <c r="L38850"/>
      <c r="T38850" s="138"/>
    </row>
    <row r="38851" spans="9:20" x14ac:dyDescent="0.25">
      <c r="I38851" s="137"/>
      <c r="J38851" s="110"/>
      <c r="K38851"/>
      <c r="L38851"/>
      <c r="T38851" s="138"/>
    </row>
    <row r="38852" spans="9:20" x14ac:dyDescent="0.25">
      <c r="I38852" s="137"/>
      <c r="J38852" s="110"/>
      <c r="K38852"/>
      <c r="L38852"/>
      <c r="T38852" s="138"/>
    </row>
    <row r="38853" spans="9:20" x14ac:dyDescent="0.25">
      <c r="I38853" s="137"/>
      <c r="J38853" s="110"/>
      <c r="K38853"/>
      <c r="L38853"/>
      <c r="T38853" s="138"/>
    </row>
    <row r="38854" spans="9:20" x14ac:dyDescent="0.25">
      <c r="I38854" s="137"/>
      <c r="J38854" s="110"/>
      <c r="K38854"/>
      <c r="L38854"/>
      <c r="T38854" s="138"/>
    </row>
    <row r="38855" spans="9:20" x14ac:dyDescent="0.25">
      <c r="I38855" s="137"/>
      <c r="J38855" s="110"/>
      <c r="K38855"/>
      <c r="L38855"/>
      <c r="T38855" s="138"/>
    </row>
    <row r="38856" spans="9:20" x14ac:dyDescent="0.25">
      <c r="I38856" s="137"/>
      <c r="J38856" s="110"/>
      <c r="K38856"/>
      <c r="L38856"/>
      <c r="T38856" s="138"/>
    </row>
    <row r="38857" spans="9:20" x14ac:dyDescent="0.25">
      <c r="I38857" s="137"/>
      <c r="J38857" s="110"/>
      <c r="K38857"/>
      <c r="L38857"/>
      <c r="T38857" s="138"/>
    </row>
    <row r="38858" spans="9:20" x14ac:dyDescent="0.25">
      <c r="I38858" s="137"/>
      <c r="J38858" s="110"/>
      <c r="K38858"/>
      <c r="L38858"/>
      <c r="T38858" s="138"/>
    </row>
    <row r="38859" spans="9:20" x14ac:dyDescent="0.25">
      <c r="I38859" s="137"/>
      <c r="J38859" s="110"/>
      <c r="K38859"/>
      <c r="L38859"/>
      <c r="T38859" s="138"/>
    </row>
    <row r="38860" spans="9:20" x14ac:dyDescent="0.25">
      <c r="I38860" s="137"/>
      <c r="J38860" s="110"/>
      <c r="K38860"/>
      <c r="L38860"/>
      <c r="T38860" s="138"/>
    </row>
    <row r="38861" spans="9:20" x14ac:dyDescent="0.25">
      <c r="I38861" s="137"/>
      <c r="J38861" s="110"/>
      <c r="K38861"/>
      <c r="L38861"/>
      <c r="T38861" s="138"/>
    </row>
    <row r="38862" spans="9:20" x14ac:dyDescent="0.25">
      <c r="I38862" s="137"/>
      <c r="J38862" s="110"/>
      <c r="K38862"/>
      <c r="L38862"/>
      <c r="T38862" s="138"/>
    </row>
    <row r="38863" spans="9:20" x14ac:dyDescent="0.25">
      <c r="I38863" s="137"/>
      <c r="J38863" s="110"/>
      <c r="K38863"/>
      <c r="L38863"/>
      <c r="T38863" s="138"/>
    </row>
    <row r="38864" spans="9:20" x14ac:dyDescent="0.25">
      <c r="I38864" s="137"/>
      <c r="J38864" s="110"/>
      <c r="K38864"/>
      <c r="L38864"/>
      <c r="T38864" s="138"/>
    </row>
    <row r="38865" spans="9:20" x14ac:dyDescent="0.25">
      <c r="I38865" s="137"/>
      <c r="J38865" s="110"/>
      <c r="K38865"/>
      <c r="L38865"/>
      <c r="T38865" s="138"/>
    </row>
    <row r="38866" spans="9:20" x14ac:dyDescent="0.25">
      <c r="I38866" s="137"/>
      <c r="J38866" s="110"/>
      <c r="K38866"/>
      <c r="L38866"/>
      <c r="T38866" s="138"/>
    </row>
    <row r="38867" spans="9:20" x14ac:dyDescent="0.25">
      <c r="I38867" s="137"/>
      <c r="J38867" s="110"/>
      <c r="K38867"/>
      <c r="L38867"/>
      <c r="T38867" s="138"/>
    </row>
    <row r="38868" spans="9:20" x14ac:dyDescent="0.25">
      <c r="I38868" s="137"/>
      <c r="J38868" s="110"/>
      <c r="K38868"/>
      <c r="L38868"/>
      <c r="T38868" s="138"/>
    </row>
    <row r="38869" spans="9:20" x14ac:dyDescent="0.25">
      <c r="I38869" s="137"/>
      <c r="J38869" s="110"/>
      <c r="K38869"/>
      <c r="L38869"/>
      <c r="T38869" s="138"/>
    </row>
    <row r="38870" spans="9:20" x14ac:dyDescent="0.25">
      <c r="I38870" s="137"/>
      <c r="J38870" s="110"/>
      <c r="K38870"/>
      <c r="L38870"/>
      <c r="T38870" s="138"/>
    </row>
    <row r="38871" spans="9:20" x14ac:dyDescent="0.25">
      <c r="I38871" s="137"/>
      <c r="J38871" s="110"/>
      <c r="K38871"/>
      <c r="L38871"/>
      <c r="T38871" s="138"/>
    </row>
    <row r="38872" spans="9:20" x14ac:dyDescent="0.25">
      <c r="I38872" s="137"/>
      <c r="J38872" s="110"/>
      <c r="K38872"/>
      <c r="L38872"/>
      <c r="T38872" s="138"/>
    </row>
    <row r="38873" spans="9:20" x14ac:dyDescent="0.25">
      <c r="I38873" s="137"/>
      <c r="J38873" s="110"/>
      <c r="K38873"/>
      <c r="L38873"/>
      <c r="T38873" s="138"/>
    </row>
    <row r="38874" spans="9:20" x14ac:dyDescent="0.25">
      <c r="I38874" s="137"/>
      <c r="J38874" s="110"/>
      <c r="K38874"/>
      <c r="L38874"/>
      <c r="T38874" s="138"/>
    </row>
    <row r="38875" spans="9:20" x14ac:dyDescent="0.25">
      <c r="I38875" s="137"/>
      <c r="J38875" s="110"/>
      <c r="K38875"/>
      <c r="L38875"/>
      <c r="T38875" s="138"/>
    </row>
    <row r="38876" spans="9:20" x14ac:dyDescent="0.25">
      <c r="I38876" s="137"/>
      <c r="J38876" s="110"/>
      <c r="K38876"/>
      <c r="L38876"/>
      <c r="T38876" s="138"/>
    </row>
    <row r="38877" spans="9:20" x14ac:dyDescent="0.25">
      <c r="I38877" s="137"/>
      <c r="J38877" s="110"/>
      <c r="K38877"/>
      <c r="L38877"/>
      <c r="T38877" s="138"/>
    </row>
    <row r="38878" spans="9:20" x14ac:dyDescent="0.25">
      <c r="I38878" s="137"/>
      <c r="J38878" s="110"/>
      <c r="K38878"/>
      <c r="L38878"/>
      <c r="T38878" s="138"/>
    </row>
    <row r="38879" spans="9:20" x14ac:dyDescent="0.25">
      <c r="I38879" s="137"/>
      <c r="J38879" s="110"/>
      <c r="K38879"/>
      <c r="L38879"/>
      <c r="T38879" s="138"/>
    </row>
    <row r="38880" spans="9:20" x14ac:dyDescent="0.25">
      <c r="I38880" s="137"/>
      <c r="J38880" s="110"/>
      <c r="K38880"/>
      <c r="L38880"/>
      <c r="T38880" s="138"/>
    </row>
    <row r="38881" spans="9:20" x14ac:dyDescent="0.25">
      <c r="I38881" s="137"/>
      <c r="J38881" s="110"/>
      <c r="K38881"/>
      <c r="L38881"/>
      <c r="T38881" s="138"/>
    </row>
    <row r="38882" spans="9:20" x14ac:dyDescent="0.25">
      <c r="I38882" s="137"/>
      <c r="J38882" s="110"/>
      <c r="K38882"/>
      <c r="L38882"/>
      <c r="T38882" s="138"/>
    </row>
    <row r="38883" spans="9:20" x14ac:dyDescent="0.25">
      <c r="I38883" s="137"/>
      <c r="J38883" s="110"/>
      <c r="K38883"/>
      <c r="L38883"/>
      <c r="T38883" s="138"/>
    </row>
    <row r="38884" spans="9:20" x14ac:dyDescent="0.25">
      <c r="I38884" s="137"/>
      <c r="J38884" s="110"/>
      <c r="K38884"/>
      <c r="L38884"/>
      <c r="T38884" s="138"/>
    </row>
    <row r="38885" spans="9:20" x14ac:dyDescent="0.25">
      <c r="I38885" s="137"/>
      <c r="J38885" s="110"/>
      <c r="K38885"/>
      <c r="L38885"/>
      <c r="T38885" s="138"/>
    </row>
    <row r="38886" spans="9:20" x14ac:dyDescent="0.25">
      <c r="I38886" s="137"/>
      <c r="J38886" s="110"/>
      <c r="K38886"/>
      <c r="L38886"/>
      <c r="T38886" s="138"/>
    </row>
    <row r="38887" spans="9:20" x14ac:dyDescent="0.25">
      <c r="I38887" s="137"/>
      <c r="J38887" s="110"/>
      <c r="K38887"/>
      <c r="L38887"/>
      <c r="T38887" s="138"/>
    </row>
    <row r="38888" spans="9:20" x14ac:dyDescent="0.25">
      <c r="I38888" s="137"/>
      <c r="J38888" s="110"/>
      <c r="K38888"/>
      <c r="L38888"/>
      <c r="T38888" s="138"/>
    </row>
    <row r="38889" spans="9:20" x14ac:dyDescent="0.25">
      <c r="I38889" s="137"/>
      <c r="J38889" s="110"/>
      <c r="K38889"/>
      <c r="L38889"/>
      <c r="T38889" s="138"/>
    </row>
    <row r="38890" spans="9:20" x14ac:dyDescent="0.25">
      <c r="I38890" s="137"/>
      <c r="J38890" s="110"/>
      <c r="K38890"/>
      <c r="L38890"/>
      <c r="T38890" s="138"/>
    </row>
    <row r="38891" spans="9:20" x14ac:dyDescent="0.25">
      <c r="I38891" s="137"/>
      <c r="J38891" s="110"/>
      <c r="K38891"/>
      <c r="L38891"/>
      <c r="T38891" s="138"/>
    </row>
    <row r="38892" spans="9:20" x14ac:dyDescent="0.25">
      <c r="I38892" s="137"/>
      <c r="J38892" s="110"/>
      <c r="K38892"/>
      <c r="L38892"/>
      <c r="T38892" s="138"/>
    </row>
    <row r="38893" spans="9:20" x14ac:dyDescent="0.25">
      <c r="I38893" s="137"/>
      <c r="J38893" s="110"/>
      <c r="K38893"/>
      <c r="L38893"/>
      <c r="T38893" s="138"/>
    </row>
    <row r="38894" spans="9:20" x14ac:dyDescent="0.25">
      <c r="I38894" s="137"/>
      <c r="J38894" s="110"/>
      <c r="K38894"/>
      <c r="L38894"/>
      <c r="T38894" s="138"/>
    </row>
    <row r="38895" spans="9:20" x14ac:dyDescent="0.25">
      <c r="I38895" s="137"/>
      <c r="J38895" s="110"/>
      <c r="K38895"/>
      <c r="L38895"/>
      <c r="T38895" s="138"/>
    </row>
    <row r="38896" spans="9:20" x14ac:dyDescent="0.25">
      <c r="I38896" s="137"/>
      <c r="J38896" s="110"/>
      <c r="K38896"/>
      <c r="L38896"/>
      <c r="T38896" s="138"/>
    </row>
    <row r="38897" spans="9:20" x14ac:dyDescent="0.25">
      <c r="I38897" s="137"/>
      <c r="J38897" s="110"/>
      <c r="K38897"/>
      <c r="L38897"/>
      <c r="T38897" s="138"/>
    </row>
    <row r="38898" spans="9:20" x14ac:dyDescent="0.25">
      <c r="I38898" s="137"/>
      <c r="J38898" s="110"/>
      <c r="K38898"/>
      <c r="L38898"/>
      <c r="T38898" s="138"/>
    </row>
    <row r="38899" spans="9:20" x14ac:dyDescent="0.25">
      <c r="I38899" s="137"/>
      <c r="J38899" s="110"/>
      <c r="K38899"/>
      <c r="L38899"/>
      <c r="T38899" s="138"/>
    </row>
    <row r="38900" spans="9:20" x14ac:dyDescent="0.25">
      <c r="I38900" s="137"/>
      <c r="J38900" s="110"/>
      <c r="K38900"/>
      <c r="L38900"/>
      <c r="T38900" s="138"/>
    </row>
    <row r="38901" spans="9:20" x14ac:dyDescent="0.25">
      <c r="I38901" s="137"/>
      <c r="J38901" s="110"/>
      <c r="K38901"/>
      <c r="L38901"/>
      <c r="T38901" s="138"/>
    </row>
    <row r="38902" spans="9:20" x14ac:dyDescent="0.25">
      <c r="I38902" s="137"/>
      <c r="J38902" s="110"/>
      <c r="K38902"/>
      <c r="L38902"/>
      <c r="T38902" s="138"/>
    </row>
    <row r="38903" spans="9:20" x14ac:dyDescent="0.25">
      <c r="I38903" s="137"/>
      <c r="J38903" s="110"/>
      <c r="K38903"/>
      <c r="L38903"/>
      <c r="T38903" s="138"/>
    </row>
    <row r="38904" spans="9:20" x14ac:dyDescent="0.25">
      <c r="I38904" s="137"/>
      <c r="J38904" s="110"/>
      <c r="K38904"/>
      <c r="L38904"/>
      <c r="T38904" s="138"/>
    </row>
    <row r="38905" spans="9:20" x14ac:dyDescent="0.25">
      <c r="I38905" s="137"/>
      <c r="J38905" s="110"/>
      <c r="K38905"/>
      <c r="L38905"/>
      <c r="T38905" s="138"/>
    </row>
    <row r="38906" spans="9:20" x14ac:dyDescent="0.25">
      <c r="I38906" s="137"/>
      <c r="J38906" s="110"/>
      <c r="K38906"/>
      <c r="L38906"/>
      <c r="T38906" s="138"/>
    </row>
    <row r="38907" spans="9:20" x14ac:dyDescent="0.25">
      <c r="I38907" s="137"/>
      <c r="J38907" s="110"/>
      <c r="K38907"/>
      <c r="L38907"/>
      <c r="T38907" s="138"/>
    </row>
    <row r="38908" spans="9:20" x14ac:dyDescent="0.25">
      <c r="I38908" s="137"/>
      <c r="J38908" s="110"/>
      <c r="K38908"/>
      <c r="L38908"/>
      <c r="T38908" s="138"/>
    </row>
    <row r="38909" spans="9:20" x14ac:dyDescent="0.25">
      <c r="I38909" s="137"/>
      <c r="J38909" s="110"/>
      <c r="K38909"/>
      <c r="L38909"/>
      <c r="T38909" s="138"/>
    </row>
    <row r="38910" spans="9:20" x14ac:dyDescent="0.25">
      <c r="I38910" s="137"/>
      <c r="J38910" s="110"/>
      <c r="K38910"/>
      <c r="L38910"/>
      <c r="T38910" s="138"/>
    </row>
    <row r="38911" spans="9:20" x14ac:dyDescent="0.25">
      <c r="I38911" s="137"/>
      <c r="J38911" s="110"/>
      <c r="K38911"/>
      <c r="L38911"/>
      <c r="T38911" s="138"/>
    </row>
    <row r="38912" spans="9:20" x14ac:dyDescent="0.25">
      <c r="I38912" s="137"/>
      <c r="J38912" s="110"/>
      <c r="K38912"/>
      <c r="L38912"/>
      <c r="T38912" s="138"/>
    </row>
    <row r="38913" spans="9:20" x14ac:dyDescent="0.25">
      <c r="I38913" s="137"/>
      <c r="J38913" s="110"/>
      <c r="K38913"/>
      <c r="L38913"/>
      <c r="T38913" s="138"/>
    </row>
    <row r="38914" spans="9:20" x14ac:dyDescent="0.25">
      <c r="I38914" s="137"/>
      <c r="J38914" s="110"/>
      <c r="K38914"/>
      <c r="L38914"/>
      <c r="T38914" s="138"/>
    </row>
    <row r="38915" spans="9:20" x14ac:dyDescent="0.25">
      <c r="I38915" s="137"/>
      <c r="J38915" s="110"/>
      <c r="K38915"/>
      <c r="L38915"/>
      <c r="T38915" s="138"/>
    </row>
    <row r="38916" spans="9:20" x14ac:dyDescent="0.25">
      <c r="I38916" s="137"/>
      <c r="J38916" s="110"/>
      <c r="K38916"/>
      <c r="L38916"/>
      <c r="T38916" s="138"/>
    </row>
    <row r="38917" spans="9:20" x14ac:dyDescent="0.25">
      <c r="I38917" s="137"/>
      <c r="J38917" s="110"/>
      <c r="K38917"/>
      <c r="L38917"/>
      <c r="T38917" s="138"/>
    </row>
    <row r="38918" spans="9:20" x14ac:dyDescent="0.25">
      <c r="I38918" s="137"/>
      <c r="J38918" s="110"/>
      <c r="K38918"/>
      <c r="L38918"/>
      <c r="T38918" s="138"/>
    </row>
    <row r="38919" spans="9:20" x14ac:dyDescent="0.25">
      <c r="I38919" s="137"/>
      <c r="J38919" s="110"/>
      <c r="K38919"/>
      <c r="L38919"/>
      <c r="T38919" s="138"/>
    </row>
    <row r="38920" spans="9:20" x14ac:dyDescent="0.25">
      <c r="I38920" s="137"/>
      <c r="J38920" s="110"/>
      <c r="K38920"/>
      <c r="L38920"/>
      <c r="T38920" s="138"/>
    </row>
    <row r="38921" spans="9:20" x14ac:dyDescent="0.25">
      <c r="I38921" s="137"/>
      <c r="J38921" s="110"/>
      <c r="K38921"/>
      <c r="L38921"/>
      <c r="T38921" s="138"/>
    </row>
    <row r="38922" spans="9:20" x14ac:dyDescent="0.25">
      <c r="I38922" s="137"/>
      <c r="J38922" s="110"/>
      <c r="K38922"/>
      <c r="L38922"/>
      <c r="T38922" s="138"/>
    </row>
    <row r="38923" spans="9:20" x14ac:dyDescent="0.25">
      <c r="I38923" s="137"/>
      <c r="J38923" s="110"/>
      <c r="K38923"/>
      <c r="L38923"/>
      <c r="T38923" s="138"/>
    </row>
    <row r="38924" spans="9:20" x14ac:dyDescent="0.25">
      <c r="I38924" s="137"/>
      <c r="J38924" s="110"/>
      <c r="K38924"/>
      <c r="L38924"/>
      <c r="T38924" s="138"/>
    </row>
    <row r="38925" spans="9:20" x14ac:dyDescent="0.25">
      <c r="I38925" s="137"/>
      <c r="J38925" s="110"/>
      <c r="K38925"/>
      <c r="L38925"/>
      <c r="T38925" s="138"/>
    </row>
    <row r="38926" spans="9:20" x14ac:dyDescent="0.25">
      <c r="I38926" s="137"/>
      <c r="J38926" s="110"/>
      <c r="K38926"/>
      <c r="L38926"/>
      <c r="T38926" s="138"/>
    </row>
    <row r="38927" spans="9:20" x14ac:dyDescent="0.25">
      <c r="I38927" s="137"/>
      <c r="J38927" s="110"/>
      <c r="K38927"/>
      <c r="L38927"/>
      <c r="T38927" s="138"/>
    </row>
    <row r="38928" spans="9:20" x14ac:dyDescent="0.25">
      <c r="I38928" s="137"/>
      <c r="J38928" s="110"/>
      <c r="K38928"/>
      <c r="L38928"/>
      <c r="T38928" s="138"/>
    </row>
    <row r="38929" spans="9:20" x14ac:dyDescent="0.25">
      <c r="I38929" s="137"/>
      <c r="J38929" s="110"/>
      <c r="K38929"/>
      <c r="L38929"/>
      <c r="T38929" s="138"/>
    </row>
    <row r="38930" spans="9:20" x14ac:dyDescent="0.25">
      <c r="I38930" s="137"/>
      <c r="J38930" s="110"/>
      <c r="K38930"/>
      <c r="L38930"/>
      <c r="T38930" s="138"/>
    </row>
    <row r="38931" spans="9:20" x14ac:dyDescent="0.25">
      <c r="I38931" s="137"/>
      <c r="J38931" s="110"/>
      <c r="K38931"/>
      <c r="L38931"/>
      <c r="T38931" s="138"/>
    </row>
    <row r="38932" spans="9:20" x14ac:dyDescent="0.25">
      <c r="I38932" s="137"/>
      <c r="J38932" s="110"/>
      <c r="K38932"/>
      <c r="L38932"/>
      <c r="T38932" s="138"/>
    </row>
    <row r="38933" spans="9:20" x14ac:dyDescent="0.25">
      <c r="I38933" s="137"/>
      <c r="J38933" s="110"/>
      <c r="K38933"/>
      <c r="L38933"/>
      <c r="T38933" s="138"/>
    </row>
    <row r="38934" spans="9:20" x14ac:dyDescent="0.25">
      <c r="I38934" s="137"/>
      <c r="J38934" s="110"/>
      <c r="K38934"/>
      <c r="L38934"/>
      <c r="T38934" s="138"/>
    </row>
    <row r="38935" spans="9:20" x14ac:dyDescent="0.25">
      <c r="I38935" s="137"/>
      <c r="J38935" s="110"/>
      <c r="K38935"/>
      <c r="L38935"/>
      <c r="T38935" s="138"/>
    </row>
    <row r="38936" spans="9:20" x14ac:dyDescent="0.25">
      <c r="I38936" s="137"/>
      <c r="J38936" s="110"/>
      <c r="K38936"/>
      <c r="L38936"/>
      <c r="T38936" s="138"/>
    </row>
    <row r="38937" spans="9:20" x14ac:dyDescent="0.25">
      <c r="I38937" s="137"/>
      <c r="J38937" s="110"/>
      <c r="K38937"/>
      <c r="L38937"/>
      <c r="T38937" s="138"/>
    </row>
    <row r="38938" spans="9:20" x14ac:dyDescent="0.25">
      <c r="I38938" s="137"/>
      <c r="J38938" s="110"/>
      <c r="K38938"/>
      <c r="L38938"/>
      <c r="T38938" s="138"/>
    </row>
    <row r="38939" spans="9:20" x14ac:dyDescent="0.25">
      <c r="I38939" s="137"/>
      <c r="J38939" s="110"/>
      <c r="K38939"/>
      <c r="L38939"/>
      <c r="T38939" s="138"/>
    </row>
    <row r="38940" spans="9:20" x14ac:dyDescent="0.25">
      <c r="I38940" s="137"/>
      <c r="J38940" s="110"/>
      <c r="K38940"/>
      <c r="L38940"/>
      <c r="T38940" s="138"/>
    </row>
    <row r="38941" spans="9:20" x14ac:dyDescent="0.25">
      <c r="I38941" s="137"/>
      <c r="J38941" s="110"/>
      <c r="K38941"/>
      <c r="L38941"/>
      <c r="T38941" s="138"/>
    </row>
    <row r="38942" spans="9:20" x14ac:dyDescent="0.25">
      <c r="I38942" s="137"/>
      <c r="J38942" s="110"/>
      <c r="K38942"/>
      <c r="L38942"/>
      <c r="T38942" s="138"/>
    </row>
    <row r="38943" spans="9:20" x14ac:dyDescent="0.25">
      <c r="I38943" s="137"/>
      <c r="J38943" s="110"/>
      <c r="K38943"/>
      <c r="L38943"/>
      <c r="T38943" s="138"/>
    </row>
    <row r="38944" spans="9:20" x14ac:dyDescent="0.25">
      <c r="I38944" s="137"/>
      <c r="J38944" s="110"/>
      <c r="K38944"/>
      <c r="L38944"/>
      <c r="T38944" s="138"/>
    </row>
    <row r="38945" spans="9:20" x14ac:dyDescent="0.25">
      <c r="I38945" s="137"/>
      <c r="J38945" s="110"/>
      <c r="K38945"/>
      <c r="L38945"/>
      <c r="T38945" s="138"/>
    </row>
    <row r="38946" spans="9:20" x14ac:dyDescent="0.25">
      <c r="I38946" s="137"/>
      <c r="J38946" s="110"/>
      <c r="K38946"/>
      <c r="L38946"/>
      <c r="T38946" s="138"/>
    </row>
    <row r="38947" spans="9:20" x14ac:dyDescent="0.25">
      <c r="I38947" s="137"/>
      <c r="J38947" s="110"/>
      <c r="K38947"/>
      <c r="L38947"/>
      <c r="T38947" s="138"/>
    </row>
    <row r="38948" spans="9:20" x14ac:dyDescent="0.25">
      <c r="I38948" s="137"/>
      <c r="J38948" s="110"/>
      <c r="K38948"/>
      <c r="L38948"/>
      <c r="T38948" s="138"/>
    </row>
    <row r="38949" spans="9:20" x14ac:dyDescent="0.25">
      <c r="I38949" s="137"/>
      <c r="J38949" s="110"/>
      <c r="K38949"/>
      <c r="L38949"/>
      <c r="T38949" s="138"/>
    </row>
    <row r="38950" spans="9:20" x14ac:dyDescent="0.25">
      <c r="I38950" s="137"/>
      <c r="J38950" s="110"/>
      <c r="K38950"/>
      <c r="L38950"/>
      <c r="T38950" s="138"/>
    </row>
    <row r="38951" spans="9:20" x14ac:dyDescent="0.25">
      <c r="I38951" s="137"/>
      <c r="J38951" s="110"/>
      <c r="K38951"/>
      <c r="L38951"/>
      <c r="T38951" s="138"/>
    </row>
    <row r="38952" spans="9:20" x14ac:dyDescent="0.25">
      <c r="I38952" s="137"/>
      <c r="J38952" s="110"/>
      <c r="K38952"/>
      <c r="L38952"/>
      <c r="T38952" s="138"/>
    </row>
    <row r="38953" spans="9:20" x14ac:dyDescent="0.25">
      <c r="I38953" s="137"/>
      <c r="J38953" s="110"/>
      <c r="K38953"/>
      <c r="L38953"/>
      <c r="T38953" s="138"/>
    </row>
    <row r="38954" spans="9:20" x14ac:dyDescent="0.25">
      <c r="I38954" s="137"/>
      <c r="J38954" s="110"/>
      <c r="K38954"/>
      <c r="L38954"/>
      <c r="T38954" s="138"/>
    </row>
    <row r="38955" spans="9:20" x14ac:dyDescent="0.25">
      <c r="I38955" s="137"/>
      <c r="J38955" s="110"/>
      <c r="K38955"/>
      <c r="L38955"/>
      <c r="T38955" s="138"/>
    </row>
    <row r="38956" spans="9:20" x14ac:dyDescent="0.25">
      <c r="I38956" s="137"/>
      <c r="J38956" s="110"/>
      <c r="K38956"/>
      <c r="L38956"/>
      <c r="T38956" s="138"/>
    </row>
    <row r="38957" spans="9:20" x14ac:dyDescent="0.25">
      <c r="I38957" s="137"/>
      <c r="J38957" s="110"/>
      <c r="K38957"/>
      <c r="L38957"/>
      <c r="T38957" s="138"/>
    </row>
    <row r="38958" spans="9:20" x14ac:dyDescent="0.25">
      <c r="I38958" s="137"/>
      <c r="J38958" s="110"/>
      <c r="K38958"/>
      <c r="L38958"/>
      <c r="T38958" s="138"/>
    </row>
    <row r="38959" spans="9:20" x14ac:dyDescent="0.25">
      <c r="I38959" s="137"/>
      <c r="J38959" s="110"/>
      <c r="K38959"/>
      <c r="L38959"/>
      <c r="T38959" s="138"/>
    </row>
    <row r="38960" spans="9:20" x14ac:dyDescent="0.25">
      <c r="I38960" s="137"/>
      <c r="J38960" s="110"/>
      <c r="K38960"/>
      <c r="L38960"/>
      <c r="T38960" s="138"/>
    </row>
    <row r="38961" spans="9:20" x14ac:dyDescent="0.25">
      <c r="I38961" s="137"/>
      <c r="J38961" s="110"/>
      <c r="K38961"/>
      <c r="L38961"/>
      <c r="T38961" s="138"/>
    </row>
    <row r="38962" spans="9:20" x14ac:dyDescent="0.25">
      <c r="I38962" s="137"/>
      <c r="J38962" s="110"/>
      <c r="K38962"/>
      <c r="L38962"/>
      <c r="T38962" s="138"/>
    </row>
    <row r="38963" spans="9:20" x14ac:dyDescent="0.25">
      <c r="I38963" s="137"/>
      <c r="J38963" s="110"/>
      <c r="K38963"/>
      <c r="L38963"/>
      <c r="T38963" s="138"/>
    </row>
    <row r="38964" spans="9:20" x14ac:dyDescent="0.25">
      <c r="I38964" s="137"/>
      <c r="J38964" s="110"/>
      <c r="K38964"/>
      <c r="L38964"/>
      <c r="T38964" s="138"/>
    </row>
    <row r="38965" spans="9:20" x14ac:dyDescent="0.25">
      <c r="I38965" s="137"/>
      <c r="J38965" s="110"/>
      <c r="K38965"/>
      <c r="L38965"/>
      <c r="T38965" s="138"/>
    </row>
    <row r="38966" spans="9:20" x14ac:dyDescent="0.25">
      <c r="I38966" s="137"/>
      <c r="J38966" s="110"/>
      <c r="K38966"/>
      <c r="L38966"/>
      <c r="T38966" s="138"/>
    </row>
    <row r="38967" spans="9:20" x14ac:dyDescent="0.25">
      <c r="I38967" s="137"/>
      <c r="J38967" s="110"/>
      <c r="K38967"/>
      <c r="L38967"/>
      <c r="T38967" s="138"/>
    </row>
    <row r="38968" spans="9:20" x14ac:dyDescent="0.25">
      <c r="I38968" s="137"/>
      <c r="J38968" s="110"/>
      <c r="K38968"/>
      <c r="L38968"/>
      <c r="T38968" s="138"/>
    </row>
    <row r="38969" spans="9:20" x14ac:dyDescent="0.25">
      <c r="I38969" s="137"/>
      <c r="J38969" s="110"/>
      <c r="K38969"/>
      <c r="L38969"/>
      <c r="T38969" s="138"/>
    </row>
    <row r="38970" spans="9:20" x14ac:dyDescent="0.25">
      <c r="I38970" s="137"/>
      <c r="J38970" s="110"/>
      <c r="K38970"/>
      <c r="L38970"/>
      <c r="T38970" s="138"/>
    </row>
    <row r="38971" spans="9:20" x14ac:dyDescent="0.25">
      <c r="I38971" s="137"/>
      <c r="J38971" s="110"/>
      <c r="K38971"/>
      <c r="L38971"/>
      <c r="T38971" s="138"/>
    </row>
    <row r="38972" spans="9:20" x14ac:dyDescent="0.25">
      <c r="I38972" s="137"/>
      <c r="J38972" s="110"/>
      <c r="K38972"/>
      <c r="L38972"/>
      <c r="T38972" s="138"/>
    </row>
    <row r="38973" spans="9:20" x14ac:dyDescent="0.25">
      <c r="I38973" s="137"/>
      <c r="J38973" s="110"/>
      <c r="K38973"/>
      <c r="L38973"/>
      <c r="T38973" s="138"/>
    </row>
    <row r="38974" spans="9:20" x14ac:dyDescent="0.25">
      <c r="I38974" s="137"/>
      <c r="J38974" s="110"/>
      <c r="K38974"/>
      <c r="L38974"/>
      <c r="T38974" s="138"/>
    </row>
    <row r="38975" spans="9:20" x14ac:dyDescent="0.25">
      <c r="I38975" s="137"/>
      <c r="J38975" s="110"/>
      <c r="K38975"/>
      <c r="L38975"/>
      <c r="T38975" s="138"/>
    </row>
    <row r="38976" spans="9:20" x14ac:dyDescent="0.25">
      <c r="I38976" s="137"/>
      <c r="J38976" s="110"/>
      <c r="K38976"/>
      <c r="L38976"/>
      <c r="T38976" s="138"/>
    </row>
    <row r="38977" spans="9:20" x14ac:dyDescent="0.25">
      <c r="I38977" s="137"/>
      <c r="J38977" s="110"/>
      <c r="K38977"/>
      <c r="L38977"/>
      <c r="T38977" s="138"/>
    </row>
    <row r="38978" spans="9:20" x14ac:dyDescent="0.25">
      <c r="I38978" s="137"/>
      <c r="J38978" s="110"/>
      <c r="K38978"/>
      <c r="L38978"/>
      <c r="T38978" s="138"/>
    </row>
    <row r="38979" spans="9:20" x14ac:dyDescent="0.25">
      <c r="I38979" s="137"/>
      <c r="J38979" s="110"/>
      <c r="K38979"/>
      <c r="L38979"/>
      <c r="T38979" s="138"/>
    </row>
    <row r="38980" spans="9:20" x14ac:dyDescent="0.25">
      <c r="I38980" s="137"/>
      <c r="J38980" s="110"/>
      <c r="K38980"/>
      <c r="L38980"/>
      <c r="T38980" s="138"/>
    </row>
    <row r="38981" spans="9:20" x14ac:dyDescent="0.25">
      <c r="I38981" s="137"/>
      <c r="J38981" s="110"/>
      <c r="K38981"/>
      <c r="L38981"/>
      <c r="T38981" s="138"/>
    </row>
    <row r="38982" spans="9:20" x14ac:dyDescent="0.25">
      <c r="I38982" s="137"/>
      <c r="J38982" s="110"/>
      <c r="K38982"/>
      <c r="L38982"/>
      <c r="T38982" s="138"/>
    </row>
    <row r="38983" spans="9:20" x14ac:dyDescent="0.25">
      <c r="I38983" s="137"/>
      <c r="J38983" s="110"/>
      <c r="K38983"/>
      <c r="L38983"/>
      <c r="T38983" s="138"/>
    </row>
    <row r="38984" spans="9:20" x14ac:dyDescent="0.25">
      <c r="I38984" s="137"/>
      <c r="J38984" s="110"/>
      <c r="K38984"/>
      <c r="L38984"/>
      <c r="T38984" s="138"/>
    </row>
    <row r="38985" spans="9:20" x14ac:dyDescent="0.25">
      <c r="I38985" s="137"/>
      <c r="J38985" s="110"/>
      <c r="K38985"/>
      <c r="L38985"/>
      <c r="T38985" s="138"/>
    </row>
    <row r="38986" spans="9:20" x14ac:dyDescent="0.25">
      <c r="I38986" s="137"/>
      <c r="J38986" s="110"/>
      <c r="K38986"/>
      <c r="L38986"/>
      <c r="T38986" s="138"/>
    </row>
    <row r="38987" spans="9:20" x14ac:dyDescent="0.25">
      <c r="I38987" s="137"/>
      <c r="J38987" s="110"/>
      <c r="K38987"/>
      <c r="L38987"/>
      <c r="T38987" s="138"/>
    </row>
    <row r="38988" spans="9:20" x14ac:dyDescent="0.25">
      <c r="I38988" s="137"/>
      <c r="J38988" s="110"/>
      <c r="K38988"/>
      <c r="L38988"/>
      <c r="T38988" s="138"/>
    </row>
    <row r="38989" spans="9:20" x14ac:dyDescent="0.25">
      <c r="I38989" s="137"/>
      <c r="J38989" s="110"/>
      <c r="K38989"/>
      <c r="L38989"/>
      <c r="T38989" s="138"/>
    </row>
    <row r="38990" spans="9:20" x14ac:dyDescent="0.25">
      <c r="I38990" s="137"/>
      <c r="J38990" s="110"/>
      <c r="K38990"/>
      <c r="L38990"/>
      <c r="T38990" s="138"/>
    </row>
    <row r="38991" spans="9:20" x14ac:dyDescent="0.25">
      <c r="I38991" s="137"/>
      <c r="J38991" s="110"/>
      <c r="K38991"/>
      <c r="L38991"/>
      <c r="T38991" s="138"/>
    </row>
    <row r="38992" spans="9:20" x14ac:dyDescent="0.25">
      <c r="I38992" s="137"/>
      <c r="J38992" s="110"/>
      <c r="K38992"/>
      <c r="L38992"/>
      <c r="T38992" s="138"/>
    </row>
    <row r="38993" spans="9:20" x14ac:dyDescent="0.25">
      <c r="I38993" s="137"/>
      <c r="J38993" s="110"/>
      <c r="K38993"/>
      <c r="L38993"/>
      <c r="T38993" s="138"/>
    </row>
    <row r="38994" spans="9:20" x14ac:dyDescent="0.25">
      <c r="I38994" s="137"/>
      <c r="J38994" s="110"/>
      <c r="K38994"/>
      <c r="L38994"/>
      <c r="T38994" s="138"/>
    </row>
    <row r="38995" spans="9:20" x14ac:dyDescent="0.25">
      <c r="I38995" s="137"/>
      <c r="J38995" s="110"/>
      <c r="K38995"/>
      <c r="L38995"/>
      <c r="T38995" s="138"/>
    </row>
    <row r="38996" spans="9:20" x14ac:dyDescent="0.25">
      <c r="I38996" s="137"/>
      <c r="J38996" s="110"/>
      <c r="K38996"/>
      <c r="L38996"/>
      <c r="T38996" s="138"/>
    </row>
    <row r="38997" spans="9:20" x14ac:dyDescent="0.25">
      <c r="I38997" s="137"/>
      <c r="J38997" s="110"/>
      <c r="K38997"/>
      <c r="L38997"/>
      <c r="T38997" s="138"/>
    </row>
    <row r="38998" spans="9:20" x14ac:dyDescent="0.25">
      <c r="I38998" s="137"/>
      <c r="J38998" s="110"/>
      <c r="K38998"/>
      <c r="L38998"/>
      <c r="T38998" s="138"/>
    </row>
    <row r="38999" spans="9:20" x14ac:dyDescent="0.25">
      <c r="I38999" s="137"/>
      <c r="J38999" s="110"/>
      <c r="K38999"/>
      <c r="L38999"/>
      <c r="T38999" s="138"/>
    </row>
    <row r="39000" spans="9:20" x14ac:dyDescent="0.25">
      <c r="I39000" s="137"/>
      <c r="J39000" s="110"/>
      <c r="K39000"/>
      <c r="L39000"/>
      <c r="T39000" s="138"/>
    </row>
    <row r="39001" spans="9:20" x14ac:dyDescent="0.25">
      <c r="I39001" s="137"/>
      <c r="J39001" s="110"/>
      <c r="K39001"/>
      <c r="L39001"/>
      <c r="T39001" s="138"/>
    </row>
    <row r="39002" spans="9:20" x14ac:dyDescent="0.25">
      <c r="I39002" s="137"/>
      <c r="J39002" s="110"/>
      <c r="K39002"/>
      <c r="L39002"/>
      <c r="T39002" s="138"/>
    </row>
    <row r="39003" spans="9:20" x14ac:dyDescent="0.25">
      <c r="I39003" s="137"/>
      <c r="J39003" s="110"/>
      <c r="K39003"/>
      <c r="L39003"/>
      <c r="T39003" s="138"/>
    </row>
    <row r="39004" spans="9:20" x14ac:dyDescent="0.25">
      <c r="I39004" s="137"/>
      <c r="J39004" s="110"/>
      <c r="K39004"/>
      <c r="L39004"/>
      <c r="T39004" s="138"/>
    </row>
    <row r="39005" spans="9:20" x14ac:dyDescent="0.25">
      <c r="I39005" s="137"/>
      <c r="J39005" s="110"/>
      <c r="K39005"/>
      <c r="L39005"/>
      <c r="T39005" s="138"/>
    </row>
    <row r="39006" spans="9:20" x14ac:dyDescent="0.25">
      <c r="I39006" s="137"/>
      <c r="J39006" s="110"/>
      <c r="K39006"/>
      <c r="L39006"/>
      <c r="T39006" s="138"/>
    </row>
    <row r="39007" spans="9:20" x14ac:dyDescent="0.25">
      <c r="I39007" s="137"/>
      <c r="J39007" s="110"/>
      <c r="K39007"/>
      <c r="L39007"/>
      <c r="T39007" s="138"/>
    </row>
    <row r="39008" spans="9:20" x14ac:dyDescent="0.25">
      <c r="I39008" s="137"/>
      <c r="J39008" s="110"/>
      <c r="K39008"/>
      <c r="L39008"/>
      <c r="T39008" s="138"/>
    </row>
    <row r="39009" spans="9:20" x14ac:dyDescent="0.25">
      <c r="I39009" s="137"/>
      <c r="J39009" s="110"/>
      <c r="K39009"/>
      <c r="L39009"/>
      <c r="T39009" s="138"/>
    </row>
    <row r="39010" spans="9:20" x14ac:dyDescent="0.25">
      <c r="I39010" s="137"/>
      <c r="J39010" s="110"/>
      <c r="K39010"/>
      <c r="L39010"/>
      <c r="T39010" s="138"/>
    </row>
    <row r="39011" spans="9:20" x14ac:dyDescent="0.25">
      <c r="I39011" s="137"/>
      <c r="J39011" s="110"/>
      <c r="K39011"/>
      <c r="L39011"/>
      <c r="T39011" s="138"/>
    </row>
    <row r="39012" spans="9:20" x14ac:dyDescent="0.25">
      <c r="I39012" s="137"/>
      <c r="J39012" s="110"/>
      <c r="K39012"/>
      <c r="L39012"/>
      <c r="T39012" s="138"/>
    </row>
    <row r="39013" spans="9:20" x14ac:dyDescent="0.25">
      <c r="I39013" s="137"/>
      <c r="J39013" s="110"/>
      <c r="K39013"/>
      <c r="L39013"/>
      <c r="T39013" s="138"/>
    </row>
    <row r="39014" spans="9:20" x14ac:dyDescent="0.25">
      <c r="I39014" s="137"/>
      <c r="J39014" s="110"/>
      <c r="K39014"/>
      <c r="L39014"/>
      <c r="T39014" s="138"/>
    </row>
    <row r="39015" spans="9:20" x14ac:dyDescent="0.25">
      <c r="I39015" s="137"/>
      <c r="J39015" s="110"/>
      <c r="K39015"/>
      <c r="L39015"/>
      <c r="T39015" s="138"/>
    </row>
    <row r="39016" spans="9:20" x14ac:dyDescent="0.25">
      <c r="I39016" s="137"/>
      <c r="J39016" s="110"/>
      <c r="K39016"/>
      <c r="L39016"/>
      <c r="T39016" s="138"/>
    </row>
    <row r="39017" spans="9:20" x14ac:dyDescent="0.25">
      <c r="I39017" s="137"/>
      <c r="J39017" s="110"/>
      <c r="K39017"/>
      <c r="L39017"/>
      <c r="T39017" s="138"/>
    </row>
    <row r="39018" spans="9:20" x14ac:dyDescent="0.25">
      <c r="I39018" s="137"/>
      <c r="J39018" s="110"/>
      <c r="K39018"/>
      <c r="L39018"/>
      <c r="T39018" s="138"/>
    </row>
    <row r="39019" spans="9:20" x14ac:dyDescent="0.25">
      <c r="I39019" s="137"/>
      <c r="J39019" s="110"/>
      <c r="K39019"/>
      <c r="L39019"/>
      <c r="T39019" s="138"/>
    </row>
    <row r="39020" spans="9:20" x14ac:dyDescent="0.25">
      <c r="I39020" s="137"/>
      <c r="J39020" s="110"/>
      <c r="K39020"/>
      <c r="L39020"/>
      <c r="T39020" s="138"/>
    </row>
    <row r="39021" spans="9:20" x14ac:dyDescent="0.25">
      <c r="I39021" s="137"/>
      <c r="J39021" s="110"/>
      <c r="K39021"/>
      <c r="L39021"/>
      <c r="T39021" s="138"/>
    </row>
    <row r="39022" spans="9:20" x14ac:dyDescent="0.25">
      <c r="I39022" s="137"/>
      <c r="J39022" s="110"/>
      <c r="K39022"/>
      <c r="L39022"/>
      <c r="T39022" s="138"/>
    </row>
    <row r="39023" spans="9:20" x14ac:dyDescent="0.25">
      <c r="I39023" s="137"/>
      <c r="J39023" s="110"/>
      <c r="K39023"/>
      <c r="L39023"/>
      <c r="T39023" s="138"/>
    </row>
    <row r="39024" spans="9:20" x14ac:dyDescent="0.25">
      <c r="I39024" s="137"/>
      <c r="J39024" s="110"/>
      <c r="K39024"/>
      <c r="L39024"/>
      <c r="T39024" s="138"/>
    </row>
    <row r="39025" spans="9:20" x14ac:dyDescent="0.25">
      <c r="I39025" s="137"/>
      <c r="J39025" s="110"/>
      <c r="K39025"/>
      <c r="L39025"/>
      <c r="T39025" s="138"/>
    </row>
    <row r="39026" spans="9:20" x14ac:dyDescent="0.25">
      <c r="I39026" s="137"/>
      <c r="J39026" s="110"/>
      <c r="K39026"/>
      <c r="L39026"/>
      <c r="T39026" s="138"/>
    </row>
    <row r="39027" spans="9:20" x14ac:dyDescent="0.25">
      <c r="I39027" s="137"/>
      <c r="J39027" s="110"/>
      <c r="K39027"/>
      <c r="L39027"/>
      <c r="T39027" s="138"/>
    </row>
    <row r="39028" spans="9:20" x14ac:dyDescent="0.25">
      <c r="I39028" s="137"/>
      <c r="J39028" s="110"/>
      <c r="K39028"/>
      <c r="L39028"/>
      <c r="T39028" s="138"/>
    </row>
    <row r="39029" spans="9:20" x14ac:dyDescent="0.25">
      <c r="I39029" s="137"/>
      <c r="J39029" s="110"/>
      <c r="K39029"/>
      <c r="L39029"/>
      <c r="T39029" s="138"/>
    </row>
    <row r="39030" spans="9:20" x14ac:dyDescent="0.25">
      <c r="I39030" s="137"/>
      <c r="J39030" s="110"/>
      <c r="K39030"/>
      <c r="L39030"/>
      <c r="T39030" s="138"/>
    </row>
    <row r="39031" spans="9:20" x14ac:dyDescent="0.25">
      <c r="I39031" s="137"/>
      <c r="J39031" s="110"/>
      <c r="K39031"/>
      <c r="L39031"/>
      <c r="T39031" s="138"/>
    </row>
    <row r="39032" spans="9:20" x14ac:dyDescent="0.25">
      <c r="I39032" s="137"/>
      <c r="J39032" s="110"/>
      <c r="K39032"/>
      <c r="L39032"/>
      <c r="T39032" s="138"/>
    </row>
    <row r="39033" spans="9:20" x14ac:dyDescent="0.25">
      <c r="I39033" s="137"/>
      <c r="J39033" s="110"/>
      <c r="K39033"/>
      <c r="L39033"/>
      <c r="T39033" s="138"/>
    </row>
    <row r="39034" spans="9:20" x14ac:dyDescent="0.25">
      <c r="I39034" s="137"/>
      <c r="J39034" s="110"/>
      <c r="K39034"/>
      <c r="L39034"/>
      <c r="T39034" s="138"/>
    </row>
    <row r="39035" spans="9:20" x14ac:dyDescent="0.25">
      <c r="I39035" s="137"/>
      <c r="J39035" s="110"/>
      <c r="K39035"/>
      <c r="L39035"/>
      <c r="T39035" s="138"/>
    </row>
    <row r="39036" spans="9:20" x14ac:dyDescent="0.25">
      <c r="I39036" s="137"/>
      <c r="J39036" s="110"/>
      <c r="K39036"/>
      <c r="L39036"/>
      <c r="T39036" s="138"/>
    </row>
    <row r="39037" spans="9:20" x14ac:dyDescent="0.25">
      <c r="I39037" s="137"/>
      <c r="J39037" s="110"/>
      <c r="K39037"/>
      <c r="L39037"/>
      <c r="T39037" s="138"/>
    </row>
    <row r="39038" spans="9:20" x14ac:dyDescent="0.25">
      <c r="I39038" s="137"/>
      <c r="J39038" s="110"/>
      <c r="K39038"/>
      <c r="L39038"/>
      <c r="T39038" s="138"/>
    </row>
    <row r="39039" spans="9:20" x14ac:dyDescent="0.25">
      <c r="I39039" s="137"/>
      <c r="J39039" s="110"/>
      <c r="K39039"/>
      <c r="L39039"/>
      <c r="T39039" s="138"/>
    </row>
    <row r="39040" spans="9:20" x14ac:dyDescent="0.25">
      <c r="I39040" s="137"/>
      <c r="J39040" s="110"/>
      <c r="K39040"/>
      <c r="L39040"/>
      <c r="T39040" s="138"/>
    </row>
    <row r="39041" spans="9:20" x14ac:dyDescent="0.25">
      <c r="I39041" s="137"/>
      <c r="J39041" s="110"/>
      <c r="K39041"/>
      <c r="L39041"/>
      <c r="T39041" s="138"/>
    </row>
    <row r="39042" spans="9:20" x14ac:dyDescent="0.25">
      <c r="I39042" s="137"/>
      <c r="J39042" s="110"/>
      <c r="K39042"/>
      <c r="L39042"/>
      <c r="T39042" s="138"/>
    </row>
    <row r="39043" spans="9:20" x14ac:dyDescent="0.25">
      <c r="I39043" s="137"/>
      <c r="J39043" s="110"/>
      <c r="K39043"/>
      <c r="L39043"/>
      <c r="T39043" s="138"/>
    </row>
    <row r="39044" spans="9:20" x14ac:dyDescent="0.25">
      <c r="I39044" s="137"/>
      <c r="J39044" s="110"/>
      <c r="K39044"/>
      <c r="L39044"/>
      <c r="T39044" s="138"/>
    </row>
    <row r="39045" spans="9:20" x14ac:dyDescent="0.25">
      <c r="I39045" s="137"/>
      <c r="J39045" s="110"/>
      <c r="K39045"/>
      <c r="L39045"/>
      <c r="T39045" s="138"/>
    </row>
    <row r="39046" spans="9:20" x14ac:dyDescent="0.25">
      <c r="I39046" s="137"/>
      <c r="J39046" s="110"/>
      <c r="K39046"/>
      <c r="L39046"/>
      <c r="T39046" s="138"/>
    </row>
    <row r="39047" spans="9:20" x14ac:dyDescent="0.25">
      <c r="I39047" s="137"/>
      <c r="J39047" s="110"/>
      <c r="K39047"/>
      <c r="L39047"/>
      <c r="T39047" s="138"/>
    </row>
    <row r="39048" spans="9:20" x14ac:dyDescent="0.25">
      <c r="I39048" s="137"/>
      <c r="J39048" s="110"/>
      <c r="K39048"/>
      <c r="L39048"/>
      <c r="T39048" s="138"/>
    </row>
    <row r="39049" spans="9:20" x14ac:dyDescent="0.25">
      <c r="I39049" s="137"/>
      <c r="J39049" s="110"/>
      <c r="K39049"/>
      <c r="L39049"/>
      <c r="T39049" s="138"/>
    </row>
    <row r="39050" spans="9:20" x14ac:dyDescent="0.25">
      <c r="I39050" s="137"/>
      <c r="J39050" s="110"/>
      <c r="K39050"/>
      <c r="L39050"/>
      <c r="T39050" s="138"/>
    </row>
    <row r="39051" spans="9:20" x14ac:dyDescent="0.25">
      <c r="I39051" s="137"/>
      <c r="J39051" s="110"/>
      <c r="K39051"/>
      <c r="L39051"/>
      <c r="T39051" s="138"/>
    </row>
    <row r="39052" spans="9:20" x14ac:dyDescent="0.25">
      <c r="I39052" s="137"/>
      <c r="J39052" s="110"/>
      <c r="K39052"/>
      <c r="L39052"/>
      <c r="T39052" s="138"/>
    </row>
    <row r="39053" spans="9:20" x14ac:dyDescent="0.25">
      <c r="I39053" s="137"/>
      <c r="J39053" s="110"/>
      <c r="K39053"/>
      <c r="L39053"/>
      <c r="T39053" s="138"/>
    </row>
    <row r="39054" spans="9:20" x14ac:dyDescent="0.25">
      <c r="I39054" s="137"/>
      <c r="J39054" s="110"/>
      <c r="K39054"/>
      <c r="L39054"/>
      <c r="T39054" s="138"/>
    </row>
    <row r="39055" spans="9:20" x14ac:dyDescent="0.25">
      <c r="I39055" s="137"/>
      <c r="J39055" s="110"/>
      <c r="K39055"/>
      <c r="L39055"/>
      <c r="T39055" s="138"/>
    </row>
    <row r="39056" spans="9:20" x14ac:dyDescent="0.25">
      <c r="I39056" s="137"/>
      <c r="J39056" s="110"/>
      <c r="K39056"/>
      <c r="L39056"/>
      <c r="T39056" s="138"/>
    </row>
    <row r="39057" spans="9:20" x14ac:dyDescent="0.25">
      <c r="I39057" s="137"/>
      <c r="J39057" s="110"/>
      <c r="K39057"/>
      <c r="L39057"/>
      <c r="T39057" s="138"/>
    </row>
    <row r="39058" spans="9:20" x14ac:dyDescent="0.25">
      <c r="I39058" s="137"/>
      <c r="J39058" s="110"/>
      <c r="K39058"/>
      <c r="L39058"/>
      <c r="T39058" s="138"/>
    </row>
    <row r="39059" spans="9:20" x14ac:dyDescent="0.25">
      <c r="I39059" s="137"/>
      <c r="J39059" s="110"/>
      <c r="K39059"/>
      <c r="L39059"/>
      <c r="T39059" s="138"/>
    </row>
    <row r="39060" spans="9:20" x14ac:dyDescent="0.25">
      <c r="I39060" s="137"/>
      <c r="J39060" s="110"/>
      <c r="K39060"/>
      <c r="L39060"/>
      <c r="T39060" s="138"/>
    </row>
    <row r="39061" spans="9:20" x14ac:dyDescent="0.25">
      <c r="I39061" s="137"/>
      <c r="J39061" s="110"/>
      <c r="K39061"/>
      <c r="L39061"/>
      <c r="T39061" s="138"/>
    </row>
    <row r="39062" spans="9:20" x14ac:dyDescent="0.25">
      <c r="I39062" s="137"/>
      <c r="J39062" s="110"/>
      <c r="K39062"/>
      <c r="L39062"/>
      <c r="T39062" s="138"/>
    </row>
    <row r="39063" spans="9:20" x14ac:dyDescent="0.25">
      <c r="I39063" s="137"/>
      <c r="J39063" s="110"/>
      <c r="K39063"/>
      <c r="L39063"/>
      <c r="T39063" s="138"/>
    </row>
    <row r="39064" spans="9:20" x14ac:dyDescent="0.25">
      <c r="I39064" s="137"/>
      <c r="J39064" s="110"/>
      <c r="K39064"/>
      <c r="L39064"/>
      <c r="T39064" s="138"/>
    </row>
    <row r="39065" spans="9:20" x14ac:dyDescent="0.25">
      <c r="I39065" s="137"/>
      <c r="J39065" s="110"/>
      <c r="K39065"/>
      <c r="L39065"/>
      <c r="T39065" s="138"/>
    </row>
    <row r="39066" spans="9:20" x14ac:dyDescent="0.25">
      <c r="I39066" s="137"/>
      <c r="J39066" s="110"/>
      <c r="K39066"/>
      <c r="L39066"/>
      <c r="T39066" s="138"/>
    </row>
    <row r="39067" spans="9:20" x14ac:dyDescent="0.25">
      <c r="I39067" s="137"/>
      <c r="J39067" s="110"/>
      <c r="K39067"/>
      <c r="L39067"/>
      <c r="T39067" s="138"/>
    </row>
    <row r="39068" spans="9:20" x14ac:dyDescent="0.25">
      <c r="I39068" s="137"/>
      <c r="J39068" s="110"/>
      <c r="K39068"/>
      <c r="L39068"/>
      <c r="T39068" s="138"/>
    </row>
    <row r="39069" spans="9:20" x14ac:dyDescent="0.25">
      <c r="I39069" s="137"/>
      <c r="J39069" s="110"/>
      <c r="K39069"/>
      <c r="L39069"/>
      <c r="T39069" s="138"/>
    </row>
    <row r="39070" spans="9:20" x14ac:dyDescent="0.25">
      <c r="I39070" s="137"/>
      <c r="J39070" s="110"/>
      <c r="K39070"/>
      <c r="L39070"/>
      <c r="T39070" s="138"/>
    </row>
    <row r="39071" spans="9:20" x14ac:dyDescent="0.25">
      <c r="I39071" s="137"/>
      <c r="J39071" s="110"/>
      <c r="K39071"/>
      <c r="L39071"/>
      <c r="T39071" s="138"/>
    </row>
    <row r="39072" spans="9:20" x14ac:dyDescent="0.25">
      <c r="I39072" s="137"/>
      <c r="J39072" s="110"/>
      <c r="K39072"/>
      <c r="L39072"/>
      <c r="T39072" s="138"/>
    </row>
    <row r="39073" spans="9:20" x14ac:dyDescent="0.25">
      <c r="I39073" s="137"/>
      <c r="J39073" s="110"/>
      <c r="K39073"/>
      <c r="L39073"/>
      <c r="T39073" s="138"/>
    </row>
    <row r="39074" spans="9:20" x14ac:dyDescent="0.25">
      <c r="I39074" s="137"/>
      <c r="J39074" s="110"/>
      <c r="K39074"/>
      <c r="L39074"/>
      <c r="T39074" s="138"/>
    </row>
    <row r="39075" spans="9:20" x14ac:dyDescent="0.25">
      <c r="I39075" s="137"/>
      <c r="J39075" s="110"/>
      <c r="K39075"/>
      <c r="L39075"/>
      <c r="T39075" s="138"/>
    </row>
    <row r="39076" spans="9:20" x14ac:dyDescent="0.25">
      <c r="I39076" s="137"/>
      <c r="J39076" s="110"/>
      <c r="K39076"/>
      <c r="L39076"/>
      <c r="T39076" s="138"/>
    </row>
    <row r="39077" spans="9:20" x14ac:dyDescent="0.25">
      <c r="I39077" s="137"/>
      <c r="J39077" s="110"/>
      <c r="K39077"/>
      <c r="L39077"/>
      <c r="T39077" s="138"/>
    </row>
    <row r="39078" spans="9:20" x14ac:dyDescent="0.25">
      <c r="I39078" s="137"/>
      <c r="J39078" s="110"/>
      <c r="K39078"/>
      <c r="L39078"/>
      <c r="T39078" s="138"/>
    </row>
    <row r="39079" spans="9:20" x14ac:dyDescent="0.25">
      <c r="I39079" s="137"/>
      <c r="J39079" s="110"/>
      <c r="K39079"/>
      <c r="L39079"/>
      <c r="T39079" s="138"/>
    </row>
    <row r="39080" spans="9:20" x14ac:dyDescent="0.25">
      <c r="I39080" s="137"/>
      <c r="J39080" s="110"/>
      <c r="K39080"/>
      <c r="L39080"/>
      <c r="T39080" s="138"/>
    </row>
    <row r="39081" spans="9:20" x14ac:dyDescent="0.25">
      <c r="I39081" s="137"/>
      <c r="J39081" s="110"/>
      <c r="K39081"/>
      <c r="L39081"/>
      <c r="T39081" s="138"/>
    </row>
    <row r="39082" spans="9:20" x14ac:dyDescent="0.25">
      <c r="I39082" s="137"/>
      <c r="J39082" s="110"/>
      <c r="K39082"/>
      <c r="L39082"/>
      <c r="T39082" s="138"/>
    </row>
    <row r="39083" spans="9:20" x14ac:dyDescent="0.25">
      <c r="I39083" s="137"/>
      <c r="J39083" s="110"/>
      <c r="K39083"/>
      <c r="L39083"/>
      <c r="T39083" s="138"/>
    </row>
    <row r="39084" spans="9:20" x14ac:dyDescent="0.25">
      <c r="I39084" s="137"/>
      <c r="J39084" s="110"/>
      <c r="K39084"/>
      <c r="L39084"/>
      <c r="T39084" s="138"/>
    </row>
    <row r="39085" spans="9:20" x14ac:dyDescent="0.25">
      <c r="I39085" s="137"/>
      <c r="J39085" s="110"/>
      <c r="K39085"/>
      <c r="L39085"/>
      <c r="T39085" s="138"/>
    </row>
    <row r="39086" spans="9:20" x14ac:dyDescent="0.25">
      <c r="I39086" s="137"/>
      <c r="J39086" s="110"/>
      <c r="K39086"/>
      <c r="L39086"/>
      <c r="T39086" s="138"/>
    </row>
    <row r="39087" spans="9:20" x14ac:dyDescent="0.25">
      <c r="I39087" s="137"/>
      <c r="J39087" s="110"/>
      <c r="K39087"/>
      <c r="L39087"/>
      <c r="T39087" s="138"/>
    </row>
    <row r="39088" spans="9:20" x14ac:dyDescent="0.25">
      <c r="I39088" s="137"/>
      <c r="J39088" s="110"/>
      <c r="K39088"/>
      <c r="L39088"/>
      <c r="T39088" s="138"/>
    </row>
    <row r="39089" spans="9:20" x14ac:dyDescent="0.25">
      <c r="I39089" s="137"/>
      <c r="J39089" s="110"/>
      <c r="K39089"/>
      <c r="L39089"/>
      <c r="T39089" s="138"/>
    </row>
    <row r="39090" spans="9:20" x14ac:dyDescent="0.25">
      <c r="I39090" s="137"/>
      <c r="J39090" s="110"/>
      <c r="K39090"/>
      <c r="L39090"/>
      <c r="T39090" s="138"/>
    </row>
    <row r="39091" spans="9:20" x14ac:dyDescent="0.25">
      <c r="I39091" s="137"/>
      <c r="J39091" s="110"/>
      <c r="K39091"/>
      <c r="L39091"/>
      <c r="T39091" s="138"/>
    </row>
    <row r="39092" spans="9:20" x14ac:dyDescent="0.25">
      <c r="I39092" s="137"/>
      <c r="J39092" s="110"/>
      <c r="K39092"/>
      <c r="L39092"/>
      <c r="T39092" s="138"/>
    </row>
    <row r="39093" spans="9:20" x14ac:dyDescent="0.25">
      <c r="I39093" s="137"/>
      <c r="J39093" s="110"/>
      <c r="K39093"/>
      <c r="L39093"/>
      <c r="T39093" s="138"/>
    </row>
    <row r="39094" spans="9:20" x14ac:dyDescent="0.25">
      <c r="I39094" s="137"/>
      <c r="J39094" s="110"/>
      <c r="K39094"/>
      <c r="L39094"/>
      <c r="T39094" s="138"/>
    </row>
    <row r="39095" spans="9:20" x14ac:dyDescent="0.25">
      <c r="I39095" s="137"/>
      <c r="J39095" s="110"/>
      <c r="K39095"/>
      <c r="L39095"/>
      <c r="T39095" s="138"/>
    </row>
    <row r="39096" spans="9:20" x14ac:dyDescent="0.25">
      <c r="I39096" s="137"/>
      <c r="J39096" s="110"/>
      <c r="K39096"/>
      <c r="L39096"/>
      <c r="T39096" s="138"/>
    </row>
    <row r="39097" spans="9:20" x14ac:dyDescent="0.25">
      <c r="I39097" s="137"/>
      <c r="J39097" s="110"/>
      <c r="K39097"/>
      <c r="L39097"/>
      <c r="T39097" s="138"/>
    </row>
    <row r="39098" spans="9:20" x14ac:dyDescent="0.25">
      <c r="I39098" s="137"/>
      <c r="J39098" s="110"/>
      <c r="K39098"/>
      <c r="L39098"/>
      <c r="T39098" s="138"/>
    </row>
    <row r="39099" spans="9:20" x14ac:dyDescent="0.25">
      <c r="I39099" s="137"/>
      <c r="J39099" s="110"/>
      <c r="K39099"/>
      <c r="L39099"/>
      <c r="T39099" s="138"/>
    </row>
    <row r="39100" spans="9:20" x14ac:dyDescent="0.25">
      <c r="I39100" s="137"/>
      <c r="J39100" s="110"/>
      <c r="K39100"/>
      <c r="L39100"/>
      <c r="T39100" s="138"/>
    </row>
    <row r="39101" spans="9:20" x14ac:dyDescent="0.25">
      <c r="I39101" s="137"/>
      <c r="J39101" s="110"/>
      <c r="K39101"/>
      <c r="L39101"/>
      <c r="T39101" s="138"/>
    </row>
    <row r="39102" spans="9:20" x14ac:dyDescent="0.25">
      <c r="I39102" s="137"/>
      <c r="J39102" s="110"/>
      <c r="K39102"/>
      <c r="L39102"/>
      <c r="T39102" s="138"/>
    </row>
    <row r="39103" spans="9:20" x14ac:dyDescent="0.25">
      <c r="I39103" s="137"/>
      <c r="J39103" s="110"/>
      <c r="K39103"/>
      <c r="L39103"/>
      <c r="T39103" s="138"/>
    </row>
    <row r="39104" spans="9:20" x14ac:dyDescent="0.25">
      <c r="I39104" s="137"/>
      <c r="J39104" s="110"/>
      <c r="K39104"/>
      <c r="L39104"/>
      <c r="T39104" s="138"/>
    </row>
    <row r="39105" spans="9:20" x14ac:dyDescent="0.25">
      <c r="I39105" s="137"/>
      <c r="J39105" s="110"/>
      <c r="K39105"/>
      <c r="L39105"/>
      <c r="T39105" s="138"/>
    </row>
    <row r="39106" spans="9:20" x14ac:dyDescent="0.25">
      <c r="I39106" s="137"/>
      <c r="J39106" s="110"/>
      <c r="K39106"/>
      <c r="L39106"/>
      <c r="T39106" s="138"/>
    </row>
    <row r="39107" spans="9:20" x14ac:dyDescent="0.25">
      <c r="I39107" s="137"/>
      <c r="J39107" s="110"/>
      <c r="K39107"/>
      <c r="L39107"/>
      <c r="T39107" s="138"/>
    </row>
    <row r="39108" spans="9:20" x14ac:dyDescent="0.25">
      <c r="I39108" s="137"/>
      <c r="J39108" s="110"/>
      <c r="K39108"/>
      <c r="L39108"/>
      <c r="T39108" s="138"/>
    </row>
    <row r="39109" spans="9:20" x14ac:dyDescent="0.25">
      <c r="I39109" s="137"/>
      <c r="J39109" s="110"/>
      <c r="K39109"/>
      <c r="L39109"/>
      <c r="T39109" s="138"/>
    </row>
    <row r="39110" spans="9:20" x14ac:dyDescent="0.25">
      <c r="I39110" s="137"/>
      <c r="J39110" s="110"/>
      <c r="K39110"/>
      <c r="L39110"/>
      <c r="T39110" s="138"/>
    </row>
    <row r="39111" spans="9:20" x14ac:dyDescent="0.25">
      <c r="I39111" s="137"/>
      <c r="J39111" s="110"/>
      <c r="K39111"/>
      <c r="L39111"/>
      <c r="T39111" s="138"/>
    </row>
    <row r="39112" spans="9:20" x14ac:dyDescent="0.25">
      <c r="I39112" s="137"/>
      <c r="J39112" s="110"/>
      <c r="K39112"/>
      <c r="L39112"/>
      <c r="T39112" s="138"/>
    </row>
    <row r="39113" spans="9:20" x14ac:dyDescent="0.25">
      <c r="I39113" s="137"/>
      <c r="J39113" s="110"/>
      <c r="K39113"/>
      <c r="L39113"/>
      <c r="T39113" s="138"/>
    </row>
    <row r="39114" spans="9:20" x14ac:dyDescent="0.25">
      <c r="I39114" s="137"/>
      <c r="J39114" s="110"/>
      <c r="K39114"/>
      <c r="L39114"/>
      <c r="T39114" s="138"/>
    </row>
    <row r="39115" spans="9:20" x14ac:dyDescent="0.25">
      <c r="I39115" s="137"/>
      <c r="J39115" s="110"/>
      <c r="K39115"/>
      <c r="L39115"/>
      <c r="T39115" s="138"/>
    </row>
    <row r="39116" spans="9:20" x14ac:dyDescent="0.25">
      <c r="I39116" s="137"/>
      <c r="J39116" s="110"/>
      <c r="K39116"/>
      <c r="L39116"/>
      <c r="T39116" s="138"/>
    </row>
    <row r="39117" spans="9:20" x14ac:dyDescent="0.25">
      <c r="I39117" s="137"/>
      <c r="J39117" s="110"/>
      <c r="K39117"/>
      <c r="L39117"/>
      <c r="T39117" s="138"/>
    </row>
    <row r="39118" spans="9:20" x14ac:dyDescent="0.25">
      <c r="I39118" s="137"/>
      <c r="J39118" s="110"/>
      <c r="K39118"/>
      <c r="L39118"/>
      <c r="T39118" s="138"/>
    </row>
    <row r="39119" spans="9:20" x14ac:dyDescent="0.25">
      <c r="I39119" s="137"/>
      <c r="J39119" s="110"/>
      <c r="K39119"/>
      <c r="L39119"/>
      <c r="T39119" s="138"/>
    </row>
    <row r="39120" spans="9:20" x14ac:dyDescent="0.25">
      <c r="I39120" s="137"/>
      <c r="J39120" s="110"/>
      <c r="K39120"/>
      <c r="L39120"/>
      <c r="T39120" s="138"/>
    </row>
    <row r="39121" spans="9:20" x14ac:dyDescent="0.25">
      <c r="I39121" s="137"/>
      <c r="J39121" s="110"/>
      <c r="K39121"/>
      <c r="L39121"/>
      <c r="T39121" s="138"/>
    </row>
    <row r="39122" spans="9:20" x14ac:dyDescent="0.25">
      <c r="I39122" s="137"/>
      <c r="J39122" s="110"/>
      <c r="K39122"/>
      <c r="L39122"/>
      <c r="T39122" s="138"/>
    </row>
    <row r="39123" spans="9:20" x14ac:dyDescent="0.25">
      <c r="I39123" s="137"/>
      <c r="J39123" s="110"/>
      <c r="K39123"/>
      <c r="L39123"/>
      <c r="T39123" s="138"/>
    </row>
    <row r="39124" spans="9:20" x14ac:dyDescent="0.25">
      <c r="I39124" s="137"/>
      <c r="J39124" s="110"/>
      <c r="K39124"/>
      <c r="L39124"/>
      <c r="T39124" s="138"/>
    </row>
    <row r="39125" spans="9:20" x14ac:dyDescent="0.25">
      <c r="I39125" s="137"/>
      <c r="J39125" s="110"/>
      <c r="K39125"/>
      <c r="L39125"/>
      <c r="T39125" s="138"/>
    </row>
    <row r="39126" spans="9:20" x14ac:dyDescent="0.25">
      <c r="I39126" s="137"/>
      <c r="J39126" s="110"/>
      <c r="K39126"/>
      <c r="L39126"/>
      <c r="T39126" s="138"/>
    </row>
    <row r="39127" spans="9:20" x14ac:dyDescent="0.25">
      <c r="I39127" s="137"/>
      <c r="J39127" s="110"/>
      <c r="K39127"/>
      <c r="L39127"/>
      <c r="T39127" s="138"/>
    </row>
    <row r="39128" spans="9:20" x14ac:dyDescent="0.25">
      <c r="I39128" s="137"/>
      <c r="J39128" s="110"/>
      <c r="K39128"/>
      <c r="L39128"/>
      <c r="T39128" s="138"/>
    </row>
    <row r="39129" spans="9:20" x14ac:dyDescent="0.25">
      <c r="I39129" s="137"/>
      <c r="J39129" s="110"/>
      <c r="K39129"/>
      <c r="L39129"/>
      <c r="T39129" s="138"/>
    </row>
    <row r="39130" spans="9:20" x14ac:dyDescent="0.25">
      <c r="I39130" s="137"/>
      <c r="J39130" s="110"/>
      <c r="K39130"/>
      <c r="L39130"/>
      <c r="T39130" s="138"/>
    </row>
    <row r="39131" spans="9:20" x14ac:dyDescent="0.25">
      <c r="I39131" s="137"/>
      <c r="J39131" s="110"/>
      <c r="K39131"/>
      <c r="L39131"/>
      <c r="T39131" s="138"/>
    </row>
    <row r="39132" spans="9:20" x14ac:dyDescent="0.25">
      <c r="I39132" s="137"/>
      <c r="J39132" s="110"/>
      <c r="K39132"/>
      <c r="L39132"/>
      <c r="T39132" s="138"/>
    </row>
    <row r="39133" spans="9:20" x14ac:dyDescent="0.25">
      <c r="I39133" s="137"/>
      <c r="J39133" s="110"/>
      <c r="K39133"/>
      <c r="L39133"/>
      <c r="T39133" s="138"/>
    </row>
    <row r="39134" spans="9:20" x14ac:dyDescent="0.25">
      <c r="I39134" s="137"/>
      <c r="J39134" s="110"/>
      <c r="K39134"/>
      <c r="L39134"/>
      <c r="T39134" s="138"/>
    </row>
    <row r="39135" spans="9:20" x14ac:dyDescent="0.25">
      <c r="I39135" s="137"/>
      <c r="J39135" s="110"/>
      <c r="K39135"/>
      <c r="L39135"/>
      <c r="T39135" s="138"/>
    </row>
    <row r="39136" spans="9:20" x14ac:dyDescent="0.25">
      <c r="I39136" s="137"/>
      <c r="J39136" s="110"/>
      <c r="K39136"/>
      <c r="L39136"/>
      <c r="T39136" s="138"/>
    </row>
    <row r="39137" spans="9:20" x14ac:dyDescent="0.25">
      <c r="I39137" s="137"/>
      <c r="J39137" s="110"/>
      <c r="K39137"/>
      <c r="L39137"/>
      <c r="T39137" s="138"/>
    </row>
    <row r="39138" spans="9:20" x14ac:dyDescent="0.25">
      <c r="I39138" s="137"/>
      <c r="J39138" s="110"/>
      <c r="K39138"/>
      <c r="L39138"/>
      <c r="T39138" s="138"/>
    </row>
    <row r="39139" spans="9:20" x14ac:dyDescent="0.25">
      <c r="I39139" s="137"/>
      <c r="J39139" s="110"/>
      <c r="K39139"/>
      <c r="L39139"/>
      <c r="T39139" s="138"/>
    </row>
    <row r="39140" spans="9:20" x14ac:dyDescent="0.25">
      <c r="I39140" s="137"/>
      <c r="J39140" s="110"/>
      <c r="K39140"/>
      <c r="L39140"/>
      <c r="T39140" s="138"/>
    </row>
    <row r="39141" spans="9:20" x14ac:dyDescent="0.25">
      <c r="I39141" s="137"/>
      <c r="J39141" s="110"/>
      <c r="K39141"/>
      <c r="L39141"/>
      <c r="T39141" s="138"/>
    </row>
    <row r="39142" spans="9:20" x14ac:dyDescent="0.25">
      <c r="I39142" s="137"/>
      <c r="J39142" s="110"/>
      <c r="K39142"/>
      <c r="L39142"/>
      <c r="T39142" s="138"/>
    </row>
    <row r="39143" spans="9:20" x14ac:dyDescent="0.25">
      <c r="I39143" s="137"/>
      <c r="J39143" s="110"/>
      <c r="K39143"/>
      <c r="L39143"/>
      <c r="T39143" s="138"/>
    </row>
    <row r="39144" spans="9:20" x14ac:dyDescent="0.25">
      <c r="I39144" s="137"/>
      <c r="J39144" s="110"/>
      <c r="K39144"/>
      <c r="L39144"/>
      <c r="T39144" s="138"/>
    </row>
    <row r="39145" spans="9:20" x14ac:dyDescent="0.25">
      <c r="I39145" s="137"/>
      <c r="J39145" s="110"/>
      <c r="K39145"/>
      <c r="L39145"/>
      <c r="T39145" s="138"/>
    </row>
    <row r="39146" spans="9:20" x14ac:dyDescent="0.25">
      <c r="I39146" s="137"/>
      <c r="J39146" s="110"/>
      <c r="K39146"/>
      <c r="L39146"/>
      <c r="T39146" s="138"/>
    </row>
    <row r="39147" spans="9:20" x14ac:dyDescent="0.25">
      <c r="I39147" s="137"/>
      <c r="J39147" s="110"/>
      <c r="K39147"/>
      <c r="L39147"/>
      <c r="T39147" s="138"/>
    </row>
    <row r="39148" spans="9:20" x14ac:dyDescent="0.25">
      <c r="I39148" s="137"/>
      <c r="J39148" s="110"/>
      <c r="K39148"/>
      <c r="L39148"/>
      <c r="T39148" s="138"/>
    </row>
    <row r="39149" spans="9:20" x14ac:dyDescent="0.25">
      <c r="I39149" s="137"/>
      <c r="J39149" s="110"/>
      <c r="K39149"/>
      <c r="L39149"/>
      <c r="T39149" s="138"/>
    </row>
    <row r="39150" spans="9:20" x14ac:dyDescent="0.25">
      <c r="I39150" s="137"/>
      <c r="J39150" s="110"/>
      <c r="K39150"/>
      <c r="L39150"/>
      <c r="T39150" s="138"/>
    </row>
    <row r="39151" spans="9:20" x14ac:dyDescent="0.25">
      <c r="I39151" s="137"/>
      <c r="J39151" s="110"/>
      <c r="K39151"/>
      <c r="L39151"/>
      <c r="T39151" s="138"/>
    </row>
    <row r="39152" spans="9:20" x14ac:dyDescent="0.25">
      <c r="I39152" s="137"/>
      <c r="J39152" s="110"/>
      <c r="K39152"/>
      <c r="L39152"/>
      <c r="T39152" s="138"/>
    </row>
    <row r="39153" spans="9:20" x14ac:dyDescent="0.25">
      <c r="I39153" s="137"/>
      <c r="J39153" s="110"/>
      <c r="K39153"/>
      <c r="L39153"/>
      <c r="T39153" s="138"/>
    </row>
    <row r="39154" spans="9:20" x14ac:dyDescent="0.25">
      <c r="I39154" s="137"/>
      <c r="J39154" s="110"/>
      <c r="K39154"/>
      <c r="L39154"/>
      <c r="T39154" s="138"/>
    </row>
    <row r="39155" spans="9:20" x14ac:dyDescent="0.25">
      <c r="I39155" s="137"/>
      <c r="J39155" s="110"/>
      <c r="K39155"/>
      <c r="L39155"/>
      <c r="T39155" s="138"/>
    </row>
    <row r="39156" spans="9:20" x14ac:dyDescent="0.25">
      <c r="I39156" s="137"/>
      <c r="J39156" s="110"/>
      <c r="K39156"/>
      <c r="L39156"/>
      <c r="T39156" s="138"/>
    </row>
    <row r="39157" spans="9:20" x14ac:dyDescent="0.25">
      <c r="I39157" s="137"/>
      <c r="J39157" s="110"/>
      <c r="K39157"/>
      <c r="L39157"/>
      <c r="T39157" s="138"/>
    </row>
    <row r="39158" spans="9:20" x14ac:dyDescent="0.25">
      <c r="I39158" s="137"/>
      <c r="J39158" s="110"/>
      <c r="K39158"/>
      <c r="L39158"/>
      <c r="T39158" s="138"/>
    </row>
    <row r="39159" spans="9:20" x14ac:dyDescent="0.25">
      <c r="I39159" s="137"/>
      <c r="J39159" s="110"/>
      <c r="K39159"/>
      <c r="L39159"/>
      <c r="T39159" s="138"/>
    </row>
    <row r="39160" spans="9:20" x14ac:dyDescent="0.25">
      <c r="I39160" s="137"/>
      <c r="J39160" s="110"/>
      <c r="K39160"/>
      <c r="L39160"/>
      <c r="T39160" s="138"/>
    </row>
    <row r="39161" spans="9:20" x14ac:dyDescent="0.25">
      <c r="I39161" s="137"/>
      <c r="J39161" s="110"/>
      <c r="K39161"/>
      <c r="L39161"/>
      <c r="T39161" s="138"/>
    </row>
    <row r="39162" spans="9:20" x14ac:dyDescent="0.25">
      <c r="I39162" s="137"/>
      <c r="J39162" s="110"/>
      <c r="K39162"/>
      <c r="L39162"/>
      <c r="T39162" s="138"/>
    </row>
    <row r="39163" spans="9:20" x14ac:dyDescent="0.25">
      <c r="I39163" s="137"/>
      <c r="J39163" s="110"/>
      <c r="K39163"/>
      <c r="L39163"/>
      <c r="T39163" s="138"/>
    </row>
    <row r="39164" spans="9:20" x14ac:dyDescent="0.25">
      <c r="I39164" s="137"/>
      <c r="J39164" s="110"/>
      <c r="K39164"/>
      <c r="L39164"/>
      <c r="T39164" s="138"/>
    </row>
    <row r="39165" spans="9:20" x14ac:dyDescent="0.25">
      <c r="I39165" s="137"/>
      <c r="J39165" s="110"/>
      <c r="K39165"/>
      <c r="L39165"/>
      <c r="T39165" s="138"/>
    </row>
    <row r="39166" spans="9:20" x14ac:dyDescent="0.25">
      <c r="I39166" s="137"/>
      <c r="J39166" s="110"/>
      <c r="K39166"/>
      <c r="L39166"/>
      <c r="T39166" s="138"/>
    </row>
    <row r="39167" spans="9:20" x14ac:dyDescent="0.25">
      <c r="I39167" s="137"/>
      <c r="J39167" s="110"/>
      <c r="K39167"/>
      <c r="L39167"/>
      <c r="T39167" s="138"/>
    </row>
    <row r="39168" spans="9:20" x14ac:dyDescent="0.25">
      <c r="I39168" s="137"/>
      <c r="J39168" s="110"/>
      <c r="K39168"/>
      <c r="L39168"/>
      <c r="T39168" s="138"/>
    </row>
    <row r="39169" spans="9:20" x14ac:dyDescent="0.25">
      <c r="I39169" s="137"/>
      <c r="J39169" s="110"/>
      <c r="K39169"/>
      <c r="L39169"/>
      <c r="T39169" s="138"/>
    </row>
    <row r="39170" spans="9:20" x14ac:dyDescent="0.25">
      <c r="I39170" s="137"/>
      <c r="J39170" s="110"/>
      <c r="K39170"/>
      <c r="L39170"/>
      <c r="T39170" s="138"/>
    </row>
    <row r="39171" spans="9:20" x14ac:dyDescent="0.25">
      <c r="I39171" s="137"/>
      <c r="J39171" s="110"/>
      <c r="K39171"/>
      <c r="L39171"/>
      <c r="T39171" s="138"/>
    </row>
    <row r="39172" spans="9:20" x14ac:dyDescent="0.25">
      <c r="I39172" s="137"/>
      <c r="J39172" s="110"/>
      <c r="K39172"/>
      <c r="L39172"/>
      <c r="T39172" s="138"/>
    </row>
    <row r="39173" spans="9:20" x14ac:dyDescent="0.25">
      <c r="I39173" s="137"/>
      <c r="J39173" s="110"/>
      <c r="K39173"/>
      <c r="L39173"/>
      <c r="T39173" s="138"/>
    </row>
    <row r="39174" spans="9:20" x14ac:dyDescent="0.25">
      <c r="I39174" s="137"/>
      <c r="J39174" s="110"/>
      <c r="K39174"/>
      <c r="L39174"/>
      <c r="T39174" s="138"/>
    </row>
    <row r="39175" spans="9:20" x14ac:dyDescent="0.25">
      <c r="I39175" s="137"/>
      <c r="J39175" s="110"/>
      <c r="K39175"/>
      <c r="L39175"/>
      <c r="T39175" s="138"/>
    </row>
    <row r="39176" spans="9:20" x14ac:dyDescent="0.25">
      <c r="I39176" s="137"/>
      <c r="J39176" s="110"/>
      <c r="K39176"/>
      <c r="L39176"/>
      <c r="T39176" s="138"/>
    </row>
    <row r="39177" spans="9:20" x14ac:dyDescent="0.25">
      <c r="I39177" s="137"/>
      <c r="J39177" s="110"/>
      <c r="K39177"/>
      <c r="L39177"/>
      <c r="T39177" s="138"/>
    </row>
    <row r="39178" spans="9:20" x14ac:dyDescent="0.25">
      <c r="I39178" s="137"/>
      <c r="J39178" s="110"/>
      <c r="K39178"/>
      <c r="L39178"/>
      <c r="T39178" s="138"/>
    </row>
    <row r="39179" spans="9:20" x14ac:dyDescent="0.25">
      <c r="I39179" s="137"/>
      <c r="J39179" s="110"/>
      <c r="K39179"/>
      <c r="L39179"/>
      <c r="T39179" s="138"/>
    </row>
    <row r="39180" spans="9:20" x14ac:dyDescent="0.25">
      <c r="I39180" s="137"/>
      <c r="J39180" s="110"/>
      <c r="K39180"/>
      <c r="L39180"/>
      <c r="T39180" s="138"/>
    </row>
    <row r="39181" spans="9:20" x14ac:dyDescent="0.25">
      <c r="I39181" s="137"/>
      <c r="J39181" s="110"/>
      <c r="K39181"/>
      <c r="L39181"/>
      <c r="T39181" s="138"/>
    </row>
    <row r="39182" spans="9:20" x14ac:dyDescent="0.25">
      <c r="I39182" s="137"/>
      <c r="J39182" s="110"/>
      <c r="K39182"/>
      <c r="L39182"/>
      <c r="T39182" s="138"/>
    </row>
    <row r="39183" spans="9:20" x14ac:dyDescent="0.25">
      <c r="I39183" s="137"/>
      <c r="J39183" s="110"/>
      <c r="K39183"/>
      <c r="L39183"/>
      <c r="T39183" s="138"/>
    </row>
    <row r="39184" spans="9:20" x14ac:dyDescent="0.25">
      <c r="I39184" s="137"/>
      <c r="J39184" s="110"/>
      <c r="K39184"/>
      <c r="L39184"/>
      <c r="T39184" s="138"/>
    </row>
    <row r="39185" spans="9:20" x14ac:dyDescent="0.25">
      <c r="I39185" s="137"/>
      <c r="J39185" s="110"/>
      <c r="K39185"/>
      <c r="L39185"/>
      <c r="T39185" s="138"/>
    </row>
    <row r="39186" spans="9:20" x14ac:dyDescent="0.25">
      <c r="I39186" s="137"/>
      <c r="J39186" s="110"/>
      <c r="K39186"/>
      <c r="L39186"/>
      <c r="T39186" s="138"/>
    </row>
    <row r="39187" spans="9:20" x14ac:dyDescent="0.25">
      <c r="I39187" s="137"/>
      <c r="J39187" s="110"/>
      <c r="K39187"/>
      <c r="L39187"/>
      <c r="T39187" s="138"/>
    </row>
    <row r="39188" spans="9:20" x14ac:dyDescent="0.25">
      <c r="I39188" s="137"/>
      <c r="J39188" s="110"/>
      <c r="K39188"/>
      <c r="L39188"/>
      <c r="T39188" s="138"/>
    </row>
    <row r="39189" spans="9:20" x14ac:dyDescent="0.25">
      <c r="I39189" s="137"/>
      <c r="J39189" s="110"/>
      <c r="K39189"/>
      <c r="L39189"/>
      <c r="T39189" s="138"/>
    </row>
    <row r="39190" spans="9:20" x14ac:dyDescent="0.25">
      <c r="I39190" s="137"/>
      <c r="J39190" s="110"/>
      <c r="K39190"/>
      <c r="L39190"/>
      <c r="T39190" s="138"/>
    </row>
    <row r="39191" spans="9:20" x14ac:dyDescent="0.25">
      <c r="I39191" s="137"/>
      <c r="J39191" s="110"/>
      <c r="K39191"/>
      <c r="L39191"/>
      <c r="T39191" s="138"/>
    </row>
    <row r="39192" spans="9:20" x14ac:dyDescent="0.25">
      <c r="I39192" s="137"/>
      <c r="J39192" s="110"/>
      <c r="K39192"/>
      <c r="L39192"/>
      <c r="T39192" s="138"/>
    </row>
    <row r="39193" spans="9:20" x14ac:dyDescent="0.25">
      <c r="I39193" s="137"/>
      <c r="J39193" s="110"/>
      <c r="K39193"/>
      <c r="L39193"/>
      <c r="T39193" s="138"/>
    </row>
    <row r="39194" spans="9:20" x14ac:dyDescent="0.25">
      <c r="I39194" s="137"/>
      <c r="J39194" s="110"/>
      <c r="K39194"/>
      <c r="L39194"/>
      <c r="T39194" s="138"/>
    </row>
    <row r="39195" spans="9:20" x14ac:dyDescent="0.25">
      <c r="I39195" s="137"/>
      <c r="J39195" s="110"/>
      <c r="K39195"/>
      <c r="L39195"/>
      <c r="T39195" s="138"/>
    </row>
    <row r="39196" spans="9:20" x14ac:dyDescent="0.25">
      <c r="I39196" s="137"/>
      <c r="J39196" s="110"/>
      <c r="K39196"/>
      <c r="L39196"/>
      <c r="T39196" s="138"/>
    </row>
    <row r="39197" spans="9:20" x14ac:dyDescent="0.25">
      <c r="I39197" s="137"/>
      <c r="J39197" s="110"/>
      <c r="K39197"/>
      <c r="L39197"/>
      <c r="T39197" s="138"/>
    </row>
    <row r="39198" spans="9:20" x14ac:dyDescent="0.25">
      <c r="I39198" s="137"/>
      <c r="J39198" s="110"/>
      <c r="K39198"/>
      <c r="L39198"/>
      <c r="T39198" s="138"/>
    </row>
    <row r="39199" spans="9:20" x14ac:dyDescent="0.25">
      <c r="I39199" s="137"/>
      <c r="J39199" s="110"/>
      <c r="K39199"/>
      <c r="L39199"/>
      <c r="T39199" s="138"/>
    </row>
    <row r="39200" spans="9:20" x14ac:dyDescent="0.25">
      <c r="I39200" s="137"/>
      <c r="J39200" s="110"/>
      <c r="K39200"/>
      <c r="L39200"/>
      <c r="T39200" s="138"/>
    </row>
    <row r="39201" spans="9:20" x14ac:dyDescent="0.25">
      <c r="I39201" s="137"/>
      <c r="J39201" s="110"/>
      <c r="K39201"/>
      <c r="L39201"/>
      <c r="T39201" s="138"/>
    </row>
    <row r="39202" spans="9:20" x14ac:dyDescent="0.25">
      <c r="I39202" s="137"/>
      <c r="J39202" s="110"/>
      <c r="K39202"/>
      <c r="L39202"/>
      <c r="T39202" s="138"/>
    </row>
    <row r="39203" spans="9:20" x14ac:dyDescent="0.25">
      <c r="I39203" s="137"/>
      <c r="J39203" s="110"/>
      <c r="K39203"/>
      <c r="L39203"/>
      <c r="T39203" s="138"/>
    </row>
    <row r="39204" spans="9:20" x14ac:dyDescent="0.25">
      <c r="I39204" s="137"/>
      <c r="J39204" s="110"/>
      <c r="K39204"/>
      <c r="L39204"/>
      <c r="T39204" s="138"/>
    </row>
    <row r="39205" spans="9:20" x14ac:dyDescent="0.25">
      <c r="I39205" s="137"/>
      <c r="J39205" s="110"/>
      <c r="K39205"/>
      <c r="L39205"/>
      <c r="T39205" s="138"/>
    </row>
    <row r="39206" spans="9:20" x14ac:dyDescent="0.25">
      <c r="I39206" s="137"/>
      <c r="J39206" s="110"/>
      <c r="K39206"/>
      <c r="L39206"/>
      <c r="T39206" s="138"/>
    </row>
    <row r="39207" spans="9:20" x14ac:dyDescent="0.25">
      <c r="I39207" s="137"/>
      <c r="J39207" s="110"/>
      <c r="K39207"/>
      <c r="L39207"/>
      <c r="T39207" s="138"/>
    </row>
    <row r="39208" spans="9:20" x14ac:dyDescent="0.25">
      <c r="I39208" s="137"/>
      <c r="J39208" s="110"/>
      <c r="K39208"/>
      <c r="L39208"/>
      <c r="T39208" s="138"/>
    </row>
    <row r="39209" spans="9:20" x14ac:dyDescent="0.25">
      <c r="I39209" s="137"/>
      <c r="J39209" s="110"/>
      <c r="K39209"/>
      <c r="L39209"/>
      <c r="T39209" s="138"/>
    </row>
    <row r="39210" spans="9:20" x14ac:dyDescent="0.25">
      <c r="I39210" s="137"/>
      <c r="J39210" s="110"/>
      <c r="K39210"/>
      <c r="L39210"/>
      <c r="T39210" s="138"/>
    </row>
    <row r="39211" spans="9:20" x14ac:dyDescent="0.25">
      <c r="I39211" s="137"/>
      <c r="J39211" s="110"/>
      <c r="K39211"/>
      <c r="L39211"/>
      <c r="T39211" s="138"/>
    </row>
    <row r="39212" spans="9:20" x14ac:dyDescent="0.25">
      <c r="I39212" s="137"/>
      <c r="J39212" s="110"/>
      <c r="K39212"/>
      <c r="L39212"/>
      <c r="T39212" s="138"/>
    </row>
    <row r="39213" spans="9:20" x14ac:dyDescent="0.25">
      <c r="I39213" s="137"/>
      <c r="J39213" s="110"/>
      <c r="K39213"/>
      <c r="L39213"/>
      <c r="T39213" s="138"/>
    </row>
    <row r="39214" spans="9:20" x14ac:dyDescent="0.25">
      <c r="I39214" s="137"/>
      <c r="J39214" s="110"/>
      <c r="K39214"/>
      <c r="L39214"/>
      <c r="T39214" s="138"/>
    </row>
    <row r="39215" spans="9:20" x14ac:dyDescent="0.25">
      <c r="I39215" s="137"/>
      <c r="J39215" s="110"/>
      <c r="K39215"/>
      <c r="L39215"/>
      <c r="T39215" s="138"/>
    </row>
    <row r="39216" spans="9:20" x14ac:dyDescent="0.25">
      <c r="I39216" s="137"/>
      <c r="J39216" s="110"/>
      <c r="K39216"/>
      <c r="L39216"/>
      <c r="T39216" s="138"/>
    </row>
    <row r="39217" spans="9:20" x14ac:dyDescent="0.25">
      <c r="I39217" s="137"/>
      <c r="J39217" s="110"/>
      <c r="K39217"/>
      <c r="L39217"/>
      <c r="T39217" s="138"/>
    </row>
    <row r="39218" spans="9:20" x14ac:dyDescent="0.25">
      <c r="I39218" s="137"/>
      <c r="J39218" s="110"/>
      <c r="K39218"/>
      <c r="L39218"/>
      <c r="T39218" s="138"/>
    </row>
    <row r="39219" spans="9:20" x14ac:dyDescent="0.25">
      <c r="I39219" s="137"/>
      <c r="J39219" s="110"/>
      <c r="K39219"/>
      <c r="L39219"/>
      <c r="T39219" s="138"/>
    </row>
    <row r="39220" spans="9:20" x14ac:dyDescent="0.25">
      <c r="I39220" s="137"/>
      <c r="J39220" s="110"/>
      <c r="K39220"/>
      <c r="L39220"/>
      <c r="T39220" s="138"/>
    </row>
    <row r="39221" spans="9:20" x14ac:dyDescent="0.25">
      <c r="I39221" s="137"/>
      <c r="J39221" s="110"/>
      <c r="K39221"/>
      <c r="L39221"/>
      <c r="T39221" s="138"/>
    </row>
    <row r="39222" spans="9:20" x14ac:dyDescent="0.25">
      <c r="I39222" s="137"/>
      <c r="J39222" s="110"/>
      <c r="K39222"/>
      <c r="L39222"/>
      <c r="T39222" s="138"/>
    </row>
    <row r="39223" spans="9:20" x14ac:dyDescent="0.25">
      <c r="I39223" s="137"/>
      <c r="J39223" s="110"/>
      <c r="K39223"/>
      <c r="L39223"/>
      <c r="T39223" s="138"/>
    </row>
    <row r="39224" spans="9:20" x14ac:dyDescent="0.25">
      <c r="I39224" s="137"/>
      <c r="J39224" s="110"/>
      <c r="K39224"/>
      <c r="L39224"/>
      <c r="T39224" s="138"/>
    </row>
    <row r="39225" spans="9:20" x14ac:dyDescent="0.25">
      <c r="I39225" s="137"/>
      <c r="J39225" s="110"/>
      <c r="K39225"/>
      <c r="L39225"/>
      <c r="T39225" s="138"/>
    </row>
    <row r="39226" spans="9:20" x14ac:dyDescent="0.25">
      <c r="I39226" s="137"/>
      <c r="J39226" s="110"/>
      <c r="K39226"/>
      <c r="L39226"/>
      <c r="T39226" s="138"/>
    </row>
    <row r="39227" spans="9:20" x14ac:dyDescent="0.25">
      <c r="I39227" s="137"/>
      <c r="J39227" s="110"/>
      <c r="K39227"/>
      <c r="L39227"/>
      <c r="T39227" s="138"/>
    </row>
    <row r="39228" spans="9:20" x14ac:dyDescent="0.25">
      <c r="I39228" s="137"/>
      <c r="J39228" s="110"/>
      <c r="K39228"/>
      <c r="L39228"/>
      <c r="T39228" s="138"/>
    </row>
    <row r="39229" spans="9:20" x14ac:dyDescent="0.25">
      <c r="I39229" s="137"/>
      <c r="J39229" s="110"/>
      <c r="K39229"/>
      <c r="L39229"/>
      <c r="T39229" s="138"/>
    </row>
    <row r="39230" spans="9:20" x14ac:dyDescent="0.25">
      <c r="I39230" s="137"/>
      <c r="J39230" s="110"/>
      <c r="K39230"/>
      <c r="L39230"/>
      <c r="T39230" s="138"/>
    </row>
    <row r="39231" spans="9:20" x14ac:dyDescent="0.25">
      <c r="I39231" s="137"/>
      <c r="J39231" s="110"/>
      <c r="K39231"/>
      <c r="L39231"/>
      <c r="T39231" s="138"/>
    </row>
    <row r="39232" spans="9:20" x14ac:dyDescent="0.25">
      <c r="I39232" s="137"/>
      <c r="J39232" s="110"/>
      <c r="K39232"/>
      <c r="L39232"/>
      <c r="T39232" s="138"/>
    </row>
    <row r="39233" spans="9:20" x14ac:dyDescent="0.25">
      <c r="I39233" s="137"/>
      <c r="J39233" s="110"/>
      <c r="K39233"/>
      <c r="L39233"/>
      <c r="T39233" s="138"/>
    </row>
    <row r="39234" spans="9:20" x14ac:dyDescent="0.25">
      <c r="I39234" s="137"/>
      <c r="J39234" s="110"/>
      <c r="K39234"/>
      <c r="L39234"/>
      <c r="T39234" s="138"/>
    </row>
    <row r="39235" spans="9:20" x14ac:dyDescent="0.25">
      <c r="I39235" s="137"/>
      <c r="J39235" s="110"/>
      <c r="K39235"/>
      <c r="L39235"/>
      <c r="T39235" s="138"/>
    </row>
    <row r="39236" spans="9:20" x14ac:dyDescent="0.25">
      <c r="I39236" s="137"/>
      <c r="J39236" s="110"/>
      <c r="K39236"/>
      <c r="L39236"/>
      <c r="T39236" s="138"/>
    </row>
    <row r="39237" spans="9:20" x14ac:dyDescent="0.25">
      <c r="I39237" s="137"/>
      <c r="J39237" s="110"/>
      <c r="K39237"/>
      <c r="L39237"/>
      <c r="T39237" s="138"/>
    </row>
    <row r="39238" spans="9:20" x14ac:dyDescent="0.25">
      <c r="I39238" s="137"/>
      <c r="J39238" s="110"/>
      <c r="K39238"/>
      <c r="L39238"/>
      <c r="T39238" s="138"/>
    </row>
    <row r="39239" spans="9:20" x14ac:dyDescent="0.25">
      <c r="I39239" s="137"/>
      <c r="J39239" s="110"/>
      <c r="K39239"/>
      <c r="L39239"/>
      <c r="T39239" s="138"/>
    </row>
    <row r="39240" spans="9:20" x14ac:dyDescent="0.25">
      <c r="I39240" s="137"/>
      <c r="J39240" s="110"/>
      <c r="K39240"/>
      <c r="L39240"/>
      <c r="T39240" s="138"/>
    </row>
    <row r="39241" spans="9:20" x14ac:dyDescent="0.25">
      <c r="I39241" s="137"/>
      <c r="J39241" s="110"/>
      <c r="K39241"/>
      <c r="L39241"/>
      <c r="T39241" s="138"/>
    </row>
    <row r="39242" spans="9:20" x14ac:dyDescent="0.25">
      <c r="I39242" s="137"/>
      <c r="J39242" s="110"/>
      <c r="K39242"/>
      <c r="L39242"/>
      <c r="T39242" s="138"/>
    </row>
    <row r="39243" spans="9:20" x14ac:dyDescent="0.25">
      <c r="I39243" s="137"/>
      <c r="J39243" s="110"/>
      <c r="K39243"/>
      <c r="L39243"/>
      <c r="T39243" s="138"/>
    </row>
    <row r="39244" spans="9:20" x14ac:dyDescent="0.25">
      <c r="I39244" s="137"/>
      <c r="J39244" s="110"/>
      <c r="K39244"/>
      <c r="L39244"/>
      <c r="T39244" s="138"/>
    </row>
    <row r="39245" spans="9:20" x14ac:dyDescent="0.25">
      <c r="I39245" s="137"/>
      <c r="J39245" s="110"/>
      <c r="K39245"/>
      <c r="L39245"/>
      <c r="T39245" s="138"/>
    </row>
    <row r="39246" spans="9:20" x14ac:dyDescent="0.25">
      <c r="I39246" s="137"/>
      <c r="J39246" s="110"/>
      <c r="K39246"/>
      <c r="L39246"/>
      <c r="T39246" s="138"/>
    </row>
    <row r="39247" spans="9:20" x14ac:dyDescent="0.25">
      <c r="I39247" s="137"/>
      <c r="J39247" s="110"/>
      <c r="K39247"/>
      <c r="L39247"/>
      <c r="T39247" s="138"/>
    </row>
    <row r="39248" spans="9:20" x14ac:dyDescent="0.25">
      <c r="I39248" s="137"/>
      <c r="J39248" s="110"/>
      <c r="K39248"/>
      <c r="L39248"/>
      <c r="T39248" s="138"/>
    </row>
    <row r="39249" spans="9:20" x14ac:dyDescent="0.25">
      <c r="I39249" s="137"/>
      <c r="J39249" s="110"/>
      <c r="K39249"/>
      <c r="L39249"/>
      <c r="T39249" s="138"/>
    </row>
    <row r="39250" spans="9:20" x14ac:dyDescent="0.25">
      <c r="I39250" s="137"/>
      <c r="J39250" s="110"/>
      <c r="K39250"/>
      <c r="L39250"/>
      <c r="T39250" s="138"/>
    </row>
    <row r="39251" spans="9:20" x14ac:dyDescent="0.25">
      <c r="I39251" s="137"/>
      <c r="J39251" s="110"/>
      <c r="K39251"/>
      <c r="L39251"/>
      <c r="T39251" s="138"/>
    </row>
    <row r="39252" spans="9:20" x14ac:dyDescent="0.25">
      <c r="I39252" s="137"/>
      <c r="J39252" s="110"/>
      <c r="K39252"/>
      <c r="L39252"/>
      <c r="T39252" s="138"/>
    </row>
    <row r="39253" spans="9:20" x14ac:dyDescent="0.25">
      <c r="I39253" s="137"/>
      <c r="J39253" s="110"/>
      <c r="K39253"/>
      <c r="L39253"/>
      <c r="T39253" s="138"/>
    </row>
    <row r="39254" spans="9:20" x14ac:dyDescent="0.25">
      <c r="I39254" s="137"/>
      <c r="J39254" s="110"/>
      <c r="K39254"/>
      <c r="L39254"/>
      <c r="T39254" s="138"/>
    </row>
    <row r="39255" spans="9:20" x14ac:dyDescent="0.25">
      <c r="I39255" s="137"/>
      <c r="J39255" s="110"/>
      <c r="K39255"/>
      <c r="L39255"/>
      <c r="T39255" s="138"/>
    </row>
    <row r="39256" spans="9:20" x14ac:dyDescent="0.25">
      <c r="I39256" s="137"/>
      <c r="J39256" s="110"/>
      <c r="K39256"/>
      <c r="L39256"/>
      <c r="T39256" s="138"/>
    </row>
    <row r="39257" spans="9:20" x14ac:dyDescent="0.25">
      <c r="I39257" s="137"/>
      <c r="J39257" s="110"/>
      <c r="K39257"/>
      <c r="L39257"/>
      <c r="T39257" s="138"/>
    </row>
    <row r="39258" spans="9:20" x14ac:dyDescent="0.25">
      <c r="I39258" s="137"/>
      <c r="J39258" s="110"/>
      <c r="K39258"/>
      <c r="L39258"/>
      <c r="T39258" s="138"/>
    </row>
    <row r="39259" spans="9:20" x14ac:dyDescent="0.25">
      <c r="I39259" s="137"/>
      <c r="J39259" s="110"/>
      <c r="K39259"/>
      <c r="L39259"/>
      <c r="T39259" s="138"/>
    </row>
    <row r="39260" spans="9:20" x14ac:dyDescent="0.25">
      <c r="I39260" s="137"/>
      <c r="J39260" s="110"/>
      <c r="K39260"/>
      <c r="L39260"/>
      <c r="T39260" s="138"/>
    </row>
    <row r="39261" spans="9:20" x14ac:dyDescent="0.25">
      <c r="I39261" s="137"/>
      <c r="J39261" s="110"/>
      <c r="K39261"/>
      <c r="L39261"/>
      <c r="T39261" s="138"/>
    </row>
    <row r="39262" spans="9:20" x14ac:dyDescent="0.25">
      <c r="I39262" s="137"/>
      <c r="J39262" s="110"/>
      <c r="K39262"/>
      <c r="L39262"/>
      <c r="T39262" s="138"/>
    </row>
    <row r="39263" spans="9:20" x14ac:dyDescent="0.25">
      <c r="I39263" s="137"/>
      <c r="J39263" s="110"/>
      <c r="K39263"/>
      <c r="L39263"/>
      <c r="T39263" s="138"/>
    </row>
    <row r="39264" spans="9:20" x14ac:dyDescent="0.25">
      <c r="I39264" s="137"/>
      <c r="J39264" s="110"/>
      <c r="K39264"/>
      <c r="L39264"/>
      <c r="T39264" s="138"/>
    </row>
    <row r="39265" spans="9:20" x14ac:dyDescent="0.25">
      <c r="I39265" s="137"/>
      <c r="J39265" s="110"/>
      <c r="K39265"/>
      <c r="L39265"/>
      <c r="T39265" s="138"/>
    </row>
    <row r="39266" spans="9:20" x14ac:dyDescent="0.25">
      <c r="I39266" s="137"/>
      <c r="J39266" s="110"/>
      <c r="K39266"/>
      <c r="L39266"/>
      <c r="T39266" s="138"/>
    </row>
    <row r="39267" spans="9:20" x14ac:dyDescent="0.25">
      <c r="I39267" s="137"/>
      <c r="J39267" s="110"/>
      <c r="K39267"/>
      <c r="L39267"/>
      <c r="T39267" s="138"/>
    </row>
    <row r="39268" spans="9:20" x14ac:dyDescent="0.25">
      <c r="I39268" s="137"/>
      <c r="J39268" s="110"/>
      <c r="K39268"/>
      <c r="L39268"/>
      <c r="T39268" s="138"/>
    </row>
    <row r="39269" spans="9:20" x14ac:dyDescent="0.25">
      <c r="I39269" s="137"/>
      <c r="J39269" s="110"/>
      <c r="K39269"/>
      <c r="L39269"/>
      <c r="T39269" s="138"/>
    </row>
    <row r="39270" spans="9:20" x14ac:dyDescent="0.25">
      <c r="I39270" s="137"/>
      <c r="J39270" s="110"/>
      <c r="K39270"/>
      <c r="L39270"/>
      <c r="T39270" s="138"/>
    </row>
    <row r="39271" spans="9:20" x14ac:dyDescent="0.25">
      <c r="I39271" s="137"/>
      <c r="J39271" s="110"/>
      <c r="K39271"/>
      <c r="L39271"/>
      <c r="T39271" s="138"/>
    </row>
    <row r="39272" spans="9:20" x14ac:dyDescent="0.25">
      <c r="I39272" s="137"/>
      <c r="J39272" s="110"/>
      <c r="K39272"/>
      <c r="L39272"/>
      <c r="T39272" s="138"/>
    </row>
    <row r="39273" spans="9:20" x14ac:dyDescent="0.25">
      <c r="I39273" s="137"/>
      <c r="J39273" s="110"/>
      <c r="K39273"/>
      <c r="L39273"/>
      <c r="T39273" s="138"/>
    </row>
    <row r="39274" spans="9:20" x14ac:dyDescent="0.25">
      <c r="I39274" s="137"/>
      <c r="J39274" s="110"/>
      <c r="K39274"/>
      <c r="L39274"/>
      <c r="T39274" s="138"/>
    </row>
    <row r="39275" spans="9:20" x14ac:dyDescent="0.25">
      <c r="I39275" s="137"/>
      <c r="J39275" s="110"/>
      <c r="K39275"/>
      <c r="L39275"/>
      <c r="T39275" s="138"/>
    </row>
    <row r="39276" spans="9:20" x14ac:dyDescent="0.25">
      <c r="I39276" s="137"/>
      <c r="J39276" s="110"/>
      <c r="K39276"/>
      <c r="L39276"/>
      <c r="T39276" s="138"/>
    </row>
    <row r="39277" spans="9:20" x14ac:dyDescent="0.25">
      <c r="I39277" s="137"/>
      <c r="J39277" s="110"/>
      <c r="K39277"/>
      <c r="L39277"/>
      <c r="T39277" s="138"/>
    </row>
    <row r="39278" spans="9:20" x14ac:dyDescent="0.25">
      <c r="I39278" s="137"/>
      <c r="J39278" s="110"/>
      <c r="K39278"/>
      <c r="L39278"/>
      <c r="T39278" s="138"/>
    </row>
    <row r="39279" spans="9:20" x14ac:dyDescent="0.25">
      <c r="I39279" s="137"/>
      <c r="J39279" s="110"/>
      <c r="K39279"/>
      <c r="L39279"/>
      <c r="T39279" s="138"/>
    </row>
    <row r="39280" spans="9:20" x14ac:dyDescent="0.25">
      <c r="I39280" s="137"/>
      <c r="J39280" s="110"/>
      <c r="K39280"/>
      <c r="L39280"/>
      <c r="T39280" s="138"/>
    </row>
    <row r="39281" spans="9:20" x14ac:dyDescent="0.25">
      <c r="I39281" s="137"/>
      <c r="J39281" s="110"/>
      <c r="K39281"/>
      <c r="L39281"/>
      <c r="T39281" s="138"/>
    </row>
    <row r="39282" spans="9:20" x14ac:dyDescent="0.25">
      <c r="I39282" s="137"/>
      <c r="J39282" s="110"/>
      <c r="K39282"/>
      <c r="L39282"/>
      <c r="T39282" s="138"/>
    </row>
    <row r="39283" spans="9:20" x14ac:dyDescent="0.25">
      <c r="I39283" s="137"/>
      <c r="J39283" s="110"/>
      <c r="K39283"/>
      <c r="L39283"/>
      <c r="T39283" s="138"/>
    </row>
    <row r="39284" spans="9:20" x14ac:dyDescent="0.25">
      <c r="I39284" s="137"/>
      <c r="J39284" s="110"/>
      <c r="K39284"/>
      <c r="L39284"/>
      <c r="T39284" s="138"/>
    </row>
    <row r="39285" spans="9:20" x14ac:dyDescent="0.25">
      <c r="I39285" s="137"/>
      <c r="J39285" s="110"/>
      <c r="K39285"/>
      <c r="L39285"/>
      <c r="T39285" s="138"/>
    </row>
    <row r="39286" spans="9:20" x14ac:dyDescent="0.25">
      <c r="I39286" s="137"/>
      <c r="J39286" s="110"/>
      <c r="K39286"/>
      <c r="L39286"/>
      <c r="T39286" s="138"/>
    </row>
    <row r="39287" spans="9:20" x14ac:dyDescent="0.25">
      <c r="I39287" s="137"/>
      <c r="J39287" s="110"/>
      <c r="K39287"/>
      <c r="L39287"/>
      <c r="T39287" s="138"/>
    </row>
    <row r="39288" spans="9:20" x14ac:dyDescent="0.25">
      <c r="I39288" s="137"/>
      <c r="J39288" s="110"/>
      <c r="K39288"/>
      <c r="L39288"/>
      <c r="T39288" s="138"/>
    </row>
    <row r="39289" spans="9:20" x14ac:dyDescent="0.25">
      <c r="I39289" s="137"/>
      <c r="J39289" s="110"/>
      <c r="K39289"/>
      <c r="L39289"/>
      <c r="T39289" s="138"/>
    </row>
    <row r="39290" spans="9:20" x14ac:dyDescent="0.25">
      <c r="I39290" s="137"/>
      <c r="J39290" s="110"/>
      <c r="K39290"/>
      <c r="L39290"/>
      <c r="T39290" s="138"/>
    </row>
    <row r="39291" spans="9:20" x14ac:dyDescent="0.25">
      <c r="I39291" s="137"/>
      <c r="J39291" s="110"/>
      <c r="K39291"/>
      <c r="L39291"/>
      <c r="T39291" s="138"/>
    </row>
    <row r="39292" spans="9:20" x14ac:dyDescent="0.25">
      <c r="I39292" s="137"/>
      <c r="J39292" s="110"/>
      <c r="K39292"/>
      <c r="L39292"/>
      <c r="T39292" s="138"/>
    </row>
    <row r="39293" spans="9:20" x14ac:dyDescent="0.25">
      <c r="I39293" s="137"/>
      <c r="J39293" s="110"/>
      <c r="K39293"/>
      <c r="L39293"/>
      <c r="T39293" s="138"/>
    </row>
    <row r="39294" spans="9:20" x14ac:dyDescent="0.25">
      <c r="I39294" s="137"/>
      <c r="J39294" s="110"/>
      <c r="K39294"/>
      <c r="L39294"/>
      <c r="T39294" s="138"/>
    </row>
    <row r="39295" spans="9:20" x14ac:dyDescent="0.25">
      <c r="I39295" s="137"/>
      <c r="J39295" s="110"/>
      <c r="K39295"/>
      <c r="L39295"/>
      <c r="T39295" s="138"/>
    </row>
    <row r="39296" spans="9:20" x14ac:dyDescent="0.25">
      <c r="I39296" s="137"/>
      <c r="J39296" s="110"/>
      <c r="K39296"/>
      <c r="L39296"/>
      <c r="T39296" s="138"/>
    </row>
    <row r="39297" spans="9:20" x14ac:dyDescent="0.25">
      <c r="I39297" s="137"/>
      <c r="J39297" s="110"/>
      <c r="K39297"/>
      <c r="L39297"/>
      <c r="T39297" s="138"/>
    </row>
    <row r="39298" spans="9:20" x14ac:dyDescent="0.25">
      <c r="I39298" s="137"/>
      <c r="J39298" s="110"/>
      <c r="K39298"/>
      <c r="L39298"/>
      <c r="T39298" s="138"/>
    </row>
    <row r="39299" spans="9:20" x14ac:dyDescent="0.25">
      <c r="I39299" s="137"/>
      <c r="J39299" s="110"/>
      <c r="K39299"/>
      <c r="L39299"/>
      <c r="T39299" s="138"/>
    </row>
    <row r="39300" spans="9:20" x14ac:dyDescent="0.25">
      <c r="I39300" s="137"/>
      <c r="J39300" s="110"/>
      <c r="K39300"/>
      <c r="L39300"/>
      <c r="T39300" s="138"/>
    </row>
    <row r="39301" spans="9:20" x14ac:dyDescent="0.25">
      <c r="I39301" s="137"/>
      <c r="J39301" s="110"/>
      <c r="K39301"/>
      <c r="L39301"/>
      <c r="T39301" s="138"/>
    </row>
    <row r="39302" spans="9:20" x14ac:dyDescent="0.25">
      <c r="I39302" s="137"/>
      <c r="J39302" s="110"/>
      <c r="K39302"/>
      <c r="L39302"/>
      <c r="T39302" s="138"/>
    </row>
    <row r="39303" spans="9:20" x14ac:dyDescent="0.25">
      <c r="I39303" s="137"/>
      <c r="J39303" s="110"/>
      <c r="K39303"/>
      <c r="L39303"/>
      <c r="T39303" s="138"/>
    </row>
    <row r="39304" spans="9:20" x14ac:dyDescent="0.25">
      <c r="I39304" s="137"/>
      <c r="J39304" s="110"/>
      <c r="K39304"/>
      <c r="L39304"/>
      <c r="T39304" s="138"/>
    </row>
    <row r="39305" spans="9:20" x14ac:dyDescent="0.25">
      <c r="I39305" s="137"/>
      <c r="J39305" s="110"/>
      <c r="K39305"/>
      <c r="L39305"/>
      <c r="T39305" s="138"/>
    </row>
    <row r="39306" spans="9:20" x14ac:dyDescent="0.25">
      <c r="I39306" s="137"/>
      <c r="J39306" s="110"/>
      <c r="K39306"/>
      <c r="L39306"/>
      <c r="T39306" s="138"/>
    </row>
    <row r="39307" spans="9:20" x14ac:dyDescent="0.25">
      <c r="I39307" s="137"/>
      <c r="J39307" s="110"/>
      <c r="K39307"/>
      <c r="L39307"/>
      <c r="T39307" s="138"/>
    </row>
    <row r="39308" spans="9:20" x14ac:dyDescent="0.25">
      <c r="I39308" s="137"/>
      <c r="J39308" s="110"/>
      <c r="K39308"/>
      <c r="L39308"/>
      <c r="T39308" s="138"/>
    </row>
    <row r="39309" spans="9:20" x14ac:dyDescent="0.25">
      <c r="I39309" s="137"/>
      <c r="J39309" s="110"/>
      <c r="K39309"/>
      <c r="L39309"/>
      <c r="T39309" s="138"/>
    </row>
    <row r="39310" spans="9:20" x14ac:dyDescent="0.25">
      <c r="I39310" s="137"/>
      <c r="J39310" s="110"/>
      <c r="K39310"/>
      <c r="L39310"/>
      <c r="T39310" s="138"/>
    </row>
    <row r="39311" spans="9:20" x14ac:dyDescent="0.25">
      <c r="I39311" s="137"/>
      <c r="J39311" s="110"/>
      <c r="K39311"/>
      <c r="L39311"/>
      <c r="T39311" s="138"/>
    </row>
    <row r="39312" spans="9:20" x14ac:dyDescent="0.25">
      <c r="I39312" s="137"/>
      <c r="J39312" s="110"/>
      <c r="K39312"/>
      <c r="L39312"/>
      <c r="T39312" s="138"/>
    </row>
    <row r="39313" spans="9:20" x14ac:dyDescent="0.25">
      <c r="I39313" s="137"/>
      <c r="J39313" s="110"/>
      <c r="K39313"/>
      <c r="L39313"/>
      <c r="T39313" s="138"/>
    </row>
    <row r="39314" spans="9:20" x14ac:dyDescent="0.25">
      <c r="I39314" s="137"/>
      <c r="J39314" s="110"/>
      <c r="K39314"/>
      <c r="L39314"/>
      <c r="T39314" s="138"/>
    </row>
    <row r="39315" spans="9:20" x14ac:dyDescent="0.25">
      <c r="I39315" s="137"/>
      <c r="J39315" s="110"/>
      <c r="K39315"/>
      <c r="L39315"/>
      <c r="T39315" s="138"/>
    </row>
    <row r="39316" spans="9:20" x14ac:dyDescent="0.25">
      <c r="I39316" s="137"/>
      <c r="J39316" s="110"/>
      <c r="K39316"/>
      <c r="L39316"/>
      <c r="T39316" s="138"/>
    </row>
    <row r="39317" spans="9:20" x14ac:dyDescent="0.25">
      <c r="I39317" s="137"/>
      <c r="J39317" s="110"/>
      <c r="K39317"/>
      <c r="L39317"/>
      <c r="T39317" s="138"/>
    </row>
    <row r="39318" spans="9:20" x14ac:dyDescent="0.25">
      <c r="I39318" s="137"/>
      <c r="J39318" s="110"/>
      <c r="K39318"/>
      <c r="L39318"/>
      <c r="T39318" s="138"/>
    </row>
    <row r="39319" spans="9:20" x14ac:dyDescent="0.25">
      <c r="I39319" s="137"/>
      <c r="J39319" s="110"/>
      <c r="K39319"/>
      <c r="L39319"/>
      <c r="T39319" s="138"/>
    </row>
    <row r="39320" spans="9:20" x14ac:dyDescent="0.25">
      <c r="I39320" s="137"/>
      <c r="J39320" s="110"/>
      <c r="K39320"/>
      <c r="L39320"/>
      <c r="T39320" s="138"/>
    </row>
    <row r="39321" spans="9:20" x14ac:dyDescent="0.25">
      <c r="I39321" s="137"/>
      <c r="J39321" s="110"/>
      <c r="K39321"/>
      <c r="L39321"/>
      <c r="T39321" s="138"/>
    </row>
    <row r="39322" spans="9:20" x14ac:dyDescent="0.25">
      <c r="I39322" s="137"/>
      <c r="J39322" s="110"/>
      <c r="K39322"/>
      <c r="L39322"/>
      <c r="T39322" s="138"/>
    </row>
    <row r="39323" spans="9:20" x14ac:dyDescent="0.25">
      <c r="I39323" s="137"/>
      <c r="J39323" s="110"/>
      <c r="K39323"/>
      <c r="L39323"/>
      <c r="T39323" s="138"/>
    </row>
    <row r="39324" spans="9:20" x14ac:dyDescent="0.25">
      <c r="I39324" s="137"/>
      <c r="J39324" s="110"/>
      <c r="K39324"/>
      <c r="L39324"/>
      <c r="T39324" s="138"/>
    </row>
    <row r="39325" spans="9:20" x14ac:dyDescent="0.25">
      <c r="I39325" s="137"/>
      <c r="J39325" s="110"/>
      <c r="K39325"/>
      <c r="L39325"/>
      <c r="T39325" s="138"/>
    </row>
    <row r="39326" spans="9:20" x14ac:dyDescent="0.25">
      <c r="I39326" s="137"/>
      <c r="J39326" s="110"/>
      <c r="K39326"/>
      <c r="L39326"/>
      <c r="T39326" s="138"/>
    </row>
    <row r="39327" spans="9:20" x14ac:dyDescent="0.25">
      <c r="I39327" s="137"/>
      <c r="J39327" s="110"/>
      <c r="K39327"/>
      <c r="L39327"/>
      <c r="T39327" s="138"/>
    </row>
    <row r="39328" spans="9:20" x14ac:dyDescent="0.25">
      <c r="I39328" s="137"/>
      <c r="J39328" s="110"/>
      <c r="K39328"/>
      <c r="L39328"/>
      <c r="T39328" s="138"/>
    </row>
    <row r="39329" spans="9:20" x14ac:dyDescent="0.25">
      <c r="I39329" s="137"/>
      <c r="J39329" s="110"/>
      <c r="K39329"/>
      <c r="L39329"/>
      <c r="T39329" s="138"/>
    </row>
    <row r="39330" spans="9:20" x14ac:dyDescent="0.25">
      <c r="I39330" s="137"/>
      <c r="J39330" s="110"/>
      <c r="K39330"/>
      <c r="L39330"/>
      <c r="T39330" s="138"/>
    </row>
    <row r="39331" spans="9:20" x14ac:dyDescent="0.25">
      <c r="I39331" s="137"/>
      <c r="J39331" s="110"/>
      <c r="K39331"/>
      <c r="L39331"/>
      <c r="T39331" s="138"/>
    </row>
    <row r="39332" spans="9:20" x14ac:dyDescent="0.25">
      <c r="I39332" s="137"/>
      <c r="J39332" s="110"/>
      <c r="K39332"/>
      <c r="L39332"/>
      <c r="T39332" s="138"/>
    </row>
    <row r="39333" spans="9:20" x14ac:dyDescent="0.25">
      <c r="I39333" s="137"/>
      <c r="J39333" s="110"/>
      <c r="K39333"/>
      <c r="L39333"/>
      <c r="T39333" s="138"/>
    </row>
    <row r="39334" spans="9:20" x14ac:dyDescent="0.25">
      <c r="I39334" s="137"/>
      <c r="J39334" s="110"/>
      <c r="K39334"/>
      <c r="L39334"/>
      <c r="T39334" s="138"/>
    </row>
    <row r="39335" spans="9:20" x14ac:dyDescent="0.25">
      <c r="I39335" s="137"/>
      <c r="J39335" s="110"/>
      <c r="K39335"/>
      <c r="L39335"/>
      <c r="T39335" s="138"/>
    </row>
    <row r="39336" spans="9:20" x14ac:dyDescent="0.25">
      <c r="I39336" s="137"/>
      <c r="J39336" s="110"/>
      <c r="K39336"/>
      <c r="L39336"/>
      <c r="T39336" s="138"/>
    </row>
    <row r="39337" spans="9:20" x14ac:dyDescent="0.25">
      <c r="I39337" s="137"/>
      <c r="J39337" s="110"/>
      <c r="K39337"/>
      <c r="L39337"/>
      <c r="T39337" s="138"/>
    </row>
    <row r="39338" spans="9:20" x14ac:dyDescent="0.25">
      <c r="I39338" s="137"/>
      <c r="J39338" s="110"/>
      <c r="K39338"/>
      <c r="L39338"/>
      <c r="T39338" s="138"/>
    </row>
    <row r="39339" spans="9:20" x14ac:dyDescent="0.25">
      <c r="I39339" s="137"/>
      <c r="J39339" s="110"/>
      <c r="K39339"/>
      <c r="L39339"/>
      <c r="T39339" s="138"/>
    </row>
    <row r="39340" spans="9:20" x14ac:dyDescent="0.25">
      <c r="I39340" s="137"/>
      <c r="J39340" s="110"/>
      <c r="K39340"/>
      <c r="L39340"/>
      <c r="T39340" s="138"/>
    </row>
    <row r="39341" spans="9:20" x14ac:dyDescent="0.25">
      <c r="I39341" s="137"/>
      <c r="J39341" s="110"/>
      <c r="K39341"/>
      <c r="L39341"/>
      <c r="T39341" s="138"/>
    </row>
    <row r="39342" spans="9:20" x14ac:dyDescent="0.25">
      <c r="I39342" s="137"/>
      <c r="J39342" s="110"/>
      <c r="K39342"/>
      <c r="L39342"/>
      <c r="T39342" s="138"/>
    </row>
    <row r="39343" spans="9:20" x14ac:dyDescent="0.25">
      <c r="I39343" s="137"/>
      <c r="J39343" s="110"/>
      <c r="K39343"/>
      <c r="L39343"/>
      <c r="T39343" s="138"/>
    </row>
    <row r="39344" spans="9:20" x14ac:dyDescent="0.25">
      <c r="I39344" s="137"/>
      <c r="J39344" s="110"/>
      <c r="K39344"/>
      <c r="L39344"/>
      <c r="T39344" s="138"/>
    </row>
    <row r="39345" spans="9:20" x14ac:dyDescent="0.25">
      <c r="I39345" s="137"/>
      <c r="J39345" s="110"/>
      <c r="K39345"/>
      <c r="L39345"/>
      <c r="T39345" s="138"/>
    </row>
    <row r="39346" spans="9:20" x14ac:dyDescent="0.25">
      <c r="I39346" s="137"/>
      <c r="J39346" s="110"/>
      <c r="K39346"/>
      <c r="L39346"/>
      <c r="T39346" s="138"/>
    </row>
    <row r="39347" spans="9:20" x14ac:dyDescent="0.25">
      <c r="I39347" s="137"/>
      <c r="J39347" s="110"/>
      <c r="K39347"/>
      <c r="L39347"/>
      <c r="T39347" s="138"/>
    </row>
    <row r="39348" spans="9:20" x14ac:dyDescent="0.25">
      <c r="I39348" s="137"/>
      <c r="J39348" s="110"/>
      <c r="K39348"/>
      <c r="L39348"/>
      <c r="T39348" s="138"/>
    </row>
    <row r="39349" spans="9:20" x14ac:dyDescent="0.25">
      <c r="I39349" s="137"/>
      <c r="J39349" s="110"/>
      <c r="K39349"/>
      <c r="L39349"/>
      <c r="T39349" s="138"/>
    </row>
    <row r="39350" spans="9:20" x14ac:dyDescent="0.25">
      <c r="I39350" s="137"/>
      <c r="J39350" s="110"/>
      <c r="K39350"/>
      <c r="L39350"/>
      <c r="T39350" s="138"/>
    </row>
    <row r="39351" spans="9:20" x14ac:dyDescent="0.25">
      <c r="I39351" s="137"/>
      <c r="J39351" s="110"/>
      <c r="K39351"/>
      <c r="L39351"/>
      <c r="T39351" s="138"/>
    </row>
    <row r="39352" spans="9:20" x14ac:dyDescent="0.25">
      <c r="I39352" s="137"/>
      <c r="J39352" s="110"/>
      <c r="K39352"/>
      <c r="L39352"/>
      <c r="T39352" s="138"/>
    </row>
    <row r="39353" spans="9:20" x14ac:dyDescent="0.25">
      <c r="I39353" s="137"/>
      <c r="J39353" s="110"/>
      <c r="K39353"/>
      <c r="L39353"/>
      <c r="T39353" s="138"/>
    </row>
    <row r="39354" spans="9:20" x14ac:dyDescent="0.25">
      <c r="I39354" s="137"/>
      <c r="J39354" s="110"/>
      <c r="K39354"/>
      <c r="L39354"/>
      <c r="T39354" s="138"/>
    </row>
    <row r="39355" spans="9:20" x14ac:dyDescent="0.25">
      <c r="I39355" s="137"/>
      <c r="J39355" s="110"/>
      <c r="K39355"/>
      <c r="L39355"/>
      <c r="T39355" s="138"/>
    </row>
    <row r="39356" spans="9:20" x14ac:dyDescent="0.25">
      <c r="I39356" s="137"/>
      <c r="J39356" s="110"/>
      <c r="K39356"/>
      <c r="L39356"/>
      <c r="T39356" s="138"/>
    </row>
    <row r="39357" spans="9:20" x14ac:dyDescent="0.25">
      <c r="I39357" s="137"/>
      <c r="J39357" s="110"/>
      <c r="K39357"/>
      <c r="L39357"/>
      <c r="T39357" s="138"/>
    </row>
    <row r="39358" spans="9:20" x14ac:dyDescent="0.25">
      <c r="I39358" s="137"/>
      <c r="J39358" s="110"/>
      <c r="K39358"/>
      <c r="L39358"/>
      <c r="T39358" s="138"/>
    </row>
    <row r="39359" spans="9:20" x14ac:dyDescent="0.25">
      <c r="I39359" s="137"/>
      <c r="J39359" s="110"/>
      <c r="K39359"/>
      <c r="L39359"/>
      <c r="T39359" s="138"/>
    </row>
    <row r="39360" spans="9:20" x14ac:dyDescent="0.25">
      <c r="I39360" s="137"/>
      <c r="J39360" s="110"/>
      <c r="K39360"/>
      <c r="L39360"/>
      <c r="T39360" s="138"/>
    </row>
    <row r="39361" spans="9:20" x14ac:dyDescent="0.25">
      <c r="I39361" s="137"/>
      <c r="J39361" s="110"/>
      <c r="K39361"/>
      <c r="L39361"/>
      <c r="T39361" s="138"/>
    </row>
    <row r="39362" spans="9:20" x14ac:dyDescent="0.25">
      <c r="I39362" s="137"/>
      <c r="J39362" s="110"/>
      <c r="K39362"/>
      <c r="L39362"/>
      <c r="T39362" s="138"/>
    </row>
    <row r="39363" spans="9:20" x14ac:dyDescent="0.25">
      <c r="I39363" s="137"/>
      <c r="J39363" s="110"/>
      <c r="K39363"/>
      <c r="L39363"/>
      <c r="T39363" s="138"/>
    </row>
    <row r="39364" spans="9:20" x14ac:dyDescent="0.25">
      <c r="I39364" s="137"/>
      <c r="J39364" s="110"/>
      <c r="K39364"/>
      <c r="L39364"/>
      <c r="T39364" s="138"/>
    </row>
    <row r="39365" spans="9:20" x14ac:dyDescent="0.25">
      <c r="I39365" s="137"/>
      <c r="J39365" s="110"/>
      <c r="K39365"/>
      <c r="L39365"/>
      <c r="T39365" s="138"/>
    </row>
    <row r="39366" spans="9:20" x14ac:dyDescent="0.25">
      <c r="I39366" s="137"/>
      <c r="J39366" s="110"/>
      <c r="K39366"/>
      <c r="L39366"/>
      <c r="T39366" s="138"/>
    </row>
    <row r="39367" spans="9:20" x14ac:dyDescent="0.25">
      <c r="I39367" s="137"/>
      <c r="J39367" s="110"/>
      <c r="K39367"/>
      <c r="L39367"/>
      <c r="T39367" s="138"/>
    </row>
    <row r="39368" spans="9:20" x14ac:dyDescent="0.25">
      <c r="I39368" s="137"/>
      <c r="J39368" s="110"/>
      <c r="K39368"/>
      <c r="L39368"/>
      <c r="T39368" s="138"/>
    </row>
    <row r="39369" spans="9:20" x14ac:dyDescent="0.25">
      <c r="I39369" s="137"/>
      <c r="J39369" s="110"/>
      <c r="K39369"/>
      <c r="L39369"/>
      <c r="T39369" s="138"/>
    </row>
    <row r="39370" spans="9:20" x14ac:dyDescent="0.25">
      <c r="I39370" s="137"/>
      <c r="J39370" s="110"/>
      <c r="K39370"/>
      <c r="L39370"/>
      <c r="T39370" s="138"/>
    </row>
    <row r="39371" spans="9:20" x14ac:dyDescent="0.25">
      <c r="I39371" s="137"/>
      <c r="J39371" s="110"/>
      <c r="K39371"/>
      <c r="L39371"/>
      <c r="T39371" s="138"/>
    </row>
    <row r="39372" spans="9:20" x14ac:dyDescent="0.25">
      <c r="I39372" s="137"/>
      <c r="J39372" s="110"/>
      <c r="K39372"/>
      <c r="L39372"/>
      <c r="T39372" s="138"/>
    </row>
    <row r="39373" spans="9:20" x14ac:dyDescent="0.25">
      <c r="I39373" s="137"/>
      <c r="J39373" s="110"/>
      <c r="K39373"/>
      <c r="L39373"/>
      <c r="T39373" s="138"/>
    </row>
    <row r="39374" spans="9:20" x14ac:dyDescent="0.25">
      <c r="I39374" s="137"/>
      <c r="J39374" s="110"/>
      <c r="K39374"/>
      <c r="L39374"/>
      <c r="T39374" s="138"/>
    </row>
    <row r="39375" spans="9:20" x14ac:dyDescent="0.25">
      <c r="I39375" s="137"/>
      <c r="J39375" s="110"/>
      <c r="K39375"/>
      <c r="L39375"/>
      <c r="T39375" s="138"/>
    </row>
    <row r="39376" spans="9:20" x14ac:dyDescent="0.25">
      <c r="I39376" s="137"/>
      <c r="J39376" s="110"/>
      <c r="K39376"/>
      <c r="L39376"/>
      <c r="T39376" s="138"/>
    </row>
    <row r="39377" spans="9:20" x14ac:dyDescent="0.25">
      <c r="I39377" s="137"/>
      <c r="J39377" s="110"/>
      <c r="K39377"/>
      <c r="L39377"/>
      <c r="T39377" s="138"/>
    </row>
    <row r="39378" spans="9:20" x14ac:dyDescent="0.25">
      <c r="I39378" s="137"/>
      <c r="J39378" s="110"/>
      <c r="K39378"/>
      <c r="L39378"/>
      <c r="T39378" s="138"/>
    </row>
    <row r="39379" spans="9:20" x14ac:dyDescent="0.25">
      <c r="I39379" s="137"/>
      <c r="J39379" s="110"/>
      <c r="K39379"/>
      <c r="L39379"/>
      <c r="T39379" s="138"/>
    </row>
    <row r="39380" spans="9:20" x14ac:dyDescent="0.25">
      <c r="I39380" s="137"/>
      <c r="J39380" s="110"/>
      <c r="K39380"/>
      <c r="L39380"/>
      <c r="T39380" s="138"/>
    </row>
    <row r="39381" spans="9:20" x14ac:dyDescent="0.25">
      <c r="I39381" s="137"/>
      <c r="J39381" s="110"/>
      <c r="K39381"/>
      <c r="L39381"/>
      <c r="T39381" s="138"/>
    </row>
    <row r="39382" spans="9:20" x14ac:dyDescent="0.25">
      <c r="I39382" s="137"/>
      <c r="J39382" s="110"/>
      <c r="K39382"/>
      <c r="L39382"/>
      <c r="T39382" s="138"/>
    </row>
    <row r="39383" spans="9:20" x14ac:dyDescent="0.25">
      <c r="I39383" s="137"/>
      <c r="J39383" s="110"/>
      <c r="K39383"/>
      <c r="L39383"/>
      <c r="T39383" s="138"/>
    </row>
    <row r="39384" spans="9:20" x14ac:dyDescent="0.25">
      <c r="I39384" s="137"/>
      <c r="J39384" s="110"/>
      <c r="K39384"/>
      <c r="L39384"/>
      <c r="T39384" s="138"/>
    </row>
    <row r="39385" spans="9:20" x14ac:dyDescent="0.25">
      <c r="I39385" s="137"/>
      <c r="J39385" s="110"/>
      <c r="K39385"/>
      <c r="L39385"/>
      <c r="T39385" s="138"/>
    </row>
    <row r="39386" spans="9:20" x14ac:dyDescent="0.25">
      <c r="I39386" s="137"/>
      <c r="J39386" s="110"/>
      <c r="K39386"/>
      <c r="L39386"/>
      <c r="T39386" s="138"/>
    </row>
    <row r="39387" spans="9:20" x14ac:dyDescent="0.25">
      <c r="I39387" s="137"/>
      <c r="J39387" s="110"/>
      <c r="K39387"/>
      <c r="L39387"/>
      <c r="T39387" s="138"/>
    </row>
    <row r="39388" spans="9:20" x14ac:dyDescent="0.25">
      <c r="I39388" s="137"/>
      <c r="J39388" s="110"/>
      <c r="K39388"/>
      <c r="L39388"/>
      <c r="T39388" s="138"/>
    </row>
    <row r="39389" spans="9:20" x14ac:dyDescent="0.25">
      <c r="I39389" s="137"/>
      <c r="J39389" s="110"/>
      <c r="K39389"/>
      <c r="L39389"/>
      <c r="T39389" s="138"/>
    </row>
    <row r="39390" spans="9:20" x14ac:dyDescent="0.25">
      <c r="I39390" s="137"/>
      <c r="J39390" s="110"/>
      <c r="K39390"/>
      <c r="L39390"/>
      <c r="T39390" s="138"/>
    </row>
    <row r="39391" spans="9:20" x14ac:dyDescent="0.25">
      <c r="I39391" s="137"/>
      <c r="J39391" s="110"/>
      <c r="K39391"/>
      <c r="L39391"/>
      <c r="T39391" s="138"/>
    </row>
    <row r="39392" spans="9:20" x14ac:dyDescent="0.25">
      <c r="I39392" s="137"/>
      <c r="J39392" s="110"/>
      <c r="K39392"/>
      <c r="L39392"/>
      <c r="T39392" s="138"/>
    </row>
    <row r="39393" spans="9:20" x14ac:dyDescent="0.25">
      <c r="I39393" s="137"/>
      <c r="J39393" s="110"/>
      <c r="K39393"/>
      <c r="L39393"/>
      <c r="T39393" s="138"/>
    </row>
    <row r="39394" spans="9:20" x14ac:dyDescent="0.25">
      <c r="I39394" s="137"/>
      <c r="J39394" s="110"/>
      <c r="K39394"/>
      <c r="L39394"/>
      <c r="T39394" s="138"/>
    </row>
    <row r="39395" spans="9:20" x14ac:dyDescent="0.25">
      <c r="I39395" s="137"/>
      <c r="J39395" s="110"/>
      <c r="K39395"/>
      <c r="L39395"/>
      <c r="T39395" s="138"/>
    </row>
    <row r="39396" spans="9:20" x14ac:dyDescent="0.25">
      <c r="I39396" s="137"/>
      <c r="J39396" s="110"/>
      <c r="K39396"/>
      <c r="L39396"/>
      <c r="T39396" s="138"/>
    </row>
    <row r="39397" spans="9:20" x14ac:dyDescent="0.25">
      <c r="I39397" s="137"/>
      <c r="J39397" s="110"/>
      <c r="K39397"/>
      <c r="L39397"/>
      <c r="T39397" s="138"/>
    </row>
    <row r="39398" spans="9:20" x14ac:dyDescent="0.25">
      <c r="I39398" s="137"/>
      <c r="J39398" s="110"/>
      <c r="K39398"/>
      <c r="L39398"/>
      <c r="T39398" s="138"/>
    </row>
    <row r="39399" spans="9:20" x14ac:dyDescent="0.25">
      <c r="I39399" s="137"/>
      <c r="J39399" s="110"/>
      <c r="K39399"/>
      <c r="L39399"/>
      <c r="T39399" s="138"/>
    </row>
    <row r="39400" spans="9:20" x14ac:dyDescent="0.25">
      <c r="I39400" s="137"/>
      <c r="J39400" s="110"/>
      <c r="K39400"/>
      <c r="L39400"/>
      <c r="T39400" s="138"/>
    </row>
    <row r="39401" spans="9:20" x14ac:dyDescent="0.25">
      <c r="I39401" s="137"/>
      <c r="J39401" s="110"/>
      <c r="K39401"/>
      <c r="L39401"/>
      <c r="T39401" s="138"/>
    </row>
    <row r="39402" spans="9:20" x14ac:dyDescent="0.25">
      <c r="I39402" s="137"/>
      <c r="J39402" s="110"/>
      <c r="K39402"/>
      <c r="L39402"/>
      <c r="T39402" s="138"/>
    </row>
    <row r="39403" spans="9:20" x14ac:dyDescent="0.25">
      <c r="I39403" s="137"/>
      <c r="J39403" s="110"/>
      <c r="K39403"/>
      <c r="L39403"/>
      <c r="T39403" s="138"/>
    </row>
    <row r="39404" spans="9:20" x14ac:dyDescent="0.25">
      <c r="I39404" s="137"/>
      <c r="J39404" s="110"/>
      <c r="K39404"/>
      <c r="L39404"/>
      <c r="T39404" s="138"/>
    </row>
    <row r="39405" spans="9:20" x14ac:dyDescent="0.25">
      <c r="I39405" s="137"/>
      <c r="J39405" s="110"/>
      <c r="K39405"/>
      <c r="L39405"/>
      <c r="T39405" s="138"/>
    </row>
    <row r="39406" spans="9:20" x14ac:dyDescent="0.25">
      <c r="I39406" s="137"/>
      <c r="J39406" s="110"/>
      <c r="K39406"/>
      <c r="L39406"/>
      <c r="T39406" s="138"/>
    </row>
    <row r="39407" spans="9:20" x14ac:dyDescent="0.25">
      <c r="I39407" s="137"/>
      <c r="J39407" s="110"/>
      <c r="K39407"/>
      <c r="L39407"/>
      <c r="T39407" s="138"/>
    </row>
    <row r="39408" spans="9:20" x14ac:dyDescent="0.25">
      <c r="I39408" s="137"/>
      <c r="J39408" s="110"/>
      <c r="K39408"/>
      <c r="L39408"/>
      <c r="T39408" s="138"/>
    </row>
    <row r="39409" spans="9:20" x14ac:dyDescent="0.25">
      <c r="I39409" s="137"/>
      <c r="J39409" s="110"/>
      <c r="K39409"/>
      <c r="L39409"/>
      <c r="T39409" s="138"/>
    </row>
    <row r="39410" spans="9:20" x14ac:dyDescent="0.25">
      <c r="I39410" s="137"/>
      <c r="J39410" s="110"/>
      <c r="K39410"/>
      <c r="L39410"/>
      <c r="T39410" s="138"/>
    </row>
    <row r="39411" spans="9:20" x14ac:dyDescent="0.25">
      <c r="I39411" s="137"/>
      <c r="J39411" s="110"/>
      <c r="K39411"/>
      <c r="L39411"/>
      <c r="T39411" s="138"/>
    </row>
    <row r="39412" spans="9:20" x14ac:dyDescent="0.25">
      <c r="I39412" s="137"/>
      <c r="J39412" s="110"/>
      <c r="K39412"/>
      <c r="L39412"/>
      <c r="T39412" s="138"/>
    </row>
    <row r="39413" spans="9:20" x14ac:dyDescent="0.25">
      <c r="I39413" s="137"/>
      <c r="J39413" s="110"/>
      <c r="K39413"/>
      <c r="L39413"/>
      <c r="T39413" s="138"/>
    </row>
    <row r="39414" spans="9:20" x14ac:dyDescent="0.25">
      <c r="I39414" s="137"/>
      <c r="J39414" s="110"/>
      <c r="K39414"/>
      <c r="L39414"/>
      <c r="T39414" s="138"/>
    </row>
    <row r="39415" spans="9:20" x14ac:dyDescent="0.25">
      <c r="I39415" s="137"/>
      <c r="J39415" s="110"/>
      <c r="K39415"/>
      <c r="L39415"/>
      <c r="T39415" s="138"/>
    </row>
    <row r="39416" spans="9:20" x14ac:dyDescent="0.25">
      <c r="I39416" s="137"/>
      <c r="J39416" s="110"/>
      <c r="K39416"/>
      <c r="L39416"/>
      <c r="T39416" s="138"/>
    </row>
    <row r="39417" spans="9:20" x14ac:dyDescent="0.25">
      <c r="I39417" s="137"/>
      <c r="J39417" s="110"/>
      <c r="K39417"/>
      <c r="L39417"/>
      <c r="T39417" s="138"/>
    </row>
    <row r="39418" spans="9:20" x14ac:dyDescent="0.25">
      <c r="I39418" s="137"/>
      <c r="J39418" s="110"/>
      <c r="K39418"/>
      <c r="L39418"/>
      <c r="T39418" s="138"/>
    </row>
    <row r="39419" spans="9:20" x14ac:dyDescent="0.25">
      <c r="I39419" s="137"/>
      <c r="J39419" s="110"/>
      <c r="K39419"/>
      <c r="L39419"/>
      <c r="T39419" s="138"/>
    </row>
    <row r="39420" spans="9:20" x14ac:dyDescent="0.25">
      <c r="I39420" s="137"/>
      <c r="J39420" s="110"/>
      <c r="K39420"/>
      <c r="L39420"/>
      <c r="T39420" s="138"/>
    </row>
    <row r="39421" spans="9:20" x14ac:dyDescent="0.25">
      <c r="I39421" s="137"/>
      <c r="J39421" s="110"/>
      <c r="K39421"/>
      <c r="L39421"/>
      <c r="T39421" s="138"/>
    </row>
    <row r="39422" spans="9:20" x14ac:dyDescent="0.25">
      <c r="I39422" s="137"/>
      <c r="J39422" s="110"/>
      <c r="K39422"/>
      <c r="L39422"/>
      <c r="T39422" s="138"/>
    </row>
    <row r="39423" spans="9:20" x14ac:dyDescent="0.25">
      <c r="I39423" s="137"/>
      <c r="J39423" s="110"/>
      <c r="K39423"/>
      <c r="L39423"/>
      <c r="T39423" s="138"/>
    </row>
    <row r="39424" spans="9:20" x14ac:dyDescent="0.25">
      <c r="I39424" s="137"/>
      <c r="J39424" s="110"/>
      <c r="K39424"/>
      <c r="L39424"/>
      <c r="T39424" s="138"/>
    </row>
    <row r="39425" spans="9:20" x14ac:dyDescent="0.25">
      <c r="I39425" s="137"/>
      <c r="J39425" s="110"/>
      <c r="K39425"/>
      <c r="L39425"/>
      <c r="T39425" s="138"/>
    </row>
    <row r="39426" spans="9:20" x14ac:dyDescent="0.25">
      <c r="I39426" s="137"/>
      <c r="J39426" s="110"/>
      <c r="K39426"/>
      <c r="L39426"/>
      <c r="T39426" s="138"/>
    </row>
    <row r="39427" spans="9:20" x14ac:dyDescent="0.25">
      <c r="I39427" s="137"/>
      <c r="J39427" s="110"/>
      <c r="K39427"/>
      <c r="L39427"/>
      <c r="T39427" s="138"/>
    </row>
    <row r="39428" spans="9:20" x14ac:dyDescent="0.25">
      <c r="I39428" s="137"/>
      <c r="J39428" s="110"/>
      <c r="K39428"/>
      <c r="L39428"/>
      <c r="T39428" s="138"/>
    </row>
    <row r="39429" spans="9:20" x14ac:dyDescent="0.25">
      <c r="I39429" s="137"/>
      <c r="J39429" s="110"/>
      <c r="K39429"/>
      <c r="L39429"/>
      <c r="T39429" s="138"/>
    </row>
    <row r="39430" spans="9:20" x14ac:dyDescent="0.25">
      <c r="I39430" s="137"/>
      <c r="J39430" s="110"/>
      <c r="K39430"/>
      <c r="L39430"/>
      <c r="T39430" s="138"/>
    </row>
    <row r="39431" spans="9:20" x14ac:dyDescent="0.25">
      <c r="I39431" s="137"/>
      <c r="J39431" s="110"/>
      <c r="K39431"/>
      <c r="L39431"/>
      <c r="T39431" s="138"/>
    </row>
    <row r="39432" spans="9:20" x14ac:dyDescent="0.25">
      <c r="I39432" s="137"/>
      <c r="J39432" s="110"/>
      <c r="K39432"/>
      <c r="L39432"/>
      <c r="T39432" s="138"/>
    </row>
    <row r="39433" spans="9:20" x14ac:dyDescent="0.25">
      <c r="I39433" s="137"/>
      <c r="J39433" s="110"/>
      <c r="K39433"/>
      <c r="L39433"/>
      <c r="T39433" s="138"/>
    </row>
    <row r="39434" spans="9:20" x14ac:dyDescent="0.25">
      <c r="I39434" s="137"/>
      <c r="J39434" s="110"/>
      <c r="K39434"/>
      <c r="L39434"/>
      <c r="T39434" s="138"/>
    </row>
    <row r="39435" spans="9:20" x14ac:dyDescent="0.25">
      <c r="I39435" s="137"/>
      <c r="J39435" s="110"/>
      <c r="K39435"/>
      <c r="L39435"/>
      <c r="T39435" s="138"/>
    </row>
    <row r="39436" spans="9:20" x14ac:dyDescent="0.25">
      <c r="I39436" s="137"/>
      <c r="J39436" s="110"/>
      <c r="K39436"/>
      <c r="L39436"/>
      <c r="T39436" s="138"/>
    </row>
    <row r="39437" spans="9:20" x14ac:dyDescent="0.25">
      <c r="I39437" s="137"/>
      <c r="J39437" s="110"/>
      <c r="K39437"/>
      <c r="L39437"/>
      <c r="T39437" s="138"/>
    </row>
    <row r="39438" spans="9:20" x14ac:dyDescent="0.25">
      <c r="I39438" s="137"/>
      <c r="J39438" s="110"/>
      <c r="K39438"/>
      <c r="L39438"/>
      <c r="T39438" s="138"/>
    </row>
    <row r="39439" spans="9:20" x14ac:dyDescent="0.25">
      <c r="I39439" s="137"/>
      <c r="J39439" s="110"/>
      <c r="K39439"/>
      <c r="L39439"/>
      <c r="T39439" s="138"/>
    </row>
    <row r="39440" spans="9:20" x14ac:dyDescent="0.25">
      <c r="I39440" s="137"/>
      <c r="J39440" s="110"/>
      <c r="K39440"/>
      <c r="L39440"/>
      <c r="T39440" s="138"/>
    </row>
    <row r="39441" spans="9:20" x14ac:dyDescent="0.25">
      <c r="I39441" s="137"/>
      <c r="J39441" s="110"/>
      <c r="K39441"/>
      <c r="L39441"/>
      <c r="T39441" s="138"/>
    </row>
    <row r="39442" spans="9:20" x14ac:dyDescent="0.25">
      <c r="I39442" s="137"/>
      <c r="J39442" s="110"/>
      <c r="K39442"/>
      <c r="L39442"/>
      <c r="T39442" s="138"/>
    </row>
    <row r="39443" spans="9:20" x14ac:dyDescent="0.25">
      <c r="I39443" s="137"/>
      <c r="J39443" s="110"/>
      <c r="K39443"/>
      <c r="L39443"/>
      <c r="T39443" s="138"/>
    </row>
    <row r="39444" spans="9:20" x14ac:dyDescent="0.25">
      <c r="I39444" s="137"/>
      <c r="J39444" s="110"/>
      <c r="K39444"/>
      <c r="L39444"/>
      <c r="T39444" s="138"/>
    </row>
    <row r="39445" spans="9:20" x14ac:dyDescent="0.25">
      <c r="I39445" s="137"/>
      <c r="J39445" s="110"/>
      <c r="K39445"/>
      <c r="L39445"/>
      <c r="T39445" s="138"/>
    </row>
    <row r="39446" spans="9:20" x14ac:dyDescent="0.25">
      <c r="I39446" s="137"/>
      <c r="J39446" s="110"/>
      <c r="K39446"/>
      <c r="L39446"/>
      <c r="T39446" s="138"/>
    </row>
    <row r="39447" spans="9:20" x14ac:dyDescent="0.25">
      <c r="I39447" s="137"/>
      <c r="J39447" s="110"/>
      <c r="K39447"/>
      <c r="L39447"/>
      <c r="T39447" s="138"/>
    </row>
    <row r="39448" spans="9:20" x14ac:dyDescent="0.25">
      <c r="I39448" s="137"/>
      <c r="J39448" s="110"/>
      <c r="K39448"/>
      <c r="L39448"/>
      <c r="T39448" s="138"/>
    </row>
    <row r="39449" spans="9:20" x14ac:dyDescent="0.25">
      <c r="I39449" s="137"/>
      <c r="J39449" s="110"/>
      <c r="K39449"/>
      <c r="L39449"/>
      <c r="T39449" s="138"/>
    </row>
    <row r="39450" spans="9:20" x14ac:dyDescent="0.25">
      <c r="I39450" s="137"/>
      <c r="J39450" s="110"/>
      <c r="K39450"/>
      <c r="L39450"/>
      <c r="T39450" s="138"/>
    </row>
    <row r="39451" spans="9:20" x14ac:dyDescent="0.25">
      <c r="I39451" s="137"/>
      <c r="J39451" s="110"/>
      <c r="K39451"/>
      <c r="L39451"/>
      <c r="T39451" s="138"/>
    </row>
    <row r="39452" spans="9:20" x14ac:dyDescent="0.25">
      <c r="I39452" s="137"/>
      <c r="J39452" s="110"/>
      <c r="K39452"/>
      <c r="L39452"/>
      <c r="T39452" s="138"/>
    </row>
    <row r="39453" spans="9:20" x14ac:dyDescent="0.25">
      <c r="I39453" s="137"/>
      <c r="J39453" s="110"/>
      <c r="K39453"/>
      <c r="L39453"/>
      <c r="T39453" s="138"/>
    </row>
    <row r="39454" spans="9:20" x14ac:dyDescent="0.25">
      <c r="I39454" s="137"/>
      <c r="J39454" s="110"/>
      <c r="K39454"/>
      <c r="L39454"/>
      <c r="T39454" s="138"/>
    </row>
    <row r="39455" spans="9:20" x14ac:dyDescent="0.25">
      <c r="I39455" s="137"/>
      <c r="J39455" s="110"/>
      <c r="K39455"/>
      <c r="L39455"/>
      <c r="T39455" s="138"/>
    </row>
    <row r="39456" spans="9:20" x14ac:dyDescent="0.25">
      <c r="I39456" s="137"/>
      <c r="J39456" s="110"/>
      <c r="K39456"/>
      <c r="L39456"/>
      <c r="T39456" s="138"/>
    </row>
    <row r="39457" spans="9:20" x14ac:dyDescent="0.25">
      <c r="I39457" s="137"/>
      <c r="J39457" s="110"/>
      <c r="K39457"/>
      <c r="L39457"/>
      <c r="T39457" s="138"/>
    </row>
    <row r="39458" spans="9:20" x14ac:dyDescent="0.25">
      <c r="I39458" s="137"/>
      <c r="J39458" s="110"/>
      <c r="K39458"/>
      <c r="L39458"/>
      <c r="T39458" s="138"/>
    </row>
    <row r="39459" spans="9:20" x14ac:dyDescent="0.25">
      <c r="I39459" s="137"/>
      <c r="J39459" s="110"/>
      <c r="K39459"/>
      <c r="L39459"/>
      <c r="T39459" s="138"/>
    </row>
    <row r="39460" spans="9:20" x14ac:dyDescent="0.25">
      <c r="I39460" s="137"/>
      <c r="J39460" s="110"/>
      <c r="K39460"/>
      <c r="L39460"/>
      <c r="T39460" s="138"/>
    </row>
    <row r="39461" spans="9:20" x14ac:dyDescent="0.25">
      <c r="I39461" s="137"/>
      <c r="J39461" s="110"/>
      <c r="K39461"/>
      <c r="L39461"/>
      <c r="T39461" s="138"/>
    </row>
    <row r="39462" spans="9:20" x14ac:dyDescent="0.25">
      <c r="I39462" s="137"/>
      <c r="J39462" s="110"/>
      <c r="K39462"/>
      <c r="L39462"/>
      <c r="T39462" s="138"/>
    </row>
    <row r="39463" spans="9:20" x14ac:dyDescent="0.25">
      <c r="I39463" s="137"/>
      <c r="J39463" s="110"/>
      <c r="K39463"/>
      <c r="L39463"/>
      <c r="T39463" s="138"/>
    </row>
    <row r="39464" spans="9:20" x14ac:dyDescent="0.25">
      <c r="I39464" s="137"/>
      <c r="J39464" s="110"/>
      <c r="K39464"/>
      <c r="L39464"/>
      <c r="T39464" s="138"/>
    </row>
    <row r="39465" spans="9:20" x14ac:dyDescent="0.25">
      <c r="I39465" s="137"/>
      <c r="J39465" s="110"/>
      <c r="K39465"/>
      <c r="L39465"/>
      <c r="T39465" s="138"/>
    </row>
    <row r="39466" spans="9:20" x14ac:dyDescent="0.25">
      <c r="I39466" s="137"/>
      <c r="J39466" s="110"/>
      <c r="K39466"/>
      <c r="L39466"/>
      <c r="T39466" s="138"/>
    </row>
    <row r="39467" spans="9:20" x14ac:dyDescent="0.25">
      <c r="I39467" s="137"/>
      <c r="J39467" s="110"/>
      <c r="K39467"/>
      <c r="L39467"/>
      <c r="T39467" s="138"/>
    </row>
    <row r="39468" spans="9:20" x14ac:dyDescent="0.25">
      <c r="I39468" s="137"/>
      <c r="J39468" s="110"/>
      <c r="K39468"/>
      <c r="L39468"/>
      <c r="T39468" s="138"/>
    </row>
    <row r="39469" spans="9:20" x14ac:dyDescent="0.25">
      <c r="I39469" s="137"/>
      <c r="J39469" s="110"/>
      <c r="K39469"/>
      <c r="L39469"/>
      <c r="T39469" s="138"/>
    </row>
    <row r="39470" spans="9:20" x14ac:dyDescent="0.25">
      <c r="I39470" s="137"/>
      <c r="J39470" s="110"/>
      <c r="K39470"/>
      <c r="L39470"/>
      <c r="T39470" s="138"/>
    </row>
    <row r="39471" spans="9:20" x14ac:dyDescent="0.25">
      <c r="I39471" s="137"/>
      <c r="J39471" s="110"/>
      <c r="K39471"/>
      <c r="L39471"/>
      <c r="T39471" s="138"/>
    </row>
    <row r="39472" spans="9:20" x14ac:dyDescent="0.25">
      <c r="I39472" s="137"/>
      <c r="J39472" s="110"/>
      <c r="K39472"/>
      <c r="L39472"/>
      <c r="T39472" s="138"/>
    </row>
    <row r="39473" spans="9:20" x14ac:dyDescent="0.25">
      <c r="I39473" s="137"/>
      <c r="J39473" s="110"/>
      <c r="K39473"/>
      <c r="L39473"/>
      <c r="T39473" s="138"/>
    </row>
    <row r="39474" spans="9:20" x14ac:dyDescent="0.25">
      <c r="I39474" s="137"/>
      <c r="J39474" s="110"/>
      <c r="K39474"/>
      <c r="L39474"/>
      <c r="T39474" s="138"/>
    </row>
    <row r="39475" spans="9:20" x14ac:dyDescent="0.25">
      <c r="I39475" s="137"/>
      <c r="J39475" s="110"/>
      <c r="K39475"/>
      <c r="L39475"/>
      <c r="T39475" s="138"/>
    </row>
    <row r="39476" spans="9:20" x14ac:dyDescent="0.25">
      <c r="I39476" s="137"/>
      <c r="J39476" s="110"/>
      <c r="K39476"/>
      <c r="L39476"/>
      <c r="T39476" s="138"/>
    </row>
    <row r="39477" spans="9:20" x14ac:dyDescent="0.25">
      <c r="I39477" s="137"/>
      <c r="J39477" s="110"/>
      <c r="K39477"/>
      <c r="L39477"/>
      <c r="T39477" s="138"/>
    </row>
    <row r="39478" spans="9:20" x14ac:dyDescent="0.25">
      <c r="I39478" s="137"/>
      <c r="J39478" s="110"/>
      <c r="K39478"/>
      <c r="L39478"/>
      <c r="T39478" s="138"/>
    </row>
    <row r="39479" spans="9:20" x14ac:dyDescent="0.25">
      <c r="I39479" s="137"/>
      <c r="J39479" s="110"/>
      <c r="K39479"/>
      <c r="L39479"/>
      <c r="T39479" s="138"/>
    </row>
    <row r="39480" spans="9:20" x14ac:dyDescent="0.25">
      <c r="I39480" s="137"/>
      <c r="J39480" s="110"/>
      <c r="K39480"/>
      <c r="L39480"/>
      <c r="T39480" s="138"/>
    </row>
    <row r="39481" spans="9:20" x14ac:dyDescent="0.25">
      <c r="I39481" s="137"/>
      <c r="J39481" s="110"/>
      <c r="K39481"/>
      <c r="L39481"/>
      <c r="T39481" s="138"/>
    </row>
    <row r="39482" spans="9:20" x14ac:dyDescent="0.25">
      <c r="I39482" s="137"/>
      <c r="J39482" s="110"/>
      <c r="K39482"/>
      <c r="L39482"/>
      <c r="T39482" s="138"/>
    </row>
    <row r="39483" spans="9:20" x14ac:dyDescent="0.25">
      <c r="I39483" s="137"/>
      <c r="J39483" s="110"/>
      <c r="K39483"/>
      <c r="L39483"/>
      <c r="T39483" s="138"/>
    </row>
    <row r="39484" spans="9:20" x14ac:dyDescent="0.25">
      <c r="I39484" s="137"/>
      <c r="J39484" s="110"/>
      <c r="K39484"/>
      <c r="L39484"/>
      <c r="T39484" s="138"/>
    </row>
    <row r="39485" spans="9:20" x14ac:dyDescent="0.25">
      <c r="I39485" s="137"/>
      <c r="J39485" s="110"/>
      <c r="K39485"/>
      <c r="L39485"/>
      <c r="T39485" s="138"/>
    </row>
    <row r="39486" spans="9:20" x14ac:dyDescent="0.25">
      <c r="I39486" s="137"/>
      <c r="J39486" s="110"/>
      <c r="K39486"/>
      <c r="L39486"/>
      <c r="T39486" s="138"/>
    </row>
    <row r="39487" spans="9:20" x14ac:dyDescent="0.25">
      <c r="I39487" s="137"/>
      <c r="J39487" s="110"/>
      <c r="K39487"/>
      <c r="L39487"/>
      <c r="T39487" s="138"/>
    </row>
    <row r="39488" spans="9:20" x14ac:dyDescent="0.25">
      <c r="I39488" s="137"/>
      <c r="J39488" s="110"/>
      <c r="K39488"/>
      <c r="L39488"/>
      <c r="T39488" s="138"/>
    </row>
    <row r="39489" spans="9:20" x14ac:dyDescent="0.25">
      <c r="I39489" s="137"/>
      <c r="J39489" s="110"/>
      <c r="K39489"/>
      <c r="L39489"/>
      <c r="T39489" s="138"/>
    </row>
    <row r="39490" spans="9:20" x14ac:dyDescent="0.25">
      <c r="I39490" s="137"/>
      <c r="J39490" s="110"/>
      <c r="K39490"/>
      <c r="L39490"/>
      <c r="T39490" s="138"/>
    </row>
    <row r="39491" spans="9:20" x14ac:dyDescent="0.25">
      <c r="I39491" s="137"/>
      <c r="J39491" s="110"/>
      <c r="K39491"/>
      <c r="L39491"/>
      <c r="T39491" s="138"/>
    </row>
    <row r="39492" spans="9:20" x14ac:dyDescent="0.25">
      <c r="I39492" s="137"/>
      <c r="J39492" s="110"/>
      <c r="K39492"/>
      <c r="L39492"/>
      <c r="T39492" s="138"/>
    </row>
    <row r="39493" spans="9:20" x14ac:dyDescent="0.25">
      <c r="I39493" s="137"/>
      <c r="J39493" s="110"/>
      <c r="K39493"/>
      <c r="L39493"/>
      <c r="T39493" s="138"/>
    </row>
    <row r="39494" spans="9:20" x14ac:dyDescent="0.25">
      <c r="I39494" s="137"/>
      <c r="J39494" s="110"/>
      <c r="K39494"/>
      <c r="L39494"/>
      <c r="T39494" s="138"/>
    </row>
    <row r="39495" spans="9:20" x14ac:dyDescent="0.25">
      <c r="I39495" s="137"/>
      <c r="J39495" s="110"/>
      <c r="K39495"/>
      <c r="L39495"/>
      <c r="T39495" s="138"/>
    </row>
    <row r="39496" spans="9:20" x14ac:dyDescent="0.25">
      <c r="I39496" s="137"/>
      <c r="J39496" s="110"/>
      <c r="K39496"/>
      <c r="L39496"/>
      <c r="T39496" s="138"/>
    </row>
    <row r="39497" spans="9:20" x14ac:dyDescent="0.25">
      <c r="I39497" s="137"/>
      <c r="J39497" s="110"/>
      <c r="K39497"/>
      <c r="L39497"/>
      <c r="T39497" s="138"/>
    </row>
    <row r="39498" spans="9:20" x14ac:dyDescent="0.25">
      <c r="I39498" s="137"/>
      <c r="J39498" s="110"/>
      <c r="K39498"/>
      <c r="L39498"/>
      <c r="T39498" s="138"/>
    </row>
    <row r="39499" spans="9:20" x14ac:dyDescent="0.25">
      <c r="I39499" s="137"/>
      <c r="J39499" s="110"/>
      <c r="K39499"/>
      <c r="L39499"/>
      <c r="T39499" s="138"/>
    </row>
    <row r="39500" spans="9:20" x14ac:dyDescent="0.25">
      <c r="I39500" s="137"/>
      <c r="J39500" s="110"/>
      <c r="K39500"/>
      <c r="L39500"/>
      <c r="T39500" s="138"/>
    </row>
    <row r="39501" spans="9:20" x14ac:dyDescent="0.25">
      <c r="I39501" s="137"/>
      <c r="J39501" s="110"/>
      <c r="K39501"/>
      <c r="L39501"/>
      <c r="T39501" s="138"/>
    </row>
    <row r="39502" spans="9:20" x14ac:dyDescent="0.25">
      <c r="I39502" s="137"/>
      <c r="J39502" s="110"/>
      <c r="K39502"/>
      <c r="L39502"/>
      <c r="T39502" s="138"/>
    </row>
    <row r="39503" spans="9:20" x14ac:dyDescent="0.25">
      <c r="I39503" s="137"/>
      <c r="J39503" s="110"/>
      <c r="K39503"/>
      <c r="L39503"/>
      <c r="T39503" s="138"/>
    </row>
    <row r="39504" spans="9:20" x14ac:dyDescent="0.25">
      <c r="I39504" s="137"/>
      <c r="J39504" s="110"/>
      <c r="K39504"/>
      <c r="L39504"/>
      <c r="T39504" s="138"/>
    </row>
    <row r="39505" spans="9:20" x14ac:dyDescent="0.25">
      <c r="I39505" s="137"/>
      <c r="J39505" s="110"/>
      <c r="K39505"/>
      <c r="L39505"/>
      <c r="T39505" s="138"/>
    </row>
    <row r="39506" spans="9:20" x14ac:dyDescent="0.25">
      <c r="I39506" s="137"/>
      <c r="J39506" s="110"/>
      <c r="K39506"/>
      <c r="L39506"/>
      <c r="T39506" s="138"/>
    </row>
    <row r="39507" spans="9:20" x14ac:dyDescent="0.25">
      <c r="I39507" s="137"/>
      <c r="J39507" s="110"/>
      <c r="K39507"/>
      <c r="L39507"/>
      <c r="T39507" s="138"/>
    </row>
    <row r="39508" spans="9:20" x14ac:dyDescent="0.25">
      <c r="I39508" s="137"/>
      <c r="J39508" s="110"/>
      <c r="K39508"/>
      <c r="L39508"/>
      <c r="T39508" s="138"/>
    </row>
    <row r="39509" spans="9:20" x14ac:dyDescent="0.25">
      <c r="I39509" s="137"/>
      <c r="J39509" s="110"/>
      <c r="K39509"/>
      <c r="L39509"/>
      <c r="T39509" s="138"/>
    </row>
    <row r="39510" spans="9:20" x14ac:dyDescent="0.25">
      <c r="I39510" s="137"/>
      <c r="J39510" s="110"/>
      <c r="K39510"/>
      <c r="L39510"/>
      <c r="T39510" s="138"/>
    </row>
    <row r="39511" spans="9:20" x14ac:dyDescent="0.25">
      <c r="I39511" s="137"/>
      <c r="J39511" s="110"/>
      <c r="K39511"/>
      <c r="L39511"/>
      <c r="T39511" s="138"/>
    </row>
    <row r="39512" spans="9:20" x14ac:dyDescent="0.25">
      <c r="I39512" s="137"/>
      <c r="J39512" s="110"/>
      <c r="K39512"/>
      <c r="L39512"/>
      <c r="T39512" s="138"/>
    </row>
    <row r="39513" spans="9:20" x14ac:dyDescent="0.25">
      <c r="I39513" s="137"/>
      <c r="J39513" s="110"/>
      <c r="K39513"/>
      <c r="L39513"/>
      <c r="T39513" s="138"/>
    </row>
    <row r="39514" spans="9:20" x14ac:dyDescent="0.25">
      <c r="I39514" s="137"/>
      <c r="J39514" s="110"/>
      <c r="K39514"/>
      <c r="L39514"/>
      <c r="T39514" s="138"/>
    </row>
    <row r="39515" spans="9:20" x14ac:dyDescent="0.25">
      <c r="I39515" s="137"/>
      <c r="J39515" s="110"/>
      <c r="K39515"/>
      <c r="L39515"/>
      <c r="T39515" s="138"/>
    </row>
    <row r="39516" spans="9:20" x14ac:dyDescent="0.25">
      <c r="I39516" s="137"/>
      <c r="J39516" s="110"/>
      <c r="K39516"/>
      <c r="L39516"/>
      <c r="T39516" s="138"/>
    </row>
    <row r="39517" spans="9:20" x14ac:dyDescent="0.25">
      <c r="I39517" s="137"/>
      <c r="J39517" s="110"/>
      <c r="K39517"/>
      <c r="L39517"/>
      <c r="T39517" s="138"/>
    </row>
    <row r="39518" spans="9:20" x14ac:dyDescent="0.25">
      <c r="I39518" s="137"/>
      <c r="J39518" s="110"/>
      <c r="K39518"/>
      <c r="L39518"/>
      <c r="T39518" s="138"/>
    </row>
    <row r="39519" spans="9:20" x14ac:dyDescent="0.25">
      <c r="I39519" s="137"/>
      <c r="J39519" s="110"/>
      <c r="K39519"/>
      <c r="L39519"/>
      <c r="T39519" s="138"/>
    </row>
    <row r="39520" spans="9:20" x14ac:dyDescent="0.25">
      <c r="I39520" s="137"/>
      <c r="J39520" s="110"/>
      <c r="K39520"/>
      <c r="L39520"/>
      <c r="T39520" s="138"/>
    </row>
    <row r="39521" spans="9:20" x14ac:dyDescent="0.25">
      <c r="I39521" s="137"/>
      <c r="J39521" s="110"/>
      <c r="K39521"/>
      <c r="L39521"/>
      <c r="T39521" s="138"/>
    </row>
    <row r="39522" spans="9:20" x14ac:dyDescent="0.25">
      <c r="I39522" s="137"/>
      <c r="J39522" s="110"/>
      <c r="K39522"/>
      <c r="L39522"/>
      <c r="T39522" s="138"/>
    </row>
    <row r="39523" spans="9:20" x14ac:dyDescent="0.25">
      <c r="I39523" s="137"/>
      <c r="J39523" s="110"/>
      <c r="K39523"/>
      <c r="L39523"/>
      <c r="T39523" s="138"/>
    </row>
    <row r="39524" spans="9:20" x14ac:dyDescent="0.25">
      <c r="I39524" s="137"/>
      <c r="J39524" s="110"/>
      <c r="K39524"/>
      <c r="L39524"/>
      <c r="T39524" s="138"/>
    </row>
    <row r="39525" spans="9:20" x14ac:dyDescent="0.25">
      <c r="I39525" s="137"/>
      <c r="J39525" s="110"/>
      <c r="K39525"/>
      <c r="L39525"/>
      <c r="T39525" s="138"/>
    </row>
    <row r="39526" spans="9:20" x14ac:dyDescent="0.25">
      <c r="I39526" s="137"/>
      <c r="J39526" s="110"/>
      <c r="K39526"/>
      <c r="L39526"/>
      <c r="T39526" s="138"/>
    </row>
    <row r="39527" spans="9:20" x14ac:dyDescent="0.25">
      <c r="I39527" s="137"/>
      <c r="J39527" s="110"/>
      <c r="K39527"/>
      <c r="L39527"/>
      <c r="T39527" s="138"/>
    </row>
    <row r="39528" spans="9:20" x14ac:dyDescent="0.25">
      <c r="I39528" s="137"/>
      <c r="J39528" s="110"/>
      <c r="K39528"/>
      <c r="L39528"/>
      <c r="T39528" s="138"/>
    </row>
    <row r="39529" spans="9:20" x14ac:dyDescent="0.25">
      <c r="I39529" s="137"/>
      <c r="J39529" s="110"/>
      <c r="K39529"/>
      <c r="L39529"/>
      <c r="T39529" s="138"/>
    </row>
    <row r="39530" spans="9:20" x14ac:dyDescent="0.25">
      <c r="I39530" s="137"/>
      <c r="J39530" s="110"/>
      <c r="K39530"/>
      <c r="L39530"/>
      <c r="T39530" s="138"/>
    </row>
    <row r="39531" spans="9:20" x14ac:dyDescent="0.25">
      <c r="I39531" s="137"/>
      <c r="J39531" s="110"/>
      <c r="K39531"/>
      <c r="L39531"/>
      <c r="T39531" s="138"/>
    </row>
    <row r="39532" spans="9:20" x14ac:dyDescent="0.25">
      <c r="I39532" s="137"/>
      <c r="J39532" s="110"/>
      <c r="K39532"/>
      <c r="L39532"/>
      <c r="T39532" s="138"/>
    </row>
    <row r="39533" spans="9:20" x14ac:dyDescent="0.25">
      <c r="I39533" s="137"/>
      <c r="J39533" s="110"/>
      <c r="K39533"/>
      <c r="L39533"/>
      <c r="T39533" s="138"/>
    </row>
    <row r="39534" spans="9:20" x14ac:dyDescent="0.25">
      <c r="I39534" s="137"/>
      <c r="J39534" s="110"/>
      <c r="K39534"/>
      <c r="L39534"/>
      <c r="T39534" s="138"/>
    </row>
    <row r="39535" spans="9:20" x14ac:dyDescent="0.25">
      <c r="I39535" s="137"/>
      <c r="J39535" s="110"/>
      <c r="K39535"/>
      <c r="L39535"/>
      <c r="T39535" s="138"/>
    </row>
    <row r="39536" spans="9:20" x14ac:dyDescent="0.25">
      <c r="I39536" s="137"/>
      <c r="J39536" s="110"/>
      <c r="K39536"/>
      <c r="L39536"/>
      <c r="T39536" s="138"/>
    </row>
    <row r="39537" spans="9:20" x14ac:dyDescent="0.25">
      <c r="I39537" s="137"/>
      <c r="J39537" s="110"/>
      <c r="K39537"/>
      <c r="L39537"/>
      <c r="T39537" s="138"/>
    </row>
    <row r="39538" spans="9:20" x14ac:dyDescent="0.25">
      <c r="I39538" s="137"/>
      <c r="J39538" s="110"/>
      <c r="K39538"/>
      <c r="L39538"/>
      <c r="T39538" s="138"/>
    </row>
    <row r="39539" spans="9:20" x14ac:dyDescent="0.25">
      <c r="I39539" s="137"/>
      <c r="J39539" s="110"/>
      <c r="K39539"/>
      <c r="L39539"/>
      <c r="T39539" s="138"/>
    </row>
    <row r="39540" spans="9:20" x14ac:dyDescent="0.25">
      <c r="I39540" s="137"/>
      <c r="J39540" s="110"/>
      <c r="K39540"/>
      <c r="L39540"/>
      <c r="T39540" s="138"/>
    </row>
    <row r="39541" spans="9:20" x14ac:dyDescent="0.25">
      <c r="I39541" s="137"/>
      <c r="J39541" s="110"/>
      <c r="K39541"/>
      <c r="L39541"/>
      <c r="T39541" s="138"/>
    </row>
    <row r="39542" spans="9:20" x14ac:dyDescent="0.25">
      <c r="I39542" s="137"/>
      <c r="J39542" s="110"/>
      <c r="K39542"/>
      <c r="L39542"/>
      <c r="T39542" s="138"/>
    </row>
    <row r="39543" spans="9:20" x14ac:dyDescent="0.25">
      <c r="I39543" s="137"/>
      <c r="J39543" s="110"/>
      <c r="K39543"/>
      <c r="L39543"/>
      <c r="T39543" s="138"/>
    </row>
    <row r="39544" spans="9:20" x14ac:dyDescent="0.25">
      <c r="I39544" s="137"/>
      <c r="J39544" s="110"/>
      <c r="K39544"/>
      <c r="L39544"/>
      <c r="T39544" s="138"/>
    </row>
    <row r="39545" spans="9:20" x14ac:dyDescent="0.25">
      <c r="I39545" s="137"/>
      <c r="J39545" s="110"/>
      <c r="K39545"/>
      <c r="L39545"/>
      <c r="T39545" s="138"/>
    </row>
    <row r="39546" spans="9:20" x14ac:dyDescent="0.25">
      <c r="I39546" s="137"/>
      <c r="J39546" s="110"/>
      <c r="K39546"/>
      <c r="L39546"/>
      <c r="T39546" s="138"/>
    </row>
    <row r="39547" spans="9:20" x14ac:dyDescent="0.25">
      <c r="I39547" s="137"/>
      <c r="J39547" s="110"/>
      <c r="K39547"/>
      <c r="L39547"/>
      <c r="T39547" s="138"/>
    </row>
    <row r="39548" spans="9:20" x14ac:dyDescent="0.25">
      <c r="I39548" s="137"/>
      <c r="J39548" s="110"/>
      <c r="K39548"/>
      <c r="L39548"/>
      <c r="T39548" s="138"/>
    </row>
    <row r="39549" spans="9:20" x14ac:dyDescent="0.25">
      <c r="I39549" s="137"/>
      <c r="J39549" s="110"/>
      <c r="K39549"/>
      <c r="L39549"/>
      <c r="T39549" s="138"/>
    </row>
    <row r="39550" spans="9:20" x14ac:dyDescent="0.25">
      <c r="I39550" s="137"/>
      <c r="J39550" s="110"/>
      <c r="K39550"/>
      <c r="L39550"/>
      <c r="T39550" s="138"/>
    </row>
    <row r="39551" spans="9:20" x14ac:dyDescent="0.25">
      <c r="I39551" s="137"/>
      <c r="J39551" s="110"/>
      <c r="K39551"/>
      <c r="L39551"/>
      <c r="T39551" s="138"/>
    </row>
    <row r="39552" spans="9:20" x14ac:dyDescent="0.25">
      <c r="I39552" s="137"/>
      <c r="J39552" s="110"/>
      <c r="K39552"/>
      <c r="L39552"/>
      <c r="T39552" s="138"/>
    </row>
    <row r="39553" spans="9:20" x14ac:dyDescent="0.25">
      <c r="I39553" s="137"/>
      <c r="J39553" s="110"/>
      <c r="K39553"/>
      <c r="L39553"/>
      <c r="T39553" s="138"/>
    </row>
    <row r="39554" spans="9:20" x14ac:dyDescent="0.25">
      <c r="I39554" s="137"/>
      <c r="J39554" s="110"/>
      <c r="K39554"/>
      <c r="L39554"/>
      <c r="T39554" s="138"/>
    </row>
    <row r="39555" spans="9:20" x14ac:dyDescent="0.25">
      <c r="I39555" s="137"/>
      <c r="J39555" s="110"/>
      <c r="K39555"/>
      <c r="L39555"/>
      <c r="T39555" s="138"/>
    </row>
    <row r="39556" spans="9:20" x14ac:dyDescent="0.25">
      <c r="I39556" s="137"/>
      <c r="J39556" s="110"/>
      <c r="K39556"/>
      <c r="L39556"/>
      <c r="T39556" s="138"/>
    </row>
    <row r="39557" spans="9:20" x14ac:dyDescent="0.25">
      <c r="I39557" s="137"/>
      <c r="J39557" s="110"/>
      <c r="K39557"/>
      <c r="L39557"/>
      <c r="T39557" s="138"/>
    </row>
    <row r="39558" spans="9:20" x14ac:dyDescent="0.25">
      <c r="I39558" s="137"/>
      <c r="J39558" s="110"/>
      <c r="K39558"/>
      <c r="L39558"/>
      <c r="T39558" s="138"/>
    </row>
    <row r="39559" spans="9:20" x14ac:dyDescent="0.25">
      <c r="I39559" s="137"/>
      <c r="J39559" s="110"/>
      <c r="K39559"/>
      <c r="L39559"/>
      <c r="T39559" s="138"/>
    </row>
    <row r="39560" spans="9:20" x14ac:dyDescent="0.25">
      <c r="I39560" s="137"/>
      <c r="J39560" s="110"/>
      <c r="K39560"/>
      <c r="L39560"/>
      <c r="T39560" s="138"/>
    </row>
    <row r="39561" spans="9:20" x14ac:dyDescent="0.25">
      <c r="I39561" s="137"/>
      <c r="J39561" s="110"/>
      <c r="K39561"/>
      <c r="L39561"/>
      <c r="T39561" s="138"/>
    </row>
    <row r="39562" spans="9:20" x14ac:dyDescent="0.25">
      <c r="I39562" s="137"/>
      <c r="J39562" s="110"/>
      <c r="K39562"/>
      <c r="L39562"/>
      <c r="T39562" s="138"/>
    </row>
    <row r="39563" spans="9:20" x14ac:dyDescent="0.25">
      <c r="I39563" s="137"/>
      <c r="J39563" s="110"/>
      <c r="K39563"/>
      <c r="L39563"/>
      <c r="T39563" s="138"/>
    </row>
    <row r="39564" spans="9:20" x14ac:dyDescent="0.25">
      <c r="I39564" s="137"/>
      <c r="J39564" s="110"/>
      <c r="K39564"/>
      <c r="L39564"/>
      <c r="T39564" s="138"/>
    </row>
    <row r="39565" spans="9:20" x14ac:dyDescent="0.25">
      <c r="I39565" s="137"/>
      <c r="J39565" s="110"/>
      <c r="K39565"/>
      <c r="L39565"/>
      <c r="T39565" s="138"/>
    </row>
    <row r="39566" spans="9:20" x14ac:dyDescent="0.25">
      <c r="I39566" s="137"/>
      <c r="J39566" s="110"/>
      <c r="K39566"/>
      <c r="L39566"/>
      <c r="T39566" s="138"/>
    </row>
    <row r="39567" spans="9:20" x14ac:dyDescent="0.25">
      <c r="I39567" s="137"/>
      <c r="J39567" s="110"/>
      <c r="K39567"/>
      <c r="L39567"/>
      <c r="T39567" s="138"/>
    </row>
    <row r="39568" spans="9:20" x14ac:dyDescent="0.25">
      <c r="I39568" s="137"/>
      <c r="J39568" s="110"/>
      <c r="K39568"/>
      <c r="L39568"/>
      <c r="T39568" s="138"/>
    </row>
    <row r="39569" spans="9:20" x14ac:dyDescent="0.25">
      <c r="I39569" s="137"/>
      <c r="J39569" s="110"/>
      <c r="K39569"/>
      <c r="L39569"/>
      <c r="T39569" s="138"/>
    </row>
    <row r="39570" spans="9:20" x14ac:dyDescent="0.25">
      <c r="I39570" s="137"/>
      <c r="J39570" s="110"/>
      <c r="K39570"/>
      <c r="L39570"/>
      <c r="T39570" s="138"/>
    </row>
    <row r="39571" spans="9:20" x14ac:dyDescent="0.25">
      <c r="I39571" s="137"/>
      <c r="J39571" s="110"/>
      <c r="K39571"/>
      <c r="L39571"/>
      <c r="T39571" s="138"/>
    </row>
    <row r="39572" spans="9:20" x14ac:dyDescent="0.25">
      <c r="I39572" s="137"/>
      <c r="J39572" s="110"/>
      <c r="K39572"/>
      <c r="L39572"/>
      <c r="T39572" s="138"/>
    </row>
    <row r="39573" spans="9:20" x14ac:dyDescent="0.25">
      <c r="I39573" s="137"/>
      <c r="J39573" s="110"/>
      <c r="K39573"/>
      <c r="L39573"/>
      <c r="T39573" s="138"/>
    </row>
    <row r="39574" spans="9:20" x14ac:dyDescent="0.25">
      <c r="I39574" s="137"/>
      <c r="J39574" s="110"/>
      <c r="K39574"/>
      <c r="L39574"/>
      <c r="T39574" s="138"/>
    </row>
    <row r="39575" spans="9:20" x14ac:dyDescent="0.25">
      <c r="I39575" s="137"/>
      <c r="J39575" s="110"/>
      <c r="K39575"/>
      <c r="L39575"/>
      <c r="T39575" s="138"/>
    </row>
    <row r="39576" spans="9:20" x14ac:dyDescent="0.25">
      <c r="I39576" s="137"/>
      <c r="J39576" s="110"/>
      <c r="K39576"/>
      <c r="L39576"/>
      <c r="T39576" s="138"/>
    </row>
    <row r="39577" spans="9:20" x14ac:dyDescent="0.25">
      <c r="I39577" s="137"/>
      <c r="J39577" s="110"/>
      <c r="K39577"/>
      <c r="L39577"/>
      <c r="T39577" s="138"/>
    </row>
    <row r="39578" spans="9:20" x14ac:dyDescent="0.25">
      <c r="I39578" s="137"/>
      <c r="J39578" s="110"/>
      <c r="K39578"/>
      <c r="L39578"/>
      <c r="T39578" s="138"/>
    </row>
    <row r="39579" spans="9:20" x14ac:dyDescent="0.25">
      <c r="I39579" s="137"/>
      <c r="J39579" s="110"/>
      <c r="K39579"/>
      <c r="L39579"/>
      <c r="T39579" s="138"/>
    </row>
    <row r="39580" spans="9:20" x14ac:dyDescent="0.25">
      <c r="I39580" s="137"/>
      <c r="J39580" s="110"/>
      <c r="K39580"/>
      <c r="L39580"/>
      <c r="T39580" s="138"/>
    </row>
    <row r="39581" spans="9:20" x14ac:dyDescent="0.25">
      <c r="I39581" s="137"/>
      <c r="J39581" s="110"/>
      <c r="K39581"/>
      <c r="L39581"/>
      <c r="T39581" s="138"/>
    </row>
    <row r="39582" spans="9:20" x14ac:dyDescent="0.25">
      <c r="I39582" s="137"/>
      <c r="J39582" s="110"/>
      <c r="K39582"/>
      <c r="L39582"/>
      <c r="T39582" s="138"/>
    </row>
    <row r="39583" spans="9:20" x14ac:dyDescent="0.25">
      <c r="I39583" s="137"/>
      <c r="J39583" s="110"/>
      <c r="K39583"/>
      <c r="L39583"/>
      <c r="T39583" s="138"/>
    </row>
    <row r="39584" spans="9:20" x14ac:dyDescent="0.25">
      <c r="I39584" s="137"/>
      <c r="J39584" s="110"/>
      <c r="K39584"/>
      <c r="L39584"/>
      <c r="T39584" s="138"/>
    </row>
    <row r="39585" spans="9:20" x14ac:dyDescent="0.25">
      <c r="I39585" s="137"/>
      <c r="J39585" s="110"/>
      <c r="K39585"/>
      <c r="L39585"/>
      <c r="T39585" s="138"/>
    </row>
    <row r="39586" spans="9:20" x14ac:dyDescent="0.25">
      <c r="I39586" s="137"/>
      <c r="J39586" s="110"/>
      <c r="K39586"/>
      <c r="L39586"/>
      <c r="T39586" s="138"/>
    </row>
    <row r="39587" spans="9:20" x14ac:dyDescent="0.25">
      <c r="I39587" s="137"/>
      <c r="J39587" s="110"/>
      <c r="K39587"/>
      <c r="L39587"/>
      <c r="T39587" s="138"/>
    </row>
    <row r="39588" spans="9:20" x14ac:dyDescent="0.25">
      <c r="I39588" s="137"/>
      <c r="J39588" s="110"/>
      <c r="K39588"/>
      <c r="L39588"/>
      <c r="T39588" s="138"/>
    </row>
    <row r="39589" spans="9:20" x14ac:dyDescent="0.25">
      <c r="I39589" s="137"/>
      <c r="J39589" s="110"/>
      <c r="K39589"/>
      <c r="L39589"/>
      <c r="T39589" s="138"/>
    </row>
    <row r="39590" spans="9:20" x14ac:dyDescent="0.25">
      <c r="I39590" s="137"/>
      <c r="J39590" s="110"/>
      <c r="K39590"/>
      <c r="L39590"/>
      <c r="T39590" s="138"/>
    </row>
    <row r="39591" spans="9:20" x14ac:dyDescent="0.25">
      <c r="I39591" s="137"/>
      <c r="J39591" s="110"/>
      <c r="K39591"/>
      <c r="L39591"/>
      <c r="T39591" s="138"/>
    </row>
    <row r="39592" spans="9:20" x14ac:dyDescent="0.25">
      <c r="I39592" s="137"/>
      <c r="J39592" s="110"/>
      <c r="K39592"/>
      <c r="L39592"/>
      <c r="T39592" s="138"/>
    </row>
    <row r="39593" spans="9:20" x14ac:dyDescent="0.25">
      <c r="I39593" s="137"/>
      <c r="J39593" s="110"/>
      <c r="K39593"/>
      <c r="L39593"/>
      <c r="T39593" s="138"/>
    </row>
    <row r="39594" spans="9:20" x14ac:dyDescent="0.25">
      <c r="I39594" s="137"/>
      <c r="J39594" s="110"/>
      <c r="K39594"/>
      <c r="L39594"/>
      <c r="T39594" s="138"/>
    </row>
    <row r="39595" spans="9:20" x14ac:dyDescent="0.25">
      <c r="I39595" s="137"/>
      <c r="J39595" s="110"/>
      <c r="K39595"/>
      <c r="L39595"/>
      <c r="T39595" s="138"/>
    </row>
    <row r="39596" spans="9:20" x14ac:dyDescent="0.25">
      <c r="I39596" s="137"/>
      <c r="J39596" s="110"/>
      <c r="K39596"/>
      <c r="L39596"/>
      <c r="T39596" s="138"/>
    </row>
    <row r="39597" spans="9:20" x14ac:dyDescent="0.25">
      <c r="I39597" s="137"/>
      <c r="J39597" s="110"/>
      <c r="K39597"/>
      <c r="L39597"/>
      <c r="T39597" s="138"/>
    </row>
    <row r="39598" spans="9:20" x14ac:dyDescent="0.25">
      <c r="I39598" s="137"/>
      <c r="J39598" s="110"/>
      <c r="K39598"/>
      <c r="L39598"/>
      <c r="T39598" s="138"/>
    </row>
    <row r="39599" spans="9:20" x14ac:dyDescent="0.25">
      <c r="I39599" s="137"/>
      <c r="J39599" s="110"/>
      <c r="K39599"/>
      <c r="L39599"/>
      <c r="T39599" s="138"/>
    </row>
    <row r="39600" spans="9:20" x14ac:dyDescent="0.25">
      <c r="I39600" s="137"/>
      <c r="J39600" s="110"/>
      <c r="K39600"/>
      <c r="L39600"/>
      <c r="T39600" s="138"/>
    </row>
    <row r="39601" spans="9:20" x14ac:dyDescent="0.25">
      <c r="I39601" s="137"/>
      <c r="J39601" s="110"/>
      <c r="K39601"/>
      <c r="L39601"/>
      <c r="T39601" s="138"/>
    </row>
    <row r="39602" spans="9:20" x14ac:dyDescent="0.25">
      <c r="I39602" s="137"/>
      <c r="J39602" s="110"/>
      <c r="K39602"/>
      <c r="L39602"/>
      <c r="T39602" s="138"/>
    </row>
    <row r="39603" spans="9:20" x14ac:dyDescent="0.25">
      <c r="I39603" s="137"/>
      <c r="J39603" s="110"/>
      <c r="K39603"/>
      <c r="L39603"/>
      <c r="T39603" s="138"/>
    </row>
    <row r="39604" spans="9:20" x14ac:dyDescent="0.25">
      <c r="I39604" s="137"/>
      <c r="J39604" s="110"/>
      <c r="K39604"/>
      <c r="L39604"/>
      <c r="T39604" s="138"/>
    </row>
    <row r="39605" spans="9:20" x14ac:dyDescent="0.25">
      <c r="I39605" s="137"/>
      <c r="J39605" s="110"/>
      <c r="K39605"/>
      <c r="L39605"/>
      <c r="T39605" s="138"/>
    </row>
    <row r="39606" spans="9:20" x14ac:dyDescent="0.25">
      <c r="I39606" s="137"/>
      <c r="J39606" s="110"/>
      <c r="K39606"/>
      <c r="L39606"/>
      <c r="T39606" s="138"/>
    </row>
    <row r="39607" spans="9:20" x14ac:dyDescent="0.25">
      <c r="I39607" s="137"/>
      <c r="J39607" s="110"/>
      <c r="K39607"/>
      <c r="L39607"/>
      <c r="T39607" s="138"/>
    </row>
    <row r="39608" spans="9:20" x14ac:dyDescent="0.25">
      <c r="I39608" s="137"/>
      <c r="J39608" s="110"/>
      <c r="K39608"/>
      <c r="L39608"/>
      <c r="T39608" s="138"/>
    </row>
    <row r="39609" spans="9:20" x14ac:dyDescent="0.25">
      <c r="I39609" s="137"/>
      <c r="J39609" s="110"/>
      <c r="K39609"/>
      <c r="L39609"/>
      <c r="T39609" s="138"/>
    </row>
    <row r="39610" spans="9:20" x14ac:dyDescent="0.25">
      <c r="I39610" s="137"/>
      <c r="J39610" s="110"/>
      <c r="K39610"/>
      <c r="L39610"/>
      <c r="T39610" s="138"/>
    </row>
    <row r="39611" spans="9:20" x14ac:dyDescent="0.25">
      <c r="I39611" s="137"/>
      <c r="J39611" s="110"/>
      <c r="K39611"/>
      <c r="L39611"/>
      <c r="T39611" s="138"/>
    </row>
    <row r="39612" spans="9:20" x14ac:dyDescent="0.25">
      <c r="I39612" s="137"/>
      <c r="J39612" s="110"/>
      <c r="K39612"/>
      <c r="L39612"/>
      <c r="T39612" s="138"/>
    </row>
    <row r="39613" spans="9:20" x14ac:dyDescent="0.25">
      <c r="I39613" s="137"/>
      <c r="J39613" s="110"/>
      <c r="K39613"/>
      <c r="L39613"/>
      <c r="T39613" s="138"/>
    </row>
    <row r="39614" spans="9:20" x14ac:dyDescent="0.25">
      <c r="I39614" s="137"/>
      <c r="J39614" s="110"/>
      <c r="K39614"/>
      <c r="L39614"/>
      <c r="T39614" s="138"/>
    </row>
    <row r="39615" spans="9:20" x14ac:dyDescent="0.25">
      <c r="I39615" s="137"/>
      <c r="J39615" s="110"/>
      <c r="K39615"/>
      <c r="L39615"/>
      <c r="T39615" s="138"/>
    </row>
    <row r="39616" spans="9:20" x14ac:dyDescent="0.25">
      <c r="I39616" s="137"/>
      <c r="J39616" s="110"/>
      <c r="K39616"/>
      <c r="L39616"/>
      <c r="T39616" s="138"/>
    </row>
    <row r="39617" spans="9:20" x14ac:dyDescent="0.25">
      <c r="I39617" s="137"/>
      <c r="J39617" s="110"/>
      <c r="K39617"/>
      <c r="L39617"/>
      <c r="T39617" s="138"/>
    </row>
    <row r="39618" spans="9:20" x14ac:dyDescent="0.25">
      <c r="I39618" s="137"/>
      <c r="J39618" s="110"/>
      <c r="K39618"/>
      <c r="L39618"/>
      <c r="T39618" s="138"/>
    </row>
    <row r="39619" spans="9:20" x14ac:dyDescent="0.25">
      <c r="I39619" s="137"/>
      <c r="J39619" s="110"/>
      <c r="K39619"/>
      <c r="L39619"/>
      <c r="T39619" s="138"/>
    </row>
    <row r="39620" spans="9:20" x14ac:dyDescent="0.25">
      <c r="I39620" s="137"/>
      <c r="J39620" s="110"/>
      <c r="K39620"/>
      <c r="L39620"/>
      <c r="T39620" s="138"/>
    </row>
    <row r="39621" spans="9:20" x14ac:dyDescent="0.25">
      <c r="I39621" s="137"/>
      <c r="J39621" s="110"/>
      <c r="K39621"/>
      <c r="L39621"/>
      <c r="T39621" s="138"/>
    </row>
    <row r="39622" spans="9:20" x14ac:dyDescent="0.25">
      <c r="I39622" s="137"/>
      <c r="J39622" s="110"/>
      <c r="K39622"/>
      <c r="L39622"/>
      <c r="T39622" s="138"/>
    </row>
    <row r="39623" spans="9:20" x14ac:dyDescent="0.25">
      <c r="I39623" s="137"/>
      <c r="J39623" s="110"/>
      <c r="K39623"/>
      <c r="L39623"/>
      <c r="T39623" s="138"/>
    </row>
    <row r="39624" spans="9:20" x14ac:dyDescent="0.25">
      <c r="I39624" s="137"/>
      <c r="J39624" s="110"/>
      <c r="K39624"/>
      <c r="L39624"/>
      <c r="T39624" s="138"/>
    </row>
    <row r="39625" spans="9:20" x14ac:dyDescent="0.25">
      <c r="I39625" s="137"/>
      <c r="J39625" s="110"/>
      <c r="K39625"/>
      <c r="L39625"/>
      <c r="T39625" s="138"/>
    </row>
    <row r="39626" spans="9:20" x14ac:dyDescent="0.25">
      <c r="I39626" s="137"/>
      <c r="J39626" s="110"/>
      <c r="K39626"/>
      <c r="L39626"/>
      <c r="T39626" s="138"/>
    </row>
    <row r="39627" spans="9:20" x14ac:dyDescent="0.25">
      <c r="I39627" s="137"/>
      <c r="J39627" s="110"/>
      <c r="K39627"/>
      <c r="L39627"/>
      <c r="T39627" s="138"/>
    </row>
    <row r="39628" spans="9:20" x14ac:dyDescent="0.25">
      <c r="I39628" s="137"/>
      <c r="J39628" s="110"/>
      <c r="K39628"/>
      <c r="L39628"/>
      <c r="T39628" s="138"/>
    </row>
    <row r="39629" spans="9:20" x14ac:dyDescent="0.25">
      <c r="I39629" s="137"/>
      <c r="J39629" s="110"/>
      <c r="K39629"/>
      <c r="L39629"/>
      <c r="T39629" s="138"/>
    </row>
    <row r="39630" spans="9:20" x14ac:dyDescent="0.25">
      <c r="I39630" s="137"/>
      <c r="J39630" s="110"/>
      <c r="K39630"/>
      <c r="L39630"/>
      <c r="T39630" s="138"/>
    </row>
    <row r="39631" spans="9:20" x14ac:dyDescent="0.25">
      <c r="I39631" s="137"/>
      <c r="J39631" s="110"/>
      <c r="K39631"/>
      <c r="L39631"/>
      <c r="T39631" s="138"/>
    </row>
    <row r="39632" spans="9:20" x14ac:dyDescent="0.25">
      <c r="I39632" s="137"/>
      <c r="J39632" s="110"/>
      <c r="K39632"/>
      <c r="L39632"/>
      <c r="T39632" s="138"/>
    </row>
    <row r="39633" spans="9:20" x14ac:dyDescent="0.25">
      <c r="I39633" s="137"/>
      <c r="J39633" s="110"/>
      <c r="K39633"/>
      <c r="L39633"/>
      <c r="T39633" s="138"/>
    </row>
    <row r="39634" spans="9:20" x14ac:dyDescent="0.25">
      <c r="I39634" s="137"/>
      <c r="J39634" s="110"/>
      <c r="K39634"/>
      <c r="L39634"/>
      <c r="T39634" s="138"/>
    </row>
    <row r="39635" spans="9:20" x14ac:dyDescent="0.25">
      <c r="I39635" s="137"/>
      <c r="J39635" s="110"/>
      <c r="K39635"/>
      <c r="L39635"/>
      <c r="T39635" s="138"/>
    </row>
    <row r="39636" spans="9:20" x14ac:dyDescent="0.25">
      <c r="I39636" s="137"/>
      <c r="J39636" s="110"/>
      <c r="K39636"/>
      <c r="L39636"/>
      <c r="T39636" s="138"/>
    </row>
    <row r="39637" spans="9:20" x14ac:dyDescent="0.25">
      <c r="I39637" s="137"/>
      <c r="J39637" s="110"/>
      <c r="K39637"/>
      <c r="L39637"/>
      <c r="T39637" s="138"/>
    </row>
    <row r="39638" spans="9:20" x14ac:dyDescent="0.25">
      <c r="I39638" s="137"/>
      <c r="J39638" s="110"/>
      <c r="K39638"/>
      <c r="L39638"/>
      <c r="T39638" s="138"/>
    </row>
    <row r="39639" spans="9:20" x14ac:dyDescent="0.25">
      <c r="I39639" s="137"/>
      <c r="J39639" s="110"/>
      <c r="K39639"/>
      <c r="L39639"/>
      <c r="T39639" s="138"/>
    </row>
    <row r="39640" spans="9:20" x14ac:dyDescent="0.25">
      <c r="I39640" s="137"/>
      <c r="J39640" s="110"/>
      <c r="K39640"/>
      <c r="L39640"/>
      <c r="T39640" s="138"/>
    </row>
    <row r="39641" spans="9:20" x14ac:dyDescent="0.25">
      <c r="I39641" s="137"/>
      <c r="J39641" s="110"/>
      <c r="K39641"/>
      <c r="L39641"/>
      <c r="T39641" s="138"/>
    </row>
    <row r="39642" spans="9:20" x14ac:dyDescent="0.25">
      <c r="I39642" s="137"/>
      <c r="J39642" s="110"/>
      <c r="K39642"/>
      <c r="L39642"/>
      <c r="T39642" s="138"/>
    </row>
    <row r="39643" spans="9:20" x14ac:dyDescent="0.25">
      <c r="I39643" s="137"/>
      <c r="J39643" s="110"/>
      <c r="K39643"/>
      <c r="L39643"/>
      <c r="T39643" s="138"/>
    </row>
    <row r="39644" spans="9:20" x14ac:dyDescent="0.25">
      <c r="I39644" s="137"/>
      <c r="J39644" s="110"/>
      <c r="K39644"/>
      <c r="L39644"/>
      <c r="T39644" s="138"/>
    </row>
    <row r="39645" spans="9:20" x14ac:dyDescent="0.25">
      <c r="I39645" s="137"/>
      <c r="J39645" s="110"/>
      <c r="K39645"/>
      <c r="L39645"/>
      <c r="T39645" s="138"/>
    </row>
    <row r="39646" spans="9:20" x14ac:dyDescent="0.25">
      <c r="I39646" s="137"/>
      <c r="J39646" s="110"/>
      <c r="K39646"/>
      <c r="L39646"/>
      <c r="T39646" s="138"/>
    </row>
    <row r="39647" spans="9:20" x14ac:dyDescent="0.25">
      <c r="I39647" s="137"/>
      <c r="J39647" s="110"/>
      <c r="K39647"/>
      <c r="L39647"/>
      <c r="T39647" s="138"/>
    </row>
    <row r="39648" spans="9:20" x14ac:dyDescent="0.25">
      <c r="I39648" s="137"/>
      <c r="J39648" s="110"/>
      <c r="K39648"/>
      <c r="L39648"/>
      <c r="T39648" s="138"/>
    </row>
    <row r="39649" spans="9:20" x14ac:dyDescent="0.25">
      <c r="I39649" s="137"/>
      <c r="J39649" s="110"/>
      <c r="K39649"/>
      <c r="L39649"/>
      <c r="T39649" s="138"/>
    </row>
    <row r="39650" spans="9:20" x14ac:dyDescent="0.25">
      <c r="I39650" s="137"/>
      <c r="J39650" s="110"/>
      <c r="K39650"/>
      <c r="L39650"/>
      <c r="T39650" s="138"/>
    </row>
    <row r="39651" spans="9:20" x14ac:dyDescent="0.25">
      <c r="I39651" s="137"/>
      <c r="J39651" s="110"/>
      <c r="K39651"/>
      <c r="L39651"/>
      <c r="T39651" s="138"/>
    </row>
    <row r="39652" spans="9:20" x14ac:dyDescent="0.25">
      <c r="I39652" s="137"/>
      <c r="J39652" s="110"/>
      <c r="K39652"/>
      <c r="L39652"/>
      <c r="T39652" s="138"/>
    </row>
    <row r="39653" spans="9:20" x14ac:dyDescent="0.25">
      <c r="I39653" s="137"/>
      <c r="J39653" s="110"/>
      <c r="K39653"/>
      <c r="L39653"/>
      <c r="T39653" s="138"/>
    </row>
    <row r="39654" spans="9:20" x14ac:dyDescent="0.25">
      <c r="I39654" s="137"/>
      <c r="J39654" s="110"/>
      <c r="K39654"/>
      <c r="L39654"/>
      <c r="T39654" s="138"/>
    </row>
    <row r="39655" spans="9:20" x14ac:dyDescent="0.25">
      <c r="I39655" s="137"/>
      <c r="J39655" s="110"/>
      <c r="K39655"/>
      <c r="L39655"/>
      <c r="T39655" s="138"/>
    </row>
    <row r="39656" spans="9:20" x14ac:dyDescent="0.25">
      <c r="I39656" s="137"/>
      <c r="J39656" s="110"/>
      <c r="K39656"/>
      <c r="L39656"/>
      <c r="T39656" s="138"/>
    </row>
    <row r="39657" spans="9:20" x14ac:dyDescent="0.25">
      <c r="I39657" s="137"/>
      <c r="J39657" s="110"/>
      <c r="K39657"/>
      <c r="L39657"/>
      <c r="T39657" s="138"/>
    </row>
    <row r="39658" spans="9:20" x14ac:dyDescent="0.25">
      <c r="I39658" s="137"/>
      <c r="J39658" s="110"/>
      <c r="K39658"/>
      <c r="L39658"/>
      <c r="T39658" s="138"/>
    </row>
    <row r="39659" spans="9:20" x14ac:dyDescent="0.25">
      <c r="I39659" s="137"/>
      <c r="J39659" s="110"/>
      <c r="K39659"/>
      <c r="L39659"/>
      <c r="T39659" s="138"/>
    </row>
    <row r="39660" spans="9:20" x14ac:dyDescent="0.25">
      <c r="I39660" s="137"/>
      <c r="J39660" s="110"/>
      <c r="K39660"/>
      <c r="L39660"/>
      <c r="T39660" s="138"/>
    </row>
    <row r="39661" spans="9:20" x14ac:dyDescent="0.25">
      <c r="I39661" s="137"/>
      <c r="J39661" s="110"/>
      <c r="K39661"/>
      <c r="L39661"/>
      <c r="T39661" s="138"/>
    </row>
    <row r="39662" spans="9:20" x14ac:dyDescent="0.25">
      <c r="I39662" s="137"/>
      <c r="J39662" s="110"/>
      <c r="K39662"/>
      <c r="L39662"/>
      <c r="T39662" s="138"/>
    </row>
    <row r="39663" spans="9:20" x14ac:dyDescent="0.25">
      <c r="I39663" s="137"/>
      <c r="J39663" s="110"/>
      <c r="K39663"/>
      <c r="L39663"/>
      <c r="T39663" s="138"/>
    </row>
    <row r="39664" spans="9:20" x14ac:dyDescent="0.25">
      <c r="I39664" s="137"/>
      <c r="J39664" s="110"/>
      <c r="K39664"/>
      <c r="L39664"/>
      <c r="T39664" s="138"/>
    </row>
    <row r="39665" spans="9:20" x14ac:dyDescent="0.25">
      <c r="I39665" s="137"/>
      <c r="J39665" s="110"/>
      <c r="K39665"/>
      <c r="L39665"/>
      <c r="T39665" s="138"/>
    </row>
    <row r="39666" spans="9:20" x14ac:dyDescent="0.25">
      <c r="I39666" s="137"/>
      <c r="J39666" s="110"/>
      <c r="K39666"/>
      <c r="L39666"/>
      <c r="T39666" s="138"/>
    </row>
    <row r="39667" spans="9:20" x14ac:dyDescent="0.25">
      <c r="I39667" s="137"/>
      <c r="J39667" s="110"/>
      <c r="K39667"/>
      <c r="L39667"/>
      <c r="T39667" s="138"/>
    </row>
    <row r="39668" spans="9:20" x14ac:dyDescent="0.25">
      <c r="I39668" s="137"/>
      <c r="J39668" s="110"/>
      <c r="K39668"/>
      <c r="L39668"/>
      <c r="T39668" s="138"/>
    </row>
    <row r="39669" spans="9:20" x14ac:dyDescent="0.25">
      <c r="I39669" s="137"/>
      <c r="J39669" s="110"/>
      <c r="K39669"/>
      <c r="L39669"/>
      <c r="T39669" s="138"/>
    </row>
    <row r="39670" spans="9:20" x14ac:dyDescent="0.25">
      <c r="I39670" s="137"/>
      <c r="J39670" s="110"/>
      <c r="K39670"/>
      <c r="L39670"/>
      <c r="T39670" s="138"/>
    </row>
    <row r="39671" spans="9:20" x14ac:dyDescent="0.25">
      <c r="I39671" s="137"/>
      <c r="J39671" s="110"/>
      <c r="K39671"/>
      <c r="L39671"/>
      <c r="T39671" s="138"/>
    </row>
    <row r="39672" spans="9:20" x14ac:dyDescent="0.25">
      <c r="I39672" s="137"/>
      <c r="J39672" s="110"/>
      <c r="K39672"/>
      <c r="L39672"/>
      <c r="T39672" s="138"/>
    </row>
    <row r="39673" spans="9:20" x14ac:dyDescent="0.25">
      <c r="I39673" s="137"/>
      <c r="J39673" s="110"/>
      <c r="K39673"/>
      <c r="L39673"/>
      <c r="T39673" s="138"/>
    </row>
    <row r="39674" spans="9:20" x14ac:dyDescent="0.25">
      <c r="I39674" s="137"/>
      <c r="J39674" s="110"/>
      <c r="K39674"/>
      <c r="L39674"/>
      <c r="T39674" s="138"/>
    </row>
    <row r="39675" spans="9:20" x14ac:dyDescent="0.25">
      <c r="I39675" s="137"/>
      <c r="J39675" s="110"/>
      <c r="K39675"/>
      <c r="L39675"/>
      <c r="T39675" s="138"/>
    </row>
    <row r="39676" spans="9:20" x14ac:dyDescent="0.25">
      <c r="I39676" s="137"/>
      <c r="J39676" s="110"/>
      <c r="K39676"/>
      <c r="L39676"/>
      <c r="T39676" s="138"/>
    </row>
    <row r="39677" spans="9:20" x14ac:dyDescent="0.25">
      <c r="I39677" s="137"/>
      <c r="J39677" s="110"/>
      <c r="K39677"/>
      <c r="L39677"/>
      <c r="T39677" s="138"/>
    </row>
    <row r="39678" spans="9:20" x14ac:dyDescent="0.25">
      <c r="I39678" s="137"/>
      <c r="J39678" s="110"/>
      <c r="K39678"/>
      <c r="L39678"/>
      <c r="T39678" s="138"/>
    </row>
    <row r="39679" spans="9:20" x14ac:dyDescent="0.25">
      <c r="I39679" s="137"/>
      <c r="J39679" s="110"/>
      <c r="K39679"/>
      <c r="L39679"/>
      <c r="T39679" s="138"/>
    </row>
    <row r="39680" spans="9:20" x14ac:dyDescent="0.25">
      <c r="I39680" s="137"/>
      <c r="J39680" s="110"/>
      <c r="K39680"/>
      <c r="L39680"/>
      <c r="T39680" s="138"/>
    </row>
    <row r="39681" spans="9:20" x14ac:dyDescent="0.25">
      <c r="I39681" s="137"/>
      <c r="J39681" s="110"/>
      <c r="K39681"/>
      <c r="L39681"/>
      <c r="T39681" s="138"/>
    </row>
    <row r="39682" spans="9:20" x14ac:dyDescent="0.25">
      <c r="I39682" s="137"/>
      <c r="J39682" s="110"/>
      <c r="K39682"/>
      <c r="L39682"/>
      <c r="T39682" s="138"/>
    </row>
    <row r="39683" spans="9:20" x14ac:dyDescent="0.25">
      <c r="I39683" s="137"/>
      <c r="J39683" s="110"/>
      <c r="K39683"/>
      <c r="L39683"/>
      <c r="T39683" s="138"/>
    </row>
    <row r="39684" spans="9:20" x14ac:dyDescent="0.25">
      <c r="I39684" s="137"/>
      <c r="J39684" s="110"/>
      <c r="K39684"/>
      <c r="L39684"/>
      <c r="T39684" s="138"/>
    </row>
    <row r="39685" spans="9:20" x14ac:dyDescent="0.25">
      <c r="I39685" s="137"/>
      <c r="J39685" s="110"/>
      <c r="K39685"/>
      <c r="L39685"/>
      <c r="T39685" s="138"/>
    </row>
    <row r="39686" spans="9:20" x14ac:dyDescent="0.25">
      <c r="I39686" s="137"/>
      <c r="J39686" s="110"/>
      <c r="K39686"/>
      <c r="L39686"/>
      <c r="T39686" s="138"/>
    </row>
    <row r="39687" spans="9:20" x14ac:dyDescent="0.25">
      <c r="I39687" s="137"/>
      <c r="J39687" s="110"/>
      <c r="K39687"/>
      <c r="L39687"/>
      <c r="T39687" s="138"/>
    </row>
    <row r="39688" spans="9:20" x14ac:dyDescent="0.25">
      <c r="I39688" s="137"/>
      <c r="J39688" s="110"/>
      <c r="K39688"/>
      <c r="L39688"/>
      <c r="T39688" s="138"/>
    </row>
    <row r="39689" spans="9:20" x14ac:dyDescent="0.25">
      <c r="I39689" s="137"/>
      <c r="J39689" s="110"/>
      <c r="K39689"/>
      <c r="L39689"/>
      <c r="T39689" s="138"/>
    </row>
    <row r="39690" spans="9:20" x14ac:dyDescent="0.25">
      <c r="I39690" s="137"/>
      <c r="J39690" s="110"/>
      <c r="K39690"/>
      <c r="L39690"/>
      <c r="T39690" s="138"/>
    </row>
    <row r="39691" spans="9:20" x14ac:dyDescent="0.25">
      <c r="I39691" s="137"/>
      <c r="J39691" s="110"/>
      <c r="K39691"/>
      <c r="L39691"/>
      <c r="T39691" s="138"/>
    </row>
    <row r="39692" spans="9:20" x14ac:dyDescent="0.25">
      <c r="I39692" s="137"/>
      <c r="J39692" s="110"/>
      <c r="K39692"/>
      <c r="L39692"/>
      <c r="T39692" s="138"/>
    </row>
    <row r="39693" spans="9:20" x14ac:dyDescent="0.25">
      <c r="I39693" s="137"/>
      <c r="J39693" s="110"/>
      <c r="K39693"/>
      <c r="L39693"/>
      <c r="T39693" s="138"/>
    </row>
    <row r="39694" spans="9:20" x14ac:dyDescent="0.25">
      <c r="I39694" s="137"/>
      <c r="J39694" s="110"/>
      <c r="K39694"/>
      <c r="L39694"/>
      <c r="T39694" s="138"/>
    </row>
    <row r="39695" spans="9:20" x14ac:dyDescent="0.25">
      <c r="I39695" s="137"/>
      <c r="J39695" s="110"/>
      <c r="K39695"/>
      <c r="L39695"/>
      <c r="T39695" s="138"/>
    </row>
    <row r="39696" spans="9:20" x14ac:dyDescent="0.25">
      <c r="I39696" s="137"/>
      <c r="J39696" s="110"/>
      <c r="K39696"/>
      <c r="L39696"/>
      <c r="T39696" s="138"/>
    </row>
    <row r="39697" spans="9:20" x14ac:dyDescent="0.25">
      <c r="I39697" s="137"/>
      <c r="J39697" s="110"/>
      <c r="K39697"/>
      <c r="L39697"/>
      <c r="T39697" s="138"/>
    </row>
    <row r="39698" spans="9:20" x14ac:dyDescent="0.25">
      <c r="I39698" s="137"/>
      <c r="J39698" s="110"/>
      <c r="K39698"/>
      <c r="L39698"/>
      <c r="T39698" s="138"/>
    </row>
    <row r="39699" spans="9:20" x14ac:dyDescent="0.25">
      <c r="I39699" s="137"/>
      <c r="J39699" s="110"/>
      <c r="K39699"/>
      <c r="L39699"/>
      <c r="T39699" s="138"/>
    </row>
    <row r="39700" spans="9:20" x14ac:dyDescent="0.25">
      <c r="I39700" s="137"/>
      <c r="J39700" s="110"/>
      <c r="K39700"/>
      <c r="L39700"/>
      <c r="T39700" s="138"/>
    </row>
    <row r="39701" spans="9:20" x14ac:dyDescent="0.25">
      <c r="I39701" s="137"/>
      <c r="J39701" s="110"/>
      <c r="K39701"/>
      <c r="L39701"/>
      <c r="T39701" s="138"/>
    </row>
    <row r="39702" spans="9:20" x14ac:dyDescent="0.25">
      <c r="I39702" s="137"/>
      <c r="J39702" s="110"/>
      <c r="K39702"/>
      <c r="L39702"/>
      <c r="T39702" s="138"/>
    </row>
    <row r="39703" spans="9:20" x14ac:dyDescent="0.25">
      <c r="I39703" s="137"/>
      <c r="J39703" s="110"/>
      <c r="K39703"/>
      <c r="L39703"/>
      <c r="T39703" s="138"/>
    </row>
    <row r="39704" spans="9:20" x14ac:dyDescent="0.25">
      <c r="I39704" s="137"/>
      <c r="J39704" s="110"/>
      <c r="K39704"/>
      <c r="L39704"/>
      <c r="T39704" s="138"/>
    </row>
    <row r="39705" spans="9:20" x14ac:dyDescent="0.25">
      <c r="I39705" s="137"/>
      <c r="J39705" s="110"/>
      <c r="K39705"/>
      <c r="L39705"/>
      <c r="T39705" s="138"/>
    </row>
    <row r="39706" spans="9:20" x14ac:dyDescent="0.25">
      <c r="I39706" s="137"/>
      <c r="J39706" s="110"/>
      <c r="K39706"/>
      <c r="L39706"/>
      <c r="T39706" s="138"/>
    </row>
    <row r="39707" spans="9:20" x14ac:dyDescent="0.25">
      <c r="I39707" s="137"/>
      <c r="J39707" s="110"/>
      <c r="K39707"/>
      <c r="L39707"/>
      <c r="T39707" s="138"/>
    </row>
    <row r="39708" spans="9:20" x14ac:dyDescent="0.25">
      <c r="I39708" s="137"/>
      <c r="J39708" s="110"/>
      <c r="K39708"/>
      <c r="L39708"/>
      <c r="T39708" s="138"/>
    </row>
    <row r="39709" spans="9:20" x14ac:dyDescent="0.25">
      <c r="I39709" s="137"/>
      <c r="J39709" s="110"/>
      <c r="K39709"/>
      <c r="L39709"/>
      <c r="T39709" s="138"/>
    </row>
    <row r="39710" spans="9:20" x14ac:dyDescent="0.25">
      <c r="I39710" s="137"/>
      <c r="J39710" s="110"/>
      <c r="K39710"/>
      <c r="L39710"/>
      <c r="T39710" s="138"/>
    </row>
    <row r="39711" spans="9:20" x14ac:dyDescent="0.25">
      <c r="I39711" s="137"/>
      <c r="J39711" s="110"/>
      <c r="K39711"/>
      <c r="L39711"/>
      <c r="T39711" s="138"/>
    </row>
    <row r="39712" spans="9:20" x14ac:dyDescent="0.25">
      <c r="I39712" s="137"/>
      <c r="J39712" s="110"/>
      <c r="K39712"/>
      <c r="L39712"/>
      <c r="T39712" s="138"/>
    </row>
    <row r="39713" spans="9:20" x14ac:dyDescent="0.25">
      <c r="I39713" s="137"/>
      <c r="J39713" s="110"/>
      <c r="K39713"/>
      <c r="L39713"/>
      <c r="T39713" s="138"/>
    </row>
    <row r="39714" spans="9:20" x14ac:dyDescent="0.25">
      <c r="I39714" s="137"/>
      <c r="J39714" s="110"/>
      <c r="K39714"/>
      <c r="L39714"/>
      <c r="T39714" s="138"/>
    </row>
    <row r="39715" spans="9:20" x14ac:dyDescent="0.25">
      <c r="I39715" s="137"/>
      <c r="J39715" s="110"/>
      <c r="K39715"/>
      <c r="L39715"/>
      <c r="T39715" s="138"/>
    </row>
    <row r="39716" spans="9:20" x14ac:dyDescent="0.25">
      <c r="I39716" s="137"/>
      <c r="J39716" s="110"/>
      <c r="K39716"/>
      <c r="L39716"/>
      <c r="T39716" s="138"/>
    </row>
    <row r="39717" spans="9:20" x14ac:dyDescent="0.25">
      <c r="I39717" s="137"/>
      <c r="J39717" s="110"/>
      <c r="K39717"/>
      <c r="L39717"/>
      <c r="T39717" s="138"/>
    </row>
    <row r="39718" spans="9:20" x14ac:dyDescent="0.25">
      <c r="I39718" s="137"/>
      <c r="J39718" s="110"/>
      <c r="K39718"/>
      <c r="L39718"/>
      <c r="T39718" s="138"/>
    </row>
    <row r="39719" spans="9:20" x14ac:dyDescent="0.25">
      <c r="I39719" s="137"/>
      <c r="J39719" s="110"/>
      <c r="K39719"/>
      <c r="L39719"/>
      <c r="T39719" s="138"/>
    </row>
    <row r="39720" spans="9:20" x14ac:dyDescent="0.25">
      <c r="I39720" s="137"/>
      <c r="J39720" s="110"/>
      <c r="K39720"/>
      <c r="L39720"/>
      <c r="T39720" s="138"/>
    </row>
    <row r="39721" spans="9:20" x14ac:dyDescent="0.25">
      <c r="I39721" s="137"/>
      <c r="J39721" s="110"/>
      <c r="K39721"/>
      <c r="L39721"/>
      <c r="T39721" s="138"/>
    </row>
    <row r="39722" spans="9:20" x14ac:dyDescent="0.25">
      <c r="I39722" s="137"/>
      <c r="J39722" s="110"/>
      <c r="K39722"/>
      <c r="L39722"/>
      <c r="T39722" s="138"/>
    </row>
    <row r="39723" spans="9:20" x14ac:dyDescent="0.25">
      <c r="I39723" s="137"/>
      <c r="J39723" s="110"/>
      <c r="K39723"/>
      <c r="L39723"/>
      <c r="T39723" s="138"/>
    </row>
    <row r="39724" spans="9:20" x14ac:dyDescent="0.25">
      <c r="I39724" s="137"/>
      <c r="J39724" s="110"/>
      <c r="K39724"/>
      <c r="L39724"/>
      <c r="T39724" s="138"/>
    </row>
    <row r="39725" spans="9:20" x14ac:dyDescent="0.25">
      <c r="I39725" s="137"/>
      <c r="J39725" s="110"/>
      <c r="K39725"/>
      <c r="L39725"/>
      <c r="T39725" s="138"/>
    </row>
    <row r="39726" spans="9:20" x14ac:dyDescent="0.25">
      <c r="I39726" s="137"/>
      <c r="J39726" s="110"/>
      <c r="K39726"/>
      <c r="L39726"/>
      <c r="T39726" s="138"/>
    </row>
    <row r="39727" spans="9:20" x14ac:dyDescent="0.25">
      <c r="I39727" s="137"/>
      <c r="J39727" s="110"/>
      <c r="K39727"/>
      <c r="L39727"/>
      <c r="T39727" s="138"/>
    </row>
    <row r="39728" spans="9:20" x14ac:dyDescent="0.25">
      <c r="I39728" s="137"/>
      <c r="J39728" s="110"/>
      <c r="K39728"/>
      <c r="L39728"/>
      <c r="T39728" s="138"/>
    </row>
    <row r="39729" spans="9:20" x14ac:dyDescent="0.25">
      <c r="I39729" s="137"/>
      <c r="J39729" s="110"/>
      <c r="K39729"/>
      <c r="L39729"/>
      <c r="T39729" s="138"/>
    </row>
    <row r="39730" spans="9:20" x14ac:dyDescent="0.25">
      <c r="I39730" s="137"/>
      <c r="J39730" s="110"/>
      <c r="K39730"/>
      <c r="L39730"/>
      <c r="T39730" s="138"/>
    </row>
    <row r="39731" spans="9:20" x14ac:dyDescent="0.25">
      <c r="I39731" s="137"/>
      <c r="J39731" s="110"/>
      <c r="K39731"/>
      <c r="L39731"/>
      <c r="T39731" s="138"/>
    </row>
    <row r="39732" spans="9:20" x14ac:dyDescent="0.25">
      <c r="I39732" s="137"/>
      <c r="J39732" s="110"/>
      <c r="K39732"/>
      <c r="L39732"/>
      <c r="T39732" s="138"/>
    </row>
    <row r="39733" spans="9:20" x14ac:dyDescent="0.25">
      <c r="I39733" s="137"/>
      <c r="J39733" s="110"/>
      <c r="K39733"/>
      <c r="L39733"/>
      <c r="T39733" s="138"/>
    </row>
    <row r="39734" spans="9:20" x14ac:dyDescent="0.25">
      <c r="I39734" s="137"/>
      <c r="J39734" s="110"/>
      <c r="K39734"/>
      <c r="L39734"/>
      <c r="T39734" s="138"/>
    </row>
    <row r="39735" spans="9:20" x14ac:dyDescent="0.25">
      <c r="I39735" s="137"/>
      <c r="J39735" s="110"/>
      <c r="K39735"/>
      <c r="L39735"/>
      <c r="T39735" s="138"/>
    </row>
    <row r="39736" spans="9:20" x14ac:dyDescent="0.25">
      <c r="I39736" s="137"/>
      <c r="J39736" s="110"/>
      <c r="K39736"/>
      <c r="L39736"/>
      <c r="T39736" s="138"/>
    </row>
    <row r="39737" spans="9:20" x14ac:dyDescent="0.25">
      <c r="I39737" s="137"/>
      <c r="J39737" s="110"/>
      <c r="K39737"/>
      <c r="L39737"/>
      <c r="T39737" s="138"/>
    </row>
    <row r="39738" spans="9:20" x14ac:dyDescent="0.25">
      <c r="I39738" s="137"/>
      <c r="J39738" s="110"/>
      <c r="K39738"/>
      <c r="L39738"/>
      <c r="T39738" s="138"/>
    </row>
    <row r="39739" spans="9:20" x14ac:dyDescent="0.25">
      <c r="I39739" s="137"/>
      <c r="J39739" s="110"/>
      <c r="K39739"/>
      <c r="L39739"/>
      <c r="T39739" s="138"/>
    </row>
    <row r="39740" spans="9:20" x14ac:dyDescent="0.25">
      <c r="I39740" s="137"/>
      <c r="J39740" s="110"/>
      <c r="K39740"/>
      <c r="L39740"/>
      <c r="T39740" s="138"/>
    </row>
    <row r="39741" spans="9:20" x14ac:dyDescent="0.25">
      <c r="I39741" s="137"/>
      <c r="J39741" s="110"/>
      <c r="K39741"/>
      <c r="L39741"/>
      <c r="T39741" s="138"/>
    </row>
    <row r="39742" spans="9:20" x14ac:dyDescent="0.25">
      <c r="I39742" s="137"/>
      <c r="J39742" s="110"/>
      <c r="K39742"/>
      <c r="L39742"/>
      <c r="T39742" s="138"/>
    </row>
    <row r="39743" spans="9:20" x14ac:dyDescent="0.25">
      <c r="I39743" s="137"/>
      <c r="J39743" s="110"/>
      <c r="K39743"/>
      <c r="L39743"/>
      <c r="T39743" s="138"/>
    </row>
    <row r="39744" spans="9:20" x14ac:dyDescent="0.25">
      <c r="I39744" s="137"/>
      <c r="J39744" s="110"/>
      <c r="K39744"/>
      <c r="L39744"/>
      <c r="T39744" s="138"/>
    </row>
    <row r="39745" spans="9:20" x14ac:dyDescent="0.25">
      <c r="I39745" s="137"/>
      <c r="J39745" s="110"/>
      <c r="K39745"/>
      <c r="L39745"/>
      <c r="T39745" s="138"/>
    </row>
    <row r="39746" spans="9:20" x14ac:dyDescent="0.25">
      <c r="I39746" s="137"/>
      <c r="J39746" s="110"/>
      <c r="K39746"/>
      <c r="L39746"/>
      <c r="T39746" s="138"/>
    </row>
    <row r="39747" spans="9:20" x14ac:dyDescent="0.25">
      <c r="I39747" s="137"/>
      <c r="J39747" s="110"/>
      <c r="K39747"/>
      <c r="L39747"/>
      <c r="T39747" s="138"/>
    </row>
    <row r="39748" spans="9:20" x14ac:dyDescent="0.25">
      <c r="I39748" s="137"/>
      <c r="J39748" s="110"/>
      <c r="K39748"/>
      <c r="L39748"/>
      <c r="T39748" s="138"/>
    </row>
    <row r="39749" spans="9:20" x14ac:dyDescent="0.25">
      <c r="I39749" s="137"/>
      <c r="J39749" s="110"/>
      <c r="K39749"/>
      <c r="L39749"/>
      <c r="T39749" s="138"/>
    </row>
    <row r="39750" spans="9:20" x14ac:dyDescent="0.25">
      <c r="I39750" s="137"/>
      <c r="J39750" s="110"/>
      <c r="K39750"/>
      <c r="L39750"/>
      <c r="T39750" s="138"/>
    </row>
    <row r="39751" spans="9:20" x14ac:dyDescent="0.25">
      <c r="I39751" s="137"/>
      <c r="J39751" s="110"/>
      <c r="K39751"/>
      <c r="L39751"/>
      <c r="T39751" s="138"/>
    </row>
    <row r="39752" spans="9:20" x14ac:dyDescent="0.25">
      <c r="I39752" s="137"/>
      <c r="J39752" s="110"/>
      <c r="K39752"/>
      <c r="L39752"/>
      <c r="T39752" s="138"/>
    </row>
    <row r="39753" spans="9:20" x14ac:dyDescent="0.25">
      <c r="I39753" s="137"/>
      <c r="J39753" s="110"/>
      <c r="K39753"/>
      <c r="L39753"/>
      <c r="T39753" s="138"/>
    </row>
    <row r="39754" spans="9:20" x14ac:dyDescent="0.25">
      <c r="I39754" s="137"/>
      <c r="J39754" s="110"/>
      <c r="K39754"/>
      <c r="L39754"/>
      <c r="T39754" s="138"/>
    </row>
    <row r="39755" spans="9:20" x14ac:dyDescent="0.25">
      <c r="I39755" s="137"/>
      <c r="J39755" s="110"/>
      <c r="K39755"/>
      <c r="L39755"/>
      <c r="T39755" s="138"/>
    </row>
    <row r="39756" spans="9:20" x14ac:dyDescent="0.25">
      <c r="I39756" s="137"/>
      <c r="J39756" s="110"/>
      <c r="K39756"/>
      <c r="L39756"/>
      <c r="T39756" s="138"/>
    </row>
    <row r="39757" spans="9:20" x14ac:dyDescent="0.25">
      <c r="I39757" s="137"/>
      <c r="J39757" s="110"/>
      <c r="K39757"/>
      <c r="L39757"/>
      <c r="T39757" s="138"/>
    </row>
    <row r="39758" spans="9:20" x14ac:dyDescent="0.25">
      <c r="I39758" s="137"/>
      <c r="J39758" s="110"/>
      <c r="K39758"/>
      <c r="L39758"/>
      <c r="T39758" s="138"/>
    </row>
    <row r="39759" spans="9:20" x14ac:dyDescent="0.25">
      <c r="I39759" s="137"/>
      <c r="J39759" s="110"/>
      <c r="K39759"/>
      <c r="L39759"/>
      <c r="T39759" s="138"/>
    </row>
    <row r="39760" spans="9:20" x14ac:dyDescent="0.25">
      <c r="I39760" s="137"/>
      <c r="J39760" s="110"/>
      <c r="K39760"/>
      <c r="L39760"/>
      <c r="T39760" s="138"/>
    </row>
    <row r="39761" spans="9:20" x14ac:dyDescent="0.25">
      <c r="I39761" s="137"/>
      <c r="J39761" s="110"/>
      <c r="K39761"/>
      <c r="L39761"/>
      <c r="T39761" s="138"/>
    </row>
    <row r="39762" spans="9:20" x14ac:dyDescent="0.25">
      <c r="I39762" s="137"/>
      <c r="J39762" s="110"/>
      <c r="K39762"/>
      <c r="L39762"/>
      <c r="T39762" s="138"/>
    </row>
    <row r="39763" spans="9:20" x14ac:dyDescent="0.25">
      <c r="I39763" s="137"/>
      <c r="J39763" s="110"/>
      <c r="K39763"/>
      <c r="L39763"/>
      <c r="T39763" s="138"/>
    </row>
    <row r="39764" spans="9:20" x14ac:dyDescent="0.25">
      <c r="I39764" s="137"/>
      <c r="J39764" s="110"/>
      <c r="K39764"/>
      <c r="L39764"/>
      <c r="T39764" s="138"/>
    </row>
    <row r="39765" spans="9:20" x14ac:dyDescent="0.25">
      <c r="I39765" s="137"/>
      <c r="J39765" s="110"/>
      <c r="K39765"/>
      <c r="L39765"/>
      <c r="T39765" s="138"/>
    </row>
    <row r="39766" spans="9:20" x14ac:dyDescent="0.25">
      <c r="I39766" s="137"/>
      <c r="J39766" s="110"/>
      <c r="K39766"/>
      <c r="L39766"/>
      <c r="T39766" s="138"/>
    </row>
    <row r="39767" spans="9:20" x14ac:dyDescent="0.25">
      <c r="I39767" s="137"/>
      <c r="J39767" s="110"/>
      <c r="K39767"/>
      <c r="L39767"/>
      <c r="T39767" s="138"/>
    </row>
    <row r="39768" spans="9:20" x14ac:dyDescent="0.25">
      <c r="I39768" s="137"/>
      <c r="J39768" s="110"/>
      <c r="K39768"/>
      <c r="L39768"/>
      <c r="T39768" s="138"/>
    </row>
    <row r="39769" spans="9:20" x14ac:dyDescent="0.25">
      <c r="I39769" s="137"/>
      <c r="J39769" s="110"/>
      <c r="K39769"/>
      <c r="L39769"/>
      <c r="T39769" s="138"/>
    </row>
    <row r="39770" spans="9:20" x14ac:dyDescent="0.25">
      <c r="I39770" s="137"/>
      <c r="J39770" s="110"/>
      <c r="K39770"/>
      <c r="L39770"/>
      <c r="T39770" s="138"/>
    </row>
    <row r="39771" spans="9:20" x14ac:dyDescent="0.25">
      <c r="I39771" s="137"/>
      <c r="J39771" s="110"/>
      <c r="K39771"/>
      <c r="L39771"/>
      <c r="T39771" s="138"/>
    </row>
    <row r="39772" spans="9:20" x14ac:dyDescent="0.25">
      <c r="I39772" s="137"/>
      <c r="J39772" s="110"/>
      <c r="K39772"/>
      <c r="L39772"/>
      <c r="T39772" s="138"/>
    </row>
    <row r="39773" spans="9:20" x14ac:dyDescent="0.25">
      <c r="I39773" s="137"/>
      <c r="J39773" s="110"/>
      <c r="K39773"/>
      <c r="L39773"/>
      <c r="T39773" s="138"/>
    </row>
    <row r="39774" spans="9:20" x14ac:dyDescent="0.25">
      <c r="I39774" s="137"/>
      <c r="J39774" s="110"/>
      <c r="K39774"/>
      <c r="L39774"/>
      <c r="T39774" s="138"/>
    </row>
    <row r="39775" spans="9:20" x14ac:dyDescent="0.25">
      <c r="I39775" s="137"/>
      <c r="J39775" s="110"/>
      <c r="K39775"/>
      <c r="L39775"/>
      <c r="T39775" s="138"/>
    </row>
    <row r="39776" spans="9:20" x14ac:dyDescent="0.25">
      <c r="I39776" s="137"/>
      <c r="J39776" s="110"/>
      <c r="K39776"/>
      <c r="L39776"/>
      <c r="T39776" s="138"/>
    </row>
    <row r="39777" spans="9:20" x14ac:dyDescent="0.25">
      <c r="I39777" s="137"/>
      <c r="J39777" s="110"/>
      <c r="K39777"/>
      <c r="L39777"/>
      <c r="T39777" s="138"/>
    </row>
    <row r="39778" spans="9:20" x14ac:dyDescent="0.25">
      <c r="I39778" s="137"/>
      <c r="J39778" s="110"/>
      <c r="K39778"/>
      <c r="L39778"/>
      <c r="T39778" s="138"/>
    </row>
    <row r="39779" spans="9:20" x14ac:dyDescent="0.25">
      <c r="I39779" s="137"/>
      <c r="J39779" s="110"/>
      <c r="K39779"/>
      <c r="L39779"/>
      <c r="T39779" s="138"/>
    </row>
    <row r="39780" spans="9:20" x14ac:dyDescent="0.25">
      <c r="I39780" s="137"/>
      <c r="J39780" s="110"/>
      <c r="K39780"/>
      <c r="L39780"/>
      <c r="T39780" s="138"/>
    </row>
    <row r="39781" spans="9:20" x14ac:dyDescent="0.25">
      <c r="I39781" s="137"/>
      <c r="J39781" s="110"/>
      <c r="K39781"/>
      <c r="L39781"/>
      <c r="T39781" s="138"/>
    </row>
    <row r="39782" spans="9:20" x14ac:dyDescent="0.25">
      <c r="I39782" s="137"/>
      <c r="J39782" s="110"/>
      <c r="K39782"/>
      <c r="L39782"/>
      <c r="T39782" s="138"/>
    </row>
    <row r="39783" spans="9:20" x14ac:dyDescent="0.25">
      <c r="I39783" s="137"/>
      <c r="J39783" s="110"/>
      <c r="K39783"/>
      <c r="L39783"/>
      <c r="T39783" s="138"/>
    </row>
    <row r="39784" spans="9:20" x14ac:dyDescent="0.25">
      <c r="I39784" s="137"/>
      <c r="J39784" s="110"/>
      <c r="K39784"/>
      <c r="L39784"/>
      <c r="T39784" s="138"/>
    </row>
    <row r="39785" spans="9:20" x14ac:dyDescent="0.25">
      <c r="I39785" s="137"/>
      <c r="J39785" s="110"/>
      <c r="K39785"/>
      <c r="L39785"/>
      <c r="T39785" s="138"/>
    </row>
    <row r="39786" spans="9:20" x14ac:dyDescent="0.25">
      <c r="I39786" s="137"/>
      <c r="J39786" s="110"/>
      <c r="K39786"/>
      <c r="L39786"/>
      <c r="T39786" s="138"/>
    </row>
    <row r="39787" spans="9:20" x14ac:dyDescent="0.25">
      <c r="I39787" s="137"/>
      <c r="J39787" s="110"/>
      <c r="K39787"/>
      <c r="L39787"/>
      <c r="T39787" s="138"/>
    </row>
    <row r="39788" spans="9:20" x14ac:dyDescent="0.25">
      <c r="I39788" s="137"/>
      <c r="J39788" s="110"/>
      <c r="K39788"/>
      <c r="L39788"/>
      <c r="T39788" s="138"/>
    </row>
    <row r="39789" spans="9:20" x14ac:dyDescent="0.25">
      <c r="I39789" s="137"/>
      <c r="J39789" s="110"/>
      <c r="K39789"/>
      <c r="L39789"/>
      <c r="T39789" s="138"/>
    </row>
    <row r="39790" spans="9:20" x14ac:dyDescent="0.25">
      <c r="I39790" s="137"/>
      <c r="J39790" s="110"/>
      <c r="K39790"/>
      <c r="L39790"/>
      <c r="T39790" s="138"/>
    </row>
    <row r="39791" spans="9:20" x14ac:dyDescent="0.25">
      <c r="I39791" s="137"/>
      <c r="J39791" s="110"/>
      <c r="K39791"/>
      <c r="L39791"/>
      <c r="T39791" s="138"/>
    </row>
    <row r="39792" spans="9:20" x14ac:dyDescent="0.25">
      <c r="I39792" s="137"/>
      <c r="J39792" s="110"/>
      <c r="K39792"/>
      <c r="L39792"/>
      <c r="T39792" s="138"/>
    </row>
    <row r="39793" spans="9:20" x14ac:dyDescent="0.25">
      <c r="I39793" s="137"/>
      <c r="J39793" s="110"/>
      <c r="K39793"/>
      <c r="L39793"/>
      <c r="T39793" s="138"/>
    </row>
    <row r="39794" spans="9:20" x14ac:dyDescent="0.25">
      <c r="I39794" s="137"/>
      <c r="J39794" s="110"/>
      <c r="K39794"/>
      <c r="L39794"/>
      <c r="T39794" s="138"/>
    </row>
    <row r="39795" spans="9:20" x14ac:dyDescent="0.25">
      <c r="I39795" s="137"/>
      <c r="J39795" s="110"/>
      <c r="K39795"/>
      <c r="L39795"/>
      <c r="T39795" s="138"/>
    </row>
    <row r="39796" spans="9:20" x14ac:dyDescent="0.25">
      <c r="I39796" s="137"/>
      <c r="J39796" s="110"/>
      <c r="K39796"/>
      <c r="L39796"/>
      <c r="T39796" s="138"/>
    </row>
    <row r="39797" spans="9:20" x14ac:dyDescent="0.25">
      <c r="I39797" s="137"/>
      <c r="J39797" s="110"/>
      <c r="K39797"/>
      <c r="L39797"/>
      <c r="T39797" s="138"/>
    </row>
    <row r="39798" spans="9:20" x14ac:dyDescent="0.25">
      <c r="I39798" s="137"/>
      <c r="J39798" s="110"/>
      <c r="K39798"/>
      <c r="L39798"/>
      <c r="T39798" s="138"/>
    </row>
    <row r="39799" spans="9:20" x14ac:dyDescent="0.25">
      <c r="I39799" s="137"/>
      <c r="J39799" s="110"/>
      <c r="K39799"/>
      <c r="L39799"/>
      <c r="T39799" s="138"/>
    </row>
    <row r="39800" spans="9:20" x14ac:dyDescent="0.25">
      <c r="I39800" s="137"/>
      <c r="J39800" s="110"/>
      <c r="K39800"/>
      <c r="L39800"/>
      <c r="T39800" s="138"/>
    </row>
    <row r="39801" spans="9:20" x14ac:dyDescent="0.25">
      <c r="I39801" s="137"/>
      <c r="J39801" s="110"/>
      <c r="K39801"/>
      <c r="L39801"/>
      <c r="T39801" s="138"/>
    </row>
    <row r="39802" spans="9:20" x14ac:dyDescent="0.25">
      <c r="I39802" s="137"/>
      <c r="J39802" s="110"/>
      <c r="K39802"/>
      <c r="L39802"/>
      <c r="T39802" s="138"/>
    </row>
    <row r="39803" spans="9:20" x14ac:dyDescent="0.25">
      <c r="I39803" s="137"/>
      <c r="J39803" s="110"/>
      <c r="K39803"/>
      <c r="L39803"/>
      <c r="T39803" s="138"/>
    </row>
    <row r="39804" spans="9:20" x14ac:dyDescent="0.25">
      <c r="I39804" s="137"/>
      <c r="J39804" s="110"/>
      <c r="K39804"/>
      <c r="L39804"/>
      <c r="T39804" s="138"/>
    </row>
    <row r="39805" spans="9:20" x14ac:dyDescent="0.25">
      <c r="I39805" s="137"/>
      <c r="J39805" s="110"/>
      <c r="K39805"/>
      <c r="L39805"/>
      <c r="T39805" s="138"/>
    </row>
    <row r="39806" spans="9:20" x14ac:dyDescent="0.25">
      <c r="I39806" s="137"/>
      <c r="J39806" s="110"/>
      <c r="K39806"/>
      <c r="L39806"/>
      <c r="T39806" s="138"/>
    </row>
    <row r="39807" spans="9:20" x14ac:dyDescent="0.25">
      <c r="I39807" s="137"/>
      <c r="J39807" s="110"/>
      <c r="K39807"/>
      <c r="L39807"/>
      <c r="T39807" s="138"/>
    </row>
    <row r="39808" spans="9:20" x14ac:dyDescent="0.25">
      <c r="I39808" s="137"/>
      <c r="J39808" s="110"/>
      <c r="K39808"/>
      <c r="L39808"/>
      <c r="T39808" s="138"/>
    </row>
    <row r="39809" spans="9:20" x14ac:dyDescent="0.25">
      <c r="I39809" s="137"/>
      <c r="J39809" s="110"/>
      <c r="K39809"/>
      <c r="L39809"/>
      <c r="T39809" s="138"/>
    </row>
    <row r="39810" spans="9:20" x14ac:dyDescent="0.25">
      <c r="I39810" s="137"/>
      <c r="J39810" s="110"/>
      <c r="K39810"/>
      <c r="L39810"/>
      <c r="T39810" s="138"/>
    </row>
    <row r="39811" spans="9:20" x14ac:dyDescent="0.25">
      <c r="I39811" s="137"/>
      <c r="J39811" s="110"/>
      <c r="K39811"/>
      <c r="L39811"/>
      <c r="T39811" s="138"/>
    </row>
    <row r="39812" spans="9:20" x14ac:dyDescent="0.25">
      <c r="I39812" s="137"/>
      <c r="J39812" s="110"/>
      <c r="K39812"/>
      <c r="L39812"/>
      <c r="T39812" s="138"/>
    </row>
    <row r="39813" spans="9:20" x14ac:dyDescent="0.25">
      <c r="I39813" s="137"/>
      <c r="J39813" s="110"/>
      <c r="K39813"/>
      <c r="L39813"/>
      <c r="T39813" s="138"/>
    </row>
    <row r="39814" spans="9:20" x14ac:dyDescent="0.25">
      <c r="I39814" s="137"/>
      <c r="J39814" s="110"/>
      <c r="K39814"/>
      <c r="L39814"/>
      <c r="T39814" s="138"/>
    </row>
    <row r="39815" spans="9:20" x14ac:dyDescent="0.25">
      <c r="I39815" s="137"/>
      <c r="J39815" s="110"/>
      <c r="K39815"/>
      <c r="L39815"/>
      <c r="T39815" s="138"/>
    </row>
    <row r="39816" spans="9:20" x14ac:dyDescent="0.25">
      <c r="I39816" s="137"/>
      <c r="J39816" s="110"/>
      <c r="K39816"/>
      <c r="L39816"/>
      <c r="T39816" s="138"/>
    </row>
    <row r="39817" spans="9:20" x14ac:dyDescent="0.25">
      <c r="I39817" s="137"/>
      <c r="J39817" s="110"/>
      <c r="K39817"/>
      <c r="L39817"/>
      <c r="T39817" s="138"/>
    </row>
    <row r="39818" spans="9:20" x14ac:dyDescent="0.25">
      <c r="I39818" s="137"/>
      <c r="J39818" s="110"/>
      <c r="K39818"/>
      <c r="L39818"/>
      <c r="T39818" s="138"/>
    </row>
    <row r="39819" spans="9:20" x14ac:dyDescent="0.25">
      <c r="I39819" s="137"/>
      <c r="J39819" s="110"/>
      <c r="K39819"/>
      <c r="L39819"/>
      <c r="T39819" s="138"/>
    </row>
    <row r="39820" spans="9:20" x14ac:dyDescent="0.25">
      <c r="I39820" s="137"/>
      <c r="J39820" s="110"/>
      <c r="K39820"/>
      <c r="L39820"/>
      <c r="T39820" s="138"/>
    </row>
    <row r="39821" spans="9:20" x14ac:dyDescent="0.25">
      <c r="I39821" s="137"/>
      <c r="J39821" s="110"/>
      <c r="K39821"/>
      <c r="L39821"/>
      <c r="T39821" s="138"/>
    </row>
    <row r="39822" spans="9:20" x14ac:dyDescent="0.25">
      <c r="I39822" s="137"/>
      <c r="J39822" s="110"/>
      <c r="K39822"/>
      <c r="L39822"/>
      <c r="T39822" s="138"/>
    </row>
    <row r="39823" spans="9:20" x14ac:dyDescent="0.25">
      <c r="I39823" s="137"/>
      <c r="J39823" s="110"/>
      <c r="K39823"/>
      <c r="L39823"/>
      <c r="T39823" s="138"/>
    </row>
    <row r="39824" spans="9:20" x14ac:dyDescent="0.25">
      <c r="I39824" s="137"/>
      <c r="J39824" s="110"/>
      <c r="K39824"/>
      <c r="L39824"/>
      <c r="T39824" s="138"/>
    </row>
    <row r="39825" spans="9:20" x14ac:dyDescent="0.25">
      <c r="I39825" s="137"/>
      <c r="J39825" s="110"/>
      <c r="K39825"/>
      <c r="L39825"/>
      <c r="T39825" s="138"/>
    </row>
    <row r="39826" spans="9:20" x14ac:dyDescent="0.25">
      <c r="I39826" s="137"/>
      <c r="J39826" s="110"/>
      <c r="K39826"/>
      <c r="L39826"/>
      <c r="T39826" s="138"/>
    </row>
    <row r="39827" spans="9:20" x14ac:dyDescent="0.25">
      <c r="I39827" s="137"/>
      <c r="J39827" s="110"/>
      <c r="K39827"/>
      <c r="L39827"/>
      <c r="T39827" s="138"/>
    </row>
    <row r="39828" spans="9:20" x14ac:dyDescent="0.25">
      <c r="I39828" s="137"/>
      <c r="J39828" s="110"/>
      <c r="K39828"/>
      <c r="L39828"/>
      <c r="T39828" s="138"/>
    </row>
    <row r="39829" spans="9:20" x14ac:dyDescent="0.25">
      <c r="I39829" s="137"/>
      <c r="J39829" s="110"/>
      <c r="K39829"/>
      <c r="L39829"/>
      <c r="T39829" s="138"/>
    </row>
    <row r="39830" spans="9:20" x14ac:dyDescent="0.25">
      <c r="I39830" s="137"/>
      <c r="J39830" s="110"/>
      <c r="K39830"/>
      <c r="L39830"/>
      <c r="T39830" s="138"/>
    </row>
    <row r="39831" spans="9:20" x14ac:dyDescent="0.25">
      <c r="I39831" s="137"/>
      <c r="J39831" s="110"/>
      <c r="K39831"/>
      <c r="L39831"/>
      <c r="T39831" s="138"/>
    </row>
    <row r="39832" spans="9:20" x14ac:dyDescent="0.25">
      <c r="I39832" s="137"/>
      <c r="J39832" s="110"/>
      <c r="K39832"/>
      <c r="L39832"/>
      <c r="T39832" s="138"/>
    </row>
    <row r="39833" spans="9:20" x14ac:dyDescent="0.25">
      <c r="I39833" s="137"/>
      <c r="J39833" s="110"/>
      <c r="K39833"/>
      <c r="L39833"/>
      <c r="T39833" s="138"/>
    </row>
    <row r="39834" spans="9:20" x14ac:dyDescent="0.25">
      <c r="I39834" s="137"/>
      <c r="J39834" s="110"/>
      <c r="K39834"/>
      <c r="L39834"/>
      <c r="T39834" s="138"/>
    </row>
    <row r="39835" spans="9:20" x14ac:dyDescent="0.25">
      <c r="I39835" s="137"/>
      <c r="J39835" s="110"/>
      <c r="K39835"/>
      <c r="L39835"/>
      <c r="T39835" s="138"/>
    </row>
    <row r="39836" spans="9:20" x14ac:dyDescent="0.25">
      <c r="I39836" s="137"/>
      <c r="J39836" s="110"/>
      <c r="K39836"/>
      <c r="L39836"/>
      <c r="T39836" s="138"/>
    </row>
    <row r="39837" spans="9:20" x14ac:dyDescent="0.25">
      <c r="I39837" s="137"/>
      <c r="J39837" s="110"/>
      <c r="K39837"/>
      <c r="L39837"/>
      <c r="T39837" s="138"/>
    </row>
    <row r="39838" spans="9:20" x14ac:dyDescent="0.25">
      <c r="I39838" s="137"/>
      <c r="J39838" s="110"/>
      <c r="K39838"/>
      <c r="L39838"/>
      <c r="T39838" s="138"/>
    </row>
    <row r="39839" spans="9:20" x14ac:dyDescent="0.25">
      <c r="I39839" s="137"/>
      <c r="J39839" s="110"/>
      <c r="K39839"/>
      <c r="L39839"/>
      <c r="T39839" s="138"/>
    </row>
    <row r="39840" spans="9:20" x14ac:dyDescent="0.25">
      <c r="I39840" s="137"/>
      <c r="J39840" s="110"/>
      <c r="K39840"/>
      <c r="L39840"/>
      <c r="T39840" s="138"/>
    </row>
    <row r="39841" spans="9:20" x14ac:dyDescent="0.25">
      <c r="I39841" s="137"/>
      <c r="J39841" s="110"/>
      <c r="K39841"/>
      <c r="L39841"/>
      <c r="T39841" s="138"/>
    </row>
    <row r="39842" spans="9:20" x14ac:dyDescent="0.25">
      <c r="I39842" s="137"/>
      <c r="J39842" s="110"/>
      <c r="K39842"/>
      <c r="L39842"/>
      <c r="T39842" s="138"/>
    </row>
    <row r="39843" spans="9:20" x14ac:dyDescent="0.25">
      <c r="I39843" s="137"/>
      <c r="J39843" s="110"/>
      <c r="K39843"/>
      <c r="L39843"/>
      <c r="T39843" s="138"/>
    </row>
    <row r="39844" spans="9:20" x14ac:dyDescent="0.25">
      <c r="I39844" s="137"/>
      <c r="J39844" s="110"/>
      <c r="K39844"/>
      <c r="L39844"/>
      <c r="T39844" s="138"/>
    </row>
    <row r="39845" spans="9:20" x14ac:dyDescent="0.25">
      <c r="I39845" s="137"/>
      <c r="J39845" s="110"/>
      <c r="K39845"/>
      <c r="L39845"/>
      <c r="T39845" s="138"/>
    </row>
    <row r="39846" spans="9:20" x14ac:dyDescent="0.25">
      <c r="I39846" s="137"/>
      <c r="J39846" s="110"/>
      <c r="K39846"/>
      <c r="L39846"/>
      <c r="T39846" s="138"/>
    </row>
    <row r="39847" spans="9:20" x14ac:dyDescent="0.25">
      <c r="I39847" s="137"/>
      <c r="J39847" s="110"/>
      <c r="K39847"/>
      <c r="L39847"/>
      <c r="T39847" s="138"/>
    </row>
    <row r="39848" spans="9:20" x14ac:dyDescent="0.25">
      <c r="I39848" s="137"/>
      <c r="J39848" s="110"/>
      <c r="K39848"/>
      <c r="L39848"/>
      <c r="T39848" s="138"/>
    </row>
    <row r="39849" spans="9:20" x14ac:dyDescent="0.25">
      <c r="I39849" s="137"/>
      <c r="J39849" s="110"/>
      <c r="K39849"/>
      <c r="L39849"/>
      <c r="T39849" s="138"/>
    </row>
    <row r="39850" spans="9:20" x14ac:dyDescent="0.25">
      <c r="I39850" s="137"/>
      <c r="J39850" s="110"/>
      <c r="K39850"/>
      <c r="L39850"/>
      <c r="T39850" s="138"/>
    </row>
    <row r="39851" spans="9:20" x14ac:dyDescent="0.25">
      <c r="I39851" s="137"/>
      <c r="J39851" s="110"/>
      <c r="K39851"/>
      <c r="L39851"/>
      <c r="T39851" s="138"/>
    </row>
    <row r="39852" spans="9:20" x14ac:dyDescent="0.25">
      <c r="I39852" s="137"/>
      <c r="J39852" s="110"/>
      <c r="K39852"/>
      <c r="L39852"/>
      <c r="T39852" s="138"/>
    </row>
    <row r="39853" spans="9:20" x14ac:dyDescent="0.25">
      <c r="I39853" s="137"/>
      <c r="J39853" s="110"/>
      <c r="K39853"/>
      <c r="L39853"/>
      <c r="T39853" s="138"/>
    </row>
    <row r="39854" spans="9:20" x14ac:dyDescent="0.25">
      <c r="I39854" s="137"/>
      <c r="J39854" s="110"/>
      <c r="K39854"/>
      <c r="L39854"/>
      <c r="T39854" s="138"/>
    </row>
    <row r="39855" spans="9:20" x14ac:dyDescent="0.25">
      <c r="I39855" s="137"/>
      <c r="J39855" s="110"/>
      <c r="K39855"/>
      <c r="L39855"/>
      <c r="T39855" s="138"/>
    </row>
    <row r="39856" spans="9:20" x14ac:dyDescent="0.25">
      <c r="I39856" s="137"/>
      <c r="J39856" s="110"/>
      <c r="K39856"/>
      <c r="L39856"/>
      <c r="T39856" s="138"/>
    </row>
    <row r="39857" spans="9:20" x14ac:dyDescent="0.25">
      <c r="I39857" s="137"/>
      <c r="J39857" s="110"/>
      <c r="K39857"/>
      <c r="L39857"/>
      <c r="T39857" s="138"/>
    </row>
    <row r="39858" spans="9:20" x14ac:dyDescent="0.25">
      <c r="I39858" s="137"/>
      <c r="J39858" s="110"/>
      <c r="K39858"/>
      <c r="L39858"/>
      <c r="T39858" s="138"/>
    </row>
    <row r="39859" spans="9:20" x14ac:dyDescent="0.25">
      <c r="I39859" s="137"/>
      <c r="J39859" s="110"/>
      <c r="K39859"/>
      <c r="L39859"/>
      <c r="T39859" s="138"/>
    </row>
    <row r="39860" spans="9:20" x14ac:dyDescent="0.25">
      <c r="I39860" s="137"/>
      <c r="J39860" s="110"/>
      <c r="K39860"/>
      <c r="L39860"/>
      <c r="T39860" s="138"/>
    </row>
    <row r="39861" spans="9:20" x14ac:dyDescent="0.25">
      <c r="I39861" s="137"/>
      <c r="J39861" s="110"/>
      <c r="K39861"/>
      <c r="L39861"/>
      <c r="T39861" s="138"/>
    </row>
    <row r="39862" spans="9:20" x14ac:dyDescent="0.25">
      <c r="I39862" s="137"/>
      <c r="J39862" s="110"/>
      <c r="K39862"/>
      <c r="L39862"/>
      <c r="T39862" s="138"/>
    </row>
    <row r="39863" spans="9:20" x14ac:dyDescent="0.25">
      <c r="I39863" s="137"/>
      <c r="J39863" s="110"/>
      <c r="K39863"/>
      <c r="L39863"/>
      <c r="T39863" s="138"/>
    </row>
    <row r="39864" spans="9:20" x14ac:dyDescent="0.25">
      <c r="I39864" s="137"/>
      <c r="J39864" s="110"/>
      <c r="K39864"/>
      <c r="L39864"/>
      <c r="T39864" s="138"/>
    </row>
    <row r="39865" spans="9:20" x14ac:dyDescent="0.25">
      <c r="I39865" s="137"/>
      <c r="J39865" s="110"/>
      <c r="K39865"/>
      <c r="L39865"/>
      <c r="T39865" s="138"/>
    </row>
    <row r="39866" spans="9:20" x14ac:dyDescent="0.25">
      <c r="I39866" s="137"/>
      <c r="J39866" s="110"/>
      <c r="K39866"/>
      <c r="L39866"/>
      <c r="T39866" s="138"/>
    </row>
    <row r="39867" spans="9:20" x14ac:dyDescent="0.25">
      <c r="I39867" s="137"/>
      <c r="J39867" s="110"/>
      <c r="K39867"/>
      <c r="L39867"/>
      <c r="T39867" s="138"/>
    </row>
    <row r="39868" spans="9:20" x14ac:dyDescent="0.25">
      <c r="I39868" s="137"/>
      <c r="J39868" s="110"/>
      <c r="K39868"/>
      <c r="L39868"/>
      <c r="T39868" s="138"/>
    </row>
    <row r="39869" spans="9:20" x14ac:dyDescent="0.25">
      <c r="I39869" s="137"/>
      <c r="J39869" s="110"/>
      <c r="K39869"/>
      <c r="L39869"/>
      <c r="T39869" s="138"/>
    </row>
    <row r="39870" spans="9:20" x14ac:dyDescent="0.25">
      <c r="I39870" s="137"/>
      <c r="J39870" s="110"/>
      <c r="K39870"/>
      <c r="L39870"/>
      <c r="T39870" s="138"/>
    </row>
    <row r="39871" spans="9:20" x14ac:dyDescent="0.25">
      <c r="I39871" s="137"/>
      <c r="J39871" s="110"/>
      <c r="K39871"/>
      <c r="L39871"/>
      <c r="T39871" s="138"/>
    </row>
    <row r="39872" spans="9:20" x14ac:dyDescent="0.25">
      <c r="I39872" s="137"/>
      <c r="J39872" s="110"/>
      <c r="K39872"/>
      <c r="L39872"/>
      <c r="T39872" s="138"/>
    </row>
    <row r="39873" spans="9:20" x14ac:dyDescent="0.25">
      <c r="I39873" s="137"/>
      <c r="J39873" s="110"/>
      <c r="K39873"/>
      <c r="L39873"/>
      <c r="T39873" s="138"/>
    </row>
    <row r="39874" spans="9:20" x14ac:dyDescent="0.25">
      <c r="I39874" s="137"/>
      <c r="J39874" s="110"/>
      <c r="K39874"/>
      <c r="L39874"/>
      <c r="T39874" s="138"/>
    </row>
    <row r="39875" spans="9:20" x14ac:dyDescent="0.25">
      <c r="I39875" s="137"/>
      <c r="J39875" s="110"/>
      <c r="K39875"/>
      <c r="L39875"/>
      <c r="T39875" s="138"/>
    </row>
    <row r="39876" spans="9:20" x14ac:dyDescent="0.25">
      <c r="I39876" s="137"/>
      <c r="J39876" s="110"/>
      <c r="K39876"/>
      <c r="L39876"/>
      <c r="T39876" s="138"/>
    </row>
    <row r="39877" spans="9:20" x14ac:dyDescent="0.25">
      <c r="I39877" s="137"/>
      <c r="J39877" s="110"/>
      <c r="K39877"/>
      <c r="L39877"/>
      <c r="T39877" s="138"/>
    </row>
    <row r="39878" spans="9:20" x14ac:dyDescent="0.25">
      <c r="I39878" s="137"/>
      <c r="J39878" s="110"/>
      <c r="K39878"/>
      <c r="L39878"/>
      <c r="T39878" s="138"/>
    </row>
    <row r="39879" spans="9:20" x14ac:dyDescent="0.25">
      <c r="I39879" s="137"/>
      <c r="J39879" s="110"/>
      <c r="K39879"/>
      <c r="L39879"/>
      <c r="T39879" s="138"/>
    </row>
    <row r="39880" spans="9:20" x14ac:dyDescent="0.25">
      <c r="I39880" s="137"/>
      <c r="J39880" s="110"/>
      <c r="K39880"/>
      <c r="L39880"/>
      <c r="T39880" s="138"/>
    </row>
    <row r="39881" spans="9:20" x14ac:dyDescent="0.25">
      <c r="I39881" s="137"/>
      <c r="J39881" s="110"/>
      <c r="K39881"/>
      <c r="L39881"/>
      <c r="T39881" s="138"/>
    </row>
    <row r="39882" spans="9:20" x14ac:dyDescent="0.25">
      <c r="I39882" s="137"/>
      <c r="J39882" s="110"/>
      <c r="K39882"/>
      <c r="L39882"/>
      <c r="T39882" s="138"/>
    </row>
    <row r="39883" spans="9:20" x14ac:dyDescent="0.25">
      <c r="I39883" s="137"/>
      <c r="J39883" s="110"/>
      <c r="K39883"/>
      <c r="L39883"/>
      <c r="T39883" s="138"/>
    </row>
    <row r="39884" spans="9:20" x14ac:dyDescent="0.25">
      <c r="I39884" s="137"/>
      <c r="J39884" s="110"/>
      <c r="K39884"/>
      <c r="L39884"/>
      <c r="T39884" s="138"/>
    </row>
    <row r="39885" spans="9:20" x14ac:dyDescent="0.25">
      <c r="I39885" s="137"/>
      <c r="J39885" s="110"/>
      <c r="K39885"/>
      <c r="L39885"/>
      <c r="T39885" s="138"/>
    </row>
    <row r="39886" spans="9:20" x14ac:dyDescent="0.25">
      <c r="I39886" s="137"/>
      <c r="J39886" s="110"/>
      <c r="K39886"/>
      <c r="L39886"/>
      <c r="T39886" s="138"/>
    </row>
    <row r="39887" spans="9:20" x14ac:dyDescent="0.25">
      <c r="I39887" s="137"/>
      <c r="J39887" s="110"/>
      <c r="K39887"/>
      <c r="L39887"/>
      <c r="T39887" s="138"/>
    </row>
    <row r="39888" spans="9:20" x14ac:dyDescent="0.25">
      <c r="I39888" s="137"/>
      <c r="J39888" s="110"/>
      <c r="K39888"/>
      <c r="L39888"/>
      <c r="T39888" s="138"/>
    </row>
    <row r="39889" spans="9:20" x14ac:dyDescent="0.25">
      <c r="I39889" s="137"/>
      <c r="J39889" s="110"/>
      <c r="K39889"/>
      <c r="L39889"/>
      <c r="T39889" s="138"/>
    </row>
    <row r="39890" spans="9:20" x14ac:dyDescent="0.25">
      <c r="I39890" s="137"/>
      <c r="J39890" s="110"/>
      <c r="K39890"/>
      <c r="L39890"/>
      <c r="T39890" s="138"/>
    </row>
    <row r="39891" spans="9:20" x14ac:dyDescent="0.25">
      <c r="I39891" s="137"/>
      <c r="J39891" s="110"/>
      <c r="K39891"/>
      <c r="L39891"/>
      <c r="T39891" s="138"/>
    </row>
    <row r="39892" spans="9:20" x14ac:dyDescent="0.25">
      <c r="I39892" s="137"/>
      <c r="J39892" s="110"/>
      <c r="K39892"/>
      <c r="L39892"/>
      <c r="T39892" s="138"/>
    </row>
    <row r="39893" spans="9:20" x14ac:dyDescent="0.25">
      <c r="I39893" s="137"/>
      <c r="J39893" s="110"/>
      <c r="K39893"/>
      <c r="L39893"/>
      <c r="T39893" s="138"/>
    </row>
    <row r="39894" spans="9:20" x14ac:dyDescent="0.25">
      <c r="I39894" s="137"/>
      <c r="J39894" s="110"/>
      <c r="K39894"/>
      <c r="L39894"/>
      <c r="T39894" s="138"/>
    </row>
    <row r="39895" spans="9:20" x14ac:dyDescent="0.25">
      <c r="I39895" s="137"/>
      <c r="J39895" s="110"/>
      <c r="K39895"/>
      <c r="L39895"/>
      <c r="T39895" s="138"/>
    </row>
    <row r="39896" spans="9:20" x14ac:dyDescent="0.25">
      <c r="I39896" s="137"/>
      <c r="J39896" s="110"/>
      <c r="K39896"/>
      <c r="L39896"/>
      <c r="T39896" s="138"/>
    </row>
    <row r="39897" spans="9:20" x14ac:dyDescent="0.25">
      <c r="I39897" s="137"/>
      <c r="J39897" s="110"/>
      <c r="K39897"/>
      <c r="L39897"/>
      <c r="T39897" s="138"/>
    </row>
    <row r="39898" spans="9:20" x14ac:dyDescent="0.25">
      <c r="I39898" s="137"/>
      <c r="J39898" s="110"/>
      <c r="K39898"/>
      <c r="L39898"/>
      <c r="T39898" s="138"/>
    </row>
    <row r="39899" spans="9:20" x14ac:dyDescent="0.25">
      <c r="I39899" s="137"/>
      <c r="J39899" s="110"/>
      <c r="K39899"/>
      <c r="L39899"/>
      <c r="T39899" s="138"/>
    </row>
    <row r="39900" spans="9:20" x14ac:dyDescent="0.25">
      <c r="I39900" s="137"/>
      <c r="J39900" s="110"/>
      <c r="K39900"/>
      <c r="L39900"/>
      <c r="T39900" s="138"/>
    </row>
    <row r="39901" spans="9:20" x14ac:dyDescent="0.25">
      <c r="I39901" s="137"/>
      <c r="J39901" s="110"/>
      <c r="K39901"/>
      <c r="L39901"/>
      <c r="T39901" s="138"/>
    </row>
    <row r="39902" spans="9:20" x14ac:dyDescent="0.25">
      <c r="I39902" s="137"/>
      <c r="J39902" s="110"/>
      <c r="K39902"/>
      <c r="L39902"/>
      <c r="T39902" s="138"/>
    </row>
    <row r="39903" spans="9:20" x14ac:dyDescent="0.25">
      <c r="I39903" s="137"/>
      <c r="J39903" s="110"/>
      <c r="K39903"/>
      <c r="L39903"/>
      <c r="T39903" s="138"/>
    </row>
    <row r="39904" spans="9:20" x14ac:dyDescent="0.25">
      <c r="I39904" s="137"/>
      <c r="J39904" s="110"/>
      <c r="K39904"/>
      <c r="L39904"/>
      <c r="T39904" s="138"/>
    </row>
    <row r="39905" spans="9:20" x14ac:dyDescent="0.25">
      <c r="I39905" s="137"/>
      <c r="J39905" s="110"/>
      <c r="K39905"/>
      <c r="L39905"/>
      <c r="T39905" s="138"/>
    </row>
    <row r="39906" spans="9:20" x14ac:dyDescent="0.25">
      <c r="I39906" s="137"/>
      <c r="J39906" s="110"/>
      <c r="K39906"/>
      <c r="L39906"/>
      <c r="T39906" s="138"/>
    </row>
    <row r="39907" spans="9:20" x14ac:dyDescent="0.25">
      <c r="I39907" s="137"/>
      <c r="J39907" s="110"/>
      <c r="K39907"/>
      <c r="L39907"/>
      <c r="T39907" s="138"/>
    </row>
    <row r="39908" spans="9:20" x14ac:dyDescent="0.25">
      <c r="I39908" s="137"/>
      <c r="J39908" s="110"/>
      <c r="K39908"/>
      <c r="L39908"/>
      <c r="T39908" s="138"/>
    </row>
    <row r="39909" spans="9:20" x14ac:dyDescent="0.25">
      <c r="I39909" s="137"/>
      <c r="J39909" s="110"/>
      <c r="K39909"/>
      <c r="L39909"/>
      <c r="T39909" s="138"/>
    </row>
    <row r="39910" spans="9:20" x14ac:dyDescent="0.25">
      <c r="I39910" s="137"/>
      <c r="J39910" s="110"/>
      <c r="K39910"/>
      <c r="L39910"/>
      <c r="T39910" s="138"/>
    </row>
    <row r="39911" spans="9:20" x14ac:dyDescent="0.25">
      <c r="I39911" s="137"/>
      <c r="J39911" s="110"/>
      <c r="K39911"/>
      <c r="L39911"/>
      <c r="T39911" s="138"/>
    </row>
    <row r="39912" spans="9:20" x14ac:dyDescent="0.25">
      <c r="I39912" s="137"/>
      <c r="J39912" s="110"/>
      <c r="K39912"/>
      <c r="L39912"/>
      <c r="T39912" s="138"/>
    </row>
    <row r="39913" spans="9:20" x14ac:dyDescent="0.25">
      <c r="I39913" s="137"/>
      <c r="J39913" s="110"/>
      <c r="K39913"/>
      <c r="L39913"/>
      <c r="T39913" s="138"/>
    </row>
    <row r="39914" spans="9:20" x14ac:dyDescent="0.25">
      <c r="I39914" s="137"/>
      <c r="J39914" s="110"/>
      <c r="K39914"/>
      <c r="L39914"/>
      <c r="T39914" s="138"/>
    </row>
    <row r="39915" spans="9:20" x14ac:dyDescent="0.25">
      <c r="I39915" s="137"/>
      <c r="J39915" s="110"/>
      <c r="K39915"/>
      <c r="L39915"/>
      <c r="T39915" s="138"/>
    </row>
    <row r="39916" spans="9:20" x14ac:dyDescent="0.25">
      <c r="I39916" s="137"/>
      <c r="J39916" s="110"/>
      <c r="K39916"/>
      <c r="L39916"/>
      <c r="T39916" s="138"/>
    </row>
    <row r="39917" spans="9:20" x14ac:dyDescent="0.25">
      <c r="I39917" s="137"/>
      <c r="J39917" s="110"/>
      <c r="K39917"/>
      <c r="L39917"/>
      <c r="T39917" s="138"/>
    </row>
    <row r="39918" spans="9:20" x14ac:dyDescent="0.25">
      <c r="I39918" s="137"/>
      <c r="J39918" s="110"/>
      <c r="K39918"/>
      <c r="L39918"/>
      <c r="T39918" s="138"/>
    </row>
    <row r="39919" spans="9:20" x14ac:dyDescent="0.25">
      <c r="I39919" s="137"/>
      <c r="J39919" s="110"/>
      <c r="K39919"/>
      <c r="L39919"/>
      <c r="T39919" s="138"/>
    </row>
    <row r="39920" spans="9:20" x14ac:dyDescent="0.25">
      <c r="I39920" s="137"/>
      <c r="J39920" s="110"/>
      <c r="K39920"/>
      <c r="L39920"/>
      <c r="T39920" s="138"/>
    </row>
    <row r="39921" spans="9:20" x14ac:dyDescent="0.25">
      <c r="I39921" s="137"/>
      <c r="J39921" s="110"/>
      <c r="K39921"/>
      <c r="L39921"/>
      <c r="T39921" s="138"/>
    </row>
    <row r="39922" spans="9:20" x14ac:dyDescent="0.25">
      <c r="I39922" s="137"/>
      <c r="J39922" s="110"/>
      <c r="K39922"/>
      <c r="L39922"/>
      <c r="T39922" s="138"/>
    </row>
    <row r="39923" spans="9:20" x14ac:dyDescent="0.25">
      <c r="I39923" s="137"/>
      <c r="J39923" s="110"/>
      <c r="K39923"/>
      <c r="L39923"/>
      <c r="T39923" s="138"/>
    </row>
    <row r="39924" spans="9:20" x14ac:dyDescent="0.25">
      <c r="I39924" s="137"/>
      <c r="J39924" s="110"/>
      <c r="K39924"/>
      <c r="L39924"/>
      <c r="T39924" s="138"/>
    </row>
    <row r="39925" spans="9:20" x14ac:dyDescent="0.25">
      <c r="I39925" s="137"/>
      <c r="J39925" s="110"/>
      <c r="K39925"/>
      <c r="L39925"/>
      <c r="T39925" s="138"/>
    </row>
    <row r="39926" spans="9:20" x14ac:dyDescent="0.25">
      <c r="I39926" s="137"/>
      <c r="J39926" s="110"/>
      <c r="K39926"/>
      <c r="L39926"/>
      <c r="T39926" s="138"/>
    </row>
    <row r="39927" spans="9:20" x14ac:dyDescent="0.25">
      <c r="I39927" s="137"/>
      <c r="J39927" s="110"/>
      <c r="K39927"/>
      <c r="L39927"/>
      <c r="T39927" s="138"/>
    </row>
    <row r="39928" spans="9:20" x14ac:dyDescent="0.25">
      <c r="I39928" s="137"/>
      <c r="J39928" s="110"/>
      <c r="K39928"/>
      <c r="L39928"/>
      <c r="T39928" s="138"/>
    </row>
    <row r="39929" spans="9:20" x14ac:dyDescent="0.25">
      <c r="I39929" s="137"/>
      <c r="J39929" s="110"/>
      <c r="K39929"/>
      <c r="L39929"/>
      <c r="T39929" s="138"/>
    </row>
    <row r="39930" spans="9:20" x14ac:dyDescent="0.25">
      <c r="I39930" s="137"/>
      <c r="J39930" s="110"/>
      <c r="K39930"/>
      <c r="L39930"/>
      <c r="T39930" s="138"/>
    </row>
    <row r="39931" spans="9:20" x14ac:dyDescent="0.25">
      <c r="I39931" s="137"/>
      <c r="J39931" s="110"/>
      <c r="K39931"/>
      <c r="L39931"/>
      <c r="T39931" s="138"/>
    </row>
    <row r="39932" spans="9:20" x14ac:dyDescent="0.25">
      <c r="I39932" s="137"/>
      <c r="J39932" s="110"/>
      <c r="K39932"/>
      <c r="L39932"/>
      <c r="T39932" s="138"/>
    </row>
    <row r="39933" spans="9:20" x14ac:dyDescent="0.25">
      <c r="I39933" s="137"/>
      <c r="J39933" s="110"/>
      <c r="K39933"/>
      <c r="L39933"/>
      <c r="T39933" s="138"/>
    </row>
    <row r="39934" spans="9:20" x14ac:dyDescent="0.25">
      <c r="I39934" s="137"/>
      <c r="J39934" s="110"/>
      <c r="K39934"/>
      <c r="L39934"/>
      <c r="T39934" s="138"/>
    </row>
    <row r="39935" spans="9:20" x14ac:dyDescent="0.25">
      <c r="I39935" s="137"/>
      <c r="J39935" s="110"/>
      <c r="K39935"/>
      <c r="L39935"/>
      <c r="T39935" s="138"/>
    </row>
    <row r="39936" spans="9:20" x14ac:dyDescent="0.25">
      <c r="I39936" s="137"/>
      <c r="J39936" s="110"/>
      <c r="K39936"/>
      <c r="L39936"/>
      <c r="T39936" s="138"/>
    </row>
    <row r="39937" spans="9:20" x14ac:dyDescent="0.25">
      <c r="I39937" s="137"/>
      <c r="J39937" s="110"/>
      <c r="K39937"/>
      <c r="L39937"/>
      <c r="T39937" s="138"/>
    </row>
    <row r="39938" spans="9:20" x14ac:dyDescent="0.25">
      <c r="I39938" s="137"/>
      <c r="J39938" s="110"/>
      <c r="K39938"/>
      <c r="L39938"/>
      <c r="T39938" s="138"/>
    </row>
    <row r="39939" spans="9:20" x14ac:dyDescent="0.25">
      <c r="I39939" s="137"/>
      <c r="J39939" s="110"/>
      <c r="K39939"/>
      <c r="L39939"/>
      <c r="T39939" s="138"/>
    </row>
    <row r="39940" spans="9:20" x14ac:dyDescent="0.25">
      <c r="I39940" s="137"/>
      <c r="J39940" s="110"/>
      <c r="K39940"/>
      <c r="L39940"/>
      <c r="T39940" s="138"/>
    </row>
    <row r="39941" spans="9:20" x14ac:dyDescent="0.25">
      <c r="I39941" s="137"/>
      <c r="J39941" s="110"/>
      <c r="K39941"/>
      <c r="L39941"/>
      <c r="T39941" s="138"/>
    </row>
    <row r="39942" spans="9:20" x14ac:dyDescent="0.25">
      <c r="I39942" s="137"/>
      <c r="J39942" s="110"/>
      <c r="K39942"/>
      <c r="L39942"/>
      <c r="T39942" s="138"/>
    </row>
    <row r="39943" spans="9:20" x14ac:dyDescent="0.25">
      <c r="I39943" s="137"/>
      <c r="J39943" s="110"/>
      <c r="K39943"/>
      <c r="L39943"/>
      <c r="T39943" s="138"/>
    </row>
    <row r="39944" spans="9:20" x14ac:dyDescent="0.25">
      <c r="I39944" s="137"/>
      <c r="J39944" s="110"/>
      <c r="K39944"/>
      <c r="L39944"/>
      <c r="T39944" s="138"/>
    </row>
    <row r="39945" spans="9:20" x14ac:dyDescent="0.25">
      <c r="I39945" s="137"/>
      <c r="J39945" s="110"/>
      <c r="K39945"/>
      <c r="L39945"/>
      <c r="T39945" s="138"/>
    </row>
    <row r="39946" spans="9:20" x14ac:dyDescent="0.25">
      <c r="I39946" s="137"/>
      <c r="J39946" s="110"/>
      <c r="K39946"/>
      <c r="L39946"/>
      <c r="T39946" s="138"/>
    </row>
    <row r="39947" spans="9:20" x14ac:dyDescent="0.25">
      <c r="I39947" s="137"/>
      <c r="J39947" s="110"/>
      <c r="K39947"/>
      <c r="L39947"/>
      <c r="T39947" s="138"/>
    </row>
    <row r="39948" spans="9:20" x14ac:dyDescent="0.25">
      <c r="I39948" s="137"/>
      <c r="J39948" s="110"/>
      <c r="K39948"/>
      <c r="L39948"/>
      <c r="T39948" s="138"/>
    </row>
    <row r="39949" spans="9:20" x14ac:dyDescent="0.25">
      <c r="I39949" s="137"/>
      <c r="J39949" s="110"/>
      <c r="K39949"/>
      <c r="L39949"/>
      <c r="T39949" s="138"/>
    </row>
    <row r="39950" spans="9:20" x14ac:dyDescent="0.25">
      <c r="I39950" s="137"/>
      <c r="J39950" s="110"/>
      <c r="K39950"/>
      <c r="L39950"/>
      <c r="T39950" s="138"/>
    </row>
    <row r="39951" spans="9:20" x14ac:dyDescent="0.25">
      <c r="I39951" s="137"/>
      <c r="J39951" s="110"/>
      <c r="K39951"/>
      <c r="L39951"/>
      <c r="T39951" s="138"/>
    </row>
    <row r="39952" spans="9:20" x14ac:dyDescent="0.25">
      <c r="I39952" s="137"/>
      <c r="J39952" s="110"/>
      <c r="K39952"/>
      <c r="L39952"/>
      <c r="T39952" s="138"/>
    </row>
    <row r="39953" spans="9:20" x14ac:dyDescent="0.25">
      <c r="I39953" s="137"/>
      <c r="J39953" s="110"/>
      <c r="K39953"/>
      <c r="L39953"/>
      <c r="T39953" s="138"/>
    </row>
    <row r="39954" spans="9:20" x14ac:dyDescent="0.25">
      <c r="I39954" s="137"/>
      <c r="J39954" s="110"/>
      <c r="K39954"/>
      <c r="L39954"/>
      <c r="T39954" s="138"/>
    </row>
    <row r="39955" spans="9:20" x14ac:dyDescent="0.25">
      <c r="I39955" s="137"/>
      <c r="J39955" s="110"/>
      <c r="K39955"/>
      <c r="L39955"/>
      <c r="T39955" s="138"/>
    </row>
    <row r="39956" spans="9:20" x14ac:dyDescent="0.25">
      <c r="I39956" s="137"/>
      <c r="J39956" s="110"/>
      <c r="K39956"/>
      <c r="L39956"/>
      <c r="T39956" s="138"/>
    </row>
    <row r="39957" spans="9:20" x14ac:dyDescent="0.25">
      <c r="I39957" s="137"/>
      <c r="J39957" s="110"/>
      <c r="K39957"/>
      <c r="L39957"/>
      <c r="T39957" s="138"/>
    </row>
    <row r="39958" spans="9:20" x14ac:dyDescent="0.25">
      <c r="I39958" s="137"/>
      <c r="J39958" s="110"/>
      <c r="K39958"/>
      <c r="L39958"/>
      <c r="T39958" s="138"/>
    </row>
    <row r="39959" spans="9:20" x14ac:dyDescent="0.25">
      <c r="I39959" s="137"/>
      <c r="J39959" s="110"/>
      <c r="K39959"/>
      <c r="L39959"/>
      <c r="T39959" s="138"/>
    </row>
    <row r="39960" spans="9:20" x14ac:dyDescent="0.25">
      <c r="I39960" s="137"/>
      <c r="J39960" s="110"/>
      <c r="K39960"/>
      <c r="L39960"/>
      <c r="T39960" s="138"/>
    </row>
    <row r="39961" spans="9:20" x14ac:dyDescent="0.25">
      <c r="I39961" s="137"/>
      <c r="J39961" s="110"/>
      <c r="K39961"/>
      <c r="L39961"/>
      <c r="T39961" s="138"/>
    </row>
    <row r="39962" spans="9:20" x14ac:dyDescent="0.25">
      <c r="I39962" s="137"/>
      <c r="J39962" s="110"/>
      <c r="K39962"/>
      <c r="L39962"/>
      <c r="T39962" s="138"/>
    </row>
    <row r="39963" spans="9:20" x14ac:dyDescent="0.25">
      <c r="I39963" s="137"/>
      <c r="J39963" s="110"/>
      <c r="K39963"/>
      <c r="L39963"/>
      <c r="T39963" s="138"/>
    </row>
    <row r="39964" spans="9:20" x14ac:dyDescent="0.25">
      <c r="I39964" s="137"/>
      <c r="J39964" s="110"/>
      <c r="K39964"/>
      <c r="L39964"/>
      <c r="T39964" s="138"/>
    </row>
    <row r="39965" spans="9:20" x14ac:dyDescent="0.25">
      <c r="I39965" s="137"/>
      <c r="J39965" s="110"/>
      <c r="K39965"/>
      <c r="L39965"/>
      <c r="T39965" s="138"/>
    </row>
    <row r="39966" spans="9:20" x14ac:dyDescent="0.25">
      <c r="I39966" s="137"/>
      <c r="J39966" s="110"/>
      <c r="K39966"/>
      <c r="L39966"/>
      <c r="T39966" s="138"/>
    </row>
    <row r="39967" spans="9:20" x14ac:dyDescent="0.25">
      <c r="I39967" s="137"/>
      <c r="J39967" s="110"/>
      <c r="K39967"/>
      <c r="L39967"/>
      <c r="T39967" s="138"/>
    </row>
    <row r="39968" spans="9:20" x14ac:dyDescent="0.25">
      <c r="I39968" s="137"/>
      <c r="J39968" s="110"/>
      <c r="K39968"/>
      <c r="L39968"/>
      <c r="T39968" s="138"/>
    </row>
    <row r="39969" spans="9:20" x14ac:dyDescent="0.25">
      <c r="I39969" s="137"/>
      <c r="J39969" s="110"/>
      <c r="K39969"/>
      <c r="L39969"/>
      <c r="T39969" s="138"/>
    </row>
    <row r="39970" spans="9:20" x14ac:dyDescent="0.25">
      <c r="I39970" s="137"/>
      <c r="J39970" s="110"/>
      <c r="K39970"/>
      <c r="L39970"/>
      <c r="T39970" s="138"/>
    </row>
    <row r="39971" spans="9:20" x14ac:dyDescent="0.25">
      <c r="I39971" s="137"/>
      <c r="J39971" s="110"/>
      <c r="K39971"/>
      <c r="L39971"/>
      <c r="T39971" s="138"/>
    </row>
    <row r="39972" spans="9:20" x14ac:dyDescent="0.25">
      <c r="I39972" s="137"/>
      <c r="J39972" s="110"/>
      <c r="K39972"/>
      <c r="L39972"/>
      <c r="T39972" s="138"/>
    </row>
    <row r="39973" spans="9:20" x14ac:dyDescent="0.25">
      <c r="I39973" s="137"/>
      <c r="J39973" s="110"/>
      <c r="K39973"/>
      <c r="L39973"/>
      <c r="T39973" s="138"/>
    </row>
    <row r="39974" spans="9:20" x14ac:dyDescent="0.25">
      <c r="I39974" s="137"/>
      <c r="J39974" s="110"/>
      <c r="K39974"/>
      <c r="L39974"/>
      <c r="T39974" s="138"/>
    </row>
    <row r="39975" spans="9:20" x14ac:dyDescent="0.25">
      <c r="I39975" s="137"/>
      <c r="J39975" s="110"/>
      <c r="K39975"/>
      <c r="L39975"/>
      <c r="T39975" s="138"/>
    </row>
    <row r="39976" spans="9:20" x14ac:dyDescent="0.25">
      <c r="I39976" s="137"/>
      <c r="J39976" s="110"/>
      <c r="K39976"/>
      <c r="L39976"/>
      <c r="T39976" s="138"/>
    </row>
    <row r="39977" spans="9:20" x14ac:dyDescent="0.25">
      <c r="I39977" s="137"/>
      <c r="J39977" s="110"/>
      <c r="K39977"/>
      <c r="L39977"/>
      <c r="T39977" s="138"/>
    </row>
    <row r="39978" spans="9:20" x14ac:dyDescent="0.25">
      <c r="I39978" s="137"/>
      <c r="J39978" s="110"/>
      <c r="K39978"/>
      <c r="L39978"/>
      <c r="T39978" s="138"/>
    </row>
    <row r="39979" spans="9:20" x14ac:dyDescent="0.25">
      <c r="I39979" s="137"/>
      <c r="J39979" s="110"/>
      <c r="K39979"/>
      <c r="L39979"/>
      <c r="T39979" s="138"/>
    </row>
    <row r="39980" spans="9:20" x14ac:dyDescent="0.25">
      <c r="I39980" s="137"/>
      <c r="J39980" s="110"/>
      <c r="K39980"/>
      <c r="L39980"/>
      <c r="T39980" s="138"/>
    </row>
    <row r="39981" spans="9:20" x14ac:dyDescent="0.25">
      <c r="I39981" s="137"/>
      <c r="J39981" s="110"/>
      <c r="K39981"/>
      <c r="L39981"/>
      <c r="T39981" s="138"/>
    </row>
    <row r="39982" spans="9:20" x14ac:dyDescent="0.25">
      <c r="I39982" s="137"/>
      <c r="J39982" s="110"/>
      <c r="K39982"/>
      <c r="L39982"/>
      <c r="T39982" s="138"/>
    </row>
    <row r="39983" spans="9:20" x14ac:dyDescent="0.25">
      <c r="I39983" s="137"/>
      <c r="J39983" s="110"/>
      <c r="K39983"/>
      <c r="L39983"/>
      <c r="T39983" s="138"/>
    </row>
    <row r="39984" spans="9:20" x14ac:dyDescent="0.25">
      <c r="I39984" s="137"/>
      <c r="J39984" s="110"/>
      <c r="K39984"/>
      <c r="L39984"/>
      <c r="T39984" s="138"/>
    </row>
    <row r="39985" spans="9:20" x14ac:dyDescent="0.25">
      <c r="I39985" s="137"/>
      <c r="J39985" s="110"/>
      <c r="K39985"/>
      <c r="L39985"/>
      <c r="T39985" s="138"/>
    </row>
    <row r="39986" spans="9:20" x14ac:dyDescent="0.25">
      <c r="I39986" s="137"/>
      <c r="J39986" s="110"/>
      <c r="K39986"/>
      <c r="L39986"/>
      <c r="T39986" s="138"/>
    </row>
    <row r="39987" spans="9:20" x14ac:dyDescent="0.25">
      <c r="I39987" s="137"/>
      <c r="J39987" s="110"/>
      <c r="K39987"/>
      <c r="L39987"/>
      <c r="T39987" s="138"/>
    </row>
    <row r="39988" spans="9:20" x14ac:dyDescent="0.25">
      <c r="I39988" s="137"/>
      <c r="J39988" s="110"/>
      <c r="K39988"/>
      <c r="L39988"/>
      <c r="T39988" s="138"/>
    </row>
    <row r="39989" spans="9:20" x14ac:dyDescent="0.25">
      <c r="I39989" s="137"/>
      <c r="J39989" s="110"/>
      <c r="K39989"/>
      <c r="L39989"/>
      <c r="T39989" s="138"/>
    </row>
    <row r="39990" spans="9:20" x14ac:dyDescent="0.25">
      <c r="I39990" s="137"/>
      <c r="J39990" s="110"/>
      <c r="K39990"/>
      <c r="L39990"/>
      <c r="T39990" s="138"/>
    </row>
    <row r="39991" spans="9:20" x14ac:dyDescent="0.25">
      <c r="I39991" s="137"/>
      <c r="J39991" s="110"/>
      <c r="K39991"/>
      <c r="L39991"/>
      <c r="T39991" s="138"/>
    </row>
    <row r="39992" spans="9:20" x14ac:dyDescent="0.25">
      <c r="I39992" s="137"/>
      <c r="J39992" s="110"/>
      <c r="K39992"/>
      <c r="L39992"/>
      <c r="T39992" s="138"/>
    </row>
    <row r="39993" spans="9:20" x14ac:dyDescent="0.25">
      <c r="I39993" s="137"/>
      <c r="J39993" s="110"/>
      <c r="K39993"/>
      <c r="L39993"/>
      <c r="T39993" s="138"/>
    </row>
    <row r="39994" spans="9:20" x14ac:dyDescent="0.25">
      <c r="I39994" s="137"/>
      <c r="J39994" s="110"/>
      <c r="K39994"/>
      <c r="L39994"/>
      <c r="T39994" s="138"/>
    </row>
    <row r="39995" spans="9:20" x14ac:dyDescent="0.25">
      <c r="I39995" s="137"/>
      <c r="J39995" s="110"/>
      <c r="K39995"/>
      <c r="L39995"/>
      <c r="T39995" s="138"/>
    </row>
    <row r="39996" spans="9:20" x14ac:dyDescent="0.25">
      <c r="I39996" s="137"/>
      <c r="J39996" s="110"/>
      <c r="K39996"/>
      <c r="L39996"/>
      <c r="T39996" s="138"/>
    </row>
    <row r="39997" spans="9:20" x14ac:dyDescent="0.25">
      <c r="I39997" s="137"/>
      <c r="J39997" s="110"/>
      <c r="K39997"/>
      <c r="L39997"/>
      <c r="T39997" s="138"/>
    </row>
    <row r="39998" spans="9:20" x14ac:dyDescent="0.25">
      <c r="I39998" s="137"/>
      <c r="J39998" s="110"/>
      <c r="K39998"/>
      <c r="L39998"/>
      <c r="T39998" s="138"/>
    </row>
    <row r="39999" spans="9:20" x14ac:dyDescent="0.25">
      <c r="I39999" s="137"/>
      <c r="J39999" s="110"/>
      <c r="K39999"/>
      <c r="L39999"/>
      <c r="T39999" s="138"/>
    </row>
    <row r="40000" spans="9:20" x14ac:dyDescent="0.25">
      <c r="I40000" s="137"/>
      <c r="J40000" s="110"/>
      <c r="K40000"/>
      <c r="L40000"/>
      <c r="T40000" s="138"/>
    </row>
    <row r="40001" spans="9:20" x14ac:dyDescent="0.25">
      <c r="I40001" s="137"/>
      <c r="J40001" s="110"/>
      <c r="K40001"/>
      <c r="L40001"/>
      <c r="T40001" s="138"/>
    </row>
    <row r="40002" spans="9:20" x14ac:dyDescent="0.25">
      <c r="I40002" s="137"/>
      <c r="J40002" s="110"/>
      <c r="K40002"/>
      <c r="L40002"/>
      <c r="T40002" s="138"/>
    </row>
    <row r="40003" spans="9:20" x14ac:dyDescent="0.25">
      <c r="I40003" s="137"/>
      <c r="J40003" s="110"/>
      <c r="K40003"/>
      <c r="L40003"/>
      <c r="T40003" s="138"/>
    </row>
    <row r="40004" spans="9:20" x14ac:dyDescent="0.25">
      <c r="I40004" s="137"/>
      <c r="J40004" s="110"/>
      <c r="K40004"/>
      <c r="L40004"/>
      <c r="T40004" s="138"/>
    </row>
    <row r="40005" spans="9:20" x14ac:dyDescent="0.25">
      <c r="I40005" s="137"/>
      <c r="J40005" s="110"/>
      <c r="K40005"/>
      <c r="L40005"/>
      <c r="T40005" s="138"/>
    </row>
    <row r="40006" spans="9:20" x14ac:dyDescent="0.25">
      <c r="I40006" s="137"/>
      <c r="J40006" s="110"/>
      <c r="K40006"/>
      <c r="L40006"/>
      <c r="T40006" s="138"/>
    </row>
    <row r="40007" spans="9:20" x14ac:dyDescent="0.25">
      <c r="I40007" s="137"/>
      <c r="J40007" s="110"/>
      <c r="K40007"/>
      <c r="L40007"/>
      <c r="T40007" s="138"/>
    </row>
    <row r="40008" spans="9:20" x14ac:dyDescent="0.25">
      <c r="I40008" s="137"/>
      <c r="J40008" s="110"/>
      <c r="K40008"/>
      <c r="L40008"/>
      <c r="T40008" s="138"/>
    </row>
    <row r="40009" spans="9:20" x14ac:dyDescent="0.25">
      <c r="I40009" s="137"/>
      <c r="J40009" s="110"/>
      <c r="K40009"/>
      <c r="L40009"/>
      <c r="T40009" s="138"/>
    </row>
    <row r="40010" spans="9:20" x14ac:dyDescent="0.25">
      <c r="I40010" s="137"/>
      <c r="J40010" s="110"/>
      <c r="K40010"/>
      <c r="L40010"/>
      <c r="T40010" s="138"/>
    </row>
    <row r="40011" spans="9:20" x14ac:dyDescent="0.25">
      <c r="I40011" s="137"/>
      <c r="J40011" s="110"/>
      <c r="K40011"/>
      <c r="L40011"/>
      <c r="T40011" s="138"/>
    </row>
    <row r="40012" spans="9:20" x14ac:dyDescent="0.25">
      <c r="I40012" s="137"/>
      <c r="J40012" s="110"/>
      <c r="K40012"/>
      <c r="L40012"/>
      <c r="T40012" s="138"/>
    </row>
    <row r="40013" spans="9:20" x14ac:dyDescent="0.25">
      <c r="I40013" s="137"/>
      <c r="J40013" s="110"/>
      <c r="K40013"/>
      <c r="L40013"/>
      <c r="T40013" s="138"/>
    </row>
    <row r="40014" spans="9:20" x14ac:dyDescent="0.25">
      <c r="I40014" s="137"/>
      <c r="J40014" s="110"/>
      <c r="K40014"/>
      <c r="L40014"/>
      <c r="T40014" s="138"/>
    </row>
    <row r="40015" spans="9:20" x14ac:dyDescent="0.25">
      <c r="I40015" s="137"/>
      <c r="J40015" s="110"/>
      <c r="K40015"/>
      <c r="L40015"/>
      <c r="T40015" s="138"/>
    </row>
    <row r="40016" spans="9:20" x14ac:dyDescent="0.25">
      <c r="I40016" s="137"/>
      <c r="J40016" s="110"/>
      <c r="K40016"/>
      <c r="L40016"/>
      <c r="T40016" s="138"/>
    </row>
    <row r="40017" spans="9:20" x14ac:dyDescent="0.25">
      <c r="I40017" s="137"/>
      <c r="J40017" s="110"/>
      <c r="K40017"/>
      <c r="L40017"/>
      <c r="T40017" s="138"/>
    </row>
    <row r="40018" spans="9:20" x14ac:dyDescent="0.25">
      <c r="I40018" s="137"/>
      <c r="J40018" s="110"/>
      <c r="K40018"/>
      <c r="L40018"/>
      <c r="T40018" s="138"/>
    </row>
    <row r="40019" spans="9:20" x14ac:dyDescent="0.25">
      <c r="I40019" s="137"/>
      <c r="J40019" s="110"/>
      <c r="K40019"/>
      <c r="L40019"/>
      <c r="T40019" s="138"/>
    </row>
    <row r="40020" spans="9:20" x14ac:dyDescent="0.25">
      <c r="I40020" s="137"/>
      <c r="J40020" s="110"/>
      <c r="K40020"/>
      <c r="L40020"/>
      <c r="T40020" s="138"/>
    </row>
    <row r="40021" spans="9:20" x14ac:dyDescent="0.25">
      <c r="I40021" s="137"/>
      <c r="J40021" s="110"/>
      <c r="K40021"/>
      <c r="L40021"/>
      <c r="T40021" s="138"/>
    </row>
    <row r="40022" spans="9:20" x14ac:dyDescent="0.25">
      <c r="I40022" s="137"/>
      <c r="J40022" s="110"/>
      <c r="K40022"/>
      <c r="L40022"/>
      <c r="T40022" s="138"/>
    </row>
    <row r="40023" spans="9:20" x14ac:dyDescent="0.25">
      <c r="I40023" s="137"/>
      <c r="J40023" s="110"/>
      <c r="K40023"/>
      <c r="L40023"/>
      <c r="T40023" s="138"/>
    </row>
    <row r="40024" spans="9:20" x14ac:dyDescent="0.25">
      <c r="I40024" s="137"/>
      <c r="J40024" s="110"/>
      <c r="K40024"/>
      <c r="L40024"/>
      <c r="T40024" s="138"/>
    </row>
    <row r="40025" spans="9:20" x14ac:dyDescent="0.25">
      <c r="I40025" s="137"/>
      <c r="J40025" s="110"/>
      <c r="K40025"/>
      <c r="L40025"/>
      <c r="T40025" s="138"/>
    </row>
    <row r="40026" spans="9:20" x14ac:dyDescent="0.25">
      <c r="I40026" s="137"/>
      <c r="J40026" s="110"/>
      <c r="K40026"/>
      <c r="L40026"/>
      <c r="T40026" s="138"/>
    </row>
    <row r="40027" spans="9:20" x14ac:dyDescent="0.25">
      <c r="I40027" s="137"/>
      <c r="J40027" s="110"/>
      <c r="K40027"/>
      <c r="L40027"/>
      <c r="T40027" s="138"/>
    </row>
    <row r="40028" spans="9:20" x14ac:dyDescent="0.25">
      <c r="I40028" s="137"/>
      <c r="J40028" s="110"/>
      <c r="K40028"/>
      <c r="L40028"/>
      <c r="T40028" s="138"/>
    </row>
    <row r="40029" spans="9:20" x14ac:dyDescent="0.25">
      <c r="I40029" s="137"/>
      <c r="J40029" s="110"/>
      <c r="K40029"/>
      <c r="L40029"/>
      <c r="T40029" s="138"/>
    </row>
    <row r="40030" spans="9:20" x14ac:dyDescent="0.25">
      <c r="I40030" s="137"/>
      <c r="J40030" s="110"/>
      <c r="K40030"/>
      <c r="L40030"/>
      <c r="T40030" s="138"/>
    </row>
    <row r="40031" spans="9:20" x14ac:dyDescent="0.25">
      <c r="I40031" s="137"/>
      <c r="J40031" s="110"/>
      <c r="K40031"/>
      <c r="L40031"/>
      <c r="T40031" s="138"/>
    </row>
    <row r="40032" spans="9:20" x14ac:dyDescent="0.25">
      <c r="I40032" s="137"/>
      <c r="J40032" s="110"/>
      <c r="K40032"/>
      <c r="L40032"/>
      <c r="T40032" s="138"/>
    </row>
    <row r="40033" spans="9:20" x14ac:dyDescent="0.25">
      <c r="I40033" s="137"/>
      <c r="J40033" s="110"/>
      <c r="K40033"/>
      <c r="L40033"/>
      <c r="T40033" s="138"/>
    </row>
    <row r="40034" spans="9:20" x14ac:dyDescent="0.25">
      <c r="I40034" s="137"/>
      <c r="J40034" s="110"/>
      <c r="K40034"/>
      <c r="L40034"/>
      <c r="T40034" s="138"/>
    </row>
    <row r="40035" spans="9:20" x14ac:dyDescent="0.25">
      <c r="I40035" s="137"/>
      <c r="J40035" s="110"/>
      <c r="K40035"/>
      <c r="L40035"/>
      <c r="T40035" s="138"/>
    </row>
    <row r="40036" spans="9:20" x14ac:dyDescent="0.25">
      <c r="I40036" s="137"/>
      <c r="J40036" s="110"/>
      <c r="K40036"/>
      <c r="L40036"/>
      <c r="T40036" s="138"/>
    </row>
    <row r="40037" spans="9:20" x14ac:dyDescent="0.25">
      <c r="I40037" s="137"/>
      <c r="J40037" s="110"/>
      <c r="K40037"/>
      <c r="L40037"/>
      <c r="T40037" s="138"/>
    </row>
    <row r="40038" spans="9:20" x14ac:dyDescent="0.25">
      <c r="I40038" s="137"/>
      <c r="J40038" s="110"/>
      <c r="K40038"/>
      <c r="L40038"/>
      <c r="T40038" s="138"/>
    </row>
    <row r="40039" spans="9:20" x14ac:dyDescent="0.25">
      <c r="I40039" s="137"/>
      <c r="J40039" s="110"/>
      <c r="K40039"/>
      <c r="L40039"/>
      <c r="T40039" s="138"/>
    </row>
    <row r="40040" spans="9:20" x14ac:dyDescent="0.25">
      <c r="I40040" s="137"/>
      <c r="J40040" s="110"/>
      <c r="K40040"/>
      <c r="L40040"/>
      <c r="T40040" s="138"/>
    </row>
    <row r="40041" spans="9:20" x14ac:dyDescent="0.25">
      <c r="I40041" s="137"/>
      <c r="J40041" s="110"/>
      <c r="K40041"/>
      <c r="L40041"/>
      <c r="T40041" s="138"/>
    </row>
    <row r="40042" spans="9:20" x14ac:dyDescent="0.25">
      <c r="I40042" s="137"/>
      <c r="J40042" s="110"/>
      <c r="K40042"/>
      <c r="L40042"/>
      <c r="T40042" s="138"/>
    </row>
    <row r="40043" spans="9:20" x14ac:dyDescent="0.25">
      <c r="I40043" s="137"/>
      <c r="J40043" s="110"/>
      <c r="K40043"/>
      <c r="L40043"/>
      <c r="T40043" s="138"/>
    </row>
    <row r="40044" spans="9:20" x14ac:dyDescent="0.25">
      <c r="I40044" s="137"/>
      <c r="J40044" s="110"/>
      <c r="K40044"/>
      <c r="L40044"/>
      <c r="T40044" s="138"/>
    </row>
    <row r="40045" spans="9:20" x14ac:dyDescent="0.25">
      <c r="I40045" s="137"/>
      <c r="J40045" s="110"/>
      <c r="K40045"/>
      <c r="L40045"/>
      <c r="T40045" s="138"/>
    </row>
    <row r="40046" spans="9:20" x14ac:dyDescent="0.25">
      <c r="I40046" s="137"/>
      <c r="J40046" s="110"/>
      <c r="K40046"/>
      <c r="L40046"/>
      <c r="T40046" s="138"/>
    </row>
    <row r="40047" spans="9:20" x14ac:dyDescent="0.25">
      <c r="I40047" s="137"/>
      <c r="J40047" s="110"/>
      <c r="K40047"/>
      <c r="L40047"/>
      <c r="T40047" s="138"/>
    </row>
    <row r="40048" spans="9:20" x14ac:dyDescent="0.25">
      <c r="I40048" s="137"/>
      <c r="J40048" s="110"/>
      <c r="K40048"/>
      <c r="L40048"/>
      <c r="T40048" s="138"/>
    </row>
    <row r="40049" spans="9:20" x14ac:dyDescent="0.25">
      <c r="I40049" s="137"/>
      <c r="J40049" s="110"/>
      <c r="K40049"/>
      <c r="L40049"/>
      <c r="T40049" s="138"/>
    </row>
    <row r="40050" spans="9:20" x14ac:dyDescent="0.25">
      <c r="I40050" s="137"/>
      <c r="J40050" s="110"/>
      <c r="K40050"/>
      <c r="L40050"/>
      <c r="T40050" s="138"/>
    </row>
    <row r="40051" spans="9:20" x14ac:dyDescent="0.25">
      <c r="I40051" s="137"/>
      <c r="J40051" s="110"/>
      <c r="K40051"/>
      <c r="L40051"/>
      <c r="T40051" s="138"/>
    </row>
    <row r="40052" spans="9:20" x14ac:dyDescent="0.25">
      <c r="I40052" s="137"/>
      <c r="J40052" s="110"/>
      <c r="K40052"/>
      <c r="L40052"/>
      <c r="T40052" s="138"/>
    </row>
    <row r="40053" spans="9:20" x14ac:dyDescent="0.25">
      <c r="I40053" s="137"/>
      <c r="J40053" s="110"/>
      <c r="K40053"/>
      <c r="L40053"/>
      <c r="T40053" s="138"/>
    </row>
    <row r="40054" spans="9:20" x14ac:dyDescent="0.25">
      <c r="I40054" s="137"/>
      <c r="J40054" s="110"/>
      <c r="K40054"/>
      <c r="L40054"/>
      <c r="T40054" s="138"/>
    </row>
    <row r="40055" spans="9:20" x14ac:dyDescent="0.25">
      <c r="I40055" s="137"/>
      <c r="J40055" s="110"/>
      <c r="K40055"/>
      <c r="L40055"/>
      <c r="T40055" s="138"/>
    </row>
    <row r="40056" spans="9:20" x14ac:dyDescent="0.25">
      <c r="I40056" s="137"/>
      <c r="J40056" s="110"/>
      <c r="K40056"/>
      <c r="L40056"/>
      <c r="T40056" s="138"/>
    </row>
    <row r="40057" spans="9:20" x14ac:dyDescent="0.25">
      <c r="I40057" s="137"/>
      <c r="J40057" s="110"/>
      <c r="K40057"/>
      <c r="L40057"/>
      <c r="T40057" s="138"/>
    </row>
    <row r="40058" spans="9:20" x14ac:dyDescent="0.25">
      <c r="I40058" s="137"/>
      <c r="J40058" s="110"/>
      <c r="K40058"/>
      <c r="L40058"/>
      <c r="T40058" s="138"/>
    </row>
    <row r="40059" spans="9:20" x14ac:dyDescent="0.25">
      <c r="I40059" s="137"/>
      <c r="J40059" s="110"/>
      <c r="K40059"/>
      <c r="L40059"/>
      <c r="T40059" s="138"/>
    </row>
    <row r="40060" spans="9:20" x14ac:dyDescent="0.25">
      <c r="I40060" s="137"/>
      <c r="J40060" s="110"/>
      <c r="K40060"/>
      <c r="L40060"/>
      <c r="T40060" s="138"/>
    </row>
    <row r="40061" spans="9:20" x14ac:dyDescent="0.25">
      <c r="I40061" s="137"/>
      <c r="J40061" s="110"/>
      <c r="K40061"/>
      <c r="L40061"/>
      <c r="T40061" s="138"/>
    </row>
    <row r="40062" spans="9:20" x14ac:dyDescent="0.25">
      <c r="I40062" s="137"/>
      <c r="J40062" s="110"/>
      <c r="K40062"/>
      <c r="L40062"/>
      <c r="T40062" s="138"/>
    </row>
    <row r="40063" spans="9:20" x14ac:dyDescent="0.25">
      <c r="I40063" s="137"/>
      <c r="J40063" s="110"/>
      <c r="K40063"/>
      <c r="L40063"/>
      <c r="T40063" s="138"/>
    </row>
    <row r="40064" spans="9:20" x14ac:dyDescent="0.25">
      <c r="I40064" s="137"/>
      <c r="J40064" s="110"/>
      <c r="K40064"/>
      <c r="L40064"/>
      <c r="T40064" s="138"/>
    </row>
    <row r="40065" spans="9:20" x14ac:dyDescent="0.25">
      <c r="I40065" s="137"/>
      <c r="J40065" s="110"/>
      <c r="K40065"/>
      <c r="L40065"/>
      <c r="T40065" s="138"/>
    </row>
    <row r="40066" spans="9:20" x14ac:dyDescent="0.25">
      <c r="I40066" s="137"/>
      <c r="J40066" s="110"/>
      <c r="K40066"/>
      <c r="L40066"/>
      <c r="T40066" s="138"/>
    </row>
    <row r="40067" spans="9:20" x14ac:dyDescent="0.25">
      <c r="I40067" s="137"/>
      <c r="J40067" s="110"/>
      <c r="K40067"/>
      <c r="L40067"/>
      <c r="T40067" s="138"/>
    </row>
    <row r="40068" spans="9:20" x14ac:dyDescent="0.25">
      <c r="I40068" s="137"/>
      <c r="J40068" s="110"/>
      <c r="K40068"/>
      <c r="L40068"/>
      <c r="T40068" s="138"/>
    </row>
    <row r="40069" spans="9:20" x14ac:dyDescent="0.25">
      <c r="I40069" s="137"/>
      <c r="J40069" s="110"/>
      <c r="K40069"/>
      <c r="L40069"/>
      <c r="T40069" s="138"/>
    </row>
    <row r="40070" spans="9:20" x14ac:dyDescent="0.25">
      <c r="I40070" s="137"/>
      <c r="J40070" s="110"/>
      <c r="K40070"/>
      <c r="L40070"/>
      <c r="T40070" s="138"/>
    </row>
    <row r="40071" spans="9:20" x14ac:dyDescent="0.25">
      <c r="I40071" s="137"/>
      <c r="J40071" s="110"/>
      <c r="K40071"/>
      <c r="L40071"/>
      <c r="T40071" s="138"/>
    </row>
    <row r="40072" spans="9:20" x14ac:dyDescent="0.25">
      <c r="I40072" s="137"/>
      <c r="J40072" s="110"/>
      <c r="K40072"/>
      <c r="L40072"/>
      <c r="T40072" s="138"/>
    </row>
    <row r="40073" spans="9:20" x14ac:dyDescent="0.25">
      <c r="I40073" s="137"/>
      <c r="J40073" s="110"/>
      <c r="K40073"/>
      <c r="L40073"/>
      <c r="T40073" s="138"/>
    </row>
    <row r="40074" spans="9:20" x14ac:dyDescent="0.25">
      <c r="I40074" s="137"/>
      <c r="J40074" s="110"/>
      <c r="K40074"/>
      <c r="L40074"/>
      <c r="T40074" s="138"/>
    </row>
    <row r="40075" spans="9:20" x14ac:dyDescent="0.25">
      <c r="I40075" s="137"/>
      <c r="J40075" s="110"/>
      <c r="K40075"/>
      <c r="L40075"/>
      <c r="T40075" s="138"/>
    </row>
    <row r="40076" spans="9:20" x14ac:dyDescent="0.25">
      <c r="I40076" s="137"/>
      <c r="J40076" s="110"/>
      <c r="K40076"/>
      <c r="L40076"/>
      <c r="T40076" s="138"/>
    </row>
    <row r="40077" spans="9:20" x14ac:dyDescent="0.25">
      <c r="I40077" s="137"/>
      <c r="J40077" s="110"/>
      <c r="K40077"/>
      <c r="L40077"/>
      <c r="T40077" s="138"/>
    </row>
    <row r="40078" spans="9:20" x14ac:dyDescent="0.25">
      <c r="I40078" s="137"/>
      <c r="J40078" s="110"/>
      <c r="K40078"/>
      <c r="L40078"/>
      <c r="T40078" s="138"/>
    </row>
    <row r="40079" spans="9:20" x14ac:dyDescent="0.25">
      <c r="I40079" s="137"/>
      <c r="J40079" s="110"/>
      <c r="K40079"/>
      <c r="L40079"/>
      <c r="T40079" s="138"/>
    </row>
    <row r="40080" spans="9:20" x14ac:dyDescent="0.25">
      <c r="I40080" s="137"/>
      <c r="J40080" s="110"/>
      <c r="K40080"/>
      <c r="L40080"/>
      <c r="T40080" s="138"/>
    </row>
    <row r="40081" spans="9:20" x14ac:dyDescent="0.25">
      <c r="I40081" s="137"/>
      <c r="J40081" s="110"/>
      <c r="K40081"/>
      <c r="L40081"/>
      <c r="T40081" s="138"/>
    </row>
    <row r="40082" spans="9:20" x14ac:dyDescent="0.25">
      <c r="I40082" s="137"/>
      <c r="J40082" s="110"/>
      <c r="K40082"/>
      <c r="L40082"/>
      <c r="T40082" s="138"/>
    </row>
    <row r="40083" spans="9:20" x14ac:dyDescent="0.25">
      <c r="I40083" s="137"/>
      <c r="J40083" s="110"/>
      <c r="K40083"/>
      <c r="L40083"/>
      <c r="T40083" s="138"/>
    </row>
    <row r="40084" spans="9:20" x14ac:dyDescent="0.25">
      <c r="I40084" s="137"/>
      <c r="J40084" s="110"/>
      <c r="K40084"/>
      <c r="L40084"/>
      <c r="T40084" s="138"/>
    </row>
    <row r="40085" spans="9:20" x14ac:dyDescent="0.25">
      <c r="I40085" s="137"/>
      <c r="J40085" s="110"/>
      <c r="K40085"/>
      <c r="L40085"/>
      <c r="T40085" s="138"/>
    </row>
    <row r="40086" spans="9:20" x14ac:dyDescent="0.25">
      <c r="I40086" s="137"/>
      <c r="J40086" s="110"/>
      <c r="K40086"/>
      <c r="L40086"/>
      <c r="T40086" s="138"/>
    </row>
    <row r="40087" spans="9:20" x14ac:dyDescent="0.25">
      <c r="I40087" s="137"/>
      <c r="J40087" s="110"/>
      <c r="K40087"/>
      <c r="L40087"/>
      <c r="T40087" s="138"/>
    </row>
    <row r="40088" spans="9:20" x14ac:dyDescent="0.25">
      <c r="I40088" s="137"/>
      <c r="J40088" s="110"/>
      <c r="K40088"/>
      <c r="L40088"/>
      <c r="T40088" s="138"/>
    </row>
    <row r="40089" spans="9:20" x14ac:dyDescent="0.25">
      <c r="I40089" s="137"/>
      <c r="J40089" s="110"/>
      <c r="K40089"/>
      <c r="L40089"/>
      <c r="T40089" s="138"/>
    </row>
    <row r="40090" spans="9:20" x14ac:dyDescent="0.25">
      <c r="I40090" s="137"/>
      <c r="J40090" s="110"/>
      <c r="K40090"/>
      <c r="L40090"/>
      <c r="T40090" s="138"/>
    </row>
    <row r="40091" spans="9:20" x14ac:dyDescent="0.25">
      <c r="I40091" s="137"/>
      <c r="J40091" s="110"/>
      <c r="K40091"/>
      <c r="L40091"/>
      <c r="T40091" s="138"/>
    </row>
    <row r="40092" spans="9:20" x14ac:dyDescent="0.25">
      <c r="I40092" s="137"/>
      <c r="J40092" s="110"/>
      <c r="K40092"/>
      <c r="L40092"/>
      <c r="T40092" s="138"/>
    </row>
    <row r="40093" spans="9:20" x14ac:dyDescent="0.25">
      <c r="I40093" s="137"/>
      <c r="J40093" s="110"/>
      <c r="K40093"/>
      <c r="L40093"/>
      <c r="T40093" s="138"/>
    </row>
    <row r="40094" spans="9:20" x14ac:dyDescent="0.25">
      <c r="I40094" s="137"/>
      <c r="J40094" s="110"/>
      <c r="K40094"/>
      <c r="L40094"/>
      <c r="T40094" s="138"/>
    </row>
    <row r="40095" spans="9:20" x14ac:dyDescent="0.25">
      <c r="I40095" s="137"/>
      <c r="J40095" s="110"/>
      <c r="K40095"/>
      <c r="L40095"/>
      <c r="T40095" s="138"/>
    </row>
    <row r="40096" spans="9:20" x14ac:dyDescent="0.25">
      <c r="I40096" s="137"/>
      <c r="J40096" s="110"/>
      <c r="K40096"/>
      <c r="L40096"/>
      <c r="T40096" s="138"/>
    </row>
    <row r="40097" spans="9:20" x14ac:dyDescent="0.25">
      <c r="I40097" s="137"/>
      <c r="J40097" s="110"/>
      <c r="K40097"/>
      <c r="L40097"/>
      <c r="T40097" s="138"/>
    </row>
    <row r="40098" spans="9:20" x14ac:dyDescent="0.25">
      <c r="I40098" s="137"/>
      <c r="J40098" s="110"/>
      <c r="K40098"/>
      <c r="L40098"/>
      <c r="T40098" s="138"/>
    </row>
    <row r="40099" spans="9:20" x14ac:dyDescent="0.25">
      <c r="I40099" s="137"/>
      <c r="J40099" s="110"/>
      <c r="K40099"/>
      <c r="L40099"/>
      <c r="T40099" s="138"/>
    </row>
    <row r="40100" spans="9:20" x14ac:dyDescent="0.25">
      <c r="I40100" s="137"/>
      <c r="J40100" s="110"/>
      <c r="K40100"/>
      <c r="L40100"/>
      <c r="T40100" s="138"/>
    </row>
    <row r="40101" spans="9:20" x14ac:dyDescent="0.25">
      <c r="I40101" s="137"/>
      <c r="J40101" s="110"/>
      <c r="K40101"/>
      <c r="L40101"/>
      <c r="T40101" s="138"/>
    </row>
    <row r="40102" spans="9:20" x14ac:dyDescent="0.25">
      <c r="I40102" s="137"/>
      <c r="J40102" s="110"/>
      <c r="K40102"/>
      <c r="L40102"/>
      <c r="T40102" s="138"/>
    </row>
    <row r="40103" spans="9:20" x14ac:dyDescent="0.25">
      <c r="I40103" s="137"/>
      <c r="J40103" s="110"/>
      <c r="K40103"/>
      <c r="L40103"/>
      <c r="T40103" s="138"/>
    </row>
    <row r="40104" spans="9:20" x14ac:dyDescent="0.25">
      <c r="I40104" s="137"/>
      <c r="J40104" s="110"/>
      <c r="K40104"/>
      <c r="L40104"/>
      <c r="T40104" s="138"/>
    </row>
    <row r="40105" spans="9:20" x14ac:dyDescent="0.25">
      <c r="I40105" s="137"/>
      <c r="J40105" s="110"/>
      <c r="K40105"/>
      <c r="L40105"/>
      <c r="T40105" s="138"/>
    </row>
    <row r="40106" spans="9:20" x14ac:dyDescent="0.25">
      <c r="I40106" s="137"/>
      <c r="J40106" s="110"/>
      <c r="K40106"/>
      <c r="L40106"/>
      <c r="T40106" s="138"/>
    </row>
    <row r="40107" spans="9:20" x14ac:dyDescent="0.25">
      <c r="I40107" s="137"/>
      <c r="J40107" s="110"/>
      <c r="K40107"/>
      <c r="L40107"/>
      <c r="T40107" s="138"/>
    </row>
    <row r="40108" spans="9:20" x14ac:dyDescent="0.25">
      <c r="I40108" s="137"/>
      <c r="J40108" s="110"/>
      <c r="K40108"/>
      <c r="L40108"/>
      <c r="T40108" s="138"/>
    </row>
    <row r="40109" spans="9:20" x14ac:dyDescent="0.25">
      <c r="I40109" s="137"/>
      <c r="J40109" s="110"/>
      <c r="K40109"/>
      <c r="L40109"/>
      <c r="T40109" s="138"/>
    </row>
    <row r="40110" spans="9:20" x14ac:dyDescent="0.25">
      <c r="I40110" s="137"/>
      <c r="J40110" s="110"/>
      <c r="K40110"/>
      <c r="L40110"/>
      <c r="T40110" s="138"/>
    </row>
    <row r="40111" spans="9:20" x14ac:dyDescent="0.25">
      <c r="I40111" s="137"/>
      <c r="J40111" s="110"/>
      <c r="K40111"/>
      <c r="L40111"/>
      <c r="T40111" s="138"/>
    </row>
    <row r="40112" spans="9:20" x14ac:dyDescent="0.25">
      <c r="I40112" s="137"/>
      <c r="J40112" s="110"/>
      <c r="K40112"/>
      <c r="L40112"/>
      <c r="T40112" s="138"/>
    </row>
    <row r="40113" spans="9:20" x14ac:dyDescent="0.25">
      <c r="I40113" s="137"/>
      <c r="J40113" s="110"/>
      <c r="K40113"/>
      <c r="L40113"/>
      <c r="T40113" s="138"/>
    </row>
    <row r="40114" spans="9:20" x14ac:dyDescent="0.25">
      <c r="I40114" s="137"/>
      <c r="J40114" s="110"/>
      <c r="K40114"/>
      <c r="L40114"/>
      <c r="T40114" s="138"/>
    </row>
    <row r="40115" spans="9:20" x14ac:dyDescent="0.25">
      <c r="I40115" s="137"/>
      <c r="J40115" s="110"/>
      <c r="K40115"/>
      <c r="L40115"/>
      <c r="T40115" s="138"/>
    </row>
    <row r="40116" spans="9:20" x14ac:dyDescent="0.25">
      <c r="I40116" s="137"/>
      <c r="J40116" s="110"/>
      <c r="K40116"/>
      <c r="L40116"/>
      <c r="T40116" s="138"/>
    </row>
    <row r="40117" spans="9:20" x14ac:dyDescent="0.25">
      <c r="I40117" s="137"/>
      <c r="J40117" s="110"/>
      <c r="K40117"/>
      <c r="L40117"/>
      <c r="T40117" s="138"/>
    </row>
    <row r="40118" spans="9:20" x14ac:dyDescent="0.25">
      <c r="I40118" s="137"/>
      <c r="J40118" s="110"/>
      <c r="K40118"/>
      <c r="L40118"/>
      <c r="T40118" s="138"/>
    </row>
    <row r="40119" spans="9:20" x14ac:dyDescent="0.25">
      <c r="I40119" s="137"/>
      <c r="J40119" s="110"/>
      <c r="K40119"/>
      <c r="L40119"/>
      <c r="T40119" s="138"/>
    </row>
    <row r="40120" spans="9:20" x14ac:dyDescent="0.25">
      <c r="I40120" s="137"/>
      <c r="J40120" s="110"/>
      <c r="K40120"/>
      <c r="L40120"/>
      <c r="T40120" s="138"/>
    </row>
    <row r="40121" spans="9:20" x14ac:dyDescent="0.25">
      <c r="I40121" s="137"/>
      <c r="J40121" s="110"/>
      <c r="K40121"/>
      <c r="L40121"/>
      <c r="T40121" s="138"/>
    </row>
    <row r="40122" spans="9:20" x14ac:dyDescent="0.25">
      <c r="I40122" s="137"/>
      <c r="J40122" s="110"/>
      <c r="K40122"/>
      <c r="L40122"/>
      <c r="T40122" s="138"/>
    </row>
    <row r="40123" spans="9:20" x14ac:dyDescent="0.25">
      <c r="I40123" s="137"/>
      <c r="J40123" s="110"/>
      <c r="K40123"/>
      <c r="L40123"/>
      <c r="T40123" s="138"/>
    </row>
    <row r="40124" spans="9:20" x14ac:dyDescent="0.25">
      <c r="I40124" s="137"/>
      <c r="J40124" s="110"/>
      <c r="K40124"/>
      <c r="L40124"/>
      <c r="T40124" s="138"/>
    </row>
    <row r="40125" spans="9:20" x14ac:dyDescent="0.25">
      <c r="I40125" s="137"/>
      <c r="J40125" s="110"/>
      <c r="K40125"/>
      <c r="L40125"/>
      <c r="T40125" s="138"/>
    </row>
    <row r="40126" spans="9:20" x14ac:dyDescent="0.25">
      <c r="I40126" s="137"/>
      <c r="J40126" s="110"/>
      <c r="K40126"/>
      <c r="L40126"/>
      <c r="T40126" s="138"/>
    </row>
    <row r="40127" spans="9:20" x14ac:dyDescent="0.25">
      <c r="I40127" s="137"/>
      <c r="J40127" s="110"/>
      <c r="K40127"/>
      <c r="L40127"/>
      <c r="T40127" s="138"/>
    </row>
    <row r="40128" spans="9:20" x14ac:dyDescent="0.25">
      <c r="I40128" s="137"/>
      <c r="J40128" s="110"/>
      <c r="K40128"/>
      <c r="L40128"/>
      <c r="T40128" s="138"/>
    </row>
    <row r="40129" spans="9:20" x14ac:dyDescent="0.25">
      <c r="I40129" s="137"/>
      <c r="J40129" s="110"/>
      <c r="K40129"/>
      <c r="L40129"/>
      <c r="T40129" s="138"/>
    </row>
    <row r="40130" spans="9:20" x14ac:dyDescent="0.25">
      <c r="I40130" s="137"/>
      <c r="J40130" s="110"/>
      <c r="K40130"/>
      <c r="L40130"/>
      <c r="T40130" s="138"/>
    </row>
    <row r="40131" spans="9:20" x14ac:dyDescent="0.25">
      <c r="I40131" s="137"/>
      <c r="J40131" s="110"/>
      <c r="K40131"/>
      <c r="L40131"/>
      <c r="T40131" s="138"/>
    </row>
    <row r="40132" spans="9:20" x14ac:dyDescent="0.25">
      <c r="I40132" s="137"/>
      <c r="J40132" s="110"/>
      <c r="K40132"/>
      <c r="L40132"/>
      <c r="T40132" s="138"/>
    </row>
    <row r="40133" spans="9:20" x14ac:dyDescent="0.25">
      <c r="I40133" s="137"/>
      <c r="J40133" s="110"/>
      <c r="K40133"/>
      <c r="L40133"/>
      <c r="T40133" s="138"/>
    </row>
    <row r="40134" spans="9:20" x14ac:dyDescent="0.25">
      <c r="I40134" s="137"/>
      <c r="J40134" s="110"/>
      <c r="K40134"/>
      <c r="L40134"/>
      <c r="T40134" s="138"/>
    </row>
    <row r="40135" spans="9:20" x14ac:dyDescent="0.25">
      <c r="I40135" s="137"/>
      <c r="J40135" s="110"/>
      <c r="K40135"/>
      <c r="L40135"/>
      <c r="T40135" s="138"/>
    </row>
    <row r="40136" spans="9:20" x14ac:dyDescent="0.25">
      <c r="I40136" s="137"/>
      <c r="J40136" s="110"/>
      <c r="K40136"/>
      <c r="L40136"/>
      <c r="T40136" s="138"/>
    </row>
    <row r="40137" spans="9:20" x14ac:dyDescent="0.25">
      <c r="I40137" s="137"/>
      <c r="J40137" s="110"/>
      <c r="K40137"/>
      <c r="L40137"/>
      <c r="T40137" s="138"/>
    </row>
    <row r="40138" spans="9:20" x14ac:dyDescent="0.25">
      <c r="I40138" s="137"/>
      <c r="J40138" s="110"/>
      <c r="K40138"/>
      <c r="L40138"/>
      <c r="T40138" s="138"/>
    </row>
    <row r="40139" spans="9:20" x14ac:dyDescent="0.25">
      <c r="I40139" s="137"/>
      <c r="J40139" s="110"/>
      <c r="K40139"/>
      <c r="L40139"/>
      <c r="T40139" s="138"/>
    </row>
    <row r="40140" spans="9:20" x14ac:dyDescent="0.25">
      <c r="I40140" s="137"/>
      <c r="J40140" s="110"/>
      <c r="K40140"/>
      <c r="L40140"/>
      <c r="T40140" s="138"/>
    </row>
    <row r="40141" spans="9:20" x14ac:dyDescent="0.25">
      <c r="I40141" s="137"/>
      <c r="J40141" s="110"/>
      <c r="K40141"/>
      <c r="L40141"/>
      <c r="T40141" s="138"/>
    </row>
    <row r="40142" spans="9:20" x14ac:dyDescent="0.25">
      <c r="I40142" s="137"/>
      <c r="J40142" s="110"/>
      <c r="K40142"/>
      <c r="L40142"/>
      <c r="T40142" s="138"/>
    </row>
    <row r="40143" spans="9:20" x14ac:dyDescent="0.25">
      <c r="I40143" s="137"/>
      <c r="J40143" s="110"/>
      <c r="K40143"/>
      <c r="L40143"/>
      <c r="T40143" s="138"/>
    </row>
    <row r="40144" spans="9:20" x14ac:dyDescent="0.25">
      <c r="I40144" s="137"/>
      <c r="J40144" s="110"/>
      <c r="K40144"/>
      <c r="L40144"/>
      <c r="T40144" s="138"/>
    </row>
    <row r="40145" spans="9:20" x14ac:dyDescent="0.25">
      <c r="I40145" s="137"/>
      <c r="J40145" s="110"/>
      <c r="K40145"/>
      <c r="L40145"/>
      <c r="T40145" s="138"/>
    </row>
    <row r="40146" spans="9:20" x14ac:dyDescent="0.25">
      <c r="I40146" s="137"/>
      <c r="J40146" s="110"/>
      <c r="K40146"/>
      <c r="L40146"/>
      <c r="T40146" s="138"/>
    </row>
    <row r="40147" spans="9:20" x14ac:dyDescent="0.25">
      <c r="I40147" s="137"/>
      <c r="J40147" s="110"/>
      <c r="K40147"/>
      <c r="L40147"/>
      <c r="T40147" s="138"/>
    </row>
    <row r="40148" spans="9:20" x14ac:dyDescent="0.25">
      <c r="I40148" s="137"/>
      <c r="J40148" s="110"/>
      <c r="K40148"/>
      <c r="L40148"/>
      <c r="T40148" s="138"/>
    </row>
    <row r="40149" spans="9:20" x14ac:dyDescent="0.25">
      <c r="I40149" s="137"/>
      <c r="J40149" s="110"/>
      <c r="K40149"/>
      <c r="L40149"/>
      <c r="T40149" s="138"/>
    </row>
    <row r="40150" spans="9:20" x14ac:dyDescent="0.25">
      <c r="I40150" s="137"/>
      <c r="J40150" s="110"/>
      <c r="K40150"/>
      <c r="L40150"/>
      <c r="T40150" s="138"/>
    </row>
    <row r="40151" spans="9:20" x14ac:dyDescent="0.25">
      <c r="I40151" s="137"/>
      <c r="J40151" s="110"/>
      <c r="K40151"/>
      <c r="L40151"/>
      <c r="T40151" s="138"/>
    </row>
    <row r="40152" spans="9:20" x14ac:dyDescent="0.25">
      <c r="I40152" s="137"/>
      <c r="J40152" s="110"/>
      <c r="K40152"/>
      <c r="L40152"/>
      <c r="T40152" s="138"/>
    </row>
    <row r="40153" spans="9:20" x14ac:dyDescent="0.25">
      <c r="I40153" s="137"/>
      <c r="J40153" s="110"/>
      <c r="K40153"/>
      <c r="L40153"/>
      <c r="T40153" s="138"/>
    </row>
    <row r="40154" spans="9:20" x14ac:dyDescent="0.25">
      <c r="I40154" s="137"/>
      <c r="J40154" s="110"/>
      <c r="K40154"/>
      <c r="L40154"/>
      <c r="T40154" s="138"/>
    </row>
    <row r="40155" spans="9:20" x14ac:dyDescent="0.25">
      <c r="I40155" s="137"/>
      <c r="J40155" s="110"/>
      <c r="K40155"/>
      <c r="L40155"/>
      <c r="T40155" s="138"/>
    </row>
    <row r="40156" spans="9:20" x14ac:dyDescent="0.25">
      <c r="I40156" s="137"/>
      <c r="J40156" s="110"/>
      <c r="K40156"/>
      <c r="L40156"/>
      <c r="T40156" s="138"/>
    </row>
    <row r="40157" spans="9:20" x14ac:dyDescent="0.25">
      <c r="I40157" s="137"/>
      <c r="J40157" s="110"/>
      <c r="K40157"/>
      <c r="L40157"/>
      <c r="T40157" s="138"/>
    </row>
    <row r="40158" spans="9:20" x14ac:dyDescent="0.25">
      <c r="I40158" s="137"/>
      <c r="J40158" s="110"/>
      <c r="K40158"/>
      <c r="L40158"/>
      <c r="T40158" s="138"/>
    </row>
    <row r="40159" spans="9:20" x14ac:dyDescent="0.25">
      <c r="I40159" s="137"/>
      <c r="J40159" s="110"/>
      <c r="K40159"/>
      <c r="L40159"/>
      <c r="T40159" s="138"/>
    </row>
    <row r="40160" spans="9:20" x14ac:dyDescent="0.25">
      <c r="I40160" s="137"/>
      <c r="J40160" s="110"/>
      <c r="K40160"/>
      <c r="L40160"/>
      <c r="T40160" s="138"/>
    </row>
    <row r="40161" spans="9:20" x14ac:dyDescent="0.25">
      <c r="I40161" s="137"/>
      <c r="J40161" s="110"/>
      <c r="K40161"/>
      <c r="L40161"/>
      <c r="T40161" s="138"/>
    </row>
    <row r="40162" spans="9:20" x14ac:dyDescent="0.25">
      <c r="I40162" s="137"/>
      <c r="J40162" s="110"/>
      <c r="K40162"/>
      <c r="L40162"/>
      <c r="T40162" s="138"/>
    </row>
    <row r="40163" spans="9:20" x14ac:dyDescent="0.25">
      <c r="I40163" s="137"/>
      <c r="J40163" s="110"/>
      <c r="K40163"/>
      <c r="L40163"/>
      <c r="T40163" s="138"/>
    </row>
    <row r="40164" spans="9:20" x14ac:dyDescent="0.25">
      <c r="I40164" s="137"/>
      <c r="J40164" s="110"/>
      <c r="K40164"/>
      <c r="L40164"/>
      <c r="T40164" s="138"/>
    </row>
    <row r="40165" spans="9:20" x14ac:dyDescent="0.25">
      <c r="I40165" s="137"/>
      <c r="J40165" s="110"/>
      <c r="K40165"/>
      <c r="L40165"/>
      <c r="T40165" s="138"/>
    </row>
    <row r="40166" spans="9:20" x14ac:dyDescent="0.25">
      <c r="I40166" s="137"/>
      <c r="J40166" s="110"/>
      <c r="K40166"/>
      <c r="L40166"/>
      <c r="T40166" s="138"/>
    </row>
    <row r="40167" spans="9:20" x14ac:dyDescent="0.25">
      <c r="I40167" s="137"/>
      <c r="J40167" s="110"/>
      <c r="K40167"/>
      <c r="L40167"/>
      <c r="T40167" s="138"/>
    </row>
    <row r="40168" spans="9:20" x14ac:dyDescent="0.25">
      <c r="I40168" s="137"/>
      <c r="J40168" s="110"/>
      <c r="K40168"/>
      <c r="L40168"/>
      <c r="T40168" s="138"/>
    </row>
    <row r="40169" spans="9:20" x14ac:dyDescent="0.25">
      <c r="I40169" s="137"/>
      <c r="J40169" s="110"/>
      <c r="K40169"/>
      <c r="L40169"/>
      <c r="T40169" s="138"/>
    </row>
    <row r="40170" spans="9:20" x14ac:dyDescent="0.25">
      <c r="I40170" s="137"/>
      <c r="J40170" s="110"/>
      <c r="K40170"/>
      <c r="L40170"/>
      <c r="T40170" s="138"/>
    </row>
    <row r="40171" spans="9:20" x14ac:dyDescent="0.25">
      <c r="I40171" s="137"/>
      <c r="J40171" s="110"/>
      <c r="K40171"/>
      <c r="L40171"/>
      <c r="T40171" s="138"/>
    </row>
    <row r="40172" spans="9:20" x14ac:dyDescent="0.25">
      <c r="I40172" s="137"/>
      <c r="J40172" s="110"/>
      <c r="K40172"/>
      <c r="L40172"/>
      <c r="T40172" s="138"/>
    </row>
    <row r="40173" spans="9:20" x14ac:dyDescent="0.25">
      <c r="I40173" s="137"/>
      <c r="J40173" s="110"/>
      <c r="K40173"/>
      <c r="L40173"/>
      <c r="T40173" s="138"/>
    </row>
    <row r="40174" spans="9:20" x14ac:dyDescent="0.25">
      <c r="I40174" s="137"/>
      <c r="J40174" s="110"/>
      <c r="K40174"/>
      <c r="L40174"/>
      <c r="T40174" s="138"/>
    </row>
    <row r="40175" spans="9:20" x14ac:dyDescent="0.25">
      <c r="I40175" s="137"/>
      <c r="J40175" s="110"/>
      <c r="K40175"/>
      <c r="L40175"/>
      <c r="T40175" s="138"/>
    </row>
    <row r="40176" spans="9:20" x14ac:dyDescent="0.25">
      <c r="I40176" s="137"/>
      <c r="J40176" s="110"/>
      <c r="K40176"/>
      <c r="L40176"/>
      <c r="T40176" s="138"/>
    </row>
    <row r="40177" spans="9:20" x14ac:dyDescent="0.25">
      <c r="I40177" s="137"/>
      <c r="J40177" s="110"/>
      <c r="K40177"/>
      <c r="L40177"/>
      <c r="T40177" s="138"/>
    </row>
    <row r="40178" spans="9:20" x14ac:dyDescent="0.25">
      <c r="I40178" s="137"/>
      <c r="J40178" s="110"/>
      <c r="K40178"/>
      <c r="L40178"/>
      <c r="T40178" s="138"/>
    </row>
    <row r="40179" spans="9:20" x14ac:dyDescent="0.25">
      <c r="I40179" s="137"/>
      <c r="J40179" s="110"/>
      <c r="K40179"/>
      <c r="L40179"/>
      <c r="T40179" s="138"/>
    </row>
    <row r="40180" spans="9:20" x14ac:dyDescent="0.25">
      <c r="I40180" s="137"/>
      <c r="J40180" s="110"/>
      <c r="K40180"/>
      <c r="L40180"/>
      <c r="T40180" s="138"/>
    </row>
    <row r="40181" spans="9:20" x14ac:dyDescent="0.25">
      <c r="I40181" s="137"/>
      <c r="J40181" s="110"/>
      <c r="K40181"/>
      <c r="L40181"/>
      <c r="T40181" s="138"/>
    </row>
    <row r="40182" spans="9:20" x14ac:dyDescent="0.25">
      <c r="I40182" s="137"/>
      <c r="J40182" s="110"/>
      <c r="K40182"/>
      <c r="L40182"/>
      <c r="T40182" s="138"/>
    </row>
    <row r="40183" spans="9:20" x14ac:dyDescent="0.25">
      <c r="I40183" s="137"/>
      <c r="J40183" s="110"/>
      <c r="K40183"/>
      <c r="L40183"/>
      <c r="T40183" s="138"/>
    </row>
    <row r="40184" spans="9:20" x14ac:dyDescent="0.25">
      <c r="I40184" s="137"/>
      <c r="J40184" s="110"/>
      <c r="K40184"/>
      <c r="L40184"/>
      <c r="T40184" s="138"/>
    </row>
    <row r="40185" spans="9:20" x14ac:dyDescent="0.25">
      <c r="I40185" s="137"/>
      <c r="J40185" s="110"/>
      <c r="K40185"/>
      <c r="L40185"/>
      <c r="T40185" s="138"/>
    </row>
    <row r="40186" spans="9:20" x14ac:dyDescent="0.25">
      <c r="I40186" s="137"/>
      <c r="J40186" s="110"/>
      <c r="K40186"/>
      <c r="L40186"/>
      <c r="T40186" s="138"/>
    </row>
    <row r="40187" spans="9:20" x14ac:dyDescent="0.25">
      <c r="I40187" s="137"/>
      <c r="J40187" s="110"/>
      <c r="K40187"/>
      <c r="L40187"/>
      <c r="T40187" s="138"/>
    </row>
    <row r="40188" spans="9:20" x14ac:dyDescent="0.25">
      <c r="I40188" s="137"/>
      <c r="J40188" s="110"/>
      <c r="K40188"/>
      <c r="L40188"/>
      <c r="T40188" s="138"/>
    </row>
    <row r="40189" spans="9:20" x14ac:dyDescent="0.25">
      <c r="I40189" s="137"/>
      <c r="J40189" s="110"/>
      <c r="K40189"/>
      <c r="L40189"/>
      <c r="T40189" s="138"/>
    </row>
    <row r="40190" spans="9:20" x14ac:dyDescent="0.25">
      <c r="I40190" s="137"/>
      <c r="J40190" s="110"/>
      <c r="K40190"/>
      <c r="L40190"/>
      <c r="T40190" s="138"/>
    </row>
    <row r="40191" spans="9:20" x14ac:dyDescent="0.25">
      <c r="I40191" s="137"/>
      <c r="J40191" s="110"/>
      <c r="K40191"/>
      <c r="L40191"/>
      <c r="T40191" s="138"/>
    </row>
    <row r="40192" spans="9:20" x14ac:dyDescent="0.25">
      <c r="I40192" s="137"/>
      <c r="J40192" s="110"/>
      <c r="K40192"/>
      <c r="L40192"/>
      <c r="T40192" s="138"/>
    </row>
    <row r="40193" spans="9:20" x14ac:dyDescent="0.25">
      <c r="I40193" s="137"/>
      <c r="J40193" s="110"/>
      <c r="K40193"/>
      <c r="L40193"/>
      <c r="T40193" s="138"/>
    </row>
    <row r="40194" spans="9:20" x14ac:dyDescent="0.25">
      <c r="I40194" s="137"/>
      <c r="J40194" s="110"/>
      <c r="K40194"/>
      <c r="L40194"/>
      <c r="T40194" s="138"/>
    </row>
    <row r="40195" spans="9:20" x14ac:dyDescent="0.25">
      <c r="I40195" s="137"/>
      <c r="J40195" s="110"/>
      <c r="K40195"/>
      <c r="L40195"/>
      <c r="T40195" s="138"/>
    </row>
    <row r="40196" spans="9:20" x14ac:dyDescent="0.25">
      <c r="I40196" s="137"/>
      <c r="J40196" s="110"/>
      <c r="K40196"/>
      <c r="L40196"/>
      <c r="T40196" s="138"/>
    </row>
    <row r="40197" spans="9:20" x14ac:dyDescent="0.25">
      <c r="I40197" s="137"/>
      <c r="J40197" s="110"/>
      <c r="K40197"/>
      <c r="L40197"/>
      <c r="T40197" s="138"/>
    </row>
    <row r="40198" spans="9:20" x14ac:dyDescent="0.25">
      <c r="I40198" s="137"/>
      <c r="J40198" s="110"/>
      <c r="K40198"/>
      <c r="L40198"/>
      <c r="T40198" s="138"/>
    </row>
    <row r="40199" spans="9:20" x14ac:dyDescent="0.25">
      <c r="I40199" s="137"/>
      <c r="J40199" s="110"/>
      <c r="K40199"/>
      <c r="L40199"/>
      <c r="T40199" s="138"/>
    </row>
    <row r="40200" spans="9:20" x14ac:dyDescent="0.25">
      <c r="I40200" s="137"/>
      <c r="J40200" s="110"/>
      <c r="K40200"/>
      <c r="L40200"/>
      <c r="T40200" s="138"/>
    </row>
    <row r="40201" spans="9:20" x14ac:dyDescent="0.25">
      <c r="I40201" s="137"/>
      <c r="J40201" s="110"/>
      <c r="K40201"/>
      <c r="L40201"/>
      <c r="T40201" s="138"/>
    </row>
    <row r="40202" spans="9:20" x14ac:dyDescent="0.25">
      <c r="I40202" s="137"/>
      <c r="J40202" s="110"/>
      <c r="K40202"/>
      <c r="L40202"/>
      <c r="T40202" s="138"/>
    </row>
    <row r="40203" spans="9:20" x14ac:dyDescent="0.25">
      <c r="I40203" s="137"/>
      <c r="J40203" s="110"/>
      <c r="K40203"/>
      <c r="L40203"/>
      <c r="T40203" s="138"/>
    </row>
    <row r="40204" spans="9:20" x14ac:dyDescent="0.25">
      <c r="I40204" s="137"/>
      <c r="J40204" s="110"/>
      <c r="K40204"/>
      <c r="L40204"/>
      <c r="T40204" s="138"/>
    </row>
    <row r="40205" spans="9:20" x14ac:dyDescent="0.25">
      <c r="I40205" s="137"/>
      <c r="J40205" s="110"/>
      <c r="K40205"/>
      <c r="L40205"/>
      <c r="T40205" s="138"/>
    </row>
    <row r="40206" spans="9:20" x14ac:dyDescent="0.25">
      <c r="I40206" s="137"/>
      <c r="J40206" s="110"/>
      <c r="K40206"/>
      <c r="L40206"/>
      <c r="T40206" s="138"/>
    </row>
    <row r="40207" spans="9:20" x14ac:dyDescent="0.25">
      <c r="I40207" s="137"/>
      <c r="J40207" s="110"/>
      <c r="K40207"/>
      <c r="L40207"/>
      <c r="T40207" s="138"/>
    </row>
    <row r="40208" spans="9:20" x14ac:dyDescent="0.25">
      <c r="I40208" s="137"/>
      <c r="J40208" s="110"/>
      <c r="K40208"/>
      <c r="L40208"/>
      <c r="T40208" s="138"/>
    </row>
    <row r="40209" spans="9:20" x14ac:dyDescent="0.25">
      <c r="I40209" s="137"/>
      <c r="J40209" s="110"/>
      <c r="K40209"/>
      <c r="L40209"/>
      <c r="T40209" s="138"/>
    </row>
    <row r="40210" spans="9:20" x14ac:dyDescent="0.25">
      <c r="I40210" s="137"/>
      <c r="J40210" s="110"/>
      <c r="K40210"/>
      <c r="L40210"/>
      <c r="T40210" s="138"/>
    </row>
    <row r="40211" spans="9:20" x14ac:dyDescent="0.25">
      <c r="I40211" s="137"/>
      <c r="J40211" s="110"/>
      <c r="K40211"/>
      <c r="L40211"/>
      <c r="T40211" s="138"/>
    </row>
    <row r="40212" spans="9:20" x14ac:dyDescent="0.25">
      <c r="I40212" s="137"/>
      <c r="J40212" s="110"/>
      <c r="K40212"/>
      <c r="L40212"/>
      <c r="T40212" s="138"/>
    </row>
    <row r="40213" spans="9:20" x14ac:dyDescent="0.25">
      <c r="I40213" s="137"/>
      <c r="J40213" s="110"/>
      <c r="K40213"/>
      <c r="L40213"/>
      <c r="T40213" s="138"/>
    </row>
    <row r="40214" spans="9:20" x14ac:dyDescent="0.25">
      <c r="I40214" s="137"/>
      <c r="J40214" s="110"/>
      <c r="K40214"/>
      <c r="L40214"/>
      <c r="T40214" s="138"/>
    </row>
    <row r="40215" spans="9:20" x14ac:dyDescent="0.25">
      <c r="I40215" s="137"/>
      <c r="J40215" s="110"/>
      <c r="K40215"/>
      <c r="L40215"/>
      <c r="T40215" s="138"/>
    </row>
    <row r="40216" spans="9:20" x14ac:dyDescent="0.25">
      <c r="I40216" s="137"/>
      <c r="J40216" s="110"/>
      <c r="K40216"/>
      <c r="L40216"/>
      <c r="T40216" s="138"/>
    </row>
    <row r="40217" spans="9:20" x14ac:dyDescent="0.25">
      <c r="I40217" s="137"/>
      <c r="J40217" s="110"/>
      <c r="K40217"/>
      <c r="L40217"/>
      <c r="T40217" s="138"/>
    </row>
    <row r="40218" spans="9:20" x14ac:dyDescent="0.25">
      <c r="I40218" s="137"/>
      <c r="J40218" s="110"/>
      <c r="K40218"/>
      <c r="L40218"/>
      <c r="T40218" s="138"/>
    </row>
    <row r="40219" spans="9:20" x14ac:dyDescent="0.25">
      <c r="I40219" s="137"/>
      <c r="J40219" s="110"/>
      <c r="K40219"/>
      <c r="L40219"/>
      <c r="T40219" s="138"/>
    </row>
    <row r="40220" spans="9:20" x14ac:dyDescent="0.25">
      <c r="I40220" s="137"/>
      <c r="J40220" s="110"/>
      <c r="K40220"/>
      <c r="L40220"/>
      <c r="T40220" s="138"/>
    </row>
    <row r="40221" spans="9:20" x14ac:dyDescent="0.25">
      <c r="I40221" s="137"/>
      <c r="J40221" s="110"/>
      <c r="K40221"/>
      <c r="L40221"/>
      <c r="T40221" s="138"/>
    </row>
    <row r="40222" spans="9:20" x14ac:dyDescent="0.25">
      <c r="I40222" s="137"/>
      <c r="J40222" s="110"/>
      <c r="K40222"/>
      <c r="L40222"/>
      <c r="T40222" s="138"/>
    </row>
    <row r="40223" spans="9:20" x14ac:dyDescent="0.25">
      <c r="I40223" s="137"/>
      <c r="J40223" s="110"/>
      <c r="K40223"/>
      <c r="L40223"/>
      <c r="T40223" s="138"/>
    </row>
    <row r="40224" spans="9:20" x14ac:dyDescent="0.25">
      <c r="I40224" s="137"/>
      <c r="J40224" s="110"/>
      <c r="K40224"/>
      <c r="L40224"/>
      <c r="T40224" s="138"/>
    </row>
    <row r="40225" spans="9:20" x14ac:dyDescent="0.25">
      <c r="I40225" s="137"/>
      <c r="J40225" s="110"/>
      <c r="K40225"/>
      <c r="L40225"/>
      <c r="T40225" s="138"/>
    </row>
    <row r="40226" spans="9:20" x14ac:dyDescent="0.25">
      <c r="I40226" s="137"/>
      <c r="J40226" s="110"/>
      <c r="K40226"/>
      <c r="L40226"/>
      <c r="T40226" s="138"/>
    </row>
    <row r="40227" spans="9:20" x14ac:dyDescent="0.25">
      <c r="I40227" s="137"/>
      <c r="J40227" s="110"/>
      <c r="K40227"/>
      <c r="L40227"/>
      <c r="T40227" s="138"/>
    </row>
    <row r="40228" spans="9:20" x14ac:dyDescent="0.25">
      <c r="I40228" s="137"/>
      <c r="J40228" s="110"/>
      <c r="K40228"/>
      <c r="L40228"/>
      <c r="T40228" s="138"/>
    </row>
    <row r="40229" spans="9:20" x14ac:dyDescent="0.25">
      <c r="I40229" s="137"/>
      <c r="J40229" s="110"/>
      <c r="K40229"/>
      <c r="L40229"/>
      <c r="T40229" s="138"/>
    </row>
    <row r="40230" spans="9:20" x14ac:dyDescent="0.25">
      <c r="I40230" s="137"/>
      <c r="J40230" s="110"/>
      <c r="K40230"/>
      <c r="L40230"/>
      <c r="T40230" s="138"/>
    </row>
    <row r="40231" spans="9:20" x14ac:dyDescent="0.25">
      <c r="I40231" s="137"/>
      <c r="J40231" s="110"/>
      <c r="K40231"/>
      <c r="L40231"/>
      <c r="T40231" s="138"/>
    </row>
    <row r="40232" spans="9:20" x14ac:dyDescent="0.25">
      <c r="I40232" s="137"/>
      <c r="J40232" s="110"/>
      <c r="K40232"/>
      <c r="L40232"/>
      <c r="T40232" s="138"/>
    </row>
    <row r="40233" spans="9:20" x14ac:dyDescent="0.25">
      <c r="I40233" s="137"/>
      <c r="J40233" s="110"/>
      <c r="K40233"/>
      <c r="L40233"/>
      <c r="T40233" s="138"/>
    </row>
    <row r="40234" spans="9:20" x14ac:dyDescent="0.25">
      <c r="I40234" s="137"/>
      <c r="J40234" s="110"/>
      <c r="K40234"/>
      <c r="L40234"/>
      <c r="T40234" s="138"/>
    </row>
    <row r="40235" spans="9:20" x14ac:dyDescent="0.25">
      <c r="I40235" s="137"/>
      <c r="J40235" s="110"/>
      <c r="K40235"/>
      <c r="L40235"/>
      <c r="T40235" s="138"/>
    </row>
    <row r="40236" spans="9:20" x14ac:dyDescent="0.25">
      <c r="I40236" s="137"/>
      <c r="J40236" s="110"/>
      <c r="K40236"/>
      <c r="L40236"/>
      <c r="T40236" s="138"/>
    </row>
    <row r="40237" spans="9:20" x14ac:dyDescent="0.25">
      <c r="I40237" s="137"/>
      <c r="J40237" s="110"/>
      <c r="K40237"/>
      <c r="L40237"/>
      <c r="T40237" s="138"/>
    </row>
    <row r="40238" spans="9:20" x14ac:dyDescent="0.25">
      <c r="I40238" s="137"/>
      <c r="J40238" s="110"/>
      <c r="K40238"/>
      <c r="L40238"/>
      <c r="T40238" s="138"/>
    </row>
    <row r="40239" spans="9:20" x14ac:dyDescent="0.25">
      <c r="I40239" s="137"/>
      <c r="J40239" s="110"/>
      <c r="K40239"/>
      <c r="L40239"/>
      <c r="T40239" s="138"/>
    </row>
    <row r="40240" spans="9:20" x14ac:dyDescent="0.25">
      <c r="I40240" s="137"/>
      <c r="J40240" s="110"/>
      <c r="K40240"/>
      <c r="L40240"/>
      <c r="T40240" s="138"/>
    </row>
    <row r="40241" spans="9:20" x14ac:dyDescent="0.25">
      <c r="I40241" s="137"/>
      <c r="J40241" s="110"/>
      <c r="K40241"/>
      <c r="L40241"/>
      <c r="T40241" s="138"/>
    </row>
    <row r="40242" spans="9:20" x14ac:dyDescent="0.25">
      <c r="I40242" s="137"/>
      <c r="J40242" s="110"/>
      <c r="K40242"/>
      <c r="L40242"/>
      <c r="T40242" s="138"/>
    </row>
    <row r="40243" spans="9:20" x14ac:dyDescent="0.25">
      <c r="I40243" s="137"/>
      <c r="J40243" s="110"/>
      <c r="K40243"/>
      <c r="L40243"/>
      <c r="T40243" s="138"/>
    </row>
    <row r="40244" spans="9:20" x14ac:dyDescent="0.25">
      <c r="I40244" s="137"/>
      <c r="J40244" s="110"/>
      <c r="K40244"/>
      <c r="L40244"/>
      <c r="T40244" s="138"/>
    </row>
    <row r="40245" spans="9:20" x14ac:dyDescent="0.25">
      <c r="I40245" s="137"/>
      <c r="J40245" s="110"/>
      <c r="K40245"/>
      <c r="L40245"/>
      <c r="T40245" s="138"/>
    </row>
    <row r="40246" spans="9:20" x14ac:dyDescent="0.25">
      <c r="I40246" s="137"/>
      <c r="J40246" s="110"/>
      <c r="K40246"/>
      <c r="L40246"/>
      <c r="T40246" s="138"/>
    </row>
    <row r="40247" spans="9:20" x14ac:dyDescent="0.25">
      <c r="I40247" s="137"/>
      <c r="J40247" s="110"/>
      <c r="K40247"/>
      <c r="L40247"/>
      <c r="T40247" s="138"/>
    </row>
    <row r="40248" spans="9:20" x14ac:dyDescent="0.25">
      <c r="I40248" s="137"/>
      <c r="J40248" s="110"/>
      <c r="K40248"/>
      <c r="L40248"/>
      <c r="T40248" s="138"/>
    </row>
    <row r="40249" spans="9:20" x14ac:dyDescent="0.25">
      <c r="I40249" s="137"/>
      <c r="J40249" s="110"/>
      <c r="K40249"/>
      <c r="L40249"/>
      <c r="T40249" s="138"/>
    </row>
    <row r="40250" spans="9:20" x14ac:dyDescent="0.25">
      <c r="I40250" s="137"/>
      <c r="J40250" s="110"/>
      <c r="K40250"/>
      <c r="L40250"/>
      <c r="T40250" s="138"/>
    </row>
    <row r="40251" spans="9:20" x14ac:dyDescent="0.25">
      <c r="I40251" s="137"/>
      <c r="J40251" s="110"/>
      <c r="K40251"/>
      <c r="L40251"/>
      <c r="T40251" s="138"/>
    </row>
    <row r="40252" spans="9:20" x14ac:dyDescent="0.25">
      <c r="I40252" s="137"/>
      <c r="J40252" s="110"/>
      <c r="K40252"/>
      <c r="L40252"/>
      <c r="T40252" s="138"/>
    </row>
    <row r="40253" spans="9:20" x14ac:dyDescent="0.25">
      <c r="I40253" s="137"/>
      <c r="J40253" s="110"/>
      <c r="K40253"/>
      <c r="L40253"/>
      <c r="T40253" s="138"/>
    </row>
    <row r="40254" spans="9:20" x14ac:dyDescent="0.25">
      <c r="I40254" s="137"/>
      <c r="J40254" s="110"/>
      <c r="K40254"/>
      <c r="L40254"/>
      <c r="T40254" s="138"/>
    </row>
    <row r="40255" spans="9:20" x14ac:dyDescent="0.25">
      <c r="I40255" s="137"/>
      <c r="J40255" s="110"/>
      <c r="K40255"/>
      <c r="L40255"/>
      <c r="T40255" s="138"/>
    </row>
    <row r="40256" spans="9:20" x14ac:dyDescent="0.25">
      <c r="I40256" s="137"/>
      <c r="J40256" s="110"/>
      <c r="K40256"/>
      <c r="L40256"/>
      <c r="T40256" s="138"/>
    </row>
    <row r="40257" spans="9:20" x14ac:dyDescent="0.25">
      <c r="I40257" s="137"/>
      <c r="J40257" s="110"/>
      <c r="K40257"/>
      <c r="L40257"/>
      <c r="T40257" s="138"/>
    </row>
    <row r="40258" spans="9:20" x14ac:dyDescent="0.25">
      <c r="I40258" s="137"/>
      <c r="J40258" s="110"/>
      <c r="K40258"/>
      <c r="L40258"/>
      <c r="T40258" s="138"/>
    </row>
    <row r="40259" spans="9:20" x14ac:dyDescent="0.25">
      <c r="I40259" s="137"/>
      <c r="J40259" s="110"/>
      <c r="K40259"/>
      <c r="L40259"/>
      <c r="T40259" s="138"/>
    </row>
    <row r="40260" spans="9:20" x14ac:dyDescent="0.25">
      <c r="I40260" s="137"/>
      <c r="J40260" s="110"/>
      <c r="K40260"/>
      <c r="L40260"/>
      <c r="T40260" s="138"/>
    </row>
    <row r="40261" spans="9:20" x14ac:dyDescent="0.25">
      <c r="I40261" s="137"/>
      <c r="J40261" s="110"/>
      <c r="K40261"/>
      <c r="L40261"/>
      <c r="T40261" s="138"/>
    </row>
    <row r="40262" spans="9:20" x14ac:dyDescent="0.25">
      <c r="I40262" s="137"/>
      <c r="J40262" s="110"/>
      <c r="K40262"/>
      <c r="L40262"/>
      <c r="T40262" s="138"/>
    </row>
    <row r="40263" spans="9:20" x14ac:dyDescent="0.25">
      <c r="I40263" s="137"/>
      <c r="J40263" s="110"/>
      <c r="K40263"/>
      <c r="L40263"/>
      <c r="T40263" s="138"/>
    </row>
    <row r="40264" spans="9:20" x14ac:dyDescent="0.25">
      <c r="I40264" s="137"/>
      <c r="J40264" s="110"/>
      <c r="K40264"/>
      <c r="L40264"/>
      <c r="T40264" s="138"/>
    </row>
    <row r="40265" spans="9:20" x14ac:dyDescent="0.25">
      <c r="I40265" s="137"/>
      <c r="J40265" s="110"/>
      <c r="K40265"/>
      <c r="L40265"/>
      <c r="T40265" s="138"/>
    </row>
    <row r="40266" spans="9:20" x14ac:dyDescent="0.25">
      <c r="I40266" s="137"/>
      <c r="J40266" s="110"/>
      <c r="K40266"/>
      <c r="L40266"/>
      <c r="T40266" s="138"/>
    </row>
    <row r="40267" spans="9:20" x14ac:dyDescent="0.25">
      <c r="I40267" s="137"/>
      <c r="J40267" s="110"/>
      <c r="K40267"/>
      <c r="L40267"/>
      <c r="T40267" s="138"/>
    </row>
    <row r="40268" spans="9:20" x14ac:dyDescent="0.25">
      <c r="I40268" s="137"/>
      <c r="J40268" s="110"/>
      <c r="K40268"/>
      <c r="L40268"/>
      <c r="T40268" s="138"/>
    </row>
    <row r="40269" spans="9:20" x14ac:dyDescent="0.25">
      <c r="I40269" s="137"/>
      <c r="J40269" s="110"/>
      <c r="K40269"/>
      <c r="L40269"/>
      <c r="T40269" s="138"/>
    </row>
    <row r="40270" spans="9:20" x14ac:dyDescent="0.25">
      <c r="I40270" s="137"/>
      <c r="J40270" s="110"/>
      <c r="K40270"/>
      <c r="L40270"/>
      <c r="T40270" s="138"/>
    </row>
    <row r="40271" spans="9:20" x14ac:dyDescent="0.25">
      <c r="I40271" s="137"/>
      <c r="J40271" s="110"/>
      <c r="K40271"/>
      <c r="L40271"/>
      <c r="T40271" s="138"/>
    </row>
    <row r="40272" spans="9:20" x14ac:dyDescent="0.25">
      <c r="I40272" s="137"/>
      <c r="J40272" s="110"/>
      <c r="K40272"/>
      <c r="L40272"/>
      <c r="T40272" s="138"/>
    </row>
    <row r="40273" spans="9:20" x14ac:dyDescent="0.25">
      <c r="I40273" s="137"/>
      <c r="J40273" s="110"/>
      <c r="K40273"/>
      <c r="L40273"/>
      <c r="T40273" s="138"/>
    </row>
    <row r="40274" spans="9:20" x14ac:dyDescent="0.25">
      <c r="I40274" s="137"/>
      <c r="J40274" s="110"/>
      <c r="K40274"/>
      <c r="L40274"/>
      <c r="T40274" s="138"/>
    </row>
    <row r="40275" spans="9:20" x14ac:dyDescent="0.25">
      <c r="I40275" s="137"/>
      <c r="J40275" s="110"/>
      <c r="K40275"/>
      <c r="L40275"/>
      <c r="T40275" s="138"/>
    </row>
    <row r="40276" spans="9:20" x14ac:dyDescent="0.25">
      <c r="I40276" s="137"/>
      <c r="J40276" s="110"/>
      <c r="K40276"/>
      <c r="L40276"/>
      <c r="T40276" s="138"/>
    </row>
    <row r="40277" spans="9:20" x14ac:dyDescent="0.25">
      <c r="I40277" s="137"/>
      <c r="J40277" s="110"/>
      <c r="K40277"/>
      <c r="L40277"/>
      <c r="T40277" s="138"/>
    </row>
    <row r="40278" spans="9:20" x14ac:dyDescent="0.25">
      <c r="I40278" s="137"/>
      <c r="J40278" s="110"/>
      <c r="K40278"/>
      <c r="L40278"/>
      <c r="T40278" s="138"/>
    </row>
    <row r="40279" spans="9:20" x14ac:dyDescent="0.25">
      <c r="I40279" s="137"/>
      <c r="J40279" s="110"/>
      <c r="K40279"/>
      <c r="L40279"/>
      <c r="T40279" s="138"/>
    </row>
    <row r="40280" spans="9:20" x14ac:dyDescent="0.25">
      <c r="I40280" s="137"/>
      <c r="J40280" s="110"/>
      <c r="K40280"/>
      <c r="L40280"/>
      <c r="T40280" s="138"/>
    </row>
    <row r="40281" spans="9:20" x14ac:dyDescent="0.25">
      <c r="I40281" s="137"/>
      <c r="J40281" s="110"/>
      <c r="K40281"/>
      <c r="L40281"/>
      <c r="T40281" s="138"/>
    </row>
    <row r="40282" spans="9:20" x14ac:dyDescent="0.25">
      <c r="I40282" s="137"/>
      <c r="J40282" s="110"/>
      <c r="K40282"/>
      <c r="L40282"/>
      <c r="T40282" s="138"/>
    </row>
    <row r="40283" spans="9:20" x14ac:dyDescent="0.25">
      <c r="I40283" s="137"/>
      <c r="J40283" s="110"/>
      <c r="K40283"/>
      <c r="L40283"/>
      <c r="T40283" s="138"/>
    </row>
    <row r="40284" spans="9:20" x14ac:dyDescent="0.25">
      <c r="I40284" s="137"/>
      <c r="J40284" s="110"/>
      <c r="K40284"/>
      <c r="L40284"/>
      <c r="T40284" s="138"/>
    </row>
    <row r="40285" spans="9:20" x14ac:dyDescent="0.25">
      <c r="I40285" s="137"/>
      <c r="J40285" s="110"/>
      <c r="K40285"/>
      <c r="L40285"/>
      <c r="T40285" s="138"/>
    </row>
    <row r="40286" spans="9:20" x14ac:dyDescent="0.25">
      <c r="I40286" s="137"/>
      <c r="J40286" s="110"/>
      <c r="K40286"/>
      <c r="L40286"/>
      <c r="T40286" s="138"/>
    </row>
    <row r="40287" spans="9:20" x14ac:dyDescent="0.25">
      <c r="I40287" s="137"/>
      <c r="J40287" s="110"/>
      <c r="K40287"/>
      <c r="L40287"/>
      <c r="T40287" s="138"/>
    </row>
    <row r="40288" spans="9:20" x14ac:dyDescent="0.25">
      <c r="I40288" s="137"/>
      <c r="J40288" s="110"/>
      <c r="K40288"/>
      <c r="L40288"/>
      <c r="T40288" s="138"/>
    </row>
    <row r="40289" spans="9:20" x14ac:dyDescent="0.25">
      <c r="I40289" s="137"/>
      <c r="J40289" s="110"/>
      <c r="K40289"/>
      <c r="L40289"/>
      <c r="T40289" s="138"/>
    </row>
    <row r="40290" spans="9:20" x14ac:dyDescent="0.25">
      <c r="I40290" s="137"/>
      <c r="J40290" s="110"/>
      <c r="K40290"/>
      <c r="L40290"/>
      <c r="T40290" s="138"/>
    </row>
    <row r="40291" spans="9:20" x14ac:dyDescent="0.25">
      <c r="I40291" s="137"/>
      <c r="J40291" s="110"/>
      <c r="K40291"/>
      <c r="L40291"/>
      <c r="T40291" s="138"/>
    </row>
    <row r="40292" spans="9:20" x14ac:dyDescent="0.25">
      <c r="I40292" s="137"/>
      <c r="J40292" s="110"/>
      <c r="K40292"/>
      <c r="L40292"/>
      <c r="T40292" s="138"/>
    </row>
    <row r="40293" spans="9:20" x14ac:dyDescent="0.25">
      <c r="I40293" s="137"/>
      <c r="J40293" s="110"/>
      <c r="K40293"/>
      <c r="L40293"/>
      <c r="T40293" s="138"/>
    </row>
    <row r="40294" spans="9:20" x14ac:dyDescent="0.25">
      <c r="I40294" s="137"/>
      <c r="J40294" s="110"/>
      <c r="K40294"/>
      <c r="L40294"/>
      <c r="T40294" s="138"/>
    </row>
    <row r="40295" spans="9:20" x14ac:dyDescent="0.25">
      <c r="I40295" s="137"/>
      <c r="J40295" s="110"/>
      <c r="K40295"/>
      <c r="L40295"/>
      <c r="T40295" s="138"/>
    </row>
    <row r="40296" spans="9:20" x14ac:dyDescent="0.25">
      <c r="I40296" s="137"/>
      <c r="J40296" s="110"/>
      <c r="K40296"/>
      <c r="L40296"/>
      <c r="T40296" s="138"/>
    </row>
    <row r="40297" spans="9:20" x14ac:dyDescent="0.25">
      <c r="I40297" s="137"/>
      <c r="J40297" s="110"/>
      <c r="K40297"/>
      <c r="L40297"/>
      <c r="T40297" s="138"/>
    </row>
    <row r="40298" spans="9:20" x14ac:dyDescent="0.25">
      <c r="I40298" s="137"/>
      <c r="J40298" s="110"/>
      <c r="K40298"/>
      <c r="L40298"/>
      <c r="T40298" s="138"/>
    </row>
    <row r="40299" spans="9:20" x14ac:dyDescent="0.25">
      <c r="I40299" s="137"/>
      <c r="J40299" s="110"/>
      <c r="K40299"/>
      <c r="L40299"/>
      <c r="T40299" s="138"/>
    </row>
    <row r="40300" spans="9:20" x14ac:dyDescent="0.25">
      <c r="I40300" s="137"/>
      <c r="J40300" s="110"/>
      <c r="K40300"/>
      <c r="L40300"/>
      <c r="T40300" s="138"/>
    </row>
    <row r="40301" spans="9:20" x14ac:dyDescent="0.25">
      <c r="I40301" s="137"/>
      <c r="J40301" s="110"/>
      <c r="K40301"/>
      <c r="L40301"/>
      <c r="T40301" s="138"/>
    </row>
    <row r="40302" spans="9:20" x14ac:dyDescent="0.25">
      <c r="I40302" s="137"/>
      <c r="J40302" s="110"/>
      <c r="K40302"/>
      <c r="L40302"/>
      <c r="T40302" s="138"/>
    </row>
    <row r="40303" spans="9:20" x14ac:dyDescent="0.25">
      <c r="I40303" s="137"/>
      <c r="J40303" s="110"/>
      <c r="K40303"/>
      <c r="L40303"/>
      <c r="T40303" s="138"/>
    </row>
    <row r="40304" spans="9:20" x14ac:dyDescent="0.25">
      <c r="I40304" s="137"/>
      <c r="J40304" s="110"/>
      <c r="K40304"/>
      <c r="L40304"/>
      <c r="T40304" s="138"/>
    </row>
    <row r="40305" spans="9:20" x14ac:dyDescent="0.25">
      <c r="I40305" s="137"/>
      <c r="J40305" s="110"/>
      <c r="K40305"/>
      <c r="L40305"/>
      <c r="T40305" s="138"/>
    </row>
    <row r="40306" spans="9:20" x14ac:dyDescent="0.25">
      <c r="I40306" s="137"/>
      <c r="J40306" s="110"/>
      <c r="K40306"/>
      <c r="L40306"/>
      <c r="T40306" s="138"/>
    </row>
    <row r="40307" spans="9:20" x14ac:dyDescent="0.25">
      <c r="I40307" s="137"/>
      <c r="J40307" s="110"/>
      <c r="K40307"/>
      <c r="L40307"/>
      <c r="T40307" s="138"/>
    </row>
    <row r="40308" spans="9:20" x14ac:dyDescent="0.25">
      <c r="I40308" s="137"/>
      <c r="J40308" s="110"/>
      <c r="K40308"/>
      <c r="L40308"/>
      <c r="T40308" s="138"/>
    </row>
    <row r="40309" spans="9:20" x14ac:dyDescent="0.25">
      <c r="I40309" s="137"/>
      <c r="J40309" s="110"/>
      <c r="K40309"/>
      <c r="L40309"/>
      <c r="T40309" s="138"/>
    </row>
    <row r="40310" spans="9:20" x14ac:dyDescent="0.25">
      <c r="I40310" s="137"/>
      <c r="J40310" s="110"/>
      <c r="K40310"/>
      <c r="L40310"/>
      <c r="T40310" s="138"/>
    </row>
    <row r="40311" spans="9:20" x14ac:dyDescent="0.25">
      <c r="I40311" s="137"/>
      <c r="J40311" s="110"/>
      <c r="K40311"/>
      <c r="L40311"/>
      <c r="T40311" s="138"/>
    </row>
    <row r="40312" spans="9:20" x14ac:dyDescent="0.25">
      <c r="I40312" s="137"/>
      <c r="J40312" s="110"/>
      <c r="K40312"/>
      <c r="L40312"/>
      <c r="T40312" s="138"/>
    </row>
    <row r="40313" spans="9:20" x14ac:dyDescent="0.25">
      <c r="I40313" s="137"/>
      <c r="J40313" s="110"/>
      <c r="K40313"/>
      <c r="L40313"/>
      <c r="T40313" s="138"/>
    </row>
    <row r="40314" spans="9:20" x14ac:dyDescent="0.25">
      <c r="I40314" s="137"/>
      <c r="J40314" s="110"/>
      <c r="K40314"/>
      <c r="L40314"/>
      <c r="T40314" s="138"/>
    </row>
    <row r="40315" spans="9:20" x14ac:dyDescent="0.25">
      <c r="I40315" s="137"/>
      <c r="J40315" s="110"/>
      <c r="K40315"/>
      <c r="L40315"/>
      <c r="T40315" s="138"/>
    </row>
    <row r="40316" spans="9:20" x14ac:dyDescent="0.25">
      <c r="I40316" s="137"/>
      <c r="J40316" s="110"/>
      <c r="K40316"/>
      <c r="L40316"/>
      <c r="T40316" s="138"/>
    </row>
    <row r="40317" spans="9:20" x14ac:dyDescent="0.25">
      <c r="I40317" s="137"/>
      <c r="J40317" s="110"/>
      <c r="K40317"/>
      <c r="L40317"/>
      <c r="T40317" s="138"/>
    </row>
    <row r="40318" spans="9:20" x14ac:dyDescent="0.25">
      <c r="I40318" s="137"/>
      <c r="J40318" s="110"/>
      <c r="K40318"/>
      <c r="L40318"/>
      <c r="T40318" s="138"/>
    </row>
    <row r="40319" spans="9:20" x14ac:dyDescent="0.25">
      <c r="I40319" s="137"/>
      <c r="J40319" s="110"/>
      <c r="K40319"/>
      <c r="L40319"/>
      <c r="T40319" s="138"/>
    </row>
    <row r="40320" spans="9:20" x14ac:dyDescent="0.25">
      <c r="I40320" s="137"/>
      <c r="J40320" s="110"/>
      <c r="K40320"/>
      <c r="L40320"/>
      <c r="T40320" s="138"/>
    </row>
    <row r="40321" spans="9:20" x14ac:dyDescent="0.25">
      <c r="I40321" s="137"/>
      <c r="J40321" s="110"/>
      <c r="K40321"/>
      <c r="L40321"/>
      <c r="T40321" s="138"/>
    </row>
    <row r="40322" spans="9:20" x14ac:dyDescent="0.25">
      <c r="I40322" s="137"/>
      <c r="J40322" s="110"/>
      <c r="K40322"/>
      <c r="L40322"/>
      <c r="T40322" s="138"/>
    </row>
    <row r="40323" spans="9:20" x14ac:dyDescent="0.25">
      <c r="I40323" s="137"/>
      <c r="J40323" s="110"/>
      <c r="K40323"/>
      <c r="L40323"/>
      <c r="T40323" s="138"/>
    </row>
    <row r="40324" spans="9:20" x14ac:dyDescent="0.25">
      <c r="I40324" s="137"/>
      <c r="J40324" s="110"/>
      <c r="K40324"/>
      <c r="L40324"/>
      <c r="T40324" s="138"/>
    </row>
    <row r="40325" spans="9:20" x14ac:dyDescent="0.25">
      <c r="I40325" s="137"/>
      <c r="J40325" s="110"/>
      <c r="K40325"/>
      <c r="L40325"/>
      <c r="T40325" s="138"/>
    </row>
    <row r="40326" spans="9:20" x14ac:dyDescent="0.25">
      <c r="I40326" s="137"/>
      <c r="J40326" s="110"/>
      <c r="K40326"/>
      <c r="L40326"/>
      <c r="T40326" s="138"/>
    </row>
    <row r="40327" spans="9:20" x14ac:dyDescent="0.25">
      <c r="I40327" s="137"/>
      <c r="J40327" s="110"/>
      <c r="K40327"/>
      <c r="L40327"/>
      <c r="T40327" s="138"/>
    </row>
    <row r="40328" spans="9:20" x14ac:dyDescent="0.25">
      <c r="I40328" s="137"/>
      <c r="J40328" s="110"/>
      <c r="K40328"/>
      <c r="L40328"/>
      <c r="T40328" s="138"/>
    </row>
    <row r="40329" spans="9:20" x14ac:dyDescent="0.25">
      <c r="I40329" s="137"/>
      <c r="J40329" s="110"/>
      <c r="K40329"/>
      <c r="L40329"/>
      <c r="T40329" s="138"/>
    </row>
    <row r="40330" spans="9:20" x14ac:dyDescent="0.25">
      <c r="I40330" s="137"/>
      <c r="J40330" s="110"/>
      <c r="K40330"/>
      <c r="L40330"/>
      <c r="T40330" s="138"/>
    </row>
    <row r="40331" spans="9:20" x14ac:dyDescent="0.25">
      <c r="I40331" s="137"/>
      <c r="J40331" s="110"/>
      <c r="K40331"/>
      <c r="L40331"/>
      <c r="T40331" s="138"/>
    </row>
    <row r="40332" spans="9:20" x14ac:dyDescent="0.25">
      <c r="I40332" s="137"/>
      <c r="J40332" s="110"/>
      <c r="K40332"/>
      <c r="L40332"/>
      <c r="T40332" s="138"/>
    </row>
    <row r="40333" spans="9:20" x14ac:dyDescent="0.25">
      <c r="I40333" s="137"/>
      <c r="J40333" s="110"/>
      <c r="K40333"/>
      <c r="L40333"/>
      <c r="T40333" s="138"/>
    </row>
    <row r="40334" spans="9:20" x14ac:dyDescent="0.25">
      <c r="I40334" s="137"/>
      <c r="J40334" s="110"/>
      <c r="K40334"/>
      <c r="L40334"/>
      <c r="T40334" s="138"/>
    </row>
    <row r="40335" spans="9:20" x14ac:dyDescent="0.25">
      <c r="I40335" s="137"/>
      <c r="J40335" s="110"/>
      <c r="K40335"/>
      <c r="L40335"/>
      <c r="T40335" s="138"/>
    </row>
    <row r="40336" spans="9:20" x14ac:dyDescent="0.25">
      <c r="I40336" s="137"/>
      <c r="J40336" s="110"/>
      <c r="K40336"/>
      <c r="L40336"/>
      <c r="T40336" s="138"/>
    </row>
    <row r="40337" spans="9:20" x14ac:dyDescent="0.25">
      <c r="I40337" s="137"/>
      <c r="J40337" s="110"/>
      <c r="K40337"/>
      <c r="L40337"/>
      <c r="T40337" s="138"/>
    </row>
    <row r="40338" spans="9:20" x14ac:dyDescent="0.25">
      <c r="I40338" s="137"/>
      <c r="J40338" s="110"/>
      <c r="K40338"/>
      <c r="L40338"/>
      <c r="T40338" s="138"/>
    </row>
    <row r="40339" spans="9:20" x14ac:dyDescent="0.25">
      <c r="I40339" s="137"/>
      <c r="J40339" s="110"/>
      <c r="K40339"/>
      <c r="L40339"/>
      <c r="T40339" s="138"/>
    </row>
    <row r="40340" spans="9:20" x14ac:dyDescent="0.25">
      <c r="I40340" s="137"/>
      <c r="J40340" s="110"/>
      <c r="K40340"/>
      <c r="L40340"/>
      <c r="T40340" s="138"/>
    </row>
    <row r="40341" spans="9:20" x14ac:dyDescent="0.25">
      <c r="I40341" s="137"/>
      <c r="J40341" s="110"/>
      <c r="K40341"/>
      <c r="L40341"/>
      <c r="T40341" s="138"/>
    </row>
    <row r="40342" spans="9:20" x14ac:dyDescent="0.25">
      <c r="I40342" s="137"/>
      <c r="J40342" s="110"/>
      <c r="K40342"/>
      <c r="L40342"/>
      <c r="T40342" s="138"/>
    </row>
    <row r="40343" spans="9:20" x14ac:dyDescent="0.25">
      <c r="I40343" s="137"/>
      <c r="J40343" s="110"/>
      <c r="K40343"/>
      <c r="L40343"/>
      <c r="T40343" s="138"/>
    </row>
    <row r="40344" spans="9:20" x14ac:dyDescent="0.25">
      <c r="I40344" s="137"/>
      <c r="J40344" s="110"/>
      <c r="K40344"/>
      <c r="L40344"/>
      <c r="T40344" s="138"/>
    </row>
    <row r="40345" spans="9:20" x14ac:dyDescent="0.25">
      <c r="I40345" s="137"/>
      <c r="J40345" s="110"/>
      <c r="K40345"/>
      <c r="L40345"/>
      <c r="T40345" s="138"/>
    </row>
    <row r="40346" spans="9:20" x14ac:dyDescent="0.25">
      <c r="I40346" s="137"/>
      <c r="J40346" s="110"/>
      <c r="K40346"/>
      <c r="L40346"/>
      <c r="T40346" s="138"/>
    </row>
    <row r="40347" spans="9:20" x14ac:dyDescent="0.25">
      <c r="I40347" s="137"/>
      <c r="J40347" s="110"/>
      <c r="K40347"/>
      <c r="L40347"/>
      <c r="T40347" s="138"/>
    </row>
    <row r="40348" spans="9:20" x14ac:dyDescent="0.25">
      <c r="I40348" s="137"/>
      <c r="J40348" s="110"/>
      <c r="K40348"/>
      <c r="L40348"/>
      <c r="T40348" s="138"/>
    </row>
    <row r="40349" spans="9:20" x14ac:dyDescent="0.25">
      <c r="I40349" s="137"/>
      <c r="J40349" s="110"/>
      <c r="K40349"/>
      <c r="L40349"/>
      <c r="T40349" s="138"/>
    </row>
    <row r="40350" spans="9:20" x14ac:dyDescent="0.25">
      <c r="I40350" s="137"/>
      <c r="J40350" s="110"/>
      <c r="K40350"/>
      <c r="L40350"/>
      <c r="T40350" s="138"/>
    </row>
    <row r="40351" spans="9:20" x14ac:dyDescent="0.25">
      <c r="I40351" s="137"/>
      <c r="J40351" s="110"/>
      <c r="K40351"/>
      <c r="L40351"/>
      <c r="T40351" s="138"/>
    </row>
    <row r="40352" spans="9:20" x14ac:dyDescent="0.25">
      <c r="I40352" s="137"/>
      <c r="J40352" s="110"/>
      <c r="K40352"/>
      <c r="L40352"/>
      <c r="T40352" s="138"/>
    </row>
    <row r="40353" spans="9:20" x14ac:dyDescent="0.25">
      <c r="I40353" s="137"/>
      <c r="J40353" s="110"/>
      <c r="K40353"/>
      <c r="L40353"/>
      <c r="T40353" s="138"/>
    </row>
    <row r="40354" spans="9:20" x14ac:dyDescent="0.25">
      <c r="I40354" s="137"/>
      <c r="J40354" s="110"/>
      <c r="K40354"/>
      <c r="L40354"/>
      <c r="T40354" s="138"/>
    </row>
    <row r="40355" spans="9:20" x14ac:dyDescent="0.25">
      <c r="I40355" s="137"/>
      <c r="J40355" s="110"/>
      <c r="K40355"/>
      <c r="L40355"/>
      <c r="T40355" s="138"/>
    </row>
    <row r="40356" spans="9:20" x14ac:dyDescent="0.25">
      <c r="I40356" s="137"/>
      <c r="J40356" s="110"/>
      <c r="K40356"/>
      <c r="L40356"/>
      <c r="T40356" s="138"/>
    </row>
    <row r="40357" spans="9:20" x14ac:dyDescent="0.25">
      <c r="I40357" s="137"/>
      <c r="J40357" s="110"/>
      <c r="K40357"/>
      <c r="L40357"/>
      <c r="T40357" s="138"/>
    </row>
    <row r="40358" spans="9:20" x14ac:dyDescent="0.25">
      <c r="I40358" s="137"/>
      <c r="J40358" s="110"/>
      <c r="K40358"/>
      <c r="L40358"/>
      <c r="T40358" s="138"/>
    </row>
    <row r="40359" spans="9:20" x14ac:dyDescent="0.25">
      <c r="I40359" s="137"/>
      <c r="J40359" s="110"/>
      <c r="K40359"/>
      <c r="L40359"/>
      <c r="T40359" s="138"/>
    </row>
    <row r="40360" spans="9:20" x14ac:dyDescent="0.25">
      <c r="I40360" s="137"/>
      <c r="J40360" s="110"/>
      <c r="K40360"/>
      <c r="L40360"/>
      <c r="T40360" s="138"/>
    </row>
    <row r="40361" spans="9:20" x14ac:dyDescent="0.25">
      <c r="I40361" s="137"/>
      <c r="J40361" s="110"/>
      <c r="K40361"/>
      <c r="L40361"/>
      <c r="T40361" s="138"/>
    </row>
    <row r="40362" spans="9:20" x14ac:dyDescent="0.25">
      <c r="I40362" s="137"/>
      <c r="J40362" s="110"/>
      <c r="K40362"/>
      <c r="L40362"/>
      <c r="T40362" s="138"/>
    </row>
    <row r="40363" spans="9:20" x14ac:dyDescent="0.25">
      <c r="I40363" s="137"/>
      <c r="J40363" s="110"/>
      <c r="K40363"/>
      <c r="L40363"/>
      <c r="T40363" s="138"/>
    </row>
    <row r="40364" spans="9:20" x14ac:dyDescent="0.25">
      <c r="I40364" s="137"/>
      <c r="J40364" s="110"/>
      <c r="K40364"/>
      <c r="L40364"/>
      <c r="T40364" s="138"/>
    </row>
    <row r="40365" spans="9:20" x14ac:dyDescent="0.25">
      <c r="I40365" s="137"/>
      <c r="J40365" s="110"/>
      <c r="K40365"/>
      <c r="L40365"/>
      <c r="T40365" s="138"/>
    </row>
    <row r="40366" spans="9:20" x14ac:dyDescent="0.25">
      <c r="I40366" s="137"/>
      <c r="J40366" s="110"/>
      <c r="K40366"/>
      <c r="L40366"/>
      <c r="T40366" s="138"/>
    </row>
    <row r="40367" spans="9:20" x14ac:dyDescent="0.25">
      <c r="I40367" s="137"/>
      <c r="J40367" s="110"/>
      <c r="K40367"/>
      <c r="L40367"/>
      <c r="T40367" s="138"/>
    </row>
    <row r="40368" spans="9:20" x14ac:dyDescent="0.25">
      <c r="I40368" s="137"/>
      <c r="J40368" s="110"/>
      <c r="K40368"/>
      <c r="L40368"/>
      <c r="T40368" s="138"/>
    </row>
    <row r="40369" spans="9:20" x14ac:dyDescent="0.25">
      <c r="I40369" s="137"/>
      <c r="J40369" s="110"/>
      <c r="K40369"/>
      <c r="L40369"/>
      <c r="T40369" s="138"/>
    </row>
    <row r="40370" spans="9:20" x14ac:dyDescent="0.25">
      <c r="I40370" s="137"/>
      <c r="J40370" s="110"/>
      <c r="K40370"/>
      <c r="L40370"/>
      <c r="T40370" s="138"/>
    </row>
    <row r="40371" spans="9:20" x14ac:dyDescent="0.25">
      <c r="I40371" s="137"/>
      <c r="J40371" s="110"/>
      <c r="K40371"/>
      <c r="L40371"/>
      <c r="T40371" s="138"/>
    </row>
    <row r="40372" spans="9:20" x14ac:dyDescent="0.25">
      <c r="I40372" s="137"/>
      <c r="J40372" s="110"/>
      <c r="K40372"/>
      <c r="L40372"/>
      <c r="T40372" s="138"/>
    </row>
    <row r="40373" spans="9:20" x14ac:dyDescent="0.25">
      <c r="I40373" s="137"/>
      <c r="J40373" s="110"/>
      <c r="K40373"/>
      <c r="L40373"/>
      <c r="T40373" s="138"/>
    </row>
    <row r="40374" spans="9:20" x14ac:dyDescent="0.25">
      <c r="I40374" s="137"/>
      <c r="J40374" s="110"/>
      <c r="K40374"/>
      <c r="L40374"/>
      <c r="T40374" s="138"/>
    </row>
    <row r="40375" spans="9:20" x14ac:dyDescent="0.25">
      <c r="I40375" s="137"/>
      <c r="J40375" s="110"/>
      <c r="K40375"/>
      <c r="L40375"/>
      <c r="T40375" s="138"/>
    </row>
    <row r="40376" spans="9:20" x14ac:dyDescent="0.25">
      <c r="I40376" s="137"/>
      <c r="J40376" s="110"/>
      <c r="K40376"/>
      <c r="L40376"/>
      <c r="T40376" s="138"/>
    </row>
    <row r="40377" spans="9:20" x14ac:dyDescent="0.25">
      <c r="I40377" s="137"/>
      <c r="J40377" s="110"/>
      <c r="K40377"/>
      <c r="L40377"/>
      <c r="T40377" s="138"/>
    </row>
    <row r="40378" spans="9:20" x14ac:dyDescent="0.25">
      <c r="I40378" s="137"/>
      <c r="J40378" s="110"/>
      <c r="K40378"/>
      <c r="L40378"/>
      <c r="T40378" s="138"/>
    </row>
    <row r="40379" spans="9:20" x14ac:dyDescent="0.25">
      <c r="I40379" s="137"/>
      <c r="J40379" s="110"/>
      <c r="K40379"/>
      <c r="L40379"/>
      <c r="T40379" s="138"/>
    </row>
    <row r="40380" spans="9:20" x14ac:dyDescent="0.25">
      <c r="I40380" s="137"/>
      <c r="J40380" s="110"/>
      <c r="K40380"/>
      <c r="L40380"/>
      <c r="T40380" s="138"/>
    </row>
    <row r="40381" spans="9:20" x14ac:dyDescent="0.25">
      <c r="I40381" s="137"/>
      <c r="J40381" s="110"/>
      <c r="K40381"/>
      <c r="L40381"/>
      <c r="T40381" s="138"/>
    </row>
    <row r="40382" spans="9:20" x14ac:dyDescent="0.25">
      <c r="I40382" s="137"/>
      <c r="J40382" s="110"/>
      <c r="K40382"/>
      <c r="L40382"/>
      <c r="T40382" s="138"/>
    </row>
    <row r="40383" spans="9:20" x14ac:dyDescent="0.25">
      <c r="I40383" s="137"/>
      <c r="J40383" s="110"/>
      <c r="K40383"/>
      <c r="L40383"/>
      <c r="T40383" s="138"/>
    </row>
    <row r="40384" spans="9:20" x14ac:dyDescent="0.25">
      <c r="I40384" s="137"/>
      <c r="J40384" s="110"/>
      <c r="K40384"/>
      <c r="L40384"/>
      <c r="T40384" s="138"/>
    </row>
    <row r="40385" spans="9:20" x14ac:dyDescent="0.25">
      <c r="I40385" s="137"/>
      <c r="J40385" s="110"/>
      <c r="K40385"/>
      <c r="L40385"/>
      <c r="T40385" s="138"/>
    </row>
    <row r="40386" spans="9:20" x14ac:dyDescent="0.25">
      <c r="I40386" s="137"/>
      <c r="J40386" s="110"/>
      <c r="K40386"/>
      <c r="L40386"/>
      <c r="T40386" s="138"/>
    </row>
    <row r="40387" spans="9:20" x14ac:dyDescent="0.25">
      <c r="I40387" s="137"/>
      <c r="J40387" s="110"/>
      <c r="K40387"/>
      <c r="L40387"/>
      <c r="T40387" s="138"/>
    </row>
    <row r="40388" spans="9:20" x14ac:dyDescent="0.25">
      <c r="I40388" s="137"/>
      <c r="J40388" s="110"/>
      <c r="K40388"/>
      <c r="L40388"/>
      <c r="T40388" s="138"/>
    </row>
    <row r="40389" spans="9:20" x14ac:dyDescent="0.25">
      <c r="I40389" s="137"/>
      <c r="J40389" s="110"/>
      <c r="K40389"/>
      <c r="L40389"/>
      <c r="T40389" s="138"/>
    </row>
    <row r="40390" spans="9:20" x14ac:dyDescent="0.25">
      <c r="I40390" s="137"/>
      <c r="J40390" s="110"/>
      <c r="K40390"/>
      <c r="L40390"/>
      <c r="T40390" s="138"/>
    </row>
    <row r="40391" spans="9:20" x14ac:dyDescent="0.25">
      <c r="I40391" s="137"/>
      <c r="J40391" s="110"/>
      <c r="K40391"/>
      <c r="L40391"/>
      <c r="T40391" s="138"/>
    </row>
    <row r="40392" spans="9:20" x14ac:dyDescent="0.25">
      <c r="I40392" s="137"/>
      <c r="J40392" s="110"/>
      <c r="K40392"/>
      <c r="L40392"/>
      <c r="T40392" s="138"/>
    </row>
    <row r="40393" spans="9:20" x14ac:dyDescent="0.25">
      <c r="I40393" s="137"/>
      <c r="J40393" s="110"/>
      <c r="K40393"/>
      <c r="L40393"/>
      <c r="T40393" s="138"/>
    </row>
    <row r="40394" spans="9:20" x14ac:dyDescent="0.25">
      <c r="I40394" s="137"/>
      <c r="J40394" s="110"/>
      <c r="K40394"/>
      <c r="L40394"/>
      <c r="T40394" s="138"/>
    </row>
    <row r="40395" spans="9:20" x14ac:dyDescent="0.25">
      <c r="I40395" s="137"/>
      <c r="J40395" s="110"/>
      <c r="K40395"/>
      <c r="L40395"/>
      <c r="T40395" s="138"/>
    </row>
    <row r="40396" spans="9:20" x14ac:dyDescent="0.25">
      <c r="I40396" s="137"/>
      <c r="J40396" s="110"/>
      <c r="K40396"/>
      <c r="L40396"/>
      <c r="T40396" s="138"/>
    </row>
    <row r="40397" spans="9:20" x14ac:dyDescent="0.25">
      <c r="I40397" s="137"/>
      <c r="J40397" s="110"/>
      <c r="K40397"/>
      <c r="L40397"/>
      <c r="T40397" s="138"/>
    </row>
    <row r="40398" spans="9:20" x14ac:dyDescent="0.25">
      <c r="I40398" s="137"/>
      <c r="J40398" s="110"/>
      <c r="K40398"/>
      <c r="L40398"/>
      <c r="T40398" s="138"/>
    </row>
    <row r="40399" spans="9:20" x14ac:dyDescent="0.25">
      <c r="I40399" s="137"/>
      <c r="J40399" s="110"/>
      <c r="K40399"/>
      <c r="L40399"/>
      <c r="T40399" s="138"/>
    </row>
    <row r="40400" spans="9:20" x14ac:dyDescent="0.25">
      <c r="I40400" s="137"/>
      <c r="J40400" s="110"/>
      <c r="K40400"/>
      <c r="L40400"/>
      <c r="T40400" s="138"/>
    </row>
    <row r="40401" spans="9:20" x14ac:dyDescent="0.25">
      <c r="I40401" s="137"/>
      <c r="J40401" s="110"/>
      <c r="K40401"/>
      <c r="L40401"/>
      <c r="T40401" s="138"/>
    </row>
    <row r="40402" spans="9:20" x14ac:dyDescent="0.25">
      <c r="I40402" s="137"/>
      <c r="J40402" s="110"/>
      <c r="K40402"/>
      <c r="L40402"/>
      <c r="T40402" s="138"/>
    </row>
    <row r="40403" spans="9:20" x14ac:dyDescent="0.25">
      <c r="I40403" s="137"/>
      <c r="J40403" s="110"/>
      <c r="K40403"/>
      <c r="L40403"/>
      <c r="T40403" s="138"/>
    </row>
    <row r="40404" spans="9:20" x14ac:dyDescent="0.25">
      <c r="I40404" s="137"/>
      <c r="J40404" s="110"/>
      <c r="K40404"/>
      <c r="L40404"/>
      <c r="T40404" s="138"/>
    </row>
    <row r="40405" spans="9:20" x14ac:dyDescent="0.25">
      <c r="I40405" s="137"/>
      <c r="J40405" s="110"/>
      <c r="K40405"/>
      <c r="L40405"/>
      <c r="T40405" s="138"/>
    </row>
    <row r="40406" spans="9:20" x14ac:dyDescent="0.25">
      <c r="I40406" s="137"/>
      <c r="J40406" s="110"/>
      <c r="K40406"/>
      <c r="L40406"/>
      <c r="T40406" s="138"/>
    </row>
    <row r="40407" spans="9:20" x14ac:dyDescent="0.25">
      <c r="I40407" s="137"/>
      <c r="J40407" s="110"/>
      <c r="K40407"/>
      <c r="L40407"/>
      <c r="T40407" s="138"/>
    </row>
    <row r="40408" spans="9:20" x14ac:dyDescent="0.25">
      <c r="I40408" s="137"/>
      <c r="J40408" s="110"/>
      <c r="K40408"/>
      <c r="L40408"/>
      <c r="T40408" s="138"/>
    </row>
    <row r="40409" spans="9:20" x14ac:dyDescent="0.25">
      <c r="I40409" s="137"/>
      <c r="J40409" s="110"/>
      <c r="K40409"/>
      <c r="L40409"/>
      <c r="T40409" s="138"/>
    </row>
    <row r="40410" spans="9:20" x14ac:dyDescent="0.25">
      <c r="I40410" s="137"/>
      <c r="J40410" s="110"/>
      <c r="K40410"/>
      <c r="L40410"/>
      <c r="T40410" s="138"/>
    </row>
    <row r="40411" spans="9:20" x14ac:dyDescent="0.25">
      <c r="I40411" s="137"/>
      <c r="J40411" s="110"/>
      <c r="K40411"/>
      <c r="L40411"/>
      <c r="T40411" s="138"/>
    </row>
    <row r="40412" spans="9:20" x14ac:dyDescent="0.25">
      <c r="I40412" s="137"/>
      <c r="J40412" s="110"/>
      <c r="K40412"/>
      <c r="L40412"/>
      <c r="T40412" s="138"/>
    </row>
    <row r="40413" spans="9:20" x14ac:dyDescent="0.25">
      <c r="I40413" s="137"/>
      <c r="J40413" s="110"/>
      <c r="K40413"/>
      <c r="L40413"/>
      <c r="T40413" s="138"/>
    </row>
    <row r="40414" spans="9:20" x14ac:dyDescent="0.25">
      <c r="I40414" s="137"/>
      <c r="J40414" s="110"/>
      <c r="K40414"/>
      <c r="L40414"/>
      <c r="T40414" s="138"/>
    </row>
    <row r="40415" spans="9:20" x14ac:dyDescent="0.25">
      <c r="I40415" s="137"/>
      <c r="J40415" s="110"/>
      <c r="K40415"/>
      <c r="L40415"/>
      <c r="T40415" s="138"/>
    </row>
    <row r="40416" spans="9:20" x14ac:dyDescent="0.25">
      <c r="I40416" s="137"/>
      <c r="J40416" s="110"/>
      <c r="K40416"/>
      <c r="L40416"/>
      <c r="T40416" s="138"/>
    </row>
    <row r="40417" spans="9:20" x14ac:dyDescent="0.25">
      <c r="I40417" s="137"/>
      <c r="J40417" s="110"/>
      <c r="K40417"/>
      <c r="L40417"/>
      <c r="T40417" s="138"/>
    </row>
    <row r="40418" spans="9:20" x14ac:dyDescent="0.25">
      <c r="I40418" s="137"/>
      <c r="J40418" s="110"/>
      <c r="K40418"/>
      <c r="L40418"/>
      <c r="T40418" s="138"/>
    </row>
    <row r="40419" spans="9:20" x14ac:dyDescent="0.25">
      <c r="I40419" s="137"/>
      <c r="J40419" s="110"/>
      <c r="K40419"/>
      <c r="L40419"/>
      <c r="T40419" s="138"/>
    </row>
    <row r="40420" spans="9:20" x14ac:dyDescent="0.25">
      <c r="I40420" s="137"/>
      <c r="J40420" s="110"/>
      <c r="K40420"/>
      <c r="L40420"/>
      <c r="T40420" s="138"/>
    </row>
    <row r="40421" spans="9:20" x14ac:dyDescent="0.25">
      <c r="I40421" s="137"/>
      <c r="J40421" s="110"/>
      <c r="K40421"/>
      <c r="L40421"/>
      <c r="T40421" s="138"/>
    </row>
    <row r="40422" spans="9:20" x14ac:dyDescent="0.25">
      <c r="I40422" s="137"/>
      <c r="J40422" s="110"/>
      <c r="K40422"/>
      <c r="L40422"/>
      <c r="T40422" s="138"/>
    </row>
    <row r="40423" spans="9:20" x14ac:dyDescent="0.25">
      <c r="I40423" s="137"/>
      <c r="J40423" s="110"/>
      <c r="K40423"/>
      <c r="L40423"/>
      <c r="T40423" s="138"/>
    </row>
    <row r="40424" spans="9:20" x14ac:dyDescent="0.25">
      <c r="I40424" s="137"/>
      <c r="J40424" s="110"/>
      <c r="K40424"/>
      <c r="L40424"/>
      <c r="T40424" s="138"/>
    </row>
    <row r="40425" spans="9:20" x14ac:dyDescent="0.25">
      <c r="I40425" s="137"/>
      <c r="J40425" s="110"/>
      <c r="K40425"/>
      <c r="L40425"/>
      <c r="T40425" s="138"/>
    </row>
    <row r="40426" spans="9:20" x14ac:dyDescent="0.25">
      <c r="I40426" s="137"/>
      <c r="J40426" s="110"/>
      <c r="K40426"/>
      <c r="L40426"/>
      <c r="T40426" s="138"/>
    </row>
    <row r="40427" spans="9:20" x14ac:dyDescent="0.25">
      <c r="I40427" s="137"/>
      <c r="J40427" s="110"/>
      <c r="K40427"/>
      <c r="L40427"/>
      <c r="T40427" s="138"/>
    </row>
    <row r="40428" spans="9:20" x14ac:dyDescent="0.25">
      <c r="I40428" s="137"/>
      <c r="J40428" s="110"/>
      <c r="K40428"/>
      <c r="L40428"/>
      <c r="T40428" s="138"/>
    </row>
    <row r="40429" spans="9:20" x14ac:dyDescent="0.25">
      <c r="I40429" s="137"/>
      <c r="J40429" s="110"/>
      <c r="K40429"/>
      <c r="L40429"/>
      <c r="T40429" s="138"/>
    </row>
    <row r="40430" spans="9:20" x14ac:dyDescent="0.25">
      <c r="I40430" s="137"/>
      <c r="J40430" s="110"/>
      <c r="K40430"/>
      <c r="L40430"/>
      <c r="T40430" s="138"/>
    </row>
    <row r="40431" spans="9:20" x14ac:dyDescent="0.25">
      <c r="I40431" s="137"/>
      <c r="J40431" s="110"/>
      <c r="K40431"/>
      <c r="L40431"/>
      <c r="T40431" s="138"/>
    </row>
    <row r="40432" spans="9:20" x14ac:dyDescent="0.25">
      <c r="I40432" s="137"/>
      <c r="J40432" s="110"/>
      <c r="K40432"/>
      <c r="L40432"/>
      <c r="T40432" s="138"/>
    </row>
    <row r="40433" spans="9:20" x14ac:dyDescent="0.25">
      <c r="I40433" s="137"/>
      <c r="J40433" s="110"/>
      <c r="K40433"/>
      <c r="L40433"/>
      <c r="T40433" s="138"/>
    </row>
    <row r="40434" spans="9:20" x14ac:dyDescent="0.25">
      <c r="I40434" s="137"/>
      <c r="J40434" s="110"/>
      <c r="K40434"/>
      <c r="L40434"/>
      <c r="T40434" s="138"/>
    </row>
    <row r="40435" spans="9:20" x14ac:dyDescent="0.25">
      <c r="I40435" s="137"/>
      <c r="J40435" s="110"/>
      <c r="K40435"/>
      <c r="L40435"/>
      <c r="T40435" s="138"/>
    </row>
    <row r="40436" spans="9:20" x14ac:dyDescent="0.25">
      <c r="I40436" s="137"/>
      <c r="J40436" s="110"/>
      <c r="K40436"/>
      <c r="L40436"/>
      <c r="T40436" s="138"/>
    </row>
    <row r="40437" spans="9:20" x14ac:dyDescent="0.25">
      <c r="I40437" s="137"/>
      <c r="J40437" s="110"/>
      <c r="K40437"/>
      <c r="L40437"/>
      <c r="T40437" s="138"/>
    </row>
    <row r="40438" spans="9:20" x14ac:dyDescent="0.25">
      <c r="I40438" s="137"/>
      <c r="J40438" s="110"/>
      <c r="K40438"/>
      <c r="L40438"/>
      <c r="T40438" s="138"/>
    </row>
    <row r="40439" spans="9:20" x14ac:dyDescent="0.25">
      <c r="I40439" s="137"/>
      <c r="J40439" s="110"/>
      <c r="K40439"/>
      <c r="L40439"/>
      <c r="T40439" s="138"/>
    </row>
    <row r="40440" spans="9:20" x14ac:dyDescent="0.25">
      <c r="I40440" s="137"/>
      <c r="J40440" s="110"/>
      <c r="K40440"/>
      <c r="L40440"/>
      <c r="T40440" s="138"/>
    </row>
    <row r="40441" spans="9:20" x14ac:dyDescent="0.25">
      <c r="I40441" s="137"/>
      <c r="J40441" s="110"/>
      <c r="K40441"/>
      <c r="L40441"/>
      <c r="T40441" s="138"/>
    </row>
    <row r="40442" spans="9:20" x14ac:dyDescent="0.25">
      <c r="I40442" s="137"/>
      <c r="J40442" s="110"/>
      <c r="K40442"/>
      <c r="L40442"/>
      <c r="T40442" s="138"/>
    </row>
    <row r="40443" spans="9:20" x14ac:dyDescent="0.25">
      <c r="I40443" s="137"/>
      <c r="J40443" s="110"/>
      <c r="K40443"/>
      <c r="L40443"/>
      <c r="T40443" s="138"/>
    </row>
    <row r="40444" spans="9:20" x14ac:dyDescent="0.25">
      <c r="I40444" s="137"/>
      <c r="J40444" s="110"/>
      <c r="K40444"/>
      <c r="L40444"/>
      <c r="T40444" s="138"/>
    </row>
    <row r="40445" spans="9:20" x14ac:dyDescent="0.25">
      <c r="I40445" s="137"/>
      <c r="J40445" s="110"/>
      <c r="K40445"/>
      <c r="L40445"/>
      <c r="T40445" s="138"/>
    </row>
    <row r="40446" spans="9:20" x14ac:dyDescent="0.25">
      <c r="I40446" s="137"/>
      <c r="J40446" s="110"/>
      <c r="K40446"/>
      <c r="L40446"/>
      <c r="T40446" s="138"/>
    </row>
    <row r="40447" spans="9:20" x14ac:dyDescent="0.25">
      <c r="I40447" s="137"/>
      <c r="J40447" s="110"/>
      <c r="K40447"/>
      <c r="L40447"/>
      <c r="T40447" s="138"/>
    </row>
    <row r="40448" spans="9:20" x14ac:dyDescent="0.25">
      <c r="I40448" s="137"/>
      <c r="J40448" s="110"/>
      <c r="K40448"/>
      <c r="L40448"/>
      <c r="T40448" s="138"/>
    </row>
    <row r="40449" spans="9:20" x14ac:dyDescent="0.25">
      <c r="I40449" s="137"/>
      <c r="J40449" s="110"/>
      <c r="K40449"/>
      <c r="L40449"/>
      <c r="T40449" s="138"/>
    </row>
    <row r="40450" spans="9:20" x14ac:dyDescent="0.25">
      <c r="I40450" s="137"/>
      <c r="J40450" s="110"/>
      <c r="K40450"/>
      <c r="L40450"/>
      <c r="T40450" s="138"/>
    </row>
    <row r="40451" spans="9:20" x14ac:dyDescent="0.25">
      <c r="I40451" s="137"/>
      <c r="J40451" s="110"/>
      <c r="K40451"/>
      <c r="L40451"/>
      <c r="T40451" s="138"/>
    </row>
    <row r="40452" spans="9:20" x14ac:dyDescent="0.25">
      <c r="I40452" s="137"/>
      <c r="J40452" s="110"/>
      <c r="K40452"/>
      <c r="L40452"/>
      <c r="T40452" s="138"/>
    </row>
    <row r="40453" spans="9:20" x14ac:dyDescent="0.25">
      <c r="I40453" s="137"/>
      <c r="J40453" s="110"/>
      <c r="K40453"/>
      <c r="L40453"/>
      <c r="T40453" s="138"/>
    </row>
    <row r="40454" spans="9:20" x14ac:dyDescent="0.25">
      <c r="I40454" s="137"/>
      <c r="J40454" s="110"/>
      <c r="K40454"/>
      <c r="L40454"/>
      <c r="T40454" s="138"/>
    </row>
    <row r="40455" spans="9:20" x14ac:dyDescent="0.25">
      <c r="I40455" s="137"/>
      <c r="J40455" s="110"/>
      <c r="K40455"/>
      <c r="L40455"/>
      <c r="T40455" s="138"/>
    </row>
    <row r="40456" spans="9:20" x14ac:dyDescent="0.25">
      <c r="I40456" s="137"/>
      <c r="J40456" s="110"/>
      <c r="K40456"/>
      <c r="L40456"/>
      <c r="T40456" s="138"/>
    </row>
    <row r="40457" spans="9:20" x14ac:dyDescent="0.25">
      <c r="I40457" s="137"/>
      <c r="J40457" s="110"/>
      <c r="K40457"/>
      <c r="L40457"/>
      <c r="T40457" s="138"/>
    </row>
    <row r="40458" spans="9:20" x14ac:dyDescent="0.25">
      <c r="I40458" s="137"/>
      <c r="J40458" s="110"/>
      <c r="K40458"/>
      <c r="L40458"/>
      <c r="T40458" s="138"/>
    </row>
    <row r="40459" spans="9:20" x14ac:dyDescent="0.25">
      <c r="I40459" s="137"/>
      <c r="J40459" s="110"/>
      <c r="K40459"/>
      <c r="L40459"/>
      <c r="T40459" s="138"/>
    </row>
    <row r="40460" spans="9:20" x14ac:dyDescent="0.25">
      <c r="I40460" s="137"/>
      <c r="J40460" s="110"/>
      <c r="K40460"/>
      <c r="L40460"/>
      <c r="T40460" s="138"/>
    </row>
    <row r="40461" spans="9:20" x14ac:dyDescent="0.25">
      <c r="I40461" s="137"/>
      <c r="J40461" s="110"/>
      <c r="K40461"/>
      <c r="L40461"/>
      <c r="T40461" s="138"/>
    </row>
    <row r="40462" spans="9:20" x14ac:dyDescent="0.25">
      <c r="I40462" s="137"/>
      <c r="J40462" s="110"/>
      <c r="K40462"/>
      <c r="L40462"/>
      <c r="T40462" s="138"/>
    </row>
    <row r="40463" spans="9:20" x14ac:dyDescent="0.25">
      <c r="I40463" s="137"/>
      <c r="J40463" s="110"/>
      <c r="K40463"/>
      <c r="L40463"/>
      <c r="T40463" s="138"/>
    </row>
    <row r="40464" spans="9:20" x14ac:dyDescent="0.25">
      <c r="I40464" s="137"/>
      <c r="J40464" s="110"/>
      <c r="K40464"/>
      <c r="L40464"/>
      <c r="T40464" s="138"/>
    </row>
    <row r="40465" spans="9:20" x14ac:dyDescent="0.25">
      <c r="I40465" s="137"/>
      <c r="J40465" s="110"/>
      <c r="K40465"/>
      <c r="L40465"/>
      <c r="T40465" s="138"/>
    </row>
    <row r="40466" spans="9:20" x14ac:dyDescent="0.25">
      <c r="I40466" s="137"/>
      <c r="J40466" s="110"/>
      <c r="K40466"/>
      <c r="L40466"/>
      <c r="T40466" s="138"/>
    </row>
    <row r="40467" spans="9:20" x14ac:dyDescent="0.25">
      <c r="I40467" s="137"/>
      <c r="J40467" s="110"/>
      <c r="K40467"/>
      <c r="L40467"/>
      <c r="T40467" s="138"/>
    </row>
    <row r="40468" spans="9:20" x14ac:dyDescent="0.25">
      <c r="I40468" s="137"/>
      <c r="J40468" s="110"/>
      <c r="K40468"/>
      <c r="L40468"/>
      <c r="T40468" s="138"/>
    </row>
    <row r="40469" spans="9:20" x14ac:dyDescent="0.25">
      <c r="I40469" s="137"/>
      <c r="J40469" s="110"/>
      <c r="K40469"/>
      <c r="L40469"/>
      <c r="T40469" s="138"/>
    </row>
    <row r="40470" spans="9:20" x14ac:dyDescent="0.25">
      <c r="I40470" s="137"/>
      <c r="J40470" s="110"/>
      <c r="K40470"/>
      <c r="L40470"/>
      <c r="T40470" s="138"/>
    </row>
    <row r="40471" spans="9:20" x14ac:dyDescent="0.25">
      <c r="I40471" s="137"/>
      <c r="J40471" s="110"/>
      <c r="K40471"/>
      <c r="L40471"/>
      <c r="T40471" s="138"/>
    </row>
    <row r="40472" spans="9:20" x14ac:dyDescent="0.25">
      <c r="I40472" s="137"/>
      <c r="J40472" s="110"/>
      <c r="K40472"/>
      <c r="L40472"/>
      <c r="T40472" s="138"/>
    </row>
    <row r="40473" spans="9:20" x14ac:dyDescent="0.25">
      <c r="I40473" s="137"/>
      <c r="J40473" s="110"/>
      <c r="K40473"/>
      <c r="L40473"/>
      <c r="T40473" s="138"/>
    </row>
    <row r="40474" spans="9:20" x14ac:dyDescent="0.25">
      <c r="I40474" s="137"/>
      <c r="J40474" s="110"/>
      <c r="K40474"/>
      <c r="L40474"/>
      <c r="T40474" s="138"/>
    </row>
    <row r="40475" spans="9:20" x14ac:dyDescent="0.25">
      <c r="I40475" s="137"/>
      <c r="J40475" s="110"/>
      <c r="K40475"/>
      <c r="L40475"/>
      <c r="T40475" s="138"/>
    </row>
    <row r="40476" spans="9:20" x14ac:dyDescent="0.25">
      <c r="I40476" s="137"/>
      <c r="J40476" s="110"/>
      <c r="K40476"/>
      <c r="L40476"/>
      <c r="T40476" s="138"/>
    </row>
    <row r="40477" spans="9:20" x14ac:dyDescent="0.25">
      <c r="I40477" s="137"/>
      <c r="J40477" s="110"/>
      <c r="K40477"/>
      <c r="L40477"/>
      <c r="T40477" s="138"/>
    </row>
    <row r="40478" spans="9:20" x14ac:dyDescent="0.25">
      <c r="I40478" s="137"/>
      <c r="J40478" s="110"/>
      <c r="K40478"/>
      <c r="L40478"/>
      <c r="T40478" s="138"/>
    </row>
    <row r="40479" spans="9:20" x14ac:dyDescent="0.25">
      <c r="I40479" s="137"/>
      <c r="J40479" s="110"/>
      <c r="K40479"/>
      <c r="L40479"/>
      <c r="T40479" s="138"/>
    </row>
    <row r="40480" spans="9:20" x14ac:dyDescent="0.25">
      <c r="I40480" s="137"/>
      <c r="J40480" s="110"/>
      <c r="K40480"/>
      <c r="L40480"/>
      <c r="T40480" s="138"/>
    </row>
    <row r="40481" spans="9:20" x14ac:dyDescent="0.25">
      <c r="I40481" s="137"/>
      <c r="J40481" s="110"/>
      <c r="K40481"/>
      <c r="L40481"/>
      <c r="T40481" s="138"/>
    </row>
    <row r="40482" spans="9:20" x14ac:dyDescent="0.25">
      <c r="I40482" s="137"/>
      <c r="J40482" s="110"/>
      <c r="K40482"/>
      <c r="L40482"/>
      <c r="T40482" s="138"/>
    </row>
    <row r="40483" spans="9:20" x14ac:dyDescent="0.25">
      <c r="I40483" s="137"/>
      <c r="J40483" s="110"/>
      <c r="K40483"/>
      <c r="L40483"/>
      <c r="T40483" s="138"/>
    </row>
    <row r="40484" spans="9:20" x14ac:dyDescent="0.25">
      <c r="I40484" s="137"/>
      <c r="J40484" s="110"/>
      <c r="K40484"/>
      <c r="L40484"/>
      <c r="T40484" s="138"/>
    </row>
    <row r="40485" spans="9:20" x14ac:dyDescent="0.25">
      <c r="I40485" s="137"/>
      <c r="J40485" s="110"/>
      <c r="K40485"/>
      <c r="L40485"/>
      <c r="T40485" s="138"/>
    </row>
    <row r="40486" spans="9:20" x14ac:dyDescent="0.25">
      <c r="I40486" s="137"/>
      <c r="J40486" s="110"/>
      <c r="K40486"/>
      <c r="L40486"/>
      <c r="T40486" s="138"/>
    </row>
    <row r="40487" spans="9:20" x14ac:dyDescent="0.25">
      <c r="I40487" s="137"/>
      <c r="J40487" s="110"/>
      <c r="K40487"/>
      <c r="L40487"/>
      <c r="T40487" s="138"/>
    </row>
    <row r="40488" spans="9:20" x14ac:dyDescent="0.25">
      <c r="I40488" s="137"/>
      <c r="J40488" s="110"/>
      <c r="K40488"/>
      <c r="L40488"/>
      <c r="T40488" s="138"/>
    </row>
    <row r="40489" spans="9:20" x14ac:dyDescent="0.25">
      <c r="I40489" s="137"/>
      <c r="J40489" s="110"/>
      <c r="K40489"/>
      <c r="L40489"/>
      <c r="T40489" s="138"/>
    </row>
    <row r="40490" spans="9:20" x14ac:dyDescent="0.25">
      <c r="I40490" s="137"/>
      <c r="J40490" s="110"/>
      <c r="K40490"/>
      <c r="L40490"/>
      <c r="T40490" s="138"/>
    </row>
    <row r="40491" spans="9:20" x14ac:dyDescent="0.25">
      <c r="I40491" s="137"/>
      <c r="J40491" s="110"/>
      <c r="K40491"/>
      <c r="L40491"/>
      <c r="T40491" s="138"/>
    </row>
    <row r="40492" spans="9:20" x14ac:dyDescent="0.25">
      <c r="I40492" s="137"/>
      <c r="J40492" s="110"/>
      <c r="K40492"/>
      <c r="L40492"/>
      <c r="T40492" s="138"/>
    </row>
    <row r="40493" spans="9:20" x14ac:dyDescent="0.25">
      <c r="I40493" s="137"/>
      <c r="J40493" s="110"/>
      <c r="K40493"/>
      <c r="L40493"/>
      <c r="T40493" s="138"/>
    </row>
    <row r="40494" spans="9:20" x14ac:dyDescent="0.25">
      <c r="I40494" s="137"/>
      <c r="J40494" s="110"/>
      <c r="K40494"/>
      <c r="L40494"/>
      <c r="T40494" s="138"/>
    </row>
    <row r="40495" spans="9:20" x14ac:dyDescent="0.25">
      <c r="I40495" s="137"/>
      <c r="J40495" s="110"/>
      <c r="K40495"/>
      <c r="L40495"/>
      <c r="T40495" s="138"/>
    </row>
    <row r="40496" spans="9:20" x14ac:dyDescent="0.25">
      <c r="I40496" s="137"/>
      <c r="J40496" s="110"/>
      <c r="K40496"/>
      <c r="L40496"/>
      <c r="T40496" s="138"/>
    </row>
    <row r="40497" spans="9:20" x14ac:dyDescent="0.25">
      <c r="I40497" s="137"/>
      <c r="J40497" s="110"/>
      <c r="K40497"/>
      <c r="L40497"/>
      <c r="T40497" s="138"/>
    </row>
    <row r="40498" spans="9:20" x14ac:dyDescent="0.25">
      <c r="I40498" s="137"/>
      <c r="J40498" s="110"/>
      <c r="K40498"/>
      <c r="L40498"/>
      <c r="T40498" s="138"/>
    </row>
    <row r="40499" spans="9:20" x14ac:dyDescent="0.25">
      <c r="I40499" s="137"/>
      <c r="J40499" s="110"/>
      <c r="K40499"/>
      <c r="L40499"/>
      <c r="T40499" s="138"/>
    </row>
    <row r="40500" spans="9:20" x14ac:dyDescent="0.25">
      <c r="I40500" s="137"/>
      <c r="J40500" s="110"/>
      <c r="K40500"/>
      <c r="L40500"/>
      <c r="T40500" s="138"/>
    </row>
    <row r="40501" spans="9:20" x14ac:dyDescent="0.25">
      <c r="I40501" s="137"/>
      <c r="J40501" s="110"/>
      <c r="K40501"/>
      <c r="L40501"/>
      <c r="T40501" s="138"/>
    </row>
    <row r="40502" spans="9:20" x14ac:dyDescent="0.25">
      <c r="I40502" s="137"/>
      <c r="J40502" s="110"/>
      <c r="K40502"/>
      <c r="L40502"/>
      <c r="T40502" s="138"/>
    </row>
    <row r="40503" spans="9:20" x14ac:dyDescent="0.25">
      <c r="I40503" s="137"/>
      <c r="J40503" s="110"/>
      <c r="K40503"/>
      <c r="L40503"/>
      <c r="T40503" s="138"/>
    </row>
    <row r="40504" spans="9:20" x14ac:dyDescent="0.25">
      <c r="I40504" s="137"/>
      <c r="J40504" s="110"/>
      <c r="K40504"/>
      <c r="L40504"/>
      <c r="T40504" s="138"/>
    </row>
    <row r="40505" spans="9:20" x14ac:dyDescent="0.25">
      <c r="I40505" s="137"/>
      <c r="J40505" s="110"/>
      <c r="K40505"/>
      <c r="L40505"/>
      <c r="T40505" s="138"/>
    </row>
    <row r="40506" spans="9:20" x14ac:dyDescent="0.25">
      <c r="I40506" s="137"/>
      <c r="J40506" s="110"/>
      <c r="K40506"/>
      <c r="L40506"/>
      <c r="T40506" s="138"/>
    </row>
    <row r="40507" spans="9:20" x14ac:dyDescent="0.25">
      <c r="I40507" s="137"/>
      <c r="J40507" s="110"/>
      <c r="K40507"/>
      <c r="L40507"/>
      <c r="T40507" s="138"/>
    </row>
    <row r="40508" spans="9:20" x14ac:dyDescent="0.25">
      <c r="I40508" s="137"/>
      <c r="J40508" s="110"/>
      <c r="K40508"/>
      <c r="L40508"/>
      <c r="T40508" s="138"/>
    </row>
    <row r="40509" spans="9:20" x14ac:dyDescent="0.25">
      <c r="I40509" s="137"/>
      <c r="J40509" s="110"/>
      <c r="K40509"/>
      <c r="L40509"/>
      <c r="T40509" s="138"/>
    </row>
    <row r="40510" spans="9:20" x14ac:dyDescent="0.25">
      <c r="I40510" s="137"/>
      <c r="J40510" s="110"/>
      <c r="K40510"/>
      <c r="L40510"/>
      <c r="T40510" s="138"/>
    </row>
    <row r="40511" spans="9:20" x14ac:dyDescent="0.25">
      <c r="I40511" s="137"/>
      <c r="J40511" s="110"/>
      <c r="K40511"/>
      <c r="L40511"/>
      <c r="T40511" s="138"/>
    </row>
    <row r="40512" spans="9:20" x14ac:dyDescent="0.25">
      <c r="I40512" s="137"/>
      <c r="J40512" s="110"/>
      <c r="K40512"/>
      <c r="L40512"/>
      <c r="T40512" s="138"/>
    </row>
    <row r="40513" spans="9:20" x14ac:dyDescent="0.25">
      <c r="I40513" s="137"/>
      <c r="J40513" s="110"/>
      <c r="K40513"/>
      <c r="L40513"/>
      <c r="T40513" s="138"/>
    </row>
    <row r="40514" spans="9:20" x14ac:dyDescent="0.25">
      <c r="I40514" s="137"/>
      <c r="J40514" s="110"/>
      <c r="K40514"/>
      <c r="L40514"/>
      <c r="T40514" s="138"/>
    </row>
    <row r="40515" spans="9:20" x14ac:dyDescent="0.25">
      <c r="I40515" s="137"/>
      <c r="J40515" s="110"/>
      <c r="K40515"/>
      <c r="L40515"/>
      <c r="T40515" s="138"/>
    </row>
    <row r="40516" spans="9:20" x14ac:dyDescent="0.25">
      <c r="I40516" s="137"/>
      <c r="J40516" s="110"/>
      <c r="K40516"/>
      <c r="L40516"/>
      <c r="T40516" s="138"/>
    </row>
    <row r="40517" spans="9:20" x14ac:dyDescent="0.25">
      <c r="I40517" s="137"/>
      <c r="J40517" s="110"/>
      <c r="K40517"/>
      <c r="L40517"/>
      <c r="T40517" s="138"/>
    </row>
    <row r="40518" spans="9:20" x14ac:dyDescent="0.25">
      <c r="I40518" s="137"/>
      <c r="J40518" s="110"/>
      <c r="K40518"/>
      <c r="L40518"/>
      <c r="T40518" s="138"/>
    </row>
    <row r="40519" spans="9:20" x14ac:dyDescent="0.25">
      <c r="I40519" s="137"/>
      <c r="J40519" s="110"/>
      <c r="K40519"/>
      <c r="L40519"/>
      <c r="T40519" s="138"/>
    </row>
    <row r="40520" spans="9:20" x14ac:dyDescent="0.25">
      <c r="I40520" s="137"/>
      <c r="J40520" s="110"/>
      <c r="K40520"/>
      <c r="L40520"/>
      <c r="T40520" s="138"/>
    </row>
    <row r="40521" spans="9:20" x14ac:dyDescent="0.25">
      <c r="I40521" s="137"/>
      <c r="J40521" s="110"/>
      <c r="K40521"/>
      <c r="L40521"/>
      <c r="T40521" s="138"/>
    </row>
    <row r="40522" spans="9:20" x14ac:dyDescent="0.25">
      <c r="I40522" s="137"/>
      <c r="J40522" s="110"/>
      <c r="K40522"/>
      <c r="L40522"/>
      <c r="T40522" s="138"/>
    </row>
    <row r="40523" spans="9:20" x14ac:dyDescent="0.25">
      <c r="I40523" s="137"/>
      <c r="J40523" s="110"/>
      <c r="K40523"/>
      <c r="L40523"/>
      <c r="T40523" s="138"/>
    </row>
    <row r="40524" spans="9:20" x14ac:dyDescent="0.25">
      <c r="I40524" s="137"/>
      <c r="J40524" s="110"/>
      <c r="K40524"/>
      <c r="L40524"/>
      <c r="T40524" s="138"/>
    </row>
    <row r="40525" spans="9:20" x14ac:dyDescent="0.25">
      <c r="I40525" s="137"/>
      <c r="J40525" s="110"/>
      <c r="K40525"/>
      <c r="L40525"/>
      <c r="T40525" s="138"/>
    </row>
    <row r="40526" spans="9:20" x14ac:dyDescent="0.25">
      <c r="I40526" s="137"/>
      <c r="J40526" s="110"/>
      <c r="K40526"/>
      <c r="L40526"/>
      <c r="T40526" s="138"/>
    </row>
    <row r="40527" spans="9:20" x14ac:dyDescent="0.25">
      <c r="I40527" s="137"/>
      <c r="J40527" s="110"/>
      <c r="K40527"/>
      <c r="L40527"/>
      <c r="T40527" s="138"/>
    </row>
    <row r="40528" spans="9:20" x14ac:dyDescent="0.25">
      <c r="I40528" s="137"/>
      <c r="J40528" s="110"/>
      <c r="K40528"/>
      <c r="L40528"/>
      <c r="T40528" s="138"/>
    </row>
    <row r="40529" spans="9:20" x14ac:dyDescent="0.25">
      <c r="I40529" s="137"/>
      <c r="J40529" s="110"/>
      <c r="K40529"/>
      <c r="L40529"/>
      <c r="T40529" s="138"/>
    </row>
    <row r="40530" spans="9:20" x14ac:dyDescent="0.25">
      <c r="I40530" s="137"/>
      <c r="J40530" s="110"/>
      <c r="K40530"/>
      <c r="L40530"/>
      <c r="T40530" s="138"/>
    </row>
    <row r="40531" spans="9:20" x14ac:dyDescent="0.25">
      <c r="I40531" s="137"/>
      <c r="J40531" s="110"/>
      <c r="K40531"/>
      <c r="L40531"/>
      <c r="T40531" s="138"/>
    </row>
    <row r="40532" spans="9:20" x14ac:dyDescent="0.25">
      <c r="I40532" s="137"/>
      <c r="J40532" s="110"/>
      <c r="K40532"/>
      <c r="L40532"/>
      <c r="T40532" s="138"/>
    </row>
    <row r="40533" spans="9:20" x14ac:dyDescent="0.25">
      <c r="I40533" s="137"/>
      <c r="J40533" s="110"/>
      <c r="K40533"/>
      <c r="L40533"/>
      <c r="T40533" s="138"/>
    </row>
    <row r="40534" spans="9:20" x14ac:dyDescent="0.25">
      <c r="I40534" s="137"/>
      <c r="J40534" s="110"/>
      <c r="K40534"/>
      <c r="L40534"/>
      <c r="T40534" s="138"/>
    </row>
    <row r="40535" spans="9:20" x14ac:dyDescent="0.25">
      <c r="I40535" s="137"/>
      <c r="J40535" s="110"/>
      <c r="K40535"/>
      <c r="L40535"/>
      <c r="T40535" s="138"/>
    </row>
    <row r="40536" spans="9:20" x14ac:dyDescent="0.25">
      <c r="I40536" s="137"/>
      <c r="J40536" s="110"/>
      <c r="K40536"/>
      <c r="L40536"/>
      <c r="T40536" s="138"/>
    </row>
    <row r="40537" spans="9:20" x14ac:dyDescent="0.25">
      <c r="I40537" s="137"/>
      <c r="J40537" s="110"/>
      <c r="K40537"/>
      <c r="L40537"/>
      <c r="T40537" s="138"/>
    </row>
    <row r="40538" spans="9:20" x14ac:dyDescent="0.25">
      <c r="I40538" s="137"/>
      <c r="J40538" s="110"/>
      <c r="K40538"/>
      <c r="L40538"/>
      <c r="T40538" s="138"/>
    </row>
    <row r="40539" spans="9:20" x14ac:dyDescent="0.25">
      <c r="I40539" s="137"/>
      <c r="J40539" s="110"/>
      <c r="K40539"/>
      <c r="L40539"/>
      <c r="T40539" s="138"/>
    </row>
    <row r="40540" spans="9:20" x14ac:dyDescent="0.25">
      <c r="I40540" s="137"/>
      <c r="J40540" s="110"/>
      <c r="K40540"/>
      <c r="L40540"/>
      <c r="T40540" s="138"/>
    </row>
    <row r="40541" spans="9:20" x14ac:dyDescent="0.25">
      <c r="I40541" s="137"/>
      <c r="J40541" s="110"/>
      <c r="K40541"/>
      <c r="L40541"/>
      <c r="T40541" s="138"/>
    </row>
    <row r="40542" spans="9:20" x14ac:dyDescent="0.25">
      <c r="I40542" s="137"/>
      <c r="J40542" s="110"/>
      <c r="K40542"/>
      <c r="L40542"/>
      <c r="T40542" s="138"/>
    </row>
    <row r="40543" spans="9:20" x14ac:dyDescent="0.25">
      <c r="I40543" s="137"/>
      <c r="J40543" s="110"/>
      <c r="K40543"/>
      <c r="L40543"/>
      <c r="T40543" s="138"/>
    </row>
    <row r="40544" spans="9:20" x14ac:dyDescent="0.25">
      <c r="I40544" s="137"/>
      <c r="J40544" s="110"/>
      <c r="K40544"/>
      <c r="L40544"/>
      <c r="T40544" s="138"/>
    </row>
    <row r="40545" spans="9:20" x14ac:dyDescent="0.25">
      <c r="I40545" s="137"/>
      <c r="J40545" s="110"/>
      <c r="K40545"/>
      <c r="L40545"/>
      <c r="T40545" s="138"/>
    </row>
    <row r="40546" spans="9:20" x14ac:dyDescent="0.25">
      <c r="I40546" s="137"/>
      <c r="J40546" s="110"/>
      <c r="K40546"/>
      <c r="L40546"/>
      <c r="T40546" s="138"/>
    </row>
    <row r="40547" spans="9:20" x14ac:dyDescent="0.25">
      <c r="I40547" s="137"/>
      <c r="J40547" s="110"/>
      <c r="K40547"/>
      <c r="L40547"/>
      <c r="T40547" s="138"/>
    </row>
    <row r="40548" spans="9:20" x14ac:dyDescent="0.25">
      <c r="I40548" s="137"/>
      <c r="J40548" s="110"/>
      <c r="K40548"/>
      <c r="L40548"/>
      <c r="T40548" s="138"/>
    </row>
    <row r="40549" spans="9:20" x14ac:dyDescent="0.25">
      <c r="I40549" s="137"/>
      <c r="J40549" s="110"/>
      <c r="K40549"/>
      <c r="L40549"/>
      <c r="T40549" s="138"/>
    </row>
    <row r="40550" spans="9:20" x14ac:dyDescent="0.25">
      <c r="I40550" s="137"/>
      <c r="J40550" s="110"/>
      <c r="K40550"/>
      <c r="L40550"/>
      <c r="T40550" s="138"/>
    </row>
    <row r="40551" spans="9:20" x14ac:dyDescent="0.25">
      <c r="I40551" s="137"/>
      <c r="J40551" s="110"/>
      <c r="K40551"/>
      <c r="L40551"/>
      <c r="T40551" s="138"/>
    </row>
    <row r="40552" spans="9:20" x14ac:dyDescent="0.25">
      <c r="I40552" s="137"/>
      <c r="J40552" s="110"/>
      <c r="K40552"/>
      <c r="L40552"/>
      <c r="T40552" s="138"/>
    </row>
    <row r="40553" spans="9:20" x14ac:dyDescent="0.25">
      <c r="I40553" s="137"/>
      <c r="J40553" s="110"/>
      <c r="K40553"/>
      <c r="L40553"/>
      <c r="T40553" s="138"/>
    </row>
    <row r="40554" spans="9:20" x14ac:dyDescent="0.25">
      <c r="I40554" s="137"/>
      <c r="J40554" s="110"/>
      <c r="K40554"/>
      <c r="L40554"/>
      <c r="T40554" s="138"/>
    </row>
    <row r="40555" spans="9:20" x14ac:dyDescent="0.25">
      <c r="I40555" s="137"/>
      <c r="J40555" s="110"/>
      <c r="K40555"/>
      <c r="L40555"/>
      <c r="T40555" s="138"/>
    </row>
    <row r="40556" spans="9:20" x14ac:dyDescent="0.25">
      <c r="I40556" s="137"/>
      <c r="J40556" s="110"/>
      <c r="K40556"/>
      <c r="L40556"/>
      <c r="T40556" s="138"/>
    </row>
    <row r="40557" spans="9:20" x14ac:dyDescent="0.25">
      <c r="I40557" s="137"/>
      <c r="J40557" s="110"/>
      <c r="K40557"/>
      <c r="L40557"/>
      <c r="T40557" s="138"/>
    </row>
    <row r="40558" spans="9:20" x14ac:dyDescent="0.25">
      <c r="I40558" s="137"/>
      <c r="J40558" s="110"/>
      <c r="K40558"/>
      <c r="L40558"/>
      <c r="T40558" s="138"/>
    </row>
    <row r="40559" spans="9:20" x14ac:dyDescent="0.25">
      <c r="I40559" s="137"/>
      <c r="J40559" s="110"/>
      <c r="K40559"/>
      <c r="L40559"/>
      <c r="T40559" s="138"/>
    </row>
    <row r="40560" spans="9:20" x14ac:dyDescent="0.25">
      <c r="I40560" s="137"/>
      <c r="J40560" s="110"/>
      <c r="K40560"/>
      <c r="L40560"/>
      <c r="T40560" s="138"/>
    </row>
    <row r="40561" spans="9:20" x14ac:dyDescent="0.25">
      <c r="I40561" s="137"/>
      <c r="J40561" s="110"/>
      <c r="K40561"/>
      <c r="L40561"/>
      <c r="T40561" s="138"/>
    </row>
    <row r="40562" spans="9:20" x14ac:dyDescent="0.25">
      <c r="I40562" s="137"/>
      <c r="J40562" s="110"/>
      <c r="K40562"/>
      <c r="L40562"/>
      <c r="T40562" s="138"/>
    </row>
    <row r="40563" spans="9:20" x14ac:dyDescent="0.25">
      <c r="I40563" s="137"/>
      <c r="J40563" s="110"/>
      <c r="K40563"/>
      <c r="L40563"/>
      <c r="T40563" s="138"/>
    </row>
    <row r="40564" spans="9:20" x14ac:dyDescent="0.25">
      <c r="I40564" s="137"/>
      <c r="J40564" s="110"/>
      <c r="K40564"/>
      <c r="L40564"/>
      <c r="T40564" s="138"/>
    </row>
    <row r="40565" spans="9:20" x14ac:dyDescent="0.25">
      <c r="I40565" s="137"/>
      <c r="J40565" s="110"/>
      <c r="K40565"/>
      <c r="L40565"/>
      <c r="T40565" s="138"/>
    </row>
    <row r="40566" spans="9:20" x14ac:dyDescent="0.25">
      <c r="I40566" s="137"/>
      <c r="J40566" s="110"/>
      <c r="K40566"/>
      <c r="L40566"/>
      <c r="T40566" s="138"/>
    </row>
    <row r="40567" spans="9:20" x14ac:dyDescent="0.25">
      <c r="I40567" s="137"/>
      <c r="J40567" s="110"/>
      <c r="K40567"/>
      <c r="L40567"/>
      <c r="T40567" s="138"/>
    </row>
    <row r="40568" spans="9:20" x14ac:dyDescent="0.25">
      <c r="I40568" s="137"/>
      <c r="J40568" s="110"/>
      <c r="K40568"/>
      <c r="L40568"/>
      <c r="T40568" s="138"/>
    </row>
    <row r="40569" spans="9:20" x14ac:dyDescent="0.25">
      <c r="I40569" s="137"/>
      <c r="J40569" s="110"/>
      <c r="K40569"/>
      <c r="L40569"/>
      <c r="T40569" s="138"/>
    </row>
    <row r="40570" spans="9:20" x14ac:dyDescent="0.25">
      <c r="I40570" s="137"/>
      <c r="J40570" s="110"/>
      <c r="K40570"/>
      <c r="L40570"/>
      <c r="T40570" s="138"/>
    </row>
    <row r="40571" spans="9:20" x14ac:dyDescent="0.25">
      <c r="I40571" s="137"/>
      <c r="J40571" s="110"/>
      <c r="K40571"/>
      <c r="L40571"/>
      <c r="T40571" s="138"/>
    </row>
    <row r="40572" spans="9:20" x14ac:dyDescent="0.25">
      <c r="I40572" s="137"/>
      <c r="J40572" s="110"/>
      <c r="K40572"/>
      <c r="L40572"/>
      <c r="T40572" s="138"/>
    </row>
    <row r="40573" spans="9:20" x14ac:dyDescent="0.25">
      <c r="I40573" s="137"/>
      <c r="J40573" s="110"/>
      <c r="K40573"/>
      <c r="L40573"/>
      <c r="T40573" s="138"/>
    </row>
    <row r="40574" spans="9:20" x14ac:dyDescent="0.25">
      <c r="I40574" s="137"/>
      <c r="J40574" s="110"/>
      <c r="K40574"/>
      <c r="L40574"/>
      <c r="T40574" s="138"/>
    </row>
    <row r="40575" spans="9:20" x14ac:dyDescent="0.25">
      <c r="I40575" s="137"/>
      <c r="J40575" s="110"/>
      <c r="K40575"/>
      <c r="L40575"/>
      <c r="T40575" s="138"/>
    </row>
    <row r="40576" spans="9:20" x14ac:dyDescent="0.25">
      <c r="I40576" s="137"/>
      <c r="J40576" s="110"/>
      <c r="K40576"/>
      <c r="L40576"/>
      <c r="T40576" s="138"/>
    </row>
    <row r="40577" spans="9:20" x14ac:dyDescent="0.25">
      <c r="I40577" s="137"/>
      <c r="J40577" s="110"/>
      <c r="K40577"/>
      <c r="L40577"/>
      <c r="T40577" s="138"/>
    </row>
    <row r="40578" spans="9:20" x14ac:dyDescent="0.25">
      <c r="I40578" s="137"/>
      <c r="J40578" s="110"/>
      <c r="K40578"/>
      <c r="L40578"/>
      <c r="T40578" s="138"/>
    </row>
    <row r="40579" spans="9:20" x14ac:dyDescent="0.25">
      <c r="I40579" s="137"/>
      <c r="J40579" s="110"/>
      <c r="K40579"/>
      <c r="L40579"/>
      <c r="T40579" s="138"/>
    </row>
    <row r="40580" spans="9:20" x14ac:dyDescent="0.25">
      <c r="I40580" s="137"/>
      <c r="J40580" s="110"/>
      <c r="K40580"/>
      <c r="L40580"/>
      <c r="T40580" s="138"/>
    </row>
    <row r="40581" spans="9:20" x14ac:dyDescent="0.25">
      <c r="I40581" s="137"/>
      <c r="J40581" s="110"/>
      <c r="K40581"/>
      <c r="L40581"/>
      <c r="T40581" s="138"/>
    </row>
    <row r="40582" spans="9:20" x14ac:dyDescent="0.25">
      <c r="I40582" s="137"/>
      <c r="J40582" s="110"/>
      <c r="K40582"/>
      <c r="L40582"/>
      <c r="T40582" s="138"/>
    </row>
    <row r="40583" spans="9:20" x14ac:dyDescent="0.25">
      <c r="I40583" s="137"/>
      <c r="J40583" s="110"/>
      <c r="K40583"/>
      <c r="L40583"/>
      <c r="T40583" s="138"/>
    </row>
    <row r="40584" spans="9:20" x14ac:dyDescent="0.25">
      <c r="I40584" s="137"/>
      <c r="J40584" s="110"/>
      <c r="K40584"/>
      <c r="L40584"/>
      <c r="T40584" s="138"/>
    </row>
    <row r="40585" spans="9:20" x14ac:dyDescent="0.25">
      <c r="I40585" s="137"/>
      <c r="J40585" s="110"/>
      <c r="K40585"/>
      <c r="L40585"/>
      <c r="T40585" s="138"/>
    </row>
    <row r="40586" spans="9:20" x14ac:dyDescent="0.25">
      <c r="I40586" s="137"/>
      <c r="J40586" s="110"/>
      <c r="K40586"/>
      <c r="L40586"/>
      <c r="T40586" s="138"/>
    </row>
    <row r="40587" spans="9:20" x14ac:dyDescent="0.25">
      <c r="I40587" s="137"/>
      <c r="J40587" s="110"/>
      <c r="K40587"/>
      <c r="L40587"/>
      <c r="T40587" s="138"/>
    </row>
    <row r="40588" spans="9:20" x14ac:dyDescent="0.25">
      <c r="I40588" s="137"/>
      <c r="J40588" s="110"/>
      <c r="K40588"/>
      <c r="L40588"/>
      <c r="T40588" s="138"/>
    </row>
    <row r="40589" spans="9:20" x14ac:dyDescent="0.25">
      <c r="I40589" s="137"/>
      <c r="J40589" s="110"/>
      <c r="K40589"/>
      <c r="L40589"/>
      <c r="T40589" s="138"/>
    </row>
    <row r="40590" spans="9:20" x14ac:dyDescent="0.25">
      <c r="I40590" s="137"/>
      <c r="J40590" s="110"/>
      <c r="K40590"/>
      <c r="L40590"/>
      <c r="T40590" s="138"/>
    </row>
    <row r="40591" spans="9:20" x14ac:dyDescent="0.25">
      <c r="I40591" s="137"/>
      <c r="J40591" s="110"/>
      <c r="K40591"/>
      <c r="L40591"/>
      <c r="T40591" s="138"/>
    </row>
    <row r="40592" spans="9:20" x14ac:dyDescent="0.25">
      <c r="I40592" s="137"/>
      <c r="J40592" s="110"/>
      <c r="K40592"/>
      <c r="L40592"/>
      <c r="T40592" s="138"/>
    </row>
    <row r="40593" spans="9:20" x14ac:dyDescent="0.25">
      <c r="I40593" s="137"/>
      <c r="J40593" s="110"/>
      <c r="K40593"/>
      <c r="L40593"/>
      <c r="T40593" s="138"/>
    </row>
    <row r="40594" spans="9:20" x14ac:dyDescent="0.25">
      <c r="I40594" s="137"/>
      <c r="J40594" s="110"/>
      <c r="K40594"/>
      <c r="L40594"/>
      <c r="T40594" s="138"/>
    </row>
    <row r="40595" spans="9:20" x14ac:dyDescent="0.25">
      <c r="I40595" s="137"/>
      <c r="J40595" s="110"/>
      <c r="K40595"/>
      <c r="L40595"/>
      <c r="T40595" s="138"/>
    </row>
    <row r="40596" spans="9:20" x14ac:dyDescent="0.25">
      <c r="I40596" s="137"/>
      <c r="J40596" s="110"/>
      <c r="K40596"/>
      <c r="L40596"/>
      <c r="T40596" s="138"/>
    </row>
    <row r="40597" spans="9:20" x14ac:dyDescent="0.25">
      <c r="I40597" s="137"/>
      <c r="J40597" s="110"/>
      <c r="K40597"/>
      <c r="L40597"/>
      <c r="T40597" s="138"/>
    </row>
    <row r="40598" spans="9:20" x14ac:dyDescent="0.25">
      <c r="I40598" s="137"/>
      <c r="J40598" s="110"/>
      <c r="K40598"/>
      <c r="L40598"/>
      <c r="T40598" s="138"/>
    </row>
    <row r="40599" spans="9:20" x14ac:dyDescent="0.25">
      <c r="I40599" s="137"/>
      <c r="J40599" s="110"/>
      <c r="K40599"/>
      <c r="L40599"/>
      <c r="T40599" s="138"/>
    </row>
    <row r="40600" spans="9:20" x14ac:dyDescent="0.25">
      <c r="I40600" s="137"/>
      <c r="J40600" s="110"/>
      <c r="K40600"/>
      <c r="L40600"/>
      <c r="T40600" s="138"/>
    </row>
    <row r="40601" spans="9:20" x14ac:dyDescent="0.25">
      <c r="I40601" s="137"/>
      <c r="J40601" s="110"/>
      <c r="K40601"/>
      <c r="L40601"/>
      <c r="T40601" s="138"/>
    </row>
    <row r="40602" spans="9:20" x14ac:dyDescent="0.25">
      <c r="I40602" s="137"/>
      <c r="J40602" s="110"/>
      <c r="K40602"/>
      <c r="L40602"/>
      <c r="T40602" s="138"/>
    </row>
    <row r="40603" spans="9:20" x14ac:dyDescent="0.25">
      <c r="I40603" s="137"/>
      <c r="J40603" s="110"/>
      <c r="K40603"/>
      <c r="L40603"/>
      <c r="T40603" s="138"/>
    </row>
    <row r="40604" spans="9:20" x14ac:dyDescent="0.25">
      <c r="I40604" s="137"/>
      <c r="J40604" s="110"/>
      <c r="K40604"/>
      <c r="L40604"/>
      <c r="T40604" s="138"/>
    </row>
    <row r="40605" spans="9:20" x14ac:dyDescent="0.25">
      <c r="I40605" s="137"/>
      <c r="J40605" s="110"/>
      <c r="K40605"/>
      <c r="L40605"/>
      <c r="T40605" s="138"/>
    </row>
    <row r="40606" spans="9:20" x14ac:dyDescent="0.25">
      <c r="I40606" s="137"/>
      <c r="J40606" s="110"/>
      <c r="K40606"/>
      <c r="L40606"/>
      <c r="T40606" s="138"/>
    </row>
    <row r="40607" spans="9:20" x14ac:dyDescent="0.25">
      <c r="I40607" s="137"/>
      <c r="J40607" s="110"/>
      <c r="K40607"/>
      <c r="L40607"/>
      <c r="T40607" s="138"/>
    </row>
    <row r="40608" spans="9:20" x14ac:dyDescent="0.25">
      <c r="I40608" s="137"/>
      <c r="J40608" s="110"/>
      <c r="K40608"/>
      <c r="L40608"/>
      <c r="T40608" s="138"/>
    </row>
    <row r="40609" spans="9:20" x14ac:dyDescent="0.25">
      <c r="I40609" s="137"/>
      <c r="J40609" s="110"/>
      <c r="K40609"/>
      <c r="L40609"/>
      <c r="T40609" s="138"/>
    </row>
    <row r="40610" spans="9:20" x14ac:dyDescent="0.25">
      <c r="I40610" s="137"/>
      <c r="J40610" s="110"/>
      <c r="K40610"/>
      <c r="L40610"/>
      <c r="T40610" s="138"/>
    </row>
    <row r="40611" spans="9:20" x14ac:dyDescent="0.25">
      <c r="I40611" s="137"/>
      <c r="J40611" s="110"/>
      <c r="K40611"/>
      <c r="L40611"/>
      <c r="T40611" s="138"/>
    </row>
    <row r="40612" spans="9:20" x14ac:dyDescent="0.25">
      <c r="I40612" s="137"/>
      <c r="J40612" s="110"/>
      <c r="K40612"/>
      <c r="L40612"/>
      <c r="T40612" s="138"/>
    </row>
    <row r="40613" spans="9:20" x14ac:dyDescent="0.25">
      <c r="I40613" s="137"/>
      <c r="J40613" s="110"/>
      <c r="K40613"/>
      <c r="L40613"/>
      <c r="T40613" s="138"/>
    </row>
    <row r="40614" spans="9:20" x14ac:dyDescent="0.25">
      <c r="I40614" s="137"/>
      <c r="J40614" s="110"/>
      <c r="K40614"/>
      <c r="L40614"/>
      <c r="T40614" s="138"/>
    </row>
    <row r="40615" spans="9:20" x14ac:dyDescent="0.25">
      <c r="I40615" s="137"/>
      <c r="J40615" s="110"/>
      <c r="K40615"/>
      <c r="L40615"/>
      <c r="T40615" s="138"/>
    </row>
    <row r="40616" spans="9:20" x14ac:dyDescent="0.25">
      <c r="I40616" s="137"/>
      <c r="J40616" s="110"/>
      <c r="K40616"/>
      <c r="L40616"/>
      <c r="T40616" s="138"/>
    </row>
    <row r="40617" spans="9:20" x14ac:dyDescent="0.25">
      <c r="I40617" s="137"/>
      <c r="J40617" s="110"/>
      <c r="K40617"/>
      <c r="L40617"/>
      <c r="T40617" s="138"/>
    </row>
    <row r="40618" spans="9:20" x14ac:dyDescent="0.25">
      <c r="I40618" s="137"/>
      <c r="J40618" s="110"/>
      <c r="K40618"/>
      <c r="L40618"/>
      <c r="T40618" s="138"/>
    </row>
    <row r="40619" spans="9:20" x14ac:dyDescent="0.25">
      <c r="I40619" s="137"/>
      <c r="J40619" s="110"/>
      <c r="K40619"/>
      <c r="L40619"/>
      <c r="T40619" s="138"/>
    </row>
    <row r="40620" spans="9:20" x14ac:dyDescent="0.25">
      <c r="I40620" s="137"/>
      <c r="J40620" s="110"/>
      <c r="K40620"/>
      <c r="L40620"/>
      <c r="T40620" s="138"/>
    </row>
    <row r="40621" spans="9:20" x14ac:dyDescent="0.25">
      <c r="I40621" s="137"/>
      <c r="J40621" s="110"/>
      <c r="K40621"/>
      <c r="L40621"/>
      <c r="T40621" s="138"/>
    </row>
    <row r="40622" spans="9:20" x14ac:dyDescent="0.25">
      <c r="I40622" s="137"/>
      <c r="J40622" s="110"/>
      <c r="K40622"/>
      <c r="L40622"/>
      <c r="T40622" s="138"/>
    </row>
    <row r="40623" spans="9:20" x14ac:dyDescent="0.25">
      <c r="I40623" s="137"/>
      <c r="J40623" s="110"/>
      <c r="K40623"/>
      <c r="L40623"/>
      <c r="T40623" s="138"/>
    </row>
    <row r="40624" spans="9:20" x14ac:dyDescent="0.25">
      <c r="I40624" s="137"/>
      <c r="J40624" s="110"/>
      <c r="K40624"/>
      <c r="L40624"/>
      <c r="T40624" s="138"/>
    </row>
    <row r="40625" spans="9:20" x14ac:dyDescent="0.25">
      <c r="I40625" s="137"/>
      <c r="J40625" s="110"/>
      <c r="K40625"/>
      <c r="L40625"/>
      <c r="T40625" s="138"/>
    </row>
    <row r="40626" spans="9:20" x14ac:dyDescent="0.25">
      <c r="I40626" s="137"/>
      <c r="J40626" s="110"/>
      <c r="K40626"/>
      <c r="L40626"/>
      <c r="T40626" s="138"/>
    </row>
    <row r="40627" spans="9:20" x14ac:dyDescent="0.25">
      <c r="I40627" s="137"/>
      <c r="J40627" s="110"/>
      <c r="K40627"/>
      <c r="L40627"/>
      <c r="T40627" s="138"/>
    </row>
    <row r="40628" spans="9:20" x14ac:dyDescent="0.25">
      <c r="I40628" s="137"/>
      <c r="J40628" s="110"/>
      <c r="K40628"/>
      <c r="L40628"/>
      <c r="T40628" s="138"/>
    </row>
    <row r="40629" spans="9:20" x14ac:dyDescent="0.25">
      <c r="I40629" s="137"/>
      <c r="J40629" s="110"/>
      <c r="K40629"/>
      <c r="L40629"/>
      <c r="T40629" s="138"/>
    </row>
    <row r="40630" spans="9:20" x14ac:dyDescent="0.25">
      <c r="I40630" s="137"/>
      <c r="J40630" s="110"/>
      <c r="K40630"/>
      <c r="L40630"/>
      <c r="T40630" s="138"/>
    </row>
    <row r="40631" spans="9:20" x14ac:dyDescent="0.25">
      <c r="I40631" s="137"/>
      <c r="J40631" s="110"/>
      <c r="K40631"/>
      <c r="L40631"/>
      <c r="T40631" s="138"/>
    </row>
    <row r="40632" spans="9:20" x14ac:dyDescent="0.25">
      <c r="I40632" s="137"/>
      <c r="J40632" s="110"/>
      <c r="K40632"/>
      <c r="L40632"/>
      <c r="T40632" s="138"/>
    </row>
    <row r="40633" spans="9:20" x14ac:dyDescent="0.25">
      <c r="I40633" s="137"/>
      <c r="J40633" s="110"/>
      <c r="K40633"/>
      <c r="L40633"/>
      <c r="T40633" s="138"/>
    </row>
    <row r="40634" spans="9:20" x14ac:dyDescent="0.25">
      <c r="I40634" s="137"/>
      <c r="J40634" s="110"/>
      <c r="K40634"/>
      <c r="L40634"/>
      <c r="T40634" s="138"/>
    </row>
    <row r="40635" spans="9:20" x14ac:dyDescent="0.25">
      <c r="I40635" s="137"/>
      <c r="J40635" s="110"/>
      <c r="K40635"/>
      <c r="L40635"/>
      <c r="T40635" s="138"/>
    </row>
    <row r="40636" spans="9:20" x14ac:dyDescent="0.25">
      <c r="I40636" s="137"/>
      <c r="J40636" s="110"/>
      <c r="K40636"/>
      <c r="L40636"/>
      <c r="T40636" s="138"/>
    </row>
    <row r="40637" spans="9:20" x14ac:dyDescent="0.25">
      <c r="I40637" s="137"/>
      <c r="J40637" s="110"/>
      <c r="K40637"/>
      <c r="L40637"/>
      <c r="T40637" s="138"/>
    </row>
    <row r="40638" spans="9:20" x14ac:dyDescent="0.25">
      <c r="I40638" s="137"/>
      <c r="J40638" s="110"/>
      <c r="K40638"/>
      <c r="L40638"/>
      <c r="T40638" s="138"/>
    </row>
    <row r="40639" spans="9:20" x14ac:dyDescent="0.25">
      <c r="I40639" s="137"/>
      <c r="J40639" s="110"/>
      <c r="K40639"/>
      <c r="L40639"/>
      <c r="T40639" s="138"/>
    </row>
    <row r="40640" spans="9:20" x14ac:dyDescent="0.25">
      <c r="I40640" s="137"/>
      <c r="J40640" s="110"/>
      <c r="K40640"/>
      <c r="L40640"/>
      <c r="T40640" s="138"/>
    </row>
    <row r="40641" spans="9:20" x14ac:dyDescent="0.25">
      <c r="I40641" s="137"/>
      <c r="J40641" s="110"/>
      <c r="K40641"/>
      <c r="L40641"/>
      <c r="T40641" s="138"/>
    </row>
    <row r="40642" spans="9:20" x14ac:dyDescent="0.25">
      <c r="I40642" s="137"/>
      <c r="J40642" s="110"/>
      <c r="K40642"/>
      <c r="L40642"/>
      <c r="T40642" s="138"/>
    </row>
    <row r="40643" spans="9:20" x14ac:dyDescent="0.25">
      <c r="I40643" s="137"/>
      <c r="J40643" s="110"/>
      <c r="K40643"/>
      <c r="L40643"/>
      <c r="T40643" s="138"/>
    </row>
    <row r="40644" spans="9:20" x14ac:dyDescent="0.25">
      <c r="I40644" s="137"/>
      <c r="J40644" s="110"/>
      <c r="K40644"/>
      <c r="L40644"/>
      <c r="T40644" s="138"/>
    </row>
    <row r="40645" spans="9:20" x14ac:dyDescent="0.25">
      <c r="I40645" s="137"/>
      <c r="J40645" s="110"/>
      <c r="K40645"/>
      <c r="L40645"/>
      <c r="T40645" s="138"/>
    </row>
    <row r="40646" spans="9:20" x14ac:dyDescent="0.25">
      <c r="I40646" s="137"/>
      <c r="J40646" s="110"/>
      <c r="K40646"/>
      <c r="L40646"/>
      <c r="T40646" s="138"/>
    </row>
    <row r="40647" spans="9:20" x14ac:dyDescent="0.25">
      <c r="I40647" s="137"/>
      <c r="J40647" s="110"/>
      <c r="K40647"/>
      <c r="L40647"/>
      <c r="T40647" s="138"/>
    </row>
    <row r="40648" spans="9:20" x14ac:dyDescent="0.25">
      <c r="I40648" s="137"/>
      <c r="J40648" s="110"/>
      <c r="K40648"/>
      <c r="L40648"/>
      <c r="T40648" s="138"/>
    </row>
    <row r="40649" spans="9:20" x14ac:dyDescent="0.25">
      <c r="I40649" s="137"/>
      <c r="J40649" s="110"/>
      <c r="K40649"/>
      <c r="L40649"/>
      <c r="T40649" s="138"/>
    </row>
    <row r="40650" spans="9:20" x14ac:dyDescent="0.25">
      <c r="I40650" s="137"/>
      <c r="J40650" s="110"/>
      <c r="K40650"/>
      <c r="L40650"/>
      <c r="T40650" s="138"/>
    </row>
    <row r="40651" spans="9:20" x14ac:dyDescent="0.25">
      <c r="I40651" s="137"/>
      <c r="J40651" s="110"/>
      <c r="K40651"/>
      <c r="L40651"/>
      <c r="T40651" s="138"/>
    </row>
    <row r="40652" spans="9:20" x14ac:dyDescent="0.25">
      <c r="I40652" s="137"/>
      <c r="J40652" s="110"/>
      <c r="K40652"/>
      <c r="L40652"/>
      <c r="T40652" s="138"/>
    </row>
    <row r="40653" spans="9:20" x14ac:dyDescent="0.25">
      <c r="I40653" s="137"/>
      <c r="J40653" s="110"/>
      <c r="K40653"/>
      <c r="L40653"/>
      <c r="T40653" s="138"/>
    </row>
    <row r="40654" spans="9:20" x14ac:dyDescent="0.25">
      <c r="I40654" s="137"/>
      <c r="J40654" s="110"/>
      <c r="K40654"/>
      <c r="L40654"/>
      <c r="T40654" s="138"/>
    </row>
    <row r="40655" spans="9:20" x14ac:dyDescent="0.25">
      <c r="I40655" s="137"/>
      <c r="J40655" s="110"/>
      <c r="K40655"/>
      <c r="L40655"/>
      <c r="T40655" s="138"/>
    </row>
    <row r="40656" spans="9:20" x14ac:dyDescent="0.25">
      <c r="I40656" s="137"/>
      <c r="J40656" s="110"/>
      <c r="K40656"/>
      <c r="L40656"/>
      <c r="T40656" s="138"/>
    </row>
    <row r="40657" spans="9:20" x14ac:dyDescent="0.25">
      <c r="I40657" s="137"/>
      <c r="J40657" s="110"/>
      <c r="K40657"/>
      <c r="L40657"/>
      <c r="T40657" s="138"/>
    </row>
    <row r="40658" spans="9:20" x14ac:dyDescent="0.25">
      <c r="I40658" s="137"/>
      <c r="J40658" s="110"/>
      <c r="K40658"/>
      <c r="L40658"/>
      <c r="T40658" s="138"/>
    </row>
    <row r="40659" spans="9:20" x14ac:dyDescent="0.25">
      <c r="I40659" s="137"/>
      <c r="J40659" s="110"/>
      <c r="K40659"/>
      <c r="L40659"/>
      <c r="T40659" s="138"/>
    </row>
    <row r="40660" spans="9:20" x14ac:dyDescent="0.25">
      <c r="I40660" s="137"/>
      <c r="J40660" s="110"/>
      <c r="K40660"/>
      <c r="L40660"/>
      <c r="T40660" s="138"/>
    </row>
    <row r="40661" spans="9:20" x14ac:dyDescent="0.25">
      <c r="I40661" s="137"/>
      <c r="J40661" s="110"/>
      <c r="K40661"/>
      <c r="L40661"/>
      <c r="T40661" s="138"/>
    </row>
    <row r="40662" spans="9:20" x14ac:dyDescent="0.25">
      <c r="I40662" s="137"/>
      <c r="J40662" s="110"/>
      <c r="K40662"/>
      <c r="L40662"/>
      <c r="T40662" s="138"/>
    </row>
    <row r="40663" spans="9:20" x14ac:dyDescent="0.25">
      <c r="I40663" s="137"/>
      <c r="J40663" s="110"/>
      <c r="K40663"/>
      <c r="L40663"/>
      <c r="T40663" s="138"/>
    </row>
    <row r="40664" spans="9:20" x14ac:dyDescent="0.25">
      <c r="I40664" s="137"/>
      <c r="J40664" s="110"/>
      <c r="K40664"/>
      <c r="L40664"/>
      <c r="T40664" s="138"/>
    </row>
    <row r="40665" spans="9:20" x14ac:dyDescent="0.25">
      <c r="I40665" s="137"/>
      <c r="J40665" s="110"/>
      <c r="K40665"/>
      <c r="L40665"/>
      <c r="T40665" s="138"/>
    </row>
    <row r="40666" spans="9:20" x14ac:dyDescent="0.25">
      <c r="I40666" s="137"/>
      <c r="J40666" s="110"/>
      <c r="K40666"/>
      <c r="L40666"/>
      <c r="T40666" s="138"/>
    </row>
    <row r="40667" spans="9:20" x14ac:dyDescent="0.25">
      <c r="I40667" s="137"/>
      <c r="J40667" s="110"/>
      <c r="K40667"/>
      <c r="L40667"/>
      <c r="T40667" s="138"/>
    </row>
    <row r="40668" spans="9:20" x14ac:dyDescent="0.25">
      <c r="I40668" s="137"/>
      <c r="J40668" s="110"/>
      <c r="K40668"/>
      <c r="L40668"/>
      <c r="T40668" s="138"/>
    </row>
    <row r="40669" spans="9:20" x14ac:dyDescent="0.25">
      <c r="I40669" s="137"/>
      <c r="J40669" s="110"/>
      <c r="K40669"/>
      <c r="L40669"/>
      <c r="T40669" s="138"/>
    </row>
    <row r="40670" spans="9:20" x14ac:dyDescent="0.25">
      <c r="I40670" s="137"/>
      <c r="J40670" s="110"/>
      <c r="K40670"/>
      <c r="L40670"/>
      <c r="T40670" s="138"/>
    </row>
    <row r="40671" spans="9:20" x14ac:dyDescent="0.25">
      <c r="I40671" s="137"/>
      <c r="J40671" s="110"/>
      <c r="K40671"/>
      <c r="L40671"/>
      <c r="T40671" s="138"/>
    </row>
    <row r="40672" spans="9:20" x14ac:dyDescent="0.25">
      <c r="I40672" s="137"/>
      <c r="J40672" s="110"/>
      <c r="K40672"/>
      <c r="L40672"/>
      <c r="T40672" s="138"/>
    </row>
    <row r="40673" spans="9:20" x14ac:dyDescent="0.25">
      <c r="I40673" s="137"/>
      <c r="J40673" s="110"/>
      <c r="K40673"/>
      <c r="L40673"/>
      <c r="T40673" s="138"/>
    </row>
    <row r="40674" spans="9:20" x14ac:dyDescent="0.25">
      <c r="I40674" s="137"/>
      <c r="J40674" s="110"/>
      <c r="K40674"/>
      <c r="L40674"/>
      <c r="T40674" s="138"/>
    </row>
    <row r="40675" spans="9:20" x14ac:dyDescent="0.25">
      <c r="I40675" s="137"/>
      <c r="J40675" s="110"/>
      <c r="K40675"/>
      <c r="L40675"/>
      <c r="T40675" s="138"/>
    </row>
    <row r="40676" spans="9:20" x14ac:dyDescent="0.25">
      <c r="I40676" s="137"/>
      <c r="J40676" s="110"/>
      <c r="K40676"/>
      <c r="L40676"/>
      <c r="T40676" s="138"/>
    </row>
    <row r="40677" spans="9:20" x14ac:dyDescent="0.25">
      <c r="I40677" s="137"/>
      <c r="J40677" s="110"/>
      <c r="K40677"/>
      <c r="L40677"/>
      <c r="T40677" s="138"/>
    </row>
    <row r="40678" spans="9:20" x14ac:dyDescent="0.25">
      <c r="I40678" s="137"/>
      <c r="J40678" s="110"/>
      <c r="K40678"/>
      <c r="L40678"/>
      <c r="T40678" s="138"/>
    </row>
    <row r="40679" spans="9:20" x14ac:dyDescent="0.25">
      <c r="I40679" s="137"/>
      <c r="J40679" s="110"/>
      <c r="K40679"/>
      <c r="L40679"/>
      <c r="T40679" s="138"/>
    </row>
    <row r="40680" spans="9:20" x14ac:dyDescent="0.25">
      <c r="I40680" s="137"/>
      <c r="J40680" s="110"/>
      <c r="K40680"/>
      <c r="L40680"/>
      <c r="T40680" s="138"/>
    </row>
    <row r="40681" spans="9:20" x14ac:dyDescent="0.25">
      <c r="I40681" s="137"/>
      <c r="J40681" s="110"/>
      <c r="K40681"/>
      <c r="L40681"/>
      <c r="T40681" s="138"/>
    </row>
    <row r="40682" spans="9:20" x14ac:dyDescent="0.25">
      <c r="I40682" s="137"/>
      <c r="J40682" s="110"/>
      <c r="K40682"/>
      <c r="L40682"/>
      <c r="T40682" s="138"/>
    </row>
    <row r="40683" spans="9:20" x14ac:dyDescent="0.25">
      <c r="I40683" s="137"/>
      <c r="J40683" s="110"/>
      <c r="K40683"/>
      <c r="L40683"/>
      <c r="T40683" s="138"/>
    </row>
    <row r="40684" spans="9:20" x14ac:dyDescent="0.25">
      <c r="I40684" s="137"/>
      <c r="J40684" s="110"/>
      <c r="K40684"/>
      <c r="L40684"/>
      <c r="T40684" s="138"/>
    </row>
    <row r="40685" spans="9:20" x14ac:dyDescent="0.25">
      <c r="I40685" s="137"/>
      <c r="J40685" s="110"/>
      <c r="K40685"/>
      <c r="L40685"/>
      <c r="T40685" s="138"/>
    </row>
    <row r="40686" spans="9:20" x14ac:dyDescent="0.25">
      <c r="I40686" s="137"/>
      <c r="J40686" s="110"/>
      <c r="K40686"/>
      <c r="L40686"/>
      <c r="T40686" s="138"/>
    </row>
    <row r="40687" spans="9:20" x14ac:dyDescent="0.25">
      <c r="I40687" s="137"/>
      <c r="J40687" s="110"/>
      <c r="K40687"/>
      <c r="L40687"/>
      <c r="T40687" s="138"/>
    </row>
    <row r="40688" spans="9:20" x14ac:dyDescent="0.25">
      <c r="I40688" s="137"/>
      <c r="J40688" s="110"/>
      <c r="K40688"/>
      <c r="L40688"/>
      <c r="T40688" s="138"/>
    </row>
    <row r="40689" spans="9:20" x14ac:dyDescent="0.25">
      <c r="I40689" s="137"/>
      <c r="J40689" s="110"/>
      <c r="K40689"/>
      <c r="L40689"/>
      <c r="T40689" s="138"/>
    </row>
    <row r="40690" spans="9:20" x14ac:dyDescent="0.25">
      <c r="I40690" s="137"/>
      <c r="J40690" s="110"/>
      <c r="K40690"/>
      <c r="L40690"/>
      <c r="T40690" s="138"/>
    </row>
    <row r="40691" spans="9:20" x14ac:dyDescent="0.25">
      <c r="I40691" s="137"/>
      <c r="J40691" s="110"/>
      <c r="K40691"/>
      <c r="L40691"/>
      <c r="T40691" s="138"/>
    </row>
    <row r="40692" spans="9:20" x14ac:dyDescent="0.25">
      <c r="I40692" s="137"/>
      <c r="J40692" s="110"/>
      <c r="K40692"/>
      <c r="L40692"/>
      <c r="T40692" s="138"/>
    </row>
    <row r="40693" spans="9:20" x14ac:dyDescent="0.25">
      <c r="I40693" s="137"/>
      <c r="J40693" s="110"/>
      <c r="K40693"/>
      <c r="L40693"/>
      <c r="T40693" s="138"/>
    </row>
    <row r="40694" spans="9:20" x14ac:dyDescent="0.25">
      <c r="I40694" s="137"/>
      <c r="J40694" s="110"/>
      <c r="K40694"/>
      <c r="L40694"/>
      <c r="T40694" s="138"/>
    </row>
    <row r="40695" spans="9:20" x14ac:dyDescent="0.25">
      <c r="I40695" s="137"/>
      <c r="J40695" s="110"/>
      <c r="K40695"/>
      <c r="L40695"/>
      <c r="T40695" s="138"/>
    </row>
    <row r="40696" spans="9:20" x14ac:dyDescent="0.25">
      <c r="I40696" s="137"/>
      <c r="J40696" s="110"/>
      <c r="K40696"/>
      <c r="L40696"/>
      <c r="T40696" s="138"/>
    </row>
    <row r="40697" spans="9:20" x14ac:dyDescent="0.25">
      <c r="I40697" s="137"/>
      <c r="J40697" s="110"/>
      <c r="K40697"/>
      <c r="L40697"/>
      <c r="T40697" s="138"/>
    </row>
    <row r="40698" spans="9:20" x14ac:dyDescent="0.25">
      <c r="I40698" s="137"/>
      <c r="J40698" s="110"/>
      <c r="K40698"/>
      <c r="L40698"/>
      <c r="T40698" s="138"/>
    </row>
    <row r="40699" spans="9:20" x14ac:dyDescent="0.25">
      <c r="I40699" s="137"/>
      <c r="J40699" s="110"/>
      <c r="K40699"/>
      <c r="L40699"/>
      <c r="T40699" s="138"/>
    </row>
    <row r="40700" spans="9:20" x14ac:dyDescent="0.25">
      <c r="I40700" s="137"/>
      <c r="J40700" s="110"/>
      <c r="K40700"/>
      <c r="L40700"/>
      <c r="T40700" s="138"/>
    </row>
    <row r="40701" spans="9:20" x14ac:dyDescent="0.25">
      <c r="I40701" s="137"/>
      <c r="J40701" s="110"/>
      <c r="K40701"/>
      <c r="L40701"/>
      <c r="T40701" s="138"/>
    </row>
    <row r="40702" spans="9:20" x14ac:dyDescent="0.25">
      <c r="I40702" s="137"/>
      <c r="J40702" s="110"/>
      <c r="K40702"/>
      <c r="L40702"/>
      <c r="T40702" s="138"/>
    </row>
    <row r="40703" spans="9:20" x14ac:dyDescent="0.25">
      <c r="I40703" s="137"/>
      <c r="J40703" s="110"/>
      <c r="K40703"/>
      <c r="L40703"/>
      <c r="T40703" s="138"/>
    </row>
    <row r="40704" spans="9:20" x14ac:dyDescent="0.25">
      <c r="I40704" s="137"/>
      <c r="J40704" s="110"/>
      <c r="K40704"/>
      <c r="L40704"/>
      <c r="T40704" s="138"/>
    </row>
    <row r="40705" spans="9:20" x14ac:dyDescent="0.25">
      <c r="I40705" s="137"/>
      <c r="J40705" s="110"/>
      <c r="K40705"/>
      <c r="L40705"/>
      <c r="T40705" s="138"/>
    </row>
    <row r="40706" spans="9:20" x14ac:dyDescent="0.25">
      <c r="I40706" s="137"/>
      <c r="J40706" s="110"/>
      <c r="K40706"/>
      <c r="L40706"/>
      <c r="T40706" s="138"/>
    </row>
    <row r="40707" spans="9:20" x14ac:dyDescent="0.25">
      <c r="I40707" s="137"/>
      <c r="J40707" s="110"/>
      <c r="K40707"/>
      <c r="L40707"/>
      <c r="T40707" s="138"/>
    </row>
    <row r="40708" spans="9:20" x14ac:dyDescent="0.25">
      <c r="I40708" s="137"/>
      <c r="J40708" s="110"/>
      <c r="K40708"/>
      <c r="L40708"/>
      <c r="T40708" s="138"/>
    </row>
    <row r="40709" spans="9:20" x14ac:dyDescent="0.25">
      <c r="I40709" s="137"/>
      <c r="J40709" s="110"/>
      <c r="K40709"/>
      <c r="L40709"/>
      <c r="T40709" s="138"/>
    </row>
    <row r="40710" spans="9:20" x14ac:dyDescent="0.25">
      <c r="I40710" s="137"/>
      <c r="J40710" s="110"/>
      <c r="K40710"/>
      <c r="L40710"/>
      <c r="T40710" s="138"/>
    </row>
    <row r="40711" spans="9:20" x14ac:dyDescent="0.25">
      <c r="I40711" s="137"/>
      <c r="J40711" s="110"/>
      <c r="K40711"/>
      <c r="L40711"/>
      <c r="T40711" s="138"/>
    </row>
    <row r="40712" spans="9:20" x14ac:dyDescent="0.25">
      <c r="I40712" s="137"/>
      <c r="J40712" s="110"/>
      <c r="K40712"/>
      <c r="L40712"/>
      <c r="T40712" s="138"/>
    </row>
    <row r="40713" spans="9:20" x14ac:dyDescent="0.25">
      <c r="I40713" s="137"/>
      <c r="J40713" s="110"/>
      <c r="K40713"/>
      <c r="L40713"/>
      <c r="T40713" s="138"/>
    </row>
    <row r="40714" spans="9:20" x14ac:dyDescent="0.25">
      <c r="I40714" s="137"/>
      <c r="J40714" s="110"/>
      <c r="K40714"/>
      <c r="L40714"/>
      <c r="T40714" s="138"/>
    </row>
    <row r="40715" spans="9:20" x14ac:dyDescent="0.25">
      <c r="I40715" s="137"/>
      <c r="J40715" s="110"/>
      <c r="K40715"/>
      <c r="L40715"/>
      <c r="T40715" s="138"/>
    </row>
    <row r="40716" spans="9:20" x14ac:dyDescent="0.25">
      <c r="I40716" s="137"/>
      <c r="J40716" s="110"/>
      <c r="K40716"/>
      <c r="L40716"/>
      <c r="T40716" s="138"/>
    </row>
    <row r="40717" spans="9:20" x14ac:dyDescent="0.25">
      <c r="I40717" s="137"/>
      <c r="J40717" s="110"/>
      <c r="K40717"/>
      <c r="L40717"/>
      <c r="T40717" s="138"/>
    </row>
    <row r="40718" spans="9:20" x14ac:dyDescent="0.25">
      <c r="I40718" s="137"/>
      <c r="J40718" s="110"/>
      <c r="K40718"/>
      <c r="L40718"/>
      <c r="T40718" s="138"/>
    </row>
    <row r="40719" spans="9:20" x14ac:dyDescent="0.25">
      <c r="I40719" s="137"/>
      <c r="J40719" s="110"/>
      <c r="K40719"/>
      <c r="L40719"/>
      <c r="T40719" s="138"/>
    </row>
    <row r="40720" spans="9:20" x14ac:dyDescent="0.25">
      <c r="I40720" s="137"/>
      <c r="J40720" s="110"/>
      <c r="K40720"/>
      <c r="L40720"/>
      <c r="T40720" s="138"/>
    </row>
    <row r="40721" spans="9:20" x14ac:dyDescent="0.25">
      <c r="I40721" s="137"/>
      <c r="J40721" s="110"/>
      <c r="K40721"/>
      <c r="L40721"/>
      <c r="T40721" s="138"/>
    </row>
    <row r="40722" spans="9:20" x14ac:dyDescent="0.25">
      <c r="I40722" s="137"/>
      <c r="J40722" s="110"/>
      <c r="K40722"/>
      <c r="L40722"/>
      <c r="T40722" s="138"/>
    </row>
    <row r="40723" spans="9:20" x14ac:dyDescent="0.25">
      <c r="I40723" s="137"/>
      <c r="J40723" s="110"/>
      <c r="K40723"/>
      <c r="L40723"/>
      <c r="T40723" s="138"/>
    </row>
    <row r="40724" spans="9:20" x14ac:dyDescent="0.25">
      <c r="I40724" s="137"/>
      <c r="J40724" s="110"/>
      <c r="K40724"/>
      <c r="L40724"/>
      <c r="T40724" s="138"/>
    </row>
    <row r="40725" spans="9:20" x14ac:dyDescent="0.25">
      <c r="I40725" s="137"/>
      <c r="J40725" s="110"/>
      <c r="K40725"/>
      <c r="L40725"/>
      <c r="T40725" s="138"/>
    </row>
    <row r="40726" spans="9:20" x14ac:dyDescent="0.25">
      <c r="I40726" s="137"/>
      <c r="J40726" s="110"/>
      <c r="K40726"/>
      <c r="L40726"/>
      <c r="T40726" s="138"/>
    </row>
    <row r="40727" spans="9:20" x14ac:dyDescent="0.25">
      <c r="I40727" s="137"/>
      <c r="J40727" s="110"/>
      <c r="K40727"/>
      <c r="L40727"/>
      <c r="T40727" s="138"/>
    </row>
    <row r="40728" spans="9:20" x14ac:dyDescent="0.25">
      <c r="I40728" s="137"/>
      <c r="J40728" s="110"/>
      <c r="K40728"/>
      <c r="L40728"/>
      <c r="T40728" s="138"/>
    </row>
    <row r="40729" spans="9:20" x14ac:dyDescent="0.25">
      <c r="I40729" s="137"/>
      <c r="J40729" s="110"/>
      <c r="K40729"/>
      <c r="L40729"/>
      <c r="T40729" s="138"/>
    </row>
    <row r="40730" spans="9:20" x14ac:dyDescent="0.25">
      <c r="I40730" s="137"/>
      <c r="J40730" s="110"/>
      <c r="K40730"/>
      <c r="L40730"/>
      <c r="T40730" s="138"/>
    </row>
    <row r="40731" spans="9:20" x14ac:dyDescent="0.25">
      <c r="I40731" s="137"/>
      <c r="J40731" s="110"/>
      <c r="K40731"/>
      <c r="L40731"/>
      <c r="T40731" s="138"/>
    </row>
    <row r="40732" spans="9:20" x14ac:dyDescent="0.25">
      <c r="I40732" s="137"/>
      <c r="J40732" s="110"/>
      <c r="K40732"/>
      <c r="L40732"/>
      <c r="T40732" s="138"/>
    </row>
    <row r="40733" spans="9:20" x14ac:dyDescent="0.25">
      <c r="I40733" s="137"/>
      <c r="J40733" s="110"/>
      <c r="K40733"/>
      <c r="L40733"/>
      <c r="T40733" s="138"/>
    </row>
    <row r="40734" spans="9:20" x14ac:dyDescent="0.25">
      <c r="I40734" s="137"/>
      <c r="J40734" s="110"/>
      <c r="K40734"/>
      <c r="L40734"/>
      <c r="T40734" s="138"/>
    </row>
    <row r="40735" spans="9:20" x14ac:dyDescent="0.25">
      <c r="I40735" s="137"/>
      <c r="J40735" s="110"/>
      <c r="K40735"/>
      <c r="L40735"/>
      <c r="T40735" s="138"/>
    </row>
    <row r="40736" spans="9:20" x14ac:dyDescent="0.25">
      <c r="I40736" s="137"/>
      <c r="J40736" s="110"/>
      <c r="K40736"/>
      <c r="L40736"/>
      <c r="T40736" s="138"/>
    </row>
    <row r="40737" spans="9:20" x14ac:dyDescent="0.25">
      <c r="I40737" s="137"/>
      <c r="J40737" s="110"/>
      <c r="K40737"/>
      <c r="L40737"/>
      <c r="T40737" s="138"/>
    </row>
    <row r="40738" spans="9:20" x14ac:dyDescent="0.25">
      <c r="I40738" s="137"/>
      <c r="J40738" s="110"/>
      <c r="K40738"/>
      <c r="L40738"/>
      <c r="T40738" s="138"/>
    </row>
    <row r="40739" spans="9:20" x14ac:dyDescent="0.25">
      <c r="I40739" s="137"/>
      <c r="J40739" s="110"/>
      <c r="K40739"/>
      <c r="L40739"/>
      <c r="T40739" s="138"/>
    </row>
    <row r="40740" spans="9:20" x14ac:dyDescent="0.25">
      <c r="I40740" s="137"/>
      <c r="J40740" s="110"/>
      <c r="K40740"/>
      <c r="L40740"/>
      <c r="T40740" s="138"/>
    </row>
    <row r="40741" spans="9:20" x14ac:dyDescent="0.25">
      <c r="I40741" s="137"/>
      <c r="J40741" s="110"/>
      <c r="K40741"/>
      <c r="L40741"/>
      <c r="T40741" s="138"/>
    </row>
    <row r="40742" spans="9:20" x14ac:dyDescent="0.25">
      <c r="I40742" s="137"/>
      <c r="J40742" s="110"/>
      <c r="K40742"/>
      <c r="L40742"/>
      <c r="T40742" s="138"/>
    </row>
    <row r="40743" spans="9:20" x14ac:dyDescent="0.25">
      <c r="I40743" s="137"/>
      <c r="J40743" s="110"/>
      <c r="K40743"/>
      <c r="L40743"/>
      <c r="T40743" s="138"/>
    </row>
    <row r="40744" spans="9:20" x14ac:dyDescent="0.25">
      <c r="I40744" s="137"/>
      <c r="J40744" s="110"/>
      <c r="K40744"/>
      <c r="L40744"/>
      <c r="T40744" s="138"/>
    </row>
    <row r="40745" spans="9:20" x14ac:dyDescent="0.25">
      <c r="I40745" s="137"/>
      <c r="J40745" s="110"/>
      <c r="K40745"/>
      <c r="L40745"/>
      <c r="T40745" s="138"/>
    </row>
    <row r="40746" spans="9:20" x14ac:dyDescent="0.25">
      <c r="I40746" s="137"/>
      <c r="J40746" s="110"/>
      <c r="K40746"/>
      <c r="L40746"/>
      <c r="T40746" s="138"/>
    </row>
    <row r="40747" spans="9:20" x14ac:dyDescent="0.25">
      <c r="I40747" s="137"/>
      <c r="J40747" s="110"/>
      <c r="K40747"/>
      <c r="L40747"/>
      <c r="T40747" s="138"/>
    </row>
    <row r="40748" spans="9:20" x14ac:dyDescent="0.25">
      <c r="I40748" s="137"/>
      <c r="J40748" s="110"/>
      <c r="K40748"/>
      <c r="L40748"/>
      <c r="T40748" s="138"/>
    </row>
    <row r="40749" spans="9:20" x14ac:dyDescent="0.25">
      <c r="I40749" s="137"/>
      <c r="J40749" s="110"/>
      <c r="K40749"/>
      <c r="L40749"/>
      <c r="T40749" s="138"/>
    </row>
    <row r="40750" spans="9:20" x14ac:dyDescent="0.25">
      <c r="I40750" s="137"/>
      <c r="J40750" s="110"/>
      <c r="K40750"/>
      <c r="L40750"/>
      <c r="T40750" s="138"/>
    </row>
    <row r="40751" spans="9:20" x14ac:dyDescent="0.25">
      <c r="I40751" s="137"/>
      <c r="J40751" s="110"/>
      <c r="K40751"/>
      <c r="L40751"/>
      <c r="T40751" s="138"/>
    </row>
    <row r="40752" spans="9:20" x14ac:dyDescent="0.25">
      <c r="I40752" s="137"/>
      <c r="J40752" s="110"/>
      <c r="K40752"/>
      <c r="L40752"/>
      <c r="T40752" s="138"/>
    </row>
    <row r="40753" spans="9:20" x14ac:dyDescent="0.25">
      <c r="I40753" s="137"/>
      <c r="J40753" s="110"/>
      <c r="K40753"/>
      <c r="L40753"/>
      <c r="T40753" s="138"/>
    </row>
    <row r="40754" spans="9:20" x14ac:dyDescent="0.25">
      <c r="I40754" s="137"/>
      <c r="J40754" s="110"/>
      <c r="K40754"/>
      <c r="L40754"/>
      <c r="T40754" s="138"/>
    </row>
    <row r="40755" spans="9:20" x14ac:dyDescent="0.25">
      <c r="I40755" s="137"/>
      <c r="J40755" s="110"/>
      <c r="K40755"/>
      <c r="L40755"/>
      <c r="T40755" s="138"/>
    </row>
    <row r="40756" spans="9:20" x14ac:dyDescent="0.25">
      <c r="I40756" s="137"/>
      <c r="J40756" s="110"/>
      <c r="K40756"/>
      <c r="L40756"/>
      <c r="T40756" s="138"/>
    </row>
    <row r="40757" spans="9:20" x14ac:dyDescent="0.25">
      <c r="I40757" s="137"/>
      <c r="J40757" s="110"/>
      <c r="K40757"/>
      <c r="L40757"/>
      <c r="T40757" s="138"/>
    </row>
    <row r="40758" spans="9:20" x14ac:dyDescent="0.25">
      <c r="I40758" s="137"/>
      <c r="J40758" s="110"/>
      <c r="K40758"/>
      <c r="L40758"/>
      <c r="T40758" s="138"/>
    </row>
    <row r="40759" spans="9:20" x14ac:dyDescent="0.25">
      <c r="I40759" s="137"/>
      <c r="J40759" s="110"/>
      <c r="K40759"/>
      <c r="L40759"/>
      <c r="T40759" s="138"/>
    </row>
    <row r="40760" spans="9:20" x14ac:dyDescent="0.25">
      <c r="I40760" s="137"/>
      <c r="J40760" s="110"/>
      <c r="K40760"/>
      <c r="L40760"/>
      <c r="T40760" s="138"/>
    </row>
    <row r="40761" spans="9:20" x14ac:dyDescent="0.25">
      <c r="I40761" s="137"/>
      <c r="J40761" s="110"/>
      <c r="K40761"/>
      <c r="L40761"/>
      <c r="T40761" s="138"/>
    </row>
    <row r="40762" spans="9:20" x14ac:dyDescent="0.25">
      <c r="I40762" s="137"/>
      <c r="J40762" s="110"/>
      <c r="K40762"/>
      <c r="L40762"/>
      <c r="T40762" s="138"/>
    </row>
    <row r="40763" spans="9:20" x14ac:dyDescent="0.25">
      <c r="I40763" s="137"/>
      <c r="J40763" s="110"/>
      <c r="K40763"/>
      <c r="L40763"/>
      <c r="T40763" s="138"/>
    </row>
    <row r="40764" spans="9:20" x14ac:dyDescent="0.25">
      <c r="I40764" s="137"/>
      <c r="J40764" s="110"/>
      <c r="K40764"/>
      <c r="L40764"/>
      <c r="T40764" s="138"/>
    </row>
    <row r="40765" spans="9:20" x14ac:dyDescent="0.25">
      <c r="I40765" s="137"/>
      <c r="J40765" s="110"/>
      <c r="K40765"/>
      <c r="L40765"/>
      <c r="T40765" s="138"/>
    </row>
    <row r="40766" spans="9:20" x14ac:dyDescent="0.25">
      <c r="I40766" s="137"/>
      <c r="J40766" s="110"/>
      <c r="K40766"/>
      <c r="L40766"/>
      <c r="T40766" s="138"/>
    </row>
    <row r="40767" spans="9:20" x14ac:dyDescent="0.25">
      <c r="I40767" s="137"/>
      <c r="J40767" s="110"/>
      <c r="K40767"/>
      <c r="L40767"/>
      <c r="T40767" s="138"/>
    </row>
    <row r="40768" spans="9:20" x14ac:dyDescent="0.25">
      <c r="I40768" s="137"/>
      <c r="J40768" s="110"/>
      <c r="K40768"/>
      <c r="L40768"/>
      <c r="T40768" s="138"/>
    </row>
    <row r="40769" spans="9:20" x14ac:dyDescent="0.25">
      <c r="I40769" s="137"/>
      <c r="J40769" s="110"/>
      <c r="K40769"/>
      <c r="L40769"/>
      <c r="T40769" s="138"/>
    </row>
    <row r="40770" spans="9:20" x14ac:dyDescent="0.25">
      <c r="I40770" s="137"/>
      <c r="J40770" s="110"/>
      <c r="K40770"/>
      <c r="L40770"/>
      <c r="T40770" s="138"/>
    </row>
    <row r="40771" spans="9:20" x14ac:dyDescent="0.25">
      <c r="I40771" s="137"/>
      <c r="J40771" s="110"/>
      <c r="K40771"/>
      <c r="L40771"/>
      <c r="T40771" s="138"/>
    </row>
    <row r="40772" spans="9:20" x14ac:dyDescent="0.25">
      <c r="I40772" s="137"/>
      <c r="J40772" s="110"/>
      <c r="K40772"/>
      <c r="L40772"/>
      <c r="T40772" s="138"/>
    </row>
    <row r="40773" spans="9:20" x14ac:dyDescent="0.25">
      <c r="I40773" s="137"/>
      <c r="J40773" s="110"/>
      <c r="K40773"/>
      <c r="L40773"/>
      <c r="T40773" s="138"/>
    </row>
    <row r="40774" spans="9:20" x14ac:dyDescent="0.25">
      <c r="I40774" s="137"/>
      <c r="J40774" s="110"/>
      <c r="K40774"/>
      <c r="L40774"/>
      <c r="T40774" s="138"/>
    </row>
    <row r="40775" spans="9:20" x14ac:dyDescent="0.25">
      <c r="I40775" s="137"/>
      <c r="J40775" s="110"/>
      <c r="K40775"/>
      <c r="L40775"/>
      <c r="T40775" s="138"/>
    </row>
    <row r="40776" spans="9:20" x14ac:dyDescent="0.25">
      <c r="I40776" s="137"/>
      <c r="J40776" s="110"/>
      <c r="K40776"/>
      <c r="L40776"/>
      <c r="T40776" s="138"/>
    </row>
    <row r="40777" spans="9:20" x14ac:dyDescent="0.25">
      <c r="I40777" s="137"/>
      <c r="J40777" s="110"/>
      <c r="K40777"/>
      <c r="L40777"/>
      <c r="T40777" s="138"/>
    </row>
    <row r="40778" spans="9:20" x14ac:dyDescent="0.25">
      <c r="I40778" s="137"/>
      <c r="J40778" s="110"/>
      <c r="K40778"/>
      <c r="L40778"/>
      <c r="T40778" s="138"/>
    </row>
    <row r="40779" spans="9:20" x14ac:dyDescent="0.25">
      <c r="I40779" s="137"/>
      <c r="J40779" s="110"/>
      <c r="K40779"/>
      <c r="L40779"/>
      <c r="T40779" s="138"/>
    </row>
    <row r="40780" spans="9:20" x14ac:dyDescent="0.25">
      <c r="I40780" s="137"/>
      <c r="J40780" s="110"/>
      <c r="K40780"/>
      <c r="L40780"/>
      <c r="T40780" s="138"/>
    </row>
    <row r="40781" spans="9:20" x14ac:dyDescent="0.25">
      <c r="I40781" s="137"/>
      <c r="J40781" s="110"/>
      <c r="K40781"/>
      <c r="L40781"/>
      <c r="T40781" s="138"/>
    </row>
    <row r="40782" spans="9:20" x14ac:dyDescent="0.25">
      <c r="I40782" s="137"/>
      <c r="J40782" s="110"/>
      <c r="K40782"/>
      <c r="L40782"/>
      <c r="T40782" s="138"/>
    </row>
    <row r="40783" spans="9:20" x14ac:dyDescent="0.25">
      <c r="I40783" s="137"/>
      <c r="J40783" s="110"/>
      <c r="K40783"/>
      <c r="L40783"/>
      <c r="T40783" s="138"/>
    </row>
    <row r="40784" spans="9:20" x14ac:dyDescent="0.25">
      <c r="I40784" s="137"/>
      <c r="J40784" s="110"/>
      <c r="K40784"/>
      <c r="L40784"/>
      <c r="T40784" s="138"/>
    </row>
    <row r="40785" spans="9:20" x14ac:dyDescent="0.25">
      <c r="I40785" s="137"/>
      <c r="J40785" s="110"/>
      <c r="K40785"/>
      <c r="L40785"/>
      <c r="T40785" s="138"/>
    </row>
    <row r="40786" spans="9:20" x14ac:dyDescent="0.25">
      <c r="I40786" s="137"/>
      <c r="J40786" s="110"/>
      <c r="K40786"/>
      <c r="L40786"/>
      <c r="T40786" s="138"/>
    </row>
    <row r="40787" spans="9:20" x14ac:dyDescent="0.25">
      <c r="I40787" s="137"/>
      <c r="J40787" s="110"/>
      <c r="K40787"/>
      <c r="L40787"/>
      <c r="T40787" s="138"/>
    </row>
    <row r="40788" spans="9:20" x14ac:dyDescent="0.25">
      <c r="I40788" s="137"/>
      <c r="J40788" s="110"/>
      <c r="K40788"/>
      <c r="L40788"/>
      <c r="T40788" s="138"/>
    </row>
    <row r="40789" spans="9:20" x14ac:dyDescent="0.25">
      <c r="I40789" s="137"/>
      <c r="J40789" s="110"/>
      <c r="K40789"/>
      <c r="L40789"/>
      <c r="T40789" s="138"/>
    </row>
    <row r="40790" spans="9:20" x14ac:dyDescent="0.25">
      <c r="I40790" s="137"/>
      <c r="J40790" s="110"/>
      <c r="K40790"/>
      <c r="L40790"/>
      <c r="T40790" s="138"/>
    </row>
    <row r="40791" spans="9:20" x14ac:dyDescent="0.25">
      <c r="I40791" s="137"/>
      <c r="J40791" s="110"/>
      <c r="K40791"/>
      <c r="L40791"/>
      <c r="T40791" s="138"/>
    </row>
    <row r="40792" spans="9:20" x14ac:dyDescent="0.25">
      <c r="I40792" s="137"/>
      <c r="J40792" s="110"/>
      <c r="K40792"/>
      <c r="L40792"/>
      <c r="T40792" s="138"/>
    </row>
    <row r="40793" spans="9:20" x14ac:dyDescent="0.25">
      <c r="I40793" s="137"/>
      <c r="J40793" s="110"/>
      <c r="K40793"/>
      <c r="L40793"/>
      <c r="T40793" s="138"/>
    </row>
    <row r="40794" spans="9:20" x14ac:dyDescent="0.25">
      <c r="I40794" s="137"/>
      <c r="J40794" s="110"/>
      <c r="K40794"/>
      <c r="L40794"/>
      <c r="T40794" s="138"/>
    </row>
    <row r="40795" spans="9:20" x14ac:dyDescent="0.25">
      <c r="I40795" s="137"/>
      <c r="J40795" s="110"/>
      <c r="K40795"/>
      <c r="L40795"/>
      <c r="T40795" s="138"/>
    </row>
    <row r="40796" spans="9:20" x14ac:dyDescent="0.25">
      <c r="I40796" s="137"/>
      <c r="J40796" s="110"/>
      <c r="K40796"/>
      <c r="L40796"/>
      <c r="T40796" s="138"/>
    </row>
    <row r="40797" spans="9:20" x14ac:dyDescent="0.25">
      <c r="I40797" s="137"/>
      <c r="J40797" s="110"/>
      <c r="K40797"/>
      <c r="L40797"/>
      <c r="T40797" s="138"/>
    </row>
    <row r="40798" spans="9:20" x14ac:dyDescent="0.25">
      <c r="I40798" s="137"/>
      <c r="J40798" s="110"/>
      <c r="K40798"/>
      <c r="L40798"/>
      <c r="T40798" s="138"/>
    </row>
    <row r="40799" spans="9:20" x14ac:dyDescent="0.25">
      <c r="I40799" s="137"/>
      <c r="J40799" s="110"/>
      <c r="K40799"/>
      <c r="L40799"/>
      <c r="T40799" s="138"/>
    </row>
    <row r="40800" spans="9:20" x14ac:dyDescent="0.25">
      <c r="I40800" s="137"/>
      <c r="J40800" s="110"/>
      <c r="K40800"/>
      <c r="L40800"/>
      <c r="T40800" s="138"/>
    </row>
    <row r="40801" spans="9:20" x14ac:dyDescent="0.25">
      <c r="I40801" s="137"/>
      <c r="J40801" s="110"/>
      <c r="K40801"/>
      <c r="L40801"/>
      <c r="T40801" s="138"/>
    </row>
    <row r="40802" spans="9:20" x14ac:dyDescent="0.25">
      <c r="I40802" s="137"/>
      <c r="J40802" s="110"/>
      <c r="K40802"/>
      <c r="L40802"/>
      <c r="T40802" s="138"/>
    </row>
    <row r="40803" spans="9:20" x14ac:dyDescent="0.25">
      <c r="I40803" s="137"/>
      <c r="J40803" s="110"/>
      <c r="K40803"/>
      <c r="L40803"/>
      <c r="T40803" s="138"/>
    </row>
    <row r="40804" spans="9:20" x14ac:dyDescent="0.25">
      <c r="I40804" s="137"/>
      <c r="J40804" s="110"/>
      <c r="K40804"/>
      <c r="L40804"/>
      <c r="T40804" s="138"/>
    </row>
    <row r="40805" spans="9:20" x14ac:dyDescent="0.25">
      <c r="I40805" s="137"/>
      <c r="J40805" s="110"/>
      <c r="K40805"/>
      <c r="L40805"/>
      <c r="T40805" s="138"/>
    </row>
    <row r="40806" spans="9:20" x14ac:dyDescent="0.25">
      <c r="I40806" s="137"/>
      <c r="J40806" s="110"/>
      <c r="K40806"/>
      <c r="L40806"/>
      <c r="T40806" s="138"/>
    </row>
    <row r="40807" spans="9:20" x14ac:dyDescent="0.25">
      <c r="I40807" s="137"/>
      <c r="J40807" s="110"/>
      <c r="K40807"/>
      <c r="L40807"/>
      <c r="T40807" s="138"/>
    </row>
    <row r="40808" spans="9:20" x14ac:dyDescent="0.25">
      <c r="I40808" s="137"/>
      <c r="J40808" s="110"/>
      <c r="K40808"/>
      <c r="L40808"/>
      <c r="T40808" s="138"/>
    </row>
    <row r="40809" spans="9:20" x14ac:dyDescent="0.25">
      <c r="I40809" s="137"/>
      <c r="J40809" s="110"/>
      <c r="K40809"/>
      <c r="L40809"/>
      <c r="T40809" s="138"/>
    </row>
    <row r="40810" spans="9:20" x14ac:dyDescent="0.25">
      <c r="I40810" s="137"/>
      <c r="J40810" s="110"/>
      <c r="K40810"/>
      <c r="L40810"/>
      <c r="T40810" s="138"/>
    </row>
    <row r="40811" spans="9:20" x14ac:dyDescent="0.25">
      <c r="I40811" s="137"/>
      <c r="J40811" s="110"/>
      <c r="K40811"/>
      <c r="L40811"/>
      <c r="T40811" s="138"/>
    </row>
    <row r="40812" spans="9:20" x14ac:dyDescent="0.25">
      <c r="I40812" s="137"/>
      <c r="J40812" s="110"/>
      <c r="K40812"/>
      <c r="L40812"/>
      <c r="T40812" s="138"/>
    </row>
    <row r="40813" spans="9:20" x14ac:dyDescent="0.25">
      <c r="I40813" s="137"/>
      <c r="J40813" s="110"/>
      <c r="K40813"/>
      <c r="L40813"/>
      <c r="T40813" s="138"/>
    </row>
    <row r="40814" spans="9:20" x14ac:dyDescent="0.25">
      <c r="I40814" s="137"/>
      <c r="J40814" s="110"/>
      <c r="K40814"/>
      <c r="L40814"/>
      <c r="T40814" s="138"/>
    </row>
    <row r="40815" spans="9:20" x14ac:dyDescent="0.25">
      <c r="I40815" s="137"/>
      <c r="J40815" s="110"/>
      <c r="K40815"/>
      <c r="L40815"/>
      <c r="T40815" s="138"/>
    </row>
    <row r="40816" spans="9:20" x14ac:dyDescent="0.25">
      <c r="I40816" s="137"/>
      <c r="J40816" s="110"/>
      <c r="K40816"/>
      <c r="L40816"/>
      <c r="T40816" s="138"/>
    </row>
    <row r="40817" spans="9:20" x14ac:dyDescent="0.25">
      <c r="I40817" s="137"/>
      <c r="J40817" s="110"/>
      <c r="K40817"/>
      <c r="L40817"/>
      <c r="T40817" s="138"/>
    </row>
    <row r="40818" spans="9:20" x14ac:dyDescent="0.25">
      <c r="I40818" s="137"/>
      <c r="J40818" s="110"/>
      <c r="K40818"/>
      <c r="L40818"/>
      <c r="T40818" s="138"/>
    </row>
    <row r="40819" spans="9:20" x14ac:dyDescent="0.25">
      <c r="I40819" s="137"/>
      <c r="J40819" s="110"/>
      <c r="K40819"/>
      <c r="L40819"/>
      <c r="T40819" s="138"/>
    </row>
    <row r="40820" spans="9:20" x14ac:dyDescent="0.25">
      <c r="I40820" s="137"/>
      <c r="J40820" s="110"/>
      <c r="K40820"/>
      <c r="L40820"/>
      <c r="T40820" s="138"/>
    </row>
    <row r="40821" spans="9:20" x14ac:dyDescent="0.25">
      <c r="I40821" s="137"/>
      <c r="J40821" s="110"/>
      <c r="K40821"/>
      <c r="L40821"/>
      <c r="T40821" s="138"/>
    </row>
    <row r="40822" spans="9:20" x14ac:dyDescent="0.25">
      <c r="I40822" s="137"/>
      <c r="J40822" s="110"/>
      <c r="K40822"/>
      <c r="L40822"/>
      <c r="T40822" s="138"/>
    </row>
    <row r="40823" spans="9:20" x14ac:dyDescent="0.25">
      <c r="I40823" s="137"/>
      <c r="J40823" s="110"/>
      <c r="K40823"/>
      <c r="L40823"/>
      <c r="T40823" s="138"/>
    </row>
    <row r="40824" spans="9:20" x14ac:dyDescent="0.25">
      <c r="I40824" s="137"/>
      <c r="J40824" s="110"/>
      <c r="K40824"/>
      <c r="L40824"/>
      <c r="T40824" s="138"/>
    </row>
    <row r="40825" spans="9:20" x14ac:dyDescent="0.25">
      <c r="I40825" s="137"/>
      <c r="J40825" s="110"/>
      <c r="K40825"/>
      <c r="L40825"/>
      <c r="T40825" s="138"/>
    </row>
    <row r="40826" spans="9:20" x14ac:dyDescent="0.25">
      <c r="I40826" s="137"/>
      <c r="J40826" s="110"/>
      <c r="K40826"/>
      <c r="L40826"/>
      <c r="T40826" s="138"/>
    </row>
    <row r="40827" spans="9:20" x14ac:dyDescent="0.25">
      <c r="I40827" s="137"/>
      <c r="J40827" s="110"/>
      <c r="K40827"/>
      <c r="L40827"/>
      <c r="T40827" s="138"/>
    </row>
    <row r="40828" spans="9:20" x14ac:dyDescent="0.25">
      <c r="I40828" s="137"/>
      <c r="J40828" s="110"/>
      <c r="K40828"/>
      <c r="L40828"/>
      <c r="T40828" s="138"/>
    </row>
    <row r="40829" spans="9:20" x14ac:dyDescent="0.25">
      <c r="I40829" s="137"/>
      <c r="J40829" s="110"/>
      <c r="K40829"/>
      <c r="L40829"/>
      <c r="T40829" s="138"/>
    </row>
    <row r="40830" spans="9:20" x14ac:dyDescent="0.25">
      <c r="I40830" s="137"/>
      <c r="J40830" s="110"/>
      <c r="K40830"/>
      <c r="L40830"/>
      <c r="T40830" s="138"/>
    </row>
    <row r="40831" spans="9:20" x14ac:dyDescent="0.25">
      <c r="I40831" s="137"/>
      <c r="J40831" s="110"/>
      <c r="K40831"/>
      <c r="L40831"/>
      <c r="T40831" s="138"/>
    </row>
    <row r="40832" spans="9:20" x14ac:dyDescent="0.25">
      <c r="I40832" s="137"/>
      <c r="J40832" s="110"/>
      <c r="K40832"/>
      <c r="L40832"/>
      <c r="T40832" s="138"/>
    </row>
    <row r="40833" spans="9:20" x14ac:dyDescent="0.25">
      <c r="I40833" s="137"/>
      <c r="J40833" s="110"/>
      <c r="K40833"/>
      <c r="L40833"/>
      <c r="T40833" s="138"/>
    </row>
    <row r="40834" spans="9:20" x14ac:dyDescent="0.25">
      <c r="I40834" s="137"/>
      <c r="J40834" s="110"/>
      <c r="K40834"/>
      <c r="L40834"/>
      <c r="T40834" s="138"/>
    </row>
    <row r="40835" spans="9:20" x14ac:dyDescent="0.25">
      <c r="I40835" s="137"/>
      <c r="J40835" s="110"/>
      <c r="K40835"/>
      <c r="L40835"/>
      <c r="T40835" s="138"/>
    </row>
    <row r="40836" spans="9:20" x14ac:dyDescent="0.25">
      <c r="I40836" s="137"/>
      <c r="J40836" s="110"/>
      <c r="K40836"/>
      <c r="L40836"/>
      <c r="T40836" s="138"/>
    </row>
    <row r="40837" spans="9:20" x14ac:dyDescent="0.25">
      <c r="I40837" s="137"/>
      <c r="J40837" s="110"/>
      <c r="K40837"/>
      <c r="L40837"/>
      <c r="T40837" s="138"/>
    </row>
    <row r="40838" spans="9:20" x14ac:dyDescent="0.25">
      <c r="I40838" s="137"/>
      <c r="J40838" s="110"/>
      <c r="K40838"/>
      <c r="L40838"/>
      <c r="T40838" s="138"/>
    </row>
    <row r="40839" spans="9:20" x14ac:dyDescent="0.25">
      <c r="I40839" s="137"/>
      <c r="J40839" s="110"/>
      <c r="K40839"/>
      <c r="L40839"/>
      <c r="T40839" s="138"/>
    </row>
    <row r="40840" spans="9:20" x14ac:dyDescent="0.25">
      <c r="I40840" s="137"/>
      <c r="J40840" s="110"/>
      <c r="K40840"/>
      <c r="L40840"/>
      <c r="T40840" s="138"/>
    </row>
    <row r="40841" spans="9:20" x14ac:dyDescent="0.25">
      <c r="I40841" s="137"/>
      <c r="J40841" s="110"/>
      <c r="K40841"/>
      <c r="L40841"/>
      <c r="T40841" s="138"/>
    </row>
    <row r="40842" spans="9:20" x14ac:dyDescent="0.25">
      <c r="I40842" s="137"/>
      <c r="J40842" s="110"/>
      <c r="K40842"/>
      <c r="L40842"/>
      <c r="T40842" s="138"/>
    </row>
    <row r="40843" spans="9:20" x14ac:dyDescent="0.25">
      <c r="I40843" s="137"/>
      <c r="J40843" s="110"/>
      <c r="K40843"/>
      <c r="L40843"/>
      <c r="T40843" s="138"/>
    </row>
    <row r="40844" spans="9:20" x14ac:dyDescent="0.25">
      <c r="I40844" s="137"/>
      <c r="J40844" s="110"/>
      <c r="K40844"/>
      <c r="L40844"/>
      <c r="T40844" s="138"/>
    </row>
    <row r="40845" spans="9:20" x14ac:dyDescent="0.25">
      <c r="I40845" s="137"/>
      <c r="J40845" s="110"/>
      <c r="K40845"/>
      <c r="L40845"/>
      <c r="T40845" s="138"/>
    </row>
    <row r="40846" spans="9:20" x14ac:dyDescent="0.25">
      <c r="I40846" s="137"/>
      <c r="J40846" s="110"/>
      <c r="K40846"/>
      <c r="L40846"/>
      <c r="T40846" s="138"/>
    </row>
    <row r="40847" spans="9:20" x14ac:dyDescent="0.25">
      <c r="I40847" s="137"/>
      <c r="J40847" s="110"/>
      <c r="K40847"/>
      <c r="L40847"/>
      <c r="T40847" s="138"/>
    </row>
    <row r="40848" spans="9:20" x14ac:dyDescent="0.25">
      <c r="I40848" s="137"/>
      <c r="J40848" s="110"/>
      <c r="K40848"/>
      <c r="L40848"/>
      <c r="T40848" s="138"/>
    </row>
    <row r="40849" spans="9:20" x14ac:dyDescent="0.25">
      <c r="I40849" s="137"/>
      <c r="J40849" s="110"/>
      <c r="K40849"/>
      <c r="L40849"/>
      <c r="T40849" s="138"/>
    </row>
    <row r="40850" spans="9:20" x14ac:dyDescent="0.25">
      <c r="I40850" s="137"/>
      <c r="J40850" s="110"/>
      <c r="K40850"/>
      <c r="L40850"/>
      <c r="T40850" s="138"/>
    </row>
    <row r="40851" spans="9:20" x14ac:dyDescent="0.25">
      <c r="I40851" s="137"/>
      <c r="J40851" s="110"/>
      <c r="K40851"/>
      <c r="L40851"/>
      <c r="T40851" s="138"/>
    </row>
    <row r="40852" spans="9:20" x14ac:dyDescent="0.25">
      <c r="I40852" s="137"/>
      <c r="J40852" s="110"/>
      <c r="K40852"/>
      <c r="L40852"/>
      <c r="T40852" s="138"/>
    </row>
    <row r="40853" spans="9:20" x14ac:dyDescent="0.25">
      <c r="I40853" s="137"/>
      <c r="J40853" s="110"/>
      <c r="K40853"/>
      <c r="L40853"/>
      <c r="T40853" s="138"/>
    </row>
    <row r="40854" spans="9:20" x14ac:dyDescent="0.25">
      <c r="I40854" s="137"/>
      <c r="J40854" s="110"/>
      <c r="K40854"/>
      <c r="L40854"/>
      <c r="T40854" s="138"/>
    </row>
    <row r="40855" spans="9:20" x14ac:dyDescent="0.25">
      <c r="I40855" s="137"/>
      <c r="J40855" s="110"/>
      <c r="K40855"/>
      <c r="L40855"/>
      <c r="T40855" s="138"/>
    </row>
    <row r="40856" spans="9:20" x14ac:dyDescent="0.25">
      <c r="I40856" s="137"/>
      <c r="J40856" s="110"/>
      <c r="K40856"/>
      <c r="L40856"/>
      <c r="T40856" s="138"/>
    </row>
    <row r="40857" spans="9:20" x14ac:dyDescent="0.25">
      <c r="I40857" s="137"/>
      <c r="J40857" s="110"/>
      <c r="K40857"/>
      <c r="L40857"/>
      <c r="T40857" s="138"/>
    </row>
    <row r="40858" spans="9:20" x14ac:dyDescent="0.25">
      <c r="I40858" s="137"/>
      <c r="J40858" s="110"/>
      <c r="K40858"/>
      <c r="L40858"/>
      <c r="T40858" s="138"/>
    </row>
    <row r="40859" spans="9:20" x14ac:dyDescent="0.25">
      <c r="I40859" s="137"/>
      <c r="J40859" s="110"/>
      <c r="K40859"/>
      <c r="L40859"/>
      <c r="T40859" s="138"/>
    </row>
    <row r="40860" spans="9:20" x14ac:dyDescent="0.25">
      <c r="I40860" s="137"/>
      <c r="J40860" s="110"/>
      <c r="K40860"/>
      <c r="L40860"/>
      <c r="T40860" s="138"/>
    </row>
    <row r="40861" spans="9:20" x14ac:dyDescent="0.25">
      <c r="I40861" s="137"/>
      <c r="J40861" s="110"/>
      <c r="K40861"/>
      <c r="L40861"/>
      <c r="T40861" s="138"/>
    </row>
    <row r="40862" spans="9:20" x14ac:dyDescent="0.25">
      <c r="I40862" s="137"/>
      <c r="J40862" s="110"/>
      <c r="K40862"/>
      <c r="L40862"/>
      <c r="T40862" s="138"/>
    </row>
    <row r="40863" spans="9:20" x14ac:dyDescent="0.25">
      <c r="I40863" s="137"/>
      <c r="J40863" s="110"/>
      <c r="K40863"/>
      <c r="L40863"/>
      <c r="T40863" s="138"/>
    </row>
    <row r="40864" spans="9:20" x14ac:dyDescent="0.25">
      <c r="I40864" s="137"/>
      <c r="J40864" s="110"/>
      <c r="K40864"/>
      <c r="L40864"/>
      <c r="T40864" s="138"/>
    </row>
    <row r="40865" spans="9:20" x14ac:dyDescent="0.25">
      <c r="I40865" s="137"/>
      <c r="J40865" s="110"/>
      <c r="K40865"/>
      <c r="L40865"/>
      <c r="T40865" s="138"/>
    </row>
    <row r="40866" spans="9:20" x14ac:dyDescent="0.25">
      <c r="I40866" s="137"/>
      <c r="J40866" s="110"/>
      <c r="K40866"/>
      <c r="L40866"/>
      <c r="T40866" s="138"/>
    </row>
    <row r="40867" spans="9:20" x14ac:dyDescent="0.25">
      <c r="I40867" s="137"/>
      <c r="J40867" s="110"/>
      <c r="K40867"/>
      <c r="L40867"/>
      <c r="T40867" s="138"/>
    </row>
    <row r="40868" spans="9:20" x14ac:dyDescent="0.25">
      <c r="I40868" s="137"/>
      <c r="J40868" s="110"/>
      <c r="K40868"/>
      <c r="L40868"/>
      <c r="T40868" s="138"/>
    </row>
    <row r="40869" spans="9:20" x14ac:dyDescent="0.25">
      <c r="I40869" s="137"/>
      <c r="J40869" s="110"/>
      <c r="K40869"/>
      <c r="L40869"/>
      <c r="T40869" s="138"/>
    </row>
    <row r="40870" spans="9:20" x14ac:dyDescent="0.25">
      <c r="I40870" s="137"/>
      <c r="J40870" s="110"/>
      <c r="K40870"/>
      <c r="L40870"/>
      <c r="T40870" s="138"/>
    </row>
    <row r="40871" spans="9:20" x14ac:dyDescent="0.25">
      <c r="I40871" s="137"/>
      <c r="J40871" s="110"/>
      <c r="K40871"/>
      <c r="L40871"/>
      <c r="T40871" s="138"/>
    </row>
    <row r="40872" spans="9:20" x14ac:dyDescent="0.25">
      <c r="I40872" s="137"/>
      <c r="J40872" s="110"/>
      <c r="K40872"/>
      <c r="L40872"/>
      <c r="T40872" s="138"/>
    </row>
    <row r="40873" spans="9:20" x14ac:dyDescent="0.25">
      <c r="I40873" s="137"/>
      <c r="J40873" s="110"/>
      <c r="K40873"/>
      <c r="L40873"/>
      <c r="T40873" s="138"/>
    </row>
    <row r="40874" spans="9:20" x14ac:dyDescent="0.25">
      <c r="I40874" s="137"/>
      <c r="J40874" s="110"/>
      <c r="K40874"/>
      <c r="L40874"/>
      <c r="T40874" s="138"/>
    </row>
    <row r="40875" spans="9:20" x14ac:dyDescent="0.25">
      <c r="I40875" s="137"/>
      <c r="J40875" s="110"/>
      <c r="K40875"/>
      <c r="L40875"/>
      <c r="T40875" s="138"/>
    </row>
    <row r="40876" spans="9:20" x14ac:dyDescent="0.25">
      <c r="I40876" s="137"/>
      <c r="J40876" s="110"/>
      <c r="K40876"/>
      <c r="L40876"/>
      <c r="T40876" s="138"/>
    </row>
    <row r="40877" spans="9:20" x14ac:dyDescent="0.25">
      <c r="I40877" s="137"/>
      <c r="J40877" s="110"/>
      <c r="K40877"/>
      <c r="L40877"/>
      <c r="T40877" s="138"/>
    </row>
    <row r="40878" spans="9:20" x14ac:dyDescent="0.25">
      <c r="I40878" s="137"/>
      <c r="J40878" s="110"/>
      <c r="K40878"/>
      <c r="L40878"/>
      <c r="T40878" s="138"/>
    </row>
    <row r="40879" spans="9:20" x14ac:dyDescent="0.25">
      <c r="I40879" s="137"/>
      <c r="J40879" s="110"/>
      <c r="K40879"/>
      <c r="L40879"/>
      <c r="T40879" s="138"/>
    </row>
    <row r="40880" spans="9:20" x14ac:dyDescent="0.25">
      <c r="I40880" s="137"/>
      <c r="J40880" s="110"/>
      <c r="K40880"/>
      <c r="L40880"/>
      <c r="T40880" s="138"/>
    </row>
    <row r="40881" spans="9:20" x14ac:dyDescent="0.25">
      <c r="I40881" s="137"/>
      <c r="J40881" s="110"/>
      <c r="K40881"/>
      <c r="L40881"/>
      <c r="T40881" s="138"/>
    </row>
    <row r="40882" spans="9:20" x14ac:dyDescent="0.25">
      <c r="I40882" s="137"/>
      <c r="J40882" s="110"/>
      <c r="K40882"/>
      <c r="L40882"/>
      <c r="T40882" s="138"/>
    </row>
    <row r="40883" spans="9:20" x14ac:dyDescent="0.25">
      <c r="I40883" s="137"/>
      <c r="J40883" s="110"/>
      <c r="K40883"/>
      <c r="L40883"/>
      <c r="T40883" s="138"/>
    </row>
    <row r="40884" spans="9:20" x14ac:dyDescent="0.25">
      <c r="I40884" s="137"/>
      <c r="J40884" s="110"/>
      <c r="K40884"/>
      <c r="L40884"/>
      <c r="T40884" s="138"/>
    </row>
    <row r="40885" spans="9:20" x14ac:dyDescent="0.25">
      <c r="I40885" s="137"/>
      <c r="J40885" s="110"/>
      <c r="K40885"/>
      <c r="L40885"/>
      <c r="T40885" s="138"/>
    </row>
    <row r="40886" spans="9:20" x14ac:dyDescent="0.25">
      <c r="I40886" s="137"/>
      <c r="J40886" s="110"/>
      <c r="K40886"/>
      <c r="L40886"/>
      <c r="T40886" s="138"/>
    </row>
    <row r="40887" spans="9:20" x14ac:dyDescent="0.25">
      <c r="I40887" s="137"/>
      <c r="J40887" s="110"/>
      <c r="K40887"/>
      <c r="L40887"/>
      <c r="T40887" s="138"/>
    </row>
    <row r="40888" spans="9:20" x14ac:dyDescent="0.25">
      <c r="I40888" s="137"/>
      <c r="J40888" s="110"/>
      <c r="K40888"/>
      <c r="L40888"/>
      <c r="T40888" s="138"/>
    </row>
    <row r="40889" spans="9:20" x14ac:dyDescent="0.25">
      <c r="I40889" s="137"/>
      <c r="J40889" s="110"/>
      <c r="K40889"/>
      <c r="L40889"/>
      <c r="T40889" s="138"/>
    </row>
    <row r="40890" spans="9:20" x14ac:dyDescent="0.25">
      <c r="I40890" s="137"/>
      <c r="J40890" s="110"/>
      <c r="K40890"/>
      <c r="L40890"/>
      <c r="T40890" s="138"/>
    </row>
    <row r="40891" spans="9:20" x14ac:dyDescent="0.25">
      <c r="I40891" s="137"/>
      <c r="J40891" s="110"/>
      <c r="K40891"/>
      <c r="L40891"/>
      <c r="T40891" s="138"/>
    </row>
    <row r="40892" spans="9:20" x14ac:dyDescent="0.25">
      <c r="I40892" s="137"/>
      <c r="J40892" s="110"/>
      <c r="K40892"/>
      <c r="L40892"/>
      <c r="T40892" s="138"/>
    </row>
    <row r="40893" spans="9:20" x14ac:dyDescent="0.25">
      <c r="I40893" s="137"/>
      <c r="J40893" s="110"/>
      <c r="K40893"/>
      <c r="L40893"/>
      <c r="T40893" s="138"/>
    </row>
    <row r="40894" spans="9:20" x14ac:dyDescent="0.25">
      <c r="I40894" s="137"/>
      <c r="J40894" s="110"/>
      <c r="K40894"/>
      <c r="L40894"/>
      <c r="T40894" s="138"/>
    </row>
    <row r="40895" spans="9:20" x14ac:dyDescent="0.25">
      <c r="I40895" s="137"/>
      <c r="J40895" s="110"/>
      <c r="K40895"/>
      <c r="L40895"/>
      <c r="T40895" s="138"/>
    </row>
    <row r="40896" spans="9:20" x14ac:dyDescent="0.25">
      <c r="I40896" s="137"/>
      <c r="J40896" s="110"/>
      <c r="K40896"/>
      <c r="L40896"/>
      <c r="T40896" s="138"/>
    </row>
    <row r="40897" spans="9:20" x14ac:dyDescent="0.25">
      <c r="I40897" s="137"/>
      <c r="J40897" s="110"/>
      <c r="K40897"/>
      <c r="L40897"/>
      <c r="T40897" s="138"/>
    </row>
    <row r="40898" spans="9:20" x14ac:dyDescent="0.25">
      <c r="I40898" s="137"/>
      <c r="J40898" s="110"/>
      <c r="K40898"/>
      <c r="L40898"/>
      <c r="T40898" s="138"/>
    </row>
    <row r="40899" spans="9:20" x14ac:dyDescent="0.25">
      <c r="I40899" s="137"/>
      <c r="J40899" s="110"/>
      <c r="K40899"/>
      <c r="L40899"/>
      <c r="T40899" s="138"/>
    </row>
    <row r="40900" spans="9:20" x14ac:dyDescent="0.25">
      <c r="I40900" s="137"/>
      <c r="J40900" s="110"/>
      <c r="K40900"/>
      <c r="L40900"/>
      <c r="T40900" s="138"/>
    </row>
    <row r="40901" spans="9:20" x14ac:dyDescent="0.25">
      <c r="I40901" s="137"/>
      <c r="J40901" s="110"/>
      <c r="K40901"/>
      <c r="L40901"/>
      <c r="T40901" s="138"/>
    </row>
    <row r="40902" spans="9:20" x14ac:dyDescent="0.25">
      <c r="I40902" s="137"/>
      <c r="J40902" s="110"/>
      <c r="K40902"/>
      <c r="L40902"/>
      <c r="T40902" s="138"/>
    </row>
    <row r="40903" spans="9:20" x14ac:dyDescent="0.25">
      <c r="I40903" s="137"/>
      <c r="J40903" s="110"/>
      <c r="K40903"/>
      <c r="L40903"/>
      <c r="T40903" s="138"/>
    </row>
    <row r="40904" spans="9:20" x14ac:dyDescent="0.25">
      <c r="I40904" s="137"/>
      <c r="J40904" s="110"/>
      <c r="K40904"/>
      <c r="L40904"/>
      <c r="T40904" s="138"/>
    </row>
    <row r="40905" spans="9:20" x14ac:dyDescent="0.25">
      <c r="I40905" s="137"/>
      <c r="J40905" s="110"/>
      <c r="K40905"/>
      <c r="L40905"/>
      <c r="T40905" s="138"/>
    </row>
    <row r="40906" spans="9:20" x14ac:dyDescent="0.25">
      <c r="I40906" s="137"/>
      <c r="J40906" s="110"/>
      <c r="K40906"/>
      <c r="L40906"/>
      <c r="T40906" s="138"/>
    </row>
    <row r="40907" spans="9:20" x14ac:dyDescent="0.25">
      <c r="I40907" s="137"/>
      <c r="J40907" s="110"/>
      <c r="K40907"/>
      <c r="L40907"/>
      <c r="T40907" s="138"/>
    </row>
    <row r="40908" spans="9:20" x14ac:dyDescent="0.25">
      <c r="I40908" s="137"/>
      <c r="J40908" s="110"/>
      <c r="K40908"/>
      <c r="L40908"/>
      <c r="T40908" s="138"/>
    </row>
    <row r="40909" spans="9:20" x14ac:dyDescent="0.25">
      <c r="I40909" s="137"/>
      <c r="J40909" s="110"/>
      <c r="K40909"/>
      <c r="L40909"/>
      <c r="T40909" s="138"/>
    </row>
    <row r="40910" spans="9:20" x14ac:dyDescent="0.25">
      <c r="I40910" s="137"/>
      <c r="J40910" s="110"/>
      <c r="K40910"/>
      <c r="L40910"/>
      <c r="T40910" s="138"/>
    </row>
    <row r="40911" spans="9:20" x14ac:dyDescent="0.25">
      <c r="I40911" s="137"/>
      <c r="J40911" s="110"/>
      <c r="K40911"/>
      <c r="L40911"/>
      <c r="T40911" s="138"/>
    </row>
    <row r="40912" spans="9:20" x14ac:dyDescent="0.25">
      <c r="I40912" s="137"/>
      <c r="J40912" s="110"/>
      <c r="K40912"/>
      <c r="L40912"/>
      <c r="T40912" s="138"/>
    </row>
    <row r="40913" spans="9:20" x14ac:dyDescent="0.25">
      <c r="I40913" s="137"/>
      <c r="J40913" s="110"/>
      <c r="K40913"/>
      <c r="L40913"/>
      <c r="T40913" s="138"/>
    </row>
    <row r="40914" spans="9:20" x14ac:dyDescent="0.25">
      <c r="I40914" s="137"/>
      <c r="J40914" s="110"/>
      <c r="K40914"/>
      <c r="L40914"/>
      <c r="T40914" s="138"/>
    </row>
    <row r="40915" spans="9:20" x14ac:dyDescent="0.25">
      <c r="I40915" s="137"/>
      <c r="J40915" s="110"/>
      <c r="K40915"/>
      <c r="L40915"/>
      <c r="T40915" s="138"/>
    </row>
    <row r="40916" spans="9:20" x14ac:dyDescent="0.25">
      <c r="I40916" s="137"/>
      <c r="J40916" s="110"/>
      <c r="K40916"/>
      <c r="L40916"/>
      <c r="T40916" s="138"/>
    </row>
    <row r="40917" spans="9:20" x14ac:dyDescent="0.25">
      <c r="I40917" s="137"/>
      <c r="J40917" s="110"/>
      <c r="K40917"/>
      <c r="L40917"/>
      <c r="T40917" s="138"/>
    </row>
    <row r="40918" spans="9:20" x14ac:dyDescent="0.25">
      <c r="I40918" s="137"/>
      <c r="J40918" s="110"/>
      <c r="K40918"/>
      <c r="L40918"/>
      <c r="T40918" s="138"/>
    </row>
    <row r="40919" spans="9:20" x14ac:dyDescent="0.25">
      <c r="I40919" s="137"/>
      <c r="J40919" s="110"/>
      <c r="K40919"/>
      <c r="L40919"/>
      <c r="T40919" s="138"/>
    </row>
    <row r="40920" spans="9:20" x14ac:dyDescent="0.25">
      <c r="I40920" s="137"/>
      <c r="J40920" s="110"/>
      <c r="K40920"/>
      <c r="L40920"/>
      <c r="T40920" s="138"/>
    </row>
    <row r="40921" spans="9:20" x14ac:dyDescent="0.25">
      <c r="I40921" s="137"/>
      <c r="J40921" s="110"/>
      <c r="K40921"/>
      <c r="L40921"/>
      <c r="T40921" s="138"/>
    </row>
    <row r="40922" spans="9:20" x14ac:dyDescent="0.25">
      <c r="I40922" s="137"/>
      <c r="J40922" s="110"/>
      <c r="K40922"/>
      <c r="L40922"/>
      <c r="T40922" s="138"/>
    </row>
    <row r="40923" spans="9:20" x14ac:dyDescent="0.25">
      <c r="I40923" s="137"/>
      <c r="J40923" s="110"/>
      <c r="K40923"/>
      <c r="L40923"/>
      <c r="T40923" s="138"/>
    </row>
    <row r="40924" spans="9:20" x14ac:dyDescent="0.25">
      <c r="I40924" s="137"/>
      <c r="J40924" s="110"/>
      <c r="K40924"/>
      <c r="L40924"/>
      <c r="T40924" s="138"/>
    </row>
    <row r="40925" spans="9:20" x14ac:dyDescent="0.25">
      <c r="I40925" s="137"/>
      <c r="J40925" s="110"/>
      <c r="K40925"/>
      <c r="L40925"/>
      <c r="T40925" s="138"/>
    </row>
    <row r="40926" spans="9:20" x14ac:dyDescent="0.25">
      <c r="I40926" s="137"/>
      <c r="J40926" s="110"/>
      <c r="K40926"/>
      <c r="L40926"/>
      <c r="T40926" s="138"/>
    </row>
    <row r="40927" spans="9:20" x14ac:dyDescent="0.25">
      <c r="I40927" s="137"/>
      <c r="J40927" s="110"/>
      <c r="K40927"/>
      <c r="L40927"/>
      <c r="T40927" s="138"/>
    </row>
    <row r="40928" spans="9:20" x14ac:dyDescent="0.25">
      <c r="I40928" s="137"/>
      <c r="J40928" s="110"/>
      <c r="K40928"/>
      <c r="L40928"/>
      <c r="T40928" s="138"/>
    </row>
    <row r="40929" spans="9:20" x14ac:dyDescent="0.25">
      <c r="I40929" s="137"/>
      <c r="J40929" s="110"/>
      <c r="K40929"/>
      <c r="L40929"/>
      <c r="T40929" s="138"/>
    </row>
    <row r="40930" spans="9:20" x14ac:dyDescent="0.25">
      <c r="I40930" s="137"/>
      <c r="J40930" s="110"/>
      <c r="K40930"/>
      <c r="L40930"/>
      <c r="T40930" s="138"/>
    </row>
    <row r="40931" spans="9:20" x14ac:dyDescent="0.25">
      <c r="I40931" s="137"/>
      <c r="J40931" s="110"/>
      <c r="K40931"/>
      <c r="L40931"/>
      <c r="T40931" s="138"/>
    </row>
    <row r="40932" spans="9:20" x14ac:dyDescent="0.25">
      <c r="I40932" s="137"/>
      <c r="J40932" s="110"/>
      <c r="K40932"/>
      <c r="L40932"/>
      <c r="T40932" s="138"/>
    </row>
    <row r="40933" spans="9:20" x14ac:dyDescent="0.25">
      <c r="I40933" s="137"/>
      <c r="J40933" s="110"/>
      <c r="K40933"/>
      <c r="L40933"/>
      <c r="T40933" s="138"/>
    </row>
    <row r="40934" spans="9:20" x14ac:dyDescent="0.25">
      <c r="I40934" s="137"/>
      <c r="J40934" s="110"/>
      <c r="K40934"/>
      <c r="L40934"/>
      <c r="T40934" s="138"/>
    </row>
    <row r="40935" spans="9:20" x14ac:dyDescent="0.25">
      <c r="I40935" s="137"/>
      <c r="J40935" s="110"/>
      <c r="K40935"/>
      <c r="L40935"/>
      <c r="T40935" s="138"/>
    </row>
    <row r="40936" spans="9:20" x14ac:dyDescent="0.25">
      <c r="I40936" s="137"/>
      <c r="J40936" s="110"/>
      <c r="K40936"/>
      <c r="L40936"/>
      <c r="T40936" s="138"/>
    </row>
    <row r="40937" spans="9:20" x14ac:dyDescent="0.25">
      <c r="I40937" s="137"/>
      <c r="J40937" s="110"/>
      <c r="K40937"/>
      <c r="L40937"/>
      <c r="T40937" s="138"/>
    </row>
    <row r="40938" spans="9:20" x14ac:dyDescent="0.25">
      <c r="I40938" s="137"/>
      <c r="J40938" s="110"/>
      <c r="K40938"/>
      <c r="L40938"/>
      <c r="T40938" s="138"/>
    </row>
    <row r="40939" spans="9:20" x14ac:dyDescent="0.25">
      <c r="I40939" s="137"/>
      <c r="J40939" s="110"/>
      <c r="K40939"/>
      <c r="L40939"/>
      <c r="T40939" s="138"/>
    </row>
    <row r="40940" spans="9:20" x14ac:dyDescent="0.25">
      <c r="I40940" s="137"/>
      <c r="J40940" s="110"/>
      <c r="K40940"/>
      <c r="L40940"/>
      <c r="T40940" s="138"/>
    </row>
    <row r="40941" spans="9:20" x14ac:dyDescent="0.25">
      <c r="I40941" s="137"/>
      <c r="J40941" s="110"/>
      <c r="K40941"/>
      <c r="L40941"/>
      <c r="T40941" s="138"/>
    </row>
    <row r="40942" spans="9:20" x14ac:dyDescent="0.25">
      <c r="I40942" s="137"/>
      <c r="J40942" s="110"/>
      <c r="K40942"/>
      <c r="L40942"/>
      <c r="T40942" s="138"/>
    </row>
    <row r="40943" spans="9:20" x14ac:dyDescent="0.25">
      <c r="I40943" s="137"/>
      <c r="J40943" s="110"/>
      <c r="K40943"/>
      <c r="L40943"/>
      <c r="T40943" s="138"/>
    </row>
    <row r="40944" spans="9:20" x14ac:dyDescent="0.25">
      <c r="I40944" s="137"/>
      <c r="J40944" s="110"/>
      <c r="K40944"/>
      <c r="L40944"/>
      <c r="T40944" s="138"/>
    </row>
    <row r="40945" spans="9:20" x14ac:dyDescent="0.25">
      <c r="I40945" s="137"/>
      <c r="J40945" s="110"/>
      <c r="K40945"/>
      <c r="L40945"/>
      <c r="T40945" s="138"/>
    </row>
    <row r="40946" spans="9:20" x14ac:dyDescent="0.25">
      <c r="I40946" s="137"/>
      <c r="J40946" s="110"/>
      <c r="K40946"/>
      <c r="L40946"/>
      <c r="T40946" s="138"/>
    </row>
    <row r="40947" spans="9:20" x14ac:dyDescent="0.25">
      <c r="I40947" s="137"/>
      <c r="J40947" s="110"/>
      <c r="K40947"/>
      <c r="L40947"/>
      <c r="T40947" s="138"/>
    </row>
    <row r="40948" spans="9:20" x14ac:dyDescent="0.25">
      <c r="I40948" s="137"/>
      <c r="J40948" s="110"/>
      <c r="K40948"/>
      <c r="L40948"/>
      <c r="T40948" s="138"/>
    </row>
    <row r="40949" spans="9:20" x14ac:dyDescent="0.25">
      <c r="I40949" s="137"/>
      <c r="J40949" s="110"/>
      <c r="K40949"/>
      <c r="L40949"/>
      <c r="T40949" s="138"/>
    </row>
    <row r="40950" spans="9:20" x14ac:dyDescent="0.25">
      <c r="I40950" s="137"/>
      <c r="J40950" s="110"/>
      <c r="K40950"/>
      <c r="L40950"/>
      <c r="T40950" s="138"/>
    </row>
    <row r="40951" spans="9:20" x14ac:dyDescent="0.25">
      <c r="I40951" s="137"/>
      <c r="J40951" s="110"/>
      <c r="K40951"/>
      <c r="L40951"/>
      <c r="T40951" s="138"/>
    </row>
    <row r="40952" spans="9:20" x14ac:dyDescent="0.25">
      <c r="I40952" s="137"/>
      <c r="J40952" s="110"/>
      <c r="K40952"/>
      <c r="L40952"/>
      <c r="T40952" s="138"/>
    </row>
    <row r="40953" spans="9:20" x14ac:dyDescent="0.25">
      <c r="I40953" s="137"/>
      <c r="J40953" s="110"/>
      <c r="K40953"/>
      <c r="L40953"/>
      <c r="T40953" s="138"/>
    </row>
    <row r="40954" spans="9:20" x14ac:dyDescent="0.25">
      <c r="I40954" s="137"/>
      <c r="J40954" s="110"/>
      <c r="K40954"/>
      <c r="L40954"/>
      <c r="T40954" s="138"/>
    </row>
    <row r="40955" spans="9:20" x14ac:dyDescent="0.25">
      <c r="I40955" s="137"/>
      <c r="J40955" s="110"/>
      <c r="K40955"/>
      <c r="L40955"/>
      <c r="T40955" s="138"/>
    </row>
    <row r="40956" spans="9:20" x14ac:dyDescent="0.25">
      <c r="I40956" s="137"/>
      <c r="J40956" s="110"/>
      <c r="K40956"/>
      <c r="L40956"/>
      <c r="T40956" s="138"/>
    </row>
    <row r="40957" spans="9:20" x14ac:dyDescent="0.25">
      <c r="I40957" s="137"/>
      <c r="J40957" s="110"/>
      <c r="K40957"/>
      <c r="L40957"/>
      <c r="T40957" s="138"/>
    </row>
    <row r="40958" spans="9:20" x14ac:dyDescent="0.25">
      <c r="I40958" s="137"/>
      <c r="J40958" s="110"/>
      <c r="K40958"/>
      <c r="L40958"/>
      <c r="T40958" s="138"/>
    </row>
    <row r="40959" spans="9:20" x14ac:dyDescent="0.25">
      <c r="I40959" s="137"/>
      <c r="J40959" s="110"/>
      <c r="K40959"/>
      <c r="L40959"/>
      <c r="T40959" s="138"/>
    </row>
    <row r="40960" spans="9:20" x14ac:dyDescent="0.25">
      <c r="I40960" s="137"/>
      <c r="J40960" s="110"/>
      <c r="K40960"/>
      <c r="L40960"/>
      <c r="T40960" s="138"/>
    </row>
    <row r="40961" spans="9:20" x14ac:dyDescent="0.25">
      <c r="I40961" s="137"/>
      <c r="J40961" s="110"/>
      <c r="K40961"/>
      <c r="L40961"/>
      <c r="T40961" s="138"/>
    </row>
    <row r="40962" spans="9:20" x14ac:dyDescent="0.25">
      <c r="I40962" s="137"/>
      <c r="J40962" s="110"/>
      <c r="K40962"/>
      <c r="L40962"/>
      <c r="T40962" s="138"/>
    </row>
    <row r="40963" spans="9:20" x14ac:dyDescent="0.25">
      <c r="I40963" s="137"/>
      <c r="J40963" s="110"/>
      <c r="K40963"/>
      <c r="L40963"/>
      <c r="T40963" s="138"/>
    </row>
    <row r="40964" spans="9:20" x14ac:dyDescent="0.25">
      <c r="I40964" s="137"/>
      <c r="J40964" s="110"/>
      <c r="K40964"/>
      <c r="L40964"/>
      <c r="T40964" s="138"/>
    </row>
    <row r="40965" spans="9:20" x14ac:dyDescent="0.25">
      <c r="I40965" s="137"/>
      <c r="J40965" s="110"/>
      <c r="K40965"/>
      <c r="L40965"/>
      <c r="T40965" s="138"/>
    </row>
    <row r="40966" spans="9:20" x14ac:dyDescent="0.25">
      <c r="I40966" s="137"/>
      <c r="J40966" s="110"/>
      <c r="K40966"/>
      <c r="L40966"/>
      <c r="T40966" s="138"/>
    </row>
    <row r="40967" spans="9:20" x14ac:dyDescent="0.25">
      <c r="I40967" s="137"/>
      <c r="J40967" s="110"/>
      <c r="K40967"/>
      <c r="L40967"/>
      <c r="T40967" s="138"/>
    </row>
    <row r="40968" spans="9:20" x14ac:dyDescent="0.25">
      <c r="I40968" s="137"/>
      <c r="J40968" s="110"/>
      <c r="K40968"/>
      <c r="L40968"/>
      <c r="T40968" s="138"/>
    </row>
    <row r="40969" spans="9:20" x14ac:dyDescent="0.25">
      <c r="I40969" s="137"/>
      <c r="J40969" s="110"/>
      <c r="K40969"/>
      <c r="L40969"/>
      <c r="T40969" s="138"/>
    </row>
    <row r="40970" spans="9:20" x14ac:dyDescent="0.25">
      <c r="I40970" s="137"/>
      <c r="J40970" s="110"/>
      <c r="K40970"/>
      <c r="L40970"/>
      <c r="T40970" s="138"/>
    </row>
    <row r="40971" spans="9:20" x14ac:dyDescent="0.25">
      <c r="I40971" s="137"/>
      <c r="J40971" s="110"/>
      <c r="K40971"/>
      <c r="L40971"/>
      <c r="T40971" s="138"/>
    </row>
    <row r="40972" spans="9:20" x14ac:dyDescent="0.25">
      <c r="I40972" s="137"/>
      <c r="J40972" s="110"/>
      <c r="K40972"/>
      <c r="L40972"/>
      <c r="T40972" s="138"/>
    </row>
    <row r="40973" spans="9:20" x14ac:dyDescent="0.25">
      <c r="I40973" s="137"/>
      <c r="J40973" s="110"/>
      <c r="K40973"/>
      <c r="L40973"/>
      <c r="T40973" s="138"/>
    </row>
    <row r="40974" spans="9:20" x14ac:dyDescent="0.25">
      <c r="I40974" s="137"/>
      <c r="J40974" s="110"/>
      <c r="K40974"/>
      <c r="L40974"/>
      <c r="T40974" s="138"/>
    </row>
    <row r="40975" spans="9:20" x14ac:dyDescent="0.25">
      <c r="I40975" s="137"/>
      <c r="J40975" s="110"/>
      <c r="K40975"/>
      <c r="L40975"/>
      <c r="T40975" s="138"/>
    </row>
    <row r="40976" spans="9:20" x14ac:dyDescent="0.25">
      <c r="I40976" s="137"/>
      <c r="J40976" s="110"/>
      <c r="K40976"/>
      <c r="L40976"/>
      <c r="T40976" s="138"/>
    </row>
    <row r="40977" spans="9:20" x14ac:dyDescent="0.25">
      <c r="I40977" s="137"/>
      <c r="J40977" s="110"/>
      <c r="K40977"/>
      <c r="L40977"/>
      <c r="T40977" s="138"/>
    </row>
    <row r="40978" spans="9:20" x14ac:dyDescent="0.25">
      <c r="I40978" s="137"/>
      <c r="J40978" s="110"/>
      <c r="K40978"/>
      <c r="L40978"/>
      <c r="T40978" s="138"/>
    </row>
    <row r="40979" spans="9:20" x14ac:dyDescent="0.25">
      <c r="I40979" s="137"/>
      <c r="J40979" s="110"/>
      <c r="K40979"/>
      <c r="L40979"/>
      <c r="T40979" s="138"/>
    </row>
    <row r="40980" spans="9:20" x14ac:dyDescent="0.25">
      <c r="I40980" s="137"/>
      <c r="J40980" s="110"/>
      <c r="K40980"/>
      <c r="L40980"/>
      <c r="T40980" s="138"/>
    </row>
    <row r="40981" spans="9:20" x14ac:dyDescent="0.25">
      <c r="I40981" s="137"/>
      <c r="J40981" s="110"/>
      <c r="K40981"/>
      <c r="L40981"/>
      <c r="T40981" s="138"/>
    </row>
    <row r="40982" spans="9:20" x14ac:dyDescent="0.25">
      <c r="I40982" s="137"/>
      <c r="J40982" s="110"/>
      <c r="K40982"/>
      <c r="L40982"/>
      <c r="T40982" s="138"/>
    </row>
    <row r="40983" spans="9:20" x14ac:dyDescent="0.25">
      <c r="I40983" s="137"/>
      <c r="J40983" s="110"/>
      <c r="K40983"/>
      <c r="L40983"/>
      <c r="T40983" s="138"/>
    </row>
    <row r="40984" spans="9:20" x14ac:dyDescent="0.25">
      <c r="I40984" s="137"/>
      <c r="J40984" s="110"/>
      <c r="K40984"/>
      <c r="L40984"/>
      <c r="T40984" s="138"/>
    </row>
    <row r="40985" spans="9:20" x14ac:dyDescent="0.25">
      <c r="I40985" s="137"/>
      <c r="J40985" s="110"/>
      <c r="K40985"/>
      <c r="L40985"/>
      <c r="T40985" s="138"/>
    </row>
    <row r="40986" spans="9:20" x14ac:dyDescent="0.25">
      <c r="I40986" s="137"/>
      <c r="J40986" s="110"/>
      <c r="K40986"/>
      <c r="L40986"/>
      <c r="T40986" s="138"/>
    </row>
    <row r="40987" spans="9:20" x14ac:dyDescent="0.25">
      <c r="I40987" s="137"/>
      <c r="J40987" s="110"/>
      <c r="K40987"/>
      <c r="L40987"/>
      <c r="T40987" s="138"/>
    </row>
    <row r="40988" spans="9:20" x14ac:dyDescent="0.25">
      <c r="I40988" s="137"/>
      <c r="J40988" s="110"/>
      <c r="K40988"/>
      <c r="L40988"/>
      <c r="T40988" s="138"/>
    </row>
    <row r="40989" spans="9:20" x14ac:dyDescent="0.25">
      <c r="I40989" s="137"/>
      <c r="J40989" s="110"/>
      <c r="K40989"/>
      <c r="L40989"/>
      <c r="T40989" s="138"/>
    </row>
    <row r="40990" spans="9:20" x14ac:dyDescent="0.25">
      <c r="I40990" s="137"/>
      <c r="J40990" s="110"/>
      <c r="K40990"/>
      <c r="L40990"/>
      <c r="T40990" s="138"/>
    </row>
    <row r="40991" spans="9:20" x14ac:dyDescent="0.25">
      <c r="I40991" s="137"/>
      <c r="J40991" s="110"/>
      <c r="K40991"/>
      <c r="L40991"/>
      <c r="T40991" s="138"/>
    </row>
    <row r="40992" spans="9:20" x14ac:dyDescent="0.25">
      <c r="I40992" s="137"/>
      <c r="J40992" s="110"/>
      <c r="K40992"/>
      <c r="L40992"/>
      <c r="T40992" s="138"/>
    </row>
    <row r="40993" spans="9:20" x14ac:dyDescent="0.25">
      <c r="I40993" s="137"/>
      <c r="J40993" s="110"/>
      <c r="K40993"/>
      <c r="L40993"/>
      <c r="T40993" s="138"/>
    </row>
    <row r="40994" spans="9:20" x14ac:dyDescent="0.25">
      <c r="I40994" s="137"/>
      <c r="J40994" s="110"/>
      <c r="K40994"/>
      <c r="L40994"/>
      <c r="T40994" s="138"/>
    </row>
    <row r="40995" spans="9:20" x14ac:dyDescent="0.25">
      <c r="I40995" s="137"/>
      <c r="J40995" s="110"/>
      <c r="K40995"/>
      <c r="L40995"/>
      <c r="T40995" s="138"/>
    </row>
    <row r="40996" spans="9:20" x14ac:dyDescent="0.25">
      <c r="I40996" s="137"/>
      <c r="J40996" s="110"/>
      <c r="K40996"/>
      <c r="L40996"/>
      <c r="T40996" s="138"/>
    </row>
    <row r="40997" spans="9:20" x14ac:dyDescent="0.25">
      <c r="I40997" s="137"/>
      <c r="J40997" s="110"/>
      <c r="K40997"/>
      <c r="L40997"/>
      <c r="T40997" s="138"/>
    </row>
    <row r="40998" spans="9:20" x14ac:dyDescent="0.25">
      <c r="I40998" s="137"/>
      <c r="J40998" s="110"/>
      <c r="K40998"/>
      <c r="L40998"/>
      <c r="T40998" s="138"/>
    </row>
    <row r="40999" spans="9:20" x14ac:dyDescent="0.25">
      <c r="I40999" s="137"/>
      <c r="J40999" s="110"/>
      <c r="K40999"/>
      <c r="L40999"/>
      <c r="T40999" s="138"/>
    </row>
    <row r="41000" spans="9:20" x14ac:dyDescent="0.25">
      <c r="I41000" s="137"/>
      <c r="J41000" s="110"/>
      <c r="K41000"/>
      <c r="L41000"/>
      <c r="T41000" s="138"/>
    </row>
    <row r="41001" spans="9:20" x14ac:dyDescent="0.25">
      <c r="I41001" s="137"/>
      <c r="J41001" s="110"/>
      <c r="K41001"/>
      <c r="L41001"/>
      <c r="T41001" s="138"/>
    </row>
    <row r="41002" spans="9:20" x14ac:dyDescent="0.25">
      <c r="I41002" s="137"/>
      <c r="J41002" s="110"/>
      <c r="K41002"/>
      <c r="L41002"/>
      <c r="T41002" s="138"/>
    </row>
    <row r="41003" spans="9:20" x14ac:dyDescent="0.25">
      <c r="I41003" s="137"/>
      <c r="J41003" s="110"/>
      <c r="K41003"/>
      <c r="L41003"/>
      <c r="T41003" s="138"/>
    </row>
    <row r="41004" spans="9:20" x14ac:dyDescent="0.25">
      <c r="I41004" s="137"/>
      <c r="J41004" s="110"/>
      <c r="K41004"/>
      <c r="L41004"/>
      <c r="T41004" s="138"/>
    </row>
    <row r="41005" spans="9:20" x14ac:dyDescent="0.25">
      <c r="I41005" s="137"/>
      <c r="J41005" s="110"/>
      <c r="K41005"/>
      <c r="L41005"/>
      <c r="T41005" s="138"/>
    </row>
    <row r="41006" spans="9:20" x14ac:dyDescent="0.25">
      <c r="I41006" s="137"/>
      <c r="J41006" s="110"/>
      <c r="K41006"/>
      <c r="L41006"/>
      <c r="T41006" s="138"/>
    </row>
    <row r="41007" spans="9:20" x14ac:dyDescent="0.25">
      <c r="I41007" s="137"/>
      <c r="J41007" s="110"/>
      <c r="K41007"/>
      <c r="L41007"/>
      <c r="T41007" s="138"/>
    </row>
    <row r="41008" spans="9:20" x14ac:dyDescent="0.25">
      <c r="I41008" s="137"/>
      <c r="J41008" s="110"/>
      <c r="K41008"/>
      <c r="L41008"/>
      <c r="T41008" s="138"/>
    </row>
    <row r="41009" spans="9:20" x14ac:dyDescent="0.25">
      <c r="I41009" s="137"/>
      <c r="J41009" s="110"/>
      <c r="K41009"/>
      <c r="L41009"/>
      <c r="T41009" s="138"/>
    </row>
    <row r="41010" spans="9:20" x14ac:dyDescent="0.25">
      <c r="I41010" s="137"/>
      <c r="J41010" s="110"/>
      <c r="K41010"/>
      <c r="L41010"/>
      <c r="T41010" s="138"/>
    </row>
    <row r="41011" spans="9:20" x14ac:dyDescent="0.25">
      <c r="I41011" s="137"/>
      <c r="J41011" s="110"/>
      <c r="K41011"/>
      <c r="L41011"/>
      <c r="T41011" s="138"/>
    </row>
    <row r="41012" spans="9:20" x14ac:dyDescent="0.25">
      <c r="I41012" s="137"/>
      <c r="J41012" s="110"/>
      <c r="K41012"/>
      <c r="L41012"/>
      <c r="T41012" s="138"/>
    </row>
    <row r="41013" spans="9:20" x14ac:dyDescent="0.25">
      <c r="I41013" s="137"/>
      <c r="J41013" s="110"/>
      <c r="K41013"/>
      <c r="L41013"/>
      <c r="T41013" s="138"/>
    </row>
    <row r="41014" spans="9:20" x14ac:dyDescent="0.25">
      <c r="I41014" s="137"/>
      <c r="J41014" s="110"/>
      <c r="K41014"/>
      <c r="L41014"/>
      <c r="T41014" s="138"/>
    </row>
    <row r="41015" spans="9:20" x14ac:dyDescent="0.25">
      <c r="I41015" s="137"/>
      <c r="J41015" s="110"/>
      <c r="K41015"/>
      <c r="L41015"/>
      <c r="T41015" s="138"/>
    </row>
    <row r="41016" spans="9:20" x14ac:dyDescent="0.25">
      <c r="I41016" s="137"/>
      <c r="J41016" s="110"/>
      <c r="K41016"/>
      <c r="L41016"/>
      <c r="T41016" s="138"/>
    </row>
    <row r="41017" spans="9:20" x14ac:dyDescent="0.25">
      <c r="I41017" s="137"/>
      <c r="J41017" s="110"/>
      <c r="K41017"/>
      <c r="L41017"/>
      <c r="T41017" s="138"/>
    </row>
    <row r="41018" spans="9:20" x14ac:dyDescent="0.25">
      <c r="I41018" s="137"/>
      <c r="J41018" s="110"/>
      <c r="K41018"/>
      <c r="L41018"/>
      <c r="T41018" s="138"/>
    </row>
    <row r="41019" spans="9:20" x14ac:dyDescent="0.25">
      <c r="I41019" s="137"/>
      <c r="J41019" s="110"/>
      <c r="K41019"/>
      <c r="L41019"/>
      <c r="T41019" s="138"/>
    </row>
    <row r="41020" spans="9:20" x14ac:dyDescent="0.25">
      <c r="I41020" s="137"/>
      <c r="J41020" s="110"/>
      <c r="K41020"/>
      <c r="L41020"/>
      <c r="T41020" s="138"/>
    </row>
    <row r="41021" spans="9:20" x14ac:dyDescent="0.25">
      <c r="I41021" s="137"/>
      <c r="J41021" s="110"/>
      <c r="K41021"/>
      <c r="L41021"/>
      <c r="T41021" s="138"/>
    </row>
    <row r="41022" spans="9:20" x14ac:dyDescent="0.25">
      <c r="I41022" s="137"/>
      <c r="J41022" s="110"/>
      <c r="K41022"/>
      <c r="L41022"/>
      <c r="T41022" s="138"/>
    </row>
    <row r="41023" spans="9:20" x14ac:dyDescent="0.25">
      <c r="I41023" s="137"/>
      <c r="J41023" s="110"/>
      <c r="K41023"/>
      <c r="L41023"/>
      <c r="T41023" s="138"/>
    </row>
    <row r="41024" spans="9:20" x14ac:dyDescent="0.25">
      <c r="I41024" s="137"/>
      <c r="J41024" s="110"/>
      <c r="K41024"/>
      <c r="L41024"/>
      <c r="T41024" s="138"/>
    </row>
    <row r="41025" spans="9:20" x14ac:dyDescent="0.25">
      <c r="I41025" s="137"/>
      <c r="J41025" s="110"/>
      <c r="K41025"/>
      <c r="L41025"/>
      <c r="T41025" s="138"/>
    </row>
    <row r="41026" spans="9:20" x14ac:dyDescent="0.25">
      <c r="I41026" s="137"/>
      <c r="J41026" s="110"/>
      <c r="K41026"/>
      <c r="L41026"/>
      <c r="T41026" s="138"/>
    </row>
    <row r="41027" spans="9:20" x14ac:dyDescent="0.25">
      <c r="I41027" s="137"/>
      <c r="J41027" s="110"/>
      <c r="K41027"/>
      <c r="L41027"/>
      <c r="T41027" s="138"/>
    </row>
    <row r="41028" spans="9:20" x14ac:dyDescent="0.25">
      <c r="I41028" s="137"/>
      <c r="J41028" s="110"/>
      <c r="K41028"/>
      <c r="L41028"/>
      <c r="T41028" s="138"/>
    </row>
    <row r="41029" spans="9:20" x14ac:dyDescent="0.25">
      <c r="I41029" s="137"/>
      <c r="J41029" s="110"/>
      <c r="K41029"/>
      <c r="L41029"/>
      <c r="T41029" s="138"/>
    </row>
    <row r="41030" spans="9:20" x14ac:dyDescent="0.25">
      <c r="I41030" s="137"/>
      <c r="J41030" s="110"/>
      <c r="K41030"/>
      <c r="L41030"/>
      <c r="T41030" s="138"/>
    </row>
    <row r="41031" spans="9:20" x14ac:dyDescent="0.25">
      <c r="I41031" s="137"/>
      <c r="J41031" s="110"/>
      <c r="K41031"/>
      <c r="L41031"/>
      <c r="T41031" s="138"/>
    </row>
    <row r="41032" spans="9:20" x14ac:dyDescent="0.25">
      <c r="I41032" s="137"/>
      <c r="J41032" s="110"/>
      <c r="K41032"/>
      <c r="L41032"/>
      <c r="T41032" s="138"/>
    </row>
    <row r="41033" spans="9:20" x14ac:dyDescent="0.25">
      <c r="I41033" s="137"/>
      <c r="J41033" s="110"/>
      <c r="K41033"/>
      <c r="L41033"/>
      <c r="T41033" s="138"/>
    </row>
    <row r="41034" spans="9:20" x14ac:dyDescent="0.25">
      <c r="I41034" s="137"/>
      <c r="J41034" s="110"/>
      <c r="K41034"/>
      <c r="L41034"/>
      <c r="T41034" s="138"/>
    </row>
    <row r="41035" spans="9:20" x14ac:dyDescent="0.25">
      <c r="I41035" s="137"/>
      <c r="J41035" s="110"/>
      <c r="K41035"/>
      <c r="L41035"/>
      <c r="T41035" s="138"/>
    </row>
    <row r="41036" spans="9:20" x14ac:dyDescent="0.25">
      <c r="I41036" s="137"/>
      <c r="J41036" s="110"/>
      <c r="K41036"/>
      <c r="L41036"/>
      <c r="T41036" s="138"/>
    </row>
    <row r="41037" spans="9:20" x14ac:dyDescent="0.25">
      <c r="I41037" s="137"/>
      <c r="J41037" s="110"/>
      <c r="K41037"/>
      <c r="L41037"/>
      <c r="T41037" s="138"/>
    </row>
    <row r="41038" spans="9:20" x14ac:dyDescent="0.25">
      <c r="I41038" s="137"/>
      <c r="J41038" s="110"/>
      <c r="K41038"/>
      <c r="L41038"/>
      <c r="T41038" s="138"/>
    </row>
    <row r="41039" spans="9:20" x14ac:dyDescent="0.25">
      <c r="I41039" s="137"/>
      <c r="J41039" s="110"/>
      <c r="K41039"/>
      <c r="L41039"/>
      <c r="T41039" s="138"/>
    </row>
    <row r="41040" spans="9:20" x14ac:dyDescent="0.25">
      <c r="I41040" s="137"/>
      <c r="J41040" s="110"/>
      <c r="K41040"/>
      <c r="L41040"/>
      <c r="T41040" s="138"/>
    </row>
    <row r="41041" spans="9:20" x14ac:dyDescent="0.25">
      <c r="I41041" s="137"/>
      <c r="J41041" s="110"/>
      <c r="K41041"/>
      <c r="L41041"/>
      <c r="T41041" s="138"/>
    </row>
    <row r="41042" spans="9:20" x14ac:dyDescent="0.25">
      <c r="I41042" s="137"/>
      <c r="J41042" s="110"/>
      <c r="K41042"/>
      <c r="L41042"/>
      <c r="T41042" s="138"/>
    </row>
    <row r="41043" spans="9:20" x14ac:dyDescent="0.25">
      <c r="I41043" s="137"/>
      <c r="J41043" s="110"/>
      <c r="K41043"/>
      <c r="L41043"/>
      <c r="T41043" s="138"/>
    </row>
    <row r="41044" spans="9:20" x14ac:dyDescent="0.25">
      <c r="I41044" s="137"/>
      <c r="J41044" s="110"/>
      <c r="K41044"/>
      <c r="L41044"/>
      <c r="T41044" s="138"/>
    </row>
    <row r="41045" spans="9:20" x14ac:dyDescent="0.25">
      <c r="I41045" s="137"/>
      <c r="J41045" s="110"/>
      <c r="K41045"/>
      <c r="L41045"/>
      <c r="T41045" s="138"/>
    </row>
    <row r="41046" spans="9:20" x14ac:dyDescent="0.25">
      <c r="I41046" s="137"/>
      <c r="J41046" s="110"/>
      <c r="K41046"/>
      <c r="L41046"/>
      <c r="T41046" s="138"/>
    </row>
    <row r="41047" spans="9:20" x14ac:dyDescent="0.25">
      <c r="I41047" s="137"/>
      <c r="J41047" s="110"/>
      <c r="K41047"/>
      <c r="L41047"/>
      <c r="T41047" s="138"/>
    </row>
    <row r="41048" spans="9:20" x14ac:dyDescent="0.25">
      <c r="I41048" s="137"/>
      <c r="J41048" s="110"/>
      <c r="K41048"/>
      <c r="L41048"/>
      <c r="T41048" s="138"/>
    </row>
    <row r="41049" spans="9:20" x14ac:dyDescent="0.25">
      <c r="I41049" s="137"/>
      <c r="J41049" s="110"/>
      <c r="K41049"/>
      <c r="L41049"/>
      <c r="T41049" s="138"/>
    </row>
    <row r="41050" spans="9:20" x14ac:dyDescent="0.25">
      <c r="I41050" s="137"/>
      <c r="J41050" s="110"/>
      <c r="K41050"/>
      <c r="L41050"/>
      <c r="T41050" s="138"/>
    </row>
    <row r="41051" spans="9:20" x14ac:dyDescent="0.25">
      <c r="I41051" s="137"/>
      <c r="J41051" s="110"/>
      <c r="K41051"/>
      <c r="L41051"/>
      <c r="T41051" s="138"/>
    </row>
    <row r="41052" spans="9:20" x14ac:dyDescent="0.25">
      <c r="I41052" s="137"/>
      <c r="J41052" s="110"/>
      <c r="K41052"/>
      <c r="L41052"/>
      <c r="T41052" s="138"/>
    </row>
    <row r="41053" spans="9:20" x14ac:dyDescent="0.25">
      <c r="I41053" s="137"/>
      <c r="J41053" s="110"/>
      <c r="K41053"/>
      <c r="L41053"/>
      <c r="T41053" s="138"/>
    </row>
    <row r="41054" spans="9:20" x14ac:dyDescent="0.25">
      <c r="I41054" s="137"/>
      <c r="J41054" s="110"/>
      <c r="K41054"/>
      <c r="L41054"/>
      <c r="T41054" s="138"/>
    </row>
    <row r="41055" spans="9:20" x14ac:dyDescent="0.25">
      <c r="I41055" s="137"/>
      <c r="J41055" s="110"/>
      <c r="K41055"/>
      <c r="L41055"/>
      <c r="T41055" s="138"/>
    </row>
    <row r="41056" spans="9:20" x14ac:dyDescent="0.25">
      <c r="I41056" s="137"/>
      <c r="J41056" s="110"/>
      <c r="K41056"/>
      <c r="L41056"/>
      <c r="T41056" s="138"/>
    </row>
    <row r="41057" spans="9:20" x14ac:dyDescent="0.25">
      <c r="I41057" s="137"/>
      <c r="J41057" s="110"/>
      <c r="K41057"/>
      <c r="L41057"/>
      <c r="T41057" s="138"/>
    </row>
    <row r="41058" spans="9:20" x14ac:dyDescent="0.25">
      <c r="I41058" s="137"/>
      <c r="J41058" s="110"/>
      <c r="K41058"/>
      <c r="L41058"/>
      <c r="T41058" s="138"/>
    </row>
    <row r="41059" spans="9:20" x14ac:dyDescent="0.25">
      <c r="I41059" s="137"/>
      <c r="J41059" s="110"/>
      <c r="K41059"/>
      <c r="L41059"/>
      <c r="T41059" s="138"/>
    </row>
    <row r="41060" spans="9:20" x14ac:dyDescent="0.25">
      <c r="I41060" s="137"/>
      <c r="J41060" s="110"/>
      <c r="K41060"/>
      <c r="L41060"/>
      <c r="T41060" s="138"/>
    </row>
    <row r="41061" spans="9:20" x14ac:dyDescent="0.25">
      <c r="I41061" s="137"/>
      <c r="J41061" s="110"/>
      <c r="K41061"/>
      <c r="L41061"/>
      <c r="T41061" s="138"/>
    </row>
    <row r="41062" spans="9:20" x14ac:dyDescent="0.25">
      <c r="I41062" s="137"/>
      <c r="J41062" s="110"/>
      <c r="K41062"/>
      <c r="L41062"/>
      <c r="T41062" s="138"/>
    </row>
    <row r="41063" spans="9:20" x14ac:dyDescent="0.25">
      <c r="I41063" s="137"/>
      <c r="J41063" s="110"/>
      <c r="K41063"/>
      <c r="L41063"/>
      <c r="T41063" s="138"/>
    </row>
    <row r="41064" spans="9:20" x14ac:dyDescent="0.25">
      <c r="I41064" s="137"/>
      <c r="J41064" s="110"/>
      <c r="K41064"/>
      <c r="L41064"/>
      <c r="T41064" s="138"/>
    </row>
    <row r="41065" spans="9:20" x14ac:dyDescent="0.25">
      <c r="I41065" s="137"/>
      <c r="J41065" s="110"/>
      <c r="K41065"/>
      <c r="L41065"/>
      <c r="T41065" s="138"/>
    </row>
    <row r="41066" spans="9:20" x14ac:dyDescent="0.25">
      <c r="I41066" s="137"/>
      <c r="J41066" s="110"/>
      <c r="K41066"/>
      <c r="L41066"/>
      <c r="T41066" s="138"/>
    </row>
    <row r="41067" spans="9:20" x14ac:dyDescent="0.25">
      <c r="I41067" s="137"/>
      <c r="J41067" s="110"/>
      <c r="K41067"/>
      <c r="L41067"/>
      <c r="T41067" s="138"/>
    </row>
    <row r="41068" spans="9:20" x14ac:dyDescent="0.25">
      <c r="I41068" s="137"/>
      <c r="J41068" s="110"/>
      <c r="K41068"/>
      <c r="L41068"/>
      <c r="T41068" s="138"/>
    </row>
    <row r="41069" spans="9:20" x14ac:dyDescent="0.25">
      <c r="I41069" s="137"/>
      <c r="J41069" s="110"/>
      <c r="K41069"/>
      <c r="L41069"/>
      <c r="T41069" s="138"/>
    </row>
    <row r="41070" spans="9:20" x14ac:dyDescent="0.25">
      <c r="I41070" s="137"/>
      <c r="J41070" s="110"/>
      <c r="K41070"/>
      <c r="L41070"/>
      <c r="T41070" s="138"/>
    </row>
    <row r="41071" spans="9:20" x14ac:dyDescent="0.25">
      <c r="I41071" s="137"/>
      <c r="J41071" s="110"/>
      <c r="K41071"/>
      <c r="L41071"/>
      <c r="T41071" s="138"/>
    </row>
    <row r="41072" spans="9:20" x14ac:dyDescent="0.25">
      <c r="I41072" s="137"/>
      <c r="J41072" s="110"/>
      <c r="K41072"/>
      <c r="L41072"/>
      <c r="T41072" s="138"/>
    </row>
    <row r="41073" spans="9:20" x14ac:dyDescent="0.25">
      <c r="I41073" s="137"/>
      <c r="J41073" s="110"/>
      <c r="K41073"/>
      <c r="L41073"/>
      <c r="T41073" s="138"/>
    </row>
    <row r="41074" spans="9:20" x14ac:dyDescent="0.25">
      <c r="I41074" s="137"/>
      <c r="J41074" s="110"/>
      <c r="K41074"/>
      <c r="L41074"/>
      <c r="T41074" s="138"/>
    </row>
    <row r="41075" spans="9:20" x14ac:dyDescent="0.25">
      <c r="I41075" s="137"/>
      <c r="J41075" s="110"/>
      <c r="K41075"/>
      <c r="L41075"/>
      <c r="T41075" s="138"/>
    </row>
    <row r="41076" spans="9:20" x14ac:dyDescent="0.25">
      <c r="I41076" s="137"/>
      <c r="J41076" s="110"/>
      <c r="K41076"/>
      <c r="L41076"/>
      <c r="T41076" s="138"/>
    </row>
    <row r="41077" spans="9:20" x14ac:dyDescent="0.25">
      <c r="I41077" s="137"/>
      <c r="J41077" s="110"/>
      <c r="K41077"/>
      <c r="L41077"/>
      <c r="T41077" s="138"/>
    </row>
    <row r="41078" spans="9:20" x14ac:dyDescent="0.25">
      <c r="I41078" s="137"/>
      <c r="J41078" s="110"/>
      <c r="K41078"/>
      <c r="L41078"/>
      <c r="T41078" s="138"/>
    </row>
    <row r="41079" spans="9:20" x14ac:dyDescent="0.25">
      <c r="I41079" s="137"/>
      <c r="J41079" s="110"/>
      <c r="K41079"/>
      <c r="L41079"/>
      <c r="T41079" s="138"/>
    </row>
    <row r="41080" spans="9:20" x14ac:dyDescent="0.25">
      <c r="I41080" s="137"/>
      <c r="J41080" s="110"/>
      <c r="K41080"/>
      <c r="L41080"/>
      <c r="T41080" s="138"/>
    </row>
    <row r="41081" spans="9:20" x14ac:dyDescent="0.25">
      <c r="I41081" s="137"/>
      <c r="J41081" s="110"/>
      <c r="K41081"/>
      <c r="L41081"/>
      <c r="T41081" s="138"/>
    </row>
    <row r="41082" spans="9:20" x14ac:dyDescent="0.25">
      <c r="I41082" s="137"/>
      <c r="J41082" s="110"/>
      <c r="K41082"/>
      <c r="L41082"/>
      <c r="T41082" s="138"/>
    </row>
    <row r="41083" spans="9:20" x14ac:dyDescent="0.25">
      <c r="I41083" s="137"/>
      <c r="J41083" s="110"/>
      <c r="K41083"/>
      <c r="L41083"/>
      <c r="T41083" s="138"/>
    </row>
    <row r="41084" spans="9:20" x14ac:dyDescent="0.25">
      <c r="I41084" s="137"/>
      <c r="J41084" s="110"/>
      <c r="K41084"/>
      <c r="L41084"/>
      <c r="T41084" s="138"/>
    </row>
    <row r="41085" spans="9:20" x14ac:dyDescent="0.25">
      <c r="I41085" s="137"/>
      <c r="J41085" s="110"/>
      <c r="K41085"/>
      <c r="L41085"/>
      <c r="T41085" s="138"/>
    </row>
    <row r="41086" spans="9:20" x14ac:dyDescent="0.25">
      <c r="I41086" s="137"/>
      <c r="J41086" s="110"/>
      <c r="K41086"/>
      <c r="L41086"/>
      <c r="T41086" s="138"/>
    </row>
    <row r="41087" spans="9:20" x14ac:dyDescent="0.25">
      <c r="I41087" s="137"/>
      <c r="J41087" s="110"/>
      <c r="K41087"/>
      <c r="L41087"/>
      <c r="T41087" s="138"/>
    </row>
    <row r="41088" spans="9:20" x14ac:dyDescent="0.25">
      <c r="I41088" s="137"/>
      <c r="J41088" s="110"/>
      <c r="K41088"/>
      <c r="L41088"/>
      <c r="T41088" s="138"/>
    </row>
    <row r="41089" spans="9:20" x14ac:dyDescent="0.25">
      <c r="I41089" s="137"/>
      <c r="J41089" s="110"/>
      <c r="K41089"/>
      <c r="L41089"/>
      <c r="T41089" s="138"/>
    </row>
    <row r="41090" spans="9:20" x14ac:dyDescent="0.25">
      <c r="I41090" s="137"/>
      <c r="J41090" s="110"/>
      <c r="K41090"/>
      <c r="L41090"/>
      <c r="T41090" s="138"/>
    </row>
    <row r="41091" spans="9:20" x14ac:dyDescent="0.25">
      <c r="I41091" s="137"/>
      <c r="J41091" s="110"/>
      <c r="K41091"/>
      <c r="L41091"/>
      <c r="T41091" s="138"/>
    </row>
    <row r="41092" spans="9:20" x14ac:dyDescent="0.25">
      <c r="I41092" s="137"/>
      <c r="J41092" s="110"/>
      <c r="K41092"/>
      <c r="L41092"/>
      <c r="T41092" s="138"/>
    </row>
    <row r="41093" spans="9:20" x14ac:dyDescent="0.25">
      <c r="I41093" s="137"/>
      <c r="J41093" s="110"/>
      <c r="K41093"/>
      <c r="L41093"/>
      <c r="T41093" s="138"/>
    </row>
    <row r="41094" spans="9:20" x14ac:dyDescent="0.25">
      <c r="I41094" s="137"/>
      <c r="J41094" s="110"/>
      <c r="K41094"/>
      <c r="L41094"/>
      <c r="T41094" s="138"/>
    </row>
    <row r="41095" spans="9:20" x14ac:dyDescent="0.25">
      <c r="I41095" s="137"/>
      <c r="J41095" s="110"/>
      <c r="K41095"/>
      <c r="L41095"/>
      <c r="T41095" s="138"/>
    </row>
    <row r="41096" spans="9:20" x14ac:dyDescent="0.25">
      <c r="I41096" s="137"/>
      <c r="J41096" s="110"/>
      <c r="K41096"/>
      <c r="L41096"/>
      <c r="T41096" s="138"/>
    </row>
    <row r="41097" spans="9:20" x14ac:dyDescent="0.25">
      <c r="I41097" s="137"/>
      <c r="J41097" s="110"/>
      <c r="K41097"/>
      <c r="L41097"/>
      <c r="T41097" s="138"/>
    </row>
    <row r="41098" spans="9:20" x14ac:dyDescent="0.25">
      <c r="I41098" s="137"/>
      <c r="J41098" s="110"/>
      <c r="K41098"/>
      <c r="L41098"/>
      <c r="T41098" s="138"/>
    </row>
    <row r="41099" spans="9:20" x14ac:dyDescent="0.25">
      <c r="I41099" s="137"/>
      <c r="J41099" s="110"/>
      <c r="K41099"/>
      <c r="L41099"/>
      <c r="T41099" s="138"/>
    </row>
    <row r="41100" spans="9:20" x14ac:dyDescent="0.25">
      <c r="I41100" s="137"/>
      <c r="J41100" s="110"/>
      <c r="K41100"/>
      <c r="L41100"/>
      <c r="T41100" s="138"/>
    </row>
    <row r="41101" spans="9:20" x14ac:dyDescent="0.25">
      <c r="I41101" s="137"/>
      <c r="J41101" s="110"/>
      <c r="K41101"/>
      <c r="L41101"/>
      <c r="T41101" s="138"/>
    </row>
    <row r="41102" spans="9:20" x14ac:dyDescent="0.25">
      <c r="I41102" s="137"/>
      <c r="J41102" s="110"/>
      <c r="K41102"/>
      <c r="L41102"/>
      <c r="T41102" s="138"/>
    </row>
    <row r="41103" spans="9:20" x14ac:dyDescent="0.25">
      <c r="I41103" s="137"/>
      <c r="J41103" s="110"/>
      <c r="K41103"/>
      <c r="L41103"/>
      <c r="T41103" s="138"/>
    </row>
    <row r="41104" spans="9:20" x14ac:dyDescent="0.25">
      <c r="I41104" s="137"/>
      <c r="J41104" s="110"/>
      <c r="K41104"/>
      <c r="L41104"/>
      <c r="T41104" s="138"/>
    </row>
    <row r="41105" spans="9:20" x14ac:dyDescent="0.25">
      <c r="I41105" s="137"/>
      <c r="J41105" s="110"/>
      <c r="K41105"/>
      <c r="L41105"/>
      <c r="T41105" s="138"/>
    </row>
    <row r="41106" spans="9:20" x14ac:dyDescent="0.25">
      <c r="I41106" s="137"/>
      <c r="J41106" s="110"/>
      <c r="K41106"/>
      <c r="L41106"/>
      <c r="T41106" s="138"/>
    </row>
    <row r="41107" spans="9:20" x14ac:dyDescent="0.25">
      <c r="I41107" s="137"/>
      <c r="J41107" s="110"/>
      <c r="K41107"/>
      <c r="L41107"/>
      <c r="T41107" s="138"/>
    </row>
    <row r="41108" spans="9:20" x14ac:dyDescent="0.25">
      <c r="I41108" s="137"/>
      <c r="J41108" s="110"/>
      <c r="K41108"/>
      <c r="L41108"/>
      <c r="T41108" s="138"/>
    </row>
    <row r="41109" spans="9:20" x14ac:dyDescent="0.25">
      <c r="I41109" s="137"/>
      <c r="J41109" s="110"/>
      <c r="K41109"/>
      <c r="L41109"/>
      <c r="T41109" s="138"/>
    </row>
    <row r="41110" spans="9:20" x14ac:dyDescent="0.25">
      <c r="I41110" s="137"/>
      <c r="J41110" s="110"/>
      <c r="K41110"/>
      <c r="L41110"/>
      <c r="T41110" s="138"/>
    </row>
    <row r="41111" spans="9:20" x14ac:dyDescent="0.25">
      <c r="I41111" s="137"/>
      <c r="J41111" s="110"/>
      <c r="K41111"/>
      <c r="L41111"/>
      <c r="T41111" s="138"/>
    </row>
    <row r="41112" spans="9:20" x14ac:dyDescent="0.25">
      <c r="I41112" s="137"/>
      <c r="J41112" s="110"/>
      <c r="K41112"/>
      <c r="L41112"/>
      <c r="T41112" s="138"/>
    </row>
    <row r="41113" spans="9:20" x14ac:dyDescent="0.25">
      <c r="I41113" s="137"/>
      <c r="J41113" s="110"/>
      <c r="K41113"/>
      <c r="L41113"/>
      <c r="T41113" s="138"/>
    </row>
    <row r="41114" spans="9:20" x14ac:dyDescent="0.25">
      <c r="I41114" s="137"/>
      <c r="J41114" s="110"/>
      <c r="K41114"/>
      <c r="L41114"/>
      <c r="T41114" s="138"/>
    </row>
    <row r="41115" spans="9:20" x14ac:dyDescent="0.25">
      <c r="I41115" s="137"/>
      <c r="J41115" s="110"/>
      <c r="K41115"/>
      <c r="L41115"/>
      <c r="T41115" s="138"/>
    </row>
    <row r="41116" spans="9:20" x14ac:dyDescent="0.25">
      <c r="I41116" s="137"/>
      <c r="J41116" s="110"/>
      <c r="K41116"/>
      <c r="L41116"/>
      <c r="T41116" s="138"/>
    </row>
    <row r="41117" spans="9:20" x14ac:dyDescent="0.25">
      <c r="I41117" s="137"/>
      <c r="J41117" s="110"/>
      <c r="K41117"/>
      <c r="L41117"/>
      <c r="T41117" s="138"/>
    </row>
    <row r="41118" spans="9:20" x14ac:dyDescent="0.25">
      <c r="I41118" s="137"/>
      <c r="J41118" s="110"/>
      <c r="K41118"/>
      <c r="L41118"/>
      <c r="T41118" s="138"/>
    </row>
    <row r="41119" spans="9:20" x14ac:dyDescent="0.25">
      <c r="I41119" s="137"/>
      <c r="J41119" s="110"/>
      <c r="K41119"/>
      <c r="L41119"/>
      <c r="T41119" s="138"/>
    </row>
    <row r="41120" spans="9:20" x14ac:dyDescent="0.25">
      <c r="I41120" s="137"/>
      <c r="J41120" s="110"/>
      <c r="K41120"/>
      <c r="L41120"/>
      <c r="T41120" s="138"/>
    </row>
    <row r="41121" spans="9:20" x14ac:dyDescent="0.25">
      <c r="I41121" s="137"/>
      <c r="J41121" s="110"/>
      <c r="K41121"/>
      <c r="L41121"/>
      <c r="T41121" s="138"/>
    </row>
    <row r="41122" spans="9:20" x14ac:dyDescent="0.25">
      <c r="I41122" s="137"/>
      <c r="J41122" s="110"/>
      <c r="K41122"/>
      <c r="L41122"/>
      <c r="T41122" s="138"/>
    </row>
    <row r="41123" spans="9:20" x14ac:dyDescent="0.25">
      <c r="I41123" s="137"/>
      <c r="J41123" s="110"/>
      <c r="K41123"/>
      <c r="L41123"/>
      <c r="T41123" s="138"/>
    </row>
    <row r="41124" spans="9:20" x14ac:dyDescent="0.25">
      <c r="I41124" s="137"/>
      <c r="J41124" s="110"/>
      <c r="K41124"/>
      <c r="L41124"/>
      <c r="T41124" s="138"/>
    </row>
    <row r="41125" spans="9:20" x14ac:dyDescent="0.25">
      <c r="I41125" s="137"/>
      <c r="J41125" s="110"/>
      <c r="K41125"/>
      <c r="L41125"/>
      <c r="T41125" s="138"/>
    </row>
    <row r="41126" spans="9:20" x14ac:dyDescent="0.25">
      <c r="I41126" s="137"/>
      <c r="J41126" s="110"/>
      <c r="K41126"/>
      <c r="L41126"/>
      <c r="T41126" s="138"/>
    </row>
    <row r="41127" spans="9:20" x14ac:dyDescent="0.25">
      <c r="I41127" s="137"/>
      <c r="J41127" s="110"/>
      <c r="K41127"/>
      <c r="L41127"/>
      <c r="T41127" s="138"/>
    </row>
    <row r="41128" spans="9:20" x14ac:dyDescent="0.25">
      <c r="I41128" s="137"/>
      <c r="J41128" s="110"/>
      <c r="K41128"/>
      <c r="L41128"/>
      <c r="T41128" s="138"/>
    </row>
    <row r="41129" spans="9:20" x14ac:dyDescent="0.25">
      <c r="I41129" s="137"/>
      <c r="J41129" s="110"/>
      <c r="K41129"/>
      <c r="L41129"/>
      <c r="T41129" s="138"/>
    </row>
    <row r="41130" spans="9:20" x14ac:dyDescent="0.25">
      <c r="I41130" s="137"/>
      <c r="J41130" s="110"/>
      <c r="K41130"/>
      <c r="L41130"/>
      <c r="T41130" s="138"/>
    </row>
    <row r="41131" spans="9:20" x14ac:dyDescent="0.25">
      <c r="I41131" s="137"/>
      <c r="J41131" s="110"/>
      <c r="K41131"/>
      <c r="L41131"/>
      <c r="T41131" s="138"/>
    </row>
    <row r="41132" spans="9:20" x14ac:dyDescent="0.25">
      <c r="I41132" s="137"/>
      <c r="J41132" s="110"/>
      <c r="K41132"/>
      <c r="L41132"/>
      <c r="T41132" s="138"/>
    </row>
    <row r="41133" spans="9:20" x14ac:dyDescent="0.25">
      <c r="I41133" s="137"/>
      <c r="J41133" s="110"/>
      <c r="K41133"/>
      <c r="L41133"/>
      <c r="T41133" s="138"/>
    </row>
    <row r="41134" spans="9:20" x14ac:dyDescent="0.25">
      <c r="I41134" s="137"/>
      <c r="J41134" s="110"/>
      <c r="K41134"/>
      <c r="L41134"/>
      <c r="T41134" s="138"/>
    </row>
    <row r="41135" spans="9:20" x14ac:dyDescent="0.25">
      <c r="I41135" s="137"/>
      <c r="J41135" s="110"/>
      <c r="K41135"/>
      <c r="L41135"/>
      <c r="T41135" s="138"/>
    </row>
    <row r="41136" spans="9:20" x14ac:dyDescent="0.25">
      <c r="I41136" s="137"/>
      <c r="J41136" s="110"/>
      <c r="K41136"/>
      <c r="L41136"/>
      <c r="T41136" s="138"/>
    </row>
    <row r="41137" spans="9:20" x14ac:dyDescent="0.25">
      <c r="I41137" s="137"/>
      <c r="J41137" s="110"/>
      <c r="K41137"/>
      <c r="L41137"/>
      <c r="T41137" s="138"/>
    </row>
    <row r="41138" spans="9:20" x14ac:dyDescent="0.25">
      <c r="I41138" s="137"/>
      <c r="J41138" s="110"/>
      <c r="K41138"/>
      <c r="L41138"/>
      <c r="T41138" s="138"/>
    </row>
    <row r="41139" spans="9:20" x14ac:dyDescent="0.25">
      <c r="I41139" s="137"/>
      <c r="J41139" s="110"/>
      <c r="K41139"/>
      <c r="L41139"/>
      <c r="T41139" s="138"/>
    </row>
    <row r="41140" spans="9:20" x14ac:dyDescent="0.25">
      <c r="I41140" s="137"/>
      <c r="J41140" s="110"/>
      <c r="K41140"/>
      <c r="L41140"/>
      <c r="T41140" s="138"/>
    </row>
    <row r="41141" spans="9:20" x14ac:dyDescent="0.25">
      <c r="I41141" s="137"/>
      <c r="J41141" s="110"/>
      <c r="K41141"/>
      <c r="L41141"/>
      <c r="T41141" s="138"/>
    </row>
    <row r="41142" spans="9:20" x14ac:dyDescent="0.25">
      <c r="I41142" s="137"/>
      <c r="J41142" s="110"/>
      <c r="K41142"/>
      <c r="L41142"/>
      <c r="T41142" s="138"/>
    </row>
    <row r="41143" spans="9:20" x14ac:dyDescent="0.25">
      <c r="I41143" s="137"/>
      <c r="J41143" s="110"/>
      <c r="K41143"/>
      <c r="L41143"/>
      <c r="T41143" s="138"/>
    </row>
    <row r="41144" spans="9:20" x14ac:dyDescent="0.25">
      <c r="I41144" s="137"/>
      <c r="J41144" s="110"/>
      <c r="K41144"/>
      <c r="L41144"/>
      <c r="T41144" s="138"/>
    </row>
    <row r="41145" spans="9:20" x14ac:dyDescent="0.25">
      <c r="I41145" s="137"/>
      <c r="J41145" s="110"/>
      <c r="K41145"/>
      <c r="L41145"/>
      <c r="T41145" s="138"/>
    </row>
    <row r="41146" spans="9:20" x14ac:dyDescent="0.25">
      <c r="I41146" s="137"/>
      <c r="J41146" s="110"/>
      <c r="K41146"/>
      <c r="L41146"/>
      <c r="T41146" s="138"/>
    </row>
    <row r="41147" spans="9:20" x14ac:dyDescent="0.25">
      <c r="I41147" s="137"/>
      <c r="J41147" s="110"/>
      <c r="K41147"/>
      <c r="L41147"/>
      <c r="T41147" s="138"/>
    </row>
    <row r="41148" spans="9:20" x14ac:dyDescent="0.25">
      <c r="I41148" s="137"/>
      <c r="J41148" s="110"/>
      <c r="K41148"/>
      <c r="L41148"/>
      <c r="T41148" s="138"/>
    </row>
    <row r="41149" spans="9:20" x14ac:dyDescent="0.25">
      <c r="I41149" s="137"/>
      <c r="J41149" s="110"/>
      <c r="K41149"/>
      <c r="L41149"/>
      <c r="T41149" s="138"/>
    </row>
    <row r="41150" spans="9:20" x14ac:dyDescent="0.25">
      <c r="I41150" s="137"/>
      <c r="J41150" s="110"/>
      <c r="K41150"/>
      <c r="L41150"/>
      <c r="T41150" s="138"/>
    </row>
    <row r="41151" spans="9:20" x14ac:dyDescent="0.25">
      <c r="I41151" s="137"/>
      <c r="J41151" s="110"/>
      <c r="K41151"/>
      <c r="L41151"/>
      <c r="T41151" s="138"/>
    </row>
    <row r="41152" spans="9:20" x14ac:dyDescent="0.25">
      <c r="I41152" s="137"/>
      <c r="J41152" s="110"/>
      <c r="K41152"/>
      <c r="L41152"/>
      <c r="T41152" s="138"/>
    </row>
    <row r="41153" spans="9:20" x14ac:dyDescent="0.25">
      <c r="I41153" s="137"/>
      <c r="J41153" s="110"/>
      <c r="K41153"/>
      <c r="L41153"/>
      <c r="T41153" s="138"/>
    </row>
    <row r="41154" spans="9:20" x14ac:dyDescent="0.25">
      <c r="I41154" s="137"/>
      <c r="J41154" s="110"/>
      <c r="K41154"/>
      <c r="L41154"/>
      <c r="T41154" s="138"/>
    </row>
    <row r="41155" spans="9:20" x14ac:dyDescent="0.25">
      <c r="I41155" s="137"/>
      <c r="J41155" s="110"/>
      <c r="K41155"/>
      <c r="L41155"/>
      <c r="T41155" s="138"/>
    </row>
    <row r="41156" spans="9:20" x14ac:dyDescent="0.25">
      <c r="I41156" s="137"/>
      <c r="J41156" s="110"/>
      <c r="K41156"/>
      <c r="L41156"/>
      <c r="T41156" s="138"/>
    </row>
    <row r="41157" spans="9:20" x14ac:dyDescent="0.25">
      <c r="I41157" s="137"/>
      <c r="J41157" s="110"/>
      <c r="K41157"/>
      <c r="L41157"/>
      <c r="T41157" s="138"/>
    </row>
    <row r="41158" spans="9:20" x14ac:dyDescent="0.25">
      <c r="I41158" s="137"/>
      <c r="J41158" s="110"/>
      <c r="K41158"/>
      <c r="L41158"/>
      <c r="T41158" s="138"/>
    </row>
    <row r="41159" spans="9:20" x14ac:dyDescent="0.25">
      <c r="I41159" s="137"/>
      <c r="J41159" s="110"/>
      <c r="K41159"/>
      <c r="L41159"/>
      <c r="T41159" s="138"/>
    </row>
    <row r="41160" spans="9:20" x14ac:dyDescent="0.25">
      <c r="I41160" s="137"/>
      <c r="J41160" s="110"/>
      <c r="K41160"/>
      <c r="L41160"/>
      <c r="T41160" s="138"/>
    </row>
    <row r="41161" spans="9:20" x14ac:dyDescent="0.25">
      <c r="I41161" s="137"/>
      <c r="J41161" s="110"/>
      <c r="K41161"/>
      <c r="L41161"/>
      <c r="T41161" s="138"/>
    </row>
    <row r="41162" spans="9:20" x14ac:dyDescent="0.25">
      <c r="I41162" s="137"/>
      <c r="J41162" s="110"/>
      <c r="K41162"/>
      <c r="L41162"/>
      <c r="T41162" s="138"/>
    </row>
    <row r="41163" spans="9:20" x14ac:dyDescent="0.25">
      <c r="I41163" s="137"/>
      <c r="J41163" s="110"/>
      <c r="K41163"/>
      <c r="L41163"/>
      <c r="T41163" s="138"/>
    </row>
    <row r="41164" spans="9:20" x14ac:dyDescent="0.25">
      <c r="I41164" s="137"/>
      <c r="J41164" s="110"/>
      <c r="K41164"/>
      <c r="L41164"/>
      <c r="T41164" s="138"/>
    </row>
    <row r="41165" spans="9:20" x14ac:dyDescent="0.25">
      <c r="I41165" s="137"/>
      <c r="J41165" s="110"/>
      <c r="K41165"/>
      <c r="L41165"/>
      <c r="T41165" s="138"/>
    </row>
    <row r="41166" spans="9:20" x14ac:dyDescent="0.25">
      <c r="I41166" s="137"/>
      <c r="J41166" s="110"/>
      <c r="K41166"/>
      <c r="L41166"/>
      <c r="T41166" s="138"/>
    </row>
    <row r="41167" spans="9:20" x14ac:dyDescent="0.25">
      <c r="I41167" s="137"/>
      <c r="J41167" s="110"/>
      <c r="K41167"/>
      <c r="L41167"/>
      <c r="T41167" s="138"/>
    </row>
    <row r="41168" spans="9:20" x14ac:dyDescent="0.25">
      <c r="I41168" s="137"/>
      <c r="J41168" s="110"/>
      <c r="K41168"/>
      <c r="L41168"/>
      <c r="T41168" s="138"/>
    </row>
    <row r="41169" spans="9:20" x14ac:dyDescent="0.25">
      <c r="I41169" s="137"/>
      <c r="J41169" s="110"/>
      <c r="K41169"/>
      <c r="L41169"/>
      <c r="T41169" s="138"/>
    </row>
    <row r="41170" spans="9:20" x14ac:dyDescent="0.25">
      <c r="I41170" s="137"/>
      <c r="J41170" s="110"/>
      <c r="K41170"/>
      <c r="L41170"/>
      <c r="T41170" s="138"/>
    </row>
    <row r="41171" spans="9:20" x14ac:dyDescent="0.25">
      <c r="I41171" s="137"/>
      <c r="J41171" s="110"/>
      <c r="K41171"/>
      <c r="L41171"/>
      <c r="T41171" s="138"/>
    </row>
    <row r="41172" spans="9:20" x14ac:dyDescent="0.25">
      <c r="I41172" s="137"/>
      <c r="J41172" s="110"/>
      <c r="K41172"/>
      <c r="L41172"/>
      <c r="T41172" s="138"/>
    </row>
    <row r="41173" spans="9:20" x14ac:dyDescent="0.25">
      <c r="I41173" s="137"/>
      <c r="J41173" s="110"/>
      <c r="K41173"/>
      <c r="L41173"/>
      <c r="T41173" s="138"/>
    </row>
    <row r="41174" spans="9:20" x14ac:dyDescent="0.25">
      <c r="I41174" s="137"/>
      <c r="J41174" s="110"/>
      <c r="K41174"/>
      <c r="L41174"/>
      <c r="T41174" s="138"/>
    </row>
    <row r="41175" spans="9:20" x14ac:dyDescent="0.25">
      <c r="I41175" s="137"/>
      <c r="J41175" s="110"/>
      <c r="K41175"/>
      <c r="L41175"/>
      <c r="T41175" s="138"/>
    </row>
    <row r="41176" spans="9:20" x14ac:dyDescent="0.25">
      <c r="I41176" s="137"/>
      <c r="J41176" s="110"/>
      <c r="K41176"/>
      <c r="L41176"/>
      <c r="T41176" s="138"/>
    </row>
    <row r="41177" spans="9:20" x14ac:dyDescent="0.25">
      <c r="I41177" s="137"/>
      <c r="J41177" s="110"/>
      <c r="K41177"/>
      <c r="L41177"/>
      <c r="T41177" s="138"/>
    </row>
    <row r="41178" spans="9:20" x14ac:dyDescent="0.25">
      <c r="I41178" s="137"/>
      <c r="J41178" s="110"/>
      <c r="K41178"/>
      <c r="L41178"/>
      <c r="T41178" s="138"/>
    </row>
    <row r="41179" spans="9:20" x14ac:dyDescent="0.25">
      <c r="I41179" s="137"/>
      <c r="J41179" s="110"/>
      <c r="K41179"/>
      <c r="L41179"/>
      <c r="T41179" s="138"/>
    </row>
    <row r="41180" spans="9:20" x14ac:dyDescent="0.25">
      <c r="I41180" s="137"/>
      <c r="J41180" s="110"/>
      <c r="K41180"/>
      <c r="L41180"/>
      <c r="T41180" s="138"/>
    </row>
    <row r="41181" spans="9:20" x14ac:dyDescent="0.25">
      <c r="I41181" s="137"/>
      <c r="J41181" s="110"/>
      <c r="K41181"/>
      <c r="L41181"/>
      <c r="T41181" s="138"/>
    </row>
    <row r="41182" spans="9:20" x14ac:dyDescent="0.25">
      <c r="I41182" s="137"/>
      <c r="J41182" s="110"/>
      <c r="K41182"/>
      <c r="L41182"/>
      <c r="T41182" s="138"/>
    </row>
    <row r="41183" spans="9:20" x14ac:dyDescent="0.25">
      <c r="I41183" s="137"/>
      <c r="J41183" s="110"/>
      <c r="K41183"/>
      <c r="L41183"/>
      <c r="T41183" s="138"/>
    </row>
    <row r="41184" spans="9:20" x14ac:dyDescent="0.25">
      <c r="I41184" s="137"/>
      <c r="J41184" s="110"/>
      <c r="K41184"/>
      <c r="L41184"/>
      <c r="T41184" s="138"/>
    </row>
    <row r="41185" spans="9:20" x14ac:dyDescent="0.25">
      <c r="I41185" s="137"/>
      <c r="J41185" s="110"/>
      <c r="K41185"/>
      <c r="L41185"/>
      <c r="T41185" s="138"/>
    </row>
    <row r="41186" spans="9:20" x14ac:dyDescent="0.25">
      <c r="I41186" s="137"/>
      <c r="J41186" s="110"/>
      <c r="K41186"/>
      <c r="L41186"/>
      <c r="T41186" s="138"/>
    </row>
    <row r="41187" spans="9:20" x14ac:dyDescent="0.25">
      <c r="I41187" s="137"/>
      <c r="J41187" s="110"/>
      <c r="K41187"/>
      <c r="L41187"/>
      <c r="T41187" s="138"/>
    </row>
    <row r="41188" spans="9:20" x14ac:dyDescent="0.25">
      <c r="I41188" s="137"/>
      <c r="J41188" s="110"/>
      <c r="K41188"/>
      <c r="L41188"/>
      <c r="T41188" s="138"/>
    </row>
    <row r="41189" spans="9:20" x14ac:dyDescent="0.25">
      <c r="I41189" s="137"/>
      <c r="J41189" s="110"/>
      <c r="K41189"/>
      <c r="L41189"/>
      <c r="T41189" s="138"/>
    </row>
    <row r="41190" spans="9:20" x14ac:dyDescent="0.25">
      <c r="I41190" s="137"/>
      <c r="J41190" s="110"/>
      <c r="K41190"/>
      <c r="L41190"/>
      <c r="T41190" s="138"/>
    </row>
    <row r="41191" spans="9:20" x14ac:dyDescent="0.25">
      <c r="I41191" s="137"/>
      <c r="J41191" s="110"/>
      <c r="K41191"/>
      <c r="L41191"/>
      <c r="T41191" s="138"/>
    </row>
    <row r="41192" spans="9:20" x14ac:dyDescent="0.25">
      <c r="I41192" s="137"/>
      <c r="J41192" s="110"/>
      <c r="K41192"/>
      <c r="L41192"/>
      <c r="T41192" s="138"/>
    </row>
    <row r="41193" spans="9:20" x14ac:dyDescent="0.25">
      <c r="I41193" s="137"/>
      <c r="J41193" s="110"/>
      <c r="K41193"/>
      <c r="L41193"/>
      <c r="T41193" s="138"/>
    </row>
    <row r="41194" spans="9:20" x14ac:dyDescent="0.25">
      <c r="I41194" s="137"/>
      <c r="J41194" s="110"/>
      <c r="K41194"/>
      <c r="L41194"/>
      <c r="T41194" s="138"/>
    </row>
    <row r="41195" spans="9:20" x14ac:dyDescent="0.25">
      <c r="I41195" s="137"/>
      <c r="J41195" s="110"/>
      <c r="K41195"/>
      <c r="L41195"/>
      <c r="T41195" s="138"/>
    </row>
    <row r="41196" spans="9:20" x14ac:dyDescent="0.25">
      <c r="I41196" s="137"/>
      <c r="J41196" s="110"/>
      <c r="K41196"/>
      <c r="L41196"/>
      <c r="T41196" s="138"/>
    </row>
    <row r="41197" spans="9:20" x14ac:dyDescent="0.25">
      <c r="I41197" s="137"/>
      <c r="J41197" s="110"/>
      <c r="K41197"/>
      <c r="L41197"/>
      <c r="T41197" s="138"/>
    </row>
    <row r="41198" spans="9:20" x14ac:dyDescent="0.25">
      <c r="I41198" s="137"/>
      <c r="J41198" s="110"/>
      <c r="K41198"/>
      <c r="L41198"/>
      <c r="T41198" s="138"/>
    </row>
    <row r="41199" spans="9:20" x14ac:dyDescent="0.25">
      <c r="I41199" s="137"/>
      <c r="J41199" s="110"/>
      <c r="K41199"/>
      <c r="L41199"/>
      <c r="T41199" s="138"/>
    </row>
    <row r="41200" spans="9:20" x14ac:dyDescent="0.25">
      <c r="I41200" s="137"/>
      <c r="J41200" s="110"/>
      <c r="K41200"/>
      <c r="L41200"/>
      <c r="T41200" s="138"/>
    </row>
    <row r="41201" spans="9:20" x14ac:dyDescent="0.25">
      <c r="I41201" s="137"/>
      <c r="J41201" s="110"/>
      <c r="K41201"/>
      <c r="L41201"/>
      <c r="T41201" s="138"/>
    </row>
    <row r="41202" spans="9:20" x14ac:dyDescent="0.25">
      <c r="I41202" s="137"/>
      <c r="J41202" s="110"/>
      <c r="K41202"/>
      <c r="L41202"/>
      <c r="T41202" s="138"/>
    </row>
    <row r="41203" spans="9:20" x14ac:dyDescent="0.25">
      <c r="I41203" s="137"/>
      <c r="J41203" s="110"/>
      <c r="K41203"/>
      <c r="L41203"/>
      <c r="T41203" s="138"/>
    </row>
    <row r="41204" spans="9:20" x14ac:dyDescent="0.25">
      <c r="I41204" s="137"/>
      <c r="J41204" s="110"/>
      <c r="K41204"/>
      <c r="L41204"/>
      <c r="T41204" s="138"/>
    </row>
    <row r="41205" spans="9:20" x14ac:dyDescent="0.25">
      <c r="I41205" s="137"/>
      <c r="J41205" s="110"/>
      <c r="K41205"/>
      <c r="L41205"/>
      <c r="T41205" s="138"/>
    </row>
    <row r="41206" spans="9:20" x14ac:dyDescent="0.25">
      <c r="I41206" s="137"/>
      <c r="J41206" s="110"/>
      <c r="K41206"/>
      <c r="L41206"/>
      <c r="T41206" s="138"/>
    </row>
    <row r="41207" spans="9:20" x14ac:dyDescent="0.25">
      <c r="I41207" s="137"/>
      <c r="J41207" s="110"/>
      <c r="K41207"/>
      <c r="L41207"/>
      <c r="T41207" s="138"/>
    </row>
    <row r="41208" spans="9:20" x14ac:dyDescent="0.25">
      <c r="I41208" s="137"/>
      <c r="J41208" s="110"/>
      <c r="K41208"/>
      <c r="L41208"/>
      <c r="T41208" s="138"/>
    </row>
    <row r="41209" spans="9:20" x14ac:dyDescent="0.25">
      <c r="I41209" s="137"/>
      <c r="J41209" s="110"/>
      <c r="K41209"/>
      <c r="L41209"/>
      <c r="T41209" s="138"/>
    </row>
    <row r="41210" spans="9:20" x14ac:dyDescent="0.25">
      <c r="I41210" s="137"/>
      <c r="J41210" s="110"/>
      <c r="K41210"/>
      <c r="L41210"/>
      <c r="T41210" s="138"/>
    </row>
    <row r="41211" spans="9:20" x14ac:dyDescent="0.25">
      <c r="I41211" s="137"/>
      <c r="J41211" s="110"/>
      <c r="K41211"/>
      <c r="L41211"/>
      <c r="T41211" s="138"/>
    </row>
    <row r="41212" spans="9:20" x14ac:dyDescent="0.25">
      <c r="I41212" s="137"/>
      <c r="J41212" s="110"/>
      <c r="K41212"/>
      <c r="L41212"/>
      <c r="T41212" s="138"/>
    </row>
    <row r="41213" spans="9:20" x14ac:dyDescent="0.25">
      <c r="I41213" s="137"/>
      <c r="J41213" s="110"/>
      <c r="K41213"/>
      <c r="L41213"/>
      <c r="T41213" s="138"/>
    </row>
    <row r="41214" spans="9:20" x14ac:dyDescent="0.25">
      <c r="I41214" s="137"/>
      <c r="J41214" s="110"/>
      <c r="K41214"/>
      <c r="L41214"/>
      <c r="T41214" s="138"/>
    </row>
    <row r="41215" spans="9:20" x14ac:dyDescent="0.25">
      <c r="I41215" s="137"/>
      <c r="J41215" s="110"/>
      <c r="K41215"/>
      <c r="L41215"/>
      <c r="T41215" s="138"/>
    </row>
    <row r="41216" spans="9:20" x14ac:dyDescent="0.25">
      <c r="I41216" s="137"/>
      <c r="J41216" s="110"/>
      <c r="K41216"/>
      <c r="L41216"/>
      <c r="T41216" s="138"/>
    </row>
    <row r="41217" spans="9:20" x14ac:dyDescent="0.25">
      <c r="I41217" s="137"/>
      <c r="J41217" s="110"/>
      <c r="K41217"/>
      <c r="L41217"/>
      <c r="T41217" s="138"/>
    </row>
    <row r="41218" spans="9:20" x14ac:dyDescent="0.25">
      <c r="I41218" s="137"/>
      <c r="J41218" s="110"/>
      <c r="K41218"/>
      <c r="L41218"/>
      <c r="T41218" s="138"/>
    </row>
    <row r="41219" spans="9:20" x14ac:dyDescent="0.25">
      <c r="I41219" s="137"/>
      <c r="J41219" s="110"/>
      <c r="K41219"/>
      <c r="L41219"/>
      <c r="T41219" s="138"/>
    </row>
    <row r="41220" spans="9:20" x14ac:dyDescent="0.25">
      <c r="I41220" s="137"/>
      <c r="J41220" s="110"/>
      <c r="K41220"/>
      <c r="L41220"/>
      <c r="T41220" s="138"/>
    </row>
    <row r="41221" spans="9:20" x14ac:dyDescent="0.25">
      <c r="I41221" s="137"/>
      <c r="J41221" s="110"/>
      <c r="K41221"/>
      <c r="L41221"/>
      <c r="T41221" s="138"/>
    </row>
    <row r="41222" spans="9:20" x14ac:dyDescent="0.25">
      <c r="I41222" s="137"/>
      <c r="J41222" s="110"/>
      <c r="K41222"/>
      <c r="L41222"/>
      <c r="T41222" s="138"/>
    </row>
    <row r="41223" spans="9:20" x14ac:dyDescent="0.25">
      <c r="I41223" s="137"/>
      <c r="J41223" s="110"/>
      <c r="K41223"/>
      <c r="L41223"/>
      <c r="T41223" s="138"/>
    </row>
    <row r="41224" spans="9:20" x14ac:dyDescent="0.25">
      <c r="I41224" s="137"/>
      <c r="J41224" s="110"/>
      <c r="K41224"/>
      <c r="L41224"/>
      <c r="T41224" s="138"/>
    </row>
    <row r="41225" spans="9:20" x14ac:dyDescent="0.25">
      <c r="I41225" s="137"/>
      <c r="J41225" s="110"/>
      <c r="K41225"/>
      <c r="L41225"/>
      <c r="T41225" s="138"/>
    </row>
    <row r="41226" spans="9:20" x14ac:dyDescent="0.25">
      <c r="I41226" s="137"/>
      <c r="J41226" s="110"/>
      <c r="K41226"/>
      <c r="L41226"/>
      <c r="T41226" s="138"/>
    </row>
    <row r="41227" spans="9:20" x14ac:dyDescent="0.25">
      <c r="I41227" s="137"/>
      <c r="J41227" s="110"/>
      <c r="K41227"/>
      <c r="L41227"/>
      <c r="T41227" s="138"/>
    </row>
    <row r="41228" spans="9:20" x14ac:dyDescent="0.25">
      <c r="I41228" s="137"/>
      <c r="J41228" s="110"/>
      <c r="K41228"/>
      <c r="L41228"/>
      <c r="T41228" s="138"/>
    </row>
    <row r="41229" spans="9:20" x14ac:dyDescent="0.25">
      <c r="I41229" s="137"/>
      <c r="J41229" s="110"/>
      <c r="K41229"/>
      <c r="L41229"/>
      <c r="T41229" s="138"/>
    </row>
    <row r="41230" spans="9:20" x14ac:dyDescent="0.25">
      <c r="I41230" s="137"/>
      <c r="J41230" s="110"/>
      <c r="K41230"/>
      <c r="L41230"/>
      <c r="T41230" s="138"/>
    </row>
    <row r="41231" spans="9:20" x14ac:dyDescent="0.25">
      <c r="I41231" s="137"/>
      <c r="J41231" s="110"/>
      <c r="K41231"/>
      <c r="L41231"/>
      <c r="T41231" s="138"/>
    </row>
    <row r="41232" spans="9:20" x14ac:dyDescent="0.25">
      <c r="I41232" s="137"/>
      <c r="J41232" s="110"/>
      <c r="K41232"/>
      <c r="L41232"/>
      <c r="T41232" s="138"/>
    </row>
    <row r="41233" spans="9:20" x14ac:dyDescent="0.25">
      <c r="I41233" s="137"/>
      <c r="J41233" s="110"/>
      <c r="K41233"/>
      <c r="L41233"/>
      <c r="T41233" s="138"/>
    </row>
    <row r="41234" spans="9:20" x14ac:dyDescent="0.25">
      <c r="I41234" s="137"/>
      <c r="J41234" s="110"/>
      <c r="K41234"/>
      <c r="L41234"/>
      <c r="T41234" s="138"/>
    </row>
    <row r="41235" spans="9:20" x14ac:dyDescent="0.25">
      <c r="I41235" s="137"/>
      <c r="J41235" s="110"/>
      <c r="K41235"/>
      <c r="L41235"/>
      <c r="T41235" s="138"/>
    </row>
    <row r="41236" spans="9:20" x14ac:dyDescent="0.25">
      <c r="I41236" s="137"/>
      <c r="J41236" s="110"/>
      <c r="K41236"/>
      <c r="L41236"/>
      <c r="T41236" s="138"/>
    </row>
    <row r="41237" spans="9:20" x14ac:dyDescent="0.25">
      <c r="I41237" s="137"/>
      <c r="J41237" s="110"/>
      <c r="K41237"/>
      <c r="L41237"/>
      <c r="T41237" s="138"/>
    </row>
    <row r="41238" spans="9:20" x14ac:dyDescent="0.25">
      <c r="I41238" s="137"/>
      <c r="J41238" s="110"/>
      <c r="K41238"/>
      <c r="L41238"/>
      <c r="T41238" s="138"/>
    </row>
    <row r="41239" spans="9:20" x14ac:dyDescent="0.25">
      <c r="I41239" s="137"/>
      <c r="J41239" s="110"/>
      <c r="K41239"/>
      <c r="L41239"/>
      <c r="T41239" s="138"/>
    </row>
    <row r="41240" spans="9:20" x14ac:dyDescent="0.25">
      <c r="I41240" s="137"/>
      <c r="J41240" s="110"/>
      <c r="K41240"/>
      <c r="L41240"/>
      <c r="T41240" s="138"/>
    </row>
    <row r="41241" spans="9:20" x14ac:dyDescent="0.25">
      <c r="I41241" s="137"/>
      <c r="J41241" s="110"/>
      <c r="K41241"/>
      <c r="L41241"/>
      <c r="T41241" s="138"/>
    </row>
    <row r="41242" spans="9:20" x14ac:dyDescent="0.25">
      <c r="I41242" s="137"/>
      <c r="J41242" s="110"/>
      <c r="K41242"/>
      <c r="L41242"/>
      <c r="T41242" s="138"/>
    </row>
    <row r="41243" spans="9:20" x14ac:dyDescent="0.25">
      <c r="I41243" s="137"/>
      <c r="J41243" s="110"/>
      <c r="K41243"/>
      <c r="L41243"/>
      <c r="T41243" s="138"/>
    </row>
    <row r="41244" spans="9:20" x14ac:dyDescent="0.25">
      <c r="I41244" s="137"/>
      <c r="J41244" s="110"/>
      <c r="K41244"/>
      <c r="L41244"/>
      <c r="T41244" s="138"/>
    </row>
    <row r="41245" spans="9:20" x14ac:dyDescent="0.25">
      <c r="I41245" s="137"/>
      <c r="J41245" s="110"/>
      <c r="K41245"/>
      <c r="L41245"/>
      <c r="T41245" s="138"/>
    </row>
    <row r="41246" spans="9:20" x14ac:dyDescent="0.25">
      <c r="I41246" s="137"/>
      <c r="J41246" s="110"/>
      <c r="K41246"/>
      <c r="L41246"/>
      <c r="T41246" s="138"/>
    </row>
    <row r="41247" spans="9:20" x14ac:dyDescent="0.25">
      <c r="I41247" s="137"/>
      <c r="J41247" s="110"/>
      <c r="K41247"/>
      <c r="L41247"/>
      <c r="T41247" s="138"/>
    </row>
    <row r="41248" spans="9:20" x14ac:dyDescent="0.25">
      <c r="I41248" s="137"/>
      <c r="J41248" s="110"/>
      <c r="K41248"/>
      <c r="L41248"/>
      <c r="T41248" s="138"/>
    </row>
    <row r="41249" spans="9:20" x14ac:dyDescent="0.25">
      <c r="I41249" s="137"/>
      <c r="J41249" s="110"/>
      <c r="K41249"/>
      <c r="L41249"/>
      <c r="T41249" s="138"/>
    </row>
    <row r="41250" spans="9:20" x14ac:dyDescent="0.25">
      <c r="I41250" s="137"/>
      <c r="J41250" s="110"/>
      <c r="K41250"/>
      <c r="L41250"/>
      <c r="T41250" s="138"/>
    </row>
    <row r="41251" spans="9:20" x14ac:dyDescent="0.25">
      <c r="I41251" s="137"/>
      <c r="J41251" s="110"/>
      <c r="K41251"/>
      <c r="L41251"/>
      <c r="T41251" s="138"/>
    </row>
    <row r="41252" spans="9:20" x14ac:dyDescent="0.25">
      <c r="I41252" s="137"/>
      <c r="J41252" s="110"/>
      <c r="K41252"/>
      <c r="L41252"/>
      <c r="T41252" s="138"/>
    </row>
    <row r="41253" spans="9:20" x14ac:dyDescent="0.25">
      <c r="I41253" s="137"/>
      <c r="J41253" s="110"/>
      <c r="K41253"/>
      <c r="L41253"/>
      <c r="T41253" s="138"/>
    </row>
    <row r="41254" spans="9:20" x14ac:dyDescent="0.25">
      <c r="I41254" s="137"/>
      <c r="J41254" s="110"/>
      <c r="K41254"/>
      <c r="L41254"/>
      <c r="T41254" s="138"/>
    </row>
    <row r="41255" spans="9:20" x14ac:dyDescent="0.25">
      <c r="I41255" s="137"/>
      <c r="J41255" s="110"/>
      <c r="K41255"/>
      <c r="L41255"/>
      <c r="T41255" s="138"/>
    </row>
    <row r="41256" spans="9:20" x14ac:dyDescent="0.25">
      <c r="I41256" s="137"/>
      <c r="J41256" s="110"/>
      <c r="K41256"/>
      <c r="L41256"/>
      <c r="T41256" s="138"/>
    </row>
    <row r="41257" spans="9:20" x14ac:dyDescent="0.25">
      <c r="I41257" s="137"/>
      <c r="J41257" s="110"/>
      <c r="K41257"/>
      <c r="L41257"/>
      <c r="T41257" s="138"/>
    </row>
    <row r="41258" spans="9:20" x14ac:dyDescent="0.25">
      <c r="I41258" s="137"/>
      <c r="J41258" s="110"/>
      <c r="K41258"/>
      <c r="L41258"/>
      <c r="T41258" s="138"/>
    </row>
    <row r="41259" spans="9:20" x14ac:dyDescent="0.25">
      <c r="I41259" s="137"/>
      <c r="J41259" s="110"/>
      <c r="K41259"/>
      <c r="L41259"/>
      <c r="T41259" s="138"/>
    </row>
    <row r="41260" spans="9:20" x14ac:dyDescent="0.25">
      <c r="I41260" s="137"/>
      <c r="J41260" s="110"/>
      <c r="K41260"/>
      <c r="L41260"/>
      <c r="T41260" s="138"/>
    </row>
    <row r="41261" spans="9:20" x14ac:dyDescent="0.25">
      <c r="I41261" s="137"/>
      <c r="J41261" s="110"/>
      <c r="K41261"/>
      <c r="L41261"/>
      <c r="T41261" s="138"/>
    </row>
    <row r="41262" spans="9:20" x14ac:dyDescent="0.25">
      <c r="I41262" s="137"/>
      <c r="J41262" s="110"/>
      <c r="K41262"/>
      <c r="L41262"/>
      <c r="T41262" s="138"/>
    </row>
    <row r="41263" spans="9:20" x14ac:dyDescent="0.25">
      <c r="I41263" s="137"/>
      <c r="J41263" s="110"/>
      <c r="K41263"/>
      <c r="L41263"/>
      <c r="T41263" s="138"/>
    </row>
    <row r="41264" spans="9:20" x14ac:dyDescent="0.25">
      <c r="I41264" s="137"/>
      <c r="J41264" s="110"/>
      <c r="K41264"/>
      <c r="L41264"/>
      <c r="T41264" s="138"/>
    </row>
    <row r="41265" spans="9:20" x14ac:dyDescent="0.25">
      <c r="I41265" s="137"/>
      <c r="J41265" s="110"/>
      <c r="K41265"/>
      <c r="L41265"/>
      <c r="T41265" s="138"/>
    </row>
    <row r="41266" spans="9:20" x14ac:dyDescent="0.25">
      <c r="I41266" s="137"/>
      <c r="J41266" s="110"/>
      <c r="K41266"/>
      <c r="L41266"/>
      <c r="T41266" s="138"/>
    </row>
    <row r="41267" spans="9:20" x14ac:dyDescent="0.25">
      <c r="I41267" s="137"/>
      <c r="J41267" s="110"/>
      <c r="K41267"/>
      <c r="L41267"/>
      <c r="T41267" s="138"/>
    </row>
    <row r="41268" spans="9:20" x14ac:dyDescent="0.25">
      <c r="I41268" s="137"/>
      <c r="J41268" s="110"/>
      <c r="K41268"/>
      <c r="L41268"/>
      <c r="T41268" s="138"/>
    </row>
    <row r="41269" spans="9:20" x14ac:dyDescent="0.25">
      <c r="I41269" s="137"/>
      <c r="J41269" s="110"/>
      <c r="K41269"/>
      <c r="L41269"/>
      <c r="T41269" s="138"/>
    </row>
    <row r="41270" spans="9:20" x14ac:dyDescent="0.25">
      <c r="I41270" s="137"/>
      <c r="J41270" s="110"/>
      <c r="K41270"/>
      <c r="L41270"/>
      <c r="T41270" s="138"/>
    </row>
    <row r="41271" spans="9:20" x14ac:dyDescent="0.25">
      <c r="I41271" s="137"/>
      <c r="J41271" s="110"/>
      <c r="K41271"/>
      <c r="L41271"/>
      <c r="T41271" s="138"/>
    </row>
    <row r="41272" spans="9:20" x14ac:dyDescent="0.25">
      <c r="I41272" s="137"/>
      <c r="J41272" s="110"/>
      <c r="K41272"/>
      <c r="L41272"/>
      <c r="T41272" s="138"/>
    </row>
    <row r="41273" spans="9:20" x14ac:dyDescent="0.25">
      <c r="I41273" s="137"/>
      <c r="J41273" s="110"/>
      <c r="K41273"/>
      <c r="L41273"/>
      <c r="T41273" s="138"/>
    </row>
    <row r="41274" spans="9:20" x14ac:dyDescent="0.25">
      <c r="I41274" s="137"/>
      <c r="J41274" s="110"/>
      <c r="K41274"/>
      <c r="L41274"/>
      <c r="T41274" s="138"/>
    </row>
    <row r="41275" spans="9:20" x14ac:dyDescent="0.25">
      <c r="I41275" s="137"/>
      <c r="J41275" s="110"/>
      <c r="K41275"/>
      <c r="L41275"/>
      <c r="T41275" s="138"/>
    </row>
    <row r="41276" spans="9:20" x14ac:dyDescent="0.25">
      <c r="I41276" s="137"/>
      <c r="J41276" s="110"/>
      <c r="K41276"/>
      <c r="L41276"/>
      <c r="T41276" s="138"/>
    </row>
    <row r="41277" spans="9:20" x14ac:dyDescent="0.25">
      <c r="I41277" s="137"/>
      <c r="J41277" s="110"/>
      <c r="K41277"/>
      <c r="L41277"/>
      <c r="T41277" s="138"/>
    </row>
    <row r="41278" spans="9:20" x14ac:dyDescent="0.25">
      <c r="I41278" s="137"/>
      <c r="J41278" s="110"/>
      <c r="K41278"/>
      <c r="L41278"/>
      <c r="T41278" s="138"/>
    </row>
    <row r="41279" spans="9:20" x14ac:dyDescent="0.25">
      <c r="I41279" s="137"/>
      <c r="J41279" s="110"/>
      <c r="K41279"/>
      <c r="L41279"/>
      <c r="T41279" s="138"/>
    </row>
    <row r="41280" spans="9:20" x14ac:dyDescent="0.25">
      <c r="I41280" s="137"/>
      <c r="J41280" s="110"/>
      <c r="K41280"/>
      <c r="L41280"/>
      <c r="T41280" s="138"/>
    </row>
    <row r="41281" spans="9:20" x14ac:dyDescent="0.25">
      <c r="I41281" s="137"/>
      <c r="J41281" s="110"/>
      <c r="K41281"/>
      <c r="L41281"/>
      <c r="T41281" s="138"/>
    </row>
    <row r="41282" spans="9:20" x14ac:dyDescent="0.25">
      <c r="I41282" s="137"/>
      <c r="J41282" s="110"/>
      <c r="K41282"/>
      <c r="L41282"/>
      <c r="T41282" s="138"/>
    </row>
    <row r="41283" spans="9:20" x14ac:dyDescent="0.25">
      <c r="I41283" s="137"/>
      <c r="J41283" s="110"/>
      <c r="K41283"/>
      <c r="L41283"/>
      <c r="T41283" s="138"/>
    </row>
    <row r="41284" spans="9:20" x14ac:dyDescent="0.25">
      <c r="I41284" s="137"/>
      <c r="J41284" s="110"/>
      <c r="K41284"/>
      <c r="L41284"/>
      <c r="T41284" s="138"/>
    </row>
    <row r="41285" spans="9:20" x14ac:dyDescent="0.25">
      <c r="I41285" s="137"/>
      <c r="J41285" s="110"/>
      <c r="K41285"/>
      <c r="L41285"/>
      <c r="T41285" s="138"/>
    </row>
    <row r="41286" spans="9:20" x14ac:dyDescent="0.25">
      <c r="I41286" s="137"/>
      <c r="J41286" s="110"/>
      <c r="K41286"/>
      <c r="L41286"/>
      <c r="T41286" s="138"/>
    </row>
    <row r="41287" spans="9:20" x14ac:dyDescent="0.25">
      <c r="I41287" s="137"/>
      <c r="J41287" s="110"/>
      <c r="K41287"/>
      <c r="L41287"/>
      <c r="T41287" s="138"/>
    </row>
    <row r="41288" spans="9:20" x14ac:dyDescent="0.25">
      <c r="I41288" s="137"/>
      <c r="J41288" s="110"/>
      <c r="K41288"/>
      <c r="L41288"/>
      <c r="T41288" s="138"/>
    </row>
    <row r="41289" spans="9:20" x14ac:dyDescent="0.25">
      <c r="I41289" s="137"/>
      <c r="J41289" s="110"/>
      <c r="K41289"/>
      <c r="L41289"/>
      <c r="T41289" s="138"/>
    </row>
    <row r="41290" spans="9:20" x14ac:dyDescent="0.25">
      <c r="I41290" s="137"/>
      <c r="J41290" s="110"/>
      <c r="K41290"/>
      <c r="L41290"/>
      <c r="T41290" s="138"/>
    </row>
    <row r="41291" spans="9:20" x14ac:dyDescent="0.25">
      <c r="I41291" s="137"/>
      <c r="J41291" s="110"/>
      <c r="K41291"/>
      <c r="L41291"/>
      <c r="T41291" s="138"/>
    </row>
    <row r="41292" spans="9:20" x14ac:dyDescent="0.25">
      <c r="I41292" s="137"/>
      <c r="J41292" s="110"/>
      <c r="K41292"/>
      <c r="L41292"/>
      <c r="T41292" s="138"/>
    </row>
    <row r="41293" spans="9:20" x14ac:dyDescent="0.25">
      <c r="I41293" s="137"/>
      <c r="J41293" s="110"/>
      <c r="K41293"/>
      <c r="L41293"/>
      <c r="T41293" s="138"/>
    </row>
    <row r="41294" spans="9:20" x14ac:dyDescent="0.25">
      <c r="I41294" s="137"/>
      <c r="J41294" s="110"/>
      <c r="K41294"/>
      <c r="L41294"/>
      <c r="T41294" s="138"/>
    </row>
    <row r="41295" spans="9:20" x14ac:dyDescent="0.25">
      <c r="I41295" s="137"/>
      <c r="J41295" s="110"/>
      <c r="K41295"/>
      <c r="L41295"/>
      <c r="T41295" s="138"/>
    </row>
    <row r="41296" spans="9:20" x14ac:dyDescent="0.25">
      <c r="I41296" s="137"/>
      <c r="J41296" s="110"/>
      <c r="K41296"/>
      <c r="L41296"/>
      <c r="T41296" s="138"/>
    </row>
    <row r="41297" spans="9:20" x14ac:dyDescent="0.25">
      <c r="I41297" s="137"/>
      <c r="J41297" s="110"/>
      <c r="K41297"/>
      <c r="L41297"/>
      <c r="T41297" s="138"/>
    </row>
    <row r="41298" spans="9:20" x14ac:dyDescent="0.25">
      <c r="I41298" s="137"/>
      <c r="J41298" s="110"/>
      <c r="K41298"/>
      <c r="L41298"/>
      <c r="T41298" s="138"/>
    </row>
    <row r="41299" spans="9:20" x14ac:dyDescent="0.25">
      <c r="I41299" s="137"/>
      <c r="J41299" s="110"/>
      <c r="K41299"/>
      <c r="L41299"/>
      <c r="T41299" s="138"/>
    </row>
    <row r="41300" spans="9:20" x14ac:dyDescent="0.25">
      <c r="I41300" s="137"/>
      <c r="J41300" s="110"/>
      <c r="K41300"/>
      <c r="L41300"/>
      <c r="T41300" s="138"/>
    </row>
    <row r="41301" spans="9:20" x14ac:dyDescent="0.25">
      <c r="I41301" s="137"/>
      <c r="J41301" s="110"/>
      <c r="K41301"/>
      <c r="L41301"/>
      <c r="T41301" s="138"/>
    </row>
    <row r="41302" spans="9:20" x14ac:dyDescent="0.25">
      <c r="I41302" s="137"/>
      <c r="J41302" s="110"/>
      <c r="K41302"/>
      <c r="L41302"/>
      <c r="T41302" s="138"/>
    </row>
    <row r="41303" spans="9:20" x14ac:dyDescent="0.25">
      <c r="I41303" s="137"/>
      <c r="J41303" s="110"/>
      <c r="K41303"/>
      <c r="L41303"/>
      <c r="T41303" s="138"/>
    </row>
    <row r="41304" spans="9:20" x14ac:dyDescent="0.25">
      <c r="I41304" s="137"/>
      <c r="J41304" s="110"/>
      <c r="K41304"/>
      <c r="L41304"/>
      <c r="T41304" s="138"/>
    </row>
    <row r="41305" spans="9:20" x14ac:dyDescent="0.25">
      <c r="I41305" s="137"/>
      <c r="J41305" s="110"/>
      <c r="K41305"/>
      <c r="L41305"/>
      <c r="T41305" s="138"/>
    </row>
    <row r="41306" spans="9:20" x14ac:dyDescent="0.25">
      <c r="I41306" s="137"/>
      <c r="J41306" s="110"/>
      <c r="K41306"/>
      <c r="L41306"/>
      <c r="T41306" s="138"/>
    </row>
    <row r="41307" spans="9:20" x14ac:dyDescent="0.25">
      <c r="I41307" s="137"/>
      <c r="J41307" s="110"/>
      <c r="K41307"/>
      <c r="L41307"/>
      <c r="T41307" s="138"/>
    </row>
    <row r="41308" spans="9:20" x14ac:dyDescent="0.25">
      <c r="I41308" s="137"/>
      <c r="J41308" s="110"/>
      <c r="K41308"/>
      <c r="L41308"/>
      <c r="T41308" s="138"/>
    </row>
    <row r="41309" spans="9:20" x14ac:dyDescent="0.25">
      <c r="I41309" s="137"/>
      <c r="J41309" s="110"/>
      <c r="K41309"/>
      <c r="L41309"/>
      <c r="T41309" s="138"/>
    </row>
    <row r="41310" spans="9:20" x14ac:dyDescent="0.25">
      <c r="I41310" s="137"/>
      <c r="J41310" s="110"/>
      <c r="K41310"/>
      <c r="L41310"/>
      <c r="T41310" s="138"/>
    </row>
    <row r="41311" spans="9:20" x14ac:dyDescent="0.25">
      <c r="I41311" s="137"/>
      <c r="J41311" s="110"/>
      <c r="K41311"/>
      <c r="L41311"/>
      <c r="T41311" s="138"/>
    </row>
    <row r="41312" spans="9:20" x14ac:dyDescent="0.25">
      <c r="I41312" s="137"/>
      <c r="J41312" s="110"/>
      <c r="K41312"/>
      <c r="L41312"/>
      <c r="T41312" s="138"/>
    </row>
    <row r="41313" spans="9:20" x14ac:dyDescent="0.25">
      <c r="I41313" s="137"/>
      <c r="J41313" s="110"/>
      <c r="K41313"/>
      <c r="L41313"/>
      <c r="T41313" s="138"/>
    </row>
    <row r="41314" spans="9:20" x14ac:dyDescent="0.25">
      <c r="I41314" s="137"/>
      <c r="J41314" s="110"/>
      <c r="K41314"/>
      <c r="L41314"/>
      <c r="T41314" s="138"/>
    </row>
    <row r="41315" spans="9:20" x14ac:dyDescent="0.25">
      <c r="I41315" s="137"/>
      <c r="J41315" s="110"/>
      <c r="K41315"/>
      <c r="L41315"/>
      <c r="T41315" s="138"/>
    </row>
    <row r="41316" spans="9:20" x14ac:dyDescent="0.25">
      <c r="I41316" s="137"/>
      <c r="J41316" s="110"/>
      <c r="K41316"/>
      <c r="L41316"/>
      <c r="T41316" s="138"/>
    </row>
    <row r="41317" spans="9:20" x14ac:dyDescent="0.25">
      <c r="I41317" s="137"/>
      <c r="J41317" s="110"/>
      <c r="K41317"/>
      <c r="L41317"/>
      <c r="T41317" s="138"/>
    </row>
    <row r="41318" spans="9:20" x14ac:dyDescent="0.25">
      <c r="I41318" s="137"/>
      <c r="J41318" s="110"/>
      <c r="K41318"/>
      <c r="L41318"/>
      <c r="T41318" s="138"/>
    </row>
    <row r="41319" spans="9:20" x14ac:dyDescent="0.25">
      <c r="I41319" s="137"/>
      <c r="J41319" s="110"/>
      <c r="K41319"/>
      <c r="L41319"/>
      <c r="T41319" s="138"/>
    </row>
    <row r="41320" spans="9:20" x14ac:dyDescent="0.25">
      <c r="I41320" s="137"/>
      <c r="J41320" s="110"/>
      <c r="K41320"/>
      <c r="L41320"/>
      <c r="T41320" s="138"/>
    </row>
    <row r="41321" spans="9:20" x14ac:dyDescent="0.25">
      <c r="I41321" s="137"/>
      <c r="J41321" s="110"/>
      <c r="K41321"/>
      <c r="L41321"/>
      <c r="T41321" s="138"/>
    </row>
    <row r="41322" spans="9:20" x14ac:dyDescent="0.25">
      <c r="I41322" s="137"/>
      <c r="J41322" s="110"/>
      <c r="K41322"/>
      <c r="L41322"/>
      <c r="T41322" s="138"/>
    </row>
    <row r="41323" spans="9:20" x14ac:dyDescent="0.25">
      <c r="I41323" s="137"/>
      <c r="J41323" s="110"/>
      <c r="K41323"/>
      <c r="L41323"/>
      <c r="T41323" s="138"/>
    </row>
    <row r="41324" spans="9:20" x14ac:dyDescent="0.25">
      <c r="I41324" s="137"/>
      <c r="J41324" s="110"/>
      <c r="K41324"/>
      <c r="L41324"/>
      <c r="T41324" s="138"/>
    </row>
    <row r="41325" spans="9:20" x14ac:dyDescent="0.25">
      <c r="I41325" s="137"/>
      <c r="J41325" s="110"/>
      <c r="K41325"/>
      <c r="L41325"/>
      <c r="T41325" s="138"/>
    </row>
    <row r="41326" spans="9:20" x14ac:dyDescent="0.25">
      <c r="I41326" s="137"/>
      <c r="J41326" s="110"/>
      <c r="K41326"/>
      <c r="L41326"/>
      <c r="T41326" s="138"/>
    </row>
    <row r="41327" spans="9:20" x14ac:dyDescent="0.25">
      <c r="I41327" s="137"/>
      <c r="J41327" s="110"/>
      <c r="K41327"/>
      <c r="L41327"/>
      <c r="T41327" s="138"/>
    </row>
    <row r="41328" spans="9:20" x14ac:dyDescent="0.25">
      <c r="I41328" s="137"/>
      <c r="J41328" s="110"/>
      <c r="K41328"/>
      <c r="L41328"/>
      <c r="T41328" s="138"/>
    </row>
    <row r="41329" spans="9:20" x14ac:dyDescent="0.25">
      <c r="I41329" s="137"/>
      <c r="J41329" s="110"/>
      <c r="K41329"/>
      <c r="L41329"/>
      <c r="T41329" s="138"/>
    </row>
    <row r="41330" spans="9:20" x14ac:dyDescent="0.25">
      <c r="I41330" s="137"/>
      <c r="J41330" s="110"/>
      <c r="K41330"/>
      <c r="L41330"/>
      <c r="T41330" s="138"/>
    </row>
    <row r="41331" spans="9:20" x14ac:dyDescent="0.25">
      <c r="I41331" s="137"/>
      <c r="J41331" s="110"/>
      <c r="K41331"/>
      <c r="L41331"/>
      <c r="T41331" s="138"/>
    </row>
    <row r="41332" spans="9:20" x14ac:dyDescent="0.25">
      <c r="I41332" s="137"/>
      <c r="J41332" s="110"/>
      <c r="K41332"/>
      <c r="L41332"/>
      <c r="T41332" s="138"/>
    </row>
    <row r="41333" spans="9:20" x14ac:dyDescent="0.25">
      <c r="I41333" s="137"/>
      <c r="J41333" s="110"/>
      <c r="K41333"/>
      <c r="L41333"/>
      <c r="T41333" s="138"/>
    </row>
    <row r="41334" spans="9:20" x14ac:dyDescent="0.25">
      <c r="I41334" s="137"/>
      <c r="J41334" s="110"/>
      <c r="K41334"/>
      <c r="L41334"/>
      <c r="T41334" s="138"/>
    </row>
    <row r="41335" spans="9:20" x14ac:dyDescent="0.25">
      <c r="I41335" s="137"/>
      <c r="J41335" s="110"/>
      <c r="K41335"/>
      <c r="L41335"/>
      <c r="T41335" s="138"/>
    </row>
    <row r="41336" spans="9:20" x14ac:dyDescent="0.25">
      <c r="I41336" s="137"/>
      <c r="J41336" s="110"/>
      <c r="K41336"/>
      <c r="L41336"/>
      <c r="T41336" s="138"/>
    </row>
    <row r="41337" spans="9:20" x14ac:dyDescent="0.25">
      <c r="I41337" s="137"/>
      <c r="J41337" s="110"/>
      <c r="K41337"/>
      <c r="L41337"/>
      <c r="T41337" s="138"/>
    </row>
    <row r="41338" spans="9:20" x14ac:dyDescent="0.25">
      <c r="I41338" s="137"/>
      <c r="J41338" s="110"/>
      <c r="K41338"/>
      <c r="L41338"/>
      <c r="T41338" s="138"/>
    </row>
    <row r="41339" spans="9:20" x14ac:dyDescent="0.25">
      <c r="I41339" s="137"/>
      <c r="J41339" s="110"/>
      <c r="K41339"/>
      <c r="L41339"/>
      <c r="T41339" s="138"/>
    </row>
    <row r="41340" spans="9:20" x14ac:dyDescent="0.25">
      <c r="I41340" s="137"/>
      <c r="J41340" s="110"/>
      <c r="K41340"/>
      <c r="L41340"/>
      <c r="T41340" s="138"/>
    </row>
    <row r="41341" spans="9:20" x14ac:dyDescent="0.25">
      <c r="I41341" s="137"/>
      <c r="J41341" s="110"/>
      <c r="K41341"/>
      <c r="L41341"/>
      <c r="T41341" s="138"/>
    </row>
    <row r="41342" spans="9:20" x14ac:dyDescent="0.25">
      <c r="I41342" s="137"/>
      <c r="J41342" s="110"/>
      <c r="K41342"/>
      <c r="L41342"/>
      <c r="T41342" s="138"/>
    </row>
    <row r="41343" spans="9:20" x14ac:dyDescent="0.25">
      <c r="I41343" s="137"/>
      <c r="J41343" s="110"/>
      <c r="K41343"/>
      <c r="L41343"/>
      <c r="T41343" s="138"/>
    </row>
    <row r="41344" spans="9:20" x14ac:dyDescent="0.25">
      <c r="I41344" s="137"/>
      <c r="J41344" s="110"/>
      <c r="K41344"/>
      <c r="L41344"/>
      <c r="T41344" s="138"/>
    </row>
    <row r="41345" spans="9:20" x14ac:dyDescent="0.25">
      <c r="I41345" s="137"/>
      <c r="J41345" s="110"/>
      <c r="K41345"/>
      <c r="L41345"/>
      <c r="T41345" s="138"/>
    </row>
    <row r="41346" spans="9:20" x14ac:dyDescent="0.25">
      <c r="I41346" s="137"/>
      <c r="J41346" s="110"/>
      <c r="K41346"/>
      <c r="L41346"/>
      <c r="T41346" s="138"/>
    </row>
    <row r="41347" spans="9:20" x14ac:dyDescent="0.25">
      <c r="I41347" s="137"/>
      <c r="J41347" s="110"/>
      <c r="K41347"/>
      <c r="L41347"/>
      <c r="T41347" s="138"/>
    </row>
    <row r="41348" spans="9:20" x14ac:dyDescent="0.25">
      <c r="I41348" s="137"/>
      <c r="J41348" s="110"/>
      <c r="K41348"/>
      <c r="L41348"/>
      <c r="T41348" s="138"/>
    </row>
    <row r="41349" spans="9:20" x14ac:dyDescent="0.25">
      <c r="I41349" s="137"/>
      <c r="J41349" s="110"/>
      <c r="K41349"/>
      <c r="L41349"/>
      <c r="T41349" s="138"/>
    </row>
    <row r="41350" spans="9:20" x14ac:dyDescent="0.25">
      <c r="I41350" s="137"/>
      <c r="J41350" s="110"/>
      <c r="K41350"/>
      <c r="L41350"/>
      <c r="T41350" s="138"/>
    </row>
    <row r="41351" spans="9:20" x14ac:dyDescent="0.25">
      <c r="I41351" s="137"/>
      <c r="J41351" s="110"/>
      <c r="K41351"/>
      <c r="L41351"/>
      <c r="T41351" s="138"/>
    </row>
    <row r="41352" spans="9:20" x14ac:dyDescent="0.25">
      <c r="I41352" s="137"/>
      <c r="J41352" s="110"/>
      <c r="K41352"/>
      <c r="L41352"/>
      <c r="T41352" s="138"/>
    </row>
    <row r="41353" spans="9:20" x14ac:dyDescent="0.25">
      <c r="I41353" s="137"/>
      <c r="J41353" s="110"/>
      <c r="K41353"/>
      <c r="L41353"/>
      <c r="T41353" s="138"/>
    </row>
    <row r="41354" spans="9:20" x14ac:dyDescent="0.25">
      <c r="I41354" s="137"/>
      <c r="J41354" s="110"/>
      <c r="K41354"/>
      <c r="L41354"/>
      <c r="T41354" s="138"/>
    </row>
    <row r="41355" spans="9:20" x14ac:dyDescent="0.25">
      <c r="I41355" s="137"/>
      <c r="J41355" s="110"/>
      <c r="K41355"/>
      <c r="L41355"/>
      <c r="T41355" s="138"/>
    </row>
    <row r="41356" spans="9:20" x14ac:dyDescent="0.25">
      <c r="I41356" s="137"/>
      <c r="J41356" s="110"/>
      <c r="K41356"/>
      <c r="L41356"/>
      <c r="T41356" s="138"/>
    </row>
    <row r="41357" spans="9:20" x14ac:dyDescent="0.25">
      <c r="I41357" s="137"/>
      <c r="J41357" s="110"/>
      <c r="K41357"/>
      <c r="L41357"/>
      <c r="T41357" s="138"/>
    </row>
    <row r="41358" spans="9:20" x14ac:dyDescent="0.25">
      <c r="I41358" s="137"/>
      <c r="J41358" s="110"/>
      <c r="K41358"/>
      <c r="L41358"/>
      <c r="T41358" s="138"/>
    </row>
    <row r="41359" spans="9:20" x14ac:dyDescent="0.25">
      <c r="I41359" s="137"/>
      <c r="J41359" s="110"/>
      <c r="K41359"/>
      <c r="L41359"/>
      <c r="T41359" s="138"/>
    </row>
    <row r="41360" spans="9:20" x14ac:dyDescent="0.25">
      <c r="I41360" s="137"/>
      <c r="J41360" s="110"/>
      <c r="K41360"/>
      <c r="L41360"/>
      <c r="T41360" s="138"/>
    </row>
    <row r="41361" spans="9:20" x14ac:dyDescent="0.25">
      <c r="I41361" s="137"/>
      <c r="J41361" s="110"/>
      <c r="K41361"/>
      <c r="L41361"/>
      <c r="T41361" s="138"/>
    </row>
    <row r="41362" spans="9:20" x14ac:dyDescent="0.25">
      <c r="I41362" s="137"/>
      <c r="J41362" s="110"/>
      <c r="K41362"/>
      <c r="L41362"/>
      <c r="T41362" s="138"/>
    </row>
    <row r="41363" spans="9:20" x14ac:dyDescent="0.25">
      <c r="I41363" s="137"/>
      <c r="J41363" s="110"/>
      <c r="K41363"/>
      <c r="L41363"/>
      <c r="T41363" s="138"/>
    </row>
    <row r="41364" spans="9:20" x14ac:dyDescent="0.25">
      <c r="I41364" s="137"/>
      <c r="J41364" s="110"/>
      <c r="K41364"/>
      <c r="L41364"/>
      <c r="T41364" s="138"/>
    </row>
    <row r="41365" spans="9:20" x14ac:dyDescent="0.25">
      <c r="I41365" s="137"/>
      <c r="J41365" s="110"/>
      <c r="K41365"/>
      <c r="L41365"/>
      <c r="T41365" s="138"/>
    </row>
    <row r="41366" spans="9:20" x14ac:dyDescent="0.25">
      <c r="I41366" s="137"/>
      <c r="J41366" s="110"/>
      <c r="K41366"/>
      <c r="L41366"/>
      <c r="T41366" s="138"/>
    </row>
    <row r="41367" spans="9:20" x14ac:dyDescent="0.25">
      <c r="I41367" s="137"/>
      <c r="J41367" s="110"/>
      <c r="K41367"/>
      <c r="L41367"/>
      <c r="T41367" s="138"/>
    </row>
    <row r="41368" spans="9:20" x14ac:dyDescent="0.25">
      <c r="I41368" s="137"/>
      <c r="J41368" s="110"/>
      <c r="K41368"/>
      <c r="L41368"/>
      <c r="T41368" s="138"/>
    </row>
    <row r="41369" spans="9:20" x14ac:dyDescent="0.25">
      <c r="I41369" s="137"/>
      <c r="J41369" s="110"/>
      <c r="K41369"/>
      <c r="L41369"/>
      <c r="T41369" s="138"/>
    </row>
    <row r="41370" spans="9:20" x14ac:dyDescent="0.25">
      <c r="I41370" s="137"/>
      <c r="J41370" s="110"/>
      <c r="K41370"/>
      <c r="L41370"/>
      <c r="T41370" s="138"/>
    </row>
    <row r="41371" spans="9:20" x14ac:dyDescent="0.25">
      <c r="I41371" s="137"/>
      <c r="J41371" s="110"/>
      <c r="K41371"/>
      <c r="L41371"/>
      <c r="T41371" s="138"/>
    </row>
    <row r="41372" spans="9:20" x14ac:dyDescent="0.25">
      <c r="I41372" s="137"/>
      <c r="J41372" s="110"/>
      <c r="K41372"/>
      <c r="L41372"/>
      <c r="T41372" s="138"/>
    </row>
    <row r="41373" spans="9:20" x14ac:dyDescent="0.25">
      <c r="I41373" s="137"/>
      <c r="J41373" s="110"/>
      <c r="K41373"/>
      <c r="L41373"/>
      <c r="T41373" s="138"/>
    </row>
    <row r="41374" spans="9:20" x14ac:dyDescent="0.25">
      <c r="I41374" s="137"/>
      <c r="J41374" s="110"/>
      <c r="K41374"/>
      <c r="L41374"/>
      <c r="T41374" s="138"/>
    </row>
    <row r="41375" spans="9:20" x14ac:dyDescent="0.25">
      <c r="I41375" s="137"/>
      <c r="J41375" s="110"/>
      <c r="K41375"/>
      <c r="L41375"/>
      <c r="T41375" s="138"/>
    </row>
    <row r="41376" spans="9:20" x14ac:dyDescent="0.25">
      <c r="I41376" s="137"/>
      <c r="J41376" s="110"/>
      <c r="K41376"/>
      <c r="L41376"/>
      <c r="T41376" s="138"/>
    </row>
    <row r="41377" spans="9:20" x14ac:dyDescent="0.25">
      <c r="I41377" s="137"/>
      <c r="J41377" s="110"/>
      <c r="K41377"/>
      <c r="L41377"/>
      <c r="T41377" s="138"/>
    </row>
    <row r="41378" spans="9:20" x14ac:dyDescent="0.25">
      <c r="I41378" s="137"/>
      <c r="J41378" s="110"/>
      <c r="K41378"/>
      <c r="L41378"/>
      <c r="T41378" s="138"/>
    </row>
    <row r="41379" spans="9:20" x14ac:dyDescent="0.25">
      <c r="I41379" s="137"/>
      <c r="J41379" s="110"/>
      <c r="K41379"/>
      <c r="L41379"/>
      <c r="T41379" s="138"/>
    </row>
    <row r="41380" spans="9:20" x14ac:dyDescent="0.25">
      <c r="I41380" s="137"/>
      <c r="J41380" s="110"/>
      <c r="K41380"/>
      <c r="L41380"/>
      <c r="T41380" s="138"/>
    </row>
    <row r="41381" spans="9:20" x14ac:dyDescent="0.25">
      <c r="I41381" s="137"/>
      <c r="J41381" s="110"/>
      <c r="K41381"/>
      <c r="L41381"/>
      <c r="T41381" s="138"/>
    </row>
    <row r="41382" spans="9:20" x14ac:dyDescent="0.25">
      <c r="I41382" s="137"/>
      <c r="J41382" s="110"/>
      <c r="K41382"/>
      <c r="L41382"/>
      <c r="T41382" s="138"/>
    </row>
    <row r="41383" spans="9:20" x14ac:dyDescent="0.25">
      <c r="I41383" s="137"/>
      <c r="J41383" s="110"/>
      <c r="K41383"/>
      <c r="L41383"/>
      <c r="T41383" s="138"/>
    </row>
    <row r="41384" spans="9:20" x14ac:dyDescent="0.25">
      <c r="I41384" s="137"/>
      <c r="J41384" s="110"/>
      <c r="K41384"/>
      <c r="L41384"/>
      <c r="T41384" s="138"/>
    </row>
    <row r="41385" spans="9:20" x14ac:dyDescent="0.25">
      <c r="I41385" s="137"/>
      <c r="J41385" s="110"/>
      <c r="K41385"/>
      <c r="L41385"/>
      <c r="T41385" s="138"/>
    </row>
    <row r="41386" spans="9:20" x14ac:dyDescent="0.25">
      <c r="I41386" s="137"/>
      <c r="J41386" s="110"/>
      <c r="K41386"/>
      <c r="L41386"/>
      <c r="T41386" s="138"/>
    </row>
    <row r="41387" spans="9:20" x14ac:dyDescent="0.25">
      <c r="I41387" s="137"/>
      <c r="J41387" s="110"/>
      <c r="K41387"/>
      <c r="L41387"/>
      <c r="T41387" s="138"/>
    </row>
    <row r="41388" spans="9:20" x14ac:dyDescent="0.25">
      <c r="I41388" s="137"/>
      <c r="J41388" s="110"/>
      <c r="K41388"/>
      <c r="L41388"/>
      <c r="T41388" s="138"/>
    </row>
    <row r="41389" spans="9:20" x14ac:dyDescent="0.25">
      <c r="I41389" s="137"/>
      <c r="J41389" s="110"/>
      <c r="K41389"/>
      <c r="L41389"/>
      <c r="T41389" s="138"/>
    </row>
    <row r="41390" spans="9:20" x14ac:dyDescent="0.25">
      <c r="I41390" s="137"/>
      <c r="J41390" s="110"/>
      <c r="K41390"/>
      <c r="L41390"/>
      <c r="T41390" s="138"/>
    </row>
    <row r="41391" spans="9:20" x14ac:dyDescent="0.25">
      <c r="I41391" s="137"/>
      <c r="J41391" s="110"/>
      <c r="K41391"/>
      <c r="L41391"/>
      <c r="T41391" s="138"/>
    </row>
    <row r="41392" spans="9:20" x14ac:dyDescent="0.25">
      <c r="I41392" s="137"/>
      <c r="J41392" s="110"/>
      <c r="K41392"/>
      <c r="L41392"/>
      <c r="T41392" s="138"/>
    </row>
    <row r="41393" spans="9:20" x14ac:dyDescent="0.25">
      <c r="I41393" s="137"/>
      <c r="J41393" s="110"/>
      <c r="K41393"/>
      <c r="L41393"/>
      <c r="T41393" s="138"/>
    </row>
    <row r="41394" spans="9:20" x14ac:dyDescent="0.25">
      <c r="I41394" s="137"/>
      <c r="J41394" s="110"/>
      <c r="K41394"/>
      <c r="L41394"/>
      <c r="T41394" s="138"/>
    </row>
    <row r="41395" spans="9:20" x14ac:dyDescent="0.25">
      <c r="I41395" s="137"/>
      <c r="J41395" s="110"/>
      <c r="K41395"/>
      <c r="L41395"/>
      <c r="T41395" s="138"/>
    </row>
    <row r="41396" spans="9:20" x14ac:dyDescent="0.25">
      <c r="I41396" s="137"/>
      <c r="J41396" s="110"/>
      <c r="K41396"/>
      <c r="L41396"/>
      <c r="T41396" s="138"/>
    </row>
    <row r="41397" spans="9:20" x14ac:dyDescent="0.25">
      <c r="I41397" s="137"/>
      <c r="J41397" s="110"/>
      <c r="K41397"/>
      <c r="L41397"/>
      <c r="T41397" s="138"/>
    </row>
    <row r="41398" spans="9:20" x14ac:dyDescent="0.25">
      <c r="I41398" s="137"/>
      <c r="J41398" s="110"/>
      <c r="K41398"/>
      <c r="L41398"/>
      <c r="T41398" s="138"/>
    </row>
    <row r="41399" spans="9:20" x14ac:dyDescent="0.25">
      <c r="I41399" s="137"/>
      <c r="J41399" s="110"/>
      <c r="K41399"/>
      <c r="L41399"/>
      <c r="T41399" s="138"/>
    </row>
    <row r="41400" spans="9:20" x14ac:dyDescent="0.25">
      <c r="I41400" s="137"/>
      <c r="J41400" s="110"/>
      <c r="K41400"/>
      <c r="L41400"/>
      <c r="T41400" s="138"/>
    </row>
    <row r="41401" spans="9:20" x14ac:dyDescent="0.25">
      <c r="I41401" s="137"/>
      <c r="J41401" s="110"/>
      <c r="K41401"/>
      <c r="L41401"/>
      <c r="T41401" s="138"/>
    </row>
    <row r="41402" spans="9:20" x14ac:dyDescent="0.25">
      <c r="I41402" s="137"/>
      <c r="J41402" s="110"/>
      <c r="K41402"/>
      <c r="L41402"/>
      <c r="T41402" s="138"/>
    </row>
    <row r="41403" spans="9:20" x14ac:dyDescent="0.25">
      <c r="I41403" s="137"/>
      <c r="J41403" s="110"/>
      <c r="K41403"/>
      <c r="L41403"/>
      <c r="T41403" s="138"/>
    </row>
    <row r="41404" spans="9:20" x14ac:dyDescent="0.25">
      <c r="I41404" s="137"/>
      <c r="J41404" s="110"/>
      <c r="K41404"/>
      <c r="L41404"/>
      <c r="T41404" s="138"/>
    </row>
    <row r="41405" spans="9:20" x14ac:dyDescent="0.25">
      <c r="I41405" s="137"/>
      <c r="J41405" s="110"/>
      <c r="K41405"/>
      <c r="L41405"/>
      <c r="T41405" s="138"/>
    </row>
    <row r="41406" spans="9:20" x14ac:dyDescent="0.25">
      <c r="I41406" s="137"/>
      <c r="J41406" s="110"/>
      <c r="K41406"/>
      <c r="L41406"/>
      <c r="T41406" s="138"/>
    </row>
    <row r="41407" spans="9:20" x14ac:dyDescent="0.25">
      <c r="I41407" s="137"/>
      <c r="J41407" s="110"/>
      <c r="K41407"/>
      <c r="L41407"/>
      <c r="T41407" s="138"/>
    </row>
    <row r="41408" spans="9:20" x14ac:dyDescent="0.25">
      <c r="I41408" s="137"/>
      <c r="J41408" s="110"/>
      <c r="K41408"/>
      <c r="L41408"/>
      <c r="T41408" s="138"/>
    </row>
    <row r="41409" spans="9:20" x14ac:dyDescent="0.25">
      <c r="I41409" s="137"/>
      <c r="J41409" s="110"/>
      <c r="K41409"/>
      <c r="L41409"/>
      <c r="T41409" s="138"/>
    </row>
    <row r="41410" spans="9:20" x14ac:dyDescent="0.25">
      <c r="I41410" s="137"/>
      <c r="J41410" s="110"/>
      <c r="K41410"/>
      <c r="L41410"/>
      <c r="T41410" s="138"/>
    </row>
    <row r="41411" spans="9:20" x14ac:dyDescent="0.25">
      <c r="I41411" s="137"/>
      <c r="J41411" s="110"/>
      <c r="K41411"/>
      <c r="L41411"/>
      <c r="T41411" s="138"/>
    </row>
    <row r="41412" spans="9:20" x14ac:dyDescent="0.25">
      <c r="I41412" s="137"/>
      <c r="J41412" s="110"/>
      <c r="K41412"/>
      <c r="L41412"/>
      <c r="T41412" s="138"/>
    </row>
    <row r="41413" spans="9:20" x14ac:dyDescent="0.25">
      <c r="I41413" s="137"/>
      <c r="J41413" s="110"/>
      <c r="K41413"/>
      <c r="L41413"/>
      <c r="T41413" s="138"/>
    </row>
    <row r="41414" spans="9:20" x14ac:dyDescent="0.25">
      <c r="I41414" s="137"/>
      <c r="J41414" s="110"/>
      <c r="K41414"/>
      <c r="L41414"/>
      <c r="T41414" s="138"/>
    </row>
    <row r="41415" spans="9:20" x14ac:dyDescent="0.25">
      <c r="I41415" s="137"/>
      <c r="J41415" s="110"/>
      <c r="K41415"/>
      <c r="L41415"/>
      <c r="T41415" s="138"/>
    </row>
    <row r="41416" spans="9:20" x14ac:dyDescent="0.25">
      <c r="I41416" s="137"/>
      <c r="J41416" s="110"/>
      <c r="K41416"/>
      <c r="L41416"/>
      <c r="T41416" s="138"/>
    </row>
    <row r="41417" spans="9:20" x14ac:dyDescent="0.25">
      <c r="I41417" s="137"/>
      <c r="J41417" s="110"/>
      <c r="K41417"/>
      <c r="L41417"/>
      <c r="T41417" s="138"/>
    </row>
    <row r="41418" spans="9:20" x14ac:dyDescent="0.25">
      <c r="I41418" s="137"/>
      <c r="J41418" s="110"/>
      <c r="K41418"/>
      <c r="L41418"/>
      <c r="T41418" s="138"/>
    </row>
    <row r="41419" spans="9:20" x14ac:dyDescent="0.25">
      <c r="I41419" s="137"/>
      <c r="J41419" s="110"/>
      <c r="K41419"/>
      <c r="L41419"/>
      <c r="T41419" s="138"/>
    </row>
    <row r="41420" spans="9:20" x14ac:dyDescent="0.25">
      <c r="I41420" s="137"/>
      <c r="J41420" s="110"/>
      <c r="K41420"/>
      <c r="L41420"/>
      <c r="T41420" s="138"/>
    </row>
    <row r="41421" spans="9:20" x14ac:dyDescent="0.25">
      <c r="I41421" s="137"/>
      <c r="J41421" s="110"/>
      <c r="K41421"/>
      <c r="L41421"/>
      <c r="T41421" s="138"/>
    </row>
    <row r="41422" spans="9:20" x14ac:dyDescent="0.25">
      <c r="I41422" s="137"/>
      <c r="J41422" s="110"/>
      <c r="K41422"/>
      <c r="L41422"/>
      <c r="T41422" s="138"/>
    </row>
    <row r="41423" spans="9:20" x14ac:dyDescent="0.25">
      <c r="I41423" s="137"/>
      <c r="J41423" s="110"/>
      <c r="K41423"/>
      <c r="L41423"/>
      <c r="T41423" s="138"/>
    </row>
    <row r="41424" spans="9:20" x14ac:dyDescent="0.25">
      <c r="I41424" s="137"/>
      <c r="J41424" s="110"/>
      <c r="K41424"/>
      <c r="L41424"/>
      <c r="T41424" s="138"/>
    </row>
    <row r="41425" spans="9:20" x14ac:dyDescent="0.25">
      <c r="I41425" s="137"/>
      <c r="J41425" s="110"/>
      <c r="K41425"/>
      <c r="L41425"/>
      <c r="T41425" s="138"/>
    </row>
    <row r="41426" spans="9:20" x14ac:dyDescent="0.25">
      <c r="I41426" s="137"/>
      <c r="J41426" s="110"/>
      <c r="K41426"/>
      <c r="L41426"/>
      <c r="T41426" s="138"/>
    </row>
    <row r="41427" spans="9:20" x14ac:dyDescent="0.25">
      <c r="I41427" s="137"/>
      <c r="J41427" s="110"/>
      <c r="K41427"/>
      <c r="L41427"/>
      <c r="T41427" s="138"/>
    </row>
    <row r="41428" spans="9:20" x14ac:dyDescent="0.25">
      <c r="I41428" s="137"/>
      <c r="J41428" s="110"/>
      <c r="K41428"/>
      <c r="L41428"/>
      <c r="T41428" s="138"/>
    </row>
    <row r="41429" spans="9:20" x14ac:dyDescent="0.25">
      <c r="I41429" s="137"/>
      <c r="J41429" s="110"/>
      <c r="K41429"/>
      <c r="L41429"/>
      <c r="T41429" s="138"/>
    </row>
    <row r="41430" spans="9:20" x14ac:dyDescent="0.25">
      <c r="I41430" s="137"/>
      <c r="J41430" s="110"/>
      <c r="K41430"/>
      <c r="L41430"/>
      <c r="T41430" s="138"/>
    </row>
    <row r="41431" spans="9:20" x14ac:dyDescent="0.25">
      <c r="I41431" s="137"/>
      <c r="J41431" s="110"/>
      <c r="K41431"/>
      <c r="L41431"/>
      <c r="T41431" s="138"/>
    </row>
    <row r="41432" spans="9:20" x14ac:dyDescent="0.25">
      <c r="I41432" s="137"/>
      <c r="J41432" s="110"/>
      <c r="K41432"/>
      <c r="L41432"/>
      <c r="T41432" s="138"/>
    </row>
    <row r="41433" spans="9:20" x14ac:dyDescent="0.25">
      <c r="I41433" s="137"/>
      <c r="J41433" s="110"/>
      <c r="K41433"/>
      <c r="L41433"/>
      <c r="T41433" s="138"/>
    </row>
    <row r="41434" spans="9:20" x14ac:dyDescent="0.25">
      <c r="I41434" s="137"/>
      <c r="J41434" s="110"/>
      <c r="K41434"/>
      <c r="L41434"/>
      <c r="T41434" s="138"/>
    </row>
    <row r="41435" spans="9:20" x14ac:dyDescent="0.25">
      <c r="I41435" s="137"/>
      <c r="J41435" s="110"/>
      <c r="K41435"/>
      <c r="L41435"/>
      <c r="T41435" s="138"/>
    </row>
    <row r="41436" spans="9:20" x14ac:dyDescent="0.25">
      <c r="I41436" s="137"/>
      <c r="J41436" s="110"/>
      <c r="K41436"/>
      <c r="L41436"/>
      <c r="T41436" s="138"/>
    </row>
    <row r="41437" spans="9:20" x14ac:dyDescent="0.25">
      <c r="I41437" s="137"/>
      <c r="J41437" s="110"/>
      <c r="K41437"/>
      <c r="L41437"/>
      <c r="T41437" s="138"/>
    </row>
    <row r="41438" spans="9:20" x14ac:dyDescent="0.25">
      <c r="I41438" s="137"/>
      <c r="J41438" s="110"/>
      <c r="K41438"/>
      <c r="L41438"/>
      <c r="T41438" s="138"/>
    </row>
    <row r="41439" spans="9:20" x14ac:dyDescent="0.25">
      <c r="I41439" s="137"/>
      <c r="J41439" s="110"/>
      <c r="K41439"/>
      <c r="L41439"/>
      <c r="T41439" s="138"/>
    </row>
    <row r="41440" spans="9:20" x14ac:dyDescent="0.25">
      <c r="I41440" s="137"/>
      <c r="J41440" s="110"/>
      <c r="K41440"/>
      <c r="L41440"/>
      <c r="T41440" s="138"/>
    </row>
    <row r="41441" spans="9:20" x14ac:dyDescent="0.25">
      <c r="I41441" s="137"/>
      <c r="J41441" s="110"/>
      <c r="K41441"/>
      <c r="L41441"/>
      <c r="T41441" s="138"/>
    </row>
    <row r="41442" spans="9:20" x14ac:dyDescent="0.25">
      <c r="I41442" s="137"/>
      <c r="J41442" s="110"/>
      <c r="K41442"/>
      <c r="L41442"/>
      <c r="T41442" s="138"/>
    </row>
    <row r="41443" spans="9:20" x14ac:dyDescent="0.25">
      <c r="I41443" s="137"/>
      <c r="J41443" s="110"/>
      <c r="K41443"/>
      <c r="L41443"/>
      <c r="T41443" s="138"/>
    </row>
    <row r="41444" spans="9:20" x14ac:dyDescent="0.25">
      <c r="I41444" s="137"/>
      <c r="J41444" s="110"/>
      <c r="K41444"/>
      <c r="L41444"/>
      <c r="T41444" s="138"/>
    </row>
    <row r="41445" spans="9:20" x14ac:dyDescent="0.25">
      <c r="I41445" s="137"/>
      <c r="J41445" s="110"/>
      <c r="K41445"/>
      <c r="L41445"/>
      <c r="T41445" s="138"/>
    </row>
    <row r="41446" spans="9:20" x14ac:dyDescent="0.25">
      <c r="I41446" s="137"/>
      <c r="J41446" s="110"/>
      <c r="K41446"/>
      <c r="L41446"/>
      <c r="T41446" s="138"/>
    </row>
    <row r="41447" spans="9:20" x14ac:dyDescent="0.25">
      <c r="I41447" s="137"/>
      <c r="J41447" s="110"/>
      <c r="K41447"/>
      <c r="L41447"/>
      <c r="T41447" s="138"/>
    </row>
    <row r="41448" spans="9:20" x14ac:dyDescent="0.25">
      <c r="I41448" s="137"/>
      <c r="J41448" s="110"/>
      <c r="K41448"/>
      <c r="L41448"/>
      <c r="T41448" s="138"/>
    </row>
    <row r="41449" spans="9:20" x14ac:dyDescent="0.25">
      <c r="I41449" s="137"/>
      <c r="J41449" s="110"/>
      <c r="K41449"/>
      <c r="L41449"/>
      <c r="T41449" s="138"/>
    </row>
    <row r="41450" spans="9:20" x14ac:dyDescent="0.25">
      <c r="I41450" s="137"/>
      <c r="J41450" s="110"/>
      <c r="K41450"/>
      <c r="L41450"/>
      <c r="T41450" s="138"/>
    </row>
    <row r="41451" spans="9:20" x14ac:dyDescent="0.25">
      <c r="I41451" s="137"/>
      <c r="J41451" s="110"/>
      <c r="K41451"/>
      <c r="L41451"/>
      <c r="T41451" s="138"/>
    </row>
    <row r="41452" spans="9:20" x14ac:dyDescent="0.25">
      <c r="I41452" s="137"/>
      <c r="J41452" s="110"/>
      <c r="K41452"/>
      <c r="L41452"/>
      <c r="T41452" s="138"/>
    </row>
    <row r="41453" spans="9:20" x14ac:dyDescent="0.25">
      <c r="I41453" s="137"/>
      <c r="J41453" s="110"/>
      <c r="K41453"/>
      <c r="L41453"/>
      <c r="T41453" s="138"/>
    </row>
    <row r="41454" spans="9:20" x14ac:dyDescent="0.25">
      <c r="I41454" s="137"/>
      <c r="J41454" s="110"/>
      <c r="K41454"/>
      <c r="L41454"/>
      <c r="T41454" s="138"/>
    </row>
    <row r="41455" spans="9:20" x14ac:dyDescent="0.25">
      <c r="I41455" s="137"/>
      <c r="J41455" s="110"/>
      <c r="K41455"/>
      <c r="L41455"/>
      <c r="T41455" s="138"/>
    </row>
    <row r="41456" spans="9:20" x14ac:dyDescent="0.25">
      <c r="I41456" s="137"/>
      <c r="J41456" s="110"/>
      <c r="K41456"/>
      <c r="L41456"/>
      <c r="T41456" s="138"/>
    </row>
    <row r="41457" spans="9:20" x14ac:dyDescent="0.25">
      <c r="I41457" s="137"/>
      <c r="J41457" s="110"/>
      <c r="K41457"/>
      <c r="L41457"/>
      <c r="T41457" s="138"/>
    </row>
    <row r="41458" spans="9:20" x14ac:dyDescent="0.25">
      <c r="I41458" s="137"/>
      <c r="J41458" s="110"/>
      <c r="K41458"/>
      <c r="L41458"/>
      <c r="T41458" s="138"/>
    </row>
    <row r="41459" spans="9:20" x14ac:dyDescent="0.25">
      <c r="I41459" s="137"/>
      <c r="J41459" s="110"/>
      <c r="K41459"/>
      <c r="L41459"/>
      <c r="T41459" s="138"/>
    </row>
    <row r="41460" spans="9:20" x14ac:dyDescent="0.25">
      <c r="I41460" s="137"/>
      <c r="J41460" s="110"/>
      <c r="K41460"/>
      <c r="L41460"/>
      <c r="T41460" s="138"/>
    </row>
    <row r="41461" spans="9:20" x14ac:dyDescent="0.25">
      <c r="I41461" s="137"/>
      <c r="J41461" s="110"/>
      <c r="K41461"/>
      <c r="L41461"/>
      <c r="T41461" s="138"/>
    </row>
    <row r="41462" spans="9:20" x14ac:dyDescent="0.25">
      <c r="I41462" s="137"/>
      <c r="J41462" s="110"/>
      <c r="K41462"/>
      <c r="L41462"/>
      <c r="T41462" s="138"/>
    </row>
    <row r="41463" spans="9:20" x14ac:dyDescent="0.25">
      <c r="I41463" s="137"/>
      <c r="J41463" s="110"/>
      <c r="K41463"/>
      <c r="L41463"/>
      <c r="T41463" s="138"/>
    </row>
    <row r="41464" spans="9:20" x14ac:dyDescent="0.25">
      <c r="I41464" s="137"/>
      <c r="J41464" s="110"/>
      <c r="K41464"/>
      <c r="L41464"/>
      <c r="T41464" s="138"/>
    </row>
    <row r="41465" spans="9:20" x14ac:dyDescent="0.25">
      <c r="I41465" s="137"/>
      <c r="J41465" s="110"/>
      <c r="K41465"/>
      <c r="L41465"/>
      <c r="T41465" s="138"/>
    </row>
    <row r="41466" spans="9:20" x14ac:dyDescent="0.25">
      <c r="I41466" s="137"/>
      <c r="J41466" s="110"/>
      <c r="K41466"/>
      <c r="L41466"/>
      <c r="T41466" s="138"/>
    </row>
    <row r="41467" spans="9:20" x14ac:dyDescent="0.25">
      <c r="I41467" s="137"/>
      <c r="J41467" s="110"/>
      <c r="K41467"/>
      <c r="L41467"/>
      <c r="T41467" s="138"/>
    </row>
    <row r="41468" spans="9:20" x14ac:dyDescent="0.25">
      <c r="I41468" s="137"/>
      <c r="J41468" s="110"/>
      <c r="K41468"/>
      <c r="L41468"/>
      <c r="T41468" s="138"/>
    </row>
    <row r="41469" spans="9:20" x14ac:dyDescent="0.25">
      <c r="I41469" s="137"/>
      <c r="J41469" s="110"/>
      <c r="K41469"/>
      <c r="L41469"/>
      <c r="T41469" s="138"/>
    </row>
    <row r="41470" spans="9:20" x14ac:dyDescent="0.25">
      <c r="I41470" s="137"/>
      <c r="J41470" s="110"/>
      <c r="K41470"/>
      <c r="L41470"/>
      <c r="T41470" s="138"/>
    </row>
    <row r="41471" spans="9:20" x14ac:dyDescent="0.25">
      <c r="I41471" s="137"/>
      <c r="J41471" s="110"/>
      <c r="K41471"/>
      <c r="L41471"/>
      <c r="T41471" s="138"/>
    </row>
    <row r="41472" spans="9:20" x14ac:dyDescent="0.25">
      <c r="I41472" s="137"/>
      <c r="J41472" s="110"/>
      <c r="K41472"/>
      <c r="L41472"/>
      <c r="T41472" s="138"/>
    </row>
    <row r="41473" spans="9:20" x14ac:dyDescent="0.25">
      <c r="I41473" s="137"/>
      <c r="J41473" s="110"/>
      <c r="K41473"/>
      <c r="L41473"/>
      <c r="T41473" s="138"/>
    </row>
    <row r="41474" spans="9:20" x14ac:dyDescent="0.25">
      <c r="I41474" s="137"/>
      <c r="J41474" s="110"/>
      <c r="K41474"/>
      <c r="L41474"/>
      <c r="T41474" s="138"/>
    </row>
    <row r="41475" spans="9:20" x14ac:dyDescent="0.25">
      <c r="I41475" s="137"/>
      <c r="J41475" s="110"/>
      <c r="K41475"/>
      <c r="L41475"/>
      <c r="T41475" s="138"/>
    </row>
    <row r="41476" spans="9:20" x14ac:dyDescent="0.25">
      <c r="I41476" s="137"/>
      <c r="J41476" s="110"/>
      <c r="K41476"/>
      <c r="L41476"/>
      <c r="T41476" s="138"/>
    </row>
    <row r="41477" spans="9:20" x14ac:dyDescent="0.25">
      <c r="I41477" s="137"/>
      <c r="J41477" s="110"/>
      <c r="K41477"/>
      <c r="L41477"/>
      <c r="T41477" s="138"/>
    </row>
    <row r="41478" spans="9:20" x14ac:dyDescent="0.25">
      <c r="I41478" s="137"/>
      <c r="J41478" s="110"/>
      <c r="K41478"/>
      <c r="L41478"/>
      <c r="T41478" s="138"/>
    </row>
    <row r="41479" spans="9:20" x14ac:dyDescent="0.25">
      <c r="I41479" s="137"/>
      <c r="J41479" s="110"/>
      <c r="K41479"/>
      <c r="L41479"/>
      <c r="T41479" s="138"/>
    </row>
    <row r="41480" spans="9:20" x14ac:dyDescent="0.25">
      <c r="I41480" s="137"/>
      <c r="J41480" s="110"/>
      <c r="K41480"/>
      <c r="L41480"/>
      <c r="T41480" s="138"/>
    </row>
    <row r="41481" spans="9:20" x14ac:dyDescent="0.25">
      <c r="I41481" s="137"/>
      <c r="J41481" s="110"/>
      <c r="K41481"/>
      <c r="L41481"/>
      <c r="T41481" s="138"/>
    </row>
    <row r="41482" spans="9:20" x14ac:dyDescent="0.25">
      <c r="I41482" s="137"/>
      <c r="J41482" s="110"/>
      <c r="K41482"/>
      <c r="L41482"/>
      <c r="T41482" s="138"/>
    </row>
    <row r="41483" spans="9:20" x14ac:dyDescent="0.25">
      <c r="I41483" s="137"/>
      <c r="J41483" s="110"/>
      <c r="K41483"/>
      <c r="L41483"/>
      <c r="T41483" s="138"/>
    </row>
    <row r="41484" spans="9:20" x14ac:dyDescent="0.25">
      <c r="I41484" s="137"/>
      <c r="J41484" s="110"/>
      <c r="K41484"/>
      <c r="L41484"/>
      <c r="T41484" s="138"/>
    </row>
    <row r="41485" spans="9:20" x14ac:dyDescent="0.25">
      <c r="I41485" s="137"/>
      <c r="J41485" s="110"/>
      <c r="K41485"/>
      <c r="L41485"/>
      <c r="T41485" s="138"/>
    </row>
    <row r="41486" spans="9:20" x14ac:dyDescent="0.25">
      <c r="I41486" s="137"/>
      <c r="J41486" s="110"/>
      <c r="K41486"/>
      <c r="L41486"/>
      <c r="T41486" s="138"/>
    </row>
    <row r="41487" spans="9:20" x14ac:dyDescent="0.25">
      <c r="I41487" s="137"/>
      <c r="J41487" s="110"/>
      <c r="K41487"/>
      <c r="L41487"/>
      <c r="T41487" s="138"/>
    </row>
    <row r="41488" spans="9:20" x14ac:dyDescent="0.25">
      <c r="I41488" s="137"/>
      <c r="J41488" s="110"/>
      <c r="K41488"/>
      <c r="L41488"/>
      <c r="T41488" s="138"/>
    </row>
    <row r="41489" spans="9:20" x14ac:dyDescent="0.25">
      <c r="I41489" s="137"/>
      <c r="J41489" s="110"/>
      <c r="K41489"/>
      <c r="L41489"/>
      <c r="T41489" s="138"/>
    </row>
    <row r="41490" spans="9:20" x14ac:dyDescent="0.25">
      <c r="I41490" s="137"/>
      <c r="J41490" s="110"/>
      <c r="K41490"/>
      <c r="L41490"/>
      <c r="T41490" s="138"/>
    </row>
    <row r="41491" spans="9:20" x14ac:dyDescent="0.25">
      <c r="I41491" s="137"/>
      <c r="J41491" s="110"/>
      <c r="K41491"/>
      <c r="L41491"/>
      <c r="T41491" s="138"/>
    </row>
    <row r="41492" spans="9:20" x14ac:dyDescent="0.25">
      <c r="I41492" s="137"/>
      <c r="J41492" s="110"/>
      <c r="K41492"/>
      <c r="L41492"/>
      <c r="T41492" s="138"/>
    </row>
    <row r="41493" spans="9:20" x14ac:dyDescent="0.25">
      <c r="I41493" s="137"/>
      <c r="J41493" s="110"/>
      <c r="K41493"/>
      <c r="L41493"/>
      <c r="T41493" s="138"/>
    </row>
    <row r="41494" spans="9:20" x14ac:dyDescent="0.25">
      <c r="I41494" s="137"/>
      <c r="J41494" s="110"/>
      <c r="K41494"/>
      <c r="L41494"/>
      <c r="T41494" s="138"/>
    </row>
    <row r="41495" spans="9:20" x14ac:dyDescent="0.25">
      <c r="I41495" s="137"/>
      <c r="J41495" s="110"/>
      <c r="K41495"/>
      <c r="L41495"/>
      <c r="T41495" s="138"/>
    </row>
    <row r="41496" spans="9:20" x14ac:dyDescent="0.25">
      <c r="I41496" s="137"/>
      <c r="J41496" s="110"/>
      <c r="K41496"/>
      <c r="L41496"/>
      <c r="T41496" s="138"/>
    </row>
    <row r="41497" spans="9:20" x14ac:dyDescent="0.25">
      <c r="I41497" s="137"/>
      <c r="J41497" s="110"/>
      <c r="K41497"/>
      <c r="L41497"/>
      <c r="T41497" s="138"/>
    </row>
    <row r="41498" spans="9:20" x14ac:dyDescent="0.25">
      <c r="I41498" s="137"/>
      <c r="J41498" s="110"/>
      <c r="K41498"/>
      <c r="L41498"/>
      <c r="T41498" s="138"/>
    </row>
    <row r="41499" spans="9:20" x14ac:dyDescent="0.25">
      <c r="I41499" s="137"/>
      <c r="J41499" s="110"/>
      <c r="K41499"/>
      <c r="L41499"/>
      <c r="T41499" s="138"/>
    </row>
    <row r="41500" spans="9:20" x14ac:dyDescent="0.25">
      <c r="I41500" s="137"/>
      <c r="J41500" s="110"/>
      <c r="K41500"/>
      <c r="L41500"/>
      <c r="T41500" s="138"/>
    </row>
    <row r="41501" spans="9:20" x14ac:dyDescent="0.25">
      <c r="I41501" s="137"/>
      <c r="J41501" s="110"/>
      <c r="K41501"/>
      <c r="L41501"/>
      <c r="T41501" s="138"/>
    </row>
    <row r="41502" spans="9:20" x14ac:dyDescent="0.25">
      <c r="I41502" s="137"/>
      <c r="J41502" s="110"/>
      <c r="K41502"/>
      <c r="L41502"/>
      <c r="T41502" s="138"/>
    </row>
    <row r="41503" spans="9:20" x14ac:dyDescent="0.25">
      <c r="I41503" s="137"/>
      <c r="J41503" s="110"/>
      <c r="K41503"/>
      <c r="L41503"/>
      <c r="T41503" s="138"/>
    </row>
    <row r="41504" spans="9:20" x14ac:dyDescent="0.25">
      <c r="I41504" s="137"/>
      <c r="J41504" s="110"/>
      <c r="K41504"/>
      <c r="L41504"/>
      <c r="T41504" s="138"/>
    </row>
    <row r="41505" spans="9:20" x14ac:dyDescent="0.25">
      <c r="I41505" s="137"/>
      <c r="J41505" s="110"/>
      <c r="K41505"/>
      <c r="L41505"/>
      <c r="T41505" s="138"/>
    </row>
    <row r="41506" spans="9:20" x14ac:dyDescent="0.25">
      <c r="I41506" s="137"/>
      <c r="J41506" s="110"/>
      <c r="K41506"/>
      <c r="L41506"/>
      <c r="T41506" s="138"/>
    </row>
    <row r="41507" spans="9:20" x14ac:dyDescent="0.25">
      <c r="I41507" s="137"/>
      <c r="J41507" s="110"/>
      <c r="K41507"/>
      <c r="L41507"/>
      <c r="T41507" s="138"/>
    </row>
    <row r="41508" spans="9:20" x14ac:dyDescent="0.25">
      <c r="I41508" s="137"/>
      <c r="J41508" s="110"/>
      <c r="K41508"/>
      <c r="L41508"/>
      <c r="T41508" s="138"/>
    </row>
    <row r="41509" spans="9:20" x14ac:dyDescent="0.25">
      <c r="I41509" s="137"/>
      <c r="J41509" s="110"/>
      <c r="K41509"/>
      <c r="L41509"/>
      <c r="T41509" s="138"/>
    </row>
    <row r="41510" spans="9:20" x14ac:dyDescent="0.25">
      <c r="I41510" s="137"/>
      <c r="J41510" s="110"/>
      <c r="K41510"/>
      <c r="L41510"/>
      <c r="T41510" s="138"/>
    </row>
    <row r="41511" spans="9:20" x14ac:dyDescent="0.25">
      <c r="I41511" s="137"/>
      <c r="J41511" s="110"/>
      <c r="K41511"/>
      <c r="L41511"/>
      <c r="T41511" s="138"/>
    </row>
    <row r="41512" spans="9:20" x14ac:dyDescent="0.25">
      <c r="I41512" s="137"/>
      <c r="J41512" s="110"/>
      <c r="K41512"/>
      <c r="L41512"/>
      <c r="T41512" s="138"/>
    </row>
    <row r="41513" spans="9:20" x14ac:dyDescent="0.25">
      <c r="I41513" s="137"/>
      <c r="J41513" s="110"/>
      <c r="K41513"/>
      <c r="L41513"/>
      <c r="T41513" s="138"/>
    </row>
    <row r="41514" spans="9:20" x14ac:dyDescent="0.25">
      <c r="I41514" s="137"/>
      <c r="J41514" s="110"/>
      <c r="K41514"/>
      <c r="L41514"/>
      <c r="T41514" s="138"/>
    </row>
    <row r="41515" spans="9:20" x14ac:dyDescent="0.25">
      <c r="I41515" s="137"/>
      <c r="J41515" s="110"/>
      <c r="K41515"/>
      <c r="L41515"/>
      <c r="T41515" s="138"/>
    </row>
    <row r="41516" spans="9:20" x14ac:dyDescent="0.25">
      <c r="I41516" s="137"/>
      <c r="J41516" s="110"/>
      <c r="K41516"/>
      <c r="L41516"/>
      <c r="T41516" s="138"/>
    </row>
    <row r="41517" spans="9:20" x14ac:dyDescent="0.25">
      <c r="I41517" s="137"/>
      <c r="J41517" s="110"/>
      <c r="K41517"/>
      <c r="L41517"/>
      <c r="T41517" s="138"/>
    </row>
    <row r="41518" spans="9:20" x14ac:dyDescent="0.25">
      <c r="I41518" s="137"/>
      <c r="J41518" s="110"/>
      <c r="K41518"/>
      <c r="L41518"/>
      <c r="T41518" s="138"/>
    </row>
    <row r="41519" spans="9:20" x14ac:dyDescent="0.25">
      <c r="I41519" s="137"/>
      <c r="J41519" s="110"/>
      <c r="K41519"/>
      <c r="L41519"/>
      <c r="T41519" s="138"/>
    </row>
    <row r="41520" spans="9:20" x14ac:dyDescent="0.25">
      <c r="I41520" s="137"/>
      <c r="J41520" s="110"/>
      <c r="K41520"/>
      <c r="L41520"/>
      <c r="T41520" s="138"/>
    </row>
    <row r="41521" spans="9:20" x14ac:dyDescent="0.25">
      <c r="I41521" s="137"/>
      <c r="J41521" s="110"/>
      <c r="K41521"/>
      <c r="L41521"/>
      <c r="T41521" s="138"/>
    </row>
    <row r="41522" spans="9:20" x14ac:dyDescent="0.25">
      <c r="I41522" s="137"/>
      <c r="J41522" s="110"/>
      <c r="K41522"/>
      <c r="L41522"/>
      <c r="T41522" s="138"/>
    </row>
    <row r="41523" spans="9:20" x14ac:dyDescent="0.25">
      <c r="I41523" s="137"/>
      <c r="J41523" s="110"/>
      <c r="K41523"/>
      <c r="L41523"/>
      <c r="T41523" s="138"/>
    </row>
    <row r="41524" spans="9:20" x14ac:dyDescent="0.25">
      <c r="I41524" s="137"/>
      <c r="J41524" s="110"/>
      <c r="K41524"/>
      <c r="L41524"/>
      <c r="T41524" s="138"/>
    </row>
    <row r="41525" spans="9:20" x14ac:dyDescent="0.25">
      <c r="I41525" s="137"/>
      <c r="J41525" s="110"/>
      <c r="K41525"/>
      <c r="L41525"/>
      <c r="T41525" s="138"/>
    </row>
    <row r="41526" spans="9:20" x14ac:dyDescent="0.25">
      <c r="I41526" s="137"/>
      <c r="J41526" s="110"/>
      <c r="K41526"/>
      <c r="L41526"/>
      <c r="T41526" s="138"/>
    </row>
    <row r="41527" spans="9:20" x14ac:dyDescent="0.25">
      <c r="I41527" s="137"/>
      <c r="J41527" s="110"/>
      <c r="K41527"/>
      <c r="L41527"/>
      <c r="T41527" s="138"/>
    </row>
    <row r="41528" spans="9:20" x14ac:dyDescent="0.25">
      <c r="I41528" s="137"/>
      <c r="J41528" s="110"/>
      <c r="K41528"/>
      <c r="L41528"/>
      <c r="T41528" s="138"/>
    </row>
    <row r="41529" spans="9:20" x14ac:dyDescent="0.25">
      <c r="I41529" s="137"/>
      <c r="J41529" s="110"/>
      <c r="K41529"/>
      <c r="L41529"/>
      <c r="T41529" s="138"/>
    </row>
    <row r="41530" spans="9:20" x14ac:dyDescent="0.25">
      <c r="I41530" s="137"/>
      <c r="J41530" s="110"/>
      <c r="K41530"/>
      <c r="L41530"/>
      <c r="T41530" s="138"/>
    </row>
    <row r="41531" spans="9:20" x14ac:dyDescent="0.25">
      <c r="I41531" s="137"/>
      <c r="J41531" s="110"/>
      <c r="K41531"/>
      <c r="L41531"/>
      <c r="T41531" s="138"/>
    </row>
    <row r="41532" spans="9:20" x14ac:dyDescent="0.25">
      <c r="I41532" s="137"/>
      <c r="J41532" s="110"/>
      <c r="K41532"/>
      <c r="L41532"/>
      <c r="T41532" s="138"/>
    </row>
    <row r="41533" spans="9:20" x14ac:dyDescent="0.25">
      <c r="I41533" s="137"/>
      <c r="J41533" s="110"/>
      <c r="K41533"/>
      <c r="L41533"/>
      <c r="T41533" s="138"/>
    </row>
    <row r="41534" spans="9:20" x14ac:dyDescent="0.25">
      <c r="I41534" s="137"/>
      <c r="J41534" s="110"/>
      <c r="K41534"/>
      <c r="L41534"/>
      <c r="T41534" s="138"/>
    </row>
    <row r="41535" spans="9:20" x14ac:dyDescent="0.25">
      <c r="I41535" s="137"/>
      <c r="J41535" s="110"/>
      <c r="K41535"/>
      <c r="L41535"/>
      <c r="T41535" s="138"/>
    </row>
    <row r="41536" spans="9:20" x14ac:dyDescent="0.25">
      <c r="I41536" s="137"/>
      <c r="J41536" s="110"/>
      <c r="K41536"/>
      <c r="L41536"/>
      <c r="T41536" s="138"/>
    </row>
    <row r="41537" spans="9:20" x14ac:dyDescent="0.25">
      <c r="I41537" s="137"/>
      <c r="J41537" s="110"/>
      <c r="K41537"/>
      <c r="L41537"/>
      <c r="T41537" s="138"/>
    </row>
    <row r="41538" spans="9:20" x14ac:dyDescent="0.25">
      <c r="I41538" s="137"/>
      <c r="J41538" s="110"/>
      <c r="K41538"/>
      <c r="L41538"/>
      <c r="T41538" s="138"/>
    </row>
    <row r="41539" spans="9:20" x14ac:dyDescent="0.25">
      <c r="I41539" s="137"/>
      <c r="J41539" s="110"/>
      <c r="K41539"/>
      <c r="L41539"/>
      <c r="T41539" s="138"/>
    </row>
    <row r="41540" spans="9:20" x14ac:dyDescent="0.25">
      <c r="I41540" s="137"/>
      <c r="J41540" s="110"/>
      <c r="K41540"/>
      <c r="L41540"/>
      <c r="T41540" s="138"/>
    </row>
    <row r="41541" spans="9:20" x14ac:dyDescent="0.25">
      <c r="I41541" s="137"/>
      <c r="J41541" s="110"/>
      <c r="K41541"/>
      <c r="L41541"/>
      <c r="T41541" s="138"/>
    </row>
    <row r="41542" spans="9:20" x14ac:dyDescent="0.25">
      <c r="I41542" s="137"/>
      <c r="J41542" s="110"/>
      <c r="K41542"/>
      <c r="L41542"/>
      <c r="T41542" s="138"/>
    </row>
    <row r="41543" spans="9:20" x14ac:dyDescent="0.25">
      <c r="I41543" s="137"/>
      <c r="J41543" s="110"/>
      <c r="K41543"/>
      <c r="L41543"/>
      <c r="T41543" s="138"/>
    </row>
    <row r="41544" spans="9:20" x14ac:dyDescent="0.25">
      <c r="I41544" s="137"/>
      <c r="J41544" s="110"/>
      <c r="K41544"/>
      <c r="L41544"/>
      <c r="T41544" s="138"/>
    </row>
    <row r="41545" spans="9:20" x14ac:dyDescent="0.25">
      <c r="I41545" s="137"/>
      <c r="J41545" s="110"/>
      <c r="K41545"/>
      <c r="L41545"/>
      <c r="T41545" s="138"/>
    </row>
    <row r="41546" spans="9:20" x14ac:dyDescent="0.25">
      <c r="I41546" s="137"/>
      <c r="J41546" s="110"/>
      <c r="K41546"/>
      <c r="L41546"/>
      <c r="T41546" s="138"/>
    </row>
    <row r="41547" spans="9:20" x14ac:dyDescent="0.25">
      <c r="I41547" s="137"/>
      <c r="J41547" s="110"/>
      <c r="K41547"/>
      <c r="L41547"/>
      <c r="T41547" s="138"/>
    </row>
    <row r="41548" spans="9:20" x14ac:dyDescent="0.25">
      <c r="I41548" s="137"/>
      <c r="J41548" s="110"/>
      <c r="K41548"/>
      <c r="L41548"/>
      <c r="T41548" s="138"/>
    </row>
    <row r="41549" spans="9:20" x14ac:dyDescent="0.25">
      <c r="I41549" s="137"/>
      <c r="J41549" s="110"/>
      <c r="K41549"/>
      <c r="L41549"/>
      <c r="T41549" s="138"/>
    </row>
    <row r="41550" spans="9:20" x14ac:dyDescent="0.25">
      <c r="I41550" s="137"/>
      <c r="J41550" s="110"/>
      <c r="K41550"/>
      <c r="L41550"/>
      <c r="T41550" s="138"/>
    </row>
    <row r="41551" spans="9:20" x14ac:dyDescent="0.25">
      <c r="I41551" s="137"/>
      <c r="J41551" s="110"/>
      <c r="K41551"/>
      <c r="L41551"/>
      <c r="T41551" s="138"/>
    </row>
    <row r="41552" spans="9:20" x14ac:dyDescent="0.25">
      <c r="I41552" s="137"/>
      <c r="J41552" s="110"/>
      <c r="K41552"/>
      <c r="L41552"/>
      <c r="T41552" s="138"/>
    </row>
    <row r="41553" spans="9:20" x14ac:dyDescent="0.25">
      <c r="I41553" s="137"/>
      <c r="J41553" s="110"/>
      <c r="K41553"/>
      <c r="L41553"/>
      <c r="T41553" s="138"/>
    </row>
    <row r="41554" spans="9:20" x14ac:dyDescent="0.25">
      <c r="I41554" s="137"/>
      <c r="J41554" s="110"/>
      <c r="K41554"/>
      <c r="L41554"/>
      <c r="T41554" s="138"/>
    </row>
    <row r="41555" spans="9:20" x14ac:dyDescent="0.25">
      <c r="I41555" s="137"/>
      <c r="J41555" s="110"/>
      <c r="K41555"/>
      <c r="L41555"/>
      <c r="T41555" s="138"/>
    </row>
    <row r="41556" spans="9:20" x14ac:dyDescent="0.25">
      <c r="I41556" s="137"/>
      <c r="J41556" s="110"/>
      <c r="K41556"/>
      <c r="L41556"/>
      <c r="T41556" s="138"/>
    </row>
    <row r="41557" spans="9:20" x14ac:dyDescent="0.25">
      <c r="I41557" s="137"/>
      <c r="J41557" s="110"/>
      <c r="K41557"/>
      <c r="L41557"/>
      <c r="T41557" s="138"/>
    </row>
    <row r="41558" spans="9:20" x14ac:dyDescent="0.25">
      <c r="I41558" s="137"/>
      <c r="J41558" s="110"/>
      <c r="K41558"/>
      <c r="L41558"/>
      <c r="T41558" s="138"/>
    </row>
    <row r="41559" spans="9:20" x14ac:dyDescent="0.25">
      <c r="I41559" s="137"/>
      <c r="J41559" s="110"/>
      <c r="K41559"/>
      <c r="L41559"/>
      <c r="T41559" s="138"/>
    </row>
    <row r="41560" spans="9:20" x14ac:dyDescent="0.25">
      <c r="I41560" s="137"/>
      <c r="J41560" s="110"/>
      <c r="K41560"/>
      <c r="L41560"/>
      <c r="T41560" s="138"/>
    </row>
    <row r="41561" spans="9:20" x14ac:dyDescent="0.25">
      <c r="I41561" s="137"/>
      <c r="J41561" s="110"/>
      <c r="K41561"/>
      <c r="L41561"/>
      <c r="T41561" s="138"/>
    </row>
    <row r="41562" spans="9:20" x14ac:dyDescent="0.25">
      <c r="I41562" s="137"/>
      <c r="J41562" s="110"/>
      <c r="K41562"/>
      <c r="L41562"/>
      <c r="T41562" s="138"/>
    </row>
    <row r="41563" spans="9:20" x14ac:dyDescent="0.25">
      <c r="I41563" s="137"/>
      <c r="J41563" s="110"/>
      <c r="K41563"/>
      <c r="L41563"/>
      <c r="T41563" s="138"/>
    </row>
    <row r="41564" spans="9:20" x14ac:dyDescent="0.25">
      <c r="I41564" s="137"/>
      <c r="J41564" s="110"/>
      <c r="K41564"/>
      <c r="L41564"/>
      <c r="T41564" s="138"/>
    </row>
    <row r="41565" spans="9:20" x14ac:dyDescent="0.25">
      <c r="I41565" s="137"/>
      <c r="J41565" s="110"/>
      <c r="K41565"/>
      <c r="L41565"/>
      <c r="T41565" s="138"/>
    </row>
    <row r="41566" spans="9:20" x14ac:dyDescent="0.25">
      <c r="I41566" s="137"/>
      <c r="J41566" s="110"/>
      <c r="K41566"/>
      <c r="L41566"/>
      <c r="T41566" s="138"/>
    </row>
    <row r="41567" spans="9:20" x14ac:dyDescent="0.25">
      <c r="I41567" s="137"/>
      <c r="J41567" s="110"/>
      <c r="K41567"/>
      <c r="L41567"/>
      <c r="T41567" s="138"/>
    </row>
    <row r="41568" spans="9:20" x14ac:dyDescent="0.25">
      <c r="I41568" s="137"/>
      <c r="J41568" s="110"/>
      <c r="K41568"/>
      <c r="L41568"/>
      <c r="T41568" s="138"/>
    </row>
    <row r="41569" spans="9:20" x14ac:dyDescent="0.25">
      <c r="I41569" s="137"/>
      <c r="J41569" s="110"/>
      <c r="K41569"/>
      <c r="L41569"/>
      <c r="T41569" s="138"/>
    </row>
    <row r="41570" spans="9:20" x14ac:dyDescent="0.25">
      <c r="I41570" s="137"/>
      <c r="J41570" s="110"/>
      <c r="K41570"/>
      <c r="L41570"/>
      <c r="T41570" s="138"/>
    </row>
    <row r="41571" spans="9:20" x14ac:dyDescent="0.25">
      <c r="I41571" s="137"/>
      <c r="J41571" s="110"/>
      <c r="K41571"/>
      <c r="L41571"/>
      <c r="T41571" s="138"/>
    </row>
    <row r="41572" spans="9:20" x14ac:dyDescent="0.25">
      <c r="I41572" s="137"/>
      <c r="J41572" s="110"/>
      <c r="K41572"/>
      <c r="L41572"/>
      <c r="T41572" s="138"/>
    </row>
    <row r="41573" spans="9:20" x14ac:dyDescent="0.25">
      <c r="I41573" s="137"/>
      <c r="J41573" s="110"/>
      <c r="K41573"/>
      <c r="L41573"/>
      <c r="T41573" s="138"/>
    </row>
    <row r="41574" spans="9:20" x14ac:dyDescent="0.25">
      <c r="I41574" s="137"/>
      <c r="J41574" s="110"/>
      <c r="K41574"/>
      <c r="L41574"/>
      <c r="T41574" s="138"/>
    </row>
    <row r="41575" spans="9:20" x14ac:dyDescent="0.25">
      <c r="I41575" s="137"/>
      <c r="J41575" s="110"/>
      <c r="K41575"/>
      <c r="L41575"/>
      <c r="T41575" s="138"/>
    </row>
    <row r="41576" spans="9:20" x14ac:dyDescent="0.25">
      <c r="I41576" s="137"/>
      <c r="J41576" s="110"/>
      <c r="K41576"/>
      <c r="L41576"/>
      <c r="T41576" s="138"/>
    </row>
    <row r="41577" spans="9:20" x14ac:dyDescent="0.25">
      <c r="I41577" s="137"/>
      <c r="J41577" s="110"/>
      <c r="K41577"/>
      <c r="L41577"/>
      <c r="T41577" s="138"/>
    </row>
    <row r="41578" spans="9:20" x14ac:dyDescent="0.25">
      <c r="I41578" s="137"/>
      <c r="J41578" s="110"/>
      <c r="K41578"/>
      <c r="L41578"/>
      <c r="T41578" s="138"/>
    </row>
    <row r="41579" spans="9:20" x14ac:dyDescent="0.25">
      <c r="I41579" s="137"/>
      <c r="J41579" s="110"/>
      <c r="K41579"/>
      <c r="L41579"/>
      <c r="T41579" s="138"/>
    </row>
    <row r="41580" spans="9:20" x14ac:dyDescent="0.25">
      <c r="I41580" s="137"/>
      <c r="J41580" s="110"/>
      <c r="K41580"/>
      <c r="L41580"/>
      <c r="T41580" s="138"/>
    </row>
    <row r="41581" spans="9:20" x14ac:dyDescent="0.25">
      <c r="I41581" s="137"/>
      <c r="J41581" s="110"/>
      <c r="K41581"/>
      <c r="L41581"/>
      <c r="T41581" s="138"/>
    </row>
    <row r="41582" spans="9:20" x14ac:dyDescent="0.25">
      <c r="I41582" s="137"/>
      <c r="J41582" s="110"/>
      <c r="K41582"/>
      <c r="L41582"/>
      <c r="T41582" s="138"/>
    </row>
    <row r="41583" spans="9:20" x14ac:dyDescent="0.25">
      <c r="I41583" s="137"/>
      <c r="J41583" s="110"/>
      <c r="K41583"/>
      <c r="L41583"/>
      <c r="T41583" s="138"/>
    </row>
    <row r="41584" spans="9:20" x14ac:dyDescent="0.25">
      <c r="I41584" s="137"/>
      <c r="J41584" s="110"/>
      <c r="K41584"/>
      <c r="L41584"/>
      <c r="T41584" s="138"/>
    </row>
    <row r="41585" spans="9:20" x14ac:dyDescent="0.25">
      <c r="I41585" s="137"/>
      <c r="J41585" s="110"/>
      <c r="K41585"/>
      <c r="L41585"/>
      <c r="T41585" s="138"/>
    </row>
    <row r="41586" spans="9:20" x14ac:dyDescent="0.25">
      <c r="I41586" s="137"/>
      <c r="J41586" s="110"/>
      <c r="K41586"/>
      <c r="L41586"/>
      <c r="T41586" s="138"/>
    </row>
    <row r="41587" spans="9:20" x14ac:dyDescent="0.25">
      <c r="I41587" s="137"/>
      <c r="J41587" s="110"/>
      <c r="K41587"/>
      <c r="L41587"/>
      <c r="T41587" s="138"/>
    </row>
    <row r="41588" spans="9:20" x14ac:dyDescent="0.25">
      <c r="I41588" s="137"/>
      <c r="J41588" s="110"/>
      <c r="K41588"/>
      <c r="L41588"/>
      <c r="T41588" s="138"/>
    </row>
    <row r="41589" spans="9:20" x14ac:dyDescent="0.25">
      <c r="I41589" s="137"/>
      <c r="J41589" s="110"/>
      <c r="K41589"/>
      <c r="L41589"/>
      <c r="T41589" s="138"/>
    </row>
    <row r="41590" spans="9:20" x14ac:dyDescent="0.25">
      <c r="I41590" s="137"/>
      <c r="J41590" s="110"/>
      <c r="K41590"/>
      <c r="L41590"/>
      <c r="T41590" s="138"/>
    </row>
    <row r="41591" spans="9:20" x14ac:dyDescent="0.25">
      <c r="I41591" s="137"/>
      <c r="J41591" s="110"/>
      <c r="K41591"/>
      <c r="L41591"/>
      <c r="T41591" s="138"/>
    </row>
    <row r="41592" spans="9:20" x14ac:dyDescent="0.25">
      <c r="I41592" s="137"/>
      <c r="J41592" s="110"/>
      <c r="K41592"/>
      <c r="L41592"/>
      <c r="T41592" s="138"/>
    </row>
    <row r="41593" spans="9:20" x14ac:dyDescent="0.25">
      <c r="I41593" s="137"/>
      <c r="J41593" s="110"/>
      <c r="K41593"/>
      <c r="L41593"/>
      <c r="T41593" s="138"/>
    </row>
    <row r="41594" spans="9:20" x14ac:dyDescent="0.25">
      <c r="I41594" s="137"/>
      <c r="J41594" s="110"/>
      <c r="K41594"/>
      <c r="L41594"/>
      <c r="T41594" s="138"/>
    </row>
    <row r="41595" spans="9:20" x14ac:dyDescent="0.25">
      <c r="I41595" s="137"/>
      <c r="J41595" s="110"/>
      <c r="K41595"/>
      <c r="L41595"/>
      <c r="T41595" s="138"/>
    </row>
    <row r="41596" spans="9:20" x14ac:dyDescent="0.25">
      <c r="I41596" s="137"/>
      <c r="J41596" s="110"/>
      <c r="K41596"/>
      <c r="L41596"/>
      <c r="T41596" s="138"/>
    </row>
    <row r="41597" spans="9:20" x14ac:dyDescent="0.25">
      <c r="I41597" s="137"/>
      <c r="J41597" s="110"/>
      <c r="K41597"/>
      <c r="L41597"/>
      <c r="T41597" s="138"/>
    </row>
    <row r="41598" spans="9:20" x14ac:dyDescent="0.25">
      <c r="I41598" s="137"/>
      <c r="J41598" s="110"/>
      <c r="K41598"/>
      <c r="L41598"/>
      <c r="T41598" s="138"/>
    </row>
    <row r="41599" spans="9:20" x14ac:dyDescent="0.25">
      <c r="I41599" s="137"/>
      <c r="J41599" s="110"/>
      <c r="K41599"/>
      <c r="L41599"/>
      <c r="T41599" s="138"/>
    </row>
    <row r="41600" spans="9:20" x14ac:dyDescent="0.25">
      <c r="I41600" s="137"/>
      <c r="J41600" s="110"/>
      <c r="K41600"/>
      <c r="L41600"/>
      <c r="T41600" s="138"/>
    </row>
    <row r="41601" spans="9:20" x14ac:dyDescent="0.25">
      <c r="I41601" s="137"/>
      <c r="J41601" s="110"/>
      <c r="K41601"/>
      <c r="L41601"/>
      <c r="T41601" s="138"/>
    </row>
    <row r="41602" spans="9:20" x14ac:dyDescent="0.25">
      <c r="I41602" s="137"/>
      <c r="J41602" s="110"/>
      <c r="K41602"/>
      <c r="L41602"/>
      <c r="T41602" s="138"/>
    </row>
    <row r="41603" spans="9:20" x14ac:dyDescent="0.25">
      <c r="I41603" s="137"/>
      <c r="J41603" s="110"/>
      <c r="K41603"/>
      <c r="L41603"/>
      <c r="T41603" s="138"/>
    </row>
    <row r="41604" spans="9:20" x14ac:dyDescent="0.25">
      <c r="I41604" s="137"/>
      <c r="J41604" s="110"/>
      <c r="K41604"/>
      <c r="L41604"/>
      <c r="T41604" s="138"/>
    </row>
    <row r="41605" spans="9:20" x14ac:dyDescent="0.25">
      <c r="I41605" s="137"/>
      <c r="J41605" s="110"/>
      <c r="K41605"/>
      <c r="L41605"/>
      <c r="T41605" s="138"/>
    </row>
    <row r="41606" spans="9:20" x14ac:dyDescent="0.25">
      <c r="I41606" s="137"/>
      <c r="J41606" s="110"/>
      <c r="K41606"/>
      <c r="L41606"/>
      <c r="T41606" s="138"/>
    </row>
    <row r="41607" spans="9:20" x14ac:dyDescent="0.25">
      <c r="I41607" s="137"/>
      <c r="J41607" s="110"/>
      <c r="K41607"/>
      <c r="L41607"/>
      <c r="T41607" s="138"/>
    </row>
    <row r="41608" spans="9:20" x14ac:dyDescent="0.25">
      <c r="I41608" s="137"/>
      <c r="J41608" s="110"/>
      <c r="K41608"/>
      <c r="L41608"/>
      <c r="T41608" s="138"/>
    </row>
    <row r="41609" spans="9:20" x14ac:dyDescent="0.25">
      <c r="I41609" s="137"/>
      <c r="J41609" s="110"/>
      <c r="K41609"/>
      <c r="L41609"/>
      <c r="T41609" s="138"/>
    </row>
    <row r="41610" spans="9:20" x14ac:dyDescent="0.25">
      <c r="I41610" s="137"/>
      <c r="J41610" s="110"/>
      <c r="K41610"/>
      <c r="L41610"/>
      <c r="T41610" s="138"/>
    </row>
    <row r="41611" spans="9:20" x14ac:dyDescent="0.25">
      <c r="I41611" s="137"/>
      <c r="J41611" s="110"/>
      <c r="K41611"/>
      <c r="L41611"/>
      <c r="T41611" s="138"/>
    </row>
    <row r="41612" spans="9:20" x14ac:dyDescent="0.25">
      <c r="I41612" s="137"/>
      <c r="J41612" s="110"/>
      <c r="K41612"/>
      <c r="L41612"/>
      <c r="T41612" s="138"/>
    </row>
    <row r="41613" spans="9:20" x14ac:dyDescent="0.25">
      <c r="I41613" s="137"/>
      <c r="J41613" s="110"/>
      <c r="K41613"/>
      <c r="L41613"/>
      <c r="T41613" s="138"/>
    </row>
    <row r="41614" spans="9:20" x14ac:dyDescent="0.25">
      <c r="I41614" s="137"/>
      <c r="J41614" s="110"/>
      <c r="K41614"/>
      <c r="L41614"/>
      <c r="T41614" s="138"/>
    </row>
    <row r="41615" spans="9:20" x14ac:dyDescent="0.25">
      <c r="I41615" s="137"/>
      <c r="J41615" s="110"/>
      <c r="K41615"/>
      <c r="L41615"/>
      <c r="T41615" s="138"/>
    </row>
    <row r="41616" spans="9:20" x14ac:dyDescent="0.25">
      <c r="I41616" s="137"/>
      <c r="J41616" s="110"/>
      <c r="K41616"/>
      <c r="L41616"/>
      <c r="T41616" s="138"/>
    </row>
    <row r="41617" spans="9:20" x14ac:dyDescent="0.25">
      <c r="I41617" s="137"/>
      <c r="J41617" s="110"/>
      <c r="K41617"/>
      <c r="L41617"/>
      <c r="T41617" s="138"/>
    </row>
    <row r="41618" spans="9:20" x14ac:dyDescent="0.25">
      <c r="I41618" s="137"/>
      <c r="J41618" s="110"/>
      <c r="K41618"/>
      <c r="L41618"/>
      <c r="T41618" s="138"/>
    </row>
    <row r="41619" spans="9:20" x14ac:dyDescent="0.25">
      <c r="I41619" s="137"/>
      <c r="J41619" s="110"/>
      <c r="K41619"/>
      <c r="L41619"/>
      <c r="T41619" s="138"/>
    </row>
    <row r="41620" spans="9:20" x14ac:dyDescent="0.25">
      <c r="I41620" s="137"/>
      <c r="J41620" s="110"/>
      <c r="K41620"/>
      <c r="L41620"/>
      <c r="T41620" s="138"/>
    </row>
    <row r="41621" spans="9:20" x14ac:dyDescent="0.25">
      <c r="I41621" s="137"/>
      <c r="J41621" s="110"/>
      <c r="K41621"/>
      <c r="L41621"/>
      <c r="T41621" s="138"/>
    </row>
    <row r="41622" spans="9:20" x14ac:dyDescent="0.25">
      <c r="I41622" s="137"/>
      <c r="J41622" s="110"/>
      <c r="K41622"/>
      <c r="L41622"/>
      <c r="T41622" s="138"/>
    </row>
    <row r="41623" spans="9:20" x14ac:dyDescent="0.25">
      <c r="I41623" s="137"/>
      <c r="J41623" s="110"/>
      <c r="K41623"/>
      <c r="L41623"/>
      <c r="T41623" s="138"/>
    </row>
    <row r="41624" spans="9:20" x14ac:dyDescent="0.25">
      <c r="I41624" s="137"/>
      <c r="J41624" s="110"/>
      <c r="K41624"/>
      <c r="L41624"/>
      <c r="T41624" s="138"/>
    </row>
    <row r="41625" spans="9:20" x14ac:dyDescent="0.25">
      <c r="I41625" s="137"/>
      <c r="J41625" s="110"/>
      <c r="K41625"/>
      <c r="L41625"/>
      <c r="T41625" s="138"/>
    </row>
    <row r="41626" spans="9:20" x14ac:dyDescent="0.25">
      <c r="I41626" s="137"/>
      <c r="J41626" s="110"/>
      <c r="K41626"/>
      <c r="L41626"/>
      <c r="T41626" s="138"/>
    </row>
    <row r="41627" spans="9:20" x14ac:dyDescent="0.25">
      <c r="I41627" s="137"/>
      <c r="J41627" s="110"/>
      <c r="K41627"/>
      <c r="L41627"/>
      <c r="T41627" s="138"/>
    </row>
    <row r="41628" spans="9:20" x14ac:dyDescent="0.25">
      <c r="I41628" s="137"/>
      <c r="J41628" s="110"/>
      <c r="K41628"/>
      <c r="L41628"/>
      <c r="T41628" s="138"/>
    </row>
    <row r="41629" spans="9:20" x14ac:dyDescent="0.25">
      <c r="I41629" s="137"/>
      <c r="J41629" s="110"/>
      <c r="K41629"/>
      <c r="L41629"/>
      <c r="T41629" s="138"/>
    </row>
    <row r="41630" spans="9:20" x14ac:dyDescent="0.25">
      <c r="I41630" s="137"/>
      <c r="J41630" s="110"/>
      <c r="K41630"/>
      <c r="L41630"/>
      <c r="T41630" s="138"/>
    </row>
    <row r="41631" spans="9:20" x14ac:dyDescent="0.25">
      <c r="I41631" s="137"/>
      <c r="J41631" s="110"/>
      <c r="K41631"/>
      <c r="L41631"/>
      <c r="T41631" s="138"/>
    </row>
    <row r="41632" spans="9:20" x14ac:dyDescent="0.25">
      <c r="I41632" s="137"/>
      <c r="J41632" s="110"/>
      <c r="K41632"/>
      <c r="L41632"/>
      <c r="T41632" s="138"/>
    </row>
    <row r="41633" spans="9:20" x14ac:dyDescent="0.25">
      <c r="I41633" s="137"/>
      <c r="J41633" s="110"/>
      <c r="K41633"/>
      <c r="L41633"/>
      <c r="T41633" s="138"/>
    </row>
    <row r="41634" spans="9:20" x14ac:dyDescent="0.25">
      <c r="I41634" s="137"/>
      <c r="J41634" s="110"/>
      <c r="K41634"/>
      <c r="L41634"/>
      <c r="T41634" s="138"/>
    </row>
    <row r="41635" spans="9:20" x14ac:dyDescent="0.25">
      <c r="I41635" s="137"/>
      <c r="J41635" s="110"/>
      <c r="K41635"/>
      <c r="L41635"/>
      <c r="T41635" s="138"/>
    </row>
    <row r="41636" spans="9:20" x14ac:dyDescent="0.25">
      <c r="I41636" s="137"/>
      <c r="J41636" s="110"/>
      <c r="K41636"/>
      <c r="L41636"/>
      <c r="T41636" s="138"/>
    </row>
    <row r="41637" spans="9:20" x14ac:dyDescent="0.25">
      <c r="I41637" s="137"/>
      <c r="J41637" s="110"/>
      <c r="K41637"/>
      <c r="L41637"/>
      <c r="T41637" s="138"/>
    </row>
    <row r="41638" spans="9:20" x14ac:dyDescent="0.25">
      <c r="I41638" s="137"/>
      <c r="J41638" s="110"/>
      <c r="K41638"/>
      <c r="L41638"/>
      <c r="T41638" s="138"/>
    </row>
    <row r="41639" spans="9:20" x14ac:dyDescent="0.25">
      <c r="I41639" s="137"/>
      <c r="J41639" s="110"/>
      <c r="K41639"/>
      <c r="L41639"/>
      <c r="T41639" s="138"/>
    </row>
    <row r="41640" spans="9:20" x14ac:dyDescent="0.25">
      <c r="I41640" s="137"/>
      <c r="J41640" s="110"/>
      <c r="K41640"/>
      <c r="L41640"/>
      <c r="T41640" s="138"/>
    </row>
    <row r="41641" spans="9:20" x14ac:dyDescent="0.25">
      <c r="I41641" s="137"/>
      <c r="J41641" s="110"/>
      <c r="K41641"/>
      <c r="L41641"/>
      <c r="T41641" s="138"/>
    </row>
    <row r="41642" spans="9:20" x14ac:dyDescent="0.25">
      <c r="I41642" s="137"/>
      <c r="J41642" s="110"/>
      <c r="K41642"/>
      <c r="L41642"/>
      <c r="T41642" s="138"/>
    </row>
    <row r="41643" spans="9:20" x14ac:dyDescent="0.25">
      <c r="I41643" s="137"/>
      <c r="J41643" s="110"/>
      <c r="K41643"/>
      <c r="L41643"/>
      <c r="T41643" s="138"/>
    </row>
    <row r="41644" spans="9:20" x14ac:dyDescent="0.25">
      <c r="I41644" s="137"/>
      <c r="J41644" s="110"/>
      <c r="K41644"/>
      <c r="L41644"/>
      <c r="T41644" s="138"/>
    </row>
    <row r="41645" spans="9:20" x14ac:dyDescent="0.25">
      <c r="I41645" s="137"/>
      <c r="J41645" s="110"/>
      <c r="K41645"/>
      <c r="L41645"/>
      <c r="T41645" s="138"/>
    </row>
    <row r="41646" spans="9:20" x14ac:dyDescent="0.25">
      <c r="I41646" s="137"/>
      <c r="J41646" s="110"/>
      <c r="K41646"/>
      <c r="L41646"/>
      <c r="T41646" s="138"/>
    </row>
    <row r="41647" spans="9:20" x14ac:dyDescent="0.25">
      <c r="I41647" s="137"/>
      <c r="J41647" s="110"/>
      <c r="K41647"/>
      <c r="L41647"/>
      <c r="T41647" s="138"/>
    </row>
    <row r="41648" spans="9:20" x14ac:dyDescent="0.25">
      <c r="I41648" s="137"/>
      <c r="J41648" s="110"/>
      <c r="K41648"/>
      <c r="L41648"/>
      <c r="T41648" s="138"/>
    </row>
    <row r="41649" spans="9:20" x14ac:dyDescent="0.25">
      <c r="I41649" s="137"/>
      <c r="J41649" s="110"/>
      <c r="K41649"/>
      <c r="L41649"/>
      <c r="T41649" s="138"/>
    </row>
    <row r="41650" spans="9:20" x14ac:dyDescent="0.25">
      <c r="I41650" s="137"/>
      <c r="J41650" s="110"/>
      <c r="K41650"/>
      <c r="L41650"/>
      <c r="T41650" s="138"/>
    </row>
    <row r="41651" spans="9:20" x14ac:dyDescent="0.25">
      <c r="I41651" s="137"/>
      <c r="J41651" s="110"/>
      <c r="K41651"/>
      <c r="L41651"/>
      <c r="T41651" s="138"/>
    </row>
    <row r="41652" spans="9:20" x14ac:dyDescent="0.25">
      <c r="I41652" s="137"/>
      <c r="J41652" s="110"/>
      <c r="K41652"/>
      <c r="L41652"/>
      <c r="T41652" s="138"/>
    </row>
    <row r="41653" spans="9:20" x14ac:dyDescent="0.25">
      <c r="I41653" s="137"/>
      <c r="J41653" s="110"/>
      <c r="K41653"/>
      <c r="L41653"/>
      <c r="T41653" s="138"/>
    </row>
    <row r="41654" spans="9:20" x14ac:dyDescent="0.25">
      <c r="I41654" s="137"/>
      <c r="J41654" s="110"/>
      <c r="K41654"/>
      <c r="L41654"/>
      <c r="T41654" s="138"/>
    </row>
    <row r="41655" spans="9:20" x14ac:dyDescent="0.25">
      <c r="I41655" s="137"/>
      <c r="J41655" s="110"/>
      <c r="K41655"/>
      <c r="L41655"/>
      <c r="T41655" s="138"/>
    </row>
    <row r="41656" spans="9:20" x14ac:dyDescent="0.25">
      <c r="I41656" s="137"/>
      <c r="J41656" s="110"/>
      <c r="K41656"/>
      <c r="L41656"/>
      <c r="T41656" s="138"/>
    </row>
    <row r="41657" spans="9:20" x14ac:dyDescent="0.25">
      <c r="I41657" s="137"/>
      <c r="J41657" s="110"/>
      <c r="K41657"/>
      <c r="L41657"/>
      <c r="T41657" s="138"/>
    </row>
    <row r="41658" spans="9:20" x14ac:dyDescent="0.25">
      <c r="I41658" s="137"/>
      <c r="J41658" s="110"/>
      <c r="K41658"/>
      <c r="L41658"/>
      <c r="T41658" s="138"/>
    </row>
    <row r="41659" spans="9:20" x14ac:dyDescent="0.25">
      <c r="I41659" s="137"/>
      <c r="J41659" s="110"/>
      <c r="K41659"/>
      <c r="L41659"/>
      <c r="T41659" s="138"/>
    </row>
    <row r="41660" spans="9:20" x14ac:dyDescent="0.25">
      <c r="I41660" s="137"/>
      <c r="J41660" s="110"/>
      <c r="K41660"/>
      <c r="L41660"/>
      <c r="T41660" s="138"/>
    </row>
    <row r="41661" spans="9:20" x14ac:dyDescent="0.25">
      <c r="I41661" s="137"/>
      <c r="J41661" s="110"/>
      <c r="K41661"/>
      <c r="L41661"/>
      <c r="T41661" s="138"/>
    </row>
    <row r="41662" spans="9:20" x14ac:dyDescent="0.25">
      <c r="I41662" s="137"/>
      <c r="J41662" s="110"/>
      <c r="K41662"/>
      <c r="L41662"/>
      <c r="T41662" s="138"/>
    </row>
    <row r="41663" spans="9:20" x14ac:dyDescent="0.25">
      <c r="I41663" s="137"/>
      <c r="J41663" s="110"/>
      <c r="K41663"/>
      <c r="L41663"/>
      <c r="T41663" s="138"/>
    </row>
    <row r="41664" spans="9:20" x14ac:dyDescent="0.25">
      <c r="I41664" s="137"/>
      <c r="J41664" s="110"/>
      <c r="K41664"/>
      <c r="L41664"/>
      <c r="T41664" s="138"/>
    </row>
    <row r="41665" spans="9:20" x14ac:dyDescent="0.25">
      <c r="I41665" s="137"/>
      <c r="J41665" s="110"/>
      <c r="K41665"/>
      <c r="L41665"/>
      <c r="T41665" s="138"/>
    </row>
    <row r="41666" spans="9:20" x14ac:dyDescent="0.25">
      <c r="I41666" s="137"/>
      <c r="J41666" s="110"/>
      <c r="K41666"/>
      <c r="L41666"/>
      <c r="T41666" s="138"/>
    </row>
    <row r="41667" spans="9:20" x14ac:dyDescent="0.25">
      <c r="I41667" s="137"/>
      <c r="J41667" s="110"/>
      <c r="K41667"/>
      <c r="L41667"/>
      <c r="T41667" s="138"/>
    </row>
    <row r="41668" spans="9:20" x14ac:dyDescent="0.25">
      <c r="I41668" s="137"/>
      <c r="J41668" s="110"/>
      <c r="K41668"/>
      <c r="L41668"/>
      <c r="T41668" s="138"/>
    </row>
    <row r="41669" spans="9:20" x14ac:dyDescent="0.25">
      <c r="I41669" s="137"/>
      <c r="J41669" s="110"/>
      <c r="K41669"/>
      <c r="L41669"/>
      <c r="T41669" s="138"/>
    </row>
    <row r="41670" spans="9:20" x14ac:dyDescent="0.25">
      <c r="I41670" s="137"/>
      <c r="J41670" s="110"/>
      <c r="K41670"/>
      <c r="L41670"/>
      <c r="T41670" s="138"/>
    </row>
    <row r="41671" spans="9:20" x14ac:dyDescent="0.25">
      <c r="I41671" s="137"/>
      <c r="J41671" s="110"/>
      <c r="K41671"/>
      <c r="L41671"/>
      <c r="T41671" s="138"/>
    </row>
    <row r="41672" spans="9:20" x14ac:dyDescent="0.25">
      <c r="I41672" s="137"/>
      <c r="J41672" s="110"/>
      <c r="K41672"/>
      <c r="L41672"/>
      <c r="T41672" s="138"/>
    </row>
    <row r="41673" spans="9:20" x14ac:dyDescent="0.25">
      <c r="I41673" s="137"/>
      <c r="J41673" s="110"/>
      <c r="K41673"/>
      <c r="L41673"/>
      <c r="T41673" s="138"/>
    </row>
    <row r="41674" spans="9:20" x14ac:dyDescent="0.25">
      <c r="I41674" s="137"/>
      <c r="J41674" s="110"/>
      <c r="K41674"/>
      <c r="L41674"/>
      <c r="T41674" s="138"/>
    </row>
    <row r="41675" spans="9:20" x14ac:dyDescent="0.25">
      <c r="I41675" s="137"/>
      <c r="J41675" s="110"/>
      <c r="K41675"/>
      <c r="L41675"/>
      <c r="T41675" s="138"/>
    </row>
    <row r="41676" spans="9:20" x14ac:dyDescent="0.25">
      <c r="I41676" s="137"/>
      <c r="J41676" s="110"/>
      <c r="K41676"/>
      <c r="L41676"/>
      <c r="T41676" s="138"/>
    </row>
    <row r="41677" spans="9:20" x14ac:dyDescent="0.25">
      <c r="I41677" s="137"/>
      <c r="J41677" s="110"/>
      <c r="K41677"/>
      <c r="L41677"/>
      <c r="T41677" s="138"/>
    </row>
    <row r="41678" spans="9:20" x14ac:dyDescent="0.25">
      <c r="I41678" s="137"/>
      <c r="J41678" s="110"/>
      <c r="K41678"/>
      <c r="L41678"/>
      <c r="T41678" s="138"/>
    </row>
    <row r="41679" spans="9:20" x14ac:dyDescent="0.25">
      <c r="I41679" s="137"/>
      <c r="J41679" s="110"/>
      <c r="K41679"/>
      <c r="L41679"/>
      <c r="T41679" s="138"/>
    </row>
    <row r="41680" spans="9:20" x14ac:dyDescent="0.25">
      <c r="I41680" s="137"/>
      <c r="J41680" s="110"/>
      <c r="K41680"/>
      <c r="L41680"/>
      <c r="T41680" s="138"/>
    </row>
    <row r="41681" spans="9:20" x14ac:dyDescent="0.25">
      <c r="I41681" s="137"/>
      <c r="J41681" s="110"/>
      <c r="K41681"/>
      <c r="L41681"/>
      <c r="T41681" s="138"/>
    </row>
    <row r="41682" spans="9:20" x14ac:dyDescent="0.25">
      <c r="I41682" s="137"/>
      <c r="J41682" s="110"/>
      <c r="K41682"/>
      <c r="L41682"/>
      <c r="T41682" s="138"/>
    </row>
    <row r="41683" spans="9:20" x14ac:dyDescent="0.25">
      <c r="I41683" s="137"/>
      <c r="J41683" s="110"/>
      <c r="K41683"/>
      <c r="L41683"/>
      <c r="T41683" s="138"/>
    </row>
    <row r="41684" spans="9:20" x14ac:dyDescent="0.25">
      <c r="I41684" s="137"/>
      <c r="J41684" s="110"/>
      <c r="K41684"/>
      <c r="L41684"/>
      <c r="T41684" s="138"/>
    </row>
    <row r="41685" spans="9:20" x14ac:dyDescent="0.25">
      <c r="I41685" s="137"/>
      <c r="J41685" s="110"/>
      <c r="K41685"/>
      <c r="L41685"/>
      <c r="T41685" s="138"/>
    </row>
    <row r="41686" spans="9:20" x14ac:dyDescent="0.25">
      <c r="I41686" s="137"/>
      <c r="J41686" s="110"/>
      <c r="K41686"/>
      <c r="L41686"/>
      <c r="T41686" s="138"/>
    </row>
    <row r="41687" spans="9:20" x14ac:dyDescent="0.25">
      <c r="I41687" s="137"/>
      <c r="J41687" s="110"/>
      <c r="K41687"/>
      <c r="L41687"/>
      <c r="T41687" s="138"/>
    </row>
    <row r="41688" spans="9:20" x14ac:dyDescent="0.25">
      <c r="I41688" s="137"/>
      <c r="J41688" s="110"/>
      <c r="K41688"/>
      <c r="L41688"/>
      <c r="T41688" s="138"/>
    </row>
    <row r="41689" spans="9:20" x14ac:dyDescent="0.25">
      <c r="I41689" s="137"/>
      <c r="J41689" s="110"/>
      <c r="K41689"/>
      <c r="L41689"/>
      <c r="T41689" s="138"/>
    </row>
    <row r="41690" spans="9:20" x14ac:dyDescent="0.25">
      <c r="I41690" s="137"/>
      <c r="J41690" s="110"/>
      <c r="K41690"/>
      <c r="L41690"/>
      <c r="T41690" s="138"/>
    </row>
    <row r="41691" spans="9:20" x14ac:dyDescent="0.25">
      <c r="I41691" s="137"/>
      <c r="J41691" s="110"/>
      <c r="K41691"/>
      <c r="L41691"/>
      <c r="T41691" s="138"/>
    </row>
    <row r="41692" spans="9:20" x14ac:dyDescent="0.25">
      <c r="I41692" s="137"/>
      <c r="J41692" s="110"/>
      <c r="K41692"/>
      <c r="L41692"/>
      <c r="T41692" s="138"/>
    </row>
    <row r="41693" spans="9:20" x14ac:dyDescent="0.25">
      <c r="I41693" s="137"/>
      <c r="J41693" s="110"/>
      <c r="K41693"/>
      <c r="L41693"/>
      <c r="T41693" s="138"/>
    </row>
    <row r="41694" spans="9:20" x14ac:dyDescent="0.25">
      <c r="I41694" s="137"/>
      <c r="J41694" s="110"/>
      <c r="K41694"/>
      <c r="L41694"/>
      <c r="T41694" s="138"/>
    </row>
    <row r="41695" spans="9:20" x14ac:dyDescent="0.25">
      <c r="I41695" s="137"/>
      <c r="J41695" s="110"/>
      <c r="K41695"/>
      <c r="L41695"/>
      <c r="T41695" s="138"/>
    </row>
    <row r="41696" spans="9:20" x14ac:dyDescent="0.25">
      <c r="I41696" s="137"/>
      <c r="J41696" s="110"/>
      <c r="K41696"/>
      <c r="L41696"/>
      <c r="T41696" s="138"/>
    </row>
    <row r="41697" spans="9:20" x14ac:dyDescent="0.25">
      <c r="I41697" s="137"/>
      <c r="J41697" s="110"/>
      <c r="K41697"/>
      <c r="L41697"/>
      <c r="T41697" s="138"/>
    </row>
    <row r="41698" spans="9:20" x14ac:dyDescent="0.25">
      <c r="I41698" s="137"/>
      <c r="J41698" s="110"/>
      <c r="K41698"/>
      <c r="L41698"/>
      <c r="T41698" s="138"/>
    </row>
    <row r="41699" spans="9:20" x14ac:dyDescent="0.25">
      <c r="I41699" s="137"/>
      <c r="J41699" s="110"/>
      <c r="K41699"/>
      <c r="L41699"/>
      <c r="T41699" s="138"/>
    </row>
    <row r="41700" spans="9:20" x14ac:dyDescent="0.25">
      <c r="I41700" s="137"/>
      <c r="J41700" s="110"/>
      <c r="K41700"/>
      <c r="L41700"/>
      <c r="T41700" s="138"/>
    </row>
    <row r="41701" spans="9:20" x14ac:dyDescent="0.25">
      <c r="I41701" s="137"/>
      <c r="J41701" s="110"/>
      <c r="K41701"/>
      <c r="L41701"/>
      <c r="T41701" s="138"/>
    </row>
    <row r="41702" spans="9:20" x14ac:dyDescent="0.25">
      <c r="I41702" s="137"/>
      <c r="J41702" s="110"/>
      <c r="K41702"/>
      <c r="L41702"/>
      <c r="T41702" s="138"/>
    </row>
    <row r="41703" spans="9:20" x14ac:dyDescent="0.25">
      <c r="I41703" s="137"/>
      <c r="J41703" s="110"/>
      <c r="K41703"/>
      <c r="L41703"/>
      <c r="T41703" s="138"/>
    </row>
    <row r="41704" spans="9:20" x14ac:dyDescent="0.25">
      <c r="I41704" s="137"/>
      <c r="J41704" s="110"/>
      <c r="K41704"/>
      <c r="L41704"/>
      <c r="T41704" s="138"/>
    </row>
    <row r="41705" spans="9:20" x14ac:dyDescent="0.25">
      <c r="I41705" s="137"/>
      <c r="J41705" s="110"/>
      <c r="K41705"/>
      <c r="L41705"/>
      <c r="T41705" s="138"/>
    </row>
    <row r="41706" spans="9:20" x14ac:dyDescent="0.25">
      <c r="I41706" s="137"/>
      <c r="J41706" s="110"/>
      <c r="K41706"/>
      <c r="L41706"/>
      <c r="T41706" s="138"/>
    </row>
    <row r="41707" spans="9:20" x14ac:dyDescent="0.25">
      <c r="I41707" s="137"/>
      <c r="J41707" s="110"/>
      <c r="K41707"/>
      <c r="L41707"/>
      <c r="T41707" s="138"/>
    </row>
    <row r="41708" spans="9:20" x14ac:dyDescent="0.25">
      <c r="I41708" s="137"/>
      <c r="J41708" s="110"/>
      <c r="K41708"/>
      <c r="L41708"/>
      <c r="T41708" s="138"/>
    </row>
    <row r="41709" spans="9:20" x14ac:dyDescent="0.25">
      <c r="I41709" s="137"/>
      <c r="J41709" s="110"/>
      <c r="K41709"/>
      <c r="L41709"/>
      <c r="T41709" s="138"/>
    </row>
    <row r="41710" spans="9:20" x14ac:dyDescent="0.25">
      <c r="I41710" s="137"/>
      <c r="J41710" s="110"/>
      <c r="K41710"/>
      <c r="L41710"/>
      <c r="T41710" s="138"/>
    </row>
    <row r="41711" spans="9:20" x14ac:dyDescent="0.25">
      <c r="I41711" s="137"/>
      <c r="J41711" s="110"/>
      <c r="K41711"/>
      <c r="L41711"/>
      <c r="T41711" s="138"/>
    </row>
    <row r="41712" spans="9:20" x14ac:dyDescent="0.25">
      <c r="I41712" s="137"/>
      <c r="J41712" s="110"/>
      <c r="K41712"/>
      <c r="L41712"/>
      <c r="T41712" s="138"/>
    </row>
    <row r="41713" spans="9:20" x14ac:dyDescent="0.25">
      <c r="I41713" s="137"/>
      <c r="J41713" s="110"/>
      <c r="K41713"/>
      <c r="L41713"/>
      <c r="T41713" s="138"/>
    </row>
    <row r="41714" spans="9:20" x14ac:dyDescent="0.25">
      <c r="I41714" s="137"/>
      <c r="J41714" s="110"/>
      <c r="K41714"/>
      <c r="L41714"/>
      <c r="T41714" s="138"/>
    </row>
    <row r="41715" spans="9:20" x14ac:dyDescent="0.25">
      <c r="I41715" s="137"/>
      <c r="J41715" s="110"/>
      <c r="K41715"/>
      <c r="L41715"/>
      <c r="T41715" s="138"/>
    </row>
    <row r="41716" spans="9:20" x14ac:dyDescent="0.25">
      <c r="I41716" s="137"/>
      <c r="J41716" s="110"/>
      <c r="K41716"/>
      <c r="L41716"/>
      <c r="T41716" s="138"/>
    </row>
    <row r="41717" spans="9:20" x14ac:dyDescent="0.25">
      <c r="I41717" s="137"/>
      <c r="J41717" s="110"/>
      <c r="K41717"/>
      <c r="L41717"/>
      <c r="T41717" s="138"/>
    </row>
    <row r="41718" spans="9:20" x14ac:dyDescent="0.25">
      <c r="I41718" s="137"/>
      <c r="J41718" s="110"/>
      <c r="K41718"/>
      <c r="L41718"/>
      <c r="T41718" s="138"/>
    </row>
    <row r="41719" spans="9:20" x14ac:dyDescent="0.25">
      <c r="I41719" s="137"/>
      <c r="J41719" s="110"/>
      <c r="K41719"/>
      <c r="L41719"/>
      <c r="T41719" s="138"/>
    </row>
    <row r="41720" spans="9:20" x14ac:dyDescent="0.25">
      <c r="I41720" s="137"/>
      <c r="J41720" s="110"/>
      <c r="K41720"/>
      <c r="L41720"/>
      <c r="T41720" s="138"/>
    </row>
    <row r="41721" spans="9:20" x14ac:dyDescent="0.25">
      <c r="I41721" s="137"/>
      <c r="J41721" s="110"/>
      <c r="K41721"/>
      <c r="L41721"/>
      <c r="T41721" s="138"/>
    </row>
    <row r="41722" spans="9:20" x14ac:dyDescent="0.25">
      <c r="I41722" s="137"/>
      <c r="J41722" s="110"/>
      <c r="K41722"/>
      <c r="L41722"/>
      <c r="T41722" s="138"/>
    </row>
    <row r="41723" spans="9:20" x14ac:dyDescent="0.25">
      <c r="I41723" s="137"/>
      <c r="J41723" s="110"/>
      <c r="K41723"/>
      <c r="L41723"/>
      <c r="T41723" s="138"/>
    </row>
    <row r="41724" spans="9:20" x14ac:dyDescent="0.25">
      <c r="I41724" s="137"/>
      <c r="J41724" s="110"/>
      <c r="K41724"/>
      <c r="L41724"/>
      <c r="T41724" s="138"/>
    </row>
    <row r="41725" spans="9:20" x14ac:dyDescent="0.25">
      <c r="I41725" s="137"/>
      <c r="J41725" s="110"/>
      <c r="K41725"/>
      <c r="L41725"/>
      <c r="T41725" s="138"/>
    </row>
    <row r="41726" spans="9:20" x14ac:dyDescent="0.25">
      <c r="I41726" s="137"/>
      <c r="J41726" s="110"/>
      <c r="K41726"/>
      <c r="L41726"/>
      <c r="T41726" s="138"/>
    </row>
    <row r="41727" spans="9:20" x14ac:dyDescent="0.25">
      <c r="I41727" s="137"/>
      <c r="J41727" s="110"/>
      <c r="K41727"/>
      <c r="L41727"/>
      <c r="T41727" s="138"/>
    </row>
    <row r="41728" spans="9:20" x14ac:dyDescent="0.25">
      <c r="I41728" s="137"/>
      <c r="J41728" s="110"/>
      <c r="K41728"/>
      <c r="L41728"/>
      <c r="T41728" s="138"/>
    </row>
    <row r="41729" spans="9:20" x14ac:dyDescent="0.25">
      <c r="I41729" s="137"/>
      <c r="J41729" s="110"/>
      <c r="K41729"/>
      <c r="L41729"/>
      <c r="T41729" s="138"/>
    </row>
    <row r="41730" spans="9:20" x14ac:dyDescent="0.25">
      <c r="I41730" s="137"/>
      <c r="J41730" s="110"/>
      <c r="K41730"/>
      <c r="L41730"/>
      <c r="T41730" s="138"/>
    </row>
    <row r="41731" spans="9:20" x14ac:dyDescent="0.25">
      <c r="I41731" s="137"/>
      <c r="J41731" s="110"/>
      <c r="K41731"/>
      <c r="L41731"/>
      <c r="T41731" s="138"/>
    </row>
    <row r="41732" spans="9:20" x14ac:dyDescent="0.25">
      <c r="I41732" s="137"/>
      <c r="J41732" s="110"/>
      <c r="K41732"/>
      <c r="L41732"/>
      <c r="T41732" s="138"/>
    </row>
    <row r="41733" spans="9:20" x14ac:dyDescent="0.25">
      <c r="I41733" s="137"/>
      <c r="J41733" s="110"/>
      <c r="K41733"/>
      <c r="L41733"/>
      <c r="T41733" s="138"/>
    </row>
    <row r="41734" spans="9:20" x14ac:dyDescent="0.25">
      <c r="I41734" s="137"/>
      <c r="J41734" s="110"/>
      <c r="K41734"/>
      <c r="L41734"/>
      <c r="T41734" s="138"/>
    </row>
    <row r="41735" spans="9:20" x14ac:dyDescent="0.25">
      <c r="I41735" s="137"/>
      <c r="J41735" s="110"/>
      <c r="K41735"/>
      <c r="L41735"/>
      <c r="T41735" s="138"/>
    </row>
    <row r="41736" spans="9:20" x14ac:dyDescent="0.25">
      <c r="I41736" s="137"/>
      <c r="J41736" s="110"/>
      <c r="K41736"/>
      <c r="L41736"/>
      <c r="T41736" s="138"/>
    </row>
    <row r="41737" spans="9:20" x14ac:dyDescent="0.25">
      <c r="I41737" s="137"/>
      <c r="J41737" s="110"/>
      <c r="K41737"/>
      <c r="L41737"/>
      <c r="T41737" s="138"/>
    </row>
    <row r="41738" spans="9:20" x14ac:dyDescent="0.25">
      <c r="I41738" s="137"/>
      <c r="J41738" s="110"/>
      <c r="K41738"/>
      <c r="L41738"/>
      <c r="T41738" s="138"/>
    </row>
    <row r="41739" spans="9:20" x14ac:dyDescent="0.25">
      <c r="I41739" s="137"/>
      <c r="J41739" s="110"/>
      <c r="K41739"/>
      <c r="L41739"/>
      <c r="T41739" s="138"/>
    </row>
    <row r="41740" spans="9:20" x14ac:dyDescent="0.25">
      <c r="I41740" s="137"/>
      <c r="J41740" s="110"/>
      <c r="K41740"/>
      <c r="L41740"/>
      <c r="T41740" s="138"/>
    </row>
    <row r="41741" spans="9:20" x14ac:dyDescent="0.25">
      <c r="I41741" s="137"/>
      <c r="J41741" s="110"/>
      <c r="K41741"/>
      <c r="L41741"/>
      <c r="T41741" s="138"/>
    </row>
    <row r="41742" spans="9:20" x14ac:dyDescent="0.25">
      <c r="I41742" s="137"/>
      <c r="J41742" s="110"/>
      <c r="K41742"/>
      <c r="L41742"/>
      <c r="T41742" s="138"/>
    </row>
    <row r="41743" spans="9:20" x14ac:dyDescent="0.25">
      <c r="I41743" s="137"/>
      <c r="J41743" s="110"/>
      <c r="K41743"/>
      <c r="L41743"/>
      <c r="T41743" s="138"/>
    </row>
    <row r="41744" spans="9:20" x14ac:dyDescent="0.25">
      <c r="I41744" s="137"/>
      <c r="J41744" s="110"/>
      <c r="K41744"/>
      <c r="L41744"/>
      <c r="T41744" s="138"/>
    </row>
    <row r="41745" spans="9:20" x14ac:dyDescent="0.25">
      <c r="I41745" s="137"/>
      <c r="J41745" s="110"/>
      <c r="K41745"/>
      <c r="L41745"/>
      <c r="T41745" s="138"/>
    </row>
    <row r="41746" spans="9:20" x14ac:dyDescent="0.25">
      <c r="I41746" s="137"/>
      <c r="J41746" s="110"/>
      <c r="K41746"/>
      <c r="L41746"/>
      <c r="T41746" s="138"/>
    </row>
    <row r="41747" spans="9:20" x14ac:dyDescent="0.25">
      <c r="I41747" s="137"/>
      <c r="J41747" s="110"/>
      <c r="K41747"/>
      <c r="L41747"/>
      <c r="T41747" s="138"/>
    </row>
    <row r="41748" spans="9:20" x14ac:dyDescent="0.25">
      <c r="I41748" s="137"/>
      <c r="J41748" s="110"/>
      <c r="K41748"/>
      <c r="L41748"/>
      <c r="T41748" s="138"/>
    </row>
    <row r="41749" spans="9:20" x14ac:dyDescent="0.25">
      <c r="I41749" s="137"/>
      <c r="J41749" s="110"/>
      <c r="K41749"/>
      <c r="L41749"/>
      <c r="T41749" s="138"/>
    </row>
    <row r="41750" spans="9:20" x14ac:dyDescent="0.25">
      <c r="I41750" s="137"/>
      <c r="J41750" s="110"/>
      <c r="K41750"/>
      <c r="L41750"/>
      <c r="T41750" s="138"/>
    </row>
    <row r="41751" spans="9:20" x14ac:dyDescent="0.25">
      <c r="I41751" s="137"/>
      <c r="J41751" s="110"/>
      <c r="K41751"/>
      <c r="L41751"/>
      <c r="T41751" s="138"/>
    </row>
    <row r="41752" spans="9:20" x14ac:dyDescent="0.25">
      <c r="I41752" s="137"/>
      <c r="J41752" s="110"/>
      <c r="K41752"/>
      <c r="L41752"/>
      <c r="T41752" s="138"/>
    </row>
    <row r="41753" spans="9:20" x14ac:dyDescent="0.25">
      <c r="I41753" s="137"/>
      <c r="J41753" s="110"/>
      <c r="K41753"/>
      <c r="L41753"/>
      <c r="T41753" s="138"/>
    </row>
    <row r="41754" spans="9:20" x14ac:dyDescent="0.25">
      <c r="I41754" s="137"/>
      <c r="J41754" s="110"/>
      <c r="K41754"/>
      <c r="L41754"/>
      <c r="T41754" s="138"/>
    </row>
    <row r="41755" spans="9:20" x14ac:dyDescent="0.25">
      <c r="I41755" s="137"/>
      <c r="J41755" s="110"/>
      <c r="K41755"/>
      <c r="L41755"/>
      <c r="T41755" s="138"/>
    </row>
    <row r="41756" spans="9:20" x14ac:dyDescent="0.25">
      <c r="I41756" s="137"/>
      <c r="J41756" s="110"/>
      <c r="K41756"/>
      <c r="L41756"/>
      <c r="T41756" s="138"/>
    </row>
    <row r="41757" spans="9:20" x14ac:dyDescent="0.25">
      <c r="I41757" s="137"/>
      <c r="J41757" s="110"/>
      <c r="K41757"/>
      <c r="L41757"/>
      <c r="T41757" s="138"/>
    </row>
    <row r="41758" spans="9:20" x14ac:dyDescent="0.25">
      <c r="I41758" s="137"/>
      <c r="J41758" s="110"/>
      <c r="K41758"/>
      <c r="L41758"/>
      <c r="T41758" s="138"/>
    </row>
    <row r="41759" spans="9:20" x14ac:dyDescent="0.25">
      <c r="I41759" s="137"/>
      <c r="J41759" s="110"/>
      <c r="K41759"/>
      <c r="L41759"/>
      <c r="T41759" s="138"/>
    </row>
    <row r="41760" spans="9:20" x14ac:dyDescent="0.25">
      <c r="I41760" s="137"/>
      <c r="J41760" s="110"/>
      <c r="K41760"/>
      <c r="L41760"/>
      <c r="T41760" s="138"/>
    </row>
    <row r="41761" spans="9:20" x14ac:dyDescent="0.25">
      <c r="I41761" s="137"/>
      <c r="J41761" s="110"/>
      <c r="K41761"/>
      <c r="L41761"/>
      <c r="T41761" s="138"/>
    </row>
    <row r="41762" spans="9:20" x14ac:dyDescent="0.25">
      <c r="I41762" s="137"/>
      <c r="J41762" s="110"/>
      <c r="K41762"/>
      <c r="L41762"/>
      <c r="T41762" s="138"/>
    </row>
    <row r="41763" spans="9:20" x14ac:dyDescent="0.25">
      <c r="I41763" s="137"/>
      <c r="J41763" s="110"/>
      <c r="K41763"/>
      <c r="L41763"/>
      <c r="T41763" s="138"/>
    </row>
    <row r="41764" spans="9:20" x14ac:dyDescent="0.25">
      <c r="I41764" s="137"/>
      <c r="J41764" s="110"/>
      <c r="K41764"/>
      <c r="L41764"/>
      <c r="T41764" s="138"/>
    </row>
    <row r="41765" spans="9:20" x14ac:dyDescent="0.25">
      <c r="I41765" s="137"/>
      <c r="J41765" s="110"/>
      <c r="K41765"/>
      <c r="L41765"/>
      <c r="T41765" s="138"/>
    </row>
    <row r="41766" spans="9:20" x14ac:dyDescent="0.25">
      <c r="I41766" s="137"/>
      <c r="J41766" s="110"/>
      <c r="K41766"/>
      <c r="L41766"/>
      <c r="T41766" s="138"/>
    </row>
    <row r="41767" spans="9:20" x14ac:dyDescent="0.25">
      <c r="I41767" s="137"/>
      <c r="J41767" s="110"/>
      <c r="K41767"/>
      <c r="L41767"/>
      <c r="T41767" s="138"/>
    </row>
    <row r="41768" spans="9:20" x14ac:dyDescent="0.25">
      <c r="I41768" s="137"/>
      <c r="J41768" s="110"/>
      <c r="K41768"/>
      <c r="L41768"/>
      <c r="T41768" s="138"/>
    </row>
    <row r="41769" spans="9:20" x14ac:dyDescent="0.25">
      <c r="I41769" s="137"/>
      <c r="J41769" s="110"/>
      <c r="K41769"/>
      <c r="L41769"/>
      <c r="T41769" s="138"/>
    </row>
    <row r="41770" spans="9:20" x14ac:dyDescent="0.25">
      <c r="I41770" s="137"/>
      <c r="J41770" s="110"/>
      <c r="K41770"/>
      <c r="L41770"/>
      <c r="T41770" s="138"/>
    </row>
    <row r="41771" spans="9:20" x14ac:dyDescent="0.25">
      <c r="I41771" s="137"/>
      <c r="J41771" s="110"/>
      <c r="K41771"/>
      <c r="L41771"/>
      <c r="T41771" s="138"/>
    </row>
    <row r="41772" spans="9:20" x14ac:dyDescent="0.25">
      <c r="I41772" s="137"/>
      <c r="J41772" s="110"/>
      <c r="K41772"/>
      <c r="L41772"/>
      <c r="T41772" s="138"/>
    </row>
    <row r="41773" spans="9:20" x14ac:dyDescent="0.25">
      <c r="I41773" s="137"/>
      <c r="J41773" s="110"/>
      <c r="K41773"/>
      <c r="L41773"/>
      <c r="T41773" s="138"/>
    </row>
    <row r="41774" spans="9:20" x14ac:dyDescent="0.25">
      <c r="I41774" s="137"/>
      <c r="J41774" s="110"/>
      <c r="K41774"/>
      <c r="L41774"/>
      <c r="T41774" s="138"/>
    </row>
    <row r="41775" spans="9:20" x14ac:dyDescent="0.25">
      <c r="I41775" s="137"/>
      <c r="J41775" s="110"/>
      <c r="K41775"/>
      <c r="L41775"/>
      <c r="T41775" s="138"/>
    </row>
    <row r="41776" spans="9:20" x14ac:dyDescent="0.25">
      <c r="I41776" s="137"/>
      <c r="J41776" s="110"/>
      <c r="K41776"/>
      <c r="L41776"/>
      <c r="T41776" s="138"/>
    </row>
    <row r="41777" spans="9:20" x14ac:dyDescent="0.25">
      <c r="I41777" s="137"/>
      <c r="J41777" s="110"/>
      <c r="K41777"/>
      <c r="L41777"/>
      <c r="T41777" s="138"/>
    </row>
    <row r="41778" spans="9:20" x14ac:dyDescent="0.25">
      <c r="I41778" s="137"/>
      <c r="J41778" s="110"/>
      <c r="K41778"/>
      <c r="L41778"/>
      <c r="T41778" s="138"/>
    </row>
    <row r="41779" spans="9:20" x14ac:dyDescent="0.25">
      <c r="I41779" s="137"/>
      <c r="J41779" s="110"/>
      <c r="K41779"/>
      <c r="L41779"/>
      <c r="T41779" s="138"/>
    </row>
    <row r="41780" spans="9:20" x14ac:dyDescent="0.25">
      <c r="I41780" s="137"/>
      <c r="J41780" s="110"/>
      <c r="K41780"/>
      <c r="L41780"/>
      <c r="T41780" s="138"/>
    </row>
    <row r="41781" spans="9:20" x14ac:dyDescent="0.25">
      <c r="I41781" s="137"/>
      <c r="J41781" s="110"/>
      <c r="K41781"/>
      <c r="L41781"/>
      <c r="T41781" s="138"/>
    </row>
    <row r="41782" spans="9:20" x14ac:dyDescent="0.25">
      <c r="I41782" s="137"/>
      <c r="J41782" s="110"/>
      <c r="K41782"/>
      <c r="L41782"/>
      <c r="T41782" s="138"/>
    </row>
    <row r="41783" spans="9:20" x14ac:dyDescent="0.25">
      <c r="I41783" s="137"/>
      <c r="J41783" s="110"/>
      <c r="K41783"/>
      <c r="L41783"/>
      <c r="T41783" s="138"/>
    </row>
    <row r="41784" spans="9:20" x14ac:dyDescent="0.25">
      <c r="I41784" s="137"/>
      <c r="J41784" s="110"/>
      <c r="K41784"/>
      <c r="L41784"/>
      <c r="T41784" s="138"/>
    </row>
    <row r="41785" spans="9:20" x14ac:dyDescent="0.25">
      <c r="I41785" s="137"/>
      <c r="J41785" s="110"/>
      <c r="K41785"/>
      <c r="L41785"/>
      <c r="T41785" s="138"/>
    </row>
    <row r="41786" spans="9:20" x14ac:dyDescent="0.25">
      <c r="I41786" s="137"/>
      <c r="J41786" s="110"/>
      <c r="K41786"/>
      <c r="L41786"/>
      <c r="T41786" s="138"/>
    </row>
    <row r="41787" spans="9:20" x14ac:dyDescent="0.25">
      <c r="I41787" s="137"/>
      <c r="J41787" s="110"/>
      <c r="K41787"/>
      <c r="L41787"/>
      <c r="T41787" s="138"/>
    </row>
    <row r="41788" spans="9:20" x14ac:dyDescent="0.25">
      <c r="I41788" s="137"/>
      <c r="J41788" s="110"/>
      <c r="K41788"/>
      <c r="L41788"/>
      <c r="T41788" s="138"/>
    </row>
    <row r="41789" spans="9:20" x14ac:dyDescent="0.25">
      <c r="I41789" s="137"/>
      <c r="J41789" s="110"/>
      <c r="K41789"/>
      <c r="L41789"/>
      <c r="T41789" s="138"/>
    </row>
    <row r="41790" spans="9:20" x14ac:dyDescent="0.25">
      <c r="I41790" s="137"/>
      <c r="J41790" s="110"/>
      <c r="K41790"/>
      <c r="L41790"/>
      <c r="T41790" s="138"/>
    </row>
    <row r="41791" spans="9:20" x14ac:dyDescent="0.25">
      <c r="I41791" s="137"/>
      <c r="J41791" s="110"/>
      <c r="K41791"/>
      <c r="L41791"/>
      <c r="T41791" s="138"/>
    </row>
    <row r="41792" spans="9:20" x14ac:dyDescent="0.25">
      <c r="I41792" s="137"/>
      <c r="J41792" s="110"/>
      <c r="K41792"/>
      <c r="L41792"/>
      <c r="T41792" s="138"/>
    </row>
    <row r="41793" spans="9:20" x14ac:dyDescent="0.25">
      <c r="I41793" s="137"/>
      <c r="J41793" s="110"/>
      <c r="K41793"/>
      <c r="L41793"/>
      <c r="T41793" s="138"/>
    </row>
    <row r="41794" spans="9:20" x14ac:dyDescent="0.25">
      <c r="I41794" s="137"/>
      <c r="J41794" s="110"/>
      <c r="K41794"/>
      <c r="L41794"/>
      <c r="T41794" s="138"/>
    </row>
    <row r="41795" spans="9:20" x14ac:dyDescent="0.25">
      <c r="I41795" s="137"/>
      <c r="J41795" s="110"/>
      <c r="K41795"/>
      <c r="L41795"/>
      <c r="T41795" s="138"/>
    </row>
    <row r="41796" spans="9:20" x14ac:dyDescent="0.25">
      <c r="I41796" s="137"/>
      <c r="J41796" s="110"/>
      <c r="K41796"/>
      <c r="L41796"/>
      <c r="T41796" s="138"/>
    </row>
    <row r="41797" spans="9:20" x14ac:dyDescent="0.25">
      <c r="I41797" s="137"/>
      <c r="J41797" s="110"/>
      <c r="K41797"/>
      <c r="L41797"/>
      <c r="T41797" s="138"/>
    </row>
    <row r="41798" spans="9:20" x14ac:dyDescent="0.25">
      <c r="I41798" s="137"/>
      <c r="J41798" s="110"/>
      <c r="K41798"/>
      <c r="L41798"/>
      <c r="T41798" s="138"/>
    </row>
    <row r="41799" spans="9:20" x14ac:dyDescent="0.25">
      <c r="I41799" s="137"/>
      <c r="J41799" s="110"/>
      <c r="K41799"/>
      <c r="L41799"/>
      <c r="T41799" s="138"/>
    </row>
    <row r="41800" spans="9:20" x14ac:dyDescent="0.25">
      <c r="I41800" s="137"/>
      <c r="J41800" s="110"/>
      <c r="K41800"/>
      <c r="L41800"/>
      <c r="T41800" s="138"/>
    </row>
    <row r="41801" spans="9:20" x14ac:dyDescent="0.25">
      <c r="I41801" s="137"/>
      <c r="J41801" s="110"/>
      <c r="K41801"/>
      <c r="L41801"/>
      <c r="T41801" s="138"/>
    </row>
    <row r="41802" spans="9:20" x14ac:dyDescent="0.25">
      <c r="I41802" s="137"/>
      <c r="J41802" s="110"/>
      <c r="K41802"/>
      <c r="L41802"/>
      <c r="T41802" s="138"/>
    </row>
    <row r="41803" spans="9:20" x14ac:dyDescent="0.25">
      <c r="I41803" s="137"/>
      <c r="J41803" s="110"/>
      <c r="K41803"/>
      <c r="L41803"/>
      <c r="T41803" s="138"/>
    </row>
    <row r="41804" spans="9:20" x14ac:dyDescent="0.25">
      <c r="I41804" s="137"/>
      <c r="J41804" s="110"/>
      <c r="K41804"/>
      <c r="L41804"/>
      <c r="T41804" s="138"/>
    </row>
    <row r="41805" spans="9:20" x14ac:dyDescent="0.25">
      <c r="I41805" s="137"/>
      <c r="J41805" s="110"/>
      <c r="K41805"/>
      <c r="L41805"/>
      <c r="T41805" s="138"/>
    </row>
    <row r="41806" spans="9:20" x14ac:dyDescent="0.25">
      <c r="I41806" s="137"/>
      <c r="J41806" s="110"/>
      <c r="K41806"/>
      <c r="L41806"/>
      <c r="T41806" s="138"/>
    </row>
    <row r="41807" spans="9:20" x14ac:dyDescent="0.25">
      <c r="I41807" s="137"/>
      <c r="J41807" s="110"/>
      <c r="K41807"/>
      <c r="L41807"/>
      <c r="T41807" s="138"/>
    </row>
    <row r="41808" spans="9:20" x14ac:dyDescent="0.25">
      <c r="I41808" s="137"/>
      <c r="J41808" s="110"/>
      <c r="K41808"/>
      <c r="L41808"/>
      <c r="T41808" s="138"/>
    </row>
    <row r="41809" spans="9:20" x14ac:dyDescent="0.25">
      <c r="I41809" s="137"/>
      <c r="J41809" s="110"/>
      <c r="K41809"/>
      <c r="L41809"/>
      <c r="T41809" s="138"/>
    </row>
    <row r="41810" spans="9:20" x14ac:dyDescent="0.25">
      <c r="I41810" s="137"/>
      <c r="J41810" s="110"/>
      <c r="K41810"/>
      <c r="L41810"/>
      <c r="T41810" s="138"/>
    </row>
    <row r="41811" spans="9:20" x14ac:dyDescent="0.25">
      <c r="I41811" s="137"/>
      <c r="J41811" s="110"/>
      <c r="K41811"/>
      <c r="L41811"/>
      <c r="T41811" s="138"/>
    </row>
    <row r="41812" spans="9:20" x14ac:dyDescent="0.25">
      <c r="I41812" s="137"/>
      <c r="J41812" s="110"/>
      <c r="K41812"/>
      <c r="L41812"/>
      <c r="T41812" s="138"/>
    </row>
    <row r="41813" spans="9:20" x14ac:dyDescent="0.25">
      <c r="I41813" s="137"/>
      <c r="J41813" s="110"/>
      <c r="K41813"/>
      <c r="L41813"/>
      <c r="T41813" s="138"/>
    </row>
    <row r="41814" spans="9:20" x14ac:dyDescent="0.25">
      <c r="I41814" s="137"/>
      <c r="J41814" s="110"/>
      <c r="K41814"/>
      <c r="L41814"/>
      <c r="T41814" s="138"/>
    </row>
    <row r="41815" spans="9:20" x14ac:dyDescent="0.25">
      <c r="I41815" s="137"/>
      <c r="J41815" s="110"/>
      <c r="K41815"/>
      <c r="L41815"/>
      <c r="T41815" s="138"/>
    </row>
    <row r="41816" spans="9:20" x14ac:dyDescent="0.25">
      <c r="I41816" s="137"/>
      <c r="J41816" s="110"/>
      <c r="K41816"/>
      <c r="L41816"/>
      <c r="T41816" s="138"/>
    </row>
    <row r="41817" spans="9:20" x14ac:dyDescent="0.25">
      <c r="I41817" s="137"/>
      <c r="J41817" s="110"/>
      <c r="K41817"/>
      <c r="L41817"/>
      <c r="T41817" s="138"/>
    </row>
    <row r="41818" spans="9:20" x14ac:dyDescent="0.25">
      <c r="I41818" s="137"/>
      <c r="J41818" s="110"/>
      <c r="K41818"/>
      <c r="L41818"/>
      <c r="T41818" s="138"/>
    </row>
    <row r="41819" spans="9:20" x14ac:dyDescent="0.25">
      <c r="I41819" s="137"/>
      <c r="J41819" s="110"/>
      <c r="K41819"/>
      <c r="L41819"/>
      <c r="T41819" s="138"/>
    </row>
    <row r="41820" spans="9:20" x14ac:dyDescent="0.25">
      <c r="I41820" s="137"/>
      <c r="J41820" s="110"/>
      <c r="K41820"/>
      <c r="L41820"/>
      <c r="T41820" s="138"/>
    </row>
    <row r="41821" spans="9:20" x14ac:dyDescent="0.25">
      <c r="I41821" s="137"/>
      <c r="J41821" s="110"/>
      <c r="K41821"/>
      <c r="L41821"/>
      <c r="T41821" s="138"/>
    </row>
    <row r="41822" spans="9:20" x14ac:dyDescent="0.25">
      <c r="I41822" s="137"/>
      <c r="J41822" s="110"/>
      <c r="K41822"/>
      <c r="L41822"/>
      <c r="T41822" s="138"/>
    </row>
    <row r="41823" spans="9:20" x14ac:dyDescent="0.25">
      <c r="I41823" s="137"/>
      <c r="J41823" s="110"/>
      <c r="K41823"/>
      <c r="L41823"/>
      <c r="T41823" s="138"/>
    </row>
    <row r="41824" spans="9:20" x14ac:dyDescent="0.25">
      <c r="I41824" s="137"/>
      <c r="J41824" s="110"/>
      <c r="K41824"/>
      <c r="L41824"/>
      <c r="T41824" s="138"/>
    </row>
    <row r="41825" spans="9:20" x14ac:dyDescent="0.25">
      <c r="I41825" s="137"/>
      <c r="J41825" s="110"/>
      <c r="K41825"/>
      <c r="L41825"/>
      <c r="T41825" s="138"/>
    </row>
    <row r="41826" spans="9:20" x14ac:dyDescent="0.25">
      <c r="I41826" s="137"/>
      <c r="J41826" s="110"/>
      <c r="K41826"/>
      <c r="L41826"/>
      <c r="T41826" s="138"/>
    </row>
    <row r="41827" spans="9:20" x14ac:dyDescent="0.25">
      <c r="I41827" s="137"/>
      <c r="J41827" s="110"/>
      <c r="K41827"/>
      <c r="L41827"/>
      <c r="T41827" s="138"/>
    </row>
    <row r="41828" spans="9:20" x14ac:dyDescent="0.25">
      <c r="I41828" s="137"/>
      <c r="J41828" s="110"/>
      <c r="K41828"/>
      <c r="L41828"/>
      <c r="T41828" s="138"/>
    </row>
    <row r="41829" spans="9:20" x14ac:dyDescent="0.25">
      <c r="I41829" s="137"/>
      <c r="J41829" s="110"/>
      <c r="K41829"/>
      <c r="L41829"/>
      <c r="T41829" s="138"/>
    </row>
    <row r="41830" spans="9:20" x14ac:dyDescent="0.25">
      <c r="I41830" s="137"/>
      <c r="J41830" s="110"/>
      <c r="K41830"/>
      <c r="L41830"/>
      <c r="T41830" s="138"/>
    </row>
    <row r="41831" spans="9:20" x14ac:dyDescent="0.25">
      <c r="I41831" s="137"/>
      <c r="J41831" s="110"/>
      <c r="K41831"/>
      <c r="L41831"/>
      <c r="T41831" s="138"/>
    </row>
    <row r="41832" spans="9:20" x14ac:dyDescent="0.25">
      <c r="I41832" s="137"/>
      <c r="J41832" s="110"/>
      <c r="K41832"/>
      <c r="L41832"/>
      <c r="T41832" s="138"/>
    </row>
    <row r="41833" spans="9:20" x14ac:dyDescent="0.25">
      <c r="I41833" s="137"/>
      <c r="J41833" s="110"/>
      <c r="K41833"/>
      <c r="L41833"/>
      <c r="T41833" s="138"/>
    </row>
    <row r="41834" spans="9:20" x14ac:dyDescent="0.25">
      <c r="I41834" s="137"/>
      <c r="J41834" s="110"/>
      <c r="K41834"/>
      <c r="L41834"/>
      <c r="T41834" s="138"/>
    </row>
    <row r="41835" spans="9:20" x14ac:dyDescent="0.25">
      <c r="I41835" s="137"/>
      <c r="J41835" s="110"/>
      <c r="K41835"/>
      <c r="L41835"/>
      <c r="T41835" s="138"/>
    </row>
    <row r="41836" spans="9:20" x14ac:dyDescent="0.25">
      <c r="I41836" s="137"/>
      <c r="J41836" s="110"/>
      <c r="K41836"/>
      <c r="L41836"/>
      <c r="T41836" s="138"/>
    </row>
    <row r="41837" spans="9:20" x14ac:dyDescent="0.25">
      <c r="I41837" s="137"/>
      <c r="J41837" s="110"/>
      <c r="K41837"/>
      <c r="L41837"/>
      <c r="T41837" s="138"/>
    </row>
    <row r="41838" spans="9:20" x14ac:dyDescent="0.25">
      <c r="I41838" s="137"/>
      <c r="J41838" s="110"/>
      <c r="K41838"/>
      <c r="L41838"/>
      <c r="T41838" s="138"/>
    </row>
    <row r="41839" spans="9:20" x14ac:dyDescent="0.25">
      <c r="I41839" s="137"/>
      <c r="J41839" s="110"/>
      <c r="K41839"/>
      <c r="L41839"/>
      <c r="T41839" s="138"/>
    </row>
    <row r="41840" spans="9:20" x14ac:dyDescent="0.25">
      <c r="I41840" s="137"/>
      <c r="J41840" s="110"/>
      <c r="K41840"/>
      <c r="L41840"/>
      <c r="T41840" s="138"/>
    </row>
    <row r="41841" spans="9:20" x14ac:dyDescent="0.25">
      <c r="I41841" s="137"/>
      <c r="J41841" s="110"/>
      <c r="K41841"/>
      <c r="L41841"/>
      <c r="T41841" s="138"/>
    </row>
    <row r="41842" spans="9:20" x14ac:dyDescent="0.25">
      <c r="I41842" s="137"/>
      <c r="J41842" s="110"/>
      <c r="K41842"/>
      <c r="L41842"/>
      <c r="T41842" s="138"/>
    </row>
    <row r="41843" spans="9:20" x14ac:dyDescent="0.25">
      <c r="I41843" s="137"/>
      <c r="J41843" s="110"/>
      <c r="K41843"/>
      <c r="L41843"/>
      <c r="T41843" s="138"/>
    </row>
    <row r="41844" spans="9:20" x14ac:dyDescent="0.25">
      <c r="I41844" s="137"/>
      <c r="J41844" s="110"/>
      <c r="K41844"/>
      <c r="L41844"/>
      <c r="T41844" s="138"/>
    </row>
    <row r="41845" spans="9:20" x14ac:dyDescent="0.25">
      <c r="I41845" s="137"/>
      <c r="J41845" s="110"/>
      <c r="K41845"/>
      <c r="L41845"/>
      <c r="T41845" s="138"/>
    </row>
    <row r="41846" spans="9:20" x14ac:dyDescent="0.25">
      <c r="I41846" s="137"/>
      <c r="J41846" s="110"/>
      <c r="K41846"/>
      <c r="L41846"/>
      <c r="T41846" s="138"/>
    </row>
    <row r="41847" spans="9:20" x14ac:dyDescent="0.25">
      <c r="I41847" s="137"/>
      <c r="J41847" s="110"/>
      <c r="K41847"/>
      <c r="L41847"/>
      <c r="T41847" s="138"/>
    </row>
    <row r="41848" spans="9:20" x14ac:dyDescent="0.25">
      <c r="I41848" s="137"/>
      <c r="J41848" s="110"/>
      <c r="K41848"/>
      <c r="L41848"/>
      <c r="T41848" s="138"/>
    </row>
    <row r="41849" spans="9:20" x14ac:dyDescent="0.25">
      <c r="I41849" s="137"/>
      <c r="J41849" s="110"/>
      <c r="K41849"/>
      <c r="L41849"/>
      <c r="T41849" s="138"/>
    </row>
    <row r="41850" spans="9:20" x14ac:dyDescent="0.25">
      <c r="I41850" s="137"/>
      <c r="J41850" s="110"/>
      <c r="K41850"/>
      <c r="L41850"/>
      <c r="T41850" s="138"/>
    </row>
    <row r="41851" spans="9:20" x14ac:dyDescent="0.25">
      <c r="I41851" s="137"/>
      <c r="J41851" s="110"/>
      <c r="K41851"/>
      <c r="L41851"/>
      <c r="T41851" s="138"/>
    </row>
    <row r="41852" spans="9:20" x14ac:dyDescent="0.25">
      <c r="I41852" s="137"/>
      <c r="J41852" s="110"/>
      <c r="K41852"/>
      <c r="L41852"/>
      <c r="T41852" s="138"/>
    </row>
    <row r="41853" spans="9:20" x14ac:dyDescent="0.25">
      <c r="I41853" s="137"/>
      <c r="J41853" s="110"/>
      <c r="K41853"/>
      <c r="L41853"/>
      <c r="T41853" s="138"/>
    </row>
    <row r="41854" spans="9:20" x14ac:dyDescent="0.25">
      <c r="I41854" s="137"/>
      <c r="J41854" s="110"/>
      <c r="K41854"/>
      <c r="L41854"/>
      <c r="T41854" s="138"/>
    </row>
    <row r="41855" spans="9:20" x14ac:dyDescent="0.25">
      <c r="I41855" s="137"/>
      <c r="J41855" s="110"/>
      <c r="K41855"/>
      <c r="L41855"/>
      <c r="T41855" s="138"/>
    </row>
    <row r="41856" spans="9:20" x14ac:dyDescent="0.25">
      <c r="I41856" s="137"/>
      <c r="J41856" s="110"/>
      <c r="K41856"/>
      <c r="L41856"/>
      <c r="T41856" s="138"/>
    </row>
    <row r="41857" spans="9:20" x14ac:dyDescent="0.25">
      <c r="I41857" s="137"/>
      <c r="J41857" s="110"/>
      <c r="K41857"/>
      <c r="L41857"/>
      <c r="T41857" s="138"/>
    </row>
    <row r="41858" spans="9:20" x14ac:dyDescent="0.25">
      <c r="I41858" s="137"/>
      <c r="J41858" s="110"/>
      <c r="K41858"/>
      <c r="L41858"/>
      <c r="T41858" s="138"/>
    </row>
    <row r="41859" spans="9:20" x14ac:dyDescent="0.25">
      <c r="I41859" s="137"/>
      <c r="J41859" s="110"/>
      <c r="K41859"/>
      <c r="L41859"/>
      <c r="T41859" s="138"/>
    </row>
    <row r="41860" spans="9:20" x14ac:dyDescent="0.25">
      <c r="I41860" s="137"/>
      <c r="J41860" s="110"/>
      <c r="K41860"/>
      <c r="L41860"/>
      <c r="T41860" s="138"/>
    </row>
    <row r="41861" spans="9:20" x14ac:dyDescent="0.25">
      <c r="I41861" s="137"/>
      <c r="J41861" s="110"/>
      <c r="K41861"/>
      <c r="L41861"/>
      <c r="T41861" s="138"/>
    </row>
    <row r="41862" spans="9:20" x14ac:dyDescent="0.25">
      <c r="I41862" s="137"/>
      <c r="J41862" s="110"/>
      <c r="K41862"/>
      <c r="L41862"/>
      <c r="T41862" s="138"/>
    </row>
    <row r="41863" spans="9:20" x14ac:dyDescent="0.25">
      <c r="I41863" s="137"/>
      <c r="J41863" s="110"/>
      <c r="K41863"/>
      <c r="L41863"/>
      <c r="T41863" s="138"/>
    </row>
    <row r="41864" spans="9:20" x14ac:dyDescent="0.25">
      <c r="I41864" s="137"/>
      <c r="J41864" s="110"/>
      <c r="K41864"/>
      <c r="L41864"/>
      <c r="T41864" s="138"/>
    </row>
    <row r="41865" spans="9:20" x14ac:dyDescent="0.25">
      <c r="I41865" s="137"/>
      <c r="J41865" s="110"/>
      <c r="K41865"/>
      <c r="L41865"/>
      <c r="T41865" s="138"/>
    </row>
    <row r="41866" spans="9:20" x14ac:dyDescent="0.25">
      <c r="I41866" s="137"/>
      <c r="J41866" s="110"/>
      <c r="K41866"/>
      <c r="L41866"/>
      <c r="T41866" s="138"/>
    </row>
    <row r="41867" spans="9:20" x14ac:dyDescent="0.25">
      <c r="I41867" s="137"/>
      <c r="J41867" s="110"/>
      <c r="K41867"/>
      <c r="L41867"/>
      <c r="T41867" s="138"/>
    </row>
    <row r="41868" spans="9:20" x14ac:dyDescent="0.25">
      <c r="I41868" s="137"/>
      <c r="J41868" s="110"/>
      <c r="K41868"/>
      <c r="L41868"/>
      <c r="T41868" s="138"/>
    </row>
    <row r="41869" spans="9:20" x14ac:dyDescent="0.25">
      <c r="I41869" s="137"/>
      <c r="J41869" s="110"/>
      <c r="K41869"/>
      <c r="L41869"/>
      <c r="T41869" s="138"/>
    </row>
    <row r="41870" spans="9:20" x14ac:dyDescent="0.25">
      <c r="I41870" s="137"/>
      <c r="J41870" s="110"/>
      <c r="K41870"/>
      <c r="L41870"/>
      <c r="T41870" s="138"/>
    </row>
    <row r="41871" spans="9:20" x14ac:dyDescent="0.25">
      <c r="I41871" s="137"/>
      <c r="J41871" s="110"/>
      <c r="K41871"/>
      <c r="L41871"/>
      <c r="T41871" s="138"/>
    </row>
    <row r="41872" spans="9:20" x14ac:dyDescent="0.25">
      <c r="I41872" s="137"/>
      <c r="J41872" s="110"/>
      <c r="K41872"/>
      <c r="L41872"/>
      <c r="T41872" s="138"/>
    </row>
    <row r="41873" spans="9:20" x14ac:dyDescent="0.25">
      <c r="I41873" s="137"/>
      <c r="J41873" s="110"/>
      <c r="K41873"/>
      <c r="L41873"/>
      <c r="T41873" s="138"/>
    </row>
    <row r="41874" spans="9:20" x14ac:dyDescent="0.25">
      <c r="I41874" s="137"/>
      <c r="J41874" s="110"/>
      <c r="K41874"/>
      <c r="L41874"/>
      <c r="T41874" s="138"/>
    </row>
    <row r="41875" spans="9:20" x14ac:dyDescent="0.25">
      <c r="I41875" s="137"/>
      <c r="J41875" s="110"/>
      <c r="K41875"/>
      <c r="L41875"/>
      <c r="T41875" s="138"/>
    </row>
    <row r="41876" spans="9:20" x14ac:dyDescent="0.25">
      <c r="I41876" s="137"/>
      <c r="J41876" s="110"/>
      <c r="K41876"/>
      <c r="L41876"/>
      <c r="T41876" s="138"/>
    </row>
    <row r="41877" spans="9:20" x14ac:dyDescent="0.25">
      <c r="I41877" s="137"/>
      <c r="J41877" s="110"/>
      <c r="K41877"/>
      <c r="L41877"/>
      <c r="T41877" s="138"/>
    </row>
    <row r="41878" spans="9:20" x14ac:dyDescent="0.25">
      <c r="I41878" s="137"/>
      <c r="J41878" s="110"/>
      <c r="K41878"/>
      <c r="L41878"/>
      <c r="T41878" s="138"/>
    </row>
    <row r="41879" spans="9:20" x14ac:dyDescent="0.25">
      <c r="I41879" s="137"/>
      <c r="J41879" s="110"/>
      <c r="K41879"/>
      <c r="L41879"/>
      <c r="T41879" s="138"/>
    </row>
    <row r="41880" spans="9:20" x14ac:dyDescent="0.25">
      <c r="I41880" s="137"/>
      <c r="J41880" s="110"/>
      <c r="K41880"/>
      <c r="L41880"/>
      <c r="T41880" s="138"/>
    </row>
    <row r="41881" spans="9:20" x14ac:dyDescent="0.25">
      <c r="I41881" s="137"/>
      <c r="J41881" s="110"/>
      <c r="K41881"/>
      <c r="L41881"/>
      <c r="T41881" s="138"/>
    </row>
    <row r="41882" spans="9:20" x14ac:dyDescent="0.25">
      <c r="I41882" s="137"/>
      <c r="J41882" s="110"/>
      <c r="K41882"/>
      <c r="L41882"/>
      <c r="T41882" s="138"/>
    </row>
    <row r="41883" spans="9:20" x14ac:dyDescent="0.25">
      <c r="I41883" s="137"/>
      <c r="J41883" s="110"/>
      <c r="K41883"/>
      <c r="L41883"/>
      <c r="T41883" s="138"/>
    </row>
    <row r="41884" spans="9:20" x14ac:dyDescent="0.25">
      <c r="I41884" s="137"/>
      <c r="J41884" s="110"/>
      <c r="K41884"/>
      <c r="L41884"/>
      <c r="T41884" s="138"/>
    </row>
    <row r="41885" spans="9:20" x14ac:dyDescent="0.25">
      <c r="I41885" s="137"/>
      <c r="J41885" s="110"/>
      <c r="K41885"/>
      <c r="L41885"/>
      <c r="T41885" s="138"/>
    </row>
    <row r="41886" spans="9:20" x14ac:dyDescent="0.25">
      <c r="I41886" s="137"/>
      <c r="J41886" s="110"/>
      <c r="K41886"/>
      <c r="L41886"/>
      <c r="T41886" s="138"/>
    </row>
    <row r="41887" spans="9:20" x14ac:dyDescent="0.25">
      <c r="I41887" s="137"/>
      <c r="J41887" s="110"/>
      <c r="K41887"/>
      <c r="L41887"/>
      <c r="T41887" s="138"/>
    </row>
    <row r="41888" spans="9:20" x14ac:dyDescent="0.25">
      <c r="I41888" s="137"/>
      <c r="J41888" s="110"/>
      <c r="K41888"/>
      <c r="L41888"/>
      <c r="T41888" s="138"/>
    </row>
    <row r="41889" spans="9:20" x14ac:dyDescent="0.25">
      <c r="I41889" s="137"/>
      <c r="J41889" s="110"/>
      <c r="K41889"/>
      <c r="L41889"/>
      <c r="T41889" s="138"/>
    </row>
    <row r="41890" spans="9:20" x14ac:dyDescent="0.25">
      <c r="I41890" s="137"/>
      <c r="J41890" s="110"/>
      <c r="K41890"/>
      <c r="L41890"/>
      <c r="T41890" s="138"/>
    </row>
    <row r="41891" spans="9:20" x14ac:dyDescent="0.25">
      <c r="I41891" s="137"/>
      <c r="J41891" s="110"/>
      <c r="K41891"/>
      <c r="L41891"/>
      <c r="T41891" s="138"/>
    </row>
    <row r="41892" spans="9:20" x14ac:dyDescent="0.25">
      <c r="I41892" s="137"/>
      <c r="J41892" s="110"/>
      <c r="K41892"/>
      <c r="L41892"/>
      <c r="T41892" s="138"/>
    </row>
    <row r="41893" spans="9:20" x14ac:dyDescent="0.25">
      <c r="I41893" s="137"/>
      <c r="J41893" s="110"/>
      <c r="K41893"/>
      <c r="L41893"/>
      <c r="T41893" s="138"/>
    </row>
    <row r="41894" spans="9:20" x14ac:dyDescent="0.25">
      <c r="I41894" s="137"/>
      <c r="J41894" s="110"/>
      <c r="K41894"/>
      <c r="L41894"/>
      <c r="T41894" s="138"/>
    </row>
    <row r="41895" spans="9:20" x14ac:dyDescent="0.25">
      <c r="I41895" s="137"/>
      <c r="J41895" s="110"/>
      <c r="K41895"/>
      <c r="L41895"/>
      <c r="T41895" s="138"/>
    </row>
    <row r="41896" spans="9:20" x14ac:dyDescent="0.25">
      <c r="I41896" s="137"/>
      <c r="J41896" s="110"/>
      <c r="K41896"/>
      <c r="L41896"/>
      <c r="T41896" s="138"/>
    </row>
    <row r="41897" spans="9:20" x14ac:dyDescent="0.25">
      <c r="I41897" s="137"/>
      <c r="J41897" s="110"/>
      <c r="K41897"/>
      <c r="L41897"/>
      <c r="T41897" s="138"/>
    </row>
    <row r="41898" spans="9:20" x14ac:dyDescent="0.25">
      <c r="I41898" s="137"/>
      <c r="J41898" s="110"/>
      <c r="K41898"/>
      <c r="L41898"/>
      <c r="T41898" s="138"/>
    </row>
    <row r="41899" spans="9:20" x14ac:dyDescent="0.25">
      <c r="I41899" s="137"/>
      <c r="J41899" s="110"/>
      <c r="K41899"/>
      <c r="L41899"/>
      <c r="T41899" s="138"/>
    </row>
    <row r="41900" spans="9:20" x14ac:dyDescent="0.25">
      <c r="I41900" s="137"/>
      <c r="J41900" s="110"/>
      <c r="K41900"/>
      <c r="L41900"/>
      <c r="T41900" s="138"/>
    </row>
    <row r="41901" spans="9:20" x14ac:dyDescent="0.25">
      <c r="I41901" s="137"/>
      <c r="J41901" s="110"/>
      <c r="K41901"/>
      <c r="L41901"/>
      <c r="T41901" s="138"/>
    </row>
    <row r="41902" spans="9:20" x14ac:dyDescent="0.25">
      <c r="I41902" s="137"/>
      <c r="J41902" s="110"/>
      <c r="K41902"/>
      <c r="L41902"/>
      <c r="T41902" s="138"/>
    </row>
    <row r="41903" spans="9:20" x14ac:dyDescent="0.25">
      <c r="I41903" s="137"/>
      <c r="J41903" s="110"/>
      <c r="K41903"/>
      <c r="L41903"/>
      <c r="T41903" s="138"/>
    </row>
    <row r="41904" spans="9:20" x14ac:dyDescent="0.25">
      <c r="I41904" s="137"/>
      <c r="J41904" s="110"/>
      <c r="K41904"/>
      <c r="L41904"/>
      <c r="T41904" s="138"/>
    </row>
    <row r="41905" spans="9:20" x14ac:dyDescent="0.25">
      <c r="I41905" s="137"/>
      <c r="J41905" s="110"/>
      <c r="K41905"/>
      <c r="L41905"/>
      <c r="T41905" s="138"/>
    </row>
    <row r="41906" spans="9:20" x14ac:dyDescent="0.25">
      <c r="I41906" s="137"/>
      <c r="J41906" s="110"/>
      <c r="K41906"/>
      <c r="L41906"/>
      <c r="T41906" s="138"/>
    </row>
    <row r="41907" spans="9:20" x14ac:dyDescent="0.25">
      <c r="I41907" s="137"/>
      <c r="J41907" s="110"/>
      <c r="K41907"/>
      <c r="L41907"/>
      <c r="T41907" s="138"/>
    </row>
    <row r="41908" spans="9:20" x14ac:dyDescent="0.25">
      <c r="I41908" s="137"/>
      <c r="J41908" s="110"/>
      <c r="K41908"/>
      <c r="L41908"/>
      <c r="T41908" s="138"/>
    </row>
    <row r="41909" spans="9:20" x14ac:dyDescent="0.25">
      <c r="I41909" s="137"/>
      <c r="J41909" s="110"/>
      <c r="K41909"/>
      <c r="L41909"/>
      <c r="T41909" s="138"/>
    </row>
    <row r="41910" spans="9:20" x14ac:dyDescent="0.25">
      <c r="I41910" s="137"/>
      <c r="J41910" s="110"/>
      <c r="K41910"/>
      <c r="L41910"/>
      <c r="T41910" s="138"/>
    </row>
    <row r="41911" spans="9:20" x14ac:dyDescent="0.25">
      <c r="I41911" s="137"/>
      <c r="J41911" s="110"/>
      <c r="K41911"/>
      <c r="L41911"/>
      <c r="T41911" s="138"/>
    </row>
    <row r="41912" spans="9:20" x14ac:dyDescent="0.25">
      <c r="I41912" s="137"/>
      <c r="J41912" s="110"/>
      <c r="K41912"/>
      <c r="L41912"/>
      <c r="T41912" s="138"/>
    </row>
    <row r="41913" spans="9:20" x14ac:dyDescent="0.25">
      <c r="I41913" s="137"/>
      <c r="J41913" s="110"/>
      <c r="K41913"/>
      <c r="L41913"/>
      <c r="T41913" s="138"/>
    </row>
    <row r="41914" spans="9:20" x14ac:dyDescent="0.25">
      <c r="I41914" s="137"/>
      <c r="J41914" s="110"/>
      <c r="K41914"/>
      <c r="L41914"/>
      <c r="T41914" s="138"/>
    </row>
    <row r="41915" spans="9:20" x14ac:dyDescent="0.25">
      <c r="I41915" s="137"/>
      <c r="J41915" s="110"/>
      <c r="K41915"/>
      <c r="L41915"/>
      <c r="T41915" s="138"/>
    </row>
    <row r="41916" spans="9:20" x14ac:dyDescent="0.25">
      <c r="I41916" s="137"/>
      <c r="J41916" s="110"/>
      <c r="K41916"/>
      <c r="L41916"/>
      <c r="T41916" s="138"/>
    </row>
    <row r="41917" spans="9:20" x14ac:dyDescent="0.25">
      <c r="I41917" s="137"/>
      <c r="J41917" s="110"/>
      <c r="K41917"/>
      <c r="L41917"/>
      <c r="T41917" s="138"/>
    </row>
    <row r="41918" spans="9:20" x14ac:dyDescent="0.25">
      <c r="I41918" s="137"/>
      <c r="J41918" s="110"/>
      <c r="K41918"/>
      <c r="L41918"/>
      <c r="T41918" s="138"/>
    </row>
    <row r="41919" spans="9:20" x14ac:dyDescent="0.25">
      <c r="I41919" s="137"/>
      <c r="J41919" s="110"/>
      <c r="K41919"/>
      <c r="L41919"/>
      <c r="T41919" s="138"/>
    </row>
    <row r="41920" spans="9:20" x14ac:dyDescent="0.25">
      <c r="I41920" s="137"/>
      <c r="J41920" s="110"/>
      <c r="K41920"/>
      <c r="L41920"/>
      <c r="T41920" s="138"/>
    </row>
    <row r="41921" spans="9:20" x14ac:dyDescent="0.25">
      <c r="I41921" s="137"/>
      <c r="J41921" s="110"/>
      <c r="K41921"/>
      <c r="L41921"/>
      <c r="T41921" s="138"/>
    </row>
    <row r="41922" spans="9:20" x14ac:dyDescent="0.25">
      <c r="I41922" s="137"/>
      <c r="J41922" s="110"/>
      <c r="K41922"/>
      <c r="L41922"/>
      <c r="T41922" s="138"/>
    </row>
    <row r="41923" spans="9:20" x14ac:dyDescent="0.25">
      <c r="I41923" s="137"/>
      <c r="J41923" s="110"/>
      <c r="K41923"/>
      <c r="L41923"/>
      <c r="T41923" s="138"/>
    </row>
    <row r="41924" spans="9:20" x14ac:dyDescent="0.25">
      <c r="I41924" s="137"/>
      <c r="J41924" s="110"/>
      <c r="K41924"/>
      <c r="L41924"/>
      <c r="T41924" s="138"/>
    </row>
    <row r="41925" spans="9:20" x14ac:dyDescent="0.25">
      <c r="I41925" s="137"/>
      <c r="J41925" s="110"/>
      <c r="K41925"/>
      <c r="L41925"/>
      <c r="T41925" s="138"/>
    </row>
    <row r="41926" spans="9:20" x14ac:dyDescent="0.25">
      <c r="I41926" s="137"/>
      <c r="J41926" s="110"/>
      <c r="K41926"/>
      <c r="L41926"/>
      <c r="T41926" s="138"/>
    </row>
    <row r="41927" spans="9:20" x14ac:dyDescent="0.25">
      <c r="I41927" s="137"/>
      <c r="J41927" s="110"/>
      <c r="K41927"/>
      <c r="L41927"/>
      <c r="T41927" s="138"/>
    </row>
    <row r="41928" spans="9:20" x14ac:dyDescent="0.25">
      <c r="I41928" s="137"/>
      <c r="J41928" s="110"/>
      <c r="K41928"/>
      <c r="L41928"/>
      <c r="T41928" s="138"/>
    </row>
    <row r="41929" spans="9:20" x14ac:dyDescent="0.25">
      <c r="I41929" s="137"/>
      <c r="J41929" s="110"/>
      <c r="K41929"/>
      <c r="L41929"/>
      <c r="T41929" s="138"/>
    </row>
    <row r="41930" spans="9:20" x14ac:dyDescent="0.25">
      <c r="I41930" s="137"/>
      <c r="J41930" s="110"/>
      <c r="K41930"/>
      <c r="L41930"/>
      <c r="T41930" s="138"/>
    </row>
    <row r="41931" spans="9:20" x14ac:dyDescent="0.25">
      <c r="I41931" s="137"/>
      <c r="J41931" s="110"/>
      <c r="K41931"/>
      <c r="L41931"/>
      <c r="T41931" s="138"/>
    </row>
    <row r="41932" spans="9:20" x14ac:dyDescent="0.25">
      <c r="I41932" s="137"/>
      <c r="J41932" s="110"/>
      <c r="K41932"/>
      <c r="L41932"/>
      <c r="T41932" s="138"/>
    </row>
    <row r="41933" spans="9:20" x14ac:dyDescent="0.25">
      <c r="I41933" s="137"/>
      <c r="J41933" s="110"/>
      <c r="K41933"/>
      <c r="L41933"/>
      <c r="T41933" s="138"/>
    </row>
    <row r="41934" spans="9:20" x14ac:dyDescent="0.25">
      <c r="I41934" s="137"/>
      <c r="J41934" s="110"/>
      <c r="K41934"/>
      <c r="L41934"/>
      <c r="T41934" s="138"/>
    </row>
    <row r="41935" spans="9:20" x14ac:dyDescent="0.25">
      <c r="I41935" s="137"/>
      <c r="J41935" s="110"/>
      <c r="K41935"/>
      <c r="L41935"/>
      <c r="T41935" s="138"/>
    </row>
    <row r="41936" spans="9:20" x14ac:dyDescent="0.25">
      <c r="I41936" s="137"/>
      <c r="J41936" s="110"/>
      <c r="K41936"/>
      <c r="L41936"/>
      <c r="T41936" s="138"/>
    </row>
    <row r="41937" spans="9:20" x14ac:dyDescent="0.25">
      <c r="I41937" s="137"/>
      <c r="J41937" s="110"/>
      <c r="K41937"/>
      <c r="L41937"/>
      <c r="T41937" s="138"/>
    </row>
    <row r="41938" spans="9:20" x14ac:dyDescent="0.25">
      <c r="I41938" s="137"/>
      <c r="J41938" s="110"/>
      <c r="K41938"/>
      <c r="L41938"/>
      <c r="T41938" s="138"/>
    </row>
    <row r="41939" spans="9:20" x14ac:dyDescent="0.25">
      <c r="I41939" s="137"/>
      <c r="J41939" s="110"/>
      <c r="K41939"/>
      <c r="L41939"/>
      <c r="T41939" s="138"/>
    </row>
    <row r="41940" spans="9:20" x14ac:dyDescent="0.25">
      <c r="I41940" s="137"/>
      <c r="J41940" s="110"/>
      <c r="K41940"/>
      <c r="L41940"/>
      <c r="T41940" s="138"/>
    </row>
    <row r="41941" spans="9:20" x14ac:dyDescent="0.25">
      <c r="I41941" s="137"/>
      <c r="J41941" s="110"/>
      <c r="K41941"/>
      <c r="L41941"/>
      <c r="T41941" s="138"/>
    </row>
    <row r="41942" spans="9:20" x14ac:dyDescent="0.25">
      <c r="I41942" s="137"/>
      <c r="J41942" s="110"/>
      <c r="K41942"/>
      <c r="L41942"/>
      <c r="T41942" s="138"/>
    </row>
    <row r="41943" spans="9:20" x14ac:dyDescent="0.25">
      <c r="I41943" s="137"/>
      <c r="J41943" s="110"/>
      <c r="K41943"/>
      <c r="L41943"/>
      <c r="T41943" s="138"/>
    </row>
    <row r="41944" spans="9:20" x14ac:dyDescent="0.25">
      <c r="I41944" s="137"/>
      <c r="J41944" s="110"/>
      <c r="K41944"/>
      <c r="L41944"/>
      <c r="T41944" s="138"/>
    </row>
    <row r="41945" spans="9:20" x14ac:dyDescent="0.25">
      <c r="I41945" s="137"/>
      <c r="J41945" s="110"/>
      <c r="K41945"/>
      <c r="L41945"/>
      <c r="T41945" s="138"/>
    </row>
    <row r="41946" spans="9:20" x14ac:dyDescent="0.25">
      <c r="I41946" s="137"/>
      <c r="J41946" s="110"/>
      <c r="K41946"/>
      <c r="L41946"/>
      <c r="T41946" s="138"/>
    </row>
    <row r="41947" spans="9:20" x14ac:dyDescent="0.25">
      <c r="I41947" s="137"/>
      <c r="J41947" s="110"/>
      <c r="K41947"/>
      <c r="L41947"/>
      <c r="T41947" s="138"/>
    </row>
    <row r="41948" spans="9:20" x14ac:dyDescent="0.25">
      <c r="I41948" s="137"/>
      <c r="J41948" s="110"/>
      <c r="K41948"/>
      <c r="L41948"/>
      <c r="T41948" s="138"/>
    </row>
    <row r="41949" spans="9:20" x14ac:dyDescent="0.25">
      <c r="I41949" s="137"/>
      <c r="J41949" s="110"/>
      <c r="K41949"/>
      <c r="L41949"/>
      <c r="T41949" s="138"/>
    </row>
    <row r="41950" spans="9:20" x14ac:dyDescent="0.25">
      <c r="I41950" s="137"/>
      <c r="J41950" s="110"/>
      <c r="K41950"/>
      <c r="L41950"/>
      <c r="T41950" s="138"/>
    </row>
    <row r="41951" spans="9:20" x14ac:dyDescent="0.25">
      <c r="I41951" s="137"/>
      <c r="J41951" s="110"/>
      <c r="K41951"/>
      <c r="L41951"/>
      <c r="T41951" s="138"/>
    </row>
    <row r="41952" spans="9:20" x14ac:dyDescent="0.25">
      <c r="I41952" s="137"/>
      <c r="J41952" s="110"/>
      <c r="K41952"/>
      <c r="L41952"/>
      <c r="T41952" s="138"/>
    </row>
    <row r="41953" spans="9:20" x14ac:dyDescent="0.25">
      <c r="I41953" s="137"/>
      <c r="J41953" s="110"/>
      <c r="K41953"/>
      <c r="L41953"/>
      <c r="T41953" s="138"/>
    </row>
    <row r="41954" spans="9:20" x14ac:dyDescent="0.25">
      <c r="I41954" s="137"/>
      <c r="J41954" s="110"/>
      <c r="K41954"/>
      <c r="L41954"/>
      <c r="T41954" s="138"/>
    </row>
    <row r="41955" spans="9:20" x14ac:dyDescent="0.25">
      <c r="I41955" s="137"/>
      <c r="J41955" s="110"/>
      <c r="K41955"/>
      <c r="L41955"/>
      <c r="T41955" s="138"/>
    </row>
    <row r="41956" spans="9:20" x14ac:dyDescent="0.25">
      <c r="I41956" s="137"/>
      <c r="J41956" s="110"/>
      <c r="K41956"/>
      <c r="L41956"/>
      <c r="T41956" s="138"/>
    </row>
    <row r="41957" spans="9:20" x14ac:dyDescent="0.25">
      <c r="I41957" s="137"/>
      <c r="J41957" s="110"/>
      <c r="K41957"/>
      <c r="L41957"/>
      <c r="T41957" s="138"/>
    </row>
    <row r="41958" spans="9:20" x14ac:dyDescent="0.25">
      <c r="I41958" s="137"/>
      <c r="J41958" s="110"/>
      <c r="K41958"/>
      <c r="L41958"/>
      <c r="T41958" s="138"/>
    </row>
    <row r="41959" spans="9:20" x14ac:dyDescent="0.25">
      <c r="I41959" s="137"/>
      <c r="J41959" s="110"/>
      <c r="K41959"/>
      <c r="L41959"/>
      <c r="T41959" s="138"/>
    </row>
    <row r="41960" spans="9:20" x14ac:dyDescent="0.25">
      <c r="I41960" s="137"/>
      <c r="J41960" s="110"/>
      <c r="K41960"/>
      <c r="L41960"/>
      <c r="T41960" s="138"/>
    </row>
    <row r="41961" spans="9:20" x14ac:dyDescent="0.25">
      <c r="I41961" s="137"/>
      <c r="J41961" s="110"/>
      <c r="K41961"/>
      <c r="L41961"/>
      <c r="T41961" s="138"/>
    </row>
    <row r="41962" spans="9:20" x14ac:dyDescent="0.25">
      <c r="I41962" s="137"/>
      <c r="J41962" s="110"/>
      <c r="K41962"/>
      <c r="L41962"/>
      <c r="T41962" s="138"/>
    </row>
    <row r="41963" spans="9:20" x14ac:dyDescent="0.25">
      <c r="I41963" s="137"/>
      <c r="J41963" s="110"/>
      <c r="K41963"/>
      <c r="L41963"/>
      <c r="T41963" s="138"/>
    </row>
    <row r="41964" spans="9:20" x14ac:dyDescent="0.25">
      <c r="I41964" s="137"/>
      <c r="J41964" s="110"/>
      <c r="K41964"/>
      <c r="L41964"/>
      <c r="T41964" s="138"/>
    </row>
    <row r="41965" spans="9:20" x14ac:dyDescent="0.25">
      <c r="I41965" s="137"/>
      <c r="J41965" s="110"/>
      <c r="K41965"/>
      <c r="L41965"/>
      <c r="T41965" s="138"/>
    </row>
    <row r="41966" spans="9:20" x14ac:dyDescent="0.25">
      <c r="I41966" s="137"/>
      <c r="J41966" s="110"/>
      <c r="K41966"/>
      <c r="L41966"/>
      <c r="T41966" s="138"/>
    </row>
    <row r="41967" spans="9:20" x14ac:dyDescent="0.25">
      <c r="I41967" s="137"/>
      <c r="J41967" s="110"/>
      <c r="K41967"/>
      <c r="L41967"/>
      <c r="T41967" s="138"/>
    </row>
    <row r="41968" spans="9:20" x14ac:dyDescent="0.25">
      <c r="I41968" s="137"/>
      <c r="J41968" s="110"/>
      <c r="K41968"/>
      <c r="L41968"/>
      <c r="T41968" s="138"/>
    </row>
    <row r="41969" spans="9:20" x14ac:dyDescent="0.25">
      <c r="I41969" s="137"/>
      <c r="J41969" s="110"/>
      <c r="K41969"/>
      <c r="L41969"/>
      <c r="T41969" s="138"/>
    </row>
    <row r="41970" spans="9:20" x14ac:dyDescent="0.25">
      <c r="I41970" s="137"/>
      <c r="J41970" s="110"/>
      <c r="K41970"/>
      <c r="L41970"/>
      <c r="T41970" s="138"/>
    </row>
    <row r="41971" spans="9:20" x14ac:dyDescent="0.25">
      <c r="I41971" s="137"/>
      <c r="J41971" s="110"/>
      <c r="K41971"/>
      <c r="L41971"/>
      <c r="T41971" s="138"/>
    </row>
    <row r="41972" spans="9:20" x14ac:dyDescent="0.25">
      <c r="I41972" s="137"/>
      <c r="J41972" s="110"/>
      <c r="K41972"/>
      <c r="L41972"/>
      <c r="T41972" s="138"/>
    </row>
    <row r="41973" spans="9:20" x14ac:dyDescent="0.25">
      <c r="I41973" s="137"/>
      <c r="J41973" s="110"/>
      <c r="K41973"/>
      <c r="L41973"/>
      <c r="T41973" s="138"/>
    </row>
    <row r="41974" spans="9:20" x14ac:dyDescent="0.25">
      <c r="I41974" s="137"/>
      <c r="J41974" s="110"/>
      <c r="K41974"/>
      <c r="L41974"/>
      <c r="T41974" s="138"/>
    </row>
    <row r="41975" spans="9:20" x14ac:dyDescent="0.25">
      <c r="I41975" s="137"/>
      <c r="J41975" s="110"/>
      <c r="K41975"/>
      <c r="L41975"/>
      <c r="T41975" s="138"/>
    </row>
    <row r="41976" spans="9:20" x14ac:dyDescent="0.25">
      <c r="I41976" s="137"/>
      <c r="J41976" s="110"/>
      <c r="K41976"/>
      <c r="L41976"/>
      <c r="T41976" s="138"/>
    </row>
    <row r="41977" spans="9:20" x14ac:dyDescent="0.25">
      <c r="I41977" s="137"/>
      <c r="J41977" s="110"/>
      <c r="K41977"/>
      <c r="L41977"/>
      <c r="T41977" s="138"/>
    </row>
    <row r="41978" spans="9:20" x14ac:dyDescent="0.25">
      <c r="I41978" s="137"/>
      <c r="J41978" s="110"/>
      <c r="K41978"/>
      <c r="L41978"/>
      <c r="T41978" s="138"/>
    </row>
    <row r="41979" spans="9:20" x14ac:dyDescent="0.25">
      <c r="I41979" s="137"/>
      <c r="J41979" s="110"/>
      <c r="K41979"/>
      <c r="L41979"/>
      <c r="T41979" s="138"/>
    </row>
    <row r="41980" spans="9:20" x14ac:dyDescent="0.25">
      <c r="I41980" s="137"/>
      <c r="J41980" s="110"/>
      <c r="K41980"/>
      <c r="L41980"/>
      <c r="T41980" s="138"/>
    </row>
    <row r="41981" spans="9:20" x14ac:dyDescent="0.25">
      <c r="I41981" s="137"/>
      <c r="J41981" s="110"/>
      <c r="K41981"/>
      <c r="L41981"/>
      <c r="T41981" s="138"/>
    </row>
    <row r="41982" spans="9:20" x14ac:dyDescent="0.25">
      <c r="I41982" s="137"/>
      <c r="J41982" s="110"/>
      <c r="K41982"/>
      <c r="L41982"/>
      <c r="T41982" s="138"/>
    </row>
    <row r="41983" spans="9:20" x14ac:dyDescent="0.25">
      <c r="I41983" s="137"/>
      <c r="J41983" s="110"/>
      <c r="K41983"/>
      <c r="L41983"/>
      <c r="T41983" s="138"/>
    </row>
    <row r="41984" spans="9:20" x14ac:dyDescent="0.25">
      <c r="I41984" s="137"/>
      <c r="J41984" s="110"/>
      <c r="K41984"/>
      <c r="L41984"/>
      <c r="T41984" s="138"/>
    </row>
    <row r="41985" spans="9:20" x14ac:dyDescent="0.25">
      <c r="I41985" s="137"/>
      <c r="J41985" s="110"/>
      <c r="K41985"/>
      <c r="L41985"/>
      <c r="T41985" s="138"/>
    </row>
    <row r="41986" spans="9:20" x14ac:dyDescent="0.25">
      <c r="I41986" s="137"/>
      <c r="J41986" s="110"/>
      <c r="K41986"/>
      <c r="L41986"/>
      <c r="T41986" s="138"/>
    </row>
    <row r="41987" spans="9:20" x14ac:dyDescent="0.25">
      <c r="I41987" s="137"/>
      <c r="J41987" s="110"/>
      <c r="K41987"/>
      <c r="L41987"/>
      <c r="T41987" s="138"/>
    </row>
    <row r="41988" spans="9:20" x14ac:dyDescent="0.25">
      <c r="I41988" s="137"/>
      <c r="J41988" s="110"/>
      <c r="K41988"/>
      <c r="L41988"/>
      <c r="T41988" s="138"/>
    </row>
    <row r="41989" spans="9:20" x14ac:dyDescent="0.25">
      <c r="I41989" s="137"/>
      <c r="J41989" s="110"/>
      <c r="K41989"/>
      <c r="L41989"/>
      <c r="T41989" s="138"/>
    </row>
    <row r="41990" spans="9:20" x14ac:dyDescent="0.25">
      <c r="I41990" s="137"/>
      <c r="J41990" s="110"/>
      <c r="K41990"/>
      <c r="L41990"/>
      <c r="T41990" s="138"/>
    </row>
    <row r="41991" spans="9:20" x14ac:dyDescent="0.25">
      <c r="I41991" s="137"/>
      <c r="J41991" s="110"/>
      <c r="K41991"/>
      <c r="L41991"/>
      <c r="T41991" s="138"/>
    </row>
    <row r="41992" spans="9:20" x14ac:dyDescent="0.25">
      <c r="I41992" s="137"/>
      <c r="J41992" s="110"/>
      <c r="K41992"/>
      <c r="L41992"/>
      <c r="T41992" s="138"/>
    </row>
    <row r="41993" spans="9:20" x14ac:dyDescent="0.25">
      <c r="I41993" s="137"/>
      <c r="J41993" s="110"/>
      <c r="K41993"/>
      <c r="L41993"/>
      <c r="T41993" s="138"/>
    </row>
    <row r="41994" spans="9:20" x14ac:dyDescent="0.25">
      <c r="I41994" s="137"/>
      <c r="J41994" s="110"/>
      <c r="K41994"/>
      <c r="L41994"/>
      <c r="T41994" s="138"/>
    </row>
    <row r="41995" spans="9:20" x14ac:dyDescent="0.25">
      <c r="I41995" s="137"/>
      <c r="J41995" s="110"/>
      <c r="K41995"/>
      <c r="L41995"/>
      <c r="T41995" s="138"/>
    </row>
    <row r="41996" spans="9:20" x14ac:dyDescent="0.25">
      <c r="I41996" s="137"/>
      <c r="J41996" s="110"/>
      <c r="K41996"/>
      <c r="L41996"/>
      <c r="T41996" s="138"/>
    </row>
    <row r="41997" spans="9:20" x14ac:dyDescent="0.25">
      <c r="I41997" s="137"/>
      <c r="J41997" s="110"/>
      <c r="K41997"/>
      <c r="L41997"/>
      <c r="T41997" s="138"/>
    </row>
    <row r="41998" spans="9:20" x14ac:dyDescent="0.25">
      <c r="I41998" s="137"/>
      <c r="J41998" s="110"/>
      <c r="K41998"/>
      <c r="L41998"/>
      <c r="T41998" s="138"/>
    </row>
    <row r="41999" spans="9:20" x14ac:dyDescent="0.25">
      <c r="I41999" s="137"/>
      <c r="J41999" s="110"/>
      <c r="K41999"/>
      <c r="L41999"/>
      <c r="T41999" s="138"/>
    </row>
    <row r="42000" spans="9:20" x14ac:dyDescent="0.25">
      <c r="I42000" s="137"/>
      <c r="J42000" s="110"/>
      <c r="K42000"/>
      <c r="L42000"/>
      <c r="T42000" s="138"/>
    </row>
    <row r="42001" spans="9:20" x14ac:dyDescent="0.25">
      <c r="I42001" s="137"/>
      <c r="J42001" s="110"/>
      <c r="K42001"/>
      <c r="L42001"/>
      <c r="T42001" s="138"/>
    </row>
    <row r="42002" spans="9:20" x14ac:dyDescent="0.25">
      <c r="I42002" s="137"/>
      <c r="J42002" s="110"/>
      <c r="K42002"/>
      <c r="L42002"/>
      <c r="T42002" s="138"/>
    </row>
    <row r="42003" spans="9:20" x14ac:dyDescent="0.25">
      <c r="I42003" s="137"/>
      <c r="J42003" s="110"/>
      <c r="K42003"/>
      <c r="L42003"/>
      <c r="T42003" s="138"/>
    </row>
    <row r="42004" spans="9:20" x14ac:dyDescent="0.25">
      <c r="I42004" s="137"/>
      <c r="J42004" s="110"/>
      <c r="K42004"/>
      <c r="L42004"/>
      <c r="T42004" s="138"/>
    </row>
    <row r="42005" spans="9:20" x14ac:dyDescent="0.25">
      <c r="I42005" s="137"/>
      <c r="J42005" s="110"/>
      <c r="K42005"/>
      <c r="L42005"/>
      <c r="T42005" s="138"/>
    </row>
    <row r="42006" spans="9:20" x14ac:dyDescent="0.25">
      <c r="I42006" s="137"/>
      <c r="J42006" s="110"/>
      <c r="K42006"/>
      <c r="L42006"/>
      <c r="T42006" s="138"/>
    </row>
    <row r="42007" spans="9:20" x14ac:dyDescent="0.25">
      <c r="I42007" s="137"/>
      <c r="J42007" s="110"/>
      <c r="K42007"/>
      <c r="L42007"/>
      <c r="T42007" s="138"/>
    </row>
    <row r="42008" spans="9:20" x14ac:dyDescent="0.25">
      <c r="I42008" s="137"/>
      <c r="J42008" s="110"/>
      <c r="K42008"/>
      <c r="L42008"/>
      <c r="T42008" s="138"/>
    </row>
    <row r="42009" spans="9:20" x14ac:dyDescent="0.25">
      <c r="I42009" s="137"/>
      <c r="J42009" s="110"/>
      <c r="K42009"/>
      <c r="L42009"/>
      <c r="T42009" s="138"/>
    </row>
    <row r="42010" spans="9:20" x14ac:dyDescent="0.25">
      <c r="I42010" s="137"/>
      <c r="J42010" s="110"/>
      <c r="K42010"/>
      <c r="L42010"/>
      <c r="T42010" s="138"/>
    </row>
    <row r="42011" spans="9:20" x14ac:dyDescent="0.25">
      <c r="I42011" s="137"/>
      <c r="J42011" s="110"/>
      <c r="K42011"/>
      <c r="L42011"/>
      <c r="T42011" s="138"/>
    </row>
    <row r="42012" spans="9:20" x14ac:dyDescent="0.25">
      <c r="I42012" s="137"/>
      <c r="J42012" s="110"/>
      <c r="K42012"/>
      <c r="L42012"/>
      <c r="T42012" s="138"/>
    </row>
    <row r="42013" spans="9:20" x14ac:dyDescent="0.25">
      <c r="I42013" s="137"/>
      <c r="J42013" s="110"/>
      <c r="K42013"/>
      <c r="L42013"/>
      <c r="T42013" s="138"/>
    </row>
    <row r="42014" spans="9:20" x14ac:dyDescent="0.25">
      <c r="I42014" s="137"/>
      <c r="J42014" s="110"/>
      <c r="K42014"/>
      <c r="L42014"/>
      <c r="T42014" s="138"/>
    </row>
    <row r="42015" spans="9:20" x14ac:dyDescent="0.25">
      <c r="I42015" s="137"/>
      <c r="J42015" s="110"/>
      <c r="K42015"/>
      <c r="L42015"/>
      <c r="T42015" s="138"/>
    </row>
    <row r="42016" spans="9:20" x14ac:dyDescent="0.25">
      <c r="I42016" s="137"/>
      <c r="J42016" s="110"/>
      <c r="K42016"/>
      <c r="L42016"/>
      <c r="T42016" s="138"/>
    </row>
    <row r="42017" spans="9:20" x14ac:dyDescent="0.25">
      <c r="I42017" s="137"/>
      <c r="J42017" s="110"/>
      <c r="K42017"/>
      <c r="L42017"/>
      <c r="T42017" s="138"/>
    </row>
    <row r="42018" spans="9:20" x14ac:dyDescent="0.25">
      <c r="I42018" s="137"/>
      <c r="J42018" s="110"/>
      <c r="K42018"/>
      <c r="L42018"/>
      <c r="T42018" s="138"/>
    </row>
    <row r="42019" spans="9:20" x14ac:dyDescent="0.25">
      <c r="I42019" s="137"/>
      <c r="J42019" s="110"/>
      <c r="K42019"/>
      <c r="L42019"/>
      <c r="T42019" s="138"/>
    </row>
    <row r="42020" spans="9:20" x14ac:dyDescent="0.25">
      <c r="I42020" s="137"/>
      <c r="J42020" s="110"/>
      <c r="K42020"/>
      <c r="L42020"/>
      <c r="T42020" s="138"/>
    </row>
    <row r="42021" spans="9:20" x14ac:dyDescent="0.25">
      <c r="I42021" s="137"/>
      <c r="J42021" s="110"/>
      <c r="K42021"/>
      <c r="L42021"/>
      <c r="T42021" s="138"/>
    </row>
    <row r="42022" spans="9:20" x14ac:dyDescent="0.25">
      <c r="I42022" s="137"/>
      <c r="J42022" s="110"/>
      <c r="K42022"/>
      <c r="L42022"/>
      <c r="T42022" s="138"/>
    </row>
    <row r="42023" spans="9:20" x14ac:dyDescent="0.25">
      <c r="I42023" s="137"/>
      <c r="J42023" s="110"/>
      <c r="K42023"/>
      <c r="L42023"/>
      <c r="T42023" s="138"/>
    </row>
    <row r="42024" spans="9:20" x14ac:dyDescent="0.25">
      <c r="I42024" s="137"/>
      <c r="J42024" s="110"/>
      <c r="K42024"/>
      <c r="L42024"/>
      <c r="T42024" s="138"/>
    </row>
    <row r="42025" spans="9:20" x14ac:dyDescent="0.25">
      <c r="I42025" s="137"/>
      <c r="J42025" s="110"/>
      <c r="K42025"/>
      <c r="L42025"/>
      <c r="T42025" s="138"/>
    </row>
    <row r="42026" spans="9:20" x14ac:dyDescent="0.25">
      <c r="I42026" s="137"/>
      <c r="J42026" s="110"/>
      <c r="K42026"/>
      <c r="L42026"/>
      <c r="T42026" s="138"/>
    </row>
    <row r="42027" spans="9:20" x14ac:dyDescent="0.25">
      <c r="I42027" s="137"/>
      <c r="J42027" s="110"/>
      <c r="K42027"/>
      <c r="L42027"/>
      <c r="T42027" s="138"/>
    </row>
    <row r="42028" spans="9:20" x14ac:dyDescent="0.25">
      <c r="I42028" s="137"/>
      <c r="J42028" s="110"/>
      <c r="K42028"/>
      <c r="L42028"/>
      <c r="T42028" s="138"/>
    </row>
    <row r="42029" spans="9:20" x14ac:dyDescent="0.25">
      <c r="I42029" s="137"/>
      <c r="J42029" s="110"/>
      <c r="K42029"/>
      <c r="L42029"/>
      <c r="T42029" s="138"/>
    </row>
    <row r="42030" spans="9:20" x14ac:dyDescent="0.25">
      <c r="I42030" s="137"/>
      <c r="J42030" s="110"/>
      <c r="K42030"/>
      <c r="L42030"/>
      <c r="T42030" s="138"/>
    </row>
    <row r="42031" spans="9:20" x14ac:dyDescent="0.25">
      <c r="I42031" s="137"/>
      <c r="J42031" s="110"/>
      <c r="K42031"/>
      <c r="L42031"/>
      <c r="T42031" s="138"/>
    </row>
    <row r="42032" spans="9:20" x14ac:dyDescent="0.25">
      <c r="I42032" s="137"/>
      <c r="J42032" s="110"/>
      <c r="K42032"/>
      <c r="L42032"/>
      <c r="T42032" s="138"/>
    </row>
    <row r="42033" spans="9:20" x14ac:dyDescent="0.25">
      <c r="I42033" s="137"/>
      <c r="J42033" s="110"/>
      <c r="K42033"/>
      <c r="L42033"/>
      <c r="T42033" s="138"/>
    </row>
    <row r="42034" spans="9:20" x14ac:dyDescent="0.25">
      <c r="I42034" s="137"/>
      <c r="J42034" s="110"/>
      <c r="K42034"/>
      <c r="L42034"/>
      <c r="T42034" s="138"/>
    </row>
    <row r="42035" spans="9:20" x14ac:dyDescent="0.25">
      <c r="I42035" s="137"/>
      <c r="J42035" s="110"/>
      <c r="K42035"/>
      <c r="L42035"/>
      <c r="T42035" s="138"/>
    </row>
    <row r="42036" spans="9:20" x14ac:dyDescent="0.25">
      <c r="I42036" s="137"/>
      <c r="J42036" s="110"/>
      <c r="K42036"/>
      <c r="L42036"/>
      <c r="T42036" s="138"/>
    </row>
    <row r="42037" spans="9:20" x14ac:dyDescent="0.25">
      <c r="I42037" s="137"/>
      <c r="J42037" s="110"/>
      <c r="K42037"/>
      <c r="L42037"/>
      <c r="T42037" s="138"/>
    </row>
    <row r="42038" spans="9:20" x14ac:dyDescent="0.25">
      <c r="I42038" s="137"/>
      <c r="J42038" s="110"/>
      <c r="K42038"/>
      <c r="L42038"/>
      <c r="T42038" s="138"/>
    </row>
    <row r="42039" spans="9:20" x14ac:dyDescent="0.25">
      <c r="I42039" s="137"/>
      <c r="J42039" s="110"/>
      <c r="K42039"/>
      <c r="L42039"/>
      <c r="T42039" s="138"/>
    </row>
    <row r="42040" spans="9:20" x14ac:dyDescent="0.25">
      <c r="I42040" s="137"/>
      <c r="J42040" s="110"/>
      <c r="K42040"/>
      <c r="L42040"/>
      <c r="T42040" s="138"/>
    </row>
    <row r="42041" spans="9:20" x14ac:dyDescent="0.25">
      <c r="I42041" s="137"/>
      <c r="J42041" s="110"/>
      <c r="K42041"/>
      <c r="L42041"/>
      <c r="T42041" s="138"/>
    </row>
    <row r="42042" spans="9:20" x14ac:dyDescent="0.25">
      <c r="I42042" s="137"/>
      <c r="J42042" s="110"/>
      <c r="K42042"/>
      <c r="L42042"/>
      <c r="T42042" s="138"/>
    </row>
    <row r="42043" spans="9:20" x14ac:dyDescent="0.25">
      <c r="I42043" s="137"/>
      <c r="J42043" s="110"/>
      <c r="K42043"/>
      <c r="L42043"/>
      <c r="T42043" s="138"/>
    </row>
    <row r="42044" spans="9:20" x14ac:dyDescent="0.25">
      <c r="I42044" s="137"/>
      <c r="J42044" s="110"/>
      <c r="K42044"/>
      <c r="L42044"/>
      <c r="T42044" s="138"/>
    </row>
    <row r="42045" spans="9:20" x14ac:dyDescent="0.25">
      <c r="I42045" s="137"/>
      <c r="J42045" s="110"/>
      <c r="K42045"/>
      <c r="L42045"/>
      <c r="T42045" s="138"/>
    </row>
    <row r="42046" spans="9:20" x14ac:dyDescent="0.25">
      <c r="I42046" s="137"/>
      <c r="J42046" s="110"/>
      <c r="K42046"/>
      <c r="L42046"/>
      <c r="T42046" s="138"/>
    </row>
    <row r="42047" spans="9:20" x14ac:dyDescent="0.25">
      <c r="I42047" s="137"/>
      <c r="J42047" s="110"/>
      <c r="K42047"/>
      <c r="L42047"/>
      <c r="T42047" s="138"/>
    </row>
    <row r="42048" spans="9:20" x14ac:dyDescent="0.25">
      <c r="I42048" s="137"/>
      <c r="J42048" s="110"/>
      <c r="K42048"/>
      <c r="L42048"/>
      <c r="T42048" s="138"/>
    </row>
    <row r="42049" spans="9:20" x14ac:dyDescent="0.25">
      <c r="I42049" s="137"/>
      <c r="J42049" s="110"/>
      <c r="K42049"/>
      <c r="L42049"/>
      <c r="T42049" s="138"/>
    </row>
    <row r="42050" spans="9:20" x14ac:dyDescent="0.25">
      <c r="I42050" s="137"/>
      <c r="J42050" s="110"/>
      <c r="K42050"/>
      <c r="L42050"/>
      <c r="T42050" s="138"/>
    </row>
    <row r="42051" spans="9:20" x14ac:dyDescent="0.25">
      <c r="I42051" s="137"/>
      <c r="J42051" s="110"/>
      <c r="K42051"/>
      <c r="L42051"/>
      <c r="T42051" s="138"/>
    </row>
    <row r="42052" spans="9:20" x14ac:dyDescent="0.25">
      <c r="I42052" s="137"/>
      <c r="J42052" s="110"/>
      <c r="K42052"/>
      <c r="L42052"/>
      <c r="T42052" s="138"/>
    </row>
    <row r="42053" spans="9:20" x14ac:dyDescent="0.25">
      <c r="I42053" s="137"/>
      <c r="J42053" s="110"/>
      <c r="K42053"/>
      <c r="L42053"/>
      <c r="T42053" s="138"/>
    </row>
    <row r="42054" spans="9:20" x14ac:dyDescent="0.25">
      <c r="I42054" s="137"/>
      <c r="J42054" s="110"/>
      <c r="K42054"/>
      <c r="L42054"/>
      <c r="T42054" s="138"/>
    </row>
    <row r="42055" spans="9:20" x14ac:dyDescent="0.25">
      <c r="I42055" s="137"/>
      <c r="J42055" s="110"/>
      <c r="K42055"/>
      <c r="L42055"/>
      <c r="T42055" s="138"/>
    </row>
    <row r="42056" spans="9:20" x14ac:dyDescent="0.25">
      <c r="I42056" s="137"/>
      <c r="J42056" s="110"/>
      <c r="K42056"/>
      <c r="L42056"/>
      <c r="T42056" s="138"/>
    </row>
    <row r="42057" spans="9:20" x14ac:dyDescent="0.25">
      <c r="I42057" s="137"/>
      <c r="J42057" s="110"/>
      <c r="K42057"/>
      <c r="L42057"/>
      <c r="T42057" s="138"/>
    </row>
    <row r="42058" spans="9:20" x14ac:dyDescent="0.25">
      <c r="I42058" s="137"/>
      <c r="J42058" s="110"/>
      <c r="K42058"/>
      <c r="L42058"/>
      <c r="T42058" s="138"/>
    </row>
    <row r="42059" spans="9:20" x14ac:dyDescent="0.25">
      <c r="I42059" s="137"/>
      <c r="J42059" s="110"/>
      <c r="K42059"/>
      <c r="L42059"/>
      <c r="T42059" s="138"/>
    </row>
    <row r="42060" spans="9:20" x14ac:dyDescent="0.25">
      <c r="I42060" s="137"/>
      <c r="J42060" s="110"/>
      <c r="K42060"/>
      <c r="L42060"/>
      <c r="T42060" s="138"/>
    </row>
    <row r="42061" spans="9:20" x14ac:dyDescent="0.25">
      <c r="I42061" s="137"/>
      <c r="J42061" s="110"/>
      <c r="K42061"/>
      <c r="L42061"/>
      <c r="T42061" s="138"/>
    </row>
    <row r="42062" spans="9:20" x14ac:dyDescent="0.25">
      <c r="I42062" s="137"/>
      <c r="J42062" s="110"/>
      <c r="K42062"/>
      <c r="L42062"/>
      <c r="T42062" s="138"/>
    </row>
    <row r="42063" spans="9:20" x14ac:dyDescent="0.25">
      <c r="I42063" s="137"/>
      <c r="J42063" s="110"/>
      <c r="K42063"/>
      <c r="L42063"/>
      <c r="T42063" s="138"/>
    </row>
    <row r="42064" spans="9:20" x14ac:dyDescent="0.25">
      <c r="I42064" s="137"/>
      <c r="J42064" s="110"/>
      <c r="K42064"/>
      <c r="L42064"/>
      <c r="T42064" s="138"/>
    </row>
    <row r="42065" spans="9:20" x14ac:dyDescent="0.25">
      <c r="I42065" s="137"/>
      <c r="J42065" s="110"/>
      <c r="K42065"/>
      <c r="L42065"/>
      <c r="T42065" s="138"/>
    </row>
    <row r="42066" spans="9:20" x14ac:dyDescent="0.25">
      <c r="I42066" s="137"/>
      <c r="J42066" s="110"/>
      <c r="K42066"/>
      <c r="L42066"/>
      <c r="T42066" s="138"/>
    </row>
    <row r="42067" spans="9:20" x14ac:dyDescent="0.25">
      <c r="I42067" s="137"/>
      <c r="J42067" s="110"/>
      <c r="K42067"/>
      <c r="L42067"/>
      <c r="T42067" s="138"/>
    </row>
    <row r="42068" spans="9:20" x14ac:dyDescent="0.25">
      <c r="I42068" s="137"/>
      <c r="J42068" s="110"/>
      <c r="K42068"/>
      <c r="L42068"/>
      <c r="T42068" s="138"/>
    </row>
    <row r="42069" spans="9:20" x14ac:dyDescent="0.25">
      <c r="I42069" s="137"/>
      <c r="J42069" s="110"/>
      <c r="K42069"/>
      <c r="L42069"/>
      <c r="T42069" s="138"/>
    </row>
    <row r="42070" spans="9:20" x14ac:dyDescent="0.25">
      <c r="I42070" s="137"/>
      <c r="J42070" s="110"/>
      <c r="K42070"/>
      <c r="L42070"/>
      <c r="T42070" s="138"/>
    </row>
    <row r="42071" spans="9:20" x14ac:dyDescent="0.25">
      <c r="I42071" s="137"/>
      <c r="J42071" s="110"/>
      <c r="K42071"/>
      <c r="L42071"/>
      <c r="T42071" s="138"/>
    </row>
    <row r="42072" spans="9:20" x14ac:dyDescent="0.25">
      <c r="I42072" s="137"/>
      <c r="J42072" s="110"/>
      <c r="K42072"/>
      <c r="L42072"/>
      <c r="T42072" s="138"/>
    </row>
    <row r="42073" spans="9:20" x14ac:dyDescent="0.25">
      <c r="I42073" s="137"/>
      <c r="J42073" s="110"/>
      <c r="K42073"/>
      <c r="L42073"/>
      <c r="T42073" s="138"/>
    </row>
    <row r="42074" spans="9:20" x14ac:dyDescent="0.25">
      <c r="I42074" s="137"/>
      <c r="J42074" s="110"/>
      <c r="K42074"/>
      <c r="L42074"/>
      <c r="T42074" s="138"/>
    </row>
    <row r="42075" spans="9:20" x14ac:dyDescent="0.25">
      <c r="I42075" s="137"/>
      <c r="J42075" s="110"/>
      <c r="K42075"/>
      <c r="L42075"/>
      <c r="T42075" s="138"/>
    </row>
    <row r="42076" spans="9:20" x14ac:dyDescent="0.25">
      <c r="I42076" s="137"/>
      <c r="J42076" s="110"/>
      <c r="K42076"/>
      <c r="L42076"/>
      <c r="T42076" s="138"/>
    </row>
    <row r="42077" spans="9:20" x14ac:dyDescent="0.25">
      <c r="I42077" s="137"/>
      <c r="J42077" s="110"/>
      <c r="K42077"/>
      <c r="L42077"/>
      <c r="T42077" s="138"/>
    </row>
    <row r="42078" spans="9:20" x14ac:dyDescent="0.25">
      <c r="I42078" s="137"/>
      <c r="J42078" s="110"/>
      <c r="K42078"/>
      <c r="L42078"/>
      <c r="T42078" s="138"/>
    </row>
    <row r="42079" spans="9:20" x14ac:dyDescent="0.25">
      <c r="I42079" s="137"/>
      <c r="J42079" s="110"/>
      <c r="K42079"/>
      <c r="L42079"/>
      <c r="T42079" s="138"/>
    </row>
    <row r="42080" spans="9:20" x14ac:dyDescent="0.25">
      <c r="I42080" s="137"/>
      <c r="J42080" s="110"/>
      <c r="K42080"/>
      <c r="L42080"/>
      <c r="T42080" s="138"/>
    </row>
    <row r="42081" spans="9:20" x14ac:dyDescent="0.25">
      <c r="I42081" s="137"/>
      <c r="J42081" s="110"/>
      <c r="K42081"/>
      <c r="L42081"/>
      <c r="T42081" s="138"/>
    </row>
    <row r="42082" spans="9:20" x14ac:dyDescent="0.25">
      <c r="I42082" s="137"/>
      <c r="J42082" s="110"/>
      <c r="K42082"/>
      <c r="L42082"/>
      <c r="T42082" s="138"/>
    </row>
    <row r="42083" spans="9:20" x14ac:dyDescent="0.25">
      <c r="I42083" s="137"/>
      <c r="J42083" s="110"/>
      <c r="K42083"/>
      <c r="L42083"/>
      <c r="T42083" s="138"/>
    </row>
    <row r="42084" spans="9:20" x14ac:dyDescent="0.25">
      <c r="I42084" s="137"/>
      <c r="J42084" s="110"/>
      <c r="K42084"/>
      <c r="L42084"/>
      <c r="T42084" s="138"/>
    </row>
    <row r="42085" spans="9:20" x14ac:dyDescent="0.25">
      <c r="I42085" s="137"/>
      <c r="J42085" s="110"/>
      <c r="K42085"/>
      <c r="L42085"/>
      <c r="T42085" s="138"/>
    </row>
    <row r="42086" spans="9:20" x14ac:dyDescent="0.25">
      <c r="I42086" s="137"/>
      <c r="J42086" s="110"/>
      <c r="K42086"/>
      <c r="L42086"/>
      <c r="T42086" s="138"/>
    </row>
    <row r="42087" spans="9:20" x14ac:dyDescent="0.25">
      <c r="I42087" s="137"/>
      <c r="J42087" s="110"/>
      <c r="K42087"/>
      <c r="L42087"/>
      <c r="T42087" s="138"/>
    </row>
    <row r="42088" spans="9:20" x14ac:dyDescent="0.25">
      <c r="I42088" s="137"/>
      <c r="J42088" s="110"/>
      <c r="K42088"/>
      <c r="L42088"/>
      <c r="T42088" s="138"/>
    </row>
    <row r="42089" spans="9:20" x14ac:dyDescent="0.25">
      <c r="I42089" s="137"/>
      <c r="J42089" s="110"/>
      <c r="K42089"/>
      <c r="L42089"/>
      <c r="T42089" s="138"/>
    </row>
    <row r="42090" spans="9:20" x14ac:dyDescent="0.25">
      <c r="I42090" s="137"/>
      <c r="J42090" s="110"/>
      <c r="K42090"/>
      <c r="L42090"/>
      <c r="T42090" s="138"/>
    </row>
    <row r="42091" spans="9:20" x14ac:dyDescent="0.25">
      <c r="I42091" s="137"/>
      <c r="J42091" s="110"/>
      <c r="K42091"/>
      <c r="L42091"/>
      <c r="T42091" s="138"/>
    </row>
    <row r="42092" spans="9:20" x14ac:dyDescent="0.25">
      <c r="I42092" s="137"/>
      <c r="J42092" s="110"/>
      <c r="K42092"/>
      <c r="L42092"/>
      <c r="T42092" s="138"/>
    </row>
    <row r="42093" spans="9:20" x14ac:dyDescent="0.25">
      <c r="I42093" s="137"/>
      <c r="J42093" s="110"/>
      <c r="K42093"/>
      <c r="L42093"/>
      <c r="T42093" s="138"/>
    </row>
    <row r="42094" spans="9:20" x14ac:dyDescent="0.25">
      <c r="I42094" s="137"/>
      <c r="J42094" s="110"/>
      <c r="K42094"/>
      <c r="L42094"/>
      <c r="T42094" s="138"/>
    </row>
    <row r="42095" spans="9:20" x14ac:dyDescent="0.25">
      <c r="I42095" s="137"/>
      <c r="J42095" s="110"/>
      <c r="K42095"/>
      <c r="L42095"/>
      <c r="T42095" s="138"/>
    </row>
    <row r="42096" spans="9:20" x14ac:dyDescent="0.25">
      <c r="I42096" s="137"/>
      <c r="J42096" s="110"/>
      <c r="K42096"/>
      <c r="L42096"/>
      <c r="T42096" s="138"/>
    </row>
    <row r="42097" spans="9:20" x14ac:dyDescent="0.25">
      <c r="I42097" s="137"/>
      <c r="J42097" s="110"/>
      <c r="K42097"/>
      <c r="L42097"/>
      <c r="T42097" s="138"/>
    </row>
    <row r="42098" spans="9:20" x14ac:dyDescent="0.25">
      <c r="I42098" s="137"/>
      <c r="J42098" s="110"/>
      <c r="K42098"/>
      <c r="L42098"/>
      <c r="T42098" s="138"/>
    </row>
    <row r="42099" spans="9:20" x14ac:dyDescent="0.25">
      <c r="I42099" s="137"/>
      <c r="J42099" s="110"/>
      <c r="K42099"/>
      <c r="L42099"/>
      <c r="T42099" s="138"/>
    </row>
    <row r="42100" spans="9:20" x14ac:dyDescent="0.25">
      <c r="I42100" s="137"/>
      <c r="J42100" s="110"/>
      <c r="K42100"/>
      <c r="L42100"/>
      <c r="T42100" s="138"/>
    </row>
    <row r="42101" spans="9:20" x14ac:dyDescent="0.25">
      <c r="I42101" s="137"/>
      <c r="J42101" s="110"/>
      <c r="K42101"/>
      <c r="L42101"/>
      <c r="T42101" s="138"/>
    </row>
    <row r="42102" spans="9:20" x14ac:dyDescent="0.25">
      <c r="I42102" s="137"/>
      <c r="J42102" s="110"/>
      <c r="K42102"/>
      <c r="L42102"/>
      <c r="T42102" s="138"/>
    </row>
    <row r="42103" spans="9:20" x14ac:dyDescent="0.25">
      <c r="I42103" s="137"/>
      <c r="J42103" s="110"/>
      <c r="K42103"/>
      <c r="L42103"/>
      <c r="T42103" s="138"/>
    </row>
    <row r="42104" spans="9:20" x14ac:dyDescent="0.25">
      <c r="I42104" s="137"/>
      <c r="J42104" s="110"/>
      <c r="K42104"/>
      <c r="L42104"/>
      <c r="T42104" s="138"/>
    </row>
    <row r="42105" spans="9:20" x14ac:dyDescent="0.25">
      <c r="I42105" s="137"/>
      <c r="J42105" s="110"/>
      <c r="K42105"/>
      <c r="L42105"/>
      <c r="T42105" s="138"/>
    </row>
    <row r="42106" spans="9:20" x14ac:dyDescent="0.25">
      <c r="I42106" s="137"/>
      <c r="J42106" s="110"/>
      <c r="K42106"/>
      <c r="L42106"/>
      <c r="T42106" s="138"/>
    </row>
    <row r="42107" spans="9:20" x14ac:dyDescent="0.25">
      <c r="I42107" s="137"/>
      <c r="J42107" s="110"/>
      <c r="K42107"/>
      <c r="L42107"/>
      <c r="T42107" s="138"/>
    </row>
    <row r="42108" spans="9:20" x14ac:dyDescent="0.25">
      <c r="I42108" s="137"/>
      <c r="J42108" s="110"/>
      <c r="K42108"/>
      <c r="L42108"/>
      <c r="T42108" s="138"/>
    </row>
    <row r="42109" spans="9:20" x14ac:dyDescent="0.25">
      <c r="I42109" s="137"/>
      <c r="J42109" s="110"/>
      <c r="K42109"/>
      <c r="L42109"/>
      <c r="T42109" s="138"/>
    </row>
    <row r="42110" spans="9:20" x14ac:dyDescent="0.25">
      <c r="I42110" s="137"/>
      <c r="J42110" s="110"/>
      <c r="K42110"/>
      <c r="L42110"/>
      <c r="T42110" s="138"/>
    </row>
    <row r="42111" spans="9:20" x14ac:dyDescent="0.25">
      <c r="I42111" s="137"/>
      <c r="J42111" s="110"/>
      <c r="K42111"/>
      <c r="L42111"/>
      <c r="T42111" s="138"/>
    </row>
    <row r="42112" spans="9:20" x14ac:dyDescent="0.25">
      <c r="I42112" s="137"/>
      <c r="J42112" s="110"/>
      <c r="K42112"/>
      <c r="L42112"/>
      <c r="T42112" s="138"/>
    </row>
    <row r="42113" spans="9:20" x14ac:dyDescent="0.25">
      <c r="I42113" s="137"/>
      <c r="J42113" s="110"/>
      <c r="K42113"/>
      <c r="L42113"/>
      <c r="T42113" s="138"/>
    </row>
    <row r="42114" spans="9:20" x14ac:dyDescent="0.25">
      <c r="I42114" s="137"/>
      <c r="J42114" s="110"/>
      <c r="K42114"/>
      <c r="L42114"/>
      <c r="T42114" s="138"/>
    </row>
    <row r="42115" spans="9:20" x14ac:dyDescent="0.25">
      <c r="I42115" s="137"/>
      <c r="J42115" s="110"/>
      <c r="K42115"/>
      <c r="L42115"/>
      <c r="T42115" s="138"/>
    </row>
    <row r="42116" spans="9:20" x14ac:dyDescent="0.25">
      <c r="I42116" s="137"/>
      <c r="J42116" s="110"/>
      <c r="K42116"/>
      <c r="L42116"/>
      <c r="T42116" s="138"/>
    </row>
    <row r="42117" spans="9:20" x14ac:dyDescent="0.25">
      <c r="I42117" s="137"/>
      <c r="J42117" s="110"/>
      <c r="K42117"/>
      <c r="L42117"/>
      <c r="T42117" s="138"/>
    </row>
    <row r="42118" spans="9:20" x14ac:dyDescent="0.25">
      <c r="I42118" s="137"/>
      <c r="J42118" s="110"/>
      <c r="K42118"/>
      <c r="L42118"/>
      <c r="T42118" s="138"/>
    </row>
    <row r="42119" spans="9:20" x14ac:dyDescent="0.25">
      <c r="I42119" s="137"/>
      <c r="J42119" s="110"/>
      <c r="K42119"/>
      <c r="L42119"/>
      <c r="T42119" s="138"/>
    </row>
    <row r="42120" spans="9:20" x14ac:dyDescent="0.25">
      <c r="I42120" s="137"/>
      <c r="J42120" s="110"/>
      <c r="K42120"/>
      <c r="L42120"/>
      <c r="T42120" s="138"/>
    </row>
    <row r="42121" spans="9:20" x14ac:dyDescent="0.25">
      <c r="I42121" s="137"/>
      <c r="J42121" s="110"/>
      <c r="K42121"/>
      <c r="L42121"/>
      <c r="T42121" s="138"/>
    </row>
    <row r="42122" spans="9:20" x14ac:dyDescent="0.25">
      <c r="I42122" s="137"/>
      <c r="J42122" s="110"/>
      <c r="K42122"/>
      <c r="L42122"/>
      <c r="T42122" s="138"/>
    </row>
    <row r="42123" spans="9:20" x14ac:dyDescent="0.25">
      <c r="I42123" s="137"/>
      <c r="J42123" s="110"/>
      <c r="K42123"/>
      <c r="L42123"/>
      <c r="T42123" s="138"/>
    </row>
    <row r="42124" spans="9:20" x14ac:dyDescent="0.25">
      <c r="I42124" s="137"/>
      <c r="J42124" s="110"/>
      <c r="K42124"/>
      <c r="L42124"/>
      <c r="T42124" s="138"/>
    </row>
    <row r="42125" spans="9:20" x14ac:dyDescent="0.25">
      <c r="I42125" s="137"/>
      <c r="J42125" s="110"/>
      <c r="K42125"/>
      <c r="L42125"/>
      <c r="T42125" s="138"/>
    </row>
    <row r="42126" spans="9:20" x14ac:dyDescent="0.25">
      <c r="I42126" s="137"/>
      <c r="J42126" s="110"/>
      <c r="K42126"/>
      <c r="L42126"/>
      <c r="T42126" s="138"/>
    </row>
    <row r="42127" spans="9:20" x14ac:dyDescent="0.25">
      <c r="I42127" s="137"/>
      <c r="J42127" s="110"/>
      <c r="K42127"/>
      <c r="L42127"/>
      <c r="T42127" s="138"/>
    </row>
    <row r="42128" spans="9:20" x14ac:dyDescent="0.25">
      <c r="I42128" s="137"/>
      <c r="J42128" s="110"/>
      <c r="K42128"/>
      <c r="L42128"/>
      <c r="T42128" s="138"/>
    </row>
    <row r="42129" spans="9:20" x14ac:dyDescent="0.25">
      <c r="I42129" s="137"/>
      <c r="J42129" s="110"/>
      <c r="K42129"/>
      <c r="L42129"/>
      <c r="T42129" s="138"/>
    </row>
    <row r="42130" spans="9:20" x14ac:dyDescent="0.25">
      <c r="I42130" s="137"/>
      <c r="J42130" s="110"/>
      <c r="K42130"/>
      <c r="L42130"/>
      <c r="T42130" s="138"/>
    </row>
    <row r="42131" spans="9:20" x14ac:dyDescent="0.25">
      <c r="I42131" s="137"/>
      <c r="J42131" s="110"/>
      <c r="K42131"/>
      <c r="L42131"/>
      <c r="T42131" s="138"/>
    </row>
    <row r="42132" spans="9:20" x14ac:dyDescent="0.25">
      <c r="I42132" s="137"/>
      <c r="J42132" s="110"/>
      <c r="K42132"/>
      <c r="L42132"/>
      <c r="T42132" s="138"/>
    </row>
    <row r="42133" spans="9:20" x14ac:dyDescent="0.25">
      <c r="I42133" s="137"/>
      <c r="J42133" s="110"/>
      <c r="K42133"/>
      <c r="L42133"/>
      <c r="T42133" s="138"/>
    </row>
    <row r="42134" spans="9:20" x14ac:dyDescent="0.25">
      <c r="I42134" s="137"/>
      <c r="J42134" s="110"/>
      <c r="K42134"/>
      <c r="L42134"/>
      <c r="T42134" s="138"/>
    </row>
    <row r="42135" spans="9:20" x14ac:dyDescent="0.25">
      <c r="I42135" s="137"/>
      <c r="J42135" s="110"/>
      <c r="K42135"/>
      <c r="L42135"/>
      <c r="T42135" s="138"/>
    </row>
    <row r="42136" spans="9:20" x14ac:dyDescent="0.25">
      <c r="I42136" s="137"/>
      <c r="J42136" s="110"/>
      <c r="K42136"/>
      <c r="L42136"/>
      <c r="T42136" s="138"/>
    </row>
    <row r="42137" spans="9:20" x14ac:dyDescent="0.25">
      <c r="I42137" s="137"/>
      <c r="J42137" s="110"/>
      <c r="K42137"/>
      <c r="L42137"/>
      <c r="T42137" s="138"/>
    </row>
    <row r="42138" spans="9:20" x14ac:dyDescent="0.25">
      <c r="I42138" s="137"/>
      <c r="J42138" s="110"/>
      <c r="K42138"/>
      <c r="L42138"/>
      <c r="T42138" s="138"/>
    </row>
    <row r="42139" spans="9:20" x14ac:dyDescent="0.25">
      <c r="I42139" s="137"/>
      <c r="J42139" s="110"/>
      <c r="K42139"/>
      <c r="L42139"/>
      <c r="T42139" s="138"/>
    </row>
    <row r="42140" spans="9:20" x14ac:dyDescent="0.25">
      <c r="I42140" s="137"/>
      <c r="J42140" s="110"/>
      <c r="K42140"/>
      <c r="L42140"/>
      <c r="T42140" s="138"/>
    </row>
    <row r="42141" spans="9:20" x14ac:dyDescent="0.25">
      <c r="I42141" s="137"/>
      <c r="J42141" s="110"/>
      <c r="K42141"/>
      <c r="L42141"/>
      <c r="T42141" s="138"/>
    </row>
    <row r="42142" spans="9:20" x14ac:dyDescent="0.25">
      <c r="I42142" s="137"/>
      <c r="J42142" s="110"/>
      <c r="K42142"/>
      <c r="L42142"/>
      <c r="T42142" s="138"/>
    </row>
    <row r="42143" spans="9:20" x14ac:dyDescent="0.25">
      <c r="I42143" s="137"/>
      <c r="J42143" s="110"/>
      <c r="K42143"/>
      <c r="L42143"/>
      <c r="T42143" s="138"/>
    </row>
    <row r="42144" spans="9:20" x14ac:dyDescent="0.25">
      <c r="I42144" s="137"/>
      <c r="J42144" s="110"/>
      <c r="K42144"/>
      <c r="L42144"/>
      <c r="T42144" s="138"/>
    </row>
    <row r="42145" spans="9:20" x14ac:dyDescent="0.25">
      <c r="I42145" s="137"/>
      <c r="J42145" s="110"/>
      <c r="K42145"/>
      <c r="L42145"/>
      <c r="T42145" s="138"/>
    </row>
    <row r="42146" spans="9:20" x14ac:dyDescent="0.25">
      <c r="I42146" s="137"/>
      <c r="J42146" s="110"/>
      <c r="K42146"/>
      <c r="L42146"/>
      <c r="T42146" s="138"/>
    </row>
    <row r="42147" spans="9:20" x14ac:dyDescent="0.25">
      <c r="I42147" s="137"/>
      <c r="J42147" s="110"/>
      <c r="K42147"/>
      <c r="L42147"/>
      <c r="T42147" s="138"/>
    </row>
    <row r="42148" spans="9:20" x14ac:dyDescent="0.25">
      <c r="I42148" s="137"/>
      <c r="J42148" s="110"/>
      <c r="K42148"/>
      <c r="L42148"/>
      <c r="T42148" s="138"/>
    </row>
    <row r="42149" spans="9:20" x14ac:dyDescent="0.25">
      <c r="I42149" s="137"/>
      <c r="J42149" s="110"/>
      <c r="K42149"/>
      <c r="L42149"/>
      <c r="T42149" s="138"/>
    </row>
    <row r="42150" spans="9:20" x14ac:dyDescent="0.25">
      <c r="I42150" s="137"/>
      <c r="J42150" s="110"/>
      <c r="K42150"/>
      <c r="L42150"/>
      <c r="T42150" s="138"/>
    </row>
    <row r="42151" spans="9:20" x14ac:dyDescent="0.25">
      <c r="I42151" s="137"/>
      <c r="J42151" s="110"/>
      <c r="K42151"/>
      <c r="L42151"/>
      <c r="T42151" s="138"/>
    </row>
    <row r="42152" spans="9:20" x14ac:dyDescent="0.25">
      <c r="I42152" s="137"/>
      <c r="J42152" s="110"/>
      <c r="K42152"/>
      <c r="L42152"/>
      <c r="T42152" s="138"/>
    </row>
    <row r="42153" spans="9:20" x14ac:dyDescent="0.25">
      <c r="I42153" s="137"/>
      <c r="J42153" s="110"/>
      <c r="K42153"/>
      <c r="L42153"/>
      <c r="T42153" s="138"/>
    </row>
    <row r="42154" spans="9:20" x14ac:dyDescent="0.25">
      <c r="I42154" s="137"/>
      <c r="J42154" s="110"/>
      <c r="K42154"/>
      <c r="L42154"/>
      <c r="T42154" s="138"/>
    </row>
    <row r="42155" spans="9:20" x14ac:dyDescent="0.25">
      <c r="I42155" s="137"/>
      <c r="J42155" s="110"/>
      <c r="K42155"/>
      <c r="L42155"/>
      <c r="T42155" s="138"/>
    </row>
    <row r="42156" spans="9:20" x14ac:dyDescent="0.25">
      <c r="I42156" s="137"/>
      <c r="J42156" s="110"/>
      <c r="K42156"/>
      <c r="L42156"/>
      <c r="T42156" s="138"/>
    </row>
    <row r="42157" spans="9:20" x14ac:dyDescent="0.25">
      <c r="I42157" s="137"/>
      <c r="J42157" s="110"/>
      <c r="K42157"/>
      <c r="L42157"/>
      <c r="T42157" s="138"/>
    </row>
    <row r="42158" spans="9:20" x14ac:dyDescent="0.25">
      <c r="I42158" s="137"/>
      <c r="J42158" s="110"/>
      <c r="K42158"/>
      <c r="L42158"/>
      <c r="T42158" s="138"/>
    </row>
    <row r="42159" spans="9:20" x14ac:dyDescent="0.25">
      <c r="I42159" s="137"/>
      <c r="J42159" s="110"/>
      <c r="K42159"/>
      <c r="L42159"/>
      <c r="T42159" s="138"/>
    </row>
    <row r="42160" spans="9:20" x14ac:dyDescent="0.25">
      <c r="I42160" s="137"/>
      <c r="J42160" s="110"/>
      <c r="K42160"/>
      <c r="L42160"/>
      <c r="T42160" s="138"/>
    </row>
    <row r="42161" spans="9:20" x14ac:dyDescent="0.25">
      <c r="I42161" s="137"/>
      <c r="J42161" s="110"/>
      <c r="K42161"/>
      <c r="L42161"/>
      <c r="T42161" s="138"/>
    </row>
    <row r="42162" spans="9:20" x14ac:dyDescent="0.25">
      <c r="I42162" s="137"/>
      <c r="J42162" s="110"/>
      <c r="K42162"/>
      <c r="L42162"/>
      <c r="T42162" s="138"/>
    </row>
    <row r="42163" spans="9:20" x14ac:dyDescent="0.25">
      <c r="I42163" s="137"/>
      <c r="J42163" s="110"/>
      <c r="K42163"/>
      <c r="L42163"/>
      <c r="T42163" s="138"/>
    </row>
    <row r="42164" spans="9:20" x14ac:dyDescent="0.25">
      <c r="I42164" s="137"/>
      <c r="J42164" s="110"/>
      <c r="K42164"/>
      <c r="L42164"/>
      <c r="T42164" s="138"/>
    </row>
    <row r="42165" spans="9:20" x14ac:dyDescent="0.25">
      <c r="I42165" s="137"/>
      <c r="J42165" s="110"/>
      <c r="K42165"/>
      <c r="L42165"/>
      <c r="T42165" s="138"/>
    </row>
    <row r="42166" spans="9:20" x14ac:dyDescent="0.25">
      <c r="I42166" s="137"/>
      <c r="J42166" s="110"/>
      <c r="K42166"/>
      <c r="L42166"/>
      <c r="T42166" s="138"/>
    </row>
    <row r="42167" spans="9:20" x14ac:dyDescent="0.25">
      <c r="I42167" s="137"/>
      <c r="J42167" s="110"/>
      <c r="K42167"/>
      <c r="L42167"/>
      <c r="T42167" s="138"/>
    </row>
    <row r="42168" spans="9:20" x14ac:dyDescent="0.25">
      <c r="I42168" s="137"/>
      <c r="J42168" s="110"/>
      <c r="K42168"/>
      <c r="L42168"/>
      <c r="T42168" s="138"/>
    </row>
    <row r="42169" spans="9:20" x14ac:dyDescent="0.25">
      <c r="I42169" s="137"/>
      <c r="J42169" s="110"/>
      <c r="K42169"/>
      <c r="L42169"/>
      <c r="T42169" s="138"/>
    </row>
    <row r="42170" spans="9:20" x14ac:dyDescent="0.25">
      <c r="I42170" s="137"/>
      <c r="J42170" s="110"/>
      <c r="K42170"/>
      <c r="L42170"/>
      <c r="T42170" s="138"/>
    </row>
    <row r="42171" spans="9:20" x14ac:dyDescent="0.25">
      <c r="I42171" s="137"/>
      <c r="J42171" s="110"/>
      <c r="K42171"/>
      <c r="L42171"/>
      <c r="T42171" s="138"/>
    </row>
    <row r="42172" spans="9:20" x14ac:dyDescent="0.25">
      <c r="I42172" s="137"/>
      <c r="J42172" s="110"/>
      <c r="K42172"/>
      <c r="L42172"/>
      <c r="T42172" s="138"/>
    </row>
    <row r="42173" spans="9:20" x14ac:dyDescent="0.25">
      <c r="I42173" s="137"/>
      <c r="J42173" s="110"/>
      <c r="K42173"/>
      <c r="L42173"/>
      <c r="T42173" s="138"/>
    </row>
    <row r="42174" spans="9:20" x14ac:dyDescent="0.25">
      <c r="I42174" s="137"/>
      <c r="J42174" s="110"/>
      <c r="K42174"/>
      <c r="L42174"/>
      <c r="T42174" s="138"/>
    </row>
    <row r="42175" spans="9:20" x14ac:dyDescent="0.25">
      <c r="I42175" s="137"/>
      <c r="J42175" s="110"/>
      <c r="K42175"/>
      <c r="L42175"/>
      <c r="T42175" s="138"/>
    </row>
    <row r="42176" spans="9:20" x14ac:dyDescent="0.25">
      <c r="I42176" s="137"/>
      <c r="J42176" s="110"/>
      <c r="K42176"/>
      <c r="L42176"/>
      <c r="T42176" s="138"/>
    </row>
    <row r="42177" spans="9:20" x14ac:dyDescent="0.25">
      <c r="I42177" s="137"/>
      <c r="J42177" s="110"/>
      <c r="K42177"/>
      <c r="L42177"/>
      <c r="T42177" s="138"/>
    </row>
    <row r="42178" spans="9:20" x14ac:dyDescent="0.25">
      <c r="I42178" s="137"/>
      <c r="J42178" s="110"/>
      <c r="K42178"/>
      <c r="L42178"/>
      <c r="T42178" s="138"/>
    </row>
    <row r="42179" spans="9:20" x14ac:dyDescent="0.25">
      <c r="I42179" s="137"/>
      <c r="J42179" s="110"/>
      <c r="K42179"/>
      <c r="L42179"/>
      <c r="T42179" s="138"/>
    </row>
    <row r="42180" spans="9:20" x14ac:dyDescent="0.25">
      <c r="I42180" s="137"/>
      <c r="J42180" s="110"/>
      <c r="K42180"/>
      <c r="L42180"/>
      <c r="T42180" s="138"/>
    </row>
    <row r="42181" spans="9:20" x14ac:dyDescent="0.25">
      <c r="I42181" s="137"/>
      <c r="J42181" s="110"/>
      <c r="K42181"/>
      <c r="L42181"/>
      <c r="T42181" s="138"/>
    </row>
    <row r="42182" spans="9:20" x14ac:dyDescent="0.25">
      <c r="I42182" s="137"/>
      <c r="J42182" s="110"/>
      <c r="K42182"/>
      <c r="L42182"/>
      <c r="T42182" s="138"/>
    </row>
    <row r="42183" spans="9:20" x14ac:dyDescent="0.25">
      <c r="I42183" s="137"/>
      <c r="J42183" s="110"/>
      <c r="K42183"/>
      <c r="L42183"/>
      <c r="T42183" s="138"/>
    </row>
    <row r="42184" spans="9:20" x14ac:dyDescent="0.25">
      <c r="I42184" s="137"/>
      <c r="J42184" s="110"/>
      <c r="K42184"/>
      <c r="L42184"/>
      <c r="T42184" s="138"/>
    </row>
    <row r="42185" spans="9:20" x14ac:dyDescent="0.25">
      <c r="I42185" s="137"/>
      <c r="J42185" s="110"/>
      <c r="K42185"/>
      <c r="L42185"/>
      <c r="T42185" s="138"/>
    </row>
    <row r="42186" spans="9:20" x14ac:dyDescent="0.25">
      <c r="I42186" s="137"/>
      <c r="J42186" s="110"/>
      <c r="K42186"/>
      <c r="L42186"/>
      <c r="T42186" s="138"/>
    </row>
    <row r="42187" spans="9:20" x14ac:dyDescent="0.25">
      <c r="I42187" s="137"/>
      <c r="J42187" s="110"/>
      <c r="K42187"/>
      <c r="L42187"/>
      <c r="T42187" s="138"/>
    </row>
    <row r="42188" spans="9:20" x14ac:dyDescent="0.25">
      <c r="I42188" s="137"/>
      <c r="J42188" s="110"/>
      <c r="K42188"/>
      <c r="L42188"/>
      <c r="T42188" s="138"/>
    </row>
    <row r="42189" spans="9:20" x14ac:dyDescent="0.25">
      <c r="I42189" s="137"/>
      <c r="J42189" s="110"/>
      <c r="K42189"/>
      <c r="L42189"/>
      <c r="T42189" s="138"/>
    </row>
    <row r="42190" spans="9:20" x14ac:dyDescent="0.25">
      <c r="I42190" s="137"/>
      <c r="J42190" s="110"/>
      <c r="K42190"/>
      <c r="L42190"/>
      <c r="T42190" s="138"/>
    </row>
    <row r="42191" spans="9:20" x14ac:dyDescent="0.25">
      <c r="I42191" s="137"/>
      <c r="J42191" s="110"/>
      <c r="K42191"/>
      <c r="L42191"/>
      <c r="T42191" s="138"/>
    </row>
    <row r="42192" spans="9:20" x14ac:dyDescent="0.25">
      <c r="I42192" s="137"/>
      <c r="J42192" s="110"/>
      <c r="K42192"/>
      <c r="L42192"/>
      <c r="T42192" s="138"/>
    </row>
    <row r="42193" spans="9:20" x14ac:dyDescent="0.25">
      <c r="I42193" s="137"/>
      <c r="J42193" s="110"/>
      <c r="K42193"/>
      <c r="L42193"/>
      <c r="T42193" s="138"/>
    </row>
    <row r="42194" spans="9:20" x14ac:dyDescent="0.25">
      <c r="I42194" s="137"/>
      <c r="J42194" s="110"/>
      <c r="K42194"/>
      <c r="L42194"/>
      <c r="T42194" s="138"/>
    </row>
    <row r="42195" spans="9:20" x14ac:dyDescent="0.25">
      <c r="I42195" s="137"/>
      <c r="J42195" s="110"/>
      <c r="K42195"/>
      <c r="L42195"/>
      <c r="T42195" s="138"/>
    </row>
    <row r="42196" spans="9:20" x14ac:dyDescent="0.25">
      <c r="I42196" s="137"/>
      <c r="J42196" s="110"/>
      <c r="K42196"/>
      <c r="L42196"/>
      <c r="T42196" s="138"/>
    </row>
    <row r="42197" spans="9:20" x14ac:dyDescent="0.25">
      <c r="I42197" s="137"/>
      <c r="J42197" s="110"/>
      <c r="K42197"/>
      <c r="L42197"/>
      <c r="T42197" s="138"/>
    </row>
    <row r="42198" spans="9:20" x14ac:dyDescent="0.25">
      <c r="I42198" s="137"/>
      <c r="J42198" s="110"/>
      <c r="K42198"/>
      <c r="L42198"/>
      <c r="T42198" s="138"/>
    </row>
    <row r="42199" spans="9:20" x14ac:dyDescent="0.25">
      <c r="I42199" s="137"/>
      <c r="J42199" s="110"/>
      <c r="K42199"/>
      <c r="L42199"/>
      <c r="T42199" s="138"/>
    </row>
    <row r="42200" spans="9:20" x14ac:dyDescent="0.25">
      <c r="I42200" s="137"/>
      <c r="J42200" s="110"/>
      <c r="K42200"/>
      <c r="L42200"/>
      <c r="T42200" s="138"/>
    </row>
    <row r="42201" spans="9:20" x14ac:dyDescent="0.25">
      <c r="I42201" s="137"/>
      <c r="J42201" s="110"/>
      <c r="K42201"/>
      <c r="L42201"/>
      <c r="T42201" s="138"/>
    </row>
    <row r="42202" spans="9:20" x14ac:dyDescent="0.25">
      <c r="I42202" s="137"/>
      <c r="J42202" s="110"/>
      <c r="K42202"/>
      <c r="L42202"/>
      <c r="T42202" s="138"/>
    </row>
    <row r="42203" spans="9:20" x14ac:dyDescent="0.25">
      <c r="I42203" s="137"/>
      <c r="J42203" s="110"/>
      <c r="K42203"/>
      <c r="L42203"/>
      <c r="T42203" s="138"/>
    </row>
    <row r="42204" spans="9:20" x14ac:dyDescent="0.25">
      <c r="I42204" s="137"/>
      <c r="J42204" s="110"/>
      <c r="K42204"/>
      <c r="L42204"/>
      <c r="T42204" s="138"/>
    </row>
    <row r="42205" spans="9:20" x14ac:dyDescent="0.25">
      <c r="I42205" s="137"/>
      <c r="J42205" s="110"/>
      <c r="K42205"/>
      <c r="L42205"/>
      <c r="T42205" s="138"/>
    </row>
    <row r="42206" spans="9:20" x14ac:dyDescent="0.25">
      <c r="I42206" s="137"/>
      <c r="J42206" s="110"/>
      <c r="K42206"/>
      <c r="L42206"/>
      <c r="T42206" s="138"/>
    </row>
    <row r="42207" spans="9:20" x14ac:dyDescent="0.25">
      <c r="I42207" s="137"/>
      <c r="J42207" s="110"/>
      <c r="K42207"/>
      <c r="L42207"/>
      <c r="T42207" s="138"/>
    </row>
    <row r="42208" spans="9:20" x14ac:dyDescent="0.25">
      <c r="I42208" s="137"/>
      <c r="J42208" s="110"/>
      <c r="K42208"/>
      <c r="L42208"/>
      <c r="T42208" s="138"/>
    </row>
    <row r="42209" spans="9:20" x14ac:dyDescent="0.25">
      <c r="I42209" s="137"/>
      <c r="J42209" s="110"/>
      <c r="K42209"/>
      <c r="L42209"/>
      <c r="T42209" s="138"/>
    </row>
    <row r="42210" spans="9:20" x14ac:dyDescent="0.25">
      <c r="I42210" s="137"/>
      <c r="J42210" s="110"/>
      <c r="K42210"/>
      <c r="L42210"/>
      <c r="T42210" s="138"/>
    </row>
    <row r="42211" spans="9:20" x14ac:dyDescent="0.25">
      <c r="I42211" s="137"/>
      <c r="J42211" s="110"/>
      <c r="K42211"/>
      <c r="L42211"/>
      <c r="T42211" s="138"/>
    </row>
    <row r="42212" spans="9:20" x14ac:dyDescent="0.25">
      <c r="I42212" s="137"/>
      <c r="J42212" s="110"/>
      <c r="K42212"/>
      <c r="L42212"/>
      <c r="T42212" s="138"/>
    </row>
    <row r="42213" spans="9:20" x14ac:dyDescent="0.25">
      <c r="I42213" s="137"/>
      <c r="J42213" s="110"/>
      <c r="K42213"/>
      <c r="L42213"/>
      <c r="T42213" s="138"/>
    </row>
    <row r="42214" spans="9:20" x14ac:dyDescent="0.25">
      <c r="I42214" s="137"/>
      <c r="J42214" s="110"/>
      <c r="K42214"/>
      <c r="L42214"/>
      <c r="T42214" s="138"/>
    </row>
    <row r="42215" spans="9:20" x14ac:dyDescent="0.25">
      <c r="I42215" s="137"/>
      <c r="J42215" s="110"/>
      <c r="K42215"/>
      <c r="L42215"/>
      <c r="T42215" s="138"/>
    </row>
    <row r="42216" spans="9:20" x14ac:dyDescent="0.25">
      <c r="I42216" s="137"/>
      <c r="J42216" s="110"/>
      <c r="K42216"/>
      <c r="L42216"/>
      <c r="T42216" s="138"/>
    </row>
    <row r="42217" spans="9:20" x14ac:dyDescent="0.25">
      <c r="I42217" s="137"/>
      <c r="J42217" s="110"/>
      <c r="K42217"/>
      <c r="L42217"/>
      <c r="T42217" s="138"/>
    </row>
    <row r="42218" spans="9:20" x14ac:dyDescent="0.25">
      <c r="I42218" s="137"/>
      <c r="J42218" s="110"/>
      <c r="K42218"/>
      <c r="L42218"/>
      <c r="T42218" s="138"/>
    </row>
    <row r="42219" spans="9:20" x14ac:dyDescent="0.25">
      <c r="I42219" s="137"/>
      <c r="J42219" s="110"/>
      <c r="K42219"/>
      <c r="L42219"/>
      <c r="T42219" s="138"/>
    </row>
    <row r="42220" spans="9:20" x14ac:dyDescent="0.25">
      <c r="I42220" s="137"/>
      <c r="J42220" s="110"/>
      <c r="K42220"/>
      <c r="L42220"/>
      <c r="T42220" s="138"/>
    </row>
    <row r="42221" spans="9:20" x14ac:dyDescent="0.25">
      <c r="I42221" s="137"/>
      <c r="J42221" s="110"/>
      <c r="K42221"/>
      <c r="L42221"/>
      <c r="T42221" s="138"/>
    </row>
    <row r="42222" spans="9:20" x14ac:dyDescent="0.25">
      <c r="I42222" s="137"/>
      <c r="J42222" s="110"/>
      <c r="K42222"/>
      <c r="L42222"/>
      <c r="T42222" s="138"/>
    </row>
    <row r="42223" spans="9:20" x14ac:dyDescent="0.25">
      <c r="I42223" s="137"/>
      <c r="J42223" s="110"/>
      <c r="K42223"/>
      <c r="L42223"/>
      <c r="T42223" s="138"/>
    </row>
    <row r="42224" spans="9:20" x14ac:dyDescent="0.25">
      <c r="I42224" s="137"/>
      <c r="J42224" s="110"/>
      <c r="K42224"/>
      <c r="L42224"/>
      <c r="T42224" s="138"/>
    </row>
    <row r="42225" spans="9:20" x14ac:dyDescent="0.25">
      <c r="I42225" s="137"/>
      <c r="J42225" s="110"/>
      <c r="K42225"/>
      <c r="L42225"/>
      <c r="T42225" s="138"/>
    </row>
    <row r="42226" spans="9:20" x14ac:dyDescent="0.25">
      <c r="I42226" s="137"/>
      <c r="J42226" s="110"/>
      <c r="K42226"/>
      <c r="L42226"/>
      <c r="T42226" s="138"/>
    </row>
    <row r="42227" spans="9:20" x14ac:dyDescent="0.25">
      <c r="I42227" s="137"/>
      <c r="J42227" s="110"/>
      <c r="K42227"/>
      <c r="L42227"/>
      <c r="T42227" s="138"/>
    </row>
    <row r="42228" spans="9:20" x14ac:dyDescent="0.25">
      <c r="I42228" s="137"/>
      <c r="J42228" s="110"/>
      <c r="K42228"/>
      <c r="L42228"/>
      <c r="T42228" s="138"/>
    </row>
    <row r="42229" spans="9:20" x14ac:dyDescent="0.25">
      <c r="I42229" s="137"/>
      <c r="J42229" s="110"/>
      <c r="K42229"/>
      <c r="L42229"/>
      <c r="T42229" s="138"/>
    </row>
    <row r="42230" spans="9:20" x14ac:dyDescent="0.25">
      <c r="I42230" s="137"/>
      <c r="J42230" s="110"/>
      <c r="K42230"/>
      <c r="L42230"/>
      <c r="T42230" s="138"/>
    </row>
    <row r="42231" spans="9:20" x14ac:dyDescent="0.25">
      <c r="I42231" s="137"/>
      <c r="J42231" s="110"/>
      <c r="K42231"/>
      <c r="L42231"/>
      <c r="T42231" s="138"/>
    </row>
    <row r="42232" spans="9:20" x14ac:dyDescent="0.25">
      <c r="I42232" s="137"/>
      <c r="J42232" s="110"/>
      <c r="K42232"/>
      <c r="L42232"/>
      <c r="T42232" s="138"/>
    </row>
    <row r="42233" spans="9:20" x14ac:dyDescent="0.25">
      <c r="I42233" s="137"/>
      <c r="J42233" s="110"/>
      <c r="K42233"/>
      <c r="L42233"/>
      <c r="T42233" s="138"/>
    </row>
    <row r="42234" spans="9:20" x14ac:dyDescent="0.25">
      <c r="I42234" s="137"/>
      <c r="J42234" s="110"/>
      <c r="K42234"/>
      <c r="L42234"/>
      <c r="T42234" s="138"/>
    </row>
    <row r="42235" spans="9:20" x14ac:dyDescent="0.25">
      <c r="I42235" s="137"/>
      <c r="J42235" s="110"/>
      <c r="K42235"/>
      <c r="L42235"/>
      <c r="T42235" s="138"/>
    </row>
    <row r="42236" spans="9:20" x14ac:dyDescent="0.25">
      <c r="I42236" s="137"/>
      <c r="J42236" s="110"/>
      <c r="K42236"/>
      <c r="L42236"/>
      <c r="T42236" s="138"/>
    </row>
    <row r="42237" spans="9:20" x14ac:dyDescent="0.25">
      <c r="I42237" s="137"/>
      <c r="J42237" s="110"/>
      <c r="K42237"/>
      <c r="L42237"/>
      <c r="T42237" s="138"/>
    </row>
    <row r="42238" spans="9:20" x14ac:dyDescent="0.25">
      <c r="I42238" s="137"/>
      <c r="J42238" s="110"/>
      <c r="K42238"/>
      <c r="L42238"/>
      <c r="T42238" s="138"/>
    </row>
    <row r="42239" spans="9:20" x14ac:dyDescent="0.25">
      <c r="I42239" s="137"/>
      <c r="J42239" s="110"/>
      <c r="K42239"/>
      <c r="L42239"/>
      <c r="T42239" s="138"/>
    </row>
    <row r="42240" spans="9:20" x14ac:dyDescent="0.25">
      <c r="I42240" s="137"/>
      <c r="J42240" s="110"/>
      <c r="K42240"/>
      <c r="L42240"/>
      <c r="T42240" s="138"/>
    </row>
    <row r="42241" spans="9:20" x14ac:dyDescent="0.25">
      <c r="I42241" s="137"/>
      <c r="J42241" s="110"/>
      <c r="K42241"/>
      <c r="L42241"/>
      <c r="T42241" s="138"/>
    </row>
    <row r="42242" spans="9:20" x14ac:dyDescent="0.25">
      <c r="I42242" s="137"/>
      <c r="J42242" s="110"/>
      <c r="K42242"/>
      <c r="L42242"/>
      <c r="T42242" s="138"/>
    </row>
    <row r="42243" spans="9:20" x14ac:dyDescent="0.25">
      <c r="I42243" s="137"/>
      <c r="J42243" s="110"/>
      <c r="K42243"/>
      <c r="L42243"/>
      <c r="T42243" s="138"/>
    </row>
    <row r="42244" spans="9:20" x14ac:dyDescent="0.25">
      <c r="I42244" s="137"/>
      <c r="J42244" s="110"/>
      <c r="K42244"/>
      <c r="L42244"/>
      <c r="T42244" s="138"/>
    </row>
    <row r="42245" spans="9:20" x14ac:dyDescent="0.25">
      <c r="I42245" s="137"/>
      <c r="J42245" s="110"/>
      <c r="K42245"/>
      <c r="L42245"/>
      <c r="T42245" s="138"/>
    </row>
    <row r="42246" spans="9:20" x14ac:dyDescent="0.25">
      <c r="I42246" s="137"/>
      <c r="J42246" s="110"/>
      <c r="K42246"/>
      <c r="L42246"/>
      <c r="T42246" s="138"/>
    </row>
    <row r="42247" spans="9:20" x14ac:dyDescent="0.25">
      <c r="I42247" s="137"/>
      <c r="J42247" s="110"/>
      <c r="K42247"/>
      <c r="L42247"/>
      <c r="T42247" s="138"/>
    </row>
    <row r="42248" spans="9:20" x14ac:dyDescent="0.25">
      <c r="I42248" s="137"/>
      <c r="J42248" s="110"/>
      <c r="K42248"/>
      <c r="L42248"/>
      <c r="T42248" s="138"/>
    </row>
    <row r="42249" spans="9:20" x14ac:dyDescent="0.25">
      <c r="I42249" s="137"/>
      <c r="J42249" s="110"/>
      <c r="K42249"/>
      <c r="L42249"/>
      <c r="T42249" s="138"/>
    </row>
    <row r="42250" spans="9:20" x14ac:dyDescent="0.25">
      <c r="I42250" s="137"/>
      <c r="J42250" s="110"/>
      <c r="K42250"/>
      <c r="L42250"/>
      <c r="T42250" s="138"/>
    </row>
    <row r="42251" spans="9:20" x14ac:dyDescent="0.25">
      <c r="I42251" s="137"/>
      <c r="J42251" s="110"/>
      <c r="K42251"/>
      <c r="L42251"/>
      <c r="T42251" s="138"/>
    </row>
    <row r="42252" spans="9:20" x14ac:dyDescent="0.25">
      <c r="I42252" s="137"/>
      <c r="J42252" s="110"/>
      <c r="K42252"/>
      <c r="L42252"/>
      <c r="T42252" s="138"/>
    </row>
    <row r="42253" spans="9:20" x14ac:dyDescent="0.25">
      <c r="I42253" s="137"/>
      <c r="J42253" s="110"/>
      <c r="K42253"/>
      <c r="L42253"/>
      <c r="T42253" s="138"/>
    </row>
    <row r="42254" spans="9:20" x14ac:dyDescent="0.25">
      <c r="I42254" s="137"/>
      <c r="J42254" s="110"/>
      <c r="K42254"/>
      <c r="L42254"/>
      <c r="T42254" s="138"/>
    </row>
    <row r="42255" spans="9:20" x14ac:dyDescent="0.25">
      <c r="I42255" s="137"/>
      <c r="J42255" s="110"/>
      <c r="K42255"/>
      <c r="L42255"/>
      <c r="T42255" s="138"/>
    </row>
    <row r="42256" spans="9:20" x14ac:dyDescent="0.25">
      <c r="I42256" s="137"/>
      <c r="J42256" s="110"/>
      <c r="K42256"/>
      <c r="L42256"/>
      <c r="T42256" s="138"/>
    </row>
    <row r="42257" spans="9:20" x14ac:dyDescent="0.25">
      <c r="I42257" s="137"/>
      <c r="J42257" s="110"/>
      <c r="K42257"/>
      <c r="L42257"/>
      <c r="T42257" s="138"/>
    </row>
    <row r="42258" spans="9:20" x14ac:dyDescent="0.25">
      <c r="I42258" s="137"/>
      <c r="J42258" s="110"/>
      <c r="K42258"/>
      <c r="L42258"/>
      <c r="T42258" s="138"/>
    </row>
    <row r="42259" spans="9:20" x14ac:dyDescent="0.25">
      <c r="I42259" s="137"/>
      <c r="J42259" s="110"/>
      <c r="K42259"/>
      <c r="L42259"/>
      <c r="T42259" s="138"/>
    </row>
    <row r="42260" spans="9:20" x14ac:dyDescent="0.25">
      <c r="I42260" s="137"/>
      <c r="J42260" s="110"/>
      <c r="K42260"/>
      <c r="L42260"/>
      <c r="T42260" s="138"/>
    </row>
    <row r="42261" spans="9:20" x14ac:dyDescent="0.25">
      <c r="I42261" s="137"/>
      <c r="J42261" s="110"/>
      <c r="K42261"/>
      <c r="L42261"/>
      <c r="T42261" s="138"/>
    </row>
    <row r="42262" spans="9:20" x14ac:dyDescent="0.25">
      <c r="I42262" s="137"/>
      <c r="J42262" s="110"/>
      <c r="K42262"/>
      <c r="L42262"/>
      <c r="T42262" s="138"/>
    </row>
    <row r="42263" spans="9:20" x14ac:dyDescent="0.25">
      <c r="I42263" s="137"/>
      <c r="J42263" s="110"/>
      <c r="K42263"/>
      <c r="L42263"/>
      <c r="T42263" s="138"/>
    </row>
    <row r="42264" spans="9:20" x14ac:dyDescent="0.25">
      <c r="I42264" s="137"/>
      <c r="J42264" s="110"/>
      <c r="K42264"/>
      <c r="L42264"/>
      <c r="T42264" s="138"/>
    </row>
    <row r="42265" spans="9:20" x14ac:dyDescent="0.25">
      <c r="I42265" s="137"/>
      <c r="J42265" s="110"/>
      <c r="K42265"/>
      <c r="L42265"/>
      <c r="T42265" s="138"/>
    </row>
    <row r="42266" spans="9:20" x14ac:dyDescent="0.25">
      <c r="I42266" s="137"/>
      <c r="J42266" s="110"/>
      <c r="K42266"/>
      <c r="L42266"/>
      <c r="T42266" s="138"/>
    </row>
    <row r="42267" spans="9:20" x14ac:dyDescent="0.25">
      <c r="I42267" s="137"/>
      <c r="J42267" s="110"/>
      <c r="K42267"/>
      <c r="L42267"/>
      <c r="T42267" s="138"/>
    </row>
    <row r="42268" spans="9:20" x14ac:dyDescent="0.25">
      <c r="I42268" s="137"/>
      <c r="J42268" s="110"/>
      <c r="K42268"/>
      <c r="L42268"/>
      <c r="T42268" s="138"/>
    </row>
    <row r="42269" spans="9:20" x14ac:dyDescent="0.25">
      <c r="I42269" s="137"/>
      <c r="J42269" s="110"/>
      <c r="K42269"/>
      <c r="L42269"/>
      <c r="T42269" s="138"/>
    </row>
    <row r="42270" spans="9:20" x14ac:dyDescent="0.25">
      <c r="I42270" s="137"/>
      <c r="J42270" s="110"/>
      <c r="K42270"/>
      <c r="L42270"/>
      <c r="T42270" s="138"/>
    </row>
    <row r="42271" spans="9:20" x14ac:dyDescent="0.25">
      <c r="I42271" s="137"/>
      <c r="J42271" s="110"/>
      <c r="K42271"/>
      <c r="L42271"/>
      <c r="T42271" s="138"/>
    </row>
    <row r="42272" spans="9:20" x14ac:dyDescent="0.25">
      <c r="I42272" s="137"/>
      <c r="J42272" s="110"/>
      <c r="K42272"/>
      <c r="L42272"/>
      <c r="T42272" s="138"/>
    </row>
    <row r="42273" spans="9:20" x14ac:dyDescent="0.25">
      <c r="I42273" s="137"/>
      <c r="J42273" s="110"/>
      <c r="K42273"/>
      <c r="L42273"/>
      <c r="T42273" s="138"/>
    </row>
    <row r="42274" spans="9:20" x14ac:dyDescent="0.25">
      <c r="I42274" s="137"/>
      <c r="J42274" s="110"/>
      <c r="K42274"/>
      <c r="L42274"/>
      <c r="T42274" s="138"/>
    </row>
    <row r="42275" spans="9:20" x14ac:dyDescent="0.25">
      <c r="I42275" s="137"/>
      <c r="J42275" s="110"/>
      <c r="K42275"/>
      <c r="L42275"/>
      <c r="T42275" s="138"/>
    </row>
    <row r="42276" spans="9:20" x14ac:dyDescent="0.25">
      <c r="I42276" s="137"/>
      <c r="J42276" s="110"/>
      <c r="K42276"/>
      <c r="L42276"/>
      <c r="T42276" s="138"/>
    </row>
    <row r="42277" spans="9:20" x14ac:dyDescent="0.25">
      <c r="I42277" s="137"/>
      <c r="J42277" s="110"/>
      <c r="K42277"/>
      <c r="L42277"/>
      <c r="T42277" s="138"/>
    </row>
    <row r="42278" spans="9:20" x14ac:dyDescent="0.25">
      <c r="I42278" s="137"/>
      <c r="J42278" s="110"/>
      <c r="K42278"/>
      <c r="L42278"/>
      <c r="T42278" s="138"/>
    </row>
    <row r="42279" spans="9:20" x14ac:dyDescent="0.25">
      <c r="I42279" s="137"/>
      <c r="J42279" s="110"/>
      <c r="K42279"/>
      <c r="L42279"/>
      <c r="T42279" s="138"/>
    </row>
    <row r="42280" spans="9:20" x14ac:dyDescent="0.25">
      <c r="I42280" s="137"/>
      <c r="J42280" s="110"/>
      <c r="K42280"/>
      <c r="L42280"/>
      <c r="T42280" s="138"/>
    </row>
    <row r="42281" spans="9:20" x14ac:dyDescent="0.25">
      <c r="I42281" s="137"/>
      <c r="J42281" s="110"/>
      <c r="K42281"/>
      <c r="L42281"/>
      <c r="T42281" s="138"/>
    </row>
    <row r="42282" spans="9:20" x14ac:dyDescent="0.25">
      <c r="I42282" s="137"/>
      <c r="J42282" s="110"/>
      <c r="K42282"/>
      <c r="L42282"/>
      <c r="T42282" s="138"/>
    </row>
    <row r="42283" spans="9:20" x14ac:dyDescent="0.25">
      <c r="I42283" s="137"/>
      <c r="J42283" s="110"/>
      <c r="K42283"/>
      <c r="L42283"/>
      <c r="T42283" s="138"/>
    </row>
    <row r="42284" spans="9:20" x14ac:dyDescent="0.25">
      <c r="I42284" s="137"/>
      <c r="J42284" s="110"/>
      <c r="K42284"/>
      <c r="L42284"/>
      <c r="T42284" s="138"/>
    </row>
    <row r="42285" spans="9:20" x14ac:dyDescent="0.25">
      <c r="I42285" s="137"/>
      <c r="J42285" s="110"/>
      <c r="K42285"/>
      <c r="L42285"/>
      <c r="T42285" s="138"/>
    </row>
    <row r="42286" spans="9:20" x14ac:dyDescent="0.25">
      <c r="I42286" s="137"/>
      <c r="J42286" s="110"/>
      <c r="K42286"/>
      <c r="L42286"/>
      <c r="T42286" s="138"/>
    </row>
    <row r="42287" spans="9:20" x14ac:dyDescent="0.25">
      <c r="I42287" s="137"/>
      <c r="J42287" s="110"/>
      <c r="K42287"/>
      <c r="L42287"/>
      <c r="T42287" s="138"/>
    </row>
    <row r="42288" spans="9:20" x14ac:dyDescent="0.25">
      <c r="I42288" s="137"/>
      <c r="J42288" s="110"/>
      <c r="K42288"/>
      <c r="L42288"/>
      <c r="T42288" s="138"/>
    </row>
    <row r="42289" spans="9:20" x14ac:dyDescent="0.25">
      <c r="I42289" s="137"/>
      <c r="J42289" s="110"/>
      <c r="K42289"/>
      <c r="L42289"/>
      <c r="T42289" s="138"/>
    </row>
    <row r="42290" spans="9:20" x14ac:dyDescent="0.25">
      <c r="I42290" s="137"/>
      <c r="J42290" s="110"/>
      <c r="K42290"/>
      <c r="L42290"/>
      <c r="T42290" s="138"/>
    </row>
    <row r="42291" spans="9:20" x14ac:dyDescent="0.25">
      <c r="I42291" s="137"/>
      <c r="J42291" s="110"/>
      <c r="K42291"/>
      <c r="L42291"/>
      <c r="T42291" s="138"/>
    </row>
    <row r="42292" spans="9:20" x14ac:dyDescent="0.25">
      <c r="I42292" s="137"/>
      <c r="J42292" s="110"/>
      <c r="K42292"/>
      <c r="L42292"/>
      <c r="T42292" s="138"/>
    </row>
    <row r="42293" spans="9:20" x14ac:dyDescent="0.25">
      <c r="I42293" s="137"/>
      <c r="J42293" s="110"/>
      <c r="K42293"/>
      <c r="L42293"/>
      <c r="T42293" s="138"/>
    </row>
    <row r="42294" spans="9:20" x14ac:dyDescent="0.25">
      <c r="I42294" s="137"/>
      <c r="J42294" s="110"/>
      <c r="K42294"/>
      <c r="L42294"/>
      <c r="T42294" s="138"/>
    </row>
    <row r="42295" spans="9:20" x14ac:dyDescent="0.25">
      <c r="I42295" s="137"/>
      <c r="J42295" s="110"/>
      <c r="K42295"/>
      <c r="L42295"/>
      <c r="T42295" s="138"/>
    </row>
    <row r="42296" spans="9:20" x14ac:dyDescent="0.25">
      <c r="I42296" s="137"/>
      <c r="J42296" s="110"/>
      <c r="K42296"/>
      <c r="L42296"/>
      <c r="T42296" s="138"/>
    </row>
    <row r="42297" spans="9:20" x14ac:dyDescent="0.25">
      <c r="I42297" s="137"/>
      <c r="J42297" s="110"/>
      <c r="K42297"/>
      <c r="L42297"/>
      <c r="T42297" s="138"/>
    </row>
    <row r="42298" spans="9:20" x14ac:dyDescent="0.25">
      <c r="I42298" s="137"/>
      <c r="J42298" s="110"/>
      <c r="K42298"/>
      <c r="L42298"/>
      <c r="T42298" s="138"/>
    </row>
    <row r="42299" spans="9:20" x14ac:dyDescent="0.25">
      <c r="I42299" s="137"/>
      <c r="J42299" s="110"/>
      <c r="K42299"/>
      <c r="L42299"/>
      <c r="T42299" s="138"/>
    </row>
    <row r="42300" spans="9:20" x14ac:dyDescent="0.25">
      <c r="I42300" s="137"/>
      <c r="J42300" s="110"/>
      <c r="K42300"/>
      <c r="L42300"/>
      <c r="T42300" s="138"/>
    </row>
    <row r="42301" spans="9:20" x14ac:dyDescent="0.25">
      <c r="I42301" s="137"/>
      <c r="J42301" s="110"/>
      <c r="K42301"/>
      <c r="L42301"/>
      <c r="T42301" s="138"/>
    </row>
    <row r="42302" spans="9:20" x14ac:dyDescent="0.25">
      <c r="I42302" s="137"/>
      <c r="J42302" s="110"/>
      <c r="K42302"/>
      <c r="L42302"/>
      <c r="T42302" s="138"/>
    </row>
    <row r="42303" spans="9:20" x14ac:dyDescent="0.25">
      <c r="I42303" s="137"/>
      <c r="J42303" s="110"/>
      <c r="K42303"/>
      <c r="L42303"/>
      <c r="T42303" s="138"/>
    </row>
    <row r="42304" spans="9:20" x14ac:dyDescent="0.25">
      <c r="I42304" s="137"/>
      <c r="J42304" s="110"/>
      <c r="K42304"/>
      <c r="L42304"/>
      <c r="T42304" s="138"/>
    </row>
    <row r="42305" spans="9:20" x14ac:dyDescent="0.25">
      <c r="I42305" s="137"/>
      <c r="J42305" s="110"/>
      <c r="K42305"/>
      <c r="L42305"/>
      <c r="T42305" s="138"/>
    </row>
    <row r="42306" spans="9:20" x14ac:dyDescent="0.25">
      <c r="I42306" s="137"/>
      <c r="J42306" s="110"/>
      <c r="K42306"/>
      <c r="L42306"/>
      <c r="T42306" s="138"/>
    </row>
    <row r="42307" spans="9:20" x14ac:dyDescent="0.25">
      <c r="I42307" s="137"/>
      <c r="J42307" s="110"/>
      <c r="K42307"/>
      <c r="L42307"/>
      <c r="T42307" s="138"/>
    </row>
    <row r="42308" spans="9:20" x14ac:dyDescent="0.25">
      <c r="I42308" s="137"/>
      <c r="J42308" s="110"/>
      <c r="K42308"/>
      <c r="L42308"/>
      <c r="T42308" s="138"/>
    </row>
    <row r="42309" spans="9:20" x14ac:dyDescent="0.25">
      <c r="I42309" s="137"/>
      <c r="J42309" s="110"/>
      <c r="K42309"/>
      <c r="L42309"/>
      <c r="T42309" s="138"/>
    </row>
    <row r="42310" spans="9:20" x14ac:dyDescent="0.25">
      <c r="I42310" s="137"/>
      <c r="J42310" s="110"/>
      <c r="K42310"/>
      <c r="L42310"/>
      <c r="T42310" s="138"/>
    </row>
    <row r="42311" spans="9:20" x14ac:dyDescent="0.25">
      <c r="I42311" s="137"/>
      <c r="J42311" s="110"/>
      <c r="K42311"/>
      <c r="L42311"/>
      <c r="T42311" s="138"/>
    </row>
    <row r="42312" spans="9:20" x14ac:dyDescent="0.25">
      <c r="I42312" s="137"/>
      <c r="J42312" s="110"/>
      <c r="K42312"/>
      <c r="L42312"/>
      <c r="T42312" s="138"/>
    </row>
    <row r="42313" spans="9:20" x14ac:dyDescent="0.25">
      <c r="I42313" s="137"/>
      <c r="J42313" s="110"/>
      <c r="K42313"/>
      <c r="L42313"/>
      <c r="T42313" s="138"/>
    </row>
    <row r="42314" spans="9:20" x14ac:dyDescent="0.25">
      <c r="I42314" s="137"/>
      <c r="J42314" s="110"/>
      <c r="K42314"/>
      <c r="L42314"/>
      <c r="T42314" s="138"/>
    </row>
    <row r="42315" spans="9:20" x14ac:dyDescent="0.25">
      <c r="I42315" s="137"/>
      <c r="J42315" s="110"/>
      <c r="K42315"/>
      <c r="L42315"/>
      <c r="T42315" s="138"/>
    </row>
    <row r="42316" spans="9:20" x14ac:dyDescent="0.25">
      <c r="I42316" s="137"/>
      <c r="J42316" s="110"/>
      <c r="K42316"/>
      <c r="L42316"/>
      <c r="T42316" s="138"/>
    </row>
    <row r="42317" spans="9:20" x14ac:dyDescent="0.25">
      <c r="I42317" s="137"/>
      <c r="J42317" s="110"/>
      <c r="K42317"/>
      <c r="L42317"/>
      <c r="T42317" s="138"/>
    </row>
    <row r="42318" spans="9:20" x14ac:dyDescent="0.25">
      <c r="I42318" s="137"/>
      <c r="J42318" s="110"/>
      <c r="K42318"/>
      <c r="L42318"/>
      <c r="T42318" s="138"/>
    </row>
    <row r="42319" spans="9:20" x14ac:dyDescent="0.25">
      <c r="I42319" s="137"/>
      <c r="J42319" s="110"/>
      <c r="K42319"/>
      <c r="L42319"/>
      <c r="T42319" s="138"/>
    </row>
    <row r="42320" spans="9:20" x14ac:dyDescent="0.25">
      <c r="I42320" s="137"/>
      <c r="J42320" s="110"/>
      <c r="K42320"/>
      <c r="L42320"/>
      <c r="T42320" s="138"/>
    </row>
    <row r="42321" spans="9:20" x14ac:dyDescent="0.25">
      <c r="I42321" s="137"/>
      <c r="J42321" s="110"/>
      <c r="K42321"/>
      <c r="L42321"/>
      <c r="T42321" s="138"/>
    </row>
    <row r="42322" spans="9:20" x14ac:dyDescent="0.25">
      <c r="I42322" s="137"/>
      <c r="J42322" s="110"/>
      <c r="K42322"/>
      <c r="L42322"/>
      <c r="T42322" s="138"/>
    </row>
    <row r="42323" spans="9:20" x14ac:dyDescent="0.25">
      <c r="I42323" s="137"/>
      <c r="J42323" s="110"/>
      <c r="K42323"/>
      <c r="L42323"/>
      <c r="T42323" s="138"/>
    </row>
    <row r="42324" spans="9:20" x14ac:dyDescent="0.25">
      <c r="I42324" s="137"/>
      <c r="J42324" s="110"/>
      <c r="K42324"/>
      <c r="L42324"/>
      <c r="T42324" s="138"/>
    </row>
    <row r="42325" spans="9:20" x14ac:dyDescent="0.25">
      <c r="I42325" s="137"/>
      <c r="J42325" s="110"/>
      <c r="K42325"/>
      <c r="L42325"/>
      <c r="T42325" s="138"/>
    </row>
    <row r="42326" spans="9:20" x14ac:dyDescent="0.25">
      <c r="I42326" s="137"/>
      <c r="J42326" s="110"/>
      <c r="K42326"/>
      <c r="L42326"/>
      <c r="T42326" s="138"/>
    </row>
    <row r="42327" spans="9:20" x14ac:dyDescent="0.25">
      <c r="I42327" s="137"/>
      <c r="J42327" s="110"/>
      <c r="K42327"/>
      <c r="L42327"/>
      <c r="T42327" s="138"/>
    </row>
    <row r="42328" spans="9:20" x14ac:dyDescent="0.25">
      <c r="I42328" s="137"/>
      <c r="J42328" s="110"/>
      <c r="K42328"/>
      <c r="L42328"/>
      <c r="T42328" s="138"/>
    </row>
    <row r="42329" spans="9:20" x14ac:dyDescent="0.25">
      <c r="I42329" s="137"/>
      <c r="J42329" s="110"/>
      <c r="K42329"/>
      <c r="L42329"/>
      <c r="T42329" s="138"/>
    </row>
    <row r="42330" spans="9:20" x14ac:dyDescent="0.25">
      <c r="I42330" s="137"/>
      <c r="J42330" s="110"/>
      <c r="K42330"/>
      <c r="L42330"/>
      <c r="T42330" s="138"/>
    </row>
    <row r="42331" spans="9:20" x14ac:dyDescent="0.25">
      <c r="I42331" s="137"/>
      <c r="J42331" s="110"/>
      <c r="K42331"/>
      <c r="L42331"/>
      <c r="T42331" s="138"/>
    </row>
    <row r="42332" spans="9:20" x14ac:dyDescent="0.25">
      <c r="I42332" s="137"/>
      <c r="J42332" s="110"/>
      <c r="K42332"/>
      <c r="L42332"/>
      <c r="T42332" s="138"/>
    </row>
    <row r="42333" spans="9:20" x14ac:dyDescent="0.25">
      <c r="I42333" s="137"/>
      <c r="J42333" s="110"/>
      <c r="K42333"/>
      <c r="L42333"/>
      <c r="T42333" s="138"/>
    </row>
    <row r="42334" spans="9:20" x14ac:dyDescent="0.25">
      <c r="I42334" s="137"/>
      <c r="J42334" s="110"/>
      <c r="K42334"/>
      <c r="L42334"/>
      <c r="T42334" s="138"/>
    </row>
    <row r="42335" spans="9:20" x14ac:dyDescent="0.25">
      <c r="I42335" s="137"/>
      <c r="J42335" s="110"/>
      <c r="K42335"/>
      <c r="L42335"/>
      <c r="T42335" s="138"/>
    </row>
    <row r="42336" spans="9:20" x14ac:dyDescent="0.25">
      <c r="I42336" s="137"/>
      <c r="J42336" s="110"/>
      <c r="K42336"/>
      <c r="L42336"/>
      <c r="T42336" s="138"/>
    </row>
    <row r="42337" spans="9:20" x14ac:dyDescent="0.25">
      <c r="I42337" s="137"/>
      <c r="J42337" s="110"/>
      <c r="K42337"/>
      <c r="L42337"/>
      <c r="T42337" s="138"/>
    </row>
    <row r="42338" spans="9:20" x14ac:dyDescent="0.25">
      <c r="I42338" s="137"/>
      <c r="J42338" s="110"/>
      <c r="K42338"/>
      <c r="L42338"/>
      <c r="T42338" s="138"/>
    </row>
    <row r="42339" spans="9:20" x14ac:dyDescent="0.25">
      <c r="I42339" s="137"/>
      <c r="J42339" s="110"/>
      <c r="K42339"/>
      <c r="L42339"/>
      <c r="T42339" s="138"/>
    </row>
    <row r="42340" spans="9:20" x14ac:dyDescent="0.25">
      <c r="I42340" s="137"/>
      <c r="J42340" s="110"/>
      <c r="K42340"/>
      <c r="L42340"/>
      <c r="T42340" s="138"/>
    </row>
    <row r="42341" spans="9:20" x14ac:dyDescent="0.25">
      <c r="I42341" s="137"/>
      <c r="J42341" s="110"/>
      <c r="K42341"/>
      <c r="L42341"/>
      <c r="T42341" s="138"/>
    </row>
    <row r="42342" spans="9:20" x14ac:dyDescent="0.25">
      <c r="I42342" s="137"/>
      <c r="J42342" s="110"/>
      <c r="K42342"/>
      <c r="L42342"/>
      <c r="T42342" s="138"/>
    </row>
    <row r="42343" spans="9:20" x14ac:dyDescent="0.25">
      <c r="I42343" s="137"/>
      <c r="J42343" s="110"/>
      <c r="K42343"/>
      <c r="L42343"/>
      <c r="T42343" s="138"/>
    </row>
    <row r="42344" spans="9:20" x14ac:dyDescent="0.25">
      <c r="I42344" s="137"/>
      <c r="J42344" s="110"/>
      <c r="K42344"/>
      <c r="L42344"/>
      <c r="T42344" s="138"/>
    </row>
    <row r="42345" spans="9:20" x14ac:dyDescent="0.25">
      <c r="I42345" s="137"/>
      <c r="J42345" s="110"/>
      <c r="K42345"/>
      <c r="L42345"/>
      <c r="T42345" s="138"/>
    </row>
    <row r="42346" spans="9:20" x14ac:dyDescent="0.25">
      <c r="I42346" s="137"/>
      <c r="J42346" s="110"/>
      <c r="K42346"/>
      <c r="L42346"/>
      <c r="T42346" s="138"/>
    </row>
    <row r="42347" spans="9:20" x14ac:dyDescent="0.25">
      <c r="I42347" s="137"/>
      <c r="J42347" s="110"/>
      <c r="K42347"/>
      <c r="L42347"/>
      <c r="T42347" s="138"/>
    </row>
    <row r="42348" spans="9:20" x14ac:dyDescent="0.25">
      <c r="I42348" s="137"/>
      <c r="J42348" s="110"/>
      <c r="K42348"/>
      <c r="L42348"/>
      <c r="T42348" s="138"/>
    </row>
    <row r="42349" spans="9:20" x14ac:dyDescent="0.25">
      <c r="I42349" s="137"/>
      <c r="J42349" s="110"/>
      <c r="K42349"/>
      <c r="L42349"/>
      <c r="T42349" s="138"/>
    </row>
    <row r="42350" spans="9:20" x14ac:dyDescent="0.25">
      <c r="I42350" s="137"/>
      <c r="J42350" s="110"/>
      <c r="K42350"/>
      <c r="L42350"/>
      <c r="T42350" s="138"/>
    </row>
    <row r="42351" spans="9:20" x14ac:dyDescent="0.25">
      <c r="I42351" s="137"/>
      <c r="J42351" s="110"/>
      <c r="K42351"/>
      <c r="L42351"/>
      <c r="T42351" s="138"/>
    </row>
    <row r="42352" spans="9:20" x14ac:dyDescent="0.25">
      <c r="I42352" s="137"/>
      <c r="J42352" s="110"/>
      <c r="K42352"/>
      <c r="L42352"/>
      <c r="T42352" s="138"/>
    </row>
    <row r="42353" spans="9:20" x14ac:dyDescent="0.25">
      <c r="I42353" s="137"/>
      <c r="J42353" s="110"/>
      <c r="K42353"/>
      <c r="L42353"/>
      <c r="T42353" s="138"/>
    </row>
    <row r="42354" spans="9:20" x14ac:dyDescent="0.25">
      <c r="I42354" s="137"/>
      <c r="J42354" s="110"/>
      <c r="K42354"/>
      <c r="L42354"/>
      <c r="T42354" s="138"/>
    </row>
    <row r="42355" spans="9:20" x14ac:dyDescent="0.25">
      <c r="I42355" s="137"/>
      <c r="J42355" s="110"/>
      <c r="K42355"/>
      <c r="L42355"/>
      <c r="T42355" s="138"/>
    </row>
    <row r="42356" spans="9:20" x14ac:dyDescent="0.25">
      <c r="I42356" s="137"/>
      <c r="J42356" s="110"/>
      <c r="K42356"/>
      <c r="L42356"/>
      <c r="T42356" s="138"/>
    </row>
    <row r="42357" spans="9:20" x14ac:dyDescent="0.25">
      <c r="I42357" s="137"/>
      <c r="J42357" s="110"/>
      <c r="K42357"/>
      <c r="L42357"/>
      <c r="T42357" s="138"/>
    </row>
    <row r="42358" spans="9:20" x14ac:dyDescent="0.25">
      <c r="I42358" s="137"/>
      <c r="J42358" s="110"/>
      <c r="K42358"/>
      <c r="L42358"/>
      <c r="T42358" s="138"/>
    </row>
    <row r="42359" spans="9:20" x14ac:dyDescent="0.25">
      <c r="I42359" s="137"/>
      <c r="J42359" s="110"/>
      <c r="K42359"/>
      <c r="L42359"/>
      <c r="T42359" s="138"/>
    </row>
    <row r="42360" spans="9:20" x14ac:dyDescent="0.25">
      <c r="I42360" s="137"/>
      <c r="J42360" s="110"/>
      <c r="K42360"/>
      <c r="L42360"/>
      <c r="T42360" s="138"/>
    </row>
    <row r="42361" spans="9:20" x14ac:dyDescent="0.25">
      <c r="I42361" s="137"/>
      <c r="J42361" s="110"/>
      <c r="K42361"/>
      <c r="L42361"/>
      <c r="T42361" s="138"/>
    </row>
    <row r="42362" spans="9:20" x14ac:dyDescent="0.25">
      <c r="I42362" s="137"/>
      <c r="J42362" s="110"/>
      <c r="K42362"/>
      <c r="L42362"/>
      <c r="T42362" s="138"/>
    </row>
    <row r="42363" spans="9:20" x14ac:dyDescent="0.25">
      <c r="I42363" s="137"/>
      <c r="J42363" s="110"/>
      <c r="K42363"/>
      <c r="L42363"/>
      <c r="T42363" s="138"/>
    </row>
    <row r="42364" spans="9:20" x14ac:dyDescent="0.25">
      <c r="I42364" s="137"/>
      <c r="J42364" s="110"/>
      <c r="K42364"/>
      <c r="L42364"/>
      <c r="T42364" s="138"/>
    </row>
    <row r="42365" spans="9:20" x14ac:dyDescent="0.25">
      <c r="I42365" s="137"/>
      <c r="J42365" s="110"/>
      <c r="K42365"/>
      <c r="L42365"/>
      <c r="T42365" s="138"/>
    </row>
    <row r="42366" spans="9:20" x14ac:dyDescent="0.25">
      <c r="I42366" s="137"/>
      <c r="J42366" s="110"/>
      <c r="K42366"/>
      <c r="L42366"/>
      <c r="T42366" s="138"/>
    </row>
    <row r="42367" spans="9:20" x14ac:dyDescent="0.25">
      <c r="I42367" s="137"/>
      <c r="J42367" s="110"/>
      <c r="K42367"/>
      <c r="L42367"/>
      <c r="T42367" s="138"/>
    </row>
    <row r="42368" spans="9:20" x14ac:dyDescent="0.25">
      <c r="I42368" s="137"/>
      <c r="J42368" s="110"/>
      <c r="K42368"/>
      <c r="L42368"/>
      <c r="T42368" s="138"/>
    </row>
    <row r="42369" spans="9:20" x14ac:dyDescent="0.25">
      <c r="I42369" s="137"/>
      <c r="J42369" s="110"/>
      <c r="K42369"/>
      <c r="L42369"/>
      <c r="T42369" s="138"/>
    </row>
    <row r="42370" spans="9:20" x14ac:dyDescent="0.25">
      <c r="I42370" s="137"/>
      <c r="J42370" s="110"/>
      <c r="K42370"/>
      <c r="L42370"/>
      <c r="T42370" s="138"/>
    </row>
    <row r="42371" spans="9:20" x14ac:dyDescent="0.25">
      <c r="I42371" s="137"/>
      <c r="J42371" s="110"/>
      <c r="K42371"/>
      <c r="L42371"/>
      <c r="T42371" s="138"/>
    </row>
    <row r="42372" spans="9:20" x14ac:dyDescent="0.25">
      <c r="I42372" s="137"/>
      <c r="J42372" s="110"/>
      <c r="K42372"/>
      <c r="L42372"/>
      <c r="T42372" s="138"/>
    </row>
    <row r="42373" spans="9:20" x14ac:dyDescent="0.25">
      <c r="I42373" s="137"/>
      <c r="J42373" s="110"/>
      <c r="K42373"/>
      <c r="L42373"/>
      <c r="T42373" s="138"/>
    </row>
    <row r="42374" spans="9:20" x14ac:dyDescent="0.25">
      <c r="I42374" s="137"/>
      <c r="J42374" s="110"/>
      <c r="K42374"/>
      <c r="L42374"/>
      <c r="T42374" s="138"/>
    </row>
    <row r="42375" spans="9:20" x14ac:dyDescent="0.25">
      <c r="I42375" s="137"/>
      <c r="J42375" s="110"/>
      <c r="K42375"/>
      <c r="L42375"/>
      <c r="T42375" s="138"/>
    </row>
    <row r="42376" spans="9:20" x14ac:dyDescent="0.25">
      <c r="I42376" s="137"/>
      <c r="J42376" s="110"/>
      <c r="K42376"/>
      <c r="L42376"/>
      <c r="T42376" s="138"/>
    </row>
    <row r="42377" spans="9:20" x14ac:dyDescent="0.25">
      <c r="I42377" s="137"/>
      <c r="J42377" s="110"/>
      <c r="K42377"/>
      <c r="L42377"/>
      <c r="T42377" s="138"/>
    </row>
    <row r="42378" spans="9:20" x14ac:dyDescent="0.25">
      <c r="I42378" s="137"/>
      <c r="J42378" s="110"/>
      <c r="K42378"/>
      <c r="L42378"/>
      <c r="T42378" s="138"/>
    </row>
    <row r="42379" spans="9:20" x14ac:dyDescent="0.25">
      <c r="I42379" s="137"/>
      <c r="J42379" s="110"/>
      <c r="K42379"/>
      <c r="L42379"/>
      <c r="T42379" s="138"/>
    </row>
    <row r="42380" spans="9:20" x14ac:dyDescent="0.25">
      <c r="I42380" s="137"/>
      <c r="J42380" s="110"/>
      <c r="K42380"/>
      <c r="L42380"/>
      <c r="T42380" s="138"/>
    </row>
    <row r="42381" spans="9:20" x14ac:dyDescent="0.25">
      <c r="I42381" s="137"/>
      <c r="J42381" s="110"/>
      <c r="K42381"/>
      <c r="L42381"/>
      <c r="T42381" s="138"/>
    </row>
    <row r="42382" spans="9:20" x14ac:dyDescent="0.25">
      <c r="I42382" s="137"/>
      <c r="J42382" s="110"/>
      <c r="K42382"/>
      <c r="L42382"/>
      <c r="T42382" s="138"/>
    </row>
    <row r="42383" spans="9:20" x14ac:dyDescent="0.25">
      <c r="I42383" s="137"/>
      <c r="J42383" s="110"/>
      <c r="K42383"/>
      <c r="L42383"/>
      <c r="T42383" s="138"/>
    </row>
    <row r="42384" spans="9:20" x14ac:dyDescent="0.25">
      <c r="I42384" s="137"/>
      <c r="J42384" s="110"/>
      <c r="K42384"/>
      <c r="L42384"/>
      <c r="T42384" s="138"/>
    </row>
    <row r="42385" spans="9:20" x14ac:dyDescent="0.25">
      <c r="I42385" s="137"/>
      <c r="J42385" s="110"/>
      <c r="K42385"/>
      <c r="L42385"/>
      <c r="T42385" s="138"/>
    </row>
    <row r="42386" spans="9:20" x14ac:dyDescent="0.25">
      <c r="I42386" s="137"/>
      <c r="J42386" s="110"/>
      <c r="K42386"/>
      <c r="L42386"/>
      <c r="T42386" s="138"/>
    </row>
    <row r="42387" spans="9:20" x14ac:dyDescent="0.25">
      <c r="I42387" s="137"/>
      <c r="J42387" s="110"/>
      <c r="K42387"/>
      <c r="L42387"/>
      <c r="T42387" s="138"/>
    </row>
    <row r="42388" spans="9:20" x14ac:dyDescent="0.25">
      <c r="I42388" s="137"/>
      <c r="J42388" s="110"/>
      <c r="K42388"/>
      <c r="L42388"/>
      <c r="T42388" s="138"/>
    </row>
    <row r="42389" spans="9:20" x14ac:dyDescent="0.25">
      <c r="I42389" s="137"/>
      <c r="J42389" s="110"/>
      <c r="K42389"/>
      <c r="L42389"/>
      <c r="T42389" s="138"/>
    </row>
    <row r="42390" spans="9:20" x14ac:dyDescent="0.25">
      <c r="I42390" s="137"/>
      <c r="J42390" s="110"/>
      <c r="K42390"/>
      <c r="L42390"/>
      <c r="T42390" s="138"/>
    </row>
    <row r="42391" spans="9:20" x14ac:dyDescent="0.25">
      <c r="I42391" s="137"/>
      <c r="J42391" s="110"/>
      <c r="K42391"/>
      <c r="L42391"/>
      <c r="T42391" s="138"/>
    </row>
    <row r="42392" spans="9:20" x14ac:dyDescent="0.25">
      <c r="I42392" s="137"/>
      <c r="J42392" s="110"/>
      <c r="K42392"/>
      <c r="L42392"/>
      <c r="T42392" s="138"/>
    </row>
    <row r="42393" spans="9:20" x14ac:dyDescent="0.25">
      <c r="I42393" s="137"/>
      <c r="J42393" s="110"/>
      <c r="K42393"/>
      <c r="L42393"/>
      <c r="T42393" s="138"/>
    </row>
    <row r="42394" spans="9:20" x14ac:dyDescent="0.25">
      <c r="I42394" s="137"/>
      <c r="J42394" s="110"/>
      <c r="K42394"/>
      <c r="L42394"/>
      <c r="T42394" s="138"/>
    </row>
    <row r="42395" spans="9:20" x14ac:dyDescent="0.25">
      <c r="I42395" s="137"/>
      <c r="J42395" s="110"/>
      <c r="K42395"/>
      <c r="L42395"/>
      <c r="T42395" s="138"/>
    </row>
    <row r="42396" spans="9:20" x14ac:dyDescent="0.25">
      <c r="I42396" s="137"/>
      <c r="J42396" s="110"/>
      <c r="K42396"/>
      <c r="L42396"/>
      <c r="T42396" s="138"/>
    </row>
    <row r="42397" spans="9:20" x14ac:dyDescent="0.25">
      <c r="I42397" s="137"/>
      <c r="J42397" s="110"/>
      <c r="K42397"/>
      <c r="L42397"/>
      <c r="T42397" s="138"/>
    </row>
    <row r="42398" spans="9:20" x14ac:dyDescent="0.25">
      <c r="I42398" s="137"/>
      <c r="J42398" s="110"/>
      <c r="K42398"/>
      <c r="L42398"/>
      <c r="T42398" s="138"/>
    </row>
    <row r="42399" spans="9:20" x14ac:dyDescent="0.25">
      <c r="I42399" s="137"/>
      <c r="J42399" s="110"/>
      <c r="K42399"/>
      <c r="L42399"/>
      <c r="T42399" s="138"/>
    </row>
    <row r="42400" spans="9:20" x14ac:dyDescent="0.25">
      <c r="I42400" s="137"/>
      <c r="J42400" s="110"/>
      <c r="K42400"/>
      <c r="L42400"/>
      <c r="T42400" s="138"/>
    </row>
    <row r="42401" spans="9:20" x14ac:dyDescent="0.25">
      <c r="I42401" s="137"/>
      <c r="J42401" s="110"/>
      <c r="K42401"/>
      <c r="L42401"/>
      <c r="T42401" s="138"/>
    </row>
    <row r="42402" spans="9:20" x14ac:dyDescent="0.25">
      <c r="I42402" s="137"/>
      <c r="J42402" s="110"/>
      <c r="K42402"/>
      <c r="L42402"/>
      <c r="T42402" s="138"/>
    </row>
    <row r="42403" spans="9:20" x14ac:dyDescent="0.25">
      <c r="I42403" s="137"/>
      <c r="J42403" s="110"/>
      <c r="K42403"/>
      <c r="L42403"/>
      <c r="T42403" s="138"/>
    </row>
    <row r="42404" spans="9:20" x14ac:dyDescent="0.25">
      <c r="I42404" s="137"/>
      <c r="J42404" s="110"/>
      <c r="K42404"/>
      <c r="L42404"/>
      <c r="T42404" s="138"/>
    </row>
    <row r="42405" spans="9:20" x14ac:dyDescent="0.25">
      <c r="I42405" s="137"/>
      <c r="J42405" s="110"/>
      <c r="K42405"/>
      <c r="L42405"/>
      <c r="T42405" s="138"/>
    </row>
    <row r="42406" spans="9:20" x14ac:dyDescent="0.25">
      <c r="I42406" s="137"/>
      <c r="J42406" s="110"/>
      <c r="K42406"/>
      <c r="L42406"/>
      <c r="T42406" s="138"/>
    </row>
    <row r="42407" spans="9:20" x14ac:dyDescent="0.25">
      <c r="I42407" s="137"/>
      <c r="J42407" s="110"/>
      <c r="K42407"/>
      <c r="L42407"/>
      <c r="T42407" s="138"/>
    </row>
    <row r="42408" spans="9:20" x14ac:dyDescent="0.25">
      <c r="I42408" s="137"/>
      <c r="J42408" s="110"/>
      <c r="K42408"/>
      <c r="L42408"/>
      <c r="T42408" s="138"/>
    </row>
    <row r="42409" spans="9:20" x14ac:dyDescent="0.25">
      <c r="I42409" s="137"/>
      <c r="J42409" s="110"/>
      <c r="K42409"/>
      <c r="L42409"/>
      <c r="T42409" s="138"/>
    </row>
    <row r="42410" spans="9:20" x14ac:dyDescent="0.25">
      <c r="I42410" s="137"/>
      <c r="J42410" s="110"/>
      <c r="K42410"/>
      <c r="L42410"/>
      <c r="T42410" s="138"/>
    </row>
    <row r="42411" spans="9:20" x14ac:dyDescent="0.25">
      <c r="I42411" s="137"/>
      <c r="J42411" s="110"/>
      <c r="K42411"/>
      <c r="L42411"/>
      <c r="T42411" s="138"/>
    </row>
    <row r="42412" spans="9:20" x14ac:dyDescent="0.25">
      <c r="I42412" s="137"/>
      <c r="J42412" s="110"/>
      <c r="K42412"/>
      <c r="L42412"/>
      <c r="T42412" s="138"/>
    </row>
    <row r="42413" spans="9:20" x14ac:dyDescent="0.25">
      <c r="I42413" s="137"/>
      <c r="J42413" s="110"/>
      <c r="K42413"/>
      <c r="L42413"/>
      <c r="T42413" s="138"/>
    </row>
    <row r="42414" spans="9:20" x14ac:dyDescent="0.25">
      <c r="I42414" s="137"/>
      <c r="J42414" s="110"/>
      <c r="K42414"/>
      <c r="L42414"/>
      <c r="T42414" s="138"/>
    </row>
    <row r="42415" spans="9:20" x14ac:dyDescent="0.25">
      <c r="I42415" s="137"/>
      <c r="J42415" s="110"/>
      <c r="K42415"/>
      <c r="L42415"/>
      <c r="T42415" s="138"/>
    </row>
    <row r="42416" spans="9:20" x14ac:dyDescent="0.25">
      <c r="I42416" s="137"/>
      <c r="J42416" s="110"/>
      <c r="K42416"/>
      <c r="L42416"/>
      <c r="T42416" s="138"/>
    </row>
    <row r="42417" spans="9:20" x14ac:dyDescent="0.25">
      <c r="I42417" s="137"/>
      <c r="J42417" s="110"/>
      <c r="K42417"/>
      <c r="L42417"/>
      <c r="T42417" s="138"/>
    </row>
    <row r="42418" spans="9:20" x14ac:dyDescent="0.25">
      <c r="I42418" s="137"/>
      <c r="J42418" s="110"/>
      <c r="K42418"/>
      <c r="L42418"/>
      <c r="T42418" s="138"/>
    </row>
    <row r="42419" spans="9:20" x14ac:dyDescent="0.25">
      <c r="I42419" s="137"/>
      <c r="J42419" s="110"/>
      <c r="K42419"/>
      <c r="L42419"/>
      <c r="T42419" s="138"/>
    </row>
    <row r="42420" spans="9:20" x14ac:dyDescent="0.25">
      <c r="I42420" s="137"/>
      <c r="J42420" s="110"/>
      <c r="K42420"/>
      <c r="L42420"/>
      <c r="T42420" s="138"/>
    </row>
    <row r="42421" spans="9:20" x14ac:dyDescent="0.25">
      <c r="I42421" s="137"/>
      <c r="J42421" s="110"/>
      <c r="K42421"/>
      <c r="L42421"/>
      <c r="T42421" s="138"/>
    </row>
    <row r="42422" spans="9:20" x14ac:dyDescent="0.25">
      <c r="I42422" s="137"/>
      <c r="J42422" s="110"/>
      <c r="K42422"/>
      <c r="L42422"/>
      <c r="T42422" s="138"/>
    </row>
    <row r="42423" spans="9:20" x14ac:dyDescent="0.25">
      <c r="I42423" s="137"/>
      <c r="J42423" s="110"/>
      <c r="K42423"/>
      <c r="L42423"/>
      <c r="T42423" s="138"/>
    </row>
    <row r="42424" spans="9:20" x14ac:dyDescent="0.25">
      <c r="I42424" s="137"/>
      <c r="J42424" s="110"/>
      <c r="K42424"/>
      <c r="L42424"/>
      <c r="T42424" s="138"/>
    </row>
    <row r="42425" spans="9:20" x14ac:dyDescent="0.25">
      <c r="I42425" s="137"/>
      <c r="J42425" s="110"/>
      <c r="K42425"/>
      <c r="L42425"/>
      <c r="T42425" s="138"/>
    </row>
    <row r="42426" spans="9:20" x14ac:dyDescent="0.25">
      <c r="I42426" s="137"/>
      <c r="J42426" s="110"/>
      <c r="K42426"/>
      <c r="L42426"/>
      <c r="T42426" s="138"/>
    </row>
    <row r="42427" spans="9:20" x14ac:dyDescent="0.25">
      <c r="I42427" s="137"/>
      <c r="J42427" s="110"/>
      <c r="K42427"/>
      <c r="L42427"/>
      <c r="T42427" s="138"/>
    </row>
    <row r="42428" spans="9:20" x14ac:dyDescent="0.25">
      <c r="I42428" s="137"/>
      <c r="J42428" s="110"/>
      <c r="K42428"/>
      <c r="L42428"/>
      <c r="T42428" s="138"/>
    </row>
    <row r="42429" spans="9:20" x14ac:dyDescent="0.25">
      <c r="I42429" s="137"/>
      <c r="J42429" s="110"/>
      <c r="K42429"/>
      <c r="L42429"/>
      <c r="T42429" s="138"/>
    </row>
    <row r="42430" spans="9:20" x14ac:dyDescent="0.25">
      <c r="I42430" s="137"/>
      <c r="J42430" s="110"/>
      <c r="K42430"/>
      <c r="L42430"/>
      <c r="T42430" s="138"/>
    </row>
    <row r="42431" spans="9:20" x14ac:dyDescent="0.25">
      <c r="I42431" s="137"/>
      <c r="J42431" s="110"/>
      <c r="K42431"/>
      <c r="L42431"/>
      <c r="T42431" s="138"/>
    </row>
    <row r="42432" spans="9:20" x14ac:dyDescent="0.25">
      <c r="I42432" s="137"/>
      <c r="J42432" s="110"/>
      <c r="K42432"/>
      <c r="L42432"/>
      <c r="T42432" s="138"/>
    </row>
    <row r="42433" spans="9:20" x14ac:dyDescent="0.25">
      <c r="I42433" s="137"/>
      <c r="J42433" s="110"/>
      <c r="K42433"/>
      <c r="L42433"/>
      <c r="T42433" s="138"/>
    </row>
    <row r="42434" spans="9:20" x14ac:dyDescent="0.25">
      <c r="I42434" s="137"/>
      <c r="J42434" s="110"/>
      <c r="K42434"/>
      <c r="L42434"/>
      <c r="T42434" s="138"/>
    </row>
    <row r="42435" spans="9:20" x14ac:dyDescent="0.25">
      <c r="I42435" s="137"/>
      <c r="J42435" s="110"/>
      <c r="K42435"/>
      <c r="L42435"/>
      <c r="T42435" s="138"/>
    </row>
    <row r="42436" spans="9:20" x14ac:dyDescent="0.25">
      <c r="I42436" s="137"/>
      <c r="J42436" s="110"/>
      <c r="K42436"/>
      <c r="L42436"/>
      <c r="T42436" s="138"/>
    </row>
    <row r="42437" spans="9:20" x14ac:dyDescent="0.25">
      <c r="I42437" s="137"/>
      <c r="J42437" s="110"/>
      <c r="K42437"/>
      <c r="L42437"/>
      <c r="T42437" s="138"/>
    </row>
    <row r="42438" spans="9:20" x14ac:dyDescent="0.25">
      <c r="I42438" s="137"/>
      <c r="J42438" s="110"/>
      <c r="K42438"/>
      <c r="L42438"/>
      <c r="T42438" s="138"/>
    </row>
    <row r="42439" spans="9:20" x14ac:dyDescent="0.25">
      <c r="I42439" s="137"/>
      <c r="J42439" s="110"/>
      <c r="K42439"/>
      <c r="L42439"/>
      <c r="T42439" s="138"/>
    </row>
    <row r="42440" spans="9:20" x14ac:dyDescent="0.25">
      <c r="I42440" s="137"/>
      <c r="J42440" s="110"/>
      <c r="K42440"/>
      <c r="L42440"/>
      <c r="T42440" s="138"/>
    </row>
    <row r="42441" spans="9:20" x14ac:dyDescent="0.25">
      <c r="I42441" s="137"/>
      <c r="J42441" s="110"/>
      <c r="K42441"/>
      <c r="L42441"/>
      <c r="T42441" s="138"/>
    </row>
    <row r="42442" spans="9:20" x14ac:dyDescent="0.25">
      <c r="I42442" s="137"/>
      <c r="J42442" s="110"/>
      <c r="K42442"/>
      <c r="L42442"/>
      <c r="T42442" s="138"/>
    </row>
    <row r="42443" spans="9:20" x14ac:dyDescent="0.25">
      <c r="I42443" s="137"/>
      <c r="J42443" s="110"/>
      <c r="K42443"/>
      <c r="L42443"/>
      <c r="T42443" s="138"/>
    </row>
    <row r="42444" spans="9:20" x14ac:dyDescent="0.25">
      <c r="I42444" s="137"/>
      <c r="J42444" s="110"/>
      <c r="K42444"/>
      <c r="L42444"/>
      <c r="T42444" s="138"/>
    </row>
    <row r="42445" spans="9:20" x14ac:dyDescent="0.25">
      <c r="I42445" s="137"/>
      <c r="J42445" s="110"/>
      <c r="K42445"/>
      <c r="L42445"/>
      <c r="T42445" s="138"/>
    </row>
    <row r="42446" spans="9:20" x14ac:dyDescent="0.25">
      <c r="I42446" s="137"/>
      <c r="J42446" s="110"/>
      <c r="K42446"/>
      <c r="L42446"/>
      <c r="T42446" s="138"/>
    </row>
    <row r="42447" spans="9:20" x14ac:dyDescent="0.25">
      <c r="I42447" s="137"/>
      <c r="J42447" s="110"/>
      <c r="K42447"/>
      <c r="L42447"/>
      <c r="T42447" s="138"/>
    </row>
    <row r="42448" spans="9:20" x14ac:dyDescent="0.25">
      <c r="I42448" s="137"/>
      <c r="J42448" s="110"/>
      <c r="K42448"/>
      <c r="L42448"/>
      <c r="T42448" s="138"/>
    </row>
    <row r="42449" spans="9:20" x14ac:dyDescent="0.25">
      <c r="I42449" s="137"/>
      <c r="J42449" s="110"/>
      <c r="K42449"/>
      <c r="L42449"/>
      <c r="T42449" s="138"/>
    </row>
    <row r="42450" spans="9:20" x14ac:dyDescent="0.25">
      <c r="I42450" s="137"/>
      <c r="J42450" s="110"/>
      <c r="K42450"/>
      <c r="L42450"/>
      <c r="T42450" s="138"/>
    </row>
    <row r="42451" spans="9:20" x14ac:dyDescent="0.25">
      <c r="I42451" s="137"/>
      <c r="J42451" s="110"/>
      <c r="K42451"/>
      <c r="L42451"/>
      <c r="T42451" s="138"/>
    </row>
    <row r="42452" spans="9:20" x14ac:dyDescent="0.25">
      <c r="I42452" s="137"/>
      <c r="J42452" s="110"/>
      <c r="K42452"/>
      <c r="L42452"/>
      <c r="T42452" s="138"/>
    </row>
    <row r="42453" spans="9:20" x14ac:dyDescent="0.25">
      <c r="I42453" s="137"/>
      <c r="J42453" s="110"/>
      <c r="K42453"/>
      <c r="L42453"/>
      <c r="T42453" s="138"/>
    </row>
    <row r="42454" spans="9:20" x14ac:dyDescent="0.25">
      <c r="I42454" s="137"/>
      <c r="J42454" s="110"/>
      <c r="K42454"/>
      <c r="L42454"/>
      <c r="T42454" s="138"/>
    </row>
    <row r="42455" spans="9:20" x14ac:dyDescent="0.25">
      <c r="I42455" s="137"/>
      <c r="J42455" s="110"/>
      <c r="K42455"/>
      <c r="L42455"/>
      <c r="T42455" s="138"/>
    </row>
    <row r="42456" spans="9:20" x14ac:dyDescent="0.25">
      <c r="I42456" s="137"/>
      <c r="J42456" s="110"/>
      <c r="K42456"/>
      <c r="L42456"/>
      <c r="T42456" s="138"/>
    </row>
    <row r="42457" spans="9:20" x14ac:dyDescent="0.25">
      <c r="I42457" s="137"/>
      <c r="J42457" s="110"/>
      <c r="K42457"/>
      <c r="L42457"/>
      <c r="T42457" s="138"/>
    </row>
    <row r="42458" spans="9:20" x14ac:dyDescent="0.25">
      <c r="I42458" s="137"/>
      <c r="J42458" s="110"/>
      <c r="K42458"/>
      <c r="L42458"/>
      <c r="T42458" s="138"/>
    </row>
    <row r="42459" spans="9:20" x14ac:dyDescent="0.25">
      <c r="I42459" s="137"/>
      <c r="J42459" s="110"/>
      <c r="K42459"/>
      <c r="L42459"/>
      <c r="T42459" s="138"/>
    </row>
    <row r="42460" spans="9:20" x14ac:dyDescent="0.25">
      <c r="I42460" s="137"/>
      <c r="J42460" s="110"/>
      <c r="K42460"/>
      <c r="L42460"/>
      <c r="T42460" s="138"/>
    </row>
    <row r="42461" spans="9:20" x14ac:dyDescent="0.25">
      <c r="I42461" s="137"/>
      <c r="J42461" s="110"/>
      <c r="K42461"/>
      <c r="L42461"/>
      <c r="T42461" s="138"/>
    </row>
    <row r="42462" spans="9:20" x14ac:dyDescent="0.25">
      <c r="I42462" s="137"/>
      <c r="J42462" s="110"/>
      <c r="K42462"/>
      <c r="L42462"/>
      <c r="T42462" s="138"/>
    </row>
    <row r="42463" spans="9:20" x14ac:dyDescent="0.25">
      <c r="I42463" s="137"/>
      <c r="J42463" s="110"/>
      <c r="K42463"/>
      <c r="L42463"/>
      <c r="T42463" s="138"/>
    </row>
    <row r="42464" spans="9:20" x14ac:dyDescent="0.25">
      <c r="I42464" s="137"/>
      <c r="J42464" s="110"/>
      <c r="K42464"/>
      <c r="L42464"/>
      <c r="T42464" s="138"/>
    </row>
    <row r="42465" spans="9:20" x14ac:dyDescent="0.25">
      <c r="I42465" s="137"/>
      <c r="J42465" s="110"/>
      <c r="K42465"/>
      <c r="L42465"/>
      <c r="T42465" s="138"/>
    </row>
    <row r="42466" spans="9:20" x14ac:dyDescent="0.25">
      <c r="I42466" s="137"/>
      <c r="J42466" s="110"/>
      <c r="K42466"/>
      <c r="L42466"/>
      <c r="T42466" s="138"/>
    </row>
    <row r="42467" spans="9:20" x14ac:dyDescent="0.25">
      <c r="I42467" s="137"/>
      <c r="J42467" s="110"/>
      <c r="K42467"/>
      <c r="L42467"/>
      <c r="T42467" s="138"/>
    </row>
    <row r="42468" spans="9:20" x14ac:dyDescent="0.25">
      <c r="I42468" s="137"/>
      <c r="J42468" s="110"/>
      <c r="K42468"/>
      <c r="L42468"/>
      <c r="T42468" s="138"/>
    </row>
    <row r="42469" spans="9:20" x14ac:dyDescent="0.25">
      <c r="I42469" s="137"/>
      <c r="J42469" s="110"/>
      <c r="K42469"/>
      <c r="L42469"/>
      <c r="T42469" s="138"/>
    </row>
    <row r="42470" spans="9:20" x14ac:dyDescent="0.25">
      <c r="I42470" s="137"/>
      <c r="J42470" s="110"/>
      <c r="K42470"/>
      <c r="L42470"/>
      <c r="T42470" s="138"/>
    </row>
    <row r="42471" spans="9:20" x14ac:dyDescent="0.25">
      <c r="I42471" s="137"/>
      <c r="J42471" s="110"/>
      <c r="K42471"/>
      <c r="L42471"/>
      <c r="T42471" s="138"/>
    </row>
    <row r="42472" spans="9:20" x14ac:dyDescent="0.25">
      <c r="I42472" s="137"/>
      <c r="J42472" s="110"/>
      <c r="K42472"/>
      <c r="L42472"/>
      <c r="T42472" s="138"/>
    </row>
    <row r="42473" spans="9:20" x14ac:dyDescent="0.25">
      <c r="I42473" s="137"/>
      <c r="J42473" s="110"/>
      <c r="K42473"/>
      <c r="L42473"/>
      <c r="T42473" s="138"/>
    </row>
    <row r="42474" spans="9:20" x14ac:dyDescent="0.25">
      <c r="I42474" s="137"/>
      <c r="J42474" s="110"/>
      <c r="K42474"/>
      <c r="L42474"/>
      <c r="T42474" s="138"/>
    </row>
    <row r="42475" spans="9:20" x14ac:dyDescent="0.25">
      <c r="I42475" s="137"/>
      <c r="J42475" s="110"/>
      <c r="K42475"/>
      <c r="L42475"/>
      <c r="T42475" s="138"/>
    </row>
    <row r="42476" spans="9:20" x14ac:dyDescent="0.25">
      <c r="I42476" s="137"/>
      <c r="J42476" s="110"/>
      <c r="K42476"/>
      <c r="L42476"/>
      <c r="T42476" s="138"/>
    </row>
    <row r="42477" spans="9:20" x14ac:dyDescent="0.25">
      <c r="I42477" s="137"/>
      <c r="J42477" s="110"/>
      <c r="K42477"/>
      <c r="L42477"/>
      <c r="T42477" s="138"/>
    </row>
    <row r="42478" spans="9:20" x14ac:dyDescent="0.25">
      <c r="I42478" s="137"/>
      <c r="J42478" s="110"/>
      <c r="K42478"/>
      <c r="L42478"/>
      <c r="T42478" s="138"/>
    </row>
    <row r="42479" spans="9:20" x14ac:dyDescent="0.25">
      <c r="I42479" s="137"/>
      <c r="J42479" s="110"/>
      <c r="K42479"/>
      <c r="L42479"/>
      <c r="T42479" s="138"/>
    </row>
    <row r="42480" spans="9:20" x14ac:dyDescent="0.25">
      <c r="I42480" s="137"/>
      <c r="J42480" s="110"/>
      <c r="K42480"/>
      <c r="L42480"/>
      <c r="T42480" s="138"/>
    </row>
    <row r="42481" spans="9:20" x14ac:dyDescent="0.25">
      <c r="I42481" s="137"/>
      <c r="J42481" s="110"/>
      <c r="K42481"/>
      <c r="L42481"/>
      <c r="T42481" s="138"/>
    </row>
    <row r="42482" spans="9:20" x14ac:dyDescent="0.25">
      <c r="I42482" s="137"/>
      <c r="J42482" s="110"/>
      <c r="K42482"/>
      <c r="L42482"/>
      <c r="T42482" s="138"/>
    </row>
    <row r="42483" spans="9:20" x14ac:dyDescent="0.25">
      <c r="I42483" s="137"/>
      <c r="J42483" s="110"/>
      <c r="K42483"/>
      <c r="L42483"/>
      <c r="T42483" s="138"/>
    </row>
    <row r="42484" spans="9:20" x14ac:dyDescent="0.25">
      <c r="I42484" s="137"/>
      <c r="J42484" s="110"/>
      <c r="K42484"/>
      <c r="L42484"/>
      <c r="T42484" s="138"/>
    </row>
    <row r="42485" spans="9:20" x14ac:dyDescent="0.25">
      <c r="I42485" s="137"/>
      <c r="J42485" s="110"/>
      <c r="K42485"/>
      <c r="L42485"/>
      <c r="T42485" s="138"/>
    </row>
    <row r="42486" spans="9:20" x14ac:dyDescent="0.25">
      <c r="I42486" s="137"/>
      <c r="J42486" s="110"/>
      <c r="K42486"/>
      <c r="L42486"/>
      <c r="T42486" s="138"/>
    </row>
    <row r="42487" spans="9:20" x14ac:dyDescent="0.25">
      <c r="I42487" s="137"/>
      <c r="J42487" s="110"/>
      <c r="K42487"/>
      <c r="L42487"/>
      <c r="T42487" s="138"/>
    </row>
    <row r="42488" spans="9:20" x14ac:dyDescent="0.25">
      <c r="I42488" s="137"/>
      <c r="J42488" s="110"/>
      <c r="K42488"/>
      <c r="L42488"/>
      <c r="T42488" s="138"/>
    </row>
    <row r="42489" spans="9:20" x14ac:dyDescent="0.25">
      <c r="I42489" s="137"/>
      <c r="J42489" s="110"/>
      <c r="K42489"/>
      <c r="L42489"/>
      <c r="T42489" s="138"/>
    </row>
    <row r="42490" spans="9:20" x14ac:dyDescent="0.25">
      <c r="I42490" s="137"/>
      <c r="J42490" s="110"/>
      <c r="K42490"/>
      <c r="L42490"/>
      <c r="T42490" s="138"/>
    </row>
    <row r="42491" spans="9:20" x14ac:dyDescent="0.25">
      <c r="I42491" s="137"/>
      <c r="J42491" s="110"/>
      <c r="K42491"/>
      <c r="L42491"/>
      <c r="T42491" s="138"/>
    </row>
    <row r="42492" spans="9:20" x14ac:dyDescent="0.25">
      <c r="I42492" s="137"/>
      <c r="J42492" s="110"/>
      <c r="K42492"/>
      <c r="L42492"/>
      <c r="T42492" s="138"/>
    </row>
    <row r="42493" spans="9:20" x14ac:dyDescent="0.25">
      <c r="I42493" s="137"/>
      <c r="J42493" s="110"/>
      <c r="K42493"/>
      <c r="L42493"/>
      <c r="T42493" s="138"/>
    </row>
    <row r="42494" spans="9:20" x14ac:dyDescent="0.25">
      <c r="I42494" s="137"/>
      <c r="J42494" s="110"/>
      <c r="K42494"/>
      <c r="L42494"/>
      <c r="T42494" s="138"/>
    </row>
    <row r="42495" spans="9:20" x14ac:dyDescent="0.25">
      <c r="I42495" s="137"/>
      <c r="J42495" s="110"/>
      <c r="K42495"/>
      <c r="L42495"/>
      <c r="T42495" s="138"/>
    </row>
    <row r="42496" spans="9:20" x14ac:dyDescent="0.25">
      <c r="I42496" s="137"/>
      <c r="J42496" s="110"/>
      <c r="K42496"/>
      <c r="L42496"/>
      <c r="T42496" s="138"/>
    </row>
    <row r="42497" spans="9:20" x14ac:dyDescent="0.25">
      <c r="I42497" s="137"/>
      <c r="J42497" s="110"/>
      <c r="K42497"/>
      <c r="L42497"/>
      <c r="T42497" s="138"/>
    </row>
    <row r="42498" spans="9:20" x14ac:dyDescent="0.25">
      <c r="I42498" s="137"/>
      <c r="J42498" s="110"/>
      <c r="K42498"/>
      <c r="L42498"/>
      <c r="T42498" s="138"/>
    </row>
    <row r="42499" spans="9:20" x14ac:dyDescent="0.25">
      <c r="I42499" s="137"/>
      <c r="J42499" s="110"/>
      <c r="K42499"/>
      <c r="L42499"/>
      <c r="T42499" s="138"/>
    </row>
    <row r="42500" spans="9:20" x14ac:dyDescent="0.25">
      <c r="I42500" s="137"/>
      <c r="J42500" s="110"/>
      <c r="K42500"/>
      <c r="L42500"/>
      <c r="T42500" s="138"/>
    </row>
    <row r="42501" spans="9:20" x14ac:dyDescent="0.25">
      <c r="I42501" s="137"/>
      <c r="J42501" s="110"/>
      <c r="K42501"/>
      <c r="L42501"/>
      <c r="T42501" s="138"/>
    </row>
    <row r="42502" spans="9:20" x14ac:dyDescent="0.25">
      <c r="I42502" s="137"/>
      <c r="J42502" s="110"/>
      <c r="K42502"/>
      <c r="L42502"/>
      <c r="T42502" s="138"/>
    </row>
    <row r="42503" spans="9:20" x14ac:dyDescent="0.25">
      <c r="I42503" s="137"/>
      <c r="J42503" s="110"/>
      <c r="K42503"/>
      <c r="L42503"/>
      <c r="T42503" s="138"/>
    </row>
    <row r="42504" spans="9:20" x14ac:dyDescent="0.25">
      <c r="I42504" s="137"/>
      <c r="J42504" s="110"/>
      <c r="K42504"/>
      <c r="L42504"/>
      <c r="T42504" s="138"/>
    </row>
    <row r="42505" spans="9:20" x14ac:dyDescent="0.25">
      <c r="I42505" s="137"/>
      <c r="J42505" s="110"/>
      <c r="K42505"/>
      <c r="L42505"/>
      <c r="T42505" s="138"/>
    </row>
    <row r="42506" spans="9:20" x14ac:dyDescent="0.25">
      <c r="I42506" s="137"/>
      <c r="J42506" s="110"/>
      <c r="K42506"/>
      <c r="L42506"/>
      <c r="T42506" s="138"/>
    </row>
    <row r="42507" spans="9:20" x14ac:dyDescent="0.25">
      <c r="I42507" s="137"/>
      <c r="J42507" s="110"/>
      <c r="K42507"/>
      <c r="L42507"/>
      <c r="T42507" s="138"/>
    </row>
    <row r="42508" spans="9:20" x14ac:dyDescent="0.25">
      <c r="I42508" s="137"/>
      <c r="J42508" s="110"/>
      <c r="K42508"/>
      <c r="L42508"/>
      <c r="T42508" s="138"/>
    </row>
    <row r="42509" spans="9:20" x14ac:dyDescent="0.25">
      <c r="I42509" s="137"/>
      <c r="J42509" s="110"/>
      <c r="K42509"/>
      <c r="L42509"/>
      <c r="T42509" s="138"/>
    </row>
    <row r="42510" spans="9:20" x14ac:dyDescent="0.25">
      <c r="I42510" s="137"/>
      <c r="J42510" s="110"/>
      <c r="K42510"/>
      <c r="L42510"/>
      <c r="T42510" s="138"/>
    </row>
    <row r="42511" spans="9:20" x14ac:dyDescent="0.25">
      <c r="I42511" s="137"/>
      <c r="J42511" s="110"/>
      <c r="K42511"/>
      <c r="L42511"/>
      <c r="T42511" s="138"/>
    </row>
    <row r="42512" spans="9:20" x14ac:dyDescent="0.25">
      <c r="I42512" s="137"/>
      <c r="J42512" s="110"/>
      <c r="K42512"/>
      <c r="L42512"/>
      <c r="T42512" s="138"/>
    </row>
    <row r="42513" spans="9:20" x14ac:dyDescent="0.25">
      <c r="I42513" s="137"/>
      <c r="J42513" s="110"/>
      <c r="K42513"/>
      <c r="L42513"/>
      <c r="T42513" s="138"/>
    </row>
    <row r="42514" spans="9:20" x14ac:dyDescent="0.25">
      <c r="I42514" s="137"/>
      <c r="J42514" s="110"/>
      <c r="K42514"/>
      <c r="L42514"/>
      <c r="T42514" s="138"/>
    </row>
    <row r="42515" spans="9:20" x14ac:dyDescent="0.25">
      <c r="I42515" s="137"/>
      <c r="J42515" s="110"/>
      <c r="K42515"/>
      <c r="L42515"/>
      <c r="T42515" s="138"/>
    </row>
    <row r="42516" spans="9:20" x14ac:dyDescent="0.25">
      <c r="I42516" s="137"/>
      <c r="J42516" s="110"/>
      <c r="K42516"/>
      <c r="L42516"/>
      <c r="T42516" s="138"/>
    </row>
    <row r="42517" spans="9:20" x14ac:dyDescent="0.25">
      <c r="I42517" s="137"/>
      <c r="J42517" s="110"/>
      <c r="K42517"/>
      <c r="L42517"/>
      <c r="T42517" s="138"/>
    </row>
    <row r="42518" spans="9:20" x14ac:dyDescent="0.25">
      <c r="I42518" s="137"/>
      <c r="J42518" s="110"/>
      <c r="K42518"/>
      <c r="L42518"/>
      <c r="T42518" s="138"/>
    </row>
    <row r="42519" spans="9:20" x14ac:dyDescent="0.25">
      <c r="I42519" s="137"/>
      <c r="J42519" s="110"/>
      <c r="K42519"/>
      <c r="L42519"/>
      <c r="T42519" s="138"/>
    </row>
    <row r="42520" spans="9:20" x14ac:dyDescent="0.25">
      <c r="I42520" s="137"/>
      <c r="J42520" s="110"/>
      <c r="K42520"/>
      <c r="L42520"/>
      <c r="T42520" s="138"/>
    </row>
    <row r="42521" spans="9:20" x14ac:dyDescent="0.25">
      <c r="I42521" s="137"/>
      <c r="J42521" s="110"/>
      <c r="K42521"/>
      <c r="L42521"/>
      <c r="T42521" s="138"/>
    </row>
    <row r="42522" spans="9:20" x14ac:dyDescent="0.25">
      <c r="I42522" s="137"/>
      <c r="J42522" s="110"/>
      <c r="K42522"/>
      <c r="L42522"/>
      <c r="T42522" s="138"/>
    </row>
    <row r="42523" spans="9:20" x14ac:dyDescent="0.25">
      <c r="I42523" s="137"/>
      <c r="J42523" s="110"/>
      <c r="K42523"/>
      <c r="L42523"/>
      <c r="T42523" s="138"/>
    </row>
    <row r="42524" spans="9:20" x14ac:dyDescent="0.25">
      <c r="I42524" s="137"/>
      <c r="J42524" s="110"/>
      <c r="K42524"/>
      <c r="L42524"/>
      <c r="T42524" s="138"/>
    </row>
    <row r="42525" spans="9:20" x14ac:dyDescent="0.25">
      <c r="I42525" s="137"/>
      <c r="J42525" s="110"/>
      <c r="K42525"/>
      <c r="L42525"/>
      <c r="T42525" s="138"/>
    </row>
    <row r="42526" spans="9:20" x14ac:dyDescent="0.25">
      <c r="I42526" s="137"/>
      <c r="J42526" s="110"/>
      <c r="K42526"/>
      <c r="L42526"/>
      <c r="T42526" s="138"/>
    </row>
    <row r="42527" spans="9:20" x14ac:dyDescent="0.25">
      <c r="I42527" s="137"/>
      <c r="J42527" s="110"/>
      <c r="K42527"/>
      <c r="L42527"/>
      <c r="T42527" s="138"/>
    </row>
    <row r="42528" spans="9:20" x14ac:dyDescent="0.25">
      <c r="I42528" s="137"/>
      <c r="J42528" s="110"/>
      <c r="K42528"/>
      <c r="L42528"/>
      <c r="T42528" s="138"/>
    </row>
    <row r="42529" spans="9:20" x14ac:dyDescent="0.25">
      <c r="I42529" s="137"/>
      <c r="J42529" s="110"/>
      <c r="K42529"/>
      <c r="L42529"/>
      <c r="T42529" s="138"/>
    </row>
    <row r="42530" spans="9:20" x14ac:dyDescent="0.25">
      <c r="I42530" s="137"/>
      <c r="J42530" s="110"/>
      <c r="K42530"/>
      <c r="L42530"/>
      <c r="T42530" s="138"/>
    </row>
    <row r="42531" spans="9:20" x14ac:dyDescent="0.25">
      <c r="I42531" s="137"/>
      <c r="J42531" s="110"/>
      <c r="K42531"/>
      <c r="L42531"/>
      <c r="T42531" s="138"/>
    </row>
    <row r="42532" spans="9:20" x14ac:dyDescent="0.25">
      <c r="I42532" s="137"/>
      <c r="J42532" s="110"/>
      <c r="K42532"/>
      <c r="L42532"/>
      <c r="T42532" s="138"/>
    </row>
    <row r="42533" spans="9:20" x14ac:dyDescent="0.25">
      <c r="I42533" s="137"/>
      <c r="J42533" s="110"/>
      <c r="K42533"/>
      <c r="L42533"/>
      <c r="T42533" s="138"/>
    </row>
    <row r="42534" spans="9:20" x14ac:dyDescent="0.25">
      <c r="I42534" s="137"/>
      <c r="J42534" s="110"/>
      <c r="K42534"/>
      <c r="L42534"/>
      <c r="T42534" s="138"/>
    </row>
    <row r="42535" spans="9:20" x14ac:dyDescent="0.25">
      <c r="I42535" s="137"/>
      <c r="J42535" s="110"/>
      <c r="K42535"/>
      <c r="L42535"/>
      <c r="T42535" s="138"/>
    </row>
    <row r="42536" spans="9:20" x14ac:dyDescent="0.25">
      <c r="I42536" s="137"/>
      <c r="J42536" s="110"/>
      <c r="K42536"/>
      <c r="L42536"/>
      <c r="T42536" s="138"/>
    </row>
    <row r="42537" spans="9:20" x14ac:dyDescent="0.25">
      <c r="I42537" s="137"/>
      <c r="J42537" s="110"/>
      <c r="K42537"/>
      <c r="L42537"/>
      <c r="T42537" s="138"/>
    </row>
    <row r="42538" spans="9:20" x14ac:dyDescent="0.25">
      <c r="I42538" s="137"/>
      <c r="J42538" s="110"/>
      <c r="K42538"/>
      <c r="L42538"/>
      <c r="T42538" s="138"/>
    </row>
    <row r="42539" spans="9:20" x14ac:dyDescent="0.25">
      <c r="I42539" s="137"/>
      <c r="J42539" s="110"/>
      <c r="K42539"/>
      <c r="L42539"/>
      <c r="T42539" s="138"/>
    </row>
    <row r="42540" spans="9:20" x14ac:dyDescent="0.25">
      <c r="I42540" s="137"/>
      <c r="J42540" s="110"/>
      <c r="K42540"/>
      <c r="L42540"/>
      <c r="T42540" s="138"/>
    </row>
    <row r="42541" spans="9:20" x14ac:dyDescent="0.25">
      <c r="I42541" s="137"/>
      <c r="J42541" s="110"/>
      <c r="K42541"/>
      <c r="L42541"/>
      <c r="T42541" s="138"/>
    </row>
    <row r="42542" spans="9:20" x14ac:dyDescent="0.25">
      <c r="I42542" s="137"/>
      <c r="J42542" s="110"/>
      <c r="K42542"/>
      <c r="L42542"/>
      <c r="T42542" s="138"/>
    </row>
    <row r="42543" spans="9:20" x14ac:dyDescent="0.25">
      <c r="I42543" s="137"/>
      <c r="J42543" s="110"/>
      <c r="K42543"/>
      <c r="L42543"/>
      <c r="T42543" s="138"/>
    </row>
    <row r="42544" spans="9:20" x14ac:dyDescent="0.25">
      <c r="I42544" s="137"/>
      <c r="J42544" s="110"/>
      <c r="K42544"/>
      <c r="L42544"/>
      <c r="T42544" s="138"/>
    </row>
    <row r="42545" spans="9:20" x14ac:dyDescent="0.25">
      <c r="I42545" s="137"/>
      <c r="J42545" s="110"/>
      <c r="K42545"/>
      <c r="L42545"/>
      <c r="T42545" s="138"/>
    </row>
    <row r="42546" spans="9:20" x14ac:dyDescent="0.25">
      <c r="I42546" s="137"/>
      <c r="J42546" s="110"/>
      <c r="K42546"/>
      <c r="L42546"/>
      <c r="T42546" s="138"/>
    </row>
    <row r="42547" spans="9:20" x14ac:dyDescent="0.25">
      <c r="I42547" s="137"/>
      <c r="J42547" s="110"/>
      <c r="K42547"/>
      <c r="L42547"/>
      <c r="T42547" s="138"/>
    </row>
    <row r="42548" spans="9:20" x14ac:dyDescent="0.25">
      <c r="I42548" s="137"/>
      <c r="J42548" s="110"/>
      <c r="K42548"/>
      <c r="L42548"/>
      <c r="T42548" s="138"/>
    </row>
    <row r="42549" spans="9:20" x14ac:dyDescent="0.25">
      <c r="I42549" s="137"/>
      <c r="J42549" s="110"/>
      <c r="K42549"/>
      <c r="L42549"/>
      <c r="T42549" s="138"/>
    </row>
    <row r="42550" spans="9:20" x14ac:dyDescent="0.25">
      <c r="I42550" s="137"/>
      <c r="J42550" s="110"/>
      <c r="K42550"/>
      <c r="L42550"/>
      <c r="T42550" s="138"/>
    </row>
    <row r="42551" spans="9:20" x14ac:dyDescent="0.25">
      <c r="I42551" s="137"/>
      <c r="J42551" s="110"/>
      <c r="K42551"/>
      <c r="L42551"/>
      <c r="T42551" s="138"/>
    </row>
    <row r="42552" spans="9:20" x14ac:dyDescent="0.25">
      <c r="I42552" s="137"/>
      <c r="J42552" s="110"/>
      <c r="K42552"/>
      <c r="L42552"/>
      <c r="T42552" s="138"/>
    </row>
    <row r="42553" spans="9:20" x14ac:dyDescent="0.25">
      <c r="I42553" s="137"/>
      <c r="J42553" s="110"/>
      <c r="K42553"/>
      <c r="L42553"/>
      <c r="T42553" s="138"/>
    </row>
    <row r="42554" spans="9:20" x14ac:dyDescent="0.25">
      <c r="I42554" s="137"/>
      <c r="J42554" s="110"/>
      <c r="K42554"/>
      <c r="L42554"/>
      <c r="T42554" s="138"/>
    </row>
    <row r="42555" spans="9:20" x14ac:dyDescent="0.25">
      <c r="I42555" s="137"/>
      <c r="J42555" s="110"/>
      <c r="K42555"/>
      <c r="L42555"/>
      <c r="T42555" s="138"/>
    </row>
    <row r="42556" spans="9:20" x14ac:dyDescent="0.25">
      <c r="I42556" s="137"/>
      <c r="J42556" s="110"/>
      <c r="K42556"/>
      <c r="L42556"/>
      <c r="T42556" s="138"/>
    </row>
    <row r="42557" spans="9:20" x14ac:dyDescent="0.25">
      <c r="I42557" s="137"/>
      <c r="J42557" s="110"/>
      <c r="K42557"/>
      <c r="L42557"/>
      <c r="T42557" s="138"/>
    </row>
    <row r="42558" spans="9:20" x14ac:dyDescent="0.25">
      <c r="I42558" s="137"/>
      <c r="J42558" s="110"/>
      <c r="K42558"/>
      <c r="L42558"/>
      <c r="T42558" s="138"/>
    </row>
    <row r="42559" spans="9:20" x14ac:dyDescent="0.25">
      <c r="I42559" s="137"/>
      <c r="J42559" s="110"/>
      <c r="K42559"/>
      <c r="L42559"/>
      <c r="T42559" s="138"/>
    </row>
    <row r="42560" spans="9:20" x14ac:dyDescent="0.25">
      <c r="I42560" s="137"/>
      <c r="J42560" s="110"/>
      <c r="K42560"/>
      <c r="L42560"/>
      <c r="T42560" s="138"/>
    </row>
    <row r="42561" spans="9:20" x14ac:dyDescent="0.25">
      <c r="I42561" s="137"/>
      <c r="J42561" s="110"/>
      <c r="K42561"/>
      <c r="L42561"/>
      <c r="T42561" s="138"/>
    </row>
    <row r="42562" spans="9:20" x14ac:dyDescent="0.25">
      <c r="I42562" s="137"/>
      <c r="J42562" s="110"/>
      <c r="K42562"/>
      <c r="L42562"/>
      <c r="T42562" s="138"/>
    </row>
    <row r="42563" spans="9:20" x14ac:dyDescent="0.25">
      <c r="I42563" s="137"/>
      <c r="J42563" s="110"/>
      <c r="K42563"/>
      <c r="L42563"/>
      <c r="T42563" s="138"/>
    </row>
    <row r="42564" spans="9:20" x14ac:dyDescent="0.25">
      <c r="I42564" s="137"/>
      <c r="J42564" s="110"/>
      <c r="K42564"/>
      <c r="L42564"/>
      <c r="T42564" s="138"/>
    </row>
    <row r="42565" spans="9:20" x14ac:dyDescent="0.25">
      <c r="I42565" s="137"/>
      <c r="J42565" s="110"/>
      <c r="K42565"/>
      <c r="L42565"/>
      <c r="T42565" s="138"/>
    </row>
    <row r="42566" spans="9:20" x14ac:dyDescent="0.25">
      <c r="I42566" s="137"/>
      <c r="J42566" s="110"/>
      <c r="K42566"/>
      <c r="L42566"/>
      <c r="T42566" s="138"/>
    </row>
    <row r="42567" spans="9:20" x14ac:dyDescent="0.25">
      <c r="I42567" s="137"/>
      <c r="J42567" s="110"/>
      <c r="K42567"/>
      <c r="L42567"/>
      <c r="T42567" s="138"/>
    </row>
    <row r="42568" spans="9:20" x14ac:dyDescent="0.25">
      <c r="I42568" s="137"/>
      <c r="J42568" s="110"/>
      <c r="K42568"/>
      <c r="L42568"/>
      <c r="T42568" s="138"/>
    </row>
    <row r="42569" spans="9:20" x14ac:dyDescent="0.25">
      <c r="I42569" s="137"/>
      <c r="J42569" s="110"/>
      <c r="K42569"/>
      <c r="L42569"/>
      <c r="T42569" s="138"/>
    </row>
    <row r="42570" spans="9:20" x14ac:dyDescent="0.25">
      <c r="I42570" s="137"/>
      <c r="J42570" s="110"/>
      <c r="K42570"/>
      <c r="L42570"/>
      <c r="T42570" s="138"/>
    </row>
    <row r="42571" spans="9:20" x14ac:dyDescent="0.25">
      <c r="I42571" s="137"/>
      <c r="J42571" s="110"/>
      <c r="K42571"/>
      <c r="L42571"/>
      <c r="T42571" s="138"/>
    </row>
    <row r="42572" spans="9:20" x14ac:dyDescent="0.25">
      <c r="I42572" s="137"/>
      <c r="J42572" s="110"/>
      <c r="K42572"/>
      <c r="L42572"/>
      <c r="T42572" s="138"/>
    </row>
    <row r="42573" spans="9:20" x14ac:dyDescent="0.25">
      <c r="I42573" s="137"/>
      <c r="J42573" s="110"/>
      <c r="K42573"/>
      <c r="L42573"/>
      <c r="T42573" s="138"/>
    </row>
    <row r="42574" spans="9:20" x14ac:dyDescent="0.25">
      <c r="I42574" s="137"/>
      <c r="J42574" s="110"/>
      <c r="K42574"/>
      <c r="L42574"/>
      <c r="T42574" s="138"/>
    </row>
    <row r="42575" spans="9:20" x14ac:dyDescent="0.25">
      <c r="I42575" s="137"/>
      <c r="J42575" s="110"/>
      <c r="K42575"/>
      <c r="L42575"/>
      <c r="T42575" s="138"/>
    </row>
    <row r="42576" spans="9:20" x14ac:dyDescent="0.25">
      <c r="I42576" s="137"/>
      <c r="J42576" s="110"/>
      <c r="K42576"/>
      <c r="L42576"/>
      <c r="T42576" s="138"/>
    </row>
    <row r="42577" spans="9:20" x14ac:dyDescent="0.25">
      <c r="I42577" s="137"/>
      <c r="J42577" s="110"/>
      <c r="K42577"/>
      <c r="L42577"/>
      <c r="T42577" s="138"/>
    </row>
    <row r="42578" spans="9:20" x14ac:dyDescent="0.25">
      <c r="I42578" s="137"/>
      <c r="J42578" s="110"/>
      <c r="K42578"/>
      <c r="L42578"/>
      <c r="T42578" s="138"/>
    </row>
    <row r="42579" spans="9:20" x14ac:dyDescent="0.25">
      <c r="I42579" s="137"/>
      <c r="J42579" s="110"/>
      <c r="K42579"/>
      <c r="L42579"/>
      <c r="T42579" s="138"/>
    </row>
    <row r="42580" spans="9:20" x14ac:dyDescent="0.25">
      <c r="I42580" s="137"/>
      <c r="J42580" s="110"/>
      <c r="K42580"/>
      <c r="L42580"/>
      <c r="T42580" s="138"/>
    </row>
    <row r="42581" spans="9:20" x14ac:dyDescent="0.25">
      <c r="I42581" s="137"/>
      <c r="J42581" s="110"/>
      <c r="K42581"/>
      <c r="L42581"/>
      <c r="T42581" s="138"/>
    </row>
    <row r="42582" spans="9:20" x14ac:dyDescent="0.25">
      <c r="I42582" s="137"/>
      <c r="J42582" s="110"/>
      <c r="K42582"/>
      <c r="L42582"/>
      <c r="T42582" s="138"/>
    </row>
    <row r="42583" spans="9:20" x14ac:dyDescent="0.25">
      <c r="I42583" s="137"/>
      <c r="J42583" s="110"/>
      <c r="K42583"/>
      <c r="L42583"/>
      <c r="T42583" s="138"/>
    </row>
    <row r="42584" spans="9:20" x14ac:dyDescent="0.25">
      <c r="I42584" s="137"/>
      <c r="J42584" s="110"/>
      <c r="K42584"/>
      <c r="L42584"/>
      <c r="T42584" s="138"/>
    </row>
    <row r="42585" spans="9:20" x14ac:dyDescent="0.25">
      <c r="I42585" s="137"/>
      <c r="J42585" s="110"/>
      <c r="K42585"/>
      <c r="L42585"/>
      <c r="T42585" s="138"/>
    </row>
    <row r="42586" spans="9:20" x14ac:dyDescent="0.25">
      <c r="I42586" s="137"/>
      <c r="J42586" s="110"/>
      <c r="K42586"/>
      <c r="L42586"/>
      <c r="T42586" s="138"/>
    </row>
    <row r="42587" spans="9:20" x14ac:dyDescent="0.25">
      <c r="I42587" s="137"/>
      <c r="J42587" s="110"/>
      <c r="K42587"/>
      <c r="L42587"/>
      <c r="T42587" s="138"/>
    </row>
    <row r="42588" spans="9:20" x14ac:dyDescent="0.25">
      <c r="I42588" s="137"/>
      <c r="J42588" s="110"/>
      <c r="K42588"/>
      <c r="L42588"/>
      <c r="T42588" s="138"/>
    </row>
    <row r="42589" spans="9:20" x14ac:dyDescent="0.25">
      <c r="I42589" s="137"/>
      <c r="J42589" s="110"/>
      <c r="K42589"/>
      <c r="L42589"/>
      <c r="T42589" s="138"/>
    </row>
    <row r="42590" spans="9:20" x14ac:dyDescent="0.25">
      <c r="I42590" s="137"/>
      <c r="J42590" s="110"/>
      <c r="K42590"/>
      <c r="L42590"/>
      <c r="T42590" s="138"/>
    </row>
    <row r="42591" spans="9:20" x14ac:dyDescent="0.25">
      <c r="I42591" s="137"/>
      <c r="J42591" s="110"/>
      <c r="K42591"/>
      <c r="L42591"/>
      <c r="T42591" s="138"/>
    </row>
    <row r="42592" spans="9:20" x14ac:dyDescent="0.25">
      <c r="I42592" s="137"/>
      <c r="J42592" s="110"/>
      <c r="K42592"/>
      <c r="L42592"/>
      <c r="T42592" s="138"/>
    </row>
    <row r="42593" spans="9:20" x14ac:dyDescent="0.25">
      <c r="I42593" s="137"/>
      <c r="J42593" s="110"/>
      <c r="K42593"/>
      <c r="L42593"/>
      <c r="T42593" s="138"/>
    </row>
    <row r="42594" spans="9:20" x14ac:dyDescent="0.25">
      <c r="I42594" s="137"/>
      <c r="J42594" s="110"/>
      <c r="K42594"/>
      <c r="L42594"/>
      <c r="T42594" s="138"/>
    </row>
    <row r="42595" spans="9:20" x14ac:dyDescent="0.25">
      <c r="I42595" s="137"/>
      <c r="J42595" s="110"/>
      <c r="K42595"/>
      <c r="L42595"/>
      <c r="T42595" s="138"/>
    </row>
    <row r="42596" spans="9:20" x14ac:dyDescent="0.25">
      <c r="I42596" s="137"/>
      <c r="J42596" s="110"/>
      <c r="K42596"/>
      <c r="L42596"/>
      <c r="T42596" s="138"/>
    </row>
    <row r="42597" spans="9:20" x14ac:dyDescent="0.25">
      <c r="I42597" s="137"/>
      <c r="J42597" s="110"/>
      <c r="K42597"/>
      <c r="L42597"/>
      <c r="T42597" s="138"/>
    </row>
    <row r="42598" spans="9:20" x14ac:dyDescent="0.25">
      <c r="I42598" s="137"/>
      <c r="J42598" s="110"/>
      <c r="K42598"/>
      <c r="L42598"/>
      <c r="T42598" s="138"/>
    </row>
    <row r="42599" spans="9:20" x14ac:dyDescent="0.25">
      <c r="I42599" s="137"/>
      <c r="J42599" s="110"/>
      <c r="K42599"/>
      <c r="L42599"/>
      <c r="T42599" s="138"/>
    </row>
    <row r="42600" spans="9:20" x14ac:dyDescent="0.25">
      <c r="I42600" s="137"/>
      <c r="J42600" s="110"/>
      <c r="K42600"/>
      <c r="L42600"/>
      <c r="T42600" s="138"/>
    </row>
    <row r="42601" spans="9:20" x14ac:dyDescent="0.25">
      <c r="I42601" s="137"/>
      <c r="J42601" s="110"/>
      <c r="K42601"/>
      <c r="L42601"/>
      <c r="T42601" s="138"/>
    </row>
    <row r="42602" spans="9:20" x14ac:dyDescent="0.25">
      <c r="I42602" s="137"/>
      <c r="J42602" s="110"/>
      <c r="K42602"/>
      <c r="L42602"/>
      <c r="T42602" s="138"/>
    </row>
    <row r="42603" spans="9:20" x14ac:dyDescent="0.25">
      <c r="I42603" s="137"/>
      <c r="J42603" s="110"/>
      <c r="K42603"/>
      <c r="L42603"/>
      <c r="T42603" s="138"/>
    </row>
    <row r="42604" spans="9:20" x14ac:dyDescent="0.25">
      <c r="I42604" s="137"/>
      <c r="J42604" s="110"/>
      <c r="K42604"/>
      <c r="L42604"/>
      <c r="T42604" s="138"/>
    </row>
    <row r="42605" spans="9:20" x14ac:dyDescent="0.25">
      <c r="I42605" s="137"/>
      <c r="J42605" s="110"/>
      <c r="K42605"/>
      <c r="L42605"/>
      <c r="T42605" s="138"/>
    </row>
    <row r="42606" spans="9:20" x14ac:dyDescent="0.25">
      <c r="I42606" s="137"/>
      <c r="J42606" s="110"/>
      <c r="K42606"/>
      <c r="L42606"/>
      <c r="T42606" s="138"/>
    </row>
    <row r="42607" spans="9:20" x14ac:dyDescent="0.25">
      <c r="I42607" s="137"/>
      <c r="J42607" s="110"/>
      <c r="K42607"/>
      <c r="L42607"/>
      <c r="T42607" s="138"/>
    </row>
    <row r="42608" spans="9:20" x14ac:dyDescent="0.25">
      <c r="I42608" s="137"/>
      <c r="J42608" s="110"/>
      <c r="K42608"/>
      <c r="L42608"/>
      <c r="T42608" s="138"/>
    </row>
    <row r="42609" spans="9:20" x14ac:dyDescent="0.25">
      <c r="I42609" s="137"/>
      <c r="J42609" s="110"/>
      <c r="K42609"/>
      <c r="L42609"/>
      <c r="T42609" s="138"/>
    </row>
    <row r="42610" spans="9:20" x14ac:dyDescent="0.25">
      <c r="I42610" s="137"/>
      <c r="J42610" s="110"/>
      <c r="K42610"/>
      <c r="L42610"/>
      <c r="T42610" s="138"/>
    </row>
    <row r="42611" spans="9:20" x14ac:dyDescent="0.25">
      <c r="I42611" s="137"/>
      <c r="J42611" s="110"/>
      <c r="K42611"/>
      <c r="L42611"/>
      <c r="T42611" s="138"/>
    </row>
    <row r="42612" spans="9:20" x14ac:dyDescent="0.25">
      <c r="I42612" s="137"/>
      <c r="J42612" s="110"/>
      <c r="K42612"/>
      <c r="L42612"/>
      <c r="T42612" s="138"/>
    </row>
    <row r="42613" spans="9:20" x14ac:dyDescent="0.25">
      <c r="I42613" s="137"/>
      <c r="J42613" s="110"/>
      <c r="K42613"/>
      <c r="L42613"/>
      <c r="T42613" s="138"/>
    </row>
    <row r="42614" spans="9:20" x14ac:dyDescent="0.25">
      <c r="I42614" s="137"/>
      <c r="J42614" s="110"/>
      <c r="K42614"/>
      <c r="L42614"/>
      <c r="T42614" s="138"/>
    </row>
    <row r="42615" spans="9:20" x14ac:dyDescent="0.25">
      <c r="I42615" s="137"/>
      <c r="J42615" s="110"/>
      <c r="K42615"/>
      <c r="L42615"/>
      <c r="T42615" s="138"/>
    </row>
    <row r="42616" spans="9:20" x14ac:dyDescent="0.25">
      <c r="I42616" s="137"/>
      <c r="J42616" s="110"/>
      <c r="K42616"/>
      <c r="L42616"/>
      <c r="T42616" s="138"/>
    </row>
    <row r="42617" spans="9:20" x14ac:dyDescent="0.25">
      <c r="I42617" s="137"/>
      <c r="J42617" s="110"/>
      <c r="K42617"/>
      <c r="L42617"/>
      <c r="T42617" s="138"/>
    </row>
    <row r="42618" spans="9:20" x14ac:dyDescent="0.25">
      <c r="I42618" s="137"/>
      <c r="J42618" s="110"/>
      <c r="K42618"/>
      <c r="L42618"/>
      <c r="T42618" s="138"/>
    </row>
    <row r="42619" spans="9:20" x14ac:dyDescent="0.25">
      <c r="I42619" s="137"/>
      <c r="J42619" s="110"/>
      <c r="K42619"/>
      <c r="L42619"/>
      <c r="T42619" s="138"/>
    </row>
    <row r="42620" spans="9:20" x14ac:dyDescent="0.25">
      <c r="I42620" s="137"/>
      <c r="J42620" s="110"/>
      <c r="K42620"/>
      <c r="L42620"/>
      <c r="T42620" s="138"/>
    </row>
    <row r="42621" spans="9:20" x14ac:dyDescent="0.25">
      <c r="I42621" s="137"/>
      <c r="J42621" s="110"/>
      <c r="K42621"/>
      <c r="L42621"/>
      <c r="T42621" s="138"/>
    </row>
    <row r="42622" spans="9:20" x14ac:dyDescent="0.25">
      <c r="I42622" s="137"/>
      <c r="J42622" s="110"/>
      <c r="K42622"/>
      <c r="L42622"/>
      <c r="T42622" s="138"/>
    </row>
    <row r="42623" spans="9:20" x14ac:dyDescent="0.25">
      <c r="I42623" s="137"/>
      <c r="J42623" s="110"/>
      <c r="K42623"/>
      <c r="L42623"/>
      <c r="T42623" s="138"/>
    </row>
    <row r="42624" spans="9:20" x14ac:dyDescent="0.25">
      <c r="I42624" s="137"/>
      <c r="J42624" s="110"/>
      <c r="K42624"/>
      <c r="L42624"/>
      <c r="T42624" s="138"/>
    </row>
    <row r="42625" spans="9:20" x14ac:dyDescent="0.25">
      <c r="I42625" s="137"/>
      <c r="J42625" s="110"/>
      <c r="K42625"/>
      <c r="L42625"/>
      <c r="T42625" s="138"/>
    </row>
    <row r="42626" spans="9:20" x14ac:dyDescent="0.25">
      <c r="I42626" s="137"/>
      <c r="J42626" s="110"/>
      <c r="K42626"/>
      <c r="L42626"/>
      <c r="T42626" s="138"/>
    </row>
    <row r="42627" spans="9:20" x14ac:dyDescent="0.25">
      <c r="I42627" s="137"/>
      <c r="J42627" s="110"/>
      <c r="K42627"/>
      <c r="L42627"/>
      <c r="T42627" s="138"/>
    </row>
    <row r="42628" spans="9:20" x14ac:dyDescent="0.25">
      <c r="I42628" s="137"/>
      <c r="J42628" s="110"/>
      <c r="K42628"/>
      <c r="L42628"/>
      <c r="T42628" s="138"/>
    </row>
    <row r="42629" spans="9:20" x14ac:dyDescent="0.25">
      <c r="I42629" s="137"/>
      <c r="J42629" s="110"/>
      <c r="K42629"/>
      <c r="L42629"/>
      <c r="T42629" s="138"/>
    </row>
    <row r="42630" spans="9:20" x14ac:dyDescent="0.25">
      <c r="I42630" s="137"/>
      <c r="J42630" s="110"/>
      <c r="K42630"/>
      <c r="L42630"/>
      <c r="T42630" s="138"/>
    </row>
    <row r="42631" spans="9:20" x14ac:dyDescent="0.25">
      <c r="I42631" s="137"/>
      <c r="J42631" s="110"/>
      <c r="K42631"/>
      <c r="L42631"/>
      <c r="T42631" s="138"/>
    </row>
    <row r="42632" spans="9:20" x14ac:dyDescent="0.25">
      <c r="I42632" s="137"/>
      <c r="J42632" s="110"/>
      <c r="K42632"/>
      <c r="L42632"/>
      <c r="T42632" s="138"/>
    </row>
    <row r="42633" spans="9:20" x14ac:dyDescent="0.25">
      <c r="I42633" s="137"/>
      <c r="J42633" s="110"/>
      <c r="K42633"/>
      <c r="L42633"/>
      <c r="T42633" s="138"/>
    </row>
    <row r="42634" spans="9:20" x14ac:dyDescent="0.25">
      <c r="I42634" s="137"/>
      <c r="J42634" s="110"/>
      <c r="K42634"/>
      <c r="L42634"/>
      <c r="T42634" s="138"/>
    </row>
    <row r="42635" spans="9:20" x14ac:dyDescent="0.25">
      <c r="I42635" s="137"/>
      <c r="J42635" s="110"/>
      <c r="K42635"/>
      <c r="L42635"/>
      <c r="T42635" s="138"/>
    </row>
    <row r="42636" spans="9:20" x14ac:dyDescent="0.25">
      <c r="I42636" s="137"/>
      <c r="J42636" s="110"/>
      <c r="K42636"/>
      <c r="L42636"/>
      <c r="T42636" s="138"/>
    </row>
    <row r="42637" spans="9:20" x14ac:dyDescent="0.25">
      <c r="I42637" s="137"/>
      <c r="J42637" s="110"/>
      <c r="K42637"/>
      <c r="L42637"/>
      <c r="T42637" s="138"/>
    </row>
    <row r="42638" spans="9:20" x14ac:dyDescent="0.25">
      <c r="I42638" s="137"/>
      <c r="J42638" s="110"/>
      <c r="K42638"/>
      <c r="L42638"/>
      <c r="T42638" s="138"/>
    </row>
    <row r="42639" spans="9:20" x14ac:dyDescent="0.25">
      <c r="I42639" s="137"/>
      <c r="J42639" s="110"/>
      <c r="K42639"/>
      <c r="L42639"/>
      <c r="T42639" s="138"/>
    </row>
    <row r="42640" spans="9:20" x14ac:dyDescent="0.25">
      <c r="I42640" s="137"/>
      <c r="J42640" s="110"/>
      <c r="K42640"/>
      <c r="L42640"/>
      <c r="T42640" s="138"/>
    </row>
    <row r="42641" spans="9:20" x14ac:dyDescent="0.25">
      <c r="I42641" s="137"/>
      <c r="J42641" s="110"/>
      <c r="K42641"/>
      <c r="L42641"/>
      <c r="T42641" s="138"/>
    </row>
    <row r="42642" spans="9:20" x14ac:dyDescent="0.25">
      <c r="I42642" s="137"/>
      <c r="J42642" s="110"/>
      <c r="K42642"/>
      <c r="L42642"/>
      <c r="T42642" s="138"/>
    </row>
    <row r="42643" spans="9:20" x14ac:dyDescent="0.25">
      <c r="I42643" s="137"/>
      <c r="J42643" s="110"/>
      <c r="K42643"/>
      <c r="L42643"/>
      <c r="T42643" s="138"/>
    </row>
    <row r="42644" spans="9:20" x14ac:dyDescent="0.25">
      <c r="I42644" s="137"/>
      <c r="J42644" s="110"/>
      <c r="K42644"/>
      <c r="L42644"/>
      <c r="T42644" s="138"/>
    </row>
    <row r="42645" spans="9:20" x14ac:dyDescent="0.25">
      <c r="I42645" s="137"/>
      <c r="J42645" s="110"/>
      <c r="K42645"/>
      <c r="L42645"/>
      <c r="T42645" s="138"/>
    </row>
    <row r="42646" spans="9:20" x14ac:dyDescent="0.25">
      <c r="I42646" s="137"/>
      <c r="J42646" s="110"/>
      <c r="K42646"/>
      <c r="L42646"/>
      <c r="T42646" s="138"/>
    </row>
    <row r="42647" spans="9:20" x14ac:dyDescent="0.25">
      <c r="I42647" s="137"/>
      <c r="J42647" s="110"/>
      <c r="K42647"/>
      <c r="L42647"/>
      <c r="T42647" s="138"/>
    </row>
    <row r="42648" spans="9:20" x14ac:dyDescent="0.25">
      <c r="I42648" s="137"/>
      <c r="J42648" s="110"/>
      <c r="K42648"/>
      <c r="L42648"/>
      <c r="T42648" s="138"/>
    </row>
    <row r="42649" spans="9:20" x14ac:dyDescent="0.25">
      <c r="I42649" s="137"/>
      <c r="J42649" s="110"/>
      <c r="K42649"/>
      <c r="L42649"/>
      <c r="T42649" s="138"/>
    </row>
    <row r="42650" spans="9:20" x14ac:dyDescent="0.25">
      <c r="I42650" s="137"/>
      <c r="J42650" s="110"/>
      <c r="K42650"/>
      <c r="L42650"/>
      <c r="T42650" s="138"/>
    </row>
    <row r="42651" spans="9:20" x14ac:dyDescent="0.25">
      <c r="I42651" s="137"/>
      <c r="J42651" s="110"/>
      <c r="K42651"/>
      <c r="L42651"/>
      <c r="T42651" s="138"/>
    </row>
    <row r="42652" spans="9:20" x14ac:dyDescent="0.25">
      <c r="I42652" s="137"/>
      <c r="J42652" s="110"/>
      <c r="K42652"/>
      <c r="L42652"/>
      <c r="T42652" s="138"/>
    </row>
    <row r="42653" spans="9:20" x14ac:dyDescent="0.25">
      <c r="I42653" s="137"/>
      <c r="J42653" s="110"/>
      <c r="K42653"/>
      <c r="L42653"/>
      <c r="T42653" s="138"/>
    </row>
    <row r="42654" spans="9:20" x14ac:dyDescent="0.25">
      <c r="I42654" s="137"/>
      <c r="J42654" s="110"/>
      <c r="K42654"/>
      <c r="L42654"/>
      <c r="T42654" s="138"/>
    </row>
    <row r="42655" spans="9:20" x14ac:dyDescent="0.25">
      <c r="I42655" s="137"/>
      <c r="J42655" s="110"/>
      <c r="K42655"/>
      <c r="L42655"/>
      <c r="T42655" s="138"/>
    </row>
    <row r="42656" spans="9:20" x14ac:dyDescent="0.25">
      <c r="I42656" s="137"/>
      <c r="J42656" s="110"/>
      <c r="K42656"/>
      <c r="L42656"/>
      <c r="T42656" s="138"/>
    </row>
    <row r="42657" spans="9:20" x14ac:dyDescent="0.25">
      <c r="I42657" s="137"/>
      <c r="J42657" s="110"/>
      <c r="K42657"/>
      <c r="L42657"/>
      <c r="T42657" s="138"/>
    </row>
    <row r="42658" spans="9:20" x14ac:dyDescent="0.25">
      <c r="I42658" s="137"/>
      <c r="J42658" s="110"/>
      <c r="K42658"/>
      <c r="L42658"/>
      <c r="T42658" s="138"/>
    </row>
    <row r="42659" spans="9:20" x14ac:dyDescent="0.25">
      <c r="I42659" s="137"/>
      <c r="J42659" s="110"/>
      <c r="K42659"/>
      <c r="L42659"/>
      <c r="T42659" s="138"/>
    </row>
    <row r="42660" spans="9:20" x14ac:dyDescent="0.25">
      <c r="I42660" s="137"/>
      <c r="J42660" s="110"/>
      <c r="K42660"/>
      <c r="L42660"/>
      <c r="T42660" s="138"/>
    </row>
    <row r="42661" spans="9:20" x14ac:dyDescent="0.25">
      <c r="I42661" s="137"/>
      <c r="J42661" s="110"/>
      <c r="K42661"/>
      <c r="L42661"/>
      <c r="T42661" s="138"/>
    </row>
    <row r="42662" spans="9:20" x14ac:dyDescent="0.25">
      <c r="I42662" s="137"/>
      <c r="J42662" s="110"/>
      <c r="K42662"/>
      <c r="L42662"/>
      <c r="T42662" s="138"/>
    </row>
    <row r="42663" spans="9:20" x14ac:dyDescent="0.25">
      <c r="I42663" s="137"/>
      <c r="J42663" s="110"/>
      <c r="K42663"/>
      <c r="L42663"/>
      <c r="T42663" s="138"/>
    </row>
    <row r="42664" spans="9:20" x14ac:dyDescent="0.25">
      <c r="I42664" s="137"/>
      <c r="J42664" s="110"/>
      <c r="K42664"/>
      <c r="L42664"/>
      <c r="T42664" s="138"/>
    </row>
    <row r="42665" spans="9:20" x14ac:dyDescent="0.25">
      <c r="I42665" s="137"/>
      <c r="J42665" s="110"/>
      <c r="K42665"/>
      <c r="L42665"/>
      <c r="T42665" s="138"/>
    </row>
    <row r="42666" spans="9:20" x14ac:dyDescent="0.25">
      <c r="I42666" s="137"/>
      <c r="J42666" s="110"/>
      <c r="K42666"/>
      <c r="L42666"/>
      <c r="T42666" s="138"/>
    </row>
    <row r="42667" spans="9:20" x14ac:dyDescent="0.25">
      <c r="I42667" s="137"/>
      <c r="J42667" s="110"/>
      <c r="K42667"/>
      <c r="L42667"/>
      <c r="T42667" s="138"/>
    </row>
    <row r="42668" spans="9:20" x14ac:dyDescent="0.25">
      <c r="I42668" s="137"/>
      <c r="J42668" s="110"/>
      <c r="K42668"/>
      <c r="L42668"/>
      <c r="T42668" s="138"/>
    </row>
    <row r="42669" spans="9:20" x14ac:dyDescent="0.25">
      <c r="I42669" s="137"/>
      <c r="J42669" s="110"/>
      <c r="K42669"/>
      <c r="L42669"/>
      <c r="T42669" s="138"/>
    </row>
    <row r="42670" spans="9:20" x14ac:dyDescent="0.25">
      <c r="I42670" s="137"/>
      <c r="J42670" s="110"/>
      <c r="K42670"/>
      <c r="L42670"/>
      <c r="T42670" s="138"/>
    </row>
    <row r="42671" spans="9:20" x14ac:dyDescent="0.25">
      <c r="I42671" s="137"/>
      <c r="J42671" s="110"/>
      <c r="K42671"/>
      <c r="L42671"/>
      <c r="T42671" s="138"/>
    </row>
    <row r="42672" spans="9:20" x14ac:dyDescent="0.25">
      <c r="I42672" s="137"/>
      <c r="J42672" s="110"/>
      <c r="K42672"/>
      <c r="L42672"/>
      <c r="T42672" s="138"/>
    </row>
    <row r="42673" spans="9:20" x14ac:dyDescent="0.25">
      <c r="I42673" s="137"/>
      <c r="J42673" s="110"/>
      <c r="K42673"/>
      <c r="L42673"/>
      <c r="T42673" s="138"/>
    </row>
    <row r="42674" spans="9:20" x14ac:dyDescent="0.25">
      <c r="I42674" s="137"/>
      <c r="J42674" s="110"/>
      <c r="K42674"/>
      <c r="L42674"/>
      <c r="T42674" s="138"/>
    </row>
    <row r="42675" spans="9:20" x14ac:dyDescent="0.25">
      <c r="I42675" s="137"/>
      <c r="J42675" s="110"/>
      <c r="K42675"/>
      <c r="L42675"/>
      <c r="T42675" s="138"/>
    </row>
    <row r="42676" spans="9:20" x14ac:dyDescent="0.25">
      <c r="I42676" s="137"/>
      <c r="J42676" s="110"/>
      <c r="K42676"/>
      <c r="L42676"/>
      <c r="T42676" s="138"/>
    </row>
    <row r="42677" spans="9:20" x14ac:dyDescent="0.25">
      <c r="I42677" s="137"/>
      <c r="J42677" s="110"/>
      <c r="K42677"/>
      <c r="L42677"/>
      <c r="T42677" s="138"/>
    </row>
    <row r="42678" spans="9:20" x14ac:dyDescent="0.25">
      <c r="I42678" s="137"/>
      <c r="J42678" s="110"/>
      <c r="K42678"/>
      <c r="L42678"/>
      <c r="T42678" s="138"/>
    </row>
    <row r="42679" spans="9:20" x14ac:dyDescent="0.25">
      <c r="I42679" s="137"/>
      <c r="J42679" s="110"/>
      <c r="K42679"/>
      <c r="L42679"/>
      <c r="T42679" s="138"/>
    </row>
    <row r="42680" spans="9:20" x14ac:dyDescent="0.25">
      <c r="I42680" s="137"/>
      <c r="J42680" s="110"/>
      <c r="K42680"/>
      <c r="L42680"/>
      <c r="T42680" s="138"/>
    </row>
    <row r="42681" spans="9:20" x14ac:dyDescent="0.25">
      <c r="I42681" s="137"/>
      <c r="J42681" s="110"/>
      <c r="K42681"/>
      <c r="L42681"/>
      <c r="T42681" s="138"/>
    </row>
    <row r="42682" spans="9:20" x14ac:dyDescent="0.25">
      <c r="I42682" s="137"/>
      <c r="J42682" s="110"/>
      <c r="K42682"/>
      <c r="L42682"/>
      <c r="T42682" s="138"/>
    </row>
    <row r="42683" spans="9:20" x14ac:dyDescent="0.25">
      <c r="I42683" s="137"/>
      <c r="J42683" s="110"/>
      <c r="K42683"/>
      <c r="L42683"/>
      <c r="T42683" s="138"/>
    </row>
    <row r="42684" spans="9:20" x14ac:dyDescent="0.25">
      <c r="I42684" s="137"/>
      <c r="J42684" s="110"/>
      <c r="K42684"/>
      <c r="L42684"/>
      <c r="T42684" s="138"/>
    </row>
    <row r="42685" spans="9:20" x14ac:dyDescent="0.25">
      <c r="I42685" s="137"/>
      <c r="J42685" s="110"/>
      <c r="K42685"/>
      <c r="L42685"/>
      <c r="T42685" s="138"/>
    </row>
    <row r="42686" spans="9:20" x14ac:dyDescent="0.25">
      <c r="I42686" s="137"/>
      <c r="J42686" s="110"/>
      <c r="K42686"/>
      <c r="L42686"/>
      <c r="T42686" s="138"/>
    </row>
    <row r="42687" spans="9:20" x14ac:dyDescent="0.25">
      <c r="I42687" s="137"/>
      <c r="J42687" s="110"/>
      <c r="K42687"/>
      <c r="L42687"/>
      <c r="T42687" s="138"/>
    </row>
    <row r="42688" spans="9:20" x14ac:dyDescent="0.25">
      <c r="I42688" s="137"/>
      <c r="J42688" s="110"/>
      <c r="K42688"/>
      <c r="L42688"/>
      <c r="T42688" s="138"/>
    </row>
    <row r="42689" spans="9:20" x14ac:dyDescent="0.25">
      <c r="I42689" s="137"/>
      <c r="J42689" s="110"/>
      <c r="K42689"/>
      <c r="L42689"/>
      <c r="T42689" s="138"/>
    </row>
    <row r="42690" spans="9:20" x14ac:dyDescent="0.25">
      <c r="I42690" s="137"/>
      <c r="J42690" s="110"/>
      <c r="K42690"/>
      <c r="L42690"/>
      <c r="T42690" s="138"/>
    </row>
    <row r="42691" spans="9:20" x14ac:dyDescent="0.25">
      <c r="I42691" s="137"/>
      <c r="J42691" s="110"/>
      <c r="K42691"/>
      <c r="L42691"/>
      <c r="T42691" s="138"/>
    </row>
    <row r="42692" spans="9:20" x14ac:dyDescent="0.25">
      <c r="I42692" s="137"/>
      <c r="J42692" s="110"/>
      <c r="K42692"/>
      <c r="L42692"/>
      <c r="T42692" s="138"/>
    </row>
    <row r="42693" spans="9:20" x14ac:dyDescent="0.25">
      <c r="I42693" s="137"/>
      <c r="J42693" s="110"/>
      <c r="K42693"/>
      <c r="L42693"/>
      <c r="T42693" s="138"/>
    </row>
    <row r="42694" spans="9:20" x14ac:dyDescent="0.25">
      <c r="I42694" s="137"/>
      <c r="J42694" s="110"/>
      <c r="K42694"/>
      <c r="L42694"/>
      <c r="T42694" s="138"/>
    </row>
    <row r="42695" spans="9:20" x14ac:dyDescent="0.25">
      <c r="I42695" s="137"/>
      <c r="J42695" s="110"/>
      <c r="K42695"/>
      <c r="L42695"/>
      <c r="T42695" s="138"/>
    </row>
    <row r="42696" spans="9:20" x14ac:dyDescent="0.25">
      <c r="I42696" s="137"/>
      <c r="J42696" s="110"/>
      <c r="K42696"/>
      <c r="L42696"/>
      <c r="T42696" s="138"/>
    </row>
    <row r="42697" spans="9:20" x14ac:dyDescent="0.25">
      <c r="I42697" s="137"/>
      <c r="J42697" s="110"/>
      <c r="K42697"/>
      <c r="L42697"/>
      <c r="T42697" s="138"/>
    </row>
    <row r="42698" spans="9:20" x14ac:dyDescent="0.25">
      <c r="I42698" s="137"/>
      <c r="J42698" s="110"/>
      <c r="K42698"/>
      <c r="L42698"/>
      <c r="T42698" s="138"/>
    </row>
    <row r="42699" spans="9:20" x14ac:dyDescent="0.25">
      <c r="I42699" s="137"/>
      <c r="J42699" s="110"/>
      <c r="K42699"/>
      <c r="L42699"/>
      <c r="T42699" s="138"/>
    </row>
    <row r="42700" spans="9:20" x14ac:dyDescent="0.25">
      <c r="I42700" s="137"/>
      <c r="J42700" s="110"/>
      <c r="K42700"/>
      <c r="L42700"/>
      <c r="T42700" s="138"/>
    </row>
    <row r="42701" spans="9:20" x14ac:dyDescent="0.25">
      <c r="I42701" s="137"/>
      <c r="J42701" s="110"/>
      <c r="K42701"/>
      <c r="L42701"/>
      <c r="T42701" s="138"/>
    </row>
    <row r="42702" spans="9:20" x14ac:dyDescent="0.25">
      <c r="I42702" s="137"/>
      <c r="J42702" s="110"/>
      <c r="K42702"/>
      <c r="L42702"/>
      <c r="T42702" s="138"/>
    </row>
    <row r="42703" spans="9:20" x14ac:dyDescent="0.25">
      <c r="I42703" s="137"/>
      <c r="J42703" s="110"/>
      <c r="K42703"/>
      <c r="L42703"/>
      <c r="T42703" s="138"/>
    </row>
    <row r="42704" spans="9:20" x14ac:dyDescent="0.25">
      <c r="I42704" s="137"/>
      <c r="J42704" s="110"/>
      <c r="K42704"/>
      <c r="L42704"/>
      <c r="T42704" s="138"/>
    </row>
    <row r="42705" spans="9:20" x14ac:dyDescent="0.25">
      <c r="I42705" s="137"/>
      <c r="J42705" s="110"/>
      <c r="K42705"/>
      <c r="L42705"/>
      <c r="T42705" s="138"/>
    </row>
    <row r="42706" spans="9:20" x14ac:dyDescent="0.25">
      <c r="I42706" s="137"/>
      <c r="J42706" s="110"/>
      <c r="K42706"/>
      <c r="L42706"/>
      <c r="T42706" s="138"/>
    </row>
    <row r="42707" spans="9:20" x14ac:dyDescent="0.25">
      <c r="I42707" s="137"/>
      <c r="J42707" s="110"/>
      <c r="K42707"/>
      <c r="L42707"/>
      <c r="T42707" s="138"/>
    </row>
    <row r="42708" spans="9:20" x14ac:dyDescent="0.25">
      <c r="I42708" s="137"/>
      <c r="J42708" s="110"/>
      <c r="K42708"/>
      <c r="L42708"/>
      <c r="T42708" s="138"/>
    </row>
    <row r="42709" spans="9:20" x14ac:dyDescent="0.25">
      <c r="I42709" s="137"/>
      <c r="J42709" s="110"/>
      <c r="K42709"/>
      <c r="L42709"/>
      <c r="T42709" s="138"/>
    </row>
    <row r="42710" spans="9:20" x14ac:dyDescent="0.25">
      <c r="I42710" s="137"/>
      <c r="J42710" s="110"/>
      <c r="K42710"/>
      <c r="L42710"/>
      <c r="T42710" s="138"/>
    </row>
    <row r="42711" spans="9:20" x14ac:dyDescent="0.25">
      <c r="I42711" s="137"/>
      <c r="J42711" s="110"/>
      <c r="K42711"/>
      <c r="L42711"/>
      <c r="T42711" s="138"/>
    </row>
    <row r="42712" spans="9:20" x14ac:dyDescent="0.25">
      <c r="I42712" s="137"/>
      <c r="J42712" s="110"/>
      <c r="K42712"/>
      <c r="L42712"/>
      <c r="T42712" s="138"/>
    </row>
    <row r="42713" spans="9:20" x14ac:dyDescent="0.25">
      <c r="I42713" s="137"/>
      <c r="J42713" s="110"/>
      <c r="K42713"/>
      <c r="L42713"/>
      <c r="T42713" s="138"/>
    </row>
    <row r="42714" spans="9:20" x14ac:dyDescent="0.25">
      <c r="I42714" s="137"/>
      <c r="J42714" s="110"/>
      <c r="K42714"/>
      <c r="L42714"/>
      <c r="T42714" s="138"/>
    </row>
    <row r="42715" spans="9:20" x14ac:dyDescent="0.25">
      <c r="I42715" s="137"/>
      <c r="J42715" s="110"/>
      <c r="K42715"/>
      <c r="L42715"/>
      <c r="T42715" s="138"/>
    </row>
    <row r="42716" spans="9:20" x14ac:dyDescent="0.25">
      <c r="I42716" s="137"/>
      <c r="J42716" s="110"/>
      <c r="K42716"/>
      <c r="L42716"/>
      <c r="T42716" s="138"/>
    </row>
    <row r="42717" spans="9:20" x14ac:dyDescent="0.25">
      <c r="I42717" s="137"/>
      <c r="J42717" s="110"/>
      <c r="K42717"/>
      <c r="L42717"/>
      <c r="T42717" s="138"/>
    </row>
    <row r="42718" spans="9:20" x14ac:dyDescent="0.25">
      <c r="I42718" s="137"/>
      <c r="J42718" s="110"/>
      <c r="K42718"/>
      <c r="L42718"/>
      <c r="T42718" s="138"/>
    </row>
    <row r="42719" spans="9:20" x14ac:dyDescent="0.25">
      <c r="I42719" s="137"/>
      <c r="J42719" s="110"/>
      <c r="K42719"/>
      <c r="L42719"/>
      <c r="T42719" s="138"/>
    </row>
    <row r="42720" spans="9:20" x14ac:dyDescent="0.25">
      <c r="I42720" s="137"/>
      <c r="J42720" s="110"/>
      <c r="K42720"/>
      <c r="L42720"/>
      <c r="T42720" s="138"/>
    </row>
    <row r="42721" spans="9:20" x14ac:dyDescent="0.25">
      <c r="I42721" s="137"/>
      <c r="J42721" s="110"/>
      <c r="K42721"/>
      <c r="L42721"/>
      <c r="T42721" s="138"/>
    </row>
    <row r="42722" spans="9:20" x14ac:dyDescent="0.25">
      <c r="I42722" s="137"/>
      <c r="J42722" s="110"/>
      <c r="K42722"/>
      <c r="L42722"/>
      <c r="T42722" s="138"/>
    </row>
    <row r="42723" spans="9:20" x14ac:dyDescent="0.25">
      <c r="I42723" s="137"/>
      <c r="J42723" s="110"/>
      <c r="K42723"/>
      <c r="L42723"/>
      <c r="T42723" s="138"/>
    </row>
    <row r="42724" spans="9:20" x14ac:dyDescent="0.25">
      <c r="I42724" s="137"/>
      <c r="J42724" s="110"/>
      <c r="K42724"/>
      <c r="L42724"/>
      <c r="T42724" s="138"/>
    </row>
    <row r="42725" spans="9:20" x14ac:dyDescent="0.25">
      <c r="I42725" s="137"/>
      <c r="J42725" s="110"/>
      <c r="K42725"/>
      <c r="L42725"/>
      <c r="T42725" s="138"/>
    </row>
    <row r="42726" spans="9:20" x14ac:dyDescent="0.25">
      <c r="I42726" s="137"/>
      <c r="J42726" s="110"/>
      <c r="K42726"/>
      <c r="L42726"/>
      <c r="T42726" s="138"/>
    </row>
    <row r="42727" spans="9:20" x14ac:dyDescent="0.25">
      <c r="I42727" s="137"/>
      <c r="J42727" s="110"/>
      <c r="K42727"/>
      <c r="L42727"/>
      <c r="T42727" s="138"/>
    </row>
    <row r="42728" spans="9:20" x14ac:dyDescent="0.25">
      <c r="I42728" s="137"/>
      <c r="J42728" s="110"/>
      <c r="K42728"/>
      <c r="L42728"/>
      <c r="T42728" s="138"/>
    </row>
    <row r="42729" spans="9:20" x14ac:dyDescent="0.25">
      <c r="I42729" s="137"/>
      <c r="J42729" s="110"/>
      <c r="K42729"/>
      <c r="L42729"/>
      <c r="T42729" s="138"/>
    </row>
    <row r="42730" spans="9:20" x14ac:dyDescent="0.25">
      <c r="I42730" s="137"/>
      <c r="J42730" s="110"/>
      <c r="K42730"/>
      <c r="L42730"/>
      <c r="T42730" s="138"/>
    </row>
    <row r="42731" spans="9:20" x14ac:dyDescent="0.25">
      <c r="I42731" s="137"/>
      <c r="J42731" s="110"/>
      <c r="K42731"/>
      <c r="L42731"/>
      <c r="T42731" s="138"/>
    </row>
    <row r="42732" spans="9:20" x14ac:dyDescent="0.25">
      <c r="I42732" s="137"/>
      <c r="J42732" s="110"/>
      <c r="K42732"/>
      <c r="L42732"/>
      <c r="T42732" s="138"/>
    </row>
    <row r="42733" spans="9:20" x14ac:dyDescent="0.25">
      <c r="I42733" s="137"/>
      <c r="J42733" s="110"/>
      <c r="K42733"/>
      <c r="L42733"/>
      <c r="T42733" s="138"/>
    </row>
    <row r="42734" spans="9:20" x14ac:dyDescent="0.25">
      <c r="I42734" s="137"/>
      <c r="J42734" s="110"/>
      <c r="K42734"/>
      <c r="L42734"/>
      <c r="T42734" s="138"/>
    </row>
    <row r="42735" spans="9:20" x14ac:dyDescent="0.25">
      <c r="I42735" s="137"/>
      <c r="J42735" s="110"/>
      <c r="K42735"/>
      <c r="L42735"/>
      <c r="T42735" s="138"/>
    </row>
    <row r="42736" spans="9:20" x14ac:dyDescent="0.25">
      <c r="I42736" s="137"/>
      <c r="J42736" s="110"/>
      <c r="K42736"/>
      <c r="L42736"/>
      <c r="T42736" s="138"/>
    </row>
    <row r="42737" spans="9:20" x14ac:dyDescent="0.25">
      <c r="I42737" s="137"/>
      <c r="J42737" s="110"/>
      <c r="K42737"/>
      <c r="L42737"/>
      <c r="T42737" s="138"/>
    </row>
    <row r="42738" spans="9:20" x14ac:dyDescent="0.25">
      <c r="I42738" s="137"/>
      <c r="J42738" s="110"/>
      <c r="K42738"/>
      <c r="L42738"/>
      <c r="T42738" s="138"/>
    </row>
    <row r="42739" spans="9:20" x14ac:dyDescent="0.25">
      <c r="I42739" s="137"/>
      <c r="J42739" s="110"/>
      <c r="K42739"/>
      <c r="L42739"/>
      <c r="T42739" s="138"/>
    </row>
    <row r="42740" spans="9:20" x14ac:dyDescent="0.25">
      <c r="I42740" s="137"/>
      <c r="J42740" s="110"/>
      <c r="K42740"/>
      <c r="L42740"/>
      <c r="T42740" s="138"/>
    </row>
    <row r="42741" spans="9:20" x14ac:dyDescent="0.25">
      <c r="I42741" s="137"/>
      <c r="J42741" s="110"/>
      <c r="K42741"/>
      <c r="L42741"/>
      <c r="T42741" s="138"/>
    </row>
    <row r="42742" spans="9:20" x14ac:dyDescent="0.25">
      <c r="I42742" s="137"/>
      <c r="J42742" s="110"/>
      <c r="K42742"/>
      <c r="L42742"/>
      <c r="T42742" s="138"/>
    </row>
    <row r="42743" spans="9:20" x14ac:dyDescent="0.25">
      <c r="I42743" s="137"/>
      <c r="J42743" s="110"/>
      <c r="K42743"/>
      <c r="L42743"/>
      <c r="T42743" s="138"/>
    </row>
    <row r="42744" spans="9:20" x14ac:dyDescent="0.25">
      <c r="I42744" s="137"/>
      <c r="J42744" s="110"/>
      <c r="K42744"/>
      <c r="L42744"/>
      <c r="T42744" s="138"/>
    </row>
    <row r="42745" spans="9:20" x14ac:dyDescent="0.25">
      <c r="I42745" s="137"/>
      <c r="J42745" s="110"/>
      <c r="K42745"/>
      <c r="L42745"/>
      <c r="T42745" s="138"/>
    </row>
    <row r="42746" spans="9:20" x14ac:dyDescent="0.25">
      <c r="I42746" s="137"/>
      <c r="J42746" s="110"/>
      <c r="K42746"/>
      <c r="L42746"/>
      <c r="T42746" s="138"/>
    </row>
    <row r="42747" spans="9:20" x14ac:dyDescent="0.25">
      <c r="I42747" s="137"/>
      <c r="J42747" s="110"/>
      <c r="K42747"/>
      <c r="L42747"/>
      <c r="T42747" s="138"/>
    </row>
    <row r="42748" spans="9:20" x14ac:dyDescent="0.25">
      <c r="I42748" s="137"/>
      <c r="J42748" s="110"/>
      <c r="K42748"/>
      <c r="L42748"/>
      <c r="T42748" s="138"/>
    </row>
    <row r="42749" spans="9:20" x14ac:dyDescent="0.25">
      <c r="I42749" s="137"/>
      <c r="J42749" s="110"/>
      <c r="K42749"/>
      <c r="L42749"/>
      <c r="T42749" s="138"/>
    </row>
    <row r="42750" spans="9:20" x14ac:dyDescent="0.25">
      <c r="I42750" s="137"/>
      <c r="J42750" s="110"/>
      <c r="K42750"/>
      <c r="L42750"/>
      <c r="T42750" s="138"/>
    </row>
    <row r="42751" spans="9:20" x14ac:dyDescent="0.25">
      <c r="I42751" s="137"/>
      <c r="J42751" s="110"/>
      <c r="K42751"/>
      <c r="L42751"/>
      <c r="T42751" s="138"/>
    </row>
    <row r="42752" spans="9:20" x14ac:dyDescent="0.25">
      <c r="I42752" s="137"/>
      <c r="J42752" s="110"/>
      <c r="K42752"/>
      <c r="L42752"/>
      <c r="T42752" s="138"/>
    </row>
    <row r="42753" spans="9:20" x14ac:dyDescent="0.25">
      <c r="I42753" s="137"/>
      <c r="J42753" s="110"/>
      <c r="K42753"/>
      <c r="L42753"/>
      <c r="T42753" s="138"/>
    </row>
    <row r="42754" spans="9:20" x14ac:dyDescent="0.25">
      <c r="I42754" s="137"/>
      <c r="J42754" s="110"/>
      <c r="K42754"/>
      <c r="L42754"/>
      <c r="T42754" s="138"/>
    </row>
    <row r="42755" spans="9:20" x14ac:dyDescent="0.25">
      <c r="I42755" s="137"/>
      <c r="J42755" s="110"/>
      <c r="K42755"/>
      <c r="L42755"/>
      <c r="T42755" s="138"/>
    </row>
    <row r="42756" spans="9:20" x14ac:dyDescent="0.25">
      <c r="I42756" s="137"/>
      <c r="J42756" s="110"/>
      <c r="K42756"/>
      <c r="L42756"/>
      <c r="T42756" s="138"/>
    </row>
    <row r="42757" spans="9:20" x14ac:dyDescent="0.25">
      <c r="I42757" s="137"/>
      <c r="J42757" s="110"/>
      <c r="K42757"/>
      <c r="L42757"/>
      <c r="T42757" s="138"/>
    </row>
    <row r="42758" spans="9:20" x14ac:dyDescent="0.25">
      <c r="I42758" s="137"/>
      <c r="J42758" s="110"/>
      <c r="K42758"/>
      <c r="L42758"/>
      <c r="T42758" s="138"/>
    </row>
    <row r="42759" spans="9:20" x14ac:dyDescent="0.25">
      <c r="I42759" s="137"/>
      <c r="J42759" s="110"/>
      <c r="K42759"/>
      <c r="L42759"/>
      <c r="T42759" s="138"/>
    </row>
    <row r="42760" spans="9:20" x14ac:dyDescent="0.25">
      <c r="I42760" s="137"/>
      <c r="J42760" s="110"/>
      <c r="K42760"/>
      <c r="L42760"/>
      <c r="T42760" s="138"/>
    </row>
    <row r="42761" spans="9:20" x14ac:dyDescent="0.25">
      <c r="I42761" s="137"/>
      <c r="J42761" s="110"/>
      <c r="K42761"/>
      <c r="L42761"/>
      <c r="T42761" s="138"/>
    </row>
    <row r="42762" spans="9:20" x14ac:dyDescent="0.25">
      <c r="I42762" s="137"/>
      <c r="J42762" s="110"/>
      <c r="K42762"/>
      <c r="L42762"/>
      <c r="T42762" s="138"/>
    </row>
    <row r="42763" spans="9:20" x14ac:dyDescent="0.25">
      <c r="I42763" s="137"/>
      <c r="J42763" s="110"/>
      <c r="K42763"/>
      <c r="L42763"/>
      <c r="T42763" s="138"/>
    </row>
    <row r="42764" spans="9:20" x14ac:dyDescent="0.25">
      <c r="I42764" s="137"/>
      <c r="J42764" s="110"/>
      <c r="K42764"/>
      <c r="L42764"/>
      <c r="T42764" s="138"/>
    </row>
    <row r="42765" spans="9:20" x14ac:dyDescent="0.25">
      <c r="I42765" s="137"/>
      <c r="J42765" s="110"/>
      <c r="K42765"/>
      <c r="L42765"/>
      <c r="T42765" s="138"/>
    </row>
    <row r="42766" spans="9:20" x14ac:dyDescent="0.25">
      <c r="I42766" s="137"/>
      <c r="J42766" s="110"/>
      <c r="K42766"/>
      <c r="L42766"/>
      <c r="T42766" s="138"/>
    </row>
    <row r="42767" spans="9:20" x14ac:dyDescent="0.25">
      <c r="I42767" s="137"/>
      <c r="J42767" s="110"/>
      <c r="K42767"/>
      <c r="L42767"/>
      <c r="T42767" s="138"/>
    </row>
    <row r="42768" spans="9:20" x14ac:dyDescent="0.25">
      <c r="I42768" s="137"/>
      <c r="J42768" s="110"/>
      <c r="K42768"/>
      <c r="L42768"/>
      <c r="T42768" s="138"/>
    </row>
    <row r="42769" spans="9:20" x14ac:dyDescent="0.25">
      <c r="I42769" s="137"/>
      <c r="J42769" s="110"/>
      <c r="K42769"/>
      <c r="L42769"/>
      <c r="T42769" s="138"/>
    </row>
    <row r="42770" spans="9:20" x14ac:dyDescent="0.25">
      <c r="I42770" s="137"/>
      <c r="J42770" s="110"/>
      <c r="K42770"/>
      <c r="L42770"/>
      <c r="T42770" s="138"/>
    </row>
    <row r="42771" spans="9:20" x14ac:dyDescent="0.25">
      <c r="I42771" s="137"/>
      <c r="J42771" s="110"/>
      <c r="K42771"/>
      <c r="L42771"/>
      <c r="T42771" s="138"/>
    </row>
    <row r="42772" spans="9:20" x14ac:dyDescent="0.25">
      <c r="I42772" s="137"/>
      <c r="J42772" s="110"/>
      <c r="K42772"/>
      <c r="L42772"/>
      <c r="T42772" s="138"/>
    </row>
    <row r="42773" spans="9:20" x14ac:dyDescent="0.25">
      <c r="I42773" s="137"/>
      <c r="J42773" s="110"/>
      <c r="K42773"/>
      <c r="L42773"/>
      <c r="T42773" s="138"/>
    </row>
    <row r="42774" spans="9:20" x14ac:dyDescent="0.25">
      <c r="I42774" s="137"/>
      <c r="J42774" s="110"/>
      <c r="K42774"/>
      <c r="L42774"/>
      <c r="T42774" s="138"/>
    </row>
    <row r="42775" spans="9:20" x14ac:dyDescent="0.25">
      <c r="I42775" s="137"/>
      <c r="J42775" s="110"/>
      <c r="K42775"/>
      <c r="L42775"/>
      <c r="T42775" s="138"/>
    </row>
    <row r="42776" spans="9:20" x14ac:dyDescent="0.25">
      <c r="I42776" s="137"/>
      <c r="J42776" s="110"/>
      <c r="K42776"/>
      <c r="L42776"/>
      <c r="T42776" s="138"/>
    </row>
    <row r="42777" spans="9:20" x14ac:dyDescent="0.25">
      <c r="I42777" s="137"/>
      <c r="J42777" s="110"/>
      <c r="K42777"/>
      <c r="L42777"/>
      <c r="T42777" s="138"/>
    </row>
    <row r="42778" spans="9:20" x14ac:dyDescent="0.25">
      <c r="I42778" s="137"/>
      <c r="J42778" s="110"/>
      <c r="K42778"/>
      <c r="L42778"/>
      <c r="T42778" s="138"/>
    </row>
    <row r="42779" spans="9:20" x14ac:dyDescent="0.25">
      <c r="I42779" s="137"/>
      <c r="J42779" s="110"/>
      <c r="K42779"/>
      <c r="L42779"/>
      <c r="T42779" s="138"/>
    </row>
    <row r="42780" spans="9:20" x14ac:dyDescent="0.25">
      <c r="I42780" s="137"/>
      <c r="J42780" s="110"/>
      <c r="K42780"/>
      <c r="L42780"/>
      <c r="T42780" s="138"/>
    </row>
    <row r="42781" spans="9:20" x14ac:dyDescent="0.25">
      <c r="I42781" s="137"/>
      <c r="J42781" s="110"/>
      <c r="K42781"/>
      <c r="L42781"/>
      <c r="T42781" s="138"/>
    </row>
    <row r="42782" spans="9:20" x14ac:dyDescent="0.25">
      <c r="I42782" s="137"/>
      <c r="J42782" s="110"/>
      <c r="K42782"/>
      <c r="L42782"/>
      <c r="T42782" s="138"/>
    </row>
    <row r="42783" spans="9:20" x14ac:dyDescent="0.25">
      <c r="I42783" s="137"/>
      <c r="J42783" s="110"/>
      <c r="K42783"/>
      <c r="L42783"/>
      <c r="T42783" s="138"/>
    </row>
    <row r="42784" spans="9:20" x14ac:dyDescent="0.25">
      <c r="I42784" s="137"/>
      <c r="J42784" s="110"/>
      <c r="K42784"/>
      <c r="L42784"/>
      <c r="T42784" s="138"/>
    </row>
    <row r="42785" spans="9:20" x14ac:dyDescent="0.25">
      <c r="I42785" s="137"/>
      <c r="J42785" s="110"/>
      <c r="K42785"/>
      <c r="L42785"/>
      <c r="T42785" s="138"/>
    </row>
    <row r="42786" spans="9:20" x14ac:dyDescent="0.25">
      <c r="I42786" s="137"/>
      <c r="J42786" s="110"/>
      <c r="K42786"/>
      <c r="L42786"/>
      <c r="T42786" s="138"/>
    </row>
    <row r="42787" spans="9:20" x14ac:dyDescent="0.25">
      <c r="I42787" s="137"/>
      <c r="J42787" s="110"/>
      <c r="K42787"/>
      <c r="L42787"/>
      <c r="T42787" s="138"/>
    </row>
    <row r="42788" spans="9:20" x14ac:dyDescent="0.25">
      <c r="I42788" s="137"/>
      <c r="J42788" s="110"/>
      <c r="K42788"/>
      <c r="L42788"/>
      <c r="T42788" s="138"/>
    </row>
    <row r="42789" spans="9:20" x14ac:dyDescent="0.25">
      <c r="I42789" s="137"/>
      <c r="J42789" s="110"/>
      <c r="K42789"/>
      <c r="L42789"/>
      <c r="T42789" s="138"/>
    </row>
    <row r="42790" spans="9:20" x14ac:dyDescent="0.25">
      <c r="I42790" s="137"/>
      <c r="J42790" s="110"/>
      <c r="K42790"/>
      <c r="L42790"/>
      <c r="T42790" s="138"/>
    </row>
    <row r="42791" spans="9:20" x14ac:dyDescent="0.25">
      <c r="I42791" s="137"/>
      <c r="J42791" s="110"/>
      <c r="K42791"/>
      <c r="L42791"/>
      <c r="T42791" s="138"/>
    </row>
    <row r="42792" spans="9:20" x14ac:dyDescent="0.25">
      <c r="I42792" s="137"/>
      <c r="J42792" s="110"/>
      <c r="K42792"/>
      <c r="L42792"/>
      <c r="T42792" s="138"/>
    </row>
    <row r="42793" spans="9:20" x14ac:dyDescent="0.25">
      <c r="I42793" s="137"/>
      <c r="J42793" s="110"/>
      <c r="K42793"/>
      <c r="L42793"/>
      <c r="T42793" s="138"/>
    </row>
    <row r="42794" spans="9:20" x14ac:dyDescent="0.25">
      <c r="I42794" s="137"/>
      <c r="J42794" s="110"/>
      <c r="K42794"/>
      <c r="L42794"/>
      <c r="T42794" s="138"/>
    </row>
    <row r="42795" spans="9:20" x14ac:dyDescent="0.25">
      <c r="I42795" s="137"/>
      <c r="J42795" s="110"/>
      <c r="K42795"/>
      <c r="L42795"/>
      <c r="T42795" s="138"/>
    </row>
    <row r="42796" spans="9:20" x14ac:dyDescent="0.25">
      <c r="I42796" s="137"/>
      <c r="J42796" s="110"/>
      <c r="K42796"/>
      <c r="L42796"/>
      <c r="T42796" s="138"/>
    </row>
    <row r="42797" spans="9:20" x14ac:dyDescent="0.25">
      <c r="I42797" s="137"/>
      <c r="J42797" s="110"/>
      <c r="K42797"/>
      <c r="L42797"/>
      <c r="T42797" s="138"/>
    </row>
    <row r="42798" spans="9:20" x14ac:dyDescent="0.25">
      <c r="I42798" s="137"/>
      <c r="J42798" s="110"/>
      <c r="K42798"/>
      <c r="L42798"/>
      <c r="T42798" s="138"/>
    </row>
    <row r="42799" spans="9:20" x14ac:dyDescent="0.25">
      <c r="I42799" s="137"/>
      <c r="J42799" s="110"/>
      <c r="K42799"/>
      <c r="L42799"/>
      <c r="T42799" s="138"/>
    </row>
    <row r="42800" spans="9:20" x14ac:dyDescent="0.25">
      <c r="I42800" s="137"/>
      <c r="J42800" s="110"/>
      <c r="K42800"/>
      <c r="L42800"/>
      <c r="T42800" s="138"/>
    </row>
    <row r="42801" spans="9:20" x14ac:dyDescent="0.25">
      <c r="I42801" s="137"/>
      <c r="J42801" s="110"/>
      <c r="K42801"/>
      <c r="L42801"/>
      <c r="T42801" s="138"/>
    </row>
    <row r="42802" spans="9:20" x14ac:dyDescent="0.25">
      <c r="I42802" s="137"/>
      <c r="J42802" s="110"/>
      <c r="K42802"/>
      <c r="L42802"/>
      <c r="T42802" s="138"/>
    </row>
    <row r="42803" spans="9:20" x14ac:dyDescent="0.25">
      <c r="I42803" s="137"/>
      <c r="J42803" s="110"/>
      <c r="K42803"/>
      <c r="L42803"/>
      <c r="T42803" s="138"/>
    </row>
    <row r="42804" spans="9:20" x14ac:dyDescent="0.25">
      <c r="I42804" s="137"/>
      <c r="J42804" s="110"/>
      <c r="K42804"/>
      <c r="L42804"/>
      <c r="T42804" s="138"/>
    </row>
    <row r="42805" spans="9:20" x14ac:dyDescent="0.25">
      <c r="I42805" s="137"/>
      <c r="J42805" s="110"/>
      <c r="K42805"/>
      <c r="L42805"/>
      <c r="T42805" s="138"/>
    </row>
    <row r="42806" spans="9:20" x14ac:dyDescent="0.25">
      <c r="I42806" s="137"/>
      <c r="J42806" s="110"/>
      <c r="K42806"/>
      <c r="L42806"/>
      <c r="T42806" s="138"/>
    </row>
    <row r="42807" spans="9:20" x14ac:dyDescent="0.25">
      <c r="I42807" s="137"/>
      <c r="J42807" s="110"/>
      <c r="K42807"/>
      <c r="L42807"/>
      <c r="T42807" s="138"/>
    </row>
    <row r="42808" spans="9:20" x14ac:dyDescent="0.25">
      <c r="I42808" s="137"/>
      <c r="J42808" s="110"/>
      <c r="K42808"/>
      <c r="L42808"/>
      <c r="T42808" s="138"/>
    </row>
    <row r="42809" spans="9:20" x14ac:dyDescent="0.25">
      <c r="I42809" s="137"/>
      <c r="J42809" s="110"/>
      <c r="K42809"/>
      <c r="L42809"/>
      <c r="T42809" s="138"/>
    </row>
    <row r="42810" spans="9:20" x14ac:dyDescent="0.25">
      <c r="I42810" s="137"/>
      <c r="J42810" s="110"/>
      <c r="K42810"/>
      <c r="L42810"/>
      <c r="T42810" s="138"/>
    </row>
    <row r="42811" spans="9:20" x14ac:dyDescent="0.25">
      <c r="I42811" s="137"/>
      <c r="J42811" s="110"/>
      <c r="K42811"/>
      <c r="L42811"/>
      <c r="T42811" s="138"/>
    </row>
    <row r="42812" spans="9:20" x14ac:dyDescent="0.25">
      <c r="I42812" s="137"/>
      <c r="J42812" s="110"/>
      <c r="K42812"/>
      <c r="L42812"/>
      <c r="T42812" s="138"/>
    </row>
    <row r="42813" spans="9:20" x14ac:dyDescent="0.25">
      <c r="I42813" s="137"/>
      <c r="J42813" s="110"/>
      <c r="K42813"/>
      <c r="L42813"/>
      <c r="T42813" s="138"/>
    </row>
    <row r="42814" spans="9:20" x14ac:dyDescent="0.25">
      <c r="I42814" s="137"/>
      <c r="J42814" s="110"/>
      <c r="K42814"/>
      <c r="L42814"/>
      <c r="T42814" s="138"/>
    </row>
    <row r="42815" spans="9:20" x14ac:dyDescent="0.25">
      <c r="I42815" s="137"/>
      <c r="J42815" s="110"/>
      <c r="K42815"/>
      <c r="L42815"/>
      <c r="T42815" s="138"/>
    </row>
    <row r="42816" spans="9:20" x14ac:dyDescent="0.25">
      <c r="I42816" s="137"/>
      <c r="J42816" s="110"/>
      <c r="K42816"/>
      <c r="L42816"/>
      <c r="T42816" s="138"/>
    </row>
    <row r="42817" spans="9:20" x14ac:dyDescent="0.25">
      <c r="I42817" s="137"/>
      <c r="J42817" s="110"/>
      <c r="K42817"/>
      <c r="L42817"/>
      <c r="T42817" s="138"/>
    </row>
    <row r="42818" spans="9:20" x14ac:dyDescent="0.25">
      <c r="I42818" s="137"/>
      <c r="J42818" s="110"/>
      <c r="K42818"/>
      <c r="L42818"/>
      <c r="T42818" s="138"/>
    </row>
    <row r="42819" spans="9:20" x14ac:dyDescent="0.25">
      <c r="I42819" s="137"/>
      <c r="J42819" s="110"/>
      <c r="K42819"/>
      <c r="L42819"/>
      <c r="T42819" s="138"/>
    </row>
    <row r="42820" spans="9:20" x14ac:dyDescent="0.25">
      <c r="I42820" s="137"/>
      <c r="J42820" s="110"/>
      <c r="K42820"/>
      <c r="L42820"/>
      <c r="T42820" s="138"/>
    </row>
    <row r="42821" spans="9:20" x14ac:dyDescent="0.25">
      <c r="I42821" s="137"/>
      <c r="J42821" s="110"/>
      <c r="K42821"/>
      <c r="L42821"/>
      <c r="T42821" s="138"/>
    </row>
    <row r="42822" spans="9:20" x14ac:dyDescent="0.25">
      <c r="I42822" s="137"/>
      <c r="J42822" s="110"/>
      <c r="K42822"/>
      <c r="L42822"/>
      <c r="T42822" s="138"/>
    </row>
    <row r="42823" spans="9:20" x14ac:dyDescent="0.25">
      <c r="I42823" s="137"/>
      <c r="J42823" s="110"/>
      <c r="K42823"/>
      <c r="L42823"/>
      <c r="T42823" s="138"/>
    </row>
    <row r="42824" spans="9:20" x14ac:dyDescent="0.25">
      <c r="I42824" s="137"/>
      <c r="J42824" s="110"/>
      <c r="K42824"/>
      <c r="L42824"/>
      <c r="T42824" s="138"/>
    </row>
    <row r="42825" spans="9:20" x14ac:dyDescent="0.25">
      <c r="I42825" s="137"/>
      <c r="J42825" s="110"/>
      <c r="K42825"/>
      <c r="L42825"/>
      <c r="T42825" s="138"/>
    </row>
    <row r="42826" spans="9:20" x14ac:dyDescent="0.25">
      <c r="I42826" s="137"/>
      <c r="J42826" s="110"/>
      <c r="K42826"/>
      <c r="L42826"/>
      <c r="T42826" s="138"/>
    </row>
    <row r="42827" spans="9:20" x14ac:dyDescent="0.25">
      <c r="I42827" s="137"/>
      <c r="J42827" s="110"/>
      <c r="K42827"/>
      <c r="L42827"/>
      <c r="T42827" s="138"/>
    </row>
    <row r="42828" spans="9:20" x14ac:dyDescent="0.25">
      <c r="I42828" s="137"/>
      <c r="J42828" s="110"/>
      <c r="K42828"/>
      <c r="L42828"/>
      <c r="T42828" s="138"/>
    </row>
    <row r="42829" spans="9:20" x14ac:dyDescent="0.25">
      <c r="I42829" s="137"/>
      <c r="J42829" s="110"/>
      <c r="K42829"/>
      <c r="L42829"/>
      <c r="T42829" s="138"/>
    </row>
    <row r="42830" spans="9:20" x14ac:dyDescent="0.25">
      <c r="I42830" s="137"/>
      <c r="J42830" s="110"/>
      <c r="K42830"/>
      <c r="L42830"/>
      <c r="T42830" s="138"/>
    </row>
    <row r="42831" spans="9:20" x14ac:dyDescent="0.25">
      <c r="I42831" s="137"/>
      <c r="J42831" s="110"/>
      <c r="K42831"/>
      <c r="L42831"/>
      <c r="T42831" s="138"/>
    </row>
    <row r="42832" spans="9:20" x14ac:dyDescent="0.25">
      <c r="I42832" s="137"/>
      <c r="J42832" s="110"/>
      <c r="K42832"/>
      <c r="L42832"/>
      <c r="T42832" s="138"/>
    </row>
    <row r="42833" spans="9:20" x14ac:dyDescent="0.25">
      <c r="I42833" s="137"/>
      <c r="J42833" s="110"/>
      <c r="K42833"/>
      <c r="L42833"/>
      <c r="T42833" s="138"/>
    </row>
    <row r="42834" spans="9:20" x14ac:dyDescent="0.25">
      <c r="I42834" s="137"/>
      <c r="J42834" s="110"/>
      <c r="K42834"/>
      <c r="L42834"/>
      <c r="T42834" s="138"/>
    </row>
    <row r="42835" spans="9:20" x14ac:dyDescent="0.25">
      <c r="I42835" s="137"/>
      <c r="J42835" s="110"/>
      <c r="K42835"/>
      <c r="L42835"/>
      <c r="T42835" s="138"/>
    </row>
    <row r="42836" spans="9:20" x14ac:dyDescent="0.25">
      <c r="I42836" s="137"/>
      <c r="J42836" s="110"/>
      <c r="K42836"/>
      <c r="L42836"/>
      <c r="T42836" s="138"/>
    </row>
    <row r="42837" spans="9:20" x14ac:dyDescent="0.25">
      <c r="I42837" s="137"/>
      <c r="J42837" s="110"/>
      <c r="K42837"/>
      <c r="L42837"/>
      <c r="T42837" s="138"/>
    </row>
    <row r="42838" spans="9:20" x14ac:dyDescent="0.25">
      <c r="I42838" s="137"/>
      <c r="J42838" s="110"/>
      <c r="K42838"/>
      <c r="L42838"/>
      <c r="T42838" s="138"/>
    </row>
    <row r="42839" spans="9:20" x14ac:dyDescent="0.25">
      <c r="I42839" s="137"/>
      <c r="J42839" s="110"/>
      <c r="K42839"/>
      <c r="L42839"/>
      <c r="T42839" s="138"/>
    </row>
    <row r="42840" spans="9:20" x14ac:dyDescent="0.25">
      <c r="I42840" s="137"/>
      <c r="J42840" s="110"/>
      <c r="K42840"/>
      <c r="L42840"/>
      <c r="T42840" s="138"/>
    </row>
    <row r="42841" spans="9:20" x14ac:dyDescent="0.25">
      <c r="I42841" s="137"/>
      <c r="J42841" s="110"/>
      <c r="K42841"/>
      <c r="L42841"/>
      <c r="T42841" s="138"/>
    </row>
    <row r="42842" spans="9:20" x14ac:dyDescent="0.25">
      <c r="I42842" s="137"/>
      <c r="J42842" s="110"/>
      <c r="K42842"/>
      <c r="L42842"/>
      <c r="T42842" s="138"/>
    </row>
    <row r="42843" spans="9:20" x14ac:dyDescent="0.25">
      <c r="I42843" s="137"/>
      <c r="J42843" s="110"/>
      <c r="K42843"/>
      <c r="L42843"/>
      <c r="T42843" s="138"/>
    </row>
    <row r="42844" spans="9:20" x14ac:dyDescent="0.25">
      <c r="I42844" s="137"/>
      <c r="J42844" s="110"/>
      <c r="K42844"/>
      <c r="L42844"/>
      <c r="T42844" s="138"/>
    </row>
    <row r="42845" spans="9:20" x14ac:dyDescent="0.25">
      <c r="I42845" s="137"/>
      <c r="J42845" s="110"/>
      <c r="K42845"/>
      <c r="L42845"/>
      <c r="T42845" s="138"/>
    </row>
    <row r="42846" spans="9:20" x14ac:dyDescent="0.25">
      <c r="I42846" s="137"/>
      <c r="J42846" s="110"/>
      <c r="K42846"/>
      <c r="L42846"/>
      <c r="T42846" s="138"/>
    </row>
    <row r="42847" spans="9:20" x14ac:dyDescent="0.25">
      <c r="I42847" s="137"/>
      <c r="J42847" s="110"/>
      <c r="K42847"/>
      <c r="L42847"/>
      <c r="T42847" s="138"/>
    </row>
    <row r="42848" spans="9:20" x14ac:dyDescent="0.25">
      <c r="I42848" s="137"/>
      <c r="J42848" s="110"/>
      <c r="K42848"/>
      <c r="L42848"/>
      <c r="T42848" s="138"/>
    </row>
    <row r="42849" spans="9:20" x14ac:dyDescent="0.25">
      <c r="I42849" s="137"/>
      <c r="J42849" s="110"/>
      <c r="K42849"/>
      <c r="L42849"/>
      <c r="T42849" s="138"/>
    </row>
    <row r="42850" spans="9:20" x14ac:dyDescent="0.25">
      <c r="I42850" s="137"/>
      <c r="J42850" s="110"/>
      <c r="K42850"/>
      <c r="L42850"/>
      <c r="T42850" s="138"/>
    </row>
    <row r="42851" spans="9:20" x14ac:dyDescent="0.25">
      <c r="I42851" s="137"/>
      <c r="J42851" s="110"/>
      <c r="K42851"/>
      <c r="L42851"/>
      <c r="T42851" s="138"/>
    </row>
    <row r="42852" spans="9:20" x14ac:dyDescent="0.25">
      <c r="I42852" s="137"/>
      <c r="J42852" s="110"/>
      <c r="K42852"/>
      <c r="L42852"/>
      <c r="T42852" s="138"/>
    </row>
    <row r="42853" spans="9:20" x14ac:dyDescent="0.25">
      <c r="I42853" s="137"/>
      <c r="J42853" s="110"/>
      <c r="K42853"/>
      <c r="L42853"/>
      <c r="T42853" s="138"/>
    </row>
    <row r="42854" spans="9:20" x14ac:dyDescent="0.25">
      <c r="I42854" s="137"/>
      <c r="J42854" s="110"/>
      <c r="K42854"/>
      <c r="L42854"/>
      <c r="T42854" s="138"/>
    </row>
    <row r="42855" spans="9:20" x14ac:dyDescent="0.25">
      <c r="I42855" s="137"/>
      <c r="J42855" s="110"/>
      <c r="K42855"/>
      <c r="L42855"/>
      <c r="T42855" s="138"/>
    </row>
    <row r="42856" spans="9:20" x14ac:dyDescent="0.25">
      <c r="I42856" s="137"/>
      <c r="J42856" s="110"/>
      <c r="K42856"/>
      <c r="L42856"/>
      <c r="T42856" s="138"/>
    </row>
    <row r="42857" spans="9:20" x14ac:dyDescent="0.25">
      <c r="I42857" s="137"/>
      <c r="J42857" s="110"/>
      <c r="K42857"/>
      <c r="L42857"/>
      <c r="T42857" s="138"/>
    </row>
    <row r="42858" spans="9:20" x14ac:dyDescent="0.25">
      <c r="I42858" s="137"/>
      <c r="J42858" s="110"/>
      <c r="K42858"/>
      <c r="L42858"/>
      <c r="T42858" s="138"/>
    </row>
    <row r="42859" spans="9:20" x14ac:dyDescent="0.25">
      <c r="I42859" s="137"/>
      <c r="J42859" s="110"/>
      <c r="K42859"/>
      <c r="L42859"/>
      <c r="T42859" s="138"/>
    </row>
    <row r="42860" spans="9:20" x14ac:dyDescent="0.25">
      <c r="I42860" s="137"/>
      <c r="J42860" s="110"/>
      <c r="K42860"/>
      <c r="L42860"/>
      <c r="T42860" s="138"/>
    </row>
    <row r="42861" spans="9:20" x14ac:dyDescent="0.25">
      <c r="I42861" s="137"/>
      <c r="J42861" s="110"/>
      <c r="K42861"/>
      <c r="L42861"/>
      <c r="T42861" s="138"/>
    </row>
    <row r="42862" spans="9:20" x14ac:dyDescent="0.25">
      <c r="I42862" s="137"/>
      <c r="J42862" s="110"/>
      <c r="K42862"/>
      <c r="L42862"/>
      <c r="T42862" s="138"/>
    </row>
    <row r="42863" spans="9:20" x14ac:dyDescent="0.25">
      <c r="I42863" s="137"/>
      <c r="J42863" s="110"/>
      <c r="K42863"/>
      <c r="L42863"/>
      <c r="T42863" s="138"/>
    </row>
    <row r="42864" spans="9:20" x14ac:dyDescent="0.25">
      <c r="I42864" s="137"/>
      <c r="J42864" s="110"/>
      <c r="K42864"/>
      <c r="L42864"/>
      <c r="T42864" s="138"/>
    </row>
    <row r="42865" spans="9:20" x14ac:dyDescent="0.25">
      <c r="I42865" s="137"/>
      <c r="J42865" s="110"/>
      <c r="K42865"/>
      <c r="L42865"/>
      <c r="T42865" s="138"/>
    </row>
    <row r="42866" spans="9:20" x14ac:dyDescent="0.25">
      <c r="I42866" s="137"/>
      <c r="J42866" s="110"/>
      <c r="K42866"/>
      <c r="L42866"/>
      <c r="T42866" s="138"/>
    </row>
    <row r="42867" spans="9:20" x14ac:dyDescent="0.25">
      <c r="I42867" s="137"/>
      <c r="J42867" s="110"/>
      <c r="K42867"/>
      <c r="L42867"/>
      <c r="T42867" s="138"/>
    </row>
    <row r="42868" spans="9:20" x14ac:dyDescent="0.25">
      <c r="I42868" s="137"/>
      <c r="J42868" s="110"/>
      <c r="K42868"/>
      <c r="L42868"/>
      <c r="T42868" s="138"/>
    </row>
    <row r="42869" spans="9:20" x14ac:dyDescent="0.25">
      <c r="I42869" s="137"/>
      <c r="J42869" s="110"/>
      <c r="K42869"/>
      <c r="L42869"/>
      <c r="T42869" s="138"/>
    </row>
    <row r="42870" spans="9:20" x14ac:dyDescent="0.25">
      <c r="I42870" s="137"/>
      <c r="J42870" s="110"/>
      <c r="K42870"/>
      <c r="L42870"/>
      <c r="T42870" s="138"/>
    </row>
    <row r="42871" spans="9:20" x14ac:dyDescent="0.25">
      <c r="I42871" s="137"/>
      <c r="J42871" s="110"/>
      <c r="K42871"/>
      <c r="L42871"/>
      <c r="T42871" s="138"/>
    </row>
    <row r="42872" spans="9:20" x14ac:dyDescent="0.25">
      <c r="I42872" s="137"/>
      <c r="J42872" s="110"/>
      <c r="K42872"/>
      <c r="L42872"/>
      <c r="T42872" s="138"/>
    </row>
    <row r="42873" spans="9:20" x14ac:dyDescent="0.25">
      <c r="I42873" s="137"/>
      <c r="J42873" s="110"/>
      <c r="K42873"/>
      <c r="L42873"/>
      <c r="T42873" s="138"/>
    </row>
    <row r="42874" spans="9:20" x14ac:dyDescent="0.25">
      <c r="I42874" s="137"/>
      <c r="J42874" s="110"/>
      <c r="K42874"/>
      <c r="L42874"/>
      <c r="T42874" s="138"/>
    </row>
    <row r="42875" spans="9:20" x14ac:dyDescent="0.25">
      <c r="I42875" s="137"/>
      <c r="J42875" s="110"/>
      <c r="K42875"/>
      <c r="L42875"/>
      <c r="T42875" s="138"/>
    </row>
    <row r="42876" spans="9:20" x14ac:dyDescent="0.25">
      <c r="I42876" s="137"/>
      <c r="J42876" s="110"/>
      <c r="K42876"/>
      <c r="L42876"/>
      <c r="T42876" s="138"/>
    </row>
    <row r="42877" spans="9:20" x14ac:dyDescent="0.25">
      <c r="I42877" s="137"/>
      <c r="J42877" s="110"/>
      <c r="K42877"/>
      <c r="L42877"/>
      <c r="T42877" s="138"/>
    </row>
    <row r="42878" spans="9:20" x14ac:dyDescent="0.25">
      <c r="I42878" s="137"/>
      <c r="J42878" s="110"/>
      <c r="K42878"/>
      <c r="L42878"/>
      <c r="T42878" s="138"/>
    </row>
    <row r="42879" spans="9:20" x14ac:dyDescent="0.25">
      <c r="I42879" s="137"/>
      <c r="J42879" s="110"/>
      <c r="K42879"/>
      <c r="L42879"/>
      <c r="T42879" s="138"/>
    </row>
    <row r="42880" spans="9:20" x14ac:dyDescent="0.25">
      <c r="I42880" s="137"/>
      <c r="J42880" s="110"/>
      <c r="K42880"/>
      <c r="L42880"/>
      <c r="T42880" s="138"/>
    </row>
    <row r="42881" spans="9:20" x14ac:dyDescent="0.25">
      <c r="I42881" s="137"/>
      <c r="J42881" s="110"/>
      <c r="K42881"/>
      <c r="L42881"/>
      <c r="T42881" s="138"/>
    </row>
    <row r="42882" spans="9:20" x14ac:dyDescent="0.25">
      <c r="I42882" s="137"/>
      <c r="J42882" s="110"/>
      <c r="K42882"/>
      <c r="L42882"/>
      <c r="T42882" s="138"/>
    </row>
    <row r="42883" spans="9:20" x14ac:dyDescent="0.25">
      <c r="I42883" s="137"/>
      <c r="J42883" s="110"/>
      <c r="K42883"/>
      <c r="L42883"/>
      <c r="T42883" s="138"/>
    </row>
    <row r="42884" spans="9:20" x14ac:dyDescent="0.25">
      <c r="I42884" s="137"/>
      <c r="J42884" s="110"/>
      <c r="K42884"/>
      <c r="L42884"/>
      <c r="T42884" s="138"/>
    </row>
    <row r="42885" spans="9:20" x14ac:dyDescent="0.25">
      <c r="I42885" s="137"/>
      <c r="J42885" s="110"/>
      <c r="K42885"/>
      <c r="L42885"/>
      <c r="T42885" s="138"/>
    </row>
    <row r="42886" spans="9:20" x14ac:dyDescent="0.25">
      <c r="I42886" s="137"/>
      <c r="J42886" s="110"/>
      <c r="K42886"/>
      <c r="L42886"/>
      <c r="T42886" s="138"/>
    </row>
    <row r="42887" spans="9:20" x14ac:dyDescent="0.25">
      <c r="I42887" s="137"/>
      <c r="J42887" s="110"/>
      <c r="K42887"/>
      <c r="L42887"/>
      <c r="T42887" s="138"/>
    </row>
    <row r="42888" spans="9:20" x14ac:dyDescent="0.25">
      <c r="I42888" s="137"/>
      <c r="J42888" s="110"/>
      <c r="K42888"/>
      <c r="L42888"/>
      <c r="T42888" s="138"/>
    </row>
    <row r="42889" spans="9:20" x14ac:dyDescent="0.25">
      <c r="I42889" s="137"/>
      <c r="J42889" s="110"/>
      <c r="K42889"/>
      <c r="L42889"/>
      <c r="T42889" s="138"/>
    </row>
    <row r="42890" spans="9:20" x14ac:dyDescent="0.25">
      <c r="I42890" s="137"/>
      <c r="J42890" s="110"/>
      <c r="K42890"/>
      <c r="L42890"/>
      <c r="T42890" s="138"/>
    </row>
    <row r="42891" spans="9:20" x14ac:dyDescent="0.25">
      <c r="I42891" s="137"/>
      <c r="J42891" s="110"/>
      <c r="K42891"/>
      <c r="L42891"/>
      <c r="T42891" s="138"/>
    </row>
    <row r="42892" spans="9:20" x14ac:dyDescent="0.25">
      <c r="I42892" s="137"/>
      <c r="J42892" s="110"/>
      <c r="K42892"/>
      <c r="L42892"/>
      <c r="T42892" s="138"/>
    </row>
    <row r="42893" spans="9:20" x14ac:dyDescent="0.25">
      <c r="I42893" s="137"/>
      <c r="J42893" s="110"/>
      <c r="K42893"/>
      <c r="L42893"/>
      <c r="T42893" s="138"/>
    </row>
    <row r="42894" spans="9:20" x14ac:dyDescent="0.25">
      <c r="I42894" s="137"/>
      <c r="J42894" s="110"/>
      <c r="K42894"/>
      <c r="L42894"/>
      <c r="T42894" s="138"/>
    </row>
    <row r="42895" spans="9:20" x14ac:dyDescent="0.25">
      <c r="I42895" s="137"/>
      <c r="J42895" s="110"/>
      <c r="K42895"/>
      <c r="L42895"/>
      <c r="T42895" s="138"/>
    </row>
    <row r="42896" spans="9:20" x14ac:dyDescent="0.25">
      <c r="I42896" s="137"/>
      <c r="J42896" s="110"/>
      <c r="K42896"/>
      <c r="L42896"/>
      <c r="T42896" s="138"/>
    </row>
    <row r="42897" spans="9:20" x14ac:dyDescent="0.25">
      <c r="I42897" s="137"/>
      <c r="J42897" s="110"/>
      <c r="K42897"/>
      <c r="L42897"/>
      <c r="T42897" s="138"/>
    </row>
    <row r="42898" spans="9:20" x14ac:dyDescent="0.25">
      <c r="I42898" s="137"/>
      <c r="J42898" s="110"/>
      <c r="K42898"/>
      <c r="L42898"/>
      <c r="T42898" s="138"/>
    </row>
    <row r="42899" spans="9:20" x14ac:dyDescent="0.25">
      <c r="I42899" s="137"/>
      <c r="J42899" s="110"/>
      <c r="K42899"/>
      <c r="L42899"/>
      <c r="T42899" s="138"/>
    </row>
    <row r="42900" spans="9:20" x14ac:dyDescent="0.25">
      <c r="I42900" s="137"/>
      <c r="J42900" s="110"/>
      <c r="K42900"/>
      <c r="L42900"/>
      <c r="T42900" s="138"/>
    </row>
    <row r="42901" spans="9:20" x14ac:dyDescent="0.25">
      <c r="I42901" s="137"/>
      <c r="J42901" s="110"/>
      <c r="K42901"/>
      <c r="L42901"/>
      <c r="T42901" s="138"/>
    </row>
    <row r="42902" spans="9:20" x14ac:dyDescent="0.25">
      <c r="I42902" s="137"/>
      <c r="J42902" s="110"/>
      <c r="K42902"/>
      <c r="L42902"/>
      <c r="T42902" s="138"/>
    </row>
    <row r="42903" spans="9:20" x14ac:dyDescent="0.25">
      <c r="I42903" s="137"/>
      <c r="J42903" s="110"/>
      <c r="K42903"/>
      <c r="L42903"/>
      <c r="T42903" s="138"/>
    </row>
    <row r="42904" spans="9:20" x14ac:dyDescent="0.25">
      <c r="I42904" s="137"/>
      <c r="J42904" s="110"/>
      <c r="K42904"/>
      <c r="L42904"/>
      <c r="T42904" s="138"/>
    </row>
    <row r="42905" spans="9:20" x14ac:dyDescent="0.25">
      <c r="I42905" s="137"/>
      <c r="J42905" s="110"/>
      <c r="K42905"/>
      <c r="L42905"/>
      <c r="T42905" s="138"/>
    </row>
    <row r="42906" spans="9:20" x14ac:dyDescent="0.25">
      <c r="I42906" s="137"/>
      <c r="J42906" s="110"/>
      <c r="K42906"/>
      <c r="L42906"/>
      <c r="T42906" s="138"/>
    </row>
    <row r="42907" spans="9:20" x14ac:dyDescent="0.25">
      <c r="I42907" s="137"/>
      <c r="J42907" s="110"/>
      <c r="K42907"/>
      <c r="L42907"/>
      <c r="T42907" s="138"/>
    </row>
    <row r="42908" spans="9:20" x14ac:dyDescent="0.25">
      <c r="I42908" s="137"/>
      <c r="J42908" s="110"/>
      <c r="K42908"/>
      <c r="L42908"/>
      <c r="T42908" s="138"/>
    </row>
    <row r="42909" spans="9:20" x14ac:dyDescent="0.25">
      <c r="I42909" s="137"/>
      <c r="J42909" s="110"/>
      <c r="K42909"/>
      <c r="L42909"/>
      <c r="T42909" s="138"/>
    </row>
    <row r="42910" spans="9:20" x14ac:dyDescent="0.25">
      <c r="I42910" s="137"/>
      <c r="J42910" s="110"/>
      <c r="K42910"/>
      <c r="L42910"/>
      <c r="T42910" s="138"/>
    </row>
    <row r="42911" spans="9:20" x14ac:dyDescent="0.25">
      <c r="I42911" s="137"/>
      <c r="J42911" s="110"/>
      <c r="K42911"/>
      <c r="L42911"/>
      <c r="T42911" s="138"/>
    </row>
    <row r="42912" spans="9:20" x14ac:dyDescent="0.25">
      <c r="I42912" s="137"/>
      <c r="J42912" s="110"/>
      <c r="K42912"/>
      <c r="L42912"/>
      <c r="T42912" s="138"/>
    </row>
    <row r="42913" spans="9:20" x14ac:dyDescent="0.25">
      <c r="I42913" s="137"/>
      <c r="J42913" s="110"/>
      <c r="K42913"/>
      <c r="L42913"/>
      <c r="T42913" s="138"/>
    </row>
    <row r="42914" spans="9:20" x14ac:dyDescent="0.25">
      <c r="I42914" s="137"/>
      <c r="J42914" s="110"/>
      <c r="K42914"/>
      <c r="L42914"/>
      <c r="T42914" s="138"/>
    </row>
    <row r="42915" spans="9:20" x14ac:dyDescent="0.25">
      <c r="I42915" s="137"/>
      <c r="J42915" s="110"/>
      <c r="K42915"/>
      <c r="L42915"/>
      <c r="T42915" s="138"/>
    </row>
    <row r="42916" spans="9:20" x14ac:dyDescent="0.25">
      <c r="I42916" s="137"/>
      <c r="J42916" s="110"/>
      <c r="K42916"/>
      <c r="L42916"/>
      <c r="T42916" s="138"/>
    </row>
    <row r="42917" spans="9:20" x14ac:dyDescent="0.25">
      <c r="I42917" s="137"/>
      <c r="J42917" s="110"/>
      <c r="K42917"/>
      <c r="L42917"/>
      <c r="T42917" s="138"/>
    </row>
    <row r="42918" spans="9:20" x14ac:dyDescent="0.25">
      <c r="I42918" s="137"/>
      <c r="J42918" s="110"/>
      <c r="K42918"/>
      <c r="L42918"/>
      <c r="T42918" s="138"/>
    </row>
    <row r="42919" spans="9:20" x14ac:dyDescent="0.25">
      <c r="I42919" s="137"/>
      <c r="J42919" s="110"/>
      <c r="K42919"/>
      <c r="L42919"/>
      <c r="T42919" s="138"/>
    </row>
    <row r="42920" spans="9:20" x14ac:dyDescent="0.25">
      <c r="I42920" s="137"/>
      <c r="J42920" s="110"/>
      <c r="K42920"/>
      <c r="L42920"/>
      <c r="T42920" s="138"/>
    </row>
    <row r="42921" spans="9:20" x14ac:dyDescent="0.25">
      <c r="I42921" s="137"/>
      <c r="J42921" s="110"/>
      <c r="K42921"/>
      <c r="L42921"/>
      <c r="T42921" s="138"/>
    </row>
    <row r="42922" spans="9:20" x14ac:dyDescent="0.25">
      <c r="I42922" s="137"/>
      <c r="J42922" s="110"/>
      <c r="K42922"/>
      <c r="L42922"/>
      <c r="T42922" s="138"/>
    </row>
    <row r="42923" spans="9:20" x14ac:dyDescent="0.25">
      <c r="I42923" s="137"/>
      <c r="J42923" s="110"/>
      <c r="K42923"/>
      <c r="L42923"/>
      <c r="T42923" s="138"/>
    </row>
    <row r="42924" spans="9:20" x14ac:dyDescent="0.25">
      <c r="I42924" s="137"/>
      <c r="J42924" s="110"/>
      <c r="K42924"/>
      <c r="L42924"/>
      <c r="T42924" s="138"/>
    </row>
    <row r="42925" spans="9:20" x14ac:dyDescent="0.25">
      <c r="I42925" s="137"/>
      <c r="J42925" s="110"/>
      <c r="K42925"/>
      <c r="L42925"/>
      <c r="T42925" s="138"/>
    </row>
    <row r="42926" spans="9:20" x14ac:dyDescent="0.25">
      <c r="I42926" s="137"/>
      <c r="J42926" s="110"/>
      <c r="K42926"/>
      <c r="L42926"/>
      <c r="T42926" s="138"/>
    </row>
    <row r="42927" spans="9:20" x14ac:dyDescent="0.25">
      <c r="I42927" s="137"/>
      <c r="J42927" s="110"/>
      <c r="K42927"/>
      <c r="L42927"/>
      <c r="T42927" s="138"/>
    </row>
    <row r="42928" spans="9:20" x14ac:dyDescent="0.25">
      <c r="I42928" s="137"/>
      <c r="J42928" s="110"/>
      <c r="K42928"/>
      <c r="L42928"/>
      <c r="T42928" s="138"/>
    </row>
    <row r="42929" spans="9:20" x14ac:dyDescent="0.25">
      <c r="I42929" s="137"/>
      <c r="J42929" s="110"/>
      <c r="K42929"/>
      <c r="L42929"/>
      <c r="T42929" s="138"/>
    </row>
    <row r="42930" spans="9:20" x14ac:dyDescent="0.25">
      <c r="I42930" s="137"/>
      <c r="J42930" s="110"/>
      <c r="K42930"/>
      <c r="L42930"/>
      <c r="T42930" s="138"/>
    </row>
    <row r="42931" spans="9:20" x14ac:dyDescent="0.25">
      <c r="I42931" s="137"/>
      <c r="J42931" s="110"/>
      <c r="K42931"/>
      <c r="L42931"/>
      <c r="T42931" s="138"/>
    </row>
    <row r="42932" spans="9:20" x14ac:dyDescent="0.25">
      <c r="I42932" s="137"/>
      <c r="J42932" s="110"/>
      <c r="K42932"/>
      <c r="L42932"/>
      <c r="T42932" s="138"/>
    </row>
    <row r="42933" spans="9:20" x14ac:dyDescent="0.25">
      <c r="I42933" s="137"/>
      <c r="J42933" s="110"/>
      <c r="K42933"/>
      <c r="L42933"/>
      <c r="T42933" s="138"/>
    </row>
    <row r="42934" spans="9:20" x14ac:dyDescent="0.25">
      <c r="I42934" s="137"/>
      <c r="J42934" s="110"/>
      <c r="K42934"/>
      <c r="L42934"/>
      <c r="T42934" s="138"/>
    </row>
    <row r="42935" spans="9:20" x14ac:dyDescent="0.25">
      <c r="I42935" s="137"/>
      <c r="J42935" s="110"/>
      <c r="K42935"/>
      <c r="L42935"/>
      <c r="T42935" s="138"/>
    </row>
    <row r="42936" spans="9:20" x14ac:dyDescent="0.25">
      <c r="I42936" s="137"/>
      <c r="J42936" s="110"/>
      <c r="K42936"/>
      <c r="L42936"/>
      <c r="T42936" s="138"/>
    </row>
    <row r="42937" spans="9:20" x14ac:dyDescent="0.25">
      <c r="I42937" s="137"/>
      <c r="J42937" s="110"/>
      <c r="K42937"/>
      <c r="L42937"/>
      <c r="T42937" s="138"/>
    </row>
    <row r="42938" spans="9:20" x14ac:dyDescent="0.25">
      <c r="I42938" s="137"/>
      <c r="J42938" s="110"/>
      <c r="K42938"/>
      <c r="L42938"/>
      <c r="T42938" s="138"/>
    </row>
    <row r="42939" spans="9:20" x14ac:dyDescent="0.25">
      <c r="I42939" s="137"/>
      <c r="J42939" s="110"/>
      <c r="K42939"/>
      <c r="L42939"/>
      <c r="T42939" s="138"/>
    </row>
    <row r="42940" spans="9:20" x14ac:dyDescent="0.25">
      <c r="I42940" s="137"/>
      <c r="J42940" s="110"/>
      <c r="K42940"/>
      <c r="L42940"/>
      <c r="T42940" s="138"/>
    </row>
    <row r="42941" spans="9:20" x14ac:dyDescent="0.25">
      <c r="I42941" s="137"/>
      <c r="J42941" s="110"/>
      <c r="K42941"/>
      <c r="L42941"/>
      <c r="T42941" s="138"/>
    </row>
    <row r="42942" spans="9:20" x14ac:dyDescent="0.25">
      <c r="I42942" s="137"/>
      <c r="J42942" s="110"/>
      <c r="K42942"/>
      <c r="L42942"/>
      <c r="T42942" s="138"/>
    </row>
    <row r="42943" spans="9:20" x14ac:dyDescent="0.25">
      <c r="I42943" s="137"/>
      <c r="J42943" s="110"/>
      <c r="K42943"/>
      <c r="L42943"/>
      <c r="T42943" s="138"/>
    </row>
    <row r="42944" spans="9:20" x14ac:dyDescent="0.25">
      <c r="I42944" s="137"/>
      <c r="J42944" s="110"/>
      <c r="K42944"/>
      <c r="L42944"/>
      <c r="T42944" s="138"/>
    </row>
    <row r="42945" spans="9:20" x14ac:dyDescent="0.25">
      <c r="I42945" s="137"/>
      <c r="J42945" s="110"/>
      <c r="K42945"/>
      <c r="L42945"/>
      <c r="T42945" s="138"/>
    </row>
    <row r="42946" spans="9:20" x14ac:dyDescent="0.25">
      <c r="I42946" s="137"/>
      <c r="J42946" s="110"/>
      <c r="K42946"/>
      <c r="L42946"/>
      <c r="T42946" s="138"/>
    </row>
    <row r="42947" spans="9:20" x14ac:dyDescent="0.25">
      <c r="I42947" s="137"/>
      <c r="J42947" s="110"/>
      <c r="K42947"/>
      <c r="L42947"/>
      <c r="T42947" s="138"/>
    </row>
    <row r="42948" spans="9:20" x14ac:dyDescent="0.25">
      <c r="I42948" s="137"/>
      <c r="J42948" s="110"/>
      <c r="K42948"/>
      <c r="L42948"/>
      <c r="T42948" s="138"/>
    </row>
    <row r="42949" spans="9:20" x14ac:dyDescent="0.25">
      <c r="I42949" s="137"/>
      <c r="J42949" s="110"/>
      <c r="K42949"/>
      <c r="L42949"/>
      <c r="T42949" s="138"/>
    </row>
    <row r="42950" spans="9:20" x14ac:dyDescent="0.25">
      <c r="I42950" s="137"/>
      <c r="J42950" s="110"/>
      <c r="K42950"/>
      <c r="L42950"/>
      <c r="T42950" s="138"/>
    </row>
    <row r="42951" spans="9:20" x14ac:dyDescent="0.25">
      <c r="I42951" s="137"/>
      <c r="J42951" s="110"/>
      <c r="K42951"/>
      <c r="L42951"/>
      <c r="T42951" s="138"/>
    </row>
    <row r="42952" spans="9:20" x14ac:dyDescent="0.25">
      <c r="I42952" s="137"/>
      <c r="J42952" s="110"/>
      <c r="K42952"/>
      <c r="L42952"/>
      <c r="T42952" s="138"/>
    </row>
    <row r="42953" spans="9:20" x14ac:dyDescent="0.25">
      <c r="I42953" s="137"/>
      <c r="J42953" s="110"/>
      <c r="K42953"/>
      <c r="L42953"/>
      <c r="T42953" s="138"/>
    </row>
    <row r="42954" spans="9:20" x14ac:dyDescent="0.25">
      <c r="I42954" s="137"/>
      <c r="J42954" s="110"/>
      <c r="K42954"/>
      <c r="L42954"/>
      <c r="T42954" s="138"/>
    </row>
    <row r="42955" spans="9:20" x14ac:dyDescent="0.25">
      <c r="I42955" s="137"/>
      <c r="J42955" s="110"/>
      <c r="K42955"/>
      <c r="L42955"/>
      <c r="T42955" s="138"/>
    </row>
    <row r="42956" spans="9:20" x14ac:dyDescent="0.25">
      <c r="I42956" s="137"/>
      <c r="J42956" s="110"/>
      <c r="K42956"/>
      <c r="L42956"/>
      <c r="T42956" s="138"/>
    </row>
    <row r="42957" spans="9:20" x14ac:dyDescent="0.25">
      <c r="I42957" s="137"/>
      <c r="J42957" s="110"/>
      <c r="K42957"/>
      <c r="L42957"/>
      <c r="T42957" s="138"/>
    </row>
    <row r="42958" spans="9:20" x14ac:dyDescent="0.25">
      <c r="I42958" s="137"/>
      <c r="J42958" s="110"/>
      <c r="K42958"/>
      <c r="L42958"/>
      <c r="T42958" s="138"/>
    </row>
    <row r="42959" spans="9:20" x14ac:dyDescent="0.25">
      <c r="I42959" s="137"/>
      <c r="J42959" s="110"/>
      <c r="K42959"/>
      <c r="L42959"/>
      <c r="T42959" s="138"/>
    </row>
    <row r="42960" spans="9:20" x14ac:dyDescent="0.25">
      <c r="I42960" s="137"/>
      <c r="J42960" s="110"/>
      <c r="K42960"/>
      <c r="L42960"/>
      <c r="T42960" s="138"/>
    </row>
    <row r="42961" spans="9:20" x14ac:dyDescent="0.25">
      <c r="I42961" s="137"/>
      <c r="J42961" s="110"/>
      <c r="K42961"/>
      <c r="L42961"/>
      <c r="T42961" s="138"/>
    </row>
    <row r="42962" spans="9:20" x14ac:dyDescent="0.25">
      <c r="I42962" s="137"/>
      <c r="J42962" s="110"/>
      <c r="K42962"/>
      <c r="L42962"/>
      <c r="T42962" s="138"/>
    </row>
    <row r="42963" spans="9:20" x14ac:dyDescent="0.25">
      <c r="I42963" s="137"/>
      <c r="J42963" s="110"/>
      <c r="K42963"/>
      <c r="L42963"/>
      <c r="T42963" s="138"/>
    </row>
    <row r="42964" spans="9:20" x14ac:dyDescent="0.25">
      <c r="I42964" s="137"/>
      <c r="J42964" s="110"/>
      <c r="K42964"/>
      <c r="L42964"/>
      <c r="T42964" s="138"/>
    </row>
    <row r="42965" spans="9:20" x14ac:dyDescent="0.25">
      <c r="I42965" s="137"/>
      <c r="J42965" s="110"/>
      <c r="K42965"/>
      <c r="L42965"/>
      <c r="T42965" s="138"/>
    </row>
    <row r="42966" spans="9:20" x14ac:dyDescent="0.25">
      <c r="I42966" s="137"/>
      <c r="J42966" s="110"/>
      <c r="K42966"/>
      <c r="L42966"/>
      <c r="T42966" s="138"/>
    </row>
    <row r="42967" spans="9:20" x14ac:dyDescent="0.25">
      <c r="I42967" s="137"/>
      <c r="J42967" s="110"/>
      <c r="K42967"/>
      <c r="L42967"/>
      <c r="T42967" s="138"/>
    </row>
    <row r="42968" spans="9:20" x14ac:dyDescent="0.25">
      <c r="I42968" s="137"/>
      <c r="J42968" s="110"/>
      <c r="K42968"/>
      <c r="L42968"/>
      <c r="T42968" s="138"/>
    </row>
    <row r="42969" spans="9:20" x14ac:dyDescent="0.25">
      <c r="I42969" s="137"/>
      <c r="J42969" s="110"/>
      <c r="K42969"/>
      <c r="L42969"/>
      <c r="T42969" s="138"/>
    </row>
    <row r="42970" spans="9:20" x14ac:dyDescent="0.25">
      <c r="I42970" s="137"/>
      <c r="J42970" s="110"/>
      <c r="K42970"/>
      <c r="L42970"/>
      <c r="T42970" s="138"/>
    </row>
    <row r="42971" spans="9:20" x14ac:dyDescent="0.25">
      <c r="I42971" s="137"/>
      <c r="J42971" s="110"/>
      <c r="K42971"/>
      <c r="L42971"/>
      <c r="T42971" s="138"/>
    </row>
    <row r="42972" spans="9:20" x14ac:dyDescent="0.25">
      <c r="I42972" s="137"/>
      <c r="J42972" s="110"/>
      <c r="K42972"/>
      <c r="L42972"/>
      <c r="T42972" s="138"/>
    </row>
    <row r="42973" spans="9:20" x14ac:dyDescent="0.25">
      <c r="I42973" s="137"/>
      <c r="J42973" s="110"/>
      <c r="K42973"/>
      <c r="L42973"/>
      <c r="T42973" s="138"/>
    </row>
    <row r="42974" spans="9:20" x14ac:dyDescent="0.25">
      <c r="I42974" s="137"/>
      <c r="J42974" s="110"/>
      <c r="K42974"/>
      <c r="L42974"/>
      <c r="T42974" s="138"/>
    </row>
    <row r="42975" spans="9:20" x14ac:dyDescent="0.25">
      <c r="I42975" s="137"/>
      <c r="J42975" s="110"/>
      <c r="K42975"/>
      <c r="L42975"/>
      <c r="T42975" s="138"/>
    </row>
    <row r="42976" spans="9:20" x14ac:dyDescent="0.25">
      <c r="I42976" s="137"/>
      <c r="J42976" s="110"/>
      <c r="K42976"/>
      <c r="L42976"/>
      <c r="T42976" s="138"/>
    </row>
    <row r="42977" spans="9:20" x14ac:dyDescent="0.25">
      <c r="I42977" s="137"/>
      <c r="J42977" s="110"/>
      <c r="K42977"/>
      <c r="L42977"/>
      <c r="T42977" s="138"/>
    </row>
    <row r="42978" spans="9:20" x14ac:dyDescent="0.25">
      <c r="I42978" s="137"/>
      <c r="J42978" s="110"/>
      <c r="K42978"/>
      <c r="L42978"/>
      <c r="T42978" s="138"/>
    </row>
    <row r="42979" spans="9:20" x14ac:dyDescent="0.25">
      <c r="I42979" s="137"/>
      <c r="J42979" s="110"/>
      <c r="K42979"/>
      <c r="L42979"/>
      <c r="T42979" s="138"/>
    </row>
    <row r="42980" spans="9:20" x14ac:dyDescent="0.25">
      <c r="I42980" s="137"/>
      <c r="J42980" s="110"/>
      <c r="K42980"/>
      <c r="L42980"/>
      <c r="T42980" s="138"/>
    </row>
    <row r="42981" spans="9:20" x14ac:dyDescent="0.25">
      <c r="I42981" s="137"/>
      <c r="J42981" s="110"/>
      <c r="K42981"/>
      <c r="L42981"/>
      <c r="T42981" s="138"/>
    </row>
    <row r="42982" spans="9:20" x14ac:dyDescent="0.25">
      <c r="I42982" s="137"/>
      <c r="J42982" s="110"/>
      <c r="K42982"/>
      <c r="L42982"/>
      <c r="T42982" s="138"/>
    </row>
    <row r="42983" spans="9:20" x14ac:dyDescent="0.25">
      <c r="I42983" s="137"/>
      <c r="J42983" s="110"/>
      <c r="K42983"/>
      <c r="L42983"/>
      <c r="T42983" s="138"/>
    </row>
    <row r="42984" spans="9:20" x14ac:dyDescent="0.25">
      <c r="I42984" s="137"/>
      <c r="J42984" s="110"/>
      <c r="K42984"/>
      <c r="L42984"/>
      <c r="T42984" s="138"/>
    </row>
    <row r="42985" spans="9:20" x14ac:dyDescent="0.25">
      <c r="I42985" s="137"/>
      <c r="J42985" s="110"/>
      <c r="K42985"/>
      <c r="L42985"/>
      <c r="T42985" s="138"/>
    </row>
    <row r="42986" spans="9:20" x14ac:dyDescent="0.25">
      <c r="I42986" s="137"/>
      <c r="J42986" s="110"/>
      <c r="K42986"/>
      <c r="L42986"/>
      <c r="T42986" s="138"/>
    </row>
    <row r="42987" spans="9:20" x14ac:dyDescent="0.25">
      <c r="I42987" s="137"/>
      <c r="J42987" s="110"/>
      <c r="K42987"/>
      <c r="L42987"/>
      <c r="T42987" s="138"/>
    </row>
    <row r="42988" spans="9:20" x14ac:dyDescent="0.25">
      <c r="I42988" s="137"/>
      <c r="J42988" s="110"/>
      <c r="K42988"/>
      <c r="L42988"/>
      <c r="T42988" s="138"/>
    </row>
    <row r="42989" spans="9:20" x14ac:dyDescent="0.25">
      <c r="I42989" s="137"/>
      <c r="J42989" s="110"/>
      <c r="K42989"/>
      <c r="L42989"/>
      <c r="T42989" s="138"/>
    </row>
    <row r="42990" spans="9:20" x14ac:dyDescent="0.25">
      <c r="I42990" s="137"/>
      <c r="J42990" s="110"/>
      <c r="K42990"/>
      <c r="L42990"/>
      <c r="T42990" s="138"/>
    </row>
    <row r="42991" spans="9:20" x14ac:dyDescent="0.25">
      <c r="I42991" s="137"/>
      <c r="J42991" s="110"/>
      <c r="K42991"/>
      <c r="L42991"/>
      <c r="T42991" s="138"/>
    </row>
    <row r="42992" spans="9:20" x14ac:dyDescent="0.25">
      <c r="I42992" s="137"/>
      <c r="J42992" s="110"/>
      <c r="K42992"/>
      <c r="L42992"/>
      <c r="T42992" s="138"/>
    </row>
    <row r="42993" spans="9:20" x14ac:dyDescent="0.25">
      <c r="I42993" s="137"/>
      <c r="J42993" s="110"/>
      <c r="K42993"/>
      <c r="L42993"/>
      <c r="T42993" s="138"/>
    </row>
    <row r="42994" spans="9:20" x14ac:dyDescent="0.25">
      <c r="I42994" s="137"/>
      <c r="J42994" s="110"/>
      <c r="K42994"/>
      <c r="L42994"/>
      <c r="T42994" s="138"/>
    </row>
    <row r="42995" spans="9:20" x14ac:dyDescent="0.25">
      <c r="I42995" s="137"/>
      <c r="J42995" s="110"/>
      <c r="K42995"/>
      <c r="L42995"/>
      <c r="T42995" s="138"/>
    </row>
    <row r="42996" spans="9:20" x14ac:dyDescent="0.25">
      <c r="I42996" s="137"/>
      <c r="J42996" s="110"/>
      <c r="K42996"/>
      <c r="L42996"/>
      <c r="T42996" s="138"/>
    </row>
    <row r="42997" spans="9:20" x14ac:dyDescent="0.25">
      <c r="I42997" s="137"/>
      <c r="J42997" s="110"/>
      <c r="K42997"/>
      <c r="L42997"/>
      <c r="T42997" s="138"/>
    </row>
    <row r="42998" spans="9:20" x14ac:dyDescent="0.25">
      <c r="I42998" s="137"/>
      <c r="J42998" s="110"/>
      <c r="K42998"/>
      <c r="L42998"/>
      <c r="T42998" s="138"/>
    </row>
    <row r="42999" spans="9:20" x14ac:dyDescent="0.25">
      <c r="I42999" s="137"/>
      <c r="J42999" s="110"/>
      <c r="K42999"/>
      <c r="L42999"/>
      <c r="T42999" s="138"/>
    </row>
    <row r="43000" spans="9:20" x14ac:dyDescent="0.25">
      <c r="I43000" s="137"/>
      <c r="J43000" s="110"/>
      <c r="K43000"/>
      <c r="L43000"/>
      <c r="T43000" s="138"/>
    </row>
    <row r="43001" spans="9:20" x14ac:dyDescent="0.25">
      <c r="I43001" s="137"/>
      <c r="J43001" s="110"/>
      <c r="K43001"/>
      <c r="L43001"/>
      <c r="T43001" s="138"/>
    </row>
    <row r="43002" spans="9:20" x14ac:dyDescent="0.25">
      <c r="I43002" s="137"/>
      <c r="J43002" s="110"/>
      <c r="K43002"/>
      <c r="L43002"/>
      <c r="T43002" s="138"/>
    </row>
    <row r="43003" spans="9:20" x14ac:dyDescent="0.25">
      <c r="I43003" s="137"/>
      <c r="J43003" s="110"/>
      <c r="K43003"/>
      <c r="L43003"/>
      <c r="T43003" s="138"/>
    </row>
    <row r="43004" spans="9:20" x14ac:dyDescent="0.25">
      <c r="I43004" s="137"/>
      <c r="J43004" s="110"/>
      <c r="K43004"/>
      <c r="L43004"/>
      <c r="T43004" s="138"/>
    </row>
    <row r="43005" spans="9:20" x14ac:dyDescent="0.25">
      <c r="I43005" s="137"/>
      <c r="J43005" s="110"/>
      <c r="K43005"/>
      <c r="L43005"/>
      <c r="T43005" s="138"/>
    </row>
    <row r="43006" spans="9:20" x14ac:dyDescent="0.25">
      <c r="I43006" s="137"/>
      <c r="J43006" s="110"/>
      <c r="K43006"/>
      <c r="L43006"/>
      <c r="T43006" s="138"/>
    </row>
    <row r="43007" spans="9:20" x14ac:dyDescent="0.25">
      <c r="I43007" s="137"/>
      <c r="J43007" s="110"/>
      <c r="K43007"/>
      <c r="L43007"/>
      <c r="T43007" s="138"/>
    </row>
    <row r="43008" spans="9:20" x14ac:dyDescent="0.25">
      <c r="I43008" s="137"/>
      <c r="J43008" s="110"/>
      <c r="K43008"/>
      <c r="L43008"/>
      <c r="T43008" s="138"/>
    </row>
    <row r="43009" spans="9:20" x14ac:dyDescent="0.25">
      <c r="I43009" s="137"/>
      <c r="J43009" s="110"/>
      <c r="K43009"/>
      <c r="L43009"/>
      <c r="T43009" s="138"/>
    </row>
    <row r="43010" spans="9:20" x14ac:dyDescent="0.25">
      <c r="I43010" s="137"/>
      <c r="J43010" s="110"/>
      <c r="K43010"/>
      <c r="L43010"/>
      <c r="T43010" s="138"/>
    </row>
    <row r="43011" spans="9:20" x14ac:dyDescent="0.25">
      <c r="I43011" s="137"/>
      <c r="J43011" s="110"/>
      <c r="K43011"/>
      <c r="L43011"/>
      <c r="T43011" s="138"/>
    </row>
    <row r="43012" spans="9:20" x14ac:dyDescent="0.25">
      <c r="I43012" s="137"/>
      <c r="J43012" s="110"/>
      <c r="K43012"/>
      <c r="L43012"/>
      <c r="T43012" s="138"/>
    </row>
    <row r="43013" spans="9:20" x14ac:dyDescent="0.25">
      <c r="I43013" s="137"/>
      <c r="J43013" s="110"/>
      <c r="K43013"/>
      <c r="L43013"/>
      <c r="T43013" s="138"/>
    </row>
    <row r="43014" spans="9:20" x14ac:dyDescent="0.25">
      <c r="I43014" s="137"/>
      <c r="J43014" s="110"/>
      <c r="K43014"/>
      <c r="L43014"/>
      <c r="T43014" s="138"/>
    </row>
    <row r="43015" spans="9:20" x14ac:dyDescent="0.25">
      <c r="I43015" s="137"/>
      <c r="J43015" s="110"/>
      <c r="K43015"/>
      <c r="L43015"/>
      <c r="T43015" s="138"/>
    </row>
    <row r="43016" spans="9:20" x14ac:dyDescent="0.25">
      <c r="I43016" s="137"/>
      <c r="J43016" s="110"/>
      <c r="K43016"/>
      <c r="L43016"/>
      <c r="T43016" s="138"/>
    </row>
    <row r="43017" spans="9:20" x14ac:dyDescent="0.25">
      <c r="I43017" s="137"/>
      <c r="J43017" s="110"/>
      <c r="K43017"/>
      <c r="L43017"/>
      <c r="T43017" s="138"/>
    </row>
    <row r="43018" spans="9:20" x14ac:dyDescent="0.25">
      <c r="I43018" s="137"/>
      <c r="J43018" s="110"/>
      <c r="K43018"/>
      <c r="L43018"/>
      <c r="T43018" s="138"/>
    </row>
    <row r="43019" spans="9:20" x14ac:dyDescent="0.25">
      <c r="I43019" s="137"/>
      <c r="J43019" s="110"/>
      <c r="K43019"/>
      <c r="L43019"/>
      <c r="T43019" s="138"/>
    </row>
    <row r="43020" spans="9:20" x14ac:dyDescent="0.25">
      <c r="I43020" s="137"/>
      <c r="J43020" s="110"/>
      <c r="K43020"/>
      <c r="L43020"/>
      <c r="T43020" s="138"/>
    </row>
    <row r="43021" spans="9:20" x14ac:dyDescent="0.25">
      <c r="I43021" s="137"/>
      <c r="J43021" s="110"/>
      <c r="K43021"/>
      <c r="L43021"/>
      <c r="T43021" s="138"/>
    </row>
    <row r="43022" spans="9:20" x14ac:dyDescent="0.25">
      <c r="I43022" s="137"/>
      <c r="J43022" s="110"/>
      <c r="K43022"/>
      <c r="L43022"/>
      <c r="T43022" s="138"/>
    </row>
    <row r="43023" spans="9:20" x14ac:dyDescent="0.25">
      <c r="I43023" s="137"/>
      <c r="J43023" s="110"/>
      <c r="K43023"/>
      <c r="L43023"/>
      <c r="T43023" s="138"/>
    </row>
    <row r="43024" spans="9:20" x14ac:dyDescent="0.25">
      <c r="I43024" s="137"/>
      <c r="J43024" s="110"/>
      <c r="K43024"/>
      <c r="L43024"/>
      <c r="T43024" s="138"/>
    </row>
    <row r="43025" spans="9:20" x14ac:dyDescent="0.25">
      <c r="I43025" s="137"/>
      <c r="J43025" s="110"/>
      <c r="K43025"/>
      <c r="L43025"/>
      <c r="T43025" s="138"/>
    </row>
    <row r="43026" spans="9:20" x14ac:dyDescent="0.25">
      <c r="I43026" s="137"/>
      <c r="J43026" s="110"/>
      <c r="K43026"/>
      <c r="L43026"/>
      <c r="T43026" s="138"/>
    </row>
    <row r="43027" spans="9:20" x14ac:dyDescent="0.25">
      <c r="I43027" s="137"/>
      <c r="J43027" s="110"/>
      <c r="K43027"/>
      <c r="L43027"/>
      <c r="T43027" s="138"/>
    </row>
    <row r="43028" spans="9:20" x14ac:dyDescent="0.25">
      <c r="I43028" s="137"/>
      <c r="J43028" s="110"/>
      <c r="K43028"/>
      <c r="L43028"/>
      <c r="T43028" s="138"/>
    </row>
    <row r="43029" spans="9:20" x14ac:dyDescent="0.25">
      <c r="I43029" s="137"/>
      <c r="J43029" s="110"/>
      <c r="K43029"/>
      <c r="L43029"/>
      <c r="T43029" s="138"/>
    </row>
    <row r="43030" spans="9:20" x14ac:dyDescent="0.25">
      <c r="I43030" s="137"/>
      <c r="J43030" s="110"/>
      <c r="K43030"/>
      <c r="L43030"/>
      <c r="T43030" s="138"/>
    </row>
    <row r="43031" spans="9:20" x14ac:dyDescent="0.25">
      <c r="I43031" s="137"/>
      <c r="J43031" s="110"/>
      <c r="K43031"/>
      <c r="L43031"/>
      <c r="T43031" s="138"/>
    </row>
    <row r="43032" spans="9:20" x14ac:dyDescent="0.25">
      <c r="I43032" s="137"/>
      <c r="J43032" s="110"/>
      <c r="K43032"/>
      <c r="L43032"/>
      <c r="T43032" s="138"/>
    </row>
    <row r="43033" spans="9:20" x14ac:dyDescent="0.25">
      <c r="I43033" s="137"/>
      <c r="J43033" s="110"/>
      <c r="K43033"/>
      <c r="L43033"/>
      <c r="T43033" s="138"/>
    </row>
    <row r="43034" spans="9:20" x14ac:dyDescent="0.25">
      <c r="I43034" s="137"/>
      <c r="J43034" s="110"/>
      <c r="K43034"/>
      <c r="L43034"/>
      <c r="T43034" s="138"/>
    </row>
    <row r="43035" spans="9:20" x14ac:dyDescent="0.25">
      <c r="I43035" s="137"/>
      <c r="J43035" s="110"/>
      <c r="K43035"/>
      <c r="L43035"/>
      <c r="T43035" s="138"/>
    </row>
    <row r="43036" spans="9:20" x14ac:dyDescent="0.25">
      <c r="I43036" s="137"/>
      <c r="J43036" s="110"/>
      <c r="K43036"/>
      <c r="L43036"/>
      <c r="T43036" s="138"/>
    </row>
    <row r="43037" spans="9:20" x14ac:dyDescent="0.25">
      <c r="I43037" s="137"/>
      <c r="J43037" s="110"/>
      <c r="K43037"/>
      <c r="L43037"/>
      <c r="T43037" s="138"/>
    </row>
    <row r="43038" spans="9:20" x14ac:dyDescent="0.25">
      <c r="I43038" s="137"/>
      <c r="J43038" s="110"/>
      <c r="K43038"/>
      <c r="L43038"/>
      <c r="T43038" s="138"/>
    </row>
    <row r="43039" spans="9:20" x14ac:dyDescent="0.25">
      <c r="I43039" s="137"/>
      <c r="J43039" s="110"/>
      <c r="K43039"/>
      <c r="L43039"/>
      <c r="T43039" s="138"/>
    </row>
    <row r="43040" spans="9:20" x14ac:dyDescent="0.25">
      <c r="I43040" s="137"/>
      <c r="J43040" s="110"/>
      <c r="K43040"/>
      <c r="L43040"/>
      <c r="T43040" s="138"/>
    </row>
    <row r="43041" spans="9:20" x14ac:dyDescent="0.25">
      <c r="I43041" s="137"/>
      <c r="J43041" s="110"/>
      <c r="K43041"/>
      <c r="L43041"/>
      <c r="T43041" s="138"/>
    </row>
    <row r="43042" spans="9:20" x14ac:dyDescent="0.25">
      <c r="I43042" s="137"/>
      <c r="J43042" s="110"/>
      <c r="K43042"/>
      <c r="L43042"/>
      <c r="T43042" s="138"/>
    </row>
    <row r="43043" spans="9:20" x14ac:dyDescent="0.25">
      <c r="I43043" s="137"/>
      <c r="J43043" s="110"/>
      <c r="K43043"/>
      <c r="L43043"/>
      <c r="T43043" s="138"/>
    </row>
    <row r="43044" spans="9:20" x14ac:dyDescent="0.25">
      <c r="I43044" s="137"/>
      <c r="J43044" s="110"/>
      <c r="K43044"/>
      <c r="L43044"/>
      <c r="T43044" s="138"/>
    </row>
    <row r="43045" spans="9:20" x14ac:dyDescent="0.25">
      <c r="I43045" s="137"/>
      <c r="J43045" s="110"/>
      <c r="K43045"/>
      <c r="L43045"/>
      <c r="T43045" s="138"/>
    </row>
    <row r="43046" spans="9:20" x14ac:dyDescent="0.25">
      <c r="I43046" s="137"/>
      <c r="J43046" s="110"/>
      <c r="K43046"/>
      <c r="L43046"/>
      <c r="T43046" s="138"/>
    </row>
    <row r="43047" spans="9:20" x14ac:dyDescent="0.25">
      <c r="I43047" s="137"/>
      <c r="J43047" s="110"/>
      <c r="K43047"/>
      <c r="L43047"/>
      <c r="T43047" s="138"/>
    </row>
    <row r="43048" spans="9:20" x14ac:dyDescent="0.25">
      <c r="I43048" s="137"/>
      <c r="J43048" s="110"/>
      <c r="K43048"/>
      <c r="L43048"/>
      <c r="T43048" s="138"/>
    </row>
    <row r="43049" spans="9:20" x14ac:dyDescent="0.25">
      <c r="I43049" s="137"/>
      <c r="J43049" s="110"/>
      <c r="K43049"/>
      <c r="L43049"/>
      <c r="T43049" s="138"/>
    </row>
    <row r="43050" spans="9:20" x14ac:dyDescent="0.25">
      <c r="I43050" s="137"/>
      <c r="J43050" s="110"/>
      <c r="K43050"/>
      <c r="L43050"/>
      <c r="T43050" s="138"/>
    </row>
    <row r="43051" spans="9:20" x14ac:dyDescent="0.25">
      <c r="I43051" s="137"/>
      <c r="J43051" s="110"/>
      <c r="K43051"/>
      <c r="L43051"/>
      <c r="T43051" s="138"/>
    </row>
    <row r="43052" spans="9:20" x14ac:dyDescent="0.25">
      <c r="I43052" s="137"/>
      <c r="J43052" s="110"/>
      <c r="K43052"/>
      <c r="L43052"/>
      <c r="T43052" s="138"/>
    </row>
    <row r="43053" spans="9:20" x14ac:dyDescent="0.25">
      <c r="I43053" s="137"/>
      <c r="J43053" s="110"/>
      <c r="K43053"/>
      <c r="L43053"/>
      <c r="T43053" s="138"/>
    </row>
    <row r="43054" spans="9:20" x14ac:dyDescent="0.25">
      <c r="I43054" s="137"/>
      <c r="J43054" s="110"/>
      <c r="K43054"/>
      <c r="L43054"/>
      <c r="T43054" s="138"/>
    </row>
    <row r="43055" spans="9:20" x14ac:dyDescent="0.25">
      <c r="I43055" s="137"/>
      <c r="J43055" s="110"/>
      <c r="K43055"/>
      <c r="L43055"/>
      <c r="T43055" s="138"/>
    </row>
    <row r="43056" spans="9:20" x14ac:dyDescent="0.25">
      <c r="I43056" s="137"/>
      <c r="J43056" s="110"/>
      <c r="K43056"/>
      <c r="L43056"/>
      <c r="T43056" s="138"/>
    </row>
    <row r="43057" spans="9:20" x14ac:dyDescent="0.25">
      <c r="I43057" s="137"/>
      <c r="J43057" s="110"/>
      <c r="K43057"/>
      <c r="L43057"/>
      <c r="T43057" s="138"/>
    </row>
    <row r="43058" spans="9:20" x14ac:dyDescent="0.25">
      <c r="I43058" s="137"/>
      <c r="J43058" s="110"/>
      <c r="K43058"/>
      <c r="L43058"/>
      <c r="T43058" s="138"/>
    </row>
    <row r="43059" spans="9:20" x14ac:dyDescent="0.25">
      <c r="I43059" s="137"/>
      <c r="J43059" s="110"/>
      <c r="K43059"/>
      <c r="L43059"/>
      <c r="T43059" s="138"/>
    </row>
    <row r="43060" spans="9:20" x14ac:dyDescent="0.25">
      <c r="I43060" s="137"/>
      <c r="J43060" s="110"/>
      <c r="K43060"/>
      <c r="L43060"/>
      <c r="T43060" s="138"/>
    </row>
    <row r="43061" spans="9:20" x14ac:dyDescent="0.25">
      <c r="I43061" s="137"/>
      <c r="J43061" s="110"/>
      <c r="K43061"/>
      <c r="L43061"/>
      <c r="T43061" s="138"/>
    </row>
    <row r="43062" spans="9:20" x14ac:dyDescent="0.25">
      <c r="I43062" s="137"/>
      <c r="J43062" s="110"/>
      <c r="K43062"/>
      <c r="L43062"/>
      <c r="T43062" s="138"/>
    </row>
    <row r="43063" spans="9:20" x14ac:dyDescent="0.25">
      <c r="I43063" s="137"/>
      <c r="J43063" s="110"/>
      <c r="K43063"/>
      <c r="L43063"/>
      <c r="T43063" s="138"/>
    </row>
    <row r="43064" spans="9:20" x14ac:dyDescent="0.25">
      <c r="I43064" s="137"/>
      <c r="J43064" s="110"/>
      <c r="K43064"/>
      <c r="L43064"/>
      <c r="T43064" s="138"/>
    </row>
    <row r="43065" spans="9:20" x14ac:dyDescent="0.25">
      <c r="I43065" s="137"/>
      <c r="J43065" s="110"/>
      <c r="K43065"/>
      <c r="L43065"/>
      <c r="T43065" s="138"/>
    </row>
    <row r="43066" spans="9:20" x14ac:dyDescent="0.25">
      <c r="I43066" s="137"/>
      <c r="J43066" s="110"/>
      <c r="K43066"/>
      <c r="L43066"/>
      <c r="T43066" s="138"/>
    </row>
    <row r="43067" spans="9:20" x14ac:dyDescent="0.25">
      <c r="I43067" s="137"/>
      <c r="J43067" s="110"/>
      <c r="K43067"/>
      <c r="L43067"/>
      <c r="T43067" s="138"/>
    </row>
    <row r="43068" spans="9:20" x14ac:dyDescent="0.25">
      <c r="I43068" s="137"/>
      <c r="J43068" s="110"/>
      <c r="K43068"/>
      <c r="L43068"/>
      <c r="T43068" s="138"/>
    </row>
    <row r="43069" spans="9:20" x14ac:dyDescent="0.25">
      <c r="I43069" s="137"/>
      <c r="J43069" s="110"/>
      <c r="K43069"/>
      <c r="L43069"/>
      <c r="T43069" s="138"/>
    </row>
    <row r="43070" spans="9:20" x14ac:dyDescent="0.25">
      <c r="I43070" s="137"/>
      <c r="J43070" s="110"/>
      <c r="K43070"/>
      <c r="L43070"/>
      <c r="T43070" s="138"/>
    </row>
    <row r="43071" spans="9:20" x14ac:dyDescent="0.25">
      <c r="I43071" s="137"/>
      <c r="J43071" s="110"/>
      <c r="K43071"/>
      <c r="L43071"/>
      <c r="T43071" s="138"/>
    </row>
    <row r="43072" spans="9:20" x14ac:dyDescent="0.25">
      <c r="I43072" s="137"/>
      <c r="J43072" s="110"/>
      <c r="K43072"/>
      <c r="L43072"/>
      <c r="T43072" s="138"/>
    </row>
    <row r="43073" spans="9:20" x14ac:dyDescent="0.25">
      <c r="I43073" s="137"/>
      <c r="J43073" s="110"/>
      <c r="K43073"/>
      <c r="L43073"/>
      <c r="T43073" s="138"/>
    </row>
    <row r="43074" spans="9:20" x14ac:dyDescent="0.25">
      <c r="I43074" s="137"/>
      <c r="J43074" s="110"/>
      <c r="K43074"/>
      <c r="L43074"/>
      <c r="T43074" s="138"/>
    </row>
    <row r="43075" spans="9:20" x14ac:dyDescent="0.25">
      <c r="I43075" s="137"/>
      <c r="J43075" s="110"/>
      <c r="K43075"/>
      <c r="L43075"/>
      <c r="T43075" s="138"/>
    </row>
    <row r="43076" spans="9:20" x14ac:dyDescent="0.25">
      <c r="I43076" s="137"/>
      <c r="J43076" s="110"/>
      <c r="K43076"/>
      <c r="L43076"/>
      <c r="T43076" s="138"/>
    </row>
    <row r="43077" spans="9:20" x14ac:dyDescent="0.25">
      <c r="I43077" s="137"/>
      <c r="J43077" s="110"/>
      <c r="K43077"/>
      <c r="L43077"/>
      <c r="T43077" s="138"/>
    </row>
    <row r="43078" spans="9:20" x14ac:dyDescent="0.25">
      <c r="I43078" s="137"/>
      <c r="J43078" s="110"/>
      <c r="K43078"/>
      <c r="L43078"/>
      <c r="T43078" s="138"/>
    </row>
    <row r="43079" spans="9:20" x14ac:dyDescent="0.25">
      <c r="I43079" s="137"/>
      <c r="J43079" s="110"/>
      <c r="K43079"/>
      <c r="L43079"/>
      <c r="T43079" s="138"/>
    </row>
    <row r="43080" spans="9:20" x14ac:dyDescent="0.25">
      <c r="I43080" s="137"/>
      <c r="J43080" s="110"/>
      <c r="K43080"/>
      <c r="L43080"/>
      <c r="T43080" s="138"/>
    </row>
    <row r="43081" spans="9:20" x14ac:dyDescent="0.25">
      <c r="I43081" s="137"/>
      <c r="J43081" s="110"/>
      <c r="K43081"/>
      <c r="L43081"/>
      <c r="T43081" s="138"/>
    </row>
    <row r="43082" spans="9:20" x14ac:dyDescent="0.25">
      <c r="I43082" s="137"/>
      <c r="J43082" s="110"/>
      <c r="K43082"/>
      <c r="L43082"/>
      <c r="T43082" s="138"/>
    </row>
    <row r="43083" spans="9:20" x14ac:dyDescent="0.25">
      <c r="I43083" s="137"/>
      <c r="J43083" s="110"/>
      <c r="K43083"/>
      <c r="L43083"/>
      <c r="T43083" s="138"/>
    </row>
    <row r="43084" spans="9:20" x14ac:dyDescent="0.25">
      <c r="I43084" s="137"/>
      <c r="J43084" s="110"/>
      <c r="K43084"/>
      <c r="L43084"/>
      <c r="T43084" s="138"/>
    </row>
    <row r="43085" spans="9:20" x14ac:dyDescent="0.25">
      <c r="I43085" s="137"/>
      <c r="J43085" s="110"/>
      <c r="K43085"/>
      <c r="L43085"/>
      <c r="T43085" s="138"/>
    </row>
    <row r="43086" spans="9:20" x14ac:dyDescent="0.25">
      <c r="I43086" s="137"/>
      <c r="J43086" s="110"/>
      <c r="K43086"/>
      <c r="L43086"/>
      <c r="T43086" s="138"/>
    </row>
    <row r="43087" spans="9:20" x14ac:dyDescent="0.25">
      <c r="I43087" s="137"/>
      <c r="J43087" s="110"/>
      <c r="K43087"/>
      <c r="L43087"/>
      <c r="T43087" s="138"/>
    </row>
    <row r="43088" spans="9:20" x14ac:dyDescent="0.25">
      <c r="I43088" s="137"/>
      <c r="J43088" s="110"/>
      <c r="K43088"/>
      <c r="L43088"/>
      <c r="T43088" s="138"/>
    </row>
    <row r="43089" spans="9:20" x14ac:dyDescent="0.25">
      <c r="I43089" s="137"/>
      <c r="J43089" s="110"/>
      <c r="K43089"/>
      <c r="L43089"/>
      <c r="T43089" s="138"/>
    </row>
    <row r="43090" spans="9:20" x14ac:dyDescent="0.25">
      <c r="I43090" s="137"/>
      <c r="J43090" s="110"/>
      <c r="K43090"/>
      <c r="L43090"/>
      <c r="T43090" s="138"/>
    </row>
    <row r="43091" spans="9:20" x14ac:dyDescent="0.25">
      <c r="I43091" s="137"/>
      <c r="J43091" s="110"/>
      <c r="K43091"/>
      <c r="L43091"/>
      <c r="T43091" s="138"/>
    </row>
    <row r="43092" spans="9:20" x14ac:dyDescent="0.25">
      <c r="I43092" s="137"/>
      <c r="J43092" s="110"/>
      <c r="K43092"/>
      <c r="L43092"/>
      <c r="T43092" s="138"/>
    </row>
    <row r="43093" spans="9:20" x14ac:dyDescent="0.25">
      <c r="I43093" s="137"/>
      <c r="J43093" s="110"/>
      <c r="K43093"/>
      <c r="L43093"/>
      <c r="T43093" s="138"/>
    </row>
    <row r="43094" spans="9:20" x14ac:dyDescent="0.25">
      <c r="I43094" s="137"/>
      <c r="J43094" s="110"/>
      <c r="K43094"/>
      <c r="L43094"/>
      <c r="T43094" s="138"/>
    </row>
    <row r="43095" spans="9:20" x14ac:dyDescent="0.25">
      <c r="I43095" s="137"/>
      <c r="J43095" s="110"/>
      <c r="K43095"/>
      <c r="L43095"/>
      <c r="T43095" s="138"/>
    </row>
    <row r="43096" spans="9:20" x14ac:dyDescent="0.25">
      <c r="I43096" s="137"/>
      <c r="J43096" s="110"/>
      <c r="K43096"/>
      <c r="L43096"/>
      <c r="T43096" s="138"/>
    </row>
    <row r="43097" spans="9:20" x14ac:dyDescent="0.25">
      <c r="I43097" s="137"/>
      <c r="J43097" s="110"/>
      <c r="K43097"/>
      <c r="L43097"/>
      <c r="T43097" s="138"/>
    </row>
    <row r="43098" spans="9:20" x14ac:dyDescent="0.25">
      <c r="I43098" s="137"/>
      <c r="J43098" s="110"/>
      <c r="K43098"/>
      <c r="L43098"/>
      <c r="T43098" s="138"/>
    </row>
    <row r="43099" spans="9:20" x14ac:dyDescent="0.25">
      <c r="I43099" s="137"/>
      <c r="J43099" s="110"/>
      <c r="K43099"/>
      <c r="L43099"/>
      <c r="T43099" s="138"/>
    </row>
    <row r="43100" spans="9:20" x14ac:dyDescent="0.25">
      <c r="I43100" s="137"/>
      <c r="J43100" s="110"/>
      <c r="K43100"/>
      <c r="L43100"/>
      <c r="T43100" s="138"/>
    </row>
    <row r="43101" spans="9:20" x14ac:dyDescent="0.25">
      <c r="I43101" s="137"/>
      <c r="J43101" s="110"/>
      <c r="K43101"/>
      <c r="L43101"/>
      <c r="T43101" s="138"/>
    </row>
    <row r="43102" spans="9:20" x14ac:dyDescent="0.25">
      <c r="I43102" s="137"/>
      <c r="J43102" s="110"/>
      <c r="K43102"/>
      <c r="L43102"/>
      <c r="T43102" s="138"/>
    </row>
    <row r="43103" spans="9:20" x14ac:dyDescent="0.25">
      <c r="I43103" s="137"/>
      <c r="J43103" s="110"/>
      <c r="K43103"/>
      <c r="L43103"/>
      <c r="T43103" s="138"/>
    </row>
    <row r="43104" spans="9:20" x14ac:dyDescent="0.25">
      <c r="I43104" s="137"/>
      <c r="J43104" s="110"/>
      <c r="K43104"/>
      <c r="L43104"/>
      <c r="T43104" s="138"/>
    </row>
    <row r="43105" spans="9:20" x14ac:dyDescent="0.25">
      <c r="I43105" s="137"/>
      <c r="J43105" s="110"/>
      <c r="K43105"/>
      <c r="L43105"/>
      <c r="T43105" s="138"/>
    </row>
    <row r="43106" spans="9:20" x14ac:dyDescent="0.25">
      <c r="I43106" s="137"/>
      <c r="J43106" s="110"/>
      <c r="K43106"/>
      <c r="L43106"/>
      <c r="T43106" s="138"/>
    </row>
    <row r="43107" spans="9:20" x14ac:dyDescent="0.25">
      <c r="I43107" s="137"/>
      <c r="J43107" s="110"/>
      <c r="K43107"/>
      <c r="L43107"/>
      <c r="T43107" s="138"/>
    </row>
    <row r="43108" spans="9:20" x14ac:dyDescent="0.25">
      <c r="I43108" s="137"/>
      <c r="J43108" s="110"/>
      <c r="K43108"/>
      <c r="L43108"/>
      <c r="T43108" s="138"/>
    </row>
    <row r="43109" spans="9:20" x14ac:dyDescent="0.25">
      <c r="I43109" s="137"/>
      <c r="J43109" s="110"/>
      <c r="K43109"/>
      <c r="L43109"/>
      <c r="T43109" s="138"/>
    </row>
    <row r="43110" spans="9:20" x14ac:dyDescent="0.25">
      <c r="I43110" s="137"/>
      <c r="J43110" s="110"/>
      <c r="K43110"/>
      <c r="L43110"/>
      <c r="T43110" s="138"/>
    </row>
    <row r="43111" spans="9:20" x14ac:dyDescent="0.25">
      <c r="I43111" s="137"/>
      <c r="J43111" s="110"/>
      <c r="K43111"/>
      <c r="L43111"/>
      <c r="T43111" s="138"/>
    </row>
    <row r="43112" spans="9:20" x14ac:dyDescent="0.25">
      <c r="I43112" s="137"/>
      <c r="J43112" s="110"/>
      <c r="K43112"/>
      <c r="L43112"/>
      <c r="T43112" s="138"/>
    </row>
    <row r="43113" spans="9:20" x14ac:dyDescent="0.25">
      <c r="I43113" s="137"/>
      <c r="J43113" s="110"/>
      <c r="K43113"/>
      <c r="L43113"/>
      <c r="T43113" s="138"/>
    </row>
    <row r="43114" spans="9:20" x14ac:dyDescent="0.25">
      <c r="I43114" s="137"/>
      <c r="J43114" s="110"/>
      <c r="K43114"/>
      <c r="L43114"/>
      <c r="T43114" s="138"/>
    </row>
    <row r="43115" spans="9:20" x14ac:dyDescent="0.25">
      <c r="I43115" s="137"/>
      <c r="J43115" s="110"/>
      <c r="K43115"/>
      <c r="L43115"/>
      <c r="T43115" s="138"/>
    </row>
    <row r="43116" spans="9:20" x14ac:dyDescent="0.25">
      <c r="I43116" s="137"/>
      <c r="J43116" s="110"/>
      <c r="K43116"/>
      <c r="L43116"/>
      <c r="T43116" s="138"/>
    </row>
    <row r="43117" spans="9:20" x14ac:dyDescent="0.25">
      <c r="I43117" s="137"/>
      <c r="J43117" s="110"/>
      <c r="K43117"/>
      <c r="L43117"/>
      <c r="T43117" s="138"/>
    </row>
    <row r="43118" spans="9:20" x14ac:dyDescent="0.25">
      <c r="I43118" s="137"/>
      <c r="J43118" s="110"/>
      <c r="K43118"/>
      <c r="L43118"/>
      <c r="T43118" s="138"/>
    </row>
    <row r="43119" spans="9:20" x14ac:dyDescent="0.25">
      <c r="I43119" s="137"/>
      <c r="J43119" s="110"/>
      <c r="K43119"/>
      <c r="L43119"/>
      <c r="T43119" s="138"/>
    </row>
    <row r="43120" spans="9:20" x14ac:dyDescent="0.25">
      <c r="I43120" s="137"/>
      <c r="J43120" s="110"/>
      <c r="K43120"/>
      <c r="L43120"/>
      <c r="T43120" s="138"/>
    </row>
    <row r="43121" spans="9:20" x14ac:dyDescent="0.25">
      <c r="I43121" s="137"/>
      <c r="J43121" s="110"/>
      <c r="K43121"/>
      <c r="L43121"/>
      <c r="T43121" s="138"/>
    </row>
    <row r="43122" spans="9:20" x14ac:dyDescent="0.25">
      <c r="I43122" s="137"/>
      <c r="J43122" s="110"/>
      <c r="K43122"/>
      <c r="L43122"/>
      <c r="T43122" s="138"/>
    </row>
    <row r="43123" spans="9:20" x14ac:dyDescent="0.25">
      <c r="I43123" s="137"/>
      <c r="J43123" s="110"/>
      <c r="K43123"/>
      <c r="L43123"/>
      <c r="T43123" s="138"/>
    </row>
    <row r="43124" spans="9:20" x14ac:dyDescent="0.25">
      <c r="I43124" s="137"/>
      <c r="J43124" s="110"/>
      <c r="K43124"/>
      <c r="L43124"/>
      <c r="T43124" s="138"/>
    </row>
    <row r="43125" spans="9:20" x14ac:dyDescent="0.25">
      <c r="I43125" s="137"/>
      <c r="J43125" s="110"/>
      <c r="K43125"/>
      <c r="L43125"/>
      <c r="T43125" s="138"/>
    </row>
    <row r="43126" spans="9:20" x14ac:dyDescent="0.25">
      <c r="I43126" s="137"/>
      <c r="J43126" s="110"/>
      <c r="K43126"/>
      <c r="L43126"/>
      <c r="T43126" s="138"/>
    </row>
    <row r="43127" spans="9:20" x14ac:dyDescent="0.25">
      <c r="I43127" s="137"/>
      <c r="J43127" s="110"/>
      <c r="K43127"/>
      <c r="L43127"/>
      <c r="T43127" s="138"/>
    </row>
    <row r="43128" spans="9:20" x14ac:dyDescent="0.25">
      <c r="I43128" s="137"/>
      <c r="J43128" s="110"/>
      <c r="K43128"/>
      <c r="L43128"/>
      <c r="T43128" s="138"/>
    </row>
    <row r="43129" spans="9:20" x14ac:dyDescent="0.25">
      <c r="I43129" s="137"/>
      <c r="J43129" s="110"/>
      <c r="K43129"/>
      <c r="L43129"/>
      <c r="T43129" s="138"/>
    </row>
    <row r="43130" spans="9:20" x14ac:dyDescent="0.25">
      <c r="I43130" s="137"/>
      <c r="J43130" s="110"/>
      <c r="K43130"/>
      <c r="L43130"/>
      <c r="T43130" s="138"/>
    </row>
    <row r="43131" spans="9:20" x14ac:dyDescent="0.25">
      <c r="I43131" s="137"/>
      <c r="J43131" s="110"/>
      <c r="K43131"/>
      <c r="L43131"/>
      <c r="T43131" s="138"/>
    </row>
    <row r="43132" spans="9:20" x14ac:dyDescent="0.25">
      <c r="I43132" s="137"/>
      <c r="J43132" s="110"/>
      <c r="K43132"/>
      <c r="L43132"/>
      <c r="T43132" s="138"/>
    </row>
    <row r="43133" spans="9:20" x14ac:dyDescent="0.25">
      <c r="I43133" s="137"/>
      <c r="J43133" s="110"/>
      <c r="K43133"/>
      <c r="L43133"/>
      <c r="T43133" s="138"/>
    </row>
    <row r="43134" spans="9:20" x14ac:dyDescent="0.25">
      <c r="I43134" s="137"/>
      <c r="J43134" s="110"/>
      <c r="K43134"/>
      <c r="L43134"/>
      <c r="T43134" s="138"/>
    </row>
    <row r="43135" spans="9:20" x14ac:dyDescent="0.25">
      <c r="I43135" s="137"/>
      <c r="J43135" s="110"/>
      <c r="K43135"/>
      <c r="L43135"/>
      <c r="T43135" s="138"/>
    </row>
    <row r="43136" spans="9:20" x14ac:dyDescent="0.25">
      <c r="I43136" s="137"/>
      <c r="J43136" s="110"/>
      <c r="K43136"/>
      <c r="L43136"/>
      <c r="T43136" s="138"/>
    </row>
    <row r="43137" spans="9:20" x14ac:dyDescent="0.25">
      <c r="I43137" s="137"/>
      <c r="J43137" s="110"/>
      <c r="K43137"/>
      <c r="L43137"/>
      <c r="T43137" s="138"/>
    </row>
    <row r="43138" spans="9:20" x14ac:dyDescent="0.25">
      <c r="I43138" s="137"/>
      <c r="J43138" s="110"/>
      <c r="K43138"/>
      <c r="L43138"/>
      <c r="T43138" s="138"/>
    </row>
    <row r="43139" spans="9:20" x14ac:dyDescent="0.25">
      <c r="I43139" s="137"/>
      <c r="J43139" s="110"/>
      <c r="K43139"/>
      <c r="L43139"/>
      <c r="T43139" s="138"/>
    </row>
    <row r="43140" spans="9:20" x14ac:dyDescent="0.25">
      <c r="I43140" s="137"/>
      <c r="J43140" s="110"/>
      <c r="K43140"/>
      <c r="L43140"/>
      <c r="T43140" s="138"/>
    </row>
    <row r="43141" spans="9:20" x14ac:dyDescent="0.25">
      <c r="I43141" s="137"/>
      <c r="J43141" s="110"/>
      <c r="K43141"/>
      <c r="L43141"/>
      <c r="T43141" s="138"/>
    </row>
    <row r="43142" spans="9:20" x14ac:dyDescent="0.25">
      <c r="I43142" s="137"/>
      <c r="J43142" s="110"/>
      <c r="K43142"/>
      <c r="L43142"/>
      <c r="T43142" s="138"/>
    </row>
    <row r="43143" spans="9:20" x14ac:dyDescent="0.25">
      <c r="I43143" s="137"/>
      <c r="J43143" s="110"/>
      <c r="K43143"/>
      <c r="L43143"/>
      <c r="T43143" s="138"/>
    </row>
    <row r="43144" spans="9:20" x14ac:dyDescent="0.25">
      <c r="I43144" s="137"/>
      <c r="J43144" s="110"/>
      <c r="K43144"/>
      <c r="L43144"/>
      <c r="T43144" s="138"/>
    </row>
    <row r="43145" spans="9:20" x14ac:dyDescent="0.25">
      <c r="I43145" s="137"/>
      <c r="J43145" s="110"/>
      <c r="K43145"/>
      <c r="L43145"/>
      <c r="T43145" s="138"/>
    </row>
    <row r="43146" spans="9:20" x14ac:dyDescent="0.25">
      <c r="I43146" s="137"/>
      <c r="J43146" s="110"/>
      <c r="K43146"/>
      <c r="L43146"/>
      <c r="T43146" s="138"/>
    </row>
    <row r="43147" spans="9:20" x14ac:dyDescent="0.25">
      <c r="I43147" s="137"/>
      <c r="J43147" s="110"/>
      <c r="K43147"/>
      <c r="L43147"/>
      <c r="T43147" s="138"/>
    </row>
    <row r="43148" spans="9:20" x14ac:dyDescent="0.25">
      <c r="I43148" s="137"/>
      <c r="J43148" s="110"/>
      <c r="K43148"/>
      <c r="L43148"/>
      <c r="T43148" s="138"/>
    </row>
    <row r="43149" spans="9:20" x14ac:dyDescent="0.25">
      <c r="I43149" s="137"/>
      <c r="J43149" s="110"/>
      <c r="K43149"/>
      <c r="L43149"/>
      <c r="T43149" s="138"/>
    </row>
    <row r="43150" spans="9:20" x14ac:dyDescent="0.25">
      <c r="I43150" s="137"/>
      <c r="J43150" s="110"/>
      <c r="K43150"/>
      <c r="L43150"/>
      <c r="T43150" s="138"/>
    </row>
    <row r="43151" spans="9:20" x14ac:dyDescent="0.25">
      <c r="I43151" s="137"/>
      <c r="J43151" s="110"/>
      <c r="K43151"/>
      <c r="L43151"/>
      <c r="T43151" s="138"/>
    </row>
    <row r="43152" spans="9:20" x14ac:dyDescent="0.25">
      <c r="I43152" s="137"/>
      <c r="J43152" s="110"/>
      <c r="K43152"/>
      <c r="L43152"/>
      <c r="T43152" s="138"/>
    </row>
    <row r="43153" spans="9:20" x14ac:dyDescent="0.25">
      <c r="I43153" s="137"/>
      <c r="J43153" s="110"/>
      <c r="K43153"/>
      <c r="L43153"/>
      <c r="T43153" s="138"/>
    </row>
    <row r="43154" spans="9:20" x14ac:dyDescent="0.25">
      <c r="I43154" s="137"/>
      <c r="J43154" s="110"/>
      <c r="K43154"/>
      <c r="L43154"/>
      <c r="T43154" s="138"/>
    </row>
    <row r="43155" spans="9:20" x14ac:dyDescent="0.25">
      <c r="I43155" s="137"/>
      <c r="J43155" s="110"/>
      <c r="K43155"/>
      <c r="L43155"/>
      <c r="T43155" s="138"/>
    </row>
    <row r="43156" spans="9:20" x14ac:dyDescent="0.25">
      <c r="I43156" s="137"/>
      <c r="J43156" s="110"/>
      <c r="K43156"/>
      <c r="L43156"/>
      <c r="T43156" s="138"/>
    </row>
    <row r="43157" spans="9:20" x14ac:dyDescent="0.25">
      <c r="I43157" s="137"/>
      <c r="J43157" s="110"/>
      <c r="K43157"/>
      <c r="L43157"/>
      <c r="T43157" s="138"/>
    </row>
    <row r="43158" spans="9:20" x14ac:dyDescent="0.25">
      <c r="I43158" s="137"/>
      <c r="J43158" s="110"/>
      <c r="K43158"/>
      <c r="L43158"/>
      <c r="T43158" s="138"/>
    </row>
    <row r="43159" spans="9:20" x14ac:dyDescent="0.25">
      <c r="I43159" s="137"/>
      <c r="J43159" s="110"/>
      <c r="K43159"/>
      <c r="L43159"/>
      <c r="T43159" s="138"/>
    </row>
    <row r="43160" spans="9:20" x14ac:dyDescent="0.25">
      <c r="I43160" s="137"/>
      <c r="J43160" s="110"/>
      <c r="K43160"/>
      <c r="L43160"/>
      <c r="T43160" s="138"/>
    </row>
    <row r="43161" spans="9:20" x14ac:dyDescent="0.25">
      <c r="I43161" s="137"/>
      <c r="J43161" s="110"/>
      <c r="K43161"/>
      <c r="L43161"/>
      <c r="T43161" s="138"/>
    </row>
    <row r="43162" spans="9:20" x14ac:dyDescent="0.25">
      <c r="I43162" s="137"/>
      <c r="J43162" s="110"/>
      <c r="K43162"/>
      <c r="L43162"/>
      <c r="T43162" s="138"/>
    </row>
    <row r="43163" spans="9:20" x14ac:dyDescent="0.25">
      <c r="I43163" s="137"/>
      <c r="J43163" s="110"/>
      <c r="K43163"/>
      <c r="L43163"/>
      <c r="T43163" s="138"/>
    </row>
    <row r="43164" spans="9:20" x14ac:dyDescent="0.25">
      <c r="I43164" s="137"/>
      <c r="J43164" s="110"/>
      <c r="K43164"/>
      <c r="L43164"/>
      <c r="T43164" s="138"/>
    </row>
    <row r="43165" spans="9:20" x14ac:dyDescent="0.25">
      <c r="I43165" s="137"/>
      <c r="J43165" s="110"/>
      <c r="K43165"/>
      <c r="L43165"/>
      <c r="T43165" s="138"/>
    </row>
    <row r="43166" spans="9:20" x14ac:dyDescent="0.25">
      <c r="I43166" s="137"/>
      <c r="J43166" s="110"/>
      <c r="K43166"/>
      <c r="L43166"/>
      <c r="T43166" s="138"/>
    </row>
    <row r="43167" spans="9:20" x14ac:dyDescent="0.25">
      <c r="I43167" s="137"/>
      <c r="J43167" s="110"/>
      <c r="K43167"/>
      <c r="L43167"/>
      <c r="T43167" s="138"/>
    </row>
    <row r="43168" spans="9:20" x14ac:dyDescent="0.25">
      <c r="I43168" s="137"/>
      <c r="J43168" s="110"/>
      <c r="K43168"/>
      <c r="L43168"/>
      <c r="T43168" s="138"/>
    </row>
    <row r="43169" spans="9:20" x14ac:dyDescent="0.25">
      <c r="I43169" s="137"/>
      <c r="J43169" s="110"/>
      <c r="K43169"/>
      <c r="L43169"/>
      <c r="T43169" s="138"/>
    </row>
    <row r="43170" spans="9:20" x14ac:dyDescent="0.25">
      <c r="I43170" s="137"/>
      <c r="J43170" s="110"/>
      <c r="K43170"/>
      <c r="L43170"/>
      <c r="T43170" s="138"/>
    </row>
    <row r="43171" spans="9:20" x14ac:dyDescent="0.25">
      <c r="I43171" s="137"/>
      <c r="J43171" s="110"/>
      <c r="K43171"/>
      <c r="L43171"/>
      <c r="T43171" s="138"/>
    </row>
    <row r="43172" spans="9:20" x14ac:dyDescent="0.25">
      <c r="I43172" s="137"/>
      <c r="J43172" s="110"/>
      <c r="K43172"/>
      <c r="L43172"/>
      <c r="T43172" s="138"/>
    </row>
    <row r="43173" spans="9:20" x14ac:dyDescent="0.25">
      <c r="I43173" s="137"/>
      <c r="J43173" s="110"/>
      <c r="K43173"/>
      <c r="L43173"/>
      <c r="T43173" s="138"/>
    </row>
    <row r="43174" spans="9:20" x14ac:dyDescent="0.25">
      <c r="I43174" s="137"/>
      <c r="J43174" s="110"/>
      <c r="K43174"/>
      <c r="L43174"/>
      <c r="T43174" s="138"/>
    </row>
    <row r="43175" spans="9:20" x14ac:dyDescent="0.25">
      <c r="I43175" s="137"/>
      <c r="J43175" s="110"/>
      <c r="K43175"/>
      <c r="L43175"/>
      <c r="T43175" s="138"/>
    </row>
    <row r="43176" spans="9:20" x14ac:dyDescent="0.25">
      <c r="I43176" s="137"/>
      <c r="J43176" s="110"/>
      <c r="K43176"/>
      <c r="L43176"/>
      <c r="T43176" s="138"/>
    </row>
    <row r="43177" spans="9:20" x14ac:dyDescent="0.25">
      <c r="I43177" s="137"/>
      <c r="J43177" s="110"/>
      <c r="K43177"/>
      <c r="L43177"/>
      <c r="T43177" s="138"/>
    </row>
    <row r="43178" spans="9:20" x14ac:dyDescent="0.25">
      <c r="I43178" s="137"/>
      <c r="J43178" s="110"/>
      <c r="K43178"/>
      <c r="L43178"/>
      <c r="T43178" s="138"/>
    </row>
    <row r="43179" spans="9:20" x14ac:dyDescent="0.25">
      <c r="I43179" s="137"/>
      <c r="J43179" s="110"/>
      <c r="K43179"/>
      <c r="L43179"/>
      <c r="T43179" s="138"/>
    </row>
    <row r="43180" spans="9:20" x14ac:dyDescent="0.25">
      <c r="I43180" s="137"/>
      <c r="J43180" s="110"/>
      <c r="K43180"/>
      <c r="L43180"/>
      <c r="T43180" s="138"/>
    </row>
    <row r="43181" spans="9:20" x14ac:dyDescent="0.25">
      <c r="I43181" s="137"/>
      <c r="J43181" s="110"/>
      <c r="K43181"/>
      <c r="L43181"/>
      <c r="T43181" s="138"/>
    </row>
    <row r="43182" spans="9:20" x14ac:dyDescent="0.25">
      <c r="I43182" s="137"/>
      <c r="J43182" s="110"/>
      <c r="K43182"/>
      <c r="L43182"/>
      <c r="T43182" s="138"/>
    </row>
    <row r="43183" spans="9:20" x14ac:dyDescent="0.25">
      <c r="I43183" s="137"/>
      <c r="J43183" s="110"/>
      <c r="K43183"/>
      <c r="L43183"/>
      <c r="T43183" s="138"/>
    </row>
    <row r="43184" spans="9:20" x14ac:dyDescent="0.25">
      <c r="I43184" s="137"/>
      <c r="J43184" s="110"/>
      <c r="K43184"/>
      <c r="L43184"/>
      <c r="T43184" s="138"/>
    </row>
    <row r="43185" spans="9:20" x14ac:dyDescent="0.25">
      <c r="I43185" s="137"/>
      <c r="J43185" s="110"/>
      <c r="K43185"/>
      <c r="L43185"/>
      <c r="T43185" s="138"/>
    </row>
    <row r="43186" spans="9:20" x14ac:dyDescent="0.25">
      <c r="I43186" s="137"/>
      <c r="J43186" s="110"/>
      <c r="K43186"/>
      <c r="L43186"/>
      <c r="T43186" s="138"/>
    </row>
    <row r="43187" spans="9:20" x14ac:dyDescent="0.25">
      <c r="I43187" s="137"/>
      <c r="J43187" s="110"/>
      <c r="K43187"/>
      <c r="L43187"/>
      <c r="T43187" s="138"/>
    </row>
    <row r="43188" spans="9:20" x14ac:dyDescent="0.25">
      <c r="I43188" s="137"/>
      <c r="J43188" s="110"/>
      <c r="K43188"/>
      <c r="L43188"/>
      <c r="T43188" s="138"/>
    </row>
    <row r="43189" spans="9:20" x14ac:dyDescent="0.25">
      <c r="I43189" s="137"/>
      <c r="J43189" s="110"/>
      <c r="K43189"/>
      <c r="L43189"/>
      <c r="T43189" s="138"/>
    </row>
    <row r="43190" spans="9:20" x14ac:dyDescent="0.25">
      <c r="I43190" s="137"/>
      <c r="J43190" s="110"/>
      <c r="K43190"/>
      <c r="L43190"/>
      <c r="T43190" s="138"/>
    </row>
    <row r="43191" spans="9:20" x14ac:dyDescent="0.25">
      <c r="I43191" s="137"/>
      <c r="J43191" s="110"/>
      <c r="K43191"/>
      <c r="L43191"/>
      <c r="T43191" s="138"/>
    </row>
    <row r="43192" spans="9:20" x14ac:dyDescent="0.25">
      <c r="I43192" s="137"/>
      <c r="J43192" s="110"/>
      <c r="K43192"/>
      <c r="L43192"/>
      <c r="T43192" s="138"/>
    </row>
    <row r="43193" spans="9:20" x14ac:dyDescent="0.25">
      <c r="I43193" s="137"/>
      <c r="J43193" s="110"/>
      <c r="K43193"/>
      <c r="L43193"/>
      <c r="T43193" s="138"/>
    </row>
    <row r="43194" spans="9:20" x14ac:dyDescent="0.25">
      <c r="I43194" s="137"/>
      <c r="J43194" s="110"/>
      <c r="K43194"/>
      <c r="L43194"/>
      <c r="T43194" s="138"/>
    </row>
    <row r="43195" spans="9:20" x14ac:dyDescent="0.25">
      <c r="I43195" s="137"/>
      <c r="J43195" s="110"/>
      <c r="K43195"/>
      <c r="L43195"/>
      <c r="T43195" s="138"/>
    </row>
    <row r="43196" spans="9:20" x14ac:dyDescent="0.25">
      <c r="I43196" s="137"/>
      <c r="J43196" s="110"/>
      <c r="K43196"/>
      <c r="L43196"/>
      <c r="T43196" s="138"/>
    </row>
    <row r="43197" spans="9:20" x14ac:dyDescent="0.25">
      <c r="I43197" s="137"/>
      <c r="J43197" s="110"/>
      <c r="K43197"/>
      <c r="L43197"/>
      <c r="T43197" s="138"/>
    </row>
    <row r="43198" spans="9:20" x14ac:dyDescent="0.25">
      <c r="I43198" s="137"/>
      <c r="J43198" s="110"/>
      <c r="K43198"/>
      <c r="L43198"/>
      <c r="T43198" s="138"/>
    </row>
    <row r="43199" spans="9:20" x14ac:dyDescent="0.25">
      <c r="I43199" s="137"/>
      <c r="J43199" s="110"/>
      <c r="K43199"/>
      <c r="L43199"/>
      <c r="T43199" s="138"/>
    </row>
    <row r="43200" spans="9:20" x14ac:dyDescent="0.25">
      <c r="I43200" s="137"/>
      <c r="J43200" s="110"/>
      <c r="K43200"/>
      <c r="L43200"/>
      <c r="T43200" s="138"/>
    </row>
    <row r="43201" spans="9:20" x14ac:dyDescent="0.25">
      <c r="I43201" s="137"/>
      <c r="J43201" s="110"/>
      <c r="K43201"/>
      <c r="L43201"/>
      <c r="T43201" s="138"/>
    </row>
    <row r="43202" spans="9:20" x14ac:dyDescent="0.25">
      <c r="I43202" s="137"/>
      <c r="J43202" s="110"/>
      <c r="K43202"/>
      <c r="L43202"/>
      <c r="T43202" s="138"/>
    </row>
    <row r="43203" spans="9:20" x14ac:dyDescent="0.25">
      <c r="I43203" s="137"/>
      <c r="J43203" s="110"/>
      <c r="K43203"/>
      <c r="L43203"/>
      <c r="T43203" s="138"/>
    </row>
    <row r="43204" spans="9:20" x14ac:dyDescent="0.25">
      <c r="I43204" s="137"/>
      <c r="J43204" s="110"/>
      <c r="K43204"/>
      <c r="L43204"/>
      <c r="T43204" s="138"/>
    </row>
    <row r="43205" spans="9:20" x14ac:dyDescent="0.25">
      <c r="I43205" s="137"/>
      <c r="J43205" s="110"/>
      <c r="K43205"/>
      <c r="L43205"/>
      <c r="T43205" s="138"/>
    </row>
    <row r="43206" spans="9:20" x14ac:dyDescent="0.25">
      <c r="I43206" s="137"/>
      <c r="J43206" s="110"/>
      <c r="K43206"/>
      <c r="L43206"/>
      <c r="T43206" s="138"/>
    </row>
    <row r="43207" spans="9:20" x14ac:dyDescent="0.25">
      <c r="I43207" s="137"/>
      <c r="J43207" s="110"/>
      <c r="K43207"/>
      <c r="L43207"/>
      <c r="T43207" s="138"/>
    </row>
    <row r="43208" spans="9:20" x14ac:dyDescent="0.25">
      <c r="I43208" s="137"/>
      <c r="J43208" s="110"/>
      <c r="K43208"/>
      <c r="L43208"/>
      <c r="T43208" s="138"/>
    </row>
    <row r="43209" spans="9:20" x14ac:dyDescent="0.25">
      <c r="I43209" s="137"/>
      <c r="J43209" s="110"/>
      <c r="K43209"/>
      <c r="L43209"/>
      <c r="T43209" s="138"/>
    </row>
    <row r="43210" spans="9:20" x14ac:dyDescent="0.25">
      <c r="I43210" s="137"/>
      <c r="J43210" s="110"/>
      <c r="K43210"/>
      <c r="L43210"/>
      <c r="T43210" s="138"/>
    </row>
    <row r="43211" spans="9:20" x14ac:dyDescent="0.25">
      <c r="I43211" s="137"/>
      <c r="J43211" s="110"/>
      <c r="K43211"/>
      <c r="L43211"/>
      <c r="T43211" s="138"/>
    </row>
    <row r="43212" spans="9:20" x14ac:dyDescent="0.25">
      <c r="I43212" s="137"/>
      <c r="J43212" s="110"/>
      <c r="K43212"/>
      <c r="L43212"/>
      <c r="T43212" s="138"/>
    </row>
    <row r="43213" spans="9:20" x14ac:dyDescent="0.25">
      <c r="I43213" s="137"/>
      <c r="J43213" s="110"/>
      <c r="K43213"/>
      <c r="L43213"/>
      <c r="T43213" s="138"/>
    </row>
    <row r="43214" spans="9:20" x14ac:dyDescent="0.25">
      <c r="I43214" s="137"/>
      <c r="J43214" s="110"/>
      <c r="K43214"/>
      <c r="L43214"/>
      <c r="T43214" s="138"/>
    </row>
    <row r="43215" spans="9:20" x14ac:dyDescent="0.25">
      <c r="I43215" s="137"/>
      <c r="J43215" s="110"/>
      <c r="K43215"/>
      <c r="L43215"/>
      <c r="T43215" s="138"/>
    </row>
    <row r="43216" spans="9:20" x14ac:dyDescent="0.25">
      <c r="I43216" s="137"/>
      <c r="J43216" s="110"/>
      <c r="K43216"/>
      <c r="L43216"/>
      <c r="T43216" s="138"/>
    </row>
    <row r="43217" spans="9:20" x14ac:dyDescent="0.25">
      <c r="I43217" s="137"/>
      <c r="J43217" s="110"/>
      <c r="K43217"/>
      <c r="L43217"/>
      <c r="T43217" s="138"/>
    </row>
    <row r="43218" spans="9:20" x14ac:dyDescent="0.25">
      <c r="I43218" s="137"/>
      <c r="J43218" s="110"/>
      <c r="K43218"/>
      <c r="L43218"/>
      <c r="T43218" s="138"/>
    </row>
    <row r="43219" spans="9:20" x14ac:dyDescent="0.25">
      <c r="I43219" s="137"/>
      <c r="J43219" s="110"/>
      <c r="K43219"/>
      <c r="L43219"/>
      <c r="T43219" s="138"/>
    </row>
    <row r="43220" spans="9:20" x14ac:dyDescent="0.25">
      <c r="I43220" s="137"/>
      <c r="J43220" s="110"/>
      <c r="K43220"/>
      <c r="L43220"/>
      <c r="T43220" s="138"/>
    </row>
    <row r="43221" spans="9:20" x14ac:dyDescent="0.25">
      <c r="I43221" s="137"/>
      <c r="J43221" s="110"/>
      <c r="K43221"/>
      <c r="L43221"/>
      <c r="T43221" s="138"/>
    </row>
    <row r="43222" spans="9:20" x14ac:dyDescent="0.25">
      <c r="I43222" s="137"/>
      <c r="J43222" s="110"/>
      <c r="K43222"/>
      <c r="L43222"/>
      <c r="T43222" s="138"/>
    </row>
    <row r="43223" spans="9:20" x14ac:dyDescent="0.25">
      <c r="I43223" s="137"/>
      <c r="J43223" s="110"/>
      <c r="K43223"/>
      <c r="L43223"/>
      <c r="T43223" s="138"/>
    </row>
    <row r="43224" spans="9:20" x14ac:dyDescent="0.25">
      <c r="I43224" s="137"/>
      <c r="J43224" s="110"/>
      <c r="K43224"/>
      <c r="L43224"/>
      <c r="T43224" s="138"/>
    </row>
    <row r="43225" spans="9:20" x14ac:dyDescent="0.25">
      <c r="I43225" s="137"/>
      <c r="J43225" s="110"/>
      <c r="K43225"/>
      <c r="L43225"/>
      <c r="T43225" s="138"/>
    </row>
    <row r="43226" spans="9:20" x14ac:dyDescent="0.25">
      <c r="I43226" s="137"/>
      <c r="J43226" s="110"/>
      <c r="K43226"/>
      <c r="L43226"/>
      <c r="T43226" s="138"/>
    </row>
    <row r="43227" spans="9:20" x14ac:dyDescent="0.25">
      <c r="I43227" s="137"/>
      <c r="J43227" s="110"/>
      <c r="K43227"/>
      <c r="L43227"/>
      <c r="T43227" s="138"/>
    </row>
    <row r="43228" spans="9:20" x14ac:dyDescent="0.25">
      <c r="I43228" s="137"/>
      <c r="J43228" s="110"/>
      <c r="K43228"/>
      <c r="L43228"/>
      <c r="T43228" s="138"/>
    </row>
    <row r="43229" spans="9:20" x14ac:dyDescent="0.25">
      <c r="I43229" s="137"/>
      <c r="J43229" s="110"/>
      <c r="K43229"/>
      <c r="L43229"/>
      <c r="T43229" s="138"/>
    </row>
    <row r="43230" spans="9:20" x14ac:dyDescent="0.25">
      <c r="I43230" s="137"/>
      <c r="J43230" s="110"/>
      <c r="K43230"/>
      <c r="L43230"/>
      <c r="T43230" s="138"/>
    </row>
    <row r="43231" spans="9:20" x14ac:dyDescent="0.25">
      <c r="I43231" s="137"/>
      <c r="J43231" s="110"/>
      <c r="K43231"/>
      <c r="L43231"/>
      <c r="T43231" s="138"/>
    </row>
    <row r="43232" spans="9:20" x14ac:dyDescent="0.25">
      <c r="I43232" s="137"/>
      <c r="J43232" s="110"/>
      <c r="K43232"/>
      <c r="L43232"/>
      <c r="T43232" s="138"/>
    </row>
    <row r="43233" spans="9:20" x14ac:dyDescent="0.25">
      <c r="I43233" s="137"/>
      <c r="J43233" s="110"/>
      <c r="K43233"/>
      <c r="L43233"/>
      <c r="T43233" s="138"/>
    </row>
    <row r="43234" spans="9:20" x14ac:dyDescent="0.25">
      <c r="I43234" s="137"/>
      <c r="J43234" s="110"/>
      <c r="K43234"/>
      <c r="L43234"/>
      <c r="T43234" s="138"/>
    </row>
    <row r="43235" spans="9:20" x14ac:dyDescent="0.25">
      <c r="I43235" s="137"/>
      <c r="J43235" s="110"/>
      <c r="K43235"/>
      <c r="L43235"/>
      <c r="T43235" s="138"/>
    </row>
    <row r="43236" spans="9:20" x14ac:dyDescent="0.25">
      <c r="I43236" s="137"/>
      <c r="J43236" s="110"/>
      <c r="K43236"/>
      <c r="L43236"/>
      <c r="T43236" s="138"/>
    </row>
    <row r="43237" spans="9:20" x14ac:dyDescent="0.25">
      <c r="I43237" s="137"/>
      <c r="J43237" s="110"/>
      <c r="K43237"/>
      <c r="L43237"/>
      <c r="T43237" s="138"/>
    </row>
    <row r="43238" spans="9:20" x14ac:dyDescent="0.25">
      <c r="I43238" s="137"/>
      <c r="J43238" s="110"/>
      <c r="K43238"/>
      <c r="L43238"/>
      <c r="T43238" s="138"/>
    </row>
    <row r="43239" spans="9:20" x14ac:dyDescent="0.25">
      <c r="I43239" s="137"/>
      <c r="J43239" s="110"/>
      <c r="K43239"/>
      <c r="L43239"/>
      <c r="T43239" s="138"/>
    </row>
    <row r="43240" spans="9:20" x14ac:dyDescent="0.25">
      <c r="I43240" s="137"/>
      <c r="J43240" s="110"/>
      <c r="K43240"/>
      <c r="L43240"/>
      <c r="T43240" s="138"/>
    </row>
    <row r="43241" spans="9:20" x14ac:dyDescent="0.25">
      <c r="I43241" s="137"/>
      <c r="J43241" s="110"/>
      <c r="K43241"/>
      <c r="L43241"/>
      <c r="T43241" s="138"/>
    </row>
    <row r="43242" spans="9:20" x14ac:dyDescent="0.25">
      <c r="I43242" s="137"/>
      <c r="J43242" s="110"/>
      <c r="K43242"/>
      <c r="L43242"/>
      <c r="T43242" s="138"/>
    </row>
    <row r="43243" spans="9:20" x14ac:dyDescent="0.25">
      <c r="I43243" s="137"/>
      <c r="J43243" s="110"/>
      <c r="K43243"/>
      <c r="L43243"/>
      <c r="T43243" s="138"/>
    </row>
    <row r="43244" spans="9:20" x14ac:dyDescent="0.25">
      <c r="I43244" s="137"/>
      <c r="J43244" s="110"/>
      <c r="K43244"/>
      <c r="L43244"/>
      <c r="T43244" s="138"/>
    </row>
    <row r="43245" spans="9:20" x14ac:dyDescent="0.25">
      <c r="I43245" s="137"/>
      <c r="J43245" s="110"/>
      <c r="K43245"/>
      <c r="L43245"/>
      <c r="T43245" s="138"/>
    </row>
    <row r="43246" spans="9:20" x14ac:dyDescent="0.25">
      <c r="I43246" s="137"/>
      <c r="J43246" s="110"/>
      <c r="K43246"/>
      <c r="L43246"/>
      <c r="T43246" s="138"/>
    </row>
    <row r="43247" spans="9:20" x14ac:dyDescent="0.25">
      <c r="I43247" s="137"/>
      <c r="J43247" s="110"/>
      <c r="K43247"/>
      <c r="L43247"/>
      <c r="T43247" s="138"/>
    </row>
    <row r="43248" spans="9:20" x14ac:dyDescent="0.25">
      <c r="I43248" s="137"/>
      <c r="J43248" s="110"/>
      <c r="K43248"/>
      <c r="L43248"/>
      <c r="T43248" s="138"/>
    </row>
    <row r="43249" spans="9:20" x14ac:dyDescent="0.25">
      <c r="I43249" s="137"/>
      <c r="J43249" s="110"/>
      <c r="K43249"/>
      <c r="L43249"/>
      <c r="T43249" s="138"/>
    </row>
    <row r="43250" spans="9:20" x14ac:dyDescent="0.25">
      <c r="I43250" s="137"/>
      <c r="J43250" s="110"/>
      <c r="K43250"/>
      <c r="L43250"/>
      <c r="T43250" s="138"/>
    </row>
    <row r="43251" spans="9:20" x14ac:dyDescent="0.25">
      <c r="I43251" s="137"/>
      <c r="J43251" s="110"/>
      <c r="K43251"/>
      <c r="L43251"/>
      <c r="T43251" s="138"/>
    </row>
    <row r="43252" spans="9:20" x14ac:dyDescent="0.25">
      <c r="I43252" s="137"/>
      <c r="J43252" s="110"/>
      <c r="K43252"/>
      <c r="L43252"/>
      <c r="T43252" s="138"/>
    </row>
    <row r="43253" spans="9:20" x14ac:dyDescent="0.25">
      <c r="I43253" s="137"/>
      <c r="J43253" s="110"/>
      <c r="K43253"/>
      <c r="L43253"/>
      <c r="T43253" s="138"/>
    </row>
    <row r="43254" spans="9:20" x14ac:dyDescent="0.25">
      <c r="I43254" s="137"/>
      <c r="J43254" s="110"/>
      <c r="K43254"/>
      <c r="L43254"/>
      <c r="T43254" s="138"/>
    </row>
    <row r="43255" spans="9:20" x14ac:dyDescent="0.25">
      <c r="I43255" s="137"/>
      <c r="J43255" s="110"/>
      <c r="K43255"/>
      <c r="L43255"/>
      <c r="T43255" s="138"/>
    </row>
    <row r="43256" spans="9:20" x14ac:dyDescent="0.25">
      <c r="I43256" s="137"/>
      <c r="J43256" s="110"/>
      <c r="K43256"/>
      <c r="L43256"/>
      <c r="T43256" s="138"/>
    </row>
    <row r="43257" spans="9:20" x14ac:dyDescent="0.25">
      <c r="I43257" s="137"/>
      <c r="J43257" s="110"/>
      <c r="K43257"/>
      <c r="L43257"/>
      <c r="T43257" s="138"/>
    </row>
    <row r="43258" spans="9:20" x14ac:dyDescent="0.25">
      <c r="I43258" s="137"/>
      <c r="J43258" s="110"/>
      <c r="K43258"/>
      <c r="L43258"/>
      <c r="T43258" s="138"/>
    </row>
    <row r="43259" spans="9:20" x14ac:dyDescent="0.25">
      <c r="I43259" s="137"/>
      <c r="J43259" s="110"/>
      <c r="K43259"/>
      <c r="L43259"/>
      <c r="T43259" s="138"/>
    </row>
    <row r="43260" spans="9:20" x14ac:dyDescent="0.25">
      <c r="I43260" s="137"/>
      <c r="J43260" s="110"/>
      <c r="K43260"/>
      <c r="L43260"/>
      <c r="T43260" s="138"/>
    </row>
    <row r="43261" spans="9:20" x14ac:dyDescent="0.25">
      <c r="I43261" s="137"/>
      <c r="J43261" s="110"/>
      <c r="K43261"/>
      <c r="L43261"/>
      <c r="T43261" s="138"/>
    </row>
    <row r="43262" spans="9:20" x14ac:dyDescent="0.25">
      <c r="I43262" s="137"/>
      <c r="J43262" s="110"/>
      <c r="K43262"/>
      <c r="L43262"/>
      <c r="T43262" s="138"/>
    </row>
    <row r="43263" spans="9:20" x14ac:dyDescent="0.25">
      <c r="I43263" s="137"/>
      <c r="J43263" s="110"/>
      <c r="K43263"/>
      <c r="L43263"/>
      <c r="T43263" s="138"/>
    </row>
    <row r="43264" spans="9:20" x14ac:dyDescent="0.25">
      <c r="I43264" s="137"/>
      <c r="J43264" s="110"/>
      <c r="K43264"/>
      <c r="L43264"/>
      <c r="T43264" s="138"/>
    </row>
    <row r="43265" spans="9:20" x14ac:dyDescent="0.25">
      <c r="I43265" s="137"/>
      <c r="J43265" s="110"/>
      <c r="K43265"/>
      <c r="L43265"/>
      <c r="T43265" s="138"/>
    </row>
    <row r="43266" spans="9:20" x14ac:dyDescent="0.25">
      <c r="I43266" s="137"/>
      <c r="J43266" s="110"/>
      <c r="K43266"/>
      <c r="L43266"/>
      <c r="T43266" s="138"/>
    </row>
    <row r="43267" spans="9:20" x14ac:dyDescent="0.25">
      <c r="I43267" s="137"/>
      <c r="J43267" s="110"/>
      <c r="K43267"/>
      <c r="L43267"/>
      <c r="T43267" s="138"/>
    </row>
    <row r="43268" spans="9:20" x14ac:dyDescent="0.25">
      <c r="I43268" s="137"/>
      <c r="J43268" s="110"/>
      <c r="K43268"/>
      <c r="L43268"/>
      <c r="T43268" s="138"/>
    </row>
    <row r="43269" spans="9:20" x14ac:dyDescent="0.25">
      <c r="I43269" s="137"/>
      <c r="J43269" s="110"/>
      <c r="K43269"/>
      <c r="L43269"/>
      <c r="T43269" s="138"/>
    </row>
    <row r="43270" spans="9:20" x14ac:dyDescent="0.25">
      <c r="I43270" s="137"/>
      <c r="J43270" s="110"/>
      <c r="K43270"/>
      <c r="L43270"/>
      <c r="T43270" s="138"/>
    </row>
    <row r="43271" spans="9:20" x14ac:dyDescent="0.25">
      <c r="I43271" s="137"/>
      <c r="J43271" s="110"/>
      <c r="K43271"/>
      <c r="L43271"/>
      <c r="T43271" s="138"/>
    </row>
    <row r="43272" spans="9:20" x14ac:dyDescent="0.25">
      <c r="I43272" s="137"/>
      <c r="J43272" s="110"/>
      <c r="K43272"/>
      <c r="L43272"/>
      <c r="T43272" s="138"/>
    </row>
    <row r="43273" spans="9:20" x14ac:dyDescent="0.25">
      <c r="I43273" s="137"/>
      <c r="J43273" s="110"/>
      <c r="K43273"/>
      <c r="L43273"/>
      <c r="T43273" s="138"/>
    </row>
    <row r="43274" spans="9:20" x14ac:dyDescent="0.25">
      <c r="I43274" s="137"/>
      <c r="J43274" s="110"/>
      <c r="K43274"/>
      <c r="L43274"/>
      <c r="T43274" s="138"/>
    </row>
    <row r="43275" spans="9:20" x14ac:dyDescent="0.25">
      <c r="I43275" s="137"/>
      <c r="J43275" s="110"/>
      <c r="K43275"/>
      <c r="L43275"/>
      <c r="T43275" s="138"/>
    </row>
    <row r="43276" spans="9:20" x14ac:dyDescent="0.25">
      <c r="I43276" s="137"/>
      <c r="J43276" s="110"/>
      <c r="K43276"/>
      <c r="L43276"/>
      <c r="T43276" s="138"/>
    </row>
    <row r="43277" spans="9:20" x14ac:dyDescent="0.25">
      <c r="I43277" s="137"/>
      <c r="J43277" s="110"/>
      <c r="K43277"/>
      <c r="L43277"/>
      <c r="T43277" s="138"/>
    </row>
    <row r="43278" spans="9:20" x14ac:dyDescent="0.25">
      <c r="I43278" s="137"/>
      <c r="J43278" s="110"/>
      <c r="K43278"/>
      <c r="L43278"/>
      <c r="T43278" s="138"/>
    </row>
    <row r="43279" spans="9:20" x14ac:dyDescent="0.25">
      <c r="I43279" s="137"/>
      <c r="J43279" s="110"/>
      <c r="K43279"/>
      <c r="L43279"/>
      <c r="T43279" s="138"/>
    </row>
    <row r="43280" spans="9:20" x14ac:dyDescent="0.25">
      <c r="I43280" s="137"/>
      <c r="J43280" s="110"/>
      <c r="K43280"/>
      <c r="L43280"/>
      <c r="T43280" s="138"/>
    </row>
    <row r="43281" spans="9:20" x14ac:dyDescent="0.25">
      <c r="I43281" s="137"/>
      <c r="J43281" s="110"/>
      <c r="K43281"/>
      <c r="L43281"/>
      <c r="T43281" s="138"/>
    </row>
    <row r="43282" spans="9:20" x14ac:dyDescent="0.25">
      <c r="I43282" s="137"/>
      <c r="J43282" s="110"/>
      <c r="K43282"/>
      <c r="L43282"/>
      <c r="T43282" s="138"/>
    </row>
    <row r="43283" spans="9:20" x14ac:dyDescent="0.25">
      <c r="I43283" s="137"/>
      <c r="J43283" s="110"/>
      <c r="K43283"/>
      <c r="L43283"/>
      <c r="T43283" s="138"/>
    </row>
    <row r="43284" spans="9:20" x14ac:dyDescent="0.25">
      <c r="I43284" s="137"/>
      <c r="J43284" s="110"/>
      <c r="K43284"/>
      <c r="L43284"/>
      <c r="T43284" s="138"/>
    </row>
    <row r="43285" spans="9:20" x14ac:dyDescent="0.25">
      <c r="I43285" s="137"/>
      <c r="J43285" s="110"/>
      <c r="K43285"/>
      <c r="L43285"/>
      <c r="T43285" s="138"/>
    </row>
    <row r="43286" spans="9:20" x14ac:dyDescent="0.25">
      <c r="I43286" s="137"/>
      <c r="J43286" s="110"/>
      <c r="K43286"/>
      <c r="L43286"/>
      <c r="T43286" s="138"/>
    </row>
    <row r="43287" spans="9:20" x14ac:dyDescent="0.25">
      <c r="I43287" s="137"/>
      <c r="J43287" s="110"/>
      <c r="K43287"/>
      <c r="L43287"/>
      <c r="T43287" s="138"/>
    </row>
    <row r="43288" spans="9:20" x14ac:dyDescent="0.25">
      <c r="I43288" s="137"/>
      <c r="J43288" s="110"/>
      <c r="K43288"/>
      <c r="L43288"/>
      <c r="T43288" s="138"/>
    </row>
    <row r="43289" spans="9:20" x14ac:dyDescent="0.25">
      <c r="I43289" s="137"/>
      <c r="J43289" s="110"/>
      <c r="K43289"/>
      <c r="L43289"/>
      <c r="T43289" s="138"/>
    </row>
    <row r="43290" spans="9:20" x14ac:dyDescent="0.25">
      <c r="I43290" s="137"/>
      <c r="J43290" s="110"/>
      <c r="K43290"/>
      <c r="L43290"/>
      <c r="T43290" s="138"/>
    </row>
    <row r="43291" spans="9:20" x14ac:dyDescent="0.25">
      <c r="I43291" s="137"/>
      <c r="J43291" s="110"/>
      <c r="K43291"/>
      <c r="L43291"/>
      <c r="T43291" s="138"/>
    </row>
    <row r="43292" spans="9:20" x14ac:dyDescent="0.25">
      <c r="I43292" s="137"/>
      <c r="J43292" s="110"/>
      <c r="K43292"/>
      <c r="L43292"/>
      <c r="T43292" s="138"/>
    </row>
    <row r="43293" spans="9:20" x14ac:dyDescent="0.25">
      <c r="I43293" s="137"/>
      <c r="J43293" s="110"/>
      <c r="K43293"/>
      <c r="L43293"/>
      <c r="T43293" s="138"/>
    </row>
    <row r="43294" spans="9:20" x14ac:dyDescent="0.25">
      <c r="I43294" s="137"/>
      <c r="J43294" s="110"/>
      <c r="K43294"/>
      <c r="L43294"/>
      <c r="T43294" s="138"/>
    </row>
    <row r="43295" spans="9:20" x14ac:dyDescent="0.25">
      <c r="I43295" s="137"/>
      <c r="J43295" s="110"/>
      <c r="K43295"/>
      <c r="L43295"/>
      <c r="T43295" s="138"/>
    </row>
    <row r="43296" spans="9:20" x14ac:dyDescent="0.25">
      <c r="I43296" s="137"/>
      <c r="J43296" s="110"/>
      <c r="K43296"/>
      <c r="L43296"/>
      <c r="T43296" s="138"/>
    </row>
    <row r="43297" spans="9:20" x14ac:dyDescent="0.25">
      <c r="I43297" s="137"/>
      <c r="J43297" s="110"/>
      <c r="K43297"/>
      <c r="L43297"/>
      <c r="T43297" s="138"/>
    </row>
    <row r="43298" spans="9:20" x14ac:dyDescent="0.25">
      <c r="I43298" s="137"/>
      <c r="J43298" s="110"/>
      <c r="K43298"/>
      <c r="L43298"/>
      <c r="T43298" s="138"/>
    </row>
    <row r="43299" spans="9:20" x14ac:dyDescent="0.25">
      <c r="I43299" s="137"/>
      <c r="J43299" s="110"/>
      <c r="K43299"/>
      <c r="L43299"/>
      <c r="T43299" s="138"/>
    </row>
    <row r="43300" spans="9:20" x14ac:dyDescent="0.25">
      <c r="I43300" s="137"/>
      <c r="J43300" s="110"/>
      <c r="K43300"/>
      <c r="L43300"/>
      <c r="T43300" s="138"/>
    </row>
    <row r="43301" spans="9:20" x14ac:dyDescent="0.25">
      <c r="I43301" s="137"/>
      <c r="J43301" s="110"/>
      <c r="K43301"/>
      <c r="L43301"/>
      <c r="T43301" s="138"/>
    </row>
    <row r="43302" spans="9:20" x14ac:dyDescent="0.25">
      <c r="I43302" s="137"/>
      <c r="J43302" s="110"/>
      <c r="K43302"/>
      <c r="L43302"/>
      <c r="T43302" s="138"/>
    </row>
    <row r="43303" spans="9:20" x14ac:dyDescent="0.25">
      <c r="I43303" s="137"/>
      <c r="J43303" s="110"/>
      <c r="K43303"/>
      <c r="L43303"/>
      <c r="T43303" s="138"/>
    </row>
    <row r="43304" spans="9:20" x14ac:dyDescent="0.25">
      <c r="I43304" s="137"/>
      <c r="J43304" s="110"/>
      <c r="K43304"/>
      <c r="L43304"/>
      <c r="T43304" s="138"/>
    </row>
    <row r="43305" spans="9:20" x14ac:dyDescent="0.25">
      <c r="I43305" s="137"/>
      <c r="J43305" s="110"/>
      <c r="K43305"/>
      <c r="L43305"/>
      <c r="T43305" s="138"/>
    </row>
    <row r="43306" spans="9:20" x14ac:dyDescent="0.25">
      <c r="I43306" s="137"/>
      <c r="J43306" s="110"/>
      <c r="K43306"/>
      <c r="L43306"/>
      <c r="T43306" s="138"/>
    </row>
    <row r="43307" spans="9:20" x14ac:dyDescent="0.25">
      <c r="I43307" s="137"/>
      <c r="J43307" s="110"/>
      <c r="K43307"/>
      <c r="L43307"/>
      <c r="T43307" s="138"/>
    </row>
    <row r="43308" spans="9:20" x14ac:dyDescent="0.25">
      <c r="I43308" s="137"/>
      <c r="J43308" s="110"/>
      <c r="K43308"/>
      <c r="L43308"/>
      <c r="T43308" s="138"/>
    </row>
    <row r="43309" spans="9:20" x14ac:dyDescent="0.25">
      <c r="I43309" s="137"/>
      <c r="J43309" s="110"/>
      <c r="K43309"/>
      <c r="L43309"/>
      <c r="T43309" s="138"/>
    </row>
    <row r="43310" spans="9:20" x14ac:dyDescent="0.25">
      <c r="I43310" s="137"/>
      <c r="J43310" s="110"/>
      <c r="K43310"/>
      <c r="L43310"/>
      <c r="T43310" s="138"/>
    </row>
    <row r="43311" spans="9:20" x14ac:dyDescent="0.25">
      <c r="I43311" s="137"/>
      <c r="J43311" s="110"/>
      <c r="K43311"/>
      <c r="L43311"/>
      <c r="T43311" s="138"/>
    </row>
    <row r="43312" spans="9:20" x14ac:dyDescent="0.25">
      <c r="I43312" s="137"/>
      <c r="J43312" s="110"/>
      <c r="K43312"/>
      <c r="L43312"/>
      <c r="T43312" s="138"/>
    </row>
    <row r="43313" spans="9:20" x14ac:dyDescent="0.25">
      <c r="I43313" s="137"/>
      <c r="J43313" s="110"/>
      <c r="K43313"/>
      <c r="L43313"/>
      <c r="T43313" s="138"/>
    </row>
    <row r="43314" spans="9:20" x14ac:dyDescent="0.25">
      <c r="I43314" s="137"/>
      <c r="J43314" s="110"/>
      <c r="K43314"/>
      <c r="L43314"/>
      <c r="T43314" s="138"/>
    </row>
    <row r="43315" spans="9:20" x14ac:dyDescent="0.25">
      <c r="I43315" s="137"/>
      <c r="J43315" s="110"/>
      <c r="K43315"/>
      <c r="L43315"/>
      <c r="T43315" s="138"/>
    </row>
    <row r="43316" spans="9:20" x14ac:dyDescent="0.25">
      <c r="I43316" s="137"/>
      <c r="J43316" s="110"/>
      <c r="K43316"/>
      <c r="L43316"/>
      <c r="T43316" s="138"/>
    </row>
    <row r="43317" spans="9:20" x14ac:dyDescent="0.25">
      <c r="I43317" s="137"/>
      <c r="J43317" s="110"/>
      <c r="K43317"/>
      <c r="L43317"/>
      <c r="T43317" s="138"/>
    </row>
    <row r="43318" spans="9:20" x14ac:dyDescent="0.25">
      <c r="I43318" s="137"/>
      <c r="J43318" s="110"/>
      <c r="K43318"/>
      <c r="L43318"/>
      <c r="T43318" s="138"/>
    </row>
    <row r="43319" spans="9:20" x14ac:dyDescent="0.25">
      <c r="I43319" s="137"/>
      <c r="J43319" s="110"/>
      <c r="K43319"/>
      <c r="L43319"/>
      <c r="T43319" s="138"/>
    </row>
    <row r="43320" spans="9:20" x14ac:dyDescent="0.25">
      <c r="I43320" s="137"/>
      <c r="J43320" s="110"/>
      <c r="K43320"/>
      <c r="L43320"/>
      <c r="T43320" s="138"/>
    </row>
    <row r="43321" spans="9:20" x14ac:dyDescent="0.25">
      <c r="I43321" s="137"/>
      <c r="J43321" s="110"/>
      <c r="K43321"/>
      <c r="L43321"/>
      <c r="T43321" s="138"/>
    </row>
    <row r="43322" spans="9:20" x14ac:dyDescent="0.25">
      <c r="I43322" s="137"/>
      <c r="J43322" s="110"/>
      <c r="K43322"/>
      <c r="L43322"/>
      <c r="T43322" s="138"/>
    </row>
    <row r="43323" spans="9:20" x14ac:dyDescent="0.25">
      <c r="I43323" s="137"/>
      <c r="J43323" s="110"/>
      <c r="K43323"/>
      <c r="L43323"/>
      <c r="T43323" s="138"/>
    </row>
    <row r="43324" spans="9:20" x14ac:dyDescent="0.25">
      <c r="I43324" s="137"/>
      <c r="J43324" s="110"/>
      <c r="K43324"/>
      <c r="L43324"/>
      <c r="T43324" s="138"/>
    </row>
    <row r="43325" spans="9:20" x14ac:dyDescent="0.25">
      <c r="I43325" s="137"/>
      <c r="J43325" s="110"/>
      <c r="K43325"/>
      <c r="L43325"/>
      <c r="T43325" s="138"/>
    </row>
    <row r="43326" spans="9:20" x14ac:dyDescent="0.25">
      <c r="I43326" s="137"/>
      <c r="J43326" s="110"/>
      <c r="K43326"/>
      <c r="L43326"/>
      <c r="T43326" s="138"/>
    </row>
    <row r="43327" spans="9:20" x14ac:dyDescent="0.25">
      <c r="I43327" s="137"/>
      <c r="J43327" s="110"/>
      <c r="K43327"/>
      <c r="L43327"/>
      <c r="T43327" s="138"/>
    </row>
    <row r="43328" spans="9:20" x14ac:dyDescent="0.25">
      <c r="I43328" s="137"/>
      <c r="J43328" s="110"/>
      <c r="K43328"/>
      <c r="L43328"/>
      <c r="T43328" s="138"/>
    </row>
    <row r="43329" spans="9:20" x14ac:dyDescent="0.25">
      <c r="I43329" s="137"/>
      <c r="J43329" s="110"/>
      <c r="K43329"/>
      <c r="L43329"/>
      <c r="T43329" s="138"/>
    </row>
    <row r="43330" spans="9:20" x14ac:dyDescent="0.25">
      <c r="I43330" s="137"/>
      <c r="J43330" s="110"/>
      <c r="K43330"/>
      <c r="L43330"/>
      <c r="T43330" s="138"/>
    </row>
    <row r="43331" spans="9:20" x14ac:dyDescent="0.25">
      <c r="I43331" s="137"/>
      <c r="J43331" s="110"/>
      <c r="K43331"/>
      <c r="L43331"/>
      <c r="T43331" s="138"/>
    </row>
    <row r="43332" spans="9:20" x14ac:dyDescent="0.25">
      <c r="I43332" s="137"/>
      <c r="J43332" s="110"/>
      <c r="K43332"/>
      <c r="L43332"/>
      <c r="T43332" s="138"/>
    </row>
    <row r="43333" spans="9:20" x14ac:dyDescent="0.25">
      <c r="I43333" s="137"/>
      <c r="J43333" s="110"/>
      <c r="K43333"/>
      <c r="L43333"/>
      <c r="T43333" s="138"/>
    </row>
    <row r="43334" spans="9:20" x14ac:dyDescent="0.25">
      <c r="I43334" s="137"/>
      <c r="J43334" s="110"/>
      <c r="K43334"/>
      <c r="L43334"/>
      <c r="T43334" s="138"/>
    </row>
    <row r="43335" spans="9:20" x14ac:dyDescent="0.25">
      <c r="I43335" s="137"/>
      <c r="J43335" s="110"/>
      <c r="K43335"/>
      <c r="L43335"/>
      <c r="T43335" s="138"/>
    </row>
    <row r="43336" spans="9:20" x14ac:dyDescent="0.25">
      <c r="I43336" s="137"/>
      <c r="J43336" s="110"/>
      <c r="K43336"/>
      <c r="L43336"/>
      <c r="T43336" s="138"/>
    </row>
    <row r="43337" spans="9:20" x14ac:dyDescent="0.25">
      <c r="I43337" s="137"/>
      <c r="J43337" s="110"/>
      <c r="K43337"/>
      <c r="L43337"/>
      <c r="T43337" s="138"/>
    </row>
    <row r="43338" spans="9:20" x14ac:dyDescent="0.25">
      <c r="I43338" s="137"/>
      <c r="J43338" s="110"/>
      <c r="K43338"/>
      <c r="L43338"/>
      <c r="T43338" s="138"/>
    </row>
    <row r="43339" spans="9:20" x14ac:dyDescent="0.25">
      <c r="I43339" s="137"/>
      <c r="J43339" s="110"/>
      <c r="K43339"/>
      <c r="L43339"/>
      <c r="T43339" s="138"/>
    </row>
    <row r="43340" spans="9:20" x14ac:dyDescent="0.25">
      <c r="I43340" s="137"/>
      <c r="J43340" s="110"/>
      <c r="K43340"/>
      <c r="L43340"/>
      <c r="T43340" s="138"/>
    </row>
    <row r="43341" spans="9:20" x14ac:dyDescent="0.25">
      <c r="I43341" s="137"/>
      <c r="J43341" s="110"/>
      <c r="K43341"/>
      <c r="L43341"/>
      <c r="T43341" s="138"/>
    </row>
    <row r="43342" spans="9:20" x14ac:dyDescent="0.25">
      <c r="I43342" s="137"/>
      <c r="J43342" s="110"/>
      <c r="K43342"/>
      <c r="L43342"/>
      <c r="T43342" s="138"/>
    </row>
    <row r="43343" spans="9:20" x14ac:dyDescent="0.25">
      <c r="I43343" s="137"/>
      <c r="J43343" s="110"/>
      <c r="K43343"/>
      <c r="L43343"/>
      <c r="T43343" s="138"/>
    </row>
    <row r="43344" spans="9:20" x14ac:dyDescent="0.25">
      <c r="I43344" s="137"/>
      <c r="J43344" s="110"/>
      <c r="K43344"/>
      <c r="L43344"/>
      <c r="T43344" s="138"/>
    </row>
    <row r="43345" spans="9:20" x14ac:dyDescent="0.25">
      <c r="I43345" s="137"/>
      <c r="J43345" s="110"/>
      <c r="K43345"/>
      <c r="L43345"/>
      <c r="T43345" s="138"/>
    </row>
    <row r="43346" spans="9:20" x14ac:dyDescent="0.25">
      <c r="I43346" s="137"/>
      <c r="J43346" s="110"/>
      <c r="K43346"/>
      <c r="L43346"/>
      <c r="T43346" s="138"/>
    </row>
    <row r="43347" spans="9:20" x14ac:dyDescent="0.25">
      <c r="I43347" s="137"/>
      <c r="J43347" s="110"/>
      <c r="K43347"/>
      <c r="L43347"/>
      <c r="T43347" s="138"/>
    </row>
    <row r="43348" spans="9:20" x14ac:dyDescent="0.25">
      <c r="I43348" s="137"/>
      <c r="J43348" s="110"/>
      <c r="K43348"/>
      <c r="L43348"/>
      <c r="T43348" s="138"/>
    </row>
    <row r="43349" spans="9:20" x14ac:dyDescent="0.25">
      <c r="I43349" s="137"/>
      <c r="J43349" s="110"/>
      <c r="K43349"/>
      <c r="L43349"/>
      <c r="T43349" s="138"/>
    </row>
    <row r="43350" spans="9:20" x14ac:dyDescent="0.25">
      <c r="I43350" s="137"/>
      <c r="J43350" s="110"/>
      <c r="K43350"/>
      <c r="L43350"/>
      <c r="T43350" s="138"/>
    </row>
    <row r="43351" spans="9:20" x14ac:dyDescent="0.25">
      <c r="I43351" s="137"/>
      <c r="J43351" s="110"/>
      <c r="K43351"/>
      <c r="L43351"/>
      <c r="T43351" s="138"/>
    </row>
    <row r="43352" spans="9:20" x14ac:dyDescent="0.25">
      <c r="I43352" s="137"/>
      <c r="J43352" s="110"/>
      <c r="K43352"/>
      <c r="L43352"/>
      <c r="T43352" s="138"/>
    </row>
    <row r="43353" spans="9:20" x14ac:dyDescent="0.25">
      <c r="I43353" s="137"/>
      <c r="J43353" s="110"/>
      <c r="K43353"/>
      <c r="L43353"/>
      <c r="T43353" s="138"/>
    </row>
    <row r="43354" spans="9:20" x14ac:dyDescent="0.25">
      <c r="I43354" s="137"/>
      <c r="J43354" s="110"/>
      <c r="K43354"/>
      <c r="L43354"/>
      <c r="T43354" s="138"/>
    </row>
    <row r="43355" spans="9:20" x14ac:dyDescent="0.25">
      <c r="I43355" s="137"/>
      <c r="J43355" s="110"/>
      <c r="K43355"/>
      <c r="L43355"/>
      <c r="T43355" s="138"/>
    </row>
    <row r="43356" spans="9:20" x14ac:dyDescent="0.25">
      <c r="I43356" s="137"/>
      <c r="J43356" s="110"/>
      <c r="K43356"/>
      <c r="L43356"/>
      <c r="T43356" s="138"/>
    </row>
    <row r="43357" spans="9:20" x14ac:dyDescent="0.25">
      <c r="I43357" s="137"/>
      <c r="J43357" s="110"/>
      <c r="K43357"/>
      <c r="L43357"/>
      <c r="T43357" s="138"/>
    </row>
    <row r="43358" spans="9:20" x14ac:dyDescent="0.25">
      <c r="I43358" s="137"/>
      <c r="J43358" s="110"/>
      <c r="K43358"/>
      <c r="L43358"/>
      <c r="T43358" s="138"/>
    </row>
    <row r="43359" spans="9:20" x14ac:dyDescent="0.25">
      <c r="I43359" s="137"/>
      <c r="J43359" s="110"/>
      <c r="K43359"/>
      <c r="L43359"/>
      <c r="T43359" s="138"/>
    </row>
    <row r="43360" spans="9:20" x14ac:dyDescent="0.25">
      <c r="I43360" s="137"/>
      <c r="J43360" s="110"/>
      <c r="K43360"/>
      <c r="L43360"/>
      <c r="T43360" s="138"/>
    </row>
    <row r="43361" spans="9:20" x14ac:dyDescent="0.25">
      <c r="I43361" s="137"/>
      <c r="J43361" s="110"/>
      <c r="K43361"/>
      <c r="L43361"/>
      <c r="T43361" s="138"/>
    </row>
    <row r="43362" spans="9:20" x14ac:dyDescent="0.25">
      <c r="I43362" s="137"/>
      <c r="J43362" s="110"/>
      <c r="K43362"/>
      <c r="L43362"/>
      <c r="T43362" s="138"/>
    </row>
    <row r="43363" spans="9:20" x14ac:dyDescent="0.25">
      <c r="I43363" s="137"/>
      <c r="J43363" s="110"/>
      <c r="K43363"/>
      <c r="L43363"/>
      <c r="T43363" s="138"/>
    </row>
    <row r="43364" spans="9:20" x14ac:dyDescent="0.25">
      <c r="I43364" s="137"/>
      <c r="J43364" s="110"/>
      <c r="K43364"/>
      <c r="L43364"/>
      <c r="T43364" s="138"/>
    </row>
    <row r="43365" spans="9:20" x14ac:dyDescent="0.25">
      <c r="I43365" s="137"/>
      <c r="J43365" s="110"/>
      <c r="K43365"/>
      <c r="L43365"/>
      <c r="T43365" s="138"/>
    </row>
    <row r="43366" spans="9:20" x14ac:dyDescent="0.25">
      <c r="I43366" s="137"/>
      <c r="J43366" s="110"/>
      <c r="K43366"/>
      <c r="L43366"/>
      <c r="T43366" s="138"/>
    </row>
    <row r="43367" spans="9:20" x14ac:dyDescent="0.25">
      <c r="I43367" s="137"/>
      <c r="J43367" s="110"/>
      <c r="K43367"/>
      <c r="L43367"/>
      <c r="T43367" s="138"/>
    </row>
    <row r="43368" spans="9:20" x14ac:dyDescent="0.25">
      <c r="I43368" s="137"/>
      <c r="J43368" s="110"/>
      <c r="K43368"/>
      <c r="L43368"/>
      <c r="T43368" s="138"/>
    </row>
    <row r="43369" spans="9:20" x14ac:dyDescent="0.25">
      <c r="I43369" s="137"/>
      <c r="J43369" s="110"/>
      <c r="K43369"/>
      <c r="L43369"/>
      <c r="T43369" s="138"/>
    </row>
    <row r="43370" spans="9:20" x14ac:dyDescent="0.25">
      <c r="I43370" s="137"/>
      <c r="J43370" s="110"/>
      <c r="K43370"/>
      <c r="L43370"/>
      <c r="T43370" s="138"/>
    </row>
    <row r="43371" spans="9:20" x14ac:dyDescent="0.25">
      <c r="I43371" s="137"/>
      <c r="J43371" s="110"/>
      <c r="K43371"/>
      <c r="L43371"/>
      <c r="T43371" s="138"/>
    </row>
    <row r="43372" spans="9:20" x14ac:dyDescent="0.25">
      <c r="I43372" s="137"/>
      <c r="J43372" s="110"/>
      <c r="K43372"/>
      <c r="L43372"/>
      <c r="T43372" s="138"/>
    </row>
    <row r="43373" spans="9:20" x14ac:dyDescent="0.25">
      <c r="I43373" s="137"/>
      <c r="J43373" s="110"/>
      <c r="K43373"/>
      <c r="L43373"/>
      <c r="T43373" s="138"/>
    </row>
    <row r="43374" spans="9:20" x14ac:dyDescent="0.25">
      <c r="I43374" s="137"/>
      <c r="J43374" s="110"/>
      <c r="K43374"/>
      <c r="L43374"/>
      <c r="T43374" s="138"/>
    </row>
    <row r="43375" spans="9:20" x14ac:dyDescent="0.25">
      <c r="I43375" s="137"/>
      <c r="J43375" s="110"/>
      <c r="K43375"/>
      <c r="L43375"/>
      <c r="T43375" s="138"/>
    </row>
    <row r="43376" spans="9:20" x14ac:dyDescent="0.25">
      <c r="I43376" s="137"/>
      <c r="J43376" s="110"/>
      <c r="K43376"/>
      <c r="L43376"/>
      <c r="T43376" s="138"/>
    </row>
    <row r="43377" spans="9:20" x14ac:dyDescent="0.25">
      <c r="I43377" s="137"/>
      <c r="J43377" s="110"/>
      <c r="K43377"/>
      <c r="L43377"/>
      <c r="T43377" s="138"/>
    </row>
    <row r="43378" spans="9:20" x14ac:dyDescent="0.25">
      <c r="I43378" s="137"/>
      <c r="J43378" s="110"/>
      <c r="K43378"/>
      <c r="L43378"/>
      <c r="T43378" s="138"/>
    </row>
    <row r="43379" spans="9:20" x14ac:dyDescent="0.25">
      <c r="I43379" s="137"/>
      <c r="J43379" s="110"/>
      <c r="K43379"/>
      <c r="L43379"/>
      <c r="T43379" s="138"/>
    </row>
    <row r="43380" spans="9:20" x14ac:dyDescent="0.25">
      <c r="I43380" s="137"/>
      <c r="J43380" s="110"/>
      <c r="K43380"/>
      <c r="L43380"/>
      <c r="T43380" s="138"/>
    </row>
    <row r="43381" spans="9:20" x14ac:dyDescent="0.25">
      <c r="I43381" s="137"/>
      <c r="J43381" s="110"/>
      <c r="K43381"/>
      <c r="L43381"/>
      <c r="T43381" s="138"/>
    </row>
    <row r="43382" spans="9:20" x14ac:dyDescent="0.25">
      <c r="I43382" s="137"/>
      <c r="J43382" s="110"/>
      <c r="K43382"/>
      <c r="L43382"/>
      <c r="T43382" s="138"/>
    </row>
    <row r="43383" spans="9:20" x14ac:dyDescent="0.25">
      <c r="I43383" s="137"/>
      <c r="J43383" s="110"/>
      <c r="K43383"/>
      <c r="L43383"/>
      <c r="T43383" s="138"/>
    </row>
    <row r="43384" spans="9:20" x14ac:dyDescent="0.25">
      <c r="I43384" s="137"/>
      <c r="J43384" s="110"/>
      <c r="K43384"/>
      <c r="L43384"/>
      <c r="T43384" s="138"/>
    </row>
    <row r="43385" spans="9:20" x14ac:dyDescent="0.25">
      <c r="I43385" s="137"/>
      <c r="J43385" s="110"/>
      <c r="K43385"/>
      <c r="L43385"/>
      <c r="T43385" s="138"/>
    </row>
    <row r="43386" spans="9:20" x14ac:dyDescent="0.25">
      <c r="I43386" s="137"/>
      <c r="J43386" s="110"/>
      <c r="K43386"/>
      <c r="L43386"/>
      <c r="T43386" s="138"/>
    </row>
    <row r="43387" spans="9:20" x14ac:dyDescent="0.25">
      <c r="I43387" s="137"/>
      <c r="J43387" s="110"/>
      <c r="K43387"/>
      <c r="L43387"/>
      <c r="T43387" s="138"/>
    </row>
    <row r="43388" spans="9:20" x14ac:dyDescent="0.25">
      <c r="I43388" s="137"/>
      <c r="J43388" s="110"/>
      <c r="K43388"/>
      <c r="L43388"/>
      <c r="T43388" s="138"/>
    </row>
    <row r="43389" spans="9:20" x14ac:dyDescent="0.25">
      <c r="I43389" s="137"/>
      <c r="J43389" s="110"/>
      <c r="K43389"/>
      <c r="L43389"/>
      <c r="T43389" s="138"/>
    </row>
    <row r="43390" spans="9:20" x14ac:dyDescent="0.25">
      <c r="I43390" s="137"/>
      <c r="J43390" s="110"/>
      <c r="K43390"/>
      <c r="L43390"/>
      <c r="T43390" s="138"/>
    </row>
    <row r="43391" spans="9:20" x14ac:dyDescent="0.25">
      <c r="I43391" s="137"/>
      <c r="J43391" s="110"/>
      <c r="K43391"/>
      <c r="L43391"/>
      <c r="T43391" s="138"/>
    </row>
    <row r="43392" spans="9:20" x14ac:dyDescent="0.25">
      <c r="I43392" s="137"/>
      <c r="J43392" s="110"/>
      <c r="K43392"/>
      <c r="L43392"/>
      <c r="T43392" s="138"/>
    </row>
    <row r="43393" spans="9:20" x14ac:dyDescent="0.25">
      <c r="I43393" s="137"/>
      <c r="J43393" s="110"/>
      <c r="K43393"/>
      <c r="L43393"/>
      <c r="T43393" s="138"/>
    </row>
    <row r="43394" spans="9:20" x14ac:dyDescent="0.25">
      <c r="I43394" s="137"/>
      <c r="J43394" s="110"/>
      <c r="K43394"/>
      <c r="L43394"/>
      <c r="T43394" s="138"/>
    </row>
    <row r="43395" spans="9:20" x14ac:dyDescent="0.25">
      <c r="I43395" s="137"/>
      <c r="J43395" s="110"/>
      <c r="K43395"/>
      <c r="L43395"/>
      <c r="T43395" s="138"/>
    </row>
    <row r="43396" spans="9:20" x14ac:dyDescent="0.25">
      <c r="I43396" s="137"/>
      <c r="J43396" s="110"/>
      <c r="K43396"/>
      <c r="L43396"/>
      <c r="T43396" s="138"/>
    </row>
    <row r="43397" spans="9:20" x14ac:dyDescent="0.25">
      <c r="I43397" s="137"/>
      <c r="J43397" s="110"/>
      <c r="K43397"/>
      <c r="L43397"/>
      <c r="T43397" s="138"/>
    </row>
    <row r="43398" spans="9:20" x14ac:dyDescent="0.25">
      <c r="I43398" s="137"/>
      <c r="J43398" s="110"/>
      <c r="K43398"/>
      <c r="L43398"/>
      <c r="T43398" s="138"/>
    </row>
    <row r="43399" spans="9:20" x14ac:dyDescent="0.25">
      <c r="I43399" s="137"/>
      <c r="J43399" s="110"/>
      <c r="K43399"/>
      <c r="L43399"/>
      <c r="T43399" s="138"/>
    </row>
    <row r="43400" spans="9:20" x14ac:dyDescent="0.25">
      <c r="I43400" s="137"/>
      <c r="J43400" s="110"/>
      <c r="K43400"/>
      <c r="L43400"/>
      <c r="T43400" s="138"/>
    </row>
    <row r="43401" spans="9:20" x14ac:dyDescent="0.25">
      <c r="I43401" s="137"/>
      <c r="J43401" s="110"/>
      <c r="K43401"/>
      <c r="L43401"/>
      <c r="T43401" s="138"/>
    </row>
    <row r="43402" spans="9:20" x14ac:dyDescent="0.25">
      <c r="I43402" s="137"/>
      <c r="J43402" s="110"/>
      <c r="K43402"/>
      <c r="L43402"/>
      <c r="T43402" s="138"/>
    </row>
    <row r="43403" spans="9:20" x14ac:dyDescent="0.25">
      <c r="I43403" s="137"/>
      <c r="J43403" s="110"/>
      <c r="K43403"/>
      <c r="L43403"/>
      <c r="T43403" s="138"/>
    </row>
    <row r="43404" spans="9:20" x14ac:dyDescent="0.25">
      <c r="I43404" s="137"/>
      <c r="J43404" s="110"/>
      <c r="K43404"/>
      <c r="L43404"/>
      <c r="T43404" s="138"/>
    </row>
    <row r="43405" spans="9:20" x14ac:dyDescent="0.25">
      <c r="I43405" s="137"/>
      <c r="J43405" s="110"/>
      <c r="K43405"/>
      <c r="L43405"/>
      <c r="T43405" s="138"/>
    </row>
    <row r="43406" spans="9:20" x14ac:dyDescent="0.25">
      <c r="I43406" s="137"/>
      <c r="J43406" s="110"/>
      <c r="K43406"/>
      <c r="L43406"/>
      <c r="T43406" s="138"/>
    </row>
    <row r="43407" spans="9:20" x14ac:dyDescent="0.25">
      <c r="I43407" s="137"/>
      <c r="J43407" s="110"/>
      <c r="K43407"/>
      <c r="L43407"/>
      <c r="T43407" s="138"/>
    </row>
    <row r="43408" spans="9:20" x14ac:dyDescent="0.25">
      <c r="I43408" s="137"/>
      <c r="J43408" s="110"/>
      <c r="K43408"/>
      <c r="L43408"/>
      <c r="T43408" s="138"/>
    </row>
    <row r="43409" spans="9:20" x14ac:dyDescent="0.25">
      <c r="I43409" s="137"/>
      <c r="J43409" s="110"/>
      <c r="K43409"/>
      <c r="L43409"/>
      <c r="T43409" s="138"/>
    </row>
    <row r="43410" spans="9:20" x14ac:dyDescent="0.25">
      <c r="I43410" s="137"/>
      <c r="J43410" s="110"/>
      <c r="K43410"/>
      <c r="L43410"/>
      <c r="T43410" s="138"/>
    </row>
    <row r="43411" spans="9:20" x14ac:dyDescent="0.25">
      <c r="I43411" s="137"/>
      <c r="J43411" s="110"/>
      <c r="K43411"/>
      <c r="L43411"/>
      <c r="T43411" s="138"/>
    </row>
    <row r="43412" spans="9:20" x14ac:dyDescent="0.25">
      <c r="I43412" s="137"/>
      <c r="J43412" s="110"/>
      <c r="K43412"/>
      <c r="L43412"/>
      <c r="T43412" s="138"/>
    </row>
    <row r="43413" spans="9:20" x14ac:dyDescent="0.25">
      <c r="I43413" s="137"/>
      <c r="J43413" s="110"/>
      <c r="K43413"/>
      <c r="L43413"/>
      <c r="T43413" s="138"/>
    </row>
    <row r="43414" spans="9:20" x14ac:dyDescent="0.25">
      <c r="I43414" s="137"/>
      <c r="J43414" s="110"/>
      <c r="K43414"/>
      <c r="L43414"/>
      <c r="T43414" s="138"/>
    </row>
    <row r="43415" spans="9:20" x14ac:dyDescent="0.25">
      <c r="I43415" s="137"/>
      <c r="J43415" s="110"/>
      <c r="K43415"/>
      <c r="L43415"/>
      <c r="T43415" s="138"/>
    </row>
    <row r="43416" spans="9:20" x14ac:dyDescent="0.25">
      <c r="I43416" s="137"/>
      <c r="J43416" s="110"/>
      <c r="K43416"/>
      <c r="L43416"/>
      <c r="T43416" s="138"/>
    </row>
    <row r="43417" spans="9:20" x14ac:dyDescent="0.25">
      <c r="I43417" s="137"/>
      <c r="J43417" s="110"/>
      <c r="K43417"/>
      <c r="L43417"/>
      <c r="T43417" s="138"/>
    </row>
    <row r="43418" spans="9:20" x14ac:dyDescent="0.25">
      <c r="I43418" s="137"/>
      <c r="J43418" s="110"/>
      <c r="K43418"/>
      <c r="L43418"/>
      <c r="T43418" s="138"/>
    </row>
    <row r="43419" spans="9:20" x14ac:dyDescent="0.25">
      <c r="I43419" s="137"/>
      <c r="J43419" s="110"/>
      <c r="K43419"/>
      <c r="L43419"/>
      <c r="T43419" s="138"/>
    </row>
    <row r="43420" spans="9:20" x14ac:dyDescent="0.25">
      <c r="I43420" s="137"/>
      <c r="J43420" s="110"/>
      <c r="K43420"/>
      <c r="L43420"/>
      <c r="T43420" s="138"/>
    </row>
    <row r="43421" spans="9:20" x14ac:dyDescent="0.25">
      <c r="I43421" s="137"/>
      <c r="J43421" s="110"/>
      <c r="K43421"/>
      <c r="L43421"/>
      <c r="T43421" s="138"/>
    </row>
    <row r="43422" spans="9:20" x14ac:dyDescent="0.25">
      <c r="I43422" s="137"/>
      <c r="J43422" s="110"/>
      <c r="K43422"/>
      <c r="L43422"/>
      <c r="T43422" s="138"/>
    </row>
    <row r="43423" spans="9:20" x14ac:dyDescent="0.25">
      <c r="I43423" s="137"/>
      <c r="J43423" s="110"/>
      <c r="K43423"/>
      <c r="L43423"/>
      <c r="T43423" s="138"/>
    </row>
    <row r="43424" spans="9:20" x14ac:dyDescent="0.25">
      <c r="I43424" s="137"/>
      <c r="J43424" s="110"/>
      <c r="K43424"/>
      <c r="L43424"/>
      <c r="T43424" s="138"/>
    </row>
    <row r="43425" spans="9:20" x14ac:dyDescent="0.25">
      <c r="I43425" s="137"/>
      <c r="J43425" s="110"/>
      <c r="K43425"/>
      <c r="L43425"/>
      <c r="T43425" s="138"/>
    </row>
    <row r="43426" spans="9:20" x14ac:dyDescent="0.25">
      <c r="I43426" s="137"/>
      <c r="J43426" s="110"/>
      <c r="K43426"/>
      <c r="L43426"/>
      <c r="T43426" s="138"/>
    </row>
    <row r="43427" spans="9:20" x14ac:dyDescent="0.25">
      <c r="I43427" s="137"/>
      <c r="J43427" s="110"/>
      <c r="K43427"/>
      <c r="L43427"/>
      <c r="T43427" s="138"/>
    </row>
    <row r="43428" spans="9:20" x14ac:dyDescent="0.25">
      <c r="I43428" s="137"/>
      <c r="J43428" s="110"/>
      <c r="K43428"/>
      <c r="L43428"/>
      <c r="T43428" s="138"/>
    </row>
    <row r="43429" spans="9:20" x14ac:dyDescent="0.25">
      <c r="I43429" s="137"/>
      <c r="J43429" s="110"/>
      <c r="K43429"/>
      <c r="L43429"/>
      <c r="T43429" s="138"/>
    </row>
    <row r="43430" spans="9:20" x14ac:dyDescent="0.25">
      <c r="I43430" s="137"/>
      <c r="J43430" s="110"/>
      <c r="K43430"/>
      <c r="L43430"/>
      <c r="T43430" s="138"/>
    </row>
    <row r="43431" spans="9:20" x14ac:dyDescent="0.25">
      <c r="I43431" s="137"/>
      <c r="J43431" s="110"/>
      <c r="K43431"/>
      <c r="L43431"/>
      <c r="T43431" s="138"/>
    </row>
    <row r="43432" spans="9:20" x14ac:dyDescent="0.25">
      <c r="I43432" s="137"/>
      <c r="J43432" s="110"/>
      <c r="K43432"/>
      <c r="L43432"/>
      <c r="T43432" s="138"/>
    </row>
    <row r="43433" spans="9:20" x14ac:dyDescent="0.25">
      <c r="I43433" s="137"/>
      <c r="J43433" s="110"/>
      <c r="K43433"/>
      <c r="L43433"/>
      <c r="T43433" s="138"/>
    </row>
    <row r="43434" spans="9:20" x14ac:dyDescent="0.25">
      <c r="I43434" s="137"/>
      <c r="J43434" s="110"/>
      <c r="K43434"/>
      <c r="L43434"/>
      <c r="T43434" s="138"/>
    </row>
    <row r="43435" spans="9:20" x14ac:dyDescent="0.25">
      <c r="I43435" s="137"/>
      <c r="J43435" s="110"/>
      <c r="K43435"/>
      <c r="L43435"/>
      <c r="T43435" s="138"/>
    </row>
    <row r="43436" spans="9:20" x14ac:dyDescent="0.25">
      <c r="I43436" s="137"/>
      <c r="J43436" s="110"/>
      <c r="K43436"/>
      <c r="L43436"/>
      <c r="T43436" s="138"/>
    </row>
    <row r="43437" spans="9:20" x14ac:dyDescent="0.25">
      <c r="I43437" s="137"/>
      <c r="J43437" s="110"/>
      <c r="K43437"/>
      <c r="L43437"/>
      <c r="T43437" s="138"/>
    </row>
    <row r="43438" spans="9:20" x14ac:dyDescent="0.25">
      <c r="I43438" s="137"/>
      <c r="J43438" s="110"/>
      <c r="K43438"/>
      <c r="L43438"/>
      <c r="T43438" s="138"/>
    </row>
    <row r="43439" spans="9:20" x14ac:dyDescent="0.25">
      <c r="I43439" s="137"/>
      <c r="J43439" s="110"/>
      <c r="K43439"/>
      <c r="L43439"/>
      <c r="T43439" s="138"/>
    </row>
    <row r="43440" spans="9:20" x14ac:dyDescent="0.25">
      <c r="I43440" s="137"/>
      <c r="J43440" s="110"/>
      <c r="K43440"/>
      <c r="L43440"/>
      <c r="T43440" s="138"/>
    </row>
    <row r="43441" spans="9:20" x14ac:dyDescent="0.25">
      <c r="I43441" s="137"/>
      <c r="J43441" s="110"/>
      <c r="K43441"/>
      <c r="L43441"/>
      <c r="T43441" s="138"/>
    </row>
    <row r="43442" spans="9:20" x14ac:dyDescent="0.25">
      <c r="I43442" s="137"/>
      <c r="J43442" s="110"/>
      <c r="K43442"/>
      <c r="L43442"/>
      <c r="T43442" s="138"/>
    </row>
    <row r="43443" spans="9:20" x14ac:dyDescent="0.25">
      <c r="I43443" s="137"/>
      <c r="J43443" s="110"/>
      <c r="K43443"/>
      <c r="L43443"/>
      <c r="T43443" s="138"/>
    </row>
    <row r="43444" spans="9:20" x14ac:dyDescent="0.25">
      <c r="I43444" s="137"/>
      <c r="J43444" s="110"/>
      <c r="K43444"/>
      <c r="L43444"/>
      <c r="T43444" s="138"/>
    </row>
    <row r="43445" spans="9:20" x14ac:dyDescent="0.25">
      <c r="I43445" s="137"/>
      <c r="J43445" s="110"/>
      <c r="K43445"/>
      <c r="L43445"/>
      <c r="T43445" s="138"/>
    </row>
    <row r="43446" spans="9:20" x14ac:dyDescent="0.25">
      <c r="I43446" s="137"/>
      <c r="J43446" s="110"/>
      <c r="K43446"/>
      <c r="L43446"/>
      <c r="T43446" s="138"/>
    </row>
    <row r="43447" spans="9:20" x14ac:dyDescent="0.25">
      <c r="I43447" s="137"/>
      <c r="J43447" s="110"/>
      <c r="K43447"/>
      <c r="L43447"/>
      <c r="T43447" s="138"/>
    </row>
    <row r="43448" spans="9:20" x14ac:dyDescent="0.25">
      <c r="I43448" s="137"/>
      <c r="J43448" s="110"/>
      <c r="K43448"/>
      <c r="L43448"/>
      <c r="T43448" s="138"/>
    </row>
    <row r="43449" spans="9:20" x14ac:dyDescent="0.25">
      <c r="I43449" s="137"/>
      <c r="J43449" s="110"/>
      <c r="K43449"/>
      <c r="L43449"/>
      <c r="T43449" s="138"/>
    </row>
    <row r="43450" spans="9:20" x14ac:dyDescent="0.25">
      <c r="I43450" s="137"/>
      <c r="J43450" s="110"/>
      <c r="K43450"/>
      <c r="L43450"/>
      <c r="T43450" s="138"/>
    </row>
    <row r="43451" spans="9:20" x14ac:dyDescent="0.25">
      <c r="I43451" s="137"/>
      <c r="J43451" s="110"/>
      <c r="K43451"/>
      <c r="L43451"/>
      <c r="T43451" s="138"/>
    </row>
    <row r="43452" spans="9:20" x14ac:dyDescent="0.25">
      <c r="I43452" s="137"/>
      <c r="J43452" s="110"/>
      <c r="K43452"/>
      <c r="L43452"/>
      <c r="T43452" s="138"/>
    </row>
    <row r="43453" spans="9:20" x14ac:dyDescent="0.25">
      <c r="I43453" s="137"/>
      <c r="J43453" s="110"/>
      <c r="K43453"/>
      <c r="L43453"/>
      <c r="T43453" s="138"/>
    </row>
    <row r="43454" spans="9:20" x14ac:dyDescent="0.25">
      <c r="I43454" s="137"/>
      <c r="J43454" s="110"/>
      <c r="K43454"/>
      <c r="L43454"/>
      <c r="T43454" s="138"/>
    </row>
    <row r="43455" spans="9:20" x14ac:dyDescent="0.25">
      <c r="I43455" s="137"/>
      <c r="J43455" s="110"/>
      <c r="K43455"/>
      <c r="L43455"/>
      <c r="T43455" s="138"/>
    </row>
    <row r="43456" spans="9:20" x14ac:dyDescent="0.25">
      <c r="I43456" s="137"/>
      <c r="J43456" s="110"/>
      <c r="K43456"/>
      <c r="L43456"/>
      <c r="T43456" s="138"/>
    </row>
    <row r="43457" spans="9:20" x14ac:dyDescent="0.25">
      <c r="I43457" s="137"/>
      <c r="J43457" s="110"/>
      <c r="K43457"/>
      <c r="L43457"/>
      <c r="T43457" s="138"/>
    </row>
    <row r="43458" spans="9:20" x14ac:dyDescent="0.25">
      <c r="I43458" s="137"/>
      <c r="J43458" s="110"/>
      <c r="K43458"/>
      <c r="L43458"/>
      <c r="T43458" s="138"/>
    </row>
    <row r="43459" spans="9:20" x14ac:dyDescent="0.25">
      <c r="I43459" s="137"/>
      <c r="J43459" s="110"/>
      <c r="K43459"/>
      <c r="L43459"/>
      <c r="T43459" s="138"/>
    </row>
    <row r="43460" spans="9:20" x14ac:dyDescent="0.25">
      <c r="I43460" s="137"/>
      <c r="J43460" s="110"/>
      <c r="K43460"/>
      <c r="L43460"/>
      <c r="T43460" s="138"/>
    </row>
    <row r="43461" spans="9:20" x14ac:dyDescent="0.25">
      <c r="I43461" s="137"/>
      <c r="J43461" s="110"/>
      <c r="K43461"/>
      <c r="L43461"/>
      <c r="T43461" s="138"/>
    </row>
    <row r="43462" spans="9:20" x14ac:dyDescent="0.25">
      <c r="I43462" s="137"/>
      <c r="J43462" s="110"/>
      <c r="K43462"/>
      <c r="L43462"/>
      <c r="T43462" s="138"/>
    </row>
    <row r="43463" spans="9:20" x14ac:dyDescent="0.25">
      <c r="I43463" s="137"/>
      <c r="J43463" s="110"/>
      <c r="K43463"/>
      <c r="L43463"/>
      <c r="T43463" s="138"/>
    </row>
    <row r="43464" spans="9:20" x14ac:dyDescent="0.25">
      <c r="I43464" s="137"/>
      <c r="J43464" s="110"/>
      <c r="K43464"/>
      <c r="L43464"/>
      <c r="T43464" s="138"/>
    </row>
    <row r="43465" spans="9:20" x14ac:dyDescent="0.25">
      <c r="I43465" s="137"/>
      <c r="J43465" s="110"/>
      <c r="K43465"/>
      <c r="L43465"/>
      <c r="T43465" s="138"/>
    </row>
    <row r="43466" spans="9:20" x14ac:dyDescent="0.25">
      <c r="I43466" s="137"/>
      <c r="J43466" s="110"/>
      <c r="K43466"/>
      <c r="L43466"/>
      <c r="T43466" s="138"/>
    </row>
    <row r="43467" spans="9:20" x14ac:dyDescent="0.25">
      <c r="I43467" s="137"/>
      <c r="J43467" s="110"/>
      <c r="K43467"/>
      <c r="L43467"/>
      <c r="T43467" s="138"/>
    </row>
    <row r="43468" spans="9:20" x14ac:dyDescent="0.25">
      <c r="I43468" s="137"/>
      <c r="J43468" s="110"/>
      <c r="K43468"/>
      <c r="L43468"/>
      <c r="T43468" s="138"/>
    </row>
    <row r="43469" spans="9:20" x14ac:dyDescent="0.25">
      <c r="I43469" s="137"/>
      <c r="J43469" s="110"/>
      <c r="K43469"/>
      <c r="L43469"/>
      <c r="T43469" s="138"/>
    </row>
    <row r="43470" spans="9:20" x14ac:dyDescent="0.25">
      <c r="I43470" s="137"/>
      <c r="J43470" s="110"/>
      <c r="K43470"/>
      <c r="L43470"/>
      <c r="T43470" s="138"/>
    </row>
    <row r="43471" spans="9:20" x14ac:dyDescent="0.25">
      <c r="I43471" s="137"/>
      <c r="J43471" s="110"/>
      <c r="K43471"/>
      <c r="L43471"/>
      <c r="T43471" s="138"/>
    </row>
    <row r="43472" spans="9:20" x14ac:dyDescent="0.25">
      <c r="I43472" s="137"/>
      <c r="J43472" s="110"/>
      <c r="K43472"/>
      <c r="L43472"/>
      <c r="T43472" s="138"/>
    </row>
    <row r="43473" spans="9:20" x14ac:dyDescent="0.25">
      <c r="I43473" s="137"/>
      <c r="J43473" s="110"/>
      <c r="K43473"/>
      <c r="L43473"/>
      <c r="T43473" s="138"/>
    </row>
    <row r="43474" spans="9:20" x14ac:dyDescent="0.25">
      <c r="I43474" s="137"/>
      <c r="J43474" s="110"/>
      <c r="K43474"/>
      <c r="L43474"/>
      <c r="T43474" s="138"/>
    </row>
    <row r="43475" spans="9:20" x14ac:dyDescent="0.25">
      <c r="I43475" s="137"/>
      <c r="J43475" s="110"/>
      <c r="K43475"/>
      <c r="L43475"/>
      <c r="T43475" s="138"/>
    </row>
    <row r="43476" spans="9:20" x14ac:dyDescent="0.25">
      <c r="I43476" s="137"/>
      <c r="J43476" s="110"/>
      <c r="K43476"/>
      <c r="L43476"/>
      <c r="T43476" s="138"/>
    </row>
    <row r="43477" spans="9:20" x14ac:dyDescent="0.25">
      <c r="I43477" s="137"/>
      <c r="J43477" s="110"/>
      <c r="K43477"/>
      <c r="L43477"/>
      <c r="T43477" s="138"/>
    </row>
    <row r="43478" spans="9:20" x14ac:dyDescent="0.25">
      <c r="I43478" s="137"/>
      <c r="J43478" s="110"/>
      <c r="K43478"/>
      <c r="L43478"/>
      <c r="T43478" s="138"/>
    </row>
    <row r="43479" spans="9:20" x14ac:dyDescent="0.25">
      <c r="I43479" s="137"/>
      <c r="J43479" s="110"/>
      <c r="K43479"/>
      <c r="L43479"/>
      <c r="T43479" s="138"/>
    </row>
    <row r="43480" spans="9:20" x14ac:dyDescent="0.25">
      <c r="I43480" s="137"/>
      <c r="J43480" s="110"/>
      <c r="K43480"/>
      <c r="L43480"/>
      <c r="T43480" s="138"/>
    </row>
    <row r="43481" spans="9:20" x14ac:dyDescent="0.25">
      <c r="I43481" s="137"/>
      <c r="J43481" s="110"/>
      <c r="K43481"/>
      <c r="L43481"/>
      <c r="T43481" s="138"/>
    </row>
    <row r="43482" spans="9:20" x14ac:dyDescent="0.25">
      <c r="I43482" s="137"/>
      <c r="J43482" s="110"/>
      <c r="K43482"/>
      <c r="L43482"/>
      <c r="T43482" s="138"/>
    </row>
    <row r="43483" spans="9:20" x14ac:dyDescent="0.25">
      <c r="I43483" s="137"/>
      <c r="J43483" s="110"/>
      <c r="K43483"/>
      <c r="L43483"/>
      <c r="T43483" s="138"/>
    </row>
    <row r="43484" spans="9:20" x14ac:dyDescent="0.25">
      <c r="I43484" s="137"/>
      <c r="J43484" s="110"/>
      <c r="K43484"/>
      <c r="L43484"/>
      <c r="T43484" s="138"/>
    </row>
    <row r="43485" spans="9:20" x14ac:dyDescent="0.25">
      <c r="I43485" s="137"/>
      <c r="J43485" s="110"/>
      <c r="K43485"/>
      <c r="L43485"/>
      <c r="T43485" s="138"/>
    </row>
    <row r="43486" spans="9:20" x14ac:dyDescent="0.25">
      <c r="I43486" s="137"/>
      <c r="J43486" s="110"/>
      <c r="K43486"/>
      <c r="L43486"/>
      <c r="T43486" s="138"/>
    </row>
    <row r="43487" spans="9:20" x14ac:dyDescent="0.25">
      <c r="I43487" s="137"/>
      <c r="J43487" s="110"/>
      <c r="K43487"/>
      <c r="L43487"/>
      <c r="T43487" s="138"/>
    </row>
    <row r="43488" spans="9:20" x14ac:dyDescent="0.25">
      <c r="I43488" s="137"/>
      <c r="J43488" s="110"/>
      <c r="K43488"/>
      <c r="L43488"/>
      <c r="T43488" s="138"/>
    </row>
    <row r="43489" spans="9:20" x14ac:dyDescent="0.25">
      <c r="I43489" s="137"/>
      <c r="J43489" s="110"/>
      <c r="K43489"/>
      <c r="L43489"/>
      <c r="T43489" s="138"/>
    </row>
    <row r="43490" spans="9:20" x14ac:dyDescent="0.25">
      <c r="I43490" s="137"/>
      <c r="J43490" s="110"/>
      <c r="K43490"/>
      <c r="L43490"/>
      <c r="T43490" s="138"/>
    </row>
    <row r="43491" spans="9:20" x14ac:dyDescent="0.25">
      <c r="I43491" s="137"/>
      <c r="J43491" s="110"/>
      <c r="K43491"/>
      <c r="L43491"/>
      <c r="T43491" s="138"/>
    </row>
    <row r="43492" spans="9:20" x14ac:dyDescent="0.25">
      <c r="I43492" s="137"/>
      <c r="J43492" s="110"/>
      <c r="K43492"/>
      <c r="L43492"/>
      <c r="T43492" s="138"/>
    </row>
    <row r="43493" spans="9:20" x14ac:dyDescent="0.25">
      <c r="I43493" s="137"/>
      <c r="J43493" s="110"/>
      <c r="K43493"/>
      <c r="L43493"/>
      <c r="T43493" s="138"/>
    </row>
    <row r="43494" spans="9:20" x14ac:dyDescent="0.25">
      <c r="I43494" s="137"/>
      <c r="J43494" s="110"/>
      <c r="K43494"/>
      <c r="L43494"/>
      <c r="T43494" s="138"/>
    </row>
    <row r="43495" spans="9:20" x14ac:dyDescent="0.25">
      <c r="I43495" s="137"/>
      <c r="J43495" s="110"/>
      <c r="K43495"/>
      <c r="L43495"/>
      <c r="T43495" s="138"/>
    </row>
    <row r="43496" spans="9:20" x14ac:dyDescent="0.25">
      <c r="I43496" s="137"/>
      <c r="J43496" s="110"/>
      <c r="K43496"/>
      <c r="L43496"/>
      <c r="T43496" s="138"/>
    </row>
    <row r="43497" spans="9:20" x14ac:dyDescent="0.25">
      <c r="I43497" s="137"/>
      <c r="J43497" s="110"/>
      <c r="K43497"/>
      <c r="L43497"/>
      <c r="T43497" s="138"/>
    </row>
    <row r="43498" spans="9:20" x14ac:dyDescent="0.25">
      <c r="I43498" s="137"/>
      <c r="J43498" s="110"/>
      <c r="K43498"/>
      <c r="L43498"/>
      <c r="T43498" s="138"/>
    </row>
    <row r="43499" spans="9:20" x14ac:dyDescent="0.25">
      <c r="I43499" s="137"/>
      <c r="J43499" s="110"/>
      <c r="K43499"/>
      <c r="L43499"/>
      <c r="T43499" s="138"/>
    </row>
    <row r="43500" spans="9:20" x14ac:dyDescent="0.25">
      <c r="I43500" s="137"/>
      <c r="J43500" s="110"/>
      <c r="K43500"/>
      <c r="L43500"/>
      <c r="T43500" s="138"/>
    </row>
    <row r="43501" spans="9:20" x14ac:dyDescent="0.25">
      <c r="I43501" s="137"/>
      <c r="J43501" s="110"/>
      <c r="K43501"/>
      <c r="L43501"/>
      <c r="T43501" s="138"/>
    </row>
    <row r="43502" spans="9:20" x14ac:dyDescent="0.25">
      <c r="I43502" s="137"/>
      <c r="J43502" s="110"/>
      <c r="K43502"/>
      <c r="L43502"/>
      <c r="T43502" s="138"/>
    </row>
    <row r="43503" spans="9:20" x14ac:dyDescent="0.25">
      <c r="I43503" s="137"/>
      <c r="J43503" s="110"/>
      <c r="K43503"/>
      <c r="L43503"/>
      <c r="T43503" s="138"/>
    </row>
    <row r="43504" spans="9:20" x14ac:dyDescent="0.25">
      <c r="I43504" s="137"/>
      <c r="J43504" s="110"/>
      <c r="K43504"/>
      <c r="L43504"/>
      <c r="T43504" s="138"/>
    </row>
    <row r="43505" spans="9:20" x14ac:dyDescent="0.25">
      <c r="I43505" s="137"/>
      <c r="J43505" s="110"/>
      <c r="K43505"/>
      <c r="L43505"/>
      <c r="T43505" s="138"/>
    </row>
    <row r="43506" spans="9:20" x14ac:dyDescent="0.25">
      <c r="I43506" s="137"/>
      <c r="J43506" s="110"/>
      <c r="K43506"/>
      <c r="L43506"/>
      <c r="T43506" s="138"/>
    </row>
    <row r="43507" spans="9:20" x14ac:dyDescent="0.25">
      <c r="I43507" s="137"/>
      <c r="J43507" s="110"/>
      <c r="K43507"/>
      <c r="L43507"/>
      <c r="T43507" s="138"/>
    </row>
    <row r="43508" spans="9:20" x14ac:dyDescent="0.25">
      <c r="I43508" s="137"/>
      <c r="J43508" s="110"/>
      <c r="K43508"/>
      <c r="L43508"/>
      <c r="T43508" s="138"/>
    </row>
    <row r="43509" spans="9:20" x14ac:dyDescent="0.25">
      <c r="I43509" s="137"/>
      <c r="J43509" s="110"/>
      <c r="K43509"/>
      <c r="L43509"/>
      <c r="T43509" s="138"/>
    </row>
    <row r="43510" spans="9:20" x14ac:dyDescent="0.25">
      <c r="I43510" s="137"/>
      <c r="J43510" s="110"/>
      <c r="K43510"/>
      <c r="L43510"/>
      <c r="T43510" s="138"/>
    </row>
    <row r="43511" spans="9:20" x14ac:dyDescent="0.25">
      <c r="I43511" s="137"/>
      <c r="J43511" s="110"/>
      <c r="K43511"/>
      <c r="L43511"/>
      <c r="T43511" s="138"/>
    </row>
    <row r="43512" spans="9:20" x14ac:dyDescent="0.25">
      <c r="I43512" s="137"/>
      <c r="J43512" s="110"/>
      <c r="K43512"/>
      <c r="L43512"/>
      <c r="T43512" s="138"/>
    </row>
    <row r="43513" spans="9:20" x14ac:dyDescent="0.25">
      <c r="I43513" s="137"/>
      <c r="J43513" s="110"/>
      <c r="K43513"/>
      <c r="L43513"/>
      <c r="T43513" s="138"/>
    </row>
    <row r="43514" spans="9:20" x14ac:dyDescent="0.25">
      <c r="I43514" s="137"/>
      <c r="J43514" s="110"/>
      <c r="K43514"/>
      <c r="L43514"/>
      <c r="T43514" s="138"/>
    </row>
    <row r="43515" spans="9:20" x14ac:dyDescent="0.25">
      <c r="I43515" s="137"/>
      <c r="J43515" s="110"/>
      <c r="K43515"/>
      <c r="L43515"/>
      <c r="T43515" s="138"/>
    </row>
    <row r="43516" spans="9:20" x14ac:dyDescent="0.25">
      <c r="I43516" s="137"/>
      <c r="J43516" s="110"/>
      <c r="K43516"/>
      <c r="L43516"/>
      <c r="T43516" s="138"/>
    </row>
    <row r="43517" spans="9:20" x14ac:dyDescent="0.25">
      <c r="I43517" s="137"/>
      <c r="J43517" s="110"/>
      <c r="K43517"/>
      <c r="L43517"/>
      <c r="T43517" s="138"/>
    </row>
    <row r="43518" spans="9:20" x14ac:dyDescent="0.25">
      <c r="I43518" s="137"/>
      <c r="J43518" s="110"/>
      <c r="K43518"/>
      <c r="L43518"/>
      <c r="T43518" s="138"/>
    </row>
    <row r="43519" spans="9:20" x14ac:dyDescent="0.25">
      <c r="I43519" s="137"/>
      <c r="J43519" s="110"/>
      <c r="K43519"/>
      <c r="L43519"/>
      <c r="T43519" s="138"/>
    </row>
    <row r="43520" spans="9:20" x14ac:dyDescent="0.25">
      <c r="I43520" s="137"/>
      <c r="J43520" s="110"/>
      <c r="K43520"/>
      <c r="L43520"/>
      <c r="T43520" s="138"/>
    </row>
    <row r="43521" spans="9:20" x14ac:dyDescent="0.25">
      <c r="I43521" s="137"/>
      <c r="J43521" s="110"/>
      <c r="K43521"/>
      <c r="L43521"/>
      <c r="T43521" s="138"/>
    </row>
    <row r="43522" spans="9:20" x14ac:dyDescent="0.25">
      <c r="I43522" s="137"/>
      <c r="J43522" s="110"/>
      <c r="K43522"/>
      <c r="L43522"/>
      <c r="T43522" s="138"/>
    </row>
    <row r="43523" spans="9:20" x14ac:dyDescent="0.25">
      <c r="I43523" s="137"/>
      <c r="J43523" s="110"/>
      <c r="K43523"/>
      <c r="L43523"/>
      <c r="T43523" s="138"/>
    </row>
    <row r="43524" spans="9:20" x14ac:dyDescent="0.25">
      <c r="I43524" s="137"/>
      <c r="J43524" s="110"/>
      <c r="K43524"/>
      <c r="L43524"/>
      <c r="T43524" s="138"/>
    </row>
    <row r="43525" spans="9:20" x14ac:dyDescent="0.25">
      <c r="I43525" s="137"/>
      <c r="J43525" s="110"/>
      <c r="K43525"/>
      <c r="L43525"/>
      <c r="T43525" s="138"/>
    </row>
    <row r="43526" spans="9:20" x14ac:dyDescent="0.25">
      <c r="I43526" s="137"/>
      <c r="J43526" s="110"/>
      <c r="K43526"/>
      <c r="L43526"/>
      <c r="T43526" s="138"/>
    </row>
    <row r="43527" spans="9:20" x14ac:dyDescent="0.25">
      <c r="I43527" s="137"/>
      <c r="J43527" s="110"/>
      <c r="K43527"/>
      <c r="L43527"/>
      <c r="T43527" s="138"/>
    </row>
    <row r="43528" spans="9:20" x14ac:dyDescent="0.25">
      <c r="I43528" s="137"/>
      <c r="J43528" s="110"/>
      <c r="K43528"/>
      <c r="L43528"/>
      <c r="T43528" s="138"/>
    </row>
    <row r="43529" spans="9:20" x14ac:dyDescent="0.25">
      <c r="I43529" s="137"/>
      <c r="J43529" s="110"/>
      <c r="K43529"/>
      <c r="L43529"/>
      <c r="T43529" s="138"/>
    </row>
    <row r="43530" spans="9:20" x14ac:dyDescent="0.25">
      <c r="I43530" s="137"/>
      <c r="J43530" s="110"/>
      <c r="K43530"/>
      <c r="L43530"/>
      <c r="T43530" s="138"/>
    </row>
    <row r="43531" spans="9:20" x14ac:dyDescent="0.25">
      <c r="I43531" s="137"/>
      <c r="J43531" s="110"/>
      <c r="K43531"/>
      <c r="L43531"/>
      <c r="T43531" s="138"/>
    </row>
    <row r="43532" spans="9:20" x14ac:dyDescent="0.25">
      <c r="I43532" s="137"/>
      <c r="J43532" s="110"/>
      <c r="K43532"/>
      <c r="L43532"/>
      <c r="T43532" s="138"/>
    </row>
    <row r="43533" spans="9:20" x14ac:dyDescent="0.25">
      <c r="I43533" s="137"/>
      <c r="J43533" s="110"/>
      <c r="K43533"/>
      <c r="L43533"/>
      <c r="T43533" s="138"/>
    </row>
    <row r="43534" spans="9:20" x14ac:dyDescent="0.25">
      <c r="I43534" s="137"/>
      <c r="J43534" s="110"/>
      <c r="K43534"/>
      <c r="L43534"/>
      <c r="T43534" s="138"/>
    </row>
    <row r="43535" spans="9:20" x14ac:dyDescent="0.25">
      <c r="I43535" s="137"/>
      <c r="J43535" s="110"/>
      <c r="K43535"/>
      <c r="L43535"/>
      <c r="T43535" s="138"/>
    </row>
    <row r="43536" spans="9:20" x14ac:dyDescent="0.25">
      <c r="I43536" s="137"/>
      <c r="J43536" s="110"/>
      <c r="K43536"/>
      <c r="L43536"/>
      <c r="T43536" s="138"/>
    </row>
    <row r="43537" spans="9:20" x14ac:dyDescent="0.25">
      <c r="I43537" s="137"/>
      <c r="J43537" s="110"/>
      <c r="K43537"/>
      <c r="L43537"/>
      <c r="T43537" s="138"/>
    </row>
    <row r="43538" spans="9:20" x14ac:dyDescent="0.25">
      <c r="I43538" s="137"/>
      <c r="J43538" s="110"/>
      <c r="K43538"/>
      <c r="L43538"/>
      <c r="T43538" s="138"/>
    </row>
    <row r="43539" spans="9:20" x14ac:dyDescent="0.25">
      <c r="I43539" s="137"/>
      <c r="J43539" s="110"/>
      <c r="K43539"/>
      <c r="L43539"/>
      <c r="T43539" s="138"/>
    </row>
    <row r="43540" spans="9:20" x14ac:dyDescent="0.25">
      <c r="I43540" s="137"/>
      <c r="J43540" s="110"/>
      <c r="K43540"/>
      <c r="L43540"/>
      <c r="T43540" s="138"/>
    </row>
    <row r="43541" spans="9:20" x14ac:dyDescent="0.25">
      <c r="I43541" s="137"/>
      <c r="J43541" s="110"/>
      <c r="K43541"/>
      <c r="L43541"/>
      <c r="T43541" s="138"/>
    </row>
    <row r="43542" spans="9:20" x14ac:dyDescent="0.25">
      <c r="I43542" s="137"/>
      <c r="J43542" s="110"/>
      <c r="K43542"/>
      <c r="L43542"/>
      <c r="T43542" s="138"/>
    </row>
    <row r="43543" spans="9:20" x14ac:dyDescent="0.25">
      <c r="I43543" s="137"/>
      <c r="J43543" s="110"/>
      <c r="K43543"/>
      <c r="L43543"/>
      <c r="T43543" s="138"/>
    </row>
    <row r="43544" spans="9:20" x14ac:dyDescent="0.25">
      <c r="I43544" s="137"/>
      <c r="J43544" s="110"/>
      <c r="K43544"/>
      <c r="L43544"/>
      <c r="T43544" s="138"/>
    </row>
    <row r="43545" spans="9:20" x14ac:dyDescent="0.25">
      <c r="I43545" s="137"/>
      <c r="J43545" s="110"/>
      <c r="K43545"/>
      <c r="L43545"/>
      <c r="T43545" s="138"/>
    </row>
    <row r="43546" spans="9:20" x14ac:dyDescent="0.25">
      <c r="I43546" s="137"/>
      <c r="J43546" s="110"/>
      <c r="K43546"/>
      <c r="L43546"/>
      <c r="T43546" s="138"/>
    </row>
    <row r="43547" spans="9:20" x14ac:dyDescent="0.25">
      <c r="I43547" s="137"/>
      <c r="J43547" s="110"/>
      <c r="K43547"/>
      <c r="L43547"/>
      <c r="T43547" s="138"/>
    </row>
    <row r="43548" spans="9:20" x14ac:dyDescent="0.25">
      <c r="I43548" s="137"/>
      <c r="J43548" s="110"/>
      <c r="K43548"/>
      <c r="L43548"/>
      <c r="T43548" s="138"/>
    </row>
    <row r="43549" spans="9:20" x14ac:dyDescent="0.25">
      <c r="I43549" s="137"/>
      <c r="J43549" s="110"/>
      <c r="K43549"/>
      <c r="L43549"/>
      <c r="T43549" s="138"/>
    </row>
    <row r="43550" spans="9:20" x14ac:dyDescent="0.25">
      <c r="I43550" s="137"/>
      <c r="J43550" s="110"/>
      <c r="K43550"/>
      <c r="L43550"/>
      <c r="T43550" s="138"/>
    </row>
    <row r="43551" spans="9:20" x14ac:dyDescent="0.25">
      <c r="I43551" s="137"/>
      <c r="J43551" s="110"/>
      <c r="K43551"/>
      <c r="L43551"/>
      <c r="T43551" s="138"/>
    </row>
    <row r="43552" spans="9:20" x14ac:dyDescent="0.25">
      <c r="I43552" s="137"/>
      <c r="J43552" s="110"/>
      <c r="K43552"/>
      <c r="L43552"/>
      <c r="T43552" s="138"/>
    </row>
    <row r="43553" spans="9:20" x14ac:dyDescent="0.25">
      <c r="I43553" s="137"/>
      <c r="J43553" s="110"/>
      <c r="K43553"/>
      <c r="L43553"/>
      <c r="T43553" s="138"/>
    </row>
    <row r="43554" spans="9:20" x14ac:dyDescent="0.25">
      <c r="I43554" s="137"/>
      <c r="J43554" s="110"/>
      <c r="K43554"/>
      <c r="L43554"/>
      <c r="T43554" s="138"/>
    </row>
    <row r="43555" spans="9:20" x14ac:dyDescent="0.25">
      <c r="I43555" s="137"/>
      <c r="J43555" s="110"/>
      <c r="K43555"/>
      <c r="L43555"/>
      <c r="T43555" s="138"/>
    </row>
    <row r="43556" spans="9:20" x14ac:dyDescent="0.25">
      <c r="I43556" s="137"/>
      <c r="J43556" s="110"/>
      <c r="K43556"/>
      <c r="L43556"/>
      <c r="T43556" s="138"/>
    </row>
    <row r="43557" spans="9:20" x14ac:dyDescent="0.25">
      <c r="I43557" s="137"/>
      <c r="J43557" s="110"/>
      <c r="K43557"/>
      <c r="L43557"/>
      <c r="T43557" s="138"/>
    </row>
    <row r="43558" spans="9:20" x14ac:dyDescent="0.25">
      <c r="I43558" s="137"/>
      <c r="J43558" s="110"/>
      <c r="K43558"/>
      <c r="L43558"/>
      <c r="T43558" s="138"/>
    </row>
    <row r="43559" spans="9:20" x14ac:dyDescent="0.25">
      <c r="I43559" s="137"/>
      <c r="J43559" s="110"/>
      <c r="K43559"/>
      <c r="L43559"/>
      <c r="T43559" s="138"/>
    </row>
    <row r="43560" spans="9:20" x14ac:dyDescent="0.25">
      <c r="I43560" s="137"/>
      <c r="J43560" s="110"/>
      <c r="K43560"/>
      <c r="L43560"/>
      <c r="T43560" s="138"/>
    </row>
    <row r="43561" spans="9:20" x14ac:dyDescent="0.25">
      <c r="I43561" s="137"/>
      <c r="J43561" s="110"/>
      <c r="K43561"/>
      <c r="L43561"/>
      <c r="T43561" s="138"/>
    </row>
    <row r="43562" spans="9:20" x14ac:dyDescent="0.25">
      <c r="I43562" s="137"/>
      <c r="J43562" s="110"/>
      <c r="K43562"/>
      <c r="L43562"/>
      <c r="T43562" s="138"/>
    </row>
    <row r="43563" spans="9:20" x14ac:dyDescent="0.25">
      <c r="I43563" s="137"/>
      <c r="J43563" s="110"/>
      <c r="K43563"/>
      <c r="L43563"/>
      <c r="T43563" s="138"/>
    </row>
    <row r="43564" spans="9:20" x14ac:dyDescent="0.25">
      <c r="I43564" s="137"/>
      <c r="J43564" s="110"/>
      <c r="K43564"/>
      <c r="L43564"/>
      <c r="T43564" s="138"/>
    </row>
    <row r="43565" spans="9:20" x14ac:dyDescent="0.25">
      <c r="I43565" s="137"/>
      <c r="J43565" s="110"/>
      <c r="K43565"/>
      <c r="L43565"/>
      <c r="T43565" s="138"/>
    </row>
    <row r="43566" spans="9:20" x14ac:dyDescent="0.25">
      <c r="I43566" s="137"/>
      <c r="J43566" s="110"/>
      <c r="K43566"/>
      <c r="L43566"/>
      <c r="T43566" s="138"/>
    </row>
    <row r="43567" spans="9:20" x14ac:dyDescent="0.25">
      <c r="I43567" s="137"/>
      <c r="J43567" s="110"/>
      <c r="K43567"/>
      <c r="L43567"/>
      <c r="T43567" s="138"/>
    </row>
    <row r="43568" spans="9:20" x14ac:dyDescent="0.25">
      <c r="I43568" s="137"/>
      <c r="J43568" s="110"/>
      <c r="K43568"/>
      <c r="L43568"/>
      <c r="T43568" s="138"/>
    </row>
    <row r="43569" spans="9:20" x14ac:dyDescent="0.25">
      <c r="I43569" s="137"/>
      <c r="J43569" s="110"/>
      <c r="K43569"/>
      <c r="L43569"/>
      <c r="T43569" s="138"/>
    </row>
    <row r="43570" spans="9:20" x14ac:dyDescent="0.25">
      <c r="I43570" s="137"/>
      <c r="J43570" s="110"/>
      <c r="K43570"/>
      <c r="L43570"/>
      <c r="T43570" s="138"/>
    </row>
    <row r="43571" spans="9:20" x14ac:dyDescent="0.25">
      <c r="I43571" s="137"/>
      <c r="J43571" s="110"/>
      <c r="K43571"/>
      <c r="L43571"/>
      <c r="T43571" s="138"/>
    </row>
    <row r="43572" spans="9:20" x14ac:dyDescent="0.25">
      <c r="I43572" s="137"/>
      <c r="J43572" s="110"/>
      <c r="K43572"/>
      <c r="L43572"/>
      <c r="T43572" s="138"/>
    </row>
    <row r="43573" spans="9:20" x14ac:dyDescent="0.25">
      <c r="I43573" s="137"/>
      <c r="J43573" s="110"/>
      <c r="K43573"/>
      <c r="L43573"/>
      <c r="T43573" s="138"/>
    </row>
    <row r="43574" spans="9:20" x14ac:dyDescent="0.25">
      <c r="I43574" s="137"/>
      <c r="J43574" s="110"/>
      <c r="K43574"/>
      <c r="L43574"/>
      <c r="T43574" s="138"/>
    </row>
    <row r="43575" spans="9:20" x14ac:dyDescent="0.25">
      <c r="I43575" s="137"/>
      <c r="J43575" s="110"/>
      <c r="K43575"/>
      <c r="L43575"/>
      <c r="T43575" s="138"/>
    </row>
    <row r="43576" spans="9:20" x14ac:dyDescent="0.25">
      <c r="I43576" s="137"/>
      <c r="J43576" s="110"/>
      <c r="K43576"/>
      <c r="L43576"/>
      <c r="T43576" s="138"/>
    </row>
    <row r="43577" spans="9:20" x14ac:dyDescent="0.25">
      <c r="I43577" s="137"/>
      <c r="J43577" s="110"/>
      <c r="K43577"/>
      <c r="L43577"/>
      <c r="T43577" s="138"/>
    </row>
    <row r="43578" spans="9:20" x14ac:dyDescent="0.25">
      <c r="I43578" s="137"/>
      <c r="J43578" s="110"/>
      <c r="K43578"/>
      <c r="L43578"/>
      <c r="T43578" s="138"/>
    </row>
    <row r="43579" spans="9:20" x14ac:dyDescent="0.25">
      <c r="I43579" s="137"/>
      <c r="J43579" s="110"/>
      <c r="K43579"/>
      <c r="L43579"/>
      <c r="T43579" s="138"/>
    </row>
    <row r="43580" spans="9:20" x14ac:dyDescent="0.25">
      <c r="I43580" s="137"/>
      <c r="J43580" s="110"/>
      <c r="K43580"/>
      <c r="L43580"/>
      <c r="T43580" s="138"/>
    </row>
    <row r="43581" spans="9:20" x14ac:dyDescent="0.25">
      <c r="I43581" s="137"/>
      <c r="J43581" s="110"/>
      <c r="K43581"/>
      <c r="L43581"/>
      <c r="T43581" s="138"/>
    </row>
    <row r="43582" spans="9:20" x14ac:dyDescent="0.25">
      <c r="I43582" s="137"/>
      <c r="J43582" s="110"/>
      <c r="K43582"/>
      <c r="L43582"/>
      <c r="T43582" s="138"/>
    </row>
    <row r="43583" spans="9:20" x14ac:dyDescent="0.25">
      <c r="I43583" s="137"/>
      <c r="J43583" s="110"/>
      <c r="K43583"/>
      <c r="L43583"/>
      <c r="T43583" s="138"/>
    </row>
    <row r="43584" spans="9:20" x14ac:dyDescent="0.25">
      <c r="I43584" s="137"/>
      <c r="J43584" s="110"/>
      <c r="K43584"/>
      <c r="L43584"/>
      <c r="T43584" s="138"/>
    </row>
    <row r="43585" spans="9:20" x14ac:dyDescent="0.25">
      <c r="I43585" s="137"/>
      <c r="J43585" s="110"/>
      <c r="K43585"/>
      <c r="L43585"/>
      <c r="T43585" s="138"/>
    </row>
    <row r="43586" spans="9:20" x14ac:dyDescent="0.25">
      <c r="I43586" s="137"/>
      <c r="J43586" s="110"/>
      <c r="K43586"/>
      <c r="L43586"/>
      <c r="T43586" s="138"/>
    </row>
    <row r="43587" spans="9:20" x14ac:dyDescent="0.25">
      <c r="I43587" s="137"/>
      <c r="J43587" s="110"/>
      <c r="K43587"/>
      <c r="L43587"/>
      <c r="T43587" s="138"/>
    </row>
    <row r="43588" spans="9:20" x14ac:dyDescent="0.25">
      <c r="I43588" s="137"/>
      <c r="J43588" s="110"/>
      <c r="K43588"/>
      <c r="L43588"/>
      <c r="T43588" s="138"/>
    </row>
    <row r="43589" spans="9:20" x14ac:dyDescent="0.25">
      <c r="I43589" s="137"/>
      <c r="J43589" s="110"/>
      <c r="K43589"/>
      <c r="L43589"/>
      <c r="T43589" s="138"/>
    </row>
    <row r="43590" spans="9:20" x14ac:dyDescent="0.25">
      <c r="I43590" s="137"/>
      <c r="J43590" s="110"/>
      <c r="K43590"/>
      <c r="L43590"/>
      <c r="T43590" s="138"/>
    </row>
    <row r="43591" spans="9:20" x14ac:dyDescent="0.25">
      <c r="I43591" s="137"/>
      <c r="J43591" s="110"/>
      <c r="K43591"/>
      <c r="L43591"/>
      <c r="T43591" s="138"/>
    </row>
    <row r="43592" spans="9:20" x14ac:dyDescent="0.25">
      <c r="I43592" s="137"/>
      <c r="J43592" s="110"/>
      <c r="K43592"/>
      <c r="L43592"/>
      <c r="T43592" s="138"/>
    </row>
    <row r="43593" spans="9:20" x14ac:dyDescent="0.25">
      <c r="I43593" s="137"/>
      <c r="J43593" s="110"/>
      <c r="K43593"/>
      <c r="L43593"/>
      <c r="T43593" s="138"/>
    </row>
    <row r="43594" spans="9:20" x14ac:dyDescent="0.25">
      <c r="I43594" s="137"/>
      <c r="J43594" s="110"/>
      <c r="K43594"/>
      <c r="L43594"/>
      <c r="T43594" s="138"/>
    </row>
    <row r="43595" spans="9:20" x14ac:dyDescent="0.25">
      <c r="I43595" s="137"/>
      <c r="J43595" s="110"/>
      <c r="K43595"/>
      <c r="L43595"/>
      <c r="T43595" s="138"/>
    </row>
    <row r="43596" spans="9:20" x14ac:dyDescent="0.25">
      <c r="I43596" s="137"/>
      <c r="J43596" s="110"/>
      <c r="K43596"/>
      <c r="L43596"/>
      <c r="T43596" s="138"/>
    </row>
    <row r="43597" spans="9:20" x14ac:dyDescent="0.25">
      <c r="I43597" s="137"/>
      <c r="J43597" s="110"/>
      <c r="K43597"/>
      <c r="L43597"/>
      <c r="T43597" s="138"/>
    </row>
    <row r="43598" spans="9:20" x14ac:dyDescent="0.25">
      <c r="I43598" s="137"/>
      <c r="J43598" s="110"/>
      <c r="K43598"/>
      <c r="L43598"/>
      <c r="T43598" s="138"/>
    </row>
    <row r="43599" spans="9:20" x14ac:dyDescent="0.25">
      <c r="I43599" s="137"/>
      <c r="J43599" s="110"/>
      <c r="K43599"/>
      <c r="L43599"/>
      <c r="T43599" s="138"/>
    </row>
    <row r="43600" spans="9:20" x14ac:dyDescent="0.25">
      <c r="I43600" s="137"/>
      <c r="J43600" s="110"/>
      <c r="K43600"/>
      <c r="L43600"/>
      <c r="T43600" s="138"/>
    </row>
    <row r="43601" spans="9:20" x14ac:dyDescent="0.25">
      <c r="I43601" s="137"/>
      <c r="J43601" s="110"/>
      <c r="K43601"/>
      <c r="L43601"/>
      <c r="T43601" s="138"/>
    </row>
    <row r="43602" spans="9:20" x14ac:dyDescent="0.25">
      <c r="I43602" s="137"/>
      <c r="J43602" s="110"/>
      <c r="K43602"/>
      <c r="L43602"/>
      <c r="T43602" s="138"/>
    </row>
    <row r="43603" spans="9:20" x14ac:dyDescent="0.25">
      <c r="I43603" s="137"/>
      <c r="J43603" s="110"/>
      <c r="K43603"/>
      <c r="L43603"/>
      <c r="T43603" s="138"/>
    </row>
    <row r="43604" spans="9:20" x14ac:dyDescent="0.25">
      <c r="I43604" s="137"/>
      <c r="J43604" s="110"/>
      <c r="K43604"/>
      <c r="L43604"/>
      <c r="T43604" s="138"/>
    </row>
    <row r="43605" spans="9:20" x14ac:dyDescent="0.25">
      <c r="I43605" s="137"/>
      <c r="J43605" s="110"/>
      <c r="K43605"/>
      <c r="L43605"/>
      <c r="T43605" s="138"/>
    </row>
    <row r="43606" spans="9:20" x14ac:dyDescent="0.25">
      <c r="I43606" s="137"/>
      <c r="J43606" s="110"/>
      <c r="K43606"/>
      <c r="L43606"/>
      <c r="T43606" s="138"/>
    </row>
    <row r="43607" spans="9:20" x14ac:dyDescent="0.25">
      <c r="I43607" s="137"/>
      <c r="J43607" s="110"/>
      <c r="K43607"/>
      <c r="L43607"/>
      <c r="T43607" s="138"/>
    </row>
    <row r="43608" spans="9:20" x14ac:dyDescent="0.25">
      <c r="I43608" s="137"/>
      <c r="J43608" s="110"/>
      <c r="K43608"/>
      <c r="L43608"/>
      <c r="T43608" s="138"/>
    </row>
    <row r="43609" spans="9:20" x14ac:dyDescent="0.25">
      <c r="I43609" s="137"/>
      <c r="J43609" s="110"/>
      <c r="K43609"/>
      <c r="L43609"/>
      <c r="T43609" s="138"/>
    </row>
    <row r="43610" spans="9:20" x14ac:dyDescent="0.25">
      <c r="I43610" s="137"/>
      <c r="J43610" s="110"/>
      <c r="K43610"/>
      <c r="L43610"/>
      <c r="T43610" s="138"/>
    </row>
    <row r="43611" spans="9:20" x14ac:dyDescent="0.25">
      <c r="I43611" s="137"/>
      <c r="J43611" s="110"/>
      <c r="K43611"/>
      <c r="L43611"/>
      <c r="T43611" s="138"/>
    </row>
    <row r="43612" spans="9:20" x14ac:dyDescent="0.25">
      <c r="I43612" s="137"/>
      <c r="J43612" s="110"/>
      <c r="K43612"/>
      <c r="L43612"/>
      <c r="T43612" s="138"/>
    </row>
    <row r="43613" spans="9:20" x14ac:dyDescent="0.25">
      <c r="I43613" s="137"/>
      <c r="J43613" s="110"/>
      <c r="K43613"/>
      <c r="L43613"/>
      <c r="T43613" s="138"/>
    </row>
    <row r="43614" spans="9:20" x14ac:dyDescent="0.25">
      <c r="I43614" s="137"/>
      <c r="J43614" s="110"/>
      <c r="K43614"/>
      <c r="L43614"/>
      <c r="T43614" s="138"/>
    </row>
    <row r="43615" spans="9:20" x14ac:dyDescent="0.25">
      <c r="I43615" s="137"/>
      <c r="J43615" s="110"/>
      <c r="K43615"/>
      <c r="L43615"/>
      <c r="T43615" s="138"/>
    </row>
    <row r="43616" spans="9:20" x14ac:dyDescent="0.25">
      <c r="I43616" s="137"/>
      <c r="J43616" s="110"/>
      <c r="K43616"/>
      <c r="L43616"/>
      <c r="T43616" s="138"/>
    </row>
    <row r="43617" spans="9:20" x14ac:dyDescent="0.25">
      <c r="I43617" s="137"/>
      <c r="J43617" s="110"/>
      <c r="K43617"/>
      <c r="L43617"/>
      <c r="T43617" s="138"/>
    </row>
    <row r="43618" spans="9:20" x14ac:dyDescent="0.25">
      <c r="I43618" s="137"/>
      <c r="J43618" s="110"/>
      <c r="K43618"/>
      <c r="L43618"/>
      <c r="T43618" s="138"/>
    </row>
    <row r="43619" spans="9:20" x14ac:dyDescent="0.25">
      <c r="I43619" s="137"/>
      <c r="J43619" s="110"/>
      <c r="K43619"/>
      <c r="L43619"/>
      <c r="T43619" s="138"/>
    </row>
    <row r="43620" spans="9:20" x14ac:dyDescent="0.25">
      <c r="I43620" s="137"/>
      <c r="J43620" s="110"/>
      <c r="K43620"/>
      <c r="L43620"/>
      <c r="T43620" s="138"/>
    </row>
    <row r="43621" spans="9:20" x14ac:dyDescent="0.25">
      <c r="I43621" s="137"/>
      <c r="J43621" s="110"/>
      <c r="K43621"/>
      <c r="L43621"/>
      <c r="T43621" s="138"/>
    </row>
    <row r="43622" spans="9:20" x14ac:dyDescent="0.25">
      <c r="I43622" s="137"/>
      <c r="J43622" s="110"/>
      <c r="K43622"/>
      <c r="L43622"/>
      <c r="T43622" s="138"/>
    </row>
    <row r="43623" spans="9:20" x14ac:dyDescent="0.25">
      <c r="I43623" s="137"/>
      <c r="J43623" s="110"/>
      <c r="K43623"/>
      <c r="L43623"/>
      <c r="T43623" s="138"/>
    </row>
    <row r="43624" spans="9:20" x14ac:dyDescent="0.25">
      <c r="I43624" s="137"/>
      <c r="J43624" s="110"/>
      <c r="K43624"/>
      <c r="L43624"/>
      <c r="T43624" s="138"/>
    </row>
    <row r="43625" spans="9:20" x14ac:dyDescent="0.25">
      <c r="I43625" s="137"/>
      <c r="J43625" s="110"/>
      <c r="K43625"/>
      <c r="L43625"/>
      <c r="T43625" s="138"/>
    </row>
    <row r="43626" spans="9:20" x14ac:dyDescent="0.25">
      <c r="I43626" s="137"/>
      <c r="J43626" s="110"/>
      <c r="K43626"/>
      <c r="L43626"/>
      <c r="T43626" s="138"/>
    </row>
    <row r="43627" spans="9:20" x14ac:dyDescent="0.25">
      <c r="I43627" s="137"/>
      <c r="J43627" s="110"/>
      <c r="K43627"/>
      <c r="L43627"/>
      <c r="T43627" s="138"/>
    </row>
    <row r="43628" spans="9:20" x14ac:dyDescent="0.25">
      <c r="I43628" s="137"/>
      <c r="J43628" s="110"/>
      <c r="K43628"/>
      <c r="L43628"/>
      <c r="T43628" s="138"/>
    </row>
    <row r="43629" spans="9:20" x14ac:dyDescent="0.25">
      <c r="I43629" s="137"/>
      <c r="J43629" s="110"/>
      <c r="K43629"/>
      <c r="L43629"/>
      <c r="T43629" s="138"/>
    </row>
    <row r="43630" spans="9:20" x14ac:dyDescent="0.25">
      <c r="I43630" s="137"/>
      <c r="J43630" s="110"/>
      <c r="K43630"/>
      <c r="L43630"/>
      <c r="T43630" s="138"/>
    </row>
    <row r="43631" spans="9:20" x14ac:dyDescent="0.25">
      <c r="I43631" s="137"/>
      <c r="J43631" s="110"/>
      <c r="K43631"/>
      <c r="L43631"/>
      <c r="T43631" s="138"/>
    </row>
    <row r="43632" spans="9:20" x14ac:dyDescent="0.25">
      <c r="I43632" s="137"/>
      <c r="J43632" s="110"/>
      <c r="K43632"/>
      <c r="L43632"/>
      <c r="T43632" s="138"/>
    </row>
    <row r="43633" spans="9:20" x14ac:dyDescent="0.25">
      <c r="I43633" s="137"/>
      <c r="J43633" s="110"/>
      <c r="K43633"/>
      <c r="L43633"/>
      <c r="T43633" s="138"/>
    </row>
    <row r="43634" spans="9:20" x14ac:dyDescent="0.25">
      <c r="I43634" s="137"/>
      <c r="J43634" s="110"/>
      <c r="K43634"/>
      <c r="L43634"/>
      <c r="T43634" s="138"/>
    </row>
    <row r="43635" spans="9:20" x14ac:dyDescent="0.25">
      <c r="I43635" s="137"/>
      <c r="J43635" s="110"/>
      <c r="K43635"/>
      <c r="L43635"/>
      <c r="T43635" s="138"/>
    </row>
    <row r="43636" spans="9:20" x14ac:dyDescent="0.25">
      <c r="I43636" s="137"/>
      <c r="J43636" s="110"/>
      <c r="K43636"/>
      <c r="L43636"/>
      <c r="T43636" s="138"/>
    </row>
    <row r="43637" spans="9:20" x14ac:dyDescent="0.25">
      <c r="I43637" s="137"/>
      <c r="J43637" s="110"/>
      <c r="K43637"/>
      <c r="L43637"/>
      <c r="T43637" s="138"/>
    </row>
    <row r="43638" spans="9:20" x14ac:dyDescent="0.25">
      <c r="I43638" s="137"/>
      <c r="J43638" s="110"/>
      <c r="K43638"/>
      <c r="L43638"/>
      <c r="T43638" s="138"/>
    </row>
    <row r="43639" spans="9:20" x14ac:dyDescent="0.25">
      <c r="I43639" s="137"/>
      <c r="J43639" s="110"/>
      <c r="K43639"/>
      <c r="L43639"/>
      <c r="T43639" s="138"/>
    </row>
    <row r="43640" spans="9:20" x14ac:dyDescent="0.25">
      <c r="I43640" s="137"/>
      <c r="J43640" s="110"/>
      <c r="K43640"/>
      <c r="L43640"/>
      <c r="T43640" s="138"/>
    </row>
    <row r="43641" spans="9:20" x14ac:dyDescent="0.25">
      <c r="I43641" s="137"/>
      <c r="J43641" s="110"/>
      <c r="K43641"/>
      <c r="L43641"/>
      <c r="T43641" s="138"/>
    </row>
    <row r="43642" spans="9:20" x14ac:dyDescent="0.25">
      <c r="I43642" s="137"/>
      <c r="J43642" s="110"/>
      <c r="K43642"/>
      <c r="L43642"/>
      <c r="T43642" s="138"/>
    </row>
    <row r="43643" spans="9:20" x14ac:dyDescent="0.25">
      <c r="I43643" s="137"/>
      <c r="J43643" s="110"/>
      <c r="K43643"/>
      <c r="L43643"/>
      <c r="T43643" s="138"/>
    </row>
    <row r="43644" spans="9:20" x14ac:dyDescent="0.25">
      <c r="I43644" s="137"/>
      <c r="J43644" s="110"/>
      <c r="K43644"/>
      <c r="L43644"/>
      <c r="T43644" s="138"/>
    </row>
    <row r="43645" spans="9:20" x14ac:dyDescent="0.25">
      <c r="I43645" s="137"/>
      <c r="J43645" s="110"/>
      <c r="K43645"/>
      <c r="L43645"/>
      <c r="T43645" s="138"/>
    </row>
    <row r="43646" spans="9:20" x14ac:dyDescent="0.25">
      <c r="I43646" s="137"/>
      <c r="J43646" s="110"/>
      <c r="K43646"/>
      <c r="L43646"/>
      <c r="T43646" s="138"/>
    </row>
    <row r="43647" spans="9:20" x14ac:dyDescent="0.25">
      <c r="I43647" s="137"/>
      <c r="J43647" s="110"/>
      <c r="K43647"/>
      <c r="L43647"/>
      <c r="T43647" s="138"/>
    </row>
    <row r="43648" spans="9:20" x14ac:dyDescent="0.25">
      <c r="I43648" s="137"/>
      <c r="J43648" s="110"/>
      <c r="K43648"/>
      <c r="L43648"/>
      <c r="T43648" s="138"/>
    </row>
    <row r="43649" spans="9:20" x14ac:dyDescent="0.25">
      <c r="I43649" s="137"/>
      <c r="J43649" s="110"/>
      <c r="K43649"/>
      <c r="L43649"/>
      <c r="T43649" s="138"/>
    </row>
    <row r="43650" spans="9:20" x14ac:dyDescent="0.25">
      <c r="I43650" s="137"/>
      <c r="J43650" s="110"/>
      <c r="K43650"/>
      <c r="L43650"/>
      <c r="T43650" s="138"/>
    </row>
    <row r="43651" spans="9:20" x14ac:dyDescent="0.25">
      <c r="I43651" s="137"/>
      <c r="J43651" s="110"/>
      <c r="K43651"/>
      <c r="L43651"/>
      <c r="T43651" s="138"/>
    </row>
    <row r="43652" spans="9:20" x14ac:dyDescent="0.25">
      <c r="I43652" s="137"/>
      <c r="J43652" s="110"/>
      <c r="K43652"/>
      <c r="L43652"/>
      <c r="T43652" s="138"/>
    </row>
    <row r="43653" spans="9:20" x14ac:dyDescent="0.25">
      <c r="I43653" s="137"/>
      <c r="J43653" s="110"/>
      <c r="K43653"/>
      <c r="L43653"/>
      <c r="T43653" s="138"/>
    </row>
    <row r="43654" spans="9:20" x14ac:dyDescent="0.25">
      <c r="I43654" s="137"/>
      <c r="J43654" s="110"/>
      <c r="K43654"/>
      <c r="L43654"/>
      <c r="T43654" s="138"/>
    </row>
    <row r="43655" spans="9:20" x14ac:dyDescent="0.25">
      <c r="I43655" s="137"/>
      <c r="J43655" s="110"/>
      <c r="K43655"/>
      <c r="L43655"/>
      <c r="T43655" s="138"/>
    </row>
    <row r="43656" spans="9:20" x14ac:dyDescent="0.25">
      <c r="I43656" s="137"/>
      <c r="J43656" s="110"/>
      <c r="K43656"/>
      <c r="L43656"/>
      <c r="T43656" s="138"/>
    </row>
    <row r="43657" spans="9:20" x14ac:dyDescent="0.25">
      <c r="I43657" s="137"/>
      <c r="J43657" s="110"/>
      <c r="K43657"/>
      <c r="L43657"/>
      <c r="T43657" s="138"/>
    </row>
    <row r="43658" spans="9:20" x14ac:dyDescent="0.25">
      <c r="I43658" s="137"/>
      <c r="J43658" s="110"/>
      <c r="K43658"/>
      <c r="L43658"/>
      <c r="T43658" s="138"/>
    </row>
    <row r="43659" spans="9:20" x14ac:dyDescent="0.25">
      <c r="I43659" s="137"/>
      <c r="J43659" s="110"/>
      <c r="K43659"/>
      <c r="L43659"/>
      <c r="T43659" s="138"/>
    </row>
    <row r="43660" spans="9:20" x14ac:dyDescent="0.25">
      <c r="I43660" s="137"/>
      <c r="J43660" s="110"/>
      <c r="K43660"/>
      <c r="L43660"/>
      <c r="T43660" s="138"/>
    </row>
    <row r="43661" spans="9:20" x14ac:dyDescent="0.25">
      <c r="I43661" s="137"/>
      <c r="J43661" s="110"/>
      <c r="K43661"/>
      <c r="L43661"/>
      <c r="T43661" s="138"/>
    </row>
    <row r="43662" spans="9:20" x14ac:dyDescent="0.25">
      <c r="I43662" s="137"/>
      <c r="J43662" s="110"/>
      <c r="K43662"/>
      <c r="L43662"/>
      <c r="T43662" s="138"/>
    </row>
    <row r="43663" spans="9:20" x14ac:dyDescent="0.25">
      <c r="I43663" s="137"/>
      <c r="J43663" s="110"/>
      <c r="K43663"/>
      <c r="L43663"/>
      <c r="T43663" s="138"/>
    </row>
    <row r="43664" spans="9:20" x14ac:dyDescent="0.25">
      <c r="I43664" s="137"/>
      <c r="J43664" s="110"/>
      <c r="K43664"/>
      <c r="L43664"/>
      <c r="T43664" s="138"/>
    </row>
    <row r="43665" spans="9:20" x14ac:dyDescent="0.25">
      <c r="I43665" s="137"/>
      <c r="J43665" s="110"/>
      <c r="K43665"/>
      <c r="L43665"/>
      <c r="T43665" s="138"/>
    </row>
    <row r="43666" spans="9:20" x14ac:dyDescent="0.25">
      <c r="I43666" s="137"/>
      <c r="J43666" s="110"/>
      <c r="K43666"/>
      <c r="L43666"/>
      <c r="T43666" s="138"/>
    </row>
    <row r="43667" spans="9:20" x14ac:dyDescent="0.25">
      <c r="I43667" s="137"/>
      <c r="J43667" s="110"/>
      <c r="K43667"/>
      <c r="L43667"/>
      <c r="T43667" s="138"/>
    </row>
    <row r="43668" spans="9:20" x14ac:dyDescent="0.25">
      <c r="I43668" s="137"/>
      <c r="J43668" s="110"/>
      <c r="K43668"/>
      <c r="L43668"/>
      <c r="T43668" s="138"/>
    </row>
    <row r="43669" spans="9:20" x14ac:dyDescent="0.25">
      <c r="I43669" s="137"/>
      <c r="J43669" s="110"/>
      <c r="K43669"/>
      <c r="L43669"/>
      <c r="T43669" s="138"/>
    </row>
    <row r="43670" spans="9:20" x14ac:dyDescent="0.25">
      <c r="I43670" s="137"/>
      <c r="J43670" s="110"/>
      <c r="K43670"/>
      <c r="L43670"/>
      <c r="T43670" s="138"/>
    </row>
    <row r="43671" spans="9:20" x14ac:dyDescent="0.25">
      <c r="I43671" s="137"/>
      <c r="J43671" s="110"/>
      <c r="K43671"/>
      <c r="L43671"/>
      <c r="T43671" s="138"/>
    </row>
    <row r="43672" spans="9:20" x14ac:dyDescent="0.25">
      <c r="I43672" s="137"/>
      <c r="J43672" s="110"/>
      <c r="K43672"/>
      <c r="L43672"/>
      <c r="T43672" s="138"/>
    </row>
    <row r="43673" spans="9:20" x14ac:dyDescent="0.25">
      <c r="I43673" s="137"/>
      <c r="J43673" s="110"/>
      <c r="K43673"/>
      <c r="L43673"/>
      <c r="T43673" s="138"/>
    </row>
    <row r="43674" spans="9:20" x14ac:dyDescent="0.25">
      <c r="I43674" s="137"/>
      <c r="J43674" s="110"/>
      <c r="K43674"/>
      <c r="L43674"/>
      <c r="T43674" s="138"/>
    </row>
    <row r="43675" spans="9:20" x14ac:dyDescent="0.25">
      <c r="I43675" s="137"/>
      <c r="J43675" s="110"/>
      <c r="K43675"/>
      <c r="L43675"/>
      <c r="T43675" s="138"/>
    </row>
    <row r="43676" spans="9:20" x14ac:dyDescent="0.25">
      <c r="I43676" s="137"/>
      <c r="J43676" s="110"/>
      <c r="K43676"/>
      <c r="L43676"/>
      <c r="T43676" s="138"/>
    </row>
    <row r="43677" spans="9:20" x14ac:dyDescent="0.25">
      <c r="I43677" s="137"/>
      <c r="J43677" s="110"/>
      <c r="K43677"/>
      <c r="L43677"/>
      <c r="T43677" s="138"/>
    </row>
    <row r="43678" spans="9:20" x14ac:dyDescent="0.25">
      <c r="I43678" s="137"/>
      <c r="J43678" s="110"/>
      <c r="K43678"/>
      <c r="L43678"/>
      <c r="T43678" s="138"/>
    </row>
    <row r="43679" spans="9:20" x14ac:dyDescent="0.25">
      <c r="I43679" s="137"/>
      <c r="J43679" s="110"/>
      <c r="K43679"/>
      <c r="L43679"/>
      <c r="T43679" s="138"/>
    </row>
    <row r="43680" spans="9:20" x14ac:dyDescent="0.25">
      <c r="I43680" s="137"/>
      <c r="J43680" s="110"/>
      <c r="K43680"/>
      <c r="L43680"/>
      <c r="T43680" s="138"/>
    </row>
    <row r="43681" spans="9:20" x14ac:dyDescent="0.25">
      <c r="I43681" s="137"/>
      <c r="J43681" s="110"/>
      <c r="K43681"/>
      <c r="L43681"/>
      <c r="T43681" s="138"/>
    </row>
    <row r="43682" spans="9:20" x14ac:dyDescent="0.25">
      <c r="I43682" s="137"/>
      <c r="J43682" s="110"/>
      <c r="K43682"/>
      <c r="L43682"/>
      <c r="T43682" s="138"/>
    </row>
    <row r="43683" spans="9:20" x14ac:dyDescent="0.25">
      <c r="I43683" s="137"/>
      <c r="J43683" s="110"/>
      <c r="K43683"/>
      <c r="L43683"/>
      <c r="T43683" s="138"/>
    </row>
    <row r="43684" spans="9:20" x14ac:dyDescent="0.25">
      <c r="I43684" s="137"/>
      <c r="J43684" s="110"/>
      <c r="K43684"/>
      <c r="L43684"/>
      <c r="T43684" s="138"/>
    </row>
    <row r="43685" spans="9:20" x14ac:dyDescent="0.25">
      <c r="I43685" s="137"/>
      <c r="J43685" s="110"/>
      <c r="K43685"/>
      <c r="L43685"/>
      <c r="T43685" s="138"/>
    </row>
    <row r="43686" spans="9:20" x14ac:dyDescent="0.25">
      <c r="I43686" s="137"/>
      <c r="J43686" s="110"/>
      <c r="K43686"/>
      <c r="L43686"/>
      <c r="T43686" s="138"/>
    </row>
    <row r="43687" spans="9:20" x14ac:dyDescent="0.25">
      <c r="I43687" s="137"/>
      <c r="J43687" s="110"/>
      <c r="K43687"/>
      <c r="L43687"/>
      <c r="T43687" s="138"/>
    </row>
    <row r="43688" spans="9:20" x14ac:dyDescent="0.25">
      <c r="I43688" s="137"/>
      <c r="J43688" s="110"/>
      <c r="K43688"/>
      <c r="L43688"/>
      <c r="T43688" s="138"/>
    </row>
    <row r="43689" spans="9:20" x14ac:dyDescent="0.25">
      <c r="I43689" s="137"/>
      <c r="J43689" s="110"/>
      <c r="K43689"/>
      <c r="L43689"/>
      <c r="T43689" s="138"/>
    </row>
    <row r="43690" spans="9:20" x14ac:dyDescent="0.25">
      <c r="I43690" s="137"/>
      <c r="J43690" s="110"/>
      <c r="K43690"/>
      <c r="L43690"/>
      <c r="T43690" s="138"/>
    </row>
    <row r="43691" spans="9:20" x14ac:dyDescent="0.25">
      <c r="I43691" s="137"/>
      <c r="J43691" s="110"/>
      <c r="K43691"/>
      <c r="L43691"/>
      <c r="T43691" s="138"/>
    </row>
    <row r="43692" spans="9:20" x14ac:dyDescent="0.25">
      <c r="I43692" s="137"/>
      <c r="J43692" s="110"/>
      <c r="K43692"/>
      <c r="L43692"/>
      <c r="T43692" s="138"/>
    </row>
    <row r="43693" spans="9:20" x14ac:dyDescent="0.25">
      <c r="I43693" s="137"/>
      <c r="J43693" s="110"/>
      <c r="K43693"/>
      <c r="L43693"/>
      <c r="T43693" s="138"/>
    </row>
    <row r="43694" spans="9:20" x14ac:dyDescent="0.25">
      <c r="I43694" s="137"/>
      <c r="J43694" s="110"/>
      <c r="K43694"/>
      <c r="L43694"/>
      <c r="T43694" s="138"/>
    </row>
    <row r="43695" spans="9:20" x14ac:dyDescent="0.25">
      <c r="I43695" s="137"/>
      <c r="J43695" s="110"/>
      <c r="K43695"/>
      <c r="L43695"/>
      <c r="T43695" s="138"/>
    </row>
    <row r="43696" spans="9:20" x14ac:dyDescent="0.25">
      <c r="I43696" s="137"/>
      <c r="J43696" s="110"/>
      <c r="K43696"/>
      <c r="L43696"/>
      <c r="T43696" s="138"/>
    </row>
    <row r="43697" spans="9:20" x14ac:dyDescent="0.25">
      <c r="I43697" s="137"/>
      <c r="J43697" s="110"/>
      <c r="K43697"/>
      <c r="L43697"/>
      <c r="T43697" s="138"/>
    </row>
    <row r="43698" spans="9:20" x14ac:dyDescent="0.25">
      <c r="I43698" s="137"/>
      <c r="J43698" s="110"/>
      <c r="K43698"/>
      <c r="L43698"/>
      <c r="T43698" s="138"/>
    </row>
    <row r="43699" spans="9:20" x14ac:dyDescent="0.25">
      <c r="I43699" s="137"/>
      <c r="J43699" s="110"/>
      <c r="K43699"/>
      <c r="L43699"/>
      <c r="T43699" s="138"/>
    </row>
    <row r="43700" spans="9:20" x14ac:dyDescent="0.25">
      <c r="I43700" s="137"/>
      <c r="J43700" s="110"/>
      <c r="K43700"/>
      <c r="L43700"/>
      <c r="T43700" s="138"/>
    </row>
    <row r="43701" spans="9:20" x14ac:dyDescent="0.25">
      <c r="I43701" s="137"/>
      <c r="J43701" s="110"/>
      <c r="K43701"/>
      <c r="L43701"/>
      <c r="T43701" s="138"/>
    </row>
    <row r="43702" spans="9:20" x14ac:dyDescent="0.25">
      <c r="I43702" s="137"/>
      <c r="J43702" s="110"/>
      <c r="K43702"/>
      <c r="L43702"/>
      <c r="T43702" s="138"/>
    </row>
    <row r="43703" spans="9:20" x14ac:dyDescent="0.25">
      <c r="I43703" s="137"/>
      <c r="J43703" s="110"/>
      <c r="K43703"/>
      <c r="L43703"/>
      <c r="T43703" s="138"/>
    </row>
    <row r="43704" spans="9:20" x14ac:dyDescent="0.25">
      <c r="I43704" s="137"/>
      <c r="J43704" s="110"/>
      <c r="K43704"/>
      <c r="L43704"/>
      <c r="T43704" s="138"/>
    </row>
    <row r="43705" spans="9:20" x14ac:dyDescent="0.25">
      <c r="I43705" s="137"/>
      <c r="J43705" s="110"/>
      <c r="K43705"/>
      <c r="L43705"/>
      <c r="T43705" s="138"/>
    </row>
    <row r="43706" spans="9:20" x14ac:dyDescent="0.25">
      <c r="I43706" s="137"/>
      <c r="J43706" s="110"/>
      <c r="K43706"/>
      <c r="L43706"/>
      <c r="T43706" s="138"/>
    </row>
    <row r="43707" spans="9:20" x14ac:dyDescent="0.25">
      <c r="I43707" s="137"/>
      <c r="J43707" s="110"/>
      <c r="K43707"/>
      <c r="L43707"/>
      <c r="T43707" s="138"/>
    </row>
    <row r="43708" spans="9:20" x14ac:dyDescent="0.25">
      <c r="I43708" s="137"/>
      <c r="J43708" s="110"/>
      <c r="K43708"/>
      <c r="L43708"/>
      <c r="T43708" s="138"/>
    </row>
    <row r="43709" spans="9:20" x14ac:dyDescent="0.25">
      <c r="I43709" s="137"/>
      <c r="J43709" s="110"/>
      <c r="K43709"/>
      <c r="L43709"/>
      <c r="T43709" s="138"/>
    </row>
    <row r="43710" spans="9:20" x14ac:dyDescent="0.25">
      <c r="I43710" s="137"/>
      <c r="J43710" s="110"/>
      <c r="K43710"/>
      <c r="L43710"/>
      <c r="T43710" s="138"/>
    </row>
    <row r="43711" spans="9:20" x14ac:dyDescent="0.25">
      <c r="I43711" s="137"/>
      <c r="J43711" s="110"/>
      <c r="K43711"/>
      <c r="L43711"/>
      <c r="T43711" s="138"/>
    </row>
    <row r="43712" spans="9:20" x14ac:dyDescent="0.25">
      <c r="I43712" s="137"/>
      <c r="J43712" s="110"/>
      <c r="K43712"/>
      <c r="L43712"/>
      <c r="T43712" s="138"/>
    </row>
    <row r="43713" spans="9:20" x14ac:dyDescent="0.25">
      <c r="I43713" s="137"/>
      <c r="J43713" s="110"/>
      <c r="K43713"/>
      <c r="L43713"/>
      <c r="T43713" s="138"/>
    </row>
    <row r="43714" spans="9:20" x14ac:dyDescent="0.25">
      <c r="I43714" s="137"/>
      <c r="J43714" s="110"/>
      <c r="K43714"/>
      <c r="L43714"/>
      <c r="T43714" s="138"/>
    </row>
    <row r="43715" spans="9:20" x14ac:dyDescent="0.25">
      <c r="I43715" s="137"/>
      <c r="J43715" s="110"/>
      <c r="K43715"/>
      <c r="L43715"/>
      <c r="T43715" s="138"/>
    </row>
    <row r="43716" spans="9:20" x14ac:dyDescent="0.25">
      <c r="I43716" s="137"/>
      <c r="J43716" s="110"/>
      <c r="K43716"/>
      <c r="L43716"/>
      <c r="T43716" s="138"/>
    </row>
    <row r="43717" spans="9:20" x14ac:dyDescent="0.25">
      <c r="I43717" s="137"/>
      <c r="J43717" s="110"/>
      <c r="K43717"/>
      <c r="L43717"/>
      <c r="T43717" s="138"/>
    </row>
    <row r="43718" spans="9:20" x14ac:dyDescent="0.25">
      <c r="I43718" s="137"/>
      <c r="J43718" s="110"/>
      <c r="K43718"/>
      <c r="L43718"/>
      <c r="T43718" s="138"/>
    </row>
    <row r="43719" spans="9:20" x14ac:dyDescent="0.25">
      <c r="I43719" s="137"/>
      <c r="J43719" s="110"/>
      <c r="K43719"/>
      <c r="L43719"/>
      <c r="T43719" s="138"/>
    </row>
    <row r="43720" spans="9:20" x14ac:dyDescent="0.25">
      <c r="I43720" s="137"/>
      <c r="J43720" s="110"/>
      <c r="K43720"/>
      <c r="L43720"/>
      <c r="T43720" s="138"/>
    </row>
    <row r="43721" spans="9:20" x14ac:dyDescent="0.25">
      <c r="I43721" s="137"/>
      <c r="J43721" s="110"/>
      <c r="K43721"/>
      <c r="L43721"/>
      <c r="T43721" s="138"/>
    </row>
    <row r="43722" spans="9:20" x14ac:dyDescent="0.25">
      <c r="I43722" s="137"/>
      <c r="J43722" s="110"/>
      <c r="K43722"/>
      <c r="L43722"/>
      <c r="T43722" s="138"/>
    </row>
    <row r="43723" spans="9:20" x14ac:dyDescent="0.25">
      <c r="I43723" s="137"/>
      <c r="J43723" s="110"/>
      <c r="K43723"/>
      <c r="L43723"/>
      <c r="T43723" s="138"/>
    </row>
    <row r="43724" spans="9:20" x14ac:dyDescent="0.25">
      <c r="I43724" s="137"/>
      <c r="J43724" s="110"/>
      <c r="K43724"/>
      <c r="L43724"/>
      <c r="T43724" s="138"/>
    </row>
    <row r="43725" spans="9:20" x14ac:dyDescent="0.25">
      <c r="I43725" s="137"/>
      <c r="J43725" s="110"/>
      <c r="K43725"/>
      <c r="L43725"/>
      <c r="T43725" s="138"/>
    </row>
    <row r="43726" spans="9:20" x14ac:dyDescent="0.25">
      <c r="I43726" s="137"/>
      <c r="J43726" s="110"/>
      <c r="K43726"/>
      <c r="L43726"/>
      <c r="T43726" s="138"/>
    </row>
    <row r="43727" spans="9:20" x14ac:dyDescent="0.25">
      <c r="I43727" s="137"/>
      <c r="J43727" s="110"/>
      <c r="K43727"/>
      <c r="L43727"/>
      <c r="T43727" s="138"/>
    </row>
    <row r="43728" spans="9:20" x14ac:dyDescent="0.25">
      <c r="I43728" s="137"/>
      <c r="J43728" s="110"/>
      <c r="K43728"/>
      <c r="L43728"/>
      <c r="T43728" s="138"/>
    </row>
    <row r="43729" spans="9:20" x14ac:dyDescent="0.25">
      <c r="I43729" s="137"/>
      <c r="J43729" s="110"/>
      <c r="K43729"/>
      <c r="L43729"/>
      <c r="T43729" s="138"/>
    </row>
    <row r="43730" spans="9:20" x14ac:dyDescent="0.25">
      <c r="I43730" s="137"/>
      <c r="J43730" s="110"/>
      <c r="K43730"/>
      <c r="L43730"/>
      <c r="T43730" s="138"/>
    </row>
    <row r="43731" spans="9:20" x14ac:dyDescent="0.25">
      <c r="I43731" s="137"/>
      <c r="J43731" s="110"/>
      <c r="K43731"/>
      <c r="L43731"/>
      <c r="T43731" s="138"/>
    </row>
    <row r="43732" spans="9:20" x14ac:dyDescent="0.25">
      <c r="I43732" s="137"/>
      <c r="J43732" s="110"/>
      <c r="K43732"/>
      <c r="L43732"/>
      <c r="T43732" s="138"/>
    </row>
    <row r="43733" spans="9:20" x14ac:dyDescent="0.25">
      <c r="I43733" s="137"/>
      <c r="J43733" s="110"/>
      <c r="K43733"/>
      <c r="L43733"/>
      <c r="T43733" s="138"/>
    </row>
    <row r="43734" spans="9:20" x14ac:dyDescent="0.25">
      <c r="I43734" s="137"/>
      <c r="J43734" s="110"/>
      <c r="K43734"/>
      <c r="L43734"/>
      <c r="T43734" s="138"/>
    </row>
    <row r="43735" spans="9:20" x14ac:dyDescent="0.25">
      <c r="I43735" s="137"/>
      <c r="J43735" s="110"/>
      <c r="K43735"/>
      <c r="L43735"/>
      <c r="T43735" s="138"/>
    </row>
    <row r="43736" spans="9:20" x14ac:dyDescent="0.25">
      <c r="I43736" s="137"/>
      <c r="J43736" s="110"/>
      <c r="K43736"/>
      <c r="L43736"/>
      <c r="T43736" s="138"/>
    </row>
    <row r="43737" spans="9:20" x14ac:dyDescent="0.25">
      <c r="I43737" s="137"/>
      <c r="J43737" s="110"/>
      <c r="K43737"/>
      <c r="L43737"/>
      <c r="T43737" s="138"/>
    </row>
    <row r="43738" spans="9:20" x14ac:dyDescent="0.25">
      <c r="I43738" s="137"/>
      <c r="J43738" s="110"/>
      <c r="K43738"/>
      <c r="L43738"/>
      <c r="T43738" s="138"/>
    </row>
    <row r="43739" spans="9:20" x14ac:dyDescent="0.25">
      <c r="I43739" s="137"/>
      <c r="J43739" s="110"/>
      <c r="K43739"/>
      <c r="L43739"/>
      <c r="T43739" s="138"/>
    </row>
    <row r="43740" spans="9:20" x14ac:dyDescent="0.25">
      <c r="I43740" s="137"/>
      <c r="J43740" s="110"/>
      <c r="K43740"/>
      <c r="L43740"/>
      <c r="T43740" s="138"/>
    </row>
    <row r="43741" spans="9:20" x14ac:dyDescent="0.25">
      <c r="I43741" s="137"/>
      <c r="J43741" s="110"/>
      <c r="K43741"/>
      <c r="L43741"/>
      <c r="T43741" s="138"/>
    </row>
    <row r="43742" spans="9:20" x14ac:dyDescent="0.25">
      <c r="I43742" s="137"/>
      <c r="J43742" s="110"/>
      <c r="K43742"/>
      <c r="L43742"/>
      <c r="T43742" s="138"/>
    </row>
    <row r="43743" spans="9:20" x14ac:dyDescent="0.25">
      <c r="I43743" s="137"/>
      <c r="J43743" s="110"/>
      <c r="K43743"/>
      <c r="L43743"/>
      <c r="T43743" s="138"/>
    </row>
    <row r="43744" spans="9:20" x14ac:dyDescent="0.25">
      <c r="I43744" s="137"/>
      <c r="J43744" s="110"/>
      <c r="K43744"/>
      <c r="L43744"/>
      <c r="T43744" s="138"/>
    </row>
    <row r="43745" spans="9:20" x14ac:dyDescent="0.25">
      <c r="I43745" s="137"/>
      <c r="J43745" s="110"/>
      <c r="K43745"/>
      <c r="L43745"/>
      <c r="T43745" s="138"/>
    </row>
    <row r="43746" spans="9:20" x14ac:dyDescent="0.25">
      <c r="I43746" s="137"/>
      <c r="J43746" s="110"/>
      <c r="K43746"/>
      <c r="L43746"/>
      <c r="T43746" s="138"/>
    </row>
    <row r="43747" spans="9:20" x14ac:dyDescent="0.25">
      <c r="I43747" s="137"/>
      <c r="J43747" s="110"/>
      <c r="K43747"/>
      <c r="L43747"/>
      <c r="T43747" s="138"/>
    </row>
    <row r="43748" spans="9:20" x14ac:dyDescent="0.25">
      <c r="I43748" s="137"/>
      <c r="J43748" s="110"/>
      <c r="K43748"/>
      <c r="L43748"/>
      <c r="T43748" s="138"/>
    </row>
    <row r="43749" spans="9:20" x14ac:dyDescent="0.25">
      <c r="I43749" s="137"/>
      <c r="J43749" s="110"/>
      <c r="K43749"/>
      <c r="L43749"/>
      <c r="T43749" s="138"/>
    </row>
    <row r="43750" spans="9:20" x14ac:dyDescent="0.25">
      <c r="I43750" s="137"/>
      <c r="J43750" s="110"/>
      <c r="K43750"/>
      <c r="L43750"/>
      <c r="T43750" s="138"/>
    </row>
    <row r="43751" spans="9:20" x14ac:dyDescent="0.25">
      <c r="I43751" s="137"/>
      <c r="J43751" s="110"/>
      <c r="K43751"/>
      <c r="L43751"/>
      <c r="T43751" s="138"/>
    </row>
    <row r="43752" spans="9:20" x14ac:dyDescent="0.25">
      <c r="I43752" s="137"/>
      <c r="J43752" s="110"/>
      <c r="K43752"/>
      <c r="L43752"/>
      <c r="T43752" s="138"/>
    </row>
    <row r="43753" spans="9:20" x14ac:dyDescent="0.25">
      <c r="I43753" s="137"/>
      <c r="J43753" s="110"/>
      <c r="K43753"/>
      <c r="L43753"/>
      <c r="T43753" s="138"/>
    </row>
    <row r="43754" spans="9:20" x14ac:dyDescent="0.25">
      <c r="I43754" s="137"/>
      <c r="J43754" s="110"/>
      <c r="K43754"/>
      <c r="L43754"/>
      <c r="T43754" s="138"/>
    </row>
    <row r="43755" spans="9:20" x14ac:dyDescent="0.25">
      <c r="I43755" s="137"/>
      <c r="J43755" s="110"/>
      <c r="K43755"/>
      <c r="L43755"/>
      <c r="T43755" s="138"/>
    </row>
    <row r="43756" spans="9:20" x14ac:dyDescent="0.25">
      <c r="I43756" s="137"/>
      <c r="J43756" s="110"/>
      <c r="K43756"/>
      <c r="L43756"/>
      <c r="T43756" s="138"/>
    </row>
    <row r="43757" spans="9:20" x14ac:dyDescent="0.25">
      <c r="I43757" s="137"/>
      <c r="J43757" s="110"/>
      <c r="K43757"/>
      <c r="L43757"/>
      <c r="T43757" s="138"/>
    </row>
    <row r="43758" spans="9:20" x14ac:dyDescent="0.25">
      <c r="I43758" s="137"/>
      <c r="J43758" s="110"/>
      <c r="K43758"/>
      <c r="L43758"/>
      <c r="T43758" s="138"/>
    </row>
    <row r="43759" spans="9:20" x14ac:dyDescent="0.25">
      <c r="I43759" s="137"/>
      <c r="J43759" s="110"/>
      <c r="K43759"/>
      <c r="L43759"/>
      <c r="T43759" s="138"/>
    </row>
    <row r="43760" spans="9:20" x14ac:dyDescent="0.25">
      <c r="I43760" s="137"/>
      <c r="J43760" s="110"/>
      <c r="K43760"/>
      <c r="L43760"/>
      <c r="T43760" s="138"/>
    </row>
    <row r="43761" spans="9:20" x14ac:dyDescent="0.25">
      <c r="I43761" s="137"/>
      <c r="J43761" s="110"/>
      <c r="K43761"/>
      <c r="L43761"/>
      <c r="T43761" s="138"/>
    </row>
    <row r="43762" spans="9:20" x14ac:dyDescent="0.25">
      <c r="I43762" s="137"/>
      <c r="J43762" s="110"/>
      <c r="K43762"/>
      <c r="L43762"/>
      <c r="T43762" s="138"/>
    </row>
    <row r="43763" spans="9:20" x14ac:dyDescent="0.25">
      <c r="I43763" s="137"/>
      <c r="J43763" s="110"/>
      <c r="K43763"/>
      <c r="L43763"/>
      <c r="T43763" s="138"/>
    </row>
    <row r="43764" spans="9:20" x14ac:dyDescent="0.25">
      <c r="I43764" s="137"/>
      <c r="J43764" s="110"/>
      <c r="K43764"/>
      <c r="L43764"/>
      <c r="T43764" s="138"/>
    </row>
    <row r="43765" spans="9:20" x14ac:dyDescent="0.25">
      <c r="I43765" s="137"/>
      <c r="J43765" s="110"/>
      <c r="K43765"/>
      <c r="L43765"/>
      <c r="T43765" s="138"/>
    </row>
    <row r="43766" spans="9:20" x14ac:dyDescent="0.25">
      <c r="I43766" s="137"/>
      <c r="J43766" s="110"/>
      <c r="K43766"/>
      <c r="L43766"/>
      <c r="T43766" s="138"/>
    </row>
    <row r="43767" spans="9:20" x14ac:dyDescent="0.25">
      <c r="I43767" s="137"/>
      <c r="J43767" s="110"/>
      <c r="K43767"/>
      <c r="L43767"/>
      <c r="T43767" s="138"/>
    </row>
    <row r="43768" spans="9:20" x14ac:dyDescent="0.25">
      <c r="I43768" s="137"/>
      <c r="J43768" s="110"/>
      <c r="K43768"/>
      <c r="L43768"/>
      <c r="T43768" s="138"/>
    </row>
    <row r="43769" spans="9:20" x14ac:dyDescent="0.25">
      <c r="I43769" s="137"/>
      <c r="J43769" s="110"/>
      <c r="K43769"/>
      <c r="L43769"/>
      <c r="T43769" s="138"/>
    </row>
    <row r="43770" spans="9:20" x14ac:dyDescent="0.25">
      <c r="I43770" s="137"/>
      <c r="J43770" s="110"/>
      <c r="K43770"/>
      <c r="L43770"/>
      <c r="T43770" s="138"/>
    </row>
    <row r="43771" spans="9:20" x14ac:dyDescent="0.25">
      <c r="I43771" s="137"/>
      <c r="J43771" s="110"/>
      <c r="K43771"/>
      <c r="L43771"/>
      <c r="T43771" s="138"/>
    </row>
    <row r="43772" spans="9:20" x14ac:dyDescent="0.25">
      <c r="I43772" s="137"/>
      <c r="J43772" s="110"/>
      <c r="K43772"/>
      <c r="L43772"/>
      <c r="T43772" s="138"/>
    </row>
    <row r="43773" spans="9:20" x14ac:dyDescent="0.25">
      <c r="I43773" s="137"/>
      <c r="J43773" s="110"/>
      <c r="K43773"/>
      <c r="L43773"/>
      <c r="T43773" s="138"/>
    </row>
    <row r="43774" spans="9:20" x14ac:dyDescent="0.25">
      <c r="I43774" s="137"/>
      <c r="J43774" s="110"/>
      <c r="K43774"/>
      <c r="L43774"/>
      <c r="T43774" s="138"/>
    </row>
    <row r="43775" spans="9:20" x14ac:dyDescent="0.25">
      <c r="I43775" s="137"/>
      <c r="J43775" s="110"/>
      <c r="K43775"/>
      <c r="L43775"/>
      <c r="T43775" s="138"/>
    </row>
    <row r="43776" spans="9:20" x14ac:dyDescent="0.25">
      <c r="I43776" s="137"/>
      <c r="J43776" s="110"/>
      <c r="K43776"/>
      <c r="L43776"/>
      <c r="T43776" s="138"/>
    </row>
    <row r="43777" spans="9:20" x14ac:dyDescent="0.25">
      <c r="I43777" s="137"/>
      <c r="J43777" s="110"/>
      <c r="K43777"/>
      <c r="L43777"/>
      <c r="T43777" s="138"/>
    </row>
    <row r="43778" spans="9:20" x14ac:dyDescent="0.25">
      <c r="I43778" s="137"/>
      <c r="J43778" s="110"/>
      <c r="K43778"/>
      <c r="L43778"/>
      <c r="T43778" s="138"/>
    </row>
    <row r="43779" spans="9:20" x14ac:dyDescent="0.25">
      <c r="I43779" s="137"/>
      <c r="J43779" s="110"/>
      <c r="K43779"/>
      <c r="L43779"/>
      <c r="T43779" s="138"/>
    </row>
    <row r="43780" spans="9:20" x14ac:dyDescent="0.25">
      <c r="I43780" s="137"/>
      <c r="J43780" s="110"/>
      <c r="K43780"/>
      <c r="L43780"/>
      <c r="T43780" s="138"/>
    </row>
    <row r="43781" spans="9:20" x14ac:dyDescent="0.25">
      <c r="I43781" s="137"/>
      <c r="J43781" s="110"/>
      <c r="K43781"/>
      <c r="L43781"/>
      <c r="T43781" s="138"/>
    </row>
    <row r="43782" spans="9:20" x14ac:dyDescent="0.25">
      <c r="I43782" s="137"/>
      <c r="J43782" s="110"/>
      <c r="K43782"/>
      <c r="L43782"/>
      <c r="T43782" s="138"/>
    </row>
    <row r="43783" spans="9:20" x14ac:dyDescent="0.25">
      <c r="I43783" s="137"/>
      <c r="J43783" s="110"/>
      <c r="K43783"/>
      <c r="L43783"/>
      <c r="T43783" s="138"/>
    </row>
    <row r="43784" spans="9:20" x14ac:dyDescent="0.25">
      <c r="I43784" s="137"/>
      <c r="J43784" s="110"/>
      <c r="K43784"/>
      <c r="L43784"/>
      <c r="T43784" s="138"/>
    </row>
    <row r="43785" spans="9:20" x14ac:dyDescent="0.25">
      <c r="I43785" s="137"/>
      <c r="J43785" s="110"/>
      <c r="K43785"/>
      <c r="L43785"/>
      <c r="T43785" s="138"/>
    </row>
    <row r="43786" spans="9:20" x14ac:dyDescent="0.25">
      <c r="I43786" s="137"/>
      <c r="J43786" s="110"/>
      <c r="K43786"/>
      <c r="L43786"/>
      <c r="T43786" s="138"/>
    </row>
    <row r="43787" spans="9:20" x14ac:dyDescent="0.25">
      <c r="I43787" s="137"/>
      <c r="J43787" s="110"/>
      <c r="K43787"/>
      <c r="L43787"/>
      <c r="T43787" s="138"/>
    </row>
    <row r="43788" spans="9:20" x14ac:dyDescent="0.25">
      <c r="I43788" s="137"/>
      <c r="J43788" s="110"/>
      <c r="K43788"/>
      <c r="L43788"/>
      <c r="T43788" s="138"/>
    </row>
    <row r="43789" spans="9:20" x14ac:dyDescent="0.25">
      <c r="I43789" s="137"/>
      <c r="J43789" s="110"/>
      <c r="K43789"/>
      <c r="L43789"/>
      <c r="T43789" s="138"/>
    </row>
    <row r="43790" spans="9:20" x14ac:dyDescent="0.25">
      <c r="I43790" s="137"/>
      <c r="J43790" s="110"/>
      <c r="K43790"/>
      <c r="L43790"/>
      <c r="T43790" s="138"/>
    </row>
    <row r="43791" spans="9:20" x14ac:dyDescent="0.25">
      <c r="I43791" s="137"/>
      <c r="J43791" s="110"/>
      <c r="K43791"/>
      <c r="L43791"/>
      <c r="T43791" s="138"/>
    </row>
    <row r="43792" spans="9:20" x14ac:dyDescent="0.25">
      <c r="I43792" s="137"/>
      <c r="J43792" s="110"/>
      <c r="K43792"/>
      <c r="L43792"/>
      <c r="T43792" s="138"/>
    </row>
    <row r="43793" spans="9:20" x14ac:dyDescent="0.25">
      <c r="I43793" s="137"/>
      <c r="J43793" s="110"/>
      <c r="K43793"/>
      <c r="L43793"/>
      <c r="T43793" s="138"/>
    </row>
    <row r="43794" spans="9:20" x14ac:dyDescent="0.25">
      <c r="I43794" s="137"/>
      <c r="J43794" s="110"/>
      <c r="K43794"/>
      <c r="L43794"/>
      <c r="T43794" s="138"/>
    </row>
    <row r="43795" spans="9:20" x14ac:dyDescent="0.25">
      <c r="I43795" s="137"/>
      <c r="J43795" s="110"/>
      <c r="K43795"/>
      <c r="L43795"/>
      <c r="T43795" s="138"/>
    </row>
    <row r="43796" spans="9:20" x14ac:dyDescent="0.25">
      <c r="I43796" s="137"/>
      <c r="J43796" s="110"/>
      <c r="K43796"/>
      <c r="L43796"/>
      <c r="T43796" s="138"/>
    </row>
    <row r="43797" spans="9:20" x14ac:dyDescent="0.25">
      <c r="I43797" s="137"/>
      <c r="J43797" s="110"/>
      <c r="K43797"/>
      <c r="L43797"/>
      <c r="T43797" s="138"/>
    </row>
    <row r="43798" spans="9:20" x14ac:dyDescent="0.25">
      <c r="I43798" s="137"/>
      <c r="J43798" s="110"/>
      <c r="K43798"/>
      <c r="L43798"/>
      <c r="T43798" s="138"/>
    </row>
    <row r="43799" spans="9:20" x14ac:dyDescent="0.25">
      <c r="I43799" s="137"/>
      <c r="J43799" s="110"/>
      <c r="K43799"/>
      <c r="L43799"/>
      <c r="T43799" s="138"/>
    </row>
    <row r="43800" spans="9:20" x14ac:dyDescent="0.25">
      <c r="I43800" s="137"/>
      <c r="J43800" s="110"/>
      <c r="K43800"/>
      <c r="L43800"/>
      <c r="T43800" s="138"/>
    </row>
    <row r="43801" spans="9:20" x14ac:dyDescent="0.25">
      <c r="I43801" s="137"/>
      <c r="J43801" s="110"/>
      <c r="K43801"/>
      <c r="L43801"/>
      <c r="T43801" s="138"/>
    </row>
    <row r="43802" spans="9:20" x14ac:dyDescent="0.25">
      <c r="I43802" s="137"/>
      <c r="J43802" s="110"/>
      <c r="K43802"/>
      <c r="L43802"/>
      <c r="T43802" s="138"/>
    </row>
    <row r="43803" spans="9:20" x14ac:dyDescent="0.25">
      <c r="I43803" s="137"/>
      <c r="J43803" s="110"/>
      <c r="K43803"/>
      <c r="L43803"/>
      <c r="T43803" s="138"/>
    </row>
    <row r="43804" spans="9:20" x14ac:dyDescent="0.25">
      <c r="I43804" s="137"/>
      <c r="J43804" s="110"/>
      <c r="K43804"/>
      <c r="L43804"/>
      <c r="T43804" s="138"/>
    </row>
    <row r="43805" spans="9:20" x14ac:dyDescent="0.25">
      <c r="I43805" s="137"/>
      <c r="J43805" s="110"/>
      <c r="K43805"/>
      <c r="L43805"/>
      <c r="T43805" s="138"/>
    </row>
    <row r="43806" spans="9:20" x14ac:dyDescent="0.25">
      <c r="I43806" s="137"/>
      <c r="J43806" s="110"/>
      <c r="K43806"/>
      <c r="L43806"/>
      <c r="T43806" s="138"/>
    </row>
    <row r="43807" spans="9:20" x14ac:dyDescent="0.25">
      <c r="I43807" s="137"/>
      <c r="J43807" s="110"/>
      <c r="K43807"/>
      <c r="L43807"/>
      <c r="T43807" s="138"/>
    </row>
    <row r="43808" spans="9:20" x14ac:dyDescent="0.25">
      <c r="I43808" s="137"/>
      <c r="J43808" s="110"/>
      <c r="K43808"/>
      <c r="L43808"/>
      <c r="T43808" s="138"/>
    </row>
    <row r="43809" spans="9:20" x14ac:dyDescent="0.25">
      <c r="I43809" s="137"/>
      <c r="J43809" s="110"/>
      <c r="K43809"/>
      <c r="L43809"/>
      <c r="T43809" s="138"/>
    </row>
    <row r="43810" spans="9:20" x14ac:dyDescent="0.25">
      <c r="I43810" s="137"/>
      <c r="J43810" s="110"/>
      <c r="K43810"/>
      <c r="L43810"/>
      <c r="T43810" s="138"/>
    </row>
    <row r="43811" spans="9:20" x14ac:dyDescent="0.25">
      <c r="I43811" s="137"/>
      <c r="J43811" s="110"/>
      <c r="K43811"/>
      <c r="L43811"/>
      <c r="T43811" s="138"/>
    </row>
    <row r="43812" spans="9:20" x14ac:dyDescent="0.25">
      <c r="I43812" s="137"/>
      <c r="J43812" s="110"/>
      <c r="K43812"/>
      <c r="L43812"/>
      <c r="T43812" s="138"/>
    </row>
    <row r="43813" spans="9:20" x14ac:dyDescent="0.25">
      <c r="I43813" s="137"/>
      <c r="J43813" s="110"/>
      <c r="K43813"/>
      <c r="L43813"/>
      <c r="T43813" s="138"/>
    </row>
    <row r="43814" spans="9:20" x14ac:dyDescent="0.25">
      <c r="I43814" s="137"/>
      <c r="J43814" s="110"/>
      <c r="K43814"/>
      <c r="L43814"/>
      <c r="T43814" s="138"/>
    </row>
    <row r="43815" spans="9:20" x14ac:dyDescent="0.25">
      <c r="I43815" s="137"/>
      <c r="J43815" s="110"/>
      <c r="K43815"/>
      <c r="L43815"/>
      <c r="T43815" s="138"/>
    </row>
    <row r="43816" spans="9:20" x14ac:dyDescent="0.25">
      <c r="I43816" s="137"/>
      <c r="J43816" s="110"/>
      <c r="K43816"/>
      <c r="L43816"/>
      <c r="T43816" s="138"/>
    </row>
    <row r="43817" spans="9:20" x14ac:dyDescent="0.25">
      <c r="I43817" s="137"/>
      <c r="J43817" s="110"/>
      <c r="K43817"/>
      <c r="L43817"/>
      <c r="T43817" s="138"/>
    </row>
    <row r="43818" spans="9:20" x14ac:dyDescent="0.25">
      <c r="I43818" s="137"/>
      <c r="J43818" s="110"/>
      <c r="K43818"/>
      <c r="L43818"/>
      <c r="T43818" s="138"/>
    </row>
    <row r="43819" spans="9:20" x14ac:dyDescent="0.25">
      <c r="I43819" s="137"/>
      <c r="J43819" s="110"/>
      <c r="K43819"/>
      <c r="L43819"/>
      <c r="T43819" s="138"/>
    </row>
    <row r="43820" spans="9:20" x14ac:dyDescent="0.25">
      <c r="I43820" s="137"/>
      <c r="J43820" s="110"/>
      <c r="K43820"/>
      <c r="L43820"/>
      <c r="T43820" s="138"/>
    </row>
    <row r="43821" spans="9:20" x14ac:dyDescent="0.25">
      <c r="I43821" s="137"/>
      <c r="J43821" s="110"/>
      <c r="K43821"/>
      <c r="L43821"/>
      <c r="T43821" s="138"/>
    </row>
    <row r="43822" spans="9:20" x14ac:dyDescent="0.25">
      <c r="I43822" s="137"/>
      <c r="J43822" s="110"/>
      <c r="K43822"/>
      <c r="L43822"/>
      <c r="T43822" s="138"/>
    </row>
    <row r="43823" spans="9:20" x14ac:dyDescent="0.25">
      <c r="I43823" s="137"/>
      <c r="J43823" s="110"/>
      <c r="K43823"/>
      <c r="L43823"/>
      <c r="T43823" s="138"/>
    </row>
    <row r="43824" spans="9:20" x14ac:dyDescent="0.25">
      <c r="I43824" s="137"/>
      <c r="J43824" s="110"/>
      <c r="K43824"/>
      <c r="L43824"/>
      <c r="T43824" s="138"/>
    </row>
    <row r="43825" spans="9:20" x14ac:dyDescent="0.25">
      <c r="I43825" s="137"/>
      <c r="J43825" s="110"/>
      <c r="K43825"/>
      <c r="L43825"/>
      <c r="T43825" s="138"/>
    </row>
    <row r="43826" spans="9:20" x14ac:dyDescent="0.25">
      <c r="I43826" s="137"/>
      <c r="J43826" s="110"/>
      <c r="K43826"/>
      <c r="L43826"/>
      <c r="T43826" s="138"/>
    </row>
    <row r="43827" spans="9:20" x14ac:dyDescent="0.25">
      <c r="I43827" s="137"/>
      <c r="J43827" s="110"/>
      <c r="K43827"/>
      <c r="L43827"/>
      <c r="T43827" s="138"/>
    </row>
    <row r="43828" spans="9:20" x14ac:dyDescent="0.25">
      <c r="I43828" s="137"/>
      <c r="J43828" s="110"/>
      <c r="K43828"/>
      <c r="L43828"/>
      <c r="T43828" s="138"/>
    </row>
    <row r="43829" spans="9:20" x14ac:dyDescent="0.25">
      <c r="I43829" s="137"/>
      <c r="J43829" s="110"/>
      <c r="K43829"/>
      <c r="L43829"/>
      <c r="T43829" s="138"/>
    </row>
    <row r="43830" spans="9:20" x14ac:dyDescent="0.25">
      <c r="I43830" s="137"/>
      <c r="J43830" s="110"/>
      <c r="K43830"/>
      <c r="L43830"/>
      <c r="T43830" s="138"/>
    </row>
    <row r="43831" spans="9:20" x14ac:dyDescent="0.25">
      <c r="I43831" s="137"/>
      <c r="J43831" s="110"/>
      <c r="K43831"/>
      <c r="L43831"/>
      <c r="T43831" s="138"/>
    </row>
    <row r="43832" spans="9:20" x14ac:dyDescent="0.25">
      <c r="I43832" s="137"/>
      <c r="J43832" s="110"/>
      <c r="K43832"/>
      <c r="L43832"/>
      <c r="T43832" s="138"/>
    </row>
    <row r="43833" spans="9:20" x14ac:dyDescent="0.25">
      <c r="I43833" s="137"/>
      <c r="J43833" s="110"/>
      <c r="K43833"/>
      <c r="L43833"/>
      <c r="T43833" s="138"/>
    </row>
    <row r="43834" spans="9:20" x14ac:dyDescent="0.25">
      <c r="I43834" s="137"/>
      <c r="J43834" s="110"/>
      <c r="K43834"/>
      <c r="L43834"/>
      <c r="T43834" s="138"/>
    </row>
    <row r="43835" spans="9:20" x14ac:dyDescent="0.25">
      <c r="I43835" s="137"/>
      <c r="J43835" s="110"/>
      <c r="K43835"/>
      <c r="L43835"/>
      <c r="T43835" s="138"/>
    </row>
    <row r="43836" spans="9:20" x14ac:dyDescent="0.25">
      <c r="I43836" s="137"/>
      <c r="J43836" s="110"/>
      <c r="K43836"/>
      <c r="L43836"/>
      <c r="T43836" s="138"/>
    </row>
    <row r="43837" spans="9:20" x14ac:dyDescent="0.25">
      <c r="I43837" s="137"/>
      <c r="J43837" s="110"/>
      <c r="K43837"/>
      <c r="L43837"/>
      <c r="T43837" s="138"/>
    </row>
    <row r="43838" spans="9:20" x14ac:dyDescent="0.25">
      <c r="I43838" s="137"/>
      <c r="J43838" s="110"/>
      <c r="K43838"/>
      <c r="L43838"/>
      <c r="T43838" s="138"/>
    </row>
    <row r="43839" spans="9:20" x14ac:dyDescent="0.25">
      <c r="I43839" s="137"/>
      <c r="J43839" s="110"/>
      <c r="K43839"/>
      <c r="L43839"/>
      <c r="T43839" s="138"/>
    </row>
    <row r="43840" spans="9:20" x14ac:dyDescent="0.25">
      <c r="I43840" s="137"/>
      <c r="J43840" s="110"/>
      <c r="K43840"/>
      <c r="L43840"/>
      <c r="T43840" s="138"/>
    </row>
    <row r="43841" spans="9:20" x14ac:dyDescent="0.25">
      <c r="I43841" s="137"/>
      <c r="J43841" s="110"/>
      <c r="K43841"/>
      <c r="L43841"/>
      <c r="T43841" s="138"/>
    </row>
    <row r="43842" spans="9:20" x14ac:dyDescent="0.25">
      <c r="I43842" s="137"/>
      <c r="J43842" s="110"/>
      <c r="K43842"/>
      <c r="L43842"/>
      <c r="T43842" s="138"/>
    </row>
    <row r="43843" spans="9:20" x14ac:dyDescent="0.25">
      <c r="I43843" s="137"/>
      <c r="J43843" s="110"/>
      <c r="K43843"/>
      <c r="L43843"/>
      <c r="T43843" s="138"/>
    </row>
    <row r="43844" spans="9:20" x14ac:dyDescent="0.25">
      <c r="I43844" s="137"/>
      <c r="J43844" s="110"/>
      <c r="K43844"/>
      <c r="L43844"/>
      <c r="T43844" s="138"/>
    </row>
    <row r="43845" spans="9:20" x14ac:dyDescent="0.25">
      <c r="I43845" s="137"/>
      <c r="J43845" s="110"/>
      <c r="K43845"/>
      <c r="L43845"/>
      <c r="T43845" s="138"/>
    </row>
    <row r="43846" spans="9:20" x14ac:dyDescent="0.25">
      <c r="I43846" s="137"/>
      <c r="J43846" s="110"/>
      <c r="K43846"/>
      <c r="L43846"/>
      <c r="T43846" s="138"/>
    </row>
    <row r="43847" spans="9:20" x14ac:dyDescent="0.25">
      <c r="I43847" s="137"/>
      <c r="J43847" s="110"/>
      <c r="K43847"/>
      <c r="L43847"/>
      <c r="T43847" s="138"/>
    </row>
    <row r="43848" spans="9:20" x14ac:dyDescent="0.25">
      <c r="I43848" s="137"/>
      <c r="J43848" s="110"/>
      <c r="K43848"/>
      <c r="L43848"/>
      <c r="T43848" s="138"/>
    </row>
    <row r="43849" spans="9:20" x14ac:dyDescent="0.25">
      <c r="I43849" s="137"/>
      <c r="J43849" s="110"/>
      <c r="K43849"/>
      <c r="L43849"/>
      <c r="T43849" s="138"/>
    </row>
    <row r="43850" spans="9:20" x14ac:dyDescent="0.25">
      <c r="I43850" s="137"/>
      <c r="J43850" s="110"/>
      <c r="K43850"/>
      <c r="L43850"/>
      <c r="T43850" s="138"/>
    </row>
    <row r="43851" spans="9:20" x14ac:dyDescent="0.25">
      <c r="I43851" s="137"/>
      <c r="J43851" s="110"/>
      <c r="K43851"/>
      <c r="L43851"/>
      <c r="T43851" s="138"/>
    </row>
    <row r="43852" spans="9:20" x14ac:dyDescent="0.25">
      <c r="I43852" s="137"/>
      <c r="J43852" s="110"/>
      <c r="K43852"/>
      <c r="L43852"/>
      <c r="T43852" s="138"/>
    </row>
    <row r="43853" spans="9:20" x14ac:dyDescent="0.25">
      <c r="I43853" s="137"/>
      <c r="J43853" s="110"/>
      <c r="K43853"/>
      <c r="L43853"/>
      <c r="T43853" s="138"/>
    </row>
    <row r="43854" spans="9:20" x14ac:dyDescent="0.25">
      <c r="I43854" s="137"/>
      <c r="J43854" s="110"/>
      <c r="K43854"/>
      <c r="L43854"/>
      <c r="T43854" s="138"/>
    </row>
    <row r="43855" spans="9:20" x14ac:dyDescent="0.25">
      <c r="I43855" s="137"/>
      <c r="J43855" s="110"/>
      <c r="K43855"/>
      <c r="L43855"/>
      <c r="T43855" s="138"/>
    </row>
    <row r="43856" spans="9:20" x14ac:dyDescent="0.25">
      <c r="I43856" s="137"/>
      <c r="J43856" s="110"/>
      <c r="K43856"/>
      <c r="L43856"/>
      <c r="T43856" s="138"/>
    </row>
    <row r="43857" spans="9:20" x14ac:dyDescent="0.25">
      <c r="I43857" s="137"/>
      <c r="J43857" s="110"/>
      <c r="K43857"/>
      <c r="L43857"/>
      <c r="T43857" s="138"/>
    </row>
    <row r="43858" spans="9:20" x14ac:dyDescent="0.25">
      <c r="I43858" s="137"/>
      <c r="J43858" s="110"/>
      <c r="K43858"/>
      <c r="L43858"/>
      <c r="T43858" s="138"/>
    </row>
    <row r="43859" spans="9:20" x14ac:dyDescent="0.25">
      <c r="I43859" s="137"/>
      <c r="J43859" s="110"/>
      <c r="K43859"/>
      <c r="L43859"/>
      <c r="T43859" s="138"/>
    </row>
    <row r="43860" spans="9:20" x14ac:dyDescent="0.25">
      <c r="I43860" s="137"/>
      <c r="J43860" s="110"/>
      <c r="K43860"/>
      <c r="L43860"/>
      <c r="T43860" s="138"/>
    </row>
    <row r="43861" spans="9:20" x14ac:dyDescent="0.25">
      <c r="I43861" s="137"/>
      <c r="J43861" s="110"/>
      <c r="K43861"/>
      <c r="L43861"/>
      <c r="T43861" s="138"/>
    </row>
    <row r="43862" spans="9:20" x14ac:dyDescent="0.25">
      <c r="I43862" s="137"/>
      <c r="J43862" s="110"/>
      <c r="K43862"/>
      <c r="L43862"/>
      <c r="T43862" s="138"/>
    </row>
    <row r="43863" spans="9:20" x14ac:dyDescent="0.25">
      <c r="I43863" s="137"/>
      <c r="J43863" s="110"/>
      <c r="K43863"/>
      <c r="L43863"/>
      <c r="T43863" s="138"/>
    </row>
    <row r="43864" spans="9:20" x14ac:dyDescent="0.25">
      <c r="I43864" s="137"/>
      <c r="J43864" s="110"/>
      <c r="K43864"/>
      <c r="L43864"/>
      <c r="T43864" s="138"/>
    </row>
    <row r="43865" spans="9:20" x14ac:dyDescent="0.25">
      <c r="I43865" s="137"/>
      <c r="J43865" s="110"/>
      <c r="K43865"/>
      <c r="L43865"/>
      <c r="T43865" s="138"/>
    </row>
    <row r="43866" spans="9:20" x14ac:dyDescent="0.25">
      <c r="I43866" s="137"/>
      <c r="J43866" s="110"/>
      <c r="K43866"/>
      <c r="L43866"/>
      <c r="T43866" s="138"/>
    </row>
    <row r="43867" spans="9:20" x14ac:dyDescent="0.25">
      <c r="I43867" s="137"/>
      <c r="J43867" s="110"/>
      <c r="K43867"/>
      <c r="L43867"/>
      <c r="T43867" s="138"/>
    </row>
    <row r="43868" spans="9:20" x14ac:dyDescent="0.25">
      <c r="I43868" s="137"/>
      <c r="J43868" s="110"/>
      <c r="K43868"/>
      <c r="L43868"/>
      <c r="T43868" s="138"/>
    </row>
    <row r="43869" spans="9:20" x14ac:dyDescent="0.25">
      <c r="I43869" s="137"/>
      <c r="J43869" s="110"/>
      <c r="K43869"/>
      <c r="L43869"/>
      <c r="T43869" s="138"/>
    </row>
    <row r="43870" spans="9:20" x14ac:dyDescent="0.25">
      <c r="I43870" s="137"/>
      <c r="J43870" s="110"/>
      <c r="K43870"/>
      <c r="L43870"/>
      <c r="T43870" s="138"/>
    </row>
    <row r="43871" spans="9:20" x14ac:dyDescent="0.25">
      <c r="I43871" s="137"/>
      <c r="J43871" s="110"/>
      <c r="K43871"/>
      <c r="L43871"/>
      <c r="T43871" s="138"/>
    </row>
    <row r="43872" spans="9:20" x14ac:dyDescent="0.25">
      <c r="I43872" s="137"/>
      <c r="J43872" s="110"/>
      <c r="K43872"/>
      <c r="L43872"/>
      <c r="T43872" s="138"/>
    </row>
    <row r="43873" spans="9:20" x14ac:dyDescent="0.25">
      <c r="I43873" s="137"/>
      <c r="J43873" s="110"/>
      <c r="K43873"/>
      <c r="L43873"/>
      <c r="T43873" s="138"/>
    </row>
    <row r="43874" spans="9:20" x14ac:dyDescent="0.25">
      <c r="I43874" s="137"/>
      <c r="J43874" s="110"/>
      <c r="K43874"/>
      <c r="L43874"/>
      <c r="T43874" s="138"/>
    </row>
    <row r="43875" spans="9:20" x14ac:dyDescent="0.25">
      <c r="I43875" s="137"/>
      <c r="J43875" s="110"/>
      <c r="K43875"/>
      <c r="L43875"/>
      <c r="T43875" s="138"/>
    </row>
    <row r="43876" spans="9:20" x14ac:dyDescent="0.25">
      <c r="I43876" s="137"/>
      <c r="J43876" s="110"/>
      <c r="K43876"/>
      <c r="L43876"/>
      <c r="T43876" s="138"/>
    </row>
    <row r="43877" spans="9:20" x14ac:dyDescent="0.25">
      <c r="I43877" s="137"/>
      <c r="J43877" s="110"/>
      <c r="K43877"/>
      <c r="L43877"/>
      <c r="T43877" s="138"/>
    </row>
    <row r="43878" spans="9:20" x14ac:dyDescent="0.25">
      <c r="I43878" s="137"/>
      <c r="J43878" s="110"/>
      <c r="K43878"/>
      <c r="L43878"/>
      <c r="T43878" s="138"/>
    </row>
    <row r="43879" spans="9:20" x14ac:dyDescent="0.25">
      <c r="I43879" s="137"/>
      <c r="J43879" s="110"/>
      <c r="K43879"/>
      <c r="L43879"/>
      <c r="T43879" s="138"/>
    </row>
    <row r="43880" spans="9:20" x14ac:dyDescent="0.25">
      <c r="I43880" s="137"/>
      <c r="J43880" s="110"/>
      <c r="K43880"/>
      <c r="L43880"/>
      <c r="T43880" s="138"/>
    </row>
    <row r="43881" spans="9:20" x14ac:dyDescent="0.25">
      <c r="I43881" s="137"/>
      <c r="J43881" s="110"/>
      <c r="K43881"/>
      <c r="L43881"/>
      <c r="T43881" s="138"/>
    </row>
    <row r="43882" spans="9:20" x14ac:dyDescent="0.25">
      <c r="I43882" s="137"/>
      <c r="J43882" s="110"/>
      <c r="K43882"/>
      <c r="L43882"/>
      <c r="T43882" s="138"/>
    </row>
    <row r="43883" spans="9:20" x14ac:dyDescent="0.25">
      <c r="I43883" s="137"/>
      <c r="J43883" s="110"/>
      <c r="K43883"/>
      <c r="L43883"/>
      <c r="T43883" s="138"/>
    </row>
    <row r="43884" spans="9:20" x14ac:dyDescent="0.25">
      <c r="I43884" s="137"/>
      <c r="J43884" s="110"/>
      <c r="K43884"/>
      <c r="L43884"/>
      <c r="T43884" s="138"/>
    </row>
    <row r="43885" spans="9:20" x14ac:dyDescent="0.25">
      <c r="I43885" s="137"/>
      <c r="J43885" s="110"/>
      <c r="K43885"/>
      <c r="L43885"/>
      <c r="T43885" s="138"/>
    </row>
    <row r="43886" spans="9:20" x14ac:dyDescent="0.25">
      <c r="I43886" s="137"/>
      <c r="J43886" s="110"/>
      <c r="K43886"/>
      <c r="L43886"/>
      <c r="T43886" s="138"/>
    </row>
    <row r="43887" spans="9:20" x14ac:dyDescent="0.25">
      <c r="I43887" s="137"/>
      <c r="J43887" s="110"/>
      <c r="K43887"/>
      <c r="L43887"/>
      <c r="T43887" s="138"/>
    </row>
    <row r="43888" spans="9:20" x14ac:dyDescent="0.25">
      <c r="I43888" s="137"/>
      <c r="J43888" s="110"/>
      <c r="K43888"/>
      <c r="L43888"/>
      <c r="T43888" s="138"/>
    </row>
    <row r="43889" spans="9:20" x14ac:dyDescent="0.25">
      <c r="I43889" s="137"/>
      <c r="J43889" s="110"/>
      <c r="K43889"/>
      <c r="L43889"/>
      <c r="T43889" s="138"/>
    </row>
    <row r="43890" spans="9:20" x14ac:dyDescent="0.25">
      <c r="I43890" s="137"/>
      <c r="J43890" s="110"/>
      <c r="K43890"/>
      <c r="L43890"/>
      <c r="T43890" s="138"/>
    </row>
    <row r="43891" spans="9:20" x14ac:dyDescent="0.25">
      <c r="I43891" s="137"/>
      <c r="J43891" s="110"/>
      <c r="K43891"/>
      <c r="L43891"/>
      <c r="T43891" s="138"/>
    </row>
    <row r="43892" spans="9:20" x14ac:dyDescent="0.25">
      <c r="I43892" s="137"/>
      <c r="J43892" s="110"/>
      <c r="K43892"/>
      <c r="L43892"/>
      <c r="T43892" s="138"/>
    </row>
    <row r="43893" spans="9:20" x14ac:dyDescent="0.25">
      <c r="I43893" s="137"/>
      <c r="J43893" s="110"/>
      <c r="K43893"/>
      <c r="L43893"/>
      <c r="T43893" s="138"/>
    </row>
    <row r="43894" spans="9:20" x14ac:dyDescent="0.25">
      <c r="I43894" s="137"/>
      <c r="J43894" s="110"/>
      <c r="K43894"/>
      <c r="L43894"/>
      <c r="T43894" s="138"/>
    </row>
    <row r="43895" spans="9:20" x14ac:dyDescent="0.25">
      <c r="I43895" s="137"/>
      <c r="J43895" s="110"/>
      <c r="K43895"/>
      <c r="L43895"/>
      <c r="T43895" s="138"/>
    </row>
    <row r="43896" spans="9:20" x14ac:dyDescent="0.25">
      <c r="I43896" s="137"/>
      <c r="J43896" s="110"/>
      <c r="K43896"/>
      <c r="L43896"/>
      <c r="T43896" s="138"/>
    </row>
    <row r="43897" spans="9:20" x14ac:dyDescent="0.25">
      <c r="I43897" s="137"/>
      <c r="J43897" s="110"/>
      <c r="K43897"/>
      <c r="L43897"/>
      <c r="T43897" s="138"/>
    </row>
    <row r="43898" spans="9:20" x14ac:dyDescent="0.25">
      <c r="I43898" s="137"/>
      <c r="J43898" s="110"/>
      <c r="K43898"/>
      <c r="L43898"/>
      <c r="T43898" s="138"/>
    </row>
    <row r="43899" spans="9:20" x14ac:dyDescent="0.25">
      <c r="I43899" s="137"/>
      <c r="J43899" s="110"/>
      <c r="K43899"/>
      <c r="L43899"/>
      <c r="T43899" s="138"/>
    </row>
    <row r="43900" spans="9:20" x14ac:dyDescent="0.25">
      <c r="I43900" s="137"/>
      <c r="J43900" s="110"/>
      <c r="K43900"/>
      <c r="L43900"/>
      <c r="T43900" s="138"/>
    </row>
    <row r="43901" spans="9:20" x14ac:dyDescent="0.25">
      <c r="I43901" s="137"/>
      <c r="J43901" s="110"/>
      <c r="K43901"/>
      <c r="L43901"/>
      <c r="T43901" s="138"/>
    </row>
    <row r="43902" spans="9:20" x14ac:dyDescent="0.25">
      <c r="I43902" s="137"/>
      <c r="J43902" s="110"/>
      <c r="K43902"/>
      <c r="L43902"/>
      <c r="T43902" s="138"/>
    </row>
    <row r="43903" spans="9:20" x14ac:dyDescent="0.25">
      <c r="I43903" s="137"/>
      <c r="J43903" s="110"/>
      <c r="K43903"/>
      <c r="L43903"/>
      <c r="T43903" s="138"/>
    </row>
    <row r="43904" spans="9:20" x14ac:dyDescent="0.25">
      <c r="I43904" s="137"/>
      <c r="J43904" s="110"/>
      <c r="K43904"/>
      <c r="L43904"/>
      <c r="T43904" s="138"/>
    </row>
    <row r="43905" spans="9:20" x14ac:dyDescent="0.25">
      <c r="I43905" s="137"/>
      <c r="J43905" s="110"/>
      <c r="K43905"/>
      <c r="L43905"/>
      <c r="T43905" s="138"/>
    </row>
    <row r="43906" spans="9:20" x14ac:dyDescent="0.25">
      <c r="I43906" s="137"/>
      <c r="J43906" s="110"/>
      <c r="K43906"/>
      <c r="L43906"/>
      <c r="T43906" s="138"/>
    </row>
    <row r="43907" spans="9:20" x14ac:dyDescent="0.25">
      <c r="I43907" s="137"/>
      <c r="J43907" s="110"/>
      <c r="K43907"/>
      <c r="L43907"/>
      <c r="T43907" s="138"/>
    </row>
    <row r="43908" spans="9:20" x14ac:dyDescent="0.25">
      <c r="I43908" s="137"/>
      <c r="J43908" s="110"/>
      <c r="K43908"/>
      <c r="L43908"/>
      <c r="T43908" s="138"/>
    </row>
    <row r="43909" spans="9:20" x14ac:dyDescent="0.25">
      <c r="I43909" s="137"/>
      <c r="J43909" s="110"/>
      <c r="K43909"/>
      <c r="L43909"/>
      <c r="T43909" s="138"/>
    </row>
    <row r="43910" spans="9:20" x14ac:dyDescent="0.25">
      <c r="I43910" s="137"/>
      <c r="J43910" s="110"/>
      <c r="K43910"/>
      <c r="L43910"/>
      <c r="T43910" s="138"/>
    </row>
    <row r="43911" spans="9:20" x14ac:dyDescent="0.25">
      <c r="I43911" s="137"/>
      <c r="J43911" s="110"/>
      <c r="K43911"/>
      <c r="L43911"/>
      <c r="T43911" s="138"/>
    </row>
    <row r="43912" spans="9:20" x14ac:dyDescent="0.25">
      <c r="I43912" s="137"/>
      <c r="J43912" s="110"/>
      <c r="K43912"/>
      <c r="L43912"/>
      <c r="T43912" s="138"/>
    </row>
    <row r="43913" spans="9:20" x14ac:dyDescent="0.25">
      <c r="I43913" s="137"/>
      <c r="J43913" s="110"/>
      <c r="K43913"/>
      <c r="L43913"/>
      <c r="T43913" s="138"/>
    </row>
    <row r="43914" spans="9:20" x14ac:dyDescent="0.25">
      <c r="I43914" s="137"/>
      <c r="J43914" s="110"/>
      <c r="K43914"/>
      <c r="L43914"/>
      <c r="T43914" s="138"/>
    </row>
    <row r="43915" spans="9:20" x14ac:dyDescent="0.25">
      <c r="I43915" s="137"/>
      <c r="J43915" s="110"/>
      <c r="K43915"/>
      <c r="L43915"/>
      <c r="T43915" s="138"/>
    </row>
    <row r="43916" spans="9:20" x14ac:dyDescent="0.25">
      <c r="I43916" s="137"/>
      <c r="J43916" s="110"/>
      <c r="K43916"/>
      <c r="L43916"/>
      <c r="T43916" s="138"/>
    </row>
    <row r="43917" spans="9:20" x14ac:dyDescent="0.25">
      <c r="I43917" s="137"/>
      <c r="J43917" s="110"/>
      <c r="K43917"/>
      <c r="L43917"/>
      <c r="T43917" s="138"/>
    </row>
    <row r="43918" spans="9:20" x14ac:dyDescent="0.25">
      <c r="I43918" s="137"/>
      <c r="J43918" s="110"/>
      <c r="K43918"/>
      <c r="L43918"/>
      <c r="T43918" s="138"/>
    </row>
    <row r="43919" spans="9:20" x14ac:dyDescent="0.25">
      <c r="I43919" s="137"/>
      <c r="J43919" s="110"/>
      <c r="K43919"/>
      <c r="L43919"/>
      <c r="T43919" s="138"/>
    </row>
    <row r="43920" spans="9:20" x14ac:dyDescent="0.25">
      <c r="I43920" s="137"/>
      <c r="J43920" s="110"/>
      <c r="K43920"/>
      <c r="L43920"/>
      <c r="T43920" s="138"/>
    </row>
    <row r="43921" spans="9:20" x14ac:dyDescent="0.25">
      <c r="I43921" s="137"/>
      <c r="J43921" s="110"/>
      <c r="K43921"/>
      <c r="L43921"/>
      <c r="T43921" s="138"/>
    </row>
    <row r="43922" spans="9:20" x14ac:dyDescent="0.25">
      <c r="I43922" s="137"/>
      <c r="J43922" s="110"/>
      <c r="K43922"/>
      <c r="L43922"/>
      <c r="T43922" s="138"/>
    </row>
    <row r="43923" spans="9:20" x14ac:dyDescent="0.25">
      <c r="I43923" s="137"/>
      <c r="J43923" s="110"/>
      <c r="K43923"/>
      <c r="L43923"/>
      <c r="T43923" s="138"/>
    </row>
    <row r="43924" spans="9:20" x14ac:dyDescent="0.25">
      <c r="I43924" s="137"/>
      <c r="J43924" s="110"/>
      <c r="K43924"/>
      <c r="L43924"/>
      <c r="T43924" s="138"/>
    </row>
    <row r="43925" spans="9:20" x14ac:dyDescent="0.25">
      <c r="I43925" s="137"/>
      <c r="J43925" s="110"/>
      <c r="K43925"/>
      <c r="L43925"/>
      <c r="T43925" s="138"/>
    </row>
    <row r="43926" spans="9:20" x14ac:dyDescent="0.25">
      <c r="I43926" s="137"/>
      <c r="J43926" s="110"/>
      <c r="K43926"/>
      <c r="L43926"/>
      <c r="T43926" s="138"/>
    </row>
    <row r="43927" spans="9:20" x14ac:dyDescent="0.25">
      <c r="I43927" s="137"/>
      <c r="J43927" s="110"/>
      <c r="K43927"/>
      <c r="L43927"/>
      <c r="T43927" s="138"/>
    </row>
    <row r="43928" spans="9:20" x14ac:dyDescent="0.25">
      <c r="I43928" s="137"/>
      <c r="J43928" s="110"/>
      <c r="K43928"/>
      <c r="L43928"/>
      <c r="T43928" s="138"/>
    </row>
    <row r="43929" spans="9:20" x14ac:dyDescent="0.25">
      <c r="I43929" s="137"/>
      <c r="J43929" s="110"/>
      <c r="K43929"/>
      <c r="L43929"/>
      <c r="T43929" s="138"/>
    </row>
    <row r="43930" spans="9:20" x14ac:dyDescent="0.25">
      <c r="I43930" s="137"/>
      <c r="J43930" s="110"/>
      <c r="K43930"/>
      <c r="L43930"/>
      <c r="T43930" s="138"/>
    </row>
    <row r="43931" spans="9:20" x14ac:dyDescent="0.25">
      <c r="I43931" s="137"/>
      <c r="J43931" s="110"/>
      <c r="K43931"/>
      <c r="L43931"/>
      <c r="T43931" s="138"/>
    </row>
    <row r="43932" spans="9:20" x14ac:dyDescent="0.25">
      <c r="I43932" s="137"/>
      <c r="J43932" s="110"/>
      <c r="K43932"/>
      <c r="L43932"/>
      <c r="T43932" s="138"/>
    </row>
    <row r="43933" spans="9:20" x14ac:dyDescent="0.25">
      <c r="I43933" s="137"/>
      <c r="J43933" s="110"/>
      <c r="K43933"/>
      <c r="L43933"/>
      <c r="T43933" s="138"/>
    </row>
    <row r="43934" spans="9:20" x14ac:dyDescent="0.25">
      <c r="I43934" s="137"/>
      <c r="J43934" s="110"/>
      <c r="K43934"/>
      <c r="L43934"/>
      <c r="T43934" s="138"/>
    </row>
    <row r="43935" spans="9:20" x14ac:dyDescent="0.25">
      <c r="I43935" s="137"/>
      <c r="J43935" s="110"/>
      <c r="K43935"/>
      <c r="L43935"/>
      <c r="T43935" s="138"/>
    </row>
    <row r="43936" spans="9:20" x14ac:dyDescent="0.25">
      <c r="I43936" s="137"/>
      <c r="J43936" s="110"/>
      <c r="K43936"/>
      <c r="L43936"/>
      <c r="T43936" s="138"/>
    </row>
    <row r="43937" spans="9:20" x14ac:dyDescent="0.25">
      <c r="I43937" s="137"/>
      <c r="J43937" s="110"/>
      <c r="K43937"/>
      <c r="L43937"/>
      <c r="T43937" s="138"/>
    </row>
    <row r="43938" spans="9:20" x14ac:dyDescent="0.25">
      <c r="I43938" s="137"/>
      <c r="J43938" s="110"/>
      <c r="K43938"/>
      <c r="L43938"/>
      <c r="T43938" s="138"/>
    </row>
    <row r="43939" spans="9:20" x14ac:dyDescent="0.25">
      <c r="I43939" s="137"/>
      <c r="J43939" s="110"/>
      <c r="K43939"/>
      <c r="L43939"/>
      <c r="T43939" s="138"/>
    </row>
    <row r="43940" spans="9:20" x14ac:dyDescent="0.25">
      <c r="I43940" s="137"/>
      <c r="J43940" s="110"/>
      <c r="K43940"/>
      <c r="L43940"/>
      <c r="T43940" s="138"/>
    </row>
    <row r="43941" spans="9:20" x14ac:dyDescent="0.25">
      <c r="I43941" s="137"/>
      <c r="J43941" s="110"/>
      <c r="K43941"/>
      <c r="L43941"/>
      <c r="T43941" s="138"/>
    </row>
    <row r="43942" spans="9:20" x14ac:dyDescent="0.25">
      <c r="I43942" s="137"/>
      <c r="J43942" s="110"/>
      <c r="K43942"/>
      <c r="L43942"/>
      <c r="T43942" s="138"/>
    </row>
    <row r="43943" spans="9:20" x14ac:dyDescent="0.25">
      <c r="I43943" s="137"/>
      <c r="J43943" s="110"/>
      <c r="K43943"/>
      <c r="L43943"/>
      <c r="T43943" s="138"/>
    </row>
    <row r="43944" spans="9:20" x14ac:dyDescent="0.25">
      <c r="I43944" s="137"/>
      <c r="J43944" s="110"/>
      <c r="K43944"/>
      <c r="L43944"/>
      <c r="T43944" s="138"/>
    </row>
    <row r="43945" spans="9:20" x14ac:dyDescent="0.25">
      <c r="I43945" s="137"/>
      <c r="J43945" s="110"/>
      <c r="K43945"/>
      <c r="L43945"/>
      <c r="T43945" s="138"/>
    </row>
    <row r="43946" spans="9:20" x14ac:dyDescent="0.25">
      <c r="I43946" s="137"/>
      <c r="J43946" s="110"/>
      <c r="K43946"/>
      <c r="L43946"/>
      <c r="T43946" s="138"/>
    </row>
    <row r="43947" spans="9:20" x14ac:dyDescent="0.25">
      <c r="I43947" s="137"/>
      <c r="J43947" s="110"/>
      <c r="K43947"/>
      <c r="L43947"/>
      <c r="T43947" s="138"/>
    </row>
    <row r="43948" spans="9:20" x14ac:dyDescent="0.25">
      <c r="I43948" s="137"/>
      <c r="J43948" s="110"/>
      <c r="K43948"/>
      <c r="L43948"/>
      <c r="T43948" s="138"/>
    </row>
    <row r="43949" spans="9:20" x14ac:dyDescent="0.25">
      <c r="I43949" s="137"/>
      <c r="J43949" s="110"/>
      <c r="K43949"/>
      <c r="L43949"/>
      <c r="T43949" s="138"/>
    </row>
    <row r="43950" spans="9:20" x14ac:dyDescent="0.25">
      <c r="I43950" s="137"/>
      <c r="J43950" s="110"/>
      <c r="K43950"/>
      <c r="L43950"/>
      <c r="T43950" s="138"/>
    </row>
    <row r="43951" spans="9:20" x14ac:dyDescent="0.25">
      <c r="I43951" s="137"/>
      <c r="J43951" s="110"/>
      <c r="K43951"/>
      <c r="L43951"/>
      <c r="T43951" s="138"/>
    </row>
    <row r="43952" spans="9:20" x14ac:dyDescent="0.25">
      <c r="I43952" s="137"/>
      <c r="J43952" s="110"/>
      <c r="K43952"/>
      <c r="L43952"/>
      <c r="T43952" s="138"/>
    </row>
    <row r="43953" spans="9:20" x14ac:dyDescent="0.25">
      <c r="I43953" s="137"/>
      <c r="J43953" s="110"/>
      <c r="K43953"/>
      <c r="L43953"/>
      <c r="T43953" s="138"/>
    </row>
    <row r="43954" spans="9:20" x14ac:dyDescent="0.25">
      <c r="I43954" s="137"/>
      <c r="J43954" s="110"/>
      <c r="K43954"/>
      <c r="L43954"/>
      <c r="T43954" s="138"/>
    </row>
    <row r="43955" spans="9:20" x14ac:dyDescent="0.25">
      <c r="I43955" s="137"/>
      <c r="J43955" s="110"/>
      <c r="K43955"/>
      <c r="L43955"/>
      <c r="T43955" s="138"/>
    </row>
    <row r="43956" spans="9:20" x14ac:dyDescent="0.25">
      <c r="I43956" s="137"/>
      <c r="J43956" s="110"/>
      <c r="K43956"/>
      <c r="L43956"/>
      <c r="T43956" s="138"/>
    </row>
    <row r="43957" spans="9:20" x14ac:dyDescent="0.25">
      <c r="I43957" s="137"/>
      <c r="J43957" s="110"/>
      <c r="K43957"/>
      <c r="L43957"/>
      <c r="T43957" s="138"/>
    </row>
    <row r="43958" spans="9:20" x14ac:dyDescent="0.25">
      <c r="I43958" s="137"/>
      <c r="J43958" s="110"/>
      <c r="K43958"/>
      <c r="L43958"/>
      <c r="T43958" s="138"/>
    </row>
    <row r="43959" spans="9:20" x14ac:dyDescent="0.25">
      <c r="I43959" s="137"/>
      <c r="J43959" s="110"/>
      <c r="K43959"/>
      <c r="L43959"/>
      <c r="T43959" s="138"/>
    </row>
    <row r="43960" spans="9:20" x14ac:dyDescent="0.25">
      <c r="I43960" s="137"/>
      <c r="J43960" s="110"/>
      <c r="K43960"/>
      <c r="L43960"/>
      <c r="T43960" s="138"/>
    </row>
    <row r="43961" spans="9:20" x14ac:dyDescent="0.25">
      <c r="I43961" s="137"/>
      <c r="J43961" s="110"/>
      <c r="K43961"/>
      <c r="L43961"/>
      <c r="T43961" s="138"/>
    </row>
    <row r="43962" spans="9:20" x14ac:dyDescent="0.25">
      <c r="I43962" s="137"/>
      <c r="J43962" s="110"/>
      <c r="K43962"/>
      <c r="L43962"/>
      <c r="T43962" s="138"/>
    </row>
    <row r="43963" spans="9:20" x14ac:dyDescent="0.25">
      <c r="I43963" s="137"/>
      <c r="J43963" s="110"/>
      <c r="K43963"/>
      <c r="L43963"/>
      <c r="T43963" s="138"/>
    </row>
    <row r="43964" spans="9:20" x14ac:dyDescent="0.25">
      <c r="I43964" s="137"/>
      <c r="J43964" s="110"/>
      <c r="K43964"/>
      <c r="L43964"/>
      <c r="T43964" s="138"/>
    </row>
    <row r="43965" spans="9:20" x14ac:dyDescent="0.25">
      <c r="I43965" s="137"/>
      <c r="J43965" s="110"/>
      <c r="K43965"/>
      <c r="L43965"/>
      <c r="T43965" s="138"/>
    </row>
    <row r="43966" spans="9:20" x14ac:dyDescent="0.25">
      <c r="I43966" s="137"/>
      <c r="J43966" s="110"/>
      <c r="K43966"/>
      <c r="L43966"/>
      <c r="T43966" s="138"/>
    </row>
    <row r="43967" spans="9:20" x14ac:dyDescent="0.25">
      <c r="I43967" s="137"/>
      <c r="J43967" s="110"/>
      <c r="K43967"/>
      <c r="L43967"/>
      <c r="T43967" s="138"/>
    </row>
    <row r="43968" spans="9:20" x14ac:dyDescent="0.25">
      <c r="I43968" s="137"/>
      <c r="J43968" s="110"/>
      <c r="K43968"/>
      <c r="L43968"/>
      <c r="T43968" s="138"/>
    </row>
    <row r="43969" spans="9:20" x14ac:dyDescent="0.25">
      <c r="I43969" s="137"/>
      <c r="J43969" s="110"/>
      <c r="K43969"/>
      <c r="L43969"/>
      <c r="T43969" s="138"/>
    </row>
    <row r="43970" spans="9:20" x14ac:dyDescent="0.25">
      <c r="I43970" s="137"/>
      <c r="J43970" s="110"/>
      <c r="K43970"/>
      <c r="L43970"/>
      <c r="T43970" s="138"/>
    </row>
    <row r="43971" spans="9:20" x14ac:dyDescent="0.25">
      <c r="I43971" s="137"/>
      <c r="J43971" s="110"/>
      <c r="K43971"/>
      <c r="L43971"/>
      <c r="T43971" s="138"/>
    </row>
    <row r="43972" spans="9:20" x14ac:dyDescent="0.25">
      <c r="I43972" s="137"/>
      <c r="J43972" s="110"/>
      <c r="K43972"/>
      <c r="L43972"/>
      <c r="T43972" s="138"/>
    </row>
    <row r="43973" spans="9:20" x14ac:dyDescent="0.25">
      <c r="I43973" s="137"/>
      <c r="J43973" s="110"/>
      <c r="K43973"/>
      <c r="L43973"/>
      <c r="T43973" s="138"/>
    </row>
    <row r="43974" spans="9:20" x14ac:dyDescent="0.25">
      <c r="I43974" s="137"/>
      <c r="J43974" s="110"/>
      <c r="K43974"/>
      <c r="L43974"/>
      <c r="T43974" s="138"/>
    </row>
    <row r="43975" spans="9:20" x14ac:dyDescent="0.25">
      <c r="I43975" s="137"/>
      <c r="J43975" s="110"/>
      <c r="K43975"/>
      <c r="L43975"/>
      <c r="T43975" s="138"/>
    </row>
    <row r="43976" spans="9:20" x14ac:dyDescent="0.25">
      <c r="I43976" s="137"/>
      <c r="J43976" s="110"/>
      <c r="K43976"/>
      <c r="L43976"/>
      <c r="T43976" s="138"/>
    </row>
    <row r="43977" spans="9:20" x14ac:dyDescent="0.25">
      <c r="I43977" s="137"/>
      <c r="J43977" s="110"/>
      <c r="K43977"/>
      <c r="L43977"/>
      <c r="T43977" s="138"/>
    </row>
    <row r="43978" spans="9:20" x14ac:dyDescent="0.25">
      <c r="I43978" s="137"/>
      <c r="J43978" s="110"/>
      <c r="K43978"/>
      <c r="L43978"/>
      <c r="T43978" s="138"/>
    </row>
    <row r="43979" spans="9:20" x14ac:dyDescent="0.25">
      <c r="I43979" s="137"/>
      <c r="J43979" s="110"/>
      <c r="K43979"/>
      <c r="L43979"/>
      <c r="T43979" s="138"/>
    </row>
    <row r="43980" spans="9:20" x14ac:dyDescent="0.25">
      <c r="I43980" s="137"/>
      <c r="J43980" s="110"/>
      <c r="K43980"/>
      <c r="L43980"/>
      <c r="T43980" s="138"/>
    </row>
    <row r="43981" spans="9:20" x14ac:dyDescent="0.25">
      <c r="I43981" s="137"/>
      <c r="J43981" s="110"/>
      <c r="K43981"/>
      <c r="L43981"/>
      <c r="T43981" s="138"/>
    </row>
    <row r="43982" spans="9:20" x14ac:dyDescent="0.25">
      <c r="I43982" s="137"/>
      <c r="J43982" s="110"/>
      <c r="K43982"/>
      <c r="L43982"/>
      <c r="T43982" s="138"/>
    </row>
    <row r="43983" spans="9:20" x14ac:dyDescent="0.25">
      <c r="I43983" s="137"/>
      <c r="J43983" s="110"/>
      <c r="K43983"/>
      <c r="L43983"/>
      <c r="T43983" s="138"/>
    </row>
    <row r="43984" spans="9:20" x14ac:dyDescent="0.25">
      <c r="I43984" s="137"/>
      <c r="J43984" s="110"/>
      <c r="K43984"/>
      <c r="L43984"/>
      <c r="T43984" s="138"/>
    </row>
    <row r="43985" spans="9:20" x14ac:dyDescent="0.25">
      <c r="I43985" s="137"/>
      <c r="J43985" s="110"/>
      <c r="K43985"/>
      <c r="L43985"/>
      <c r="T43985" s="138"/>
    </row>
    <row r="43986" spans="9:20" x14ac:dyDescent="0.25">
      <c r="I43986" s="137"/>
      <c r="J43986" s="110"/>
      <c r="K43986"/>
      <c r="L43986"/>
      <c r="T43986" s="138"/>
    </row>
    <row r="43987" spans="9:20" x14ac:dyDescent="0.25">
      <c r="I43987" s="137"/>
      <c r="J43987" s="110"/>
      <c r="K43987"/>
      <c r="L43987"/>
      <c r="T43987" s="138"/>
    </row>
    <row r="43988" spans="9:20" x14ac:dyDescent="0.25">
      <c r="I43988" s="137"/>
      <c r="J43988" s="110"/>
      <c r="K43988"/>
      <c r="L43988"/>
      <c r="T43988" s="138"/>
    </row>
    <row r="43989" spans="9:20" x14ac:dyDescent="0.25">
      <c r="I43989" s="137"/>
      <c r="J43989" s="110"/>
      <c r="K43989"/>
      <c r="L43989"/>
      <c r="T43989" s="138"/>
    </row>
    <row r="43990" spans="9:20" x14ac:dyDescent="0.25">
      <c r="I43990" s="137"/>
      <c r="J43990" s="110"/>
      <c r="K43990"/>
      <c r="L43990"/>
      <c r="T43990" s="138"/>
    </row>
    <row r="43991" spans="9:20" x14ac:dyDescent="0.25">
      <c r="I43991" s="137"/>
      <c r="J43991" s="110"/>
      <c r="K43991"/>
      <c r="L43991"/>
      <c r="T43991" s="138"/>
    </row>
    <row r="43992" spans="9:20" x14ac:dyDescent="0.25">
      <c r="I43992" s="137"/>
      <c r="J43992" s="110"/>
      <c r="K43992"/>
      <c r="L43992"/>
      <c r="T43992" s="138"/>
    </row>
    <row r="43993" spans="9:20" x14ac:dyDescent="0.25">
      <c r="I43993" s="137"/>
      <c r="J43993" s="110"/>
      <c r="K43993"/>
      <c r="L43993"/>
      <c r="T43993" s="138"/>
    </row>
    <row r="43994" spans="9:20" x14ac:dyDescent="0.25">
      <c r="I43994" s="137"/>
      <c r="J43994" s="110"/>
      <c r="K43994"/>
      <c r="L43994"/>
      <c r="T43994" s="138"/>
    </row>
    <row r="43995" spans="9:20" x14ac:dyDescent="0.25">
      <c r="I43995" s="137"/>
      <c r="J43995" s="110"/>
      <c r="K43995"/>
      <c r="L43995"/>
      <c r="T43995" s="138"/>
    </row>
    <row r="43996" spans="9:20" x14ac:dyDescent="0.25">
      <c r="I43996" s="137"/>
      <c r="J43996" s="110"/>
      <c r="K43996"/>
      <c r="L43996"/>
      <c r="T43996" s="138"/>
    </row>
    <row r="43997" spans="9:20" x14ac:dyDescent="0.25">
      <c r="I43997" s="137"/>
      <c r="J43997" s="110"/>
      <c r="K43997"/>
      <c r="L43997"/>
      <c r="T43997" s="138"/>
    </row>
    <row r="43998" spans="9:20" x14ac:dyDescent="0.25">
      <c r="I43998" s="137"/>
      <c r="J43998" s="110"/>
      <c r="K43998"/>
      <c r="L43998"/>
      <c r="T43998" s="138"/>
    </row>
    <row r="43999" spans="9:20" x14ac:dyDescent="0.25">
      <c r="I43999" s="137"/>
      <c r="J43999" s="110"/>
      <c r="K43999"/>
      <c r="L43999"/>
      <c r="T43999" s="138"/>
    </row>
    <row r="44000" spans="9:20" x14ac:dyDescent="0.25">
      <c r="I44000" s="137"/>
      <c r="J44000" s="110"/>
      <c r="K44000"/>
      <c r="L44000"/>
      <c r="T44000" s="138"/>
    </row>
    <row r="44001" spans="9:20" x14ac:dyDescent="0.25">
      <c r="I44001" s="137"/>
      <c r="J44001" s="110"/>
      <c r="K44001"/>
      <c r="L44001"/>
      <c r="T44001" s="138"/>
    </row>
    <row r="44002" spans="9:20" x14ac:dyDescent="0.25">
      <c r="I44002" s="137"/>
      <c r="J44002" s="110"/>
      <c r="K44002"/>
      <c r="L44002"/>
      <c r="T44002" s="138"/>
    </row>
    <row r="44003" spans="9:20" x14ac:dyDescent="0.25">
      <c r="I44003" s="137"/>
      <c r="J44003" s="110"/>
      <c r="K44003"/>
      <c r="L44003"/>
      <c r="T44003" s="138"/>
    </row>
    <row r="44004" spans="9:20" x14ac:dyDescent="0.25">
      <c r="I44004" s="137"/>
      <c r="J44004" s="110"/>
      <c r="K44004"/>
      <c r="L44004"/>
      <c r="T44004" s="138"/>
    </row>
    <row r="44005" spans="9:20" x14ac:dyDescent="0.25">
      <c r="I44005" s="137"/>
      <c r="J44005" s="110"/>
      <c r="K44005"/>
      <c r="L44005"/>
      <c r="T44005" s="138"/>
    </row>
    <row r="44006" spans="9:20" x14ac:dyDescent="0.25">
      <c r="I44006" s="137"/>
      <c r="J44006" s="110"/>
      <c r="K44006"/>
      <c r="L44006"/>
      <c r="T44006" s="138"/>
    </row>
    <row r="44007" spans="9:20" x14ac:dyDescent="0.25">
      <c r="I44007" s="137"/>
      <c r="J44007" s="110"/>
      <c r="K44007"/>
      <c r="L44007"/>
      <c r="T44007" s="138"/>
    </row>
    <row r="44008" spans="9:20" x14ac:dyDescent="0.25">
      <c r="I44008" s="137"/>
      <c r="J44008" s="110"/>
      <c r="K44008"/>
      <c r="L44008"/>
      <c r="T44008" s="138"/>
    </row>
    <row r="44009" spans="9:20" x14ac:dyDescent="0.25">
      <c r="I44009" s="137"/>
      <c r="J44009" s="110"/>
      <c r="K44009"/>
      <c r="L44009"/>
      <c r="T44009" s="138"/>
    </row>
    <row r="44010" spans="9:20" x14ac:dyDescent="0.25">
      <c r="I44010" s="137"/>
      <c r="J44010" s="110"/>
      <c r="K44010"/>
      <c r="L44010"/>
      <c r="T44010" s="138"/>
    </row>
    <row r="44011" spans="9:20" x14ac:dyDescent="0.25">
      <c r="I44011" s="137"/>
      <c r="J44011" s="110"/>
      <c r="K44011"/>
      <c r="L44011"/>
      <c r="T44011" s="138"/>
    </row>
    <row r="44012" spans="9:20" x14ac:dyDescent="0.25">
      <c r="I44012" s="137"/>
      <c r="J44012" s="110"/>
      <c r="K44012"/>
      <c r="L44012"/>
      <c r="T44012" s="138"/>
    </row>
    <row r="44013" spans="9:20" x14ac:dyDescent="0.25">
      <c r="I44013" s="137"/>
      <c r="J44013" s="110"/>
      <c r="K44013"/>
      <c r="L44013"/>
      <c r="T44013" s="138"/>
    </row>
    <row r="44014" spans="9:20" x14ac:dyDescent="0.25">
      <c r="I44014" s="137"/>
      <c r="J44014" s="110"/>
      <c r="K44014"/>
      <c r="L44014"/>
      <c r="T44014" s="138"/>
    </row>
    <row r="44015" spans="9:20" x14ac:dyDescent="0.25">
      <c r="I44015" s="137"/>
      <c r="J44015" s="110"/>
      <c r="K44015"/>
      <c r="L44015"/>
      <c r="T44015" s="138"/>
    </row>
    <row r="44016" spans="9:20" x14ac:dyDescent="0.25">
      <c r="I44016" s="137"/>
      <c r="J44016" s="110"/>
      <c r="K44016"/>
      <c r="L44016"/>
      <c r="T44016" s="138"/>
    </row>
    <row r="44017" spans="9:20" x14ac:dyDescent="0.25">
      <c r="I44017" s="137"/>
      <c r="J44017" s="110"/>
      <c r="K44017"/>
      <c r="L44017"/>
      <c r="T44017" s="138"/>
    </row>
    <row r="44018" spans="9:20" x14ac:dyDescent="0.25">
      <c r="I44018" s="137"/>
      <c r="J44018" s="110"/>
      <c r="K44018"/>
      <c r="L44018"/>
      <c r="T44018" s="138"/>
    </row>
    <row r="44019" spans="9:20" x14ac:dyDescent="0.25">
      <c r="I44019" s="137"/>
      <c r="J44019" s="110"/>
      <c r="K44019"/>
      <c r="L44019"/>
      <c r="T44019" s="138"/>
    </row>
    <row r="44020" spans="9:20" x14ac:dyDescent="0.25">
      <c r="I44020" s="137"/>
      <c r="J44020" s="110"/>
      <c r="K44020"/>
      <c r="L44020"/>
      <c r="T44020" s="138"/>
    </row>
    <row r="44021" spans="9:20" x14ac:dyDescent="0.25">
      <c r="I44021" s="137"/>
      <c r="J44021" s="110"/>
      <c r="K44021"/>
      <c r="L44021"/>
      <c r="T44021" s="138"/>
    </row>
    <row r="44022" spans="9:20" x14ac:dyDescent="0.25">
      <c r="I44022" s="137"/>
      <c r="J44022" s="110"/>
      <c r="K44022"/>
      <c r="L44022"/>
      <c r="T44022" s="138"/>
    </row>
    <row r="44023" spans="9:20" x14ac:dyDescent="0.25">
      <c r="I44023" s="137"/>
      <c r="J44023" s="110"/>
      <c r="K44023"/>
      <c r="L44023"/>
      <c r="T44023" s="138"/>
    </row>
    <row r="44024" spans="9:20" x14ac:dyDescent="0.25">
      <c r="I44024" s="137"/>
      <c r="J44024" s="110"/>
      <c r="K44024"/>
      <c r="L44024"/>
      <c r="T44024" s="138"/>
    </row>
    <row r="44025" spans="9:20" x14ac:dyDescent="0.25">
      <c r="I44025" s="137"/>
      <c r="J44025" s="110"/>
      <c r="K44025"/>
      <c r="L44025"/>
      <c r="T44025" s="138"/>
    </row>
    <row r="44026" spans="9:20" x14ac:dyDescent="0.25">
      <c r="I44026" s="137"/>
      <c r="J44026" s="110"/>
      <c r="K44026"/>
      <c r="L44026"/>
      <c r="T44026" s="138"/>
    </row>
    <row r="44027" spans="9:20" x14ac:dyDescent="0.25">
      <c r="I44027" s="137"/>
      <c r="J44027" s="110"/>
      <c r="K44027"/>
      <c r="L44027"/>
      <c r="T44027" s="138"/>
    </row>
    <row r="44028" spans="9:20" x14ac:dyDescent="0.25">
      <c r="I44028" s="137"/>
      <c r="J44028" s="110"/>
      <c r="K44028"/>
      <c r="L44028"/>
      <c r="T44028" s="138"/>
    </row>
    <row r="44029" spans="9:20" x14ac:dyDescent="0.25">
      <c r="I44029" s="137"/>
      <c r="J44029" s="110"/>
      <c r="K44029"/>
      <c r="L44029"/>
      <c r="T44029" s="138"/>
    </row>
    <row r="44030" spans="9:20" x14ac:dyDescent="0.25">
      <c r="I44030" s="137"/>
      <c r="J44030" s="110"/>
      <c r="K44030"/>
      <c r="L44030"/>
      <c r="T44030" s="138"/>
    </row>
    <row r="44031" spans="9:20" x14ac:dyDescent="0.25">
      <c r="I44031" s="137"/>
      <c r="J44031" s="110"/>
      <c r="K44031"/>
      <c r="L44031"/>
      <c r="T44031" s="138"/>
    </row>
    <row r="44032" spans="9:20" x14ac:dyDescent="0.25">
      <c r="I44032" s="137"/>
      <c r="J44032" s="110"/>
      <c r="K44032"/>
      <c r="L44032"/>
      <c r="T44032" s="138"/>
    </row>
    <row r="44033" spans="9:20" x14ac:dyDescent="0.25">
      <c r="I44033" s="137"/>
      <c r="J44033" s="110"/>
      <c r="K44033"/>
      <c r="L44033"/>
      <c r="T44033" s="138"/>
    </row>
    <row r="44034" spans="9:20" x14ac:dyDescent="0.25">
      <c r="I44034" s="137"/>
      <c r="J44034" s="110"/>
      <c r="K44034"/>
      <c r="L44034"/>
      <c r="T44034" s="138"/>
    </row>
    <row r="44035" spans="9:20" x14ac:dyDescent="0.25">
      <c r="I44035" s="137"/>
      <c r="J44035" s="110"/>
      <c r="K44035"/>
      <c r="L44035"/>
      <c r="T44035" s="138"/>
    </row>
    <row r="44036" spans="9:20" x14ac:dyDescent="0.25">
      <c r="I44036" s="137"/>
      <c r="J44036" s="110"/>
      <c r="K44036"/>
      <c r="L44036"/>
      <c r="T44036" s="138"/>
    </row>
    <row r="44037" spans="9:20" x14ac:dyDescent="0.25">
      <c r="I44037" s="137"/>
      <c r="J44037" s="110"/>
      <c r="K44037"/>
      <c r="L44037"/>
      <c r="T44037" s="138"/>
    </row>
    <row r="44038" spans="9:20" x14ac:dyDescent="0.25">
      <c r="I44038" s="137"/>
      <c r="J44038" s="110"/>
      <c r="K44038"/>
      <c r="L44038"/>
      <c r="T44038" s="138"/>
    </row>
    <row r="44039" spans="9:20" x14ac:dyDescent="0.25">
      <c r="I44039" s="137"/>
      <c r="J44039" s="110"/>
      <c r="K44039"/>
      <c r="L44039"/>
      <c r="T44039" s="138"/>
    </row>
    <row r="44040" spans="9:20" x14ac:dyDescent="0.25">
      <c r="I44040" s="137"/>
      <c r="J44040" s="110"/>
      <c r="K44040"/>
      <c r="L44040"/>
      <c r="T44040" s="138"/>
    </row>
    <row r="44041" spans="9:20" x14ac:dyDescent="0.25">
      <c r="I44041" s="137"/>
      <c r="J44041" s="110"/>
      <c r="K44041"/>
      <c r="L44041"/>
      <c r="T44041" s="138"/>
    </row>
    <row r="44042" spans="9:20" x14ac:dyDescent="0.25">
      <c r="I44042" s="137"/>
      <c r="J44042" s="110"/>
      <c r="K44042"/>
      <c r="L44042"/>
      <c r="T44042" s="138"/>
    </row>
    <row r="44043" spans="9:20" x14ac:dyDescent="0.25">
      <c r="I44043" s="137"/>
      <c r="J44043" s="110"/>
      <c r="K44043"/>
      <c r="L44043"/>
      <c r="T44043" s="138"/>
    </row>
    <row r="44044" spans="9:20" x14ac:dyDescent="0.25">
      <c r="I44044" s="137"/>
      <c r="J44044" s="110"/>
      <c r="K44044"/>
      <c r="L44044"/>
      <c r="T44044" s="138"/>
    </row>
    <row r="44045" spans="9:20" x14ac:dyDescent="0.25">
      <c r="I44045" s="137"/>
      <c r="J44045" s="110"/>
      <c r="K44045"/>
      <c r="L44045"/>
      <c r="T44045" s="138"/>
    </row>
    <row r="44046" spans="9:20" x14ac:dyDescent="0.25">
      <c r="I44046" s="137"/>
      <c r="J44046" s="110"/>
      <c r="K44046"/>
      <c r="L44046"/>
      <c r="T44046" s="138"/>
    </row>
    <row r="44047" spans="9:20" x14ac:dyDescent="0.25">
      <c r="I44047" s="137"/>
      <c r="J44047" s="110"/>
      <c r="K44047"/>
      <c r="L44047"/>
      <c r="T44047" s="138"/>
    </row>
    <row r="44048" spans="9:20" x14ac:dyDescent="0.25">
      <c r="I44048" s="137"/>
      <c r="J44048" s="110"/>
      <c r="K44048"/>
      <c r="L44048"/>
      <c r="T44048" s="138"/>
    </row>
    <row r="44049" spans="9:20" x14ac:dyDescent="0.25">
      <c r="I44049" s="137"/>
      <c r="J44049" s="110"/>
      <c r="K44049"/>
      <c r="L44049"/>
      <c r="T44049" s="138"/>
    </row>
    <row r="44050" spans="9:20" x14ac:dyDescent="0.25">
      <c r="I44050" s="137"/>
      <c r="J44050" s="110"/>
      <c r="K44050"/>
      <c r="L44050"/>
      <c r="T44050" s="138"/>
    </row>
    <row r="44051" spans="9:20" x14ac:dyDescent="0.25">
      <c r="I44051" s="137"/>
      <c r="J44051" s="110"/>
      <c r="K44051"/>
      <c r="L44051"/>
      <c r="T44051" s="138"/>
    </row>
    <row r="44052" spans="9:20" x14ac:dyDescent="0.25">
      <c r="I44052" s="137"/>
      <c r="J44052" s="110"/>
      <c r="K44052"/>
      <c r="L44052"/>
      <c r="T44052" s="138"/>
    </row>
    <row r="44053" spans="9:20" x14ac:dyDescent="0.25">
      <c r="I44053" s="137"/>
      <c r="J44053" s="110"/>
      <c r="K44053"/>
      <c r="L44053"/>
      <c r="T44053" s="138"/>
    </row>
    <row r="44054" spans="9:20" x14ac:dyDescent="0.25">
      <c r="I44054" s="137"/>
      <c r="J44054" s="110"/>
      <c r="K44054"/>
      <c r="L44054"/>
      <c r="T44054" s="138"/>
    </row>
    <row r="44055" spans="9:20" x14ac:dyDescent="0.25">
      <c r="I44055" s="137"/>
      <c r="J44055" s="110"/>
      <c r="K44055"/>
      <c r="L44055"/>
      <c r="T44055" s="138"/>
    </row>
    <row r="44056" spans="9:20" x14ac:dyDescent="0.25">
      <c r="I44056" s="137"/>
      <c r="J44056" s="110"/>
      <c r="K44056"/>
      <c r="L44056"/>
      <c r="T44056" s="138"/>
    </row>
    <row r="44057" spans="9:20" x14ac:dyDescent="0.25">
      <c r="I44057" s="137"/>
      <c r="J44057" s="110"/>
      <c r="K44057"/>
      <c r="L44057"/>
      <c r="T44057" s="138"/>
    </row>
    <row r="44058" spans="9:20" x14ac:dyDescent="0.25">
      <c r="I44058" s="137"/>
      <c r="J44058" s="110"/>
      <c r="K44058"/>
      <c r="L44058"/>
      <c r="T44058" s="138"/>
    </row>
    <row r="44059" spans="9:20" x14ac:dyDescent="0.25">
      <c r="I44059" s="137"/>
      <c r="J44059" s="110"/>
      <c r="K44059"/>
      <c r="L44059"/>
      <c r="T44059" s="138"/>
    </row>
    <row r="44060" spans="9:20" x14ac:dyDescent="0.25">
      <c r="I44060" s="137"/>
      <c r="J44060" s="110"/>
      <c r="K44060"/>
      <c r="L44060"/>
      <c r="T44060" s="138"/>
    </row>
    <row r="44061" spans="9:20" x14ac:dyDescent="0.25">
      <c r="I44061" s="137"/>
      <c r="J44061" s="110"/>
      <c r="K44061"/>
      <c r="L44061"/>
      <c r="T44061" s="138"/>
    </row>
    <row r="44062" spans="9:20" x14ac:dyDescent="0.25">
      <c r="I44062" s="137"/>
      <c r="J44062" s="110"/>
      <c r="K44062"/>
      <c r="L44062"/>
      <c r="T44062" s="138"/>
    </row>
    <row r="44063" spans="9:20" x14ac:dyDescent="0.25">
      <c r="I44063" s="137"/>
      <c r="J44063" s="110"/>
      <c r="K44063"/>
      <c r="L44063"/>
      <c r="T44063" s="138"/>
    </row>
    <row r="44064" spans="9:20" x14ac:dyDescent="0.25">
      <c r="I44064" s="137"/>
      <c r="J44064" s="110"/>
      <c r="K44064"/>
      <c r="L44064"/>
      <c r="T44064" s="138"/>
    </row>
    <row r="44065" spans="9:20" x14ac:dyDescent="0.25">
      <c r="I44065" s="137"/>
      <c r="J44065" s="110"/>
      <c r="K44065"/>
      <c r="L44065"/>
      <c r="T44065" s="138"/>
    </row>
    <row r="44066" spans="9:20" x14ac:dyDescent="0.25">
      <c r="I44066" s="137"/>
      <c r="J44066" s="110"/>
      <c r="K44066"/>
      <c r="L44066"/>
      <c r="T44066" s="138"/>
    </row>
    <row r="44067" spans="9:20" x14ac:dyDescent="0.25">
      <c r="I44067" s="137"/>
      <c r="J44067" s="110"/>
      <c r="K44067"/>
      <c r="L44067"/>
      <c r="T44067" s="138"/>
    </row>
    <row r="44068" spans="9:20" x14ac:dyDescent="0.25">
      <c r="I44068" s="137"/>
      <c r="J44068" s="110"/>
      <c r="K44068"/>
      <c r="L44068"/>
      <c r="T44068" s="138"/>
    </row>
    <row r="44069" spans="9:20" x14ac:dyDescent="0.25">
      <c r="I44069" s="137"/>
      <c r="J44069" s="110"/>
      <c r="K44069"/>
      <c r="L44069"/>
      <c r="T44069" s="138"/>
    </row>
    <row r="44070" spans="9:20" x14ac:dyDescent="0.25">
      <c r="I44070" s="137"/>
      <c r="J44070" s="110"/>
      <c r="K44070"/>
      <c r="L44070"/>
      <c r="T44070" s="138"/>
    </row>
    <row r="44071" spans="9:20" x14ac:dyDescent="0.25">
      <c r="I44071" s="137"/>
      <c r="J44071" s="110"/>
      <c r="K44071"/>
      <c r="L44071"/>
      <c r="T44071" s="138"/>
    </row>
    <row r="44072" spans="9:20" x14ac:dyDescent="0.25">
      <c r="I44072" s="137"/>
      <c r="J44072" s="110"/>
      <c r="K44072"/>
      <c r="L44072"/>
      <c r="T44072" s="138"/>
    </row>
    <row r="44073" spans="9:20" x14ac:dyDescent="0.25">
      <c r="I44073" s="137"/>
      <c r="J44073" s="110"/>
      <c r="K44073"/>
      <c r="L44073"/>
      <c r="T44073" s="138"/>
    </row>
    <row r="44074" spans="9:20" x14ac:dyDescent="0.25">
      <c r="I44074" s="137"/>
      <c r="J44074" s="110"/>
      <c r="K44074"/>
      <c r="L44074"/>
      <c r="T44074" s="138"/>
    </row>
    <row r="44075" spans="9:20" x14ac:dyDescent="0.25">
      <c r="I44075" s="137"/>
      <c r="J44075" s="110"/>
      <c r="K44075"/>
      <c r="L44075"/>
      <c r="T44075" s="138"/>
    </row>
    <row r="44076" spans="9:20" x14ac:dyDescent="0.25">
      <c r="I44076" s="137"/>
      <c r="J44076" s="110"/>
      <c r="K44076"/>
      <c r="L44076"/>
      <c r="T44076" s="138"/>
    </row>
    <row r="44077" spans="9:20" x14ac:dyDescent="0.25">
      <c r="I44077" s="137"/>
      <c r="J44077" s="110"/>
      <c r="K44077"/>
      <c r="L44077"/>
      <c r="T44077" s="138"/>
    </row>
    <row r="44078" spans="9:20" x14ac:dyDescent="0.25">
      <c r="I44078" s="137"/>
      <c r="J44078" s="110"/>
      <c r="K44078"/>
      <c r="L44078"/>
      <c r="T44078" s="138"/>
    </row>
    <row r="44079" spans="9:20" x14ac:dyDescent="0.25">
      <c r="I44079" s="137"/>
      <c r="J44079" s="110"/>
      <c r="K44079"/>
      <c r="L44079"/>
      <c r="T44079" s="138"/>
    </row>
    <row r="44080" spans="9:20" x14ac:dyDescent="0.25">
      <c r="I44080" s="137"/>
      <c r="J44080" s="110"/>
      <c r="K44080"/>
      <c r="L44080"/>
      <c r="T44080" s="138"/>
    </row>
    <row r="44081" spans="9:20" x14ac:dyDescent="0.25">
      <c r="I44081" s="137"/>
      <c r="J44081" s="110"/>
      <c r="K44081"/>
      <c r="L44081"/>
      <c r="T44081" s="138"/>
    </row>
    <row r="44082" spans="9:20" x14ac:dyDescent="0.25">
      <c r="I44082" s="137"/>
      <c r="J44082" s="110"/>
      <c r="K44082"/>
      <c r="L44082"/>
      <c r="T44082" s="138"/>
    </row>
    <row r="44083" spans="9:20" x14ac:dyDescent="0.25">
      <c r="I44083" s="137"/>
      <c r="J44083" s="110"/>
      <c r="K44083"/>
      <c r="L44083"/>
      <c r="T44083" s="138"/>
    </row>
    <row r="44084" spans="9:20" x14ac:dyDescent="0.25">
      <c r="I44084" s="137"/>
      <c r="J44084" s="110"/>
      <c r="K44084"/>
      <c r="L44084"/>
      <c r="T44084" s="138"/>
    </row>
    <row r="44085" spans="9:20" x14ac:dyDescent="0.25">
      <c r="I44085" s="137"/>
      <c r="J44085" s="110"/>
      <c r="K44085"/>
      <c r="L44085"/>
      <c r="T44085" s="138"/>
    </row>
    <row r="44086" spans="9:20" x14ac:dyDescent="0.25">
      <c r="I44086" s="137"/>
      <c r="J44086" s="110"/>
      <c r="K44086"/>
      <c r="L44086"/>
      <c r="T44086" s="138"/>
    </row>
    <row r="44087" spans="9:20" x14ac:dyDescent="0.25">
      <c r="I44087" s="137"/>
      <c r="J44087" s="110"/>
      <c r="K44087"/>
      <c r="L44087"/>
      <c r="T44087" s="138"/>
    </row>
    <row r="44088" spans="9:20" x14ac:dyDescent="0.25">
      <c r="I44088" s="137"/>
      <c r="J44088" s="110"/>
      <c r="K44088"/>
      <c r="L44088"/>
      <c r="T44088" s="138"/>
    </row>
    <row r="44089" spans="9:20" x14ac:dyDescent="0.25">
      <c r="I44089" s="137"/>
      <c r="J44089" s="110"/>
      <c r="K44089"/>
      <c r="L44089"/>
      <c r="T44089" s="138"/>
    </row>
    <row r="44090" spans="9:20" x14ac:dyDescent="0.25">
      <c r="I44090" s="137"/>
      <c r="J44090" s="110"/>
      <c r="K44090"/>
      <c r="L44090"/>
      <c r="T44090" s="138"/>
    </row>
    <row r="44091" spans="9:20" x14ac:dyDescent="0.25">
      <c r="I44091" s="137"/>
      <c r="J44091" s="110"/>
      <c r="K44091"/>
      <c r="L44091"/>
      <c r="T44091" s="138"/>
    </row>
    <row r="44092" spans="9:20" x14ac:dyDescent="0.25">
      <c r="I44092" s="137"/>
      <c r="J44092" s="110"/>
      <c r="K44092"/>
      <c r="L44092"/>
      <c r="T44092" s="138"/>
    </row>
    <row r="44093" spans="9:20" x14ac:dyDescent="0.25">
      <c r="I44093" s="137"/>
      <c r="J44093" s="110"/>
      <c r="K44093"/>
      <c r="L44093"/>
      <c r="T44093" s="138"/>
    </row>
    <row r="44094" spans="9:20" x14ac:dyDescent="0.25">
      <c r="I44094" s="137"/>
      <c r="J44094" s="110"/>
      <c r="K44094"/>
      <c r="L44094"/>
      <c r="T44094" s="138"/>
    </row>
    <row r="44095" spans="9:20" x14ac:dyDescent="0.25">
      <c r="I44095" s="137"/>
      <c r="J44095" s="110"/>
      <c r="K44095"/>
      <c r="L44095"/>
      <c r="T44095" s="138"/>
    </row>
    <row r="44096" spans="9:20" x14ac:dyDescent="0.25">
      <c r="I44096" s="137"/>
      <c r="J44096" s="110"/>
      <c r="K44096"/>
      <c r="L44096"/>
      <c r="T44096" s="138"/>
    </row>
    <row r="44097" spans="9:20" x14ac:dyDescent="0.25">
      <c r="I44097" s="137"/>
      <c r="J44097" s="110"/>
      <c r="K44097"/>
      <c r="L44097"/>
      <c r="T44097" s="138"/>
    </row>
    <row r="44098" spans="9:20" x14ac:dyDescent="0.25">
      <c r="I44098" s="137"/>
      <c r="J44098" s="110"/>
      <c r="K44098"/>
      <c r="L44098"/>
      <c r="T44098" s="138"/>
    </row>
    <row r="44099" spans="9:20" x14ac:dyDescent="0.25">
      <c r="I44099" s="137"/>
      <c r="J44099" s="110"/>
      <c r="K44099"/>
      <c r="L44099"/>
      <c r="T44099" s="138"/>
    </row>
    <row r="44100" spans="9:20" x14ac:dyDescent="0.25">
      <c r="I44100" s="137"/>
      <c r="J44100" s="110"/>
      <c r="K44100"/>
      <c r="L44100"/>
      <c r="T44100" s="138"/>
    </row>
    <row r="44101" spans="9:20" x14ac:dyDescent="0.25">
      <c r="I44101" s="137"/>
      <c r="J44101" s="110"/>
      <c r="K44101"/>
      <c r="L44101"/>
      <c r="T44101" s="138"/>
    </row>
    <row r="44102" spans="9:20" x14ac:dyDescent="0.25">
      <c r="I44102" s="137"/>
      <c r="J44102" s="110"/>
      <c r="K44102"/>
      <c r="L44102"/>
      <c r="T44102" s="138"/>
    </row>
    <row r="44103" spans="9:20" x14ac:dyDescent="0.25">
      <c r="I44103" s="137"/>
      <c r="J44103" s="110"/>
      <c r="K44103"/>
      <c r="L44103"/>
      <c r="T44103" s="138"/>
    </row>
    <row r="44104" spans="9:20" x14ac:dyDescent="0.25">
      <c r="I44104" s="137"/>
      <c r="J44104" s="110"/>
      <c r="K44104"/>
      <c r="L44104"/>
      <c r="T44104" s="138"/>
    </row>
    <row r="44105" spans="9:20" x14ac:dyDescent="0.25">
      <c r="I44105" s="137"/>
      <c r="J44105" s="110"/>
      <c r="K44105"/>
      <c r="L44105"/>
      <c r="T44105" s="138"/>
    </row>
    <row r="44106" spans="9:20" x14ac:dyDescent="0.25">
      <c r="I44106" s="137"/>
      <c r="J44106" s="110"/>
      <c r="K44106"/>
      <c r="L44106"/>
      <c r="T44106" s="138"/>
    </row>
    <row r="44107" spans="9:20" x14ac:dyDescent="0.25">
      <c r="I44107" s="137"/>
      <c r="J44107" s="110"/>
      <c r="K44107"/>
      <c r="L44107"/>
      <c r="T44107" s="138"/>
    </row>
    <row r="44108" spans="9:20" x14ac:dyDescent="0.25">
      <c r="I44108" s="137"/>
      <c r="J44108" s="110"/>
      <c r="K44108"/>
      <c r="L44108"/>
      <c r="T44108" s="138"/>
    </row>
    <row r="44109" spans="9:20" x14ac:dyDescent="0.25">
      <c r="I44109" s="137"/>
      <c r="J44109" s="110"/>
      <c r="K44109"/>
      <c r="L44109"/>
      <c r="T44109" s="138"/>
    </row>
    <row r="44110" spans="9:20" x14ac:dyDescent="0.25">
      <c r="I44110" s="137"/>
      <c r="J44110" s="110"/>
      <c r="K44110"/>
      <c r="L44110"/>
      <c r="T44110" s="138"/>
    </row>
    <row r="44111" spans="9:20" x14ac:dyDescent="0.25">
      <c r="I44111" s="137"/>
      <c r="J44111" s="110"/>
      <c r="K44111"/>
      <c r="L44111"/>
      <c r="T44111" s="138"/>
    </row>
    <row r="44112" spans="9:20" x14ac:dyDescent="0.25">
      <c r="I44112" s="137"/>
      <c r="J44112" s="110"/>
      <c r="K44112"/>
      <c r="L44112"/>
      <c r="T44112" s="138"/>
    </row>
    <row r="44113" spans="9:20" x14ac:dyDescent="0.25">
      <c r="I44113" s="137"/>
      <c r="J44113" s="110"/>
      <c r="K44113"/>
      <c r="L44113"/>
      <c r="T44113" s="138"/>
    </row>
    <row r="44114" spans="9:20" x14ac:dyDescent="0.25">
      <c r="I44114" s="137"/>
      <c r="J44114" s="110"/>
      <c r="K44114"/>
      <c r="L44114"/>
      <c r="T44114" s="138"/>
    </row>
    <row r="44115" spans="9:20" x14ac:dyDescent="0.25">
      <c r="I44115" s="137"/>
      <c r="J44115" s="110"/>
      <c r="K44115"/>
      <c r="L44115"/>
      <c r="T44115" s="138"/>
    </row>
    <row r="44116" spans="9:20" x14ac:dyDescent="0.25">
      <c r="I44116" s="137"/>
      <c r="J44116" s="110"/>
      <c r="K44116"/>
      <c r="L44116"/>
      <c r="T44116" s="138"/>
    </row>
    <row r="44117" spans="9:20" x14ac:dyDescent="0.25">
      <c r="I44117" s="137"/>
      <c r="J44117" s="110"/>
      <c r="K44117"/>
      <c r="L44117"/>
      <c r="T44117" s="138"/>
    </row>
    <row r="44118" spans="9:20" x14ac:dyDescent="0.25">
      <c r="I44118" s="137"/>
      <c r="J44118" s="110"/>
      <c r="K44118"/>
      <c r="L44118"/>
      <c r="T44118" s="138"/>
    </row>
    <row r="44119" spans="9:20" x14ac:dyDescent="0.25">
      <c r="I44119" s="137"/>
      <c r="J44119" s="110"/>
      <c r="K44119"/>
      <c r="L44119"/>
      <c r="T44119" s="138"/>
    </row>
    <row r="44120" spans="9:20" x14ac:dyDescent="0.25">
      <c r="I44120" s="137"/>
      <c r="J44120" s="110"/>
      <c r="K44120"/>
      <c r="L44120"/>
      <c r="T44120" s="138"/>
    </row>
    <row r="44121" spans="9:20" x14ac:dyDescent="0.25">
      <c r="I44121" s="137"/>
      <c r="J44121" s="110"/>
      <c r="K44121"/>
      <c r="L44121"/>
      <c r="T44121" s="138"/>
    </row>
    <row r="44122" spans="9:20" x14ac:dyDescent="0.25">
      <c r="I44122" s="137"/>
      <c r="J44122" s="110"/>
      <c r="K44122"/>
      <c r="L44122"/>
      <c r="T44122" s="138"/>
    </row>
    <row r="44123" spans="9:20" x14ac:dyDescent="0.25">
      <c r="I44123" s="137"/>
      <c r="J44123" s="110"/>
      <c r="K44123"/>
      <c r="L44123"/>
      <c r="T44123" s="138"/>
    </row>
    <row r="44124" spans="9:20" x14ac:dyDescent="0.25">
      <c r="I44124" s="137"/>
      <c r="J44124" s="110"/>
      <c r="K44124"/>
      <c r="L44124"/>
      <c r="T44124" s="138"/>
    </row>
    <row r="44125" spans="9:20" x14ac:dyDescent="0.25">
      <c r="I44125" s="137"/>
      <c r="J44125" s="110"/>
      <c r="K44125"/>
      <c r="L44125"/>
      <c r="T44125" s="138"/>
    </row>
    <row r="44126" spans="9:20" x14ac:dyDescent="0.25">
      <c r="I44126" s="137"/>
      <c r="J44126" s="110"/>
      <c r="K44126"/>
      <c r="L44126"/>
      <c r="T44126" s="138"/>
    </row>
    <row r="44127" spans="9:20" x14ac:dyDescent="0.25">
      <c r="I44127" s="137"/>
      <c r="J44127" s="110"/>
      <c r="K44127"/>
      <c r="L44127"/>
      <c r="T44127" s="138"/>
    </row>
    <row r="44128" spans="9:20" x14ac:dyDescent="0.25">
      <c r="I44128" s="137"/>
      <c r="J44128" s="110"/>
      <c r="K44128"/>
      <c r="L44128"/>
      <c r="T44128" s="138"/>
    </row>
    <row r="44129" spans="9:20" x14ac:dyDescent="0.25">
      <c r="I44129" s="137"/>
      <c r="J44129" s="110"/>
      <c r="K44129"/>
      <c r="L44129"/>
      <c r="T44129" s="138"/>
    </row>
    <row r="44130" spans="9:20" x14ac:dyDescent="0.25">
      <c r="I44130" s="137"/>
      <c r="J44130" s="110"/>
      <c r="K44130"/>
      <c r="L44130"/>
      <c r="T44130" s="138"/>
    </row>
    <row r="44131" spans="9:20" x14ac:dyDescent="0.25">
      <c r="I44131" s="137"/>
      <c r="J44131" s="110"/>
      <c r="K44131"/>
      <c r="L44131"/>
      <c r="T44131" s="138"/>
    </row>
    <row r="44132" spans="9:20" x14ac:dyDescent="0.25">
      <c r="I44132" s="137"/>
      <c r="J44132" s="110"/>
      <c r="K44132"/>
      <c r="L44132"/>
      <c r="T44132" s="138"/>
    </row>
    <row r="44133" spans="9:20" x14ac:dyDescent="0.25">
      <c r="I44133" s="137"/>
      <c r="J44133" s="110"/>
      <c r="K44133"/>
      <c r="L44133"/>
      <c r="T44133" s="138"/>
    </row>
    <row r="44134" spans="9:20" x14ac:dyDescent="0.25">
      <c r="I44134" s="137"/>
      <c r="J44134" s="110"/>
      <c r="K44134"/>
      <c r="L44134"/>
      <c r="T44134" s="138"/>
    </row>
    <row r="44135" spans="9:20" x14ac:dyDescent="0.25">
      <c r="I44135" s="137"/>
      <c r="J44135" s="110"/>
      <c r="K44135"/>
      <c r="L44135"/>
      <c r="T44135" s="138"/>
    </row>
    <row r="44136" spans="9:20" x14ac:dyDescent="0.25">
      <c r="I44136" s="137"/>
      <c r="J44136" s="110"/>
      <c r="K44136"/>
      <c r="L44136"/>
      <c r="T44136" s="138"/>
    </row>
    <row r="44137" spans="9:20" x14ac:dyDescent="0.25">
      <c r="I44137" s="137"/>
      <c r="J44137" s="110"/>
      <c r="K44137"/>
      <c r="L44137"/>
      <c r="T44137" s="138"/>
    </row>
    <row r="44138" spans="9:20" x14ac:dyDescent="0.25">
      <c r="I44138" s="137"/>
      <c r="J44138" s="110"/>
      <c r="K44138"/>
      <c r="L44138"/>
      <c r="T44138" s="138"/>
    </row>
    <row r="44139" spans="9:20" x14ac:dyDescent="0.25">
      <c r="I44139" s="137"/>
      <c r="J44139" s="110"/>
      <c r="K44139"/>
      <c r="L44139"/>
      <c r="T44139" s="138"/>
    </row>
    <row r="44140" spans="9:20" x14ac:dyDescent="0.25">
      <c r="I44140" s="137"/>
      <c r="J44140" s="110"/>
      <c r="K44140"/>
      <c r="L44140"/>
      <c r="T44140" s="138"/>
    </row>
    <row r="44141" spans="9:20" x14ac:dyDescent="0.25">
      <c r="I44141" s="137"/>
      <c r="J44141" s="110"/>
      <c r="K44141"/>
      <c r="L44141"/>
      <c r="T44141" s="138"/>
    </row>
    <row r="44142" spans="9:20" x14ac:dyDescent="0.25">
      <c r="I44142" s="137"/>
      <c r="J44142" s="110"/>
      <c r="K44142"/>
      <c r="L44142"/>
      <c r="T44142" s="138"/>
    </row>
    <row r="44143" spans="9:20" x14ac:dyDescent="0.25">
      <c r="I44143" s="137"/>
      <c r="J44143" s="110"/>
      <c r="K44143"/>
      <c r="L44143"/>
      <c r="T44143" s="138"/>
    </row>
    <row r="44144" spans="9:20" x14ac:dyDescent="0.25">
      <c r="I44144" s="137"/>
      <c r="J44144" s="110"/>
      <c r="K44144"/>
      <c r="L44144"/>
      <c r="T44144" s="138"/>
    </row>
    <row r="44145" spans="9:20" x14ac:dyDescent="0.25">
      <c r="I44145" s="137"/>
      <c r="J44145" s="110"/>
      <c r="K44145"/>
      <c r="L44145"/>
      <c r="T44145" s="138"/>
    </row>
    <row r="44146" spans="9:20" x14ac:dyDescent="0.25">
      <c r="I44146" s="137"/>
      <c r="J44146" s="110"/>
      <c r="K44146"/>
      <c r="L44146"/>
      <c r="T44146" s="138"/>
    </row>
    <row r="44147" spans="9:20" x14ac:dyDescent="0.25">
      <c r="I44147" s="137"/>
      <c r="J44147" s="110"/>
      <c r="K44147"/>
      <c r="L44147"/>
      <c r="T44147" s="138"/>
    </row>
    <row r="44148" spans="9:20" x14ac:dyDescent="0.25">
      <c r="I44148" s="137"/>
      <c r="J44148" s="110"/>
      <c r="K44148"/>
      <c r="L44148"/>
      <c r="T44148" s="138"/>
    </row>
    <row r="44149" spans="9:20" x14ac:dyDescent="0.25">
      <c r="I44149" s="137"/>
      <c r="J44149" s="110"/>
      <c r="K44149"/>
      <c r="L44149"/>
      <c r="T44149" s="138"/>
    </row>
    <row r="44150" spans="9:20" x14ac:dyDescent="0.25">
      <c r="I44150" s="137"/>
      <c r="J44150" s="110"/>
      <c r="K44150"/>
      <c r="L44150"/>
      <c r="T44150" s="138"/>
    </row>
    <row r="44151" spans="9:20" x14ac:dyDescent="0.25">
      <c r="I44151" s="137"/>
      <c r="J44151" s="110"/>
      <c r="K44151"/>
      <c r="L44151"/>
      <c r="T44151" s="138"/>
    </row>
    <row r="44152" spans="9:20" x14ac:dyDescent="0.25">
      <c r="I44152" s="137"/>
      <c r="J44152" s="110"/>
      <c r="K44152"/>
      <c r="L44152"/>
      <c r="T44152" s="138"/>
    </row>
    <row r="44153" spans="9:20" x14ac:dyDescent="0.25">
      <c r="I44153" s="137"/>
      <c r="J44153" s="110"/>
      <c r="K44153"/>
      <c r="L44153"/>
      <c r="T44153" s="138"/>
    </row>
    <row r="44154" spans="9:20" x14ac:dyDescent="0.25">
      <c r="I44154" s="137"/>
      <c r="J44154" s="110"/>
      <c r="K44154"/>
      <c r="L44154"/>
      <c r="T44154" s="138"/>
    </row>
    <row r="44155" spans="9:20" x14ac:dyDescent="0.25">
      <c r="I44155" s="137"/>
      <c r="J44155" s="110"/>
      <c r="K44155"/>
      <c r="L44155"/>
      <c r="T44155" s="138"/>
    </row>
    <row r="44156" spans="9:20" x14ac:dyDescent="0.25">
      <c r="I44156" s="137"/>
      <c r="J44156" s="110"/>
      <c r="K44156"/>
      <c r="L44156"/>
      <c r="T44156" s="138"/>
    </row>
    <row r="44157" spans="9:20" x14ac:dyDescent="0.25">
      <c r="I44157" s="137"/>
      <c r="J44157" s="110"/>
      <c r="K44157"/>
      <c r="L44157"/>
      <c r="T44157" s="138"/>
    </row>
    <row r="44158" spans="9:20" x14ac:dyDescent="0.25">
      <c r="I44158" s="137"/>
      <c r="J44158" s="110"/>
      <c r="K44158"/>
      <c r="L44158"/>
      <c r="T44158" s="138"/>
    </row>
    <row r="44159" spans="9:20" x14ac:dyDescent="0.25">
      <c r="I44159" s="137"/>
      <c r="J44159" s="110"/>
      <c r="K44159"/>
      <c r="L44159"/>
      <c r="T44159" s="138"/>
    </row>
    <row r="44160" spans="9:20" x14ac:dyDescent="0.25">
      <c r="I44160" s="137"/>
      <c r="J44160" s="110"/>
      <c r="K44160"/>
      <c r="L44160"/>
      <c r="T44160" s="138"/>
    </row>
    <row r="44161" spans="9:20" x14ac:dyDescent="0.25">
      <c r="I44161" s="137"/>
      <c r="J44161" s="110"/>
      <c r="K44161"/>
      <c r="L44161"/>
      <c r="T44161" s="138"/>
    </row>
    <row r="44162" spans="9:20" x14ac:dyDescent="0.25">
      <c r="I44162" s="137"/>
      <c r="J44162" s="110"/>
      <c r="K44162"/>
      <c r="L44162"/>
      <c r="T44162" s="138"/>
    </row>
    <row r="44163" spans="9:20" x14ac:dyDescent="0.25">
      <c r="I44163" s="137"/>
      <c r="J44163" s="110"/>
      <c r="K44163"/>
      <c r="L44163"/>
      <c r="T44163" s="138"/>
    </row>
    <row r="44164" spans="9:20" x14ac:dyDescent="0.25">
      <c r="I44164" s="137"/>
      <c r="J44164" s="110"/>
      <c r="K44164"/>
      <c r="L44164"/>
      <c r="T44164" s="138"/>
    </row>
    <row r="44165" spans="9:20" x14ac:dyDescent="0.25">
      <c r="I44165" s="137"/>
      <c r="J44165" s="110"/>
      <c r="K44165"/>
      <c r="L44165"/>
      <c r="T44165" s="138"/>
    </row>
    <row r="44166" spans="9:20" x14ac:dyDescent="0.25">
      <c r="I44166" s="137"/>
      <c r="J44166" s="110"/>
      <c r="K44166"/>
      <c r="L44166"/>
      <c r="T44166" s="138"/>
    </row>
    <row r="44167" spans="9:20" x14ac:dyDescent="0.25">
      <c r="I44167" s="137"/>
      <c r="J44167" s="110"/>
      <c r="K44167"/>
      <c r="L44167"/>
      <c r="T44167" s="138"/>
    </row>
    <row r="44168" spans="9:20" x14ac:dyDescent="0.25">
      <c r="I44168" s="137"/>
      <c r="J44168" s="110"/>
      <c r="K44168"/>
      <c r="L44168"/>
      <c r="T44168" s="138"/>
    </row>
    <row r="44169" spans="9:20" x14ac:dyDescent="0.25">
      <c r="I44169" s="137"/>
      <c r="J44169" s="110"/>
      <c r="K44169"/>
      <c r="L44169"/>
      <c r="T44169" s="138"/>
    </row>
    <row r="44170" spans="9:20" x14ac:dyDescent="0.25">
      <c r="I44170" s="137"/>
      <c r="J44170" s="110"/>
      <c r="K44170"/>
      <c r="L44170"/>
      <c r="T44170" s="138"/>
    </row>
    <row r="44171" spans="9:20" x14ac:dyDescent="0.25">
      <c r="I44171" s="137"/>
      <c r="J44171" s="110"/>
      <c r="K44171"/>
      <c r="L44171"/>
      <c r="T44171" s="138"/>
    </row>
    <row r="44172" spans="9:20" x14ac:dyDescent="0.25">
      <c r="I44172" s="137"/>
      <c r="J44172" s="110"/>
      <c r="K44172"/>
      <c r="L44172"/>
      <c r="T44172" s="138"/>
    </row>
    <row r="44173" spans="9:20" x14ac:dyDescent="0.25">
      <c r="I44173" s="137"/>
      <c r="J44173" s="110"/>
      <c r="K44173"/>
      <c r="L44173"/>
      <c r="T44173" s="138"/>
    </row>
    <row r="44174" spans="9:20" x14ac:dyDescent="0.25">
      <c r="I44174" s="137"/>
      <c r="J44174" s="110"/>
      <c r="K44174"/>
      <c r="L44174"/>
      <c r="T44174" s="138"/>
    </row>
    <row r="44175" spans="9:20" x14ac:dyDescent="0.25">
      <c r="I44175" s="137"/>
      <c r="J44175" s="110"/>
      <c r="K44175"/>
      <c r="L44175"/>
      <c r="T44175" s="138"/>
    </row>
    <row r="44176" spans="9:20" x14ac:dyDescent="0.25">
      <c r="I44176" s="137"/>
      <c r="J44176" s="110"/>
      <c r="K44176"/>
      <c r="L44176"/>
      <c r="T44176" s="138"/>
    </row>
    <row r="44177" spans="9:20" x14ac:dyDescent="0.25">
      <c r="I44177" s="137"/>
      <c r="J44177" s="110"/>
      <c r="K44177"/>
      <c r="L44177"/>
      <c r="T44177" s="138"/>
    </row>
    <row r="44178" spans="9:20" x14ac:dyDescent="0.25">
      <c r="I44178" s="137"/>
      <c r="J44178" s="110"/>
      <c r="K44178"/>
      <c r="L44178"/>
      <c r="T44178" s="138"/>
    </row>
    <row r="44179" spans="9:20" x14ac:dyDescent="0.25">
      <c r="I44179" s="137"/>
      <c r="J44179" s="110"/>
      <c r="K44179"/>
      <c r="L44179"/>
      <c r="T44179" s="138"/>
    </row>
    <row r="44180" spans="9:20" x14ac:dyDescent="0.25">
      <c r="I44180" s="137"/>
      <c r="J44180" s="110"/>
      <c r="K44180"/>
      <c r="L44180"/>
      <c r="T44180" s="138"/>
    </row>
    <row r="44181" spans="9:20" x14ac:dyDescent="0.25">
      <c r="I44181" s="137"/>
      <c r="J44181" s="110"/>
      <c r="K44181"/>
      <c r="L44181"/>
      <c r="T44181" s="138"/>
    </row>
    <row r="44182" spans="9:20" x14ac:dyDescent="0.25">
      <c r="I44182" s="137"/>
      <c r="J44182" s="110"/>
      <c r="K44182"/>
      <c r="L44182"/>
      <c r="T44182" s="138"/>
    </row>
    <row r="44183" spans="9:20" x14ac:dyDescent="0.25">
      <c r="I44183" s="137"/>
      <c r="J44183" s="110"/>
      <c r="K44183"/>
      <c r="L44183"/>
      <c r="T44183" s="138"/>
    </row>
    <row r="44184" spans="9:20" x14ac:dyDescent="0.25">
      <c r="I44184" s="137"/>
      <c r="J44184" s="110"/>
      <c r="K44184"/>
      <c r="L44184"/>
      <c r="T44184" s="138"/>
    </row>
    <row r="44185" spans="9:20" x14ac:dyDescent="0.25">
      <c r="I44185" s="137"/>
      <c r="J44185" s="110"/>
      <c r="K44185"/>
      <c r="L44185"/>
      <c r="T44185" s="138"/>
    </row>
    <row r="44186" spans="9:20" x14ac:dyDescent="0.25">
      <c r="I44186" s="137"/>
      <c r="J44186" s="110"/>
      <c r="K44186"/>
      <c r="L44186"/>
      <c r="T44186" s="138"/>
    </row>
    <row r="44187" spans="9:20" x14ac:dyDescent="0.25">
      <c r="I44187" s="137"/>
      <c r="J44187" s="110"/>
      <c r="K44187"/>
      <c r="L44187"/>
      <c r="T44187" s="138"/>
    </row>
    <row r="44188" spans="9:20" x14ac:dyDescent="0.25">
      <c r="I44188" s="137"/>
      <c r="J44188" s="110"/>
      <c r="K44188"/>
      <c r="L44188"/>
      <c r="T44188" s="138"/>
    </row>
    <row r="44189" spans="9:20" x14ac:dyDescent="0.25">
      <c r="I44189" s="137"/>
      <c r="J44189" s="110"/>
      <c r="K44189"/>
      <c r="L44189"/>
      <c r="T44189" s="138"/>
    </row>
    <row r="44190" spans="9:20" x14ac:dyDescent="0.25">
      <c r="I44190" s="137"/>
      <c r="J44190" s="110"/>
      <c r="K44190"/>
      <c r="L44190"/>
      <c r="T44190" s="138"/>
    </row>
    <row r="44191" spans="9:20" x14ac:dyDescent="0.25">
      <c r="I44191" s="137"/>
      <c r="J44191" s="110"/>
      <c r="K44191"/>
      <c r="L44191"/>
      <c r="T44191" s="138"/>
    </row>
    <row r="44192" spans="9:20" x14ac:dyDescent="0.25">
      <c r="I44192" s="137"/>
      <c r="J44192" s="110"/>
      <c r="K44192"/>
      <c r="L44192"/>
      <c r="T44192" s="138"/>
    </row>
    <row r="44193" spans="9:20" x14ac:dyDescent="0.25">
      <c r="I44193" s="137"/>
      <c r="J44193" s="110"/>
      <c r="K44193"/>
      <c r="L44193"/>
      <c r="T44193" s="138"/>
    </row>
    <row r="44194" spans="9:20" x14ac:dyDescent="0.25">
      <c r="I44194" s="137"/>
      <c r="J44194" s="110"/>
      <c r="K44194"/>
      <c r="L44194"/>
      <c r="T44194" s="138"/>
    </row>
    <row r="44195" spans="9:20" x14ac:dyDescent="0.25">
      <c r="I44195" s="137"/>
      <c r="J44195" s="110"/>
      <c r="K44195"/>
      <c r="L44195"/>
      <c r="T44195" s="138"/>
    </row>
    <row r="44196" spans="9:20" x14ac:dyDescent="0.25">
      <c r="I44196" s="137"/>
      <c r="J44196" s="110"/>
      <c r="K44196"/>
      <c r="L44196"/>
      <c r="T44196" s="138"/>
    </row>
    <row r="44197" spans="9:20" x14ac:dyDescent="0.25">
      <c r="I44197" s="137"/>
      <c r="J44197" s="110"/>
      <c r="K44197"/>
      <c r="L44197"/>
      <c r="T44197" s="138"/>
    </row>
    <row r="44198" spans="9:20" x14ac:dyDescent="0.25">
      <c r="I44198" s="137"/>
      <c r="J44198" s="110"/>
      <c r="K44198"/>
      <c r="L44198"/>
      <c r="T44198" s="138"/>
    </row>
    <row r="44199" spans="9:20" x14ac:dyDescent="0.25">
      <c r="I44199" s="137"/>
      <c r="J44199" s="110"/>
      <c r="K44199"/>
      <c r="L44199"/>
      <c r="T44199" s="138"/>
    </row>
    <row r="44200" spans="9:20" x14ac:dyDescent="0.25">
      <c r="I44200" s="137"/>
      <c r="J44200" s="110"/>
      <c r="K44200"/>
      <c r="L44200"/>
      <c r="T44200" s="138"/>
    </row>
    <row r="44201" spans="9:20" x14ac:dyDescent="0.25">
      <c r="I44201" s="137"/>
      <c r="J44201" s="110"/>
      <c r="K44201"/>
      <c r="L44201"/>
      <c r="T44201" s="138"/>
    </row>
    <row r="44202" spans="9:20" x14ac:dyDescent="0.25">
      <c r="I44202" s="137"/>
      <c r="J44202" s="110"/>
      <c r="K44202"/>
      <c r="L44202"/>
      <c r="T44202" s="138"/>
    </row>
    <row r="44203" spans="9:20" x14ac:dyDescent="0.25">
      <c r="I44203" s="137"/>
      <c r="J44203" s="110"/>
      <c r="K44203"/>
      <c r="L44203"/>
      <c r="T44203" s="138"/>
    </row>
    <row r="44204" spans="9:20" x14ac:dyDescent="0.25">
      <c r="I44204" s="137"/>
      <c r="J44204" s="110"/>
      <c r="K44204"/>
      <c r="L44204"/>
      <c r="T44204" s="138"/>
    </row>
    <row r="44205" spans="9:20" x14ac:dyDescent="0.25">
      <c r="I44205" s="137"/>
      <c r="J44205" s="110"/>
      <c r="K44205"/>
      <c r="L44205"/>
      <c r="T44205" s="138"/>
    </row>
    <row r="44206" spans="9:20" x14ac:dyDescent="0.25">
      <c r="I44206" s="137"/>
      <c r="J44206" s="110"/>
      <c r="K44206"/>
      <c r="L44206"/>
      <c r="T44206" s="138"/>
    </row>
    <row r="44207" spans="9:20" x14ac:dyDescent="0.25">
      <c r="I44207" s="137"/>
      <c r="J44207" s="110"/>
      <c r="K44207"/>
      <c r="L44207"/>
      <c r="T44207" s="138"/>
    </row>
    <row r="44208" spans="9:20" x14ac:dyDescent="0.25">
      <c r="I44208" s="137"/>
      <c r="J44208" s="110"/>
      <c r="K44208"/>
      <c r="L44208"/>
      <c r="T44208" s="138"/>
    </row>
    <row r="44209" spans="9:20" x14ac:dyDescent="0.25">
      <c r="I44209" s="137"/>
      <c r="J44209" s="110"/>
      <c r="K44209"/>
      <c r="L44209"/>
      <c r="T44209" s="138"/>
    </row>
    <row r="44210" spans="9:20" x14ac:dyDescent="0.25">
      <c r="I44210" s="137"/>
      <c r="J44210" s="110"/>
      <c r="K44210"/>
      <c r="L44210"/>
      <c r="T44210" s="138"/>
    </row>
    <row r="44211" spans="9:20" x14ac:dyDescent="0.25">
      <c r="I44211" s="137"/>
      <c r="J44211" s="110"/>
      <c r="K44211"/>
      <c r="L44211"/>
      <c r="T44211" s="138"/>
    </row>
    <row r="44212" spans="9:20" x14ac:dyDescent="0.25">
      <c r="I44212" s="137"/>
      <c r="J44212" s="110"/>
      <c r="K44212"/>
      <c r="L44212"/>
      <c r="T44212" s="138"/>
    </row>
    <row r="44213" spans="9:20" x14ac:dyDescent="0.25">
      <c r="I44213" s="137"/>
      <c r="J44213" s="110"/>
      <c r="K44213"/>
      <c r="L44213"/>
      <c r="T44213" s="138"/>
    </row>
    <row r="44214" spans="9:20" x14ac:dyDescent="0.25">
      <c r="I44214" s="137"/>
      <c r="J44214" s="110"/>
      <c r="K44214"/>
      <c r="L44214"/>
      <c r="T44214" s="138"/>
    </row>
    <row r="44215" spans="9:20" x14ac:dyDescent="0.25">
      <c r="I44215" s="137"/>
      <c r="J44215" s="110"/>
      <c r="K44215"/>
      <c r="L44215"/>
      <c r="T44215" s="138"/>
    </row>
    <row r="44216" spans="9:20" x14ac:dyDescent="0.25">
      <c r="I44216" s="137"/>
      <c r="J44216" s="110"/>
      <c r="K44216"/>
      <c r="L44216"/>
      <c r="T44216" s="138"/>
    </row>
    <row r="44217" spans="9:20" x14ac:dyDescent="0.25">
      <c r="I44217" s="137"/>
      <c r="J44217" s="110"/>
      <c r="K44217"/>
      <c r="L44217"/>
      <c r="T44217" s="138"/>
    </row>
    <row r="44218" spans="9:20" x14ac:dyDescent="0.25">
      <c r="I44218" s="137"/>
      <c r="J44218" s="110"/>
      <c r="K44218"/>
      <c r="L44218"/>
      <c r="T44218" s="138"/>
    </row>
    <row r="44219" spans="9:20" x14ac:dyDescent="0.25">
      <c r="I44219" s="137"/>
      <c r="J44219" s="110"/>
      <c r="K44219"/>
      <c r="L44219"/>
      <c r="T44219" s="138"/>
    </row>
    <row r="44220" spans="9:20" x14ac:dyDescent="0.25">
      <c r="I44220" s="137"/>
      <c r="J44220" s="110"/>
      <c r="K44220"/>
      <c r="L44220"/>
      <c r="T44220" s="138"/>
    </row>
    <row r="44221" spans="9:20" x14ac:dyDescent="0.25">
      <c r="I44221" s="137"/>
      <c r="J44221" s="110"/>
      <c r="K44221"/>
      <c r="L44221"/>
      <c r="T44221" s="138"/>
    </row>
    <row r="44222" spans="9:20" x14ac:dyDescent="0.25">
      <c r="I44222" s="137"/>
      <c r="J44222" s="110"/>
      <c r="K44222"/>
      <c r="L44222"/>
      <c r="T44222" s="138"/>
    </row>
    <row r="44223" spans="9:20" x14ac:dyDescent="0.25">
      <c r="I44223" s="137"/>
      <c r="J44223" s="110"/>
      <c r="K44223"/>
      <c r="L44223"/>
      <c r="T44223" s="138"/>
    </row>
    <row r="44224" spans="9:20" x14ac:dyDescent="0.25">
      <c r="I44224" s="137"/>
      <c r="J44224" s="110"/>
      <c r="K44224"/>
      <c r="L44224"/>
      <c r="T44224" s="138"/>
    </row>
    <row r="44225" spans="9:20" x14ac:dyDescent="0.25">
      <c r="I44225" s="137"/>
      <c r="J44225" s="110"/>
      <c r="K44225"/>
      <c r="L44225"/>
      <c r="T44225" s="138"/>
    </row>
    <row r="44226" spans="9:20" x14ac:dyDescent="0.25">
      <c r="I44226" s="137"/>
      <c r="J44226" s="110"/>
      <c r="K44226"/>
      <c r="L44226"/>
      <c r="T44226" s="138"/>
    </row>
    <row r="44227" spans="9:20" x14ac:dyDescent="0.25">
      <c r="I44227" s="137"/>
      <c r="J44227" s="110"/>
      <c r="K44227"/>
      <c r="L44227"/>
      <c r="T44227" s="138"/>
    </row>
    <row r="44228" spans="9:20" x14ac:dyDescent="0.25">
      <c r="I44228" s="137"/>
      <c r="J44228" s="110"/>
      <c r="K44228"/>
      <c r="L44228"/>
      <c r="T44228" s="138"/>
    </row>
    <row r="44229" spans="9:20" x14ac:dyDescent="0.25">
      <c r="I44229" s="137"/>
      <c r="J44229" s="110"/>
      <c r="K44229"/>
      <c r="L44229"/>
      <c r="T44229" s="138"/>
    </row>
    <row r="44230" spans="9:20" x14ac:dyDescent="0.25">
      <c r="I44230" s="137"/>
      <c r="J44230" s="110"/>
      <c r="K44230"/>
      <c r="L44230"/>
      <c r="T44230" s="138"/>
    </row>
    <row r="44231" spans="9:20" x14ac:dyDescent="0.25">
      <c r="I44231" s="137"/>
      <c r="J44231" s="110"/>
      <c r="K44231"/>
      <c r="L44231"/>
      <c r="T44231" s="138"/>
    </row>
    <row r="44232" spans="9:20" x14ac:dyDescent="0.25">
      <c r="I44232" s="137"/>
      <c r="J44232" s="110"/>
      <c r="K44232"/>
      <c r="L44232"/>
      <c r="T44232" s="138"/>
    </row>
    <row r="44233" spans="9:20" x14ac:dyDescent="0.25">
      <c r="I44233" s="137"/>
      <c r="J44233" s="110"/>
      <c r="K44233"/>
      <c r="L44233"/>
      <c r="T44233" s="138"/>
    </row>
    <row r="44234" spans="9:20" x14ac:dyDescent="0.25">
      <c r="I44234" s="137"/>
      <c r="J44234" s="110"/>
      <c r="K44234"/>
      <c r="L44234"/>
      <c r="T44234" s="138"/>
    </row>
    <row r="44235" spans="9:20" x14ac:dyDescent="0.25">
      <c r="I44235" s="137"/>
      <c r="J44235" s="110"/>
      <c r="K44235"/>
      <c r="L44235"/>
      <c r="T44235" s="138"/>
    </row>
    <row r="44236" spans="9:20" x14ac:dyDescent="0.25">
      <c r="I44236" s="137"/>
      <c r="J44236" s="110"/>
      <c r="K44236"/>
      <c r="L44236"/>
      <c r="T44236" s="138"/>
    </row>
    <row r="44237" spans="9:20" x14ac:dyDescent="0.25">
      <c r="I44237" s="137"/>
      <c r="J44237" s="110"/>
      <c r="K44237"/>
      <c r="L44237"/>
      <c r="T44237" s="138"/>
    </row>
    <row r="44238" spans="9:20" x14ac:dyDescent="0.25">
      <c r="I44238" s="137"/>
      <c r="J44238" s="110"/>
      <c r="K44238"/>
      <c r="L44238"/>
      <c r="T44238" s="138"/>
    </row>
    <row r="44239" spans="9:20" x14ac:dyDescent="0.25">
      <c r="I44239" s="137"/>
      <c r="J44239" s="110"/>
      <c r="K44239"/>
      <c r="L44239"/>
      <c r="T44239" s="138"/>
    </row>
    <row r="44240" spans="9:20" x14ac:dyDescent="0.25">
      <c r="I44240" s="137"/>
      <c r="J44240" s="110"/>
      <c r="K44240"/>
      <c r="L44240"/>
      <c r="T44240" s="138"/>
    </row>
    <row r="44241" spans="9:20" x14ac:dyDescent="0.25">
      <c r="I44241" s="137"/>
      <c r="J44241" s="110"/>
      <c r="K44241"/>
      <c r="L44241"/>
      <c r="T44241" s="138"/>
    </row>
    <row r="44242" spans="9:20" x14ac:dyDescent="0.25">
      <c r="I44242" s="137"/>
      <c r="J44242" s="110"/>
      <c r="K44242"/>
      <c r="L44242"/>
      <c r="T44242" s="138"/>
    </row>
    <row r="44243" spans="9:20" x14ac:dyDescent="0.25">
      <c r="I44243" s="137"/>
      <c r="J44243" s="110"/>
      <c r="K44243"/>
      <c r="L44243"/>
      <c r="T44243" s="138"/>
    </row>
    <row r="44244" spans="9:20" x14ac:dyDescent="0.25">
      <c r="I44244" s="137"/>
      <c r="J44244" s="110"/>
      <c r="K44244"/>
      <c r="L44244"/>
      <c r="T44244" s="138"/>
    </row>
    <row r="44245" spans="9:20" x14ac:dyDescent="0.25">
      <c r="I44245" s="137"/>
      <c r="J44245" s="110"/>
      <c r="K44245"/>
      <c r="L44245"/>
      <c r="T44245" s="138"/>
    </row>
    <row r="44246" spans="9:20" x14ac:dyDescent="0.25">
      <c r="I44246" s="137"/>
      <c r="J44246" s="110"/>
      <c r="K44246"/>
      <c r="L44246"/>
      <c r="T44246" s="138"/>
    </row>
    <row r="44247" spans="9:20" x14ac:dyDescent="0.25">
      <c r="I44247" s="137"/>
      <c r="J44247" s="110"/>
      <c r="K44247"/>
      <c r="L44247"/>
      <c r="T44247" s="138"/>
    </row>
    <row r="44248" spans="9:20" x14ac:dyDescent="0.25">
      <c r="I44248" s="137"/>
      <c r="J44248" s="110"/>
      <c r="K44248"/>
      <c r="L44248"/>
      <c r="T44248" s="138"/>
    </row>
    <row r="44249" spans="9:20" x14ac:dyDescent="0.25">
      <c r="I44249" s="137"/>
      <c r="J44249" s="110"/>
      <c r="K44249"/>
      <c r="L44249"/>
      <c r="T44249" s="138"/>
    </row>
    <row r="44250" spans="9:20" x14ac:dyDescent="0.25">
      <c r="I44250" s="137"/>
      <c r="J44250" s="110"/>
      <c r="K44250"/>
      <c r="L44250"/>
      <c r="T44250" s="138"/>
    </row>
    <row r="44251" spans="9:20" x14ac:dyDescent="0.25">
      <c r="I44251" s="137"/>
      <c r="J44251" s="110"/>
      <c r="K44251"/>
      <c r="L44251"/>
      <c r="T44251" s="138"/>
    </row>
    <row r="44252" spans="9:20" x14ac:dyDescent="0.25">
      <c r="I44252" s="137"/>
      <c r="J44252" s="110"/>
      <c r="K44252"/>
      <c r="L44252"/>
      <c r="T44252" s="138"/>
    </row>
    <row r="44253" spans="9:20" x14ac:dyDescent="0.25">
      <c r="I44253" s="137"/>
      <c r="J44253" s="110"/>
      <c r="K44253"/>
      <c r="L44253"/>
      <c r="T44253" s="138"/>
    </row>
    <row r="44254" spans="9:20" x14ac:dyDescent="0.25">
      <c r="I44254" s="137"/>
      <c r="J44254" s="110"/>
      <c r="K44254"/>
      <c r="L44254"/>
      <c r="T44254" s="138"/>
    </row>
    <row r="44255" spans="9:20" x14ac:dyDescent="0.25">
      <c r="I44255" s="137"/>
      <c r="J44255" s="110"/>
      <c r="K44255"/>
      <c r="L44255"/>
      <c r="T44255" s="138"/>
    </row>
    <row r="44256" spans="9:20" x14ac:dyDescent="0.25">
      <c r="I44256" s="137"/>
      <c r="J44256" s="110"/>
      <c r="K44256"/>
      <c r="L44256"/>
      <c r="T44256" s="138"/>
    </row>
    <row r="44257" spans="9:20" x14ac:dyDescent="0.25">
      <c r="I44257" s="137"/>
      <c r="J44257" s="110"/>
      <c r="K44257"/>
      <c r="L44257"/>
      <c r="T44257" s="138"/>
    </row>
    <row r="44258" spans="9:20" x14ac:dyDescent="0.25">
      <c r="I44258" s="137"/>
      <c r="J44258" s="110"/>
      <c r="K44258"/>
      <c r="L44258"/>
      <c r="T44258" s="138"/>
    </row>
    <row r="44259" spans="9:20" x14ac:dyDescent="0.25">
      <c r="I44259" s="137"/>
      <c r="J44259" s="110"/>
      <c r="K44259"/>
      <c r="L44259"/>
      <c r="T44259" s="138"/>
    </row>
    <row r="44260" spans="9:20" x14ac:dyDescent="0.25">
      <c r="I44260" s="137"/>
      <c r="J44260" s="110"/>
      <c r="K44260"/>
      <c r="L44260"/>
      <c r="T44260" s="138"/>
    </row>
    <row r="44261" spans="9:20" x14ac:dyDescent="0.25">
      <c r="I44261" s="137"/>
      <c r="J44261" s="110"/>
      <c r="K44261"/>
      <c r="L44261"/>
      <c r="T44261" s="138"/>
    </row>
    <row r="44262" spans="9:20" x14ac:dyDescent="0.25">
      <c r="I44262" s="137"/>
      <c r="J44262" s="110"/>
      <c r="K44262"/>
      <c r="L44262"/>
      <c r="T44262" s="138"/>
    </row>
    <row r="44263" spans="9:20" x14ac:dyDescent="0.25">
      <c r="I44263" s="137"/>
      <c r="J44263" s="110"/>
      <c r="K44263"/>
      <c r="L44263"/>
      <c r="T44263" s="138"/>
    </row>
    <row r="44264" spans="9:20" x14ac:dyDescent="0.25">
      <c r="I44264" s="137"/>
      <c r="J44264" s="110"/>
      <c r="K44264"/>
      <c r="L44264"/>
      <c r="T44264" s="138"/>
    </row>
    <row r="44265" spans="9:20" x14ac:dyDescent="0.25">
      <c r="I44265" s="137"/>
      <c r="J44265" s="110"/>
      <c r="K44265"/>
      <c r="L44265"/>
      <c r="T44265" s="138"/>
    </row>
    <row r="44266" spans="9:20" x14ac:dyDescent="0.25">
      <c r="I44266" s="137"/>
      <c r="J44266" s="110"/>
      <c r="K44266"/>
      <c r="L44266"/>
      <c r="T44266" s="138"/>
    </row>
    <row r="44267" spans="9:20" x14ac:dyDescent="0.25">
      <c r="I44267" s="137"/>
      <c r="J44267" s="110"/>
      <c r="K44267"/>
      <c r="L44267"/>
      <c r="T44267" s="138"/>
    </row>
    <row r="44268" spans="9:20" x14ac:dyDescent="0.25">
      <c r="I44268" s="137"/>
      <c r="J44268" s="110"/>
      <c r="K44268"/>
      <c r="L44268"/>
      <c r="T44268" s="138"/>
    </row>
    <row r="44269" spans="9:20" x14ac:dyDescent="0.25">
      <c r="I44269" s="137"/>
      <c r="J44269" s="110"/>
      <c r="K44269"/>
      <c r="L44269"/>
      <c r="T44269" s="138"/>
    </row>
    <row r="44270" spans="9:20" x14ac:dyDescent="0.25">
      <c r="I44270" s="137"/>
      <c r="J44270" s="110"/>
      <c r="K44270"/>
      <c r="L44270"/>
      <c r="T44270" s="138"/>
    </row>
    <row r="44271" spans="9:20" x14ac:dyDescent="0.25">
      <c r="I44271" s="137"/>
      <c r="J44271" s="110"/>
      <c r="K44271"/>
      <c r="L44271"/>
      <c r="T44271" s="138"/>
    </row>
    <row r="44272" spans="9:20" x14ac:dyDescent="0.25">
      <c r="I44272" s="137"/>
      <c r="J44272" s="110"/>
      <c r="K44272"/>
      <c r="L44272"/>
      <c r="T44272" s="138"/>
    </row>
    <row r="44273" spans="9:20" x14ac:dyDescent="0.25">
      <c r="I44273" s="137"/>
      <c r="J44273" s="110"/>
      <c r="K44273"/>
      <c r="L44273"/>
      <c r="T44273" s="138"/>
    </row>
    <row r="44274" spans="9:20" x14ac:dyDescent="0.25">
      <c r="I44274" s="137"/>
      <c r="J44274" s="110"/>
      <c r="K44274"/>
      <c r="L44274"/>
      <c r="T44274" s="138"/>
    </row>
    <row r="44275" spans="9:20" x14ac:dyDescent="0.25">
      <c r="I44275" s="137"/>
      <c r="J44275" s="110"/>
      <c r="K44275"/>
      <c r="L44275"/>
      <c r="T44275" s="138"/>
    </row>
    <row r="44276" spans="9:20" x14ac:dyDescent="0.25">
      <c r="I44276" s="137"/>
      <c r="J44276" s="110"/>
      <c r="K44276"/>
      <c r="L44276"/>
      <c r="T44276" s="138"/>
    </row>
    <row r="44277" spans="9:20" x14ac:dyDescent="0.25">
      <c r="I44277" s="137"/>
      <c r="J44277" s="110"/>
      <c r="K44277"/>
      <c r="L44277"/>
      <c r="T44277" s="138"/>
    </row>
    <row r="44278" spans="9:20" x14ac:dyDescent="0.25">
      <c r="I44278" s="137"/>
      <c r="J44278" s="110"/>
      <c r="K44278"/>
      <c r="L44278"/>
      <c r="T44278" s="138"/>
    </row>
    <row r="44279" spans="9:20" x14ac:dyDescent="0.25">
      <c r="I44279" s="137"/>
      <c r="J44279" s="110"/>
      <c r="K44279"/>
      <c r="L44279"/>
      <c r="T44279" s="138"/>
    </row>
    <row r="44280" spans="9:20" x14ac:dyDescent="0.25">
      <c r="I44280" s="137"/>
      <c r="J44280" s="110"/>
      <c r="K44280"/>
      <c r="L44280"/>
      <c r="T44280" s="138"/>
    </row>
    <row r="44281" spans="9:20" x14ac:dyDescent="0.25">
      <c r="I44281" s="137"/>
      <c r="J44281" s="110"/>
      <c r="K44281"/>
      <c r="L44281"/>
      <c r="T44281" s="138"/>
    </row>
    <row r="44282" spans="9:20" x14ac:dyDescent="0.25">
      <c r="I44282" s="137"/>
      <c r="J44282" s="110"/>
      <c r="K44282"/>
      <c r="L44282"/>
      <c r="T44282" s="138"/>
    </row>
    <row r="44283" spans="9:20" x14ac:dyDescent="0.25">
      <c r="I44283" s="137"/>
      <c r="J44283" s="110"/>
      <c r="K44283"/>
      <c r="L44283"/>
      <c r="T44283" s="138"/>
    </row>
    <row r="44284" spans="9:20" x14ac:dyDescent="0.25">
      <c r="I44284" s="137"/>
      <c r="J44284" s="110"/>
      <c r="K44284"/>
      <c r="L44284"/>
      <c r="T44284" s="138"/>
    </row>
    <row r="44285" spans="9:20" x14ac:dyDescent="0.25">
      <c r="I44285" s="137"/>
      <c r="J44285" s="110"/>
      <c r="K44285"/>
      <c r="L44285"/>
      <c r="T44285" s="138"/>
    </row>
    <row r="44286" spans="9:20" x14ac:dyDescent="0.25">
      <c r="I44286" s="137"/>
      <c r="J44286" s="110"/>
      <c r="K44286"/>
      <c r="L44286"/>
      <c r="T44286" s="138"/>
    </row>
    <row r="44287" spans="9:20" x14ac:dyDescent="0.25">
      <c r="I44287" s="137"/>
      <c r="J44287" s="110"/>
      <c r="K44287"/>
      <c r="L44287"/>
      <c r="T44287" s="138"/>
    </row>
    <row r="44288" spans="9:20" x14ac:dyDescent="0.25">
      <c r="I44288" s="137"/>
      <c r="J44288" s="110"/>
      <c r="K44288"/>
      <c r="L44288"/>
      <c r="T44288" s="138"/>
    </row>
    <row r="44289" spans="9:20" x14ac:dyDescent="0.25">
      <c r="I44289" s="137"/>
      <c r="J44289" s="110"/>
      <c r="K44289"/>
      <c r="L44289"/>
      <c r="T44289" s="138"/>
    </row>
    <row r="44290" spans="9:20" x14ac:dyDescent="0.25">
      <c r="I44290" s="137"/>
      <c r="J44290" s="110"/>
      <c r="K44290"/>
      <c r="L44290"/>
      <c r="T44290" s="138"/>
    </row>
    <row r="44291" spans="9:20" x14ac:dyDescent="0.25">
      <c r="I44291" s="137"/>
      <c r="J44291" s="110"/>
      <c r="K44291"/>
      <c r="L44291"/>
      <c r="T44291" s="138"/>
    </row>
    <row r="44292" spans="9:20" x14ac:dyDescent="0.25">
      <c r="I44292" s="137"/>
      <c r="J44292" s="110"/>
      <c r="K44292"/>
      <c r="L44292"/>
      <c r="T44292" s="138"/>
    </row>
    <row r="44293" spans="9:20" x14ac:dyDescent="0.25">
      <c r="I44293" s="137"/>
      <c r="J44293" s="110"/>
      <c r="K44293"/>
      <c r="L44293"/>
      <c r="T44293" s="138"/>
    </row>
    <row r="44294" spans="9:20" x14ac:dyDescent="0.25">
      <c r="I44294" s="137"/>
      <c r="J44294" s="110"/>
      <c r="K44294"/>
      <c r="L44294"/>
      <c r="T44294" s="138"/>
    </row>
    <row r="44295" spans="9:20" x14ac:dyDescent="0.25">
      <c r="I44295" s="137"/>
      <c r="J44295" s="110"/>
      <c r="K44295"/>
      <c r="L44295"/>
      <c r="T44295" s="138"/>
    </row>
    <row r="44296" spans="9:20" x14ac:dyDescent="0.25">
      <c r="I44296" s="137"/>
      <c r="J44296" s="110"/>
      <c r="K44296"/>
      <c r="L44296"/>
      <c r="T44296" s="138"/>
    </row>
    <row r="44297" spans="9:20" x14ac:dyDescent="0.25">
      <c r="I44297" s="137"/>
      <c r="J44297" s="110"/>
      <c r="K44297"/>
      <c r="L44297"/>
      <c r="T44297" s="138"/>
    </row>
    <row r="44298" spans="9:20" x14ac:dyDescent="0.25">
      <c r="I44298" s="137"/>
      <c r="J44298" s="110"/>
      <c r="K44298"/>
      <c r="L44298"/>
      <c r="T44298" s="138"/>
    </row>
    <row r="44299" spans="9:20" x14ac:dyDescent="0.25">
      <c r="I44299" s="137"/>
      <c r="J44299" s="110"/>
      <c r="K44299"/>
      <c r="L44299"/>
      <c r="T44299" s="138"/>
    </row>
    <row r="44300" spans="9:20" x14ac:dyDescent="0.25">
      <c r="I44300" s="137"/>
      <c r="J44300" s="110"/>
      <c r="K44300"/>
      <c r="L44300"/>
      <c r="T44300" s="138"/>
    </row>
    <row r="44301" spans="9:20" x14ac:dyDescent="0.25">
      <c r="I44301" s="137"/>
      <c r="J44301" s="110"/>
      <c r="K44301"/>
      <c r="L44301"/>
      <c r="T44301" s="138"/>
    </row>
    <row r="44302" spans="9:20" x14ac:dyDescent="0.25">
      <c r="I44302" s="137"/>
      <c r="J44302" s="110"/>
      <c r="K44302"/>
      <c r="L44302"/>
      <c r="T44302" s="138"/>
    </row>
    <row r="44303" spans="9:20" x14ac:dyDescent="0.25">
      <c r="I44303" s="137"/>
      <c r="J44303" s="110"/>
      <c r="K44303"/>
      <c r="L44303"/>
      <c r="T44303" s="138"/>
    </row>
    <row r="44304" spans="9:20" x14ac:dyDescent="0.25">
      <c r="I44304" s="137"/>
      <c r="J44304" s="110"/>
      <c r="K44304"/>
      <c r="L44304"/>
      <c r="T44304" s="138"/>
    </row>
    <row r="44305" spans="9:20" x14ac:dyDescent="0.25">
      <c r="I44305" s="137"/>
      <c r="J44305" s="110"/>
      <c r="K44305"/>
      <c r="L44305"/>
      <c r="T44305" s="138"/>
    </row>
    <row r="44306" spans="9:20" x14ac:dyDescent="0.25">
      <c r="I44306" s="137"/>
      <c r="J44306" s="110"/>
      <c r="K44306"/>
      <c r="L44306"/>
      <c r="T44306" s="138"/>
    </row>
    <row r="44307" spans="9:20" x14ac:dyDescent="0.25">
      <c r="I44307" s="137"/>
      <c r="J44307" s="110"/>
      <c r="K44307"/>
      <c r="L44307"/>
      <c r="T44307" s="138"/>
    </row>
    <row r="44308" spans="9:20" x14ac:dyDescent="0.25">
      <c r="I44308" s="137"/>
      <c r="J44308" s="110"/>
      <c r="K44308"/>
      <c r="L44308"/>
      <c r="T44308" s="138"/>
    </row>
    <row r="44309" spans="9:20" x14ac:dyDescent="0.25">
      <c r="I44309" s="137"/>
      <c r="J44309" s="110"/>
      <c r="K44309"/>
      <c r="L44309"/>
      <c r="T44309" s="138"/>
    </row>
    <row r="44310" spans="9:20" x14ac:dyDescent="0.25">
      <c r="I44310" s="137"/>
      <c r="J44310" s="110"/>
      <c r="K44310"/>
      <c r="L44310"/>
      <c r="T44310" s="138"/>
    </row>
    <row r="44311" spans="9:20" x14ac:dyDescent="0.25">
      <c r="I44311" s="137"/>
      <c r="J44311" s="110"/>
      <c r="K44311"/>
      <c r="L44311"/>
      <c r="T44311" s="138"/>
    </row>
    <row r="44312" spans="9:20" x14ac:dyDescent="0.25">
      <c r="I44312" s="137"/>
      <c r="J44312" s="110"/>
      <c r="K44312"/>
      <c r="L44312"/>
      <c r="T44312" s="138"/>
    </row>
    <row r="44313" spans="9:20" x14ac:dyDescent="0.25">
      <c r="I44313" s="137"/>
      <c r="J44313" s="110"/>
      <c r="K44313"/>
      <c r="L44313"/>
      <c r="T44313" s="138"/>
    </row>
    <row r="44314" spans="9:20" x14ac:dyDescent="0.25">
      <c r="I44314" s="137"/>
      <c r="J44314" s="110"/>
      <c r="K44314"/>
      <c r="L44314"/>
      <c r="T44314" s="138"/>
    </row>
    <row r="44315" spans="9:20" x14ac:dyDescent="0.25">
      <c r="I44315" s="137"/>
      <c r="J44315" s="110"/>
      <c r="K44315"/>
      <c r="L44315"/>
      <c r="T44315" s="138"/>
    </row>
    <row r="44316" spans="9:20" x14ac:dyDescent="0.25">
      <c r="I44316" s="137"/>
      <c r="J44316" s="110"/>
      <c r="K44316"/>
      <c r="L44316"/>
      <c r="T44316" s="138"/>
    </row>
    <row r="44317" spans="9:20" x14ac:dyDescent="0.25">
      <c r="I44317" s="137"/>
      <c r="J44317" s="110"/>
      <c r="K44317"/>
      <c r="L44317"/>
      <c r="T44317" s="138"/>
    </row>
    <row r="44318" spans="9:20" x14ac:dyDescent="0.25">
      <c r="I44318" s="137"/>
      <c r="J44318" s="110"/>
      <c r="K44318"/>
      <c r="L44318"/>
      <c r="T44318" s="138"/>
    </row>
    <row r="44319" spans="9:20" x14ac:dyDescent="0.25">
      <c r="I44319" s="137"/>
      <c r="J44319" s="110"/>
      <c r="K44319"/>
      <c r="L44319"/>
      <c r="T44319" s="138"/>
    </row>
    <row r="44320" spans="9:20" x14ac:dyDescent="0.25">
      <c r="I44320" s="137"/>
      <c r="J44320" s="110"/>
      <c r="K44320"/>
      <c r="L44320"/>
      <c r="T44320" s="138"/>
    </row>
    <row r="44321" spans="9:20" x14ac:dyDescent="0.25">
      <c r="I44321" s="137"/>
      <c r="J44321" s="110"/>
      <c r="K44321"/>
      <c r="L44321"/>
      <c r="T44321" s="138"/>
    </row>
    <row r="44322" spans="9:20" x14ac:dyDescent="0.25">
      <c r="I44322" s="137"/>
      <c r="J44322" s="110"/>
      <c r="K44322"/>
      <c r="L44322"/>
      <c r="T44322" s="138"/>
    </row>
    <row r="44323" spans="9:20" x14ac:dyDescent="0.25">
      <c r="I44323" s="137"/>
      <c r="J44323" s="110"/>
      <c r="K44323"/>
      <c r="L44323"/>
      <c r="T44323" s="138"/>
    </row>
    <row r="44324" spans="9:20" x14ac:dyDescent="0.25">
      <c r="I44324" s="137"/>
      <c r="J44324" s="110"/>
      <c r="K44324"/>
      <c r="L44324"/>
      <c r="T44324" s="138"/>
    </row>
    <row r="44325" spans="9:20" x14ac:dyDescent="0.25">
      <c r="I44325" s="137"/>
      <c r="J44325" s="110"/>
      <c r="K44325"/>
      <c r="L44325"/>
      <c r="T44325" s="138"/>
    </row>
    <row r="44326" spans="9:20" x14ac:dyDescent="0.25">
      <c r="I44326" s="137"/>
      <c r="J44326" s="110"/>
      <c r="K44326"/>
      <c r="L44326"/>
      <c r="T44326" s="138"/>
    </row>
    <row r="44327" spans="9:20" x14ac:dyDescent="0.25">
      <c r="I44327" s="137"/>
      <c r="J44327" s="110"/>
      <c r="K44327"/>
      <c r="L44327"/>
      <c r="T44327" s="138"/>
    </row>
    <row r="44328" spans="9:20" x14ac:dyDescent="0.25">
      <c r="I44328" s="137"/>
      <c r="J44328" s="110"/>
      <c r="K44328"/>
      <c r="L44328"/>
      <c r="T44328" s="138"/>
    </row>
    <row r="44329" spans="9:20" x14ac:dyDescent="0.25">
      <c r="I44329" s="137"/>
      <c r="J44329" s="110"/>
      <c r="K44329"/>
      <c r="L44329"/>
      <c r="T44329" s="138"/>
    </row>
    <row r="44330" spans="9:20" x14ac:dyDescent="0.25">
      <c r="I44330" s="137"/>
      <c r="J44330" s="110"/>
      <c r="K44330"/>
      <c r="L44330"/>
      <c r="T44330" s="138"/>
    </row>
    <row r="44331" spans="9:20" x14ac:dyDescent="0.25">
      <c r="I44331" s="137"/>
      <c r="J44331" s="110"/>
      <c r="K44331"/>
      <c r="L44331"/>
      <c r="T44331" s="138"/>
    </row>
    <row r="44332" spans="9:20" x14ac:dyDescent="0.25">
      <c r="I44332" s="137"/>
      <c r="J44332" s="110"/>
      <c r="K44332"/>
      <c r="L44332"/>
      <c r="T44332" s="138"/>
    </row>
    <row r="44333" spans="9:20" x14ac:dyDescent="0.25">
      <c r="I44333" s="137"/>
      <c r="J44333" s="110"/>
      <c r="K44333"/>
      <c r="L44333"/>
      <c r="T44333" s="138"/>
    </row>
    <row r="44334" spans="9:20" x14ac:dyDescent="0.25">
      <c r="I44334" s="137"/>
      <c r="J44334" s="110"/>
      <c r="K44334"/>
      <c r="L44334"/>
      <c r="T44334" s="138"/>
    </row>
    <row r="44335" spans="9:20" x14ac:dyDescent="0.25">
      <c r="I44335" s="137"/>
      <c r="J44335" s="110"/>
      <c r="K44335"/>
      <c r="L44335"/>
      <c r="T44335" s="138"/>
    </row>
    <row r="44336" spans="9:20" x14ac:dyDescent="0.25">
      <c r="I44336" s="137"/>
      <c r="J44336" s="110"/>
      <c r="K44336"/>
      <c r="L44336"/>
      <c r="T44336" s="138"/>
    </row>
    <row r="44337" spans="9:20" x14ac:dyDescent="0.25">
      <c r="I44337" s="137"/>
      <c r="J44337" s="110"/>
      <c r="K44337"/>
      <c r="L44337"/>
      <c r="T44337" s="138"/>
    </row>
    <row r="44338" spans="9:20" x14ac:dyDescent="0.25">
      <c r="I44338" s="137"/>
      <c r="J44338" s="110"/>
      <c r="K44338"/>
      <c r="L44338"/>
      <c r="T44338" s="138"/>
    </row>
    <row r="44339" spans="9:20" x14ac:dyDescent="0.25">
      <c r="I44339" s="137"/>
      <c r="J44339" s="110"/>
      <c r="K44339"/>
      <c r="L44339"/>
      <c r="T44339" s="138"/>
    </row>
    <row r="44340" spans="9:20" x14ac:dyDescent="0.25">
      <c r="I44340" s="137"/>
      <c r="J44340" s="110"/>
      <c r="K44340"/>
      <c r="L44340"/>
      <c r="T44340" s="138"/>
    </row>
    <row r="44341" spans="9:20" x14ac:dyDescent="0.25">
      <c r="I44341" s="137"/>
      <c r="J44341" s="110"/>
      <c r="K44341"/>
      <c r="L44341"/>
      <c r="T44341" s="138"/>
    </row>
    <row r="44342" spans="9:20" x14ac:dyDescent="0.25">
      <c r="I44342" s="137"/>
      <c r="J44342" s="110"/>
      <c r="K44342"/>
      <c r="L44342"/>
      <c r="T44342" s="138"/>
    </row>
    <row r="44343" spans="9:20" x14ac:dyDescent="0.25">
      <c r="I44343" s="137"/>
      <c r="J44343" s="110"/>
      <c r="K44343"/>
      <c r="L44343"/>
      <c r="T44343" s="138"/>
    </row>
    <row r="44344" spans="9:20" x14ac:dyDescent="0.25">
      <c r="I44344" s="137"/>
      <c r="J44344" s="110"/>
      <c r="K44344"/>
      <c r="L44344"/>
      <c r="T44344" s="138"/>
    </row>
    <row r="44345" spans="9:20" x14ac:dyDescent="0.25">
      <c r="I44345" s="137"/>
      <c r="J44345" s="110"/>
      <c r="K44345"/>
      <c r="L44345"/>
      <c r="T44345" s="138"/>
    </row>
    <row r="44346" spans="9:20" x14ac:dyDescent="0.25">
      <c r="I44346" s="137"/>
      <c r="J44346" s="110"/>
      <c r="K44346"/>
      <c r="L44346"/>
      <c r="T44346" s="138"/>
    </row>
    <row r="44347" spans="9:20" x14ac:dyDescent="0.25">
      <c r="I44347" s="137"/>
      <c r="J44347" s="110"/>
      <c r="K44347"/>
      <c r="L44347"/>
      <c r="T44347" s="138"/>
    </row>
    <row r="44348" spans="9:20" x14ac:dyDescent="0.25">
      <c r="I44348" s="137"/>
      <c r="J44348" s="110"/>
      <c r="K44348"/>
      <c r="L44348"/>
      <c r="T44348" s="138"/>
    </row>
    <row r="44349" spans="9:20" x14ac:dyDescent="0.25">
      <c r="I44349" s="137"/>
      <c r="J44349" s="110"/>
      <c r="K44349"/>
      <c r="L44349"/>
      <c r="T44349" s="138"/>
    </row>
    <row r="44350" spans="9:20" x14ac:dyDescent="0.25">
      <c r="I44350" s="137"/>
      <c r="J44350" s="110"/>
      <c r="K44350"/>
      <c r="L44350"/>
      <c r="T44350" s="138"/>
    </row>
    <row r="44351" spans="9:20" x14ac:dyDescent="0.25">
      <c r="I44351" s="137"/>
      <c r="J44351" s="110"/>
      <c r="K44351"/>
      <c r="L44351"/>
      <c r="T44351" s="138"/>
    </row>
    <row r="44352" spans="9:20" x14ac:dyDescent="0.25">
      <c r="I44352" s="137"/>
      <c r="J44352" s="110"/>
      <c r="K44352"/>
      <c r="L44352"/>
      <c r="T44352" s="138"/>
    </row>
    <row r="44353" spans="9:20" x14ac:dyDescent="0.25">
      <c r="I44353" s="137"/>
      <c r="J44353" s="110"/>
      <c r="K44353"/>
      <c r="L44353"/>
      <c r="T44353" s="138"/>
    </row>
    <row r="44354" spans="9:20" x14ac:dyDescent="0.25">
      <c r="I44354" s="137"/>
      <c r="J44354" s="110"/>
      <c r="K44354"/>
      <c r="L44354"/>
      <c r="T44354" s="138"/>
    </row>
    <row r="44355" spans="9:20" x14ac:dyDescent="0.25">
      <c r="I44355" s="137"/>
      <c r="J44355" s="110"/>
      <c r="K44355"/>
      <c r="L44355"/>
      <c r="T44355" s="138"/>
    </row>
    <row r="44356" spans="9:20" x14ac:dyDescent="0.25">
      <c r="I44356" s="137"/>
      <c r="J44356" s="110"/>
      <c r="K44356"/>
      <c r="L44356"/>
      <c r="T44356" s="138"/>
    </row>
    <row r="44357" spans="9:20" x14ac:dyDescent="0.25">
      <c r="I44357" s="137"/>
      <c r="J44357" s="110"/>
      <c r="K44357"/>
      <c r="L44357"/>
      <c r="T44357" s="138"/>
    </row>
    <row r="44358" spans="9:20" x14ac:dyDescent="0.25">
      <c r="I44358" s="137"/>
      <c r="J44358" s="110"/>
      <c r="K44358"/>
      <c r="L44358"/>
      <c r="T44358" s="138"/>
    </row>
    <row r="44359" spans="9:20" x14ac:dyDescent="0.25">
      <c r="I44359" s="137"/>
      <c r="J44359" s="110"/>
      <c r="K44359"/>
      <c r="L44359"/>
      <c r="T44359" s="138"/>
    </row>
    <row r="44360" spans="9:20" x14ac:dyDescent="0.25">
      <c r="I44360" s="137"/>
      <c r="J44360" s="110"/>
      <c r="K44360"/>
      <c r="L44360"/>
      <c r="T44360" s="138"/>
    </row>
    <row r="44361" spans="9:20" x14ac:dyDescent="0.25">
      <c r="I44361" s="137"/>
      <c r="J44361" s="110"/>
      <c r="K44361"/>
      <c r="L44361"/>
      <c r="T44361" s="138"/>
    </row>
    <row r="44362" spans="9:20" x14ac:dyDescent="0.25">
      <c r="I44362" s="137"/>
      <c r="J44362" s="110"/>
      <c r="K44362"/>
      <c r="L44362"/>
      <c r="T44362" s="138"/>
    </row>
    <row r="44363" spans="9:20" x14ac:dyDescent="0.25">
      <c r="I44363" s="137"/>
      <c r="J44363" s="110"/>
      <c r="K44363"/>
      <c r="L44363"/>
      <c r="T44363" s="138"/>
    </row>
    <row r="44364" spans="9:20" x14ac:dyDescent="0.25">
      <c r="I44364" s="137"/>
      <c r="J44364" s="110"/>
      <c r="K44364"/>
      <c r="L44364"/>
      <c r="T44364" s="138"/>
    </row>
    <row r="44365" spans="9:20" x14ac:dyDescent="0.25">
      <c r="I44365" s="137"/>
      <c r="J44365" s="110"/>
      <c r="K44365"/>
      <c r="L44365"/>
      <c r="T44365" s="138"/>
    </row>
    <row r="44366" spans="9:20" x14ac:dyDescent="0.25">
      <c r="I44366" s="137"/>
      <c r="J44366" s="110"/>
      <c r="K44366"/>
      <c r="L44366"/>
      <c r="T44366" s="138"/>
    </row>
    <row r="44367" spans="9:20" x14ac:dyDescent="0.25">
      <c r="I44367" s="137"/>
      <c r="J44367" s="110"/>
      <c r="K44367"/>
      <c r="L44367"/>
      <c r="T44367" s="138"/>
    </row>
    <row r="44368" spans="9:20" x14ac:dyDescent="0.25">
      <c r="I44368" s="137"/>
      <c r="J44368" s="110"/>
      <c r="K44368"/>
      <c r="L44368"/>
      <c r="T44368" s="138"/>
    </row>
    <row r="44369" spans="9:20" x14ac:dyDescent="0.25">
      <c r="I44369" s="137"/>
      <c r="J44369" s="110"/>
      <c r="K44369"/>
      <c r="L44369"/>
      <c r="T44369" s="138"/>
    </row>
    <row r="44370" spans="9:20" x14ac:dyDescent="0.25">
      <c r="I44370" s="137"/>
      <c r="J44370" s="110"/>
      <c r="K44370"/>
      <c r="L44370"/>
      <c r="T44370" s="138"/>
    </row>
    <row r="44371" spans="9:20" x14ac:dyDescent="0.25">
      <c r="I44371" s="137"/>
      <c r="J44371" s="110"/>
      <c r="K44371"/>
      <c r="L44371"/>
      <c r="T44371" s="138"/>
    </row>
    <row r="44372" spans="9:20" x14ac:dyDescent="0.25">
      <c r="I44372" s="137"/>
      <c r="J44372" s="110"/>
      <c r="K44372"/>
      <c r="L44372"/>
      <c r="T44372" s="138"/>
    </row>
    <row r="44373" spans="9:20" x14ac:dyDescent="0.25">
      <c r="I44373" s="137"/>
      <c r="J44373" s="110"/>
      <c r="K44373"/>
      <c r="L44373"/>
      <c r="T44373" s="138"/>
    </row>
    <row r="44374" spans="9:20" x14ac:dyDescent="0.25">
      <c r="I44374" s="137"/>
      <c r="J44374" s="110"/>
      <c r="K44374"/>
      <c r="L44374"/>
      <c r="T44374" s="138"/>
    </row>
    <row r="44375" spans="9:20" x14ac:dyDescent="0.25">
      <c r="I44375" s="137"/>
      <c r="J44375" s="110"/>
      <c r="K44375"/>
      <c r="L44375"/>
      <c r="T44375" s="138"/>
    </row>
    <row r="44376" spans="9:20" x14ac:dyDescent="0.25">
      <c r="I44376" s="137"/>
      <c r="J44376" s="110"/>
      <c r="K44376"/>
      <c r="L44376"/>
      <c r="T44376" s="138"/>
    </row>
    <row r="44377" spans="9:20" x14ac:dyDescent="0.25">
      <c r="I44377" s="137"/>
      <c r="J44377" s="110"/>
      <c r="K44377"/>
      <c r="L44377"/>
      <c r="T44377" s="138"/>
    </row>
    <row r="44378" spans="9:20" x14ac:dyDescent="0.25">
      <c r="I44378" s="137"/>
      <c r="J44378" s="110"/>
      <c r="K44378"/>
      <c r="L44378"/>
      <c r="T44378" s="138"/>
    </row>
    <row r="44379" spans="9:20" x14ac:dyDescent="0.25">
      <c r="I44379" s="137"/>
      <c r="J44379" s="110"/>
      <c r="K44379"/>
      <c r="L44379"/>
      <c r="T44379" s="138"/>
    </row>
    <row r="44380" spans="9:20" x14ac:dyDescent="0.25">
      <c r="I44380" s="137"/>
      <c r="J44380" s="110"/>
      <c r="K44380"/>
      <c r="L44380"/>
      <c r="T44380" s="138"/>
    </row>
    <row r="44381" spans="9:20" x14ac:dyDescent="0.25">
      <c r="I44381" s="137"/>
      <c r="J44381" s="110"/>
      <c r="K44381"/>
      <c r="L44381"/>
      <c r="T44381" s="138"/>
    </row>
    <row r="44382" spans="9:20" x14ac:dyDescent="0.25">
      <c r="I44382" s="137"/>
      <c r="J44382" s="110"/>
      <c r="K44382"/>
      <c r="L44382"/>
      <c r="T44382" s="138"/>
    </row>
    <row r="44383" spans="9:20" x14ac:dyDescent="0.25">
      <c r="I44383" s="137"/>
      <c r="J44383" s="110"/>
      <c r="K44383"/>
      <c r="L44383"/>
      <c r="T44383" s="138"/>
    </row>
    <row r="44384" spans="9:20" x14ac:dyDescent="0.25">
      <c r="I44384" s="137"/>
      <c r="J44384" s="110"/>
      <c r="K44384"/>
      <c r="L44384"/>
      <c r="T44384" s="138"/>
    </row>
    <row r="44385" spans="9:20" x14ac:dyDescent="0.25">
      <c r="I44385" s="137"/>
      <c r="J44385" s="110"/>
      <c r="K44385"/>
      <c r="L44385"/>
      <c r="T44385" s="138"/>
    </row>
    <row r="44386" spans="9:20" x14ac:dyDescent="0.25">
      <c r="I44386" s="137"/>
      <c r="J44386" s="110"/>
      <c r="K44386"/>
      <c r="L44386"/>
      <c r="T44386" s="138"/>
    </row>
    <row r="44387" spans="9:20" x14ac:dyDescent="0.25">
      <c r="I44387" s="137"/>
      <c r="J44387" s="110"/>
      <c r="K44387"/>
      <c r="L44387"/>
      <c r="T44387" s="138"/>
    </row>
    <row r="44388" spans="9:20" x14ac:dyDescent="0.25">
      <c r="I44388" s="137"/>
      <c r="J44388" s="110"/>
      <c r="K44388"/>
      <c r="L44388"/>
      <c r="T44388" s="138"/>
    </row>
    <row r="44389" spans="9:20" x14ac:dyDescent="0.25">
      <c r="I44389" s="137"/>
      <c r="J44389" s="110"/>
      <c r="K44389"/>
      <c r="L44389"/>
      <c r="T44389" s="138"/>
    </row>
    <row r="44390" spans="9:20" x14ac:dyDescent="0.25">
      <c r="I44390" s="137"/>
      <c r="J44390" s="110"/>
      <c r="K44390"/>
      <c r="L44390"/>
      <c r="T44390" s="138"/>
    </row>
    <row r="44391" spans="9:20" x14ac:dyDescent="0.25">
      <c r="I44391" s="137"/>
      <c r="J44391" s="110"/>
      <c r="K44391"/>
      <c r="L44391"/>
      <c r="T44391" s="138"/>
    </row>
    <row r="44392" spans="9:20" x14ac:dyDescent="0.25">
      <c r="I44392" s="137"/>
      <c r="J44392" s="110"/>
      <c r="K44392"/>
      <c r="L44392"/>
      <c r="T44392" s="138"/>
    </row>
    <row r="44393" spans="9:20" x14ac:dyDescent="0.25">
      <c r="I44393" s="137"/>
      <c r="J44393" s="110"/>
      <c r="K44393"/>
      <c r="L44393"/>
      <c r="T44393" s="138"/>
    </row>
    <row r="44394" spans="9:20" x14ac:dyDescent="0.25">
      <c r="I44394" s="137"/>
      <c r="J44394" s="110"/>
      <c r="K44394"/>
      <c r="L44394"/>
      <c r="T44394" s="138"/>
    </row>
    <row r="44395" spans="9:20" x14ac:dyDescent="0.25">
      <c r="I44395" s="137"/>
      <c r="J44395" s="110"/>
      <c r="K44395"/>
      <c r="L44395"/>
      <c r="T44395" s="138"/>
    </row>
    <row r="44396" spans="9:20" x14ac:dyDescent="0.25">
      <c r="I44396" s="137"/>
      <c r="J44396" s="110"/>
      <c r="K44396"/>
      <c r="L44396"/>
      <c r="T44396" s="138"/>
    </row>
    <row r="44397" spans="9:20" x14ac:dyDescent="0.25">
      <c r="I44397" s="137"/>
      <c r="J44397" s="110"/>
      <c r="K44397"/>
      <c r="L44397"/>
      <c r="T44397" s="138"/>
    </row>
    <row r="44398" spans="9:20" x14ac:dyDescent="0.25">
      <c r="I44398" s="137"/>
      <c r="J44398" s="110"/>
      <c r="K44398"/>
      <c r="L44398"/>
      <c r="T44398" s="138"/>
    </row>
    <row r="44399" spans="9:20" x14ac:dyDescent="0.25">
      <c r="I44399" s="137"/>
      <c r="J44399" s="110"/>
      <c r="K44399"/>
      <c r="L44399"/>
      <c r="T44399" s="138"/>
    </row>
    <row r="44400" spans="9:20" x14ac:dyDescent="0.25">
      <c r="I44400" s="137"/>
      <c r="J44400" s="110"/>
      <c r="K44400"/>
      <c r="L44400"/>
      <c r="T44400" s="138"/>
    </row>
    <row r="44401" spans="9:20" x14ac:dyDescent="0.25">
      <c r="I44401" s="137"/>
      <c r="J44401" s="110"/>
      <c r="K44401"/>
      <c r="L44401"/>
      <c r="T44401" s="138"/>
    </row>
    <row r="44402" spans="9:20" x14ac:dyDescent="0.25">
      <c r="I44402" s="137"/>
      <c r="J44402" s="110"/>
      <c r="K44402"/>
      <c r="L44402"/>
      <c r="T44402" s="138"/>
    </row>
    <row r="44403" spans="9:20" x14ac:dyDescent="0.25">
      <c r="I44403" s="137"/>
      <c r="J44403" s="110"/>
      <c r="K44403"/>
      <c r="L44403"/>
      <c r="T44403" s="138"/>
    </row>
    <row r="44404" spans="9:20" x14ac:dyDescent="0.25">
      <c r="I44404" s="137"/>
      <c r="J44404" s="110"/>
      <c r="K44404"/>
      <c r="L44404"/>
      <c r="T44404" s="138"/>
    </row>
    <row r="44405" spans="9:20" x14ac:dyDescent="0.25">
      <c r="I44405" s="137"/>
      <c r="J44405" s="110"/>
      <c r="K44405"/>
      <c r="L44405"/>
      <c r="T44405" s="138"/>
    </row>
    <row r="44406" spans="9:20" x14ac:dyDescent="0.25">
      <c r="I44406" s="137"/>
      <c r="J44406" s="110"/>
      <c r="K44406"/>
      <c r="L44406"/>
      <c r="T44406" s="138"/>
    </row>
    <row r="44407" spans="9:20" x14ac:dyDescent="0.25">
      <c r="I44407" s="137"/>
      <c r="J44407" s="110"/>
      <c r="K44407"/>
      <c r="L44407"/>
      <c r="T44407" s="138"/>
    </row>
    <row r="44408" spans="9:20" x14ac:dyDescent="0.25">
      <c r="I44408" s="137"/>
      <c r="J44408" s="110"/>
      <c r="K44408"/>
      <c r="L44408"/>
      <c r="T44408" s="138"/>
    </row>
    <row r="44409" spans="9:20" x14ac:dyDescent="0.25">
      <c r="I44409" s="137"/>
      <c r="J44409" s="110"/>
      <c r="K44409"/>
      <c r="L44409"/>
      <c r="T44409" s="138"/>
    </row>
    <row r="44410" spans="9:20" x14ac:dyDescent="0.25">
      <c r="I44410" s="137"/>
      <c r="J44410" s="110"/>
      <c r="K44410"/>
      <c r="L44410"/>
      <c r="T44410" s="138"/>
    </row>
    <row r="44411" spans="9:20" x14ac:dyDescent="0.25">
      <c r="I44411" s="137"/>
      <c r="J44411" s="110"/>
      <c r="K44411"/>
      <c r="L44411"/>
      <c r="T44411" s="138"/>
    </row>
    <row r="44412" spans="9:20" x14ac:dyDescent="0.25">
      <c r="I44412" s="137"/>
      <c r="J44412" s="110"/>
      <c r="K44412"/>
      <c r="L44412"/>
      <c r="T44412" s="138"/>
    </row>
    <row r="44413" spans="9:20" x14ac:dyDescent="0.25">
      <c r="I44413" s="137"/>
      <c r="J44413" s="110"/>
      <c r="K44413"/>
      <c r="L44413"/>
      <c r="T44413" s="138"/>
    </row>
    <row r="44414" spans="9:20" x14ac:dyDescent="0.25">
      <c r="I44414" s="137"/>
      <c r="J44414" s="110"/>
      <c r="K44414"/>
      <c r="L44414"/>
      <c r="T44414" s="138"/>
    </row>
    <row r="44415" spans="9:20" x14ac:dyDescent="0.25">
      <c r="I44415" s="137"/>
      <c r="J44415" s="110"/>
      <c r="K44415"/>
      <c r="L44415"/>
      <c r="T44415" s="138"/>
    </row>
    <row r="44416" spans="9:20" x14ac:dyDescent="0.25">
      <c r="I44416" s="137"/>
      <c r="J44416" s="110"/>
      <c r="K44416"/>
      <c r="L44416"/>
      <c r="T44416" s="138"/>
    </row>
    <row r="44417" spans="9:20" x14ac:dyDescent="0.25">
      <c r="I44417" s="137"/>
      <c r="J44417" s="110"/>
      <c r="K44417"/>
      <c r="L44417"/>
      <c r="T44417" s="138"/>
    </row>
    <row r="44418" spans="9:20" x14ac:dyDescent="0.25">
      <c r="I44418" s="137"/>
      <c r="J44418" s="110"/>
      <c r="K44418"/>
      <c r="L44418"/>
      <c r="T44418" s="138"/>
    </row>
    <row r="44419" spans="9:20" x14ac:dyDescent="0.25">
      <c r="I44419" s="137"/>
      <c r="J44419" s="110"/>
      <c r="K44419"/>
      <c r="L44419"/>
      <c r="T44419" s="138"/>
    </row>
    <row r="44420" spans="9:20" x14ac:dyDescent="0.25">
      <c r="I44420" s="137"/>
      <c r="J44420" s="110"/>
      <c r="K44420"/>
      <c r="L44420"/>
      <c r="T44420" s="138"/>
    </row>
    <row r="44421" spans="9:20" x14ac:dyDescent="0.25">
      <c r="I44421" s="137"/>
      <c r="J44421" s="110"/>
      <c r="K44421"/>
      <c r="L44421"/>
      <c r="T44421" s="138"/>
    </row>
    <row r="44422" spans="9:20" x14ac:dyDescent="0.25">
      <c r="I44422" s="137"/>
      <c r="J44422" s="110"/>
      <c r="K44422"/>
      <c r="L44422"/>
      <c r="T44422" s="138"/>
    </row>
    <row r="44423" spans="9:20" x14ac:dyDescent="0.25">
      <c r="I44423" s="137"/>
      <c r="J44423" s="110"/>
      <c r="K44423"/>
      <c r="L44423"/>
      <c r="T44423" s="138"/>
    </row>
    <row r="44424" spans="9:20" x14ac:dyDescent="0.25">
      <c r="I44424" s="137"/>
      <c r="J44424" s="110"/>
      <c r="K44424"/>
      <c r="L44424"/>
      <c r="T44424" s="138"/>
    </row>
    <row r="44425" spans="9:20" x14ac:dyDescent="0.25">
      <c r="I44425" s="137"/>
      <c r="J44425" s="110"/>
      <c r="K44425"/>
      <c r="L44425"/>
      <c r="T44425" s="138"/>
    </row>
    <row r="44426" spans="9:20" x14ac:dyDescent="0.25">
      <c r="I44426" s="137"/>
      <c r="J44426" s="110"/>
      <c r="K44426"/>
      <c r="L44426"/>
      <c r="T44426" s="138"/>
    </row>
    <row r="44427" spans="9:20" x14ac:dyDescent="0.25">
      <c r="I44427" s="137"/>
      <c r="J44427" s="110"/>
      <c r="K44427"/>
      <c r="L44427"/>
      <c r="T44427" s="138"/>
    </row>
    <row r="44428" spans="9:20" x14ac:dyDescent="0.25">
      <c r="I44428" s="137"/>
      <c r="J44428" s="110"/>
      <c r="K44428"/>
      <c r="L44428"/>
      <c r="T44428" s="138"/>
    </row>
    <row r="44429" spans="9:20" x14ac:dyDescent="0.25">
      <c r="I44429" s="137"/>
      <c r="J44429" s="110"/>
      <c r="K44429"/>
      <c r="L44429"/>
      <c r="T44429" s="138"/>
    </row>
    <row r="44430" spans="9:20" x14ac:dyDescent="0.25">
      <c r="I44430" s="137"/>
      <c r="J44430" s="110"/>
      <c r="K44430"/>
      <c r="L44430"/>
      <c r="T44430" s="138"/>
    </row>
    <row r="44431" spans="9:20" x14ac:dyDescent="0.25">
      <c r="I44431" s="137"/>
      <c r="J44431" s="110"/>
      <c r="K44431"/>
      <c r="L44431"/>
      <c r="T44431" s="138"/>
    </row>
    <row r="44432" spans="9:20" x14ac:dyDescent="0.25">
      <c r="I44432" s="137"/>
      <c r="J44432" s="110"/>
      <c r="K44432"/>
      <c r="L44432"/>
      <c r="T44432" s="138"/>
    </row>
    <row r="44433" spans="9:20" x14ac:dyDescent="0.25">
      <c r="I44433" s="137"/>
      <c r="J44433" s="110"/>
      <c r="K44433"/>
      <c r="L44433"/>
      <c r="T44433" s="138"/>
    </row>
    <row r="44434" spans="9:20" x14ac:dyDescent="0.25">
      <c r="I44434" s="137"/>
      <c r="J44434" s="110"/>
      <c r="K44434"/>
      <c r="L44434"/>
      <c r="T44434" s="138"/>
    </row>
    <row r="44435" spans="9:20" x14ac:dyDescent="0.25">
      <c r="I44435" s="137"/>
      <c r="J44435" s="110"/>
      <c r="K44435"/>
      <c r="L44435"/>
      <c r="T44435" s="138"/>
    </row>
    <row r="44436" spans="9:20" x14ac:dyDescent="0.25">
      <c r="I44436" s="137"/>
      <c r="J44436" s="110"/>
      <c r="K44436"/>
      <c r="L44436"/>
      <c r="T44436" s="138"/>
    </row>
    <row r="44437" spans="9:20" x14ac:dyDescent="0.25">
      <c r="I44437" s="137"/>
      <c r="J44437" s="110"/>
      <c r="K44437"/>
      <c r="L44437"/>
      <c r="T44437" s="138"/>
    </row>
    <row r="44438" spans="9:20" x14ac:dyDescent="0.25">
      <c r="I44438" s="137"/>
      <c r="J44438" s="110"/>
      <c r="K44438"/>
      <c r="L44438"/>
      <c r="T44438" s="138"/>
    </row>
    <row r="44439" spans="9:20" x14ac:dyDescent="0.25">
      <c r="I44439" s="137"/>
      <c r="J44439" s="110"/>
      <c r="K44439"/>
      <c r="L44439"/>
      <c r="T44439" s="138"/>
    </row>
    <row r="44440" spans="9:20" x14ac:dyDescent="0.25">
      <c r="I44440" s="137"/>
      <c r="J44440" s="110"/>
      <c r="K44440"/>
      <c r="L44440"/>
      <c r="T44440" s="138"/>
    </row>
    <row r="44441" spans="9:20" x14ac:dyDescent="0.25">
      <c r="I44441" s="137"/>
      <c r="J44441" s="110"/>
      <c r="K44441"/>
      <c r="L44441"/>
      <c r="T44441" s="138"/>
    </row>
    <row r="44442" spans="9:20" x14ac:dyDescent="0.25">
      <c r="I44442" s="137"/>
      <c r="J44442" s="110"/>
      <c r="K44442"/>
      <c r="L44442"/>
      <c r="T44442" s="138"/>
    </row>
    <row r="44443" spans="9:20" x14ac:dyDescent="0.25">
      <c r="I44443" s="137"/>
      <c r="J44443" s="110"/>
      <c r="K44443"/>
      <c r="L44443"/>
      <c r="T44443" s="138"/>
    </row>
    <row r="44444" spans="9:20" x14ac:dyDescent="0.25">
      <c r="I44444" s="137"/>
      <c r="J44444" s="110"/>
      <c r="K44444"/>
      <c r="L44444"/>
      <c r="T44444" s="138"/>
    </row>
    <row r="44445" spans="9:20" x14ac:dyDescent="0.25">
      <c r="I44445" s="137"/>
      <c r="J44445" s="110"/>
      <c r="K44445"/>
      <c r="L44445"/>
      <c r="T44445" s="138"/>
    </row>
    <row r="44446" spans="9:20" x14ac:dyDescent="0.25">
      <c r="I44446" s="137"/>
      <c r="J44446" s="110"/>
      <c r="K44446"/>
      <c r="L44446"/>
      <c r="T44446" s="138"/>
    </row>
    <row r="44447" spans="9:20" x14ac:dyDescent="0.25">
      <c r="I44447" s="137"/>
      <c r="J44447" s="110"/>
      <c r="K44447"/>
      <c r="L44447"/>
      <c r="T44447" s="138"/>
    </row>
    <row r="44448" spans="9:20" x14ac:dyDescent="0.25">
      <c r="I44448" s="137"/>
      <c r="J44448" s="110"/>
      <c r="K44448"/>
      <c r="L44448"/>
      <c r="T44448" s="138"/>
    </row>
    <row r="44449" spans="9:20" x14ac:dyDescent="0.25">
      <c r="I44449" s="137"/>
      <c r="J44449" s="110"/>
      <c r="K44449"/>
      <c r="L44449"/>
      <c r="T44449" s="138"/>
    </row>
    <row r="44450" spans="9:20" x14ac:dyDescent="0.25">
      <c r="I44450" s="137"/>
      <c r="J44450" s="110"/>
      <c r="K44450"/>
      <c r="L44450"/>
      <c r="T44450" s="138"/>
    </row>
    <row r="44451" spans="9:20" x14ac:dyDescent="0.25">
      <c r="I44451" s="137"/>
      <c r="J44451" s="110"/>
      <c r="K44451"/>
      <c r="L44451"/>
      <c r="T44451" s="138"/>
    </row>
    <row r="44452" spans="9:20" x14ac:dyDescent="0.25">
      <c r="I44452" s="137"/>
      <c r="J44452" s="110"/>
      <c r="K44452"/>
      <c r="L44452"/>
      <c r="T44452" s="138"/>
    </row>
    <row r="44453" spans="9:20" x14ac:dyDescent="0.25">
      <c r="I44453" s="137"/>
      <c r="J44453" s="110"/>
      <c r="K44453"/>
      <c r="L44453"/>
      <c r="T44453" s="138"/>
    </row>
    <row r="44454" spans="9:20" x14ac:dyDescent="0.25">
      <c r="I44454" s="137"/>
      <c r="J44454" s="110"/>
      <c r="K44454"/>
      <c r="L44454"/>
      <c r="T44454" s="138"/>
    </row>
    <row r="44455" spans="9:20" x14ac:dyDescent="0.25">
      <c r="I44455" s="137"/>
      <c r="J44455" s="110"/>
      <c r="K44455"/>
      <c r="L44455"/>
      <c r="T44455" s="138"/>
    </row>
    <row r="44456" spans="9:20" x14ac:dyDescent="0.25">
      <c r="I44456" s="137"/>
      <c r="J44456" s="110"/>
      <c r="K44456"/>
      <c r="L44456"/>
      <c r="T44456" s="138"/>
    </row>
    <row r="44457" spans="9:20" x14ac:dyDescent="0.25">
      <c r="I44457" s="137"/>
      <c r="J44457" s="110"/>
      <c r="K44457"/>
      <c r="L44457"/>
      <c r="T44457" s="138"/>
    </row>
    <row r="44458" spans="9:20" x14ac:dyDescent="0.25">
      <c r="I44458" s="137"/>
      <c r="J44458" s="110"/>
      <c r="K44458"/>
      <c r="L44458"/>
      <c r="T44458" s="138"/>
    </row>
    <row r="44459" spans="9:20" x14ac:dyDescent="0.25">
      <c r="I44459" s="137"/>
      <c r="J44459" s="110"/>
      <c r="K44459"/>
      <c r="L44459"/>
      <c r="T44459" s="138"/>
    </row>
    <row r="44460" spans="9:20" x14ac:dyDescent="0.25">
      <c r="I44460" s="137"/>
      <c r="J44460" s="110"/>
      <c r="K44460"/>
      <c r="L44460"/>
      <c r="T44460" s="138"/>
    </row>
    <row r="44461" spans="9:20" x14ac:dyDescent="0.25">
      <c r="I44461" s="137"/>
      <c r="J44461" s="110"/>
      <c r="K44461"/>
      <c r="L44461"/>
      <c r="T44461" s="138"/>
    </row>
    <row r="44462" spans="9:20" x14ac:dyDescent="0.25">
      <c r="I44462" s="137"/>
      <c r="J44462" s="110"/>
      <c r="K44462"/>
      <c r="L44462"/>
      <c r="T44462" s="138"/>
    </row>
    <row r="44463" spans="9:20" x14ac:dyDescent="0.25">
      <c r="I44463" s="137"/>
      <c r="J44463" s="110"/>
      <c r="K44463"/>
      <c r="L44463"/>
      <c r="T44463" s="138"/>
    </row>
    <row r="44464" spans="9:20" x14ac:dyDescent="0.25">
      <c r="I44464" s="137"/>
      <c r="J44464" s="110"/>
      <c r="K44464"/>
      <c r="L44464"/>
      <c r="T44464" s="138"/>
    </row>
    <row r="44465" spans="9:20" x14ac:dyDescent="0.25">
      <c r="I44465" s="137"/>
      <c r="J44465" s="110"/>
      <c r="K44465"/>
      <c r="L44465"/>
      <c r="T44465" s="138"/>
    </row>
    <row r="44466" spans="9:20" x14ac:dyDescent="0.25">
      <c r="I44466" s="137"/>
      <c r="J44466" s="110"/>
      <c r="K44466"/>
      <c r="L44466"/>
      <c r="T44466" s="138"/>
    </row>
    <row r="44467" spans="9:20" x14ac:dyDescent="0.25">
      <c r="I44467" s="137"/>
      <c r="J44467" s="110"/>
      <c r="K44467"/>
      <c r="L44467"/>
      <c r="T44467" s="138"/>
    </row>
    <row r="44468" spans="9:20" x14ac:dyDescent="0.25">
      <c r="I44468" s="137"/>
      <c r="J44468" s="110"/>
      <c r="K44468"/>
      <c r="L44468"/>
      <c r="T44468" s="138"/>
    </row>
    <row r="44469" spans="9:20" x14ac:dyDescent="0.25">
      <c r="I44469" s="137"/>
      <c r="J44469" s="110"/>
      <c r="K44469"/>
      <c r="L44469"/>
      <c r="T44469" s="138"/>
    </row>
    <row r="44470" spans="9:20" x14ac:dyDescent="0.25">
      <c r="I44470" s="137"/>
      <c r="J44470" s="110"/>
      <c r="K44470"/>
      <c r="L44470"/>
      <c r="T44470" s="138"/>
    </row>
    <row r="44471" spans="9:20" x14ac:dyDescent="0.25">
      <c r="I44471" s="137"/>
      <c r="J44471" s="110"/>
      <c r="K44471"/>
      <c r="L44471"/>
      <c r="T44471" s="138"/>
    </row>
    <row r="44472" spans="9:20" x14ac:dyDescent="0.25">
      <c r="I44472" s="137"/>
      <c r="J44472" s="110"/>
      <c r="K44472"/>
      <c r="L44472"/>
      <c r="T44472" s="138"/>
    </row>
    <row r="44473" spans="9:20" x14ac:dyDescent="0.25">
      <c r="I44473" s="137"/>
      <c r="J44473" s="110"/>
      <c r="K44473"/>
      <c r="L44473"/>
      <c r="T44473" s="138"/>
    </row>
    <row r="44474" spans="9:20" x14ac:dyDescent="0.25">
      <c r="I44474" s="137"/>
      <c r="J44474" s="110"/>
      <c r="K44474"/>
      <c r="L44474"/>
      <c r="T44474" s="138"/>
    </row>
    <row r="44475" spans="9:20" x14ac:dyDescent="0.25">
      <c r="I44475" s="137"/>
      <c r="J44475" s="110"/>
      <c r="K44475"/>
      <c r="L44475"/>
      <c r="T44475" s="138"/>
    </row>
    <row r="44476" spans="9:20" x14ac:dyDescent="0.25">
      <c r="I44476" s="137"/>
      <c r="J44476" s="110"/>
      <c r="K44476"/>
      <c r="L44476"/>
      <c r="T44476" s="138"/>
    </row>
    <row r="44477" spans="9:20" x14ac:dyDescent="0.25">
      <c r="I44477" s="137"/>
      <c r="J44477" s="110"/>
      <c r="K44477"/>
      <c r="L44477"/>
      <c r="T44477" s="138"/>
    </row>
    <row r="44478" spans="9:20" x14ac:dyDescent="0.25">
      <c r="I44478" s="137"/>
      <c r="J44478" s="110"/>
      <c r="K44478"/>
      <c r="L44478"/>
      <c r="T44478" s="138"/>
    </row>
    <row r="44479" spans="9:20" x14ac:dyDescent="0.25">
      <c r="I44479" s="137"/>
      <c r="J44479" s="110"/>
      <c r="K44479"/>
      <c r="L44479"/>
      <c r="T44479" s="138"/>
    </row>
    <row r="44480" spans="9:20" x14ac:dyDescent="0.25">
      <c r="I44480" s="137"/>
      <c r="J44480" s="110"/>
      <c r="K44480"/>
      <c r="L44480"/>
      <c r="T44480" s="138"/>
    </row>
    <row r="44481" spans="9:20" x14ac:dyDescent="0.25">
      <c r="I44481" s="137"/>
      <c r="J44481" s="110"/>
      <c r="K44481"/>
      <c r="L44481"/>
      <c r="T44481" s="138"/>
    </row>
    <row r="44482" spans="9:20" x14ac:dyDescent="0.25">
      <c r="I44482" s="137"/>
      <c r="J44482" s="110"/>
      <c r="K44482"/>
      <c r="L44482"/>
      <c r="T44482" s="138"/>
    </row>
    <row r="44483" spans="9:20" x14ac:dyDescent="0.25">
      <c r="I44483" s="137"/>
      <c r="J44483" s="110"/>
      <c r="K44483"/>
      <c r="L44483"/>
      <c r="T44483" s="138"/>
    </row>
    <row r="44484" spans="9:20" x14ac:dyDescent="0.25">
      <c r="I44484" s="137"/>
      <c r="J44484" s="110"/>
      <c r="K44484"/>
      <c r="L44484"/>
      <c r="T44484" s="138"/>
    </row>
    <row r="44485" spans="9:20" x14ac:dyDescent="0.25">
      <c r="I44485" s="137"/>
      <c r="J44485" s="110"/>
      <c r="K44485"/>
      <c r="L44485"/>
      <c r="T44485" s="138"/>
    </row>
    <row r="44486" spans="9:20" x14ac:dyDescent="0.25">
      <c r="I44486" s="137"/>
      <c r="J44486" s="110"/>
      <c r="K44486"/>
      <c r="L44486"/>
      <c r="T44486" s="138"/>
    </row>
    <row r="44487" spans="9:20" x14ac:dyDescent="0.25">
      <c r="I44487" s="137"/>
      <c r="J44487" s="110"/>
      <c r="K44487"/>
      <c r="L44487"/>
      <c r="T44487" s="138"/>
    </row>
    <row r="44488" spans="9:20" x14ac:dyDescent="0.25">
      <c r="I44488" s="137"/>
      <c r="J44488" s="110"/>
      <c r="K44488"/>
      <c r="L44488"/>
      <c r="T44488" s="138"/>
    </row>
    <row r="44489" spans="9:20" x14ac:dyDescent="0.25">
      <c r="I44489" s="137"/>
      <c r="J44489" s="110"/>
      <c r="K44489"/>
      <c r="L44489"/>
      <c r="T44489" s="138"/>
    </row>
    <row r="44490" spans="9:20" x14ac:dyDescent="0.25">
      <c r="I44490" s="137"/>
      <c r="J44490" s="110"/>
      <c r="K44490"/>
      <c r="L44490"/>
      <c r="T44490" s="138"/>
    </row>
    <row r="44491" spans="9:20" x14ac:dyDescent="0.25">
      <c r="I44491" s="137"/>
      <c r="J44491" s="110"/>
      <c r="K44491"/>
      <c r="L44491"/>
      <c r="T44491" s="138"/>
    </row>
    <row r="44492" spans="9:20" x14ac:dyDescent="0.25">
      <c r="I44492" s="137"/>
      <c r="J44492" s="110"/>
      <c r="K44492"/>
      <c r="L44492"/>
      <c r="T44492" s="138"/>
    </row>
    <row r="44493" spans="9:20" x14ac:dyDescent="0.25">
      <c r="I44493" s="137"/>
      <c r="J44493" s="110"/>
      <c r="K44493"/>
      <c r="L44493"/>
      <c r="T44493" s="138"/>
    </row>
    <row r="44494" spans="9:20" x14ac:dyDescent="0.25">
      <c r="I44494" s="137"/>
      <c r="J44494" s="110"/>
      <c r="K44494"/>
      <c r="L44494"/>
      <c r="T44494" s="138"/>
    </row>
    <row r="44495" spans="9:20" x14ac:dyDescent="0.25">
      <c r="I44495" s="137"/>
      <c r="J44495" s="110"/>
      <c r="K44495"/>
      <c r="L44495"/>
      <c r="T44495" s="138"/>
    </row>
    <row r="44496" spans="9:20" x14ac:dyDescent="0.25">
      <c r="I44496" s="137"/>
      <c r="J44496" s="110"/>
      <c r="K44496"/>
      <c r="L44496"/>
      <c r="T44496" s="138"/>
    </row>
    <row r="44497" spans="9:20" x14ac:dyDescent="0.25">
      <c r="I44497" s="137"/>
      <c r="J44497" s="110"/>
      <c r="K44497"/>
      <c r="L44497"/>
      <c r="T44497" s="138"/>
    </row>
    <row r="44498" spans="9:20" x14ac:dyDescent="0.25">
      <c r="I44498" s="137"/>
      <c r="J44498" s="110"/>
      <c r="K44498"/>
      <c r="L44498"/>
      <c r="T44498" s="138"/>
    </row>
    <row r="44499" spans="9:20" x14ac:dyDescent="0.25">
      <c r="I44499" s="137"/>
      <c r="J44499" s="110"/>
      <c r="K44499"/>
      <c r="L44499"/>
      <c r="T44499" s="138"/>
    </row>
    <row r="44500" spans="9:20" x14ac:dyDescent="0.25">
      <c r="I44500" s="137"/>
      <c r="J44500" s="110"/>
      <c r="K44500"/>
      <c r="L44500"/>
      <c r="T44500" s="138"/>
    </row>
    <row r="44501" spans="9:20" x14ac:dyDescent="0.25">
      <c r="I44501" s="137"/>
      <c r="J44501" s="110"/>
      <c r="K44501"/>
      <c r="L44501"/>
      <c r="T44501" s="138"/>
    </row>
    <row r="44502" spans="9:20" x14ac:dyDescent="0.25">
      <c r="I44502" s="137"/>
      <c r="J44502" s="110"/>
      <c r="K44502"/>
      <c r="L44502"/>
      <c r="T44502" s="138"/>
    </row>
    <row r="44503" spans="9:20" x14ac:dyDescent="0.25">
      <c r="I44503" s="137"/>
      <c r="J44503" s="110"/>
      <c r="K44503"/>
      <c r="L44503"/>
      <c r="T44503" s="138"/>
    </row>
    <row r="44504" spans="9:20" x14ac:dyDescent="0.25">
      <c r="I44504" s="137"/>
      <c r="J44504" s="110"/>
      <c r="K44504"/>
      <c r="L44504"/>
      <c r="T44504" s="138"/>
    </row>
    <row r="44505" spans="9:20" x14ac:dyDescent="0.25">
      <c r="I44505" s="137"/>
      <c r="J44505" s="110"/>
      <c r="K44505"/>
      <c r="L44505"/>
      <c r="T44505" s="138"/>
    </row>
    <row r="44506" spans="9:20" x14ac:dyDescent="0.25">
      <c r="I44506" s="137"/>
      <c r="J44506" s="110"/>
      <c r="K44506"/>
      <c r="L44506"/>
      <c r="T44506" s="138"/>
    </row>
    <row r="44507" spans="9:20" x14ac:dyDescent="0.25">
      <c r="I44507" s="137"/>
      <c r="J44507" s="110"/>
      <c r="K44507"/>
      <c r="L44507"/>
      <c r="T44507" s="138"/>
    </row>
    <row r="44508" spans="9:20" x14ac:dyDescent="0.25">
      <c r="I44508" s="137"/>
      <c r="J44508" s="110"/>
      <c r="K44508"/>
      <c r="L44508"/>
      <c r="T44508" s="138"/>
    </row>
    <row r="44509" spans="9:20" x14ac:dyDescent="0.25">
      <c r="I44509" s="137"/>
      <c r="J44509" s="110"/>
      <c r="K44509"/>
      <c r="L44509"/>
      <c r="T44509" s="138"/>
    </row>
    <row r="44510" spans="9:20" x14ac:dyDescent="0.25">
      <c r="I44510" s="137"/>
      <c r="J44510" s="110"/>
      <c r="K44510"/>
      <c r="L44510"/>
      <c r="T44510" s="138"/>
    </row>
    <row r="44511" spans="9:20" x14ac:dyDescent="0.25">
      <c r="I44511" s="137"/>
      <c r="J44511" s="110"/>
      <c r="K44511"/>
      <c r="L44511"/>
      <c r="T44511" s="138"/>
    </row>
    <row r="44512" spans="9:20" x14ac:dyDescent="0.25">
      <c r="I44512" s="137"/>
      <c r="J44512" s="110"/>
      <c r="K44512"/>
      <c r="L44512"/>
      <c r="T44512" s="138"/>
    </row>
    <row r="44513" spans="9:20" x14ac:dyDescent="0.25">
      <c r="I44513" s="137"/>
      <c r="J44513" s="110"/>
      <c r="K44513"/>
      <c r="L44513"/>
      <c r="T44513" s="138"/>
    </row>
    <row r="44514" spans="9:20" x14ac:dyDescent="0.25">
      <c r="I44514" s="137"/>
      <c r="J44514" s="110"/>
      <c r="K44514"/>
      <c r="L44514"/>
      <c r="T44514" s="138"/>
    </row>
    <row r="44515" spans="9:20" x14ac:dyDescent="0.25">
      <c r="I44515" s="137"/>
      <c r="J44515" s="110"/>
      <c r="K44515"/>
      <c r="L44515"/>
      <c r="T44515" s="138"/>
    </row>
    <row r="44516" spans="9:20" x14ac:dyDescent="0.25">
      <c r="I44516" s="137"/>
      <c r="J44516" s="110"/>
      <c r="K44516"/>
      <c r="L44516"/>
      <c r="T44516" s="138"/>
    </row>
    <row r="44517" spans="9:20" x14ac:dyDescent="0.25">
      <c r="I44517" s="137"/>
      <c r="J44517" s="110"/>
      <c r="K44517"/>
      <c r="L44517"/>
      <c r="T44517" s="138"/>
    </row>
    <row r="44518" spans="9:20" x14ac:dyDescent="0.25">
      <c r="I44518" s="137"/>
      <c r="J44518" s="110"/>
      <c r="K44518"/>
      <c r="L44518"/>
      <c r="T44518" s="138"/>
    </row>
    <row r="44519" spans="9:20" x14ac:dyDescent="0.25">
      <c r="I44519" s="137"/>
      <c r="J44519" s="110"/>
      <c r="K44519"/>
      <c r="L44519"/>
      <c r="T44519" s="138"/>
    </row>
    <row r="44520" spans="9:20" x14ac:dyDescent="0.25">
      <c r="I44520" s="137"/>
      <c r="J44520" s="110"/>
      <c r="K44520"/>
      <c r="L44520"/>
      <c r="T44520" s="138"/>
    </row>
    <row r="44521" spans="9:20" x14ac:dyDescent="0.25">
      <c r="I44521" s="137"/>
      <c r="J44521" s="110"/>
      <c r="K44521"/>
      <c r="L44521"/>
      <c r="T44521" s="138"/>
    </row>
    <row r="44522" spans="9:20" x14ac:dyDescent="0.25">
      <c r="I44522" s="137"/>
      <c r="J44522" s="110"/>
      <c r="K44522"/>
      <c r="L44522"/>
      <c r="T44522" s="138"/>
    </row>
    <row r="44523" spans="9:20" x14ac:dyDescent="0.25">
      <c r="I44523" s="137"/>
      <c r="J44523" s="110"/>
      <c r="K44523"/>
      <c r="L44523"/>
      <c r="T44523" s="138"/>
    </row>
    <row r="44524" spans="9:20" x14ac:dyDescent="0.25">
      <c r="I44524" s="137"/>
      <c r="J44524" s="110"/>
      <c r="K44524"/>
      <c r="L44524"/>
      <c r="T44524" s="138"/>
    </row>
    <row r="44525" spans="9:20" x14ac:dyDescent="0.25">
      <c r="I44525" s="137"/>
      <c r="J44525" s="110"/>
      <c r="K44525"/>
      <c r="L44525"/>
      <c r="T44525" s="138"/>
    </row>
    <row r="44526" spans="9:20" x14ac:dyDescent="0.25">
      <c r="I44526" s="137"/>
      <c r="J44526" s="110"/>
      <c r="K44526"/>
      <c r="L44526"/>
      <c r="T44526" s="138"/>
    </row>
    <row r="44527" spans="9:20" x14ac:dyDescent="0.25">
      <c r="I44527" s="137"/>
      <c r="J44527" s="110"/>
      <c r="K44527"/>
      <c r="L44527"/>
      <c r="T44527" s="138"/>
    </row>
    <row r="44528" spans="9:20" x14ac:dyDescent="0.25">
      <c r="I44528" s="137"/>
      <c r="J44528" s="110"/>
      <c r="K44528"/>
      <c r="L44528"/>
      <c r="T44528" s="138"/>
    </row>
    <row r="44529" spans="9:20" x14ac:dyDescent="0.25">
      <c r="I44529" s="137"/>
      <c r="J44529" s="110"/>
      <c r="K44529"/>
      <c r="L44529"/>
      <c r="T44529" s="138"/>
    </row>
    <row r="44530" spans="9:20" x14ac:dyDescent="0.25">
      <c r="I44530" s="137"/>
      <c r="J44530" s="110"/>
      <c r="K44530"/>
      <c r="L44530"/>
      <c r="T44530" s="138"/>
    </row>
    <row r="44531" spans="9:20" x14ac:dyDescent="0.25">
      <c r="I44531" s="137"/>
      <c r="J44531" s="110"/>
      <c r="K44531"/>
      <c r="L44531"/>
      <c r="T44531" s="138"/>
    </row>
    <row r="44532" spans="9:20" x14ac:dyDescent="0.25">
      <c r="I44532" s="137"/>
      <c r="J44532" s="110"/>
      <c r="K44532"/>
      <c r="L44532"/>
      <c r="T44532" s="138"/>
    </row>
    <row r="44533" spans="9:20" x14ac:dyDescent="0.25">
      <c r="I44533" s="137"/>
      <c r="J44533" s="110"/>
      <c r="K44533"/>
      <c r="L44533"/>
      <c r="T44533" s="138"/>
    </row>
    <row r="44534" spans="9:20" x14ac:dyDescent="0.25">
      <c r="I44534" s="137"/>
      <c r="J44534" s="110"/>
      <c r="K44534"/>
      <c r="L44534"/>
      <c r="T44534" s="138"/>
    </row>
    <row r="44535" spans="9:20" x14ac:dyDescent="0.25">
      <c r="I44535" s="137"/>
      <c r="J44535" s="110"/>
      <c r="K44535"/>
      <c r="L44535"/>
      <c r="T44535" s="138"/>
    </row>
    <row r="44536" spans="9:20" x14ac:dyDescent="0.25">
      <c r="I44536" s="137"/>
      <c r="J44536" s="110"/>
      <c r="K44536"/>
      <c r="L44536"/>
      <c r="T44536" s="138"/>
    </row>
    <row r="44537" spans="9:20" x14ac:dyDescent="0.25">
      <c r="I44537" s="137"/>
      <c r="J44537" s="110"/>
      <c r="K44537"/>
      <c r="L44537"/>
      <c r="T44537" s="138"/>
    </row>
    <row r="44538" spans="9:20" x14ac:dyDescent="0.25">
      <c r="I44538" s="137"/>
      <c r="J44538" s="110"/>
      <c r="K44538"/>
      <c r="L44538"/>
      <c r="T44538" s="138"/>
    </row>
    <row r="44539" spans="9:20" x14ac:dyDescent="0.25">
      <c r="I44539" s="137"/>
      <c r="J44539" s="110"/>
      <c r="K44539"/>
      <c r="L44539"/>
      <c r="T44539" s="138"/>
    </row>
    <row r="44540" spans="9:20" x14ac:dyDescent="0.25">
      <c r="I44540" s="137"/>
      <c r="J44540" s="110"/>
      <c r="K44540"/>
      <c r="L44540"/>
      <c r="T44540" s="138"/>
    </row>
    <row r="44541" spans="9:20" x14ac:dyDescent="0.25">
      <c r="I44541" s="137"/>
      <c r="J44541" s="110"/>
      <c r="K44541"/>
      <c r="L44541"/>
      <c r="T44541" s="138"/>
    </row>
    <row r="44542" spans="9:20" x14ac:dyDescent="0.25">
      <c r="I44542" s="137"/>
      <c r="J44542" s="110"/>
      <c r="K44542"/>
      <c r="L44542"/>
      <c r="T44542" s="138"/>
    </row>
    <row r="44543" spans="9:20" x14ac:dyDescent="0.25">
      <c r="I44543" s="137"/>
      <c r="J44543" s="110"/>
      <c r="K44543"/>
      <c r="L44543"/>
      <c r="T44543" s="138"/>
    </row>
    <row r="44544" spans="9:20" x14ac:dyDescent="0.25">
      <c r="I44544" s="137"/>
      <c r="J44544" s="110"/>
      <c r="K44544"/>
      <c r="L44544"/>
      <c r="T44544" s="138"/>
    </row>
    <row r="44545" spans="9:20" x14ac:dyDescent="0.25">
      <c r="I44545" s="137"/>
      <c r="J44545" s="110"/>
      <c r="K44545"/>
      <c r="L44545"/>
      <c r="T44545" s="138"/>
    </row>
    <row r="44546" spans="9:20" x14ac:dyDescent="0.25">
      <c r="I44546" s="137"/>
      <c r="J44546" s="110"/>
      <c r="K44546"/>
      <c r="L44546"/>
      <c r="T44546" s="138"/>
    </row>
    <row r="44547" spans="9:20" x14ac:dyDescent="0.25">
      <c r="I44547" s="137"/>
      <c r="J44547" s="110"/>
      <c r="K44547"/>
      <c r="L44547"/>
      <c r="T44547" s="138"/>
    </row>
    <row r="44548" spans="9:20" x14ac:dyDescent="0.25">
      <c r="I44548" s="137"/>
      <c r="J44548" s="110"/>
      <c r="K44548"/>
      <c r="L44548"/>
      <c r="T44548" s="138"/>
    </row>
    <row r="44549" spans="9:20" x14ac:dyDescent="0.25">
      <c r="I44549" s="137"/>
      <c r="J44549" s="110"/>
      <c r="K44549"/>
      <c r="L44549"/>
      <c r="T44549" s="138"/>
    </row>
    <row r="44550" spans="9:20" x14ac:dyDescent="0.25">
      <c r="I44550" s="137"/>
      <c r="J44550" s="110"/>
      <c r="K44550"/>
      <c r="L44550"/>
      <c r="T44550" s="138"/>
    </row>
    <row r="44551" spans="9:20" x14ac:dyDescent="0.25">
      <c r="I44551" s="137"/>
      <c r="J44551" s="110"/>
      <c r="K44551"/>
      <c r="L44551"/>
      <c r="T44551" s="138"/>
    </row>
    <row r="44552" spans="9:20" x14ac:dyDescent="0.25">
      <c r="I44552" s="137"/>
      <c r="J44552" s="110"/>
      <c r="K44552"/>
      <c r="L44552"/>
      <c r="T44552" s="138"/>
    </row>
    <row r="44553" spans="9:20" x14ac:dyDescent="0.25">
      <c r="I44553" s="137"/>
      <c r="J44553" s="110"/>
      <c r="K44553"/>
      <c r="L44553"/>
      <c r="T44553" s="138"/>
    </row>
    <row r="44554" spans="9:20" x14ac:dyDescent="0.25">
      <c r="I44554" s="137"/>
      <c r="J44554" s="110"/>
      <c r="K44554"/>
      <c r="L44554"/>
      <c r="T44554" s="138"/>
    </row>
    <row r="44555" spans="9:20" x14ac:dyDescent="0.25">
      <c r="I44555" s="137"/>
      <c r="J44555" s="110"/>
      <c r="K44555"/>
      <c r="L44555"/>
      <c r="T44555" s="138"/>
    </row>
    <row r="44556" spans="9:20" x14ac:dyDescent="0.25">
      <c r="I44556" s="137"/>
      <c r="J44556" s="110"/>
      <c r="K44556"/>
      <c r="L44556"/>
      <c r="T44556" s="138"/>
    </row>
    <row r="44557" spans="9:20" x14ac:dyDescent="0.25">
      <c r="I44557" s="137"/>
      <c r="J44557" s="110"/>
      <c r="K44557"/>
      <c r="L44557"/>
      <c r="T44557" s="138"/>
    </row>
    <row r="44558" spans="9:20" x14ac:dyDescent="0.25">
      <c r="I44558" s="137"/>
      <c r="J44558" s="110"/>
      <c r="K44558"/>
      <c r="L44558"/>
      <c r="T44558" s="138"/>
    </row>
    <row r="44559" spans="9:20" x14ac:dyDescent="0.25">
      <c r="I44559" s="137"/>
      <c r="J44559" s="110"/>
      <c r="K44559"/>
      <c r="L44559"/>
      <c r="T44559" s="138"/>
    </row>
    <row r="44560" spans="9:20" x14ac:dyDescent="0.25">
      <c r="I44560" s="137"/>
      <c r="J44560" s="110"/>
      <c r="K44560"/>
      <c r="L44560"/>
      <c r="T44560" s="138"/>
    </row>
    <row r="44561" spans="9:20" x14ac:dyDescent="0.25">
      <c r="I44561" s="137"/>
      <c r="J44561" s="110"/>
      <c r="K44561"/>
      <c r="L44561"/>
      <c r="T44561" s="138"/>
    </row>
    <row r="44562" spans="9:20" x14ac:dyDescent="0.25">
      <c r="I44562" s="137"/>
      <c r="J44562" s="110"/>
      <c r="K44562"/>
      <c r="L44562"/>
      <c r="T44562" s="138"/>
    </row>
    <row r="44563" spans="9:20" x14ac:dyDescent="0.25">
      <c r="I44563" s="137"/>
      <c r="J44563" s="110"/>
      <c r="K44563"/>
      <c r="L44563"/>
      <c r="T44563" s="138"/>
    </row>
    <row r="44564" spans="9:20" x14ac:dyDescent="0.25">
      <c r="I44564" s="137"/>
      <c r="J44564" s="110"/>
      <c r="K44564"/>
      <c r="L44564"/>
      <c r="T44564" s="138"/>
    </row>
    <row r="44565" spans="9:20" x14ac:dyDescent="0.25">
      <c r="I44565" s="137"/>
      <c r="J44565" s="110"/>
      <c r="K44565"/>
      <c r="L44565"/>
      <c r="T44565" s="138"/>
    </row>
    <row r="44566" spans="9:20" x14ac:dyDescent="0.25">
      <c r="I44566" s="137"/>
      <c r="J44566" s="110"/>
      <c r="K44566"/>
      <c r="L44566"/>
      <c r="T44566" s="138"/>
    </row>
    <row r="44567" spans="9:20" x14ac:dyDescent="0.25">
      <c r="I44567" s="137"/>
      <c r="J44567" s="110"/>
      <c r="K44567"/>
      <c r="L44567"/>
      <c r="T44567" s="138"/>
    </row>
    <row r="44568" spans="9:20" x14ac:dyDescent="0.25">
      <c r="I44568" s="137"/>
      <c r="J44568" s="110"/>
      <c r="K44568"/>
      <c r="L44568"/>
      <c r="T44568" s="138"/>
    </row>
    <row r="44569" spans="9:20" x14ac:dyDescent="0.25">
      <c r="I44569" s="137"/>
      <c r="J44569" s="110"/>
      <c r="K44569"/>
      <c r="L44569"/>
      <c r="T44569" s="138"/>
    </row>
    <row r="44570" spans="9:20" x14ac:dyDescent="0.25">
      <c r="I44570" s="137"/>
      <c r="J44570" s="110"/>
      <c r="K44570"/>
      <c r="L44570"/>
      <c r="T44570" s="138"/>
    </row>
    <row r="44571" spans="9:20" x14ac:dyDescent="0.25">
      <c r="I44571" s="137"/>
      <c r="J44571" s="110"/>
      <c r="K44571"/>
      <c r="L44571"/>
      <c r="T44571" s="138"/>
    </row>
    <row r="44572" spans="9:20" x14ac:dyDescent="0.25">
      <c r="I44572" s="137"/>
      <c r="J44572" s="110"/>
      <c r="K44572"/>
      <c r="L44572"/>
      <c r="T44572" s="138"/>
    </row>
    <row r="44573" spans="9:20" x14ac:dyDescent="0.25">
      <c r="I44573" s="137"/>
      <c r="J44573" s="110"/>
      <c r="K44573"/>
      <c r="L44573"/>
      <c r="T44573" s="138"/>
    </row>
    <row r="44574" spans="9:20" x14ac:dyDescent="0.25">
      <c r="I44574" s="137"/>
      <c r="J44574" s="110"/>
      <c r="K44574"/>
      <c r="L44574"/>
      <c r="T44574" s="138"/>
    </row>
    <row r="44575" spans="9:20" x14ac:dyDescent="0.25">
      <c r="I44575" s="137"/>
      <c r="J44575" s="110"/>
      <c r="K44575"/>
      <c r="L44575"/>
      <c r="T44575" s="138"/>
    </row>
    <row r="44576" spans="9:20" x14ac:dyDescent="0.25">
      <c r="I44576" s="137"/>
      <c r="J44576" s="110"/>
      <c r="K44576"/>
      <c r="L44576"/>
      <c r="T44576" s="138"/>
    </row>
    <row r="44577" spans="9:20" x14ac:dyDescent="0.25">
      <c r="I44577" s="137"/>
      <c r="J44577" s="110"/>
      <c r="K44577"/>
      <c r="L44577"/>
      <c r="T44577" s="138"/>
    </row>
    <row r="44578" spans="9:20" x14ac:dyDescent="0.25">
      <c r="I44578" s="137"/>
      <c r="J44578" s="110"/>
      <c r="K44578"/>
      <c r="L44578"/>
      <c r="T44578" s="138"/>
    </row>
    <row r="44579" spans="9:20" x14ac:dyDescent="0.25">
      <c r="I44579" s="137"/>
      <c r="J44579" s="110"/>
      <c r="K44579"/>
      <c r="L44579"/>
      <c r="T44579" s="138"/>
    </row>
    <row r="44580" spans="9:20" x14ac:dyDescent="0.25">
      <c r="I44580" s="137"/>
      <c r="J44580" s="110"/>
      <c r="K44580"/>
      <c r="L44580"/>
      <c r="T44580" s="138"/>
    </row>
    <row r="44581" spans="9:20" x14ac:dyDescent="0.25">
      <c r="I44581" s="137"/>
      <c r="J44581" s="110"/>
      <c r="K44581"/>
      <c r="L44581"/>
      <c r="T44581" s="138"/>
    </row>
    <row r="44582" spans="9:20" x14ac:dyDescent="0.25">
      <c r="I44582" s="137"/>
      <c r="J44582" s="110"/>
      <c r="K44582"/>
      <c r="L44582"/>
      <c r="T44582" s="138"/>
    </row>
    <row r="44583" spans="9:20" x14ac:dyDescent="0.25">
      <c r="I44583" s="137"/>
      <c r="J44583" s="110"/>
      <c r="K44583"/>
      <c r="L44583"/>
      <c r="T44583" s="138"/>
    </row>
    <row r="44584" spans="9:20" x14ac:dyDescent="0.25">
      <c r="I44584" s="137"/>
      <c r="J44584" s="110"/>
      <c r="K44584"/>
      <c r="L44584"/>
      <c r="T44584" s="138"/>
    </row>
    <row r="44585" spans="9:20" x14ac:dyDescent="0.25">
      <c r="I44585" s="137"/>
      <c r="J44585" s="110"/>
      <c r="K44585"/>
      <c r="L44585"/>
      <c r="T44585" s="138"/>
    </row>
    <row r="44586" spans="9:20" x14ac:dyDescent="0.25">
      <c r="I44586" s="137"/>
      <c r="J44586" s="110"/>
      <c r="K44586"/>
      <c r="L44586"/>
      <c r="T44586" s="138"/>
    </row>
    <row r="44587" spans="9:20" x14ac:dyDescent="0.25">
      <c r="I44587" s="137"/>
      <c r="J44587" s="110"/>
      <c r="K44587"/>
      <c r="L44587"/>
      <c r="T44587" s="138"/>
    </row>
    <row r="44588" spans="9:20" x14ac:dyDescent="0.25">
      <c r="I44588" s="137"/>
      <c r="J44588" s="110"/>
      <c r="K44588"/>
      <c r="L44588"/>
      <c r="T44588" s="138"/>
    </row>
    <row r="44589" spans="9:20" x14ac:dyDescent="0.25">
      <c r="I44589" s="137"/>
      <c r="J44589" s="110"/>
      <c r="K44589"/>
      <c r="L44589"/>
      <c r="T44589" s="138"/>
    </row>
    <row r="44590" spans="9:20" x14ac:dyDescent="0.25">
      <c r="I44590" s="137"/>
      <c r="J44590" s="110"/>
      <c r="K44590"/>
      <c r="L44590"/>
      <c r="T44590" s="138"/>
    </row>
    <row r="44591" spans="9:20" x14ac:dyDescent="0.25">
      <c r="I44591" s="137"/>
      <c r="J44591" s="110"/>
      <c r="K44591"/>
      <c r="L44591"/>
      <c r="T44591" s="138"/>
    </row>
    <row r="44592" spans="9:20" x14ac:dyDescent="0.25">
      <c r="I44592" s="137"/>
      <c r="J44592" s="110"/>
      <c r="K44592"/>
      <c r="L44592"/>
      <c r="T44592" s="138"/>
    </row>
    <row r="44593" spans="9:20" x14ac:dyDescent="0.25">
      <c r="I44593" s="137"/>
      <c r="J44593" s="110"/>
      <c r="K44593"/>
      <c r="L44593"/>
      <c r="T44593" s="138"/>
    </row>
    <row r="44594" spans="9:20" x14ac:dyDescent="0.25">
      <c r="I44594" s="137"/>
      <c r="J44594" s="110"/>
      <c r="K44594"/>
      <c r="L44594"/>
      <c r="T44594" s="138"/>
    </row>
    <row r="44595" spans="9:20" x14ac:dyDescent="0.25">
      <c r="I44595" s="137"/>
      <c r="J44595" s="110"/>
      <c r="K44595"/>
      <c r="L44595"/>
      <c r="T44595" s="138"/>
    </row>
    <row r="44596" spans="9:20" x14ac:dyDescent="0.25">
      <c r="I44596" s="137"/>
      <c r="J44596" s="110"/>
      <c r="K44596"/>
      <c r="L44596"/>
      <c r="T44596" s="138"/>
    </row>
    <row r="44597" spans="9:20" x14ac:dyDescent="0.25">
      <c r="I44597" s="137"/>
      <c r="J44597" s="110"/>
      <c r="K44597"/>
      <c r="L44597"/>
      <c r="T44597" s="138"/>
    </row>
    <row r="44598" spans="9:20" x14ac:dyDescent="0.25">
      <c r="I44598" s="137"/>
      <c r="J44598" s="110"/>
      <c r="K44598"/>
      <c r="L44598"/>
      <c r="T44598" s="138"/>
    </row>
    <row r="44599" spans="9:20" x14ac:dyDescent="0.25">
      <c r="I44599" s="137"/>
      <c r="J44599" s="110"/>
      <c r="K44599"/>
      <c r="L44599"/>
      <c r="T44599" s="138"/>
    </row>
    <row r="44600" spans="9:20" x14ac:dyDescent="0.25">
      <c r="I44600" s="137"/>
      <c r="J44600" s="110"/>
      <c r="K44600"/>
      <c r="L44600"/>
      <c r="T44600" s="138"/>
    </row>
    <row r="44601" spans="9:20" x14ac:dyDescent="0.25">
      <c r="I44601" s="137"/>
      <c r="J44601" s="110"/>
      <c r="K44601"/>
      <c r="L44601"/>
      <c r="T44601" s="138"/>
    </row>
    <row r="44602" spans="9:20" x14ac:dyDescent="0.25">
      <c r="I44602" s="137"/>
      <c r="J44602" s="110"/>
      <c r="K44602"/>
      <c r="L44602"/>
      <c r="T44602" s="138"/>
    </row>
    <row r="44603" spans="9:20" x14ac:dyDescent="0.25">
      <c r="I44603" s="137"/>
      <c r="J44603" s="110"/>
      <c r="K44603"/>
      <c r="L44603"/>
      <c r="T44603" s="138"/>
    </row>
    <row r="44604" spans="9:20" x14ac:dyDescent="0.25">
      <c r="I44604" s="137"/>
      <c r="J44604" s="110"/>
      <c r="K44604"/>
      <c r="L44604"/>
      <c r="T44604" s="138"/>
    </row>
    <row r="44605" spans="9:20" x14ac:dyDescent="0.25">
      <c r="I44605" s="137"/>
      <c r="J44605" s="110"/>
      <c r="K44605"/>
      <c r="L44605"/>
      <c r="T44605" s="138"/>
    </row>
    <row r="44606" spans="9:20" x14ac:dyDescent="0.25">
      <c r="I44606" s="137"/>
      <c r="J44606" s="110"/>
      <c r="K44606"/>
      <c r="L44606"/>
      <c r="T44606" s="138"/>
    </row>
    <row r="44607" spans="9:20" x14ac:dyDescent="0.25">
      <c r="I44607" s="137"/>
      <c r="J44607" s="110"/>
      <c r="K44607"/>
      <c r="L44607"/>
      <c r="T44607" s="138"/>
    </row>
    <row r="44608" spans="9:20" x14ac:dyDescent="0.25">
      <c r="I44608" s="137"/>
      <c r="J44608" s="110"/>
      <c r="K44608"/>
      <c r="L44608"/>
      <c r="T44608" s="138"/>
    </row>
    <row r="44609" spans="9:20" x14ac:dyDescent="0.25">
      <c r="I44609" s="137"/>
      <c r="J44609" s="110"/>
      <c r="K44609"/>
      <c r="L44609"/>
      <c r="T44609" s="138"/>
    </row>
    <row r="44610" spans="9:20" x14ac:dyDescent="0.25">
      <c r="I44610" s="137"/>
      <c r="J44610" s="110"/>
      <c r="K44610"/>
      <c r="L44610"/>
      <c r="T44610" s="138"/>
    </row>
    <row r="44611" spans="9:20" x14ac:dyDescent="0.25">
      <c r="I44611" s="137"/>
      <c r="J44611" s="110"/>
      <c r="K44611"/>
      <c r="L44611"/>
      <c r="T44611" s="138"/>
    </row>
    <row r="44612" spans="9:20" x14ac:dyDescent="0.25">
      <c r="I44612" s="137"/>
      <c r="J44612" s="110"/>
      <c r="K44612"/>
      <c r="L44612"/>
      <c r="T44612" s="138"/>
    </row>
    <row r="44613" spans="9:20" x14ac:dyDescent="0.25">
      <c r="I44613" s="137"/>
      <c r="J44613" s="110"/>
      <c r="K44613"/>
      <c r="L44613"/>
      <c r="T44613" s="138"/>
    </row>
    <row r="44614" spans="9:20" x14ac:dyDescent="0.25">
      <c r="I44614" s="137"/>
      <c r="J44614" s="110"/>
      <c r="K44614"/>
      <c r="L44614"/>
      <c r="T44614" s="138"/>
    </row>
    <row r="44615" spans="9:20" x14ac:dyDescent="0.25">
      <c r="I44615" s="137"/>
      <c r="J44615" s="110"/>
      <c r="K44615"/>
      <c r="L44615"/>
      <c r="T44615" s="138"/>
    </row>
    <row r="44616" spans="9:20" x14ac:dyDescent="0.25">
      <c r="I44616" s="137"/>
      <c r="J44616" s="110"/>
      <c r="K44616"/>
      <c r="L44616"/>
      <c r="T44616" s="138"/>
    </row>
    <row r="44617" spans="9:20" x14ac:dyDescent="0.25">
      <c r="I44617" s="137"/>
      <c r="J44617" s="110"/>
      <c r="K44617"/>
      <c r="L44617"/>
      <c r="T44617" s="138"/>
    </row>
    <row r="44618" spans="9:20" x14ac:dyDescent="0.25">
      <c r="I44618" s="137"/>
      <c r="J44618" s="110"/>
      <c r="K44618"/>
      <c r="L44618"/>
      <c r="T44618" s="138"/>
    </row>
    <row r="44619" spans="9:20" x14ac:dyDescent="0.25">
      <c r="I44619" s="137"/>
      <c r="J44619" s="110"/>
      <c r="K44619"/>
      <c r="L44619"/>
      <c r="T44619" s="138"/>
    </row>
    <row r="44620" spans="9:20" x14ac:dyDescent="0.25">
      <c r="I44620" s="137"/>
      <c r="J44620" s="110"/>
      <c r="K44620"/>
      <c r="L44620"/>
      <c r="T44620" s="138"/>
    </row>
    <row r="44621" spans="9:20" x14ac:dyDescent="0.25">
      <c r="I44621" s="137"/>
      <c r="J44621" s="110"/>
      <c r="K44621"/>
      <c r="L44621"/>
      <c r="T44621" s="138"/>
    </row>
    <row r="44622" spans="9:20" x14ac:dyDescent="0.25">
      <c r="I44622" s="137"/>
      <c r="J44622" s="110"/>
      <c r="K44622"/>
      <c r="L44622"/>
      <c r="T44622" s="138"/>
    </row>
    <row r="44623" spans="9:20" x14ac:dyDescent="0.25">
      <c r="I44623" s="137"/>
      <c r="J44623" s="110"/>
      <c r="K44623"/>
      <c r="L44623"/>
      <c r="T44623" s="138"/>
    </row>
    <row r="44624" spans="9:20" x14ac:dyDescent="0.25">
      <c r="I44624" s="137"/>
      <c r="J44624" s="110"/>
      <c r="K44624"/>
      <c r="L44624"/>
      <c r="T44624" s="138"/>
    </row>
    <row r="44625" spans="9:20" x14ac:dyDescent="0.25">
      <c r="I44625" s="137"/>
      <c r="J44625" s="110"/>
      <c r="K44625"/>
      <c r="L44625"/>
      <c r="T44625" s="138"/>
    </row>
    <row r="44626" spans="9:20" x14ac:dyDescent="0.25">
      <c r="I44626" s="137"/>
      <c r="J44626" s="110"/>
      <c r="K44626"/>
      <c r="L44626"/>
      <c r="T44626" s="138"/>
    </row>
    <row r="44627" spans="9:20" x14ac:dyDescent="0.25">
      <c r="I44627" s="137"/>
      <c r="J44627" s="110"/>
      <c r="K44627"/>
      <c r="L44627"/>
      <c r="T44627" s="138"/>
    </row>
    <row r="44628" spans="9:20" x14ac:dyDescent="0.25">
      <c r="I44628" s="137"/>
      <c r="J44628" s="110"/>
      <c r="K44628"/>
      <c r="L44628"/>
      <c r="T44628" s="138"/>
    </row>
    <row r="44629" spans="9:20" x14ac:dyDescent="0.25">
      <c r="I44629" s="137"/>
      <c r="J44629" s="110"/>
      <c r="K44629"/>
      <c r="L44629"/>
      <c r="T44629" s="138"/>
    </row>
    <row r="44630" spans="9:20" x14ac:dyDescent="0.25">
      <c r="I44630" s="137"/>
      <c r="J44630" s="110"/>
      <c r="K44630"/>
      <c r="L44630"/>
      <c r="T44630" s="138"/>
    </row>
    <row r="44631" spans="9:20" x14ac:dyDescent="0.25">
      <c r="I44631" s="137"/>
      <c r="J44631" s="110"/>
      <c r="K44631"/>
      <c r="L44631"/>
      <c r="T44631" s="138"/>
    </row>
    <row r="44632" spans="9:20" x14ac:dyDescent="0.25">
      <c r="I44632" s="137"/>
      <c r="J44632" s="110"/>
      <c r="K44632"/>
      <c r="L44632"/>
      <c r="T44632" s="138"/>
    </row>
    <row r="44633" spans="9:20" x14ac:dyDescent="0.25">
      <c r="I44633" s="137"/>
      <c r="J44633" s="110"/>
      <c r="K44633"/>
      <c r="L44633"/>
      <c r="T44633" s="138"/>
    </row>
    <row r="44634" spans="9:20" x14ac:dyDescent="0.25">
      <c r="I44634" s="137"/>
      <c r="J44634" s="110"/>
      <c r="K44634"/>
      <c r="L44634"/>
      <c r="T44634" s="138"/>
    </row>
    <row r="44635" spans="9:20" x14ac:dyDescent="0.25">
      <c r="I44635" s="137"/>
      <c r="J44635" s="110"/>
      <c r="K44635"/>
      <c r="L44635"/>
      <c r="T44635" s="138"/>
    </row>
    <row r="44636" spans="9:20" x14ac:dyDescent="0.25">
      <c r="I44636" s="137"/>
      <c r="J44636" s="110"/>
      <c r="K44636"/>
      <c r="L44636"/>
      <c r="T44636" s="138"/>
    </row>
    <row r="44637" spans="9:20" x14ac:dyDescent="0.25">
      <c r="I44637" s="137"/>
      <c r="J44637" s="110"/>
      <c r="K44637"/>
      <c r="L44637"/>
      <c r="T44637" s="138"/>
    </row>
    <row r="44638" spans="9:20" x14ac:dyDescent="0.25">
      <c r="I44638" s="137"/>
      <c r="J44638" s="110"/>
      <c r="K44638"/>
      <c r="L44638"/>
      <c r="T44638" s="138"/>
    </row>
    <row r="44639" spans="9:20" x14ac:dyDescent="0.25">
      <c r="I44639" s="137"/>
      <c r="J44639" s="110"/>
      <c r="K44639"/>
      <c r="L44639"/>
      <c r="T44639" s="138"/>
    </row>
    <row r="44640" spans="9:20" x14ac:dyDescent="0.25">
      <c r="I44640" s="137"/>
      <c r="J44640" s="110"/>
      <c r="K44640"/>
      <c r="L44640"/>
      <c r="T44640" s="138"/>
    </row>
    <row r="44641" spans="9:20" x14ac:dyDescent="0.25">
      <c r="I44641" s="137"/>
      <c r="J44641" s="110"/>
      <c r="K44641"/>
      <c r="L44641"/>
      <c r="T44641" s="138"/>
    </row>
    <row r="44642" spans="9:20" x14ac:dyDescent="0.25">
      <c r="I44642" s="137"/>
      <c r="J44642" s="110"/>
      <c r="K44642"/>
      <c r="L44642"/>
      <c r="T44642" s="138"/>
    </row>
    <row r="44643" spans="9:20" x14ac:dyDescent="0.25">
      <c r="I44643" s="137"/>
      <c r="J44643" s="110"/>
      <c r="K44643"/>
      <c r="L44643"/>
      <c r="T44643" s="138"/>
    </row>
    <row r="44644" spans="9:20" x14ac:dyDescent="0.25">
      <c r="I44644" s="137"/>
      <c r="J44644" s="110"/>
      <c r="K44644"/>
      <c r="L44644"/>
      <c r="T44644" s="138"/>
    </row>
    <row r="44645" spans="9:20" x14ac:dyDescent="0.25">
      <c r="I44645" s="137"/>
      <c r="J44645" s="110"/>
      <c r="K44645"/>
      <c r="L44645"/>
      <c r="T44645" s="138"/>
    </row>
    <row r="44646" spans="9:20" x14ac:dyDescent="0.25">
      <c r="I44646" s="137"/>
      <c r="J44646" s="110"/>
      <c r="K44646"/>
      <c r="L44646"/>
      <c r="T44646" s="138"/>
    </row>
    <row r="44647" spans="9:20" x14ac:dyDescent="0.25">
      <c r="I44647" s="137"/>
      <c r="J44647" s="110"/>
      <c r="K44647"/>
      <c r="L44647"/>
      <c r="T44647" s="138"/>
    </row>
    <row r="44648" spans="9:20" x14ac:dyDescent="0.25">
      <c r="I44648" s="137"/>
      <c r="J44648" s="110"/>
      <c r="K44648"/>
      <c r="L44648"/>
      <c r="T44648" s="138"/>
    </row>
    <row r="44649" spans="9:20" x14ac:dyDescent="0.25">
      <c r="I44649" s="137"/>
      <c r="J44649" s="110"/>
      <c r="K44649"/>
      <c r="L44649"/>
      <c r="T44649" s="138"/>
    </row>
    <row r="44650" spans="9:20" x14ac:dyDescent="0.25">
      <c r="I44650" s="137"/>
      <c r="J44650" s="110"/>
      <c r="K44650"/>
      <c r="L44650"/>
      <c r="T44650" s="138"/>
    </row>
    <row r="44651" spans="9:20" x14ac:dyDescent="0.25">
      <c r="I44651" s="137"/>
      <c r="J44651" s="110"/>
      <c r="K44651"/>
      <c r="L44651"/>
      <c r="T44651" s="138"/>
    </row>
    <row r="44652" spans="9:20" x14ac:dyDescent="0.25">
      <c r="I44652" s="137"/>
      <c r="J44652" s="110"/>
      <c r="K44652"/>
      <c r="L44652"/>
      <c r="T44652" s="138"/>
    </row>
    <row r="44653" spans="9:20" x14ac:dyDescent="0.25">
      <c r="I44653" s="137"/>
      <c r="J44653" s="110"/>
      <c r="K44653"/>
      <c r="L44653"/>
      <c r="T44653" s="138"/>
    </row>
    <row r="44654" spans="9:20" x14ac:dyDescent="0.25">
      <c r="I44654" s="137"/>
      <c r="J44654" s="110"/>
      <c r="K44654"/>
      <c r="L44654"/>
      <c r="T44654" s="138"/>
    </row>
    <row r="44655" spans="9:20" x14ac:dyDescent="0.25">
      <c r="I44655" s="137"/>
      <c r="J44655" s="110"/>
      <c r="K44655"/>
      <c r="L44655"/>
      <c r="T44655" s="138"/>
    </row>
    <row r="44656" spans="9:20" x14ac:dyDescent="0.25">
      <c r="I44656" s="137"/>
      <c r="J44656" s="110"/>
      <c r="K44656"/>
      <c r="L44656"/>
      <c r="T44656" s="138"/>
    </row>
    <row r="44657" spans="9:20" x14ac:dyDescent="0.25">
      <c r="I44657" s="137"/>
      <c r="J44657" s="110"/>
      <c r="K44657"/>
      <c r="L44657"/>
      <c r="T44657" s="138"/>
    </row>
    <row r="44658" spans="9:20" x14ac:dyDescent="0.25">
      <c r="I44658" s="137"/>
      <c r="J44658" s="110"/>
      <c r="K44658"/>
      <c r="L44658"/>
      <c r="T44658" s="138"/>
    </row>
    <row r="44659" spans="9:20" x14ac:dyDescent="0.25">
      <c r="I44659" s="137"/>
      <c r="J44659" s="110"/>
      <c r="K44659"/>
      <c r="L44659"/>
      <c r="T44659" s="138"/>
    </row>
    <row r="44660" spans="9:20" x14ac:dyDescent="0.25">
      <c r="I44660" s="137"/>
      <c r="J44660" s="110"/>
      <c r="K44660"/>
      <c r="L44660"/>
      <c r="T44660" s="138"/>
    </row>
    <row r="44661" spans="9:20" x14ac:dyDescent="0.25">
      <c r="I44661" s="137"/>
      <c r="J44661" s="110"/>
      <c r="K44661"/>
      <c r="L44661"/>
      <c r="T44661" s="138"/>
    </row>
    <row r="44662" spans="9:20" x14ac:dyDescent="0.25">
      <c r="I44662" s="137"/>
      <c r="J44662" s="110"/>
      <c r="K44662"/>
      <c r="L44662"/>
      <c r="T44662" s="138"/>
    </row>
    <row r="44663" spans="9:20" x14ac:dyDescent="0.25">
      <c r="I44663" s="137"/>
      <c r="J44663" s="110"/>
      <c r="K44663"/>
      <c r="L44663"/>
      <c r="T44663" s="138"/>
    </row>
    <row r="44664" spans="9:20" x14ac:dyDescent="0.25">
      <c r="I44664" s="137"/>
      <c r="J44664" s="110"/>
      <c r="K44664"/>
      <c r="L44664"/>
      <c r="T44664" s="138"/>
    </row>
    <row r="44665" spans="9:20" x14ac:dyDescent="0.25">
      <c r="I44665" s="137"/>
      <c r="J44665" s="110"/>
      <c r="K44665"/>
      <c r="L44665"/>
      <c r="T44665" s="138"/>
    </row>
    <row r="44666" spans="9:20" x14ac:dyDescent="0.25">
      <c r="I44666" s="137"/>
      <c r="J44666" s="110"/>
      <c r="K44666"/>
      <c r="L44666"/>
      <c r="T44666" s="138"/>
    </row>
    <row r="44667" spans="9:20" x14ac:dyDescent="0.25">
      <c r="I44667" s="137"/>
      <c r="J44667" s="110"/>
      <c r="K44667"/>
      <c r="L44667"/>
      <c r="T44667" s="138"/>
    </row>
    <row r="44668" spans="9:20" x14ac:dyDescent="0.25">
      <c r="I44668" s="137"/>
      <c r="J44668" s="110"/>
      <c r="K44668"/>
      <c r="L44668"/>
      <c r="T44668" s="138"/>
    </row>
    <row r="44669" spans="9:20" x14ac:dyDescent="0.25">
      <c r="I44669" s="137"/>
      <c r="J44669" s="110"/>
      <c r="K44669"/>
      <c r="L44669"/>
      <c r="T44669" s="138"/>
    </row>
    <row r="44670" spans="9:20" x14ac:dyDescent="0.25">
      <c r="I44670" s="137"/>
      <c r="J44670" s="110"/>
      <c r="K44670"/>
      <c r="L44670"/>
      <c r="T44670" s="138"/>
    </row>
    <row r="44671" spans="9:20" x14ac:dyDescent="0.25">
      <c r="I44671" s="137"/>
      <c r="J44671" s="110"/>
      <c r="K44671"/>
      <c r="L44671"/>
      <c r="T44671" s="138"/>
    </row>
    <row r="44672" spans="9:20" x14ac:dyDescent="0.25">
      <c r="I44672" s="137"/>
      <c r="J44672" s="110"/>
      <c r="K44672"/>
      <c r="L44672"/>
      <c r="T44672" s="138"/>
    </row>
    <row r="44673" spans="9:20" x14ac:dyDescent="0.25">
      <c r="I44673" s="137"/>
      <c r="J44673" s="110"/>
      <c r="K44673"/>
      <c r="L44673"/>
      <c r="T44673" s="138"/>
    </row>
    <row r="44674" spans="9:20" x14ac:dyDescent="0.25">
      <c r="I44674" s="137"/>
      <c r="J44674" s="110"/>
      <c r="K44674"/>
      <c r="L44674"/>
      <c r="T44674" s="138"/>
    </row>
    <row r="44675" spans="9:20" x14ac:dyDescent="0.25">
      <c r="I44675" s="137"/>
      <c r="J44675" s="110"/>
      <c r="K44675"/>
      <c r="L44675"/>
      <c r="T44675" s="138"/>
    </row>
    <row r="44676" spans="9:20" x14ac:dyDescent="0.25">
      <c r="I44676" s="137"/>
      <c r="J44676" s="110"/>
      <c r="K44676"/>
      <c r="L44676"/>
      <c r="T44676" s="138"/>
    </row>
    <row r="44677" spans="9:20" x14ac:dyDescent="0.25">
      <c r="I44677" s="137"/>
      <c r="J44677" s="110"/>
      <c r="K44677"/>
      <c r="L44677"/>
      <c r="T44677" s="138"/>
    </row>
    <row r="44678" spans="9:20" x14ac:dyDescent="0.25">
      <c r="I44678" s="137"/>
      <c r="J44678" s="110"/>
      <c r="K44678"/>
      <c r="L44678"/>
      <c r="T44678" s="138"/>
    </row>
    <row r="44679" spans="9:20" x14ac:dyDescent="0.25">
      <c r="I44679" s="137"/>
      <c r="J44679" s="110"/>
      <c r="K44679"/>
      <c r="L44679"/>
      <c r="T44679" s="138"/>
    </row>
    <row r="44680" spans="9:20" x14ac:dyDescent="0.25">
      <c r="I44680" s="137"/>
      <c r="J44680" s="110"/>
      <c r="K44680"/>
      <c r="L44680"/>
      <c r="T44680" s="138"/>
    </row>
    <row r="44681" spans="9:20" x14ac:dyDescent="0.25">
      <c r="I44681" s="137"/>
      <c r="J44681" s="110"/>
      <c r="K44681"/>
      <c r="L44681"/>
      <c r="T44681" s="138"/>
    </row>
    <row r="44682" spans="9:20" x14ac:dyDescent="0.25">
      <c r="I44682" s="137"/>
      <c r="J44682" s="110"/>
      <c r="K44682"/>
      <c r="L44682"/>
      <c r="T44682" s="138"/>
    </row>
    <row r="44683" spans="9:20" x14ac:dyDescent="0.25">
      <c r="I44683" s="137"/>
      <c r="J44683" s="110"/>
      <c r="K44683"/>
      <c r="L44683"/>
      <c r="T44683" s="138"/>
    </row>
    <row r="44684" spans="9:20" x14ac:dyDescent="0.25">
      <c r="I44684" s="137"/>
      <c r="J44684" s="110"/>
      <c r="K44684"/>
      <c r="L44684"/>
      <c r="T44684" s="138"/>
    </row>
    <row r="44685" spans="9:20" x14ac:dyDescent="0.25">
      <c r="I44685" s="137"/>
      <c r="J44685" s="110"/>
      <c r="K44685"/>
      <c r="L44685"/>
      <c r="T44685" s="138"/>
    </row>
    <row r="44686" spans="9:20" x14ac:dyDescent="0.25">
      <c r="I44686" s="137"/>
      <c r="J44686" s="110"/>
      <c r="K44686"/>
      <c r="L44686"/>
      <c r="T44686" s="138"/>
    </row>
    <row r="44687" spans="9:20" x14ac:dyDescent="0.25">
      <c r="I44687" s="137"/>
      <c r="J44687" s="110"/>
      <c r="K44687"/>
      <c r="L44687"/>
      <c r="T44687" s="138"/>
    </row>
    <row r="44688" spans="9:20" x14ac:dyDescent="0.25">
      <c r="I44688" s="137"/>
      <c r="J44688" s="110"/>
      <c r="K44688"/>
      <c r="L44688"/>
      <c r="T44688" s="138"/>
    </row>
    <row r="44689" spans="9:20" x14ac:dyDescent="0.25">
      <c r="I44689" s="137"/>
      <c r="J44689" s="110"/>
      <c r="K44689"/>
      <c r="L44689"/>
      <c r="T44689" s="138"/>
    </row>
    <row r="44690" spans="9:20" x14ac:dyDescent="0.25">
      <c r="I44690" s="137"/>
      <c r="J44690" s="110"/>
      <c r="K44690"/>
      <c r="L44690"/>
      <c r="T44690" s="138"/>
    </row>
    <row r="44691" spans="9:20" x14ac:dyDescent="0.25">
      <c r="I44691" s="137"/>
      <c r="J44691" s="110"/>
      <c r="K44691"/>
      <c r="L44691"/>
      <c r="T44691" s="138"/>
    </row>
    <row r="44692" spans="9:20" x14ac:dyDescent="0.25">
      <c r="I44692" s="137"/>
      <c r="J44692" s="110"/>
      <c r="K44692"/>
      <c r="L44692"/>
      <c r="T44692" s="138"/>
    </row>
    <row r="44693" spans="9:20" x14ac:dyDescent="0.25">
      <c r="I44693" s="137"/>
      <c r="J44693" s="110"/>
      <c r="K44693"/>
      <c r="L44693"/>
      <c r="T44693" s="138"/>
    </row>
    <row r="44694" spans="9:20" x14ac:dyDescent="0.25">
      <c r="I44694" s="137"/>
      <c r="J44694" s="110"/>
      <c r="K44694"/>
      <c r="L44694"/>
      <c r="T44694" s="138"/>
    </row>
    <row r="44695" spans="9:20" x14ac:dyDescent="0.25">
      <c r="I44695" s="137"/>
      <c r="J44695" s="110"/>
      <c r="K44695"/>
      <c r="L44695"/>
      <c r="T44695" s="138"/>
    </row>
    <row r="44696" spans="9:20" x14ac:dyDescent="0.25">
      <c r="I44696" s="137"/>
      <c r="J44696" s="110"/>
      <c r="K44696"/>
      <c r="L44696"/>
      <c r="T44696" s="138"/>
    </row>
    <row r="44697" spans="9:20" x14ac:dyDescent="0.25">
      <c r="I44697" s="137"/>
      <c r="J44697" s="110"/>
      <c r="K44697"/>
      <c r="L44697"/>
      <c r="T44697" s="138"/>
    </row>
    <row r="44698" spans="9:20" x14ac:dyDescent="0.25">
      <c r="I44698" s="137"/>
      <c r="J44698" s="110"/>
      <c r="K44698"/>
      <c r="L44698"/>
      <c r="T44698" s="138"/>
    </row>
    <row r="44699" spans="9:20" x14ac:dyDescent="0.25">
      <c r="I44699" s="137"/>
      <c r="J44699" s="110"/>
      <c r="K44699"/>
      <c r="L44699"/>
      <c r="T44699" s="138"/>
    </row>
    <row r="44700" spans="9:20" x14ac:dyDescent="0.25">
      <c r="I44700" s="137"/>
      <c r="J44700" s="110"/>
      <c r="K44700"/>
      <c r="L44700"/>
      <c r="T44700" s="138"/>
    </row>
    <row r="44701" spans="9:20" x14ac:dyDescent="0.25">
      <c r="I44701" s="137"/>
      <c r="J44701" s="110"/>
      <c r="K44701"/>
      <c r="L44701"/>
      <c r="T44701" s="138"/>
    </row>
    <row r="44702" spans="9:20" x14ac:dyDescent="0.25">
      <c r="I44702" s="137"/>
      <c r="J44702" s="110"/>
      <c r="K44702"/>
      <c r="L44702"/>
      <c r="T44702" s="138"/>
    </row>
    <row r="44703" spans="9:20" x14ac:dyDescent="0.25">
      <c r="I44703" s="137"/>
      <c r="J44703" s="110"/>
      <c r="K44703"/>
      <c r="L44703"/>
      <c r="T44703" s="138"/>
    </row>
    <row r="44704" spans="9:20" x14ac:dyDescent="0.25">
      <c r="I44704" s="137"/>
      <c r="J44704" s="110"/>
      <c r="K44704"/>
      <c r="L44704"/>
      <c r="T44704" s="138"/>
    </row>
    <row r="44705" spans="9:20" x14ac:dyDescent="0.25">
      <c r="I44705" s="137"/>
      <c r="J44705" s="110"/>
      <c r="K44705"/>
      <c r="L44705"/>
      <c r="T44705" s="138"/>
    </row>
    <row r="44706" spans="9:20" x14ac:dyDescent="0.25">
      <c r="I44706" s="137"/>
      <c r="J44706" s="110"/>
      <c r="K44706"/>
      <c r="L44706"/>
      <c r="T44706" s="138"/>
    </row>
    <row r="44707" spans="9:20" x14ac:dyDescent="0.25">
      <c r="I44707" s="137"/>
      <c r="J44707" s="110"/>
      <c r="K44707"/>
      <c r="L44707"/>
      <c r="T44707" s="138"/>
    </row>
    <row r="44708" spans="9:20" x14ac:dyDescent="0.25">
      <c r="I44708" s="137"/>
      <c r="J44708" s="110"/>
      <c r="K44708"/>
      <c r="L44708"/>
      <c r="T44708" s="138"/>
    </row>
    <row r="44709" spans="9:20" x14ac:dyDescent="0.25">
      <c r="I44709" s="137"/>
      <c r="J44709" s="110"/>
      <c r="K44709"/>
      <c r="L44709"/>
      <c r="T44709" s="138"/>
    </row>
    <row r="44710" spans="9:20" x14ac:dyDescent="0.25">
      <c r="I44710" s="137"/>
      <c r="J44710" s="110"/>
      <c r="K44710"/>
      <c r="L44710"/>
      <c r="T44710" s="138"/>
    </row>
    <row r="44711" spans="9:20" x14ac:dyDescent="0.25">
      <c r="I44711" s="137"/>
      <c r="J44711" s="110"/>
      <c r="K44711"/>
      <c r="L44711"/>
      <c r="T44711" s="138"/>
    </row>
    <row r="44712" spans="9:20" x14ac:dyDescent="0.25">
      <c r="I44712" s="137"/>
      <c r="J44712" s="110"/>
      <c r="K44712"/>
      <c r="L44712"/>
      <c r="T44712" s="138"/>
    </row>
    <row r="44713" spans="9:20" x14ac:dyDescent="0.25">
      <c r="I44713" s="137"/>
      <c r="J44713" s="110"/>
      <c r="K44713"/>
      <c r="L44713"/>
      <c r="T44713" s="138"/>
    </row>
    <row r="44714" spans="9:20" x14ac:dyDescent="0.25">
      <c r="I44714" s="137"/>
      <c r="J44714" s="110"/>
      <c r="K44714"/>
      <c r="L44714"/>
      <c r="T44714" s="138"/>
    </row>
    <row r="44715" spans="9:20" x14ac:dyDescent="0.25">
      <c r="I44715" s="137"/>
      <c r="J44715" s="110"/>
      <c r="K44715"/>
      <c r="L44715"/>
      <c r="T44715" s="138"/>
    </row>
    <row r="44716" spans="9:20" x14ac:dyDescent="0.25">
      <c r="I44716" s="137"/>
      <c r="J44716" s="110"/>
      <c r="K44716"/>
      <c r="L44716"/>
      <c r="T44716" s="138"/>
    </row>
    <row r="44717" spans="9:20" x14ac:dyDescent="0.25">
      <c r="I44717" s="137"/>
      <c r="J44717" s="110"/>
      <c r="K44717"/>
      <c r="L44717"/>
      <c r="T44717" s="138"/>
    </row>
    <row r="44718" spans="9:20" x14ac:dyDescent="0.25">
      <c r="I44718" s="137"/>
      <c r="J44718" s="110"/>
      <c r="K44718"/>
      <c r="L44718"/>
      <c r="T44718" s="138"/>
    </row>
    <row r="44719" spans="9:20" x14ac:dyDescent="0.25">
      <c r="I44719" s="137"/>
      <c r="J44719" s="110"/>
      <c r="K44719"/>
      <c r="L44719"/>
      <c r="T44719" s="138"/>
    </row>
    <row r="44720" spans="9:20" x14ac:dyDescent="0.25">
      <c r="I44720" s="137"/>
      <c r="J44720" s="110"/>
      <c r="K44720"/>
      <c r="L44720"/>
      <c r="T44720" s="138"/>
    </row>
    <row r="44721" spans="9:20" x14ac:dyDescent="0.25">
      <c r="I44721" s="137"/>
      <c r="J44721" s="110"/>
      <c r="K44721"/>
      <c r="L44721"/>
      <c r="T44721" s="138"/>
    </row>
    <row r="44722" spans="9:20" x14ac:dyDescent="0.25">
      <c r="I44722" s="137"/>
      <c r="J44722" s="110"/>
      <c r="K44722"/>
      <c r="L44722"/>
      <c r="T44722" s="138"/>
    </row>
    <row r="44723" spans="9:20" x14ac:dyDescent="0.25">
      <c r="I44723" s="137"/>
      <c r="J44723" s="110"/>
      <c r="K44723"/>
      <c r="L44723"/>
      <c r="T44723" s="138"/>
    </row>
    <row r="44724" spans="9:20" x14ac:dyDescent="0.25">
      <c r="I44724" s="137"/>
      <c r="J44724" s="110"/>
      <c r="K44724"/>
      <c r="L44724"/>
      <c r="T44724" s="138"/>
    </row>
    <row r="44725" spans="9:20" x14ac:dyDescent="0.25">
      <c r="I44725" s="137"/>
      <c r="J44725" s="110"/>
      <c r="K44725"/>
      <c r="L44725"/>
      <c r="T44725" s="138"/>
    </row>
    <row r="44726" spans="9:20" x14ac:dyDescent="0.25">
      <c r="I44726" s="137"/>
      <c r="J44726" s="110"/>
      <c r="K44726"/>
      <c r="L44726"/>
      <c r="T44726" s="138"/>
    </row>
    <row r="44727" spans="9:20" x14ac:dyDescent="0.25">
      <c r="I44727" s="137"/>
      <c r="J44727" s="110"/>
      <c r="K44727"/>
      <c r="L44727"/>
      <c r="T44727" s="138"/>
    </row>
    <row r="44728" spans="9:20" x14ac:dyDescent="0.25">
      <c r="I44728" s="137"/>
      <c r="J44728" s="110"/>
      <c r="K44728"/>
      <c r="L44728"/>
      <c r="T44728" s="138"/>
    </row>
    <row r="44729" spans="9:20" x14ac:dyDescent="0.25">
      <c r="I44729" s="137"/>
      <c r="J44729" s="110"/>
      <c r="K44729"/>
      <c r="L44729"/>
      <c r="T44729" s="138"/>
    </row>
    <row r="44730" spans="9:20" x14ac:dyDescent="0.25">
      <c r="I44730" s="137"/>
      <c r="J44730" s="110"/>
      <c r="K44730"/>
      <c r="L44730"/>
      <c r="T44730" s="138"/>
    </row>
    <row r="44731" spans="9:20" x14ac:dyDescent="0.25">
      <c r="I44731" s="137"/>
      <c r="J44731" s="110"/>
      <c r="K44731"/>
      <c r="L44731"/>
      <c r="T44731" s="138"/>
    </row>
    <row r="44732" spans="9:20" x14ac:dyDescent="0.25">
      <c r="I44732" s="137"/>
      <c r="J44732" s="110"/>
      <c r="K44732"/>
      <c r="L44732"/>
      <c r="T44732" s="138"/>
    </row>
    <row r="44733" spans="9:20" x14ac:dyDescent="0.25">
      <c r="I44733" s="137"/>
      <c r="J44733" s="110"/>
      <c r="K44733"/>
      <c r="L44733"/>
      <c r="T44733" s="138"/>
    </row>
    <row r="44734" spans="9:20" x14ac:dyDescent="0.25">
      <c r="I44734" s="137"/>
      <c r="J44734" s="110"/>
      <c r="K44734"/>
      <c r="L44734"/>
      <c r="T44734" s="138"/>
    </row>
    <row r="44735" spans="9:20" x14ac:dyDescent="0.25">
      <c r="I44735" s="137"/>
      <c r="J44735" s="110"/>
      <c r="K44735"/>
      <c r="L44735"/>
      <c r="T44735" s="138"/>
    </row>
    <row r="44736" spans="9:20" x14ac:dyDescent="0.25">
      <c r="I44736" s="137"/>
      <c r="J44736" s="110"/>
      <c r="K44736"/>
      <c r="L44736"/>
      <c r="T44736" s="138"/>
    </row>
    <row r="44737" spans="9:20" x14ac:dyDescent="0.25">
      <c r="I44737" s="137"/>
      <c r="J44737" s="110"/>
      <c r="K44737"/>
      <c r="L44737"/>
      <c r="T44737" s="138"/>
    </row>
    <row r="44738" spans="9:20" x14ac:dyDescent="0.25">
      <c r="I44738" s="137"/>
      <c r="J44738" s="110"/>
      <c r="K44738"/>
      <c r="L44738"/>
      <c r="T44738" s="138"/>
    </row>
    <row r="44739" spans="9:20" x14ac:dyDescent="0.25">
      <c r="I44739" s="137"/>
      <c r="J44739" s="110"/>
      <c r="K44739"/>
      <c r="L44739"/>
      <c r="T44739" s="138"/>
    </row>
    <row r="44740" spans="9:20" x14ac:dyDescent="0.25">
      <c r="I44740" s="137"/>
      <c r="J44740" s="110"/>
      <c r="K44740"/>
      <c r="L44740"/>
      <c r="T44740" s="138"/>
    </row>
    <row r="44741" spans="9:20" x14ac:dyDescent="0.25">
      <c r="I44741" s="137"/>
      <c r="J44741" s="110"/>
      <c r="K44741"/>
      <c r="L44741"/>
      <c r="T44741" s="138"/>
    </row>
    <row r="44742" spans="9:20" x14ac:dyDescent="0.25">
      <c r="I44742" s="137"/>
      <c r="J44742" s="110"/>
      <c r="K44742"/>
      <c r="L44742"/>
      <c r="T44742" s="138"/>
    </row>
    <row r="44743" spans="9:20" x14ac:dyDescent="0.25">
      <c r="I44743" s="137"/>
      <c r="J44743" s="110"/>
      <c r="K44743"/>
      <c r="L44743"/>
      <c r="T44743" s="138"/>
    </row>
    <row r="44744" spans="9:20" x14ac:dyDescent="0.25">
      <c r="I44744" s="137"/>
      <c r="J44744" s="110"/>
      <c r="K44744"/>
      <c r="L44744"/>
      <c r="T44744" s="138"/>
    </row>
    <row r="44745" spans="9:20" x14ac:dyDescent="0.25">
      <c r="I44745" s="137"/>
      <c r="J44745" s="110"/>
      <c r="K44745"/>
      <c r="L44745"/>
      <c r="T44745" s="138"/>
    </row>
    <row r="44746" spans="9:20" x14ac:dyDescent="0.25">
      <c r="I44746" s="137"/>
      <c r="J44746" s="110"/>
      <c r="K44746"/>
      <c r="L44746"/>
      <c r="T44746" s="138"/>
    </row>
    <row r="44747" spans="9:20" x14ac:dyDescent="0.25">
      <c r="I44747" s="137"/>
      <c r="J44747" s="110"/>
      <c r="K44747"/>
      <c r="L44747"/>
      <c r="T44747" s="138"/>
    </row>
    <row r="44748" spans="9:20" x14ac:dyDescent="0.25">
      <c r="I44748" s="137"/>
      <c r="J44748" s="110"/>
      <c r="K44748"/>
      <c r="L44748"/>
      <c r="T44748" s="138"/>
    </row>
    <row r="44749" spans="9:20" x14ac:dyDescent="0.25">
      <c r="I44749" s="137"/>
      <c r="J44749" s="110"/>
      <c r="K44749"/>
      <c r="L44749"/>
      <c r="T44749" s="138"/>
    </row>
    <row r="44750" spans="9:20" x14ac:dyDescent="0.25">
      <c r="I44750" s="137"/>
      <c r="J44750" s="110"/>
      <c r="K44750"/>
      <c r="L44750"/>
      <c r="T44750" s="138"/>
    </row>
    <row r="44751" spans="9:20" x14ac:dyDescent="0.25">
      <c r="I44751" s="137"/>
      <c r="J44751" s="110"/>
      <c r="K44751"/>
      <c r="L44751"/>
      <c r="T44751" s="138"/>
    </row>
    <row r="44752" spans="9:20" x14ac:dyDescent="0.25">
      <c r="I44752" s="137"/>
      <c r="J44752" s="110"/>
      <c r="K44752"/>
      <c r="L44752"/>
      <c r="T44752" s="138"/>
    </row>
    <row r="44753" spans="9:20" x14ac:dyDescent="0.25">
      <c r="I44753" s="137"/>
      <c r="J44753" s="110"/>
      <c r="K44753"/>
      <c r="L44753"/>
      <c r="T44753" s="138"/>
    </row>
    <row r="44754" spans="9:20" x14ac:dyDescent="0.25">
      <c r="I44754" s="137"/>
      <c r="J44754" s="110"/>
      <c r="K44754"/>
      <c r="L44754"/>
      <c r="T44754" s="138"/>
    </row>
    <row r="44755" spans="9:20" x14ac:dyDescent="0.25">
      <c r="I44755" s="137"/>
      <c r="J44755" s="110"/>
      <c r="K44755"/>
      <c r="L44755"/>
      <c r="T44755" s="138"/>
    </row>
    <row r="44756" spans="9:20" x14ac:dyDescent="0.25">
      <c r="I44756" s="137"/>
      <c r="J44756" s="110"/>
      <c r="K44756"/>
      <c r="L44756"/>
      <c r="T44756" s="138"/>
    </row>
    <row r="44757" spans="9:20" x14ac:dyDescent="0.25">
      <c r="I44757" s="137"/>
      <c r="J44757" s="110"/>
      <c r="K44757"/>
      <c r="L44757"/>
      <c r="T44757" s="138"/>
    </row>
    <row r="44758" spans="9:20" x14ac:dyDescent="0.25">
      <c r="I44758" s="137"/>
      <c r="J44758" s="110"/>
      <c r="K44758"/>
      <c r="L44758"/>
      <c r="T44758" s="138"/>
    </row>
    <row r="44759" spans="9:20" x14ac:dyDescent="0.25">
      <c r="I44759" s="137"/>
      <c r="J44759" s="110"/>
      <c r="K44759"/>
      <c r="L44759"/>
      <c r="T44759" s="138"/>
    </row>
    <row r="44760" spans="9:20" x14ac:dyDescent="0.25">
      <c r="I44760" s="137"/>
      <c r="J44760" s="110"/>
      <c r="K44760"/>
      <c r="L44760"/>
      <c r="T44760" s="138"/>
    </row>
    <row r="44761" spans="9:20" x14ac:dyDescent="0.25">
      <c r="I44761" s="137"/>
      <c r="J44761" s="110"/>
      <c r="K44761"/>
      <c r="L44761"/>
      <c r="T44761" s="138"/>
    </row>
    <row r="44762" spans="9:20" x14ac:dyDescent="0.25">
      <c r="I44762" s="137"/>
      <c r="J44762" s="110"/>
      <c r="K44762"/>
      <c r="L44762"/>
      <c r="T44762" s="138"/>
    </row>
    <row r="44763" spans="9:20" x14ac:dyDescent="0.25">
      <c r="I44763" s="137"/>
      <c r="J44763" s="110"/>
      <c r="K44763"/>
      <c r="L44763"/>
      <c r="T44763" s="138"/>
    </row>
    <row r="44764" spans="9:20" x14ac:dyDescent="0.25">
      <c r="I44764" s="137"/>
      <c r="J44764" s="110"/>
      <c r="K44764"/>
      <c r="L44764"/>
      <c r="T44764" s="138"/>
    </row>
    <row r="44765" spans="9:20" x14ac:dyDescent="0.25">
      <c r="I44765" s="137"/>
      <c r="J44765" s="110"/>
      <c r="K44765"/>
      <c r="L44765"/>
      <c r="T44765" s="138"/>
    </row>
    <row r="44766" spans="9:20" x14ac:dyDescent="0.25">
      <c r="I44766" s="137"/>
      <c r="J44766" s="110"/>
      <c r="K44766"/>
      <c r="L44766"/>
      <c r="T44766" s="138"/>
    </row>
    <row r="44767" spans="9:20" x14ac:dyDescent="0.25">
      <c r="I44767" s="137"/>
      <c r="J44767" s="110"/>
      <c r="K44767"/>
      <c r="L44767"/>
      <c r="T44767" s="138"/>
    </row>
    <row r="44768" spans="9:20" x14ac:dyDescent="0.25">
      <c r="I44768" s="137"/>
      <c r="J44768" s="110"/>
      <c r="K44768"/>
      <c r="L44768"/>
      <c r="T44768" s="138"/>
    </row>
    <row r="44769" spans="9:20" x14ac:dyDescent="0.25">
      <c r="I44769" s="137"/>
      <c r="J44769" s="110"/>
      <c r="K44769"/>
      <c r="L44769"/>
      <c r="T44769" s="138"/>
    </row>
    <row r="44770" spans="9:20" x14ac:dyDescent="0.25">
      <c r="I44770" s="137"/>
      <c r="J44770" s="110"/>
      <c r="K44770"/>
      <c r="L44770"/>
      <c r="T44770" s="138"/>
    </row>
    <row r="44771" spans="9:20" x14ac:dyDescent="0.25">
      <c r="I44771" s="137"/>
      <c r="J44771" s="110"/>
      <c r="K44771"/>
      <c r="L44771"/>
      <c r="T44771" s="138"/>
    </row>
    <row r="44772" spans="9:20" x14ac:dyDescent="0.25">
      <c r="I44772" s="137"/>
      <c r="J44772" s="110"/>
      <c r="K44772"/>
      <c r="L44772"/>
      <c r="T44772" s="138"/>
    </row>
    <row r="44773" spans="9:20" x14ac:dyDescent="0.25">
      <c r="I44773" s="137"/>
      <c r="J44773" s="110"/>
      <c r="K44773"/>
      <c r="L44773"/>
      <c r="T44773" s="138"/>
    </row>
    <row r="44774" spans="9:20" x14ac:dyDescent="0.25">
      <c r="I44774" s="137"/>
      <c r="J44774" s="110"/>
      <c r="K44774"/>
      <c r="L44774"/>
      <c r="T44774" s="138"/>
    </row>
    <row r="44775" spans="9:20" x14ac:dyDescent="0.25">
      <c r="I44775" s="137"/>
      <c r="J44775" s="110"/>
      <c r="K44775"/>
      <c r="L44775"/>
      <c r="T44775" s="138"/>
    </row>
    <row r="44776" spans="9:20" x14ac:dyDescent="0.25">
      <c r="I44776" s="137"/>
      <c r="J44776" s="110"/>
      <c r="K44776"/>
      <c r="L44776"/>
      <c r="T44776" s="138"/>
    </row>
    <row r="44777" spans="9:20" x14ac:dyDescent="0.25">
      <c r="I44777" s="137"/>
      <c r="J44777" s="110"/>
      <c r="K44777"/>
      <c r="L44777"/>
      <c r="T44777" s="138"/>
    </row>
    <row r="44778" spans="9:20" x14ac:dyDescent="0.25">
      <c r="I44778" s="137"/>
      <c r="J44778" s="110"/>
      <c r="K44778"/>
      <c r="L44778"/>
      <c r="T44778" s="138"/>
    </row>
    <row r="44779" spans="9:20" x14ac:dyDescent="0.25">
      <c r="I44779" s="137"/>
      <c r="J44779" s="110"/>
      <c r="K44779"/>
      <c r="L44779"/>
      <c r="T44779" s="138"/>
    </row>
    <row r="44780" spans="9:20" x14ac:dyDescent="0.25">
      <c r="I44780" s="137"/>
      <c r="J44780" s="110"/>
      <c r="K44780"/>
      <c r="L44780"/>
      <c r="T44780" s="138"/>
    </row>
    <row r="44781" spans="9:20" x14ac:dyDescent="0.25">
      <c r="I44781" s="137"/>
      <c r="J44781" s="110"/>
      <c r="K44781"/>
      <c r="L44781"/>
      <c r="T44781" s="138"/>
    </row>
    <row r="44782" spans="9:20" x14ac:dyDescent="0.25">
      <c r="I44782" s="137"/>
      <c r="J44782" s="110"/>
      <c r="K44782"/>
      <c r="L44782"/>
      <c r="T44782" s="138"/>
    </row>
    <row r="44783" spans="9:20" x14ac:dyDescent="0.25">
      <c r="I44783" s="137"/>
      <c r="J44783" s="110"/>
      <c r="K44783"/>
      <c r="L44783"/>
      <c r="T44783" s="138"/>
    </row>
    <row r="44784" spans="9:20" x14ac:dyDescent="0.25">
      <c r="I44784" s="137"/>
      <c r="J44784" s="110"/>
      <c r="K44784"/>
      <c r="L44784"/>
      <c r="T44784" s="138"/>
    </row>
    <row r="44785" spans="9:20" x14ac:dyDescent="0.25">
      <c r="I44785" s="137"/>
      <c r="J44785" s="110"/>
      <c r="K44785"/>
      <c r="L44785"/>
      <c r="T44785" s="138"/>
    </row>
    <row r="44786" spans="9:20" x14ac:dyDescent="0.25">
      <c r="I44786" s="137"/>
      <c r="J44786" s="110"/>
      <c r="K44786"/>
      <c r="L44786"/>
      <c r="T44786" s="138"/>
    </row>
    <row r="44787" spans="9:20" x14ac:dyDescent="0.25">
      <c r="I44787" s="137"/>
      <c r="J44787" s="110"/>
      <c r="K44787"/>
      <c r="L44787"/>
      <c r="T44787" s="138"/>
    </row>
    <row r="44788" spans="9:20" x14ac:dyDescent="0.25">
      <c r="I44788" s="137"/>
      <c r="J44788" s="110"/>
      <c r="K44788"/>
      <c r="L44788"/>
      <c r="T44788" s="138"/>
    </row>
    <row r="44789" spans="9:20" x14ac:dyDescent="0.25">
      <c r="I44789" s="137"/>
      <c r="J44789" s="110"/>
      <c r="K44789"/>
      <c r="L44789"/>
      <c r="T44789" s="138"/>
    </row>
    <row r="44790" spans="9:20" x14ac:dyDescent="0.25">
      <c r="I44790" s="137"/>
      <c r="J44790" s="110"/>
      <c r="K44790"/>
      <c r="L44790"/>
      <c r="T44790" s="138"/>
    </row>
    <row r="44791" spans="9:20" x14ac:dyDescent="0.25">
      <c r="I44791" s="137"/>
      <c r="J44791" s="110"/>
      <c r="K44791"/>
      <c r="L44791"/>
      <c r="T44791" s="138"/>
    </row>
    <row r="44792" spans="9:20" x14ac:dyDescent="0.25">
      <c r="I44792" s="137"/>
      <c r="J44792" s="110"/>
      <c r="K44792"/>
      <c r="L44792"/>
      <c r="T44792" s="138"/>
    </row>
    <row r="44793" spans="9:20" x14ac:dyDescent="0.25">
      <c r="I44793" s="137"/>
      <c r="J44793" s="110"/>
      <c r="K44793"/>
      <c r="L44793"/>
      <c r="T44793" s="138"/>
    </row>
    <row r="44794" spans="9:20" x14ac:dyDescent="0.25">
      <c r="I44794" s="137"/>
      <c r="J44794" s="110"/>
      <c r="K44794"/>
      <c r="L44794"/>
      <c r="T44794" s="138"/>
    </row>
    <row r="44795" spans="9:20" x14ac:dyDescent="0.25">
      <c r="I44795" s="137"/>
      <c r="J44795" s="110"/>
      <c r="K44795"/>
      <c r="L44795"/>
      <c r="T44795" s="138"/>
    </row>
    <row r="44796" spans="9:20" x14ac:dyDescent="0.25">
      <c r="I44796" s="137"/>
      <c r="J44796" s="110"/>
      <c r="K44796"/>
      <c r="L44796"/>
      <c r="T44796" s="138"/>
    </row>
    <row r="44797" spans="9:20" x14ac:dyDescent="0.25">
      <c r="I44797" s="137"/>
      <c r="J44797" s="110"/>
      <c r="K44797"/>
      <c r="L44797"/>
      <c r="T44797" s="138"/>
    </row>
    <row r="44798" spans="9:20" x14ac:dyDescent="0.25">
      <c r="I44798" s="137"/>
      <c r="J44798" s="110"/>
      <c r="K44798"/>
      <c r="L44798"/>
      <c r="T44798" s="138"/>
    </row>
    <row r="44799" spans="9:20" x14ac:dyDescent="0.25">
      <c r="I44799" s="137"/>
      <c r="J44799" s="110"/>
      <c r="K44799"/>
      <c r="L44799"/>
      <c r="T44799" s="138"/>
    </row>
    <row r="44800" spans="9:20" x14ac:dyDescent="0.25">
      <c r="I44800" s="137"/>
      <c r="J44800" s="110"/>
      <c r="K44800"/>
      <c r="L44800"/>
      <c r="T44800" s="138"/>
    </row>
    <row r="44801" spans="9:20" x14ac:dyDescent="0.25">
      <c r="I44801" s="137"/>
      <c r="J44801" s="110"/>
      <c r="K44801"/>
      <c r="L44801"/>
      <c r="T44801" s="138"/>
    </row>
    <row r="44802" spans="9:20" x14ac:dyDescent="0.25">
      <c r="I44802" s="137"/>
      <c r="J44802" s="110"/>
      <c r="K44802"/>
      <c r="L44802"/>
      <c r="T44802" s="138"/>
    </row>
    <row r="44803" spans="9:20" x14ac:dyDescent="0.25">
      <c r="I44803" s="137"/>
      <c r="J44803" s="110"/>
      <c r="K44803"/>
      <c r="L44803"/>
      <c r="T44803" s="138"/>
    </row>
    <row r="44804" spans="9:20" x14ac:dyDescent="0.25">
      <c r="I44804" s="137"/>
      <c r="J44804" s="110"/>
      <c r="K44804"/>
      <c r="L44804"/>
      <c r="T44804" s="138"/>
    </row>
    <row r="44805" spans="9:20" x14ac:dyDescent="0.25">
      <c r="I44805" s="137"/>
      <c r="J44805" s="110"/>
      <c r="K44805"/>
      <c r="L44805"/>
      <c r="T44805" s="138"/>
    </row>
    <row r="44806" spans="9:20" x14ac:dyDescent="0.25">
      <c r="I44806" s="137"/>
      <c r="J44806" s="110"/>
      <c r="K44806"/>
      <c r="L44806"/>
      <c r="T44806" s="138"/>
    </row>
    <row r="44807" spans="9:20" x14ac:dyDescent="0.25">
      <c r="I44807" s="137"/>
      <c r="J44807" s="110"/>
      <c r="K44807"/>
      <c r="L44807"/>
      <c r="T44807" s="138"/>
    </row>
    <row r="44808" spans="9:20" x14ac:dyDescent="0.25">
      <c r="I44808" s="137"/>
      <c r="J44808" s="110"/>
      <c r="K44808"/>
      <c r="L44808"/>
      <c r="T44808" s="138"/>
    </row>
    <row r="44809" spans="9:20" x14ac:dyDescent="0.25">
      <c r="I44809" s="137"/>
      <c r="J44809" s="110"/>
      <c r="K44809"/>
      <c r="L44809"/>
      <c r="T44809" s="138"/>
    </row>
    <row r="44810" spans="9:20" x14ac:dyDescent="0.25">
      <c r="I44810" s="137"/>
      <c r="J44810" s="110"/>
      <c r="K44810"/>
      <c r="L44810"/>
      <c r="T44810" s="138"/>
    </row>
    <row r="44811" spans="9:20" x14ac:dyDescent="0.25">
      <c r="I44811" s="137"/>
      <c r="J44811" s="110"/>
      <c r="K44811"/>
      <c r="L44811"/>
      <c r="T44811" s="138"/>
    </row>
    <row r="44812" spans="9:20" x14ac:dyDescent="0.25">
      <c r="I44812" s="137"/>
      <c r="J44812" s="110"/>
      <c r="K44812"/>
      <c r="L44812"/>
      <c r="T44812" s="138"/>
    </row>
    <row r="44813" spans="9:20" x14ac:dyDescent="0.25">
      <c r="I44813" s="137"/>
      <c r="J44813" s="110"/>
      <c r="K44813"/>
      <c r="L44813"/>
      <c r="T44813" s="138"/>
    </row>
    <row r="44814" spans="9:20" x14ac:dyDescent="0.25">
      <c r="I44814" s="137"/>
      <c r="J44814" s="110"/>
      <c r="K44814"/>
      <c r="L44814"/>
      <c r="T44814" s="138"/>
    </row>
    <row r="44815" spans="9:20" x14ac:dyDescent="0.25">
      <c r="I44815" s="137"/>
      <c r="J44815" s="110"/>
      <c r="K44815"/>
      <c r="L44815"/>
      <c r="T44815" s="138"/>
    </row>
    <row r="44816" spans="9:20" x14ac:dyDescent="0.25">
      <c r="I44816" s="137"/>
      <c r="J44816" s="110"/>
      <c r="K44816"/>
      <c r="L44816"/>
      <c r="T44816" s="138"/>
    </row>
    <row r="44817" spans="9:20" x14ac:dyDescent="0.25">
      <c r="I44817" s="137"/>
      <c r="J44817" s="110"/>
      <c r="K44817"/>
      <c r="L44817"/>
      <c r="T44817" s="138"/>
    </row>
    <row r="44818" spans="9:20" x14ac:dyDescent="0.25">
      <c r="I44818" s="137"/>
      <c r="J44818" s="110"/>
      <c r="K44818"/>
      <c r="L44818"/>
      <c r="T44818" s="138"/>
    </row>
    <row r="44819" spans="9:20" x14ac:dyDescent="0.25">
      <c r="I44819" s="137"/>
      <c r="J44819" s="110"/>
      <c r="K44819"/>
      <c r="L44819"/>
      <c r="T44819" s="138"/>
    </row>
    <row r="44820" spans="9:20" x14ac:dyDescent="0.25">
      <c r="I44820" s="137"/>
      <c r="J44820" s="110"/>
      <c r="K44820"/>
      <c r="L44820"/>
      <c r="T44820" s="138"/>
    </row>
    <row r="44821" spans="9:20" x14ac:dyDescent="0.25">
      <c r="I44821" s="137"/>
      <c r="J44821" s="110"/>
      <c r="K44821"/>
      <c r="L44821"/>
      <c r="T44821" s="138"/>
    </row>
    <row r="44822" spans="9:20" x14ac:dyDescent="0.25">
      <c r="I44822" s="137"/>
      <c r="J44822" s="110"/>
      <c r="K44822"/>
      <c r="L44822"/>
      <c r="T44822" s="138"/>
    </row>
    <row r="44823" spans="9:20" x14ac:dyDescent="0.25">
      <c r="I44823" s="137"/>
      <c r="J44823" s="110"/>
      <c r="K44823"/>
      <c r="L44823"/>
      <c r="T44823" s="138"/>
    </row>
    <row r="44824" spans="9:20" x14ac:dyDescent="0.25">
      <c r="I44824" s="137"/>
      <c r="J44824" s="110"/>
      <c r="K44824"/>
      <c r="L44824"/>
      <c r="T44824" s="138"/>
    </row>
    <row r="44825" spans="9:20" x14ac:dyDescent="0.25">
      <c r="I44825" s="137"/>
      <c r="J44825" s="110"/>
      <c r="K44825"/>
      <c r="L44825"/>
      <c r="T44825" s="138"/>
    </row>
    <row r="44826" spans="9:20" x14ac:dyDescent="0.25">
      <c r="I44826" s="137"/>
      <c r="J44826" s="110"/>
      <c r="K44826"/>
      <c r="L44826"/>
      <c r="T44826" s="138"/>
    </row>
    <row r="44827" spans="9:20" x14ac:dyDescent="0.25">
      <c r="I44827" s="137"/>
      <c r="J44827" s="110"/>
      <c r="K44827"/>
      <c r="L44827"/>
      <c r="T44827" s="138"/>
    </row>
    <row r="44828" spans="9:20" x14ac:dyDescent="0.25">
      <c r="I44828" s="137"/>
      <c r="J44828" s="110"/>
      <c r="K44828"/>
      <c r="L44828"/>
      <c r="T44828" s="138"/>
    </row>
    <row r="44829" spans="9:20" x14ac:dyDescent="0.25">
      <c r="I44829" s="137"/>
      <c r="J44829" s="110"/>
      <c r="K44829"/>
      <c r="L44829"/>
      <c r="T44829" s="138"/>
    </row>
    <row r="44830" spans="9:20" x14ac:dyDescent="0.25">
      <c r="I44830" s="137"/>
      <c r="J44830" s="110"/>
      <c r="K44830"/>
      <c r="L44830"/>
      <c r="T44830" s="138"/>
    </row>
    <row r="44831" spans="9:20" x14ac:dyDescent="0.25">
      <c r="I44831" s="137"/>
      <c r="J44831" s="110"/>
      <c r="K44831"/>
      <c r="L44831"/>
      <c r="T44831" s="138"/>
    </row>
    <row r="44832" spans="9:20" x14ac:dyDescent="0.25">
      <c r="I44832" s="137"/>
      <c r="J44832" s="110"/>
      <c r="K44832"/>
      <c r="L44832"/>
      <c r="T44832" s="138"/>
    </row>
    <row r="44833" spans="9:20" x14ac:dyDescent="0.25">
      <c r="I44833" s="137"/>
      <c r="J44833" s="110"/>
      <c r="K44833"/>
      <c r="L44833"/>
      <c r="T44833" s="138"/>
    </row>
    <row r="44834" spans="9:20" x14ac:dyDescent="0.25">
      <c r="I44834" s="137"/>
      <c r="J44834" s="110"/>
      <c r="K44834"/>
      <c r="L44834"/>
      <c r="T44834" s="138"/>
    </row>
    <row r="44835" spans="9:20" x14ac:dyDescent="0.25">
      <c r="I44835" s="137"/>
      <c r="J44835" s="110"/>
      <c r="K44835"/>
      <c r="L44835"/>
      <c r="T44835" s="138"/>
    </row>
    <row r="44836" spans="9:20" x14ac:dyDescent="0.25">
      <c r="I44836" s="137"/>
      <c r="J44836" s="110"/>
      <c r="K44836"/>
      <c r="L44836"/>
      <c r="T44836" s="138"/>
    </row>
    <row r="44837" spans="9:20" x14ac:dyDescent="0.25">
      <c r="I44837" s="137"/>
      <c r="J44837" s="110"/>
      <c r="K44837"/>
      <c r="L44837"/>
      <c r="T44837" s="138"/>
    </row>
    <row r="44838" spans="9:20" x14ac:dyDescent="0.25">
      <c r="I44838" s="137"/>
      <c r="J44838" s="110"/>
      <c r="K44838"/>
      <c r="L44838"/>
      <c r="T44838" s="138"/>
    </row>
    <row r="44839" spans="9:20" x14ac:dyDescent="0.25">
      <c r="I44839" s="137"/>
      <c r="J44839" s="110"/>
      <c r="K44839"/>
      <c r="L44839"/>
      <c r="T44839" s="138"/>
    </row>
    <row r="44840" spans="9:20" x14ac:dyDescent="0.25">
      <c r="I44840" s="137"/>
      <c r="J44840" s="110"/>
      <c r="K44840"/>
      <c r="L44840"/>
      <c r="T44840" s="138"/>
    </row>
    <row r="44841" spans="9:20" x14ac:dyDescent="0.25">
      <c r="I44841" s="137"/>
      <c r="J44841" s="110"/>
      <c r="K44841"/>
      <c r="L44841"/>
      <c r="T44841" s="138"/>
    </row>
    <row r="44842" spans="9:20" x14ac:dyDescent="0.25">
      <c r="I44842" s="137"/>
      <c r="J44842" s="110"/>
      <c r="K44842"/>
      <c r="L44842"/>
      <c r="T44842" s="138"/>
    </row>
    <row r="44843" spans="9:20" x14ac:dyDescent="0.25">
      <c r="I44843" s="137"/>
      <c r="J44843" s="110"/>
      <c r="K44843"/>
      <c r="L44843"/>
      <c r="T44843" s="138"/>
    </row>
    <row r="44844" spans="9:20" x14ac:dyDescent="0.25">
      <c r="I44844" s="137"/>
      <c r="J44844" s="110"/>
      <c r="K44844"/>
      <c r="L44844"/>
      <c r="T44844" s="138"/>
    </row>
    <row r="44845" spans="9:20" x14ac:dyDescent="0.25">
      <c r="I44845" s="137"/>
      <c r="J44845" s="110"/>
      <c r="K44845"/>
      <c r="L44845"/>
      <c r="T44845" s="138"/>
    </row>
    <row r="44846" spans="9:20" x14ac:dyDescent="0.25">
      <c r="I44846" s="137"/>
      <c r="J44846" s="110"/>
      <c r="K44846"/>
      <c r="L44846"/>
      <c r="T44846" s="138"/>
    </row>
    <row r="44847" spans="9:20" x14ac:dyDescent="0.25">
      <c r="I44847" s="137"/>
      <c r="J44847" s="110"/>
      <c r="K44847"/>
      <c r="L44847"/>
      <c r="T44847" s="138"/>
    </row>
    <row r="44848" spans="9:20" x14ac:dyDescent="0.25">
      <c r="I44848" s="137"/>
      <c r="J44848" s="110"/>
      <c r="K44848"/>
      <c r="L44848"/>
      <c r="T44848" s="138"/>
    </row>
    <row r="44849" spans="9:20" x14ac:dyDescent="0.25">
      <c r="I44849" s="137"/>
      <c r="J44849" s="110"/>
      <c r="K44849"/>
      <c r="L44849"/>
      <c r="T44849" s="138"/>
    </row>
    <row r="44850" spans="9:20" x14ac:dyDescent="0.25">
      <c r="I44850" s="137"/>
      <c r="J44850" s="110"/>
      <c r="K44850"/>
      <c r="L44850"/>
      <c r="T44850" s="138"/>
    </row>
    <row r="44851" spans="9:20" x14ac:dyDescent="0.25">
      <c r="I44851" s="137"/>
      <c r="J44851" s="110"/>
      <c r="K44851"/>
      <c r="L44851"/>
      <c r="T44851" s="138"/>
    </row>
    <row r="44852" spans="9:20" x14ac:dyDescent="0.25">
      <c r="I44852" s="137"/>
      <c r="J44852" s="110"/>
      <c r="K44852"/>
      <c r="L44852"/>
      <c r="T44852" s="138"/>
    </row>
    <row r="44853" spans="9:20" x14ac:dyDescent="0.25">
      <c r="I44853" s="137"/>
      <c r="J44853" s="110"/>
      <c r="K44853"/>
      <c r="L44853"/>
      <c r="T44853" s="138"/>
    </row>
    <row r="44854" spans="9:20" x14ac:dyDescent="0.25">
      <c r="I44854" s="137"/>
      <c r="J44854" s="110"/>
      <c r="K44854"/>
      <c r="L44854"/>
      <c r="T44854" s="138"/>
    </row>
    <row r="44855" spans="9:20" x14ac:dyDescent="0.25">
      <c r="I44855" s="137"/>
      <c r="J44855" s="110"/>
      <c r="K44855"/>
      <c r="L44855"/>
      <c r="T44855" s="138"/>
    </row>
    <row r="44856" spans="9:20" x14ac:dyDescent="0.25">
      <c r="I44856" s="137"/>
      <c r="J44856" s="110"/>
      <c r="K44856"/>
      <c r="L44856"/>
      <c r="T44856" s="138"/>
    </row>
    <row r="44857" spans="9:20" x14ac:dyDescent="0.25">
      <c r="I44857" s="137"/>
      <c r="J44857" s="110"/>
      <c r="K44857"/>
      <c r="L44857"/>
      <c r="T44857" s="138"/>
    </row>
    <row r="44858" spans="9:20" x14ac:dyDescent="0.25">
      <c r="I44858" s="137"/>
      <c r="J44858" s="110"/>
      <c r="K44858"/>
      <c r="L44858"/>
      <c r="T44858" s="138"/>
    </row>
    <row r="44859" spans="9:20" x14ac:dyDescent="0.25">
      <c r="I44859" s="137"/>
      <c r="J44859" s="110"/>
      <c r="K44859"/>
      <c r="L44859"/>
      <c r="T44859" s="138"/>
    </row>
    <row r="44860" spans="9:20" x14ac:dyDescent="0.25">
      <c r="I44860" s="137"/>
      <c r="J44860" s="110"/>
      <c r="K44860"/>
      <c r="L44860"/>
      <c r="T44860" s="138"/>
    </row>
    <row r="44861" spans="9:20" x14ac:dyDescent="0.25">
      <c r="I44861" s="137"/>
      <c r="J44861" s="110"/>
      <c r="K44861"/>
      <c r="L44861"/>
      <c r="T44861" s="138"/>
    </row>
    <row r="44862" spans="9:20" x14ac:dyDescent="0.25">
      <c r="I44862" s="137"/>
      <c r="J44862" s="110"/>
      <c r="K44862"/>
      <c r="L44862"/>
      <c r="T44862" s="138"/>
    </row>
    <row r="44863" spans="9:20" x14ac:dyDescent="0.25">
      <c r="I44863" s="137"/>
      <c r="J44863" s="110"/>
      <c r="K44863"/>
      <c r="L44863"/>
      <c r="T44863" s="138"/>
    </row>
    <row r="44864" spans="9:20" x14ac:dyDescent="0.25">
      <c r="I44864" s="137"/>
      <c r="J44864" s="110"/>
      <c r="K44864"/>
      <c r="L44864"/>
      <c r="T44864" s="138"/>
    </row>
    <row r="44865" spans="9:20" x14ac:dyDescent="0.25">
      <c r="I44865" s="137"/>
      <c r="J44865" s="110"/>
      <c r="K44865"/>
      <c r="L44865"/>
      <c r="T44865" s="138"/>
    </row>
    <row r="44866" spans="9:20" x14ac:dyDescent="0.25">
      <c r="I44866" s="137"/>
      <c r="J44866" s="110"/>
      <c r="K44866"/>
      <c r="L44866"/>
      <c r="T44866" s="138"/>
    </row>
    <row r="44867" spans="9:20" x14ac:dyDescent="0.25">
      <c r="I44867" s="137"/>
      <c r="J44867" s="110"/>
      <c r="K44867"/>
      <c r="L44867"/>
      <c r="T44867" s="138"/>
    </row>
    <row r="44868" spans="9:20" x14ac:dyDescent="0.25">
      <c r="I44868" s="137"/>
      <c r="J44868" s="110"/>
      <c r="K44868"/>
      <c r="L44868"/>
      <c r="T44868" s="138"/>
    </row>
    <row r="44869" spans="9:20" x14ac:dyDescent="0.25">
      <c r="I44869" s="137"/>
      <c r="J44869" s="110"/>
      <c r="K44869"/>
      <c r="L44869"/>
      <c r="T44869" s="138"/>
    </row>
    <row r="44870" spans="9:20" x14ac:dyDescent="0.25">
      <c r="I44870" s="137"/>
      <c r="J44870" s="110"/>
      <c r="K44870"/>
      <c r="L44870"/>
      <c r="T44870" s="138"/>
    </row>
    <row r="44871" spans="9:20" x14ac:dyDescent="0.25">
      <c r="I44871" s="137"/>
      <c r="J44871" s="110"/>
      <c r="K44871"/>
      <c r="L44871"/>
      <c r="T44871" s="138"/>
    </row>
    <row r="44872" spans="9:20" x14ac:dyDescent="0.25">
      <c r="I44872" s="137"/>
      <c r="J44872" s="110"/>
      <c r="K44872"/>
      <c r="L44872"/>
      <c r="T44872" s="138"/>
    </row>
    <row r="44873" spans="9:20" x14ac:dyDescent="0.25">
      <c r="I44873" s="137"/>
      <c r="J44873" s="110"/>
      <c r="K44873"/>
      <c r="L44873"/>
      <c r="T44873" s="138"/>
    </row>
    <row r="44874" spans="9:20" x14ac:dyDescent="0.25">
      <c r="I44874" s="137"/>
      <c r="J44874" s="110"/>
      <c r="K44874"/>
      <c r="L44874"/>
      <c r="T44874" s="138"/>
    </row>
    <row r="44875" spans="9:20" x14ac:dyDescent="0.25">
      <c r="I44875" s="137"/>
      <c r="J44875" s="110"/>
      <c r="K44875"/>
      <c r="L44875"/>
      <c r="T44875" s="138"/>
    </row>
    <row r="44876" spans="9:20" x14ac:dyDescent="0.25">
      <c r="I44876" s="137"/>
      <c r="J44876" s="110"/>
      <c r="K44876"/>
      <c r="L44876"/>
      <c r="T44876" s="138"/>
    </row>
    <row r="44877" spans="9:20" x14ac:dyDescent="0.25">
      <c r="I44877" s="137"/>
      <c r="J44877" s="110"/>
      <c r="K44877"/>
      <c r="L44877"/>
      <c r="T44877" s="138"/>
    </row>
    <row r="44878" spans="9:20" x14ac:dyDescent="0.25">
      <c r="I44878" s="137"/>
      <c r="J44878" s="110"/>
      <c r="K44878"/>
      <c r="L44878"/>
      <c r="T44878" s="138"/>
    </row>
    <row r="44879" spans="9:20" x14ac:dyDescent="0.25">
      <c r="I44879" s="137"/>
      <c r="J44879" s="110"/>
      <c r="K44879"/>
      <c r="L44879"/>
      <c r="T44879" s="138"/>
    </row>
    <row r="44880" spans="9:20" x14ac:dyDescent="0.25">
      <c r="I44880" s="137"/>
      <c r="J44880" s="110"/>
      <c r="K44880"/>
      <c r="L44880"/>
      <c r="T44880" s="138"/>
    </row>
    <row r="44881" spans="9:20" x14ac:dyDescent="0.25">
      <c r="I44881" s="137"/>
      <c r="J44881" s="110"/>
      <c r="K44881"/>
      <c r="L44881"/>
      <c r="T44881" s="138"/>
    </row>
    <row r="44882" spans="9:20" x14ac:dyDescent="0.25">
      <c r="I44882" s="137"/>
      <c r="J44882" s="110"/>
      <c r="K44882"/>
      <c r="L44882"/>
      <c r="T44882" s="138"/>
    </row>
    <row r="44883" spans="9:20" x14ac:dyDescent="0.25">
      <c r="I44883" s="137"/>
      <c r="J44883" s="110"/>
      <c r="K44883"/>
      <c r="L44883"/>
      <c r="T44883" s="138"/>
    </row>
    <row r="44884" spans="9:20" x14ac:dyDescent="0.25">
      <c r="I44884" s="137"/>
      <c r="J44884" s="110"/>
      <c r="K44884"/>
      <c r="L44884"/>
      <c r="T44884" s="138"/>
    </row>
    <row r="44885" spans="9:20" x14ac:dyDescent="0.25">
      <c r="I44885" s="137"/>
      <c r="J44885" s="110"/>
      <c r="K44885"/>
      <c r="L44885"/>
      <c r="T44885" s="138"/>
    </row>
    <row r="44886" spans="9:20" x14ac:dyDescent="0.25">
      <c r="I44886" s="137"/>
      <c r="J44886" s="110"/>
      <c r="K44886"/>
      <c r="L44886"/>
      <c r="T44886" s="138"/>
    </row>
    <row r="44887" spans="9:20" x14ac:dyDescent="0.25">
      <c r="I44887" s="137"/>
      <c r="J44887" s="110"/>
      <c r="K44887"/>
      <c r="L44887"/>
      <c r="T44887" s="138"/>
    </row>
    <row r="44888" spans="9:20" x14ac:dyDescent="0.25">
      <c r="I44888" s="137"/>
      <c r="J44888" s="110"/>
      <c r="K44888"/>
      <c r="L44888"/>
      <c r="T44888" s="138"/>
    </row>
    <row r="44889" spans="9:20" x14ac:dyDescent="0.25">
      <c r="I44889" s="137"/>
      <c r="J44889" s="110"/>
      <c r="K44889"/>
      <c r="L44889"/>
      <c r="T44889" s="138"/>
    </row>
    <row r="44890" spans="9:20" x14ac:dyDescent="0.25">
      <c r="I44890" s="137"/>
      <c r="J44890" s="110"/>
      <c r="K44890"/>
      <c r="L44890"/>
      <c r="T44890" s="138"/>
    </row>
    <row r="44891" spans="9:20" x14ac:dyDescent="0.25">
      <c r="I44891" s="137"/>
      <c r="J44891" s="110"/>
      <c r="K44891"/>
      <c r="L44891"/>
      <c r="T44891" s="138"/>
    </row>
    <row r="44892" spans="9:20" x14ac:dyDescent="0.25">
      <c r="I44892" s="137"/>
      <c r="J44892" s="110"/>
      <c r="K44892"/>
      <c r="L44892"/>
      <c r="T44892" s="138"/>
    </row>
    <row r="44893" spans="9:20" x14ac:dyDescent="0.25">
      <c r="I44893" s="137"/>
      <c r="J44893" s="110"/>
      <c r="K44893"/>
      <c r="L44893"/>
      <c r="T44893" s="138"/>
    </row>
    <row r="44894" spans="9:20" x14ac:dyDescent="0.25">
      <c r="I44894" s="137"/>
      <c r="J44894" s="110"/>
      <c r="K44894"/>
      <c r="L44894"/>
      <c r="T44894" s="138"/>
    </row>
    <row r="44895" spans="9:20" x14ac:dyDescent="0.25">
      <c r="I44895" s="137"/>
      <c r="J44895" s="110"/>
      <c r="K44895"/>
      <c r="L44895"/>
      <c r="T44895" s="138"/>
    </row>
    <row r="44896" spans="9:20" x14ac:dyDescent="0.25">
      <c r="I44896" s="137"/>
      <c r="J44896" s="110"/>
      <c r="K44896"/>
      <c r="L44896"/>
      <c r="T44896" s="138"/>
    </row>
    <row r="44897" spans="9:20" x14ac:dyDescent="0.25">
      <c r="I44897" s="137"/>
      <c r="J44897" s="110"/>
      <c r="K44897"/>
      <c r="L44897"/>
      <c r="T44897" s="138"/>
    </row>
    <row r="44898" spans="9:20" x14ac:dyDescent="0.25">
      <c r="I44898" s="137"/>
      <c r="J44898" s="110"/>
      <c r="K44898"/>
      <c r="L44898"/>
      <c r="T44898" s="138"/>
    </row>
    <row r="44899" spans="9:20" x14ac:dyDescent="0.25">
      <c r="I44899" s="137"/>
      <c r="J44899" s="110"/>
      <c r="K44899"/>
      <c r="L44899"/>
      <c r="T44899" s="138"/>
    </row>
    <row r="44900" spans="9:20" x14ac:dyDescent="0.25">
      <c r="I44900" s="137"/>
      <c r="J44900" s="110"/>
      <c r="K44900"/>
      <c r="L44900"/>
      <c r="T44900" s="138"/>
    </row>
    <row r="44901" spans="9:20" x14ac:dyDescent="0.25">
      <c r="I44901" s="137"/>
      <c r="J44901" s="110"/>
      <c r="K44901"/>
      <c r="L44901"/>
      <c r="T44901" s="138"/>
    </row>
    <row r="44902" spans="9:20" x14ac:dyDescent="0.25">
      <c r="I44902" s="137"/>
      <c r="J44902" s="110"/>
      <c r="K44902"/>
      <c r="L44902"/>
      <c r="T44902" s="138"/>
    </row>
    <row r="44903" spans="9:20" x14ac:dyDescent="0.25">
      <c r="I44903" s="137"/>
      <c r="J44903" s="110"/>
      <c r="K44903"/>
      <c r="L44903"/>
      <c r="T44903" s="138"/>
    </row>
    <row r="44904" spans="9:20" x14ac:dyDescent="0.25">
      <c r="I44904" s="137"/>
      <c r="J44904" s="110"/>
      <c r="K44904"/>
      <c r="L44904"/>
      <c r="T44904" s="138"/>
    </row>
    <row r="44905" spans="9:20" x14ac:dyDescent="0.25">
      <c r="I44905" s="137"/>
      <c r="J44905" s="110"/>
      <c r="K44905"/>
      <c r="L44905"/>
      <c r="T44905" s="138"/>
    </row>
    <row r="44906" spans="9:20" x14ac:dyDescent="0.25">
      <c r="I44906" s="137"/>
      <c r="J44906" s="110"/>
      <c r="K44906"/>
      <c r="L44906"/>
      <c r="T44906" s="138"/>
    </row>
    <row r="44907" spans="9:20" x14ac:dyDescent="0.25">
      <c r="I44907" s="137"/>
      <c r="J44907" s="110"/>
      <c r="K44907"/>
      <c r="L44907"/>
      <c r="T44907" s="138"/>
    </row>
    <row r="44908" spans="9:20" x14ac:dyDescent="0.25">
      <c r="I44908" s="137"/>
      <c r="J44908" s="110"/>
      <c r="K44908"/>
      <c r="L44908"/>
      <c r="T44908" s="138"/>
    </row>
    <row r="44909" spans="9:20" x14ac:dyDescent="0.25">
      <c r="I44909" s="137"/>
      <c r="J44909" s="110"/>
      <c r="K44909"/>
      <c r="L44909"/>
      <c r="T44909" s="138"/>
    </row>
    <row r="44910" spans="9:20" x14ac:dyDescent="0.25">
      <c r="I44910" s="137"/>
      <c r="J44910" s="110"/>
      <c r="K44910"/>
      <c r="L44910"/>
      <c r="T44910" s="138"/>
    </row>
    <row r="44911" spans="9:20" x14ac:dyDescent="0.25">
      <c r="I44911" s="137"/>
      <c r="J44911" s="110"/>
      <c r="K44911"/>
      <c r="L44911"/>
      <c r="T44911" s="138"/>
    </row>
    <row r="44912" spans="9:20" x14ac:dyDescent="0.25">
      <c r="I44912" s="137"/>
      <c r="J44912" s="110"/>
      <c r="K44912"/>
      <c r="L44912"/>
      <c r="T44912" s="138"/>
    </row>
    <row r="44913" spans="9:20" x14ac:dyDescent="0.25">
      <c r="I44913" s="137"/>
      <c r="J44913" s="110"/>
      <c r="K44913"/>
      <c r="L44913"/>
      <c r="T44913" s="138"/>
    </row>
    <row r="44914" spans="9:20" x14ac:dyDescent="0.25">
      <c r="I44914" s="137"/>
      <c r="J44914" s="110"/>
      <c r="K44914"/>
      <c r="L44914"/>
      <c r="T44914" s="138"/>
    </row>
    <row r="44915" spans="9:20" x14ac:dyDescent="0.25">
      <c r="I44915" s="137"/>
      <c r="J44915" s="110"/>
      <c r="K44915"/>
      <c r="L44915"/>
      <c r="T44915" s="138"/>
    </row>
    <row r="44916" spans="9:20" x14ac:dyDescent="0.25">
      <c r="I44916" s="137"/>
      <c r="J44916" s="110"/>
      <c r="K44916"/>
      <c r="L44916"/>
      <c r="T44916" s="138"/>
    </row>
    <row r="44917" spans="9:20" x14ac:dyDescent="0.25">
      <c r="I44917" s="137"/>
      <c r="J44917" s="110"/>
      <c r="K44917"/>
      <c r="L44917"/>
      <c r="T44917" s="138"/>
    </row>
    <row r="44918" spans="9:20" x14ac:dyDescent="0.25">
      <c r="I44918" s="137"/>
      <c r="J44918" s="110"/>
      <c r="K44918"/>
      <c r="L44918"/>
      <c r="T44918" s="138"/>
    </row>
    <row r="44919" spans="9:20" x14ac:dyDescent="0.25">
      <c r="I44919" s="137"/>
      <c r="J44919" s="110"/>
      <c r="K44919"/>
      <c r="L44919"/>
      <c r="T44919" s="138"/>
    </row>
    <row r="44920" spans="9:20" x14ac:dyDescent="0.25">
      <c r="I44920" s="137"/>
      <c r="J44920" s="110"/>
      <c r="K44920"/>
      <c r="L44920"/>
      <c r="T44920" s="138"/>
    </row>
    <row r="44921" spans="9:20" x14ac:dyDescent="0.25">
      <c r="I44921" s="137"/>
      <c r="J44921" s="110"/>
      <c r="K44921"/>
      <c r="L44921"/>
      <c r="T44921" s="138"/>
    </row>
    <row r="44922" spans="9:20" x14ac:dyDescent="0.25">
      <c r="I44922" s="137"/>
      <c r="J44922" s="110"/>
      <c r="K44922"/>
      <c r="L44922"/>
      <c r="T44922" s="138"/>
    </row>
    <row r="44923" spans="9:20" x14ac:dyDescent="0.25">
      <c r="I44923" s="137"/>
      <c r="J44923" s="110"/>
      <c r="K44923"/>
      <c r="L44923"/>
      <c r="T44923" s="138"/>
    </row>
    <row r="44924" spans="9:20" x14ac:dyDescent="0.25">
      <c r="I44924" s="137"/>
      <c r="J44924" s="110"/>
      <c r="K44924"/>
      <c r="L44924"/>
      <c r="T44924" s="138"/>
    </row>
    <row r="44925" spans="9:20" x14ac:dyDescent="0.25">
      <c r="I44925" s="137"/>
      <c r="J44925" s="110"/>
      <c r="K44925"/>
      <c r="L44925"/>
      <c r="T44925" s="138"/>
    </row>
    <row r="44926" spans="9:20" x14ac:dyDescent="0.25">
      <c r="I44926" s="137"/>
      <c r="J44926" s="110"/>
      <c r="K44926"/>
      <c r="L44926"/>
      <c r="T44926" s="138"/>
    </row>
    <row r="44927" spans="9:20" x14ac:dyDescent="0.25">
      <c r="I44927" s="137"/>
      <c r="J44927" s="110"/>
      <c r="K44927"/>
      <c r="L44927"/>
      <c r="T44927" s="138"/>
    </row>
    <row r="44928" spans="9:20" x14ac:dyDescent="0.25">
      <c r="I44928" s="137"/>
      <c r="J44928" s="110"/>
      <c r="K44928"/>
      <c r="L44928"/>
      <c r="T44928" s="138"/>
    </row>
    <row r="44929" spans="9:20" x14ac:dyDescent="0.25">
      <c r="I44929" s="137"/>
      <c r="J44929" s="110"/>
      <c r="K44929"/>
      <c r="L44929"/>
      <c r="T44929" s="138"/>
    </row>
    <row r="44930" spans="9:20" x14ac:dyDescent="0.25">
      <c r="I44930" s="137"/>
      <c r="J44930" s="110"/>
      <c r="K44930"/>
      <c r="L44930"/>
      <c r="T44930" s="138"/>
    </row>
    <row r="44931" spans="9:20" x14ac:dyDescent="0.25">
      <c r="I44931" s="137"/>
      <c r="J44931" s="110"/>
      <c r="K44931"/>
      <c r="L44931"/>
      <c r="T44931" s="138"/>
    </row>
    <row r="44932" spans="9:20" x14ac:dyDescent="0.25">
      <c r="I44932" s="137"/>
      <c r="J44932" s="110"/>
      <c r="K44932"/>
      <c r="L44932"/>
      <c r="T44932" s="138"/>
    </row>
    <row r="44933" spans="9:20" x14ac:dyDescent="0.25">
      <c r="I44933" s="137"/>
      <c r="J44933" s="110"/>
      <c r="K44933"/>
      <c r="L44933"/>
      <c r="T44933" s="138"/>
    </row>
    <row r="44934" spans="9:20" x14ac:dyDescent="0.25">
      <c r="I44934" s="137"/>
      <c r="J44934" s="110"/>
      <c r="K44934"/>
      <c r="L44934"/>
      <c r="T44934" s="138"/>
    </row>
    <row r="44935" spans="9:20" x14ac:dyDescent="0.25">
      <c r="I44935" s="137"/>
      <c r="J44935" s="110"/>
      <c r="K44935"/>
      <c r="L44935"/>
      <c r="T44935" s="138"/>
    </row>
    <row r="44936" spans="9:20" x14ac:dyDescent="0.25">
      <c r="I44936" s="137"/>
      <c r="J44936" s="110"/>
      <c r="K44936"/>
      <c r="L44936"/>
      <c r="T44936" s="138"/>
    </row>
    <row r="44937" spans="9:20" x14ac:dyDescent="0.25">
      <c r="I44937" s="137"/>
      <c r="J44937" s="110"/>
      <c r="K44937"/>
      <c r="L44937"/>
      <c r="T44937" s="138"/>
    </row>
    <row r="44938" spans="9:20" x14ac:dyDescent="0.25">
      <c r="I44938" s="137"/>
      <c r="J44938" s="110"/>
      <c r="K44938"/>
      <c r="L44938"/>
      <c r="T44938" s="138"/>
    </row>
    <row r="44939" spans="9:20" x14ac:dyDescent="0.25">
      <c r="I44939" s="137"/>
      <c r="J44939" s="110"/>
      <c r="K44939"/>
      <c r="L44939"/>
      <c r="T44939" s="138"/>
    </row>
    <row r="44940" spans="9:20" x14ac:dyDescent="0.25">
      <c r="I44940" s="137"/>
      <c r="J44940" s="110"/>
      <c r="K44940"/>
      <c r="L44940"/>
      <c r="T44940" s="138"/>
    </row>
    <row r="44941" spans="9:20" x14ac:dyDescent="0.25">
      <c r="I44941" s="137"/>
      <c r="J44941" s="110"/>
      <c r="K44941"/>
      <c r="L44941"/>
      <c r="T44941" s="138"/>
    </row>
    <row r="44942" spans="9:20" x14ac:dyDescent="0.25">
      <c r="I44942" s="137"/>
      <c r="J44942" s="110"/>
      <c r="K44942"/>
      <c r="L44942"/>
      <c r="T44942" s="138"/>
    </row>
    <row r="44943" spans="9:20" x14ac:dyDescent="0.25">
      <c r="I44943" s="137"/>
      <c r="J44943" s="110"/>
      <c r="K44943"/>
      <c r="L44943"/>
      <c r="T44943" s="138"/>
    </row>
    <row r="44944" spans="9:20" x14ac:dyDescent="0.25">
      <c r="I44944" s="137"/>
      <c r="J44944" s="110"/>
      <c r="K44944"/>
      <c r="L44944"/>
      <c r="T44944" s="138"/>
    </row>
    <row r="44945" spans="9:20" x14ac:dyDescent="0.25">
      <c r="I44945" s="137"/>
      <c r="J44945" s="110"/>
      <c r="K44945"/>
      <c r="L44945"/>
      <c r="T44945" s="138"/>
    </row>
    <row r="44946" spans="9:20" x14ac:dyDescent="0.25">
      <c r="I44946" s="137"/>
      <c r="J44946" s="110"/>
      <c r="K44946"/>
      <c r="L44946"/>
      <c r="T44946" s="138"/>
    </row>
    <row r="44947" spans="9:20" x14ac:dyDescent="0.25">
      <c r="I44947" s="137"/>
      <c r="J44947" s="110"/>
      <c r="K44947"/>
      <c r="L44947"/>
      <c r="T44947" s="138"/>
    </row>
    <row r="44948" spans="9:20" x14ac:dyDescent="0.25">
      <c r="I44948" s="137"/>
      <c r="J44948" s="110"/>
      <c r="K44948"/>
      <c r="L44948"/>
      <c r="T44948" s="138"/>
    </row>
    <row r="44949" spans="9:20" x14ac:dyDescent="0.25">
      <c r="I44949" s="137"/>
      <c r="J44949" s="110"/>
      <c r="K44949"/>
      <c r="L44949"/>
      <c r="T44949" s="138"/>
    </row>
    <row r="44950" spans="9:20" x14ac:dyDescent="0.25">
      <c r="I44950" s="137"/>
      <c r="J44950" s="110"/>
      <c r="K44950"/>
      <c r="L44950"/>
      <c r="T44950" s="138"/>
    </row>
    <row r="44951" spans="9:20" x14ac:dyDescent="0.25">
      <c r="I44951" s="137"/>
      <c r="J44951" s="110"/>
      <c r="K44951"/>
      <c r="L44951"/>
      <c r="T44951" s="138"/>
    </row>
    <row r="44952" spans="9:20" x14ac:dyDescent="0.25">
      <c r="I44952" s="137"/>
      <c r="J44952" s="110"/>
      <c r="K44952"/>
      <c r="L44952"/>
      <c r="T44952" s="138"/>
    </row>
    <row r="44953" spans="9:20" x14ac:dyDescent="0.25">
      <c r="I44953" s="137"/>
      <c r="J44953" s="110"/>
      <c r="K44953"/>
      <c r="L44953"/>
      <c r="T44953" s="138"/>
    </row>
    <row r="44954" spans="9:20" x14ac:dyDescent="0.25">
      <c r="I44954" s="137"/>
      <c r="J44954" s="110"/>
      <c r="K44954"/>
      <c r="L44954"/>
      <c r="T44954" s="138"/>
    </row>
    <row r="44955" spans="9:20" x14ac:dyDescent="0.25">
      <c r="I44955" s="137"/>
      <c r="J44955" s="110"/>
      <c r="K44955"/>
      <c r="L44955"/>
      <c r="T44955" s="138"/>
    </row>
    <row r="44956" spans="9:20" x14ac:dyDescent="0.25">
      <c r="I44956" s="137"/>
      <c r="J44956" s="110"/>
      <c r="K44956"/>
      <c r="L44956"/>
      <c r="T44956" s="138"/>
    </row>
    <row r="44957" spans="9:20" x14ac:dyDescent="0.25">
      <c r="I44957" s="137"/>
      <c r="J44957" s="110"/>
      <c r="K44957"/>
      <c r="L44957"/>
      <c r="T44957" s="138"/>
    </row>
    <row r="44958" spans="9:20" x14ac:dyDescent="0.25">
      <c r="I44958" s="137"/>
      <c r="J44958" s="110"/>
      <c r="K44958"/>
      <c r="L44958"/>
      <c r="T44958" s="138"/>
    </row>
    <row r="44959" spans="9:20" x14ac:dyDescent="0.25">
      <c r="I44959" s="137"/>
      <c r="J44959" s="110"/>
      <c r="K44959"/>
      <c r="L44959"/>
      <c r="T44959" s="138"/>
    </row>
    <row r="44960" spans="9:20" x14ac:dyDescent="0.25">
      <c r="I44960" s="137"/>
      <c r="J44960" s="110"/>
      <c r="K44960"/>
      <c r="L44960"/>
      <c r="T44960" s="138"/>
    </row>
    <row r="44961" spans="9:20" x14ac:dyDescent="0.25">
      <c r="I44961" s="137"/>
      <c r="J44961" s="110"/>
      <c r="K44961"/>
      <c r="L44961"/>
      <c r="T44961" s="138"/>
    </row>
    <row r="44962" spans="9:20" x14ac:dyDescent="0.25">
      <c r="I44962" s="137"/>
      <c r="J44962" s="110"/>
      <c r="K44962"/>
      <c r="L44962"/>
      <c r="T44962" s="138"/>
    </row>
    <row r="44963" spans="9:20" x14ac:dyDescent="0.25">
      <c r="I44963" s="137"/>
      <c r="J44963" s="110"/>
      <c r="K44963"/>
      <c r="L44963"/>
      <c r="T44963" s="138"/>
    </row>
    <row r="44964" spans="9:20" x14ac:dyDescent="0.25">
      <c r="I44964" s="137"/>
      <c r="J44964" s="110"/>
      <c r="K44964"/>
      <c r="L44964"/>
      <c r="T44964" s="138"/>
    </row>
    <row r="44965" spans="9:20" x14ac:dyDescent="0.25">
      <c r="I44965" s="137"/>
      <c r="J44965" s="110"/>
      <c r="K44965"/>
      <c r="L44965"/>
      <c r="T44965" s="138"/>
    </row>
    <row r="44966" spans="9:20" x14ac:dyDescent="0.25">
      <c r="I44966" s="137"/>
      <c r="J44966" s="110"/>
      <c r="K44966"/>
      <c r="L44966"/>
      <c r="T44966" s="138"/>
    </row>
    <row r="44967" spans="9:20" x14ac:dyDescent="0.25">
      <c r="I44967" s="137"/>
      <c r="J44967" s="110"/>
      <c r="K44967"/>
      <c r="L44967"/>
      <c r="T44967" s="138"/>
    </row>
    <row r="44968" spans="9:20" x14ac:dyDescent="0.25">
      <c r="I44968" s="137"/>
      <c r="J44968" s="110"/>
      <c r="K44968"/>
      <c r="L44968"/>
      <c r="T44968" s="138"/>
    </row>
    <row r="44969" spans="9:20" x14ac:dyDescent="0.25">
      <c r="I44969" s="137"/>
      <c r="J44969" s="110"/>
      <c r="K44969"/>
      <c r="L44969"/>
      <c r="T44969" s="138"/>
    </row>
    <row r="44970" spans="9:20" x14ac:dyDescent="0.25">
      <c r="I44970" s="137"/>
      <c r="J44970" s="110"/>
      <c r="K44970"/>
      <c r="L44970"/>
      <c r="T44970" s="138"/>
    </row>
    <row r="44971" spans="9:20" x14ac:dyDescent="0.25">
      <c r="I44971" s="137"/>
      <c r="J44971" s="110"/>
      <c r="K44971"/>
      <c r="L44971"/>
      <c r="T44971" s="138"/>
    </row>
    <row r="44972" spans="9:20" x14ac:dyDescent="0.25">
      <c r="I44972" s="137"/>
      <c r="J44972" s="110"/>
      <c r="K44972"/>
      <c r="L44972"/>
      <c r="T44972" s="138"/>
    </row>
    <row r="44973" spans="9:20" x14ac:dyDescent="0.25">
      <c r="I44973" s="137"/>
      <c r="J44973" s="110"/>
      <c r="K44973"/>
      <c r="L44973"/>
      <c r="T44973" s="138"/>
    </row>
    <row r="44974" spans="9:20" x14ac:dyDescent="0.25">
      <c r="I44974" s="137"/>
      <c r="J44974" s="110"/>
      <c r="K44974"/>
      <c r="L44974"/>
      <c r="T44974" s="138"/>
    </row>
    <row r="44975" spans="9:20" x14ac:dyDescent="0.25">
      <c r="I44975" s="137"/>
      <c r="J44975" s="110"/>
      <c r="K44975"/>
      <c r="L44975"/>
      <c r="T44975" s="138"/>
    </row>
    <row r="44976" spans="9:20" x14ac:dyDescent="0.25">
      <c r="I44976" s="137"/>
      <c r="J44976" s="110"/>
      <c r="K44976"/>
      <c r="L44976"/>
      <c r="T44976" s="138"/>
    </row>
    <row r="44977" spans="9:20" x14ac:dyDescent="0.25">
      <c r="I44977" s="137"/>
      <c r="J44977" s="110"/>
      <c r="K44977"/>
      <c r="L44977"/>
      <c r="T44977" s="138"/>
    </row>
    <row r="44978" spans="9:20" x14ac:dyDescent="0.25">
      <c r="I44978" s="137"/>
      <c r="J44978" s="110"/>
      <c r="K44978"/>
      <c r="L44978"/>
      <c r="T44978" s="138"/>
    </row>
    <row r="44979" spans="9:20" x14ac:dyDescent="0.25">
      <c r="I44979" s="137"/>
      <c r="J44979" s="110"/>
      <c r="K44979"/>
      <c r="L44979"/>
      <c r="T44979" s="138"/>
    </row>
    <row r="44980" spans="9:20" x14ac:dyDescent="0.25">
      <c r="I44980" s="137"/>
      <c r="J44980" s="110"/>
      <c r="K44980"/>
      <c r="L44980"/>
      <c r="T44980" s="138"/>
    </row>
    <row r="44981" spans="9:20" x14ac:dyDescent="0.25">
      <c r="I44981" s="137"/>
      <c r="J44981" s="110"/>
      <c r="K44981"/>
      <c r="L44981"/>
      <c r="T44981" s="138"/>
    </row>
    <row r="44982" spans="9:20" x14ac:dyDescent="0.25">
      <c r="I44982" s="137"/>
      <c r="J44982" s="110"/>
      <c r="K44982"/>
      <c r="L44982"/>
      <c r="T44982" s="138"/>
    </row>
    <row r="44983" spans="9:20" x14ac:dyDescent="0.25">
      <c r="I44983" s="137"/>
      <c r="J44983" s="110"/>
      <c r="K44983"/>
      <c r="L44983"/>
      <c r="T44983" s="138"/>
    </row>
    <row r="44984" spans="9:20" x14ac:dyDescent="0.25">
      <c r="I44984" s="137"/>
      <c r="J44984" s="110"/>
      <c r="K44984"/>
      <c r="L44984"/>
      <c r="T44984" s="138"/>
    </row>
    <row r="44985" spans="9:20" x14ac:dyDescent="0.25">
      <c r="I44985" s="137"/>
      <c r="J44985" s="110"/>
      <c r="K44985"/>
      <c r="L44985"/>
      <c r="T44985" s="138"/>
    </row>
    <row r="44986" spans="9:20" x14ac:dyDescent="0.25">
      <c r="I44986" s="137"/>
      <c r="J44986" s="110"/>
      <c r="K44986"/>
      <c r="L44986"/>
      <c r="T44986" s="138"/>
    </row>
    <row r="44987" spans="9:20" x14ac:dyDescent="0.25">
      <c r="I44987" s="137"/>
      <c r="J44987" s="110"/>
      <c r="K44987"/>
      <c r="L44987"/>
      <c r="T44987" s="138"/>
    </row>
    <row r="44988" spans="9:20" x14ac:dyDescent="0.25">
      <c r="I44988" s="137"/>
      <c r="J44988" s="110"/>
      <c r="K44988"/>
      <c r="L44988"/>
      <c r="T44988" s="138"/>
    </row>
    <row r="44989" spans="9:20" x14ac:dyDescent="0.25">
      <c r="I44989" s="137"/>
      <c r="J44989" s="110"/>
      <c r="K44989"/>
      <c r="L44989"/>
      <c r="T44989" s="138"/>
    </row>
    <row r="44990" spans="9:20" x14ac:dyDescent="0.25">
      <c r="I44990" s="137"/>
      <c r="J44990" s="110"/>
      <c r="K44990"/>
      <c r="L44990"/>
      <c r="T44990" s="138"/>
    </row>
    <row r="44991" spans="9:20" x14ac:dyDescent="0.25">
      <c r="I44991" s="137"/>
      <c r="J44991" s="110"/>
      <c r="K44991"/>
      <c r="L44991"/>
      <c r="T44991" s="138"/>
    </row>
    <row r="44992" spans="9:20" x14ac:dyDescent="0.25">
      <c r="I44992" s="137"/>
      <c r="J44992" s="110"/>
      <c r="K44992"/>
      <c r="L44992"/>
      <c r="T44992" s="138"/>
    </row>
    <row r="44993" spans="9:20" x14ac:dyDescent="0.25">
      <c r="I44993" s="137"/>
      <c r="J44993" s="110"/>
      <c r="K44993"/>
      <c r="L44993"/>
      <c r="T44993" s="138"/>
    </row>
    <row r="44994" spans="9:20" x14ac:dyDescent="0.25">
      <c r="I44994" s="137"/>
      <c r="J44994" s="110"/>
      <c r="K44994"/>
      <c r="L44994"/>
      <c r="T44994" s="138"/>
    </row>
    <row r="44995" spans="9:20" x14ac:dyDescent="0.25">
      <c r="I44995" s="137"/>
      <c r="J44995" s="110"/>
      <c r="K44995"/>
      <c r="L44995"/>
      <c r="T44995" s="138"/>
    </row>
    <row r="44996" spans="9:20" x14ac:dyDescent="0.25">
      <c r="I44996" s="137"/>
      <c r="J44996" s="110"/>
      <c r="K44996"/>
      <c r="L44996"/>
      <c r="T44996" s="138"/>
    </row>
    <row r="44997" spans="9:20" x14ac:dyDescent="0.25">
      <c r="I44997" s="137"/>
      <c r="J44997" s="110"/>
      <c r="K44997"/>
      <c r="L44997"/>
      <c r="T44997" s="138"/>
    </row>
    <row r="44998" spans="9:20" x14ac:dyDescent="0.25">
      <c r="I44998" s="137"/>
      <c r="J44998" s="110"/>
      <c r="K44998"/>
      <c r="L44998"/>
      <c r="T44998" s="138"/>
    </row>
    <row r="44999" spans="9:20" x14ac:dyDescent="0.25">
      <c r="I44999" s="137"/>
      <c r="J44999" s="110"/>
      <c r="K44999"/>
      <c r="L44999"/>
      <c r="T44999" s="138"/>
    </row>
    <row r="45000" spans="9:20" x14ac:dyDescent="0.25">
      <c r="I45000" s="137"/>
      <c r="J45000" s="110"/>
      <c r="K45000"/>
      <c r="L45000"/>
      <c r="T45000" s="138"/>
    </row>
    <row r="45001" spans="9:20" x14ac:dyDescent="0.25">
      <c r="I45001" s="137"/>
      <c r="J45001" s="110"/>
      <c r="K45001"/>
      <c r="L45001"/>
      <c r="T45001" s="138"/>
    </row>
    <row r="45002" spans="9:20" x14ac:dyDescent="0.25">
      <c r="I45002" s="137"/>
      <c r="J45002" s="110"/>
      <c r="K45002"/>
      <c r="L45002"/>
      <c r="T45002" s="138"/>
    </row>
    <row r="45003" spans="9:20" x14ac:dyDescent="0.25">
      <c r="I45003" s="137"/>
      <c r="J45003" s="110"/>
      <c r="K45003"/>
      <c r="L45003"/>
      <c r="T45003" s="138"/>
    </row>
    <row r="45004" spans="9:20" x14ac:dyDescent="0.25">
      <c r="I45004" s="137"/>
      <c r="J45004" s="110"/>
      <c r="K45004"/>
      <c r="L45004"/>
      <c r="T45004" s="138"/>
    </row>
    <row r="45005" spans="9:20" x14ac:dyDescent="0.25">
      <c r="I45005" s="137"/>
      <c r="J45005" s="110"/>
      <c r="K45005"/>
      <c r="L45005"/>
      <c r="T45005" s="138"/>
    </row>
    <row r="45006" spans="9:20" x14ac:dyDescent="0.25">
      <c r="I45006" s="137"/>
      <c r="J45006" s="110"/>
      <c r="K45006"/>
      <c r="L45006"/>
      <c r="T45006" s="138"/>
    </row>
    <row r="45007" spans="9:20" x14ac:dyDescent="0.25">
      <c r="I45007" s="137"/>
      <c r="J45007" s="110"/>
      <c r="K45007"/>
      <c r="L45007"/>
      <c r="T45007" s="138"/>
    </row>
    <row r="45008" spans="9:20" x14ac:dyDescent="0.25">
      <c r="I45008" s="137"/>
      <c r="J45008" s="110"/>
      <c r="K45008"/>
      <c r="L45008"/>
      <c r="T45008" s="138"/>
    </row>
    <row r="45009" spans="9:20" x14ac:dyDescent="0.25">
      <c r="I45009" s="137"/>
      <c r="J45009" s="110"/>
      <c r="K45009"/>
      <c r="L45009"/>
      <c r="T45009" s="138"/>
    </row>
    <row r="45010" spans="9:20" x14ac:dyDescent="0.25">
      <c r="I45010" s="137"/>
      <c r="J45010" s="110"/>
      <c r="K45010"/>
      <c r="L45010"/>
      <c r="T45010" s="138"/>
    </row>
    <row r="45011" spans="9:20" x14ac:dyDescent="0.25">
      <c r="I45011" s="137"/>
      <c r="J45011" s="110"/>
      <c r="K45011"/>
      <c r="L45011"/>
      <c r="T45011" s="138"/>
    </row>
    <row r="45012" spans="9:20" x14ac:dyDescent="0.25">
      <c r="I45012" s="137"/>
      <c r="J45012" s="110"/>
      <c r="K45012"/>
      <c r="L45012"/>
      <c r="T45012" s="138"/>
    </row>
    <row r="45013" spans="9:20" x14ac:dyDescent="0.25">
      <c r="I45013" s="137"/>
      <c r="J45013" s="110"/>
      <c r="K45013"/>
      <c r="L45013"/>
      <c r="T45013" s="138"/>
    </row>
    <row r="45014" spans="9:20" x14ac:dyDescent="0.25">
      <c r="I45014" s="137"/>
      <c r="J45014" s="110"/>
      <c r="K45014"/>
      <c r="L45014"/>
      <c r="T45014" s="138"/>
    </row>
    <row r="45015" spans="9:20" x14ac:dyDescent="0.25">
      <c r="I45015" s="137"/>
      <c r="J45015" s="110"/>
      <c r="K45015"/>
      <c r="L45015"/>
      <c r="T45015" s="138"/>
    </row>
    <row r="45016" spans="9:20" x14ac:dyDescent="0.25">
      <c r="I45016" s="137"/>
      <c r="J45016" s="110"/>
      <c r="K45016"/>
      <c r="L45016"/>
      <c r="T45016" s="138"/>
    </row>
    <row r="45017" spans="9:20" x14ac:dyDescent="0.25">
      <c r="I45017" s="137"/>
      <c r="J45017" s="110"/>
      <c r="K45017"/>
      <c r="L45017"/>
      <c r="T45017" s="138"/>
    </row>
    <row r="45018" spans="9:20" x14ac:dyDescent="0.25">
      <c r="I45018" s="137"/>
      <c r="J45018" s="110"/>
      <c r="K45018"/>
      <c r="L45018"/>
      <c r="T45018" s="138"/>
    </row>
    <row r="45019" spans="9:20" x14ac:dyDescent="0.25">
      <c r="I45019" s="137"/>
      <c r="J45019" s="110"/>
      <c r="K45019"/>
      <c r="L45019"/>
      <c r="T45019" s="138"/>
    </row>
    <row r="45020" spans="9:20" x14ac:dyDescent="0.25">
      <c r="I45020" s="137"/>
      <c r="J45020" s="110"/>
      <c r="K45020"/>
      <c r="L45020"/>
      <c r="T45020" s="138"/>
    </row>
    <row r="45021" spans="9:20" x14ac:dyDescent="0.25">
      <c r="I45021" s="137"/>
      <c r="J45021" s="110"/>
      <c r="K45021"/>
      <c r="L45021"/>
      <c r="T45021" s="138"/>
    </row>
    <row r="45022" spans="9:20" x14ac:dyDescent="0.25">
      <c r="I45022" s="137"/>
      <c r="J45022" s="110"/>
      <c r="K45022"/>
      <c r="L45022"/>
      <c r="T45022" s="138"/>
    </row>
    <row r="45023" spans="9:20" x14ac:dyDescent="0.25">
      <c r="I45023" s="137"/>
      <c r="J45023" s="110"/>
      <c r="K45023"/>
      <c r="L45023"/>
      <c r="T45023" s="138"/>
    </row>
    <row r="45024" spans="9:20" x14ac:dyDescent="0.25">
      <c r="I45024" s="137"/>
      <c r="J45024" s="110"/>
      <c r="K45024"/>
      <c r="L45024"/>
      <c r="T45024" s="138"/>
    </row>
    <row r="45025" spans="9:20" x14ac:dyDescent="0.25">
      <c r="I45025" s="137"/>
      <c r="J45025" s="110"/>
      <c r="K45025"/>
      <c r="L45025"/>
      <c r="T45025" s="138"/>
    </row>
    <row r="45026" spans="9:20" x14ac:dyDescent="0.25">
      <c r="I45026" s="137"/>
      <c r="J45026" s="110"/>
      <c r="K45026"/>
      <c r="L45026"/>
      <c r="T45026" s="138"/>
    </row>
    <row r="45027" spans="9:20" x14ac:dyDescent="0.25">
      <c r="I45027" s="137"/>
      <c r="J45027" s="110"/>
      <c r="K45027"/>
      <c r="L45027"/>
      <c r="T45027" s="138"/>
    </row>
    <row r="45028" spans="9:20" x14ac:dyDescent="0.25">
      <c r="I45028" s="137"/>
      <c r="J45028" s="110"/>
      <c r="K45028"/>
      <c r="L45028"/>
      <c r="T45028" s="138"/>
    </row>
    <row r="45029" spans="9:20" x14ac:dyDescent="0.25">
      <c r="I45029" s="137"/>
      <c r="J45029" s="110"/>
      <c r="K45029"/>
      <c r="L45029"/>
      <c r="T45029" s="138"/>
    </row>
    <row r="45030" spans="9:20" x14ac:dyDescent="0.25">
      <c r="I45030" s="137"/>
      <c r="J45030" s="110"/>
      <c r="K45030"/>
      <c r="L45030"/>
      <c r="T45030" s="138"/>
    </row>
    <row r="45031" spans="9:20" x14ac:dyDescent="0.25">
      <c r="I45031" s="137"/>
      <c r="J45031" s="110"/>
      <c r="K45031"/>
      <c r="L45031"/>
      <c r="T45031" s="138"/>
    </row>
    <row r="45032" spans="9:20" x14ac:dyDescent="0.25">
      <c r="I45032" s="137"/>
      <c r="J45032" s="110"/>
      <c r="K45032"/>
      <c r="L45032"/>
      <c r="T45032" s="138"/>
    </row>
    <row r="45033" spans="9:20" x14ac:dyDescent="0.25">
      <c r="I45033" s="137"/>
      <c r="J45033" s="110"/>
      <c r="K45033"/>
      <c r="L45033"/>
      <c r="T45033" s="138"/>
    </row>
    <row r="45034" spans="9:20" x14ac:dyDescent="0.25">
      <c r="I45034" s="137"/>
      <c r="J45034" s="110"/>
      <c r="K45034"/>
      <c r="L45034"/>
      <c r="T45034" s="138"/>
    </row>
    <row r="45035" spans="9:20" x14ac:dyDescent="0.25">
      <c r="I45035" s="137"/>
      <c r="J45035" s="110"/>
      <c r="K45035"/>
      <c r="L45035"/>
      <c r="T45035" s="138"/>
    </row>
    <row r="45036" spans="9:20" x14ac:dyDescent="0.25">
      <c r="I45036" s="137"/>
      <c r="J45036" s="110"/>
      <c r="K45036"/>
      <c r="L45036"/>
      <c r="T45036" s="138"/>
    </row>
    <row r="45037" spans="9:20" x14ac:dyDescent="0.25">
      <c r="I45037" s="137"/>
      <c r="J45037" s="110"/>
      <c r="K45037"/>
      <c r="L45037"/>
      <c r="T45037" s="138"/>
    </row>
    <row r="45038" spans="9:20" x14ac:dyDescent="0.25">
      <c r="I45038" s="137"/>
      <c r="J45038" s="110"/>
      <c r="K45038"/>
      <c r="L45038"/>
      <c r="T45038" s="138"/>
    </row>
    <row r="45039" spans="9:20" x14ac:dyDescent="0.25">
      <c r="I45039" s="137"/>
      <c r="J45039" s="110"/>
      <c r="K45039"/>
      <c r="L45039"/>
      <c r="T45039" s="138"/>
    </row>
    <row r="45040" spans="9:20" x14ac:dyDescent="0.25">
      <c r="I45040" s="137"/>
      <c r="J45040" s="110"/>
      <c r="K45040"/>
      <c r="L45040"/>
      <c r="T45040" s="138"/>
    </row>
    <row r="45041" spans="9:20" x14ac:dyDescent="0.25">
      <c r="I45041" s="137"/>
      <c r="J45041" s="110"/>
      <c r="K45041"/>
      <c r="L45041"/>
      <c r="T45041" s="138"/>
    </row>
    <row r="45042" spans="9:20" x14ac:dyDescent="0.25">
      <c r="I45042" s="137"/>
      <c r="J45042" s="110"/>
      <c r="K45042"/>
      <c r="L45042"/>
      <c r="T45042" s="138"/>
    </row>
    <row r="45043" spans="9:20" x14ac:dyDescent="0.25">
      <c r="I45043" s="137"/>
      <c r="J45043" s="110"/>
      <c r="K45043"/>
      <c r="L45043"/>
      <c r="T45043" s="138"/>
    </row>
    <row r="45044" spans="9:20" x14ac:dyDescent="0.25">
      <c r="I45044" s="137"/>
      <c r="J45044" s="110"/>
      <c r="K45044"/>
      <c r="L45044"/>
      <c r="T45044" s="138"/>
    </row>
    <row r="45045" spans="9:20" x14ac:dyDescent="0.25">
      <c r="I45045" s="137"/>
      <c r="J45045" s="110"/>
      <c r="K45045"/>
      <c r="L45045"/>
      <c r="T45045" s="138"/>
    </row>
    <row r="45046" spans="9:20" x14ac:dyDescent="0.25">
      <c r="I45046" s="137"/>
      <c r="J45046" s="110"/>
      <c r="K45046"/>
      <c r="L45046"/>
      <c r="T45046" s="138"/>
    </row>
    <row r="45047" spans="9:20" x14ac:dyDescent="0.25">
      <c r="I45047" s="137"/>
      <c r="J45047" s="110"/>
      <c r="K45047"/>
      <c r="L45047"/>
      <c r="T45047" s="138"/>
    </row>
    <row r="45048" spans="9:20" x14ac:dyDescent="0.25">
      <c r="I45048" s="137"/>
      <c r="J45048" s="110"/>
      <c r="K45048"/>
      <c r="L45048"/>
      <c r="T45048" s="138"/>
    </row>
    <row r="45049" spans="9:20" x14ac:dyDescent="0.25">
      <c r="I45049" s="137"/>
      <c r="J45049" s="110"/>
      <c r="K45049"/>
      <c r="L45049"/>
      <c r="T45049" s="138"/>
    </row>
    <row r="45050" spans="9:20" x14ac:dyDescent="0.25">
      <c r="I45050" s="137"/>
      <c r="J45050" s="110"/>
      <c r="K45050"/>
      <c r="L45050"/>
      <c r="T45050" s="138"/>
    </row>
    <row r="45051" spans="9:20" x14ac:dyDescent="0.25">
      <c r="I45051" s="137"/>
      <c r="J45051" s="110"/>
      <c r="K45051"/>
      <c r="L45051"/>
      <c r="T45051" s="138"/>
    </row>
    <row r="45052" spans="9:20" x14ac:dyDescent="0.25">
      <c r="I45052" s="137"/>
      <c r="J45052" s="110"/>
      <c r="K45052"/>
      <c r="L45052"/>
      <c r="T45052" s="138"/>
    </row>
    <row r="45053" spans="9:20" x14ac:dyDescent="0.25">
      <c r="I45053" s="137"/>
      <c r="J45053" s="110"/>
      <c r="K45053"/>
      <c r="L45053"/>
      <c r="T45053" s="138"/>
    </row>
    <row r="45054" spans="9:20" x14ac:dyDescent="0.25">
      <c r="I45054" s="137"/>
      <c r="J45054" s="110"/>
      <c r="K45054"/>
      <c r="L45054"/>
      <c r="T45054" s="138"/>
    </row>
    <row r="45055" spans="9:20" x14ac:dyDescent="0.25">
      <c r="I45055" s="137"/>
      <c r="J45055" s="110"/>
      <c r="K45055"/>
      <c r="L45055"/>
      <c r="T45055" s="138"/>
    </row>
    <row r="45056" spans="9:20" x14ac:dyDescent="0.25">
      <c r="I45056" s="137"/>
      <c r="J45056" s="110"/>
      <c r="K45056"/>
      <c r="L45056"/>
      <c r="T45056" s="138"/>
    </row>
    <row r="45057" spans="9:20" x14ac:dyDescent="0.25">
      <c r="I45057" s="137"/>
      <c r="J45057" s="110"/>
      <c r="K45057"/>
      <c r="L45057"/>
      <c r="T45057" s="138"/>
    </row>
    <row r="45058" spans="9:20" x14ac:dyDescent="0.25">
      <c r="I45058" s="137"/>
      <c r="J45058" s="110"/>
      <c r="K45058"/>
      <c r="L45058"/>
      <c r="T45058" s="138"/>
    </row>
    <row r="45059" spans="9:20" x14ac:dyDescent="0.25">
      <c r="I45059" s="137"/>
      <c r="J45059" s="110"/>
      <c r="K45059"/>
      <c r="L45059"/>
      <c r="T45059" s="138"/>
    </row>
    <row r="45060" spans="9:20" x14ac:dyDescent="0.25">
      <c r="I45060" s="137"/>
      <c r="J45060" s="110"/>
      <c r="K45060"/>
      <c r="L45060"/>
      <c r="T45060" s="138"/>
    </row>
    <row r="45061" spans="9:20" x14ac:dyDescent="0.25">
      <c r="I45061" s="137"/>
      <c r="J45061" s="110"/>
      <c r="K45061"/>
      <c r="L45061"/>
      <c r="T45061" s="138"/>
    </row>
    <row r="45062" spans="9:20" x14ac:dyDescent="0.25">
      <c r="I45062" s="137"/>
      <c r="J45062" s="110"/>
      <c r="K45062"/>
      <c r="L45062"/>
      <c r="T45062" s="138"/>
    </row>
    <row r="45063" spans="9:20" x14ac:dyDescent="0.25">
      <c r="I45063" s="137"/>
      <c r="J45063" s="110"/>
      <c r="K45063"/>
      <c r="L45063"/>
      <c r="T45063" s="138"/>
    </row>
    <row r="45064" spans="9:20" x14ac:dyDescent="0.25">
      <c r="I45064" s="137"/>
      <c r="J45064" s="110"/>
      <c r="K45064"/>
      <c r="L45064"/>
      <c r="T45064" s="138"/>
    </row>
    <row r="45065" spans="9:20" x14ac:dyDescent="0.25">
      <c r="I45065" s="137"/>
      <c r="J45065" s="110"/>
      <c r="K45065"/>
      <c r="L45065"/>
      <c r="T45065" s="138"/>
    </row>
    <row r="45066" spans="9:20" x14ac:dyDescent="0.25">
      <c r="I45066" s="137"/>
      <c r="J45066" s="110"/>
      <c r="K45066"/>
      <c r="L45066"/>
      <c r="T45066" s="138"/>
    </row>
    <row r="45067" spans="9:20" x14ac:dyDescent="0.25">
      <c r="I45067" s="137"/>
      <c r="J45067" s="110"/>
      <c r="K45067"/>
      <c r="L45067"/>
      <c r="T45067" s="138"/>
    </row>
    <row r="45068" spans="9:20" x14ac:dyDescent="0.25">
      <c r="I45068" s="137"/>
      <c r="J45068" s="110"/>
      <c r="K45068"/>
      <c r="L45068"/>
      <c r="T45068" s="138"/>
    </row>
    <row r="45069" spans="9:20" x14ac:dyDescent="0.25">
      <c r="I45069" s="137"/>
      <c r="J45069" s="110"/>
      <c r="K45069"/>
      <c r="L45069"/>
      <c r="T45069" s="138"/>
    </row>
    <row r="45070" spans="9:20" x14ac:dyDescent="0.25">
      <c r="I45070" s="137"/>
      <c r="J45070" s="110"/>
      <c r="K45070"/>
      <c r="L45070"/>
      <c r="T45070" s="138"/>
    </row>
    <row r="45071" spans="9:20" x14ac:dyDescent="0.25">
      <c r="I45071" s="137"/>
      <c r="J45071" s="110"/>
      <c r="K45071"/>
      <c r="L45071"/>
      <c r="T45071" s="138"/>
    </row>
    <row r="45072" spans="9:20" x14ac:dyDescent="0.25">
      <c r="I45072" s="137"/>
      <c r="J45072" s="110"/>
      <c r="K45072"/>
      <c r="L45072"/>
      <c r="T45072" s="138"/>
    </row>
    <row r="45073" spans="9:20" x14ac:dyDescent="0.25">
      <c r="I45073" s="137"/>
      <c r="J45073" s="110"/>
      <c r="K45073"/>
      <c r="L45073"/>
      <c r="T45073" s="138"/>
    </row>
    <row r="45074" spans="9:20" x14ac:dyDescent="0.25">
      <c r="I45074" s="137"/>
      <c r="J45074" s="110"/>
      <c r="K45074"/>
      <c r="L45074"/>
      <c r="T45074" s="138"/>
    </row>
    <row r="45075" spans="9:20" x14ac:dyDescent="0.25">
      <c r="I45075" s="137"/>
      <c r="J45075" s="110"/>
      <c r="K45075"/>
      <c r="L45075"/>
      <c r="T45075" s="138"/>
    </row>
    <row r="45076" spans="9:20" x14ac:dyDescent="0.25">
      <c r="I45076" s="137"/>
      <c r="J45076" s="110"/>
      <c r="K45076"/>
      <c r="L45076"/>
      <c r="T45076" s="138"/>
    </row>
    <row r="45077" spans="9:20" x14ac:dyDescent="0.25">
      <c r="I45077" s="137"/>
      <c r="J45077" s="110"/>
      <c r="K45077"/>
      <c r="L45077"/>
      <c r="T45077" s="138"/>
    </row>
    <row r="45078" spans="9:20" x14ac:dyDescent="0.25">
      <c r="I45078" s="137"/>
      <c r="J45078" s="110"/>
      <c r="K45078"/>
      <c r="L45078"/>
      <c r="T45078" s="138"/>
    </row>
    <row r="45079" spans="9:20" x14ac:dyDescent="0.25">
      <c r="I45079" s="137"/>
      <c r="J45079" s="110"/>
      <c r="K45079"/>
      <c r="L45079"/>
      <c r="T45079" s="138"/>
    </row>
    <row r="45080" spans="9:20" x14ac:dyDescent="0.25">
      <c r="I45080" s="137"/>
      <c r="J45080" s="110"/>
      <c r="K45080"/>
      <c r="L45080"/>
      <c r="T45080" s="138"/>
    </row>
    <row r="45081" spans="9:20" x14ac:dyDescent="0.25">
      <c r="I45081" s="137"/>
      <c r="J45081" s="110"/>
      <c r="K45081"/>
      <c r="L45081"/>
      <c r="T45081" s="138"/>
    </row>
    <row r="45082" spans="9:20" x14ac:dyDescent="0.25">
      <c r="I45082" s="137"/>
      <c r="J45082" s="110"/>
      <c r="K45082"/>
      <c r="L45082"/>
      <c r="T45082" s="138"/>
    </row>
    <row r="45083" spans="9:20" x14ac:dyDescent="0.25">
      <c r="I45083" s="137"/>
      <c r="J45083" s="110"/>
      <c r="K45083"/>
      <c r="L45083"/>
      <c r="T45083" s="138"/>
    </row>
    <row r="45084" spans="9:20" x14ac:dyDescent="0.25">
      <c r="I45084" s="137"/>
      <c r="J45084" s="110"/>
      <c r="K45084"/>
      <c r="L45084"/>
      <c r="T45084" s="138"/>
    </row>
    <row r="45085" spans="9:20" x14ac:dyDescent="0.25">
      <c r="I45085" s="137"/>
      <c r="J45085" s="110"/>
      <c r="K45085"/>
      <c r="L45085"/>
      <c r="T45085" s="138"/>
    </row>
    <row r="45086" spans="9:20" x14ac:dyDescent="0.25">
      <c r="I45086" s="137"/>
      <c r="J45086" s="110"/>
      <c r="K45086"/>
      <c r="L45086"/>
      <c r="T45086" s="138"/>
    </row>
    <row r="45087" spans="9:20" x14ac:dyDescent="0.25">
      <c r="I45087" s="137"/>
      <c r="J45087" s="110"/>
      <c r="K45087"/>
      <c r="L45087"/>
      <c r="T45087" s="138"/>
    </row>
    <row r="45088" spans="9:20" x14ac:dyDescent="0.25">
      <c r="I45088" s="137"/>
      <c r="J45088" s="110"/>
      <c r="K45088"/>
      <c r="L45088"/>
      <c r="T45088" s="138"/>
    </row>
    <row r="45089" spans="9:20" x14ac:dyDescent="0.25">
      <c r="I45089" s="137"/>
      <c r="J45089" s="110"/>
      <c r="K45089"/>
      <c r="L45089"/>
      <c r="T45089" s="138"/>
    </row>
    <row r="45090" spans="9:20" x14ac:dyDescent="0.25">
      <c r="I45090" s="137"/>
      <c r="J45090" s="110"/>
      <c r="K45090"/>
      <c r="L45090"/>
      <c r="T45090" s="138"/>
    </row>
    <row r="45091" spans="9:20" x14ac:dyDescent="0.25">
      <c r="I45091" s="137"/>
      <c r="J45091" s="110"/>
      <c r="K45091"/>
      <c r="L45091"/>
      <c r="T45091" s="138"/>
    </row>
    <row r="45092" spans="9:20" x14ac:dyDescent="0.25">
      <c r="I45092" s="137"/>
      <c r="J45092" s="110"/>
      <c r="K45092"/>
      <c r="L45092"/>
      <c r="T45092" s="138"/>
    </row>
    <row r="45093" spans="9:20" x14ac:dyDescent="0.25">
      <c r="I45093" s="137"/>
      <c r="J45093" s="110"/>
      <c r="K45093"/>
      <c r="L45093"/>
      <c r="T45093" s="138"/>
    </row>
    <row r="45094" spans="9:20" x14ac:dyDescent="0.25">
      <c r="I45094" s="137"/>
      <c r="J45094" s="110"/>
      <c r="K45094"/>
      <c r="L45094"/>
      <c r="T45094" s="138"/>
    </row>
    <row r="45095" spans="9:20" x14ac:dyDescent="0.25">
      <c r="I45095" s="137"/>
      <c r="J45095" s="110"/>
      <c r="K45095"/>
      <c r="L45095"/>
      <c r="T45095" s="138"/>
    </row>
    <row r="45096" spans="9:20" x14ac:dyDescent="0.25">
      <c r="I45096" s="137"/>
      <c r="J45096" s="110"/>
      <c r="K45096"/>
      <c r="L45096"/>
      <c r="T45096" s="138"/>
    </row>
    <row r="45097" spans="9:20" x14ac:dyDescent="0.25">
      <c r="I45097" s="137"/>
      <c r="J45097" s="110"/>
      <c r="K45097"/>
      <c r="L45097"/>
      <c r="T45097" s="138"/>
    </row>
    <row r="45098" spans="9:20" x14ac:dyDescent="0.25">
      <c r="I45098" s="137"/>
      <c r="J45098" s="110"/>
      <c r="K45098"/>
      <c r="L45098"/>
      <c r="T45098" s="138"/>
    </row>
    <row r="45099" spans="9:20" x14ac:dyDescent="0.25">
      <c r="I45099" s="137"/>
      <c r="J45099" s="110"/>
      <c r="K45099"/>
      <c r="L45099"/>
      <c r="T45099" s="138"/>
    </row>
    <row r="45100" spans="9:20" x14ac:dyDescent="0.25">
      <c r="I45100" s="137"/>
      <c r="J45100" s="110"/>
      <c r="K45100"/>
      <c r="L45100"/>
      <c r="T45100" s="138"/>
    </row>
    <row r="45101" spans="9:20" x14ac:dyDescent="0.25">
      <c r="I45101" s="137"/>
      <c r="J45101" s="110"/>
      <c r="K45101"/>
      <c r="L45101"/>
      <c r="T45101" s="138"/>
    </row>
    <row r="45102" spans="9:20" x14ac:dyDescent="0.25">
      <c r="I45102" s="137"/>
      <c r="J45102" s="110"/>
      <c r="K45102"/>
      <c r="L45102"/>
      <c r="T45102" s="138"/>
    </row>
    <row r="45103" spans="9:20" x14ac:dyDescent="0.25">
      <c r="I45103" s="137"/>
      <c r="J45103" s="110"/>
      <c r="K45103"/>
      <c r="L45103"/>
      <c r="T45103" s="138"/>
    </row>
    <row r="45104" spans="9:20" x14ac:dyDescent="0.25">
      <c r="I45104" s="137"/>
      <c r="J45104" s="110"/>
      <c r="K45104"/>
      <c r="L45104"/>
      <c r="T45104" s="138"/>
    </row>
    <row r="45105" spans="9:20" x14ac:dyDescent="0.25">
      <c r="I45105" s="137"/>
      <c r="J45105" s="110"/>
      <c r="K45105"/>
      <c r="L45105"/>
      <c r="T45105" s="138"/>
    </row>
    <row r="45106" spans="9:20" x14ac:dyDescent="0.25">
      <c r="I45106" s="137"/>
      <c r="J45106" s="110"/>
      <c r="K45106"/>
      <c r="L45106"/>
      <c r="T45106" s="138"/>
    </row>
    <row r="45107" spans="9:20" x14ac:dyDescent="0.25">
      <c r="I45107" s="137"/>
      <c r="J45107" s="110"/>
      <c r="K45107"/>
      <c r="L45107"/>
      <c r="T45107" s="138"/>
    </row>
    <row r="45108" spans="9:20" x14ac:dyDescent="0.25">
      <c r="I45108" s="137"/>
      <c r="J45108" s="110"/>
      <c r="K45108"/>
      <c r="L45108"/>
      <c r="T45108" s="138"/>
    </row>
    <row r="45109" spans="9:20" x14ac:dyDescent="0.25">
      <c r="I45109" s="137"/>
      <c r="J45109" s="110"/>
      <c r="K45109"/>
      <c r="L45109"/>
      <c r="T45109" s="138"/>
    </row>
    <row r="45110" spans="9:20" x14ac:dyDescent="0.25">
      <c r="I45110" s="137"/>
      <c r="J45110" s="110"/>
      <c r="K45110"/>
      <c r="L45110"/>
      <c r="T45110" s="138"/>
    </row>
    <row r="45111" spans="9:20" x14ac:dyDescent="0.25">
      <c r="I45111" s="137"/>
      <c r="J45111" s="110"/>
      <c r="K45111"/>
      <c r="L45111"/>
      <c r="T45111" s="138"/>
    </row>
    <row r="45112" spans="9:20" x14ac:dyDescent="0.25">
      <c r="I45112" s="137"/>
      <c r="J45112" s="110"/>
      <c r="K45112"/>
      <c r="L45112"/>
      <c r="T45112" s="138"/>
    </row>
    <row r="45113" spans="9:20" x14ac:dyDescent="0.25">
      <c r="I45113" s="137"/>
      <c r="J45113" s="110"/>
      <c r="K45113"/>
      <c r="L45113"/>
      <c r="T45113" s="138"/>
    </row>
    <row r="45114" spans="9:20" x14ac:dyDescent="0.25">
      <c r="I45114" s="137"/>
      <c r="J45114" s="110"/>
      <c r="K45114"/>
      <c r="L45114"/>
      <c r="T45114" s="138"/>
    </row>
    <row r="45115" spans="9:20" x14ac:dyDescent="0.25">
      <c r="I45115" s="137"/>
      <c r="J45115" s="110"/>
      <c r="K45115"/>
      <c r="L45115"/>
      <c r="T45115" s="138"/>
    </row>
    <row r="45116" spans="9:20" x14ac:dyDescent="0.25">
      <c r="I45116" s="137"/>
      <c r="J45116" s="110"/>
      <c r="K45116"/>
      <c r="L45116"/>
      <c r="T45116" s="138"/>
    </row>
    <row r="45117" spans="9:20" x14ac:dyDescent="0.25">
      <c r="I45117" s="137"/>
      <c r="J45117" s="110"/>
      <c r="K45117"/>
      <c r="L45117"/>
      <c r="T45117" s="138"/>
    </row>
    <row r="45118" spans="9:20" x14ac:dyDescent="0.25">
      <c r="I45118" s="137"/>
      <c r="J45118" s="110"/>
      <c r="K45118"/>
      <c r="L45118"/>
      <c r="T45118" s="138"/>
    </row>
    <row r="45119" spans="9:20" x14ac:dyDescent="0.25">
      <c r="I45119" s="137"/>
      <c r="J45119" s="110"/>
      <c r="K45119"/>
      <c r="L45119"/>
      <c r="T45119" s="138"/>
    </row>
    <row r="45120" spans="9:20" x14ac:dyDescent="0.25">
      <c r="I45120" s="137"/>
      <c r="J45120" s="110"/>
      <c r="K45120"/>
      <c r="L45120"/>
      <c r="T45120" s="138"/>
    </row>
    <row r="45121" spans="9:20" x14ac:dyDescent="0.25">
      <c r="I45121" s="137"/>
      <c r="J45121" s="110"/>
      <c r="K45121"/>
      <c r="L45121"/>
      <c r="T45121" s="138"/>
    </row>
    <row r="45122" spans="9:20" x14ac:dyDescent="0.25">
      <c r="I45122" s="137"/>
      <c r="J45122" s="110"/>
      <c r="K45122"/>
      <c r="L45122"/>
      <c r="T45122" s="138"/>
    </row>
    <row r="45123" spans="9:20" x14ac:dyDescent="0.25">
      <c r="I45123" s="137"/>
      <c r="J45123" s="110"/>
      <c r="K45123"/>
      <c r="L45123"/>
      <c r="T45123" s="138"/>
    </row>
    <row r="45124" spans="9:20" x14ac:dyDescent="0.25">
      <c r="I45124" s="137"/>
      <c r="J45124" s="110"/>
      <c r="K45124"/>
      <c r="L45124"/>
      <c r="T45124" s="138"/>
    </row>
    <row r="45125" spans="9:20" x14ac:dyDescent="0.25">
      <c r="I45125" s="137"/>
      <c r="J45125" s="110"/>
      <c r="K45125"/>
      <c r="L45125"/>
      <c r="T45125" s="138"/>
    </row>
    <row r="45126" spans="9:20" x14ac:dyDescent="0.25">
      <c r="I45126" s="137"/>
      <c r="J45126" s="110"/>
      <c r="K45126"/>
      <c r="L45126"/>
      <c r="T45126" s="138"/>
    </row>
    <row r="45127" spans="9:20" x14ac:dyDescent="0.25">
      <c r="I45127" s="137"/>
      <c r="J45127" s="110"/>
      <c r="K45127"/>
      <c r="L45127"/>
      <c r="T45127" s="138"/>
    </row>
    <row r="45128" spans="9:20" x14ac:dyDescent="0.25">
      <c r="I45128" s="137"/>
      <c r="J45128" s="110"/>
      <c r="K45128"/>
      <c r="L45128"/>
      <c r="T45128" s="138"/>
    </row>
    <row r="45129" spans="9:20" x14ac:dyDescent="0.25">
      <c r="I45129" s="137"/>
      <c r="J45129" s="110"/>
      <c r="K45129"/>
      <c r="L45129"/>
      <c r="T45129" s="138"/>
    </row>
    <row r="45130" spans="9:20" x14ac:dyDescent="0.25">
      <c r="I45130" s="137"/>
      <c r="J45130" s="110"/>
      <c r="K45130"/>
      <c r="L45130"/>
      <c r="T45130" s="138"/>
    </row>
    <row r="45131" spans="9:20" x14ac:dyDescent="0.25">
      <c r="I45131" s="137"/>
      <c r="J45131" s="110"/>
      <c r="K45131"/>
      <c r="L45131"/>
      <c r="T45131" s="138"/>
    </row>
    <row r="45132" spans="9:20" x14ac:dyDescent="0.25">
      <c r="I45132" s="137"/>
      <c r="J45132" s="110"/>
      <c r="K45132"/>
      <c r="L45132"/>
      <c r="T45132" s="138"/>
    </row>
    <row r="45133" spans="9:20" x14ac:dyDescent="0.25">
      <c r="I45133" s="137"/>
      <c r="J45133" s="110"/>
      <c r="K45133"/>
      <c r="L45133"/>
      <c r="T45133" s="138"/>
    </row>
    <row r="45134" spans="9:20" x14ac:dyDescent="0.25">
      <c r="I45134" s="137"/>
      <c r="J45134" s="110"/>
      <c r="K45134"/>
      <c r="L45134"/>
      <c r="T45134" s="138"/>
    </row>
    <row r="45135" spans="9:20" x14ac:dyDescent="0.25">
      <c r="I45135" s="137"/>
      <c r="J45135" s="110"/>
      <c r="K45135"/>
      <c r="L45135"/>
      <c r="T45135" s="138"/>
    </row>
    <row r="45136" spans="9:20" x14ac:dyDescent="0.25">
      <c r="I45136" s="137"/>
      <c r="J45136" s="110"/>
      <c r="K45136"/>
      <c r="L45136"/>
      <c r="T45136" s="138"/>
    </row>
    <row r="45137" spans="9:20" x14ac:dyDescent="0.25">
      <c r="I45137" s="137"/>
      <c r="J45137" s="110"/>
      <c r="K45137"/>
      <c r="L45137"/>
      <c r="T45137" s="138"/>
    </row>
    <row r="45138" spans="9:20" x14ac:dyDescent="0.25">
      <c r="I45138" s="137"/>
      <c r="J45138" s="110"/>
      <c r="K45138"/>
      <c r="L45138"/>
      <c r="T45138" s="138"/>
    </row>
    <row r="45139" spans="9:20" x14ac:dyDescent="0.25">
      <c r="I45139" s="137"/>
      <c r="J45139" s="110"/>
      <c r="K45139"/>
      <c r="L45139"/>
      <c r="T45139" s="138"/>
    </row>
    <row r="45140" spans="9:20" x14ac:dyDescent="0.25">
      <c r="I45140" s="137"/>
      <c r="J45140" s="110"/>
      <c r="K45140"/>
      <c r="L45140"/>
      <c r="T45140" s="138"/>
    </row>
    <row r="45141" spans="9:20" x14ac:dyDescent="0.25">
      <c r="I45141" s="137"/>
      <c r="J45141" s="110"/>
      <c r="K45141"/>
      <c r="L45141"/>
      <c r="T45141" s="138"/>
    </row>
    <row r="45142" spans="9:20" x14ac:dyDescent="0.25">
      <c r="I45142" s="137"/>
      <c r="J45142" s="110"/>
      <c r="K45142"/>
      <c r="L45142"/>
      <c r="T45142" s="138"/>
    </row>
    <row r="45143" spans="9:20" x14ac:dyDescent="0.25">
      <c r="I45143" s="137"/>
      <c r="J45143" s="110"/>
      <c r="K45143"/>
      <c r="L45143"/>
      <c r="T45143" s="138"/>
    </row>
    <row r="45144" spans="9:20" x14ac:dyDescent="0.25">
      <c r="I45144" s="137"/>
      <c r="J45144" s="110"/>
      <c r="K45144"/>
      <c r="L45144"/>
      <c r="T45144" s="138"/>
    </row>
    <row r="45145" spans="9:20" x14ac:dyDescent="0.25">
      <c r="I45145" s="137"/>
      <c r="J45145" s="110"/>
      <c r="K45145"/>
      <c r="L45145"/>
      <c r="T45145" s="138"/>
    </row>
    <row r="45146" spans="9:20" x14ac:dyDescent="0.25">
      <c r="I45146" s="137"/>
      <c r="J45146" s="110"/>
      <c r="K45146"/>
      <c r="L45146"/>
      <c r="T45146" s="138"/>
    </row>
    <row r="45147" spans="9:20" x14ac:dyDescent="0.25">
      <c r="I45147" s="137"/>
      <c r="J45147" s="110"/>
      <c r="K45147"/>
      <c r="L45147"/>
      <c r="T45147" s="138"/>
    </row>
    <row r="45148" spans="9:20" x14ac:dyDescent="0.25">
      <c r="I45148" s="137"/>
      <c r="J45148" s="110"/>
      <c r="K45148"/>
      <c r="L45148"/>
      <c r="T45148" s="138"/>
    </row>
    <row r="45149" spans="9:20" x14ac:dyDescent="0.25">
      <c r="I45149" s="137"/>
      <c r="J45149" s="110"/>
      <c r="K45149"/>
      <c r="L45149"/>
      <c r="T45149" s="138"/>
    </row>
    <row r="45150" spans="9:20" x14ac:dyDescent="0.25">
      <c r="I45150" s="137"/>
      <c r="J45150" s="110"/>
      <c r="K45150"/>
      <c r="L45150"/>
      <c r="T45150" s="138"/>
    </row>
    <row r="45151" spans="9:20" x14ac:dyDescent="0.25">
      <c r="I45151" s="137"/>
      <c r="J45151" s="110"/>
      <c r="K45151"/>
      <c r="L45151"/>
      <c r="T45151" s="138"/>
    </row>
    <row r="45152" spans="9:20" x14ac:dyDescent="0.25">
      <c r="I45152" s="137"/>
      <c r="J45152" s="110"/>
      <c r="K45152"/>
      <c r="L45152"/>
      <c r="T45152" s="138"/>
    </row>
    <row r="45153" spans="9:20" x14ac:dyDescent="0.25">
      <c r="I45153" s="137"/>
      <c r="J45153" s="110"/>
      <c r="K45153"/>
      <c r="L45153"/>
      <c r="T45153" s="138"/>
    </row>
    <row r="45154" spans="9:20" x14ac:dyDescent="0.25">
      <c r="I45154" s="137"/>
      <c r="J45154" s="110"/>
      <c r="K45154"/>
      <c r="L45154"/>
      <c r="T45154" s="138"/>
    </row>
    <row r="45155" spans="9:20" x14ac:dyDescent="0.25">
      <c r="I45155" s="137"/>
      <c r="J45155" s="110"/>
      <c r="K45155"/>
      <c r="L45155"/>
      <c r="T45155" s="138"/>
    </row>
    <row r="45156" spans="9:20" x14ac:dyDescent="0.25">
      <c r="I45156" s="137"/>
      <c r="J45156" s="110"/>
      <c r="K45156"/>
      <c r="L45156"/>
      <c r="T45156" s="138"/>
    </row>
    <row r="45157" spans="9:20" x14ac:dyDescent="0.25">
      <c r="I45157" s="137"/>
      <c r="J45157" s="110"/>
      <c r="K45157"/>
      <c r="L45157"/>
      <c r="T45157" s="138"/>
    </row>
    <row r="45158" spans="9:20" x14ac:dyDescent="0.25">
      <c r="I45158" s="137"/>
      <c r="J45158" s="110"/>
      <c r="K45158"/>
      <c r="L45158"/>
      <c r="T45158" s="138"/>
    </row>
    <row r="45159" spans="9:20" x14ac:dyDescent="0.25">
      <c r="I45159" s="137"/>
      <c r="J45159" s="110"/>
      <c r="K45159"/>
      <c r="L45159"/>
      <c r="T45159" s="138"/>
    </row>
    <row r="45160" spans="9:20" x14ac:dyDescent="0.25">
      <c r="I45160" s="137"/>
      <c r="J45160" s="110"/>
      <c r="K45160"/>
      <c r="L45160"/>
      <c r="T45160" s="138"/>
    </row>
    <row r="45161" spans="9:20" x14ac:dyDescent="0.25">
      <c r="I45161" s="137"/>
      <c r="J45161" s="110"/>
      <c r="K45161"/>
      <c r="L45161"/>
      <c r="T45161" s="138"/>
    </row>
    <row r="45162" spans="9:20" x14ac:dyDescent="0.25">
      <c r="I45162" s="137"/>
      <c r="J45162" s="110"/>
      <c r="K45162"/>
      <c r="L45162"/>
      <c r="T45162" s="138"/>
    </row>
    <row r="45163" spans="9:20" x14ac:dyDescent="0.25">
      <c r="I45163" s="137"/>
      <c r="J45163" s="110"/>
      <c r="K45163"/>
      <c r="L45163"/>
      <c r="T45163" s="138"/>
    </row>
    <row r="45164" spans="9:20" x14ac:dyDescent="0.25">
      <c r="I45164" s="137"/>
      <c r="J45164" s="110"/>
      <c r="K45164"/>
      <c r="L45164"/>
      <c r="T45164" s="138"/>
    </row>
    <row r="45165" spans="9:20" x14ac:dyDescent="0.25">
      <c r="I45165" s="137"/>
      <c r="J45165" s="110"/>
      <c r="K45165"/>
      <c r="L45165"/>
      <c r="T45165" s="138"/>
    </row>
    <row r="45166" spans="9:20" x14ac:dyDescent="0.25">
      <c r="I45166" s="137"/>
      <c r="J45166" s="110"/>
      <c r="K45166"/>
      <c r="L45166"/>
      <c r="T45166" s="138"/>
    </row>
    <row r="45167" spans="9:20" x14ac:dyDescent="0.25">
      <c r="I45167" s="137"/>
      <c r="J45167" s="110"/>
      <c r="K45167"/>
      <c r="L45167"/>
      <c r="T45167" s="138"/>
    </row>
    <row r="45168" spans="9:20" x14ac:dyDescent="0.25">
      <c r="I45168" s="137"/>
      <c r="J45168" s="110"/>
      <c r="K45168"/>
      <c r="L45168"/>
      <c r="T45168" s="138"/>
    </row>
    <row r="45169" spans="9:20" x14ac:dyDescent="0.25">
      <c r="I45169" s="137"/>
      <c r="J45169" s="110"/>
      <c r="K45169"/>
      <c r="L45169"/>
      <c r="T45169" s="138"/>
    </row>
    <row r="45170" spans="9:20" x14ac:dyDescent="0.25">
      <c r="I45170" s="137"/>
      <c r="J45170" s="110"/>
      <c r="K45170"/>
      <c r="L45170"/>
      <c r="T45170" s="138"/>
    </row>
    <row r="45171" spans="9:20" x14ac:dyDescent="0.25">
      <c r="I45171" s="137"/>
      <c r="J45171" s="110"/>
      <c r="K45171"/>
      <c r="L45171"/>
      <c r="T45171" s="138"/>
    </row>
    <row r="45172" spans="9:20" x14ac:dyDescent="0.25">
      <c r="I45172" s="137"/>
      <c r="J45172" s="110"/>
      <c r="K45172"/>
      <c r="L45172"/>
      <c r="T45172" s="138"/>
    </row>
    <row r="45173" spans="9:20" x14ac:dyDescent="0.25">
      <c r="I45173" s="137"/>
      <c r="J45173" s="110"/>
      <c r="K45173"/>
      <c r="L45173"/>
      <c r="T45173" s="138"/>
    </row>
    <row r="45174" spans="9:20" x14ac:dyDescent="0.25">
      <c r="I45174" s="137"/>
      <c r="J45174" s="110"/>
      <c r="K45174"/>
      <c r="L45174"/>
      <c r="T45174" s="138"/>
    </row>
    <row r="45175" spans="9:20" x14ac:dyDescent="0.25">
      <c r="I45175" s="137"/>
      <c r="J45175" s="110"/>
      <c r="K45175"/>
      <c r="L45175"/>
      <c r="T45175" s="138"/>
    </row>
    <row r="45176" spans="9:20" x14ac:dyDescent="0.25">
      <c r="I45176" s="137"/>
      <c r="J45176" s="110"/>
      <c r="K45176"/>
      <c r="L45176"/>
      <c r="T45176" s="138"/>
    </row>
    <row r="45177" spans="9:20" x14ac:dyDescent="0.25">
      <c r="I45177" s="137"/>
      <c r="J45177" s="110"/>
      <c r="K45177"/>
      <c r="L45177"/>
      <c r="T45177" s="138"/>
    </row>
    <row r="45178" spans="9:20" x14ac:dyDescent="0.25">
      <c r="I45178" s="137"/>
      <c r="J45178" s="110"/>
      <c r="K45178"/>
      <c r="L45178"/>
      <c r="T45178" s="138"/>
    </row>
    <row r="45179" spans="9:20" x14ac:dyDescent="0.25">
      <c r="I45179" s="137"/>
      <c r="J45179" s="110"/>
      <c r="K45179"/>
      <c r="L45179"/>
      <c r="T45179" s="138"/>
    </row>
    <row r="45180" spans="9:20" x14ac:dyDescent="0.25">
      <c r="I45180" s="137"/>
      <c r="J45180" s="110"/>
      <c r="K45180"/>
      <c r="L45180"/>
      <c r="T45180" s="138"/>
    </row>
    <row r="45181" spans="9:20" x14ac:dyDescent="0.25">
      <c r="I45181" s="137"/>
      <c r="J45181" s="110"/>
      <c r="K45181"/>
      <c r="L45181"/>
      <c r="T45181" s="138"/>
    </row>
    <row r="45182" spans="9:20" x14ac:dyDescent="0.25">
      <c r="I45182" s="137"/>
      <c r="J45182" s="110"/>
      <c r="K45182"/>
      <c r="L45182"/>
      <c r="T45182" s="138"/>
    </row>
    <row r="45183" spans="9:20" x14ac:dyDescent="0.25">
      <c r="I45183" s="137"/>
      <c r="J45183" s="110"/>
      <c r="K45183"/>
      <c r="L45183"/>
      <c r="T45183" s="138"/>
    </row>
    <row r="45184" spans="9:20" x14ac:dyDescent="0.25">
      <c r="I45184" s="137"/>
      <c r="J45184" s="110"/>
      <c r="K45184"/>
      <c r="L45184"/>
      <c r="T45184" s="138"/>
    </row>
    <row r="45185" spans="9:20" x14ac:dyDescent="0.25">
      <c r="I45185" s="137"/>
      <c r="J45185" s="110"/>
      <c r="K45185"/>
      <c r="L45185"/>
      <c r="T45185" s="138"/>
    </row>
    <row r="45186" spans="9:20" x14ac:dyDescent="0.25">
      <c r="I45186" s="137"/>
      <c r="J45186" s="110"/>
      <c r="K45186"/>
      <c r="L45186"/>
      <c r="T45186" s="138"/>
    </row>
    <row r="45187" spans="9:20" x14ac:dyDescent="0.25">
      <c r="I45187" s="137"/>
      <c r="J45187" s="110"/>
      <c r="K45187"/>
      <c r="L45187"/>
      <c r="T45187" s="138"/>
    </row>
    <row r="45188" spans="9:20" x14ac:dyDescent="0.25">
      <c r="I45188" s="137"/>
      <c r="J45188" s="110"/>
      <c r="K45188"/>
      <c r="L45188"/>
      <c r="T45188" s="138"/>
    </row>
    <row r="45189" spans="9:20" x14ac:dyDescent="0.25">
      <c r="I45189" s="137"/>
      <c r="J45189" s="110"/>
      <c r="K45189"/>
      <c r="L45189"/>
      <c r="T45189" s="138"/>
    </row>
    <row r="45190" spans="9:20" x14ac:dyDescent="0.25">
      <c r="I45190" s="137"/>
      <c r="J45190" s="110"/>
      <c r="K45190"/>
      <c r="L45190"/>
      <c r="T45190" s="138"/>
    </row>
    <row r="45191" spans="9:20" x14ac:dyDescent="0.25">
      <c r="I45191" s="137"/>
      <c r="J45191" s="110"/>
      <c r="K45191"/>
      <c r="L45191"/>
      <c r="T45191" s="138"/>
    </row>
    <row r="45192" spans="9:20" x14ac:dyDescent="0.25">
      <c r="I45192" s="137"/>
      <c r="J45192" s="110"/>
      <c r="K45192"/>
      <c r="L45192"/>
      <c r="T45192" s="138"/>
    </row>
    <row r="45193" spans="9:20" x14ac:dyDescent="0.25">
      <c r="I45193" s="137"/>
      <c r="J45193" s="110"/>
      <c r="K45193"/>
      <c r="L45193"/>
      <c r="T45193" s="138"/>
    </row>
    <row r="45194" spans="9:20" x14ac:dyDescent="0.25">
      <c r="I45194" s="137"/>
      <c r="J45194" s="110"/>
      <c r="K45194"/>
      <c r="L45194"/>
      <c r="T45194" s="138"/>
    </row>
    <row r="45195" spans="9:20" x14ac:dyDescent="0.25">
      <c r="I45195" s="137"/>
      <c r="J45195" s="110"/>
      <c r="K45195"/>
      <c r="L45195"/>
      <c r="T45195" s="138"/>
    </row>
    <row r="45196" spans="9:20" x14ac:dyDescent="0.25">
      <c r="I45196" s="137"/>
      <c r="J45196" s="110"/>
      <c r="K45196"/>
      <c r="L45196"/>
      <c r="T45196" s="138"/>
    </row>
    <row r="45197" spans="9:20" x14ac:dyDescent="0.25">
      <c r="I45197" s="137"/>
      <c r="J45197" s="110"/>
      <c r="K45197"/>
      <c r="L45197"/>
      <c r="T45197" s="138"/>
    </row>
    <row r="45198" spans="9:20" x14ac:dyDescent="0.25">
      <c r="I45198" s="137"/>
      <c r="J45198" s="110"/>
      <c r="K45198"/>
      <c r="L45198"/>
      <c r="T45198" s="138"/>
    </row>
    <row r="45199" spans="9:20" x14ac:dyDescent="0.25">
      <c r="I45199" s="137"/>
      <c r="J45199" s="110"/>
      <c r="K45199"/>
      <c r="L45199"/>
      <c r="T45199" s="138"/>
    </row>
    <row r="45200" spans="9:20" x14ac:dyDescent="0.25">
      <c r="I45200" s="137"/>
      <c r="J45200" s="110"/>
      <c r="K45200"/>
      <c r="L45200"/>
      <c r="T45200" s="138"/>
    </row>
    <row r="45201" spans="9:20" x14ac:dyDescent="0.25">
      <c r="I45201" s="137"/>
      <c r="J45201" s="110"/>
      <c r="K45201"/>
      <c r="L45201"/>
      <c r="T45201" s="138"/>
    </row>
    <row r="45202" spans="9:20" x14ac:dyDescent="0.25">
      <c r="I45202" s="137"/>
      <c r="J45202" s="110"/>
      <c r="K45202"/>
      <c r="L45202"/>
      <c r="T45202" s="138"/>
    </row>
    <row r="45203" spans="9:20" x14ac:dyDescent="0.25">
      <c r="I45203" s="137"/>
      <c r="J45203" s="110"/>
      <c r="K45203"/>
      <c r="L45203"/>
      <c r="T45203" s="138"/>
    </row>
    <row r="45204" spans="9:20" x14ac:dyDescent="0.25">
      <c r="I45204" s="137"/>
      <c r="J45204" s="110"/>
      <c r="K45204"/>
      <c r="L45204"/>
      <c r="T45204" s="138"/>
    </row>
    <row r="45205" spans="9:20" x14ac:dyDescent="0.25">
      <c r="I45205" s="137"/>
      <c r="J45205" s="110"/>
      <c r="K45205"/>
      <c r="L45205"/>
      <c r="T45205" s="138"/>
    </row>
    <row r="45206" spans="9:20" x14ac:dyDescent="0.25">
      <c r="I45206" s="137"/>
      <c r="J45206" s="110"/>
      <c r="K45206"/>
      <c r="L45206"/>
      <c r="T45206" s="138"/>
    </row>
    <row r="45207" spans="9:20" x14ac:dyDescent="0.25">
      <c r="I45207" s="137"/>
      <c r="J45207" s="110"/>
      <c r="K45207"/>
      <c r="L45207"/>
      <c r="T45207" s="138"/>
    </row>
    <row r="45208" spans="9:20" x14ac:dyDescent="0.25">
      <c r="I45208" s="137"/>
      <c r="J45208" s="110"/>
      <c r="K45208"/>
      <c r="L45208"/>
      <c r="T45208" s="138"/>
    </row>
    <row r="45209" spans="9:20" x14ac:dyDescent="0.25">
      <c r="I45209" s="137"/>
      <c r="J45209" s="110"/>
      <c r="K45209"/>
      <c r="L45209"/>
      <c r="T45209" s="138"/>
    </row>
    <row r="45210" spans="9:20" x14ac:dyDescent="0.25">
      <c r="I45210" s="137"/>
      <c r="J45210" s="110"/>
      <c r="K45210"/>
      <c r="L45210"/>
      <c r="T45210" s="138"/>
    </row>
    <row r="45211" spans="9:20" x14ac:dyDescent="0.25">
      <c r="I45211" s="137"/>
      <c r="J45211" s="110"/>
      <c r="K45211"/>
      <c r="L45211"/>
      <c r="T45211" s="138"/>
    </row>
    <row r="45212" spans="9:20" x14ac:dyDescent="0.25">
      <c r="I45212" s="137"/>
      <c r="J45212" s="110"/>
      <c r="K45212"/>
      <c r="L45212"/>
      <c r="T45212" s="138"/>
    </row>
    <row r="45213" spans="9:20" x14ac:dyDescent="0.25">
      <c r="I45213" s="137"/>
      <c r="J45213" s="110"/>
      <c r="K45213"/>
      <c r="L45213"/>
      <c r="T45213" s="138"/>
    </row>
    <row r="45214" spans="9:20" x14ac:dyDescent="0.25">
      <c r="I45214" s="137"/>
      <c r="J45214" s="110"/>
      <c r="K45214"/>
      <c r="L45214"/>
      <c r="T45214" s="138"/>
    </row>
    <row r="45215" spans="9:20" x14ac:dyDescent="0.25">
      <c r="I45215" s="137"/>
      <c r="J45215" s="110"/>
      <c r="K45215"/>
      <c r="L45215"/>
      <c r="T45215" s="138"/>
    </row>
    <row r="45216" spans="9:20" x14ac:dyDescent="0.25">
      <c r="I45216" s="137"/>
      <c r="J45216" s="110"/>
      <c r="K45216"/>
      <c r="L45216"/>
      <c r="T45216" s="138"/>
    </row>
    <row r="45217" spans="9:20" x14ac:dyDescent="0.25">
      <c r="I45217" s="137"/>
      <c r="J45217" s="110"/>
      <c r="K45217"/>
      <c r="L45217"/>
      <c r="T45217" s="138"/>
    </row>
    <row r="45218" spans="9:20" x14ac:dyDescent="0.25">
      <c r="I45218" s="137"/>
      <c r="J45218" s="110"/>
      <c r="K45218"/>
      <c r="L45218"/>
      <c r="T45218" s="138"/>
    </row>
    <row r="45219" spans="9:20" x14ac:dyDescent="0.25">
      <c r="I45219" s="137"/>
      <c r="J45219" s="110"/>
      <c r="K45219"/>
      <c r="L45219"/>
      <c r="T45219" s="138"/>
    </row>
    <row r="45220" spans="9:20" x14ac:dyDescent="0.25">
      <c r="I45220" s="137"/>
      <c r="J45220" s="110"/>
      <c r="K45220"/>
      <c r="L45220"/>
      <c r="T45220" s="138"/>
    </row>
    <row r="45221" spans="9:20" x14ac:dyDescent="0.25">
      <c r="I45221" s="137"/>
      <c r="J45221" s="110"/>
      <c r="K45221"/>
      <c r="L45221"/>
      <c r="T45221" s="138"/>
    </row>
    <row r="45222" spans="9:20" x14ac:dyDescent="0.25">
      <c r="I45222" s="137"/>
      <c r="J45222" s="110"/>
      <c r="K45222"/>
      <c r="L45222"/>
      <c r="T45222" s="138"/>
    </row>
    <row r="45223" spans="9:20" x14ac:dyDescent="0.25">
      <c r="I45223" s="137"/>
      <c r="J45223" s="110"/>
      <c r="K45223"/>
      <c r="L45223"/>
      <c r="T45223" s="138"/>
    </row>
    <row r="45224" spans="9:20" x14ac:dyDescent="0.25">
      <c r="I45224" s="137"/>
      <c r="J45224" s="110"/>
      <c r="K45224"/>
      <c r="L45224"/>
      <c r="T45224" s="138"/>
    </row>
    <row r="45225" spans="9:20" x14ac:dyDescent="0.25">
      <c r="I45225" s="137"/>
      <c r="J45225" s="110"/>
      <c r="K45225"/>
      <c r="L45225"/>
      <c r="T45225" s="138"/>
    </row>
    <row r="45226" spans="9:20" x14ac:dyDescent="0.25">
      <c r="I45226" s="137"/>
      <c r="J45226" s="110"/>
      <c r="K45226"/>
      <c r="L45226"/>
      <c r="T45226" s="138"/>
    </row>
    <row r="45227" spans="9:20" x14ac:dyDescent="0.25">
      <c r="I45227" s="137"/>
      <c r="J45227" s="110"/>
      <c r="K45227"/>
      <c r="L45227"/>
      <c r="T45227" s="138"/>
    </row>
    <row r="45228" spans="9:20" x14ac:dyDescent="0.25">
      <c r="I45228" s="137"/>
      <c r="J45228" s="110"/>
      <c r="K45228"/>
      <c r="L45228"/>
      <c r="T45228" s="138"/>
    </row>
    <row r="45229" spans="9:20" x14ac:dyDescent="0.25">
      <c r="I45229" s="137"/>
      <c r="J45229" s="110"/>
      <c r="K45229"/>
      <c r="L45229"/>
      <c r="T45229" s="138"/>
    </row>
    <row r="45230" spans="9:20" x14ac:dyDescent="0.25">
      <c r="I45230" s="137"/>
      <c r="J45230" s="110"/>
      <c r="K45230"/>
      <c r="L45230"/>
      <c r="T45230" s="138"/>
    </row>
    <row r="45231" spans="9:20" x14ac:dyDescent="0.25">
      <c r="I45231" s="137"/>
      <c r="J45231" s="110"/>
      <c r="K45231"/>
      <c r="L45231"/>
      <c r="T45231" s="138"/>
    </row>
    <row r="45232" spans="9:20" x14ac:dyDescent="0.25">
      <c r="I45232" s="137"/>
      <c r="J45232" s="110"/>
      <c r="K45232"/>
      <c r="L45232"/>
      <c r="T45232" s="138"/>
    </row>
    <row r="45233" spans="9:20" x14ac:dyDescent="0.25">
      <c r="I45233" s="137"/>
      <c r="J45233" s="110"/>
      <c r="K45233"/>
      <c r="L45233"/>
      <c r="T45233" s="138"/>
    </row>
    <row r="45234" spans="9:20" x14ac:dyDescent="0.25">
      <c r="I45234" s="137"/>
      <c r="J45234" s="110"/>
      <c r="K45234"/>
      <c r="L45234"/>
      <c r="T45234" s="138"/>
    </row>
    <row r="45235" spans="9:20" x14ac:dyDescent="0.25">
      <c r="I45235" s="137"/>
      <c r="J45235" s="110"/>
      <c r="K45235"/>
      <c r="L45235"/>
      <c r="T45235" s="138"/>
    </row>
    <row r="45236" spans="9:20" x14ac:dyDescent="0.25">
      <c r="I45236" s="137"/>
      <c r="J45236" s="110"/>
      <c r="K45236"/>
      <c r="L45236"/>
      <c r="T45236" s="138"/>
    </row>
    <row r="45237" spans="9:20" x14ac:dyDescent="0.25">
      <c r="I45237" s="137"/>
      <c r="J45237" s="110"/>
      <c r="K45237"/>
      <c r="L45237"/>
      <c r="T45237" s="138"/>
    </row>
    <row r="45238" spans="9:20" x14ac:dyDescent="0.25">
      <c r="I45238" s="137"/>
      <c r="J45238" s="110"/>
      <c r="K45238"/>
      <c r="L45238"/>
      <c r="T45238" s="138"/>
    </row>
    <row r="45239" spans="9:20" x14ac:dyDescent="0.25">
      <c r="I45239" s="137"/>
      <c r="J45239" s="110"/>
      <c r="K45239"/>
      <c r="L45239"/>
      <c r="T45239" s="138"/>
    </row>
    <row r="45240" spans="9:20" x14ac:dyDescent="0.25">
      <c r="I45240" s="137"/>
      <c r="J45240" s="110"/>
      <c r="K45240"/>
      <c r="L45240"/>
      <c r="T45240" s="138"/>
    </row>
    <row r="45241" spans="9:20" x14ac:dyDescent="0.25">
      <c r="I45241" s="137"/>
      <c r="J45241" s="110"/>
      <c r="K45241"/>
      <c r="L45241"/>
      <c r="T45241" s="138"/>
    </row>
    <row r="45242" spans="9:20" x14ac:dyDescent="0.25">
      <c r="I45242" s="137"/>
      <c r="J45242" s="110"/>
      <c r="K45242"/>
      <c r="L45242"/>
      <c r="T45242" s="138"/>
    </row>
    <row r="45243" spans="9:20" x14ac:dyDescent="0.25">
      <c r="I45243" s="137"/>
      <c r="J45243" s="110"/>
      <c r="K45243"/>
      <c r="L45243"/>
      <c r="T45243" s="138"/>
    </row>
    <row r="45244" spans="9:20" x14ac:dyDescent="0.25">
      <c r="I45244" s="137"/>
      <c r="J45244" s="110"/>
      <c r="K45244"/>
      <c r="L45244"/>
      <c r="T45244" s="138"/>
    </row>
    <row r="45245" spans="9:20" x14ac:dyDescent="0.25">
      <c r="I45245" s="137"/>
      <c r="J45245" s="110"/>
      <c r="K45245"/>
      <c r="L45245"/>
      <c r="T45245" s="138"/>
    </row>
    <row r="45246" spans="9:20" x14ac:dyDescent="0.25">
      <c r="I45246" s="137"/>
      <c r="J45246" s="110"/>
      <c r="K45246"/>
      <c r="L45246"/>
      <c r="T45246" s="138"/>
    </row>
    <row r="45247" spans="9:20" x14ac:dyDescent="0.25">
      <c r="I45247" s="137"/>
      <c r="J45247" s="110"/>
      <c r="K45247"/>
      <c r="L45247"/>
      <c r="T45247" s="138"/>
    </row>
    <row r="45248" spans="9:20" x14ac:dyDescent="0.25">
      <c r="I45248" s="137"/>
      <c r="J45248" s="110"/>
      <c r="K45248"/>
      <c r="L45248"/>
      <c r="T45248" s="138"/>
    </row>
    <row r="45249" spans="9:20" x14ac:dyDescent="0.25">
      <c r="I45249" s="137"/>
      <c r="J45249" s="110"/>
      <c r="K45249"/>
      <c r="L45249"/>
      <c r="T45249" s="138"/>
    </row>
    <row r="45250" spans="9:20" x14ac:dyDescent="0.25">
      <c r="I45250" s="137"/>
      <c r="J45250" s="110"/>
      <c r="K45250"/>
      <c r="L45250"/>
      <c r="T45250" s="138"/>
    </row>
    <row r="45251" spans="9:20" x14ac:dyDescent="0.25">
      <c r="I45251" s="137"/>
      <c r="J45251" s="110"/>
      <c r="K45251"/>
      <c r="L45251"/>
      <c r="T45251" s="138"/>
    </row>
    <row r="45252" spans="9:20" x14ac:dyDescent="0.25">
      <c r="I45252" s="137"/>
      <c r="J45252" s="110"/>
      <c r="K45252"/>
      <c r="L45252"/>
      <c r="T45252" s="138"/>
    </row>
    <row r="45253" spans="9:20" x14ac:dyDescent="0.25">
      <c r="I45253" s="137"/>
      <c r="J45253" s="110"/>
      <c r="K45253"/>
      <c r="L45253"/>
      <c r="T45253" s="138"/>
    </row>
    <row r="45254" spans="9:20" x14ac:dyDescent="0.25">
      <c r="I45254" s="137"/>
      <c r="J45254" s="110"/>
      <c r="K45254"/>
      <c r="L45254"/>
      <c r="T45254" s="138"/>
    </row>
    <row r="45255" spans="9:20" x14ac:dyDescent="0.25">
      <c r="I45255" s="137"/>
      <c r="J45255" s="110"/>
      <c r="K45255"/>
      <c r="L45255"/>
      <c r="T45255" s="138"/>
    </row>
    <row r="45256" spans="9:20" x14ac:dyDescent="0.25">
      <c r="I45256" s="137"/>
      <c r="J45256" s="110"/>
      <c r="K45256"/>
      <c r="L45256"/>
      <c r="T45256" s="138"/>
    </row>
    <row r="45257" spans="9:20" x14ac:dyDescent="0.25">
      <c r="I45257" s="137"/>
      <c r="J45257" s="110"/>
      <c r="K45257"/>
      <c r="L45257"/>
      <c r="T45257" s="138"/>
    </row>
    <row r="45258" spans="9:20" x14ac:dyDescent="0.25">
      <c r="I45258" s="137"/>
      <c r="J45258" s="110"/>
      <c r="K45258"/>
      <c r="L45258"/>
      <c r="T45258" s="138"/>
    </row>
    <row r="45259" spans="9:20" x14ac:dyDescent="0.25">
      <c r="I45259" s="137"/>
      <c r="J45259" s="110"/>
      <c r="K45259"/>
      <c r="L45259"/>
      <c r="T45259" s="138"/>
    </row>
    <row r="45260" spans="9:20" x14ac:dyDescent="0.25">
      <c r="I45260" s="137"/>
      <c r="J45260" s="110"/>
      <c r="K45260"/>
      <c r="L45260"/>
      <c r="T45260" s="138"/>
    </row>
    <row r="45261" spans="9:20" x14ac:dyDescent="0.25">
      <c r="I45261" s="137"/>
      <c r="J45261" s="110"/>
      <c r="K45261"/>
      <c r="L45261"/>
      <c r="T45261" s="138"/>
    </row>
    <row r="45262" spans="9:20" x14ac:dyDescent="0.25">
      <c r="I45262" s="137"/>
      <c r="J45262" s="110"/>
      <c r="K45262"/>
      <c r="L45262"/>
      <c r="T45262" s="138"/>
    </row>
    <row r="45263" spans="9:20" x14ac:dyDescent="0.25">
      <c r="I45263" s="137"/>
      <c r="J45263" s="110"/>
      <c r="K45263"/>
      <c r="L45263"/>
      <c r="T45263" s="138"/>
    </row>
    <row r="45264" spans="9:20" x14ac:dyDescent="0.25">
      <c r="I45264" s="137"/>
      <c r="J45264" s="110"/>
      <c r="K45264"/>
      <c r="L45264"/>
      <c r="T45264" s="138"/>
    </row>
    <row r="45265" spans="9:20" x14ac:dyDescent="0.25">
      <c r="I45265" s="137"/>
      <c r="J45265" s="110"/>
      <c r="K45265"/>
      <c r="L45265"/>
      <c r="T45265" s="138"/>
    </row>
    <row r="45266" spans="9:20" x14ac:dyDescent="0.25">
      <c r="I45266" s="137"/>
      <c r="J45266" s="110"/>
      <c r="K45266"/>
      <c r="L45266"/>
      <c r="T45266" s="138"/>
    </row>
    <row r="45267" spans="9:20" x14ac:dyDescent="0.25">
      <c r="I45267" s="137"/>
      <c r="J45267" s="110"/>
      <c r="K45267"/>
      <c r="L45267"/>
      <c r="T45267" s="138"/>
    </row>
    <row r="45268" spans="9:20" x14ac:dyDescent="0.25">
      <c r="I45268" s="137"/>
      <c r="J45268" s="110"/>
      <c r="K45268"/>
      <c r="L45268"/>
      <c r="T45268" s="138"/>
    </row>
    <row r="45269" spans="9:20" x14ac:dyDescent="0.25">
      <c r="I45269" s="137"/>
      <c r="J45269" s="110"/>
      <c r="K45269"/>
      <c r="L45269"/>
      <c r="T45269" s="138"/>
    </row>
    <row r="45270" spans="9:20" x14ac:dyDescent="0.25">
      <c r="I45270" s="137"/>
      <c r="J45270" s="110"/>
      <c r="K45270"/>
      <c r="L45270"/>
      <c r="T45270" s="138"/>
    </row>
    <row r="45271" spans="9:20" x14ac:dyDescent="0.25">
      <c r="I45271" s="137"/>
      <c r="J45271" s="110"/>
      <c r="K45271"/>
      <c r="L45271"/>
      <c r="T45271" s="138"/>
    </row>
    <row r="45272" spans="9:20" x14ac:dyDescent="0.25">
      <c r="I45272" s="137"/>
      <c r="J45272" s="110"/>
      <c r="K45272"/>
      <c r="L45272"/>
      <c r="T45272" s="138"/>
    </row>
    <row r="45273" spans="9:20" x14ac:dyDescent="0.25">
      <c r="I45273" s="137"/>
      <c r="J45273" s="110"/>
      <c r="K45273"/>
      <c r="L45273"/>
      <c r="T45273" s="138"/>
    </row>
    <row r="45274" spans="9:20" x14ac:dyDescent="0.25">
      <c r="I45274" s="137"/>
      <c r="J45274" s="110"/>
      <c r="K45274"/>
      <c r="L45274"/>
      <c r="T45274" s="138"/>
    </row>
    <row r="45275" spans="9:20" x14ac:dyDescent="0.25">
      <c r="I45275" s="137"/>
      <c r="J45275" s="110"/>
      <c r="K45275"/>
      <c r="L45275"/>
      <c r="T45275" s="138"/>
    </row>
    <row r="45276" spans="9:20" x14ac:dyDescent="0.25">
      <c r="I45276" s="137"/>
      <c r="J45276" s="110"/>
      <c r="K45276"/>
      <c r="L45276"/>
      <c r="T45276" s="138"/>
    </row>
    <row r="45277" spans="9:20" x14ac:dyDescent="0.25">
      <c r="I45277" s="137"/>
      <c r="J45277" s="110"/>
      <c r="K45277"/>
      <c r="L45277"/>
      <c r="T45277" s="138"/>
    </row>
    <row r="45278" spans="9:20" x14ac:dyDescent="0.25">
      <c r="I45278" s="137"/>
      <c r="J45278" s="110"/>
      <c r="K45278"/>
      <c r="L45278"/>
      <c r="T45278" s="138"/>
    </row>
    <row r="45279" spans="9:20" x14ac:dyDescent="0.25">
      <c r="I45279" s="137"/>
      <c r="J45279" s="110"/>
      <c r="K45279"/>
      <c r="L45279"/>
      <c r="T45279" s="138"/>
    </row>
    <row r="45280" spans="9:20" x14ac:dyDescent="0.25">
      <c r="I45280" s="137"/>
      <c r="J45280" s="110"/>
      <c r="K45280"/>
      <c r="L45280"/>
      <c r="T45280" s="138"/>
    </row>
    <row r="45281" spans="9:20" x14ac:dyDescent="0.25">
      <c r="I45281" s="137"/>
      <c r="J45281" s="110"/>
      <c r="K45281"/>
      <c r="L45281"/>
      <c r="T45281" s="138"/>
    </row>
    <row r="45282" spans="9:20" x14ac:dyDescent="0.25">
      <c r="I45282" s="137"/>
      <c r="J45282" s="110"/>
      <c r="K45282"/>
      <c r="L45282"/>
      <c r="T45282" s="138"/>
    </row>
    <row r="45283" spans="9:20" x14ac:dyDescent="0.25">
      <c r="I45283" s="137"/>
      <c r="J45283" s="110"/>
      <c r="K45283"/>
      <c r="L45283"/>
      <c r="T45283" s="138"/>
    </row>
    <row r="45284" spans="9:20" x14ac:dyDescent="0.25">
      <c r="I45284" s="137"/>
      <c r="J45284" s="110"/>
      <c r="K45284"/>
      <c r="L45284"/>
      <c r="T45284" s="138"/>
    </row>
    <row r="45285" spans="9:20" x14ac:dyDescent="0.25">
      <c r="I45285" s="137"/>
      <c r="J45285" s="110"/>
      <c r="K45285"/>
      <c r="L45285"/>
      <c r="T45285" s="138"/>
    </row>
    <row r="45286" spans="9:20" x14ac:dyDescent="0.25">
      <c r="I45286" s="137"/>
      <c r="J45286" s="110"/>
      <c r="K45286"/>
      <c r="L45286"/>
      <c r="T45286" s="138"/>
    </row>
    <row r="45287" spans="9:20" x14ac:dyDescent="0.25">
      <c r="I45287" s="137"/>
      <c r="J45287" s="110"/>
      <c r="K45287"/>
      <c r="L45287"/>
      <c r="T45287" s="138"/>
    </row>
    <row r="45288" spans="9:20" x14ac:dyDescent="0.25">
      <c r="I45288" s="137"/>
      <c r="J45288" s="110"/>
      <c r="K45288"/>
      <c r="L45288"/>
      <c r="T45288" s="138"/>
    </row>
    <row r="45289" spans="9:20" x14ac:dyDescent="0.25">
      <c r="I45289" s="137"/>
      <c r="J45289" s="110"/>
      <c r="K45289"/>
      <c r="L45289"/>
      <c r="T45289" s="138"/>
    </row>
    <row r="45290" spans="9:20" x14ac:dyDescent="0.25">
      <c r="I45290" s="137"/>
      <c r="J45290" s="110"/>
      <c r="K45290"/>
      <c r="L45290"/>
      <c r="T45290" s="138"/>
    </row>
    <row r="45291" spans="9:20" x14ac:dyDescent="0.25">
      <c r="I45291" s="137"/>
      <c r="J45291" s="110"/>
      <c r="K45291"/>
      <c r="L45291"/>
      <c r="T45291" s="138"/>
    </row>
    <row r="45292" spans="9:20" x14ac:dyDescent="0.25">
      <c r="I45292" s="137"/>
      <c r="J45292" s="110"/>
      <c r="K45292"/>
      <c r="L45292"/>
      <c r="T45292" s="138"/>
    </row>
    <row r="45293" spans="9:20" x14ac:dyDescent="0.25">
      <c r="I45293" s="137"/>
      <c r="J45293" s="110"/>
      <c r="K45293"/>
      <c r="L45293"/>
      <c r="T45293" s="138"/>
    </row>
    <row r="45294" spans="9:20" x14ac:dyDescent="0.25">
      <c r="I45294" s="137"/>
      <c r="J45294" s="110"/>
      <c r="K45294"/>
      <c r="L45294"/>
      <c r="T45294" s="138"/>
    </row>
    <row r="45295" spans="9:20" x14ac:dyDescent="0.25">
      <c r="I45295" s="137"/>
      <c r="J45295" s="110"/>
      <c r="K45295"/>
      <c r="L45295"/>
      <c r="T45295" s="138"/>
    </row>
    <row r="45296" spans="9:20" x14ac:dyDescent="0.25">
      <c r="I45296" s="137"/>
      <c r="J45296" s="110"/>
      <c r="K45296"/>
      <c r="L45296"/>
      <c r="T45296" s="138"/>
    </row>
    <row r="45297" spans="9:20" x14ac:dyDescent="0.25">
      <c r="I45297" s="137"/>
      <c r="J45297" s="110"/>
      <c r="K45297"/>
      <c r="L45297"/>
      <c r="T45297" s="138"/>
    </row>
    <row r="45298" spans="9:20" x14ac:dyDescent="0.25">
      <c r="I45298" s="137"/>
      <c r="J45298" s="110"/>
      <c r="K45298"/>
      <c r="L45298"/>
      <c r="T45298" s="138"/>
    </row>
    <row r="45299" spans="9:20" x14ac:dyDescent="0.25">
      <c r="I45299" s="137"/>
      <c r="J45299" s="110"/>
      <c r="K45299"/>
      <c r="L45299"/>
      <c r="T45299" s="138"/>
    </row>
    <row r="45300" spans="9:20" x14ac:dyDescent="0.25">
      <c r="I45300" s="137"/>
      <c r="J45300" s="110"/>
      <c r="K45300"/>
      <c r="L45300"/>
      <c r="T45300" s="138"/>
    </row>
    <row r="45301" spans="9:20" x14ac:dyDescent="0.25">
      <c r="I45301" s="137"/>
      <c r="J45301" s="110"/>
      <c r="K45301"/>
      <c r="L45301"/>
      <c r="T45301" s="138"/>
    </row>
    <row r="45302" spans="9:20" x14ac:dyDescent="0.25">
      <c r="I45302" s="137"/>
      <c r="J45302" s="110"/>
      <c r="K45302"/>
      <c r="L45302"/>
      <c r="T45302" s="138"/>
    </row>
    <row r="45303" spans="9:20" x14ac:dyDescent="0.25">
      <c r="I45303" s="137"/>
      <c r="J45303" s="110"/>
      <c r="K45303"/>
      <c r="L45303"/>
      <c r="T45303" s="138"/>
    </row>
    <row r="45304" spans="9:20" x14ac:dyDescent="0.25">
      <c r="I45304" s="137"/>
      <c r="J45304" s="110"/>
      <c r="K45304"/>
      <c r="L45304"/>
      <c r="T45304" s="138"/>
    </row>
    <row r="45305" spans="9:20" x14ac:dyDescent="0.25">
      <c r="I45305" s="137"/>
      <c r="J45305" s="110"/>
      <c r="K45305"/>
      <c r="L45305"/>
      <c r="T45305" s="138"/>
    </row>
    <row r="45306" spans="9:20" x14ac:dyDescent="0.25">
      <c r="I45306" s="137"/>
      <c r="J45306" s="110"/>
      <c r="K45306"/>
      <c r="L45306"/>
      <c r="T45306" s="138"/>
    </row>
    <row r="45307" spans="9:20" x14ac:dyDescent="0.25">
      <c r="I45307" s="137"/>
      <c r="J45307" s="110"/>
      <c r="K45307"/>
      <c r="L45307"/>
      <c r="T45307" s="138"/>
    </row>
    <row r="45308" spans="9:20" x14ac:dyDescent="0.25">
      <c r="I45308" s="137"/>
      <c r="J45308" s="110"/>
      <c r="K45308"/>
      <c r="L45308"/>
      <c r="T45308" s="138"/>
    </row>
    <row r="45309" spans="9:20" x14ac:dyDescent="0.25">
      <c r="I45309" s="137"/>
      <c r="J45309" s="110"/>
      <c r="K45309"/>
      <c r="L45309"/>
      <c r="T45309" s="138"/>
    </row>
    <row r="45310" spans="9:20" x14ac:dyDescent="0.25">
      <c r="I45310" s="137"/>
      <c r="J45310" s="110"/>
      <c r="K45310"/>
      <c r="L45310"/>
      <c r="T45310" s="138"/>
    </row>
    <row r="45311" spans="9:20" x14ac:dyDescent="0.25">
      <c r="I45311" s="137"/>
      <c r="J45311" s="110"/>
      <c r="K45311"/>
      <c r="L45311"/>
      <c r="T45311" s="138"/>
    </row>
    <row r="45312" spans="9:20" x14ac:dyDescent="0.25">
      <c r="I45312" s="137"/>
      <c r="J45312" s="110"/>
      <c r="K45312"/>
      <c r="L45312"/>
      <c r="T45312" s="138"/>
    </row>
    <row r="45313" spans="9:20" x14ac:dyDescent="0.25">
      <c r="I45313" s="137"/>
      <c r="J45313" s="110"/>
      <c r="K45313"/>
      <c r="L45313"/>
      <c r="T45313" s="138"/>
    </row>
    <row r="45314" spans="9:20" x14ac:dyDescent="0.25">
      <c r="I45314" s="137"/>
      <c r="J45314" s="110"/>
      <c r="K45314"/>
      <c r="L45314"/>
      <c r="T45314" s="138"/>
    </row>
    <row r="45315" spans="9:20" x14ac:dyDescent="0.25">
      <c r="I45315" s="137"/>
      <c r="J45315" s="110"/>
      <c r="K45315"/>
      <c r="L45315"/>
      <c r="T45315" s="138"/>
    </row>
    <row r="45316" spans="9:20" x14ac:dyDescent="0.25">
      <c r="I45316" s="137"/>
      <c r="J45316" s="110"/>
      <c r="K45316"/>
      <c r="L45316"/>
      <c r="T45316" s="138"/>
    </row>
    <row r="45317" spans="9:20" x14ac:dyDescent="0.25">
      <c r="I45317" s="137"/>
      <c r="J45317" s="110"/>
      <c r="K45317"/>
      <c r="L45317"/>
      <c r="T45317" s="138"/>
    </row>
    <row r="45318" spans="9:20" x14ac:dyDescent="0.25">
      <c r="I45318" s="137"/>
      <c r="J45318" s="110"/>
      <c r="K45318"/>
      <c r="L45318"/>
      <c r="T45318" s="138"/>
    </row>
    <row r="45319" spans="9:20" x14ac:dyDescent="0.25">
      <c r="I45319" s="137"/>
      <c r="J45319" s="110"/>
      <c r="K45319"/>
      <c r="L45319"/>
      <c r="T45319" s="138"/>
    </row>
    <row r="45320" spans="9:20" x14ac:dyDescent="0.25">
      <c r="I45320" s="137"/>
      <c r="J45320" s="110"/>
      <c r="K45320"/>
      <c r="L45320"/>
      <c r="T45320" s="138"/>
    </row>
    <row r="45321" spans="9:20" x14ac:dyDescent="0.25">
      <c r="I45321" s="137"/>
      <c r="J45321" s="110"/>
      <c r="K45321"/>
      <c r="L45321"/>
      <c r="T45321" s="138"/>
    </row>
    <row r="45322" spans="9:20" x14ac:dyDescent="0.25">
      <c r="I45322" s="137"/>
      <c r="J45322" s="110"/>
      <c r="K45322"/>
      <c r="L45322"/>
      <c r="T45322" s="138"/>
    </row>
    <row r="45323" spans="9:20" x14ac:dyDescent="0.25">
      <c r="I45323" s="137"/>
      <c r="J45323" s="110"/>
      <c r="K45323"/>
      <c r="L45323"/>
      <c r="T45323" s="138"/>
    </row>
    <row r="45324" spans="9:20" x14ac:dyDescent="0.25">
      <c r="I45324" s="137"/>
      <c r="J45324" s="110"/>
      <c r="K45324"/>
      <c r="L45324"/>
      <c r="T45324" s="138"/>
    </row>
    <row r="45325" spans="9:20" x14ac:dyDescent="0.25">
      <c r="I45325" s="137"/>
      <c r="J45325" s="110"/>
      <c r="K45325"/>
      <c r="L45325"/>
      <c r="T45325" s="138"/>
    </row>
    <row r="45326" spans="9:20" x14ac:dyDescent="0.25">
      <c r="I45326" s="137"/>
      <c r="J45326" s="110"/>
      <c r="K45326"/>
      <c r="L45326"/>
      <c r="T45326" s="138"/>
    </row>
    <row r="45327" spans="9:20" x14ac:dyDescent="0.25">
      <c r="I45327" s="137"/>
      <c r="J45327" s="110"/>
      <c r="K45327"/>
      <c r="L45327"/>
      <c r="T45327" s="138"/>
    </row>
    <row r="45328" spans="9:20" x14ac:dyDescent="0.25">
      <c r="I45328" s="137"/>
      <c r="J45328" s="110"/>
      <c r="K45328"/>
      <c r="L45328"/>
      <c r="T45328" s="138"/>
    </row>
    <row r="45329" spans="9:20" x14ac:dyDescent="0.25">
      <c r="I45329" s="137"/>
      <c r="J45329" s="110"/>
      <c r="K45329"/>
      <c r="L45329"/>
      <c r="T45329" s="138"/>
    </row>
    <row r="45330" spans="9:20" x14ac:dyDescent="0.25">
      <c r="I45330" s="137"/>
      <c r="J45330" s="110"/>
      <c r="K45330"/>
      <c r="L45330"/>
      <c r="T45330" s="138"/>
    </row>
    <row r="45331" spans="9:20" x14ac:dyDescent="0.25">
      <c r="I45331" s="137"/>
      <c r="J45331" s="110"/>
      <c r="K45331"/>
      <c r="L45331"/>
      <c r="T45331" s="138"/>
    </row>
    <row r="45332" spans="9:20" x14ac:dyDescent="0.25">
      <c r="I45332" s="137"/>
      <c r="J45332" s="110"/>
      <c r="K45332"/>
      <c r="L45332"/>
      <c r="T45332" s="138"/>
    </row>
    <row r="45333" spans="9:20" x14ac:dyDescent="0.25">
      <c r="I45333" s="137"/>
      <c r="J45333" s="110"/>
      <c r="K45333"/>
      <c r="L45333"/>
      <c r="T45333" s="138"/>
    </row>
    <row r="45334" spans="9:20" x14ac:dyDescent="0.25">
      <c r="I45334" s="137"/>
      <c r="J45334" s="110"/>
      <c r="K45334"/>
      <c r="L45334"/>
      <c r="T45334" s="138"/>
    </row>
    <row r="45335" spans="9:20" x14ac:dyDescent="0.25">
      <c r="I45335" s="137"/>
      <c r="J45335" s="110"/>
      <c r="K45335"/>
      <c r="L45335"/>
      <c r="T45335" s="138"/>
    </row>
    <row r="45336" spans="9:20" x14ac:dyDescent="0.25">
      <c r="I45336" s="137"/>
      <c r="J45336" s="110"/>
      <c r="K45336"/>
      <c r="L45336"/>
      <c r="T45336" s="138"/>
    </row>
    <row r="45337" spans="9:20" x14ac:dyDescent="0.25">
      <c r="I45337" s="137"/>
      <c r="J45337" s="110"/>
      <c r="K45337"/>
      <c r="L45337"/>
      <c r="T45337" s="138"/>
    </row>
    <row r="45338" spans="9:20" x14ac:dyDescent="0.25">
      <c r="I45338" s="137"/>
      <c r="J45338" s="110"/>
      <c r="K45338"/>
      <c r="L45338"/>
      <c r="T45338" s="138"/>
    </row>
    <row r="45339" spans="9:20" x14ac:dyDescent="0.25">
      <c r="I45339" s="137"/>
      <c r="J45339" s="110"/>
      <c r="K45339"/>
      <c r="L45339"/>
      <c r="T45339" s="138"/>
    </row>
    <row r="45340" spans="9:20" x14ac:dyDescent="0.25">
      <c r="I45340" s="137"/>
      <c r="J45340" s="110"/>
      <c r="K45340"/>
      <c r="L45340"/>
      <c r="T45340" s="138"/>
    </row>
    <row r="45341" spans="9:20" x14ac:dyDescent="0.25">
      <c r="I45341" s="137"/>
      <c r="J45341" s="110"/>
      <c r="K45341"/>
      <c r="L45341"/>
      <c r="T45341" s="138"/>
    </row>
    <row r="45342" spans="9:20" x14ac:dyDescent="0.25">
      <c r="I45342" s="137"/>
      <c r="J45342" s="110"/>
      <c r="K45342"/>
      <c r="L45342"/>
      <c r="T45342" s="138"/>
    </row>
    <row r="45343" spans="9:20" x14ac:dyDescent="0.25">
      <c r="I45343" s="137"/>
      <c r="J45343" s="110"/>
      <c r="K45343"/>
      <c r="L45343"/>
      <c r="T45343" s="138"/>
    </row>
    <row r="45344" spans="9:20" x14ac:dyDescent="0.25">
      <c r="I45344" s="137"/>
      <c r="J45344" s="110"/>
      <c r="K45344"/>
      <c r="L45344"/>
      <c r="T45344" s="138"/>
    </row>
    <row r="45345" spans="9:20" x14ac:dyDescent="0.25">
      <c r="I45345" s="137"/>
      <c r="J45345" s="110"/>
      <c r="K45345"/>
      <c r="L45345"/>
      <c r="T45345" s="138"/>
    </row>
    <row r="45346" spans="9:20" x14ac:dyDescent="0.25">
      <c r="I45346" s="137"/>
      <c r="J45346" s="110"/>
      <c r="K45346"/>
      <c r="L45346"/>
      <c r="T45346" s="138"/>
    </row>
    <row r="45347" spans="9:20" x14ac:dyDescent="0.25">
      <c r="I45347" s="137"/>
      <c r="J45347" s="110"/>
      <c r="K45347"/>
      <c r="L45347"/>
      <c r="T45347" s="138"/>
    </row>
    <row r="45348" spans="9:20" x14ac:dyDescent="0.25">
      <c r="I45348" s="137"/>
      <c r="J45348" s="110"/>
      <c r="K45348"/>
      <c r="L45348"/>
      <c r="T45348" s="138"/>
    </row>
    <row r="45349" spans="9:20" x14ac:dyDescent="0.25">
      <c r="I45349" s="137"/>
      <c r="J45349" s="110"/>
      <c r="K45349"/>
      <c r="L45349"/>
      <c r="T45349" s="138"/>
    </row>
    <row r="45350" spans="9:20" x14ac:dyDescent="0.25">
      <c r="I45350" s="137"/>
      <c r="J45350" s="110"/>
      <c r="K45350"/>
      <c r="L45350"/>
      <c r="T45350" s="138"/>
    </row>
    <row r="45351" spans="9:20" x14ac:dyDescent="0.25">
      <c r="I45351" s="137"/>
      <c r="J45351" s="110"/>
      <c r="K45351"/>
      <c r="L45351"/>
      <c r="T45351" s="138"/>
    </row>
    <row r="45352" spans="9:20" x14ac:dyDescent="0.25">
      <c r="I45352" s="137"/>
      <c r="J45352" s="110"/>
      <c r="K45352"/>
      <c r="L45352"/>
      <c r="T45352" s="138"/>
    </row>
    <row r="45353" spans="9:20" x14ac:dyDescent="0.25">
      <c r="I45353" s="137"/>
      <c r="J45353" s="110"/>
      <c r="K45353"/>
      <c r="L45353"/>
      <c r="T45353" s="138"/>
    </row>
    <row r="45354" spans="9:20" x14ac:dyDescent="0.25">
      <c r="I45354" s="137"/>
      <c r="J45354" s="110"/>
      <c r="K45354"/>
      <c r="L45354"/>
      <c r="T45354" s="138"/>
    </row>
    <row r="45355" spans="9:20" x14ac:dyDescent="0.25">
      <c r="I45355" s="137"/>
      <c r="J45355" s="110"/>
      <c r="K45355"/>
      <c r="L45355"/>
      <c r="T45355" s="138"/>
    </row>
    <row r="45356" spans="9:20" x14ac:dyDescent="0.25">
      <c r="I45356" s="137"/>
      <c r="J45356" s="110"/>
      <c r="K45356"/>
      <c r="L45356"/>
      <c r="T45356" s="138"/>
    </row>
    <row r="45357" spans="9:20" x14ac:dyDescent="0.25">
      <c r="I45357" s="137"/>
      <c r="J45357" s="110"/>
      <c r="K45357"/>
      <c r="L45357"/>
      <c r="T45357" s="138"/>
    </row>
    <row r="45358" spans="9:20" x14ac:dyDescent="0.25">
      <c r="I45358" s="137"/>
      <c r="J45358" s="110"/>
      <c r="K45358"/>
      <c r="L45358"/>
      <c r="T45358" s="138"/>
    </row>
    <row r="45359" spans="9:20" x14ac:dyDescent="0.25">
      <c r="I45359" s="137"/>
      <c r="J45359" s="110"/>
      <c r="K45359"/>
      <c r="L45359"/>
      <c r="T45359" s="138"/>
    </row>
    <row r="45360" spans="9:20" x14ac:dyDescent="0.25">
      <c r="I45360" s="137"/>
      <c r="J45360" s="110"/>
      <c r="K45360"/>
      <c r="L45360"/>
      <c r="T45360" s="138"/>
    </row>
    <row r="45361" spans="9:20" x14ac:dyDescent="0.25">
      <c r="I45361" s="137"/>
      <c r="J45361" s="110"/>
      <c r="K45361"/>
      <c r="L45361"/>
      <c r="T45361" s="138"/>
    </row>
    <row r="45362" spans="9:20" x14ac:dyDescent="0.25">
      <c r="I45362" s="137"/>
      <c r="J45362" s="110"/>
      <c r="K45362"/>
      <c r="L45362"/>
      <c r="T45362" s="138"/>
    </row>
    <row r="45363" spans="9:20" x14ac:dyDescent="0.25">
      <c r="I45363" s="137"/>
      <c r="J45363" s="110"/>
      <c r="K45363"/>
      <c r="L45363"/>
      <c r="T45363" s="138"/>
    </row>
    <row r="45364" spans="9:20" x14ac:dyDescent="0.25">
      <c r="I45364" s="137"/>
      <c r="J45364" s="110"/>
      <c r="K45364"/>
      <c r="L45364"/>
      <c r="T45364" s="138"/>
    </row>
    <row r="45365" spans="9:20" x14ac:dyDescent="0.25">
      <c r="I45365" s="137"/>
      <c r="J45365" s="110"/>
      <c r="K45365"/>
      <c r="L45365"/>
      <c r="T45365" s="138"/>
    </row>
    <row r="45366" spans="9:20" x14ac:dyDescent="0.25">
      <c r="I45366" s="137"/>
      <c r="J45366" s="110"/>
      <c r="K45366"/>
      <c r="L45366"/>
      <c r="T45366" s="138"/>
    </row>
    <row r="45367" spans="9:20" x14ac:dyDescent="0.25">
      <c r="I45367" s="137"/>
      <c r="J45367" s="110"/>
      <c r="K45367"/>
      <c r="L45367"/>
      <c r="T45367" s="138"/>
    </row>
    <row r="45368" spans="9:20" x14ac:dyDescent="0.25">
      <c r="I45368" s="137"/>
      <c r="J45368" s="110"/>
      <c r="K45368"/>
      <c r="L45368"/>
      <c r="T45368" s="138"/>
    </row>
    <row r="45369" spans="9:20" x14ac:dyDescent="0.25">
      <c r="I45369" s="137"/>
      <c r="J45369" s="110"/>
      <c r="K45369"/>
      <c r="L45369"/>
      <c r="T45369" s="138"/>
    </row>
    <row r="45370" spans="9:20" x14ac:dyDescent="0.25">
      <c r="I45370" s="137"/>
      <c r="J45370" s="110"/>
      <c r="K45370"/>
      <c r="L45370"/>
      <c r="T45370" s="138"/>
    </row>
    <row r="45371" spans="9:20" x14ac:dyDescent="0.25">
      <c r="I45371" s="137"/>
      <c r="J45371" s="110"/>
      <c r="K45371"/>
      <c r="L45371"/>
      <c r="T45371" s="138"/>
    </row>
    <row r="45372" spans="9:20" x14ac:dyDescent="0.25">
      <c r="I45372" s="137"/>
      <c r="J45372" s="110"/>
      <c r="K45372"/>
      <c r="L45372"/>
      <c r="T45372" s="138"/>
    </row>
    <row r="45373" spans="9:20" x14ac:dyDescent="0.25">
      <c r="I45373" s="137"/>
      <c r="J45373" s="110"/>
      <c r="K45373"/>
      <c r="L45373"/>
      <c r="T45373" s="138"/>
    </row>
    <row r="45374" spans="9:20" x14ac:dyDescent="0.25">
      <c r="I45374" s="137"/>
      <c r="J45374" s="110"/>
      <c r="K45374"/>
      <c r="L45374"/>
      <c r="T45374" s="138"/>
    </row>
    <row r="45375" spans="9:20" x14ac:dyDescent="0.25">
      <c r="I45375" s="137"/>
      <c r="J45375" s="110"/>
      <c r="K45375"/>
      <c r="L45375"/>
      <c r="T45375" s="138"/>
    </row>
    <row r="45376" spans="9:20" x14ac:dyDescent="0.25">
      <c r="I45376" s="137"/>
      <c r="J45376" s="110"/>
      <c r="K45376"/>
      <c r="L45376"/>
      <c r="T45376" s="138"/>
    </row>
    <row r="45377" spans="9:20" x14ac:dyDescent="0.25">
      <c r="I45377" s="137"/>
      <c r="J45377" s="110"/>
      <c r="K45377"/>
      <c r="L45377"/>
      <c r="T45377" s="138"/>
    </row>
    <row r="45378" spans="9:20" x14ac:dyDescent="0.25">
      <c r="I45378" s="137"/>
      <c r="J45378" s="110"/>
      <c r="K45378"/>
      <c r="L45378"/>
      <c r="T45378" s="138"/>
    </row>
    <row r="45379" spans="9:20" x14ac:dyDescent="0.25">
      <c r="I45379" s="137"/>
      <c r="J45379" s="110"/>
      <c r="K45379"/>
      <c r="L45379"/>
      <c r="T45379" s="138"/>
    </row>
    <row r="45380" spans="9:20" x14ac:dyDescent="0.25">
      <c r="I45380" s="137"/>
      <c r="J45380" s="110"/>
      <c r="K45380"/>
      <c r="L45380"/>
      <c r="T45380" s="138"/>
    </row>
    <row r="45381" spans="9:20" x14ac:dyDescent="0.25">
      <c r="I45381" s="137"/>
      <c r="J45381" s="110"/>
      <c r="K45381"/>
      <c r="L45381"/>
      <c r="T45381" s="138"/>
    </row>
    <row r="45382" spans="9:20" x14ac:dyDescent="0.25">
      <c r="I45382" s="137"/>
      <c r="J45382" s="110"/>
      <c r="K45382"/>
      <c r="L45382"/>
      <c r="T45382" s="138"/>
    </row>
    <row r="45383" spans="9:20" x14ac:dyDescent="0.25">
      <c r="I45383" s="137"/>
      <c r="J45383" s="110"/>
      <c r="K45383"/>
      <c r="L45383"/>
      <c r="T45383" s="138"/>
    </row>
    <row r="45384" spans="9:20" x14ac:dyDescent="0.25">
      <c r="I45384" s="137"/>
      <c r="J45384" s="110"/>
      <c r="K45384"/>
      <c r="L45384"/>
      <c r="T45384" s="138"/>
    </row>
    <row r="45385" spans="9:20" x14ac:dyDescent="0.25">
      <c r="I45385" s="137"/>
      <c r="J45385" s="110"/>
      <c r="K45385"/>
      <c r="L45385"/>
      <c r="T45385" s="138"/>
    </row>
    <row r="45386" spans="9:20" x14ac:dyDescent="0.25">
      <c r="I45386" s="137"/>
      <c r="J45386" s="110"/>
      <c r="K45386"/>
      <c r="L45386"/>
      <c r="T45386" s="138"/>
    </row>
    <row r="45387" spans="9:20" x14ac:dyDescent="0.25">
      <c r="I45387" s="137"/>
      <c r="J45387" s="110"/>
      <c r="K45387"/>
      <c r="L45387"/>
      <c r="T45387" s="138"/>
    </row>
    <row r="45388" spans="9:20" x14ac:dyDescent="0.25">
      <c r="I45388" s="137"/>
      <c r="J45388" s="110"/>
      <c r="K45388"/>
      <c r="L45388"/>
      <c r="T45388" s="138"/>
    </row>
    <row r="45389" spans="9:20" x14ac:dyDescent="0.25">
      <c r="I45389" s="137"/>
      <c r="J45389" s="110"/>
      <c r="K45389"/>
      <c r="L45389"/>
      <c r="T45389" s="138"/>
    </row>
    <row r="45390" spans="9:20" x14ac:dyDescent="0.25">
      <c r="I45390" s="137"/>
      <c r="J45390" s="110"/>
      <c r="K45390"/>
      <c r="L45390"/>
      <c r="T45390" s="138"/>
    </row>
    <row r="45391" spans="9:20" x14ac:dyDescent="0.25">
      <c r="I45391" s="137"/>
      <c r="J45391" s="110"/>
      <c r="K45391"/>
      <c r="L45391"/>
      <c r="T45391" s="138"/>
    </row>
    <row r="45392" spans="9:20" x14ac:dyDescent="0.25">
      <c r="I45392" s="137"/>
      <c r="J45392" s="110"/>
      <c r="K45392"/>
      <c r="L45392"/>
      <c r="T45392" s="138"/>
    </row>
    <row r="45393" spans="9:20" x14ac:dyDescent="0.25">
      <c r="I45393" s="137"/>
      <c r="J45393" s="110"/>
      <c r="K45393"/>
      <c r="L45393"/>
      <c r="T45393" s="138"/>
    </row>
    <row r="45394" spans="9:20" x14ac:dyDescent="0.25">
      <c r="I45394" s="137"/>
      <c r="J45394" s="110"/>
      <c r="K45394"/>
      <c r="L45394"/>
      <c r="T45394" s="138"/>
    </row>
    <row r="45395" spans="9:20" x14ac:dyDescent="0.25">
      <c r="I45395" s="137"/>
      <c r="J45395" s="110"/>
      <c r="K45395"/>
      <c r="L45395"/>
      <c r="T45395" s="138"/>
    </row>
    <row r="45396" spans="9:20" x14ac:dyDescent="0.25">
      <c r="I45396" s="137"/>
      <c r="J45396" s="110"/>
      <c r="K45396"/>
      <c r="L45396"/>
      <c r="T45396" s="138"/>
    </row>
    <row r="45397" spans="9:20" x14ac:dyDescent="0.25">
      <c r="I45397" s="137"/>
      <c r="J45397" s="110"/>
      <c r="K45397"/>
      <c r="L45397"/>
      <c r="T45397" s="138"/>
    </row>
    <row r="45398" spans="9:20" x14ac:dyDescent="0.25">
      <c r="I45398" s="137"/>
      <c r="J45398" s="110"/>
      <c r="K45398"/>
      <c r="L45398"/>
      <c r="T45398" s="138"/>
    </row>
    <row r="45399" spans="9:20" x14ac:dyDescent="0.25">
      <c r="I45399" s="137"/>
      <c r="J45399" s="110"/>
      <c r="K45399"/>
      <c r="L45399"/>
      <c r="T45399" s="138"/>
    </row>
    <row r="45400" spans="9:20" x14ac:dyDescent="0.25">
      <c r="I45400" s="137"/>
      <c r="J45400" s="110"/>
      <c r="K45400"/>
      <c r="L45400"/>
      <c r="T45400" s="138"/>
    </row>
    <row r="45401" spans="9:20" x14ac:dyDescent="0.25">
      <c r="I45401" s="137"/>
      <c r="J45401" s="110"/>
      <c r="K45401"/>
      <c r="L45401"/>
      <c r="T45401" s="138"/>
    </row>
    <row r="45402" spans="9:20" x14ac:dyDescent="0.25">
      <c r="I45402" s="137"/>
      <c r="J45402" s="110"/>
      <c r="K45402"/>
      <c r="L45402"/>
      <c r="T45402" s="138"/>
    </row>
    <row r="45403" spans="9:20" x14ac:dyDescent="0.25">
      <c r="I45403" s="137"/>
      <c r="J45403" s="110"/>
      <c r="K45403"/>
      <c r="L45403"/>
      <c r="T45403" s="138"/>
    </row>
    <row r="45404" spans="9:20" x14ac:dyDescent="0.25">
      <c r="I45404" s="137"/>
      <c r="J45404" s="110"/>
      <c r="K45404"/>
      <c r="L45404"/>
      <c r="T45404" s="138"/>
    </row>
    <row r="45405" spans="9:20" x14ac:dyDescent="0.25">
      <c r="I45405" s="137"/>
      <c r="J45405" s="110"/>
      <c r="K45405"/>
      <c r="L45405"/>
      <c r="T45405" s="138"/>
    </row>
    <row r="45406" spans="9:20" x14ac:dyDescent="0.25">
      <c r="I45406" s="137"/>
      <c r="J45406" s="110"/>
      <c r="K45406"/>
      <c r="L45406"/>
      <c r="T45406" s="138"/>
    </row>
    <row r="45407" spans="9:20" x14ac:dyDescent="0.25">
      <c r="I45407" s="137"/>
      <c r="J45407" s="110"/>
      <c r="K45407"/>
      <c r="L45407"/>
      <c r="T45407" s="138"/>
    </row>
    <row r="45408" spans="9:20" x14ac:dyDescent="0.25">
      <c r="I45408" s="137"/>
      <c r="J45408" s="110"/>
      <c r="K45408"/>
      <c r="L45408"/>
      <c r="T45408" s="138"/>
    </row>
    <row r="45409" spans="9:20" x14ac:dyDescent="0.25">
      <c r="I45409" s="137"/>
      <c r="J45409" s="110"/>
      <c r="K45409"/>
      <c r="L45409"/>
      <c r="T45409" s="138"/>
    </row>
    <row r="45410" spans="9:20" x14ac:dyDescent="0.25">
      <c r="I45410" s="137"/>
      <c r="J45410" s="110"/>
      <c r="K45410"/>
      <c r="L45410"/>
      <c r="T45410" s="138"/>
    </row>
    <row r="45411" spans="9:20" x14ac:dyDescent="0.25">
      <c r="I45411" s="137"/>
      <c r="J45411" s="110"/>
      <c r="K45411"/>
      <c r="L45411"/>
      <c r="T45411" s="138"/>
    </row>
    <row r="45412" spans="9:20" x14ac:dyDescent="0.25">
      <c r="I45412" s="137"/>
      <c r="J45412" s="110"/>
      <c r="K45412"/>
      <c r="L45412"/>
      <c r="T45412" s="138"/>
    </row>
    <row r="45413" spans="9:20" x14ac:dyDescent="0.25">
      <c r="I45413" s="137"/>
      <c r="J45413" s="110"/>
      <c r="K45413"/>
      <c r="L45413"/>
      <c r="T45413" s="138"/>
    </row>
    <row r="45414" spans="9:20" x14ac:dyDescent="0.25">
      <c r="I45414" s="137"/>
      <c r="J45414" s="110"/>
      <c r="K45414"/>
      <c r="L45414"/>
      <c r="T45414" s="138"/>
    </row>
    <row r="45415" spans="9:20" x14ac:dyDescent="0.25">
      <c r="I45415" s="137"/>
      <c r="J45415" s="110"/>
      <c r="K45415"/>
      <c r="L45415"/>
      <c r="T45415" s="138"/>
    </row>
    <row r="45416" spans="9:20" x14ac:dyDescent="0.25">
      <c r="I45416" s="137"/>
      <c r="J45416" s="110"/>
      <c r="K45416"/>
      <c r="L45416"/>
      <c r="T45416" s="138"/>
    </row>
    <row r="45417" spans="9:20" x14ac:dyDescent="0.25">
      <c r="I45417" s="137"/>
      <c r="J45417" s="110"/>
      <c r="K45417"/>
      <c r="L45417"/>
      <c r="T45417" s="138"/>
    </row>
    <row r="45418" spans="9:20" x14ac:dyDescent="0.25">
      <c r="I45418" s="137"/>
      <c r="J45418" s="110"/>
      <c r="K45418"/>
      <c r="L45418"/>
      <c r="T45418" s="138"/>
    </row>
    <row r="45419" spans="9:20" x14ac:dyDescent="0.25">
      <c r="I45419" s="137"/>
      <c r="J45419" s="110"/>
      <c r="K45419"/>
      <c r="L45419"/>
      <c r="T45419" s="138"/>
    </row>
    <row r="45420" spans="9:20" x14ac:dyDescent="0.25">
      <c r="I45420" s="137"/>
      <c r="J45420" s="110"/>
      <c r="K45420"/>
      <c r="L45420"/>
      <c r="T45420" s="138"/>
    </row>
    <row r="45421" spans="9:20" x14ac:dyDescent="0.25">
      <c r="I45421" s="137"/>
      <c r="J45421" s="110"/>
      <c r="K45421"/>
      <c r="L45421"/>
      <c r="T45421" s="138"/>
    </row>
    <row r="45422" spans="9:20" x14ac:dyDescent="0.25">
      <c r="I45422" s="137"/>
      <c r="J45422" s="110"/>
      <c r="K45422"/>
      <c r="L45422"/>
      <c r="T45422" s="138"/>
    </row>
    <row r="45423" spans="9:20" x14ac:dyDescent="0.25">
      <c r="I45423" s="137"/>
      <c r="J45423" s="110"/>
      <c r="K45423"/>
      <c r="L45423"/>
      <c r="T45423" s="138"/>
    </row>
    <row r="45424" spans="9:20" x14ac:dyDescent="0.25">
      <c r="I45424" s="137"/>
      <c r="J45424" s="110"/>
      <c r="K45424"/>
      <c r="L45424"/>
      <c r="T45424" s="138"/>
    </row>
    <row r="45425" spans="9:20" x14ac:dyDescent="0.25">
      <c r="I45425" s="137"/>
      <c r="J45425" s="110"/>
      <c r="K45425"/>
      <c r="L45425"/>
      <c r="T45425" s="138"/>
    </row>
    <row r="45426" spans="9:20" x14ac:dyDescent="0.25">
      <c r="I45426" s="137"/>
      <c r="J45426" s="110"/>
      <c r="K45426"/>
      <c r="L45426"/>
      <c r="T45426" s="138"/>
    </row>
    <row r="45427" spans="9:20" x14ac:dyDescent="0.25">
      <c r="I45427" s="137"/>
      <c r="J45427" s="110"/>
      <c r="K45427"/>
      <c r="L45427"/>
      <c r="T45427" s="138"/>
    </row>
    <row r="45428" spans="9:20" x14ac:dyDescent="0.25">
      <c r="I45428" s="137"/>
      <c r="J45428" s="110"/>
      <c r="K45428"/>
      <c r="L45428"/>
      <c r="T45428" s="138"/>
    </row>
    <row r="45429" spans="9:20" x14ac:dyDescent="0.25">
      <c r="I45429" s="137"/>
      <c r="J45429" s="110"/>
      <c r="K45429"/>
      <c r="L45429"/>
      <c r="T45429" s="138"/>
    </row>
    <row r="45430" spans="9:20" x14ac:dyDescent="0.25">
      <c r="I45430" s="137"/>
      <c r="J45430" s="110"/>
      <c r="K45430"/>
      <c r="L45430"/>
      <c r="T45430" s="138"/>
    </row>
    <row r="45431" spans="9:20" x14ac:dyDescent="0.25">
      <c r="I45431" s="137"/>
      <c r="J45431" s="110"/>
      <c r="K45431"/>
      <c r="L45431"/>
      <c r="T45431" s="138"/>
    </row>
    <row r="45432" spans="9:20" x14ac:dyDescent="0.25">
      <c r="I45432" s="137"/>
      <c r="J45432" s="110"/>
      <c r="K45432"/>
      <c r="L45432"/>
      <c r="T45432" s="138"/>
    </row>
    <row r="45433" spans="9:20" x14ac:dyDescent="0.25">
      <c r="I45433" s="137"/>
      <c r="J45433" s="110"/>
      <c r="K45433"/>
      <c r="L45433"/>
      <c r="T45433" s="138"/>
    </row>
    <row r="45434" spans="9:20" x14ac:dyDescent="0.25">
      <c r="I45434" s="137"/>
      <c r="J45434" s="110"/>
      <c r="K45434"/>
      <c r="L45434"/>
      <c r="T45434" s="138"/>
    </row>
    <row r="45435" spans="9:20" x14ac:dyDescent="0.25">
      <c r="I45435" s="137"/>
      <c r="J45435" s="110"/>
      <c r="K45435"/>
      <c r="L45435"/>
      <c r="T45435" s="138"/>
    </row>
    <row r="45436" spans="9:20" x14ac:dyDescent="0.25">
      <c r="I45436" s="137"/>
      <c r="J45436" s="110"/>
      <c r="K45436"/>
      <c r="L45436"/>
      <c r="T45436" s="138"/>
    </row>
    <row r="45437" spans="9:20" x14ac:dyDescent="0.25">
      <c r="I45437" s="137"/>
      <c r="J45437" s="110"/>
      <c r="K45437"/>
      <c r="L45437"/>
      <c r="T45437" s="138"/>
    </row>
    <row r="45438" spans="9:20" x14ac:dyDescent="0.25">
      <c r="I45438" s="137"/>
      <c r="J45438" s="110"/>
      <c r="K45438"/>
      <c r="L45438"/>
      <c r="T45438" s="138"/>
    </row>
    <row r="45439" spans="9:20" x14ac:dyDescent="0.25">
      <c r="I45439" s="137"/>
      <c r="J45439" s="110"/>
      <c r="K45439"/>
      <c r="L45439"/>
      <c r="T45439" s="138"/>
    </row>
    <row r="45440" spans="9:20" x14ac:dyDescent="0.25">
      <c r="I45440" s="137"/>
      <c r="J45440" s="110"/>
      <c r="K45440"/>
      <c r="L45440"/>
      <c r="T45440" s="138"/>
    </row>
    <row r="45441" spans="9:20" x14ac:dyDescent="0.25">
      <c r="I45441" s="137"/>
      <c r="J45441" s="110"/>
      <c r="K45441"/>
      <c r="L45441"/>
      <c r="T45441" s="138"/>
    </row>
    <row r="45442" spans="9:20" x14ac:dyDescent="0.25">
      <c r="I45442" s="137"/>
      <c r="J45442" s="110"/>
      <c r="K45442"/>
      <c r="L45442"/>
      <c r="T45442" s="138"/>
    </row>
    <row r="45443" spans="9:20" x14ac:dyDescent="0.25">
      <c r="I45443" s="137"/>
      <c r="J45443" s="110"/>
      <c r="K45443"/>
      <c r="L45443"/>
      <c r="T45443" s="138"/>
    </row>
    <row r="45444" spans="9:20" x14ac:dyDescent="0.25">
      <c r="I45444" s="137"/>
      <c r="J45444" s="110"/>
      <c r="K45444"/>
      <c r="L45444"/>
      <c r="T45444" s="138"/>
    </row>
    <row r="45445" spans="9:20" x14ac:dyDescent="0.25">
      <c r="I45445" s="137"/>
      <c r="J45445" s="110"/>
      <c r="K45445"/>
      <c r="L45445"/>
      <c r="T45445" s="138"/>
    </row>
    <row r="45446" spans="9:20" x14ac:dyDescent="0.25">
      <c r="I45446" s="137"/>
      <c r="J45446" s="110"/>
      <c r="K45446"/>
      <c r="L45446"/>
      <c r="T45446" s="138"/>
    </row>
    <row r="45447" spans="9:20" x14ac:dyDescent="0.25">
      <c r="I45447" s="137"/>
      <c r="J45447" s="110"/>
      <c r="K45447"/>
      <c r="L45447"/>
      <c r="T45447" s="138"/>
    </row>
    <row r="45448" spans="9:20" x14ac:dyDescent="0.25">
      <c r="I45448" s="137"/>
      <c r="J45448" s="110"/>
      <c r="K45448"/>
      <c r="L45448"/>
      <c r="T45448" s="138"/>
    </row>
    <row r="45449" spans="9:20" x14ac:dyDescent="0.25">
      <c r="I45449" s="137"/>
      <c r="J45449" s="110"/>
      <c r="K45449"/>
      <c r="L45449"/>
      <c r="T45449" s="138"/>
    </row>
    <row r="45450" spans="9:20" x14ac:dyDescent="0.25">
      <c r="I45450" s="137"/>
      <c r="J45450" s="110"/>
      <c r="K45450"/>
      <c r="L45450"/>
      <c r="T45450" s="138"/>
    </row>
    <row r="45451" spans="9:20" x14ac:dyDescent="0.25">
      <c r="I45451" s="137"/>
      <c r="J45451" s="110"/>
      <c r="K45451"/>
      <c r="L45451"/>
      <c r="T45451" s="138"/>
    </row>
    <row r="45452" spans="9:20" x14ac:dyDescent="0.25">
      <c r="I45452" s="137"/>
      <c r="J45452" s="110"/>
      <c r="K45452"/>
      <c r="L45452"/>
      <c r="T45452" s="138"/>
    </row>
    <row r="45453" spans="9:20" x14ac:dyDescent="0.25">
      <c r="I45453" s="137"/>
      <c r="J45453" s="110"/>
      <c r="K45453"/>
      <c r="L45453"/>
      <c r="T45453" s="138"/>
    </row>
    <row r="45454" spans="9:20" x14ac:dyDescent="0.25">
      <c r="I45454" s="137"/>
      <c r="J45454" s="110"/>
      <c r="K45454"/>
      <c r="L45454"/>
      <c r="T45454" s="138"/>
    </row>
    <row r="45455" spans="9:20" x14ac:dyDescent="0.25">
      <c r="I45455" s="137"/>
      <c r="J45455" s="110"/>
      <c r="K45455"/>
      <c r="L45455"/>
      <c r="T45455" s="138"/>
    </row>
    <row r="45456" spans="9:20" x14ac:dyDescent="0.25">
      <c r="I45456" s="137"/>
      <c r="J45456" s="110"/>
      <c r="K45456"/>
      <c r="L45456"/>
      <c r="T45456" s="138"/>
    </row>
    <row r="45457" spans="9:20" x14ac:dyDescent="0.25">
      <c r="I45457" s="137"/>
      <c r="J45457" s="110"/>
      <c r="K45457"/>
      <c r="L45457"/>
      <c r="T45457" s="138"/>
    </row>
    <row r="45458" spans="9:20" x14ac:dyDescent="0.25">
      <c r="I45458" s="137"/>
      <c r="J45458" s="110"/>
      <c r="K45458"/>
      <c r="L45458"/>
      <c r="T45458" s="138"/>
    </row>
    <row r="45459" spans="9:20" x14ac:dyDescent="0.25">
      <c r="I45459" s="137"/>
      <c r="J45459" s="110"/>
      <c r="K45459"/>
      <c r="L45459"/>
      <c r="T45459" s="138"/>
    </row>
    <row r="45460" spans="9:20" x14ac:dyDescent="0.25">
      <c r="I45460" s="137"/>
      <c r="J45460" s="110"/>
      <c r="K45460"/>
      <c r="L45460"/>
      <c r="T45460" s="138"/>
    </row>
    <row r="45461" spans="9:20" x14ac:dyDescent="0.25">
      <c r="I45461" s="137"/>
      <c r="J45461" s="110"/>
      <c r="K45461"/>
      <c r="L45461"/>
      <c r="T45461" s="138"/>
    </row>
    <row r="45462" spans="9:20" x14ac:dyDescent="0.25">
      <c r="I45462" s="137"/>
      <c r="J45462" s="110"/>
      <c r="K45462"/>
      <c r="L45462"/>
      <c r="T45462" s="138"/>
    </row>
    <row r="45463" spans="9:20" x14ac:dyDescent="0.25">
      <c r="I45463" s="137"/>
      <c r="J45463" s="110"/>
      <c r="K45463"/>
      <c r="L45463"/>
      <c r="T45463" s="138"/>
    </row>
    <row r="45464" spans="9:20" x14ac:dyDescent="0.25">
      <c r="I45464" s="137"/>
      <c r="J45464" s="110"/>
      <c r="K45464"/>
      <c r="L45464"/>
      <c r="T45464" s="138"/>
    </row>
    <row r="45465" spans="9:20" x14ac:dyDescent="0.25">
      <c r="I45465" s="137"/>
      <c r="J45465" s="110"/>
      <c r="K45465"/>
      <c r="L45465"/>
      <c r="T45465" s="138"/>
    </row>
    <row r="45466" spans="9:20" x14ac:dyDescent="0.25">
      <c r="I45466" s="137"/>
      <c r="J45466" s="110"/>
      <c r="K45466"/>
      <c r="L45466"/>
      <c r="T45466" s="138"/>
    </row>
    <row r="45467" spans="9:20" x14ac:dyDescent="0.25">
      <c r="I45467" s="137"/>
      <c r="J45467" s="110"/>
      <c r="K45467"/>
      <c r="L45467"/>
      <c r="T45467" s="138"/>
    </row>
    <row r="45468" spans="9:20" x14ac:dyDescent="0.25">
      <c r="I45468" s="137"/>
      <c r="J45468" s="110"/>
      <c r="K45468"/>
      <c r="L45468"/>
      <c r="T45468" s="138"/>
    </row>
    <row r="45469" spans="9:20" x14ac:dyDescent="0.25">
      <c r="I45469" s="137"/>
      <c r="J45469" s="110"/>
      <c r="K45469"/>
      <c r="L45469"/>
      <c r="T45469" s="138"/>
    </row>
    <row r="45470" spans="9:20" x14ac:dyDescent="0.25">
      <c r="I45470" s="137"/>
      <c r="J45470" s="110"/>
      <c r="K45470"/>
      <c r="L45470"/>
      <c r="T45470" s="138"/>
    </row>
    <row r="45471" spans="9:20" x14ac:dyDescent="0.25">
      <c r="I45471" s="137"/>
      <c r="J45471" s="110"/>
      <c r="K45471"/>
      <c r="L45471"/>
      <c r="T45471" s="138"/>
    </row>
    <row r="45472" spans="9:20" x14ac:dyDescent="0.25">
      <c r="I45472" s="137"/>
      <c r="J45472" s="110"/>
      <c r="K45472"/>
      <c r="L45472"/>
      <c r="T45472" s="138"/>
    </row>
    <row r="45473" spans="9:20" x14ac:dyDescent="0.25">
      <c r="I45473" s="137"/>
      <c r="J45473" s="110"/>
      <c r="K45473"/>
      <c r="L45473"/>
      <c r="T45473" s="138"/>
    </row>
    <row r="45474" spans="9:20" x14ac:dyDescent="0.25">
      <c r="I45474" s="137"/>
      <c r="J45474" s="110"/>
      <c r="K45474"/>
      <c r="L45474"/>
      <c r="T45474" s="138"/>
    </row>
    <row r="45475" spans="9:20" x14ac:dyDescent="0.25">
      <c r="I45475" s="137"/>
      <c r="J45475" s="110"/>
      <c r="K45475"/>
      <c r="L45475"/>
      <c r="T45475" s="138"/>
    </row>
    <row r="45476" spans="9:20" x14ac:dyDescent="0.25">
      <c r="I45476" s="137"/>
      <c r="J45476" s="110"/>
      <c r="K45476"/>
      <c r="L45476"/>
      <c r="T45476" s="138"/>
    </row>
    <row r="45477" spans="9:20" x14ac:dyDescent="0.25">
      <c r="I45477" s="137"/>
      <c r="J45477" s="110"/>
      <c r="K45477"/>
      <c r="L45477"/>
      <c r="T45477" s="138"/>
    </row>
    <row r="45478" spans="9:20" x14ac:dyDescent="0.25">
      <c r="I45478" s="137"/>
      <c r="J45478" s="110"/>
      <c r="K45478"/>
      <c r="L45478"/>
      <c r="T45478" s="138"/>
    </row>
    <row r="45479" spans="9:20" x14ac:dyDescent="0.25">
      <c r="I45479" s="137"/>
      <c r="J45479" s="110"/>
      <c r="K45479"/>
      <c r="L45479"/>
      <c r="T45479" s="138"/>
    </row>
    <row r="45480" spans="9:20" x14ac:dyDescent="0.25">
      <c r="I45480" s="137"/>
      <c r="J45480" s="110"/>
      <c r="K45480"/>
      <c r="L45480"/>
      <c r="T45480" s="138"/>
    </row>
    <row r="45481" spans="9:20" x14ac:dyDescent="0.25">
      <c r="I45481" s="137"/>
      <c r="J45481" s="110"/>
      <c r="K45481"/>
      <c r="L45481"/>
      <c r="T45481" s="138"/>
    </row>
    <row r="45482" spans="9:20" x14ac:dyDescent="0.25">
      <c r="I45482" s="137"/>
      <c r="J45482" s="110"/>
      <c r="K45482"/>
      <c r="L45482"/>
      <c r="T45482" s="138"/>
    </row>
    <row r="45483" spans="9:20" x14ac:dyDescent="0.25">
      <c r="I45483" s="137"/>
      <c r="J45483" s="110"/>
      <c r="K45483"/>
      <c r="L45483"/>
      <c r="T45483" s="138"/>
    </row>
    <row r="45484" spans="9:20" x14ac:dyDescent="0.25">
      <c r="I45484" s="137"/>
      <c r="J45484" s="110"/>
      <c r="K45484"/>
      <c r="L45484"/>
      <c r="T45484" s="138"/>
    </row>
    <row r="45485" spans="9:20" x14ac:dyDescent="0.25">
      <c r="I45485" s="137"/>
      <c r="J45485" s="110"/>
      <c r="K45485"/>
      <c r="L45485"/>
      <c r="T45485" s="138"/>
    </row>
    <row r="45486" spans="9:20" x14ac:dyDescent="0.25">
      <c r="I45486" s="137"/>
      <c r="J45486" s="110"/>
      <c r="K45486"/>
      <c r="L45486"/>
      <c r="T45486" s="138"/>
    </row>
    <row r="45487" spans="9:20" x14ac:dyDescent="0.25">
      <c r="I45487" s="137"/>
      <c r="J45487" s="110"/>
      <c r="K45487"/>
      <c r="L45487"/>
      <c r="T45487" s="138"/>
    </row>
    <row r="45488" spans="9:20" x14ac:dyDescent="0.25">
      <c r="I45488" s="137"/>
      <c r="J45488" s="110"/>
      <c r="K45488"/>
      <c r="L45488"/>
      <c r="T45488" s="138"/>
    </row>
    <row r="45489" spans="9:20" x14ac:dyDescent="0.25">
      <c r="I45489" s="137"/>
      <c r="J45489" s="110"/>
      <c r="K45489"/>
      <c r="L45489"/>
      <c r="T45489" s="138"/>
    </row>
    <row r="45490" spans="9:20" x14ac:dyDescent="0.25">
      <c r="I45490" s="137"/>
      <c r="J45490" s="110"/>
      <c r="K45490"/>
      <c r="L45490"/>
      <c r="T45490" s="138"/>
    </row>
    <row r="45491" spans="9:20" x14ac:dyDescent="0.25">
      <c r="I45491" s="137"/>
      <c r="J45491" s="110"/>
      <c r="K45491"/>
      <c r="L45491"/>
      <c r="T45491" s="138"/>
    </row>
    <row r="45492" spans="9:20" x14ac:dyDescent="0.25">
      <c r="I45492" s="137"/>
      <c r="J45492" s="110"/>
      <c r="K45492"/>
      <c r="L45492"/>
      <c r="T45492" s="138"/>
    </row>
    <row r="45493" spans="9:20" x14ac:dyDescent="0.25">
      <c r="I45493" s="137"/>
      <c r="J45493" s="110"/>
      <c r="K45493"/>
      <c r="L45493"/>
      <c r="T45493" s="138"/>
    </row>
    <row r="45494" spans="9:20" x14ac:dyDescent="0.25">
      <c r="I45494" s="137"/>
      <c r="J45494" s="110"/>
      <c r="K45494"/>
      <c r="L45494"/>
      <c r="T45494" s="138"/>
    </row>
    <row r="45495" spans="9:20" x14ac:dyDescent="0.25">
      <c r="I45495" s="137"/>
      <c r="J45495" s="110"/>
      <c r="K45495"/>
      <c r="L45495"/>
      <c r="T45495" s="138"/>
    </row>
    <row r="45496" spans="9:20" x14ac:dyDescent="0.25">
      <c r="I45496" s="137"/>
      <c r="J45496" s="110"/>
      <c r="K45496"/>
      <c r="L45496"/>
      <c r="T45496" s="138"/>
    </row>
    <row r="45497" spans="9:20" x14ac:dyDescent="0.25">
      <c r="I45497" s="137"/>
      <c r="J45497" s="110"/>
      <c r="K45497"/>
      <c r="L45497"/>
      <c r="T45497" s="138"/>
    </row>
    <row r="45498" spans="9:20" x14ac:dyDescent="0.25">
      <c r="I45498" s="137"/>
      <c r="J45498" s="110"/>
      <c r="K45498"/>
      <c r="L45498"/>
      <c r="T45498" s="138"/>
    </row>
    <row r="45499" spans="9:20" x14ac:dyDescent="0.25">
      <c r="I45499" s="137"/>
      <c r="J45499" s="110"/>
      <c r="K45499"/>
      <c r="L45499"/>
      <c r="T45499" s="138"/>
    </row>
    <row r="45500" spans="9:20" x14ac:dyDescent="0.25">
      <c r="I45500" s="137"/>
      <c r="J45500" s="110"/>
      <c r="K45500"/>
      <c r="L45500"/>
      <c r="T45500" s="138"/>
    </row>
    <row r="45501" spans="9:20" x14ac:dyDescent="0.25">
      <c r="I45501" s="137"/>
      <c r="J45501" s="110"/>
      <c r="K45501"/>
      <c r="L45501"/>
      <c r="T45501" s="138"/>
    </row>
    <row r="45502" spans="9:20" x14ac:dyDescent="0.25">
      <c r="I45502" s="137"/>
      <c r="J45502" s="110"/>
      <c r="K45502"/>
      <c r="L45502"/>
      <c r="T45502" s="138"/>
    </row>
    <row r="45503" spans="9:20" x14ac:dyDescent="0.25">
      <c r="I45503" s="137"/>
      <c r="J45503" s="110"/>
      <c r="K45503"/>
      <c r="L45503"/>
      <c r="T45503" s="138"/>
    </row>
    <row r="45504" spans="9:20" x14ac:dyDescent="0.25">
      <c r="I45504" s="137"/>
      <c r="J45504" s="110"/>
      <c r="K45504"/>
      <c r="L45504"/>
      <c r="T45504" s="138"/>
    </row>
    <row r="45505" spans="9:20" x14ac:dyDescent="0.25">
      <c r="I45505" s="137"/>
      <c r="J45505" s="110"/>
      <c r="K45505"/>
      <c r="L45505"/>
      <c r="T45505" s="138"/>
    </row>
    <row r="45506" spans="9:20" x14ac:dyDescent="0.25">
      <c r="I45506" s="137"/>
      <c r="J45506" s="110"/>
      <c r="K45506"/>
      <c r="L45506"/>
      <c r="T45506" s="138"/>
    </row>
    <row r="45507" spans="9:20" x14ac:dyDescent="0.25">
      <c r="I45507" s="137"/>
      <c r="J45507" s="110"/>
      <c r="K45507"/>
      <c r="L45507"/>
      <c r="T45507" s="138"/>
    </row>
    <row r="45508" spans="9:20" x14ac:dyDescent="0.25">
      <c r="I45508" s="137"/>
      <c r="J45508" s="110"/>
      <c r="K45508"/>
      <c r="L45508"/>
      <c r="T45508" s="138"/>
    </row>
    <row r="45509" spans="9:20" x14ac:dyDescent="0.25">
      <c r="I45509" s="137"/>
      <c r="J45509" s="110"/>
      <c r="K45509"/>
      <c r="L45509"/>
      <c r="T45509" s="138"/>
    </row>
    <row r="45510" spans="9:20" x14ac:dyDescent="0.25">
      <c r="I45510" s="137"/>
      <c r="J45510" s="110"/>
      <c r="K45510"/>
      <c r="L45510"/>
      <c r="T45510" s="138"/>
    </row>
    <row r="45511" spans="9:20" x14ac:dyDescent="0.25">
      <c r="I45511" s="137"/>
      <c r="J45511" s="110"/>
      <c r="K45511"/>
      <c r="L45511"/>
      <c r="T45511" s="138"/>
    </row>
    <row r="45512" spans="9:20" x14ac:dyDescent="0.25">
      <c r="I45512" s="137"/>
      <c r="J45512" s="110"/>
      <c r="K45512"/>
      <c r="L45512"/>
      <c r="T45512" s="138"/>
    </row>
    <row r="45513" spans="9:20" x14ac:dyDescent="0.25">
      <c r="I45513" s="137"/>
      <c r="J45513" s="110"/>
      <c r="K45513"/>
      <c r="L45513"/>
      <c r="T45513" s="138"/>
    </row>
    <row r="45514" spans="9:20" x14ac:dyDescent="0.25">
      <c r="I45514" s="137"/>
      <c r="J45514" s="110"/>
      <c r="K45514"/>
      <c r="L45514"/>
      <c r="T45514" s="138"/>
    </row>
    <row r="45515" spans="9:20" x14ac:dyDescent="0.25">
      <c r="I45515" s="137"/>
      <c r="J45515" s="110"/>
      <c r="K45515"/>
      <c r="L45515"/>
      <c r="T45515" s="138"/>
    </row>
    <row r="45516" spans="9:20" x14ac:dyDescent="0.25">
      <c r="I45516" s="137"/>
      <c r="J45516" s="110"/>
      <c r="K45516"/>
      <c r="L45516"/>
      <c r="T45516" s="138"/>
    </row>
    <row r="45517" spans="9:20" x14ac:dyDescent="0.25">
      <c r="I45517" s="137"/>
      <c r="J45517" s="110"/>
      <c r="K45517"/>
      <c r="L45517"/>
      <c r="T45517" s="138"/>
    </row>
    <row r="45518" spans="9:20" x14ac:dyDescent="0.25">
      <c r="I45518" s="137"/>
      <c r="J45518" s="110"/>
      <c r="K45518"/>
      <c r="L45518"/>
      <c r="T45518" s="138"/>
    </row>
    <row r="45519" spans="9:20" x14ac:dyDescent="0.25">
      <c r="I45519" s="137"/>
      <c r="J45519" s="110"/>
      <c r="K45519"/>
      <c r="L45519"/>
      <c r="T45519" s="138"/>
    </row>
    <row r="45520" spans="9:20" x14ac:dyDescent="0.25">
      <c r="I45520" s="137"/>
      <c r="J45520" s="110"/>
      <c r="K45520"/>
      <c r="L45520"/>
      <c r="T45520" s="138"/>
    </row>
    <row r="45521" spans="9:20" x14ac:dyDescent="0.25">
      <c r="I45521" s="137"/>
      <c r="J45521" s="110"/>
      <c r="K45521"/>
      <c r="L45521"/>
      <c r="T45521" s="138"/>
    </row>
    <row r="45522" spans="9:20" x14ac:dyDescent="0.25">
      <c r="I45522" s="137"/>
      <c r="J45522" s="110"/>
      <c r="K45522"/>
      <c r="L45522"/>
      <c r="T45522" s="138"/>
    </row>
    <row r="45523" spans="9:20" x14ac:dyDescent="0.25">
      <c r="I45523" s="137"/>
      <c r="J45523" s="110"/>
      <c r="K45523"/>
      <c r="L45523"/>
      <c r="T45523" s="138"/>
    </row>
    <row r="45524" spans="9:20" x14ac:dyDescent="0.25">
      <c r="I45524" s="137"/>
      <c r="J45524" s="110"/>
      <c r="K45524"/>
      <c r="L45524"/>
      <c r="T45524" s="138"/>
    </row>
    <row r="45525" spans="9:20" x14ac:dyDescent="0.25">
      <c r="I45525" s="137"/>
      <c r="J45525" s="110"/>
      <c r="K45525"/>
      <c r="L45525"/>
      <c r="T45525" s="138"/>
    </row>
    <row r="45526" spans="9:20" x14ac:dyDescent="0.25">
      <c r="I45526" s="137"/>
      <c r="J45526" s="110"/>
      <c r="K45526"/>
      <c r="L45526"/>
      <c r="T45526" s="138"/>
    </row>
    <row r="45527" spans="9:20" x14ac:dyDescent="0.25">
      <c r="I45527" s="137"/>
      <c r="J45527" s="110"/>
      <c r="K45527"/>
      <c r="L45527"/>
      <c r="T45527" s="138"/>
    </row>
    <row r="45528" spans="9:20" x14ac:dyDescent="0.25">
      <c r="I45528" s="137"/>
      <c r="J45528" s="110"/>
      <c r="K45528"/>
      <c r="L45528"/>
      <c r="T45528" s="138"/>
    </row>
    <row r="45529" spans="9:20" x14ac:dyDescent="0.25">
      <c r="I45529" s="137"/>
      <c r="J45529" s="110"/>
      <c r="K45529"/>
      <c r="L45529"/>
      <c r="T45529" s="138"/>
    </row>
    <row r="45530" spans="9:20" x14ac:dyDescent="0.25">
      <c r="I45530" s="137"/>
      <c r="J45530" s="110"/>
      <c r="K45530"/>
      <c r="L45530"/>
      <c r="T45530" s="138"/>
    </row>
    <row r="45531" spans="9:20" x14ac:dyDescent="0.25">
      <c r="I45531" s="137"/>
      <c r="J45531" s="110"/>
      <c r="K45531"/>
      <c r="L45531"/>
      <c r="T45531" s="138"/>
    </row>
    <row r="45532" spans="9:20" x14ac:dyDescent="0.25">
      <c r="I45532" s="137"/>
      <c r="J45532" s="110"/>
      <c r="K45532"/>
      <c r="L45532"/>
      <c r="T45532" s="138"/>
    </row>
    <row r="45533" spans="9:20" x14ac:dyDescent="0.25">
      <c r="I45533" s="137"/>
      <c r="J45533" s="110"/>
      <c r="K45533"/>
      <c r="L45533"/>
      <c r="T45533" s="138"/>
    </row>
    <row r="45534" spans="9:20" x14ac:dyDescent="0.25">
      <c r="I45534" s="137"/>
      <c r="J45534" s="110"/>
      <c r="K45534"/>
      <c r="L45534"/>
      <c r="T45534" s="138"/>
    </row>
    <row r="45535" spans="9:20" x14ac:dyDescent="0.25">
      <c r="I45535" s="137"/>
      <c r="J45535" s="110"/>
      <c r="K45535"/>
      <c r="L45535"/>
      <c r="T45535" s="138"/>
    </row>
    <row r="45536" spans="9:20" x14ac:dyDescent="0.25">
      <c r="I45536" s="137"/>
      <c r="J45536" s="110"/>
      <c r="K45536"/>
      <c r="L45536"/>
      <c r="T45536" s="138"/>
    </row>
    <row r="45537" spans="9:20" x14ac:dyDescent="0.25">
      <c r="I45537" s="137"/>
      <c r="J45537" s="110"/>
      <c r="K45537"/>
      <c r="L45537"/>
      <c r="T45537" s="138"/>
    </row>
    <row r="45538" spans="9:20" x14ac:dyDescent="0.25">
      <c r="I45538" s="137"/>
      <c r="J45538" s="110"/>
      <c r="K45538"/>
      <c r="L45538"/>
      <c r="T45538" s="138"/>
    </row>
    <row r="45539" spans="9:20" x14ac:dyDescent="0.25">
      <c r="I45539" s="137"/>
      <c r="J45539" s="110"/>
      <c r="K45539"/>
      <c r="L45539"/>
      <c r="T45539" s="138"/>
    </row>
    <row r="45540" spans="9:20" x14ac:dyDescent="0.25">
      <c r="I45540" s="137"/>
      <c r="J45540" s="110"/>
      <c r="K45540"/>
      <c r="L45540"/>
      <c r="T45540" s="138"/>
    </row>
    <row r="45541" spans="9:20" x14ac:dyDescent="0.25">
      <c r="I45541" s="137"/>
      <c r="J45541" s="110"/>
      <c r="K45541"/>
      <c r="L45541"/>
      <c r="T45541" s="138"/>
    </row>
    <row r="45542" spans="9:20" x14ac:dyDescent="0.25">
      <c r="I45542" s="137"/>
      <c r="J45542" s="110"/>
      <c r="K45542"/>
      <c r="L45542"/>
      <c r="T45542" s="138"/>
    </row>
    <row r="45543" spans="9:20" x14ac:dyDescent="0.25">
      <c r="I45543" s="137"/>
      <c r="J45543" s="110"/>
      <c r="K45543"/>
      <c r="L45543"/>
      <c r="T45543" s="138"/>
    </row>
    <row r="45544" spans="9:20" x14ac:dyDescent="0.25">
      <c r="I45544" s="137"/>
      <c r="J45544" s="110"/>
      <c r="K45544"/>
      <c r="L45544"/>
      <c r="T45544" s="138"/>
    </row>
    <row r="45545" spans="9:20" x14ac:dyDescent="0.25">
      <c r="I45545" s="137"/>
      <c r="J45545" s="110"/>
      <c r="K45545"/>
      <c r="L45545"/>
      <c r="T45545" s="138"/>
    </row>
    <row r="45546" spans="9:20" x14ac:dyDescent="0.25">
      <c r="I45546" s="137"/>
      <c r="J45546" s="110"/>
      <c r="K45546"/>
      <c r="L45546"/>
      <c r="T45546" s="138"/>
    </row>
    <row r="45547" spans="9:20" x14ac:dyDescent="0.25">
      <c r="I45547" s="137"/>
      <c r="J45547" s="110"/>
      <c r="K45547"/>
      <c r="L45547"/>
      <c r="T45547" s="138"/>
    </row>
    <row r="45548" spans="9:20" x14ac:dyDescent="0.25">
      <c r="I45548" s="137"/>
      <c r="J45548" s="110"/>
      <c r="K45548"/>
      <c r="L45548"/>
      <c r="T45548" s="138"/>
    </row>
    <row r="45549" spans="9:20" x14ac:dyDescent="0.25">
      <c r="I45549" s="137"/>
      <c r="J45549" s="110"/>
      <c r="K45549"/>
      <c r="L45549"/>
      <c r="T45549" s="138"/>
    </row>
    <row r="45550" spans="9:20" x14ac:dyDescent="0.25">
      <c r="I45550" s="137"/>
      <c r="J45550" s="110"/>
      <c r="K45550"/>
      <c r="L45550"/>
      <c r="T45550" s="138"/>
    </row>
    <row r="45551" spans="9:20" x14ac:dyDescent="0.25">
      <c r="I45551" s="137"/>
      <c r="J45551" s="110"/>
      <c r="K45551"/>
      <c r="L45551"/>
      <c r="T45551" s="138"/>
    </row>
    <row r="45552" spans="9:20" x14ac:dyDescent="0.25">
      <c r="I45552" s="137"/>
      <c r="J45552" s="110"/>
      <c r="K45552"/>
      <c r="L45552"/>
      <c r="T45552" s="138"/>
    </row>
    <row r="45553" spans="9:20" x14ac:dyDescent="0.25">
      <c r="I45553" s="137"/>
      <c r="J45553" s="110"/>
      <c r="K45553"/>
      <c r="L45553"/>
      <c r="T45553" s="138"/>
    </row>
    <row r="45554" spans="9:20" x14ac:dyDescent="0.25">
      <c r="I45554" s="137"/>
      <c r="J45554" s="110"/>
      <c r="K45554"/>
      <c r="L45554"/>
      <c r="T45554" s="138"/>
    </row>
    <row r="45555" spans="9:20" x14ac:dyDescent="0.25">
      <c r="I45555" s="137"/>
      <c r="J45555" s="110"/>
      <c r="K45555"/>
      <c r="L45555"/>
      <c r="T45555" s="138"/>
    </row>
    <row r="45556" spans="9:20" x14ac:dyDescent="0.25">
      <c r="I45556" s="137"/>
      <c r="J45556" s="110"/>
      <c r="K45556"/>
      <c r="L45556"/>
      <c r="T45556" s="138"/>
    </row>
    <row r="45557" spans="9:20" x14ac:dyDescent="0.25">
      <c r="I45557" s="137"/>
      <c r="J45557" s="110"/>
      <c r="K45557"/>
      <c r="L45557"/>
      <c r="T45557" s="138"/>
    </row>
    <row r="45558" spans="9:20" x14ac:dyDescent="0.25">
      <c r="I45558" s="137"/>
      <c r="J45558" s="110"/>
      <c r="K45558"/>
      <c r="L45558"/>
      <c r="T45558" s="138"/>
    </row>
    <row r="45559" spans="9:20" x14ac:dyDescent="0.25">
      <c r="I45559" s="137"/>
      <c r="J45559" s="110"/>
      <c r="K45559"/>
      <c r="L45559"/>
      <c r="T45559" s="138"/>
    </row>
    <row r="45560" spans="9:20" x14ac:dyDescent="0.25">
      <c r="I45560" s="137"/>
      <c r="J45560" s="110"/>
      <c r="K45560"/>
      <c r="L45560"/>
      <c r="T45560" s="138"/>
    </row>
    <row r="45561" spans="9:20" x14ac:dyDescent="0.25">
      <c r="I45561" s="137"/>
      <c r="J45561" s="110"/>
      <c r="K45561"/>
      <c r="L45561"/>
      <c r="T45561" s="138"/>
    </row>
    <row r="45562" spans="9:20" x14ac:dyDescent="0.25">
      <c r="I45562" s="137"/>
      <c r="J45562" s="110"/>
      <c r="K45562"/>
      <c r="L45562"/>
      <c r="T45562" s="138"/>
    </row>
    <row r="45563" spans="9:20" x14ac:dyDescent="0.25">
      <c r="I45563" s="137"/>
      <c r="J45563" s="110"/>
      <c r="K45563"/>
      <c r="L45563"/>
      <c r="T45563" s="138"/>
    </row>
    <row r="45564" spans="9:20" x14ac:dyDescent="0.25">
      <c r="I45564" s="137"/>
      <c r="J45564" s="110"/>
      <c r="K45564"/>
      <c r="L45564"/>
      <c r="T45564" s="138"/>
    </row>
    <row r="45565" spans="9:20" x14ac:dyDescent="0.25">
      <c r="I45565" s="137"/>
      <c r="J45565" s="110"/>
      <c r="K45565"/>
      <c r="L45565"/>
      <c r="T45565" s="138"/>
    </row>
    <row r="45566" spans="9:20" x14ac:dyDescent="0.25">
      <c r="I45566" s="137"/>
      <c r="J45566" s="110"/>
      <c r="K45566"/>
      <c r="L45566"/>
      <c r="T45566" s="138"/>
    </row>
    <row r="45567" spans="9:20" x14ac:dyDescent="0.25">
      <c r="I45567" s="137"/>
      <c r="J45567" s="110"/>
      <c r="K45567"/>
      <c r="L45567"/>
      <c r="T45567" s="138"/>
    </row>
    <row r="45568" spans="9:20" x14ac:dyDescent="0.25">
      <c r="I45568" s="137"/>
      <c r="J45568" s="110"/>
      <c r="K45568"/>
      <c r="L45568"/>
      <c r="T45568" s="138"/>
    </row>
    <row r="45569" spans="9:20" x14ac:dyDescent="0.25">
      <c r="I45569" s="137"/>
      <c r="J45569" s="110"/>
      <c r="K45569"/>
      <c r="L45569"/>
      <c r="T45569" s="138"/>
    </row>
    <row r="45570" spans="9:20" x14ac:dyDescent="0.25">
      <c r="I45570" s="137"/>
      <c r="J45570" s="110"/>
      <c r="K45570"/>
      <c r="L45570"/>
      <c r="T45570" s="138"/>
    </row>
    <row r="45571" spans="9:20" x14ac:dyDescent="0.25">
      <c r="I45571" s="137"/>
      <c r="J45571" s="110"/>
      <c r="K45571"/>
      <c r="L45571"/>
      <c r="T45571" s="138"/>
    </row>
    <row r="45572" spans="9:20" x14ac:dyDescent="0.25">
      <c r="I45572" s="137"/>
      <c r="J45572" s="110"/>
      <c r="K45572"/>
      <c r="L45572"/>
      <c r="T45572" s="138"/>
    </row>
    <row r="45573" spans="9:20" x14ac:dyDescent="0.25">
      <c r="I45573" s="137"/>
      <c r="J45573" s="110"/>
      <c r="K45573"/>
      <c r="L45573"/>
      <c r="T45573" s="138"/>
    </row>
    <row r="45574" spans="9:20" x14ac:dyDescent="0.25">
      <c r="I45574" s="137"/>
      <c r="J45574" s="110"/>
      <c r="K45574"/>
      <c r="L45574"/>
      <c r="T45574" s="138"/>
    </row>
    <row r="45575" spans="9:20" x14ac:dyDescent="0.25">
      <c r="I45575" s="137"/>
      <c r="J45575" s="110"/>
      <c r="K45575"/>
      <c r="L45575"/>
      <c r="T45575" s="138"/>
    </row>
    <row r="45576" spans="9:20" x14ac:dyDescent="0.25">
      <c r="I45576" s="137"/>
      <c r="J45576" s="110"/>
      <c r="K45576"/>
      <c r="L45576"/>
      <c r="T45576" s="138"/>
    </row>
    <row r="45577" spans="9:20" x14ac:dyDescent="0.25">
      <c r="I45577" s="137"/>
      <c r="J45577" s="110"/>
      <c r="K45577"/>
      <c r="L45577"/>
      <c r="T45577" s="138"/>
    </row>
    <row r="45578" spans="9:20" x14ac:dyDescent="0.25">
      <c r="I45578" s="137"/>
      <c r="J45578" s="110"/>
      <c r="K45578"/>
      <c r="L45578"/>
      <c r="T45578" s="138"/>
    </row>
    <row r="45579" spans="9:20" x14ac:dyDescent="0.25">
      <c r="I45579" s="137"/>
      <c r="J45579" s="110"/>
      <c r="K45579"/>
      <c r="L45579"/>
      <c r="T45579" s="138"/>
    </row>
    <row r="45580" spans="9:20" x14ac:dyDescent="0.25">
      <c r="I45580" s="137"/>
      <c r="J45580" s="110"/>
      <c r="K45580"/>
      <c r="L45580"/>
      <c r="T45580" s="138"/>
    </row>
    <row r="45581" spans="9:20" x14ac:dyDescent="0.25">
      <c r="I45581" s="137"/>
      <c r="J45581" s="110"/>
      <c r="K45581"/>
      <c r="L45581"/>
      <c r="T45581" s="138"/>
    </row>
    <row r="45582" spans="9:20" x14ac:dyDescent="0.25">
      <c r="I45582" s="137"/>
      <c r="J45582" s="110"/>
      <c r="K45582"/>
      <c r="L45582"/>
      <c r="T45582" s="138"/>
    </row>
    <row r="45583" spans="9:20" x14ac:dyDescent="0.25">
      <c r="I45583" s="137"/>
      <c r="J45583" s="110"/>
      <c r="K45583"/>
      <c r="L45583"/>
      <c r="T45583" s="138"/>
    </row>
    <row r="45584" spans="9:20" x14ac:dyDescent="0.25">
      <c r="I45584" s="137"/>
      <c r="J45584" s="110"/>
      <c r="K45584"/>
      <c r="L45584"/>
      <c r="T45584" s="138"/>
    </row>
    <row r="45585" spans="9:20" x14ac:dyDescent="0.25">
      <c r="I45585" s="137"/>
      <c r="J45585" s="110"/>
      <c r="K45585"/>
      <c r="L45585"/>
      <c r="T45585" s="138"/>
    </row>
    <row r="45586" spans="9:20" x14ac:dyDescent="0.25">
      <c r="I45586" s="137"/>
      <c r="J45586" s="110"/>
      <c r="K45586"/>
      <c r="L45586"/>
      <c r="T45586" s="138"/>
    </row>
    <row r="45587" spans="9:20" x14ac:dyDescent="0.25">
      <c r="I45587" s="137"/>
      <c r="J45587" s="110"/>
      <c r="K45587"/>
      <c r="L45587"/>
      <c r="T45587" s="138"/>
    </row>
    <row r="45588" spans="9:20" x14ac:dyDescent="0.25">
      <c r="I45588" s="137"/>
      <c r="J45588" s="110"/>
      <c r="K45588"/>
      <c r="L45588"/>
      <c r="T45588" s="138"/>
    </row>
    <row r="45589" spans="9:20" x14ac:dyDescent="0.25">
      <c r="I45589" s="137"/>
      <c r="J45589" s="110"/>
      <c r="K45589"/>
      <c r="L45589"/>
      <c r="T45589" s="138"/>
    </row>
    <row r="45590" spans="9:20" x14ac:dyDescent="0.25">
      <c r="I45590" s="137"/>
      <c r="J45590" s="110"/>
      <c r="K45590"/>
      <c r="L45590"/>
      <c r="T45590" s="138"/>
    </row>
    <row r="45591" spans="9:20" x14ac:dyDescent="0.25">
      <c r="I45591" s="137"/>
      <c r="J45591" s="110"/>
      <c r="K45591"/>
      <c r="L45591"/>
      <c r="T45591" s="138"/>
    </row>
    <row r="45592" spans="9:20" x14ac:dyDescent="0.25">
      <c r="I45592" s="137"/>
      <c r="J45592" s="110"/>
      <c r="K45592"/>
      <c r="L45592"/>
      <c r="T45592" s="138"/>
    </row>
    <row r="45593" spans="9:20" x14ac:dyDescent="0.25">
      <c r="I45593" s="137"/>
      <c r="J45593" s="110"/>
      <c r="K45593"/>
      <c r="L45593"/>
      <c r="T45593" s="138"/>
    </row>
    <row r="45594" spans="9:20" x14ac:dyDescent="0.25">
      <c r="I45594" s="137"/>
      <c r="J45594" s="110"/>
      <c r="K45594"/>
      <c r="L45594"/>
      <c r="T45594" s="138"/>
    </row>
    <row r="45595" spans="9:20" x14ac:dyDescent="0.25">
      <c r="I45595" s="137"/>
      <c r="J45595" s="110"/>
      <c r="K45595"/>
      <c r="L45595"/>
      <c r="T45595" s="138"/>
    </row>
    <row r="45596" spans="9:20" x14ac:dyDescent="0.25">
      <c r="I45596" s="137"/>
      <c r="J45596" s="110"/>
      <c r="K45596"/>
      <c r="L45596"/>
      <c r="T45596" s="138"/>
    </row>
    <row r="45597" spans="9:20" x14ac:dyDescent="0.25">
      <c r="I45597" s="137"/>
      <c r="J45597" s="110"/>
      <c r="K45597"/>
      <c r="L45597"/>
      <c r="T45597" s="138"/>
    </row>
    <row r="45598" spans="9:20" x14ac:dyDescent="0.25">
      <c r="I45598" s="137"/>
      <c r="J45598" s="110"/>
      <c r="K45598"/>
      <c r="L45598"/>
      <c r="T45598" s="138"/>
    </row>
    <row r="45599" spans="9:20" x14ac:dyDescent="0.25">
      <c r="I45599" s="137"/>
      <c r="J45599" s="110"/>
      <c r="K45599"/>
      <c r="L45599"/>
      <c r="T45599" s="138"/>
    </row>
    <row r="45600" spans="9:20" x14ac:dyDescent="0.25">
      <c r="I45600" s="137"/>
      <c r="J45600" s="110"/>
      <c r="K45600"/>
      <c r="L45600"/>
      <c r="T45600" s="138"/>
    </row>
    <row r="45601" spans="9:20" x14ac:dyDescent="0.25">
      <c r="I45601" s="137"/>
      <c r="J45601" s="110"/>
      <c r="K45601"/>
      <c r="L45601"/>
      <c r="T45601" s="138"/>
    </row>
    <row r="45602" spans="9:20" x14ac:dyDescent="0.25">
      <c r="I45602" s="137"/>
      <c r="J45602" s="110"/>
      <c r="K45602"/>
      <c r="L45602"/>
      <c r="T45602" s="138"/>
    </row>
    <row r="45603" spans="9:20" x14ac:dyDescent="0.25">
      <c r="I45603" s="137"/>
      <c r="J45603" s="110"/>
      <c r="K45603"/>
      <c r="L45603"/>
      <c r="T45603" s="138"/>
    </row>
    <row r="45604" spans="9:20" x14ac:dyDescent="0.25">
      <c r="I45604" s="137"/>
      <c r="J45604" s="110"/>
      <c r="K45604"/>
      <c r="L45604"/>
      <c r="T45604" s="138"/>
    </row>
    <row r="45605" spans="9:20" x14ac:dyDescent="0.25">
      <c r="I45605" s="137"/>
      <c r="J45605" s="110"/>
      <c r="K45605"/>
      <c r="L45605"/>
      <c r="T45605" s="138"/>
    </row>
    <row r="45606" spans="9:20" x14ac:dyDescent="0.25">
      <c r="I45606" s="137"/>
      <c r="J45606" s="110"/>
      <c r="K45606"/>
      <c r="L45606"/>
      <c r="T45606" s="138"/>
    </row>
    <row r="45607" spans="9:20" x14ac:dyDescent="0.25">
      <c r="I45607" s="137"/>
      <c r="J45607" s="110"/>
      <c r="K45607"/>
      <c r="L45607"/>
      <c r="T45607" s="138"/>
    </row>
    <row r="45608" spans="9:20" x14ac:dyDescent="0.25">
      <c r="I45608" s="137"/>
      <c r="J45608" s="110"/>
      <c r="K45608"/>
      <c r="L45608"/>
      <c r="T45608" s="138"/>
    </row>
    <row r="45609" spans="9:20" x14ac:dyDescent="0.25">
      <c r="I45609" s="137"/>
      <c r="J45609" s="110"/>
      <c r="K45609"/>
      <c r="L45609"/>
      <c r="T45609" s="138"/>
    </row>
    <row r="45610" spans="9:20" x14ac:dyDescent="0.25">
      <c r="I45610" s="137"/>
      <c r="J45610" s="110"/>
      <c r="K45610"/>
      <c r="L45610"/>
      <c r="T45610" s="138"/>
    </row>
    <row r="45611" spans="9:20" x14ac:dyDescent="0.25">
      <c r="I45611" s="137"/>
      <c r="J45611" s="110"/>
      <c r="K45611"/>
      <c r="L45611"/>
      <c r="T45611" s="138"/>
    </row>
    <row r="45612" spans="9:20" x14ac:dyDescent="0.25">
      <c r="I45612" s="137"/>
      <c r="J45612" s="110"/>
      <c r="K45612"/>
      <c r="L45612"/>
      <c r="T45612" s="138"/>
    </row>
    <row r="45613" spans="9:20" x14ac:dyDescent="0.25">
      <c r="I45613" s="137"/>
      <c r="J45613" s="110"/>
      <c r="K45613"/>
      <c r="L45613"/>
      <c r="T45613" s="138"/>
    </row>
    <row r="45614" spans="9:20" x14ac:dyDescent="0.25">
      <c r="I45614" s="137"/>
      <c r="J45614" s="110"/>
      <c r="K45614"/>
      <c r="L45614"/>
      <c r="T45614" s="138"/>
    </row>
    <row r="45615" spans="9:20" x14ac:dyDescent="0.25">
      <c r="I45615" s="137"/>
      <c r="J45615" s="110"/>
      <c r="K45615"/>
      <c r="L45615"/>
      <c r="T45615" s="138"/>
    </row>
    <row r="45616" spans="9:20" x14ac:dyDescent="0.25">
      <c r="I45616" s="137"/>
      <c r="J45616" s="110"/>
      <c r="K45616"/>
      <c r="L45616"/>
      <c r="T45616" s="138"/>
    </row>
    <row r="45617" spans="9:20" x14ac:dyDescent="0.25">
      <c r="I45617" s="137"/>
      <c r="J45617" s="110"/>
      <c r="K45617"/>
      <c r="L45617"/>
      <c r="T45617" s="138"/>
    </row>
    <row r="45618" spans="9:20" x14ac:dyDescent="0.25">
      <c r="I45618" s="137"/>
      <c r="J45618" s="110"/>
      <c r="K45618"/>
      <c r="L45618"/>
      <c r="T45618" s="138"/>
    </row>
    <row r="45619" spans="9:20" x14ac:dyDescent="0.25">
      <c r="I45619" s="137"/>
      <c r="J45619" s="110"/>
      <c r="K45619"/>
      <c r="L45619"/>
      <c r="T45619" s="138"/>
    </row>
    <row r="45620" spans="9:20" x14ac:dyDescent="0.25">
      <c r="I45620" s="137"/>
      <c r="J45620" s="110"/>
      <c r="K45620"/>
      <c r="L45620"/>
      <c r="T45620" s="138"/>
    </row>
    <row r="45621" spans="9:20" x14ac:dyDescent="0.25">
      <c r="I45621" s="137"/>
      <c r="J45621" s="110"/>
      <c r="K45621"/>
      <c r="L45621"/>
      <c r="T45621" s="138"/>
    </row>
    <row r="45622" spans="9:20" x14ac:dyDescent="0.25">
      <c r="I45622" s="137"/>
      <c r="J45622" s="110"/>
      <c r="K45622"/>
      <c r="L45622"/>
      <c r="T45622" s="138"/>
    </row>
    <row r="45623" spans="9:20" x14ac:dyDescent="0.25">
      <c r="I45623" s="137"/>
      <c r="J45623" s="110"/>
      <c r="K45623"/>
      <c r="L45623"/>
      <c r="T45623" s="138"/>
    </row>
    <row r="45624" spans="9:20" x14ac:dyDescent="0.25">
      <c r="I45624" s="137"/>
      <c r="J45624" s="110"/>
      <c r="K45624"/>
      <c r="L45624"/>
      <c r="T45624" s="138"/>
    </row>
    <row r="45625" spans="9:20" x14ac:dyDescent="0.25">
      <c r="I45625" s="137"/>
      <c r="J45625" s="110"/>
      <c r="K45625"/>
      <c r="L45625"/>
      <c r="T45625" s="138"/>
    </row>
    <row r="45626" spans="9:20" x14ac:dyDescent="0.25">
      <c r="I45626" s="137"/>
      <c r="J45626" s="110"/>
      <c r="K45626"/>
      <c r="L45626"/>
      <c r="T45626" s="138"/>
    </row>
    <row r="45627" spans="9:20" x14ac:dyDescent="0.25">
      <c r="I45627" s="137"/>
      <c r="J45627" s="110"/>
      <c r="K45627"/>
      <c r="L45627"/>
      <c r="T45627" s="138"/>
    </row>
    <row r="45628" spans="9:20" x14ac:dyDescent="0.25">
      <c r="I45628" s="137"/>
      <c r="J45628" s="110"/>
      <c r="K45628"/>
      <c r="L45628"/>
      <c r="T45628" s="138"/>
    </row>
    <row r="45629" spans="9:20" x14ac:dyDescent="0.25">
      <c r="I45629" s="137"/>
      <c r="J45629" s="110"/>
      <c r="K45629"/>
      <c r="L45629"/>
      <c r="T45629" s="138"/>
    </row>
    <row r="45630" spans="9:20" x14ac:dyDescent="0.25">
      <c r="I45630" s="137"/>
      <c r="J45630" s="110"/>
      <c r="K45630"/>
      <c r="L45630"/>
      <c r="T45630" s="138"/>
    </row>
    <row r="45631" spans="9:20" x14ac:dyDescent="0.25">
      <c r="I45631" s="137"/>
      <c r="J45631" s="110"/>
      <c r="K45631"/>
      <c r="L45631"/>
      <c r="T45631" s="138"/>
    </row>
    <row r="45632" spans="9:20" x14ac:dyDescent="0.25">
      <c r="I45632" s="137"/>
      <c r="J45632" s="110"/>
      <c r="K45632"/>
      <c r="L45632"/>
      <c r="T45632" s="138"/>
    </row>
    <row r="45633" spans="9:20" x14ac:dyDescent="0.25">
      <c r="I45633" s="137"/>
      <c r="J45633" s="110"/>
      <c r="K45633"/>
      <c r="L45633"/>
      <c r="T45633" s="138"/>
    </row>
    <row r="45634" spans="9:20" x14ac:dyDescent="0.25">
      <c r="I45634" s="137"/>
      <c r="J45634" s="110"/>
      <c r="K45634"/>
      <c r="L45634"/>
      <c r="T45634" s="138"/>
    </row>
    <row r="45635" spans="9:20" x14ac:dyDescent="0.25">
      <c r="I45635" s="137"/>
      <c r="J45635" s="110"/>
      <c r="K45635"/>
      <c r="L45635"/>
      <c r="T45635" s="138"/>
    </row>
    <row r="45636" spans="9:20" x14ac:dyDescent="0.25">
      <c r="I45636" s="137"/>
      <c r="J45636" s="110"/>
      <c r="K45636"/>
      <c r="L45636"/>
      <c r="T45636" s="138"/>
    </row>
    <row r="45637" spans="9:20" x14ac:dyDescent="0.25">
      <c r="I45637" s="137"/>
      <c r="J45637" s="110"/>
      <c r="K45637"/>
      <c r="L45637"/>
      <c r="T45637" s="138"/>
    </row>
    <row r="45638" spans="9:20" x14ac:dyDescent="0.25">
      <c r="I45638" s="137"/>
      <c r="J45638" s="110"/>
      <c r="K45638"/>
      <c r="L45638"/>
      <c r="T45638" s="138"/>
    </row>
    <row r="45639" spans="9:20" x14ac:dyDescent="0.25">
      <c r="I45639" s="137"/>
      <c r="J45639" s="110"/>
      <c r="K45639"/>
      <c r="L45639"/>
      <c r="T45639" s="138"/>
    </row>
    <row r="45640" spans="9:20" x14ac:dyDescent="0.25">
      <c r="I45640" s="137"/>
      <c r="J45640" s="110"/>
      <c r="K45640"/>
      <c r="L45640"/>
      <c r="T45640" s="138"/>
    </row>
    <row r="45641" spans="9:20" x14ac:dyDescent="0.25">
      <c r="I45641" s="137"/>
      <c r="J45641" s="110"/>
      <c r="K45641"/>
      <c r="L45641"/>
      <c r="T45641" s="138"/>
    </row>
    <row r="45642" spans="9:20" x14ac:dyDescent="0.25">
      <c r="I45642" s="137"/>
      <c r="J45642" s="110"/>
      <c r="K45642"/>
      <c r="L45642"/>
      <c r="T45642" s="138"/>
    </row>
    <row r="45643" spans="9:20" x14ac:dyDescent="0.25">
      <c r="I45643" s="137"/>
      <c r="J45643" s="110"/>
      <c r="K45643"/>
      <c r="L45643"/>
      <c r="T45643" s="138"/>
    </row>
    <row r="45644" spans="9:20" x14ac:dyDescent="0.25">
      <c r="I45644" s="137"/>
      <c r="J45644" s="110"/>
      <c r="K45644"/>
      <c r="L45644"/>
      <c r="T45644" s="138"/>
    </row>
    <row r="45645" spans="9:20" x14ac:dyDescent="0.25">
      <c r="I45645" s="137"/>
      <c r="J45645" s="110"/>
      <c r="K45645"/>
      <c r="L45645"/>
      <c r="T45645" s="138"/>
    </row>
    <row r="45646" spans="9:20" x14ac:dyDescent="0.25">
      <c r="I45646" s="137"/>
      <c r="J45646" s="110"/>
      <c r="K45646"/>
      <c r="L45646"/>
      <c r="T45646" s="138"/>
    </row>
    <row r="45647" spans="9:20" x14ac:dyDescent="0.25">
      <c r="I45647" s="137"/>
      <c r="J45647" s="110"/>
      <c r="K45647"/>
      <c r="L45647"/>
      <c r="T45647" s="138"/>
    </row>
    <row r="45648" spans="9:20" x14ac:dyDescent="0.25">
      <c r="I45648" s="137"/>
      <c r="J45648" s="110"/>
      <c r="K45648"/>
      <c r="L45648"/>
      <c r="T45648" s="138"/>
    </row>
    <row r="45649" spans="9:20" x14ac:dyDescent="0.25">
      <c r="I45649" s="137"/>
      <c r="J45649" s="110"/>
      <c r="K45649"/>
      <c r="L45649"/>
      <c r="T45649" s="138"/>
    </row>
    <row r="45650" spans="9:20" x14ac:dyDescent="0.25">
      <c r="I45650" s="137"/>
      <c r="J45650" s="110"/>
      <c r="K45650"/>
      <c r="L45650"/>
      <c r="T45650" s="138"/>
    </row>
    <row r="45651" spans="9:20" x14ac:dyDescent="0.25">
      <c r="I45651" s="137"/>
      <c r="J45651" s="110"/>
      <c r="K45651"/>
      <c r="L45651"/>
      <c r="T45651" s="138"/>
    </row>
    <row r="45652" spans="9:20" x14ac:dyDescent="0.25">
      <c r="I45652" s="137"/>
      <c r="J45652" s="110"/>
      <c r="K45652"/>
      <c r="L45652"/>
      <c r="T45652" s="138"/>
    </row>
    <row r="45653" spans="9:20" x14ac:dyDescent="0.25">
      <c r="I45653" s="137"/>
      <c r="J45653" s="110"/>
      <c r="K45653"/>
      <c r="L45653"/>
      <c r="T45653" s="138"/>
    </row>
    <row r="45654" spans="9:20" x14ac:dyDescent="0.25">
      <c r="I45654" s="137"/>
      <c r="J45654" s="110"/>
      <c r="K45654"/>
      <c r="L45654"/>
      <c r="T45654" s="138"/>
    </row>
    <row r="45655" spans="9:20" x14ac:dyDescent="0.25">
      <c r="I45655" s="137"/>
      <c r="J45655" s="110"/>
      <c r="K45655"/>
      <c r="L45655"/>
      <c r="T45655" s="138"/>
    </row>
    <row r="45656" spans="9:20" x14ac:dyDescent="0.25">
      <c r="I45656" s="137"/>
      <c r="J45656" s="110"/>
      <c r="K45656"/>
      <c r="L45656"/>
      <c r="T45656" s="138"/>
    </row>
    <row r="45657" spans="9:20" x14ac:dyDescent="0.25">
      <c r="I45657" s="137"/>
      <c r="J45657" s="110"/>
      <c r="K45657"/>
      <c r="L45657"/>
      <c r="T45657" s="138"/>
    </row>
    <row r="45658" spans="9:20" x14ac:dyDescent="0.25">
      <c r="I45658" s="137"/>
      <c r="J45658" s="110"/>
      <c r="K45658"/>
      <c r="L45658"/>
      <c r="T45658" s="138"/>
    </row>
    <row r="45659" spans="9:20" x14ac:dyDescent="0.25">
      <c r="I45659" s="137"/>
      <c r="J45659" s="110"/>
      <c r="K45659"/>
      <c r="L45659"/>
      <c r="T45659" s="138"/>
    </row>
    <row r="45660" spans="9:20" x14ac:dyDescent="0.25">
      <c r="I45660" s="137"/>
      <c r="J45660" s="110"/>
      <c r="K45660"/>
      <c r="L45660"/>
      <c r="T45660" s="138"/>
    </row>
    <row r="45661" spans="9:20" x14ac:dyDescent="0.25">
      <c r="I45661" s="137"/>
      <c r="J45661" s="110"/>
      <c r="K45661"/>
      <c r="L45661"/>
      <c r="T45661" s="138"/>
    </row>
    <row r="45662" spans="9:20" x14ac:dyDescent="0.25">
      <c r="I45662" s="137"/>
      <c r="J45662" s="110"/>
      <c r="K45662"/>
      <c r="L45662"/>
      <c r="T45662" s="138"/>
    </row>
    <row r="45663" spans="9:20" x14ac:dyDescent="0.25">
      <c r="I45663" s="137"/>
      <c r="J45663" s="110"/>
      <c r="K45663"/>
      <c r="L45663"/>
      <c r="T45663" s="138"/>
    </row>
    <row r="45664" spans="9:20" x14ac:dyDescent="0.25">
      <c r="I45664" s="137"/>
      <c r="J45664" s="110"/>
      <c r="K45664"/>
      <c r="L45664"/>
      <c r="T45664" s="138"/>
    </row>
    <row r="45665" spans="9:20" x14ac:dyDescent="0.25">
      <c r="I45665" s="137"/>
      <c r="J45665" s="110"/>
      <c r="K45665"/>
      <c r="L45665"/>
      <c r="T45665" s="138"/>
    </row>
    <row r="45666" spans="9:20" x14ac:dyDescent="0.25">
      <c r="I45666" s="137"/>
      <c r="J45666" s="110"/>
      <c r="K45666"/>
      <c r="L45666"/>
      <c r="T45666" s="138"/>
    </row>
    <row r="45667" spans="9:20" x14ac:dyDescent="0.25">
      <c r="I45667" s="137"/>
      <c r="J45667" s="110"/>
      <c r="K45667"/>
      <c r="L45667"/>
      <c r="T45667" s="138"/>
    </row>
    <row r="45668" spans="9:20" x14ac:dyDescent="0.25">
      <c r="I45668" s="137"/>
      <c r="J45668" s="110"/>
      <c r="K45668"/>
      <c r="L45668"/>
      <c r="T45668" s="138"/>
    </row>
    <row r="45669" spans="9:20" x14ac:dyDescent="0.25">
      <c r="I45669" s="137"/>
      <c r="J45669" s="110"/>
      <c r="K45669"/>
      <c r="L45669"/>
      <c r="T45669" s="138"/>
    </row>
    <row r="45670" spans="9:20" x14ac:dyDescent="0.25">
      <c r="I45670" s="137"/>
      <c r="J45670" s="110"/>
      <c r="K45670"/>
      <c r="L45670"/>
      <c r="T45670" s="138"/>
    </row>
    <row r="45671" spans="9:20" x14ac:dyDescent="0.25">
      <c r="I45671" s="137"/>
      <c r="J45671" s="110"/>
      <c r="K45671"/>
      <c r="L45671"/>
      <c r="T45671" s="138"/>
    </row>
    <row r="45672" spans="9:20" x14ac:dyDescent="0.25">
      <c r="I45672" s="137"/>
      <c r="J45672" s="110"/>
      <c r="K45672"/>
      <c r="L45672"/>
      <c r="T45672" s="138"/>
    </row>
    <row r="45673" spans="9:20" x14ac:dyDescent="0.25">
      <c r="I45673" s="137"/>
      <c r="J45673" s="110"/>
      <c r="K45673"/>
      <c r="L45673"/>
      <c r="T45673" s="138"/>
    </row>
    <row r="45674" spans="9:20" x14ac:dyDescent="0.25">
      <c r="I45674" s="137"/>
      <c r="J45674" s="110"/>
      <c r="K45674"/>
      <c r="L45674"/>
      <c r="T45674" s="138"/>
    </row>
    <row r="45675" spans="9:20" x14ac:dyDescent="0.25">
      <c r="I45675" s="137"/>
      <c r="J45675" s="110"/>
      <c r="K45675"/>
      <c r="L45675"/>
      <c r="T45675" s="138"/>
    </row>
    <row r="45676" spans="9:20" x14ac:dyDescent="0.25">
      <c r="I45676" s="137"/>
      <c r="J45676" s="110"/>
      <c r="K45676"/>
      <c r="L45676"/>
      <c r="T45676" s="138"/>
    </row>
    <row r="45677" spans="9:20" x14ac:dyDescent="0.25">
      <c r="I45677" s="137"/>
      <c r="J45677" s="110"/>
      <c r="K45677"/>
      <c r="L45677"/>
      <c r="T45677" s="138"/>
    </row>
    <row r="45678" spans="9:20" x14ac:dyDescent="0.25">
      <c r="I45678" s="137"/>
      <c r="J45678" s="110"/>
      <c r="K45678"/>
      <c r="L45678"/>
      <c r="T45678" s="138"/>
    </row>
    <row r="45679" spans="9:20" x14ac:dyDescent="0.25">
      <c r="I45679" s="137"/>
      <c r="J45679" s="110"/>
      <c r="K45679"/>
      <c r="L45679"/>
      <c r="T45679" s="138"/>
    </row>
    <row r="45680" spans="9:20" x14ac:dyDescent="0.25">
      <c r="I45680" s="137"/>
      <c r="J45680" s="110"/>
      <c r="K45680"/>
      <c r="L45680"/>
      <c r="T45680" s="138"/>
    </row>
    <row r="45681" spans="9:20" x14ac:dyDescent="0.25">
      <c r="I45681" s="137"/>
      <c r="J45681" s="110"/>
      <c r="K45681"/>
      <c r="L45681"/>
      <c r="T45681" s="138"/>
    </row>
    <row r="45682" spans="9:20" x14ac:dyDescent="0.25">
      <c r="I45682" s="137"/>
      <c r="J45682" s="110"/>
      <c r="K45682"/>
      <c r="L45682"/>
      <c r="T45682" s="138"/>
    </row>
    <row r="45683" spans="9:20" x14ac:dyDescent="0.25">
      <c r="I45683" s="137"/>
      <c r="J45683" s="110"/>
      <c r="K45683"/>
      <c r="L45683"/>
      <c r="T45683" s="138"/>
    </row>
    <row r="45684" spans="9:20" x14ac:dyDescent="0.25">
      <c r="I45684" s="137"/>
      <c r="J45684" s="110"/>
      <c r="K45684"/>
      <c r="L45684"/>
      <c r="T45684" s="138"/>
    </row>
    <row r="45685" spans="9:20" x14ac:dyDescent="0.25">
      <c r="I45685" s="137"/>
      <c r="J45685" s="110"/>
      <c r="K45685"/>
      <c r="L45685"/>
      <c r="T45685" s="138"/>
    </row>
    <row r="45686" spans="9:20" x14ac:dyDescent="0.25">
      <c r="I45686" s="137"/>
      <c r="J45686" s="110"/>
      <c r="K45686"/>
      <c r="L45686"/>
      <c r="T45686" s="138"/>
    </row>
    <row r="45687" spans="9:20" x14ac:dyDescent="0.25">
      <c r="I45687" s="137"/>
      <c r="J45687" s="110"/>
      <c r="K45687"/>
      <c r="L45687"/>
      <c r="T45687" s="138"/>
    </row>
    <row r="45688" spans="9:20" x14ac:dyDescent="0.25">
      <c r="I45688" s="137"/>
      <c r="J45688" s="110"/>
      <c r="K45688"/>
      <c r="L45688"/>
      <c r="T45688" s="138"/>
    </row>
    <row r="45689" spans="9:20" x14ac:dyDescent="0.25">
      <c r="I45689" s="137"/>
      <c r="J45689" s="110"/>
      <c r="K45689"/>
      <c r="L45689"/>
      <c r="T45689" s="138"/>
    </row>
    <row r="45690" spans="9:20" x14ac:dyDescent="0.25">
      <c r="I45690" s="137"/>
      <c r="J45690" s="110"/>
      <c r="K45690"/>
      <c r="L45690"/>
      <c r="T45690" s="138"/>
    </row>
    <row r="45691" spans="9:20" x14ac:dyDescent="0.25">
      <c r="I45691" s="137"/>
      <c r="J45691" s="110"/>
      <c r="K45691"/>
      <c r="L45691"/>
      <c r="T45691" s="138"/>
    </row>
    <row r="45692" spans="9:20" x14ac:dyDescent="0.25">
      <c r="I45692" s="137"/>
      <c r="J45692" s="110"/>
      <c r="K45692"/>
      <c r="L45692"/>
      <c r="T45692" s="138"/>
    </row>
    <row r="45693" spans="9:20" x14ac:dyDescent="0.25">
      <c r="I45693" s="137"/>
      <c r="J45693" s="110"/>
      <c r="K45693"/>
      <c r="L45693"/>
      <c r="T45693" s="138"/>
    </row>
    <row r="45694" spans="9:20" x14ac:dyDescent="0.25">
      <c r="I45694" s="137"/>
      <c r="J45694" s="110"/>
      <c r="K45694"/>
      <c r="L45694"/>
      <c r="T45694" s="138"/>
    </row>
    <row r="45695" spans="9:20" x14ac:dyDescent="0.25">
      <c r="I45695" s="137"/>
      <c r="J45695" s="110"/>
      <c r="K45695"/>
      <c r="L45695"/>
      <c r="T45695" s="138"/>
    </row>
    <row r="45696" spans="9:20" x14ac:dyDescent="0.25">
      <c r="I45696" s="137"/>
      <c r="J45696" s="110"/>
      <c r="K45696"/>
      <c r="L45696"/>
      <c r="T45696" s="138"/>
    </row>
    <row r="45697" spans="9:20" x14ac:dyDescent="0.25">
      <c r="I45697" s="137"/>
      <c r="J45697" s="110"/>
      <c r="K45697"/>
      <c r="L45697"/>
      <c r="T45697" s="138"/>
    </row>
    <row r="45698" spans="9:20" x14ac:dyDescent="0.25">
      <c r="I45698" s="137"/>
      <c r="J45698" s="110"/>
      <c r="K45698"/>
      <c r="L45698"/>
      <c r="T45698" s="138"/>
    </row>
    <row r="45699" spans="9:20" x14ac:dyDescent="0.25">
      <c r="I45699" s="137"/>
      <c r="J45699" s="110"/>
      <c r="K45699"/>
      <c r="L45699"/>
      <c r="T45699" s="138"/>
    </row>
    <row r="45700" spans="9:20" x14ac:dyDescent="0.25">
      <c r="I45700" s="137"/>
      <c r="J45700" s="110"/>
      <c r="K45700"/>
      <c r="L45700"/>
      <c r="T45700" s="138"/>
    </row>
    <row r="45701" spans="9:20" x14ac:dyDescent="0.25">
      <c r="I45701" s="137"/>
      <c r="J45701" s="110"/>
      <c r="K45701"/>
      <c r="L45701"/>
      <c r="T45701" s="138"/>
    </row>
    <row r="45702" spans="9:20" x14ac:dyDescent="0.25">
      <c r="I45702" s="137"/>
      <c r="J45702" s="110"/>
      <c r="K45702"/>
      <c r="L45702"/>
      <c r="T45702" s="138"/>
    </row>
    <row r="45703" spans="9:20" x14ac:dyDescent="0.25">
      <c r="I45703" s="137"/>
      <c r="J45703" s="110"/>
      <c r="K45703"/>
      <c r="L45703"/>
      <c r="T45703" s="138"/>
    </row>
    <row r="45704" spans="9:20" x14ac:dyDescent="0.25">
      <c r="I45704" s="137"/>
      <c r="J45704" s="110"/>
      <c r="K45704"/>
      <c r="L45704"/>
      <c r="T45704" s="138"/>
    </row>
    <row r="45705" spans="9:20" x14ac:dyDescent="0.25">
      <c r="I45705" s="137"/>
      <c r="J45705" s="110"/>
      <c r="K45705"/>
      <c r="L45705"/>
      <c r="T45705" s="138"/>
    </row>
    <row r="45706" spans="9:20" x14ac:dyDescent="0.25">
      <c r="I45706" s="137"/>
      <c r="J45706" s="110"/>
      <c r="K45706"/>
      <c r="L45706"/>
      <c r="T45706" s="138"/>
    </row>
    <row r="45707" spans="9:20" x14ac:dyDescent="0.25">
      <c r="I45707" s="137"/>
      <c r="J45707" s="110"/>
      <c r="K45707"/>
      <c r="L45707"/>
      <c r="T45707" s="138"/>
    </row>
    <row r="45708" spans="9:20" x14ac:dyDescent="0.25">
      <c r="I45708" s="137"/>
      <c r="J45708" s="110"/>
      <c r="K45708"/>
      <c r="L45708"/>
      <c r="T45708" s="138"/>
    </row>
    <row r="45709" spans="9:20" x14ac:dyDescent="0.25">
      <c r="I45709" s="137"/>
      <c r="J45709" s="110"/>
      <c r="K45709"/>
      <c r="L45709"/>
      <c r="T45709" s="138"/>
    </row>
    <row r="45710" spans="9:20" x14ac:dyDescent="0.25">
      <c r="I45710" s="137"/>
      <c r="J45710" s="110"/>
      <c r="K45710"/>
      <c r="L45710"/>
      <c r="T45710" s="138"/>
    </row>
    <row r="45711" spans="9:20" x14ac:dyDescent="0.25">
      <c r="I45711" s="137"/>
      <c r="J45711" s="110"/>
      <c r="K45711"/>
      <c r="L45711"/>
      <c r="T45711" s="138"/>
    </row>
    <row r="45712" spans="9:20" x14ac:dyDescent="0.25">
      <c r="I45712" s="137"/>
      <c r="J45712" s="110"/>
      <c r="K45712"/>
      <c r="L45712"/>
      <c r="T45712" s="138"/>
    </row>
    <row r="45713" spans="9:20" x14ac:dyDescent="0.25">
      <c r="I45713" s="137"/>
      <c r="J45713" s="110"/>
      <c r="K45713"/>
      <c r="L45713"/>
      <c r="T45713" s="138"/>
    </row>
    <row r="45714" spans="9:20" x14ac:dyDescent="0.25">
      <c r="I45714" s="137"/>
      <c r="J45714" s="110"/>
      <c r="K45714"/>
      <c r="L45714"/>
      <c r="T45714" s="138"/>
    </row>
    <row r="45715" spans="9:20" x14ac:dyDescent="0.25">
      <c r="I45715" s="137"/>
      <c r="J45715" s="110"/>
      <c r="K45715"/>
      <c r="L45715"/>
      <c r="T45715" s="138"/>
    </row>
    <row r="45716" spans="9:20" x14ac:dyDescent="0.25">
      <c r="I45716" s="137"/>
      <c r="J45716" s="110"/>
      <c r="K45716"/>
      <c r="L45716"/>
      <c r="T45716" s="138"/>
    </row>
    <row r="45717" spans="9:20" x14ac:dyDescent="0.25">
      <c r="I45717" s="137"/>
      <c r="J45717" s="110"/>
      <c r="K45717"/>
      <c r="L45717"/>
      <c r="T45717" s="138"/>
    </row>
    <row r="45718" spans="9:20" x14ac:dyDescent="0.25">
      <c r="I45718" s="137"/>
      <c r="J45718" s="110"/>
      <c r="K45718"/>
      <c r="L45718"/>
      <c r="T45718" s="138"/>
    </row>
    <row r="45719" spans="9:20" x14ac:dyDescent="0.25">
      <c r="I45719" s="137"/>
      <c r="J45719" s="110"/>
      <c r="K45719"/>
      <c r="L45719"/>
      <c r="T45719" s="138"/>
    </row>
    <row r="45720" spans="9:20" x14ac:dyDescent="0.25">
      <c r="I45720" s="137"/>
      <c r="J45720" s="110"/>
      <c r="K45720"/>
      <c r="L45720"/>
      <c r="T45720" s="138"/>
    </row>
    <row r="45721" spans="9:20" x14ac:dyDescent="0.25">
      <c r="I45721" s="137"/>
      <c r="J45721" s="110"/>
      <c r="K45721"/>
      <c r="L45721"/>
      <c r="T45721" s="138"/>
    </row>
    <row r="45722" spans="9:20" x14ac:dyDescent="0.25">
      <c r="I45722" s="137"/>
      <c r="J45722" s="110"/>
      <c r="K45722"/>
      <c r="L45722"/>
      <c r="T45722" s="138"/>
    </row>
    <row r="45723" spans="9:20" x14ac:dyDescent="0.25">
      <c r="I45723" s="137"/>
      <c r="J45723" s="110"/>
      <c r="K45723"/>
      <c r="L45723"/>
      <c r="T45723" s="138"/>
    </row>
    <row r="45724" spans="9:20" x14ac:dyDescent="0.25">
      <c r="I45724" s="137"/>
      <c r="J45724" s="110"/>
      <c r="K45724"/>
      <c r="L45724"/>
      <c r="T45724" s="138"/>
    </row>
    <row r="45725" spans="9:20" x14ac:dyDescent="0.25">
      <c r="I45725" s="137"/>
      <c r="J45725" s="110"/>
      <c r="K45725"/>
      <c r="L45725"/>
      <c r="T45725" s="138"/>
    </row>
    <row r="45726" spans="9:20" x14ac:dyDescent="0.25">
      <c r="I45726" s="137"/>
      <c r="J45726" s="110"/>
      <c r="K45726"/>
      <c r="L45726"/>
      <c r="T45726" s="138"/>
    </row>
    <row r="45727" spans="9:20" x14ac:dyDescent="0.25">
      <c r="I45727" s="137"/>
      <c r="J45727" s="110"/>
      <c r="K45727"/>
      <c r="L45727"/>
      <c r="T45727" s="138"/>
    </row>
    <row r="45728" spans="9:20" x14ac:dyDescent="0.25">
      <c r="I45728" s="137"/>
      <c r="J45728" s="110"/>
      <c r="K45728"/>
      <c r="L45728"/>
      <c r="T45728" s="138"/>
    </row>
    <row r="45729" spans="9:20" x14ac:dyDescent="0.25">
      <c r="I45729" s="137"/>
      <c r="J45729" s="110"/>
      <c r="K45729"/>
      <c r="L45729"/>
      <c r="T45729" s="138"/>
    </row>
    <row r="45730" spans="9:20" x14ac:dyDescent="0.25">
      <c r="I45730" s="137"/>
      <c r="J45730" s="110"/>
      <c r="K45730"/>
      <c r="L45730"/>
      <c r="T45730" s="138"/>
    </row>
    <row r="45731" spans="9:20" x14ac:dyDescent="0.25">
      <c r="I45731" s="137"/>
      <c r="J45731" s="110"/>
      <c r="K45731"/>
      <c r="L45731"/>
      <c r="T45731" s="138"/>
    </row>
    <row r="45732" spans="9:20" x14ac:dyDescent="0.25">
      <c r="I45732" s="137"/>
      <c r="J45732" s="110"/>
      <c r="K45732"/>
      <c r="L45732"/>
      <c r="T45732" s="138"/>
    </row>
    <row r="45733" spans="9:20" x14ac:dyDescent="0.25">
      <c r="I45733" s="137"/>
      <c r="J45733" s="110"/>
      <c r="K45733"/>
      <c r="L45733"/>
      <c r="T45733" s="138"/>
    </row>
    <row r="45734" spans="9:20" x14ac:dyDescent="0.25">
      <c r="I45734" s="137"/>
      <c r="J45734" s="110"/>
      <c r="K45734"/>
      <c r="L45734"/>
      <c r="T45734" s="138"/>
    </row>
    <row r="45735" spans="9:20" x14ac:dyDescent="0.25">
      <c r="I45735" s="137"/>
      <c r="J45735" s="110"/>
      <c r="K45735"/>
      <c r="L45735"/>
      <c r="T45735" s="138"/>
    </row>
    <row r="45736" spans="9:20" x14ac:dyDescent="0.25">
      <c r="I45736" s="137"/>
      <c r="J45736" s="110"/>
      <c r="K45736"/>
      <c r="L45736"/>
      <c r="T45736" s="138"/>
    </row>
    <row r="45737" spans="9:20" x14ac:dyDescent="0.25">
      <c r="I45737" s="137"/>
      <c r="J45737" s="110"/>
      <c r="K45737"/>
      <c r="L45737"/>
      <c r="T45737" s="138"/>
    </row>
    <row r="45738" spans="9:20" x14ac:dyDescent="0.25">
      <c r="I45738" s="137"/>
      <c r="J45738" s="110"/>
      <c r="K45738"/>
      <c r="L45738"/>
      <c r="T45738" s="138"/>
    </row>
    <row r="45739" spans="9:20" x14ac:dyDescent="0.25">
      <c r="I45739" s="137"/>
      <c r="J45739" s="110"/>
      <c r="K45739"/>
      <c r="L45739"/>
      <c r="T45739" s="138"/>
    </row>
    <row r="45740" spans="9:20" x14ac:dyDescent="0.25">
      <c r="I45740" s="137"/>
      <c r="J45740" s="110"/>
      <c r="K45740"/>
      <c r="L45740"/>
      <c r="T45740" s="138"/>
    </row>
    <row r="45741" spans="9:20" x14ac:dyDescent="0.25">
      <c r="I45741" s="137"/>
      <c r="J45741" s="110"/>
      <c r="K45741"/>
      <c r="L45741"/>
      <c r="T45741" s="138"/>
    </row>
    <row r="45742" spans="9:20" x14ac:dyDescent="0.25">
      <c r="I45742" s="137"/>
      <c r="J45742" s="110"/>
      <c r="K45742"/>
      <c r="L45742"/>
      <c r="T45742" s="138"/>
    </row>
    <row r="45743" spans="9:20" x14ac:dyDescent="0.25">
      <c r="I45743" s="137"/>
      <c r="J45743" s="110"/>
      <c r="K45743"/>
      <c r="L45743"/>
      <c r="T45743" s="138"/>
    </row>
    <row r="45744" spans="9:20" x14ac:dyDescent="0.25">
      <c r="I45744" s="137"/>
      <c r="J45744" s="110"/>
      <c r="K45744"/>
      <c r="L45744"/>
      <c r="T45744" s="138"/>
    </row>
    <row r="45745" spans="9:20" x14ac:dyDescent="0.25">
      <c r="I45745" s="137"/>
      <c r="J45745" s="110"/>
      <c r="K45745"/>
      <c r="L45745"/>
      <c r="T45745" s="138"/>
    </row>
    <row r="45746" spans="9:20" x14ac:dyDescent="0.25">
      <c r="I45746" s="137"/>
      <c r="J45746" s="110"/>
      <c r="K45746"/>
      <c r="L45746"/>
      <c r="T45746" s="138"/>
    </row>
    <row r="45747" spans="9:20" x14ac:dyDescent="0.25">
      <c r="I45747" s="137"/>
      <c r="J45747" s="110"/>
      <c r="K45747"/>
      <c r="L45747"/>
      <c r="T45747" s="138"/>
    </row>
    <row r="45748" spans="9:20" x14ac:dyDescent="0.25">
      <c r="I45748" s="137"/>
      <c r="J45748" s="110"/>
      <c r="K45748"/>
      <c r="L45748"/>
      <c r="T45748" s="138"/>
    </row>
    <row r="45749" spans="9:20" x14ac:dyDescent="0.25">
      <c r="I45749" s="137"/>
      <c r="J45749" s="110"/>
      <c r="K45749"/>
      <c r="L45749"/>
      <c r="T45749" s="138"/>
    </row>
    <row r="45750" spans="9:20" x14ac:dyDescent="0.25">
      <c r="I45750" s="137"/>
      <c r="J45750" s="110"/>
      <c r="K45750"/>
      <c r="L45750"/>
      <c r="T45750" s="138"/>
    </row>
    <row r="45751" spans="9:20" x14ac:dyDescent="0.25">
      <c r="I45751" s="137"/>
      <c r="J45751" s="110"/>
      <c r="K45751"/>
      <c r="L45751"/>
      <c r="T45751" s="138"/>
    </row>
    <row r="45752" spans="9:20" x14ac:dyDescent="0.25">
      <c r="I45752" s="137"/>
      <c r="J45752" s="110"/>
      <c r="K45752"/>
      <c r="L45752"/>
      <c r="T45752" s="138"/>
    </row>
    <row r="45753" spans="9:20" x14ac:dyDescent="0.25">
      <c r="I45753" s="137"/>
      <c r="J45753" s="110"/>
      <c r="K45753"/>
      <c r="L45753"/>
      <c r="T45753" s="138"/>
    </row>
    <row r="45754" spans="9:20" x14ac:dyDescent="0.25">
      <c r="I45754" s="137"/>
      <c r="J45754" s="110"/>
      <c r="K45754"/>
      <c r="L45754"/>
      <c r="T45754" s="138"/>
    </row>
    <row r="45755" spans="9:20" x14ac:dyDescent="0.25">
      <c r="I45755" s="137"/>
      <c r="J45755" s="110"/>
      <c r="K45755"/>
      <c r="L45755"/>
      <c r="T45755" s="138"/>
    </row>
    <row r="45756" spans="9:20" x14ac:dyDescent="0.25">
      <c r="I45756" s="137"/>
      <c r="J45756" s="110"/>
      <c r="K45756"/>
      <c r="L45756"/>
      <c r="T45756" s="138"/>
    </row>
    <row r="45757" spans="9:20" x14ac:dyDescent="0.25">
      <c r="I45757" s="137"/>
      <c r="J45757" s="110"/>
      <c r="K45757"/>
      <c r="L45757"/>
      <c r="T45757" s="138"/>
    </row>
    <row r="45758" spans="9:20" x14ac:dyDescent="0.25">
      <c r="I45758" s="137"/>
      <c r="J45758" s="110"/>
      <c r="K45758"/>
      <c r="L45758"/>
      <c r="T45758" s="138"/>
    </row>
    <row r="45759" spans="9:20" x14ac:dyDescent="0.25">
      <c r="I45759" s="137"/>
      <c r="J45759" s="110"/>
      <c r="K45759"/>
      <c r="L45759"/>
      <c r="T45759" s="138"/>
    </row>
    <row r="45760" spans="9:20" x14ac:dyDescent="0.25">
      <c r="I45760" s="137"/>
      <c r="J45760" s="110"/>
      <c r="K45760"/>
      <c r="L45760"/>
      <c r="T45760" s="138"/>
    </row>
    <row r="45761" spans="9:20" x14ac:dyDescent="0.25">
      <c r="I45761" s="137"/>
      <c r="J45761" s="110"/>
      <c r="K45761"/>
      <c r="L45761"/>
      <c r="T45761" s="138"/>
    </row>
    <row r="45762" spans="9:20" x14ac:dyDescent="0.25">
      <c r="I45762" s="137"/>
      <c r="J45762" s="110"/>
      <c r="K45762"/>
      <c r="L45762"/>
      <c r="T45762" s="138"/>
    </row>
    <row r="45763" spans="9:20" x14ac:dyDescent="0.25">
      <c r="I45763" s="137"/>
      <c r="J45763" s="110"/>
      <c r="K45763"/>
      <c r="L45763"/>
      <c r="T45763" s="138"/>
    </row>
    <row r="45764" spans="9:20" x14ac:dyDescent="0.25">
      <c r="I45764" s="137"/>
      <c r="J45764" s="110"/>
      <c r="K45764"/>
      <c r="L45764"/>
      <c r="T45764" s="138"/>
    </row>
    <row r="45765" spans="9:20" x14ac:dyDescent="0.25">
      <c r="I45765" s="137"/>
      <c r="J45765" s="110"/>
      <c r="K45765"/>
      <c r="L45765"/>
      <c r="T45765" s="138"/>
    </row>
    <row r="45766" spans="9:20" x14ac:dyDescent="0.25">
      <c r="I45766" s="137"/>
      <c r="J45766" s="110"/>
      <c r="K45766"/>
      <c r="L45766"/>
      <c r="T45766" s="138"/>
    </row>
    <row r="45767" spans="9:20" x14ac:dyDescent="0.25">
      <c r="I45767" s="137"/>
      <c r="J45767" s="110"/>
      <c r="K45767"/>
      <c r="L45767"/>
      <c r="T45767" s="138"/>
    </row>
    <row r="45768" spans="9:20" x14ac:dyDescent="0.25">
      <c r="I45768" s="137"/>
      <c r="J45768" s="110"/>
      <c r="K45768"/>
      <c r="L45768"/>
      <c r="T45768" s="138"/>
    </row>
    <row r="45769" spans="9:20" x14ac:dyDescent="0.25">
      <c r="I45769" s="137"/>
      <c r="J45769" s="110"/>
      <c r="K45769"/>
      <c r="L45769"/>
      <c r="T45769" s="138"/>
    </row>
    <row r="45770" spans="9:20" x14ac:dyDescent="0.25">
      <c r="I45770" s="137"/>
      <c r="J45770" s="110"/>
      <c r="K45770"/>
      <c r="L45770"/>
      <c r="T45770" s="138"/>
    </row>
    <row r="45771" spans="9:20" x14ac:dyDescent="0.25">
      <c r="I45771" s="137"/>
      <c r="J45771" s="110"/>
      <c r="K45771"/>
      <c r="L45771"/>
      <c r="T45771" s="138"/>
    </row>
    <row r="45772" spans="9:20" x14ac:dyDescent="0.25">
      <c r="I45772" s="137"/>
      <c r="J45772" s="110"/>
      <c r="K45772"/>
      <c r="L45772"/>
      <c r="T45772" s="138"/>
    </row>
    <row r="45773" spans="9:20" x14ac:dyDescent="0.25">
      <c r="I45773" s="137"/>
      <c r="J45773" s="110"/>
      <c r="K45773"/>
      <c r="L45773"/>
      <c r="T45773" s="138"/>
    </row>
    <row r="45774" spans="9:20" x14ac:dyDescent="0.25">
      <c r="I45774" s="137"/>
      <c r="J45774" s="110"/>
      <c r="K45774"/>
      <c r="L45774"/>
      <c r="T45774" s="138"/>
    </row>
    <row r="45775" spans="9:20" x14ac:dyDescent="0.25">
      <c r="I45775" s="137"/>
      <c r="J45775" s="110"/>
      <c r="K45775"/>
      <c r="L45775"/>
      <c r="T45775" s="138"/>
    </row>
    <row r="45776" spans="9:20" x14ac:dyDescent="0.25">
      <c r="I45776" s="137"/>
      <c r="J45776" s="110"/>
      <c r="K45776"/>
      <c r="L45776"/>
      <c r="T45776" s="138"/>
    </row>
    <row r="45777" spans="9:20" x14ac:dyDescent="0.25">
      <c r="I45777" s="137"/>
      <c r="J45777" s="110"/>
      <c r="K45777"/>
      <c r="L45777"/>
      <c r="T45777" s="138"/>
    </row>
    <row r="45778" spans="9:20" x14ac:dyDescent="0.25">
      <c r="I45778" s="137"/>
      <c r="J45778" s="110"/>
      <c r="K45778"/>
      <c r="L45778"/>
      <c r="T45778" s="138"/>
    </row>
    <row r="45779" spans="9:20" x14ac:dyDescent="0.25">
      <c r="I45779" s="137"/>
      <c r="J45779" s="110"/>
      <c r="K45779"/>
      <c r="L45779"/>
      <c r="T45779" s="138"/>
    </row>
    <row r="45780" spans="9:20" x14ac:dyDescent="0.25">
      <c r="I45780" s="137"/>
      <c r="J45780" s="110"/>
      <c r="K45780"/>
      <c r="L45780"/>
      <c r="T45780" s="138"/>
    </row>
    <row r="45781" spans="9:20" x14ac:dyDescent="0.25">
      <c r="I45781" s="137"/>
      <c r="J45781" s="110"/>
      <c r="K45781"/>
      <c r="L45781"/>
      <c r="T45781" s="138"/>
    </row>
    <row r="45782" spans="9:20" x14ac:dyDescent="0.25">
      <c r="I45782" s="137"/>
      <c r="J45782" s="110"/>
      <c r="K45782"/>
      <c r="L45782"/>
      <c r="T45782" s="138"/>
    </row>
    <row r="45783" spans="9:20" x14ac:dyDescent="0.25">
      <c r="I45783" s="137"/>
      <c r="J45783" s="110"/>
      <c r="K45783"/>
      <c r="L45783"/>
      <c r="T45783" s="138"/>
    </row>
    <row r="45784" spans="9:20" x14ac:dyDescent="0.25">
      <c r="I45784" s="137"/>
      <c r="J45784" s="110"/>
      <c r="K45784"/>
      <c r="L45784"/>
      <c r="T45784" s="138"/>
    </row>
    <row r="45785" spans="9:20" x14ac:dyDescent="0.25">
      <c r="I45785" s="137"/>
      <c r="J45785" s="110"/>
      <c r="K45785"/>
      <c r="L45785"/>
      <c r="T45785" s="138"/>
    </row>
    <row r="45786" spans="9:20" x14ac:dyDescent="0.25">
      <c r="I45786" s="137"/>
      <c r="J45786" s="110"/>
      <c r="K45786"/>
      <c r="L45786"/>
      <c r="T45786" s="138"/>
    </row>
    <row r="45787" spans="9:20" x14ac:dyDescent="0.25">
      <c r="I45787" s="137"/>
      <c r="J45787" s="110"/>
      <c r="K45787"/>
      <c r="L45787"/>
      <c r="T45787" s="138"/>
    </row>
    <row r="45788" spans="9:20" x14ac:dyDescent="0.25">
      <c r="I45788" s="137"/>
      <c r="J45788" s="110"/>
      <c r="K45788"/>
      <c r="L45788"/>
      <c r="T45788" s="138"/>
    </row>
    <row r="45789" spans="9:20" x14ac:dyDescent="0.25">
      <c r="I45789" s="137"/>
      <c r="J45789" s="110"/>
      <c r="K45789"/>
      <c r="L45789"/>
      <c r="T45789" s="138"/>
    </row>
    <row r="45790" spans="9:20" x14ac:dyDescent="0.25">
      <c r="I45790" s="137"/>
      <c r="J45790" s="110"/>
      <c r="K45790"/>
      <c r="L45790"/>
      <c r="T45790" s="138"/>
    </row>
    <row r="45791" spans="9:20" x14ac:dyDescent="0.25">
      <c r="I45791" s="137"/>
      <c r="J45791" s="110"/>
      <c r="K45791"/>
      <c r="L45791"/>
      <c r="T45791" s="138"/>
    </row>
    <row r="45792" spans="9:20" x14ac:dyDescent="0.25">
      <c r="I45792" s="137"/>
      <c r="J45792" s="110"/>
      <c r="K45792"/>
      <c r="L45792"/>
      <c r="T45792" s="138"/>
    </row>
    <row r="45793" spans="9:20" x14ac:dyDescent="0.25">
      <c r="I45793" s="137"/>
      <c r="J45793" s="110"/>
      <c r="K45793"/>
      <c r="L45793"/>
      <c r="T45793" s="138"/>
    </row>
    <row r="45794" spans="9:20" x14ac:dyDescent="0.25">
      <c r="I45794" s="137"/>
      <c r="J45794" s="110"/>
      <c r="K45794"/>
      <c r="L45794"/>
      <c r="T45794" s="138"/>
    </row>
    <row r="45795" spans="9:20" x14ac:dyDescent="0.25">
      <c r="I45795" s="137"/>
      <c r="J45795" s="110"/>
      <c r="K45795"/>
      <c r="L45795"/>
      <c r="T45795" s="138"/>
    </row>
    <row r="45796" spans="9:20" x14ac:dyDescent="0.25">
      <c r="I45796" s="137"/>
      <c r="J45796" s="110"/>
      <c r="K45796"/>
      <c r="L45796"/>
      <c r="T45796" s="138"/>
    </row>
    <row r="45797" spans="9:20" x14ac:dyDescent="0.25">
      <c r="I45797" s="137"/>
      <c r="J45797" s="110"/>
      <c r="K45797"/>
      <c r="L45797"/>
      <c r="T45797" s="138"/>
    </row>
    <row r="45798" spans="9:20" x14ac:dyDescent="0.25">
      <c r="I45798" s="137"/>
      <c r="J45798" s="110"/>
      <c r="K45798"/>
      <c r="L45798"/>
      <c r="T45798" s="138"/>
    </row>
    <row r="45799" spans="9:20" x14ac:dyDescent="0.25">
      <c r="I45799" s="137"/>
      <c r="J45799" s="110"/>
      <c r="K45799"/>
      <c r="L45799"/>
      <c r="T45799" s="138"/>
    </row>
    <row r="45800" spans="9:20" x14ac:dyDescent="0.25">
      <c r="I45800" s="137"/>
      <c r="J45800" s="110"/>
      <c r="K45800"/>
      <c r="L45800"/>
      <c r="T45800" s="138"/>
    </row>
    <row r="45801" spans="9:20" x14ac:dyDescent="0.25">
      <c r="I45801" s="137"/>
      <c r="J45801" s="110"/>
      <c r="K45801"/>
      <c r="L45801"/>
      <c r="T45801" s="138"/>
    </row>
    <row r="45802" spans="9:20" x14ac:dyDescent="0.25">
      <c r="I45802" s="137"/>
      <c r="J45802" s="110"/>
      <c r="K45802"/>
      <c r="L45802"/>
      <c r="T45802" s="138"/>
    </row>
    <row r="45803" spans="9:20" x14ac:dyDescent="0.25">
      <c r="I45803" s="137"/>
      <c r="J45803" s="110"/>
      <c r="K45803"/>
      <c r="L45803"/>
      <c r="T45803" s="138"/>
    </row>
    <row r="45804" spans="9:20" x14ac:dyDescent="0.25">
      <c r="I45804" s="137"/>
      <c r="J45804" s="110"/>
      <c r="K45804"/>
      <c r="L45804"/>
      <c r="T45804" s="138"/>
    </row>
    <row r="45805" spans="9:20" x14ac:dyDescent="0.25">
      <c r="I45805" s="137"/>
      <c r="J45805" s="110"/>
      <c r="K45805"/>
      <c r="L45805"/>
      <c r="T45805" s="138"/>
    </row>
    <row r="45806" spans="9:20" x14ac:dyDescent="0.25">
      <c r="I45806" s="137"/>
      <c r="J45806" s="110"/>
      <c r="K45806"/>
      <c r="L45806"/>
      <c r="T45806" s="138"/>
    </row>
    <row r="45807" spans="9:20" x14ac:dyDescent="0.25">
      <c r="I45807" s="137"/>
      <c r="J45807" s="110"/>
      <c r="K45807"/>
      <c r="L45807"/>
      <c r="T45807" s="138"/>
    </row>
    <row r="45808" spans="9:20" x14ac:dyDescent="0.25">
      <c r="I45808" s="137"/>
      <c r="J45808" s="110"/>
      <c r="K45808"/>
      <c r="L45808"/>
      <c r="T45808" s="138"/>
    </row>
    <row r="45809" spans="9:20" x14ac:dyDescent="0.25">
      <c r="I45809" s="137"/>
      <c r="J45809" s="110"/>
      <c r="K45809"/>
      <c r="L45809"/>
      <c r="T45809" s="138"/>
    </row>
    <row r="45810" spans="9:20" x14ac:dyDescent="0.25">
      <c r="I45810" s="137"/>
      <c r="J45810" s="110"/>
      <c r="K45810"/>
      <c r="L45810"/>
      <c r="T45810" s="138"/>
    </row>
    <row r="45811" spans="9:20" x14ac:dyDescent="0.25">
      <c r="I45811" s="137"/>
      <c r="J45811" s="110"/>
      <c r="K45811"/>
      <c r="L45811"/>
      <c r="T45811" s="138"/>
    </row>
    <row r="45812" spans="9:20" x14ac:dyDescent="0.25">
      <c r="I45812" s="137"/>
      <c r="J45812" s="110"/>
      <c r="K45812"/>
      <c r="L45812"/>
      <c r="T45812" s="138"/>
    </row>
    <row r="45813" spans="9:20" x14ac:dyDescent="0.25">
      <c r="I45813" s="137"/>
      <c r="J45813" s="110"/>
      <c r="K45813"/>
      <c r="L45813"/>
      <c r="T45813" s="138"/>
    </row>
    <row r="45814" spans="9:20" x14ac:dyDescent="0.25">
      <c r="I45814" s="137"/>
      <c r="J45814" s="110"/>
      <c r="K45814"/>
      <c r="L45814"/>
      <c r="T45814" s="138"/>
    </row>
    <row r="45815" spans="9:20" x14ac:dyDescent="0.25">
      <c r="I45815" s="137"/>
      <c r="J45815" s="110"/>
      <c r="K45815"/>
      <c r="L45815"/>
      <c r="T45815" s="138"/>
    </row>
    <row r="45816" spans="9:20" x14ac:dyDescent="0.25">
      <c r="I45816" s="137"/>
      <c r="J45816" s="110"/>
      <c r="K45816"/>
      <c r="L45816"/>
      <c r="T45816" s="138"/>
    </row>
    <row r="45817" spans="9:20" x14ac:dyDescent="0.25">
      <c r="I45817" s="137"/>
      <c r="J45817" s="110"/>
      <c r="K45817"/>
      <c r="L45817"/>
      <c r="T45817" s="138"/>
    </row>
    <row r="45818" spans="9:20" x14ac:dyDescent="0.25">
      <c r="I45818" s="137"/>
      <c r="J45818" s="110"/>
      <c r="K45818"/>
      <c r="L45818"/>
      <c r="T45818" s="138"/>
    </row>
    <row r="45819" spans="9:20" x14ac:dyDescent="0.25">
      <c r="I45819" s="137"/>
      <c r="J45819" s="110"/>
      <c r="K45819"/>
      <c r="L45819"/>
      <c r="T45819" s="138"/>
    </row>
    <row r="45820" spans="9:20" x14ac:dyDescent="0.25">
      <c r="I45820" s="137"/>
      <c r="J45820" s="110"/>
      <c r="K45820"/>
      <c r="L45820"/>
      <c r="T45820" s="138"/>
    </row>
    <row r="45821" spans="9:20" x14ac:dyDescent="0.25">
      <c r="I45821" s="137"/>
      <c r="J45821" s="110"/>
      <c r="K45821"/>
      <c r="L45821"/>
      <c r="T45821" s="138"/>
    </row>
    <row r="45822" spans="9:20" x14ac:dyDescent="0.25">
      <c r="I45822" s="137"/>
      <c r="J45822" s="110"/>
      <c r="K45822"/>
      <c r="L45822"/>
      <c r="T45822" s="138"/>
    </row>
    <row r="45823" spans="9:20" x14ac:dyDescent="0.25">
      <c r="I45823" s="137"/>
      <c r="J45823" s="110"/>
      <c r="K45823"/>
      <c r="L45823"/>
      <c r="T45823" s="138"/>
    </row>
    <row r="45824" spans="9:20" x14ac:dyDescent="0.25">
      <c r="I45824" s="137"/>
      <c r="J45824" s="110"/>
      <c r="K45824"/>
      <c r="L45824"/>
      <c r="T45824" s="138"/>
    </row>
    <row r="45825" spans="9:20" x14ac:dyDescent="0.25">
      <c r="I45825" s="137"/>
      <c r="J45825" s="110"/>
      <c r="K45825"/>
      <c r="L45825"/>
      <c r="T45825" s="138"/>
    </row>
    <row r="45826" spans="9:20" x14ac:dyDescent="0.25">
      <c r="I45826" s="137"/>
      <c r="J45826" s="110"/>
      <c r="K45826"/>
      <c r="L45826"/>
      <c r="T45826" s="138"/>
    </row>
    <row r="45827" spans="9:20" x14ac:dyDescent="0.25">
      <c r="I45827" s="137"/>
      <c r="J45827" s="110"/>
      <c r="K45827"/>
      <c r="L45827"/>
      <c r="T45827" s="138"/>
    </row>
    <row r="45828" spans="9:20" x14ac:dyDescent="0.25">
      <c r="I45828" s="137"/>
      <c r="J45828" s="110"/>
      <c r="K45828"/>
      <c r="L45828"/>
      <c r="T45828" s="138"/>
    </row>
    <row r="45829" spans="9:20" x14ac:dyDescent="0.25">
      <c r="I45829" s="137"/>
      <c r="J45829" s="110"/>
      <c r="K45829"/>
      <c r="L45829"/>
      <c r="T45829" s="138"/>
    </row>
    <row r="45830" spans="9:20" x14ac:dyDescent="0.25">
      <c r="I45830" s="137"/>
      <c r="J45830" s="110"/>
      <c r="K45830"/>
      <c r="L45830"/>
      <c r="T45830" s="138"/>
    </row>
    <row r="45831" spans="9:20" x14ac:dyDescent="0.25">
      <c r="I45831" s="137"/>
      <c r="J45831" s="110"/>
      <c r="K45831"/>
      <c r="L45831"/>
      <c r="T45831" s="138"/>
    </row>
    <row r="45832" spans="9:20" x14ac:dyDescent="0.25">
      <c r="I45832" s="137"/>
      <c r="J45832" s="110"/>
      <c r="K45832"/>
      <c r="L45832"/>
      <c r="T45832" s="138"/>
    </row>
    <row r="45833" spans="9:20" x14ac:dyDescent="0.25">
      <c r="I45833" s="137"/>
      <c r="J45833" s="110"/>
      <c r="K45833"/>
      <c r="L45833"/>
      <c r="T45833" s="138"/>
    </row>
    <row r="45834" spans="9:20" x14ac:dyDescent="0.25">
      <c r="I45834" s="137"/>
      <c r="J45834" s="110"/>
      <c r="K45834"/>
      <c r="L45834"/>
      <c r="T45834" s="138"/>
    </row>
    <row r="45835" spans="9:20" x14ac:dyDescent="0.25">
      <c r="I45835" s="137"/>
      <c r="J45835" s="110"/>
      <c r="K45835"/>
      <c r="L45835"/>
      <c r="T45835" s="138"/>
    </row>
    <row r="45836" spans="9:20" x14ac:dyDescent="0.25">
      <c r="I45836" s="137"/>
      <c r="J45836" s="110"/>
      <c r="K45836"/>
      <c r="L45836"/>
      <c r="T45836" s="138"/>
    </row>
    <row r="45837" spans="9:20" x14ac:dyDescent="0.25">
      <c r="I45837" s="137"/>
      <c r="J45837" s="110"/>
      <c r="K45837"/>
      <c r="L45837"/>
      <c r="T45837" s="138"/>
    </row>
    <row r="45838" spans="9:20" x14ac:dyDescent="0.25">
      <c r="I45838" s="137"/>
      <c r="J45838" s="110"/>
      <c r="K45838"/>
      <c r="L45838"/>
      <c r="T45838" s="138"/>
    </row>
    <row r="45839" spans="9:20" x14ac:dyDescent="0.25">
      <c r="I45839" s="137"/>
      <c r="J45839" s="110"/>
      <c r="K45839"/>
      <c r="L45839"/>
      <c r="T45839" s="138"/>
    </row>
    <row r="45840" spans="9:20" x14ac:dyDescent="0.25">
      <c r="I45840" s="137"/>
      <c r="J45840" s="110"/>
      <c r="K45840"/>
      <c r="L45840"/>
      <c r="T45840" s="138"/>
    </row>
    <row r="45841" spans="9:20" x14ac:dyDescent="0.25">
      <c r="I45841" s="137"/>
      <c r="J45841" s="110"/>
      <c r="K45841"/>
      <c r="L45841"/>
      <c r="T45841" s="138"/>
    </row>
    <row r="45842" spans="9:20" x14ac:dyDescent="0.25">
      <c r="I45842" s="137"/>
      <c r="J45842" s="110"/>
      <c r="K45842"/>
      <c r="L45842"/>
      <c r="T45842" s="138"/>
    </row>
    <row r="45843" spans="9:20" x14ac:dyDescent="0.25">
      <c r="I45843" s="137"/>
      <c r="J45843" s="110"/>
      <c r="K45843"/>
      <c r="L45843"/>
      <c r="T45843" s="138"/>
    </row>
    <row r="45844" spans="9:20" x14ac:dyDescent="0.25">
      <c r="I45844" s="137"/>
      <c r="J45844" s="110"/>
      <c r="K45844"/>
      <c r="L45844"/>
      <c r="T45844" s="138"/>
    </row>
    <row r="45845" spans="9:20" x14ac:dyDescent="0.25">
      <c r="I45845" s="137"/>
      <c r="J45845" s="110"/>
      <c r="K45845"/>
      <c r="L45845"/>
      <c r="T45845" s="138"/>
    </row>
    <row r="45846" spans="9:20" x14ac:dyDescent="0.25">
      <c r="I45846" s="137"/>
      <c r="J45846" s="110"/>
      <c r="K45846"/>
      <c r="L45846"/>
      <c r="T45846" s="138"/>
    </row>
    <row r="45847" spans="9:20" x14ac:dyDescent="0.25">
      <c r="I45847" s="137"/>
      <c r="J45847" s="110"/>
      <c r="K45847"/>
      <c r="L45847"/>
      <c r="T45847" s="138"/>
    </row>
    <row r="45848" spans="9:20" x14ac:dyDescent="0.25">
      <c r="I45848" s="137"/>
      <c r="J45848" s="110"/>
      <c r="K45848"/>
      <c r="L45848"/>
      <c r="T45848" s="138"/>
    </row>
    <row r="45849" spans="9:20" x14ac:dyDescent="0.25">
      <c r="I45849" s="137"/>
      <c r="J45849" s="110"/>
      <c r="K45849"/>
      <c r="L45849"/>
      <c r="T45849" s="138"/>
    </row>
    <row r="45850" spans="9:20" x14ac:dyDescent="0.25">
      <c r="I45850" s="137"/>
      <c r="J45850" s="110"/>
      <c r="K45850"/>
      <c r="L45850"/>
      <c r="T45850" s="138"/>
    </row>
    <row r="45851" spans="9:20" x14ac:dyDescent="0.25">
      <c r="I45851" s="137"/>
      <c r="J45851" s="110"/>
      <c r="K45851"/>
      <c r="L45851"/>
      <c r="T45851" s="138"/>
    </row>
    <row r="45852" spans="9:20" x14ac:dyDescent="0.25">
      <c r="I45852" s="137"/>
      <c r="J45852" s="110"/>
      <c r="K45852"/>
      <c r="L45852"/>
      <c r="T45852" s="138"/>
    </row>
    <row r="45853" spans="9:20" x14ac:dyDescent="0.25">
      <c r="I45853" s="137"/>
      <c r="J45853" s="110"/>
      <c r="K45853"/>
      <c r="L45853"/>
      <c r="T45853" s="138"/>
    </row>
    <row r="45854" spans="9:20" x14ac:dyDescent="0.25">
      <c r="I45854" s="137"/>
      <c r="J45854" s="110"/>
      <c r="K45854"/>
      <c r="L45854"/>
      <c r="T45854" s="138"/>
    </row>
    <row r="45855" spans="9:20" x14ac:dyDescent="0.25">
      <c r="I45855" s="137"/>
      <c r="J45855" s="110"/>
      <c r="K45855"/>
      <c r="L45855"/>
      <c r="T45855" s="138"/>
    </row>
    <row r="45856" spans="9:20" x14ac:dyDescent="0.25">
      <c r="I45856" s="137"/>
      <c r="J45856" s="110"/>
      <c r="K45856"/>
      <c r="L45856"/>
      <c r="T45856" s="138"/>
    </row>
    <row r="45857" spans="9:20" x14ac:dyDescent="0.25">
      <c r="I45857" s="137"/>
      <c r="J45857" s="110"/>
      <c r="K45857"/>
      <c r="L45857"/>
      <c r="T45857" s="138"/>
    </row>
    <row r="45858" spans="9:20" x14ac:dyDescent="0.25">
      <c r="I45858" s="137"/>
      <c r="J45858" s="110"/>
      <c r="K45858"/>
      <c r="L45858"/>
      <c r="T45858" s="138"/>
    </row>
    <row r="45859" spans="9:20" x14ac:dyDescent="0.25">
      <c r="I45859" s="137"/>
      <c r="J45859" s="110"/>
      <c r="K45859"/>
      <c r="L45859"/>
      <c r="T45859" s="138"/>
    </row>
    <row r="45860" spans="9:20" x14ac:dyDescent="0.25">
      <c r="I45860" s="137"/>
      <c r="J45860" s="110"/>
      <c r="K45860"/>
      <c r="L45860"/>
      <c r="T45860" s="138"/>
    </row>
    <row r="45861" spans="9:20" x14ac:dyDescent="0.25">
      <c r="I45861" s="137"/>
      <c r="J45861" s="110"/>
      <c r="K45861"/>
      <c r="L45861"/>
      <c r="T45861" s="138"/>
    </row>
    <row r="45862" spans="9:20" x14ac:dyDescent="0.25">
      <c r="I45862" s="137"/>
      <c r="J45862" s="110"/>
      <c r="K45862"/>
      <c r="L45862"/>
      <c r="T45862" s="138"/>
    </row>
    <row r="45863" spans="9:20" x14ac:dyDescent="0.25">
      <c r="I45863" s="137"/>
      <c r="J45863" s="110"/>
      <c r="K45863"/>
      <c r="L45863"/>
      <c r="T45863" s="138"/>
    </row>
    <row r="45864" spans="9:20" x14ac:dyDescent="0.25">
      <c r="I45864" s="137"/>
      <c r="J45864" s="110"/>
      <c r="K45864"/>
      <c r="L45864"/>
      <c r="T45864" s="138"/>
    </row>
    <row r="45865" spans="9:20" x14ac:dyDescent="0.25">
      <c r="I45865" s="137"/>
      <c r="J45865" s="110"/>
      <c r="K45865"/>
      <c r="L45865"/>
      <c r="T45865" s="138"/>
    </row>
    <row r="45866" spans="9:20" x14ac:dyDescent="0.25">
      <c r="I45866" s="137"/>
      <c r="J45866" s="110"/>
      <c r="K45866"/>
      <c r="L45866"/>
      <c r="T45866" s="138"/>
    </row>
    <row r="45867" spans="9:20" x14ac:dyDescent="0.25">
      <c r="I45867" s="137"/>
      <c r="J45867" s="110"/>
      <c r="K45867"/>
      <c r="L45867"/>
      <c r="T45867" s="138"/>
    </row>
    <row r="45868" spans="9:20" x14ac:dyDescent="0.25">
      <c r="I45868" s="137"/>
      <c r="J45868" s="110"/>
      <c r="K45868"/>
      <c r="L45868"/>
      <c r="T45868" s="138"/>
    </row>
    <row r="45869" spans="9:20" x14ac:dyDescent="0.25">
      <c r="I45869" s="137"/>
      <c r="J45869" s="110"/>
      <c r="K45869"/>
      <c r="L45869"/>
      <c r="T45869" s="138"/>
    </row>
    <row r="45870" spans="9:20" x14ac:dyDescent="0.25">
      <c r="I45870" s="137"/>
      <c r="J45870" s="110"/>
      <c r="K45870"/>
      <c r="L45870"/>
      <c r="T45870" s="138"/>
    </row>
    <row r="45871" spans="9:20" x14ac:dyDescent="0.25">
      <c r="I45871" s="137"/>
      <c r="J45871" s="110"/>
      <c r="K45871"/>
      <c r="L45871"/>
      <c r="T45871" s="138"/>
    </row>
    <row r="45872" spans="9:20" x14ac:dyDescent="0.25">
      <c r="I45872" s="137"/>
      <c r="J45872" s="110"/>
      <c r="K45872"/>
      <c r="L45872"/>
      <c r="T45872" s="138"/>
    </row>
    <row r="45873" spans="9:20" x14ac:dyDescent="0.25">
      <c r="I45873" s="137"/>
      <c r="J45873" s="110"/>
      <c r="K45873"/>
      <c r="L45873"/>
      <c r="T45873" s="138"/>
    </row>
    <row r="45874" spans="9:20" x14ac:dyDescent="0.25">
      <c r="I45874" s="137"/>
      <c r="J45874" s="110"/>
      <c r="K45874"/>
      <c r="L45874"/>
      <c r="T45874" s="138"/>
    </row>
    <row r="45875" spans="9:20" x14ac:dyDescent="0.25">
      <c r="I45875" s="137"/>
      <c r="J45875" s="110"/>
      <c r="K45875"/>
      <c r="L45875"/>
      <c r="T45875" s="138"/>
    </row>
    <row r="45876" spans="9:20" x14ac:dyDescent="0.25">
      <c r="I45876" s="137"/>
      <c r="J45876" s="110"/>
      <c r="K45876"/>
      <c r="L45876"/>
      <c r="T45876" s="138"/>
    </row>
    <row r="45877" spans="9:20" x14ac:dyDescent="0.25">
      <c r="I45877" s="137"/>
      <c r="J45877" s="110"/>
      <c r="K45877"/>
      <c r="L45877"/>
      <c r="T45877" s="138"/>
    </row>
    <row r="45878" spans="9:20" x14ac:dyDescent="0.25">
      <c r="I45878" s="137"/>
      <c r="J45878" s="110"/>
      <c r="K45878"/>
      <c r="L45878"/>
      <c r="T45878" s="138"/>
    </row>
    <row r="45879" spans="9:20" x14ac:dyDescent="0.25">
      <c r="I45879" s="137"/>
      <c r="J45879" s="110"/>
      <c r="K45879"/>
      <c r="L45879"/>
      <c r="T45879" s="138"/>
    </row>
    <row r="45880" spans="9:20" x14ac:dyDescent="0.25">
      <c r="I45880" s="137"/>
      <c r="J45880" s="110"/>
      <c r="K45880"/>
      <c r="L45880"/>
      <c r="T45880" s="138"/>
    </row>
    <row r="45881" spans="9:20" x14ac:dyDescent="0.25">
      <c r="I45881" s="137"/>
      <c r="J45881" s="110"/>
      <c r="K45881"/>
      <c r="L45881"/>
      <c r="T45881" s="138"/>
    </row>
    <row r="45882" spans="9:20" x14ac:dyDescent="0.25">
      <c r="I45882" s="137"/>
      <c r="J45882" s="110"/>
      <c r="K45882"/>
      <c r="L45882"/>
      <c r="T45882" s="138"/>
    </row>
    <row r="45883" spans="9:20" x14ac:dyDescent="0.25">
      <c r="I45883" s="137"/>
      <c r="J45883" s="110"/>
      <c r="K45883"/>
      <c r="L45883"/>
      <c r="T45883" s="138"/>
    </row>
    <row r="45884" spans="9:20" x14ac:dyDescent="0.25">
      <c r="I45884" s="137"/>
      <c r="J45884" s="110"/>
      <c r="K45884"/>
      <c r="L45884"/>
      <c r="T45884" s="138"/>
    </row>
    <row r="45885" spans="9:20" x14ac:dyDescent="0.25">
      <c r="I45885" s="137"/>
      <c r="J45885" s="110"/>
      <c r="K45885"/>
      <c r="L45885"/>
      <c r="T45885" s="138"/>
    </row>
    <row r="45886" spans="9:20" x14ac:dyDescent="0.25">
      <c r="I45886" s="137"/>
      <c r="J45886" s="110"/>
      <c r="K45886"/>
      <c r="L45886"/>
      <c r="T45886" s="138"/>
    </row>
    <row r="45887" spans="9:20" x14ac:dyDescent="0.25">
      <c r="I45887" s="137"/>
      <c r="J45887" s="110"/>
      <c r="K45887"/>
      <c r="L45887"/>
      <c r="T45887" s="138"/>
    </row>
    <row r="45888" spans="9:20" x14ac:dyDescent="0.25">
      <c r="I45888" s="137"/>
      <c r="J45888" s="110"/>
      <c r="K45888"/>
      <c r="L45888"/>
      <c r="T45888" s="138"/>
    </row>
    <row r="45889" spans="9:20" x14ac:dyDescent="0.25">
      <c r="I45889" s="137"/>
      <c r="J45889" s="110"/>
      <c r="K45889"/>
      <c r="L45889"/>
      <c r="T45889" s="138"/>
    </row>
    <row r="45890" spans="9:20" x14ac:dyDescent="0.25">
      <c r="I45890" s="137"/>
      <c r="J45890" s="110"/>
      <c r="K45890"/>
      <c r="L45890"/>
      <c r="T45890" s="138"/>
    </row>
    <row r="45891" spans="9:20" x14ac:dyDescent="0.25">
      <c r="I45891" s="137"/>
      <c r="J45891" s="110"/>
      <c r="K45891"/>
      <c r="L45891"/>
      <c r="T45891" s="138"/>
    </row>
    <row r="45892" spans="9:20" x14ac:dyDescent="0.25">
      <c r="I45892" s="137"/>
      <c r="J45892" s="110"/>
      <c r="K45892"/>
      <c r="L45892"/>
      <c r="T45892" s="138"/>
    </row>
    <row r="45893" spans="9:20" x14ac:dyDescent="0.25">
      <c r="I45893" s="137"/>
      <c r="J45893" s="110"/>
      <c r="K45893"/>
      <c r="L45893"/>
      <c r="T45893" s="138"/>
    </row>
    <row r="45894" spans="9:20" x14ac:dyDescent="0.25">
      <c r="I45894" s="137"/>
      <c r="J45894" s="110"/>
      <c r="K45894"/>
      <c r="L45894"/>
      <c r="T45894" s="138"/>
    </row>
    <row r="45895" spans="9:20" x14ac:dyDescent="0.25">
      <c r="I45895" s="137"/>
      <c r="J45895" s="110"/>
      <c r="K45895"/>
      <c r="L45895"/>
      <c r="T45895" s="138"/>
    </row>
    <row r="45896" spans="9:20" x14ac:dyDescent="0.25">
      <c r="I45896" s="137"/>
      <c r="J45896" s="110"/>
      <c r="K45896"/>
      <c r="L45896"/>
      <c r="T45896" s="138"/>
    </row>
    <row r="45897" spans="9:20" x14ac:dyDescent="0.25">
      <c r="I45897" s="137"/>
      <c r="J45897" s="110"/>
      <c r="K45897"/>
      <c r="L45897"/>
      <c r="T45897" s="138"/>
    </row>
    <row r="45898" spans="9:20" x14ac:dyDescent="0.25">
      <c r="I45898" s="137"/>
      <c r="J45898" s="110"/>
      <c r="K45898"/>
      <c r="L45898"/>
      <c r="T45898" s="138"/>
    </row>
    <row r="45899" spans="9:20" x14ac:dyDescent="0.25">
      <c r="I45899" s="137"/>
      <c r="J45899" s="110"/>
      <c r="K45899"/>
      <c r="L45899"/>
      <c r="T45899" s="138"/>
    </row>
    <row r="45900" spans="9:20" x14ac:dyDescent="0.25">
      <c r="I45900" s="137"/>
      <c r="J45900" s="110"/>
      <c r="K45900"/>
      <c r="L45900"/>
      <c r="T45900" s="138"/>
    </row>
    <row r="45901" spans="9:20" x14ac:dyDescent="0.25">
      <c r="I45901" s="137"/>
      <c r="J45901" s="110"/>
      <c r="K45901"/>
      <c r="L45901"/>
      <c r="T45901" s="138"/>
    </row>
    <row r="45902" spans="9:20" x14ac:dyDescent="0.25">
      <c r="I45902" s="137"/>
      <c r="J45902" s="110"/>
      <c r="K45902"/>
      <c r="L45902"/>
      <c r="T45902" s="138"/>
    </row>
    <row r="45903" spans="9:20" x14ac:dyDescent="0.25">
      <c r="I45903" s="137"/>
      <c r="J45903" s="110"/>
      <c r="K45903"/>
      <c r="L45903"/>
      <c r="T45903" s="138"/>
    </row>
    <row r="45904" spans="9:20" x14ac:dyDescent="0.25">
      <c r="I45904" s="137"/>
      <c r="J45904" s="110"/>
      <c r="K45904"/>
      <c r="L45904"/>
      <c r="T45904" s="138"/>
    </row>
    <row r="45905" spans="9:20" x14ac:dyDescent="0.25">
      <c r="I45905" s="137"/>
      <c r="J45905" s="110"/>
      <c r="K45905"/>
      <c r="L45905"/>
      <c r="T45905" s="138"/>
    </row>
    <row r="45906" spans="9:20" x14ac:dyDescent="0.25">
      <c r="I45906" s="137"/>
      <c r="J45906" s="110"/>
      <c r="K45906"/>
      <c r="L45906"/>
      <c r="T45906" s="138"/>
    </row>
    <row r="45907" spans="9:20" x14ac:dyDescent="0.25">
      <c r="I45907" s="137"/>
      <c r="J45907" s="110"/>
      <c r="K45907"/>
      <c r="L45907"/>
      <c r="T45907" s="138"/>
    </row>
    <row r="45908" spans="9:20" x14ac:dyDescent="0.25">
      <c r="I45908" s="137"/>
      <c r="J45908" s="110"/>
      <c r="K45908"/>
      <c r="L45908"/>
      <c r="T45908" s="138"/>
    </row>
    <row r="45909" spans="9:20" x14ac:dyDescent="0.25">
      <c r="I45909" s="137"/>
      <c r="J45909" s="110"/>
      <c r="K45909"/>
      <c r="L45909"/>
      <c r="T45909" s="138"/>
    </row>
    <row r="45910" spans="9:20" x14ac:dyDescent="0.25">
      <c r="I45910" s="137"/>
      <c r="J45910" s="110"/>
      <c r="K45910"/>
      <c r="L45910"/>
      <c r="T45910" s="138"/>
    </row>
    <row r="45911" spans="9:20" x14ac:dyDescent="0.25">
      <c r="I45911" s="137"/>
      <c r="J45911" s="110"/>
      <c r="K45911"/>
      <c r="L45911"/>
      <c r="T45911" s="138"/>
    </row>
    <row r="45912" spans="9:20" x14ac:dyDescent="0.25">
      <c r="I45912" s="137"/>
      <c r="J45912" s="110"/>
      <c r="K45912"/>
      <c r="L45912"/>
      <c r="T45912" s="138"/>
    </row>
    <row r="45913" spans="9:20" x14ac:dyDescent="0.25">
      <c r="I45913" s="137"/>
      <c r="J45913" s="110"/>
      <c r="K45913"/>
      <c r="L45913"/>
      <c r="T45913" s="138"/>
    </row>
    <row r="45914" spans="9:20" x14ac:dyDescent="0.25">
      <c r="I45914" s="137"/>
      <c r="J45914" s="110"/>
      <c r="K45914"/>
      <c r="L45914"/>
      <c r="T45914" s="138"/>
    </row>
    <row r="45915" spans="9:20" x14ac:dyDescent="0.25">
      <c r="I45915" s="137"/>
      <c r="J45915" s="110"/>
      <c r="K45915"/>
      <c r="L45915"/>
      <c r="T45915" s="138"/>
    </row>
    <row r="45916" spans="9:20" x14ac:dyDescent="0.25">
      <c r="I45916" s="137"/>
      <c r="J45916" s="110"/>
      <c r="K45916"/>
      <c r="L45916"/>
      <c r="T45916" s="138"/>
    </row>
    <row r="45917" spans="9:20" x14ac:dyDescent="0.25">
      <c r="I45917" s="137"/>
      <c r="J45917" s="110"/>
      <c r="K45917"/>
      <c r="L45917"/>
      <c r="T45917" s="138"/>
    </row>
    <row r="45918" spans="9:20" x14ac:dyDescent="0.25">
      <c r="I45918" s="137"/>
      <c r="J45918" s="110"/>
      <c r="K45918"/>
      <c r="L45918"/>
      <c r="T45918" s="138"/>
    </row>
    <row r="45919" spans="9:20" x14ac:dyDescent="0.25">
      <c r="I45919" s="137"/>
      <c r="J45919" s="110"/>
      <c r="K45919"/>
      <c r="L45919"/>
      <c r="T45919" s="138"/>
    </row>
    <row r="45920" spans="9:20" x14ac:dyDescent="0.25">
      <c r="I45920" s="137"/>
      <c r="J45920" s="110"/>
      <c r="K45920"/>
      <c r="L45920"/>
      <c r="T45920" s="138"/>
    </row>
    <row r="45921" spans="9:20" x14ac:dyDescent="0.25">
      <c r="I45921" s="137"/>
      <c r="J45921" s="110"/>
      <c r="K45921"/>
      <c r="L45921"/>
      <c r="T45921" s="138"/>
    </row>
    <row r="45922" spans="9:20" x14ac:dyDescent="0.25">
      <c r="I45922" s="137"/>
      <c r="J45922" s="110"/>
      <c r="K45922"/>
      <c r="L45922"/>
      <c r="T45922" s="138"/>
    </row>
    <row r="45923" spans="9:20" x14ac:dyDescent="0.25">
      <c r="I45923" s="137"/>
      <c r="J45923" s="110"/>
      <c r="K45923"/>
      <c r="L45923"/>
      <c r="T45923" s="138"/>
    </row>
    <row r="45924" spans="9:20" x14ac:dyDescent="0.25">
      <c r="I45924" s="137"/>
      <c r="J45924" s="110"/>
      <c r="K45924"/>
      <c r="L45924"/>
      <c r="T45924" s="138"/>
    </row>
    <row r="45925" spans="9:20" x14ac:dyDescent="0.25">
      <c r="I45925" s="137"/>
      <c r="J45925" s="110"/>
      <c r="K45925"/>
      <c r="L45925"/>
      <c r="T45925" s="138"/>
    </row>
    <row r="45926" spans="9:20" x14ac:dyDescent="0.25">
      <c r="I45926" s="137"/>
      <c r="J45926" s="110"/>
      <c r="K45926"/>
      <c r="L45926"/>
      <c r="T45926" s="138"/>
    </row>
    <row r="45927" spans="9:20" x14ac:dyDescent="0.25">
      <c r="I45927" s="137"/>
      <c r="J45927" s="110"/>
      <c r="K45927"/>
      <c r="L45927"/>
      <c r="T45927" s="138"/>
    </row>
    <row r="45928" spans="9:20" x14ac:dyDescent="0.25">
      <c r="I45928" s="137"/>
      <c r="J45928" s="110"/>
      <c r="K45928"/>
      <c r="L45928"/>
      <c r="T45928" s="138"/>
    </row>
    <row r="45929" spans="9:20" x14ac:dyDescent="0.25">
      <c r="I45929" s="137"/>
      <c r="J45929" s="110"/>
      <c r="K45929"/>
      <c r="L45929"/>
      <c r="T45929" s="138"/>
    </row>
    <row r="45930" spans="9:20" x14ac:dyDescent="0.25">
      <c r="I45930" s="137"/>
      <c r="J45930" s="110"/>
      <c r="K45930"/>
      <c r="L45930"/>
      <c r="T45930" s="138"/>
    </row>
    <row r="45931" spans="9:20" x14ac:dyDescent="0.25">
      <c r="I45931" s="137"/>
      <c r="J45931" s="110"/>
      <c r="K45931"/>
      <c r="L45931"/>
      <c r="T45931" s="138"/>
    </row>
    <row r="45932" spans="9:20" x14ac:dyDescent="0.25">
      <c r="I45932" s="137"/>
      <c r="J45932" s="110"/>
      <c r="K45932"/>
      <c r="L45932"/>
      <c r="T45932" s="138"/>
    </row>
    <row r="45933" spans="9:20" x14ac:dyDescent="0.25">
      <c r="I45933" s="137"/>
      <c r="J45933" s="110"/>
      <c r="K45933"/>
      <c r="L45933"/>
      <c r="T45933" s="138"/>
    </row>
    <row r="45934" spans="9:20" x14ac:dyDescent="0.25">
      <c r="I45934" s="137"/>
      <c r="J45934" s="110"/>
      <c r="K45934"/>
      <c r="L45934"/>
      <c r="T45934" s="138"/>
    </row>
    <row r="45935" spans="9:20" x14ac:dyDescent="0.25">
      <c r="I45935" s="137"/>
      <c r="J45935" s="110"/>
      <c r="K45935"/>
      <c r="L45935"/>
      <c r="T45935" s="138"/>
    </row>
    <row r="45936" spans="9:20" x14ac:dyDescent="0.25">
      <c r="I45936" s="137"/>
      <c r="J45936" s="110"/>
      <c r="K45936"/>
      <c r="L45936"/>
      <c r="T45936" s="138"/>
    </row>
    <row r="45937" spans="9:20" x14ac:dyDescent="0.25">
      <c r="I45937" s="137"/>
      <c r="J45937" s="110"/>
      <c r="K45937"/>
      <c r="L45937"/>
      <c r="T45937" s="138"/>
    </row>
    <row r="45938" spans="9:20" x14ac:dyDescent="0.25">
      <c r="I45938" s="137"/>
      <c r="J45938" s="110"/>
      <c r="K45938"/>
      <c r="L45938"/>
      <c r="T45938" s="138"/>
    </row>
    <row r="45939" spans="9:20" x14ac:dyDescent="0.25">
      <c r="I45939" s="137"/>
      <c r="J45939" s="110"/>
      <c r="K45939"/>
      <c r="L45939"/>
      <c r="T45939" s="138"/>
    </row>
    <row r="45940" spans="9:20" x14ac:dyDescent="0.25">
      <c r="I45940" s="137"/>
      <c r="J45940" s="110"/>
      <c r="K45940"/>
      <c r="L45940"/>
      <c r="T45940" s="138"/>
    </row>
    <row r="45941" spans="9:20" x14ac:dyDescent="0.25">
      <c r="I45941" s="137"/>
      <c r="J45941" s="110"/>
      <c r="K45941"/>
      <c r="L45941"/>
      <c r="T45941" s="138"/>
    </row>
    <row r="45942" spans="9:20" x14ac:dyDescent="0.25">
      <c r="I45942" s="137"/>
      <c r="J45942" s="110"/>
      <c r="K45942"/>
      <c r="L45942"/>
      <c r="T45942" s="138"/>
    </row>
    <row r="45943" spans="9:20" x14ac:dyDescent="0.25">
      <c r="I45943" s="137"/>
      <c r="J45943" s="110"/>
      <c r="K45943"/>
      <c r="L45943"/>
      <c r="T45943" s="138"/>
    </row>
    <row r="45944" spans="9:20" x14ac:dyDescent="0.25">
      <c r="I45944" s="137"/>
      <c r="J45944" s="110"/>
      <c r="K45944"/>
      <c r="L45944"/>
      <c r="T45944" s="138"/>
    </row>
    <row r="45945" spans="9:20" x14ac:dyDescent="0.25">
      <c r="I45945" s="137"/>
      <c r="J45945" s="110"/>
      <c r="K45945"/>
      <c r="L45945"/>
      <c r="T45945" s="138"/>
    </row>
    <row r="45946" spans="9:20" x14ac:dyDescent="0.25">
      <c r="I45946" s="137"/>
      <c r="J45946" s="110"/>
      <c r="K45946"/>
      <c r="L45946"/>
      <c r="T45946" s="138"/>
    </row>
    <row r="45947" spans="9:20" x14ac:dyDescent="0.25">
      <c r="I45947" s="137"/>
      <c r="J45947" s="110"/>
      <c r="K45947"/>
      <c r="L45947"/>
      <c r="T45947" s="138"/>
    </row>
    <row r="45948" spans="9:20" x14ac:dyDescent="0.25">
      <c r="I45948" s="137"/>
      <c r="J45948" s="110"/>
      <c r="K45948"/>
      <c r="L45948"/>
      <c r="T45948" s="138"/>
    </row>
    <row r="45949" spans="9:20" x14ac:dyDescent="0.25">
      <c r="I45949" s="137"/>
      <c r="J45949" s="110"/>
      <c r="K45949"/>
      <c r="L45949"/>
      <c r="T45949" s="138"/>
    </row>
    <row r="45950" spans="9:20" x14ac:dyDescent="0.25">
      <c r="I45950" s="137"/>
      <c r="J45950" s="110"/>
      <c r="K45950"/>
      <c r="L45950"/>
      <c r="T45950" s="138"/>
    </row>
    <row r="45951" spans="9:20" x14ac:dyDescent="0.25">
      <c r="I45951" s="137"/>
      <c r="J45951" s="110"/>
      <c r="K45951"/>
      <c r="L45951"/>
      <c r="T45951" s="138"/>
    </row>
    <row r="45952" spans="9:20" x14ac:dyDescent="0.25">
      <c r="I45952" s="137"/>
      <c r="J45952" s="110"/>
      <c r="K45952"/>
      <c r="L45952"/>
      <c r="T45952" s="138"/>
    </row>
    <row r="45953" spans="9:20" x14ac:dyDescent="0.25">
      <c r="I45953" s="137"/>
      <c r="J45953" s="110"/>
      <c r="K45953"/>
      <c r="L45953"/>
      <c r="T45953" s="138"/>
    </row>
    <row r="45954" spans="9:20" x14ac:dyDescent="0.25">
      <c r="I45954" s="137"/>
      <c r="J45954" s="110"/>
      <c r="K45954"/>
      <c r="L45954"/>
      <c r="T45954" s="138"/>
    </row>
    <row r="45955" spans="9:20" x14ac:dyDescent="0.25">
      <c r="I45955" s="137"/>
      <c r="J45955" s="110"/>
      <c r="K45955"/>
      <c r="L45955"/>
      <c r="T45955" s="138"/>
    </row>
    <row r="45956" spans="9:20" x14ac:dyDescent="0.25">
      <c r="I45956" s="137"/>
      <c r="J45956" s="110"/>
      <c r="K45956"/>
      <c r="L45956"/>
      <c r="T45956" s="138"/>
    </row>
    <row r="45957" spans="9:20" x14ac:dyDescent="0.25">
      <c r="I45957" s="137"/>
      <c r="J45957" s="110"/>
      <c r="K45957"/>
      <c r="L45957"/>
      <c r="T45957" s="138"/>
    </row>
    <row r="45958" spans="9:20" x14ac:dyDescent="0.25">
      <c r="I45958" s="137"/>
      <c r="J45958" s="110"/>
      <c r="K45958"/>
      <c r="L45958"/>
      <c r="T45958" s="138"/>
    </row>
    <row r="45959" spans="9:20" x14ac:dyDescent="0.25">
      <c r="I45959" s="137"/>
      <c r="J45959" s="110"/>
      <c r="K45959"/>
      <c r="L45959"/>
      <c r="T45959" s="138"/>
    </row>
    <row r="45960" spans="9:20" x14ac:dyDescent="0.25">
      <c r="I45960" s="137"/>
      <c r="J45960" s="110"/>
      <c r="K45960"/>
      <c r="L45960"/>
      <c r="T45960" s="138"/>
    </row>
    <row r="45961" spans="9:20" x14ac:dyDescent="0.25">
      <c r="I45961" s="137"/>
      <c r="J45961" s="110"/>
      <c r="K45961"/>
      <c r="L45961"/>
      <c r="T45961" s="138"/>
    </row>
    <row r="45962" spans="9:20" x14ac:dyDescent="0.25">
      <c r="I45962" s="137"/>
      <c r="J45962" s="110"/>
      <c r="K45962"/>
      <c r="L45962"/>
      <c r="T45962" s="138"/>
    </row>
    <row r="45963" spans="9:20" x14ac:dyDescent="0.25">
      <c r="I45963" s="137"/>
      <c r="J45963" s="110"/>
      <c r="K45963"/>
      <c r="L45963"/>
      <c r="T45963" s="138"/>
    </row>
    <row r="45964" spans="9:20" x14ac:dyDescent="0.25">
      <c r="I45964" s="137"/>
      <c r="J45964" s="110"/>
      <c r="K45964"/>
      <c r="L45964"/>
      <c r="T45964" s="138"/>
    </row>
    <row r="45965" spans="9:20" x14ac:dyDescent="0.25">
      <c r="I45965" s="137"/>
      <c r="J45965" s="110"/>
      <c r="K45965"/>
      <c r="L45965"/>
      <c r="T45965" s="138"/>
    </row>
    <row r="45966" spans="9:20" x14ac:dyDescent="0.25">
      <c r="I45966" s="137"/>
      <c r="J45966" s="110"/>
      <c r="K45966"/>
      <c r="L45966"/>
      <c r="T45966" s="138"/>
    </row>
    <row r="45967" spans="9:20" x14ac:dyDescent="0.25">
      <c r="I45967" s="137"/>
      <c r="J45967" s="110"/>
      <c r="K45967"/>
      <c r="L45967"/>
      <c r="T45967" s="138"/>
    </row>
    <row r="45968" spans="9:20" x14ac:dyDescent="0.25">
      <c r="I45968" s="137"/>
      <c r="J45968" s="110"/>
      <c r="K45968"/>
      <c r="L45968"/>
      <c r="T45968" s="138"/>
    </row>
    <row r="45969" spans="9:20" x14ac:dyDescent="0.25">
      <c r="I45969" s="137"/>
      <c r="J45969" s="110"/>
      <c r="K45969"/>
      <c r="L45969"/>
      <c r="T45969" s="138"/>
    </row>
    <row r="45970" spans="9:20" x14ac:dyDescent="0.25">
      <c r="I45970" s="137"/>
      <c r="J45970" s="110"/>
      <c r="K45970"/>
      <c r="L45970"/>
      <c r="T45970" s="138"/>
    </row>
    <row r="45971" spans="9:20" x14ac:dyDescent="0.25">
      <c r="I45971" s="137"/>
      <c r="J45971" s="110"/>
      <c r="K45971"/>
      <c r="L45971"/>
      <c r="T45971" s="138"/>
    </row>
    <row r="45972" spans="9:20" x14ac:dyDescent="0.25">
      <c r="I45972" s="137"/>
      <c r="J45972" s="110"/>
      <c r="K45972"/>
      <c r="L45972"/>
      <c r="T45972" s="138"/>
    </row>
    <row r="45973" spans="9:20" x14ac:dyDescent="0.25">
      <c r="I45973" s="137"/>
      <c r="J45973" s="110"/>
      <c r="K45973"/>
      <c r="L45973"/>
      <c r="T45973" s="138"/>
    </row>
    <row r="45974" spans="9:20" x14ac:dyDescent="0.25">
      <c r="I45974" s="137"/>
      <c r="J45974" s="110"/>
      <c r="K45974"/>
      <c r="L45974"/>
      <c r="T45974" s="138"/>
    </row>
    <row r="45975" spans="9:20" x14ac:dyDescent="0.25">
      <c r="I45975" s="137"/>
      <c r="J45975" s="110"/>
      <c r="K45975"/>
      <c r="L45975"/>
      <c r="T45975" s="138"/>
    </row>
    <row r="45976" spans="9:20" x14ac:dyDescent="0.25">
      <c r="I45976" s="137"/>
      <c r="J45976" s="110"/>
      <c r="K45976"/>
      <c r="L45976"/>
      <c r="T45976" s="138"/>
    </row>
    <row r="45977" spans="9:20" x14ac:dyDescent="0.25">
      <c r="I45977" s="137"/>
      <c r="J45977" s="110"/>
      <c r="K45977"/>
      <c r="L45977"/>
      <c r="T45977" s="138"/>
    </row>
    <row r="45978" spans="9:20" x14ac:dyDescent="0.25">
      <c r="I45978" s="137"/>
      <c r="J45978" s="110"/>
      <c r="K45978"/>
      <c r="L45978"/>
      <c r="T45978" s="138"/>
    </row>
    <row r="45979" spans="9:20" x14ac:dyDescent="0.25">
      <c r="I45979" s="137"/>
      <c r="J45979" s="110"/>
      <c r="K45979"/>
      <c r="L45979"/>
      <c r="T45979" s="138"/>
    </row>
    <row r="45980" spans="9:20" x14ac:dyDescent="0.25">
      <c r="I45980" s="137"/>
      <c r="J45980" s="110"/>
      <c r="K45980"/>
      <c r="L45980"/>
      <c r="T45980" s="138"/>
    </row>
    <row r="45981" spans="9:20" x14ac:dyDescent="0.25">
      <c r="I45981" s="137"/>
      <c r="J45981" s="110"/>
      <c r="K45981"/>
      <c r="L45981"/>
      <c r="T45981" s="138"/>
    </row>
    <row r="45982" spans="9:20" x14ac:dyDescent="0.25">
      <c r="I45982" s="137"/>
      <c r="J45982" s="110"/>
      <c r="K45982"/>
      <c r="L45982"/>
      <c r="T45982" s="138"/>
    </row>
    <row r="45983" spans="9:20" x14ac:dyDescent="0.25">
      <c r="I45983" s="137"/>
      <c r="J45983" s="110"/>
      <c r="K45983"/>
      <c r="L45983"/>
      <c r="T45983" s="138"/>
    </row>
    <row r="45984" spans="9:20" x14ac:dyDescent="0.25">
      <c r="I45984" s="137"/>
      <c r="J45984" s="110"/>
      <c r="K45984"/>
      <c r="L45984"/>
      <c r="T45984" s="138"/>
    </row>
    <row r="45985" spans="9:20" x14ac:dyDescent="0.25">
      <c r="I45985" s="137"/>
      <c r="J45985" s="110"/>
      <c r="K45985"/>
      <c r="L45985"/>
      <c r="T45985" s="138"/>
    </row>
    <row r="45986" spans="9:20" x14ac:dyDescent="0.25">
      <c r="I45986" s="137"/>
      <c r="J45986" s="110"/>
      <c r="K45986"/>
      <c r="L45986"/>
      <c r="T45986" s="138"/>
    </row>
    <row r="45987" spans="9:20" x14ac:dyDescent="0.25">
      <c r="I45987" s="137"/>
      <c r="J45987" s="110"/>
      <c r="K45987"/>
      <c r="L45987"/>
      <c r="T45987" s="138"/>
    </row>
    <row r="45988" spans="9:20" x14ac:dyDescent="0.25">
      <c r="I45988" s="137"/>
      <c r="J45988" s="110"/>
      <c r="K45988"/>
      <c r="L45988"/>
      <c r="T45988" s="138"/>
    </row>
    <row r="45989" spans="9:20" x14ac:dyDescent="0.25">
      <c r="I45989" s="137"/>
      <c r="J45989" s="110"/>
      <c r="K45989"/>
      <c r="L45989"/>
      <c r="T45989" s="138"/>
    </row>
    <row r="45990" spans="9:20" x14ac:dyDescent="0.25">
      <c r="I45990" s="137"/>
      <c r="J45990" s="110"/>
      <c r="K45990"/>
      <c r="L45990"/>
      <c r="T45990" s="138"/>
    </row>
    <row r="45991" spans="9:20" x14ac:dyDescent="0.25">
      <c r="I45991" s="137"/>
      <c r="J45991" s="110"/>
      <c r="K45991"/>
      <c r="L45991"/>
      <c r="T45991" s="138"/>
    </row>
    <row r="45992" spans="9:20" x14ac:dyDescent="0.25">
      <c r="I45992" s="137"/>
      <c r="J45992" s="110"/>
      <c r="K45992"/>
      <c r="L45992"/>
      <c r="T45992" s="138"/>
    </row>
    <row r="45993" spans="9:20" x14ac:dyDescent="0.25">
      <c r="I45993" s="137"/>
      <c r="J45993" s="110"/>
      <c r="K45993"/>
      <c r="L45993"/>
      <c r="T45993" s="138"/>
    </row>
    <row r="45994" spans="9:20" x14ac:dyDescent="0.25">
      <c r="I45994" s="137"/>
      <c r="J45994" s="110"/>
      <c r="K45994"/>
      <c r="L45994"/>
      <c r="T45994" s="138"/>
    </row>
    <row r="45995" spans="9:20" x14ac:dyDescent="0.25">
      <c r="I45995" s="137"/>
      <c r="J45995" s="110"/>
      <c r="K45995"/>
      <c r="L45995"/>
      <c r="T45995" s="138"/>
    </row>
    <row r="45996" spans="9:20" x14ac:dyDescent="0.25">
      <c r="I45996" s="137"/>
      <c r="J45996" s="110"/>
      <c r="K45996"/>
      <c r="L45996"/>
      <c r="T45996" s="138"/>
    </row>
    <row r="45997" spans="9:20" x14ac:dyDescent="0.25">
      <c r="I45997" s="137"/>
      <c r="J45997" s="110"/>
      <c r="K45997"/>
      <c r="L45997"/>
      <c r="T45997" s="138"/>
    </row>
    <row r="45998" spans="9:20" x14ac:dyDescent="0.25">
      <c r="I45998" s="137"/>
      <c r="J45998" s="110"/>
      <c r="K45998"/>
      <c r="L45998"/>
      <c r="T45998" s="138"/>
    </row>
    <row r="45999" spans="9:20" x14ac:dyDescent="0.25">
      <c r="I45999" s="137"/>
      <c r="J45999" s="110"/>
      <c r="K45999"/>
      <c r="L45999"/>
      <c r="T45999" s="138"/>
    </row>
    <row r="46000" spans="9:20" x14ac:dyDescent="0.25">
      <c r="I46000" s="137"/>
      <c r="J46000" s="110"/>
      <c r="K46000"/>
      <c r="L46000"/>
      <c r="T46000" s="138"/>
    </row>
    <row r="46001" spans="9:20" x14ac:dyDescent="0.25">
      <c r="I46001" s="137"/>
      <c r="J46001" s="110"/>
      <c r="K46001"/>
      <c r="L46001"/>
      <c r="T46001" s="138"/>
    </row>
    <row r="46002" spans="9:20" x14ac:dyDescent="0.25">
      <c r="I46002" s="137"/>
      <c r="J46002" s="110"/>
      <c r="K46002"/>
      <c r="L46002"/>
      <c r="T46002" s="138"/>
    </row>
    <row r="46003" spans="9:20" x14ac:dyDescent="0.25">
      <c r="I46003" s="137"/>
      <c r="J46003" s="110"/>
      <c r="K46003"/>
      <c r="L46003"/>
      <c r="T46003" s="138"/>
    </row>
    <row r="46004" spans="9:20" x14ac:dyDescent="0.25">
      <c r="I46004" s="137"/>
      <c r="J46004" s="110"/>
      <c r="K46004"/>
      <c r="L46004"/>
      <c r="T46004" s="138"/>
    </row>
    <row r="46005" spans="9:20" x14ac:dyDescent="0.25">
      <c r="I46005" s="137"/>
      <c r="J46005" s="110"/>
      <c r="K46005"/>
      <c r="L46005"/>
      <c r="T46005" s="138"/>
    </row>
    <row r="46006" spans="9:20" x14ac:dyDescent="0.25">
      <c r="I46006" s="137"/>
      <c r="J46006" s="110"/>
      <c r="K46006"/>
      <c r="L46006"/>
      <c r="T46006" s="138"/>
    </row>
    <row r="46007" spans="9:20" x14ac:dyDescent="0.25">
      <c r="I46007" s="137"/>
      <c r="J46007" s="110"/>
      <c r="K46007"/>
      <c r="L46007"/>
      <c r="T46007" s="138"/>
    </row>
    <row r="46008" spans="9:20" x14ac:dyDescent="0.25">
      <c r="I46008" s="137"/>
      <c r="J46008" s="110"/>
      <c r="K46008"/>
      <c r="L46008"/>
      <c r="T46008" s="138"/>
    </row>
    <row r="46009" spans="9:20" x14ac:dyDescent="0.25">
      <c r="I46009" s="137"/>
      <c r="J46009" s="110"/>
      <c r="K46009"/>
      <c r="L46009"/>
      <c r="T46009" s="138"/>
    </row>
    <row r="46010" spans="9:20" x14ac:dyDescent="0.25">
      <c r="I46010" s="137"/>
      <c r="J46010" s="110"/>
      <c r="K46010"/>
      <c r="L46010"/>
      <c r="T46010" s="138"/>
    </row>
    <row r="46011" spans="9:20" x14ac:dyDescent="0.25">
      <c r="I46011" s="137"/>
      <c r="J46011" s="110"/>
      <c r="K46011"/>
      <c r="L46011"/>
      <c r="T46011" s="138"/>
    </row>
    <row r="46012" spans="9:20" x14ac:dyDescent="0.25">
      <c r="I46012" s="137"/>
      <c r="J46012" s="110"/>
      <c r="K46012"/>
      <c r="L46012"/>
      <c r="T46012" s="138"/>
    </row>
    <row r="46013" spans="9:20" x14ac:dyDescent="0.25">
      <c r="I46013" s="137"/>
      <c r="J46013" s="110"/>
      <c r="K46013"/>
      <c r="L46013"/>
      <c r="T46013" s="138"/>
    </row>
    <row r="46014" spans="9:20" x14ac:dyDescent="0.25">
      <c r="I46014" s="137"/>
      <c r="J46014" s="110"/>
      <c r="K46014"/>
      <c r="L46014"/>
      <c r="T46014" s="138"/>
    </row>
    <row r="46015" spans="9:20" x14ac:dyDescent="0.25">
      <c r="I46015" s="137"/>
      <c r="J46015" s="110"/>
      <c r="K46015"/>
      <c r="L46015"/>
      <c r="T46015" s="138"/>
    </row>
    <row r="46016" spans="9:20" x14ac:dyDescent="0.25">
      <c r="I46016" s="137"/>
      <c r="J46016" s="110"/>
      <c r="K46016"/>
      <c r="L46016"/>
      <c r="T46016" s="138"/>
    </row>
    <row r="46017" spans="9:20" x14ac:dyDescent="0.25">
      <c r="I46017" s="137"/>
      <c r="J46017" s="110"/>
      <c r="K46017"/>
      <c r="L46017"/>
      <c r="T46017" s="138"/>
    </row>
    <row r="46018" spans="9:20" x14ac:dyDescent="0.25">
      <c r="I46018" s="137"/>
      <c r="J46018" s="110"/>
      <c r="K46018"/>
      <c r="L46018"/>
      <c r="T46018" s="138"/>
    </row>
    <row r="46019" spans="9:20" x14ac:dyDescent="0.25">
      <c r="I46019" s="137"/>
      <c r="J46019" s="110"/>
      <c r="K46019"/>
      <c r="L46019"/>
      <c r="T46019" s="138"/>
    </row>
    <row r="46020" spans="9:20" x14ac:dyDescent="0.25">
      <c r="I46020" s="137"/>
      <c r="J46020" s="110"/>
      <c r="K46020"/>
      <c r="L46020"/>
      <c r="T46020" s="138"/>
    </row>
    <row r="46021" spans="9:20" x14ac:dyDescent="0.25">
      <c r="I46021" s="137"/>
      <c r="J46021" s="110"/>
      <c r="K46021"/>
      <c r="L46021"/>
      <c r="T46021" s="138"/>
    </row>
    <row r="46022" spans="9:20" x14ac:dyDescent="0.25">
      <c r="I46022" s="137"/>
      <c r="J46022" s="110"/>
      <c r="K46022"/>
      <c r="L46022"/>
      <c r="T46022" s="138"/>
    </row>
    <row r="46023" spans="9:20" x14ac:dyDescent="0.25">
      <c r="I46023" s="137"/>
      <c r="J46023" s="110"/>
      <c r="K46023"/>
      <c r="L46023"/>
      <c r="T46023" s="138"/>
    </row>
    <row r="46024" spans="9:20" x14ac:dyDescent="0.25">
      <c r="I46024" s="137"/>
      <c r="J46024" s="110"/>
      <c r="K46024"/>
      <c r="L46024"/>
      <c r="T46024" s="138"/>
    </row>
    <row r="46025" spans="9:20" x14ac:dyDescent="0.25">
      <c r="I46025" s="137"/>
      <c r="J46025" s="110"/>
      <c r="K46025"/>
      <c r="L46025"/>
      <c r="T46025" s="138"/>
    </row>
    <row r="46026" spans="9:20" x14ac:dyDescent="0.25">
      <c r="I46026" s="137"/>
      <c r="J46026" s="110"/>
      <c r="K46026"/>
      <c r="L46026"/>
      <c r="T46026" s="138"/>
    </row>
    <row r="46027" spans="9:20" x14ac:dyDescent="0.25">
      <c r="I46027" s="137"/>
      <c r="J46027" s="110"/>
      <c r="K46027"/>
      <c r="L46027"/>
      <c r="T46027" s="138"/>
    </row>
    <row r="46028" spans="9:20" x14ac:dyDescent="0.25">
      <c r="I46028" s="137"/>
      <c r="J46028" s="110"/>
      <c r="K46028"/>
      <c r="L46028"/>
      <c r="T46028" s="138"/>
    </row>
    <row r="46029" spans="9:20" x14ac:dyDescent="0.25">
      <c r="I46029" s="137"/>
      <c r="J46029" s="110"/>
      <c r="K46029"/>
      <c r="L46029"/>
      <c r="T46029" s="138"/>
    </row>
    <row r="46030" spans="9:20" x14ac:dyDescent="0.25">
      <c r="I46030" s="137"/>
      <c r="J46030" s="110"/>
      <c r="K46030"/>
      <c r="L46030"/>
      <c r="T46030" s="138"/>
    </row>
    <row r="46031" spans="9:20" x14ac:dyDescent="0.25">
      <c r="I46031" s="137"/>
      <c r="J46031" s="110"/>
      <c r="K46031"/>
      <c r="L46031"/>
      <c r="T46031" s="138"/>
    </row>
    <row r="46032" spans="9:20" x14ac:dyDescent="0.25">
      <c r="I46032" s="137"/>
      <c r="J46032" s="110"/>
      <c r="K46032"/>
      <c r="L46032"/>
      <c r="T46032" s="138"/>
    </row>
    <row r="46033" spans="9:20" x14ac:dyDescent="0.25">
      <c r="I46033" s="137"/>
      <c r="J46033" s="110"/>
      <c r="K46033"/>
      <c r="L46033"/>
      <c r="T46033" s="138"/>
    </row>
    <row r="46034" spans="9:20" x14ac:dyDescent="0.25">
      <c r="I46034" s="137"/>
      <c r="J46034" s="110"/>
      <c r="K46034"/>
      <c r="L46034"/>
      <c r="T46034" s="138"/>
    </row>
    <row r="46035" spans="9:20" x14ac:dyDescent="0.25">
      <c r="I46035" s="137"/>
      <c r="J46035" s="110"/>
      <c r="K46035"/>
      <c r="L46035"/>
      <c r="T46035" s="138"/>
    </row>
    <row r="46036" spans="9:20" x14ac:dyDescent="0.25">
      <c r="I46036" s="137"/>
      <c r="J46036" s="110"/>
      <c r="K46036"/>
      <c r="L46036"/>
      <c r="T46036" s="138"/>
    </row>
    <row r="46037" spans="9:20" x14ac:dyDescent="0.25">
      <c r="I46037" s="137"/>
      <c r="J46037" s="110"/>
      <c r="K46037"/>
      <c r="L46037"/>
      <c r="T46037" s="138"/>
    </row>
    <row r="46038" spans="9:20" x14ac:dyDescent="0.25">
      <c r="I46038" s="137"/>
      <c r="J46038" s="110"/>
      <c r="K46038"/>
      <c r="L46038"/>
      <c r="T46038" s="138"/>
    </row>
    <row r="46039" spans="9:20" x14ac:dyDescent="0.25">
      <c r="I46039" s="137"/>
      <c r="J46039" s="110"/>
      <c r="K46039"/>
      <c r="L46039"/>
      <c r="T46039" s="138"/>
    </row>
    <row r="46040" spans="9:20" x14ac:dyDescent="0.25">
      <c r="I46040" s="137"/>
      <c r="J46040" s="110"/>
      <c r="K46040"/>
      <c r="L46040"/>
      <c r="T46040" s="138"/>
    </row>
    <row r="46041" spans="9:20" x14ac:dyDescent="0.25">
      <c r="I46041" s="137"/>
      <c r="J46041" s="110"/>
      <c r="K46041"/>
      <c r="L46041"/>
      <c r="T46041" s="138"/>
    </row>
    <row r="46042" spans="9:20" x14ac:dyDescent="0.25">
      <c r="I46042" s="137"/>
      <c r="J46042" s="110"/>
      <c r="K46042"/>
      <c r="L46042"/>
      <c r="T46042" s="138"/>
    </row>
    <row r="46043" spans="9:20" x14ac:dyDescent="0.25">
      <c r="I46043" s="137"/>
      <c r="J46043" s="110"/>
      <c r="K46043"/>
      <c r="L46043"/>
      <c r="T46043" s="138"/>
    </row>
    <row r="46044" spans="9:20" x14ac:dyDescent="0.25">
      <c r="I46044" s="137"/>
      <c r="J46044" s="110"/>
      <c r="K46044"/>
      <c r="L46044"/>
      <c r="T46044" s="138"/>
    </row>
    <row r="46045" spans="9:20" x14ac:dyDescent="0.25">
      <c r="I46045" s="137"/>
      <c r="J46045" s="110"/>
      <c r="K46045"/>
      <c r="L46045"/>
      <c r="T46045" s="138"/>
    </row>
    <row r="46046" spans="9:20" x14ac:dyDescent="0.25">
      <c r="I46046" s="137"/>
      <c r="J46046" s="110"/>
      <c r="K46046"/>
      <c r="L46046"/>
      <c r="T46046" s="138"/>
    </row>
    <row r="46047" spans="9:20" x14ac:dyDescent="0.25">
      <c r="I46047" s="137"/>
      <c r="J46047" s="110"/>
      <c r="K46047"/>
      <c r="L46047"/>
      <c r="T46047" s="138"/>
    </row>
    <row r="46048" spans="9:20" x14ac:dyDescent="0.25">
      <c r="I46048" s="137"/>
      <c r="J46048" s="110"/>
      <c r="K46048"/>
      <c r="L46048"/>
      <c r="T46048" s="138"/>
    </row>
    <row r="46049" spans="9:20" x14ac:dyDescent="0.25">
      <c r="I46049" s="137"/>
      <c r="J46049" s="110"/>
      <c r="K46049"/>
      <c r="L46049"/>
      <c r="T46049" s="138"/>
    </row>
    <row r="46050" spans="9:20" x14ac:dyDescent="0.25">
      <c r="I46050" s="137"/>
      <c r="J46050" s="110"/>
      <c r="K46050"/>
      <c r="L46050"/>
      <c r="T46050" s="138"/>
    </row>
    <row r="46051" spans="9:20" x14ac:dyDescent="0.25">
      <c r="I46051" s="137"/>
      <c r="J46051" s="110"/>
      <c r="K46051"/>
      <c r="L46051"/>
      <c r="T46051" s="138"/>
    </row>
    <row r="46052" spans="9:20" x14ac:dyDescent="0.25">
      <c r="I46052" s="137"/>
      <c r="J46052" s="110"/>
      <c r="K46052"/>
      <c r="L46052"/>
      <c r="T46052" s="138"/>
    </row>
    <row r="46053" spans="9:20" x14ac:dyDescent="0.25">
      <c r="I46053" s="137"/>
      <c r="J46053" s="110"/>
      <c r="K46053"/>
      <c r="L46053"/>
      <c r="T46053" s="138"/>
    </row>
    <row r="46054" spans="9:20" x14ac:dyDescent="0.25">
      <c r="I46054" s="137"/>
      <c r="J46054" s="110"/>
      <c r="K46054"/>
      <c r="L46054"/>
      <c r="T46054" s="138"/>
    </row>
    <row r="46055" spans="9:20" x14ac:dyDescent="0.25">
      <c r="I46055" s="137"/>
      <c r="J46055" s="110"/>
      <c r="K46055"/>
      <c r="L46055"/>
      <c r="T46055" s="138"/>
    </row>
    <row r="46056" spans="9:20" x14ac:dyDescent="0.25">
      <c r="I46056" s="137"/>
      <c r="J46056" s="110"/>
      <c r="K46056"/>
      <c r="L46056"/>
      <c r="T46056" s="138"/>
    </row>
    <row r="46057" spans="9:20" x14ac:dyDescent="0.25">
      <c r="I46057" s="137"/>
      <c r="J46057" s="110"/>
      <c r="K46057"/>
      <c r="L46057"/>
      <c r="T46057" s="138"/>
    </row>
    <row r="46058" spans="9:20" x14ac:dyDescent="0.25">
      <c r="I46058" s="137"/>
      <c r="J46058" s="110"/>
      <c r="K46058"/>
      <c r="L46058"/>
      <c r="T46058" s="138"/>
    </row>
    <row r="46059" spans="9:20" x14ac:dyDescent="0.25">
      <c r="I46059" s="137"/>
      <c r="J46059" s="110"/>
      <c r="K46059"/>
      <c r="L46059"/>
      <c r="T46059" s="138"/>
    </row>
    <row r="46060" spans="9:20" x14ac:dyDescent="0.25">
      <c r="I46060" s="137"/>
      <c r="J46060" s="110"/>
      <c r="K46060"/>
      <c r="L46060"/>
      <c r="T46060" s="138"/>
    </row>
    <row r="46061" spans="9:20" x14ac:dyDescent="0.25">
      <c r="I46061" s="137"/>
      <c r="J46061" s="110"/>
      <c r="K46061"/>
      <c r="L46061"/>
      <c r="T46061" s="138"/>
    </row>
    <row r="46062" spans="9:20" x14ac:dyDescent="0.25">
      <c r="I46062" s="137"/>
      <c r="J46062" s="110"/>
      <c r="K46062"/>
      <c r="L46062"/>
      <c r="T46062" s="138"/>
    </row>
    <row r="46063" spans="9:20" x14ac:dyDescent="0.25">
      <c r="I46063" s="137"/>
      <c r="J46063" s="110"/>
      <c r="K46063"/>
      <c r="L46063"/>
      <c r="T46063" s="138"/>
    </row>
    <row r="46064" spans="9:20" x14ac:dyDescent="0.25">
      <c r="I46064" s="137"/>
      <c r="J46064" s="110"/>
      <c r="K46064"/>
      <c r="L46064"/>
      <c r="T46064" s="138"/>
    </row>
    <row r="46065" spans="9:20" x14ac:dyDescent="0.25">
      <c r="I46065" s="137"/>
      <c r="J46065" s="110"/>
      <c r="K46065"/>
      <c r="L46065"/>
      <c r="T46065" s="138"/>
    </row>
    <row r="46066" spans="9:20" x14ac:dyDescent="0.25">
      <c r="I46066" s="137"/>
      <c r="J46066" s="110"/>
      <c r="K46066"/>
      <c r="L46066"/>
      <c r="T46066" s="138"/>
    </row>
    <row r="46067" spans="9:20" x14ac:dyDescent="0.25">
      <c r="I46067" s="137"/>
      <c r="J46067" s="110"/>
      <c r="K46067"/>
      <c r="L46067"/>
      <c r="T46067" s="138"/>
    </row>
    <row r="46068" spans="9:20" x14ac:dyDescent="0.25">
      <c r="I46068" s="137"/>
      <c r="J46068" s="110"/>
      <c r="K46068"/>
      <c r="L46068"/>
      <c r="T46068" s="138"/>
    </row>
    <row r="46069" spans="9:20" x14ac:dyDescent="0.25">
      <c r="I46069" s="137"/>
      <c r="J46069" s="110"/>
      <c r="K46069"/>
      <c r="L46069"/>
      <c r="T46069" s="138"/>
    </row>
    <row r="46070" spans="9:20" x14ac:dyDescent="0.25">
      <c r="I46070" s="137"/>
      <c r="J46070" s="110"/>
      <c r="K46070"/>
      <c r="L46070"/>
      <c r="T46070" s="138"/>
    </row>
    <row r="46071" spans="9:20" x14ac:dyDescent="0.25">
      <c r="I46071" s="137"/>
      <c r="J46071" s="110"/>
      <c r="K46071"/>
      <c r="L46071"/>
      <c r="T46071" s="138"/>
    </row>
    <row r="46072" spans="9:20" x14ac:dyDescent="0.25">
      <c r="I46072" s="137"/>
      <c r="J46072" s="110"/>
      <c r="K46072"/>
      <c r="L46072"/>
      <c r="T46072" s="138"/>
    </row>
    <row r="46073" spans="9:20" x14ac:dyDescent="0.25">
      <c r="I46073" s="137"/>
      <c r="J46073" s="110"/>
      <c r="K46073"/>
      <c r="L46073"/>
      <c r="T46073" s="138"/>
    </row>
    <row r="46074" spans="9:20" x14ac:dyDescent="0.25">
      <c r="I46074" s="137"/>
      <c r="J46074" s="110"/>
      <c r="K46074"/>
      <c r="L46074"/>
      <c r="T46074" s="138"/>
    </row>
    <row r="46075" spans="9:20" x14ac:dyDescent="0.25">
      <c r="I46075" s="137"/>
      <c r="J46075" s="110"/>
      <c r="K46075"/>
      <c r="L46075"/>
      <c r="T46075" s="138"/>
    </row>
    <row r="46076" spans="9:20" x14ac:dyDescent="0.25">
      <c r="I46076" s="137"/>
      <c r="J46076" s="110"/>
      <c r="K46076"/>
      <c r="L46076"/>
      <c r="T46076" s="138"/>
    </row>
    <row r="46077" spans="9:20" x14ac:dyDescent="0.25">
      <c r="I46077" s="137"/>
      <c r="J46077" s="110"/>
      <c r="K46077"/>
      <c r="L46077"/>
      <c r="T46077" s="138"/>
    </row>
    <row r="46078" spans="9:20" x14ac:dyDescent="0.25">
      <c r="I46078" s="137"/>
      <c r="J46078" s="110"/>
      <c r="K46078"/>
      <c r="L46078"/>
      <c r="T46078" s="138"/>
    </row>
    <row r="46079" spans="9:20" x14ac:dyDescent="0.25">
      <c r="I46079" s="137"/>
      <c r="J46079" s="110"/>
      <c r="K46079"/>
      <c r="L46079"/>
      <c r="T46079" s="138"/>
    </row>
    <row r="46080" spans="9:20" x14ac:dyDescent="0.25">
      <c r="I46080" s="137"/>
      <c r="J46080" s="110"/>
      <c r="K46080"/>
      <c r="L46080"/>
      <c r="T46080" s="138"/>
    </row>
    <row r="46081" spans="9:20" x14ac:dyDescent="0.25">
      <c r="I46081" s="137"/>
      <c r="J46081" s="110"/>
      <c r="K46081"/>
      <c r="L46081"/>
      <c r="T46081" s="138"/>
    </row>
    <row r="46082" spans="9:20" x14ac:dyDescent="0.25">
      <c r="I46082" s="137"/>
      <c r="J46082" s="110"/>
      <c r="K46082"/>
      <c r="L46082"/>
      <c r="T46082" s="138"/>
    </row>
    <row r="46083" spans="9:20" x14ac:dyDescent="0.25">
      <c r="I46083" s="137"/>
      <c r="J46083" s="110"/>
      <c r="K46083"/>
      <c r="L46083"/>
      <c r="T46083" s="138"/>
    </row>
    <row r="46084" spans="9:20" x14ac:dyDescent="0.25">
      <c r="I46084" s="137"/>
      <c r="J46084" s="110"/>
      <c r="K46084"/>
      <c r="L46084"/>
      <c r="T46084" s="138"/>
    </row>
    <row r="46085" spans="9:20" x14ac:dyDescent="0.25">
      <c r="I46085" s="137"/>
      <c r="J46085" s="110"/>
      <c r="K46085"/>
      <c r="L46085"/>
      <c r="T46085" s="138"/>
    </row>
    <row r="46086" spans="9:20" x14ac:dyDescent="0.25">
      <c r="I46086" s="137"/>
      <c r="J46086" s="110"/>
      <c r="K46086"/>
      <c r="L46086"/>
      <c r="T46086" s="138"/>
    </row>
    <row r="46087" spans="9:20" x14ac:dyDescent="0.25">
      <c r="I46087" s="137"/>
      <c r="J46087" s="110"/>
      <c r="K46087"/>
      <c r="L46087"/>
      <c r="T46087" s="138"/>
    </row>
    <row r="46088" spans="9:20" x14ac:dyDescent="0.25">
      <c r="I46088" s="137"/>
      <c r="J46088" s="110"/>
      <c r="K46088"/>
      <c r="L46088"/>
      <c r="T46088" s="138"/>
    </row>
    <row r="46089" spans="9:20" x14ac:dyDescent="0.25">
      <c r="I46089" s="137"/>
      <c r="J46089" s="110"/>
      <c r="K46089"/>
      <c r="L46089"/>
      <c r="T46089" s="138"/>
    </row>
    <row r="46090" spans="9:20" x14ac:dyDescent="0.25">
      <c r="I46090" s="137"/>
      <c r="J46090" s="110"/>
      <c r="K46090"/>
      <c r="L46090"/>
      <c r="T46090" s="138"/>
    </row>
    <row r="46091" spans="9:20" x14ac:dyDescent="0.25">
      <c r="I46091" s="137"/>
      <c r="J46091" s="110"/>
      <c r="K46091"/>
      <c r="L46091"/>
      <c r="T46091" s="138"/>
    </row>
    <row r="46092" spans="9:20" x14ac:dyDescent="0.25">
      <c r="I46092" s="137"/>
      <c r="J46092" s="110"/>
      <c r="K46092"/>
      <c r="L46092"/>
      <c r="T46092" s="138"/>
    </row>
    <row r="46093" spans="9:20" x14ac:dyDescent="0.25">
      <c r="I46093" s="137"/>
      <c r="J46093" s="110"/>
      <c r="K46093"/>
      <c r="L46093"/>
      <c r="T46093" s="138"/>
    </row>
    <row r="46094" spans="9:20" x14ac:dyDescent="0.25">
      <c r="I46094" s="137"/>
      <c r="J46094" s="110"/>
      <c r="K46094"/>
      <c r="L46094"/>
      <c r="T46094" s="138"/>
    </row>
    <row r="46095" spans="9:20" x14ac:dyDescent="0.25">
      <c r="I46095" s="137"/>
      <c r="J46095" s="110"/>
      <c r="K46095"/>
      <c r="L46095"/>
      <c r="T46095" s="138"/>
    </row>
    <row r="46096" spans="9:20" x14ac:dyDescent="0.25">
      <c r="I46096" s="137"/>
      <c r="J46096" s="110"/>
      <c r="K46096"/>
      <c r="L46096"/>
      <c r="T46096" s="138"/>
    </row>
    <row r="46097" spans="9:20" x14ac:dyDescent="0.25">
      <c r="I46097" s="137"/>
      <c r="J46097" s="110"/>
      <c r="K46097"/>
      <c r="L46097"/>
      <c r="T46097" s="138"/>
    </row>
    <row r="46098" spans="9:20" x14ac:dyDescent="0.25">
      <c r="I46098" s="137"/>
      <c r="J46098" s="110"/>
      <c r="K46098"/>
      <c r="L46098"/>
      <c r="T46098" s="138"/>
    </row>
    <row r="46099" spans="9:20" x14ac:dyDescent="0.25">
      <c r="I46099" s="137"/>
      <c r="J46099" s="110"/>
      <c r="K46099"/>
      <c r="L46099"/>
      <c r="T46099" s="138"/>
    </row>
    <row r="46100" spans="9:20" x14ac:dyDescent="0.25">
      <c r="I46100" s="137"/>
      <c r="J46100" s="110"/>
      <c r="K46100"/>
      <c r="L46100"/>
      <c r="T46100" s="138"/>
    </row>
    <row r="46101" spans="9:20" x14ac:dyDescent="0.25">
      <c r="I46101" s="137"/>
      <c r="J46101" s="110"/>
      <c r="K46101"/>
      <c r="L46101"/>
      <c r="T46101" s="138"/>
    </row>
    <row r="46102" spans="9:20" x14ac:dyDescent="0.25">
      <c r="I46102" s="137"/>
      <c r="J46102" s="110"/>
      <c r="K46102"/>
      <c r="L46102"/>
      <c r="T46102" s="138"/>
    </row>
    <row r="46103" spans="9:20" x14ac:dyDescent="0.25">
      <c r="I46103" s="137"/>
      <c r="J46103" s="110"/>
      <c r="K46103"/>
      <c r="L46103"/>
      <c r="T46103" s="138"/>
    </row>
    <row r="46104" spans="9:20" x14ac:dyDescent="0.25">
      <c r="I46104" s="137"/>
      <c r="J46104" s="110"/>
      <c r="K46104"/>
      <c r="L46104"/>
      <c r="T46104" s="138"/>
    </row>
    <row r="46105" spans="9:20" x14ac:dyDescent="0.25">
      <c r="I46105" s="137"/>
      <c r="J46105" s="110"/>
      <c r="K46105"/>
      <c r="L46105"/>
      <c r="T46105" s="138"/>
    </row>
    <row r="46106" spans="9:20" x14ac:dyDescent="0.25">
      <c r="I46106" s="137"/>
      <c r="J46106" s="110"/>
      <c r="K46106"/>
      <c r="L46106"/>
      <c r="T46106" s="138"/>
    </row>
    <row r="46107" spans="9:20" x14ac:dyDescent="0.25">
      <c r="I46107" s="137"/>
      <c r="J46107" s="110"/>
      <c r="K46107"/>
      <c r="L46107"/>
      <c r="T46107" s="138"/>
    </row>
    <row r="46108" spans="9:20" x14ac:dyDescent="0.25">
      <c r="I46108" s="137"/>
      <c r="J46108" s="110"/>
      <c r="K46108"/>
      <c r="L46108"/>
      <c r="T46108" s="138"/>
    </row>
    <row r="46109" spans="9:20" x14ac:dyDescent="0.25">
      <c r="I46109" s="137"/>
      <c r="J46109" s="110"/>
      <c r="K46109"/>
      <c r="L46109"/>
      <c r="T46109" s="138"/>
    </row>
    <row r="46110" spans="9:20" x14ac:dyDescent="0.25">
      <c r="I46110" s="137"/>
      <c r="J46110" s="110"/>
      <c r="K46110"/>
      <c r="L46110"/>
      <c r="T46110" s="138"/>
    </row>
    <row r="46111" spans="9:20" x14ac:dyDescent="0.25">
      <c r="I46111" s="137"/>
      <c r="J46111" s="110"/>
      <c r="K46111"/>
      <c r="L46111"/>
      <c r="T46111" s="138"/>
    </row>
    <row r="46112" spans="9:20" x14ac:dyDescent="0.25">
      <c r="I46112" s="137"/>
      <c r="J46112" s="110"/>
      <c r="K46112"/>
      <c r="L46112"/>
      <c r="T46112" s="138"/>
    </row>
    <row r="46113" spans="9:20" x14ac:dyDescent="0.25">
      <c r="I46113" s="137"/>
      <c r="J46113" s="110"/>
      <c r="K46113"/>
      <c r="L46113"/>
      <c r="T46113" s="138"/>
    </row>
    <row r="46114" spans="9:20" x14ac:dyDescent="0.25">
      <c r="I46114" s="137"/>
      <c r="J46114" s="110"/>
      <c r="K46114"/>
      <c r="L46114"/>
      <c r="T46114" s="138"/>
    </row>
    <row r="46115" spans="9:20" x14ac:dyDescent="0.25">
      <c r="I46115" s="137"/>
      <c r="J46115" s="110"/>
      <c r="K46115"/>
      <c r="L46115"/>
      <c r="T46115" s="138"/>
    </row>
    <row r="46116" spans="9:20" x14ac:dyDescent="0.25">
      <c r="I46116" s="137"/>
      <c r="J46116" s="110"/>
      <c r="K46116"/>
      <c r="L46116"/>
      <c r="T46116" s="138"/>
    </row>
    <row r="46117" spans="9:20" x14ac:dyDescent="0.25">
      <c r="I46117" s="137"/>
      <c r="J46117" s="110"/>
      <c r="K46117"/>
      <c r="L46117"/>
      <c r="T46117" s="138"/>
    </row>
    <row r="46118" spans="9:20" x14ac:dyDescent="0.25">
      <c r="I46118" s="137"/>
      <c r="J46118" s="110"/>
      <c r="K46118"/>
      <c r="L46118"/>
      <c r="T46118" s="138"/>
    </row>
    <row r="46119" spans="9:20" x14ac:dyDescent="0.25">
      <c r="I46119" s="137"/>
      <c r="J46119" s="110"/>
      <c r="K46119"/>
      <c r="L46119"/>
      <c r="T46119" s="138"/>
    </row>
    <row r="46120" spans="9:20" x14ac:dyDescent="0.25">
      <c r="I46120" s="137"/>
      <c r="J46120" s="110"/>
      <c r="K46120"/>
      <c r="L46120"/>
      <c r="T46120" s="138"/>
    </row>
    <row r="46121" spans="9:20" x14ac:dyDescent="0.25">
      <c r="I46121" s="137"/>
      <c r="J46121" s="110"/>
      <c r="K46121"/>
      <c r="L46121"/>
      <c r="T46121" s="138"/>
    </row>
    <row r="46122" spans="9:20" x14ac:dyDescent="0.25">
      <c r="I46122" s="137"/>
      <c r="J46122" s="110"/>
      <c r="K46122"/>
      <c r="L46122"/>
      <c r="T46122" s="138"/>
    </row>
    <row r="46123" spans="9:20" x14ac:dyDescent="0.25">
      <c r="I46123" s="137"/>
      <c r="J46123" s="110"/>
      <c r="K46123"/>
      <c r="L46123"/>
      <c r="T46123" s="138"/>
    </row>
    <row r="46124" spans="9:20" x14ac:dyDescent="0.25">
      <c r="I46124" s="137"/>
      <c r="J46124" s="110"/>
      <c r="K46124"/>
      <c r="L46124"/>
      <c r="T46124" s="138"/>
    </row>
    <row r="46125" spans="9:20" x14ac:dyDescent="0.25">
      <c r="I46125" s="137"/>
      <c r="J46125" s="110"/>
      <c r="K46125"/>
      <c r="L46125"/>
      <c r="T46125" s="138"/>
    </row>
    <row r="46126" spans="9:20" x14ac:dyDescent="0.25">
      <c r="I46126" s="137"/>
      <c r="J46126" s="110"/>
      <c r="K46126"/>
      <c r="L46126"/>
      <c r="T46126" s="138"/>
    </row>
    <row r="46127" spans="9:20" x14ac:dyDescent="0.25">
      <c r="I46127" s="137"/>
      <c r="J46127" s="110"/>
      <c r="K46127"/>
      <c r="L46127"/>
      <c r="T46127" s="138"/>
    </row>
    <row r="46128" spans="9:20" x14ac:dyDescent="0.25">
      <c r="I46128" s="137"/>
      <c r="J46128" s="110"/>
      <c r="K46128"/>
      <c r="L46128"/>
      <c r="T46128" s="138"/>
    </row>
    <row r="46129" spans="9:20" x14ac:dyDescent="0.25">
      <c r="I46129" s="137"/>
      <c r="J46129" s="110"/>
      <c r="K46129"/>
      <c r="L46129"/>
      <c r="T46129" s="138"/>
    </row>
    <row r="46130" spans="9:20" x14ac:dyDescent="0.25">
      <c r="I46130" s="137"/>
      <c r="J46130" s="110"/>
      <c r="K46130"/>
      <c r="L46130"/>
      <c r="T46130" s="138"/>
    </row>
    <row r="46131" spans="9:20" x14ac:dyDescent="0.25">
      <c r="I46131" s="137"/>
      <c r="J46131" s="110"/>
      <c r="K46131"/>
      <c r="L46131"/>
      <c r="T46131" s="138"/>
    </row>
    <row r="46132" spans="9:20" x14ac:dyDescent="0.25">
      <c r="I46132" s="137"/>
      <c r="J46132" s="110"/>
      <c r="K46132"/>
      <c r="L46132"/>
      <c r="T46132" s="138"/>
    </row>
    <row r="46133" spans="9:20" x14ac:dyDescent="0.25">
      <c r="I46133" s="137"/>
      <c r="J46133" s="110"/>
      <c r="K46133"/>
      <c r="L46133"/>
      <c r="T46133" s="138"/>
    </row>
    <row r="46134" spans="9:20" x14ac:dyDescent="0.25">
      <c r="I46134" s="137"/>
      <c r="J46134" s="110"/>
      <c r="K46134"/>
      <c r="L46134"/>
      <c r="T46134" s="138"/>
    </row>
    <row r="46135" spans="9:20" x14ac:dyDescent="0.25">
      <c r="I46135" s="137"/>
      <c r="J46135" s="110"/>
      <c r="K46135"/>
      <c r="L46135"/>
      <c r="T46135" s="138"/>
    </row>
    <row r="46136" spans="9:20" x14ac:dyDescent="0.25">
      <c r="I46136" s="137"/>
      <c r="J46136" s="110"/>
      <c r="K46136"/>
      <c r="L46136"/>
      <c r="T46136" s="138"/>
    </row>
    <row r="46137" spans="9:20" x14ac:dyDescent="0.25">
      <c r="I46137" s="137"/>
      <c r="J46137" s="110"/>
      <c r="K46137"/>
      <c r="L46137"/>
      <c r="T46137" s="138"/>
    </row>
    <row r="46138" spans="9:20" x14ac:dyDescent="0.25">
      <c r="I46138" s="137"/>
      <c r="J46138" s="110"/>
      <c r="K46138"/>
      <c r="L46138"/>
      <c r="T46138" s="138"/>
    </row>
    <row r="46139" spans="9:20" x14ac:dyDescent="0.25">
      <c r="I46139" s="137"/>
      <c r="J46139" s="110"/>
      <c r="K46139"/>
      <c r="L46139"/>
      <c r="T46139" s="138"/>
    </row>
    <row r="46140" spans="9:20" x14ac:dyDescent="0.25">
      <c r="I46140" s="137"/>
      <c r="J46140" s="110"/>
      <c r="K46140"/>
      <c r="L46140"/>
      <c r="T46140" s="138"/>
    </row>
    <row r="46141" spans="9:20" x14ac:dyDescent="0.25">
      <c r="I46141" s="137"/>
      <c r="J46141" s="110"/>
      <c r="K46141"/>
      <c r="L46141"/>
      <c r="T46141" s="138"/>
    </row>
    <row r="46142" spans="9:20" x14ac:dyDescent="0.25">
      <c r="I46142" s="137"/>
      <c r="J46142" s="110"/>
      <c r="K46142"/>
      <c r="L46142"/>
      <c r="T46142" s="138"/>
    </row>
    <row r="46143" spans="9:20" x14ac:dyDescent="0.25">
      <c r="I46143" s="137"/>
      <c r="J46143" s="110"/>
      <c r="K46143"/>
      <c r="L46143"/>
      <c r="T46143" s="138"/>
    </row>
    <row r="46144" spans="9:20" x14ac:dyDescent="0.25">
      <c r="I46144" s="137"/>
      <c r="J46144" s="110"/>
      <c r="K46144"/>
      <c r="L46144"/>
      <c r="T46144" s="138"/>
    </row>
    <row r="46145" spans="9:20" x14ac:dyDescent="0.25">
      <c r="I46145" s="137"/>
      <c r="J46145" s="110"/>
      <c r="K46145"/>
      <c r="L46145"/>
      <c r="T46145" s="138"/>
    </row>
    <row r="46146" spans="9:20" x14ac:dyDescent="0.25">
      <c r="I46146" s="137"/>
      <c r="J46146" s="110"/>
      <c r="K46146"/>
      <c r="L46146"/>
      <c r="T46146" s="138"/>
    </row>
    <row r="46147" spans="9:20" x14ac:dyDescent="0.25">
      <c r="I46147" s="137"/>
      <c r="J46147" s="110"/>
      <c r="K46147"/>
      <c r="L46147"/>
      <c r="T46147" s="138"/>
    </row>
    <row r="46148" spans="9:20" x14ac:dyDescent="0.25">
      <c r="I46148" s="137"/>
      <c r="J46148" s="110"/>
      <c r="K46148"/>
      <c r="L46148"/>
      <c r="T46148" s="138"/>
    </row>
    <row r="46149" spans="9:20" x14ac:dyDescent="0.25">
      <c r="I46149" s="137"/>
      <c r="J46149" s="110"/>
      <c r="K46149"/>
      <c r="L46149"/>
      <c r="T46149" s="138"/>
    </row>
    <row r="46150" spans="9:20" x14ac:dyDescent="0.25">
      <c r="I46150" s="137"/>
      <c r="J46150" s="110"/>
      <c r="K46150"/>
      <c r="L46150"/>
      <c r="T46150" s="138"/>
    </row>
    <row r="46151" spans="9:20" x14ac:dyDescent="0.25">
      <c r="I46151" s="137"/>
      <c r="J46151" s="110"/>
      <c r="K46151"/>
      <c r="L46151"/>
      <c r="T46151" s="138"/>
    </row>
    <row r="46152" spans="9:20" x14ac:dyDescent="0.25">
      <c r="I46152" s="137"/>
      <c r="J46152" s="110"/>
      <c r="K46152"/>
      <c r="L46152"/>
      <c r="T46152" s="138"/>
    </row>
    <row r="46153" spans="9:20" x14ac:dyDescent="0.25">
      <c r="I46153" s="137"/>
      <c r="J46153" s="110"/>
      <c r="K46153"/>
      <c r="L46153"/>
      <c r="T46153" s="138"/>
    </row>
    <row r="46154" spans="9:20" x14ac:dyDescent="0.25">
      <c r="I46154" s="137"/>
      <c r="J46154" s="110"/>
      <c r="K46154"/>
      <c r="L46154"/>
      <c r="T46154" s="138"/>
    </row>
    <row r="46155" spans="9:20" x14ac:dyDescent="0.25">
      <c r="I46155" s="137"/>
      <c r="J46155" s="110"/>
      <c r="K46155"/>
      <c r="L46155"/>
      <c r="T46155" s="138"/>
    </row>
    <row r="46156" spans="9:20" x14ac:dyDescent="0.25">
      <c r="I46156" s="137"/>
      <c r="J46156" s="110"/>
      <c r="K46156"/>
      <c r="L46156"/>
      <c r="T46156" s="138"/>
    </row>
    <row r="46157" spans="9:20" x14ac:dyDescent="0.25">
      <c r="I46157" s="137"/>
      <c r="J46157" s="110"/>
      <c r="K46157"/>
      <c r="L46157"/>
      <c r="T46157" s="138"/>
    </row>
    <row r="46158" spans="9:20" x14ac:dyDescent="0.25">
      <c r="I46158" s="137"/>
      <c r="J46158" s="110"/>
      <c r="K46158"/>
      <c r="L46158"/>
      <c r="T46158" s="138"/>
    </row>
    <row r="46159" spans="9:20" x14ac:dyDescent="0.25">
      <c r="I46159" s="137"/>
      <c r="J46159" s="110"/>
      <c r="K46159"/>
      <c r="L46159"/>
      <c r="T46159" s="138"/>
    </row>
    <row r="46160" spans="9:20" x14ac:dyDescent="0.25">
      <c r="I46160" s="137"/>
      <c r="J46160" s="110"/>
      <c r="K46160"/>
      <c r="L46160"/>
      <c r="T46160" s="138"/>
    </row>
    <row r="46161" spans="9:20" x14ac:dyDescent="0.25">
      <c r="I46161" s="137"/>
      <c r="J46161" s="110"/>
      <c r="K46161"/>
      <c r="L46161"/>
      <c r="T46161" s="138"/>
    </row>
    <row r="46162" spans="9:20" x14ac:dyDescent="0.25">
      <c r="I46162" s="137"/>
      <c r="J46162" s="110"/>
      <c r="K46162"/>
      <c r="L46162"/>
      <c r="T46162" s="138"/>
    </row>
    <row r="46163" spans="9:20" x14ac:dyDescent="0.25">
      <c r="I46163" s="137"/>
      <c r="J46163" s="110"/>
      <c r="K46163"/>
      <c r="L46163"/>
      <c r="T46163" s="138"/>
    </row>
    <row r="46164" spans="9:20" x14ac:dyDescent="0.25">
      <c r="I46164" s="137"/>
      <c r="J46164" s="110"/>
      <c r="K46164"/>
      <c r="L46164"/>
      <c r="T46164" s="138"/>
    </row>
    <row r="46165" spans="9:20" x14ac:dyDescent="0.25">
      <c r="I46165" s="137"/>
      <c r="J46165" s="110"/>
      <c r="K46165"/>
      <c r="L46165"/>
      <c r="T46165" s="138"/>
    </row>
    <row r="46166" spans="9:20" x14ac:dyDescent="0.25">
      <c r="I46166" s="137"/>
      <c r="J46166" s="110"/>
      <c r="K46166"/>
      <c r="L46166"/>
      <c r="T46166" s="138"/>
    </row>
    <row r="46167" spans="9:20" x14ac:dyDescent="0.25">
      <c r="I46167" s="137"/>
      <c r="J46167" s="110"/>
      <c r="K46167"/>
      <c r="L46167"/>
      <c r="T46167" s="138"/>
    </row>
    <row r="46168" spans="9:20" x14ac:dyDescent="0.25">
      <c r="I46168" s="137"/>
      <c r="J46168" s="110"/>
      <c r="K46168"/>
      <c r="L46168"/>
      <c r="T46168" s="138"/>
    </row>
    <row r="46169" spans="9:20" x14ac:dyDescent="0.25">
      <c r="I46169" s="137"/>
      <c r="J46169" s="110"/>
      <c r="K46169"/>
      <c r="L46169"/>
      <c r="T46169" s="138"/>
    </row>
    <row r="46170" spans="9:20" x14ac:dyDescent="0.25">
      <c r="I46170" s="137"/>
      <c r="J46170" s="110"/>
      <c r="K46170"/>
      <c r="L46170"/>
      <c r="T46170" s="138"/>
    </row>
    <row r="46171" spans="9:20" x14ac:dyDescent="0.25">
      <c r="I46171" s="137"/>
      <c r="J46171" s="110"/>
      <c r="K46171"/>
      <c r="L46171"/>
      <c r="T46171" s="138"/>
    </row>
    <row r="46172" spans="9:20" x14ac:dyDescent="0.25">
      <c r="I46172" s="137"/>
      <c r="J46172" s="110"/>
      <c r="K46172"/>
      <c r="L46172"/>
      <c r="T46172" s="138"/>
    </row>
    <row r="46173" spans="9:20" x14ac:dyDescent="0.25">
      <c r="I46173" s="137"/>
      <c r="J46173" s="110"/>
      <c r="K46173"/>
      <c r="L46173"/>
      <c r="T46173" s="138"/>
    </row>
    <row r="46174" spans="9:20" x14ac:dyDescent="0.25">
      <c r="I46174" s="137"/>
      <c r="J46174" s="110"/>
      <c r="K46174"/>
      <c r="L46174"/>
      <c r="T46174" s="138"/>
    </row>
    <row r="46175" spans="9:20" x14ac:dyDescent="0.25">
      <c r="I46175" s="137"/>
      <c r="J46175" s="110"/>
      <c r="K46175"/>
      <c r="L46175"/>
      <c r="T46175" s="138"/>
    </row>
    <row r="46176" spans="9:20" x14ac:dyDescent="0.25">
      <c r="I46176" s="137"/>
      <c r="J46176" s="110"/>
      <c r="K46176"/>
      <c r="L46176"/>
      <c r="T46176" s="138"/>
    </row>
    <row r="46177" spans="9:20" x14ac:dyDescent="0.25">
      <c r="I46177" s="137"/>
      <c r="J46177" s="110"/>
      <c r="K46177"/>
      <c r="L46177"/>
      <c r="T46177" s="138"/>
    </row>
    <row r="46178" spans="9:20" x14ac:dyDescent="0.25">
      <c r="I46178" s="137"/>
      <c r="J46178" s="110"/>
      <c r="K46178"/>
      <c r="L46178"/>
      <c r="T46178" s="138"/>
    </row>
    <row r="46179" spans="9:20" x14ac:dyDescent="0.25">
      <c r="I46179" s="137"/>
      <c r="J46179" s="110"/>
      <c r="K46179"/>
      <c r="L46179"/>
      <c r="T46179" s="138"/>
    </row>
    <row r="46180" spans="9:20" x14ac:dyDescent="0.25">
      <c r="I46180" s="137"/>
      <c r="J46180" s="110"/>
      <c r="K46180"/>
      <c r="L46180"/>
      <c r="T46180" s="138"/>
    </row>
    <row r="46181" spans="9:20" x14ac:dyDescent="0.25">
      <c r="I46181" s="137"/>
      <c r="J46181" s="110"/>
      <c r="K46181"/>
      <c r="L46181"/>
      <c r="T46181" s="138"/>
    </row>
    <row r="46182" spans="9:20" x14ac:dyDescent="0.25">
      <c r="I46182" s="137"/>
      <c r="J46182" s="110"/>
      <c r="K46182"/>
      <c r="L46182"/>
      <c r="T46182" s="138"/>
    </row>
    <row r="46183" spans="9:20" x14ac:dyDescent="0.25">
      <c r="I46183" s="137"/>
      <c r="J46183" s="110"/>
      <c r="K46183"/>
      <c r="L46183"/>
      <c r="T46183" s="138"/>
    </row>
    <row r="46184" spans="9:20" x14ac:dyDescent="0.25">
      <c r="I46184" s="137"/>
      <c r="J46184" s="110"/>
      <c r="K46184"/>
      <c r="L46184"/>
      <c r="T46184" s="138"/>
    </row>
    <row r="46185" spans="9:20" x14ac:dyDescent="0.25">
      <c r="I46185" s="137"/>
      <c r="J46185" s="110"/>
      <c r="K46185"/>
      <c r="L46185"/>
      <c r="T46185" s="138"/>
    </row>
    <row r="46186" spans="9:20" x14ac:dyDescent="0.25">
      <c r="I46186" s="137"/>
      <c r="J46186" s="110"/>
      <c r="K46186"/>
      <c r="L46186"/>
      <c r="T46186" s="138"/>
    </row>
    <row r="46187" spans="9:20" x14ac:dyDescent="0.25">
      <c r="I46187" s="137"/>
      <c r="J46187" s="110"/>
      <c r="K46187"/>
      <c r="L46187"/>
      <c r="T46187" s="138"/>
    </row>
    <row r="46188" spans="9:20" x14ac:dyDescent="0.25">
      <c r="I46188" s="137"/>
      <c r="J46188" s="110"/>
      <c r="K46188"/>
      <c r="L46188"/>
      <c r="T46188" s="138"/>
    </row>
    <row r="46189" spans="9:20" x14ac:dyDescent="0.25">
      <c r="I46189" s="137"/>
      <c r="J46189" s="110"/>
      <c r="K46189"/>
      <c r="L46189"/>
      <c r="T46189" s="138"/>
    </row>
    <row r="46190" spans="9:20" x14ac:dyDescent="0.25">
      <c r="I46190" s="137"/>
      <c r="J46190" s="110"/>
      <c r="K46190"/>
      <c r="L46190"/>
      <c r="T46190" s="138"/>
    </row>
    <row r="46191" spans="9:20" x14ac:dyDescent="0.25">
      <c r="I46191" s="137"/>
      <c r="J46191" s="110"/>
      <c r="K46191"/>
      <c r="L46191"/>
      <c r="T46191" s="138"/>
    </row>
    <row r="46192" spans="9:20" x14ac:dyDescent="0.25">
      <c r="I46192" s="137"/>
      <c r="J46192" s="110"/>
      <c r="K46192"/>
      <c r="L46192"/>
      <c r="T46192" s="138"/>
    </row>
    <row r="46193" spans="9:20" x14ac:dyDescent="0.25">
      <c r="I46193" s="137"/>
      <c r="J46193" s="110"/>
      <c r="K46193"/>
      <c r="L46193"/>
      <c r="T46193" s="138"/>
    </row>
    <row r="46194" spans="9:20" x14ac:dyDescent="0.25">
      <c r="I46194" s="137"/>
      <c r="J46194" s="110"/>
      <c r="K46194"/>
      <c r="L46194"/>
      <c r="T46194" s="138"/>
    </row>
    <row r="46195" spans="9:20" x14ac:dyDescent="0.25">
      <c r="I46195" s="137"/>
      <c r="J46195" s="110"/>
      <c r="K46195"/>
      <c r="L46195"/>
      <c r="T46195" s="138"/>
    </row>
    <row r="46196" spans="9:20" x14ac:dyDescent="0.25">
      <c r="I46196" s="137"/>
      <c r="J46196" s="110"/>
      <c r="K46196"/>
      <c r="L46196"/>
      <c r="T46196" s="138"/>
    </row>
    <row r="46197" spans="9:20" x14ac:dyDescent="0.25">
      <c r="I46197" s="137"/>
      <c r="J46197" s="110"/>
      <c r="K46197"/>
      <c r="L46197"/>
      <c r="T46197" s="138"/>
    </row>
    <row r="46198" spans="9:20" x14ac:dyDescent="0.25">
      <c r="I46198" s="137"/>
      <c r="J46198" s="110"/>
      <c r="K46198"/>
      <c r="L46198"/>
      <c r="T46198" s="138"/>
    </row>
    <row r="46199" spans="9:20" x14ac:dyDescent="0.25">
      <c r="I46199" s="137"/>
      <c r="J46199" s="110"/>
      <c r="K46199"/>
      <c r="L46199"/>
      <c r="T46199" s="138"/>
    </row>
    <row r="46200" spans="9:20" x14ac:dyDescent="0.25">
      <c r="I46200" s="137"/>
      <c r="J46200" s="110"/>
      <c r="K46200"/>
      <c r="L46200"/>
      <c r="T46200" s="138"/>
    </row>
    <row r="46201" spans="9:20" x14ac:dyDescent="0.25">
      <c r="I46201" s="137"/>
      <c r="J46201" s="110"/>
      <c r="K46201"/>
      <c r="L46201"/>
      <c r="T46201" s="138"/>
    </row>
    <row r="46202" spans="9:20" x14ac:dyDescent="0.25">
      <c r="I46202" s="137"/>
      <c r="J46202" s="110"/>
      <c r="K46202"/>
      <c r="L46202"/>
      <c r="T46202" s="138"/>
    </row>
    <row r="46203" spans="9:20" x14ac:dyDescent="0.25">
      <c r="I46203" s="137"/>
      <c r="J46203" s="110"/>
      <c r="K46203"/>
      <c r="L46203"/>
      <c r="T46203" s="138"/>
    </row>
    <row r="46204" spans="9:20" x14ac:dyDescent="0.25">
      <c r="I46204" s="137"/>
      <c r="J46204" s="110"/>
      <c r="K46204"/>
      <c r="L46204"/>
      <c r="T46204" s="138"/>
    </row>
    <row r="46205" spans="9:20" x14ac:dyDescent="0.25">
      <c r="I46205" s="137"/>
      <c r="J46205" s="110"/>
      <c r="K46205"/>
      <c r="L46205"/>
      <c r="T46205" s="138"/>
    </row>
    <row r="46206" spans="9:20" x14ac:dyDescent="0.25">
      <c r="I46206" s="137"/>
      <c r="J46206" s="110"/>
      <c r="K46206"/>
      <c r="L46206"/>
      <c r="T46206" s="138"/>
    </row>
    <row r="46207" spans="9:20" x14ac:dyDescent="0.25">
      <c r="I46207" s="137"/>
      <c r="J46207" s="110"/>
      <c r="K46207"/>
      <c r="L46207"/>
      <c r="T46207" s="138"/>
    </row>
    <row r="46208" spans="9:20" x14ac:dyDescent="0.25">
      <c r="I46208" s="137"/>
      <c r="J46208" s="110"/>
      <c r="K46208"/>
      <c r="L46208"/>
      <c r="T46208" s="138"/>
    </row>
    <row r="46209" spans="9:20" x14ac:dyDescent="0.25">
      <c r="I46209" s="137"/>
      <c r="J46209" s="110"/>
      <c r="K46209"/>
      <c r="L46209"/>
      <c r="T46209" s="138"/>
    </row>
    <row r="46210" spans="9:20" x14ac:dyDescent="0.25">
      <c r="I46210" s="137"/>
      <c r="J46210" s="110"/>
      <c r="K46210"/>
      <c r="L46210"/>
      <c r="T46210" s="138"/>
    </row>
    <row r="46211" spans="9:20" x14ac:dyDescent="0.25">
      <c r="I46211" s="137"/>
      <c r="J46211" s="110"/>
      <c r="K46211"/>
      <c r="L46211"/>
      <c r="T46211" s="138"/>
    </row>
    <row r="46212" spans="9:20" x14ac:dyDescent="0.25">
      <c r="I46212" s="137"/>
      <c r="J46212" s="110"/>
      <c r="K46212"/>
      <c r="L46212"/>
      <c r="T46212" s="138"/>
    </row>
    <row r="46213" spans="9:20" x14ac:dyDescent="0.25">
      <c r="I46213" s="137"/>
      <c r="J46213" s="110"/>
      <c r="K46213"/>
      <c r="L46213"/>
      <c r="T46213" s="138"/>
    </row>
    <row r="46214" spans="9:20" x14ac:dyDescent="0.25">
      <c r="I46214" s="137"/>
      <c r="J46214" s="110"/>
      <c r="K46214"/>
      <c r="L46214"/>
      <c r="T46214" s="138"/>
    </row>
    <row r="46215" spans="9:20" x14ac:dyDescent="0.25">
      <c r="I46215" s="137"/>
      <c r="J46215" s="110"/>
      <c r="K46215"/>
      <c r="L46215"/>
      <c r="T46215" s="138"/>
    </row>
    <row r="46216" spans="9:20" x14ac:dyDescent="0.25">
      <c r="I46216" s="137"/>
      <c r="J46216" s="110"/>
      <c r="K46216"/>
      <c r="L46216"/>
      <c r="T46216" s="138"/>
    </row>
    <row r="46217" spans="9:20" x14ac:dyDescent="0.25">
      <c r="I46217" s="137"/>
      <c r="J46217" s="110"/>
      <c r="K46217"/>
      <c r="L46217"/>
      <c r="T46217" s="138"/>
    </row>
    <row r="46218" spans="9:20" x14ac:dyDescent="0.25">
      <c r="I46218" s="137"/>
      <c r="J46218" s="110"/>
      <c r="K46218"/>
      <c r="L46218"/>
      <c r="T46218" s="138"/>
    </row>
    <row r="46219" spans="9:20" x14ac:dyDescent="0.25">
      <c r="I46219" s="137"/>
      <c r="J46219" s="110"/>
      <c r="K46219"/>
      <c r="L46219"/>
      <c r="T46219" s="138"/>
    </row>
    <row r="46220" spans="9:20" x14ac:dyDescent="0.25">
      <c r="I46220" s="137"/>
      <c r="J46220" s="110"/>
      <c r="K46220"/>
      <c r="L46220"/>
      <c r="T46220" s="138"/>
    </row>
    <row r="46221" spans="9:20" x14ac:dyDescent="0.25">
      <c r="I46221" s="137"/>
      <c r="J46221" s="110"/>
      <c r="K46221"/>
      <c r="L46221"/>
      <c r="T46221" s="138"/>
    </row>
    <row r="46222" spans="9:20" x14ac:dyDescent="0.25">
      <c r="I46222" s="137"/>
      <c r="J46222" s="110"/>
      <c r="K46222"/>
      <c r="L46222"/>
      <c r="T46222" s="138"/>
    </row>
    <row r="46223" spans="9:20" x14ac:dyDescent="0.25">
      <c r="I46223" s="137"/>
      <c r="J46223" s="110"/>
      <c r="K46223"/>
      <c r="L46223"/>
      <c r="T46223" s="138"/>
    </row>
    <row r="46224" spans="9:20" x14ac:dyDescent="0.25">
      <c r="I46224" s="137"/>
      <c r="J46224" s="110"/>
      <c r="K46224"/>
      <c r="L46224"/>
      <c r="T46224" s="138"/>
    </row>
    <row r="46225" spans="9:20" x14ac:dyDescent="0.25">
      <c r="I46225" s="137"/>
      <c r="J46225" s="110"/>
      <c r="K46225"/>
      <c r="L46225"/>
      <c r="T46225" s="138"/>
    </row>
    <row r="46226" spans="9:20" x14ac:dyDescent="0.25">
      <c r="I46226" s="137"/>
      <c r="J46226" s="110"/>
      <c r="K46226"/>
      <c r="L46226"/>
      <c r="T46226" s="138"/>
    </row>
    <row r="46227" spans="9:20" x14ac:dyDescent="0.25">
      <c r="I46227" s="137"/>
      <c r="J46227" s="110"/>
      <c r="K46227"/>
      <c r="L46227"/>
      <c r="T46227" s="138"/>
    </row>
    <row r="46228" spans="9:20" x14ac:dyDescent="0.25">
      <c r="I46228" s="137"/>
      <c r="J46228" s="110"/>
      <c r="K46228"/>
      <c r="L46228"/>
      <c r="T46228" s="138"/>
    </row>
    <row r="46229" spans="9:20" x14ac:dyDescent="0.25">
      <c r="I46229" s="137"/>
      <c r="J46229" s="110"/>
      <c r="K46229"/>
      <c r="L46229"/>
      <c r="T46229" s="138"/>
    </row>
    <row r="46230" spans="9:20" x14ac:dyDescent="0.25">
      <c r="I46230" s="137"/>
      <c r="J46230" s="110"/>
      <c r="K46230"/>
      <c r="L46230"/>
      <c r="T46230" s="138"/>
    </row>
    <row r="46231" spans="9:20" x14ac:dyDescent="0.25">
      <c r="I46231" s="137"/>
      <c r="J46231" s="110"/>
      <c r="K46231"/>
      <c r="L46231"/>
      <c r="T46231" s="138"/>
    </row>
    <row r="46232" spans="9:20" x14ac:dyDescent="0.25">
      <c r="I46232" s="137"/>
      <c r="J46232" s="110"/>
      <c r="K46232"/>
      <c r="L46232"/>
      <c r="T46232" s="138"/>
    </row>
    <row r="46233" spans="9:20" x14ac:dyDescent="0.25">
      <c r="I46233" s="137"/>
      <c r="J46233" s="110"/>
      <c r="K46233"/>
      <c r="L46233"/>
      <c r="T46233" s="138"/>
    </row>
    <row r="46234" spans="9:20" x14ac:dyDescent="0.25">
      <c r="I46234" s="137"/>
      <c r="J46234" s="110"/>
      <c r="K46234"/>
      <c r="L46234"/>
      <c r="T46234" s="138"/>
    </row>
    <row r="46235" spans="9:20" x14ac:dyDescent="0.25">
      <c r="I46235" s="137"/>
      <c r="J46235" s="110"/>
      <c r="K46235"/>
      <c r="L46235"/>
      <c r="T46235" s="138"/>
    </row>
    <row r="46236" spans="9:20" x14ac:dyDescent="0.25">
      <c r="I46236" s="137"/>
      <c r="J46236" s="110"/>
      <c r="K46236"/>
      <c r="L46236"/>
      <c r="T46236" s="138"/>
    </row>
    <row r="46237" spans="9:20" x14ac:dyDescent="0.25">
      <c r="I46237" s="137"/>
      <c r="J46237" s="110"/>
      <c r="K46237"/>
      <c r="L46237"/>
      <c r="T46237" s="138"/>
    </row>
    <row r="46238" spans="9:20" x14ac:dyDescent="0.25">
      <c r="I46238" s="137"/>
      <c r="J46238" s="110"/>
      <c r="K46238"/>
      <c r="L46238"/>
      <c r="T46238" s="138"/>
    </row>
    <row r="46239" spans="9:20" x14ac:dyDescent="0.25">
      <c r="I46239" s="137"/>
      <c r="J46239" s="110"/>
      <c r="K46239"/>
      <c r="L46239"/>
      <c r="T46239" s="138"/>
    </row>
    <row r="46240" spans="9:20" x14ac:dyDescent="0.25">
      <c r="I46240" s="137"/>
      <c r="J46240" s="110"/>
      <c r="K46240"/>
      <c r="L46240"/>
      <c r="T46240" s="138"/>
    </row>
    <row r="46241" spans="9:20" x14ac:dyDescent="0.25">
      <c r="I46241" s="137"/>
      <c r="J46241" s="110"/>
      <c r="K46241"/>
      <c r="L46241"/>
      <c r="T46241" s="138"/>
    </row>
    <row r="46242" spans="9:20" x14ac:dyDescent="0.25">
      <c r="I46242" s="137"/>
      <c r="J46242" s="110"/>
      <c r="K46242"/>
      <c r="L46242"/>
      <c r="T46242" s="138"/>
    </row>
    <row r="46243" spans="9:20" x14ac:dyDescent="0.25">
      <c r="I46243" s="137"/>
      <c r="J46243" s="110"/>
      <c r="K46243"/>
      <c r="L46243"/>
      <c r="T46243" s="138"/>
    </row>
    <row r="46244" spans="9:20" x14ac:dyDescent="0.25">
      <c r="I46244" s="137"/>
      <c r="J46244" s="110"/>
      <c r="K46244"/>
      <c r="L46244"/>
      <c r="T46244" s="138"/>
    </row>
    <row r="46245" spans="9:20" x14ac:dyDescent="0.25">
      <c r="I46245" s="137"/>
      <c r="J46245" s="110"/>
      <c r="K46245"/>
      <c r="L46245"/>
      <c r="T46245" s="138"/>
    </row>
    <row r="46246" spans="9:20" x14ac:dyDescent="0.25">
      <c r="I46246" s="137"/>
      <c r="J46246" s="110"/>
      <c r="K46246"/>
      <c r="L46246"/>
      <c r="T46246" s="138"/>
    </row>
    <row r="46247" spans="9:20" x14ac:dyDescent="0.25">
      <c r="I46247" s="137"/>
      <c r="J46247" s="110"/>
      <c r="K46247"/>
      <c r="L46247"/>
      <c r="T46247" s="138"/>
    </row>
    <row r="46248" spans="9:20" x14ac:dyDescent="0.25">
      <c r="I46248" s="137"/>
      <c r="J46248" s="110"/>
      <c r="K46248"/>
      <c r="L46248"/>
      <c r="T46248" s="138"/>
    </row>
    <row r="46249" spans="9:20" x14ac:dyDescent="0.25">
      <c r="I46249" s="137"/>
      <c r="J46249" s="110"/>
      <c r="K46249"/>
      <c r="L46249"/>
      <c r="T46249" s="138"/>
    </row>
    <row r="46250" spans="9:20" x14ac:dyDescent="0.25">
      <c r="I46250" s="137"/>
      <c r="J46250" s="110"/>
      <c r="K46250"/>
      <c r="L46250"/>
      <c r="T46250" s="138"/>
    </row>
    <row r="46251" spans="9:20" x14ac:dyDescent="0.25">
      <c r="I46251" s="137"/>
      <c r="J46251" s="110"/>
      <c r="K46251"/>
      <c r="L46251"/>
      <c r="T46251" s="138"/>
    </row>
    <row r="46252" spans="9:20" x14ac:dyDescent="0.25">
      <c r="I46252" s="137"/>
      <c r="J46252" s="110"/>
      <c r="K46252"/>
      <c r="L46252"/>
      <c r="T46252" s="138"/>
    </row>
    <row r="46253" spans="9:20" x14ac:dyDescent="0.25">
      <c r="I46253" s="137"/>
      <c r="J46253" s="110"/>
      <c r="K46253"/>
      <c r="L46253"/>
      <c r="T46253" s="138"/>
    </row>
    <row r="46254" spans="9:20" x14ac:dyDescent="0.25">
      <c r="I46254" s="137"/>
      <c r="J46254" s="110"/>
      <c r="K46254"/>
      <c r="L46254"/>
      <c r="T46254" s="138"/>
    </row>
    <row r="46255" spans="9:20" x14ac:dyDescent="0.25">
      <c r="I46255" s="137"/>
      <c r="J46255" s="110"/>
      <c r="K46255"/>
      <c r="L46255"/>
      <c r="T46255" s="138"/>
    </row>
    <row r="46256" spans="9:20" x14ac:dyDescent="0.25">
      <c r="I46256" s="137"/>
      <c r="J46256" s="110"/>
      <c r="K46256"/>
      <c r="L46256"/>
      <c r="T46256" s="138"/>
    </row>
    <row r="46257" spans="9:20" x14ac:dyDescent="0.25">
      <c r="I46257" s="137"/>
      <c r="J46257" s="110"/>
      <c r="K46257"/>
      <c r="L46257"/>
      <c r="T46257" s="138"/>
    </row>
    <row r="46258" spans="9:20" x14ac:dyDescent="0.25">
      <c r="I46258" s="137"/>
      <c r="J46258" s="110"/>
      <c r="K46258"/>
      <c r="L46258"/>
      <c r="T46258" s="138"/>
    </row>
    <row r="46259" spans="9:20" x14ac:dyDescent="0.25">
      <c r="I46259" s="137"/>
      <c r="J46259" s="110"/>
      <c r="K46259"/>
      <c r="L46259"/>
      <c r="T46259" s="138"/>
    </row>
    <row r="46260" spans="9:20" x14ac:dyDescent="0.25">
      <c r="I46260" s="137"/>
      <c r="J46260" s="110"/>
      <c r="K46260"/>
      <c r="L46260"/>
      <c r="T46260" s="138"/>
    </row>
    <row r="46261" spans="9:20" x14ac:dyDescent="0.25">
      <c r="I46261" s="137"/>
      <c r="J46261" s="110"/>
      <c r="K46261"/>
      <c r="L46261"/>
      <c r="T46261" s="138"/>
    </row>
    <row r="46262" spans="9:20" x14ac:dyDescent="0.25">
      <c r="I46262" s="137"/>
      <c r="J46262" s="110"/>
      <c r="K46262"/>
      <c r="L46262"/>
      <c r="T46262" s="138"/>
    </row>
    <row r="46263" spans="9:20" x14ac:dyDescent="0.25">
      <c r="I46263" s="137"/>
      <c r="J46263" s="110"/>
      <c r="K46263"/>
      <c r="L46263"/>
      <c r="T46263" s="138"/>
    </row>
    <row r="46264" spans="9:20" x14ac:dyDescent="0.25">
      <c r="I46264" s="137"/>
      <c r="J46264" s="110"/>
      <c r="K46264"/>
      <c r="L46264"/>
      <c r="T46264" s="138"/>
    </row>
    <row r="46265" spans="9:20" x14ac:dyDescent="0.25">
      <c r="I46265" s="137"/>
      <c r="J46265" s="110"/>
      <c r="K46265"/>
      <c r="L46265"/>
      <c r="T46265" s="138"/>
    </row>
    <row r="46266" spans="9:20" x14ac:dyDescent="0.25">
      <c r="I46266" s="137"/>
      <c r="J46266" s="110"/>
      <c r="K46266"/>
      <c r="L46266"/>
      <c r="T46266" s="138"/>
    </row>
    <row r="46267" spans="9:20" x14ac:dyDescent="0.25">
      <c r="I46267" s="137"/>
      <c r="J46267" s="110"/>
      <c r="K46267"/>
      <c r="L46267"/>
      <c r="T46267" s="138"/>
    </row>
    <row r="46268" spans="9:20" x14ac:dyDescent="0.25">
      <c r="I46268" s="137"/>
      <c r="J46268" s="110"/>
      <c r="K46268"/>
      <c r="L46268"/>
      <c r="T46268" s="138"/>
    </row>
    <row r="46269" spans="9:20" x14ac:dyDescent="0.25">
      <c r="I46269" s="137"/>
      <c r="J46269" s="110"/>
      <c r="K46269"/>
      <c r="L46269"/>
      <c r="T46269" s="138"/>
    </row>
    <row r="46270" spans="9:20" x14ac:dyDescent="0.25">
      <c r="I46270" s="137"/>
      <c r="J46270" s="110"/>
      <c r="K46270"/>
      <c r="L46270"/>
      <c r="T46270" s="138"/>
    </row>
    <row r="46271" spans="9:20" x14ac:dyDescent="0.25">
      <c r="I46271" s="137"/>
      <c r="J46271" s="110"/>
      <c r="K46271"/>
      <c r="L46271"/>
      <c r="T46271" s="138"/>
    </row>
    <row r="46272" spans="9:20" x14ac:dyDescent="0.25">
      <c r="I46272" s="137"/>
      <c r="J46272" s="110"/>
      <c r="K46272"/>
      <c r="L46272"/>
      <c r="T46272" s="138"/>
    </row>
    <row r="46273" spans="9:20" x14ac:dyDescent="0.25">
      <c r="I46273" s="137"/>
      <c r="J46273" s="110"/>
      <c r="K46273"/>
      <c r="L46273"/>
      <c r="T46273" s="138"/>
    </row>
    <row r="46274" spans="9:20" x14ac:dyDescent="0.25">
      <c r="I46274" s="137"/>
      <c r="J46274" s="110"/>
      <c r="K46274"/>
      <c r="L46274"/>
      <c r="T46274" s="138"/>
    </row>
    <row r="46275" spans="9:20" x14ac:dyDescent="0.25">
      <c r="I46275" s="137"/>
      <c r="J46275" s="110"/>
      <c r="K46275"/>
      <c r="L46275"/>
      <c r="T46275" s="138"/>
    </row>
    <row r="46276" spans="9:20" x14ac:dyDescent="0.25">
      <c r="I46276" s="137"/>
      <c r="J46276" s="110"/>
      <c r="K46276"/>
      <c r="L46276"/>
      <c r="T46276" s="138"/>
    </row>
    <row r="46277" spans="9:20" x14ac:dyDescent="0.25">
      <c r="I46277" s="137"/>
      <c r="J46277" s="110"/>
      <c r="K46277"/>
      <c r="L46277"/>
      <c r="T46277" s="138"/>
    </row>
    <row r="46278" spans="9:20" x14ac:dyDescent="0.25">
      <c r="I46278" s="137"/>
      <c r="J46278" s="110"/>
      <c r="K46278"/>
      <c r="L46278"/>
      <c r="T46278" s="138"/>
    </row>
    <row r="46279" spans="9:20" x14ac:dyDescent="0.25">
      <c r="I46279" s="137"/>
      <c r="J46279" s="110"/>
      <c r="K46279"/>
      <c r="L46279"/>
      <c r="T46279" s="138"/>
    </row>
    <row r="46280" spans="9:20" x14ac:dyDescent="0.25">
      <c r="I46280" s="137"/>
      <c r="J46280" s="110"/>
      <c r="K46280"/>
      <c r="L46280"/>
      <c r="T46280" s="138"/>
    </row>
    <row r="46281" spans="9:20" x14ac:dyDescent="0.25">
      <c r="I46281" s="137"/>
      <c r="J46281" s="110"/>
      <c r="K46281"/>
      <c r="L46281"/>
      <c r="T46281" s="138"/>
    </row>
    <row r="46282" spans="9:20" x14ac:dyDescent="0.25">
      <c r="I46282" s="137"/>
      <c r="J46282" s="110"/>
      <c r="K46282"/>
      <c r="L46282"/>
      <c r="T46282" s="138"/>
    </row>
    <row r="46283" spans="9:20" x14ac:dyDescent="0.25">
      <c r="I46283" s="137"/>
      <c r="J46283" s="110"/>
      <c r="K46283"/>
      <c r="L46283"/>
      <c r="T46283" s="138"/>
    </row>
    <row r="46284" spans="9:20" x14ac:dyDescent="0.25">
      <c r="I46284" s="137"/>
      <c r="J46284" s="110"/>
      <c r="K46284"/>
      <c r="L46284"/>
      <c r="T46284" s="138"/>
    </row>
    <row r="46285" spans="9:20" x14ac:dyDescent="0.25">
      <c r="I46285" s="137"/>
      <c r="J46285" s="110"/>
      <c r="K46285"/>
      <c r="L46285"/>
      <c r="T46285" s="138"/>
    </row>
    <row r="46286" spans="9:20" x14ac:dyDescent="0.25">
      <c r="I46286" s="137"/>
      <c r="J46286" s="110"/>
      <c r="K46286"/>
      <c r="L46286"/>
      <c r="T46286" s="138"/>
    </row>
    <row r="46287" spans="9:20" x14ac:dyDescent="0.25">
      <c r="I46287" s="137"/>
      <c r="J46287" s="110"/>
      <c r="K46287"/>
      <c r="L46287"/>
      <c r="T46287" s="138"/>
    </row>
    <row r="46288" spans="9:20" x14ac:dyDescent="0.25">
      <c r="I46288" s="137"/>
      <c r="J46288" s="110"/>
      <c r="K46288"/>
      <c r="L46288"/>
      <c r="T46288" s="138"/>
    </row>
    <row r="46289" spans="9:20" x14ac:dyDescent="0.25">
      <c r="I46289" s="137"/>
      <c r="J46289" s="110"/>
      <c r="K46289"/>
      <c r="L46289"/>
      <c r="T46289" s="138"/>
    </row>
    <row r="46290" spans="9:20" x14ac:dyDescent="0.25">
      <c r="I46290" s="137"/>
      <c r="J46290" s="110"/>
      <c r="K46290"/>
      <c r="L46290"/>
      <c r="T46290" s="138"/>
    </row>
    <row r="46291" spans="9:20" x14ac:dyDescent="0.25">
      <c r="I46291" s="137"/>
      <c r="J46291" s="110"/>
      <c r="K46291"/>
      <c r="L46291"/>
      <c r="T46291" s="138"/>
    </row>
    <row r="46292" spans="9:20" x14ac:dyDescent="0.25">
      <c r="I46292" s="137"/>
      <c r="J46292" s="110"/>
      <c r="K46292"/>
      <c r="L46292"/>
      <c r="T46292" s="138"/>
    </row>
    <row r="46293" spans="9:20" x14ac:dyDescent="0.25">
      <c r="I46293" s="137"/>
      <c r="J46293" s="110"/>
      <c r="K46293"/>
      <c r="L46293"/>
      <c r="T46293" s="138"/>
    </row>
    <row r="46294" spans="9:20" x14ac:dyDescent="0.25">
      <c r="I46294" s="137"/>
      <c r="J46294" s="110"/>
      <c r="K46294"/>
      <c r="L46294"/>
      <c r="T46294" s="138"/>
    </row>
    <row r="46295" spans="9:20" x14ac:dyDescent="0.25">
      <c r="I46295" s="137"/>
      <c r="J46295" s="110"/>
      <c r="K46295"/>
      <c r="L46295"/>
      <c r="T46295" s="138"/>
    </row>
    <row r="46296" spans="9:20" x14ac:dyDescent="0.25">
      <c r="I46296" s="137"/>
      <c r="J46296" s="110"/>
      <c r="K46296"/>
      <c r="L46296"/>
      <c r="T46296" s="138"/>
    </row>
    <row r="46297" spans="9:20" x14ac:dyDescent="0.25">
      <c r="I46297" s="137"/>
      <c r="J46297" s="110"/>
      <c r="K46297"/>
      <c r="L46297"/>
      <c r="T46297" s="138"/>
    </row>
    <row r="46298" spans="9:20" x14ac:dyDescent="0.25">
      <c r="I46298" s="137"/>
      <c r="J46298" s="110"/>
      <c r="K46298"/>
      <c r="L46298"/>
      <c r="T46298" s="138"/>
    </row>
    <row r="46299" spans="9:20" x14ac:dyDescent="0.25">
      <c r="I46299" s="137"/>
      <c r="J46299" s="110"/>
      <c r="K46299"/>
      <c r="L46299"/>
      <c r="T46299" s="138"/>
    </row>
    <row r="46300" spans="9:20" x14ac:dyDescent="0.25">
      <c r="I46300" s="137"/>
      <c r="J46300" s="110"/>
      <c r="K46300"/>
      <c r="L46300"/>
      <c r="T46300" s="138"/>
    </row>
    <row r="46301" spans="9:20" x14ac:dyDescent="0.25">
      <c r="I46301" s="137"/>
      <c r="J46301" s="110"/>
      <c r="K46301"/>
      <c r="L46301"/>
      <c r="T46301" s="138"/>
    </row>
    <row r="46302" spans="9:20" x14ac:dyDescent="0.25">
      <c r="I46302" s="137"/>
      <c r="J46302" s="110"/>
      <c r="K46302"/>
      <c r="L46302"/>
      <c r="T46302" s="138"/>
    </row>
    <row r="46303" spans="9:20" x14ac:dyDescent="0.25">
      <c r="I46303" s="137"/>
      <c r="J46303" s="110"/>
      <c r="K46303"/>
      <c r="L46303"/>
      <c r="T46303" s="138"/>
    </row>
    <row r="46304" spans="9:20" x14ac:dyDescent="0.25">
      <c r="I46304" s="137"/>
      <c r="J46304" s="110"/>
      <c r="K46304"/>
      <c r="L46304"/>
      <c r="T46304" s="138"/>
    </row>
    <row r="46305" spans="9:20" x14ac:dyDescent="0.25">
      <c r="I46305" s="137"/>
      <c r="J46305" s="110"/>
      <c r="K46305"/>
      <c r="L46305"/>
      <c r="T46305" s="138"/>
    </row>
    <row r="46306" spans="9:20" x14ac:dyDescent="0.25">
      <c r="I46306" s="137"/>
      <c r="J46306" s="110"/>
      <c r="K46306"/>
      <c r="L46306"/>
      <c r="T46306" s="138"/>
    </row>
    <row r="46307" spans="9:20" x14ac:dyDescent="0.25">
      <c r="I46307" s="137"/>
      <c r="J46307" s="110"/>
      <c r="K46307"/>
      <c r="L46307"/>
      <c r="T46307" s="138"/>
    </row>
    <row r="46308" spans="9:20" x14ac:dyDescent="0.25">
      <c r="I46308" s="137"/>
      <c r="J46308" s="110"/>
      <c r="K46308"/>
      <c r="L46308"/>
      <c r="T46308" s="138"/>
    </row>
    <row r="46309" spans="9:20" x14ac:dyDescent="0.25">
      <c r="I46309" s="137"/>
      <c r="J46309" s="110"/>
      <c r="K46309"/>
      <c r="L46309"/>
      <c r="T46309" s="138"/>
    </row>
    <row r="46310" spans="9:20" x14ac:dyDescent="0.25">
      <c r="I46310" s="137"/>
      <c r="J46310" s="110"/>
      <c r="K46310"/>
      <c r="L46310"/>
      <c r="T46310" s="138"/>
    </row>
    <row r="46311" spans="9:20" x14ac:dyDescent="0.25">
      <c r="I46311" s="137"/>
      <c r="J46311" s="110"/>
      <c r="K46311"/>
      <c r="L46311"/>
      <c r="T46311" s="138"/>
    </row>
    <row r="46312" spans="9:20" x14ac:dyDescent="0.25">
      <c r="I46312" s="137"/>
      <c r="J46312" s="110"/>
      <c r="K46312"/>
      <c r="L46312"/>
      <c r="T46312" s="138"/>
    </row>
    <row r="46313" spans="9:20" x14ac:dyDescent="0.25">
      <c r="I46313" s="137"/>
      <c r="J46313" s="110"/>
      <c r="K46313"/>
      <c r="L46313"/>
      <c r="T46313" s="138"/>
    </row>
    <row r="46314" spans="9:20" x14ac:dyDescent="0.25">
      <c r="I46314" s="137"/>
      <c r="J46314" s="110"/>
      <c r="K46314"/>
      <c r="L46314"/>
      <c r="T46314" s="138"/>
    </row>
    <row r="46315" spans="9:20" x14ac:dyDescent="0.25">
      <c r="I46315" s="137"/>
      <c r="J46315" s="110"/>
      <c r="K46315"/>
      <c r="L46315"/>
      <c r="T46315" s="138"/>
    </row>
    <row r="46316" spans="9:20" x14ac:dyDescent="0.25">
      <c r="I46316" s="137"/>
      <c r="J46316" s="110"/>
      <c r="K46316"/>
      <c r="L46316"/>
      <c r="T46316" s="138"/>
    </row>
    <row r="46317" spans="9:20" x14ac:dyDescent="0.25">
      <c r="I46317" s="137"/>
      <c r="J46317" s="110"/>
      <c r="K46317"/>
      <c r="L46317"/>
      <c r="T46317" s="138"/>
    </row>
    <row r="46318" spans="9:20" x14ac:dyDescent="0.25">
      <c r="I46318" s="137"/>
      <c r="J46318" s="110"/>
      <c r="K46318"/>
      <c r="L46318"/>
      <c r="T46318" s="138"/>
    </row>
    <row r="46319" spans="9:20" x14ac:dyDescent="0.25">
      <c r="I46319" s="137"/>
      <c r="J46319" s="110"/>
      <c r="K46319"/>
      <c r="L46319"/>
      <c r="T46319" s="138"/>
    </row>
    <row r="46320" spans="9:20" x14ac:dyDescent="0.25">
      <c r="I46320" s="137"/>
      <c r="J46320" s="110"/>
      <c r="K46320"/>
      <c r="L46320"/>
      <c r="T46320" s="138"/>
    </row>
    <row r="46321" spans="9:20" x14ac:dyDescent="0.25">
      <c r="I46321" s="137"/>
      <c r="J46321" s="110"/>
      <c r="K46321"/>
      <c r="L46321"/>
      <c r="T46321" s="138"/>
    </row>
    <row r="46322" spans="9:20" x14ac:dyDescent="0.25">
      <c r="I46322" s="137"/>
      <c r="J46322" s="110"/>
      <c r="K46322"/>
      <c r="L46322"/>
      <c r="T46322" s="138"/>
    </row>
    <row r="46323" spans="9:20" x14ac:dyDescent="0.25">
      <c r="I46323" s="137"/>
      <c r="J46323" s="110"/>
      <c r="K46323"/>
      <c r="L46323"/>
      <c r="T46323" s="138"/>
    </row>
    <row r="46324" spans="9:20" x14ac:dyDescent="0.25">
      <c r="I46324" s="137"/>
      <c r="J46324" s="110"/>
      <c r="K46324"/>
      <c r="L46324"/>
      <c r="T46324" s="138"/>
    </row>
    <row r="46325" spans="9:20" x14ac:dyDescent="0.25">
      <c r="I46325" s="137"/>
      <c r="J46325" s="110"/>
      <c r="K46325"/>
      <c r="L46325"/>
      <c r="T46325" s="138"/>
    </row>
    <row r="46326" spans="9:20" x14ac:dyDescent="0.25">
      <c r="I46326" s="137"/>
      <c r="J46326" s="110"/>
      <c r="K46326"/>
      <c r="L46326"/>
      <c r="T46326" s="138"/>
    </row>
    <row r="46327" spans="9:20" x14ac:dyDescent="0.25">
      <c r="I46327" s="137"/>
      <c r="J46327" s="110"/>
      <c r="K46327"/>
      <c r="L46327"/>
      <c r="T46327" s="138"/>
    </row>
    <row r="46328" spans="9:20" x14ac:dyDescent="0.25">
      <c r="I46328" s="137"/>
      <c r="J46328" s="110"/>
      <c r="K46328"/>
      <c r="L46328"/>
      <c r="T46328" s="138"/>
    </row>
    <row r="46329" spans="9:20" x14ac:dyDescent="0.25">
      <c r="I46329" s="137"/>
      <c r="J46329" s="110"/>
      <c r="K46329"/>
      <c r="L46329"/>
      <c r="T46329" s="138"/>
    </row>
    <row r="46330" spans="9:20" x14ac:dyDescent="0.25">
      <c r="I46330" s="137"/>
      <c r="J46330" s="110"/>
      <c r="K46330"/>
      <c r="L46330"/>
      <c r="T46330" s="138"/>
    </row>
    <row r="46331" spans="9:20" x14ac:dyDescent="0.25">
      <c r="I46331" s="137"/>
      <c r="J46331" s="110"/>
      <c r="K46331"/>
      <c r="L46331"/>
      <c r="T46331" s="138"/>
    </row>
    <row r="46332" spans="9:20" x14ac:dyDescent="0.25">
      <c r="I46332" s="137"/>
      <c r="J46332" s="110"/>
      <c r="K46332"/>
      <c r="L46332"/>
      <c r="T46332" s="138"/>
    </row>
    <row r="46333" spans="9:20" x14ac:dyDescent="0.25">
      <c r="I46333" s="137"/>
      <c r="J46333" s="110"/>
      <c r="K46333"/>
      <c r="L46333"/>
      <c r="T46333" s="138"/>
    </row>
    <row r="46334" spans="9:20" x14ac:dyDescent="0.25">
      <c r="I46334" s="137"/>
      <c r="J46334" s="110"/>
      <c r="K46334"/>
      <c r="L46334"/>
      <c r="T46334" s="138"/>
    </row>
    <row r="46335" spans="9:20" x14ac:dyDescent="0.25">
      <c r="I46335" s="137"/>
      <c r="J46335" s="110"/>
      <c r="K46335"/>
      <c r="L46335"/>
      <c r="T46335" s="138"/>
    </row>
    <row r="46336" spans="9:20" x14ac:dyDescent="0.25">
      <c r="I46336" s="137"/>
      <c r="J46336" s="110"/>
      <c r="K46336"/>
      <c r="L46336"/>
      <c r="T46336" s="138"/>
    </row>
    <row r="46337" spans="9:20" x14ac:dyDescent="0.25">
      <c r="I46337" s="137"/>
      <c r="J46337" s="110"/>
      <c r="K46337"/>
      <c r="L46337"/>
      <c r="T46337" s="138"/>
    </row>
    <row r="46338" spans="9:20" x14ac:dyDescent="0.25">
      <c r="I46338" s="137"/>
      <c r="J46338" s="110"/>
      <c r="K46338"/>
      <c r="L46338"/>
      <c r="T46338" s="138"/>
    </row>
    <row r="46339" spans="9:20" x14ac:dyDescent="0.25">
      <c r="I46339" s="137"/>
      <c r="J46339" s="110"/>
      <c r="K46339"/>
      <c r="L46339"/>
      <c r="T46339" s="138"/>
    </row>
    <row r="46340" spans="9:20" x14ac:dyDescent="0.25">
      <c r="I46340" s="137"/>
      <c r="J46340" s="110"/>
      <c r="K46340"/>
      <c r="L46340"/>
      <c r="T46340" s="138"/>
    </row>
    <row r="46341" spans="9:20" x14ac:dyDescent="0.25">
      <c r="I46341" s="137"/>
      <c r="J46341" s="110"/>
      <c r="K46341"/>
      <c r="L46341"/>
      <c r="T46341" s="138"/>
    </row>
    <row r="46342" spans="9:20" x14ac:dyDescent="0.25">
      <c r="I46342" s="137"/>
      <c r="J46342" s="110"/>
      <c r="K46342"/>
      <c r="L46342"/>
      <c r="T46342" s="138"/>
    </row>
    <row r="46343" spans="9:20" x14ac:dyDescent="0.25">
      <c r="I46343" s="137"/>
      <c r="J46343" s="110"/>
      <c r="K46343"/>
      <c r="L46343"/>
      <c r="T46343" s="138"/>
    </row>
    <row r="46344" spans="9:20" x14ac:dyDescent="0.25">
      <c r="I46344" s="137"/>
      <c r="J46344" s="110"/>
      <c r="K46344"/>
      <c r="L46344"/>
      <c r="T46344" s="138"/>
    </row>
    <row r="46345" spans="9:20" x14ac:dyDescent="0.25">
      <c r="I46345" s="137"/>
      <c r="J46345" s="110"/>
      <c r="K46345"/>
      <c r="L46345"/>
      <c r="T46345" s="138"/>
    </row>
    <row r="46346" spans="9:20" x14ac:dyDescent="0.25">
      <c r="I46346" s="137"/>
      <c r="J46346" s="110"/>
      <c r="K46346"/>
      <c r="L46346"/>
      <c r="T46346" s="138"/>
    </row>
    <row r="46347" spans="9:20" x14ac:dyDescent="0.25">
      <c r="I46347" s="137"/>
      <c r="J46347" s="110"/>
      <c r="K46347"/>
      <c r="L46347"/>
      <c r="T46347" s="138"/>
    </row>
    <row r="46348" spans="9:20" x14ac:dyDescent="0.25">
      <c r="I46348" s="137"/>
      <c r="J46348" s="110"/>
      <c r="K46348"/>
      <c r="L46348"/>
      <c r="T46348" s="138"/>
    </row>
    <row r="46349" spans="9:20" x14ac:dyDescent="0.25">
      <c r="I46349" s="137"/>
      <c r="J46349" s="110"/>
      <c r="K46349"/>
      <c r="L46349"/>
      <c r="T46349" s="138"/>
    </row>
    <row r="46350" spans="9:20" x14ac:dyDescent="0.25">
      <c r="I46350" s="137"/>
      <c r="J46350" s="110"/>
      <c r="K46350"/>
      <c r="L46350"/>
      <c r="T46350" s="138"/>
    </row>
    <row r="46351" spans="9:20" x14ac:dyDescent="0.25">
      <c r="I46351" s="137"/>
      <c r="J46351" s="110"/>
      <c r="K46351"/>
      <c r="L46351"/>
      <c r="T46351" s="138"/>
    </row>
    <row r="46352" spans="9:20" x14ac:dyDescent="0.25">
      <c r="I46352" s="137"/>
      <c r="J46352" s="110"/>
      <c r="K46352"/>
      <c r="L46352"/>
      <c r="T46352" s="138"/>
    </row>
    <row r="46353" spans="9:20" x14ac:dyDescent="0.25">
      <c r="I46353" s="137"/>
      <c r="J46353" s="110"/>
      <c r="K46353"/>
      <c r="L46353"/>
      <c r="T46353" s="138"/>
    </row>
    <row r="46354" spans="9:20" x14ac:dyDescent="0.25">
      <c r="I46354" s="137"/>
      <c r="J46354" s="110"/>
      <c r="K46354"/>
      <c r="L46354"/>
      <c r="T46354" s="138"/>
    </row>
    <row r="46355" spans="9:20" x14ac:dyDescent="0.25">
      <c r="I46355" s="137"/>
      <c r="J46355" s="110"/>
      <c r="K46355"/>
      <c r="L46355"/>
      <c r="T46355" s="138"/>
    </row>
    <row r="46356" spans="9:20" x14ac:dyDescent="0.25">
      <c r="I46356" s="137"/>
      <c r="J46356" s="110"/>
      <c r="K46356"/>
      <c r="L46356"/>
      <c r="T46356" s="138"/>
    </row>
    <row r="46357" spans="9:20" x14ac:dyDescent="0.25">
      <c r="I46357" s="137"/>
      <c r="J46357" s="110"/>
      <c r="K46357"/>
      <c r="L46357"/>
      <c r="T46357" s="138"/>
    </row>
    <row r="46358" spans="9:20" x14ac:dyDescent="0.25">
      <c r="I46358" s="137"/>
      <c r="J46358" s="110"/>
      <c r="K46358"/>
      <c r="L46358"/>
      <c r="T46358" s="138"/>
    </row>
    <row r="46359" spans="9:20" x14ac:dyDescent="0.25">
      <c r="I46359" s="137"/>
      <c r="J46359" s="110"/>
      <c r="K46359"/>
      <c r="L46359"/>
      <c r="T46359" s="138"/>
    </row>
    <row r="46360" spans="9:20" x14ac:dyDescent="0.25">
      <c r="I46360" s="137"/>
      <c r="J46360" s="110"/>
      <c r="K46360"/>
      <c r="L46360"/>
      <c r="T46360" s="138"/>
    </row>
    <row r="46361" spans="9:20" x14ac:dyDescent="0.25">
      <c r="I46361" s="137"/>
      <c r="J46361" s="110"/>
      <c r="K46361"/>
      <c r="L46361"/>
      <c r="T46361" s="138"/>
    </row>
    <row r="46362" spans="9:20" x14ac:dyDescent="0.25">
      <c r="I46362" s="137"/>
      <c r="J46362" s="110"/>
      <c r="K46362"/>
      <c r="L46362"/>
      <c r="T46362" s="138"/>
    </row>
    <row r="46363" spans="9:20" x14ac:dyDescent="0.25">
      <c r="I46363" s="137"/>
      <c r="J46363" s="110"/>
      <c r="K46363"/>
      <c r="L46363"/>
      <c r="T46363" s="138"/>
    </row>
    <row r="46364" spans="9:20" x14ac:dyDescent="0.25">
      <c r="I46364" s="137"/>
      <c r="J46364" s="110"/>
      <c r="K46364"/>
      <c r="L46364"/>
      <c r="T46364" s="138"/>
    </row>
    <row r="46365" spans="9:20" x14ac:dyDescent="0.25">
      <c r="I46365" s="137"/>
      <c r="J46365" s="110"/>
      <c r="K46365"/>
      <c r="L46365"/>
      <c r="T46365" s="138"/>
    </row>
    <row r="46366" spans="9:20" x14ac:dyDescent="0.25">
      <c r="I46366" s="137"/>
      <c r="J46366" s="110"/>
      <c r="K46366"/>
      <c r="L46366"/>
      <c r="T46366" s="138"/>
    </row>
    <row r="46367" spans="9:20" x14ac:dyDescent="0.25">
      <c r="I46367" s="137"/>
      <c r="J46367" s="110"/>
      <c r="K46367"/>
      <c r="L46367"/>
      <c r="T46367" s="138"/>
    </row>
    <row r="46368" spans="9:20" x14ac:dyDescent="0.25">
      <c r="I46368" s="137"/>
      <c r="J46368" s="110"/>
      <c r="K46368"/>
      <c r="L46368"/>
      <c r="T46368" s="138"/>
    </row>
    <row r="46369" spans="9:20" x14ac:dyDescent="0.25">
      <c r="I46369" s="137"/>
      <c r="J46369" s="110"/>
      <c r="K46369"/>
      <c r="L46369"/>
      <c r="T46369" s="138"/>
    </row>
    <row r="46370" spans="9:20" x14ac:dyDescent="0.25">
      <c r="I46370" s="137"/>
      <c r="J46370" s="110"/>
      <c r="K46370"/>
      <c r="L46370"/>
      <c r="T46370" s="138"/>
    </row>
    <row r="46371" spans="9:20" x14ac:dyDescent="0.25">
      <c r="I46371" s="137"/>
      <c r="J46371" s="110"/>
      <c r="K46371"/>
      <c r="L46371"/>
      <c r="T46371" s="138"/>
    </row>
    <row r="46372" spans="9:20" x14ac:dyDescent="0.25">
      <c r="I46372" s="137"/>
      <c r="J46372" s="110"/>
      <c r="K46372"/>
      <c r="L46372"/>
      <c r="T46372" s="138"/>
    </row>
    <row r="46373" spans="9:20" x14ac:dyDescent="0.25">
      <c r="I46373" s="137"/>
      <c r="J46373" s="110"/>
      <c r="K46373"/>
      <c r="L46373"/>
      <c r="T46373" s="138"/>
    </row>
    <row r="46374" spans="9:20" x14ac:dyDescent="0.25">
      <c r="I46374" s="137"/>
      <c r="J46374" s="110"/>
      <c r="K46374"/>
      <c r="L46374"/>
      <c r="T46374" s="138"/>
    </row>
    <row r="46375" spans="9:20" x14ac:dyDescent="0.25">
      <c r="I46375" s="137"/>
      <c r="J46375" s="110"/>
      <c r="K46375"/>
      <c r="L46375"/>
      <c r="T46375" s="138"/>
    </row>
    <row r="46376" spans="9:20" x14ac:dyDescent="0.25">
      <c r="I46376" s="137"/>
      <c r="J46376" s="110"/>
      <c r="K46376"/>
      <c r="L46376"/>
      <c r="T46376" s="138"/>
    </row>
    <row r="46377" spans="9:20" x14ac:dyDescent="0.25">
      <c r="I46377" s="137"/>
      <c r="J46377" s="110"/>
      <c r="K46377"/>
      <c r="L46377"/>
      <c r="T46377" s="138"/>
    </row>
    <row r="46378" spans="9:20" x14ac:dyDescent="0.25">
      <c r="I46378" s="137"/>
      <c r="J46378" s="110"/>
      <c r="K46378"/>
      <c r="L46378"/>
      <c r="T46378" s="138"/>
    </row>
    <row r="46379" spans="9:20" x14ac:dyDescent="0.25">
      <c r="I46379" s="137"/>
      <c r="J46379" s="110"/>
      <c r="K46379"/>
      <c r="L46379"/>
      <c r="T46379" s="138"/>
    </row>
    <row r="46380" spans="9:20" x14ac:dyDescent="0.25">
      <c r="I46380" s="137"/>
      <c r="J46380" s="110"/>
      <c r="K46380"/>
      <c r="L46380"/>
      <c r="T46380" s="138"/>
    </row>
    <row r="46381" spans="9:20" x14ac:dyDescent="0.25">
      <c r="I46381" s="137"/>
      <c r="J46381" s="110"/>
      <c r="K46381"/>
      <c r="L46381"/>
      <c r="T46381" s="138"/>
    </row>
    <row r="46382" spans="9:20" x14ac:dyDescent="0.25">
      <c r="I46382" s="137"/>
      <c r="J46382" s="110"/>
      <c r="K46382"/>
      <c r="L46382"/>
      <c r="T46382" s="138"/>
    </row>
    <row r="46383" spans="9:20" x14ac:dyDescent="0.25">
      <c r="I46383" s="137"/>
      <c r="J46383" s="110"/>
      <c r="K46383"/>
      <c r="L46383"/>
      <c r="T46383" s="138"/>
    </row>
    <row r="46384" spans="9:20" x14ac:dyDescent="0.25">
      <c r="I46384" s="137"/>
      <c r="J46384" s="110"/>
      <c r="K46384"/>
      <c r="L46384"/>
      <c r="T46384" s="138"/>
    </row>
    <row r="46385" spans="9:20" x14ac:dyDescent="0.25">
      <c r="I46385" s="137"/>
      <c r="J46385" s="110"/>
      <c r="K46385"/>
      <c r="L46385"/>
      <c r="T46385" s="138"/>
    </row>
    <row r="46386" spans="9:20" x14ac:dyDescent="0.25">
      <c r="I46386" s="137"/>
      <c r="J46386" s="110"/>
      <c r="K46386"/>
      <c r="L46386"/>
      <c r="T46386" s="138"/>
    </row>
    <row r="46387" spans="9:20" x14ac:dyDescent="0.25">
      <c r="I46387" s="137"/>
      <c r="J46387" s="110"/>
      <c r="K46387"/>
      <c r="L46387"/>
      <c r="T46387" s="138"/>
    </row>
    <row r="46388" spans="9:20" x14ac:dyDescent="0.25">
      <c r="I46388" s="137"/>
      <c r="J46388" s="110"/>
      <c r="K46388"/>
      <c r="L46388"/>
      <c r="T46388" s="138"/>
    </row>
    <row r="46389" spans="9:20" x14ac:dyDescent="0.25">
      <c r="I46389" s="137"/>
      <c r="J46389" s="110"/>
      <c r="K46389"/>
      <c r="L46389"/>
      <c r="T46389" s="138"/>
    </row>
    <row r="46390" spans="9:20" x14ac:dyDescent="0.25">
      <c r="I46390" s="137"/>
      <c r="J46390" s="110"/>
      <c r="K46390"/>
      <c r="L46390"/>
      <c r="T46390" s="138"/>
    </row>
    <row r="46391" spans="9:20" x14ac:dyDescent="0.25">
      <c r="I46391" s="137"/>
      <c r="J46391" s="110"/>
      <c r="K46391"/>
      <c r="L46391"/>
      <c r="T46391" s="138"/>
    </row>
    <row r="46392" spans="9:20" x14ac:dyDescent="0.25">
      <c r="I46392" s="137"/>
      <c r="J46392" s="110"/>
      <c r="K46392"/>
      <c r="L46392"/>
      <c r="T46392" s="138"/>
    </row>
    <row r="46393" spans="9:20" x14ac:dyDescent="0.25">
      <c r="I46393" s="137"/>
      <c r="J46393" s="110"/>
      <c r="K46393"/>
      <c r="L46393"/>
      <c r="T46393" s="138"/>
    </row>
    <row r="46394" spans="9:20" x14ac:dyDescent="0.25">
      <c r="I46394" s="137"/>
      <c r="J46394" s="110"/>
      <c r="K46394"/>
      <c r="L46394"/>
      <c r="T46394" s="138"/>
    </row>
    <row r="46395" spans="9:20" x14ac:dyDescent="0.25">
      <c r="I46395" s="137"/>
      <c r="J46395" s="110"/>
      <c r="K46395"/>
      <c r="L46395"/>
      <c r="T46395" s="138"/>
    </row>
    <row r="46396" spans="9:20" x14ac:dyDescent="0.25">
      <c r="I46396" s="137"/>
      <c r="J46396" s="110"/>
      <c r="K46396"/>
      <c r="L46396"/>
      <c r="T46396" s="138"/>
    </row>
    <row r="46397" spans="9:20" x14ac:dyDescent="0.25">
      <c r="I46397" s="137"/>
      <c r="J46397" s="110"/>
      <c r="K46397"/>
      <c r="L46397"/>
      <c r="T46397" s="138"/>
    </row>
    <row r="46398" spans="9:20" x14ac:dyDescent="0.25">
      <c r="I46398" s="137"/>
      <c r="J46398" s="110"/>
      <c r="K46398"/>
      <c r="L46398"/>
      <c r="T46398" s="138"/>
    </row>
    <row r="46399" spans="9:20" x14ac:dyDescent="0.25">
      <c r="I46399" s="137"/>
      <c r="J46399" s="110"/>
      <c r="K46399"/>
      <c r="L46399"/>
      <c r="T46399" s="138"/>
    </row>
    <row r="46400" spans="9:20" x14ac:dyDescent="0.25">
      <c r="I46400" s="137"/>
      <c r="J46400" s="110"/>
      <c r="K46400"/>
      <c r="L46400"/>
      <c r="T46400" s="138"/>
    </row>
    <row r="46401" spans="9:20" x14ac:dyDescent="0.25">
      <c r="I46401" s="137"/>
      <c r="J46401" s="110"/>
      <c r="K46401"/>
      <c r="L46401"/>
      <c r="T46401" s="138"/>
    </row>
    <row r="46402" spans="9:20" x14ac:dyDescent="0.25">
      <c r="I46402" s="137"/>
      <c r="J46402" s="110"/>
      <c r="K46402"/>
      <c r="L46402"/>
      <c r="T46402" s="138"/>
    </row>
    <row r="46403" spans="9:20" x14ac:dyDescent="0.25">
      <c r="I46403" s="137"/>
      <c r="J46403" s="110"/>
      <c r="K46403"/>
      <c r="L46403"/>
      <c r="T46403" s="138"/>
    </row>
    <row r="46404" spans="9:20" x14ac:dyDescent="0.25">
      <c r="I46404" s="137"/>
      <c r="J46404" s="110"/>
      <c r="K46404"/>
      <c r="L46404"/>
      <c r="T46404" s="138"/>
    </row>
    <row r="46405" spans="9:20" x14ac:dyDescent="0.25">
      <c r="I46405" s="137"/>
      <c r="J46405" s="110"/>
      <c r="K46405"/>
      <c r="L46405"/>
      <c r="T46405" s="138"/>
    </row>
    <row r="46406" spans="9:20" x14ac:dyDescent="0.25">
      <c r="I46406" s="137"/>
      <c r="J46406" s="110"/>
      <c r="K46406"/>
      <c r="L46406"/>
      <c r="T46406" s="138"/>
    </row>
    <row r="46407" spans="9:20" x14ac:dyDescent="0.25">
      <c r="I46407" s="137"/>
      <c r="J46407" s="110"/>
      <c r="K46407"/>
      <c r="L46407"/>
      <c r="T46407" s="138"/>
    </row>
    <row r="46408" spans="9:20" x14ac:dyDescent="0.25">
      <c r="I46408" s="137"/>
      <c r="J46408" s="110"/>
      <c r="K46408"/>
      <c r="L46408"/>
      <c r="T46408" s="138"/>
    </row>
    <row r="46409" spans="9:20" x14ac:dyDescent="0.25">
      <c r="I46409" s="137"/>
      <c r="J46409" s="110"/>
      <c r="K46409"/>
      <c r="L46409"/>
      <c r="T46409" s="138"/>
    </row>
    <row r="46410" spans="9:20" x14ac:dyDescent="0.25">
      <c r="I46410" s="137"/>
      <c r="J46410" s="110"/>
      <c r="K46410"/>
      <c r="L46410"/>
      <c r="T46410" s="138"/>
    </row>
    <row r="46411" spans="9:20" x14ac:dyDescent="0.25">
      <c r="I46411" s="137"/>
      <c r="J46411" s="110"/>
      <c r="K46411"/>
      <c r="L46411"/>
      <c r="T46411" s="138"/>
    </row>
    <row r="46412" spans="9:20" x14ac:dyDescent="0.25">
      <c r="I46412" s="137"/>
      <c r="J46412" s="110"/>
      <c r="K46412"/>
      <c r="L46412"/>
      <c r="T46412" s="138"/>
    </row>
    <row r="46413" spans="9:20" x14ac:dyDescent="0.25">
      <c r="I46413" s="137"/>
      <c r="J46413" s="110"/>
      <c r="K46413"/>
      <c r="L46413"/>
      <c r="T46413" s="138"/>
    </row>
    <row r="46414" spans="9:20" x14ac:dyDescent="0.25">
      <c r="I46414" s="137"/>
      <c r="J46414" s="110"/>
      <c r="K46414"/>
      <c r="L46414"/>
      <c r="T46414" s="138"/>
    </row>
    <row r="46415" spans="9:20" x14ac:dyDescent="0.25">
      <c r="I46415" s="137"/>
      <c r="J46415" s="110"/>
      <c r="K46415"/>
      <c r="L46415"/>
      <c r="T46415" s="138"/>
    </row>
    <row r="46416" spans="9:20" x14ac:dyDescent="0.25">
      <c r="I46416" s="137"/>
      <c r="J46416" s="110"/>
      <c r="K46416"/>
      <c r="L46416"/>
      <c r="T46416" s="138"/>
    </row>
    <row r="46417" spans="9:20" x14ac:dyDescent="0.25">
      <c r="I46417" s="137"/>
      <c r="J46417" s="110"/>
      <c r="K46417"/>
      <c r="L46417"/>
      <c r="T46417" s="138"/>
    </row>
    <row r="46418" spans="9:20" x14ac:dyDescent="0.25">
      <c r="I46418" s="137"/>
      <c r="J46418" s="110"/>
      <c r="K46418"/>
      <c r="L46418"/>
      <c r="T46418" s="138"/>
    </row>
    <row r="46419" spans="9:20" x14ac:dyDescent="0.25">
      <c r="I46419" s="137"/>
      <c r="J46419" s="110"/>
      <c r="K46419"/>
      <c r="L46419"/>
      <c r="T46419" s="138"/>
    </row>
    <row r="46420" spans="9:20" x14ac:dyDescent="0.25">
      <c r="I46420" s="137"/>
      <c r="J46420" s="110"/>
      <c r="K46420"/>
      <c r="L46420"/>
      <c r="T46420" s="138"/>
    </row>
    <row r="46421" spans="9:20" x14ac:dyDescent="0.25">
      <c r="I46421" s="137"/>
      <c r="J46421" s="110"/>
      <c r="K46421"/>
      <c r="L46421"/>
      <c r="T46421" s="138"/>
    </row>
    <row r="46422" spans="9:20" x14ac:dyDescent="0.25">
      <c r="I46422" s="137"/>
      <c r="J46422" s="110"/>
      <c r="K46422"/>
      <c r="L46422"/>
      <c r="T46422" s="138"/>
    </row>
    <row r="46423" spans="9:20" x14ac:dyDescent="0.25">
      <c r="I46423" s="137"/>
      <c r="J46423" s="110"/>
      <c r="K46423"/>
      <c r="L46423"/>
      <c r="T46423" s="138"/>
    </row>
    <row r="46424" spans="9:20" x14ac:dyDescent="0.25">
      <c r="I46424" s="137"/>
      <c r="J46424" s="110"/>
      <c r="K46424"/>
      <c r="L46424"/>
      <c r="T46424" s="138"/>
    </row>
    <row r="46425" spans="9:20" x14ac:dyDescent="0.25">
      <c r="I46425" s="137"/>
      <c r="J46425" s="110"/>
      <c r="K46425"/>
      <c r="L46425"/>
      <c r="T46425" s="138"/>
    </row>
    <row r="46426" spans="9:20" x14ac:dyDescent="0.25">
      <c r="I46426" s="137"/>
      <c r="J46426" s="110"/>
      <c r="K46426"/>
      <c r="L46426"/>
      <c r="T46426" s="138"/>
    </row>
    <row r="46427" spans="9:20" x14ac:dyDescent="0.25">
      <c r="I46427" s="137"/>
      <c r="J46427" s="110"/>
      <c r="K46427"/>
      <c r="L46427"/>
      <c r="T46427" s="138"/>
    </row>
    <row r="46428" spans="9:20" x14ac:dyDescent="0.25">
      <c r="I46428" s="137"/>
      <c r="J46428" s="110"/>
      <c r="K46428"/>
      <c r="L46428"/>
      <c r="T46428" s="138"/>
    </row>
    <row r="46429" spans="9:20" x14ac:dyDescent="0.25">
      <c r="I46429" s="137"/>
      <c r="J46429" s="110"/>
      <c r="K46429"/>
      <c r="L46429"/>
      <c r="T46429" s="138"/>
    </row>
    <row r="46430" spans="9:20" x14ac:dyDescent="0.25">
      <c r="I46430" s="137"/>
      <c r="J46430" s="110"/>
      <c r="K46430"/>
      <c r="L46430"/>
      <c r="T46430" s="138"/>
    </row>
    <row r="46431" spans="9:20" x14ac:dyDescent="0.25">
      <c r="I46431" s="137"/>
      <c r="J46431" s="110"/>
      <c r="K46431"/>
      <c r="L46431"/>
      <c r="T46431" s="138"/>
    </row>
    <row r="46432" spans="9:20" x14ac:dyDescent="0.25">
      <c r="I46432" s="137"/>
      <c r="J46432" s="110"/>
      <c r="K46432"/>
      <c r="L46432"/>
      <c r="T46432" s="138"/>
    </row>
    <row r="46433" spans="9:20" x14ac:dyDescent="0.25">
      <c r="I46433" s="137"/>
      <c r="J46433" s="110"/>
      <c r="K46433"/>
      <c r="L46433"/>
      <c r="T46433" s="138"/>
    </row>
    <row r="46434" spans="9:20" x14ac:dyDescent="0.25">
      <c r="I46434" s="137"/>
      <c r="J46434" s="110"/>
      <c r="K46434"/>
      <c r="L46434"/>
      <c r="T46434" s="138"/>
    </row>
    <row r="46435" spans="9:20" x14ac:dyDescent="0.25">
      <c r="I46435" s="137"/>
      <c r="J46435" s="110"/>
      <c r="K46435"/>
      <c r="L46435"/>
      <c r="T46435" s="138"/>
    </row>
    <row r="46436" spans="9:20" x14ac:dyDescent="0.25">
      <c r="I46436" s="137"/>
      <c r="J46436" s="110"/>
      <c r="K46436"/>
      <c r="L46436"/>
      <c r="T46436" s="138"/>
    </row>
    <row r="46437" spans="9:20" x14ac:dyDescent="0.25">
      <c r="I46437" s="137"/>
      <c r="J46437" s="110"/>
      <c r="K46437"/>
      <c r="L46437"/>
      <c r="T46437" s="138"/>
    </row>
    <row r="46438" spans="9:20" x14ac:dyDescent="0.25">
      <c r="I46438" s="137"/>
      <c r="J46438" s="110"/>
      <c r="K46438"/>
      <c r="L46438"/>
      <c r="T46438" s="138"/>
    </row>
    <row r="46439" spans="9:20" x14ac:dyDescent="0.25">
      <c r="I46439" s="137"/>
      <c r="J46439" s="110"/>
      <c r="K46439"/>
      <c r="L46439"/>
      <c r="T46439" s="138"/>
    </row>
    <row r="46440" spans="9:20" x14ac:dyDescent="0.25">
      <c r="I46440" s="137"/>
      <c r="J46440" s="110"/>
      <c r="K46440"/>
      <c r="L46440"/>
      <c r="T46440" s="138"/>
    </row>
    <row r="46441" spans="9:20" x14ac:dyDescent="0.25">
      <c r="I46441" s="137"/>
      <c r="J46441" s="110"/>
      <c r="K46441"/>
      <c r="L46441"/>
      <c r="T46441" s="138"/>
    </row>
    <row r="46442" spans="9:20" x14ac:dyDescent="0.25">
      <c r="I46442" s="137"/>
      <c r="J46442" s="110"/>
      <c r="K46442"/>
      <c r="L46442"/>
      <c r="T46442" s="138"/>
    </row>
    <row r="46443" spans="9:20" x14ac:dyDescent="0.25">
      <c r="I46443" s="137"/>
      <c r="J46443" s="110"/>
      <c r="K46443"/>
      <c r="L46443"/>
      <c r="T46443" s="138"/>
    </row>
    <row r="46444" spans="9:20" x14ac:dyDescent="0.25">
      <c r="I46444" s="137"/>
      <c r="J46444" s="110"/>
      <c r="K46444"/>
      <c r="L46444"/>
      <c r="T46444" s="138"/>
    </row>
    <row r="46445" spans="9:20" x14ac:dyDescent="0.25">
      <c r="I46445" s="137"/>
      <c r="J46445" s="110"/>
      <c r="K46445"/>
      <c r="L46445"/>
      <c r="T46445" s="138"/>
    </row>
    <row r="46446" spans="9:20" x14ac:dyDescent="0.25">
      <c r="I46446" s="137"/>
      <c r="J46446" s="110"/>
      <c r="K46446"/>
      <c r="L46446"/>
      <c r="T46446" s="138"/>
    </row>
    <row r="46447" spans="9:20" x14ac:dyDescent="0.25">
      <c r="I46447" s="137"/>
      <c r="J46447" s="110"/>
      <c r="K46447"/>
      <c r="L46447"/>
      <c r="T46447" s="138"/>
    </row>
    <row r="46448" spans="9:20" x14ac:dyDescent="0.25">
      <c r="I46448" s="137"/>
      <c r="J46448" s="110"/>
      <c r="K46448"/>
      <c r="L46448"/>
      <c r="T46448" s="138"/>
    </row>
    <row r="46449" spans="9:20" x14ac:dyDescent="0.25">
      <c r="I46449" s="137"/>
      <c r="J46449" s="110"/>
      <c r="K46449"/>
      <c r="L46449"/>
      <c r="T46449" s="138"/>
    </row>
    <row r="46450" spans="9:20" x14ac:dyDescent="0.25">
      <c r="I46450" s="137"/>
      <c r="J46450" s="110"/>
      <c r="K46450"/>
      <c r="L46450"/>
      <c r="T46450" s="138"/>
    </row>
    <row r="46451" spans="9:20" x14ac:dyDescent="0.25">
      <c r="I46451" s="137"/>
      <c r="J46451" s="110"/>
      <c r="K46451"/>
      <c r="L46451"/>
      <c r="T46451" s="138"/>
    </row>
    <row r="46452" spans="9:20" x14ac:dyDescent="0.25">
      <c r="I46452" s="137"/>
      <c r="J46452" s="110"/>
      <c r="K46452"/>
      <c r="L46452"/>
      <c r="T46452" s="138"/>
    </row>
    <row r="46453" spans="9:20" x14ac:dyDescent="0.25">
      <c r="I46453" s="137"/>
      <c r="J46453" s="110"/>
      <c r="K46453"/>
      <c r="L46453"/>
      <c r="T46453" s="138"/>
    </row>
    <row r="46454" spans="9:20" x14ac:dyDescent="0.25">
      <c r="I46454" s="137"/>
      <c r="J46454" s="110"/>
      <c r="K46454"/>
      <c r="L46454"/>
      <c r="T46454" s="138"/>
    </row>
    <row r="46455" spans="9:20" x14ac:dyDescent="0.25">
      <c r="I46455" s="137"/>
      <c r="J46455" s="110"/>
      <c r="K46455"/>
      <c r="L46455"/>
      <c r="T46455" s="138"/>
    </row>
    <row r="46456" spans="9:20" x14ac:dyDescent="0.25">
      <c r="I46456" s="137"/>
      <c r="J46456" s="110"/>
      <c r="K46456"/>
      <c r="L46456"/>
      <c r="T46456" s="138"/>
    </row>
    <row r="46457" spans="9:20" x14ac:dyDescent="0.25">
      <c r="I46457" s="137"/>
      <c r="J46457" s="110"/>
      <c r="K46457"/>
      <c r="L46457"/>
      <c r="T46457" s="138"/>
    </row>
    <row r="46458" spans="9:20" x14ac:dyDescent="0.25">
      <c r="I46458" s="137"/>
      <c r="J46458" s="110"/>
      <c r="K46458"/>
      <c r="L46458"/>
      <c r="T46458" s="138"/>
    </row>
    <row r="46459" spans="9:20" x14ac:dyDescent="0.25">
      <c r="I46459" s="137"/>
      <c r="J46459" s="110"/>
      <c r="K46459"/>
      <c r="L46459"/>
      <c r="T46459" s="138"/>
    </row>
    <row r="46460" spans="9:20" x14ac:dyDescent="0.25">
      <c r="I46460" s="137"/>
      <c r="J46460" s="110"/>
      <c r="K46460"/>
      <c r="L46460"/>
      <c r="T46460" s="138"/>
    </row>
    <row r="46461" spans="9:20" x14ac:dyDescent="0.25">
      <c r="I46461" s="137"/>
      <c r="J46461" s="110"/>
      <c r="K46461"/>
      <c r="L46461"/>
      <c r="T46461" s="138"/>
    </row>
    <row r="46462" spans="9:20" x14ac:dyDescent="0.25">
      <c r="I46462" s="137"/>
      <c r="J46462" s="110"/>
      <c r="K46462"/>
      <c r="L46462"/>
      <c r="T46462" s="138"/>
    </row>
    <row r="46463" spans="9:20" x14ac:dyDescent="0.25">
      <c r="I46463" s="137"/>
      <c r="J46463" s="110"/>
      <c r="K46463"/>
      <c r="L46463"/>
      <c r="T46463" s="138"/>
    </row>
    <row r="46464" spans="9:20" x14ac:dyDescent="0.25">
      <c r="I46464" s="137"/>
      <c r="J46464" s="110"/>
      <c r="K46464"/>
      <c r="L46464"/>
      <c r="T46464" s="138"/>
    </row>
    <row r="46465" spans="9:20" x14ac:dyDescent="0.25">
      <c r="I46465" s="137"/>
      <c r="J46465" s="110"/>
      <c r="K46465"/>
      <c r="L46465"/>
      <c r="T46465" s="138"/>
    </row>
    <row r="46466" spans="9:20" x14ac:dyDescent="0.25">
      <c r="I46466" s="137"/>
      <c r="J46466" s="110"/>
      <c r="K46466"/>
      <c r="L46466"/>
      <c r="T46466" s="138"/>
    </row>
    <row r="46467" spans="9:20" x14ac:dyDescent="0.25">
      <c r="I46467" s="137"/>
      <c r="J46467" s="110"/>
      <c r="K46467"/>
      <c r="L46467"/>
      <c r="T46467" s="138"/>
    </row>
    <row r="46468" spans="9:20" x14ac:dyDescent="0.25">
      <c r="I46468" s="137"/>
      <c r="J46468" s="110"/>
      <c r="K46468"/>
      <c r="L46468"/>
      <c r="T46468" s="138"/>
    </row>
    <row r="46469" spans="9:20" x14ac:dyDescent="0.25">
      <c r="I46469" s="137"/>
      <c r="J46469" s="110"/>
      <c r="K46469"/>
      <c r="L46469"/>
      <c r="T46469" s="138"/>
    </row>
    <row r="46470" spans="9:20" x14ac:dyDescent="0.25">
      <c r="I46470" s="137"/>
      <c r="J46470" s="110"/>
      <c r="K46470"/>
      <c r="L46470"/>
      <c r="T46470" s="138"/>
    </row>
    <row r="46471" spans="9:20" x14ac:dyDescent="0.25">
      <c r="I46471" s="137"/>
      <c r="J46471" s="110"/>
      <c r="K46471"/>
      <c r="L46471"/>
      <c r="T46471" s="138"/>
    </row>
    <row r="46472" spans="9:20" x14ac:dyDescent="0.25">
      <c r="I46472" s="137"/>
      <c r="J46472" s="110"/>
      <c r="K46472"/>
      <c r="L46472"/>
      <c r="T46472" s="138"/>
    </row>
    <row r="46473" spans="9:20" x14ac:dyDescent="0.25">
      <c r="I46473" s="137"/>
      <c r="J46473" s="110"/>
      <c r="K46473"/>
      <c r="L46473"/>
      <c r="T46473" s="138"/>
    </row>
    <row r="46474" spans="9:20" x14ac:dyDescent="0.25">
      <c r="I46474" s="137"/>
      <c r="J46474" s="110"/>
      <c r="K46474"/>
      <c r="L46474"/>
      <c r="T46474" s="138"/>
    </row>
    <row r="46475" spans="9:20" x14ac:dyDescent="0.25">
      <c r="I46475" s="137"/>
      <c r="J46475" s="110"/>
      <c r="K46475"/>
      <c r="L46475"/>
      <c r="T46475" s="138"/>
    </row>
    <row r="46476" spans="9:20" x14ac:dyDescent="0.25">
      <c r="I46476" s="137"/>
      <c r="J46476" s="110"/>
      <c r="K46476"/>
      <c r="L46476"/>
      <c r="T46476" s="138"/>
    </row>
    <row r="46477" spans="9:20" x14ac:dyDescent="0.25">
      <c r="I46477" s="137"/>
      <c r="J46477" s="110"/>
      <c r="K46477"/>
      <c r="L46477"/>
      <c r="T46477" s="138"/>
    </row>
    <row r="46478" spans="9:20" x14ac:dyDescent="0.25">
      <c r="I46478" s="137"/>
      <c r="J46478" s="110"/>
      <c r="K46478"/>
      <c r="L46478"/>
      <c r="T46478" s="138"/>
    </row>
    <row r="46479" spans="9:20" x14ac:dyDescent="0.25">
      <c r="I46479" s="137"/>
      <c r="J46479" s="110"/>
      <c r="K46479"/>
      <c r="L46479"/>
      <c r="T46479" s="138"/>
    </row>
    <row r="46480" spans="9:20" x14ac:dyDescent="0.25">
      <c r="I46480" s="137"/>
      <c r="J46480" s="110"/>
      <c r="K46480"/>
      <c r="L46480"/>
      <c r="T46480" s="138"/>
    </row>
    <row r="46481" spans="9:20" x14ac:dyDescent="0.25">
      <c r="I46481" s="137"/>
      <c r="J46481" s="110"/>
      <c r="K46481"/>
      <c r="L46481"/>
      <c r="T46481" s="138"/>
    </row>
    <row r="46482" spans="9:20" x14ac:dyDescent="0.25">
      <c r="I46482" s="137"/>
      <c r="J46482" s="110"/>
      <c r="K46482"/>
      <c r="L46482"/>
      <c r="T46482" s="138"/>
    </row>
    <row r="46483" spans="9:20" x14ac:dyDescent="0.25">
      <c r="I46483" s="137"/>
      <c r="J46483" s="110"/>
      <c r="K46483"/>
      <c r="L46483"/>
      <c r="T46483" s="138"/>
    </row>
    <row r="46484" spans="9:20" x14ac:dyDescent="0.25">
      <c r="I46484" s="137"/>
      <c r="J46484" s="110"/>
      <c r="K46484"/>
      <c r="L46484"/>
      <c r="T46484" s="138"/>
    </row>
    <row r="46485" spans="9:20" x14ac:dyDescent="0.25">
      <c r="I46485" s="137"/>
      <c r="J46485" s="110"/>
      <c r="K46485"/>
      <c r="L46485"/>
      <c r="T46485" s="138"/>
    </row>
    <row r="46486" spans="9:20" x14ac:dyDescent="0.25">
      <c r="I46486" s="137"/>
      <c r="J46486" s="110"/>
      <c r="K46486"/>
      <c r="L46486"/>
      <c r="T46486" s="138"/>
    </row>
    <row r="46487" spans="9:20" x14ac:dyDescent="0.25">
      <c r="I46487" s="137"/>
      <c r="J46487" s="110"/>
      <c r="K46487"/>
      <c r="L46487"/>
      <c r="T46487" s="138"/>
    </row>
    <row r="46488" spans="9:20" x14ac:dyDescent="0.25">
      <c r="I46488" s="137"/>
      <c r="J46488" s="110"/>
      <c r="K46488"/>
      <c r="L46488"/>
      <c r="T46488" s="138"/>
    </row>
    <row r="46489" spans="9:20" x14ac:dyDescent="0.25">
      <c r="I46489" s="137"/>
      <c r="J46489" s="110"/>
      <c r="K46489"/>
      <c r="L46489"/>
      <c r="T46489" s="138"/>
    </row>
    <row r="46490" spans="9:20" x14ac:dyDescent="0.25">
      <c r="I46490" s="137"/>
      <c r="J46490" s="110"/>
      <c r="K46490"/>
      <c r="L46490"/>
      <c r="T46490" s="138"/>
    </row>
    <row r="46491" spans="9:20" x14ac:dyDescent="0.25">
      <c r="I46491" s="137"/>
      <c r="J46491" s="110"/>
      <c r="K46491"/>
      <c r="L46491"/>
      <c r="T46491" s="138"/>
    </row>
    <row r="46492" spans="9:20" x14ac:dyDescent="0.25">
      <c r="I46492" s="137"/>
      <c r="J46492" s="110"/>
      <c r="K46492"/>
      <c r="L46492"/>
      <c r="T46492" s="138"/>
    </row>
    <row r="46493" spans="9:20" x14ac:dyDescent="0.25">
      <c r="I46493" s="137"/>
      <c r="J46493" s="110"/>
      <c r="K46493"/>
      <c r="L46493"/>
      <c r="T46493" s="138"/>
    </row>
    <row r="46494" spans="9:20" x14ac:dyDescent="0.25">
      <c r="I46494" s="137"/>
      <c r="J46494" s="110"/>
      <c r="K46494"/>
      <c r="L46494"/>
      <c r="T46494" s="138"/>
    </row>
    <row r="46495" spans="9:20" x14ac:dyDescent="0.25">
      <c r="I46495" s="137"/>
      <c r="J46495" s="110"/>
      <c r="K46495"/>
      <c r="L46495"/>
      <c r="T46495" s="138"/>
    </row>
    <row r="46496" spans="9:20" x14ac:dyDescent="0.25">
      <c r="I46496" s="137"/>
      <c r="J46496" s="110"/>
      <c r="K46496"/>
      <c r="L46496"/>
      <c r="T46496" s="138"/>
    </row>
    <row r="46497" spans="9:20" x14ac:dyDescent="0.25">
      <c r="I46497" s="137"/>
      <c r="J46497" s="110"/>
      <c r="K46497"/>
      <c r="L46497"/>
      <c r="T46497" s="138"/>
    </row>
    <row r="46498" spans="9:20" x14ac:dyDescent="0.25">
      <c r="I46498" s="137"/>
      <c r="J46498" s="110"/>
      <c r="K46498"/>
      <c r="L46498"/>
      <c r="T46498" s="138"/>
    </row>
    <row r="46499" spans="9:20" x14ac:dyDescent="0.25">
      <c r="I46499" s="137"/>
      <c r="J46499" s="110"/>
      <c r="K46499"/>
      <c r="L46499"/>
      <c r="T46499" s="138"/>
    </row>
    <row r="46500" spans="9:20" x14ac:dyDescent="0.25">
      <c r="I46500" s="137"/>
      <c r="J46500" s="110"/>
      <c r="K46500"/>
      <c r="L46500"/>
      <c r="T46500" s="138"/>
    </row>
    <row r="46501" spans="9:20" x14ac:dyDescent="0.25">
      <c r="I46501" s="137"/>
      <c r="J46501" s="110"/>
      <c r="K46501"/>
      <c r="L46501"/>
      <c r="T46501" s="138"/>
    </row>
    <row r="46502" spans="9:20" x14ac:dyDescent="0.25">
      <c r="I46502" s="137"/>
      <c r="J46502" s="110"/>
      <c r="K46502"/>
      <c r="L46502"/>
      <c r="T46502" s="138"/>
    </row>
    <row r="46503" spans="9:20" x14ac:dyDescent="0.25">
      <c r="I46503" s="137"/>
      <c r="J46503" s="110"/>
      <c r="K46503"/>
      <c r="L46503"/>
      <c r="T46503" s="138"/>
    </row>
    <row r="46504" spans="9:20" x14ac:dyDescent="0.25">
      <c r="I46504" s="137"/>
      <c r="J46504" s="110"/>
      <c r="K46504"/>
      <c r="L46504"/>
      <c r="T46504" s="138"/>
    </row>
    <row r="46505" spans="9:20" x14ac:dyDescent="0.25">
      <c r="I46505" s="137"/>
      <c r="J46505" s="110"/>
      <c r="K46505"/>
      <c r="L46505"/>
      <c r="T46505" s="138"/>
    </row>
    <row r="46506" spans="9:20" x14ac:dyDescent="0.25">
      <c r="I46506" s="137"/>
      <c r="J46506" s="110"/>
      <c r="K46506"/>
      <c r="L46506"/>
      <c r="T46506" s="138"/>
    </row>
    <row r="46507" spans="9:20" x14ac:dyDescent="0.25">
      <c r="I46507" s="137"/>
      <c r="J46507" s="110"/>
      <c r="K46507"/>
      <c r="L46507"/>
      <c r="T46507" s="138"/>
    </row>
    <row r="46508" spans="9:20" x14ac:dyDescent="0.25">
      <c r="I46508" s="137"/>
      <c r="J46508" s="110"/>
      <c r="K46508"/>
      <c r="L46508"/>
      <c r="T46508" s="138"/>
    </row>
    <row r="46509" spans="9:20" x14ac:dyDescent="0.25">
      <c r="I46509" s="137"/>
      <c r="J46509" s="110"/>
      <c r="K46509"/>
      <c r="L46509"/>
      <c r="T46509" s="138"/>
    </row>
    <row r="46510" spans="9:20" x14ac:dyDescent="0.25">
      <c r="I46510" s="137"/>
      <c r="J46510" s="110"/>
      <c r="K46510"/>
      <c r="L46510"/>
      <c r="T46510" s="138"/>
    </row>
    <row r="46511" spans="9:20" x14ac:dyDescent="0.25">
      <c r="I46511" s="137"/>
      <c r="J46511" s="110"/>
      <c r="K46511"/>
      <c r="L46511"/>
      <c r="T46511" s="138"/>
    </row>
    <row r="46512" spans="9:20" x14ac:dyDescent="0.25">
      <c r="I46512" s="137"/>
      <c r="J46512" s="110"/>
      <c r="K46512"/>
      <c r="L46512"/>
      <c r="T46512" s="138"/>
    </row>
    <row r="46513" spans="9:20" x14ac:dyDescent="0.25">
      <c r="I46513" s="137"/>
      <c r="J46513" s="110"/>
      <c r="K46513"/>
      <c r="L46513"/>
      <c r="T46513" s="138"/>
    </row>
    <row r="46514" spans="9:20" x14ac:dyDescent="0.25">
      <c r="I46514" s="137"/>
      <c r="J46514" s="110"/>
      <c r="K46514"/>
      <c r="L46514"/>
      <c r="T46514" s="138"/>
    </row>
    <row r="46515" spans="9:20" x14ac:dyDescent="0.25">
      <c r="I46515" s="137"/>
      <c r="J46515" s="110"/>
      <c r="K46515"/>
      <c r="L46515"/>
      <c r="T46515" s="138"/>
    </row>
    <row r="46516" spans="9:20" x14ac:dyDescent="0.25">
      <c r="I46516" s="137"/>
      <c r="J46516" s="110"/>
      <c r="K46516"/>
      <c r="L46516"/>
      <c r="T46516" s="138"/>
    </row>
    <row r="46517" spans="9:20" x14ac:dyDescent="0.25">
      <c r="I46517" s="1"/>
      <c r="J46517" s="110"/>
    </row>
    <row r="46518" spans="9:20" x14ac:dyDescent="0.25">
      <c r="I46518" s="1"/>
      <c r="J46518" s="110"/>
    </row>
    <row r="46519" spans="9:20" x14ac:dyDescent="0.25">
      <c r="I46519" s="1"/>
      <c r="J46519" s="110"/>
    </row>
    <row r="46520" spans="9:20" x14ac:dyDescent="0.25">
      <c r="I46520" s="1"/>
      <c r="J46520" s="110"/>
    </row>
    <row r="46521" spans="9:20" x14ac:dyDescent="0.25">
      <c r="I46521" s="1"/>
      <c r="J46521" s="110"/>
    </row>
    <row r="46522" spans="9:20" x14ac:dyDescent="0.25">
      <c r="I46522" s="1"/>
      <c r="J46522" s="110"/>
    </row>
    <row r="46523" spans="9:20" x14ac:dyDescent="0.25">
      <c r="I46523" s="1"/>
      <c r="J46523" s="110"/>
    </row>
    <row r="46524" spans="9:20" x14ac:dyDescent="0.25">
      <c r="I46524" s="1"/>
      <c r="J46524" s="110"/>
    </row>
    <row r="46525" spans="9:20" x14ac:dyDescent="0.25">
      <c r="I46525" s="1"/>
      <c r="J46525" s="110"/>
    </row>
    <row r="46526" spans="9:20" x14ac:dyDescent="0.25">
      <c r="I46526" s="1"/>
      <c r="J46526" s="110"/>
    </row>
    <row r="46527" spans="9:20" x14ac:dyDescent="0.25">
      <c r="I46527" s="1"/>
      <c r="J46527" s="110"/>
    </row>
    <row r="46528" spans="9:20" x14ac:dyDescent="0.25">
      <c r="I46528" s="1"/>
      <c r="J46528" s="110"/>
    </row>
    <row r="46529" spans="9:10" x14ac:dyDescent="0.25">
      <c r="I46529" s="1"/>
      <c r="J46529" s="110"/>
    </row>
    <row r="46530" spans="9:10" x14ac:dyDescent="0.25">
      <c r="I46530" s="1"/>
      <c r="J46530" s="110"/>
    </row>
    <row r="46531" spans="9:10" x14ac:dyDescent="0.25">
      <c r="I46531" s="1"/>
      <c r="J46531" s="110"/>
    </row>
    <row r="46532" spans="9:10" x14ac:dyDescent="0.25">
      <c r="I46532" s="1"/>
      <c r="J46532" s="110"/>
    </row>
    <row r="46533" spans="9:10" x14ac:dyDescent="0.25">
      <c r="I46533" s="1"/>
      <c r="J46533" s="110"/>
    </row>
    <row r="46534" spans="9:10" x14ac:dyDescent="0.25">
      <c r="I46534" s="1"/>
      <c r="J46534" s="110"/>
    </row>
    <row r="46535" spans="9:10" x14ac:dyDescent="0.25">
      <c r="I46535" s="1"/>
      <c r="J46535" s="110"/>
    </row>
    <row r="46536" spans="9:10" x14ac:dyDescent="0.25">
      <c r="I46536" s="1"/>
      <c r="J46536" s="110"/>
    </row>
    <row r="46537" spans="9:10" x14ac:dyDescent="0.25">
      <c r="I46537" s="1"/>
      <c r="J46537" s="110"/>
    </row>
    <row r="46538" spans="9:10" x14ac:dyDescent="0.25">
      <c r="I46538" s="1"/>
      <c r="J46538" s="110"/>
    </row>
    <row r="46539" spans="9:10" x14ac:dyDescent="0.25">
      <c r="I46539" s="1"/>
      <c r="J46539" s="110"/>
    </row>
    <row r="46540" spans="9:10" x14ac:dyDescent="0.25">
      <c r="I46540" s="1"/>
      <c r="J46540" s="110"/>
    </row>
    <row r="46541" spans="9:10" x14ac:dyDescent="0.25">
      <c r="I46541" s="1"/>
      <c r="J46541" s="110"/>
    </row>
    <row r="46542" spans="9:10" x14ac:dyDescent="0.25">
      <c r="I46542" s="1"/>
      <c r="J46542" s="110"/>
    </row>
    <row r="46543" spans="9:10" x14ac:dyDescent="0.25">
      <c r="I46543" s="1"/>
      <c r="J46543" s="110"/>
    </row>
    <row r="46544" spans="9:10" x14ac:dyDescent="0.25">
      <c r="I46544" s="1"/>
      <c r="J46544" s="110"/>
    </row>
    <row r="46545" spans="9:10" x14ac:dyDescent="0.25">
      <c r="I46545" s="1"/>
      <c r="J46545" s="110"/>
    </row>
    <row r="46546" spans="9:10" x14ac:dyDescent="0.25">
      <c r="I46546" s="1"/>
      <c r="J46546" s="110"/>
    </row>
    <row r="46547" spans="9:10" x14ac:dyDescent="0.25">
      <c r="I46547" s="1"/>
      <c r="J46547" s="110"/>
    </row>
    <row r="46548" spans="9:10" x14ac:dyDescent="0.25">
      <c r="I46548" s="1"/>
      <c r="J46548" s="110"/>
    </row>
    <row r="46549" spans="9:10" x14ac:dyDescent="0.25">
      <c r="I46549" s="1"/>
      <c r="J46549" s="110"/>
    </row>
    <row r="46550" spans="9:10" x14ac:dyDescent="0.25">
      <c r="I46550" s="1"/>
      <c r="J46550" s="110"/>
    </row>
    <row r="46551" spans="9:10" x14ac:dyDescent="0.25">
      <c r="I46551" s="1"/>
      <c r="J46551" s="110"/>
    </row>
    <row r="46552" spans="9:10" x14ac:dyDescent="0.25">
      <c r="I46552" s="1"/>
      <c r="J46552" s="110"/>
    </row>
    <row r="46553" spans="9:10" x14ac:dyDescent="0.25">
      <c r="I46553" s="1"/>
      <c r="J46553" s="110"/>
    </row>
    <row r="46554" spans="9:10" x14ac:dyDescent="0.25">
      <c r="I46554" s="1"/>
      <c r="J46554" s="110"/>
    </row>
    <row r="46555" spans="9:10" x14ac:dyDescent="0.25">
      <c r="I46555" s="1"/>
      <c r="J46555" s="110"/>
    </row>
    <row r="46556" spans="9:10" x14ac:dyDescent="0.25">
      <c r="I46556" s="1"/>
      <c r="J46556" s="110"/>
    </row>
    <row r="46557" spans="9:10" x14ac:dyDescent="0.25">
      <c r="I46557" s="1"/>
      <c r="J46557" s="110"/>
    </row>
    <row r="46558" spans="9:10" x14ac:dyDescent="0.25">
      <c r="I46558" s="1"/>
      <c r="J46558" s="110"/>
    </row>
    <row r="46559" spans="9:10" x14ac:dyDescent="0.25">
      <c r="I46559" s="1"/>
      <c r="J46559" s="110"/>
    </row>
    <row r="46560" spans="9:10" x14ac:dyDescent="0.25">
      <c r="I46560" s="1"/>
      <c r="J46560" s="110"/>
    </row>
    <row r="46561" spans="9:10" x14ac:dyDescent="0.25">
      <c r="I46561" s="1"/>
      <c r="J46561" s="110"/>
    </row>
    <row r="46562" spans="9:10" x14ac:dyDescent="0.25">
      <c r="I46562" s="1"/>
      <c r="J46562" s="110"/>
    </row>
    <row r="46563" spans="9:10" x14ac:dyDescent="0.25">
      <c r="I46563" s="1"/>
      <c r="J46563" s="110"/>
    </row>
    <row r="46564" spans="9:10" x14ac:dyDescent="0.25">
      <c r="I46564" s="1"/>
      <c r="J46564" s="110"/>
    </row>
    <row r="46565" spans="9:10" x14ac:dyDescent="0.25">
      <c r="I46565" s="1"/>
      <c r="J46565" s="110"/>
    </row>
    <row r="46566" spans="9:10" x14ac:dyDescent="0.25">
      <c r="I46566" s="1"/>
      <c r="J46566" s="110"/>
    </row>
    <row r="46567" spans="9:10" x14ac:dyDescent="0.25">
      <c r="I46567" s="1"/>
      <c r="J46567" s="110"/>
    </row>
    <row r="46568" spans="9:10" x14ac:dyDescent="0.25">
      <c r="I46568" s="1"/>
      <c r="J46568" s="110"/>
    </row>
    <row r="46569" spans="9:10" x14ac:dyDescent="0.25">
      <c r="I46569" s="1"/>
      <c r="J46569" s="110"/>
    </row>
    <row r="46570" spans="9:10" x14ac:dyDescent="0.25">
      <c r="I46570" s="1"/>
      <c r="J46570" s="110"/>
    </row>
    <row r="46571" spans="9:10" x14ac:dyDescent="0.25">
      <c r="I46571" s="1"/>
      <c r="J46571" s="110"/>
    </row>
    <row r="46572" spans="9:10" x14ac:dyDescent="0.25">
      <c r="I46572" s="1"/>
      <c r="J46572" s="110"/>
    </row>
    <row r="46573" spans="9:10" x14ac:dyDescent="0.25">
      <c r="I46573" s="1"/>
      <c r="J46573" s="110"/>
    </row>
    <row r="46574" spans="9:10" x14ac:dyDescent="0.25">
      <c r="I46574" s="1"/>
      <c r="J46574" s="110"/>
    </row>
    <row r="46575" spans="9:10" x14ac:dyDescent="0.25">
      <c r="I46575" s="1"/>
      <c r="J46575" s="110"/>
    </row>
    <row r="46576" spans="9:10" x14ac:dyDescent="0.25">
      <c r="I46576" s="1"/>
      <c r="J46576" s="110"/>
    </row>
    <row r="46577" spans="9:10" x14ac:dyDescent="0.25">
      <c r="I46577" s="1"/>
      <c r="J46577" s="110"/>
    </row>
    <row r="46578" spans="9:10" x14ac:dyDescent="0.25">
      <c r="I46578" s="1"/>
      <c r="J46578" s="110"/>
    </row>
    <row r="46579" spans="9:10" x14ac:dyDescent="0.25">
      <c r="I46579" s="1"/>
      <c r="J46579" s="110"/>
    </row>
    <row r="46580" spans="9:10" x14ac:dyDescent="0.25">
      <c r="I46580" s="1"/>
      <c r="J46580" s="110"/>
    </row>
    <row r="46581" spans="9:10" x14ac:dyDescent="0.25">
      <c r="I46581" s="1"/>
      <c r="J46581" s="110"/>
    </row>
    <row r="46582" spans="9:10" x14ac:dyDescent="0.25">
      <c r="I46582" s="1"/>
      <c r="J46582" s="110"/>
    </row>
    <row r="46583" spans="9:10" x14ac:dyDescent="0.25">
      <c r="I46583" s="1"/>
      <c r="J46583" s="110"/>
    </row>
    <row r="46584" spans="9:10" x14ac:dyDescent="0.25">
      <c r="I46584" s="1"/>
      <c r="J46584" s="110"/>
    </row>
    <row r="46585" spans="9:10" x14ac:dyDescent="0.25">
      <c r="I46585" s="1"/>
      <c r="J46585" s="110"/>
    </row>
    <row r="46586" spans="9:10" x14ac:dyDescent="0.25">
      <c r="I46586" s="1"/>
      <c r="J46586" s="110"/>
    </row>
    <row r="46587" spans="9:10" x14ac:dyDescent="0.25">
      <c r="I46587" s="1"/>
      <c r="J46587" s="110"/>
    </row>
    <row r="46588" spans="9:10" x14ac:dyDescent="0.25">
      <c r="I46588" s="1"/>
      <c r="J46588" s="110"/>
    </row>
    <row r="46589" spans="9:10" x14ac:dyDescent="0.25">
      <c r="I46589" s="1"/>
      <c r="J46589" s="110"/>
    </row>
    <row r="46590" spans="9:10" x14ac:dyDescent="0.25">
      <c r="I46590" s="1"/>
      <c r="J46590" s="110"/>
    </row>
    <row r="46591" spans="9:10" x14ac:dyDescent="0.25">
      <c r="I46591" s="1"/>
      <c r="J46591" s="110"/>
    </row>
    <row r="46592" spans="9:10" x14ac:dyDescent="0.25">
      <c r="I46592" s="1"/>
      <c r="J46592" s="110"/>
    </row>
    <row r="46593" spans="9:10" x14ac:dyDescent="0.25">
      <c r="I46593" s="1"/>
      <c r="J46593" s="110"/>
    </row>
    <row r="46594" spans="9:10" x14ac:dyDescent="0.25">
      <c r="I46594" s="1"/>
      <c r="J46594" s="110"/>
    </row>
    <row r="46595" spans="9:10" x14ac:dyDescent="0.25">
      <c r="I46595" s="1"/>
      <c r="J46595" s="110"/>
    </row>
    <row r="46596" spans="9:10" x14ac:dyDescent="0.25">
      <c r="I46596" s="1"/>
      <c r="J46596" s="110"/>
    </row>
    <row r="46597" spans="9:10" x14ac:dyDescent="0.25">
      <c r="I46597" s="1"/>
      <c r="J46597" s="110"/>
    </row>
    <row r="46598" spans="9:10" x14ac:dyDescent="0.25">
      <c r="I46598" s="1"/>
      <c r="J46598" s="110"/>
    </row>
    <row r="46599" spans="9:10" x14ac:dyDescent="0.25">
      <c r="I46599" s="1"/>
      <c r="J46599" s="110"/>
    </row>
    <row r="46600" spans="9:10" x14ac:dyDescent="0.25">
      <c r="I46600" s="1"/>
      <c r="J46600" s="110"/>
    </row>
    <row r="46601" spans="9:10" x14ac:dyDescent="0.25">
      <c r="I46601" s="1"/>
      <c r="J46601" s="110"/>
    </row>
    <row r="46602" spans="9:10" x14ac:dyDescent="0.25">
      <c r="I46602" s="1"/>
      <c r="J46602" s="110"/>
    </row>
    <row r="46603" spans="9:10" x14ac:dyDescent="0.25">
      <c r="I46603" s="1"/>
      <c r="J46603" s="110"/>
    </row>
    <row r="46604" spans="9:10" x14ac:dyDescent="0.25">
      <c r="I46604" s="1"/>
      <c r="J46604" s="110"/>
    </row>
    <row r="46605" spans="9:10" x14ac:dyDescent="0.25">
      <c r="I46605" s="1"/>
      <c r="J46605" s="110"/>
    </row>
    <row r="46606" spans="9:10" x14ac:dyDescent="0.25">
      <c r="I46606" s="1"/>
      <c r="J46606" s="110"/>
    </row>
    <row r="46607" spans="9:10" x14ac:dyDescent="0.25">
      <c r="I46607" s="1"/>
      <c r="J46607" s="110"/>
    </row>
    <row r="46608" spans="9:10" x14ac:dyDescent="0.25">
      <c r="I46608" s="1"/>
      <c r="J46608" s="110"/>
    </row>
    <row r="46609" spans="9:10" x14ac:dyDescent="0.25">
      <c r="I46609" s="1"/>
      <c r="J46609" s="110"/>
    </row>
    <row r="46610" spans="9:10" x14ac:dyDescent="0.25">
      <c r="I46610" s="1"/>
      <c r="J46610" s="110"/>
    </row>
    <row r="46611" spans="9:10" x14ac:dyDescent="0.25">
      <c r="I46611" s="1"/>
      <c r="J46611" s="110"/>
    </row>
    <row r="46612" spans="9:10" x14ac:dyDescent="0.25">
      <c r="I46612" s="1"/>
      <c r="J46612" s="110"/>
    </row>
    <row r="46613" spans="9:10" x14ac:dyDescent="0.25">
      <c r="I46613" s="1"/>
      <c r="J46613" s="110"/>
    </row>
    <row r="46614" spans="9:10" x14ac:dyDescent="0.25">
      <c r="I46614" s="1"/>
      <c r="J46614" s="110"/>
    </row>
    <row r="46615" spans="9:10" x14ac:dyDescent="0.25">
      <c r="I46615" s="1"/>
      <c r="J46615" s="110"/>
    </row>
    <row r="46616" spans="9:10" x14ac:dyDescent="0.25">
      <c r="I46616" s="1"/>
      <c r="J46616" s="110"/>
    </row>
    <row r="46617" spans="9:10" x14ac:dyDescent="0.25">
      <c r="I46617" s="1"/>
      <c r="J46617" s="110"/>
    </row>
    <row r="46618" spans="9:10" x14ac:dyDescent="0.25">
      <c r="I46618" s="1"/>
      <c r="J46618" s="110"/>
    </row>
    <row r="46619" spans="9:10" x14ac:dyDescent="0.25">
      <c r="I46619" s="1"/>
      <c r="J46619" s="110"/>
    </row>
    <row r="46620" spans="9:10" x14ac:dyDescent="0.25">
      <c r="I46620" s="1"/>
      <c r="J46620" s="110"/>
    </row>
    <row r="46621" spans="9:10" x14ac:dyDescent="0.25">
      <c r="I46621" s="1"/>
      <c r="J46621" s="110"/>
    </row>
    <row r="46622" spans="9:10" x14ac:dyDescent="0.25">
      <c r="I46622" s="1"/>
      <c r="J46622" s="110"/>
    </row>
    <row r="46623" spans="9:10" x14ac:dyDescent="0.25">
      <c r="I46623" s="1"/>
      <c r="J46623" s="110"/>
    </row>
    <row r="46624" spans="9:10" x14ac:dyDescent="0.25">
      <c r="I46624" s="1"/>
      <c r="J46624" s="110"/>
    </row>
    <row r="46625" spans="9:10" x14ac:dyDescent="0.25">
      <c r="I46625" s="1"/>
      <c r="J46625" s="110"/>
    </row>
    <row r="46626" spans="9:10" x14ac:dyDescent="0.25">
      <c r="I46626" s="1"/>
      <c r="J46626" s="110"/>
    </row>
    <row r="46627" spans="9:10" x14ac:dyDescent="0.25">
      <c r="I46627" s="1"/>
      <c r="J46627" s="110"/>
    </row>
    <row r="46628" spans="9:10" x14ac:dyDescent="0.25">
      <c r="I46628" s="1"/>
      <c r="J46628" s="110"/>
    </row>
    <row r="46629" spans="9:10" x14ac:dyDescent="0.25">
      <c r="I46629" s="1"/>
      <c r="J46629" s="110"/>
    </row>
    <row r="46630" spans="9:10" x14ac:dyDescent="0.25">
      <c r="I46630" s="1"/>
      <c r="J46630" s="110"/>
    </row>
    <row r="46631" spans="9:10" x14ac:dyDescent="0.25">
      <c r="I46631" s="1"/>
      <c r="J46631" s="110"/>
    </row>
    <row r="46632" spans="9:10" x14ac:dyDescent="0.25">
      <c r="I46632" s="1"/>
      <c r="J46632" s="110"/>
    </row>
    <row r="46633" spans="9:10" x14ac:dyDescent="0.25">
      <c r="I46633" s="1"/>
      <c r="J46633" s="110"/>
    </row>
    <row r="46634" spans="9:10" x14ac:dyDescent="0.25">
      <c r="I46634" s="1"/>
      <c r="J46634" s="110"/>
    </row>
    <row r="46635" spans="9:10" x14ac:dyDescent="0.25">
      <c r="I46635" s="1"/>
      <c r="J46635" s="110"/>
    </row>
    <row r="46636" spans="9:10" x14ac:dyDescent="0.25">
      <c r="I46636" s="1"/>
      <c r="J46636" s="110"/>
    </row>
    <row r="46637" spans="9:10" x14ac:dyDescent="0.25">
      <c r="I46637" s="1"/>
      <c r="J46637" s="110"/>
    </row>
    <row r="46638" spans="9:10" x14ac:dyDescent="0.25">
      <c r="I46638" s="1"/>
      <c r="J46638" s="110"/>
    </row>
    <row r="46639" spans="9:10" x14ac:dyDescent="0.25">
      <c r="I46639" s="1"/>
      <c r="J46639" s="110"/>
    </row>
    <row r="46640" spans="9:10" x14ac:dyDescent="0.25">
      <c r="I46640" s="1"/>
      <c r="J46640" s="110"/>
    </row>
    <row r="46641" spans="9:10" x14ac:dyDescent="0.25">
      <c r="I46641" s="1"/>
      <c r="J46641" s="110"/>
    </row>
    <row r="46642" spans="9:10" x14ac:dyDescent="0.25">
      <c r="I46642" s="1"/>
      <c r="J46642" s="110"/>
    </row>
    <row r="46643" spans="9:10" x14ac:dyDescent="0.25">
      <c r="I46643" s="1"/>
      <c r="J46643" s="110"/>
    </row>
    <row r="46644" spans="9:10" x14ac:dyDescent="0.25">
      <c r="I46644" s="1"/>
      <c r="J46644" s="110"/>
    </row>
    <row r="46645" spans="9:10" x14ac:dyDescent="0.25">
      <c r="I46645" s="1"/>
      <c r="J46645" s="110"/>
    </row>
    <row r="46646" spans="9:10" x14ac:dyDescent="0.25">
      <c r="I46646" s="1"/>
      <c r="J46646" s="110"/>
    </row>
    <row r="46647" spans="9:10" x14ac:dyDescent="0.25">
      <c r="I46647" s="1"/>
      <c r="J46647" s="110"/>
    </row>
    <row r="46648" spans="9:10" x14ac:dyDescent="0.25">
      <c r="I46648" s="1"/>
      <c r="J46648" s="110"/>
    </row>
    <row r="46649" spans="9:10" x14ac:dyDescent="0.25">
      <c r="I46649" s="1"/>
      <c r="J46649" s="110"/>
    </row>
    <row r="46650" spans="9:10" x14ac:dyDescent="0.25">
      <c r="I46650" s="1"/>
      <c r="J46650" s="110"/>
    </row>
    <row r="46651" spans="9:10" x14ac:dyDescent="0.25">
      <c r="I46651" s="1"/>
      <c r="J46651" s="110"/>
    </row>
    <row r="46652" spans="9:10" x14ac:dyDescent="0.25">
      <c r="I46652" s="1"/>
      <c r="J46652" s="110"/>
    </row>
    <row r="46653" spans="9:10" x14ac:dyDescent="0.25">
      <c r="I46653" s="1"/>
      <c r="J46653" s="110"/>
    </row>
    <row r="46654" spans="9:10" x14ac:dyDescent="0.25">
      <c r="I46654" s="1"/>
      <c r="J46654" s="110"/>
    </row>
    <row r="46655" spans="9:10" x14ac:dyDescent="0.25">
      <c r="I46655" s="1"/>
      <c r="J46655" s="110"/>
    </row>
    <row r="46656" spans="9:10" x14ac:dyDescent="0.25">
      <c r="I46656" s="1"/>
      <c r="J46656" s="110"/>
    </row>
    <row r="46657" spans="9:10" x14ac:dyDescent="0.25">
      <c r="I46657" s="1"/>
      <c r="J46657" s="110"/>
    </row>
    <row r="46658" spans="9:10" x14ac:dyDescent="0.25">
      <c r="I46658" s="1"/>
      <c r="J46658" s="110"/>
    </row>
    <row r="46659" spans="9:10" x14ac:dyDescent="0.25">
      <c r="I46659" s="1"/>
      <c r="J46659" s="110"/>
    </row>
    <row r="46660" spans="9:10" x14ac:dyDescent="0.25">
      <c r="I46660" s="1"/>
      <c r="J46660" s="110"/>
    </row>
    <row r="46661" spans="9:10" x14ac:dyDescent="0.25">
      <c r="I46661" s="1"/>
      <c r="J46661" s="110"/>
    </row>
    <row r="46662" spans="9:10" x14ac:dyDescent="0.25">
      <c r="I46662" s="1"/>
      <c r="J46662" s="110"/>
    </row>
    <row r="46663" spans="9:10" x14ac:dyDescent="0.25">
      <c r="I46663" s="1"/>
      <c r="J46663" s="110"/>
    </row>
    <row r="46664" spans="9:10" x14ac:dyDescent="0.25">
      <c r="I46664" s="1"/>
      <c r="J46664" s="110"/>
    </row>
    <row r="46665" spans="9:10" x14ac:dyDescent="0.25">
      <c r="I46665" s="1"/>
      <c r="J46665" s="110"/>
    </row>
    <row r="46666" spans="9:10" x14ac:dyDescent="0.25">
      <c r="I46666" s="1"/>
      <c r="J46666" s="110"/>
    </row>
    <row r="46667" spans="9:10" x14ac:dyDescent="0.25">
      <c r="I46667" s="1"/>
      <c r="J46667" s="110"/>
    </row>
    <row r="46668" spans="9:10" x14ac:dyDescent="0.25">
      <c r="I46668" s="1"/>
      <c r="J46668" s="110"/>
    </row>
    <row r="46669" spans="9:10" x14ac:dyDescent="0.25">
      <c r="I46669" s="1"/>
      <c r="J46669" s="110"/>
    </row>
    <row r="46670" spans="9:10" x14ac:dyDescent="0.25">
      <c r="I46670" s="1"/>
      <c r="J46670" s="110"/>
    </row>
    <row r="46671" spans="9:10" x14ac:dyDescent="0.25">
      <c r="I46671" s="1"/>
      <c r="J46671" s="110"/>
    </row>
    <row r="46672" spans="9:10" x14ac:dyDescent="0.25">
      <c r="I46672" s="1"/>
      <c r="J46672" s="110"/>
    </row>
    <row r="46673" spans="9:10" x14ac:dyDescent="0.25">
      <c r="I46673" s="1"/>
      <c r="J46673" s="110"/>
    </row>
    <row r="46674" spans="9:10" x14ac:dyDescent="0.25">
      <c r="I46674" s="1"/>
      <c r="J46674" s="110"/>
    </row>
    <row r="46675" spans="9:10" x14ac:dyDescent="0.25">
      <c r="I46675" s="1"/>
      <c r="J46675" s="110"/>
    </row>
    <row r="46676" spans="9:10" x14ac:dyDescent="0.25">
      <c r="I46676" s="1"/>
      <c r="J46676" s="110"/>
    </row>
    <row r="46677" spans="9:10" x14ac:dyDescent="0.25">
      <c r="I46677" s="1"/>
      <c r="J46677" s="110"/>
    </row>
    <row r="46678" spans="9:10" x14ac:dyDescent="0.25">
      <c r="I46678" s="1"/>
      <c r="J46678" s="110"/>
    </row>
    <row r="46679" spans="9:10" x14ac:dyDescent="0.25">
      <c r="I46679" s="1"/>
      <c r="J46679" s="110"/>
    </row>
    <row r="46680" spans="9:10" x14ac:dyDescent="0.25">
      <c r="I46680" s="1"/>
      <c r="J46680" s="110"/>
    </row>
    <row r="46681" spans="9:10" x14ac:dyDescent="0.25">
      <c r="I46681" s="1"/>
      <c r="J46681" s="110"/>
    </row>
    <row r="46682" spans="9:10" x14ac:dyDescent="0.25">
      <c r="I46682" s="1"/>
      <c r="J46682" s="110"/>
    </row>
    <row r="46683" spans="9:10" x14ac:dyDescent="0.25">
      <c r="I46683" s="1"/>
      <c r="J46683" s="110"/>
    </row>
    <row r="46684" spans="9:10" x14ac:dyDescent="0.25">
      <c r="I46684" s="1"/>
      <c r="J46684" s="110"/>
    </row>
    <row r="46685" spans="9:10" x14ac:dyDescent="0.25">
      <c r="I46685" s="1"/>
      <c r="J46685" s="110"/>
    </row>
    <row r="46686" spans="9:10" x14ac:dyDescent="0.25">
      <c r="I46686" s="1"/>
      <c r="J46686" s="110"/>
    </row>
    <row r="46687" spans="9:10" x14ac:dyDescent="0.25">
      <c r="I46687" s="1"/>
      <c r="J46687" s="110"/>
    </row>
    <row r="46688" spans="9:10" x14ac:dyDescent="0.25">
      <c r="I46688" s="1"/>
      <c r="J46688" s="110"/>
    </row>
    <row r="46689" spans="9:10" x14ac:dyDescent="0.25">
      <c r="I46689" s="1"/>
      <c r="J46689" s="110"/>
    </row>
    <row r="46690" spans="9:10" x14ac:dyDescent="0.25">
      <c r="I46690" s="1"/>
      <c r="J46690" s="110"/>
    </row>
    <row r="46691" spans="9:10" x14ac:dyDescent="0.25">
      <c r="I46691" s="1"/>
      <c r="J46691" s="110"/>
    </row>
    <row r="46692" spans="9:10" x14ac:dyDescent="0.25">
      <c r="I46692" s="1"/>
      <c r="J46692" s="110"/>
    </row>
    <row r="46693" spans="9:10" x14ac:dyDescent="0.25">
      <c r="I46693" s="1"/>
      <c r="J46693" s="110"/>
    </row>
    <row r="46694" spans="9:10" x14ac:dyDescent="0.25">
      <c r="I46694" s="1"/>
      <c r="J46694" s="110"/>
    </row>
    <row r="46695" spans="9:10" x14ac:dyDescent="0.25">
      <c r="I46695" s="1"/>
      <c r="J46695" s="110"/>
    </row>
    <row r="46696" spans="9:10" x14ac:dyDescent="0.25">
      <c r="I46696" s="1"/>
      <c r="J46696" s="110"/>
    </row>
    <row r="46697" spans="9:10" x14ac:dyDescent="0.25">
      <c r="I46697" s="1"/>
      <c r="J46697" s="110"/>
    </row>
    <row r="46698" spans="9:10" x14ac:dyDescent="0.25">
      <c r="I46698" s="1"/>
      <c r="J46698" s="110"/>
    </row>
    <row r="46699" spans="9:10" x14ac:dyDescent="0.25">
      <c r="I46699" s="1"/>
      <c r="J46699" s="110"/>
    </row>
    <row r="46700" spans="9:10" x14ac:dyDescent="0.25">
      <c r="I46700" s="1"/>
      <c r="J46700" s="110"/>
    </row>
    <row r="46701" spans="9:10" x14ac:dyDescent="0.25">
      <c r="I46701" s="1"/>
      <c r="J46701" s="110"/>
    </row>
    <row r="46702" spans="9:10" x14ac:dyDescent="0.25">
      <c r="I46702" s="1"/>
      <c r="J46702" s="110"/>
    </row>
    <row r="46703" spans="9:10" x14ac:dyDescent="0.25">
      <c r="I46703" s="1"/>
      <c r="J46703" s="110"/>
    </row>
    <row r="46704" spans="9:10" x14ac:dyDescent="0.25">
      <c r="I46704" s="1"/>
      <c r="J46704" s="110"/>
    </row>
    <row r="46705" spans="9:10" x14ac:dyDescent="0.25">
      <c r="I46705" s="1"/>
      <c r="J46705" s="110"/>
    </row>
    <row r="46706" spans="9:10" x14ac:dyDescent="0.25">
      <c r="I46706" s="1"/>
      <c r="J46706" s="110"/>
    </row>
    <row r="46707" spans="9:10" x14ac:dyDescent="0.25">
      <c r="I46707" s="1"/>
      <c r="J46707" s="110"/>
    </row>
    <row r="46708" spans="9:10" x14ac:dyDescent="0.25">
      <c r="I46708" s="1"/>
      <c r="J46708" s="110"/>
    </row>
    <row r="46709" spans="9:10" x14ac:dyDescent="0.25">
      <c r="I46709" s="1"/>
      <c r="J46709" s="110"/>
    </row>
    <row r="46710" spans="9:10" x14ac:dyDescent="0.25">
      <c r="I46710" s="1"/>
      <c r="J46710" s="110"/>
    </row>
    <row r="46711" spans="9:10" x14ac:dyDescent="0.25">
      <c r="I46711" s="1"/>
      <c r="J46711" s="110"/>
    </row>
    <row r="46712" spans="9:10" x14ac:dyDescent="0.25">
      <c r="I46712" s="1"/>
      <c r="J46712" s="110"/>
    </row>
    <row r="46713" spans="9:10" x14ac:dyDescent="0.25">
      <c r="I46713" s="1"/>
      <c r="J46713" s="110"/>
    </row>
    <row r="46714" spans="9:10" x14ac:dyDescent="0.25">
      <c r="I46714" s="1"/>
      <c r="J46714" s="110"/>
    </row>
    <row r="46715" spans="9:10" x14ac:dyDescent="0.25">
      <c r="I46715" s="1"/>
      <c r="J46715" s="110"/>
    </row>
    <row r="46716" spans="9:10" x14ac:dyDescent="0.25">
      <c r="I46716" s="1"/>
      <c r="J46716" s="110"/>
    </row>
    <row r="46717" spans="9:10" x14ac:dyDescent="0.25">
      <c r="I46717" s="1"/>
      <c r="J46717" s="110"/>
    </row>
    <row r="46718" spans="9:10" x14ac:dyDescent="0.25">
      <c r="I46718" s="1"/>
      <c r="J46718" s="110"/>
    </row>
    <row r="46719" spans="9:10" x14ac:dyDescent="0.25">
      <c r="I46719" s="1"/>
      <c r="J46719" s="110"/>
    </row>
    <row r="46720" spans="9:10" x14ac:dyDescent="0.25">
      <c r="I46720" s="1"/>
      <c r="J46720" s="110"/>
    </row>
    <row r="46721" spans="9:10" x14ac:dyDescent="0.25">
      <c r="I46721" s="1"/>
      <c r="J46721" s="110"/>
    </row>
    <row r="46722" spans="9:10" x14ac:dyDescent="0.25">
      <c r="I46722" s="1"/>
      <c r="J46722" s="110"/>
    </row>
    <row r="46723" spans="9:10" x14ac:dyDescent="0.25">
      <c r="I46723" s="1"/>
      <c r="J46723" s="110"/>
    </row>
    <row r="46724" spans="9:10" x14ac:dyDescent="0.25">
      <c r="I46724" s="1"/>
      <c r="J46724" s="110"/>
    </row>
    <row r="46725" spans="9:10" x14ac:dyDescent="0.25">
      <c r="I46725" s="1"/>
      <c r="J46725" s="110"/>
    </row>
    <row r="46726" spans="9:10" x14ac:dyDescent="0.25">
      <c r="I46726" s="1"/>
      <c r="J46726" s="110"/>
    </row>
    <row r="46727" spans="9:10" x14ac:dyDescent="0.25">
      <c r="I46727" s="1"/>
      <c r="J46727" s="110"/>
    </row>
    <row r="46728" spans="9:10" x14ac:dyDescent="0.25">
      <c r="I46728" s="1"/>
      <c r="J46728" s="110"/>
    </row>
    <row r="46729" spans="9:10" x14ac:dyDescent="0.25">
      <c r="I46729" s="1"/>
      <c r="J46729" s="110"/>
    </row>
    <row r="46730" spans="9:10" x14ac:dyDescent="0.25">
      <c r="I46730" s="1"/>
      <c r="J46730" s="110"/>
    </row>
    <row r="46731" spans="9:10" x14ac:dyDescent="0.25">
      <c r="I46731" s="1"/>
      <c r="J46731" s="110"/>
    </row>
    <row r="46732" spans="9:10" x14ac:dyDescent="0.25">
      <c r="I46732" s="1"/>
      <c r="J46732" s="110"/>
    </row>
    <row r="46733" spans="9:10" x14ac:dyDescent="0.25">
      <c r="I46733" s="1"/>
      <c r="J46733" s="110"/>
    </row>
    <row r="46734" spans="9:10" x14ac:dyDescent="0.25">
      <c r="I46734" s="1"/>
      <c r="J46734" s="110"/>
    </row>
    <row r="46735" spans="9:10" x14ac:dyDescent="0.25">
      <c r="I46735" s="1"/>
      <c r="J46735" s="110"/>
    </row>
    <row r="46736" spans="9:10" x14ac:dyDescent="0.25">
      <c r="I46736" s="1"/>
      <c r="J46736" s="110"/>
    </row>
    <row r="46737" spans="9:10" x14ac:dyDescent="0.25">
      <c r="I46737" s="1"/>
      <c r="J46737" s="110"/>
    </row>
    <row r="46738" spans="9:10" x14ac:dyDescent="0.25">
      <c r="I46738" s="1"/>
      <c r="J46738" s="110"/>
    </row>
    <row r="46739" spans="9:10" x14ac:dyDescent="0.25">
      <c r="I46739" s="1"/>
      <c r="J46739" s="110"/>
    </row>
    <row r="46740" spans="9:10" x14ac:dyDescent="0.25">
      <c r="I46740" s="1"/>
      <c r="J46740" s="110"/>
    </row>
    <row r="46741" spans="9:10" x14ac:dyDescent="0.25">
      <c r="I46741" s="1"/>
      <c r="J46741" s="110"/>
    </row>
    <row r="46742" spans="9:10" x14ac:dyDescent="0.25">
      <c r="I46742" s="1"/>
      <c r="J46742" s="110"/>
    </row>
    <row r="46743" spans="9:10" x14ac:dyDescent="0.25">
      <c r="I46743" s="1"/>
      <c r="J46743" s="110"/>
    </row>
    <row r="46744" spans="9:10" x14ac:dyDescent="0.25">
      <c r="I46744" s="1"/>
      <c r="J46744" s="110"/>
    </row>
    <row r="46745" spans="9:10" x14ac:dyDescent="0.25">
      <c r="I46745" s="1"/>
      <c r="J46745" s="110"/>
    </row>
    <row r="46746" spans="9:10" x14ac:dyDescent="0.25">
      <c r="I46746" s="1"/>
      <c r="J46746" s="110"/>
    </row>
    <row r="46747" spans="9:10" x14ac:dyDescent="0.25">
      <c r="I46747" s="1"/>
      <c r="J46747" s="110"/>
    </row>
    <row r="46748" spans="9:10" x14ac:dyDescent="0.25">
      <c r="I46748" s="1"/>
      <c r="J46748" s="110"/>
    </row>
    <row r="46749" spans="9:10" x14ac:dyDescent="0.25">
      <c r="I46749" s="1"/>
      <c r="J46749" s="110"/>
    </row>
    <row r="46750" spans="9:10" x14ac:dyDescent="0.25">
      <c r="I46750" s="1"/>
      <c r="J46750" s="110"/>
    </row>
    <row r="46751" spans="9:10" x14ac:dyDescent="0.25">
      <c r="I46751" s="1"/>
      <c r="J46751" s="110"/>
    </row>
    <row r="46752" spans="9:10" x14ac:dyDescent="0.25">
      <c r="I46752" s="1"/>
      <c r="J46752" s="110"/>
    </row>
    <row r="46753" spans="9:10" x14ac:dyDescent="0.25">
      <c r="I46753" s="1"/>
      <c r="J46753" s="110"/>
    </row>
    <row r="46754" spans="9:10" x14ac:dyDescent="0.25">
      <c r="I46754" s="1"/>
      <c r="J46754" s="110"/>
    </row>
    <row r="46755" spans="9:10" x14ac:dyDescent="0.25">
      <c r="I46755" s="1"/>
      <c r="J46755" s="110"/>
    </row>
    <row r="46756" spans="9:10" x14ac:dyDescent="0.25">
      <c r="I46756" s="1"/>
      <c r="J46756" s="110"/>
    </row>
    <row r="46757" spans="9:10" x14ac:dyDescent="0.25">
      <c r="I46757" s="1"/>
      <c r="J46757" s="110"/>
    </row>
    <row r="46758" spans="9:10" x14ac:dyDescent="0.25">
      <c r="I46758" s="1"/>
      <c r="J46758" s="110"/>
    </row>
    <row r="46759" spans="9:10" x14ac:dyDescent="0.25">
      <c r="I46759" s="1"/>
      <c r="J46759" s="110"/>
    </row>
    <row r="46760" spans="9:10" x14ac:dyDescent="0.25">
      <c r="I46760" s="1"/>
      <c r="J46760" s="110"/>
    </row>
    <row r="46761" spans="9:10" x14ac:dyDescent="0.25">
      <c r="I46761" s="1"/>
      <c r="J46761" s="110"/>
    </row>
    <row r="46762" spans="9:10" x14ac:dyDescent="0.25">
      <c r="I46762" s="1"/>
      <c r="J46762" s="110"/>
    </row>
    <row r="46763" spans="9:10" x14ac:dyDescent="0.25">
      <c r="I46763" s="1"/>
      <c r="J46763" s="110"/>
    </row>
    <row r="46764" spans="9:10" x14ac:dyDescent="0.25">
      <c r="I46764" s="1"/>
      <c r="J46764" s="110"/>
    </row>
    <row r="46765" spans="9:10" x14ac:dyDescent="0.25">
      <c r="I46765" s="1"/>
      <c r="J46765" s="110"/>
    </row>
    <row r="46766" spans="9:10" x14ac:dyDescent="0.25">
      <c r="I46766" s="1"/>
      <c r="J46766" s="110"/>
    </row>
    <row r="46767" spans="9:10" x14ac:dyDescent="0.25">
      <c r="I46767" s="1"/>
      <c r="J46767" s="110"/>
    </row>
    <row r="46768" spans="9:10" x14ac:dyDescent="0.25">
      <c r="I46768" s="1"/>
      <c r="J46768" s="110"/>
    </row>
    <row r="46769" spans="9:10" x14ac:dyDescent="0.25">
      <c r="I46769" s="1"/>
      <c r="J46769" s="110"/>
    </row>
    <row r="46770" spans="9:10" x14ac:dyDescent="0.25">
      <c r="I46770" s="1"/>
      <c r="J46770" s="110"/>
    </row>
    <row r="46771" spans="9:10" x14ac:dyDescent="0.25">
      <c r="I46771" s="1"/>
      <c r="J46771" s="110"/>
    </row>
    <row r="46772" spans="9:10" x14ac:dyDescent="0.25">
      <c r="I46772" s="1"/>
      <c r="J46772" s="110"/>
    </row>
    <row r="46773" spans="9:10" x14ac:dyDescent="0.25">
      <c r="I46773" s="1"/>
      <c r="J46773" s="110"/>
    </row>
    <row r="46774" spans="9:10" x14ac:dyDescent="0.25">
      <c r="I46774" s="1"/>
      <c r="J46774" s="110"/>
    </row>
    <row r="46775" spans="9:10" x14ac:dyDescent="0.25">
      <c r="I46775" s="1"/>
      <c r="J46775" s="110"/>
    </row>
    <row r="46776" spans="9:10" x14ac:dyDescent="0.25">
      <c r="I46776" s="1"/>
      <c r="J46776" s="110"/>
    </row>
    <row r="46777" spans="9:10" x14ac:dyDescent="0.25">
      <c r="I46777" s="1"/>
      <c r="J46777" s="110"/>
    </row>
    <row r="46778" spans="9:10" x14ac:dyDescent="0.25">
      <c r="I46778" s="1"/>
      <c r="J46778" s="110"/>
    </row>
    <row r="46779" spans="9:10" x14ac:dyDescent="0.25">
      <c r="I46779" s="1"/>
      <c r="J46779" s="110"/>
    </row>
    <row r="46780" spans="9:10" x14ac:dyDescent="0.25">
      <c r="I46780" s="1"/>
      <c r="J46780" s="110"/>
    </row>
    <row r="46781" spans="9:10" x14ac:dyDescent="0.25">
      <c r="I46781" s="1"/>
      <c r="J46781" s="110"/>
    </row>
    <row r="46782" spans="9:10" x14ac:dyDescent="0.25">
      <c r="I46782" s="1"/>
      <c r="J46782" s="110"/>
    </row>
    <row r="46783" spans="9:10" x14ac:dyDescent="0.25">
      <c r="I46783" s="1"/>
      <c r="J46783" s="110"/>
    </row>
    <row r="46784" spans="9:10" x14ac:dyDescent="0.25">
      <c r="I46784" s="1"/>
      <c r="J46784" s="110"/>
    </row>
    <row r="46785" spans="9:10" x14ac:dyDescent="0.25">
      <c r="I46785" s="1"/>
      <c r="J46785" s="110"/>
    </row>
    <row r="46786" spans="9:10" x14ac:dyDescent="0.25">
      <c r="I46786" s="1"/>
      <c r="J46786" s="110"/>
    </row>
    <row r="46787" spans="9:10" x14ac:dyDescent="0.25">
      <c r="I46787" s="1"/>
      <c r="J46787" s="110"/>
    </row>
    <row r="46788" spans="9:10" x14ac:dyDescent="0.25">
      <c r="I46788" s="1"/>
      <c r="J46788" s="110"/>
    </row>
    <row r="46789" spans="9:10" x14ac:dyDescent="0.25">
      <c r="I46789" s="1"/>
      <c r="J46789" s="110"/>
    </row>
    <row r="46790" spans="9:10" x14ac:dyDescent="0.25">
      <c r="I46790" s="1"/>
      <c r="J46790" s="110"/>
    </row>
    <row r="46791" spans="9:10" x14ac:dyDescent="0.25">
      <c r="I46791" s="1"/>
      <c r="J46791" s="110"/>
    </row>
    <row r="46792" spans="9:10" x14ac:dyDescent="0.25">
      <c r="I46792" s="1"/>
      <c r="J46792" s="110"/>
    </row>
    <row r="46793" spans="9:10" x14ac:dyDescent="0.25">
      <c r="I46793" s="1"/>
      <c r="J46793" s="110"/>
    </row>
    <row r="46794" spans="9:10" x14ac:dyDescent="0.25">
      <c r="I46794" s="1"/>
      <c r="J46794" s="110"/>
    </row>
    <row r="46795" spans="9:10" x14ac:dyDescent="0.25">
      <c r="I46795" s="1"/>
      <c r="J46795" s="110"/>
    </row>
    <row r="46796" spans="9:10" x14ac:dyDescent="0.25">
      <c r="I46796" s="1"/>
      <c r="J46796" s="110"/>
    </row>
    <row r="46797" spans="9:10" x14ac:dyDescent="0.25">
      <c r="I46797" s="1"/>
      <c r="J46797" s="110"/>
    </row>
    <row r="46798" spans="9:10" x14ac:dyDescent="0.25">
      <c r="I46798" s="1"/>
      <c r="J46798" s="110"/>
    </row>
    <row r="46799" spans="9:10" x14ac:dyDescent="0.25">
      <c r="I46799" s="1"/>
      <c r="J46799" s="110"/>
    </row>
    <row r="46800" spans="9:10" x14ac:dyDescent="0.25">
      <c r="I46800" s="1"/>
      <c r="J46800" s="110"/>
    </row>
    <row r="46801" spans="9:10" x14ac:dyDescent="0.25">
      <c r="I46801" s="1"/>
      <c r="J46801" s="110"/>
    </row>
    <row r="46802" spans="9:10" x14ac:dyDescent="0.25">
      <c r="I46802" s="1"/>
      <c r="J46802" s="110"/>
    </row>
    <row r="46803" spans="9:10" x14ac:dyDescent="0.25">
      <c r="I46803" s="1"/>
      <c r="J46803" s="110"/>
    </row>
    <row r="46804" spans="9:10" x14ac:dyDescent="0.25">
      <c r="I46804" s="1"/>
      <c r="J46804" s="110"/>
    </row>
    <row r="46805" spans="9:10" x14ac:dyDescent="0.25">
      <c r="I46805" s="1"/>
      <c r="J46805" s="110"/>
    </row>
    <row r="46806" spans="9:10" x14ac:dyDescent="0.25">
      <c r="I46806" s="1"/>
      <c r="J46806" s="110"/>
    </row>
    <row r="46807" spans="9:10" x14ac:dyDescent="0.25">
      <c r="I46807" s="1"/>
      <c r="J46807" s="110"/>
    </row>
    <row r="46808" spans="9:10" x14ac:dyDescent="0.25">
      <c r="I46808" s="1"/>
      <c r="J46808" s="110"/>
    </row>
    <row r="46809" spans="9:10" x14ac:dyDescent="0.25">
      <c r="I46809" s="1"/>
      <c r="J46809" s="110"/>
    </row>
    <row r="46810" spans="9:10" x14ac:dyDescent="0.25">
      <c r="I46810" s="1"/>
      <c r="J46810" s="110"/>
    </row>
    <row r="46811" spans="9:10" x14ac:dyDescent="0.25">
      <c r="I46811" s="1"/>
      <c r="J46811" s="110"/>
    </row>
    <row r="46812" spans="9:10" x14ac:dyDescent="0.25">
      <c r="I46812" s="1"/>
      <c r="J46812" s="110"/>
    </row>
    <row r="46813" spans="9:10" x14ac:dyDescent="0.25">
      <c r="I46813" s="1"/>
      <c r="J46813" s="110"/>
    </row>
    <row r="46814" spans="9:10" x14ac:dyDescent="0.25">
      <c r="I46814" s="1"/>
      <c r="J46814" s="110"/>
    </row>
    <row r="46815" spans="9:10" x14ac:dyDescent="0.25">
      <c r="I46815" s="1"/>
      <c r="J46815" s="110"/>
    </row>
    <row r="46816" spans="9:10" x14ac:dyDescent="0.25">
      <c r="I46816" s="1"/>
      <c r="J46816" s="110"/>
    </row>
    <row r="46817" spans="9:10" x14ac:dyDescent="0.25">
      <c r="I46817" s="1"/>
      <c r="J46817" s="110"/>
    </row>
    <row r="46818" spans="9:10" x14ac:dyDescent="0.25">
      <c r="I46818" s="1"/>
      <c r="J46818" s="110"/>
    </row>
    <row r="46819" spans="9:10" x14ac:dyDescent="0.25">
      <c r="I46819" s="1"/>
      <c r="J46819" s="110"/>
    </row>
    <row r="46820" spans="9:10" x14ac:dyDescent="0.25">
      <c r="I46820" s="1"/>
      <c r="J46820" s="110"/>
    </row>
    <row r="46821" spans="9:10" x14ac:dyDescent="0.25">
      <c r="I46821" s="1"/>
      <c r="J46821" s="110"/>
    </row>
    <row r="46822" spans="9:10" x14ac:dyDescent="0.25">
      <c r="I46822" s="1"/>
      <c r="J46822" s="110"/>
    </row>
    <row r="46823" spans="9:10" x14ac:dyDescent="0.25">
      <c r="I46823" s="1"/>
      <c r="J46823" s="110"/>
    </row>
    <row r="46824" spans="9:10" x14ac:dyDescent="0.25">
      <c r="I46824" s="1"/>
      <c r="J46824" s="110"/>
    </row>
    <row r="46825" spans="9:10" x14ac:dyDescent="0.25">
      <c r="I46825" s="1"/>
      <c r="J46825" s="110"/>
    </row>
    <row r="46826" spans="9:10" x14ac:dyDescent="0.25">
      <c r="I46826" s="1"/>
      <c r="J46826" s="110"/>
    </row>
    <row r="46827" spans="9:10" x14ac:dyDescent="0.25">
      <c r="I46827" s="1"/>
      <c r="J46827" s="110"/>
    </row>
    <row r="46828" spans="9:10" x14ac:dyDescent="0.25">
      <c r="I46828" s="1"/>
      <c r="J46828" s="110"/>
    </row>
    <row r="46829" spans="9:10" x14ac:dyDescent="0.25">
      <c r="I46829" s="1"/>
      <c r="J46829" s="110"/>
    </row>
    <row r="46830" spans="9:10" x14ac:dyDescent="0.25">
      <c r="I46830" s="1"/>
      <c r="J46830" s="110"/>
    </row>
    <row r="46831" spans="9:10" x14ac:dyDescent="0.25">
      <c r="I46831" s="1"/>
      <c r="J46831" s="110"/>
    </row>
    <row r="46832" spans="9:10" x14ac:dyDescent="0.25">
      <c r="I46832" s="1"/>
      <c r="J46832" s="110"/>
    </row>
    <row r="46833" spans="9:10" x14ac:dyDescent="0.25">
      <c r="I46833" s="1"/>
      <c r="J46833" s="110"/>
    </row>
    <row r="46834" spans="9:10" x14ac:dyDescent="0.25">
      <c r="I46834" s="1"/>
      <c r="J46834" s="110"/>
    </row>
    <row r="46835" spans="9:10" x14ac:dyDescent="0.25">
      <c r="I46835" s="1"/>
      <c r="J46835" s="110"/>
    </row>
    <row r="46836" spans="9:10" x14ac:dyDescent="0.25">
      <c r="I46836" s="1"/>
      <c r="J46836" s="110"/>
    </row>
    <row r="46837" spans="9:10" x14ac:dyDescent="0.25">
      <c r="I46837" s="1"/>
      <c r="J46837" s="110"/>
    </row>
    <row r="46838" spans="9:10" x14ac:dyDescent="0.25">
      <c r="I46838" s="1"/>
      <c r="J46838" s="110"/>
    </row>
    <row r="46839" spans="9:10" x14ac:dyDescent="0.25">
      <c r="I46839" s="1"/>
      <c r="J46839" s="110"/>
    </row>
    <row r="46840" spans="9:10" x14ac:dyDescent="0.25">
      <c r="I46840" s="1"/>
      <c r="J46840" s="110"/>
    </row>
    <row r="46841" spans="9:10" x14ac:dyDescent="0.25">
      <c r="I46841" s="1"/>
      <c r="J46841" s="110"/>
    </row>
    <row r="46842" spans="9:10" x14ac:dyDescent="0.25">
      <c r="I46842" s="1"/>
      <c r="J46842" s="110"/>
    </row>
    <row r="46843" spans="9:10" x14ac:dyDescent="0.25">
      <c r="I46843" s="1"/>
      <c r="J46843" s="110"/>
    </row>
    <row r="46844" spans="9:10" x14ac:dyDescent="0.25">
      <c r="I46844" s="1"/>
      <c r="J46844" s="110"/>
    </row>
    <row r="46845" spans="9:10" x14ac:dyDescent="0.25">
      <c r="I46845" s="1"/>
      <c r="J46845" s="110"/>
    </row>
    <row r="46846" spans="9:10" x14ac:dyDescent="0.25">
      <c r="I46846" s="1"/>
      <c r="J46846" s="110"/>
    </row>
    <row r="46847" spans="9:10" x14ac:dyDescent="0.25">
      <c r="I46847" s="1"/>
      <c r="J46847" s="110"/>
    </row>
    <row r="46848" spans="9:10" x14ac:dyDescent="0.25">
      <c r="I46848" s="1"/>
      <c r="J46848" s="110"/>
    </row>
    <row r="46849" spans="9:10" x14ac:dyDescent="0.25">
      <c r="I46849" s="1"/>
      <c r="J46849" s="110"/>
    </row>
    <row r="46850" spans="9:10" x14ac:dyDescent="0.25">
      <c r="I46850" s="1"/>
      <c r="J46850" s="110"/>
    </row>
    <row r="46851" spans="9:10" x14ac:dyDescent="0.25">
      <c r="I46851" s="1"/>
      <c r="J46851" s="110"/>
    </row>
    <row r="46852" spans="9:10" x14ac:dyDescent="0.25">
      <c r="I46852" s="1"/>
      <c r="J46852" s="110"/>
    </row>
    <row r="46853" spans="9:10" x14ac:dyDescent="0.25">
      <c r="I46853" s="1"/>
      <c r="J46853" s="110"/>
    </row>
    <row r="46854" spans="9:10" x14ac:dyDescent="0.25">
      <c r="I46854" s="1"/>
      <c r="J46854" s="110"/>
    </row>
    <row r="46855" spans="9:10" x14ac:dyDescent="0.25">
      <c r="I46855" s="1"/>
      <c r="J46855" s="110"/>
    </row>
    <row r="46856" spans="9:10" x14ac:dyDescent="0.25">
      <c r="I46856" s="1"/>
      <c r="J46856" s="110"/>
    </row>
    <row r="46857" spans="9:10" x14ac:dyDescent="0.25">
      <c r="I46857" s="1"/>
      <c r="J46857" s="110"/>
    </row>
    <row r="46858" spans="9:10" x14ac:dyDescent="0.25">
      <c r="I46858" s="1"/>
      <c r="J46858" s="110"/>
    </row>
    <row r="46859" spans="9:10" x14ac:dyDescent="0.25">
      <c r="I46859" s="1"/>
      <c r="J46859" s="110"/>
    </row>
    <row r="46860" spans="9:10" x14ac:dyDescent="0.25">
      <c r="I46860" s="1"/>
      <c r="J46860" s="110"/>
    </row>
    <row r="46861" spans="9:10" x14ac:dyDescent="0.25">
      <c r="I46861" s="1"/>
      <c r="J46861" s="110"/>
    </row>
    <row r="46862" spans="9:10" x14ac:dyDescent="0.25">
      <c r="I46862" s="1"/>
      <c r="J46862" s="110"/>
    </row>
    <row r="46863" spans="9:10" x14ac:dyDescent="0.25">
      <c r="I46863" s="1"/>
      <c r="J46863" s="110"/>
    </row>
    <row r="46864" spans="9:10" x14ac:dyDescent="0.25">
      <c r="I46864" s="1"/>
      <c r="J46864" s="110"/>
    </row>
    <row r="46865" spans="9:10" x14ac:dyDescent="0.25">
      <c r="I46865" s="1"/>
      <c r="J46865" s="110"/>
    </row>
    <row r="46866" spans="9:10" x14ac:dyDescent="0.25">
      <c r="I46866" s="1"/>
      <c r="J46866" s="110"/>
    </row>
    <row r="46867" spans="9:10" x14ac:dyDescent="0.25">
      <c r="I46867" s="1"/>
      <c r="J46867" s="110"/>
    </row>
    <row r="46868" spans="9:10" x14ac:dyDescent="0.25">
      <c r="I46868" s="1"/>
      <c r="J46868" s="110"/>
    </row>
    <row r="46869" spans="9:10" x14ac:dyDescent="0.25">
      <c r="I46869" s="1"/>
      <c r="J46869" s="110"/>
    </row>
    <row r="46870" spans="9:10" x14ac:dyDescent="0.25">
      <c r="I46870" s="1"/>
      <c r="J46870" s="110"/>
    </row>
    <row r="46871" spans="9:10" x14ac:dyDescent="0.25">
      <c r="I46871" s="1"/>
      <c r="J46871" s="110"/>
    </row>
    <row r="46872" spans="9:10" x14ac:dyDescent="0.25">
      <c r="I46872" s="1"/>
      <c r="J46872" s="110"/>
    </row>
    <row r="46873" spans="9:10" x14ac:dyDescent="0.25">
      <c r="I46873" s="1"/>
      <c r="J46873" s="110"/>
    </row>
    <row r="46874" spans="9:10" x14ac:dyDescent="0.25">
      <c r="I46874" s="1"/>
      <c r="J46874" s="110"/>
    </row>
    <row r="46875" spans="9:10" x14ac:dyDescent="0.25">
      <c r="I46875" s="1"/>
      <c r="J46875" s="110"/>
    </row>
    <row r="46876" spans="9:10" x14ac:dyDescent="0.25">
      <c r="I46876" s="1"/>
      <c r="J46876" s="110"/>
    </row>
    <row r="46877" spans="9:10" x14ac:dyDescent="0.25">
      <c r="I46877" s="1"/>
      <c r="J46877" s="110"/>
    </row>
    <row r="46878" spans="9:10" x14ac:dyDescent="0.25">
      <c r="I46878" s="1"/>
      <c r="J46878" s="110"/>
    </row>
    <row r="46879" spans="9:10" x14ac:dyDescent="0.25">
      <c r="I46879" s="1"/>
      <c r="J46879" s="110"/>
    </row>
    <row r="46880" spans="9:10" x14ac:dyDescent="0.25">
      <c r="I46880" s="1"/>
      <c r="J46880" s="110"/>
    </row>
    <row r="46881" spans="9:10" x14ac:dyDescent="0.25">
      <c r="I46881" s="1"/>
      <c r="J46881" s="110"/>
    </row>
    <row r="46882" spans="9:10" x14ac:dyDescent="0.25">
      <c r="I46882" s="1"/>
      <c r="J46882" s="110"/>
    </row>
    <row r="46883" spans="9:10" x14ac:dyDescent="0.25">
      <c r="I46883" s="1"/>
      <c r="J46883" s="110"/>
    </row>
    <row r="46884" spans="9:10" x14ac:dyDescent="0.25">
      <c r="I46884" s="1"/>
      <c r="J46884" s="110"/>
    </row>
    <row r="46885" spans="9:10" x14ac:dyDescent="0.25">
      <c r="I46885" s="1"/>
      <c r="J46885" s="110"/>
    </row>
    <row r="46886" spans="9:10" x14ac:dyDescent="0.25">
      <c r="I46886" s="1"/>
      <c r="J46886" s="110"/>
    </row>
    <row r="46887" spans="9:10" x14ac:dyDescent="0.25">
      <c r="I46887" s="1"/>
      <c r="J46887" s="110"/>
    </row>
    <row r="46888" spans="9:10" x14ac:dyDescent="0.25">
      <c r="I46888" s="1"/>
      <c r="J46888" s="110"/>
    </row>
    <row r="46889" spans="9:10" x14ac:dyDescent="0.25">
      <c r="I46889" s="1"/>
      <c r="J46889" s="110"/>
    </row>
    <row r="46890" spans="9:10" x14ac:dyDescent="0.25">
      <c r="I46890" s="1"/>
      <c r="J46890" s="110"/>
    </row>
    <row r="46891" spans="9:10" x14ac:dyDescent="0.25">
      <c r="I46891" s="1"/>
      <c r="J46891" s="110"/>
    </row>
    <row r="46892" spans="9:10" x14ac:dyDescent="0.25">
      <c r="I46892" s="1"/>
      <c r="J46892" s="110"/>
    </row>
    <row r="46893" spans="9:10" x14ac:dyDescent="0.25">
      <c r="I46893" s="1"/>
      <c r="J46893" s="110"/>
    </row>
    <row r="46894" spans="9:10" x14ac:dyDescent="0.25">
      <c r="I46894" s="1"/>
      <c r="J46894" s="110"/>
    </row>
    <row r="46895" spans="9:10" x14ac:dyDescent="0.25">
      <c r="I46895" s="1"/>
      <c r="J46895" s="110"/>
    </row>
    <row r="46896" spans="9:10" x14ac:dyDescent="0.25">
      <c r="I46896" s="1"/>
      <c r="J46896" s="110"/>
    </row>
    <row r="46897" spans="9:10" x14ac:dyDescent="0.25">
      <c r="I46897" s="1"/>
      <c r="J46897" s="110"/>
    </row>
    <row r="46898" spans="9:10" x14ac:dyDescent="0.25">
      <c r="I46898" s="1"/>
      <c r="J46898" s="110"/>
    </row>
    <row r="46899" spans="9:10" x14ac:dyDescent="0.25">
      <c r="I46899" s="1"/>
      <c r="J46899" s="110"/>
    </row>
    <row r="46900" spans="9:10" x14ac:dyDescent="0.25">
      <c r="I46900" s="1"/>
      <c r="J46900" s="110"/>
    </row>
    <row r="46901" spans="9:10" x14ac:dyDescent="0.25">
      <c r="I46901" s="1"/>
      <c r="J46901" s="110"/>
    </row>
    <row r="46902" spans="9:10" x14ac:dyDescent="0.25">
      <c r="I46902" s="1"/>
      <c r="J46902" s="110"/>
    </row>
    <row r="46903" spans="9:10" x14ac:dyDescent="0.25">
      <c r="I46903" s="1"/>
      <c r="J46903" s="110"/>
    </row>
    <row r="46904" spans="9:10" x14ac:dyDescent="0.25">
      <c r="I46904" s="1"/>
      <c r="J46904" s="110"/>
    </row>
    <row r="46905" spans="9:10" x14ac:dyDescent="0.25">
      <c r="I46905" s="1"/>
      <c r="J46905" s="110"/>
    </row>
    <row r="46906" spans="9:10" x14ac:dyDescent="0.25">
      <c r="I46906" s="1"/>
      <c r="J46906" s="110"/>
    </row>
    <row r="46907" spans="9:10" x14ac:dyDescent="0.25">
      <c r="I46907" s="1"/>
      <c r="J46907" s="110"/>
    </row>
    <row r="46908" spans="9:10" x14ac:dyDescent="0.25">
      <c r="I46908" s="1"/>
      <c r="J46908" s="110"/>
    </row>
    <row r="46909" spans="9:10" x14ac:dyDescent="0.25">
      <c r="I46909" s="1"/>
      <c r="J46909" s="110"/>
    </row>
    <row r="46910" spans="9:10" x14ac:dyDescent="0.25">
      <c r="I46910" s="1"/>
      <c r="J46910" s="110"/>
    </row>
    <row r="46911" spans="9:10" x14ac:dyDescent="0.25">
      <c r="I46911" s="1"/>
      <c r="J46911" s="110"/>
    </row>
    <row r="46912" spans="9:10" x14ac:dyDescent="0.25">
      <c r="I46912" s="1"/>
      <c r="J46912" s="110"/>
    </row>
    <row r="46913" spans="9:10" x14ac:dyDescent="0.25">
      <c r="I46913" s="1"/>
      <c r="J46913" s="110"/>
    </row>
    <row r="46914" spans="9:10" x14ac:dyDescent="0.25">
      <c r="I46914" s="1"/>
      <c r="J46914" s="110"/>
    </row>
    <row r="46915" spans="9:10" x14ac:dyDescent="0.25">
      <c r="I46915" s="1"/>
      <c r="J46915" s="110"/>
    </row>
    <row r="46916" spans="9:10" x14ac:dyDescent="0.25">
      <c r="I46916" s="1"/>
      <c r="J46916" s="110"/>
    </row>
    <row r="46917" spans="9:10" x14ac:dyDescent="0.25">
      <c r="I46917" s="1"/>
      <c r="J46917" s="110"/>
    </row>
    <row r="46918" spans="9:10" x14ac:dyDescent="0.25">
      <c r="I46918" s="1"/>
      <c r="J46918" s="110"/>
    </row>
    <row r="46919" spans="9:10" x14ac:dyDescent="0.25">
      <c r="I46919" s="1"/>
      <c r="J46919" s="110"/>
    </row>
    <row r="46920" spans="9:10" x14ac:dyDescent="0.25">
      <c r="I46920" s="1"/>
      <c r="J46920" s="110"/>
    </row>
    <row r="46921" spans="9:10" x14ac:dyDescent="0.25">
      <c r="I46921" s="1"/>
      <c r="J46921" s="110"/>
    </row>
    <row r="46922" spans="9:10" x14ac:dyDescent="0.25">
      <c r="I46922" s="1"/>
      <c r="J46922" s="110"/>
    </row>
    <row r="46923" spans="9:10" x14ac:dyDescent="0.25">
      <c r="I46923" s="1"/>
      <c r="J46923" s="110"/>
    </row>
    <row r="46924" spans="9:10" x14ac:dyDescent="0.25">
      <c r="I46924" s="1"/>
      <c r="J46924" s="110"/>
    </row>
    <row r="46925" spans="9:10" x14ac:dyDescent="0.25">
      <c r="I46925" s="1"/>
      <c r="J46925" s="110"/>
    </row>
    <row r="46926" spans="9:10" x14ac:dyDescent="0.25">
      <c r="I46926" s="1"/>
      <c r="J46926" s="110"/>
    </row>
    <row r="46927" spans="9:10" x14ac:dyDescent="0.25">
      <c r="I46927" s="1"/>
      <c r="J46927" s="110"/>
    </row>
    <row r="46928" spans="9:10" x14ac:dyDescent="0.25">
      <c r="I46928" s="1"/>
      <c r="J46928" s="110"/>
    </row>
    <row r="46929" spans="9:10" x14ac:dyDescent="0.25">
      <c r="I46929" s="1"/>
      <c r="J46929" s="110"/>
    </row>
    <row r="46930" spans="9:10" x14ac:dyDescent="0.25">
      <c r="I46930" s="1"/>
      <c r="J46930" s="110"/>
    </row>
    <row r="46931" spans="9:10" x14ac:dyDescent="0.25">
      <c r="I46931" s="1"/>
      <c r="J46931" s="110"/>
    </row>
    <row r="46932" spans="9:10" x14ac:dyDescent="0.25">
      <c r="I46932" s="1"/>
      <c r="J46932" s="110"/>
    </row>
    <row r="46933" spans="9:10" x14ac:dyDescent="0.25">
      <c r="I46933" s="1"/>
      <c r="J46933" s="110"/>
    </row>
    <row r="46934" spans="9:10" x14ac:dyDescent="0.25">
      <c r="I46934" s="1"/>
      <c r="J46934" s="110"/>
    </row>
    <row r="46935" spans="9:10" x14ac:dyDescent="0.25">
      <c r="I46935" s="1"/>
      <c r="J46935" s="110"/>
    </row>
    <row r="46936" spans="9:10" x14ac:dyDescent="0.25">
      <c r="I46936" s="1"/>
      <c r="J46936" s="110"/>
    </row>
    <row r="46937" spans="9:10" x14ac:dyDescent="0.25">
      <c r="I46937" s="1"/>
      <c r="J46937" s="110"/>
    </row>
    <row r="46938" spans="9:10" x14ac:dyDescent="0.25">
      <c r="I46938" s="1"/>
      <c r="J46938" s="110"/>
    </row>
    <row r="46939" spans="9:10" x14ac:dyDescent="0.25">
      <c r="I46939" s="1"/>
      <c r="J46939" s="110"/>
    </row>
    <row r="46940" spans="9:10" x14ac:dyDescent="0.25">
      <c r="I46940" s="1"/>
      <c r="J46940" s="110"/>
    </row>
    <row r="46941" spans="9:10" x14ac:dyDescent="0.25">
      <c r="I46941" s="1"/>
      <c r="J46941" s="110"/>
    </row>
    <row r="46942" spans="9:10" x14ac:dyDescent="0.25">
      <c r="I46942" s="1"/>
      <c r="J46942" s="110"/>
    </row>
    <row r="46943" spans="9:10" x14ac:dyDescent="0.25">
      <c r="I46943" s="1"/>
      <c r="J46943" s="110"/>
    </row>
    <row r="46944" spans="9:10" x14ac:dyDescent="0.25">
      <c r="I46944" s="1"/>
      <c r="J46944" s="110"/>
    </row>
    <row r="46945" spans="9:10" x14ac:dyDescent="0.25">
      <c r="I46945" s="1"/>
      <c r="J46945" s="110"/>
    </row>
    <row r="46946" spans="9:10" x14ac:dyDescent="0.25">
      <c r="I46946" s="1"/>
      <c r="J46946" s="110"/>
    </row>
    <row r="46947" spans="9:10" x14ac:dyDescent="0.25">
      <c r="I46947" s="1"/>
      <c r="J46947" s="110"/>
    </row>
    <row r="46948" spans="9:10" x14ac:dyDescent="0.25">
      <c r="I46948" s="1"/>
      <c r="J46948" s="110"/>
    </row>
    <row r="46949" spans="9:10" x14ac:dyDescent="0.25">
      <c r="I46949" s="1"/>
      <c r="J46949" s="110"/>
    </row>
    <row r="46950" spans="9:10" x14ac:dyDescent="0.25">
      <c r="I46950" s="1"/>
      <c r="J46950" s="110"/>
    </row>
    <row r="46951" spans="9:10" x14ac:dyDescent="0.25">
      <c r="I46951" s="1"/>
      <c r="J46951" s="110"/>
    </row>
    <row r="46952" spans="9:10" x14ac:dyDescent="0.25">
      <c r="I46952" s="1"/>
      <c r="J46952" s="110"/>
    </row>
    <row r="46953" spans="9:10" x14ac:dyDescent="0.25">
      <c r="I46953" s="1"/>
      <c r="J46953" s="110"/>
    </row>
    <row r="46954" spans="9:10" x14ac:dyDescent="0.25">
      <c r="I46954" s="1"/>
      <c r="J46954" s="110"/>
    </row>
    <row r="46955" spans="9:10" x14ac:dyDescent="0.25">
      <c r="I46955" s="1"/>
      <c r="J46955" s="110"/>
    </row>
    <row r="46956" spans="9:10" x14ac:dyDescent="0.25">
      <c r="I46956" s="1"/>
      <c r="J46956" s="110"/>
    </row>
    <row r="46957" spans="9:10" x14ac:dyDescent="0.25">
      <c r="I46957" s="1"/>
      <c r="J46957" s="110"/>
    </row>
    <row r="46958" spans="9:10" x14ac:dyDescent="0.25">
      <c r="I46958" s="1"/>
      <c r="J46958" s="110"/>
    </row>
    <row r="46959" spans="9:10" x14ac:dyDescent="0.25">
      <c r="I46959" s="1"/>
      <c r="J46959" s="110"/>
    </row>
    <row r="46960" spans="9:10" x14ac:dyDescent="0.25">
      <c r="I46960" s="1"/>
      <c r="J46960" s="110"/>
    </row>
    <row r="46961" spans="9:10" x14ac:dyDescent="0.25">
      <c r="I46961" s="1"/>
      <c r="J46961" s="110"/>
    </row>
    <row r="46962" spans="9:10" x14ac:dyDescent="0.25">
      <c r="I46962" s="1"/>
      <c r="J46962" s="110"/>
    </row>
    <row r="46963" spans="9:10" x14ac:dyDescent="0.25">
      <c r="I46963" s="1"/>
      <c r="J46963" s="110"/>
    </row>
    <row r="46964" spans="9:10" x14ac:dyDescent="0.25">
      <c r="I46964" s="1"/>
      <c r="J46964" s="110"/>
    </row>
    <row r="46965" spans="9:10" x14ac:dyDescent="0.25">
      <c r="I46965" s="1"/>
      <c r="J46965" s="110"/>
    </row>
    <row r="46966" spans="9:10" x14ac:dyDescent="0.25">
      <c r="I46966" s="1"/>
      <c r="J46966" s="110"/>
    </row>
    <row r="46967" spans="9:10" x14ac:dyDescent="0.25">
      <c r="I46967" s="1"/>
      <c r="J46967" s="110"/>
    </row>
    <row r="46968" spans="9:10" x14ac:dyDescent="0.25">
      <c r="I46968" s="1"/>
      <c r="J46968" s="110"/>
    </row>
    <row r="46969" spans="9:10" x14ac:dyDescent="0.25">
      <c r="I46969" s="1"/>
      <c r="J46969" s="110"/>
    </row>
    <row r="46970" spans="9:10" x14ac:dyDescent="0.25">
      <c r="I46970" s="1"/>
      <c r="J46970" s="110"/>
    </row>
    <row r="46971" spans="9:10" x14ac:dyDescent="0.25">
      <c r="I46971" s="1"/>
      <c r="J46971" s="110"/>
    </row>
    <row r="46972" spans="9:10" x14ac:dyDescent="0.25">
      <c r="I46972" s="1"/>
      <c r="J46972" s="110"/>
    </row>
    <row r="46973" spans="9:10" x14ac:dyDescent="0.25">
      <c r="I46973" s="1"/>
      <c r="J46973" s="110"/>
    </row>
    <row r="46974" spans="9:10" x14ac:dyDescent="0.25">
      <c r="I46974" s="1"/>
      <c r="J46974" s="110"/>
    </row>
    <row r="46975" spans="9:10" x14ac:dyDescent="0.25">
      <c r="I46975" s="1"/>
      <c r="J46975" s="110"/>
    </row>
    <row r="46976" spans="9:10" x14ac:dyDescent="0.25">
      <c r="I46976" s="1"/>
      <c r="J46976" s="110"/>
    </row>
    <row r="46977" spans="9:10" x14ac:dyDescent="0.25">
      <c r="I46977" s="1"/>
      <c r="J46977" s="110"/>
    </row>
    <row r="46978" spans="9:10" x14ac:dyDescent="0.25">
      <c r="I46978" s="1"/>
      <c r="J46978" s="110"/>
    </row>
    <row r="46979" spans="9:10" x14ac:dyDescent="0.25">
      <c r="I46979" s="1"/>
      <c r="J46979" s="110"/>
    </row>
    <row r="46980" spans="9:10" x14ac:dyDescent="0.25">
      <c r="I46980" s="1"/>
      <c r="J46980" s="110"/>
    </row>
    <row r="46981" spans="9:10" x14ac:dyDescent="0.25">
      <c r="I46981" s="1"/>
      <c r="J46981" s="110"/>
    </row>
    <row r="46982" spans="9:10" x14ac:dyDescent="0.25">
      <c r="I46982" s="1"/>
      <c r="J46982" s="110"/>
    </row>
    <row r="46983" spans="9:10" x14ac:dyDescent="0.25">
      <c r="I46983" s="1"/>
      <c r="J46983" s="110"/>
    </row>
    <row r="46984" spans="9:10" x14ac:dyDescent="0.25">
      <c r="I46984" s="1"/>
      <c r="J46984" s="110"/>
    </row>
    <row r="46985" spans="9:10" x14ac:dyDescent="0.25">
      <c r="I46985" s="1"/>
      <c r="J46985" s="110"/>
    </row>
    <row r="46986" spans="9:10" x14ac:dyDescent="0.25">
      <c r="I46986" s="1"/>
      <c r="J46986" s="110"/>
    </row>
    <row r="46987" spans="9:10" x14ac:dyDescent="0.25">
      <c r="I46987" s="1"/>
      <c r="J46987" s="110"/>
    </row>
    <row r="46988" spans="9:10" x14ac:dyDescent="0.25">
      <c r="I46988" s="1"/>
      <c r="J46988" s="110"/>
    </row>
    <row r="46989" spans="9:10" x14ac:dyDescent="0.25">
      <c r="I46989" s="1"/>
      <c r="J46989" s="110"/>
    </row>
    <row r="46990" spans="9:10" x14ac:dyDescent="0.25">
      <c r="I46990" s="1"/>
      <c r="J46990" s="110"/>
    </row>
    <row r="46991" spans="9:10" x14ac:dyDescent="0.25">
      <c r="I46991" s="1"/>
      <c r="J46991" s="110"/>
    </row>
    <row r="46992" spans="9:10" x14ac:dyDescent="0.25">
      <c r="I46992" s="1"/>
      <c r="J46992" s="110"/>
    </row>
    <row r="46993" spans="9:10" x14ac:dyDescent="0.25">
      <c r="I46993" s="1"/>
      <c r="J46993" s="110"/>
    </row>
    <row r="46994" spans="9:10" x14ac:dyDescent="0.25">
      <c r="I46994" s="1"/>
      <c r="J46994" s="110"/>
    </row>
    <row r="46995" spans="9:10" x14ac:dyDescent="0.25">
      <c r="I46995" s="1"/>
      <c r="J46995" s="110"/>
    </row>
    <row r="46996" spans="9:10" x14ac:dyDescent="0.25">
      <c r="I46996" s="1"/>
      <c r="J46996" s="110"/>
    </row>
    <row r="46997" spans="9:10" x14ac:dyDescent="0.25">
      <c r="I46997" s="1"/>
      <c r="J46997" s="110"/>
    </row>
    <row r="46998" spans="9:10" x14ac:dyDescent="0.25">
      <c r="I46998" s="1"/>
      <c r="J46998" s="110"/>
    </row>
    <row r="46999" spans="9:10" x14ac:dyDescent="0.25">
      <c r="I46999" s="1"/>
      <c r="J46999" s="110"/>
    </row>
    <row r="47000" spans="9:10" x14ac:dyDescent="0.25">
      <c r="I47000" s="1"/>
      <c r="J47000" s="110"/>
    </row>
    <row r="47001" spans="9:10" x14ac:dyDescent="0.25">
      <c r="I47001" s="1"/>
      <c r="J47001" s="110"/>
    </row>
    <row r="47002" spans="9:10" x14ac:dyDescent="0.25">
      <c r="I47002" s="1"/>
      <c r="J47002" s="110"/>
    </row>
    <row r="47003" spans="9:10" x14ac:dyDescent="0.25">
      <c r="I47003" s="1"/>
      <c r="J47003" s="110"/>
    </row>
    <row r="47004" spans="9:10" x14ac:dyDescent="0.25">
      <c r="I47004" s="1"/>
      <c r="J47004" s="110"/>
    </row>
    <row r="47005" spans="9:10" x14ac:dyDescent="0.25">
      <c r="I47005" s="1"/>
      <c r="J47005" s="110"/>
    </row>
    <row r="47006" spans="9:10" x14ac:dyDescent="0.25">
      <c r="I47006" s="1"/>
      <c r="J47006" s="110"/>
    </row>
    <row r="47007" spans="9:10" x14ac:dyDescent="0.25">
      <c r="I47007" s="1"/>
      <c r="J47007" s="110"/>
    </row>
    <row r="47008" spans="9:10" x14ac:dyDescent="0.25">
      <c r="I47008" s="1"/>
      <c r="J47008" s="110"/>
    </row>
    <row r="47009" spans="9:10" x14ac:dyDescent="0.25">
      <c r="I47009" s="1"/>
      <c r="J47009" s="110"/>
    </row>
    <row r="47010" spans="9:10" x14ac:dyDescent="0.25">
      <c r="I47010" s="1"/>
      <c r="J47010" s="110"/>
    </row>
    <row r="47011" spans="9:10" x14ac:dyDescent="0.25">
      <c r="I47011" s="1"/>
      <c r="J47011" s="110"/>
    </row>
    <row r="47012" spans="9:10" x14ac:dyDescent="0.25">
      <c r="I47012" s="1"/>
      <c r="J47012" s="110"/>
    </row>
    <row r="47013" spans="9:10" x14ac:dyDescent="0.25">
      <c r="I47013" s="1"/>
      <c r="J47013" s="110"/>
    </row>
    <row r="47014" spans="9:10" x14ac:dyDescent="0.25">
      <c r="I47014" s="1"/>
      <c r="J47014" s="110"/>
    </row>
    <row r="47015" spans="9:10" x14ac:dyDescent="0.25">
      <c r="I47015" s="1"/>
      <c r="J47015" s="110"/>
    </row>
    <row r="47016" spans="9:10" x14ac:dyDescent="0.25">
      <c r="I47016" s="1"/>
      <c r="J47016" s="110"/>
    </row>
    <row r="47017" spans="9:10" x14ac:dyDescent="0.25">
      <c r="I47017" s="1"/>
      <c r="J47017" s="110"/>
    </row>
    <row r="47018" spans="9:10" x14ac:dyDescent="0.25">
      <c r="I47018" s="1"/>
      <c r="J47018" s="110"/>
    </row>
    <row r="47019" spans="9:10" x14ac:dyDescent="0.25">
      <c r="I47019" s="1"/>
      <c r="J47019" s="110"/>
    </row>
    <row r="47020" spans="9:10" x14ac:dyDescent="0.25">
      <c r="I47020" s="1"/>
      <c r="J47020" s="110"/>
    </row>
    <row r="47021" spans="9:10" x14ac:dyDescent="0.25">
      <c r="I47021" s="1"/>
      <c r="J47021" s="110"/>
    </row>
    <row r="47022" spans="9:10" x14ac:dyDescent="0.25">
      <c r="I47022" s="1"/>
      <c r="J47022" s="110"/>
    </row>
    <row r="47023" spans="9:10" x14ac:dyDescent="0.25">
      <c r="I47023" s="1"/>
      <c r="J47023" s="110"/>
    </row>
    <row r="47024" spans="9:10" x14ac:dyDescent="0.25">
      <c r="I47024" s="1"/>
      <c r="J47024" s="110"/>
    </row>
    <row r="47025" spans="9:10" x14ac:dyDescent="0.25">
      <c r="I47025" s="1"/>
      <c r="J47025" s="110"/>
    </row>
    <row r="47026" spans="9:10" x14ac:dyDescent="0.25">
      <c r="I47026" s="1"/>
      <c r="J47026" s="110"/>
    </row>
    <row r="47027" spans="9:10" x14ac:dyDescent="0.25">
      <c r="I47027" s="1"/>
      <c r="J47027" s="110"/>
    </row>
    <row r="47028" spans="9:10" x14ac:dyDescent="0.25">
      <c r="I47028" s="1"/>
      <c r="J47028" s="110"/>
    </row>
    <row r="47029" spans="9:10" x14ac:dyDescent="0.25">
      <c r="I47029" s="1"/>
      <c r="J47029" s="110"/>
    </row>
    <row r="47030" spans="9:10" x14ac:dyDescent="0.25">
      <c r="I47030" s="1"/>
      <c r="J47030" s="110"/>
    </row>
    <row r="47031" spans="9:10" x14ac:dyDescent="0.25">
      <c r="I47031" s="1"/>
      <c r="J47031" s="110"/>
    </row>
    <row r="47032" spans="9:10" x14ac:dyDescent="0.25">
      <c r="I47032" s="1"/>
      <c r="J47032" s="110"/>
    </row>
    <row r="47033" spans="9:10" x14ac:dyDescent="0.25">
      <c r="I47033" s="1"/>
      <c r="J47033" s="110"/>
    </row>
    <row r="47034" spans="9:10" x14ac:dyDescent="0.25">
      <c r="I47034" s="1"/>
      <c r="J47034" s="110"/>
    </row>
    <row r="47035" spans="9:10" x14ac:dyDescent="0.25">
      <c r="I47035" s="1"/>
      <c r="J47035" s="110"/>
    </row>
    <row r="47036" spans="9:10" x14ac:dyDescent="0.25">
      <c r="I47036" s="1"/>
      <c r="J47036" s="110"/>
    </row>
    <row r="47037" spans="9:10" x14ac:dyDescent="0.25">
      <c r="I47037" s="1"/>
      <c r="J47037" s="110"/>
    </row>
    <row r="47038" spans="9:10" x14ac:dyDescent="0.25">
      <c r="I47038" s="1"/>
      <c r="J47038" s="110"/>
    </row>
    <row r="47039" spans="9:10" x14ac:dyDescent="0.25">
      <c r="I47039" s="1"/>
      <c r="J47039" s="110"/>
    </row>
    <row r="47040" spans="9:10" x14ac:dyDescent="0.25">
      <c r="I47040" s="1"/>
      <c r="J47040" s="110"/>
    </row>
    <row r="47041" spans="9:10" x14ac:dyDescent="0.25">
      <c r="I47041" s="1"/>
      <c r="J47041" s="110"/>
    </row>
    <row r="47042" spans="9:10" x14ac:dyDescent="0.25">
      <c r="I47042" s="1"/>
      <c r="J47042" s="110"/>
    </row>
    <row r="47043" spans="9:10" x14ac:dyDescent="0.25">
      <c r="I47043" s="1"/>
      <c r="J47043" s="110"/>
    </row>
    <row r="47044" spans="9:10" x14ac:dyDescent="0.25">
      <c r="I47044" s="1"/>
      <c r="J47044" s="110"/>
    </row>
    <row r="47045" spans="9:10" x14ac:dyDescent="0.25">
      <c r="I47045" s="1"/>
      <c r="J47045" s="110"/>
    </row>
    <row r="47046" spans="9:10" x14ac:dyDescent="0.25">
      <c r="I47046" s="1"/>
      <c r="J47046" s="110"/>
    </row>
    <row r="47047" spans="9:10" x14ac:dyDescent="0.25">
      <c r="I47047" s="1"/>
      <c r="J47047" s="110"/>
    </row>
    <row r="47048" spans="9:10" x14ac:dyDescent="0.25">
      <c r="I47048" s="1"/>
      <c r="J47048" s="110"/>
    </row>
    <row r="47049" spans="9:10" x14ac:dyDescent="0.25">
      <c r="I47049" s="1"/>
      <c r="J47049" s="110"/>
    </row>
    <row r="47050" spans="9:10" x14ac:dyDescent="0.25">
      <c r="I47050" s="1"/>
      <c r="J47050" s="110"/>
    </row>
    <row r="47051" spans="9:10" x14ac:dyDescent="0.25">
      <c r="I47051" s="1"/>
      <c r="J47051" s="110"/>
    </row>
    <row r="47052" spans="9:10" x14ac:dyDescent="0.25">
      <c r="I47052" s="1"/>
      <c r="J47052" s="110"/>
    </row>
    <row r="47053" spans="9:10" x14ac:dyDescent="0.25">
      <c r="I47053" s="1"/>
      <c r="J47053" s="110"/>
    </row>
    <row r="47054" spans="9:10" x14ac:dyDescent="0.25">
      <c r="I47054" s="1"/>
      <c r="J47054" s="110"/>
    </row>
    <row r="47055" spans="9:10" x14ac:dyDescent="0.25">
      <c r="I47055" s="1"/>
      <c r="J47055" s="110"/>
    </row>
    <row r="47056" spans="9:10" x14ac:dyDescent="0.25">
      <c r="I47056" s="1"/>
      <c r="J47056" s="110"/>
    </row>
    <row r="47057" spans="9:10" x14ac:dyDescent="0.25">
      <c r="I47057" s="1"/>
      <c r="J47057" s="110"/>
    </row>
    <row r="47058" spans="9:10" x14ac:dyDescent="0.25">
      <c r="I47058" s="1"/>
      <c r="J47058" s="110"/>
    </row>
    <row r="47059" spans="9:10" x14ac:dyDescent="0.25">
      <c r="I47059" s="1"/>
      <c r="J47059" s="110"/>
    </row>
    <row r="47060" spans="9:10" x14ac:dyDescent="0.25">
      <c r="I47060" s="1"/>
      <c r="J47060" s="110"/>
    </row>
    <row r="47061" spans="9:10" x14ac:dyDescent="0.25">
      <c r="I47061" s="1"/>
      <c r="J47061" s="110"/>
    </row>
    <row r="47062" spans="9:10" x14ac:dyDescent="0.25">
      <c r="I47062" s="1"/>
      <c r="J47062" s="110"/>
    </row>
    <row r="47063" spans="9:10" x14ac:dyDescent="0.25">
      <c r="I47063" s="1"/>
      <c r="J47063" s="110"/>
    </row>
    <row r="47064" spans="9:10" x14ac:dyDescent="0.25">
      <c r="I47064" s="1"/>
      <c r="J47064" s="110"/>
    </row>
    <row r="47065" spans="9:10" x14ac:dyDescent="0.25">
      <c r="I47065" s="1"/>
      <c r="J47065" s="110"/>
    </row>
    <row r="47066" spans="9:10" x14ac:dyDescent="0.25">
      <c r="I47066" s="1"/>
      <c r="J47066" s="110"/>
    </row>
    <row r="47067" spans="9:10" x14ac:dyDescent="0.25">
      <c r="I47067" s="1"/>
      <c r="J47067" s="110"/>
    </row>
    <row r="47068" spans="9:10" x14ac:dyDescent="0.25">
      <c r="I47068" s="1"/>
      <c r="J47068" s="110"/>
    </row>
    <row r="47069" spans="9:10" x14ac:dyDescent="0.25">
      <c r="I47069" s="1"/>
      <c r="J47069" s="110"/>
    </row>
    <row r="47070" spans="9:10" x14ac:dyDescent="0.25">
      <c r="I47070" s="1"/>
      <c r="J47070" s="110"/>
    </row>
    <row r="47071" spans="9:10" x14ac:dyDescent="0.25">
      <c r="I47071" s="1"/>
      <c r="J47071" s="110"/>
    </row>
    <row r="47072" spans="9:10" x14ac:dyDescent="0.25">
      <c r="I47072" s="1"/>
      <c r="J47072" s="110"/>
    </row>
    <row r="47073" spans="9:10" x14ac:dyDescent="0.25">
      <c r="I47073" s="1"/>
      <c r="J47073" s="110"/>
    </row>
    <row r="47074" spans="9:10" x14ac:dyDescent="0.25">
      <c r="I47074" s="1"/>
      <c r="J47074" s="110"/>
    </row>
    <row r="47075" spans="9:10" x14ac:dyDescent="0.25">
      <c r="I47075" s="1"/>
      <c r="J47075" s="110"/>
    </row>
    <row r="47076" spans="9:10" x14ac:dyDescent="0.25">
      <c r="I47076" s="1"/>
      <c r="J47076" s="110"/>
    </row>
    <row r="47077" spans="9:10" x14ac:dyDescent="0.25">
      <c r="I47077" s="1"/>
      <c r="J47077" s="110"/>
    </row>
    <row r="47078" spans="9:10" x14ac:dyDescent="0.25">
      <c r="I47078" s="1"/>
      <c r="J47078" s="110"/>
    </row>
    <row r="47079" spans="9:10" x14ac:dyDescent="0.25">
      <c r="I47079" s="1"/>
      <c r="J47079" s="110"/>
    </row>
    <row r="47080" spans="9:10" x14ac:dyDescent="0.25">
      <c r="I47080" s="1"/>
      <c r="J47080" s="110"/>
    </row>
    <row r="47081" spans="9:10" x14ac:dyDescent="0.25">
      <c r="I47081" s="1"/>
      <c r="J47081" s="110"/>
    </row>
    <row r="47082" spans="9:10" x14ac:dyDescent="0.25">
      <c r="I47082" s="1"/>
      <c r="J47082" s="110"/>
    </row>
    <row r="47083" spans="9:10" x14ac:dyDescent="0.25">
      <c r="I47083" s="1"/>
      <c r="J47083" s="110"/>
    </row>
    <row r="47084" spans="9:10" x14ac:dyDescent="0.25">
      <c r="I47084" s="1"/>
      <c r="J47084" s="110"/>
    </row>
    <row r="47085" spans="9:10" x14ac:dyDescent="0.25">
      <c r="I47085" s="1"/>
      <c r="J47085" s="110"/>
    </row>
    <row r="47086" spans="9:10" x14ac:dyDescent="0.25">
      <c r="I47086" s="1"/>
      <c r="J47086" s="110"/>
    </row>
    <row r="47087" spans="9:10" x14ac:dyDescent="0.25">
      <c r="I47087" s="1"/>
      <c r="J47087" s="110"/>
    </row>
    <row r="47088" spans="9:10" x14ac:dyDescent="0.25">
      <c r="I47088" s="1"/>
      <c r="J47088" s="110"/>
    </row>
    <row r="47089" spans="9:10" x14ac:dyDescent="0.25">
      <c r="I47089" s="1"/>
      <c r="J47089" s="110"/>
    </row>
    <row r="47090" spans="9:10" x14ac:dyDescent="0.25">
      <c r="I47090" s="1"/>
      <c r="J47090" s="110"/>
    </row>
    <row r="47091" spans="9:10" x14ac:dyDescent="0.25">
      <c r="I47091" s="1"/>
      <c r="J47091" s="110"/>
    </row>
    <row r="47092" spans="9:10" x14ac:dyDescent="0.25">
      <c r="I47092" s="1"/>
      <c r="J47092" s="110"/>
    </row>
    <row r="47093" spans="9:10" x14ac:dyDescent="0.25">
      <c r="I47093" s="1"/>
      <c r="J47093" s="110"/>
    </row>
    <row r="47094" spans="9:10" x14ac:dyDescent="0.25">
      <c r="I47094" s="1"/>
      <c r="J47094" s="110"/>
    </row>
    <row r="47095" spans="9:10" x14ac:dyDescent="0.25">
      <c r="I47095" s="1"/>
      <c r="J47095" s="110"/>
    </row>
    <row r="47096" spans="9:10" x14ac:dyDescent="0.25">
      <c r="I47096" s="1"/>
      <c r="J47096" s="110"/>
    </row>
    <row r="47097" spans="9:10" x14ac:dyDescent="0.25">
      <c r="I47097" s="1"/>
      <c r="J47097" s="110"/>
    </row>
    <row r="47098" spans="9:10" x14ac:dyDescent="0.25">
      <c r="I47098" s="1"/>
      <c r="J47098" s="110"/>
    </row>
    <row r="47099" spans="9:10" x14ac:dyDescent="0.25">
      <c r="I47099" s="1"/>
      <c r="J47099" s="110"/>
    </row>
    <row r="47100" spans="9:10" x14ac:dyDescent="0.25">
      <c r="I47100" s="1"/>
      <c r="J47100" s="110"/>
    </row>
    <row r="47101" spans="9:10" x14ac:dyDescent="0.25">
      <c r="I47101" s="1"/>
      <c r="J47101" s="110"/>
    </row>
    <row r="47102" spans="9:10" x14ac:dyDescent="0.25">
      <c r="I47102" s="1"/>
      <c r="J47102" s="110"/>
    </row>
    <row r="47103" spans="9:10" x14ac:dyDescent="0.25">
      <c r="I47103" s="1"/>
      <c r="J47103" s="110"/>
    </row>
    <row r="47104" spans="9:10" x14ac:dyDescent="0.25">
      <c r="I47104" s="1"/>
      <c r="J47104" s="110"/>
    </row>
    <row r="47105" spans="9:10" x14ac:dyDescent="0.25">
      <c r="I47105" s="1"/>
      <c r="J47105" s="110"/>
    </row>
    <row r="47106" spans="9:10" x14ac:dyDescent="0.25">
      <c r="I47106" s="1"/>
      <c r="J47106" s="110"/>
    </row>
    <row r="47107" spans="9:10" x14ac:dyDescent="0.25">
      <c r="I47107" s="1"/>
      <c r="J47107" s="110"/>
    </row>
    <row r="47108" spans="9:10" x14ac:dyDescent="0.25">
      <c r="I47108" s="1"/>
      <c r="J47108" s="110"/>
    </row>
    <row r="47109" spans="9:10" x14ac:dyDescent="0.25">
      <c r="I47109" s="1"/>
      <c r="J47109" s="110"/>
    </row>
    <row r="47110" spans="9:10" x14ac:dyDescent="0.25">
      <c r="I47110" s="1"/>
      <c r="J47110" s="110"/>
    </row>
    <row r="47111" spans="9:10" x14ac:dyDescent="0.25">
      <c r="I47111" s="1"/>
      <c r="J47111" s="110"/>
    </row>
    <row r="47112" spans="9:10" x14ac:dyDescent="0.25">
      <c r="I47112" s="1"/>
      <c r="J47112" s="110"/>
    </row>
    <row r="47113" spans="9:10" x14ac:dyDescent="0.25">
      <c r="I47113" s="1"/>
      <c r="J47113" s="110"/>
    </row>
    <row r="47114" spans="9:10" x14ac:dyDescent="0.25">
      <c r="I47114" s="1"/>
      <c r="J47114" s="110"/>
    </row>
    <row r="47115" spans="9:10" x14ac:dyDescent="0.25">
      <c r="I47115" s="1"/>
      <c r="J47115" s="110"/>
    </row>
    <row r="47116" spans="9:10" x14ac:dyDescent="0.25">
      <c r="I47116" s="1"/>
      <c r="J47116" s="110"/>
    </row>
    <row r="47117" spans="9:10" x14ac:dyDescent="0.25">
      <c r="I47117" s="1"/>
      <c r="J47117" s="110"/>
    </row>
    <row r="47118" spans="9:10" x14ac:dyDescent="0.25">
      <c r="I47118" s="1"/>
      <c r="J47118" s="110"/>
    </row>
    <row r="47119" spans="9:10" x14ac:dyDescent="0.25">
      <c r="I47119" s="1"/>
      <c r="J47119" s="110"/>
    </row>
    <row r="47120" spans="9:10" x14ac:dyDescent="0.25">
      <c r="I47120" s="1"/>
      <c r="J47120" s="110"/>
    </row>
    <row r="47121" spans="9:10" x14ac:dyDescent="0.25">
      <c r="I47121" s="1"/>
      <c r="J47121" s="110"/>
    </row>
    <row r="47122" spans="9:10" x14ac:dyDescent="0.25">
      <c r="I47122" s="1"/>
      <c r="J47122" s="110"/>
    </row>
    <row r="47123" spans="9:10" x14ac:dyDescent="0.25">
      <c r="I47123" s="1"/>
      <c r="J47123" s="110"/>
    </row>
    <row r="47124" spans="9:10" x14ac:dyDescent="0.25">
      <c r="I47124" s="1"/>
      <c r="J47124" s="110"/>
    </row>
    <row r="47125" spans="9:10" x14ac:dyDescent="0.25">
      <c r="I47125" s="1"/>
      <c r="J47125" s="110"/>
    </row>
    <row r="47126" spans="9:10" x14ac:dyDescent="0.25">
      <c r="I47126" s="1"/>
      <c r="J47126" s="110"/>
    </row>
    <row r="47127" spans="9:10" x14ac:dyDescent="0.25">
      <c r="I47127" s="1"/>
      <c r="J47127" s="110"/>
    </row>
    <row r="47128" spans="9:10" x14ac:dyDescent="0.25">
      <c r="I47128" s="1"/>
      <c r="J47128" s="110"/>
    </row>
    <row r="47129" spans="9:10" x14ac:dyDescent="0.25">
      <c r="I47129" s="1"/>
      <c r="J47129" s="110"/>
    </row>
    <row r="47130" spans="9:10" x14ac:dyDescent="0.25">
      <c r="I47130" s="1"/>
      <c r="J47130" s="110"/>
    </row>
    <row r="47131" spans="9:10" x14ac:dyDescent="0.25">
      <c r="I47131" s="1"/>
      <c r="J47131" s="110"/>
    </row>
    <row r="47132" spans="9:10" x14ac:dyDescent="0.25">
      <c r="I47132" s="1"/>
      <c r="J47132" s="110"/>
    </row>
    <row r="47133" spans="9:10" x14ac:dyDescent="0.25">
      <c r="I47133" s="1"/>
      <c r="J47133" s="110"/>
    </row>
    <row r="47134" spans="9:10" x14ac:dyDescent="0.25">
      <c r="I47134" s="1"/>
      <c r="J47134" s="110"/>
    </row>
    <row r="47135" spans="9:10" x14ac:dyDescent="0.25">
      <c r="I47135" s="1"/>
      <c r="J47135" s="110"/>
    </row>
    <row r="47136" spans="9:10" x14ac:dyDescent="0.25">
      <c r="I47136" s="1"/>
      <c r="J47136" s="110"/>
    </row>
    <row r="47137" spans="9:10" x14ac:dyDescent="0.25">
      <c r="I47137" s="1"/>
      <c r="J47137" s="110"/>
    </row>
    <row r="47138" spans="9:10" x14ac:dyDescent="0.25">
      <c r="I47138" s="1"/>
      <c r="J47138" s="110"/>
    </row>
    <row r="47139" spans="9:10" x14ac:dyDescent="0.25">
      <c r="I47139" s="1"/>
      <c r="J47139" s="110"/>
    </row>
    <row r="47140" spans="9:10" x14ac:dyDescent="0.25">
      <c r="I47140" s="1"/>
      <c r="J47140" s="110"/>
    </row>
    <row r="47141" spans="9:10" x14ac:dyDescent="0.25">
      <c r="I47141" s="1"/>
      <c r="J47141" s="110"/>
    </row>
    <row r="47142" spans="9:10" x14ac:dyDescent="0.25">
      <c r="I47142" s="1"/>
      <c r="J47142" s="110"/>
    </row>
    <row r="47143" spans="9:10" x14ac:dyDescent="0.25">
      <c r="I47143" s="1"/>
      <c r="J47143" s="110"/>
    </row>
    <row r="47144" spans="9:10" x14ac:dyDescent="0.25">
      <c r="I47144" s="1"/>
      <c r="J47144" s="110"/>
    </row>
    <row r="47145" spans="9:10" x14ac:dyDescent="0.25">
      <c r="I47145" s="1"/>
      <c r="J47145" s="110"/>
    </row>
    <row r="47146" spans="9:10" x14ac:dyDescent="0.25">
      <c r="I47146" s="1"/>
      <c r="J47146" s="110"/>
    </row>
    <row r="47147" spans="9:10" x14ac:dyDescent="0.25">
      <c r="I47147" s="1"/>
      <c r="J47147" s="110"/>
    </row>
    <row r="47148" spans="9:10" x14ac:dyDescent="0.25">
      <c r="I47148" s="1"/>
      <c r="J47148" s="110"/>
    </row>
    <row r="47149" spans="9:10" x14ac:dyDescent="0.25">
      <c r="I47149" s="1"/>
      <c r="J47149" s="110"/>
    </row>
    <row r="47150" spans="9:10" x14ac:dyDescent="0.25">
      <c r="I47150" s="1"/>
      <c r="J47150" s="110"/>
    </row>
    <row r="47151" spans="9:10" x14ac:dyDescent="0.25">
      <c r="I47151" s="1"/>
      <c r="J47151" s="110"/>
    </row>
    <row r="47152" spans="9:10" x14ac:dyDescent="0.25">
      <c r="I47152" s="1"/>
      <c r="J47152" s="110"/>
    </row>
    <row r="47153" spans="9:10" x14ac:dyDescent="0.25">
      <c r="I47153" s="1"/>
      <c r="J47153" s="110"/>
    </row>
    <row r="47154" spans="9:10" x14ac:dyDescent="0.25">
      <c r="I47154" s="1"/>
      <c r="J47154" s="110"/>
    </row>
    <row r="47155" spans="9:10" x14ac:dyDescent="0.25">
      <c r="I47155" s="1"/>
      <c r="J47155" s="110"/>
    </row>
    <row r="47156" spans="9:10" x14ac:dyDescent="0.25">
      <c r="I47156" s="1"/>
      <c r="J47156" s="110"/>
    </row>
    <row r="47157" spans="9:10" x14ac:dyDescent="0.25">
      <c r="I47157" s="1"/>
      <c r="J47157" s="110"/>
    </row>
    <row r="47158" spans="9:10" x14ac:dyDescent="0.25">
      <c r="I47158" s="1"/>
      <c r="J47158" s="110"/>
    </row>
    <row r="47159" spans="9:10" x14ac:dyDescent="0.25">
      <c r="I47159" s="1"/>
      <c r="J47159" s="110"/>
    </row>
    <row r="47160" spans="9:10" x14ac:dyDescent="0.25">
      <c r="I47160" s="1"/>
      <c r="J47160" s="110"/>
    </row>
    <row r="47161" spans="9:10" x14ac:dyDescent="0.25">
      <c r="I47161" s="1"/>
      <c r="J47161" s="110"/>
    </row>
    <row r="47162" spans="9:10" x14ac:dyDescent="0.25">
      <c r="I47162" s="1"/>
      <c r="J47162" s="110"/>
    </row>
    <row r="47163" spans="9:10" x14ac:dyDescent="0.25">
      <c r="I47163" s="1"/>
      <c r="J47163" s="110"/>
    </row>
    <row r="47164" spans="9:10" x14ac:dyDescent="0.25">
      <c r="I47164" s="1"/>
      <c r="J47164" s="110"/>
    </row>
    <row r="47165" spans="9:10" x14ac:dyDescent="0.25">
      <c r="I47165" s="1"/>
      <c r="J47165" s="110"/>
    </row>
    <row r="47166" spans="9:10" x14ac:dyDescent="0.25">
      <c r="I47166" s="1"/>
      <c r="J47166" s="110"/>
    </row>
    <row r="47167" spans="9:10" x14ac:dyDescent="0.25">
      <c r="I47167" s="1"/>
      <c r="J47167" s="110"/>
    </row>
    <row r="47168" spans="9:10" x14ac:dyDescent="0.25">
      <c r="I47168" s="1"/>
      <c r="J47168" s="110"/>
    </row>
    <row r="47169" spans="9:10" x14ac:dyDescent="0.25">
      <c r="I47169" s="1"/>
      <c r="J47169" s="110"/>
    </row>
    <row r="47170" spans="9:10" x14ac:dyDescent="0.25">
      <c r="I47170" s="1"/>
      <c r="J47170" s="110"/>
    </row>
    <row r="47171" spans="9:10" x14ac:dyDescent="0.25">
      <c r="I47171" s="1"/>
      <c r="J47171" s="110"/>
    </row>
    <row r="47172" spans="9:10" x14ac:dyDescent="0.25">
      <c r="I47172" s="1"/>
      <c r="J47172" s="110"/>
    </row>
    <row r="47173" spans="9:10" x14ac:dyDescent="0.25">
      <c r="I47173" s="1"/>
      <c r="J47173" s="110"/>
    </row>
    <row r="47174" spans="9:10" x14ac:dyDescent="0.25">
      <c r="I47174" s="1"/>
      <c r="J47174" s="110"/>
    </row>
    <row r="47175" spans="9:10" x14ac:dyDescent="0.25">
      <c r="I47175" s="1"/>
      <c r="J47175" s="110"/>
    </row>
    <row r="47176" spans="9:10" x14ac:dyDescent="0.25">
      <c r="I47176" s="1"/>
      <c r="J47176" s="110"/>
    </row>
    <row r="47177" spans="9:10" x14ac:dyDescent="0.25">
      <c r="I47177" s="1"/>
      <c r="J47177" s="110"/>
    </row>
    <row r="47178" spans="9:10" x14ac:dyDescent="0.25">
      <c r="I47178" s="1"/>
      <c r="J47178" s="110"/>
    </row>
    <row r="47179" spans="9:10" x14ac:dyDescent="0.25">
      <c r="I47179" s="1"/>
      <c r="J47179" s="110"/>
    </row>
    <row r="47180" spans="9:10" x14ac:dyDescent="0.25">
      <c r="I47180" s="1"/>
      <c r="J47180" s="110"/>
    </row>
    <row r="47181" spans="9:10" x14ac:dyDescent="0.25">
      <c r="I47181" s="1"/>
      <c r="J47181" s="110"/>
    </row>
    <row r="47182" spans="9:10" x14ac:dyDescent="0.25">
      <c r="I47182" s="1"/>
      <c r="J47182" s="110"/>
    </row>
    <row r="47183" spans="9:10" x14ac:dyDescent="0.25">
      <c r="I47183" s="1"/>
      <c r="J47183" s="110"/>
    </row>
    <row r="47184" spans="9:10" x14ac:dyDescent="0.25">
      <c r="I47184" s="1"/>
      <c r="J47184" s="110"/>
    </row>
    <row r="47185" spans="9:10" x14ac:dyDescent="0.25">
      <c r="I47185" s="1"/>
      <c r="J47185" s="110"/>
    </row>
    <row r="47186" spans="9:10" x14ac:dyDescent="0.25">
      <c r="I47186" s="1"/>
      <c r="J47186" s="110"/>
    </row>
    <row r="47187" spans="9:10" x14ac:dyDescent="0.25">
      <c r="I47187" s="1"/>
      <c r="J47187" s="110"/>
    </row>
    <row r="47188" spans="9:10" x14ac:dyDescent="0.25">
      <c r="I47188" s="1"/>
      <c r="J47188" s="110"/>
    </row>
    <row r="47189" spans="9:10" x14ac:dyDescent="0.25">
      <c r="I47189" s="1"/>
      <c r="J47189" s="110"/>
    </row>
    <row r="47190" spans="9:10" x14ac:dyDescent="0.25">
      <c r="I47190" s="1"/>
      <c r="J47190" s="110"/>
    </row>
    <row r="47191" spans="9:10" x14ac:dyDescent="0.25">
      <c r="I47191" s="1"/>
      <c r="J47191" s="110"/>
    </row>
    <row r="47192" spans="9:10" x14ac:dyDescent="0.25">
      <c r="I47192" s="1"/>
      <c r="J47192" s="110"/>
    </row>
    <row r="47193" spans="9:10" x14ac:dyDescent="0.25">
      <c r="I47193" s="1"/>
      <c r="J47193" s="110"/>
    </row>
    <row r="47194" spans="9:10" x14ac:dyDescent="0.25">
      <c r="I47194" s="1"/>
      <c r="J47194" s="110"/>
    </row>
    <row r="47195" spans="9:10" x14ac:dyDescent="0.25">
      <c r="I47195" s="1"/>
      <c r="J47195" s="110"/>
    </row>
    <row r="47196" spans="9:10" x14ac:dyDescent="0.25">
      <c r="I47196" s="1"/>
      <c r="J47196" s="110"/>
    </row>
    <row r="47197" spans="9:10" x14ac:dyDescent="0.25">
      <c r="I47197" s="1"/>
      <c r="J47197" s="110"/>
    </row>
    <row r="47198" spans="9:10" x14ac:dyDescent="0.25">
      <c r="I47198" s="1"/>
      <c r="J47198" s="110"/>
    </row>
    <row r="47199" spans="9:10" x14ac:dyDescent="0.25">
      <c r="I47199" s="1"/>
      <c r="J47199" s="110"/>
    </row>
    <row r="47200" spans="9:10" x14ac:dyDescent="0.25">
      <c r="I47200" s="1"/>
      <c r="J47200" s="110"/>
    </row>
    <row r="47201" spans="9:10" x14ac:dyDescent="0.25">
      <c r="I47201" s="1"/>
      <c r="J47201" s="110"/>
    </row>
    <row r="47202" spans="9:10" x14ac:dyDescent="0.25">
      <c r="I47202" s="1"/>
      <c r="J47202" s="110"/>
    </row>
    <row r="47203" spans="9:10" x14ac:dyDescent="0.25">
      <c r="I47203" s="1"/>
      <c r="J47203" s="110"/>
    </row>
    <row r="47204" spans="9:10" x14ac:dyDescent="0.25">
      <c r="I47204" s="1"/>
      <c r="J47204" s="110"/>
    </row>
    <row r="47205" spans="9:10" x14ac:dyDescent="0.25">
      <c r="I47205" s="1"/>
      <c r="J47205" s="110"/>
    </row>
    <row r="47206" spans="9:10" x14ac:dyDescent="0.25">
      <c r="I47206" s="1"/>
      <c r="J47206" s="110"/>
    </row>
    <row r="47207" spans="9:10" x14ac:dyDescent="0.25">
      <c r="I47207" s="1"/>
      <c r="J47207" s="110"/>
    </row>
    <row r="47208" spans="9:10" x14ac:dyDescent="0.25">
      <c r="I47208" s="1"/>
      <c r="J47208" s="110"/>
    </row>
    <row r="47209" spans="9:10" x14ac:dyDescent="0.25">
      <c r="I47209" s="1"/>
      <c r="J47209" s="110"/>
    </row>
    <row r="47210" spans="9:10" x14ac:dyDescent="0.25">
      <c r="I47210" s="1"/>
      <c r="J47210" s="110"/>
    </row>
    <row r="47211" spans="9:10" x14ac:dyDescent="0.25">
      <c r="I47211" s="1"/>
      <c r="J47211" s="110"/>
    </row>
    <row r="47212" spans="9:10" x14ac:dyDescent="0.25">
      <c r="I47212" s="1"/>
      <c r="J47212" s="110"/>
    </row>
    <row r="47213" spans="9:10" x14ac:dyDescent="0.25">
      <c r="I47213" s="1"/>
      <c r="J47213" s="110"/>
    </row>
    <row r="47214" spans="9:10" x14ac:dyDescent="0.25">
      <c r="I47214" s="1"/>
      <c r="J47214" s="110"/>
    </row>
    <row r="47215" spans="9:10" x14ac:dyDescent="0.25">
      <c r="I47215" s="1"/>
      <c r="J47215" s="110"/>
    </row>
    <row r="47216" spans="9:10" x14ac:dyDescent="0.25">
      <c r="I47216" s="1"/>
      <c r="J47216" s="110"/>
    </row>
    <row r="47217" spans="9:10" x14ac:dyDescent="0.25">
      <c r="I47217" s="1"/>
      <c r="J47217" s="110"/>
    </row>
    <row r="47218" spans="9:10" x14ac:dyDescent="0.25">
      <c r="I47218" s="1"/>
      <c r="J47218" s="110"/>
    </row>
    <row r="47219" spans="9:10" x14ac:dyDescent="0.25">
      <c r="I47219" s="1"/>
      <c r="J47219" s="110"/>
    </row>
    <row r="47220" spans="9:10" x14ac:dyDescent="0.25">
      <c r="I47220" s="1"/>
      <c r="J47220" s="110"/>
    </row>
    <row r="47221" spans="9:10" x14ac:dyDescent="0.25">
      <c r="I47221" s="1"/>
      <c r="J47221" s="110"/>
    </row>
    <row r="47222" spans="9:10" x14ac:dyDescent="0.25">
      <c r="I47222" s="1"/>
      <c r="J47222" s="110"/>
    </row>
    <row r="47223" spans="9:10" x14ac:dyDescent="0.25">
      <c r="I47223" s="1"/>
      <c r="J47223" s="110"/>
    </row>
    <row r="47224" spans="9:10" x14ac:dyDescent="0.25">
      <c r="I47224" s="1"/>
      <c r="J47224" s="110"/>
    </row>
    <row r="47225" spans="9:10" x14ac:dyDescent="0.25">
      <c r="I47225" s="1"/>
      <c r="J47225" s="110"/>
    </row>
    <row r="47226" spans="9:10" x14ac:dyDescent="0.25">
      <c r="I47226" s="1"/>
      <c r="J47226" s="110"/>
    </row>
    <row r="47227" spans="9:10" x14ac:dyDescent="0.25">
      <c r="I47227" s="1"/>
      <c r="J47227" s="110"/>
    </row>
    <row r="47228" spans="9:10" x14ac:dyDescent="0.25">
      <c r="I47228" s="1"/>
      <c r="J47228" s="110"/>
    </row>
    <row r="47229" spans="9:10" x14ac:dyDescent="0.25">
      <c r="I47229" s="1"/>
      <c r="J47229" s="110"/>
    </row>
    <row r="47230" spans="9:10" x14ac:dyDescent="0.25">
      <c r="I47230" s="1"/>
      <c r="J47230" s="110"/>
    </row>
    <row r="47231" spans="9:10" x14ac:dyDescent="0.25">
      <c r="I47231" s="1"/>
      <c r="J47231" s="110"/>
    </row>
    <row r="47232" spans="9:10" x14ac:dyDescent="0.25">
      <c r="I47232" s="1"/>
      <c r="J47232" s="110"/>
    </row>
    <row r="47233" spans="9:10" x14ac:dyDescent="0.25">
      <c r="I47233" s="1"/>
      <c r="J47233" s="110"/>
    </row>
    <row r="47234" spans="9:10" x14ac:dyDescent="0.25">
      <c r="I47234" s="1"/>
      <c r="J47234" s="110"/>
    </row>
    <row r="47235" spans="9:10" x14ac:dyDescent="0.25">
      <c r="I47235" s="1"/>
      <c r="J47235" s="110"/>
    </row>
    <row r="47236" spans="9:10" x14ac:dyDescent="0.25">
      <c r="I47236" s="1"/>
      <c r="J47236" s="110"/>
    </row>
    <row r="47237" spans="9:10" x14ac:dyDescent="0.25">
      <c r="I47237" s="1"/>
      <c r="J47237" s="110"/>
    </row>
    <row r="47238" spans="9:10" x14ac:dyDescent="0.25">
      <c r="I47238" s="1"/>
      <c r="J47238" s="110"/>
    </row>
    <row r="47239" spans="9:10" x14ac:dyDescent="0.25">
      <c r="I47239" s="1"/>
      <c r="J47239" s="110"/>
    </row>
    <row r="47240" spans="9:10" x14ac:dyDescent="0.25">
      <c r="I47240" s="1"/>
      <c r="J47240" s="110"/>
    </row>
    <row r="47241" spans="9:10" x14ac:dyDescent="0.25">
      <c r="I47241" s="1"/>
      <c r="J47241" s="110"/>
    </row>
    <row r="47242" spans="9:10" x14ac:dyDescent="0.25">
      <c r="I47242" s="1"/>
      <c r="J47242" s="110"/>
    </row>
    <row r="47243" spans="9:10" x14ac:dyDescent="0.25">
      <c r="I47243" s="1"/>
      <c r="J47243" s="110"/>
    </row>
    <row r="47244" spans="9:10" x14ac:dyDescent="0.25">
      <c r="I47244" s="1"/>
      <c r="J47244" s="110"/>
    </row>
    <row r="47245" spans="9:10" x14ac:dyDescent="0.25">
      <c r="I47245" s="1"/>
      <c r="J47245" s="110"/>
    </row>
    <row r="47246" spans="9:10" x14ac:dyDescent="0.25">
      <c r="I47246" s="1"/>
      <c r="J47246" s="110"/>
    </row>
    <row r="47247" spans="9:10" x14ac:dyDescent="0.25">
      <c r="I47247" s="1"/>
      <c r="J47247" s="110"/>
    </row>
    <row r="47248" spans="9:10" x14ac:dyDescent="0.25">
      <c r="I47248" s="1"/>
      <c r="J47248" s="110"/>
    </row>
    <row r="47249" spans="9:10" x14ac:dyDescent="0.25">
      <c r="I47249" s="1"/>
      <c r="J47249" s="110"/>
    </row>
    <row r="47250" spans="9:10" x14ac:dyDescent="0.25">
      <c r="I47250" s="1"/>
      <c r="J47250" s="110"/>
    </row>
    <row r="47251" spans="9:10" x14ac:dyDescent="0.25">
      <c r="I47251" s="1"/>
      <c r="J47251" s="110"/>
    </row>
    <row r="47252" spans="9:10" x14ac:dyDescent="0.25">
      <c r="I47252" s="1"/>
      <c r="J47252" s="110"/>
    </row>
    <row r="47253" spans="9:10" x14ac:dyDescent="0.25">
      <c r="I47253" s="1"/>
      <c r="J47253" s="110"/>
    </row>
    <row r="47254" spans="9:10" x14ac:dyDescent="0.25">
      <c r="I47254" s="1"/>
      <c r="J47254" s="110"/>
    </row>
    <row r="47255" spans="9:10" x14ac:dyDescent="0.25">
      <c r="I47255" s="1"/>
      <c r="J47255" s="110"/>
    </row>
    <row r="47256" spans="9:10" x14ac:dyDescent="0.25">
      <c r="I47256" s="1"/>
      <c r="J47256" s="110"/>
    </row>
    <row r="47257" spans="9:10" x14ac:dyDescent="0.25">
      <c r="I47257" s="1"/>
      <c r="J47257" s="110"/>
    </row>
    <row r="47258" spans="9:10" x14ac:dyDescent="0.25">
      <c r="I47258" s="1"/>
      <c r="J47258" s="110"/>
    </row>
    <row r="47259" spans="9:10" x14ac:dyDescent="0.25">
      <c r="I47259" s="1"/>
      <c r="J47259" s="110"/>
    </row>
    <row r="47260" spans="9:10" x14ac:dyDescent="0.25">
      <c r="I47260" s="1"/>
      <c r="J47260" s="110"/>
    </row>
    <row r="47261" spans="9:10" x14ac:dyDescent="0.25">
      <c r="I47261" s="1"/>
      <c r="J47261" s="110"/>
    </row>
    <row r="47262" spans="9:10" x14ac:dyDescent="0.25">
      <c r="I47262" s="1"/>
      <c r="J47262" s="110"/>
    </row>
    <row r="47263" spans="9:10" x14ac:dyDescent="0.25">
      <c r="I47263" s="1"/>
      <c r="J47263" s="110"/>
    </row>
    <row r="47264" spans="9:10" x14ac:dyDescent="0.25">
      <c r="I47264" s="1"/>
      <c r="J47264" s="110"/>
    </row>
    <row r="47265" spans="9:10" x14ac:dyDescent="0.25">
      <c r="I47265" s="1"/>
      <c r="J47265" s="110"/>
    </row>
    <row r="47266" spans="9:10" x14ac:dyDescent="0.25">
      <c r="I47266" s="1"/>
      <c r="J47266" s="110"/>
    </row>
    <row r="47267" spans="9:10" x14ac:dyDescent="0.25">
      <c r="I47267" s="1"/>
      <c r="J47267" s="110"/>
    </row>
    <row r="47268" spans="9:10" x14ac:dyDescent="0.25">
      <c r="I47268" s="1"/>
      <c r="J47268" s="110"/>
    </row>
    <row r="47269" spans="9:10" x14ac:dyDescent="0.25">
      <c r="I47269" s="1"/>
      <c r="J47269" s="110"/>
    </row>
    <row r="47270" spans="9:10" x14ac:dyDescent="0.25">
      <c r="I47270" s="1"/>
      <c r="J47270" s="110"/>
    </row>
    <row r="47271" spans="9:10" x14ac:dyDescent="0.25">
      <c r="I47271" s="1"/>
      <c r="J47271" s="110"/>
    </row>
    <row r="47272" spans="9:10" x14ac:dyDescent="0.25">
      <c r="I47272" s="1"/>
      <c r="J47272" s="110"/>
    </row>
    <row r="47273" spans="9:10" x14ac:dyDescent="0.25">
      <c r="I47273" s="1"/>
      <c r="J47273" s="110"/>
    </row>
    <row r="47274" spans="9:10" x14ac:dyDescent="0.25">
      <c r="I47274" s="1"/>
      <c r="J47274" s="110"/>
    </row>
    <row r="47275" spans="9:10" x14ac:dyDescent="0.25">
      <c r="I47275" s="1"/>
      <c r="J47275" s="110"/>
    </row>
    <row r="47276" spans="9:10" x14ac:dyDescent="0.25">
      <c r="I47276" s="1"/>
      <c r="J47276" s="110"/>
    </row>
    <row r="47277" spans="9:10" x14ac:dyDescent="0.25">
      <c r="I47277" s="1"/>
      <c r="J47277" s="110"/>
    </row>
    <row r="47278" spans="9:10" x14ac:dyDescent="0.25">
      <c r="I47278" s="1"/>
      <c r="J47278" s="110"/>
    </row>
    <row r="47279" spans="9:10" x14ac:dyDescent="0.25">
      <c r="I47279" s="1"/>
      <c r="J47279" s="110"/>
    </row>
    <row r="47280" spans="9:10" x14ac:dyDescent="0.25">
      <c r="I47280" s="1"/>
      <c r="J47280" s="110"/>
    </row>
    <row r="47281" spans="9:10" x14ac:dyDescent="0.25">
      <c r="I47281" s="1"/>
      <c r="J47281" s="110"/>
    </row>
    <row r="47282" spans="9:10" x14ac:dyDescent="0.25">
      <c r="I47282" s="1"/>
      <c r="J47282" s="110"/>
    </row>
    <row r="47283" spans="9:10" x14ac:dyDescent="0.25">
      <c r="I47283" s="1"/>
      <c r="J47283" s="110"/>
    </row>
    <row r="47284" spans="9:10" x14ac:dyDescent="0.25">
      <c r="I47284" s="1"/>
      <c r="J47284" s="110"/>
    </row>
    <row r="47285" spans="9:10" x14ac:dyDescent="0.25">
      <c r="I47285" s="1"/>
      <c r="J47285" s="110"/>
    </row>
    <row r="47286" spans="9:10" x14ac:dyDescent="0.25">
      <c r="I47286" s="1"/>
      <c r="J47286" s="110"/>
    </row>
    <row r="47287" spans="9:10" x14ac:dyDescent="0.25">
      <c r="I47287" s="1"/>
      <c r="J47287" s="110"/>
    </row>
    <row r="47288" spans="9:10" x14ac:dyDescent="0.25">
      <c r="I47288" s="1"/>
      <c r="J47288" s="110"/>
    </row>
    <row r="47289" spans="9:10" x14ac:dyDescent="0.25">
      <c r="I47289" s="1"/>
      <c r="J47289" s="110"/>
    </row>
    <row r="47290" spans="9:10" x14ac:dyDescent="0.25">
      <c r="I47290" s="1"/>
      <c r="J47290" s="110"/>
    </row>
    <row r="47291" spans="9:10" x14ac:dyDescent="0.25">
      <c r="I47291" s="1"/>
      <c r="J47291" s="110"/>
    </row>
    <row r="47292" spans="9:10" x14ac:dyDescent="0.25">
      <c r="I47292" s="1"/>
      <c r="J47292" s="110"/>
    </row>
    <row r="47293" spans="9:10" x14ac:dyDescent="0.25">
      <c r="I47293" s="1"/>
      <c r="J47293" s="110"/>
    </row>
    <row r="47294" spans="9:10" x14ac:dyDescent="0.25">
      <c r="I47294" s="1"/>
      <c r="J47294" s="110"/>
    </row>
    <row r="47295" spans="9:10" x14ac:dyDescent="0.25">
      <c r="I47295" s="1"/>
      <c r="J47295" s="110"/>
    </row>
    <row r="47296" spans="9:10" x14ac:dyDescent="0.25">
      <c r="I47296" s="1"/>
      <c r="J47296" s="110"/>
    </row>
    <row r="47297" spans="9:10" x14ac:dyDescent="0.25">
      <c r="I47297" s="1"/>
      <c r="J47297" s="110"/>
    </row>
    <row r="47298" spans="9:10" x14ac:dyDescent="0.25">
      <c r="I47298" s="1"/>
      <c r="J47298" s="110"/>
    </row>
    <row r="47299" spans="9:10" x14ac:dyDescent="0.25">
      <c r="I47299" s="1"/>
      <c r="J47299" s="110"/>
    </row>
    <row r="47300" spans="9:10" x14ac:dyDescent="0.25">
      <c r="I47300" s="1"/>
      <c r="J47300" s="110"/>
    </row>
    <row r="47301" spans="9:10" x14ac:dyDescent="0.25">
      <c r="I47301" s="1"/>
      <c r="J47301" s="110"/>
    </row>
    <row r="47302" spans="9:10" x14ac:dyDescent="0.25">
      <c r="I47302" s="1"/>
      <c r="J47302" s="110"/>
    </row>
    <row r="47303" spans="9:10" x14ac:dyDescent="0.25">
      <c r="I47303" s="1"/>
      <c r="J47303" s="110"/>
    </row>
    <row r="47304" spans="9:10" x14ac:dyDescent="0.25">
      <c r="I47304" s="1"/>
      <c r="J47304" s="110"/>
    </row>
    <row r="47305" spans="9:10" x14ac:dyDescent="0.25">
      <c r="I47305" s="1"/>
      <c r="J47305" s="110"/>
    </row>
    <row r="47306" spans="9:10" x14ac:dyDescent="0.25">
      <c r="I47306" s="1"/>
      <c r="J47306" s="110"/>
    </row>
    <row r="47307" spans="9:10" x14ac:dyDescent="0.25">
      <c r="I47307" s="1"/>
      <c r="J47307" s="110"/>
    </row>
    <row r="47308" spans="9:10" x14ac:dyDescent="0.25">
      <c r="I47308" s="1"/>
      <c r="J47308" s="110"/>
    </row>
    <row r="47309" spans="9:10" x14ac:dyDescent="0.25">
      <c r="I47309" s="1"/>
      <c r="J47309" s="110"/>
    </row>
    <row r="47310" spans="9:10" x14ac:dyDescent="0.25">
      <c r="I47310" s="1"/>
      <c r="J47310" s="110"/>
    </row>
    <row r="47311" spans="9:10" x14ac:dyDescent="0.25">
      <c r="I47311" s="1"/>
      <c r="J47311" s="110"/>
    </row>
    <row r="47312" spans="9:10" x14ac:dyDescent="0.25">
      <c r="I47312" s="1"/>
      <c r="J47312" s="110"/>
    </row>
    <row r="47313" spans="9:10" x14ac:dyDescent="0.25">
      <c r="I47313" s="1"/>
      <c r="J47313" s="110"/>
    </row>
    <row r="47314" spans="9:10" x14ac:dyDescent="0.25">
      <c r="I47314" s="1"/>
      <c r="J47314" s="110"/>
    </row>
    <row r="47315" spans="9:10" x14ac:dyDescent="0.25">
      <c r="I47315" s="1"/>
      <c r="J47315" s="110"/>
    </row>
    <row r="47316" spans="9:10" x14ac:dyDescent="0.25">
      <c r="I47316" s="1"/>
      <c r="J47316" s="110"/>
    </row>
    <row r="47317" spans="9:10" x14ac:dyDescent="0.25">
      <c r="I47317" s="1"/>
      <c r="J47317" s="110"/>
    </row>
    <row r="47318" spans="9:10" x14ac:dyDescent="0.25">
      <c r="I47318" s="1"/>
      <c r="J47318" s="110"/>
    </row>
    <row r="47319" spans="9:10" x14ac:dyDescent="0.25">
      <c r="I47319" s="1"/>
      <c r="J47319" s="110"/>
    </row>
    <row r="47320" spans="9:10" x14ac:dyDescent="0.25">
      <c r="I47320" s="1"/>
      <c r="J47320" s="110"/>
    </row>
    <row r="47321" spans="9:10" x14ac:dyDescent="0.25">
      <c r="I47321" s="1"/>
      <c r="J47321" s="110"/>
    </row>
    <row r="47322" spans="9:10" x14ac:dyDescent="0.25">
      <c r="I47322" s="1"/>
      <c r="J47322" s="110"/>
    </row>
    <row r="47323" spans="9:10" x14ac:dyDescent="0.25">
      <c r="I47323" s="1"/>
      <c r="J47323" s="110"/>
    </row>
    <row r="47324" spans="9:10" x14ac:dyDescent="0.25">
      <c r="I47324" s="1"/>
      <c r="J47324" s="110"/>
    </row>
    <row r="47325" spans="9:10" x14ac:dyDescent="0.25">
      <c r="I47325" s="1"/>
      <c r="J47325" s="110"/>
    </row>
    <row r="47326" spans="9:10" x14ac:dyDescent="0.25">
      <c r="I47326" s="1"/>
      <c r="J47326" s="110"/>
    </row>
    <row r="47327" spans="9:10" x14ac:dyDescent="0.25">
      <c r="I47327" s="1"/>
      <c r="J47327" s="110"/>
    </row>
    <row r="47328" spans="9:10" x14ac:dyDescent="0.25">
      <c r="I47328" s="1"/>
      <c r="J47328" s="110"/>
    </row>
    <row r="47329" spans="9:10" x14ac:dyDescent="0.25">
      <c r="I47329" s="1"/>
      <c r="J47329" s="110"/>
    </row>
    <row r="47330" spans="9:10" x14ac:dyDescent="0.25">
      <c r="I47330" s="1"/>
      <c r="J47330" s="110"/>
    </row>
    <row r="47331" spans="9:10" x14ac:dyDescent="0.25">
      <c r="I47331" s="1"/>
      <c r="J47331" s="110"/>
    </row>
    <row r="47332" spans="9:10" x14ac:dyDescent="0.25">
      <c r="I47332" s="1"/>
      <c r="J47332" s="110"/>
    </row>
    <row r="47333" spans="9:10" x14ac:dyDescent="0.25">
      <c r="I47333" s="1"/>
      <c r="J47333" s="110"/>
    </row>
    <row r="47334" spans="9:10" x14ac:dyDescent="0.25">
      <c r="I47334" s="1"/>
      <c r="J47334" s="110"/>
    </row>
    <row r="47335" spans="9:10" x14ac:dyDescent="0.25">
      <c r="I47335" s="1"/>
      <c r="J47335" s="110"/>
    </row>
    <row r="47336" spans="9:10" x14ac:dyDescent="0.25">
      <c r="I47336" s="1"/>
      <c r="J47336" s="110"/>
    </row>
    <row r="47337" spans="9:10" x14ac:dyDescent="0.25">
      <c r="I47337" s="1"/>
      <c r="J47337" s="110"/>
    </row>
    <row r="47338" spans="9:10" x14ac:dyDescent="0.25">
      <c r="I47338" s="1"/>
      <c r="J47338" s="110"/>
    </row>
    <row r="47339" spans="9:10" x14ac:dyDescent="0.25">
      <c r="I47339" s="1"/>
      <c r="J47339" s="110"/>
    </row>
    <row r="47340" spans="9:10" x14ac:dyDescent="0.25">
      <c r="I47340" s="1"/>
      <c r="J47340" s="110"/>
    </row>
    <row r="47341" spans="9:10" x14ac:dyDescent="0.25">
      <c r="I47341" s="1"/>
      <c r="J47341" s="110"/>
    </row>
    <row r="47342" spans="9:10" x14ac:dyDescent="0.25">
      <c r="I47342" s="1"/>
      <c r="J47342" s="110"/>
    </row>
    <row r="47343" spans="9:10" x14ac:dyDescent="0.25">
      <c r="I47343" s="1"/>
      <c r="J47343" s="110"/>
    </row>
    <row r="47344" spans="9:10" x14ac:dyDescent="0.25">
      <c r="I47344" s="1"/>
      <c r="J47344" s="110"/>
    </row>
    <row r="47345" spans="9:10" x14ac:dyDescent="0.25">
      <c r="I47345" s="1"/>
      <c r="J47345" s="110"/>
    </row>
    <row r="47346" spans="9:10" x14ac:dyDescent="0.25">
      <c r="I47346" s="1"/>
      <c r="J47346" s="110"/>
    </row>
    <row r="47347" spans="9:10" x14ac:dyDescent="0.25">
      <c r="I47347" s="1"/>
      <c r="J47347" s="110"/>
    </row>
    <row r="47348" spans="9:10" x14ac:dyDescent="0.25">
      <c r="I47348" s="1"/>
      <c r="J47348" s="110"/>
    </row>
    <row r="47349" spans="9:10" x14ac:dyDescent="0.25">
      <c r="I47349" s="1"/>
      <c r="J47349" s="110"/>
    </row>
    <row r="47350" spans="9:10" x14ac:dyDescent="0.25">
      <c r="I47350" s="1"/>
      <c r="J47350" s="110"/>
    </row>
    <row r="47351" spans="9:10" x14ac:dyDescent="0.25">
      <c r="I47351" s="1"/>
      <c r="J47351" s="110"/>
    </row>
    <row r="47352" spans="9:10" x14ac:dyDescent="0.25">
      <c r="I47352" s="1"/>
      <c r="J47352" s="110"/>
    </row>
    <row r="47353" spans="9:10" x14ac:dyDescent="0.25">
      <c r="I47353" s="1"/>
      <c r="J47353" s="110"/>
    </row>
    <row r="47354" spans="9:10" x14ac:dyDescent="0.25">
      <c r="I47354" s="1"/>
      <c r="J47354" s="110"/>
    </row>
    <row r="47355" spans="9:10" x14ac:dyDescent="0.25">
      <c r="I47355" s="1"/>
      <c r="J47355" s="110"/>
    </row>
    <row r="47356" spans="9:10" x14ac:dyDescent="0.25">
      <c r="I47356" s="1"/>
      <c r="J47356" s="110"/>
    </row>
    <row r="47357" spans="9:10" x14ac:dyDescent="0.25">
      <c r="I47357" s="1"/>
      <c r="J47357" s="110"/>
    </row>
    <row r="47358" spans="9:10" x14ac:dyDescent="0.25">
      <c r="I47358" s="1"/>
      <c r="J47358" s="110"/>
    </row>
    <row r="47359" spans="9:10" x14ac:dyDescent="0.25">
      <c r="I47359" s="1"/>
      <c r="J47359" s="110"/>
    </row>
    <row r="47360" spans="9:10" x14ac:dyDescent="0.25">
      <c r="I47360" s="1"/>
      <c r="J47360" s="110"/>
    </row>
    <row r="47361" spans="9:10" x14ac:dyDescent="0.25">
      <c r="I47361" s="1"/>
      <c r="J47361" s="110"/>
    </row>
    <row r="47362" spans="9:10" x14ac:dyDescent="0.25">
      <c r="I47362" s="1"/>
      <c r="J47362" s="110"/>
    </row>
    <row r="47363" spans="9:10" x14ac:dyDescent="0.25">
      <c r="I47363" s="1"/>
      <c r="J47363" s="110"/>
    </row>
    <row r="47364" spans="9:10" x14ac:dyDescent="0.25">
      <c r="I47364" s="1"/>
      <c r="J47364" s="110"/>
    </row>
    <row r="47365" spans="9:10" x14ac:dyDescent="0.25">
      <c r="I47365" s="1"/>
      <c r="J47365" s="110"/>
    </row>
    <row r="47366" spans="9:10" x14ac:dyDescent="0.25">
      <c r="I47366" s="1"/>
      <c r="J47366" s="110"/>
    </row>
    <row r="47367" spans="9:10" x14ac:dyDescent="0.25">
      <c r="I47367" s="1"/>
      <c r="J47367" s="110"/>
    </row>
    <row r="47368" spans="9:10" x14ac:dyDescent="0.25">
      <c r="I47368" s="1"/>
      <c r="J47368" s="110"/>
    </row>
    <row r="47369" spans="9:10" x14ac:dyDescent="0.25">
      <c r="I47369" s="1"/>
      <c r="J47369" s="110"/>
    </row>
    <row r="47370" spans="9:10" x14ac:dyDescent="0.25">
      <c r="I47370" s="1"/>
      <c r="J47370" s="110"/>
    </row>
    <row r="47371" spans="9:10" x14ac:dyDescent="0.25">
      <c r="I47371" s="1"/>
      <c r="J47371" s="110"/>
    </row>
    <row r="47372" spans="9:10" x14ac:dyDescent="0.25">
      <c r="I47372" s="1"/>
      <c r="J47372" s="110"/>
    </row>
    <row r="47373" spans="9:10" x14ac:dyDescent="0.25">
      <c r="I47373" s="1"/>
      <c r="J47373" s="110"/>
    </row>
    <row r="47374" spans="9:10" x14ac:dyDescent="0.25">
      <c r="I47374" s="1"/>
      <c r="J47374" s="110"/>
    </row>
    <row r="47375" spans="9:10" x14ac:dyDescent="0.25">
      <c r="I47375" s="1"/>
      <c r="J47375" s="110"/>
    </row>
    <row r="47376" spans="9:10" x14ac:dyDescent="0.25">
      <c r="I47376" s="1"/>
      <c r="J47376" s="110"/>
    </row>
    <row r="47377" spans="9:10" x14ac:dyDescent="0.25">
      <c r="I47377" s="1"/>
      <c r="J47377" s="110"/>
    </row>
    <row r="47378" spans="9:10" x14ac:dyDescent="0.25">
      <c r="I47378" s="1"/>
      <c r="J47378" s="110"/>
    </row>
    <row r="47379" spans="9:10" x14ac:dyDescent="0.25">
      <c r="I47379" s="1"/>
      <c r="J47379" s="110"/>
    </row>
    <row r="47380" spans="9:10" x14ac:dyDescent="0.25">
      <c r="I47380" s="1"/>
      <c r="J47380" s="110"/>
    </row>
    <row r="47381" spans="9:10" x14ac:dyDescent="0.25">
      <c r="I47381" s="1"/>
      <c r="J47381" s="110"/>
    </row>
    <row r="47382" spans="9:10" x14ac:dyDescent="0.25">
      <c r="I47382" s="1"/>
      <c r="J47382" s="110"/>
    </row>
    <row r="47383" spans="9:10" x14ac:dyDescent="0.25">
      <c r="I47383" s="1"/>
      <c r="J47383" s="110"/>
    </row>
    <row r="47384" spans="9:10" x14ac:dyDescent="0.25">
      <c r="I47384" s="1"/>
      <c r="J47384" s="110"/>
    </row>
    <row r="47385" spans="9:10" x14ac:dyDescent="0.25">
      <c r="I47385" s="1"/>
      <c r="J47385" s="110"/>
    </row>
    <row r="47386" spans="9:10" x14ac:dyDescent="0.25">
      <c r="I47386" s="1"/>
      <c r="J47386" s="110"/>
    </row>
    <row r="47387" spans="9:10" x14ac:dyDescent="0.25">
      <c r="I47387" s="1"/>
      <c r="J47387" s="110"/>
    </row>
    <row r="47388" spans="9:10" x14ac:dyDescent="0.25">
      <c r="I47388" s="1"/>
      <c r="J47388" s="110"/>
    </row>
    <row r="47389" spans="9:10" x14ac:dyDescent="0.25">
      <c r="I47389" s="1"/>
      <c r="J47389" s="110"/>
    </row>
    <row r="47390" spans="9:10" x14ac:dyDescent="0.25">
      <c r="I47390" s="1"/>
      <c r="J47390" s="110"/>
    </row>
    <row r="47391" spans="9:10" x14ac:dyDescent="0.25">
      <c r="I47391" s="1"/>
      <c r="J47391" s="110"/>
    </row>
    <row r="47392" spans="9:10" x14ac:dyDescent="0.25">
      <c r="I47392" s="1"/>
      <c r="J47392" s="110"/>
    </row>
    <row r="47393" spans="9:10" x14ac:dyDescent="0.25">
      <c r="I47393" s="1"/>
      <c r="J47393" s="110"/>
    </row>
    <row r="47394" spans="9:10" x14ac:dyDescent="0.25">
      <c r="I47394" s="1"/>
      <c r="J47394" s="110"/>
    </row>
    <row r="47395" spans="9:10" x14ac:dyDescent="0.25">
      <c r="I47395" s="1"/>
      <c r="J47395" s="110"/>
    </row>
    <row r="47396" spans="9:10" x14ac:dyDescent="0.25">
      <c r="I47396" s="1"/>
      <c r="J47396" s="110"/>
    </row>
    <row r="47397" spans="9:10" x14ac:dyDescent="0.25">
      <c r="I47397" s="1"/>
      <c r="J47397" s="110"/>
    </row>
    <row r="47398" spans="9:10" x14ac:dyDescent="0.25">
      <c r="I47398" s="1"/>
      <c r="J47398" s="110"/>
    </row>
    <row r="47399" spans="9:10" x14ac:dyDescent="0.25">
      <c r="I47399" s="1"/>
      <c r="J47399" s="110"/>
    </row>
    <row r="47400" spans="9:10" x14ac:dyDescent="0.25">
      <c r="I47400" s="1"/>
      <c r="J47400" s="110"/>
    </row>
    <row r="47401" spans="9:10" x14ac:dyDescent="0.25">
      <c r="I47401" s="1"/>
      <c r="J47401" s="110"/>
    </row>
    <row r="47402" spans="9:10" x14ac:dyDescent="0.25">
      <c r="I47402" s="1"/>
      <c r="J47402" s="110"/>
    </row>
    <row r="47403" spans="9:10" x14ac:dyDescent="0.25">
      <c r="I47403" s="1"/>
      <c r="J47403" s="110"/>
    </row>
    <row r="47404" spans="9:10" x14ac:dyDescent="0.25">
      <c r="I47404" s="1"/>
      <c r="J47404" s="110"/>
    </row>
    <row r="47405" spans="9:10" x14ac:dyDescent="0.25">
      <c r="I47405" s="1"/>
      <c r="J47405" s="110"/>
    </row>
    <row r="47406" spans="9:10" x14ac:dyDescent="0.25">
      <c r="I47406" s="1"/>
      <c r="J47406" s="110"/>
    </row>
    <row r="47407" spans="9:10" x14ac:dyDescent="0.25">
      <c r="I47407" s="1"/>
      <c r="J47407" s="110"/>
    </row>
    <row r="47408" spans="9:10" x14ac:dyDescent="0.25">
      <c r="I47408" s="1"/>
      <c r="J47408" s="110"/>
    </row>
    <row r="47409" spans="9:10" x14ac:dyDescent="0.25">
      <c r="I47409" s="1"/>
      <c r="J47409" s="110"/>
    </row>
    <row r="47410" spans="9:10" x14ac:dyDescent="0.25">
      <c r="I47410" s="1"/>
      <c r="J47410" s="110"/>
    </row>
    <row r="47411" spans="9:10" x14ac:dyDescent="0.25">
      <c r="I47411" s="1"/>
      <c r="J47411" s="110"/>
    </row>
    <row r="47412" spans="9:10" x14ac:dyDescent="0.25">
      <c r="I47412" s="1"/>
      <c r="J47412" s="110"/>
    </row>
    <row r="47413" spans="9:10" x14ac:dyDescent="0.25">
      <c r="I47413" s="1"/>
      <c r="J47413" s="110"/>
    </row>
    <row r="47414" spans="9:10" x14ac:dyDescent="0.25">
      <c r="I47414" s="1"/>
      <c r="J47414" s="110"/>
    </row>
    <row r="47415" spans="9:10" x14ac:dyDescent="0.25">
      <c r="I47415" s="1"/>
      <c r="J47415" s="110"/>
    </row>
    <row r="47416" spans="9:10" x14ac:dyDescent="0.25">
      <c r="I47416" s="1"/>
      <c r="J47416" s="110"/>
    </row>
    <row r="47417" spans="9:10" x14ac:dyDescent="0.25">
      <c r="I47417" s="1"/>
      <c r="J47417" s="110"/>
    </row>
    <row r="47418" spans="9:10" x14ac:dyDescent="0.25">
      <c r="I47418" s="1"/>
      <c r="J47418" s="110"/>
    </row>
    <row r="47419" spans="9:10" x14ac:dyDescent="0.25">
      <c r="I47419" s="1"/>
      <c r="J47419" s="110"/>
    </row>
    <row r="47420" spans="9:10" x14ac:dyDescent="0.25">
      <c r="I47420" s="1"/>
      <c r="J47420" s="110"/>
    </row>
    <row r="47421" spans="9:10" x14ac:dyDescent="0.25">
      <c r="I47421" s="1"/>
      <c r="J47421" s="110"/>
    </row>
    <row r="47422" spans="9:10" x14ac:dyDescent="0.25">
      <c r="I47422" s="1"/>
      <c r="J47422" s="110"/>
    </row>
    <row r="47423" spans="9:10" x14ac:dyDescent="0.25">
      <c r="I47423" s="1"/>
      <c r="J47423" s="110"/>
    </row>
    <row r="47424" spans="9:10" x14ac:dyDescent="0.25">
      <c r="I47424" s="1"/>
      <c r="J47424" s="110"/>
    </row>
    <row r="47425" spans="9:10" x14ac:dyDescent="0.25">
      <c r="I47425" s="1"/>
      <c r="J47425" s="110"/>
    </row>
    <row r="47426" spans="9:10" x14ac:dyDescent="0.25">
      <c r="I47426" s="1"/>
      <c r="J47426" s="110"/>
    </row>
    <row r="47427" spans="9:10" x14ac:dyDescent="0.25">
      <c r="I47427" s="1"/>
      <c r="J47427" s="110"/>
    </row>
    <row r="47428" spans="9:10" x14ac:dyDescent="0.25">
      <c r="I47428" s="1"/>
      <c r="J47428" s="110"/>
    </row>
    <row r="47429" spans="9:10" x14ac:dyDescent="0.25">
      <c r="I47429" s="1"/>
      <c r="J47429" s="110"/>
    </row>
    <row r="47430" spans="9:10" x14ac:dyDescent="0.25">
      <c r="I47430" s="1"/>
      <c r="J47430" s="110"/>
    </row>
    <row r="47431" spans="9:10" x14ac:dyDescent="0.25">
      <c r="I47431" s="1"/>
      <c r="J47431" s="110"/>
    </row>
    <row r="47432" spans="9:10" x14ac:dyDescent="0.25">
      <c r="I47432" s="1"/>
      <c r="J47432" s="110"/>
    </row>
    <row r="47433" spans="9:10" x14ac:dyDescent="0.25">
      <c r="I47433" s="1"/>
      <c r="J47433" s="110"/>
    </row>
    <row r="47434" spans="9:10" x14ac:dyDescent="0.25">
      <c r="I47434" s="1"/>
      <c r="J47434" s="110"/>
    </row>
    <row r="47435" spans="9:10" x14ac:dyDescent="0.25">
      <c r="I47435" s="1"/>
      <c r="J47435" s="110"/>
    </row>
    <row r="47436" spans="9:10" x14ac:dyDescent="0.25">
      <c r="I47436" s="1"/>
      <c r="J47436" s="110"/>
    </row>
    <row r="47437" spans="9:10" x14ac:dyDescent="0.25">
      <c r="I47437" s="1"/>
      <c r="J47437" s="110"/>
    </row>
    <row r="47438" spans="9:10" x14ac:dyDescent="0.25">
      <c r="I47438" s="1"/>
      <c r="J47438" s="110"/>
    </row>
    <row r="47439" spans="9:10" x14ac:dyDescent="0.25">
      <c r="I47439" s="1"/>
      <c r="J47439" s="110"/>
    </row>
    <row r="47440" spans="9:10" x14ac:dyDescent="0.25">
      <c r="I47440" s="1"/>
      <c r="J47440" s="110"/>
    </row>
    <row r="47441" spans="9:10" x14ac:dyDescent="0.25">
      <c r="I47441" s="1"/>
      <c r="J47441" s="110"/>
    </row>
    <row r="47442" spans="9:10" x14ac:dyDescent="0.25">
      <c r="I47442" s="1"/>
      <c r="J47442" s="110"/>
    </row>
    <row r="47443" spans="9:10" x14ac:dyDescent="0.25">
      <c r="I47443" s="1"/>
      <c r="J47443" s="110"/>
    </row>
    <row r="47444" spans="9:10" x14ac:dyDescent="0.25">
      <c r="I47444" s="1"/>
      <c r="J47444" s="110"/>
    </row>
    <row r="47445" spans="9:10" x14ac:dyDescent="0.25">
      <c r="I47445" s="1"/>
      <c r="J47445" s="110"/>
    </row>
    <row r="47446" spans="9:10" x14ac:dyDescent="0.25">
      <c r="I47446" s="1"/>
      <c r="J47446" s="110"/>
    </row>
    <row r="47447" spans="9:10" x14ac:dyDescent="0.25">
      <c r="I47447" s="1"/>
      <c r="J47447" s="110"/>
    </row>
    <row r="47448" spans="9:10" x14ac:dyDescent="0.25">
      <c r="I47448" s="1"/>
      <c r="J47448" s="110"/>
    </row>
    <row r="47449" spans="9:10" x14ac:dyDescent="0.25">
      <c r="I47449" s="1"/>
      <c r="J47449" s="110"/>
    </row>
    <row r="47450" spans="9:10" x14ac:dyDescent="0.25">
      <c r="I47450" s="1"/>
      <c r="J47450" s="110"/>
    </row>
    <row r="47451" spans="9:10" x14ac:dyDescent="0.25">
      <c r="I47451" s="1"/>
      <c r="J47451" s="110"/>
    </row>
    <row r="47452" spans="9:10" x14ac:dyDescent="0.25">
      <c r="I47452" s="1"/>
      <c r="J47452" s="110"/>
    </row>
    <row r="47453" spans="9:10" x14ac:dyDescent="0.25">
      <c r="I47453" s="1"/>
      <c r="J47453" s="110"/>
    </row>
    <row r="47454" spans="9:10" x14ac:dyDescent="0.25">
      <c r="I47454" s="1"/>
      <c r="J47454" s="110"/>
    </row>
    <row r="47455" spans="9:10" x14ac:dyDescent="0.25">
      <c r="I47455" s="1"/>
      <c r="J47455" s="110"/>
    </row>
    <row r="47456" spans="9:10" x14ac:dyDescent="0.25">
      <c r="I47456" s="1"/>
      <c r="J47456" s="110"/>
    </row>
    <row r="47457" spans="9:10" x14ac:dyDescent="0.25">
      <c r="I47457" s="1"/>
      <c r="J47457" s="110"/>
    </row>
    <row r="47458" spans="9:10" x14ac:dyDescent="0.25">
      <c r="I47458" s="1"/>
      <c r="J47458" s="110"/>
    </row>
    <row r="47459" spans="9:10" x14ac:dyDescent="0.25">
      <c r="I47459" s="1"/>
      <c r="J47459" s="110"/>
    </row>
    <row r="47460" spans="9:10" x14ac:dyDescent="0.25">
      <c r="I47460" s="1"/>
      <c r="J47460" s="110"/>
    </row>
    <row r="47461" spans="9:10" x14ac:dyDescent="0.25">
      <c r="I47461" s="1"/>
      <c r="J47461" s="110"/>
    </row>
    <row r="47462" spans="9:10" x14ac:dyDescent="0.25">
      <c r="I47462" s="1"/>
      <c r="J47462" s="110"/>
    </row>
    <row r="47463" spans="9:10" x14ac:dyDescent="0.25">
      <c r="I47463" s="1"/>
      <c r="J47463" s="110"/>
    </row>
    <row r="47464" spans="9:10" x14ac:dyDescent="0.25">
      <c r="I47464" s="1"/>
      <c r="J47464" s="110"/>
    </row>
    <row r="47465" spans="9:10" x14ac:dyDescent="0.25">
      <c r="I47465" s="1"/>
      <c r="J47465" s="110"/>
    </row>
    <row r="47466" spans="9:10" x14ac:dyDescent="0.25">
      <c r="I47466" s="1"/>
      <c r="J47466" s="110"/>
    </row>
    <row r="47467" spans="9:10" x14ac:dyDescent="0.25">
      <c r="I47467" s="1"/>
      <c r="J47467" s="110"/>
    </row>
    <row r="47468" spans="9:10" x14ac:dyDescent="0.25">
      <c r="I47468" s="1"/>
      <c r="J47468" s="110"/>
    </row>
    <row r="47469" spans="9:10" x14ac:dyDescent="0.25">
      <c r="I47469" s="1"/>
      <c r="J47469" s="110"/>
    </row>
    <row r="47470" spans="9:10" x14ac:dyDescent="0.25">
      <c r="I47470" s="1"/>
      <c r="J47470" s="110"/>
    </row>
    <row r="47471" spans="9:10" x14ac:dyDescent="0.25">
      <c r="I47471" s="1"/>
      <c r="J47471" s="110"/>
    </row>
    <row r="47472" spans="9:10" x14ac:dyDescent="0.25">
      <c r="I47472" s="1"/>
      <c r="J47472" s="110"/>
    </row>
    <row r="47473" spans="9:10" x14ac:dyDescent="0.25">
      <c r="I47473" s="1"/>
      <c r="J47473" s="110"/>
    </row>
    <row r="47474" spans="9:10" x14ac:dyDescent="0.25">
      <c r="I47474" s="1"/>
      <c r="J47474" s="110"/>
    </row>
    <row r="47475" spans="9:10" x14ac:dyDescent="0.25">
      <c r="I47475" s="1"/>
      <c r="J47475" s="110"/>
    </row>
    <row r="47476" spans="9:10" x14ac:dyDescent="0.25">
      <c r="I47476" s="1"/>
      <c r="J47476" s="110"/>
    </row>
    <row r="47477" spans="9:10" x14ac:dyDescent="0.25">
      <c r="I47477" s="1"/>
      <c r="J47477" s="110"/>
    </row>
    <row r="47478" spans="9:10" x14ac:dyDescent="0.25">
      <c r="I47478" s="1"/>
      <c r="J47478" s="110"/>
    </row>
    <row r="47479" spans="9:10" x14ac:dyDescent="0.25">
      <c r="I47479" s="1"/>
      <c r="J47479" s="110"/>
    </row>
    <row r="47480" spans="9:10" x14ac:dyDescent="0.25">
      <c r="I47480" s="1"/>
      <c r="J47480" s="110"/>
    </row>
    <row r="47481" spans="9:10" x14ac:dyDescent="0.25">
      <c r="I47481" s="1"/>
      <c r="J47481" s="110"/>
    </row>
    <row r="47482" spans="9:10" x14ac:dyDescent="0.25">
      <c r="I47482" s="1"/>
      <c r="J47482" s="110"/>
    </row>
    <row r="47483" spans="9:10" x14ac:dyDescent="0.25">
      <c r="I47483" s="1"/>
      <c r="J47483" s="110"/>
    </row>
    <row r="47484" spans="9:10" x14ac:dyDescent="0.25">
      <c r="I47484" s="1"/>
      <c r="J47484" s="110"/>
    </row>
    <row r="47485" spans="9:10" x14ac:dyDescent="0.25">
      <c r="I47485" s="1"/>
      <c r="J47485" s="110"/>
    </row>
    <row r="47486" spans="9:10" x14ac:dyDescent="0.25">
      <c r="I47486" s="1"/>
      <c r="J47486" s="110"/>
    </row>
    <row r="47487" spans="9:10" x14ac:dyDescent="0.25">
      <c r="I47487" s="1"/>
      <c r="J47487" s="110"/>
    </row>
    <row r="47488" spans="9:10" x14ac:dyDescent="0.25">
      <c r="I47488" s="1"/>
      <c r="J47488" s="110"/>
    </row>
    <row r="47489" spans="9:10" x14ac:dyDescent="0.25">
      <c r="I47489" s="1"/>
      <c r="J47489" s="110"/>
    </row>
    <row r="47490" spans="9:10" x14ac:dyDescent="0.25">
      <c r="I47490" s="1"/>
      <c r="J47490" s="110"/>
    </row>
    <row r="47491" spans="9:10" x14ac:dyDescent="0.25">
      <c r="I47491" s="1"/>
      <c r="J47491" s="110"/>
    </row>
    <row r="47492" spans="9:10" x14ac:dyDescent="0.25">
      <c r="I47492" s="1"/>
      <c r="J47492" s="110"/>
    </row>
    <row r="47493" spans="9:10" x14ac:dyDescent="0.25">
      <c r="I47493" s="1"/>
      <c r="J47493" s="110"/>
    </row>
    <row r="47494" spans="9:10" x14ac:dyDescent="0.25">
      <c r="I47494" s="1"/>
      <c r="J47494" s="110"/>
    </row>
    <row r="47495" spans="9:10" x14ac:dyDescent="0.25">
      <c r="I47495" s="1"/>
      <c r="J47495" s="110"/>
    </row>
    <row r="47496" spans="9:10" x14ac:dyDescent="0.25">
      <c r="I47496" s="1"/>
      <c r="J47496" s="110"/>
    </row>
    <row r="47497" spans="9:10" x14ac:dyDescent="0.25">
      <c r="I47497" s="1"/>
      <c r="J47497" s="110"/>
    </row>
    <row r="47498" spans="9:10" x14ac:dyDescent="0.25">
      <c r="I47498" s="1"/>
      <c r="J47498" s="110"/>
    </row>
    <row r="47499" spans="9:10" x14ac:dyDescent="0.25">
      <c r="I47499" s="1"/>
      <c r="J47499" s="110"/>
    </row>
    <row r="47500" spans="9:10" x14ac:dyDescent="0.25">
      <c r="I47500" s="1"/>
      <c r="J47500" s="110"/>
    </row>
    <row r="47501" spans="9:10" x14ac:dyDescent="0.25">
      <c r="I47501" s="1"/>
      <c r="J47501" s="110"/>
    </row>
    <row r="47502" spans="9:10" x14ac:dyDescent="0.25">
      <c r="I47502" s="1"/>
      <c r="J47502" s="110"/>
    </row>
    <row r="47503" spans="9:10" x14ac:dyDescent="0.25">
      <c r="I47503" s="1"/>
      <c r="J47503" s="110"/>
    </row>
    <row r="47504" spans="9:10" x14ac:dyDescent="0.25">
      <c r="I47504" s="1"/>
      <c r="J47504" s="110"/>
    </row>
    <row r="47505" spans="9:10" x14ac:dyDescent="0.25">
      <c r="I47505" s="1"/>
      <c r="J47505" s="110"/>
    </row>
    <row r="47506" spans="9:10" x14ac:dyDescent="0.25">
      <c r="I47506" s="1"/>
      <c r="J47506" s="110"/>
    </row>
    <row r="47507" spans="9:10" x14ac:dyDescent="0.25">
      <c r="I47507" s="1"/>
      <c r="J47507" s="110"/>
    </row>
    <row r="47508" spans="9:10" x14ac:dyDescent="0.25">
      <c r="I47508" s="1"/>
      <c r="J47508" s="110"/>
    </row>
    <row r="47509" spans="9:10" x14ac:dyDescent="0.25">
      <c r="I47509" s="1"/>
      <c r="J47509" s="110"/>
    </row>
    <row r="47510" spans="9:10" x14ac:dyDescent="0.25">
      <c r="I47510" s="1"/>
      <c r="J47510" s="110"/>
    </row>
    <row r="47511" spans="9:10" x14ac:dyDescent="0.25">
      <c r="I47511" s="1"/>
      <c r="J47511" s="110"/>
    </row>
    <row r="47512" spans="9:10" x14ac:dyDescent="0.25">
      <c r="I47512" s="1"/>
      <c r="J47512" s="110"/>
    </row>
    <row r="47513" spans="9:10" x14ac:dyDescent="0.25">
      <c r="I47513" s="1"/>
      <c r="J47513" s="110"/>
    </row>
    <row r="47514" spans="9:10" x14ac:dyDescent="0.25">
      <c r="I47514" s="1"/>
      <c r="J47514" s="110"/>
    </row>
    <row r="47515" spans="9:10" x14ac:dyDescent="0.25">
      <c r="I47515" s="1"/>
      <c r="J47515" s="110"/>
    </row>
    <row r="47516" spans="9:10" x14ac:dyDescent="0.25">
      <c r="I47516" s="1"/>
      <c r="J47516" s="110"/>
    </row>
    <row r="47517" spans="9:10" x14ac:dyDescent="0.25">
      <c r="I47517" s="1"/>
      <c r="J47517" s="110"/>
    </row>
    <row r="47518" spans="9:10" x14ac:dyDescent="0.25">
      <c r="I47518" s="1"/>
      <c r="J47518" s="110"/>
    </row>
    <row r="47519" spans="9:10" x14ac:dyDescent="0.25">
      <c r="I47519" s="1"/>
      <c r="J47519" s="110"/>
    </row>
    <row r="47520" spans="9:10" x14ac:dyDescent="0.25">
      <c r="I47520" s="1"/>
      <c r="J47520" s="110"/>
    </row>
    <row r="47521" spans="9:10" x14ac:dyDescent="0.25">
      <c r="I47521" s="1"/>
      <c r="J47521" s="110"/>
    </row>
    <row r="47522" spans="9:10" x14ac:dyDescent="0.25">
      <c r="I47522" s="1"/>
      <c r="J47522" s="110"/>
    </row>
    <row r="47523" spans="9:10" x14ac:dyDescent="0.25">
      <c r="I47523" s="1"/>
      <c r="J47523" s="110"/>
    </row>
    <row r="47524" spans="9:10" x14ac:dyDescent="0.25">
      <c r="I47524" s="1"/>
      <c r="J47524" s="110"/>
    </row>
    <row r="47525" spans="9:10" x14ac:dyDescent="0.25">
      <c r="I47525" s="1"/>
      <c r="J47525" s="110"/>
    </row>
    <row r="47526" spans="9:10" x14ac:dyDescent="0.25">
      <c r="I47526" s="1"/>
      <c r="J47526" s="110"/>
    </row>
    <row r="47527" spans="9:10" x14ac:dyDescent="0.25">
      <c r="I47527" s="1"/>
      <c r="J47527" s="110"/>
    </row>
    <row r="47528" spans="9:10" x14ac:dyDescent="0.25">
      <c r="I47528" s="1"/>
      <c r="J47528" s="110"/>
    </row>
    <row r="47529" spans="9:10" x14ac:dyDescent="0.25">
      <c r="I47529" s="1"/>
      <c r="J47529" s="110"/>
    </row>
    <row r="47530" spans="9:10" x14ac:dyDescent="0.25">
      <c r="I47530" s="1"/>
      <c r="J47530" s="110"/>
    </row>
    <row r="47531" spans="9:10" x14ac:dyDescent="0.25">
      <c r="I47531" s="1"/>
      <c r="J47531" s="110"/>
    </row>
    <row r="47532" spans="9:10" x14ac:dyDescent="0.25">
      <c r="I47532" s="1"/>
      <c r="J47532" s="110"/>
    </row>
    <row r="47533" spans="9:10" x14ac:dyDescent="0.25">
      <c r="I47533" s="1"/>
      <c r="J47533" s="110"/>
    </row>
    <row r="47534" spans="9:10" x14ac:dyDescent="0.25">
      <c r="I47534" s="1"/>
      <c r="J47534" s="110"/>
    </row>
    <row r="47535" spans="9:10" x14ac:dyDescent="0.25">
      <c r="I47535" s="1"/>
      <c r="J47535" s="110"/>
    </row>
    <row r="47536" spans="9:10" x14ac:dyDescent="0.25">
      <c r="I47536" s="1"/>
      <c r="J47536" s="110"/>
    </row>
    <row r="47537" spans="9:10" x14ac:dyDescent="0.25">
      <c r="I47537" s="1"/>
      <c r="J47537" s="110"/>
    </row>
    <row r="47538" spans="9:10" x14ac:dyDescent="0.25">
      <c r="I47538" s="1"/>
      <c r="J47538" s="110"/>
    </row>
    <row r="47539" spans="9:10" x14ac:dyDescent="0.25">
      <c r="I47539" s="1"/>
      <c r="J47539" s="110"/>
    </row>
    <row r="47540" spans="9:10" x14ac:dyDescent="0.25">
      <c r="I47540" s="1"/>
      <c r="J47540" s="110"/>
    </row>
    <row r="47541" spans="9:10" x14ac:dyDescent="0.25">
      <c r="I47541" s="1"/>
      <c r="J47541" s="110"/>
    </row>
    <row r="47542" spans="9:10" x14ac:dyDescent="0.25">
      <c r="I47542" s="1"/>
      <c r="J47542" s="110"/>
    </row>
    <row r="47543" spans="9:10" x14ac:dyDescent="0.25">
      <c r="I47543" s="1"/>
      <c r="J47543" s="110"/>
    </row>
    <row r="47544" spans="9:10" x14ac:dyDescent="0.25">
      <c r="I47544" s="1"/>
      <c r="J47544" s="110"/>
    </row>
    <row r="47545" spans="9:10" x14ac:dyDescent="0.25">
      <c r="I47545" s="1"/>
      <c r="J47545" s="110"/>
    </row>
    <row r="47546" spans="9:10" x14ac:dyDescent="0.25">
      <c r="I47546" s="1"/>
      <c r="J47546" s="110"/>
    </row>
    <row r="47547" spans="9:10" x14ac:dyDescent="0.25">
      <c r="I47547" s="1"/>
      <c r="J47547" s="110"/>
    </row>
    <row r="47548" spans="9:10" x14ac:dyDescent="0.25">
      <c r="I47548" s="1"/>
      <c r="J47548" s="110"/>
    </row>
    <row r="47549" spans="9:10" x14ac:dyDescent="0.25">
      <c r="I47549" s="1"/>
      <c r="J47549" s="110"/>
    </row>
    <row r="47550" spans="9:10" x14ac:dyDescent="0.25">
      <c r="I47550" s="1"/>
      <c r="J47550" s="110"/>
    </row>
    <row r="47551" spans="9:10" x14ac:dyDescent="0.25">
      <c r="I47551" s="1"/>
      <c r="J47551" s="110"/>
    </row>
    <row r="47552" spans="9:10" x14ac:dyDescent="0.25">
      <c r="I47552" s="1"/>
      <c r="J47552" s="110"/>
    </row>
    <row r="47553" spans="9:10" x14ac:dyDescent="0.25">
      <c r="I47553" s="1"/>
      <c r="J47553" s="110"/>
    </row>
    <row r="47554" spans="9:10" x14ac:dyDescent="0.25">
      <c r="I47554" s="1"/>
      <c r="J47554" s="110"/>
    </row>
    <row r="47555" spans="9:10" x14ac:dyDescent="0.25">
      <c r="I47555" s="1"/>
      <c r="J47555" s="110"/>
    </row>
    <row r="47556" spans="9:10" x14ac:dyDescent="0.25">
      <c r="I47556" s="1"/>
      <c r="J47556" s="110"/>
    </row>
    <row r="47557" spans="9:10" x14ac:dyDescent="0.25">
      <c r="I47557" s="1"/>
      <c r="J47557" s="110"/>
    </row>
    <row r="47558" spans="9:10" x14ac:dyDescent="0.25">
      <c r="I47558" s="1"/>
      <c r="J47558" s="110"/>
    </row>
    <row r="47559" spans="9:10" x14ac:dyDescent="0.25">
      <c r="I47559" s="1"/>
      <c r="J47559" s="110"/>
    </row>
    <row r="47560" spans="9:10" x14ac:dyDescent="0.25">
      <c r="I47560" s="1"/>
      <c r="J47560" s="110"/>
    </row>
    <row r="47561" spans="9:10" x14ac:dyDescent="0.25">
      <c r="I47561" s="1"/>
      <c r="J47561" s="110"/>
    </row>
    <row r="47562" spans="9:10" x14ac:dyDescent="0.25">
      <c r="I47562" s="1"/>
      <c r="J47562" s="110"/>
    </row>
    <row r="47563" spans="9:10" x14ac:dyDescent="0.25">
      <c r="I47563" s="1"/>
      <c r="J47563" s="110"/>
    </row>
    <row r="47564" spans="9:10" x14ac:dyDescent="0.25">
      <c r="I47564" s="1"/>
      <c r="J47564" s="110"/>
    </row>
    <row r="47565" spans="9:10" x14ac:dyDescent="0.25">
      <c r="I47565" s="1"/>
      <c r="J47565" s="110"/>
    </row>
    <row r="47566" spans="9:10" x14ac:dyDescent="0.25">
      <c r="I47566" s="1"/>
      <c r="J47566" s="110"/>
    </row>
    <row r="47567" spans="9:10" x14ac:dyDescent="0.25">
      <c r="I47567" s="1"/>
      <c r="J47567" s="110"/>
    </row>
    <row r="47568" spans="9:10" x14ac:dyDescent="0.25">
      <c r="I47568" s="1"/>
      <c r="J47568" s="110"/>
    </row>
    <row r="47569" spans="9:10" x14ac:dyDescent="0.25">
      <c r="I47569" s="1"/>
      <c r="J47569" s="110"/>
    </row>
    <row r="47570" spans="9:10" x14ac:dyDescent="0.25">
      <c r="I47570" s="1"/>
      <c r="J47570" s="110"/>
    </row>
    <row r="47571" spans="9:10" x14ac:dyDescent="0.25">
      <c r="I47571" s="1"/>
      <c r="J47571" s="110"/>
    </row>
    <row r="47572" spans="9:10" x14ac:dyDescent="0.25">
      <c r="I47572" s="1"/>
      <c r="J47572" s="110"/>
    </row>
    <row r="47573" spans="9:10" x14ac:dyDescent="0.25">
      <c r="I47573" s="1"/>
      <c r="J47573" s="110"/>
    </row>
    <row r="47574" spans="9:10" x14ac:dyDescent="0.25">
      <c r="I47574" s="1"/>
      <c r="J47574" s="110"/>
    </row>
    <row r="47575" spans="9:10" x14ac:dyDescent="0.25">
      <c r="I47575" s="1"/>
      <c r="J47575" s="110"/>
    </row>
    <row r="47576" spans="9:10" x14ac:dyDescent="0.25">
      <c r="I47576" s="1"/>
      <c r="J47576" s="110"/>
    </row>
    <row r="47577" spans="9:10" x14ac:dyDescent="0.25">
      <c r="I47577" s="1"/>
      <c r="J47577" s="110"/>
    </row>
    <row r="47578" spans="9:10" x14ac:dyDescent="0.25">
      <c r="I47578" s="1"/>
      <c r="J47578" s="110"/>
    </row>
    <row r="47579" spans="9:10" x14ac:dyDescent="0.25">
      <c r="I47579" s="1"/>
      <c r="J47579" s="110"/>
    </row>
    <row r="47580" spans="9:10" x14ac:dyDescent="0.25">
      <c r="I47580" s="1"/>
      <c r="J47580" s="110"/>
    </row>
    <row r="47581" spans="9:10" x14ac:dyDescent="0.25">
      <c r="I47581" s="1"/>
      <c r="J47581" s="110"/>
    </row>
    <row r="47582" spans="9:10" x14ac:dyDescent="0.25">
      <c r="I47582" s="1"/>
      <c r="J47582" s="110"/>
    </row>
    <row r="47583" spans="9:10" x14ac:dyDescent="0.25">
      <c r="I47583" s="1"/>
      <c r="J47583" s="110"/>
    </row>
    <row r="47584" spans="9:10" x14ac:dyDescent="0.25">
      <c r="I47584" s="1"/>
      <c r="J47584" s="110"/>
    </row>
    <row r="47585" spans="9:10" x14ac:dyDescent="0.25">
      <c r="I47585" s="1"/>
      <c r="J47585" s="110"/>
    </row>
    <row r="47586" spans="9:10" x14ac:dyDescent="0.25">
      <c r="I47586" s="1"/>
      <c r="J47586" s="110"/>
    </row>
    <row r="47587" spans="9:10" x14ac:dyDescent="0.25">
      <c r="I47587" s="1"/>
      <c r="J47587" s="110"/>
    </row>
    <row r="47588" spans="9:10" x14ac:dyDescent="0.25">
      <c r="I47588" s="1"/>
      <c r="J47588" s="110"/>
    </row>
    <row r="47589" spans="9:10" x14ac:dyDescent="0.25">
      <c r="I47589" s="1"/>
      <c r="J47589" s="110"/>
    </row>
    <row r="47590" spans="9:10" x14ac:dyDescent="0.25">
      <c r="I47590" s="1"/>
      <c r="J47590" s="110"/>
    </row>
    <row r="47591" spans="9:10" x14ac:dyDescent="0.25">
      <c r="I47591" s="1"/>
      <c r="J47591" s="110"/>
    </row>
    <row r="47592" spans="9:10" x14ac:dyDescent="0.25">
      <c r="I47592" s="1"/>
      <c r="J47592" s="110"/>
    </row>
    <row r="47593" spans="9:10" x14ac:dyDescent="0.25">
      <c r="I47593" s="1"/>
      <c r="J47593" s="110"/>
    </row>
    <row r="47594" spans="9:10" x14ac:dyDescent="0.25">
      <c r="I47594" s="1"/>
      <c r="J47594" s="110"/>
    </row>
    <row r="47595" spans="9:10" x14ac:dyDescent="0.25">
      <c r="I47595" s="1"/>
      <c r="J47595" s="110"/>
    </row>
    <row r="47596" spans="9:10" x14ac:dyDescent="0.25">
      <c r="I47596" s="1"/>
      <c r="J47596" s="110"/>
    </row>
    <row r="47597" spans="9:10" x14ac:dyDescent="0.25">
      <c r="I47597" s="1"/>
      <c r="J47597" s="110"/>
    </row>
    <row r="47598" spans="9:10" x14ac:dyDescent="0.25">
      <c r="I47598" s="1"/>
      <c r="J47598" s="110"/>
    </row>
    <row r="47599" spans="9:10" x14ac:dyDescent="0.25">
      <c r="I47599" s="1"/>
      <c r="J47599" s="110"/>
    </row>
    <row r="47600" spans="9:10" x14ac:dyDescent="0.25">
      <c r="I47600" s="1"/>
      <c r="J47600" s="110"/>
    </row>
    <row r="47601" spans="9:10" x14ac:dyDescent="0.25">
      <c r="I47601" s="1"/>
      <c r="J47601" s="110"/>
    </row>
    <row r="47602" spans="9:10" x14ac:dyDescent="0.25">
      <c r="I47602" s="1"/>
      <c r="J47602" s="110"/>
    </row>
    <row r="47603" spans="9:10" x14ac:dyDescent="0.25">
      <c r="I47603" s="1"/>
      <c r="J47603" s="110"/>
    </row>
    <row r="47604" spans="9:10" x14ac:dyDescent="0.25">
      <c r="I47604" s="1"/>
      <c r="J47604" s="110"/>
    </row>
    <row r="47605" spans="9:10" x14ac:dyDescent="0.25">
      <c r="I47605" s="1"/>
      <c r="J47605" s="110"/>
    </row>
    <row r="47606" spans="9:10" x14ac:dyDescent="0.25">
      <c r="I47606" s="1"/>
      <c r="J47606" s="110"/>
    </row>
    <row r="47607" spans="9:10" x14ac:dyDescent="0.25">
      <c r="I47607" s="1"/>
      <c r="J47607" s="110"/>
    </row>
    <row r="47608" spans="9:10" x14ac:dyDescent="0.25">
      <c r="I47608" s="1"/>
      <c r="J47608" s="110"/>
    </row>
    <row r="47609" spans="9:10" x14ac:dyDescent="0.25">
      <c r="I47609" s="1"/>
      <c r="J47609" s="110"/>
    </row>
    <row r="47610" spans="9:10" x14ac:dyDescent="0.25">
      <c r="I47610" s="1"/>
      <c r="J47610" s="110"/>
    </row>
    <row r="47611" spans="9:10" x14ac:dyDescent="0.25">
      <c r="I47611" s="1"/>
      <c r="J47611" s="110"/>
    </row>
    <row r="47612" spans="9:10" x14ac:dyDescent="0.25">
      <c r="I47612" s="1"/>
      <c r="J47612" s="110"/>
    </row>
    <row r="47613" spans="9:10" x14ac:dyDescent="0.25">
      <c r="I47613" s="1"/>
      <c r="J47613" s="110"/>
    </row>
    <row r="47614" spans="9:10" x14ac:dyDescent="0.25">
      <c r="I47614" s="1"/>
      <c r="J47614" s="110"/>
    </row>
    <row r="47615" spans="9:10" x14ac:dyDescent="0.25">
      <c r="I47615" s="1"/>
      <c r="J47615" s="110"/>
    </row>
    <row r="47616" spans="9:10" x14ac:dyDescent="0.25">
      <c r="I47616" s="1"/>
      <c r="J47616" s="110"/>
    </row>
    <row r="47617" spans="9:10" x14ac:dyDescent="0.25">
      <c r="I47617" s="1"/>
      <c r="J47617" s="110"/>
    </row>
    <row r="47618" spans="9:10" x14ac:dyDescent="0.25">
      <c r="I47618" s="1"/>
      <c r="J47618" s="110"/>
    </row>
    <row r="47619" spans="9:10" x14ac:dyDescent="0.25">
      <c r="I47619" s="1"/>
      <c r="J47619" s="110"/>
    </row>
    <row r="47620" spans="9:10" x14ac:dyDescent="0.25">
      <c r="I47620" s="1"/>
      <c r="J47620" s="110"/>
    </row>
    <row r="47621" spans="9:10" x14ac:dyDescent="0.25">
      <c r="I47621" s="1"/>
      <c r="J47621" s="110"/>
    </row>
    <row r="47622" spans="9:10" x14ac:dyDescent="0.25">
      <c r="I47622" s="1"/>
      <c r="J47622" s="110"/>
    </row>
    <row r="47623" spans="9:10" x14ac:dyDescent="0.25">
      <c r="I47623" s="1"/>
      <c r="J47623" s="110"/>
    </row>
    <row r="47624" spans="9:10" x14ac:dyDescent="0.25">
      <c r="I47624" s="1"/>
      <c r="J47624" s="110"/>
    </row>
    <row r="47625" spans="9:10" x14ac:dyDescent="0.25">
      <c r="I47625" s="1"/>
      <c r="J47625" s="110"/>
    </row>
    <row r="47626" spans="9:10" x14ac:dyDescent="0.25">
      <c r="I47626" s="1"/>
      <c r="J47626" s="110"/>
    </row>
    <row r="47627" spans="9:10" x14ac:dyDescent="0.25">
      <c r="I47627" s="1"/>
      <c r="J47627" s="110"/>
    </row>
    <row r="47628" spans="9:10" x14ac:dyDescent="0.25">
      <c r="I47628" s="1"/>
      <c r="J47628" s="110"/>
    </row>
    <row r="47629" spans="9:10" x14ac:dyDescent="0.25">
      <c r="I47629" s="1"/>
      <c r="J47629" s="110"/>
    </row>
    <row r="47630" spans="9:10" x14ac:dyDescent="0.25">
      <c r="I47630" s="1"/>
      <c r="J47630" s="110"/>
    </row>
    <row r="47631" spans="9:10" x14ac:dyDescent="0.25">
      <c r="I47631" s="1"/>
      <c r="J47631" s="110"/>
    </row>
    <row r="47632" spans="9:10" x14ac:dyDescent="0.25">
      <c r="I47632" s="1"/>
      <c r="J47632" s="110"/>
    </row>
    <row r="47633" spans="9:10" x14ac:dyDescent="0.25">
      <c r="I47633" s="1"/>
      <c r="J47633" s="110"/>
    </row>
    <row r="47634" spans="9:10" x14ac:dyDescent="0.25">
      <c r="I47634" s="1"/>
      <c r="J47634" s="110"/>
    </row>
    <row r="47635" spans="9:10" x14ac:dyDescent="0.25">
      <c r="I47635" s="1"/>
      <c r="J47635" s="110"/>
    </row>
    <row r="47636" spans="9:10" x14ac:dyDescent="0.25">
      <c r="I47636" s="1"/>
      <c r="J47636" s="110"/>
    </row>
    <row r="47637" spans="9:10" x14ac:dyDescent="0.25">
      <c r="I47637" s="1"/>
      <c r="J47637" s="110"/>
    </row>
    <row r="47638" spans="9:10" x14ac:dyDescent="0.25">
      <c r="I47638" s="1"/>
      <c r="J47638" s="110"/>
    </row>
    <row r="47639" spans="9:10" x14ac:dyDescent="0.25">
      <c r="I47639" s="1"/>
      <c r="J47639" s="110"/>
    </row>
    <row r="47640" spans="9:10" x14ac:dyDescent="0.25">
      <c r="I47640" s="1"/>
      <c r="J47640" s="110"/>
    </row>
    <row r="47641" spans="9:10" x14ac:dyDescent="0.25">
      <c r="I47641" s="1"/>
      <c r="J47641" s="110"/>
    </row>
    <row r="47642" spans="9:10" x14ac:dyDescent="0.25">
      <c r="I47642" s="1"/>
      <c r="J47642" s="110"/>
    </row>
    <row r="47643" spans="9:10" x14ac:dyDescent="0.25">
      <c r="I47643" s="1"/>
      <c r="J47643" s="110"/>
    </row>
    <row r="47644" spans="9:10" x14ac:dyDescent="0.25">
      <c r="I47644" s="1"/>
      <c r="J47644" s="110"/>
    </row>
    <row r="47645" spans="9:10" x14ac:dyDescent="0.25">
      <c r="I47645" s="1"/>
      <c r="J47645" s="110"/>
    </row>
    <row r="47646" spans="9:10" x14ac:dyDescent="0.25">
      <c r="I47646" s="1"/>
      <c r="J47646" s="110"/>
    </row>
    <row r="47647" spans="9:10" x14ac:dyDescent="0.25">
      <c r="I47647" s="1"/>
      <c r="J47647" s="110"/>
    </row>
    <row r="47648" spans="9:10" x14ac:dyDescent="0.25">
      <c r="I47648" s="1"/>
      <c r="J47648" s="110"/>
    </row>
    <row r="47649" spans="9:10" x14ac:dyDescent="0.25">
      <c r="I47649" s="1"/>
      <c r="J47649" s="110"/>
    </row>
    <row r="47650" spans="9:10" x14ac:dyDescent="0.25">
      <c r="I47650" s="1"/>
      <c r="J47650" s="110"/>
    </row>
    <row r="47651" spans="9:10" x14ac:dyDescent="0.25">
      <c r="I47651" s="1"/>
      <c r="J47651" s="110"/>
    </row>
    <row r="47652" spans="9:10" x14ac:dyDescent="0.25">
      <c r="I47652" s="1"/>
      <c r="J47652" s="110"/>
    </row>
    <row r="47653" spans="9:10" x14ac:dyDescent="0.25">
      <c r="I47653" s="1"/>
      <c r="J47653" s="110"/>
    </row>
    <row r="47654" spans="9:10" x14ac:dyDescent="0.25">
      <c r="I47654" s="1"/>
      <c r="J47654" s="110"/>
    </row>
    <row r="47655" spans="9:10" x14ac:dyDescent="0.25">
      <c r="I47655" s="1"/>
      <c r="J47655" s="110"/>
    </row>
    <row r="47656" spans="9:10" x14ac:dyDescent="0.25">
      <c r="I47656" s="1"/>
      <c r="J47656" s="110"/>
    </row>
    <row r="47657" spans="9:10" x14ac:dyDescent="0.25">
      <c r="I47657" s="1"/>
      <c r="J47657" s="110"/>
    </row>
    <row r="47658" spans="9:10" x14ac:dyDescent="0.25">
      <c r="I47658" s="1"/>
      <c r="J47658" s="110"/>
    </row>
    <row r="47659" spans="9:10" x14ac:dyDescent="0.25">
      <c r="I47659" s="1"/>
      <c r="J47659" s="110"/>
    </row>
    <row r="47660" spans="9:10" x14ac:dyDescent="0.25">
      <c r="I47660" s="1"/>
      <c r="J47660" s="110"/>
    </row>
    <row r="47661" spans="9:10" x14ac:dyDescent="0.25">
      <c r="I47661" s="1"/>
      <c r="J47661" s="110"/>
    </row>
    <row r="47662" spans="9:10" x14ac:dyDescent="0.25">
      <c r="I47662" s="1"/>
      <c r="J47662" s="110"/>
    </row>
    <row r="47663" spans="9:10" x14ac:dyDescent="0.25">
      <c r="I47663" s="1"/>
      <c r="J47663" s="110"/>
    </row>
    <row r="47664" spans="9:10" x14ac:dyDescent="0.25">
      <c r="I47664" s="1"/>
      <c r="J47664" s="110"/>
    </row>
    <row r="47665" spans="9:10" x14ac:dyDescent="0.25">
      <c r="I47665" s="1"/>
      <c r="J47665" s="110"/>
    </row>
    <row r="47666" spans="9:10" x14ac:dyDescent="0.25">
      <c r="I47666" s="1"/>
      <c r="J47666" s="110"/>
    </row>
    <row r="47667" spans="9:10" x14ac:dyDescent="0.25">
      <c r="I47667" s="1"/>
      <c r="J47667" s="110"/>
    </row>
    <row r="47668" spans="9:10" x14ac:dyDescent="0.25">
      <c r="I47668" s="1"/>
      <c r="J47668" s="110"/>
    </row>
    <row r="47669" spans="9:10" x14ac:dyDescent="0.25">
      <c r="I47669" s="1"/>
      <c r="J47669" s="110"/>
    </row>
    <row r="47670" spans="9:10" x14ac:dyDescent="0.25">
      <c r="I47670" s="1"/>
      <c r="J47670" s="110"/>
    </row>
    <row r="47671" spans="9:10" x14ac:dyDescent="0.25">
      <c r="I47671" s="1"/>
      <c r="J47671" s="110"/>
    </row>
    <row r="47672" spans="9:10" x14ac:dyDescent="0.25">
      <c r="I47672" s="1"/>
      <c r="J47672" s="110"/>
    </row>
    <row r="47673" spans="9:10" x14ac:dyDescent="0.25">
      <c r="I47673" s="1"/>
      <c r="J47673" s="110"/>
    </row>
    <row r="47674" spans="9:10" x14ac:dyDescent="0.25">
      <c r="I47674" s="1"/>
      <c r="J47674" s="110"/>
    </row>
    <row r="47675" spans="9:10" x14ac:dyDescent="0.25">
      <c r="I47675" s="1"/>
      <c r="J47675" s="110"/>
    </row>
    <row r="47676" spans="9:10" x14ac:dyDescent="0.25">
      <c r="I47676" s="1"/>
      <c r="J47676" s="110"/>
    </row>
    <row r="47677" spans="9:10" x14ac:dyDescent="0.25">
      <c r="I47677" s="1"/>
      <c r="J47677" s="110"/>
    </row>
    <row r="47678" spans="9:10" x14ac:dyDescent="0.25">
      <c r="I47678" s="1"/>
      <c r="J47678" s="110"/>
    </row>
    <row r="47679" spans="9:10" x14ac:dyDescent="0.25">
      <c r="I47679" s="1"/>
      <c r="J47679" s="110"/>
    </row>
    <row r="47680" spans="9:10" x14ac:dyDescent="0.25">
      <c r="I47680" s="1"/>
      <c r="J47680" s="110"/>
    </row>
    <row r="47681" spans="9:10" x14ac:dyDescent="0.25">
      <c r="I47681" s="1"/>
      <c r="J47681" s="110"/>
    </row>
    <row r="47682" spans="9:10" x14ac:dyDescent="0.25">
      <c r="I47682" s="1"/>
      <c r="J47682" s="110"/>
    </row>
    <row r="47683" spans="9:10" x14ac:dyDescent="0.25">
      <c r="I47683" s="1"/>
      <c r="J47683" s="110"/>
    </row>
    <row r="47684" spans="9:10" x14ac:dyDescent="0.25">
      <c r="I47684" s="1"/>
      <c r="J47684" s="110"/>
    </row>
    <row r="47685" spans="9:10" x14ac:dyDescent="0.25">
      <c r="I47685" s="1"/>
      <c r="J47685" s="110"/>
    </row>
    <row r="47686" spans="9:10" x14ac:dyDescent="0.25">
      <c r="I47686" s="1"/>
      <c r="J47686" s="110"/>
    </row>
    <row r="47687" spans="9:10" x14ac:dyDescent="0.25">
      <c r="I47687" s="1"/>
      <c r="J47687" s="110"/>
    </row>
    <row r="47688" spans="9:10" x14ac:dyDescent="0.25">
      <c r="I47688" s="1"/>
      <c r="J47688" s="110"/>
    </row>
    <row r="47689" spans="9:10" x14ac:dyDescent="0.25">
      <c r="I47689" s="1"/>
      <c r="J47689" s="110"/>
    </row>
    <row r="47690" spans="9:10" x14ac:dyDescent="0.25">
      <c r="I47690" s="1"/>
      <c r="J47690" s="110"/>
    </row>
    <row r="47691" spans="9:10" x14ac:dyDescent="0.25">
      <c r="I47691" s="1"/>
      <c r="J47691" s="110"/>
    </row>
    <row r="47692" spans="9:10" x14ac:dyDescent="0.25">
      <c r="I47692" s="1"/>
      <c r="J47692" s="110"/>
    </row>
    <row r="47693" spans="9:10" x14ac:dyDescent="0.25">
      <c r="I47693" s="1"/>
      <c r="J47693" s="110"/>
    </row>
    <row r="47694" spans="9:10" x14ac:dyDescent="0.25">
      <c r="I47694" s="1"/>
      <c r="J47694" s="110"/>
    </row>
    <row r="47695" spans="9:10" x14ac:dyDescent="0.25">
      <c r="I47695" s="1"/>
      <c r="J47695" s="110"/>
    </row>
    <row r="47696" spans="9:10" x14ac:dyDescent="0.25">
      <c r="I47696" s="1"/>
      <c r="J47696" s="110"/>
    </row>
    <row r="47697" spans="9:10" x14ac:dyDescent="0.25">
      <c r="I47697" s="1"/>
      <c r="J47697" s="110"/>
    </row>
    <row r="47698" spans="9:10" x14ac:dyDescent="0.25">
      <c r="I47698" s="1"/>
      <c r="J47698" s="110"/>
    </row>
    <row r="47699" spans="9:10" x14ac:dyDescent="0.25">
      <c r="I47699" s="1"/>
      <c r="J47699" s="110"/>
    </row>
    <row r="47700" spans="9:10" x14ac:dyDescent="0.25">
      <c r="I47700" s="1"/>
      <c r="J47700" s="110"/>
    </row>
    <row r="47701" spans="9:10" x14ac:dyDescent="0.25">
      <c r="I47701" s="1"/>
      <c r="J47701" s="110"/>
    </row>
    <row r="47702" spans="9:10" x14ac:dyDescent="0.25">
      <c r="I47702" s="1"/>
      <c r="J47702" s="110"/>
    </row>
    <row r="47703" spans="9:10" x14ac:dyDescent="0.25">
      <c r="I47703" s="1"/>
      <c r="J47703" s="110"/>
    </row>
    <row r="47704" spans="9:10" x14ac:dyDescent="0.25">
      <c r="I47704" s="1"/>
      <c r="J47704" s="110"/>
    </row>
    <row r="47705" spans="9:10" x14ac:dyDescent="0.25">
      <c r="I47705" s="1"/>
      <c r="J47705" s="110"/>
    </row>
    <row r="47706" spans="9:10" x14ac:dyDescent="0.25">
      <c r="I47706" s="1"/>
      <c r="J47706" s="110"/>
    </row>
    <row r="47707" spans="9:10" x14ac:dyDescent="0.25">
      <c r="I47707" s="1"/>
      <c r="J47707" s="110"/>
    </row>
    <row r="47708" spans="9:10" x14ac:dyDescent="0.25">
      <c r="I47708" s="1"/>
      <c r="J47708" s="110"/>
    </row>
    <row r="47709" spans="9:10" x14ac:dyDescent="0.25">
      <c r="I47709" s="1"/>
      <c r="J47709" s="110"/>
    </row>
    <row r="47710" spans="9:10" x14ac:dyDescent="0.25">
      <c r="I47710" s="1"/>
      <c r="J47710" s="110"/>
    </row>
    <row r="47711" spans="9:10" x14ac:dyDescent="0.25">
      <c r="I47711" s="1"/>
      <c r="J47711" s="110"/>
    </row>
    <row r="47712" spans="9:10" x14ac:dyDescent="0.25">
      <c r="I47712" s="1"/>
      <c r="J47712" s="110"/>
    </row>
    <row r="47713" spans="9:10" x14ac:dyDescent="0.25">
      <c r="I47713" s="1"/>
      <c r="J47713" s="110"/>
    </row>
    <row r="47714" spans="9:10" x14ac:dyDescent="0.25">
      <c r="I47714" s="1"/>
      <c r="J47714" s="110"/>
    </row>
    <row r="47715" spans="9:10" x14ac:dyDescent="0.25">
      <c r="I47715" s="1"/>
      <c r="J47715" s="110"/>
    </row>
    <row r="47716" spans="9:10" x14ac:dyDescent="0.25">
      <c r="I47716" s="1"/>
      <c r="J47716" s="110"/>
    </row>
    <row r="47717" spans="9:10" x14ac:dyDescent="0.25">
      <c r="I47717" s="1"/>
      <c r="J47717" s="110"/>
    </row>
    <row r="47718" spans="9:10" x14ac:dyDescent="0.25">
      <c r="I47718" s="1"/>
      <c r="J47718" s="110"/>
    </row>
    <row r="47719" spans="9:10" x14ac:dyDescent="0.25">
      <c r="I47719" s="1"/>
      <c r="J47719" s="110"/>
    </row>
    <row r="47720" spans="9:10" x14ac:dyDescent="0.25">
      <c r="I47720" s="1"/>
      <c r="J47720" s="110"/>
    </row>
    <row r="47721" spans="9:10" x14ac:dyDescent="0.25">
      <c r="I47721" s="1"/>
      <c r="J47721" s="110"/>
    </row>
    <row r="47722" spans="9:10" x14ac:dyDescent="0.25">
      <c r="I47722" s="1"/>
      <c r="J47722" s="110"/>
    </row>
    <row r="47723" spans="9:10" x14ac:dyDescent="0.25">
      <c r="I47723" s="1"/>
      <c r="J47723" s="110"/>
    </row>
    <row r="47724" spans="9:10" x14ac:dyDescent="0.25">
      <c r="I47724" s="1"/>
      <c r="J47724" s="110"/>
    </row>
    <row r="47725" spans="9:10" x14ac:dyDescent="0.25">
      <c r="I47725" s="1"/>
      <c r="J47725" s="110"/>
    </row>
    <row r="47726" spans="9:10" x14ac:dyDescent="0.25">
      <c r="I47726" s="1"/>
      <c r="J47726" s="110"/>
    </row>
    <row r="47727" spans="9:10" x14ac:dyDescent="0.25">
      <c r="I47727" s="1"/>
      <c r="J47727" s="110"/>
    </row>
    <row r="47728" spans="9:10" x14ac:dyDescent="0.25">
      <c r="I47728" s="1"/>
      <c r="J47728" s="110"/>
    </row>
    <row r="47729" spans="9:10" x14ac:dyDescent="0.25">
      <c r="I47729" s="1"/>
      <c r="J47729" s="110"/>
    </row>
    <row r="47730" spans="9:10" x14ac:dyDescent="0.25">
      <c r="I47730" s="1"/>
      <c r="J47730" s="110"/>
    </row>
    <row r="47731" spans="9:10" x14ac:dyDescent="0.25">
      <c r="I47731" s="1"/>
      <c r="J47731" s="110"/>
    </row>
    <row r="47732" spans="9:10" x14ac:dyDescent="0.25">
      <c r="I47732" s="1"/>
      <c r="J47732" s="110"/>
    </row>
    <row r="47733" spans="9:10" x14ac:dyDescent="0.25">
      <c r="I47733" s="1"/>
      <c r="J47733" s="110"/>
    </row>
    <row r="47734" spans="9:10" x14ac:dyDescent="0.25">
      <c r="I47734" s="1"/>
      <c r="J47734" s="110"/>
    </row>
    <row r="47735" spans="9:10" x14ac:dyDescent="0.25">
      <c r="I47735" s="1"/>
      <c r="J47735" s="110"/>
    </row>
    <row r="47736" spans="9:10" x14ac:dyDescent="0.25">
      <c r="I47736" s="1"/>
      <c r="J47736" s="110"/>
    </row>
    <row r="47737" spans="9:10" x14ac:dyDescent="0.25">
      <c r="I47737" s="1"/>
      <c r="J47737" s="110"/>
    </row>
    <row r="47738" spans="9:10" x14ac:dyDescent="0.25">
      <c r="I47738" s="1"/>
      <c r="J47738" s="110"/>
    </row>
    <row r="47739" spans="9:10" x14ac:dyDescent="0.25">
      <c r="I47739" s="1"/>
      <c r="J47739" s="110"/>
    </row>
    <row r="47740" spans="9:10" x14ac:dyDescent="0.25">
      <c r="I47740" s="1"/>
      <c r="J47740" s="110"/>
    </row>
    <row r="47741" spans="9:10" x14ac:dyDescent="0.25">
      <c r="I47741" s="1"/>
      <c r="J47741" s="110"/>
    </row>
    <row r="47742" spans="9:10" x14ac:dyDescent="0.25">
      <c r="I47742" s="1"/>
      <c r="J47742" s="110"/>
    </row>
    <row r="47743" spans="9:10" x14ac:dyDescent="0.25">
      <c r="I47743" s="1"/>
      <c r="J47743" s="110"/>
    </row>
    <row r="47744" spans="9:10" x14ac:dyDescent="0.25">
      <c r="I47744" s="1"/>
      <c r="J47744" s="110"/>
    </row>
    <row r="47745" spans="9:10" x14ac:dyDescent="0.25">
      <c r="I47745" s="1"/>
      <c r="J47745" s="110"/>
    </row>
    <row r="47746" spans="9:10" x14ac:dyDescent="0.25">
      <c r="I47746" s="1"/>
      <c r="J47746" s="110"/>
    </row>
    <row r="47747" spans="9:10" x14ac:dyDescent="0.25">
      <c r="I47747" s="1"/>
      <c r="J47747" s="110"/>
    </row>
    <row r="47748" spans="9:10" x14ac:dyDescent="0.25">
      <c r="I47748" s="1"/>
      <c r="J47748" s="110"/>
    </row>
    <row r="47749" spans="9:10" x14ac:dyDescent="0.25">
      <c r="I47749" s="1"/>
      <c r="J47749" s="110"/>
    </row>
    <row r="47750" spans="9:10" x14ac:dyDescent="0.25">
      <c r="I47750" s="1"/>
      <c r="J47750" s="110"/>
    </row>
    <row r="47751" spans="9:10" x14ac:dyDescent="0.25">
      <c r="I47751" s="1"/>
      <c r="J47751" s="110"/>
    </row>
    <row r="47752" spans="9:10" x14ac:dyDescent="0.25">
      <c r="I47752" s="1"/>
      <c r="J47752" s="110"/>
    </row>
    <row r="47753" spans="9:10" x14ac:dyDescent="0.25">
      <c r="I47753" s="1"/>
      <c r="J47753" s="110"/>
    </row>
    <row r="47754" spans="9:10" x14ac:dyDescent="0.25">
      <c r="I47754" s="1"/>
      <c r="J47754" s="110"/>
    </row>
    <row r="47755" spans="9:10" x14ac:dyDescent="0.25">
      <c r="I47755" s="1"/>
      <c r="J47755" s="110"/>
    </row>
    <row r="47756" spans="9:10" x14ac:dyDescent="0.25">
      <c r="I47756" s="1"/>
      <c r="J47756" s="110"/>
    </row>
    <row r="47757" spans="9:10" x14ac:dyDescent="0.25">
      <c r="I47757" s="1"/>
      <c r="J47757" s="110"/>
    </row>
    <row r="47758" spans="9:10" x14ac:dyDescent="0.25">
      <c r="I47758" s="1"/>
      <c r="J47758" s="110"/>
    </row>
    <row r="47759" spans="9:10" x14ac:dyDescent="0.25">
      <c r="I47759" s="1"/>
      <c r="J47759" s="110"/>
    </row>
    <row r="47760" spans="9:10" x14ac:dyDescent="0.25">
      <c r="I47760" s="1"/>
      <c r="J47760" s="110"/>
    </row>
    <row r="47761" spans="9:10" x14ac:dyDescent="0.25">
      <c r="I47761" s="1"/>
      <c r="J47761" s="110"/>
    </row>
    <row r="47762" spans="9:10" x14ac:dyDescent="0.25">
      <c r="I47762" s="1"/>
      <c r="J47762" s="110"/>
    </row>
    <row r="47763" spans="9:10" x14ac:dyDescent="0.25">
      <c r="I47763" s="1"/>
      <c r="J47763" s="110"/>
    </row>
    <row r="47764" spans="9:10" x14ac:dyDescent="0.25">
      <c r="I47764" s="1"/>
      <c r="J47764" s="110"/>
    </row>
    <row r="47765" spans="9:10" x14ac:dyDescent="0.25">
      <c r="I47765" s="1"/>
      <c r="J47765" s="110"/>
    </row>
    <row r="47766" spans="9:10" x14ac:dyDescent="0.25">
      <c r="I47766" s="1"/>
      <c r="J47766" s="110"/>
    </row>
    <row r="47767" spans="9:10" x14ac:dyDescent="0.25">
      <c r="I47767" s="1"/>
      <c r="J47767" s="110"/>
    </row>
    <row r="47768" spans="9:10" x14ac:dyDescent="0.25">
      <c r="I47768" s="1"/>
      <c r="J47768" s="110"/>
    </row>
    <row r="47769" spans="9:10" x14ac:dyDescent="0.25">
      <c r="I47769" s="1"/>
      <c r="J47769" s="110"/>
    </row>
    <row r="47770" spans="9:10" x14ac:dyDescent="0.25">
      <c r="I47770" s="1"/>
      <c r="J47770" s="110"/>
    </row>
    <row r="47771" spans="9:10" x14ac:dyDescent="0.25">
      <c r="I47771" s="1"/>
      <c r="J47771" s="110"/>
    </row>
    <row r="47772" spans="9:10" x14ac:dyDescent="0.25">
      <c r="I47772" s="1"/>
      <c r="J47772" s="110"/>
    </row>
    <row r="47773" spans="9:10" x14ac:dyDescent="0.25">
      <c r="I47773" s="1"/>
      <c r="J47773" s="110"/>
    </row>
    <row r="47774" spans="9:10" x14ac:dyDescent="0.25">
      <c r="I47774" s="1"/>
      <c r="J47774" s="110"/>
    </row>
    <row r="47775" spans="9:10" x14ac:dyDescent="0.25">
      <c r="I47775" s="1"/>
      <c r="J47775" s="110"/>
    </row>
    <row r="47776" spans="9:10" x14ac:dyDescent="0.25">
      <c r="I47776" s="1"/>
      <c r="J47776" s="110"/>
    </row>
    <row r="47777" spans="9:10" x14ac:dyDescent="0.25">
      <c r="I47777" s="1"/>
      <c r="J47777" s="110"/>
    </row>
    <row r="47778" spans="9:10" x14ac:dyDescent="0.25">
      <c r="I47778" s="1"/>
      <c r="J47778" s="110"/>
    </row>
    <row r="47779" spans="9:10" x14ac:dyDescent="0.25">
      <c r="I47779" s="1"/>
      <c r="J47779" s="110"/>
    </row>
    <row r="47780" spans="9:10" x14ac:dyDescent="0.25">
      <c r="I47780" s="1"/>
      <c r="J47780" s="110"/>
    </row>
    <row r="47781" spans="9:10" x14ac:dyDescent="0.25">
      <c r="I47781" s="1"/>
      <c r="J47781" s="110"/>
    </row>
    <row r="47782" spans="9:10" x14ac:dyDescent="0.25">
      <c r="I47782" s="1"/>
      <c r="J47782" s="110"/>
    </row>
    <row r="47783" spans="9:10" x14ac:dyDescent="0.25">
      <c r="I47783" s="1"/>
      <c r="J47783" s="110"/>
    </row>
    <row r="47784" spans="9:10" x14ac:dyDescent="0.25">
      <c r="I47784" s="1"/>
      <c r="J47784" s="110"/>
    </row>
    <row r="47785" spans="9:10" x14ac:dyDescent="0.25">
      <c r="I47785" s="1"/>
      <c r="J47785" s="110"/>
    </row>
    <row r="47786" spans="9:10" x14ac:dyDescent="0.25">
      <c r="I47786" s="1"/>
      <c r="J47786" s="110"/>
    </row>
    <row r="47787" spans="9:10" x14ac:dyDescent="0.25">
      <c r="I47787" s="1"/>
      <c r="J47787" s="110"/>
    </row>
    <row r="47788" spans="9:10" x14ac:dyDescent="0.25">
      <c r="I47788" s="1"/>
      <c r="J47788" s="110"/>
    </row>
    <row r="47789" spans="9:10" x14ac:dyDescent="0.25">
      <c r="I47789" s="1"/>
      <c r="J47789" s="110"/>
    </row>
    <row r="47790" spans="9:10" x14ac:dyDescent="0.25">
      <c r="I47790" s="1"/>
      <c r="J47790" s="110"/>
    </row>
    <row r="47791" spans="9:10" x14ac:dyDescent="0.25">
      <c r="I47791" s="1"/>
      <c r="J47791" s="110"/>
    </row>
    <row r="47792" spans="9:10" x14ac:dyDescent="0.25">
      <c r="I47792" s="1"/>
      <c r="J47792" s="110"/>
    </row>
    <row r="47793" spans="9:10" x14ac:dyDescent="0.25">
      <c r="I47793" s="1"/>
      <c r="J47793" s="110"/>
    </row>
    <row r="47794" spans="9:10" x14ac:dyDescent="0.25">
      <c r="I47794" s="1"/>
      <c r="J47794" s="110"/>
    </row>
    <row r="47795" spans="9:10" x14ac:dyDescent="0.25">
      <c r="I47795" s="1"/>
      <c r="J47795" s="110"/>
    </row>
    <row r="47796" spans="9:10" x14ac:dyDescent="0.25">
      <c r="I47796" s="1"/>
      <c r="J47796" s="110"/>
    </row>
    <row r="47797" spans="9:10" x14ac:dyDescent="0.25">
      <c r="I47797" s="1"/>
      <c r="J47797" s="110"/>
    </row>
    <row r="47798" spans="9:10" x14ac:dyDescent="0.25">
      <c r="I47798" s="1"/>
      <c r="J47798" s="110"/>
    </row>
    <row r="47799" spans="9:10" x14ac:dyDescent="0.25">
      <c r="I47799" s="1"/>
      <c r="J47799" s="110"/>
    </row>
    <row r="47800" spans="9:10" x14ac:dyDescent="0.25">
      <c r="I47800" s="1"/>
      <c r="J47800" s="110"/>
    </row>
    <row r="47801" spans="9:10" x14ac:dyDescent="0.25">
      <c r="I47801" s="1"/>
      <c r="J47801" s="110"/>
    </row>
    <row r="47802" spans="9:10" x14ac:dyDescent="0.25">
      <c r="I47802" s="1"/>
      <c r="J47802" s="110"/>
    </row>
    <row r="47803" spans="9:10" x14ac:dyDescent="0.25">
      <c r="I47803" s="1"/>
      <c r="J47803" s="110"/>
    </row>
    <row r="47804" spans="9:10" x14ac:dyDescent="0.25">
      <c r="I47804" s="1"/>
      <c r="J47804" s="110"/>
    </row>
    <row r="47805" spans="9:10" x14ac:dyDescent="0.25">
      <c r="I47805" s="1"/>
      <c r="J47805" s="110"/>
    </row>
    <row r="47806" spans="9:10" x14ac:dyDescent="0.25">
      <c r="I47806" s="1"/>
      <c r="J47806" s="110"/>
    </row>
    <row r="47807" spans="9:10" x14ac:dyDescent="0.25">
      <c r="I47807" s="1"/>
      <c r="J47807" s="110"/>
    </row>
    <row r="47808" spans="9:10" x14ac:dyDescent="0.25">
      <c r="I47808" s="1"/>
      <c r="J47808" s="110"/>
    </row>
    <row r="47809" spans="9:10" x14ac:dyDescent="0.25">
      <c r="I47809" s="1"/>
      <c r="J47809" s="110"/>
    </row>
    <row r="47810" spans="9:10" x14ac:dyDescent="0.25">
      <c r="I47810" s="1"/>
      <c r="J47810" s="110"/>
    </row>
    <row r="47811" spans="9:10" x14ac:dyDescent="0.25">
      <c r="I47811" s="1"/>
      <c r="J47811" s="110"/>
    </row>
    <row r="47812" spans="9:10" x14ac:dyDescent="0.25">
      <c r="I47812" s="1"/>
      <c r="J47812" s="110"/>
    </row>
    <row r="47813" spans="9:10" x14ac:dyDescent="0.25">
      <c r="I47813" s="1"/>
      <c r="J47813" s="110"/>
    </row>
    <row r="47814" spans="9:10" x14ac:dyDescent="0.25">
      <c r="I47814" s="1"/>
      <c r="J47814" s="110"/>
    </row>
    <row r="47815" spans="9:10" x14ac:dyDescent="0.25">
      <c r="I47815" s="1"/>
      <c r="J47815" s="110"/>
    </row>
    <row r="47816" spans="9:10" x14ac:dyDescent="0.25">
      <c r="I47816" s="1"/>
      <c r="J47816" s="110"/>
    </row>
    <row r="47817" spans="9:10" x14ac:dyDescent="0.25">
      <c r="I47817" s="1"/>
      <c r="J47817" s="110"/>
    </row>
    <row r="47818" spans="9:10" x14ac:dyDescent="0.25">
      <c r="I47818" s="1"/>
      <c r="J47818" s="110"/>
    </row>
    <row r="47819" spans="9:10" x14ac:dyDescent="0.25">
      <c r="I47819" s="1"/>
      <c r="J47819" s="110"/>
    </row>
    <row r="47820" spans="9:10" x14ac:dyDescent="0.25">
      <c r="I47820" s="1"/>
      <c r="J47820" s="110"/>
    </row>
    <row r="47821" spans="9:10" x14ac:dyDescent="0.25">
      <c r="I47821" s="1"/>
      <c r="J47821" s="110"/>
    </row>
    <row r="47822" spans="9:10" x14ac:dyDescent="0.25">
      <c r="I47822" s="1"/>
      <c r="J47822" s="110"/>
    </row>
    <row r="47823" spans="9:10" x14ac:dyDescent="0.25">
      <c r="I47823" s="1"/>
      <c r="J47823" s="110"/>
    </row>
    <row r="47824" spans="9:10" x14ac:dyDescent="0.25">
      <c r="I47824" s="1"/>
      <c r="J47824" s="110"/>
    </row>
    <row r="47825" spans="9:10" x14ac:dyDescent="0.25">
      <c r="I47825" s="1"/>
      <c r="J47825" s="110"/>
    </row>
    <row r="47826" spans="9:10" x14ac:dyDescent="0.25">
      <c r="I47826" s="1"/>
      <c r="J47826" s="110"/>
    </row>
    <row r="47827" spans="9:10" x14ac:dyDescent="0.25">
      <c r="I47827" s="1"/>
      <c r="J47827" s="110"/>
    </row>
    <row r="47828" spans="9:10" x14ac:dyDescent="0.25">
      <c r="I47828" s="1"/>
      <c r="J47828" s="110"/>
    </row>
    <row r="47829" spans="9:10" x14ac:dyDescent="0.25">
      <c r="I47829" s="1"/>
      <c r="J47829" s="110"/>
    </row>
    <row r="47830" spans="9:10" x14ac:dyDescent="0.25">
      <c r="I47830" s="1"/>
      <c r="J47830" s="110"/>
    </row>
    <row r="47831" spans="9:10" x14ac:dyDescent="0.25">
      <c r="I47831" s="1"/>
      <c r="J47831" s="110"/>
    </row>
    <row r="47832" spans="9:10" x14ac:dyDescent="0.25">
      <c r="I47832" s="1"/>
      <c r="J47832" s="110"/>
    </row>
    <row r="47833" spans="9:10" x14ac:dyDescent="0.25">
      <c r="I47833" s="1"/>
      <c r="J47833" s="110"/>
    </row>
    <row r="47834" spans="9:10" x14ac:dyDescent="0.25">
      <c r="I47834" s="1"/>
      <c r="J47834" s="110"/>
    </row>
    <row r="47835" spans="9:10" x14ac:dyDescent="0.25">
      <c r="I47835" s="1"/>
      <c r="J47835" s="110"/>
    </row>
    <row r="47836" spans="9:10" x14ac:dyDescent="0.25">
      <c r="I47836" s="1"/>
      <c r="J47836" s="110"/>
    </row>
    <row r="47837" spans="9:10" x14ac:dyDescent="0.25">
      <c r="I47837" s="1"/>
      <c r="J47837" s="110"/>
    </row>
    <row r="47838" spans="9:10" x14ac:dyDescent="0.25">
      <c r="I47838" s="1"/>
      <c r="J47838" s="110"/>
    </row>
    <row r="47839" spans="9:10" x14ac:dyDescent="0.25">
      <c r="I47839" s="1"/>
      <c r="J47839" s="110"/>
    </row>
    <row r="47840" spans="9:10" x14ac:dyDescent="0.25">
      <c r="I47840" s="1"/>
      <c r="J47840" s="110"/>
    </row>
    <row r="47841" spans="9:10" x14ac:dyDescent="0.25">
      <c r="I47841" s="1"/>
      <c r="J47841" s="110"/>
    </row>
    <row r="47842" spans="9:10" x14ac:dyDescent="0.25">
      <c r="I47842" s="1"/>
      <c r="J47842" s="110"/>
    </row>
    <row r="47843" spans="9:10" x14ac:dyDescent="0.25">
      <c r="I47843" s="1"/>
      <c r="J47843" s="110"/>
    </row>
    <row r="47844" spans="9:10" x14ac:dyDescent="0.25">
      <c r="I47844" s="1"/>
      <c r="J47844" s="110"/>
    </row>
    <row r="47845" spans="9:10" x14ac:dyDescent="0.25">
      <c r="I47845" s="1"/>
      <c r="J47845" s="110"/>
    </row>
    <row r="47846" spans="9:10" x14ac:dyDescent="0.25">
      <c r="I47846" s="1"/>
      <c r="J47846" s="110"/>
    </row>
    <row r="47847" spans="9:10" x14ac:dyDescent="0.25">
      <c r="I47847" s="1"/>
      <c r="J47847" s="110"/>
    </row>
    <row r="47848" spans="9:10" x14ac:dyDescent="0.25">
      <c r="I47848" s="1"/>
      <c r="J47848" s="110"/>
    </row>
    <row r="47849" spans="9:10" x14ac:dyDescent="0.25">
      <c r="I47849" s="1"/>
      <c r="J47849" s="110"/>
    </row>
    <row r="47850" spans="9:10" x14ac:dyDescent="0.25">
      <c r="I47850" s="1"/>
      <c r="J47850" s="110"/>
    </row>
    <row r="47851" spans="9:10" x14ac:dyDescent="0.25">
      <c r="I47851" s="1"/>
      <c r="J47851" s="110"/>
    </row>
    <row r="47852" spans="9:10" x14ac:dyDescent="0.25">
      <c r="I47852" s="1"/>
      <c r="J47852" s="110"/>
    </row>
    <row r="47853" spans="9:10" x14ac:dyDescent="0.25">
      <c r="I47853" s="1"/>
      <c r="J47853" s="110"/>
    </row>
    <row r="47854" spans="9:10" x14ac:dyDescent="0.25">
      <c r="I47854" s="1"/>
      <c r="J47854" s="110"/>
    </row>
    <row r="47855" spans="9:10" x14ac:dyDescent="0.25">
      <c r="I47855" s="1"/>
      <c r="J47855" s="110"/>
    </row>
    <row r="47856" spans="9:10" x14ac:dyDescent="0.25">
      <c r="I47856" s="1"/>
      <c r="J47856" s="110"/>
    </row>
    <row r="47857" spans="9:10" x14ac:dyDescent="0.25">
      <c r="I47857" s="1"/>
      <c r="J47857" s="110"/>
    </row>
    <row r="47858" spans="9:10" x14ac:dyDescent="0.25">
      <c r="I47858" s="1"/>
      <c r="J47858" s="110"/>
    </row>
    <row r="47859" spans="9:10" x14ac:dyDescent="0.25">
      <c r="I47859" s="1"/>
      <c r="J47859" s="110"/>
    </row>
    <row r="47860" spans="9:10" x14ac:dyDescent="0.25">
      <c r="I47860" s="1"/>
      <c r="J47860" s="110"/>
    </row>
    <row r="47861" spans="9:10" x14ac:dyDescent="0.25">
      <c r="I47861" s="1"/>
      <c r="J47861" s="110"/>
    </row>
    <row r="47862" spans="9:10" x14ac:dyDescent="0.25">
      <c r="I47862" s="1"/>
      <c r="J47862" s="110"/>
    </row>
    <row r="47863" spans="9:10" x14ac:dyDescent="0.25">
      <c r="I47863" s="1"/>
      <c r="J47863" s="110"/>
    </row>
    <row r="47864" spans="9:10" x14ac:dyDescent="0.25">
      <c r="I47864" s="1"/>
      <c r="J47864" s="110"/>
    </row>
    <row r="47865" spans="9:10" x14ac:dyDescent="0.25">
      <c r="I47865" s="1"/>
      <c r="J47865" s="110"/>
    </row>
    <row r="47866" spans="9:10" x14ac:dyDescent="0.25">
      <c r="I47866" s="1"/>
      <c r="J47866" s="110"/>
    </row>
    <row r="47867" spans="9:10" x14ac:dyDescent="0.25">
      <c r="I47867" s="1"/>
      <c r="J47867" s="110"/>
    </row>
    <row r="47868" spans="9:10" x14ac:dyDescent="0.25">
      <c r="I47868" s="1"/>
      <c r="J47868" s="110"/>
    </row>
    <row r="47869" spans="9:10" x14ac:dyDescent="0.25">
      <c r="I47869" s="1"/>
      <c r="J47869" s="110"/>
    </row>
    <row r="47870" spans="9:10" x14ac:dyDescent="0.25">
      <c r="I47870" s="1"/>
      <c r="J47870" s="110"/>
    </row>
    <row r="47871" spans="9:10" x14ac:dyDescent="0.25">
      <c r="I47871" s="1"/>
      <c r="J47871" s="110"/>
    </row>
    <row r="47872" spans="9:10" x14ac:dyDescent="0.25">
      <c r="I47872" s="1"/>
      <c r="J47872" s="110"/>
    </row>
    <row r="47873" spans="9:10" x14ac:dyDescent="0.25">
      <c r="I47873" s="1"/>
      <c r="J47873" s="110"/>
    </row>
    <row r="47874" spans="9:10" x14ac:dyDescent="0.25">
      <c r="I47874" s="1"/>
      <c r="J47874" s="110"/>
    </row>
    <row r="47875" spans="9:10" x14ac:dyDescent="0.25">
      <c r="I47875" s="1"/>
      <c r="J47875" s="110"/>
    </row>
    <row r="47876" spans="9:10" x14ac:dyDescent="0.25">
      <c r="I47876" s="1"/>
      <c r="J47876" s="110"/>
    </row>
    <row r="47877" spans="9:10" x14ac:dyDescent="0.25">
      <c r="I47877" s="1"/>
      <c r="J47877" s="110"/>
    </row>
    <row r="47878" spans="9:10" x14ac:dyDescent="0.25">
      <c r="I47878" s="1"/>
      <c r="J47878" s="110"/>
    </row>
    <row r="47879" spans="9:10" x14ac:dyDescent="0.25">
      <c r="I47879" s="1"/>
      <c r="J47879" s="110"/>
    </row>
    <row r="47880" spans="9:10" x14ac:dyDescent="0.25">
      <c r="I47880" s="1"/>
      <c r="J47880" s="110"/>
    </row>
    <row r="47881" spans="9:10" x14ac:dyDescent="0.25">
      <c r="I47881" s="1"/>
      <c r="J47881" s="110"/>
    </row>
    <row r="47882" spans="9:10" x14ac:dyDescent="0.25">
      <c r="I47882" s="1"/>
      <c r="J47882" s="110"/>
    </row>
    <row r="47883" spans="9:10" x14ac:dyDescent="0.25">
      <c r="I47883" s="1"/>
      <c r="J47883" s="110"/>
    </row>
    <row r="47884" spans="9:10" x14ac:dyDescent="0.25">
      <c r="I47884" s="1"/>
      <c r="J47884" s="110"/>
    </row>
    <row r="47885" spans="9:10" x14ac:dyDescent="0.25">
      <c r="I47885" s="1"/>
      <c r="J47885" s="110"/>
    </row>
    <row r="47886" spans="9:10" x14ac:dyDescent="0.25">
      <c r="I47886" s="1"/>
      <c r="J47886" s="110"/>
    </row>
    <row r="47887" spans="9:10" x14ac:dyDescent="0.25">
      <c r="I47887" s="1"/>
      <c r="J47887" s="110"/>
    </row>
    <row r="47888" spans="9:10" x14ac:dyDescent="0.25">
      <c r="I47888" s="1"/>
      <c r="J47888" s="110"/>
    </row>
    <row r="47889" spans="9:10" x14ac:dyDescent="0.25">
      <c r="I47889" s="1"/>
      <c r="J47889" s="110"/>
    </row>
    <row r="47890" spans="9:10" x14ac:dyDescent="0.25">
      <c r="I47890" s="1"/>
      <c r="J47890" s="110"/>
    </row>
    <row r="47891" spans="9:10" x14ac:dyDescent="0.25">
      <c r="I47891" s="1"/>
      <c r="J47891" s="110"/>
    </row>
    <row r="47892" spans="9:10" x14ac:dyDescent="0.25">
      <c r="I47892" s="1"/>
      <c r="J47892" s="110"/>
    </row>
    <row r="47893" spans="9:10" x14ac:dyDescent="0.25">
      <c r="I47893" s="1"/>
      <c r="J47893" s="110"/>
    </row>
    <row r="47894" spans="9:10" x14ac:dyDescent="0.25">
      <c r="I47894" s="1"/>
      <c r="J47894" s="110"/>
    </row>
    <row r="47895" spans="9:10" x14ac:dyDescent="0.25">
      <c r="I47895" s="1"/>
      <c r="J47895" s="110"/>
    </row>
    <row r="47896" spans="9:10" x14ac:dyDescent="0.25">
      <c r="I47896" s="1"/>
      <c r="J47896" s="110"/>
    </row>
    <row r="47897" spans="9:10" x14ac:dyDescent="0.25">
      <c r="I47897" s="1"/>
      <c r="J47897" s="110"/>
    </row>
    <row r="47898" spans="9:10" x14ac:dyDescent="0.25">
      <c r="I47898" s="1"/>
      <c r="J47898" s="110"/>
    </row>
    <row r="47899" spans="9:10" x14ac:dyDescent="0.25">
      <c r="I47899" s="1"/>
      <c r="J47899" s="110"/>
    </row>
    <row r="47900" spans="9:10" x14ac:dyDescent="0.25">
      <c r="I47900" s="1"/>
      <c r="J47900" s="110"/>
    </row>
    <row r="47901" spans="9:10" x14ac:dyDescent="0.25">
      <c r="I47901" s="1"/>
      <c r="J47901" s="110"/>
    </row>
    <row r="47902" spans="9:10" x14ac:dyDescent="0.25">
      <c r="I47902" s="1"/>
      <c r="J47902" s="110"/>
    </row>
    <row r="47903" spans="9:10" x14ac:dyDescent="0.25">
      <c r="I47903" s="1"/>
      <c r="J47903" s="110"/>
    </row>
    <row r="47904" spans="9:10" x14ac:dyDescent="0.25">
      <c r="I47904" s="1"/>
      <c r="J47904" s="110"/>
    </row>
    <row r="47905" spans="9:10" x14ac:dyDescent="0.25">
      <c r="I47905" s="1"/>
      <c r="J47905" s="110"/>
    </row>
    <row r="47906" spans="9:10" x14ac:dyDescent="0.25">
      <c r="I47906" s="1"/>
      <c r="J47906" s="110"/>
    </row>
    <row r="47907" spans="9:10" x14ac:dyDescent="0.25">
      <c r="I47907" s="1"/>
      <c r="J47907" s="110"/>
    </row>
    <row r="47908" spans="9:10" x14ac:dyDescent="0.25">
      <c r="I47908" s="1"/>
      <c r="J47908" s="110"/>
    </row>
    <row r="47909" spans="9:10" x14ac:dyDescent="0.25">
      <c r="I47909" s="1"/>
      <c r="J47909" s="110"/>
    </row>
    <row r="47910" spans="9:10" x14ac:dyDescent="0.25">
      <c r="I47910" s="1"/>
      <c r="J47910" s="110"/>
    </row>
    <row r="47911" spans="9:10" x14ac:dyDescent="0.25">
      <c r="I47911" s="1"/>
      <c r="J47911" s="110"/>
    </row>
    <row r="47912" spans="9:10" x14ac:dyDescent="0.25">
      <c r="I47912" s="1"/>
      <c r="J47912" s="110"/>
    </row>
    <row r="47913" spans="9:10" x14ac:dyDescent="0.25">
      <c r="I47913" s="1"/>
      <c r="J47913" s="110"/>
    </row>
    <row r="47914" spans="9:10" x14ac:dyDescent="0.25">
      <c r="I47914" s="1"/>
      <c r="J47914" s="110"/>
    </row>
    <row r="47915" spans="9:10" x14ac:dyDescent="0.25">
      <c r="I47915" s="1"/>
      <c r="J47915" s="110"/>
    </row>
    <row r="47916" spans="9:10" x14ac:dyDescent="0.25">
      <c r="I47916" s="1"/>
      <c r="J47916" s="110"/>
    </row>
    <row r="47917" spans="9:10" x14ac:dyDescent="0.25">
      <c r="I47917" s="1"/>
      <c r="J47917" s="110"/>
    </row>
    <row r="47918" spans="9:10" x14ac:dyDescent="0.25">
      <c r="I47918" s="1"/>
      <c r="J47918" s="110"/>
    </row>
    <row r="47919" spans="9:10" x14ac:dyDescent="0.25">
      <c r="I47919" s="1"/>
      <c r="J47919" s="110"/>
    </row>
    <row r="47920" spans="9:10" x14ac:dyDescent="0.25">
      <c r="I47920" s="1"/>
      <c r="J47920" s="110"/>
    </row>
    <row r="47921" spans="9:10" x14ac:dyDescent="0.25">
      <c r="I47921" s="1"/>
      <c r="J47921" s="110"/>
    </row>
    <row r="47922" spans="9:10" x14ac:dyDescent="0.25">
      <c r="I47922" s="1"/>
      <c r="J47922" s="110"/>
    </row>
    <row r="47923" spans="9:10" x14ac:dyDescent="0.25">
      <c r="I47923" s="1"/>
      <c r="J47923" s="110"/>
    </row>
    <row r="47924" spans="9:10" x14ac:dyDescent="0.25">
      <c r="I47924" s="1"/>
      <c r="J47924" s="110"/>
    </row>
    <row r="47925" spans="9:10" x14ac:dyDescent="0.25">
      <c r="I47925" s="1"/>
      <c r="J47925" s="110"/>
    </row>
    <row r="47926" spans="9:10" x14ac:dyDescent="0.25">
      <c r="I47926" s="1"/>
      <c r="J47926" s="110"/>
    </row>
    <row r="47927" spans="9:10" x14ac:dyDescent="0.25">
      <c r="I47927" s="1"/>
      <c r="J47927" s="110"/>
    </row>
    <row r="47928" spans="9:10" x14ac:dyDescent="0.25">
      <c r="I47928" s="1"/>
      <c r="J47928" s="110"/>
    </row>
    <row r="47929" spans="9:10" x14ac:dyDescent="0.25">
      <c r="I47929" s="1"/>
      <c r="J47929" s="110"/>
    </row>
    <row r="47930" spans="9:10" x14ac:dyDescent="0.25">
      <c r="I47930" s="1"/>
      <c r="J47930" s="110"/>
    </row>
    <row r="47931" spans="9:10" x14ac:dyDescent="0.25">
      <c r="I47931" s="1"/>
      <c r="J47931" s="110"/>
    </row>
    <row r="47932" spans="9:10" x14ac:dyDescent="0.25">
      <c r="I47932" s="1"/>
      <c r="J47932" s="110"/>
    </row>
    <row r="47933" spans="9:10" x14ac:dyDescent="0.25">
      <c r="I47933" s="1"/>
      <c r="J47933" s="110"/>
    </row>
    <row r="47934" spans="9:10" x14ac:dyDescent="0.25">
      <c r="I47934" s="1"/>
      <c r="J47934" s="110"/>
    </row>
    <row r="47935" spans="9:10" x14ac:dyDescent="0.25">
      <c r="I47935" s="1"/>
      <c r="J47935" s="110"/>
    </row>
    <row r="47936" spans="9:10" x14ac:dyDescent="0.25">
      <c r="I47936" s="1"/>
      <c r="J47936" s="110"/>
    </row>
    <row r="47937" spans="9:10" x14ac:dyDescent="0.25">
      <c r="I47937" s="1"/>
      <c r="J47937" s="110"/>
    </row>
    <row r="47938" spans="9:10" x14ac:dyDescent="0.25">
      <c r="I47938" s="1"/>
      <c r="J47938" s="110"/>
    </row>
    <row r="47939" spans="9:10" x14ac:dyDescent="0.25">
      <c r="I47939" s="1"/>
      <c r="J47939" s="110"/>
    </row>
    <row r="47940" spans="9:10" x14ac:dyDescent="0.25">
      <c r="I47940" s="1"/>
      <c r="J47940" s="110"/>
    </row>
    <row r="47941" spans="9:10" x14ac:dyDescent="0.25">
      <c r="I47941" s="1"/>
      <c r="J47941" s="110"/>
    </row>
    <row r="47942" spans="9:10" x14ac:dyDescent="0.25">
      <c r="I47942" s="1"/>
      <c r="J47942" s="110"/>
    </row>
    <row r="47943" spans="9:10" x14ac:dyDescent="0.25">
      <c r="I47943" s="1"/>
      <c r="J47943" s="110"/>
    </row>
    <row r="47944" spans="9:10" x14ac:dyDescent="0.25">
      <c r="I47944" s="1"/>
      <c r="J47944" s="110"/>
    </row>
    <row r="47945" spans="9:10" x14ac:dyDescent="0.25">
      <c r="I47945" s="1"/>
      <c r="J47945" s="110"/>
    </row>
    <row r="47946" spans="9:10" x14ac:dyDescent="0.25">
      <c r="I47946" s="1"/>
      <c r="J47946" s="110"/>
    </row>
    <row r="47947" spans="9:10" x14ac:dyDescent="0.25">
      <c r="I47947" s="1"/>
      <c r="J47947" s="110"/>
    </row>
    <row r="47948" spans="9:10" x14ac:dyDescent="0.25">
      <c r="I47948" s="1"/>
      <c r="J47948" s="110"/>
    </row>
    <row r="47949" spans="9:10" x14ac:dyDescent="0.25">
      <c r="I47949" s="1"/>
      <c r="J47949" s="110"/>
    </row>
    <row r="47950" spans="9:10" x14ac:dyDescent="0.25">
      <c r="I47950" s="1"/>
      <c r="J47950" s="110"/>
    </row>
    <row r="47951" spans="9:10" x14ac:dyDescent="0.25">
      <c r="I47951" s="1"/>
      <c r="J47951" s="110"/>
    </row>
    <row r="47952" spans="9:10" x14ac:dyDescent="0.25">
      <c r="I47952" s="1"/>
      <c r="J47952" s="110"/>
    </row>
    <row r="47953" spans="9:10" x14ac:dyDescent="0.25">
      <c r="I47953" s="1"/>
      <c r="J47953" s="110"/>
    </row>
    <row r="47954" spans="9:10" x14ac:dyDescent="0.25">
      <c r="I47954" s="1"/>
      <c r="J47954" s="110"/>
    </row>
    <row r="47955" spans="9:10" x14ac:dyDescent="0.25">
      <c r="I47955" s="1"/>
      <c r="J47955" s="110"/>
    </row>
    <row r="47956" spans="9:10" x14ac:dyDescent="0.25">
      <c r="I47956" s="1"/>
      <c r="J47956" s="110"/>
    </row>
    <row r="47957" spans="9:10" x14ac:dyDescent="0.25">
      <c r="I47957" s="1"/>
      <c r="J47957" s="110"/>
    </row>
    <row r="47958" spans="9:10" x14ac:dyDescent="0.25">
      <c r="I47958" s="1"/>
      <c r="J47958" s="110"/>
    </row>
    <row r="47959" spans="9:10" x14ac:dyDescent="0.25">
      <c r="I47959" s="1"/>
      <c r="J47959" s="110"/>
    </row>
    <row r="47960" spans="9:10" x14ac:dyDescent="0.25">
      <c r="I47960" s="1"/>
      <c r="J47960" s="110"/>
    </row>
    <row r="47961" spans="9:10" x14ac:dyDescent="0.25">
      <c r="I47961" s="1"/>
      <c r="J47961" s="110"/>
    </row>
    <row r="47962" spans="9:10" x14ac:dyDescent="0.25">
      <c r="I47962" s="1"/>
      <c r="J47962" s="110"/>
    </row>
    <row r="47963" spans="9:10" x14ac:dyDescent="0.25">
      <c r="I47963" s="1"/>
      <c r="J47963" s="110"/>
    </row>
    <row r="47964" spans="9:10" x14ac:dyDescent="0.25">
      <c r="I47964" s="1"/>
      <c r="J47964" s="110"/>
    </row>
    <row r="47965" spans="9:10" x14ac:dyDescent="0.25">
      <c r="I47965" s="1"/>
      <c r="J47965" s="110"/>
    </row>
    <row r="47966" spans="9:10" x14ac:dyDescent="0.25">
      <c r="I47966" s="1"/>
      <c r="J47966" s="110"/>
    </row>
    <row r="47967" spans="9:10" x14ac:dyDescent="0.25">
      <c r="I47967" s="1"/>
      <c r="J47967" s="110"/>
    </row>
    <row r="47968" spans="9:10" x14ac:dyDescent="0.25">
      <c r="I47968" s="1"/>
      <c r="J47968" s="110"/>
    </row>
    <row r="47969" spans="9:10" x14ac:dyDescent="0.25">
      <c r="I47969" s="1"/>
      <c r="J47969" s="110"/>
    </row>
    <row r="47970" spans="9:10" x14ac:dyDescent="0.25">
      <c r="I47970" s="1"/>
      <c r="J47970" s="110"/>
    </row>
    <row r="47971" spans="9:10" x14ac:dyDescent="0.25">
      <c r="I47971" s="1"/>
      <c r="J47971" s="110"/>
    </row>
    <row r="47972" spans="9:10" x14ac:dyDescent="0.25">
      <c r="I47972" s="1"/>
      <c r="J47972" s="110"/>
    </row>
    <row r="47973" spans="9:10" x14ac:dyDescent="0.25">
      <c r="I47973" s="1"/>
      <c r="J47973" s="110"/>
    </row>
    <row r="47974" spans="9:10" x14ac:dyDescent="0.25">
      <c r="I47974" s="1"/>
      <c r="J47974" s="110"/>
    </row>
    <row r="47975" spans="9:10" x14ac:dyDescent="0.25">
      <c r="I47975" s="1"/>
      <c r="J47975" s="110"/>
    </row>
    <row r="47976" spans="9:10" x14ac:dyDescent="0.25">
      <c r="I47976" s="1"/>
      <c r="J47976" s="110"/>
    </row>
    <row r="47977" spans="9:10" x14ac:dyDescent="0.25">
      <c r="I47977" s="1"/>
      <c r="J47977" s="110"/>
    </row>
    <row r="47978" spans="9:10" x14ac:dyDescent="0.25">
      <c r="I47978" s="1"/>
      <c r="J47978" s="110"/>
    </row>
    <row r="47979" spans="9:10" x14ac:dyDescent="0.25">
      <c r="I47979" s="1"/>
      <c r="J47979" s="110"/>
    </row>
    <row r="47980" spans="9:10" x14ac:dyDescent="0.25">
      <c r="I47980" s="1"/>
      <c r="J47980" s="110"/>
    </row>
    <row r="47981" spans="9:10" x14ac:dyDescent="0.25">
      <c r="I47981" s="1"/>
      <c r="J47981" s="110"/>
    </row>
    <row r="47982" spans="9:10" x14ac:dyDescent="0.25">
      <c r="I47982" s="1"/>
      <c r="J47982" s="110"/>
    </row>
    <row r="47983" spans="9:10" x14ac:dyDescent="0.25">
      <c r="I47983" s="1"/>
      <c r="J47983" s="110"/>
    </row>
    <row r="47984" spans="9:10" x14ac:dyDescent="0.25">
      <c r="I47984" s="1"/>
      <c r="J47984" s="110"/>
    </row>
    <row r="47985" spans="9:10" x14ac:dyDescent="0.25">
      <c r="I47985" s="1"/>
      <c r="J47985" s="110"/>
    </row>
    <row r="47986" spans="9:10" x14ac:dyDescent="0.25">
      <c r="I47986" s="1"/>
      <c r="J47986" s="110"/>
    </row>
    <row r="47987" spans="9:10" x14ac:dyDescent="0.25">
      <c r="I47987" s="1"/>
      <c r="J47987" s="110"/>
    </row>
    <row r="47988" spans="9:10" x14ac:dyDescent="0.25">
      <c r="I47988" s="1"/>
      <c r="J47988" s="110"/>
    </row>
    <row r="47989" spans="9:10" x14ac:dyDescent="0.25">
      <c r="I47989" s="1"/>
      <c r="J47989" s="110"/>
    </row>
    <row r="47990" spans="9:10" x14ac:dyDescent="0.25">
      <c r="I47990" s="1"/>
      <c r="J47990" s="110"/>
    </row>
    <row r="47991" spans="9:10" x14ac:dyDescent="0.25">
      <c r="I47991" s="1"/>
      <c r="J47991" s="110"/>
    </row>
    <row r="47992" spans="9:10" x14ac:dyDescent="0.25">
      <c r="I47992" s="1"/>
      <c r="J47992" s="110"/>
    </row>
    <row r="47993" spans="9:10" x14ac:dyDescent="0.25">
      <c r="I47993" s="1"/>
      <c r="J47993" s="110"/>
    </row>
    <row r="47994" spans="9:10" x14ac:dyDescent="0.25">
      <c r="I47994" s="1"/>
      <c r="J47994" s="110"/>
    </row>
    <row r="47995" spans="9:10" x14ac:dyDescent="0.25">
      <c r="I47995" s="1"/>
      <c r="J47995" s="110"/>
    </row>
    <row r="47996" spans="9:10" x14ac:dyDescent="0.25">
      <c r="I47996" s="1"/>
      <c r="J47996" s="110"/>
    </row>
    <row r="47997" spans="9:10" x14ac:dyDescent="0.25">
      <c r="I47997" s="1"/>
      <c r="J47997" s="110"/>
    </row>
    <row r="47998" spans="9:10" x14ac:dyDescent="0.25">
      <c r="I47998" s="1"/>
      <c r="J47998" s="110"/>
    </row>
    <row r="47999" spans="9:10" x14ac:dyDescent="0.25">
      <c r="I47999" s="1"/>
      <c r="J47999" s="110"/>
    </row>
    <row r="48000" spans="9:10" x14ac:dyDescent="0.25">
      <c r="I48000" s="1"/>
      <c r="J48000" s="110"/>
    </row>
    <row r="48001" spans="9:10" x14ac:dyDescent="0.25">
      <c r="I48001" s="1"/>
      <c r="J48001" s="110"/>
    </row>
    <row r="48002" spans="9:10" x14ac:dyDescent="0.25">
      <c r="I48002" s="1"/>
      <c r="J48002" s="110"/>
    </row>
    <row r="48003" spans="9:10" x14ac:dyDescent="0.25">
      <c r="I48003" s="1"/>
      <c r="J48003" s="110"/>
    </row>
    <row r="48004" spans="9:10" x14ac:dyDescent="0.25">
      <c r="I48004" s="1"/>
      <c r="J48004" s="110"/>
    </row>
    <row r="48005" spans="9:10" x14ac:dyDescent="0.25">
      <c r="I48005" s="1"/>
      <c r="J48005" s="110"/>
    </row>
    <row r="48006" spans="9:10" x14ac:dyDescent="0.25">
      <c r="I48006" s="1"/>
      <c r="J48006" s="110"/>
    </row>
    <row r="48007" spans="9:10" x14ac:dyDescent="0.25">
      <c r="I48007" s="1"/>
      <c r="J48007" s="110"/>
    </row>
    <row r="48008" spans="9:10" x14ac:dyDescent="0.25">
      <c r="I48008" s="1"/>
      <c r="J48008" s="110"/>
    </row>
    <row r="48009" spans="9:10" x14ac:dyDescent="0.25">
      <c r="I48009" s="1"/>
      <c r="J48009" s="110"/>
    </row>
    <row r="48010" spans="9:10" x14ac:dyDescent="0.25">
      <c r="I48010" s="1"/>
      <c r="J48010" s="110"/>
    </row>
    <row r="48011" spans="9:10" x14ac:dyDescent="0.25">
      <c r="I48011" s="1"/>
      <c r="J48011" s="110"/>
    </row>
    <row r="48012" spans="9:10" x14ac:dyDescent="0.25">
      <c r="I48012" s="1"/>
      <c r="J48012" s="110"/>
    </row>
    <row r="48013" spans="9:10" x14ac:dyDescent="0.25">
      <c r="I48013" s="1"/>
      <c r="J48013" s="110"/>
    </row>
    <row r="48014" spans="9:10" x14ac:dyDescent="0.25">
      <c r="I48014" s="1"/>
      <c r="J48014" s="110"/>
    </row>
    <row r="48015" spans="9:10" x14ac:dyDescent="0.25">
      <c r="I48015" s="1"/>
      <c r="J48015" s="110"/>
    </row>
    <row r="48016" spans="9:10" x14ac:dyDescent="0.25">
      <c r="I48016" s="1"/>
      <c r="J48016" s="110"/>
    </row>
    <row r="48017" spans="9:10" x14ac:dyDescent="0.25">
      <c r="I48017" s="1"/>
      <c r="J48017" s="110"/>
    </row>
    <row r="48018" spans="9:10" x14ac:dyDescent="0.25">
      <c r="I48018" s="1"/>
      <c r="J48018" s="110"/>
    </row>
    <row r="48019" spans="9:10" x14ac:dyDescent="0.25">
      <c r="I48019" s="1"/>
      <c r="J48019" s="110"/>
    </row>
    <row r="48020" spans="9:10" x14ac:dyDescent="0.25">
      <c r="I48020" s="1"/>
      <c r="J48020" s="110"/>
    </row>
    <row r="48021" spans="9:10" x14ac:dyDescent="0.25">
      <c r="I48021" s="1"/>
      <c r="J48021" s="110"/>
    </row>
    <row r="48022" spans="9:10" x14ac:dyDescent="0.25">
      <c r="I48022" s="1"/>
      <c r="J48022" s="110"/>
    </row>
    <row r="48023" spans="9:10" x14ac:dyDescent="0.25">
      <c r="I48023" s="1"/>
      <c r="J48023" s="110"/>
    </row>
    <row r="48024" spans="9:10" x14ac:dyDescent="0.25">
      <c r="I48024" s="1"/>
      <c r="J48024" s="110"/>
    </row>
    <row r="48025" spans="9:10" x14ac:dyDescent="0.25">
      <c r="I48025" s="1"/>
      <c r="J48025" s="110"/>
    </row>
    <row r="48026" spans="9:10" x14ac:dyDescent="0.25">
      <c r="I48026" s="1"/>
      <c r="J48026" s="110"/>
    </row>
    <row r="48027" spans="9:10" x14ac:dyDescent="0.25">
      <c r="I48027" s="1"/>
      <c r="J48027" s="110"/>
    </row>
    <row r="48028" spans="9:10" x14ac:dyDescent="0.25">
      <c r="I48028" s="1"/>
      <c r="J48028" s="110"/>
    </row>
    <row r="48029" spans="9:10" x14ac:dyDescent="0.25">
      <c r="I48029" s="1"/>
      <c r="J48029" s="110"/>
    </row>
    <row r="48030" spans="9:10" x14ac:dyDescent="0.25">
      <c r="I48030" s="1"/>
      <c r="J48030" s="110"/>
    </row>
    <row r="48031" spans="9:10" x14ac:dyDescent="0.25">
      <c r="I48031" s="1"/>
      <c r="J48031" s="110"/>
    </row>
    <row r="48032" spans="9:10" x14ac:dyDescent="0.25">
      <c r="I48032" s="1"/>
      <c r="J48032" s="110"/>
    </row>
    <row r="48033" spans="9:10" x14ac:dyDescent="0.25">
      <c r="I48033" s="1"/>
      <c r="J48033" s="110"/>
    </row>
    <row r="48034" spans="9:10" x14ac:dyDescent="0.25">
      <c r="I48034" s="1"/>
      <c r="J48034" s="110"/>
    </row>
    <row r="48035" spans="9:10" x14ac:dyDescent="0.25">
      <c r="I48035" s="1"/>
      <c r="J48035" s="110"/>
    </row>
    <row r="48036" spans="9:10" x14ac:dyDescent="0.25">
      <c r="I48036" s="1"/>
      <c r="J48036" s="110"/>
    </row>
    <row r="48037" spans="9:10" x14ac:dyDescent="0.25">
      <c r="I48037" s="1"/>
      <c r="J48037" s="110"/>
    </row>
    <row r="48038" spans="9:10" x14ac:dyDescent="0.25">
      <c r="I48038" s="1"/>
      <c r="J48038" s="110"/>
    </row>
    <row r="48039" spans="9:10" x14ac:dyDescent="0.25">
      <c r="I48039" s="1"/>
      <c r="J48039" s="110"/>
    </row>
    <row r="48040" spans="9:10" x14ac:dyDescent="0.25">
      <c r="I48040" s="1"/>
      <c r="J48040" s="110"/>
    </row>
    <row r="48041" spans="9:10" x14ac:dyDescent="0.25">
      <c r="I48041" s="1"/>
      <c r="J48041" s="110"/>
    </row>
    <row r="48042" spans="9:10" x14ac:dyDescent="0.25">
      <c r="I48042" s="1"/>
      <c r="J48042" s="110"/>
    </row>
    <row r="48043" spans="9:10" x14ac:dyDescent="0.25">
      <c r="I48043" s="1"/>
      <c r="J48043" s="110"/>
    </row>
    <row r="48044" spans="9:10" x14ac:dyDescent="0.25">
      <c r="I48044" s="1"/>
      <c r="J48044" s="110"/>
    </row>
    <row r="48045" spans="9:10" x14ac:dyDescent="0.25">
      <c r="I48045" s="1"/>
      <c r="J48045" s="110"/>
    </row>
    <row r="48046" spans="9:10" x14ac:dyDescent="0.25">
      <c r="I48046" s="1"/>
      <c r="J48046" s="110"/>
    </row>
    <row r="48047" spans="9:10" x14ac:dyDescent="0.25">
      <c r="I48047" s="1"/>
      <c r="J48047" s="110"/>
    </row>
    <row r="48048" spans="9:10" x14ac:dyDescent="0.25">
      <c r="I48048" s="1"/>
      <c r="J48048" s="110"/>
    </row>
    <row r="48049" spans="9:10" x14ac:dyDescent="0.25">
      <c r="I48049" s="1"/>
      <c r="J48049" s="110"/>
    </row>
    <row r="48050" spans="9:10" x14ac:dyDescent="0.25">
      <c r="I48050" s="1"/>
      <c r="J48050" s="110"/>
    </row>
    <row r="48051" spans="9:10" x14ac:dyDescent="0.25">
      <c r="I48051" s="1"/>
      <c r="J48051" s="110"/>
    </row>
    <row r="48052" spans="9:10" x14ac:dyDescent="0.25">
      <c r="I48052" s="1"/>
      <c r="J48052" s="110"/>
    </row>
    <row r="48053" spans="9:10" x14ac:dyDescent="0.25">
      <c r="I48053" s="1"/>
      <c r="J48053" s="110"/>
    </row>
    <row r="48054" spans="9:10" x14ac:dyDescent="0.25">
      <c r="I48054" s="1"/>
      <c r="J48054" s="110"/>
    </row>
    <row r="48055" spans="9:10" x14ac:dyDescent="0.25">
      <c r="I48055" s="1"/>
      <c r="J48055" s="110"/>
    </row>
    <row r="48056" spans="9:10" x14ac:dyDescent="0.25">
      <c r="I48056" s="1"/>
      <c r="J48056" s="110"/>
    </row>
    <row r="48057" spans="9:10" x14ac:dyDescent="0.25">
      <c r="I48057" s="1"/>
      <c r="J48057" s="110"/>
    </row>
    <row r="48058" spans="9:10" x14ac:dyDescent="0.25">
      <c r="I48058" s="1"/>
      <c r="J48058" s="110"/>
    </row>
    <row r="48059" spans="9:10" x14ac:dyDescent="0.25">
      <c r="I48059" s="1"/>
      <c r="J48059" s="110"/>
    </row>
    <row r="48060" spans="9:10" x14ac:dyDescent="0.25">
      <c r="I48060" s="1"/>
      <c r="J48060" s="110"/>
    </row>
    <row r="48061" spans="9:10" x14ac:dyDescent="0.25">
      <c r="I48061" s="1"/>
      <c r="J48061" s="110"/>
    </row>
    <row r="48062" spans="9:10" x14ac:dyDescent="0.25">
      <c r="I48062" s="1"/>
      <c r="J48062" s="110"/>
    </row>
    <row r="48063" spans="9:10" x14ac:dyDescent="0.25">
      <c r="I48063" s="1"/>
      <c r="J48063" s="110"/>
    </row>
    <row r="48064" spans="9:10" x14ac:dyDescent="0.25">
      <c r="I48064" s="1"/>
      <c r="J48064" s="110"/>
    </row>
    <row r="48065" spans="9:10" x14ac:dyDescent="0.25">
      <c r="I48065" s="1"/>
      <c r="J48065" s="110"/>
    </row>
    <row r="48066" spans="9:10" x14ac:dyDescent="0.25">
      <c r="I48066" s="1"/>
      <c r="J48066" s="110"/>
    </row>
    <row r="48067" spans="9:10" x14ac:dyDescent="0.25">
      <c r="I48067" s="1"/>
      <c r="J48067" s="110"/>
    </row>
    <row r="48068" spans="9:10" x14ac:dyDescent="0.25">
      <c r="I48068" s="1"/>
      <c r="J48068" s="110"/>
    </row>
    <row r="48069" spans="9:10" x14ac:dyDescent="0.25">
      <c r="I48069" s="1"/>
      <c r="J48069" s="110"/>
    </row>
    <row r="48070" spans="9:10" x14ac:dyDescent="0.25">
      <c r="I48070" s="1"/>
      <c r="J48070" s="110"/>
    </row>
    <row r="48071" spans="9:10" x14ac:dyDescent="0.25">
      <c r="I48071" s="1"/>
      <c r="J48071" s="110"/>
    </row>
    <row r="48072" spans="9:10" x14ac:dyDescent="0.25">
      <c r="I48072" s="1"/>
      <c r="J48072" s="110"/>
    </row>
    <row r="48073" spans="9:10" x14ac:dyDescent="0.25">
      <c r="I48073" s="1"/>
      <c r="J48073" s="110"/>
    </row>
    <row r="48074" spans="9:10" x14ac:dyDescent="0.25">
      <c r="I48074" s="1"/>
      <c r="J48074" s="110"/>
    </row>
    <row r="48075" spans="9:10" x14ac:dyDescent="0.25">
      <c r="I48075" s="1"/>
      <c r="J48075" s="110"/>
    </row>
    <row r="48076" spans="9:10" x14ac:dyDescent="0.25">
      <c r="I48076" s="1"/>
      <c r="J48076" s="110"/>
    </row>
    <row r="48077" spans="9:10" x14ac:dyDescent="0.25">
      <c r="I48077" s="1"/>
      <c r="J48077" s="110"/>
    </row>
    <row r="48078" spans="9:10" x14ac:dyDescent="0.25">
      <c r="I48078" s="1"/>
      <c r="J48078" s="110"/>
    </row>
    <row r="48079" spans="9:10" x14ac:dyDescent="0.25">
      <c r="I48079" s="1"/>
      <c r="J48079" s="110"/>
    </row>
    <row r="48080" spans="9:10" x14ac:dyDescent="0.25">
      <c r="I48080" s="1"/>
      <c r="J48080" s="110"/>
    </row>
    <row r="48081" spans="9:10" x14ac:dyDescent="0.25">
      <c r="I48081" s="1"/>
      <c r="J48081" s="110"/>
    </row>
    <row r="48082" spans="9:10" x14ac:dyDescent="0.25">
      <c r="I48082" s="1"/>
      <c r="J48082" s="110"/>
    </row>
    <row r="48083" spans="9:10" x14ac:dyDescent="0.25">
      <c r="I48083" s="1"/>
      <c r="J48083" s="110"/>
    </row>
    <row r="48084" spans="9:10" x14ac:dyDescent="0.25">
      <c r="I48084" s="1"/>
      <c r="J48084" s="110"/>
    </row>
    <row r="48085" spans="9:10" x14ac:dyDescent="0.25">
      <c r="I48085" s="1"/>
      <c r="J48085" s="110"/>
    </row>
    <row r="48086" spans="9:10" x14ac:dyDescent="0.25">
      <c r="I48086" s="1"/>
      <c r="J48086" s="110"/>
    </row>
    <row r="48087" spans="9:10" x14ac:dyDescent="0.25">
      <c r="I48087" s="1"/>
      <c r="J48087" s="110"/>
    </row>
    <row r="48088" spans="9:10" x14ac:dyDescent="0.25">
      <c r="I48088" s="1"/>
      <c r="J48088" s="110"/>
    </row>
    <row r="48089" spans="9:10" x14ac:dyDescent="0.25">
      <c r="I48089" s="1"/>
      <c r="J48089" s="110"/>
    </row>
    <row r="48090" spans="9:10" x14ac:dyDescent="0.25">
      <c r="I48090" s="1"/>
      <c r="J48090" s="110"/>
    </row>
    <row r="48091" spans="9:10" x14ac:dyDescent="0.25">
      <c r="I48091" s="1"/>
      <c r="J48091" s="110"/>
    </row>
    <row r="48092" spans="9:10" x14ac:dyDescent="0.25">
      <c r="I48092" s="1"/>
      <c r="J48092" s="110"/>
    </row>
    <row r="48093" spans="9:10" x14ac:dyDescent="0.25">
      <c r="I48093" s="1"/>
      <c r="J48093" s="110"/>
    </row>
    <row r="48094" spans="9:10" x14ac:dyDescent="0.25">
      <c r="I48094" s="1"/>
      <c r="J48094" s="110"/>
    </row>
    <row r="48095" spans="9:10" x14ac:dyDescent="0.25">
      <c r="I48095" s="1"/>
      <c r="J48095" s="110"/>
    </row>
    <row r="48096" spans="9:10" x14ac:dyDescent="0.25">
      <c r="I48096" s="1"/>
      <c r="J48096" s="110"/>
    </row>
    <row r="48097" spans="9:10" x14ac:dyDescent="0.25">
      <c r="I48097" s="1"/>
      <c r="J48097" s="110"/>
    </row>
    <row r="48098" spans="9:10" x14ac:dyDescent="0.25">
      <c r="I48098" s="1"/>
      <c r="J48098" s="110"/>
    </row>
    <row r="48099" spans="9:10" x14ac:dyDescent="0.25">
      <c r="I48099" s="1"/>
      <c r="J48099" s="110"/>
    </row>
    <row r="48100" spans="9:10" x14ac:dyDescent="0.25">
      <c r="I48100" s="1"/>
      <c r="J48100" s="110"/>
    </row>
    <row r="48101" spans="9:10" x14ac:dyDescent="0.25">
      <c r="I48101" s="1"/>
      <c r="J48101" s="110"/>
    </row>
    <row r="48102" spans="9:10" x14ac:dyDescent="0.25">
      <c r="I48102" s="1"/>
      <c r="J48102" s="110"/>
    </row>
    <row r="48103" spans="9:10" x14ac:dyDescent="0.25">
      <c r="I48103" s="1"/>
      <c r="J48103" s="110"/>
    </row>
    <row r="48104" spans="9:10" x14ac:dyDescent="0.25">
      <c r="I48104" s="1"/>
      <c r="J48104" s="110"/>
    </row>
    <row r="48105" spans="9:10" x14ac:dyDescent="0.25">
      <c r="I48105" s="1"/>
      <c r="J48105" s="110"/>
    </row>
    <row r="48106" spans="9:10" x14ac:dyDescent="0.25">
      <c r="I48106" s="1"/>
      <c r="J48106" s="110"/>
    </row>
    <row r="48107" spans="9:10" x14ac:dyDescent="0.25">
      <c r="I48107" s="1"/>
      <c r="J48107" s="110"/>
    </row>
    <row r="48108" spans="9:10" x14ac:dyDescent="0.25">
      <c r="I48108" s="1"/>
      <c r="J48108" s="110"/>
    </row>
    <row r="48109" spans="9:10" x14ac:dyDescent="0.25">
      <c r="I48109" s="1"/>
      <c r="J48109" s="110"/>
    </row>
    <row r="48110" spans="9:10" x14ac:dyDescent="0.25">
      <c r="I48110" s="1"/>
      <c r="J48110" s="110"/>
    </row>
    <row r="48111" spans="9:10" x14ac:dyDescent="0.25">
      <c r="I48111" s="1"/>
      <c r="J48111" s="110"/>
    </row>
    <row r="48112" spans="9:10" x14ac:dyDescent="0.25">
      <c r="I48112" s="1"/>
      <c r="J48112" s="110"/>
    </row>
    <row r="48113" spans="9:10" x14ac:dyDescent="0.25">
      <c r="I48113" s="1"/>
      <c r="J48113" s="110"/>
    </row>
    <row r="48114" spans="9:10" x14ac:dyDescent="0.25">
      <c r="I48114" s="1"/>
      <c r="J48114" s="110"/>
    </row>
    <row r="48115" spans="9:10" x14ac:dyDescent="0.25">
      <c r="I48115" s="1"/>
      <c r="J48115" s="110"/>
    </row>
    <row r="48116" spans="9:10" x14ac:dyDescent="0.25">
      <c r="I48116" s="1"/>
      <c r="J48116" s="110"/>
    </row>
    <row r="48117" spans="9:10" x14ac:dyDescent="0.25">
      <c r="I48117" s="1"/>
      <c r="J48117" s="110"/>
    </row>
    <row r="48118" spans="9:10" x14ac:dyDescent="0.25">
      <c r="I48118" s="1"/>
      <c r="J48118" s="110"/>
    </row>
    <row r="48119" spans="9:10" x14ac:dyDescent="0.25">
      <c r="I48119" s="1"/>
      <c r="J48119" s="110"/>
    </row>
    <row r="48120" spans="9:10" x14ac:dyDescent="0.25">
      <c r="I48120" s="1"/>
      <c r="J48120" s="110"/>
    </row>
    <row r="48121" spans="9:10" x14ac:dyDescent="0.25">
      <c r="I48121" s="1"/>
      <c r="J48121" s="110"/>
    </row>
    <row r="48122" spans="9:10" x14ac:dyDescent="0.25">
      <c r="I48122" s="1"/>
      <c r="J48122" s="110"/>
    </row>
    <row r="48123" spans="9:10" x14ac:dyDescent="0.25">
      <c r="I48123" s="1"/>
      <c r="J48123" s="110"/>
    </row>
    <row r="48124" spans="9:10" x14ac:dyDescent="0.25">
      <c r="I48124" s="1"/>
      <c r="J48124" s="110"/>
    </row>
    <row r="48125" spans="9:10" x14ac:dyDescent="0.25">
      <c r="I48125" s="1"/>
      <c r="J48125" s="110"/>
    </row>
    <row r="48126" spans="9:10" x14ac:dyDescent="0.25">
      <c r="I48126" s="1"/>
      <c r="J48126" s="110"/>
    </row>
    <row r="48127" spans="9:10" x14ac:dyDescent="0.25">
      <c r="I48127" s="1"/>
      <c r="J48127" s="110"/>
    </row>
    <row r="48128" spans="9:10" x14ac:dyDescent="0.25">
      <c r="I48128" s="1"/>
      <c r="J48128" s="110"/>
    </row>
    <row r="48129" spans="9:10" x14ac:dyDescent="0.25">
      <c r="I48129" s="1"/>
      <c r="J48129" s="110"/>
    </row>
    <row r="48130" spans="9:10" x14ac:dyDescent="0.25">
      <c r="I48130" s="1"/>
      <c r="J48130" s="110"/>
    </row>
    <row r="48131" spans="9:10" x14ac:dyDescent="0.25">
      <c r="I48131" s="1"/>
      <c r="J48131" s="110"/>
    </row>
    <row r="48132" spans="9:10" x14ac:dyDescent="0.25">
      <c r="I48132" s="1"/>
      <c r="J48132" s="110"/>
    </row>
    <row r="48133" spans="9:10" x14ac:dyDescent="0.25">
      <c r="I48133" s="1"/>
      <c r="J48133" s="110"/>
    </row>
    <row r="48134" spans="9:10" x14ac:dyDescent="0.25">
      <c r="I48134" s="1"/>
      <c r="J48134" s="110"/>
    </row>
    <row r="48135" spans="9:10" x14ac:dyDescent="0.25">
      <c r="I48135" s="1"/>
      <c r="J48135" s="110"/>
    </row>
    <row r="48136" spans="9:10" x14ac:dyDescent="0.25">
      <c r="I48136" s="1"/>
      <c r="J48136" s="110"/>
    </row>
    <row r="48137" spans="9:10" x14ac:dyDescent="0.25">
      <c r="I48137" s="1"/>
      <c r="J48137" s="110"/>
    </row>
    <row r="48138" spans="9:10" x14ac:dyDescent="0.25">
      <c r="I48138" s="1"/>
      <c r="J48138" s="110"/>
    </row>
    <row r="48139" spans="9:10" x14ac:dyDescent="0.25">
      <c r="I48139" s="1"/>
      <c r="J48139" s="110"/>
    </row>
    <row r="48140" spans="9:10" x14ac:dyDescent="0.25">
      <c r="I48140" s="1"/>
      <c r="J48140" s="110"/>
    </row>
    <row r="48141" spans="9:10" x14ac:dyDescent="0.25">
      <c r="I48141" s="1"/>
      <c r="J48141" s="110"/>
    </row>
    <row r="48142" spans="9:10" x14ac:dyDescent="0.25">
      <c r="I48142" s="1"/>
      <c r="J48142" s="110"/>
    </row>
    <row r="48143" spans="9:10" x14ac:dyDescent="0.25">
      <c r="I48143" s="1"/>
      <c r="J48143" s="110"/>
    </row>
    <row r="48144" spans="9:10" x14ac:dyDescent="0.25">
      <c r="I48144" s="1"/>
      <c r="J48144" s="110"/>
    </row>
    <row r="48145" spans="9:10" x14ac:dyDescent="0.25">
      <c r="I48145" s="1"/>
      <c r="J48145" s="110"/>
    </row>
    <row r="48146" spans="9:10" x14ac:dyDescent="0.25">
      <c r="I48146" s="1"/>
      <c r="J48146" s="110"/>
    </row>
    <row r="48147" spans="9:10" x14ac:dyDescent="0.25">
      <c r="I48147" s="1"/>
      <c r="J48147" s="110"/>
    </row>
    <row r="48148" spans="9:10" x14ac:dyDescent="0.25">
      <c r="I48148" s="1"/>
      <c r="J48148" s="110"/>
    </row>
    <row r="48149" spans="9:10" x14ac:dyDescent="0.25">
      <c r="I48149" s="1"/>
      <c r="J48149" s="110"/>
    </row>
    <row r="48150" spans="9:10" x14ac:dyDescent="0.25">
      <c r="I48150" s="1"/>
      <c r="J48150" s="110"/>
    </row>
    <row r="48151" spans="9:10" x14ac:dyDescent="0.25">
      <c r="I48151" s="1"/>
      <c r="J48151" s="110"/>
    </row>
    <row r="48152" spans="9:10" x14ac:dyDescent="0.25">
      <c r="I48152" s="1"/>
      <c r="J48152" s="110"/>
    </row>
    <row r="48153" spans="9:10" x14ac:dyDescent="0.25">
      <c r="I48153" s="1"/>
      <c r="J48153" s="110"/>
    </row>
    <row r="48154" spans="9:10" x14ac:dyDescent="0.25">
      <c r="I48154" s="1"/>
      <c r="J48154" s="110"/>
    </row>
    <row r="48155" spans="9:10" x14ac:dyDescent="0.25">
      <c r="I48155" s="1"/>
      <c r="J48155" s="110"/>
    </row>
    <row r="48156" spans="9:10" x14ac:dyDescent="0.25">
      <c r="I48156" s="1"/>
      <c r="J48156" s="110"/>
    </row>
    <row r="48157" spans="9:10" x14ac:dyDescent="0.25">
      <c r="I48157" s="1"/>
      <c r="J48157" s="110"/>
    </row>
    <row r="48158" spans="9:10" x14ac:dyDescent="0.25">
      <c r="I48158" s="1"/>
      <c r="J48158" s="110"/>
    </row>
    <row r="48159" spans="9:10" x14ac:dyDescent="0.25">
      <c r="I48159" s="1"/>
      <c r="J48159" s="110"/>
    </row>
    <row r="48160" spans="9:10" x14ac:dyDescent="0.25">
      <c r="I48160" s="1"/>
      <c r="J48160" s="110"/>
    </row>
    <row r="48161" spans="9:10" x14ac:dyDescent="0.25">
      <c r="I48161" s="1"/>
      <c r="J48161" s="110"/>
    </row>
    <row r="48162" spans="9:10" x14ac:dyDescent="0.25">
      <c r="I48162" s="1"/>
      <c r="J48162" s="110"/>
    </row>
    <row r="48163" spans="9:10" x14ac:dyDescent="0.25">
      <c r="I48163" s="1"/>
      <c r="J48163" s="110"/>
    </row>
    <row r="48164" spans="9:10" x14ac:dyDescent="0.25">
      <c r="I48164" s="1"/>
      <c r="J48164" s="110"/>
    </row>
    <row r="48165" spans="9:10" x14ac:dyDescent="0.25">
      <c r="I48165" s="1"/>
      <c r="J48165" s="110"/>
    </row>
    <row r="48166" spans="9:10" x14ac:dyDescent="0.25">
      <c r="I48166" s="1"/>
      <c r="J48166" s="110"/>
    </row>
    <row r="48167" spans="9:10" x14ac:dyDescent="0.25">
      <c r="I48167" s="1"/>
      <c r="J48167" s="110"/>
    </row>
    <row r="48168" spans="9:10" x14ac:dyDescent="0.25">
      <c r="I48168" s="1"/>
      <c r="J48168" s="110"/>
    </row>
    <row r="48169" spans="9:10" x14ac:dyDescent="0.25">
      <c r="I48169" s="1"/>
      <c r="J48169" s="110"/>
    </row>
    <row r="48170" spans="9:10" x14ac:dyDescent="0.25">
      <c r="I48170" s="1"/>
      <c r="J48170" s="110"/>
    </row>
    <row r="48171" spans="9:10" x14ac:dyDescent="0.25">
      <c r="I48171" s="1"/>
      <c r="J48171" s="110"/>
    </row>
    <row r="48172" spans="9:10" x14ac:dyDescent="0.25">
      <c r="I48172" s="1"/>
      <c r="J48172" s="110"/>
    </row>
    <row r="48173" spans="9:10" x14ac:dyDescent="0.25">
      <c r="I48173" s="1"/>
      <c r="J48173" s="110"/>
    </row>
    <row r="48174" spans="9:10" x14ac:dyDescent="0.25">
      <c r="I48174" s="1"/>
      <c r="J48174" s="110"/>
    </row>
    <row r="48175" spans="9:10" x14ac:dyDescent="0.25">
      <c r="I48175" s="1"/>
      <c r="J48175" s="110"/>
    </row>
    <row r="48176" spans="9:10" x14ac:dyDescent="0.25">
      <c r="I48176" s="1"/>
      <c r="J48176" s="110"/>
    </row>
    <row r="48177" spans="9:10" x14ac:dyDescent="0.25">
      <c r="I48177" s="1"/>
      <c r="J48177" s="110"/>
    </row>
    <row r="48178" spans="9:10" x14ac:dyDescent="0.25">
      <c r="I48178" s="1"/>
      <c r="J48178" s="110"/>
    </row>
    <row r="48179" spans="9:10" x14ac:dyDescent="0.25">
      <c r="I48179" s="1"/>
      <c r="J48179" s="110"/>
    </row>
    <row r="48180" spans="9:10" x14ac:dyDescent="0.25">
      <c r="I48180" s="1"/>
      <c r="J48180" s="110"/>
    </row>
    <row r="48181" spans="9:10" x14ac:dyDescent="0.25">
      <c r="I48181" s="1"/>
      <c r="J48181" s="110"/>
    </row>
    <row r="48182" spans="9:10" x14ac:dyDescent="0.25">
      <c r="I48182" s="1"/>
      <c r="J48182" s="110"/>
    </row>
    <row r="48183" spans="9:10" x14ac:dyDescent="0.25">
      <c r="I48183" s="1"/>
      <c r="J48183" s="110"/>
    </row>
    <row r="48184" spans="9:10" x14ac:dyDescent="0.25">
      <c r="I48184" s="1"/>
      <c r="J48184" s="110"/>
    </row>
    <row r="48185" spans="9:10" x14ac:dyDescent="0.25">
      <c r="I48185" s="1"/>
      <c r="J48185" s="110"/>
    </row>
    <row r="48186" spans="9:10" x14ac:dyDescent="0.25">
      <c r="I48186" s="1"/>
      <c r="J48186" s="110"/>
    </row>
    <row r="48187" spans="9:10" x14ac:dyDescent="0.25">
      <c r="I48187" s="1"/>
      <c r="J48187" s="110"/>
    </row>
    <row r="48188" spans="9:10" x14ac:dyDescent="0.25">
      <c r="I48188" s="1"/>
      <c r="J48188" s="110"/>
    </row>
    <row r="48189" spans="9:10" x14ac:dyDescent="0.25">
      <c r="I48189" s="1"/>
      <c r="J48189" s="110"/>
    </row>
    <row r="48190" spans="9:10" x14ac:dyDescent="0.25">
      <c r="I48190" s="1"/>
      <c r="J48190" s="110"/>
    </row>
    <row r="48191" spans="9:10" x14ac:dyDescent="0.25">
      <c r="I48191" s="1"/>
      <c r="J48191" s="110"/>
    </row>
    <row r="48192" spans="9:10" x14ac:dyDescent="0.25">
      <c r="I48192" s="1"/>
      <c r="J48192" s="110"/>
    </row>
    <row r="48193" spans="9:10" x14ac:dyDescent="0.25">
      <c r="I48193" s="1"/>
      <c r="J48193" s="110"/>
    </row>
    <row r="48194" spans="9:10" x14ac:dyDescent="0.25">
      <c r="I48194" s="1"/>
      <c r="J48194" s="110"/>
    </row>
    <row r="48195" spans="9:10" x14ac:dyDescent="0.25">
      <c r="I48195" s="1"/>
      <c r="J48195" s="110"/>
    </row>
    <row r="48196" spans="9:10" x14ac:dyDescent="0.25">
      <c r="I48196" s="1"/>
      <c r="J48196" s="110"/>
    </row>
    <row r="48197" spans="9:10" x14ac:dyDescent="0.25">
      <c r="I48197" s="1"/>
      <c r="J48197" s="110"/>
    </row>
    <row r="48198" spans="9:10" x14ac:dyDescent="0.25">
      <c r="I48198" s="1"/>
      <c r="J48198" s="110"/>
    </row>
    <row r="48199" spans="9:10" x14ac:dyDescent="0.25">
      <c r="I48199" s="1"/>
      <c r="J48199" s="110"/>
    </row>
    <row r="48200" spans="9:10" x14ac:dyDescent="0.25">
      <c r="I48200" s="1"/>
      <c r="J48200" s="110"/>
    </row>
    <row r="48201" spans="9:10" x14ac:dyDescent="0.25">
      <c r="I48201" s="1"/>
      <c r="J48201" s="110"/>
    </row>
    <row r="48202" spans="9:10" x14ac:dyDescent="0.25">
      <c r="I48202" s="1"/>
      <c r="J48202" s="110"/>
    </row>
    <row r="48203" spans="9:10" x14ac:dyDescent="0.25">
      <c r="I48203" s="1"/>
      <c r="J48203" s="110"/>
    </row>
    <row r="48204" spans="9:10" x14ac:dyDescent="0.25">
      <c r="I48204" s="1"/>
      <c r="J48204" s="110"/>
    </row>
    <row r="48205" spans="9:10" x14ac:dyDescent="0.25">
      <c r="I48205" s="1"/>
      <c r="J48205" s="110"/>
    </row>
    <row r="48206" spans="9:10" x14ac:dyDescent="0.25">
      <c r="I48206" s="1"/>
      <c r="J48206" s="110"/>
    </row>
    <row r="48207" spans="9:10" x14ac:dyDescent="0.25">
      <c r="I48207" s="1"/>
      <c r="J48207" s="110"/>
    </row>
    <row r="48208" spans="9:10" x14ac:dyDescent="0.25">
      <c r="I48208" s="1"/>
      <c r="J48208" s="110"/>
    </row>
    <row r="48209" spans="9:10" x14ac:dyDescent="0.25">
      <c r="I48209" s="1"/>
      <c r="J48209" s="110"/>
    </row>
    <row r="48210" spans="9:10" x14ac:dyDescent="0.25">
      <c r="I48210" s="1"/>
      <c r="J48210" s="110"/>
    </row>
    <row r="48211" spans="9:10" x14ac:dyDescent="0.25">
      <c r="I48211" s="1"/>
      <c r="J48211" s="110"/>
    </row>
    <row r="48212" spans="9:10" x14ac:dyDescent="0.25">
      <c r="I48212" s="1"/>
      <c r="J48212" s="110"/>
    </row>
    <row r="48213" spans="9:10" x14ac:dyDescent="0.25">
      <c r="I48213" s="1"/>
      <c r="J48213" s="110"/>
    </row>
    <row r="48214" spans="9:10" x14ac:dyDescent="0.25">
      <c r="I48214" s="1"/>
      <c r="J48214" s="110"/>
    </row>
    <row r="48215" spans="9:10" x14ac:dyDescent="0.25">
      <c r="I48215" s="1"/>
      <c r="J48215" s="110"/>
    </row>
    <row r="48216" spans="9:10" x14ac:dyDescent="0.25">
      <c r="I48216" s="1"/>
      <c r="J48216" s="110"/>
    </row>
    <row r="48217" spans="9:10" x14ac:dyDescent="0.25">
      <c r="I48217" s="1"/>
      <c r="J48217" s="110"/>
    </row>
    <row r="48218" spans="9:10" x14ac:dyDescent="0.25">
      <c r="I48218" s="1"/>
      <c r="J48218" s="110"/>
    </row>
    <row r="48219" spans="9:10" x14ac:dyDescent="0.25">
      <c r="I48219" s="1"/>
      <c r="J48219" s="110"/>
    </row>
    <row r="48220" spans="9:10" x14ac:dyDescent="0.25">
      <c r="I48220" s="1"/>
      <c r="J48220" s="110"/>
    </row>
    <row r="48221" spans="9:10" x14ac:dyDescent="0.25">
      <c r="I48221" s="1"/>
      <c r="J48221" s="110"/>
    </row>
    <row r="48222" spans="9:10" x14ac:dyDescent="0.25">
      <c r="I48222" s="1"/>
      <c r="J48222" s="110"/>
    </row>
    <row r="48223" spans="9:10" x14ac:dyDescent="0.25">
      <c r="I48223" s="1"/>
      <c r="J48223" s="110"/>
    </row>
    <row r="48224" spans="9:10" x14ac:dyDescent="0.25">
      <c r="I48224" s="1"/>
      <c r="J48224" s="110"/>
    </row>
    <row r="48225" spans="9:10" x14ac:dyDescent="0.25">
      <c r="I48225" s="1"/>
      <c r="J48225" s="110"/>
    </row>
    <row r="48226" spans="9:10" x14ac:dyDescent="0.25">
      <c r="I48226" s="1"/>
      <c r="J48226" s="110"/>
    </row>
    <row r="48227" spans="9:10" x14ac:dyDescent="0.25">
      <c r="I48227" s="1"/>
      <c r="J48227" s="110"/>
    </row>
    <row r="48228" spans="9:10" x14ac:dyDescent="0.25">
      <c r="I48228" s="1"/>
      <c r="J48228" s="110"/>
    </row>
    <row r="48229" spans="9:10" x14ac:dyDescent="0.25">
      <c r="I48229" s="1"/>
      <c r="J48229" s="110"/>
    </row>
    <row r="48230" spans="9:10" x14ac:dyDescent="0.25">
      <c r="I48230" s="1"/>
      <c r="J48230" s="110"/>
    </row>
    <row r="48231" spans="9:10" x14ac:dyDescent="0.25">
      <c r="I48231" s="1"/>
      <c r="J48231" s="110"/>
    </row>
    <row r="48232" spans="9:10" x14ac:dyDescent="0.25">
      <c r="I48232" s="1"/>
      <c r="J48232" s="110"/>
    </row>
    <row r="48233" spans="9:10" x14ac:dyDescent="0.25">
      <c r="I48233" s="1"/>
      <c r="J48233" s="110"/>
    </row>
    <row r="48234" spans="9:10" x14ac:dyDescent="0.25">
      <c r="I48234" s="1"/>
      <c r="J48234" s="110"/>
    </row>
    <row r="48235" spans="9:10" x14ac:dyDescent="0.25">
      <c r="I48235" s="1"/>
      <c r="J48235" s="110"/>
    </row>
    <row r="48236" spans="9:10" x14ac:dyDescent="0.25">
      <c r="I48236" s="1"/>
      <c r="J48236" s="110"/>
    </row>
    <row r="48237" spans="9:10" x14ac:dyDescent="0.25">
      <c r="I48237" s="1"/>
      <c r="J48237" s="110"/>
    </row>
    <row r="48238" spans="9:10" x14ac:dyDescent="0.25">
      <c r="I48238" s="1"/>
      <c r="J48238" s="110"/>
    </row>
    <row r="48239" spans="9:10" x14ac:dyDescent="0.25">
      <c r="I48239" s="1"/>
      <c r="J48239" s="110"/>
    </row>
    <row r="48240" spans="9:10" x14ac:dyDescent="0.25">
      <c r="I48240" s="1"/>
      <c r="J48240" s="110"/>
    </row>
    <row r="48241" spans="9:10" x14ac:dyDescent="0.25">
      <c r="I48241" s="1"/>
      <c r="J48241" s="110"/>
    </row>
    <row r="48242" spans="9:10" x14ac:dyDescent="0.25">
      <c r="I48242" s="1"/>
      <c r="J48242" s="110"/>
    </row>
    <row r="48243" spans="9:10" x14ac:dyDescent="0.25">
      <c r="I48243" s="1"/>
      <c r="J48243" s="110"/>
    </row>
    <row r="48244" spans="9:10" x14ac:dyDescent="0.25">
      <c r="I48244" s="1"/>
      <c r="J48244" s="110"/>
    </row>
    <row r="48245" spans="9:10" x14ac:dyDescent="0.25">
      <c r="I48245" s="1"/>
      <c r="J48245" s="110"/>
    </row>
    <row r="48246" spans="9:10" x14ac:dyDescent="0.25">
      <c r="I48246" s="1"/>
      <c r="J48246" s="110"/>
    </row>
    <row r="48247" spans="9:10" x14ac:dyDescent="0.25">
      <c r="I48247" s="1"/>
      <c r="J48247" s="110"/>
    </row>
    <row r="48248" spans="9:10" x14ac:dyDescent="0.25">
      <c r="I48248" s="1"/>
      <c r="J48248" s="110"/>
    </row>
    <row r="48249" spans="9:10" x14ac:dyDescent="0.25">
      <c r="I48249" s="1"/>
      <c r="J48249" s="110"/>
    </row>
    <row r="48250" spans="9:10" x14ac:dyDescent="0.25">
      <c r="I48250" s="1"/>
      <c r="J48250" s="110"/>
    </row>
    <row r="48251" spans="9:10" x14ac:dyDescent="0.25">
      <c r="I48251" s="1"/>
      <c r="J48251" s="110"/>
    </row>
    <row r="48252" spans="9:10" x14ac:dyDescent="0.25">
      <c r="I48252" s="1"/>
      <c r="J48252" s="110"/>
    </row>
    <row r="48253" spans="9:10" x14ac:dyDescent="0.25">
      <c r="I48253" s="1"/>
      <c r="J48253" s="110"/>
    </row>
    <row r="48254" spans="9:10" x14ac:dyDescent="0.25">
      <c r="I48254" s="1"/>
      <c r="J48254" s="110"/>
    </row>
    <row r="48255" spans="9:10" x14ac:dyDescent="0.25">
      <c r="I48255" s="1"/>
      <c r="J48255" s="110"/>
    </row>
    <row r="48256" spans="9:10" x14ac:dyDescent="0.25">
      <c r="I48256" s="1"/>
      <c r="J48256" s="110"/>
    </row>
    <row r="48257" spans="9:10" x14ac:dyDescent="0.25">
      <c r="I48257" s="1"/>
      <c r="J48257" s="110"/>
    </row>
    <row r="48258" spans="9:10" x14ac:dyDescent="0.25">
      <c r="I48258" s="1"/>
      <c r="J48258" s="110"/>
    </row>
    <row r="48259" spans="9:10" x14ac:dyDescent="0.25">
      <c r="I48259" s="1"/>
      <c r="J48259" s="110"/>
    </row>
    <row r="48260" spans="9:10" x14ac:dyDescent="0.25">
      <c r="I48260" s="1"/>
      <c r="J48260" s="110"/>
    </row>
    <row r="48261" spans="9:10" x14ac:dyDescent="0.25">
      <c r="I48261" s="1"/>
      <c r="J48261" s="110"/>
    </row>
    <row r="48262" spans="9:10" x14ac:dyDescent="0.25">
      <c r="I48262" s="1"/>
      <c r="J48262" s="110"/>
    </row>
    <row r="48263" spans="9:10" x14ac:dyDescent="0.25">
      <c r="I48263" s="1"/>
      <c r="J48263" s="110"/>
    </row>
    <row r="48264" spans="9:10" x14ac:dyDescent="0.25">
      <c r="I48264" s="1"/>
      <c r="J48264" s="110"/>
    </row>
    <row r="48265" spans="9:10" x14ac:dyDescent="0.25">
      <c r="I48265" s="1"/>
      <c r="J48265" s="110"/>
    </row>
    <row r="48266" spans="9:10" x14ac:dyDescent="0.25">
      <c r="I48266" s="1"/>
      <c r="J48266" s="110"/>
    </row>
    <row r="48267" spans="9:10" x14ac:dyDescent="0.25">
      <c r="I48267" s="1"/>
      <c r="J48267" s="110"/>
    </row>
    <row r="48268" spans="9:10" x14ac:dyDescent="0.25">
      <c r="I48268" s="1"/>
      <c r="J48268" s="110"/>
    </row>
    <row r="48269" spans="9:10" x14ac:dyDescent="0.25">
      <c r="I48269" s="1"/>
      <c r="J48269" s="110"/>
    </row>
    <row r="48270" spans="9:10" x14ac:dyDescent="0.25">
      <c r="I48270" s="1"/>
      <c r="J48270" s="110"/>
    </row>
    <row r="48271" spans="9:10" x14ac:dyDescent="0.25">
      <c r="I48271" s="1"/>
      <c r="J48271" s="110"/>
    </row>
    <row r="48272" spans="9:10" x14ac:dyDescent="0.25">
      <c r="I48272" s="1"/>
      <c r="J48272" s="110"/>
    </row>
    <row r="48273" spans="9:10" x14ac:dyDescent="0.25">
      <c r="I48273" s="1"/>
      <c r="J48273" s="110"/>
    </row>
    <row r="48274" spans="9:10" x14ac:dyDescent="0.25">
      <c r="I48274" s="1"/>
      <c r="J48274" s="110"/>
    </row>
    <row r="48275" spans="9:10" x14ac:dyDescent="0.25">
      <c r="I48275" s="1"/>
      <c r="J48275" s="110"/>
    </row>
    <row r="48276" spans="9:10" x14ac:dyDescent="0.25">
      <c r="I48276" s="1"/>
      <c r="J48276" s="110"/>
    </row>
    <row r="48277" spans="9:10" x14ac:dyDescent="0.25">
      <c r="I48277" s="1"/>
      <c r="J48277" s="110"/>
    </row>
    <row r="48278" spans="9:10" x14ac:dyDescent="0.25">
      <c r="I48278" s="1"/>
      <c r="J48278" s="110"/>
    </row>
    <row r="48279" spans="9:10" x14ac:dyDescent="0.25">
      <c r="I48279" s="1"/>
      <c r="J48279" s="110"/>
    </row>
    <row r="48280" spans="9:10" x14ac:dyDescent="0.25">
      <c r="I48280" s="1"/>
      <c r="J48280" s="110"/>
    </row>
    <row r="48281" spans="9:10" x14ac:dyDescent="0.25">
      <c r="I48281" s="1"/>
      <c r="J48281" s="110"/>
    </row>
    <row r="48282" spans="9:10" x14ac:dyDescent="0.25">
      <c r="I48282" s="1"/>
      <c r="J48282" s="110"/>
    </row>
    <row r="48283" spans="9:10" x14ac:dyDescent="0.25">
      <c r="I48283" s="1"/>
      <c r="J48283" s="110"/>
    </row>
    <row r="48284" spans="9:10" x14ac:dyDescent="0.25">
      <c r="I48284" s="1"/>
      <c r="J48284" s="110"/>
    </row>
    <row r="48285" spans="9:10" x14ac:dyDescent="0.25">
      <c r="I48285" s="1"/>
      <c r="J48285" s="110"/>
    </row>
    <row r="48286" spans="9:10" x14ac:dyDescent="0.25">
      <c r="I48286" s="1"/>
      <c r="J48286" s="110"/>
    </row>
    <row r="48287" spans="9:10" x14ac:dyDescent="0.25">
      <c r="I48287" s="1"/>
      <c r="J48287" s="110"/>
    </row>
    <row r="48288" spans="9:10" x14ac:dyDescent="0.25">
      <c r="I48288" s="1"/>
      <c r="J48288" s="110"/>
    </row>
    <row r="48289" spans="9:10" x14ac:dyDescent="0.25">
      <c r="I48289" s="1"/>
      <c r="J48289" s="110"/>
    </row>
    <row r="48290" spans="9:10" x14ac:dyDescent="0.25">
      <c r="I48290" s="1"/>
      <c r="J48290" s="110"/>
    </row>
    <row r="48291" spans="9:10" x14ac:dyDescent="0.25">
      <c r="I48291" s="1"/>
      <c r="J48291" s="110"/>
    </row>
    <row r="48292" spans="9:10" x14ac:dyDescent="0.25">
      <c r="I48292" s="1"/>
      <c r="J48292" s="110"/>
    </row>
    <row r="48293" spans="9:10" x14ac:dyDescent="0.25">
      <c r="I48293" s="1"/>
      <c r="J48293" s="110"/>
    </row>
    <row r="48294" spans="9:10" x14ac:dyDescent="0.25">
      <c r="I48294" s="1"/>
      <c r="J48294" s="110"/>
    </row>
    <row r="48295" spans="9:10" x14ac:dyDescent="0.25">
      <c r="I48295" s="1"/>
      <c r="J48295" s="110"/>
    </row>
    <row r="48296" spans="9:10" x14ac:dyDescent="0.25">
      <c r="I48296" s="1"/>
      <c r="J48296" s="110"/>
    </row>
    <row r="48297" spans="9:10" x14ac:dyDescent="0.25">
      <c r="I48297" s="1"/>
      <c r="J48297" s="110"/>
    </row>
    <row r="48298" spans="9:10" x14ac:dyDescent="0.25">
      <c r="I48298" s="1"/>
      <c r="J48298" s="110"/>
    </row>
    <row r="48299" spans="9:10" x14ac:dyDescent="0.25">
      <c r="I48299" s="1"/>
      <c r="J48299" s="110"/>
    </row>
    <row r="48300" spans="9:10" x14ac:dyDescent="0.25">
      <c r="I48300" s="1"/>
      <c r="J48300" s="110"/>
    </row>
    <row r="48301" spans="9:10" x14ac:dyDescent="0.25">
      <c r="I48301" s="1"/>
      <c r="J48301" s="110"/>
    </row>
    <row r="48302" spans="9:10" x14ac:dyDescent="0.25">
      <c r="I48302" s="1"/>
      <c r="J48302" s="110"/>
    </row>
    <row r="48303" spans="9:10" x14ac:dyDescent="0.25">
      <c r="I48303" s="1"/>
      <c r="J48303" s="110"/>
    </row>
    <row r="48304" spans="9:10" x14ac:dyDescent="0.25">
      <c r="I48304" s="1"/>
      <c r="J48304" s="110"/>
    </row>
    <row r="48305" spans="9:10" x14ac:dyDescent="0.25">
      <c r="I48305" s="1"/>
      <c r="J48305" s="110"/>
    </row>
    <row r="48306" spans="9:10" x14ac:dyDescent="0.25">
      <c r="I48306" s="1"/>
      <c r="J48306" s="110"/>
    </row>
    <row r="48307" spans="9:10" x14ac:dyDescent="0.25">
      <c r="I48307" s="1"/>
      <c r="J48307" s="110"/>
    </row>
    <row r="48308" spans="9:10" x14ac:dyDescent="0.25">
      <c r="I48308" s="1"/>
      <c r="J48308" s="110"/>
    </row>
    <row r="48309" spans="9:10" x14ac:dyDescent="0.25">
      <c r="I48309" s="1"/>
      <c r="J48309" s="110"/>
    </row>
    <row r="48310" spans="9:10" x14ac:dyDescent="0.25">
      <c r="I48310" s="1"/>
      <c r="J48310" s="110"/>
    </row>
    <row r="48311" spans="9:10" x14ac:dyDescent="0.25">
      <c r="I48311" s="1"/>
      <c r="J48311" s="110"/>
    </row>
    <row r="48312" spans="9:10" x14ac:dyDescent="0.25">
      <c r="I48312" s="1"/>
      <c r="J48312" s="110"/>
    </row>
    <row r="48313" spans="9:10" x14ac:dyDescent="0.25">
      <c r="I48313" s="1"/>
      <c r="J48313" s="110"/>
    </row>
    <row r="48314" spans="9:10" x14ac:dyDescent="0.25">
      <c r="I48314" s="1"/>
      <c r="J48314" s="110"/>
    </row>
    <row r="48315" spans="9:10" x14ac:dyDescent="0.25">
      <c r="I48315" s="1"/>
      <c r="J48315" s="110"/>
    </row>
    <row r="48316" spans="9:10" x14ac:dyDescent="0.25">
      <c r="I48316" s="1"/>
      <c r="J48316" s="110"/>
    </row>
    <row r="48317" spans="9:10" x14ac:dyDescent="0.25">
      <c r="I48317" s="1"/>
      <c r="J48317" s="110"/>
    </row>
    <row r="48318" spans="9:10" x14ac:dyDescent="0.25">
      <c r="I48318" s="1"/>
      <c r="J48318" s="110"/>
    </row>
    <row r="48319" spans="9:10" x14ac:dyDescent="0.25">
      <c r="I48319" s="1"/>
      <c r="J48319" s="110"/>
    </row>
    <row r="48320" spans="9:10" x14ac:dyDescent="0.25">
      <c r="I48320" s="1"/>
      <c r="J48320" s="110"/>
    </row>
    <row r="48321" spans="9:10" x14ac:dyDescent="0.25">
      <c r="I48321" s="1"/>
      <c r="J48321" s="110"/>
    </row>
    <row r="48322" spans="9:10" x14ac:dyDescent="0.25">
      <c r="I48322" s="1"/>
      <c r="J48322" s="110"/>
    </row>
    <row r="48323" spans="9:10" x14ac:dyDescent="0.25">
      <c r="I48323" s="1"/>
      <c r="J48323" s="110"/>
    </row>
    <row r="48324" spans="9:10" x14ac:dyDescent="0.25">
      <c r="I48324" s="1"/>
      <c r="J48324" s="110"/>
    </row>
    <row r="48325" spans="9:10" x14ac:dyDescent="0.25">
      <c r="I48325" s="1"/>
      <c r="J48325" s="110"/>
    </row>
    <row r="48326" spans="9:10" x14ac:dyDescent="0.25">
      <c r="I48326" s="1"/>
      <c r="J48326" s="110"/>
    </row>
    <row r="48327" spans="9:10" x14ac:dyDescent="0.25">
      <c r="I48327" s="1"/>
      <c r="J48327" s="110"/>
    </row>
    <row r="48328" spans="9:10" x14ac:dyDescent="0.25">
      <c r="I48328" s="1"/>
      <c r="J48328" s="110"/>
    </row>
    <row r="48329" spans="9:10" x14ac:dyDescent="0.25">
      <c r="I48329" s="1"/>
      <c r="J48329" s="110"/>
    </row>
    <row r="48330" spans="9:10" x14ac:dyDescent="0.25">
      <c r="I48330" s="1"/>
      <c r="J48330" s="110"/>
    </row>
    <row r="48331" spans="9:10" x14ac:dyDescent="0.25">
      <c r="I48331" s="1"/>
      <c r="J48331" s="110"/>
    </row>
    <row r="48332" spans="9:10" x14ac:dyDescent="0.25">
      <c r="I48332" s="1"/>
      <c r="J48332" s="110"/>
    </row>
    <row r="48333" spans="9:10" x14ac:dyDescent="0.25">
      <c r="I48333" s="1"/>
      <c r="J48333" s="110"/>
    </row>
    <row r="48334" spans="9:10" x14ac:dyDescent="0.25">
      <c r="I48334" s="1"/>
      <c r="J48334" s="110"/>
    </row>
    <row r="48335" spans="9:10" x14ac:dyDescent="0.25">
      <c r="I48335" s="1"/>
      <c r="J48335" s="110"/>
    </row>
    <row r="48336" spans="9:10" x14ac:dyDescent="0.25">
      <c r="I48336" s="1"/>
      <c r="J48336" s="110"/>
    </row>
    <row r="48337" spans="9:10" x14ac:dyDescent="0.25">
      <c r="I48337" s="1"/>
      <c r="J48337" s="110"/>
    </row>
    <row r="48338" spans="9:10" x14ac:dyDescent="0.25">
      <c r="I48338" s="1"/>
      <c r="J48338" s="110"/>
    </row>
    <row r="48339" spans="9:10" x14ac:dyDescent="0.25">
      <c r="I48339" s="1"/>
      <c r="J48339" s="110"/>
    </row>
    <row r="48340" spans="9:10" x14ac:dyDescent="0.25">
      <c r="I48340" s="1"/>
      <c r="J48340" s="110"/>
    </row>
    <row r="48341" spans="9:10" x14ac:dyDescent="0.25">
      <c r="I48341" s="1"/>
      <c r="J48341" s="110"/>
    </row>
    <row r="48342" spans="9:10" x14ac:dyDescent="0.25">
      <c r="I48342" s="1"/>
      <c r="J48342" s="110"/>
    </row>
    <row r="48343" spans="9:10" x14ac:dyDescent="0.25">
      <c r="I48343" s="1"/>
      <c r="J48343" s="110"/>
    </row>
    <row r="48344" spans="9:10" x14ac:dyDescent="0.25">
      <c r="I48344" s="1"/>
      <c r="J48344" s="110"/>
    </row>
    <row r="48345" spans="9:10" x14ac:dyDescent="0.25">
      <c r="I48345" s="1"/>
      <c r="J48345" s="110"/>
    </row>
    <row r="48346" spans="9:10" x14ac:dyDescent="0.25">
      <c r="I48346" s="1"/>
      <c r="J48346" s="110"/>
    </row>
    <row r="48347" spans="9:10" x14ac:dyDescent="0.25">
      <c r="I48347" s="1"/>
      <c r="J48347" s="110"/>
    </row>
    <row r="48348" spans="9:10" x14ac:dyDescent="0.25">
      <c r="I48348" s="1"/>
      <c r="J48348" s="110"/>
    </row>
    <row r="48349" spans="9:10" x14ac:dyDescent="0.25">
      <c r="I48349" s="1"/>
      <c r="J48349" s="110"/>
    </row>
    <row r="48350" spans="9:10" x14ac:dyDescent="0.25">
      <c r="I48350" s="1"/>
      <c r="J48350" s="110"/>
    </row>
    <row r="48351" spans="9:10" x14ac:dyDescent="0.25">
      <c r="I48351" s="1"/>
      <c r="J48351" s="110"/>
    </row>
    <row r="48352" spans="9:10" x14ac:dyDescent="0.25">
      <c r="I48352" s="1"/>
      <c r="J48352" s="110"/>
    </row>
    <row r="48353" spans="9:10" x14ac:dyDescent="0.25">
      <c r="I48353" s="1"/>
      <c r="J48353" s="110"/>
    </row>
    <row r="48354" spans="9:10" x14ac:dyDescent="0.25">
      <c r="I48354" s="1"/>
      <c r="J48354" s="110"/>
    </row>
    <row r="48355" spans="9:10" x14ac:dyDescent="0.25">
      <c r="I48355" s="1"/>
      <c r="J48355" s="110"/>
    </row>
    <row r="48356" spans="9:10" x14ac:dyDescent="0.25">
      <c r="I48356" s="1"/>
      <c r="J48356" s="110"/>
    </row>
    <row r="48357" spans="9:10" x14ac:dyDescent="0.25">
      <c r="I48357" s="1"/>
      <c r="J48357" s="110"/>
    </row>
    <row r="48358" spans="9:10" x14ac:dyDescent="0.25">
      <c r="I48358" s="1"/>
      <c r="J48358" s="110"/>
    </row>
    <row r="48359" spans="9:10" x14ac:dyDescent="0.25">
      <c r="I48359" s="1"/>
      <c r="J48359" s="110"/>
    </row>
    <row r="48360" spans="9:10" x14ac:dyDescent="0.25">
      <c r="I48360" s="1"/>
      <c r="J48360" s="110"/>
    </row>
    <row r="48361" spans="9:10" x14ac:dyDescent="0.25">
      <c r="I48361" s="1"/>
      <c r="J48361" s="110"/>
    </row>
    <row r="48362" spans="9:10" x14ac:dyDescent="0.25">
      <c r="I48362" s="1"/>
      <c r="J48362" s="110"/>
    </row>
    <row r="48363" spans="9:10" x14ac:dyDescent="0.25">
      <c r="I48363" s="1"/>
      <c r="J48363" s="110"/>
    </row>
    <row r="48364" spans="9:10" x14ac:dyDescent="0.25">
      <c r="I48364" s="1"/>
      <c r="J48364" s="110"/>
    </row>
    <row r="48365" spans="9:10" x14ac:dyDescent="0.25">
      <c r="I48365" s="1"/>
      <c r="J48365" s="110"/>
    </row>
    <row r="48366" spans="9:10" x14ac:dyDescent="0.25">
      <c r="I48366" s="1"/>
      <c r="J48366" s="110"/>
    </row>
    <row r="48367" spans="9:10" x14ac:dyDescent="0.25">
      <c r="I48367" s="1"/>
      <c r="J48367" s="110"/>
    </row>
    <row r="48368" spans="9:10" x14ac:dyDescent="0.25">
      <c r="I48368" s="1"/>
      <c r="J48368" s="110"/>
    </row>
    <row r="48369" spans="9:10" x14ac:dyDescent="0.25">
      <c r="I48369" s="1"/>
      <c r="J48369" s="110"/>
    </row>
    <row r="48370" spans="9:10" x14ac:dyDescent="0.25">
      <c r="I48370" s="1"/>
      <c r="J48370" s="110"/>
    </row>
    <row r="48371" spans="9:10" x14ac:dyDescent="0.25">
      <c r="I48371" s="1"/>
      <c r="J48371" s="110"/>
    </row>
    <row r="48372" spans="9:10" x14ac:dyDescent="0.25">
      <c r="I48372" s="1"/>
      <c r="J48372" s="110"/>
    </row>
    <row r="48373" spans="9:10" x14ac:dyDescent="0.25">
      <c r="I48373" s="1"/>
      <c r="J48373" s="110"/>
    </row>
    <row r="48374" spans="9:10" x14ac:dyDescent="0.25">
      <c r="I48374" s="1"/>
      <c r="J48374" s="110"/>
    </row>
    <row r="48375" spans="9:10" x14ac:dyDescent="0.25">
      <c r="I48375" s="1"/>
      <c r="J48375" s="110"/>
    </row>
    <row r="48376" spans="9:10" x14ac:dyDescent="0.25">
      <c r="I48376" s="1"/>
      <c r="J48376" s="110"/>
    </row>
    <row r="48377" spans="9:10" x14ac:dyDescent="0.25">
      <c r="I48377" s="1"/>
      <c r="J48377" s="110"/>
    </row>
    <row r="48378" spans="9:10" x14ac:dyDescent="0.25">
      <c r="I48378" s="1"/>
      <c r="J48378" s="110"/>
    </row>
    <row r="48379" spans="9:10" x14ac:dyDescent="0.25">
      <c r="I48379" s="1"/>
      <c r="J48379" s="110"/>
    </row>
    <row r="48380" spans="9:10" x14ac:dyDescent="0.25">
      <c r="I48380" s="1"/>
      <c r="J48380" s="110"/>
    </row>
    <row r="48381" spans="9:10" x14ac:dyDescent="0.25">
      <c r="I48381" s="1"/>
      <c r="J48381" s="110"/>
    </row>
    <row r="48382" spans="9:10" x14ac:dyDescent="0.25">
      <c r="I48382" s="1"/>
      <c r="J48382" s="110"/>
    </row>
    <row r="48383" spans="9:10" x14ac:dyDescent="0.25">
      <c r="I48383" s="1"/>
      <c r="J48383" s="110"/>
    </row>
    <row r="48384" spans="9:10" x14ac:dyDescent="0.25">
      <c r="I48384" s="1"/>
      <c r="J48384" s="110"/>
    </row>
    <row r="48385" spans="9:10" x14ac:dyDescent="0.25">
      <c r="I48385" s="1"/>
      <c r="J48385" s="110"/>
    </row>
    <row r="48386" spans="9:10" x14ac:dyDescent="0.25">
      <c r="I48386" s="1"/>
      <c r="J48386" s="110"/>
    </row>
    <row r="48387" spans="9:10" x14ac:dyDescent="0.25">
      <c r="I48387" s="1"/>
      <c r="J48387" s="110"/>
    </row>
    <row r="48388" spans="9:10" x14ac:dyDescent="0.25">
      <c r="I48388" s="1"/>
      <c r="J48388" s="110"/>
    </row>
    <row r="48389" spans="9:10" x14ac:dyDescent="0.25">
      <c r="I48389" s="1"/>
      <c r="J48389" s="110"/>
    </row>
    <row r="48390" spans="9:10" x14ac:dyDescent="0.25">
      <c r="I48390" s="1"/>
      <c r="J48390" s="110"/>
    </row>
    <row r="48391" spans="9:10" x14ac:dyDescent="0.25">
      <c r="I48391" s="1"/>
      <c r="J48391" s="110"/>
    </row>
    <row r="48392" spans="9:10" x14ac:dyDescent="0.25">
      <c r="I48392" s="1"/>
      <c r="J48392" s="110"/>
    </row>
    <row r="48393" spans="9:10" x14ac:dyDescent="0.25">
      <c r="I48393" s="1"/>
      <c r="J48393" s="110"/>
    </row>
    <row r="48394" spans="9:10" x14ac:dyDescent="0.25">
      <c r="I48394" s="1"/>
      <c r="J48394" s="110"/>
    </row>
    <row r="48395" spans="9:10" x14ac:dyDescent="0.25">
      <c r="I48395" s="1"/>
      <c r="J48395" s="110"/>
    </row>
    <row r="48396" spans="9:10" x14ac:dyDescent="0.25">
      <c r="I48396" s="1"/>
      <c r="J48396" s="110"/>
    </row>
    <row r="48397" spans="9:10" x14ac:dyDescent="0.25">
      <c r="I48397" s="1"/>
      <c r="J48397" s="110"/>
    </row>
    <row r="48398" spans="9:10" x14ac:dyDescent="0.25">
      <c r="I48398" s="1"/>
      <c r="J48398" s="110"/>
    </row>
    <row r="48399" spans="9:10" x14ac:dyDescent="0.25">
      <c r="I48399" s="1"/>
      <c r="J48399" s="110"/>
    </row>
    <row r="48400" spans="9:10" x14ac:dyDescent="0.25">
      <c r="I48400" s="1"/>
      <c r="J48400" s="110"/>
    </row>
    <row r="48401" spans="9:10" x14ac:dyDescent="0.25">
      <c r="I48401" s="1"/>
      <c r="J48401" s="110"/>
    </row>
    <row r="48402" spans="9:10" x14ac:dyDescent="0.25">
      <c r="I48402" s="1"/>
      <c r="J48402" s="110"/>
    </row>
    <row r="48403" spans="9:10" x14ac:dyDescent="0.25">
      <c r="I48403" s="1"/>
      <c r="J48403" s="110"/>
    </row>
    <row r="48404" spans="9:10" x14ac:dyDescent="0.25">
      <c r="I48404" s="1"/>
      <c r="J48404" s="110"/>
    </row>
    <row r="48405" spans="9:10" x14ac:dyDescent="0.25">
      <c r="I48405" s="1"/>
      <c r="J48405" s="110"/>
    </row>
    <row r="48406" spans="9:10" x14ac:dyDescent="0.25">
      <c r="I48406" s="1"/>
      <c r="J48406" s="110"/>
    </row>
    <row r="48407" spans="9:10" x14ac:dyDescent="0.25">
      <c r="I48407" s="1"/>
      <c r="J48407" s="110"/>
    </row>
    <row r="48408" spans="9:10" x14ac:dyDescent="0.25">
      <c r="I48408" s="1"/>
      <c r="J48408" s="110"/>
    </row>
    <row r="48409" spans="9:10" x14ac:dyDescent="0.25">
      <c r="I48409" s="1"/>
      <c r="J48409" s="110"/>
    </row>
    <row r="48410" spans="9:10" x14ac:dyDescent="0.25">
      <c r="I48410" s="1"/>
      <c r="J48410" s="110"/>
    </row>
    <row r="48411" spans="9:10" x14ac:dyDescent="0.25">
      <c r="I48411" s="1"/>
      <c r="J48411" s="110"/>
    </row>
    <row r="48412" spans="9:10" x14ac:dyDescent="0.25">
      <c r="I48412" s="1"/>
      <c r="J48412" s="110"/>
    </row>
    <row r="48413" spans="9:10" x14ac:dyDescent="0.25">
      <c r="I48413" s="1"/>
      <c r="J48413" s="110"/>
    </row>
    <row r="48414" spans="9:10" x14ac:dyDescent="0.25">
      <c r="I48414" s="1"/>
      <c r="J48414" s="110"/>
    </row>
    <row r="48415" spans="9:10" x14ac:dyDescent="0.25">
      <c r="I48415" s="1"/>
      <c r="J48415" s="110"/>
    </row>
    <row r="48416" spans="9:10" x14ac:dyDescent="0.25">
      <c r="I48416" s="1"/>
      <c r="J48416" s="110"/>
    </row>
    <row r="48417" spans="9:10" x14ac:dyDescent="0.25">
      <c r="I48417" s="1"/>
      <c r="J48417" s="110"/>
    </row>
    <row r="48418" spans="9:10" x14ac:dyDescent="0.25">
      <c r="I48418" s="1"/>
      <c r="J48418" s="110"/>
    </row>
    <row r="48419" spans="9:10" x14ac:dyDescent="0.25">
      <c r="I48419" s="1"/>
      <c r="J48419" s="110"/>
    </row>
    <row r="48420" spans="9:10" x14ac:dyDescent="0.25">
      <c r="I48420" s="1"/>
      <c r="J48420" s="110"/>
    </row>
    <row r="48421" spans="9:10" x14ac:dyDescent="0.25">
      <c r="I48421" s="1"/>
      <c r="J48421" s="110"/>
    </row>
    <row r="48422" spans="9:10" x14ac:dyDescent="0.25">
      <c r="I48422" s="1"/>
      <c r="J48422" s="110"/>
    </row>
    <row r="48423" spans="9:10" x14ac:dyDescent="0.25">
      <c r="I48423" s="1"/>
      <c r="J48423" s="110"/>
    </row>
    <row r="48424" spans="9:10" x14ac:dyDescent="0.25">
      <c r="I48424" s="1"/>
      <c r="J48424" s="110"/>
    </row>
    <row r="48425" spans="9:10" x14ac:dyDescent="0.25">
      <c r="I48425" s="1"/>
      <c r="J48425" s="110"/>
    </row>
    <row r="48426" spans="9:10" x14ac:dyDescent="0.25">
      <c r="I48426" s="1"/>
      <c r="J48426" s="110"/>
    </row>
    <row r="48427" spans="9:10" x14ac:dyDescent="0.25">
      <c r="I48427" s="1"/>
      <c r="J48427" s="110"/>
    </row>
    <row r="48428" spans="9:10" x14ac:dyDescent="0.25">
      <c r="I48428" s="1"/>
      <c r="J48428" s="110"/>
    </row>
    <row r="48429" spans="9:10" x14ac:dyDescent="0.25">
      <c r="I48429" s="1"/>
      <c r="J48429" s="110"/>
    </row>
    <row r="48430" spans="9:10" x14ac:dyDescent="0.25">
      <c r="I48430" s="1"/>
      <c r="J48430" s="110"/>
    </row>
    <row r="48431" spans="9:10" x14ac:dyDescent="0.25">
      <c r="I48431" s="1"/>
      <c r="J48431" s="110"/>
    </row>
    <row r="48432" spans="9:10" x14ac:dyDescent="0.25">
      <c r="I48432" s="1"/>
      <c r="J48432" s="110"/>
    </row>
    <row r="48433" spans="9:10" x14ac:dyDescent="0.25">
      <c r="I48433" s="1"/>
      <c r="J48433" s="110"/>
    </row>
    <row r="48434" spans="9:10" x14ac:dyDescent="0.25">
      <c r="I48434" s="1"/>
      <c r="J48434" s="110"/>
    </row>
    <row r="48435" spans="9:10" x14ac:dyDescent="0.25">
      <c r="I48435" s="1"/>
      <c r="J48435" s="110"/>
    </row>
    <row r="48436" spans="9:10" x14ac:dyDescent="0.25">
      <c r="I48436" s="1"/>
      <c r="J48436" s="110"/>
    </row>
    <row r="48437" spans="9:10" x14ac:dyDescent="0.25">
      <c r="I48437" s="1"/>
      <c r="J48437" s="110"/>
    </row>
    <row r="48438" spans="9:10" x14ac:dyDescent="0.25">
      <c r="I48438" s="1"/>
      <c r="J48438" s="110"/>
    </row>
    <row r="48439" spans="9:10" x14ac:dyDescent="0.25">
      <c r="I48439" s="1"/>
      <c r="J48439" s="110"/>
    </row>
    <row r="48440" spans="9:10" x14ac:dyDescent="0.25">
      <c r="I48440" s="1"/>
      <c r="J48440" s="110"/>
    </row>
    <row r="48441" spans="9:10" x14ac:dyDescent="0.25">
      <c r="I48441" s="1"/>
      <c r="J48441" s="110"/>
    </row>
    <row r="48442" spans="9:10" x14ac:dyDescent="0.25">
      <c r="I48442" s="1"/>
      <c r="J48442" s="110"/>
    </row>
    <row r="48443" spans="9:10" x14ac:dyDescent="0.25">
      <c r="I48443" s="1"/>
      <c r="J48443" s="110"/>
    </row>
    <row r="48444" spans="9:10" x14ac:dyDescent="0.25">
      <c r="I48444" s="1"/>
      <c r="J48444" s="110"/>
    </row>
    <row r="48445" spans="9:10" x14ac:dyDescent="0.25">
      <c r="I48445" s="1"/>
      <c r="J48445" s="110"/>
    </row>
    <row r="48446" spans="9:10" x14ac:dyDescent="0.25">
      <c r="I48446" s="1"/>
      <c r="J48446" s="110"/>
    </row>
    <row r="48447" spans="9:10" x14ac:dyDescent="0.25">
      <c r="I48447" s="1"/>
      <c r="J48447" s="110"/>
    </row>
    <row r="48448" spans="9:10" x14ac:dyDescent="0.25">
      <c r="I48448" s="1"/>
      <c r="J48448" s="110"/>
    </row>
    <row r="48449" spans="9:10" x14ac:dyDescent="0.25">
      <c r="I48449" s="1"/>
      <c r="J48449" s="110"/>
    </row>
    <row r="48450" spans="9:10" x14ac:dyDescent="0.25">
      <c r="I48450" s="1"/>
      <c r="J48450" s="110"/>
    </row>
    <row r="48451" spans="9:10" x14ac:dyDescent="0.25">
      <c r="I48451" s="1"/>
      <c r="J48451" s="110"/>
    </row>
    <row r="48452" spans="9:10" x14ac:dyDescent="0.25">
      <c r="I48452" s="1"/>
      <c r="J48452" s="110"/>
    </row>
    <row r="48453" spans="9:10" x14ac:dyDescent="0.25">
      <c r="I48453" s="1"/>
      <c r="J48453" s="110"/>
    </row>
    <row r="48454" spans="9:10" x14ac:dyDescent="0.25">
      <c r="I48454" s="1"/>
      <c r="J48454" s="110"/>
    </row>
    <row r="48455" spans="9:10" x14ac:dyDescent="0.25">
      <c r="I48455" s="1"/>
      <c r="J48455" s="110"/>
    </row>
    <row r="48456" spans="9:10" x14ac:dyDescent="0.25">
      <c r="I48456" s="1"/>
      <c r="J48456" s="110"/>
    </row>
    <row r="48457" spans="9:10" x14ac:dyDescent="0.25">
      <c r="I48457" s="1"/>
      <c r="J48457" s="110"/>
    </row>
    <row r="48458" spans="9:10" x14ac:dyDescent="0.25">
      <c r="I48458" s="1"/>
      <c r="J48458" s="110"/>
    </row>
    <row r="48459" spans="9:10" x14ac:dyDescent="0.25">
      <c r="I48459" s="1"/>
      <c r="J48459" s="110"/>
    </row>
    <row r="48460" spans="9:10" x14ac:dyDescent="0.25">
      <c r="I48460" s="1"/>
      <c r="J48460" s="110"/>
    </row>
    <row r="48461" spans="9:10" x14ac:dyDescent="0.25">
      <c r="I48461" s="1"/>
      <c r="J48461" s="110"/>
    </row>
    <row r="48462" spans="9:10" x14ac:dyDescent="0.25">
      <c r="I48462" s="1"/>
      <c r="J48462" s="110"/>
    </row>
    <row r="48463" spans="9:10" x14ac:dyDescent="0.25">
      <c r="I48463" s="1"/>
      <c r="J48463" s="110"/>
    </row>
    <row r="48464" spans="9:10" x14ac:dyDescent="0.25">
      <c r="I48464" s="1"/>
      <c r="J48464" s="110"/>
    </row>
    <row r="48465" spans="9:10" x14ac:dyDescent="0.25">
      <c r="I48465" s="1"/>
      <c r="J48465" s="110"/>
    </row>
    <row r="48466" spans="9:10" x14ac:dyDescent="0.25">
      <c r="I48466" s="1"/>
      <c r="J48466" s="110"/>
    </row>
    <row r="48467" spans="9:10" x14ac:dyDescent="0.25">
      <c r="I48467" s="1"/>
      <c r="J48467" s="110"/>
    </row>
    <row r="48468" spans="9:10" x14ac:dyDescent="0.25">
      <c r="I48468" s="1"/>
      <c r="J48468" s="110"/>
    </row>
    <row r="48469" spans="9:10" x14ac:dyDescent="0.25">
      <c r="I48469" s="1"/>
      <c r="J48469" s="110"/>
    </row>
    <row r="48470" spans="9:10" x14ac:dyDescent="0.25">
      <c r="I48470" s="1"/>
      <c r="J48470" s="110"/>
    </row>
    <row r="48471" spans="9:10" x14ac:dyDescent="0.25">
      <c r="I48471" s="1"/>
      <c r="J48471" s="110"/>
    </row>
    <row r="48472" spans="9:10" x14ac:dyDescent="0.25">
      <c r="I48472" s="1"/>
      <c r="J48472" s="110"/>
    </row>
    <row r="48473" spans="9:10" x14ac:dyDescent="0.25">
      <c r="I48473" s="1"/>
      <c r="J48473" s="110"/>
    </row>
    <row r="48474" spans="9:10" x14ac:dyDescent="0.25">
      <c r="I48474" s="1"/>
      <c r="J48474" s="110"/>
    </row>
    <row r="48475" spans="9:10" x14ac:dyDescent="0.25">
      <c r="I48475" s="1"/>
      <c r="J48475" s="110"/>
    </row>
    <row r="48476" spans="9:10" x14ac:dyDescent="0.25">
      <c r="I48476" s="1"/>
      <c r="J48476" s="110"/>
    </row>
    <row r="48477" spans="9:10" x14ac:dyDescent="0.25">
      <c r="I48477" s="1"/>
      <c r="J48477" s="110"/>
    </row>
    <row r="48478" spans="9:10" x14ac:dyDescent="0.25">
      <c r="I48478" s="1"/>
      <c r="J48478" s="110"/>
    </row>
    <row r="48479" spans="9:10" x14ac:dyDescent="0.25">
      <c r="I48479" s="1"/>
      <c r="J48479" s="110"/>
    </row>
    <row r="48480" spans="9:10" x14ac:dyDescent="0.25">
      <c r="I48480" s="1"/>
      <c r="J48480" s="110"/>
    </row>
    <row r="48481" spans="9:10" x14ac:dyDescent="0.25">
      <c r="I48481" s="1"/>
      <c r="J48481" s="110"/>
    </row>
    <row r="48482" spans="9:10" x14ac:dyDescent="0.25">
      <c r="I48482" s="1"/>
      <c r="J48482" s="110"/>
    </row>
    <row r="48483" spans="9:10" x14ac:dyDescent="0.25">
      <c r="I48483" s="1"/>
      <c r="J48483" s="110"/>
    </row>
    <row r="48484" spans="9:10" x14ac:dyDescent="0.25">
      <c r="I48484" s="1"/>
      <c r="J48484" s="110"/>
    </row>
    <row r="48485" spans="9:10" x14ac:dyDescent="0.25">
      <c r="I48485" s="1"/>
      <c r="J48485" s="110"/>
    </row>
    <row r="48486" spans="9:10" x14ac:dyDescent="0.25">
      <c r="I48486" s="1"/>
      <c r="J48486" s="110"/>
    </row>
    <row r="48487" spans="9:10" x14ac:dyDescent="0.25">
      <c r="I48487" s="1"/>
      <c r="J48487" s="110"/>
    </row>
    <row r="48488" spans="9:10" x14ac:dyDescent="0.25">
      <c r="I48488" s="1"/>
      <c r="J48488" s="110"/>
    </row>
    <row r="48489" spans="9:10" x14ac:dyDescent="0.25">
      <c r="I48489" s="1"/>
      <c r="J48489" s="110"/>
    </row>
    <row r="48490" spans="9:10" x14ac:dyDescent="0.25">
      <c r="I48490" s="1"/>
      <c r="J48490" s="110"/>
    </row>
    <row r="48491" spans="9:10" x14ac:dyDescent="0.25">
      <c r="I48491" s="1"/>
      <c r="J48491" s="110"/>
    </row>
    <row r="48492" spans="9:10" x14ac:dyDescent="0.25">
      <c r="I48492" s="1"/>
      <c r="J48492" s="110"/>
    </row>
    <row r="48493" spans="9:10" x14ac:dyDescent="0.25">
      <c r="I48493" s="1"/>
      <c r="J48493" s="110"/>
    </row>
    <row r="48494" spans="9:10" x14ac:dyDescent="0.25">
      <c r="I48494" s="1"/>
      <c r="J48494" s="110"/>
    </row>
    <row r="48495" spans="9:10" x14ac:dyDescent="0.25">
      <c r="I48495" s="1"/>
      <c r="J48495" s="110"/>
    </row>
    <row r="48496" spans="9:10" x14ac:dyDescent="0.25">
      <c r="I48496" s="1"/>
      <c r="J48496" s="110"/>
    </row>
    <row r="48497" spans="9:10" x14ac:dyDescent="0.25">
      <c r="I48497" s="1"/>
      <c r="J48497" s="110"/>
    </row>
    <row r="48498" spans="9:10" x14ac:dyDescent="0.25">
      <c r="I48498" s="1"/>
      <c r="J48498" s="110"/>
    </row>
    <row r="48499" spans="9:10" x14ac:dyDescent="0.25">
      <c r="I48499" s="1"/>
      <c r="J48499" s="110"/>
    </row>
    <row r="48500" spans="9:10" x14ac:dyDescent="0.25">
      <c r="I48500" s="1"/>
      <c r="J48500" s="110"/>
    </row>
    <row r="48501" spans="9:10" x14ac:dyDescent="0.25">
      <c r="I48501" s="1"/>
      <c r="J48501" s="110"/>
    </row>
    <row r="48502" spans="9:10" x14ac:dyDescent="0.25">
      <c r="I48502" s="1"/>
      <c r="J48502" s="110"/>
    </row>
    <row r="48503" spans="9:10" x14ac:dyDescent="0.25">
      <c r="I48503" s="1"/>
      <c r="J48503" s="110"/>
    </row>
    <row r="48504" spans="9:10" x14ac:dyDescent="0.25">
      <c r="I48504" s="1"/>
      <c r="J48504" s="110"/>
    </row>
    <row r="48505" spans="9:10" x14ac:dyDescent="0.25">
      <c r="I48505" s="1"/>
      <c r="J48505" s="110"/>
    </row>
    <row r="48506" spans="9:10" x14ac:dyDescent="0.25">
      <c r="I48506" s="1"/>
      <c r="J48506" s="110"/>
    </row>
    <row r="48507" spans="9:10" x14ac:dyDescent="0.25">
      <c r="I48507" s="1"/>
      <c r="J48507" s="110"/>
    </row>
    <row r="48508" spans="9:10" x14ac:dyDescent="0.25">
      <c r="I48508" s="1"/>
      <c r="J48508" s="110"/>
    </row>
    <row r="48509" spans="9:10" x14ac:dyDescent="0.25">
      <c r="I48509" s="1"/>
      <c r="J48509" s="110"/>
    </row>
    <row r="48510" spans="9:10" x14ac:dyDescent="0.25">
      <c r="I48510" s="1"/>
      <c r="J48510" s="110"/>
    </row>
    <row r="48511" spans="9:10" x14ac:dyDescent="0.25">
      <c r="I48511" s="1"/>
      <c r="J48511" s="110"/>
    </row>
    <row r="48512" spans="9:10" x14ac:dyDescent="0.25">
      <c r="I48512" s="1"/>
      <c r="J48512" s="110"/>
    </row>
    <row r="48513" spans="9:10" x14ac:dyDescent="0.25">
      <c r="I48513" s="1"/>
      <c r="J48513" s="110"/>
    </row>
    <row r="48514" spans="9:10" x14ac:dyDescent="0.25">
      <c r="I48514" s="1"/>
      <c r="J48514" s="110"/>
    </row>
    <row r="48515" spans="9:10" x14ac:dyDescent="0.25">
      <c r="I48515" s="1"/>
      <c r="J48515" s="110"/>
    </row>
    <row r="48516" spans="9:10" x14ac:dyDescent="0.25">
      <c r="I48516" s="1"/>
      <c r="J48516" s="110"/>
    </row>
    <row r="48517" spans="9:10" x14ac:dyDescent="0.25">
      <c r="I48517" s="1"/>
      <c r="J48517" s="110"/>
    </row>
    <row r="48518" spans="9:10" x14ac:dyDescent="0.25">
      <c r="I48518" s="1"/>
      <c r="J48518" s="110"/>
    </row>
    <row r="48519" spans="9:10" x14ac:dyDescent="0.25">
      <c r="I48519" s="1"/>
      <c r="J48519" s="110"/>
    </row>
    <row r="48520" spans="9:10" x14ac:dyDescent="0.25">
      <c r="I48520" s="1"/>
      <c r="J48520" s="110"/>
    </row>
    <row r="48521" spans="9:10" x14ac:dyDescent="0.25">
      <c r="I48521" s="1"/>
      <c r="J48521" s="110"/>
    </row>
    <row r="48522" spans="9:10" x14ac:dyDescent="0.25">
      <c r="I48522" s="1"/>
      <c r="J48522" s="110"/>
    </row>
    <row r="48523" spans="9:10" x14ac:dyDescent="0.25">
      <c r="I48523" s="1"/>
      <c r="J48523" s="110"/>
    </row>
    <row r="48524" spans="9:10" x14ac:dyDescent="0.25">
      <c r="I48524" s="1"/>
      <c r="J48524" s="110"/>
    </row>
    <row r="48525" spans="9:10" x14ac:dyDescent="0.25">
      <c r="I48525" s="1"/>
      <c r="J48525" s="110"/>
    </row>
    <row r="48526" spans="9:10" x14ac:dyDescent="0.25">
      <c r="I48526" s="1"/>
      <c r="J48526" s="110"/>
    </row>
    <row r="48527" spans="9:10" x14ac:dyDescent="0.25">
      <c r="I48527" s="1"/>
      <c r="J48527" s="110"/>
    </row>
    <row r="48528" spans="9:10" x14ac:dyDescent="0.25">
      <c r="I48528" s="1"/>
      <c r="J48528" s="110"/>
    </row>
    <row r="48529" spans="9:10" x14ac:dyDescent="0.25">
      <c r="I48529" s="1"/>
      <c r="J48529" s="110"/>
    </row>
    <row r="48530" spans="9:10" x14ac:dyDescent="0.25">
      <c r="I48530" s="1"/>
      <c r="J48530" s="110"/>
    </row>
    <row r="48531" spans="9:10" x14ac:dyDescent="0.25">
      <c r="I48531" s="1"/>
      <c r="J48531" s="110"/>
    </row>
    <row r="48532" spans="9:10" x14ac:dyDescent="0.25">
      <c r="I48532" s="1"/>
      <c r="J48532" s="110"/>
    </row>
    <row r="48533" spans="9:10" x14ac:dyDescent="0.25">
      <c r="I48533" s="1"/>
      <c r="J48533" s="110"/>
    </row>
    <row r="48534" spans="9:10" x14ac:dyDescent="0.25">
      <c r="I48534" s="1"/>
      <c r="J48534" s="110"/>
    </row>
    <row r="48535" spans="9:10" x14ac:dyDescent="0.25">
      <c r="I48535" s="1"/>
      <c r="J48535" s="110"/>
    </row>
    <row r="48536" spans="9:10" x14ac:dyDescent="0.25">
      <c r="I48536" s="1"/>
      <c r="J48536" s="110"/>
    </row>
    <row r="48537" spans="9:10" x14ac:dyDescent="0.25">
      <c r="I48537" s="1"/>
      <c r="J48537" s="110"/>
    </row>
    <row r="48538" spans="9:10" x14ac:dyDescent="0.25">
      <c r="I48538" s="1"/>
      <c r="J48538" s="110"/>
    </row>
    <row r="48539" spans="9:10" x14ac:dyDescent="0.25">
      <c r="I48539" s="1"/>
      <c r="J48539" s="110"/>
    </row>
    <row r="48540" spans="9:10" x14ac:dyDescent="0.25">
      <c r="I48540" s="1"/>
      <c r="J48540" s="110"/>
    </row>
    <row r="48541" spans="9:10" x14ac:dyDescent="0.25">
      <c r="I48541" s="1"/>
      <c r="J48541" s="110"/>
    </row>
    <row r="48542" spans="9:10" x14ac:dyDescent="0.25">
      <c r="I48542" s="1"/>
      <c r="J48542" s="110"/>
    </row>
    <row r="48543" spans="9:10" x14ac:dyDescent="0.25">
      <c r="I48543" s="1"/>
      <c r="J48543" s="110"/>
    </row>
    <row r="48544" spans="9:10" x14ac:dyDescent="0.25">
      <c r="I48544" s="1"/>
      <c r="J48544" s="110"/>
    </row>
    <row r="48545" spans="9:10" x14ac:dyDescent="0.25">
      <c r="I48545" s="1"/>
      <c r="J48545" s="110"/>
    </row>
    <row r="48546" spans="9:10" x14ac:dyDescent="0.25">
      <c r="I48546" s="1"/>
      <c r="J48546" s="110"/>
    </row>
    <row r="48547" spans="9:10" x14ac:dyDescent="0.25">
      <c r="I48547" s="1"/>
      <c r="J48547" s="110"/>
    </row>
    <row r="48548" spans="9:10" x14ac:dyDescent="0.25">
      <c r="I48548" s="1"/>
      <c r="J48548" s="110"/>
    </row>
    <row r="48549" spans="9:10" x14ac:dyDescent="0.25">
      <c r="I48549" s="1"/>
      <c r="J48549" s="110"/>
    </row>
    <row r="48550" spans="9:10" x14ac:dyDescent="0.25">
      <c r="I48550" s="1"/>
      <c r="J48550" s="110"/>
    </row>
    <row r="48551" spans="9:10" x14ac:dyDescent="0.25">
      <c r="I48551" s="1"/>
      <c r="J48551" s="110"/>
    </row>
    <row r="48552" spans="9:10" x14ac:dyDescent="0.25">
      <c r="I48552" s="1"/>
      <c r="J48552" s="110"/>
    </row>
    <row r="48553" spans="9:10" x14ac:dyDescent="0.25">
      <c r="I48553" s="1"/>
      <c r="J48553" s="110"/>
    </row>
    <row r="48554" spans="9:10" x14ac:dyDescent="0.25">
      <c r="I48554" s="1"/>
      <c r="J48554" s="110"/>
    </row>
    <row r="48555" spans="9:10" x14ac:dyDescent="0.25">
      <c r="I48555" s="1"/>
      <c r="J48555" s="110"/>
    </row>
    <row r="48556" spans="9:10" x14ac:dyDescent="0.25">
      <c r="I48556" s="1"/>
      <c r="J48556" s="110"/>
    </row>
    <row r="48557" spans="9:10" x14ac:dyDescent="0.25">
      <c r="I48557" s="1"/>
      <c r="J48557" s="110"/>
    </row>
    <row r="48558" spans="9:10" x14ac:dyDescent="0.25">
      <c r="I48558" s="1"/>
      <c r="J48558" s="110"/>
    </row>
    <row r="48559" spans="9:10" x14ac:dyDescent="0.25">
      <c r="I48559" s="1"/>
      <c r="J48559" s="110"/>
    </row>
    <row r="48560" spans="9:10" x14ac:dyDescent="0.25">
      <c r="I48560" s="1"/>
      <c r="J48560" s="110"/>
    </row>
    <row r="48561" spans="9:10" x14ac:dyDescent="0.25">
      <c r="I48561" s="1"/>
      <c r="J48561" s="110"/>
    </row>
    <row r="48562" spans="9:10" x14ac:dyDescent="0.25">
      <c r="I48562" s="1"/>
      <c r="J48562" s="110"/>
    </row>
    <row r="48563" spans="9:10" x14ac:dyDescent="0.25">
      <c r="I48563" s="1"/>
      <c r="J48563" s="110"/>
    </row>
    <row r="48564" spans="9:10" x14ac:dyDescent="0.25">
      <c r="I48564" s="1"/>
      <c r="J48564" s="110"/>
    </row>
    <row r="48565" spans="9:10" x14ac:dyDescent="0.25">
      <c r="I48565" s="1"/>
      <c r="J48565" s="110"/>
    </row>
    <row r="48566" spans="9:10" x14ac:dyDescent="0.25">
      <c r="I48566" s="1"/>
      <c r="J48566" s="110"/>
    </row>
    <row r="48567" spans="9:10" x14ac:dyDescent="0.25">
      <c r="I48567" s="1"/>
      <c r="J48567" s="110"/>
    </row>
    <row r="48568" spans="9:10" x14ac:dyDescent="0.25">
      <c r="I48568" s="1"/>
      <c r="J48568" s="110"/>
    </row>
    <row r="48569" spans="9:10" x14ac:dyDescent="0.25">
      <c r="I48569" s="1"/>
      <c r="J48569" s="110"/>
    </row>
    <row r="48570" spans="9:10" x14ac:dyDescent="0.25">
      <c r="I48570" s="1"/>
      <c r="J48570" s="110"/>
    </row>
    <row r="48571" spans="9:10" x14ac:dyDescent="0.25">
      <c r="I48571" s="1"/>
      <c r="J48571" s="110"/>
    </row>
    <row r="48572" spans="9:10" x14ac:dyDescent="0.25">
      <c r="I48572" s="1"/>
      <c r="J48572" s="110"/>
    </row>
    <row r="48573" spans="9:10" x14ac:dyDescent="0.25">
      <c r="I48573" s="1"/>
      <c r="J48573" s="110"/>
    </row>
    <row r="48574" spans="9:10" x14ac:dyDescent="0.25">
      <c r="I48574" s="1"/>
      <c r="J48574" s="110"/>
    </row>
    <row r="48575" spans="9:10" x14ac:dyDescent="0.25">
      <c r="I48575" s="1"/>
      <c r="J48575" s="110"/>
    </row>
    <row r="48576" spans="9:10" x14ac:dyDescent="0.25">
      <c r="I48576" s="1"/>
      <c r="J48576" s="110"/>
    </row>
    <row r="48577" spans="9:10" x14ac:dyDescent="0.25">
      <c r="I48577" s="1"/>
      <c r="J48577" s="110"/>
    </row>
    <row r="48578" spans="9:10" x14ac:dyDescent="0.25">
      <c r="I48578" s="1"/>
      <c r="J48578" s="110"/>
    </row>
    <row r="48579" spans="9:10" x14ac:dyDescent="0.25">
      <c r="I48579" s="1"/>
      <c r="J48579" s="110"/>
    </row>
    <row r="48580" spans="9:10" x14ac:dyDescent="0.25">
      <c r="I48580" s="1"/>
      <c r="J48580" s="110"/>
    </row>
    <row r="48581" spans="9:10" x14ac:dyDescent="0.25">
      <c r="I48581" s="1"/>
      <c r="J48581" s="110"/>
    </row>
    <row r="48582" spans="9:10" x14ac:dyDescent="0.25">
      <c r="I48582" s="1"/>
      <c r="J48582" s="110"/>
    </row>
    <row r="48583" spans="9:10" x14ac:dyDescent="0.25">
      <c r="I48583" s="1"/>
      <c r="J48583" s="110"/>
    </row>
    <row r="48584" spans="9:10" x14ac:dyDescent="0.25">
      <c r="I48584" s="1"/>
      <c r="J48584" s="110"/>
    </row>
    <row r="48585" spans="9:10" x14ac:dyDescent="0.25">
      <c r="I48585" s="1"/>
      <c r="J48585" s="110"/>
    </row>
    <row r="48586" spans="9:10" x14ac:dyDescent="0.25">
      <c r="I48586" s="1"/>
      <c r="J48586" s="110"/>
    </row>
    <row r="48587" spans="9:10" x14ac:dyDescent="0.25">
      <c r="I48587" s="1"/>
      <c r="J48587" s="110"/>
    </row>
    <row r="48588" spans="9:10" x14ac:dyDescent="0.25">
      <c r="I48588" s="1"/>
      <c r="J48588" s="110"/>
    </row>
    <row r="48589" spans="9:10" x14ac:dyDescent="0.25">
      <c r="I48589" s="1"/>
      <c r="J48589" s="110"/>
    </row>
    <row r="48590" spans="9:10" x14ac:dyDescent="0.25">
      <c r="I48590" s="1"/>
      <c r="J48590" s="110"/>
    </row>
    <row r="48591" spans="9:10" x14ac:dyDescent="0.25">
      <c r="I48591" s="1"/>
      <c r="J48591" s="110"/>
    </row>
    <row r="48592" spans="9:10" x14ac:dyDescent="0.25">
      <c r="I48592" s="1"/>
      <c r="J48592" s="110"/>
    </row>
    <row r="48593" spans="9:10" x14ac:dyDescent="0.25">
      <c r="I48593" s="1"/>
      <c r="J48593" s="110"/>
    </row>
    <row r="48594" spans="9:10" x14ac:dyDescent="0.25">
      <c r="I48594" s="1"/>
      <c r="J48594" s="110"/>
    </row>
    <row r="48595" spans="9:10" x14ac:dyDescent="0.25">
      <c r="I48595" s="1"/>
      <c r="J48595" s="110"/>
    </row>
    <row r="48596" spans="9:10" x14ac:dyDescent="0.25">
      <c r="I48596" s="1"/>
      <c r="J48596" s="110"/>
    </row>
    <row r="48597" spans="9:10" x14ac:dyDescent="0.25">
      <c r="I48597" s="1"/>
      <c r="J48597" s="110"/>
    </row>
    <row r="48598" spans="9:10" x14ac:dyDescent="0.25">
      <c r="I48598" s="1"/>
      <c r="J48598" s="110"/>
    </row>
    <row r="48599" spans="9:10" x14ac:dyDescent="0.25">
      <c r="I48599" s="1"/>
      <c r="J48599" s="110"/>
    </row>
    <row r="48600" spans="9:10" x14ac:dyDescent="0.25">
      <c r="I48600" s="1"/>
      <c r="J48600" s="110"/>
    </row>
    <row r="48601" spans="9:10" x14ac:dyDescent="0.25">
      <c r="I48601" s="1"/>
      <c r="J48601" s="110"/>
    </row>
    <row r="48602" spans="9:10" x14ac:dyDescent="0.25">
      <c r="I48602" s="1"/>
      <c r="J48602" s="110"/>
    </row>
    <row r="48603" spans="9:10" x14ac:dyDescent="0.25">
      <c r="I48603" s="1"/>
      <c r="J48603" s="110"/>
    </row>
    <row r="48604" spans="9:10" x14ac:dyDescent="0.25">
      <c r="I48604" s="1"/>
      <c r="J48604" s="110"/>
    </row>
    <row r="48605" spans="9:10" x14ac:dyDescent="0.25">
      <c r="I48605" s="1"/>
      <c r="J48605" s="110"/>
    </row>
    <row r="48606" spans="9:10" x14ac:dyDescent="0.25">
      <c r="I48606" s="1"/>
      <c r="J48606" s="110"/>
    </row>
    <row r="48607" spans="9:10" x14ac:dyDescent="0.25">
      <c r="I48607" s="1"/>
      <c r="J48607" s="110"/>
    </row>
    <row r="48608" spans="9:10" x14ac:dyDescent="0.25">
      <c r="I48608" s="1"/>
      <c r="J48608" s="110"/>
    </row>
    <row r="48609" spans="9:10" x14ac:dyDescent="0.25">
      <c r="I48609" s="1"/>
      <c r="J48609" s="110"/>
    </row>
    <row r="48610" spans="9:10" x14ac:dyDescent="0.25">
      <c r="I48610" s="1"/>
      <c r="J48610" s="110"/>
    </row>
    <row r="48611" spans="9:10" x14ac:dyDescent="0.25">
      <c r="I48611" s="1"/>
      <c r="J48611" s="110"/>
    </row>
    <row r="48612" spans="9:10" x14ac:dyDescent="0.25">
      <c r="I48612" s="1"/>
      <c r="J48612" s="110"/>
    </row>
    <row r="48613" spans="9:10" x14ac:dyDescent="0.25">
      <c r="I48613" s="1"/>
      <c r="J48613" s="110"/>
    </row>
    <row r="48614" spans="9:10" x14ac:dyDescent="0.25">
      <c r="I48614" s="1"/>
      <c r="J48614" s="110"/>
    </row>
    <row r="48615" spans="9:10" x14ac:dyDescent="0.25">
      <c r="I48615" s="1"/>
      <c r="J48615" s="110"/>
    </row>
    <row r="48616" spans="9:10" x14ac:dyDescent="0.25">
      <c r="I48616" s="1"/>
      <c r="J48616" s="110"/>
    </row>
    <row r="48617" spans="9:10" x14ac:dyDescent="0.25">
      <c r="I48617" s="1"/>
      <c r="J48617" s="110"/>
    </row>
    <row r="48618" spans="9:10" x14ac:dyDescent="0.25">
      <c r="I48618" s="1"/>
      <c r="J48618" s="110"/>
    </row>
    <row r="48619" spans="9:10" x14ac:dyDescent="0.25">
      <c r="I48619" s="1"/>
      <c r="J48619" s="110"/>
    </row>
    <row r="48620" spans="9:10" x14ac:dyDescent="0.25">
      <c r="I48620" s="1"/>
      <c r="J48620" s="110"/>
    </row>
    <row r="48621" spans="9:10" x14ac:dyDescent="0.25">
      <c r="I48621" s="1"/>
      <c r="J48621" s="110"/>
    </row>
    <row r="48622" spans="9:10" x14ac:dyDescent="0.25">
      <c r="I48622" s="1"/>
      <c r="J48622" s="110"/>
    </row>
    <row r="48623" spans="9:10" x14ac:dyDescent="0.25">
      <c r="I48623" s="1"/>
      <c r="J48623" s="110"/>
    </row>
    <row r="48624" spans="9:10" x14ac:dyDescent="0.25">
      <c r="I48624" s="1"/>
      <c r="J48624" s="110"/>
    </row>
    <row r="48625" spans="9:10" x14ac:dyDescent="0.25">
      <c r="I48625" s="1"/>
      <c r="J48625" s="110"/>
    </row>
    <row r="48626" spans="9:10" x14ac:dyDescent="0.25">
      <c r="I48626" s="1"/>
      <c r="J48626" s="110"/>
    </row>
    <row r="48627" spans="9:10" x14ac:dyDescent="0.25">
      <c r="I48627" s="1"/>
      <c r="J48627" s="110"/>
    </row>
    <row r="48628" spans="9:10" x14ac:dyDescent="0.25">
      <c r="I48628" s="1"/>
      <c r="J48628" s="110"/>
    </row>
    <row r="48629" spans="9:10" x14ac:dyDescent="0.25">
      <c r="I48629" s="1"/>
      <c r="J48629" s="110"/>
    </row>
    <row r="48630" spans="9:10" x14ac:dyDescent="0.25">
      <c r="I48630" s="1"/>
      <c r="J48630" s="110"/>
    </row>
    <row r="48631" spans="9:10" x14ac:dyDescent="0.25">
      <c r="I48631" s="1"/>
      <c r="J48631" s="110"/>
    </row>
    <row r="48632" spans="9:10" x14ac:dyDescent="0.25">
      <c r="I48632" s="1"/>
      <c r="J48632" s="110"/>
    </row>
    <row r="48633" spans="9:10" x14ac:dyDescent="0.25">
      <c r="I48633" s="1"/>
      <c r="J48633" s="110"/>
    </row>
    <row r="48634" spans="9:10" x14ac:dyDescent="0.25">
      <c r="I48634" s="1"/>
      <c r="J48634" s="110"/>
    </row>
    <row r="48635" spans="9:10" x14ac:dyDescent="0.25">
      <c r="I48635" s="1"/>
      <c r="J48635" s="110"/>
    </row>
    <row r="48636" spans="9:10" x14ac:dyDescent="0.25">
      <c r="I48636" s="1"/>
      <c r="J48636" s="110"/>
    </row>
    <row r="48637" spans="9:10" x14ac:dyDescent="0.25">
      <c r="I48637" s="1"/>
      <c r="J48637" s="110"/>
    </row>
    <row r="48638" spans="9:10" x14ac:dyDescent="0.25">
      <c r="I48638" s="1"/>
      <c r="J48638" s="110"/>
    </row>
    <row r="48639" spans="9:10" x14ac:dyDescent="0.25">
      <c r="I48639" s="1"/>
      <c r="J48639" s="110"/>
    </row>
    <row r="48640" spans="9:10" x14ac:dyDescent="0.25">
      <c r="I48640" s="1"/>
      <c r="J48640" s="110"/>
    </row>
    <row r="48641" spans="9:10" x14ac:dyDescent="0.25">
      <c r="I48641" s="1"/>
      <c r="J48641" s="110"/>
    </row>
    <row r="48642" spans="9:10" x14ac:dyDescent="0.25">
      <c r="I48642" s="1"/>
      <c r="J48642" s="110"/>
    </row>
    <row r="48643" spans="9:10" x14ac:dyDescent="0.25">
      <c r="I48643" s="1"/>
      <c r="J48643" s="110"/>
    </row>
    <row r="48644" spans="9:10" x14ac:dyDescent="0.25">
      <c r="I48644" s="1"/>
      <c r="J48644" s="110"/>
    </row>
    <row r="48645" spans="9:10" x14ac:dyDescent="0.25">
      <c r="I48645" s="1"/>
      <c r="J48645" s="110"/>
    </row>
    <row r="48646" spans="9:10" x14ac:dyDescent="0.25">
      <c r="I48646" s="1"/>
      <c r="J48646" s="110"/>
    </row>
    <row r="48647" spans="9:10" x14ac:dyDescent="0.25">
      <c r="I48647" s="1"/>
      <c r="J48647" s="110"/>
    </row>
    <row r="48648" spans="9:10" x14ac:dyDescent="0.25">
      <c r="I48648" s="1"/>
      <c r="J48648" s="110"/>
    </row>
    <row r="48649" spans="9:10" x14ac:dyDescent="0.25">
      <c r="I48649" s="1"/>
      <c r="J48649" s="110"/>
    </row>
    <row r="48650" spans="9:10" x14ac:dyDescent="0.25">
      <c r="I48650" s="1"/>
      <c r="J48650" s="110"/>
    </row>
    <row r="48651" spans="9:10" x14ac:dyDescent="0.25">
      <c r="I48651" s="1"/>
      <c r="J48651" s="110"/>
    </row>
    <row r="48652" spans="9:10" x14ac:dyDescent="0.25">
      <c r="I48652" s="1"/>
      <c r="J48652" s="110"/>
    </row>
    <row r="48653" spans="9:10" x14ac:dyDescent="0.25">
      <c r="I48653" s="1"/>
      <c r="J48653" s="110"/>
    </row>
    <row r="48654" spans="9:10" x14ac:dyDescent="0.25">
      <c r="I48654" s="1"/>
      <c r="J48654" s="110"/>
    </row>
    <row r="48655" spans="9:10" x14ac:dyDescent="0.25">
      <c r="I48655" s="1"/>
      <c r="J48655" s="110"/>
    </row>
    <row r="48656" spans="9:10" x14ac:dyDescent="0.25">
      <c r="I48656" s="1"/>
      <c r="J48656" s="110"/>
    </row>
    <row r="48657" spans="9:10" x14ac:dyDescent="0.25">
      <c r="I48657" s="1"/>
      <c r="J48657" s="110"/>
    </row>
    <row r="48658" spans="9:10" x14ac:dyDescent="0.25">
      <c r="I48658" s="1"/>
      <c r="J48658" s="110"/>
    </row>
    <row r="48659" spans="9:10" x14ac:dyDescent="0.25">
      <c r="I48659" s="1"/>
      <c r="J48659" s="110"/>
    </row>
    <row r="48660" spans="9:10" x14ac:dyDescent="0.25">
      <c r="I48660" s="1"/>
      <c r="J48660" s="110"/>
    </row>
    <row r="48661" spans="9:10" x14ac:dyDescent="0.25">
      <c r="I48661" s="1"/>
      <c r="J48661" s="110"/>
    </row>
    <row r="48662" spans="9:10" x14ac:dyDescent="0.25">
      <c r="I48662" s="1"/>
      <c r="J48662" s="110"/>
    </row>
    <row r="48663" spans="9:10" x14ac:dyDescent="0.25">
      <c r="I48663" s="1"/>
      <c r="J48663" s="110"/>
    </row>
    <row r="48664" spans="9:10" x14ac:dyDescent="0.25">
      <c r="I48664" s="1"/>
      <c r="J48664" s="110"/>
    </row>
    <row r="48665" spans="9:10" x14ac:dyDescent="0.25">
      <c r="I48665" s="1"/>
      <c r="J48665" s="110"/>
    </row>
    <row r="48666" spans="9:10" x14ac:dyDescent="0.25">
      <c r="I48666" s="1"/>
      <c r="J48666" s="110"/>
    </row>
    <row r="48667" spans="9:10" x14ac:dyDescent="0.25">
      <c r="I48667" s="1"/>
      <c r="J48667" s="110"/>
    </row>
    <row r="48668" spans="9:10" x14ac:dyDescent="0.25">
      <c r="I48668" s="1"/>
      <c r="J48668" s="110"/>
    </row>
    <row r="48669" spans="9:10" x14ac:dyDescent="0.25">
      <c r="I48669" s="1"/>
      <c r="J48669" s="110"/>
    </row>
    <row r="48670" spans="9:10" x14ac:dyDescent="0.25">
      <c r="I48670" s="1"/>
      <c r="J48670" s="110"/>
    </row>
    <row r="48671" spans="9:10" x14ac:dyDescent="0.25">
      <c r="I48671" s="1"/>
      <c r="J48671" s="110"/>
    </row>
    <row r="48672" spans="9:10" x14ac:dyDescent="0.25">
      <c r="I48672" s="1"/>
      <c r="J48672" s="110"/>
    </row>
    <row r="48673" spans="9:10" x14ac:dyDescent="0.25">
      <c r="I48673" s="1"/>
      <c r="J48673" s="110"/>
    </row>
    <row r="48674" spans="9:10" x14ac:dyDescent="0.25">
      <c r="I48674" s="1"/>
      <c r="J48674" s="110"/>
    </row>
    <row r="48675" spans="9:10" x14ac:dyDescent="0.25">
      <c r="I48675" s="1"/>
      <c r="J48675" s="110"/>
    </row>
    <row r="48676" spans="9:10" x14ac:dyDescent="0.25">
      <c r="I48676" s="1"/>
      <c r="J48676" s="110"/>
    </row>
    <row r="48677" spans="9:10" x14ac:dyDescent="0.25">
      <c r="I48677" s="1"/>
      <c r="J48677" s="110"/>
    </row>
    <row r="48678" spans="9:10" x14ac:dyDescent="0.25">
      <c r="I48678" s="1"/>
      <c r="J48678" s="110"/>
    </row>
    <row r="48679" spans="9:10" x14ac:dyDescent="0.25">
      <c r="I48679" s="1"/>
      <c r="J48679" s="110"/>
    </row>
    <row r="48680" spans="9:10" x14ac:dyDescent="0.25">
      <c r="I48680" s="1"/>
      <c r="J48680" s="110"/>
    </row>
    <row r="48681" spans="9:10" x14ac:dyDescent="0.25">
      <c r="I48681" s="1"/>
      <c r="J48681" s="110"/>
    </row>
    <row r="48682" spans="9:10" x14ac:dyDescent="0.25">
      <c r="I48682" s="1"/>
      <c r="J48682" s="110"/>
    </row>
    <row r="48683" spans="9:10" x14ac:dyDescent="0.25">
      <c r="I48683" s="1"/>
      <c r="J48683" s="110"/>
    </row>
    <row r="48684" spans="9:10" x14ac:dyDescent="0.25">
      <c r="I48684" s="1"/>
      <c r="J48684" s="110"/>
    </row>
    <row r="48685" spans="9:10" x14ac:dyDescent="0.25">
      <c r="I48685" s="1"/>
      <c r="J48685" s="110"/>
    </row>
    <row r="48686" spans="9:10" x14ac:dyDescent="0.25">
      <c r="I48686" s="1"/>
      <c r="J48686" s="110"/>
    </row>
    <row r="48687" spans="9:10" x14ac:dyDescent="0.25">
      <c r="I48687" s="1"/>
      <c r="J48687" s="110"/>
    </row>
    <row r="48688" spans="9:10" x14ac:dyDescent="0.25">
      <c r="I48688" s="1"/>
      <c r="J48688" s="110"/>
    </row>
    <row r="48689" spans="9:10" x14ac:dyDescent="0.25">
      <c r="I48689" s="1"/>
      <c r="J48689" s="110"/>
    </row>
    <row r="48690" spans="9:10" x14ac:dyDescent="0.25">
      <c r="I48690" s="1"/>
      <c r="J48690" s="110"/>
    </row>
    <row r="48691" spans="9:10" x14ac:dyDescent="0.25">
      <c r="I48691" s="1"/>
      <c r="J48691" s="110"/>
    </row>
    <row r="48692" spans="9:10" x14ac:dyDescent="0.25">
      <c r="I48692" s="1"/>
      <c r="J48692" s="110"/>
    </row>
    <row r="48693" spans="9:10" x14ac:dyDescent="0.25">
      <c r="I48693" s="1"/>
      <c r="J48693" s="110"/>
    </row>
    <row r="48694" spans="9:10" x14ac:dyDescent="0.25">
      <c r="I48694" s="1"/>
      <c r="J48694" s="110"/>
    </row>
    <row r="48695" spans="9:10" x14ac:dyDescent="0.25">
      <c r="I48695" s="1"/>
      <c r="J48695" s="110"/>
    </row>
    <row r="48696" spans="9:10" x14ac:dyDescent="0.25">
      <c r="I48696" s="1"/>
      <c r="J48696" s="110"/>
    </row>
    <row r="48697" spans="9:10" x14ac:dyDescent="0.25">
      <c r="I48697" s="1"/>
      <c r="J48697" s="110"/>
    </row>
    <row r="48698" spans="9:10" x14ac:dyDescent="0.25">
      <c r="I48698" s="1"/>
      <c r="J48698" s="110"/>
    </row>
    <row r="48699" spans="9:10" x14ac:dyDescent="0.25">
      <c r="I48699" s="1"/>
      <c r="J48699" s="110"/>
    </row>
    <row r="48700" spans="9:10" x14ac:dyDescent="0.25">
      <c r="I48700" s="1"/>
      <c r="J48700" s="110"/>
    </row>
    <row r="48701" spans="9:10" x14ac:dyDescent="0.25">
      <c r="I48701" s="1"/>
      <c r="J48701" s="110"/>
    </row>
    <row r="48702" spans="9:10" x14ac:dyDescent="0.25">
      <c r="I48702" s="1"/>
      <c r="J48702" s="110"/>
    </row>
    <row r="48703" spans="9:10" x14ac:dyDescent="0.25">
      <c r="I48703" s="1"/>
      <c r="J48703" s="110"/>
    </row>
    <row r="48704" spans="9:10" x14ac:dyDescent="0.25">
      <c r="I48704" s="1"/>
      <c r="J48704" s="110"/>
    </row>
    <row r="48705" spans="9:10" x14ac:dyDescent="0.25">
      <c r="I48705" s="1"/>
      <c r="J48705" s="110"/>
    </row>
    <row r="48706" spans="9:10" x14ac:dyDescent="0.25">
      <c r="I48706" s="1"/>
      <c r="J48706" s="110"/>
    </row>
    <row r="48707" spans="9:10" x14ac:dyDescent="0.25">
      <c r="I48707" s="1"/>
      <c r="J48707" s="110"/>
    </row>
    <row r="48708" spans="9:10" x14ac:dyDescent="0.25">
      <c r="I48708" s="1"/>
      <c r="J48708" s="110"/>
    </row>
    <row r="48709" spans="9:10" x14ac:dyDescent="0.25">
      <c r="I48709" s="1"/>
      <c r="J48709" s="110"/>
    </row>
    <row r="48710" spans="9:10" x14ac:dyDescent="0.25">
      <c r="I48710" s="1"/>
      <c r="J48710" s="110"/>
    </row>
    <row r="48711" spans="9:10" x14ac:dyDescent="0.25">
      <c r="I48711" s="1"/>
      <c r="J48711" s="110"/>
    </row>
    <row r="48712" spans="9:10" x14ac:dyDescent="0.25">
      <c r="I48712" s="1"/>
      <c r="J48712" s="110"/>
    </row>
    <row r="48713" spans="9:10" x14ac:dyDescent="0.25">
      <c r="I48713" s="1"/>
      <c r="J48713" s="110"/>
    </row>
    <row r="48714" spans="9:10" x14ac:dyDescent="0.25">
      <c r="I48714" s="1"/>
      <c r="J48714" s="110"/>
    </row>
    <row r="48715" spans="9:10" x14ac:dyDescent="0.25">
      <c r="I48715" s="1"/>
      <c r="J48715" s="110"/>
    </row>
    <row r="48716" spans="9:10" x14ac:dyDescent="0.25">
      <c r="I48716" s="1"/>
      <c r="J48716" s="110"/>
    </row>
    <row r="48717" spans="9:10" x14ac:dyDescent="0.25">
      <c r="I48717" s="1"/>
      <c r="J48717" s="110"/>
    </row>
    <row r="48718" spans="9:10" x14ac:dyDescent="0.25">
      <c r="I48718" s="1"/>
      <c r="J48718" s="110"/>
    </row>
    <row r="48719" spans="9:10" x14ac:dyDescent="0.25">
      <c r="I48719" s="1"/>
      <c r="J48719" s="110"/>
    </row>
    <row r="48720" spans="9:10" x14ac:dyDescent="0.25">
      <c r="I48720" s="1"/>
      <c r="J48720" s="110"/>
    </row>
    <row r="48721" spans="9:10" x14ac:dyDescent="0.25">
      <c r="I48721" s="1"/>
      <c r="J48721" s="110"/>
    </row>
    <row r="48722" spans="9:10" x14ac:dyDescent="0.25">
      <c r="I48722" s="1"/>
      <c r="J48722" s="110"/>
    </row>
    <row r="48723" spans="9:10" x14ac:dyDescent="0.25">
      <c r="I48723" s="1"/>
      <c r="J48723" s="110"/>
    </row>
    <row r="48724" spans="9:10" x14ac:dyDescent="0.25">
      <c r="I48724" s="1"/>
      <c r="J48724" s="110"/>
    </row>
    <row r="48725" spans="9:10" x14ac:dyDescent="0.25">
      <c r="I48725" s="1"/>
      <c r="J48725" s="110"/>
    </row>
    <row r="48726" spans="9:10" x14ac:dyDescent="0.25">
      <c r="I48726" s="1"/>
      <c r="J48726" s="110"/>
    </row>
    <row r="48727" spans="9:10" x14ac:dyDescent="0.25">
      <c r="I48727" s="1"/>
      <c r="J48727" s="110"/>
    </row>
    <row r="48728" spans="9:10" x14ac:dyDescent="0.25">
      <c r="I48728" s="1"/>
      <c r="J48728" s="110"/>
    </row>
    <row r="48729" spans="9:10" x14ac:dyDescent="0.25">
      <c r="I48729" s="1"/>
      <c r="J48729" s="110"/>
    </row>
    <row r="48730" spans="9:10" x14ac:dyDescent="0.25">
      <c r="I48730" s="1"/>
      <c r="J48730" s="110"/>
    </row>
    <row r="48731" spans="9:10" x14ac:dyDescent="0.25">
      <c r="I48731" s="1"/>
      <c r="J48731" s="110"/>
    </row>
    <row r="48732" spans="9:10" x14ac:dyDescent="0.25">
      <c r="I48732" s="1"/>
      <c r="J48732" s="110"/>
    </row>
    <row r="48733" spans="9:10" x14ac:dyDescent="0.25">
      <c r="I48733" s="1"/>
      <c r="J48733" s="110"/>
    </row>
    <row r="48734" spans="9:10" x14ac:dyDescent="0.25">
      <c r="I48734" s="1"/>
      <c r="J48734" s="110"/>
    </row>
    <row r="48735" spans="9:10" x14ac:dyDescent="0.25">
      <c r="I48735" s="1"/>
      <c r="J48735" s="110"/>
    </row>
    <row r="48736" spans="9:10" x14ac:dyDescent="0.25">
      <c r="I48736" s="1"/>
      <c r="J48736" s="110"/>
    </row>
    <row r="48737" spans="9:10" x14ac:dyDescent="0.25">
      <c r="I48737" s="1"/>
      <c r="J48737" s="110"/>
    </row>
    <row r="48738" spans="9:10" x14ac:dyDescent="0.25">
      <c r="I48738" s="1"/>
      <c r="J48738" s="110"/>
    </row>
    <row r="48739" spans="9:10" x14ac:dyDescent="0.25">
      <c r="I48739" s="1"/>
      <c r="J48739" s="110"/>
    </row>
    <row r="48740" spans="9:10" x14ac:dyDescent="0.25">
      <c r="I48740" s="1"/>
      <c r="J48740" s="110"/>
    </row>
    <row r="48741" spans="9:10" x14ac:dyDescent="0.25">
      <c r="I48741" s="1"/>
      <c r="J48741" s="110"/>
    </row>
    <row r="48742" spans="9:10" x14ac:dyDescent="0.25">
      <c r="I48742" s="1"/>
      <c r="J48742" s="110"/>
    </row>
    <row r="48743" spans="9:10" x14ac:dyDescent="0.25">
      <c r="I48743" s="1"/>
      <c r="J48743" s="110"/>
    </row>
    <row r="48744" spans="9:10" x14ac:dyDescent="0.25">
      <c r="I48744" s="1"/>
      <c r="J48744" s="110"/>
    </row>
    <row r="48745" spans="9:10" x14ac:dyDescent="0.25">
      <c r="I48745" s="1"/>
      <c r="J48745" s="110"/>
    </row>
    <row r="48746" spans="9:10" x14ac:dyDescent="0.25">
      <c r="I48746" s="1"/>
      <c r="J48746" s="110"/>
    </row>
    <row r="48747" spans="9:10" x14ac:dyDescent="0.25">
      <c r="I48747" s="1"/>
      <c r="J48747" s="110"/>
    </row>
    <row r="48748" spans="9:10" x14ac:dyDescent="0.25">
      <c r="I48748" s="1"/>
      <c r="J48748" s="110"/>
    </row>
    <row r="48749" spans="9:10" x14ac:dyDescent="0.25">
      <c r="I48749" s="1"/>
      <c r="J48749" s="110"/>
    </row>
    <row r="48750" spans="9:10" x14ac:dyDescent="0.25">
      <c r="I48750" s="1"/>
      <c r="J48750" s="110"/>
    </row>
    <row r="48751" spans="9:10" x14ac:dyDescent="0.25">
      <c r="I48751" s="1"/>
      <c r="J48751" s="110"/>
    </row>
    <row r="48752" spans="9:10" x14ac:dyDescent="0.25">
      <c r="I48752" s="1"/>
      <c r="J48752" s="110"/>
    </row>
    <row r="48753" spans="9:10" x14ac:dyDescent="0.25">
      <c r="I48753" s="1"/>
      <c r="J48753" s="110"/>
    </row>
    <row r="48754" spans="9:10" x14ac:dyDescent="0.25">
      <c r="I48754" s="1"/>
      <c r="J48754" s="110"/>
    </row>
    <row r="48755" spans="9:10" x14ac:dyDescent="0.25">
      <c r="I48755" s="1"/>
      <c r="J48755" s="110"/>
    </row>
    <row r="48756" spans="9:10" x14ac:dyDescent="0.25">
      <c r="I48756" s="1"/>
      <c r="J48756" s="110"/>
    </row>
    <row r="48757" spans="9:10" x14ac:dyDescent="0.25">
      <c r="I48757" s="1"/>
      <c r="J48757" s="110"/>
    </row>
    <row r="48758" spans="9:10" x14ac:dyDescent="0.25">
      <c r="I48758" s="1"/>
      <c r="J48758" s="110"/>
    </row>
    <row r="48759" spans="9:10" x14ac:dyDescent="0.25">
      <c r="I48759" s="1"/>
      <c r="J48759" s="110"/>
    </row>
    <row r="48760" spans="9:10" x14ac:dyDescent="0.25">
      <c r="I48760" s="1"/>
      <c r="J48760" s="110"/>
    </row>
    <row r="48761" spans="9:10" x14ac:dyDescent="0.25">
      <c r="I48761" s="1"/>
      <c r="J48761" s="110"/>
    </row>
    <row r="48762" spans="9:10" x14ac:dyDescent="0.25">
      <c r="I48762" s="1"/>
      <c r="J48762" s="110"/>
    </row>
    <row r="48763" spans="9:10" x14ac:dyDescent="0.25">
      <c r="I48763" s="1"/>
      <c r="J48763" s="110"/>
    </row>
    <row r="48764" spans="9:10" x14ac:dyDescent="0.25">
      <c r="I48764" s="1"/>
      <c r="J48764" s="110"/>
    </row>
    <row r="48765" spans="9:10" x14ac:dyDescent="0.25">
      <c r="I48765" s="1"/>
      <c r="J48765" s="110"/>
    </row>
    <row r="48766" spans="9:10" x14ac:dyDescent="0.25">
      <c r="I48766" s="1"/>
      <c r="J48766" s="110"/>
    </row>
    <row r="48767" spans="9:10" x14ac:dyDescent="0.25">
      <c r="I48767" s="1"/>
      <c r="J48767" s="110"/>
    </row>
    <row r="48768" spans="9:10" x14ac:dyDescent="0.25">
      <c r="I48768" s="1"/>
      <c r="J48768" s="110"/>
    </row>
    <row r="48769" spans="9:10" x14ac:dyDescent="0.25">
      <c r="I48769" s="1"/>
      <c r="J48769" s="110"/>
    </row>
    <row r="48770" spans="9:10" x14ac:dyDescent="0.25">
      <c r="I48770" s="1"/>
      <c r="J48770" s="110"/>
    </row>
    <row r="48771" spans="9:10" x14ac:dyDescent="0.25">
      <c r="I48771" s="1"/>
      <c r="J48771" s="110"/>
    </row>
    <row r="48772" spans="9:10" x14ac:dyDescent="0.25">
      <c r="I48772" s="1"/>
      <c r="J48772" s="110"/>
    </row>
    <row r="48773" spans="9:10" x14ac:dyDescent="0.25">
      <c r="I48773" s="1"/>
      <c r="J48773" s="110"/>
    </row>
    <row r="48774" spans="9:10" x14ac:dyDescent="0.25">
      <c r="I48774" s="1"/>
      <c r="J48774" s="110"/>
    </row>
    <row r="48775" spans="9:10" x14ac:dyDescent="0.25">
      <c r="I48775" s="1"/>
      <c r="J48775" s="110"/>
    </row>
    <row r="48776" spans="9:10" x14ac:dyDescent="0.25">
      <c r="I48776" s="1"/>
      <c r="J48776" s="110"/>
    </row>
    <row r="48777" spans="9:10" x14ac:dyDescent="0.25">
      <c r="I48777" s="1"/>
      <c r="J48777" s="110"/>
    </row>
    <row r="48778" spans="9:10" x14ac:dyDescent="0.25">
      <c r="I48778" s="1"/>
      <c r="J48778" s="110"/>
    </row>
    <row r="48779" spans="9:10" x14ac:dyDescent="0.25">
      <c r="I48779" s="1"/>
      <c r="J48779" s="110"/>
    </row>
    <row r="48780" spans="9:10" x14ac:dyDescent="0.25">
      <c r="I48780" s="1"/>
      <c r="J48780" s="110"/>
    </row>
    <row r="48781" spans="9:10" x14ac:dyDescent="0.25">
      <c r="I48781" s="1"/>
      <c r="J48781" s="110"/>
    </row>
    <row r="48782" spans="9:10" x14ac:dyDescent="0.25">
      <c r="I48782" s="1"/>
      <c r="J48782" s="110"/>
    </row>
    <row r="48783" spans="9:10" x14ac:dyDescent="0.25">
      <c r="I48783" s="1"/>
      <c r="J48783" s="110"/>
    </row>
    <row r="48784" spans="9:10" x14ac:dyDescent="0.25">
      <c r="I48784" s="1"/>
      <c r="J48784" s="110"/>
    </row>
    <row r="48785" spans="9:10" x14ac:dyDescent="0.25">
      <c r="I48785" s="1"/>
      <c r="J48785" s="110"/>
    </row>
    <row r="48786" spans="9:10" x14ac:dyDescent="0.25">
      <c r="I48786" s="1"/>
      <c r="J48786" s="110"/>
    </row>
    <row r="48787" spans="9:10" x14ac:dyDescent="0.25">
      <c r="I48787" s="1"/>
      <c r="J48787" s="110"/>
    </row>
    <row r="48788" spans="9:10" x14ac:dyDescent="0.25">
      <c r="I48788" s="1"/>
      <c r="J48788" s="110"/>
    </row>
    <row r="48789" spans="9:10" x14ac:dyDescent="0.25">
      <c r="I48789" s="1"/>
      <c r="J48789" s="110"/>
    </row>
    <row r="48790" spans="9:10" x14ac:dyDescent="0.25">
      <c r="I48790" s="1"/>
      <c r="J48790" s="110"/>
    </row>
    <row r="48791" spans="9:10" x14ac:dyDescent="0.25">
      <c r="I48791" s="1"/>
      <c r="J48791" s="110"/>
    </row>
    <row r="48792" spans="9:10" x14ac:dyDescent="0.25">
      <c r="I48792" s="1"/>
      <c r="J48792" s="110"/>
    </row>
    <row r="48793" spans="9:10" x14ac:dyDescent="0.25">
      <c r="I48793" s="1"/>
      <c r="J48793" s="110"/>
    </row>
    <row r="48794" spans="9:10" x14ac:dyDescent="0.25">
      <c r="I48794" s="1"/>
      <c r="J48794" s="110"/>
    </row>
    <row r="48795" spans="9:10" x14ac:dyDescent="0.25">
      <c r="I48795" s="1"/>
      <c r="J48795" s="110"/>
    </row>
    <row r="48796" spans="9:10" x14ac:dyDescent="0.25">
      <c r="I48796" s="1"/>
      <c r="J48796" s="110"/>
    </row>
    <row r="48797" spans="9:10" x14ac:dyDescent="0.25">
      <c r="I48797" s="1"/>
      <c r="J48797" s="110"/>
    </row>
    <row r="48798" spans="9:10" x14ac:dyDescent="0.25">
      <c r="I48798" s="1"/>
      <c r="J48798" s="110"/>
    </row>
    <row r="48799" spans="9:10" x14ac:dyDescent="0.25">
      <c r="I48799" s="1"/>
      <c r="J48799" s="110"/>
    </row>
    <row r="48800" spans="9:10" x14ac:dyDescent="0.25">
      <c r="I48800" s="1"/>
      <c r="J48800" s="110"/>
    </row>
    <row r="48801" spans="9:10" x14ac:dyDescent="0.25">
      <c r="I48801" s="1"/>
      <c r="J48801" s="110"/>
    </row>
    <row r="48802" spans="9:10" x14ac:dyDescent="0.25">
      <c r="I48802" s="1"/>
      <c r="J48802" s="110"/>
    </row>
    <row r="48803" spans="9:10" x14ac:dyDescent="0.25">
      <c r="I48803" s="1"/>
      <c r="J48803" s="110"/>
    </row>
    <row r="48804" spans="9:10" x14ac:dyDescent="0.25">
      <c r="I48804" s="1"/>
      <c r="J48804" s="110"/>
    </row>
    <row r="48805" spans="9:10" x14ac:dyDescent="0.25">
      <c r="I48805" s="1"/>
      <c r="J48805" s="110"/>
    </row>
    <row r="48806" spans="9:10" x14ac:dyDescent="0.25">
      <c r="I48806" s="1"/>
      <c r="J48806" s="110"/>
    </row>
    <row r="48807" spans="9:10" x14ac:dyDescent="0.25">
      <c r="I48807" s="1"/>
      <c r="J48807" s="110"/>
    </row>
    <row r="48808" spans="9:10" x14ac:dyDescent="0.25">
      <c r="I48808" s="1"/>
      <c r="J48808" s="110"/>
    </row>
    <row r="48809" spans="9:10" x14ac:dyDescent="0.25">
      <c r="I48809" s="1"/>
      <c r="J48809" s="110"/>
    </row>
    <row r="48810" spans="9:10" x14ac:dyDescent="0.25">
      <c r="I48810" s="1"/>
      <c r="J48810" s="110"/>
    </row>
    <row r="48811" spans="9:10" x14ac:dyDescent="0.25">
      <c r="I48811" s="1"/>
      <c r="J48811" s="110"/>
    </row>
    <row r="48812" spans="9:10" x14ac:dyDescent="0.25">
      <c r="I48812" s="1"/>
      <c r="J48812" s="110"/>
    </row>
    <row r="48813" spans="9:10" x14ac:dyDescent="0.25">
      <c r="I48813" s="1"/>
      <c r="J48813" s="110"/>
    </row>
    <row r="48814" spans="9:10" x14ac:dyDescent="0.25">
      <c r="I48814" s="1"/>
      <c r="J48814" s="110"/>
    </row>
    <row r="48815" spans="9:10" x14ac:dyDescent="0.25">
      <c r="I48815" s="1"/>
      <c r="J48815" s="110"/>
    </row>
    <row r="48816" spans="9:10" x14ac:dyDescent="0.25">
      <c r="I48816" s="1"/>
      <c r="J48816" s="110"/>
    </row>
    <row r="48817" spans="9:10" x14ac:dyDescent="0.25">
      <c r="I48817" s="1"/>
      <c r="J48817" s="110"/>
    </row>
    <row r="48818" spans="9:10" x14ac:dyDescent="0.25">
      <c r="I48818" s="1"/>
      <c r="J48818" s="110"/>
    </row>
    <row r="48819" spans="9:10" x14ac:dyDescent="0.25">
      <c r="I48819" s="1"/>
      <c r="J48819" s="110"/>
    </row>
    <row r="48820" spans="9:10" x14ac:dyDescent="0.25">
      <c r="I48820" s="1"/>
      <c r="J48820" s="110"/>
    </row>
    <row r="48821" spans="9:10" x14ac:dyDescent="0.25">
      <c r="I48821" s="1"/>
      <c r="J48821" s="110"/>
    </row>
    <row r="48822" spans="9:10" x14ac:dyDescent="0.25">
      <c r="I48822" s="1"/>
      <c r="J48822" s="110"/>
    </row>
    <row r="48823" spans="9:10" x14ac:dyDescent="0.25">
      <c r="I48823" s="1"/>
      <c r="J48823" s="110"/>
    </row>
    <row r="48824" spans="9:10" x14ac:dyDescent="0.25">
      <c r="I48824" s="1"/>
      <c r="J48824" s="110"/>
    </row>
    <row r="48825" spans="9:10" x14ac:dyDescent="0.25">
      <c r="I48825" s="1"/>
      <c r="J48825" s="110"/>
    </row>
    <row r="48826" spans="9:10" x14ac:dyDescent="0.25">
      <c r="I48826" s="1"/>
      <c r="J48826" s="110"/>
    </row>
    <row r="48827" spans="9:10" x14ac:dyDescent="0.25">
      <c r="I48827" s="1"/>
      <c r="J48827" s="110"/>
    </row>
    <row r="48828" spans="9:10" x14ac:dyDescent="0.25">
      <c r="I48828" s="1"/>
      <c r="J48828" s="110"/>
    </row>
    <row r="48829" spans="9:10" x14ac:dyDescent="0.25">
      <c r="I48829" s="1"/>
      <c r="J48829" s="110"/>
    </row>
    <row r="48830" spans="9:10" x14ac:dyDescent="0.25">
      <c r="I48830" s="1"/>
      <c r="J48830" s="110"/>
    </row>
    <row r="48831" spans="9:10" x14ac:dyDescent="0.25">
      <c r="I48831" s="1"/>
      <c r="J48831" s="110"/>
    </row>
    <row r="48832" spans="9:10" x14ac:dyDescent="0.25">
      <c r="I48832" s="1"/>
      <c r="J48832" s="110"/>
    </row>
    <row r="48833" spans="9:10" x14ac:dyDescent="0.25">
      <c r="I48833" s="1"/>
      <c r="J48833" s="110"/>
    </row>
    <row r="48834" spans="9:10" x14ac:dyDescent="0.25">
      <c r="I48834" s="1"/>
      <c r="J48834" s="110"/>
    </row>
    <row r="48835" spans="9:10" x14ac:dyDescent="0.25">
      <c r="I48835" s="1"/>
      <c r="J48835" s="110"/>
    </row>
    <row r="48836" spans="9:10" x14ac:dyDescent="0.25">
      <c r="I48836" s="1"/>
      <c r="J48836" s="110"/>
    </row>
    <row r="48837" spans="9:10" x14ac:dyDescent="0.25">
      <c r="I48837" s="1"/>
      <c r="J48837" s="110"/>
    </row>
    <row r="48838" spans="9:10" x14ac:dyDescent="0.25">
      <c r="I48838" s="1"/>
      <c r="J48838" s="110"/>
    </row>
    <row r="48839" spans="9:10" x14ac:dyDescent="0.25">
      <c r="I48839" s="1"/>
      <c r="J48839" s="110"/>
    </row>
    <row r="48840" spans="9:10" x14ac:dyDescent="0.25">
      <c r="I48840" s="1"/>
      <c r="J48840" s="110"/>
    </row>
    <row r="48841" spans="9:10" x14ac:dyDescent="0.25">
      <c r="I48841" s="1"/>
      <c r="J48841" s="110"/>
    </row>
    <row r="48842" spans="9:10" x14ac:dyDescent="0.25">
      <c r="I48842" s="1"/>
      <c r="J48842" s="110"/>
    </row>
    <row r="48843" spans="9:10" x14ac:dyDescent="0.25">
      <c r="I48843" s="1"/>
      <c r="J48843" s="110"/>
    </row>
    <row r="48844" spans="9:10" x14ac:dyDescent="0.25">
      <c r="I48844" s="1"/>
      <c r="J48844" s="110"/>
    </row>
    <row r="48845" spans="9:10" x14ac:dyDescent="0.25">
      <c r="I48845" s="1"/>
      <c r="J48845" s="110"/>
    </row>
    <row r="48846" spans="9:10" x14ac:dyDescent="0.25">
      <c r="I48846" s="1"/>
      <c r="J48846" s="110"/>
    </row>
    <row r="48847" spans="9:10" x14ac:dyDescent="0.25">
      <c r="I48847" s="1"/>
      <c r="J48847" s="110"/>
    </row>
    <row r="48848" spans="9:10" x14ac:dyDescent="0.25">
      <c r="I48848" s="1"/>
      <c r="J48848" s="110"/>
    </row>
    <row r="48849" spans="9:10" x14ac:dyDescent="0.25">
      <c r="I48849" s="1"/>
      <c r="J48849" s="110"/>
    </row>
    <row r="48850" spans="9:10" x14ac:dyDescent="0.25">
      <c r="I48850" s="1"/>
      <c r="J48850" s="110"/>
    </row>
    <row r="48851" spans="9:10" x14ac:dyDescent="0.25">
      <c r="I48851" s="1"/>
      <c r="J48851" s="110"/>
    </row>
    <row r="48852" spans="9:10" x14ac:dyDescent="0.25">
      <c r="I48852" s="1"/>
      <c r="J48852" s="110"/>
    </row>
    <row r="48853" spans="9:10" x14ac:dyDescent="0.25">
      <c r="I48853" s="1"/>
      <c r="J48853" s="110"/>
    </row>
    <row r="48854" spans="9:10" x14ac:dyDescent="0.25">
      <c r="I48854" s="1"/>
      <c r="J48854" s="110"/>
    </row>
    <row r="48855" spans="9:10" x14ac:dyDescent="0.25">
      <c r="I48855" s="1"/>
      <c r="J48855" s="110"/>
    </row>
    <row r="48856" spans="9:10" x14ac:dyDescent="0.25">
      <c r="I48856" s="1"/>
      <c r="J48856" s="110"/>
    </row>
    <row r="48857" spans="9:10" x14ac:dyDescent="0.25">
      <c r="I48857" s="1"/>
      <c r="J48857" s="110"/>
    </row>
    <row r="48858" spans="9:10" x14ac:dyDescent="0.25">
      <c r="I48858" s="1"/>
      <c r="J48858" s="110"/>
    </row>
    <row r="48859" spans="9:10" x14ac:dyDescent="0.25">
      <c r="I48859" s="1"/>
      <c r="J48859" s="110"/>
    </row>
    <row r="48860" spans="9:10" x14ac:dyDescent="0.25">
      <c r="I48860" s="1"/>
      <c r="J48860" s="110"/>
    </row>
    <row r="48861" spans="9:10" x14ac:dyDescent="0.25">
      <c r="I48861" s="1"/>
      <c r="J48861" s="110"/>
    </row>
    <row r="48862" spans="9:10" x14ac:dyDescent="0.25">
      <c r="I48862" s="1"/>
      <c r="J48862" s="110"/>
    </row>
    <row r="48863" spans="9:10" x14ac:dyDescent="0.25">
      <c r="I48863" s="1"/>
      <c r="J48863" s="110"/>
    </row>
    <row r="48864" spans="9:10" x14ac:dyDescent="0.25">
      <c r="I48864" s="1"/>
      <c r="J48864" s="110"/>
    </row>
    <row r="48865" spans="9:10" x14ac:dyDescent="0.25">
      <c r="I48865" s="1"/>
      <c r="J48865" s="110"/>
    </row>
    <row r="48866" spans="9:10" x14ac:dyDescent="0.25">
      <c r="I48866" s="1"/>
      <c r="J48866" s="110"/>
    </row>
    <row r="48867" spans="9:10" x14ac:dyDescent="0.25">
      <c r="I48867" s="1"/>
      <c r="J48867" s="110"/>
    </row>
    <row r="48868" spans="9:10" x14ac:dyDescent="0.25">
      <c r="I48868" s="1"/>
      <c r="J48868" s="110"/>
    </row>
    <row r="48869" spans="9:10" x14ac:dyDescent="0.25">
      <c r="I48869" s="1"/>
      <c r="J48869" s="110"/>
    </row>
    <row r="48870" spans="9:10" x14ac:dyDescent="0.25">
      <c r="I48870" s="1"/>
      <c r="J48870" s="110"/>
    </row>
    <row r="48871" spans="9:10" x14ac:dyDescent="0.25">
      <c r="I48871" s="1"/>
      <c r="J48871" s="110"/>
    </row>
    <row r="48872" spans="9:10" x14ac:dyDescent="0.25">
      <c r="I48872" s="1"/>
      <c r="J48872" s="110"/>
    </row>
    <row r="48873" spans="9:10" x14ac:dyDescent="0.25">
      <c r="I48873" s="1"/>
      <c r="J48873" s="110"/>
    </row>
    <row r="48874" spans="9:10" x14ac:dyDescent="0.25">
      <c r="I48874" s="1"/>
      <c r="J48874" s="110"/>
    </row>
    <row r="48875" spans="9:10" x14ac:dyDescent="0.25">
      <c r="I48875" s="1"/>
      <c r="J48875" s="110"/>
    </row>
    <row r="48876" spans="9:10" x14ac:dyDescent="0.25">
      <c r="I48876" s="1"/>
      <c r="J48876" s="110"/>
    </row>
    <row r="48877" spans="9:10" x14ac:dyDescent="0.25">
      <c r="I48877" s="1"/>
      <c r="J48877" s="110"/>
    </row>
    <row r="48878" spans="9:10" x14ac:dyDescent="0.25">
      <c r="I48878" s="1"/>
      <c r="J48878" s="110"/>
    </row>
    <row r="48879" spans="9:10" x14ac:dyDescent="0.25">
      <c r="I48879" s="1"/>
      <c r="J48879" s="110"/>
    </row>
    <row r="48880" spans="9:10" x14ac:dyDescent="0.25">
      <c r="I48880" s="1"/>
      <c r="J48880" s="110"/>
    </row>
    <row r="48881" spans="9:10" x14ac:dyDescent="0.25">
      <c r="I48881" s="1"/>
      <c r="J48881" s="110"/>
    </row>
    <row r="48882" spans="9:10" x14ac:dyDescent="0.25">
      <c r="I48882" s="1"/>
      <c r="J48882" s="110"/>
    </row>
    <row r="48883" spans="9:10" x14ac:dyDescent="0.25">
      <c r="I48883" s="1"/>
      <c r="J48883" s="110"/>
    </row>
    <row r="48884" spans="9:10" x14ac:dyDescent="0.25">
      <c r="I48884" s="1"/>
      <c r="J48884" s="110"/>
    </row>
    <row r="48885" spans="9:10" x14ac:dyDescent="0.25">
      <c r="I48885" s="1"/>
      <c r="J48885" s="110"/>
    </row>
    <row r="48886" spans="9:10" x14ac:dyDescent="0.25">
      <c r="I48886" s="1"/>
      <c r="J48886" s="110"/>
    </row>
    <row r="48887" spans="9:10" x14ac:dyDescent="0.25">
      <c r="I48887" s="1"/>
      <c r="J48887" s="110"/>
    </row>
    <row r="48888" spans="9:10" x14ac:dyDescent="0.25">
      <c r="I48888" s="1"/>
      <c r="J48888" s="110"/>
    </row>
    <row r="48889" spans="9:10" x14ac:dyDescent="0.25">
      <c r="I48889" s="1"/>
      <c r="J48889" s="110"/>
    </row>
    <row r="48890" spans="9:10" x14ac:dyDescent="0.25">
      <c r="I48890" s="1"/>
      <c r="J48890" s="110"/>
    </row>
    <row r="48891" spans="9:10" x14ac:dyDescent="0.25">
      <c r="I48891" s="1"/>
      <c r="J48891" s="110"/>
    </row>
    <row r="48892" spans="9:10" x14ac:dyDescent="0.25">
      <c r="I48892" s="1"/>
      <c r="J48892" s="110"/>
    </row>
    <row r="48893" spans="9:10" x14ac:dyDescent="0.25">
      <c r="I48893" s="1"/>
      <c r="J48893" s="110"/>
    </row>
    <row r="48894" spans="9:10" x14ac:dyDescent="0.25">
      <c r="I48894" s="1"/>
      <c r="J48894" s="110"/>
    </row>
    <row r="48895" spans="9:10" x14ac:dyDescent="0.25">
      <c r="I48895" s="1"/>
      <c r="J48895" s="110"/>
    </row>
    <row r="48896" spans="9:10" x14ac:dyDescent="0.25">
      <c r="I48896" s="1"/>
      <c r="J48896" s="110"/>
    </row>
    <row r="48897" spans="9:10" x14ac:dyDescent="0.25">
      <c r="I48897" s="1"/>
      <c r="J48897" s="110"/>
    </row>
    <row r="48898" spans="9:10" x14ac:dyDescent="0.25">
      <c r="I48898" s="1"/>
      <c r="J48898" s="110"/>
    </row>
    <row r="48899" spans="9:10" x14ac:dyDescent="0.25">
      <c r="I48899" s="1"/>
      <c r="J48899" s="110"/>
    </row>
    <row r="48900" spans="9:10" x14ac:dyDescent="0.25">
      <c r="I48900" s="1"/>
      <c r="J48900" s="110"/>
    </row>
    <row r="48901" spans="9:10" x14ac:dyDescent="0.25">
      <c r="I48901" s="1"/>
      <c r="J48901" s="110"/>
    </row>
    <row r="48902" spans="9:10" x14ac:dyDescent="0.25">
      <c r="I48902" s="1"/>
      <c r="J48902" s="110"/>
    </row>
    <row r="48903" spans="9:10" x14ac:dyDescent="0.25">
      <c r="I48903" s="1"/>
      <c r="J48903" s="110"/>
    </row>
    <row r="48904" spans="9:10" x14ac:dyDescent="0.25">
      <c r="I48904" s="1"/>
      <c r="J48904" s="110"/>
    </row>
    <row r="48905" spans="9:10" x14ac:dyDescent="0.25">
      <c r="I48905" s="1"/>
      <c r="J48905" s="110"/>
    </row>
    <row r="48906" spans="9:10" x14ac:dyDescent="0.25">
      <c r="I48906" s="1"/>
      <c r="J48906" s="110"/>
    </row>
    <row r="48907" spans="9:10" x14ac:dyDescent="0.25">
      <c r="I48907" s="1"/>
      <c r="J48907" s="110"/>
    </row>
    <row r="48908" spans="9:10" x14ac:dyDescent="0.25">
      <c r="I48908" s="1"/>
      <c r="J48908" s="110"/>
    </row>
    <row r="48909" spans="9:10" x14ac:dyDescent="0.25">
      <c r="I48909" s="1"/>
      <c r="J48909" s="110"/>
    </row>
    <row r="48910" spans="9:10" x14ac:dyDescent="0.25">
      <c r="I48910" s="1"/>
      <c r="J48910" s="110"/>
    </row>
    <row r="48911" spans="9:10" x14ac:dyDescent="0.25">
      <c r="I48911" s="1"/>
      <c r="J48911" s="110"/>
    </row>
    <row r="48912" spans="9:10" x14ac:dyDescent="0.25">
      <c r="I48912" s="1"/>
      <c r="J48912" s="110"/>
    </row>
    <row r="48913" spans="9:10" x14ac:dyDescent="0.25">
      <c r="I48913" s="1"/>
      <c r="J48913" s="110"/>
    </row>
    <row r="48914" spans="9:10" x14ac:dyDescent="0.25">
      <c r="I48914" s="1"/>
      <c r="J48914" s="110"/>
    </row>
    <row r="48915" spans="9:10" x14ac:dyDescent="0.25">
      <c r="I48915" s="1"/>
      <c r="J48915" s="110"/>
    </row>
    <row r="48916" spans="9:10" x14ac:dyDescent="0.25">
      <c r="I48916" s="1"/>
      <c r="J48916" s="110"/>
    </row>
    <row r="48917" spans="9:10" x14ac:dyDescent="0.25">
      <c r="I48917" s="1"/>
      <c r="J48917" s="110"/>
    </row>
    <row r="48918" spans="9:10" x14ac:dyDescent="0.25">
      <c r="I48918" s="1"/>
      <c r="J48918" s="110"/>
    </row>
    <row r="48919" spans="9:10" x14ac:dyDescent="0.25">
      <c r="I48919" s="1"/>
      <c r="J48919" s="110"/>
    </row>
    <row r="48920" spans="9:10" x14ac:dyDescent="0.25">
      <c r="I48920" s="1"/>
      <c r="J48920" s="110"/>
    </row>
    <row r="48921" spans="9:10" x14ac:dyDescent="0.25">
      <c r="I48921" s="1"/>
      <c r="J48921" s="110"/>
    </row>
    <row r="48922" spans="9:10" x14ac:dyDescent="0.25">
      <c r="I48922" s="1"/>
      <c r="J48922" s="110"/>
    </row>
    <row r="48923" spans="9:10" x14ac:dyDescent="0.25">
      <c r="I48923" s="1"/>
      <c r="J48923" s="110"/>
    </row>
    <row r="48924" spans="9:10" x14ac:dyDescent="0.25">
      <c r="I48924" s="1"/>
      <c r="J48924" s="110"/>
    </row>
    <row r="48925" spans="9:10" x14ac:dyDescent="0.25">
      <c r="I48925" s="1"/>
      <c r="J48925" s="110"/>
    </row>
    <row r="48926" spans="9:10" x14ac:dyDescent="0.25">
      <c r="I48926" s="1"/>
      <c r="J48926" s="110"/>
    </row>
    <row r="48927" spans="9:10" x14ac:dyDescent="0.25">
      <c r="I48927" s="1"/>
      <c r="J48927" s="110"/>
    </row>
    <row r="48928" spans="9:10" x14ac:dyDescent="0.25">
      <c r="I48928" s="1"/>
      <c r="J48928" s="110"/>
    </row>
    <row r="48929" spans="9:10" x14ac:dyDescent="0.25">
      <c r="I48929" s="1"/>
      <c r="J48929" s="110"/>
    </row>
    <row r="48930" spans="9:10" x14ac:dyDescent="0.25">
      <c r="I48930" s="1"/>
      <c r="J48930" s="110"/>
    </row>
    <row r="48931" spans="9:10" x14ac:dyDescent="0.25">
      <c r="I48931" s="1"/>
      <c r="J48931" s="110"/>
    </row>
    <row r="48932" spans="9:10" x14ac:dyDescent="0.25">
      <c r="I48932" s="1"/>
      <c r="J48932" s="110"/>
    </row>
    <row r="48933" spans="9:10" x14ac:dyDescent="0.25">
      <c r="I48933" s="1"/>
      <c r="J48933" s="110"/>
    </row>
    <row r="48934" spans="9:10" x14ac:dyDescent="0.25">
      <c r="I48934" s="1"/>
      <c r="J48934" s="110"/>
    </row>
    <row r="48935" spans="9:10" x14ac:dyDescent="0.25">
      <c r="I48935" s="1"/>
      <c r="J48935" s="110"/>
    </row>
    <row r="48936" spans="9:10" x14ac:dyDescent="0.25">
      <c r="I48936" s="1"/>
      <c r="J48936" s="110"/>
    </row>
    <row r="48937" spans="9:10" x14ac:dyDescent="0.25">
      <c r="I48937" s="1"/>
      <c r="J48937" s="110"/>
    </row>
    <row r="48938" spans="9:10" x14ac:dyDescent="0.25">
      <c r="I48938" s="1"/>
      <c r="J48938" s="110"/>
    </row>
    <row r="48939" spans="9:10" x14ac:dyDescent="0.25">
      <c r="I48939" s="1"/>
      <c r="J48939" s="110"/>
    </row>
    <row r="48940" spans="9:10" x14ac:dyDescent="0.25">
      <c r="I48940" s="1"/>
      <c r="J48940" s="110"/>
    </row>
    <row r="48941" spans="9:10" x14ac:dyDescent="0.25">
      <c r="I48941" s="1"/>
      <c r="J48941" s="110"/>
    </row>
    <row r="48942" spans="9:10" x14ac:dyDescent="0.25">
      <c r="I48942" s="1"/>
      <c r="J48942" s="110"/>
    </row>
    <row r="48943" spans="9:10" x14ac:dyDescent="0.25">
      <c r="I48943" s="1"/>
      <c r="J48943" s="110"/>
    </row>
    <row r="48944" spans="9:10" x14ac:dyDescent="0.25">
      <c r="I48944" s="1"/>
      <c r="J48944" s="110"/>
    </row>
    <row r="48945" spans="9:10" x14ac:dyDescent="0.25">
      <c r="I48945" s="1"/>
      <c r="J48945" s="110"/>
    </row>
    <row r="48946" spans="9:10" x14ac:dyDescent="0.25">
      <c r="I48946" s="1"/>
      <c r="J48946" s="110"/>
    </row>
    <row r="48947" spans="9:10" x14ac:dyDescent="0.25">
      <c r="I48947" s="1"/>
      <c r="J48947" s="110"/>
    </row>
    <row r="48948" spans="9:10" x14ac:dyDescent="0.25">
      <c r="I48948" s="1"/>
      <c r="J48948" s="110"/>
    </row>
    <row r="48949" spans="9:10" x14ac:dyDescent="0.25">
      <c r="I48949" s="1"/>
      <c r="J48949" s="110"/>
    </row>
    <row r="48950" spans="9:10" x14ac:dyDescent="0.25">
      <c r="I48950" s="1"/>
      <c r="J48950" s="110"/>
    </row>
    <row r="48951" spans="9:10" x14ac:dyDescent="0.25">
      <c r="I48951" s="1"/>
      <c r="J48951" s="110"/>
    </row>
    <row r="48952" spans="9:10" x14ac:dyDescent="0.25">
      <c r="I48952" s="1"/>
      <c r="J48952" s="110"/>
    </row>
    <row r="48953" spans="9:10" x14ac:dyDescent="0.25">
      <c r="I48953" s="1"/>
      <c r="J48953" s="110"/>
    </row>
    <row r="48954" spans="9:10" x14ac:dyDescent="0.25">
      <c r="I48954" s="1"/>
      <c r="J48954" s="110"/>
    </row>
    <row r="48955" spans="9:10" x14ac:dyDescent="0.25">
      <c r="I48955" s="1"/>
      <c r="J48955" s="110"/>
    </row>
    <row r="48956" spans="9:10" x14ac:dyDescent="0.25">
      <c r="I48956" s="1"/>
      <c r="J48956" s="110"/>
    </row>
    <row r="48957" spans="9:10" x14ac:dyDescent="0.25">
      <c r="I48957" s="1"/>
      <c r="J48957" s="110"/>
    </row>
    <row r="48958" spans="9:10" x14ac:dyDescent="0.25">
      <c r="I48958" s="1"/>
      <c r="J48958" s="110"/>
    </row>
    <row r="48959" spans="9:10" x14ac:dyDescent="0.25">
      <c r="I48959" s="1"/>
      <c r="J48959" s="110"/>
    </row>
    <row r="48960" spans="9:10" x14ac:dyDescent="0.25">
      <c r="I48960" s="1"/>
      <c r="J48960" s="110"/>
    </row>
    <row r="48961" spans="9:10" x14ac:dyDescent="0.25">
      <c r="I48961" s="1"/>
      <c r="J48961" s="110"/>
    </row>
    <row r="48962" spans="9:10" x14ac:dyDescent="0.25">
      <c r="I48962" s="1"/>
      <c r="J48962" s="110"/>
    </row>
    <row r="48963" spans="9:10" x14ac:dyDescent="0.25">
      <c r="I48963" s="1"/>
      <c r="J48963" s="110"/>
    </row>
    <row r="48964" spans="9:10" x14ac:dyDescent="0.25">
      <c r="I48964" s="1"/>
      <c r="J48964" s="110"/>
    </row>
    <row r="48965" spans="9:10" x14ac:dyDescent="0.25">
      <c r="I48965" s="1"/>
      <c r="J48965" s="110"/>
    </row>
    <row r="48966" spans="9:10" x14ac:dyDescent="0.25">
      <c r="I48966" s="1"/>
      <c r="J48966" s="110"/>
    </row>
    <row r="48967" spans="9:10" x14ac:dyDescent="0.25">
      <c r="I48967" s="1"/>
      <c r="J48967" s="110"/>
    </row>
    <row r="48968" spans="9:10" x14ac:dyDescent="0.25">
      <c r="I48968" s="1"/>
      <c r="J48968" s="110"/>
    </row>
    <row r="48969" spans="9:10" x14ac:dyDescent="0.25">
      <c r="I48969" s="1"/>
      <c r="J48969" s="110"/>
    </row>
    <row r="48970" spans="9:10" x14ac:dyDescent="0.25">
      <c r="I48970" s="1"/>
      <c r="J48970" s="110"/>
    </row>
    <row r="48971" spans="9:10" x14ac:dyDescent="0.25">
      <c r="I48971" s="1"/>
      <c r="J48971" s="110"/>
    </row>
    <row r="48972" spans="9:10" x14ac:dyDescent="0.25">
      <c r="I48972" s="1"/>
      <c r="J48972" s="110"/>
    </row>
    <row r="48973" spans="9:10" x14ac:dyDescent="0.25">
      <c r="I48973" s="1"/>
      <c r="J48973" s="110"/>
    </row>
    <row r="48974" spans="9:10" x14ac:dyDescent="0.25">
      <c r="I48974" s="1"/>
      <c r="J48974" s="110"/>
    </row>
    <row r="48975" spans="9:10" x14ac:dyDescent="0.25">
      <c r="I48975" s="1"/>
      <c r="J48975" s="110"/>
    </row>
    <row r="48976" spans="9:10" x14ac:dyDescent="0.25">
      <c r="I48976" s="1"/>
      <c r="J48976" s="110"/>
    </row>
    <row r="48977" spans="9:10" x14ac:dyDescent="0.25">
      <c r="I48977" s="1"/>
      <c r="J48977" s="110"/>
    </row>
    <row r="48978" spans="9:10" x14ac:dyDescent="0.25">
      <c r="I48978" s="1"/>
      <c r="J48978" s="110"/>
    </row>
    <row r="48979" spans="9:10" x14ac:dyDescent="0.25">
      <c r="I48979" s="1"/>
      <c r="J48979" s="110"/>
    </row>
    <row r="48980" spans="9:10" x14ac:dyDescent="0.25">
      <c r="I48980" s="1"/>
      <c r="J48980" s="110"/>
    </row>
    <row r="48981" spans="9:10" x14ac:dyDescent="0.25">
      <c r="I48981" s="1"/>
      <c r="J48981" s="110"/>
    </row>
    <row r="48982" spans="9:10" x14ac:dyDescent="0.25">
      <c r="I48982" s="1"/>
      <c r="J48982" s="110"/>
    </row>
    <row r="48983" spans="9:10" x14ac:dyDescent="0.25">
      <c r="I48983" s="1"/>
      <c r="J48983" s="110"/>
    </row>
    <row r="48984" spans="9:10" x14ac:dyDescent="0.25">
      <c r="I48984" s="1"/>
      <c r="J48984" s="110"/>
    </row>
    <row r="48985" spans="9:10" x14ac:dyDescent="0.25">
      <c r="I48985" s="1"/>
      <c r="J48985" s="110"/>
    </row>
    <row r="48986" spans="9:10" x14ac:dyDescent="0.25">
      <c r="I48986" s="1"/>
      <c r="J48986" s="110"/>
    </row>
    <row r="48987" spans="9:10" x14ac:dyDescent="0.25">
      <c r="I48987" s="1"/>
      <c r="J48987" s="110"/>
    </row>
    <row r="48988" spans="9:10" x14ac:dyDescent="0.25">
      <c r="I48988" s="1"/>
      <c r="J48988" s="110"/>
    </row>
    <row r="48989" spans="9:10" x14ac:dyDescent="0.25">
      <c r="I48989" s="1"/>
      <c r="J48989" s="110"/>
    </row>
    <row r="48990" spans="9:10" x14ac:dyDescent="0.25">
      <c r="I48990" s="1"/>
      <c r="J48990" s="110"/>
    </row>
    <row r="48991" spans="9:10" x14ac:dyDescent="0.25">
      <c r="I48991" s="1"/>
      <c r="J48991" s="110"/>
    </row>
    <row r="48992" spans="9:10" x14ac:dyDescent="0.25">
      <c r="I48992" s="1"/>
      <c r="J48992" s="110"/>
    </row>
    <row r="48993" spans="9:10" x14ac:dyDescent="0.25">
      <c r="I48993" s="1"/>
      <c r="J48993" s="110"/>
    </row>
    <row r="48994" spans="9:10" x14ac:dyDescent="0.25">
      <c r="I48994" s="1"/>
      <c r="J48994" s="110"/>
    </row>
    <row r="48995" spans="9:10" x14ac:dyDescent="0.25">
      <c r="I48995" s="1"/>
      <c r="J48995" s="110"/>
    </row>
    <row r="48996" spans="9:10" x14ac:dyDescent="0.25">
      <c r="I48996" s="1"/>
      <c r="J48996" s="110"/>
    </row>
    <row r="48997" spans="9:10" x14ac:dyDescent="0.25">
      <c r="I48997" s="1"/>
      <c r="J48997" s="110"/>
    </row>
    <row r="48998" spans="9:10" x14ac:dyDescent="0.25">
      <c r="I48998" s="1"/>
      <c r="J48998" s="110"/>
    </row>
    <row r="48999" spans="9:10" x14ac:dyDescent="0.25">
      <c r="I48999" s="1"/>
      <c r="J48999" s="110"/>
    </row>
    <row r="49000" spans="9:10" x14ac:dyDescent="0.25">
      <c r="I49000" s="1"/>
      <c r="J49000" s="110"/>
    </row>
    <row r="49001" spans="9:10" x14ac:dyDescent="0.25">
      <c r="I49001" s="1"/>
      <c r="J49001" s="110"/>
    </row>
    <row r="49002" spans="9:10" x14ac:dyDescent="0.25">
      <c r="I49002" s="1"/>
      <c r="J49002" s="110"/>
    </row>
    <row r="49003" spans="9:10" x14ac:dyDescent="0.25">
      <c r="I49003" s="1"/>
      <c r="J49003" s="110"/>
    </row>
    <row r="49004" spans="9:10" x14ac:dyDescent="0.25">
      <c r="I49004" s="1"/>
      <c r="J49004" s="110"/>
    </row>
    <row r="49005" spans="9:10" x14ac:dyDescent="0.25">
      <c r="I49005" s="1"/>
      <c r="J49005" s="110"/>
    </row>
    <row r="49006" spans="9:10" x14ac:dyDescent="0.25">
      <c r="I49006" s="1"/>
      <c r="J49006" s="110"/>
    </row>
    <row r="49007" spans="9:10" x14ac:dyDescent="0.25">
      <c r="I49007" s="1"/>
      <c r="J49007" s="110"/>
    </row>
    <row r="49008" spans="9:10" x14ac:dyDescent="0.25">
      <c r="I49008" s="1"/>
      <c r="J49008" s="110"/>
    </row>
    <row r="49009" spans="9:10" x14ac:dyDescent="0.25">
      <c r="I49009" s="1"/>
      <c r="J49009" s="110"/>
    </row>
    <row r="49010" spans="9:10" x14ac:dyDescent="0.25">
      <c r="I49010" s="1"/>
      <c r="J49010" s="110"/>
    </row>
    <row r="49011" spans="9:10" x14ac:dyDescent="0.25">
      <c r="I49011" s="1"/>
      <c r="J49011" s="110"/>
    </row>
    <row r="49012" spans="9:10" x14ac:dyDescent="0.25">
      <c r="I49012" s="1"/>
      <c r="J49012" s="110"/>
    </row>
    <row r="49013" spans="9:10" x14ac:dyDescent="0.25">
      <c r="I49013" s="1"/>
      <c r="J49013" s="110"/>
    </row>
    <row r="49014" spans="9:10" x14ac:dyDescent="0.25">
      <c r="I49014" s="1"/>
      <c r="J49014" s="110"/>
    </row>
    <row r="49015" spans="9:10" x14ac:dyDescent="0.25">
      <c r="I49015" s="1"/>
      <c r="J49015" s="110"/>
    </row>
    <row r="49016" spans="9:10" x14ac:dyDescent="0.25">
      <c r="I49016" s="1"/>
      <c r="J49016" s="110"/>
    </row>
    <row r="49017" spans="9:10" x14ac:dyDescent="0.25">
      <c r="I49017" s="1"/>
      <c r="J49017" s="110"/>
    </row>
    <row r="49018" spans="9:10" x14ac:dyDescent="0.25">
      <c r="I49018" s="1"/>
      <c r="J49018" s="110"/>
    </row>
    <row r="49019" spans="9:10" x14ac:dyDescent="0.25">
      <c r="I49019" s="1"/>
      <c r="J49019" s="110"/>
    </row>
    <row r="49020" spans="9:10" x14ac:dyDescent="0.25">
      <c r="I49020" s="1"/>
      <c r="J49020" s="110"/>
    </row>
    <row r="49021" spans="9:10" x14ac:dyDescent="0.25">
      <c r="I49021" s="1"/>
      <c r="J49021" s="110"/>
    </row>
    <row r="49022" spans="9:10" x14ac:dyDescent="0.25">
      <c r="I49022" s="1"/>
      <c r="J49022" s="110"/>
    </row>
    <row r="49023" spans="9:10" x14ac:dyDescent="0.25">
      <c r="I49023" s="1"/>
      <c r="J49023" s="110"/>
    </row>
    <row r="49024" spans="9:10" x14ac:dyDescent="0.25">
      <c r="I49024" s="1"/>
      <c r="J49024" s="110"/>
    </row>
    <row r="49025" spans="9:10" x14ac:dyDescent="0.25">
      <c r="I49025" s="1"/>
      <c r="J49025" s="110"/>
    </row>
    <row r="49026" spans="9:10" x14ac:dyDescent="0.25">
      <c r="I49026" s="1"/>
      <c r="J49026" s="110"/>
    </row>
    <row r="49027" spans="9:10" x14ac:dyDescent="0.25">
      <c r="I49027" s="1"/>
      <c r="J49027" s="110"/>
    </row>
    <row r="49028" spans="9:10" x14ac:dyDescent="0.25">
      <c r="I49028" s="1"/>
      <c r="J49028" s="110"/>
    </row>
    <row r="49029" spans="9:10" x14ac:dyDescent="0.25">
      <c r="I49029" s="1"/>
      <c r="J49029" s="110"/>
    </row>
    <row r="49030" spans="9:10" x14ac:dyDescent="0.25">
      <c r="I49030" s="1"/>
      <c r="J49030" s="110"/>
    </row>
    <row r="49031" spans="9:10" x14ac:dyDescent="0.25">
      <c r="I49031" s="1"/>
      <c r="J49031" s="110"/>
    </row>
    <row r="49032" spans="9:10" x14ac:dyDescent="0.25">
      <c r="I49032" s="1"/>
      <c r="J49032" s="110"/>
    </row>
    <row r="49033" spans="9:10" x14ac:dyDescent="0.25">
      <c r="I49033" s="1"/>
      <c r="J49033" s="110"/>
    </row>
    <row r="49034" spans="9:10" x14ac:dyDescent="0.25">
      <c r="I49034" s="1"/>
      <c r="J49034" s="110"/>
    </row>
    <row r="49035" spans="9:10" x14ac:dyDescent="0.25">
      <c r="I49035" s="1"/>
      <c r="J49035" s="110"/>
    </row>
    <row r="49036" spans="9:10" x14ac:dyDescent="0.25">
      <c r="I49036" s="1"/>
      <c r="J49036" s="110"/>
    </row>
    <row r="49037" spans="9:10" x14ac:dyDescent="0.25">
      <c r="I49037" s="1"/>
      <c r="J49037" s="110"/>
    </row>
    <row r="49038" spans="9:10" x14ac:dyDescent="0.25">
      <c r="I49038" s="1"/>
      <c r="J49038" s="110"/>
    </row>
    <row r="49039" spans="9:10" x14ac:dyDescent="0.25">
      <c r="I49039" s="1"/>
      <c r="J49039" s="110"/>
    </row>
    <row r="49040" spans="9:10" x14ac:dyDescent="0.25">
      <c r="I49040" s="1"/>
      <c r="J49040" s="110"/>
    </row>
    <row r="49041" spans="9:10" x14ac:dyDescent="0.25">
      <c r="I49041" s="1"/>
      <c r="J49041" s="110"/>
    </row>
    <row r="49042" spans="9:10" x14ac:dyDescent="0.25">
      <c r="I49042" s="1"/>
      <c r="J49042" s="110"/>
    </row>
    <row r="49043" spans="9:10" x14ac:dyDescent="0.25">
      <c r="I49043" s="1"/>
      <c r="J49043" s="110"/>
    </row>
    <row r="49044" spans="9:10" x14ac:dyDescent="0.25">
      <c r="I49044" s="1"/>
      <c r="J49044" s="110"/>
    </row>
    <row r="49045" spans="9:10" x14ac:dyDescent="0.25">
      <c r="I49045" s="1"/>
      <c r="J49045" s="110"/>
    </row>
    <row r="49046" spans="9:10" x14ac:dyDescent="0.25">
      <c r="I49046" s="1"/>
      <c r="J49046" s="110"/>
    </row>
    <row r="49047" spans="9:10" x14ac:dyDescent="0.25">
      <c r="I49047" s="1"/>
      <c r="J49047" s="110"/>
    </row>
    <row r="49048" spans="9:10" x14ac:dyDescent="0.25">
      <c r="I49048" s="1"/>
      <c r="J49048" s="110"/>
    </row>
    <row r="49049" spans="9:10" x14ac:dyDescent="0.25">
      <c r="I49049" s="1"/>
      <c r="J49049" s="110"/>
    </row>
    <row r="49050" spans="9:10" x14ac:dyDescent="0.25">
      <c r="I49050" s="1"/>
      <c r="J49050" s="110"/>
    </row>
    <row r="49051" spans="9:10" x14ac:dyDescent="0.25">
      <c r="I49051" s="1"/>
      <c r="J49051" s="110"/>
    </row>
    <row r="49052" spans="9:10" x14ac:dyDescent="0.25">
      <c r="I49052" s="1"/>
      <c r="J49052" s="110"/>
    </row>
    <row r="49053" spans="9:10" x14ac:dyDescent="0.25">
      <c r="I49053" s="1"/>
      <c r="J49053" s="110"/>
    </row>
    <row r="49054" spans="9:10" x14ac:dyDescent="0.25">
      <c r="I49054" s="1"/>
      <c r="J49054" s="110"/>
    </row>
    <row r="49055" spans="9:10" x14ac:dyDescent="0.25">
      <c r="I49055" s="1"/>
      <c r="J49055" s="110"/>
    </row>
    <row r="49056" spans="9:10" x14ac:dyDescent="0.25">
      <c r="I49056" s="1"/>
      <c r="J49056" s="110"/>
    </row>
    <row r="49057" spans="9:10" x14ac:dyDescent="0.25">
      <c r="I49057" s="1"/>
      <c r="J49057" s="110"/>
    </row>
    <row r="49058" spans="9:10" x14ac:dyDescent="0.25">
      <c r="I49058" s="1"/>
      <c r="J49058" s="110"/>
    </row>
    <row r="49059" spans="9:10" x14ac:dyDescent="0.25">
      <c r="I49059" s="1"/>
      <c r="J49059" s="110"/>
    </row>
    <row r="49060" spans="9:10" x14ac:dyDescent="0.25">
      <c r="I49060" s="1"/>
      <c r="J49060" s="110"/>
    </row>
    <row r="49061" spans="9:10" x14ac:dyDescent="0.25">
      <c r="I49061" s="1"/>
      <c r="J49061" s="110"/>
    </row>
    <row r="49062" spans="9:10" x14ac:dyDescent="0.25">
      <c r="I49062" s="1"/>
      <c r="J49062" s="110"/>
    </row>
    <row r="49063" spans="9:10" x14ac:dyDescent="0.25">
      <c r="I49063" s="1"/>
      <c r="J49063" s="110"/>
    </row>
    <row r="49064" spans="9:10" x14ac:dyDescent="0.25">
      <c r="I49064" s="1"/>
      <c r="J49064" s="110"/>
    </row>
    <row r="49065" spans="9:10" x14ac:dyDescent="0.25">
      <c r="I49065" s="1"/>
      <c r="J49065" s="110"/>
    </row>
    <row r="49066" spans="9:10" x14ac:dyDescent="0.25">
      <c r="I49066" s="1"/>
      <c r="J49066" s="110"/>
    </row>
    <row r="49067" spans="9:10" x14ac:dyDescent="0.25">
      <c r="I49067" s="1"/>
      <c r="J49067" s="110"/>
    </row>
    <row r="49068" spans="9:10" x14ac:dyDescent="0.25">
      <c r="I49068" s="1"/>
      <c r="J49068" s="110"/>
    </row>
    <row r="49069" spans="9:10" x14ac:dyDescent="0.25">
      <c r="I49069" s="1"/>
      <c r="J49069" s="110"/>
    </row>
    <row r="49070" spans="9:10" x14ac:dyDescent="0.25">
      <c r="I49070" s="1"/>
      <c r="J49070" s="110"/>
    </row>
    <row r="49071" spans="9:10" x14ac:dyDescent="0.25">
      <c r="I49071" s="1"/>
      <c r="J49071" s="110"/>
    </row>
    <row r="49072" spans="9:10" x14ac:dyDescent="0.25">
      <c r="I49072" s="1"/>
      <c r="J49072" s="110"/>
    </row>
    <row r="49073" spans="9:10" x14ac:dyDescent="0.25">
      <c r="I49073" s="1"/>
      <c r="J49073" s="110"/>
    </row>
    <row r="49074" spans="9:10" x14ac:dyDescent="0.25">
      <c r="I49074" s="1"/>
      <c r="J49074" s="110"/>
    </row>
    <row r="49075" spans="9:10" x14ac:dyDescent="0.25">
      <c r="I49075" s="1"/>
      <c r="J49075" s="110"/>
    </row>
    <row r="49076" spans="9:10" x14ac:dyDescent="0.25">
      <c r="I49076" s="1"/>
      <c r="J49076" s="110"/>
    </row>
    <row r="49077" spans="9:10" x14ac:dyDescent="0.25">
      <c r="I49077" s="1"/>
      <c r="J49077" s="110"/>
    </row>
    <row r="49078" spans="9:10" x14ac:dyDescent="0.25">
      <c r="I49078" s="1"/>
      <c r="J49078" s="110"/>
    </row>
    <row r="49079" spans="9:10" x14ac:dyDescent="0.25">
      <c r="I49079" s="1"/>
      <c r="J49079" s="110"/>
    </row>
    <row r="49080" spans="9:10" x14ac:dyDescent="0.25">
      <c r="I49080" s="1"/>
      <c r="J49080" s="110"/>
    </row>
    <row r="49081" spans="9:10" x14ac:dyDescent="0.25">
      <c r="I49081" s="1"/>
      <c r="J49081" s="110"/>
    </row>
    <row r="49082" spans="9:10" x14ac:dyDescent="0.25">
      <c r="I49082" s="1"/>
      <c r="J49082" s="110"/>
    </row>
    <row r="49083" spans="9:10" x14ac:dyDescent="0.25">
      <c r="I49083" s="1"/>
      <c r="J49083" s="110"/>
    </row>
    <row r="49084" spans="9:10" x14ac:dyDescent="0.25">
      <c r="I49084" s="1"/>
      <c r="J49084" s="110"/>
    </row>
    <row r="49085" spans="9:10" x14ac:dyDescent="0.25">
      <c r="I49085" s="1"/>
      <c r="J49085" s="110"/>
    </row>
    <row r="49086" spans="9:10" x14ac:dyDescent="0.25">
      <c r="I49086" s="1"/>
      <c r="J49086" s="110"/>
    </row>
    <row r="49087" spans="9:10" x14ac:dyDescent="0.25">
      <c r="I49087" s="1"/>
      <c r="J49087" s="110"/>
    </row>
    <row r="49088" spans="9:10" x14ac:dyDescent="0.25">
      <c r="I49088" s="1"/>
      <c r="J49088" s="110"/>
    </row>
    <row r="49089" spans="9:10" x14ac:dyDescent="0.25">
      <c r="I49089" s="1"/>
      <c r="J49089" s="110"/>
    </row>
    <row r="49090" spans="9:10" x14ac:dyDescent="0.25">
      <c r="I49090" s="1"/>
      <c r="J49090" s="110"/>
    </row>
    <row r="49091" spans="9:10" x14ac:dyDescent="0.25">
      <c r="I49091" s="1"/>
      <c r="J49091" s="110"/>
    </row>
    <row r="49092" spans="9:10" x14ac:dyDescent="0.25">
      <c r="I49092" s="1"/>
      <c r="J49092" s="110"/>
    </row>
    <row r="49093" spans="9:10" x14ac:dyDescent="0.25">
      <c r="I49093" s="1"/>
      <c r="J49093" s="110"/>
    </row>
    <row r="49094" spans="9:10" x14ac:dyDescent="0.25">
      <c r="I49094" s="1"/>
      <c r="J49094" s="110"/>
    </row>
    <row r="49095" spans="9:10" x14ac:dyDescent="0.25">
      <c r="I49095" s="1"/>
      <c r="J49095" s="110"/>
    </row>
    <row r="49096" spans="9:10" x14ac:dyDescent="0.25">
      <c r="I49096" s="1"/>
      <c r="J49096" s="110"/>
    </row>
    <row r="49097" spans="9:10" x14ac:dyDescent="0.25">
      <c r="I49097" s="1"/>
      <c r="J49097" s="110"/>
    </row>
    <row r="49098" spans="9:10" x14ac:dyDescent="0.25">
      <c r="I49098" s="1"/>
      <c r="J49098" s="110"/>
    </row>
    <row r="49099" spans="9:10" x14ac:dyDescent="0.25">
      <c r="I49099" s="1"/>
      <c r="J49099" s="110"/>
    </row>
    <row r="49100" spans="9:10" x14ac:dyDescent="0.25">
      <c r="I49100" s="1"/>
      <c r="J49100" s="110"/>
    </row>
    <row r="49101" spans="9:10" x14ac:dyDescent="0.25">
      <c r="I49101" s="1"/>
      <c r="J49101" s="110"/>
    </row>
    <row r="49102" spans="9:10" x14ac:dyDescent="0.25">
      <c r="I49102" s="1"/>
      <c r="J49102" s="110"/>
    </row>
    <row r="49103" spans="9:10" x14ac:dyDescent="0.25">
      <c r="I49103" s="1"/>
      <c r="J49103" s="110"/>
    </row>
    <row r="49104" spans="9:10" x14ac:dyDescent="0.25">
      <c r="I49104" s="1"/>
      <c r="J49104" s="110"/>
    </row>
    <row r="49105" spans="9:10" x14ac:dyDescent="0.25">
      <c r="I49105" s="1"/>
      <c r="J49105" s="110"/>
    </row>
    <row r="49106" spans="9:10" x14ac:dyDescent="0.25">
      <c r="I49106" s="1"/>
      <c r="J49106" s="110"/>
    </row>
    <row r="49107" spans="9:10" x14ac:dyDescent="0.25">
      <c r="I49107" s="1"/>
      <c r="J49107" s="110"/>
    </row>
    <row r="49108" spans="9:10" x14ac:dyDescent="0.25">
      <c r="I49108" s="1"/>
      <c r="J49108" s="110"/>
    </row>
    <row r="49109" spans="9:10" x14ac:dyDescent="0.25">
      <c r="I49109" s="1"/>
      <c r="J49109" s="110"/>
    </row>
    <row r="49110" spans="9:10" x14ac:dyDescent="0.25">
      <c r="I49110" s="1"/>
      <c r="J49110" s="110"/>
    </row>
    <row r="49111" spans="9:10" x14ac:dyDescent="0.25">
      <c r="I49111" s="1"/>
      <c r="J49111" s="110"/>
    </row>
    <row r="49112" spans="9:10" x14ac:dyDescent="0.25">
      <c r="I49112" s="1"/>
      <c r="J49112" s="110"/>
    </row>
    <row r="49113" spans="9:10" x14ac:dyDescent="0.25">
      <c r="I49113" s="1"/>
      <c r="J49113" s="110"/>
    </row>
    <row r="49114" spans="9:10" x14ac:dyDescent="0.25">
      <c r="I49114" s="1"/>
      <c r="J49114" s="110"/>
    </row>
    <row r="49115" spans="9:10" x14ac:dyDescent="0.25">
      <c r="I49115" s="1"/>
      <c r="J49115" s="110"/>
    </row>
    <row r="49116" spans="9:10" x14ac:dyDescent="0.25">
      <c r="I49116" s="1"/>
      <c r="J49116" s="110"/>
    </row>
    <row r="49117" spans="9:10" x14ac:dyDescent="0.25">
      <c r="I49117" s="1"/>
      <c r="J49117" s="110"/>
    </row>
    <row r="49118" spans="9:10" x14ac:dyDescent="0.25">
      <c r="I49118" s="1"/>
      <c r="J49118" s="110"/>
    </row>
    <row r="49119" spans="9:10" x14ac:dyDescent="0.25">
      <c r="I49119" s="1"/>
      <c r="J49119" s="110"/>
    </row>
    <row r="49120" spans="9:10" x14ac:dyDescent="0.25">
      <c r="I49120" s="1"/>
      <c r="J49120" s="110"/>
    </row>
    <row r="49121" spans="9:10" x14ac:dyDescent="0.25">
      <c r="I49121" s="1"/>
      <c r="J49121" s="110"/>
    </row>
    <row r="49122" spans="9:10" x14ac:dyDescent="0.25">
      <c r="I49122" s="1"/>
      <c r="J49122" s="110"/>
    </row>
    <row r="49123" spans="9:10" x14ac:dyDescent="0.25">
      <c r="I49123" s="1"/>
      <c r="J49123" s="110"/>
    </row>
    <row r="49124" spans="9:10" x14ac:dyDescent="0.25">
      <c r="I49124" s="1"/>
      <c r="J49124" s="110"/>
    </row>
    <row r="49125" spans="9:10" x14ac:dyDescent="0.25">
      <c r="I49125" s="1"/>
      <c r="J49125" s="110"/>
    </row>
    <row r="49126" spans="9:10" x14ac:dyDescent="0.25">
      <c r="I49126" s="1"/>
      <c r="J49126" s="110"/>
    </row>
    <row r="49127" spans="9:10" x14ac:dyDescent="0.25">
      <c r="I49127" s="1"/>
      <c r="J49127" s="110"/>
    </row>
    <row r="49128" spans="9:10" x14ac:dyDescent="0.25">
      <c r="I49128" s="1"/>
      <c r="J49128" s="110"/>
    </row>
    <row r="49129" spans="9:10" x14ac:dyDescent="0.25">
      <c r="I49129" s="1"/>
      <c r="J49129" s="110"/>
    </row>
    <row r="49130" spans="9:10" x14ac:dyDescent="0.25">
      <c r="I49130" s="1"/>
      <c r="J49130" s="110"/>
    </row>
    <row r="49131" spans="9:10" x14ac:dyDescent="0.25">
      <c r="I49131" s="1"/>
      <c r="J49131" s="110"/>
    </row>
    <row r="49132" spans="9:10" x14ac:dyDescent="0.25">
      <c r="I49132" s="1"/>
      <c r="J49132" s="110"/>
    </row>
    <row r="49133" spans="9:10" x14ac:dyDescent="0.25">
      <c r="I49133" s="1"/>
      <c r="J49133" s="110"/>
    </row>
    <row r="49134" spans="9:10" x14ac:dyDescent="0.25">
      <c r="I49134" s="1"/>
      <c r="J49134" s="110"/>
    </row>
    <row r="49135" spans="9:10" x14ac:dyDescent="0.25">
      <c r="I49135" s="1"/>
      <c r="J49135" s="110"/>
    </row>
    <row r="49136" spans="9:10" x14ac:dyDescent="0.25">
      <c r="I49136" s="1"/>
      <c r="J49136" s="110"/>
    </row>
    <row r="49137" spans="9:10" x14ac:dyDescent="0.25">
      <c r="I49137" s="1"/>
      <c r="J49137" s="110"/>
    </row>
    <row r="49138" spans="9:10" x14ac:dyDescent="0.25">
      <c r="I49138" s="1"/>
      <c r="J49138" s="110"/>
    </row>
    <row r="49139" spans="9:10" x14ac:dyDescent="0.25">
      <c r="I49139" s="1"/>
      <c r="J49139" s="110"/>
    </row>
    <row r="49140" spans="9:10" x14ac:dyDescent="0.25">
      <c r="I49140" s="1"/>
      <c r="J49140" s="110"/>
    </row>
    <row r="49141" spans="9:10" x14ac:dyDescent="0.25">
      <c r="I49141" s="1"/>
      <c r="J49141" s="110"/>
    </row>
    <row r="49142" spans="9:10" x14ac:dyDescent="0.25">
      <c r="I49142" s="1"/>
      <c r="J49142" s="110"/>
    </row>
    <row r="49143" spans="9:10" x14ac:dyDescent="0.25">
      <c r="I49143" s="1"/>
      <c r="J49143" s="110"/>
    </row>
    <row r="49144" spans="9:10" x14ac:dyDescent="0.25">
      <c r="I49144" s="1"/>
      <c r="J49144" s="110"/>
    </row>
    <row r="49145" spans="9:10" x14ac:dyDescent="0.25">
      <c r="I49145" s="1"/>
      <c r="J49145" s="110"/>
    </row>
    <row r="49146" spans="9:10" x14ac:dyDescent="0.25">
      <c r="I49146" s="1"/>
      <c r="J49146" s="110"/>
    </row>
    <row r="49147" spans="9:10" x14ac:dyDescent="0.25">
      <c r="I49147" s="1"/>
      <c r="J49147" s="110"/>
    </row>
    <row r="49148" spans="9:10" x14ac:dyDescent="0.25">
      <c r="I49148" s="1"/>
      <c r="J49148" s="110"/>
    </row>
    <row r="49149" spans="9:10" x14ac:dyDescent="0.25">
      <c r="I49149" s="1"/>
      <c r="J49149" s="110"/>
    </row>
    <row r="49150" spans="9:10" x14ac:dyDescent="0.25">
      <c r="I49150" s="1"/>
      <c r="J49150" s="110"/>
    </row>
    <row r="49151" spans="9:10" x14ac:dyDescent="0.25">
      <c r="I49151" s="1"/>
      <c r="J49151" s="110"/>
    </row>
    <row r="49152" spans="9:10" x14ac:dyDescent="0.25">
      <c r="I49152" s="1"/>
      <c r="J49152" s="110"/>
    </row>
    <row r="49153" spans="9:10" x14ac:dyDescent="0.25">
      <c r="I49153" s="1"/>
      <c r="J49153" s="110"/>
    </row>
    <row r="49154" spans="9:10" x14ac:dyDescent="0.25">
      <c r="I49154" s="1"/>
      <c r="J49154" s="110"/>
    </row>
    <row r="49155" spans="9:10" x14ac:dyDescent="0.25">
      <c r="I49155" s="1"/>
      <c r="J49155" s="110"/>
    </row>
    <row r="49156" spans="9:10" x14ac:dyDescent="0.25">
      <c r="I49156" s="1"/>
      <c r="J49156" s="110"/>
    </row>
    <row r="49157" spans="9:10" x14ac:dyDescent="0.25">
      <c r="I49157" s="1"/>
      <c r="J49157" s="110"/>
    </row>
    <row r="49158" spans="9:10" x14ac:dyDescent="0.25">
      <c r="I49158" s="1"/>
      <c r="J49158" s="110"/>
    </row>
    <row r="49159" spans="9:10" x14ac:dyDescent="0.25">
      <c r="I49159" s="1"/>
      <c r="J49159" s="110"/>
    </row>
    <row r="49160" spans="9:10" x14ac:dyDescent="0.25">
      <c r="I49160" s="1"/>
      <c r="J49160" s="110"/>
    </row>
    <row r="49161" spans="9:10" x14ac:dyDescent="0.25">
      <c r="I49161" s="1"/>
      <c r="J49161" s="110"/>
    </row>
    <row r="49162" spans="9:10" x14ac:dyDescent="0.25">
      <c r="I49162" s="1"/>
      <c r="J49162" s="110"/>
    </row>
    <row r="49163" spans="9:10" x14ac:dyDescent="0.25">
      <c r="I49163" s="1"/>
      <c r="J49163" s="110"/>
    </row>
    <row r="49164" spans="9:10" x14ac:dyDescent="0.25">
      <c r="I49164" s="1"/>
      <c r="J49164" s="110"/>
    </row>
    <row r="49165" spans="9:10" x14ac:dyDescent="0.25">
      <c r="I49165" s="1"/>
      <c r="J49165" s="110"/>
    </row>
    <row r="49166" spans="9:10" x14ac:dyDescent="0.25">
      <c r="I49166" s="1"/>
      <c r="J49166" s="110"/>
    </row>
    <row r="49167" spans="9:10" x14ac:dyDescent="0.25">
      <c r="I49167" s="1"/>
      <c r="J49167" s="110"/>
    </row>
    <row r="49168" spans="9:10" x14ac:dyDescent="0.25">
      <c r="I49168" s="1"/>
      <c r="J49168" s="110"/>
    </row>
    <row r="49169" spans="9:10" x14ac:dyDescent="0.25">
      <c r="I49169" s="1"/>
      <c r="J49169" s="110"/>
    </row>
    <row r="49170" spans="9:10" x14ac:dyDescent="0.25">
      <c r="I49170" s="1"/>
      <c r="J49170" s="110"/>
    </row>
    <row r="49171" spans="9:10" x14ac:dyDescent="0.25">
      <c r="I49171" s="1"/>
      <c r="J49171" s="110"/>
    </row>
    <row r="49172" spans="9:10" x14ac:dyDescent="0.25">
      <c r="I49172" s="1"/>
      <c r="J49172" s="110"/>
    </row>
    <row r="49173" spans="9:10" x14ac:dyDescent="0.25">
      <c r="I49173" s="1"/>
      <c r="J49173" s="110"/>
    </row>
    <row r="49174" spans="9:10" x14ac:dyDescent="0.25">
      <c r="I49174" s="1"/>
      <c r="J49174" s="110"/>
    </row>
    <row r="49175" spans="9:10" x14ac:dyDescent="0.25">
      <c r="I49175" s="1"/>
      <c r="J49175" s="110"/>
    </row>
    <row r="49176" spans="9:10" x14ac:dyDescent="0.25">
      <c r="I49176" s="1"/>
      <c r="J49176" s="110"/>
    </row>
    <row r="49177" spans="9:10" x14ac:dyDescent="0.25">
      <c r="I49177" s="1"/>
      <c r="J49177" s="110"/>
    </row>
    <row r="49178" spans="9:10" x14ac:dyDescent="0.25">
      <c r="I49178" s="1"/>
      <c r="J49178" s="110"/>
    </row>
    <row r="49179" spans="9:10" x14ac:dyDescent="0.25">
      <c r="I49179" s="1"/>
      <c r="J49179" s="110"/>
    </row>
    <row r="49180" spans="9:10" x14ac:dyDescent="0.25">
      <c r="I49180" s="1"/>
      <c r="J49180" s="110"/>
    </row>
    <row r="49181" spans="9:10" x14ac:dyDescent="0.25">
      <c r="I49181" s="1"/>
      <c r="J49181" s="110"/>
    </row>
    <row r="49182" spans="9:10" x14ac:dyDescent="0.25">
      <c r="I49182" s="1"/>
      <c r="J49182" s="110"/>
    </row>
    <row r="49183" spans="9:10" x14ac:dyDescent="0.25">
      <c r="I49183" s="1"/>
      <c r="J49183" s="110"/>
    </row>
    <row r="49184" spans="9:10" x14ac:dyDescent="0.25">
      <c r="I49184" s="1"/>
      <c r="J49184" s="110"/>
    </row>
    <row r="49185" spans="9:10" x14ac:dyDescent="0.25">
      <c r="I49185" s="1"/>
      <c r="J49185" s="110"/>
    </row>
    <row r="49186" spans="9:10" x14ac:dyDescent="0.25">
      <c r="I49186" s="1"/>
      <c r="J49186" s="110"/>
    </row>
    <row r="49187" spans="9:10" x14ac:dyDescent="0.25">
      <c r="I49187" s="1"/>
      <c r="J49187" s="110"/>
    </row>
    <row r="49188" spans="9:10" x14ac:dyDescent="0.25">
      <c r="I49188" s="1"/>
      <c r="J49188" s="110"/>
    </row>
    <row r="49189" spans="9:10" x14ac:dyDescent="0.25">
      <c r="I49189" s="1"/>
      <c r="J49189" s="110"/>
    </row>
    <row r="49190" spans="9:10" x14ac:dyDescent="0.25">
      <c r="I49190" s="1"/>
      <c r="J49190" s="110"/>
    </row>
    <row r="49191" spans="9:10" x14ac:dyDescent="0.25">
      <c r="I49191" s="1"/>
      <c r="J49191" s="110"/>
    </row>
    <row r="49192" spans="9:10" x14ac:dyDescent="0.25">
      <c r="I49192" s="1"/>
      <c r="J49192" s="110"/>
    </row>
    <row r="49193" spans="9:10" x14ac:dyDescent="0.25">
      <c r="I49193" s="1"/>
      <c r="J49193" s="110"/>
    </row>
    <row r="49194" spans="9:10" x14ac:dyDescent="0.25">
      <c r="I49194" s="1"/>
      <c r="J49194" s="110"/>
    </row>
    <row r="49195" spans="9:10" x14ac:dyDescent="0.25">
      <c r="I49195" s="1"/>
      <c r="J49195" s="110"/>
    </row>
    <row r="49196" spans="9:10" x14ac:dyDescent="0.25">
      <c r="I49196" s="1"/>
      <c r="J49196" s="110"/>
    </row>
    <row r="49197" spans="9:10" x14ac:dyDescent="0.25">
      <c r="I49197" s="1"/>
      <c r="J49197" s="110"/>
    </row>
    <row r="49198" spans="9:10" x14ac:dyDescent="0.25">
      <c r="I49198" s="1"/>
      <c r="J49198" s="110"/>
    </row>
    <row r="49199" spans="9:10" x14ac:dyDescent="0.25">
      <c r="I49199" s="1"/>
      <c r="J49199" s="110"/>
    </row>
    <row r="49200" spans="9:10" x14ac:dyDescent="0.25">
      <c r="I49200" s="1"/>
      <c r="J49200" s="110"/>
    </row>
    <row r="49201" spans="9:10" x14ac:dyDescent="0.25">
      <c r="I49201" s="1"/>
      <c r="J49201" s="110"/>
    </row>
    <row r="49202" spans="9:10" x14ac:dyDescent="0.25">
      <c r="I49202" s="1"/>
      <c r="J49202" s="110"/>
    </row>
    <row r="49203" spans="9:10" x14ac:dyDescent="0.25">
      <c r="I49203" s="1"/>
      <c r="J49203" s="110"/>
    </row>
    <row r="49204" spans="9:10" x14ac:dyDescent="0.25">
      <c r="I49204" s="1"/>
      <c r="J49204" s="110"/>
    </row>
    <row r="49205" spans="9:10" x14ac:dyDescent="0.25">
      <c r="I49205" s="1"/>
      <c r="J49205" s="110"/>
    </row>
    <row r="49206" spans="9:10" x14ac:dyDescent="0.25">
      <c r="I49206" s="1"/>
      <c r="J49206" s="110"/>
    </row>
    <row r="49207" spans="9:10" x14ac:dyDescent="0.25">
      <c r="I49207" s="1"/>
      <c r="J49207" s="110"/>
    </row>
    <row r="49208" spans="9:10" x14ac:dyDescent="0.25">
      <c r="I49208" s="1"/>
      <c r="J49208" s="110"/>
    </row>
    <row r="49209" spans="9:10" x14ac:dyDescent="0.25">
      <c r="I49209" s="1"/>
      <c r="J49209" s="110"/>
    </row>
    <row r="49210" spans="9:10" x14ac:dyDescent="0.25">
      <c r="I49210" s="1"/>
      <c r="J49210" s="110"/>
    </row>
    <row r="49211" spans="9:10" x14ac:dyDescent="0.25">
      <c r="I49211" s="1"/>
      <c r="J49211" s="110"/>
    </row>
    <row r="49212" spans="9:10" x14ac:dyDescent="0.25">
      <c r="I49212" s="1"/>
      <c r="J49212" s="110"/>
    </row>
    <row r="49213" spans="9:10" x14ac:dyDescent="0.25">
      <c r="I49213" s="1"/>
      <c r="J49213" s="110"/>
    </row>
    <row r="49214" spans="9:10" x14ac:dyDescent="0.25">
      <c r="I49214" s="1"/>
      <c r="J49214" s="110"/>
    </row>
    <row r="49215" spans="9:10" x14ac:dyDescent="0.25">
      <c r="I49215" s="1"/>
      <c r="J49215" s="110"/>
    </row>
    <row r="49216" spans="9:10" x14ac:dyDescent="0.25">
      <c r="I49216" s="1"/>
      <c r="J49216" s="110"/>
    </row>
    <row r="49217" spans="9:10" x14ac:dyDescent="0.25">
      <c r="I49217" s="1"/>
      <c r="J49217" s="110"/>
    </row>
    <row r="49218" spans="9:10" x14ac:dyDescent="0.25">
      <c r="I49218" s="1"/>
      <c r="J49218" s="110"/>
    </row>
    <row r="49219" spans="9:10" x14ac:dyDescent="0.25">
      <c r="I49219" s="1"/>
      <c r="J49219" s="110"/>
    </row>
    <row r="49220" spans="9:10" x14ac:dyDescent="0.25">
      <c r="I49220" s="1"/>
      <c r="J49220" s="110"/>
    </row>
    <row r="49221" spans="9:10" x14ac:dyDescent="0.25">
      <c r="I49221" s="1"/>
      <c r="J49221" s="110"/>
    </row>
    <row r="49222" spans="9:10" x14ac:dyDescent="0.25">
      <c r="I49222" s="1"/>
      <c r="J49222" s="110"/>
    </row>
    <row r="49223" spans="9:10" x14ac:dyDescent="0.25">
      <c r="I49223" s="1"/>
      <c r="J49223" s="110"/>
    </row>
    <row r="49224" spans="9:10" x14ac:dyDescent="0.25">
      <c r="I49224" s="1"/>
      <c r="J49224" s="110"/>
    </row>
    <row r="49225" spans="9:10" x14ac:dyDescent="0.25">
      <c r="I49225" s="1"/>
      <c r="J49225" s="110"/>
    </row>
    <row r="49226" spans="9:10" x14ac:dyDescent="0.25">
      <c r="I49226" s="1"/>
      <c r="J49226" s="110"/>
    </row>
    <row r="49227" spans="9:10" x14ac:dyDescent="0.25">
      <c r="I49227" s="1"/>
      <c r="J49227" s="110"/>
    </row>
    <row r="49228" spans="9:10" x14ac:dyDescent="0.25">
      <c r="I49228" s="1"/>
      <c r="J49228" s="110"/>
    </row>
    <row r="49229" spans="9:10" x14ac:dyDescent="0.25">
      <c r="I49229" s="1"/>
      <c r="J49229" s="110"/>
    </row>
    <row r="49230" spans="9:10" x14ac:dyDescent="0.25">
      <c r="I49230" s="1"/>
      <c r="J49230" s="110"/>
    </row>
    <row r="49231" spans="9:10" x14ac:dyDescent="0.25">
      <c r="I49231" s="1"/>
      <c r="J49231" s="110"/>
    </row>
    <row r="49232" spans="9:10" x14ac:dyDescent="0.25">
      <c r="I49232" s="1"/>
      <c r="J49232" s="110"/>
    </row>
    <row r="49233" spans="9:10" x14ac:dyDescent="0.25">
      <c r="I49233" s="1"/>
      <c r="J49233" s="110"/>
    </row>
    <row r="49234" spans="9:10" x14ac:dyDescent="0.25">
      <c r="I49234" s="1"/>
      <c r="J49234" s="110"/>
    </row>
    <row r="49235" spans="9:10" x14ac:dyDescent="0.25">
      <c r="I49235" s="1"/>
      <c r="J49235" s="110"/>
    </row>
    <row r="49236" spans="9:10" x14ac:dyDescent="0.25">
      <c r="I49236" s="1"/>
      <c r="J49236" s="110"/>
    </row>
    <row r="49237" spans="9:10" x14ac:dyDescent="0.25">
      <c r="I49237" s="1"/>
      <c r="J49237" s="110"/>
    </row>
    <row r="49238" spans="9:10" x14ac:dyDescent="0.25">
      <c r="I49238" s="1"/>
      <c r="J49238" s="110"/>
    </row>
    <row r="49239" spans="9:10" x14ac:dyDescent="0.25">
      <c r="I49239" s="1"/>
      <c r="J49239" s="110"/>
    </row>
    <row r="49240" spans="9:10" x14ac:dyDescent="0.25">
      <c r="I49240" s="1"/>
      <c r="J49240" s="110"/>
    </row>
    <row r="49241" spans="9:10" x14ac:dyDescent="0.25">
      <c r="I49241" s="1"/>
      <c r="J49241" s="110"/>
    </row>
    <row r="49242" spans="9:10" x14ac:dyDescent="0.25">
      <c r="I49242" s="1"/>
      <c r="J49242" s="110"/>
    </row>
    <row r="49243" spans="9:10" x14ac:dyDescent="0.25">
      <c r="I49243" s="1"/>
      <c r="J49243" s="110"/>
    </row>
    <row r="49244" spans="9:10" x14ac:dyDescent="0.25">
      <c r="I49244" s="1"/>
      <c r="J49244" s="110"/>
    </row>
    <row r="49245" spans="9:10" x14ac:dyDescent="0.25">
      <c r="I49245" s="1"/>
      <c r="J49245" s="110"/>
    </row>
    <row r="49246" spans="9:10" x14ac:dyDescent="0.25">
      <c r="I49246" s="1"/>
      <c r="J49246" s="110"/>
    </row>
    <row r="49247" spans="9:10" x14ac:dyDescent="0.25">
      <c r="I49247" s="1"/>
      <c r="J49247" s="110"/>
    </row>
    <row r="49248" spans="9:10" x14ac:dyDescent="0.25">
      <c r="I49248" s="1"/>
      <c r="J49248" s="110"/>
    </row>
    <row r="49249" spans="9:10" x14ac:dyDescent="0.25">
      <c r="I49249" s="1"/>
      <c r="J49249" s="110"/>
    </row>
    <row r="49250" spans="9:10" x14ac:dyDescent="0.25">
      <c r="I49250" s="1"/>
      <c r="J49250" s="110"/>
    </row>
    <row r="49251" spans="9:10" x14ac:dyDescent="0.25">
      <c r="I49251" s="1"/>
      <c r="J49251" s="110"/>
    </row>
    <row r="49252" spans="9:10" x14ac:dyDescent="0.25">
      <c r="I49252" s="1"/>
      <c r="J49252" s="110"/>
    </row>
    <row r="49253" spans="9:10" x14ac:dyDescent="0.25">
      <c r="I49253" s="1"/>
      <c r="J49253" s="110"/>
    </row>
    <row r="49254" spans="9:10" x14ac:dyDescent="0.25">
      <c r="I49254" s="1"/>
      <c r="J49254" s="110"/>
    </row>
    <row r="49255" spans="9:10" x14ac:dyDescent="0.25">
      <c r="I49255" s="1"/>
      <c r="J49255" s="110"/>
    </row>
    <row r="49256" spans="9:10" x14ac:dyDescent="0.25">
      <c r="I49256" s="1"/>
      <c r="J49256" s="110"/>
    </row>
    <row r="49257" spans="9:10" x14ac:dyDescent="0.25">
      <c r="I49257" s="1"/>
      <c r="J49257" s="110"/>
    </row>
    <row r="49258" spans="9:10" x14ac:dyDescent="0.25">
      <c r="I49258" s="1"/>
      <c r="J49258" s="110"/>
    </row>
    <row r="49259" spans="9:10" x14ac:dyDescent="0.25">
      <c r="I49259" s="1"/>
      <c r="J49259" s="110"/>
    </row>
    <row r="49260" spans="9:10" x14ac:dyDescent="0.25">
      <c r="I49260" s="1"/>
      <c r="J49260" s="110"/>
    </row>
    <row r="49261" spans="9:10" x14ac:dyDescent="0.25">
      <c r="I49261" s="1"/>
      <c r="J49261" s="110"/>
    </row>
    <row r="49262" spans="9:10" x14ac:dyDescent="0.25">
      <c r="I49262" s="1"/>
      <c r="J49262" s="110"/>
    </row>
    <row r="49263" spans="9:10" x14ac:dyDescent="0.25">
      <c r="I49263" s="1"/>
      <c r="J49263" s="110"/>
    </row>
    <row r="49264" spans="9:10" x14ac:dyDescent="0.25">
      <c r="I49264" s="1"/>
      <c r="J49264" s="110"/>
    </row>
    <row r="49265" spans="9:10" x14ac:dyDescent="0.25">
      <c r="I49265" s="1"/>
      <c r="J49265" s="110"/>
    </row>
    <row r="49266" spans="9:10" x14ac:dyDescent="0.25">
      <c r="I49266" s="1"/>
      <c r="J49266" s="110"/>
    </row>
    <row r="49267" spans="9:10" x14ac:dyDescent="0.25">
      <c r="I49267" s="1"/>
      <c r="J49267" s="110"/>
    </row>
    <row r="49268" spans="9:10" x14ac:dyDescent="0.25">
      <c r="I49268" s="1"/>
      <c r="J49268" s="110"/>
    </row>
    <row r="49269" spans="9:10" x14ac:dyDescent="0.25">
      <c r="I49269" s="1"/>
      <c r="J49269" s="110"/>
    </row>
    <row r="49270" spans="9:10" x14ac:dyDescent="0.25">
      <c r="I49270" s="1"/>
      <c r="J49270" s="110"/>
    </row>
    <row r="49271" spans="9:10" x14ac:dyDescent="0.25">
      <c r="I49271" s="1"/>
      <c r="J49271" s="110"/>
    </row>
    <row r="49272" spans="9:10" x14ac:dyDescent="0.25">
      <c r="I49272" s="1"/>
      <c r="J49272" s="110"/>
    </row>
    <row r="49273" spans="9:10" x14ac:dyDescent="0.25">
      <c r="I49273" s="1"/>
      <c r="J49273" s="110"/>
    </row>
    <row r="49274" spans="9:10" x14ac:dyDescent="0.25">
      <c r="I49274" s="1"/>
      <c r="J49274" s="110"/>
    </row>
    <row r="49275" spans="9:10" x14ac:dyDescent="0.25">
      <c r="I49275" s="1"/>
      <c r="J49275" s="110"/>
    </row>
    <row r="49276" spans="9:10" x14ac:dyDescent="0.25">
      <c r="I49276" s="1"/>
      <c r="J49276" s="110"/>
    </row>
    <row r="49277" spans="9:10" x14ac:dyDescent="0.25">
      <c r="I49277" s="1"/>
      <c r="J49277" s="110"/>
    </row>
    <row r="49278" spans="9:10" x14ac:dyDescent="0.25">
      <c r="I49278" s="1"/>
      <c r="J49278" s="110"/>
    </row>
    <row r="49279" spans="9:10" x14ac:dyDescent="0.25">
      <c r="I49279" s="1"/>
      <c r="J49279" s="110"/>
    </row>
    <row r="49280" spans="9:10" x14ac:dyDescent="0.25">
      <c r="I49280" s="1"/>
      <c r="J49280" s="110"/>
    </row>
    <row r="49281" spans="9:10" x14ac:dyDescent="0.25">
      <c r="I49281" s="1"/>
      <c r="J49281" s="110"/>
    </row>
    <row r="49282" spans="9:10" x14ac:dyDescent="0.25">
      <c r="I49282" s="1"/>
      <c r="J49282" s="110"/>
    </row>
    <row r="49283" spans="9:10" x14ac:dyDescent="0.25">
      <c r="I49283" s="1"/>
      <c r="J49283" s="110"/>
    </row>
    <row r="49284" spans="9:10" x14ac:dyDescent="0.25">
      <c r="I49284" s="1"/>
      <c r="J49284" s="110"/>
    </row>
    <row r="49285" spans="9:10" x14ac:dyDescent="0.25">
      <c r="I49285" s="1"/>
      <c r="J49285" s="110"/>
    </row>
    <row r="49286" spans="9:10" x14ac:dyDescent="0.25">
      <c r="I49286" s="1"/>
      <c r="J49286" s="110"/>
    </row>
    <row r="49287" spans="9:10" x14ac:dyDescent="0.25">
      <c r="I49287" s="1"/>
      <c r="J49287" s="110"/>
    </row>
    <row r="49288" spans="9:10" x14ac:dyDescent="0.25">
      <c r="I49288" s="1"/>
      <c r="J49288" s="110"/>
    </row>
    <row r="49289" spans="9:10" x14ac:dyDescent="0.25">
      <c r="I49289" s="1"/>
      <c r="J49289" s="110"/>
    </row>
    <row r="49290" spans="9:10" x14ac:dyDescent="0.25">
      <c r="I49290" s="1"/>
      <c r="J49290" s="110"/>
    </row>
    <row r="49291" spans="9:10" x14ac:dyDescent="0.25">
      <c r="I49291" s="1"/>
      <c r="J49291" s="110"/>
    </row>
    <row r="49292" spans="9:10" x14ac:dyDescent="0.25">
      <c r="I49292" s="1"/>
      <c r="J49292" s="110"/>
    </row>
    <row r="49293" spans="9:10" x14ac:dyDescent="0.25">
      <c r="I49293" s="1"/>
      <c r="J49293" s="110"/>
    </row>
    <row r="49294" spans="9:10" x14ac:dyDescent="0.25">
      <c r="I49294" s="1"/>
      <c r="J49294" s="110"/>
    </row>
    <row r="49295" spans="9:10" x14ac:dyDescent="0.25">
      <c r="I49295" s="1"/>
      <c r="J49295" s="110"/>
    </row>
    <row r="49296" spans="9:10" x14ac:dyDescent="0.25">
      <c r="I49296" s="1"/>
      <c r="J49296" s="110"/>
    </row>
    <row r="49297" spans="9:10" x14ac:dyDescent="0.25">
      <c r="I49297" s="1"/>
      <c r="J49297" s="110"/>
    </row>
    <row r="49298" spans="9:10" x14ac:dyDescent="0.25">
      <c r="I49298" s="1"/>
      <c r="J49298" s="110"/>
    </row>
    <row r="49299" spans="9:10" x14ac:dyDescent="0.25">
      <c r="I49299" s="1"/>
      <c r="J49299" s="110"/>
    </row>
    <row r="49300" spans="9:10" x14ac:dyDescent="0.25">
      <c r="I49300" s="1"/>
      <c r="J49300" s="110"/>
    </row>
    <row r="49301" spans="9:10" x14ac:dyDescent="0.25">
      <c r="I49301" s="1"/>
      <c r="J49301" s="110"/>
    </row>
    <row r="49302" spans="9:10" x14ac:dyDescent="0.25">
      <c r="I49302" s="1"/>
      <c r="J49302" s="110"/>
    </row>
    <row r="49303" spans="9:10" x14ac:dyDescent="0.25">
      <c r="I49303" s="1"/>
      <c r="J49303" s="110"/>
    </row>
    <row r="49304" spans="9:10" x14ac:dyDescent="0.25">
      <c r="I49304" s="1"/>
      <c r="J49304" s="110"/>
    </row>
    <row r="49305" spans="9:10" x14ac:dyDescent="0.25">
      <c r="I49305" s="1"/>
      <c r="J49305" s="110"/>
    </row>
    <row r="49306" spans="9:10" x14ac:dyDescent="0.25">
      <c r="I49306" s="1"/>
      <c r="J49306" s="110"/>
    </row>
    <row r="49307" spans="9:10" x14ac:dyDescent="0.25">
      <c r="I49307" s="1"/>
      <c r="J49307" s="110"/>
    </row>
    <row r="49308" spans="9:10" x14ac:dyDescent="0.25">
      <c r="I49308" s="1"/>
      <c r="J49308" s="110"/>
    </row>
    <row r="49309" spans="9:10" x14ac:dyDescent="0.25">
      <c r="I49309" s="1"/>
      <c r="J49309" s="110"/>
    </row>
    <row r="49310" spans="9:10" x14ac:dyDescent="0.25">
      <c r="I49310" s="1"/>
      <c r="J49310" s="110"/>
    </row>
    <row r="49311" spans="9:10" x14ac:dyDescent="0.25">
      <c r="I49311" s="1"/>
      <c r="J49311" s="110"/>
    </row>
    <row r="49312" spans="9:10" x14ac:dyDescent="0.25">
      <c r="I49312" s="1"/>
      <c r="J49312" s="110"/>
    </row>
    <row r="49313" spans="9:10" x14ac:dyDescent="0.25">
      <c r="I49313" s="1"/>
      <c r="J49313" s="110"/>
    </row>
    <row r="49314" spans="9:10" x14ac:dyDescent="0.25">
      <c r="I49314" s="1"/>
      <c r="J49314" s="110"/>
    </row>
    <row r="49315" spans="9:10" x14ac:dyDescent="0.25">
      <c r="I49315" s="1"/>
      <c r="J49315" s="110"/>
    </row>
    <row r="49316" spans="9:10" x14ac:dyDescent="0.25">
      <c r="I49316" s="1"/>
      <c r="J49316" s="110"/>
    </row>
    <row r="49317" spans="9:10" x14ac:dyDescent="0.25">
      <c r="I49317" s="1"/>
      <c r="J49317" s="110"/>
    </row>
    <row r="49318" spans="9:10" x14ac:dyDescent="0.25">
      <c r="I49318" s="1"/>
      <c r="J49318" s="110"/>
    </row>
    <row r="49319" spans="9:10" x14ac:dyDescent="0.25">
      <c r="I49319" s="1"/>
      <c r="J49319" s="110"/>
    </row>
    <row r="49320" spans="9:10" x14ac:dyDescent="0.25">
      <c r="I49320" s="1"/>
      <c r="J49320" s="110"/>
    </row>
    <row r="49321" spans="9:10" x14ac:dyDescent="0.25">
      <c r="I49321" s="1"/>
      <c r="J49321" s="110"/>
    </row>
    <row r="49322" spans="9:10" x14ac:dyDescent="0.25">
      <c r="I49322" s="1"/>
      <c r="J49322" s="110"/>
    </row>
    <row r="49323" spans="9:10" x14ac:dyDescent="0.25">
      <c r="I49323" s="1"/>
      <c r="J49323" s="110"/>
    </row>
    <row r="49324" spans="9:10" x14ac:dyDescent="0.25">
      <c r="I49324" s="1"/>
      <c r="J49324" s="110"/>
    </row>
    <row r="49325" spans="9:10" x14ac:dyDescent="0.25">
      <c r="I49325" s="1"/>
      <c r="J49325" s="110"/>
    </row>
    <row r="49326" spans="9:10" x14ac:dyDescent="0.25">
      <c r="I49326" s="1"/>
      <c r="J49326" s="110"/>
    </row>
    <row r="49327" spans="9:10" x14ac:dyDescent="0.25">
      <c r="I49327" s="1"/>
      <c r="J49327" s="110"/>
    </row>
    <row r="49328" spans="9:10" x14ac:dyDescent="0.25">
      <c r="I49328" s="1"/>
      <c r="J49328" s="110"/>
    </row>
    <row r="49329" spans="9:10" x14ac:dyDescent="0.25">
      <c r="I49329" s="1"/>
      <c r="J49329" s="110"/>
    </row>
    <row r="49330" spans="9:10" x14ac:dyDescent="0.25">
      <c r="I49330" s="1"/>
      <c r="J49330" s="110"/>
    </row>
    <row r="49331" spans="9:10" x14ac:dyDescent="0.25">
      <c r="I49331" s="1"/>
      <c r="J49331" s="110"/>
    </row>
    <row r="49332" spans="9:10" x14ac:dyDescent="0.25">
      <c r="I49332" s="1"/>
      <c r="J49332" s="110"/>
    </row>
    <row r="49333" spans="9:10" x14ac:dyDescent="0.25">
      <c r="I49333" s="1"/>
      <c r="J49333" s="110"/>
    </row>
    <row r="49334" spans="9:10" x14ac:dyDescent="0.25">
      <c r="I49334" s="1"/>
      <c r="J49334" s="110"/>
    </row>
    <row r="49335" spans="9:10" x14ac:dyDescent="0.25">
      <c r="I49335" s="1"/>
      <c r="J49335" s="110"/>
    </row>
    <row r="49336" spans="9:10" x14ac:dyDescent="0.25">
      <c r="I49336" s="1"/>
      <c r="J49336" s="110"/>
    </row>
    <row r="49337" spans="9:10" x14ac:dyDescent="0.25">
      <c r="I49337" s="1"/>
      <c r="J49337" s="110"/>
    </row>
    <row r="49338" spans="9:10" x14ac:dyDescent="0.25">
      <c r="I49338" s="1"/>
      <c r="J49338" s="110"/>
    </row>
    <row r="49339" spans="9:10" x14ac:dyDescent="0.25">
      <c r="I49339" s="1"/>
      <c r="J49339" s="110"/>
    </row>
    <row r="49340" spans="9:10" x14ac:dyDescent="0.25">
      <c r="I49340" s="1"/>
      <c r="J49340" s="110"/>
    </row>
    <row r="49341" spans="9:10" x14ac:dyDescent="0.25">
      <c r="I49341" s="1"/>
      <c r="J49341" s="110"/>
    </row>
    <row r="49342" spans="9:10" x14ac:dyDescent="0.25">
      <c r="I49342" s="1"/>
      <c r="J49342" s="110"/>
    </row>
    <row r="49343" spans="9:10" x14ac:dyDescent="0.25">
      <c r="I49343" s="1"/>
      <c r="J49343" s="110"/>
    </row>
    <row r="49344" spans="9:10" x14ac:dyDescent="0.25">
      <c r="I49344" s="1"/>
      <c r="J49344" s="110"/>
    </row>
    <row r="49345" spans="9:10" x14ac:dyDescent="0.25">
      <c r="I49345" s="1"/>
      <c r="J49345" s="110"/>
    </row>
    <row r="49346" spans="9:10" x14ac:dyDescent="0.25">
      <c r="I49346" s="1"/>
      <c r="J49346" s="110"/>
    </row>
    <row r="49347" spans="9:10" x14ac:dyDescent="0.25">
      <c r="I49347" s="1"/>
      <c r="J49347" s="110"/>
    </row>
    <row r="49348" spans="9:10" x14ac:dyDescent="0.25">
      <c r="I49348" s="1"/>
      <c r="J49348" s="110"/>
    </row>
    <row r="49349" spans="9:10" x14ac:dyDescent="0.25">
      <c r="I49349" s="1"/>
      <c r="J49349" s="110"/>
    </row>
    <row r="49350" spans="9:10" x14ac:dyDescent="0.25">
      <c r="I49350" s="1"/>
      <c r="J49350" s="110"/>
    </row>
    <row r="49351" spans="9:10" x14ac:dyDescent="0.25">
      <c r="I49351" s="1"/>
      <c r="J49351" s="110"/>
    </row>
    <row r="49352" spans="9:10" x14ac:dyDescent="0.25">
      <c r="I49352" s="1"/>
      <c r="J49352" s="110"/>
    </row>
    <row r="49353" spans="9:10" x14ac:dyDescent="0.25">
      <c r="I49353" s="1"/>
      <c r="J49353" s="110"/>
    </row>
    <row r="49354" spans="9:10" x14ac:dyDescent="0.25">
      <c r="I49354" s="1"/>
      <c r="J49354" s="110"/>
    </row>
    <row r="49355" spans="9:10" x14ac:dyDescent="0.25">
      <c r="I49355" s="1"/>
      <c r="J49355" s="110"/>
    </row>
    <row r="49356" spans="9:10" x14ac:dyDescent="0.25">
      <c r="I49356" s="1"/>
      <c r="J49356" s="110"/>
    </row>
    <row r="49357" spans="9:10" x14ac:dyDescent="0.25">
      <c r="I49357" s="1"/>
      <c r="J49357" s="110"/>
    </row>
    <row r="49358" spans="9:10" x14ac:dyDescent="0.25">
      <c r="I49358" s="1"/>
      <c r="J49358" s="110"/>
    </row>
    <row r="49359" spans="9:10" x14ac:dyDescent="0.25">
      <c r="I49359" s="1"/>
      <c r="J49359" s="110"/>
    </row>
    <row r="49360" spans="9:10" x14ac:dyDescent="0.25">
      <c r="I49360" s="1"/>
      <c r="J49360" s="110"/>
    </row>
    <row r="49361" spans="9:10" x14ac:dyDescent="0.25">
      <c r="I49361" s="1"/>
      <c r="J49361" s="110"/>
    </row>
    <row r="49362" spans="9:10" x14ac:dyDescent="0.25">
      <c r="I49362" s="1"/>
      <c r="J49362" s="110"/>
    </row>
    <row r="49363" spans="9:10" x14ac:dyDescent="0.25">
      <c r="I49363" s="1"/>
      <c r="J49363" s="110"/>
    </row>
    <row r="49364" spans="9:10" x14ac:dyDescent="0.25">
      <c r="I49364" s="1"/>
      <c r="J49364" s="110"/>
    </row>
    <row r="49365" spans="9:10" x14ac:dyDescent="0.25">
      <c r="I49365" s="1"/>
      <c r="J49365" s="110"/>
    </row>
    <row r="49366" spans="9:10" x14ac:dyDescent="0.25">
      <c r="I49366" s="1"/>
      <c r="J49366" s="110"/>
    </row>
    <row r="49367" spans="9:10" x14ac:dyDescent="0.25">
      <c r="I49367" s="1"/>
      <c r="J49367" s="110"/>
    </row>
    <row r="49368" spans="9:10" x14ac:dyDescent="0.25">
      <c r="I49368" s="1"/>
      <c r="J49368" s="110"/>
    </row>
    <row r="49369" spans="9:10" x14ac:dyDescent="0.25">
      <c r="I49369" s="1"/>
      <c r="J49369" s="110"/>
    </row>
    <row r="49370" spans="9:10" x14ac:dyDescent="0.25">
      <c r="I49370" s="1"/>
      <c r="J49370" s="110"/>
    </row>
    <row r="49371" spans="9:10" x14ac:dyDescent="0.25">
      <c r="I49371" s="1"/>
      <c r="J49371" s="110"/>
    </row>
    <row r="49372" spans="9:10" x14ac:dyDescent="0.25">
      <c r="I49372" s="1"/>
      <c r="J49372" s="110"/>
    </row>
    <row r="49373" spans="9:10" x14ac:dyDescent="0.25">
      <c r="I49373" s="1"/>
      <c r="J49373" s="110"/>
    </row>
    <row r="49374" spans="9:10" x14ac:dyDescent="0.25">
      <c r="I49374" s="1"/>
      <c r="J49374" s="110"/>
    </row>
    <row r="49375" spans="9:10" x14ac:dyDescent="0.25">
      <c r="I49375" s="1"/>
      <c r="J49375" s="110"/>
    </row>
    <row r="49376" spans="9:10" x14ac:dyDescent="0.25">
      <c r="I49376" s="1"/>
      <c r="J49376" s="110"/>
    </row>
    <row r="49377" spans="9:10" x14ac:dyDescent="0.25">
      <c r="I49377" s="1"/>
      <c r="J49377" s="110"/>
    </row>
    <row r="49378" spans="9:10" x14ac:dyDescent="0.25">
      <c r="I49378" s="1"/>
      <c r="J49378" s="110"/>
    </row>
    <row r="49379" spans="9:10" x14ac:dyDescent="0.25">
      <c r="I49379" s="1"/>
      <c r="J49379" s="110"/>
    </row>
    <row r="49380" spans="9:10" x14ac:dyDescent="0.25">
      <c r="I49380" s="1"/>
      <c r="J49380" s="110"/>
    </row>
    <row r="49381" spans="9:10" x14ac:dyDescent="0.25">
      <c r="I49381" s="1"/>
      <c r="J49381" s="110"/>
    </row>
    <row r="49382" spans="9:10" x14ac:dyDescent="0.25">
      <c r="I49382" s="1"/>
      <c r="J49382" s="110"/>
    </row>
    <row r="49383" spans="9:10" x14ac:dyDescent="0.25">
      <c r="I49383" s="1"/>
      <c r="J49383" s="110"/>
    </row>
    <row r="49384" spans="9:10" x14ac:dyDescent="0.25">
      <c r="I49384" s="1"/>
      <c r="J49384" s="110"/>
    </row>
    <row r="49385" spans="9:10" x14ac:dyDescent="0.25">
      <c r="I49385" s="1"/>
      <c r="J49385" s="110"/>
    </row>
    <row r="49386" spans="9:10" x14ac:dyDescent="0.25">
      <c r="I49386" s="1"/>
      <c r="J49386" s="110"/>
    </row>
    <row r="49387" spans="9:10" x14ac:dyDescent="0.25">
      <c r="I49387" s="1"/>
      <c r="J49387" s="110"/>
    </row>
    <row r="49388" spans="9:10" x14ac:dyDescent="0.25">
      <c r="I49388" s="1"/>
      <c r="J49388" s="110"/>
    </row>
    <row r="49389" spans="9:10" x14ac:dyDescent="0.25">
      <c r="I49389" s="1"/>
      <c r="J49389" s="110"/>
    </row>
    <row r="49390" spans="9:10" x14ac:dyDescent="0.25">
      <c r="I49390" s="1"/>
      <c r="J49390" s="110"/>
    </row>
    <row r="49391" spans="9:10" x14ac:dyDescent="0.25">
      <c r="I49391" s="1"/>
      <c r="J49391" s="110"/>
    </row>
    <row r="49392" spans="9:10" x14ac:dyDescent="0.25">
      <c r="I49392" s="1"/>
      <c r="J49392" s="110"/>
    </row>
    <row r="49393" spans="9:10" x14ac:dyDescent="0.25">
      <c r="I49393" s="1"/>
      <c r="J49393" s="110"/>
    </row>
    <row r="49394" spans="9:10" x14ac:dyDescent="0.25">
      <c r="I49394" s="1"/>
      <c r="J49394" s="110"/>
    </row>
    <row r="49395" spans="9:10" x14ac:dyDescent="0.25">
      <c r="I49395" s="1"/>
      <c r="J49395" s="110"/>
    </row>
    <row r="49396" spans="9:10" x14ac:dyDescent="0.25">
      <c r="I49396" s="1"/>
      <c r="J49396" s="110"/>
    </row>
    <row r="49397" spans="9:10" x14ac:dyDescent="0.25">
      <c r="I49397" s="1"/>
      <c r="J49397" s="110"/>
    </row>
    <row r="49398" spans="9:10" x14ac:dyDescent="0.25">
      <c r="I49398" s="1"/>
      <c r="J49398" s="110"/>
    </row>
    <row r="49399" spans="9:10" x14ac:dyDescent="0.25">
      <c r="I49399" s="1"/>
      <c r="J49399" s="110"/>
    </row>
    <row r="49400" spans="9:10" x14ac:dyDescent="0.25">
      <c r="I49400" s="1"/>
      <c r="J49400" s="110"/>
    </row>
    <row r="49401" spans="9:10" x14ac:dyDescent="0.25">
      <c r="I49401" s="1"/>
      <c r="J49401" s="110"/>
    </row>
    <row r="49402" spans="9:10" x14ac:dyDescent="0.25">
      <c r="I49402" s="1"/>
      <c r="J49402" s="110"/>
    </row>
    <row r="49403" spans="9:10" x14ac:dyDescent="0.25">
      <c r="I49403" s="1"/>
      <c r="J49403" s="110"/>
    </row>
    <row r="49404" spans="9:10" x14ac:dyDescent="0.25">
      <c r="I49404" s="1"/>
      <c r="J49404" s="110"/>
    </row>
    <row r="49405" spans="9:10" x14ac:dyDescent="0.25">
      <c r="I49405" s="1"/>
      <c r="J49405" s="110"/>
    </row>
    <row r="49406" spans="9:10" x14ac:dyDescent="0.25">
      <c r="I49406" s="1"/>
      <c r="J49406" s="110"/>
    </row>
    <row r="49407" spans="9:10" x14ac:dyDescent="0.25">
      <c r="I49407" s="1"/>
      <c r="J49407" s="110"/>
    </row>
    <row r="49408" spans="9:10" x14ac:dyDescent="0.25">
      <c r="I49408" s="1"/>
      <c r="J49408" s="110"/>
    </row>
    <row r="49409" spans="9:10" x14ac:dyDescent="0.25">
      <c r="I49409" s="1"/>
      <c r="J49409" s="110"/>
    </row>
    <row r="49410" spans="9:10" x14ac:dyDescent="0.25">
      <c r="I49410" s="1"/>
      <c r="J49410" s="110"/>
    </row>
    <row r="49411" spans="9:10" x14ac:dyDescent="0.25">
      <c r="I49411" s="1"/>
      <c r="J49411" s="110"/>
    </row>
    <row r="49412" spans="9:10" x14ac:dyDescent="0.25">
      <c r="I49412" s="1"/>
      <c r="J49412" s="110"/>
    </row>
    <row r="49413" spans="9:10" x14ac:dyDescent="0.25">
      <c r="I49413" s="1"/>
      <c r="J49413" s="110"/>
    </row>
    <row r="49414" spans="9:10" x14ac:dyDescent="0.25">
      <c r="I49414" s="1"/>
      <c r="J49414" s="110"/>
    </row>
    <row r="49415" spans="9:10" x14ac:dyDescent="0.25">
      <c r="I49415" s="1"/>
      <c r="J49415" s="110"/>
    </row>
    <row r="49416" spans="9:10" x14ac:dyDescent="0.25">
      <c r="I49416" s="1"/>
      <c r="J49416" s="110"/>
    </row>
    <row r="49417" spans="9:10" x14ac:dyDescent="0.25">
      <c r="I49417" s="1"/>
      <c r="J49417" s="110"/>
    </row>
    <row r="49418" spans="9:10" x14ac:dyDescent="0.25">
      <c r="I49418" s="1"/>
      <c r="J49418" s="110"/>
    </row>
    <row r="49419" spans="9:10" x14ac:dyDescent="0.25">
      <c r="I49419" s="1"/>
      <c r="J49419" s="110"/>
    </row>
    <row r="49420" spans="9:10" x14ac:dyDescent="0.25">
      <c r="I49420" s="1"/>
      <c r="J49420" s="110"/>
    </row>
    <row r="49421" spans="9:10" x14ac:dyDescent="0.25">
      <c r="I49421" s="1"/>
      <c r="J49421" s="110"/>
    </row>
    <row r="49422" spans="9:10" x14ac:dyDescent="0.25">
      <c r="I49422" s="1"/>
      <c r="J49422" s="110"/>
    </row>
    <row r="49423" spans="9:10" x14ac:dyDescent="0.25">
      <c r="I49423" s="1"/>
      <c r="J49423" s="110"/>
    </row>
    <row r="49424" spans="9:10" x14ac:dyDescent="0.25">
      <c r="I49424" s="1"/>
      <c r="J49424" s="110"/>
    </row>
    <row r="49425" spans="9:10" x14ac:dyDescent="0.25">
      <c r="I49425" s="1"/>
      <c r="J49425" s="110"/>
    </row>
    <row r="49426" spans="9:10" x14ac:dyDescent="0.25">
      <c r="I49426" s="1"/>
      <c r="J49426" s="110"/>
    </row>
    <row r="49427" spans="9:10" x14ac:dyDescent="0.25">
      <c r="I49427" s="1"/>
      <c r="J49427" s="110"/>
    </row>
    <row r="49428" spans="9:10" x14ac:dyDescent="0.25">
      <c r="I49428" s="1"/>
      <c r="J49428" s="110"/>
    </row>
    <row r="49429" spans="9:10" x14ac:dyDescent="0.25">
      <c r="I49429" s="1"/>
      <c r="J49429" s="110"/>
    </row>
    <row r="49430" spans="9:10" x14ac:dyDescent="0.25">
      <c r="I49430" s="1"/>
      <c r="J49430" s="110"/>
    </row>
    <row r="49431" spans="9:10" x14ac:dyDescent="0.25">
      <c r="I49431" s="1"/>
      <c r="J49431" s="110"/>
    </row>
    <row r="49432" spans="9:10" x14ac:dyDescent="0.25">
      <c r="I49432" s="1"/>
      <c r="J49432" s="110"/>
    </row>
    <row r="49433" spans="9:10" x14ac:dyDescent="0.25">
      <c r="I49433" s="1"/>
      <c r="J49433" s="110"/>
    </row>
    <row r="49434" spans="9:10" x14ac:dyDescent="0.25">
      <c r="I49434" s="1"/>
      <c r="J49434" s="110"/>
    </row>
    <row r="49435" spans="9:10" x14ac:dyDescent="0.25">
      <c r="I49435" s="1"/>
      <c r="J49435" s="110"/>
    </row>
    <row r="49436" spans="9:10" x14ac:dyDescent="0.25">
      <c r="I49436" s="1"/>
      <c r="J49436" s="110"/>
    </row>
    <row r="49437" spans="9:10" x14ac:dyDescent="0.25">
      <c r="I49437" s="1"/>
      <c r="J49437" s="110"/>
    </row>
    <row r="49438" spans="9:10" x14ac:dyDescent="0.25">
      <c r="I49438" s="1"/>
      <c r="J49438" s="110"/>
    </row>
    <row r="49439" spans="9:10" x14ac:dyDescent="0.25">
      <c r="I49439" s="1"/>
      <c r="J49439" s="110"/>
    </row>
    <row r="49440" spans="9:10" x14ac:dyDescent="0.25">
      <c r="I49440" s="1"/>
      <c r="J49440" s="110"/>
    </row>
    <row r="49441" spans="9:10" x14ac:dyDescent="0.25">
      <c r="I49441" s="1"/>
      <c r="J49441" s="110"/>
    </row>
    <row r="49442" spans="9:10" x14ac:dyDescent="0.25">
      <c r="I49442" s="1"/>
      <c r="J49442" s="110"/>
    </row>
    <row r="49443" spans="9:10" x14ac:dyDescent="0.25">
      <c r="I49443" s="1"/>
      <c r="J49443" s="110"/>
    </row>
    <row r="49444" spans="9:10" x14ac:dyDescent="0.25">
      <c r="I49444" s="1"/>
      <c r="J49444" s="110"/>
    </row>
    <row r="49445" spans="9:10" x14ac:dyDescent="0.25">
      <c r="I49445" s="1"/>
      <c r="J49445" s="110"/>
    </row>
    <row r="49446" spans="9:10" x14ac:dyDescent="0.25">
      <c r="I49446" s="1"/>
      <c r="J49446" s="110"/>
    </row>
    <row r="49447" spans="9:10" x14ac:dyDescent="0.25">
      <c r="I49447" s="1"/>
      <c r="J49447" s="110"/>
    </row>
    <row r="49448" spans="9:10" x14ac:dyDescent="0.25">
      <c r="I49448" s="1"/>
      <c r="J49448" s="110"/>
    </row>
    <row r="49449" spans="9:10" x14ac:dyDescent="0.25">
      <c r="I49449" s="1"/>
      <c r="J49449" s="110"/>
    </row>
    <row r="49450" spans="9:10" x14ac:dyDescent="0.25">
      <c r="I49450" s="1"/>
      <c r="J49450" s="110"/>
    </row>
    <row r="49451" spans="9:10" x14ac:dyDescent="0.25">
      <c r="I49451" s="1"/>
      <c r="J49451" s="110"/>
    </row>
    <row r="49452" spans="9:10" x14ac:dyDescent="0.25">
      <c r="I49452" s="1"/>
      <c r="J49452" s="110"/>
    </row>
    <row r="49453" spans="9:10" x14ac:dyDescent="0.25">
      <c r="I49453" s="1"/>
      <c r="J49453" s="110"/>
    </row>
    <row r="49454" spans="9:10" x14ac:dyDescent="0.25">
      <c r="I49454" s="1"/>
      <c r="J49454" s="110"/>
    </row>
    <row r="49455" spans="9:10" x14ac:dyDescent="0.25">
      <c r="I49455" s="1"/>
      <c r="J49455" s="110"/>
    </row>
    <row r="49456" spans="9:10" x14ac:dyDescent="0.25">
      <c r="I49456" s="1"/>
      <c r="J49456" s="110"/>
    </row>
    <row r="49457" spans="9:10" x14ac:dyDescent="0.25">
      <c r="I49457" s="1"/>
      <c r="J49457" s="110"/>
    </row>
    <row r="49458" spans="9:10" x14ac:dyDescent="0.25">
      <c r="I49458" s="1"/>
      <c r="J49458" s="110"/>
    </row>
    <row r="49459" spans="9:10" x14ac:dyDescent="0.25">
      <c r="I49459" s="1"/>
      <c r="J49459" s="110"/>
    </row>
    <row r="49460" spans="9:10" x14ac:dyDescent="0.25">
      <c r="I49460" s="1"/>
      <c r="J49460" s="110"/>
    </row>
    <row r="49461" spans="9:10" x14ac:dyDescent="0.25">
      <c r="I49461" s="1"/>
      <c r="J49461" s="110"/>
    </row>
    <row r="49462" spans="9:10" x14ac:dyDescent="0.25">
      <c r="I49462" s="1"/>
      <c r="J49462" s="110"/>
    </row>
    <row r="49463" spans="9:10" x14ac:dyDescent="0.25">
      <c r="I49463" s="1"/>
      <c r="J49463" s="110"/>
    </row>
    <row r="49464" spans="9:10" x14ac:dyDescent="0.25">
      <c r="I49464" s="1"/>
      <c r="J49464" s="110"/>
    </row>
    <row r="49465" spans="9:10" x14ac:dyDescent="0.25">
      <c r="I49465" s="1"/>
      <c r="J49465" s="110"/>
    </row>
    <row r="49466" spans="9:10" x14ac:dyDescent="0.25">
      <c r="I49466" s="1"/>
      <c r="J49466" s="110"/>
    </row>
    <row r="49467" spans="9:10" x14ac:dyDescent="0.25">
      <c r="I49467" s="1"/>
      <c r="J49467" s="110"/>
    </row>
    <row r="49468" spans="9:10" x14ac:dyDescent="0.25">
      <c r="I49468" s="1"/>
      <c r="J49468" s="110"/>
    </row>
    <row r="49469" spans="9:10" x14ac:dyDescent="0.25">
      <c r="I49469" s="1"/>
      <c r="J49469" s="110"/>
    </row>
    <row r="49470" spans="9:10" x14ac:dyDescent="0.25">
      <c r="I49470" s="1"/>
      <c r="J49470" s="110"/>
    </row>
    <row r="49471" spans="9:10" x14ac:dyDescent="0.25">
      <c r="I49471" s="1"/>
      <c r="J49471" s="110"/>
    </row>
    <row r="49472" spans="9:10" x14ac:dyDescent="0.25">
      <c r="I49472" s="1"/>
      <c r="J49472" s="110"/>
    </row>
    <row r="49473" spans="9:10" x14ac:dyDescent="0.25">
      <c r="I49473" s="1"/>
      <c r="J49473" s="110"/>
    </row>
    <row r="49474" spans="9:10" x14ac:dyDescent="0.25">
      <c r="I49474" s="1"/>
      <c r="J49474" s="110"/>
    </row>
    <row r="49475" spans="9:10" x14ac:dyDescent="0.25">
      <c r="I49475" s="1"/>
      <c r="J49475" s="110"/>
    </row>
    <row r="49476" spans="9:10" x14ac:dyDescent="0.25">
      <c r="I49476" s="1"/>
      <c r="J49476" s="110"/>
    </row>
    <row r="49477" spans="9:10" x14ac:dyDescent="0.25">
      <c r="I49477" s="1"/>
      <c r="J49477" s="110"/>
    </row>
    <row r="49478" spans="9:10" x14ac:dyDescent="0.25">
      <c r="I49478" s="1"/>
      <c r="J49478" s="110"/>
    </row>
    <row r="49479" spans="9:10" x14ac:dyDescent="0.25">
      <c r="I49479" s="1"/>
      <c r="J49479" s="110"/>
    </row>
    <row r="49480" spans="9:10" x14ac:dyDescent="0.25">
      <c r="I49480" s="1"/>
      <c r="J49480" s="110"/>
    </row>
    <row r="49481" spans="9:10" x14ac:dyDescent="0.25">
      <c r="I49481" s="1"/>
      <c r="J49481" s="110"/>
    </row>
    <row r="49482" spans="9:10" x14ac:dyDescent="0.25">
      <c r="I49482" s="1"/>
      <c r="J49482" s="110"/>
    </row>
    <row r="49483" spans="9:10" x14ac:dyDescent="0.25">
      <c r="I49483" s="1"/>
      <c r="J49483" s="110"/>
    </row>
    <row r="49484" spans="9:10" x14ac:dyDescent="0.25">
      <c r="I49484" s="1"/>
      <c r="J49484" s="110"/>
    </row>
    <row r="49485" spans="9:10" x14ac:dyDescent="0.25">
      <c r="I49485" s="1"/>
      <c r="J49485" s="110"/>
    </row>
    <row r="49486" spans="9:10" x14ac:dyDescent="0.25">
      <c r="I49486" s="1"/>
      <c r="J49486" s="110"/>
    </row>
    <row r="49487" spans="9:10" x14ac:dyDescent="0.25">
      <c r="I49487" s="1"/>
      <c r="J49487" s="110"/>
    </row>
    <row r="49488" spans="9:10" x14ac:dyDescent="0.25">
      <c r="I49488" s="1"/>
      <c r="J49488" s="110"/>
    </row>
    <row r="49489" spans="9:10" x14ac:dyDescent="0.25">
      <c r="I49489" s="1"/>
      <c r="J49489" s="110"/>
    </row>
    <row r="49490" spans="9:10" x14ac:dyDescent="0.25">
      <c r="I49490" s="1"/>
      <c r="J49490" s="110"/>
    </row>
    <row r="49491" spans="9:10" x14ac:dyDescent="0.25">
      <c r="I49491" s="1"/>
      <c r="J49491" s="110"/>
    </row>
    <row r="49492" spans="9:10" x14ac:dyDescent="0.25">
      <c r="I49492" s="1"/>
      <c r="J49492" s="110"/>
    </row>
    <row r="49493" spans="9:10" x14ac:dyDescent="0.25">
      <c r="I49493" s="1"/>
      <c r="J49493" s="110"/>
    </row>
    <row r="49494" spans="9:10" x14ac:dyDescent="0.25">
      <c r="I49494" s="1"/>
      <c r="J49494" s="110"/>
    </row>
    <row r="49495" spans="9:10" x14ac:dyDescent="0.25">
      <c r="I49495" s="1"/>
      <c r="J49495" s="110"/>
    </row>
    <row r="49496" spans="9:10" x14ac:dyDescent="0.25">
      <c r="I49496" s="1"/>
      <c r="J49496" s="110"/>
    </row>
    <row r="49497" spans="9:10" x14ac:dyDescent="0.25">
      <c r="I49497" s="1"/>
      <c r="J49497" s="110"/>
    </row>
    <row r="49498" spans="9:10" x14ac:dyDescent="0.25">
      <c r="I49498" s="1"/>
      <c r="J49498" s="110"/>
    </row>
    <row r="49499" spans="9:10" x14ac:dyDescent="0.25">
      <c r="I49499" s="1"/>
      <c r="J49499" s="110"/>
    </row>
    <row r="49500" spans="9:10" x14ac:dyDescent="0.25">
      <c r="I49500" s="1"/>
      <c r="J49500" s="110"/>
    </row>
    <row r="49501" spans="9:10" x14ac:dyDescent="0.25">
      <c r="I49501" s="1"/>
      <c r="J49501" s="110"/>
    </row>
    <row r="49502" spans="9:10" x14ac:dyDescent="0.25">
      <c r="I49502" s="1"/>
      <c r="J49502" s="110"/>
    </row>
    <row r="49503" spans="9:10" x14ac:dyDescent="0.25">
      <c r="I49503" s="1"/>
      <c r="J49503" s="110"/>
    </row>
    <row r="49504" spans="9:10" x14ac:dyDescent="0.25">
      <c r="I49504" s="1"/>
      <c r="J49504" s="110"/>
    </row>
    <row r="49505" spans="9:10" x14ac:dyDescent="0.25">
      <c r="I49505" s="1"/>
      <c r="J49505" s="110"/>
    </row>
    <row r="49506" spans="9:10" x14ac:dyDescent="0.25">
      <c r="I49506" s="1"/>
      <c r="J49506" s="110"/>
    </row>
    <row r="49507" spans="9:10" x14ac:dyDescent="0.25">
      <c r="I49507" s="1"/>
      <c r="J49507" s="110"/>
    </row>
    <row r="49508" spans="9:10" x14ac:dyDescent="0.25">
      <c r="I49508" s="1"/>
      <c r="J49508" s="110"/>
    </row>
    <row r="49509" spans="9:10" x14ac:dyDescent="0.25">
      <c r="I49509" s="1"/>
      <c r="J49509" s="110"/>
    </row>
    <row r="49510" spans="9:10" x14ac:dyDescent="0.25">
      <c r="I49510" s="1"/>
      <c r="J49510" s="110"/>
    </row>
    <row r="49511" spans="9:10" x14ac:dyDescent="0.25">
      <c r="I49511" s="1"/>
      <c r="J49511" s="110"/>
    </row>
    <row r="49512" spans="9:10" x14ac:dyDescent="0.25">
      <c r="I49512" s="1"/>
      <c r="J49512" s="110"/>
    </row>
    <row r="49513" spans="9:10" x14ac:dyDescent="0.25">
      <c r="I49513" s="1"/>
      <c r="J49513" s="110"/>
    </row>
    <row r="49514" spans="9:10" x14ac:dyDescent="0.25">
      <c r="I49514" s="1"/>
      <c r="J49514" s="110"/>
    </row>
    <row r="49515" spans="9:10" x14ac:dyDescent="0.25">
      <c r="I49515" s="1"/>
      <c r="J49515" s="110"/>
    </row>
    <row r="49516" spans="9:10" x14ac:dyDescent="0.25">
      <c r="I49516" s="1"/>
      <c r="J49516" s="110"/>
    </row>
    <row r="49517" spans="9:10" x14ac:dyDescent="0.25">
      <c r="I49517" s="1"/>
      <c r="J49517" s="110"/>
    </row>
    <row r="49518" spans="9:10" x14ac:dyDescent="0.25">
      <c r="I49518" s="1"/>
      <c r="J49518" s="110"/>
    </row>
    <row r="49519" spans="9:10" x14ac:dyDescent="0.25">
      <c r="I49519" s="1"/>
      <c r="J49519" s="110"/>
    </row>
    <row r="49520" spans="9:10" x14ac:dyDescent="0.25">
      <c r="I49520" s="1"/>
      <c r="J49520" s="110"/>
    </row>
    <row r="49521" spans="9:10" x14ac:dyDescent="0.25">
      <c r="I49521" s="1"/>
      <c r="J49521" s="110"/>
    </row>
    <row r="49522" spans="9:10" x14ac:dyDescent="0.25">
      <c r="I49522" s="1"/>
      <c r="J49522" s="110"/>
    </row>
    <row r="49523" spans="9:10" x14ac:dyDescent="0.25">
      <c r="I49523" s="1"/>
      <c r="J49523" s="110"/>
    </row>
    <row r="49524" spans="9:10" x14ac:dyDescent="0.25">
      <c r="I49524" s="1"/>
      <c r="J49524" s="110"/>
    </row>
    <row r="49525" spans="9:10" x14ac:dyDescent="0.25">
      <c r="I49525" s="1"/>
      <c r="J49525" s="110"/>
    </row>
    <row r="49526" spans="9:10" x14ac:dyDescent="0.25">
      <c r="I49526" s="1"/>
      <c r="J49526" s="110"/>
    </row>
    <row r="49527" spans="9:10" x14ac:dyDescent="0.25">
      <c r="I49527" s="1"/>
      <c r="J49527" s="110"/>
    </row>
    <row r="49528" spans="9:10" x14ac:dyDescent="0.25">
      <c r="I49528" s="1"/>
      <c r="J49528" s="110"/>
    </row>
    <row r="49529" spans="9:10" x14ac:dyDescent="0.25">
      <c r="I49529" s="1"/>
      <c r="J49529" s="110"/>
    </row>
    <row r="49530" spans="9:10" x14ac:dyDescent="0.25">
      <c r="I49530" s="1"/>
      <c r="J49530" s="110"/>
    </row>
    <row r="49531" spans="9:10" x14ac:dyDescent="0.25">
      <c r="I49531" s="1"/>
      <c r="J49531" s="110"/>
    </row>
    <row r="49532" spans="9:10" x14ac:dyDescent="0.25">
      <c r="I49532" s="1"/>
      <c r="J49532" s="110"/>
    </row>
    <row r="49533" spans="9:10" x14ac:dyDescent="0.25">
      <c r="I49533" s="1"/>
      <c r="J49533" s="110"/>
    </row>
    <row r="49534" spans="9:10" x14ac:dyDescent="0.25">
      <c r="I49534" s="1"/>
      <c r="J49534" s="110"/>
    </row>
    <row r="49535" spans="9:10" x14ac:dyDescent="0.25">
      <c r="I49535" s="1"/>
      <c r="J49535" s="110"/>
    </row>
    <row r="49536" spans="9:10" x14ac:dyDescent="0.25">
      <c r="I49536" s="1"/>
      <c r="J49536" s="110"/>
    </row>
    <row r="49537" spans="9:10" x14ac:dyDescent="0.25">
      <c r="I49537" s="1"/>
      <c r="J49537" s="110"/>
    </row>
    <row r="49538" spans="9:10" x14ac:dyDescent="0.25">
      <c r="I49538" s="1"/>
      <c r="J49538" s="110"/>
    </row>
    <row r="49539" spans="9:10" x14ac:dyDescent="0.25">
      <c r="I49539" s="1"/>
      <c r="J49539" s="110"/>
    </row>
    <row r="49540" spans="9:10" x14ac:dyDescent="0.25">
      <c r="I49540" s="1"/>
      <c r="J49540" s="110"/>
    </row>
    <row r="49541" spans="9:10" x14ac:dyDescent="0.25">
      <c r="I49541" s="1"/>
      <c r="J49541" s="110"/>
    </row>
    <row r="49542" spans="9:10" x14ac:dyDescent="0.25">
      <c r="I49542" s="1"/>
      <c r="J49542" s="110"/>
    </row>
    <row r="49543" spans="9:10" x14ac:dyDescent="0.25">
      <c r="I49543" s="1"/>
      <c r="J49543" s="110"/>
    </row>
    <row r="49544" spans="9:10" x14ac:dyDescent="0.25">
      <c r="I49544" s="1"/>
      <c r="J49544" s="110"/>
    </row>
    <row r="49545" spans="9:10" x14ac:dyDescent="0.25">
      <c r="I49545" s="1"/>
      <c r="J49545" s="110"/>
    </row>
    <row r="49546" spans="9:10" x14ac:dyDescent="0.25">
      <c r="I49546" s="1"/>
      <c r="J49546" s="110"/>
    </row>
    <row r="49547" spans="9:10" x14ac:dyDescent="0.25">
      <c r="I49547" s="1"/>
      <c r="J49547" s="110"/>
    </row>
    <row r="49548" spans="9:10" x14ac:dyDescent="0.25">
      <c r="I49548" s="1"/>
      <c r="J49548" s="110"/>
    </row>
    <row r="49549" spans="9:10" x14ac:dyDescent="0.25">
      <c r="I49549" s="1"/>
      <c r="J49549" s="110"/>
    </row>
    <row r="49550" spans="9:10" x14ac:dyDescent="0.25">
      <c r="I49550" s="1"/>
      <c r="J49550" s="110"/>
    </row>
    <row r="49551" spans="9:10" x14ac:dyDescent="0.25">
      <c r="I49551" s="1"/>
      <c r="J49551" s="110"/>
    </row>
    <row r="49552" spans="9:10" x14ac:dyDescent="0.25">
      <c r="I49552" s="1"/>
      <c r="J49552" s="110"/>
    </row>
    <row r="49553" spans="9:10" x14ac:dyDescent="0.25">
      <c r="I49553" s="1"/>
      <c r="J49553" s="110"/>
    </row>
    <row r="49554" spans="9:10" x14ac:dyDescent="0.25">
      <c r="I49554" s="1"/>
      <c r="J49554" s="110"/>
    </row>
    <row r="49555" spans="9:10" x14ac:dyDescent="0.25">
      <c r="I49555" s="1"/>
      <c r="J49555" s="110"/>
    </row>
    <row r="49556" spans="9:10" x14ac:dyDescent="0.25">
      <c r="I49556" s="1"/>
      <c r="J49556" s="110"/>
    </row>
    <row r="49557" spans="9:10" x14ac:dyDescent="0.25">
      <c r="I49557" s="1"/>
      <c r="J49557" s="110"/>
    </row>
    <row r="49558" spans="9:10" x14ac:dyDescent="0.25">
      <c r="I49558" s="1"/>
      <c r="J49558" s="110"/>
    </row>
    <row r="49559" spans="9:10" x14ac:dyDescent="0.25">
      <c r="I49559" s="1"/>
      <c r="J49559" s="110"/>
    </row>
    <row r="49560" spans="9:10" x14ac:dyDescent="0.25">
      <c r="I49560" s="1"/>
      <c r="J49560" s="110"/>
    </row>
    <row r="49561" spans="9:10" x14ac:dyDescent="0.25">
      <c r="I49561" s="1"/>
      <c r="J49561" s="110"/>
    </row>
    <row r="49562" spans="9:10" x14ac:dyDescent="0.25">
      <c r="I49562" s="1"/>
      <c r="J49562" s="110"/>
    </row>
    <row r="49563" spans="9:10" x14ac:dyDescent="0.25">
      <c r="I49563" s="1"/>
      <c r="J49563" s="110"/>
    </row>
    <row r="49564" spans="9:10" x14ac:dyDescent="0.25">
      <c r="I49564" s="1"/>
      <c r="J49564" s="110"/>
    </row>
    <row r="49565" spans="9:10" x14ac:dyDescent="0.25">
      <c r="I49565" s="1"/>
      <c r="J49565" s="110"/>
    </row>
    <row r="49566" spans="9:10" x14ac:dyDescent="0.25">
      <c r="I49566" s="1"/>
      <c r="J49566" s="110"/>
    </row>
    <row r="49567" spans="9:10" x14ac:dyDescent="0.25">
      <c r="I49567" s="1"/>
      <c r="J49567" s="110"/>
    </row>
    <row r="49568" spans="9:10" x14ac:dyDescent="0.25">
      <c r="I49568" s="1"/>
      <c r="J49568" s="110"/>
    </row>
    <row r="49569" spans="9:10" x14ac:dyDescent="0.25">
      <c r="I49569" s="1"/>
      <c r="J49569" s="110"/>
    </row>
    <row r="49570" spans="9:10" x14ac:dyDescent="0.25">
      <c r="I49570" s="1"/>
      <c r="J49570" s="110"/>
    </row>
    <row r="49571" spans="9:10" x14ac:dyDescent="0.25">
      <c r="I49571" s="1"/>
      <c r="J49571" s="110"/>
    </row>
    <row r="49572" spans="9:10" x14ac:dyDescent="0.25">
      <c r="I49572" s="1"/>
      <c r="J49572" s="110"/>
    </row>
    <row r="49573" spans="9:10" x14ac:dyDescent="0.25">
      <c r="I49573" s="1"/>
      <c r="J49573" s="110"/>
    </row>
    <row r="49574" spans="9:10" x14ac:dyDescent="0.25">
      <c r="I49574" s="1"/>
      <c r="J49574" s="110"/>
    </row>
    <row r="49575" spans="9:10" x14ac:dyDescent="0.25">
      <c r="I49575" s="1"/>
      <c r="J49575" s="110"/>
    </row>
    <row r="49576" spans="9:10" x14ac:dyDescent="0.25">
      <c r="I49576" s="1"/>
      <c r="J49576" s="110"/>
    </row>
    <row r="49577" spans="9:10" x14ac:dyDescent="0.25">
      <c r="I49577" s="1"/>
      <c r="J49577" s="110"/>
    </row>
    <row r="49578" spans="9:10" x14ac:dyDescent="0.25">
      <c r="I49578" s="1"/>
      <c r="J49578" s="110"/>
    </row>
    <row r="49579" spans="9:10" x14ac:dyDescent="0.25">
      <c r="I49579" s="1"/>
      <c r="J49579" s="110"/>
    </row>
    <row r="49580" spans="9:10" x14ac:dyDescent="0.25">
      <c r="I49580" s="1"/>
      <c r="J49580" s="110"/>
    </row>
    <row r="49581" spans="9:10" x14ac:dyDescent="0.25">
      <c r="I49581" s="1"/>
      <c r="J49581" s="110"/>
    </row>
    <row r="49582" spans="9:10" x14ac:dyDescent="0.25">
      <c r="I49582" s="1"/>
      <c r="J49582" s="110"/>
    </row>
    <row r="49583" spans="9:10" x14ac:dyDescent="0.25">
      <c r="I49583" s="1"/>
      <c r="J49583" s="110"/>
    </row>
    <row r="49584" spans="9:10" x14ac:dyDescent="0.25">
      <c r="I49584" s="1"/>
      <c r="J49584" s="110"/>
    </row>
    <row r="49585" spans="9:10" x14ac:dyDescent="0.25">
      <c r="I49585" s="1"/>
      <c r="J49585" s="110"/>
    </row>
    <row r="49586" spans="9:10" x14ac:dyDescent="0.25">
      <c r="I49586" s="1"/>
      <c r="J49586" s="110"/>
    </row>
    <row r="49587" spans="9:10" x14ac:dyDescent="0.25">
      <c r="I49587" s="1"/>
      <c r="J49587" s="110"/>
    </row>
    <row r="49588" spans="9:10" x14ac:dyDescent="0.25">
      <c r="I49588" s="1"/>
      <c r="J49588" s="110"/>
    </row>
    <row r="49589" spans="9:10" x14ac:dyDescent="0.25">
      <c r="I49589" s="1"/>
      <c r="J49589" s="110"/>
    </row>
    <row r="49590" spans="9:10" x14ac:dyDescent="0.25">
      <c r="I49590" s="1"/>
      <c r="J49590" s="110"/>
    </row>
    <row r="49591" spans="9:10" x14ac:dyDescent="0.25">
      <c r="I49591" s="1"/>
      <c r="J49591" s="110"/>
    </row>
    <row r="49592" spans="9:10" x14ac:dyDescent="0.25">
      <c r="I49592" s="1"/>
      <c r="J49592" s="110"/>
    </row>
    <row r="49593" spans="9:10" x14ac:dyDescent="0.25">
      <c r="I49593" s="1"/>
      <c r="J49593" s="110"/>
    </row>
    <row r="49594" spans="9:10" x14ac:dyDescent="0.25">
      <c r="I49594" s="1"/>
      <c r="J49594" s="110"/>
    </row>
    <row r="49595" spans="9:10" x14ac:dyDescent="0.25">
      <c r="I49595" s="1"/>
      <c r="J49595" s="110"/>
    </row>
    <row r="49596" spans="9:10" x14ac:dyDescent="0.25">
      <c r="I49596" s="1"/>
      <c r="J49596" s="110"/>
    </row>
    <row r="49597" spans="9:10" x14ac:dyDescent="0.25">
      <c r="I49597" s="1"/>
      <c r="J49597" s="110"/>
    </row>
    <row r="49598" spans="9:10" x14ac:dyDescent="0.25">
      <c r="I49598" s="1"/>
      <c r="J49598" s="110"/>
    </row>
    <row r="49599" spans="9:10" x14ac:dyDescent="0.25">
      <c r="I49599" s="1"/>
      <c r="J49599" s="110"/>
    </row>
    <row r="49600" spans="9:10" x14ac:dyDescent="0.25">
      <c r="I49600" s="1"/>
      <c r="J49600" s="110"/>
    </row>
    <row r="49601" spans="9:10" x14ac:dyDescent="0.25">
      <c r="I49601" s="1"/>
      <c r="J49601" s="110"/>
    </row>
    <row r="49602" spans="9:10" x14ac:dyDescent="0.25">
      <c r="I49602" s="1"/>
      <c r="J49602" s="110"/>
    </row>
    <row r="49603" spans="9:10" x14ac:dyDescent="0.25">
      <c r="I49603" s="1"/>
      <c r="J49603" s="110"/>
    </row>
    <row r="49604" spans="9:10" x14ac:dyDescent="0.25">
      <c r="I49604" s="1"/>
      <c r="J49604" s="110"/>
    </row>
    <row r="49605" spans="9:10" x14ac:dyDescent="0.25">
      <c r="I49605" s="1"/>
      <c r="J49605" s="110"/>
    </row>
    <row r="49606" spans="9:10" x14ac:dyDescent="0.25">
      <c r="I49606" s="1"/>
      <c r="J49606" s="110"/>
    </row>
    <row r="49607" spans="9:10" x14ac:dyDescent="0.25">
      <c r="I49607" s="1"/>
      <c r="J49607" s="110"/>
    </row>
    <row r="49608" spans="9:10" x14ac:dyDescent="0.25">
      <c r="I49608" s="1"/>
      <c r="J49608" s="110"/>
    </row>
    <row r="49609" spans="9:10" x14ac:dyDescent="0.25">
      <c r="I49609" s="1"/>
      <c r="J49609" s="110"/>
    </row>
    <row r="49610" spans="9:10" x14ac:dyDescent="0.25">
      <c r="I49610" s="1"/>
      <c r="J49610" s="110"/>
    </row>
    <row r="49611" spans="9:10" x14ac:dyDescent="0.25">
      <c r="I49611" s="1"/>
      <c r="J49611" s="110"/>
    </row>
    <row r="49612" spans="9:10" x14ac:dyDescent="0.25">
      <c r="I49612" s="1"/>
      <c r="J49612" s="110"/>
    </row>
    <row r="49613" spans="9:10" x14ac:dyDescent="0.25">
      <c r="I49613" s="1"/>
      <c r="J49613" s="110"/>
    </row>
    <row r="49614" spans="9:10" x14ac:dyDescent="0.25">
      <c r="I49614" s="1"/>
      <c r="J49614" s="110"/>
    </row>
    <row r="49615" spans="9:10" x14ac:dyDescent="0.25">
      <c r="I49615" s="1"/>
      <c r="J49615" s="110"/>
    </row>
    <row r="49616" spans="9:10" x14ac:dyDescent="0.25">
      <c r="I49616" s="1"/>
      <c r="J49616" s="110"/>
    </row>
    <row r="49617" spans="9:10" x14ac:dyDescent="0.25">
      <c r="I49617" s="1"/>
      <c r="J49617" s="110"/>
    </row>
    <row r="49618" spans="9:10" x14ac:dyDescent="0.25">
      <c r="I49618" s="1"/>
      <c r="J49618" s="110"/>
    </row>
    <row r="49619" spans="9:10" x14ac:dyDescent="0.25">
      <c r="I49619" s="1"/>
      <c r="J49619" s="110"/>
    </row>
    <row r="49620" spans="9:10" x14ac:dyDescent="0.25">
      <c r="I49620" s="1"/>
      <c r="J49620" s="110"/>
    </row>
    <row r="49621" spans="9:10" x14ac:dyDescent="0.25">
      <c r="I49621" s="1"/>
      <c r="J49621" s="110"/>
    </row>
    <row r="49622" spans="9:10" x14ac:dyDescent="0.25">
      <c r="I49622" s="1"/>
      <c r="J49622" s="110"/>
    </row>
    <row r="49623" spans="9:10" x14ac:dyDescent="0.25">
      <c r="I49623" s="1"/>
      <c r="J49623" s="110"/>
    </row>
    <row r="49624" spans="9:10" x14ac:dyDescent="0.25">
      <c r="I49624" s="1"/>
      <c r="J49624" s="110"/>
    </row>
    <row r="49625" spans="9:10" x14ac:dyDescent="0.25">
      <c r="I49625" s="1"/>
      <c r="J49625" s="110"/>
    </row>
    <row r="49626" spans="9:10" x14ac:dyDescent="0.25">
      <c r="I49626" s="1"/>
      <c r="J49626" s="110"/>
    </row>
    <row r="49627" spans="9:10" x14ac:dyDescent="0.25">
      <c r="I49627" s="1"/>
      <c r="J49627" s="110"/>
    </row>
    <row r="49628" spans="9:10" x14ac:dyDescent="0.25">
      <c r="I49628" s="1"/>
      <c r="J49628" s="110"/>
    </row>
    <row r="49629" spans="9:10" x14ac:dyDescent="0.25">
      <c r="I49629" s="1"/>
      <c r="J49629" s="110"/>
    </row>
    <row r="49630" spans="9:10" x14ac:dyDescent="0.25">
      <c r="I49630" s="1"/>
      <c r="J49630" s="110"/>
    </row>
    <row r="49631" spans="9:10" x14ac:dyDescent="0.25">
      <c r="I49631" s="1"/>
      <c r="J49631" s="110"/>
    </row>
    <row r="49632" spans="9:10" x14ac:dyDescent="0.25">
      <c r="I49632" s="1"/>
      <c r="J49632" s="110"/>
    </row>
    <row r="49633" spans="9:10" x14ac:dyDescent="0.25">
      <c r="I49633" s="1"/>
      <c r="J49633" s="110"/>
    </row>
    <row r="49634" spans="9:10" x14ac:dyDescent="0.25">
      <c r="I49634" s="1"/>
      <c r="J49634" s="110"/>
    </row>
    <row r="49635" spans="9:10" x14ac:dyDescent="0.25">
      <c r="I49635" s="1"/>
      <c r="J49635" s="110"/>
    </row>
    <row r="49636" spans="9:10" x14ac:dyDescent="0.25">
      <c r="I49636" s="1"/>
      <c r="J49636" s="110"/>
    </row>
    <row r="49637" spans="9:10" x14ac:dyDescent="0.25">
      <c r="I49637" s="1"/>
      <c r="J49637" s="110"/>
    </row>
    <row r="49638" spans="9:10" x14ac:dyDescent="0.25">
      <c r="I49638" s="1"/>
      <c r="J49638" s="110"/>
    </row>
    <row r="49639" spans="9:10" x14ac:dyDescent="0.25">
      <c r="I49639" s="1"/>
      <c r="J49639" s="110"/>
    </row>
    <row r="49640" spans="9:10" x14ac:dyDescent="0.25">
      <c r="I49640" s="1"/>
      <c r="J49640" s="110"/>
    </row>
    <row r="49641" spans="9:10" x14ac:dyDescent="0.25">
      <c r="I49641" s="1"/>
      <c r="J49641" s="110"/>
    </row>
    <row r="49642" spans="9:10" x14ac:dyDescent="0.25">
      <c r="I49642" s="1"/>
      <c r="J49642" s="110"/>
    </row>
    <row r="49643" spans="9:10" x14ac:dyDescent="0.25">
      <c r="I49643" s="1"/>
      <c r="J49643" s="110"/>
    </row>
    <row r="49644" spans="9:10" x14ac:dyDescent="0.25">
      <c r="I49644" s="1"/>
      <c r="J49644" s="110"/>
    </row>
    <row r="49645" spans="9:10" x14ac:dyDescent="0.25">
      <c r="I49645" s="1"/>
      <c r="J49645" s="110"/>
    </row>
    <row r="49646" spans="9:10" x14ac:dyDescent="0.25">
      <c r="I49646" s="1"/>
      <c r="J49646" s="110"/>
    </row>
    <row r="49647" spans="9:10" x14ac:dyDescent="0.25">
      <c r="I49647" s="1"/>
      <c r="J49647" s="110"/>
    </row>
    <row r="49648" spans="9:10" x14ac:dyDescent="0.25">
      <c r="I49648" s="1"/>
      <c r="J49648" s="110"/>
    </row>
    <row r="49649" spans="9:10" x14ac:dyDescent="0.25">
      <c r="I49649" s="1"/>
      <c r="J49649" s="110"/>
    </row>
    <row r="49650" spans="9:10" x14ac:dyDescent="0.25">
      <c r="I49650" s="1"/>
      <c r="J49650" s="110"/>
    </row>
    <row r="49651" spans="9:10" x14ac:dyDescent="0.25">
      <c r="I49651" s="1"/>
      <c r="J49651" s="110"/>
    </row>
    <row r="49652" spans="9:10" x14ac:dyDescent="0.25">
      <c r="I49652" s="1"/>
      <c r="J49652" s="110"/>
    </row>
    <row r="49653" spans="9:10" x14ac:dyDescent="0.25">
      <c r="I49653" s="1"/>
      <c r="J49653" s="110"/>
    </row>
    <row r="49654" spans="9:10" x14ac:dyDescent="0.25">
      <c r="I49654" s="1"/>
      <c r="J49654" s="110"/>
    </row>
    <row r="49655" spans="9:10" x14ac:dyDescent="0.25">
      <c r="I49655" s="1"/>
      <c r="J49655" s="110"/>
    </row>
    <row r="49656" spans="9:10" x14ac:dyDescent="0.25">
      <c r="I49656" s="1"/>
      <c r="J49656" s="110"/>
    </row>
    <row r="49657" spans="9:10" x14ac:dyDescent="0.25">
      <c r="I49657" s="1"/>
      <c r="J49657" s="110"/>
    </row>
    <row r="49658" spans="9:10" x14ac:dyDescent="0.25">
      <c r="I49658" s="1"/>
      <c r="J49658" s="110"/>
    </row>
    <row r="49659" spans="9:10" x14ac:dyDescent="0.25">
      <c r="I49659" s="1"/>
      <c r="J49659" s="110"/>
    </row>
    <row r="49660" spans="9:10" x14ac:dyDescent="0.25">
      <c r="I49660" s="1"/>
      <c r="J49660" s="110"/>
    </row>
    <row r="49661" spans="9:10" x14ac:dyDescent="0.25">
      <c r="I49661" s="1"/>
      <c r="J49661" s="110"/>
    </row>
    <row r="49662" spans="9:10" x14ac:dyDescent="0.25">
      <c r="I49662" s="1"/>
      <c r="J49662" s="110"/>
    </row>
    <row r="49663" spans="9:10" x14ac:dyDescent="0.25">
      <c r="I49663" s="1"/>
      <c r="J49663" s="110"/>
    </row>
    <row r="49664" spans="9:10" x14ac:dyDescent="0.25">
      <c r="I49664" s="1"/>
      <c r="J49664" s="110"/>
    </row>
    <row r="49665" spans="9:10" x14ac:dyDescent="0.25">
      <c r="I49665" s="1"/>
      <c r="J49665" s="110"/>
    </row>
    <row r="49666" spans="9:10" x14ac:dyDescent="0.25">
      <c r="I49666" s="1"/>
      <c r="J49666" s="110"/>
    </row>
    <row r="49667" spans="9:10" x14ac:dyDescent="0.25">
      <c r="I49667" s="1"/>
      <c r="J49667" s="110"/>
    </row>
    <row r="49668" spans="9:10" x14ac:dyDescent="0.25">
      <c r="I49668" s="1"/>
      <c r="J49668" s="110"/>
    </row>
    <row r="49669" spans="9:10" x14ac:dyDescent="0.25">
      <c r="I49669" s="1"/>
      <c r="J49669" s="110"/>
    </row>
    <row r="49670" spans="9:10" x14ac:dyDescent="0.25">
      <c r="I49670" s="1"/>
      <c r="J49670" s="110"/>
    </row>
    <row r="49671" spans="9:10" x14ac:dyDescent="0.25">
      <c r="I49671" s="1"/>
      <c r="J49671" s="110"/>
    </row>
    <row r="49672" spans="9:10" x14ac:dyDescent="0.25">
      <c r="I49672" s="1"/>
      <c r="J49672" s="110"/>
    </row>
    <row r="49673" spans="9:10" x14ac:dyDescent="0.25">
      <c r="I49673" s="1"/>
      <c r="J49673" s="110"/>
    </row>
    <row r="49674" spans="9:10" x14ac:dyDescent="0.25">
      <c r="I49674" s="1"/>
      <c r="J49674" s="110"/>
    </row>
    <row r="49675" spans="9:10" x14ac:dyDescent="0.25">
      <c r="I49675" s="1"/>
      <c r="J49675" s="110"/>
    </row>
    <row r="49676" spans="9:10" x14ac:dyDescent="0.25">
      <c r="I49676" s="1"/>
      <c r="J49676" s="110"/>
    </row>
    <row r="49677" spans="9:10" x14ac:dyDescent="0.25">
      <c r="I49677" s="1"/>
      <c r="J49677" s="110"/>
    </row>
    <row r="49678" spans="9:10" x14ac:dyDescent="0.25">
      <c r="I49678" s="1"/>
      <c r="J49678" s="110"/>
    </row>
    <row r="49679" spans="9:10" x14ac:dyDescent="0.25">
      <c r="I49679" s="1"/>
      <c r="J49679" s="110"/>
    </row>
    <row r="49680" spans="9:10" x14ac:dyDescent="0.25">
      <c r="I49680" s="1"/>
      <c r="J49680" s="110"/>
    </row>
    <row r="49681" spans="9:10" x14ac:dyDescent="0.25">
      <c r="I49681" s="1"/>
      <c r="J49681" s="110"/>
    </row>
    <row r="49682" spans="9:10" x14ac:dyDescent="0.25">
      <c r="I49682" s="1"/>
      <c r="J49682" s="110"/>
    </row>
    <row r="49683" spans="9:10" x14ac:dyDescent="0.25">
      <c r="I49683" s="1"/>
      <c r="J49683" s="110"/>
    </row>
    <row r="49684" spans="9:10" x14ac:dyDescent="0.25">
      <c r="I49684" s="1"/>
      <c r="J49684" s="110"/>
    </row>
    <row r="49685" spans="9:10" x14ac:dyDescent="0.25">
      <c r="I49685" s="1"/>
      <c r="J49685" s="110"/>
    </row>
    <row r="49686" spans="9:10" x14ac:dyDescent="0.25">
      <c r="I49686" s="1"/>
      <c r="J49686" s="110"/>
    </row>
    <row r="49687" spans="9:10" x14ac:dyDescent="0.25">
      <c r="I49687" s="1"/>
      <c r="J49687" s="110"/>
    </row>
    <row r="49688" spans="9:10" x14ac:dyDescent="0.25">
      <c r="I49688" s="1"/>
      <c r="J49688" s="110"/>
    </row>
    <row r="49689" spans="9:10" x14ac:dyDescent="0.25">
      <c r="I49689" s="1"/>
      <c r="J49689" s="110"/>
    </row>
    <row r="49690" spans="9:10" x14ac:dyDescent="0.25">
      <c r="I49690" s="1"/>
      <c r="J49690" s="110"/>
    </row>
    <row r="49691" spans="9:10" x14ac:dyDescent="0.25">
      <c r="I49691" s="1"/>
      <c r="J49691" s="110"/>
    </row>
    <row r="49692" spans="9:10" x14ac:dyDescent="0.25">
      <c r="I49692" s="1"/>
      <c r="J49692" s="110"/>
    </row>
    <row r="49693" spans="9:10" x14ac:dyDescent="0.25">
      <c r="I49693" s="1"/>
      <c r="J49693" s="110"/>
    </row>
    <row r="49694" spans="9:10" x14ac:dyDescent="0.25">
      <c r="I49694" s="1"/>
      <c r="J49694" s="110"/>
    </row>
    <row r="49695" spans="9:10" x14ac:dyDescent="0.25">
      <c r="I49695" s="1"/>
      <c r="J49695" s="110"/>
    </row>
    <row r="49696" spans="9:10" x14ac:dyDescent="0.25">
      <c r="I49696" s="1"/>
      <c r="J49696" s="110"/>
    </row>
    <row r="49697" spans="9:10" x14ac:dyDescent="0.25">
      <c r="I49697" s="1"/>
      <c r="J49697" s="110"/>
    </row>
    <row r="49698" spans="9:10" x14ac:dyDescent="0.25">
      <c r="I49698" s="1"/>
      <c r="J49698" s="110"/>
    </row>
    <row r="49699" spans="9:10" x14ac:dyDescent="0.25">
      <c r="I49699" s="1"/>
      <c r="J49699" s="110"/>
    </row>
    <row r="49700" spans="9:10" x14ac:dyDescent="0.25">
      <c r="I49700" s="1"/>
      <c r="J49700" s="110"/>
    </row>
    <row r="49701" spans="9:10" x14ac:dyDescent="0.25">
      <c r="I49701" s="1"/>
      <c r="J49701" s="110"/>
    </row>
    <row r="49702" spans="9:10" x14ac:dyDescent="0.25">
      <c r="I49702" s="1"/>
      <c r="J49702" s="110"/>
    </row>
    <row r="49703" spans="9:10" x14ac:dyDescent="0.25">
      <c r="I49703" s="1"/>
      <c r="J49703" s="110"/>
    </row>
    <row r="49704" spans="9:10" x14ac:dyDescent="0.25">
      <c r="I49704" s="1"/>
      <c r="J49704" s="110"/>
    </row>
    <row r="49705" spans="9:10" x14ac:dyDescent="0.25">
      <c r="I49705" s="1"/>
      <c r="J49705" s="110"/>
    </row>
    <row r="49706" spans="9:10" x14ac:dyDescent="0.25">
      <c r="I49706" s="1"/>
      <c r="J49706" s="110"/>
    </row>
    <row r="49707" spans="9:10" x14ac:dyDescent="0.25">
      <c r="I49707" s="1"/>
      <c r="J49707" s="110"/>
    </row>
    <row r="49708" spans="9:10" x14ac:dyDescent="0.25">
      <c r="I49708" s="1"/>
      <c r="J49708" s="110"/>
    </row>
    <row r="49709" spans="9:10" x14ac:dyDescent="0.25">
      <c r="I49709" s="1"/>
      <c r="J49709" s="110"/>
    </row>
    <row r="49710" spans="9:10" x14ac:dyDescent="0.25">
      <c r="I49710" s="1"/>
      <c r="J49710" s="110"/>
    </row>
    <row r="49711" spans="9:10" x14ac:dyDescent="0.25">
      <c r="I49711" s="1"/>
      <c r="J49711" s="110"/>
    </row>
    <row r="49712" spans="9:10" x14ac:dyDescent="0.25">
      <c r="I49712" s="1"/>
      <c r="J49712" s="110"/>
    </row>
    <row r="49713" spans="9:10" x14ac:dyDescent="0.25">
      <c r="I49713" s="1"/>
      <c r="J49713" s="110"/>
    </row>
    <row r="49714" spans="9:10" x14ac:dyDescent="0.25">
      <c r="I49714" s="1"/>
      <c r="J49714" s="110"/>
    </row>
    <row r="49715" spans="9:10" x14ac:dyDescent="0.25">
      <c r="I49715" s="1"/>
      <c r="J49715" s="110"/>
    </row>
    <row r="49716" spans="9:10" x14ac:dyDescent="0.25">
      <c r="I49716" s="1"/>
      <c r="J49716" s="110"/>
    </row>
    <row r="49717" spans="9:10" x14ac:dyDescent="0.25">
      <c r="I49717" s="1"/>
      <c r="J49717" s="110"/>
    </row>
    <row r="49718" spans="9:10" x14ac:dyDescent="0.25">
      <c r="I49718" s="1"/>
      <c r="J49718" s="110"/>
    </row>
    <row r="49719" spans="9:10" x14ac:dyDescent="0.25">
      <c r="I49719" s="1"/>
      <c r="J49719" s="110"/>
    </row>
    <row r="49720" spans="9:10" x14ac:dyDescent="0.25">
      <c r="I49720" s="1"/>
      <c r="J49720" s="110"/>
    </row>
    <row r="49721" spans="9:10" x14ac:dyDescent="0.25">
      <c r="I49721" s="1"/>
      <c r="J49721" s="110"/>
    </row>
    <row r="49722" spans="9:10" x14ac:dyDescent="0.25">
      <c r="I49722" s="1"/>
      <c r="J49722" s="110"/>
    </row>
    <row r="49723" spans="9:10" x14ac:dyDescent="0.25">
      <c r="I49723" s="1"/>
      <c r="J49723" s="110"/>
    </row>
    <row r="49724" spans="9:10" x14ac:dyDescent="0.25">
      <c r="I49724" s="1"/>
      <c r="J49724" s="110"/>
    </row>
    <row r="49725" spans="9:10" x14ac:dyDescent="0.25">
      <c r="I49725" s="1"/>
      <c r="J49725" s="110"/>
    </row>
    <row r="49726" spans="9:10" x14ac:dyDescent="0.25">
      <c r="I49726" s="1"/>
      <c r="J49726" s="110"/>
    </row>
    <row r="49727" spans="9:10" x14ac:dyDescent="0.25">
      <c r="I49727" s="1"/>
      <c r="J49727" s="110"/>
    </row>
    <row r="49728" spans="9:10" x14ac:dyDescent="0.25">
      <c r="I49728" s="1"/>
      <c r="J49728" s="110"/>
    </row>
    <row r="49729" spans="9:10" x14ac:dyDescent="0.25">
      <c r="I49729" s="1"/>
      <c r="J49729" s="110"/>
    </row>
    <row r="49730" spans="9:10" x14ac:dyDescent="0.25">
      <c r="I49730" s="1"/>
      <c r="J49730" s="110"/>
    </row>
    <row r="49731" spans="9:10" x14ac:dyDescent="0.25">
      <c r="I49731" s="1"/>
      <c r="J49731" s="110"/>
    </row>
    <row r="49732" spans="9:10" x14ac:dyDescent="0.25">
      <c r="I49732" s="1"/>
      <c r="J49732" s="110"/>
    </row>
    <row r="49733" spans="9:10" x14ac:dyDescent="0.25">
      <c r="I49733" s="1"/>
      <c r="J49733" s="110"/>
    </row>
    <row r="49734" spans="9:10" x14ac:dyDescent="0.25">
      <c r="I49734" s="1"/>
      <c r="J49734" s="110"/>
    </row>
    <row r="49735" spans="9:10" x14ac:dyDescent="0.25">
      <c r="I49735" s="1"/>
      <c r="J49735" s="110"/>
    </row>
    <row r="49736" spans="9:10" x14ac:dyDescent="0.25">
      <c r="I49736" s="1"/>
      <c r="J49736" s="110"/>
    </row>
    <row r="49737" spans="9:10" x14ac:dyDescent="0.25">
      <c r="I49737" s="1"/>
      <c r="J49737" s="110"/>
    </row>
    <row r="49738" spans="9:10" x14ac:dyDescent="0.25">
      <c r="I49738" s="1"/>
      <c r="J49738" s="110"/>
    </row>
    <row r="49739" spans="9:10" x14ac:dyDescent="0.25">
      <c r="I49739" s="1"/>
      <c r="J49739" s="110"/>
    </row>
    <row r="49740" spans="9:10" x14ac:dyDescent="0.25">
      <c r="I49740" s="1"/>
      <c r="J49740" s="110"/>
    </row>
    <row r="49741" spans="9:10" x14ac:dyDescent="0.25">
      <c r="I49741" s="1"/>
      <c r="J49741" s="110"/>
    </row>
    <row r="49742" spans="9:10" x14ac:dyDescent="0.25">
      <c r="I49742" s="1"/>
      <c r="J49742" s="110"/>
    </row>
    <row r="49743" spans="9:10" x14ac:dyDescent="0.25">
      <c r="I49743" s="1"/>
      <c r="J49743" s="110"/>
    </row>
    <row r="49744" spans="9:10" x14ac:dyDescent="0.25">
      <c r="I49744" s="1"/>
      <c r="J49744" s="110"/>
    </row>
    <row r="49745" spans="9:10" x14ac:dyDescent="0.25">
      <c r="I49745" s="1"/>
      <c r="J49745" s="110"/>
    </row>
    <row r="49746" spans="9:10" x14ac:dyDescent="0.25">
      <c r="I49746" s="1"/>
      <c r="J49746" s="110"/>
    </row>
    <row r="49747" spans="9:10" x14ac:dyDescent="0.25">
      <c r="I49747" s="1"/>
      <c r="J49747" s="110"/>
    </row>
    <row r="49748" spans="9:10" x14ac:dyDescent="0.25">
      <c r="I49748" s="1"/>
      <c r="J49748" s="110"/>
    </row>
    <row r="49749" spans="9:10" x14ac:dyDescent="0.25">
      <c r="I49749" s="1"/>
      <c r="J49749" s="110"/>
    </row>
    <row r="49750" spans="9:10" x14ac:dyDescent="0.25">
      <c r="I49750" s="1"/>
      <c r="J49750" s="110"/>
    </row>
    <row r="49751" spans="9:10" x14ac:dyDescent="0.25">
      <c r="I49751" s="1"/>
      <c r="J49751" s="110"/>
    </row>
    <row r="49752" spans="9:10" x14ac:dyDescent="0.25">
      <c r="I49752" s="1"/>
      <c r="J49752" s="110"/>
    </row>
    <row r="49753" spans="9:10" x14ac:dyDescent="0.25">
      <c r="I49753" s="1"/>
      <c r="J49753" s="110"/>
    </row>
    <row r="49754" spans="9:10" x14ac:dyDescent="0.25">
      <c r="I49754" s="1"/>
      <c r="J49754" s="110"/>
    </row>
    <row r="49755" spans="9:10" x14ac:dyDescent="0.25">
      <c r="I49755" s="1"/>
      <c r="J49755" s="110"/>
    </row>
    <row r="49756" spans="9:10" x14ac:dyDescent="0.25">
      <c r="I49756" s="1"/>
      <c r="J49756" s="110"/>
    </row>
    <row r="49757" spans="9:10" x14ac:dyDescent="0.25">
      <c r="I49757" s="1"/>
      <c r="J49757" s="110"/>
    </row>
    <row r="49758" spans="9:10" x14ac:dyDescent="0.25">
      <c r="I49758" s="1"/>
      <c r="J49758" s="110"/>
    </row>
    <row r="49759" spans="9:10" x14ac:dyDescent="0.25">
      <c r="I49759" s="1"/>
      <c r="J49759" s="110"/>
    </row>
    <row r="49760" spans="9:10" x14ac:dyDescent="0.25">
      <c r="I49760" s="1"/>
      <c r="J49760" s="110"/>
    </row>
    <row r="49761" spans="9:10" x14ac:dyDescent="0.25">
      <c r="I49761" s="1"/>
      <c r="J49761" s="110"/>
    </row>
    <row r="49762" spans="9:10" x14ac:dyDescent="0.25">
      <c r="I49762" s="1"/>
      <c r="J49762" s="110"/>
    </row>
    <row r="49763" spans="9:10" x14ac:dyDescent="0.25">
      <c r="I49763" s="1"/>
      <c r="J49763" s="110"/>
    </row>
    <row r="49764" spans="9:10" x14ac:dyDescent="0.25">
      <c r="I49764" s="1"/>
      <c r="J49764" s="110"/>
    </row>
    <row r="49765" spans="9:10" x14ac:dyDescent="0.25">
      <c r="I49765" s="1"/>
      <c r="J49765" s="110"/>
    </row>
    <row r="49766" spans="9:10" x14ac:dyDescent="0.25">
      <c r="I49766" s="1"/>
      <c r="J49766" s="110"/>
    </row>
    <row r="49767" spans="9:10" x14ac:dyDescent="0.25">
      <c r="I49767" s="1"/>
      <c r="J49767" s="110"/>
    </row>
    <row r="49768" spans="9:10" x14ac:dyDescent="0.25">
      <c r="I49768" s="1"/>
      <c r="J49768" s="110"/>
    </row>
    <row r="49769" spans="9:10" x14ac:dyDescent="0.25">
      <c r="I49769" s="1"/>
      <c r="J49769" s="110"/>
    </row>
    <row r="49770" spans="9:10" x14ac:dyDescent="0.25">
      <c r="I49770" s="1"/>
      <c r="J49770" s="110"/>
    </row>
    <row r="49771" spans="9:10" x14ac:dyDescent="0.25">
      <c r="I49771" s="1"/>
      <c r="J49771" s="110"/>
    </row>
    <row r="49772" spans="9:10" x14ac:dyDescent="0.25">
      <c r="I49772" s="1"/>
      <c r="J49772" s="110"/>
    </row>
    <row r="49773" spans="9:10" x14ac:dyDescent="0.25">
      <c r="I49773" s="1"/>
      <c r="J49773" s="110"/>
    </row>
    <row r="49774" spans="9:10" x14ac:dyDescent="0.25">
      <c r="I49774" s="1"/>
      <c r="J49774" s="110"/>
    </row>
    <row r="49775" spans="9:10" x14ac:dyDescent="0.25">
      <c r="I49775" s="1"/>
      <c r="J49775" s="110"/>
    </row>
    <row r="49776" spans="9:10" x14ac:dyDescent="0.25">
      <c r="I49776" s="1"/>
      <c r="J49776" s="110"/>
    </row>
    <row r="49777" spans="9:10" x14ac:dyDescent="0.25">
      <c r="I49777" s="1"/>
      <c r="J49777" s="110"/>
    </row>
    <row r="49778" spans="9:10" x14ac:dyDescent="0.25">
      <c r="I49778" s="1"/>
      <c r="J49778" s="110"/>
    </row>
    <row r="49779" spans="9:10" x14ac:dyDescent="0.25">
      <c r="I49779" s="1"/>
      <c r="J49779" s="110"/>
    </row>
    <row r="49780" spans="9:10" x14ac:dyDescent="0.25">
      <c r="I49780" s="1"/>
      <c r="J49780" s="110"/>
    </row>
    <row r="49781" spans="9:10" x14ac:dyDescent="0.25">
      <c r="I49781" s="1"/>
      <c r="J49781" s="110"/>
    </row>
    <row r="49782" spans="9:10" x14ac:dyDescent="0.25">
      <c r="I49782" s="1"/>
      <c r="J49782" s="110"/>
    </row>
    <row r="49783" spans="9:10" x14ac:dyDescent="0.25">
      <c r="I49783" s="1"/>
      <c r="J49783" s="110"/>
    </row>
    <row r="49784" spans="9:10" x14ac:dyDescent="0.25">
      <c r="I49784" s="1"/>
      <c r="J49784" s="110"/>
    </row>
    <row r="49785" spans="9:10" x14ac:dyDescent="0.25">
      <c r="I49785" s="1"/>
      <c r="J49785" s="110"/>
    </row>
    <row r="49786" spans="9:10" x14ac:dyDescent="0.25">
      <c r="I49786" s="1"/>
      <c r="J49786" s="110"/>
    </row>
    <row r="49787" spans="9:10" x14ac:dyDescent="0.25">
      <c r="I49787" s="1"/>
      <c r="J49787" s="110"/>
    </row>
    <row r="49788" spans="9:10" x14ac:dyDescent="0.25">
      <c r="I49788" s="1"/>
      <c r="J49788" s="110"/>
    </row>
    <row r="49789" spans="9:10" x14ac:dyDescent="0.25">
      <c r="I49789" s="1"/>
      <c r="J49789" s="110"/>
    </row>
    <row r="49790" spans="9:10" x14ac:dyDescent="0.25">
      <c r="I49790" s="1"/>
      <c r="J49790" s="110"/>
    </row>
    <row r="49791" spans="9:10" x14ac:dyDescent="0.25">
      <c r="I49791" s="1"/>
      <c r="J49791" s="110"/>
    </row>
    <row r="49792" spans="9:10" x14ac:dyDescent="0.25">
      <c r="I49792" s="1"/>
      <c r="J49792" s="110"/>
    </row>
    <row r="49793" spans="9:10" x14ac:dyDescent="0.25">
      <c r="I49793" s="1"/>
      <c r="J49793" s="110"/>
    </row>
    <row r="49794" spans="9:10" x14ac:dyDescent="0.25">
      <c r="I49794" s="1"/>
      <c r="J49794" s="110"/>
    </row>
    <row r="49795" spans="9:10" x14ac:dyDescent="0.25">
      <c r="I49795" s="1"/>
      <c r="J49795" s="110"/>
    </row>
    <row r="49796" spans="9:10" x14ac:dyDescent="0.25">
      <c r="I49796" s="1"/>
      <c r="J49796" s="110"/>
    </row>
    <row r="49797" spans="9:10" x14ac:dyDescent="0.25">
      <c r="I49797" s="1"/>
      <c r="J49797" s="110"/>
    </row>
    <row r="49798" spans="9:10" x14ac:dyDescent="0.25">
      <c r="I49798" s="1"/>
      <c r="J49798" s="110"/>
    </row>
    <row r="49799" spans="9:10" x14ac:dyDescent="0.25">
      <c r="I49799" s="1"/>
      <c r="J49799" s="110"/>
    </row>
    <row r="49800" spans="9:10" x14ac:dyDescent="0.25">
      <c r="I49800" s="1"/>
      <c r="J49800" s="110"/>
    </row>
    <row r="49801" spans="9:10" x14ac:dyDescent="0.25">
      <c r="I49801" s="1"/>
      <c r="J49801" s="110"/>
    </row>
    <row r="49802" spans="9:10" x14ac:dyDescent="0.25">
      <c r="I49802" s="1"/>
      <c r="J49802" s="110"/>
    </row>
    <row r="49803" spans="9:10" x14ac:dyDescent="0.25">
      <c r="I49803" s="1"/>
      <c r="J49803" s="110"/>
    </row>
    <row r="49804" spans="9:10" x14ac:dyDescent="0.25">
      <c r="I49804" s="1"/>
      <c r="J49804" s="110"/>
    </row>
    <row r="49805" spans="9:10" x14ac:dyDescent="0.25">
      <c r="I49805" s="1"/>
      <c r="J49805" s="110"/>
    </row>
    <row r="49806" spans="9:10" x14ac:dyDescent="0.25">
      <c r="I49806" s="1"/>
      <c r="J49806" s="110"/>
    </row>
    <row r="49807" spans="9:10" x14ac:dyDescent="0.25">
      <c r="I49807" s="1"/>
      <c r="J49807" s="110"/>
    </row>
    <row r="49808" spans="9:10" x14ac:dyDescent="0.25">
      <c r="I49808" s="1"/>
      <c r="J49808" s="110"/>
    </row>
    <row r="49809" spans="9:10" x14ac:dyDescent="0.25">
      <c r="I49809" s="1"/>
      <c r="J49809" s="110"/>
    </row>
    <row r="49810" spans="9:10" x14ac:dyDescent="0.25">
      <c r="I49810" s="1"/>
      <c r="J49810" s="110"/>
    </row>
    <row r="49811" spans="9:10" x14ac:dyDescent="0.25">
      <c r="I49811" s="1"/>
      <c r="J49811" s="110"/>
    </row>
    <row r="49812" spans="9:10" x14ac:dyDescent="0.25">
      <c r="I49812" s="1"/>
      <c r="J49812" s="110"/>
    </row>
    <row r="49813" spans="9:10" x14ac:dyDescent="0.25">
      <c r="I49813" s="1"/>
      <c r="J49813" s="110"/>
    </row>
    <row r="49814" spans="9:10" x14ac:dyDescent="0.25">
      <c r="I49814" s="1"/>
      <c r="J49814" s="110"/>
    </row>
    <row r="49815" spans="9:10" x14ac:dyDescent="0.25">
      <c r="I49815" s="1"/>
      <c r="J49815" s="110"/>
    </row>
    <row r="49816" spans="9:10" x14ac:dyDescent="0.25">
      <c r="I49816" s="1"/>
      <c r="J49816" s="110"/>
    </row>
    <row r="49817" spans="9:10" x14ac:dyDescent="0.25">
      <c r="I49817" s="1"/>
      <c r="J49817" s="110"/>
    </row>
    <row r="49818" spans="9:10" x14ac:dyDescent="0.25">
      <c r="I49818" s="1"/>
      <c r="J49818" s="110"/>
    </row>
    <row r="49819" spans="9:10" x14ac:dyDescent="0.25">
      <c r="I49819" s="1"/>
      <c r="J49819" s="110"/>
    </row>
    <row r="49820" spans="9:10" x14ac:dyDescent="0.25">
      <c r="I49820" s="1"/>
      <c r="J49820" s="110"/>
    </row>
    <row r="49821" spans="9:10" x14ac:dyDescent="0.25">
      <c r="I49821" s="1"/>
      <c r="J49821" s="110"/>
    </row>
    <row r="49822" spans="9:10" x14ac:dyDescent="0.25">
      <c r="I49822" s="1"/>
      <c r="J49822" s="110"/>
    </row>
    <row r="49823" spans="9:10" x14ac:dyDescent="0.25">
      <c r="I49823" s="1"/>
      <c r="J49823" s="110"/>
    </row>
    <row r="49824" spans="9:10" x14ac:dyDescent="0.25">
      <c r="I49824" s="1"/>
      <c r="J49824" s="110"/>
    </row>
    <row r="49825" spans="9:10" x14ac:dyDescent="0.25">
      <c r="I49825" s="1"/>
      <c r="J49825" s="110"/>
    </row>
    <row r="49826" spans="9:10" x14ac:dyDescent="0.25">
      <c r="I49826" s="1"/>
      <c r="J49826" s="110"/>
    </row>
    <row r="49827" spans="9:10" x14ac:dyDescent="0.25">
      <c r="I49827" s="1"/>
      <c r="J49827" s="110"/>
    </row>
    <row r="49828" spans="9:10" x14ac:dyDescent="0.25">
      <c r="I49828" s="1"/>
      <c r="J49828" s="110"/>
    </row>
    <row r="49829" spans="9:10" x14ac:dyDescent="0.25">
      <c r="I49829" s="1"/>
      <c r="J49829" s="110"/>
    </row>
    <row r="49830" spans="9:10" x14ac:dyDescent="0.25">
      <c r="I49830" s="1"/>
      <c r="J49830" s="110"/>
    </row>
    <row r="49831" spans="9:10" x14ac:dyDescent="0.25">
      <c r="I49831" s="1"/>
      <c r="J49831" s="110"/>
    </row>
    <row r="49832" spans="9:10" x14ac:dyDescent="0.25">
      <c r="I49832" s="1"/>
      <c r="J49832" s="110"/>
    </row>
    <row r="49833" spans="9:10" x14ac:dyDescent="0.25">
      <c r="I49833" s="1"/>
      <c r="J49833" s="110"/>
    </row>
    <row r="49834" spans="9:10" x14ac:dyDescent="0.25">
      <c r="I49834" s="1"/>
      <c r="J49834" s="110"/>
    </row>
    <row r="49835" spans="9:10" x14ac:dyDescent="0.25">
      <c r="I49835" s="1"/>
      <c r="J49835" s="110"/>
    </row>
    <row r="49836" spans="9:10" x14ac:dyDescent="0.25">
      <c r="I49836" s="1"/>
      <c r="J49836" s="110"/>
    </row>
    <row r="49837" spans="9:10" x14ac:dyDescent="0.25">
      <c r="I49837" s="1"/>
      <c r="J49837" s="110"/>
    </row>
    <row r="49838" spans="9:10" x14ac:dyDescent="0.25">
      <c r="I49838" s="1"/>
      <c r="J49838" s="110"/>
    </row>
    <row r="49839" spans="9:10" x14ac:dyDescent="0.25">
      <c r="I49839" s="1"/>
      <c r="J49839" s="110"/>
    </row>
    <row r="49840" spans="9:10" x14ac:dyDescent="0.25">
      <c r="I49840" s="1"/>
      <c r="J49840" s="110"/>
    </row>
    <row r="49841" spans="9:10" x14ac:dyDescent="0.25">
      <c r="I49841" s="1"/>
      <c r="J49841" s="110"/>
    </row>
    <row r="49842" spans="9:10" x14ac:dyDescent="0.25">
      <c r="I49842" s="1"/>
      <c r="J49842" s="110"/>
    </row>
    <row r="49843" spans="9:10" x14ac:dyDescent="0.25">
      <c r="I49843" s="1"/>
      <c r="J49843" s="110"/>
    </row>
    <row r="49844" spans="9:10" x14ac:dyDescent="0.25">
      <c r="I49844" s="1"/>
      <c r="J49844" s="110"/>
    </row>
    <row r="49845" spans="9:10" x14ac:dyDescent="0.25">
      <c r="I49845" s="1"/>
      <c r="J49845" s="110"/>
    </row>
    <row r="49846" spans="9:10" x14ac:dyDescent="0.25">
      <c r="I49846" s="1"/>
      <c r="J49846" s="110"/>
    </row>
    <row r="49847" spans="9:10" x14ac:dyDescent="0.25">
      <c r="I49847" s="1"/>
      <c r="J49847" s="110"/>
    </row>
    <row r="49848" spans="9:10" x14ac:dyDescent="0.25">
      <c r="I49848" s="1"/>
      <c r="J49848" s="110"/>
    </row>
    <row r="49849" spans="9:10" x14ac:dyDescent="0.25">
      <c r="I49849" s="1"/>
      <c r="J49849" s="110"/>
    </row>
    <row r="49850" spans="9:10" x14ac:dyDescent="0.25">
      <c r="I49850" s="1"/>
      <c r="J49850" s="110"/>
    </row>
    <row r="49851" spans="9:10" x14ac:dyDescent="0.25">
      <c r="I49851" s="1"/>
      <c r="J49851" s="110"/>
    </row>
    <row r="49852" spans="9:10" x14ac:dyDescent="0.25">
      <c r="I49852" s="1"/>
      <c r="J49852" s="110"/>
    </row>
    <row r="49853" spans="9:10" x14ac:dyDescent="0.25">
      <c r="I49853" s="1"/>
      <c r="J49853" s="110"/>
    </row>
    <row r="49854" spans="9:10" x14ac:dyDescent="0.25">
      <c r="I49854" s="1"/>
      <c r="J49854" s="110"/>
    </row>
    <row r="49855" spans="9:10" x14ac:dyDescent="0.25">
      <c r="I49855" s="1"/>
      <c r="J49855" s="110"/>
    </row>
    <row r="49856" spans="9:10" x14ac:dyDescent="0.25">
      <c r="I49856" s="1"/>
      <c r="J49856" s="110"/>
    </row>
    <row r="49857" spans="9:10" x14ac:dyDescent="0.25">
      <c r="I49857" s="1"/>
      <c r="J49857" s="110"/>
    </row>
    <row r="49858" spans="9:10" x14ac:dyDescent="0.25">
      <c r="I49858" s="1"/>
      <c r="J49858" s="110"/>
    </row>
    <row r="49859" spans="9:10" x14ac:dyDescent="0.25">
      <c r="I49859" s="1"/>
      <c r="J49859" s="110"/>
    </row>
    <row r="49860" spans="9:10" x14ac:dyDescent="0.25">
      <c r="I49860" s="1"/>
      <c r="J49860" s="110"/>
    </row>
    <row r="49861" spans="9:10" x14ac:dyDescent="0.25">
      <c r="I49861" s="1"/>
      <c r="J49861" s="110"/>
    </row>
    <row r="49862" spans="9:10" x14ac:dyDescent="0.25">
      <c r="I49862" s="1"/>
      <c r="J49862" s="110"/>
    </row>
    <row r="49863" spans="9:10" x14ac:dyDescent="0.25">
      <c r="I49863" s="1"/>
      <c r="J49863" s="110"/>
    </row>
    <row r="49864" spans="9:10" x14ac:dyDescent="0.25">
      <c r="I49864" s="1"/>
      <c r="J49864" s="110"/>
    </row>
    <row r="49865" spans="9:10" x14ac:dyDescent="0.25">
      <c r="I49865" s="1"/>
      <c r="J49865" s="110"/>
    </row>
    <row r="49866" spans="9:10" x14ac:dyDescent="0.25">
      <c r="I49866" s="1"/>
      <c r="J49866" s="110"/>
    </row>
    <row r="49867" spans="9:10" x14ac:dyDescent="0.25">
      <c r="I49867" s="1"/>
      <c r="J49867" s="110"/>
    </row>
    <row r="49868" spans="9:10" x14ac:dyDescent="0.25">
      <c r="I49868" s="1"/>
      <c r="J49868" s="110"/>
    </row>
    <row r="49869" spans="9:10" x14ac:dyDescent="0.25">
      <c r="I49869" s="1"/>
      <c r="J49869" s="110"/>
    </row>
    <row r="49870" spans="9:10" x14ac:dyDescent="0.25">
      <c r="I49870" s="1"/>
      <c r="J49870" s="110"/>
    </row>
    <row r="49871" spans="9:10" x14ac:dyDescent="0.25">
      <c r="I49871" s="1"/>
      <c r="J49871" s="110"/>
    </row>
    <row r="49872" spans="9:10" x14ac:dyDescent="0.25">
      <c r="I49872" s="1"/>
      <c r="J49872" s="110"/>
    </row>
    <row r="49873" spans="9:10" x14ac:dyDescent="0.25">
      <c r="I49873" s="1"/>
      <c r="J49873" s="110"/>
    </row>
    <row r="49874" spans="9:10" x14ac:dyDescent="0.25">
      <c r="I49874" s="1"/>
      <c r="J49874" s="110"/>
    </row>
    <row r="49875" spans="9:10" x14ac:dyDescent="0.25">
      <c r="I49875" s="1"/>
      <c r="J49875" s="110"/>
    </row>
    <row r="49876" spans="9:10" x14ac:dyDescent="0.25">
      <c r="I49876" s="1"/>
      <c r="J49876" s="110"/>
    </row>
    <row r="49877" spans="9:10" x14ac:dyDescent="0.25">
      <c r="I49877" s="1"/>
      <c r="J49877" s="110"/>
    </row>
    <row r="49878" spans="9:10" x14ac:dyDescent="0.25">
      <c r="I49878" s="1"/>
      <c r="J49878" s="110"/>
    </row>
    <row r="49879" spans="9:10" x14ac:dyDescent="0.25">
      <c r="I49879" s="1"/>
      <c r="J49879" s="110"/>
    </row>
    <row r="49880" spans="9:10" x14ac:dyDescent="0.25">
      <c r="I49880" s="1"/>
      <c r="J49880" s="110"/>
    </row>
    <row r="49881" spans="9:10" x14ac:dyDescent="0.25">
      <c r="I49881" s="1"/>
      <c r="J49881" s="110"/>
    </row>
    <row r="49882" spans="9:10" x14ac:dyDescent="0.25">
      <c r="I49882" s="1"/>
      <c r="J49882" s="110"/>
    </row>
    <row r="49883" spans="9:10" x14ac:dyDescent="0.25">
      <c r="I49883" s="1"/>
      <c r="J49883" s="110"/>
    </row>
    <row r="49884" spans="9:10" x14ac:dyDescent="0.25">
      <c r="I49884" s="1"/>
      <c r="J49884" s="110"/>
    </row>
    <row r="49885" spans="9:10" x14ac:dyDescent="0.25">
      <c r="I49885" s="1"/>
      <c r="J49885" s="110"/>
    </row>
    <row r="49886" spans="9:10" x14ac:dyDescent="0.25">
      <c r="I49886" s="1"/>
      <c r="J49886" s="110"/>
    </row>
    <row r="49887" spans="9:10" x14ac:dyDescent="0.25">
      <c r="I49887" s="1"/>
      <c r="J49887" s="110"/>
    </row>
    <row r="49888" spans="9:10" x14ac:dyDescent="0.25">
      <c r="I49888" s="1"/>
      <c r="J49888" s="110"/>
    </row>
    <row r="49889" spans="9:10" x14ac:dyDescent="0.25">
      <c r="I49889" s="1"/>
      <c r="J49889" s="110"/>
    </row>
    <row r="49890" spans="9:10" x14ac:dyDescent="0.25">
      <c r="I49890" s="1"/>
      <c r="J49890" s="110"/>
    </row>
    <row r="49891" spans="9:10" x14ac:dyDescent="0.25">
      <c r="I49891" s="1"/>
      <c r="J49891" s="110"/>
    </row>
    <row r="49892" spans="9:10" x14ac:dyDescent="0.25">
      <c r="I49892" s="1"/>
      <c r="J49892" s="110"/>
    </row>
    <row r="49893" spans="9:10" x14ac:dyDescent="0.25">
      <c r="I49893" s="1"/>
      <c r="J49893" s="110"/>
    </row>
    <row r="49894" spans="9:10" x14ac:dyDescent="0.25">
      <c r="I49894" s="1"/>
      <c r="J49894" s="110"/>
    </row>
    <row r="49895" spans="9:10" x14ac:dyDescent="0.25">
      <c r="I49895" s="1"/>
      <c r="J49895" s="110"/>
    </row>
    <row r="49896" spans="9:10" x14ac:dyDescent="0.25">
      <c r="I49896" s="1"/>
      <c r="J49896" s="110"/>
    </row>
    <row r="49897" spans="9:10" x14ac:dyDescent="0.25">
      <c r="I49897" s="1"/>
      <c r="J49897" s="110"/>
    </row>
    <row r="49898" spans="9:10" x14ac:dyDescent="0.25">
      <c r="I49898" s="1"/>
      <c r="J49898" s="110"/>
    </row>
    <row r="49899" spans="9:10" x14ac:dyDescent="0.25">
      <c r="I49899" s="1"/>
      <c r="J49899" s="110"/>
    </row>
    <row r="49900" spans="9:10" x14ac:dyDescent="0.25">
      <c r="I49900" s="1"/>
      <c r="J49900" s="110"/>
    </row>
    <row r="49901" spans="9:10" x14ac:dyDescent="0.25">
      <c r="I49901" s="1"/>
      <c r="J49901" s="110"/>
    </row>
    <row r="49902" spans="9:10" x14ac:dyDescent="0.25">
      <c r="I49902" s="1"/>
      <c r="J49902" s="110"/>
    </row>
    <row r="49903" spans="9:10" x14ac:dyDescent="0.25">
      <c r="I49903" s="1"/>
      <c r="J49903" s="110"/>
    </row>
    <row r="49904" spans="9:10" x14ac:dyDescent="0.25">
      <c r="I49904" s="1"/>
      <c r="J49904" s="110"/>
    </row>
    <row r="49905" spans="9:10" x14ac:dyDescent="0.25">
      <c r="I49905" s="1"/>
      <c r="J49905" s="110"/>
    </row>
    <row r="49906" spans="9:10" x14ac:dyDescent="0.25">
      <c r="I49906" s="1"/>
      <c r="J49906" s="110"/>
    </row>
    <row r="49907" spans="9:10" x14ac:dyDescent="0.25">
      <c r="I49907" s="1"/>
      <c r="J49907" s="110"/>
    </row>
    <row r="49908" spans="9:10" x14ac:dyDescent="0.25">
      <c r="I49908" s="1"/>
      <c r="J49908" s="110"/>
    </row>
    <row r="49909" spans="9:10" x14ac:dyDescent="0.25">
      <c r="I49909" s="1"/>
      <c r="J49909" s="110"/>
    </row>
    <row r="49910" spans="9:10" x14ac:dyDescent="0.25">
      <c r="I49910" s="1"/>
      <c r="J49910" s="110"/>
    </row>
    <row r="49911" spans="9:10" x14ac:dyDescent="0.25">
      <c r="I49911" s="1"/>
      <c r="J49911" s="110"/>
    </row>
    <row r="49912" spans="9:10" x14ac:dyDescent="0.25">
      <c r="I49912" s="1"/>
      <c r="J49912" s="110"/>
    </row>
    <row r="49913" spans="9:10" x14ac:dyDescent="0.25">
      <c r="I49913" s="1"/>
      <c r="J49913" s="110"/>
    </row>
    <row r="49914" spans="9:10" x14ac:dyDescent="0.25">
      <c r="I49914" s="1"/>
      <c r="J49914" s="110"/>
    </row>
    <row r="49915" spans="9:10" x14ac:dyDescent="0.25">
      <c r="I49915" s="1"/>
      <c r="J49915" s="110"/>
    </row>
    <row r="49916" spans="9:10" x14ac:dyDescent="0.25">
      <c r="I49916" s="1"/>
      <c r="J49916" s="110"/>
    </row>
    <row r="49917" spans="9:10" x14ac:dyDescent="0.25">
      <c r="I49917" s="1"/>
      <c r="J49917" s="110"/>
    </row>
    <row r="49918" spans="9:10" x14ac:dyDescent="0.25">
      <c r="I49918" s="1"/>
      <c r="J49918" s="110"/>
    </row>
    <row r="49919" spans="9:10" x14ac:dyDescent="0.25">
      <c r="I49919" s="1"/>
      <c r="J49919" s="110"/>
    </row>
    <row r="49920" spans="9:10" x14ac:dyDescent="0.25">
      <c r="I49920" s="1"/>
      <c r="J49920" s="110"/>
    </row>
    <row r="49921" spans="9:10" x14ac:dyDescent="0.25">
      <c r="I49921" s="1"/>
      <c r="J49921" s="110"/>
    </row>
    <row r="49922" spans="9:10" x14ac:dyDescent="0.25">
      <c r="I49922" s="1"/>
      <c r="J49922" s="110"/>
    </row>
    <row r="49923" spans="9:10" x14ac:dyDescent="0.25">
      <c r="I49923" s="1"/>
      <c r="J49923" s="110"/>
    </row>
    <row r="49924" spans="9:10" x14ac:dyDescent="0.25">
      <c r="I49924" s="1"/>
      <c r="J49924" s="110"/>
    </row>
    <row r="49925" spans="9:10" x14ac:dyDescent="0.25">
      <c r="I49925" s="1"/>
      <c r="J49925" s="110"/>
    </row>
    <row r="49926" spans="9:10" x14ac:dyDescent="0.25">
      <c r="I49926" s="1"/>
      <c r="J49926" s="110"/>
    </row>
    <row r="49927" spans="9:10" x14ac:dyDescent="0.25">
      <c r="I49927" s="1"/>
      <c r="J49927" s="110"/>
    </row>
    <row r="49928" spans="9:10" x14ac:dyDescent="0.25">
      <c r="I49928" s="1"/>
      <c r="J49928" s="110"/>
    </row>
    <row r="49929" spans="9:10" x14ac:dyDescent="0.25">
      <c r="I49929" s="1"/>
      <c r="J49929" s="110"/>
    </row>
    <row r="49930" spans="9:10" x14ac:dyDescent="0.25">
      <c r="I49930" s="1"/>
      <c r="J49930" s="110"/>
    </row>
    <row r="49931" spans="9:10" x14ac:dyDescent="0.25">
      <c r="I49931" s="1"/>
      <c r="J49931" s="110"/>
    </row>
    <row r="49932" spans="9:10" x14ac:dyDescent="0.25">
      <c r="I49932" s="1"/>
      <c r="J49932" s="110"/>
    </row>
    <row r="49933" spans="9:10" x14ac:dyDescent="0.25">
      <c r="I49933" s="1"/>
      <c r="J49933" s="110"/>
    </row>
    <row r="49934" spans="9:10" x14ac:dyDescent="0.25">
      <c r="I49934" s="1"/>
      <c r="J49934" s="110"/>
    </row>
    <row r="49935" spans="9:10" x14ac:dyDescent="0.25">
      <c r="I49935" s="1"/>
      <c r="J49935" s="110"/>
    </row>
    <row r="49936" spans="9:10" x14ac:dyDescent="0.25">
      <c r="I49936" s="1"/>
      <c r="J49936" s="110"/>
    </row>
    <row r="49937" spans="9:10" x14ac:dyDescent="0.25">
      <c r="I49937" s="1"/>
      <c r="J49937" s="110"/>
    </row>
    <row r="49938" spans="9:10" x14ac:dyDescent="0.25">
      <c r="I49938" s="1"/>
      <c r="J49938" s="110"/>
    </row>
    <row r="49939" spans="9:10" x14ac:dyDescent="0.25">
      <c r="I49939" s="1"/>
      <c r="J49939" s="110"/>
    </row>
    <row r="49940" spans="9:10" x14ac:dyDescent="0.25">
      <c r="I49940" s="1"/>
      <c r="J49940" s="110"/>
    </row>
    <row r="49941" spans="9:10" x14ac:dyDescent="0.25">
      <c r="I49941" s="1"/>
      <c r="J49941" s="110"/>
    </row>
    <row r="49942" spans="9:10" x14ac:dyDescent="0.25">
      <c r="I49942" s="1"/>
      <c r="J49942" s="110"/>
    </row>
    <row r="49943" spans="9:10" x14ac:dyDescent="0.25">
      <c r="I49943" s="1"/>
      <c r="J49943" s="110"/>
    </row>
    <row r="49944" spans="9:10" x14ac:dyDescent="0.25">
      <c r="I49944" s="1"/>
      <c r="J49944" s="110"/>
    </row>
    <row r="49945" spans="9:10" x14ac:dyDescent="0.25">
      <c r="I49945" s="1"/>
      <c r="J49945" s="110"/>
    </row>
    <row r="49946" spans="9:10" x14ac:dyDescent="0.25">
      <c r="I49946" s="1"/>
      <c r="J49946" s="110"/>
    </row>
    <row r="49947" spans="9:10" x14ac:dyDescent="0.25">
      <c r="I49947" s="1"/>
      <c r="J49947" s="110"/>
    </row>
    <row r="49948" spans="9:10" x14ac:dyDescent="0.25">
      <c r="I49948" s="1"/>
      <c r="J49948" s="110"/>
    </row>
    <row r="49949" spans="9:10" x14ac:dyDescent="0.25">
      <c r="I49949" s="1"/>
      <c r="J49949" s="110"/>
    </row>
    <row r="49950" spans="9:10" x14ac:dyDescent="0.25">
      <c r="I49950" s="1"/>
      <c r="J49950" s="110"/>
    </row>
    <row r="49951" spans="9:10" x14ac:dyDescent="0.25">
      <c r="I49951" s="1"/>
      <c r="J49951" s="110"/>
    </row>
    <row r="49952" spans="9:10" x14ac:dyDescent="0.25">
      <c r="I49952" s="1"/>
      <c r="J49952" s="110"/>
    </row>
    <row r="49953" spans="9:10" x14ac:dyDescent="0.25">
      <c r="I49953" s="1"/>
      <c r="J49953" s="110"/>
    </row>
    <row r="49954" spans="9:10" x14ac:dyDescent="0.25">
      <c r="I49954" s="1"/>
      <c r="J49954" s="110"/>
    </row>
    <row r="49955" spans="9:10" x14ac:dyDescent="0.25">
      <c r="I49955" s="1"/>
      <c r="J49955" s="110"/>
    </row>
    <row r="49956" spans="9:10" x14ac:dyDescent="0.25">
      <c r="I49956" s="1"/>
      <c r="J49956" s="110"/>
    </row>
    <row r="49957" spans="9:10" x14ac:dyDescent="0.25">
      <c r="I49957" s="1"/>
      <c r="J49957" s="110"/>
    </row>
    <row r="49958" spans="9:10" x14ac:dyDescent="0.25">
      <c r="I49958" s="1"/>
      <c r="J49958" s="110"/>
    </row>
    <row r="49959" spans="9:10" x14ac:dyDescent="0.25">
      <c r="I49959" s="1"/>
      <c r="J49959" s="110"/>
    </row>
    <row r="49960" spans="9:10" x14ac:dyDescent="0.25">
      <c r="I49960" s="1"/>
      <c r="J49960" s="110"/>
    </row>
    <row r="49961" spans="9:10" x14ac:dyDescent="0.25">
      <c r="I49961" s="1"/>
      <c r="J49961" s="110"/>
    </row>
    <row r="49962" spans="9:10" x14ac:dyDescent="0.25">
      <c r="I49962" s="1"/>
      <c r="J49962" s="110"/>
    </row>
    <row r="49963" spans="9:10" x14ac:dyDescent="0.25">
      <c r="I49963" s="1"/>
      <c r="J49963" s="110"/>
    </row>
    <row r="49964" spans="9:10" x14ac:dyDescent="0.25">
      <c r="I49964" s="1"/>
      <c r="J49964" s="110"/>
    </row>
    <row r="49965" spans="9:10" x14ac:dyDescent="0.25">
      <c r="I49965" s="1"/>
      <c r="J49965" s="110"/>
    </row>
    <row r="49966" spans="9:10" x14ac:dyDescent="0.25">
      <c r="I49966" s="1"/>
      <c r="J49966" s="110"/>
    </row>
    <row r="49967" spans="9:10" x14ac:dyDescent="0.25">
      <c r="I49967" s="1"/>
      <c r="J49967" s="110"/>
    </row>
    <row r="49968" spans="9:10" x14ac:dyDescent="0.25">
      <c r="I49968" s="1"/>
      <c r="J49968" s="110"/>
    </row>
    <row r="49969" spans="9:10" x14ac:dyDescent="0.25">
      <c r="I49969" s="1"/>
      <c r="J49969" s="110"/>
    </row>
    <row r="49970" spans="9:10" x14ac:dyDescent="0.25">
      <c r="I49970" s="1"/>
      <c r="J49970" s="110"/>
    </row>
    <row r="49971" spans="9:10" x14ac:dyDescent="0.25">
      <c r="I49971" s="1"/>
      <c r="J49971" s="110"/>
    </row>
    <row r="49972" spans="9:10" x14ac:dyDescent="0.25">
      <c r="I49972" s="1"/>
      <c r="J49972" s="110"/>
    </row>
    <row r="49973" spans="9:10" x14ac:dyDescent="0.25">
      <c r="I49973" s="1"/>
      <c r="J49973" s="110"/>
    </row>
    <row r="49974" spans="9:10" x14ac:dyDescent="0.25">
      <c r="I49974" s="1"/>
      <c r="J49974" s="110"/>
    </row>
    <row r="49975" spans="9:10" x14ac:dyDescent="0.25">
      <c r="I49975" s="1"/>
      <c r="J49975" s="110"/>
    </row>
    <row r="49976" spans="9:10" x14ac:dyDescent="0.25">
      <c r="I49976" s="1"/>
      <c r="J49976" s="110"/>
    </row>
    <row r="49977" spans="9:10" x14ac:dyDescent="0.25">
      <c r="I49977" s="1"/>
      <c r="J49977" s="110"/>
    </row>
    <row r="49978" spans="9:10" x14ac:dyDescent="0.25">
      <c r="I49978" s="1"/>
      <c r="J49978" s="110"/>
    </row>
    <row r="49979" spans="9:10" x14ac:dyDescent="0.25">
      <c r="I49979" s="1"/>
      <c r="J49979" s="110"/>
    </row>
    <row r="49980" spans="9:10" x14ac:dyDescent="0.25">
      <c r="I49980" s="1"/>
      <c r="J49980" s="110"/>
    </row>
    <row r="49981" spans="9:10" x14ac:dyDescent="0.25">
      <c r="I49981" s="1"/>
      <c r="J49981" s="110"/>
    </row>
    <row r="49982" spans="9:10" x14ac:dyDescent="0.25">
      <c r="I49982" s="1"/>
      <c r="J49982" s="110"/>
    </row>
    <row r="49983" spans="9:10" x14ac:dyDescent="0.25">
      <c r="I49983" s="1"/>
      <c r="J49983" s="110"/>
    </row>
    <row r="49984" spans="9:10" x14ac:dyDescent="0.25">
      <c r="I49984" s="1"/>
      <c r="J49984" s="110"/>
    </row>
    <row r="49985" spans="9:10" x14ac:dyDescent="0.25">
      <c r="I49985" s="1"/>
      <c r="J49985" s="110"/>
    </row>
    <row r="49986" spans="9:10" x14ac:dyDescent="0.25">
      <c r="I49986" s="1"/>
      <c r="J49986" s="110"/>
    </row>
    <row r="49987" spans="9:10" x14ac:dyDescent="0.25">
      <c r="I49987" s="1"/>
      <c r="J49987" s="110"/>
    </row>
    <row r="49988" spans="9:10" x14ac:dyDescent="0.25">
      <c r="I49988" s="1"/>
      <c r="J49988" s="110"/>
    </row>
    <row r="49989" spans="9:10" x14ac:dyDescent="0.25">
      <c r="I49989" s="1"/>
      <c r="J49989" s="110"/>
    </row>
    <row r="49990" spans="9:10" x14ac:dyDescent="0.25">
      <c r="I49990" s="1"/>
      <c r="J49990" s="110"/>
    </row>
    <row r="49991" spans="9:10" x14ac:dyDescent="0.25">
      <c r="I49991" s="1"/>
      <c r="J49991" s="110"/>
    </row>
    <row r="49992" spans="9:10" x14ac:dyDescent="0.25">
      <c r="I49992" s="1"/>
      <c r="J49992" s="110"/>
    </row>
    <row r="49993" spans="9:10" x14ac:dyDescent="0.25">
      <c r="I49993" s="1"/>
      <c r="J49993" s="110"/>
    </row>
    <row r="49994" spans="9:10" x14ac:dyDescent="0.25">
      <c r="I49994" s="1"/>
      <c r="J49994" s="110"/>
    </row>
    <row r="49995" spans="9:10" x14ac:dyDescent="0.25">
      <c r="I49995" s="1"/>
      <c r="J49995" s="110"/>
    </row>
    <row r="49996" spans="9:10" x14ac:dyDescent="0.25">
      <c r="I49996" s="1"/>
      <c r="J49996" s="110"/>
    </row>
    <row r="49997" spans="9:10" x14ac:dyDescent="0.25">
      <c r="I49997" s="1"/>
      <c r="J49997" s="110"/>
    </row>
    <row r="49998" spans="9:10" x14ac:dyDescent="0.25">
      <c r="I49998" s="1"/>
      <c r="J49998" s="110"/>
    </row>
    <row r="49999" spans="9:10" x14ac:dyDescent="0.25">
      <c r="I49999" s="1"/>
      <c r="J49999" s="110"/>
    </row>
    <row r="50000" spans="9:10" x14ac:dyDescent="0.25">
      <c r="I50000" s="1"/>
      <c r="J50000" s="110"/>
    </row>
    <row r="50001" spans="9:10" x14ac:dyDescent="0.25">
      <c r="I50001" s="1"/>
      <c r="J50001" s="110"/>
    </row>
    <row r="50002" spans="9:10" x14ac:dyDescent="0.25">
      <c r="I50002" s="1"/>
      <c r="J50002" s="110"/>
    </row>
    <row r="50003" spans="9:10" x14ac:dyDescent="0.25">
      <c r="I50003" s="1"/>
      <c r="J50003" s="110"/>
    </row>
    <row r="50004" spans="9:10" x14ac:dyDescent="0.25">
      <c r="I50004" s="1"/>
      <c r="J50004" s="110"/>
    </row>
    <row r="50005" spans="9:10" x14ac:dyDescent="0.25">
      <c r="I50005" s="1"/>
      <c r="J50005" s="110"/>
    </row>
    <row r="50006" spans="9:10" x14ac:dyDescent="0.25">
      <c r="I50006" s="1"/>
      <c r="J50006" s="110"/>
    </row>
    <row r="50007" spans="9:10" x14ac:dyDescent="0.25">
      <c r="I50007" s="1"/>
      <c r="J50007" s="110"/>
    </row>
    <row r="50008" spans="9:10" x14ac:dyDescent="0.25">
      <c r="I50008" s="1"/>
      <c r="J50008" s="110"/>
    </row>
    <row r="50009" spans="9:10" x14ac:dyDescent="0.25">
      <c r="I50009" s="1"/>
      <c r="J50009" s="110"/>
    </row>
    <row r="50010" spans="9:10" x14ac:dyDescent="0.25">
      <c r="I50010" s="1"/>
      <c r="J50010" s="110"/>
    </row>
    <row r="50011" spans="9:10" x14ac:dyDescent="0.25">
      <c r="I50011" s="1"/>
      <c r="J50011" s="110"/>
    </row>
    <row r="50012" spans="9:10" x14ac:dyDescent="0.25">
      <c r="I50012" s="1"/>
      <c r="J50012" s="110"/>
    </row>
    <row r="50013" spans="9:10" x14ac:dyDescent="0.25">
      <c r="I50013" s="1"/>
      <c r="J50013" s="110"/>
    </row>
    <row r="50014" spans="9:10" x14ac:dyDescent="0.25">
      <c r="I50014" s="1"/>
      <c r="J50014" s="110"/>
    </row>
    <row r="50015" spans="9:10" x14ac:dyDescent="0.25">
      <c r="I50015" s="1"/>
      <c r="J50015" s="110"/>
    </row>
    <row r="50016" spans="9:10" x14ac:dyDescent="0.25">
      <c r="I50016" s="1"/>
      <c r="J50016" s="110"/>
    </row>
    <row r="50017" spans="9:10" x14ac:dyDescent="0.25">
      <c r="I50017" s="1"/>
      <c r="J50017" s="110"/>
    </row>
    <row r="50018" spans="9:10" x14ac:dyDescent="0.25">
      <c r="I50018" s="1"/>
      <c r="J50018" s="110"/>
    </row>
    <row r="50019" spans="9:10" x14ac:dyDescent="0.25">
      <c r="I50019" s="1"/>
      <c r="J50019" s="110"/>
    </row>
    <row r="50020" spans="9:10" x14ac:dyDescent="0.25">
      <c r="I50020" s="1"/>
      <c r="J50020" s="110"/>
    </row>
    <row r="50021" spans="9:10" x14ac:dyDescent="0.25">
      <c r="I50021" s="1"/>
      <c r="J50021" s="110"/>
    </row>
    <row r="50022" spans="9:10" x14ac:dyDescent="0.25">
      <c r="I50022" s="1"/>
      <c r="J50022" s="110"/>
    </row>
    <row r="50023" spans="9:10" x14ac:dyDescent="0.25">
      <c r="I50023" s="1"/>
      <c r="J50023" s="110"/>
    </row>
    <row r="50024" spans="9:10" x14ac:dyDescent="0.25">
      <c r="I50024" s="1"/>
      <c r="J50024" s="110"/>
    </row>
    <row r="50025" spans="9:10" x14ac:dyDescent="0.25">
      <c r="I50025" s="1"/>
      <c r="J50025" s="110"/>
    </row>
    <row r="50026" spans="9:10" x14ac:dyDescent="0.25">
      <c r="I50026" s="1"/>
      <c r="J50026" s="110"/>
    </row>
    <row r="50027" spans="9:10" x14ac:dyDescent="0.25">
      <c r="I50027" s="1"/>
      <c r="J50027" s="110"/>
    </row>
    <row r="50028" spans="9:10" x14ac:dyDescent="0.25">
      <c r="I50028" s="1"/>
      <c r="J50028" s="110"/>
    </row>
    <row r="50029" spans="9:10" x14ac:dyDescent="0.25">
      <c r="I50029" s="1"/>
      <c r="J50029" s="110"/>
    </row>
    <row r="50030" spans="9:10" x14ac:dyDescent="0.25">
      <c r="I50030" s="1"/>
      <c r="J50030" s="110"/>
    </row>
    <row r="50031" spans="9:10" x14ac:dyDescent="0.25">
      <c r="I50031" s="1"/>
      <c r="J50031" s="110"/>
    </row>
    <row r="50032" spans="9:10" x14ac:dyDescent="0.25">
      <c r="I50032" s="1"/>
      <c r="J50032" s="110"/>
    </row>
    <row r="50033" spans="9:10" x14ac:dyDescent="0.25">
      <c r="I50033" s="1"/>
      <c r="J50033" s="110"/>
    </row>
    <row r="50034" spans="9:10" x14ac:dyDescent="0.25">
      <c r="I50034" s="1"/>
      <c r="J50034" s="110"/>
    </row>
    <row r="50035" spans="9:10" x14ac:dyDescent="0.25">
      <c r="I50035" s="1"/>
      <c r="J50035" s="110"/>
    </row>
    <row r="50036" spans="9:10" x14ac:dyDescent="0.25">
      <c r="I50036" s="1"/>
      <c r="J50036" s="110"/>
    </row>
    <row r="50037" spans="9:10" x14ac:dyDescent="0.25">
      <c r="I50037" s="1"/>
      <c r="J50037" s="110"/>
    </row>
    <row r="50038" spans="9:10" x14ac:dyDescent="0.25">
      <c r="I50038" s="1"/>
      <c r="J50038" s="110"/>
    </row>
    <row r="50039" spans="9:10" x14ac:dyDescent="0.25">
      <c r="I50039" s="1"/>
      <c r="J50039" s="110"/>
    </row>
    <row r="50040" spans="9:10" x14ac:dyDescent="0.25">
      <c r="I50040" s="1"/>
      <c r="J50040" s="110"/>
    </row>
    <row r="50041" spans="9:10" x14ac:dyDescent="0.25">
      <c r="I50041" s="1"/>
      <c r="J50041" s="110"/>
    </row>
    <row r="50042" spans="9:10" x14ac:dyDescent="0.25">
      <c r="I50042" s="1"/>
      <c r="J50042" s="110"/>
    </row>
    <row r="50043" spans="9:10" x14ac:dyDescent="0.25">
      <c r="I50043" s="1"/>
      <c r="J50043" s="110"/>
    </row>
    <row r="50044" spans="9:10" x14ac:dyDescent="0.25">
      <c r="I50044" s="1"/>
      <c r="J50044" s="110"/>
    </row>
    <row r="50045" spans="9:10" x14ac:dyDescent="0.25">
      <c r="I50045" s="1"/>
      <c r="J50045" s="110"/>
    </row>
    <row r="50046" spans="9:10" x14ac:dyDescent="0.25">
      <c r="I50046" s="1"/>
      <c r="J50046" s="110"/>
    </row>
    <row r="50047" spans="9:10" x14ac:dyDescent="0.25">
      <c r="I50047" s="1"/>
      <c r="J50047" s="110"/>
    </row>
    <row r="50048" spans="9:10" x14ac:dyDescent="0.25">
      <c r="I50048" s="1"/>
      <c r="J50048" s="110"/>
    </row>
    <row r="50049" spans="9:10" x14ac:dyDescent="0.25">
      <c r="I50049" s="1"/>
      <c r="J50049" s="110"/>
    </row>
    <row r="50050" spans="9:10" x14ac:dyDescent="0.25">
      <c r="I50050" s="1"/>
      <c r="J50050" s="110"/>
    </row>
    <row r="50051" spans="9:10" x14ac:dyDescent="0.25">
      <c r="I50051" s="1"/>
      <c r="J50051" s="110"/>
    </row>
    <row r="50052" spans="9:10" x14ac:dyDescent="0.25">
      <c r="I50052" s="1"/>
      <c r="J50052" s="110"/>
    </row>
    <row r="50053" spans="9:10" x14ac:dyDescent="0.25">
      <c r="I50053" s="1"/>
      <c r="J50053" s="110"/>
    </row>
    <row r="50054" spans="9:10" x14ac:dyDescent="0.25">
      <c r="I50054" s="1"/>
      <c r="J50054" s="110"/>
    </row>
    <row r="50055" spans="9:10" x14ac:dyDescent="0.25">
      <c r="I50055" s="1"/>
      <c r="J50055" s="110"/>
    </row>
    <row r="50056" spans="9:10" x14ac:dyDescent="0.25">
      <c r="I50056" s="1"/>
      <c r="J50056" s="110"/>
    </row>
    <row r="50057" spans="9:10" x14ac:dyDescent="0.25">
      <c r="I50057" s="1"/>
      <c r="J50057" s="110"/>
    </row>
    <row r="50058" spans="9:10" x14ac:dyDescent="0.25">
      <c r="I50058" s="1"/>
      <c r="J50058" s="110"/>
    </row>
    <row r="50059" spans="9:10" x14ac:dyDescent="0.25">
      <c r="I50059" s="1"/>
      <c r="J50059" s="110"/>
    </row>
    <row r="50060" spans="9:10" x14ac:dyDescent="0.25">
      <c r="I50060" s="1"/>
      <c r="J50060" s="110"/>
    </row>
    <row r="50061" spans="9:10" x14ac:dyDescent="0.25">
      <c r="I50061" s="1"/>
      <c r="J50061" s="110"/>
    </row>
    <row r="50062" spans="9:10" x14ac:dyDescent="0.25">
      <c r="I50062" s="1"/>
      <c r="J50062" s="110"/>
    </row>
    <row r="50063" spans="9:10" x14ac:dyDescent="0.25">
      <c r="I50063" s="1"/>
      <c r="J50063" s="110"/>
    </row>
    <row r="50064" spans="9:10" x14ac:dyDescent="0.25">
      <c r="I50064" s="1"/>
      <c r="J50064" s="110"/>
    </row>
    <row r="50065" spans="9:10" x14ac:dyDescent="0.25">
      <c r="I50065" s="1"/>
      <c r="J50065" s="110"/>
    </row>
    <row r="50066" spans="9:10" x14ac:dyDescent="0.25">
      <c r="I50066" s="1"/>
      <c r="J50066" s="110"/>
    </row>
    <row r="50067" spans="9:10" x14ac:dyDescent="0.25">
      <c r="I50067" s="1"/>
      <c r="J50067" s="110"/>
    </row>
    <row r="50068" spans="9:10" x14ac:dyDescent="0.25">
      <c r="I50068" s="1"/>
      <c r="J50068" s="110"/>
    </row>
    <row r="50069" spans="9:10" x14ac:dyDescent="0.25">
      <c r="I50069" s="1"/>
      <c r="J50069" s="110"/>
    </row>
    <row r="50070" spans="9:10" x14ac:dyDescent="0.25">
      <c r="I50070" s="1"/>
      <c r="J50070" s="110"/>
    </row>
    <row r="50071" spans="9:10" x14ac:dyDescent="0.25">
      <c r="I50071" s="1"/>
      <c r="J50071" s="110"/>
    </row>
    <row r="50072" spans="9:10" x14ac:dyDescent="0.25">
      <c r="I50072" s="1"/>
      <c r="J50072" s="110"/>
    </row>
    <row r="50073" spans="9:10" x14ac:dyDescent="0.25">
      <c r="I50073" s="1"/>
      <c r="J50073" s="110"/>
    </row>
    <row r="50074" spans="9:10" x14ac:dyDescent="0.25">
      <c r="I50074" s="1"/>
      <c r="J50074" s="110"/>
    </row>
    <row r="50075" spans="9:10" x14ac:dyDescent="0.25">
      <c r="I50075" s="1"/>
      <c r="J50075" s="110"/>
    </row>
    <row r="50076" spans="9:10" x14ac:dyDescent="0.25">
      <c r="I50076" s="1"/>
      <c r="J50076" s="110"/>
    </row>
    <row r="50077" spans="9:10" x14ac:dyDescent="0.25">
      <c r="I50077" s="1"/>
      <c r="J50077" s="110"/>
    </row>
    <row r="50078" spans="9:10" x14ac:dyDescent="0.25">
      <c r="I50078" s="1"/>
      <c r="J50078" s="110"/>
    </row>
    <row r="50079" spans="9:10" x14ac:dyDescent="0.25">
      <c r="I50079" s="1"/>
      <c r="J50079" s="110"/>
    </row>
    <row r="50080" spans="9:10" x14ac:dyDescent="0.25">
      <c r="I50080" s="1"/>
      <c r="J50080" s="110"/>
    </row>
    <row r="50081" spans="9:10" x14ac:dyDescent="0.25">
      <c r="I50081" s="1"/>
      <c r="J50081" s="110"/>
    </row>
    <row r="50082" spans="9:10" x14ac:dyDescent="0.25">
      <c r="I50082" s="1"/>
      <c r="J50082" s="110"/>
    </row>
    <row r="50083" spans="9:10" x14ac:dyDescent="0.25">
      <c r="I50083" s="1"/>
      <c r="J50083" s="110"/>
    </row>
    <row r="50084" spans="9:10" x14ac:dyDescent="0.25">
      <c r="I50084" s="1"/>
      <c r="J50084" s="110"/>
    </row>
    <row r="50085" spans="9:10" x14ac:dyDescent="0.25">
      <c r="I50085" s="1"/>
      <c r="J50085" s="110"/>
    </row>
    <row r="50086" spans="9:10" x14ac:dyDescent="0.25">
      <c r="I50086" s="1"/>
      <c r="J50086" s="110"/>
    </row>
    <row r="50087" spans="9:10" x14ac:dyDescent="0.25">
      <c r="I50087" s="1"/>
      <c r="J50087" s="110"/>
    </row>
    <row r="50088" spans="9:10" x14ac:dyDescent="0.25">
      <c r="I50088" s="1"/>
      <c r="J50088" s="110"/>
    </row>
    <row r="50089" spans="9:10" x14ac:dyDescent="0.25">
      <c r="I50089" s="1"/>
      <c r="J50089" s="110"/>
    </row>
    <row r="50090" spans="9:10" x14ac:dyDescent="0.25">
      <c r="I50090" s="1"/>
      <c r="J50090" s="110"/>
    </row>
    <row r="50091" spans="9:10" x14ac:dyDescent="0.25">
      <c r="I50091" s="1"/>
      <c r="J50091" s="110"/>
    </row>
    <row r="50092" spans="9:10" x14ac:dyDescent="0.25">
      <c r="I50092" s="1"/>
      <c r="J50092" s="110"/>
    </row>
    <row r="50093" spans="9:10" x14ac:dyDescent="0.25">
      <c r="I50093" s="1"/>
      <c r="J50093" s="110"/>
    </row>
    <row r="50094" spans="9:10" x14ac:dyDescent="0.25">
      <c r="I50094" s="1"/>
      <c r="J50094" s="110"/>
    </row>
    <row r="50095" spans="9:10" x14ac:dyDescent="0.25">
      <c r="I50095" s="1"/>
      <c r="J50095" s="110"/>
    </row>
    <row r="50096" spans="9:10" x14ac:dyDescent="0.25">
      <c r="I50096" s="1"/>
      <c r="J50096" s="110"/>
    </row>
    <row r="50097" spans="9:10" x14ac:dyDescent="0.25">
      <c r="I50097" s="1"/>
      <c r="J50097" s="110"/>
    </row>
    <row r="50098" spans="9:10" x14ac:dyDescent="0.25">
      <c r="I50098" s="1"/>
      <c r="J50098" s="110"/>
    </row>
    <row r="50099" spans="9:10" x14ac:dyDescent="0.25">
      <c r="I50099" s="1"/>
      <c r="J50099" s="110"/>
    </row>
    <row r="50100" spans="9:10" x14ac:dyDescent="0.25">
      <c r="I50100" s="1"/>
      <c r="J50100" s="110"/>
    </row>
    <row r="50101" spans="9:10" x14ac:dyDescent="0.25">
      <c r="I50101" s="1"/>
      <c r="J50101" s="110"/>
    </row>
    <row r="50102" spans="9:10" x14ac:dyDescent="0.25">
      <c r="I50102" s="1"/>
      <c r="J50102" s="110"/>
    </row>
    <row r="50103" spans="9:10" x14ac:dyDescent="0.25">
      <c r="I50103" s="1"/>
      <c r="J50103" s="110"/>
    </row>
    <row r="50104" spans="9:10" x14ac:dyDescent="0.25">
      <c r="I50104" s="1"/>
      <c r="J50104" s="110"/>
    </row>
    <row r="50105" spans="9:10" x14ac:dyDescent="0.25">
      <c r="I50105" s="1"/>
      <c r="J50105" s="110"/>
    </row>
    <row r="50106" spans="9:10" x14ac:dyDescent="0.25">
      <c r="I50106" s="1"/>
      <c r="J50106" s="110"/>
    </row>
    <row r="50107" spans="9:10" x14ac:dyDescent="0.25">
      <c r="I50107" s="1"/>
      <c r="J50107" s="110"/>
    </row>
    <row r="50108" spans="9:10" x14ac:dyDescent="0.25">
      <c r="I50108" s="1"/>
      <c r="J50108" s="110"/>
    </row>
    <row r="50109" spans="9:10" x14ac:dyDescent="0.25">
      <c r="I50109" s="1"/>
      <c r="J50109" s="110"/>
    </row>
    <row r="50110" spans="9:10" x14ac:dyDescent="0.25">
      <c r="I50110" s="1"/>
      <c r="J50110" s="110"/>
    </row>
    <row r="50111" spans="9:10" x14ac:dyDescent="0.25">
      <c r="I50111" s="1"/>
      <c r="J50111" s="110"/>
    </row>
    <row r="50112" spans="9:10" x14ac:dyDescent="0.25">
      <c r="I50112" s="1"/>
      <c r="J50112" s="110"/>
    </row>
    <row r="50113" spans="9:10" x14ac:dyDescent="0.25">
      <c r="I50113" s="1"/>
      <c r="J50113" s="110"/>
    </row>
    <row r="50114" spans="9:10" x14ac:dyDescent="0.25">
      <c r="I50114" s="1"/>
      <c r="J50114" s="110"/>
    </row>
    <row r="50115" spans="9:10" x14ac:dyDescent="0.25">
      <c r="I50115" s="1"/>
      <c r="J50115" s="110"/>
    </row>
    <row r="50116" spans="9:10" x14ac:dyDescent="0.25">
      <c r="I50116" s="1"/>
      <c r="J50116" s="110"/>
    </row>
    <row r="50117" spans="9:10" x14ac:dyDescent="0.25">
      <c r="I50117" s="1"/>
      <c r="J50117" s="110"/>
    </row>
    <row r="50118" spans="9:10" x14ac:dyDescent="0.25">
      <c r="I50118" s="1"/>
      <c r="J50118" s="110"/>
    </row>
    <row r="50119" spans="9:10" x14ac:dyDescent="0.25">
      <c r="I50119" s="1"/>
      <c r="J50119" s="110"/>
    </row>
    <row r="50120" spans="9:10" x14ac:dyDescent="0.25">
      <c r="I50120" s="1"/>
      <c r="J50120" s="110"/>
    </row>
    <row r="50121" spans="9:10" x14ac:dyDescent="0.25">
      <c r="I50121" s="1"/>
      <c r="J50121" s="110"/>
    </row>
    <row r="50122" spans="9:10" x14ac:dyDescent="0.25">
      <c r="I50122" s="1"/>
      <c r="J50122" s="110"/>
    </row>
    <row r="50123" spans="9:10" x14ac:dyDescent="0.25">
      <c r="I50123" s="1"/>
      <c r="J50123" s="110"/>
    </row>
    <row r="50124" spans="9:10" x14ac:dyDescent="0.25">
      <c r="I50124" s="1"/>
      <c r="J50124" s="110"/>
    </row>
    <row r="50125" spans="9:10" x14ac:dyDescent="0.25">
      <c r="I50125" s="1"/>
      <c r="J50125" s="110"/>
    </row>
    <row r="50126" spans="9:10" x14ac:dyDescent="0.25">
      <c r="I50126" s="1"/>
      <c r="J50126" s="110"/>
    </row>
    <row r="50127" spans="9:10" x14ac:dyDescent="0.25">
      <c r="I50127" s="1"/>
      <c r="J50127" s="110"/>
    </row>
    <row r="50128" spans="9:10" x14ac:dyDescent="0.25">
      <c r="I50128" s="1"/>
      <c r="J50128" s="110"/>
    </row>
    <row r="50129" spans="9:10" x14ac:dyDescent="0.25">
      <c r="I50129" s="1"/>
      <c r="J50129" s="110"/>
    </row>
    <row r="50130" spans="9:10" x14ac:dyDescent="0.25">
      <c r="I50130" s="1"/>
      <c r="J50130" s="110"/>
    </row>
    <row r="50131" spans="9:10" x14ac:dyDescent="0.25">
      <c r="I50131" s="1"/>
      <c r="J50131" s="110"/>
    </row>
    <row r="50132" spans="9:10" x14ac:dyDescent="0.25">
      <c r="I50132" s="1"/>
      <c r="J50132" s="110"/>
    </row>
    <row r="50133" spans="9:10" x14ac:dyDescent="0.25">
      <c r="I50133" s="1"/>
      <c r="J50133" s="110"/>
    </row>
    <row r="50134" spans="9:10" x14ac:dyDescent="0.25">
      <c r="I50134" s="1"/>
      <c r="J50134" s="110"/>
    </row>
    <row r="50135" spans="9:10" x14ac:dyDescent="0.25">
      <c r="I50135" s="1"/>
      <c r="J50135" s="110"/>
    </row>
    <row r="50136" spans="9:10" x14ac:dyDescent="0.25">
      <c r="I50136" s="1"/>
      <c r="J50136" s="110"/>
    </row>
    <row r="50137" spans="9:10" x14ac:dyDescent="0.25">
      <c r="I50137" s="1"/>
      <c r="J50137" s="110"/>
    </row>
    <row r="50138" spans="9:10" x14ac:dyDescent="0.25">
      <c r="I50138" s="1"/>
      <c r="J50138" s="110"/>
    </row>
    <row r="50139" spans="9:10" x14ac:dyDescent="0.25">
      <c r="I50139" s="1"/>
      <c r="J50139" s="110"/>
    </row>
    <row r="50140" spans="9:10" x14ac:dyDescent="0.25">
      <c r="I50140" s="1"/>
      <c r="J50140" s="110"/>
    </row>
    <row r="50141" spans="9:10" x14ac:dyDescent="0.25">
      <c r="I50141" s="1"/>
      <c r="J50141" s="110"/>
    </row>
    <row r="50142" spans="9:10" x14ac:dyDescent="0.25">
      <c r="I50142" s="1"/>
      <c r="J50142" s="110"/>
    </row>
    <row r="50143" spans="9:10" x14ac:dyDescent="0.25">
      <c r="I50143" s="1"/>
      <c r="J50143" s="110"/>
    </row>
    <row r="50144" spans="9:10" x14ac:dyDescent="0.25">
      <c r="I50144" s="1"/>
      <c r="J50144" s="110"/>
    </row>
    <row r="50145" spans="9:10" x14ac:dyDescent="0.25">
      <c r="I50145" s="1"/>
      <c r="J50145" s="110"/>
    </row>
    <row r="50146" spans="9:10" x14ac:dyDescent="0.25">
      <c r="I50146" s="1"/>
      <c r="J50146" s="110"/>
    </row>
    <row r="50147" spans="9:10" x14ac:dyDescent="0.25">
      <c r="I50147" s="1"/>
      <c r="J50147" s="110"/>
    </row>
    <row r="50148" spans="9:10" x14ac:dyDescent="0.25">
      <c r="I50148" s="1"/>
      <c r="J50148" s="110"/>
    </row>
    <row r="50149" spans="9:10" x14ac:dyDescent="0.25">
      <c r="I50149" s="1"/>
      <c r="J50149" s="110"/>
    </row>
    <row r="50150" spans="9:10" x14ac:dyDescent="0.25">
      <c r="I50150" s="1"/>
      <c r="J50150" s="110"/>
    </row>
    <row r="50151" spans="9:10" x14ac:dyDescent="0.25">
      <c r="I50151" s="1"/>
      <c r="J50151" s="110"/>
    </row>
    <row r="50152" spans="9:10" x14ac:dyDescent="0.25">
      <c r="I50152" s="1"/>
      <c r="J50152" s="110"/>
    </row>
    <row r="50153" spans="9:10" x14ac:dyDescent="0.25">
      <c r="I50153" s="1"/>
      <c r="J50153" s="110"/>
    </row>
    <row r="50154" spans="9:10" x14ac:dyDescent="0.25">
      <c r="I50154" s="1"/>
      <c r="J50154" s="110"/>
    </row>
    <row r="50155" spans="9:10" x14ac:dyDescent="0.25">
      <c r="I50155" s="1"/>
      <c r="J50155" s="110"/>
    </row>
    <row r="50156" spans="9:10" x14ac:dyDescent="0.25">
      <c r="I50156" s="1"/>
      <c r="J50156" s="110"/>
    </row>
    <row r="50157" spans="9:10" x14ac:dyDescent="0.25">
      <c r="I50157" s="1"/>
      <c r="J50157" s="110"/>
    </row>
    <row r="50158" spans="9:10" x14ac:dyDescent="0.25">
      <c r="I50158" s="1"/>
      <c r="J50158" s="110"/>
    </row>
    <row r="50159" spans="9:10" x14ac:dyDescent="0.25">
      <c r="I50159" s="1"/>
      <c r="J50159" s="110"/>
    </row>
    <row r="50160" spans="9:10" x14ac:dyDescent="0.25">
      <c r="I50160" s="1"/>
      <c r="J50160" s="110"/>
    </row>
    <row r="50161" spans="9:10" x14ac:dyDescent="0.25">
      <c r="I50161" s="1"/>
      <c r="J50161" s="110"/>
    </row>
    <row r="50162" spans="9:10" x14ac:dyDescent="0.25">
      <c r="I50162" s="1"/>
      <c r="J50162" s="110"/>
    </row>
    <row r="50163" spans="9:10" x14ac:dyDescent="0.25">
      <c r="I50163" s="1"/>
      <c r="J50163" s="110"/>
    </row>
    <row r="50164" spans="9:10" x14ac:dyDescent="0.25">
      <c r="I50164" s="1"/>
      <c r="J50164" s="110"/>
    </row>
    <row r="50165" spans="9:10" x14ac:dyDescent="0.25">
      <c r="I50165" s="1"/>
      <c r="J50165" s="110"/>
    </row>
    <row r="50166" spans="9:10" x14ac:dyDescent="0.25">
      <c r="I50166" s="1"/>
      <c r="J50166" s="110"/>
    </row>
    <row r="50167" spans="9:10" x14ac:dyDescent="0.25">
      <c r="I50167" s="1"/>
      <c r="J50167" s="110"/>
    </row>
    <row r="50168" spans="9:10" x14ac:dyDescent="0.25">
      <c r="I50168" s="1"/>
      <c r="J50168" s="110"/>
    </row>
    <row r="50169" spans="9:10" x14ac:dyDescent="0.25">
      <c r="I50169" s="1"/>
      <c r="J50169" s="110"/>
    </row>
    <row r="50170" spans="9:10" x14ac:dyDescent="0.25">
      <c r="I50170" s="1"/>
      <c r="J50170" s="110"/>
    </row>
    <row r="50171" spans="9:10" x14ac:dyDescent="0.25">
      <c r="I50171" s="1"/>
      <c r="J50171" s="110"/>
    </row>
    <row r="50172" spans="9:10" x14ac:dyDescent="0.25">
      <c r="I50172" s="1"/>
      <c r="J50172" s="110"/>
    </row>
    <row r="50173" spans="9:10" x14ac:dyDescent="0.25">
      <c r="I50173" s="1"/>
      <c r="J50173" s="110"/>
    </row>
    <row r="50174" spans="9:10" x14ac:dyDescent="0.25">
      <c r="I50174" s="1"/>
      <c r="J50174" s="110"/>
    </row>
    <row r="50175" spans="9:10" x14ac:dyDescent="0.25">
      <c r="I50175" s="1"/>
      <c r="J50175" s="110"/>
    </row>
    <row r="50176" spans="9:10" x14ac:dyDescent="0.25">
      <c r="I50176" s="1"/>
      <c r="J50176" s="110"/>
    </row>
    <row r="50177" spans="9:10" x14ac:dyDescent="0.25">
      <c r="I50177" s="1"/>
      <c r="J50177" s="110"/>
    </row>
    <row r="50178" spans="9:10" x14ac:dyDescent="0.25">
      <c r="I50178" s="1"/>
      <c r="J50178" s="110"/>
    </row>
    <row r="50179" spans="9:10" x14ac:dyDescent="0.25">
      <c r="I50179" s="1"/>
      <c r="J50179" s="110"/>
    </row>
    <row r="50180" spans="9:10" x14ac:dyDescent="0.25">
      <c r="I50180" s="1"/>
      <c r="J50180" s="110"/>
    </row>
    <row r="50181" spans="9:10" x14ac:dyDescent="0.25">
      <c r="I50181" s="1"/>
      <c r="J50181" s="110"/>
    </row>
    <row r="50182" spans="9:10" x14ac:dyDescent="0.25">
      <c r="I50182" s="1"/>
      <c r="J50182" s="110"/>
    </row>
    <row r="50183" spans="9:10" x14ac:dyDescent="0.25">
      <c r="I50183" s="1"/>
      <c r="J50183" s="110"/>
    </row>
    <row r="50184" spans="9:10" x14ac:dyDescent="0.25">
      <c r="I50184" s="1"/>
      <c r="J50184" s="110"/>
    </row>
    <row r="50185" spans="9:10" x14ac:dyDescent="0.25">
      <c r="I50185" s="1"/>
      <c r="J50185" s="110"/>
    </row>
    <row r="50186" spans="9:10" x14ac:dyDescent="0.25">
      <c r="I50186" s="1"/>
      <c r="J50186" s="110"/>
    </row>
    <row r="50187" spans="9:10" x14ac:dyDescent="0.25">
      <c r="I50187" s="1"/>
      <c r="J50187" s="110"/>
    </row>
    <row r="50188" spans="9:10" x14ac:dyDescent="0.25">
      <c r="I50188" s="1"/>
      <c r="J50188" s="110"/>
    </row>
    <row r="50189" spans="9:10" x14ac:dyDescent="0.25">
      <c r="I50189" s="1"/>
      <c r="J50189" s="110"/>
    </row>
    <row r="50190" spans="9:10" x14ac:dyDescent="0.25">
      <c r="I50190" s="1"/>
      <c r="J50190" s="110"/>
    </row>
    <row r="50191" spans="9:10" x14ac:dyDescent="0.25">
      <c r="I50191" s="1"/>
      <c r="J50191" s="110"/>
    </row>
    <row r="50192" spans="9:10" x14ac:dyDescent="0.25">
      <c r="I50192" s="1"/>
      <c r="J50192" s="110"/>
    </row>
    <row r="50193" spans="9:10" x14ac:dyDescent="0.25">
      <c r="I50193" s="1"/>
      <c r="J50193" s="110"/>
    </row>
    <row r="50194" spans="9:10" x14ac:dyDescent="0.25">
      <c r="I50194" s="1"/>
      <c r="J50194" s="110"/>
    </row>
    <row r="50195" spans="9:10" x14ac:dyDescent="0.25">
      <c r="I50195" s="1"/>
      <c r="J50195" s="110"/>
    </row>
    <row r="50196" spans="9:10" x14ac:dyDescent="0.25">
      <c r="I50196" s="1"/>
      <c r="J50196" s="110"/>
    </row>
    <row r="50197" spans="9:10" x14ac:dyDescent="0.25">
      <c r="I50197" s="1"/>
      <c r="J50197" s="110"/>
    </row>
    <row r="50198" spans="9:10" x14ac:dyDescent="0.25">
      <c r="I50198" s="1"/>
      <c r="J50198" s="110"/>
    </row>
    <row r="50199" spans="9:10" x14ac:dyDescent="0.25">
      <c r="I50199" s="1"/>
      <c r="J50199" s="110"/>
    </row>
    <row r="50200" spans="9:10" x14ac:dyDescent="0.25">
      <c r="I50200" s="1"/>
      <c r="J50200" s="110"/>
    </row>
    <row r="50201" spans="9:10" x14ac:dyDescent="0.25">
      <c r="I50201" s="1"/>
      <c r="J50201" s="110"/>
    </row>
    <row r="50202" spans="9:10" x14ac:dyDescent="0.25">
      <c r="I50202" s="1"/>
      <c r="J50202" s="110"/>
    </row>
    <row r="50203" spans="9:10" x14ac:dyDescent="0.25">
      <c r="I50203" s="1"/>
      <c r="J50203" s="110"/>
    </row>
    <row r="50204" spans="9:10" x14ac:dyDescent="0.25">
      <c r="I50204" s="1"/>
      <c r="J50204" s="110"/>
    </row>
    <row r="50205" spans="9:10" x14ac:dyDescent="0.25">
      <c r="I50205" s="1"/>
      <c r="J50205" s="110"/>
    </row>
    <row r="50206" spans="9:10" x14ac:dyDescent="0.25">
      <c r="I50206" s="1"/>
      <c r="J50206" s="110"/>
    </row>
    <row r="50207" spans="9:10" x14ac:dyDescent="0.25">
      <c r="I50207" s="1"/>
      <c r="J50207" s="110"/>
    </row>
    <row r="50208" spans="9:10" x14ac:dyDescent="0.25">
      <c r="I50208" s="1"/>
      <c r="J50208" s="110"/>
    </row>
    <row r="50209" spans="9:10" x14ac:dyDescent="0.25">
      <c r="I50209" s="1"/>
      <c r="J50209" s="110"/>
    </row>
    <row r="50210" spans="9:10" x14ac:dyDescent="0.25">
      <c r="I50210" s="1"/>
      <c r="J50210" s="110"/>
    </row>
    <row r="50211" spans="9:10" x14ac:dyDescent="0.25">
      <c r="I50211" s="1"/>
      <c r="J50211" s="110"/>
    </row>
    <row r="50212" spans="9:10" x14ac:dyDescent="0.25">
      <c r="I50212" s="1"/>
      <c r="J50212" s="110"/>
    </row>
    <row r="50213" spans="9:10" x14ac:dyDescent="0.25">
      <c r="I50213" s="1"/>
      <c r="J50213" s="110"/>
    </row>
    <row r="50214" spans="9:10" x14ac:dyDescent="0.25">
      <c r="I50214" s="1"/>
      <c r="J50214" s="110"/>
    </row>
    <row r="50215" spans="9:10" x14ac:dyDescent="0.25">
      <c r="I50215" s="1"/>
      <c r="J50215" s="110"/>
    </row>
    <row r="50216" spans="9:10" x14ac:dyDescent="0.25">
      <c r="I50216" s="1"/>
      <c r="J50216" s="110"/>
    </row>
    <row r="50217" spans="9:10" x14ac:dyDescent="0.25">
      <c r="I50217" s="1"/>
      <c r="J50217" s="110"/>
    </row>
    <row r="50218" spans="9:10" x14ac:dyDescent="0.25">
      <c r="I50218" s="1"/>
      <c r="J50218" s="110"/>
    </row>
    <row r="50219" spans="9:10" x14ac:dyDescent="0.25">
      <c r="I50219" s="1"/>
      <c r="J50219" s="110"/>
    </row>
    <row r="50220" spans="9:10" x14ac:dyDescent="0.25">
      <c r="I50220" s="1"/>
      <c r="J50220" s="110"/>
    </row>
    <row r="50221" spans="9:10" x14ac:dyDescent="0.25">
      <c r="I50221" s="1"/>
      <c r="J50221" s="110"/>
    </row>
    <row r="50222" spans="9:10" x14ac:dyDescent="0.25">
      <c r="I50222" s="1"/>
      <c r="J50222" s="110"/>
    </row>
    <row r="50223" spans="9:10" x14ac:dyDescent="0.25">
      <c r="I50223" s="1"/>
      <c r="J50223" s="110"/>
    </row>
    <row r="50224" spans="9:10" x14ac:dyDescent="0.25">
      <c r="I50224" s="1"/>
      <c r="J50224" s="110"/>
    </row>
    <row r="50225" spans="9:10" x14ac:dyDescent="0.25">
      <c r="I50225" s="1"/>
      <c r="J50225" s="110"/>
    </row>
    <row r="50226" spans="9:10" x14ac:dyDescent="0.25">
      <c r="I50226" s="1"/>
      <c r="J50226" s="110"/>
    </row>
    <row r="50227" spans="9:10" x14ac:dyDescent="0.25">
      <c r="I50227" s="1"/>
      <c r="J50227" s="110"/>
    </row>
    <row r="50228" spans="9:10" x14ac:dyDescent="0.25">
      <c r="I50228" s="1"/>
      <c r="J50228" s="110"/>
    </row>
    <row r="50229" spans="9:10" x14ac:dyDescent="0.25">
      <c r="I50229" s="1"/>
      <c r="J50229" s="110"/>
    </row>
    <row r="50230" spans="9:10" x14ac:dyDescent="0.25">
      <c r="I50230" s="1"/>
      <c r="J50230" s="110"/>
    </row>
    <row r="50231" spans="9:10" x14ac:dyDescent="0.25">
      <c r="I50231" s="1"/>
      <c r="J50231" s="110"/>
    </row>
    <row r="50232" spans="9:10" x14ac:dyDescent="0.25">
      <c r="I50232" s="1"/>
      <c r="J50232" s="110"/>
    </row>
    <row r="50233" spans="9:10" x14ac:dyDescent="0.25">
      <c r="I50233" s="1"/>
      <c r="J50233" s="110"/>
    </row>
    <row r="50234" spans="9:10" x14ac:dyDescent="0.25">
      <c r="I50234" s="1"/>
      <c r="J50234" s="110"/>
    </row>
    <row r="50235" spans="9:10" x14ac:dyDescent="0.25">
      <c r="I50235" s="1"/>
      <c r="J50235" s="110"/>
    </row>
    <row r="50236" spans="9:10" x14ac:dyDescent="0.25">
      <c r="I50236" s="1"/>
      <c r="J50236" s="110"/>
    </row>
    <row r="50237" spans="9:10" x14ac:dyDescent="0.25">
      <c r="I50237" s="1"/>
      <c r="J50237" s="110"/>
    </row>
    <row r="50238" spans="9:10" x14ac:dyDescent="0.25">
      <c r="I50238" s="1"/>
      <c r="J50238" s="110"/>
    </row>
    <row r="50239" spans="9:10" x14ac:dyDescent="0.25">
      <c r="I50239" s="1"/>
      <c r="J50239" s="110"/>
    </row>
    <row r="50240" spans="9:10" x14ac:dyDescent="0.25">
      <c r="I50240" s="1"/>
      <c r="J50240" s="110"/>
    </row>
    <row r="50241" spans="9:10" x14ac:dyDescent="0.25">
      <c r="I50241" s="1"/>
      <c r="J50241" s="110"/>
    </row>
    <row r="50242" spans="9:10" x14ac:dyDescent="0.25">
      <c r="I50242" s="1"/>
      <c r="J50242" s="110"/>
    </row>
    <row r="50243" spans="9:10" x14ac:dyDescent="0.25">
      <c r="I50243" s="1"/>
      <c r="J50243" s="110"/>
    </row>
    <row r="50244" spans="9:10" x14ac:dyDescent="0.25">
      <c r="I50244" s="1"/>
      <c r="J50244" s="110"/>
    </row>
    <row r="50245" spans="9:10" x14ac:dyDescent="0.25">
      <c r="I50245" s="1"/>
      <c r="J50245" s="110"/>
    </row>
    <row r="50246" spans="9:10" x14ac:dyDescent="0.25">
      <c r="I50246" s="1"/>
      <c r="J50246" s="110"/>
    </row>
    <row r="50247" spans="9:10" x14ac:dyDescent="0.25">
      <c r="I50247" s="1"/>
      <c r="J50247" s="110"/>
    </row>
    <row r="50248" spans="9:10" x14ac:dyDescent="0.25">
      <c r="I50248" s="1"/>
      <c r="J50248" s="110"/>
    </row>
    <row r="50249" spans="9:10" x14ac:dyDescent="0.25">
      <c r="I50249" s="1"/>
      <c r="J50249" s="110"/>
    </row>
    <row r="50250" spans="9:10" x14ac:dyDescent="0.25">
      <c r="I50250" s="1"/>
      <c r="J50250" s="110"/>
    </row>
    <row r="50251" spans="9:10" x14ac:dyDescent="0.25">
      <c r="I50251" s="1"/>
      <c r="J50251" s="110"/>
    </row>
    <row r="50252" spans="9:10" x14ac:dyDescent="0.25">
      <c r="I50252" s="1"/>
      <c r="J50252" s="110"/>
    </row>
    <row r="50253" spans="9:10" x14ac:dyDescent="0.25">
      <c r="I50253" s="1"/>
      <c r="J50253" s="110"/>
    </row>
    <row r="50254" spans="9:10" x14ac:dyDescent="0.25">
      <c r="I50254" s="1"/>
      <c r="J50254" s="110"/>
    </row>
    <row r="50255" spans="9:10" x14ac:dyDescent="0.25">
      <c r="I50255" s="1"/>
      <c r="J50255" s="110"/>
    </row>
    <row r="50256" spans="9:10" x14ac:dyDescent="0.25">
      <c r="I50256" s="1"/>
      <c r="J50256" s="110"/>
    </row>
    <row r="50257" spans="9:10" x14ac:dyDescent="0.25">
      <c r="I50257" s="1"/>
      <c r="J50257" s="110"/>
    </row>
    <row r="50258" spans="9:10" x14ac:dyDescent="0.25">
      <c r="I50258" s="1"/>
      <c r="J50258" s="110"/>
    </row>
    <row r="50259" spans="9:10" x14ac:dyDescent="0.25">
      <c r="I50259" s="1"/>
      <c r="J50259" s="110"/>
    </row>
    <row r="50260" spans="9:10" x14ac:dyDescent="0.25">
      <c r="I50260" s="1"/>
      <c r="J50260" s="110"/>
    </row>
    <row r="50261" spans="9:10" x14ac:dyDescent="0.25">
      <c r="I50261" s="1"/>
      <c r="J50261" s="110"/>
    </row>
    <row r="50262" spans="9:10" x14ac:dyDescent="0.25">
      <c r="I50262" s="1"/>
      <c r="J50262" s="110"/>
    </row>
    <row r="50263" spans="9:10" x14ac:dyDescent="0.25">
      <c r="I50263" s="1"/>
      <c r="J50263" s="110"/>
    </row>
    <row r="50264" spans="9:10" x14ac:dyDescent="0.25">
      <c r="I50264" s="1"/>
      <c r="J50264" s="110"/>
    </row>
    <row r="50265" spans="9:10" x14ac:dyDescent="0.25">
      <c r="I50265" s="1"/>
      <c r="J50265" s="110"/>
    </row>
    <row r="50266" spans="9:10" x14ac:dyDescent="0.25">
      <c r="I50266" s="1"/>
      <c r="J50266" s="110"/>
    </row>
    <row r="50267" spans="9:10" x14ac:dyDescent="0.25">
      <c r="I50267" s="1"/>
      <c r="J50267" s="110"/>
    </row>
    <row r="50268" spans="9:10" x14ac:dyDescent="0.25">
      <c r="I50268" s="1"/>
      <c r="J50268" s="110"/>
    </row>
    <row r="50269" spans="9:10" x14ac:dyDescent="0.25">
      <c r="I50269" s="1"/>
      <c r="J50269" s="110"/>
    </row>
    <row r="50270" spans="9:10" x14ac:dyDescent="0.25">
      <c r="I50270" s="1"/>
      <c r="J50270" s="110"/>
    </row>
    <row r="50271" spans="9:10" x14ac:dyDescent="0.25">
      <c r="I50271" s="1"/>
      <c r="J50271" s="110"/>
    </row>
    <row r="50272" spans="9:10" x14ac:dyDescent="0.25">
      <c r="I50272" s="1"/>
      <c r="J50272" s="110"/>
    </row>
    <row r="50273" spans="9:10" x14ac:dyDescent="0.25">
      <c r="I50273" s="1"/>
      <c r="J50273" s="110"/>
    </row>
    <row r="50274" spans="9:10" x14ac:dyDescent="0.25">
      <c r="I50274" s="1"/>
      <c r="J50274" s="110"/>
    </row>
    <row r="50275" spans="9:10" x14ac:dyDescent="0.25">
      <c r="I50275" s="1"/>
      <c r="J50275" s="110"/>
    </row>
    <row r="50276" spans="9:10" x14ac:dyDescent="0.25">
      <c r="I50276" s="1"/>
      <c r="J50276" s="110"/>
    </row>
    <row r="50277" spans="9:10" x14ac:dyDescent="0.25">
      <c r="I50277" s="1"/>
      <c r="J50277" s="110"/>
    </row>
    <row r="50278" spans="9:10" x14ac:dyDescent="0.25">
      <c r="I50278" s="1"/>
      <c r="J50278" s="110"/>
    </row>
    <row r="50279" spans="9:10" x14ac:dyDescent="0.25">
      <c r="I50279" s="1"/>
      <c r="J50279" s="110"/>
    </row>
    <row r="50280" spans="9:10" x14ac:dyDescent="0.25">
      <c r="I50280" s="1"/>
      <c r="J50280" s="110"/>
    </row>
    <row r="50281" spans="9:10" x14ac:dyDescent="0.25">
      <c r="I50281" s="1"/>
      <c r="J50281" s="110"/>
    </row>
    <row r="50282" spans="9:10" x14ac:dyDescent="0.25">
      <c r="I50282" s="1"/>
      <c r="J50282" s="110"/>
    </row>
    <row r="50283" spans="9:10" x14ac:dyDescent="0.25">
      <c r="I50283" s="1"/>
      <c r="J50283" s="110"/>
    </row>
    <row r="50284" spans="9:10" x14ac:dyDescent="0.25">
      <c r="I50284" s="1"/>
      <c r="J50284" s="110"/>
    </row>
    <row r="50285" spans="9:10" x14ac:dyDescent="0.25">
      <c r="I50285" s="1"/>
      <c r="J50285" s="110"/>
    </row>
    <row r="50286" spans="9:10" x14ac:dyDescent="0.25">
      <c r="I50286" s="1"/>
      <c r="J50286" s="110"/>
    </row>
    <row r="50287" spans="9:10" x14ac:dyDescent="0.25">
      <c r="I50287" s="1"/>
      <c r="J50287" s="110"/>
    </row>
    <row r="50288" spans="9:10" x14ac:dyDescent="0.25">
      <c r="I50288" s="1"/>
      <c r="J50288" s="110"/>
    </row>
    <row r="50289" spans="9:10" x14ac:dyDescent="0.25">
      <c r="I50289" s="1"/>
      <c r="J50289" s="110"/>
    </row>
    <row r="50290" spans="9:10" x14ac:dyDescent="0.25">
      <c r="I50290" s="1"/>
      <c r="J50290" s="110"/>
    </row>
    <row r="50291" spans="9:10" x14ac:dyDescent="0.25">
      <c r="I50291" s="1"/>
      <c r="J50291" s="110"/>
    </row>
    <row r="50292" spans="9:10" x14ac:dyDescent="0.25">
      <c r="I50292" s="1"/>
      <c r="J50292" s="110"/>
    </row>
    <row r="50293" spans="9:10" x14ac:dyDescent="0.25">
      <c r="I50293" s="1"/>
      <c r="J50293" s="110"/>
    </row>
    <row r="50294" spans="9:10" x14ac:dyDescent="0.25">
      <c r="I50294" s="1"/>
      <c r="J50294" s="110"/>
    </row>
    <row r="50295" spans="9:10" x14ac:dyDescent="0.25">
      <c r="I50295" s="1"/>
      <c r="J50295" s="110"/>
    </row>
    <row r="50296" spans="9:10" x14ac:dyDescent="0.25">
      <c r="I50296" s="1"/>
      <c r="J50296" s="110"/>
    </row>
    <row r="50297" spans="9:10" x14ac:dyDescent="0.25">
      <c r="I50297" s="1"/>
      <c r="J50297" s="110"/>
    </row>
    <row r="50298" spans="9:10" x14ac:dyDescent="0.25">
      <c r="I50298" s="1"/>
      <c r="J50298" s="110"/>
    </row>
    <row r="50299" spans="9:10" x14ac:dyDescent="0.25">
      <c r="I50299" s="1"/>
      <c r="J50299" s="110"/>
    </row>
    <row r="50300" spans="9:10" x14ac:dyDescent="0.25">
      <c r="I50300" s="1"/>
      <c r="J50300" s="110"/>
    </row>
    <row r="50301" spans="9:10" x14ac:dyDescent="0.25">
      <c r="I50301" s="1"/>
      <c r="J50301" s="110"/>
    </row>
    <row r="50302" spans="9:10" x14ac:dyDescent="0.25">
      <c r="I50302" s="1"/>
      <c r="J50302" s="110"/>
    </row>
    <row r="50303" spans="9:10" x14ac:dyDescent="0.25">
      <c r="I50303" s="1"/>
      <c r="J50303" s="110"/>
    </row>
    <row r="50304" spans="9:10" x14ac:dyDescent="0.25">
      <c r="I50304" s="1"/>
      <c r="J50304" s="110"/>
    </row>
    <row r="50305" spans="9:10" x14ac:dyDescent="0.25">
      <c r="I50305" s="1"/>
      <c r="J50305" s="110"/>
    </row>
    <row r="50306" spans="9:10" x14ac:dyDescent="0.25">
      <c r="I50306" s="1"/>
      <c r="J50306" s="110"/>
    </row>
    <row r="50307" spans="9:10" x14ac:dyDescent="0.25">
      <c r="I50307" s="1"/>
      <c r="J50307" s="110"/>
    </row>
    <row r="50308" spans="9:10" x14ac:dyDescent="0.25">
      <c r="I50308" s="1"/>
      <c r="J50308" s="110"/>
    </row>
    <row r="50309" spans="9:10" x14ac:dyDescent="0.25">
      <c r="I50309" s="1"/>
      <c r="J50309" s="110"/>
    </row>
    <row r="50310" spans="9:10" x14ac:dyDescent="0.25">
      <c r="I50310" s="1"/>
      <c r="J50310" s="110"/>
    </row>
    <row r="50311" spans="9:10" x14ac:dyDescent="0.25">
      <c r="I50311" s="1"/>
      <c r="J50311" s="110"/>
    </row>
    <row r="50312" spans="9:10" x14ac:dyDescent="0.25">
      <c r="I50312" s="1"/>
      <c r="J50312" s="110"/>
    </row>
    <row r="50313" spans="9:10" x14ac:dyDescent="0.25">
      <c r="I50313" s="1"/>
      <c r="J50313" s="110"/>
    </row>
    <row r="50314" spans="9:10" x14ac:dyDescent="0.25">
      <c r="I50314" s="1"/>
      <c r="J50314" s="110"/>
    </row>
    <row r="50315" spans="9:10" x14ac:dyDescent="0.25">
      <c r="I50315" s="1"/>
      <c r="J50315" s="110"/>
    </row>
    <row r="50316" spans="9:10" x14ac:dyDescent="0.25">
      <c r="I50316" s="1"/>
      <c r="J50316" s="110"/>
    </row>
    <row r="50317" spans="9:10" x14ac:dyDescent="0.25">
      <c r="I50317" s="1"/>
      <c r="J50317" s="110"/>
    </row>
    <row r="50318" spans="9:10" x14ac:dyDescent="0.25">
      <c r="I50318" s="1"/>
      <c r="J50318" s="110"/>
    </row>
    <row r="50319" spans="9:10" x14ac:dyDescent="0.25">
      <c r="I50319" s="1"/>
      <c r="J50319" s="110"/>
    </row>
    <row r="50320" spans="9:10" x14ac:dyDescent="0.25">
      <c r="I50320" s="1"/>
      <c r="J50320" s="110"/>
    </row>
    <row r="50321" spans="9:10" x14ac:dyDescent="0.25">
      <c r="I50321" s="1"/>
      <c r="J50321" s="110"/>
    </row>
    <row r="50322" spans="9:10" x14ac:dyDescent="0.25">
      <c r="I50322" s="1"/>
      <c r="J50322" s="110"/>
    </row>
    <row r="50323" spans="9:10" x14ac:dyDescent="0.25">
      <c r="I50323" s="1"/>
      <c r="J50323" s="110"/>
    </row>
    <row r="50324" spans="9:10" x14ac:dyDescent="0.25">
      <c r="I50324" s="1"/>
      <c r="J50324" s="110"/>
    </row>
    <row r="50325" spans="9:10" x14ac:dyDescent="0.25">
      <c r="I50325" s="1"/>
      <c r="J50325" s="110"/>
    </row>
    <row r="50326" spans="9:10" x14ac:dyDescent="0.25">
      <c r="I50326" s="1"/>
      <c r="J50326" s="110"/>
    </row>
    <row r="50327" spans="9:10" x14ac:dyDescent="0.25">
      <c r="I50327" s="1"/>
      <c r="J50327" s="110"/>
    </row>
    <row r="50328" spans="9:10" x14ac:dyDescent="0.25">
      <c r="I50328" s="1"/>
      <c r="J50328" s="110"/>
    </row>
    <row r="50329" spans="9:10" x14ac:dyDescent="0.25">
      <c r="I50329" s="1"/>
      <c r="J50329" s="110"/>
    </row>
    <row r="50330" spans="9:10" x14ac:dyDescent="0.25">
      <c r="I50330" s="1"/>
      <c r="J50330" s="110"/>
    </row>
    <row r="50331" spans="9:10" x14ac:dyDescent="0.25">
      <c r="I50331" s="1"/>
      <c r="J50331" s="110"/>
    </row>
    <row r="50332" spans="9:10" x14ac:dyDescent="0.25">
      <c r="I50332" s="1"/>
      <c r="J50332" s="110"/>
    </row>
    <row r="50333" spans="9:10" x14ac:dyDescent="0.25">
      <c r="I50333" s="1"/>
      <c r="J50333" s="110"/>
    </row>
    <row r="50334" spans="9:10" x14ac:dyDescent="0.25">
      <c r="I50334" s="1"/>
      <c r="J50334" s="110"/>
    </row>
    <row r="50335" spans="9:10" x14ac:dyDescent="0.25">
      <c r="I50335" s="1"/>
      <c r="J50335" s="110"/>
    </row>
    <row r="50336" spans="9:10" x14ac:dyDescent="0.25">
      <c r="I50336" s="1"/>
      <c r="J50336" s="110"/>
    </row>
    <row r="50337" spans="9:10" x14ac:dyDescent="0.25">
      <c r="I50337" s="1"/>
      <c r="J50337" s="110"/>
    </row>
    <row r="50338" spans="9:10" x14ac:dyDescent="0.25">
      <c r="I50338" s="1"/>
      <c r="J50338" s="110"/>
    </row>
    <row r="50339" spans="9:10" x14ac:dyDescent="0.25">
      <c r="I50339" s="1"/>
      <c r="J50339" s="110"/>
    </row>
    <row r="50340" spans="9:10" x14ac:dyDescent="0.25">
      <c r="I50340" s="1"/>
      <c r="J50340" s="110"/>
    </row>
    <row r="50341" spans="9:10" x14ac:dyDescent="0.25">
      <c r="I50341" s="1"/>
      <c r="J50341" s="110"/>
    </row>
    <row r="50342" spans="9:10" x14ac:dyDescent="0.25">
      <c r="I50342" s="1"/>
      <c r="J50342" s="110"/>
    </row>
    <row r="50343" spans="9:10" x14ac:dyDescent="0.25">
      <c r="I50343" s="1"/>
      <c r="J50343" s="110"/>
    </row>
    <row r="50344" spans="9:10" x14ac:dyDescent="0.25">
      <c r="I50344" s="1"/>
      <c r="J50344" s="110"/>
    </row>
    <row r="50345" spans="9:10" x14ac:dyDescent="0.25">
      <c r="I50345" s="1"/>
      <c r="J50345" s="110"/>
    </row>
    <row r="50346" spans="9:10" x14ac:dyDescent="0.25">
      <c r="I50346" s="1"/>
      <c r="J50346" s="110"/>
    </row>
    <row r="50347" spans="9:10" x14ac:dyDescent="0.25">
      <c r="I50347" s="1"/>
      <c r="J50347" s="110"/>
    </row>
    <row r="50348" spans="9:10" x14ac:dyDescent="0.25">
      <c r="I50348" s="1"/>
      <c r="J50348" s="110"/>
    </row>
    <row r="50349" spans="9:10" x14ac:dyDescent="0.25">
      <c r="I50349" s="1"/>
      <c r="J50349" s="110"/>
    </row>
    <row r="50350" spans="9:10" x14ac:dyDescent="0.25">
      <c r="I50350" s="1"/>
      <c r="J50350" s="110"/>
    </row>
    <row r="50351" spans="9:10" x14ac:dyDescent="0.25">
      <c r="I50351" s="1"/>
      <c r="J50351" s="110"/>
    </row>
    <row r="50352" spans="9:10" x14ac:dyDescent="0.25">
      <c r="I50352" s="1"/>
      <c r="J50352" s="110"/>
    </row>
    <row r="50353" spans="9:10" x14ac:dyDescent="0.25">
      <c r="I50353" s="1"/>
      <c r="J50353" s="110"/>
    </row>
    <row r="50354" spans="9:10" x14ac:dyDescent="0.25">
      <c r="I50354" s="1"/>
      <c r="J50354" s="110"/>
    </row>
    <row r="50355" spans="9:10" x14ac:dyDescent="0.25">
      <c r="I50355" s="1"/>
      <c r="J50355" s="110"/>
    </row>
    <row r="50356" spans="9:10" x14ac:dyDescent="0.25">
      <c r="I50356" s="1"/>
      <c r="J50356" s="110"/>
    </row>
    <row r="50357" spans="9:10" x14ac:dyDescent="0.25">
      <c r="I50357" s="1"/>
      <c r="J50357" s="110"/>
    </row>
    <row r="50358" spans="9:10" x14ac:dyDescent="0.25">
      <c r="I50358" s="1"/>
      <c r="J50358" s="110"/>
    </row>
    <row r="50359" spans="9:10" x14ac:dyDescent="0.25">
      <c r="I50359" s="1"/>
      <c r="J50359" s="110"/>
    </row>
    <row r="50360" spans="9:10" x14ac:dyDescent="0.25">
      <c r="I50360" s="1"/>
      <c r="J50360" s="110"/>
    </row>
    <row r="50361" spans="9:10" x14ac:dyDescent="0.25">
      <c r="I50361" s="1"/>
      <c r="J50361" s="110"/>
    </row>
    <row r="50362" spans="9:10" x14ac:dyDescent="0.25">
      <c r="I50362" s="1"/>
      <c r="J50362" s="110"/>
    </row>
    <row r="50363" spans="9:10" x14ac:dyDescent="0.25">
      <c r="I50363" s="1"/>
      <c r="J50363" s="110"/>
    </row>
    <row r="50364" spans="9:10" x14ac:dyDescent="0.25">
      <c r="I50364" s="1"/>
      <c r="J50364" s="110"/>
    </row>
    <row r="50365" spans="9:10" x14ac:dyDescent="0.25">
      <c r="I50365" s="1"/>
      <c r="J50365" s="110"/>
    </row>
    <row r="50366" spans="9:10" x14ac:dyDescent="0.25">
      <c r="I50366" s="1"/>
      <c r="J50366" s="110"/>
    </row>
    <row r="50367" spans="9:10" x14ac:dyDescent="0.25">
      <c r="I50367" s="1"/>
      <c r="J50367" s="110"/>
    </row>
    <row r="50368" spans="9:10" x14ac:dyDescent="0.25">
      <c r="I50368" s="1"/>
      <c r="J50368" s="110"/>
    </row>
    <row r="50369" spans="9:10" x14ac:dyDescent="0.25">
      <c r="I50369" s="1"/>
      <c r="J50369" s="110"/>
    </row>
    <row r="50370" spans="9:10" x14ac:dyDescent="0.25">
      <c r="I50370" s="1"/>
      <c r="J50370" s="110"/>
    </row>
    <row r="50371" spans="9:10" x14ac:dyDescent="0.25">
      <c r="I50371" s="1"/>
      <c r="J50371" s="110"/>
    </row>
    <row r="50372" spans="9:10" x14ac:dyDescent="0.25">
      <c r="I50372" s="1"/>
      <c r="J50372" s="110"/>
    </row>
    <row r="50373" spans="9:10" x14ac:dyDescent="0.25">
      <c r="I50373" s="1"/>
      <c r="J50373" s="110"/>
    </row>
    <row r="50374" spans="9:10" x14ac:dyDescent="0.25">
      <c r="I50374" s="1"/>
      <c r="J50374" s="110"/>
    </row>
    <row r="50375" spans="9:10" x14ac:dyDescent="0.25">
      <c r="I50375" s="1"/>
      <c r="J50375" s="110"/>
    </row>
    <row r="50376" spans="9:10" x14ac:dyDescent="0.25">
      <c r="I50376" s="1"/>
      <c r="J50376" s="110"/>
    </row>
    <row r="50377" spans="9:10" x14ac:dyDescent="0.25">
      <c r="I50377" s="1"/>
      <c r="J50377" s="110"/>
    </row>
    <row r="50378" spans="9:10" x14ac:dyDescent="0.25">
      <c r="I50378" s="1"/>
      <c r="J50378" s="110"/>
    </row>
    <row r="50379" spans="9:10" x14ac:dyDescent="0.25">
      <c r="I50379" s="1"/>
      <c r="J50379" s="110"/>
    </row>
    <row r="50380" spans="9:10" x14ac:dyDescent="0.25">
      <c r="I50380" s="1"/>
      <c r="J50380" s="110"/>
    </row>
    <row r="50381" spans="9:10" x14ac:dyDescent="0.25">
      <c r="I50381" s="1"/>
      <c r="J50381" s="110"/>
    </row>
    <row r="50382" spans="9:10" x14ac:dyDescent="0.25">
      <c r="I50382" s="1"/>
      <c r="J50382" s="110"/>
    </row>
    <row r="50383" spans="9:10" x14ac:dyDescent="0.25">
      <c r="I50383" s="1"/>
      <c r="J50383" s="110"/>
    </row>
    <row r="50384" spans="9:10" x14ac:dyDescent="0.25">
      <c r="I50384" s="1"/>
      <c r="J50384" s="110"/>
    </row>
    <row r="50385" spans="9:10" x14ac:dyDescent="0.25">
      <c r="I50385" s="1"/>
      <c r="J50385" s="110"/>
    </row>
    <row r="50386" spans="9:10" x14ac:dyDescent="0.25">
      <c r="I50386" s="1"/>
      <c r="J50386" s="110"/>
    </row>
    <row r="50387" spans="9:10" x14ac:dyDescent="0.25">
      <c r="I50387" s="1"/>
      <c r="J50387" s="110"/>
    </row>
    <row r="50388" spans="9:10" x14ac:dyDescent="0.25">
      <c r="I50388" s="1"/>
      <c r="J50388" s="110"/>
    </row>
    <row r="50389" spans="9:10" x14ac:dyDescent="0.25">
      <c r="I50389" s="1"/>
      <c r="J50389" s="110"/>
    </row>
    <row r="50390" spans="9:10" x14ac:dyDescent="0.25">
      <c r="I50390" s="1"/>
      <c r="J50390" s="110"/>
    </row>
    <row r="50391" spans="9:10" x14ac:dyDescent="0.25">
      <c r="I50391" s="1"/>
      <c r="J50391" s="110"/>
    </row>
    <row r="50392" spans="9:10" x14ac:dyDescent="0.25">
      <c r="I50392" s="1"/>
      <c r="J50392" s="110"/>
    </row>
    <row r="50393" spans="9:10" x14ac:dyDescent="0.25">
      <c r="I50393" s="1"/>
      <c r="J50393" s="110"/>
    </row>
    <row r="50394" spans="9:10" x14ac:dyDescent="0.25">
      <c r="I50394" s="1"/>
      <c r="J50394" s="110"/>
    </row>
    <row r="50395" spans="9:10" x14ac:dyDescent="0.25">
      <c r="I50395" s="1"/>
      <c r="J50395" s="110"/>
    </row>
    <row r="50396" spans="9:10" x14ac:dyDescent="0.25">
      <c r="I50396" s="1"/>
      <c r="J50396" s="110"/>
    </row>
    <row r="50397" spans="9:10" x14ac:dyDescent="0.25">
      <c r="I50397" s="1"/>
      <c r="J50397" s="110"/>
    </row>
    <row r="50398" spans="9:10" x14ac:dyDescent="0.25">
      <c r="I50398" s="1"/>
      <c r="J50398" s="110"/>
    </row>
    <row r="50399" spans="9:10" x14ac:dyDescent="0.25">
      <c r="I50399" s="1"/>
      <c r="J50399" s="110"/>
    </row>
    <row r="50400" spans="9:10" x14ac:dyDescent="0.25">
      <c r="I50400" s="1"/>
      <c r="J50400" s="110"/>
    </row>
    <row r="50401" spans="9:10" x14ac:dyDescent="0.25">
      <c r="I50401" s="1"/>
      <c r="J50401" s="110"/>
    </row>
    <row r="50402" spans="9:10" x14ac:dyDescent="0.25">
      <c r="I50402" s="1"/>
      <c r="J50402" s="110"/>
    </row>
    <row r="50403" spans="9:10" x14ac:dyDescent="0.25">
      <c r="I50403" s="1"/>
      <c r="J50403" s="110"/>
    </row>
    <row r="50404" spans="9:10" x14ac:dyDescent="0.25">
      <c r="I50404" s="1"/>
      <c r="J50404" s="110"/>
    </row>
    <row r="50405" spans="9:10" x14ac:dyDescent="0.25">
      <c r="I50405" s="1"/>
      <c r="J50405" s="110"/>
    </row>
    <row r="50406" spans="9:10" x14ac:dyDescent="0.25">
      <c r="I50406" s="1"/>
      <c r="J50406" s="110"/>
    </row>
    <row r="50407" spans="9:10" x14ac:dyDescent="0.25">
      <c r="I50407" s="1"/>
      <c r="J50407" s="110"/>
    </row>
    <row r="50408" spans="9:10" x14ac:dyDescent="0.25">
      <c r="I50408" s="1"/>
      <c r="J50408" s="110"/>
    </row>
    <row r="50409" spans="9:10" x14ac:dyDescent="0.25">
      <c r="I50409" s="1"/>
      <c r="J50409" s="110"/>
    </row>
    <row r="50410" spans="9:10" x14ac:dyDescent="0.25">
      <c r="I50410" s="1"/>
      <c r="J50410" s="110"/>
    </row>
    <row r="50411" spans="9:10" x14ac:dyDescent="0.25">
      <c r="I50411" s="1"/>
      <c r="J50411" s="110"/>
    </row>
    <row r="50412" spans="9:10" x14ac:dyDescent="0.25">
      <c r="I50412" s="1"/>
      <c r="J50412" s="110"/>
    </row>
    <row r="50413" spans="9:10" x14ac:dyDescent="0.25">
      <c r="I50413" s="1"/>
      <c r="J50413" s="110"/>
    </row>
    <row r="50414" spans="9:10" x14ac:dyDescent="0.25">
      <c r="I50414" s="1"/>
      <c r="J50414" s="110"/>
    </row>
    <row r="50415" spans="9:10" x14ac:dyDescent="0.25">
      <c r="I50415" s="1"/>
      <c r="J50415" s="110"/>
    </row>
    <row r="50416" spans="9:10" x14ac:dyDescent="0.25">
      <c r="I50416" s="1"/>
      <c r="J50416" s="110"/>
    </row>
    <row r="50417" spans="9:10" x14ac:dyDescent="0.25">
      <c r="I50417" s="1"/>
      <c r="J50417" s="110"/>
    </row>
    <row r="50418" spans="9:10" x14ac:dyDescent="0.25">
      <c r="I50418" s="1"/>
      <c r="J50418" s="110"/>
    </row>
    <row r="50419" spans="9:10" x14ac:dyDescent="0.25">
      <c r="I50419" s="1"/>
      <c r="J50419" s="110"/>
    </row>
    <row r="50420" spans="9:10" x14ac:dyDescent="0.25">
      <c r="I50420" s="1"/>
      <c r="J50420" s="110"/>
    </row>
    <row r="50421" spans="9:10" x14ac:dyDescent="0.25">
      <c r="I50421" s="1"/>
      <c r="J50421" s="110"/>
    </row>
    <row r="50422" spans="9:10" x14ac:dyDescent="0.25">
      <c r="I50422" s="1"/>
      <c r="J50422" s="110"/>
    </row>
    <row r="50423" spans="9:10" x14ac:dyDescent="0.25">
      <c r="I50423" s="1"/>
      <c r="J50423" s="110"/>
    </row>
    <row r="50424" spans="9:10" x14ac:dyDescent="0.25">
      <c r="I50424" s="1"/>
      <c r="J50424" s="110"/>
    </row>
    <row r="50425" spans="9:10" x14ac:dyDescent="0.25">
      <c r="I50425" s="1"/>
      <c r="J50425" s="110"/>
    </row>
    <row r="50426" spans="9:10" x14ac:dyDescent="0.25">
      <c r="I50426" s="1"/>
      <c r="J50426" s="110"/>
    </row>
    <row r="50427" spans="9:10" x14ac:dyDescent="0.25">
      <c r="I50427" s="1"/>
      <c r="J50427" s="110"/>
    </row>
    <row r="50428" spans="9:10" x14ac:dyDescent="0.25">
      <c r="I50428" s="1"/>
      <c r="J50428" s="110"/>
    </row>
    <row r="50429" spans="9:10" x14ac:dyDescent="0.25">
      <c r="I50429" s="1"/>
      <c r="J50429" s="110"/>
    </row>
    <row r="50430" spans="9:10" x14ac:dyDescent="0.25">
      <c r="I50430" s="1"/>
      <c r="J50430" s="110"/>
    </row>
    <row r="50431" spans="9:10" x14ac:dyDescent="0.25">
      <c r="I50431" s="1"/>
      <c r="J50431" s="110"/>
    </row>
    <row r="50432" spans="9:10" x14ac:dyDescent="0.25">
      <c r="I50432" s="1"/>
      <c r="J50432" s="110"/>
    </row>
    <row r="50433" spans="9:10" x14ac:dyDescent="0.25">
      <c r="I50433" s="1"/>
      <c r="J50433" s="110"/>
    </row>
    <row r="50434" spans="9:10" x14ac:dyDescent="0.25">
      <c r="I50434" s="1"/>
      <c r="J50434" s="110"/>
    </row>
    <row r="50435" spans="9:10" x14ac:dyDescent="0.25">
      <c r="I50435" s="1"/>
      <c r="J50435" s="110"/>
    </row>
    <row r="50436" spans="9:10" x14ac:dyDescent="0.25">
      <c r="I50436" s="1"/>
      <c r="J50436" s="110"/>
    </row>
    <row r="50437" spans="9:10" x14ac:dyDescent="0.25">
      <c r="I50437" s="1"/>
      <c r="J50437" s="110"/>
    </row>
    <row r="50438" spans="9:10" x14ac:dyDescent="0.25">
      <c r="I50438" s="1"/>
      <c r="J50438" s="110"/>
    </row>
    <row r="50439" spans="9:10" x14ac:dyDescent="0.25">
      <c r="I50439" s="1"/>
      <c r="J50439" s="110"/>
    </row>
    <row r="50440" spans="9:10" x14ac:dyDescent="0.25">
      <c r="I50440" s="1"/>
      <c r="J50440" s="110"/>
    </row>
    <row r="50441" spans="9:10" x14ac:dyDescent="0.25">
      <c r="I50441" s="1"/>
      <c r="J50441" s="110"/>
    </row>
    <row r="50442" spans="9:10" x14ac:dyDescent="0.25">
      <c r="I50442" s="1"/>
      <c r="J50442" s="110"/>
    </row>
    <row r="50443" spans="9:10" x14ac:dyDescent="0.25">
      <c r="I50443" s="1"/>
      <c r="J50443" s="110"/>
    </row>
    <row r="50444" spans="9:10" x14ac:dyDescent="0.25">
      <c r="I50444" s="1"/>
      <c r="J50444" s="110"/>
    </row>
    <row r="50445" spans="9:10" x14ac:dyDescent="0.25">
      <c r="I50445" s="1"/>
      <c r="J50445" s="110"/>
    </row>
    <row r="50446" spans="9:10" x14ac:dyDescent="0.25">
      <c r="I50446" s="1"/>
      <c r="J50446" s="110"/>
    </row>
    <row r="50447" spans="9:10" x14ac:dyDescent="0.25">
      <c r="I50447" s="1"/>
      <c r="J50447" s="110"/>
    </row>
    <row r="50448" spans="9:10" x14ac:dyDescent="0.25">
      <c r="I50448" s="1"/>
      <c r="J50448" s="110"/>
    </row>
    <row r="50449" spans="9:10" x14ac:dyDescent="0.25">
      <c r="I50449" s="1"/>
      <c r="J50449" s="110"/>
    </row>
    <row r="50450" spans="9:10" x14ac:dyDescent="0.25">
      <c r="I50450" s="1"/>
      <c r="J50450" s="110"/>
    </row>
    <row r="50451" spans="9:10" x14ac:dyDescent="0.25">
      <c r="I50451" s="1"/>
      <c r="J50451" s="110"/>
    </row>
    <row r="50452" spans="9:10" x14ac:dyDescent="0.25">
      <c r="I50452" s="1"/>
      <c r="J50452" s="110"/>
    </row>
    <row r="50453" spans="9:10" x14ac:dyDescent="0.25">
      <c r="I50453" s="1"/>
      <c r="J50453" s="110"/>
    </row>
    <row r="50454" spans="9:10" x14ac:dyDescent="0.25">
      <c r="I50454" s="1"/>
      <c r="J50454" s="110"/>
    </row>
    <row r="50455" spans="9:10" x14ac:dyDescent="0.25">
      <c r="I50455" s="1"/>
      <c r="J50455" s="110"/>
    </row>
    <row r="50456" spans="9:10" x14ac:dyDescent="0.25">
      <c r="I50456" s="1"/>
      <c r="J50456" s="110"/>
    </row>
    <row r="50457" spans="9:10" x14ac:dyDescent="0.25">
      <c r="I50457" s="1"/>
      <c r="J50457" s="110"/>
    </row>
    <row r="50458" spans="9:10" x14ac:dyDescent="0.25">
      <c r="I50458" s="1"/>
      <c r="J50458" s="110"/>
    </row>
    <row r="50459" spans="9:10" x14ac:dyDescent="0.25">
      <c r="I50459" s="1"/>
      <c r="J50459" s="110"/>
    </row>
    <row r="50460" spans="9:10" x14ac:dyDescent="0.25">
      <c r="I50460" s="1"/>
      <c r="J50460" s="110"/>
    </row>
    <row r="50461" spans="9:10" x14ac:dyDescent="0.25">
      <c r="I50461" s="1"/>
      <c r="J50461" s="110"/>
    </row>
    <row r="50462" spans="9:10" x14ac:dyDescent="0.25">
      <c r="I50462" s="1"/>
      <c r="J50462" s="110"/>
    </row>
    <row r="50463" spans="9:10" x14ac:dyDescent="0.25">
      <c r="I50463" s="1"/>
      <c r="J50463" s="110"/>
    </row>
    <row r="50464" spans="9:10" x14ac:dyDescent="0.25">
      <c r="I50464" s="1"/>
      <c r="J50464" s="110"/>
    </row>
    <row r="50465" spans="9:10" x14ac:dyDescent="0.25">
      <c r="I50465" s="1"/>
      <c r="J50465" s="110"/>
    </row>
    <row r="50466" spans="9:10" x14ac:dyDescent="0.25">
      <c r="I50466" s="1"/>
      <c r="J50466" s="110"/>
    </row>
    <row r="50467" spans="9:10" x14ac:dyDescent="0.25">
      <c r="I50467" s="1"/>
      <c r="J50467" s="110"/>
    </row>
    <row r="50468" spans="9:10" x14ac:dyDescent="0.25">
      <c r="I50468" s="1"/>
      <c r="J50468" s="110"/>
    </row>
    <row r="50469" spans="9:10" x14ac:dyDescent="0.25">
      <c r="I50469" s="1"/>
      <c r="J50469" s="110"/>
    </row>
    <row r="50470" spans="9:10" x14ac:dyDescent="0.25">
      <c r="I50470" s="1"/>
      <c r="J50470" s="110"/>
    </row>
    <row r="50471" spans="9:10" x14ac:dyDescent="0.25">
      <c r="I50471" s="1"/>
      <c r="J50471" s="110"/>
    </row>
    <row r="50472" spans="9:10" x14ac:dyDescent="0.25">
      <c r="I50472" s="1"/>
      <c r="J50472" s="110"/>
    </row>
    <row r="50473" spans="9:10" x14ac:dyDescent="0.25">
      <c r="I50473" s="1"/>
      <c r="J50473" s="110"/>
    </row>
    <row r="50474" spans="9:10" x14ac:dyDescent="0.25">
      <c r="I50474" s="1"/>
      <c r="J50474" s="110"/>
    </row>
    <row r="50475" spans="9:10" x14ac:dyDescent="0.25">
      <c r="I50475" s="1"/>
      <c r="J50475" s="110"/>
    </row>
    <row r="50476" spans="9:10" x14ac:dyDescent="0.25">
      <c r="I50476" s="1"/>
      <c r="J50476" s="110"/>
    </row>
    <row r="50477" spans="9:10" x14ac:dyDescent="0.25">
      <c r="I50477" s="1"/>
      <c r="J50477" s="110"/>
    </row>
    <row r="50478" spans="9:10" x14ac:dyDescent="0.25">
      <c r="I50478" s="1"/>
      <c r="J50478" s="110"/>
    </row>
    <row r="50479" spans="9:10" x14ac:dyDescent="0.25">
      <c r="I50479" s="1"/>
      <c r="J50479" s="110"/>
    </row>
    <row r="50480" spans="9:10" x14ac:dyDescent="0.25">
      <c r="I50480" s="1"/>
      <c r="J50480" s="110"/>
    </row>
    <row r="50481" spans="9:10" x14ac:dyDescent="0.25">
      <c r="I50481" s="1"/>
      <c r="J50481" s="110"/>
    </row>
    <row r="50482" spans="9:10" x14ac:dyDescent="0.25">
      <c r="I50482" s="1"/>
      <c r="J50482" s="110"/>
    </row>
    <row r="50483" spans="9:10" x14ac:dyDescent="0.25">
      <c r="I50483" s="1"/>
      <c r="J50483" s="110"/>
    </row>
    <row r="50484" spans="9:10" x14ac:dyDescent="0.25">
      <c r="I50484" s="1"/>
      <c r="J50484" s="110"/>
    </row>
    <row r="50485" spans="9:10" x14ac:dyDescent="0.25">
      <c r="I50485" s="1"/>
      <c r="J50485" s="110"/>
    </row>
    <row r="50486" spans="9:10" x14ac:dyDescent="0.25">
      <c r="I50486" s="1"/>
      <c r="J50486" s="110"/>
    </row>
    <row r="50487" spans="9:10" x14ac:dyDescent="0.25">
      <c r="I50487" s="1"/>
      <c r="J50487" s="110"/>
    </row>
    <row r="50488" spans="9:10" x14ac:dyDescent="0.25">
      <c r="I50488" s="1"/>
      <c r="J50488" s="110"/>
    </row>
    <row r="50489" spans="9:10" x14ac:dyDescent="0.25">
      <c r="I50489" s="1"/>
      <c r="J50489" s="110"/>
    </row>
    <row r="50490" spans="9:10" x14ac:dyDescent="0.25">
      <c r="I50490" s="1"/>
      <c r="J50490" s="110"/>
    </row>
    <row r="50491" spans="9:10" x14ac:dyDescent="0.25">
      <c r="I50491" s="1"/>
      <c r="J50491" s="110"/>
    </row>
    <row r="50492" spans="9:10" x14ac:dyDescent="0.25">
      <c r="I50492" s="1"/>
      <c r="J50492" s="110"/>
    </row>
    <row r="50493" spans="9:10" x14ac:dyDescent="0.25">
      <c r="I50493" s="1"/>
      <c r="J50493" s="110"/>
    </row>
    <row r="50494" spans="9:10" x14ac:dyDescent="0.25">
      <c r="I50494" s="1"/>
      <c r="J50494" s="110"/>
    </row>
    <row r="50495" spans="9:10" x14ac:dyDescent="0.25">
      <c r="I50495" s="1"/>
      <c r="J50495" s="110"/>
    </row>
    <row r="50496" spans="9:10" x14ac:dyDescent="0.25">
      <c r="I50496" s="1"/>
      <c r="J50496" s="110"/>
    </row>
    <row r="50497" spans="9:10" x14ac:dyDescent="0.25">
      <c r="I50497" s="1"/>
      <c r="J50497" s="110"/>
    </row>
    <row r="50498" spans="9:10" x14ac:dyDescent="0.25">
      <c r="I50498" s="1"/>
      <c r="J50498" s="110"/>
    </row>
    <row r="50499" spans="9:10" x14ac:dyDescent="0.25">
      <c r="I50499" s="1"/>
      <c r="J50499" s="110"/>
    </row>
    <row r="50500" spans="9:10" x14ac:dyDescent="0.25">
      <c r="I50500" s="1"/>
      <c r="J50500" s="110"/>
    </row>
    <row r="50501" spans="9:10" x14ac:dyDescent="0.25">
      <c r="I50501" s="1"/>
      <c r="J50501" s="110"/>
    </row>
    <row r="50502" spans="9:10" x14ac:dyDescent="0.25">
      <c r="I50502" s="1"/>
      <c r="J50502" s="110"/>
    </row>
    <row r="50503" spans="9:10" x14ac:dyDescent="0.25">
      <c r="I50503" s="1"/>
      <c r="J50503" s="110"/>
    </row>
    <row r="50504" spans="9:10" x14ac:dyDescent="0.25">
      <c r="I50504" s="1"/>
      <c r="J50504" s="110"/>
    </row>
    <row r="50505" spans="9:10" x14ac:dyDescent="0.25">
      <c r="I50505" s="1"/>
      <c r="J50505" s="110"/>
    </row>
    <row r="50506" spans="9:10" x14ac:dyDescent="0.25">
      <c r="I50506" s="1"/>
      <c r="J50506" s="110"/>
    </row>
    <row r="50507" spans="9:10" x14ac:dyDescent="0.25">
      <c r="I50507" s="1"/>
      <c r="J50507" s="110"/>
    </row>
    <row r="50508" spans="9:10" x14ac:dyDescent="0.25">
      <c r="I50508" s="1"/>
      <c r="J50508" s="110"/>
    </row>
    <row r="50509" spans="9:10" x14ac:dyDescent="0.25">
      <c r="I50509" s="1"/>
      <c r="J50509" s="110"/>
    </row>
    <row r="50510" spans="9:10" x14ac:dyDescent="0.25">
      <c r="I50510" s="1"/>
      <c r="J50510" s="110"/>
    </row>
    <row r="50511" spans="9:10" x14ac:dyDescent="0.25">
      <c r="I50511" s="1"/>
      <c r="J50511" s="110"/>
    </row>
    <row r="50512" spans="9:10" x14ac:dyDescent="0.25">
      <c r="I50512" s="1"/>
      <c r="J50512" s="110"/>
    </row>
    <row r="50513" spans="9:10" x14ac:dyDescent="0.25">
      <c r="I50513" s="1"/>
      <c r="J50513" s="110"/>
    </row>
    <row r="50514" spans="9:10" x14ac:dyDescent="0.25">
      <c r="I50514" s="1"/>
      <c r="J50514" s="110"/>
    </row>
    <row r="50515" spans="9:10" x14ac:dyDescent="0.25">
      <c r="I50515" s="1"/>
      <c r="J50515" s="110"/>
    </row>
    <row r="50516" spans="9:10" x14ac:dyDescent="0.25">
      <c r="I50516" s="1"/>
      <c r="J50516" s="110"/>
    </row>
    <row r="50517" spans="9:10" x14ac:dyDescent="0.25">
      <c r="I50517" s="1"/>
      <c r="J50517" s="110"/>
    </row>
    <row r="50518" spans="9:10" x14ac:dyDescent="0.25">
      <c r="I50518" s="1"/>
      <c r="J50518" s="110"/>
    </row>
    <row r="50519" spans="9:10" x14ac:dyDescent="0.25">
      <c r="I50519" s="1"/>
      <c r="J50519" s="110"/>
    </row>
    <row r="50520" spans="9:10" x14ac:dyDescent="0.25">
      <c r="I50520" s="1"/>
      <c r="J50520" s="110"/>
    </row>
    <row r="50521" spans="9:10" x14ac:dyDescent="0.25">
      <c r="I50521" s="1"/>
      <c r="J50521" s="110"/>
    </row>
    <row r="50522" spans="9:10" x14ac:dyDescent="0.25">
      <c r="I50522" s="1"/>
      <c r="J50522" s="110"/>
    </row>
    <row r="50523" spans="9:10" x14ac:dyDescent="0.25">
      <c r="I50523" s="1"/>
      <c r="J50523" s="110"/>
    </row>
    <row r="50524" spans="9:10" x14ac:dyDescent="0.25">
      <c r="I50524" s="1"/>
      <c r="J50524" s="110"/>
    </row>
    <row r="50525" spans="9:10" x14ac:dyDescent="0.25">
      <c r="I50525" s="1"/>
      <c r="J50525" s="110"/>
    </row>
    <row r="50526" spans="9:10" x14ac:dyDescent="0.25">
      <c r="I50526" s="1"/>
      <c r="J50526" s="110"/>
    </row>
    <row r="50527" spans="9:10" x14ac:dyDescent="0.25">
      <c r="I50527" s="1"/>
      <c r="J50527" s="110"/>
    </row>
    <row r="50528" spans="9:10" x14ac:dyDescent="0.25">
      <c r="I50528" s="1"/>
      <c r="J50528" s="110"/>
    </row>
    <row r="50529" spans="9:10" x14ac:dyDescent="0.25">
      <c r="I50529" s="1"/>
      <c r="J50529" s="110"/>
    </row>
    <row r="50530" spans="9:10" x14ac:dyDescent="0.25">
      <c r="I50530" s="1"/>
      <c r="J50530" s="110"/>
    </row>
    <row r="50531" spans="9:10" x14ac:dyDescent="0.25">
      <c r="I50531" s="1"/>
      <c r="J50531" s="110"/>
    </row>
    <row r="50532" spans="9:10" x14ac:dyDescent="0.25">
      <c r="I50532" s="1"/>
      <c r="J50532" s="110"/>
    </row>
    <row r="50533" spans="9:10" x14ac:dyDescent="0.25">
      <c r="I50533" s="1"/>
      <c r="J50533" s="110"/>
    </row>
    <row r="50534" spans="9:10" x14ac:dyDescent="0.25">
      <c r="I50534" s="1"/>
      <c r="J50534" s="110"/>
    </row>
    <row r="50535" spans="9:10" x14ac:dyDescent="0.25">
      <c r="I50535" s="1"/>
      <c r="J50535" s="110"/>
    </row>
    <row r="50536" spans="9:10" x14ac:dyDescent="0.25">
      <c r="I50536" s="1"/>
      <c r="J50536" s="110"/>
    </row>
    <row r="50537" spans="9:10" x14ac:dyDescent="0.25">
      <c r="I50537" s="1"/>
      <c r="J50537" s="110"/>
    </row>
    <row r="50538" spans="9:10" x14ac:dyDescent="0.25">
      <c r="I50538" s="1"/>
      <c r="J50538" s="110"/>
    </row>
    <row r="50539" spans="9:10" x14ac:dyDescent="0.25">
      <c r="I50539" s="1"/>
      <c r="J50539" s="110"/>
    </row>
    <row r="50540" spans="9:10" x14ac:dyDescent="0.25">
      <c r="I50540" s="1"/>
      <c r="J50540" s="110"/>
    </row>
    <row r="50541" spans="9:10" x14ac:dyDescent="0.25">
      <c r="I50541" s="1"/>
      <c r="J50541" s="110"/>
    </row>
    <row r="50542" spans="9:10" x14ac:dyDescent="0.25">
      <c r="I50542" s="1"/>
      <c r="J50542" s="110"/>
    </row>
    <row r="50543" spans="9:10" x14ac:dyDescent="0.25">
      <c r="I50543" s="1"/>
      <c r="J50543" s="110"/>
    </row>
    <row r="50544" spans="9:10" x14ac:dyDescent="0.25">
      <c r="I50544" s="1"/>
      <c r="J50544" s="110"/>
    </row>
    <row r="50545" spans="9:10" x14ac:dyDescent="0.25">
      <c r="I50545" s="1"/>
      <c r="J50545" s="110"/>
    </row>
    <row r="50546" spans="9:10" x14ac:dyDescent="0.25">
      <c r="I50546" s="1"/>
      <c r="J50546" s="110"/>
    </row>
    <row r="50547" spans="9:10" x14ac:dyDescent="0.25">
      <c r="I50547" s="1"/>
      <c r="J50547" s="110"/>
    </row>
    <row r="50548" spans="9:10" x14ac:dyDescent="0.25">
      <c r="I50548" s="1"/>
      <c r="J50548" s="110"/>
    </row>
    <row r="50549" spans="9:10" x14ac:dyDescent="0.25">
      <c r="I50549" s="1"/>
      <c r="J50549" s="110"/>
    </row>
    <row r="50550" spans="9:10" x14ac:dyDescent="0.25">
      <c r="I50550" s="1"/>
      <c r="J50550" s="110"/>
    </row>
    <row r="50551" spans="9:10" x14ac:dyDescent="0.25">
      <c r="I50551" s="1"/>
      <c r="J50551" s="110"/>
    </row>
    <row r="50552" spans="9:10" x14ac:dyDescent="0.25">
      <c r="I50552" s="1"/>
      <c r="J50552" s="110"/>
    </row>
    <row r="50553" spans="9:10" x14ac:dyDescent="0.25">
      <c r="I50553" s="1"/>
      <c r="J50553" s="110"/>
    </row>
    <row r="50554" spans="9:10" x14ac:dyDescent="0.25">
      <c r="I50554" s="1"/>
      <c r="J50554" s="110"/>
    </row>
    <row r="50555" spans="9:10" x14ac:dyDescent="0.25">
      <c r="I50555" s="1"/>
      <c r="J50555" s="110"/>
    </row>
    <row r="50556" spans="9:10" x14ac:dyDescent="0.25">
      <c r="I50556" s="1"/>
      <c r="J50556" s="110"/>
    </row>
    <row r="50557" spans="9:10" x14ac:dyDescent="0.25">
      <c r="I50557" s="1"/>
      <c r="J50557" s="110"/>
    </row>
    <row r="50558" spans="9:10" x14ac:dyDescent="0.25">
      <c r="I50558" s="1"/>
      <c r="J50558" s="110"/>
    </row>
    <row r="50559" spans="9:10" x14ac:dyDescent="0.25">
      <c r="I50559" s="1"/>
      <c r="J50559" s="110"/>
    </row>
    <row r="50560" spans="9:10" x14ac:dyDescent="0.25">
      <c r="I50560" s="1"/>
      <c r="J50560" s="110"/>
    </row>
    <row r="50561" spans="9:10" x14ac:dyDescent="0.25">
      <c r="I50561" s="1"/>
      <c r="J50561" s="110"/>
    </row>
    <row r="50562" spans="9:10" x14ac:dyDescent="0.25">
      <c r="I50562" s="1"/>
      <c r="J50562" s="110"/>
    </row>
    <row r="50563" spans="9:10" x14ac:dyDescent="0.25">
      <c r="I50563" s="1"/>
      <c r="J50563" s="110"/>
    </row>
    <row r="50564" spans="9:10" x14ac:dyDescent="0.25">
      <c r="I50564" s="1"/>
      <c r="J50564" s="110"/>
    </row>
    <row r="50565" spans="9:10" x14ac:dyDescent="0.25">
      <c r="I50565" s="1"/>
      <c r="J50565" s="110"/>
    </row>
    <row r="50566" spans="9:10" x14ac:dyDescent="0.25">
      <c r="I50566" s="1"/>
      <c r="J50566" s="110"/>
    </row>
    <row r="50567" spans="9:10" x14ac:dyDescent="0.25">
      <c r="I50567" s="1"/>
      <c r="J50567" s="110"/>
    </row>
    <row r="50568" spans="9:10" x14ac:dyDescent="0.25">
      <c r="I50568" s="1"/>
      <c r="J50568" s="110"/>
    </row>
    <row r="50569" spans="9:10" x14ac:dyDescent="0.25">
      <c r="I50569" s="1"/>
      <c r="J50569" s="110"/>
    </row>
    <row r="50570" spans="9:10" x14ac:dyDescent="0.25">
      <c r="I50570" s="1"/>
      <c r="J50570" s="110"/>
    </row>
    <row r="50571" spans="9:10" x14ac:dyDescent="0.25">
      <c r="I50571" s="1"/>
      <c r="J50571" s="110"/>
    </row>
    <row r="50572" spans="9:10" x14ac:dyDescent="0.25">
      <c r="I50572" s="1"/>
      <c r="J50572" s="110"/>
    </row>
    <row r="50573" spans="9:10" x14ac:dyDescent="0.25">
      <c r="I50573" s="1"/>
      <c r="J50573" s="110"/>
    </row>
    <row r="50574" spans="9:10" x14ac:dyDescent="0.25">
      <c r="I50574" s="1"/>
      <c r="J50574" s="110"/>
    </row>
    <row r="50575" spans="9:10" x14ac:dyDescent="0.25">
      <c r="I50575" s="1"/>
      <c r="J50575" s="110"/>
    </row>
    <row r="50576" spans="9:10" x14ac:dyDescent="0.25">
      <c r="I50576" s="1"/>
      <c r="J50576" s="110"/>
    </row>
    <row r="50577" spans="9:10" x14ac:dyDescent="0.25">
      <c r="I50577" s="1"/>
      <c r="J50577" s="110"/>
    </row>
    <row r="50578" spans="9:10" x14ac:dyDescent="0.25">
      <c r="I50578" s="1"/>
      <c r="J50578" s="110"/>
    </row>
    <row r="50579" spans="9:10" x14ac:dyDescent="0.25">
      <c r="I50579" s="1"/>
      <c r="J50579" s="110"/>
    </row>
    <row r="50580" spans="9:10" x14ac:dyDescent="0.25">
      <c r="I50580" s="1"/>
      <c r="J50580" s="110"/>
    </row>
    <row r="50581" spans="9:10" x14ac:dyDescent="0.25">
      <c r="I50581" s="1"/>
      <c r="J50581" s="110"/>
    </row>
    <row r="50582" spans="9:10" x14ac:dyDescent="0.25">
      <c r="I50582" s="1"/>
      <c r="J50582" s="110"/>
    </row>
    <row r="50583" spans="9:10" x14ac:dyDescent="0.25">
      <c r="I50583" s="1"/>
      <c r="J50583" s="110"/>
    </row>
    <row r="50584" spans="9:10" x14ac:dyDescent="0.25">
      <c r="I50584" s="1"/>
      <c r="J50584" s="110"/>
    </row>
    <row r="50585" spans="9:10" x14ac:dyDescent="0.25">
      <c r="I50585" s="1"/>
      <c r="J50585" s="110"/>
    </row>
    <row r="50586" spans="9:10" x14ac:dyDescent="0.25">
      <c r="I50586" s="1"/>
      <c r="J50586" s="110"/>
    </row>
    <row r="50587" spans="9:10" x14ac:dyDescent="0.25">
      <c r="I50587" s="1"/>
      <c r="J50587" s="110"/>
    </row>
    <row r="50588" spans="9:10" x14ac:dyDescent="0.25">
      <c r="I50588" s="1"/>
      <c r="J50588" s="110"/>
    </row>
    <row r="50589" spans="9:10" x14ac:dyDescent="0.25">
      <c r="I50589" s="1"/>
      <c r="J50589" s="110"/>
    </row>
    <row r="50590" spans="9:10" x14ac:dyDescent="0.25">
      <c r="I50590" s="1"/>
      <c r="J50590" s="110"/>
    </row>
    <row r="50591" spans="9:10" x14ac:dyDescent="0.25">
      <c r="I50591" s="1"/>
      <c r="J50591" s="110"/>
    </row>
    <row r="50592" spans="9:10" x14ac:dyDescent="0.25">
      <c r="I50592" s="1"/>
      <c r="J50592" s="110"/>
    </row>
    <row r="50593" spans="9:10" x14ac:dyDescent="0.25">
      <c r="I50593" s="1"/>
      <c r="J50593" s="110"/>
    </row>
    <row r="50594" spans="9:10" x14ac:dyDescent="0.25">
      <c r="I50594" s="1"/>
      <c r="J50594" s="110"/>
    </row>
    <row r="50595" spans="9:10" x14ac:dyDescent="0.25">
      <c r="I50595" s="1"/>
      <c r="J50595" s="110"/>
    </row>
    <row r="50596" spans="9:10" x14ac:dyDescent="0.25">
      <c r="I50596" s="1"/>
      <c r="J50596" s="110"/>
    </row>
    <row r="50597" spans="9:10" x14ac:dyDescent="0.25">
      <c r="I50597" s="1"/>
      <c r="J50597" s="110"/>
    </row>
    <row r="50598" spans="9:10" x14ac:dyDescent="0.25">
      <c r="I50598" s="1"/>
      <c r="J50598" s="110"/>
    </row>
    <row r="50599" spans="9:10" x14ac:dyDescent="0.25">
      <c r="I50599" s="1"/>
      <c r="J50599" s="110"/>
    </row>
    <row r="50600" spans="9:10" x14ac:dyDescent="0.25">
      <c r="I50600" s="1"/>
      <c r="J50600" s="110"/>
    </row>
    <row r="50601" spans="9:10" x14ac:dyDescent="0.25">
      <c r="I50601" s="1"/>
      <c r="J50601" s="110"/>
    </row>
    <row r="50602" spans="9:10" x14ac:dyDescent="0.25">
      <c r="I50602" s="1"/>
      <c r="J50602" s="110"/>
    </row>
    <row r="50603" spans="9:10" x14ac:dyDescent="0.25">
      <c r="I50603" s="1"/>
      <c r="J50603" s="110"/>
    </row>
    <row r="50604" spans="9:10" x14ac:dyDescent="0.25">
      <c r="I50604" s="1"/>
      <c r="J50604" s="110"/>
    </row>
    <row r="50605" spans="9:10" x14ac:dyDescent="0.25">
      <c r="I50605" s="1"/>
      <c r="J50605" s="110"/>
    </row>
    <row r="50606" spans="9:10" x14ac:dyDescent="0.25">
      <c r="I50606" s="1"/>
      <c r="J50606" s="110"/>
    </row>
    <row r="50607" spans="9:10" x14ac:dyDescent="0.25">
      <c r="I50607" s="1"/>
      <c r="J50607" s="110"/>
    </row>
    <row r="50608" spans="9:10" x14ac:dyDescent="0.25">
      <c r="I50608" s="1"/>
      <c r="J50608" s="110"/>
    </row>
    <row r="50609" spans="9:10" x14ac:dyDescent="0.25">
      <c r="I50609" s="1"/>
      <c r="J50609" s="110"/>
    </row>
    <row r="50610" spans="9:10" x14ac:dyDescent="0.25">
      <c r="I50610" s="1"/>
      <c r="J50610" s="110"/>
    </row>
    <row r="50611" spans="9:10" x14ac:dyDescent="0.25">
      <c r="I50611" s="1"/>
      <c r="J50611" s="110"/>
    </row>
    <row r="50612" spans="9:10" x14ac:dyDescent="0.25">
      <c r="I50612" s="1"/>
      <c r="J50612" s="110"/>
    </row>
    <row r="50613" spans="9:10" x14ac:dyDescent="0.25">
      <c r="I50613" s="1"/>
      <c r="J50613" s="110"/>
    </row>
    <row r="50614" spans="9:10" x14ac:dyDescent="0.25">
      <c r="I50614" s="1"/>
      <c r="J50614" s="110"/>
    </row>
    <row r="50615" spans="9:10" x14ac:dyDescent="0.25">
      <c r="I50615" s="1"/>
      <c r="J50615" s="110"/>
    </row>
    <row r="50616" spans="9:10" x14ac:dyDescent="0.25">
      <c r="I50616" s="1"/>
      <c r="J50616" s="110"/>
    </row>
    <row r="50617" spans="9:10" x14ac:dyDescent="0.25">
      <c r="I50617" s="1"/>
      <c r="J50617" s="110"/>
    </row>
    <row r="50618" spans="9:10" x14ac:dyDescent="0.25">
      <c r="I50618" s="1"/>
      <c r="J50618" s="110"/>
    </row>
    <row r="50619" spans="9:10" x14ac:dyDescent="0.25">
      <c r="I50619" s="1"/>
      <c r="J50619" s="110"/>
    </row>
    <row r="50620" spans="9:10" x14ac:dyDescent="0.25">
      <c r="I50620" s="1"/>
      <c r="J50620" s="110"/>
    </row>
    <row r="50621" spans="9:10" x14ac:dyDescent="0.25">
      <c r="I50621" s="1"/>
      <c r="J50621" s="110"/>
    </row>
    <row r="50622" spans="9:10" x14ac:dyDescent="0.25">
      <c r="I50622" s="1"/>
      <c r="J50622" s="110"/>
    </row>
    <row r="50623" spans="9:10" x14ac:dyDescent="0.25">
      <c r="I50623" s="1"/>
      <c r="J50623" s="110"/>
    </row>
    <row r="50624" spans="9:10" x14ac:dyDescent="0.25">
      <c r="I50624" s="1"/>
      <c r="J50624" s="110"/>
    </row>
    <row r="50625" spans="9:10" x14ac:dyDescent="0.25">
      <c r="I50625" s="1"/>
      <c r="J50625" s="110"/>
    </row>
    <row r="50626" spans="9:10" x14ac:dyDescent="0.25">
      <c r="I50626" s="1"/>
      <c r="J50626" s="110"/>
    </row>
    <row r="50627" spans="9:10" x14ac:dyDescent="0.25">
      <c r="I50627" s="1"/>
      <c r="J50627" s="110"/>
    </row>
    <row r="50628" spans="9:10" x14ac:dyDescent="0.25">
      <c r="I50628" s="1"/>
      <c r="J50628" s="110"/>
    </row>
    <row r="50629" spans="9:10" x14ac:dyDescent="0.25">
      <c r="I50629" s="1"/>
      <c r="J50629" s="110"/>
    </row>
    <row r="50630" spans="9:10" x14ac:dyDescent="0.25">
      <c r="I50630" s="1"/>
      <c r="J50630" s="110"/>
    </row>
    <row r="50631" spans="9:10" x14ac:dyDescent="0.25">
      <c r="I50631" s="1"/>
      <c r="J50631" s="110"/>
    </row>
    <row r="50632" spans="9:10" x14ac:dyDescent="0.25">
      <c r="I50632" s="1"/>
      <c r="J50632" s="110"/>
    </row>
    <row r="50633" spans="9:10" x14ac:dyDescent="0.25">
      <c r="I50633" s="1"/>
      <c r="J50633" s="110"/>
    </row>
    <row r="50634" spans="9:10" x14ac:dyDescent="0.25">
      <c r="I50634" s="1"/>
      <c r="J50634" s="110"/>
    </row>
    <row r="50635" spans="9:10" x14ac:dyDescent="0.25">
      <c r="I50635" s="1"/>
      <c r="J50635" s="110"/>
    </row>
    <row r="50636" spans="9:10" x14ac:dyDescent="0.25">
      <c r="I50636" s="1"/>
      <c r="J50636" s="110"/>
    </row>
    <row r="50637" spans="9:10" x14ac:dyDescent="0.25">
      <c r="I50637" s="1"/>
      <c r="J50637" s="110"/>
    </row>
    <row r="50638" spans="9:10" x14ac:dyDescent="0.25">
      <c r="I50638" s="1"/>
      <c r="J50638" s="110"/>
    </row>
    <row r="50639" spans="9:10" x14ac:dyDescent="0.25">
      <c r="I50639" s="1"/>
      <c r="J50639" s="110"/>
    </row>
    <row r="50640" spans="9:10" x14ac:dyDescent="0.25">
      <c r="I50640" s="1"/>
      <c r="J50640" s="110"/>
    </row>
    <row r="50641" spans="9:10" x14ac:dyDescent="0.25">
      <c r="I50641" s="1"/>
      <c r="J50641" s="110"/>
    </row>
    <row r="50642" spans="9:10" x14ac:dyDescent="0.25">
      <c r="I50642" s="1"/>
      <c r="J50642" s="110"/>
    </row>
    <row r="50643" spans="9:10" x14ac:dyDescent="0.25">
      <c r="I50643" s="1"/>
      <c r="J50643" s="110"/>
    </row>
    <row r="50644" spans="9:10" x14ac:dyDescent="0.25">
      <c r="I50644" s="1"/>
      <c r="J50644" s="110"/>
    </row>
    <row r="50645" spans="9:10" x14ac:dyDescent="0.25">
      <c r="I50645" s="1"/>
      <c r="J50645" s="110"/>
    </row>
    <row r="50646" spans="9:10" x14ac:dyDescent="0.25">
      <c r="I50646" s="1"/>
      <c r="J50646" s="110"/>
    </row>
    <row r="50647" spans="9:10" x14ac:dyDescent="0.25">
      <c r="I50647" s="1"/>
      <c r="J50647" s="110"/>
    </row>
    <row r="50648" spans="9:10" x14ac:dyDescent="0.25">
      <c r="I50648" s="1"/>
      <c r="J50648" s="110"/>
    </row>
    <row r="50649" spans="9:10" x14ac:dyDescent="0.25">
      <c r="I50649" s="1"/>
      <c r="J50649" s="110"/>
    </row>
    <row r="50650" spans="9:10" x14ac:dyDescent="0.25">
      <c r="I50650" s="1"/>
      <c r="J50650" s="110"/>
    </row>
    <row r="50651" spans="9:10" x14ac:dyDescent="0.25">
      <c r="I50651" s="1"/>
      <c r="J50651" s="110"/>
    </row>
    <row r="50652" spans="9:10" x14ac:dyDescent="0.25">
      <c r="I50652" s="1"/>
      <c r="J50652" s="110"/>
    </row>
    <row r="50653" spans="9:10" x14ac:dyDescent="0.25">
      <c r="I50653" s="1"/>
      <c r="J50653" s="110"/>
    </row>
    <row r="50654" spans="9:10" x14ac:dyDescent="0.25">
      <c r="I50654" s="1"/>
      <c r="J50654" s="110"/>
    </row>
    <row r="50655" spans="9:10" x14ac:dyDescent="0.25">
      <c r="I50655" s="1"/>
      <c r="J50655" s="110"/>
    </row>
    <row r="50656" spans="9:10" x14ac:dyDescent="0.25">
      <c r="I50656" s="1"/>
      <c r="J50656" s="110"/>
    </row>
    <row r="50657" spans="9:10" x14ac:dyDescent="0.25">
      <c r="I50657" s="1"/>
      <c r="J50657" s="110"/>
    </row>
    <row r="50658" spans="9:10" x14ac:dyDescent="0.25">
      <c r="I50658" s="1"/>
      <c r="J50658" s="110"/>
    </row>
    <row r="50659" spans="9:10" x14ac:dyDescent="0.25">
      <c r="I50659" s="1"/>
      <c r="J50659" s="110"/>
    </row>
    <row r="50660" spans="9:10" x14ac:dyDescent="0.25">
      <c r="I50660" s="1"/>
      <c r="J50660" s="110"/>
    </row>
    <row r="50661" spans="9:10" x14ac:dyDescent="0.25">
      <c r="I50661" s="1"/>
      <c r="J50661" s="110"/>
    </row>
    <row r="50662" spans="9:10" x14ac:dyDescent="0.25">
      <c r="I50662" s="1"/>
      <c r="J50662" s="110"/>
    </row>
    <row r="50663" spans="9:10" x14ac:dyDescent="0.25">
      <c r="I50663" s="1"/>
      <c r="J50663" s="110"/>
    </row>
    <row r="50664" spans="9:10" x14ac:dyDescent="0.25">
      <c r="I50664" s="1"/>
      <c r="J50664" s="110"/>
    </row>
    <row r="50665" spans="9:10" x14ac:dyDescent="0.25">
      <c r="I50665" s="1"/>
      <c r="J50665" s="110"/>
    </row>
    <row r="50666" spans="9:10" x14ac:dyDescent="0.25">
      <c r="I50666" s="1"/>
      <c r="J50666" s="110"/>
    </row>
    <row r="50667" spans="9:10" x14ac:dyDescent="0.25">
      <c r="I50667" s="1"/>
      <c r="J50667" s="110"/>
    </row>
    <row r="50668" spans="9:10" x14ac:dyDescent="0.25">
      <c r="I50668" s="1"/>
      <c r="J50668" s="110"/>
    </row>
    <row r="50669" spans="9:10" x14ac:dyDescent="0.25">
      <c r="I50669" s="1"/>
      <c r="J50669" s="110"/>
    </row>
    <row r="50670" spans="9:10" x14ac:dyDescent="0.25">
      <c r="I50670" s="1"/>
      <c r="J50670" s="110"/>
    </row>
    <row r="50671" spans="9:10" x14ac:dyDescent="0.25">
      <c r="I50671" s="1"/>
      <c r="J50671" s="110"/>
    </row>
    <row r="50672" spans="9:10" x14ac:dyDescent="0.25">
      <c r="I50672" s="1"/>
      <c r="J50672" s="110"/>
    </row>
    <row r="50673" spans="9:10" x14ac:dyDescent="0.25">
      <c r="I50673" s="1"/>
      <c r="J50673" s="110"/>
    </row>
    <row r="50674" spans="9:10" x14ac:dyDescent="0.25">
      <c r="I50674" s="1"/>
      <c r="J50674" s="110"/>
    </row>
    <row r="50675" spans="9:10" x14ac:dyDescent="0.25">
      <c r="I50675" s="1"/>
      <c r="J50675" s="110"/>
    </row>
    <row r="50676" spans="9:10" x14ac:dyDescent="0.25">
      <c r="I50676" s="1"/>
      <c r="J50676" s="110"/>
    </row>
    <row r="50677" spans="9:10" x14ac:dyDescent="0.25">
      <c r="I50677" s="1"/>
      <c r="J50677" s="110"/>
    </row>
    <row r="50678" spans="9:10" x14ac:dyDescent="0.25">
      <c r="I50678" s="1"/>
      <c r="J50678" s="110"/>
    </row>
    <row r="50679" spans="9:10" x14ac:dyDescent="0.25">
      <c r="I50679" s="1"/>
      <c r="J50679" s="110"/>
    </row>
    <row r="50680" spans="9:10" x14ac:dyDescent="0.25">
      <c r="I50680" s="1"/>
      <c r="J50680" s="110"/>
    </row>
    <row r="50681" spans="9:10" x14ac:dyDescent="0.25">
      <c r="I50681" s="1"/>
      <c r="J50681" s="110"/>
    </row>
    <row r="50682" spans="9:10" x14ac:dyDescent="0.25">
      <c r="I50682" s="1"/>
      <c r="J50682" s="110"/>
    </row>
    <row r="50683" spans="9:10" x14ac:dyDescent="0.25">
      <c r="I50683" s="1"/>
      <c r="J50683" s="110"/>
    </row>
    <row r="50684" spans="9:10" x14ac:dyDescent="0.25">
      <c r="I50684" s="1"/>
      <c r="J50684" s="110"/>
    </row>
    <row r="50685" spans="9:10" x14ac:dyDescent="0.25">
      <c r="I50685" s="1"/>
      <c r="J50685" s="110"/>
    </row>
    <row r="50686" spans="9:10" x14ac:dyDescent="0.25">
      <c r="I50686" s="1"/>
      <c r="J50686" s="110"/>
    </row>
    <row r="50687" spans="9:10" x14ac:dyDescent="0.25">
      <c r="I50687" s="1"/>
      <c r="J50687" s="110"/>
    </row>
    <row r="50688" spans="9:10" x14ac:dyDescent="0.25">
      <c r="I50688" s="1"/>
      <c r="J50688" s="110"/>
    </row>
    <row r="50689" spans="9:10" x14ac:dyDescent="0.25">
      <c r="I50689" s="1"/>
      <c r="J50689" s="110"/>
    </row>
    <row r="50690" spans="9:10" x14ac:dyDescent="0.25">
      <c r="I50690" s="1"/>
      <c r="J50690" s="110"/>
    </row>
    <row r="50691" spans="9:10" x14ac:dyDescent="0.25">
      <c r="I50691" s="1"/>
      <c r="J50691" s="110"/>
    </row>
    <row r="50692" spans="9:10" x14ac:dyDescent="0.25">
      <c r="I50692" s="1"/>
      <c r="J50692" s="110"/>
    </row>
    <row r="50693" spans="9:10" x14ac:dyDescent="0.25">
      <c r="I50693" s="1"/>
      <c r="J50693" s="110"/>
    </row>
    <row r="50694" spans="9:10" x14ac:dyDescent="0.25">
      <c r="I50694" s="1"/>
      <c r="J50694" s="110"/>
    </row>
    <row r="50695" spans="9:10" x14ac:dyDescent="0.25">
      <c r="I50695" s="1"/>
      <c r="J50695" s="110"/>
    </row>
    <row r="50696" spans="9:10" x14ac:dyDescent="0.25">
      <c r="I50696" s="1"/>
      <c r="J50696" s="110"/>
    </row>
    <row r="50697" spans="9:10" x14ac:dyDescent="0.25">
      <c r="I50697" s="1"/>
      <c r="J50697" s="110"/>
    </row>
    <row r="50698" spans="9:10" x14ac:dyDescent="0.25">
      <c r="I50698" s="1"/>
      <c r="J50698" s="110"/>
    </row>
    <row r="50699" spans="9:10" x14ac:dyDescent="0.25">
      <c r="I50699" s="1"/>
      <c r="J50699" s="110"/>
    </row>
    <row r="50700" spans="9:10" x14ac:dyDescent="0.25">
      <c r="I50700" s="1"/>
      <c r="J50700" s="110"/>
    </row>
    <row r="50701" spans="9:10" x14ac:dyDescent="0.25">
      <c r="I50701" s="1"/>
      <c r="J50701" s="110"/>
    </row>
    <row r="50702" spans="9:10" x14ac:dyDescent="0.25">
      <c r="I50702" s="1"/>
      <c r="J50702" s="110"/>
    </row>
    <row r="50703" spans="9:10" x14ac:dyDescent="0.25">
      <c r="I50703" s="1"/>
      <c r="J50703" s="110"/>
    </row>
    <row r="50704" spans="9:10" x14ac:dyDescent="0.25">
      <c r="I50704" s="1"/>
      <c r="J50704" s="110"/>
    </row>
    <row r="50705" spans="9:10" x14ac:dyDescent="0.25">
      <c r="I50705" s="1"/>
      <c r="J50705" s="110"/>
    </row>
    <row r="50706" spans="9:10" x14ac:dyDescent="0.25">
      <c r="I50706" s="1"/>
      <c r="J50706" s="110"/>
    </row>
    <row r="50707" spans="9:10" x14ac:dyDescent="0.25">
      <c r="I50707" s="1"/>
      <c r="J50707" s="110"/>
    </row>
    <row r="50708" spans="9:10" x14ac:dyDescent="0.25">
      <c r="I50708" s="1"/>
      <c r="J50708" s="110"/>
    </row>
    <row r="50709" spans="9:10" x14ac:dyDescent="0.25">
      <c r="I50709" s="1"/>
      <c r="J50709" s="110"/>
    </row>
    <row r="50710" spans="9:10" x14ac:dyDescent="0.25">
      <c r="I50710" s="1"/>
      <c r="J50710" s="110"/>
    </row>
    <row r="50711" spans="9:10" x14ac:dyDescent="0.25">
      <c r="I50711" s="1"/>
      <c r="J50711" s="110"/>
    </row>
    <row r="50712" spans="9:10" x14ac:dyDescent="0.25">
      <c r="I50712" s="1"/>
      <c r="J50712" s="110"/>
    </row>
    <row r="50713" spans="9:10" x14ac:dyDescent="0.25">
      <c r="I50713" s="1"/>
      <c r="J50713" s="110"/>
    </row>
    <row r="50714" spans="9:10" x14ac:dyDescent="0.25">
      <c r="I50714" s="1"/>
      <c r="J50714" s="110"/>
    </row>
    <row r="50715" spans="9:10" x14ac:dyDescent="0.25">
      <c r="I50715" s="1"/>
      <c r="J50715" s="110"/>
    </row>
    <row r="50716" spans="9:10" x14ac:dyDescent="0.25">
      <c r="I50716" s="1"/>
      <c r="J50716" s="110"/>
    </row>
    <row r="50717" spans="9:10" x14ac:dyDescent="0.25">
      <c r="I50717" s="1"/>
      <c r="J50717" s="110"/>
    </row>
    <row r="50718" spans="9:10" x14ac:dyDescent="0.25">
      <c r="I50718" s="1"/>
      <c r="J50718" s="110"/>
    </row>
    <row r="50719" spans="9:10" x14ac:dyDescent="0.25">
      <c r="I50719" s="1"/>
      <c r="J50719" s="110"/>
    </row>
    <row r="50720" spans="9:10" x14ac:dyDescent="0.25">
      <c r="I50720" s="1"/>
      <c r="J50720" s="110"/>
    </row>
    <row r="50721" spans="9:10" x14ac:dyDescent="0.25">
      <c r="I50721" s="1"/>
      <c r="J50721" s="110"/>
    </row>
    <row r="50722" spans="9:10" x14ac:dyDescent="0.25">
      <c r="I50722" s="1"/>
      <c r="J50722" s="110"/>
    </row>
    <row r="50723" spans="9:10" x14ac:dyDescent="0.25">
      <c r="I50723" s="1"/>
      <c r="J50723" s="110"/>
    </row>
    <row r="50724" spans="9:10" x14ac:dyDescent="0.25">
      <c r="I50724" s="1"/>
      <c r="J50724" s="110"/>
    </row>
    <row r="50725" spans="9:10" x14ac:dyDescent="0.25">
      <c r="I50725" s="1"/>
      <c r="J50725" s="110"/>
    </row>
    <row r="50726" spans="9:10" x14ac:dyDescent="0.25">
      <c r="I50726" s="1"/>
      <c r="J50726" s="110"/>
    </row>
    <row r="50727" spans="9:10" x14ac:dyDescent="0.25">
      <c r="I50727" s="1"/>
      <c r="J50727" s="110"/>
    </row>
    <row r="50728" spans="9:10" x14ac:dyDescent="0.25">
      <c r="I50728" s="1"/>
      <c r="J50728" s="110"/>
    </row>
    <row r="50729" spans="9:10" x14ac:dyDescent="0.25">
      <c r="I50729" s="1"/>
      <c r="J50729" s="110"/>
    </row>
    <row r="50730" spans="9:10" x14ac:dyDescent="0.25">
      <c r="I50730" s="1"/>
      <c r="J50730" s="110"/>
    </row>
    <row r="50731" spans="9:10" x14ac:dyDescent="0.25">
      <c r="I50731" s="1"/>
      <c r="J50731" s="110"/>
    </row>
    <row r="50732" spans="9:10" x14ac:dyDescent="0.25">
      <c r="I50732" s="1"/>
      <c r="J50732" s="110"/>
    </row>
    <row r="50733" spans="9:10" x14ac:dyDescent="0.25">
      <c r="I50733" s="1"/>
      <c r="J50733" s="110"/>
    </row>
    <row r="50734" spans="9:10" x14ac:dyDescent="0.25">
      <c r="I50734" s="1"/>
      <c r="J50734" s="110"/>
    </row>
    <row r="50735" spans="9:10" x14ac:dyDescent="0.25">
      <c r="I50735" s="1"/>
      <c r="J50735" s="110"/>
    </row>
    <row r="50736" spans="9:10" x14ac:dyDescent="0.25">
      <c r="I50736" s="1"/>
      <c r="J50736" s="110"/>
    </row>
    <row r="50737" spans="9:10" x14ac:dyDescent="0.25">
      <c r="I50737" s="1"/>
      <c r="J50737" s="110"/>
    </row>
    <row r="50738" spans="9:10" x14ac:dyDescent="0.25">
      <c r="I50738" s="1"/>
      <c r="J50738" s="110"/>
    </row>
    <row r="50739" spans="9:10" x14ac:dyDescent="0.25">
      <c r="I50739" s="1"/>
      <c r="J50739" s="110"/>
    </row>
    <row r="50740" spans="9:10" x14ac:dyDescent="0.25">
      <c r="I50740" s="1"/>
      <c r="J50740" s="110"/>
    </row>
    <row r="50741" spans="9:10" x14ac:dyDescent="0.25">
      <c r="I50741" s="1"/>
      <c r="J50741" s="110"/>
    </row>
    <row r="50742" spans="9:10" x14ac:dyDescent="0.25">
      <c r="I50742" s="1"/>
      <c r="J50742" s="110"/>
    </row>
    <row r="50743" spans="9:10" x14ac:dyDescent="0.25">
      <c r="I50743" s="1"/>
      <c r="J50743" s="110"/>
    </row>
    <row r="50744" spans="9:10" x14ac:dyDescent="0.25">
      <c r="I50744" s="1"/>
      <c r="J50744" s="110"/>
    </row>
    <row r="50745" spans="9:10" x14ac:dyDescent="0.25">
      <c r="I50745" s="1"/>
      <c r="J50745" s="110"/>
    </row>
    <row r="50746" spans="9:10" x14ac:dyDescent="0.25">
      <c r="I50746" s="1"/>
      <c r="J50746" s="110"/>
    </row>
    <row r="50747" spans="9:10" x14ac:dyDescent="0.25">
      <c r="I50747" s="1"/>
      <c r="J50747" s="110"/>
    </row>
    <row r="50748" spans="9:10" x14ac:dyDescent="0.25">
      <c r="I50748" s="1"/>
      <c r="J50748" s="110"/>
    </row>
    <row r="50749" spans="9:10" x14ac:dyDescent="0.25">
      <c r="I50749" s="1"/>
      <c r="J50749" s="110"/>
    </row>
    <row r="50750" spans="9:10" x14ac:dyDescent="0.25">
      <c r="I50750" s="1"/>
      <c r="J50750" s="110"/>
    </row>
    <row r="50751" spans="9:10" x14ac:dyDescent="0.25">
      <c r="I50751" s="1"/>
      <c r="J50751" s="110"/>
    </row>
    <row r="50752" spans="9:10" x14ac:dyDescent="0.25">
      <c r="I50752" s="1"/>
      <c r="J50752" s="110"/>
    </row>
    <row r="50753" spans="9:10" x14ac:dyDescent="0.25">
      <c r="I50753" s="1"/>
      <c r="J50753" s="110"/>
    </row>
    <row r="50754" spans="9:10" x14ac:dyDescent="0.25">
      <c r="I50754" s="1"/>
      <c r="J50754" s="110"/>
    </row>
    <row r="50755" spans="9:10" x14ac:dyDescent="0.25">
      <c r="I50755" s="1"/>
      <c r="J50755" s="110"/>
    </row>
    <row r="50756" spans="9:10" x14ac:dyDescent="0.25">
      <c r="I50756" s="1"/>
      <c r="J50756" s="110"/>
    </row>
    <row r="50757" spans="9:10" x14ac:dyDescent="0.25">
      <c r="I50757" s="1"/>
      <c r="J50757" s="110"/>
    </row>
    <row r="50758" spans="9:10" x14ac:dyDescent="0.25">
      <c r="I50758" s="1"/>
      <c r="J50758" s="110"/>
    </row>
    <row r="50759" spans="9:10" x14ac:dyDescent="0.25">
      <c r="I50759" s="1"/>
      <c r="J50759" s="110"/>
    </row>
    <row r="50760" spans="9:10" x14ac:dyDescent="0.25">
      <c r="I50760" s="1"/>
      <c r="J50760" s="110"/>
    </row>
    <row r="50761" spans="9:10" x14ac:dyDescent="0.25">
      <c r="I50761" s="1"/>
      <c r="J50761" s="110"/>
    </row>
    <row r="50762" spans="9:10" x14ac:dyDescent="0.25">
      <c r="I50762" s="1"/>
      <c r="J50762" s="110"/>
    </row>
    <row r="50763" spans="9:10" x14ac:dyDescent="0.25">
      <c r="I50763" s="1"/>
      <c r="J50763" s="110"/>
    </row>
    <row r="50764" spans="9:10" x14ac:dyDescent="0.25">
      <c r="I50764" s="1"/>
      <c r="J50764" s="110"/>
    </row>
    <row r="50765" spans="9:10" x14ac:dyDescent="0.25">
      <c r="I50765" s="1"/>
      <c r="J50765" s="110"/>
    </row>
    <row r="50766" spans="9:10" x14ac:dyDescent="0.25">
      <c r="I50766" s="1"/>
      <c r="J50766" s="110"/>
    </row>
    <row r="50767" spans="9:10" x14ac:dyDescent="0.25">
      <c r="I50767" s="1"/>
      <c r="J50767" s="110"/>
    </row>
    <row r="50768" spans="9:10" x14ac:dyDescent="0.25">
      <c r="I50768" s="1"/>
      <c r="J50768" s="110"/>
    </row>
    <row r="50769" spans="9:10" x14ac:dyDescent="0.25">
      <c r="I50769" s="1"/>
      <c r="J50769" s="110"/>
    </row>
    <row r="50770" spans="9:10" x14ac:dyDescent="0.25">
      <c r="I50770" s="1"/>
      <c r="J50770" s="110"/>
    </row>
    <row r="50771" spans="9:10" x14ac:dyDescent="0.25">
      <c r="I50771" s="1"/>
      <c r="J50771" s="110"/>
    </row>
    <row r="50772" spans="9:10" x14ac:dyDescent="0.25">
      <c r="I50772" s="1"/>
      <c r="J50772" s="110"/>
    </row>
    <row r="50773" spans="9:10" x14ac:dyDescent="0.25">
      <c r="I50773" s="1"/>
      <c r="J50773" s="110"/>
    </row>
    <row r="50774" spans="9:10" x14ac:dyDescent="0.25">
      <c r="I50774" s="1"/>
      <c r="J50774" s="110"/>
    </row>
    <row r="50775" spans="9:10" x14ac:dyDescent="0.25">
      <c r="I50775" s="1"/>
      <c r="J50775" s="110"/>
    </row>
    <row r="50776" spans="9:10" x14ac:dyDescent="0.25">
      <c r="I50776" s="1"/>
      <c r="J50776" s="110"/>
    </row>
    <row r="50777" spans="9:10" x14ac:dyDescent="0.25">
      <c r="I50777" s="1"/>
      <c r="J50777" s="110"/>
    </row>
    <row r="50778" spans="9:10" x14ac:dyDescent="0.25">
      <c r="I50778" s="1"/>
      <c r="J50778" s="110"/>
    </row>
    <row r="50779" spans="9:10" x14ac:dyDescent="0.25">
      <c r="I50779" s="1"/>
      <c r="J50779" s="110"/>
    </row>
    <row r="50780" spans="9:10" x14ac:dyDescent="0.25">
      <c r="I50780" s="1"/>
      <c r="J50780" s="110"/>
    </row>
    <row r="50781" spans="9:10" x14ac:dyDescent="0.25">
      <c r="I50781" s="1"/>
      <c r="J50781" s="110"/>
    </row>
    <row r="50782" spans="9:10" x14ac:dyDescent="0.25">
      <c r="I50782" s="1"/>
      <c r="J50782" s="110"/>
    </row>
    <row r="50783" spans="9:10" x14ac:dyDescent="0.25">
      <c r="I50783" s="1"/>
      <c r="J50783" s="110"/>
    </row>
    <row r="50784" spans="9:10" x14ac:dyDescent="0.25">
      <c r="I50784" s="1"/>
      <c r="J50784" s="110"/>
    </row>
    <row r="50785" spans="9:10" x14ac:dyDescent="0.25">
      <c r="I50785" s="1"/>
      <c r="J50785" s="110"/>
    </row>
    <row r="50786" spans="9:10" x14ac:dyDescent="0.25">
      <c r="I50786" s="1"/>
      <c r="J50786" s="110"/>
    </row>
    <row r="50787" spans="9:10" x14ac:dyDescent="0.25">
      <c r="I50787" s="1"/>
      <c r="J50787" s="110"/>
    </row>
    <row r="50788" spans="9:10" x14ac:dyDescent="0.25">
      <c r="I50788" s="1"/>
      <c r="J50788" s="110"/>
    </row>
    <row r="50789" spans="9:10" x14ac:dyDescent="0.25">
      <c r="I50789" s="1"/>
      <c r="J50789" s="110"/>
    </row>
    <row r="50790" spans="9:10" x14ac:dyDescent="0.25">
      <c r="I50790" s="1"/>
      <c r="J50790" s="110"/>
    </row>
    <row r="50791" spans="9:10" x14ac:dyDescent="0.25">
      <c r="I50791" s="1"/>
      <c r="J50791" s="110"/>
    </row>
    <row r="50792" spans="9:10" x14ac:dyDescent="0.25">
      <c r="I50792" s="1"/>
      <c r="J50792" s="110"/>
    </row>
    <row r="50793" spans="9:10" x14ac:dyDescent="0.25">
      <c r="I50793" s="1"/>
      <c r="J50793" s="110"/>
    </row>
    <row r="50794" spans="9:10" x14ac:dyDescent="0.25">
      <c r="I50794" s="1"/>
      <c r="J50794" s="110"/>
    </row>
    <row r="50795" spans="9:10" x14ac:dyDescent="0.25">
      <c r="I50795" s="1"/>
      <c r="J50795" s="110"/>
    </row>
    <row r="50796" spans="9:10" x14ac:dyDescent="0.25">
      <c r="I50796" s="1"/>
      <c r="J50796" s="110"/>
    </row>
    <row r="50797" spans="9:10" x14ac:dyDescent="0.25">
      <c r="I50797" s="1"/>
      <c r="J50797" s="110"/>
    </row>
    <row r="50798" spans="9:10" x14ac:dyDescent="0.25">
      <c r="I50798" s="1"/>
      <c r="J50798" s="110"/>
    </row>
    <row r="50799" spans="9:10" x14ac:dyDescent="0.25">
      <c r="I50799" s="1"/>
      <c r="J50799" s="110"/>
    </row>
    <row r="50800" spans="9:10" x14ac:dyDescent="0.25">
      <c r="I50800" s="1"/>
      <c r="J50800" s="110"/>
    </row>
    <row r="50801" spans="9:10" x14ac:dyDescent="0.25">
      <c r="I50801" s="1"/>
      <c r="J50801" s="110"/>
    </row>
    <row r="50802" spans="9:10" x14ac:dyDescent="0.25">
      <c r="I50802" s="1"/>
      <c r="J50802" s="110"/>
    </row>
    <row r="50803" spans="9:10" x14ac:dyDescent="0.25">
      <c r="I50803" s="1"/>
      <c r="J50803" s="110"/>
    </row>
    <row r="50804" spans="9:10" x14ac:dyDescent="0.25">
      <c r="I50804" s="1"/>
      <c r="J50804" s="110"/>
    </row>
    <row r="50805" spans="9:10" x14ac:dyDescent="0.25">
      <c r="I50805" s="1"/>
      <c r="J50805" s="110"/>
    </row>
    <row r="50806" spans="9:10" x14ac:dyDescent="0.25">
      <c r="I50806" s="1"/>
      <c r="J50806" s="110"/>
    </row>
    <row r="50807" spans="9:10" x14ac:dyDescent="0.25">
      <c r="I50807" s="1"/>
      <c r="J50807" s="110"/>
    </row>
    <row r="50808" spans="9:10" x14ac:dyDescent="0.25">
      <c r="I50808" s="1"/>
      <c r="J50808" s="110"/>
    </row>
    <row r="50809" spans="9:10" x14ac:dyDescent="0.25">
      <c r="I50809" s="1"/>
      <c r="J50809" s="110"/>
    </row>
    <row r="50810" spans="9:10" x14ac:dyDescent="0.25">
      <c r="I50810" s="1"/>
      <c r="J50810" s="110"/>
    </row>
    <row r="50811" spans="9:10" x14ac:dyDescent="0.25">
      <c r="I50811" s="1"/>
      <c r="J50811" s="110"/>
    </row>
    <row r="50812" spans="9:10" x14ac:dyDescent="0.25">
      <c r="I50812" s="1"/>
      <c r="J50812" s="110"/>
    </row>
    <row r="50813" spans="9:10" x14ac:dyDescent="0.25">
      <c r="I50813" s="1"/>
      <c r="J50813" s="110"/>
    </row>
    <row r="50814" spans="9:10" x14ac:dyDescent="0.25">
      <c r="I50814" s="1"/>
      <c r="J50814" s="110"/>
    </row>
    <row r="50815" spans="9:10" x14ac:dyDescent="0.25">
      <c r="I50815" s="1"/>
      <c r="J50815" s="110"/>
    </row>
    <row r="50816" spans="9:10" x14ac:dyDescent="0.25">
      <c r="I50816" s="1"/>
      <c r="J50816" s="110"/>
    </row>
    <row r="50817" spans="9:10" x14ac:dyDescent="0.25">
      <c r="I50817" s="1"/>
      <c r="J50817" s="110"/>
    </row>
    <row r="50818" spans="9:10" x14ac:dyDescent="0.25">
      <c r="I50818" s="1"/>
      <c r="J50818" s="110"/>
    </row>
    <row r="50819" spans="9:10" x14ac:dyDescent="0.25">
      <c r="I50819" s="1"/>
      <c r="J50819" s="110"/>
    </row>
    <row r="50820" spans="9:10" x14ac:dyDescent="0.25">
      <c r="I50820" s="1"/>
      <c r="J50820" s="110"/>
    </row>
    <row r="50821" spans="9:10" x14ac:dyDescent="0.25">
      <c r="I50821" s="1"/>
      <c r="J50821" s="110"/>
    </row>
    <row r="50822" spans="9:10" x14ac:dyDescent="0.25">
      <c r="I50822" s="1"/>
      <c r="J50822" s="110"/>
    </row>
    <row r="50823" spans="9:10" x14ac:dyDescent="0.25">
      <c r="I50823" s="1"/>
      <c r="J50823" s="110"/>
    </row>
    <row r="50824" spans="9:10" x14ac:dyDescent="0.25">
      <c r="I50824" s="1"/>
      <c r="J50824" s="110"/>
    </row>
    <row r="50825" spans="9:10" x14ac:dyDescent="0.25">
      <c r="I50825" s="1"/>
      <c r="J50825" s="110"/>
    </row>
    <row r="50826" spans="9:10" x14ac:dyDescent="0.25">
      <c r="I50826" s="1"/>
      <c r="J50826" s="110"/>
    </row>
    <row r="50827" spans="9:10" x14ac:dyDescent="0.25">
      <c r="I50827" s="1"/>
      <c r="J50827" s="110"/>
    </row>
    <row r="50828" spans="9:10" x14ac:dyDescent="0.25">
      <c r="I50828" s="1"/>
      <c r="J50828" s="110"/>
    </row>
    <row r="50829" spans="9:10" x14ac:dyDescent="0.25">
      <c r="I50829" s="1"/>
      <c r="J50829" s="110"/>
    </row>
    <row r="50830" spans="9:10" x14ac:dyDescent="0.25">
      <c r="I50830" s="1"/>
      <c r="J50830" s="110"/>
    </row>
    <row r="50831" spans="9:10" x14ac:dyDescent="0.25">
      <c r="I50831" s="1"/>
      <c r="J50831" s="110"/>
    </row>
    <row r="50832" spans="9:10" x14ac:dyDescent="0.25">
      <c r="I50832" s="1"/>
      <c r="J50832" s="110"/>
    </row>
    <row r="50833" spans="9:10" x14ac:dyDescent="0.25">
      <c r="I50833" s="1"/>
      <c r="J50833" s="110"/>
    </row>
    <row r="50834" spans="9:10" x14ac:dyDescent="0.25">
      <c r="I50834" s="1"/>
      <c r="J50834" s="110"/>
    </row>
    <row r="50835" spans="9:10" x14ac:dyDescent="0.25">
      <c r="I50835" s="1"/>
      <c r="J50835" s="110"/>
    </row>
    <row r="50836" spans="9:10" x14ac:dyDescent="0.25">
      <c r="I50836" s="1"/>
      <c r="J50836" s="110"/>
    </row>
    <row r="50837" spans="9:10" x14ac:dyDescent="0.25">
      <c r="I50837" s="1"/>
      <c r="J50837" s="110"/>
    </row>
    <row r="50838" spans="9:10" x14ac:dyDescent="0.25">
      <c r="I50838" s="1"/>
      <c r="J50838" s="110"/>
    </row>
    <row r="50839" spans="9:10" x14ac:dyDescent="0.25">
      <c r="I50839" s="1"/>
      <c r="J50839" s="110"/>
    </row>
    <row r="50840" spans="9:10" x14ac:dyDescent="0.25">
      <c r="I50840" s="1"/>
      <c r="J50840" s="110"/>
    </row>
    <row r="50841" spans="9:10" x14ac:dyDescent="0.25">
      <c r="I50841" s="1"/>
      <c r="J50841" s="110"/>
    </row>
    <row r="50842" spans="9:10" x14ac:dyDescent="0.25">
      <c r="I50842" s="1"/>
      <c r="J50842" s="110"/>
    </row>
    <row r="50843" spans="9:10" x14ac:dyDescent="0.25">
      <c r="I50843" s="1"/>
      <c r="J50843" s="110"/>
    </row>
    <row r="50844" spans="9:10" x14ac:dyDescent="0.25">
      <c r="I50844" s="1"/>
      <c r="J50844" s="110"/>
    </row>
    <row r="50845" spans="9:10" x14ac:dyDescent="0.25">
      <c r="I50845" s="1"/>
      <c r="J50845" s="110"/>
    </row>
    <row r="50846" spans="9:10" x14ac:dyDescent="0.25">
      <c r="I50846" s="1"/>
      <c r="J50846" s="110"/>
    </row>
    <row r="50847" spans="9:10" x14ac:dyDescent="0.25">
      <c r="I50847" s="1"/>
      <c r="J50847" s="110"/>
    </row>
    <row r="50848" spans="9:10" x14ac:dyDescent="0.25">
      <c r="I50848" s="1"/>
      <c r="J50848" s="110"/>
    </row>
    <row r="50849" spans="9:10" x14ac:dyDescent="0.25">
      <c r="I50849" s="1"/>
      <c r="J50849" s="110"/>
    </row>
    <row r="50850" spans="9:10" x14ac:dyDescent="0.25">
      <c r="I50850" s="1"/>
      <c r="J50850" s="110"/>
    </row>
    <row r="50851" spans="9:10" x14ac:dyDescent="0.25">
      <c r="I50851" s="1"/>
      <c r="J50851" s="110"/>
    </row>
    <row r="50852" spans="9:10" x14ac:dyDescent="0.25">
      <c r="I50852" s="1"/>
      <c r="J50852" s="110"/>
    </row>
    <row r="50853" spans="9:10" x14ac:dyDescent="0.25">
      <c r="I50853" s="1"/>
      <c r="J50853" s="110"/>
    </row>
    <row r="50854" spans="9:10" x14ac:dyDescent="0.25">
      <c r="I50854" s="1"/>
      <c r="J50854" s="110"/>
    </row>
    <row r="50855" spans="9:10" x14ac:dyDescent="0.25">
      <c r="I50855" s="1"/>
      <c r="J50855" s="110"/>
    </row>
    <row r="50856" spans="9:10" x14ac:dyDescent="0.25">
      <c r="I50856" s="1"/>
      <c r="J50856" s="110"/>
    </row>
    <row r="50857" spans="9:10" x14ac:dyDescent="0.25">
      <c r="I50857" s="1"/>
      <c r="J50857" s="110"/>
    </row>
    <row r="50858" spans="9:10" x14ac:dyDescent="0.25">
      <c r="I50858" s="1"/>
      <c r="J50858" s="110"/>
    </row>
    <row r="50859" spans="9:10" x14ac:dyDescent="0.25">
      <c r="I50859" s="1"/>
      <c r="J50859" s="110"/>
    </row>
    <row r="50860" spans="9:10" x14ac:dyDescent="0.25">
      <c r="I50860" s="1"/>
      <c r="J50860" s="110"/>
    </row>
    <row r="50861" spans="9:10" x14ac:dyDescent="0.25">
      <c r="I50861" s="1"/>
      <c r="J50861" s="110"/>
    </row>
    <row r="50862" spans="9:10" x14ac:dyDescent="0.25">
      <c r="I50862" s="1"/>
      <c r="J50862" s="110"/>
    </row>
    <row r="50863" spans="9:10" x14ac:dyDescent="0.25">
      <c r="I50863" s="1"/>
      <c r="J50863" s="110"/>
    </row>
    <row r="50864" spans="9:10" x14ac:dyDescent="0.25">
      <c r="I50864" s="1"/>
      <c r="J50864" s="110"/>
    </row>
    <row r="50865" spans="9:10" x14ac:dyDescent="0.25">
      <c r="I50865" s="1"/>
      <c r="J50865" s="110"/>
    </row>
    <row r="50866" spans="9:10" x14ac:dyDescent="0.25">
      <c r="I50866" s="1"/>
      <c r="J50866" s="110"/>
    </row>
    <row r="50867" spans="9:10" x14ac:dyDescent="0.25">
      <c r="I50867" s="1"/>
      <c r="J50867" s="110"/>
    </row>
    <row r="50868" spans="9:10" x14ac:dyDescent="0.25">
      <c r="I50868" s="1"/>
      <c r="J50868" s="110"/>
    </row>
    <row r="50869" spans="9:10" x14ac:dyDescent="0.25">
      <c r="I50869" s="1"/>
      <c r="J50869" s="110"/>
    </row>
    <row r="50870" spans="9:10" x14ac:dyDescent="0.25">
      <c r="I50870" s="1"/>
      <c r="J50870" s="110"/>
    </row>
    <row r="50871" spans="9:10" x14ac:dyDescent="0.25">
      <c r="I50871" s="1"/>
      <c r="J50871" s="110"/>
    </row>
    <row r="50872" spans="9:10" x14ac:dyDescent="0.25">
      <c r="I50872" s="1"/>
      <c r="J50872" s="110"/>
    </row>
    <row r="50873" spans="9:10" x14ac:dyDescent="0.25">
      <c r="I50873" s="1"/>
      <c r="J50873" s="110"/>
    </row>
    <row r="50874" spans="9:10" x14ac:dyDescent="0.25">
      <c r="I50874" s="1"/>
      <c r="J50874" s="110"/>
    </row>
    <row r="50875" spans="9:10" x14ac:dyDescent="0.25">
      <c r="I50875" s="1"/>
      <c r="J50875" s="110"/>
    </row>
    <row r="50876" spans="9:10" x14ac:dyDescent="0.25">
      <c r="I50876" s="1"/>
      <c r="J50876" s="110"/>
    </row>
    <row r="50877" spans="9:10" x14ac:dyDescent="0.25">
      <c r="I50877" s="1"/>
      <c r="J50877" s="110"/>
    </row>
    <row r="50878" spans="9:10" x14ac:dyDescent="0.25">
      <c r="I50878" s="1"/>
      <c r="J50878" s="110"/>
    </row>
    <row r="50879" spans="9:10" x14ac:dyDescent="0.25">
      <c r="I50879" s="1"/>
      <c r="J50879" s="110"/>
    </row>
    <row r="50880" spans="9:10" x14ac:dyDescent="0.25">
      <c r="I50880" s="1"/>
      <c r="J50880" s="110"/>
    </row>
    <row r="50881" spans="9:10" x14ac:dyDescent="0.25">
      <c r="I50881" s="1"/>
      <c r="J50881" s="110"/>
    </row>
    <row r="50882" spans="9:10" x14ac:dyDescent="0.25">
      <c r="I50882" s="1"/>
      <c r="J50882" s="110"/>
    </row>
    <row r="50883" spans="9:10" x14ac:dyDescent="0.25">
      <c r="I50883" s="1"/>
      <c r="J50883" s="110"/>
    </row>
    <row r="50884" spans="9:10" x14ac:dyDescent="0.25">
      <c r="I50884" s="1"/>
      <c r="J50884" s="110"/>
    </row>
    <row r="50885" spans="9:10" x14ac:dyDescent="0.25">
      <c r="I50885" s="1"/>
      <c r="J50885" s="110"/>
    </row>
    <row r="50886" spans="9:10" x14ac:dyDescent="0.25">
      <c r="I50886" s="1"/>
      <c r="J50886" s="110"/>
    </row>
    <row r="50887" spans="9:10" x14ac:dyDescent="0.25">
      <c r="I50887" s="1"/>
      <c r="J50887" s="110"/>
    </row>
    <row r="50888" spans="9:10" x14ac:dyDescent="0.25">
      <c r="I50888" s="1"/>
      <c r="J50888" s="110"/>
    </row>
    <row r="50889" spans="9:10" x14ac:dyDescent="0.25">
      <c r="I50889" s="1"/>
      <c r="J50889" s="110"/>
    </row>
    <row r="50890" spans="9:10" x14ac:dyDescent="0.25">
      <c r="I50890" s="1"/>
      <c r="J50890" s="110"/>
    </row>
    <row r="50891" spans="9:10" x14ac:dyDescent="0.25">
      <c r="I50891" s="1"/>
      <c r="J50891" s="110"/>
    </row>
    <row r="50892" spans="9:10" x14ac:dyDescent="0.25">
      <c r="I50892" s="1"/>
      <c r="J50892" s="110"/>
    </row>
    <row r="50893" spans="9:10" x14ac:dyDescent="0.25">
      <c r="I50893" s="1"/>
      <c r="J50893" s="110"/>
    </row>
    <row r="50894" spans="9:10" x14ac:dyDescent="0.25">
      <c r="I50894" s="1"/>
      <c r="J50894" s="110"/>
    </row>
    <row r="50895" spans="9:10" x14ac:dyDescent="0.25">
      <c r="I50895" s="1"/>
      <c r="J50895" s="110"/>
    </row>
    <row r="50896" spans="9:10" x14ac:dyDescent="0.25">
      <c r="I50896" s="1"/>
      <c r="J50896" s="110"/>
    </row>
    <row r="50897" spans="9:10" x14ac:dyDescent="0.25">
      <c r="I50897" s="1"/>
      <c r="J50897" s="110"/>
    </row>
    <row r="50898" spans="9:10" x14ac:dyDescent="0.25">
      <c r="I50898" s="1"/>
      <c r="J50898" s="110"/>
    </row>
    <row r="50899" spans="9:10" x14ac:dyDescent="0.25">
      <c r="I50899" s="1"/>
      <c r="J50899" s="110"/>
    </row>
    <row r="50900" spans="9:10" x14ac:dyDescent="0.25">
      <c r="I50900" s="1"/>
      <c r="J50900" s="110"/>
    </row>
    <row r="50901" spans="9:10" x14ac:dyDescent="0.25">
      <c r="I50901" s="1"/>
      <c r="J50901" s="110"/>
    </row>
    <row r="50902" spans="9:10" x14ac:dyDescent="0.25">
      <c r="I50902" s="1"/>
      <c r="J50902" s="110"/>
    </row>
    <row r="50903" spans="9:10" x14ac:dyDescent="0.25">
      <c r="I50903" s="1"/>
      <c r="J50903" s="110"/>
    </row>
    <row r="50904" spans="9:10" x14ac:dyDescent="0.25">
      <c r="I50904" s="1"/>
      <c r="J50904" s="110"/>
    </row>
    <row r="50905" spans="9:10" x14ac:dyDescent="0.25">
      <c r="I50905" s="1"/>
      <c r="J50905" s="110"/>
    </row>
    <row r="50906" spans="9:10" x14ac:dyDescent="0.25">
      <c r="I50906" s="1"/>
      <c r="J50906" s="110"/>
    </row>
    <row r="50907" spans="9:10" x14ac:dyDescent="0.25">
      <c r="I50907" s="1"/>
      <c r="J50907" s="110"/>
    </row>
    <row r="50908" spans="9:10" x14ac:dyDescent="0.25">
      <c r="I50908" s="1"/>
      <c r="J50908" s="110"/>
    </row>
    <row r="50909" spans="9:10" x14ac:dyDescent="0.25">
      <c r="I50909" s="1"/>
      <c r="J50909" s="110"/>
    </row>
    <row r="50910" spans="9:10" x14ac:dyDescent="0.25">
      <c r="I50910" s="1"/>
      <c r="J50910" s="110"/>
    </row>
    <row r="50911" spans="9:10" x14ac:dyDescent="0.25">
      <c r="I50911" s="1"/>
      <c r="J50911" s="110"/>
    </row>
    <row r="50912" spans="9:10" x14ac:dyDescent="0.25">
      <c r="I50912" s="1"/>
      <c r="J50912" s="110"/>
    </row>
    <row r="50913" spans="9:10" x14ac:dyDescent="0.25">
      <c r="I50913" s="1"/>
      <c r="J50913" s="110"/>
    </row>
    <row r="50914" spans="9:10" x14ac:dyDescent="0.25">
      <c r="I50914" s="1"/>
      <c r="J50914" s="110"/>
    </row>
    <row r="50915" spans="9:10" x14ac:dyDescent="0.25">
      <c r="I50915" s="1"/>
      <c r="J50915" s="110"/>
    </row>
    <row r="50916" spans="9:10" x14ac:dyDescent="0.25">
      <c r="I50916" s="1"/>
      <c r="J50916" s="110"/>
    </row>
    <row r="50917" spans="9:10" x14ac:dyDescent="0.25">
      <c r="I50917" s="1"/>
      <c r="J50917" s="110"/>
    </row>
    <row r="50918" spans="9:10" x14ac:dyDescent="0.25">
      <c r="I50918" s="1"/>
      <c r="J50918" s="110"/>
    </row>
    <row r="50919" spans="9:10" x14ac:dyDescent="0.25">
      <c r="I50919" s="1"/>
      <c r="J50919" s="110"/>
    </row>
    <row r="50920" spans="9:10" x14ac:dyDescent="0.25">
      <c r="I50920" s="1"/>
      <c r="J50920" s="110"/>
    </row>
    <row r="50921" spans="9:10" x14ac:dyDescent="0.25">
      <c r="I50921" s="1"/>
      <c r="J50921" s="110"/>
    </row>
    <row r="50922" spans="9:10" x14ac:dyDescent="0.25">
      <c r="I50922" s="1"/>
      <c r="J50922" s="110"/>
    </row>
    <row r="50923" spans="9:10" x14ac:dyDescent="0.25">
      <c r="I50923" s="1"/>
      <c r="J50923" s="110"/>
    </row>
    <row r="50924" spans="9:10" x14ac:dyDescent="0.25">
      <c r="I50924" s="1"/>
      <c r="J50924" s="110"/>
    </row>
    <row r="50925" spans="9:10" x14ac:dyDescent="0.25">
      <c r="I50925" s="1"/>
      <c r="J50925" s="110"/>
    </row>
    <row r="50926" spans="9:10" x14ac:dyDescent="0.25">
      <c r="I50926" s="1"/>
      <c r="J50926" s="110"/>
    </row>
    <row r="50927" spans="9:10" x14ac:dyDescent="0.25">
      <c r="I50927" s="1"/>
      <c r="J50927" s="110"/>
    </row>
    <row r="50928" spans="9:10" x14ac:dyDescent="0.25">
      <c r="I50928" s="1"/>
      <c r="J50928" s="110"/>
    </row>
    <row r="50929" spans="9:10" x14ac:dyDescent="0.25">
      <c r="I50929" s="1"/>
      <c r="J50929" s="110"/>
    </row>
    <row r="50930" spans="9:10" x14ac:dyDescent="0.25">
      <c r="I50930" s="1"/>
      <c r="J50930" s="110"/>
    </row>
    <row r="50931" spans="9:10" x14ac:dyDescent="0.25">
      <c r="I50931" s="1"/>
      <c r="J50931" s="110"/>
    </row>
    <row r="50932" spans="9:10" x14ac:dyDescent="0.25">
      <c r="I50932" s="1"/>
      <c r="J50932" s="110"/>
    </row>
    <row r="50933" spans="9:10" x14ac:dyDescent="0.25">
      <c r="I50933" s="1"/>
      <c r="J50933" s="110"/>
    </row>
    <row r="50934" spans="9:10" x14ac:dyDescent="0.25">
      <c r="I50934" s="1"/>
      <c r="J50934" s="110"/>
    </row>
    <row r="50935" spans="9:10" x14ac:dyDescent="0.25">
      <c r="I50935" s="1"/>
      <c r="J50935" s="110"/>
    </row>
    <row r="50936" spans="9:10" x14ac:dyDescent="0.25">
      <c r="I50936" s="1"/>
      <c r="J50936" s="110"/>
    </row>
    <row r="50937" spans="9:10" x14ac:dyDescent="0.25">
      <c r="I50937" s="1"/>
      <c r="J50937" s="110"/>
    </row>
    <row r="50938" spans="9:10" x14ac:dyDescent="0.25">
      <c r="I50938" s="1"/>
      <c r="J50938" s="110"/>
    </row>
    <row r="50939" spans="9:10" x14ac:dyDescent="0.25">
      <c r="I50939" s="1"/>
      <c r="J50939" s="110"/>
    </row>
    <row r="50940" spans="9:10" x14ac:dyDescent="0.25">
      <c r="I50940" s="1"/>
      <c r="J50940" s="110"/>
    </row>
    <row r="50941" spans="9:10" x14ac:dyDescent="0.25">
      <c r="I50941" s="1"/>
      <c r="J50941" s="110"/>
    </row>
    <row r="50942" spans="9:10" x14ac:dyDescent="0.25">
      <c r="I50942" s="1"/>
      <c r="J50942" s="110"/>
    </row>
    <row r="50943" spans="9:10" x14ac:dyDescent="0.25">
      <c r="I50943" s="1"/>
      <c r="J50943" s="110"/>
    </row>
    <row r="50944" spans="9:10" x14ac:dyDescent="0.25">
      <c r="I50944" s="1"/>
      <c r="J50944" s="110"/>
    </row>
    <row r="50945" spans="9:10" x14ac:dyDescent="0.25">
      <c r="I50945" s="1"/>
      <c r="J50945" s="110"/>
    </row>
    <row r="50946" spans="9:10" x14ac:dyDescent="0.25">
      <c r="I50946" s="1"/>
      <c r="J50946" s="110"/>
    </row>
    <row r="50947" spans="9:10" x14ac:dyDescent="0.25">
      <c r="I50947" s="1"/>
      <c r="J50947" s="110"/>
    </row>
    <row r="50948" spans="9:10" x14ac:dyDescent="0.25">
      <c r="I50948" s="1"/>
      <c r="J50948" s="110"/>
    </row>
    <row r="50949" spans="9:10" x14ac:dyDescent="0.25">
      <c r="I50949" s="1"/>
      <c r="J50949" s="110"/>
    </row>
    <row r="50950" spans="9:10" x14ac:dyDescent="0.25">
      <c r="I50950" s="1"/>
      <c r="J50950" s="110"/>
    </row>
    <row r="50951" spans="9:10" x14ac:dyDescent="0.25">
      <c r="I50951" s="1"/>
      <c r="J50951" s="110"/>
    </row>
    <row r="50952" spans="9:10" x14ac:dyDescent="0.25">
      <c r="I50952" s="1"/>
      <c r="J50952" s="110"/>
    </row>
    <row r="50953" spans="9:10" x14ac:dyDescent="0.25">
      <c r="I50953" s="1"/>
      <c r="J50953" s="110"/>
    </row>
    <row r="50954" spans="9:10" x14ac:dyDescent="0.25">
      <c r="I50954" s="1"/>
      <c r="J50954" s="110"/>
    </row>
    <row r="50955" spans="9:10" x14ac:dyDescent="0.25">
      <c r="I50955" s="1"/>
      <c r="J50955" s="110"/>
    </row>
    <row r="50956" spans="9:10" x14ac:dyDescent="0.25">
      <c r="I50956" s="1"/>
      <c r="J50956" s="110"/>
    </row>
    <row r="50957" spans="9:10" x14ac:dyDescent="0.25">
      <c r="I50957" s="1"/>
      <c r="J50957" s="110"/>
    </row>
    <row r="50958" spans="9:10" x14ac:dyDescent="0.25">
      <c r="I50958" s="1"/>
      <c r="J50958" s="110"/>
    </row>
    <row r="50959" spans="9:10" x14ac:dyDescent="0.25">
      <c r="I50959" s="1"/>
      <c r="J50959" s="110"/>
    </row>
    <row r="50960" spans="9:10" x14ac:dyDescent="0.25">
      <c r="I50960" s="1"/>
      <c r="J50960" s="110"/>
    </row>
    <row r="50961" spans="9:10" x14ac:dyDescent="0.25">
      <c r="I50961" s="1"/>
      <c r="J50961" s="110"/>
    </row>
    <row r="50962" spans="9:10" x14ac:dyDescent="0.25">
      <c r="I50962" s="1"/>
      <c r="J50962" s="110"/>
    </row>
    <row r="50963" spans="9:10" x14ac:dyDescent="0.25">
      <c r="I50963" s="1"/>
      <c r="J50963" s="110"/>
    </row>
    <row r="50964" spans="9:10" x14ac:dyDescent="0.25">
      <c r="I50964" s="1"/>
      <c r="J50964" s="110"/>
    </row>
    <row r="50965" spans="9:10" x14ac:dyDescent="0.25">
      <c r="I50965" s="1"/>
      <c r="J50965" s="110"/>
    </row>
    <row r="50966" spans="9:10" x14ac:dyDescent="0.25">
      <c r="I50966" s="1"/>
      <c r="J50966" s="110"/>
    </row>
    <row r="50967" spans="9:10" x14ac:dyDescent="0.25">
      <c r="I50967" s="1"/>
      <c r="J50967" s="110"/>
    </row>
    <row r="50968" spans="9:10" x14ac:dyDescent="0.25">
      <c r="I50968" s="1"/>
      <c r="J50968" s="110"/>
    </row>
    <row r="50969" spans="9:10" x14ac:dyDescent="0.25">
      <c r="I50969" s="1"/>
      <c r="J50969" s="110"/>
    </row>
    <row r="50970" spans="9:10" x14ac:dyDescent="0.25">
      <c r="I50970" s="1"/>
      <c r="J50970" s="110"/>
    </row>
    <row r="50971" spans="9:10" x14ac:dyDescent="0.25">
      <c r="I50971" s="1"/>
      <c r="J50971" s="110"/>
    </row>
    <row r="50972" spans="9:10" x14ac:dyDescent="0.25">
      <c r="I50972" s="1"/>
      <c r="J50972" s="110"/>
    </row>
    <row r="50973" spans="9:10" x14ac:dyDescent="0.25">
      <c r="I50973" s="1"/>
      <c r="J50973" s="110"/>
    </row>
    <row r="50974" spans="9:10" x14ac:dyDescent="0.25">
      <c r="I50974" s="1"/>
      <c r="J50974" s="110"/>
    </row>
    <row r="50975" spans="9:10" x14ac:dyDescent="0.25">
      <c r="I50975" s="1"/>
      <c r="J50975" s="110"/>
    </row>
    <row r="50976" spans="9:10" x14ac:dyDescent="0.25">
      <c r="I50976" s="1"/>
      <c r="J50976" s="110"/>
    </row>
    <row r="50977" spans="9:10" x14ac:dyDescent="0.25">
      <c r="I50977" s="1"/>
      <c r="J50977" s="110"/>
    </row>
    <row r="50978" spans="9:10" x14ac:dyDescent="0.25">
      <c r="I50978" s="1"/>
      <c r="J50978" s="110"/>
    </row>
    <row r="50979" spans="9:10" x14ac:dyDescent="0.25">
      <c r="I50979" s="1"/>
      <c r="J50979" s="110"/>
    </row>
    <row r="50980" spans="9:10" x14ac:dyDescent="0.25">
      <c r="I50980" s="1"/>
      <c r="J50980" s="110"/>
    </row>
    <row r="50981" spans="9:10" x14ac:dyDescent="0.25">
      <c r="I50981" s="1"/>
      <c r="J50981" s="110"/>
    </row>
    <row r="50982" spans="9:10" x14ac:dyDescent="0.25">
      <c r="I50982" s="1"/>
      <c r="J50982" s="110"/>
    </row>
    <row r="50983" spans="9:10" x14ac:dyDescent="0.25">
      <c r="I50983" s="1"/>
      <c r="J50983" s="110"/>
    </row>
    <row r="50984" spans="9:10" x14ac:dyDescent="0.25">
      <c r="I50984" s="1"/>
      <c r="J50984" s="110"/>
    </row>
    <row r="50985" spans="9:10" x14ac:dyDescent="0.25">
      <c r="I50985" s="1"/>
      <c r="J50985" s="110"/>
    </row>
    <row r="50986" spans="9:10" x14ac:dyDescent="0.25">
      <c r="I50986" s="1"/>
      <c r="J50986" s="110"/>
    </row>
    <row r="50987" spans="9:10" x14ac:dyDescent="0.25">
      <c r="I50987" s="1"/>
      <c r="J50987" s="110"/>
    </row>
    <row r="50988" spans="9:10" x14ac:dyDescent="0.25">
      <c r="I50988" s="1"/>
      <c r="J50988" s="110"/>
    </row>
    <row r="50989" spans="9:10" x14ac:dyDescent="0.25">
      <c r="I50989" s="1"/>
      <c r="J50989" s="110"/>
    </row>
    <row r="50990" spans="9:10" x14ac:dyDescent="0.25">
      <c r="I50990" s="1"/>
      <c r="J50990" s="110"/>
    </row>
    <row r="50991" spans="9:10" x14ac:dyDescent="0.25">
      <c r="I50991" s="1"/>
      <c r="J50991" s="110"/>
    </row>
    <row r="50992" spans="9:10" x14ac:dyDescent="0.25">
      <c r="I50992" s="1"/>
      <c r="J50992" s="110"/>
    </row>
    <row r="50993" spans="9:10" x14ac:dyDescent="0.25">
      <c r="I50993" s="1"/>
      <c r="J50993" s="110"/>
    </row>
    <row r="50994" spans="9:10" x14ac:dyDescent="0.25">
      <c r="I50994" s="1"/>
      <c r="J50994" s="110"/>
    </row>
    <row r="50995" spans="9:10" x14ac:dyDescent="0.25">
      <c r="I50995" s="1"/>
      <c r="J50995" s="110"/>
    </row>
    <row r="50996" spans="9:10" x14ac:dyDescent="0.25">
      <c r="I50996" s="1"/>
      <c r="J50996" s="110"/>
    </row>
    <row r="50997" spans="9:10" x14ac:dyDescent="0.25">
      <c r="I50997" s="1"/>
      <c r="J50997" s="110"/>
    </row>
    <row r="50998" spans="9:10" x14ac:dyDescent="0.25">
      <c r="I50998" s="1"/>
      <c r="J50998" s="110"/>
    </row>
    <row r="50999" spans="9:10" x14ac:dyDescent="0.25">
      <c r="I50999" s="1"/>
      <c r="J50999" s="110"/>
    </row>
    <row r="51000" spans="9:10" x14ac:dyDescent="0.25">
      <c r="I51000" s="1"/>
      <c r="J51000" s="110"/>
    </row>
    <row r="51001" spans="9:10" x14ac:dyDescent="0.25">
      <c r="I51001" s="1"/>
      <c r="J51001" s="110"/>
    </row>
    <row r="51002" spans="9:10" x14ac:dyDescent="0.25">
      <c r="I51002" s="1"/>
      <c r="J51002" s="110"/>
    </row>
    <row r="51003" spans="9:10" x14ac:dyDescent="0.25">
      <c r="I51003" s="1"/>
      <c r="J51003" s="110"/>
    </row>
    <row r="51004" spans="9:10" x14ac:dyDescent="0.25">
      <c r="I51004" s="1"/>
      <c r="J51004" s="110"/>
    </row>
    <row r="51005" spans="9:10" x14ac:dyDescent="0.25">
      <c r="I51005" s="1"/>
      <c r="J51005" s="110"/>
    </row>
    <row r="51006" spans="9:10" x14ac:dyDescent="0.25">
      <c r="I51006" s="1"/>
      <c r="J51006" s="110"/>
    </row>
    <row r="51007" spans="9:10" x14ac:dyDescent="0.25">
      <c r="I51007" s="1"/>
      <c r="J51007" s="110"/>
    </row>
    <row r="51008" spans="9:10" x14ac:dyDescent="0.25">
      <c r="I51008" s="1"/>
      <c r="J51008" s="110"/>
    </row>
    <row r="51009" spans="9:10" x14ac:dyDescent="0.25">
      <c r="I51009" s="1"/>
      <c r="J51009" s="110"/>
    </row>
    <row r="51010" spans="9:10" x14ac:dyDescent="0.25">
      <c r="I51010" s="1"/>
      <c r="J51010" s="110"/>
    </row>
    <row r="51011" spans="9:10" x14ac:dyDescent="0.25">
      <c r="I51011" s="1"/>
      <c r="J51011" s="110"/>
    </row>
    <row r="51012" spans="9:10" x14ac:dyDescent="0.25">
      <c r="I51012" s="1"/>
      <c r="J51012" s="110"/>
    </row>
    <row r="51013" spans="9:10" x14ac:dyDescent="0.25">
      <c r="I51013" s="1"/>
      <c r="J51013" s="110"/>
    </row>
    <row r="51014" spans="9:10" x14ac:dyDescent="0.25">
      <c r="I51014" s="1"/>
      <c r="J51014" s="110"/>
    </row>
    <row r="51015" spans="9:10" x14ac:dyDescent="0.25">
      <c r="I51015" s="1"/>
      <c r="J51015" s="110"/>
    </row>
    <row r="51016" spans="9:10" x14ac:dyDescent="0.25">
      <c r="I51016" s="1"/>
      <c r="J51016" s="110"/>
    </row>
    <row r="51017" spans="9:10" x14ac:dyDescent="0.25">
      <c r="I51017" s="1"/>
      <c r="J51017" s="110"/>
    </row>
    <row r="51018" spans="9:10" x14ac:dyDescent="0.25">
      <c r="I51018" s="1"/>
      <c r="J51018" s="110"/>
    </row>
    <row r="51019" spans="9:10" x14ac:dyDescent="0.25">
      <c r="I51019" s="1"/>
      <c r="J51019" s="110"/>
    </row>
    <row r="51020" spans="9:10" x14ac:dyDescent="0.25">
      <c r="I51020" s="1"/>
      <c r="J51020" s="110"/>
    </row>
    <row r="51021" spans="9:10" x14ac:dyDescent="0.25">
      <c r="I51021" s="1"/>
      <c r="J51021" s="110"/>
    </row>
    <row r="51022" spans="9:10" x14ac:dyDescent="0.25">
      <c r="I51022" s="1"/>
      <c r="J51022" s="110"/>
    </row>
    <row r="51023" spans="9:10" x14ac:dyDescent="0.25">
      <c r="I51023" s="1"/>
      <c r="J51023" s="110"/>
    </row>
    <row r="51024" spans="9:10" x14ac:dyDescent="0.25">
      <c r="I51024" s="1"/>
      <c r="J51024" s="110"/>
    </row>
    <row r="51025" spans="9:10" x14ac:dyDescent="0.25">
      <c r="I51025" s="1"/>
      <c r="J51025" s="110"/>
    </row>
    <row r="51026" spans="9:10" x14ac:dyDescent="0.25">
      <c r="I51026" s="1"/>
      <c r="J51026" s="110"/>
    </row>
    <row r="51027" spans="9:10" x14ac:dyDescent="0.25">
      <c r="I51027" s="1"/>
      <c r="J51027" s="110"/>
    </row>
    <row r="51028" spans="9:10" x14ac:dyDescent="0.25">
      <c r="I51028" s="1"/>
      <c r="J51028" s="110"/>
    </row>
    <row r="51029" spans="9:10" x14ac:dyDescent="0.25">
      <c r="I51029" s="1"/>
      <c r="J51029" s="110"/>
    </row>
    <row r="51030" spans="9:10" x14ac:dyDescent="0.25">
      <c r="I51030" s="1"/>
      <c r="J51030" s="110"/>
    </row>
    <row r="51031" spans="9:10" x14ac:dyDescent="0.25">
      <c r="I51031" s="1"/>
      <c r="J51031" s="110"/>
    </row>
    <row r="51032" spans="9:10" x14ac:dyDescent="0.25">
      <c r="I51032" s="1"/>
      <c r="J51032" s="110"/>
    </row>
    <row r="51033" spans="9:10" x14ac:dyDescent="0.25">
      <c r="I51033" s="1"/>
      <c r="J51033" s="110"/>
    </row>
    <row r="51034" spans="9:10" x14ac:dyDescent="0.25">
      <c r="I51034" s="1"/>
      <c r="J51034" s="110"/>
    </row>
    <row r="51035" spans="9:10" x14ac:dyDescent="0.25">
      <c r="I51035" s="1"/>
      <c r="J51035" s="110"/>
    </row>
    <row r="51036" spans="9:10" x14ac:dyDescent="0.25">
      <c r="I51036" s="1"/>
      <c r="J51036" s="110"/>
    </row>
    <row r="51037" spans="9:10" x14ac:dyDescent="0.25">
      <c r="I51037" s="1"/>
      <c r="J51037" s="110"/>
    </row>
    <row r="51038" spans="9:10" x14ac:dyDescent="0.25">
      <c r="I51038" s="1"/>
      <c r="J51038" s="110"/>
    </row>
    <row r="51039" spans="9:10" x14ac:dyDescent="0.25">
      <c r="I51039" s="1"/>
      <c r="J51039" s="110"/>
    </row>
    <row r="51040" spans="9:10" x14ac:dyDescent="0.25">
      <c r="I51040" s="1"/>
      <c r="J51040" s="110"/>
    </row>
    <row r="51041" spans="9:10" x14ac:dyDescent="0.25">
      <c r="I51041" s="1"/>
      <c r="J51041" s="110"/>
    </row>
    <row r="51042" spans="9:10" x14ac:dyDescent="0.25">
      <c r="I51042" s="1"/>
      <c r="J51042" s="110"/>
    </row>
    <row r="51043" spans="9:10" x14ac:dyDescent="0.25">
      <c r="I51043" s="1"/>
      <c r="J51043" s="110"/>
    </row>
    <row r="51044" spans="9:10" x14ac:dyDescent="0.25">
      <c r="I51044" s="1"/>
      <c r="J51044" s="110"/>
    </row>
    <row r="51045" spans="9:10" x14ac:dyDescent="0.25">
      <c r="I51045" s="1"/>
      <c r="J51045" s="110"/>
    </row>
    <row r="51046" spans="9:10" x14ac:dyDescent="0.25">
      <c r="I51046" s="1"/>
      <c r="J51046" s="110"/>
    </row>
    <row r="51047" spans="9:10" x14ac:dyDescent="0.25">
      <c r="I51047" s="1"/>
      <c r="J51047" s="110"/>
    </row>
    <row r="51048" spans="9:10" x14ac:dyDescent="0.25">
      <c r="I51048" s="1"/>
      <c r="J51048" s="110"/>
    </row>
    <row r="51049" spans="9:10" x14ac:dyDescent="0.25">
      <c r="I51049" s="1"/>
      <c r="J51049" s="110"/>
    </row>
    <row r="51050" spans="9:10" x14ac:dyDescent="0.25">
      <c r="I51050" s="1"/>
      <c r="J51050" s="110"/>
    </row>
    <row r="51051" spans="9:10" x14ac:dyDescent="0.25">
      <c r="I51051" s="1"/>
      <c r="J51051" s="110"/>
    </row>
    <row r="51052" spans="9:10" x14ac:dyDescent="0.25">
      <c r="I51052" s="1"/>
      <c r="J51052" s="110"/>
    </row>
    <row r="51053" spans="9:10" x14ac:dyDescent="0.25">
      <c r="I51053" s="1"/>
      <c r="J51053" s="110"/>
    </row>
    <row r="51054" spans="9:10" x14ac:dyDescent="0.25">
      <c r="I51054" s="1"/>
      <c r="J51054" s="110"/>
    </row>
    <row r="51055" spans="9:10" x14ac:dyDescent="0.25">
      <c r="I51055" s="1"/>
      <c r="J51055" s="110"/>
    </row>
    <row r="51056" spans="9:10" x14ac:dyDescent="0.25">
      <c r="I51056" s="1"/>
      <c r="J51056" s="110"/>
    </row>
    <row r="51057" spans="9:10" x14ac:dyDescent="0.25">
      <c r="I51057" s="1"/>
      <c r="J51057" s="110"/>
    </row>
    <row r="51058" spans="9:10" x14ac:dyDescent="0.25">
      <c r="I51058" s="1"/>
      <c r="J51058" s="110"/>
    </row>
    <row r="51059" spans="9:10" x14ac:dyDescent="0.25">
      <c r="I51059" s="1"/>
      <c r="J51059" s="110"/>
    </row>
    <row r="51060" spans="9:10" x14ac:dyDescent="0.25">
      <c r="I51060" s="1"/>
      <c r="J51060" s="110"/>
    </row>
    <row r="51061" spans="9:10" x14ac:dyDescent="0.25">
      <c r="I51061" s="1"/>
      <c r="J51061" s="110"/>
    </row>
    <row r="51062" spans="9:10" x14ac:dyDescent="0.25">
      <c r="I51062" s="1"/>
      <c r="J51062" s="110"/>
    </row>
    <row r="51063" spans="9:10" x14ac:dyDescent="0.25">
      <c r="I51063" s="1"/>
      <c r="J51063" s="110"/>
    </row>
    <row r="51064" spans="9:10" x14ac:dyDescent="0.25">
      <c r="I51064" s="1"/>
      <c r="J51064" s="110"/>
    </row>
    <row r="51065" spans="9:10" x14ac:dyDescent="0.25">
      <c r="I51065" s="1"/>
      <c r="J51065" s="110"/>
    </row>
    <row r="51066" spans="9:10" x14ac:dyDescent="0.25">
      <c r="I51066" s="1"/>
      <c r="J51066" s="110"/>
    </row>
    <row r="51067" spans="9:10" x14ac:dyDescent="0.25">
      <c r="I51067" s="1"/>
      <c r="J51067" s="110"/>
    </row>
    <row r="51068" spans="9:10" x14ac:dyDescent="0.25">
      <c r="I51068" s="1"/>
      <c r="J51068" s="110"/>
    </row>
    <row r="51069" spans="9:10" x14ac:dyDescent="0.25">
      <c r="I51069" s="1"/>
      <c r="J51069" s="110"/>
    </row>
    <row r="51070" spans="9:10" x14ac:dyDescent="0.25">
      <c r="I51070" s="1"/>
      <c r="J51070" s="110"/>
    </row>
    <row r="51071" spans="9:10" x14ac:dyDescent="0.25">
      <c r="I51071" s="1"/>
      <c r="J51071" s="110"/>
    </row>
    <row r="51072" spans="9:10" x14ac:dyDescent="0.25">
      <c r="I51072" s="1"/>
      <c r="J51072" s="110"/>
    </row>
    <row r="51073" spans="9:10" x14ac:dyDescent="0.25">
      <c r="I51073" s="1"/>
      <c r="J51073" s="110"/>
    </row>
    <row r="51074" spans="9:10" x14ac:dyDescent="0.25">
      <c r="I51074" s="1"/>
      <c r="J51074" s="110"/>
    </row>
    <row r="51075" spans="9:10" x14ac:dyDescent="0.25">
      <c r="I51075" s="1"/>
      <c r="J51075" s="110"/>
    </row>
    <row r="51076" spans="9:10" x14ac:dyDescent="0.25">
      <c r="I51076" s="1"/>
      <c r="J51076" s="110"/>
    </row>
    <row r="51077" spans="9:10" x14ac:dyDescent="0.25">
      <c r="I51077" s="1"/>
      <c r="J51077" s="110"/>
    </row>
    <row r="51078" spans="9:10" x14ac:dyDescent="0.25">
      <c r="I51078" s="1"/>
      <c r="J51078" s="110"/>
    </row>
    <row r="51079" spans="9:10" x14ac:dyDescent="0.25">
      <c r="I51079" s="1"/>
      <c r="J51079" s="110"/>
    </row>
    <row r="51080" spans="9:10" x14ac:dyDescent="0.25">
      <c r="I51080" s="1"/>
      <c r="J51080" s="110"/>
    </row>
    <row r="51081" spans="9:10" x14ac:dyDescent="0.25">
      <c r="I51081" s="1"/>
      <c r="J51081" s="110"/>
    </row>
    <row r="51082" spans="9:10" x14ac:dyDescent="0.25">
      <c r="I51082" s="1"/>
      <c r="J51082" s="110"/>
    </row>
    <row r="51083" spans="9:10" x14ac:dyDescent="0.25">
      <c r="I51083" s="1"/>
      <c r="J51083" s="110"/>
    </row>
    <row r="51084" spans="9:10" x14ac:dyDescent="0.25">
      <c r="I51084" s="1"/>
      <c r="J51084" s="110"/>
    </row>
    <row r="51085" spans="9:10" x14ac:dyDescent="0.25">
      <c r="I51085" s="1"/>
      <c r="J51085" s="110"/>
    </row>
    <row r="51086" spans="9:10" x14ac:dyDescent="0.25">
      <c r="I51086" s="1"/>
      <c r="J51086" s="110"/>
    </row>
    <row r="51087" spans="9:10" x14ac:dyDescent="0.25">
      <c r="I51087" s="1"/>
      <c r="J51087" s="110"/>
    </row>
    <row r="51088" spans="9:10" x14ac:dyDescent="0.25">
      <c r="I51088" s="1"/>
      <c r="J51088" s="110"/>
    </row>
    <row r="51089" spans="9:10" x14ac:dyDescent="0.25">
      <c r="I51089" s="1"/>
      <c r="J51089" s="110"/>
    </row>
    <row r="51090" spans="9:10" x14ac:dyDescent="0.25">
      <c r="I51090" s="1"/>
      <c r="J51090" s="110"/>
    </row>
    <row r="51091" spans="9:10" x14ac:dyDescent="0.25">
      <c r="I51091" s="1"/>
      <c r="J51091" s="110"/>
    </row>
    <row r="51092" spans="9:10" x14ac:dyDescent="0.25">
      <c r="I51092" s="1"/>
      <c r="J51092" s="110"/>
    </row>
    <row r="51093" spans="9:10" x14ac:dyDescent="0.25">
      <c r="I51093" s="1"/>
      <c r="J51093" s="110"/>
    </row>
    <row r="51094" spans="9:10" x14ac:dyDescent="0.25">
      <c r="I51094" s="1"/>
      <c r="J51094" s="110"/>
    </row>
    <row r="51095" spans="9:10" x14ac:dyDescent="0.25">
      <c r="I51095" s="1"/>
      <c r="J51095" s="110"/>
    </row>
    <row r="51096" spans="9:10" x14ac:dyDescent="0.25">
      <c r="I51096" s="1"/>
      <c r="J51096" s="110"/>
    </row>
    <row r="51097" spans="9:10" x14ac:dyDescent="0.25">
      <c r="I51097" s="1"/>
      <c r="J51097" s="110"/>
    </row>
    <row r="51098" spans="9:10" x14ac:dyDescent="0.25">
      <c r="I51098" s="1"/>
      <c r="J51098" s="110"/>
    </row>
    <row r="51099" spans="9:10" x14ac:dyDescent="0.25">
      <c r="I51099" s="1"/>
      <c r="J51099" s="110"/>
    </row>
    <row r="51100" spans="9:10" x14ac:dyDescent="0.25">
      <c r="I51100" s="1"/>
      <c r="J51100" s="110"/>
    </row>
    <row r="51101" spans="9:10" x14ac:dyDescent="0.25">
      <c r="I51101" s="1"/>
      <c r="J51101" s="110"/>
    </row>
    <row r="51102" spans="9:10" x14ac:dyDescent="0.25">
      <c r="I51102" s="1"/>
      <c r="J51102" s="110"/>
    </row>
    <row r="51103" spans="9:10" x14ac:dyDescent="0.25">
      <c r="I51103" s="1"/>
      <c r="J51103" s="110"/>
    </row>
    <row r="51104" spans="9:10" x14ac:dyDescent="0.25">
      <c r="I51104" s="1"/>
      <c r="J51104" s="110"/>
    </row>
    <row r="51105" spans="9:10" x14ac:dyDescent="0.25">
      <c r="I51105" s="1"/>
      <c r="J51105" s="110"/>
    </row>
    <row r="51106" spans="9:10" x14ac:dyDescent="0.25">
      <c r="I51106" s="1"/>
      <c r="J51106" s="110"/>
    </row>
    <row r="51107" spans="9:10" x14ac:dyDescent="0.25">
      <c r="I51107" s="1"/>
      <c r="J51107" s="110"/>
    </row>
    <row r="51108" spans="9:10" x14ac:dyDescent="0.25">
      <c r="I51108" s="1"/>
      <c r="J51108" s="110"/>
    </row>
    <row r="51109" spans="9:10" x14ac:dyDescent="0.25">
      <c r="I51109" s="1"/>
      <c r="J51109" s="110"/>
    </row>
    <row r="51110" spans="9:10" x14ac:dyDescent="0.25">
      <c r="I51110" s="1"/>
      <c r="J51110" s="110"/>
    </row>
    <row r="51111" spans="9:10" x14ac:dyDescent="0.25">
      <c r="I51111" s="1"/>
      <c r="J51111" s="110"/>
    </row>
    <row r="51112" spans="9:10" x14ac:dyDescent="0.25">
      <c r="I51112" s="1"/>
      <c r="J51112" s="110"/>
    </row>
    <row r="51113" spans="9:10" x14ac:dyDescent="0.25">
      <c r="I51113" s="1"/>
      <c r="J51113" s="110"/>
    </row>
    <row r="51114" spans="9:10" x14ac:dyDescent="0.25">
      <c r="I51114" s="1"/>
      <c r="J51114" s="110"/>
    </row>
    <row r="51115" spans="9:10" x14ac:dyDescent="0.25">
      <c r="I51115" s="1"/>
      <c r="J51115" s="110"/>
    </row>
    <row r="51116" spans="9:10" x14ac:dyDescent="0.25">
      <c r="I51116" s="1"/>
      <c r="J51116" s="110"/>
    </row>
    <row r="51117" spans="9:10" x14ac:dyDescent="0.25">
      <c r="I51117" s="1"/>
      <c r="J51117" s="110"/>
    </row>
    <row r="51118" spans="9:10" x14ac:dyDescent="0.25">
      <c r="I51118" s="1"/>
      <c r="J51118" s="110"/>
    </row>
    <row r="51119" spans="9:10" x14ac:dyDescent="0.25">
      <c r="I51119" s="1"/>
      <c r="J51119" s="110"/>
    </row>
    <row r="51120" spans="9:10" x14ac:dyDescent="0.25">
      <c r="I51120" s="1"/>
      <c r="J51120" s="110"/>
    </row>
    <row r="51121" spans="9:10" x14ac:dyDescent="0.25">
      <c r="I51121" s="1"/>
      <c r="J51121" s="110"/>
    </row>
    <row r="51122" spans="9:10" x14ac:dyDescent="0.25">
      <c r="I51122" s="1"/>
      <c r="J51122" s="110"/>
    </row>
    <row r="51123" spans="9:10" x14ac:dyDescent="0.25">
      <c r="I51123" s="1"/>
      <c r="J51123" s="110"/>
    </row>
    <row r="51124" spans="9:10" x14ac:dyDescent="0.25">
      <c r="I51124" s="1"/>
      <c r="J51124" s="110"/>
    </row>
    <row r="51125" spans="9:10" x14ac:dyDescent="0.25">
      <c r="I51125" s="1"/>
      <c r="J51125" s="110"/>
    </row>
    <row r="51126" spans="9:10" x14ac:dyDescent="0.25">
      <c r="I51126" s="1"/>
      <c r="J51126" s="110"/>
    </row>
    <row r="51127" spans="9:10" x14ac:dyDescent="0.25">
      <c r="I51127" s="1"/>
      <c r="J51127" s="110"/>
    </row>
    <row r="51128" spans="9:10" x14ac:dyDescent="0.25">
      <c r="I51128" s="1"/>
      <c r="J51128" s="110"/>
    </row>
    <row r="51129" spans="9:10" x14ac:dyDescent="0.25">
      <c r="I51129" s="1"/>
      <c r="J51129" s="110"/>
    </row>
    <row r="51130" spans="9:10" x14ac:dyDescent="0.25">
      <c r="I51130" s="1"/>
      <c r="J51130" s="110"/>
    </row>
    <row r="51131" spans="9:10" x14ac:dyDescent="0.25">
      <c r="I51131" s="1"/>
      <c r="J51131" s="110"/>
    </row>
    <row r="51132" spans="9:10" x14ac:dyDescent="0.25">
      <c r="I51132" s="1"/>
      <c r="J51132" s="110"/>
    </row>
    <row r="51133" spans="9:10" x14ac:dyDescent="0.25">
      <c r="I51133" s="1"/>
      <c r="J51133" s="110"/>
    </row>
    <row r="51134" spans="9:10" x14ac:dyDescent="0.25">
      <c r="I51134" s="1"/>
      <c r="J51134" s="110"/>
    </row>
    <row r="51135" spans="9:10" x14ac:dyDescent="0.25">
      <c r="I51135" s="1"/>
      <c r="J51135" s="110"/>
    </row>
    <row r="51136" spans="9:10" x14ac:dyDescent="0.25">
      <c r="I51136" s="1"/>
      <c r="J51136" s="110"/>
    </row>
    <row r="51137" spans="9:10" x14ac:dyDescent="0.25">
      <c r="I51137" s="1"/>
      <c r="J51137" s="110"/>
    </row>
    <row r="51138" spans="9:10" x14ac:dyDescent="0.25">
      <c r="I51138" s="1"/>
      <c r="J51138" s="110"/>
    </row>
    <row r="51139" spans="9:10" x14ac:dyDescent="0.25">
      <c r="I51139" s="1"/>
      <c r="J51139" s="110"/>
    </row>
    <row r="51140" spans="9:10" x14ac:dyDescent="0.25">
      <c r="I51140" s="1"/>
      <c r="J51140" s="110"/>
    </row>
    <row r="51141" spans="9:10" x14ac:dyDescent="0.25">
      <c r="I51141" s="1"/>
      <c r="J51141" s="110"/>
    </row>
    <row r="51142" spans="9:10" x14ac:dyDescent="0.25">
      <c r="I51142" s="1"/>
      <c r="J51142" s="110"/>
    </row>
    <row r="51143" spans="9:10" x14ac:dyDescent="0.25">
      <c r="I51143" s="1"/>
      <c r="J51143" s="110"/>
    </row>
    <row r="51144" spans="9:10" x14ac:dyDescent="0.25">
      <c r="I51144" s="1"/>
      <c r="J51144" s="110"/>
    </row>
    <row r="51145" spans="9:10" x14ac:dyDescent="0.25">
      <c r="I51145" s="1"/>
      <c r="J51145" s="110"/>
    </row>
    <row r="51146" spans="9:10" x14ac:dyDescent="0.25">
      <c r="I51146" s="1"/>
      <c r="J51146" s="110"/>
    </row>
    <row r="51147" spans="9:10" x14ac:dyDescent="0.25">
      <c r="I51147" s="1"/>
      <c r="J51147" s="110"/>
    </row>
    <row r="51148" spans="9:10" x14ac:dyDescent="0.25">
      <c r="I51148" s="1"/>
      <c r="J51148" s="110"/>
    </row>
    <row r="51149" spans="9:10" x14ac:dyDescent="0.25">
      <c r="I51149" s="1"/>
      <c r="J51149" s="110"/>
    </row>
    <row r="51150" spans="9:10" x14ac:dyDescent="0.25">
      <c r="I51150" s="1"/>
      <c r="J51150" s="110"/>
    </row>
    <row r="51151" spans="9:10" x14ac:dyDescent="0.25">
      <c r="I51151" s="1"/>
      <c r="J51151" s="110"/>
    </row>
    <row r="51152" spans="9:10" x14ac:dyDescent="0.25">
      <c r="I51152" s="1"/>
      <c r="J51152" s="110"/>
    </row>
    <row r="51153" spans="9:10" x14ac:dyDescent="0.25">
      <c r="I51153" s="1"/>
      <c r="J51153" s="110"/>
    </row>
    <row r="51154" spans="9:10" x14ac:dyDescent="0.25">
      <c r="I51154" s="1"/>
      <c r="J51154" s="110"/>
    </row>
    <row r="51155" spans="9:10" x14ac:dyDescent="0.25">
      <c r="I51155" s="1"/>
      <c r="J51155" s="110"/>
    </row>
    <row r="51156" spans="9:10" x14ac:dyDescent="0.25">
      <c r="I51156" s="1"/>
      <c r="J51156" s="110"/>
    </row>
    <row r="51157" spans="9:10" x14ac:dyDescent="0.25">
      <c r="I51157" s="1"/>
      <c r="J51157" s="110"/>
    </row>
    <row r="51158" spans="9:10" x14ac:dyDescent="0.25">
      <c r="I51158" s="1"/>
      <c r="J51158" s="110"/>
    </row>
    <row r="51159" spans="9:10" x14ac:dyDescent="0.25">
      <c r="I51159" s="1"/>
      <c r="J51159" s="110"/>
    </row>
    <row r="51160" spans="9:10" x14ac:dyDescent="0.25">
      <c r="I51160" s="1"/>
      <c r="J51160" s="110"/>
    </row>
    <row r="51161" spans="9:10" x14ac:dyDescent="0.25">
      <c r="I51161" s="1"/>
      <c r="J51161" s="110"/>
    </row>
    <row r="51162" spans="9:10" x14ac:dyDescent="0.25">
      <c r="I51162" s="1"/>
      <c r="J51162" s="110"/>
    </row>
    <row r="51163" spans="9:10" x14ac:dyDescent="0.25">
      <c r="I51163" s="1"/>
      <c r="J51163" s="110"/>
    </row>
    <row r="51164" spans="9:10" x14ac:dyDescent="0.25">
      <c r="I51164" s="1"/>
      <c r="J51164" s="110"/>
    </row>
    <row r="51165" spans="9:10" x14ac:dyDescent="0.25">
      <c r="I51165" s="1"/>
      <c r="J51165" s="110"/>
    </row>
    <row r="51166" spans="9:10" x14ac:dyDescent="0.25">
      <c r="I51166" s="1"/>
      <c r="J51166" s="110"/>
    </row>
    <row r="51167" spans="9:10" x14ac:dyDescent="0.25">
      <c r="I51167" s="1"/>
      <c r="J51167" s="110"/>
    </row>
    <row r="51168" spans="9:10" x14ac:dyDescent="0.25">
      <c r="I51168" s="1"/>
      <c r="J51168" s="110"/>
    </row>
    <row r="51169" spans="9:10" x14ac:dyDescent="0.25">
      <c r="I51169" s="1"/>
      <c r="J51169" s="110"/>
    </row>
    <row r="51170" spans="9:10" x14ac:dyDescent="0.25">
      <c r="I51170" s="1"/>
      <c r="J51170" s="110"/>
    </row>
    <row r="51171" spans="9:10" x14ac:dyDescent="0.25">
      <c r="I51171" s="1"/>
      <c r="J51171" s="110"/>
    </row>
    <row r="51172" spans="9:10" x14ac:dyDescent="0.25">
      <c r="I51172" s="1"/>
      <c r="J51172" s="110"/>
    </row>
    <row r="51173" spans="9:10" x14ac:dyDescent="0.25">
      <c r="I51173" s="1"/>
      <c r="J51173" s="110"/>
    </row>
    <row r="51174" spans="9:10" x14ac:dyDescent="0.25">
      <c r="I51174" s="1"/>
      <c r="J51174" s="110"/>
    </row>
    <row r="51175" spans="9:10" x14ac:dyDescent="0.25">
      <c r="I51175" s="1"/>
      <c r="J51175" s="110"/>
    </row>
    <row r="51176" spans="9:10" x14ac:dyDescent="0.25">
      <c r="I51176" s="1"/>
      <c r="J51176" s="110"/>
    </row>
    <row r="51177" spans="9:10" x14ac:dyDescent="0.25">
      <c r="I51177" s="1"/>
      <c r="J51177" s="110"/>
    </row>
    <row r="51178" spans="9:10" x14ac:dyDescent="0.25">
      <c r="I51178" s="1"/>
      <c r="J51178" s="110"/>
    </row>
    <row r="51179" spans="9:10" x14ac:dyDescent="0.25">
      <c r="I51179" s="1"/>
      <c r="J51179" s="110"/>
    </row>
    <row r="51180" spans="9:10" x14ac:dyDescent="0.25">
      <c r="I51180" s="1"/>
      <c r="J51180" s="110"/>
    </row>
    <row r="51181" spans="9:10" x14ac:dyDescent="0.25">
      <c r="I51181" s="1"/>
      <c r="J51181" s="110"/>
    </row>
    <row r="51182" spans="9:10" x14ac:dyDescent="0.25">
      <c r="I51182" s="1"/>
      <c r="J51182" s="110"/>
    </row>
    <row r="51183" spans="9:10" x14ac:dyDescent="0.25">
      <c r="I51183" s="1"/>
      <c r="J51183" s="110"/>
    </row>
    <row r="51184" spans="9:10" x14ac:dyDescent="0.25">
      <c r="I51184" s="1"/>
      <c r="J51184" s="110"/>
    </row>
    <row r="51185" spans="9:10" x14ac:dyDescent="0.25">
      <c r="I51185" s="1"/>
      <c r="J51185" s="110"/>
    </row>
    <row r="51186" spans="9:10" x14ac:dyDescent="0.25">
      <c r="I51186" s="1"/>
      <c r="J51186" s="110"/>
    </row>
    <row r="51187" spans="9:10" x14ac:dyDescent="0.25">
      <c r="I51187" s="1"/>
      <c r="J51187" s="110"/>
    </row>
    <row r="51188" spans="9:10" x14ac:dyDescent="0.25">
      <c r="I51188" s="1"/>
      <c r="J51188" s="110"/>
    </row>
    <row r="51189" spans="9:10" x14ac:dyDescent="0.25">
      <c r="I51189" s="1"/>
      <c r="J51189" s="110"/>
    </row>
    <row r="51190" spans="9:10" x14ac:dyDescent="0.25">
      <c r="I51190" s="1"/>
      <c r="J51190" s="110"/>
    </row>
    <row r="51191" spans="9:10" x14ac:dyDescent="0.25">
      <c r="I51191" s="1"/>
      <c r="J51191" s="110"/>
    </row>
    <row r="51192" spans="9:10" x14ac:dyDescent="0.25">
      <c r="I51192" s="1"/>
      <c r="J51192" s="110"/>
    </row>
    <row r="51193" spans="9:10" x14ac:dyDescent="0.25">
      <c r="I51193" s="1"/>
      <c r="J51193" s="110"/>
    </row>
    <row r="51194" spans="9:10" x14ac:dyDescent="0.25">
      <c r="I51194" s="1"/>
      <c r="J51194" s="110"/>
    </row>
    <row r="51195" spans="9:10" x14ac:dyDescent="0.25">
      <c r="I51195" s="1"/>
      <c r="J51195" s="110"/>
    </row>
    <row r="51196" spans="9:10" x14ac:dyDescent="0.25">
      <c r="I51196" s="1"/>
      <c r="J51196" s="110"/>
    </row>
    <row r="51197" spans="9:10" x14ac:dyDescent="0.25">
      <c r="I51197" s="1"/>
      <c r="J51197" s="110"/>
    </row>
    <row r="51198" spans="9:10" x14ac:dyDescent="0.25">
      <c r="I51198" s="1"/>
      <c r="J51198" s="110"/>
    </row>
    <row r="51199" spans="9:10" x14ac:dyDescent="0.25">
      <c r="I51199" s="1"/>
      <c r="J51199" s="110"/>
    </row>
    <row r="51200" spans="9:10" x14ac:dyDescent="0.25">
      <c r="I51200" s="1"/>
      <c r="J51200" s="110"/>
    </row>
    <row r="51201" spans="9:10" x14ac:dyDescent="0.25">
      <c r="I51201" s="1"/>
      <c r="J51201" s="110"/>
    </row>
    <row r="51202" spans="9:10" x14ac:dyDescent="0.25">
      <c r="I51202" s="1"/>
      <c r="J51202" s="110"/>
    </row>
    <row r="51203" spans="9:10" x14ac:dyDescent="0.25">
      <c r="I51203" s="1"/>
      <c r="J51203" s="110"/>
    </row>
    <row r="51204" spans="9:10" x14ac:dyDescent="0.25">
      <c r="I51204" s="1"/>
      <c r="J51204" s="110"/>
    </row>
    <row r="51205" spans="9:10" x14ac:dyDescent="0.25">
      <c r="I51205" s="1"/>
      <c r="J51205" s="110"/>
    </row>
    <row r="51206" spans="9:10" x14ac:dyDescent="0.25">
      <c r="I51206" s="1"/>
      <c r="J51206" s="110"/>
    </row>
    <row r="51207" spans="9:10" x14ac:dyDescent="0.25">
      <c r="I51207" s="1"/>
      <c r="J51207" s="110"/>
    </row>
    <row r="51208" spans="9:10" x14ac:dyDescent="0.25">
      <c r="I51208" s="1"/>
      <c r="J51208" s="110"/>
    </row>
    <row r="51209" spans="9:10" x14ac:dyDescent="0.25">
      <c r="I51209" s="1"/>
      <c r="J51209" s="110"/>
    </row>
    <row r="51210" spans="9:10" x14ac:dyDescent="0.25">
      <c r="I51210" s="1"/>
      <c r="J51210" s="110"/>
    </row>
    <row r="51211" spans="9:10" x14ac:dyDescent="0.25">
      <c r="I51211" s="1"/>
      <c r="J51211" s="110"/>
    </row>
    <row r="51212" spans="9:10" x14ac:dyDescent="0.25">
      <c r="I51212" s="1"/>
      <c r="J51212" s="110"/>
    </row>
    <row r="51213" spans="9:10" x14ac:dyDescent="0.25">
      <c r="I51213" s="1"/>
      <c r="J51213" s="110"/>
    </row>
    <row r="51214" spans="9:10" x14ac:dyDescent="0.25">
      <c r="I51214" s="1"/>
      <c r="J51214" s="110"/>
    </row>
    <row r="51215" spans="9:10" x14ac:dyDescent="0.25">
      <c r="I51215" s="1"/>
      <c r="J51215" s="110"/>
    </row>
    <row r="51216" spans="9:10" x14ac:dyDescent="0.25">
      <c r="I51216" s="1"/>
      <c r="J51216" s="110"/>
    </row>
    <row r="51217" spans="9:10" x14ac:dyDescent="0.25">
      <c r="I51217" s="1"/>
      <c r="J51217" s="110"/>
    </row>
    <row r="51218" spans="9:10" x14ac:dyDescent="0.25">
      <c r="I51218" s="1"/>
      <c r="J51218" s="110"/>
    </row>
    <row r="51219" spans="9:10" x14ac:dyDescent="0.25">
      <c r="I51219" s="1"/>
      <c r="J51219" s="110"/>
    </row>
    <row r="51220" spans="9:10" x14ac:dyDescent="0.25">
      <c r="I51220" s="1"/>
      <c r="J51220" s="110"/>
    </row>
    <row r="51221" spans="9:10" x14ac:dyDescent="0.25">
      <c r="I51221" s="1"/>
      <c r="J51221" s="110"/>
    </row>
    <row r="51222" spans="9:10" x14ac:dyDescent="0.25">
      <c r="I51222" s="1"/>
      <c r="J51222" s="110"/>
    </row>
    <row r="51223" spans="9:10" x14ac:dyDescent="0.25">
      <c r="I51223" s="1"/>
      <c r="J51223" s="110"/>
    </row>
    <row r="51224" spans="9:10" x14ac:dyDescent="0.25">
      <c r="I51224" s="1"/>
      <c r="J51224" s="110"/>
    </row>
    <row r="51225" spans="9:10" x14ac:dyDescent="0.25">
      <c r="I51225" s="1"/>
      <c r="J51225" s="110"/>
    </row>
    <row r="51226" spans="9:10" x14ac:dyDescent="0.25">
      <c r="I51226" s="1"/>
      <c r="J51226" s="110"/>
    </row>
    <row r="51227" spans="9:10" x14ac:dyDescent="0.25">
      <c r="I51227" s="1"/>
      <c r="J51227" s="110"/>
    </row>
    <row r="51228" spans="9:10" x14ac:dyDescent="0.25">
      <c r="I51228" s="1"/>
      <c r="J51228" s="110"/>
    </row>
    <row r="51229" spans="9:10" x14ac:dyDescent="0.25">
      <c r="I51229" s="1"/>
      <c r="J51229" s="110"/>
    </row>
    <row r="51230" spans="9:10" x14ac:dyDescent="0.25">
      <c r="I51230" s="1"/>
      <c r="J51230" s="110"/>
    </row>
    <row r="51231" spans="9:10" x14ac:dyDescent="0.25">
      <c r="I51231" s="1"/>
      <c r="J51231" s="110"/>
    </row>
    <row r="51232" spans="9:10" x14ac:dyDescent="0.25">
      <c r="I51232" s="1"/>
      <c r="J51232" s="110"/>
    </row>
    <row r="51233" spans="9:10" x14ac:dyDescent="0.25">
      <c r="I51233" s="1"/>
      <c r="J51233" s="110"/>
    </row>
    <row r="51234" spans="9:10" x14ac:dyDescent="0.25">
      <c r="I51234" s="1"/>
      <c r="J51234" s="110"/>
    </row>
    <row r="51235" spans="9:10" x14ac:dyDescent="0.25">
      <c r="I51235" s="1"/>
      <c r="J51235" s="110"/>
    </row>
    <row r="51236" spans="9:10" x14ac:dyDescent="0.25">
      <c r="I51236" s="1"/>
      <c r="J51236" s="110"/>
    </row>
    <row r="51237" spans="9:10" x14ac:dyDescent="0.25">
      <c r="I51237" s="1"/>
      <c r="J51237" s="110"/>
    </row>
    <row r="51238" spans="9:10" x14ac:dyDescent="0.25">
      <c r="I51238" s="1"/>
      <c r="J51238" s="110"/>
    </row>
    <row r="51239" spans="9:10" x14ac:dyDescent="0.25">
      <c r="I51239" s="1"/>
      <c r="J51239" s="110"/>
    </row>
    <row r="51240" spans="9:10" x14ac:dyDescent="0.25">
      <c r="I51240" s="1"/>
      <c r="J51240" s="110"/>
    </row>
    <row r="51241" spans="9:10" x14ac:dyDescent="0.25">
      <c r="I51241" s="1"/>
      <c r="J51241" s="110"/>
    </row>
    <row r="51242" spans="9:10" x14ac:dyDescent="0.25">
      <c r="I51242" s="1"/>
      <c r="J51242" s="110"/>
    </row>
    <row r="51243" spans="9:10" x14ac:dyDescent="0.25">
      <c r="I51243" s="1"/>
      <c r="J51243" s="110"/>
    </row>
    <row r="51244" spans="9:10" x14ac:dyDescent="0.25">
      <c r="I51244" s="1"/>
      <c r="J51244" s="110"/>
    </row>
    <row r="51245" spans="9:10" x14ac:dyDescent="0.25">
      <c r="I51245" s="1"/>
      <c r="J51245" s="110"/>
    </row>
    <row r="51246" spans="9:10" x14ac:dyDescent="0.25">
      <c r="I51246" s="1"/>
      <c r="J51246" s="110"/>
    </row>
    <row r="51247" spans="9:10" x14ac:dyDescent="0.25">
      <c r="I51247" s="1"/>
      <c r="J51247" s="110"/>
    </row>
    <row r="51248" spans="9:10" x14ac:dyDescent="0.25">
      <c r="I51248" s="1"/>
      <c r="J51248" s="110"/>
    </row>
    <row r="51249" spans="9:10" x14ac:dyDescent="0.25">
      <c r="I51249" s="1"/>
      <c r="J51249" s="110"/>
    </row>
    <row r="51250" spans="9:10" x14ac:dyDescent="0.25">
      <c r="I51250" s="1"/>
      <c r="J51250" s="110"/>
    </row>
    <row r="51251" spans="9:10" x14ac:dyDescent="0.25">
      <c r="I51251" s="1"/>
      <c r="J51251" s="110"/>
    </row>
    <row r="51252" spans="9:10" x14ac:dyDescent="0.25">
      <c r="I51252" s="1"/>
      <c r="J51252" s="110"/>
    </row>
    <row r="51253" spans="9:10" x14ac:dyDescent="0.25">
      <c r="I51253" s="1"/>
      <c r="J51253" s="110"/>
    </row>
    <row r="51254" spans="9:10" x14ac:dyDescent="0.25">
      <c r="I51254" s="1"/>
      <c r="J51254" s="110"/>
    </row>
    <row r="51255" spans="9:10" x14ac:dyDescent="0.25">
      <c r="I51255" s="1"/>
      <c r="J51255" s="110"/>
    </row>
    <row r="51256" spans="9:10" x14ac:dyDescent="0.25">
      <c r="I51256" s="1"/>
      <c r="J51256" s="110"/>
    </row>
    <row r="51257" spans="9:10" x14ac:dyDescent="0.25">
      <c r="I51257" s="1"/>
      <c r="J51257" s="110"/>
    </row>
    <row r="51258" spans="9:10" x14ac:dyDescent="0.25">
      <c r="I51258" s="1"/>
      <c r="J51258" s="110"/>
    </row>
    <row r="51259" spans="9:10" x14ac:dyDescent="0.25">
      <c r="I51259" s="1"/>
      <c r="J51259" s="110"/>
    </row>
    <row r="51260" spans="9:10" x14ac:dyDescent="0.25">
      <c r="I51260" s="1"/>
      <c r="J51260" s="110"/>
    </row>
    <row r="51261" spans="9:10" x14ac:dyDescent="0.25">
      <c r="I51261" s="1"/>
      <c r="J51261" s="110"/>
    </row>
    <row r="51262" spans="9:10" x14ac:dyDescent="0.25">
      <c r="I51262" s="1"/>
      <c r="J51262" s="110"/>
    </row>
    <row r="51263" spans="9:10" x14ac:dyDescent="0.25">
      <c r="I51263" s="1"/>
      <c r="J51263" s="110"/>
    </row>
    <row r="51264" spans="9:10" x14ac:dyDescent="0.25">
      <c r="I51264" s="1"/>
      <c r="J51264" s="110"/>
    </row>
    <row r="51265" spans="9:10" x14ac:dyDescent="0.25">
      <c r="I51265" s="1"/>
      <c r="J51265" s="110"/>
    </row>
    <row r="51266" spans="9:10" x14ac:dyDescent="0.25">
      <c r="I51266" s="1"/>
      <c r="J51266" s="110"/>
    </row>
    <row r="51267" spans="9:10" x14ac:dyDescent="0.25">
      <c r="I51267" s="1"/>
      <c r="J51267" s="110"/>
    </row>
    <row r="51268" spans="9:10" x14ac:dyDescent="0.25">
      <c r="I51268" s="1"/>
      <c r="J51268" s="110"/>
    </row>
    <row r="51269" spans="9:10" x14ac:dyDescent="0.25">
      <c r="I51269" s="1"/>
      <c r="J51269" s="110"/>
    </row>
    <row r="51270" spans="9:10" x14ac:dyDescent="0.25">
      <c r="I51270" s="1"/>
      <c r="J51270" s="110"/>
    </row>
    <row r="51271" spans="9:10" x14ac:dyDescent="0.25">
      <c r="I51271" s="1"/>
      <c r="J51271" s="110"/>
    </row>
    <row r="51272" spans="9:10" x14ac:dyDescent="0.25">
      <c r="I51272" s="1"/>
      <c r="J51272" s="110"/>
    </row>
    <row r="51273" spans="9:10" x14ac:dyDescent="0.25">
      <c r="I51273" s="1"/>
      <c r="J51273" s="110"/>
    </row>
    <row r="51274" spans="9:10" x14ac:dyDescent="0.25">
      <c r="I51274" s="1"/>
      <c r="J51274" s="110"/>
    </row>
    <row r="51275" spans="9:10" x14ac:dyDescent="0.25">
      <c r="I51275" s="1"/>
      <c r="J51275" s="110"/>
    </row>
    <row r="51276" spans="9:10" x14ac:dyDescent="0.25">
      <c r="I51276" s="1"/>
      <c r="J51276" s="110"/>
    </row>
    <row r="51277" spans="9:10" x14ac:dyDescent="0.25">
      <c r="I51277" s="1"/>
      <c r="J51277" s="110"/>
    </row>
    <row r="51278" spans="9:10" x14ac:dyDescent="0.25">
      <c r="I51278" s="1"/>
      <c r="J51278" s="110"/>
    </row>
    <row r="51279" spans="9:10" x14ac:dyDescent="0.25">
      <c r="I51279" s="1"/>
      <c r="J51279" s="110"/>
    </row>
    <row r="51280" spans="9:10" x14ac:dyDescent="0.25">
      <c r="I51280" s="1"/>
      <c r="J51280" s="110"/>
    </row>
    <row r="51281" spans="9:10" x14ac:dyDescent="0.25">
      <c r="I51281" s="1"/>
      <c r="J51281" s="110"/>
    </row>
    <row r="51282" spans="9:10" x14ac:dyDescent="0.25">
      <c r="I51282" s="1"/>
      <c r="J51282" s="110"/>
    </row>
    <row r="51283" spans="9:10" x14ac:dyDescent="0.25">
      <c r="I51283" s="1"/>
      <c r="J51283" s="110"/>
    </row>
    <row r="51284" spans="9:10" x14ac:dyDescent="0.25">
      <c r="I51284" s="1"/>
      <c r="J51284" s="110"/>
    </row>
    <row r="51285" spans="9:10" x14ac:dyDescent="0.25">
      <c r="I51285" s="1"/>
      <c r="J51285" s="110"/>
    </row>
    <row r="51286" spans="9:10" x14ac:dyDescent="0.25">
      <c r="I51286" s="1"/>
      <c r="J51286" s="110"/>
    </row>
    <row r="51287" spans="9:10" x14ac:dyDescent="0.25">
      <c r="I51287" s="1"/>
      <c r="J51287" s="110"/>
    </row>
    <row r="51288" spans="9:10" x14ac:dyDescent="0.25">
      <c r="I51288" s="1"/>
      <c r="J51288" s="110"/>
    </row>
    <row r="51289" spans="9:10" x14ac:dyDescent="0.25">
      <c r="I51289" s="1"/>
      <c r="J51289" s="110"/>
    </row>
    <row r="51290" spans="9:10" x14ac:dyDescent="0.25">
      <c r="I51290" s="1"/>
      <c r="J51290" s="110"/>
    </row>
    <row r="51291" spans="9:10" x14ac:dyDescent="0.25">
      <c r="I51291" s="1"/>
      <c r="J51291" s="110"/>
    </row>
    <row r="51292" spans="9:10" x14ac:dyDescent="0.25">
      <c r="I51292" s="1"/>
      <c r="J51292" s="110"/>
    </row>
    <row r="51293" spans="9:10" x14ac:dyDescent="0.25">
      <c r="I51293" s="1"/>
      <c r="J51293" s="110"/>
    </row>
    <row r="51294" spans="9:10" x14ac:dyDescent="0.25">
      <c r="I51294" s="1"/>
      <c r="J51294" s="110"/>
    </row>
    <row r="51295" spans="9:10" x14ac:dyDescent="0.25">
      <c r="I51295" s="1"/>
      <c r="J51295" s="110"/>
    </row>
    <row r="51296" spans="9:10" x14ac:dyDescent="0.25">
      <c r="I51296" s="1"/>
      <c r="J51296" s="110"/>
    </row>
    <row r="51297" spans="9:10" x14ac:dyDescent="0.25">
      <c r="I51297" s="1"/>
      <c r="J51297" s="110"/>
    </row>
    <row r="51298" spans="9:10" x14ac:dyDescent="0.25">
      <c r="I51298" s="1"/>
      <c r="J51298" s="110"/>
    </row>
    <row r="51299" spans="9:10" x14ac:dyDescent="0.25">
      <c r="I51299" s="1"/>
      <c r="J51299" s="110"/>
    </row>
    <row r="51300" spans="9:10" x14ac:dyDescent="0.25">
      <c r="I51300" s="1"/>
      <c r="J51300" s="110"/>
    </row>
    <row r="51301" spans="9:10" x14ac:dyDescent="0.25">
      <c r="I51301" s="1"/>
      <c r="J51301" s="110"/>
    </row>
    <row r="51302" spans="9:10" x14ac:dyDescent="0.25">
      <c r="I51302" s="1"/>
      <c r="J51302" s="110"/>
    </row>
    <row r="51303" spans="9:10" x14ac:dyDescent="0.25">
      <c r="I51303" s="1"/>
      <c r="J51303" s="110"/>
    </row>
    <row r="51304" spans="9:10" x14ac:dyDescent="0.25">
      <c r="I51304" s="1"/>
      <c r="J51304" s="110"/>
    </row>
    <row r="51305" spans="9:10" x14ac:dyDescent="0.25">
      <c r="I51305" s="1"/>
      <c r="J51305" s="110"/>
    </row>
    <row r="51306" spans="9:10" x14ac:dyDescent="0.25">
      <c r="I51306" s="1"/>
      <c r="J51306" s="110"/>
    </row>
    <row r="51307" spans="9:10" x14ac:dyDescent="0.25">
      <c r="I51307" s="1"/>
      <c r="J51307" s="110"/>
    </row>
    <row r="51308" spans="9:10" x14ac:dyDescent="0.25">
      <c r="I51308" s="1"/>
      <c r="J51308" s="110"/>
    </row>
    <row r="51309" spans="9:10" x14ac:dyDescent="0.25">
      <c r="I51309" s="1"/>
      <c r="J51309" s="110"/>
    </row>
    <row r="51310" spans="9:10" x14ac:dyDescent="0.25">
      <c r="I51310" s="1"/>
      <c r="J51310" s="110"/>
    </row>
    <row r="51311" spans="9:10" x14ac:dyDescent="0.25">
      <c r="I51311" s="1"/>
      <c r="J51311" s="110"/>
    </row>
    <row r="51312" spans="9:10" x14ac:dyDescent="0.25">
      <c r="I51312" s="1"/>
      <c r="J51312" s="110"/>
    </row>
    <row r="51313" spans="9:10" x14ac:dyDescent="0.25">
      <c r="I51313" s="1"/>
      <c r="J51313" s="110"/>
    </row>
    <row r="51314" spans="9:10" x14ac:dyDescent="0.25">
      <c r="I51314" s="1"/>
      <c r="J51314" s="110"/>
    </row>
    <row r="51315" spans="9:10" x14ac:dyDescent="0.25">
      <c r="I51315" s="1"/>
      <c r="J51315" s="110"/>
    </row>
    <row r="51316" spans="9:10" x14ac:dyDescent="0.25">
      <c r="I51316" s="1"/>
      <c r="J51316" s="110"/>
    </row>
    <row r="51317" spans="9:10" x14ac:dyDescent="0.25">
      <c r="I51317" s="1"/>
      <c r="J51317" s="110"/>
    </row>
    <row r="51318" spans="9:10" x14ac:dyDescent="0.25">
      <c r="I51318" s="1"/>
      <c r="J51318" s="110"/>
    </row>
    <row r="51319" spans="9:10" x14ac:dyDescent="0.25">
      <c r="I51319" s="1"/>
      <c r="J51319" s="110"/>
    </row>
    <row r="51320" spans="9:10" x14ac:dyDescent="0.25">
      <c r="I51320" s="1"/>
      <c r="J51320" s="110"/>
    </row>
    <row r="51321" spans="9:10" x14ac:dyDescent="0.25">
      <c r="I51321" s="1"/>
      <c r="J51321" s="110"/>
    </row>
    <row r="51322" spans="9:10" x14ac:dyDescent="0.25">
      <c r="I51322" s="1"/>
      <c r="J51322" s="110"/>
    </row>
    <row r="51323" spans="9:10" x14ac:dyDescent="0.25">
      <c r="I51323" s="1"/>
      <c r="J51323" s="110"/>
    </row>
    <row r="51324" spans="9:10" x14ac:dyDescent="0.25">
      <c r="I51324" s="1"/>
      <c r="J51324" s="110"/>
    </row>
    <row r="51325" spans="9:10" x14ac:dyDescent="0.25">
      <c r="I51325" s="1"/>
      <c r="J51325" s="110"/>
    </row>
    <row r="51326" spans="9:10" x14ac:dyDescent="0.25">
      <c r="I51326" s="1"/>
      <c r="J51326" s="110"/>
    </row>
    <row r="51327" spans="9:10" x14ac:dyDescent="0.25">
      <c r="I51327" s="1"/>
      <c r="J51327" s="110"/>
    </row>
    <row r="51328" spans="9:10" x14ac:dyDescent="0.25">
      <c r="I51328" s="1"/>
      <c r="J51328" s="110"/>
    </row>
    <row r="51329" spans="9:10" x14ac:dyDescent="0.25">
      <c r="I51329" s="1"/>
      <c r="J51329" s="110"/>
    </row>
    <row r="51330" spans="9:10" x14ac:dyDescent="0.25">
      <c r="I51330" s="1"/>
      <c r="J51330" s="110"/>
    </row>
    <row r="51331" spans="9:10" x14ac:dyDescent="0.25">
      <c r="I51331" s="1"/>
      <c r="J51331" s="110"/>
    </row>
    <row r="51332" spans="9:10" x14ac:dyDescent="0.25">
      <c r="I51332" s="1"/>
      <c r="J51332" s="110"/>
    </row>
    <row r="51333" spans="9:10" x14ac:dyDescent="0.25">
      <c r="I51333" s="1"/>
      <c r="J51333" s="110"/>
    </row>
    <row r="51334" spans="9:10" x14ac:dyDescent="0.25">
      <c r="I51334" s="1"/>
      <c r="J51334" s="110"/>
    </row>
    <row r="51335" spans="9:10" x14ac:dyDescent="0.25">
      <c r="I51335" s="1"/>
      <c r="J51335" s="110"/>
    </row>
    <row r="51336" spans="9:10" x14ac:dyDescent="0.25">
      <c r="I51336" s="1"/>
      <c r="J51336" s="110"/>
    </row>
    <row r="51337" spans="9:10" x14ac:dyDescent="0.25">
      <c r="I51337" s="1"/>
      <c r="J51337" s="110"/>
    </row>
    <row r="51338" spans="9:10" x14ac:dyDescent="0.25">
      <c r="I51338" s="1"/>
      <c r="J51338" s="110"/>
    </row>
    <row r="51339" spans="9:10" x14ac:dyDescent="0.25">
      <c r="I51339" s="1"/>
      <c r="J51339" s="110"/>
    </row>
    <row r="51340" spans="9:10" x14ac:dyDescent="0.25">
      <c r="I51340" s="1"/>
      <c r="J51340" s="110"/>
    </row>
    <row r="51341" spans="9:10" x14ac:dyDescent="0.25">
      <c r="I51341" s="1"/>
      <c r="J51341" s="110"/>
    </row>
    <row r="51342" spans="9:10" x14ac:dyDescent="0.25">
      <c r="I51342" s="1"/>
      <c r="J51342" s="110"/>
    </row>
    <row r="51343" spans="9:10" x14ac:dyDescent="0.25">
      <c r="I51343" s="1"/>
      <c r="J51343" s="110"/>
    </row>
    <row r="51344" spans="9:10" x14ac:dyDescent="0.25">
      <c r="I51344" s="1"/>
      <c r="J51344" s="110"/>
    </row>
    <row r="51345" spans="9:10" x14ac:dyDescent="0.25">
      <c r="I51345" s="1"/>
      <c r="J51345" s="110"/>
    </row>
    <row r="51346" spans="9:10" x14ac:dyDescent="0.25">
      <c r="I51346" s="1"/>
      <c r="J51346" s="110"/>
    </row>
    <row r="51347" spans="9:10" x14ac:dyDescent="0.25">
      <c r="I51347" s="1"/>
      <c r="J51347" s="110"/>
    </row>
    <row r="51348" spans="9:10" x14ac:dyDescent="0.25">
      <c r="I51348" s="1"/>
      <c r="J51348" s="110"/>
    </row>
    <row r="51349" spans="9:10" x14ac:dyDescent="0.25">
      <c r="I51349" s="1"/>
      <c r="J51349" s="110"/>
    </row>
    <row r="51350" spans="9:10" x14ac:dyDescent="0.25">
      <c r="I51350" s="1"/>
      <c r="J51350" s="110"/>
    </row>
    <row r="51351" spans="9:10" x14ac:dyDescent="0.25">
      <c r="I51351" s="1"/>
      <c r="J51351" s="110"/>
    </row>
    <row r="51352" spans="9:10" x14ac:dyDescent="0.25">
      <c r="I51352" s="1"/>
      <c r="J51352" s="110"/>
    </row>
    <row r="51353" spans="9:10" x14ac:dyDescent="0.25">
      <c r="I51353" s="1"/>
      <c r="J51353" s="110"/>
    </row>
    <row r="51354" spans="9:10" x14ac:dyDescent="0.25">
      <c r="I51354" s="1"/>
      <c r="J51354" s="110"/>
    </row>
    <row r="51355" spans="9:10" x14ac:dyDescent="0.25">
      <c r="I51355" s="1"/>
      <c r="J51355" s="110"/>
    </row>
    <row r="51356" spans="9:10" x14ac:dyDescent="0.25">
      <c r="I51356" s="1"/>
      <c r="J51356" s="110"/>
    </row>
    <row r="51357" spans="9:10" x14ac:dyDescent="0.25">
      <c r="I51357" s="1"/>
      <c r="J51357" s="110"/>
    </row>
    <row r="51358" spans="9:10" x14ac:dyDescent="0.25">
      <c r="I51358" s="1"/>
      <c r="J51358" s="110"/>
    </row>
    <row r="51359" spans="9:10" x14ac:dyDescent="0.25">
      <c r="I51359" s="1"/>
      <c r="J51359" s="110"/>
    </row>
    <row r="51360" spans="9:10" x14ac:dyDescent="0.25">
      <c r="I51360" s="1"/>
      <c r="J51360" s="110"/>
    </row>
    <row r="51361" spans="9:10" x14ac:dyDescent="0.25">
      <c r="I51361" s="1"/>
      <c r="J51361" s="110"/>
    </row>
    <row r="51362" spans="9:10" x14ac:dyDescent="0.25">
      <c r="I51362" s="1"/>
      <c r="J51362" s="110"/>
    </row>
    <row r="51363" spans="9:10" x14ac:dyDescent="0.25">
      <c r="I51363" s="1"/>
      <c r="J51363" s="110"/>
    </row>
    <row r="51364" spans="9:10" x14ac:dyDescent="0.25">
      <c r="I51364" s="1"/>
      <c r="J51364" s="110"/>
    </row>
    <row r="51365" spans="9:10" x14ac:dyDescent="0.25">
      <c r="I51365" s="1"/>
      <c r="J51365" s="110"/>
    </row>
    <row r="51366" spans="9:10" x14ac:dyDescent="0.25">
      <c r="I51366" s="1"/>
      <c r="J51366" s="110"/>
    </row>
    <row r="51367" spans="9:10" x14ac:dyDescent="0.25">
      <c r="I51367" s="1"/>
      <c r="J51367" s="110"/>
    </row>
    <row r="51368" spans="9:10" x14ac:dyDescent="0.25">
      <c r="I51368" s="1"/>
      <c r="J51368" s="110"/>
    </row>
    <row r="51369" spans="9:10" x14ac:dyDescent="0.25">
      <c r="I51369" s="1"/>
      <c r="J51369" s="110"/>
    </row>
    <row r="51370" spans="9:10" x14ac:dyDescent="0.25">
      <c r="I51370" s="1"/>
      <c r="J51370" s="110"/>
    </row>
    <row r="51371" spans="9:10" x14ac:dyDescent="0.25">
      <c r="I51371" s="1"/>
      <c r="J51371" s="110"/>
    </row>
    <row r="51372" spans="9:10" x14ac:dyDescent="0.25">
      <c r="I51372" s="1"/>
      <c r="J51372" s="110"/>
    </row>
    <row r="51373" spans="9:10" x14ac:dyDescent="0.25">
      <c r="I51373" s="1"/>
      <c r="J51373" s="110"/>
    </row>
    <row r="51374" spans="9:10" x14ac:dyDescent="0.25">
      <c r="I51374" s="1"/>
      <c r="J51374" s="110"/>
    </row>
    <row r="51375" spans="9:10" x14ac:dyDescent="0.25">
      <c r="I51375" s="1"/>
      <c r="J51375" s="110"/>
    </row>
    <row r="51376" spans="9:10" x14ac:dyDescent="0.25">
      <c r="I51376" s="1"/>
      <c r="J51376" s="110"/>
    </row>
    <row r="51377" spans="9:10" x14ac:dyDescent="0.25">
      <c r="I51377" s="1"/>
      <c r="J51377" s="110"/>
    </row>
    <row r="51378" spans="9:10" x14ac:dyDescent="0.25">
      <c r="I51378" s="1"/>
      <c r="J51378" s="110"/>
    </row>
    <row r="51379" spans="9:10" x14ac:dyDescent="0.25">
      <c r="I51379" s="1"/>
      <c r="J51379" s="110"/>
    </row>
    <row r="51380" spans="9:10" x14ac:dyDescent="0.25">
      <c r="I51380" s="1"/>
      <c r="J51380" s="110"/>
    </row>
    <row r="51381" spans="9:10" x14ac:dyDescent="0.25">
      <c r="I51381" s="1"/>
      <c r="J51381" s="110"/>
    </row>
    <row r="51382" spans="9:10" x14ac:dyDescent="0.25">
      <c r="I51382" s="1"/>
      <c r="J51382" s="110"/>
    </row>
    <row r="51383" spans="9:10" x14ac:dyDescent="0.25">
      <c r="I51383" s="1"/>
      <c r="J51383" s="110"/>
    </row>
    <row r="51384" spans="9:10" x14ac:dyDescent="0.25">
      <c r="I51384" s="1"/>
      <c r="J51384" s="110"/>
    </row>
    <row r="51385" spans="9:10" x14ac:dyDescent="0.25">
      <c r="I51385" s="1"/>
      <c r="J51385" s="110"/>
    </row>
    <row r="51386" spans="9:10" x14ac:dyDescent="0.25">
      <c r="I51386" s="1"/>
      <c r="J51386" s="110"/>
    </row>
    <row r="51387" spans="9:10" x14ac:dyDescent="0.25">
      <c r="I51387" s="1"/>
      <c r="J51387" s="110"/>
    </row>
    <row r="51388" spans="9:10" x14ac:dyDescent="0.25">
      <c r="I51388" s="1"/>
      <c r="J51388" s="110"/>
    </row>
    <row r="51389" spans="9:10" x14ac:dyDescent="0.25">
      <c r="I51389" s="1"/>
      <c r="J51389" s="110"/>
    </row>
    <row r="51390" spans="9:10" x14ac:dyDescent="0.25">
      <c r="I51390" s="1"/>
      <c r="J51390" s="110"/>
    </row>
    <row r="51391" spans="9:10" x14ac:dyDescent="0.25">
      <c r="I51391" s="1"/>
      <c r="J51391" s="110"/>
    </row>
    <row r="51392" spans="9:10" x14ac:dyDescent="0.25">
      <c r="I51392" s="1"/>
      <c r="J51392" s="110"/>
    </row>
    <row r="51393" spans="9:10" x14ac:dyDescent="0.25">
      <c r="I51393" s="1"/>
      <c r="J51393" s="110"/>
    </row>
    <row r="51394" spans="9:10" x14ac:dyDescent="0.25">
      <c r="I51394" s="1"/>
      <c r="J51394" s="110"/>
    </row>
    <row r="51395" spans="9:10" x14ac:dyDescent="0.25">
      <c r="I51395" s="1"/>
      <c r="J51395" s="110"/>
    </row>
    <row r="51396" spans="9:10" x14ac:dyDescent="0.25">
      <c r="I51396" s="1"/>
      <c r="J51396" s="110"/>
    </row>
    <row r="51397" spans="9:10" x14ac:dyDescent="0.25">
      <c r="I51397" s="1"/>
      <c r="J51397" s="110"/>
    </row>
    <row r="51398" spans="9:10" x14ac:dyDescent="0.25">
      <c r="I51398" s="1"/>
      <c r="J51398" s="110"/>
    </row>
    <row r="51399" spans="9:10" x14ac:dyDescent="0.25">
      <c r="I51399" s="1"/>
      <c r="J51399" s="110"/>
    </row>
    <row r="51400" spans="9:10" x14ac:dyDescent="0.25">
      <c r="I51400" s="1"/>
      <c r="J51400" s="110"/>
    </row>
    <row r="51401" spans="9:10" x14ac:dyDescent="0.25">
      <c r="I51401" s="1"/>
      <c r="J51401" s="110"/>
    </row>
    <row r="51402" spans="9:10" x14ac:dyDescent="0.25">
      <c r="I51402" s="1"/>
      <c r="J51402" s="110"/>
    </row>
    <row r="51403" spans="9:10" x14ac:dyDescent="0.25">
      <c r="I51403" s="1"/>
      <c r="J51403" s="110"/>
    </row>
    <row r="51404" spans="9:10" x14ac:dyDescent="0.25">
      <c r="I51404" s="1"/>
      <c r="J51404" s="110"/>
    </row>
    <row r="51405" spans="9:10" x14ac:dyDescent="0.25">
      <c r="I51405" s="1"/>
      <c r="J51405" s="110"/>
    </row>
    <row r="51406" spans="9:10" x14ac:dyDescent="0.25">
      <c r="I51406" s="1"/>
      <c r="J51406" s="110"/>
    </row>
    <row r="51407" spans="9:10" x14ac:dyDescent="0.25">
      <c r="I51407" s="1"/>
      <c r="J51407" s="110"/>
    </row>
    <row r="51408" spans="9:10" x14ac:dyDescent="0.25">
      <c r="I51408" s="1"/>
      <c r="J51408" s="110"/>
    </row>
    <row r="51409" spans="9:10" x14ac:dyDescent="0.25">
      <c r="I51409" s="1"/>
      <c r="J51409" s="110"/>
    </row>
    <row r="51410" spans="9:10" x14ac:dyDescent="0.25">
      <c r="I51410" s="1"/>
      <c r="J51410" s="110"/>
    </row>
    <row r="51411" spans="9:10" x14ac:dyDescent="0.25">
      <c r="I51411" s="1"/>
      <c r="J51411" s="110"/>
    </row>
    <row r="51412" spans="9:10" x14ac:dyDescent="0.25">
      <c r="I51412" s="1"/>
      <c r="J51412" s="110"/>
    </row>
    <row r="51413" spans="9:10" x14ac:dyDescent="0.25">
      <c r="I51413" s="1"/>
      <c r="J51413" s="110"/>
    </row>
    <row r="51414" spans="9:10" x14ac:dyDescent="0.25">
      <c r="I51414" s="1"/>
      <c r="J51414" s="110"/>
    </row>
    <row r="51415" spans="9:10" x14ac:dyDescent="0.25">
      <c r="I51415" s="1"/>
      <c r="J51415" s="110"/>
    </row>
    <row r="51416" spans="9:10" x14ac:dyDescent="0.25">
      <c r="I51416" s="1"/>
      <c r="J51416" s="110"/>
    </row>
    <row r="51417" spans="9:10" x14ac:dyDescent="0.25">
      <c r="I51417" s="1"/>
      <c r="J51417" s="110"/>
    </row>
    <row r="51418" spans="9:10" x14ac:dyDescent="0.25">
      <c r="I51418" s="1"/>
      <c r="J51418" s="110"/>
    </row>
    <row r="51419" spans="9:10" x14ac:dyDescent="0.25">
      <c r="I51419" s="1"/>
      <c r="J51419" s="110"/>
    </row>
    <row r="51420" spans="9:10" x14ac:dyDescent="0.25">
      <c r="I51420" s="1"/>
      <c r="J51420" s="110"/>
    </row>
    <row r="51421" spans="9:10" x14ac:dyDescent="0.25">
      <c r="I51421" s="1"/>
      <c r="J51421" s="110"/>
    </row>
    <row r="51422" spans="9:10" x14ac:dyDescent="0.25">
      <c r="I51422" s="1"/>
      <c r="J51422" s="110"/>
    </row>
    <row r="51423" spans="9:10" x14ac:dyDescent="0.25">
      <c r="I51423" s="1"/>
      <c r="J51423" s="110"/>
    </row>
    <row r="51424" spans="9:10" x14ac:dyDescent="0.25">
      <c r="I51424" s="1"/>
      <c r="J51424" s="110"/>
    </row>
    <row r="51425" spans="9:10" x14ac:dyDescent="0.25">
      <c r="I51425" s="1"/>
      <c r="J51425" s="110"/>
    </row>
    <row r="51426" spans="9:10" x14ac:dyDescent="0.25">
      <c r="I51426" s="1"/>
      <c r="J51426" s="110"/>
    </row>
    <row r="51427" spans="9:10" x14ac:dyDescent="0.25">
      <c r="I51427" s="1"/>
      <c r="J51427" s="110"/>
    </row>
    <row r="51428" spans="9:10" x14ac:dyDescent="0.25">
      <c r="I51428" s="1"/>
      <c r="J51428" s="110"/>
    </row>
    <row r="51429" spans="9:10" x14ac:dyDescent="0.25">
      <c r="I51429" s="1"/>
      <c r="J51429" s="110"/>
    </row>
    <row r="51430" spans="9:10" x14ac:dyDescent="0.25">
      <c r="I51430" s="1"/>
      <c r="J51430" s="110"/>
    </row>
    <row r="51431" spans="9:10" x14ac:dyDescent="0.25">
      <c r="I51431" s="1"/>
      <c r="J51431" s="110"/>
    </row>
    <row r="51432" spans="9:10" x14ac:dyDescent="0.25">
      <c r="I51432" s="1"/>
      <c r="J51432" s="110"/>
    </row>
    <row r="51433" spans="9:10" x14ac:dyDescent="0.25">
      <c r="I51433" s="1"/>
      <c r="J51433" s="110"/>
    </row>
    <row r="51434" spans="9:10" x14ac:dyDescent="0.25">
      <c r="I51434" s="1"/>
      <c r="J51434" s="110"/>
    </row>
    <row r="51435" spans="9:10" x14ac:dyDescent="0.25">
      <c r="I51435" s="1"/>
      <c r="J51435" s="110"/>
    </row>
    <row r="51436" spans="9:10" x14ac:dyDescent="0.25">
      <c r="I51436" s="1"/>
      <c r="J51436" s="110"/>
    </row>
    <row r="51437" spans="9:10" x14ac:dyDescent="0.25">
      <c r="I51437" s="1"/>
      <c r="J51437" s="110"/>
    </row>
    <row r="51438" spans="9:10" x14ac:dyDescent="0.25">
      <c r="I51438" s="1"/>
      <c r="J51438" s="110"/>
    </row>
    <row r="51439" spans="9:10" x14ac:dyDescent="0.25">
      <c r="I51439" s="1"/>
      <c r="J51439" s="110"/>
    </row>
    <row r="51440" spans="9:10" x14ac:dyDescent="0.25">
      <c r="I51440" s="1"/>
      <c r="J51440" s="110"/>
    </row>
    <row r="51441" spans="9:10" x14ac:dyDescent="0.25">
      <c r="I51441" s="1"/>
      <c r="J51441" s="110"/>
    </row>
    <row r="51442" spans="9:10" x14ac:dyDescent="0.25">
      <c r="I51442" s="1"/>
      <c r="J51442" s="110"/>
    </row>
    <row r="51443" spans="9:10" x14ac:dyDescent="0.25">
      <c r="I51443" s="1"/>
      <c r="J51443" s="110"/>
    </row>
    <row r="51444" spans="9:10" x14ac:dyDescent="0.25">
      <c r="I51444" s="1"/>
      <c r="J51444" s="110"/>
    </row>
    <row r="51445" spans="9:10" x14ac:dyDescent="0.25">
      <c r="I51445" s="1"/>
      <c r="J51445" s="110"/>
    </row>
    <row r="51446" spans="9:10" x14ac:dyDescent="0.25">
      <c r="I51446" s="1"/>
      <c r="J51446" s="110"/>
    </row>
    <row r="51447" spans="9:10" x14ac:dyDescent="0.25">
      <c r="I51447" s="1"/>
      <c r="J51447" s="110"/>
    </row>
    <row r="51448" spans="9:10" x14ac:dyDescent="0.25">
      <c r="I51448" s="1"/>
      <c r="J51448" s="110"/>
    </row>
    <row r="51449" spans="9:10" x14ac:dyDescent="0.25">
      <c r="I51449" s="1"/>
      <c r="J51449" s="110"/>
    </row>
    <row r="51450" spans="9:10" x14ac:dyDescent="0.25">
      <c r="I51450" s="1"/>
      <c r="J51450" s="110"/>
    </row>
    <row r="51451" spans="9:10" x14ac:dyDescent="0.25">
      <c r="I51451" s="1"/>
      <c r="J51451" s="110"/>
    </row>
    <row r="51452" spans="9:10" x14ac:dyDescent="0.25">
      <c r="I51452" s="1"/>
      <c r="J51452" s="110"/>
    </row>
    <row r="51453" spans="9:10" x14ac:dyDescent="0.25">
      <c r="I51453" s="1"/>
      <c r="J51453" s="110"/>
    </row>
    <row r="51454" spans="9:10" x14ac:dyDescent="0.25">
      <c r="I51454" s="1"/>
      <c r="J51454" s="110"/>
    </row>
    <row r="51455" spans="9:10" x14ac:dyDescent="0.25">
      <c r="I51455" s="1"/>
      <c r="J51455" s="110"/>
    </row>
    <row r="51456" spans="9:10" x14ac:dyDescent="0.25">
      <c r="I51456" s="1"/>
      <c r="J51456" s="110"/>
    </row>
    <row r="51457" spans="9:10" x14ac:dyDescent="0.25">
      <c r="I51457" s="1"/>
      <c r="J51457" s="110"/>
    </row>
    <row r="51458" spans="9:10" x14ac:dyDescent="0.25">
      <c r="I51458" s="1"/>
      <c r="J51458" s="110"/>
    </row>
    <row r="51459" spans="9:10" x14ac:dyDescent="0.25">
      <c r="I51459" s="1"/>
      <c r="J51459" s="110"/>
    </row>
    <row r="51460" spans="9:10" x14ac:dyDescent="0.25">
      <c r="I51460" s="1"/>
      <c r="J51460" s="110"/>
    </row>
    <row r="51461" spans="9:10" x14ac:dyDescent="0.25">
      <c r="I51461" s="1"/>
      <c r="J51461" s="110"/>
    </row>
    <row r="51462" spans="9:10" x14ac:dyDescent="0.25">
      <c r="I51462" s="1"/>
      <c r="J51462" s="110"/>
    </row>
    <row r="51463" spans="9:10" x14ac:dyDescent="0.25">
      <c r="I51463" s="1"/>
      <c r="J51463" s="110"/>
    </row>
    <row r="51464" spans="9:10" x14ac:dyDescent="0.25">
      <c r="I51464" s="1"/>
      <c r="J51464" s="110"/>
    </row>
    <row r="51465" spans="9:10" x14ac:dyDescent="0.25">
      <c r="I51465" s="1"/>
      <c r="J51465" s="110"/>
    </row>
    <row r="51466" spans="9:10" x14ac:dyDescent="0.25">
      <c r="I51466" s="1"/>
      <c r="J51466" s="110"/>
    </row>
    <row r="51467" spans="9:10" x14ac:dyDescent="0.25">
      <c r="I51467" s="1"/>
      <c r="J51467" s="110"/>
    </row>
    <row r="51468" spans="9:10" x14ac:dyDescent="0.25">
      <c r="I51468" s="1"/>
      <c r="J51468" s="110"/>
    </row>
    <row r="51469" spans="9:10" x14ac:dyDescent="0.25">
      <c r="I51469" s="1"/>
      <c r="J51469" s="110"/>
    </row>
    <row r="51470" spans="9:10" x14ac:dyDescent="0.25">
      <c r="I51470" s="1"/>
      <c r="J51470" s="110"/>
    </row>
    <row r="51471" spans="9:10" x14ac:dyDescent="0.25">
      <c r="I51471" s="1"/>
      <c r="J51471" s="110"/>
    </row>
    <row r="51472" spans="9:10" x14ac:dyDescent="0.25">
      <c r="I51472" s="1"/>
      <c r="J51472" s="110"/>
    </row>
    <row r="51473" spans="9:10" x14ac:dyDescent="0.25">
      <c r="I51473" s="1"/>
      <c r="J51473" s="110"/>
    </row>
    <row r="51474" spans="9:10" x14ac:dyDescent="0.25">
      <c r="I51474" s="1"/>
      <c r="J51474" s="110"/>
    </row>
    <row r="51475" spans="9:10" x14ac:dyDescent="0.25">
      <c r="I51475" s="1"/>
      <c r="J51475" s="110"/>
    </row>
    <row r="51476" spans="9:10" x14ac:dyDescent="0.25">
      <c r="I51476" s="1"/>
      <c r="J51476" s="110"/>
    </row>
    <row r="51477" spans="9:10" x14ac:dyDescent="0.25">
      <c r="I51477" s="1"/>
      <c r="J51477" s="110"/>
    </row>
    <row r="51478" spans="9:10" x14ac:dyDescent="0.25">
      <c r="I51478" s="1"/>
      <c r="J51478" s="110"/>
    </row>
    <row r="51479" spans="9:10" x14ac:dyDescent="0.25">
      <c r="I51479" s="1"/>
      <c r="J51479" s="110"/>
    </row>
    <row r="51480" spans="9:10" x14ac:dyDescent="0.25">
      <c r="I51480" s="1"/>
      <c r="J51480" s="110"/>
    </row>
    <row r="51481" spans="9:10" x14ac:dyDescent="0.25">
      <c r="I51481" s="1"/>
      <c r="J51481" s="110"/>
    </row>
    <row r="51482" spans="9:10" x14ac:dyDescent="0.25">
      <c r="I51482" s="1"/>
      <c r="J51482" s="110"/>
    </row>
    <row r="51483" spans="9:10" x14ac:dyDescent="0.25">
      <c r="I51483" s="1"/>
      <c r="J51483" s="110"/>
    </row>
    <row r="51484" spans="9:10" x14ac:dyDescent="0.25">
      <c r="I51484" s="1"/>
      <c r="J51484" s="110"/>
    </row>
    <row r="51485" spans="9:10" x14ac:dyDescent="0.25">
      <c r="I51485" s="1"/>
      <c r="J51485" s="110"/>
    </row>
    <row r="51486" spans="9:10" x14ac:dyDescent="0.25">
      <c r="I51486" s="1"/>
      <c r="J51486" s="110"/>
    </row>
    <row r="51487" spans="9:10" x14ac:dyDescent="0.25">
      <c r="I51487" s="1"/>
      <c r="J51487" s="110"/>
    </row>
    <row r="51488" spans="9:10" x14ac:dyDescent="0.25">
      <c r="I51488" s="1"/>
      <c r="J51488" s="110"/>
    </row>
    <row r="51489" spans="9:10" x14ac:dyDescent="0.25">
      <c r="I51489" s="1"/>
      <c r="J51489" s="110"/>
    </row>
    <row r="51490" spans="9:10" x14ac:dyDescent="0.25">
      <c r="I51490" s="1"/>
      <c r="J51490" s="110"/>
    </row>
    <row r="51491" spans="9:10" x14ac:dyDescent="0.25">
      <c r="I51491" s="1"/>
      <c r="J51491" s="110"/>
    </row>
    <row r="51492" spans="9:10" x14ac:dyDescent="0.25">
      <c r="I51492" s="1"/>
      <c r="J51492" s="110"/>
    </row>
    <row r="51493" spans="9:10" x14ac:dyDescent="0.25">
      <c r="I51493" s="1"/>
      <c r="J51493" s="110"/>
    </row>
    <row r="51494" spans="9:10" x14ac:dyDescent="0.25">
      <c r="I51494" s="1"/>
      <c r="J51494" s="110"/>
    </row>
    <row r="51495" spans="9:10" x14ac:dyDescent="0.25">
      <c r="I51495" s="1"/>
      <c r="J51495" s="110"/>
    </row>
    <row r="51496" spans="9:10" x14ac:dyDescent="0.25">
      <c r="I51496" s="1"/>
      <c r="J51496" s="110"/>
    </row>
    <row r="51497" spans="9:10" x14ac:dyDescent="0.25">
      <c r="I51497" s="1"/>
      <c r="J51497" s="110"/>
    </row>
    <row r="51498" spans="9:10" x14ac:dyDescent="0.25">
      <c r="I51498" s="1"/>
      <c r="J51498" s="110"/>
    </row>
    <row r="51499" spans="9:10" x14ac:dyDescent="0.25">
      <c r="I51499" s="1"/>
      <c r="J51499" s="110"/>
    </row>
    <row r="51500" spans="9:10" x14ac:dyDescent="0.25">
      <c r="I51500" s="1"/>
      <c r="J51500" s="110"/>
    </row>
    <row r="51501" spans="9:10" x14ac:dyDescent="0.25">
      <c r="I51501" s="1"/>
      <c r="J51501" s="110"/>
    </row>
    <row r="51502" spans="9:10" x14ac:dyDescent="0.25">
      <c r="I51502" s="1"/>
      <c r="J51502" s="110"/>
    </row>
    <row r="51503" spans="9:10" x14ac:dyDescent="0.25">
      <c r="I51503" s="1"/>
      <c r="J51503" s="110"/>
    </row>
    <row r="51504" spans="9:10" x14ac:dyDescent="0.25">
      <c r="I51504" s="1"/>
      <c r="J51504" s="110"/>
    </row>
    <row r="51505" spans="9:10" x14ac:dyDescent="0.25">
      <c r="I51505" s="1"/>
      <c r="J51505" s="110"/>
    </row>
    <row r="51506" spans="9:10" x14ac:dyDescent="0.25">
      <c r="I51506" s="1"/>
      <c r="J51506" s="110"/>
    </row>
    <row r="51507" spans="9:10" x14ac:dyDescent="0.25">
      <c r="I51507" s="1"/>
      <c r="J51507" s="110"/>
    </row>
    <row r="51508" spans="9:10" x14ac:dyDescent="0.25">
      <c r="I51508" s="1"/>
      <c r="J51508" s="110"/>
    </row>
    <row r="51509" spans="9:10" x14ac:dyDescent="0.25">
      <c r="I51509" s="1"/>
      <c r="J51509" s="110"/>
    </row>
    <row r="51510" spans="9:10" x14ac:dyDescent="0.25">
      <c r="I51510" s="1"/>
      <c r="J51510" s="110"/>
    </row>
    <row r="51511" spans="9:10" x14ac:dyDescent="0.25">
      <c r="I51511" s="1"/>
      <c r="J51511" s="110"/>
    </row>
    <row r="51512" spans="9:10" x14ac:dyDescent="0.25">
      <c r="I51512" s="1"/>
      <c r="J51512" s="110"/>
    </row>
    <row r="51513" spans="9:10" x14ac:dyDescent="0.25">
      <c r="I51513" s="1"/>
      <c r="J51513" s="110"/>
    </row>
    <row r="51514" spans="9:10" x14ac:dyDescent="0.25">
      <c r="I51514" s="1"/>
      <c r="J51514" s="110"/>
    </row>
    <row r="51515" spans="9:10" x14ac:dyDescent="0.25">
      <c r="I51515" s="1"/>
      <c r="J51515" s="110"/>
    </row>
    <row r="51516" spans="9:10" x14ac:dyDescent="0.25">
      <c r="I51516" s="1"/>
      <c r="J51516" s="110"/>
    </row>
    <row r="51517" spans="9:10" x14ac:dyDescent="0.25">
      <c r="I51517" s="1"/>
      <c r="J51517" s="110"/>
    </row>
    <row r="51518" spans="9:10" x14ac:dyDescent="0.25">
      <c r="I51518" s="1"/>
      <c r="J51518" s="110"/>
    </row>
    <row r="51519" spans="9:10" x14ac:dyDescent="0.25">
      <c r="I51519" s="1"/>
      <c r="J51519" s="110"/>
    </row>
    <row r="51520" spans="9:10" x14ac:dyDescent="0.25">
      <c r="I51520" s="1"/>
      <c r="J51520" s="110"/>
    </row>
    <row r="51521" spans="9:10" x14ac:dyDescent="0.25">
      <c r="I51521" s="1"/>
      <c r="J51521" s="110"/>
    </row>
    <row r="51522" spans="9:10" x14ac:dyDescent="0.25">
      <c r="I51522" s="1"/>
      <c r="J51522" s="110"/>
    </row>
    <row r="51523" spans="9:10" x14ac:dyDescent="0.25">
      <c r="I51523" s="1"/>
      <c r="J51523" s="110"/>
    </row>
    <row r="51524" spans="9:10" x14ac:dyDescent="0.25">
      <c r="I51524" s="1"/>
      <c r="J51524" s="110"/>
    </row>
    <row r="51525" spans="9:10" x14ac:dyDescent="0.25">
      <c r="I51525" s="1"/>
      <c r="J51525" s="110"/>
    </row>
    <row r="51526" spans="9:10" x14ac:dyDescent="0.25">
      <c r="I51526" s="1"/>
      <c r="J51526" s="110"/>
    </row>
    <row r="51527" spans="9:10" x14ac:dyDescent="0.25">
      <c r="I51527" s="1"/>
      <c r="J51527" s="110"/>
    </row>
    <row r="51528" spans="9:10" x14ac:dyDescent="0.25">
      <c r="I51528" s="1"/>
      <c r="J51528" s="110"/>
    </row>
    <row r="51529" spans="9:10" x14ac:dyDescent="0.25">
      <c r="I51529" s="1"/>
      <c r="J51529" s="110"/>
    </row>
    <row r="51530" spans="9:10" x14ac:dyDescent="0.25">
      <c r="I51530" s="1"/>
      <c r="J51530" s="110"/>
    </row>
    <row r="51531" spans="9:10" x14ac:dyDescent="0.25">
      <c r="I51531" s="1"/>
      <c r="J51531" s="110"/>
    </row>
    <row r="51532" spans="9:10" x14ac:dyDescent="0.25">
      <c r="I51532" s="1"/>
      <c r="J51532" s="110"/>
    </row>
    <row r="51533" spans="9:10" x14ac:dyDescent="0.25">
      <c r="I51533" s="1"/>
      <c r="J51533" s="110"/>
    </row>
    <row r="51534" spans="9:10" x14ac:dyDescent="0.25">
      <c r="I51534" s="1"/>
      <c r="J51534" s="110"/>
    </row>
    <row r="51535" spans="9:10" x14ac:dyDescent="0.25">
      <c r="I51535" s="1"/>
      <c r="J51535" s="110"/>
    </row>
    <row r="51536" spans="9:10" x14ac:dyDescent="0.25">
      <c r="I51536" s="1"/>
      <c r="J51536" s="110"/>
    </row>
    <row r="51537" spans="9:10" x14ac:dyDescent="0.25">
      <c r="I51537" s="1"/>
      <c r="J51537" s="110"/>
    </row>
    <row r="51538" spans="9:10" x14ac:dyDescent="0.25">
      <c r="I51538" s="1"/>
      <c r="J51538" s="110"/>
    </row>
    <row r="51539" spans="9:10" x14ac:dyDescent="0.25">
      <c r="I51539" s="1"/>
      <c r="J51539" s="110"/>
    </row>
    <row r="51540" spans="9:10" x14ac:dyDescent="0.25">
      <c r="I51540" s="1"/>
      <c r="J51540" s="110"/>
    </row>
    <row r="51541" spans="9:10" x14ac:dyDescent="0.25">
      <c r="I51541" s="1"/>
      <c r="J51541" s="110"/>
    </row>
    <row r="51542" spans="9:10" x14ac:dyDescent="0.25">
      <c r="I51542" s="1"/>
      <c r="J51542" s="110"/>
    </row>
    <row r="51543" spans="9:10" x14ac:dyDescent="0.25">
      <c r="I51543" s="1"/>
      <c r="J51543" s="110"/>
    </row>
    <row r="51544" spans="9:10" x14ac:dyDescent="0.25">
      <c r="I51544" s="1"/>
      <c r="J51544" s="110"/>
    </row>
    <row r="51545" spans="9:10" x14ac:dyDescent="0.25">
      <c r="I51545" s="1"/>
      <c r="J51545" s="110"/>
    </row>
    <row r="51546" spans="9:10" x14ac:dyDescent="0.25">
      <c r="I51546" s="1"/>
      <c r="J51546" s="110"/>
    </row>
    <row r="51547" spans="9:10" x14ac:dyDescent="0.25">
      <c r="I51547" s="1"/>
      <c r="J51547" s="110"/>
    </row>
    <row r="51548" spans="9:10" x14ac:dyDescent="0.25">
      <c r="I51548" s="1"/>
      <c r="J51548" s="110"/>
    </row>
    <row r="51549" spans="9:10" x14ac:dyDescent="0.25">
      <c r="I51549" s="1"/>
      <c r="J51549" s="110"/>
    </row>
    <row r="51550" spans="9:10" x14ac:dyDescent="0.25">
      <c r="I51550" s="1"/>
      <c r="J51550" s="110"/>
    </row>
    <row r="51551" spans="9:10" x14ac:dyDescent="0.25">
      <c r="I51551" s="1"/>
      <c r="J51551" s="110"/>
    </row>
    <row r="51552" spans="9:10" x14ac:dyDescent="0.25">
      <c r="I51552" s="1"/>
      <c r="J51552" s="110"/>
    </row>
    <row r="51553" spans="9:10" x14ac:dyDescent="0.25">
      <c r="I51553" s="1"/>
      <c r="J51553" s="110"/>
    </row>
    <row r="51554" spans="9:10" x14ac:dyDescent="0.25">
      <c r="I51554" s="1"/>
      <c r="J51554" s="110"/>
    </row>
    <row r="51555" spans="9:10" x14ac:dyDescent="0.25">
      <c r="I51555" s="1"/>
      <c r="J51555" s="110"/>
    </row>
    <row r="51556" spans="9:10" x14ac:dyDescent="0.25">
      <c r="I51556" s="1"/>
      <c r="J51556" s="110"/>
    </row>
    <row r="51557" spans="9:10" x14ac:dyDescent="0.25">
      <c r="I51557" s="1"/>
      <c r="J51557" s="110"/>
    </row>
    <row r="51558" spans="9:10" x14ac:dyDescent="0.25">
      <c r="I51558" s="1"/>
      <c r="J51558" s="110"/>
    </row>
    <row r="51559" spans="9:10" x14ac:dyDescent="0.25">
      <c r="I51559" s="1"/>
      <c r="J51559" s="110"/>
    </row>
    <row r="51560" spans="9:10" x14ac:dyDescent="0.25">
      <c r="I51560" s="1"/>
      <c r="J51560" s="110"/>
    </row>
    <row r="51561" spans="9:10" x14ac:dyDescent="0.25">
      <c r="I51561" s="1"/>
      <c r="J51561" s="110"/>
    </row>
    <row r="51562" spans="9:10" x14ac:dyDescent="0.25">
      <c r="I51562" s="1"/>
      <c r="J51562" s="110"/>
    </row>
    <row r="51563" spans="9:10" x14ac:dyDescent="0.25">
      <c r="I51563" s="1"/>
      <c r="J51563" s="110"/>
    </row>
    <row r="51564" spans="9:10" x14ac:dyDescent="0.25">
      <c r="I51564" s="1"/>
      <c r="J51564" s="110"/>
    </row>
    <row r="51565" spans="9:10" x14ac:dyDescent="0.25">
      <c r="I51565" s="1"/>
      <c r="J51565" s="110"/>
    </row>
    <row r="51566" spans="9:10" x14ac:dyDescent="0.25">
      <c r="I51566" s="1"/>
      <c r="J51566" s="110"/>
    </row>
    <row r="51567" spans="9:10" x14ac:dyDescent="0.25">
      <c r="I51567" s="1"/>
      <c r="J51567" s="110"/>
    </row>
    <row r="51568" spans="9:10" x14ac:dyDescent="0.25">
      <c r="I51568" s="1"/>
      <c r="J51568" s="110"/>
    </row>
    <row r="51569" spans="9:10" x14ac:dyDescent="0.25">
      <c r="I51569" s="1"/>
      <c r="J51569" s="110"/>
    </row>
    <row r="51570" spans="9:10" x14ac:dyDescent="0.25">
      <c r="I51570" s="1"/>
      <c r="J51570" s="110"/>
    </row>
    <row r="51571" spans="9:10" x14ac:dyDescent="0.25">
      <c r="I51571" s="1"/>
      <c r="J51571" s="110"/>
    </row>
    <row r="51572" spans="9:10" x14ac:dyDescent="0.25">
      <c r="I51572" s="1"/>
      <c r="J51572" s="110"/>
    </row>
    <row r="51573" spans="9:10" x14ac:dyDescent="0.25">
      <c r="I51573" s="1"/>
      <c r="J51573" s="110"/>
    </row>
    <row r="51574" spans="9:10" x14ac:dyDescent="0.25">
      <c r="I51574" s="1"/>
      <c r="J51574" s="110"/>
    </row>
    <row r="51575" spans="9:10" x14ac:dyDescent="0.25">
      <c r="I51575" s="1"/>
      <c r="J51575" s="110"/>
    </row>
    <row r="51576" spans="9:10" x14ac:dyDescent="0.25">
      <c r="I51576" s="1"/>
      <c r="J51576" s="110"/>
    </row>
    <row r="51577" spans="9:10" x14ac:dyDescent="0.25">
      <c r="I51577" s="1"/>
      <c r="J51577" s="110"/>
    </row>
    <row r="51578" spans="9:10" x14ac:dyDescent="0.25">
      <c r="I51578" s="1"/>
      <c r="J51578" s="110"/>
    </row>
    <row r="51579" spans="9:10" x14ac:dyDescent="0.25">
      <c r="I51579" s="1"/>
      <c r="J51579" s="110"/>
    </row>
    <row r="51580" spans="9:10" x14ac:dyDescent="0.25">
      <c r="I51580" s="1"/>
      <c r="J51580" s="110"/>
    </row>
    <row r="51581" spans="9:10" x14ac:dyDescent="0.25">
      <c r="I51581" s="1"/>
      <c r="J51581" s="110"/>
    </row>
    <row r="51582" spans="9:10" x14ac:dyDescent="0.25">
      <c r="I51582" s="1"/>
      <c r="J51582" s="110"/>
    </row>
    <row r="51583" spans="9:10" x14ac:dyDescent="0.25">
      <c r="I51583" s="1"/>
      <c r="J51583" s="110"/>
    </row>
    <row r="51584" spans="9:10" x14ac:dyDescent="0.25">
      <c r="I51584" s="1"/>
      <c r="J51584" s="110"/>
    </row>
    <row r="51585" spans="9:10" x14ac:dyDescent="0.25">
      <c r="I51585" s="1"/>
      <c r="J51585" s="110"/>
    </row>
    <row r="51586" spans="9:10" x14ac:dyDescent="0.25">
      <c r="I51586" s="1"/>
      <c r="J51586" s="110"/>
    </row>
    <row r="51587" spans="9:10" x14ac:dyDescent="0.25">
      <c r="I51587" s="1"/>
      <c r="J51587" s="110"/>
    </row>
    <row r="51588" spans="9:10" x14ac:dyDescent="0.25">
      <c r="I51588" s="1"/>
      <c r="J51588" s="110"/>
    </row>
    <row r="51589" spans="9:10" x14ac:dyDescent="0.25">
      <c r="I51589" s="1"/>
      <c r="J51589" s="110"/>
    </row>
    <row r="51590" spans="9:10" x14ac:dyDescent="0.25">
      <c r="I51590" s="1"/>
      <c r="J51590" s="110"/>
    </row>
    <row r="51591" spans="9:10" x14ac:dyDescent="0.25">
      <c r="I51591" s="1"/>
      <c r="J51591" s="110"/>
    </row>
    <row r="51592" spans="9:10" x14ac:dyDescent="0.25">
      <c r="I51592" s="1"/>
      <c r="J51592" s="110"/>
    </row>
    <row r="51593" spans="9:10" x14ac:dyDescent="0.25">
      <c r="I51593" s="1"/>
      <c r="J51593" s="110"/>
    </row>
    <row r="51594" spans="9:10" x14ac:dyDescent="0.25">
      <c r="I51594" s="1"/>
      <c r="J51594" s="110"/>
    </row>
    <row r="51595" spans="9:10" x14ac:dyDescent="0.25">
      <c r="I51595" s="1"/>
      <c r="J51595" s="110"/>
    </row>
    <row r="51596" spans="9:10" x14ac:dyDescent="0.25">
      <c r="I51596" s="1"/>
      <c r="J51596" s="110"/>
    </row>
    <row r="51597" spans="9:10" x14ac:dyDescent="0.25">
      <c r="I51597" s="1"/>
      <c r="J51597" s="110"/>
    </row>
    <row r="51598" spans="9:10" x14ac:dyDescent="0.25">
      <c r="I51598" s="1"/>
      <c r="J51598" s="110"/>
    </row>
    <row r="51599" spans="9:10" x14ac:dyDescent="0.25">
      <c r="I51599" s="1"/>
      <c r="J51599" s="110"/>
    </row>
    <row r="51600" spans="9:10" x14ac:dyDescent="0.25">
      <c r="I51600" s="1"/>
      <c r="J51600" s="110"/>
    </row>
    <row r="51601" spans="9:10" x14ac:dyDescent="0.25">
      <c r="I51601" s="1"/>
      <c r="J51601" s="110"/>
    </row>
    <row r="51602" spans="9:10" x14ac:dyDescent="0.25">
      <c r="I51602" s="1"/>
      <c r="J51602" s="110"/>
    </row>
    <row r="51603" spans="9:10" x14ac:dyDescent="0.25">
      <c r="I51603" s="1"/>
      <c r="J51603" s="110"/>
    </row>
    <row r="51604" spans="9:10" x14ac:dyDescent="0.25">
      <c r="I51604" s="1"/>
      <c r="J51604" s="110"/>
    </row>
    <row r="51605" spans="9:10" x14ac:dyDescent="0.25">
      <c r="I51605" s="1"/>
      <c r="J51605" s="110"/>
    </row>
    <row r="51606" spans="9:10" x14ac:dyDescent="0.25">
      <c r="I51606" s="1"/>
      <c r="J51606" s="110"/>
    </row>
    <row r="51607" spans="9:10" x14ac:dyDescent="0.25">
      <c r="I51607" s="1"/>
      <c r="J51607" s="110"/>
    </row>
    <row r="51608" spans="9:10" x14ac:dyDescent="0.25">
      <c r="I51608" s="1"/>
      <c r="J51608" s="110"/>
    </row>
    <row r="51609" spans="9:10" x14ac:dyDescent="0.25">
      <c r="I51609" s="1"/>
      <c r="J51609" s="110"/>
    </row>
    <row r="51610" spans="9:10" x14ac:dyDescent="0.25">
      <c r="I51610" s="1"/>
      <c r="J51610" s="110"/>
    </row>
    <row r="51611" spans="9:10" x14ac:dyDescent="0.25">
      <c r="I51611" s="1"/>
      <c r="J51611" s="110"/>
    </row>
    <row r="51612" spans="9:10" x14ac:dyDescent="0.25">
      <c r="I51612" s="1"/>
      <c r="J51612" s="110"/>
    </row>
    <row r="51613" spans="9:10" x14ac:dyDescent="0.25">
      <c r="I51613" s="1"/>
      <c r="J51613" s="110"/>
    </row>
    <row r="51614" spans="9:10" x14ac:dyDescent="0.25">
      <c r="I51614" s="1"/>
      <c r="J51614" s="110"/>
    </row>
    <row r="51615" spans="9:10" x14ac:dyDescent="0.25">
      <c r="I51615" s="1"/>
      <c r="J51615" s="110"/>
    </row>
    <row r="51616" spans="9:10" x14ac:dyDescent="0.25">
      <c r="I51616" s="1"/>
      <c r="J51616" s="110"/>
    </row>
    <row r="51617" spans="9:10" x14ac:dyDescent="0.25">
      <c r="I51617" s="1"/>
      <c r="J51617" s="110"/>
    </row>
    <row r="51618" spans="9:10" x14ac:dyDescent="0.25">
      <c r="I51618" s="1"/>
      <c r="J51618" s="110"/>
    </row>
    <row r="51619" spans="9:10" x14ac:dyDescent="0.25">
      <c r="I51619" s="1"/>
      <c r="J51619" s="110"/>
    </row>
    <row r="51620" spans="9:10" x14ac:dyDescent="0.25">
      <c r="I51620" s="1"/>
      <c r="J51620" s="110"/>
    </row>
    <row r="51621" spans="9:10" x14ac:dyDescent="0.25">
      <c r="I51621" s="1"/>
      <c r="J51621" s="110"/>
    </row>
    <row r="51622" spans="9:10" x14ac:dyDescent="0.25">
      <c r="I51622" s="1"/>
      <c r="J51622" s="110"/>
    </row>
    <row r="51623" spans="9:10" x14ac:dyDescent="0.25">
      <c r="I51623" s="1"/>
      <c r="J51623" s="110"/>
    </row>
    <row r="51624" spans="9:10" x14ac:dyDescent="0.25">
      <c r="I51624" s="1"/>
      <c r="J51624" s="110"/>
    </row>
    <row r="51625" spans="9:10" x14ac:dyDescent="0.25">
      <c r="I51625" s="1"/>
      <c r="J51625" s="110"/>
    </row>
    <row r="51626" spans="9:10" x14ac:dyDescent="0.25">
      <c r="I51626" s="1"/>
      <c r="J51626" s="110"/>
    </row>
    <row r="51627" spans="9:10" x14ac:dyDescent="0.25">
      <c r="I51627" s="1"/>
      <c r="J51627" s="110"/>
    </row>
    <row r="51628" spans="9:10" x14ac:dyDescent="0.25">
      <c r="I51628" s="1"/>
      <c r="J51628" s="110"/>
    </row>
    <row r="51629" spans="9:10" x14ac:dyDescent="0.25">
      <c r="I51629" s="1"/>
      <c r="J51629" s="110"/>
    </row>
    <row r="51630" spans="9:10" x14ac:dyDescent="0.25">
      <c r="I51630" s="1"/>
      <c r="J51630" s="110"/>
    </row>
    <row r="51631" spans="9:10" x14ac:dyDescent="0.25">
      <c r="I51631" s="1"/>
      <c r="J51631" s="110"/>
    </row>
    <row r="51632" spans="9:10" x14ac:dyDescent="0.25">
      <c r="I51632" s="1"/>
      <c r="J51632" s="110"/>
    </row>
    <row r="51633" spans="9:10" x14ac:dyDescent="0.25">
      <c r="I51633" s="1"/>
      <c r="J51633" s="110"/>
    </row>
    <row r="51634" spans="9:10" x14ac:dyDescent="0.25">
      <c r="I51634" s="1"/>
      <c r="J51634" s="110"/>
    </row>
    <row r="51635" spans="9:10" x14ac:dyDescent="0.25">
      <c r="I51635" s="1"/>
      <c r="J51635" s="110"/>
    </row>
    <row r="51636" spans="9:10" x14ac:dyDescent="0.25">
      <c r="I51636" s="1"/>
      <c r="J51636" s="110"/>
    </row>
    <row r="51637" spans="9:10" x14ac:dyDescent="0.25">
      <c r="I51637" s="1"/>
      <c r="J51637" s="110"/>
    </row>
    <row r="51638" spans="9:10" x14ac:dyDescent="0.25">
      <c r="I51638" s="1"/>
      <c r="J51638" s="110"/>
    </row>
    <row r="51639" spans="9:10" x14ac:dyDescent="0.25">
      <c r="I51639" s="1"/>
      <c r="J51639" s="110"/>
    </row>
    <row r="51640" spans="9:10" x14ac:dyDescent="0.25">
      <c r="I51640" s="1"/>
      <c r="J51640" s="110"/>
    </row>
    <row r="51641" spans="9:10" x14ac:dyDescent="0.25">
      <c r="I51641" s="1"/>
      <c r="J51641" s="110"/>
    </row>
    <row r="51642" spans="9:10" x14ac:dyDescent="0.25">
      <c r="I51642" s="1"/>
      <c r="J51642" s="110"/>
    </row>
    <row r="51643" spans="9:10" x14ac:dyDescent="0.25">
      <c r="I51643" s="1"/>
      <c r="J51643" s="110"/>
    </row>
    <row r="51644" spans="9:10" x14ac:dyDescent="0.25">
      <c r="I51644" s="1"/>
      <c r="J51644" s="110"/>
    </row>
    <row r="51645" spans="9:10" x14ac:dyDescent="0.25">
      <c r="I51645" s="1"/>
      <c r="J51645" s="110"/>
    </row>
    <row r="51646" spans="9:10" x14ac:dyDescent="0.25">
      <c r="I51646" s="1"/>
      <c r="J51646" s="110"/>
    </row>
    <row r="51647" spans="9:10" x14ac:dyDescent="0.25">
      <c r="I51647" s="1"/>
      <c r="J51647" s="110"/>
    </row>
    <row r="51648" spans="9:10" x14ac:dyDescent="0.25">
      <c r="I51648" s="1"/>
      <c r="J51648" s="110"/>
    </row>
    <row r="51649" spans="9:10" x14ac:dyDescent="0.25">
      <c r="I51649" s="1"/>
      <c r="J51649" s="110"/>
    </row>
    <row r="51650" spans="9:10" x14ac:dyDescent="0.25">
      <c r="I51650" s="1"/>
      <c r="J51650" s="110"/>
    </row>
    <row r="51651" spans="9:10" x14ac:dyDescent="0.25">
      <c r="I51651" s="1"/>
      <c r="J51651" s="110"/>
    </row>
    <row r="51652" spans="9:10" x14ac:dyDescent="0.25">
      <c r="I51652" s="1"/>
      <c r="J51652" s="110"/>
    </row>
    <row r="51653" spans="9:10" x14ac:dyDescent="0.25">
      <c r="I51653" s="1"/>
      <c r="J51653" s="110"/>
    </row>
    <row r="51654" spans="9:10" x14ac:dyDescent="0.25">
      <c r="I51654" s="1"/>
      <c r="J51654" s="110"/>
    </row>
    <row r="51655" spans="9:10" x14ac:dyDescent="0.25">
      <c r="I51655" s="1"/>
      <c r="J51655" s="110"/>
    </row>
    <row r="51656" spans="9:10" x14ac:dyDescent="0.25">
      <c r="I51656" s="1"/>
      <c r="J51656" s="110"/>
    </row>
    <row r="51657" spans="9:10" x14ac:dyDescent="0.25">
      <c r="I51657" s="1"/>
      <c r="J51657" s="110"/>
    </row>
    <row r="51658" spans="9:10" x14ac:dyDescent="0.25">
      <c r="I51658" s="1"/>
      <c r="J51658" s="110"/>
    </row>
    <row r="51659" spans="9:10" x14ac:dyDescent="0.25">
      <c r="I51659" s="1"/>
      <c r="J51659" s="110"/>
    </row>
    <row r="51660" spans="9:10" x14ac:dyDescent="0.25">
      <c r="I51660" s="1"/>
      <c r="J51660" s="110"/>
    </row>
    <row r="51661" spans="9:10" x14ac:dyDescent="0.25">
      <c r="I51661" s="1"/>
      <c r="J51661" s="110"/>
    </row>
    <row r="51662" spans="9:10" x14ac:dyDescent="0.25">
      <c r="I51662" s="1"/>
      <c r="J51662" s="110"/>
    </row>
    <row r="51663" spans="9:10" x14ac:dyDescent="0.25">
      <c r="I51663" s="1"/>
      <c r="J51663" s="110"/>
    </row>
    <row r="51664" spans="9:10" x14ac:dyDescent="0.25">
      <c r="I51664" s="1"/>
      <c r="J51664" s="110"/>
    </row>
    <row r="51665" spans="9:10" x14ac:dyDescent="0.25">
      <c r="I51665" s="1"/>
      <c r="J51665" s="110"/>
    </row>
    <row r="51666" spans="9:10" x14ac:dyDescent="0.25">
      <c r="I51666" s="1"/>
      <c r="J51666" s="110"/>
    </row>
    <row r="51667" spans="9:10" x14ac:dyDescent="0.25">
      <c r="I51667" s="1"/>
      <c r="J51667" s="110"/>
    </row>
    <row r="51668" spans="9:10" x14ac:dyDescent="0.25">
      <c r="I51668" s="1"/>
      <c r="J51668" s="110"/>
    </row>
    <row r="51669" spans="9:10" x14ac:dyDescent="0.25">
      <c r="I51669" s="1"/>
      <c r="J51669" s="110"/>
    </row>
    <row r="51670" spans="9:10" x14ac:dyDescent="0.25">
      <c r="I51670" s="1"/>
      <c r="J51670" s="110"/>
    </row>
    <row r="51671" spans="9:10" x14ac:dyDescent="0.25">
      <c r="I51671" s="1"/>
      <c r="J51671" s="110"/>
    </row>
    <row r="51672" spans="9:10" x14ac:dyDescent="0.25">
      <c r="I51672" s="1"/>
      <c r="J51672" s="110"/>
    </row>
    <row r="51673" spans="9:10" x14ac:dyDescent="0.25">
      <c r="I51673" s="1"/>
      <c r="J51673" s="110"/>
    </row>
    <row r="51674" spans="9:10" x14ac:dyDescent="0.25">
      <c r="I51674" s="1"/>
      <c r="J51674" s="110"/>
    </row>
    <row r="51675" spans="9:10" x14ac:dyDescent="0.25">
      <c r="I51675" s="1"/>
      <c r="J51675" s="110"/>
    </row>
    <row r="51676" spans="9:10" x14ac:dyDescent="0.25">
      <c r="I51676" s="1"/>
      <c r="J51676" s="110"/>
    </row>
    <row r="51677" spans="9:10" x14ac:dyDescent="0.25">
      <c r="I51677" s="1"/>
      <c r="J51677" s="110"/>
    </row>
    <row r="51678" spans="9:10" x14ac:dyDescent="0.25">
      <c r="I51678" s="1"/>
      <c r="J51678" s="110"/>
    </row>
    <row r="51679" spans="9:10" x14ac:dyDescent="0.25">
      <c r="I51679" s="1"/>
      <c r="J51679" s="110"/>
    </row>
    <row r="51680" spans="9:10" x14ac:dyDescent="0.25">
      <c r="I51680" s="1"/>
      <c r="J51680" s="110"/>
    </row>
    <row r="51681" spans="9:10" x14ac:dyDescent="0.25">
      <c r="I51681" s="1"/>
      <c r="J51681" s="110"/>
    </row>
    <row r="51682" spans="9:10" x14ac:dyDescent="0.25">
      <c r="I51682" s="1"/>
      <c r="J51682" s="110"/>
    </row>
    <row r="51683" spans="9:10" x14ac:dyDescent="0.25">
      <c r="I51683" s="1"/>
      <c r="J51683" s="110"/>
    </row>
    <row r="51684" spans="9:10" x14ac:dyDescent="0.25">
      <c r="I51684" s="1"/>
      <c r="J51684" s="110"/>
    </row>
    <row r="51685" spans="9:10" x14ac:dyDescent="0.25">
      <c r="I51685" s="1"/>
      <c r="J51685" s="110"/>
    </row>
    <row r="51686" spans="9:10" x14ac:dyDescent="0.25">
      <c r="I51686" s="1"/>
      <c r="J51686" s="110"/>
    </row>
    <row r="51687" spans="9:10" x14ac:dyDescent="0.25">
      <c r="I51687" s="1"/>
      <c r="J51687" s="110"/>
    </row>
    <row r="51688" spans="9:10" x14ac:dyDescent="0.25">
      <c r="I51688" s="1"/>
      <c r="J51688" s="110"/>
    </row>
    <row r="51689" spans="9:10" x14ac:dyDescent="0.25">
      <c r="I51689" s="1"/>
      <c r="J51689" s="110"/>
    </row>
    <row r="51690" spans="9:10" x14ac:dyDescent="0.25">
      <c r="I51690" s="1"/>
      <c r="J51690" s="110"/>
    </row>
    <row r="51691" spans="9:10" x14ac:dyDescent="0.25">
      <c r="I51691" s="1"/>
      <c r="J51691" s="110"/>
    </row>
    <row r="51692" spans="9:10" x14ac:dyDescent="0.25">
      <c r="I51692" s="1"/>
      <c r="J51692" s="110"/>
    </row>
    <row r="51693" spans="9:10" x14ac:dyDescent="0.25">
      <c r="I51693" s="1"/>
      <c r="J51693" s="110"/>
    </row>
    <row r="51694" spans="9:10" x14ac:dyDescent="0.25">
      <c r="I51694" s="1"/>
      <c r="J51694" s="110"/>
    </row>
    <row r="51695" spans="9:10" x14ac:dyDescent="0.25">
      <c r="I51695" s="1"/>
      <c r="J51695" s="110"/>
    </row>
    <row r="51696" spans="9:10" x14ac:dyDescent="0.25">
      <c r="I51696" s="1"/>
      <c r="J51696" s="110"/>
    </row>
    <row r="51697" spans="9:10" x14ac:dyDescent="0.25">
      <c r="I51697" s="1"/>
      <c r="J51697" s="110"/>
    </row>
    <row r="51698" spans="9:10" x14ac:dyDescent="0.25">
      <c r="I51698" s="1"/>
      <c r="J51698" s="110"/>
    </row>
    <row r="51699" spans="9:10" x14ac:dyDescent="0.25">
      <c r="I51699" s="1"/>
      <c r="J51699" s="110"/>
    </row>
    <row r="51700" spans="9:10" x14ac:dyDescent="0.25">
      <c r="I51700" s="1"/>
      <c r="J51700" s="110"/>
    </row>
    <row r="51701" spans="9:10" x14ac:dyDescent="0.25">
      <c r="I51701" s="1"/>
      <c r="J51701" s="110"/>
    </row>
    <row r="51702" spans="9:10" x14ac:dyDescent="0.25">
      <c r="I51702" s="1"/>
      <c r="J51702" s="110"/>
    </row>
    <row r="51703" spans="9:10" x14ac:dyDescent="0.25">
      <c r="I51703" s="1"/>
      <c r="J51703" s="110"/>
    </row>
    <row r="51704" spans="9:10" x14ac:dyDescent="0.25">
      <c r="I51704" s="1"/>
      <c r="J51704" s="110"/>
    </row>
    <row r="51705" spans="9:10" x14ac:dyDescent="0.25">
      <c r="I51705" s="1"/>
      <c r="J51705" s="110"/>
    </row>
    <row r="51706" spans="9:10" x14ac:dyDescent="0.25">
      <c r="I51706" s="1"/>
      <c r="J51706" s="110"/>
    </row>
    <row r="51707" spans="9:10" x14ac:dyDescent="0.25">
      <c r="I51707" s="1"/>
      <c r="J51707" s="110"/>
    </row>
    <row r="51708" spans="9:10" x14ac:dyDescent="0.25">
      <c r="I51708" s="1"/>
      <c r="J51708" s="110"/>
    </row>
    <row r="51709" spans="9:10" x14ac:dyDescent="0.25">
      <c r="I51709" s="1"/>
      <c r="J51709" s="110"/>
    </row>
    <row r="51710" spans="9:10" x14ac:dyDescent="0.25">
      <c r="I51710" s="1"/>
      <c r="J51710" s="110"/>
    </row>
    <row r="51711" spans="9:10" x14ac:dyDescent="0.25">
      <c r="I51711" s="1"/>
      <c r="J51711" s="110"/>
    </row>
    <row r="51712" spans="9:10" x14ac:dyDescent="0.25">
      <c r="I51712" s="1"/>
      <c r="J51712" s="110"/>
    </row>
    <row r="51713" spans="9:10" x14ac:dyDescent="0.25">
      <c r="I51713" s="1"/>
      <c r="J51713" s="110"/>
    </row>
    <row r="51714" spans="9:10" x14ac:dyDescent="0.25">
      <c r="I51714" s="1"/>
      <c r="J51714" s="110"/>
    </row>
    <row r="51715" spans="9:10" x14ac:dyDescent="0.25">
      <c r="I51715" s="1"/>
      <c r="J51715" s="110"/>
    </row>
    <row r="51716" spans="9:10" x14ac:dyDescent="0.25">
      <c r="I51716" s="1"/>
      <c r="J51716" s="110"/>
    </row>
    <row r="51717" spans="9:10" x14ac:dyDescent="0.25">
      <c r="I51717" s="1"/>
      <c r="J51717" s="110"/>
    </row>
    <row r="51718" spans="9:10" x14ac:dyDescent="0.25">
      <c r="I51718" s="1"/>
      <c r="J51718" s="110"/>
    </row>
    <row r="51719" spans="9:10" x14ac:dyDescent="0.25">
      <c r="I51719" s="1"/>
      <c r="J51719" s="110"/>
    </row>
    <row r="51720" spans="9:10" x14ac:dyDescent="0.25">
      <c r="I51720" s="1"/>
      <c r="J51720" s="110"/>
    </row>
    <row r="51721" spans="9:10" x14ac:dyDescent="0.25">
      <c r="I51721" s="1"/>
      <c r="J51721" s="110"/>
    </row>
    <row r="51722" spans="9:10" x14ac:dyDescent="0.25">
      <c r="I51722" s="1"/>
      <c r="J51722" s="110"/>
    </row>
    <row r="51723" spans="9:10" x14ac:dyDescent="0.25">
      <c r="I51723" s="1"/>
      <c r="J51723" s="110"/>
    </row>
    <row r="51724" spans="9:10" x14ac:dyDescent="0.25">
      <c r="I51724" s="1"/>
      <c r="J51724" s="110"/>
    </row>
    <row r="51725" spans="9:10" x14ac:dyDescent="0.25">
      <c r="I51725" s="1"/>
      <c r="J51725" s="110"/>
    </row>
    <row r="51726" spans="9:10" x14ac:dyDescent="0.25">
      <c r="I51726" s="1"/>
      <c r="J51726" s="110"/>
    </row>
    <row r="51727" spans="9:10" x14ac:dyDescent="0.25">
      <c r="I51727" s="1"/>
      <c r="J51727" s="110"/>
    </row>
    <row r="51728" spans="9:10" x14ac:dyDescent="0.25">
      <c r="I51728" s="1"/>
      <c r="J51728" s="110"/>
    </row>
    <row r="51729" spans="9:10" x14ac:dyDescent="0.25">
      <c r="I51729" s="1"/>
      <c r="J51729" s="110"/>
    </row>
    <row r="51730" spans="9:10" x14ac:dyDescent="0.25">
      <c r="I51730" s="1"/>
      <c r="J51730" s="110"/>
    </row>
    <row r="51731" spans="9:10" x14ac:dyDescent="0.25">
      <c r="I51731" s="1"/>
      <c r="J51731" s="110"/>
    </row>
    <row r="51732" spans="9:10" x14ac:dyDescent="0.25">
      <c r="I51732" s="1"/>
      <c r="J51732" s="110"/>
    </row>
    <row r="51733" spans="9:10" x14ac:dyDescent="0.25">
      <c r="I51733" s="1"/>
      <c r="J51733" s="110"/>
    </row>
    <row r="51734" spans="9:10" x14ac:dyDescent="0.25">
      <c r="I51734" s="1"/>
      <c r="J51734" s="110"/>
    </row>
    <row r="51735" spans="9:10" x14ac:dyDescent="0.25">
      <c r="I51735" s="1"/>
      <c r="J51735" s="110"/>
    </row>
    <row r="51736" spans="9:10" x14ac:dyDescent="0.25">
      <c r="I51736" s="1"/>
      <c r="J51736" s="110"/>
    </row>
    <row r="51737" spans="9:10" x14ac:dyDescent="0.25">
      <c r="I51737" s="1"/>
      <c r="J51737" s="110"/>
    </row>
    <row r="51738" spans="9:10" x14ac:dyDescent="0.25">
      <c r="I51738" s="1"/>
      <c r="J51738" s="110"/>
    </row>
    <row r="51739" spans="9:10" x14ac:dyDescent="0.25">
      <c r="I51739" s="1"/>
      <c r="J51739" s="110"/>
    </row>
    <row r="51740" spans="9:10" x14ac:dyDescent="0.25">
      <c r="I51740" s="1"/>
      <c r="J51740" s="110"/>
    </row>
    <row r="51741" spans="9:10" x14ac:dyDescent="0.25">
      <c r="I51741" s="1"/>
      <c r="J51741" s="110"/>
    </row>
    <row r="51742" spans="9:10" x14ac:dyDescent="0.25">
      <c r="I51742" s="1"/>
      <c r="J51742" s="110"/>
    </row>
    <row r="51743" spans="9:10" x14ac:dyDescent="0.25">
      <c r="I51743" s="1"/>
      <c r="J51743" s="110"/>
    </row>
    <row r="51744" spans="9:10" x14ac:dyDescent="0.25">
      <c r="I51744" s="1"/>
      <c r="J51744" s="110"/>
    </row>
    <row r="51745" spans="9:10" x14ac:dyDescent="0.25">
      <c r="I51745" s="1"/>
      <c r="J51745" s="110"/>
    </row>
    <row r="51746" spans="9:10" x14ac:dyDescent="0.25">
      <c r="I51746" s="1"/>
      <c r="J51746" s="110"/>
    </row>
    <row r="51747" spans="9:10" x14ac:dyDescent="0.25">
      <c r="I51747" s="1"/>
      <c r="J51747" s="110"/>
    </row>
    <row r="51748" spans="9:10" x14ac:dyDescent="0.25">
      <c r="I51748" s="1"/>
      <c r="J51748" s="110"/>
    </row>
    <row r="51749" spans="9:10" x14ac:dyDescent="0.25">
      <c r="I51749" s="1"/>
      <c r="J51749" s="110"/>
    </row>
    <row r="51750" spans="9:10" x14ac:dyDescent="0.25">
      <c r="I51750" s="1"/>
      <c r="J51750" s="110"/>
    </row>
    <row r="51751" spans="9:10" x14ac:dyDescent="0.25">
      <c r="I51751" s="1"/>
      <c r="J51751" s="110"/>
    </row>
    <row r="51752" spans="9:10" x14ac:dyDescent="0.25">
      <c r="I51752" s="1"/>
      <c r="J51752" s="110"/>
    </row>
    <row r="51753" spans="9:10" x14ac:dyDescent="0.25">
      <c r="I51753" s="1"/>
      <c r="J51753" s="110"/>
    </row>
    <row r="51754" spans="9:10" x14ac:dyDescent="0.25">
      <c r="I51754" s="1"/>
      <c r="J51754" s="110"/>
    </row>
    <row r="51755" spans="9:10" x14ac:dyDescent="0.25">
      <c r="I51755" s="1"/>
      <c r="J51755" s="110"/>
    </row>
    <row r="51756" spans="9:10" x14ac:dyDescent="0.25">
      <c r="I51756" s="1"/>
      <c r="J51756" s="110"/>
    </row>
    <row r="51757" spans="9:10" x14ac:dyDescent="0.25">
      <c r="I51757" s="1"/>
      <c r="J51757" s="110"/>
    </row>
    <row r="51758" spans="9:10" x14ac:dyDescent="0.25">
      <c r="I51758" s="1"/>
      <c r="J51758" s="110"/>
    </row>
    <row r="51759" spans="9:10" x14ac:dyDescent="0.25">
      <c r="I51759" s="1"/>
      <c r="J51759" s="110"/>
    </row>
    <row r="51760" spans="9:10" x14ac:dyDescent="0.25">
      <c r="I51760" s="1"/>
      <c r="J51760" s="110"/>
    </row>
    <row r="51761" spans="9:10" x14ac:dyDescent="0.25">
      <c r="I51761" s="1"/>
      <c r="J51761" s="110"/>
    </row>
    <row r="51762" spans="9:10" x14ac:dyDescent="0.25">
      <c r="I51762" s="1"/>
      <c r="J51762" s="110"/>
    </row>
    <row r="51763" spans="9:10" x14ac:dyDescent="0.25">
      <c r="I51763" s="1"/>
      <c r="J51763" s="110"/>
    </row>
    <row r="51764" spans="9:10" x14ac:dyDescent="0.25">
      <c r="I51764" s="1"/>
      <c r="J51764" s="110"/>
    </row>
    <row r="51765" spans="9:10" x14ac:dyDescent="0.25">
      <c r="I51765" s="1"/>
      <c r="J51765" s="110"/>
    </row>
    <row r="51766" spans="9:10" x14ac:dyDescent="0.25">
      <c r="I51766" s="1"/>
      <c r="J51766" s="110"/>
    </row>
    <row r="51767" spans="9:10" x14ac:dyDescent="0.25">
      <c r="I51767" s="1"/>
      <c r="J51767" s="110"/>
    </row>
    <row r="51768" spans="9:10" x14ac:dyDescent="0.25">
      <c r="I51768" s="1"/>
      <c r="J51768" s="110"/>
    </row>
    <row r="51769" spans="9:10" x14ac:dyDescent="0.25">
      <c r="I51769" s="1"/>
      <c r="J51769" s="110"/>
    </row>
    <row r="51770" spans="9:10" x14ac:dyDescent="0.25">
      <c r="I51770" s="1"/>
      <c r="J51770" s="110"/>
    </row>
    <row r="51771" spans="9:10" x14ac:dyDescent="0.25">
      <c r="I51771" s="1"/>
      <c r="J51771" s="110"/>
    </row>
    <row r="51772" spans="9:10" x14ac:dyDescent="0.25">
      <c r="I51772" s="1"/>
      <c r="J51772" s="110"/>
    </row>
    <row r="51773" spans="9:10" x14ac:dyDescent="0.25">
      <c r="I51773" s="1"/>
      <c r="J51773" s="110"/>
    </row>
    <row r="51774" spans="9:10" x14ac:dyDescent="0.25">
      <c r="I51774" s="1"/>
      <c r="J51774" s="110"/>
    </row>
    <row r="51775" spans="9:10" x14ac:dyDescent="0.25">
      <c r="I51775" s="1"/>
      <c r="J51775" s="110"/>
    </row>
    <row r="51776" spans="9:10" x14ac:dyDescent="0.25">
      <c r="I51776" s="1"/>
      <c r="J51776" s="110"/>
    </row>
    <row r="51777" spans="9:10" x14ac:dyDescent="0.25">
      <c r="I51777" s="1"/>
      <c r="J51777" s="110"/>
    </row>
    <row r="51778" spans="9:10" x14ac:dyDescent="0.25">
      <c r="I51778" s="1"/>
      <c r="J51778" s="110"/>
    </row>
    <row r="51779" spans="9:10" x14ac:dyDescent="0.25">
      <c r="I51779" s="1"/>
      <c r="J51779" s="110"/>
    </row>
    <row r="51780" spans="9:10" x14ac:dyDescent="0.25">
      <c r="I51780" s="1"/>
      <c r="J51780" s="110"/>
    </row>
    <row r="51781" spans="9:10" x14ac:dyDescent="0.25">
      <c r="I51781" s="1"/>
      <c r="J51781" s="110"/>
    </row>
    <row r="51782" spans="9:10" x14ac:dyDescent="0.25">
      <c r="I51782" s="1"/>
      <c r="J51782" s="110"/>
    </row>
    <row r="51783" spans="9:10" x14ac:dyDescent="0.25">
      <c r="I51783" s="1"/>
      <c r="J51783" s="110"/>
    </row>
    <row r="51784" spans="9:10" x14ac:dyDescent="0.25">
      <c r="I51784" s="1"/>
      <c r="J51784" s="110"/>
    </row>
    <row r="51785" spans="9:10" x14ac:dyDescent="0.25">
      <c r="I51785" s="1"/>
      <c r="J51785" s="110"/>
    </row>
    <row r="51786" spans="9:10" x14ac:dyDescent="0.25">
      <c r="I51786" s="1"/>
      <c r="J51786" s="110"/>
    </row>
    <row r="51787" spans="9:10" x14ac:dyDescent="0.25">
      <c r="I51787" s="1"/>
      <c r="J51787" s="110"/>
    </row>
    <row r="51788" spans="9:10" x14ac:dyDescent="0.25">
      <c r="I51788" s="1"/>
      <c r="J51788" s="110"/>
    </row>
    <row r="51789" spans="9:10" x14ac:dyDescent="0.25">
      <c r="I51789" s="1"/>
      <c r="J51789" s="110"/>
    </row>
    <row r="51790" spans="9:10" x14ac:dyDescent="0.25">
      <c r="I51790" s="1"/>
      <c r="J51790" s="110"/>
    </row>
    <row r="51791" spans="9:10" x14ac:dyDescent="0.25">
      <c r="I51791" s="1"/>
      <c r="J51791" s="110"/>
    </row>
    <row r="51792" spans="9:10" x14ac:dyDescent="0.25">
      <c r="I51792" s="1"/>
      <c r="J51792" s="110"/>
    </row>
    <row r="51793" spans="9:10" x14ac:dyDescent="0.25">
      <c r="I51793" s="1"/>
      <c r="J51793" s="110"/>
    </row>
    <row r="51794" spans="9:10" x14ac:dyDescent="0.25">
      <c r="I51794" s="1"/>
      <c r="J51794" s="110"/>
    </row>
    <row r="51795" spans="9:10" x14ac:dyDescent="0.25">
      <c r="I51795" s="1"/>
      <c r="J51795" s="110"/>
    </row>
    <row r="51796" spans="9:10" x14ac:dyDescent="0.25">
      <c r="I51796" s="1"/>
      <c r="J51796" s="110"/>
    </row>
    <row r="51797" spans="9:10" x14ac:dyDescent="0.25">
      <c r="I51797" s="1"/>
      <c r="J51797" s="110"/>
    </row>
    <row r="51798" spans="9:10" x14ac:dyDescent="0.25">
      <c r="I51798" s="1"/>
      <c r="J51798" s="110"/>
    </row>
    <row r="51799" spans="9:10" x14ac:dyDescent="0.25">
      <c r="I51799" s="1"/>
      <c r="J51799" s="110"/>
    </row>
    <row r="51800" spans="9:10" x14ac:dyDescent="0.25">
      <c r="I51800" s="1"/>
      <c r="J51800" s="110"/>
    </row>
    <row r="51801" spans="9:10" x14ac:dyDescent="0.25">
      <c r="I51801" s="1"/>
      <c r="J51801" s="110"/>
    </row>
    <row r="51802" spans="9:10" x14ac:dyDescent="0.25">
      <c r="I51802" s="1"/>
      <c r="J51802" s="110"/>
    </row>
    <row r="51803" spans="9:10" x14ac:dyDescent="0.25">
      <c r="I51803" s="1"/>
      <c r="J51803" s="110"/>
    </row>
    <row r="51804" spans="9:10" x14ac:dyDescent="0.25">
      <c r="I51804" s="1"/>
      <c r="J51804" s="110"/>
    </row>
    <row r="51805" spans="9:10" x14ac:dyDescent="0.25">
      <c r="I51805" s="1"/>
      <c r="J51805" s="110"/>
    </row>
    <row r="51806" spans="9:10" x14ac:dyDescent="0.25">
      <c r="I51806" s="1"/>
      <c r="J51806" s="110"/>
    </row>
    <row r="51807" spans="9:10" x14ac:dyDescent="0.25">
      <c r="I51807" s="1"/>
      <c r="J51807" s="110"/>
    </row>
    <row r="51808" spans="9:10" x14ac:dyDescent="0.25">
      <c r="I51808" s="1"/>
      <c r="J51808" s="110"/>
    </row>
    <row r="51809" spans="9:10" x14ac:dyDescent="0.25">
      <c r="I51809" s="1"/>
      <c r="J51809" s="110"/>
    </row>
    <row r="51810" spans="9:10" x14ac:dyDescent="0.25">
      <c r="I51810" s="1"/>
      <c r="J51810" s="110"/>
    </row>
    <row r="51811" spans="9:10" x14ac:dyDescent="0.25">
      <c r="I51811" s="1"/>
      <c r="J51811" s="110"/>
    </row>
    <row r="51812" spans="9:10" x14ac:dyDescent="0.25">
      <c r="I51812" s="1"/>
      <c r="J51812" s="110"/>
    </row>
    <row r="51813" spans="9:10" x14ac:dyDescent="0.25">
      <c r="I51813" s="1"/>
      <c r="J51813" s="110"/>
    </row>
    <row r="51814" spans="9:10" x14ac:dyDescent="0.25">
      <c r="I51814" s="1"/>
      <c r="J51814" s="110"/>
    </row>
    <row r="51815" spans="9:10" x14ac:dyDescent="0.25">
      <c r="I51815" s="1"/>
      <c r="J51815" s="110"/>
    </row>
    <row r="51816" spans="9:10" x14ac:dyDescent="0.25">
      <c r="I51816" s="1"/>
      <c r="J51816" s="110"/>
    </row>
    <row r="51817" spans="9:10" x14ac:dyDescent="0.25">
      <c r="I51817" s="1"/>
      <c r="J51817" s="110"/>
    </row>
    <row r="51818" spans="9:10" x14ac:dyDescent="0.25">
      <c r="I51818" s="1"/>
      <c r="J51818" s="110"/>
    </row>
    <row r="51819" spans="9:10" x14ac:dyDescent="0.25">
      <c r="I51819" s="1"/>
      <c r="J51819" s="110"/>
    </row>
    <row r="51820" spans="9:10" x14ac:dyDescent="0.25">
      <c r="I51820" s="1"/>
      <c r="J51820" s="110"/>
    </row>
    <row r="51821" spans="9:10" x14ac:dyDescent="0.25">
      <c r="I51821" s="1"/>
      <c r="J51821" s="110"/>
    </row>
    <row r="51822" spans="9:10" x14ac:dyDescent="0.25">
      <c r="I51822" s="1"/>
      <c r="J51822" s="110"/>
    </row>
    <row r="51823" spans="9:10" x14ac:dyDescent="0.25">
      <c r="I51823" s="1"/>
      <c r="J51823" s="110"/>
    </row>
    <row r="51824" spans="9:10" x14ac:dyDescent="0.25">
      <c r="I51824" s="1"/>
      <c r="J51824" s="110"/>
    </row>
    <row r="51825" spans="9:10" x14ac:dyDescent="0.25">
      <c r="I51825" s="1"/>
      <c r="J51825" s="110"/>
    </row>
    <row r="51826" spans="9:10" x14ac:dyDescent="0.25">
      <c r="I51826" s="1"/>
      <c r="J51826" s="110"/>
    </row>
    <row r="51827" spans="9:10" x14ac:dyDescent="0.25">
      <c r="I51827" s="1"/>
      <c r="J51827" s="110"/>
    </row>
    <row r="51828" spans="9:10" x14ac:dyDescent="0.25">
      <c r="I51828" s="1"/>
      <c r="J51828" s="110"/>
    </row>
    <row r="51829" spans="9:10" x14ac:dyDescent="0.25">
      <c r="I51829" s="1"/>
      <c r="J51829" s="110"/>
    </row>
    <row r="51830" spans="9:10" x14ac:dyDescent="0.25">
      <c r="I51830" s="1"/>
      <c r="J51830" s="110"/>
    </row>
    <row r="51831" spans="9:10" x14ac:dyDescent="0.25">
      <c r="I51831" s="1"/>
      <c r="J51831" s="110"/>
    </row>
    <row r="51832" spans="9:10" x14ac:dyDescent="0.25">
      <c r="I51832" s="1"/>
      <c r="J51832" s="110"/>
    </row>
    <row r="51833" spans="9:10" x14ac:dyDescent="0.25">
      <c r="I51833" s="1"/>
      <c r="J51833" s="110"/>
    </row>
    <row r="51834" spans="9:10" x14ac:dyDescent="0.25">
      <c r="I51834" s="1"/>
      <c r="J51834" s="110"/>
    </row>
    <row r="51835" spans="9:10" x14ac:dyDescent="0.25">
      <c r="I51835" s="1"/>
      <c r="J51835" s="110"/>
    </row>
    <row r="51836" spans="9:10" x14ac:dyDescent="0.25">
      <c r="I51836" s="1"/>
      <c r="J51836" s="110"/>
    </row>
    <row r="51837" spans="9:10" x14ac:dyDescent="0.25">
      <c r="I51837" s="1"/>
      <c r="J51837" s="110"/>
    </row>
    <row r="51838" spans="9:10" x14ac:dyDescent="0.25">
      <c r="I51838" s="1"/>
      <c r="J51838" s="110"/>
    </row>
    <row r="51839" spans="9:10" x14ac:dyDescent="0.25">
      <c r="I51839" s="1"/>
      <c r="J51839" s="110"/>
    </row>
    <row r="51840" spans="9:10" x14ac:dyDescent="0.25">
      <c r="I51840" s="1"/>
      <c r="J51840" s="110"/>
    </row>
    <row r="51841" spans="9:10" x14ac:dyDescent="0.25">
      <c r="I51841" s="1"/>
      <c r="J51841" s="110"/>
    </row>
    <row r="51842" spans="9:10" x14ac:dyDescent="0.25">
      <c r="I51842" s="1"/>
      <c r="J51842" s="110"/>
    </row>
    <row r="51843" spans="9:10" x14ac:dyDescent="0.25">
      <c r="I51843" s="1"/>
      <c r="J51843" s="110"/>
    </row>
    <row r="51844" spans="9:10" x14ac:dyDescent="0.25">
      <c r="I51844" s="1"/>
      <c r="J51844" s="110"/>
    </row>
    <row r="51845" spans="9:10" x14ac:dyDescent="0.25">
      <c r="I51845" s="1"/>
      <c r="J51845" s="110"/>
    </row>
    <row r="51846" spans="9:10" x14ac:dyDescent="0.25">
      <c r="I51846" s="1"/>
      <c r="J51846" s="110"/>
    </row>
    <row r="51847" spans="9:10" x14ac:dyDescent="0.25">
      <c r="I51847" s="1"/>
      <c r="J51847" s="110"/>
    </row>
    <row r="51848" spans="9:10" x14ac:dyDescent="0.25">
      <c r="I51848" s="1"/>
      <c r="J51848" s="110"/>
    </row>
    <row r="51849" spans="9:10" x14ac:dyDescent="0.25">
      <c r="I51849" s="1"/>
      <c r="J51849" s="110"/>
    </row>
    <row r="51850" spans="9:10" x14ac:dyDescent="0.25">
      <c r="I51850" s="1"/>
      <c r="J51850" s="110"/>
    </row>
    <row r="51851" spans="9:10" x14ac:dyDescent="0.25">
      <c r="I51851" s="1"/>
      <c r="J51851" s="110"/>
    </row>
    <row r="51852" spans="9:10" x14ac:dyDescent="0.25">
      <c r="I51852" s="1"/>
      <c r="J51852" s="110"/>
    </row>
    <row r="51853" spans="9:10" x14ac:dyDescent="0.25">
      <c r="I51853" s="1"/>
      <c r="J51853" s="110"/>
    </row>
    <row r="51854" spans="9:10" x14ac:dyDescent="0.25">
      <c r="I51854" s="1"/>
      <c r="J51854" s="110"/>
    </row>
    <row r="51855" spans="9:10" x14ac:dyDescent="0.25">
      <c r="I51855" s="1"/>
      <c r="J51855" s="110"/>
    </row>
    <row r="51856" spans="9:10" x14ac:dyDescent="0.25">
      <c r="I51856" s="1"/>
      <c r="J51856" s="110"/>
    </row>
    <row r="51857" spans="9:10" x14ac:dyDescent="0.25">
      <c r="I51857" s="1"/>
      <c r="J51857" s="110"/>
    </row>
    <row r="51858" spans="9:10" x14ac:dyDescent="0.25">
      <c r="I51858" s="1"/>
      <c r="J51858" s="110"/>
    </row>
    <row r="51859" spans="9:10" x14ac:dyDescent="0.25">
      <c r="I51859" s="1"/>
      <c r="J51859" s="110"/>
    </row>
    <row r="51860" spans="9:10" x14ac:dyDescent="0.25">
      <c r="I51860" s="1"/>
      <c r="J51860" s="110"/>
    </row>
    <row r="51861" spans="9:10" x14ac:dyDescent="0.25">
      <c r="I51861" s="1"/>
      <c r="J51861" s="110"/>
    </row>
    <row r="51862" spans="9:10" x14ac:dyDescent="0.25">
      <c r="I51862" s="1"/>
      <c r="J51862" s="110"/>
    </row>
    <row r="51863" spans="9:10" x14ac:dyDescent="0.25">
      <c r="I51863" s="1"/>
      <c r="J51863" s="110"/>
    </row>
    <row r="51864" spans="9:10" x14ac:dyDescent="0.25">
      <c r="I51864" s="1"/>
      <c r="J51864" s="110"/>
    </row>
    <row r="51865" spans="9:10" x14ac:dyDescent="0.25">
      <c r="I51865" s="1"/>
      <c r="J51865" s="110"/>
    </row>
    <row r="51866" spans="9:10" x14ac:dyDescent="0.25">
      <c r="I51866" s="1"/>
      <c r="J51866" s="110"/>
    </row>
    <row r="51867" spans="9:10" x14ac:dyDescent="0.25">
      <c r="I51867" s="1"/>
      <c r="J51867" s="110"/>
    </row>
    <row r="51868" spans="9:10" x14ac:dyDescent="0.25">
      <c r="I51868" s="1"/>
      <c r="J51868" s="110"/>
    </row>
    <row r="51869" spans="9:10" x14ac:dyDescent="0.25">
      <c r="I51869" s="1"/>
      <c r="J51869" s="110"/>
    </row>
    <row r="51870" spans="9:10" x14ac:dyDescent="0.25">
      <c r="I51870" s="1"/>
      <c r="J51870" s="110"/>
    </row>
    <row r="51871" spans="9:10" x14ac:dyDescent="0.25">
      <c r="I51871" s="1"/>
      <c r="J51871" s="110"/>
    </row>
    <row r="51872" spans="9:10" x14ac:dyDescent="0.25">
      <c r="I51872" s="1"/>
      <c r="J51872" s="110"/>
    </row>
    <row r="51873" spans="9:10" x14ac:dyDescent="0.25">
      <c r="I51873" s="1"/>
      <c r="J51873" s="110"/>
    </row>
    <row r="51874" spans="9:10" x14ac:dyDescent="0.25">
      <c r="I51874" s="1"/>
      <c r="J51874" s="110"/>
    </row>
    <row r="51875" spans="9:10" x14ac:dyDescent="0.25">
      <c r="I51875" s="1"/>
      <c r="J51875" s="110"/>
    </row>
    <row r="51876" spans="9:10" x14ac:dyDescent="0.25">
      <c r="I51876" s="1"/>
      <c r="J51876" s="110"/>
    </row>
    <row r="51877" spans="9:10" x14ac:dyDescent="0.25">
      <c r="I51877" s="1"/>
      <c r="J51877" s="110"/>
    </row>
    <row r="51878" spans="9:10" x14ac:dyDescent="0.25">
      <c r="I51878" s="1"/>
      <c r="J51878" s="110"/>
    </row>
    <row r="51879" spans="9:10" x14ac:dyDescent="0.25">
      <c r="I51879" s="1"/>
      <c r="J51879" s="110"/>
    </row>
    <row r="51880" spans="9:10" x14ac:dyDescent="0.25">
      <c r="I51880" s="1"/>
      <c r="J51880" s="110"/>
    </row>
    <row r="51881" spans="9:10" x14ac:dyDescent="0.25">
      <c r="I51881" s="1"/>
      <c r="J51881" s="110"/>
    </row>
    <row r="51882" spans="9:10" x14ac:dyDescent="0.25">
      <c r="I51882" s="1"/>
      <c r="J51882" s="110"/>
    </row>
    <row r="51883" spans="9:10" x14ac:dyDescent="0.25">
      <c r="I51883" s="1"/>
      <c r="J51883" s="110"/>
    </row>
    <row r="51884" spans="9:10" x14ac:dyDescent="0.25">
      <c r="I51884" s="1"/>
      <c r="J51884" s="110"/>
    </row>
    <row r="51885" spans="9:10" x14ac:dyDescent="0.25">
      <c r="I51885" s="1"/>
      <c r="J51885" s="110"/>
    </row>
    <row r="51886" spans="9:10" x14ac:dyDescent="0.25">
      <c r="I51886" s="1"/>
      <c r="J51886" s="110"/>
    </row>
    <row r="51887" spans="9:10" x14ac:dyDescent="0.25">
      <c r="I51887" s="1"/>
      <c r="J51887" s="110"/>
    </row>
    <row r="51888" spans="9:10" x14ac:dyDescent="0.25">
      <c r="I51888" s="1"/>
      <c r="J51888" s="110"/>
    </row>
    <row r="51889" spans="9:10" x14ac:dyDescent="0.25">
      <c r="I51889" s="1"/>
      <c r="J51889" s="110"/>
    </row>
    <row r="51890" spans="9:10" x14ac:dyDescent="0.25">
      <c r="I51890" s="1"/>
      <c r="J51890" s="110"/>
    </row>
    <row r="51891" spans="9:10" x14ac:dyDescent="0.25">
      <c r="I51891" s="1"/>
      <c r="J51891" s="110"/>
    </row>
    <row r="51892" spans="9:10" x14ac:dyDescent="0.25">
      <c r="I51892" s="1"/>
      <c r="J51892" s="110"/>
    </row>
    <row r="51893" spans="9:10" x14ac:dyDescent="0.25">
      <c r="I51893" s="1"/>
      <c r="J51893" s="110"/>
    </row>
    <row r="51894" spans="9:10" x14ac:dyDescent="0.25">
      <c r="I51894" s="1"/>
      <c r="J51894" s="110"/>
    </row>
    <row r="51895" spans="9:10" x14ac:dyDescent="0.25">
      <c r="I51895" s="1"/>
      <c r="J51895" s="110"/>
    </row>
    <row r="51896" spans="9:10" x14ac:dyDescent="0.25">
      <c r="I51896" s="1"/>
      <c r="J51896" s="110"/>
    </row>
    <row r="51897" spans="9:10" x14ac:dyDescent="0.25">
      <c r="I51897" s="1"/>
      <c r="J51897" s="110"/>
    </row>
    <row r="51898" spans="9:10" x14ac:dyDescent="0.25">
      <c r="I51898" s="1"/>
      <c r="J51898" s="110"/>
    </row>
    <row r="51899" spans="9:10" x14ac:dyDescent="0.25">
      <c r="I51899" s="1"/>
      <c r="J51899" s="110"/>
    </row>
    <row r="51900" spans="9:10" x14ac:dyDescent="0.25">
      <c r="I51900" s="1"/>
      <c r="J51900" s="110"/>
    </row>
    <row r="51901" spans="9:10" x14ac:dyDescent="0.25">
      <c r="I51901" s="1"/>
      <c r="J51901" s="110"/>
    </row>
    <row r="51902" spans="9:10" x14ac:dyDescent="0.25">
      <c r="I51902" s="1"/>
      <c r="J51902" s="110"/>
    </row>
    <row r="51903" spans="9:10" x14ac:dyDescent="0.25">
      <c r="I51903" s="1"/>
      <c r="J51903" s="110"/>
    </row>
    <row r="51904" spans="9:10" x14ac:dyDescent="0.25">
      <c r="I51904" s="1"/>
      <c r="J51904" s="110"/>
    </row>
    <row r="51905" spans="9:10" x14ac:dyDescent="0.25">
      <c r="I51905" s="1"/>
      <c r="J51905" s="110"/>
    </row>
    <row r="51906" spans="9:10" x14ac:dyDescent="0.25">
      <c r="I51906" s="1"/>
      <c r="J51906" s="110"/>
    </row>
    <row r="51907" spans="9:10" x14ac:dyDescent="0.25">
      <c r="I51907" s="1"/>
      <c r="J51907" s="110"/>
    </row>
    <row r="51908" spans="9:10" x14ac:dyDescent="0.25">
      <c r="I51908" s="1"/>
      <c r="J51908" s="110"/>
    </row>
    <row r="51909" spans="9:10" x14ac:dyDescent="0.25">
      <c r="I51909" s="1"/>
      <c r="J51909" s="110"/>
    </row>
    <row r="51910" spans="9:10" x14ac:dyDescent="0.25">
      <c r="I51910" s="1"/>
      <c r="J51910" s="110"/>
    </row>
    <row r="51911" spans="9:10" x14ac:dyDescent="0.25">
      <c r="I51911" s="1"/>
      <c r="J51911" s="110"/>
    </row>
    <row r="51912" spans="9:10" x14ac:dyDescent="0.25">
      <c r="I51912" s="1"/>
      <c r="J51912" s="110"/>
    </row>
    <row r="51913" spans="9:10" x14ac:dyDescent="0.25">
      <c r="I51913" s="1"/>
      <c r="J51913" s="110"/>
    </row>
    <row r="51914" spans="9:10" x14ac:dyDescent="0.25">
      <c r="I51914" s="1"/>
      <c r="J51914" s="110"/>
    </row>
    <row r="51915" spans="9:10" x14ac:dyDescent="0.25">
      <c r="I51915" s="1"/>
      <c r="J51915" s="110"/>
    </row>
    <row r="51916" spans="9:10" x14ac:dyDescent="0.25">
      <c r="I51916" s="1"/>
      <c r="J51916" s="110"/>
    </row>
    <row r="51917" spans="9:10" x14ac:dyDescent="0.25">
      <c r="I51917" s="1"/>
      <c r="J51917" s="110"/>
    </row>
    <row r="51918" spans="9:10" x14ac:dyDescent="0.25">
      <c r="I51918" s="1"/>
      <c r="J51918" s="110"/>
    </row>
    <row r="51919" spans="9:10" x14ac:dyDescent="0.25">
      <c r="I51919" s="1"/>
      <c r="J51919" s="110"/>
    </row>
    <row r="51920" spans="9:10" x14ac:dyDescent="0.25">
      <c r="I51920" s="1"/>
      <c r="J51920" s="110"/>
    </row>
    <row r="51921" spans="9:10" x14ac:dyDescent="0.25">
      <c r="I51921" s="1"/>
      <c r="J51921" s="110"/>
    </row>
    <row r="51922" spans="9:10" x14ac:dyDescent="0.25">
      <c r="I51922" s="1"/>
      <c r="J51922" s="110"/>
    </row>
    <row r="51923" spans="9:10" x14ac:dyDescent="0.25">
      <c r="I51923" s="1"/>
      <c r="J51923" s="110"/>
    </row>
    <row r="51924" spans="9:10" x14ac:dyDescent="0.25">
      <c r="I51924" s="1"/>
      <c r="J51924" s="110"/>
    </row>
    <row r="51925" spans="9:10" x14ac:dyDescent="0.25">
      <c r="I51925" s="1"/>
      <c r="J51925" s="110"/>
    </row>
    <row r="51926" spans="9:10" x14ac:dyDescent="0.25">
      <c r="I51926" s="1"/>
      <c r="J51926" s="110"/>
    </row>
    <row r="51927" spans="9:10" x14ac:dyDescent="0.25">
      <c r="I51927" s="1"/>
      <c r="J51927" s="110"/>
    </row>
    <row r="51928" spans="9:10" x14ac:dyDescent="0.25">
      <c r="I51928" s="1"/>
      <c r="J51928" s="110"/>
    </row>
    <row r="51929" spans="9:10" x14ac:dyDescent="0.25">
      <c r="I51929" s="1"/>
      <c r="J51929" s="110"/>
    </row>
    <row r="51930" spans="9:10" x14ac:dyDescent="0.25">
      <c r="I51930" s="1"/>
      <c r="J51930" s="110"/>
    </row>
    <row r="51931" spans="9:10" x14ac:dyDescent="0.25">
      <c r="I51931" s="1"/>
      <c r="J51931" s="110"/>
    </row>
    <row r="51932" spans="9:10" x14ac:dyDescent="0.25">
      <c r="I51932" s="1"/>
      <c r="J51932" s="110"/>
    </row>
    <row r="51933" spans="9:10" x14ac:dyDescent="0.25">
      <c r="I51933" s="1"/>
      <c r="J51933" s="110"/>
    </row>
    <row r="51934" spans="9:10" x14ac:dyDescent="0.25">
      <c r="I51934" s="1"/>
      <c r="J51934" s="110"/>
    </row>
    <row r="51935" spans="9:10" x14ac:dyDescent="0.25">
      <c r="I51935" s="1"/>
      <c r="J51935" s="110"/>
    </row>
    <row r="51936" spans="9:10" x14ac:dyDescent="0.25">
      <c r="I51936" s="1"/>
      <c r="J51936" s="110"/>
    </row>
    <row r="51937" spans="9:10" x14ac:dyDescent="0.25">
      <c r="I51937" s="1"/>
      <c r="J51937" s="110"/>
    </row>
    <row r="51938" spans="9:10" x14ac:dyDescent="0.25">
      <c r="I51938" s="1"/>
      <c r="J51938" s="110"/>
    </row>
    <row r="51939" spans="9:10" x14ac:dyDescent="0.25">
      <c r="I51939" s="1"/>
      <c r="J51939" s="110"/>
    </row>
    <row r="51940" spans="9:10" x14ac:dyDescent="0.25">
      <c r="I51940" s="1"/>
      <c r="J51940" s="110"/>
    </row>
    <row r="51941" spans="9:10" x14ac:dyDescent="0.25">
      <c r="I51941" s="1"/>
      <c r="J51941" s="110"/>
    </row>
    <row r="51942" spans="9:10" x14ac:dyDescent="0.25">
      <c r="I51942" s="1"/>
      <c r="J51942" s="110"/>
    </row>
    <row r="51943" spans="9:10" x14ac:dyDescent="0.25">
      <c r="I51943" s="1"/>
      <c r="J51943" s="110"/>
    </row>
    <row r="51944" spans="9:10" x14ac:dyDescent="0.25">
      <c r="I51944" s="1"/>
      <c r="J51944" s="110"/>
    </row>
    <row r="51945" spans="9:10" x14ac:dyDescent="0.25">
      <c r="I51945" s="1"/>
      <c r="J51945" s="110"/>
    </row>
    <row r="51946" spans="9:10" x14ac:dyDescent="0.25">
      <c r="I51946" s="1"/>
      <c r="J51946" s="110"/>
    </row>
    <row r="51947" spans="9:10" x14ac:dyDescent="0.25">
      <c r="I51947" s="1"/>
      <c r="J51947" s="110"/>
    </row>
    <row r="51948" spans="9:10" x14ac:dyDescent="0.25">
      <c r="I51948" s="1"/>
      <c r="J51948" s="110"/>
    </row>
    <row r="51949" spans="9:10" x14ac:dyDescent="0.25">
      <c r="I51949" s="1"/>
      <c r="J51949" s="110"/>
    </row>
    <row r="51950" spans="9:10" x14ac:dyDescent="0.25">
      <c r="I51950" s="1"/>
      <c r="J51950" s="110"/>
    </row>
    <row r="51951" spans="9:10" x14ac:dyDescent="0.25">
      <c r="I51951" s="1"/>
      <c r="J51951" s="110"/>
    </row>
    <row r="51952" spans="9:10" x14ac:dyDescent="0.25">
      <c r="I51952" s="1"/>
      <c r="J51952" s="110"/>
    </row>
    <row r="51953" spans="9:10" x14ac:dyDescent="0.25">
      <c r="I51953" s="1"/>
      <c r="J51953" s="110"/>
    </row>
    <row r="51954" spans="9:10" x14ac:dyDescent="0.25">
      <c r="I51954" s="1"/>
      <c r="J51954" s="110"/>
    </row>
    <row r="51955" spans="9:10" x14ac:dyDescent="0.25">
      <c r="I51955" s="1"/>
      <c r="J51955" s="110"/>
    </row>
    <row r="51956" spans="9:10" x14ac:dyDescent="0.25">
      <c r="I51956" s="1"/>
      <c r="J51956" s="110"/>
    </row>
    <row r="51957" spans="9:10" x14ac:dyDescent="0.25">
      <c r="I51957" s="1"/>
      <c r="J51957" s="110"/>
    </row>
    <row r="51958" spans="9:10" x14ac:dyDescent="0.25">
      <c r="I51958" s="1"/>
      <c r="J51958" s="110"/>
    </row>
    <row r="51959" spans="9:10" x14ac:dyDescent="0.25">
      <c r="I51959" s="1"/>
      <c r="J51959" s="110"/>
    </row>
    <row r="51960" spans="9:10" x14ac:dyDescent="0.25">
      <c r="I51960" s="1"/>
      <c r="J51960" s="110"/>
    </row>
    <row r="51961" spans="9:10" x14ac:dyDescent="0.25">
      <c r="I51961" s="1"/>
      <c r="J51961" s="110"/>
    </row>
    <row r="51962" spans="9:10" x14ac:dyDescent="0.25">
      <c r="I51962" s="1"/>
      <c r="J51962" s="110"/>
    </row>
    <row r="51963" spans="9:10" x14ac:dyDescent="0.25">
      <c r="I51963" s="1"/>
      <c r="J51963" s="110"/>
    </row>
    <row r="51964" spans="9:10" x14ac:dyDescent="0.25">
      <c r="I51964" s="1"/>
      <c r="J51964" s="110"/>
    </row>
    <row r="51965" spans="9:10" x14ac:dyDescent="0.25">
      <c r="I51965" s="1"/>
      <c r="J51965" s="110"/>
    </row>
    <row r="51966" spans="9:10" x14ac:dyDescent="0.25">
      <c r="I51966" s="1"/>
      <c r="J51966" s="110"/>
    </row>
    <row r="51967" spans="9:10" x14ac:dyDescent="0.25">
      <c r="I51967" s="1"/>
      <c r="J51967" s="110"/>
    </row>
    <row r="51968" spans="9:10" x14ac:dyDescent="0.25">
      <c r="I51968" s="1"/>
      <c r="J51968" s="110"/>
    </row>
    <row r="51969" spans="9:10" x14ac:dyDescent="0.25">
      <c r="I51969" s="1"/>
      <c r="J51969" s="110"/>
    </row>
    <row r="51970" spans="9:10" x14ac:dyDescent="0.25">
      <c r="I51970" s="1"/>
      <c r="J51970" s="110"/>
    </row>
    <row r="51971" spans="9:10" x14ac:dyDescent="0.25">
      <c r="I51971" s="1"/>
      <c r="J51971" s="110"/>
    </row>
    <row r="51972" spans="9:10" x14ac:dyDescent="0.25">
      <c r="I51972" s="1"/>
      <c r="J51972" s="110"/>
    </row>
    <row r="51973" spans="9:10" x14ac:dyDescent="0.25">
      <c r="I51973" s="1"/>
      <c r="J51973" s="110"/>
    </row>
    <row r="51974" spans="9:10" x14ac:dyDescent="0.25">
      <c r="I51974" s="1"/>
      <c r="J51974" s="110"/>
    </row>
    <row r="51975" spans="9:10" x14ac:dyDescent="0.25">
      <c r="I51975" s="1"/>
      <c r="J51975" s="110"/>
    </row>
    <row r="51976" spans="9:10" x14ac:dyDescent="0.25">
      <c r="I51976" s="1"/>
      <c r="J51976" s="110"/>
    </row>
    <row r="51977" spans="9:10" x14ac:dyDescent="0.25">
      <c r="I51977" s="1"/>
      <c r="J51977" s="110"/>
    </row>
    <row r="51978" spans="9:10" x14ac:dyDescent="0.25">
      <c r="I51978" s="1"/>
      <c r="J51978" s="110"/>
    </row>
    <row r="51979" spans="9:10" x14ac:dyDescent="0.25">
      <c r="I51979" s="1"/>
      <c r="J51979" s="110"/>
    </row>
    <row r="51980" spans="9:10" x14ac:dyDescent="0.25">
      <c r="I51980" s="1"/>
      <c r="J51980" s="110"/>
    </row>
    <row r="51981" spans="9:10" x14ac:dyDescent="0.25">
      <c r="I51981" s="1"/>
      <c r="J51981" s="110"/>
    </row>
    <row r="51982" spans="9:10" x14ac:dyDescent="0.25">
      <c r="I51982" s="1"/>
      <c r="J51982" s="110"/>
    </row>
    <row r="51983" spans="9:10" x14ac:dyDescent="0.25">
      <c r="I51983" s="1"/>
      <c r="J51983" s="110"/>
    </row>
    <row r="51984" spans="9:10" x14ac:dyDescent="0.25">
      <c r="I51984" s="1"/>
      <c r="J51984" s="110"/>
    </row>
    <row r="51985" spans="9:10" x14ac:dyDescent="0.25">
      <c r="I51985" s="1"/>
      <c r="J51985" s="110"/>
    </row>
    <row r="51986" spans="9:10" x14ac:dyDescent="0.25">
      <c r="I51986" s="1"/>
      <c r="J51986" s="110"/>
    </row>
    <row r="51987" spans="9:10" x14ac:dyDescent="0.25">
      <c r="I51987" s="1"/>
      <c r="J51987" s="110"/>
    </row>
    <row r="51988" spans="9:10" x14ac:dyDescent="0.25">
      <c r="I51988" s="1"/>
      <c r="J51988" s="110"/>
    </row>
    <row r="51989" spans="9:10" x14ac:dyDescent="0.25">
      <c r="I51989" s="1"/>
      <c r="J51989" s="110"/>
    </row>
    <row r="51990" spans="9:10" x14ac:dyDescent="0.25">
      <c r="I51990" s="1"/>
      <c r="J51990" s="110"/>
    </row>
    <row r="51991" spans="9:10" x14ac:dyDescent="0.25">
      <c r="I51991" s="1"/>
      <c r="J51991" s="110"/>
    </row>
    <row r="51992" spans="9:10" x14ac:dyDescent="0.25">
      <c r="I51992" s="1"/>
      <c r="J51992" s="110"/>
    </row>
    <row r="51993" spans="9:10" x14ac:dyDescent="0.25">
      <c r="I51993" s="1"/>
      <c r="J51993" s="110"/>
    </row>
    <row r="51994" spans="9:10" x14ac:dyDescent="0.25">
      <c r="I51994" s="1"/>
      <c r="J51994" s="110"/>
    </row>
    <row r="51995" spans="9:10" x14ac:dyDescent="0.25">
      <c r="I51995" s="1"/>
      <c r="J51995" s="110"/>
    </row>
    <row r="51996" spans="9:10" x14ac:dyDescent="0.25">
      <c r="I51996" s="1"/>
      <c r="J51996" s="110"/>
    </row>
    <row r="51997" spans="9:10" x14ac:dyDescent="0.25">
      <c r="I51997" s="1"/>
      <c r="J51997" s="110"/>
    </row>
    <row r="51998" spans="9:10" x14ac:dyDescent="0.25">
      <c r="I51998" s="1"/>
      <c r="J51998" s="110"/>
    </row>
    <row r="51999" spans="9:10" x14ac:dyDescent="0.25">
      <c r="I51999" s="1"/>
      <c r="J51999" s="110"/>
    </row>
    <row r="52000" spans="9:10" x14ac:dyDescent="0.25">
      <c r="I52000" s="1"/>
      <c r="J52000" s="110"/>
    </row>
    <row r="52001" spans="9:10" x14ac:dyDescent="0.25">
      <c r="I52001" s="1"/>
      <c r="J52001" s="110"/>
    </row>
    <row r="52002" spans="9:10" x14ac:dyDescent="0.25">
      <c r="I52002" s="1"/>
      <c r="J52002" s="110"/>
    </row>
    <row r="52003" spans="9:10" x14ac:dyDescent="0.25">
      <c r="I52003" s="1"/>
      <c r="J52003" s="110"/>
    </row>
    <row r="52004" spans="9:10" x14ac:dyDescent="0.25">
      <c r="I52004" s="1"/>
      <c r="J52004" s="110"/>
    </row>
    <row r="52005" spans="9:10" x14ac:dyDescent="0.25">
      <c r="I52005" s="1"/>
      <c r="J52005" s="110"/>
    </row>
    <row r="52006" spans="9:10" x14ac:dyDescent="0.25">
      <c r="I52006" s="1"/>
      <c r="J52006" s="110"/>
    </row>
    <row r="52007" spans="9:10" x14ac:dyDescent="0.25">
      <c r="I52007" s="1"/>
      <c r="J52007" s="110"/>
    </row>
    <row r="52008" spans="9:10" x14ac:dyDescent="0.25">
      <c r="I52008" s="1"/>
      <c r="J52008" s="110"/>
    </row>
    <row r="52009" spans="9:10" x14ac:dyDescent="0.25">
      <c r="I52009" s="1"/>
      <c r="J52009" s="110"/>
    </row>
    <row r="52010" spans="9:10" x14ac:dyDescent="0.25">
      <c r="I52010" s="1"/>
      <c r="J52010" s="110"/>
    </row>
    <row r="52011" spans="9:10" x14ac:dyDescent="0.25">
      <c r="I52011" s="1"/>
      <c r="J52011" s="110"/>
    </row>
    <row r="52012" spans="9:10" x14ac:dyDescent="0.25">
      <c r="I52012" s="1"/>
      <c r="J52012" s="110"/>
    </row>
    <row r="52013" spans="9:10" x14ac:dyDescent="0.25">
      <c r="I52013" s="1"/>
      <c r="J52013" s="110"/>
    </row>
    <row r="52014" spans="9:10" x14ac:dyDescent="0.25">
      <c r="I52014" s="1"/>
      <c r="J52014" s="110"/>
    </row>
    <row r="52015" spans="9:10" x14ac:dyDescent="0.25">
      <c r="I52015" s="1"/>
      <c r="J52015" s="110"/>
    </row>
    <row r="52016" spans="9:10" x14ac:dyDescent="0.25">
      <c r="I52016" s="1"/>
      <c r="J52016" s="110"/>
    </row>
    <row r="52017" spans="9:10" x14ac:dyDescent="0.25">
      <c r="I52017" s="1"/>
      <c r="J52017" s="110"/>
    </row>
    <row r="52018" spans="9:10" x14ac:dyDescent="0.25">
      <c r="I52018" s="1"/>
      <c r="J52018" s="110"/>
    </row>
    <row r="52019" spans="9:10" x14ac:dyDescent="0.25">
      <c r="I52019" s="1"/>
      <c r="J52019" s="110"/>
    </row>
    <row r="52020" spans="9:10" x14ac:dyDescent="0.25">
      <c r="I52020" s="1"/>
      <c r="J52020" s="110"/>
    </row>
    <row r="52021" spans="9:10" x14ac:dyDescent="0.25">
      <c r="I52021" s="1"/>
      <c r="J52021" s="110"/>
    </row>
    <row r="52022" spans="9:10" x14ac:dyDescent="0.25">
      <c r="I52022" s="1"/>
      <c r="J52022" s="110"/>
    </row>
    <row r="52023" spans="9:10" x14ac:dyDescent="0.25">
      <c r="I52023" s="1"/>
      <c r="J52023" s="110"/>
    </row>
    <row r="52024" spans="9:10" x14ac:dyDescent="0.25">
      <c r="I52024" s="1"/>
      <c r="J52024" s="110"/>
    </row>
    <row r="52025" spans="9:10" x14ac:dyDescent="0.25">
      <c r="I52025" s="1"/>
      <c r="J52025" s="110"/>
    </row>
    <row r="52026" spans="9:10" x14ac:dyDescent="0.25">
      <c r="I52026" s="1"/>
      <c r="J52026" s="110"/>
    </row>
    <row r="52027" spans="9:10" x14ac:dyDescent="0.25">
      <c r="I52027" s="1"/>
      <c r="J52027" s="110"/>
    </row>
    <row r="52028" spans="9:10" x14ac:dyDescent="0.25">
      <c r="I52028" s="1"/>
      <c r="J52028" s="110"/>
    </row>
    <row r="52029" spans="9:10" x14ac:dyDescent="0.25">
      <c r="I52029" s="1"/>
      <c r="J52029" s="110"/>
    </row>
    <row r="52030" spans="9:10" x14ac:dyDescent="0.25">
      <c r="I52030" s="1"/>
      <c r="J52030" s="110"/>
    </row>
    <row r="52031" spans="9:10" x14ac:dyDescent="0.25">
      <c r="I52031" s="1"/>
      <c r="J52031" s="110"/>
    </row>
    <row r="52032" spans="9:10" x14ac:dyDescent="0.25">
      <c r="I52032" s="1"/>
      <c r="J52032" s="110"/>
    </row>
    <row r="52033" spans="9:10" x14ac:dyDescent="0.25">
      <c r="I52033" s="1"/>
      <c r="J52033" s="110"/>
    </row>
    <row r="52034" spans="9:10" x14ac:dyDescent="0.25">
      <c r="I52034" s="1"/>
      <c r="J52034" s="110"/>
    </row>
    <row r="52035" spans="9:10" x14ac:dyDescent="0.25">
      <c r="I52035" s="1"/>
      <c r="J52035" s="110"/>
    </row>
    <row r="52036" spans="9:10" x14ac:dyDescent="0.25">
      <c r="I52036" s="1"/>
      <c r="J52036" s="110"/>
    </row>
    <row r="52037" spans="9:10" x14ac:dyDescent="0.25">
      <c r="I52037" s="1"/>
      <c r="J52037" s="110"/>
    </row>
    <row r="52038" spans="9:10" x14ac:dyDescent="0.25">
      <c r="I52038" s="1"/>
      <c r="J52038" s="110"/>
    </row>
    <row r="52039" spans="9:10" x14ac:dyDescent="0.25">
      <c r="I52039" s="1"/>
      <c r="J52039" s="110"/>
    </row>
    <row r="52040" spans="9:10" x14ac:dyDescent="0.25">
      <c r="I52040" s="1"/>
      <c r="J52040" s="110"/>
    </row>
    <row r="52041" spans="9:10" x14ac:dyDescent="0.25">
      <c r="I52041" s="1"/>
      <c r="J52041" s="110"/>
    </row>
    <row r="52042" spans="9:10" x14ac:dyDescent="0.25">
      <c r="I52042" s="1"/>
      <c r="J52042" s="110"/>
    </row>
    <row r="52043" spans="9:10" x14ac:dyDescent="0.25">
      <c r="I52043" s="1"/>
      <c r="J52043" s="110"/>
    </row>
    <row r="52044" spans="9:10" x14ac:dyDescent="0.25">
      <c r="I52044" s="1"/>
      <c r="J52044" s="110"/>
    </row>
    <row r="52045" spans="9:10" x14ac:dyDescent="0.25">
      <c r="I52045" s="1"/>
      <c r="J52045" s="110"/>
    </row>
    <row r="52046" spans="9:10" x14ac:dyDescent="0.25">
      <c r="I52046" s="1"/>
      <c r="J52046" s="110"/>
    </row>
    <row r="52047" spans="9:10" x14ac:dyDescent="0.25">
      <c r="I52047" s="1"/>
      <c r="J52047" s="110"/>
    </row>
    <row r="52048" spans="9:10" x14ac:dyDescent="0.25">
      <c r="I52048" s="1"/>
      <c r="J52048" s="110"/>
    </row>
    <row r="52049" spans="9:10" x14ac:dyDescent="0.25">
      <c r="I52049" s="1"/>
      <c r="J52049" s="110"/>
    </row>
    <row r="52050" spans="9:10" x14ac:dyDescent="0.25">
      <c r="I52050" s="1"/>
      <c r="J52050" s="110"/>
    </row>
    <row r="52051" spans="9:10" x14ac:dyDescent="0.25">
      <c r="I52051" s="1"/>
      <c r="J52051" s="110"/>
    </row>
    <row r="52052" spans="9:10" x14ac:dyDescent="0.25">
      <c r="I52052" s="1"/>
      <c r="J52052" s="110"/>
    </row>
    <row r="52053" spans="9:10" x14ac:dyDescent="0.25">
      <c r="I52053" s="1"/>
      <c r="J52053" s="110"/>
    </row>
    <row r="52054" spans="9:10" x14ac:dyDescent="0.25">
      <c r="I52054" s="1"/>
      <c r="J52054" s="110"/>
    </row>
    <row r="52055" spans="9:10" x14ac:dyDescent="0.25">
      <c r="I52055" s="1"/>
      <c r="J52055" s="110"/>
    </row>
    <row r="52056" spans="9:10" x14ac:dyDescent="0.25">
      <c r="I52056" s="1"/>
      <c r="J52056" s="110"/>
    </row>
    <row r="52057" spans="9:10" x14ac:dyDescent="0.25">
      <c r="I52057" s="1"/>
      <c r="J52057" s="110"/>
    </row>
    <row r="52058" spans="9:10" x14ac:dyDescent="0.25">
      <c r="I52058" s="1"/>
      <c r="J52058" s="110"/>
    </row>
    <row r="52059" spans="9:10" x14ac:dyDescent="0.25">
      <c r="I52059" s="1"/>
      <c r="J52059" s="110"/>
    </row>
    <row r="52060" spans="9:10" x14ac:dyDescent="0.25">
      <c r="I52060" s="1"/>
      <c r="J52060" s="110"/>
    </row>
    <row r="52061" spans="9:10" x14ac:dyDescent="0.25">
      <c r="I52061" s="1"/>
      <c r="J52061" s="110"/>
    </row>
    <row r="52062" spans="9:10" x14ac:dyDescent="0.25">
      <c r="I52062" s="1"/>
      <c r="J52062" s="110"/>
    </row>
    <row r="52063" spans="9:10" x14ac:dyDescent="0.25">
      <c r="I52063" s="1"/>
      <c r="J52063" s="110"/>
    </row>
    <row r="52064" spans="9:10" x14ac:dyDescent="0.25">
      <c r="I52064" s="1"/>
      <c r="J52064" s="110"/>
    </row>
    <row r="52065" spans="9:10" x14ac:dyDescent="0.25">
      <c r="I52065" s="1"/>
      <c r="J52065" s="110"/>
    </row>
    <row r="52066" spans="9:10" x14ac:dyDescent="0.25">
      <c r="I52066" s="1"/>
      <c r="J52066" s="110"/>
    </row>
    <row r="52067" spans="9:10" x14ac:dyDescent="0.25">
      <c r="I52067" s="1"/>
      <c r="J52067" s="110"/>
    </row>
    <row r="52068" spans="9:10" x14ac:dyDescent="0.25">
      <c r="I52068" s="1"/>
      <c r="J52068" s="110"/>
    </row>
    <row r="52069" spans="9:10" x14ac:dyDescent="0.25">
      <c r="I52069" s="1"/>
      <c r="J52069" s="110"/>
    </row>
    <row r="52070" spans="9:10" x14ac:dyDescent="0.25">
      <c r="I52070" s="1"/>
      <c r="J52070" s="110"/>
    </row>
    <row r="52071" spans="9:10" x14ac:dyDescent="0.25">
      <c r="I52071" s="1"/>
      <c r="J52071" s="110"/>
    </row>
    <row r="52072" spans="9:10" x14ac:dyDescent="0.25">
      <c r="I52072" s="1"/>
      <c r="J52072" s="110"/>
    </row>
    <row r="52073" spans="9:10" x14ac:dyDescent="0.25">
      <c r="I52073" s="1"/>
      <c r="J52073" s="110"/>
    </row>
    <row r="52074" spans="9:10" x14ac:dyDescent="0.25">
      <c r="I52074" s="1"/>
      <c r="J52074" s="110"/>
    </row>
    <row r="52075" spans="9:10" x14ac:dyDescent="0.25">
      <c r="I52075" s="1"/>
      <c r="J52075" s="110"/>
    </row>
    <row r="52076" spans="9:10" x14ac:dyDescent="0.25">
      <c r="I52076" s="1"/>
      <c r="J52076" s="110"/>
    </row>
    <row r="52077" spans="9:10" x14ac:dyDescent="0.25">
      <c r="I52077" s="1"/>
      <c r="J52077" s="110"/>
    </row>
    <row r="52078" spans="9:10" x14ac:dyDescent="0.25">
      <c r="I52078" s="1"/>
      <c r="J52078" s="110"/>
    </row>
    <row r="52079" spans="9:10" x14ac:dyDescent="0.25">
      <c r="I52079" s="1"/>
      <c r="J52079" s="110"/>
    </row>
    <row r="52080" spans="9:10" x14ac:dyDescent="0.25">
      <c r="I52080" s="1"/>
      <c r="J52080" s="110"/>
    </row>
    <row r="52081" spans="9:10" x14ac:dyDescent="0.25">
      <c r="I52081" s="1"/>
      <c r="J52081" s="110"/>
    </row>
    <row r="52082" spans="9:10" x14ac:dyDescent="0.25">
      <c r="I52082" s="1"/>
      <c r="J52082" s="110"/>
    </row>
    <row r="52083" spans="9:10" x14ac:dyDescent="0.25">
      <c r="I52083" s="1"/>
      <c r="J52083" s="110"/>
    </row>
    <row r="52084" spans="9:10" x14ac:dyDescent="0.25">
      <c r="I52084" s="1"/>
      <c r="J52084" s="110"/>
    </row>
    <row r="52085" spans="9:10" x14ac:dyDescent="0.25">
      <c r="I52085" s="1"/>
      <c r="J52085" s="110"/>
    </row>
    <row r="52086" spans="9:10" x14ac:dyDescent="0.25">
      <c r="I52086" s="1"/>
      <c r="J52086" s="110"/>
    </row>
    <row r="52087" spans="9:10" x14ac:dyDescent="0.25">
      <c r="I52087" s="1"/>
      <c r="J52087" s="110"/>
    </row>
    <row r="52088" spans="9:10" x14ac:dyDescent="0.25">
      <c r="I52088" s="1"/>
      <c r="J52088" s="110"/>
    </row>
    <row r="52089" spans="9:10" x14ac:dyDescent="0.25">
      <c r="I52089" s="1"/>
      <c r="J52089" s="110"/>
    </row>
    <row r="52090" spans="9:10" x14ac:dyDescent="0.25">
      <c r="I52090" s="1"/>
      <c r="J52090" s="110"/>
    </row>
    <row r="52091" spans="9:10" x14ac:dyDescent="0.25">
      <c r="I52091" s="1"/>
      <c r="J52091" s="110"/>
    </row>
    <row r="52092" spans="9:10" x14ac:dyDescent="0.25">
      <c r="I52092" s="1"/>
      <c r="J52092" s="110"/>
    </row>
    <row r="52093" spans="9:10" x14ac:dyDescent="0.25">
      <c r="I52093" s="1"/>
      <c r="J52093" s="110"/>
    </row>
    <row r="52094" spans="9:10" x14ac:dyDescent="0.25">
      <c r="I52094" s="1"/>
      <c r="J52094" s="110"/>
    </row>
    <row r="52095" spans="9:10" x14ac:dyDescent="0.25">
      <c r="I52095" s="1"/>
      <c r="J52095" s="110"/>
    </row>
    <row r="52096" spans="9:10" x14ac:dyDescent="0.25">
      <c r="I52096" s="1"/>
      <c r="J52096" s="110"/>
    </row>
    <row r="52097" spans="9:10" x14ac:dyDescent="0.25">
      <c r="I52097" s="1"/>
      <c r="J52097" s="110"/>
    </row>
    <row r="52098" spans="9:10" x14ac:dyDescent="0.25">
      <c r="I52098" s="1"/>
      <c r="J52098" s="110"/>
    </row>
    <row r="52099" spans="9:10" x14ac:dyDescent="0.25">
      <c r="I52099" s="1"/>
      <c r="J52099" s="110"/>
    </row>
    <row r="52100" spans="9:10" x14ac:dyDescent="0.25">
      <c r="I52100" s="1"/>
      <c r="J52100" s="110"/>
    </row>
    <row r="52101" spans="9:10" x14ac:dyDescent="0.25">
      <c r="I52101" s="1"/>
      <c r="J52101" s="110"/>
    </row>
    <row r="52102" spans="9:10" x14ac:dyDescent="0.25">
      <c r="I52102" s="1"/>
      <c r="J52102" s="110"/>
    </row>
    <row r="52103" spans="9:10" x14ac:dyDescent="0.25">
      <c r="I52103" s="1"/>
      <c r="J52103" s="110"/>
    </row>
    <row r="52104" spans="9:10" x14ac:dyDescent="0.25">
      <c r="I52104" s="1"/>
      <c r="J52104" s="110"/>
    </row>
    <row r="52105" spans="9:10" x14ac:dyDescent="0.25">
      <c r="I52105" s="1"/>
      <c r="J52105" s="110"/>
    </row>
    <row r="52106" spans="9:10" x14ac:dyDescent="0.25">
      <c r="I52106" s="1"/>
      <c r="J52106" s="110"/>
    </row>
    <row r="52107" spans="9:10" x14ac:dyDescent="0.25">
      <c r="I52107" s="1"/>
      <c r="J52107" s="110"/>
    </row>
    <row r="52108" spans="9:10" x14ac:dyDescent="0.25">
      <c r="I52108" s="1"/>
      <c r="J52108" s="110"/>
    </row>
    <row r="52109" spans="9:10" x14ac:dyDescent="0.25">
      <c r="I52109" s="1"/>
      <c r="J52109" s="110"/>
    </row>
    <row r="52110" spans="9:10" x14ac:dyDescent="0.25">
      <c r="I52110" s="1"/>
      <c r="J52110" s="110"/>
    </row>
    <row r="52111" spans="9:10" x14ac:dyDescent="0.25">
      <c r="I52111" s="1"/>
      <c r="J52111" s="110"/>
    </row>
    <row r="52112" spans="9:10" x14ac:dyDescent="0.25">
      <c r="I52112" s="1"/>
      <c r="J52112" s="110"/>
    </row>
    <row r="52113" spans="9:10" x14ac:dyDescent="0.25">
      <c r="I52113" s="1"/>
      <c r="J52113" s="110"/>
    </row>
    <row r="52114" spans="9:10" x14ac:dyDescent="0.25">
      <c r="I52114" s="1"/>
      <c r="J52114" s="110"/>
    </row>
    <row r="52115" spans="9:10" x14ac:dyDescent="0.25">
      <c r="I52115" s="1"/>
      <c r="J52115" s="110"/>
    </row>
    <row r="52116" spans="9:10" x14ac:dyDescent="0.25">
      <c r="I52116" s="1"/>
      <c r="J52116" s="110"/>
    </row>
    <row r="52117" spans="9:10" x14ac:dyDescent="0.25">
      <c r="I52117" s="1"/>
      <c r="J52117" s="110"/>
    </row>
    <row r="52118" spans="9:10" x14ac:dyDescent="0.25">
      <c r="I52118" s="1"/>
      <c r="J52118" s="110"/>
    </row>
    <row r="52119" spans="9:10" x14ac:dyDescent="0.25">
      <c r="I52119" s="1"/>
      <c r="J52119" s="110"/>
    </row>
    <row r="52120" spans="9:10" x14ac:dyDescent="0.25">
      <c r="I52120" s="1"/>
      <c r="J52120" s="110"/>
    </row>
    <row r="52121" spans="9:10" x14ac:dyDescent="0.25">
      <c r="I52121" s="1"/>
      <c r="J52121" s="110"/>
    </row>
    <row r="52122" spans="9:10" x14ac:dyDescent="0.25">
      <c r="I52122" s="1"/>
      <c r="J52122" s="110"/>
    </row>
    <row r="52123" spans="9:10" x14ac:dyDescent="0.25">
      <c r="I52123" s="1"/>
      <c r="J52123" s="110"/>
    </row>
    <row r="52124" spans="9:10" x14ac:dyDescent="0.25">
      <c r="I52124" s="1"/>
      <c r="J52124" s="110"/>
    </row>
    <row r="52125" spans="9:10" x14ac:dyDescent="0.25">
      <c r="I52125" s="1"/>
      <c r="J52125" s="110"/>
    </row>
    <row r="52126" spans="9:10" x14ac:dyDescent="0.25">
      <c r="I52126" s="1"/>
      <c r="J52126" s="110"/>
    </row>
    <row r="52127" spans="9:10" x14ac:dyDescent="0.25">
      <c r="I52127" s="1"/>
      <c r="J52127" s="110"/>
    </row>
    <row r="52128" spans="9:10" x14ac:dyDescent="0.25">
      <c r="I52128" s="1"/>
      <c r="J52128" s="110"/>
    </row>
    <row r="52129" spans="9:10" x14ac:dyDescent="0.25">
      <c r="I52129" s="1"/>
      <c r="J52129" s="110"/>
    </row>
    <row r="52130" spans="9:10" x14ac:dyDescent="0.25">
      <c r="I52130" s="1"/>
      <c r="J52130" s="110"/>
    </row>
    <row r="52131" spans="9:10" x14ac:dyDescent="0.25">
      <c r="I52131" s="1"/>
      <c r="J52131" s="110"/>
    </row>
    <row r="52132" spans="9:10" x14ac:dyDescent="0.25">
      <c r="I52132" s="1"/>
      <c r="J52132" s="110"/>
    </row>
    <row r="52133" spans="9:10" x14ac:dyDescent="0.25">
      <c r="I52133" s="1"/>
      <c r="J52133" s="110"/>
    </row>
    <row r="52134" spans="9:10" x14ac:dyDescent="0.25">
      <c r="I52134" s="1"/>
      <c r="J52134" s="110"/>
    </row>
    <row r="52135" spans="9:10" x14ac:dyDescent="0.25">
      <c r="I52135" s="1"/>
      <c r="J52135" s="110"/>
    </row>
    <row r="52136" spans="9:10" x14ac:dyDescent="0.25">
      <c r="I52136" s="1"/>
      <c r="J52136" s="110"/>
    </row>
    <row r="52137" spans="9:10" x14ac:dyDescent="0.25">
      <c r="I52137" s="1"/>
      <c r="J52137" s="110"/>
    </row>
    <row r="52138" spans="9:10" x14ac:dyDescent="0.25">
      <c r="I52138" s="1"/>
      <c r="J52138" s="110"/>
    </row>
    <row r="52139" spans="9:10" x14ac:dyDescent="0.25">
      <c r="I52139" s="1"/>
      <c r="J52139" s="110"/>
    </row>
    <row r="52140" spans="9:10" x14ac:dyDescent="0.25">
      <c r="I52140" s="1"/>
      <c r="J52140" s="110"/>
    </row>
    <row r="52141" spans="9:10" x14ac:dyDescent="0.25">
      <c r="I52141" s="1"/>
      <c r="J52141" s="110"/>
    </row>
    <row r="52142" spans="9:10" x14ac:dyDescent="0.25">
      <c r="I52142" s="1"/>
      <c r="J52142" s="110"/>
    </row>
    <row r="52143" spans="9:10" x14ac:dyDescent="0.25">
      <c r="I52143" s="1"/>
      <c r="J52143" s="110"/>
    </row>
    <row r="52144" spans="9:10" x14ac:dyDescent="0.25">
      <c r="I52144" s="1"/>
      <c r="J52144" s="110"/>
    </row>
    <row r="52145" spans="9:10" x14ac:dyDescent="0.25">
      <c r="I52145" s="1"/>
      <c r="J52145" s="110"/>
    </row>
    <row r="52146" spans="9:10" x14ac:dyDescent="0.25">
      <c r="I52146" s="1"/>
      <c r="J52146" s="110"/>
    </row>
    <row r="52147" spans="9:10" x14ac:dyDescent="0.25">
      <c r="I52147" s="1"/>
      <c r="J52147" s="110"/>
    </row>
    <row r="52148" spans="9:10" x14ac:dyDescent="0.25">
      <c r="I52148" s="1"/>
      <c r="J52148" s="110"/>
    </row>
    <row r="52149" spans="9:10" x14ac:dyDescent="0.25">
      <c r="I52149" s="1"/>
      <c r="J52149" s="110"/>
    </row>
    <row r="52150" spans="9:10" x14ac:dyDescent="0.25">
      <c r="I52150" s="1"/>
      <c r="J52150" s="110"/>
    </row>
    <row r="52151" spans="9:10" x14ac:dyDescent="0.25">
      <c r="I52151" s="1"/>
      <c r="J52151" s="110"/>
    </row>
    <row r="52152" spans="9:10" x14ac:dyDescent="0.25">
      <c r="I52152" s="1"/>
      <c r="J52152" s="110"/>
    </row>
    <row r="52153" spans="9:10" x14ac:dyDescent="0.25">
      <c r="I52153" s="1"/>
      <c r="J52153" s="110"/>
    </row>
    <row r="52154" spans="9:10" x14ac:dyDescent="0.25">
      <c r="I52154" s="1"/>
      <c r="J52154" s="110"/>
    </row>
    <row r="52155" spans="9:10" x14ac:dyDescent="0.25">
      <c r="I52155" s="1"/>
      <c r="J52155" s="110"/>
    </row>
    <row r="52156" spans="9:10" x14ac:dyDescent="0.25">
      <c r="I52156" s="1"/>
      <c r="J52156" s="110"/>
    </row>
    <row r="52157" spans="9:10" x14ac:dyDescent="0.25">
      <c r="I52157" s="1"/>
      <c r="J52157" s="110"/>
    </row>
    <row r="52158" spans="9:10" x14ac:dyDescent="0.25">
      <c r="I52158" s="1"/>
      <c r="J52158" s="110"/>
    </row>
    <row r="52159" spans="9:10" x14ac:dyDescent="0.25">
      <c r="I52159" s="1"/>
      <c r="J52159" s="110"/>
    </row>
    <row r="52160" spans="9:10" x14ac:dyDescent="0.25">
      <c r="I52160" s="1"/>
      <c r="J52160" s="110"/>
    </row>
    <row r="52161" spans="9:10" x14ac:dyDescent="0.25">
      <c r="I52161" s="1"/>
      <c r="J52161" s="110"/>
    </row>
    <row r="52162" spans="9:10" x14ac:dyDescent="0.25">
      <c r="I52162" s="1"/>
      <c r="J52162" s="110"/>
    </row>
    <row r="52163" spans="9:10" x14ac:dyDescent="0.25">
      <c r="I52163" s="1"/>
      <c r="J52163" s="110"/>
    </row>
    <row r="52164" spans="9:10" x14ac:dyDescent="0.25">
      <c r="I52164" s="1"/>
      <c r="J52164" s="110"/>
    </row>
    <row r="52165" spans="9:10" x14ac:dyDescent="0.25">
      <c r="I52165" s="1"/>
      <c r="J52165" s="110"/>
    </row>
    <row r="52166" spans="9:10" x14ac:dyDescent="0.25">
      <c r="I52166" s="1"/>
      <c r="J52166" s="110"/>
    </row>
    <row r="52167" spans="9:10" x14ac:dyDescent="0.25">
      <c r="I52167" s="1"/>
      <c r="J52167" s="110"/>
    </row>
    <row r="52168" spans="9:10" x14ac:dyDescent="0.25">
      <c r="I52168" s="1"/>
      <c r="J52168" s="110"/>
    </row>
    <row r="52169" spans="9:10" x14ac:dyDescent="0.25">
      <c r="I52169" s="1"/>
      <c r="J52169" s="110"/>
    </row>
    <row r="52170" spans="9:10" x14ac:dyDescent="0.25">
      <c r="I52170" s="1"/>
      <c r="J52170" s="110"/>
    </row>
    <row r="52171" spans="9:10" x14ac:dyDescent="0.25">
      <c r="I52171" s="1"/>
      <c r="J52171" s="110"/>
    </row>
    <row r="52172" spans="9:10" x14ac:dyDescent="0.25">
      <c r="I52172" s="1"/>
      <c r="J52172" s="110"/>
    </row>
    <row r="52173" spans="9:10" x14ac:dyDescent="0.25">
      <c r="I52173" s="1"/>
      <c r="J52173" s="110"/>
    </row>
    <row r="52174" spans="9:10" x14ac:dyDescent="0.25">
      <c r="I52174" s="1"/>
      <c r="J52174" s="110"/>
    </row>
    <row r="52175" spans="9:10" x14ac:dyDescent="0.25">
      <c r="I52175" s="1"/>
      <c r="J52175" s="110"/>
    </row>
    <row r="52176" spans="9:10" x14ac:dyDescent="0.25">
      <c r="I52176" s="1"/>
      <c r="J52176" s="110"/>
    </row>
    <row r="52177" spans="9:10" x14ac:dyDescent="0.25">
      <c r="I52177" s="1"/>
      <c r="J52177" s="110"/>
    </row>
    <row r="52178" spans="9:10" x14ac:dyDescent="0.25">
      <c r="I52178" s="1"/>
      <c r="J52178" s="110"/>
    </row>
    <row r="52179" spans="9:10" x14ac:dyDescent="0.25">
      <c r="I52179" s="1"/>
      <c r="J52179" s="110"/>
    </row>
    <row r="52180" spans="9:10" x14ac:dyDescent="0.25">
      <c r="I52180" s="1"/>
      <c r="J52180" s="110"/>
    </row>
    <row r="52181" spans="9:10" x14ac:dyDescent="0.25">
      <c r="I52181" s="1"/>
      <c r="J52181" s="110"/>
    </row>
    <row r="52182" spans="9:10" x14ac:dyDescent="0.25">
      <c r="I52182" s="1"/>
      <c r="J52182" s="110"/>
    </row>
    <row r="52183" spans="9:10" x14ac:dyDescent="0.25">
      <c r="I52183" s="1"/>
      <c r="J52183" s="110"/>
    </row>
    <row r="52184" spans="9:10" x14ac:dyDescent="0.25">
      <c r="I52184" s="1"/>
      <c r="J52184" s="110"/>
    </row>
    <row r="52185" spans="9:10" x14ac:dyDescent="0.25">
      <c r="I52185" s="1"/>
      <c r="J52185" s="110"/>
    </row>
    <row r="52186" spans="9:10" x14ac:dyDescent="0.25">
      <c r="I52186" s="1"/>
      <c r="J52186" s="110"/>
    </row>
    <row r="52187" spans="9:10" x14ac:dyDescent="0.25">
      <c r="I52187" s="1"/>
      <c r="J52187" s="110"/>
    </row>
    <row r="52188" spans="9:10" x14ac:dyDescent="0.25">
      <c r="I52188" s="1"/>
      <c r="J52188" s="110"/>
    </row>
    <row r="52189" spans="9:10" x14ac:dyDescent="0.25">
      <c r="I52189" s="1"/>
      <c r="J52189" s="110"/>
    </row>
    <row r="52190" spans="9:10" x14ac:dyDescent="0.25">
      <c r="I52190" s="1"/>
      <c r="J52190" s="110"/>
    </row>
    <row r="52191" spans="9:10" x14ac:dyDescent="0.25">
      <c r="I52191" s="1"/>
      <c r="J52191" s="110"/>
    </row>
    <row r="52192" spans="9:10" x14ac:dyDescent="0.25">
      <c r="I52192" s="1"/>
      <c r="J52192" s="110"/>
    </row>
    <row r="52193" spans="9:10" x14ac:dyDescent="0.25">
      <c r="I52193" s="1"/>
      <c r="J52193" s="110"/>
    </row>
    <row r="52194" spans="9:10" x14ac:dyDescent="0.25">
      <c r="I52194" s="1"/>
      <c r="J52194" s="110"/>
    </row>
    <row r="52195" spans="9:10" x14ac:dyDescent="0.25">
      <c r="I52195" s="1"/>
      <c r="J52195" s="110"/>
    </row>
    <row r="52196" spans="9:10" x14ac:dyDescent="0.25">
      <c r="I52196" s="1"/>
      <c r="J52196" s="110"/>
    </row>
    <row r="52197" spans="9:10" x14ac:dyDescent="0.25">
      <c r="I52197" s="1"/>
      <c r="J52197" s="110"/>
    </row>
    <row r="52198" spans="9:10" x14ac:dyDescent="0.25">
      <c r="I52198" s="1"/>
      <c r="J52198" s="110"/>
    </row>
    <row r="52199" spans="9:10" x14ac:dyDescent="0.25">
      <c r="I52199" s="1"/>
      <c r="J52199" s="110"/>
    </row>
    <row r="52200" spans="9:10" x14ac:dyDescent="0.25">
      <c r="I52200" s="1"/>
      <c r="J52200" s="110"/>
    </row>
    <row r="52201" spans="9:10" x14ac:dyDescent="0.25">
      <c r="I52201" s="1"/>
      <c r="J52201" s="110"/>
    </row>
    <row r="52202" spans="9:10" x14ac:dyDescent="0.25">
      <c r="I52202" s="1"/>
      <c r="J52202" s="110"/>
    </row>
    <row r="52203" spans="9:10" x14ac:dyDescent="0.25">
      <c r="I52203" s="1"/>
      <c r="J52203" s="110"/>
    </row>
    <row r="52204" spans="9:10" x14ac:dyDescent="0.25">
      <c r="I52204" s="1"/>
      <c r="J52204" s="110"/>
    </row>
    <row r="52205" spans="9:10" x14ac:dyDescent="0.25">
      <c r="I52205" s="1"/>
      <c r="J52205" s="110"/>
    </row>
    <row r="52206" spans="9:10" x14ac:dyDescent="0.25">
      <c r="I52206" s="1"/>
      <c r="J52206" s="110"/>
    </row>
    <row r="52207" spans="9:10" x14ac:dyDescent="0.25">
      <c r="I52207" s="1"/>
      <c r="J52207" s="110"/>
    </row>
    <row r="52208" spans="9:10" x14ac:dyDescent="0.25">
      <c r="I52208" s="1"/>
      <c r="J52208" s="110"/>
    </row>
    <row r="52209" spans="9:10" x14ac:dyDescent="0.25">
      <c r="I52209" s="1"/>
      <c r="J52209" s="110"/>
    </row>
    <row r="52210" spans="9:10" x14ac:dyDescent="0.25">
      <c r="I52210" s="1"/>
      <c r="J52210" s="110"/>
    </row>
    <row r="52211" spans="9:10" x14ac:dyDescent="0.25">
      <c r="I52211" s="1"/>
      <c r="J52211" s="110"/>
    </row>
    <row r="52212" spans="9:10" x14ac:dyDescent="0.25">
      <c r="I52212" s="1"/>
      <c r="J52212" s="110"/>
    </row>
    <row r="52213" spans="9:10" x14ac:dyDescent="0.25">
      <c r="I52213" s="1"/>
      <c r="J52213" s="110"/>
    </row>
    <row r="52214" spans="9:10" x14ac:dyDescent="0.25">
      <c r="I52214" s="1"/>
      <c r="J52214" s="110"/>
    </row>
    <row r="52215" spans="9:10" x14ac:dyDescent="0.25">
      <c r="I52215" s="1"/>
      <c r="J52215" s="110"/>
    </row>
    <row r="52216" spans="9:10" x14ac:dyDescent="0.25">
      <c r="I52216" s="1"/>
      <c r="J52216" s="110"/>
    </row>
    <row r="52217" spans="9:10" x14ac:dyDescent="0.25">
      <c r="I52217" s="1"/>
      <c r="J52217" s="110"/>
    </row>
    <row r="52218" spans="9:10" x14ac:dyDescent="0.25">
      <c r="I52218" s="1"/>
      <c r="J52218" s="110"/>
    </row>
    <row r="52219" spans="9:10" x14ac:dyDescent="0.25">
      <c r="I52219" s="1"/>
      <c r="J52219" s="110"/>
    </row>
    <row r="52220" spans="9:10" x14ac:dyDescent="0.25">
      <c r="I52220" s="1"/>
      <c r="J52220" s="110"/>
    </row>
    <row r="52221" spans="9:10" x14ac:dyDescent="0.25">
      <c r="I52221" s="1"/>
      <c r="J52221" s="110"/>
    </row>
    <row r="52222" spans="9:10" x14ac:dyDescent="0.25">
      <c r="I52222" s="1"/>
      <c r="J52222" s="110"/>
    </row>
    <row r="52223" spans="9:10" x14ac:dyDescent="0.25">
      <c r="I52223" s="1"/>
      <c r="J52223" s="110"/>
    </row>
    <row r="52224" spans="9:10" x14ac:dyDescent="0.25">
      <c r="I52224" s="1"/>
      <c r="J52224" s="110"/>
    </row>
    <row r="52225" spans="9:10" x14ac:dyDescent="0.25">
      <c r="I52225" s="1"/>
      <c r="J52225" s="110"/>
    </row>
    <row r="52226" spans="9:10" x14ac:dyDescent="0.25">
      <c r="I52226" s="1"/>
      <c r="J52226" s="110"/>
    </row>
    <row r="52227" spans="9:10" x14ac:dyDescent="0.25">
      <c r="I52227" s="1"/>
      <c r="J52227" s="110"/>
    </row>
    <row r="52228" spans="9:10" x14ac:dyDescent="0.25">
      <c r="I52228" s="1"/>
      <c r="J52228" s="110"/>
    </row>
    <row r="52229" spans="9:10" x14ac:dyDescent="0.25">
      <c r="I52229" s="1"/>
      <c r="J52229" s="110"/>
    </row>
    <row r="52230" spans="9:10" x14ac:dyDescent="0.25">
      <c r="I52230" s="1"/>
      <c r="J52230" s="110"/>
    </row>
    <row r="52231" spans="9:10" x14ac:dyDescent="0.25">
      <c r="I52231" s="1"/>
      <c r="J52231" s="110"/>
    </row>
    <row r="52232" spans="9:10" x14ac:dyDescent="0.25">
      <c r="I52232" s="1"/>
      <c r="J52232" s="110"/>
    </row>
    <row r="52233" spans="9:10" x14ac:dyDescent="0.25">
      <c r="I52233" s="1"/>
      <c r="J52233" s="110"/>
    </row>
    <row r="52234" spans="9:10" x14ac:dyDescent="0.25">
      <c r="I52234" s="1"/>
      <c r="J52234" s="110"/>
    </row>
    <row r="52235" spans="9:10" x14ac:dyDescent="0.25">
      <c r="I52235" s="1"/>
      <c r="J52235" s="110"/>
    </row>
    <row r="52236" spans="9:10" x14ac:dyDescent="0.25">
      <c r="I52236" s="1"/>
      <c r="J52236" s="110"/>
    </row>
    <row r="52237" spans="9:10" x14ac:dyDescent="0.25">
      <c r="I52237" s="1"/>
      <c r="J52237" s="110"/>
    </row>
    <row r="52238" spans="9:10" x14ac:dyDescent="0.25">
      <c r="I52238" s="1"/>
      <c r="J52238" s="110"/>
    </row>
    <row r="52239" spans="9:10" x14ac:dyDescent="0.25">
      <c r="I52239" s="1"/>
      <c r="J52239" s="110"/>
    </row>
    <row r="52240" spans="9:10" x14ac:dyDescent="0.25">
      <c r="I52240" s="1"/>
      <c r="J52240" s="110"/>
    </row>
    <row r="52241" spans="9:10" x14ac:dyDescent="0.25">
      <c r="I52241" s="1"/>
      <c r="J52241" s="110"/>
    </row>
    <row r="52242" spans="9:10" x14ac:dyDescent="0.25">
      <c r="I52242" s="1"/>
      <c r="J52242" s="110"/>
    </row>
    <row r="52243" spans="9:10" x14ac:dyDescent="0.25">
      <c r="I52243" s="1"/>
      <c r="J52243" s="110"/>
    </row>
    <row r="52244" spans="9:10" x14ac:dyDescent="0.25">
      <c r="I52244" s="1"/>
      <c r="J52244" s="110"/>
    </row>
    <row r="52245" spans="9:10" x14ac:dyDescent="0.25">
      <c r="I52245" s="1"/>
      <c r="J52245" s="110"/>
    </row>
    <row r="52246" spans="9:10" x14ac:dyDescent="0.25">
      <c r="I52246" s="1"/>
      <c r="J52246" s="110"/>
    </row>
    <row r="52247" spans="9:10" x14ac:dyDescent="0.25">
      <c r="I52247" s="1"/>
      <c r="J52247" s="110"/>
    </row>
    <row r="52248" spans="9:10" x14ac:dyDescent="0.25">
      <c r="I52248" s="1"/>
      <c r="J52248" s="110"/>
    </row>
    <row r="52249" spans="9:10" x14ac:dyDescent="0.25">
      <c r="I52249" s="1"/>
      <c r="J52249" s="110"/>
    </row>
    <row r="52250" spans="9:10" x14ac:dyDescent="0.25">
      <c r="I52250" s="1"/>
      <c r="J52250" s="110"/>
    </row>
    <row r="52251" spans="9:10" x14ac:dyDescent="0.25">
      <c r="I52251" s="1"/>
      <c r="J52251" s="110"/>
    </row>
    <row r="52252" spans="9:10" x14ac:dyDescent="0.25">
      <c r="I52252" s="1"/>
      <c r="J52252" s="110"/>
    </row>
    <row r="52253" spans="9:10" x14ac:dyDescent="0.25">
      <c r="I52253" s="1"/>
      <c r="J52253" s="110"/>
    </row>
    <row r="52254" spans="9:10" x14ac:dyDescent="0.25">
      <c r="I52254" s="1"/>
      <c r="J52254" s="110"/>
    </row>
    <row r="52255" spans="9:10" x14ac:dyDescent="0.25">
      <c r="I52255" s="1"/>
      <c r="J52255" s="110"/>
    </row>
    <row r="52256" spans="9:10" x14ac:dyDescent="0.25">
      <c r="I52256" s="1"/>
      <c r="J52256" s="110"/>
    </row>
    <row r="52257" spans="9:10" x14ac:dyDescent="0.25">
      <c r="I52257" s="1"/>
      <c r="J52257" s="110"/>
    </row>
    <row r="52258" spans="9:10" x14ac:dyDescent="0.25">
      <c r="I52258" s="1"/>
      <c r="J52258" s="110"/>
    </row>
    <row r="52259" spans="9:10" x14ac:dyDescent="0.25">
      <c r="I52259" s="1"/>
      <c r="J52259" s="110"/>
    </row>
    <row r="52260" spans="9:10" x14ac:dyDescent="0.25">
      <c r="I52260" s="1"/>
      <c r="J52260" s="110"/>
    </row>
    <row r="52261" spans="9:10" x14ac:dyDescent="0.25">
      <c r="I52261" s="1"/>
      <c r="J52261" s="110"/>
    </row>
    <row r="52262" spans="9:10" x14ac:dyDescent="0.25">
      <c r="I52262" s="1"/>
      <c r="J52262" s="110"/>
    </row>
    <row r="52263" spans="9:10" x14ac:dyDescent="0.25">
      <c r="I52263" s="1"/>
      <c r="J52263" s="110"/>
    </row>
    <row r="52264" spans="9:10" x14ac:dyDescent="0.25">
      <c r="I52264" s="1"/>
      <c r="J52264" s="110"/>
    </row>
    <row r="52265" spans="9:10" x14ac:dyDescent="0.25">
      <c r="I52265" s="1"/>
      <c r="J52265" s="110"/>
    </row>
    <row r="52266" spans="9:10" x14ac:dyDescent="0.25">
      <c r="I52266" s="1"/>
      <c r="J52266" s="110"/>
    </row>
    <row r="52267" spans="9:10" x14ac:dyDescent="0.25">
      <c r="I52267" s="1"/>
      <c r="J52267" s="110"/>
    </row>
    <row r="52268" spans="9:10" x14ac:dyDescent="0.25">
      <c r="I52268" s="1"/>
      <c r="J52268" s="110"/>
    </row>
    <row r="52269" spans="9:10" x14ac:dyDescent="0.25">
      <c r="I52269" s="1"/>
      <c r="J52269" s="110"/>
    </row>
    <row r="52270" spans="9:10" x14ac:dyDescent="0.25">
      <c r="I52270" s="1"/>
      <c r="J52270" s="110"/>
    </row>
    <row r="52271" spans="9:10" x14ac:dyDescent="0.25">
      <c r="I52271" s="1"/>
      <c r="J52271" s="110"/>
    </row>
    <row r="52272" spans="9:10" x14ac:dyDescent="0.25">
      <c r="I52272" s="1"/>
      <c r="J52272" s="110"/>
    </row>
    <row r="52273" spans="9:10" x14ac:dyDescent="0.25">
      <c r="I52273" s="1"/>
      <c r="J52273" s="110"/>
    </row>
    <row r="52274" spans="9:10" x14ac:dyDescent="0.25">
      <c r="I52274" s="1"/>
      <c r="J52274" s="110"/>
    </row>
    <row r="52275" spans="9:10" x14ac:dyDescent="0.25">
      <c r="I52275" s="1"/>
      <c r="J52275" s="110"/>
    </row>
    <row r="52276" spans="9:10" x14ac:dyDescent="0.25">
      <c r="I52276" s="1"/>
      <c r="J52276" s="110"/>
    </row>
    <row r="52277" spans="9:10" x14ac:dyDescent="0.25">
      <c r="I52277" s="1"/>
      <c r="J52277" s="110"/>
    </row>
    <row r="52278" spans="9:10" x14ac:dyDescent="0.25">
      <c r="I52278" s="1"/>
      <c r="J52278" s="110"/>
    </row>
    <row r="52279" spans="9:10" x14ac:dyDescent="0.25">
      <c r="I52279" s="1"/>
      <c r="J52279" s="110"/>
    </row>
    <row r="52280" spans="9:10" x14ac:dyDescent="0.25">
      <c r="I52280" s="1"/>
      <c r="J52280" s="110"/>
    </row>
    <row r="52281" spans="9:10" x14ac:dyDescent="0.25">
      <c r="I52281" s="1"/>
      <c r="J52281" s="110"/>
    </row>
    <row r="52282" spans="9:10" x14ac:dyDescent="0.25">
      <c r="I52282" s="1"/>
      <c r="J52282" s="110"/>
    </row>
    <row r="52283" spans="9:10" x14ac:dyDescent="0.25">
      <c r="I52283" s="1"/>
      <c r="J52283" s="110"/>
    </row>
    <row r="52284" spans="9:10" x14ac:dyDescent="0.25">
      <c r="I52284" s="1"/>
      <c r="J52284" s="110"/>
    </row>
    <row r="52285" spans="9:10" x14ac:dyDescent="0.25">
      <c r="I52285" s="1"/>
      <c r="J52285" s="110"/>
    </row>
    <row r="52286" spans="9:10" x14ac:dyDescent="0.25">
      <c r="I52286" s="1"/>
      <c r="J52286" s="110"/>
    </row>
    <row r="52287" spans="9:10" x14ac:dyDescent="0.25">
      <c r="I52287" s="1"/>
      <c r="J52287" s="110"/>
    </row>
    <row r="52288" spans="9:10" x14ac:dyDescent="0.25">
      <c r="I52288" s="1"/>
      <c r="J52288" s="110"/>
    </row>
    <row r="52289" spans="9:10" x14ac:dyDescent="0.25">
      <c r="I52289" s="1"/>
      <c r="J52289" s="110"/>
    </row>
    <row r="52290" spans="9:10" x14ac:dyDescent="0.25">
      <c r="I52290" s="1"/>
      <c r="J52290" s="110"/>
    </row>
    <row r="52291" spans="9:10" x14ac:dyDescent="0.25">
      <c r="I52291" s="1"/>
      <c r="J52291" s="110"/>
    </row>
    <row r="52292" spans="9:10" x14ac:dyDescent="0.25">
      <c r="I52292" s="1"/>
      <c r="J52292" s="110"/>
    </row>
    <row r="52293" spans="9:10" x14ac:dyDescent="0.25">
      <c r="I52293" s="1"/>
      <c r="J52293" s="110"/>
    </row>
    <row r="52294" spans="9:10" x14ac:dyDescent="0.25">
      <c r="I52294" s="1"/>
      <c r="J52294" s="110"/>
    </row>
    <row r="52295" spans="9:10" x14ac:dyDescent="0.25">
      <c r="I52295" s="1"/>
      <c r="J52295" s="110"/>
    </row>
    <row r="52296" spans="9:10" x14ac:dyDescent="0.25">
      <c r="I52296" s="1"/>
      <c r="J52296" s="110"/>
    </row>
    <row r="52297" spans="9:10" x14ac:dyDescent="0.25">
      <c r="I52297" s="1"/>
      <c r="J52297" s="110"/>
    </row>
    <row r="52298" spans="9:10" x14ac:dyDescent="0.25">
      <c r="I52298" s="1"/>
      <c r="J52298" s="110"/>
    </row>
    <row r="52299" spans="9:10" x14ac:dyDescent="0.25">
      <c r="I52299" s="1"/>
      <c r="J52299" s="110"/>
    </row>
    <row r="52300" spans="9:10" x14ac:dyDescent="0.25">
      <c r="I52300" s="1"/>
      <c r="J52300" s="110"/>
    </row>
    <row r="52301" spans="9:10" x14ac:dyDescent="0.25">
      <c r="I52301" s="1"/>
      <c r="J52301" s="110"/>
    </row>
    <row r="52302" spans="9:10" x14ac:dyDescent="0.25">
      <c r="I52302" s="1"/>
      <c r="J52302" s="110"/>
    </row>
    <row r="52303" spans="9:10" x14ac:dyDescent="0.25">
      <c r="I52303" s="1"/>
      <c r="J52303" s="110"/>
    </row>
    <row r="52304" spans="9:10" x14ac:dyDescent="0.25">
      <c r="I52304" s="1"/>
      <c r="J52304" s="110"/>
    </row>
    <row r="52305" spans="9:10" x14ac:dyDescent="0.25">
      <c r="I52305" s="1"/>
      <c r="J52305" s="110"/>
    </row>
    <row r="52306" spans="9:10" x14ac:dyDescent="0.25">
      <c r="I52306" s="1"/>
      <c r="J52306" s="110"/>
    </row>
    <row r="52307" spans="9:10" x14ac:dyDescent="0.25">
      <c r="I52307" s="1"/>
      <c r="J52307" s="110"/>
    </row>
    <row r="52308" spans="9:10" x14ac:dyDescent="0.25">
      <c r="I52308" s="1"/>
      <c r="J52308" s="110"/>
    </row>
    <row r="52309" spans="9:10" x14ac:dyDescent="0.25">
      <c r="I52309" s="1"/>
      <c r="J52309" s="110"/>
    </row>
    <row r="52310" spans="9:10" x14ac:dyDescent="0.25">
      <c r="I52310" s="1"/>
      <c r="J52310" s="110"/>
    </row>
    <row r="52311" spans="9:10" x14ac:dyDescent="0.25">
      <c r="I52311" s="1"/>
      <c r="J52311" s="110"/>
    </row>
    <row r="52312" spans="9:10" x14ac:dyDescent="0.25">
      <c r="I52312" s="1"/>
      <c r="J52312" s="110"/>
    </row>
    <row r="52313" spans="9:10" x14ac:dyDescent="0.25">
      <c r="I52313" s="1"/>
      <c r="J52313" s="110"/>
    </row>
    <row r="52314" spans="9:10" x14ac:dyDescent="0.25">
      <c r="I52314" s="1"/>
      <c r="J52314" s="110"/>
    </row>
    <row r="52315" spans="9:10" x14ac:dyDescent="0.25">
      <c r="I52315" s="1"/>
      <c r="J52315" s="110"/>
    </row>
    <row r="52316" spans="9:10" x14ac:dyDescent="0.25">
      <c r="I52316" s="1"/>
      <c r="J52316" s="110"/>
    </row>
    <row r="52317" spans="9:10" x14ac:dyDescent="0.25">
      <c r="I52317" s="1"/>
      <c r="J52317" s="110"/>
    </row>
    <row r="52318" spans="9:10" x14ac:dyDescent="0.25">
      <c r="I52318" s="1"/>
      <c r="J52318" s="110"/>
    </row>
    <row r="52319" spans="9:10" x14ac:dyDescent="0.25">
      <c r="I52319" s="1"/>
      <c r="J52319" s="110"/>
    </row>
    <row r="52320" spans="9:10" x14ac:dyDescent="0.25">
      <c r="I52320" s="1"/>
      <c r="J52320" s="110"/>
    </row>
    <row r="52321" spans="9:10" x14ac:dyDescent="0.25">
      <c r="I52321" s="1"/>
      <c r="J52321" s="110"/>
    </row>
    <row r="52322" spans="9:10" x14ac:dyDescent="0.25">
      <c r="I52322" s="1"/>
      <c r="J52322" s="110"/>
    </row>
    <row r="52323" spans="9:10" x14ac:dyDescent="0.25">
      <c r="I52323" s="1"/>
      <c r="J52323" s="110"/>
    </row>
    <row r="52324" spans="9:10" x14ac:dyDescent="0.25">
      <c r="I52324" s="1"/>
      <c r="J52324" s="110"/>
    </row>
    <row r="52325" spans="9:10" x14ac:dyDescent="0.25">
      <c r="I52325" s="1"/>
      <c r="J52325" s="110"/>
    </row>
    <row r="52326" spans="9:10" x14ac:dyDescent="0.25">
      <c r="I52326" s="1"/>
      <c r="J52326" s="110"/>
    </row>
    <row r="52327" spans="9:10" x14ac:dyDescent="0.25">
      <c r="I52327" s="1"/>
      <c r="J52327" s="110"/>
    </row>
    <row r="52328" spans="9:10" x14ac:dyDescent="0.25">
      <c r="I52328" s="1"/>
      <c r="J52328" s="110"/>
    </row>
    <row r="52329" spans="9:10" x14ac:dyDescent="0.25">
      <c r="I52329" s="1"/>
      <c r="J52329" s="110"/>
    </row>
    <row r="52330" spans="9:10" x14ac:dyDescent="0.25">
      <c r="I52330" s="1"/>
      <c r="J52330" s="110"/>
    </row>
    <row r="52331" spans="9:10" x14ac:dyDescent="0.25">
      <c r="I52331" s="1"/>
      <c r="J52331" s="110"/>
    </row>
    <row r="52332" spans="9:10" x14ac:dyDescent="0.25">
      <c r="I52332" s="1"/>
      <c r="J52332" s="110"/>
    </row>
    <row r="52333" spans="9:10" x14ac:dyDescent="0.25">
      <c r="I52333" s="1"/>
      <c r="J52333" s="110"/>
    </row>
    <row r="52334" spans="9:10" x14ac:dyDescent="0.25">
      <c r="I52334" s="1"/>
      <c r="J52334" s="110"/>
    </row>
    <row r="52335" spans="9:10" x14ac:dyDescent="0.25">
      <c r="I52335" s="1"/>
      <c r="J52335" s="110"/>
    </row>
    <row r="52336" spans="9:10" x14ac:dyDescent="0.25">
      <c r="I52336" s="1"/>
      <c r="J52336" s="110"/>
    </row>
    <row r="52337" spans="9:10" x14ac:dyDescent="0.25">
      <c r="I52337" s="1"/>
      <c r="J52337" s="110"/>
    </row>
    <row r="52338" spans="9:10" x14ac:dyDescent="0.25">
      <c r="I52338" s="1"/>
      <c r="J52338" s="110"/>
    </row>
    <row r="52339" spans="9:10" x14ac:dyDescent="0.25">
      <c r="I52339" s="1"/>
      <c r="J52339" s="110"/>
    </row>
    <row r="52340" spans="9:10" x14ac:dyDescent="0.25">
      <c r="I52340" s="1"/>
      <c r="J52340" s="110"/>
    </row>
    <row r="52341" spans="9:10" x14ac:dyDescent="0.25">
      <c r="I52341" s="1"/>
      <c r="J52341" s="110"/>
    </row>
    <row r="52342" spans="9:10" x14ac:dyDescent="0.25">
      <c r="I52342" s="1"/>
      <c r="J52342" s="110"/>
    </row>
    <row r="52343" spans="9:10" x14ac:dyDescent="0.25">
      <c r="I52343" s="1"/>
      <c r="J52343" s="110"/>
    </row>
    <row r="52344" spans="9:10" x14ac:dyDescent="0.25">
      <c r="I52344" s="1"/>
      <c r="J52344" s="110"/>
    </row>
    <row r="52345" spans="9:10" x14ac:dyDescent="0.25">
      <c r="I52345" s="1"/>
      <c r="J52345" s="110"/>
    </row>
    <row r="52346" spans="9:10" x14ac:dyDescent="0.25">
      <c r="I52346" s="1"/>
      <c r="J52346" s="110"/>
    </row>
    <row r="52347" spans="9:10" x14ac:dyDescent="0.25">
      <c r="I52347" s="1"/>
      <c r="J52347" s="110"/>
    </row>
    <row r="52348" spans="9:10" x14ac:dyDescent="0.25">
      <c r="I52348" s="1"/>
      <c r="J52348" s="110"/>
    </row>
    <row r="52349" spans="9:10" x14ac:dyDescent="0.25">
      <c r="I52349" s="1"/>
      <c r="J52349" s="110"/>
    </row>
    <row r="52350" spans="9:10" x14ac:dyDescent="0.25">
      <c r="I52350" s="1"/>
      <c r="J52350" s="110"/>
    </row>
    <row r="52351" spans="9:10" x14ac:dyDescent="0.25">
      <c r="I52351" s="1"/>
      <c r="J52351" s="110"/>
    </row>
    <row r="52352" spans="9:10" x14ac:dyDescent="0.25">
      <c r="I52352" s="1"/>
      <c r="J52352" s="110"/>
    </row>
    <row r="52353" spans="9:10" x14ac:dyDescent="0.25">
      <c r="I52353" s="1"/>
      <c r="J52353" s="110"/>
    </row>
    <row r="52354" spans="9:10" x14ac:dyDescent="0.25">
      <c r="I52354" s="1"/>
      <c r="J52354" s="110"/>
    </row>
    <row r="52355" spans="9:10" x14ac:dyDescent="0.25">
      <c r="I52355" s="1"/>
      <c r="J52355" s="110"/>
    </row>
    <row r="52356" spans="9:10" x14ac:dyDescent="0.25">
      <c r="I52356" s="1"/>
      <c r="J52356" s="110"/>
    </row>
    <row r="52357" spans="9:10" x14ac:dyDescent="0.25">
      <c r="I52357" s="1"/>
      <c r="J52357" s="110"/>
    </row>
    <row r="52358" spans="9:10" x14ac:dyDescent="0.25">
      <c r="I52358" s="1"/>
      <c r="J52358" s="110"/>
    </row>
    <row r="52359" spans="9:10" x14ac:dyDescent="0.25">
      <c r="I52359" s="1"/>
      <c r="J52359" s="110"/>
    </row>
    <row r="52360" spans="9:10" x14ac:dyDescent="0.25">
      <c r="I52360" s="1"/>
      <c r="J52360" s="110"/>
    </row>
    <row r="52361" spans="9:10" x14ac:dyDescent="0.25">
      <c r="I52361" s="1"/>
      <c r="J52361" s="110"/>
    </row>
    <row r="52362" spans="9:10" x14ac:dyDescent="0.25">
      <c r="I52362" s="1"/>
      <c r="J52362" s="110"/>
    </row>
    <row r="52363" spans="9:10" x14ac:dyDescent="0.25">
      <c r="I52363" s="1"/>
      <c r="J52363" s="110"/>
    </row>
    <row r="52364" spans="9:10" x14ac:dyDescent="0.25">
      <c r="I52364" s="1"/>
      <c r="J52364" s="110"/>
    </row>
    <row r="52365" spans="9:10" x14ac:dyDescent="0.25">
      <c r="I52365" s="1"/>
      <c r="J52365" s="110"/>
    </row>
    <row r="52366" spans="9:10" x14ac:dyDescent="0.25">
      <c r="I52366" s="1"/>
      <c r="J52366" s="110"/>
    </row>
    <row r="52367" spans="9:10" x14ac:dyDescent="0.25">
      <c r="I52367" s="1"/>
      <c r="J52367" s="110"/>
    </row>
    <row r="52368" spans="9:10" x14ac:dyDescent="0.25">
      <c r="I52368" s="1"/>
      <c r="J52368" s="110"/>
    </row>
    <row r="52369" spans="9:10" x14ac:dyDescent="0.25">
      <c r="I52369" s="1"/>
      <c r="J52369" s="110"/>
    </row>
    <row r="52370" spans="9:10" x14ac:dyDescent="0.25">
      <c r="I52370" s="1"/>
      <c r="J52370" s="110"/>
    </row>
    <row r="52371" spans="9:10" x14ac:dyDescent="0.25">
      <c r="I52371" s="1"/>
      <c r="J52371" s="110"/>
    </row>
    <row r="52372" spans="9:10" x14ac:dyDescent="0.25">
      <c r="I52372" s="1"/>
      <c r="J52372" s="110"/>
    </row>
    <row r="52373" spans="9:10" x14ac:dyDescent="0.25">
      <c r="I52373" s="1"/>
      <c r="J52373" s="110"/>
    </row>
    <row r="52374" spans="9:10" x14ac:dyDescent="0.25">
      <c r="I52374" s="1"/>
      <c r="J52374" s="110"/>
    </row>
    <row r="52375" spans="9:10" x14ac:dyDescent="0.25">
      <c r="I52375" s="1"/>
      <c r="J52375" s="110"/>
    </row>
    <row r="52376" spans="9:10" x14ac:dyDescent="0.25">
      <c r="I52376" s="1"/>
      <c r="J52376" s="110"/>
    </row>
    <row r="52377" spans="9:10" x14ac:dyDescent="0.25">
      <c r="I52377" s="1"/>
      <c r="J52377" s="110"/>
    </row>
    <row r="52378" spans="9:10" x14ac:dyDescent="0.25">
      <c r="I52378" s="1"/>
      <c r="J52378" s="110"/>
    </row>
    <row r="52379" spans="9:10" x14ac:dyDescent="0.25">
      <c r="I52379" s="1"/>
      <c r="J52379" s="110"/>
    </row>
    <row r="52380" spans="9:10" x14ac:dyDescent="0.25">
      <c r="I52380" s="1"/>
      <c r="J52380" s="110"/>
    </row>
    <row r="52381" spans="9:10" x14ac:dyDescent="0.25">
      <c r="I52381" s="1"/>
      <c r="J52381" s="110"/>
    </row>
    <row r="52382" spans="9:10" x14ac:dyDescent="0.25">
      <c r="I52382" s="1"/>
      <c r="J52382" s="110"/>
    </row>
    <row r="52383" spans="9:10" x14ac:dyDescent="0.25">
      <c r="I52383" s="1"/>
      <c r="J52383" s="110"/>
    </row>
    <row r="52384" spans="9:10" x14ac:dyDescent="0.25">
      <c r="I52384" s="1"/>
      <c r="J52384" s="110"/>
    </row>
    <row r="52385" spans="9:10" x14ac:dyDescent="0.25">
      <c r="I52385" s="1"/>
      <c r="J52385" s="110"/>
    </row>
    <row r="52386" spans="9:10" x14ac:dyDescent="0.25">
      <c r="I52386" s="1"/>
      <c r="J52386" s="110"/>
    </row>
    <row r="52387" spans="9:10" x14ac:dyDescent="0.25">
      <c r="I52387" s="1"/>
      <c r="J52387" s="110"/>
    </row>
    <row r="52388" spans="9:10" x14ac:dyDescent="0.25">
      <c r="I52388" s="1"/>
      <c r="J52388" s="110"/>
    </row>
    <row r="52389" spans="9:10" x14ac:dyDescent="0.25">
      <c r="I52389" s="1"/>
      <c r="J52389" s="110"/>
    </row>
    <row r="52390" spans="9:10" x14ac:dyDescent="0.25">
      <c r="I52390" s="1"/>
      <c r="J52390" s="110"/>
    </row>
    <row r="52391" spans="9:10" x14ac:dyDescent="0.25">
      <c r="I52391" s="1"/>
      <c r="J52391" s="110"/>
    </row>
    <row r="52392" spans="9:10" x14ac:dyDescent="0.25">
      <c r="I52392" s="1"/>
      <c r="J52392" s="110"/>
    </row>
    <row r="52393" spans="9:10" x14ac:dyDescent="0.25">
      <c r="I52393" s="1"/>
      <c r="J52393" s="110"/>
    </row>
    <row r="52394" spans="9:10" x14ac:dyDescent="0.25">
      <c r="I52394" s="1"/>
      <c r="J52394" s="110"/>
    </row>
    <row r="52395" spans="9:10" x14ac:dyDescent="0.25">
      <c r="I52395" s="1"/>
      <c r="J52395" s="110"/>
    </row>
    <row r="52396" spans="9:10" x14ac:dyDescent="0.25">
      <c r="I52396" s="1"/>
      <c r="J52396" s="110"/>
    </row>
    <row r="52397" spans="9:10" x14ac:dyDescent="0.25">
      <c r="I52397" s="1"/>
      <c r="J52397" s="110"/>
    </row>
    <row r="52398" spans="9:10" x14ac:dyDescent="0.25">
      <c r="I52398" s="1"/>
      <c r="J52398" s="110"/>
    </row>
    <row r="52399" spans="9:10" x14ac:dyDescent="0.25">
      <c r="I52399" s="1"/>
      <c r="J52399" s="110"/>
    </row>
    <row r="52400" spans="9:10" x14ac:dyDescent="0.25">
      <c r="I52400" s="1"/>
      <c r="J52400" s="110"/>
    </row>
    <row r="52401" spans="9:10" x14ac:dyDescent="0.25">
      <c r="I52401" s="1"/>
      <c r="J52401" s="110"/>
    </row>
    <row r="52402" spans="9:10" x14ac:dyDescent="0.25">
      <c r="I52402" s="1"/>
      <c r="J52402" s="110"/>
    </row>
    <row r="52403" spans="9:10" x14ac:dyDescent="0.25">
      <c r="I52403" s="1"/>
      <c r="J52403" s="110"/>
    </row>
    <row r="52404" spans="9:10" x14ac:dyDescent="0.25">
      <c r="I52404" s="1"/>
      <c r="J52404" s="110"/>
    </row>
    <row r="52405" spans="9:10" x14ac:dyDescent="0.25">
      <c r="I52405" s="1"/>
      <c r="J52405" s="110"/>
    </row>
    <row r="52406" spans="9:10" x14ac:dyDescent="0.25">
      <c r="I52406" s="1"/>
      <c r="J52406" s="110"/>
    </row>
    <row r="52407" spans="9:10" x14ac:dyDescent="0.25">
      <c r="I52407" s="1"/>
      <c r="J52407" s="110"/>
    </row>
    <row r="52408" spans="9:10" x14ac:dyDescent="0.25">
      <c r="I52408" s="1"/>
      <c r="J52408" s="110"/>
    </row>
    <row r="52409" spans="9:10" x14ac:dyDescent="0.25">
      <c r="I52409" s="1"/>
      <c r="J52409" s="110"/>
    </row>
    <row r="52410" spans="9:10" x14ac:dyDescent="0.25">
      <c r="I52410" s="1"/>
      <c r="J52410" s="110"/>
    </row>
    <row r="52411" spans="9:10" x14ac:dyDescent="0.25">
      <c r="I52411" s="1"/>
      <c r="J52411" s="110"/>
    </row>
    <row r="52412" spans="9:10" x14ac:dyDescent="0.25">
      <c r="I52412" s="1"/>
      <c r="J52412" s="110"/>
    </row>
    <row r="52413" spans="9:10" x14ac:dyDescent="0.25">
      <c r="I52413" s="1"/>
      <c r="J52413" s="110"/>
    </row>
    <row r="52414" spans="9:10" x14ac:dyDescent="0.25">
      <c r="I52414" s="1"/>
      <c r="J52414" s="110"/>
    </row>
    <row r="52415" spans="9:10" x14ac:dyDescent="0.25">
      <c r="I52415" s="1"/>
      <c r="J52415" s="110"/>
    </row>
    <row r="52416" spans="9:10" x14ac:dyDescent="0.25">
      <c r="I52416" s="1"/>
      <c r="J52416" s="110"/>
    </row>
    <row r="52417" spans="9:10" x14ac:dyDescent="0.25">
      <c r="I52417" s="1"/>
      <c r="J52417" s="110"/>
    </row>
    <row r="52418" spans="9:10" x14ac:dyDescent="0.25">
      <c r="I52418" s="1"/>
      <c r="J52418" s="110"/>
    </row>
    <row r="52419" spans="9:10" x14ac:dyDescent="0.25">
      <c r="I52419" s="1"/>
      <c r="J52419" s="110"/>
    </row>
    <row r="52420" spans="9:10" x14ac:dyDescent="0.25">
      <c r="I52420" s="1"/>
      <c r="J52420" s="110"/>
    </row>
    <row r="52421" spans="9:10" x14ac:dyDescent="0.25">
      <c r="I52421" s="1"/>
      <c r="J52421" s="110"/>
    </row>
    <row r="52422" spans="9:10" x14ac:dyDescent="0.25">
      <c r="I52422" s="1"/>
      <c r="J52422" s="110"/>
    </row>
    <row r="52423" spans="9:10" x14ac:dyDescent="0.25">
      <c r="I52423" s="1"/>
      <c r="J52423" s="110"/>
    </row>
    <row r="52424" spans="9:10" x14ac:dyDescent="0.25">
      <c r="I52424" s="1"/>
      <c r="J52424" s="110"/>
    </row>
    <row r="52425" spans="9:10" x14ac:dyDescent="0.25">
      <c r="I52425" s="1"/>
      <c r="J52425" s="110"/>
    </row>
    <row r="52426" spans="9:10" x14ac:dyDescent="0.25">
      <c r="I52426" s="1"/>
      <c r="J52426" s="110"/>
    </row>
    <row r="52427" spans="9:10" x14ac:dyDescent="0.25">
      <c r="I52427" s="1"/>
      <c r="J52427" s="110"/>
    </row>
    <row r="52428" spans="9:10" x14ac:dyDescent="0.25">
      <c r="I52428" s="1"/>
      <c r="J52428" s="110"/>
    </row>
    <row r="52429" spans="9:10" x14ac:dyDescent="0.25">
      <c r="I52429" s="1"/>
      <c r="J52429" s="110"/>
    </row>
    <row r="52430" spans="9:10" x14ac:dyDescent="0.25">
      <c r="I52430" s="1"/>
      <c r="J52430" s="110"/>
    </row>
    <row r="52431" spans="9:10" x14ac:dyDescent="0.25">
      <c r="I52431" s="1"/>
      <c r="J52431" s="110"/>
    </row>
    <row r="52432" spans="9:10" x14ac:dyDescent="0.25">
      <c r="I52432" s="1"/>
      <c r="J52432" s="110"/>
    </row>
    <row r="52433" spans="9:10" x14ac:dyDescent="0.25">
      <c r="I52433" s="1"/>
      <c r="J52433" s="110"/>
    </row>
    <row r="52434" spans="9:10" x14ac:dyDescent="0.25">
      <c r="I52434" s="1"/>
      <c r="J52434" s="110"/>
    </row>
    <row r="52435" spans="9:10" x14ac:dyDescent="0.25">
      <c r="I52435" s="1"/>
      <c r="J52435" s="110"/>
    </row>
    <row r="52436" spans="9:10" x14ac:dyDescent="0.25">
      <c r="I52436" s="1"/>
      <c r="J52436" s="110"/>
    </row>
    <row r="52437" spans="9:10" x14ac:dyDescent="0.25">
      <c r="I52437" s="1"/>
      <c r="J52437" s="110"/>
    </row>
    <row r="52438" spans="9:10" x14ac:dyDescent="0.25">
      <c r="I52438" s="1"/>
      <c r="J52438" s="110"/>
    </row>
    <row r="52439" spans="9:10" x14ac:dyDescent="0.25">
      <c r="I52439" s="1"/>
      <c r="J52439" s="110"/>
    </row>
    <row r="52440" spans="9:10" x14ac:dyDescent="0.25">
      <c r="I52440" s="1"/>
      <c r="J52440" s="110"/>
    </row>
    <row r="52441" spans="9:10" x14ac:dyDescent="0.25">
      <c r="I52441" s="1"/>
      <c r="J52441" s="110"/>
    </row>
    <row r="52442" spans="9:10" x14ac:dyDescent="0.25">
      <c r="I52442" s="1"/>
      <c r="J52442" s="110"/>
    </row>
    <row r="52443" spans="9:10" x14ac:dyDescent="0.25">
      <c r="I52443" s="1"/>
      <c r="J52443" s="110"/>
    </row>
    <row r="52444" spans="9:10" x14ac:dyDescent="0.25">
      <c r="I52444" s="1"/>
      <c r="J52444" s="110"/>
    </row>
    <row r="52445" spans="9:10" x14ac:dyDescent="0.25">
      <c r="I52445" s="1"/>
      <c r="J52445" s="110"/>
    </row>
    <row r="52446" spans="9:10" x14ac:dyDescent="0.25">
      <c r="I52446" s="1"/>
      <c r="J52446" s="110"/>
    </row>
    <row r="52447" spans="9:10" x14ac:dyDescent="0.25">
      <c r="I52447" s="1"/>
      <c r="J52447" s="110"/>
    </row>
    <row r="52448" spans="9:10" x14ac:dyDescent="0.25">
      <c r="I52448" s="1"/>
      <c r="J52448" s="110"/>
    </row>
    <row r="52449" spans="9:10" x14ac:dyDescent="0.25">
      <c r="I52449" s="1"/>
      <c r="J52449" s="110"/>
    </row>
    <row r="52450" spans="9:10" x14ac:dyDescent="0.25">
      <c r="I52450" s="1"/>
      <c r="J52450" s="110"/>
    </row>
    <row r="52451" spans="9:10" x14ac:dyDescent="0.25">
      <c r="I52451" s="1"/>
      <c r="J52451" s="110"/>
    </row>
    <row r="52452" spans="9:10" x14ac:dyDescent="0.25">
      <c r="I52452" s="1"/>
      <c r="J52452" s="110"/>
    </row>
    <row r="52453" spans="9:10" x14ac:dyDescent="0.25">
      <c r="I52453" s="1"/>
      <c r="J52453" s="110"/>
    </row>
    <row r="52454" spans="9:10" x14ac:dyDescent="0.25">
      <c r="I52454" s="1"/>
      <c r="J52454" s="110"/>
    </row>
    <row r="52455" spans="9:10" x14ac:dyDescent="0.25">
      <c r="I52455" s="1"/>
      <c r="J52455" s="110"/>
    </row>
    <row r="52456" spans="9:10" x14ac:dyDescent="0.25">
      <c r="I52456" s="1"/>
      <c r="J52456" s="110"/>
    </row>
    <row r="52457" spans="9:10" x14ac:dyDescent="0.25">
      <c r="I52457" s="1"/>
      <c r="J52457" s="110"/>
    </row>
    <row r="52458" spans="9:10" x14ac:dyDescent="0.25">
      <c r="I52458" s="1"/>
      <c r="J52458" s="110"/>
    </row>
    <row r="52459" spans="9:10" x14ac:dyDescent="0.25">
      <c r="I52459" s="1"/>
      <c r="J52459" s="110"/>
    </row>
    <row r="52460" spans="9:10" x14ac:dyDescent="0.25">
      <c r="I52460" s="1"/>
      <c r="J52460" s="110"/>
    </row>
    <row r="52461" spans="9:10" x14ac:dyDescent="0.25">
      <c r="I52461" s="1"/>
      <c r="J52461" s="110"/>
    </row>
    <row r="52462" spans="9:10" x14ac:dyDescent="0.25">
      <c r="I52462" s="1"/>
      <c r="J52462" s="110"/>
    </row>
    <row r="52463" spans="9:10" x14ac:dyDescent="0.25">
      <c r="I52463" s="1"/>
      <c r="J52463" s="110"/>
    </row>
    <row r="52464" spans="9:10" x14ac:dyDescent="0.25">
      <c r="I52464" s="1"/>
      <c r="J52464" s="110"/>
    </row>
    <row r="52465" spans="9:10" x14ac:dyDescent="0.25">
      <c r="I52465" s="1"/>
      <c r="J52465" s="110"/>
    </row>
    <row r="52466" spans="9:10" x14ac:dyDescent="0.25">
      <c r="I52466" s="1"/>
      <c r="J52466" s="110"/>
    </row>
    <row r="52467" spans="9:10" x14ac:dyDescent="0.25">
      <c r="I52467" s="1"/>
      <c r="J52467" s="110"/>
    </row>
    <row r="52468" spans="9:10" x14ac:dyDescent="0.25">
      <c r="I52468" s="1"/>
      <c r="J52468" s="110"/>
    </row>
    <row r="52469" spans="9:10" x14ac:dyDescent="0.25">
      <c r="I52469" s="1"/>
      <c r="J52469" s="110"/>
    </row>
    <row r="52470" spans="9:10" x14ac:dyDescent="0.25">
      <c r="I52470" s="1"/>
      <c r="J52470" s="110"/>
    </row>
    <row r="52471" spans="9:10" x14ac:dyDescent="0.25">
      <c r="I52471" s="1"/>
      <c r="J52471" s="110"/>
    </row>
    <row r="52472" spans="9:10" x14ac:dyDescent="0.25">
      <c r="I52472" s="1"/>
      <c r="J52472" s="110"/>
    </row>
    <row r="52473" spans="9:10" x14ac:dyDescent="0.25">
      <c r="I52473" s="1"/>
      <c r="J52473" s="110"/>
    </row>
    <row r="52474" spans="9:10" x14ac:dyDescent="0.25">
      <c r="I52474" s="1"/>
      <c r="J52474" s="110"/>
    </row>
    <row r="52475" spans="9:10" x14ac:dyDescent="0.25">
      <c r="I52475" s="1"/>
      <c r="J52475" s="110"/>
    </row>
    <row r="52476" spans="9:10" x14ac:dyDescent="0.25">
      <c r="I52476" s="1"/>
      <c r="J52476" s="110"/>
    </row>
    <row r="52477" spans="9:10" x14ac:dyDescent="0.25">
      <c r="I52477" s="1"/>
      <c r="J52477" s="110"/>
    </row>
    <row r="52478" spans="9:10" x14ac:dyDescent="0.25">
      <c r="I52478" s="1"/>
      <c r="J52478" s="110"/>
    </row>
    <row r="52479" spans="9:10" x14ac:dyDescent="0.25">
      <c r="I52479" s="1"/>
      <c r="J52479" s="110"/>
    </row>
    <row r="52480" spans="9:10" x14ac:dyDescent="0.25">
      <c r="I52480" s="1"/>
      <c r="J52480" s="110"/>
    </row>
    <row r="52481" spans="9:10" x14ac:dyDescent="0.25">
      <c r="I52481" s="1"/>
      <c r="J52481" s="110"/>
    </row>
    <row r="52482" spans="9:10" x14ac:dyDescent="0.25">
      <c r="I52482" s="1"/>
      <c r="J52482" s="110"/>
    </row>
    <row r="52483" spans="9:10" x14ac:dyDescent="0.25">
      <c r="I52483" s="1"/>
      <c r="J52483" s="110"/>
    </row>
    <row r="52484" spans="9:10" x14ac:dyDescent="0.25">
      <c r="I52484" s="1"/>
      <c r="J52484" s="110"/>
    </row>
    <row r="52485" spans="9:10" x14ac:dyDescent="0.25">
      <c r="I52485" s="1"/>
      <c r="J52485" s="110"/>
    </row>
    <row r="52486" spans="9:10" x14ac:dyDescent="0.25">
      <c r="I52486" s="1"/>
      <c r="J52486" s="110"/>
    </row>
    <row r="52487" spans="9:10" x14ac:dyDescent="0.25">
      <c r="I52487" s="1"/>
      <c r="J52487" s="110"/>
    </row>
    <row r="52488" spans="9:10" x14ac:dyDescent="0.25">
      <c r="I52488" s="1"/>
      <c r="J52488" s="110"/>
    </row>
    <row r="52489" spans="9:10" x14ac:dyDescent="0.25">
      <c r="I52489" s="1"/>
      <c r="J52489" s="110"/>
    </row>
    <row r="52490" spans="9:10" x14ac:dyDescent="0.25">
      <c r="I52490" s="1"/>
      <c r="J52490" s="110"/>
    </row>
    <row r="52491" spans="9:10" x14ac:dyDescent="0.25">
      <c r="I52491" s="1"/>
      <c r="J52491" s="110"/>
    </row>
    <row r="52492" spans="9:10" x14ac:dyDescent="0.25">
      <c r="I52492" s="1"/>
      <c r="J52492" s="110"/>
    </row>
    <row r="52493" spans="9:10" x14ac:dyDescent="0.25">
      <c r="I52493" s="1"/>
      <c r="J52493" s="110"/>
    </row>
    <row r="52494" spans="9:10" x14ac:dyDescent="0.25">
      <c r="I52494" s="1"/>
      <c r="J52494" s="110"/>
    </row>
    <row r="52495" spans="9:10" x14ac:dyDescent="0.25">
      <c r="I52495" s="1"/>
      <c r="J52495" s="110"/>
    </row>
    <row r="52496" spans="9:10" x14ac:dyDescent="0.25">
      <c r="I52496" s="1"/>
      <c r="J52496" s="110"/>
    </row>
    <row r="52497" spans="9:10" x14ac:dyDescent="0.25">
      <c r="I52497" s="1"/>
      <c r="J52497" s="110"/>
    </row>
    <row r="52498" spans="9:10" x14ac:dyDescent="0.25">
      <c r="I52498" s="1"/>
      <c r="J52498" s="110"/>
    </row>
    <row r="52499" spans="9:10" x14ac:dyDescent="0.25">
      <c r="I52499" s="1"/>
      <c r="J52499" s="110"/>
    </row>
    <row r="52500" spans="9:10" x14ac:dyDescent="0.25">
      <c r="I52500" s="1"/>
      <c r="J52500" s="110"/>
    </row>
    <row r="52501" spans="9:10" x14ac:dyDescent="0.25">
      <c r="I52501" s="1"/>
      <c r="J52501" s="110"/>
    </row>
    <row r="52502" spans="9:10" x14ac:dyDescent="0.25">
      <c r="I52502" s="1"/>
      <c r="J52502" s="110"/>
    </row>
    <row r="52503" spans="9:10" x14ac:dyDescent="0.25">
      <c r="I52503" s="1"/>
      <c r="J52503" s="110"/>
    </row>
    <row r="52504" spans="9:10" x14ac:dyDescent="0.25">
      <c r="I52504" s="1"/>
      <c r="J52504" s="110"/>
    </row>
    <row r="52505" spans="9:10" x14ac:dyDescent="0.25">
      <c r="I52505" s="1"/>
      <c r="J52505" s="110"/>
    </row>
    <row r="52506" spans="9:10" x14ac:dyDescent="0.25">
      <c r="I52506" s="1"/>
      <c r="J52506" s="110"/>
    </row>
    <row r="52507" spans="9:10" x14ac:dyDescent="0.25">
      <c r="I52507" s="1"/>
      <c r="J52507" s="110"/>
    </row>
    <row r="52508" spans="9:10" x14ac:dyDescent="0.25">
      <c r="I52508" s="1"/>
      <c r="J52508" s="110"/>
    </row>
    <row r="52509" spans="9:10" x14ac:dyDescent="0.25">
      <c r="I52509" s="1"/>
      <c r="J52509" s="110"/>
    </row>
    <row r="52510" spans="9:10" x14ac:dyDescent="0.25">
      <c r="I52510" s="1"/>
      <c r="J52510" s="110"/>
    </row>
    <row r="52511" spans="9:10" x14ac:dyDescent="0.25">
      <c r="I52511" s="1"/>
      <c r="J52511" s="110"/>
    </row>
    <row r="52512" spans="9:10" x14ac:dyDescent="0.25">
      <c r="I52512" s="1"/>
      <c r="J52512" s="110"/>
    </row>
    <row r="52513" spans="9:10" x14ac:dyDescent="0.25">
      <c r="I52513" s="1"/>
      <c r="J52513" s="110"/>
    </row>
    <row r="52514" spans="9:10" x14ac:dyDescent="0.25">
      <c r="I52514" s="1"/>
      <c r="J52514" s="110"/>
    </row>
    <row r="52515" spans="9:10" x14ac:dyDescent="0.25">
      <c r="I52515" s="1"/>
      <c r="J52515" s="110"/>
    </row>
    <row r="52516" spans="9:10" x14ac:dyDescent="0.25">
      <c r="I52516" s="1"/>
      <c r="J52516" s="110"/>
    </row>
    <row r="52517" spans="9:10" x14ac:dyDescent="0.25">
      <c r="I52517" s="1"/>
      <c r="J52517" s="110"/>
    </row>
    <row r="52518" spans="9:10" x14ac:dyDescent="0.25">
      <c r="I52518" s="1"/>
      <c r="J52518" s="110"/>
    </row>
    <row r="52519" spans="9:10" x14ac:dyDescent="0.25">
      <c r="I52519" s="1"/>
      <c r="J52519" s="110"/>
    </row>
    <row r="52520" spans="9:10" x14ac:dyDescent="0.25">
      <c r="I52520" s="1"/>
      <c r="J52520" s="110"/>
    </row>
    <row r="52521" spans="9:10" x14ac:dyDescent="0.25">
      <c r="I52521" s="1"/>
      <c r="J52521" s="110"/>
    </row>
    <row r="52522" spans="9:10" x14ac:dyDescent="0.25">
      <c r="I52522" s="1"/>
      <c r="J52522" s="110"/>
    </row>
    <row r="52523" spans="9:10" x14ac:dyDescent="0.25">
      <c r="I52523" s="1"/>
      <c r="J52523" s="110"/>
    </row>
    <row r="52524" spans="9:10" x14ac:dyDescent="0.25">
      <c r="I52524" s="1"/>
      <c r="J52524" s="110"/>
    </row>
    <row r="52525" spans="9:10" x14ac:dyDescent="0.25">
      <c r="I52525" s="1"/>
      <c r="J52525" s="110"/>
    </row>
    <row r="52526" spans="9:10" x14ac:dyDescent="0.25">
      <c r="I52526" s="1"/>
      <c r="J52526" s="110"/>
    </row>
    <row r="52527" spans="9:10" x14ac:dyDescent="0.25">
      <c r="I52527" s="1"/>
      <c r="J52527" s="110"/>
    </row>
    <row r="52528" spans="9:10" x14ac:dyDescent="0.25">
      <c r="I52528" s="1"/>
      <c r="J52528" s="110"/>
    </row>
    <row r="52529" spans="9:10" x14ac:dyDescent="0.25">
      <c r="I52529" s="1"/>
      <c r="J52529" s="110"/>
    </row>
    <row r="52530" spans="9:10" x14ac:dyDescent="0.25">
      <c r="I52530" s="1"/>
      <c r="J52530" s="110"/>
    </row>
    <row r="52531" spans="9:10" x14ac:dyDescent="0.25">
      <c r="I52531" s="1"/>
      <c r="J52531" s="110"/>
    </row>
    <row r="52532" spans="9:10" x14ac:dyDescent="0.25">
      <c r="I52532" s="1"/>
      <c r="J52532" s="110"/>
    </row>
    <row r="52533" spans="9:10" x14ac:dyDescent="0.25">
      <c r="I52533" s="1"/>
      <c r="J52533" s="110"/>
    </row>
    <row r="52534" spans="9:10" x14ac:dyDescent="0.25">
      <c r="I52534" s="1"/>
      <c r="J52534" s="110"/>
    </row>
    <row r="52535" spans="9:10" x14ac:dyDescent="0.25">
      <c r="I52535" s="1"/>
      <c r="J52535" s="110"/>
    </row>
    <row r="52536" spans="9:10" x14ac:dyDescent="0.25">
      <c r="I52536" s="1"/>
      <c r="J52536" s="110"/>
    </row>
    <row r="52537" spans="9:10" x14ac:dyDescent="0.25">
      <c r="I52537" s="1"/>
      <c r="J52537" s="110"/>
    </row>
    <row r="52538" spans="9:10" x14ac:dyDescent="0.25">
      <c r="I52538" s="1"/>
      <c r="J52538" s="110"/>
    </row>
    <row r="52539" spans="9:10" x14ac:dyDescent="0.25">
      <c r="I52539" s="1"/>
      <c r="J52539" s="110"/>
    </row>
    <row r="52540" spans="9:10" x14ac:dyDescent="0.25">
      <c r="I52540" s="1"/>
      <c r="J52540" s="110"/>
    </row>
    <row r="52541" spans="9:10" x14ac:dyDescent="0.25">
      <c r="I52541" s="1"/>
      <c r="J52541" s="110"/>
    </row>
    <row r="52542" spans="9:10" x14ac:dyDescent="0.25">
      <c r="I52542" s="1"/>
      <c r="J52542" s="110"/>
    </row>
    <row r="52543" spans="9:10" x14ac:dyDescent="0.25">
      <c r="I52543" s="1"/>
      <c r="J52543" s="110"/>
    </row>
    <row r="52544" spans="9:10" x14ac:dyDescent="0.25">
      <c r="I52544" s="1"/>
      <c r="J52544" s="110"/>
    </row>
    <row r="52545" spans="9:10" x14ac:dyDescent="0.25">
      <c r="I52545" s="1"/>
      <c r="J52545" s="110"/>
    </row>
    <row r="52546" spans="9:10" x14ac:dyDescent="0.25">
      <c r="I52546" s="1"/>
      <c r="J52546" s="110"/>
    </row>
    <row r="52547" spans="9:10" x14ac:dyDescent="0.25">
      <c r="I52547" s="1"/>
      <c r="J52547" s="110"/>
    </row>
    <row r="52548" spans="9:10" x14ac:dyDescent="0.25">
      <c r="I52548" s="1"/>
      <c r="J52548" s="110"/>
    </row>
    <row r="52549" spans="9:10" x14ac:dyDescent="0.25">
      <c r="I52549" s="1"/>
      <c r="J52549" s="110"/>
    </row>
    <row r="52550" spans="9:10" x14ac:dyDescent="0.25">
      <c r="I52550" s="1"/>
      <c r="J52550" s="110"/>
    </row>
    <row r="52551" spans="9:10" x14ac:dyDescent="0.25">
      <c r="I52551" s="1"/>
      <c r="J52551" s="110"/>
    </row>
    <row r="52552" spans="9:10" x14ac:dyDescent="0.25">
      <c r="I52552" s="1"/>
      <c r="J52552" s="110"/>
    </row>
    <row r="52553" spans="9:10" x14ac:dyDescent="0.25">
      <c r="I52553" s="1"/>
      <c r="J52553" s="110"/>
    </row>
    <row r="52554" spans="9:10" x14ac:dyDescent="0.25">
      <c r="I52554" s="1"/>
      <c r="J52554" s="110"/>
    </row>
    <row r="52555" spans="9:10" x14ac:dyDescent="0.25">
      <c r="I52555" s="1"/>
      <c r="J52555" s="110"/>
    </row>
    <row r="52556" spans="9:10" x14ac:dyDescent="0.25">
      <c r="I52556" s="1"/>
      <c r="J52556" s="110"/>
    </row>
    <row r="52557" spans="9:10" x14ac:dyDescent="0.25">
      <c r="I52557" s="1"/>
      <c r="J52557" s="110"/>
    </row>
    <row r="52558" spans="9:10" x14ac:dyDescent="0.25">
      <c r="I52558" s="1"/>
      <c r="J52558" s="110"/>
    </row>
    <row r="52559" spans="9:10" x14ac:dyDescent="0.25">
      <c r="I52559" s="1"/>
      <c r="J52559" s="110"/>
    </row>
    <row r="52560" spans="9:10" x14ac:dyDescent="0.25">
      <c r="I52560" s="1"/>
      <c r="J52560" s="110"/>
    </row>
    <row r="52561" spans="9:10" x14ac:dyDescent="0.25">
      <c r="I52561" s="1"/>
      <c r="J52561" s="110"/>
    </row>
    <row r="52562" spans="9:10" x14ac:dyDescent="0.25">
      <c r="I52562" s="1"/>
      <c r="J52562" s="110"/>
    </row>
    <row r="52563" spans="9:10" x14ac:dyDescent="0.25">
      <c r="I52563" s="1"/>
      <c r="J52563" s="110"/>
    </row>
    <row r="52564" spans="9:10" x14ac:dyDescent="0.25">
      <c r="I52564" s="1"/>
      <c r="J52564" s="110"/>
    </row>
    <row r="52565" spans="9:10" x14ac:dyDescent="0.25">
      <c r="I52565" s="1"/>
      <c r="J52565" s="110"/>
    </row>
    <row r="52566" spans="9:10" x14ac:dyDescent="0.25">
      <c r="I52566" s="1"/>
      <c r="J52566" s="110"/>
    </row>
    <row r="52567" spans="9:10" x14ac:dyDescent="0.25">
      <c r="I52567" s="1"/>
      <c r="J52567" s="110"/>
    </row>
    <row r="52568" spans="9:10" x14ac:dyDescent="0.25">
      <c r="I52568" s="1"/>
      <c r="J52568" s="110"/>
    </row>
    <row r="52569" spans="9:10" x14ac:dyDescent="0.25">
      <c r="I52569" s="1"/>
      <c r="J52569" s="110"/>
    </row>
    <row r="52570" spans="9:10" x14ac:dyDescent="0.25">
      <c r="I52570" s="1"/>
      <c r="J52570" s="110"/>
    </row>
    <row r="52571" spans="9:10" x14ac:dyDescent="0.25">
      <c r="I52571" s="1"/>
      <c r="J52571" s="110"/>
    </row>
    <row r="52572" spans="9:10" x14ac:dyDescent="0.25">
      <c r="I52572" s="1"/>
      <c r="J52572" s="110"/>
    </row>
    <row r="52573" spans="9:10" x14ac:dyDescent="0.25">
      <c r="I52573" s="1"/>
      <c r="J52573" s="110"/>
    </row>
    <row r="52574" spans="9:10" x14ac:dyDescent="0.25">
      <c r="I52574" s="1"/>
      <c r="J52574" s="110"/>
    </row>
    <row r="52575" spans="9:10" x14ac:dyDescent="0.25">
      <c r="I52575" s="1"/>
      <c r="J52575" s="110"/>
    </row>
    <row r="52576" spans="9:10" x14ac:dyDescent="0.25">
      <c r="I52576" s="1"/>
      <c r="J52576" s="110"/>
    </row>
    <row r="52577" spans="9:10" x14ac:dyDescent="0.25">
      <c r="I52577" s="1"/>
      <c r="J52577" s="110"/>
    </row>
    <row r="52578" spans="9:10" x14ac:dyDescent="0.25">
      <c r="I52578" s="1"/>
      <c r="J52578" s="110"/>
    </row>
    <row r="52579" spans="9:10" x14ac:dyDescent="0.25">
      <c r="I52579" s="1"/>
      <c r="J52579" s="110"/>
    </row>
    <row r="52580" spans="9:10" x14ac:dyDescent="0.25">
      <c r="I52580" s="1"/>
      <c r="J52580" s="110"/>
    </row>
    <row r="52581" spans="9:10" x14ac:dyDescent="0.25">
      <c r="I52581" s="1"/>
      <c r="J52581" s="110"/>
    </row>
    <row r="52582" spans="9:10" x14ac:dyDescent="0.25">
      <c r="I52582" s="1"/>
      <c r="J52582" s="110"/>
    </row>
    <row r="52583" spans="9:10" x14ac:dyDescent="0.25">
      <c r="I52583" s="1"/>
      <c r="J52583" s="110"/>
    </row>
    <row r="52584" spans="9:10" x14ac:dyDescent="0.25">
      <c r="I52584" s="1"/>
      <c r="J52584" s="110"/>
    </row>
    <row r="52585" spans="9:10" x14ac:dyDescent="0.25">
      <c r="I52585" s="1"/>
      <c r="J52585" s="110"/>
    </row>
    <row r="52586" spans="9:10" x14ac:dyDescent="0.25">
      <c r="I52586" s="1"/>
      <c r="J52586" s="110"/>
    </row>
    <row r="52587" spans="9:10" x14ac:dyDescent="0.25">
      <c r="I52587" s="1"/>
      <c r="J52587" s="110"/>
    </row>
    <row r="52588" spans="9:10" x14ac:dyDescent="0.25">
      <c r="I52588" s="1"/>
      <c r="J52588" s="110"/>
    </row>
    <row r="52589" spans="9:10" x14ac:dyDescent="0.25">
      <c r="I52589" s="1"/>
      <c r="J52589" s="110"/>
    </row>
    <row r="52590" spans="9:10" x14ac:dyDescent="0.25">
      <c r="I52590" s="1"/>
      <c r="J52590" s="110"/>
    </row>
    <row r="52591" spans="9:10" x14ac:dyDescent="0.25">
      <c r="I52591" s="1"/>
      <c r="J52591" s="110"/>
    </row>
    <row r="52592" spans="9:10" x14ac:dyDescent="0.25">
      <c r="I52592" s="1"/>
      <c r="J52592" s="110"/>
    </row>
    <row r="52593" spans="9:10" x14ac:dyDescent="0.25">
      <c r="I52593" s="1"/>
      <c r="J52593" s="110"/>
    </row>
    <row r="52594" spans="9:10" x14ac:dyDescent="0.25">
      <c r="I52594" s="1"/>
      <c r="J52594" s="110"/>
    </row>
    <row r="52595" spans="9:10" x14ac:dyDescent="0.25">
      <c r="I52595" s="1"/>
      <c r="J52595" s="110"/>
    </row>
    <row r="52596" spans="9:10" x14ac:dyDescent="0.25">
      <c r="I52596" s="1"/>
      <c r="J52596" s="110"/>
    </row>
    <row r="52597" spans="9:10" x14ac:dyDescent="0.25">
      <c r="I52597" s="1"/>
      <c r="J52597" s="110"/>
    </row>
    <row r="52598" spans="9:10" x14ac:dyDescent="0.25">
      <c r="I52598" s="1"/>
      <c r="J52598" s="110"/>
    </row>
    <row r="52599" spans="9:10" x14ac:dyDescent="0.25">
      <c r="I52599" s="1"/>
      <c r="J52599" s="110"/>
    </row>
    <row r="52600" spans="9:10" x14ac:dyDescent="0.25">
      <c r="I52600" s="1"/>
      <c r="J52600" s="110"/>
    </row>
    <row r="52601" spans="9:10" x14ac:dyDescent="0.25">
      <c r="I52601" s="1"/>
      <c r="J52601" s="110"/>
    </row>
    <row r="52602" spans="9:10" x14ac:dyDescent="0.25">
      <c r="I52602" s="1"/>
      <c r="J52602" s="110"/>
    </row>
    <row r="52603" spans="9:10" x14ac:dyDescent="0.25">
      <c r="I52603" s="1"/>
      <c r="J52603" s="110"/>
    </row>
    <row r="52604" spans="9:10" x14ac:dyDescent="0.25">
      <c r="I52604" s="1"/>
      <c r="J52604" s="110"/>
    </row>
    <row r="52605" spans="9:10" x14ac:dyDescent="0.25">
      <c r="I52605" s="1"/>
      <c r="J52605" s="110"/>
    </row>
    <row r="52606" spans="9:10" x14ac:dyDescent="0.25">
      <c r="I52606" s="1"/>
      <c r="J52606" s="110"/>
    </row>
    <row r="52607" spans="9:10" x14ac:dyDescent="0.25">
      <c r="I52607" s="1"/>
      <c r="J52607" s="110"/>
    </row>
    <row r="52608" spans="9:10" x14ac:dyDescent="0.25">
      <c r="I52608" s="1"/>
      <c r="J52608" s="110"/>
    </row>
    <row r="52609" spans="9:10" x14ac:dyDescent="0.25">
      <c r="I52609" s="1"/>
      <c r="J52609" s="110"/>
    </row>
    <row r="52610" spans="9:10" x14ac:dyDescent="0.25">
      <c r="I52610" s="1"/>
      <c r="J52610" s="110"/>
    </row>
    <row r="52611" spans="9:10" x14ac:dyDescent="0.25">
      <c r="I52611" s="1"/>
      <c r="J52611" s="110"/>
    </row>
    <row r="52612" spans="9:10" x14ac:dyDescent="0.25">
      <c r="I52612" s="1"/>
      <c r="J52612" s="110"/>
    </row>
    <row r="52613" spans="9:10" x14ac:dyDescent="0.25">
      <c r="I52613" s="1"/>
      <c r="J52613" s="110"/>
    </row>
    <row r="52614" spans="9:10" x14ac:dyDescent="0.25">
      <c r="I52614" s="1"/>
      <c r="J52614" s="110"/>
    </row>
    <row r="52615" spans="9:10" x14ac:dyDescent="0.25">
      <c r="I52615" s="1"/>
      <c r="J52615" s="110"/>
    </row>
    <row r="52616" spans="9:10" x14ac:dyDescent="0.25">
      <c r="I52616" s="1"/>
      <c r="J52616" s="110"/>
    </row>
    <row r="52617" spans="9:10" x14ac:dyDescent="0.25">
      <c r="I52617" s="1"/>
      <c r="J52617" s="110"/>
    </row>
    <row r="52618" spans="9:10" x14ac:dyDescent="0.25">
      <c r="I52618" s="1"/>
      <c r="J52618" s="110"/>
    </row>
    <row r="52619" spans="9:10" x14ac:dyDescent="0.25">
      <c r="I52619" s="1"/>
      <c r="J52619" s="110"/>
    </row>
    <row r="52620" spans="9:10" x14ac:dyDescent="0.25">
      <c r="I52620" s="1"/>
      <c r="J52620" s="110"/>
    </row>
    <row r="52621" spans="9:10" x14ac:dyDescent="0.25">
      <c r="I52621" s="1"/>
      <c r="J52621" s="110"/>
    </row>
    <row r="52622" spans="9:10" x14ac:dyDescent="0.25">
      <c r="I52622" s="1"/>
      <c r="J52622" s="110"/>
    </row>
    <row r="52623" spans="9:10" x14ac:dyDescent="0.25">
      <c r="I52623" s="1"/>
      <c r="J52623" s="110"/>
    </row>
    <row r="52624" spans="9:10" x14ac:dyDescent="0.25">
      <c r="I52624" s="1"/>
      <c r="J52624" s="110"/>
    </row>
    <row r="52625" spans="9:10" x14ac:dyDescent="0.25">
      <c r="I52625" s="1"/>
      <c r="J52625" s="110"/>
    </row>
    <row r="52626" spans="9:10" x14ac:dyDescent="0.25">
      <c r="I52626" s="1"/>
      <c r="J52626" s="110"/>
    </row>
    <row r="52627" spans="9:10" x14ac:dyDescent="0.25">
      <c r="I52627" s="1"/>
      <c r="J52627" s="110"/>
    </row>
    <row r="52628" spans="9:10" x14ac:dyDescent="0.25">
      <c r="I52628" s="1"/>
      <c r="J52628" s="110"/>
    </row>
    <row r="52629" spans="9:10" x14ac:dyDescent="0.25">
      <c r="I52629" s="1"/>
      <c r="J52629" s="110"/>
    </row>
    <row r="52630" spans="9:10" x14ac:dyDescent="0.25">
      <c r="I52630" s="1"/>
      <c r="J52630" s="110"/>
    </row>
    <row r="52631" spans="9:10" x14ac:dyDescent="0.25">
      <c r="I52631" s="1"/>
      <c r="J52631" s="110"/>
    </row>
    <row r="52632" spans="9:10" x14ac:dyDescent="0.25">
      <c r="I52632" s="1"/>
      <c r="J52632" s="110"/>
    </row>
    <row r="52633" spans="9:10" x14ac:dyDescent="0.25">
      <c r="I52633" s="1"/>
      <c r="J52633" s="110"/>
    </row>
    <row r="52634" spans="9:10" x14ac:dyDescent="0.25">
      <c r="I52634" s="1"/>
      <c r="J52634" s="110"/>
    </row>
    <row r="52635" spans="9:10" x14ac:dyDescent="0.25">
      <c r="I52635" s="1"/>
      <c r="J52635" s="110"/>
    </row>
    <row r="52636" spans="9:10" x14ac:dyDescent="0.25">
      <c r="I52636" s="1"/>
      <c r="J52636" s="110"/>
    </row>
    <row r="52637" spans="9:10" x14ac:dyDescent="0.25">
      <c r="I52637" s="1"/>
      <c r="J52637" s="110"/>
    </row>
    <row r="52638" spans="9:10" x14ac:dyDescent="0.25">
      <c r="I52638" s="1"/>
      <c r="J52638" s="110"/>
    </row>
    <row r="52639" spans="9:10" x14ac:dyDescent="0.25">
      <c r="I52639" s="1"/>
      <c r="J52639" s="110"/>
    </row>
    <row r="52640" spans="9:10" x14ac:dyDescent="0.25">
      <c r="I52640" s="1"/>
      <c r="J52640" s="110"/>
    </row>
    <row r="52641" spans="9:10" x14ac:dyDescent="0.25">
      <c r="I52641" s="1"/>
      <c r="J52641" s="110"/>
    </row>
    <row r="52642" spans="9:10" x14ac:dyDescent="0.25">
      <c r="I52642" s="1"/>
      <c r="J52642" s="110"/>
    </row>
    <row r="52643" spans="9:10" x14ac:dyDescent="0.25">
      <c r="I52643" s="1"/>
      <c r="J52643" s="110"/>
    </row>
    <row r="52644" spans="9:10" x14ac:dyDescent="0.25">
      <c r="I52644" s="1"/>
      <c r="J52644" s="110"/>
    </row>
    <row r="52645" spans="9:10" x14ac:dyDescent="0.25">
      <c r="I52645" s="1"/>
      <c r="J52645" s="110"/>
    </row>
    <row r="52646" spans="9:10" x14ac:dyDescent="0.25">
      <c r="I52646" s="1"/>
      <c r="J52646" s="110"/>
    </row>
    <row r="52647" spans="9:10" x14ac:dyDescent="0.25">
      <c r="I52647" s="1"/>
      <c r="J52647" s="110"/>
    </row>
    <row r="52648" spans="9:10" x14ac:dyDescent="0.25">
      <c r="I52648" s="1"/>
      <c r="J52648" s="110"/>
    </row>
    <row r="52649" spans="9:10" x14ac:dyDescent="0.25">
      <c r="I52649" s="1"/>
      <c r="J52649" s="110"/>
    </row>
    <row r="52650" spans="9:10" x14ac:dyDescent="0.25">
      <c r="I52650" s="1"/>
      <c r="J52650" s="110"/>
    </row>
    <row r="52651" spans="9:10" x14ac:dyDescent="0.25">
      <c r="I52651" s="1"/>
      <c r="J52651" s="110"/>
    </row>
    <row r="52652" spans="9:10" x14ac:dyDescent="0.25">
      <c r="I52652" s="1"/>
      <c r="J52652" s="110"/>
    </row>
    <row r="52653" spans="9:10" x14ac:dyDescent="0.25">
      <c r="I52653" s="1"/>
      <c r="J52653" s="110"/>
    </row>
    <row r="52654" spans="9:10" x14ac:dyDescent="0.25">
      <c r="I52654" s="1"/>
      <c r="J52654" s="110"/>
    </row>
    <row r="52655" spans="9:10" x14ac:dyDescent="0.25">
      <c r="I52655" s="1"/>
      <c r="J52655" s="110"/>
    </row>
    <row r="52656" spans="9:10" x14ac:dyDescent="0.25">
      <c r="I52656" s="1"/>
      <c r="J52656" s="110"/>
    </row>
    <row r="52657" spans="9:10" x14ac:dyDescent="0.25">
      <c r="I52657" s="1"/>
      <c r="J52657" s="110"/>
    </row>
    <row r="52658" spans="9:10" x14ac:dyDescent="0.25">
      <c r="I52658" s="1"/>
      <c r="J52658" s="110"/>
    </row>
    <row r="52659" spans="9:10" x14ac:dyDescent="0.25">
      <c r="I52659" s="1"/>
      <c r="J52659" s="110"/>
    </row>
    <row r="52660" spans="9:10" x14ac:dyDescent="0.25">
      <c r="I52660" s="1"/>
      <c r="J52660" s="110"/>
    </row>
    <row r="52661" spans="9:10" x14ac:dyDescent="0.25">
      <c r="I52661" s="1"/>
      <c r="J52661" s="110"/>
    </row>
    <row r="52662" spans="9:10" x14ac:dyDescent="0.25">
      <c r="I52662" s="1"/>
      <c r="J52662" s="110"/>
    </row>
    <row r="52663" spans="9:10" x14ac:dyDescent="0.25">
      <c r="I52663" s="1"/>
      <c r="J52663" s="110"/>
    </row>
    <row r="52664" spans="9:10" x14ac:dyDescent="0.25">
      <c r="I52664" s="1"/>
      <c r="J52664" s="110"/>
    </row>
    <row r="52665" spans="9:10" x14ac:dyDescent="0.25">
      <c r="I52665" s="1"/>
      <c r="J52665" s="110"/>
    </row>
    <row r="52666" spans="9:10" x14ac:dyDescent="0.25">
      <c r="I52666" s="1"/>
      <c r="J52666" s="110"/>
    </row>
    <row r="52667" spans="9:10" x14ac:dyDescent="0.25">
      <c r="I52667" s="1"/>
      <c r="J52667" s="110"/>
    </row>
    <row r="52668" spans="9:10" x14ac:dyDescent="0.25">
      <c r="I52668" s="1"/>
      <c r="J52668" s="110"/>
    </row>
    <row r="52669" spans="9:10" x14ac:dyDescent="0.25">
      <c r="I52669" s="1"/>
      <c r="J52669" s="110"/>
    </row>
    <row r="52670" spans="9:10" x14ac:dyDescent="0.25">
      <c r="I52670" s="1"/>
      <c r="J52670" s="110"/>
    </row>
    <row r="52671" spans="9:10" x14ac:dyDescent="0.25">
      <c r="I52671" s="1"/>
      <c r="J52671" s="110"/>
    </row>
    <row r="52672" spans="9:10" x14ac:dyDescent="0.25">
      <c r="I52672" s="1"/>
      <c r="J52672" s="110"/>
    </row>
    <row r="52673" spans="9:10" x14ac:dyDescent="0.25">
      <c r="I52673" s="1"/>
      <c r="J52673" s="110"/>
    </row>
    <row r="52674" spans="9:10" x14ac:dyDescent="0.25">
      <c r="I52674" s="1"/>
      <c r="J52674" s="110"/>
    </row>
    <row r="52675" spans="9:10" x14ac:dyDescent="0.25">
      <c r="I52675" s="1"/>
      <c r="J52675" s="110"/>
    </row>
    <row r="52676" spans="9:10" x14ac:dyDescent="0.25">
      <c r="I52676" s="1"/>
      <c r="J52676" s="110"/>
    </row>
    <row r="52677" spans="9:10" x14ac:dyDescent="0.25">
      <c r="I52677" s="1"/>
      <c r="J52677" s="110"/>
    </row>
    <row r="52678" spans="9:10" x14ac:dyDescent="0.25">
      <c r="I52678" s="1"/>
      <c r="J52678" s="110"/>
    </row>
    <row r="52679" spans="9:10" x14ac:dyDescent="0.25">
      <c r="I52679" s="1"/>
      <c r="J52679" s="110"/>
    </row>
    <row r="52680" spans="9:10" x14ac:dyDescent="0.25">
      <c r="I52680" s="1"/>
      <c r="J52680" s="110"/>
    </row>
    <row r="52681" spans="9:10" x14ac:dyDescent="0.25">
      <c r="I52681" s="1"/>
      <c r="J52681" s="110"/>
    </row>
    <row r="52682" spans="9:10" x14ac:dyDescent="0.25">
      <c r="I52682" s="1"/>
      <c r="J52682" s="110"/>
    </row>
    <row r="52683" spans="9:10" x14ac:dyDescent="0.25">
      <c r="I52683" s="1"/>
      <c r="J52683" s="110"/>
    </row>
    <row r="52684" spans="9:10" x14ac:dyDescent="0.25">
      <c r="I52684" s="1"/>
      <c r="J52684" s="110"/>
    </row>
    <row r="52685" spans="9:10" x14ac:dyDescent="0.25">
      <c r="I52685" s="1"/>
      <c r="J52685" s="110"/>
    </row>
    <row r="52686" spans="9:10" x14ac:dyDescent="0.25">
      <c r="I52686" s="1"/>
      <c r="J52686" s="110"/>
    </row>
    <row r="52687" spans="9:10" x14ac:dyDescent="0.25">
      <c r="I52687" s="1"/>
      <c r="J52687" s="110"/>
    </row>
    <row r="52688" spans="9:10" x14ac:dyDescent="0.25">
      <c r="I52688" s="1"/>
      <c r="J52688" s="110"/>
    </row>
    <row r="52689" spans="9:10" x14ac:dyDescent="0.25">
      <c r="I52689" s="1"/>
      <c r="J52689" s="110"/>
    </row>
    <row r="52690" spans="9:10" x14ac:dyDescent="0.25">
      <c r="I52690" s="1"/>
      <c r="J52690" s="110"/>
    </row>
    <row r="52691" spans="9:10" x14ac:dyDescent="0.25">
      <c r="I52691" s="1"/>
      <c r="J52691" s="110"/>
    </row>
    <row r="52692" spans="9:10" x14ac:dyDescent="0.25">
      <c r="I52692" s="1"/>
      <c r="J52692" s="110"/>
    </row>
    <row r="52693" spans="9:10" x14ac:dyDescent="0.25">
      <c r="I52693" s="1"/>
      <c r="J52693" s="110"/>
    </row>
    <row r="52694" spans="9:10" x14ac:dyDescent="0.25">
      <c r="I52694" s="1"/>
      <c r="J52694" s="110"/>
    </row>
    <row r="52695" spans="9:10" x14ac:dyDescent="0.25">
      <c r="I52695" s="1"/>
      <c r="J52695" s="110"/>
    </row>
    <row r="52696" spans="9:10" x14ac:dyDescent="0.25">
      <c r="I52696" s="1"/>
      <c r="J52696" s="110"/>
    </row>
    <row r="52697" spans="9:10" x14ac:dyDescent="0.25">
      <c r="I52697" s="1"/>
      <c r="J52697" s="110"/>
    </row>
    <row r="52698" spans="9:10" x14ac:dyDescent="0.25">
      <c r="I52698" s="1"/>
      <c r="J52698" s="110"/>
    </row>
    <row r="52699" spans="9:10" x14ac:dyDescent="0.25">
      <c r="I52699" s="1"/>
      <c r="J52699" s="110"/>
    </row>
    <row r="52700" spans="9:10" x14ac:dyDescent="0.25">
      <c r="I52700" s="1"/>
      <c r="J52700" s="110"/>
    </row>
    <row r="52701" spans="9:10" x14ac:dyDescent="0.25">
      <c r="I52701" s="1"/>
      <c r="J52701" s="110"/>
    </row>
    <row r="52702" spans="9:10" x14ac:dyDescent="0.25">
      <c r="I52702" s="1"/>
      <c r="J52702" s="110"/>
    </row>
    <row r="52703" spans="9:10" x14ac:dyDescent="0.25">
      <c r="I52703" s="1"/>
      <c r="J52703" s="110"/>
    </row>
    <row r="52704" spans="9:10" x14ac:dyDescent="0.25">
      <c r="I52704" s="1"/>
      <c r="J52704" s="110"/>
    </row>
    <row r="52705" spans="9:10" x14ac:dyDescent="0.25">
      <c r="I52705" s="1"/>
      <c r="J52705" s="110"/>
    </row>
    <row r="52706" spans="9:10" x14ac:dyDescent="0.25">
      <c r="I52706" s="1"/>
      <c r="J52706" s="110"/>
    </row>
    <row r="52707" spans="9:10" x14ac:dyDescent="0.25">
      <c r="I52707" s="1"/>
      <c r="J52707" s="110"/>
    </row>
    <row r="52708" spans="9:10" x14ac:dyDescent="0.25">
      <c r="I52708" s="1"/>
      <c r="J52708" s="110"/>
    </row>
    <row r="52709" spans="9:10" x14ac:dyDescent="0.25">
      <c r="I52709" s="1"/>
      <c r="J52709" s="110"/>
    </row>
    <row r="52710" spans="9:10" x14ac:dyDescent="0.25">
      <c r="I52710" s="1"/>
      <c r="J52710" s="110"/>
    </row>
    <row r="52711" spans="9:10" x14ac:dyDescent="0.25">
      <c r="I52711" s="1"/>
      <c r="J52711" s="110"/>
    </row>
    <row r="52712" spans="9:10" x14ac:dyDescent="0.25">
      <c r="I52712" s="1"/>
      <c r="J52712" s="110"/>
    </row>
    <row r="52713" spans="9:10" x14ac:dyDescent="0.25">
      <c r="I52713" s="1"/>
      <c r="J52713" s="110"/>
    </row>
    <row r="52714" spans="9:10" x14ac:dyDescent="0.25">
      <c r="I52714" s="1"/>
      <c r="J52714" s="110"/>
    </row>
    <row r="52715" spans="9:10" x14ac:dyDescent="0.25">
      <c r="I52715" s="1"/>
      <c r="J52715" s="110"/>
    </row>
    <row r="52716" spans="9:10" x14ac:dyDescent="0.25">
      <c r="I52716" s="1"/>
      <c r="J52716" s="110"/>
    </row>
    <row r="52717" spans="9:10" x14ac:dyDescent="0.25">
      <c r="I52717" s="1"/>
      <c r="J52717" s="110"/>
    </row>
    <row r="52718" spans="9:10" x14ac:dyDescent="0.25">
      <c r="I52718" s="1"/>
      <c r="J52718" s="110"/>
    </row>
    <row r="52719" spans="9:10" x14ac:dyDescent="0.25">
      <c r="I52719" s="1"/>
      <c r="J52719" s="110"/>
    </row>
    <row r="52720" spans="9:10" x14ac:dyDescent="0.25">
      <c r="I52720" s="1"/>
      <c r="J52720" s="110"/>
    </row>
    <row r="52721" spans="9:10" x14ac:dyDescent="0.25">
      <c r="I52721" s="1"/>
      <c r="J52721" s="110"/>
    </row>
    <row r="52722" spans="9:10" x14ac:dyDescent="0.25">
      <c r="I52722" s="1"/>
      <c r="J52722" s="110"/>
    </row>
    <row r="52723" spans="9:10" x14ac:dyDescent="0.25">
      <c r="I52723" s="1"/>
      <c r="J52723" s="110"/>
    </row>
    <row r="52724" spans="9:10" x14ac:dyDescent="0.25">
      <c r="I52724" s="1"/>
      <c r="J52724" s="110"/>
    </row>
    <row r="52725" spans="9:10" x14ac:dyDescent="0.25">
      <c r="I52725" s="1"/>
      <c r="J52725" s="110"/>
    </row>
    <row r="52726" spans="9:10" x14ac:dyDescent="0.25">
      <c r="I52726" s="1"/>
      <c r="J52726" s="110"/>
    </row>
    <row r="52727" spans="9:10" x14ac:dyDescent="0.25">
      <c r="I52727" s="1"/>
      <c r="J52727" s="110"/>
    </row>
    <row r="52728" spans="9:10" x14ac:dyDescent="0.25">
      <c r="I52728" s="1"/>
      <c r="J52728" s="110"/>
    </row>
    <row r="52729" spans="9:10" x14ac:dyDescent="0.25">
      <c r="I52729" s="1"/>
      <c r="J52729" s="110"/>
    </row>
    <row r="52730" spans="9:10" x14ac:dyDescent="0.25">
      <c r="I52730" s="1"/>
      <c r="J52730" s="110"/>
    </row>
    <row r="52731" spans="9:10" x14ac:dyDescent="0.25">
      <c r="I52731" s="1"/>
      <c r="J52731" s="110"/>
    </row>
    <row r="52732" spans="9:10" x14ac:dyDescent="0.25">
      <c r="I52732" s="1"/>
      <c r="J52732" s="110"/>
    </row>
    <row r="52733" spans="9:10" x14ac:dyDescent="0.25">
      <c r="I52733" s="1"/>
      <c r="J52733" s="110"/>
    </row>
    <row r="52734" spans="9:10" x14ac:dyDescent="0.25">
      <c r="I52734" s="1"/>
      <c r="J52734" s="110"/>
    </row>
    <row r="52735" spans="9:10" x14ac:dyDescent="0.25">
      <c r="I52735" s="1"/>
      <c r="J52735" s="110"/>
    </row>
    <row r="52736" spans="9:10" x14ac:dyDescent="0.25">
      <c r="I52736" s="1"/>
      <c r="J52736" s="110"/>
    </row>
    <row r="52737" spans="9:10" x14ac:dyDescent="0.25">
      <c r="I52737" s="1"/>
      <c r="J52737" s="110"/>
    </row>
    <row r="52738" spans="9:10" x14ac:dyDescent="0.25">
      <c r="I52738" s="1"/>
      <c r="J52738" s="110"/>
    </row>
    <row r="52739" spans="9:10" x14ac:dyDescent="0.25">
      <c r="I52739" s="1"/>
      <c r="J52739" s="110"/>
    </row>
    <row r="52740" spans="9:10" x14ac:dyDescent="0.25">
      <c r="I52740" s="1"/>
      <c r="J52740" s="110"/>
    </row>
    <row r="52741" spans="9:10" x14ac:dyDescent="0.25">
      <c r="I52741" s="1"/>
      <c r="J52741" s="110"/>
    </row>
    <row r="52742" spans="9:10" x14ac:dyDescent="0.25">
      <c r="I52742" s="1"/>
      <c r="J52742" s="110"/>
    </row>
    <row r="52743" spans="9:10" x14ac:dyDescent="0.25">
      <c r="I52743" s="1"/>
      <c r="J52743" s="110"/>
    </row>
    <row r="52744" spans="9:10" x14ac:dyDescent="0.25">
      <c r="I52744" s="1"/>
      <c r="J52744" s="110"/>
    </row>
    <row r="52745" spans="9:10" x14ac:dyDescent="0.25">
      <c r="I52745" s="1"/>
      <c r="J52745" s="110"/>
    </row>
    <row r="52746" spans="9:10" x14ac:dyDescent="0.25">
      <c r="I52746" s="1"/>
      <c r="J52746" s="110"/>
    </row>
    <row r="52747" spans="9:10" x14ac:dyDescent="0.25">
      <c r="I52747" s="1"/>
      <c r="J52747" s="110"/>
    </row>
    <row r="52748" spans="9:10" x14ac:dyDescent="0.25">
      <c r="I52748" s="1"/>
      <c r="J52748" s="110"/>
    </row>
    <row r="52749" spans="9:10" x14ac:dyDescent="0.25">
      <c r="I52749" s="1"/>
      <c r="J52749" s="110"/>
    </row>
    <row r="52750" spans="9:10" x14ac:dyDescent="0.25">
      <c r="I52750" s="1"/>
      <c r="J52750" s="110"/>
    </row>
    <row r="52751" spans="9:10" x14ac:dyDescent="0.25">
      <c r="I52751" s="1"/>
      <c r="J52751" s="110"/>
    </row>
    <row r="52752" spans="9:10" x14ac:dyDescent="0.25">
      <c r="I52752" s="1"/>
      <c r="J52752" s="110"/>
    </row>
    <row r="52753" spans="9:10" x14ac:dyDescent="0.25">
      <c r="I52753" s="1"/>
      <c r="J52753" s="110"/>
    </row>
    <row r="52754" spans="9:10" x14ac:dyDescent="0.25">
      <c r="I52754" s="1"/>
      <c r="J52754" s="110"/>
    </row>
    <row r="52755" spans="9:10" x14ac:dyDescent="0.25">
      <c r="I52755" s="1"/>
      <c r="J52755" s="110"/>
    </row>
    <row r="52756" spans="9:10" x14ac:dyDescent="0.25">
      <c r="I52756" s="1"/>
      <c r="J52756" s="110"/>
    </row>
    <row r="52757" spans="9:10" x14ac:dyDescent="0.25">
      <c r="I52757" s="1"/>
      <c r="J52757" s="110"/>
    </row>
    <row r="52758" spans="9:10" x14ac:dyDescent="0.25">
      <c r="I52758" s="1"/>
      <c r="J52758" s="110"/>
    </row>
    <row r="52759" spans="9:10" x14ac:dyDescent="0.25">
      <c r="I52759" s="1"/>
      <c r="J52759" s="110"/>
    </row>
    <row r="52760" spans="9:10" x14ac:dyDescent="0.25">
      <c r="I52760" s="1"/>
      <c r="J52760" s="110"/>
    </row>
    <row r="52761" spans="9:10" x14ac:dyDescent="0.25">
      <c r="I52761" s="1"/>
      <c r="J52761" s="110"/>
    </row>
    <row r="52762" spans="9:10" x14ac:dyDescent="0.25">
      <c r="I52762" s="1"/>
      <c r="J52762" s="110"/>
    </row>
    <row r="52763" spans="9:10" x14ac:dyDescent="0.25">
      <c r="I52763" s="1"/>
      <c r="J52763" s="110"/>
    </row>
    <row r="52764" spans="9:10" x14ac:dyDescent="0.25">
      <c r="I52764" s="1"/>
      <c r="J52764" s="110"/>
    </row>
    <row r="52765" spans="9:10" x14ac:dyDescent="0.25">
      <c r="I52765" s="1"/>
      <c r="J52765" s="110"/>
    </row>
    <row r="52766" spans="9:10" x14ac:dyDescent="0.25">
      <c r="I52766" s="1"/>
      <c r="J52766" s="110"/>
    </row>
    <row r="52767" spans="9:10" x14ac:dyDescent="0.25">
      <c r="I52767" s="1"/>
      <c r="J52767" s="110"/>
    </row>
    <row r="52768" spans="9:10" x14ac:dyDescent="0.25">
      <c r="I52768" s="1"/>
      <c r="J52768" s="110"/>
    </row>
    <row r="52769" spans="9:10" x14ac:dyDescent="0.25">
      <c r="I52769" s="1"/>
      <c r="J52769" s="110"/>
    </row>
    <row r="52770" spans="9:10" x14ac:dyDescent="0.25">
      <c r="I52770" s="1"/>
      <c r="J52770" s="110"/>
    </row>
    <row r="52771" spans="9:10" x14ac:dyDescent="0.25">
      <c r="I52771" s="1"/>
      <c r="J52771" s="110"/>
    </row>
    <row r="52772" spans="9:10" x14ac:dyDescent="0.25">
      <c r="I52772" s="1"/>
      <c r="J52772" s="110"/>
    </row>
    <row r="52773" spans="9:10" x14ac:dyDescent="0.25">
      <c r="I52773" s="1"/>
      <c r="J52773" s="110"/>
    </row>
    <row r="52774" spans="9:10" x14ac:dyDescent="0.25">
      <c r="I52774" s="1"/>
      <c r="J52774" s="110"/>
    </row>
    <row r="52775" spans="9:10" x14ac:dyDescent="0.25">
      <c r="I52775" s="1"/>
      <c r="J52775" s="110"/>
    </row>
    <row r="52776" spans="9:10" x14ac:dyDescent="0.25">
      <c r="I52776" s="1"/>
      <c r="J52776" s="110"/>
    </row>
    <row r="52777" spans="9:10" x14ac:dyDescent="0.25">
      <c r="I52777" s="1"/>
      <c r="J52777" s="110"/>
    </row>
    <row r="52778" spans="9:10" x14ac:dyDescent="0.25">
      <c r="I52778" s="1"/>
      <c r="J52778" s="110"/>
    </row>
    <row r="52779" spans="9:10" x14ac:dyDescent="0.25">
      <c r="I52779" s="1"/>
      <c r="J52779" s="110"/>
    </row>
    <row r="52780" spans="9:10" x14ac:dyDescent="0.25">
      <c r="I52780" s="1"/>
      <c r="J52780" s="110"/>
    </row>
    <row r="52781" spans="9:10" x14ac:dyDescent="0.25">
      <c r="I52781" s="1"/>
      <c r="J52781" s="110"/>
    </row>
    <row r="52782" spans="9:10" x14ac:dyDescent="0.25">
      <c r="I52782" s="1"/>
      <c r="J52782" s="110"/>
    </row>
    <row r="52783" spans="9:10" x14ac:dyDescent="0.25">
      <c r="I52783" s="1"/>
      <c r="J52783" s="110"/>
    </row>
    <row r="52784" spans="9:10" x14ac:dyDescent="0.25">
      <c r="I52784" s="1"/>
      <c r="J52784" s="110"/>
    </row>
    <row r="52785" spans="9:10" x14ac:dyDescent="0.25">
      <c r="I52785" s="1"/>
      <c r="J52785" s="110"/>
    </row>
    <row r="52786" spans="9:10" x14ac:dyDescent="0.25">
      <c r="I52786" s="1"/>
      <c r="J52786" s="110"/>
    </row>
    <row r="52787" spans="9:10" x14ac:dyDescent="0.25">
      <c r="I52787" s="1"/>
      <c r="J52787" s="110"/>
    </row>
    <row r="52788" spans="9:10" x14ac:dyDescent="0.25">
      <c r="I52788" s="1"/>
      <c r="J52788" s="110"/>
    </row>
    <row r="52789" spans="9:10" x14ac:dyDescent="0.25">
      <c r="I52789" s="1"/>
      <c r="J52789" s="110"/>
    </row>
    <row r="52790" spans="9:10" x14ac:dyDescent="0.25">
      <c r="I52790" s="1"/>
      <c r="J52790" s="110"/>
    </row>
    <row r="52791" spans="9:10" x14ac:dyDescent="0.25">
      <c r="I52791" s="1"/>
      <c r="J52791" s="110"/>
    </row>
    <row r="52792" spans="9:10" x14ac:dyDescent="0.25">
      <c r="I52792" s="1"/>
      <c r="J52792" s="110"/>
    </row>
    <row r="52793" spans="9:10" x14ac:dyDescent="0.25">
      <c r="I52793" s="1"/>
      <c r="J52793" s="110"/>
    </row>
    <row r="52794" spans="9:10" x14ac:dyDescent="0.25">
      <c r="I52794" s="1"/>
      <c r="J52794" s="110"/>
    </row>
    <row r="52795" spans="9:10" x14ac:dyDescent="0.25">
      <c r="I52795" s="1"/>
      <c r="J52795" s="110"/>
    </row>
    <row r="52796" spans="9:10" x14ac:dyDescent="0.25">
      <c r="I52796" s="1"/>
      <c r="J52796" s="110"/>
    </row>
    <row r="52797" spans="9:10" x14ac:dyDescent="0.25">
      <c r="I52797" s="1"/>
      <c r="J52797" s="110"/>
    </row>
    <row r="52798" spans="9:10" x14ac:dyDescent="0.25">
      <c r="I52798" s="1"/>
      <c r="J52798" s="110"/>
    </row>
    <row r="52799" spans="9:10" x14ac:dyDescent="0.25">
      <c r="I52799" s="1"/>
      <c r="J52799" s="110"/>
    </row>
    <row r="52800" spans="9:10" x14ac:dyDescent="0.25">
      <c r="I52800" s="1"/>
      <c r="J52800" s="110"/>
    </row>
    <row r="52801" spans="9:10" x14ac:dyDescent="0.25">
      <c r="I52801" s="1"/>
      <c r="J52801" s="110"/>
    </row>
    <row r="52802" spans="9:10" x14ac:dyDescent="0.25">
      <c r="I52802" s="1"/>
      <c r="J52802" s="110"/>
    </row>
    <row r="52803" spans="9:10" x14ac:dyDescent="0.25">
      <c r="I52803" s="1"/>
      <c r="J52803" s="110"/>
    </row>
    <row r="52804" spans="9:10" x14ac:dyDescent="0.25">
      <c r="I52804" s="1"/>
      <c r="J52804" s="110"/>
    </row>
    <row r="52805" spans="9:10" x14ac:dyDescent="0.25">
      <c r="I52805" s="1"/>
      <c r="J52805" s="110"/>
    </row>
    <row r="52806" spans="9:10" x14ac:dyDescent="0.25">
      <c r="I52806" s="1"/>
      <c r="J52806" s="110"/>
    </row>
    <row r="52807" spans="9:10" x14ac:dyDescent="0.25">
      <c r="I52807" s="1"/>
      <c r="J52807" s="110"/>
    </row>
    <row r="52808" spans="9:10" x14ac:dyDescent="0.25">
      <c r="I52808" s="1"/>
      <c r="J52808" s="110"/>
    </row>
    <row r="52809" spans="9:10" x14ac:dyDescent="0.25">
      <c r="I52809" s="1"/>
      <c r="J52809" s="110"/>
    </row>
    <row r="52810" spans="9:10" x14ac:dyDescent="0.25">
      <c r="I52810" s="1"/>
      <c r="J52810" s="110"/>
    </row>
    <row r="52811" spans="9:10" x14ac:dyDescent="0.25">
      <c r="I52811" s="1"/>
      <c r="J52811" s="110"/>
    </row>
    <row r="52812" spans="9:10" x14ac:dyDescent="0.25">
      <c r="I52812" s="1"/>
      <c r="J52812" s="110"/>
    </row>
    <row r="52813" spans="9:10" x14ac:dyDescent="0.25">
      <c r="I52813" s="1"/>
      <c r="J52813" s="110"/>
    </row>
    <row r="52814" spans="9:10" x14ac:dyDescent="0.25">
      <c r="I52814" s="1"/>
      <c r="J52814" s="110"/>
    </row>
    <row r="52815" spans="9:10" x14ac:dyDescent="0.25">
      <c r="I52815" s="1"/>
      <c r="J52815" s="110"/>
    </row>
    <row r="52816" spans="9:10" x14ac:dyDescent="0.25">
      <c r="I52816" s="1"/>
      <c r="J52816" s="110"/>
    </row>
    <row r="52817" spans="9:10" x14ac:dyDescent="0.25">
      <c r="I52817" s="1"/>
      <c r="J52817" s="110"/>
    </row>
    <row r="52818" spans="9:10" x14ac:dyDescent="0.25">
      <c r="I52818" s="1"/>
      <c r="J52818" s="110"/>
    </row>
    <row r="52819" spans="9:10" x14ac:dyDescent="0.25">
      <c r="I52819" s="1"/>
      <c r="J52819" s="110"/>
    </row>
    <row r="52820" spans="9:10" x14ac:dyDescent="0.25">
      <c r="I52820" s="1"/>
      <c r="J52820" s="110"/>
    </row>
    <row r="52821" spans="9:10" x14ac:dyDescent="0.25">
      <c r="I52821" s="1"/>
      <c r="J52821" s="110"/>
    </row>
    <row r="52822" spans="9:10" x14ac:dyDescent="0.25">
      <c r="I52822" s="1"/>
      <c r="J52822" s="110"/>
    </row>
    <row r="52823" spans="9:10" x14ac:dyDescent="0.25">
      <c r="I52823" s="1"/>
      <c r="J52823" s="110"/>
    </row>
    <row r="52824" spans="9:10" x14ac:dyDescent="0.25">
      <c r="I52824" s="1"/>
      <c r="J52824" s="110"/>
    </row>
    <row r="52825" spans="9:10" x14ac:dyDescent="0.25">
      <c r="I52825" s="1"/>
      <c r="J52825" s="110"/>
    </row>
    <row r="52826" spans="9:10" x14ac:dyDescent="0.25">
      <c r="I52826" s="1"/>
      <c r="J52826" s="110"/>
    </row>
    <row r="52827" spans="9:10" x14ac:dyDescent="0.25">
      <c r="I52827" s="1"/>
      <c r="J52827" s="110"/>
    </row>
    <row r="52828" spans="9:10" x14ac:dyDescent="0.25">
      <c r="I52828" s="1"/>
      <c r="J52828" s="110"/>
    </row>
    <row r="52829" spans="9:10" x14ac:dyDescent="0.25">
      <c r="I52829" s="1"/>
      <c r="J52829" s="110"/>
    </row>
    <row r="52830" spans="9:10" x14ac:dyDescent="0.25">
      <c r="I52830" s="1"/>
      <c r="J52830" s="110"/>
    </row>
    <row r="52831" spans="9:10" x14ac:dyDescent="0.25">
      <c r="I52831" s="1"/>
      <c r="J52831" s="110"/>
    </row>
    <row r="52832" spans="9:10" x14ac:dyDescent="0.25">
      <c r="I52832" s="1"/>
      <c r="J52832" s="110"/>
    </row>
    <row r="52833" spans="9:10" x14ac:dyDescent="0.25">
      <c r="I52833" s="1"/>
      <c r="J52833" s="110"/>
    </row>
    <row r="52834" spans="9:10" x14ac:dyDescent="0.25">
      <c r="I52834" s="1"/>
      <c r="J52834" s="110"/>
    </row>
    <row r="52835" spans="9:10" x14ac:dyDescent="0.25">
      <c r="I52835" s="1"/>
      <c r="J52835" s="110"/>
    </row>
    <row r="52836" spans="9:10" x14ac:dyDescent="0.25">
      <c r="I52836" s="1"/>
      <c r="J52836" s="110"/>
    </row>
    <row r="52837" spans="9:10" x14ac:dyDescent="0.25">
      <c r="I52837" s="1"/>
      <c r="J52837" s="110"/>
    </row>
    <row r="52838" spans="9:10" x14ac:dyDescent="0.25">
      <c r="I52838" s="1"/>
      <c r="J52838" s="110"/>
    </row>
    <row r="52839" spans="9:10" x14ac:dyDescent="0.25">
      <c r="I52839" s="1"/>
      <c r="J52839" s="110"/>
    </row>
    <row r="52840" spans="9:10" x14ac:dyDescent="0.25">
      <c r="I52840" s="1"/>
      <c r="J52840" s="110"/>
    </row>
    <row r="52841" spans="9:10" x14ac:dyDescent="0.25">
      <c r="I52841" s="1"/>
      <c r="J52841" s="110"/>
    </row>
    <row r="52842" spans="9:10" x14ac:dyDescent="0.25">
      <c r="I52842" s="1"/>
      <c r="J52842" s="110"/>
    </row>
    <row r="52843" spans="9:10" x14ac:dyDescent="0.25">
      <c r="I52843" s="1"/>
      <c r="J52843" s="110"/>
    </row>
    <row r="52844" spans="9:10" x14ac:dyDescent="0.25">
      <c r="I52844" s="1"/>
      <c r="J52844" s="110"/>
    </row>
    <row r="52845" spans="9:10" x14ac:dyDescent="0.25">
      <c r="I52845" s="1"/>
      <c r="J52845" s="110"/>
    </row>
    <row r="52846" spans="9:10" x14ac:dyDescent="0.25">
      <c r="I52846" s="1"/>
      <c r="J52846" s="110"/>
    </row>
    <row r="52847" spans="9:10" x14ac:dyDescent="0.25">
      <c r="I52847" s="1"/>
      <c r="J52847" s="110"/>
    </row>
    <row r="52848" spans="9:10" x14ac:dyDescent="0.25">
      <c r="I52848" s="1"/>
      <c r="J52848" s="110"/>
    </row>
    <row r="52849" spans="9:10" x14ac:dyDescent="0.25">
      <c r="I52849" s="1"/>
      <c r="J52849" s="110"/>
    </row>
    <row r="52850" spans="9:10" x14ac:dyDescent="0.25">
      <c r="I52850" s="1"/>
      <c r="J52850" s="110"/>
    </row>
    <row r="52851" spans="9:10" x14ac:dyDescent="0.25">
      <c r="I52851" s="1"/>
      <c r="J52851" s="110"/>
    </row>
    <row r="52852" spans="9:10" x14ac:dyDescent="0.25">
      <c r="I52852" s="1"/>
      <c r="J52852" s="110"/>
    </row>
    <row r="52853" spans="9:10" x14ac:dyDescent="0.25">
      <c r="I52853" s="1"/>
      <c r="J52853" s="110"/>
    </row>
    <row r="52854" spans="9:10" x14ac:dyDescent="0.25">
      <c r="I52854" s="1"/>
      <c r="J52854" s="110"/>
    </row>
    <row r="52855" spans="9:10" x14ac:dyDescent="0.25">
      <c r="I52855" s="1"/>
      <c r="J52855" s="110"/>
    </row>
    <row r="52856" spans="9:10" x14ac:dyDescent="0.25">
      <c r="I52856" s="1"/>
      <c r="J52856" s="110"/>
    </row>
    <row r="52857" spans="9:10" x14ac:dyDescent="0.25">
      <c r="I52857" s="1"/>
      <c r="J52857" s="110"/>
    </row>
    <row r="52858" spans="9:10" x14ac:dyDescent="0.25">
      <c r="I52858" s="1"/>
      <c r="J52858" s="110"/>
    </row>
    <row r="52859" spans="9:10" x14ac:dyDescent="0.25">
      <c r="I52859" s="1"/>
      <c r="J52859" s="110"/>
    </row>
    <row r="52860" spans="9:10" x14ac:dyDescent="0.25">
      <c r="I52860" s="1"/>
      <c r="J52860" s="110"/>
    </row>
    <row r="52861" spans="9:10" x14ac:dyDescent="0.25">
      <c r="I52861" s="1"/>
      <c r="J52861" s="110"/>
    </row>
    <row r="52862" spans="9:10" x14ac:dyDescent="0.25">
      <c r="I52862" s="1"/>
      <c r="J52862" s="110"/>
    </row>
    <row r="52863" spans="9:10" x14ac:dyDescent="0.25">
      <c r="I52863" s="1"/>
      <c r="J52863" s="110"/>
    </row>
    <row r="52864" spans="9:10" x14ac:dyDescent="0.25">
      <c r="I52864" s="1"/>
      <c r="J52864" s="110"/>
    </row>
    <row r="52865" spans="9:10" x14ac:dyDescent="0.25">
      <c r="I52865" s="1"/>
      <c r="J52865" s="110"/>
    </row>
    <row r="52866" spans="9:10" x14ac:dyDescent="0.25">
      <c r="I52866" s="1"/>
      <c r="J52866" s="110"/>
    </row>
    <row r="52867" spans="9:10" x14ac:dyDescent="0.25">
      <c r="I52867" s="1"/>
      <c r="J52867" s="110"/>
    </row>
    <row r="52868" spans="9:10" x14ac:dyDescent="0.25">
      <c r="I52868" s="1"/>
      <c r="J52868" s="110"/>
    </row>
    <row r="52869" spans="9:10" x14ac:dyDescent="0.25">
      <c r="I52869" s="1"/>
      <c r="J52869" s="110"/>
    </row>
    <row r="52870" spans="9:10" x14ac:dyDescent="0.25">
      <c r="I52870" s="1"/>
      <c r="J52870" s="110"/>
    </row>
    <row r="52871" spans="9:10" x14ac:dyDescent="0.25">
      <c r="I52871" s="1"/>
      <c r="J52871" s="110"/>
    </row>
    <row r="52872" spans="9:10" x14ac:dyDescent="0.25">
      <c r="I52872" s="1"/>
      <c r="J52872" s="110"/>
    </row>
    <row r="52873" spans="9:10" x14ac:dyDescent="0.25">
      <c r="I52873" s="1"/>
      <c r="J52873" s="110"/>
    </row>
    <row r="52874" spans="9:10" x14ac:dyDescent="0.25">
      <c r="I52874" s="1"/>
      <c r="J52874" s="110"/>
    </row>
    <row r="52875" spans="9:10" x14ac:dyDescent="0.25">
      <c r="I52875" s="1"/>
      <c r="J52875" s="110"/>
    </row>
    <row r="52876" spans="9:10" x14ac:dyDescent="0.25">
      <c r="I52876" s="1"/>
      <c r="J52876" s="110"/>
    </row>
    <row r="52877" spans="9:10" x14ac:dyDescent="0.25">
      <c r="I52877" s="1"/>
      <c r="J52877" s="110"/>
    </row>
    <row r="52878" spans="9:10" x14ac:dyDescent="0.25">
      <c r="I52878" s="1"/>
      <c r="J52878" s="110"/>
    </row>
    <row r="52879" spans="9:10" x14ac:dyDescent="0.25">
      <c r="I52879" s="1"/>
      <c r="J52879" s="110"/>
    </row>
    <row r="52880" spans="9:10" x14ac:dyDescent="0.25">
      <c r="I52880" s="1"/>
      <c r="J52880" s="110"/>
    </row>
    <row r="52881" spans="9:10" x14ac:dyDescent="0.25">
      <c r="I52881" s="1"/>
      <c r="J52881" s="110"/>
    </row>
    <row r="52882" spans="9:10" x14ac:dyDescent="0.25">
      <c r="I52882" s="1"/>
      <c r="J52882" s="110"/>
    </row>
    <row r="52883" spans="9:10" x14ac:dyDescent="0.25">
      <c r="I52883" s="1"/>
      <c r="J52883" s="110"/>
    </row>
    <row r="52884" spans="9:10" x14ac:dyDescent="0.25">
      <c r="I52884" s="1"/>
      <c r="J52884" s="110"/>
    </row>
    <row r="52885" spans="9:10" x14ac:dyDescent="0.25">
      <c r="I52885" s="1"/>
      <c r="J52885" s="110"/>
    </row>
    <row r="52886" spans="9:10" x14ac:dyDescent="0.25">
      <c r="I52886" s="1"/>
      <c r="J52886" s="110"/>
    </row>
    <row r="52887" spans="9:10" x14ac:dyDescent="0.25">
      <c r="I52887" s="1"/>
      <c r="J52887" s="110"/>
    </row>
    <row r="52888" spans="9:10" x14ac:dyDescent="0.25">
      <c r="I52888" s="1"/>
      <c r="J52888" s="110"/>
    </row>
    <row r="52889" spans="9:10" x14ac:dyDescent="0.25">
      <c r="I52889" s="1"/>
      <c r="J52889" s="110"/>
    </row>
    <row r="52890" spans="9:10" x14ac:dyDescent="0.25">
      <c r="I52890" s="1"/>
      <c r="J52890" s="110"/>
    </row>
    <row r="52891" spans="9:10" x14ac:dyDescent="0.25">
      <c r="I52891" s="1"/>
      <c r="J52891" s="110"/>
    </row>
    <row r="52892" spans="9:10" x14ac:dyDescent="0.25">
      <c r="I52892" s="1"/>
      <c r="J52892" s="110"/>
    </row>
    <row r="52893" spans="9:10" x14ac:dyDescent="0.25">
      <c r="I52893" s="1"/>
      <c r="J52893" s="110"/>
    </row>
    <row r="52894" spans="9:10" x14ac:dyDescent="0.25">
      <c r="I52894" s="1"/>
      <c r="J52894" s="110"/>
    </row>
    <row r="52895" spans="9:10" x14ac:dyDescent="0.25">
      <c r="I52895" s="1"/>
      <c r="J52895" s="110"/>
    </row>
    <row r="52896" spans="9:10" x14ac:dyDescent="0.25">
      <c r="I52896" s="1"/>
      <c r="J52896" s="110"/>
    </row>
    <row r="52897" spans="9:10" x14ac:dyDescent="0.25">
      <c r="I52897" s="1"/>
      <c r="J52897" s="110"/>
    </row>
    <row r="52898" spans="9:10" x14ac:dyDescent="0.25">
      <c r="I52898" s="1"/>
      <c r="J52898" s="110"/>
    </row>
    <row r="52899" spans="9:10" x14ac:dyDescent="0.25">
      <c r="I52899" s="1"/>
      <c r="J52899" s="110"/>
    </row>
    <row r="52900" spans="9:10" x14ac:dyDescent="0.25">
      <c r="I52900" s="1"/>
      <c r="J52900" s="110"/>
    </row>
    <row r="52901" spans="9:10" x14ac:dyDescent="0.25">
      <c r="I52901" s="1"/>
      <c r="J52901" s="110"/>
    </row>
    <row r="52902" spans="9:10" x14ac:dyDescent="0.25">
      <c r="I52902" s="1"/>
      <c r="J52902" s="110"/>
    </row>
    <row r="52903" spans="9:10" x14ac:dyDescent="0.25">
      <c r="I52903" s="1"/>
      <c r="J52903" s="110"/>
    </row>
    <row r="52904" spans="9:10" x14ac:dyDescent="0.25">
      <c r="I52904" s="1"/>
      <c r="J52904" s="110"/>
    </row>
    <row r="52905" spans="9:10" x14ac:dyDescent="0.25">
      <c r="I52905" s="1"/>
      <c r="J52905" s="110"/>
    </row>
    <row r="52906" spans="9:10" x14ac:dyDescent="0.25">
      <c r="I52906" s="1"/>
      <c r="J52906" s="110"/>
    </row>
    <row r="52907" spans="9:10" x14ac:dyDescent="0.25">
      <c r="I52907" s="1"/>
      <c r="J52907" s="110"/>
    </row>
    <row r="52908" spans="9:10" x14ac:dyDescent="0.25">
      <c r="I52908" s="1"/>
      <c r="J52908" s="110"/>
    </row>
    <row r="52909" spans="9:10" x14ac:dyDescent="0.25">
      <c r="I52909" s="1"/>
      <c r="J52909" s="110"/>
    </row>
    <row r="52910" spans="9:10" x14ac:dyDescent="0.25">
      <c r="I52910" s="1"/>
      <c r="J52910" s="110"/>
    </row>
    <row r="52911" spans="9:10" x14ac:dyDescent="0.25">
      <c r="I52911" s="1"/>
      <c r="J52911" s="110"/>
    </row>
    <row r="52912" spans="9:10" x14ac:dyDescent="0.25">
      <c r="I52912" s="1"/>
      <c r="J52912" s="110"/>
    </row>
    <row r="52913" spans="9:10" x14ac:dyDescent="0.25">
      <c r="I52913" s="1"/>
      <c r="J52913" s="110"/>
    </row>
    <row r="52914" spans="9:10" x14ac:dyDescent="0.25">
      <c r="I52914" s="1"/>
      <c r="J52914" s="110"/>
    </row>
    <row r="52915" spans="9:10" x14ac:dyDescent="0.25">
      <c r="I52915" s="1"/>
      <c r="J52915" s="110"/>
    </row>
    <row r="52916" spans="9:10" x14ac:dyDescent="0.25">
      <c r="I52916" s="1"/>
      <c r="J52916" s="110"/>
    </row>
    <row r="52917" spans="9:10" x14ac:dyDescent="0.25">
      <c r="I52917" s="1"/>
      <c r="J52917" s="110"/>
    </row>
    <row r="52918" spans="9:10" x14ac:dyDescent="0.25">
      <c r="I52918" s="1"/>
      <c r="J52918" s="110"/>
    </row>
    <row r="52919" spans="9:10" x14ac:dyDescent="0.25">
      <c r="I52919" s="1"/>
      <c r="J52919" s="110"/>
    </row>
    <row r="52920" spans="9:10" x14ac:dyDescent="0.25">
      <c r="I52920" s="1"/>
      <c r="J52920" s="110"/>
    </row>
    <row r="52921" spans="9:10" x14ac:dyDescent="0.25">
      <c r="I52921" s="1"/>
      <c r="J52921" s="110"/>
    </row>
    <row r="52922" spans="9:10" x14ac:dyDescent="0.25">
      <c r="I52922" s="1"/>
      <c r="J52922" s="110"/>
    </row>
    <row r="52923" spans="9:10" x14ac:dyDescent="0.25">
      <c r="I52923" s="1"/>
      <c r="J52923" s="110"/>
    </row>
    <row r="52924" spans="9:10" x14ac:dyDescent="0.25">
      <c r="I52924" s="1"/>
      <c r="J52924" s="110"/>
    </row>
    <row r="52925" spans="9:10" x14ac:dyDescent="0.25">
      <c r="I52925" s="1"/>
      <c r="J52925" s="110"/>
    </row>
    <row r="52926" spans="9:10" x14ac:dyDescent="0.25">
      <c r="I52926" s="1"/>
      <c r="J52926" s="110"/>
    </row>
    <row r="52927" spans="9:10" x14ac:dyDescent="0.25">
      <c r="I52927" s="1"/>
      <c r="J52927" s="110"/>
    </row>
    <row r="52928" spans="9:10" x14ac:dyDescent="0.25">
      <c r="I52928" s="1"/>
      <c r="J52928" s="110"/>
    </row>
    <row r="52929" spans="9:10" x14ac:dyDescent="0.25">
      <c r="I52929" s="1"/>
      <c r="J52929" s="110"/>
    </row>
    <row r="52930" spans="9:10" x14ac:dyDescent="0.25">
      <c r="I52930" s="1"/>
      <c r="J52930" s="110"/>
    </row>
    <row r="52931" spans="9:10" x14ac:dyDescent="0.25">
      <c r="I52931" s="1"/>
      <c r="J52931" s="110"/>
    </row>
    <row r="52932" spans="9:10" x14ac:dyDescent="0.25">
      <c r="I52932" s="1"/>
      <c r="J52932" s="110"/>
    </row>
    <row r="52933" spans="9:10" x14ac:dyDescent="0.25">
      <c r="I52933" s="1"/>
      <c r="J52933" s="110"/>
    </row>
    <row r="52934" spans="9:10" x14ac:dyDescent="0.25">
      <c r="I52934" s="1"/>
      <c r="J52934" s="110"/>
    </row>
    <row r="52935" spans="9:10" x14ac:dyDescent="0.25">
      <c r="I52935" s="1"/>
      <c r="J52935" s="110"/>
    </row>
    <row r="52936" spans="9:10" x14ac:dyDescent="0.25">
      <c r="I52936" s="1"/>
      <c r="J52936" s="110"/>
    </row>
    <row r="52937" spans="9:10" x14ac:dyDescent="0.25">
      <c r="I52937" s="1"/>
      <c r="J52937" s="110"/>
    </row>
    <row r="52938" spans="9:10" x14ac:dyDescent="0.25">
      <c r="I52938" s="1"/>
      <c r="J52938" s="110"/>
    </row>
    <row r="52939" spans="9:10" x14ac:dyDescent="0.25">
      <c r="I52939" s="1"/>
      <c r="J52939" s="110"/>
    </row>
    <row r="52940" spans="9:10" x14ac:dyDescent="0.25">
      <c r="I52940" s="1"/>
      <c r="J52940" s="110"/>
    </row>
    <row r="52941" spans="9:10" x14ac:dyDescent="0.25">
      <c r="I52941" s="1"/>
      <c r="J52941" s="110"/>
    </row>
    <row r="52942" spans="9:10" x14ac:dyDescent="0.25">
      <c r="I52942" s="1"/>
      <c r="J52942" s="110"/>
    </row>
    <row r="52943" spans="9:10" x14ac:dyDescent="0.25">
      <c r="I52943" s="1"/>
      <c r="J52943" s="110"/>
    </row>
    <row r="52944" spans="9:10" x14ac:dyDescent="0.25">
      <c r="I52944" s="1"/>
      <c r="J52944" s="110"/>
    </row>
    <row r="52945" spans="9:10" x14ac:dyDescent="0.25">
      <c r="I52945" s="1"/>
      <c r="J52945" s="110"/>
    </row>
    <row r="52946" spans="9:10" x14ac:dyDescent="0.25">
      <c r="I52946" s="1"/>
      <c r="J52946" s="110"/>
    </row>
    <row r="52947" spans="9:10" x14ac:dyDescent="0.25">
      <c r="I52947" s="1"/>
      <c r="J52947" s="110"/>
    </row>
    <row r="52948" spans="9:10" x14ac:dyDescent="0.25">
      <c r="I52948" s="1"/>
      <c r="J52948" s="110"/>
    </row>
    <row r="52949" spans="9:10" x14ac:dyDescent="0.25">
      <c r="I52949" s="1"/>
      <c r="J52949" s="110"/>
    </row>
    <row r="52950" spans="9:10" x14ac:dyDescent="0.25">
      <c r="I52950" s="1"/>
      <c r="J52950" s="110"/>
    </row>
    <row r="52951" spans="9:10" x14ac:dyDescent="0.25">
      <c r="I52951" s="1"/>
      <c r="J52951" s="110"/>
    </row>
    <row r="52952" spans="9:10" x14ac:dyDescent="0.25">
      <c r="I52952" s="1"/>
      <c r="J52952" s="110"/>
    </row>
    <row r="52953" spans="9:10" x14ac:dyDescent="0.25">
      <c r="I52953" s="1"/>
      <c r="J52953" s="110"/>
    </row>
    <row r="52954" spans="9:10" x14ac:dyDescent="0.25">
      <c r="I52954" s="1"/>
      <c r="J52954" s="110"/>
    </row>
    <row r="52955" spans="9:10" x14ac:dyDescent="0.25">
      <c r="I52955" s="1"/>
      <c r="J52955" s="110"/>
    </row>
    <row r="52956" spans="9:10" x14ac:dyDescent="0.25">
      <c r="I52956" s="1"/>
      <c r="J52956" s="110"/>
    </row>
    <row r="52957" spans="9:10" x14ac:dyDescent="0.25">
      <c r="I52957" s="1"/>
      <c r="J52957" s="110"/>
    </row>
    <row r="52958" spans="9:10" x14ac:dyDescent="0.25">
      <c r="I52958" s="1"/>
      <c r="J52958" s="110"/>
    </row>
    <row r="52959" spans="9:10" x14ac:dyDescent="0.25">
      <c r="I52959" s="1"/>
      <c r="J52959" s="110"/>
    </row>
    <row r="52960" spans="9:10" x14ac:dyDescent="0.25">
      <c r="I52960" s="1"/>
      <c r="J52960" s="110"/>
    </row>
    <row r="52961" spans="9:10" x14ac:dyDescent="0.25">
      <c r="I52961" s="1"/>
      <c r="J52961" s="110"/>
    </row>
    <row r="52962" spans="9:10" x14ac:dyDescent="0.25">
      <c r="I52962" s="1"/>
      <c r="J52962" s="110"/>
    </row>
    <row r="52963" spans="9:10" x14ac:dyDescent="0.25">
      <c r="I52963" s="1"/>
      <c r="J52963" s="110"/>
    </row>
    <row r="52964" spans="9:10" x14ac:dyDescent="0.25">
      <c r="I52964" s="1"/>
      <c r="J52964" s="110"/>
    </row>
    <row r="52965" spans="9:10" x14ac:dyDescent="0.25">
      <c r="I52965" s="1"/>
      <c r="J52965" s="110"/>
    </row>
    <row r="52966" spans="9:10" x14ac:dyDescent="0.25">
      <c r="I52966" s="1"/>
      <c r="J52966" s="110"/>
    </row>
    <row r="52967" spans="9:10" x14ac:dyDescent="0.25">
      <c r="I52967" s="1"/>
      <c r="J52967" s="110"/>
    </row>
    <row r="52968" spans="9:10" x14ac:dyDescent="0.25">
      <c r="I52968" s="1"/>
      <c r="J52968" s="110"/>
    </row>
    <row r="52969" spans="9:10" x14ac:dyDescent="0.25">
      <c r="I52969" s="1"/>
      <c r="J52969" s="110"/>
    </row>
    <row r="52970" spans="9:10" x14ac:dyDescent="0.25">
      <c r="I52970" s="1"/>
      <c r="J52970" s="110"/>
    </row>
    <row r="52971" spans="9:10" x14ac:dyDescent="0.25">
      <c r="I52971" s="1"/>
      <c r="J52971" s="110"/>
    </row>
    <row r="52972" spans="9:10" x14ac:dyDescent="0.25">
      <c r="I52972" s="1"/>
      <c r="J52972" s="110"/>
    </row>
    <row r="52973" spans="9:10" x14ac:dyDescent="0.25">
      <c r="I52973" s="1"/>
      <c r="J52973" s="110"/>
    </row>
    <row r="52974" spans="9:10" x14ac:dyDescent="0.25">
      <c r="I52974" s="1"/>
      <c r="J52974" s="110"/>
    </row>
    <row r="52975" spans="9:10" x14ac:dyDescent="0.25">
      <c r="I52975" s="1"/>
      <c r="J52975" s="110"/>
    </row>
    <row r="52976" spans="9:10" x14ac:dyDescent="0.25">
      <c r="I52976" s="1"/>
      <c r="J52976" s="110"/>
    </row>
    <row r="52977" spans="9:10" x14ac:dyDescent="0.25">
      <c r="I52977" s="1"/>
      <c r="J52977" s="110"/>
    </row>
    <row r="52978" spans="9:10" x14ac:dyDescent="0.25">
      <c r="I52978" s="1"/>
      <c r="J52978" s="110"/>
    </row>
    <row r="52979" spans="9:10" x14ac:dyDescent="0.25">
      <c r="I52979" s="1"/>
      <c r="J52979" s="110"/>
    </row>
    <row r="52980" spans="9:10" x14ac:dyDescent="0.25">
      <c r="I52980" s="1"/>
      <c r="J52980" s="110"/>
    </row>
    <row r="52981" spans="9:10" x14ac:dyDescent="0.25">
      <c r="I52981" s="1"/>
      <c r="J52981" s="110"/>
    </row>
    <row r="52982" spans="9:10" x14ac:dyDescent="0.25">
      <c r="I52982" s="1"/>
      <c r="J52982" s="110"/>
    </row>
    <row r="52983" spans="9:10" x14ac:dyDescent="0.25">
      <c r="I52983" s="1"/>
      <c r="J52983" s="110"/>
    </row>
    <row r="52984" spans="9:10" x14ac:dyDescent="0.25">
      <c r="I52984" s="1"/>
      <c r="J52984" s="110"/>
    </row>
    <row r="52985" spans="9:10" x14ac:dyDescent="0.25">
      <c r="I52985" s="1"/>
      <c r="J52985" s="110"/>
    </row>
    <row r="52986" spans="9:10" x14ac:dyDescent="0.25">
      <c r="I52986" s="1"/>
      <c r="J52986" s="110"/>
    </row>
    <row r="52987" spans="9:10" x14ac:dyDescent="0.25">
      <c r="I52987" s="1"/>
      <c r="J52987" s="110"/>
    </row>
    <row r="52988" spans="9:10" x14ac:dyDescent="0.25">
      <c r="I52988" s="1"/>
      <c r="J52988" s="110"/>
    </row>
    <row r="52989" spans="9:10" x14ac:dyDescent="0.25">
      <c r="I52989" s="1"/>
      <c r="J52989" s="110"/>
    </row>
    <row r="52990" spans="9:10" x14ac:dyDescent="0.25">
      <c r="I52990" s="1"/>
      <c r="J52990" s="110"/>
    </row>
    <row r="52991" spans="9:10" x14ac:dyDescent="0.25">
      <c r="I52991" s="1"/>
      <c r="J52991" s="110"/>
    </row>
    <row r="52992" spans="9:10" x14ac:dyDescent="0.25">
      <c r="I52992" s="1"/>
      <c r="J52992" s="110"/>
    </row>
    <row r="52993" spans="9:10" x14ac:dyDescent="0.25">
      <c r="I52993" s="1"/>
      <c r="J52993" s="110"/>
    </row>
    <row r="52994" spans="9:10" x14ac:dyDescent="0.25">
      <c r="I52994" s="1"/>
      <c r="J52994" s="110"/>
    </row>
    <row r="52995" spans="9:10" x14ac:dyDescent="0.25">
      <c r="I52995" s="1"/>
      <c r="J52995" s="110"/>
    </row>
    <row r="52996" spans="9:10" x14ac:dyDescent="0.25">
      <c r="I52996" s="1"/>
      <c r="J52996" s="110"/>
    </row>
    <row r="52997" spans="9:10" x14ac:dyDescent="0.25">
      <c r="I52997" s="1"/>
      <c r="J52997" s="110"/>
    </row>
    <row r="52998" spans="9:10" x14ac:dyDescent="0.25">
      <c r="I52998" s="1"/>
      <c r="J52998" s="110"/>
    </row>
    <row r="52999" spans="9:10" x14ac:dyDescent="0.25">
      <c r="I52999" s="1"/>
      <c r="J52999" s="110"/>
    </row>
    <row r="53000" spans="9:10" x14ac:dyDescent="0.25">
      <c r="I53000" s="1"/>
      <c r="J53000" s="110"/>
    </row>
    <row r="53001" spans="9:10" x14ac:dyDescent="0.25">
      <c r="I53001" s="1"/>
      <c r="J53001" s="110"/>
    </row>
    <row r="53002" spans="9:10" x14ac:dyDescent="0.25">
      <c r="I53002" s="1"/>
      <c r="J53002" s="110"/>
    </row>
    <row r="53003" spans="9:10" x14ac:dyDescent="0.25">
      <c r="I53003" s="1"/>
      <c r="J53003" s="110"/>
    </row>
    <row r="53004" spans="9:10" x14ac:dyDescent="0.25">
      <c r="I53004" s="1"/>
      <c r="J53004" s="110"/>
    </row>
    <row r="53005" spans="9:10" x14ac:dyDescent="0.25">
      <c r="I53005" s="1"/>
      <c r="J53005" s="110"/>
    </row>
    <row r="53006" spans="9:10" x14ac:dyDescent="0.25">
      <c r="I53006" s="1"/>
      <c r="J53006" s="110"/>
    </row>
    <row r="53007" spans="9:10" x14ac:dyDescent="0.25">
      <c r="I53007" s="1"/>
      <c r="J53007" s="110"/>
    </row>
    <row r="53008" spans="9:10" x14ac:dyDescent="0.25">
      <c r="I53008" s="1"/>
      <c r="J53008" s="110"/>
    </row>
    <row r="53009" spans="9:10" x14ac:dyDescent="0.25">
      <c r="I53009" s="1"/>
      <c r="J53009" s="110"/>
    </row>
    <row r="53010" spans="9:10" x14ac:dyDescent="0.25">
      <c r="I53010" s="1"/>
      <c r="J53010" s="110"/>
    </row>
    <row r="53011" spans="9:10" x14ac:dyDescent="0.25">
      <c r="I53011" s="1"/>
      <c r="J53011" s="110"/>
    </row>
    <row r="53012" spans="9:10" x14ac:dyDescent="0.25">
      <c r="I53012" s="1"/>
      <c r="J53012" s="110"/>
    </row>
    <row r="53013" spans="9:10" x14ac:dyDescent="0.25">
      <c r="I53013" s="1"/>
      <c r="J53013" s="110"/>
    </row>
    <row r="53014" spans="9:10" x14ac:dyDescent="0.25">
      <c r="I53014" s="1"/>
      <c r="J53014" s="110"/>
    </row>
    <row r="53015" spans="9:10" x14ac:dyDescent="0.25">
      <c r="I53015" s="1"/>
      <c r="J53015" s="110"/>
    </row>
    <row r="53016" spans="9:10" x14ac:dyDescent="0.25">
      <c r="I53016" s="1"/>
      <c r="J53016" s="110"/>
    </row>
    <row r="53017" spans="9:10" x14ac:dyDescent="0.25">
      <c r="I53017" s="1"/>
      <c r="J53017" s="110"/>
    </row>
    <row r="53018" spans="9:10" x14ac:dyDescent="0.25">
      <c r="I53018" s="1"/>
      <c r="J53018" s="110"/>
    </row>
    <row r="53019" spans="9:10" x14ac:dyDescent="0.25">
      <c r="I53019" s="1"/>
      <c r="J53019" s="110"/>
    </row>
    <row r="53020" spans="9:10" x14ac:dyDescent="0.25">
      <c r="I53020" s="1"/>
      <c r="J53020" s="110"/>
    </row>
    <row r="53021" spans="9:10" x14ac:dyDescent="0.25">
      <c r="I53021" s="1"/>
      <c r="J53021" s="110"/>
    </row>
    <row r="53022" spans="9:10" x14ac:dyDescent="0.25">
      <c r="I53022" s="1"/>
      <c r="J53022" s="110"/>
    </row>
    <row r="53023" spans="9:10" x14ac:dyDescent="0.25">
      <c r="I53023" s="1"/>
      <c r="J53023" s="110"/>
    </row>
    <row r="53024" spans="9:10" x14ac:dyDescent="0.25">
      <c r="I53024" s="1"/>
      <c r="J53024" s="110"/>
    </row>
    <row r="53025" spans="9:10" x14ac:dyDescent="0.25">
      <c r="I53025" s="1"/>
      <c r="J53025" s="110"/>
    </row>
    <row r="53026" spans="9:10" x14ac:dyDescent="0.25">
      <c r="I53026" s="1"/>
      <c r="J53026" s="110"/>
    </row>
    <row r="53027" spans="9:10" x14ac:dyDescent="0.25">
      <c r="I53027" s="1"/>
      <c r="J53027" s="110"/>
    </row>
    <row r="53028" spans="9:10" x14ac:dyDescent="0.25">
      <c r="I53028" s="1"/>
      <c r="J53028" s="110"/>
    </row>
    <row r="53029" spans="9:10" x14ac:dyDescent="0.25">
      <c r="I53029" s="1"/>
      <c r="J53029" s="110"/>
    </row>
    <row r="53030" spans="9:10" x14ac:dyDescent="0.25">
      <c r="I53030" s="1"/>
      <c r="J53030" s="110"/>
    </row>
    <row r="53031" spans="9:10" x14ac:dyDescent="0.25">
      <c r="I53031" s="1"/>
      <c r="J53031" s="110"/>
    </row>
    <row r="53032" spans="9:10" x14ac:dyDescent="0.25">
      <c r="I53032" s="1"/>
      <c r="J53032" s="110"/>
    </row>
    <row r="53033" spans="9:10" x14ac:dyDescent="0.25">
      <c r="I53033" s="1"/>
      <c r="J53033" s="110"/>
    </row>
    <row r="53034" spans="9:10" x14ac:dyDescent="0.25">
      <c r="I53034" s="1"/>
      <c r="J53034" s="110"/>
    </row>
    <row r="53035" spans="9:10" x14ac:dyDescent="0.25">
      <c r="I53035" s="1"/>
      <c r="J53035" s="110"/>
    </row>
    <row r="53036" spans="9:10" x14ac:dyDescent="0.25">
      <c r="I53036" s="1"/>
      <c r="J53036" s="110"/>
    </row>
    <row r="53037" spans="9:10" x14ac:dyDescent="0.25">
      <c r="I53037" s="1"/>
      <c r="J53037" s="110"/>
    </row>
    <row r="53038" spans="9:10" x14ac:dyDescent="0.25">
      <c r="I53038" s="1"/>
      <c r="J53038" s="110"/>
    </row>
    <row r="53039" spans="9:10" x14ac:dyDescent="0.25">
      <c r="I53039" s="1"/>
      <c r="J53039" s="110"/>
    </row>
    <row r="53040" spans="9:10" x14ac:dyDescent="0.25">
      <c r="I53040" s="1"/>
      <c r="J53040" s="110"/>
    </row>
    <row r="53041" spans="9:10" x14ac:dyDescent="0.25">
      <c r="I53041" s="1"/>
      <c r="J53041" s="110"/>
    </row>
    <row r="53042" spans="9:10" x14ac:dyDescent="0.25">
      <c r="I53042" s="1"/>
      <c r="J53042" s="110"/>
    </row>
    <row r="53043" spans="9:10" x14ac:dyDescent="0.25">
      <c r="I53043" s="1"/>
      <c r="J53043" s="110"/>
    </row>
    <row r="53044" spans="9:10" x14ac:dyDescent="0.25">
      <c r="I53044" s="1"/>
      <c r="J53044" s="110"/>
    </row>
    <row r="53045" spans="9:10" x14ac:dyDescent="0.25">
      <c r="I53045" s="1"/>
      <c r="J53045" s="110"/>
    </row>
    <row r="53046" spans="9:10" x14ac:dyDescent="0.25">
      <c r="I53046" s="1"/>
      <c r="J53046" s="110"/>
    </row>
    <row r="53047" spans="9:10" x14ac:dyDescent="0.25">
      <c r="I53047" s="1"/>
      <c r="J53047" s="110"/>
    </row>
    <row r="53048" spans="9:10" x14ac:dyDescent="0.25">
      <c r="I53048" s="1"/>
      <c r="J53048" s="110"/>
    </row>
    <row r="53049" spans="9:10" x14ac:dyDescent="0.25">
      <c r="I53049" s="1"/>
      <c r="J53049" s="110"/>
    </row>
    <row r="53050" spans="9:10" x14ac:dyDescent="0.25">
      <c r="I53050" s="1"/>
      <c r="J53050" s="110"/>
    </row>
    <row r="53051" spans="9:10" x14ac:dyDescent="0.25">
      <c r="I53051" s="1"/>
      <c r="J53051" s="110"/>
    </row>
    <row r="53052" spans="9:10" x14ac:dyDescent="0.25">
      <c r="I53052" s="1"/>
      <c r="J53052" s="110"/>
    </row>
    <row r="53053" spans="9:10" x14ac:dyDescent="0.25">
      <c r="I53053" s="1"/>
      <c r="J53053" s="110"/>
    </row>
    <row r="53054" spans="9:10" x14ac:dyDescent="0.25">
      <c r="I53054" s="1"/>
      <c r="J53054" s="110"/>
    </row>
    <row r="53055" spans="9:10" x14ac:dyDescent="0.25">
      <c r="I53055" s="1"/>
      <c r="J53055" s="110"/>
    </row>
    <row r="53056" spans="9:10" x14ac:dyDescent="0.25">
      <c r="I53056" s="1"/>
      <c r="J53056" s="110"/>
    </row>
    <row r="53057" spans="9:10" x14ac:dyDescent="0.25">
      <c r="I53057" s="1"/>
      <c r="J53057" s="110"/>
    </row>
    <row r="53058" spans="9:10" x14ac:dyDescent="0.25">
      <c r="I53058" s="1"/>
      <c r="J53058" s="110"/>
    </row>
    <row r="53059" spans="9:10" x14ac:dyDescent="0.25">
      <c r="I53059" s="1"/>
      <c r="J53059" s="110"/>
    </row>
    <row r="53060" spans="9:10" x14ac:dyDescent="0.25">
      <c r="I53060" s="1"/>
      <c r="J53060" s="110"/>
    </row>
    <row r="53061" spans="9:10" x14ac:dyDescent="0.25">
      <c r="I53061" s="1"/>
      <c r="J53061" s="110"/>
    </row>
    <row r="53062" spans="9:10" x14ac:dyDescent="0.25">
      <c r="I53062" s="1"/>
      <c r="J53062" s="110"/>
    </row>
    <row r="53063" spans="9:10" x14ac:dyDescent="0.25">
      <c r="I53063" s="1"/>
      <c r="J53063" s="110"/>
    </row>
    <row r="53064" spans="9:10" x14ac:dyDescent="0.25">
      <c r="I53064" s="1"/>
      <c r="J53064" s="110"/>
    </row>
    <row r="53065" spans="9:10" x14ac:dyDescent="0.25">
      <c r="I53065" s="1"/>
      <c r="J53065" s="110"/>
    </row>
    <row r="53066" spans="9:10" x14ac:dyDescent="0.25">
      <c r="I53066" s="1"/>
      <c r="J53066" s="110"/>
    </row>
    <row r="53067" spans="9:10" x14ac:dyDescent="0.25">
      <c r="I53067" s="1"/>
      <c r="J53067" s="110"/>
    </row>
    <row r="53068" spans="9:10" x14ac:dyDescent="0.25">
      <c r="I53068" s="1"/>
      <c r="J53068" s="110"/>
    </row>
    <row r="53069" spans="9:10" x14ac:dyDescent="0.25">
      <c r="I53069" s="1"/>
      <c r="J53069" s="110"/>
    </row>
    <row r="53070" spans="9:10" x14ac:dyDescent="0.25">
      <c r="I53070" s="1"/>
      <c r="J53070" s="110"/>
    </row>
    <row r="53071" spans="9:10" x14ac:dyDescent="0.25">
      <c r="I53071" s="1"/>
      <c r="J53071" s="110"/>
    </row>
    <row r="53072" spans="9:10" x14ac:dyDescent="0.25">
      <c r="I53072" s="1"/>
      <c r="J53072" s="110"/>
    </row>
    <row r="53073" spans="9:10" x14ac:dyDescent="0.25">
      <c r="I53073" s="1"/>
      <c r="J53073" s="110"/>
    </row>
    <row r="53074" spans="9:10" x14ac:dyDescent="0.25">
      <c r="I53074" s="1"/>
      <c r="J53074" s="110"/>
    </row>
    <row r="53075" spans="9:10" x14ac:dyDescent="0.25">
      <c r="I53075" s="1"/>
      <c r="J53075" s="110"/>
    </row>
    <row r="53076" spans="9:10" x14ac:dyDescent="0.25">
      <c r="I53076" s="1"/>
      <c r="J53076" s="110"/>
    </row>
    <row r="53077" spans="9:10" x14ac:dyDescent="0.25">
      <c r="I53077" s="1"/>
      <c r="J53077" s="110"/>
    </row>
    <row r="53078" spans="9:10" x14ac:dyDescent="0.25">
      <c r="I53078" s="1"/>
      <c r="J53078" s="110"/>
    </row>
    <row r="53079" spans="9:10" x14ac:dyDescent="0.25">
      <c r="I53079" s="1"/>
      <c r="J53079" s="110"/>
    </row>
    <row r="53080" spans="9:10" x14ac:dyDescent="0.25">
      <c r="I53080" s="1"/>
      <c r="J53080" s="110"/>
    </row>
    <row r="53081" spans="9:10" x14ac:dyDescent="0.25">
      <c r="I53081" s="1"/>
      <c r="J53081" s="110"/>
    </row>
    <row r="53082" spans="9:10" x14ac:dyDescent="0.25">
      <c r="I53082" s="1"/>
      <c r="J53082" s="110"/>
    </row>
    <row r="53083" spans="9:10" x14ac:dyDescent="0.25">
      <c r="I53083" s="1"/>
      <c r="J53083" s="110"/>
    </row>
    <row r="53084" spans="9:10" x14ac:dyDescent="0.25">
      <c r="I53084" s="1"/>
      <c r="J53084" s="110"/>
    </row>
    <row r="53085" spans="9:10" x14ac:dyDescent="0.25">
      <c r="I53085" s="1"/>
      <c r="J53085" s="110"/>
    </row>
    <row r="53086" spans="9:10" x14ac:dyDescent="0.25">
      <c r="I53086" s="1"/>
      <c r="J53086" s="110"/>
    </row>
    <row r="53087" spans="9:10" x14ac:dyDescent="0.25">
      <c r="I53087" s="1"/>
      <c r="J53087" s="110"/>
    </row>
    <row r="53088" spans="9:10" x14ac:dyDescent="0.25">
      <c r="I53088" s="1"/>
      <c r="J53088" s="110"/>
    </row>
    <row r="53089" spans="9:10" x14ac:dyDescent="0.25">
      <c r="I53089" s="1"/>
      <c r="J53089" s="110"/>
    </row>
    <row r="53090" spans="9:10" x14ac:dyDescent="0.25">
      <c r="I53090" s="1"/>
      <c r="J53090" s="110"/>
    </row>
    <row r="53091" spans="9:10" x14ac:dyDescent="0.25">
      <c r="I53091" s="1"/>
      <c r="J53091" s="110"/>
    </row>
    <row r="53092" spans="9:10" x14ac:dyDescent="0.25">
      <c r="I53092" s="1"/>
      <c r="J53092" s="110"/>
    </row>
    <row r="53093" spans="9:10" x14ac:dyDescent="0.25">
      <c r="I53093" s="1"/>
      <c r="J53093" s="110"/>
    </row>
    <row r="53094" spans="9:10" x14ac:dyDescent="0.25">
      <c r="I53094" s="1"/>
      <c r="J53094" s="110"/>
    </row>
    <row r="53095" spans="9:10" x14ac:dyDescent="0.25">
      <c r="I53095" s="1"/>
      <c r="J53095" s="110"/>
    </row>
    <row r="53096" spans="9:10" x14ac:dyDescent="0.25">
      <c r="I53096" s="1"/>
      <c r="J53096" s="110"/>
    </row>
    <row r="53097" spans="9:10" x14ac:dyDescent="0.25">
      <c r="I53097" s="1"/>
      <c r="J53097" s="110"/>
    </row>
    <row r="53098" spans="9:10" x14ac:dyDescent="0.25">
      <c r="I53098" s="1"/>
      <c r="J53098" s="110"/>
    </row>
    <row r="53099" spans="9:10" x14ac:dyDescent="0.25">
      <c r="I53099" s="1"/>
      <c r="J53099" s="110"/>
    </row>
    <row r="53100" spans="9:10" x14ac:dyDescent="0.25">
      <c r="I53100" s="1"/>
      <c r="J53100" s="110"/>
    </row>
    <row r="53101" spans="9:10" x14ac:dyDescent="0.25">
      <c r="I53101" s="1"/>
      <c r="J53101" s="110"/>
    </row>
    <row r="53102" spans="9:10" x14ac:dyDescent="0.25">
      <c r="I53102" s="1"/>
      <c r="J53102" s="110"/>
    </row>
    <row r="53103" spans="9:10" x14ac:dyDescent="0.25">
      <c r="I53103" s="1"/>
      <c r="J53103" s="110"/>
    </row>
    <row r="53104" spans="9:10" x14ac:dyDescent="0.25">
      <c r="I53104" s="1"/>
      <c r="J53104" s="110"/>
    </row>
    <row r="53105" spans="9:10" x14ac:dyDescent="0.25">
      <c r="I53105" s="1"/>
      <c r="J53105" s="110"/>
    </row>
    <row r="53106" spans="9:10" x14ac:dyDescent="0.25">
      <c r="I53106" s="1"/>
      <c r="J53106" s="110"/>
    </row>
    <row r="53107" spans="9:10" x14ac:dyDescent="0.25">
      <c r="I53107" s="1"/>
      <c r="J53107" s="110"/>
    </row>
    <row r="53108" spans="9:10" x14ac:dyDescent="0.25">
      <c r="I53108" s="1"/>
      <c r="J53108" s="110"/>
    </row>
    <row r="53109" spans="9:10" x14ac:dyDescent="0.25">
      <c r="I53109" s="1"/>
      <c r="J53109" s="110"/>
    </row>
    <row r="53110" spans="9:10" x14ac:dyDescent="0.25">
      <c r="I53110" s="1"/>
      <c r="J53110" s="110"/>
    </row>
    <row r="53111" spans="9:10" x14ac:dyDescent="0.25">
      <c r="I53111" s="1"/>
      <c r="J53111" s="110"/>
    </row>
    <row r="53112" spans="9:10" x14ac:dyDescent="0.25">
      <c r="I53112" s="1"/>
      <c r="J53112" s="110"/>
    </row>
    <row r="53113" spans="9:10" x14ac:dyDescent="0.25">
      <c r="I53113" s="1"/>
      <c r="J53113" s="110"/>
    </row>
    <row r="53114" spans="9:10" x14ac:dyDescent="0.25">
      <c r="I53114" s="1"/>
      <c r="J53114" s="110"/>
    </row>
    <row r="53115" spans="9:10" x14ac:dyDescent="0.25">
      <c r="I53115" s="1"/>
      <c r="J53115" s="110"/>
    </row>
    <row r="53116" spans="9:10" x14ac:dyDescent="0.25">
      <c r="I53116" s="1"/>
      <c r="J53116" s="110"/>
    </row>
    <row r="53117" spans="9:10" x14ac:dyDescent="0.25">
      <c r="I53117" s="1"/>
      <c r="J53117" s="110"/>
    </row>
    <row r="53118" spans="9:10" x14ac:dyDescent="0.25">
      <c r="I53118" s="1"/>
      <c r="J53118" s="110"/>
    </row>
    <row r="53119" spans="9:10" x14ac:dyDescent="0.25">
      <c r="I53119" s="1"/>
      <c r="J53119" s="110"/>
    </row>
    <row r="53120" spans="9:10" x14ac:dyDescent="0.25">
      <c r="I53120" s="1"/>
      <c r="J53120" s="110"/>
    </row>
    <row r="53121" spans="9:10" x14ac:dyDescent="0.25">
      <c r="I53121" s="1"/>
      <c r="J53121" s="110"/>
    </row>
    <row r="53122" spans="9:10" x14ac:dyDescent="0.25">
      <c r="I53122" s="1"/>
      <c r="J53122" s="110"/>
    </row>
    <row r="53123" spans="9:10" x14ac:dyDescent="0.25">
      <c r="I53123" s="1"/>
      <c r="J53123" s="110"/>
    </row>
    <row r="53124" spans="9:10" x14ac:dyDescent="0.25">
      <c r="I53124" s="1"/>
      <c r="J53124" s="110"/>
    </row>
    <row r="53125" spans="9:10" x14ac:dyDescent="0.25">
      <c r="I53125" s="1"/>
      <c r="J53125" s="110"/>
    </row>
    <row r="53126" spans="9:10" x14ac:dyDescent="0.25">
      <c r="I53126" s="1"/>
      <c r="J53126" s="110"/>
    </row>
    <row r="53127" spans="9:10" x14ac:dyDescent="0.25">
      <c r="I53127" s="1"/>
      <c r="J53127" s="110"/>
    </row>
    <row r="53128" spans="9:10" x14ac:dyDescent="0.25">
      <c r="I53128" s="1"/>
      <c r="J53128" s="110"/>
    </row>
    <row r="53129" spans="9:10" x14ac:dyDescent="0.25">
      <c r="I53129" s="1"/>
      <c r="J53129" s="110"/>
    </row>
    <row r="53130" spans="9:10" x14ac:dyDescent="0.25">
      <c r="I53130" s="1"/>
      <c r="J53130" s="110"/>
    </row>
    <row r="53131" spans="9:10" x14ac:dyDescent="0.25">
      <c r="I53131" s="1"/>
      <c r="J53131" s="110"/>
    </row>
    <row r="53132" spans="9:10" x14ac:dyDescent="0.25">
      <c r="I53132" s="1"/>
      <c r="J53132" s="110"/>
    </row>
    <row r="53133" spans="9:10" x14ac:dyDescent="0.25">
      <c r="I53133" s="1"/>
      <c r="J53133" s="110"/>
    </row>
    <row r="53134" spans="9:10" x14ac:dyDescent="0.25">
      <c r="I53134" s="1"/>
      <c r="J53134" s="110"/>
    </row>
    <row r="53135" spans="9:10" x14ac:dyDescent="0.25">
      <c r="I53135" s="1"/>
      <c r="J53135" s="110"/>
    </row>
    <row r="53136" spans="9:10" x14ac:dyDescent="0.25">
      <c r="I53136" s="1"/>
      <c r="J53136" s="110"/>
    </row>
    <row r="53137" spans="9:10" x14ac:dyDescent="0.25">
      <c r="I53137" s="1"/>
      <c r="J53137" s="110"/>
    </row>
    <row r="53138" spans="9:10" x14ac:dyDescent="0.25">
      <c r="I53138" s="1"/>
      <c r="J53138" s="110"/>
    </row>
    <row r="53139" spans="9:10" x14ac:dyDescent="0.25">
      <c r="I53139" s="1"/>
      <c r="J53139" s="110"/>
    </row>
    <row r="53140" spans="9:10" x14ac:dyDescent="0.25">
      <c r="I53140" s="1"/>
      <c r="J53140" s="110"/>
    </row>
    <row r="53141" spans="9:10" x14ac:dyDescent="0.25">
      <c r="I53141" s="1"/>
      <c r="J53141" s="110"/>
    </row>
    <row r="53142" spans="9:10" x14ac:dyDescent="0.25">
      <c r="I53142" s="1"/>
      <c r="J53142" s="110"/>
    </row>
    <row r="53143" spans="9:10" x14ac:dyDescent="0.25">
      <c r="I53143" s="1"/>
      <c r="J53143" s="110"/>
    </row>
    <row r="53144" spans="9:10" x14ac:dyDescent="0.25">
      <c r="I53144" s="1"/>
      <c r="J53144" s="110"/>
    </row>
    <row r="53145" spans="9:10" x14ac:dyDescent="0.25">
      <c r="I53145" s="1"/>
      <c r="J53145" s="110"/>
    </row>
    <row r="53146" spans="9:10" x14ac:dyDescent="0.25">
      <c r="I53146" s="1"/>
      <c r="J53146" s="110"/>
    </row>
    <row r="53147" spans="9:10" x14ac:dyDescent="0.25">
      <c r="I53147" s="1"/>
      <c r="J53147" s="110"/>
    </row>
    <row r="53148" spans="9:10" x14ac:dyDescent="0.25">
      <c r="I53148" s="1"/>
      <c r="J53148" s="110"/>
    </row>
    <row r="53149" spans="9:10" x14ac:dyDescent="0.25">
      <c r="I53149" s="1"/>
      <c r="J53149" s="110"/>
    </row>
    <row r="53150" spans="9:10" x14ac:dyDescent="0.25">
      <c r="I53150" s="1"/>
      <c r="J53150" s="110"/>
    </row>
    <row r="53151" spans="9:10" x14ac:dyDescent="0.25">
      <c r="I53151" s="1"/>
      <c r="J53151" s="110"/>
    </row>
    <row r="53152" spans="9:10" x14ac:dyDescent="0.25">
      <c r="I53152" s="1"/>
      <c r="J53152" s="110"/>
    </row>
    <row r="53153" spans="9:10" x14ac:dyDescent="0.25">
      <c r="I53153" s="1"/>
      <c r="J53153" s="110"/>
    </row>
    <row r="53154" spans="9:10" x14ac:dyDescent="0.25">
      <c r="I53154" s="1"/>
      <c r="J53154" s="110"/>
    </row>
    <row r="53155" spans="9:10" x14ac:dyDescent="0.25">
      <c r="I53155" s="1"/>
      <c r="J53155" s="110"/>
    </row>
    <row r="53156" spans="9:10" x14ac:dyDescent="0.25">
      <c r="I53156" s="1"/>
      <c r="J53156" s="110"/>
    </row>
    <row r="53157" spans="9:10" x14ac:dyDescent="0.25">
      <c r="I53157" s="1"/>
      <c r="J53157" s="110"/>
    </row>
    <row r="53158" spans="9:10" x14ac:dyDescent="0.25">
      <c r="I53158" s="1"/>
      <c r="J53158" s="110"/>
    </row>
    <row r="53159" spans="9:10" x14ac:dyDescent="0.25">
      <c r="I53159" s="1"/>
      <c r="J53159" s="110"/>
    </row>
    <row r="53160" spans="9:10" x14ac:dyDescent="0.25">
      <c r="I53160" s="1"/>
      <c r="J53160" s="110"/>
    </row>
    <row r="53161" spans="9:10" x14ac:dyDescent="0.25">
      <c r="I53161" s="1"/>
      <c r="J53161" s="110"/>
    </row>
    <row r="53162" spans="9:10" x14ac:dyDescent="0.25">
      <c r="I53162" s="1"/>
      <c r="J53162" s="110"/>
    </row>
    <row r="53163" spans="9:10" x14ac:dyDescent="0.25">
      <c r="I53163" s="1"/>
      <c r="J53163" s="110"/>
    </row>
    <row r="53164" spans="9:10" x14ac:dyDescent="0.25">
      <c r="I53164" s="1"/>
      <c r="J53164" s="110"/>
    </row>
    <row r="53165" spans="9:10" x14ac:dyDescent="0.25">
      <c r="I53165" s="1"/>
      <c r="J53165" s="110"/>
    </row>
    <row r="53166" spans="9:10" x14ac:dyDescent="0.25">
      <c r="I53166" s="1"/>
      <c r="J53166" s="110"/>
    </row>
    <row r="53167" spans="9:10" x14ac:dyDescent="0.25">
      <c r="I53167" s="1"/>
      <c r="J53167" s="110"/>
    </row>
    <row r="53168" spans="9:10" x14ac:dyDescent="0.25">
      <c r="I53168" s="1"/>
      <c r="J53168" s="110"/>
    </row>
    <row r="53169" spans="9:10" x14ac:dyDescent="0.25">
      <c r="I53169" s="1"/>
      <c r="J53169" s="110"/>
    </row>
    <row r="53170" spans="9:10" x14ac:dyDescent="0.25">
      <c r="I53170" s="1"/>
      <c r="J53170" s="110"/>
    </row>
    <row r="53171" spans="9:10" x14ac:dyDescent="0.25">
      <c r="I53171" s="1"/>
      <c r="J53171" s="110"/>
    </row>
    <row r="53172" spans="9:10" x14ac:dyDescent="0.25">
      <c r="I53172" s="1"/>
      <c r="J53172" s="110"/>
    </row>
    <row r="53173" spans="9:10" x14ac:dyDescent="0.25">
      <c r="I53173" s="1"/>
      <c r="J53173" s="110"/>
    </row>
    <row r="53174" spans="9:10" x14ac:dyDescent="0.25">
      <c r="I53174" s="1"/>
      <c r="J53174" s="110"/>
    </row>
    <row r="53175" spans="9:10" x14ac:dyDescent="0.25">
      <c r="I53175" s="1"/>
      <c r="J53175" s="110"/>
    </row>
    <row r="53176" spans="9:10" x14ac:dyDescent="0.25">
      <c r="I53176" s="1"/>
      <c r="J53176" s="110"/>
    </row>
    <row r="53177" spans="9:10" x14ac:dyDescent="0.25">
      <c r="I53177" s="1"/>
      <c r="J53177" s="110"/>
    </row>
    <row r="53178" spans="9:10" x14ac:dyDescent="0.25">
      <c r="I53178" s="1"/>
      <c r="J53178" s="110"/>
    </row>
    <row r="53179" spans="9:10" x14ac:dyDescent="0.25">
      <c r="I53179" s="1"/>
      <c r="J53179" s="110"/>
    </row>
    <row r="53180" spans="9:10" x14ac:dyDescent="0.25">
      <c r="I53180" s="1"/>
      <c r="J53180" s="110"/>
    </row>
    <row r="53181" spans="9:10" x14ac:dyDescent="0.25">
      <c r="I53181" s="1"/>
      <c r="J53181" s="110"/>
    </row>
    <row r="53182" spans="9:10" x14ac:dyDescent="0.25">
      <c r="I53182" s="1"/>
      <c r="J53182" s="110"/>
    </row>
    <row r="53183" spans="9:10" x14ac:dyDescent="0.25">
      <c r="I53183" s="1"/>
      <c r="J53183" s="110"/>
    </row>
    <row r="53184" spans="9:10" x14ac:dyDescent="0.25">
      <c r="I53184" s="1"/>
      <c r="J53184" s="110"/>
    </row>
    <row r="53185" spans="9:10" x14ac:dyDescent="0.25">
      <c r="I53185" s="1"/>
      <c r="J53185" s="110"/>
    </row>
    <row r="53186" spans="9:10" x14ac:dyDescent="0.25">
      <c r="I53186" s="1"/>
      <c r="J53186" s="110"/>
    </row>
    <row r="53187" spans="9:10" x14ac:dyDescent="0.25">
      <c r="I53187" s="1"/>
      <c r="J53187" s="110"/>
    </row>
    <row r="53188" spans="9:10" x14ac:dyDescent="0.25">
      <c r="I53188" s="1"/>
      <c r="J53188" s="110"/>
    </row>
    <row r="53189" spans="9:10" x14ac:dyDescent="0.25">
      <c r="I53189" s="1"/>
      <c r="J53189" s="110"/>
    </row>
    <row r="53190" spans="9:10" x14ac:dyDescent="0.25">
      <c r="I53190" s="1"/>
      <c r="J53190" s="110"/>
    </row>
    <row r="53191" spans="9:10" x14ac:dyDescent="0.25">
      <c r="I53191" s="1"/>
      <c r="J53191" s="110"/>
    </row>
    <row r="53192" spans="9:10" x14ac:dyDescent="0.25">
      <c r="I53192" s="1"/>
      <c r="J53192" s="110"/>
    </row>
    <row r="53193" spans="9:10" x14ac:dyDescent="0.25">
      <c r="I53193" s="1"/>
      <c r="J53193" s="110"/>
    </row>
    <row r="53194" spans="9:10" x14ac:dyDescent="0.25">
      <c r="I53194" s="1"/>
      <c r="J53194" s="110"/>
    </row>
    <row r="53195" spans="9:10" x14ac:dyDescent="0.25">
      <c r="I53195" s="1"/>
      <c r="J53195" s="110"/>
    </row>
    <row r="53196" spans="9:10" x14ac:dyDescent="0.25">
      <c r="I53196" s="1"/>
      <c r="J53196" s="110"/>
    </row>
    <row r="53197" spans="9:10" x14ac:dyDescent="0.25">
      <c r="I53197" s="1"/>
      <c r="J53197" s="110"/>
    </row>
    <row r="53198" spans="9:10" x14ac:dyDescent="0.25">
      <c r="I53198" s="1"/>
      <c r="J53198" s="110"/>
    </row>
    <row r="53199" spans="9:10" x14ac:dyDescent="0.25">
      <c r="I53199" s="1"/>
      <c r="J53199" s="110"/>
    </row>
    <row r="53200" spans="9:10" x14ac:dyDescent="0.25">
      <c r="I53200" s="1"/>
      <c r="J53200" s="110"/>
    </row>
    <row r="53201" spans="9:10" x14ac:dyDescent="0.25">
      <c r="I53201" s="1"/>
      <c r="J53201" s="110"/>
    </row>
    <row r="53202" spans="9:10" x14ac:dyDescent="0.25">
      <c r="I53202" s="1"/>
      <c r="J53202" s="110"/>
    </row>
    <row r="53203" spans="9:10" x14ac:dyDescent="0.25">
      <c r="I53203" s="1"/>
      <c r="J53203" s="110"/>
    </row>
    <row r="53204" spans="9:10" x14ac:dyDescent="0.25">
      <c r="I53204" s="1"/>
      <c r="J53204" s="110"/>
    </row>
    <row r="53205" spans="9:10" x14ac:dyDescent="0.25">
      <c r="I53205" s="1"/>
      <c r="J53205" s="110"/>
    </row>
    <row r="53206" spans="9:10" x14ac:dyDescent="0.25">
      <c r="I53206" s="1"/>
      <c r="J53206" s="110"/>
    </row>
    <row r="53207" spans="9:10" x14ac:dyDescent="0.25">
      <c r="I53207" s="1"/>
      <c r="J53207" s="110"/>
    </row>
    <row r="53208" spans="9:10" x14ac:dyDescent="0.25">
      <c r="I53208" s="1"/>
      <c r="J53208" s="110"/>
    </row>
    <row r="53209" spans="9:10" x14ac:dyDescent="0.25">
      <c r="I53209" s="1"/>
      <c r="J53209" s="110"/>
    </row>
    <row r="53210" spans="9:10" x14ac:dyDescent="0.25">
      <c r="I53210" s="1"/>
      <c r="J53210" s="110"/>
    </row>
    <row r="53211" spans="9:10" x14ac:dyDescent="0.25">
      <c r="I53211" s="1"/>
      <c r="J53211" s="110"/>
    </row>
    <row r="53212" spans="9:10" x14ac:dyDescent="0.25">
      <c r="I53212" s="1"/>
      <c r="J53212" s="110"/>
    </row>
    <row r="53213" spans="9:10" x14ac:dyDescent="0.25">
      <c r="I53213" s="1"/>
      <c r="J53213" s="110"/>
    </row>
    <row r="53214" spans="9:10" x14ac:dyDescent="0.25">
      <c r="I53214" s="1"/>
      <c r="J53214" s="110"/>
    </row>
    <row r="53215" spans="9:10" x14ac:dyDescent="0.25">
      <c r="I53215" s="1"/>
      <c r="J53215" s="110"/>
    </row>
    <row r="53216" spans="9:10" x14ac:dyDescent="0.25">
      <c r="I53216" s="1"/>
      <c r="J53216" s="110"/>
    </row>
    <row r="53217" spans="9:10" x14ac:dyDescent="0.25">
      <c r="I53217" s="1"/>
      <c r="J53217" s="110"/>
    </row>
    <row r="53218" spans="9:10" x14ac:dyDescent="0.25">
      <c r="I53218" s="1"/>
      <c r="J53218" s="110"/>
    </row>
    <row r="53219" spans="9:10" x14ac:dyDescent="0.25">
      <c r="I53219" s="1"/>
      <c r="J53219" s="110"/>
    </row>
    <row r="53220" spans="9:10" x14ac:dyDescent="0.25">
      <c r="I53220" s="1"/>
      <c r="J53220" s="110"/>
    </row>
    <row r="53221" spans="9:10" x14ac:dyDescent="0.25">
      <c r="I53221" s="1"/>
      <c r="J53221" s="110"/>
    </row>
    <row r="53222" spans="9:10" x14ac:dyDescent="0.25">
      <c r="I53222" s="1"/>
      <c r="J53222" s="110"/>
    </row>
    <row r="53223" spans="9:10" x14ac:dyDescent="0.25">
      <c r="I53223" s="1"/>
      <c r="J53223" s="110"/>
    </row>
    <row r="53224" spans="9:10" x14ac:dyDescent="0.25">
      <c r="I53224" s="1"/>
      <c r="J53224" s="110"/>
    </row>
    <row r="53225" spans="9:10" x14ac:dyDescent="0.25">
      <c r="I53225" s="1"/>
      <c r="J53225" s="110"/>
    </row>
    <row r="53226" spans="9:10" x14ac:dyDescent="0.25">
      <c r="I53226" s="1"/>
      <c r="J53226" s="110"/>
    </row>
    <row r="53227" spans="9:10" x14ac:dyDescent="0.25">
      <c r="I53227" s="1"/>
      <c r="J53227" s="110"/>
    </row>
    <row r="53228" spans="9:10" x14ac:dyDescent="0.25">
      <c r="I53228" s="1"/>
      <c r="J53228" s="110"/>
    </row>
    <row r="53229" spans="9:10" x14ac:dyDescent="0.25">
      <c r="I53229" s="1"/>
      <c r="J53229" s="110"/>
    </row>
    <row r="53230" spans="9:10" x14ac:dyDescent="0.25">
      <c r="I53230" s="1"/>
      <c r="J53230" s="110"/>
    </row>
    <row r="53231" spans="9:10" x14ac:dyDescent="0.25">
      <c r="I53231" s="1"/>
      <c r="J53231" s="110"/>
    </row>
    <row r="53232" spans="9:10" x14ac:dyDescent="0.25">
      <c r="I53232" s="1"/>
      <c r="J53232" s="110"/>
    </row>
    <row r="53233" spans="9:10" x14ac:dyDescent="0.25">
      <c r="I53233" s="1"/>
      <c r="J53233" s="110"/>
    </row>
    <row r="53234" spans="9:10" x14ac:dyDescent="0.25">
      <c r="I53234" s="1"/>
      <c r="J53234" s="110"/>
    </row>
    <row r="53235" spans="9:10" x14ac:dyDescent="0.25">
      <c r="I53235" s="1"/>
      <c r="J53235" s="110"/>
    </row>
    <row r="53236" spans="9:10" x14ac:dyDescent="0.25">
      <c r="I53236" s="1"/>
      <c r="J53236" s="110"/>
    </row>
    <row r="53237" spans="9:10" x14ac:dyDescent="0.25">
      <c r="I53237" s="1"/>
      <c r="J53237" s="110"/>
    </row>
    <row r="53238" spans="9:10" x14ac:dyDescent="0.25">
      <c r="I53238" s="1"/>
      <c r="J53238" s="110"/>
    </row>
    <row r="53239" spans="9:10" x14ac:dyDescent="0.25">
      <c r="I53239" s="1"/>
      <c r="J53239" s="110"/>
    </row>
    <row r="53240" spans="9:10" x14ac:dyDescent="0.25">
      <c r="I53240" s="1"/>
      <c r="J53240" s="110"/>
    </row>
    <row r="53241" spans="9:10" x14ac:dyDescent="0.25">
      <c r="I53241" s="1"/>
      <c r="J53241" s="110"/>
    </row>
    <row r="53242" spans="9:10" x14ac:dyDescent="0.25">
      <c r="I53242" s="1"/>
      <c r="J53242" s="110"/>
    </row>
    <row r="53243" spans="9:10" x14ac:dyDescent="0.25">
      <c r="I53243" s="1"/>
      <c r="J53243" s="110"/>
    </row>
    <row r="53244" spans="9:10" x14ac:dyDescent="0.25">
      <c r="I53244" s="1"/>
      <c r="J53244" s="110"/>
    </row>
    <row r="53245" spans="9:10" x14ac:dyDescent="0.25">
      <c r="I53245" s="1"/>
      <c r="J53245" s="110"/>
    </row>
    <row r="53246" spans="9:10" x14ac:dyDescent="0.25">
      <c r="I53246" s="1"/>
      <c r="J53246" s="110"/>
    </row>
    <row r="53247" spans="9:10" x14ac:dyDescent="0.25">
      <c r="I53247" s="1"/>
      <c r="J53247" s="110"/>
    </row>
    <row r="53248" spans="9:10" x14ac:dyDescent="0.25">
      <c r="I53248" s="1"/>
      <c r="J53248" s="110"/>
    </row>
    <row r="53249" spans="9:10" x14ac:dyDescent="0.25">
      <c r="I53249" s="1"/>
      <c r="J53249" s="110"/>
    </row>
    <row r="53250" spans="9:10" x14ac:dyDescent="0.25">
      <c r="I53250" s="1"/>
      <c r="J53250" s="110"/>
    </row>
    <row r="53251" spans="9:10" x14ac:dyDescent="0.25">
      <c r="I53251" s="1"/>
      <c r="J53251" s="110"/>
    </row>
    <row r="53252" spans="9:10" x14ac:dyDescent="0.25">
      <c r="I53252" s="1"/>
      <c r="J53252" s="110"/>
    </row>
    <row r="53253" spans="9:10" x14ac:dyDescent="0.25">
      <c r="I53253" s="1"/>
      <c r="J53253" s="110"/>
    </row>
    <row r="53254" spans="9:10" x14ac:dyDescent="0.25">
      <c r="I53254" s="1"/>
      <c r="J53254" s="110"/>
    </row>
    <row r="53255" spans="9:10" x14ac:dyDescent="0.25">
      <c r="I53255" s="1"/>
      <c r="J53255" s="110"/>
    </row>
    <row r="53256" spans="9:10" x14ac:dyDescent="0.25">
      <c r="I53256" s="1"/>
      <c r="J53256" s="110"/>
    </row>
    <row r="53257" spans="9:10" x14ac:dyDescent="0.25">
      <c r="I53257" s="1"/>
      <c r="J53257" s="110"/>
    </row>
    <row r="53258" spans="9:10" x14ac:dyDescent="0.25">
      <c r="I53258" s="1"/>
      <c r="J53258" s="110"/>
    </row>
    <row r="53259" spans="9:10" x14ac:dyDescent="0.25">
      <c r="I53259" s="1"/>
      <c r="J53259" s="110"/>
    </row>
    <row r="53260" spans="9:10" x14ac:dyDescent="0.25">
      <c r="I53260" s="1"/>
      <c r="J53260" s="110"/>
    </row>
    <row r="53261" spans="9:10" x14ac:dyDescent="0.25">
      <c r="I53261" s="1"/>
      <c r="J53261" s="110"/>
    </row>
    <row r="53262" spans="9:10" x14ac:dyDescent="0.25">
      <c r="I53262" s="1"/>
      <c r="J53262" s="110"/>
    </row>
    <row r="53263" spans="9:10" x14ac:dyDescent="0.25">
      <c r="I53263" s="1"/>
      <c r="J53263" s="110"/>
    </row>
    <row r="53264" spans="9:10" x14ac:dyDescent="0.25">
      <c r="I53264" s="1"/>
      <c r="J53264" s="110"/>
    </row>
    <row r="53265" spans="9:10" x14ac:dyDescent="0.25">
      <c r="I53265" s="1"/>
      <c r="J53265" s="110"/>
    </row>
    <row r="53266" spans="9:10" x14ac:dyDescent="0.25">
      <c r="I53266" s="1"/>
      <c r="J53266" s="110"/>
    </row>
    <row r="53267" spans="9:10" x14ac:dyDescent="0.25">
      <c r="I53267" s="1"/>
      <c r="J53267" s="110"/>
    </row>
    <row r="53268" spans="9:10" x14ac:dyDescent="0.25">
      <c r="I53268" s="1"/>
      <c r="J53268" s="110"/>
    </row>
    <row r="53269" spans="9:10" x14ac:dyDescent="0.25">
      <c r="I53269" s="1"/>
      <c r="J53269" s="110"/>
    </row>
    <row r="53270" spans="9:10" x14ac:dyDescent="0.25">
      <c r="I53270" s="1"/>
      <c r="J53270" s="110"/>
    </row>
    <row r="53271" spans="9:10" x14ac:dyDescent="0.25">
      <c r="I53271" s="1"/>
      <c r="J53271" s="110"/>
    </row>
    <row r="53272" spans="9:10" x14ac:dyDescent="0.25">
      <c r="I53272" s="1"/>
      <c r="J53272" s="110"/>
    </row>
    <row r="53273" spans="9:10" x14ac:dyDescent="0.25">
      <c r="I53273" s="1"/>
      <c r="J53273" s="110"/>
    </row>
    <row r="53274" spans="9:10" x14ac:dyDescent="0.25">
      <c r="I53274" s="1"/>
      <c r="J53274" s="110"/>
    </row>
    <row r="53275" spans="9:10" x14ac:dyDescent="0.25">
      <c r="I53275" s="1"/>
      <c r="J53275" s="110"/>
    </row>
    <row r="53276" spans="9:10" x14ac:dyDescent="0.25">
      <c r="I53276" s="1"/>
      <c r="J53276" s="110"/>
    </row>
    <row r="53277" spans="9:10" x14ac:dyDescent="0.25">
      <c r="I53277" s="1"/>
      <c r="J53277" s="110"/>
    </row>
    <row r="53278" spans="9:10" x14ac:dyDescent="0.25">
      <c r="I53278" s="1"/>
      <c r="J53278" s="110"/>
    </row>
    <row r="53279" spans="9:10" x14ac:dyDescent="0.25">
      <c r="I53279" s="1"/>
      <c r="J53279" s="110"/>
    </row>
    <row r="53280" spans="9:10" x14ac:dyDescent="0.25">
      <c r="I53280" s="1"/>
      <c r="J53280" s="110"/>
    </row>
    <row r="53281" spans="9:10" x14ac:dyDescent="0.25">
      <c r="I53281" s="1"/>
      <c r="J53281" s="110"/>
    </row>
    <row r="53282" spans="9:10" x14ac:dyDescent="0.25">
      <c r="I53282" s="1"/>
      <c r="J53282" s="110"/>
    </row>
    <row r="53283" spans="9:10" x14ac:dyDescent="0.25">
      <c r="I53283" s="1"/>
      <c r="J53283" s="110"/>
    </row>
    <row r="53284" spans="9:10" x14ac:dyDescent="0.25">
      <c r="I53284" s="1"/>
      <c r="J53284" s="110"/>
    </row>
    <row r="53285" spans="9:10" x14ac:dyDescent="0.25">
      <c r="I53285" s="1"/>
      <c r="J53285" s="110"/>
    </row>
    <row r="53286" spans="9:10" x14ac:dyDescent="0.25">
      <c r="I53286" s="1"/>
      <c r="J53286" s="110"/>
    </row>
    <row r="53287" spans="9:10" x14ac:dyDescent="0.25">
      <c r="I53287" s="1"/>
      <c r="J53287" s="110"/>
    </row>
    <row r="53288" spans="9:10" x14ac:dyDescent="0.25">
      <c r="I53288" s="1"/>
      <c r="J53288" s="110"/>
    </row>
    <row r="53289" spans="9:10" x14ac:dyDescent="0.25">
      <c r="I53289" s="1"/>
      <c r="J53289" s="110"/>
    </row>
    <row r="53290" spans="9:10" x14ac:dyDescent="0.25">
      <c r="I53290" s="1"/>
      <c r="J53290" s="110"/>
    </row>
    <row r="53291" spans="9:10" x14ac:dyDescent="0.25">
      <c r="I53291" s="1"/>
      <c r="J53291" s="110"/>
    </row>
    <row r="53292" spans="9:10" x14ac:dyDescent="0.25">
      <c r="I53292" s="1"/>
      <c r="J53292" s="110"/>
    </row>
    <row r="53293" spans="9:10" x14ac:dyDescent="0.25">
      <c r="I53293" s="1"/>
      <c r="J53293" s="110"/>
    </row>
    <row r="53294" spans="9:10" x14ac:dyDescent="0.25">
      <c r="I53294" s="1"/>
      <c r="J53294" s="110"/>
    </row>
    <row r="53295" spans="9:10" x14ac:dyDescent="0.25">
      <c r="I53295" s="1"/>
      <c r="J53295" s="110"/>
    </row>
    <row r="53296" spans="9:10" x14ac:dyDescent="0.25">
      <c r="I53296" s="1"/>
      <c r="J53296" s="110"/>
    </row>
    <row r="53297" spans="9:10" x14ac:dyDescent="0.25">
      <c r="I53297" s="1"/>
      <c r="J53297" s="110"/>
    </row>
    <row r="53298" spans="9:10" x14ac:dyDescent="0.25">
      <c r="I53298" s="1"/>
      <c r="J53298" s="110"/>
    </row>
    <row r="53299" spans="9:10" x14ac:dyDescent="0.25">
      <c r="I53299" s="1"/>
      <c r="J53299" s="110"/>
    </row>
    <row r="53300" spans="9:10" x14ac:dyDescent="0.25">
      <c r="I53300" s="1"/>
      <c r="J53300" s="110"/>
    </row>
    <row r="53301" spans="9:10" x14ac:dyDescent="0.25">
      <c r="I53301" s="1"/>
      <c r="J53301" s="110"/>
    </row>
    <row r="53302" spans="9:10" x14ac:dyDescent="0.25">
      <c r="I53302" s="1"/>
      <c r="J53302" s="110"/>
    </row>
    <row r="53303" spans="9:10" x14ac:dyDescent="0.25">
      <c r="I53303" s="1"/>
      <c r="J53303" s="110"/>
    </row>
    <row r="53304" spans="9:10" x14ac:dyDescent="0.25">
      <c r="I53304" s="1"/>
      <c r="J53304" s="110"/>
    </row>
    <row r="53305" spans="9:10" x14ac:dyDescent="0.25">
      <c r="I53305" s="1"/>
      <c r="J53305" s="110"/>
    </row>
    <row r="53306" spans="9:10" x14ac:dyDescent="0.25">
      <c r="I53306" s="1"/>
      <c r="J53306" s="110"/>
    </row>
    <row r="53307" spans="9:10" x14ac:dyDescent="0.25">
      <c r="I53307" s="1"/>
      <c r="J53307" s="110"/>
    </row>
    <row r="53308" spans="9:10" x14ac:dyDescent="0.25">
      <c r="I53308" s="1"/>
      <c r="J53308" s="110"/>
    </row>
    <row r="53309" spans="9:10" x14ac:dyDescent="0.25">
      <c r="I53309" s="1"/>
      <c r="J53309" s="110"/>
    </row>
    <row r="53310" spans="9:10" x14ac:dyDescent="0.25">
      <c r="I53310" s="1"/>
      <c r="J53310" s="110"/>
    </row>
    <row r="53311" spans="9:10" x14ac:dyDescent="0.25">
      <c r="I53311" s="1"/>
      <c r="J53311" s="110"/>
    </row>
    <row r="53312" spans="9:10" x14ac:dyDescent="0.25">
      <c r="I53312" s="1"/>
      <c r="J53312" s="110"/>
    </row>
    <row r="53313" spans="9:10" x14ac:dyDescent="0.25">
      <c r="I53313" s="1"/>
      <c r="J53313" s="110"/>
    </row>
    <row r="53314" spans="9:10" x14ac:dyDescent="0.25">
      <c r="I53314" s="1"/>
      <c r="J53314" s="110"/>
    </row>
    <row r="53315" spans="9:10" x14ac:dyDescent="0.25">
      <c r="I53315" s="1"/>
      <c r="J53315" s="110"/>
    </row>
    <row r="53316" spans="9:10" x14ac:dyDescent="0.25">
      <c r="I53316" s="1"/>
      <c r="J53316" s="110"/>
    </row>
    <row r="53317" spans="9:10" x14ac:dyDescent="0.25">
      <c r="I53317" s="1"/>
      <c r="J53317" s="110"/>
    </row>
    <row r="53318" spans="9:10" x14ac:dyDescent="0.25">
      <c r="I53318" s="1"/>
      <c r="J53318" s="110"/>
    </row>
    <row r="53319" spans="9:10" x14ac:dyDescent="0.25">
      <c r="I53319" s="1"/>
      <c r="J53319" s="110"/>
    </row>
    <row r="53320" spans="9:10" x14ac:dyDescent="0.25">
      <c r="I53320" s="1"/>
      <c r="J53320" s="110"/>
    </row>
    <row r="53321" spans="9:10" x14ac:dyDescent="0.25">
      <c r="I53321" s="1"/>
      <c r="J53321" s="110"/>
    </row>
    <row r="53322" spans="9:10" x14ac:dyDescent="0.25">
      <c r="I53322" s="1"/>
      <c r="J53322" s="110"/>
    </row>
    <row r="53323" spans="9:10" x14ac:dyDescent="0.25">
      <c r="I53323" s="1"/>
      <c r="J53323" s="110"/>
    </row>
    <row r="53324" spans="9:10" x14ac:dyDescent="0.25">
      <c r="I53324" s="1"/>
      <c r="J53324" s="110"/>
    </row>
    <row r="53325" spans="9:10" x14ac:dyDescent="0.25">
      <c r="I53325" s="1"/>
      <c r="J53325" s="110"/>
    </row>
    <row r="53326" spans="9:10" x14ac:dyDescent="0.25">
      <c r="I53326" s="1"/>
      <c r="J53326" s="110"/>
    </row>
    <row r="53327" spans="9:10" x14ac:dyDescent="0.25">
      <c r="I53327" s="1"/>
      <c r="J53327" s="110"/>
    </row>
    <row r="53328" spans="9:10" x14ac:dyDescent="0.25">
      <c r="I53328" s="1"/>
      <c r="J53328" s="110"/>
    </row>
    <row r="53329" spans="9:10" x14ac:dyDescent="0.25">
      <c r="I53329" s="1"/>
      <c r="J53329" s="110"/>
    </row>
    <row r="53330" spans="9:10" x14ac:dyDescent="0.25">
      <c r="I53330" s="1"/>
      <c r="J53330" s="110"/>
    </row>
    <row r="53331" spans="9:10" x14ac:dyDescent="0.25">
      <c r="I53331" s="1"/>
      <c r="J53331" s="110"/>
    </row>
    <row r="53332" spans="9:10" x14ac:dyDescent="0.25">
      <c r="I53332" s="1"/>
      <c r="J53332" s="110"/>
    </row>
    <row r="53333" spans="9:10" x14ac:dyDescent="0.25">
      <c r="I53333" s="1"/>
      <c r="J53333" s="110"/>
    </row>
    <row r="53334" spans="9:10" x14ac:dyDescent="0.25">
      <c r="I53334" s="1"/>
      <c r="J53334" s="110"/>
    </row>
    <row r="53335" spans="9:10" x14ac:dyDescent="0.25">
      <c r="I53335" s="1"/>
      <c r="J53335" s="110"/>
    </row>
    <row r="53336" spans="9:10" x14ac:dyDescent="0.25">
      <c r="I53336" s="1"/>
      <c r="J53336" s="110"/>
    </row>
    <row r="53337" spans="9:10" x14ac:dyDescent="0.25">
      <c r="I53337" s="1"/>
      <c r="J53337" s="110"/>
    </row>
    <row r="53338" spans="9:10" x14ac:dyDescent="0.25">
      <c r="I53338" s="1"/>
      <c r="J53338" s="110"/>
    </row>
    <row r="53339" spans="9:10" x14ac:dyDescent="0.25">
      <c r="I53339" s="1"/>
      <c r="J53339" s="110"/>
    </row>
    <row r="53340" spans="9:10" x14ac:dyDescent="0.25">
      <c r="I53340" s="1"/>
      <c r="J53340" s="110"/>
    </row>
    <row r="53341" spans="9:10" x14ac:dyDescent="0.25">
      <c r="I53341" s="1"/>
      <c r="J53341" s="110"/>
    </row>
    <row r="53342" spans="9:10" x14ac:dyDescent="0.25">
      <c r="I53342" s="1"/>
      <c r="J53342" s="110"/>
    </row>
    <row r="53343" spans="9:10" x14ac:dyDescent="0.25">
      <c r="I53343" s="1"/>
      <c r="J53343" s="110"/>
    </row>
    <row r="53344" spans="9:10" x14ac:dyDescent="0.25">
      <c r="I53344" s="1"/>
      <c r="J53344" s="110"/>
    </row>
    <row r="53345" spans="9:10" x14ac:dyDescent="0.25">
      <c r="I53345" s="1"/>
      <c r="J53345" s="110"/>
    </row>
    <row r="53346" spans="9:10" x14ac:dyDescent="0.25">
      <c r="I53346" s="1"/>
      <c r="J53346" s="110"/>
    </row>
    <row r="53347" spans="9:10" x14ac:dyDescent="0.25">
      <c r="I53347" s="1"/>
      <c r="J53347" s="110"/>
    </row>
    <row r="53348" spans="9:10" x14ac:dyDescent="0.25">
      <c r="I53348" s="1"/>
      <c r="J53348" s="110"/>
    </row>
    <row r="53349" spans="9:10" x14ac:dyDescent="0.25">
      <c r="I53349" s="1"/>
      <c r="J53349" s="110"/>
    </row>
    <row r="53350" spans="9:10" x14ac:dyDescent="0.25">
      <c r="I53350" s="1"/>
      <c r="J53350" s="110"/>
    </row>
    <row r="53351" spans="9:10" x14ac:dyDescent="0.25">
      <c r="I53351" s="1"/>
      <c r="J53351" s="110"/>
    </row>
    <row r="53352" spans="9:10" x14ac:dyDescent="0.25">
      <c r="I53352" s="1"/>
      <c r="J53352" s="110"/>
    </row>
    <row r="53353" spans="9:10" x14ac:dyDescent="0.25">
      <c r="I53353" s="1"/>
      <c r="J53353" s="110"/>
    </row>
    <row r="53354" spans="9:10" x14ac:dyDescent="0.25">
      <c r="I53354" s="1"/>
      <c r="J53354" s="110"/>
    </row>
    <row r="53355" spans="9:10" x14ac:dyDescent="0.25">
      <c r="I53355" s="1"/>
      <c r="J53355" s="110"/>
    </row>
    <row r="53356" spans="9:10" x14ac:dyDescent="0.25">
      <c r="I53356" s="1"/>
      <c r="J53356" s="110"/>
    </row>
    <row r="53357" spans="9:10" x14ac:dyDescent="0.25">
      <c r="I53357" s="1"/>
      <c r="J53357" s="110"/>
    </row>
    <row r="53358" spans="9:10" x14ac:dyDescent="0.25">
      <c r="I53358" s="1"/>
      <c r="J53358" s="110"/>
    </row>
    <row r="53359" spans="9:10" x14ac:dyDescent="0.25">
      <c r="I53359" s="1"/>
      <c r="J53359" s="110"/>
    </row>
    <row r="53360" spans="9:10" x14ac:dyDescent="0.25">
      <c r="I53360" s="1"/>
      <c r="J53360" s="110"/>
    </row>
    <row r="53361" spans="9:10" x14ac:dyDescent="0.25">
      <c r="I53361" s="1"/>
      <c r="J53361" s="110"/>
    </row>
    <row r="53362" spans="9:10" x14ac:dyDescent="0.25">
      <c r="I53362" s="1"/>
      <c r="J53362" s="110"/>
    </row>
    <row r="53363" spans="9:10" x14ac:dyDescent="0.25">
      <c r="I53363" s="1"/>
      <c r="J53363" s="110"/>
    </row>
    <row r="53364" spans="9:10" x14ac:dyDescent="0.25">
      <c r="I53364" s="1"/>
      <c r="J53364" s="110"/>
    </row>
    <row r="53365" spans="9:10" x14ac:dyDescent="0.25">
      <c r="I53365" s="1"/>
      <c r="J53365" s="110"/>
    </row>
    <row r="53366" spans="9:10" x14ac:dyDescent="0.25">
      <c r="I53366" s="1"/>
      <c r="J53366" s="110"/>
    </row>
    <row r="53367" spans="9:10" x14ac:dyDescent="0.25">
      <c r="I53367" s="1"/>
      <c r="J53367" s="110"/>
    </row>
    <row r="53368" spans="9:10" x14ac:dyDescent="0.25">
      <c r="I53368" s="1"/>
      <c r="J53368" s="110"/>
    </row>
    <row r="53369" spans="9:10" x14ac:dyDescent="0.25">
      <c r="I53369" s="1"/>
      <c r="J53369" s="110"/>
    </row>
    <row r="53370" spans="9:10" x14ac:dyDescent="0.25">
      <c r="I53370" s="1"/>
      <c r="J53370" s="110"/>
    </row>
    <row r="53371" spans="9:10" x14ac:dyDescent="0.25">
      <c r="I53371" s="1"/>
      <c r="J53371" s="110"/>
    </row>
    <row r="53372" spans="9:10" x14ac:dyDescent="0.25">
      <c r="I53372" s="1"/>
      <c r="J53372" s="110"/>
    </row>
    <row r="53373" spans="9:10" x14ac:dyDescent="0.25">
      <c r="I53373" s="1"/>
      <c r="J53373" s="110"/>
    </row>
    <row r="53374" spans="9:10" x14ac:dyDescent="0.25">
      <c r="I53374" s="1"/>
      <c r="J53374" s="110"/>
    </row>
    <row r="53375" spans="9:10" x14ac:dyDescent="0.25">
      <c r="I53375" s="1"/>
      <c r="J53375" s="110"/>
    </row>
    <row r="53376" spans="9:10" x14ac:dyDescent="0.25">
      <c r="I53376" s="1"/>
      <c r="J53376" s="110"/>
    </row>
    <row r="53377" spans="9:10" x14ac:dyDescent="0.25">
      <c r="I53377" s="1"/>
      <c r="J53377" s="110"/>
    </row>
    <row r="53378" spans="9:10" x14ac:dyDescent="0.25">
      <c r="I53378" s="1"/>
      <c r="J53378" s="110"/>
    </row>
    <row r="53379" spans="9:10" x14ac:dyDescent="0.25">
      <c r="I53379" s="1"/>
      <c r="J53379" s="110"/>
    </row>
    <row r="53380" spans="9:10" x14ac:dyDescent="0.25">
      <c r="I53380" s="1"/>
      <c r="J53380" s="110"/>
    </row>
    <row r="53381" spans="9:10" x14ac:dyDescent="0.25">
      <c r="I53381" s="1"/>
      <c r="J53381" s="110"/>
    </row>
    <row r="53382" spans="9:10" x14ac:dyDescent="0.25">
      <c r="I53382" s="1"/>
      <c r="J53382" s="110"/>
    </row>
    <row r="53383" spans="9:10" x14ac:dyDescent="0.25">
      <c r="I53383" s="1"/>
      <c r="J53383" s="110"/>
    </row>
    <row r="53384" spans="9:10" x14ac:dyDescent="0.25">
      <c r="I53384" s="1"/>
      <c r="J53384" s="110"/>
    </row>
    <row r="53385" spans="9:10" x14ac:dyDescent="0.25">
      <c r="I53385" s="1"/>
      <c r="J53385" s="110"/>
    </row>
    <row r="53386" spans="9:10" x14ac:dyDescent="0.25">
      <c r="I53386" s="1"/>
      <c r="J53386" s="110"/>
    </row>
    <row r="53387" spans="9:10" x14ac:dyDescent="0.25">
      <c r="I53387" s="1"/>
      <c r="J53387" s="110"/>
    </row>
    <row r="53388" spans="9:10" x14ac:dyDescent="0.25">
      <c r="I53388" s="1"/>
      <c r="J53388" s="110"/>
    </row>
    <row r="53389" spans="9:10" x14ac:dyDescent="0.25">
      <c r="I53389" s="1"/>
      <c r="J53389" s="110"/>
    </row>
    <row r="53390" spans="9:10" x14ac:dyDescent="0.25">
      <c r="I53390" s="1"/>
      <c r="J53390" s="110"/>
    </row>
    <row r="53391" spans="9:10" x14ac:dyDescent="0.25">
      <c r="I53391" s="1"/>
      <c r="J53391" s="110"/>
    </row>
    <row r="53392" spans="9:10" x14ac:dyDescent="0.25">
      <c r="I53392" s="1"/>
      <c r="J53392" s="110"/>
    </row>
    <row r="53393" spans="9:10" x14ac:dyDescent="0.25">
      <c r="I53393" s="1"/>
      <c r="J53393" s="110"/>
    </row>
    <row r="53394" spans="9:10" x14ac:dyDescent="0.25">
      <c r="I53394" s="1"/>
      <c r="J53394" s="110"/>
    </row>
    <row r="53395" spans="9:10" x14ac:dyDescent="0.25">
      <c r="I53395" s="1"/>
      <c r="J53395" s="110"/>
    </row>
    <row r="53396" spans="9:10" x14ac:dyDescent="0.25">
      <c r="I53396" s="1"/>
      <c r="J53396" s="110"/>
    </row>
    <row r="53397" spans="9:10" x14ac:dyDescent="0.25">
      <c r="I53397" s="1"/>
      <c r="J53397" s="110"/>
    </row>
    <row r="53398" spans="9:10" x14ac:dyDescent="0.25">
      <c r="I53398" s="1"/>
      <c r="J53398" s="110"/>
    </row>
    <row r="53399" spans="9:10" x14ac:dyDescent="0.25">
      <c r="I53399" s="1"/>
      <c r="J53399" s="110"/>
    </row>
    <row r="53400" spans="9:10" x14ac:dyDescent="0.25">
      <c r="I53400" s="1"/>
      <c r="J53400" s="110"/>
    </row>
    <row r="53401" spans="9:10" x14ac:dyDescent="0.25">
      <c r="I53401" s="1"/>
      <c r="J53401" s="110"/>
    </row>
    <row r="53402" spans="9:10" x14ac:dyDescent="0.25">
      <c r="I53402" s="1"/>
      <c r="J53402" s="110"/>
    </row>
    <row r="53403" spans="9:10" x14ac:dyDescent="0.25">
      <c r="I53403" s="1"/>
      <c r="J53403" s="110"/>
    </row>
    <row r="53404" spans="9:10" x14ac:dyDescent="0.25">
      <c r="I53404" s="1"/>
      <c r="J53404" s="110"/>
    </row>
    <row r="53405" spans="9:10" x14ac:dyDescent="0.25">
      <c r="I53405" s="1"/>
      <c r="J53405" s="110"/>
    </row>
    <row r="53406" spans="9:10" x14ac:dyDescent="0.25">
      <c r="I53406" s="1"/>
      <c r="J53406" s="110"/>
    </row>
    <row r="53407" spans="9:10" x14ac:dyDescent="0.25">
      <c r="I53407" s="1"/>
      <c r="J53407" s="110"/>
    </row>
    <row r="53408" spans="9:10" x14ac:dyDescent="0.25">
      <c r="I53408" s="1"/>
      <c r="J53408" s="110"/>
    </row>
    <row r="53409" spans="9:10" x14ac:dyDescent="0.25">
      <c r="I53409" s="1"/>
      <c r="J53409" s="110"/>
    </row>
    <row r="53410" spans="9:10" x14ac:dyDescent="0.25">
      <c r="I53410" s="1"/>
      <c r="J53410" s="110"/>
    </row>
    <row r="53411" spans="9:10" x14ac:dyDescent="0.25">
      <c r="I53411" s="1"/>
      <c r="J53411" s="110"/>
    </row>
    <row r="53412" spans="9:10" x14ac:dyDescent="0.25">
      <c r="I53412" s="1"/>
      <c r="J53412" s="110"/>
    </row>
    <row r="53413" spans="9:10" x14ac:dyDescent="0.25">
      <c r="I53413" s="1"/>
      <c r="J53413" s="110"/>
    </row>
    <row r="53414" spans="9:10" x14ac:dyDescent="0.25">
      <c r="I53414" s="1"/>
      <c r="J53414" s="110"/>
    </row>
    <row r="53415" spans="9:10" x14ac:dyDescent="0.25">
      <c r="I53415" s="1"/>
      <c r="J53415" s="110"/>
    </row>
    <row r="53416" spans="9:10" x14ac:dyDescent="0.25">
      <c r="I53416" s="1"/>
      <c r="J53416" s="110"/>
    </row>
    <row r="53417" spans="9:10" x14ac:dyDescent="0.25">
      <c r="I53417" s="1"/>
      <c r="J53417" s="110"/>
    </row>
    <row r="53418" spans="9:10" x14ac:dyDescent="0.25">
      <c r="I53418" s="1"/>
      <c r="J53418" s="110"/>
    </row>
    <row r="53419" spans="9:10" x14ac:dyDescent="0.25">
      <c r="I53419" s="1"/>
      <c r="J53419" s="110"/>
    </row>
    <row r="53420" spans="9:10" x14ac:dyDescent="0.25">
      <c r="I53420" s="1"/>
      <c r="J53420" s="110"/>
    </row>
    <row r="53421" spans="9:10" x14ac:dyDescent="0.25">
      <c r="I53421" s="1"/>
      <c r="J53421" s="110"/>
    </row>
    <row r="53422" spans="9:10" x14ac:dyDescent="0.25">
      <c r="I53422" s="1"/>
      <c r="J53422" s="110"/>
    </row>
    <row r="53423" spans="9:10" x14ac:dyDescent="0.25">
      <c r="I53423" s="1"/>
      <c r="J53423" s="110"/>
    </row>
    <row r="53424" spans="9:10" x14ac:dyDescent="0.25">
      <c r="I53424" s="1"/>
      <c r="J53424" s="110"/>
    </row>
    <row r="53425" spans="9:10" x14ac:dyDescent="0.25">
      <c r="I53425" s="1"/>
      <c r="J53425" s="110"/>
    </row>
    <row r="53426" spans="9:10" x14ac:dyDescent="0.25">
      <c r="I53426" s="1"/>
      <c r="J53426" s="110"/>
    </row>
    <row r="53427" spans="9:10" x14ac:dyDescent="0.25">
      <c r="I53427" s="1"/>
      <c r="J53427" s="110"/>
    </row>
    <row r="53428" spans="9:10" x14ac:dyDescent="0.25">
      <c r="I53428" s="1"/>
      <c r="J53428" s="110"/>
    </row>
    <row r="53429" spans="9:10" x14ac:dyDescent="0.25">
      <c r="I53429" s="1"/>
      <c r="J53429" s="110"/>
    </row>
    <row r="53430" spans="9:10" x14ac:dyDescent="0.25">
      <c r="I53430" s="1"/>
      <c r="J53430" s="110"/>
    </row>
    <row r="53431" spans="9:10" x14ac:dyDescent="0.25">
      <c r="I53431" s="1"/>
      <c r="J53431" s="110"/>
    </row>
    <row r="53432" spans="9:10" x14ac:dyDescent="0.25">
      <c r="I53432" s="1"/>
      <c r="J53432" s="110"/>
    </row>
    <row r="53433" spans="9:10" x14ac:dyDescent="0.25">
      <c r="I53433" s="1"/>
      <c r="J53433" s="110"/>
    </row>
    <row r="53434" spans="9:10" x14ac:dyDescent="0.25">
      <c r="I53434" s="1"/>
      <c r="J53434" s="110"/>
    </row>
    <row r="53435" spans="9:10" x14ac:dyDescent="0.25">
      <c r="I53435" s="1"/>
      <c r="J53435" s="110"/>
    </row>
    <row r="53436" spans="9:10" x14ac:dyDescent="0.25">
      <c r="I53436" s="1"/>
      <c r="J53436" s="110"/>
    </row>
    <row r="53437" spans="9:10" x14ac:dyDescent="0.25">
      <c r="I53437" s="1"/>
      <c r="J53437" s="110"/>
    </row>
    <row r="53438" spans="9:10" x14ac:dyDescent="0.25">
      <c r="I53438" s="1"/>
      <c r="J53438" s="110"/>
    </row>
    <row r="53439" spans="9:10" x14ac:dyDescent="0.25">
      <c r="I53439" s="1"/>
      <c r="J53439" s="110"/>
    </row>
    <row r="53440" spans="9:10" x14ac:dyDescent="0.25">
      <c r="I53440" s="1"/>
      <c r="J53440" s="110"/>
    </row>
    <row r="53441" spans="9:10" x14ac:dyDescent="0.25">
      <c r="I53441" s="1"/>
      <c r="J53441" s="110"/>
    </row>
    <row r="53442" spans="9:10" x14ac:dyDescent="0.25">
      <c r="I53442" s="1"/>
      <c r="J53442" s="110"/>
    </row>
    <row r="53443" spans="9:10" x14ac:dyDescent="0.25">
      <c r="I53443" s="1"/>
      <c r="J53443" s="110"/>
    </row>
    <row r="53444" spans="9:10" x14ac:dyDescent="0.25">
      <c r="I53444" s="1"/>
      <c r="J53444" s="110"/>
    </row>
    <row r="53445" spans="9:10" x14ac:dyDescent="0.25">
      <c r="I53445" s="1"/>
      <c r="J53445" s="110"/>
    </row>
    <row r="53446" spans="9:10" x14ac:dyDescent="0.25">
      <c r="I53446" s="1"/>
      <c r="J53446" s="110"/>
    </row>
    <row r="53447" spans="9:10" x14ac:dyDescent="0.25">
      <c r="I53447" s="1"/>
      <c r="J53447" s="110"/>
    </row>
    <row r="53448" spans="9:10" x14ac:dyDescent="0.25">
      <c r="I53448" s="1"/>
      <c r="J53448" s="110"/>
    </row>
    <row r="53449" spans="9:10" x14ac:dyDescent="0.25">
      <c r="I53449" s="1"/>
      <c r="J53449" s="110"/>
    </row>
    <row r="53450" spans="9:10" x14ac:dyDescent="0.25">
      <c r="I53450" s="1"/>
      <c r="J53450" s="110"/>
    </row>
    <row r="53451" spans="9:10" x14ac:dyDescent="0.25">
      <c r="I53451" s="1"/>
      <c r="J53451" s="110"/>
    </row>
    <row r="53452" spans="9:10" x14ac:dyDescent="0.25">
      <c r="I53452" s="1"/>
      <c r="J53452" s="110"/>
    </row>
    <row r="53453" spans="9:10" x14ac:dyDescent="0.25">
      <c r="I53453" s="1"/>
      <c r="J53453" s="110"/>
    </row>
    <row r="53454" spans="9:10" x14ac:dyDescent="0.25">
      <c r="I53454" s="1"/>
      <c r="J53454" s="110"/>
    </row>
    <row r="53455" spans="9:10" x14ac:dyDescent="0.25">
      <c r="I53455" s="1"/>
      <c r="J53455" s="110"/>
    </row>
    <row r="53456" spans="9:10" x14ac:dyDescent="0.25">
      <c r="I53456" s="1"/>
      <c r="J53456" s="110"/>
    </row>
    <row r="53457" spans="9:10" x14ac:dyDescent="0.25">
      <c r="I53457" s="1"/>
      <c r="J53457" s="110"/>
    </row>
    <row r="53458" spans="9:10" x14ac:dyDescent="0.25">
      <c r="I53458" s="1"/>
      <c r="J53458" s="110"/>
    </row>
    <row r="53459" spans="9:10" x14ac:dyDescent="0.25">
      <c r="I53459" s="1"/>
      <c r="J53459" s="110"/>
    </row>
    <row r="53460" spans="9:10" x14ac:dyDescent="0.25">
      <c r="I53460" s="1"/>
      <c r="J53460" s="110"/>
    </row>
    <row r="53461" spans="9:10" x14ac:dyDescent="0.25">
      <c r="I53461" s="1"/>
      <c r="J53461" s="110"/>
    </row>
    <row r="53462" spans="9:10" x14ac:dyDescent="0.25">
      <c r="I53462" s="1"/>
      <c r="J53462" s="110"/>
    </row>
    <row r="53463" spans="9:10" x14ac:dyDescent="0.25">
      <c r="I53463" s="1"/>
      <c r="J53463" s="110"/>
    </row>
    <row r="53464" spans="9:10" x14ac:dyDescent="0.25">
      <c r="I53464" s="1"/>
      <c r="J53464" s="110"/>
    </row>
    <row r="53465" spans="9:10" x14ac:dyDescent="0.25">
      <c r="I53465" s="1"/>
      <c r="J53465" s="110"/>
    </row>
    <row r="53466" spans="9:10" x14ac:dyDescent="0.25">
      <c r="I53466" s="1"/>
      <c r="J53466" s="110"/>
    </row>
    <row r="53467" spans="9:10" x14ac:dyDescent="0.25">
      <c r="I53467" s="1"/>
      <c r="J53467" s="110"/>
    </row>
    <row r="53468" spans="9:10" x14ac:dyDescent="0.25">
      <c r="I53468" s="1"/>
      <c r="J53468" s="110"/>
    </row>
    <row r="53469" spans="9:10" x14ac:dyDescent="0.25">
      <c r="I53469" s="1"/>
      <c r="J53469" s="110"/>
    </row>
    <row r="53470" spans="9:10" x14ac:dyDescent="0.25">
      <c r="I53470" s="1"/>
      <c r="J53470" s="110"/>
    </row>
    <row r="53471" spans="9:10" x14ac:dyDescent="0.25">
      <c r="I53471" s="1"/>
      <c r="J53471" s="110"/>
    </row>
    <row r="53472" spans="9:10" x14ac:dyDescent="0.25">
      <c r="I53472" s="1"/>
      <c r="J53472" s="110"/>
    </row>
    <row r="53473" spans="9:10" x14ac:dyDescent="0.25">
      <c r="I53473" s="1"/>
      <c r="J53473" s="110"/>
    </row>
    <row r="53474" spans="9:10" x14ac:dyDescent="0.25">
      <c r="I53474" s="1"/>
      <c r="J53474" s="110"/>
    </row>
    <row r="53475" spans="9:10" x14ac:dyDescent="0.25">
      <c r="I53475" s="1"/>
      <c r="J53475" s="110"/>
    </row>
    <row r="53476" spans="9:10" x14ac:dyDescent="0.25">
      <c r="I53476" s="1"/>
      <c r="J53476" s="110"/>
    </row>
    <row r="53477" spans="9:10" x14ac:dyDescent="0.25">
      <c r="I53477" s="1"/>
      <c r="J53477" s="110"/>
    </row>
    <row r="53478" spans="9:10" x14ac:dyDescent="0.25">
      <c r="I53478" s="1"/>
      <c r="J53478" s="110"/>
    </row>
    <row r="53479" spans="9:10" x14ac:dyDescent="0.25">
      <c r="I53479" s="1"/>
      <c r="J53479" s="110"/>
    </row>
    <row r="53480" spans="9:10" x14ac:dyDescent="0.25">
      <c r="I53480" s="1"/>
      <c r="J53480" s="110"/>
    </row>
    <row r="53481" spans="9:10" x14ac:dyDescent="0.25">
      <c r="I53481" s="1"/>
      <c r="J53481" s="110"/>
    </row>
    <row r="53482" spans="9:10" x14ac:dyDescent="0.25">
      <c r="I53482" s="1"/>
      <c r="J53482" s="110"/>
    </row>
    <row r="53483" spans="9:10" x14ac:dyDescent="0.25">
      <c r="I53483" s="1"/>
      <c r="J53483" s="110"/>
    </row>
    <row r="53484" spans="9:10" x14ac:dyDescent="0.25">
      <c r="I53484" s="1"/>
      <c r="J53484" s="110"/>
    </row>
    <row r="53485" spans="9:10" x14ac:dyDescent="0.25">
      <c r="I53485" s="1"/>
      <c r="J53485" s="110"/>
    </row>
    <row r="53486" spans="9:10" x14ac:dyDescent="0.25">
      <c r="I53486" s="1"/>
      <c r="J53486" s="110"/>
    </row>
    <row r="53487" spans="9:10" x14ac:dyDescent="0.25">
      <c r="I53487" s="1"/>
      <c r="J53487" s="110"/>
    </row>
    <row r="53488" spans="9:10" x14ac:dyDescent="0.25">
      <c r="I53488" s="1"/>
      <c r="J53488" s="110"/>
    </row>
    <row r="53489" spans="9:10" x14ac:dyDescent="0.25">
      <c r="I53489" s="1"/>
      <c r="J53489" s="110"/>
    </row>
    <row r="53490" spans="9:10" x14ac:dyDescent="0.25">
      <c r="I53490" s="1"/>
      <c r="J53490" s="110"/>
    </row>
    <row r="53491" spans="9:10" x14ac:dyDescent="0.25">
      <c r="I53491" s="1"/>
      <c r="J53491" s="110"/>
    </row>
    <row r="53492" spans="9:10" x14ac:dyDescent="0.25">
      <c r="I53492" s="1"/>
      <c r="J53492" s="110"/>
    </row>
    <row r="53493" spans="9:10" x14ac:dyDescent="0.25">
      <c r="I53493" s="1"/>
      <c r="J53493" s="110"/>
    </row>
    <row r="53494" spans="9:10" x14ac:dyDescent="0.25">
      <c r="I53494" s="1"/>
      <c r="J53494" s="110"/>
    </row>
    <row r="53495" spans="9:10" x14ac:dyDescent="0.25">
      <c r="I53495" s="1"/>
      <c r="J53495" s="110"/>
    </row>
    <row r="53496" spans="9:10" x14ac:dyDescent="0.25">
      <c r="I53496" s="1"/>
      <c r="J53496" s="110"/>
    </row>
    <row r="53497" spans="9:10" x14ac:dyDescent="0.25">
      <c r="I53497" s="1"/>
      <c r="J53497" s="110"/>
    </row>
    <row r="53498" spans="9:10" x14ac:dyDescent="0.25">
      <c r="I53498" s="1"/>
      <c r="J53498" s="110"/>
    </row>
    <row r="53499" spans="9:10" x14ac:dyDescent="0.25">
      <c r="I53499" s="1"/>
      <c r="J53499" s="110"/>
    </row>
    <row r="53500" spans="9:10" x14ac:dyDescent="0.25">
      <c r="I53500" s="1"/>
      <c r="J53500" s="110"/>
    </row>
    <row r="53501" spans="9:10" x14ac:dyDescent="0.25">
      <c r="I53501" s="1"/>
      <c r="J53501" s="110"/>
    </row>
    <row r="53502" spans="9:10" x14ac:dyDescent="0.25">
      <c r="I53502" s="1"/>
      <c r="J53502" s="110"/>
    </row>
    <row r="53503" spans="9:10" x14ac:dyDescent="0.25">
      <c r="I53503" s="1"/>
      <c r="J53503" s="110"/>
    </row>
    <row r="53504" spans="9:10" x14ac:dyDescent="0.25">
      <c r="I53504" s="1"/>
      <c r="J53504" s="110"/>
    </row>
    <row r="53505" spans="9:10" x14ac:dyDescent="0.25">
      <c r="I53505" s="1"/>
      <c r="J53505" s="110"/>
    </row>
    <row r="53506" spans="9:10" x14ac:dyDescent="0.25">
      <c r="I53506" s="1"/>
      <c r="J53506" s="110"/>
    </row>
    <row r="53507" spans="9:10" x14ac:dyDescent="0.25">
      <c r="I53507" s="1"/>
      <c r="J53507" s="110"/>
    </row>
    <row r="53508" spans="9:10" x14ac:dyDescent="0.25">
      <c r="I53508" s="1"/>
      <c r="J53508" s="110"/>
    </row>
    <row r="53509" spans="9:10" x14ac:dyDescent="0.25">
      <c r="I53509" s="1"/>
      <c r="J53509" s="110"/>
    </row>
    <row r="53510" spans="9:10" x14ac:dyDescent="0.25">
      <c r="I53510" s="1"/>
      <c r="J53510" s="110"/>
    </row>
    <row r="53511" spans="9:10" x14ac:dyDescent="0.25">
      <c r="I53511" s="1"/>
      <c r="J53511" s="110"/>
    </row>
    <row r="53512" spans="9:10" x14ac:dyDescent="0.25">
      <c r="I53512" s="1"/>
      <c r="J53512" s="110"/>
    </row>
    <row r="53513" spans="9:10" x14ac:dyDescent="0.25">
      <c r="I53513" s="1"/>
      <c r="J53513" s="110"/>
    </row>
    <row r="53514" spans="9:10" x14ac:dyDescent="0.25">
      <c r="I53514" s="1"/>
      <c r="J53514" s="110"/>
    </row>
    <row r="53515" spans="9:10" x14ac:dyDescent="0.25">
      <c r="I53515" s="1"/>
      <c r="J53515" s="110"/>
    </row>
    <row r="53516" spans="9:10" x14ac:dyDescent="0.25">
      <c r="I53516" s="1"/>
      <c r="J53516" s="110"/>
    </row>
    <row r="53517" spans="9:10" x14ac:dyDescent="0.25">
      <c r="I53517" s="1"/>
      <c r="J53517" s="110"/>
    </row>
    <row r="53518" spans="9:10" x14ac:dyDescent="0.25">
      <c r="I53518" s="1"/>
      <c r="J53518" s="110"/>
    </row>
    <row r="53519" spans="9:10" x14ac:dyDescent="0.25">
      <c r="I53519" s="1"/>
      <c r="J53519" s="110"/>
    </row>
    <row r="53520" spans="9:10" x14ac:dyDescent="0.25">
      <c r="I53520" s="1"/>
      <c r="J53520" s="110"/>
    </row>
    <row r="53521" spans="9:10" x14ac:dyDescent="0.25">
      <c r="I53521" s="1"/>
      <c r="J53521" s="110"/>
    </row>
    <row r="53522" spans="9:10" x14ac:dyDescent="0.25">
      <c r="I53522" s="1"/>
      <c r="J53522" s="110"/>
    </row>
    <row r="53523" spans="9:10" x14ac:dyDescent="0.25">
      <c r="I53523" s="1"/>
      <c r="J53523" s="110"/>
    </row>
    <row r="53524" spans="9:10" x14ac:dyDescent="0.25">
      <c r="I53524" s="1"/>
      <c r="J53524" s="110"/>
    </row>
    <row r="53525" spans="9:10" x14ac:dyDescent="0.25">
      <c r="I53525" s="1"/>
      <c r="J53525" s="110"/>
    </row>
    <row r="53526" spans="9:10" x14ac:dyDescent="0.25">
      <c r="I53526" s="1"/>
      <c r="J53526" s="110"/>
    </row>
    <row r="53527" spans="9:10" x14ac:dyDescent="0.25">
      <c r="I53527" s="1"/>
      <c r="J53527" s="110"/>
    </row>
    <row r="53528" spans="9:10" x14ac:dyDescent="0.25">
      <c r="I53528" s="1"/>
      <c r="J53528" s="110"/>
    </row>
    <row r="53529" spans="9:10" x14ac:dyDescent="0.25">
      <c r="I53529" s="1"/>
      <c r="J53529" s="110"/>
    </row>
    <row r="53530" spans="9:10" x14ac:dyDescent="0.25">
      <c r="I53530" s="1"/>
      <c r="J53530" s="110"/>
    </row>
    <row r="53531" spans="9:10" x14ac:dyDescent="0.25">
      <c r="I53531" s="1"/>
      <c r="J53531" s="110"/>
    </row>
    <row r="53532" spans="9:10" x14ac:dyDescent="0.25">
      <c r="I53532" s="1"/>
      <c r="J53532" s="110"/>
    </row>
    <row r="53533" spans="9:10" x14ac:dyDescent="0.25">
      <c r="I53533" s="1"/>
      <c r="J53533" s="110"/>
    </row>
    <row r="53534" spans="9:10" x14ac:dyDescent="0.25">
      <c r="I53534" s="1"/>
      <c r="J53534" s="110"/>
    </row>
    <row r="53535" spans="9:10" x14ac:dyDescent="0.25">
      <c r="I53535" s="1"/>
      <c r="J53535" s="110"/>
    </row>
    <row r="53536" spans="9:10" x14ac:dyDescent="0.25">
      <c r="I53536" s="1"/>
      <c r="J53536" s="110"/>
    </row>
    <row r="53537" spans="9:10" x14ac:dyDescent="0.25">
      <c r="I53537" s="1"/>
      <c r="J53537" s="110"/>
    </row>
    <row r="53538" spans="9:10" x14ac:dyDescent="0.25">
      <c r="I53538" s="1"/>
      <c r="J53538" s="110"/>
    </row>
    <row r="53539" spans="9:10" x14ac:dyDescent="0.25">
      <c r="I53539" s="1"/>
      <c r="J53539" s="110"/>
    </row>
    <row r="53540" spans="9:10" x14ac:dyDescent="0.25">
      <c r="I53540" s="1"/>
      <c r="J53540" s="110"/>
    </row>
    <row r="53541" spans="9:10" x14ac:dyDescent="0.25">
      <c r="I53541" s="1"/>
      <c r="J53541" s="110"/>
    </row>
    <row r="53542" spans="9:10" x14ac:dyDescent="0.25">
      <c r="I53542" s="1"/>
      <c r="J53542" s="110"/>
    </row>
    <row r="53543" spans="9:10" x14ac:dyDescent="0.25">
      <c r="I53543" s="1"/>
      <c r="J53543" s="110"/>
    </row>
    <row r="53544" spans="9:10" x14ac:dyDescent="0.25">
      <c r="I53544" s="1"/>
      <c r="J53544" s="110"/>
    </row>
    <row r="53545" spans="9:10" x14ac:dyDescent="0.25">
      <c r="I53545" s="1"/>
      <c r="J53545" s="110"/>
    </row>
    <row r="53546" spans="9:10" x14ac:dyDescent="0.25">
      <c r="I53546" s="1"/>
      <c r="J53546" s="110"/>
    </row>
    <row r="53547" spans="9:10" x14ac:dyDescent="0.25">
      <c r="I53547" s="1"/>
      <c r="J53547" s="110"/>
    </row>
    <row r="53548" spans="9:10" x14ac:dyDescent="0.25">
      <c r="I53548" s="1"/>
      <c r="J53548" s="110"/>
    </row>
    <row r="53549" spans="9:10" x14ac:dyDescent="0.25">
      <c r="I53549" s="1"/>
      <c r="J53549" s="110"/>
    </row>
    <row r="53550" spans="9:10" x14ac:dyDescent="0.25">
      <c r="I53550" s="1"/>
      <c r="J53550" s="110"/>
    </row>
    <row r="53551" spans="9:10" x14ac:dyDescent="0.25">
      <c r="I53551" s="1"/>
      <c r="J53551" s="110"/>
    </row>
    <row r="53552" spans="9:10" x14ac:dyDescent="0.25">
      <c r="I53552" s="1"/>
      <c r="J53552" s="110"/>
    </row>
    <row r="53553" spans="9:10" x14ac:dyDescent="0.25">
      <c r="I53553" s="1"/>
      <c r="J53553" s="110"/>
    </row>
    <row r="53554" spans="9:10" x14ac:dyDescent="0.25">
      <c r="I53554" s="1"/>
      <c r="J53554" s="110"/>
    </row>
    <row r="53555" spans="9:10" x14ac:dyDescent="0.25">
      <c r="I53555" s="1"/>
      <c r="J53555" s="110"/>
    </row>
    <row r="53556" spans="9:10" x14ac:dyDescent="0.25">
      <c r="I53556" s="1"/>
      <c r="J53556" s="110"/>
    </row>
    <row r="53557" spans="9:10" x14ac:dyDescent="0.25">
      <c r="I53557" s="1"/>
      <c r="J53557" s="110"/>
    </row>
    <row r="53558" spans="9:10" x14ac:dyDescent="0.25">
      <c r="I53558" s="1"/>
      <c r="J53558" s="110"/>
    </row>
    <row r="53559" spans="9:10" x14ac:dyDescent="0.25">
      <c r="I53559" s="1"/>
      <c r="J53559" s="110"/>
    </row>
    <row r="53560" spans="9:10" x14ac:dyDescent="0.25">
      <c r="I53560" s="1"/>
      <c r="J53560" s="110"/>
    </row>
    <row r="53561" spans="9:10" x14ac:dyDescent="0.25">
      <c r="I53561" s="1"/>
      <c r="J53561" s="110"/>
    </row>
    <row r="53562" spans="9:10" x14ac:dyDescent="0.25">
      <c r="I53562" s="1"/>
      <c r="J53562" s="110"/>
    </row>
    <row r="53563" spans="9:10" x14ac:dyDescent="0.25">
      <c r="I53563" s="1"/>
      <c r="J53563" s="110"/>
    </row>
    <row r="53564" spans="9:10" x14ac:dyDescent="0.25">
      <c r="I53564" s="1"/>
      <c r="J53564" s="110"/>
    </row>
    <row r="53565" spans="9:10" x14ac:dyDescent="0.25">
      <c r="I53565" s="1"/>
      <c r="J53565" s="110"/>
    </row>
    <row r="53566" spans="9:10" x14ac:dyDescent="0.25">
      <c r="I53566" s="1"/>
      <c r="J53566" s="110"/>
    </row>
    <row r="53567" spans="9:10" x14ac:dyDescent="0.25">
      <c r="I53567" s="1"/>
      <c r="J53567" s="110"/>
    </row>
    <row r="53568" spans="9:10" x14ac:dyDescent="0.25">
      <c r="I53568" s="1"/>
      <c r="J53568" s="110"/>
    </row>
    <row r="53569" spans="9:10" x14ac:dyDescent="0.25">
      <c r="I53569" s="1"/>
      <c r="J53569" s="110"/>
    </row>
    <row r="53570" spans="9:10" x14ac:dyDescent="0.25">
      <c r="I53570" s="1"/>
      <c r="J53570" s="110"/>
    </row>
    <row r="53571" spans="9:10" x14ac:dyDescent="0.25">
      <c r="I53571" s="1"/>
      <c r="J53571" s="110"/>
    </row>
    <row r="53572" spans="9:10" x14ac:dyDescent="0.25">
      <c r="I53572" s="1"/>
      <c r="J53572" s="110"/>
    </row>
    <row r="53573" spans="9:10" x14ac:dyDescent="0.25">
      <c r="I53573" s="1"/>
      <c r="J53573" s="110"/>
    </row>
    <row r="53574" spans="9:10" x14ac:dyDescent="0.25">
      <c r="I53574" s="1"/>
      <c r="J53574" s="110"/>
    </row>
    <row r="53575" spans="9:10" x14ac:dyDescent="0.25">
      <c r="I53575" s="1"/>
      <c r="J53575" s="110"/>
    </row>
    <row r="53576" spans="9:10" x14ac:dyDescent="0.25">
      <c r="I53576" s="1"/>
      <c r="J53576" s="110"/>
    </row>
    <row r="53577" spans="9:10" x14ac:dyDescent="0.25">
      <c r="I53577" s="1"/>
      <c r="J53577" s="110"/>
    </row>
    <row r="53578" spans="9:10" x14ac:dyDescent="0.25">
      <c r="I53578" s="1"/>
      <c r="J53578" s="110"/>
    </row>
    <row r="53579" spans="9:10" x14ac:dyDescent="0.25">
      <c r="I53579" s="1"/>
      <c r="J53579" s="110"/>
    </row>
    <row r="53580" spans="9:10" x14ac:dyDescent="0.25">
      <c r="I53580" s="1"/>
      <c r="J53580" s="110"/>
    </row>
    <row r="53581" spans="9:10" x14ac:dyDescent="0.25">
      <c r="I53581" s="1"/>
      <c r="J53581" s="110"/>
    </row>
    <row r="53582" spans="9:10" x14ac:dyDescent="0.25">
      <c r="I53582" s="1"/>
      <c r="J53582" s="110"/>
    </row>
    <row r="53583" spans="9:10" x14ac:dyDescent="0.25">
      <c r="I53583" s="1"/>
      <c r="J53583" s="110"/>
    </row>
    <row r="53584" spans="9:10" x14ac:dyDescent="0.25">
      <c r="I53584" s="1"/>
      <c r="J53584" s="110"/>
    </row>
    <row r="53585" spans="9:10" x14ac:dyDescent="0.25">
      <c r="I53585" s="1"/>
      <c r="J53585" s="110"/>
    </row>
    <row r="53586" spans="9:10" x14ac:dyDescent="0.25">
      <c r="I53586" s="1"/>
      <c r="J53586" s="110"/>
    </row>
    <row r="53587" spans="9:10" x14ac:dyDescent="0.25">
      <c r="I53587" s="1"/>
      <c r="J53587" s="110"/>
    </row>
    <row r="53588" spans="9:10" x14ac:dyDescent="0.25">
      <c r="I53588" s="1"/>
      <c r="J53588" s="110"/>
    </row>
    <row r="53589" spans="9:10" x14ac:dyDescent="0.25">
      <c r="I53589" s="1"/>
      <c r="J53589" s="110"/>
    </row>
    <row r="53590" spans="9:10" x14ac:dyDescent="0.25">
      <c r="I53590" s="1"/>
      <c r="J53590" s="110"/>
    </row>
    <row r="53591" spans="9:10" x14ac:dyDescent="0.25">
      <c r="I53591" s="1"/>
      <c r="J53591" s="110"/>
    </row>
    <row r="53592" spans="9:10" x14ac:dyDescent="0.25">
      <c r="I53592" s="1"/>
      <c r="J53592" s="110"/>
    </row>
    <row r="53593" spans="9:10" x14ac:dyDescent="0.25">
      <c r="I53593" s="1"/>
      <c r="J53593" s="110"/>
    </row>
    <row r="53594" spans="9:10" x14ac:dyDescent="0.25">
      <c r="I53594" s="1"/>
      <c r="J53594" s="110"/>
    </row>
    <row r="53595" spans="9:10" x14ac:dyDescent="0.25">
      <c r="I53595" s="1"/>
      <c r="J53595" s="110"/>
    </row>
    <row r="53596" spans="9:10" x14ac:dyDescent="0.25">
      <c r="I53596" s="1"/>
      <c r="J53596" s="110"/>
    </row>
    <row r="53597" spans="9:10" x14ac:dyDescent="0.25">
      <c r="I53597" s="1"/>
      <c r="J53597" s="110"/>
    </row>
    <row r="53598" spans="9:10" x14ac:dyDescent="0.25">
      <c r="I53598" s="1"/>
      <c r="J53598" s="110"/>
    </row>
    <row r="53599" spans="9:10" x14ac:dyDescent="0.25">
      <c r="I53599" s="1"/>
      <c r="J53599" s="110"/>
    </row>
    <row r="53600" spans="9:10" x14ac:dyDescent="0.25">
      <c r="I53600" s="1"/>
      <c r="J53600" s="110"/>
    </row>
    <row r="53601" spans="9:10" x14ac:dyDescent="0.25">
      <c r="I53601" s="1"/>
      <c r="J53601" s="110"/>
    </row>
    <row r="53602" spans="9:10" x14ac:dyDescent="0.25">
      <c r="I53602" s="1"/>
      <c r="J53602" s="110"/>
    </row>
    <row r="53603" spans="9:10" x14ac:dyDescent="0.25">
      <c r="I53603" s="1"/>
      <c r="J53603" s="110"/>
    </row>
    <row r="53604" spans="9:10" x14ac:dyDescent="0.25">
      <c r="I53604" s="1"/>
      <c r="J53604" s="110"/>
    </row>
    <row r="53605" spans="9:10" x14ac:dyDescent="0.25">
      <c r="I53605" s="1"/>
      <c r="J53605" s="110"/>
    </row>
    <row r="53606" spans="9:10" x14ac:dyDescent="0.25">
      <c r="I53606" s="1"/>
      <c r="J53606" s="110"/>
    </row>
    <row r="53607" spans="9:10" x14ac:dyDescent="0.25">
      <c r="I53607" s="1"/>
      <c r="J53607" s="110"/>
    </row>
    <row r="53608" spans="9:10" x14ac:dyDescent="0.25">
      <c r="I53608" s="1"/>
      <c r="J53608" s="110"/>
    </row>
    <row r="53609" spans="9:10" x14ac:dyDescent="0.25">
      <c r="I53609" s="1"/>
      <c r="J53609" s="110"/>
    </row>
    <row r="53610" spans="9:10" x14ac:dyDescent="0.25">
      <c r="I53610" s="1"/>
      <c r="J53610" s="110"/>
    </row>
    <row r="53611" spans="9:10" x14ac:dyDescent="0.25">
      <c r="I53611" s="1"/>
      <c r="J53611" s="110"/>
    </row>
    <row r="53612" spans="9:10" x14ac:dyDescent="0.25">
      <c r="I53612" s="1"/>
      <c r="J53612" s="110"/>
    </row>
    <row r="53613" spans="9:10" x14ac:dyDescent="0.25">
      <c r="I53613" s="1"/>
      <c r="J53613" s="110"/>
    </row>
    <row r="53614" spans="9:10" x14ac:dyDescent="0.25">
      <c r="I53614" s="1"/>
      <c r="J53614" s="110"/>
    </row>
    <row r="53615" spans="9:10" x14ac:dyDescent="0.25">
      <c r="I53615" s="1"/>
      <c r="J53615" s="110"/>
    </row>
    <row r="53616" spans="9:10" x14ac:dyDescent="0.25">
      <c r="I53616" s="1"/>
      <c r="J53616" s="110"/>
    </row>
    <row r="53617" spans="9:10" x14ac:dyDescent="0.25">
      <c r="I53617" s="1"/>
      <c r="J53617" s="110"/>
    </row>
    <row r="53618" spans="9:10" x14ac:dyDescent="0.25">
      <c r="I53618" s="1"/>
      <c r="J53618" s="110"/>
    </row>
    <row r="53619" spans="9:10" x14ac:dyDescent="0.25">
      <c r="I53619" s="1"/>
      <c r="J53619" s="110"/>
    </row>
    <row r="53620" spans="9:10" x14ac:dyDescent="0.25">
      <c r="I53620" s="1"/>
      <c r="J53620" s="110"/>
    </row>
    <row r="53621" spans="9:10" x14ac:dyDescent="0.25">
      <c r="I53621" s="1"/>
      <c r="J53621" s="110"/>
    </row>
    <row r="53622" spans="9:10" x14ac:dyDescent="0.25">
      <c r="I53622" s="1"/>
      <c r="J53622" s="110"/>
    </row>
    <row r="53623" spans="9:10" x14ac:dyDescent="0.25">
      <c r="I53623" s="1"/>
      <c r="J53623" s="110"/>
    </row>
    <row r="53624" spans="9:10" x14ac:dyDescent="0.25">
      <c r="I53624" s="1"/>
      <c r="J53624" s="110"/>
    </row>
    <row r="53625" spans="9:10" x14ac:dyDescent="0.25">
      <c r="I53625" s="1"/>
      <c r="J53625" s="110"/>
    </row>
    <row r="53626" spans="9:10" x14ac:dyDescent="0.25">
      <c r="I53626" s="1"/>
      <c r="J53626" s="110"/>
    </row>
    <row r="53627" spans="9:10" x14ac:dyDescent="0.25">
      <c r="I53627" s="1"/>
      <c r="J53627" s="110"/>
    </row>
    <row r="53628" spans="9:10" x14ac:dyDescent="0.25">
      <c r="I53628" s="1"/>
      <c r="J53628" s="110"/>
    </row>
    <row r="53629" spans="9:10" x14ac:dyDescent="0.25">
      <c r="I53629" s="1"/>
      <c r="J53629" s="110"/>
    </row>
    <row r="53630" spans="9:10" x14ac:dyDescent="0.25">
      <c r="I53630" s="1"/>
      <c r="J53630" s="110"/>
    </row>
    <row r="53631" spans="9:10" x14ac:dyDescent="0.25">
      <c r="I53631" s="1"/>
      <c r="J53631" s="110"/>
    </row>
    <row r="53632" spans="9:10" x14ac:dyDescent="0.25">
      <c r="I53632" s="1"/>
      <c r="J53632" s="110"/>
    </row>
    <row r="53633" spans="9:10" x14ac:dyDescent="0.25">
      <c r="I53633" s="1"/>
      <c r="J53633" s="110"/>
    </row>
    <row r="53634" spans="9:10" x14ac:dyDescent="0.25">
      <c r="I53634" s="1"/>
      <c r="J53634" s="110"/>
    </row>
    <row r="53635" spans="9:10" x14ac:dyDescent="0.25">
      <c r="I53635" s="1"/>
      <c r="J53635" s="110"/>
    </row>
    <row r="53636" spans="9:10" x14ac:dyDescent="0.25">
      <c r="I53636" s="1"/>
      <c r="J53636" s="110"/>
    </row>
    <row r="53637" spans="9:10" x14ac:dyDescent="0.25">
      <c r="I53637" s="1"/>
      <c r="J53637" s="110"/>
    </row>
    <row r="53638" spans="9:10" x14ac:dyDescent="0.25">
      <c r="I53638" s="1"/>
      <c r="J53638" s="110"/>
    </row>
    <row r="53639" spans="9:10" x14ac:dyDescent="0.25">
      <c r="I53639" s="1"/>
      <c r="J53639" s="110"/>
    </row>
    <row r="53640" spans="9:10" x14ac:dyDescent="0.25">
      <c r="I53640" s="1"/>
      <c r="J53640" s="110"/>
    </row>
    <row r="53641" spans="9:10" x14ac:dyDescent="0.25">
      <c r="I53641" s="1"/>
      <c r="J53641" s="110"/>
    </row>
    <row r="53642" spans="9:10" x14ac:dyDescent="0.25">
      <c r="I53642" s="1"/>
      <c r="J53642" s="110"/>
    </row>
    <row r="53643" spans="9:10" x14ac:dyDescent="0.25">
      <c r="I53643" s="1"/>
      <c r="J53643" s="110"/>
    </row>
    <row r="53644" spans="9:10" x14ac:dyDescent="0.25">
      <c r="I53644" s="1"/>
      <c r="J53644" s="110"/>
    </row>
    <row r="53645" spans="9:10" x14ac:dyDescent="0.25">
      <c r="I53645" s="1"/>
      <c r="J53645" s="110"/>
    </row>
    <row r="53646" spans="9:10" x14ac:dyDescent="0.25">
      <c r="I53646" s="1"/>
      <c r="J53646" s="110"/>
    </row>
    <row r="53647" spans="9:10" x14ac:dyDescent="0.25">
      <c r="I53647" s="1"/>
      <c r="J53647" s="110"/>
    </row>
    <row r="53648" spans="9:10" x14ac:dyDescent="0.25">
      <c r="I53648" s="1"/>
      <c r="J53648" s="110"/>
    </row>
    <row r="53649" spans="9:10" x14ac:dyDescent="0.25">
      <c r="I53649" s="1"/>
      <c r="J53649" s="110"/>
    </row>
    <row r="53650" spans="9:10" x14ac:dyDescent="0.25">
      <c r="I53650" s="1"/>
      <c r="J53650" s="110"/>
    </row>
    <row r="53651" spans="9:10" x14ac:dyDescent="0.25">
      <c r="I53651" s="1"/>
      <c r="J53651" s="110"/>
    </row>
    <row r="53652" spans="9:10" x14ac:dyDescent="0.25">
      <c r="I53652" s="1"/>
      <c r="J53652" s="110"/>
    </row>
    <row r="53653" spans="9:10" x14ac:dyDescent="0.25">
      <c r="I53653" s="1"/>
      <c r="J53653" s="110"/>
    </row>
    <row r="53654" spans="9:10" x14ac:dyDescent="0.25">
      <c r="I53654" s="1"/>
      <c r="J53654" s="110"/>
    </row>
    <row r="53655" spans="9:10" x14ac:dyDescent="0.25">
      <c r="I53655" s="1"/>
      <c r="J53655" s="110"/>
    </row>
    <row r="53656" spans="9:10" x14ac:dyDescent="0.25">
      <c r="I53656" s="1"/>
      <c r="J53656" s="110"/>
    </row>
    <row r="53657" spans="9:10" x14ac:dyDescent="0.25">
      <c r="I53657" s="1"/>
      <c r="J53657" s="110"/>
    </row>
    <row r="53658" spans="9:10" x14ac:dyDescent="0.25">
      <c r="I53658" s="1"/>
      <c r="J53658" s="110"/>
    </row>
    <row r="53659" spans="9:10" x14ac:dyDescent="0.25">
      <c r="I53659" s="1"/>
      <c r="J53659" s="110"/>
    </row>
    <row r="53660" spans="9:10" x14ac:dyDescent="0.25">
      <c r="I53660" s="1"/>
      <c r="J53660" s="110"/>
    </row>
    <row r="53661" spans="9:10" x14ac:dyDescent="0.25">
      <c r="I53661" s="1"/>
      <c r="J53661" s="110"/>
    </row>
    <row r="53662" spans="9:10" x14ac:dyDescent="0.25">
      <c r="I53662" s="1"/>
      <c r="J53662" s="110"/>
    </row>
    <row r="53663" spans="9:10" x14ac:dyDescent="0.25">
      <c r="I53663" s="1"/>
      <c r="J53663" s="110"/>
    </row>
    <row r="53664" spans="9:10" x14ac:dyDescent="0.25">
      <c r="I53664" s="1"/>
      <c r="J53664" s="110"/>
    </row>
    <row r="53665" spans="9:10" x14ac:dyDescent="0.25">
      <c r="I53665" s="1"/>
      <c r="J53665" s="110"/>
    </row>
    <row r="53666" spans="9:10" x14ac:dyDescent="0.25">
      <c r="I53666" s="1"/>
      <c r="J53666" s="110"/>
    </row>
    <row r="53667" spans="9:10" x14ac:dyDescent="0.25">
      <c r="I53667" s="1"/>
      <c r="J53667" s="110"/>
    </row>
    <row r="53668" spans="9:10" x14ac:dyDescent="0.25">
      <c r="I53668" s="1"/>
      <c r="J53668" s="110"/>
    </row>
    <row r="53669" spans="9:10" x14ac:dyDescent="0.25">
      <c r="I53669" s="1"/>
      <c r="J53669" s="110"/>
    </row>
    <row r="53670" spans="9:10" x14ac:dyDescent="0.25">
      <c r="I53670" s="1"/>
      <c r="J53670" s="110"/>
    </row>
    <row r="53671" spans="9:10" x14ac:dyDescent="0.25">
      <c r="I53671" s="1"/>
      <c r="J53671" s="110"/>
    </row>
    <row r="53672" spans="9:10" x14ac:dyDescent="0.25">
      <c r="I53672" s="1"/>
      <c r="J53672" s="110"/>
    </row>
    <row r="53673" spans="9:10" x14ac:dyDescent="0.25">
      <c r="I53673" s="1"/>
      <c r="J53673" s="110"/>
    </row>
    <row r="53674" spans="9:10" x14ac:dyDescent="0.25">
      <c r="I53674" s="1"/>
      <c r="J53674" s="110"/>
    </row>
    <row r="53675" spans="9:10" x14ac:dyDescent="0.25">
      <c r="I53675" s="1"/>
      <c r="J53675" s="110"/>
    </row>
    <row r="53676" spans="9:10" x14ac:dyDescent="0.25">
      <c r="I53676" s="1"/>
      <c r="J53676" s="110"/>
    </row>
    <row r="53677" spans="9:10" x14ac:dyDescent="0.25">
      <c r="I53677" s="1"/>
      <c r="J53677" s="110"/>
    </row>
    <row r="53678" spans="9:10" x14ac:dyDescent="0.25">
      <c r="I53678" s="1"/>
      <c r="J53678" s="110"/>
    </row>
    <row r="53679" spans="9:10" x14ac:dyDescent="0.25">
      <c r="I53679" s="1"/>
      <c r="J53679" s="110"/>
    </row>
    <row r="53680" spans="9:10" x14ac:dyDescent="0.25">
      <c r="I53680" s="1"/>
      <c r="J53680" s="110"/>
    </row>
    <row r="53681" spans="9:10" x14ac:dyDescent="0.25">
      <c r="I53681" s="1"/>
      <c r="J53681" s="110"/>
    </row>
    <row r="53682" spans="9:10" x14ac:dyDescent="0.25">
      <c r="I53682" s="1"/>
      <c r="J53682" s="110"/>
    </row>
    <row r="53683" spans="9:10" x14ac:dyDescent="0.25">
      <c r="I53683" s="1"/>
      <c r="J53683" s="110"/>
    </row>
    <row r="53684" spans="9:10" x14ac:dyDescent="0.25">
      <c r="I53684" s="1"/>
      <c r="J53684" s="110"/>
    </row>
    <row r="53685" spans="9:10" x14ac:dyDescent="0.25">
      <c r="I53685" s="1"/>
      <c r="J53685" s="110"/>
    </row>
    <row r="53686" spans="9:10" x14ac:dyDescent="0.25">
      <c r="I53686" s="1"/>
      <c r="J53686" s="110"/>
    </row>
    <row r="53687" spans="9:10" x14ac:dyDescent="0.25">
      <c r="I53687" s="1"/>
      <c r="J53687" s="110"/>
    </row>
    <row r="53688" spans="9:10" x14ac:dyDescent="0.25">
      <c r="I53688" s="1"/>
      <c r="J53688" s="110"/>
    </row>
    <row r="53689" spans="9:10" x14ac:dyDescent="0.25">
      <c r="I53689" s="1"/>
      <c r="J53689" s="110"/>
    </row>
    <row r="53690" spans="9:10" x14ac:dyDescent="0.25">
      <c r="I53690" s="1"/>
      <c r="J53690" s="110"/>
    </row>
    <row r="53691" spans="9:10" x14ac:dyDescent="0.25">
      <c r="I53691" s="1"/>
      <c r="J53691" s="110"/>
    </row>
    <row r="53692" spans="9:10" x14ac:dyDescent="0.25">
      <c r="I53692" s="1"/>
      <c r="J53692" s="110"/>
    </row>
    <row r="53693" spans="9:10" x14ac:dyDescent="0.25">
      <c r="I53693" s="1"/>
      <c r="J53693" s="110"/>
    </row>
    <row r="53694" spans="9:10" x14ac:dyDescent="0.25">
      <c r="I53694" s="1"/>
      <c r="J53694" s="110"/>
    </row>
    <row r="53695" spans="9:10" x14ac:dyDescent="0.25">
      <c r="I53695" s="1"/>
      <c r="J53695" s="110"/>
    </row>
    <row r="53696" spans="9:10" x14ac:dyDescent="0.25">
      <c r="I53696" s="1"/>
      <c r="J53696" s="110"/>
    </row>
    <row r="53697" spans="9:10" x14ac:dyDescent="0.25">
      <c r="I53697" s="1"/>
      <c r="J53697" s="110"/>
    </row>
    <row r="53698" spans="9:10" x14ac:dyDescent="0.25">
      <c r="I53698" s="1"/>
      <c r="J53698" s="110"/>
    </row>
    <row r="53699" spans="9:10" x14ac:dyDescent="0.25">
      <c r="I53699" s="1"/>
      <c r="J53699" s="110"/>
    </row>
    <row r="53700" spans="9:10" x14ac:dyDescent="0.25">
      <c r="I53700" s="1"/>
      <c r="J53700" s="110"/>
    </row>
    <row r="53701" spans="9:10" x14ac:dyDescent="0.25">
      <c r="I53701" s="1"/>
      <c r="J53701" s="110"/>
    </row>
    <row r="53702" spans="9:10" x14ac:dyDescent="0.25">
      <c r="I53702" s="1"/>
      <c r="J53702" s="110"/>
    </row>
    <row r="53703" spans="9:10" x14ac:dyDescent="0.25">
      <c r="I53703" s="1"/>
      <c r="J53703" s="110"/>
    </row>
    <row r="53704" spans="9:10" x14ac:dyDescent="0.25">
      <c r="I53704" s="1"/>
      <c r="J53704" s="110"/>
    </row>
    <row r="53705" spans="9:10" x14ac:dyDescent="0.25">
      <c r="I53705" s="1"/>
      <c r="J53705" s="110"/>
    </row>
    <row r="53706" spans="9:10" x14ac:dyDescent="0.25">
      <c r="I53706" s="1"/>
      <c r="J53706" s="110"/>
    </row>
    <row r="53707" spans="9:10" x14ac:dyDescent="0.25">
      <c r="I53707" s="1"/>
      <c r="J53707" s="110"/>
    </row>
    <row r="53708" spans="9:10" x14ac:dyDescent="0.25">
      <c r="I53708" s="1"/>
      <c r="J53708" s="110"/>
    </row>
    <row r="53709" spans="9:10" x14ac:dyDescent="0.25">
      <c r="I53709" s="1"/>
      <c r="J53709" s="110"/>
    </row>
    <row r="53710" spans="9:10" x14ac:dyDescent="0.25">
      <c r="I53710" s="1"/>
      <c r="J53710" s="110"/>
    </row>
    <row r="53711" spans="9:10" x14ac:dyDescent="0.25">
      <c r="I53711" s="1"/>
      <c r="J53711" s="110"/>
    </row>
    <row r="53712" spans="9:10" x14ac:dyDescent="0.25">
      <c r="I53712" s="1"/>
      <c r="J53712" s="110"/>
    </row>
    <row r="53713" spans="9:10" x14ac:dyDescent="0.25">
      <c r="I53713" s="1"/>
      <c r="J53713" s="110"/>
    </row>
    <row r="53714" spans="9:10" x14ac:dyDescent="0.25">
      <c r="I53714" s="1"/>
      <c r="J53714" s="110"/>
    </row>
    <row r="53715" spans="9:10" x14ac:dyDescent="0.25">
      <c r="I53715" s="1"/>
      <c r="J53715" s="110"/>
    </row>
    <row r="53716" spans="9:10" x14ac:dyDescent="0.25">
      <c r="I53716" s="1"/>
      <c r="J53716" s="110"/>
    </row>
    <row r="53717" spans="9:10" x14ac:dyDescent="0.25">
      <c r="I53717" s="1"/>
      <c r="J53717" s="110"/>
    </row>
    <row r="53718" spans="9:10" x14ac:dyDescent="0.25">
      <c r="I53718" s="1"/>
      <c r="J53718" s="110"/>
    </row>
    <row r="53719" spans="9:10" x14ac:dyDescent="0.25">
      <c r="I53719" s="1"/>
      <c r="J53719" s="110"/>
    </row>
    <row r="53720" spans="9:10" x14ac:dyDescent="0.25">
      <c r="I53720" s="1"/>
      <c r="J53720" s="110"/>
    </row>
    <row r="53721" spans="9:10" x14ac:dyDescent="0.25">
      <c r="I53721" s="1"/>
      <c r="J53721" s="110"/>
    </row>
    <row r="53722" spans="9:10" x14ac:dyDescent="0.25">
      <c r="I53722" s="1"/>
      <c r="J53722" s="110"/>
    </row>
    <row r="53723" spans="9:10" x14ac:dyDescent="0.25">
      <c r="I53723" s="1"/>
      <c r="J53723" s="110"/>
    </row>
    <row r="53724" spans="9:10" x14ac:dyDescent="0.25">
      <c r="I53724" s="1"/>
      <c r="J53724" s="110"/>
    </row>
    <row r="53725" spans="9:10" x14ac:dyDescent="0.25">
      <c r="I53725" s="1"/>
      <c r="J53725" s="110"/>
    </row>
    <row r="53726" spans="9:10" x14ac:dyDescent="0.25">
      <c r="I53726" s="1"/>
      <c r="J53726" s="110"/>
    </row>
    <row r="53727" spans="9:10" x14ac:dyDescent="0.25">
      <c r="I53727" s="1"/>
      <c r="J53727" s="110"/>
    </row>
    <row r="53728" spans="9:10" x14ac:dyDescent="0.25">
      <c r="I53728" s="1"/>
      <c r="J53728" s="110"/>
    </row>
    <row r="53729" spans="9:10" x14ac:dyDescent="0.25">
      <c r="I53729" s="1"/>
      <c r="J53729" s="110"/>
    </row>
    <row r="53730" spans="9:10" x14ac:dyDescent="0.25">
      <c r="I53730" s="1"/>
      <c r="J53730" s="110"/>
    </row>
    <row r="53731" spans="9:10" x14ac:dyDescent="0.25">
      <c r="I53731" s="1"/>
      <c r="J53731" s="110"/>
    </row>
    <row r="53732" spans="9:10" x14ac:dyDescent="0.25">
      <c r="I53732" s="1"/>
      <c r="J53732" s="110"/>
    </row>
    <row r="53733" spans="9:10" x14ac:dyDescent="0.25">
      <c r="I53733" s="1"/>
      <c r="J53733" s="110"/>
    </row>
    <row r="53734" spans="9:10" x14ac:dyDescent="0.25">
      <c r="I53734" s="1"/>
      <c r="J53734" s="110"/>
    </row>
    <row r="53735" spans="9:10" x14ac:dyDescent="0.25">
      <c r="I53735" s="1"/>
      <c r="J53735" s="110"/>
    </row>
    <row r="53736" spans="9:10" x14ac:dyDescent="0.25">
      <c r="I53736" s="1"/>
      <c r="J53736" s="110"/>
    </row>
    <row r="53737" spans="9:10" x14ac:dyDescent="0.25">
      <c r="I53737" s="1"/>
      <c r="J53737" s="110"/>
    </row>
    <row r="53738" spans="9:10" x14ac:dyDescent="0.25">
      <c r="I53738" s="1"/>
      <c r="J53738" s="110"/>
    </row>
    <row r="53739" spans="9:10" x14ac:dyDescent="0.25">
      <c r="I53739" s="1"/>
      <c r="J53739" s="110"/>
    </row>
    <row r="53740" spans="9:10" x14ac:dyDescent="0.25">
      <c r="I53740" s="1"/>
      <c r="J53740" s="110"/>
    </row>
    <row r="53741" spans="9:10" x14ac:dyDescent="0.25">
      <c r="I53741" s="1"/>
      <c r="J53741" s="110"/>
    </row>
    <row r="53742" spans="9:10" x14ac:dyDescent="0.25">
      <c r="I53742" s="1"/>
      <c r="J53742" s="110"/>
    </row>
    <row r="53743" spans="9:10" x14ac:dyDescent="0.25">
      <c r="I53743" s="1"/>
      <c r="J53743" s="110"/>
    </row>
    <row r="53744" spans="9:10" x14ac:dyDescent="0.25">
      <c r="I53744" s="1"/>
      <c r="J53744" s="110"/>
    </row>
    <row r="53745" spans="9:10" x14ac:dyDescent="0.25">
      <c r="I53745" s="1"/>
      <c r="J53745" s="110"/>
    </row>
    <row r="53746" spans="9:10" x14ac:dyDescent="0.25">
      <c r="I53746" s="1"/>
      <c r="J53746" s="110"/>
    </row>
    <row r="53747" spans="9:10" x14ac:dyDescent="0.25">
      <c r="I53747" s="1"/>
      <c r="J53747" s="110"/>
    </row>
    <row r="53748" spans="9:10" x14ac:dyDescent="0.25">
      <c r="I53748" s="1"/>
      <c r="J53748" s="110"/>
    </row>
    <row r="53749" spans="9:10" x14ac:dyDescent="0.25">
      <c r="I53749" s="1"/>
      <c r="J53749" s="110"/>
    </row>
    <row r="53750" spans="9:10" x14ac:dyDescent="0.25">
      <c r="I53750" s="1"/>
      <c r="J53750" s="110"/>
    </row>
    <row r="53751" spans="9:10" x14ac:dyDescent="0.25">
      <c r="I53751" s="1"/>
      <c r="J53751" s="110"/>
    </row>
    <row r="53752" spans="9:10" x14ac:dyDescent="0.25">
      <c r="I53752" s="1"/>
      <c r="J53752" s="110"/>
    </row>
    <row r="53753" spans="9:10" x14ac:dyDescent="0.25">
      <c r="I53753" s="1"/>
      <c r="J53753" s="110"/>
    </row>
    <row r="53754" spans="9:10" x14ac:dyDescent="0.25">
      <c r="I53754" s="1"/>
      <c r="J53754" s="110"/>
    </row>
    <row r="53755" spans="9:10" x14ac:dyDescent="0.25">
      <c r="I53755" s="1"/>
      <c r="J53755" s="110"/>
    </row>
    <row r="53756" spans="9:10" x14ac:dyDescent="0.25">
      <c r="I53756" s="1"/>
      <c r="J53756" s="110"/>
    </row>
    <row r="53757" spans="9:10" x14ac:dyDescent="0.25">
      <c r="I53757" s="1"/>
      <c r="J53757" s="110"/>
    </row>
    <row r="53758" spans="9:10" x14ac:dyDescent="0.25">
      <c r="I53758" s="1"/>
      <c r="J53758" s="110"/>
    </row>
    <row r="53759" spans="9:10" x14ac:dyDescent="0.25">
      <c r="I53759" s="1"/>
      <c r="J53759" s="110"/>
    </row>
    <row r="53760" spans="9:10" x14ac:dyDescent="0.25">
      <c r="I53760" s="1"/>
      <c r="J53760" s="110"/>
    </row>
    <row r="53761" spans="9:10" x14ac:dyDescent="0.25">
      <c r="I53761" s="1"/>
      <c r="J53761" s="110"/>
    </row>
    <row r="53762" spans="9:10" x14ac:dyDescent="0.25">
      <c r="I53762" s="1"/>
      <c r="J53762" s="110"/>
    </row>
    <row r="53763" spans="9:10" x14ac:dyDescent="0.25">
      <c r="I53763" s="1"/>
      <c r="J53763" s="110"/>
    </row>
    <row r="53764" spans="9:10" x14ac:dyDescent="0.25">
      <c r="I53764" s="1"/>
      <c r="J53764" s="110"/>
    </row>
    <row r="53765" spans="9:10" x14ac:dyDescent="0.25">
      <c r="I53765" s="1"/>
      <c r="J53765" s="110"/>
    </row>
    <row r="53766" spans="9:10" x14ac:dyDescent="0.25">
      <c r="I53766" s="1"/>
      <c r="J53766" s="110"/>
    </row>
    <row r="53767" spans="9:10" x14ac:dyDescent="0.25">
      <c r="I53767" s="1"/>
      <c r="J53767" s="110"/>
    </row>
    <row r="53768" spans="9:10" x14ac:dyDescent="0.25">
      <c r="I53768" s="1"/>
      <c r="J53768" s="110"/>
    </row>
    <row r="53769" spans="9:10" x14ac:dyDescent="0.25">
      <c r="I53769" s="1"/>
      <c r="J53769" s="110"/>
    </row>
    <row r="53770" spans="9:10" x14ac:dyDescent="0.25">
      <c r="I53770" s="1"/>
      <c r="J53770" s="110"/>
    </row>
    <row r="53771" spans="9:10" x14ac:dyDescent="0.25">
      <c r="I53771" s="1"/>
      <c r="J53771" s="110"/>
    </row>
    <row r="53772" spans="9:10" x14ac:dyDescent="0.25">
      <c r="I53772" s="1"/>
      <c r="J53772" s="110"/>
    </row>
    <row r="53773" spans="9:10" x14ac:dyDescent="0.25">
      <c r="I53773" s="1"/>
      <c r="J53773" s="110"/>
    </row>
    <row r="53774" spans="9:10" x14ac:dyDescent="0.25">
      <c r="I53774" s="1"/>
      <c r="J53774" s="110"/>
    </row>
    <row r="53775" spans="9:10" x14ac:dyDescent="0.25">
      <c r="I53775" s="1"/>
      <c r="J53775" s="110"/>
    </row>
    <row r="53776" spans="9:10" x14ac:dyDescent="0.25">
      <c r="I53776" s="1"/>
      <c r="J53776" s="110"/>
    </row>
    <row r="53777" spans="9:10" x14ac:dyDescent="0.25">
      <c r="I53777" s="1"/>
      <c r="J53777" s="110"/>
    </row>
    <row r="53778" spans="9:10" x14ac:dyDescent="0.25">
      <c r="I53778" s="1"/>
      <c r="J53778" s="110"/>
    </row>
    <row r="53779" spans="9:10" x14ac:dyDescent="0.25">
      <c r="I53779" s="1"/>
      <c r="J53779" s="110"/>
    </row>
    <row r="53780" spans="9:10" x14ac:dyDescent="0.25">
      <c r="I53780" s="1"/>
      <c r="J53780" s="110"/>
    </row>
    <row r="53781" spans="9:10" x14ac:dyDescent="0.25">
      <c r="I53781" s="1"/>
      <c r="J53781" s="110"/>
    </row>
    <row r="53782" spans="9:10" x14ac:dyDescent="0.25">
      <c r="I53782" s="1"/>
      <c r="J53782" s="110"/>
    </row>
    <row r="53783" spans="9:10" x14ac:dyDescent="0.25">
      <c r="I53783" s="1"/>
      <c r="J53783" s="110"/>
    </row>
    <row r="53784" spans="9:10" x14ac:dyDescent="0.25">
      <c r="I53784" s="1"/>
      <c r="J53784" s="110"/>
    </row>
    <row r="53785" spans="9:10" x14ac:dyDescent="0.25">
      <c r="I53785" s="1"/>
      <c r="J53785" s="110"/>
    </row>
    <row r="53786" spans="9:10" x14ac:dyDescent="0.25">
      <c r="I53786" s="1"/>
      <c r="J53786" s="110"/>
    </row>
    <row r="53787" spans="9:10" x14ac:dyDescent="0.25">
      <c r="I53787" s="1"/>
      <c r="J53787" s="110"/>
    </row>
    <row r="53788" spans="9:10" x14ac:dyDescent="0.25">
      <c r="I53788" s="1"/>
      <c r="J53788" s="110"/>
    </row>
    <row r="53789" spans="9:10" x14ac:dyDescent="0.25">
      <c r="I53789" s="1"/>
      <c r="J53789" s="110"/>
    </row>
    <row r="53790" spans="9:10" x14ac:dyDescent="0.25">
      <c r="I53790" s="1"/>
      <c r="J53790" s="110"/>
    </row>
    <row r="53791" spans="9:10" x14ac:dyDescent="0.25">
      <c r="I53791" s="1"/>
      <c r="J53791" s="110"/>
    </row>
    <row r="53792" spans="9:10" x14ac:dyDescent="0.25">
      <c r="I53792" s="1"/>
      <c r="J53792" s="110"/>
    </row>
    <row r="53793" spans="9:10" x14ac:dyDescent="0.25">
      <c r="I53793" s="1"/>
      <c r="J53793" s="110"/>
    </row>
    <row r="53794" spans="9:10" x14ac:dyDescent="0.25">
      <c r="I53794" s="1"/>
      <c r="J53794" s="110"/>
    </row>
    <row r="53795" spans="9:10" x14ac:dyDescent="0.25">
      <c r="I53795" s="1"/>
      <c r="J53795" s="110"/>
    </row>
    <row r="53796" spans="9:10" x14ac:dyDescent="0.25">
      <c r="I53796" s="1"/>
      <c r="J53796" s="110"/>
    </row>
    <row r="53797" spans="9:10" x14ac:dyDescent="0.25">
      <c r="I53797" s="1"/>
      <c r="J53797" s="110"/>
    </row>
    <row r="53798" spans="9:10" x14ac:dyDescent="0.25">
      <c r="I53798" s="1"/>
      <c r="J53798" s="110"/>
    </row>
    <row r="53799" spans="9:10" x14ac:dyDescent="0.25">
      <c r="I53799" s="1"/>
      <c r="J53799" s="110"/>
    </row>
    <row r="53800" spans="9:10" x14ac:dyDescent="0.25">
      <c r="I53800" s="1"/>
      <c r="J53800" s="110"/>
    </row>
    <row r="53801" spans="9:10" x14ac:dyDescent="0.25">
      <c r="I53801" s="1"/>
      <c r="J53801" s="110"/>
    </row>
    <row r="53802" spans="9:10" x14ac:dyDescent="0.25">
      <c r="I53802" s="1"/>
      <c r="J53802" s="110"/>
    </row>
    <row r="53803" spans="9:10" x14ac:dyDescent="0.25">
      <c r="I53803" s="1"/>
      <c r="J53803" s="110"/>
    </row>
    <row r="53804" spans="9:10" x14ac:dyDescent="0.25">
      <c r="I53804" s="1"/>
      <c r="J53804" s="110"/>
    </row>
    <row r="53805" spans="9:10" x14ac:dyDescent="0.25">
      <c r="I53805" s="1"/>
      <c r="J53805" s="110"/>
    </row>
    <row r="53806" spans="9:10" x14ac:dyDescent="0.25">
      <c r="I53806" s="1"/>
      <c r="J53806" s="110"/>
    </row>
    <row r="53807" spans="9:10" x14ac:dyDescent="0.25">
      <c r="I53807" s="1"/>
      <c r="J53807" s="110"/>
    </row>
    <row r="53808" spans="9:10" x14ac:dyDescent="0.25">
      <c r="I53808" s="1"/>
      <c r="J53808" s="110"/>
    </row>
    <row r="53809" spans="9:10" x14ac:dyDescent="0.25">
      <c r="I53809" s="1"/>
      <c r="J53809" s="110"/>
    </row>
    <row r="53810" spans="9:10" x14ac:dyDescent="0.25">
      <c r="I53810" s="1"/>
      <c r="J53810" s="110"/>
    </row>
    <row r="53811" spans="9:10" x14ac:dyDescent="0.25">
      <c r="I53811" s="1"/>
      <c r="J53811" s="110"/>
    </row>
    <row r="53812" spans="9:10" x14ac:dyDescent="0.25">
      <c r="I53812" s="1"/>
      <c r="J53812" s="110"/>
    </row>
    <row r="53813" spans="9:10" x14ac:dyDescent="0.25">
      <c r="I53813" s="1"/>
      <c r="J53813" s="110"/>
    </row>
    <row r="53814" spans="9:10" x14ac:dyDescent="0.25">
      <c r="I53814" s="1"/>
      <c r="J53814" s="110"/>
    </row>
    <row r="53815" spans="9:10" x14ac:dyDescent="0.25">
      <c r="I53815" s="1"/>
      <c r="J53815" s="110"/>
    </row>
    <row r="53816" spans="9:10" x14ac:dyDescent="0.25">
      <c r="I53816" s="1"/>
      <c r="J53816" s="110"/>
    </row>
    <row r="53817" spans="9:10" x14ac:dyDescent="0.25">
      <c r="I53817" s="1"/>
      <c r="J53817" s="110"/>
    </row>
    <row r="53818" spans="9:10" x14ac:dyDescent="0.25">
      <c r="I53818" s="1"/>
      <c r="J53818" s="110"/>
    </row>
    <row r="53819" spans="9:10" x14ac:dyDescent="0.25">
      <c r="I53819" s="1"/>
      <c r="J53819" s="110"/>
    </row>
    <row r="53820" spans="9:10" x14ac:dyDescent="0.25">
      <c r="I53820" s="1"/>
      <c r="J53820" s="110"/>
    </row>
    <row r="53821" spans="9:10" x14ac:dyDescent="0.25">
      <c r="I53821" s="1"/>
      <c r="J53821" s="110"/>
    </row>
    <row r="53822" spans="9:10" x14ac:dyDescent="0.25">
      <c r="I53822" s="1"/>
      <c r="J53822" s="110"/>
    </row>
    <row r="53823" spans="9:10" x14ac:dyDescent="0.25">
      <c r="I53823" s="1"/>
      <c r="J53823" s="110"/>
    </row>
    <row r="53824" spans="9:10" x14ac:dyDescent="0.25">
      <c r="I53824" s="1"/>
      <c r="J53824" s="110"/>
    </row>
    <row r="53825" spans="9:10" x14ac:dyDescent="0.25">
      <c r="I53825" s="1"/>
      <c r="J53825" s="110"/>
    </row>
    <row r="53826" spans="9:10" x14ac:dyDescent="0.25">
      <c r="I53826" s="1"/>
      <c r="J53826" s="110"/>
    </row>
    <row r="53827" spans="9:10" x14ac:dyDescent="0.25">
      <c r="I53827" s="1"/>
      <c r="J53827" s="110"/>
    </row>
    <row r="53828" spans="9:10" x14ac:dyDescent="0.25">
      <c r="I53828" s="1"/>
      <c r="J53828" s="110"/>
    </row>
    <row r="53829" spans="9:10" x14ac:dyDescent="0.25">
      <c r="I53829" s="1"/>
      <c r="J53829" s="110"/>
    </row>
    <row r="53830" spans="9:10" x14ac:dyDescent="0.25">
      <c r="I53830" s="1"/>
      <c r="J53830" s="110"/>
    </row>
    <row r="53831" spans="9:10" x14ac:dyDescent="0.25">
      <c r="I53831" s="1"/>
      <c r="J53831" s="110"/>
    </row>
    <row r="53832" spans="9:10" x14ac:dyDescent="0.25">
      <c r="I53832" s="1"/>
      <c r="J53832" s="110"/>
    </row>
    <row r="53833" spans="9:10" x14ac:dyDescent="0.25">
      <c r="I53833" s="1"/>
      <c r="J53833" s="110"/>
    </row>
    <row r="53834" spans="9:10" x14ac:dyDescent="0.25">
      <c r="I53834" s="1"/>
      <c r="J53834" s="110"/>
    </row>
    <row r="53835" spans="9:10" x14ac:dyDescent="0.25">
      <c r="I53835" s="1"/>
      <c r="J53835" s="110"/>
    </row>
    <row r="53836" spans="9:10" x14ac:dyDescent="0.25">
      <c r="I53836" s="1"/>
      <c r="J53836" s="110"/>
    </row>
    <row r="53837" spans="9:10" x14ac:dyDescent="0.25">
      <c r="I53837" s="1"/>
      <c r="J53837" s="110"/>
    </row>
    <row r="53838" spans="9:10" x14ac:dyDescent="0.25">
      <c r="I53838" s="1"/>
      <c r="J53838" s="110"/>
    </row>
    <row r="53839" spans="9:10" x14ac:dyDescent="0.25">
      <c r="I53839" s="1"/>
      <c r="J53839" s="110"/>
    </row>
    <row r="53840" spans="9:10" x14ac:dyDescent="0.25">
      <c r="I53840" s="1"/>
      <c r="J53840" s="110"/>
    </row>
    <row r="53841" spans="9:10" x14ac:dyDescent="0.25">
      <c r="I53841" s="1"/>
      <c r="J53841" s="110"/>
    </row>
    <row r="53842" spans="9:10" x14ac:dyDescent="0.25">
      <c r="I53842" s="1"/>
      <c r="J53842" s="110"/>
    </row>
    <row r="53843" spans="9:10" x14ac:dyDescent="0.25">
      <c r="I53843" s="1"/>
      <c r="J53843" s="110"/>
    </row>
    <row r="53844" spans="9:10" x14ac:dyDescent="0.25">
      <c r="I53844" s="1"/>
      <c r="J53844" s="110"/>
    </row>
    <row r="53845" spans="9:10" x14ac:dyDescent="0.25">
      <c r="I53845" s="1"/>
      <c r="J53845" s="110"/>
    </row>
    <row r="53846" spans="9:10" x14ac:dyDescent="0.25">
      <c r="I53846" s="1"/>
      <c r="J53846" s="110"/>
    </row>
    <row r="53847" spans="9:10" x14ac:dyDescent="0.25">
      <c r="I53847" s="1"/>
      <c r="J53847" s="110"/>
    </row>
    <row r="53848" spans="9:10" x14ac:dyDescent="0.25">
      <c r="I53848" s="1"/>
      <c r="J53848" s="110"/>
    </row>
    <row r="53849" spans="9:10" x14ac:dyDescent="0.25">
      <c r="I53849" s="1"/>
      <c r="J53849" s="110"/>
    </row>
    <row r="53850" spans="9:10" x14ac:dyDescent="0.25">
      <c r="I53850" s="1"/>
      <c r="J53850" s="110"/>
    </row>
    <row r="53851" spans="9:10" x14ac:dyDescent="0.25">
      <c r="I53851" s="1"/>
      <c r="J53851" s="110"/>
    </row>
    <row r="53852" spans="9:10" x14ac:dyDescent="0.25">
      <c r="I53852" s="1"/>
      <c r="J53852" s="110"/>
    </row>
    <row r="53853" spans="9:10" x14ac:dyDescent="0.25">
      <c r="I53853" s="1"/>
      <c r="J53853" s="110"/>
    </row>
    <row r="53854" spans="9:10" x14ac:dyDescent="0.25">
      <c r="I53854" s="1"/>
      <c r="J53854" s="110"/>
    </row>
    <row r="53855" spans="9:10" x14ac:dyDescent="0.25">
      <c r="I53855" s="1"/>
      <c r="J53855" s="110"/>
    </row>
    <row r="53856" spans="9:10" x14ac:dyDescent="0.25">
      <c r="I53856" s="1"/>
      <c r="J53856" s="110"/>
    </row>
    <row r="53857" spans="9:10" x14ac:dyDescent="0.25">
      <c r="I53857" s="1"/>
      <c r="J53857" s="110"/>
    </row>
    <row r="53858" spans="9:10" x14ac:dyDescent="0.25">
      <c r="I53858" s="1"/>
      <c r="J53858" s="110"/>
    </row>
    <row r="53859" spans="9:10" x14ac:dyDescent="0.25">
      <c r="I53859" s="1"/>
      <c r="J53859" s="110"/>
    </row>
    <row r="53860" spans="9:10" x14ac:dyDescent="0.25">
      <c r="I53860" s="1"/>
      <c r="J53860" s="110"/>
    </row>
    <row r="53861" spans="9:10" x14ac:dyDescent="0.25">
      <c r="I53861" s="1"/>
      <c r="J53861" s="110"/>
    </row>
    <row r="53862" spans="9:10" x14ac:dyDescent="0.25">
      <c r="I53862" s="1"/>
      <c r="J53862" s="110"/>
    </row>
    <row r="53863" spans="9:10" x14ac:dyDescent="0.25">
      <c r="I53863" s="1"/>
      <c r="J53863" s="110"/>
    </row>
    <row r="53864" spans="9:10" x14ac:dyDescent="0.25">
      <c r="I53864" s="1"/>
      <c r="J53864" s="110"/>
    </row>
    <row r="53865" spans="9:10" x14ac:dyDescent="0.25">
      <c r="I53865" s="1"/>
      <c r="J53865" s="110"/>
    </row>
    <row r="53866" spans="9:10" x14ac:dyDescent="0.25">
      <c r="I53866" s="1"/>
      <c r="J53866" s="110"/>
    </row>
    <row r="53867" spans="9:10" x14ac:dyDescent="0.25">
      <c r="I53867" s="1"/>
      <c r="J53867" s="110"/>
    </row>
    <row r="53868" spans="9:10" x14ac:dyDescent="0.25">
      <c r="I53868" s="1"/>
      <c r="J53868" s="110"/>
    </row>
    <row r="53869" spans="9:10" x14ac:dyDescent="0.25">
      <c r="I53869" s="1"/>
      <c r="J53869" s="110"/>
    </row>
    <row r="53870" spans="9:10" x14ac:dyDescent="0.25">
      <c r="I53870" s="1"/>
      <c r="J53870" s="110"/>
    </row>
    <row r="53871" spans="9:10" x14ac:dyDescent="0.25">
      <c r="I53871" s="1"/>
      <c r="J53871" s="110"/>
    </row>
    <row r="53872" spans="9:10" x14ac:dyDescent="0.25">
      <c r="I53872" s="1"/>
      <c r="J53872" s="110"/>
    </row>
    <row r="53873" spans="9:10" x14ac:dyDescent="0.25">
      <c r="I53873" s="1"/>
      <c r="J53873" s="110"/>
    </row>
    <row r="53874" spans="9:10" x14ac:dyDescent="0.25">
      <c r="I53874" s="1"/>
      <c r="J53874" s="110"/>
    </row>
    <row r="53875" spans="9:10" x14ac:dyDescent="0.25">
      <c r="I53875" s="1"/>
      <c r="J53875" s="110"/>
    </row>
    <row r="53876" spans="9:10" x14ac:dyDescent="0.25">
      <c r="I53876" s="1"/>
      <c r="J53876" s="110"/>
    </row>
    <row r="53877" spans="9:10" x14ac:dyDescent="0.25">
      <c r="I53877" s="1"/>
      <c r="J53877" s="110"/>
    </row>
    <row r="53878" spans="9:10" x14ac:dyDescent="0.25">
      <c r="I53878" s="1"/>
      <c r="J53878" s="110"/>
    </row>
    <row r="53879" spans="9:10" x14ac:dyDescent="0.25">
      <c r="I53879" s="1"/>
      <c r="J53879" s="110"/>
    </row>
    <row r="53880" spans="9:10" x14ac:dyDescent="0.25">
      <c r="I53880" s="1"/>
      <c r="J53880" s="110"/>
    </row>
    <row r="53881" spans="9:10" x14ac:dyDescent="0.25">
      <c r="I53881" s="1"/>
      <c r="J53881" s="110"/>
    </row>
    <row r="53882" spans="9:10" x14ac:dyDescent="0.25">
      <c r="I53882" s="1"/>
      <c r="J53882" s="110"/>
    </row>
    <row r="53883" spans="9:10" x14ac:dyDescent="0.25">
      <c r="I53883" s="1"/>
      <c r="J53883" s="110"/>
    </row>
    <row r="53884" spans="9:10" x14ac:dyDescent="0.25">
      <c r="I53884" s="1"/>
      <c r="J53884" s="110"/>
    </row>
    <row r="53885" spans="9:10" x14ac:dyDescent="0.25">
      <c r="I53885" s="1"/>
      <c r="J53885" s="110"/>
    </row>
    <row r="53886" spans="9:10" x14ac:dyDescent="0.25">
      <c r="I53886" s="1"/>
      <c r="J53886" s="110"/>
    </row>
    <row r="53887" spans="9:10" x14ac:dyDescent="0.25">
      <c r="I53887" s="1"/>
      <c r="J53887" s="110"/>
    </row>
    <row r="53888" spans="9:10" x14ac:dyDescent="0.25">
      <c r="I53888" s="1"/>
      <c r="J53888" s="110"/>
    </row>
    <row r="53889" spans="9:10" x14ac:dyDescent="0.25">
      <c r="I53889" s="1"/>
      <c r="J53889" s="110"/>
    </row>
    <row r="53890" spans="9:10" x14ac:dyDescent="0.25">
      <c r="I53890" s="1"/>
      <c r="J53890" s="110"/>
    </row>
    <row r="53891" spans="9:10" x14ac:dyDescent="0.25">
      <c r="I53891" s="1"/>
      <c r="J53891" s="110"/>
    </row>
    <row r="53892" spans="9:10" x14ac:dyDescent="0.25">
      <c r="I53892" s="1"/>
      <c r="J53892" s="110"/>
    </row>
    <row r="53893" spans="9:10" x14ac:dyDescent="0.25">
      <c r="I53893" s="1"/>
      <c r="J53893" s="110"/>
    </row>
    <row r="53894" spans="9:10" x14ac:dyDescent="0.25">
      <c r="I53894" s="1"/>
      <c r="J53894" s="110"/>
    </row>
    <row r="53895" spans="9:10" x14ac:dyDescent="0.25">
      <c r="I53895" s="1"/>
      <c r="J53895" s="110"/>
    </row>
    <row r="53896" spans="9:10" x14ac:dyDescent="0.25">
      <c r="I53896" s="1"/>
      <c r="J53896" s="110"/>
    </row>
    <row r="53897" spans="9:10" x14ac:dyDescent="0.25">
      <c r="I53897" s="1"/>
      <c r="J53897" s="110"/>
    </row>
    <row r="53898" spans="9:10" x14ac:dyDescent="0.25">
      <c r="I53898" s="1"/>
      <c r="J53898" s="110"/>
    </row>
    <row r="53899" spans="9:10" x14ac:dyDescent="0.25">
      <c r="I53899" s="1"/>
      <c r="J53899" s="110"/>
    </row>
    <row r="53900" spans="9:10" x14ac:dyDescent="0.25">
      <c r="I53900" s="1"/>
      <c r="J53900" s="110"/>
    </row>
    <row r="53901" spans="9:10" x14ac:dyDescent="0.25">
      <c r="I53901" s="1"/>
      <c r="J53901" s="110"/>
    </row>
    <row r="53902" spans="9:10" x14ac:dyDescent="0.25">
      <c r="I53902" s="1"/>
      <c r="J53902" s="110"/>
    </row>
    <row r="53903" spans="9:10" x14ac:dyDescent="0.25">
      <c r="I53903" s="1"/>
      <c r="J53903" s="110"/>
    </row>
    <row r="53904" spans="9:10" x14ac:dyDescent="0.25">
      <c r="I53904" s="1"/>
      <c r="J53904" s="110"/>
    </row>
    <row r="53905" spans="9:10" x14ac:dyDescent="0.25">
      <c r="I53905" s="1"/>
      <c r="J53905" s="110"/>
    </row>
    <row r="53906" spans="9:10" x14ac:dyDescent="0.25">
      <c r="I53906" s="1"/>
      <c r="J53906" s="110"/>
    </row>
    <row r="53907" spans="9:10" x14ac:dyDescent="0.25">
      <c r="I53907" s="1"/>
      <c r="J53907" s="110"/>
    </row>
    <row r="53908" spans="9:10" x14ac:dyDescent="0.25">
      <c r="I53908" s="1"/>
      <c r="J53908" s="110"/>
    </row>
    <row r="53909" spans="9:10" x14ac:dyDescent="0.25">
      <c r="I53909" s="1"/>
      <c r="J53909" s="110"/>
    </row>
    <row r="53910" spans="9:10" x14ac:dyDescent="0.25">
      <c r="I53910" s="1"/>
      <c r="J53910" s="110"/>
    </row>
    <row r="53911" spans="9:10" x14ac:dyDescent="0.25">
      <c r="I53911" s="1"/>
      <c r="J53911" s="110"/>
    </row>
    <row r="53912" spans="9:10" x14ac:dyDescent="0.25">
      <c r="I53912" s="1"/>
      <c r="J53912" s="110"/>
    </row>
    <row r="53913" spans="9:10" x14ac:dyDescent="0.25">
      <c r="I53913" s="1"/>
      <c r="J53913" s="110"/>
    </row>
    <row r="53914" spans="9:10" x14ac:dyDescent="0.25">
      <c r="I53914" s="1"/>
      <c r="J53914" s="110"/>
    </row>
    <row r="53915" spans="9:10" x14ac:dyDescent="0.25">
      <c r="I53915" s="1"/>
      <c r="J53915" s="110"/>
    </row>
    <row r="53916" spans="9:10" x14ac:dyDescent="0.25">
      <c r="I53916" s="1"/>
      <c r="J53916" s="110"/>
    </row>
    <row r="53917" spans="9:10" x14ac:dyDescent="0.25">
      <c r="I53917" s="1"/>
      <c r="J53917" s="110"/>
    </row>
    <row r="53918" spans="9:10" x14ac:dyDescent="0.25">
      <c r="I53918" s="1"/>
      <c r="J53918" s="110"/>
    </row>
    <row r="53919" spans="9:10" x14ac:dyDescent="0.25">
      <c r="I53919" s="1"/>
      <c r="J53919" s="110"/>
    </row>
    <row r="53920" spans="9:10" x14ac:dyDescent="0.25">
      <c r="I53920" s="1"/>
      <c r="J53920" s="110"/>
    </row>
    <row r="53921" spans="9:10" x14ac:dyDescent="0.25">
      <c r="I53921" s="1"/>
      <c r="J53921" s="110"/>
    </row>
    <row r="53922" spans="9:10" x14ac:dyDescent="0.25">
      <c r="I53922" s="1"/>
      <c r="J53922" s="110"/>
    </row>
    <row r="53923" spans="9:10" x14ac:dyDescent="0.25">
      <c r="I53923" s="1"/>
      <c r="J53923" s="110"/>
    </row>
    <row r="53924" spans="9:10" x14ac:dyDescent="0.25">
      <c r="I53924" s="1"/>
      <c r="J53924" s="110"/>
    </row>
    <row r="53925" spans="9:10" x14ac:dyDescent="0.25">
      <c r="I53925" s="1"/>
      <c r="J53925" s="110"/>
    </row>
    <row r="53926" spans="9:10" x14ac:dyDescent="0.25">
      <c r="I53926" s="1"/>
      <c r="J53926" s="110"/>
    </row>
    <row r="53927" spans="9:10" x14ac:dyDescent="0.25">
      <c r="I53927" s="1"/>
      <c r="J53927" s="110"/>
    </row>
    <row r="53928" spans="9:10" x14ac:dyDescent="0.25">
      <c r="I53928" s="1"/>
      <c r="J53928" s="110"/>
    </row>
    <row r="53929" spans="9:10" x14ac:dyDescent="0.25">
      <c r="I53929" s="1"/>
      <c r="J53929" s="110"/>
    </row>
    <row r="53930" spans="9:10" x14ac:dyDescent="0.25">
      <c r="I53930" s="1"/>
      <c r="J53930" s="110"/>
    </row>
    <row r="53931" spans="9:10" x14ac:dyDescent="0.25">
      <c r="I53931" s="1"/>
      <c r="J53931" s="110"/>
    </row>
    <row r="53932" spans="9:10" x14ac:dyDescent="0.25">
      <c r="I53932" s="1"/>
      <c r="J53932" s="110"/>
    </row>
    <row r="53933" spans="9:10" x14ac:dyDescent="0.25">
      <c r="I53933" s="1"/>
      <c r="J53933" s="110"/>
    </row>
    <row r="53934" spans="9:10" x14ac:dyDescent="0.25">
      <c r="I53934" s="1"/>
      <c r="J53934" s="110"/>
    </row>
    <row r="53935" spans="9:10" x14ac:dyDescent="0.25">
      <c r="I53935" s="1"/>
      <c r="J53935" s="110"/>
    </row>
    <row r="53936" spans="9:10" x14ac:dyDescent="0.25">
      <c r="I53936" s="1"/>
      <c r="J53936" s="110"/>
    </row>
    <row r="53937" spans="9:10" x14ac:dyDescent="0.25">
      <c r="I53937" s="1"/>
      <c r="J53937" s="110"/>
    </row>
    <row r="53938" spans="9:10" x14ac:dyDescent="0.25">
      <c r="I53938" s="1"/>
      <c r="J53938" s="110"/>
    </row>
    <row r="53939" spans="9:10" x14ac:dyDescent="0.25">
      <c r="I53939" s="1"/>
      <c r="J53939" s="110"/>
    </row>
    <row r="53940" spans="9:10" x14ac:dyDescent="0.25">
      <c r="I53940" s="1"/>
      <c r="J53940" s="110"/>
    </row>
    <row r="53941" spans="9:10" x14ac:dyDescent="0.25">
      <c r="I53941" s="1"/>
      <c r="J53941" s="110"/>
    </row>
    <row r="53942" spans="9:10" x14ac:dyDescent="0.25">
      <c r="I53942" s="1"/>
      <c r="J53942" s="110"/>
    </row>
    <row r="53943" spans="9:10" x14ac:dyDescent="0.25">
      <c r="I53943" s="1"/>
      <c r="J53943" s="110"/>
    </row>
    <row r="53944" spans="9:10" x14ac:dyDescent="0.25">
      <c r="I53944" s="1"/>
      <c r="J53944" s="110"/>
    </row>
    <row r="53945" spans="9:10" x14ac:dyDescent="0.25">
      <c r="I53945" s="1"/>
      <c r="J53945" s="110"/>
    </row>
    <row r="53946" spans="9:10" x14ac:dyDescent="0.25">
      <c r="I53946" s="1"/>
      <c r="J53946" s="110"/>
    </row>
    <row r="53947" spans="9:10" x14ac:dyDescent="0.25">
      <c r="I53947" s="1"/>
      <c r="J53947" s="110"/>
    </row>
    <row r="53948" spans="9:10" x14ac:dyDescent="0.25">
      <c r="I53948" s="1"/>
      <c r="J53948" s="110"/>
    </row>
    <row r="53949" spans="9:10" x14ac:dyDescent="0.25">
      <c r="I53949" s="1"/>
      <c r="J53949" s="110"/>
    </row>
    <row r="53950" spans="9:10" x14ac:dyDescent="0.25">
      <c r="I53950" s="1"/>
      <c r="J53950" s="110"/>
    </row>
    <row r="53951" spans="9:10" x14ac:dyDescent="0.25">
      <c r="I53951" s="1"/>
      <c r="J53951" s="110"/>
    </row>
    <row r="53952" spans="9:10" x14ac:dyDescent="0.25">
      <c r="I53952" s="1"/>
      <c r="J53952" s="110"/>
    </row>
    <row r="53953" spans="9:10" x14ac:dyDescent="0.25">
      <c r="I53953" s="1"/>
      <c r="J53953" s="110"/>
    </row>
    <row r="53954" spans="9:10" x14ac:dyDescent="0.25">
      <c r="I53954" s="1"/>
      <c r="J53954" s="110"/>
    </row>
    <row r="53955" spans="9:10" x14ac:dyDescent="0.25">
      <c r="I53955" s="1"/>
      <c r="J53955" s="110"/>
    </row>
    <row r="53956" spans="9:10" x14ac:dyDescent="0.25">
      <c r="I53956" s="1"/>
      <c r="J53956" s="110"/>
    </row>
    <row r="53957" spans="9:10" x14ac:dyDescent="0.25">
      <c r="I53957" s="1"/>
      <c r="J53957" s="110"/>
    </row>
    <row r="53958" spans="9:10" x14ac:dyDescent="0.25">
      <c r="I53958" s="1"/>
      <c r="J53958" s="110"/>
    </row>
    <row r="53959" spans="9:10" x14ac:dyDescent="0.25">
      <c r="I53959" s="1"/>
      <c r="J53959" s="110"/>
    </row>
    <row r="53960" spans="9:10" x14ac:dyDescent="0.25">
      <c r="I53960" s="1"/>
      <c r="J53960" s="110"/>
    </row>
    <row r="53961" spans="9:10" x14ac:dyDescent="0.25">
      <c r="I53961" s="1"/>
      <c r="J53961" s="110"/>
    </row>
    <row r="53962" spans="9:10" x14ac:dyDescent="0.25">
      <c r="I53962" s="1"/>
      <c r="J53962" s="110"/>
    </row>
    <row r="53963" spans="9:10" x14ac:dyDescent="0.25">
      <c r="I53963" s="1"/>
      <c r="J53963" s="110"/>
    </row>
    <row r="53964" spans="9:10" x14ac:dyDescent="0.25">
      <c r="I53964" s="1"/>
      <c r="J53964" s="110"/>
    </row>
    <row r="53965" spans="9:10" x14ac:dyDescent="0.25">
      <c r="I53965" s="1"/>
      <c r="J53965" s="110"/>
    </row>
    <row r="53966" spans="9:10" x14ac:dyDescent="0.25">
      <c r="I53966" s="1"/>
      <c r="J53966" s="110"/>
    </row>
    <row r="53967" spans="9:10" x14ac:dyDescent="0.25">
      <c r="I53967" s="1"/>
      <c r="J53967" s="110"/>
    </row>
    <row r="53968" spans="9:10" x14ac:dyDescent="0.25">
      <c r="I53968" s="1"/>
      <c r="J53968" s="110"/>
    </row>
    <row r="53969" spans="9:10" x14ac:dyDescent="0.25">
      <c r="I53969" s="1"/>
      <c r="J53969" s="110"/>
    </row>
    <row r="53970" spans="9:10" x14ac:dyDescent="0.25">
      <c r="I53970" s="1"/>
      <c r="J53970" s="110"/>
    </row>
    <row r="53971" spans="9:10" x14ac:dyDescent="0.25">
      <c r="I53971" s="1"/>
      <c r="J53971" s="110"/>
    </row>
    <row r="53972" spans="9:10" x14ac:dyDescent="0.25">
      <c r="I53972" s="1"/>
      <c r="J53972" s="110"/>
    </row>
    <row r="53973" spans="9:10" x14ac:dyDescent="0.25">
      <c r="I53973" s="1"/>
      <c r="J53973" s="110"/>
    </row>
    <row r="53974" spans="9:10" x14ac:dyDescent="0.25">
      <c r="I53974" s="1"/>
      <c r="J53974" s="110"/>
    </row>
    <row r="53975" spans="9:10" x14ac:dyDescent="0.25">
      <c r="I53975" s="1"/>
      <c r="J53975" s="110"/>
    </row>
    <row r="53976" spans="9:10" x14ac:dyDescent="0.25">
      <c r="I53976" s="1"/>
      <c r="J53976" s="110"/>
    </row>
    <row r="53977" spans="9:10" x14ac:dyDescent="0.25">
      <c r="I53977" s="1"/>
      <c r="J53977" s="110"/>
    </row>
    <row r="53978" spans="9:10" x14ac:dyDescent="0.25">
      <c r="I53978" s="1"/>
      <c r="J53978" s="110"/>
    </row>
    <row r="53979" spans="9:10" x14ac:dyDescent="0.25">
      <c r="I53979" s="1"/>
      <c r="J53979" s="110"/>
    </row>
    <row r="53980" spans="9:10" x14ac:dyDescent="0.25">
      <c r="I53980" s="1"/>
      <c r="J53980" s="110"/>
    </row>
    <row r="53981" spans="9:10" x14ac:dyDescent="0.25">
      <c r="I53981" s="1"/>
      <c r="J53981" s="110"/>
    </row>
    <row r="53982" spans="9:10" x14ac:dyDescent="0.25">
      <c r="I53982" s="1"/>
      <c r="J53982" s="110"/>
    </row>
    <row r="53983" spans="9:10" x14ac:dyDescent="0.25">
      <c r="I53983" s="1"/>
      <c r="J53983" s="110"/>
    </row>
    <row r="53984" spans="9:10" x14ac:dyDescent="0.25">
      <c r="I53984" s="1"/>
      <c r="J53984" s="110"/>
    </row>
    <row r="53985" spans="9:10" x14ac:dyDescent="0.25">
      <c r="I53985" s="1"/>
      <c r="J53985" s="110"/>
    </row>
    <row r="53986" spans="9:10" x14ac:dyDescent="0.25">
      <c r="I53986" s="1"/>
      <c r="J53986" s="110"/>
    </row>
    <row r="53987" spans="9:10" x14ac:dyDescent="0.25">
      <c r="I53987" s="1"/>
      <c r="J53987" s="110"/>
    </row>
    <row r="53988" spans="9:10" x14ac:dyDescent="0.25">
      <c r="I53988" s="1"/>
      <c r="J53988" s="110"/>
    </row>
    <row r="53989" spans="9:10" x14ac:dyDescent="0.25">
      <c r="I53989" s="1"/>
      <c r="J53989" s="110"/>
    </row>
    <row r="53990" spans="9:10" x14ac:dyDescent="0.25">
      <c r="I53990" s="1"/>
      <c r="J53990" s="110"/>
    </row>
    <row r="53991" spans="9:10" x14ac:dyDescent="0.25">
      <c r="I53991" s="1"/>
      <c r="J53991" s="110"/>
    </row>
    <row r="53992" spans="9:10" x14ac:dyDescent="0.25">
      <c r="I53992" s="1"/>
      <c r="J53992" s="110"/>
    </row>
    <row r="53993" spans="9:10" x14ac:dyDescent="0.25">
      <c r="I53993" s="1"/>
      <c r="J53993" s="110"/>
    </row>
    <row r="53994" spans="9:10" x14ac:dyDescent="0.25">
      <c r="I53994" s="1"/>
      <c r="J53994" s="110"/>
    </row>
    <row r="53995" spans="9:10" x14ac:dyDescent="0.25">
      <c r="I53995" s="1"/>
      <c r="J53995" s="110"/>
    </row>
    <row r="53996" spans="9:10" x14ac:dyDescent="0.25">
      <c r="I53996" s="1"/>
      <c r="J53996" s="110"/>
    </row>
    <row r="53997" spans="9:10" x14ac:dyDescent="0.25">
      <c r="I53997" s="1"/>
      <c r="J53997" s="110"/>
    </row>
    <row r="53998" spans="9:10" x14ac:dyDescent="0.25">
      <c r="I53998" s="1"/>
      <c r="J53998" s="110"/>
    </row>
    <row r="53999" spans="9:10" x14ac:dyDescent="0.25">
      <c r="I53999" s="1"/>
      <c r="J53999" s="110"/>
    </row>
    <row r="54000" spans="9:10" x14ac:dyDescent="0.25">
      <c r="I54000" s="1"/>
      <c r="J54000" s="110"/>
    </row>
    <row r="54001" spans="9:10" x14ac:dyDescent="0.25">
      <c r="I54001" s="1"/>
      <c r="J54001" s="110"/>
    </row>
    <row r="54002" spans="9:10" x14ac:dyDescent="0.25">
      <c r="I54002" s="1"/>
      <c r="J54002" s="110"/>
    </row>
    <row r="54003" spans="9:10" x14ac:dyDescent="0.25">
      <c r="I54003" s="1"/>
      <c r="J54003" s="110"/>
    </row>
    <row r="54004" spans="9:10" x14ac:dyDescent="0.25">
      <c r="I54004" s="1"/>
      <c r="J54004" s="110"/>
    </row>
    <row r="54005" spans="9:10" x14ac:dyDescent="0.25">
      <c r="I54005" s="1"/>
      <c r="J54005" s="110"/>
    </row>
    <row r="54006" spans="9:10" x14ac:dyDescent="0.25">
      <c r="I54006" s="1"/>
      <c r="J54006" s="110"/>
    </row>
    <row r="54007" spans="9:10" x14ac:dyDescent="0.25">
      <c r="I54007" s="1"/>
      <c r="J54007" s="110"/>
    </row>
    <row r="54008" spans="9:10" x14ac:dyDescent="0.25">
      <c r="I54008" s="1"/>
      <c r="J54008" s="110"/>
    </row>
    <row r="54009" spans="9:10" x14ac:dyDescent="0.25">
      <c r="I54009" s="1"/>
      <c r="J54009" s="110"/>
    </row>
    <row r="54010" spans="9:10" x14ac:dyDescent="0.25">
      <c r="I54010" s="1"/>
      <c r="J54010" s="110"/>
    </row>
    <row r="54011" spans="9:10" x14ac:dyDescent="0.25">
      <c r="I54011" s="1"/>
      <c r="J54011" s="110"/>
    </row>
    <row r="54012" spans="9:10" x14ac:dyDescent="0.25">
      <c r="I54012" s="1"/>
      <c r="J54012" s="110"/>
    </row>
    <row r="54013" spans="9:10" x14ac:dyDescent="0.25">
      <c r="I54013" s="1"/>
      <c r="J54013" s="110"/>
    </row>
    <row r="54014" spans="9:10" x14ac:dyDescent="0.25">
      <c r="I54014" s="1"/>
      <c r="J54014" s="110"/>
    </row>
    <row r="54015" spans="9:10" x14ac:dyDescent="0.25">
      <c r="I54015" s="1"/>
      <c r="J54015" s="110"/>
    </row>
    <row r="54016" spans="9:10" x14ac:dyDescent="0.25">
      <c r="I54016" s="1"/>
      <c r="J54016" s="110"/>
    </row>
    <row r="54017" spans="9:10" x14ac:dyDescent="0.25">
      <c r="I54017" s="1"/>
      <c r="J54017" s="110"/>
    </row>
    <row r="54018" spans="9:10" x14ac:dyDescent="0.25">
      <c r="I54018" s="1"/>
      <c r="J54018" s="110"/>
    </row>
    <row r="54019" spans="9:10" x14ac:dyDescent="0.25">
      <c r="I54019" s="1"/>
      <c r="J54019" s="110"/>
    </row>
    <row r="54020" spans="9:10" x14ac:dyDescent="0.25">
      <c r="I54020" s="1"/>
      <c r="J54020" s="110"/>
    </row>
    <row r="54021" spans="9:10" x14ac:dyDescent="0.25">
      <c r="I54021" s="1"/>
      <c r="J54021" s="110"/>
    </row>
    <row r="54022" spans="9:10" x14ac:dyDescent="0.25">
      <c r="I54022" s="1"/>
      <c r="J54022" s="110"/>
    </row>
    <row r="54023" spans="9:10" x14ac:dyDescent="0.25">
      <c r="I54023" s="1"/>
      <c r="J54023" s="110"/>
    </row>
    <row r="54024" spans="9:10" x14ac:dyDescent="0.25">
      <c r="I54024" s="1"/>
      <c r="J54024" s="110"/>
    </row>
    <row r="54025" spans="9:10" x14ac:dyDescent="0.25">
      <c r="I54025" s="1"/>
      <c r="J54025" s="110"/>
    </row>
    <row r="54026" spans="9:10" x14ac:dyDescent="0.25">
      <c r="I54026" s="1"/>
      <c r="J54026" s="110"/>
    </row>
    <row r="54027" spans="9:10" x14ac:dyDescent="0.25">
      <c r="I54027" s="1"/>
      <c r="J54027" s="110"/>
    </row>
    <row r="54028" spans="9:10" x14ac:dyDescent="0.25">
      <c r="I54028" s="1"/>
      <c r="J54028" s="110"/>
    </row>
    <row r="54029" spans="9:10" x14ac:dyDescent="0.25">
      <c r="I54029" s="1"/>
      <c r="J54029" s="110"/>
    </row>
    <row r="54030" spans="9:10" x14ac:dyDescent="0.25">
      <c r="I54030" s="1"/>
      <c r="J54030" s="110"/>
    </row>
    <row r="54031" spans="9:10" x14ac:dyDescent="0.25">
      <c r="I54031" s="1"/>
      <c r="J54031" s="110"/>
    </row>
    <row r="54032" spans="9:10" x14ac:dyDescent="0.25">
      <c r="I54032" s="1"/>
      <c r="J54032" s="110"/>
    </row>
    <row r="54033" spans="9:10" x14ac:dyDescent="0.25">
      <c r="I54033" s="1"/>
      <c r="J54033" s="110"/>
    </row>
    <row r="54034" spans="9:10" x14ac:dyDescent="0.25">
      <c r="I54034" s="1"/>
      <c r="J54034" s="110"/>
    </row>
    <row r="54035" spans="9:10" x14ac:dyDescent="0.25">
      <c r="I54035" s="1"/>
      <c r="J54035" s="110"/>
    </row>
    <row r="54036" spans="9:10" x14ac:dyDescent="0.25">
      <c r="I54036" s="1"/>
      <c r="J54036" s="110"/>
    </row>
    <row r="54037" spans="9:10" x14ac:dyDescent="0.25">
      <c r="I54037" s="1"/>
      <c r="J54037" s="110"/>
    </row>
    <row r="54038" spans="9:10" x14ac:dyDescent="0.25">
      <c r="I54038" s="1"/>
      <c r="J54038" s="110"/>
    </row>
    <row r="54039" spans="9:10" x14ac:dyDescent="0.25">
      <c r="I54039" s="1"/>
      <c r="J54039" s="110"/>
    </row>
    <row r="54040" spans="9:10" x14ac:dyDescent="0.25">
      <c r="I54040" s="1"/>
      <c r="J54040" s="110"/>
    </row>
    <row r="54041" spans="9:10" x14ac:dyDescent="0.25">
      <c r="I54041" s="1"/>
      <c r="J54041" s="110"/>
    </row>
    <row r="54042" spans="9:10" x14ac:dyDescent="0.25">
      <c r="I54042" s="1"/>
      <c r="J54042" s="110"/>
    </row>
    <row r="54043" spans="9:10" x14ac:dyDescent="0.25">
      <c r="I54043" s="1"/>
      <c r="J54043" s="110"/>
    </row>
    <row r="54044" spans="9:10" x14ac:dyDescent="0.25">
      <c r="I54044" s="1"/>
      <c r="J54044" s="110"/>
    </row>
    <row r="54045" spans="9:10" x14ac:dyDescent="0.25">
      <c r="I54045" s="1"/>
      <c r="J54045" s="110"/>
    </row>
    <row r="54046" spans="9:10" x14ac:dyDescent="0.25">
      <c r="I54046" s="1"/>
      <c r="J54046" s="110"/>
    </row>
    <row r="54047" spans="9:10" x14ac:dyDescent="0.25">
      <c r="I54047" s="1"/>
      <c r="J54047" s="110"/>
    </row>
    <row r="54048" spans="9:10" x14ac:dyDescent="0.25">
      <c r="I54048" s="1"/>
      <c r="J54048" s="110"/>
    </row>
    <row r="54049" spans="9:10" x14ac:dyDescent="0.25">
      <c r="I54049" s="1"/>
      <c r="J54049" s="110"/>
    </row>
    <row r="54050" spans="9:10" x14ac:dyDescent="0.25">
      <c r="I54050" s="1"/>
      <c r="J54050" s="110"/>
    </row>
    <row r="54051" spans="9:10" x14ac:dyDescent="0.25">
      <c r="I54051" s="1"/>
      <c r="J54051" s="110"/>
    </row>
    <row r="54052" spans="9:10" x14ac:dyDescent="0.25">
      <c r="I54052" s="1"/>
      <c r="J54052" s="110"/>
    </row>
    <row r="54053" spans="9:10" x14ac:dyDescent="0.25">
      <c r="I54053" s="1"/>
      <c r="J54053" s="110"/>
    </row>
    <row r="54054" spans="9:10" x14ac:dyDescent="0.25">
      <c r="I54054" s="1"/>
      <c r="J54054" s="110"/>
    </row>
    <row r="54055" spans="9:10" x14ac:dyDescent="0.25">
      <c r="I54055" s="1"/>
      <c r="J54055" s="110"/>
    </row>
    <row r="54056" spans="9:10" x14ac:dyDescent="0.25">
      <c r="I54056" s="1"/>
      <c r="J54056" s="110"/>
    </row>
    <row r="54057" spans="9:10" x14ac:dyDescent="0.25">
      <c r="I54057" s="1"/>
      <c r="J54057" s="110"/>
    </row>
    <row r="54058" spans="9:10" x14ac:dyDescent="0.25">
      <c r="I54058" s="1"/>
      <c r="J54058" s="110"/>
    </row>
    <row r="54059" spans="9:10" x14ac:dyDescent="0.25">
      <c r="I54059" s="1"/>
      <c r="J54059" s="110"/>
    </row>
    <row r="54060" spans="9:10" x14ac:dyDescent="0.25">
      <c r="I54060" s="1"/>
      <c r="J54060" s="110"/>
    </row>
    <row r="54061" spans="9:10" x14ac:dyDescent="0.25">
      <c r="I54061" s="1"/>
      <c r="J54061" s="110"/>
    </row>
    <row r="54062" spans="9:10" x14ac:dyDescent="0.25">
      <c r="I54062" s="1"/>
      <c r="J54062" s="110"/>
    </row>
    <row r="54063" spans="9:10" x14ac:dyDescent="0.25">
      <c r="I54063" s="1"/>
      <c r="J54063" s="110"/>
    </row>
    <row r="54064" spans="9:10" x14ac:dyDescent="0.25">
      <c r="I54064" s="1"/>
      <c r="J54064" s="110"/>
    </row>
    <row r="54065" spans="9:10" x14ac:dyDescent="0.25">
      <c r="I54065" s="1"/>
      <c r="J54065" s="110"/>
    </row>
    <row r="54066" spans="9:10" x14ac:dyDescent="0.25">
      <c r="I54066" s="1"/>
      <c r="J54066" s="110"/>
    </row>
    <row r="54067" spans="9:10" x14ac:dyDescent="0.25">
      <c r="I54067" s="1"/>
      <c r="J54067" s="110"/>
    </row>
    <row r="54068" spans="9:10" x14ac:dyDescent="0.25">
      <c r="I54068" s="1"/>
      <c r="J54068" s="110"/>
    </row>
    <row r="54069" spans="9:10" x14ac:dyDescent="0.25">
      <c r="I54069" s="1"/>
      <c r="J54069" s="110"/>
    </row>
    <row r="54070" spans="9:10" x14ac:dyDescent="0.25">
      <c r="I54070" s="1"/>
      <c r="J54070" s="110"/>
    </row>
    <row r="54071" spans="9:10" x14ac:dyDescent="0.25">
      <c r="I54071" s="1"/>
      <c r="J54071" s="110"/>
    </row>
    <row r="54072" spans="9:10" x14ac:dyDescent="0.25">
      <c r="I54072" s="1"/>
      <c r="J54072" s="110"/>
    </row>
    <row r="54073" spans="9:10" x14ac:dyDescent="0.25">
      <c r="I54073" s="1"/>
      <c r="J54073" s="110"/>
    </row>
    <row r="54074" spans="9:10" x14ac:dyDescent="0.25">
      <c r="I54074" s="1"/>
      <c r="J54074" s="110"/>
    </row>
    <row r="54075" spans="9:10" x14ac:dyDescent="0.25">
      <c r="I54075" s="1"/>
      <c r="J54075" s="110"/>
    </row>
    <row r="54076" spans="9:10" x14ac:dyDescent="0.25">
      <c r="I54076" s="1"/>
      <c r="J54076" s="110"/>
    </row>
    <row r="54077" spans="9:10" x14ac:dyDescent="0.25">
      <c r="I54077" s="1"/>
      <c r="J54077" s="110"/>
    </row>
    <row r="54078" spans="9:10" x14ac:dyDescent="0.25">
      <c r="I54078" s="1"/>
      <c r="J54078" s="110"/>
    </row>
    <row r="54079" spans="9:10" x14ac:dyDescent="0.25">
      <c r="I54079" s="1"/>
      <c r="J54079" s="110"/>
    </row>
    <row r="54080" spans="9:10" x14ac:dyDescent="0.25">
      <c r="I54080" s="1"/>
      <c r="J54080" s="110"/>
    </row>
    <row r="54081" spans="9:10" x14ac:dyDescent="0.25">
      <c r="I54081" s="1"/>
      <c r="J54081" s="110"/>
    </row>
    <row r="54082" spans="9:10" x14ac:dyDescent="0.25">
      <c r="I54082" s="1"/>
      <c r="J54082" s="110"/>
    </row>
    <row r="54083" spans="9:10" x14ac:dyDescent="0.25">
      <c r="I54083" s="1"/>
      <c r="J54083" s="110"/>
    </row>
    <row r="54084" spans="9:10" x14ac:dyDescent="0.25">
      <c r="I54084" s="1"/>
      <c r="J54084" s="110"/>
    </row>
    <row r="54085" spans="9:10" x14ac:dyDescent="0.25">
      <c r="I54085" s="1"/>
      <c r="J54085" s="110"/>
    </row>
    <row r="54086" spans="9:10" x14ac:dyDescent="0.25">
      <c r="I54086" s="1"/>
      <c r="J54086" s="110"/>
    </row>
    <row r="54087" spans="9:10" x14ac:dyDescent="0.25">
      <c r="I54087" s="1"/>
      <c r="J54087" s="110"/>
    </row>
    <row r="54088" spans="9:10" x14ac:dyDescent="0.25">
      <c r="I54088" s="1"/>
      <c r="J54088" s="110"/>
    </row>
    <row r="54089" spans="9:10" x14ac:dyDescent="0.25">
      <c r="I54089" s="1"/>
      <c r="J54089" s="110"/>
    </row>
    <row r="54090" spans="9:10" x14ac:dyDescent="0.25">
      <c r="I54090" s="1"/>
      <c r="J54090" s="110"/>
    </row>
    <row r="54091" spans="9:10" x14ac:dyDescent="0.25">
      <c r="I54091" s="1"/>
      <c r="J54091" s="110"/>
    </row>
    <row r="54092" spans="9:10" x14ac:dyDescent="0.25">
      <c r="I54092" s="1"/>
      <c r="J54092" s="110"/>
    </row>
    <row r="54093" spans="9:10" x14ac:dyDescent="0.25">
      <c r="I54093" s="1"/>
      <c r="J54093" s="110"/>
    </row>
    <row r="54094" spans="9:10" x14ac:dyDescent="0.25">
      <c r="I54094" s="1"/>
      <c r="J54094" s="110"/>
    </row>
    <row r="54095" spans="9:10" x14ac:dyDescent="0.25">
      <c r="I54095" s="1"/>
      <c r="J54095" s="110"/>
    </row>
    <row r="54096" spans="9:10" x14ac:dyDescent="0.25">
      <c r="I54096" s="1"/>
      <c r="J54096" s="110"/>
    </row>
    <row r="54097" spans="9:10" x14ac:dyDescent="0.25">
      <c r="I54097" s="1"/>
      <c r="J54097" s="110"/>
    </row>
    <row r="54098" spans="9:10" x14ac:dyDescent="0.25">
      <c r="I54098" s="1"/>
      <c r="J54098" s="110"/>
    </row>
    <row r="54099" spans="9:10" x14ac:dyDescent="0.25">
      <c r="I54099" s="1"/>
      <c r="J54099" s="110"/>
    </row>
    <row r="54100" spans="9:10" x14ac:dyDescent="0.25">
      <c r="I54100" s="1"/>
      <c r="J54100" s="110"/>
    </row>
    <row r="54101" spans="9:10" x14ac:dyDescent="0.25">
      <c r="I54101" s="1"/>
      <c r="J54101" s="110"/>
    </row>
    <row r="54102" spans="9:10" x14ac:dyDescent="0.25">
      <c r="I54102" s="1"/>
      <c r="J54102" s="110"/>
    </row>
    <row r="54103" spans="9:10" x14ac:dyDescent="0.25">
      <c r="I54103" s="1"/>
      <c r="J54103" s="110"/>
    </row>
    <row r="54104" spans="9:10" x14ac:dyDescent="0.25">
      <c r="I54104" s="1"/>
      <c r="J54104" s="110"/>
    </row>
    <row r="54105" spans="9:10" x14ac:dyDescent="0.25">
      <c r="I54105" s="1"/>
      <c r="J54105" s="110"/>
    </row>
    <row r="54106" spans="9:10" x14ac:dyDescent="0.25">
      <c r="I54106" s="1"/>
      <c r="J54106" s="110"/>
    </row>
    <row r="54107" spans="9:10" x14ac:dyDescent="0.25">
      <c r="I54107" s="1"/>
      <c r="J54107" s="110"/>
    </row>
    <row r="54108" spans="9:10" x14ac:dyDescent="0.25">
      <c r="I54108" s="1"/>
      <c r="J54108" s="110"/>
    </row>
    <row r="54109" spans="9:10" x14ac:dyDescent="0.25">
      <c r="I54109" s="1"/>
      <c r="J54109" s="110"/>
    </row>
    <row r="54110" spans="9:10" x14ac:dyDescent="0.25">
      <c r="I54110" s="1"/>
      <c r="J54110" s="110"/>
    </row>
    <row r="54111" spans="9:10" x14ac:dyDescent="0.25">
      <c r="I54111" s="1"/>
      <c r="J54111" s="110"/>
    </row>
    <row r="54112" spans="9:10" x14ac:dyDescent="0.25">
      <c r="I54112" s="1"/>
      <c r="J54112" s="110"/>
    </row>
    <row r="54113" spans="9:10" x14ac:dyDescent="0.25">
      <c r="I54113" s="1"/>
      <c r="J54113" s="110"/>
    </row>
    <row r="54114" spans="9:10" x14ac:dyDescent="0.25">
      <c r="I54114" s="1"/>
      <c r="J54114" s="110"/>
    </row>
    <row r="54115" spans="9:10" x14ac:dyDescent="0.25">
      <c r="I54115" s="1"/>
      <c r="J54115" s="110"/>
    </row>
    <row r="54116" spans="9:10" x14ac:dyDescent="0.25">
      <c r="I54116" s="1"/>
      <c r="J54116" s="110"/>
    </row>
    <row r="54117" spans="9:10" x14ac:dyDescent="0.25">
      <c r="I54117" s="1"/>
      <c r="J54117" s="110"/>
    </row>
    <row r="54118" spans="9:10" x14ac:dyDescent="0.25">
      <c r="I54118" s="1"/>
      <c r="J54118" s="110"/>
    </row>
    <row r="54119" spans="9:10" x14ac:dyDescent="0.25">
      <c r="I54119" s="1"/>
      <c r="J54119" s="110"/>
    </row>
    <row r="54120" spans="9:10" x14ac:dyDescent="0.25">
      <c r="I54120" s="1"/>
      <c r="J54120" s="110"/>
    </row>
    <row r="54121" spans="9:10" x14ac:dyDescent="0.25">
      <c r="I54121" s="1"/>
      <c r="J54121" s="110"/>
    </row>
    <row r="54122" spans="9:10" x14ac:dyDescent="0.25">
      <c r="I54122" s="1"/>
      <c r="J54122" s="110"/>
    </row>
    <row r="54123" spans="9:10" x14ac:dyDescent="0.25">
      <c r="I54123" s="1"/>
      <c r="J54123" s="110"/>
    </row>
    <row r="54124" spans="9:10" x14ac:dyDescent="0.25">
      <c r="I54124" s="1"/>
      <c r="J54124" s="110"/>
    </row>
    <row r="54125" spans="9:10" x14ac:dyDescent="0.25">
      <c r="I54125" s="1"/>
      <c r="J54125" s="110"/>
    </row>
    <row r="54126" spans="9:10" x14ac:dyDescent="0.25">
      <c r="I54126" s="1"/>
      <c r="J54126" s="110"/>
    </row>
    <row r="54127" spans="9:10" x14ac:dyDescent="0.25">
      <c r="I54127" s="1"/>
      <c r="J54127" s="110"/>
    </row>
    <row r="54128" spans="9:10" x14ac:dyDescent="0.25">
      <c r="I54128" s="1"/>
      <c r="J54128" s="110"/>
    </row>
    <row r="54129" spans="9:10" x14ac:dyDescent="0.25">
      <c r="I54129" s="1"/>
      <c r="J54129" s="110"/>
    </row>
    <row r="54130" spans="9:10" x14ac:dyDescent="0.25">
      <c r="I54130" s="1"/>
      <c r="J54130" s="110"/>
    </row>
    <row r="54131" spans="9:10" x14ac:dyDescent="0.25">
      <c r="I54131" s="1"/>
      <c r="J54131" s="110"/>
    </row>
    <row r="54132" spans="9:10" x14ac:dyDescent="0.25">
      <c r="I54132" s="1"/>
      <c r="J54132" s="110"/>
    </row>
    <row r="54133" spans="9:10" x14ac:dyDescent="0.25">
      <c r="I54133" s="1"/>
      <c r="J54133" s="110"/>
    </row>
    <row r="54134" spans="9:10" x14ac:dyDescent="0.25">
      <c r="I54134" s="1"/>
      <c r="J54134" s="110"/>
    </row>
    <row r="54135" spans="9:10" x14ac:dyDescent="0.25">
      <c r="I54135" s="1"/>
      <c r="J54135" s="110"/>
    </row>
    <row r="54136" spans="9:10" x14ac:dyDescent="0.25">
      <c r="I54136" s="1"/>
      <c r="J54136" s="110"/>
    </row>
    <row r="54137" spans="9:10" x14ac:dyDescent="0.25">
      <c r="I54137" s="1"/>
      <c r="J54137" s="110"/>
    </row>
    <row r="54138" spans="9:10" x14ac:dyDescent="0.25">
      <c r="I54138" s="1"/>
      <c r="J54138" s="110"/>
    </row>
    <row r="54139" spans="9:10" x14ac:dyDescent="0.25">
      <c r="I54139" s="1"/>
      <c r="J54139" s="110"/>
    </row>
    <row r="54140" spans="9:10" x14ac:dyDescent="0.25">
      <c r="I54140" s="1"/>
      <c r="J54140" s="110"/>
    </row>
    <row r="54141" spans="9:10" x14ac:dyDescent="0.25">
      <c r="I54141" s="1"/>
      <c r="J54141" s="110"/>
    </row>
    <row r="54142" spans="9:10" x14ac:dyDescent="0.25">
      <c r="I54142" s="1"/>
      <c r="J54142" s="110"/>
    </row>
    <row r="54143" spans="9:10" x14ac:dyDescent="0.25">
      <c r="I54143" s="1"/>
      <c r="J54143" s="110"/>
    </row>
    <row r="54144" spans="9:10" x14ac:dyDescent="0.25">
      <c r="I54144" s="1"/>
      <c r="J54144" s="110"/>
    </row>
    <row r="54145" spans="9:10" x14ac:dyDescent="0.25">
      <c r="I54145" s="1"/>
      <c r="J54145" s="110"/>
    </row>
    <row r="54146" spans="9:10" x14ac:dyDescent="0.25">
      <c r="I54146" s="1"/>
      <c r="J54146" s="110"/>
    </row>
    <row r="54147" spans="9:10" x14ac:dyDescent="0.25">
      <c r="I54147" s="1"/>
      <c r="J54147" s="110"/>
    </row>
    <row r="54148" spans="9:10" x14ac:dyDescent="0.25">
      <c r="I54148" s="1"/>
      <c r="J54148" s="110"/>
    </row>
    <row r="54149" spans="9:10" x14ac:dyDescent="0.25">
      <c r="I54149" s="1"/>
      <c r="J54149" s="110"/>
    </row>
    <row r="54150" spans="9:10" x14ac:dyDescent="0.25">
      <c r="I54150" s="1"/>
      <c r="J54150" s="110"/>
    </row>
    <row r="54151" spans="9:10" x14ac:dyDescent="0.25">
      <c r="I54151" s="1"/>
      <c r="J54151" s="110"/>
    </row>
    <row r="54152" spans="9:10" x14ac:dyDescent="0.25">
      <c r="I54152" s="1"/>
      <c r="J54152" s="110"/>
    </row>
    <row r="54153" spans="9:10" x14ac:dyDescent="0.25">
      <c r="I54153" s="1"/>
      <c r="J54153" s="110"/>
    </row>
    <row r="54154" spans="9:10" x14ac:dyDescent="0.25">
      <c r="I54154" s="1"/>
      <c r="J54154" s="110"/>
    </row>
    <row r="54155" spans="9:10" x14ac:dyDescent="0.25">
      <c r="I54155" s="1"/>
      <c r="J54155" s="110"/>
    </row>
    <row r="54156" spans="9:10" x14ac:dyDescent="0.25">
      <c r="I54156" s="1"/>
      <c r="J54156" s="110"/>
    </row>
    <row r="54157" spans="9:10" x14ac:dyDescent="0.25">
      <c r="I54157" s="1"/>
      <c r="J54157" s="110"/>
    </row>
    <row r="54158" spans="9:10" x14ac:dyDescent="0.25">
      <c r="I54158" s="1"/>
      <c r="J54158" s="110"/>
    </row>
    <row r="54159" spans="9:10" x14ac:dyDescent="0.25">
      <c r="I54159" s="1"/>
      <c r="J54159" s="110"/>
    </row>
    <row r="54160" spans="9:10" x14ac:dyDescent="0.25">
      <c r="I54160" s="1"/>
      <c r="J54160" s="110"/>
    </row>
    <row r="54161" spans="9:10" x14ac:dyDescent="0.25">
      <c r="I54161" s="1"/>
      <c r="J54161" s="110"/>
    </row>
    <row r="54162" spans="9:10" x14ac:dyDescent="0.25">
      <c r="I54162" s="1"/>
      <c r="J54162" s="110"/>
    </row>
    <row r="54163" spans="9:10" x14ac:dyDescent="0.25">
      <c r="I54163" s="1"/>
      <c r="J54163" s="110"/>
    </row>
    <row r="54164" spans="9:10" x14ac:dyDescent="0.25">
      <c r="I54164" s="1"/>
      <c r="J54164" s="110"/>
    </row>
    <row r="54165" spans="9:10" x14ac:dyDescent="0.25">
      <c r="I54165" s="1"/>
      <c r="J54165" s="110"/>
    </row>
    <row r="54166" spans="9:10" x14ac:dyDescent="0.25">
      <c r="I54166" s="1"/>
      <c r="J54166" s="110"/>
    </row>
    <row r="54167" spans="9:10" x14ac:dyDescent="0.25">
      <c r="I54167" s="1"/>
      <c r="J54167" s="110"/>
    </row>
    <row r="54168" spans="9:10" x14ac:dyDescent="0.25">
      <c r="I54168" s="1"/>
      <c r="J54168" s="110"/>
    </row>
    <row r="54169" spans="9:10" x14ac:dyDescent="0.25">
      <c r="I54169" s="1"/>
      <c r="J54169" s="110"/>
    </row>
    <row r="54170" spans="9:10" x14ac:dyDescent="0.25">
      <c r="I54170" s="1"/>
      <c r="J54170" s="110"/>
    </row>
    <row r="54171" spans="9:10" x14ac:dyDescent="0.25">
      <c r="I54171" s="1"/>
      <c r="J54171" s="110"/>
    </row>
    <row r="54172" spans="9:10" x14ac:dyDescent="0.25">
      <c r="I54172" s="1"/>
      <c r="J54172" s="110"/>
    </row>
    <row r="54173" spans="9:10" x14ac:dyDescent="0.25">
      <c r="I54173" s="1"/>
      <c r="J54173" s="110"/>
    </row>
    <row r="54174" spans="9:10" x14ac:dyDescent="0.25">
      <c r="I54174" s="1"/>
      <c r="J54174" s="110"/>
    </row>
    <row r="54175" spans="9:10" x14ac:dyDescent="0.25">
      <c r="I54175" s="1"/>
      <c r="J54175" s="110"/>
    </row>
    <row r="54176" spans="9:10" x14ac:dyDescent="0.25">
      <c r="I54176" s="1"/>
      <c r="J54176" s="110"/>
    </row>
    <row r="54177" spans="9:10" x14ac:dyDescent="0.25">
      <c r="I54177" s="1"/>
      <c r="J54177" s="110"/>
    </row>
    <row r="54178" spans="9:10" x14ac:dyDescent="0.25">
      <c r="I54178" s="1"/>
      <c r="J54178" s="110"/>
    </row>
    <row r="54179" spans="9:10" x14ac:dyDescent="0.25">
      <c r="I54179" s="1"/>
      <c r="J54179" s="110"/>
    </row>
    <row r="54180" spans="9:10" x14ac:dyDescent="0.25">
      <c r="I54180" s="1"/>
      <c r="J54180" s="110"/>
    </row>
    <row r="54181" spans="9:10" x14ac:dyDescent="0.25">
      <c r="I54181" s="1"/>
      <c r="J54181" s="110"/>
    </row>
    <row r="54182" spans="9:10" x14ac:dyDescent="0.25">
      <c r="I54182" s="1"/>
      <c r="J54182" s="110"/>
    </row>
    <row r="54183" spans="9:10" x14ac:dyDescent="0.25">
      <c r="I54183" s="1"/>
      <c r="J54183" s="110"/>
    </row>
    <row r="54184" spans="9:10" x14ac:dyDescent="0.25">
      <c r="I54184" s="1"/>
      <c r="J54184" s="110"/>
    </row>
    <row r="54185" spans="9:10" x14ac:dyDescent="0.25">
      <c r="I54185" s="1"/>
      <c r="J54185" s="110"/>
    </row>
    <row r="54186" spans="9:10" x14ac:dyDescent="0.25">
      <c r="I54186" s="1"/>
      <c r="J54186" s="110"/>
    </row>
    <row r="54187" spans="9:10" x14ac:dyDescent="0.25">
      <c r="I54187" s="1"/>
      <c r="J54187" s="110"/>
    </row>
    <row r="54188" spans="9:10" x14ac:dyDescent="0.25">
      <c r="I54188" s="1"/>
      <c r="J54188" s="110"/>
    </row>
    <row r="54189" spans="9:10" x14ac:dyDescent="0.25">
      <c r="I54189" s="1"/>
      <c r="J54189" s="110"/>
    </row>
    <row r="54190" spans="9:10" x14ac:dyDescent="0.25">
      <c r="I54190" s="1"/>
      <c r="J54190" s="110"/>
    </row>
    <row r="54191" spans="9:10" x14ac:dyDescent="0.25">
      <c r="I54191" s="1"/>
      <c r="J54191" s="110"/>
    </row>
    <row r="54192" spans="9:10" x14ac:dyDescent="0.25">
      <c r="I54192" s="1"/>
      <c r="J54192" s="110"/>
    </row>
    <row r="54193" spans="9:10" x14ac:dyDescent="0.25">
      <c r="I54193" s="1"/>
      <c r="J54193" s="110"/>
    </row>
    <row r="54194" spans="9:10" x14ac:dyDescent="0.25">
      <c r="I54194" s="1"/>
      <c r="J54194" s="110"/>
    </row>
    <row r="54195" spans="9:10" x14ac:dyDescent="0.25">
      <c r="I54195" s="1"/>
      <c r="J54195" s="110"/>
    </row>
    <row r="54196" spans="9:10" x14ac:dyDescent="0.25">
      <c r="I54196" s="1"/>
      <c r="J54196" s="110"/>
    </row>
    <row r="54197" spans="9:10" x14ac:dyDescent="0.25">
      <c r="I54197" s="1"/>
      <c r="J54197" s="110"/>
    </row>
    <row r="54198" spans="9:10" x14ac:dyDescent="0.25">
      <c r="I54198" s="1"/>
      <c r="J54198" s="110"/>
    </row>
    <row r="54199" spans="9:10" x14ac:dyDescent="0.25">
      <c r="I54199" s="1"/>
      <c r="J54199" s="110"/>
    </row>
    <row r="54200" spans="9:10" x14ac:dyDescent="0.25">
      <c r="I54200" s="1"/>
      <c r="J54200" s="110"/>
    </row>
    <row r="54201" spans="9:10" x14ac:dyDescent="0.25">
      <c r="I54201" s="1"/>
      <c r="J54201" s="110"/>
    </row>
    <row r="54202" spans="9:10" x14ac:dyDescent="0.25">
      <c r="I54202" s="1"/>
      <c r="J54202" s="110"/>
    </row>
    <row r="54203" spans="9:10" x14ac:dyDescent="0.25">
      <c r="I54203" s="1"/>
      <c r="J54203" s="110"/>
    </row>
    <row r="54204" spans="9:10" x14ac:dyDescent="0.25">
      <c r="I54204" s="1"/>
      <c r="J54204" s="110"/>
    </row>
    <row r="54205" spans="9:10" x14ac:dyDescent="0.25">
      <c r="I54205" s="1"/>
      <c r="J54205" s="110"/>
    </row>
    <row r="54206" spans="9:10" x14ac:dyDescent="0.25">
      <c r="I54206" s="1"/>
      <c r="J54206" s="110"/>
    </row>
    <row r="54207" spans="9:10" x14ac:dyDescent="0.25">
      <c r="I54207" s="1"/>
      <c r="J54207" s="110"/>
    </row>
    <row r="54208" spans="9:10" x14ac:dyDescent="0.25">
      <c r="I54208" s="1"/>
      <c r="J54208" s="110"/>
    </row>
    <row r="54209" spans="9:10" x14ac:dyDescent="0.25">
      <c r="I54209" s="1"/>
      <c r="J54209" s="110"/>
    </row>
    <row r="54210" spans="9:10" x14ac:dyDescent="0.25">
      <c r="I54210" s="1"/>
      <c r="J54210" s="110"/>
    </row>
    <row r="54211" spans="9:10" x14ac:dyDescent="0.25">
      <c r="I54211" s="1"/>
      <c r="J54211" s="110"/>
    </row>
    <row r="54212" spans="9:10" x14ac:dyDescent="0.25">
      <c r="I54212" s="1"/>
      <c r="J54212" s="110"/>
    </row>
    <row r="54213" spans="9:10" x14ac:dyDescent="0.25">
      <c r="I54213" s="1"/>
      <c r="J54213" s="110"/>
    </row>
    <row r="54214" spans="9:10" x14ac:dyDescent="0.25">
      <c r="I54214" s="1"/>
      <c r="J54214" s="110"/>
    </row>
    <row r="54215" spans="9:10" x14ac:dyDescent="0.25">
      <c r="I54215" s="1"/>
      <c r="J54215" s="110"/>
    </row>
    <row r="54216" spans="9:10" x14ac:dyDescent="0.25">
      <c r="I54216" s="1"/>
      <c r="J54216" s="110"/>
    </row>
    <row r="54217" spans="9:10" x14ac:dyDescent="0.25">
      <c r="I54217" s="1"/>
      <c r="J54217" s="110"/>
    </row>
    <row r="54218" spans="9:10" x14ac:dyDescent="0.25">
      <c r="I54218" s="1"/>
      <c r="J54218" s="110"/>
    </row>
    <row r="54219" spans="9:10" x14ac:dyDescent="0.25">
      <c r="I54219" s="1"/>
      <c r="J54219" s="110"/>
    </row>
    <row r="54220" spans="9:10" x14ac:dyDescent="0.25">
      <c r="I54220" s="1"/>
      <c r="J54220" s="110"/>
    </row>
    <row r="54221" spans="9:10" x14ac:dyDescent="0.25">
      <c r="I54221" s="1"/>
      <c r="J54221" s="110"/>
    </row>
    <row r="54222" spans="9:10" x14ac:dyDescent="0.25">
      <c r="I54222" s="1"/>
      <c r="J54222" s="110"/>
    </row>
    <row r="54223" spans="9:10" x14ac:dyDescent="0.25">
      <c r="I54223" s="1"/>
      <c r="J54223" s="110"/>
    </row>
    <row r="54224" spans="9:10" x14ac:dyDescent="0.25">
      <c r="I54224" s="1"/>
      <c r="J54224" s="110"/>
    </row>
    <row r="54225" spans="9:10" x14ac:dyDescent="0.25">
      <c r="I54225" s="1"/>
      <c r="J54225" s="110"/>
    </row>
    <row r="54226" spans="9:10" x14ac:dyDescent="0.25">
      <c r="I54226" s="1"/>
      <c r="J54226" s="110"/>
    </row>
    <row r="54227" spans="9:10" x14ac:dyDescent="0.25">
      <c r="I54227" s="1"/>
      <c r="J54227" s="110"/>
    </row>
    <row r="54228" spans="9:10" x14ac:dyDescent="0.25">
      <c r="I54228" s="1"/>
      <c r="J54228" s="110"/>
    </row>
    <row r="54229" spans="9:10" x14ac:dyDescent="0.25">
      <c r="I54229" s="1"/>
      <c r="J54229" s="110"/>
    </row>
    <row r="54230" spans="9:10" x14ac:dyDescent="0.25">
      <c r="I54230" s="1"/>
      <c r="J54230" s="110"/>
    </row>
    <row r="54231" spans="9:10" x14ac:dyDescent="0.25">
      <c r="I54231" s="1"/>
      <c r="J54231" s="110"/>
    </row>
    <row r="54232" spans="9:10" x14ac:dyDescent="0.25">
      <c r="I54232" s="1"/>
      <c r="J54232" s="110"/>
    </row>
    <row r="54233" spans="9:10" x14ac:dyDescent="0.25">
      <c r="I54233" s="1"/>
      <c r="J54233" s="110"/>
    </row>
    <row r="54234" spans="9:10" x14ac:dyDescent="0.25">
      <c r="I54234" s="1"/>
      <c r="J54234" s="110"/>
    </row>
    <row r="54235" spans="9:10" x14ac:dyDescent="0.25">
      <c r="I54235" s="1"/>
      <c r="J54235" s="110"/>
    </row>
    <row r="54236" spans="9:10" x14ac:dyDescent="0.25">
      <c r="I54236" s="1"/>
      <c r="J54236" s="110"/>
    </row>
    <row r="54237" spans="9:10" x14ac:dyDescent="0.25">
      <c r="I54237" s="1"/>
      <c r="J54237" s="110"/>
    </row>
    <row r="54238" spans="9:10" x14ac:dyDescent="0.25">
      <c r="I54238" s="1"/>
      <c r="J54238" s="110"/>
    </row>
    <row r="54239" spans="9:10" x14ac:dyDescent="0.25">
      <c r="I54239" s="1"/>
      <c r="J54239" s="110"/>
    </row>
    <row r="54240" spans="9:10" x14ac:dyDescent="0.25">
      <c r="I54240" s="1"/>
      <c r="J54240" s="110"/>
    </row>
    <row r="54241" spans="9:10" x14ac:dyDescent="0.25">
      <c r="I54241" s="1"/>
      <c r="J54241" s="110"/>
    </row>
    <row r="54242" spans="9:10" x14ac:dyDescent="0.25">
      <c r="I54242" s="1"/>
      <c r="J54242" s="110"/>
    </row>
    <row r="54243" spans="9:10" x14ac:dyDescent="0.25">
      <c r="I54243" s="1"/>
      <c r="J54243" s="110"/>
    </row>
    <row r="54244" spans="9:10" x14ac:dyDescent="0.25">
      <c r="I54244" s="1"/>
      <c r="J54244" s="110"/>
    </row>
    <row r="54245" spans="9:10" x14ac:dyDescent="0.25">
      <c r="I54245" s="1"/>
      <c r="J54245" s="110"/>
    </row>
    <row r="54246" spans="9:10" x14ac:dyDescent="0.25">
      <c r="I54246" s="1"/>
      <c r="J54246" s="110"/>
    </row>
    <row r="54247" spans="9:10" x14ac:dyDescent="0.25">
      <c r="I54247" s="1"/>
      <c r="J54247" s="110"/>
    </row>
    <row r="54248" spans="9:10" x14ac:dyDescent="0.25">
      <c r="I54248" s="1"/>
      <c r="J54248" s="110"/>
    </row>
    <row r="54249" spans="9:10" x14ac:dyDescent="0.25">
      <c r="I54249" s="1"/>
      <c r="J54249" s="110"/>
    </row>
    <row r="54250" spans="9:10" x14ac:dyDescent="0.25">
      <c r="I54250" s="1"/>
      <c r="J54250" s="110"/>
    </row>
    <row r="54251" spans="9:10" x14ac:dyDescent="0.25">
      <c r="I54251" s="1"/>
      <c r="J54251" s="110"/>
    </row>
    <row r="54252" spans="9:10" x14ac:dyDescent="0.25">
      <c r="I54252" s="1"/>
      <c r="J54252" s="110"/>
    </row>
    <row r="54253" spans="9:10" x14ac:dyDescent="0.25">
      <c r="I54253" s="1"/>
      <c r="J54253" s="110"/>
    </row>
    <row r="54254" spans="9:10" x14ac:dyDescent="0.25">
      <c r="I54254" s="1"/>
      <c r="J54254" s="110"/>
    </row>
    <row r="54255" spans="9:10" x14ac:dyDescent="0.25">
      <c r="I54255" s="1"/>
      <c r="J54255" s="110"/>
    </row>
    <row r="54256" spans="9:10" x14ac:dyDescent="0.25">
      <c r="I54256" s="1"/>
      <c r="J54256" s="110"/>
    </row>
    <row r="54257" spans="9:10" x14ac:dyDescent="0.25">
      <c r="I54257" s="1"/>
      <c r="J54257" s="110"/>
    </row>
    <row r="54258" spans="9:10" x14ac:dyDescent="0.25">
      <c r="I54258" s="1"/>
      <c r="J54258" s="110"/>
    </row>
    <row r="54259" spans="9:10" x14ac:dyDescent="0.25">
      <c r="I54259" s="1"/>
      <c r="J54259" s="110"/>
    </row>
    <row r="54260" spans="9:10" x14ac:dyDescent="0.25">
      <c r="I54260" s="1"/>
      <c r="J54260" s="110"/>
    </row>
    <row r="54261" spans="9:10" x14ac:dyDescent="0.25">
      <c r="I54261" s="1"/>
      <c r="J54261" s="110"/>
    </row>
    <row r="54262" spans="9:10" x14ac:dyDescent="0.25">
      <c r="I54262" s="1"/>
      <c r="J54262" s="110"/>
    </row>
    <row r="54263" spans="9:10" x14ac:dyDescent="0.25">
      <c r="I54263" s="1"/>
      <c r="J54263" s="110"/>
    </row>
    <row r="54264" spans="9:10" x14ac:dyDescent="0.25">
      <c r="I54264" s="1"/>
      <c r="J54264" s="110"/>
    </row>
    <row r="54265" spans="9:10" x14ac:dyDescent="0.25">
      <c r="I54265" s="1"/>
      <c r="J54265" s="110"/>
    </row>
    <row r="54266" spans="9:10" x14ac:dyDescent="0.25">
      <c r="I54266" s="1"/>
      <c r="J54266" s="110"/>
    </row>
    <row r="54267" spans="9:10" x14ac:dyDescent="0.25">
      <c r="I54267" s="1"/>
      <c r="J54267" s="110"/>
    </row>
    <row r="54268" spans="9:10" x14ac:dyDescent="0.25">
      <c r="I54268" s="1"/>
      <c r="J54268" s="110"/>
    </row>
    <row r="54269" spans="9:10" x14ac:dyDescent="0.25">
      <c r="I54269" s="1"/>
      <c r="J54269" s="110"/>
    </row>
    <row r="54270" spans="9:10" x14ac:dyDescent="0.25">
      <c r="I54270" s="1"/>
      <c r="J54270" s="110"/>
    </row>
    <row r="54271" spans="9:10" x14ac:dyDescent="0.25">
      <c r="I54271" s="1"/>
      <c r="J54271" s="110"/>
    </row>
    <row r="54272" spans="9:10" x14ac:dyDescent="0.25">
      <c r="I54272" s="1"/>
      <c r="J54272" s="110"/>
    </row>
    <row r="54273" spans="9:10" x14ac:dyDescent="0.25">
      <c r="I54273" s="1"/>
      <c r="J54273" s="110"/>
    </row>
    <row r="54274" spans="9:10" x14ac:dyDescent="0.25">
      <c r="I54274" s="1"/>
      <c r="J54274" s="110"/>
    </row>
    <row r="54275" spans="9:10" x14ac:dyDescent="0.25">
      <c r="I54275" s="1"/>
      <c r="J54275" s="110"/>
    </row>
    <row r="54276" spans="9:10" x14ac:dyDescent="0.25">
      <c r="I54276" s="1"/>
      <c r="J54276" s="110"/>
    </row>
    <row r="54277" spans="9:10" x14ac:dyDescent="0.25">
      <c r="I54277" s="1"/>
      <c r="J54277" s="110"/>
    </row>
    <row r="54278" spans="9:10" x14ac:dyDescent="0.25">
      <c r="I54278" s="1"/>
      <c r="J54278" s="110"/>
    </row>
    <row r="54279" spans="9:10" x14ac:dyDescent="0.25">
      <c r="I54279" s="1"/>
      <c r="J54279" s="110"/>
    </row>
    <row r="54280" spans="9:10" x14ac:dyDescent="0.25">
      <c r="I54280" s="1"/>
      <c r="J54280" s="110"/>
    </row>
    <row r="54281" spans="9:10" x14ac:dyDescent="0.25">
      <c r="I54281" s="1"/>
      <c r="J54281" s="110"/>
    </row>
    <row r="54282" spans="9:10" x14ac:dyDescent="0.25">
      <c r="I54282" s="1"/>
      <c r="J54282" s="110"/>
    </row>
    <row r="54283" spans="9:10" x14ac:dyDescent="0.25">
      <c r="I54283" s="1"/>
      <c r="J54283" s="110"/>
    </row>
    <row r="54284" spans="9:10" x14ac:dyDescent="0.25">
      <c r="I54284" s="1"/>
      <c r="J54284" s="110"/>
    </row>
    <row r="54285" spans="9:10" x14ac:dyDescent="0.25">
      <c r="I54285" s="1"/>
      <c r="J54285" s="110"/>
    </row>
    <row r="54286" spans="9:10" x14ac:dyDescent="0.25">
      <c r="I54286" s="1"/>
      <c r="J54286" s="110"/>
    </row>
    <row r="54287" spans="9:10" x14ac:dyDescent="0.25">
      <c r="I54287" s="1"/>
      <c r="J54287" s="110"/>
    </row>
    <row r="54288" spans="9:10" x14ac:dyDescent="0.25">
      <c r="I54288" s="1"/>
      <c r="J54288" s="110"/>
    </row>
    <row r="54289" spans="9:10" x14ac:dyDescent="0.25">
      <c r="I54289" s="1"/>
      <c r="J54289" s="110"/>
    </row>
    <row r="54290" spans="9:10" x14ac:dyDescent="0.25">
      <c r="I54290" s="1"/>
      <c r="J54290" s="110"/>
    </row>
    <row r="54291" spans="9:10" x14ac:dyDescent="0.25">
      <c r="I54291" s="1"/>
      <c r="J54291" s="110"/>
    </row>
    <row r="54292" spans="9:10" x14ac:dyDescent="0.25">
      <c r="I54292" s="1"/>
      <c r="J54292" s="110"/>
    </row>
    <row r="54293" spans="9:10" x14ac:dyDescent="0.25">
      <c r="I54293" s="1"/>
      <c r="J54293" s="110"/>
    </row>
    <row r="54294" spans="9:10" x14ac:dyDescent="0.25">
      <c r="I54294" s="1"/>
      <c r="J54294" s="110"/>
    </row>
    <row r="54295" spans="9:10" x14ac:dyDescent="0.25">
      <c r="I54295" s="1"/>
      <c r="J54295" s="110"/>
    </row>
    <row r="54296" spans="9:10" x14ac:dyDescent="0.25">
      <c r="I54296" s="1"/>
      <c r="J54296" s="110"/>
    </row>
    <row r="54297" spans="9:10" x14ac:dyDescent="0.25">
      <c r="I54297" s="1"/>
      <c r="J54297" s="110"/>
    </row>
    <row r="54298" spans="9:10" x14ac:dyDescent="0.25">
      <c r="I54298" s="1"/>
      <c r="J54298" s="110"/>
    </row>
    <row r="54299" spans="9:10" x14ac:dyDescent="0.25">
      <c r="I54299" s="1"/>
      <c r="J54299" s="110"/>
    </row>
    <row r="54300" spans="9:10" x14ac:dyDescent="0.25">
      <c r="I54300" s="1"/>
      <c r="J54300" s="110"/>
    </row>
    <row r="54301" spans="9:10" x14ac:dyDescent="0.25">
      <c r="I54301" s="1"/>
      <c r="J54301" s="110"/>
    </row>
    <row r="54302" spans="9:10" x14ac:dyDescent="0.25">
      <c r="I54302" s="1"/>
      <c r="J54302" s="110"/>
    </row>
    <row r="54303" spans="9:10" x14ac:dyDescent="0.25">
      <c r="I54303" s="1"/>
      <c r="J54303" s="110"/>
    </row>
    <row r="54304" spans="9:10" x14ac:dyDescent="0.25">
      <c r="I54304" s="1"/>
      <c r="J54304" s="110"/>
    </row>
    <row r="54305" spans="9:10" x14ac:dyDescent="0.25">
      <c r="I54305" s="1"/>
      <c r="J54305" s="110"/>
    </row>
    <row r="54306" spans="9:10" x14ac:dyDescent="0.25">
      <c r="I54306" s="1"/>
      <c r="J54306" s="110"/>
    </row>
    <row r="54307" spans="9:10" x14ac:dyDescent="0.25">
      <c r="I54307" s="1"/>
      <c r="J54307" s="110"/>
    </row>
    <row r="54308" spans="9:10" x14ac:dyDescent="0.25">
      <c r="I54308" s="1"/>
      <c r="J54308" s="110"/>
    </row>
    <row r="54309" spans="9:10" x14ac:dyDescent="0.25">
      <c r="I54309" s="1"/>
      <c r="J54309" s="110"/>
    </row>
    <row r="54310" spans="9:10" x14ac:dyDescent="0.25">
      <c r="I54310" s="1"/>
      <c r="J54310" s="110"/>
    </row>
    <row r="54311" spans="9:10" x14ac:dyDescent="0.25">
      <c r="I54311" s="1"/>
      <c r="J54311" s="110"/>
    </row>
    <row r="54312" spans="9:10" x14ac:dyDescent="0.25">
      <c r="I54312" s="1"/>
      <c r="J54312" s="110"/>
    </row>
    <row r="54313" spans="9:10" x14ac:dyDescent="0.25">
      <c r="I54313" s="1"/>
      <c r="J54313" s="110"/>
    </row>
    <row r="54314" spans="9:10" x14ac:dyDescent="0.25">
      <c r="I54314" s="1"/>
      <c r="J54314" s="110"/>
    </row>
    <row r="54315" spans="9:10" x14ac:dyDescent="0.25">
      <c r="I54315" s="1"/>
      <c r="J54315" s="110"/>
    </row>
    <row r="54316" spans="9:10" x14ac:dyDescent="0.25">
      <c r="I54316" s="1"/>
      <c r="J54316" s="110"/>
    </row>
    <row r="54317" spans="9:10" x14ac:dyDescent="0.25">
      <c r="I54317" s="1"/>
      <c r="J54317" s="110"/>
    </row>
    <row r="54318" spans="9:10" x14ac:dyDescent="0.25">
      <c r="I54318" s="1"/>
      <c r="J54318" s="110"/>
    </row>
    <row r="54319" spans="9:10" x14ac:dyDescent="0.25">
      <c r="I54319" s="1"/>
      <c r="J54319" s="110"/>
    </row>
    <row r="54320" spans="9:10" x14ac:dyDescent="0.25">
      <c r="I54320" s="1"/>
      <c r="J54320" s="110"/>
    </row>
    <row r="54321" spans="9:10" x14ac:dyDescent="0.25">
      <c r="I54321" s="1"/>
      <c r="J54321" s="110"/>
    </row>
    <row r="54322" spans="9:10" x14ac:dyDescent="0.25">
      <c r="I54322" s="1"/>
      <c r="J54322" s="110"/>
    </row>
    <row r="54323" spans="9:10" x14ac:dyDescent="0.25">
      <c r="I54323" s="1"/>
      <c r="J54323" s="110"/>
    </row>
    <row r="54324" spans="9:10" x14ac:dyDescent="0.25">
      <c r="I54324" s="1"/>
      <c r="J54324" s="110"/>
    </row>
    <row r="54325" spans="9:10" x14ac:dyDescent="0.25">
      <c r="I54325" s="1"/>
      <c r="J54325" s="110"/>
    </row>
    <row r="54326" spans="9:10" x14ac:dyDescent="0.25">
      <c r="I54326" s="1"/>
      <c r="J54326" s="110"/>
    </row>
    <row r="54327" spans="9:10" x14ac:dyDescent="0.25">
      <c r="I54327" s="1"/>
      <c r="J54327" s="110"/>
    </row>
    <row r="54328" spans="9:10" x14ac:dyDescent="0.25">
      <c r="I54328" s="1"/>
      <c r="J54328" s="110"/>
    </row>
    <row r="54329" spans="9:10" x14ac:dyDescent="0.25">
      <c r="I54329" s="1"/>
      <c r="J54329" s="110"/>
    </row>
    <row r="54330" spans="9:10" x14ac:dyDescent="0.25">
      <c r="I54330" s="1"/>
      <c r="J54330" s="110"/>
    </row>
    <row r="54331" spans="9:10" x14ac:dyDescent="0.25">
      <c r="I54331" s="1"/>
      <c r="J54331" s="110"/>
    </row>
    <row r="54332" spans="9:10" x14ac:dyDescent="0.25">
      <c r="I54332" s="1"/>
      <c r="J54332" s="110"/>
    </row>
    <row r="54333" spans="9:10" x14ac:dyDescent="0.25">
      <c r="I54333" s="1"/>
      <c r="J54333" s="110"/>
    </row>
    <row r="54334" spans="9:10" x14ac:dyDescent="0.25">
      <c r="I54334" s="1"/>
      <c r="J54334" s="110"/>
    </row>
    <row r="54335" spans="9:10" x14ac:dyDescent="0.25">
      <c r="I54335" s="1"/>
      <c r="J54335" s="110"/>
    </row>
    <row r="54336" spans="9:10" x14ac:dyDescent="0.25">
      <c r="I54336" s="1"/>
      <c r="J54336" s="110"/>
    </row>
    <row r="54337" spans="9:10" x14ac:dyDescent="0.25">
      <c r="I54337" s="1"/>
      <c r="J54337" s="110"/>
    </row>
    <row r="54338" spans="9:10" x14ac:dyDescent="0.25">
      <c r="I54338" s="1"/>
      <c r="J54338" s="110"/>
    </row>
    <row r="54339" spans="9:10" x14ac:dyDescent="0.25">
      <c r="I54339" s="1"/>
      <c r="J54339" s="110"/>
    </row>
    <row r="54340" spans="9:10" x14ac:dyDescent="0.25">
      <c r="I54340" s="1"/>
      <c r="J54340" s="110"/>
    </row>
    <row r="54341" spans="9:10" x14ac:dyDescent="0.25">
      <c r="I54341" s="1"/>
      <c r="J54341" s="110"/>
    </row>
    <row r="54342" spans="9:10" x14ac:dyDescent="0.25">
      <c r="I54342" s="1"/>
      <c r="J54342" s="110"/>
    </row>
    <row r="54343" spans="9:10" x14ac:dyDescent="0.25">
      <c r="I54343" s="1"/>
      <c r="J54343" s="110"/>
    </row>
    <row r="54344" spans="9:10" x14ac:dyDescent="0.25">
      <c r="I54344" s="1"/>
      <c r="J54344" s="110"/>
    </row>
    <row r="54345" spans="9:10" x14ac:dyDescent="0.25">
      <c r="I54345" s="1"/>
      <c r="J54345" s="110"/>
    </row>
    <row r="54346" spans="9:10" x14ac:dyDescent="0.25">
      <c r="I54346" s="1"/>
      <c r="J54346" s="110"/>
    </row>
    <row r="54347" spans="9:10" x14ac:dyDescent="0.25">
      <c r="I54347" s="1"/>
      <c r="J54347" s="110"/>
    </row>
    <row r="54348" spans="9:10" x14ac:dyDescent="0.25">
      <c r="I54348" s="1"/>
      <c r="J54348" s="110"/>
    </row>
    <row r="54349" spans="9:10" x14ac:dyDescent="0.25">
      <c r="I54349" s="1"/>
      <c r="J54349" s="110"/>
    </row>
    <row r="54350" spans="9:10" x14ac:dyDescent="0.25">
      <c r="I54350" s="1"/>
      <c r="J54350" s="110"/>
    </row>
    <row r="54351" spans="9:10" x14ac:dyDescent="0.25">
      <c r="I54351" s="1"/>
      <c r="J54351" s="110"/>
    </row>
    <row r="54352" spans="9:10" x14ac:dyDescent="0.25">
      <c r="I54352" s="1"/>
      <c r="J54352" s="110"/>
    </row>
    <row r="54353" spans="9:10" x14ac:dyDescent="0.25">
      <c r="I54353" s="1"/>
      <c r="J54353" s="110"/>
    </row>
    <row r="54354" spans="9:10" x14ac:dyDescent="0.25">
      <c r="I54354" s="1"/>
      <c r="J54354" s="110"/>
    </row>
    <row r="54355" spans="9:10" x14ac:dyDescent="0.25">
      <c r="I54355" s="1"/>
      <c r="J54355" s="110"/>
    </row>
    <row r="54356" spans="9:10" x14ac:dyDescent="0.25">
      <c r="I54356" s="1"/>
      <c r="J54356" s="110"/>
    </row>
    <row r="54357" spans="9:10" x14ac:dyDescent="0.25">
      <c r="I54357" s="1"/>
      <c r="J54357" s="110"/>
    </row>
    <row r="54358" spans="9:10" x14ac:dyDescent="0.25">
      <c r="I54358" s="1"/>
      <c r="J54358" s="110"/>
    </row>
    <row r="54359" spans="9:10" x14ac:dyDescent="0.25">
      <c r="I54359" s="1"/>
      <c r="J54359" s="110"/>
    </row>
    <row r="54360" spans="9:10" x14ac:dyDescent="0.25">
      <c r="I54360" s="1"/>
      <c r="J54360" s="110"/>
    </row>
    <row r="54361" spans="9:10" x14ac:dyDescent="0.25">
      <c r="I54361" s="1"/>
      <c r="J54361" s="110"/>
    </row>
    <row r="54362" spans="9:10" x14ac:dyDescent="0.25">
      <c r="I54362" s="1"/>
      <c r="J54362" s="110"/>
    </row>
    <row r="54363" spans="9:10" x14ac:dyDescent="0.25">
      <c r="I54363" s="1"/>
      <c r="J54363" s="110"/>
    </row>
    <row r="54364" spans="9:10" x14ac:dyDescent="0.25">
      <c r="I54364" s="1"/>
      <c r="J54364" s="110"/>
    </row>
    <row r="54365" spans="9:10" x14ac:dyDescent="0.25">
      <c r="I54365" s="1"/>
      <c r="J54365" s="110"/>
    </row>
    <row r="54366" spans="9:10" x14ac:dyDescent="0.25">
      <c r="I54366" s="1"/>
      <c r="J54366" s="110"/>
    </row>
    <row r="54367" spans="9:10" x14ac:dyDescent="0.25">
      <c r="I54367" s="1"/>
      <c r="J54367" s="110"/>
    </row>
    <row r="54368" spans="9:10" x14ac:dyDescent="0.25">
      <c r="I54368" s="1"/>
      <c r="J54368" s="110"/>
    </row>
    <row r="54369" spans="9:10" x14ac:dyDescent="0.25">
      <c r="I54369" s="1"/>
      <c r="J54369" s="110"/>
    </row>
    <row r="54370" spans="9:10" x14ac:dyDescent="0.25">
      <c r="I54370" s="1"/>
      <c r="J54370" s="110"/>
    </row>
    <row r="54371" spans="9:10" x14ac:dyDescent="0.25">
      <c r="I54371" s="1"/>
      <c r="J54371" s="110"/>
    </row>
    <row r="54372" spans="9:10" x14ac:dyDescent="0.25">
      <c r="I54372" s="1"/>
      <c r="J54372" s="110"/>
    </row>
    <row r="54373" spans="9:10" x14ac:dyDescent="0.25">
      <c r="I54373" s="1"/>
      <c r="J54373" s="110"/>
    </row>
    <row r="54374" spans="9:10" x14ac:dyDescent="0.25">
      <c r="I54374" s="1"/>
      <c r="J54374" s="110"/>
    </row>
    <row r="54375" spans="9:10" x14ac:dyDescent="0.25">
      <c r="I54375" s="1"/>
      <c r="J54375" s="110"/>
    </row>
    <row r="54376" spans="9:10" x14ac:dyDescent="0.25">
      <c r="I54376" s="1"/>
      <c r="J54376" s="110"/>
    </row>
    <row r="54377" spans="9:10" x14ac:dyDescent="0.25">
      <c r="I54377" s="1"/>
      <c r="J54377" s="110"/>
    </row>
    <row r="54378" spans="9:10" x14ac:dyDescent="0.25">
      <c r="I54378" s="1"/>
      <c r="J54378" s="110"/>
    </row>
    <row r="54379" spans="9:10" x14ac:dyDescent="0.25">
      <c r="I54379" s="1"/>
      <c r="J54379" s="110"/>
    </row>
    <row r="54380" spans="9:10" x14ac:dyDescent="0.25">
      <c r="I54380" s="1"/>
      <c r="J54380" s="110"/>
    </row>
    <row r="54381" spans="9:10" x14ac:dyDescent="0.25">
      <c r="I54381" s="1"/>
      <c r="J54381" s="110"/>
    </row>
    <row r="54382" spans="9:10" x14ac:dyDescent="0.25">
      <c r="I54382" s="1"/>
      <c r="J54382" s="110"/>
    </row>
    <row r="54383" spans="9:10" x14ac:dyDescent="0.25">
      <c r="I54383" s="1"/>
      <c r="J54383" s="110"/>
    </row>
    <row r="54384" spans="9:10" x14ac:dyDescent="0.25">
      <c r="I54384" s="1"/>
      <c r="J54384" s="110"/>
    </row>
    <row r="54385" spans="9:10" x14ac:dyDescent="0.25">
      <c r="I54385" s="1"/>
      <c r="J54385" s="110"/>
    </row>
    <row r="54386" spans="9:10" x14ac:dyDescent="0.25">
      <c r="I54386" s="1"/>
      <c r="J54386" s="110"/>
    </row>
    <row r="54387" spans="9:10" x14ac:dyDescent="0.25">
      <c r="I54387" s="1"/>
      <c r="J54387" s="110"/>
    </row>
    <row r="54388" spans="9:10" x14ac:dyDescent="0.25">
      <c r="I54388" s="1"/>
      <c r="J54388" s="110"/>
    </row>
    <row r="54389" spans="9:10" x14ac:dyDescent="0.25">
      <c r="I54389" s="1"/>
      <c r="J54389" s="110"/>
    </row>
    <row r="54390" spans="9:10" x14ac:dyDescent="0.25">
      <c r="I54390" s="1"/>
      <c r="J54390" s="110"/>
    </row>
    <row r="54391" spans="9:10" x14ac:dyDescent="0.25">
      <c r="I54391" s="1"/>
      <c r="J54391" s="110"/>
    </row>
    <row r="54392" spans="9:10" x14ac:dyDescent="0.25">
      <c r="I54392" s="1"/>
      <c r="J54392" s="110"/>
    </row>
    <row r="54393" spans="9:10" x14ac:dyDescent="0.25">
      <c r="I54393" s="1"/>
      <c r="J54393" s="110"/>
    </row>
    <row r="54394" spans="9:10" x14ac:dyDescent="0.25">
      <c r="I54394" s="1"/>
      <c r="J54394" s="110"/>
    </row>
    <row r="54395" spans="9:10" x14ac:dyDescent="0.25">
      <c r="I54395" s="1"/>
      <c r="J54395" s="110"/>
    </row>
    <row r="54396" spans="9:10" x14ac:dyDescent="0.25">
      <c r="I54396" s="1"/>
      <c r="J54396" s="110"/>
    </row>
    <row r="54397" spans="9:10" x14ac:dyDescent="0.25">
      <c r="I54397" s="1"/>
      <c r="J54397" s="110"/>
    </row>
    <row r="54398" spans="9:10" x14ac:dyDescent="0.25">
      <c r="I54398" s="1"/>
      <c r="J54398" s="110"/>
    </row>
    <row r="54399" spans="9:10" x14ac:dyDescent="0.25">
      <c r="I54399" s="1"/>
      <c r="J54399" s="110"/>
    </row>
    <row r="54400" spans="9:10" x14ac:dyDescent="0.25">
      <c r="I54400" s="1"/>
      <c r="J54400" s="110"/>
    </row>
    <row r="54401" spans="9:10" x14ac:dyDescent="0.25">
      <c r="I54401" s="1"/>
      <c r="J54401" s="110"/>
    </row>
    <row r="54402" spans="9:10" x14ac:dyDescent="0.25">
      <c r="I54402" s="1"/>
      <c r="J54402" s="110"/>
    </row>
    <row r="54403" spans="9:10" x14ac:dyDescent="0.25">
      <c r="I54403" s="1"/>
      <c r="J54403" s="110"/>
    </row>
    <row r="54404" spans="9:10" x14ac:dyDescent="0.25">
      <c r="I54404" s="1"/>
      <c r="J54404" s="110"/>
    </row>
    <row r="54405" spans="9:10" x14ac:dyDescent="0.25">
      <c r="I54405" s="1"/>
      <c r="J54405" s="110"/>
    </row>
    <row r="54406" spans="9:10" x14ac:dyDescent="0.25">
      <c r="I54406" s="1"/>
      <c r="J54406" s="110"/>
    </row>
    <row r="54407" spans="9:10" x14ac:dyDescent="0.25">
      <c r="I54407" s="1"/>
      <c r="J54407" s="110"/>
    </row>
    <row r="54408" spans="9:10" x14ac:dyDescent="0.25">
      <c r="I54408" s="1"/>
      <c r="J54408" s="110"/>
    </row>
    <row r="54409" spans="9:10" x14ac:dyDescent="0.25">
      <c r="I54409" s="1"/>
      <c r="J54409" s="110"/>
    </row>
    <row r="54410" spans="9:10" x14ac:dyDescent="0.25">
      <c r="I54410" s="1"/>
      <c r="J54410" s="110"/>
    </row>
    <row r="54411" spans="9:10" x14ac:dyDescent="0.25">
      <c r="I54411" s="1"/>
      <c r="J54411" s="110"/>
    </row>
    <row r="54412" spans="9:10" x14ac:dyDescent="0.25">
      <c r="I54412" s="1"/>
      <c r="J54412" s="110"/>
    </row>
    <row r="54413" spans="9:10" x14ac:dyDescent="0.25">
      <c r="I54413" s="1"/>
      <c r="J54413" s="110"/>
    </row>
    <row r="54414" spans="9:10" x14ac:dyDescent="0.25">
      <c r="I54414" s="1"/>
      <c r="J54414" s="110"/>
    </row>
    <row r="54415" spans="9:10" x14ac:dyDescent="0.25">
      <c r="I54415" s="1"/>
      <c r="J54415" s="110"/>
    </row>
    <row r="54416" spans="9:10" x14ac:dyDescent="0.25">
      <c r="I54416" s="1"/>
      <c r="J54416" s="110"/>
    </row>
    <row r="54417" spans="9:10" x14ac:dyDescent="0.25">
      <c r="I54417" s="1"/>
      <c r="J54417" s="110"/>
    </row>
    <row r="54418" spans="9:10" x14ac:dyDescent="0.25">
      <c r="I54418" s="1"/>
      <c r="J54418" s="110"/>
    </row>
    <row r="54419" spans="9:10" x14ac:dyDescent="0.25">
      <c r="I54419" s="1"/>
      <c r="J54419" s="110"/>
    </row>
    <row r="54420" spans="9:10" x14ac:dyDescent="0.25">
      <c r="I54420" s="1"/>
      <c r="J54420" s="110"/>
    </row>
    <row r="54421" spans="9:10" x14ac:dyDescent="0.25">
      <c r="I54421" s="1"/>
      <c r="J54421" s="110"/>
    </row>
    <row r="54422" spans="9:10" x14ac:dyDescent="0.25">
      <c r="I54422" s="1"/>
      <c r="J54422" s="110"/>
    </row>
    <row r="54423" spans="9:10" x14ac:dyDescent="0.25">
      <c r="I54423" s="1"/>
      <c r="J54423" s="110"/>
    </row>
    <row r="54424" spans="9:10" x14ac:dyDescent="0.25">
      <c r="I54424" s="1"/>
      <c r="J54424" s="110"/>
    </row>
    <row r="54425" spans="9:10" x14ac:dyDescent="0.25">
      <c r="I54425" s="1"/>
      <c r="J54425" s="110"/>
    </row>
    <row r="54426" spans="9:10" x14ac:dyDescent="0.25">
      <c r="I54426" s="1"/>
      <c r="J54426" s="110"/>
    </row>
    <row r="54427" spans="9:10" x14ac:dyDescent="0.25">
      <c r="I54427" s="1"/>
      <c r="J54427" s="110"/>
    </row>
    <row r="54428" spans="9:10" x14ac:dyDescent="0.25">
      <c r="I54428" s="1"/>
      <c r="J54428" s="110"/>
    </row>
    <row r="54429" spans="9:10" x14ac:dyDescent="0.25">
      <c r="I54429" s="1"/>
      <c r="J54429" s="110"/>
    </row>
    <row r="54430" spans="9:10" x14ac:dyDescent="0.25">
      <c r="I54430" s="1"/>
      <c r="J54430" s="110"/>
    </row>
    <row r="54431" spans="9:10" x14ac:dyDescent="0.25">
      <c r="I54431" s="1"/>
      <c r="J54431" s="110"/>
    </row>
    <row r="54432" spans="9:10" x14ac:dyDescent="0.25">
      <c r="I54432" s="1"/>
      <c r="J54432" s="110"/>
    </row>
    <row r="54433" spans="9:10" x14ac:dyDescent="0.25">
      <c r="I54433" s="1"/>
      <c r="J54433" s="110"/>
    </row>
    <row r="54434" spans="9:10" x14ac:dyDescent="0.25">
      <c r="I54434" s="1"/>
      <c r="J54434" s="110"/>
    </row>
    <row r="54435" spans="9:10" x14ac:dyDescent="0.25">
      <c r="I54435" s="1"/>
      <c r="J54435" s="110"/>
    </row>
    <row r="54436" spans="9:10" x14ac:dyDescent="0.25">
      <c r="I54436" s="1"/>
      <c r="J54436" s="110"/>
    </row>
    <row r="54437" spans="9:10" x14ac:dyDescent="0.25">
      <c r="I54437" s="1"/>
      <c r="J54437" s="110"/>
    </row>
    <row r="54438" spans="9:10" x14ac:dyDescent="0.25">
      <c r="I54438" s="1"/>
      <c r="J54438" s="110"/>
    </row>
    <row r="54439" spans="9:10" x14ac:dyDescent="0.25">
      <c r="I54439" s="1"/>
      <c r="J54439" s="110"/>
    </row>
    <row r="54440" spans="9:10" x14ac:dyDescent="0.25">
      <c r="I54440" s="1"/>
      <c r="J54440" s="110"/>
    </row>
    <row r="54441" spans="9:10" x14ac:dyDescent="0.25">
      <c r="I54441" s="1"/>
      <c r="J54441" s="110"/>
    </row>
    <row r="54442" spans="9:10" x14ac:dyDescent="0.25">
      <c r="I54442" s="1"/>
      <c r="J54442" s="110"/>
    </row>
    <row r="54443" spans="9:10" x14ac:dyDescent="0.25">
      <c r="I54443" s="1"/>
      <c r="J54443" s="110"/>
    </row>
    <row r="54444" spans="9:10" x14ac:dyDescent="0.25">
      <c r="I54444" s="1"/>
      <c r="J54444" s="110"/>
    </row>
    <row r="54445" spans="9:10" x14ac:dyDescent="0.25">
      <c r="I54445" s="1"/>
      <c r="J54445" s="110"/>
    </row>
    <row r="54446" spans="9:10" x14ac:dyDescent="0.25">
      <c r="I54446" s="1"/>
      <c r="J54446" s="110"/>
    </row>
    <row r="54447" spans="9:10" x14ac:dyDescent="0.25">
      <c r="I54447" s="1"/>
      <c r="J54447" s="110"/>
    </row>
    <row r="54448" spans="9:10" x14ac:dyDescent="0.25">
      <c r="I54448" s="1"/>
      <c r="J54448" s="110"/>
    </row>
    <row r="54449" spans="9:10" x14ac:dyDescent="0.25">
      <c r="I54449" s="1"/>
      <c r="J54449" s="110"/>
    </row>
    <row r="54450" spans="9:10" x14ac:dyDescent="0.25">
      <c r="I54450" s="1"/>
      <c r="J54450" s="110"/>
    </row>
    <row r="54451" spans="9:10" x14ac:dyDescent="0.25">
      <c r="I54451" s="1"/>
      <c r="J54451" s="110"/>
    </row>
    <row r="54452" spans="9:10" x14ac:dyDescent="0.25">
      <c r="I54452" s="1"/>
      <c r="J54452" s="110"/>
    </row>
    <row r="54453" spans="9:10" x14ac:dyDescent="0.25">
      <c r="I54453" s="1"/>
      <c r="J54453" s="110"/>
    </row>
    <row r="54454" spans="9:10" x14ac:dyDescent="0.25">
      <c r="I54454" s="1"/>
      <c r="J54454" s="110"/>
    </row>
    <row r="54455" spans="9:10" x14ac:dyDescent="0.25">
      <c r="I54455" s="1"/>
      <c r="J54455" s="110"/>
    </row>
    <row r="54456" spans="9:10" x14ac:dyDescent="0.25">
      <c r="I54456" s="1"/>
      <c r="J54456" s="110"/>
    </row>
    <row r="54457" spans="9:10" x14ac:dyDescent="0.25">
      <c r="I54457" s="1"/>
      <c r="J54457" s="110"/>
    </row>
    <row r="54458" spans="9:10" x14ac:dyDescent="0.25">
      <c r="I54458" s="1"/>
      <c r="J54458" s="110"/>
    </row>
    <row r="54459" spans="9:10" x14ac:dyDescent="0.25">
      <c r="I54459" s="1"/>
      <c r="J54459" s="110"/>
    </row>
    <row r="54460" spans="9:10" x14ac:dyDescent="0.25">
      <c r="I54460" s="1"/>
      <c r="J54460" s="110"/>
    </row>
    <row r="54461" spans="9:10" x14ac:dyDescent="0.25">
      <c r="I54461" s="1"/>
      <c r="J54461" s="110"/>
    </row>
    <row r="54462" spans="9:10" x14ac:dyDescent="0.25">
      <c r="I54462" s="1"/>
      <c r="J54462" s="110"/>
    </row>
    <row r="54463" spans="9:10" x14ac:dyDescent="0.25">
      <c r="I54463" s="1"/>
      <c r="J54463" s="110"/>
    </row>
    <row r="54464" spans="9:10" x14ac:dyDescent="0.25">
      <c r="I54464" s="1"/>
      <c r="J54464" s="110"/>
    </row>
    <row r="54465" spans="9:10" x14ac:dyDescent="0.25">
      <c r="I54465" s="1"/>
      <c r="J54465" s="110"/>
    </row>
    <row r="54466" spans="9:10" x14ac:dyDescent="0.25">
      <c r="I54466" s="1"/>
      <c r="J54466" s="110"/>
    </row>
    <row r="54467" spans="9:10" x14ac:dyDescent="0.25">
      <c r="I54467" s="1"/>
      <c r="J54467" s="110"/>
    </row>
    <row r="54468" spans="9:10" x14ac:dyDescent="0.25">
      <c r="I54468" s="1"/>
      <c r="J54468" s="110"/>
    </row>
    <row r="54469" spans="9:10" x14ac:dyDescent="0.25">
      <c r="I54469" s="1"/>
      <c r="J54469" s="110"/>
    </row>
    <row r="54470" spans="9:10" x14ac:dyDescent="0.25">
      <c r="I54470" s="1"/>
      <c r="J54470" s="110"/>
    </row>
    <row r="54471" spans="9:10" x14ac:dyDescent="0.25">
      <c r="I54471" s="1"/>
      <c r="J54471" s="110"/>
    </row>
    <row r="54472" spans="9:10" x14ac:dyDescent="0.25">
      <c r="I54472" s="1"/>
      <c r="J54472" s="110"/>
    </row>
    <row r="54473" spans="9:10" x14ac:dyDescent="0.25">
      <c r="I54473" s="1"/>
      <c r="J54473" s="110"/>
    </row>
    <row r="54474" spans="9:10" x14ac:dyDescent="0.25">
      <c r="I54474" s="1"/>
      <c r="J54474" s="110"/>
    </row>
    <row r="54475" spans="9:10" x14ac:dyDescent="0.25">
      <c r="I54475" s="1"/>
      <c r="J54475" s="110"/>
    </row>
    <row r="54476" spans="9:10" x14ac:dyDescent="0.25">
      <c r="I54476" s="1"/>
      <c r="J54476" s="110"/>
    </row>
    <row r="54477" spans="9:10" x14ac:dyDescent="0.25">
      <c r="I54477" s="1"/>
      <c r="J54477" s="110"/>
    </row>
    <row r="54478" spans="9:10" x14ac:dyDescent="0.25">
      <c r="I54478" s="1"/>
      <c r="J54478" s="110"/>
    </row>
    <row r="54479" spans="9:10" x14ac:dyDescent="0.25">
      <c r="I54479" s="1"/>
      <c r="J54479" s="110"/>
    </row>
    <row r="54480" spans="9:10" x14ac:dyDescent="0.25">
      <c r="I54480" s="1"/>
      <c r="J54480" s="110"/>
    </row>
    <row r="54481" spans="9:10" x14ac:dyDescent="0.25">
      <c r="I54481" s="1"/>
      <c r="J54481" s="110"/>
    </row>
    <row r="54482" spans="9:10" x14ac:dyDescent="0.25">
      <c r="I54482" s="1"/>
      <c r="J54482" s="110"/>
    </row>
    <row r="54483" spans="9:10" x14ac:dyDescent="0.25">
      <c r="I54483" s="1"/>
      <c r="J54483" s="110"/>
    </row>
    <row r="54484" spans="9:10" x14ac:dyDescent="0.25">
      <c r="I54484" s="1"/>
      <c r="J54484" s="110"/>
    </row>
    <row r="54485" spans="9:10" x14ac:dyDescent="0.25">
      <c r="I54485" s="1"/>
      <c r="J54485" s="110"/>
    </row>
    <row r="54486" spans="9:10" x14ac:dyDescent="0.25">
      <c r="I54486" s="1"/>
      <c r="J54486" s="110"/>
    </row>
    <row r="54487" spans="9:10" x14ac:dyDescent="0.25">
      <c r="I54487" s="1"/>
      <c r="J54487" s="110"/>
    </row>
    <row r="54488" spans="9:10" x14ac:dyDescent="0.25">
      <c r="I54488" s="1"/>
      <c r="J54488" s="110"/>
    </row>
    <row r="54489" spans="9:10" x14ac:dyDescent="0.25">
      <c r="I54489" s="1"/>
      <c r="J54489" s="110"/>
    </row>
    <row r="54490" spans="9:10" x14ac:dyDescent="0.25">
      <c r="I54490" s="1"/>
      <c r="J54490" s="110"/>
    </row>
    <row r="54491" spans="9:10" x14ac:dyDescent="0.25">
      <c r="I54491" s="1"/>
      <c r="J54491" s="110"/>
    </row>
    <row r="54492" spans="9:10" x14ac:dyDescent="0.25">
      <c r="I54492" s="1"/>
      <c r="J54492" s="110"/>
    </row>
    <row r="54493" spans="9:10" x14ac:dyDescent="0.25">
      <c r="I54493" s="1"/>
      <c r="J54493" s="110"/>
    </row>
    <row r="54494" spans="9:10" x14ac:dyDescent="0.25">
      <c r="I54494" s="1"/>
      <c r="J54494" s="110"/>
    </row>
    <row r="54495" spans="9:10" x14ac:dyDescent="0.25">
      <c r="I54495" s="1"/>
      <c r="J54495" s="110"/>
    </row>
    <row r="54496" spans="9:10" x14ac:dyDescent="0.25">
      <c r="I54496" s="1"/>
      <c r="J54496" s="110"/>
    </row>
    <row r="54497" spans="9:10" x14ac:dyDescent="0.25">
      <c r="I54497" s="1"/>
      <c r="J54497" s="110"/>
    </row>
    <row r="54498" spans="9:10" x14ac:dyDescent="0.25">
      <c r="I54498" s="1"/>
      <c r="J54498" s="110"/>
    </row>
    <row r="54499" spans="9:10" x14ac:dyDescent="0.25">
      <c r="I54499" s="1"/>
      <c r="J54499" s="110"/>
    </row>
    <row r="54500" spans="9:10" x14ac:dyDescent="0.25">
      <c r="I54500" s="1"/>
      <c r="J54500" s="110"/>
    </row>
    <row r="54501" spans="9:10" x14ac:dyDescent="0.25">
      <c r="I54501" s="1"/>
      <c r="J54501" s="110"/>
    </row>
    <row r="54502" spans="9:10" x14ac:dyDescent="0.25">
      <c r="I54502" s="1"/>
      <c r="J54502" s="110"/>
    </row>
    <row r="54503" spans="9:10" x14ac:dyDescent="0.25">
      <c r="I54503" s="1"/>
      <c r="J54503" s="110"/>
    </row>
    <row r="54504" spans="9:10" x14ac:dyDescent="0.25">
      <c r="I54504" s="1"/>
      <c r="J54504" s="110"/>
    </row>
    <row r="54505" spans="9:10" x14ac:dyDescent="0.25">
      <c r="I54505" s="1"/>
      <c r="J54505" s="110"/>
    </row>
    <row r="54506" spans="9:10" x14ac:dyDescent="0.25">
      <c r="I54506" s="1"/>
      <c r="J54506" s="110"/>
    </row>
    <row r="54507" spans="9:10" x14ac:dyDescent="0.25">
      <c r="I54507" s="1"/>
      <c r="J54507" s="110"/>
    </row>
    <row r="54508" spans="9:10" x14ac:dyDescent="0.25">
      <c r="I54508" s="1"/>
      <c r="J54508" s="110"/>
    </row>
    <row r="54509" spans="9:10" x14ac:dyDescent="0.25">
      <c r="I54509" s="1"/>
      <c r="J54509" s="110"/>
    </row>
    <row r="54510" spans="9:10" x14ac:dyDescent="0.25">
      <c r="I54510" s="1"/>
      <c r="J54510" s="110"/>
    </row>
    <row r="54511" spans="9:10" x14ac:dyDescent="0.25">
      <c r="I54511" s="1"/>
      <c r="J54511" s="110"/>
    </row>
    <row r="54512" spans="9:10" x14ac:dyDescent="0.25">
      <c r="I54512" s="1"/>
      <c r="J54512" s="110"/>
    </row>
    <row r="54513" spans="9:10" x14ac:dyDescent="0.25">
      <c r="I54513" s="1"/>
      <c r="J54513" s="110"/>
    </row>
    <row r="54514" spans="9:10" x14ac:dyDescent="0.25">
      <c r="I54514" s="1"/>
      <c r="J54514" s="110"/>
    </row>
    <row r="54515" spans="9:10" x14ac:dyDescent="0.25">
      <c r="I54515" s="1"/>
      <c r="J54515" s="110"/>
    </row>
    <row r="54516" spans="9:10" x14ac:dyDescent="0.25">
      <c r="I54516" s="1"/>
      <c r="J54516" s="110"/>
    </row>
    <row r="54517" spans="9:10" x14ac:dyDescent="0.25">
      <c r="I54517" s="1"/>
      <c r="J54517" s="110"/>
    </row>
    <row r="54518" spans="9:10" x14ac:dyDescent="0.25">
      <c r="I54518" s="1"/>
      <c r="J54518" s="110"/>
    </row>
    <row r="54519" spans="9:10" x14ac:dyDescent="0.25">
      <c r="I54519" s="1"/>
      <c r="J54519" s="110"/>
    </row>
    <row r="54520" spans="9:10" x14ac:dyDescent="0.25">
      <c r="I54520" s="1"/>
      <c r="J54520" s="110"/>
    </row>
    <row r="54521" spans="9:10" x14ac:dyDescent="0.25">
      <c r="I54521" s="1"/>
      <c r="J54521" s="110"/>
    </row>
    <row r="54522" spans="9:10" x14ac:dyDescent="0.25">
      <c r="I54522" s="1"/>
      <c r="J54522" s="110"/>
    </row>
    <row r="54523" spans="9:10" x14ac:dyDescent="0.25">
      <c r="I54523" s="1"/>
      <c r="J54523" s="110"/>
    </row>
    <row r="54524" spans="9:10" x14ac:dyDescent="0.25">
      <c r="I54524" s="1"/>
      <c r="J54524" s="110"/>
    </row>
    <row r="54525" spans="9:10" x14ac:dyDescent="0.25">
      <c r="I54525" s="1"/>
      <c r="J54525" s="110"/>
    </row>
    <row r="54526" spans="9:10" x14ac:dyDescent="0.25">
      <c r="I54526" s="1"/>
      <c r="J54526" s="110"/>
    </row>
    <row r="54527" spans="9:10" x14ac:dyDescent="0.25">
      <c r="I54527" s="1"/>
      <c r="J54527" s="110"/>
    </row>
    <row r="54528" spans="9:10" x14ac:dyDescent="0.25">
      <c r="I54528" s="1"/>
      <c r="J54528" s="110"/>
    </row>
    <row r="54529" spans="9:10" x14ac:dyDescent="0.25">
      <c r="I54529" s="1"/>
      <c r="J54529" s="110"/>
    </row>
    <row r="54530" spans="9:10" x14ac:dyDescent="0.25">
      <c r="I54530" s="1"/>
      <c r="J54530" s="110"/>
    </row>
    <row r="54531" spans="9:10" x14ac:dyDescent="0.25">
      <c r="I54531" s="1"/>
      <c r="J54531" s="110"/>
    </row>
    <row r="54532" spans="9:10" x14ac:dyDescent="0.25">
      <c r="I54532" s="1"/>
      <c r="J54532" s="110"/>
    </row>
    <row r="54533" spans="9:10" x14ac:dyDescent="0.25">
      <c r="I54533" s="1"/>
      <c r="J54533" s="110"/>
    </row>
    <row r="54534" spans="9:10" x14ac:dyDescent="0.25">
      <c r="I54534" s="1"/>
      <c r="J54534" s="110"/>
    </row>
    <row r="54535" spans="9:10" x14ac:dyDescent="0.25">
      <c r="I54535" s="1"/>
      <c r="J54535" s="110"/>
    </row>
    <row r="54536" spans="9:10" x14ac:dyDescent="0.25">
      <c r="I54536" s="1"/>
      <c r="J54536" s="110"/>
    </row>
    <row r="54537" spans="9:10" x14ac:dyDescent="0.25">
      <c r="I54537" s="1"/>
      <c r="J54537" s="110"/>
    </row>
    <row r="54538" spans="9:10" x14ac:dyDescent="0.25">
      <c r="I54538" s="1"/>
      <c r="J54538" s="110"/>
    </row>
    <row r="54539" spans="9:10" x14ac:dyDescent="0.25">
      <c r="I54539" s="1"/>
      <c r="J54539" s="110"/>
    </row>
    <row r="54540" spans="9:10" x14ac:dyDescent="0.25">
      <c r="I54540" s="1"/>
      <c r="J54540" s="110"/>
    </row>
    <row r="54541" spans="9:10" x14ac:dyDescent="0.25">
      <c r="I54541" s="1"/>
      <c r="J54541" s="110"/>
    </row>
    <row r="54542" spans="9:10" x14ac:dyDescent="0.25">
      <c r="I54542" s="1"/>
      <c r="J54542" s="110"/>
    </row>
    <row r="54543" spans="9:10" x14ac:dyDescent="0.25">
      <c r="I54543" s="1"/>
      <c r="J54543" s="110"/>
    </row>
    <row r="54544" spans="9:10" x14ac:dyDescent="0.25">
      <c r="I54544" s="1"/>
      <c r="J54544" s="110"/>
    </row>
    <row r="54545" spans="9:10" x14ac:dyDescent="0.25">
      <c r="I54545" s="1"/>
      <c r="J54545" s="110"/>
    </row>
    <row r="54546" spans="9:10" x14ac:dyDescent="0.25">
      <c r="I54546" s="1"/>
      <c r="J54546" s="110"/>
    </row>
    <row r="54547" spans="9:10" x14ac:dyDescent="0.25">
      <c r="I54547" s="1"/>
      <c r="J54547" s="110"/>
    </row>
    <row r="54548" spans="9:10" x14ac:dyDescent="0.25">
      <c r="I54548" s="1"/>
      <c r="J54548" s="110"/>
    </row>
    <row r="54549" spans="9:10" x14ac:dyDescent="0.25">
      <c r="I54549" s="1"/>
      <c r="J54549" s="110"/>
    </row>
    <row r="54550" spans="9:10" x14ac:dyDescent="0.25">
      <c r="I54550" s="1"/>
      <c r="J54550" s="110"/>
    </row>
    <row r="54551" spans="9:10" x14ac:dyDescent="0.25">
      <c r="I54551" s="1"/>
      <c r="J54551" s="110"/>
    </row>
    <row r="54552" spans="9:10" x14ac:dyDescent="0.25">
      <c r="I54552" s="1"/>
      <c r="J54552" s="110"/>
    </row>
    <row r="54553" spans="9:10" x14ac:dyDescent="0.25">
      <c r="I54553" s="1"/>
      <c r="J54553" s="110"/>
    </row>
    <row r="54554" spans="9:10" x14ac:dyDescent="0.25">
      <c r="I54554" s="1"/>
      <c r="J54554" s="110"/>
    </row>
    <row r="54555" spans="9:10" x14ac:dyDescent="0.25">
      <c r="I54555" s="1"/>
      <c r="J54555" s="110"/>
    </row>
    <row r="54556" spans="9:10" x14ac:dyDescent="0.25">
      <c r="I54556" s="1"/>
      <c r="J54556" s="110"/>
    </row>
    <row r="54557" spans="9:10" x14ac:dyDescent="0.25">
      <c r="I54557" s="1"/>
      <c r="J54557" s="110"/>
    </row>
    <row r="54558" spans="9:10" x14ac:dyDescent="0.25">
      <c r="I54558" s="1"/>
      <c r="J54558" s="110"/>
    </row>
    <row r="54559" spans="9:10" x14ac:dyDescent="0.25">
      <c r="I54559" s="1"/>
      <c r="J54559" s="110"/>
    </row>
    <row r="54560" spans="9:10" x14ac:dyDescent="0.25">
      <c r="I54560" s="1"/>
      <c r="J54560" s="110"/>
    </row>
    <row r="54561" spans="9:10" x14ac:dyDescent="0.25">
      <c r="I54561" s="1"/>
      <c r="J54561" s="110"/>
    </row>
    <row r="54562" spans="9:10" x14ac:dyDescent="0.25">
      <c r="I54562" s="1"/>
      <c r="J54562" s="110"/>
    </row>
    <row r="54563" spans="9:10" x14ac:dyDescent="0.25">
      <c r="I54563" s="1"/>
      <c r="J54563" s="110"/>
    </row>
    <row r="54564" spans="9:10" x14ac:dyDescent="0.25">
      <c r="I54564" s="1"/>
      <c r="J54564" s="110"/>
    </row>
    <row r="54565" spans="9:10" x14ac:dyDescent="0.25">
      <c r="I54565" s="1"/>
      <c r="J54565" s="110"/>
    </row>
    <row r="54566" spans="9:10" x14ac:dyDescent="0.25">
      <c r="I54566" s="1"/>
      <c r="J54566" s="110"/>
    </row>
    <row r="54567" spans="9:10" x14ac:dyDescent="0.25">
      <c r="I54567" s="1"/>
      <c r="J54567" s="110"/>
    </row>
    <row r="54568" spans="9:10" x14ac:dyDescent="0.25">
      <c r="I54568" s="1"/>
      <c r="J54568" s="110"/>
    </row>
    <row r="54569" spans="9:10" x14ac:dyDescent="0.25">
      <c r="I54569" s="1"/>
      <c r="J54569" s="110"/>
    </row>
    <row r="54570" spans="9:10" x14ac:dyDescent="0.25">
      <c r="I54570" s="1"/>
      <c r="J54570" s="110"/>
    </row>
    <row r="54571" spans="9:10" x14ac:dyDescent="0.25">
      <c r="I54571" s="1"/>
      <c r="J54571" s="110"/>
    </row>
    <row r="54572" spans="9:10" x14ac:dyDescent="0.25">
      <c r="I54572" s="1"/>
      <c r="J54572" s="110"/>
    </row>
    <row r="54573" spans="9:10" x14ac:dyDescent="0.25">
      <c r="I54573" s="1"/>
      <c r="J54573" s="110"/>
    </row>
    <row r="54574" spans="9:10" x14ac:dyDescent="0.25">
      <c r="I54574" s="1"/>
      <c r="J54574" s="110"/>
    </row>
    <row r="54575" spans="9:10" x14ac:dyDescent="0.25">
      <c r="I54575" s="1"/>
      <c r="J54575" s="110"/>
    </row>
    <row r="54576" spans="9:10" x14ac:dyDescent="0.25">
      <c r="I54576" s="1"/>
      <c r="J54576" s="110"/>
    </row>
    <row r="54577" spans="9:10" x14ac:dyDescent="0.25">
      <c r="I54577" s="1"/>
      <c r="J54577" s="110"/>
    </row>
    <row r="54578" spans="9:10" x14ac:dyDescent="0.25">
      <c r="I54578" s="1"/>
      <c r="J54578" s="110"/>
    </row>
    <row r="54579" spans="9:10" x14ac:dyDescent="0.25">
      <c r="I54579" s="1"/>
      <c r="J54579" s="110"/>
    </row>
    <row r="54580" spans="9:10" x14ac:dyDescent="0.25">
      <c r="I54580" s="1"/>
      <c r="J54580" s="110"/>
    </row>
    <row r="54581" spans="9:10" x14ac:dyDescent="0.25">
      <c r="I54581" s="1"/>
      <c r="J54581" s="110"/>
    </row>
    <row r="54582" spans="9:10" x14ac:dyDescent="0.25">
      <c r="I54582" s="1"/>
      <c r="J54582" s="110"/>
    </row>
    <row r="54583" spans="9:10" x14ac:dyDescent="0.25">
      <c r="I54583" s="1"/>
      <c r="J54583" s="110"/>
    </row>
    <row r="54584" spans="9:10" x14ac:dyDescent="0.25">
      <c r="I54584" s="1"/>
      <c r="J54584" s="110"/>
    </row>
    <row r="54585" spans="9:10" x14ac:dyDescent="0.25">
      <c r="I54585" s="1"/>
      <c r="J54585" s="110"/>
    </row>
    <row r="54586" spans="9:10" x14ac:dyDescent="0.25">
      <c r="I54586" s="1"/>
      <c r="J54586" s="110"/>
    </row>
    <row r="54587" spans="9:10" x14ac:dyDescent="0.25">
      <c r="I54587" s="1"/>
      <c r="J54587" s="110"/>
    </row>
    <row r="54588" spans="9:10" x14ac:dyDescent="0.25">
      <c r="I54588" s="1"/>
      <c r="J54588" s="110"/>
    </row>
    <row r="54589" spans="9:10" x14ac:dyDescent="0.25">
      <c r="I54589" s="1"/>
      <c r="J54589" s="110"/>
    </row>
    <row r="54590" spans="9:10" x14ac:dyDescent="0.25">
      <c r="I54590" s="1"/>
      <c r="J54590" s="110"/>
    </row>
    <row r="54591" spans="9:10" x14ac:dyDescent="0.25">
      <c r="I54591" s="1"/>
      <c r="J54591" s="110"/>
    </row>
    <row r="54592" spans="9:10" x14ac:dyDescent="0.25">
      <c r="I54592" s="1"/>
      <c r="J54592" s="110"/>
    </row>
    <row r="54593" spans="9:10" x14ac:dyDescent="0.25">
      <c r="I54593" s="1"/>
      <c r="J54593" s="110"/>
    </row>
    <row r="54594" spans="9:10" x14ac:dyDescent="0.25">
      <c r="I54594" s="1"/>
      <c r="J54594" s="110"/>
    </row>
    <row r="54595" spans="9:10" x14ac:dyDescent="0.25">
      <c r="I54595" s="1"/>
      <c r="J54595" s="110"/>
    </row>
    <row r="54596" spans="9:10" x14ac:dyDescent="0.25">
      <c r="I54596" s="1"/>
      <c r="J54596" s="110"/>
    </row>
    <row r="54597" spans="9:10" x14ac:dyDescent="0.25">
      <c r="I54597" s="1"/>
      <c r="J54597" s="110"/>
    </row>
    <row r="54598" spans="9:10" x14ac:dyDescent="0.25">
      <c r="I54598" s="1"/>
      <c r="J54598" s="110"/>
    </row>
    <row r="54599" spans="9:10" x14ac:dyDescent="0.25">
      <c r="I54599" s="1"/>
      <c r="J54599" s="110"/>
    </row>
    <row r="54600" spans="9:10" x14ac:dyDescent="0.25">
      <c r="I54600" s="1"/>
      <c r="J54600" s="110"/>
    </row>
    <row r="54601" spans="9:10" x14ac:dyDescent="0.25">
      <c r="I54601" s="1"/>
      <c r="J54601" s="110"/>
    </row>
    <row r="54602" spans="9:10" x14ac:dyDescent="0.25">
      <c r="I54602" s="1"/>
      <c r="J54602" s="110"/>
    </row>
    <row r="54603" spans="9:10" x14ac:dyDescent="0.25">
      <c r="I54603" s="1"/>
      <c r="J54603" s="110"/>
    </row>
    <row r="54604" spans="9:10" x14ac:dyDescent="0.25">
      <c r="I54604" s="1"/>
      <c r="J54604" s="110"/>
    </row>
    <row r="54605" spans="9:10" x14ac:dyDescent="0.25">
      <c r="I54605" s="1"/>
      <c r="J54605" s="110"/>
    </row>
    <row r="54606" spans="9:10" x14ac:dyDescent="0.25">
      <c r="I54606" s="1"/>
      <c r="J54606" s="110"/>
    </row>
    <row r="54607" spans="9:10" x14ac:dyDescent="0.25">
      <c r="I54607" s="1"/>
      <c r="J54607" s="110"/>
    </row>
    <row r="54608" spans="9:10" x14ac:dyDescent="0.25">
      <c r="I54608" s="1"/>
      <c r="J54608" s="110"/>
    </row>
    <row r="54609" spans="9:10" x14ac:dyDescent="0.25">
      <c r="I54609" s="1"/>
      <c r="J54609" s="110"/>
    </row>
    <row r="54610" spans="9:10" x14ac:dyDescent="0.25">
      <c r="I54610" s="1"/>
      <c r="J54610" s="110"/>
    </row>
    <row r="54611" spans="9:10" x14ac:dyDescent="0.25">
      <c r="I54611" s="1"/>
      <c r="J54611" s="110"/>
    </row>
    <row r="54612" spans="9:10" x14ac:dyDescent="0.25">
      <c r="I54612" s="1"/>
      <c r="J54612" s="110"/>
    </row>
    <row r="54613" spans="9:10" x14ac:dyDescent="0.25">
      <c r="I54613" s="1"/>
      <c r="J54613" s="110"/>
    </row>
    <row r="54614" spans="9:10" x14ac:dyDescent="0.25">
      <c r="I54614" s="1"/>
      <c r="J54614" s="110"/>
    </row>
    <row r="54615" spans="9:10" x14ac:dyDescent="0.25">
      <c r="I54615" s="1"/>
      <c r="J54615" s="110"/>
    </row>
    <row r="54616" spans="9:10" x14ac:dyDescent="0.25">
      <c r="I54616" s="1"/>
      <c r="J54616" s="110"/>
    </row>
    <row r="54617" spans="9:10" x14ac:dyDescent="0.25">
      <c r="I54617" s="1"/>
      <c r="J54617" s="110"/>
    </row>
    <row r="54618" spans="9:10" x14ac:dyDescent="0.25">
      <c r="I54618" s="1"/>
      <c r="J54618" s="110"/>
    </row>
    <row r="54619" spans="9:10" x14ac:dyDescent="0.25">
      <c r="I54619" s="1"/>
      <c r="J54619" s="110"/>
    </row>
    <row r="54620" spans="9:10" x14ac:dyDescent="0.25">
      <c r="I54620" s="1"/>
      <c r="J54620" s="110"/>
    </row>
    <row r="54621" spans="9:10" x14ac:dyDescent="0.25">
      <c r="I54621" s="1"/>
      <c r="J54621" s="110"/>
    </row>
    <row r="54622" spans="9:10" x14ac:dyDescent="0.25">
      <c r="I54622" s="1"/>
      <c r="J54622" s="110"/>
    </row>
    <row r="54623" spans="9:10" x14ac:dyDescent="0.25">
      <c r="I54623" s="1"/>
      <c r="J54623" s="110"/>
    </row>
    <row r="54624" spans="9:10" x14ac:dyDescent="0.25">
      <c r="I54624" s="1"/>
      <c r="J54624" s="110"/>
    </row>
    <row r="54625" spans="9:10" x14ac:dyDescent="0.25">
      <c r="I54625" s="1"/>
      <c r="J54625" s="110"/>
    </row>
    <row r="54626" spans="9:10" x14ac:dyDescent="0.25">
      <c r="I54626" s="1"/>
      <c r="J54626" s="110"/>
    </row>
    <row r="54627" spans="9:10" x14ac:dyDescent="0.25">
      <c r="I54627" s="1"/>
      <c r="J54627" s="110"/>
    </row>
    <row r="54628" spans="9:10" x14ac:dyDescent="0.25">
      <c r="I54628" s="1"/>
      <c r="J54628" s="110"/>
    </row>
    <row r="54629" spans="9:10" x14ac:dyDescent="0.25">
      <c r="I54629" s="1"/>
      <c r="J54629" s="110"/>
    </row>
    <row r="54630" spans="9:10" x14ac:dyDescent="0.25">
      <c r="I54630" s="1"/>
      <c r="J54630" s="110"/>
    </row>
    <row r="54631" spans="9:10" x14ac:dyDescent="0.25">
      <c r="I54631" s="1"/>
      <c r="J54631" s="110"/>
    </row>
    <row r="54632" spans="9:10" x14ac:dyDescent="0.25">
      <c r="I54632" s="1"/>
      <c r="J54632" s="110"/>
    </row>
    <row r="54633" spans="9:10" x14ac:dyDescent="0.25">
      <c r="I54633" s="1"/>
      <c r="J54633" s="110"/>
    </row>
    <row r="54634" spans="9:10" x14ac:dyDescent="0.25">
      <c r="I54634" s="1"/>
      <c r="J54634" s="110"/>
    </row>
    <row r="54635" spans="9:10" x14ac:dyDescent="0.25">
      <c r="I54635" s="1"/>
      <c r="J54635" s="110"/>
    </row>
    <row r="54636" spans="9:10" x14ac:dyDescent="0.25">
      <c r="I54636" s="1"/>
      <c r="J54636" s="110"/>
    </row>
    <row r="54637" spans="9:10" x14ac:dyDescent="0.25">
      <c r="I54637" s="1"/>
      <c r="J54637" s="110"/>
    </row>
    <row r="54638" spans="9:10" x14ac:dyDescent="0.25">
      <c r="I54638" s="1"/>
      <c r="J54638" s="110"/>
    </row>
    <row r="54639" spans="9:10" x14ac:dyDescent="0.25">
      <c r="I54639" s="1"/>
      <c r="J54639" s="110"/>
    </row>
    <row r="54640" spans="9:10" x14ac:dyDescent="0.25">
      <c r="I54640" s="1"/>
      <c r="J54640" s="110"/>
    </row>
    <row r="54641" spans="9:10" x14ac:dyDescent="0.25">
      <c r="I54641" s="1"/>
      <c r="J54641" s="110"/>
    </row>
    <row r="54642" spans="9:10" x14ac:dyDescent="0.25">
      <c r="I54642" s="1"/>
      <c r="J54642" s="110"/>
    </row>
    <row r="54643" spans="9:10" x14ac:dyDescent="0.25">
      <c r="I54643" s="1"/>
      <c r="J54643" s="110"/>
    </row>
    <row r="54644" spans="9:10" x14ac:dyDescent="0.25">
      <c r="I54644" s="1"/>
      <c r="J54644" s="110"/>
    </row>
    <row r="54645" spans="9:10" x14ac:dyDescent="0.25">
      <c r="I54645" s="1"/>
      <c r="J54645" s="110"/>
    </row>
    <row r="54646" spans="9:10" x14ac:dyDescent="0.25">
      <c r="I54646" s="1"/>
      <c r="J54646" s="110"/>
    </row>
    <row r="54647" spans="9:10" x14ac:dyDescent="0.25">
      <c r="I54647" s="1"/>
      <c r="J54647" s="110"/>
    </row>
    <row r="54648" spans="9:10" x14ac:dyDescent="0.25">
      <c r="I54648" s="1"/>
      <c r="J54648" s="110"/>
    </row>
    <row r="54649" spans="9:10" x14ac:dyDescent="0.25">
      <c r="I54649" s="1"/>
      <c r="J54649" s="110"/>
    </row>
    <row r="54650" spans="9:10" x14ac:dyDescent="0.25">
      <c r="I54650" s="1"/>
      <c r="J54650" s="110"/>
    </row>
    <row r="54651" spans="9:10" x14ac:dyDescent="0.25">
      <c r="I54651" s="1"/>
      <c r="J54651" s="110"/>
    </row>
    <row r="54652" spans="9:10" x14ac:dyDescent="0.25">
      <c r="I54652" s="1"/>
      <c r="J54652" s="110"/>
    </row>
    <row r="54653" spans="9:10" x14ac:dyDescent="0.25">
      <c r="I54653" s="1"/>
      <c r="J54653" s="110"/>
    </row>
    <row r="54654" spans="9:10" x14ac:dyDescent="0.25">
      <c r="I54654" s="1"/>
      <c r="J54654" s="110"/>
    </row>
    <row r="54655" spans="9:10" x14ac:dyDescent="0.25">
      <c r="I54655" s="1"/>
      <c r="J54655" s="110"/>
    </row>
    <row r="54656" spans="9:10" x14ac:dyDescent="0.25">
      <c r="I54656" s="1"/>
      <c r="J54656" s="110"/>
    </row>
    <row r="54657" spans="9:10" x14ac:dyDescent="0.25">
      <c r="I54657" s="1"/>
      <c r="J54657" s="110"/>
    </row>
    <row r="54658" spans="9:10" x14ac:dyDescent="0.25">
      <c r="I54658" s="1"/>
      <c r="J54658" s="110"/>
    </row>
    <row r="54659" spans="9:10" x14ac:dyDescent="0.25">
      <c r="I54659" s="1"/>
      <c r="J54659" s="110"/>
    </row>
    <row r="54660" spans="9:10" x14ac:dyDescent="0.25">
      <c r="I54660" s="1"/>
      <c r="J54660" s="110"/>
    </row>
    <row r="54661" spans="9:10" x14ac:dyDescent="0.25">
      <c r="I54661" s="1"/>
      <c r="J54661" s="110"/>
    </row>
    <row r="54662" spans="9:10" x14ac:dyDescent="0.25">
      <c r="I54662" s="1"/>
      <c r="J54662" s="110"/>
    </row>
    <row r="54663" spans="9:10" x14ac:dyDescent="0.25">
      <c r="I54663" s="1"/>
      <c r="J54663" s="110"/>
    </row>
    <row r="54664" spans="9:10" x14ac:dyDescent="0.25">
      <c r="I54664" s="1"/>
      <c r="J54664" s="110"/>
    </row>
    <row r="54665" spans="9:10" x14ac:dyDescent="0.25">
      <c r="I54665" s="1"/>
      <c r="J54665" s="110"/>
    </row>
    <row r="54666" spans="9:10" x14ac:dyDescent="0.25">
      <c r="I54666" s="1"/>
      <c r="J54666" s="110"/>
    </row>
    <row r="54667" spans="9:10" x14ac:dyDescent="0.25">
      <c r="I54667" s="1"/>
      <c r="J54667" s="110"/>
    </row>
    <row r="54668" spans="9:10" x14ac:dyDescent="0.25">
      <c r="I54668" s="1"/>
      <c r="J54668" s="110"/>
    </row>
    <row r="54669" spans="9:10" x14ac:dyDescent="0.25">
      <c r="I54669" s="1"/>
      <c r="J54669" s="110"/>
    </row>
    <row r="54670" spans="9:10" x14ac:dyDescent="0.25">
      <c r="I54670" s="1"/>
      <c r="J54670" s="110"/>
    </row>
    <row r="54671" spans="9:10" x14ac:dyDescent="0.25">
      <c r="I54671" s="1"/>
      <c r="J54671" s="110"/>
    </row>
    <row r="54672" spans="9:10" x14ac:dyDescent="0.25">
      <c r="I54672" s="1"/>
      <c r="J54672" s="110"/>
    </row>
    <row r="54673" spans="9:10" x14ac:dyDescent="0.25">
      <c r="I54673" s="1"/>
      <c r="J54673" s="110"/>
    </row>
    <row r="54674" spans="9:10" x14ac:dyDescent="0.25">
      <c r="I54674" s="1"/>
      <c r="J54674" s="110"/>
    </row>
    <row r="54675" spans="9:10" x14ac:dyDescent="0.25">
      <c r="I54675" s="1"/>
      <c r="J54675" s="110"/>
    </row>
    <row r="54676" spans="9:10" x14ac:dyDescent="0.25">
      <c r="I54676" s="1"/>
      <c r="J54676" s="110"/>
    </row>
    <row r="54677" spans="9:10" x14ac:dyDescent="0.25">
      <c r="I54677" s="1"/>
      <c r="J54677" s="110"/>
    </row>
    <row r="54678" spans="9:10" x14ac:dyDescent="0.25">
      <c r="I54678" s="1"/>
      <c r="J54678" s="110"/>
    </row>
    <row r="54679" spans="9:10" x14ac:dyDescent="0.25">
      <c r="I54679" s="1"/>
      <c r="J54679" s="110"/>
    </row>
    <row r="54680" spans="9:10" x14ac:dyDescent="0.25">
      <c r="I54680" s="1"/>
      <c r="J54680" s="110"/>
    </row>
    <row r="54681" spans="9:10" x14ac:dyDescent="0.25">
      <c r="I54681" s="1"/>
      <c r="J54681" s="110"/>
    </row>
    <row r="54682" spans="9:10" x14ac:dyDescent="0.25">
      <c r="I54682" s="1"/>
      <c r="J54682" s="110"/>
    </row>
    <row r="54683" spans="9:10" x14ac:dyDescent="0.25">
      <c r="I54683" s="1"/>
      <c r="J54683" s="110"/>
    </row>
    <row r="54684" spans="9:10" x14ac:dyDescent="0.25">
      <c r="I54684" s="1"/>
      <c r="J54684" s="110"/>
    </row>
    <row r="54685" spans="9:10" x14ac:dyDescent="0.25">
      <c r="I54685" s="1"/>
      <c r="J54685" s="110"/>
    </row>
    <row r="54686" spans="9:10" x14ac:dyDescent="0.25">
      <c r="I54686" s="1"/>
      <c r="J54686" s="110"/>
    </row>
    <row r="54687" spans="9:10" x14ac:dyDescent="0.25">
      <c r="I54687" s="1"/>
      <c r="J54687" s="110"/>
    </row>
    <row r="54688" spans="9:10" x14ac:dyDescent="0.25">
      <c r="I54688" s="1"/>
      <c r="J54688" s="110"/>
    </row>
    <row r="54689" spans="9:10" x14ac:dyDescent="0.25">
      <c r="I54689" s="1"/>
      <c r="J54689" s="110"/>
    </row>
    <row r="54690" spans="9:10" x14ac:dyDescent="0.25">
      <c r="I54690" s="1"/>
      <c r="J54690" s="110"/>
    </row>
    <row r="54691" spans="9:10" x14ac:dyDescent="0.25">
      <c r="I54691" s="1"/>
      <c r="J54691" s="110"/>
    </row>
    <row r="54692" spans="9:10" x14ac:dyDescent="0.25">
      <c r="I54692" s="1"/>
      <c r="J54692" s="110"/>
    </row>
    <row r="54693" spans="9:10" x14ac:dyDescent="0.25">
      <c r="I54693" s="1"/>
      <c r="J54693" s="110"/>
    </row>
    <row r="54694" spans="9:10" x14ac:dyDescent="0.25">
      <c r="I54694" s="1"/>
      <c r="J54694" s="110"/>
    </row>
    <row r="54695" spans="9:10" x14ac:dyDescent="0.25">
      <c r="I54695" s="1"/>
      <c r="J54695" s="110"/>
    </row>
    <row r="54696" spans="9:10" x14ac:dyDescent="0.25">
      <c r="I54696" s="1"/>
      <c r="J54696" s="110"/>
    </row>
    <row r="54697" spans="9:10" x14ac:dyDescent="0.25">
      <c r="I54697" s="1"/>
      <c r="J54697" s="110"/>
    </row>
    <row r="54698" spans="9:10" x14ac:dyDescent="0.25">
      <c r="I54698" s="1"/>
      <c r="J54698" s="110"/>
    </row>
    <row r="54699" spans="9:10" x14ac:dyDescent="0.25">
      <c r="I54699" s="1"/>
      <c r="J54699" s="110"/>
    </row>
    <row r="54700" spans="9:10" x14ac:dyDescent="0.25">
      <c r="I54700" s="1"/>
      <c r="J54700" s="110"/>
    </row>
    <row r="54701" spans="9:10" x14ac:dyDescent="0.25">
      <c r="I54701" s="1"/>
      <c r="J54701" s="110"/>
    </row>
    <row r="54702" spans="9:10" x14ac:dyDescent="0.25">
      <c r="I54702" s="1"/>
      <c r="J54702" s="110"/>
    </row>
    <row r="54703" spans="9:10" x14ac:dyDescent="0.25">
      <c r="I54703" s="1"/>
      <c r="J54703" s="110"/>
    </row>
    <row r="54704" spans="9:10" x14ac:dyDescent="0.25">
      <c r="I54704" s="1"/>
      <c r="J54704" s="110"/>
    </row>
    <row r="54705" spans="9:10" x14ac:dyDescent="0.25">
      <c r="I54705" s="1"/>
      <c r="J54705" s="110"/>
    </row>
    <row r="54706" spans="9:10" x14ac:dyDescent="0.25">
      <c r="I54706" s="1"/>
      <c r="J54706" s="110"/>
    </row>
    <row r="54707" spans="9:10" x14ac:dyDescent="0.25">
      <c r="I54707" s="1"/>
      <c r="J54707" s="110"/>
    </row>
    <row r="54708" spans="9:10" x14ac:dyDescent="0.25">
      <c r="I54708" s="1"/>
      <c r="J54708" s="110"/>
    </row>
    <row r="54709" spans="9:10" x14ac:dyDescent="0.25">
      <c r="I54709" s="1"/>
      <c r="J54709" s="110"/>
    </row>
    <row r="54710" spans="9:10" x14ac:dyDescent="0.25">
      <c r="I54710" s="1"/>
      <c r="J54710" s="110"/>
    </row>
    <row r="54711" spans="9:10" x14ac:dyDescent="0.25">
      <c r="I54711" s="1"/>
      <c r="J54711" s="110"/>
    </row>
    <row r="54712" spans="9:10" x14ac:dyDescent="0.25">
      <c r="I54712" s="1"/>
      <c r="J54712" s="110"/>
    </row>
    <row r="54713" spans="9:10" x14ac:dyDescent="0.25">
      <c r="I54713" s="1"/>
      <c r="J54713" s="110"/>
    </row>
    <row r="54714" spans="9:10" x14ac:dyDescent="0.25">
      <c r="I54714" s="1"/>
      <c r="J54714" s="110"/>
    </row>
    <row r="54715" spans="9:10" x14ac:dyDescent="0.25">
      <c r="I54715" s="1"/>
      <c r="J54715" s="110"/>
    </row>
    <row r="54716" spans="9:10" x14ac:dyDescent="0.25">
      <c r="I54716" s="1"/>
      <c r="J54716" s="110"/>
    </row>
    <row r="54717" spans="9:10" x14ac:dyDescent="0.25">
      <c r="I54717" s="1"/>
      <c r="J54717" s="110"/>
    </row>
    <row r="54718" spans="9:10" x14ac:dyDescent="0.25">
      <c r="I54718" s="1"/>
      <c r="J54718" s="110"/>
    </row>
    <row r="54719" spans="9:10" x14ac:dyDescent="0.25">
      <c r="I54719" s="1"/>
      <c r="J54719" s="110"/>
    </row>
    <row r="54720" spans="9:10" x14ac:dyDescent="0.25">
      <c r="I54720" s="1"/>
      <c r="J54720" s="110"/>
    </row>
    <row r="54721" spans="9:10" x14ac:dyDescent="0.25">
      <c r="I54721" s="1"/>
      <c r="J54721" s="110"/>
    </row>
    <row r="54722" spans="9:10" x14ac:dyDescent="0.25">
      <c r="I54722" s="1"/>
      <c r="J54722" s="110"/>
    </row>
    <row r="54723" spans="9:10" x14ac:dyDescent="0.25">
      <c r="I54723" s="1"/>
      <c r="J54723" s="110"/>
    </row>
    <row r="54724" spans="9:10" x14ac:dyDescent="0.25">
      <c r="I54724" s="1"/>
      <c r="J54724" s="110"/>
    </row>
    <row r="54725" spans="9:10" x14ac:dyDescent="0.25">
      <c r="I54725" s="1"/>
      <c r="J54725" s="110"/>
    </row>
    <row r="54726" spans="9:10" x14ac:dyDescent="0.25">
      <c r="I54726" s="1"/>
      <c r="J54726" s="110"/>
    </row>
    <row r="54727" spans="9:10" x14ac:dyDescent="0.25">
      <c r="I54727" s="1"/>
      <c r="J54727" s="110"/>
    </row>
    <row r="54728" spans="9:10" x14ac:dyDescent="0.25">
      <c r="I54728" s="1"/>
      <c r="J54728" s="110"/>
    </row>
    <row r="54729" spans="9:10" x14ac:dyDescent="0.25">
      <c r="I54729" s="1"/>
      <c r="J54729" s="110"/>
    </row>
    <row r="54730" spans="9:10" x14ac:dyDescent="0.25">
      <c r="I54730" s="1"/>
      <c r="J54730" s="110"/>
    </row>
    <row r="54731" spans="9:10" x14ac:dyDescent="0.25">
      <c r="I54731" s="1"/>
      <c r="J54731" s="110"/>
    </row>
    <row r="54732" spans="9:10" x14ac:dyDescent="0.25">
      <c r="I54732" s="1"/>
      <c r="J54732" s="110"/>
    </row>
    <row r="54733" spans="9:10" x14ac:dyDescent="0.25">
      <c r="I54733" s="1"/>
      <c r="J54733" s="110"/>
    </row>
    <row r="54734" spans="9:10" x14ac:dyDescent="0.25">
      <c r="I54734" s="1"/>
      <c r="J54734" s="110"/>
    </row>
    <row r="54735" spans="9:10" x14ac:dyDescent="0.25">
      <c r="I54735" s="1"/>
      <c r="J54735" s="110"/>
    </row>
    <row r="54736" spans="9:10" x14ac:dyDescent="0.25">
      <c r="I54736" s="1"/>
      <c r="J54736" s="110"/>
    </row>
    <row r="54737" spans="9:10" x14ac:dyDescent="0.25">
      <c r="I54737" s="1"/>
      <c r="J54737" s="110"/>
    </row>
    <row r="54738" spans="9:10" x14ac:dyDescent="0.25">
      <c r="I54738" s="1"/>
      <c r="J54738" s="110"/>
    </row>
    <row r="54739" spans="9:10" x14ac:dyDescent="0.25">
      <c r="I54739" s="1"/>
      <c r="J54739" s="110"/>
    </row>
    <row r="54740" spans="9:10" x14ac:dyDescent="0.25">
      <c r="I54740" s="1"/>
      <c r="J54740" s="110"/>
    </row>
    <row r="54741" spans="9:10" x14ac:dyDescent="0.25">
      <c r="I54741" s="1"/>
      <c r="J54741" s="110"/>
    </row>
    <row r="54742" spans="9:10" x14ac:dyDescent="0.25">
      <c r="I54742" s="1"/>
      <c r="J54742" s="110"/>
    </row>
    <row r="54743" spans="9:10" x14ac:dyDescent="0.25">
      <c r="I54743" s="1"/>
      <c r="J54743" s="110"/>
    </row>
    <row r="54744" spans="9:10" x14ac:dyDescent="0.25">
      <c r="I54744" s="1"/>
      <c r="J54744" s="110"/>
    </row>
    <row r="54745" spans="9:10" x14ac:dyDescent="0.25">
      <c r="I54745" s="1"/>
      <c r="J54745" s="110"/>
    </row>
    <row r="54746" spans="9:10" x14ac:dyDescent="0.25">
      <c r="I54746" s="1"/>
      <c r="J54746" s="110"/>
    </row>
    <row r="54747" spans="9:10" x14ac:dyDescent="0.25">
      <c r="I54747" s="1"/>
      <c r="J54747" s="110"/>
    </row>
    <row r="54748" spans="9:10" x14ac:dyDescent="0.25">
      <c r="I54748" s="1"/>
      <c r="J54748" s="110"/>
    </row>
    <row r="54749" spans="9:10" x14ac:dyDescent="0.25">
      <c r="I54749" s="1"/>
      <c r="J54749" s="110"/>
    </row>
    <row r="54750" spans="9:10" x14ac:dyDescent="0.25">
      <c r="I54750" s="1"/>
      <c r="J54750" s="110"/>
    </row>
    <row r="54751" spans="9:10" x14ac:dyDescent="0.25">
      <c r="I54751" s="1"/>
      <c r="J54751" s="110"/>
    </row>
    <row r="54752" spans="9:10" x14ac:dyDescent="0.25">
      <c r="I54752" s="1"/>
      <c r="J54752" s="110"/>
    </row>
    <row r="54753" spans="9:10" x14ac:dyDescent="0.25">
      <c r="I54753" s="1"/>
      <c r="J54753" s="110"/>
    </row>
    <row r="54754" spans="9:10" x14ac:dyDescent="0.25">
      <c r="I54754" s="1"/>
      <c r="J54754" s="110"/>
    </row>
    <row r="54755" spans="9:10" x14ac:dyDescent="0.25">
      <c r="I54755" s="1"/>
      <c r="J54755" s="110"/>
    </row>
    <row r="54756" spans="9:10" x14ac:dyDescent="0.25">
      <c r="I54756" s="1"/>
      <c r="J54756" s="110"/>
    </row>
    <row r="54757" spans="9:10" x14ac:dyDescent="0.25">
      <c r="I54757" s="1"/>
      <c r="J54757" s="110"/>
    </row>
    <row r="54758" spans="9:10" x14ac:dyDescent="0.25">
      <c r="I54758" s="1"/>
      <c r="J54758" s="110"/>
    </row>
    <row r="54759" spans="9:10" x14ac:dyDescent="0.25">
      <c r="I54759" s="1"/>
      <c r="J54759" s="110"/>
    </row>
    <row r="54760" spans="9:10" x14ac:dyDescent="0.25">
      <c r="I54760" s="1"/>
      <c r="J54760" s="110"/>
    </row>
    <row r="54761" spans="9:10" x14ac:dyDescent="0.25">
      <c r="I54761" s="1"/>
      <c r="J54761" s="110"/>
    </row>
    <row r="54762" spans="9:10" x14ac:dyDescent="0.25">
      <c r="I54762" s="1"/>
      <c r="J54762" s="110"/>
    </row>
    <row r="54763" spans="9:10" x14ac:dyDescent="0.25">
      <c r="I54763" s="1"/>
      <c r="J54763" s="110"/>
    </row>
    <row r="54764" spans="9:10" x14ac:dyDescent="0.25">
      <c r="I54764" s="1"/>
      <c r="J54764" s="110"/>
    </row>
    <row r="54765" spans="9:10" x14ac:dyDescent="0.25">
      <c r="I54765" s="1"/>
      <c r="J54765" s="110"/>
    </row>
    <row r="54766" spans="9:10" x14ac:dyDescent="0.25">
      <c r="I54766" s="1"/>
      <c r="J54766" s="110"/>
    </row>
    <row r="54767" spans="9:10" x14ac:dyDescent="0.25">
      <c r="I54767" s="1"/>
      <c r="J54767" s="110"/>
    </row>
    <row r="54768" spans="9:10" x14ac:dyDescent="0.25">
      <c r="I54768" s="1"/>
      <c r="J54768" s="110"/>
    </row>
    <row r="54769" spans="9:10" x14ac:dyDescent="0.25">
      <c r="I54769" s="1"/>
      <c r="J54769" s="110"/>
    </row>
    <row r="54770" spans="9:10" x14ac:dyDescent="0.25">
      <c r="I54770" s="1"/>
      <c r="J54770" s="110"/>
    </row>
    <row r="54771" spans="9:10" x14ac:dyDescent="0.25">
      <c r="I54771" s="1"/>
      <c r="J54771" s="110"/>
    </row>
    <row r="54772" spans="9:10" x14ac:dyDescent="0.25">
      <c r="I54772" s="1"/>
      <c r="J54772" s="110"/>
    </row>
    <row r="54773" spans="9:10" x14ac:dyDescent="0.25">
      <c r="I54773" s="1"/>
      <c r="J54773" s="110"/>
    </row>
    <row r="54774" spans="9:10" x14ac:dyDescent="0.25">
      <c r="I54774" s="1"/>
      <c r="J54774" s="110"/>
    </row>
    <row r="54775" spans="9:10" x14ac:dyDescent="0.25">
      <c r="I54775" s="1"/>
      <c r="J54775" s="110"/>
    </row>
    <row r="54776" spans="9:10" x14ac:dyDescent="0.25">
      <c r="I54776" s="1"/>
      <c r="J54776" s="110"/>
    </row>
    <row r="54777" spans="9:10" x14ac:dyDescent="0.25">
      <c r="I54777" s="1"/>
      <c r="J54777" s="110"/>
    </row>
    <row r="54778" spans="9:10" x14ac:dyDescent="0.25">
      <c r="I54778" s="1"/>
      <c r="J54778" s="110"/>
    </row>
    <row r="54779" spans="9:10" x14ac:dyDescent="0.25">
      <c r="I54779" s="1"/>
      <c r="J54779" s="110"/>
    </row>
    <row r="54780" spans="9:10" x14ac:dyDescent="0.25">
      <c r="I54780" s="1"/>
      <c r="J54780" s="110"/>
    </row>
    <row r="54781" spans="9:10" x14ac:dyDescent="0.25">
      <c r="I54781" s="1"/>
      <c r="J54781" s="110"/>
    </row>
    <row r="54782" spans="9:10" x14ac:dyDescent="0.25">
      <c r="I54782" s="1"/>
      <c r="J54782" s="110"/>
    </row>
    <row r="54783" spans="9:10" x14ac:dyDescent="0.25">
      <c r="I54783" s="1"/>
      <c r="J54783" s="110"/>
    </row>
    <row r="54784" spans="9:10" x14ac:dyDescent="0.25">
      <c r="I54784" s="1"/>
      <c r="J54784" s="110"/>
    </row>
    <row r="54785" spans="9:10" x14ac:dyDescent="0.25">
      <c r="I54785" s="1"/>
      <c r="J54785" s="110"/>
    </row>
    <row r="54786" spans="9:10" x14ac:dyDescent="0.25">
      <c r="I54786" s="1"/>
      <c r="J54786" s="110"/>
    </row>
    <row r="54787" spans="9:10" x14ac:dyDescent="0.25">
      <c r="I54787" s="1"/>
      <c r="J54787" s="110"/>
    </row>
    <row r="54788" spans="9:10" x14ac:dyDescent="0.25">
      <c r="I54788" s="1"/>
      <c r="J54788" s="110"/>
    </row>
    <row r="54789" spans="9:10" x14ac:dyDescent="0.25">
      <c r="I54789" s="1"/>
      <c r="J54789" s="110"/>
    </row>
    <row r="54790" spans="9:10" x14ac:dyDescent="0.25">
      <c r="I54790" s="1"/>
      <c r="J54790" s="110"/>
    </row>
    <row r="54791" spans="9:10" x14ac:dyDescent="0.25">
      <c r="I54791" s="1"/>
      <c r="J54791" s="110"/>
    </row>
    <row r="54792" spans="9:10" x14ac:dyDescent="0.25">
      <c r="I54792" s="1"/>
      <c r="J54792" s="110"/>
    </row>
    <row r="54793" spans="9:10" x14ac:dyDescent="0.25">
      <c r="I54793" s="1"/>
      <c r="J54793" s="110"/>
    </row>
    <row r="54794" spans="9:10" x14ac:dyDescent="0.25">
      <c r="I54794" s="1"/>
      <c r="J54794" s="110"/>
    </row>
    <row r="54795" spans="9:10" x14ac:dyDescent="0.25">
      <c r="I54795" s="1"/>
      <c r="J54795" s="110"/>
    </row>
    <row r="54796" spans="9:10" x14ac:dyDescent="0.25">
      <c r="I54796" s="1"/>
      <c r="J54796" s="110"/>
    </row>
    <row r="54797" spans="9:10" x14ac:dyDescent="0.25">
      <c r="I54797" s="1"/>
      <c r="J54797" s="110"/>
    </row>
    <row r="54798" spans="9:10" x14ac:dyDescent="0.25">
      <c r="I54798" s="1"/>
      <c r="J54798" s="110"/>
    </row>
    <row r="54799" spans="9:10" x14ac:dyDescent="0.25">
      <c r="I54799" s="1"/>
      <c r="J54799" s="110"/>
    </row>
    <row r="54800" spans="9:10" x14ac:dyDescent="0.25">
      <c r="I54800" s="1"/>
      <c r="J54800" s="110"/>
    </row>
    <row r="54801" spans="9:10" x14ac:dyDescent="0.25">
      <c r="I54801" s="1"/>
      <c r="J54801" s="110"/>
    </row>
    <row r="54802" spans="9:10" x14ac:dyDescent="0.25">
      <c r="I54802" s="1"/>
      <c r="J54802" s="110"/>
    </row>
    <row r="54803" spans="9:10" x14ac:dyDescent="0.25">
      <c r="I54803" s="1"/>
      <c r="J54803" s="110"/>
    </row>
    <row r="54804" spans="9:10" x14ac:dyDescent="0.25">
      <c r="I54804" s="1"/>
      <c r="J54804" s="110"/>
    </row>
    <row r="54805" spans="9:10" x14ac:dyDescent="0.25">
      <c r="I54805" s="1"/>
      <c r="J54805" s="110"/>
    </row>
    <row r="54806" spans="9:10" x14ac:dyDescent="0.25">
      <c r="I54806" s="1"/>
      <c r="J54806" s="110"/>
    </row>
    <row r="54807" spans="9:10" x14ac:dyDescent="0.25">
      <c r="I54807" s="1"/>
      <c r="J54807" s="110"/>
    </row>
    <row r="54808" spans="9:10" x14ac:dyDescent="0.25">
      <c r="I54808" s="1"/>
      <c r="J54808" s="110"/>
    </row>
    <row r="54809" spans="9:10" x14ac:dyDescent="0.25">
      <c r="I54809" s="1"/>
      <c r="J54809" s="110"/>
    </row>
    <row r="54810" spans="9:10" x14ac:dyDescent="0.25">
      <c r="I54810" s="1"/>
      <c r="J54810" s="110"/>
    </row>
    <row r="54811" spans="9:10" x14ac:dyDescent="0.25">
      <c r="I54811" s="1"/>
      <c r="J54811" s="110"/>
    </row>
    <row r="54812" spans="9:10" x14ac:dyDescent="0.25">
      <c r="I54812" s="1"/>
      <c r="J54812" s="110"/>
    </row>
    <row r="54813" spans="9:10" x14ac:dyDescent="0.25">
      <c r="I54813" s="1"/>
      <c r="J54813" s="110"/>
    </row>
    <row r="54814" spans="9:10" x14ac:dyDescent="0.25">
      <c r="I54814" s="1"/>
      <c r="J54814" s="110"/>
    </row>
    <row r="54815" spans="9:10" x14ac:dyDescent="0.25">
      <c r="I54815" s="1"/>
      <c r="J54815" s="110"/>
    </row>
    <row r="54816" spans="9:10" x14ac:dyDescent="0.25">
      <c r="I54816" s="1"/>
      <c r="J54816" s="110"/>
    </row>
    <row r="54817" spans="9:10" x14ac:dyDescent="0.25">
      <c r="I54817" s="1"/>
      <c r="J54817" s="110"/>
    </row>
    <row r="54818" spans="9:10" x14ac:dyDescent="0.25">
      <c r="I54818" s="1"/>
      <c r="J54818" s="110"/>
    </row>
    <row r="54819" spans="9:10" x14ac:dyDescent="0.25">
      <c r="I54819" s="1"/>
      <c r="J54819" s="110"/>
    </row>
    <row r="54820" spans="9:10" x14ac:dyDescent="0.25">
      <c r="I54820" s="1"/>
      <c r="J54820" s="110"/>
    </row>
    <row r="54821" spans="9:10" x14ac:dyDescent="0.25">
      <c r="I54821" s="1"/>
      <c r="J54821" s="110"/>
    </row>
    <row r="54822" spans="9:10" x14ac:dyDescent="0.25">
      <c r="I54822" s="1"/>
      <c r="J54822" s="110"/>
    </row>
    <row r="54823" spans="9:10" x14ac:dyDescent="0.25">
      <c r="I54823" s="1"/>
      <c r="J54823" s="110"/>
    </row>
    <row r="54824" spans="9:10" x14ac:dyDescent="0.25">
      <c r="I54824" s="1"/>
      <c r="J54824" s="110"/>
    </row>
    <row r="54825" spans="9:10" x14ac:dyDescent="0.25">
      <c r="I54825" s="1"/>
      <c r="J54825" s="110"/>
    </row>
    <row r="54826" spans="9:10" x14ac:dyDescent="0.25">
      <c r="I54826" s="1"/>
      <c r="J54826" s="110"/>
    </row>
    <row r="54827" spans="9:10" x14ac:dyDescent="0.25">
      <c r="I54827" s="1"/>
      <c r="J54827" s="110"/>
    </row>
    <row r="54828" spans="9:10" x14ac:dyDescent="0.25">
      <c r="I54828" s="1"/>
      <c r="J54828" s="110"/>
    </row>
    <row r="54829" spans="9:10" x14ac:dyDescent="0.25">
      <c r="I54829" s="1"/>
      <c r="J54829" s="110"/>
    </row>
    <row r="54830" spans="9:10" x14ac:dyDescent="0.25">
      <c r="I54830" s="1"/>
      <c r="J54830" s="110"/>
    </row>
    <row r="54831" spans="9:10" x14ac:dyDescent="0.25">
      <c r="I54831" s="1"/>
      <c r="J54831" s="110"/>
    </row>
    <row r="54832" spans="9:10" x14ac:dyDescent="0.25">
      <c r="I54832" s="1"/>
      <c r="J54832" s="110"/>
    </row>
    <row r="54833" spans="9:10" x14ac:dyDescent="0.25">
      <c r="I54833" s="1"/>
      <c r="J54833" s="110"/>
    </row>
    <row r="54834" spans="9:10" x14ac:dyDescent="0.25">
      <c r="I54834" s="1"/>
      <c r="J54834" s="110"/>
    </row>
    <row r="54835" spans="9:10" x14ac:dyDescent="0.25">
      <c r="I54835" s="1"/>
      <c r="J54835" s="110"/>
    </row>
    <row r="54836" spans="9:10" x14ac:dyDescent="0.25">
      <c r="I54836" s="1"/>
      <c r="J54836" s="110"/>
    </row>
    <row r="54837" spans="9:10" x14ac:dyDescent="0.25">
      <c r="I54837" s="1"/>
      <c r="J54837" s="110"/>
    </row>
    <row r="54838" spans="9:10" x14ac:dyDescent="0.25">
      <c r="I54838" s="1"/>
      <c r="J54838" s="110"/>
    </row>
    <row r="54839" spans="9:10" x14ac:dyDescent="0.25">
      <c r="I54839" s="1"/>
      <c r="J54839" s="110"/>
    </row>
    <row r="54840" spans="9:10" x14ac:dyDescent="0.25">
      <c r="I54840" s="1"/>
      <c r="J54840" s="110"/>
    </row>
    <row r="54841" spans="9:10" x14ac:dyDescent="0.25">
      <c r="I54841" s="1"/>
      <c r="J54841" s="110"/>
    </row>
    <row r="54842" spans="9:10" x14ac:dyDescent="0.25">
      <c r="I54842" s="1"/>
      <c r="J54842" s="110"/>
    </row>
    <row r="54843" spans="9:10" x14ac:dyDescent="0.25">
      <c r="I54843" s="1"/>
      <c r="J54843" s="110"/>
    </row>
    <row r="54844" spans="9:10" x14ac:dyDescent="0.25">
      <c r="I54844" s="1"/>
      <c r="J54844" s="110"/>
    </row>
    <row r="54845" spans="9:10" x14ac:dyDescent="0.25">
      <c r="I54845" s="1"/>
      <c r="J54845" s="110"/>
    </row>
    <row r="54846" spans="9:10" x14ac:dyDescent="0.25">
      <c r="I54846" s="1"/>
      <c r="J54846" s="110"/>
    </row>
    <row r="54847" spans="9:10" x14ac:dyDescent="0.25">
      <c r="I54847" s="1"/>
      <c r="J54847" s="110"/>
    </row>
    <row r="54848" spans="9:10" x14ac:dyDescent="0.25">
      <c r="I54848" s="1"/>
      <c r="J54848" s="110"/>
    </row>
    <row r="54849" spans="9:10" x14ac:dyDescent="0.25">
      <c r="I54849" s="1"/>
      <c r="J54849" s="110"/>
    </row>
    <row r="54850" spans="9:10" x14ac:dyDescent="0.25">
      <c r="I54850" s="1"/>
      <c r="J54850" s="110"/>
    </row>
    <row r="54851" spans="9:10" x14ac:dyDescent="0.25">
      <c r="I54851" s="1"/>
      <c r="J54851" s="110"/>
    </row>
    <row r="54852" spans="9:10" x14ac:dyDescent="0.25">
      <c r="I54852" s="1"/>
      <c r="J54852" s="110"/>
    </row>
    <row r="54853" spans="9:10" x14ac:dyDescent="0.25">
      <c r="I54853" s="1"/>
      <c r="J54853" s="110"/>
    </row>
    <row r="54854" spans="9:10" x14ac:dyDescent="0.25">
      <c r="I54854" s="1"/>
      <c r="J54854" s="110"/>
    </row>
    <row r="54855" spans="9:10" x14ac:dyDescent="0.25">
      <c r="I54855" s="1"/>
      <c r="J54855" s="110"/>
    </row>
    <row r="54856" spans="9:10" x14ac:dyDescent="0.25">
      <c r="I54856" s="1"/>
      <c r="J54856" s="110"/>
    </row>
    <row r="54857" spans="9:10" x14ac:dyDescent="0.25">
      <c r="I54857" s="1"/>
      <c r="J54857" s="110"/>
    </row>
    <row r="54858" spans="9:10" x14ac:dyDescent="0.25">
      <c r="I54858" s="1"/>
      <c r="J54858" s="110"/>
    </row>
    <row r="54859" spans="9:10" x14ac:dyDescent="0.25">
      <c r="I54859" s="1"/>
      <c r="J54859" s="110"/>
    </row>
    <row r="54860" spans="9:10" x14ac:dyDescent="0.25">
      <c r="I54860" s="1"/>
      <c r="J54860" s="110"/>
    </row>
    <row r="54861" spans="9:10" x14ac:dyDescent="0.25">
      <c r="I54861" s="1"/>
      <c r="J54861" s="110"/>
    </row>
    <row r="54862" spans="9:10" x14ac:dyDescent="0.25">
      <c r="I54862" s="1"/>
      <c r="J54862" s="110"/>
    </row>
    <row r="54863" spans="9:10" x14ac:dyDescent="0.25">
      <c r="I54863" s="1"/>
      <c r="J54863" s="110"/>
    </row>
    <row r="54864" spans="9:10" x14ac:dyDescent="0.25">
      <c r="I54864" s="1"/>
      <c r="J54864" s="110"/>
    </row>
    <row r="54865" spans="9:10" x14ac:dyDescent="0.25">
      <c r="I54865" s="1"/>
      <c r="J54865" s="110"/>
    </row>
    <row r="54866" spans="9:10" x14ac:dyDescent="0.25">
      <c r="I54866" s="1"/>
      <c r="J54866" s="110"/>
    </row>
    <row r="54867" spans="9:10" x14ac:dyDescent="0.25">
      <c r="I54867" s="1"/>
      <c r="J54867" s="110"/>
    </row>
    <row r="54868" spans="9:10" x14ac:dyDescent="0.25">
      <c r="I54868" s="1"/>
      <c r="J54868" s="110"/>
    </row>
    <row r="54869" spans="9:10" x14ac:dyDescent="0.25">
      <c r="I54869" s="1"/>
      <c r="J54869" s="110"/>
    </row>
    <row r="54870" spans="9:10" x14ac:dyDescent="0.25">
      <c r="I54870" s="1"/>
      <c r="J54870" s="110"/>
    </row>
    <row r="54871" spans="9:10" x14ac:dyDescent="0.25">
      <c r="I54871" s="1"/>
      <c r="J54871" s="110"/>
    </row>
    <row r="54872" spans="9:10" x14ac:dyDescent="0.25">
      <c r="I54872" s="1"/>
      <c r="J54872" s="110"/>
    </row>
    <row r="54873" spans="9:10" x14ac:dyDescent="0.25">
      <c r="I54873" s="1"/>
      <c r="J54873" s="110"/>
    </row>
    <row r="54874" spans="9:10" x14ac:dyDescent="0.25">
      <c r="I54874" s="1"/>
      <c r="J54874" s="110"/>
    </row>
    <row r="54875" spans="9:10" x14ac:dyDescent="0.25">
      <c r="I54875" s="1"/>
      <c r="J54875" s="110"/>
    </row>
    <row r="54876" spans="9:10" x14ac:dyDescent="0.25">
      <c r="I54876" s="1"/>
      <c r="J54876" s="110"/>
    </row>
    <row r="54877" spans="9:10" x14ac:dyDescent="0.25">
      <c r="I54877" s="1"/>
      <c r="J54877" s="110"/>
    </row>
    <row r="54878" spans="9:10" x14ac:dyDescent="0.25">
      <c r="I54878" s="1"/>
      <c r="J54878" s="110"/>
    </row>
    <row r="54879" spans="9:10" x14ac:dyDescent="0.25">
      <c r="I54879" s="1"/>
      <c r="J54879" s="110"/>
    </row>
    <row r="54880" spans="9:10" x14ac:dyDescent="0.25">
      <c r="I54880" s="1"/>
      <c r="J54880" s="110"/>
    </row>
    <row r="54881" spans="9:10" x14ac:dyDescent="0.25">
      <c r="I54881" s="1"/>
      <c r="J54881" s="110"/>
    </row>
    <row r="54882" spans="9:10" x14ac:dyDescent="0.25">
      <c r="I54882" s="1"/>
      <c r="J54882" s="110"/>
    </row>
    <row r="54883" spans="9:10" x14ac:dyDescent="0.25">
      <c r="I54883" s="1"/>
      <c r="J54883" s="110"/>
    </row>
    <row r="54884" spans="9:10" x14ac:dyDescent="0.25">
      <c r="I54884" s="1"/>
      <c r="J54884" s="110"/>
    </row>
    <row r="54885" spans="9:10" x14ac:dyDescent="0.25">
      <c r="I54885" s="1"/>
      <c r="J54885" s="110"/>
    </row>
    <row r="54886" spans="9:10" x14ac:dyDescent="0.25">
      <c r="I54886" s="1"/>
      <c r="J54886" s="110"/>
    </row>
    <row r="54887" spans="9:10" x14ac:dyDescent="0.25">
      <c r="I54887" s="1"/>
      <c r="J54887" s="110"/>
    </row>
    <row r="54888" spans="9:10" x14ac:dyDescent="0.25">
      <c r="I54888" s="1"/>
      <c r="J54888" s="110"/>
    </row>
    <row r="54889" spans="9:10" x14ac:dyDescent="0.25">
      <c r="I54889" s="1"/>
      <c r="J54889" s="110"/>
    </row>
    <row r="54890" spans="9:10" x14ac:dyDescent="0.25">
      <c r="I54890" s="1"/>
      <c r="J54890" s="110"/>
    </row>
    <row r="54891" spans="9:10" x14ac:dyDescent="0.25">
      <c r="I54891" s="1"/>
      <c r="J54891" s="110"/>
    </row>
    <row r="54892" spans="9:10" x14ac:dyDescent="0.25">
      <c r="I54892" s="1"/>
      <c r="J54892" s="110"/>
    </row>
    <row r="54893" spans="9:10" x14ac:dyDescent="0.25">
      <c r="I54893" s="1"/>
      <c r="J54893" s="110"/>
    </row>
    <row r="54894" spans="9:10" x14ac:dyDescent="0.25">
      <c r="I54894" s="1"/>
      <c r="J54894" s="110"/>
    </row>
    <row r="54895" spans="9:10" x14ac:dyDescent="0.25">
      <c r="I54895" s="1"/>
      <c r="J54895" s="110"/>
    </row>
    <row r="54896" spans="9:10" x14ac:dyDescent="0.25">
      <c r="I54896" s="1"/>
      <c r="J54896" s="110"/>
    </row>
    <row r="54897" spans="9:10" x14ac:dyDescent="0.25">
      <c r="I54897" s="1"/>
      <c r="J54897" s="110"/>
    </row>
    <row r="54898" spans="9:10" x14ac:dyDescent="0.25">
      <c r="I54898" s="1"/>
      <c r="J54898" s="110"/>
    </row>
    <row r="54899" spans="9:10" x14ac:dyDescent="0.25">
      <c r="I54899" s="1"/>
      <c r="J54899" s="110"/>
    </row>
    <row r="54900" spans="9:10" x14ac:dyDescent="0.25">
      <c r="I54900" s="1"/>
      <c r="J54900" s="110"/>
    </row>
    <row r="54901" spans="9:10" x14ac:dyDescent="0.25">
      <c r="I54901" s="1"/>
      <c r="J54901" s="110"/>
    </row>
    <row r="54902" spans="9:10" x14ac:dyDescent="0.25">
      <c r="I54902" s="1"/>
      <c r="J54902" s="110"/>
    </row>
    <row r="54903" spans="9:10" x14ac:dyDescent="0.25">
      <c r="I54903" s="1"/>
      <c r="J54903" s="110"/>
    </row>
    <row r="54904" spans="9:10" x14ac:dyDescent="0.25">
      <c r="I54904" s="1"/>
      <c r="J54904" s="110"/>
    </row>
    <row r="54905" spans="9:10" x14ac:dyDescent="0.25">
      <c r="I54905" s="1"/>
      <c r="J54905" s="110"/>
    </row>
    <row r="54906" spans="9:10" x14ac:dyDescent="0.25">
      <c r="I54906" s="1"/>
      <c r="J54906" s="110"/>
    </row>
    <row r="54907" spans="9:10" x14ac:dyDescent="0.25">
      <c r="I54907" s="1"/>
      <c r="J54907" s="110"/>
    </row>
    <row r="54908" spans="9:10" x14ac:dyDescent="0.25">
      <c r="I54908" s="1"/>
      <c r="J54908" s="110"/>
    </row>
    <row r="54909" spans="9:10" x14ac:dyDescent="0.25">
      <c r="I54909" s="1"/>
      <c r="J54909" s="110"/>
    </row>
    <row r="54910" spans="9:10" x14ac:dyDescent="0.25">
      <c r="I54910" s="1"/>
      <c r="J54910" s="110"/>
    </row>
    <row r="54911" spans="9:10" x14ac:dyDescent="0.25">
      <c r="I54911" s="1"/>
      <c r="J54911" s="110"/>
    </row>
    <row r="54912" spans="9:10" x14ac:dyDescent="0.25">
      <c r="I54912" s="1"/>
      <c r="J54912" s="110"/>
    </row>
    <row r="54913" spans="9:10" x14ac:dyDescent="0.25">
      <c r="I54913" s="1"/>
      <c r="J54913" s="110"/>
    </row>
    <row r="54914" spans="9:10" x14ac:dyDescent="0.25">
      <c r="I54914" s="1"/>
      <c r="J54914" s="110"/>
    </row>
    <row r="54915" spans="9:10" x14ac:dyDescent="0.25">
      <c r="I54915" s="1"/>
      <c r="J54915" s="110"/>
    </row>
    <row r="54916" spans="9:10" x14ac:dyDescent="0.25">
      <c r="I54916" s="1"/>
      <c r="J54916" s="110"/>
    </row>
    <row r="54917" spans="9:10" x14ac:dyDescent="0.25">
      <c r="I54917" s="1"/>
      <c r="J54917" s="110"/>
    </row>
    <row r="54918" spans="9:10" x14ac:dyDescent="0.25">
      <c r="I54918" s="1"/>
      <c r="J54918" s="110"/>
    </row>
    <row r="54919" spans="9:10" x14ac:dyDescent="0.25">
      <c r="I54919" s="1"/>
      <c r="J54919" s="110"/>
    </row>
    <row r="54920" spans="9:10" x14ac:dyDescent="0.25">
      <c r="I54920" s="1"/>
      <c r="J54920" s="110"/>
    </row>
    <row r="54921" spans="9:10" x14ac:dyDescent="0.25">
      <c r="I54921" s="1"/>
      <c r="J54921" s="110"/>
    </row>
    <row r="54922" spans="9:10" x14ac:dyDescent="0.25">
      <c r="I54922" s="1"/>
      <c r="J54922" s="110"/>
    </row>
    <row r="54923" spans="9:10" x14ac:dyDescent="0.25">
      <c r="I54923" s="1"/>
      <c r="J54923" s="110"/>
    </row>
    <row r="54924" spans="9:10" x14ac:dyDescent="0.25">
      <c r="I54924" s="1"/>
      <c r="J54924" s="110"/>
    </row>
    <row r="54925" spans="9:10" x14ac:dyDescent="0.25">
      <c r="I54925" s="1"/>
      <c r="J54925" s="110"/>
    </row>
    <row r="54926" spans="9:10" x14ac:dyDescent="0.25">
      <c r="I54926" s="1"/>
      <c r="J54926" s="110"/>
    </row>
    <row r="54927" spans="9:10" x14ac:dyDescent="0.25">
      <c r="I54927" s="1"/>
      <c r="J54927" s="110"/>
    </row>
    <row r="54928" spans="9:10" x14ac:dyDescent="0.25">
      <c r="I54928" s="1"/>
      <c r="J54928" s="110"/>
    </row>
    <row r="54929" spans="9:10" x14ac:dyDescent="0.25">
      <c r="I54929" s="1"/>
      <c r="J54929" s="110"/>
    </row>
    <row r="54930" spans="9:10" x14ac:dyDescent="0.25">
      <c r="I54930" s="1"/>
      <c r="J54930" s="110"/>
    </row>
    <row r="54931" spans="9:10" x14ac:dyDescent="0.25">
      <c r="I54931" s="1"/>
      <c r="J54931" s="110"/>
    </row>
    <row r="54932" spans="9:10" x14ac:dyDescent="0.25">
      <c r="I54932" s="1"/>
      <c r="J54932" s="110"/>
    </row>
    <row r="54933" spans="9:10" x14ac:dyDescent="0.25">
      <c r="I54933" s="1"/>
      <c r="J54933" s="110"/>
    </row>
    <row r="54934" spans="9:10" x14ac:dyDescent="0.25">
      <c r="I54934" s="1"/>
      <c r="J54934" s="110"/>
    </row>
    <row r="54935" spans="9:10" x14ac:dyDescent="0.25">
      <c r="I54935" s="1"/>
      <c r="J54935" s="110"/>
    </row>
    <row r="54936" spans="9:10" x14ac:dyDescent="0.25">
      <c r="I54936" s="1"/>
      <c r="J54936" s="110"/>
    </row>
    <row r="54937" spans="9:10" x14ac:dyDescent="0.25">
      <c r="I54937" s="1"/>
      <c r="J54937" s="110"/>
    </row>
    <row r="54938" spans="9:10" x14ac:dyDescent="0.25">
      <c r="I54938" s="1"/>
      <c r="J54938" s="110"/>
    </row>
    <row r="54939" spans="9:10" x14ac:dyDescent="0.25">
      <c r="I54939" s="1"/>
      <c r="J54939" s="110"/>
    </row>
    <row r="54940" spans="9:10" x14ac:dyDescent="0.25">
      <c r="I54940" s="1"/>
      <c r="J54940" s="110"/>
    </row>
    <row r="54941" spans="9:10" x14ac:dyDescent="0.25">
      <c r="I54941" s="1"/>
      <c r="J54941" s="110"/>
    </row>
    <row r="54942" spans="9:10" x14ac:dyDescent="0.25">
      <c r="I54942" s="1"/>
      <c r="J54942" s="110"/>
    </row>
    <row r="54943" spans="9:10" x14ac:dyDescent="0.25">
      <c r="I54943" s="1"/>
      <c r="J54943" s="110"/>
    </row>
    <row r="54944" spans="9:10" x14ac:dyDescent="0.25">
      <c r="I54944" s="1"/>
      <c r="J54944" s="110"/>
    </row>
    <row r="54945" spans="9:10" x14ac:dyDescent="0.25">
      <c r="I54945" s="1"/>
      <c r="J54945" s="110"/>
    </row>
    <row r="54946" spans="9:10" x14ac:dyDescent="0.25">
      <c r="I54946" s="1"/>
      <c r="J54946" s="110"/>
    </row>
    <row r="54947" spans="9:10" x14ac:dyDescent="0.25">
      <c r="I54947" s="1"/>
      <c r="J54947" s="110"/>
    </row>
    <row r="54948" spans="9:10" x14ac:dyDescent="0.25">
      <c r="I54948" s="1"/>
      <c r="J54948" s="110"/>
    </row>
    <row r="54949" spans="9:10" x14ac:dyDescent="0.25">
      <c r="I54949" s="1"/>
      <c r="J54949" s="110"/>
    </row>
    <row r="54950" spans="9:10" x14ac:dyDescent="0.25">
      <c r="I54950" s="1"/>
      <c r="J54950" s="110"/>
    </row>
    <row r="54951" spans="9:10" x14ac:dyDescent="0.25">
      <c r="I54951" s="1"/>
      <c r="J54951" s="110"/>
    </row>
    <row r="54952" spans="9:10" x14ac:dyDescent="0.25">
      <c r="I54952" s="1"/>
      <c r="J54952" s="110"/>
    </row>
    <row r="54953" spans="9:10" x14ac:dyDescent="0.25">
      <c r="I54953" s="1"/>
      <c r="J54953" s="110"/>
    </row>
    <row r="54954" spans="9:10" x14ac:dyDescent="0.25">
      <c r="I54954" s="1"/>
      <c r="J54954" s="110"/>
    </row>
    <row r="54955" spans="9:10" x14ac:dyDescent="0.25">
      <c r="I54955" s="1"/>
      <c r="J54955" s="110"/>
    </row>
    <row r="54956" spans="9:10" x14ac:dyDescent="0.25">
      <c r="I54956" s="1"/>
      <c r="J54956" s="110"/>
    </row>
    <row r="54957" spans="9:10" x14ac:dyDescent="0.25">
      <c r="I54957" s="1"/>
      <c r="J54957" s="110"/>
    </row>
    <row r="54958" spans="9:10" x14ac:dyDescent="0.25">
      <c r="I54958" s="1"/>
      <c r="J54958" s="110"/>
    </row>
    <row r="54959" spans="9:10" x14ac:dyDescent="0.25">
      <c r="I54959" s="1"/>
      <c r="J54959" s="110"/>
    </row>
    <row r="54960" spans="9:10" x14ac:dyDescent="0.25">
      <c r="I54960" s="1"/>
      <c r="J54960" s="110"/>
    </row>
    <row r="54961" spans="9:10" x14ac:dyDescent="0.25">
      <c r="I54961" s="1"/>
      <c r="J54961" s="110"/>
    </row>
    <row r="54962" spans="9:10" x14ac:dyDescent="0.25">
      <c r="I54962" s="1"/>
      <c r="J54962" s="110"/>
    </row>
    <row r="54963" spans="9:10" x14ac:dyDescent="0.25">
      <c r="I54963" s="1"/>
      <c r="J54963" s="110"/>
    </row>
    <row r="54964" spans="9:10" x14ac:dyDescent="0.25">
      <c r="I54964" s="1"/>
      <c r="J54964" s="110"/>
    </row>
    <row r="54965" spans="9:10" x14ac:dyDescent="0.25">
      <c r="I54965" s="1"/>
      <c r="J54965" s="110"/>
    </row>
    <row r="54966" spans="9:10" x14ac:dyDescent="0.25">
      <c r="I54966" s="1"/>
      <c r="J54966" s="110"/>
    </row>
    <row r="54967" spans="9:10" x14ac:dyDescent="0.25">
      <c r="I54967" s="1"/>
      <c r="J54967" s="110"/>
    </row>
    <row r="54968" spans="9:10" x14ac:dyDescent="0.25">
      <c r="I54968" s="1"/>
      <c r="J54968" s="110"/>
    </row>
    <row r="54969" spans="9:10" x14ac:dyDescent="0.25">
      <c r="I54969" s="1"/>
      <c r="J54969" s="110"/>
    </row>
    <row r="54970" spans="9:10" x14ac:dyDescent="0.25">
      <c r="I54970" s="1"/>
      <c r="J54970" s="110"/>
    </row>
    <row r="54971" spans="9:10" x14ac:dyDescent="0.25">
      <c r="I54971" s="1"/>
      <c r="J54971" s="110"/>
    </row>
    <row r="54972" spans="9:10" x14ac:dyDescent="0.25">
      <c r="I54972" s="1"/>
      <c r="J54972" s="110"/>
    </row>
    <row r="54973" spans="9:10" x14ac:dyDescent="0.25">
      <c r="I54973" s="1"/>
      <c r="J54973" s="110"/>
    </row>
    <row r="54974" spans="9:10" x14ac:dyDescent="0.25">
      <c r="I54974" s="1"/>
      <c r="J54974" s="110"/>
    </row>
    <row r="54975" spans="9:10" x14ac:dyDescent="0.25">
      <c r="I54975" s="1"/>
      <c r="J54975" s="110"/>
    </row>
    <row r="54976" spans="9:10" x14ac:dyDescent="0.25">
      <c r="I54976" s="1"/>
      <c r="J54976" s="110"/>
    </row>
    <row r="54977" spans="9:10" x14ac:dyDescent="0.25">
      <c r="I54977" s="1"/>
      <c r="J54977" s="110"/>
    </row>
    <row r="54978" spans="9:10" x14ac:dyDescent="0.25">
      <c r="I54978" s="1"/>
      <c r="J54978" s="110"/>
    </row>
    <row r="54979" spans="9:10" x14ac:dyDescent="0.25">
      <c r="I54979" s="1"/>
      <c r="J54979" s="110"/>
    </row>
    <row r="54980" spans="9:10" x14ac:dyDescent="0.25">
      <c r="I54980" s="1"/>
      <c r="J54980" s="110"/>
    </row>
    <row r="54981" spans="9:10" x14ac:dyDescent="0.25">
      <c r="I54981" s="1"/>
      <c r="J54981" s="110"/>
    </row>
    <row r="54982" spans="9:10" x14ac:dyDescent="0.25">
      <c r="I54982" s="1"/>
      <c r="J54982" s="110"/>
    </row>
    <row r="54983" spans="9:10" x14ac:dyDescent="0.25">
      <c r="I54983" s="1"/>
      <c r="J54983" s="110"/>
    </row>
    <row r="54984" spans="9:10" x14ac:dyDescent="0.25">
      <c r="I54984" s="1"/>
      <c r="J54984" s="110"/>
    </row>
    <row r="54985" spans="9:10" x14ac:dyDescent="0.25">
      <c r="I54985" s="1"/>
      <c r="J54985" s="110"/>
    </row>
    <row r="54986" spans="9:10" x14ac:dyDescent="0.25">
      <c r="I54986" s="1"/>
      <c r="J54986" s="110"/>
    </row>
    <row r="54987" spans="9:10" x14ac:dyDescent="0.25">
      <c r="I54987" s="1"/>
      <c r="J54987" s="110"/>
    </row>
    <row r="54988" spans="9:10" x14ac:dyDescent="0.25">
      <c r="I54988" s="1"/>
      <c r="J54988" s="110"/>
    </row>
    <row r="54989" spans="9:10" x14ac:dyDescent="0.25">
      <c r="I54989" s="1"/>
      <c r="J54989" s="110"/>
    </row>
    <row r="54990" spans="9:10" x14ac:dyDescent="0.25">
      <c r="I54990" s="1"/>
      <c r="J54990" s="110"/>
    </row>
    <row r="54991" spans="9:10" x14ac:dyDescent="0.25">
      <c r="I54991" s="1"/>
      <c r="J54991" s="110"/>
    </row>
    <row r="54992" spans="9:10" x14ac:dyDescent="0.25">
      <c r="I54992" s="1"/>
      <c r="J54992" s="110"/>
    </row>
    <row r="54993" spans="9:10" x14ac:dyDescent="0.25">
      <c r="I54993" s="1"/>
      <c r="J54993" s="110"/>
    </row>
    <row r="54994" spans="9:10" x14ac:dyDescent="0.25">
      <c r="I54994" s="1"/>
      <c r="J54994" s="110"/>
    </row>
    <row r="54995" spans="9:10" x14ac:dyDescent="0.25">
      <c r="I54995" s="1"/>
      <c r="J54995" s="110"/>
    </row>
    <row r="54996" spans="9:10" x14ac:dyDescent="0.25">
      <c r="I54996" s="1"/>
      <c r="J54996" s="110"/>
    </row>
    <row r="54997" spans="9:10" x14ac:dyDescent="0.25">
      <c r="I54997" s="1"/>
      <c r="J54997" s="110"/>
    </row>
    <row r="54998" spans="9:10" x14ac:dyDescent="0.25">
      <c r="I54998" s="1"/>
      <c r="J54998" s="110"/>
    </row>
    <row r="54999" spans="9:10" x14ac:dyDescent="0.25">
      <c r="I54999" s="1"/>
      <c r="J54999" s="110"/>
    </row>
    <row r="55000" spans="9:10" x14ac:dyDescent="0.25">
      <c r="I55000" s="1"/>
      <c r="J55000" s="110"/>
    </row>
    <row r="55001" spans="9:10" x14ac:dyDescent="0.25">
      <c r="I55001" s="1"/>
      <c r="J55001" s="110"/>
    </row>
    <row r="55002" spans="9:10" x14ac:dyDescent="0.25">
      <c r="I55002" s="1"/>
      <c r="J55002" s="110"/>
    </row>
    <row r="55003" spans="9:10" x14ac:dyDescent="0.25">
      <c r="I55003" s="1"/>
      <c r="J55003" s="110"/>
    </row>
    <row r="55004" spans="9:10" x14ac:dyDescent="0.25">
      <c r="I55004" s="1"/>
      <c r="J55004" s="110"/>
    </row>
    <row r="55005" spans="9:10" x14ac:dyDescent="0.25">
      <c r="I55005" s="1"/>
      <c r="J55005" s="110"/>
    </row>
    <row r="55006" spans="9:10" x14ac:dyDescent="0.25">
      <c r="I55006" s="1"/>
      <c r="J55006" s="110"/>
    </row>
    <row r="55007" spans="9:10" x14ac:dyDescent="0.25">
      <c r="I55007" s="1"/>
      <c r="J55007" s="110"/>
    </row>
    <row r="55008" spans="9:10" x14ac:dyDescent="0.25">
      <c r="I55008" s="1"/>
      <c r="J55008" s="110"/>
    </row>
    <row r="55009" spans="9:10" x14ac:dyDescent="0.25">
      <c r="I55009" s="1"/>
      <c r="J55009" s="110"/>
    </row>
    <row r="55010" spans="9:10" x14ac:dyDescent="0.25">
      <c r="I55010" s="1"/>
      <c r="J55010" s="110"/>
    </row>
    <row r="55011" spans="9:10" x14ac:dyDescent="0.25">
      <c r="I55011" s="1"/>
      <c r="J55011" s="110"/>
    </row>
    <row r="55012" spans="9:10" x14ac:dyDescent="0.25">
      <c r="I55012" s="1"/>
      <c r="J55012" s="110"/>
    </row>
    <row r="55013" spans="9:10" x14ac:dyDescent="0.25">
      <c r="I55013" s="1"/>
      <c r="J55013" s="110"/>
    </row>
    <row r="55014" spans="9:10" x14ac:dyDescent="0.25">
      <c r="I55014" s="1"/>
      <c r="J55014" s="110"/>
    </row>
    <row r="55015" spans="9:10" x14ac:dyDescent="0.25">
      <c r="I55015" s="1"/>
      <c r="J55015" s="110"/>
    </row>
    <row r="55016" spans="9:10" x14ac:dyDescent="0.25">
      <c r="I55016" s="1"/>
      <c r="J55016" s="110"/>
    </row>
    <row r="55017" spans="9:10" x14ac:dyDescent="0.25">
      <c r="I55017" s="1"/>
      <c r="J55017" s="110"/>
    </row>
    <row r="55018" spans="9:10" x14ac:dyDescent="0.25">
      <c r="I55018" s="1"/>
      <c r="J55018" s="110"/>
    </row>
    <row r="55019" spans="9:10" x14ac:dyDescent="0.25">
      <c r="I55019" s="1"/>
      <c r="J55019" s="110"/>
    </row>
    <row r="55020" spans="9:10" x14ac:dyDescent="0.25">
      <c r="I55020" s="1"/>
      <c r="J55020" s="110"/>
    </row>
    <row r="55021" spans="9:10" x14ac:dyDescent="0.25">
      <c r="I55021" s="1"/>
      <c r="J55021" s="110"/>
    </row>
    <row r="55022" spans="9:10" x14ac:dyDescent="0.25">
      <c r="I55022" s="1"/>
      <c r="J55022" s="110"/>
    </row>
    <row r="55023" spans="9:10" x14ac:dyDescent="0.25">
      <c r="I55023" s="1"/>
      <c r="J55023" s="110"/>
    </row>
    <row r="55024" spans="9:10" x14ac:dyDescent="0.25">
      <c r="I55024" s="1"/>
      <c r="J55024" s="110"/>
    </row>
    <row r="55025" spans="9:10" x14ac:dyDescent="0.25">
      <c r="I55025" s="1"/>
      <c r="J55025" s="110"/>
    </row>
    <row r="55026" spans="9:10" x14ac:dyDescent="0.25">
      <c r="I55026" s="1"/>
      <c r="J55026" s="110"/>
    </row>
    <row r="55027" spans="9:10" x14ac:dyDescent="0.25">
      <c r="I55027" s="1"/>
      <c r="J55027" s="110"/>
    </row>
    <row r="55028" spans="9:10" x14ac:dyDescent="0.25">
      <c r="I55028" s="1"/>
      <c r="J55028" s="110"/>
    </row>
    <row r="55029" spans="9:10" x14ac:dyDescent="0.25">
      <c r="I55029" s="1"/>
      <c r="J55029" s="110"/>
    </row>
    <row r="55030" spans="9:10" x14ac:dyDescent="0.25">
      <c r="I55030" s="1"/>
      <c r="J55030" s="110"/>
    </row>
    <row r="55031" spans="9:10" x14ac:dyDescent="0.25">
      <c r="I55031" s="1"/>
      <c r="J55031" s="110"/>
    </row>
    <row r="55032" spans="9:10" x14ac:dyDescent="0.25">
      <c r="I55032" s="1"/>
      <c r="J55032" s="110"/>
    </row>
    <row r="55033" spans="9:10" x14ac:dyDescent="0.25">
      <c r="I55033" s="1"/>
      <c r="J55033" s="110"/>
    </row>
    <row r="55034" spans="9:10" x14ac:dyDescent="0.25">
      <c r="I55034" s="1"/>
      <c r="J55034" s="110"/>
    </row>
    <row r="55035" spans="9:10" x14ac:dyDescent="0.25">
      <c r="I55035" s="1"/>
      <c r="J55035" s="110"/>
    </row>
    <row r="55036" spans="9:10" x14ac:dyDescent="0.25">
      <c r="I55036" s="1"/>
      <c r="J55036" s="110"/>
    </row>
    <row r="55037" spans="9:10" x14ac:dyDescent="0.25">
      <c r="I55037" s="1"/>
      <c r="J55037" s="110"/>
    </row>
    <row r="55038" spans="9:10" x14ac:dyDescent="0.25">
      <c r="I55038" s="1"/>
      <c r="J55038" s="110"/>
    </row>
    <row r="55039" spans="9:10" x14ac:dyDescent="0.25">
      <c r="I55039" s="1"/>
      <c r="J55039" s="110"/>
    </row>
    <row r="55040" spans="9:10" x14ac:dyDescent="0.25">
      <c r="I55040" s="1"/>
      <c r="J55040" s="110"/>
    </row>
    <row r="55041" spans="9:10" x14ac:dyDescent="0.25">
      <c r="I55041" s="1"/>
      <c r="J55041" s="110"/>
    </row>
    <row r="55042" spans="9:10" x14ac:dyDescent="0.25">
      <c r="I55042" s="1"/>
      <c r="J55042" s="110"/>
    </row>
    <row r="55043" spans="9:10" x14ac:dyDescent="0.25">
      <c r="I55043" s="1"/>
      <c r="J55043" s="110"/>
    </row>
    <row r="55044" spans="9:10" x14ac:dyDescent="0.25">
      <c r="I55044" s="1"/>
      <c r="J55044" s="110"/>
    </row>
    <row r="55045" spans="9:10" x14ac:dyDescent="0.25">
      <c r="I55045" s="1"/>
      <c r="J55045" s="110"/>
    </row>
    <row r="55046" spans="9:10" x14ac:dyDescent="0.25">
      <c r="I55046" s="1"/>
      <c r="J55046" s="110"/>
    </row>
    <row r="55047" spans="9:10" x14ac:dyDescent="0.25">
      <c r="I55047" s="1"/>
      <c r="J55047" s="110"/>
    </row>
    <row r="55048" spans="9:10" x14ac:dyDescent="0.25">
      <c r="I55048" s="1"/>
      <c r="J55048" s="110"/>
    </row>
    <row r="55049" spans="9:10" x14ac:dyDescent="0.25">
      <c r="I55049" s="1"/>
      <c r="J55049" s="110"/>
    </row>
    <row r="55050" spans="9:10" x14ac:dyDescent="0.25">
      <c r="I55050" s="1"/>
      <c r="J55050" s="110"/>
    </row>
    <row r="55051" spans="9:10" x14ac:dyDescent="0.25">
      <c r="I55051" s="1"/>
      <c r="J55051" s="110"/>
    </row>
    <row r="55052" spans="9:10" x14ac:dyDescent="0.25">
      <c r="I55052" s="1"/>
      <c r="J55052" s="110"/>
    </row>
    <row r="55053" spans="9:10" x14ac:dyDescent="0.25">
      <c r="I55053" s="1"/>
      <c r="J55053" s="110"/>
    </row>
    <row r="55054" spans="9:10" x14ac:dyDescent="0.25">
      <c r="I55054" s="1"/>
      <c r="J55054" s="110"/>
    </row>
    <row r="55055" spans="9:10" x14ac:dyDescent="0.25">
      <c r="I55055" s="1"/>
      <c r="J55055" s="110"/>
    </row>
    <row r="55056" spans="9:10" x14ac:dyDescent="0.25">
      <c r="I55056" s="1"/>
      <c r="J55056" s="110"/>
    </row>
    <row r="55057" spans="9:10" x14ac:dyDescent="0.25">
      <c r="I55057" s="1"/>
      <c r="J55057" s="110"/>
    </row>
    <row r="55058" spans="9:10" x14ac:dyDescent="0.25">
      <c r="I55058" s="1"/>
      <c r="J55058" s="110"/>
    </row>
    <row r="55059" spans="9:10" x14ac:dyDescent="0.25">
      <c r="I55059" s="1"/>
      <c r="J55059" s="110"/>
    </row>
    <row r="55060" spans="9:10" x14ac:dyDescent="0.25">
      <c r="I55060" s="1"/>
      <c r="J55060" s="110"/>
    </row>
    <row r="55061" spans="9:10" x14ac:dyDescent="0.25">
      <c r="I55061" s="1"/>
      <c r="J55061" s="110"/>
    </row>
    <row r="55062" spans="9:10" x14ac:dyDescent="0.25">
      <c r="I55062" s="1"/>
      <c r="J55062" s="110"/>
    </row>
    <row r="55063" spans="9:10" x14ac:dyDescent="0.25">
      <c r="I55063" s="1"/>
      <c r="J55063" s="110"/>
    </row>
    <row r="55064" spans="9:10" x14ac:dyDescent="0.25">
      <c r="I55064" s="1"/>
      <c r="J55064" s="110"/>
    </row>
    <row r="55065" spans="9:10" x14ac:dyDescent="0.25">
      <c r="I55065" s="1"/>
      <c r="J55065" s="110"/>
    </row>
    <row r="55066" spans="9:10" x14ac:dyDescent="0.25">
      <c r="I55066" s="1"/>
      <c r="J55066" s="110"/>
    </row>
    <row r="55067" spans="9:10" x14ac:dyDescent="0.25">
      <c r="I55067" s="1"/>
      <c r="J55067" s="110"/>
    </row>
    <row r="55068" spans="9:10" x14ac:dyDescent="0.25">
      <c r="I55068" s="1"/>
      <c r="J55068" s="110"/>
    </row>
    <row r="55069" spans="9:10" x14ac:dyDescent="0.25">
      <c r="I55069" s="1"/>
      <c r="J55069" s="110"/>
    </row>
    <row r="55070" spans="9:10" x14ac:dyDescent="0.25">
      <c r="I55070" s="1"/>
      <c r="J55070" s="110"/>
    </row>
    <row r="55071" spans="9:10" x14ac:dyDescent="0.25">
      <c r="I55071" s="1"/>
      <c r="J55071" s="110"/>
    </row>
    <row r="55072" spans="9:10" x14ac:dyDescent="0.25">
      <c r="I55072" s="1"/>
      <c r="J55072" s="110"/>
    </row>
    <row r="55073" spans="9:10" x14ac:dyDescent="0.25">
      <c r="I55073" s="1"/>
      <c r="J55073" s="110"/>
    </row>
    <row r="55074" spans="9:10" x14ac:dyDescent="0.25">
      <c r="I55074" s="1"/>
      <c r="J55074" s="110"/>
    </row>
    <row r="55075" spans="9:10" x14ac:dyDescent="0.25">
      <c r="I55075" s="1"/>
      <c r="J55075" s="110"/>
    </row>
    <row r="55076" spans="9:10" x14ac:dyDescent="0.25">
      <c r="I55076" s="1"/>
      <c r="J55076" s="110"/>
    </row>
    <row r="55077" spans="9:10" x14ac:dyDescent="0.25">
      <c r="I55077" s="1"/>
      <c r="J55077" s="110"/>
    </row>
    <row r="55078" spans="9:10" x14ac:dyDescent="0.25">
      <c r="I55078" s="1"/>
      <c r="J55078" s="110"/>
    </row>
    <row r="55079" spans="9:10" x14ac:dyDescent="0.25">
      <c r="I55079" s="1"/>
      <c r="J55079" s="110"/>
    </row>
    <row r="55080" spans="9:10" x14ac:dyDescent="0.25">
      <c r="I55080" s="1"/>
      <c r="J55080" s="110"/>
    </row>
    <row r="55081" spans="9:10" x14ac:dyDescent="0.25">
      <c r="I55081" s="1"/>
      <c r="J55081" s="110"/>
    </row>
    <row r="55082" spans="9:10" x14ac:dyDescent="0.25">
      <c r="I55082" s="1"/>
      <c r="J55082" s="110"/>
    </row>
    <row r="55083" spans="9:10" x14ac:dyDescent="0.25">
      <c r="I55083" s="1"/>
      <c r="J55083" s="110"/>
    </row>
    <row r="55084" spans="9:10" x14ac:dyDescent="0.25">
      <c r="I55084" s="1"/>
      <c r="J55084" s="110"/>
    </row>
    <row r="55085" spans="9:10" x14ac:dyDescent="0.25">
      <c r="I55085" s="1"/>
      <c r="J55085" s="110"/>
    </row>
    <row r="55086" spans="9:10" x14ac:dyDescent="0.25">
      <c r="I55086" s="1"/>
      <c r="J55086" s="110"/>
    </row>
    <row r="55087" spans="9:10" x14ac:dyDescent="0.25">
      <c r="I55087" s="1"/>
      <c r="J55087" s="110"/>
    </row>
    <row r="55088" spans="9:10" x14ac:dyDescent="0.25">
      <c r="I55088" s="1"/>
      <c r="J55088" s="110"/>
    </row>
    <row r="55089" spans="9:10" x14ac:dyDescent="0.25">
      <c r="I55089" s="1"/>
      <c r="J55089" s="110"/>
    </row>
    <row r="55090" spans="9:10" x14ac:dyDescent="0.25">
      <c r="I55090" s="1"/>
      <c r="J55090" s="110"/>
    </row>
    <row r="55091" spans="9:10" x14ac:dyDescent="0.25">
      <c r="I55091" s="1"/>
      <c r="J55091" s="110"/>
    </row>
    <row r="55092" spans="9:10" x14ac:dyDescent="0.25">
      <c r="I55092" s="1"/>
      <c r="J55092" s="110"/>
    </row>
    <row r="55093" spans="9:10" x14ac:dyDescent="0.25">
      <c r="I55093" s="1"/>
      <c r="J55093" s="110"/>
    </row>
    <row r="55094" spans="9:10" x14ac:dyDescent="0.25">
      <c r="I55094" s="1"/>
      <c r="J55094" s="110"/>
    </row>
    <row r="55095" spans="9:10" x14ac:dyDescent="0.25">
      <c r="I55095" s="1"/>
      <c r="J55095" s="110"/>
    </row>
    <row r="55096" spans="9:10" x14ac:dyDescent="0.25">
      <c r="I55096" s="1"/>
      <c r="J55096" s="110"/>
    </row>
    <row r="55097" spans="9:10" x14ac:dyDescent="0.25">
      <c r="I55097" s="1"/>
      <c r="J55097" s="110"/>
    </row>
    <row r="55098" spans="9:10" x14ac:dyDescent="0.25">
      <c r="I55098" s="1"/>
      <c r="J55098" s="110"/>
    </row>
    <row r="55099" spans="9:10" x14ac:dyDescent="0.25">
      <c r="I55099" s="1"/>
      <c r="J55099" s="110"/>
    </row>
    <row r="55100" spans="9:10" x14ac:dyDescent="0.25">
      <c r="I55100" s="1"/>
      <c r="J55100" s="110"/>
    </row>
    <row r="55101" spans="9:10" x14ac:dyDescent="0.25">
      <c r="I55101" s="1"/>
      <c r="J55101" s="110"/>
    </row>
    <row r="55102" spans="9:10" x14ac:dyDescent="0.25">
      <c r="I55102" s="1"/>
      <c r="J55102" s="110"/>
    </row>
    <row r="55103" spans="9:10" x14ac:dyDescent="0.25">
      <c r="I55103" s="1"/>
      <c r="J55103" s="110"/>
    </row>
    <row r="55104" spans="9:10" x14ac:dyDescent="0.25">
      <c r="I55104" s="1"/>
      <c r="J55104" s="110"/>
    </row>
    <row r="55105" spans="9:10" x14ac:dyDescent="0.25">
      <c r="I55105" s="1"/>
      <c r="J55105" s="110"/>
    </row>
    <row r="55106" spans="9:10" x14ac:dyDescent="0.25">
      <c r="I55106" s="1"/>
      <c r="J55106" s="110"/>
    </row>
    <row r="55107" spans="9:10" x14ac:dyDescent="0.25">
      <c r="I55107" s="1"/>
      <c r="J55107" s="110"/>
    </row>
    <row r="55108" spans="9:10" x14ac:dyDescent="0.25">
      <c r="I55108" s="1"/>
      <c r="J55108" s="110"/>
    </row>
    <row r="55109" spans="9:10" x14ac:dyDescent="0.25">
      <c r="I55109" s="1"/>
      <c r="J55109" s="110"/>
    </row>
    <row r="55110" spans="9:10" x14ac:dyDescent="0.25">
      <c r="I55110" s="1"/>
      <c r="J55110" s="110"/>
    </row>
    <row r="55111" spans="9:10" x14ac:dyDescent="0.25">
      <c r="I55111" s="1"/>
      <c r="J55111" s="110"/>
    </row>
    <row r="55112" spans="9:10" x14ac:dyDescent="0.25">
      <c r="I55112" s="1"/>
      <c r="J55112" s="110"/>
    </row>
    <row r="55113" spans="9:10" x14ac:dyDescent="0.25">
      <c r="I55113" s="1"/>
      <c r="J55113" s="110"/>
    </row>
    <row r="55114" spans="9:10" x14ac:dyDescent="0.25">
      <c r="I55114" s="1"/>
      <c r="J55114" s="110"/>
    </row>
    <row r="55115" spans="9:10" x14ac:dyDescent="0.25">
      <c r="I55115" s="1"/>
      <c r="J55115" s="110"/>
    </row>
    <row r="55116" spans="9:10" x14ac:dyDescent="0.25">
      <c r="I55116" s="1"/>
      <c r="J55116" s="110"/>
    </row>
    <row r="55117" spans="9:10" x14ac:dyDescent="0.25">
      <c r="I55117" s="1"/>
      <c r="J55117" s="110"/>
    </row>
    <row r="55118" spans="9:10" x14ac:dyDescent="0.25">
      <c r="I55118" s="1"/>
      <c r="J55118" s="110"/>
    </row>
    <row r="55119" spans="9:10" x14ac:dyDescent="0.25">
      <c r="I55119" s="1"/>
      <c r="J55119" s="110"/>
    </row>
    <row r="55120" spans="9:10" x14ac:dyDescent="0.25">
      <c r="I55120" s="1"/>
      <c r="J55120" s="110"/>
    </row>
    <row r="55121" spans="9:10" x14ac:dyDescent="0.25">
      <c r="I55121" s="1"/>
      <c r="J55121" s="110"/>
    </row>
    <row r="55122" spans="9:10" x14ac:dyDescent="0.25">
      <c r="I55122" s="1"/>
      <c r="J55122" s="110"/>
    </row>
    <row r="55123" spans="9:10" x14ac:dyDescent="0.25">
      <c r="I55123" s="1"/>
      <c r="J55123" s="110"/>
    </row>
    <row r="55124" spans="9:10" x14ac:dyDescent="0.25">
      <c r="I55124" s="1"/>
      <c r="J55124" s="110"/>
    </row>
    <row r="55125" spans="9:10" x14ac:dyDescent="0.25">
      <c r="I55125" s="1"/>
      <c r="J55125" s="110"/>
    </row>
    <row r="55126" spans="9:10" x14ac:dyDescent="0.25">
      <c r="I55126" s="1"/>
      <c r="J55126" s="110"/>
    </row>
    <row r="55127" spans="9:10" x14ac:dyDescent="0.25">
      <c r="I55127" s="1"/>
      <c r="J55127" s="110"/>
    </row>
    <row r="55128" spans="9:10" x14ac:dyDescent="0.25">
      <c r="I55128" s="1"/>
      <c r="J55128" s="110"/>
    </row>
    <row r="55129" spans="9:10" x14ac:dyDescent="0.25">
      <c r="I55129" s="1"/>
      <c r="J55129" s="110"/>
    </row>
    <row r="55130" spans="9:10" x14ac:dyDescent="0.25">
      <c r="I55130" s="1"/>
      <c r="J55130" s="110"/>
    </row>
    <row r="55131" spans="9:10" x14ac:dyDescent="0.25">
      <c r="I55131" s="1"/>
      <c r="J55131" s="110"/>
    </row>
    <row r="55132" spans="9:10" x14ac:dyDescent="0.25">
      <c r="I55132" s="1"/>
      <c r="J55132" s="110"/>
    </row>
    <row r="55133" spans="9:10" x14ac:dyDescent="0.25">
      <c r="I55133" s="1"/>
      <c r="J55133" s="110"/>
    </row>
    <row r="55134" spans="9:10" x14ac:dyDescent="0.25">
      <c r="I55134" s="1"/>
      <c r="J55134" s="110"/>
    </row>
    <row r="55135" spans="9:10" x14ac:dyDescent="0.25">
      <c r="I55135" s="1"/>
      <c r="J55135" s="110"/>
    </row>
    <row r="55136" spans="9:10" x14ac:dyDescent="0.25">
      <c r="I55136" s="1"/>
      <c r="J55136" s="110"/>
    </row>
    <row r="55137" spans="9:10" x14ac:dyDescent="0.25">
      <c r="I55137" s="1"/>
      <c r="J55137" s="110"/>
    </row>
    <row r="55138" spans="9:10" x14ac:dyDescent="0.25">
      <c r="I55138" s="1"/>
      <c r="J55138" s="110"/>
    </row>
    <row r="55139" spans="9:10" x14ac:dyDescent="0.25">
      <c r="I55139" s="1"/>
      <c r="J55139" s="110"/>
    </row>
    <row r="55140" spans="9:10" x14ac:dyDescent="0.25">
      <c r="I55140" s="1"/>
      <c r="J55140" s="110"/>
    </row>
    <row r="55141" spans="9:10" x14ac:dyDescent="0.25">
      <c r="I55141" s="1"/>
      <c r="J55141" s="110"/>
    </row>
    <row r="55142" spans="9:10" x14ac:dyDescent="0.25">
      <c r="I55142" s="1"/>
      <c r="J55142" s="110"/>
    </row>
    <row r="55143" spans="9:10" x14ac:dyDescent="0.25">
      <c r="I55143" s="1"/>
      <c r="J55143" s="110"/>
    </row>
    <row r="55144" spans="9:10" x14ac:dyDescent="0.25">
      <c r="I55144" s="1"/>
      <c r="J55144" s="110"/>
    </row>
    <row r="55145" spans="9:10" x14ac:dyDescent="0.25">
      <c r="I55145" s="1"/>
      <c r="J55145" s="110"/>
    </row>
    <row r="55146" spans="9:10" x14ac:dyDescent="0.25">
      <c r="I55146" s="1"/>
      <c r="J55146" s="110"/>
    </row>
    <row r="55147" spans="9:10" x14ac:dyDescent="0.25">
      <c r="I55147" s="1"/>
      <c r="J55147" s="110"/>
    </row>
    <row r="55148" spans="9:10" x14ac:dyDescent="0.25">
      <c r="I55148" s="1"/>
      <c r="J55148" s="110"/>
    </row>
    <row r="55149" spans="9:10" x14ac:dyDescent="0.25">
      <c r="I55149" s="1"/>
      <c r="J55149" s="110"/>
    </row>
    <row r="55150" spans="9:10" x14ac:dyDescent="0.25">
      <c r="I55150" s="1"/>
      <c r="J55150" s="110"/>
    </row>
    <row r="55151" spans="9:10" x14ac:dyDescent="0.25">
      <c r="I55151" s="1"/>
      <c r="J55151" s="110"/>
    </row>
    <row r="55152" spans="9:10" x14ac:dyDescent="0.25">
      <c r="I55152" s="1"/>
      <c r="J55152" s="110"/>
    </row>
    <row r="55153" spans="9:10" x14ac:dyDescent="0.25">
      <c r="I55153" s="1"/>
      <c r="J55153" s="110"/>
    </row>
    <row r="55154" spans="9:10" x14ac:dyDescent="0.25">
      <c r="I55154" s="1"/>
      <c r="J55154" s="110"/>
    </row>
    <row r="55155" spans="9:10" x14ac:dyDescent="0.25">
      <c r="I55155" s="1"/>
      <c r="J55155" s="110"/>
    </row>
    <row r="55156" spans="9:10" x14ac:dyDescent="0.25">
      <c r="I55156" s="1"/>
      <c r="J55156" s="110"/>
    </row>
    <row r="55157" spans="9:10" x14ac:dyDescent="0.25">
      <c r="I55157" s="1"/>
      <c r="J55157" s="110"/>
    </row>
    <row r="55158" spans="9:10" x14ac:dyDescent="0.25">
      <c r="I55158" s="1"/>
      <c r="J55158" s="110"/>
    </row>
    <row r="55159" spans="9:10" x14ac:dyDescent="0.25">
      <c r="I55159" s="1"/>
      <c r="J55159" s="110"/>
    </row>
    <row r="55160" spans="9:10" x14ac:dyDescent="0.25">
      <c r="I55160" s="1"/>
      <c r="J55160" s="110"/>
    </row>
    <row r="55161" spans="9:10" x14ac:dyDescent="0.25">
      <c r="I55161" s="1"/>
      <c r="J55161" s="110"/>
    </row>
    <row r="55162" spans="9:10" x14ac:dyDescent="0.25">
      <c r="I55162" s="1"/>
      <c r="J55162" s="110"/>
    </row>
    <row r="55163" spans="9:10" x14ac:dyDescent="0.25">
      <c r="I55163" s="1"/>
      <c r="J55163" s="110"/>
    </row>
    <row r="55164" spans="9:10" x14ac:dyDescent="0.25">
      <c r="I55164" s="1"/>
      <c r="J55164" s="110"/>
    </row>
    <row r="55165" spans="9:10" x14ac:dyDescent="0.25">
      <c r="I55165" s="1"/>
      <c r="J55165" s="110"/>
    </row>
    <row r="55166" spans="9:10" x14ac:dyDescent="0.25">
      <c r="I55166" s="1"/>
      <c r="J55166" s="110"/>
    </row>
    <row r="55167" spans="9:10" x14ac:dyDescent="0.25">
      <c r="I55167" s="1"/>
      <c r="J55167" s="110"/>
    </row>
    <row r="55168" spans="9:10" x14ac:dyDescent="0.25">
      <c r="I55168" s="1"/>
      <c r="J55168" s="110"/>
    </row>
    <row r="55169" spans="9:10" x14ac:dyDescent="0.25">
      <c r="I55169" s="1"/>
      <c r="J55169" s="110"/>
    </row>
    <row r="55170" spans="9:10" x14ac:dyDescent="0.25">
      <c r="I55170" s="1"/>
      <c r="J55170" s="110"/>
    </row>
    <row r="55171" spans="9:10" x14ac:dyDescent="0.25">
      <c r="I55171" s="1"/>
      <c r="J55171" s="110"/>
    </row>
    <row r="55172" spans="9:10" x14ac:dyDescent="0.25">
      <c r="I55172" s="1"/>
      <c r="J55172" s="110"/>
    </row>
    <row r="55173" spans="9:10" x14ac:dyDescent="0.25">
      <c r="I55173" s="1"/>
      <c r="J55173" s="110"/>
    </row>
    <row r="55174" spans="9:10" x14ac:dyDescent="0.25">
      <c r="I55174" s="1"/>
      <c r="J55174" s="110"/>
    </row>
    <row r="55175" spans="9:10" x14ac:dyDescent="0.25">
      <c r="I55175" s="1"/>
      <c r="J55175" s="110"/>
    </row>
    <row r="55176" spans="9:10" x14ac:dyDescent="0.25">
      <c r="I55176" s="1"/>
      <c r="J55176" s="110"/>
    </row>
    <row r="55177" spans="9:10" x14ac:dyDescent="0.25">
      <c r="I55177" s="1"/>
      <c r="J55177" s="110"/>
    </row>
    <row r="55178" spans="9:10" x14ac:dyDescent="0.25">
      <c r="I55178" s="1"/>
      <c r="J55178" s="110"/>
    </row>
    <row r="55179" spans="9:10" x14ac:dyDescent="0.25">
      <c r="I55179" s="1"/>
      <c r="J55179" s="110"/>
    </row>
    <row r="55180" spans="9:10" x14ac:dyDescent="0.25">
      <c r="I55180" s="1"/>
      <c r="J55180" s="110"/>
    </row>
    <row r="55181" spans="9:10" x14ac:dyDescent="0.25">
      <c r="I55181" s="1"/>
      <c r="J55181" s="110"/>
    </row>
    <row r="55182" spans="9:10" x14ac:dyDescent="0.25">
      <c r="I55182" s="1"/>
      <c r="J55182" s="110"/>
    </row>
    <row r="55183" spans="9:10" x14ac:dyDescent="0.25">
      <c r="I55183" s="1"/>
      <c r="J55183" s="110"/>
    </row>
    <row r="55184" spans="9:10" x14ac:dyDescent="0.25">
      <c r="I55184" s="1"/>
      <c r="J55184" s="110"/>
    </row>
    <row r="55185" spans="9:10" x14ac:dyDescent="0.25">
      <c r="I55185" s="1"/>
      <c r="J55185" s="110"/>
    </row>
    <row r="55186" spans="9:10" x14ac:dyDescent="0.25">
      <c r="I55186" s="1"/>
      <c r="J55186" s="110"/>
    </row>
    <row r="55187" spans="9:10" x14ac:dyDescent="0.25">
      <c r="I55187" s="1"/>
      <c r="J55187" s="110"/>
    </row>
    <row r="55188" spans="9:10" x14ac:dyDescent="0.25">
      <c r="I55188" s="1"/>
      <c r="J55188" s="110"/>
    </row>
    <row r="55189" spans="9:10" x14ac:dyDescent="0.25">
      <c r="I55189" s="1"/>
      <c r="J55189" s="110"/>
    </row>
    <row r="55190" spans="9:10" x14ac:dyDescent="0.25">
      <c r="I55190" s="1"/>
      <c r="J55190" s="110"/>
    </row>
    <row r="55191" spans="9:10" x14ac:dyDescent="0.25">
      <c r="I55191" s="1"/>
      <c r="J55191" s="110"/>
    </row>
    <row r="55192" spans="9:10" x14ac:dyDescent="0.25">
      <c r="I55192" s="1"/>
      <c r="J55192" s="110"/>
    </row>
    <row r="55193" spans="9:10" x14ac:dyDescent="0.25">
      <c r="I55193" s="1"/>
      <c r="J55193" s="110"/>
    </row>
    <row r="55194" spans="9:10" x14ac:dyDescent="0.25">
      <c r="I55194" s="1"/>
      <c r="J55194" s="110"/>
    </row>
    <row r="55195" spans="9:10" x14ac:dyDescent="0.25">
      <c r="I55195" s="1"/>
      <c r="J55195" s="110"/>
    </row>
    <row r="55196" spans="9:10" x14ac:dyDescent="0.25">
      <c r="I55196" s="1"/>
      <c r="J55196" s="110"/>
    </row>
    <row r="55197" spans="9:10" x14ac:dyDescent="0.25">
      <c r="I55197" s="1"/>
      <c r="J55197" s="110"/>
    </row>
    <row r="55198" spans="9:10" x14ac:dyDescent="0.25">
      <c r="I55198" s="1"/>
      <c r="J55198" s="110"/>
    </row>
    <row r="55199" spans="9:10" x14ac:dyDescent="0.25">
      <c r="I55199" s="1"/>
      <c r="J55199" s="110"/>
    </row>
    <row r="55200" spans="9:10" x14ac:dyDescent="0.25">
      <c r="I55200" s="1"/>
      <c r="J55200" s="110"/>
    </row>
    <row r="55201" spans="9:10" x14ac:dyDescent="0.25">
      <c r="I55201" s="1"/>
      <c r="J55201" s="110"/>
    </row>
    <row r="55202" spans="9:10" x14ac:dyDescent="0.25">
      <c r="I55202" s="1"/>
      <c r="J55202" s="110"/>
    </row>
    <row r="55203" spans="9:10" x14ac:dyDescent="0.25">
      <c r="I55203" s="1"/>
      <c r="J55203" s="110"/>
    </row>
    <row r="55204" spans="9:10" x14ac:dyDescent="0.25">
      <c r="I55204" s="1"/>
      <c r="J55204" s="110"/>
    </row>
    <row r="55205" spans="9:10" x14ac:dyDescent="0.25">
      <c r="I55205" s="1"/>
      <c r="J55205" s="110"/>
    </row>
    <row r="55206" spans="9:10" x14ac:dyDescent="0.25">
      <c r="I55206" s="1"/>
      <c r="J55206" s="110"/>
    </row>
    <row r="55207" spans="9:10" x14ac:dyDescent="0.25">
      <c r="I55207" s="1"/>
      <c r="J55207" s="110"/>
    </row>
    <row r="55208" spans="9:10" x14ac:dyDescent="0.25">
      <c r="I55208" s="1"/>
      <c r="J55208" s="110"/>
    </row>
    <row r="55209" spans="9:10" x14ac:dyDescent="0.25">
      <c r="I55209" s="1"/>
      <c r="J55209" s="110"/>
    </row>
    <row r="55210" spans="9:10" x14ac:dyDescent="0.25">
      <c r="I55210" s="1"/>
      <c r="J55210" s="110"/>
    </row>
    <row r="55211" spans="9:10" x14ac:dyDescent="0.25">
      <c r="I55211" s="1"/>
      <c r="J55211" s="110"/>
    </row>
    <row r="55212" spans="9:10" x14ac:dyDescent="0.25">
      <c r="I55212" s="1"/>
      <c r="J55212" s="110"/>
    </row>
    <row r="55213" spans="9:10" x14ac:dyDescent="0.25">
      <c r="I55213" s="1"/>
      <c r="J55213" s="110"/>
    </row>
    <row r="55214" spans="9:10" x14ac:dyDescent="0.25">
      <c r="I55214" s="1"/>
      <c r="J55214" s="110"/>
    </row>
    <row r="55215" spans="9:10" x14ac:dyDescent="0.25">
      <c r="I55215" s="1"/>
      <c r="J55215" s="110"/>
    </row>
    <row r="55216" spans="9:10" x14ac:dyDescent="0.25">
      <c r="I55216" s="1"/>
      <c r="J55216" s="110"/>
    </row>
    <row r="55217" spans="9:10" x14ac:dyDescent="0.25">
      <c r="I55217" s="1"/>
      <c r="J55217" s="110"/>
    </row>
    <row r="55218" spans="9:10" x14ac:dyDescent="0.25">
      <c r="I55218" s="1"/>
      <c r="J55218" s="110"/>
    </row>
    <row r="55219" spans="9:10" x14ac:dyDescent="0.25">
      <c r="I55219" s="1"/>
      <c r="J55219" s="110"/>
    </row>
    <row r="55220" spans="9:10" x14ac:dyDescent="0.25">
      <c r="I55220" s="1"/>
      <c r="J55220" s="110"/>
    </row>
    <row r="55221" spans="9:10" x14ac:dyDescent="0.25">
      <c r="I55221" s="1"/>
      <c r="J55221" s="110"/>
    </row>
    <row r="55222" spans="9:10" x14ac:dyDescent="0.25">
      <c r="I55222" s="1"/>
      <c r="J55222" s="110"/>
    </row>
    <row r="55223" spans="9:10" x14ac:dyDescent="0.25">
      <c r="I55223" s="1"/>
      <c r="J55223" s="110"/>
    </row>
    <row r="55224" spans="9:10" x14ac:dyDescent="0.25">
      <c r="I55224" s="1"/>
      <c r="J55224" s="110"/>
    </row>
    <row r="55225" spans="9:10" x14ac:dyDescent="0.25">
      <c r="I55225" s="1"/>
      <c r="J55225" s="110"/>
    </row>
    <row r="55226" spans="9:10" x14ac:dyDescent="0.25">
      <c r="I55226" s="1"/>
      <c r="J55226" s="110"/>
    </row>
    <row r="55227" spans="9:10" x14ac:dyDescent="0.25">
      <c r="I55227" s="1"/>
      <c r="J55227" s="110"/>
    </row>
    <row r="55228" spans="9:10" x14ac:dyDescent="0.25">
      <c r="I55228" s="1"/>
      <c r="J55228" s="110"/>
    </row>
    <row r="55229" spans="9:10" x14ac:dyDescent="0.25">
      <c r="I55229" s="1"/>
      <c r="J55229" s="110"/>
    </row>
    <row r="55230" spans="9:10" x14ac:dyDescent="0.25">
      <c r="I55230" s="1"/>
      <c r="J55230" s="110"/>
    </row>
    <row r="55231" spans="9:10" x14ac:dyDescent="0.25">
      <c r="I55231" s="1"/>
      <c r="J55231" s="110"/>
    </row>
    <row r="55232" spans="9:10" x14ac:dyDescent="0.25">
      <c r="I55232" s="1"/>
      <c r="J55232" s="110"/>
    </row>
    <row r="55233" spans="9:10" x14ac:dyDescent="0.25">
      <c r="I55233" s="1"/>
      <c r="J55233" s="110"/>
    </row>
    <row r="55234" spans="9:10" x14ac:dyDescent="0.25">
      <c r="I55234" s="1"/>
      <c r="J55234" s="110"/>
    </row>
    <row r="55235" spans="9:10" x14ac:dyDescent="0.25">
      <c r="I55235" s="1"/>
      <c r="J55235" s="110"/>
    </row>
    <row r="55236" spans="9:10" x14ac:dyDescent="0.25">
      <c r="I55236" s="1"/>
      <c r="J55236" s="110"/>
    </row>
    <row r="55237" spans="9:10" x14ac:dyDescent="0.25">
      <c r="I55237" s="1"/>
      <c r="J55237" s="110"/>
    </row>
    <row r="55238" spans="9:10" x14ac:dyDescent="0.25">
      <c r="I55238" s="1"/>
      <c r="J55238" s="110"/>
    </row>
    <row r="55239" spans="9:10" x14ac:dyDescent="0.25">
      <c r="I55239" s="1"/>
      <c r="J55239" s="110"/>
    </row>
    <row r="55240" spans="9:10" x14ac:dyDescent="0.25">
      <c r="I55240" s="1"/>
      <c r="J55240" s="110"/>
    </row>
    <row r="55241" spans="9:10" x14ac:dyDescent="0.25">
      <c r="I55241" s="1"/>
      <c r="J55241" s="110"/>
    </row>
    <row r="55242" spans="9:10" x14ac:dyDescent="0.25">
      <c r="I55242" s="1"/>
      <c r="J55242" s="110"/>
    </row>
    <row r="55243" spans="9:10" x14ac:dyDescent="0.25">
      <c r="I55243" s="1"/>
      <c r="J55243" s="110"/>
    </row>
    <row r="55244" spans="9:10" x14ac:dyDescent="0.25">
      <c r="I55244" s="1"/>
      <c r="J55244" s="110"/>
    </row>
    <row r="55245" spans="9:10" x14ac:dyDescent="0.25">
      <c r="I55245" s="1"/>
      <c r="J55245" s="110"/>
    </row>
    <row r="55246" spans="9:10" x14ac:dyDescent="0.25">
      <c r="I55246" s="1"/>
      <c r="J55246" s="110"/>
    </row>
    <row r="55247" spans="9:10" x14ac:dyDescent="0.25">
      <c r="I55247" s="1"/>
      <c r="J55247" s="110"/>
    </row>
    <row r="55248" spans="9:10" x14ac:dyDescent="0.25">
      <c r="I55248" s="1"/>
      <c r="J55248" s="110"/>
    </row>
    <row r="55249" spans="9:10" x14ac:dyDescent="0.25">
      <c r="I55249" s="1"/>
      <c r="J55249" s="110"/>
    </row>
    <row r="55250" spans="9:10" x14ac:dyDescent="0.25">
      <c r="I55250" s="1"/>
      <c r="J55250" s="110"/>
    </row>
    <row r="55251" spans="9:10" x14ac:dyDescent="0.25">
      <c r="I55251" s="1"/>
      <c r="J55251" s="110"/>
    </row>
    <row r="55252" spans="9:10" x14ac:dyDescent="0.25">
      <c r="I55252" s="1"/>
      <c r="J55252" s="110"/>
    </row>
    <row r="55253" spans="9:10" x14ac:dyDescent="0.25">
      <c r="I55253" s="1"/>
      <c r="J55253" s="110"/>
    </row>
    <row r="55254" spans="9:10" x14ac:dyDescent="0.25">
      <c r="I55254" s="1"/>
      <c r="J55254" s="110"/>
    </row>
    <row r="55255" spans="9:10" x14ac:dyDescent="0.25">
      <c r="I55255" s="1"/>
      <c r="J55255" s="110"/>
    </row>
    <row r="55256" spans="9:10" x14ac:dyDescent="0.25">
      <c r="I55256" s="1"/>
      <c r="J55256" s="110"/>
    </row>
    <row r="55257" spans="9:10" x14ac:dyDescent="0.25">
      <c r="I55257" s="1"/>
      <c r="J55257" s="110"/>
    </row>
    <row r="55258" spans="9:10" x14ac:dyDescent="0.25">
      <c r="I55258" s="1"/>
      <c r="J55258" s="110"/>
    </row>
    <row r="55259" spans="9:10" x14ac:dyDescent="0.25">
      <c r="I55259" s="1"/>
      <c r="J55259" s="110"/>
    </row>
    <row r="55260" spans="9:10" x14ac:dyDescent="0.25">
      <c r="I55260" s="1"/>
      <c r="J55260" s="110"/>
    </row>
    <row r="55261" spans="9:10" x14ac:dyDescent="0.25">
      <c r="I55261" s="1"/>
      <c r="J55261" s="110"/>
    </row>
    <row r="55262" spans="9:10" x14ac:dyDescent="0.25">
      <c r="I55262" s="1"/>
      <c r="J55262" s="110"/>
    </row>
    <row r="55263" spans="9:10" x14ac:dyDescent="0.25">
      <c r="I55263" s="1"/>
      <c r="J55263" s="110"/>
    </row>
    <row r="55264" spans="9:10" x14ac:dyDescent="0.25">
      <c r="I55264" s="1"/>
      <c r="J55264" s="110"/>
    </row>
    <row r="55265" spans="9:10" x14ac:dyDescent="0.25">
      <c r="I55265" s="1"/>
      <c r="J55265" s="110"/>
    </row>
    <row r="55266" spans="9:10" x14ac:dyDescent="0.25">
      <c r="I55266" s="1"/>
      <c r="J55266" s="110"/>
    </row>
    <row r="55267" spans="9:10" x14ac:dyDescent="0.25">
      <c r="I55267" s="1"/>
      <c r="J55267" s="110"/>
    </row>
    <row r="55268" spans="9:10" x14ac:dyDescent="0.25">
      <c r="I55268" s="1"/>
      <c r="J55268" s="110"/>
    </row>
    <row r="55269" spans="9:10" x14ac:dyDescent="0.25">
      <c r="I55269" s="1"/>
      <c r="J55269" s="110"/>
    </row>
    <row r="55270" spans="9:10" x14ac:dyDescent="0.25">
      <c r="I55270" s="1"/>
      <c r="J55270" s="110"/>
    </row>
    <row r="55271" spans="9:10" x14ac:dyDescent="0.25">
      <c r="I55271" s="1"/>
      <c r="J55271" s="110"/>
    </row>
    <row r="55272" spans="9:10" x14ac:dyDescent="0.25">
      <c r="I55272" s="1"/>
      <c r="J55272" s="110"/>
    </row>
    <row r="55273" spans="9:10" x14ac:dyDescent="0.25">
      <c r="I55273" s="1"/>
      <c r="J55273" s="110"/>
    </row>
    <row r="55274" spans="9:10" x14ac:dyDescent="0.25">
      <c r="I55274" s="1"/>
      <c r="J55274" s="110"/>
    </row>
    <row r="55275" spans="9:10" x14ac:dyDescent="0.25">
      <c r="I55275" s="1"/>
      <c r="J55275" s="110"/>
    </row>
    <row r="55276" spans="9:10" x14ac:dyDescent="0.25">
      <c r="I55276" s="1"/>
      <c r="J55276" s="110"/>
    </row>
    <row r="55277" spans="9:10" x14ac:dyDescent="0.25">
      <c r="I55277" s="1"/>
      <c r="J55277" s="110"/>
    </row>
    <row r="55278" spans="9:10" x14ac:dyDescent="0.25">
      <c r="I55278" s="1"/>
      <c r="J55278" s="110"/>
    </row>
    <row r="55279" spans="9:10" x14ac:dyDescent="0.25">
      <c r="I55279" s="1"/>
      <c r="J55279" s="110"/>
    </row>
    <row r="55280" spans="9:10" x14ac:dyDescent="0.25">
      <c r="I55280" s="1"/>
      <c r="J55280" s="110"/>
    </row>
    <row r="55281" spans="9:10" x14ac:dyDescent="0.25">
      <c r="I55281" s="1"/>
      <c r="J55281" s="110"/>
    </row>
    <row r="55282" spans="9:10" x14ac:dyDescent="0.25">
      <c r="I55282" s="1"/>
      <c r="J55282" s="110"/>
    </row>
    <row r="55283" spans="9:10" x14ac:dyDescent="0.25">
      <c r="I55283" s="1"/>
      <c r="J55283" s="110"/>
    </row>
    <row r="55284" spans="9:10" x14ac:dyDescent="0.25">
      <c r="I55284" s="1"/>
      <c r="J55284" s="110"/>
    </row>
    <row r="55285" spans="9:10" x14ac:dyDescent="0.25">
      <c r="I55285" s="1"/>
      <c r="J55285" s="110"/>
    </row>
    <row r="55286" spans="9:10" x14ac:dyDescent="0.25">
      <c r="I55286" s="1"/>
      <c r="J55286" s="110"/>
    </row>
    <row r="55287" spans="9:10" x14ac:dyDescent="0.25">
      <c r="I55287" s="1"/>
      <c r="J55287" s="110"/>
    </row>
    <row r="55288" spans="9:10" x14ac:dyDescent="0.25">
      <c r="I55288" s="1"/>
      <c r="J55288" s="110"/>
    </row>
    <row r="55289" spans="9:10" x14ac:dyDescent="0.25">
      <c r="I55289" s="1"/>
      <c r="J55289" s="110"/>
    </row>
    <row r="55290" spans="9:10" x14ac:dyDescent="0.25">
      <c r="I55290" s="1"/>
      <c r="J55290" s="110"/>
    </row>
    <row r="55291" spans="9:10" x14ac:dyDescent="0.25">
      <c r="I55291" s="1"/>
      <c r="J55291" s="110"/>
    </row>
    <row r="55292" spans="9:10" x14ac:dyDescent="0.25">
      <c r="I55292" s="1"/>
      <c r="J55292" s="110"/>
    </row>
    <row r="55293" spans="9:10" x14ac:dyDescent="0.25">
      <c r="I55293" s="1"/>
      <c r="J55293" s="110"/>
    </row>
    <row r="55294" spans="9:10" x14ac:dyDescent="0.25">
      <c r="I55294" s="1"/>
      <c r="J55294" s="110"/>
    </row>
    <row r="55295" spans="9:10" x14ac:dyDescent="0.25">
      <c r="I55295" s="1"/>
      <c r="J55295" s="110"/>
    </row>
    <row r="55296" spans="9:10" x14ac:dyDescent="0.25">
      <c r="I55296" s="1"/>
      <c r="J55296" s="110"/>
    </row>
    <row r="55297" spans="9:10" x14ac:dyDescent="0.25">
      <c r="I55297" s="1"/>
      <c r="J55297" s="110"/>
    </row>
    <row r="55298" spans="9:10" x14ac:dyDescent="0.25">
      <c r="I55298" s="1"/>
      <c r="J55298" s="110"/>
    </row>
    <row r="55299" spans="9:10" x14ac:dyDescent="0.25">
      <c r="I55299" s="1"/>
      <c r="J55299" s="110"/>
    </row>
    <row r="55300" spans="9:10" x14ac:dyDescent="0.25">
      <c r="I55300" s="1"/>
      <c r="J55300" s="110"/>
    </row>
    <row r="55301" spans="9:10" x14ac:dyDescent="0.25">
      <c r="I55301" s="1"/>
      <c r="J55301" s="110"/>
    </row>
    <row r="55302" spans="9:10" x14ac:dyDescent="0.25">
      <c r="I55302" s="1"/>
      <c r="J55302" s="110"/>
    </row>
    <row r="55303" spans="9:10" x14ac:dyDescent="0.25">
      <c r="I55303" s="1"/>
      <c r="J55303" s="110"/>
    </row>
    <row r="55304" spans="9:10" x14ac:dyDescent="0.25">
      <c r="I55304" s="1"/>
      <c r="J55304" s="110"/>
    </row>
    <row r="55305" spans="9:10" x14ac:dyDescent="0.25">
      <c r="I55305" s="1"/>
      <c r="J55305" s="110"/>
    </row>
    <row r="55306" spans="9:10" x14ac:dyDescent="0.25">
      <c r="I55306" s="1"/>
      <c r="J55306" s="110"/>
    </row>
    <row r="55307" spans="9:10" x14ac:dyDescent="0.25">
      <c r="I55307" s="1"/>
      <c r="J55307" s="110"/>
    </row>
    <row r="55308" spans="9:10" x14ac:dyDescent="0.25">
      <c r="I55308" s="1"/>
      <c r="J55308" s="110"/>
    </row>
    <row r="55309" spans="9:10" x14ac:dyDescent="0.25">
      <c r="I55309" s="1"/>
      <c r="J55309" s="110"/>
    </row>
    <row r="55310" spans="9:10" x14ac:dyDescent="0.25">
      <c r="I55310" s="1"/>
      <c r="J55310" s="110"/>
    </row>
    <row r="55311" spans="9:10" x14ac:dyDescent="0.25">
      <c r="I55311" s="1"/>
      <c r="J55311" s="110"/>
    </row>
    <row r="55312" spans="9:10" x14ac:dyDescent="0.25">
      <c r="I55312" s="1"/>
      <c r="J55312" s="110"/>
    </row>
    <row r="55313" spans="9:10" x14ac:dyDescent="0.25">
      <c r="I55313" s="1"/>
      <c r="J55313" s="110"/>
    </row>
    <row r="55314" spans="9:10" x14ac:dyDescent="0.25">
      <c r="I55314" s="1"/>
      <c r="J55314" s="110"/>
    </row>
    <row r="55315" spans="9:10" x14ac:dyDescent="0.25">
      <c r="I55315" s="1"/>
      <c r="J55315" s="110"/>
    </row>
    <row r="55316" spans="9:10" x14ac:dyDescent="0.25">
      <c r="I55316" s="1"/>
      <c r="J55316" s="110"/>
    </row>
    <row r="55317" spans="9:10" x14ac:dyDescent="0.25">
      <c r="I55317" s="1"/>
      <c r="J55317" s="110"/>
    </row>
    <row r="55318" spans="9:10" x14ac:dyDescent="0.25">
      <c r="I55318" s="1"/>
      <c r="J55318" s="110"/>
    </row>
    <row r="55319" spans="9:10" x14ac:dyDescent="0.25">
      <c r="I55319" s="1"/>
      <c r="J55319" s="110"/>
    </row>
    <row r="55320" spans="9:10" x14ac:dyDescent="0.25">
      <c r="I55320" s="1"/>
      <c r="J55320" s="110"/>
    </row>
    <row r="55321" spans="9:10" x14ac:dyDescent="0.25">
      <c r="I55321" s="1"/>
      <c r="J55321" s="110"/>
    </row>
    <row r="55322" spans="9:10" x14ac:dyDescent="0.25">
      <c r="I55322" s="1"/>
      <c r="J55322" s="110"/>
    </row>
    <row r="55323" spans="9:10" x14ac:dyDescent="0.25">
      <c r="I55323" s="1"/>
      <c r="J55323" s="110"/>
    </row>
    <row r="55324" spans="9:10" x14ac:dyDescent="0.25">
      <c r="I55324" s="1"/>
      <c r="J55324" s="110"/>
    </row>
    <row r="55325" spans="9:10" x14ac:dyDescent="0.25">
      <c r="I55325" s="1"/>
      <c r="J55325" s="110"/>
    </row>
    <row r="55326" spans="9:10" x14ac:dyDescent="0.25">
      <c r="I55326" s="1"/>
      <c r="J55326" s="110"/>
    </row>
    <row r="55327" spans="9:10" x14ac:dyDescent="0.25">
      <c r="I55327" s="1"/>
      <c r="J55327" s="110"/>
    </row>
    <row r="55328" spans="9:10" x14ac:dyDescent="0.25">
      <c r="I55328" s="1"/>
      <c r="J55328" s="110"/>
    </row>
    <row r="55329" spans="9:10" x14ac:dyDescent="0.25">
      <c r="I55329" s="1"/>
      <c r="J55329" s="110"/>
    </row>
    <row r="55330" spans="9:10" x14ac:dyDescent="0.25">
      <c r="I55330" s="1"/>
      <c r="J55330" s="110"/>
    </row>
    <row r="55331" spans="9:10" x14ac:dyDescent="0.25">
      <c r="I55331" s="1"/>
      <c r="J55331" s="110"/>
    </row>
    <row r="55332" spans="9:10" x14ac:dyDescent="0.25">
      <c r="I55332" s="1"/>
      <c r="J55332" s="110"/>
    </row>
    <row r="55333" spans="9:10" x14ac:dyDescent="0.25">
      <c r="I55333" s="1"/>
      <c r="J55333" s="110"/>
    </row>
    <row r="55334" spans="9:10" x14ac:dyDescent="0.25">
      <c r="I55334" s="1"/>
      <c r="J55334" s="110"/>
    </row>
    <row r="55335" spans="9:10" x14ac:dyDescent="0.25">
      <c r="I55335" s="1"/>
      <c r="J55335" s="110"/>
    </row>
    <row r="55336" spans="9:10" x14ac:dyDescent="0.25">
      <c r="I55336" s="1"/>
      <c r="J55336" s="110"/>
    </row>
    <row r="55337" spans="9:10" x14ac:dyDescent="0.25">
      <c r="I55337" s="1"/>
      <c r="J55337" s="110"/>
    </row>
    <row r="55338" spans="9:10" x14ac:dyDescent="0.25">
      <c r="I55338" s="1"/>
      <c r="J55338" s="110"/>
    </row>
    <row r="55339" spans="9:10" x14ac:dyDescent="0.25">
      <c r="I55339" s="1"/>
      <c r="J55339" s="110"/>
    </row>
    <row r="55340" spans="9:10" x14ac:dyDescent="0.25">
      <c r="I55340" s="1"/>
      <c r="J55340" s="110"/>
    </row>
    <row r="55341" spans="9:10" x14ac:dyDescent="0.25">
      <c r="I55341" s="1"/>
      <c r="J55341" s="110"/>
    </row>
    <row r="55342" spans="9:10" x14ac:dyDescent="0.25">
      <c r="I55342" s="1"/>
      <c r="J55342" s="110"/>
    </row>
    <row r="55343" spans="9:10" x14ac:dyDescent="0.25">
      <c r="I55343" s="1"/>
      <c r="J55343" s="110"/>
    </row>
    <row r="55344" spans="9:10" x14ac:dyDescent="0.25">
      <c r="I55344" s="1"/>
      <c r="J55344" s="110"/>
    </row>
    <row r="55345" spans="9:10" x14ac:dyDescent="0.25">
      <c r="I55345" s="1"/>
      <c r="J55345" s="110"/>
    </row>
    <row r="55346" spans="9:10" x14ac:dyDescent="0.25">
      <c r="I55346" s="1"/>
      <c r="J55346" s="110"/>
    </row>
    <row r="55347" spans="9:10" x14ac:dyDescent="0.25">
      <c r="I55347" s="1"/>
      <c r="J55347" s="110"/>
    </row>
    <row r="55348" spans="9:10" x14ac:dyDescent="0.25">
      <c r="I55348" s="1"/>
      <c r="J55348" s="110"/>
    </row>
    <row r="55349" spans="9:10" x14ac:dyDescent="0.25">
      <c r="I55349" s="1"/>
      <c r="J55349" s="110"/>
    </row>
    <row r="55350" spans="9:10" x14ac:dyDescent="0.25">
      <c r="I55350" s="1"/>
      <c r="J55350" s="110"/>
    </row>
    <row r="55351" spans="9:10" x14ac:dyDescent="0.25">
      <c r="I55351" s="1"/>
      <c r="J55351" s="110"/>
    </row>
    <row r="55352" spans="9:10" x14ac:dyDescent="0.25">
      <c r="I55352" s="1"/>
      <c r="J55352" s="110"/>
    </row>
    <row r="55353" spans="9:10" x14ac:dyDescent="0.25">
      <c r="I55353" s="1"/>
      <c r="J55353" s="110"/>
    </row>
    <row r="55354" spans="9:10" x14ac:dyDescent="0.25">
      <c r="I55354" s="1"/>
      <c r="J55354" s="110"/>
    </row>
    <row r="55355" spans="9:10" x14ac:dyDescent="0.25">
      <c r="I55355" s="1"/>
      <c r="J55355" s="110"/>
    </row>
    <row r="55356" spans="9:10" x14ac:dyDescent="0.25">
      <c r="I55356" s="1"/>
      <c r="J55356" s="110"/>
    </row>
    <row r="55357" spans="9:10" x14ac:dyDescent="0.25">
      <c r="I55357" s="1"/>
      <c r="J55357" s="110"/>
    </row>
    <row r="55358" spans="9:10" x14ac:dyDescent="0.25">
      <c r="I55358" s="1"/>
      <c r="J55358" s="110"/>
    </row>
    <row r="55359" spans="9:10" x14ac:dyDescent="0.25">
      <c r="I55359" s="1"/>
      <c r="J55359" s="110"/>
    </row>
    <row r="55360" spans="9:10" x14ac:dyDescent="0.25">
      <c r="I55360" s="1"/>
      <c r="J55360" s="110"/>
    </row>
    <row r="55361" spans="9:10" x14ac:dyDescent="0.25">
      <c r="I55361" s="1"/>
      <c r="J55361" s="110"/>
    </row>
    <row r="55362" spans="9:10" x14ac:dyDescent="0.25">
      <c r="I55362" s="1"/>
      <c r="J55362" s="110"/>
    </row>
    <row r="55363" spans="9:10" x14ac:dyDescent="0.25">
      <c r="I55363" s="1"/>
      <c r="J55363" s="110"/>
    </row>
    <row r="55364" spans="9:10" x14ac:dyDescent="0.25">
      <c r="I55364" s="1"/>
      <c r="J55364" s="110"/>
    </row>
    <row r="55365" spans="9:10" x14ac:dyDescent="0.25">
      <c r="I55365" s="1"/>
      <c r="J55365" s="110"/>
    </row>
    <row r="55366" spans="9:10" x14ac:dyDescent="0.25">
      <c r="I55366" s="1"/>
      <c r="J55366" s="110"/>
    </row>
    <row r="55367" spans="9:10" x14ac:dyDescent="0.25">
      <c r="I55367" s="1"/>
      <c r="J55367" s="110"/>
    </row>
    <row r="55368" spans="9:10" x14ac:dyDescent="0.25">
      <c r="I55368" s="1"/>
      <c r="J55368" s="110"/>
    </row>
    <row r="55369" spans="9:10" x14ac:dyDescent="0.25">
      <c r="I55369" s="1"/>
      <c r="J55369" s="110"/>
    </row>
    <row r="55370" spans="9:10" x14ac:dyDescent="0.25">
      <c r="I55370" s="1"/>
      <c r="J55370" s="110"/>
    </row>
    <row r="55371" spans="9:10" x14ac:dyDescent="0.25">
      <c r="I55371" s="1"/>
      <c r="J55371" s="110"/>
    </row>
    <row r="55372" spans="9:10" x14ac:dyDescent="0.25">
      <c r="I55372" s="1"/>
      <c r="J55372" s="110"/>
    </row>
    <row r="55373" spans="9:10" x14ac:dyDescent="0.25">
      <c r="I55373" s="1"/>
      <c r="J55373" s="110"/>
    </row>
    <row r="55374" spans="9:10" x14ac:dyDescent="0.25">
      <c r="I55374" s="1"/>
      <c r="J55374" s="110"/>
    </row>
    <row r="55375" spans="9:10" x14ac:dyDescent="0.25">
      <c r="I55375" s="1"/>
      <c r="J55375" s="110"/>
    </row>
    <row r="55376" spans="9:10" x14ac:dyDescent="0.25">
      <c r="I55376" s="1"/>
      <c r="J55376" s="110"/>
    </row>
    <row r="55377" spans="9:10" x14ac:dyDescent="0.25">
      <c r="I55377" s="1"/>
      <c r="J55377" s="110"/>
    </row>
    <row r="55378" spans="9:10" x14ac:dyDescent="0.25">
      <c r="I55378" s="1"/>
      <c r="J55378" s="110"/>
    </row>
    <row r="55379" spans="9:10" x14ac:dyDescent="0.25">
      <c r="I55379" s="1"/>
      <c r="J55379" s="110"/>
    </row>
    <row r="55380" spans="9:10" x14ac:dyDescent="0.25">
      <c r="I55380" s="1"/>
      <c r="J55380" s="110"/>
    </row>
    <row r="55381" spans="9:10" x14ac:dyDescent="0.25">
      <c r="I55381" s="1"/>
      <c r="J55381" s="110"/>
    </row>
    <row r="55382" spans="9:10" x14ac:dyDescent="0.25">
      <c r="I55382" s="1"/>
      <c r="J55382" s="110"/>
    </row>
    <row r="55383" spans="9:10" x14ac:dyDescent="0.25">
      <c r="I55383" s="1"/>
      <c r="J55383" s="110"/>
    </row>
    <row r="55384" spans="9:10" x14ac:dyDescent="0.25">
      <c r="I55384" s="1"/>
      <c r="J55384" s="110"/>
    </row>
    <row r="55385" spans="9:10" x14ac:dyDescent="0.25">
      <c r="I55385" s="1"/>
      <c r="J55385" s="110"/>
    </row>
    <row r="55386" spans="9:10" x14ac:dyDescent="0.25">
      <c r="I55386" s="1"/>
      <c r="J55386" s="110"/>
    </row>
    <row r="55387" spans="9:10" x14ac:dyDescent="0.25">
      <c r="I55387" s="1"/>
      <c r="J55387" s="110"/>
    </row>
    <row r="55388" spans="9:10" x14ac:dyDescent="0.25">
      <c r="I55388" s="1"/>
      <c r="J55388" s="110"/>
    </row>
    <row r="55389" spans="9:10" x14ac:dyDescent="0.25">
      <c r="I55389" s="1"/>
      <c r="J55389" s="110"/>
    </row>
    <row r="55390" spans="9:10" x14ac:dyDescent="0.25">
      <c r="I55390" s="1"/>
      <c r="J55390" s="110"/>
    </row>
    <row r="55391" spans="9:10" x14ac:dyDescent="0.25">
      <c r="I55391" s="1"/>
      <c r="J55391" s="110"/>
    </row>
    <row r="55392" spans="9:10" x14ac:dyDescent="0.25">
      <c r="I55392" s="1"/>
      <c r="J55392" s="110"/>
    </row>
    <row r="55393" spans="9:10" x14ac:dyDescent="0.25">
      <c r="I55393" s="1"/>
      <c r="J55393" s="110"/>
    </row>
    <row r="55394" spans="9:10" x14ac:dyDescent="0.25">
      <c r="I55394" s="1"/>
      <c r="J55394" s="110"/>
    </row>
    <row r="55395" spans="9:10" x14ac:dyDescent="0.25">
      <c r="I55395" s="1"/>
      <c r="J55395" s="110"/>
    </row>
    <row r="55396" spans="9:10" x14ac:dyDescent="0.25">
      <c r="I55396" s="1"/>
      <c r="J55396" s="110"/>
    </row>
    <row r="55397" spans="9:10" x14ac:dyDescent="0.25">
      <c r="I55397" s="1"/>
      <c r="J55397" s="110"/>
    </row>
    <row r="55398" spans="9:10" x14ac:dyDescent="0.25">
      <c r="I55398" s="1"/>
      <c r="J55398" s="110"/>
    </row>
    <row r="55399" spans="9:10" x14ac:dyDescent="0.25">
      <c r="I55399" s="1"/>
      <c r="J55399" s="110"/>
    </row>
    <row r="55400" spans="9:10" x14ac:dyDescent="0.25">
      <c r="I55400" s="1"/>
      <c r="J55400" s="110"/>
    </row>
    <row r="55401" spans="9:10" x14ac:dyDescent="0.25">
      <c r="I55401" s="1"/>
      <c r="J55401" s="110"/>
    </row>
    <row r="55402" spans="9:10" x14ac:dyDescent="0.25">
      <c r="I55402" s="1"/>
      <c r="J55402" s="110"/>
    </row>
    <row r="55403" spans="9:10" x14ac:dyDescent="0.25">
      <c r="I55403" s="1"/>
      <c r="J55403" s="110"/>
    </row>
    <row r="55404" spans="9:10" x14ac:dyDescent="0.25">
      <c r="I55404" s="1"/>
      <c r="J55404" s="110"/>
    </row>
    <row r="55405" spans="9:10" x14ac:dyDescent="0.25">
      <c r="I55405" s="1"/>
      <c r="J55405" s="110"/>
    </row>
    <row r="55406" spans="9:10" x14ac:dyDescent="0.25">
      <c r="I55406" s="1"/>
      <c r="J55406" s="110"/>
    </row>
    <row r="55407" spans="9:10" x14ac:dyDescent="0.25">
      <c r="I55407" s="1"/>
      <c r="J55407" s="110"/>
    </row>
    <row r="55408" spans="9:10" x14ac:dyDescent="0.25">
      <c r="I55408" s="1"/>
      <c r="J55408" s="110"/>
    </row>
    <row r="55409" spans="9:10" x14ac:dyDescent="0.25">
      <c r="I55409" s="1"/>
      <c r="J55409" s="110"/>
    </row>
    <row r="55410" spans="9:10" x14ac:dyDescent="0.25">
      <c r="I55410" s="1"/>
      <c r="J55410" s="110"/>
    </row>
    <row r="55411" spans="9:10" x14ac:dyDescent="0.25">
      <c r="I55411" s="1"/>
      <c r="J55411" s="110"/>
    </row>
    <row r="55412" spans="9:10" x14ac:dyDescent="0.25">
      <c r="I55412" s="1"/>
      <c r="J55412" s="110"/>
    </row>
    <row r="55413" spans="9:10" x14ac:dyDescent="0.25">
      <c r="I55413" s="1"/>
      <c r="J55413" s="110"/>
    </row>
    <row r="55414" spans="9:10" x14ac:dyDescent="0.25">
      <c r="I55414" s="1"/>
      <c r="J55414" s="110"/>
    </row>
    <row r="55415" spans="9:10" x14ac:dyDescent="0.25">
      <c r="I55415" s="1"/>
      <c r="J55415" s="110"/>
    </row>
    <row r="55416" spans="9:10" x14ac:dyDescent="0.25">
      <c r="I55416" s="1"/>
      <c r="J55416" s="110"/>
    </row>
    <row r="55417" spans="9:10" x14ac:dyDescent="0.25">
      <c r="I55417" s="1"/>
      <c r="J55417" s="110"/>
    </row>
    <row r="55418" spans="9:10" x14ac:dyDescent="0.25">
      <c r="I55418" s="1"/>
      <c r="J55418" s="110"/>
    </row>
    <row r="55419" spans="9:10" x14ac:dyDescent="0.25">
      <c r="I55419" s="1"/>
      <c r="J55419" s="110"/>
    </row>
    <row r="55420" spans="9:10" x14ac:dyDescent="0.25">
      <c r="I55420" s="1"/>
      <c r="J55420" s="110"/>
    </row>
    <row r="55421" spans="9:10" x14ac:dyDescent="0.25">
      <c r="I55421" s="1"/>
      <c r="J55421" s="110"/>
    </row>
    <row r="55422" spans="9:10" x14ac:dyDescent="0.25">
      <c r="I55422" s="1"/>
      <c r="J55422" s="110"/>
    </row>
    <row r="55423" spans="9:10" x14ac:dyDescent="0.25">
      <c r="I55423" s="1"/>
      <c r="J55423" s="110"/>
    </row>
    <row r="55424" spans="9:10" x14ac:dyDescent="0.25">
      <c r="I55424" s="1"/>
      <c r="J55424" s="110"/>
    </row>
    <row r="55425" spans="9:10" x14ac:dyDescent="0.25">
      <c r="I55425" s="1"/>
      <c r="J55425" s="110"/>
    </row>
    <row r="55426" spans="9:10" x14ac:dyDescent="0.25">
      <c r="I55426" s="1"/>
      <c r="J55426" s="110"/>
    </row>
    <row r="55427" spans="9:10" x14ac:dyDescent="0.25">
      <c r="I55427" s="1"/>
      <c r="J55427" s="110"/>
    </row>
    <row r="55428" spans="9:10" x14ac:dyDescent="0.25">
      <c r="I55428" s="1"/>
      <c r="J55428" s="110"/>
    </row>
    <row r="55429" spans="9:10" x14ac:dyDescent="0.25">
      <c r="I55429" s="1"/>
      <c r="J55429" s="110"/>
    </row>
    <row r="55430" spans="9:10" x14ac:dyDescent="0.25">
      <c r="I55430" s="1"/>
      <c r="J55430" s="110"/>
    </row>
    <row r="55431" spans="9:10" x14ac:dyDescent="0.25">
      <c r="I55431" s="1"/>
      <c r="J55431" s="110"/>
    </row>
    <row r="55432" spans="9:10" x14ac:dyDescent="0.25">
      <c r="I55432" s="1"/>
      <c r="J55432" s="110"/>
    </row>
    <row r="55433" spans="9:10" x14ac:dyDescent="0.25">
      <c r="I55433" s="1"/>
      <c r="J55433" s="110"/>
    </row>
    <row r="55434" spans="9:10" x14ac:dyDescent="0.25">
      <c r="I55434" s="1"/>
      <c r="J55434" s="110"/>
    </row>
    <row r="55435" spans="9:10" x14ac:dyDescent="0.25">
      <c r="I55435" s="1"/>
      <c r="J55435" s="110"/>
    </row>
    <row r="55436" spans="9:10" x14ac:dyDescent="0.25">
      <c r="I55436" s="1"/>
      <c r="J55436" s="110"/>
    </row>
    <row r="55437" spans="9:10" x14ac:dyDescent="0.25">
      <c r="I55437" s="1"/>
      <c r="J55437" s="110"/>
    </row>
    <row r="55438" spans="9:10" x14ac:dyDescent="0.25">
      <c r="I55438" s="1"/>
      <c r="J55438" s="110"/>
    </row>
    <row r="55439" spans="9:10" x14ac:dyDescent="0.25">
      <c r="I55439" s="1"/>
      <c r="J55439" s="110"/>
    </row>
    <row r="55440" spans="9:10" x14ac:dyDescent="0.25">
      <c r="I55440" s="1"/>
      <c r="J55440" s="110"/>
    </row>
    <row r="55441" spans="9:10" x14ac:dyDescent="0.25">
      <c r="I55441" s="1"/>
      <c r="J55441" s="110"/>
    </row>
    <row r="55442" spans="9:10" x14ac:dyDescent="0.25">
      <c r="I55442" s="1"/>
      <c r="J55442" s="110"/>
    </row>
    <row r="55443" spans="9:10" x14ac:dyDescent="0.25">
      <c r="I55443" s="1"/>
      <c r="J55443" s="110"/>
    </row>
    <row r="55444" spans="9:10" x14ac:dyDescent="0.25">
      <c r="I55444" s="1"/>
      <c r="J55444" s="110"/>
    </row>
    <row r="55445" spans="9:10" x14ac:dyDescent="0.25">
      <c r="I55445" s="1"/>
      <c r="J55445" s="110"/>
    </row>
    <row r="55446" spans="9:10" x14ac:dyDescent="0.25">
      <c r="I55446" s="1"/>
      <c r="J55446" s="110"/>
    </row>
    <row r="55447" spans="9:10" x14ac:dyDescent="0.25">
      <c r="I55447" s="1"/>
      <c r="J55447" s="110"/>
    </row>
    <row r="55448" spans="9:10" x14ac:dyDescent="0.25">
      <c r="I55448" s="1"/>
      <c r="J55448" s="110"/>
    </row>
    <row r="55449" spans="9:10" x14ac:dyDescent="0.25">
      <c r="I55449" s="1"/>
      <c r="J55449" s="110"/>
    </row>
    <row r="55450" spans="9:10" x14ac:dyDescent="0.25">
      <c r="I55450" s="1"/>
      <c r="J55450" s="110"/>
    </row>
    <row r="55451" spans="9:10" x14ac:dyDescent="0.25">
      <c r="I55451" s="1"/>
      <c r="J55451" s="110"/>
    </row>
    <row r="55452" spans="9:10" x14ac:dyDescent="0.25">
      <c r="I55452" s="1"/>
      <c r="J55452" s="110"/>
    </row>
    <row r="55453" spans="9:10" x14ac:dyDescent="0.25">
      <c r="I55453" s="1"/>
      <c r="J55453" s="110"/>
    </row>
    <row r="55454" spans="9:10" x14ac:dyDescent="0.25">
      <c r="I55454" s="1"/>
      <c r="J55454" s="110"/>
    </row>
    <row r="55455" spans="9:10" x14ac:dyDescent="0.25">
      <c r="I55455" s="1"/>
      <c r="J55455" s="110"/>
    </row>
    <row r="55456" spans="9:10" x14ac:dyDescent="0.25">
      <c r="I55456" s="1"/>
      <c r="J55456" s="110"/>
    </row>
    <row r="55457" spans="9:10" x14ac:dyDescent="0.25">
      <c r="I55457" s="1"/>
      <c r="J55457" s="110"/>
    </row>
    <row r="55458" spans="9:10" x14ac:dyDescent="0.25">
      <c r="I55458" s="1"/>
      <c r="J55458" s="110"/>
    </row>
    <row r="55459" spans="9:10" x14ac:dyDescent="0.25">
      <c r="I55459" s="1"/>
      <c r="J55459" s="110"/>
    </row>
    <row r="55460" spans="9:10" x14ac:dyDescent="0.25">
      <c r="I55460" s="1"/>
      <c r="J55460" s="110"/>
    </row>
    <row r="55461" spans="9:10" x14ac:dyDescent="0.25">
      <c r="I55461" s="1"/>
      <c r="J55461" s="110"/>
    </row>
    <row r="55462" spans="9:10" x14ac:dyDescent="0.25">
      <c r="I55462" s="1"/>
      <c r="J55462" s="110"/>
    </row>
    <row r="55463" spans="9:10" x14ac:dyDescent="0.25">
      <c r="I55463" s="1"/>
      <c r="J55463" s="110"/>
    </row>
    <row r="55464" spans="9:10" x14ac:dyDescent="0.25">
      <c r="I55464" s="1"/>
      <c r="J55464" s="110"/>
    </row>
    <row r="55465" spans="9:10" x14ac:dyDescent="0.25">
      <c r="I55465" s="1"/>
      <c r="J55465" s="110"/>
    </row>
    <row r="55466" spans="9:10" x14ac:dyDescent="0.25">
      <c r="I55466" s="1"/>
      <c r="J55466" s="110"/>
    </row>
    <row r="55467" spans="9:10" x14ac:dyDescent="0.25">
      <c r="I55467" s="1"/>
      <c r="J55467" s="110"/>
    </row>
    <row r="55468" spans="9:10" x14ac:dyDescent="0.25">
      <c r="I55468" s="1"/>
      <c r="J55468" s="110"/>
    </row>
    <row r="55469" spans="9:10" x14ac:dyDescent="0.25">
      <c r="I55469" s="1"/>
      <c r="J55469" s="110"/>
    </row>
    <row r="55470" spans="9:10" x14ac:dyDescent="0.25">
      <c r="I55470" s="1"/>
      <c r="J55470" s="110"/>
    </row>
    <row r="55471" spans="9:10" x14ac:dyDescent="0.25">
      <c r="I55471" s="1"/>
      <c r="J55471" s="110"/>
    </row>
    <row r="55472" spans="9:10" x14ac:dyDescent="0.25">
      <c r="I55472" s="1"/>
      <c r="J55472" s="110"/>
    </row>
    <row r="55473" spans="9:10" x14ac:dyDescent="0.25">
      <c r="I55473" s="1"/>
      <c r="J55473" s="110"/>
    </row>
    <row r="55474" spans="9:10" x14ac:dyDescent="0.25">
      <c r="I55474" s="1"/>
      <c r="J55474" s="110"/>
    </row>
    <row r="55475" spans="9:10" x14ac:dyDescent="0.25">
      <c r="I55475" s="1"/>
      <c r="J55475" s="110"/>
    </row>
    <row r="55476" spans="9:10" x14ac:dyDescent="0.25">
      <c r="I55476" s="1"/>
      <c r="J55476" s="110"/>
    </row>
    <row r="55477" spans="9:10" x14ac:dyDescent="0.25">
      <c r="I55477" s="1"/>
      <c r="J55477" s="110"/>
    </row>
    <row r="55478" spans="9:10" x14ac:dyDescent="0.25">
      <c r="I55478" s="1"/>
      <c r="J55478" s="110"/>
    </row>
    <row r="55479" spans="9:10" x14ac:dyDescent="0.25">
      <c r="I55479" s="1"/>
      <c r="J55479" s="110"/>
    </row>
    <row r="55480" spans="9:10" x14ac:dyDescent="0.25">
      <c r="I55480" s="1"/>
      <c r="J55480" s="110"/>
    </row>
    <row r="55481" spans="9:10" x14ac:dyDescent="0.25">
      <c r="I55481" s="1"/>
      <c r="J55481" s="110"/>
    </row>
    <row r="55482" spans="9:10" x14ac:dyDescent="0.25">
      <c r="I55482" s="1"/>
      <c r="J55482" s="110"/>
    </row>
    <row r="55483" spans="9:10" x14ac:dyDescent="0.25">
      <c r="I55483" s="1"/>
      <c r="J55483" s="110"/>
    </row>
    <row r="55484" spans="9:10" x14ac:dyDescent="0.25">
      <c r="I55484" s="1"/>
      <c r="J55484" s="110"/>
    </row>
    <row r="55485" spans="9:10" x14ac:dyDescent="0.25">
      <c r="I55485" s="1"/>
      <c r="J55485" s="110"/>
    </row>
    <row r="55486" spans="9:10" x14ac:dyDescent="0.25">
      <c r="I55486" s="1"/>
      <c r="J55486" s="110"/>
    </row>
    <row r="55487" spans="9:10" x14ac:dyDescent="0.25">
      <c r="I55487" s="1"/>
      <c r="J55487" s="110"/>
    </row>
    <row r="55488" spans="9:10" x14ac:dyDescent="0.25">
      <c r="I55488" s="1"/>
      <c r="J55488" s="110"/>
    </row>
    <row r="55489" spans="9:10" x14ac:dyDescent="0.25">
      <c r="I55489" s="1"/>
      <c r="J55489" s="110"/>
    </row>
    <row r="55490" spans="9:10" x14ac:dyDescent="0.25">
      <c r="I55490" s="1"/>
      <c r="J55490" s="110"/>
    </row>
    <row r="55491" spans="9:10" x14ac:dyDescent="0.25">
      <c r="I55491" s="1"/>
      <c r="J55491" s="110"/>
    </row>
    <row r="55492" spans="9:10" x14ac:dyDescent="0.25">
      <c r="I55492" s="1"/>
      <c r="J55492" s="110"/>
    </row>
    <row r="55493" spans="9:10" x14ac:dyDescent="0.25">
      <c r="I55493" s="1"/>
      <c r="J55493" s="110"/>
    </row>
    <row r="55494" spans="9:10" x14ac:dyDescent="0.25">
      <c r="I55494" s="1"/>
      <c r="J55494" s="110"/>
    </row>
    <row r="55495" spans="9:10" x14ac:dyDescent="0.25">
      <c r="I55495" s="1"/>
      <c r="J55495" s="110"/>
    </row>
    <row r="55496" spans="9:10" x14ac:dyDescent="0.25">
      <c r="I55496" s="1"/>
      <c r="J55496" s="110"/>
    </row>
    <row r="55497" spans="9:10" x14ac:dyDescent="0.25">
      <c r="I55497" s="1"/>
      <c r="J55497" s="110"/>
    </row>
    <row r="55498" spans="9:10" x14ac:dyDescent="0.25">
      <c r="I55498" s="1"/>
      <c r="J55498" s="110"/>
    </row>
    <row r="55499" spans="9:10" x14ac:dyDescent="0.25">
      <c r="I55499" s="1"/>
      <c r="J55499" s="110"/>
    </row>
    <row r="55500" spans="9:10" x14ac:dyDescent="0.25">
      <c r="I55500" s="1"/>
      <c r="J55500" s="110"/>
    </row>
    <row r="55501" spans="9:10" x14ac:dyDescent="0.25">
      <c r="I55501" s="1"/>
      <c r="J55501" s="110"/>
    </row>
    <row r="55502" spans="9:10" x14ac:dyDescent="0.25">
      <c r="I55502" s="1"/>
      <c r="J55502" s="110"/>
    </row>
    <row r="55503" spans="9:10" x14ac:dyDescent="0.25">
      <c r="I55503" s="1"/>
      <c r="J55503" s="110"/>
    </row>
    <row r="55504" spans="9:10" x14ac:dyDescent="0.25">
      <c r="I55504" s="1"/>
      <c r="J55504" s="110"/>
    </row>
    <row r="55505" spans="9:10" x14ac:dyDescent="0.25">
      <c r="I55505" s="1"/>
      <c r="J55505" s="110"/>
    </row>
    <row r="55506" spans="9:10" x14ac:dyDescent="0.25">
      <c r="I55506" s="1"/>
      <c r="J55506" s="110"/>
    </row>
    <row r="55507" spans="9:10" x14ac:dyDescent="0.25">
      <c r="I55507" s="1"/>
      <c r="J55507" s="110"/>
    </row>
    <row r="55508" spans="9:10" x14ac:dyDescent="0.25">
      <c r="I55508" s="1"/>
      <c r="J55508" s="110"/>
    </row>
    <row r="55509" spans="9:10" x14ac:dyDescent="0.25">
      <c r="I55509" s="1"/>
      <c r="J55509" s="110"/>
    </row>
    <row r="55510" spans="9:10" x14ac:dyDescent="0.25">
      <c r="I55510" s="1"/>
      <c r="J55510" s="110"/>
    </row>
    <row r="55511" spans="9:10" x14ac:dyDescent="0.25">
      <c r="I55511" s="1"/>
      <c r="J55511" s="110"/>
    </row>
    <row r="55512" spans="9:10" x14ac:dyDescent="0.25">
      <c r="I55512" s="1"/>
      <c r="J55512" s="110"/>
    </row>
    <row r="55513" spans="9:10" x14ac:dyDescent="0.25">
      <c r="I55513" s="1"/>
      <c r="J55513" s="110"/>
    </row>
    <row r="55514" spans="9:10" x14ac:dyDescent="0.25">
      <c r="I55514" s="1"/>
      <c r="J55514" s="110"/>
    </row>
    <row r="55515" spans="9:10" x14ac:dyDescent="0.25">
      <c r="I55515" s="1"/>
      <c r="J55515" s="110"/>
    </row>
    <row r="55516" spans="9:10" x14ac:dyDescent="0.25">
      <c r="I55516" s="1"/>
      <c r="J55516" s="110"/>
    </row>
    <row r="55517" spans="9:10" x14ac:dyDescent="0.25">
      <c r="I55517" s="1"/>
      <c r="J55517" s="110"/>
    </row>
    <row r="55518" spans="9:10" x14ac:dyDescent="0.25">
      <c r="I55518" s="1"/>
      <c r="J55518" s="110"/>
    </row>
    <row r="55519" spans="9:10" x14ac:dyDescent="0.25">
      <c r="I55519" s="1"/>
      <c r="J55519" s="110"/>
    </row>
    <row r="55520" spans="9:10" x14ac:dyDescent="0.25">
      <c r="I55520" s="1"/>
      <c r="J55520" s="110"/>
    </row>
    <row r="55521" spans="9:10" x14ac:dyDescent="0.25">
      <c r="I55521" s="1"/>
      <c r="J55521" s="110"/>
    </row>
    <row r="55522" spans="9:10" x14ac:dyDescent="0.25">
      <c r="I55522" s="1"/>
      <c r="J55522" s="110"/>
    </row>
    <row r="55523" spans="9:10" x14ac:dyDescent="0.25">
      <c r="I55523" s="1"/>
      <c r="J55523" s="110"/>
    </row>
    <row r="55524" spans="9:10" x14ac:dyDescent="0.25">
      <c r="I55524" s="1"/>
      <c r="J55524" s="110"/>
    </row>
    <row r="55525" spans="9:10" x14ac:dyDescent="0.25">
      <c r="I55525" s="1"/>
      <c r="J55525" s="110"/>
    </row>
    <row r="55526" spans="9:10" x14ac:dyDescent="0.25">
      <c r="I55526" s="1"/>
      <c r="J55526" s="110"/>
    </row>
    <row r="55527" spans="9:10" x14ac:dyDescent="0.25">
      <c r="I55527" s="1"/>
      <c r="J55527" s="110"/>
    </row>
    <row r="55528" spans="9:10" x14ac:dyDescent="0.25">
      <c r="I55528" s="1"/>
      <c r="J55528" s="110"/>
    </row>
    <row r="55529" spans="9:10" x14ac:dyDescent="0.25">
      <c r="I55529" s="1"/>
      <c r="J55529" s="110"/>
    </row>
    <row r="55530" spans="9:10" x14ac:dyDescent="0.25">
      <c r="I55530" s="1"/>
      <c r="J55530" s="110"/>
    </row>
    <row r="55531" spans="9:10" x14ac:dyDescent="0.25">
      <c r="I55531" s="1"/>
      <c r="J55531" s="110"/>
    </row>
    <row r="55532" spans="9:10" x14ac:dyDescent="0.25">
      <c r="I55532" s="1"/>
      <c r="J55532" s="110"/>
    </row>
    <row r="55533" spans="9:10" x14ac:dyDescent="0.25">
      <c r="I55533" s="1"/>
      <c r="J55533" s="110"/>
    </row>
    <row r="55534" spans="9:10" x14ac:dyDescent="0.25">
      <c r="I55534" s="1"/>
      <c r="J55534" s="110"/>
    </row>
    <row r="55535" spans="9:10" x14ac:dyDescent="0.25">
      <c r="I55535" s="1"/>
      <c r="J55535" s="110"/>
    </row>
    <row r="55536" spans="9:10" x14ac:dyDescent="0.25">
      <c r="I55536" s="1"/>
      <c r="J55536" s="110"/>
    </row>
    <row r="55537" spans="9:10" x14ac:dyDescent="0.25">
      <c r="I55537" s="1"/>
      <c r="J55537" s="110"/>
    </row>
    <row r="55538" spans="9:10" x14ac:dyDescent="0.25">
      <c r="I55538" s="1"/>
      <c r="J55538" s="110"/>
    </row>
    <row r="55539" spans="9:10" x14ac:dyDescent="0.25">
      <c r="I55539" s="1"/>
      <c r="J55539" s="110"/>
    </row>
    <row r="55540" spans="9:10" x14ac:dyDescent="0.25">
      <c r="I55540" s="1"/>
      <c r="J55540" s="110"/>
    </row>
    <row r="55541" spans="9:10" x14ac:dyDescent="0.25">
      <c r="I55541" s="1"/>
      <c r="J55541" s="110"/>
    </row>
    <row r="55542" spans="9:10" x14ac:dyDescent="0.25">
      <c r="I55542" s="1"/>
      <c r="J55542" s="110"/>
    </row>
    <row r="55543" spans="9:10" x14ac:dyDescent="0.25">
      <c r="I55543" s="1"/>
      <c r="J55543" s="110"/>
    </row>
    <row r="55544" spans="9:10" x14ac:dyDescent="0.25">
      <c r="I55544" s="1"/>
      <c r="J55544" s="110"/>
    </row>
    <row r="55545" spans="9:10" x14ac:dyDescent="0.25">
      <c r="I55545" s="1"/>
      <c r="J55545" s="110"/>
    </row>
    <row r="55546" spans="9:10" x14ac:dyDescent="0.25">
      <c r="I55546" s="1"/>
      <c r="J55546" s="110"/>
    </row>
    <row r="55547" spans="9:10" x14ac:dyDescent="0.25">
      <c r="I55547" s="1"/>
      <c r="J55547" s="110"/>
    </row>
    <row r="55548" spans="9:10" x14ac:dyDescent="0.25">
      <c r="I55548" s="1"/>
      <c r="J55548" s="110"/>
    </row>
    <row r="55549" spans="9:10" x14ac:dyDescent="0.25">
      <c r="I55549" s="1"/>
      <c r="J55549" s="110"/>
    </row>
    <row r="55550" spans="9:10" x14ac:dyDescent="0.25">
      <c r="I55550" s="1"/>
      <c r="J55550" s="110"/>
    </row>
    <row r="55551" spans="9:10" x14ac:dyDescent="0.25">
      <c r="I55551" s="1"/>
      <c r="J55551" s="110"/>
    </row>
    <row r="55552" spans="9:10" x14ac:dyDescent="0.25">
      <c r="I55552" s="1"/>
      <c r="J55552" s="110"/>
    </row>
    <row r="55553" spans="9:10" x14ac:dyDescent="0.25">
      <c r="I55553" s="1"/>
      <c r="J55553" s="110"/>
    </row>
    <row r="55554" spans="9:10" x14ac:dyDescent="0.25">
      <c r="I55554" s="1"/>
      <c r="J55554" s="110"/>
    </row>
    <row r="55555" spans="9:10" x14ac:dyDescent="0.25">
      <c r="I55555" s="1"/>
      <c r="J55555" s="110"/>
    </row>
    <row r="55556" spans="9:10" x14ac:dyDescent="0.25">
      <c r="I55556" s="1"/>
      <c r="J55556" s="110"/>
    </row>
    <row r="55557" spans="9:10" x14ac:dyDescent="0.25">
      <c r="I55557" s="1"/>
      <c r="J55557" s="110"/>
    </row>
    <row r="55558" spans="9:10" x14ac:dyDescent="0.25">
      <c r="I55558" s="1"/>
      <c r="J55558" s="110"/>
    </row>
    <row r="55559" spans="9:10" x14ac:dyDescent="0.25">
      <c r="I55559" s="1"/>
      <c r="J55559" s="110"/>
    </row>
    <row r="55560" spans="9:10" x14ac:dyDescent="0.25">
      <c r="I55560" s="1"/>
      <c r="J55560" s="110"/>
    </row>
    <row r="55561" spans="9:10" x14ac:dyDescent="0.25">
      <c r="I55561" s="1"/>
      <c r="J55561" s="110"/>
    </row>
    <row r="55562" spans="9:10" x14ac:dyDescent="0.25">
      <c r="I55562" s="1"/>
      <c r="J55562" s="110"/>
    </row>
    <row r="55563" spans="9:10" x14ac:dyDescent="0.25">
      <c r="I55563" s="1"/>
      <c r="J55563" s="110"/>
    </row>
    <row r="55564" spans="9:10" x14ac:dyDescent="0.25">
      <c r="I55564" s="1"/>
      <c r="J55564" s="110"/>
    </row>
    <row r="55565" spans="9:10" x14ac:dyDescent="0.25">
      <c r="I55565" s="1"/>
      <c r="J55565" s="110"/>
    </row>
    <row r="55566" spans="9:10" x14ac:dyDescent="0.25">
      <c r="I55566" s="1"/>
      <c r="J55566" s="110"/>
    </row>
    <row r="55567" spans="9:10" x14ac:dyDescent="0.25">
      <c r="I55567" s="1"/>
      <c r="J55567" s="110"/>
    </row>
    <row r="55568" spans="9:10" x14ac:dyDescent="0.25">
      <c r="I55568" s="1"/>
      <c r="J55568" s="110"/>
    </row>
    <row r="55569" spans="9:10" x14ac:dyDescent="0.25">
      <c r="I55569" s="1"/>
      <c r="J55569" s="110"/>
    </row>
    <row r="55570" spans="9:10" x14ac:dyDescent="0.25">
      <c r="I55570" s="1"/>
      <c r="J55570" s="110"/>
    </row>
    <row r="55571" spans="9:10" x14ac:dyDescent="0.25">
      <c r="I55571" s="1"/>
      <c r="J55571" s="110"/>
    </row>
    <row r="55572" spans="9:10" x14ac:dyDescent="0.25">
      <c r="I55572" s="1"/>
      <c r="J55572" s="110"/>
    </row>
    <row r="55573" spans="9:10" x14ac:dyDescent="0.25">
      <c r="I55573" s="1"/>
      <c r="J55573" s="110"/>
    </row>
    <row r="55574" spans="9:10" x14ac:dyDescent="0.25">
      <c r="I55574" s="1"/>
      <c r="J55574" s="110"/>
    </row>
    <row r="55575" spans="9:10" x14ac:dyDescent="0.25">
      <c r="I55575" s="1"/>
      <c r="J55575" s="110"/>
    </row>
    <row r="55576" spans="9:10" x14ac:dyDescent="0.25">
      <c r="I55576" s="1"/>
      <c r="J55576" s="110"/>
    </row>
    <row r="55577" spans="9:10" x14ac:dyDescent="0.25">
      <c r="I55577" s="1"/>
      <c r="J55577" s="110"/>
    </row>
    <row r="55578" spans="9:10" x14ac:dyDescent="0.25">
      <c r="I55578" s="1"/>
      <c r="J55578" s="110"/>
    </row>
    <row r="55579" spans="9:10" x14ac:dyDescent="0.25">
      <c r="I55579" s="1"/>
      <c r="J55579" s="110"/>
    </row>
    <row r="55580" spans="9:10" x14ac:dyDescent="0.25">
      <c r="I55580" s="1"/>
      <c r="J55580" s="110"/>
    </row>
    <row r="55581" spans="9:10" x14ac:dyDescent="0.25">
      <c r="I55581" s="1"/>
      <c r="J55581" s="110"/>
    </row>
    <row r="55582" spans="9:10" x14ac:dyDescent="0.25">
      <c r="I55582" s="1"/>
      <c r="J55582" s="110"/>
    </row>
    <row r="55583" spans="9:10" x14ac:dyDescent="0.25">
      <c r="I55583" s="1"/>
      <c r="J55583" s="110"/>
    </row>
    <row r="55584" spans="9:10" x14ac:dyDescent="0.25">
      <c r="I55584" s="1"/>
      <c r="J55584" s="110"/>
    </row>
    <row r="55585" spans="9:10" x14ac:dyDescent="0.25">
      <c r="I55585" s="1"/>
      <c r="J55585" s="110"/>
    </row>
    <row r="55586" spans="9:10" x14ac:dyDescent="0.25">
      <c r="I55586" s="1"/>
      <c r="J55586" s="110"/>
    </row>
    <row r="55587" spans="9:10" x14ac:dyDescent="0.25">
      <c r="I55587" s="1"/>
      <c r="J55587" s="110"/>
    </row>
    <row r="55588" spans="9:10" x14ac:dyDescent="0.25">
      <c r="I55588" s="1"/>
      <c r="J55588" s="110"/>
    </row>
    <row r="55589" spans="9:10" x14ac:dyDescent="0.25">
      <c r="I55589" s="1"/>
      <c r="J55589" s="110"/>
    </row>
    <row r="55590" spans="9:10" x14ac:dyDescent="0.25">
      <c r="I55590" s="1"/>
      <c r="J55590" s="110"/>
    </row>
    <row r="55591" spans="9:10" x14ac:dyDescent="0.25">
      <c r="I55591" s="1"/>
      <c r="J55591" s="110"/>
    </row>
    <row r="55592" spans="9:10" x14ac:dyDescent="0.25">
      <c r="I55592" s="1"/>
      <c r="J55592" s="110"/>
    </row>
    <row r="55593" spans="9:10" x14ac:dyDescent="0.25">
      <c r="I55593" s="1"/>
      <c r="J55593" s="110"/>
    </row>
    <row r="55594" spans="9:10" x14ac:dyDescent="0.25">
      <c r="I55594" s="1"/>
      <c r="J55594" s="110"/>
    </row>
    <row r="55595" spans="9:10" x14ac:dyDescent="0.25">
      <c r="I55595" s="1"/>
      <c r="J55595" s="110"/>
    </row>
    <row r="55596" spans="9:10" x14ac:dyDescent="0.25">
      <c r="I55596" s="1"/>
      <c r="J55596" s="110"/>
    </row>
    <row r="55597" spans="9:10" x14ac:dyDescent="0.25">
      <c r="I55597" s="1"/>
      <c r="J55597" s="110"/>
    </row>
    <row r="55598" spans="9:10" x14ac:dyDescent="0.25">
      <c r="I55598" s="1"/>
      <c r="J55598" s="110"/>
    </row>
    <row r="55599" spans="9:10" x14ac:dyDescent="0.25">
      <c r="I55599" s="1"/>
      <c r="J55599" s="110"/>
    </row>
    <row r="55600" spans="9:10" x14ac:dyDescent="0.25">
      <c r="I55600" s="1"/>
      <c r="J55600" s="110"/>
    </row>
    <row r="55601" spans="9:10" x14ac:dyDescent="0.25">
      <c r="I55601" s="1"/>
      <c r="J55601" s="110"/>
    </row>
    <row r="55602" spans="9:10" x14ac:dyDescent="0.25">
      <c r="I55602" s="1"/>
      <c r="J55602" s="110"/>
    </row>
    <row r="55603" spans="9:10" x14ac:dyDescent="0.25">
      <c r="I55603" s="1"/>
      <c r="J55603" s="110"/>
    </row>
    <row r="55604" spans="9:10" x14ac:dyDescent="0.25">
      <c r="I55604" s="1"/>
      <c r="J55604" s="110"/>
    </row>
    <row r="55605" spans="9:10" x14ac:dyDescent="0.25">
      <c r="I55605" s="1"/>
      <c r="J55605" s="110"/>
    </row>
    <row r="55606" spans="9:10" x14ac:dyDescent="0.25">
      <c r="I55606" s="1"/>
      <c r="J55606" s="110"/>
    </row>
    <row r="55607" spans="9:10" x14ac:dyDescent="0.25">
      <c r="I55607" s="1"/>
      <c r="J55607" s="110"/>
    </row>
    <row r="55608" spans="9:10" x14ac:dyDescent="0.25">
      <c r="I55608" s="1"/>
      <c r="J55608" s="110"/>
    </row>
    <row r="55609" spans="9:10" x14ac:dyDescent="0.25">
      <c r="I55609" s="1"/>
      <c r="J55609" s="110"/>
    </row>
    <row r="55610" spans="9:10" x14ac:dyDescent="0.25">
      <c r="I55610" s="1"/>
      <c r="J55610" s="110"/>
    </row>
    <row r="55611" spans="9:10" x14ac:dyDescent="0.25">
      <c r="I55611" s="1"/>
      <c r="J55611" s="110"/>
    </row>
    <row r="55612" spans="9:10" x14ac:dyDescent="0.25">
      <c r="I55612" s="1"/>
      <c r="J55612" s="110"/>
    </row>
    <row r="55613" spans="9:10" x14ac:dyDescent="0.25">
      <c r="I55613" s="1"/>
      <c r="J55613" s="110"/>
    </row>
    <row r="55614" spans="9:10" x14ac:dyDescent="0.25">
      <c r="I55614" s="1"/>
      <c r="J55614" s="110"/>
    </row>
    <row r="55615" spans="9:10" x14ac:dyDescent="0.25">
      <c r="I55615" s="1"/>
      <c r="J55615" s="110"/>
    </row>
    <row r="55616" spans="9:10" x14ac:dyDescent="0.25">
      <c r="I55616" s="1"/>
      <c r="J55616" s="110"/>
    </row>
    <row r="55617" spans="9:10" x14ac:dyDescent="0.25">
      <c r="I55617" s="1"/>
      <c r="J55617" s="110"/>
    </row>
    <row r="55618" spans="9:10" x14ac:dyDescent="0.25">
      <c r="I55618" s="1"/>
      <c r="J55618" s="110"/>
    </row>
    <row r="55619" spans="9:10" x14ac:dyDescent="0.25">
      <c r="I55619" s="1"/>
      <c r="J55619" s="110"/>
    </row>
    <row r="55620" spans="9:10" x14ac:dyDescent="0.25">
      <c r="I55620" s="1"/>
      <c r="J55620" s="110"/>
    </row>
    <row r="55621" spans="9:10" x14ac:dyDescent="0.25">
      <c r="I55621" s="1"/>
      <c r="J55621" s="110"/>
    </row>
    <row r="55622" spans="9:10" x14ac:dyDescent="0.25">
      <c r="I55622" s="1"/>
      <c r="J55622" s="110"/>
    </row>
    <row r="55623" spans="9:10" x14ac:dyDescent="0.25">
      <c r="I55623" s="1"/>
      <c r="J55623" s="110"/>
    </row>
    <row r="55624" spans="9:10" x14ac:dyDescent="0.25">
      <c r="I55624" s="1"/>
      <c r="J55624" s="110"/>
    </row>
    <row r="55625" spans="9:10" x14ac:dyDescent="0.25">
      <c r="I55625" s="1"/>
      <c r="J55625" s="110"/>
    </row>
    <row r="55626" spans="9:10" x14ac:dyDescent="0.25">
      <c r="I55626" s="1"/>
      <c r="J55626" s="110"/>
    </row>
    <row r="55627" spans="9:10" x14ac:dyDescent="0.25">
      <c r="I55627" s="1"/>
      <c r="J55627" s="110"/>
    </row>
    <row r="55628" spans="9:10" x14ac:dyDescent="0.25">
      <c r="I55628" s="1"/>
      <c r="J55628" s="110"/>
    </row>
    <row r="55629" spans="9:10" x14ac:dyDescent="0.25">
      <c r="I55629" s="1"/>
      <c r="J55629" s="110"/>
    </row>
    <row r="55630" spans="9:10" x14ac:dyDescent="0.25">
      <c r="I55630" s="1"/>
      <c r="J55630" s="110"/>
    </row>
    <row r="55631" spans="9:10" x14ac:dyDescent="0.25">
      <c r="I55631" s="1"/>
      <c r="J55631" s="110"/>
    </row>
    <row r="55632" spans="9:10" x14ac:dyDescent="0.25">
      <c r="I55632" s="1"/>
      <c r="J55632" s="110"/>
    </row>
    <row r="55633" spans="9:10" x14ac:dyDescent="0.25">
      <c r="I55633" s="1"/>
      <c r="J55633" s="110"/>
    </row>
    <row r="55634" spans="9:10" x14ac:dyDescent="0.25">
      <c r="I55634" s="1"/>
      <c r="J55634" s="110"/>
    </row>
    <row r="55635" spans="9:10" x14ac:dyDescent="0.25">
      <c r="I55635" s="1"/>
      <c r="J55635" s="110"/>
    </row>
    <row r="55636" spans="9:10" x14ac:dyDescent="0.25">
      <c r="I55636" s="1"/>
      <c r="J55636" s="110"/>
    </row>
    <row r="55637" spans="9:10" x14ac:dyDescent="0.25">
      <c r="I55637" s="1"/>
      <c r="J55637" s="110"/>
    </row>
    <row r="55638" spans="9:10" x14ac:dyDescent="0.25">
      <c r="I55638" s="1"/>
      <c r="J55638" s="110"/>
    </row>
    <row r="55639" spans="9:10" x14ac:dyDescent="0.25">
      <c r="I55639" s="1"/>
      <c r="J55639" s="110"/>
    </row>
    <row r="55640" spans="9:10" x14ac:dyDescent="0.25">
      <c r="I55640" s="1"/>
      <c r="J55640" s="110"/>
    </row>
    <row r="55641" spans="9:10" x14ac:dyDescent="0.25">
      <c r="I55641" s="1"/>
      <c r="J55641" s="110"/>
    </row>
    <row r="55642" spans="9:10" x14ac:dyDescent="0.25">
      <c r="I55642" s="1"/>
      <c r="J55642" s="110"/>
    </row>
    <row r="55643" spans="9:10" x14ac:dyDescent="0.25">
      <c r="I55643" s="1"/>
      <c r="J55643" s="110"/>
    </row>
    <row r="55644" spans="9:10" x14ac:dyDescent="0.25">
      <c r="I55644" s="1"/>
      <c r="J55644" s="110"/>
    </row>
    <row r="55645" spans="9:10" x14ac:dyDescent="0.25">
      <c r="I55645" s="1"/>
      <c r="J55645" s="110"/>
    </row>
    <row r="55646" spans="9:10" x14ac:dyDescent="0.25">
      <c r="I55646" s="1"/>
      <c r="J55646" s="110"/>
    </row>
    <row r="55647" spans="9:10" x14ac:dyDescent="0.25">
      <c r="I55647" s="1"/>
      <c r="J55647" s="110"/>
    </row>
    <row r="55648" spans="9:10" x14ac:dyDescent="0.25">
      <c r="I55648" s="1"/>
      <c r="J55648" s="110"/>
    </row>
    <row r="55649" spans="9:10" x14ac:dyDescent="0.25">
      <c r="I55649" s="1"/>
      <c r="J55649" s="110"/>
    </row>
    <row r="55650" spans="9:10" x14ac:dyDescent="0.25">
      <c r="I55650" s="1"/>
      <c r="J55650" s="110"/>
    </row>
    <row r="55651" spans="9:10" x14ac:dyDescent="0.25">
      <c r="I55651" s="1"/>
      <c r="J55651" s="110"/>
    </row>
    <row r="55652" spans="9:10" x14ac:dyDescent="0.25">
      <c r="I55652" s="1"/>
      <c r="J55652" s="110"/>
    </row>
    <row r="55653" spans="9:10" x14ac:dyDescent="0.25">
      <c r="I55653" s="1"/>
      <c r="J55653" s="110"/>
    </row>
    <row r="55654" spans="9:10" x14ac:dyDescent="0.25">
      <c r="I55654" s="1"/>
      <c r="J55654" s="110"/>
    </row>
    <row r="55655" spans="9:10" x14ac:dyDescent="0.25">
      <c r="I55655" s="1"/>
      <c r="J55655" s="110"/>
    </row>
    <row r="55656" spans="9:10" x14ac:dyDescent="0.25">
      <c r="I55656" s="1"/>
      <c r="J55656" s="110"/>
    </row>
    <row r="55657" spans="9:10" x14ac:dyDescent="0.25">
      <c r="I55657" s="1"/>
      <c r="J55657" s="110"/>
    </row>
    <row r="55658" spans="9:10" x14ac:dyDescent="0.25">
      <c r="I55658" s="1"/>
      <c r="J55658" s="110"/>
    </row>
    <row r="55659" spans="9:10" x14ac:dyDescent="0.25">
      <c r="I55659" s="1"/>
      <c r="J55659" s="110"/>
    </row>
    <row r="55660" spans="9:10" x14ac:dyDescent="0.25">
      <c r="I55660" s="1"/>
      <c r="J55660" s="110"/>
    </row>
    <row r="55661" spans="9:10" x14ac:dyDescent="0.25">
      <c r="I55661" s="1"/>
      <c r="J55661" s="110"/>
    </row>
    <row r="55662" spans="9:10" x14ac:dyDescent="0.25">
      <c r="I55662" s="1"/>
      <c r="J55662" s="110"/>
    </row>
    <row r="55663" spans="9:10" x14ac:dyDescent="0.25">
      <c r="I55663" s="1"/>
      <c r="J55663" s="110"/>
    </row>
    <row r="55664" spans="9:10" x14ac:dyDescent="0.25">
      <c r="I55664" s="1"/>
      <c r="J55664" s="110"/>
    </row>
    <row r="55665" spans="9:10" x14ac:dyDescent="0.25">
      <c r="I55665" s="1"/>
      <c r="J55665" s="110"/>
    </row>
    <row r="55666" spans="9:10" x14ac:dyDescent="0.25">
      <c r="I55666" s="1"/>
      <c r="J55666" s="110"/>
    </row>
    <row r="55667" spans="9:10" x14ac:dyDescent="0.25">
      <c r="I55667" s="1"/>
      <c r="J55667" s="110"/>
    </row>
    <row r="55668" spans="9:10" x14ac:dyDescent="0.25">
      <c r="I55668" s="1"/>
      <c r="J55668" s="110"/>
    </row>
    <row r="55669" spans="9:10" x14ac:dyDescent="0.25">
      <c r="I55669" s="1"/>
      <c r="J55669" s="110"/>
    </row>
    <row r="55670" spans="9:10" x14ac:dyDescent="0.25">
      <c r="I55670" s="1"/>
      <c r="J55670" s="110"/>
    </row>
    <row r="55671" spans="9:10" x14ac:dyDescent="0.25">
      <c r="I55671" s="1"/>
      <c r="J55671" s="110"/>
    </row>
    <row r="55672" spans="9:10" x14ac:dyDescent="0.25">
      <c r="I55672" s="1"/>
      <c r="J55672" s="110"/>
    </row>
    <row r="55673" spans="9:10" x14ac:dyDescent="0.25">
      <c r="I55673" s="1"/>
      <c r="J55673" s="110"/>
    </row>
    <row r="55674" spans="9:10" x14ac:dyDescent="0.25">
      <c r="I55674" s="1"/>
      <c r="J55674" s="110"/>
    </row>
    <row r="55675" spans="9:10" x14ac:dyDescent="0.25">
      <c r="I55675" s="1"/>
      <c r="J55675" s="110"/>
    </row>
    <row r="55676" spans="9:10" x14ac:dyDescent="0.25">
      <c r="I55676" s="1"/>
      <c r="J55676" s="110"/>
    </row>
    <row r="55677" spans="9:10" x14ac:dyDescent="0.25">
      <c r="I55677" s="1"/>
      <c r="J55677" s="110"/>
    </row>
    <row r="55678" spans="9:10" x14ac:dyDescent="0.25">
      <c r="I55678" s="1"/>
      <c r="J55678" s="110"/>
    </row>
    <row r="55679" spans="9:10" x14ac:dyDescent="0.25">
      <c r="I55679" s="1"/>
      <c r="J55679" s="110"/>
    </row>
    <row r="55680" spans="9:10" x14ac:dyDescent="0.25">
      <c r="I55680" s="1"/>
      <c r="J55680" s="110"/>
    </row>
    <row r="55681" spans="9:10" x14ac:dyDescent="0.25">
      <c r="I55681" s="1"/>
      <c r="J55681" s="110"/>
    </row>
    <row r="55682" spans="9:10" x14ac:dyDescent="0.25">
      <c r="I55682" s="1"/>
      <c r="J55682" s="110"/>
    </row>
    <row r="55683" spans="9:10" x14ac:dyDescent="0.25">
      <c r="I55683" s="1"/>
      <c r="J55683" s="110"/>
    </row>
    <row r="55684" spans="9:10" x14ac:dyDescent="0.25">
      <c r="I55684" s="1"/>
      <c r="J55684" s="110"/>
    </row>
    <row r="55685" spans="9:10" x14ac:dyDescent="0.25">
      <c r="I55685" s="1"/>
      <c r="J55685" s="110"/>
    </row>
    <row r="55686" spans="9:10" x14ac:dyDescent="0.25">
      <c r="I55686" s="1"/>
      <c r="J55686" s="110"/>
    </row>
    <row r="55687" spans="9:10" x14ac:dyDescent="0.25">
      <c r="I55687" s="1"/>
      <c r="J55687" s="110"/>
    </row>
    <row r="55688" spans="9:10" x14ac:dyDescent="0.25">
      <c r="I55688" s="1"/>
      <c r="J55688" s="110"/>
    </row>
    <row r="55689" spans="9:10" x14ac:dyDescent="0.25">
      <c r="I55689" s="1"/>
      <c r="J55689" s="110"/>
    </row>
    <row r="55690" spans="9:10" x14ac:dyDescent="0.25">
      <c r="I55690" s="1"/>
      <c r="J55690" s="110"/>
    </row>
    <row r="55691" spans="9:10" x14ac:dyDescent="0.25">
      <c r="I55691" s="1"/>
      <c r="J55691" s="110"/>
    </row>
    <row r="55692" spans="9:10" x14ac:dyDescent="0.25">
      <c r="I55692" s="1"/>
      <c r="J55692" s="110"/>
    </row>
    <row r="55693" spans="9:10" x14ac:dyDescent="0.25">
      <c r="I55693" s="1"/>
      <c r="J55693" s="110"/>
    </row>
    <row r="55694" spans="9:10" x14ac:dyDescent="0.25">
      <c r="I55694" s="1"/>
      <c r="J55694" s="110"/>
    </row>
    <row r="55695" spans="9:10" x14ac:dyDescent="0.25">
      <c r="I55695" s="1"/>
      <c r="J55695" s="110"/>
    </row>
    <row r="55696" spans="9:10" x14ac:dyDescent="0.25">
      <c r="I55696" s="1"/>
      <c r="J55696" s="110"/>
    </row>
    <row r="55697" spans="9:10" x14ac:dyDescent="0.25">
      <c r="I55697" s="1"/>
      <c r="J55697" s="110"/>
    </row>
    <row r="55698" spans="9:10" x14ac:dyDescent="0.25">
      <c r="I55698" s="1"/>
      <c r="J55698" s="110"/>
    </row>
    <row r="55699" spans="9:10" x14ac:dyDescent="0.25">
      <c r="I55699" s="1"/>
      <c r="J55699" s="110"/>
    </row>
    <row r="55700" spans="9:10" x14ac:dyDescent="0.25">
      <c r="I55700" s="1"/>
      <c r="J55700" s="110"/>
    </row>
    <row r="55701" spans="9:10" x14ac:dyDescent="0.25">
      <c r="I55701" s="1"/>
      <c r="J55701" s="110"/>
    </row>
    <row r="55702" spans="9:10" x14ac:dyDescent="0.25">
      <c r="I55702" s="1"/>
      <c r="J55702" s="110"/>
    </row>
    <row r="55703" spans="9:10" x14ac:dyDescent="0.25">
      <c r="I55703" s="1"/>
      <c r="J55703" s="110"/>
    </row>
    <row r="55704" spans="9:10" x14ac:dyDescent="0.25">
      <c r="I55704" s="1"/>
      <c r="J55704" s="110"/>
    </row>
    <row r="55705" spans="9:10" x14ac:dyDescent="0.25">
      <c r="I55705" s="1"/>
      <c r="J55705" s="110"/>
    </row>
    <row r="55706" spans="9:10" x14ac:dyDescent="0.25">
      <c r="I55706" s="1"/>
      <c r="J55706" s="110"/>
    </row>
    <row r="55707" spans="9:10" x14ac:dyDescent="0.25">
      <c r="I55707" s="1"/>
      <c r="J55707" s="110"/>
    </row>
    <row r="55708" spans="9:10" x14ac:dyDescent="0.25">
      <c r="I55708" s="1"/>
      <c r="J55708" s="110"/>
    </row>
    <row r="55709" spans="9:10" x14ac:dyDescent="0.25">
      <c r="I55709" s="1"/>
      <c r="J55709" s="110"/>
    </row>
    <row r="55710" spans="9:10" x14ac:dyDescent="0.25">
      <c r="I55710" s="1"/>
      <c r="J55710" s="110"/>
    </row>
    <row r="55711" spans="9:10" x14ac:dyDescent="0.25">
      <c r="I55711" s="1"/>
      <c r="J55711" s="110"/>
    </row>
    <row r="55712" spans="9:10" x14ac:dyDescent="0.25">
      <c r="I55712" s="1"/>
      <c r="J55712" s="110"/>
    </row>
    <row r="55713" spans="9:10" x14ac:dyDescent="0.25">
      <c r="I55713" s="1"/>
      <c r="J55713" s="110"/>
    </row>
    <row r="55714" spans="9:10" x14ac:dyDescent="0.25">
      <c r="I55714" s="1"/>
      <c r="J55714" s="110"/>
    </row>
    <row r="55715" spans="9:10" x14ac:dyDescent="0.25">
      <c r="I55715" s="1"/>
      <c r="J55715" s="110"/>
    </row>
    <row r="55716" spans="9:10" x14ac:dyDescent="0.25">
      <c r="I55716" s="1"/>
      <c r="J55716" s="110"/>
    </row>
    <row r="55717" spans="9:10" x14ac:dyDescent="0.25">
      <c r="I55717" s="1"/>
      <c r="J55717" s="110"/>
    </row>
    <row r="55718" spans="9:10" x14ac:dyDescent="0.25">
      <c r="I55718" s="1"/>
      <c r="J55718" s="110"/>
    </row>
    <row r="55719" spans="9:10" x14ac:dyDescent="0.25">
      <c r="I55719" s="1"/>
      <c r="J55719" s="110"/>
    </row>
    <row r="55720" spans="9:10" x14ac:dyDescent="0.25">
      <c r="I55720" s="1"/>
      <c r="J55720" s="110"/>
    </row>
    <row r="55721" spans="9:10" x14ac:dyDescent="0.25">
      <c r="I55721" s="1"/>
      <c r="J55721" s="110"/>
    </row>
    <row r="55722" spans="9:10" x14ac:dyDescent="0.25">
      <c r="I55722" s="1"/>
      <c r="J55722" s="110"/>
    </row>
    <row r="55723" spans="9:10" x14ac:dyDescent="0.25">
      <c r="I55723" s="1"/>
      <c r="J55723" s="110"/>
    </row>
    <row r="55724" spans="9:10" x14ac:dyDescent="0.25">
      <c r="I55724" s="1"/>
      <c r="J55724" s="110"/>
    </row>
    <row r="55725" spans="9:10" x14ac:dyDescent="0.25">
      <c r="I55725" s="1"/>
      <c r="J55725" s="110"/>
    </row>
    <row r="55726" spans="9:10" x14ac:dyDescent="0.25">
      <c r="I55726" s="1"/>
      <c r="J55726" s="110"/>
    </row>
    <row r="55727" spans="9:10" x14ac:dyDescent="0.25">
      <c r="I55727" s="1"/>
      <c r="J55727" s="110"/>
    </row>
    <row r="55728" spans="9:10" x14ac:dyDescent="0.25">
      <c r="I55728" s="1"/>
      <c r="J55728" s="110"/>
    </row>
    <row r="55729" spans="9:10" x14ac:dyDescent="0.25">
      <c r="I55729" s="1"/>
      <c r="J55729" s="110"/>
    </row>
    <row r="55730" spans="9:10" x14ac:dyDescent="0.25">
      <c r="I55730" s="1"/>
      <c r="J55730" s="110"/>
    </row>
    <row r="55731" spans="9:10" x14ac:dyDescent="0.25">
      <c r="I55731" s="1"/>
      <c r="J55731" s="110"/>
    </row>
    <row r="55732" spans="9:10" x14ac:dyDescent="0.25">
      <c r="I55732" s="1"/>
      <c r="J55732" s="110"/>
    </row>
    <row r="55733" spans="9:10" x14ac:dyDescent="0.25">
      <c r="I55733" s="1"/>
      <c r="J55733" s="110"/>
    </row>
    <row r="55734" spans="9:10" x14ac:dyDescent="0.25">
      <c r="I55734" s="1"/>
      <c r="J55734" s="110"/>
    </row>
    <row r="55735" spans="9:10" x14ac:dyDescent="0.25">
      <c r="I55735" s="1"/>
      <c r="J55735" s="110"/>
    </row>
    <row r="55736" spans="9:10" x14ac:dyDescent="0.25">
      <c r="I55736" s="1"/>
      <c r="J55736" s="110"/>
    </row>
    <row r="55737" spans="9:10" x14ac:dyDescent="0.25">
      <c r="I55737" s="1"/>
      <c r="J55737" s="110"/>
    </row>
    <row r="55738" spans="9:10" x14ac:dyDescent="0.25">
      <c r="I55738" s="1"/>
      <c r="J55738" s="110"/>
    </row>
    <row r="55739" spans="9:10" x14ac:dyDescent="0.25">
      <c r="I55739" s="1"/>
      <c r="J55739" s="110"/>
    </row>
    <row r="55740" spans="9:10" x14ac:dyDescent="0.25">
      <c r="I55740" s="1"/>
      <c r="J55740" s="110"/>
    </row>
    <row r="55741" spans="9:10" x14ac:dyDescent="0.25">
      <c r="I55741" s="1"/>
      <c r="J55741" s="110"/>
    </row>
    <row r="55742" spans="9:10" x14ac:dyDescent="0.25">
      <c r="I55742" s="1"/>
      <c r="J55742" s="110"/>
    </row>
    <row r="55743" spans="9:10" x14ac:dyDescent="0.25">
      <c r="I55743" s="1"/>
      <c r="J55743" s="110"/>
    </row>
    <row r="55744" spans="9:10" x14ac:dyDescent="0.25">
      <c r="I55744" s="1"/>
      <c r="J55744" s="110"/>
    </row>
    <row r="55745" spans="9:10" x14ac:dyDescent="0.25">
      <c r="I55745" s="1"/>
      <c r="J55745" s="110"/>
    </row>
    <row r="55746" spans="9:10" x14ac:dyDescent="0.25">
      <c r="I55746" s="1"/>
      <c r="J55746" s="110"/>
    </row>
    <row r="55747" spans="9:10" x14ac:dyDescent="0.25">
      <c r="I55747" s="1"/>
      <c r="J55747" s="110"/>
    </row>
    <row r="55748" spans="9:10" x14ac:dyDescent="0.25">
      <c r="I55748" s="1"/>
      <c r="J55748" s="110"/>
    </row>
    <row r="55749" spans="9:10" x14ac:dyDescent="0.25">
      <c r="I55749" s="1"/>
      <c r="J55749" s="110"/>
    </row>
    <row r="55750" spans="9:10" x14ac:dyDescent="0.25">
      <c r="I55750" s="1"/>
      <c r="J55750" s="110"/>
    </row>
    <row r="55751" spans="9:10" x14ac:dyDescent="0.25">
      <c r="I55751" s="1"/>
      <c r="J55751" s="110"/>
    </row>
    <row r="55752" spans="9:10" x14ac:dyDescent="0.25">
      <c r="I55752" s="1"/>
      <c r="J55752" s="110"/>
    </row>
    <row r="55753" spans="9:10" x14ac:dyDescent="0.25">
      <c r="I55753" s="1"/>
      <c r="J55753" s="110"/>
    </row>
    <row r="55754" spans="9:10" x14ac:dyDescent="0.25">
      <c r="I55754" s="1"/>
      <c r="J55754" s="110"/>
    </row>
    <row r="55755" spans="9:10" x14ac:dyDescent="0.25">
      <c r="I55755" s="1"/>
      <c r="J55755" s="110"/>
    </row>
    <row r="55756" spans="9:10" x14ac:dyDescent="0.25">
      <c r="I55756" s="1"/>
      <c r="J55756" s="110"/>
    </row>
    <row r="55757" spans="9:10" x14ac:dyDescent="0.25">
      <c r="I55757" s="1"/>
      <c r="J55757" s="110"/>
    </row>
    <row r="55758" spans="9:10" x14ac:dyDescent="0.25">
      <c r="I55758" s="1"/>
      <c r="J55758" s="110"/>
    </row>
    <row r="55759" spans="9:10" x14ac:dyDescent="0.25">
      <c r="I55759" s="1"/>
      <c r="J55759" s="110"/>
    </row>
    <row r="55760" spans="9:10" x14ac:dyDescent="0.25">
      <c r="I55760" s="1"/>
      <c r="J55760" s="110"/>
    </row>
    <row r="55761" spans="9:10" x14ac:dyDescent="0.25">
      <c r="I55761" s="1"/>
      <c r="J55761" s="110"/>
    </row>
    <row r="55762" spans="9:10" x14ac:dyDescent="0.25">
      <c r="I55762" s="1"/>
      <c r="J55762" s="110"/>
    </row>
    <row r="55763" spans="9:10" x14ac:dyDescent="0.25">
      <c r="I55763" s="1"/>
      <c r="J55763" s="110"/>
    </row>
    <row r="55764" spans="9:10" x14ac:dyDescent="0.25">
      <c r="I55764" s="1"/>
      <c r="J55764" s="110"/>
    </row>
    <row r="55765" spans="9:10" x14ac:dyDescent="0.25">
      <c r="I55765" s="1"/>
      <c r="J55765" s="110"/>
    </row>
    <row r="55766" spans="9:10" x14ac:dyDescent="0.25">
      <c r="I55766" s="1"/>
      <c r="J55766" s="110"/>
    </row>
    <row r="55767" spans="9:10" x14ac:dyDescent="0.25">
      <c r="I55767" s="1"/>
      <c r="J55767" s="110"/>
    </row>
    <row r="55768" spans="9:10" x14ac:dyDescent="0.25">
      <c r="I55768" s="1"/>
      <c r="J55768" s="110"/>
    </row>
    <row r="55769" spans="9:10" x14ac:dyDescent="0.25">
      <c r="I55769" s="1"/>
      <c r="J55769" s="110"/>
    </row>
    <row r="55770" spans="9:10" x14ac:dyDescent="0.25">
      <c r="I55770" s="1"/>
      <c r="J55770" s="110"/>
    </row>
    <row r="55771" spans="9:10" x14ac:dyDescent="0.25">
      <c r="I55771" s="1"/>
      <c r="J55771" s="110"/>
    </row>
    <row r="55772" spans="9:10" x14ac:dyDescent="0.25">
      <c r="I55772" s="1"/>
      <c r="J55772" s="110"/>
    </row>
    <row r="55773" spans="9:10" x14ac:dyDescent="0.25">
      <c r="I55773" s="1"/>
      <c r="J55773" s="110"/>
    </row>
    <row r="55774" spans="9:10" x14ac:dyDescent="0.25">
      <c r="I55774" s="1"/>
      <c r="J55774" s="110"/>
    </row>
    <row r="55775" spans="9:10" x14ac:dyDescent="0.25">
      <c r="I55775" s="1"/>
      <c r="J55775" s="110"/>
    </row>
    <row r="55776" spans="9:10" x14ac:dyDescent="0.25">
      <c r="I55776" s="1"/>
      <c r="J55776" s="110"/>
    </row>
    <row r="55777" spans="9:10" x14ac:dyDescent="0.25">
      <c r="I55777" s="1"/>
      <c r="J55777" s="110"/>
    </row>
    <row r="55778" spans="9:10" x14ac:dyDescent="0.25">
      <c r="I55778" s="1"/>
      <c r="J55778" s="110"/>
    </row>
    <row r="55779" spans="9:10" x14ac:dyDescent="0.25">
      <c r="I55779" s="1"/>
      <c r="J55779" s="110"/>
    </row>
    <row r="55780" spans="9:10" x14ac:dyDescent="0.25">
      <c r="I55780" s="1"/>
      <c r="J55780" s="110"/>
    </row>
    <row r="55781" spans="9:10" x14ac:dyDescent="0.25">
      <c r="I55781" s="1"/>
      <c r="J55781" s="110"/>
    </row>
    <row r="55782" spans="9:10" x14ac:dyDescent="0.25">
      <c r="I55782" s="1"/>
      <c r="J55782" s="110"/>
    </row>
    <row r="55783" spans="9:10" x14ac:dyDescent="0.25">
      <c r="I55783" s="1"/>
      <c r="J55783" s="110"/>
    </row>
    <row r="55784" spans="9:10" x14ac:dyDescent="0.25">
      <c r="I55784" s="1"/>
      <c r="J55784" s="110"/>
    </row>
    <row r="55785" spans="9:10" x14ac:dyDescent="0.25">
      <c r="I55785" s="1"/>
      <c r="J55785" s="110"/>
    </row>
    <row r="55786" spans="9:10" x14ac:dyDescent="0.25">
      <c r="I55786" s="1"/>
      <c r="J55786" s="110"/>
    </row>
    <row r="55787" spans="9:10" x14ac:dyDescent="0.25">
      <c r="I55787" s="1"/>
      <c r="J55787" s="110"/>
    </row>
    <row r="55788" spans="9:10" x14ac:dyDescent="0.25">
      <c r="I55788" s="1"/>
      <c r="J55788" s="110"/>
    </row>
    <row r="55789" spans="9:10" x14ac:dyDescent="0.25">
      <c r="I55789" s="1"/>
      <c r="J55789" s="110"/>
    </row>
    <row r="55790" spans="9:10" x14ac:dyDescent="0.25">
      <c r="I55790" s="1"/>
      <c r="J55790" s="110"/>
    </row>
    <row r="55791" spans="9:10" x14ac:dyDescent="0.25">
      <c r="I55791" s="1"/>
      <c r="J55791" s="110"/>
    </row>
    <row r="55792" spans="9:10" x14ac:dyDescent="0.25">
      <c r="I55792" s="1"/>
      <c r="J55792" s="110"/>
    </row>
    <row r="55793" spans="9:10" x14ac:dyDescent="0.25">
      <c r="I55793" s="1"/>
      <c r="J55793" s="110"/>
    </row>
    <row r="55794" spans="9:10" x14ac:dyDescent="0.25">
      <c r="I55794" s="1"/>
      <c r="J55794" s="110"/>
    </row>
    <row r="55795" spans="9:10" x14ac:dyDescent="0.25">
      <c r="I55795" s="1"/>
      <c r="J55795" s="110"/>
    </row>
    <row r="55796" spans="9:10" x14ac:dyDescent="0.25">
      <c r="I55796" s="1"/>
      <c r="J55796" s="110"/>
    </row>
    <row r="55797" spans="9:10" x14ac:dyDescent="0.25">
      <c r="I55797" s="1"/>
      <c r="J55797" s="110"/>
    </row>
    <row r="55798" spans="9:10" x14ac:dyDescent="0.25">
      <c r="I55798" s="1"/>
      <c r="J55798" s="110"/>
    </row>
    <row r="55799" spans="9:10" x14ac:dyDescent="0.25">
      <c r="I55799" s="1"/>
      <c r="J55799" s="110"/>
    </row>
    <row r="55800" spans="9:10" x14ac:dyDescent="0.25">
      <c r="I55800" s="1"/>
      <c r="J55800" s="110"/>
    </row>
    <row r="55801" spans="9:10" x14ac:dyDescent="0.25">
      <c r="I55801" s="1"/>
      <c r="J55801" s="110"/>
    </row>
    <row r="55802" spans="9:10" x14ac:dyDescent="0.25">
      <c r="I55802" s="1"/>
      <c r="J55802" s="110"/>
    </row>
    <row r="55803" spans="9:10" x14ac:dyDescent="0.25">
      <c r="I55803" s="1"/>
      <c r="J55803" s="110"/>
    </row>
    <row r="55804" spans="9:10" x14ac:dyDescent="0.25">
      <c r="I55804" s="1"/>
      <c r="J55804" s="110"/>
    </row>
    <row r="55805" spans="9:10" x14ac:dyDescent="0.25">
      <c r="I55805" s="1"/>
      <c r="J55805" s="110"/>
    </row>
    <row r="55806" spans="9:10" x14ac:dyDescent="0.25">
      <c r="I55806" s="1"/>
      <c r="J55806" s="110"/>
    </row>
    <row r="55807" spans="9:10" x14ac:dyDescent="0.25">
      <c r="I55807" s="1"/>
      <c r="J55807" s="110"/>
    </row>
    <row r="55808" spans="9:10" x14ac:dyDescent="0.25">
      <c r="I55808" s="1"/>
      <c r="J55808" s="110"/>
    </row>
    <row r="55809" spans="9:10" x14ac:dyDescent="0.25">
      <c r="I55809" s="1"/>
      <c r="J55809" s="110"/>
    </row>
    <row r="55810" spans="9:10" x14ac:dyDescent="0.25">
      <c r="I55810" s="1"/>
      <c r="J55810" s="110"/>
    </row>
    <row r="55811" spans="9:10" x14ac:dyDescent="0.25">
      <c r="I55811" s="1"/>
      <c r="J55811" s="110"/>
    </row>
    <row r="55812" spans="9:10" x14ac:dyDescent="0.25">
      <c r="I55812" s="1"/>
      <c r="J55812" s="110"/>
    </row>
    <row r="55813" spans="9:10" x14ac:dyDescent="0.25">
      <c r="I55813" s="1"/>
      <c r="J55813" s="110"/>
    </row>
    <row r="55814" spans="9:10" x14ac:dyDescent="0.25">
      <c r="I55814" s="1"/>
      <c r="J55814" s="110"/>
    </row>
    <row r="55815" spans="9:10" x14ac:dyDescent="0.25">
      <c r="I55815" s="1"/>
      <c r="J55815" s="110"/>
    </row>
    <row r="55816" spans="9:10" x14ac:dyDescent="0.25">
      <c r="I55816" s="1"/>
      <c r="J55816" s="110"/>
    </row>
    <row r="55817" spans="9:10" x14ac:dyDescent="0.25">
      <c r="I55817" s="1"/>
      <c r="J55817" s="110"/>
    </row>
    <row r="55818" spans="9:10" x14ac:dyDescent="0.25">
      <c r="I55818" s="1"/>
      <c r="J55818" s="110"/>
    </row>
    <row r="55819" spans="9:10" x14ac:dyDescent="0.25">
      <c r="I55819" s="1"/>
      <c r="J55819" s="110"/>
    </row>
    <row r="55820" spans="9:10" x14ac:dyDescent="0.25">
      <c r="I55820" s="1"/>
      <c r="J55820" s="110"/>
    </row>
    <row r="55821" spans="9:10" x14ac:dyDescent="0.25">
      <c r="I55821" s="1"/>
      <c r="J55821" s="110"/>
    </row>
    <row r="55822" spans="9:10" x14ac:dyDescent="0.25">
      <c r="I55822" s="1"/>
      <c r="J55822" s="110"/>
    </row>
    <row r="55823" spans="9:10" x14ac:dyDescent="0.25">
      <c r="I55823" s="1"/>
      <c r="J55823" s="110"/>
    </row>
    <row r="55824" spans="9:10" x14ac:dyDescent="0.25">
      <c r="I55824" s="1"/>
      <c r="J55824" s="110"/>
    </row>
    <row r="55825" spans="9:10" x14ac:dyDescent="0.25">
      <c r="I55825" s="1"/>
      <c r="J55825" s="110"/>
    </row>
    <row r="55826" spans="9:10" x14ac:dyDescent="0.25">
      <c r="I55826" s="1"/>
      <c r="J55826" s="110"/>
    </row>
    <row r="55827" spans="9:10" x14ac:dyDescent="0.25">
      <c r="I55827" s="1"/>
      <c r="J55827" s="110"/>
    </row>
    <row r="55828" spans="9:10" x14ac:dyDescent="0.25">
      <c r="I55828" s="1"/>
      <c r="J55828" s="110"/>
    </row>
    <row r="55829" spans="9:10" x14ac:dyDescent="0.25">
      <c r="I55829" s="1"/>
      <c r="J55829" s="110"/>
    </row>
    <row r="55830" spans="9:10" x14ac:dyDescent="0.25">
      <c r="I55830" s="1"/>
      <c r="J55830" s="110"/>
    </row>
    <row r="55831" spans="9:10" x14ac:dyDescent="0.25">
      <c r="I55831" s="1"/>
      <c r="J55831" s="110"/>
    </row>
    <row r="55832" spans="9:10" x14ac:dyDescent="0.25">
      <c r="I55832" s="1"/>
      <c r="J55832" s="110"/>
    </row>
    <row r="55833" spans="9:10" x14ac:dyDescent="0.25">
      <c r="I55833" s="1"/>
      <c r="J55833" s="110"/>
    </row>
    <row r="55834" spans="9:10" x14ac:dyDescent="0.25">
      <c r="I55834" s="1"/>
      <c r="J55834" s="110"/>
    </row>
    <row r="55835" spans="9:10" x14ac:dyDescent="0.25">
      <c r="I55835" s="1"/>
      <c r="J55835" s="110"/>
    </row>
    <row r="55836" spans="9:10" x14ac:dyDescent="0.25">
      <c r="I55836" s="1"/>
      <c r="J55836" s="110"/>
    </row>
    <row r="55837" spans="9:10" x14ac:dyDescent="0.25">
      <c r="I55837" s="1"/>
      <c r="J55837" s="110"/>
    </row>
    <row r="55838" spans="9:10" x14ac:dyDescent="0.25">
      <c r="I55838" s="1"/>
      <c r="J55838" s="110"/>
    </row>
    <row r="55839" spans="9:10" x14ac:dyDescent="0.25">
      <c r="I55839" s="1"/>
      <c r="J55839" s="110"/>
    </row>
    <row r="55840" spans="9:10" x14ac:dyDescent="0.25">
      <c r="I55840" s="1"/>
      <c r="J55840" s="110"/>
    </row>
    <row r="55841" spans="9:10" x14ac:dyDescent="0.25">
      <c r="I55841" s="1"/>
      <c r="J55841" s="110"/>
    </row>
    <row r="55842" spans="9:10" x14ac:dyDescent="0.25">
      <c r="I55842" s="1"/>
      <c r="J55842" s="110"/>
    </row>
    <row r="55843" spans="9:10" x14ac:dyDescent="0.25">
      <c r="I55843" s="1"/>
      <c r="J55843" s="110"/>
    </row>
    <row r="55844" spans="9:10" x14ac:dyDescent="0.25">
      <c r="I55844" s="1"/>
      <c r="J55844" s="110"/>
    </row>
    <row r="55845" spans="9:10" x14ac:dyDescent="0.25">
      <c r="I55845" s="1"/>
      <c r="J55845" s="110"/>
    </row>
    <row r="55846" spans="9:10" x14ac:dyDescent="0.25">
      <c r="I55846" s="1"/>
      <c r="J55846" s="110"/>
    </row>
    <row r="55847" spans="9:10" x14ac:dyDescent="0.25">
      <c r="I55847" s="1"/>
      <c r="J55847" s="110"/>
    </row>
    <row r="55848" spans="9:10" x14ac:dyDescent="0.25">
      <c r="I55848" s="1"/>
      <c r="J55848" s="110"/>
    </row>
    <row r="55849" spans="9:10" x14ac:dyDescent="0.25">
      <c r="I55849" s="1"/>
      <c r="J55849" s="110"/>
    </row>
    <row r="55850" spans="9:10" x14ac:dyDescent="0.25">
      <c r="I55850" s="1"/>
      <c r="J55850" s="110"/>
    </row>
    <row r="55851" spans="9:10" x14ac:dyDescent="0.25">
      <c r="I55851" s="1"/>
      <c r="J55851" s="110"/>
    </row>
    <row r="55852" spans="9:10" x14ac:dyDescent="0.25">
      <c r="I55852" s="1"/>
      <c r="J55852" s="110"/>
    </row>
    <row r="55853" spans="9:10" x14ac:dyDescent="0.25">
      <c r="I55853" s="1"/>
      <c r="J55853" s="110"/>
    </row>
    <row r="55854" spans="9:10" x14ac:dyDescent="0.25">
      <c r="I55854" s="1"/>
      <c r="J55854" s="110"/>
    </row>
    <row r="55855" spans="9:10" x14ac:dyDescent="0.25">
      <c r="I55855" s="1"/>
      <c r="J55855" s="110"/>
    </row>
    <row r="55856" spans="9:10" x14ac:dyDescent="0.25">
      <c r="I55856" s="1"/>
      <c r="J55856" s="110"/>
    </row>
    <row r="55857" spans="9:10" x14ac:dyDescent="0.25">
      <c r="I55857" s="1"/>
      <c r="J55857" s="110"/>
    </row>
    <row r="55858" spans="9:10" x14ac:dyDescent="0.25">
      <c r="I55858" s="1"/>
      <c r="J55858" s="110"/>
    </row>
    <row r="55859" spans="9:10" x14ac:dyDescent="0.25">
      <c r="I55859" s="1"/>
      <c r="J55859" s="110"/>
    </row>
    <row r="55860" spans="9:10" x14ac:dyDescent="0.25">
      <c r="I55860" s="1"/>
      <c r="J55860" s="110"/>
    </row>
    <row r="55861" spans="9:10" x14ac:dyDescent="0.25">
      <c r="I55861" s="1"/>
      <c r="J55861" s="110"/>
    </row>
    <row r="55862" spans="9:10" x14ac:dyDescent="0.25">
      <c r="I55862" s="1"/>
      <c r="J55862" s="110"/>
    </row>
    <row r="55863" spans="9:10" x14ac:dyDescent="0.25">
      <c r="I55863" s="1"/>
      <c r="J55863" s="110"/>
    </row>
    <row r="55864" spans="9:10" x14ac:dyDescent="0.25">
      <c r="I55864" s="1"/>
      <c r="J55864" s="110"/>
    </row>
    <row r="55865" spans="9:10" x14ac:dyDescent="0.25">
      <c r="I55865" s="1"/>
      <c r="J55865" s="110"/>
    </row>
    <row r="55866" spans="9:10" x14ac:dyDescent="0.25">
      <c r="I55866" s="1"/>
      <c r="J55866" s="110"/>
    </row>
    <row r="55867" spans="9:10" x14ac:dyDescent="0.25">
      <c r="I55867" s="1"/>
      <c r="J55867" s="110"/>
    </row>
    <row r="55868" spans="9:10" x14ac:dyDescent="0.25">
      <c r="I55868" s="1"/>
      <c r="J55868" s="110"/>
    </row>
    <row r="55869" spans="9:10" x14ac:dyDescent="0.25">
      <c r="I55869" s="1"/>
      <c r="J55869" s="110"/>
    </row>
    <row r="55870" spans="9:10" x14ac:dyDescent="0.25">
      <c r="I55870" s="1"/>
      <c r="J55870" s="110"/>
    </row>
    <row r="55871" spans="9:10" x14ac:dyDescent="0.25">
      <c r="I55871" s="1"/>
      <c r="J55871" s="110"/>
    </row>
    <row r="55872" spans="9:10" x14ac:dyDescent="0.25">
      <c r="I55872" s="1"/>
      <c r="J55872" s="110"/>
    </row>
    <row r="55873" spans="9:10" x14ac:dyDescent="0.25">
      <c r="I55873" s="1"/>
      <c r="J55873" s="110"/>
    </row>
    <row r="55874" spans="9:10" x14ac:dyDescent="0.25">
      <c r="I55874" s="1"/>
      <c r="J55874" s="110"/>
    </row>
    <row r="55875" spans="9:10" x14ac:dyDescent="0.25">
      <c r="I55875" s="1"/>
      <c r="J55875" s="110"/>
    </row>
    <row r="55876" spans="9:10" x14ac:dyDescent="0.25">
      <c r="I55876" s="1"/>
      <c r="J55876" s="110"/>
    </row>
    <row r="55877" spans="9:10" x14ac:dyDescent="0.25">
      <c r="I55877" s="1"/>
      <c r="J55877" s="110"/>
    </row>
    <row r="55878" spans="9:10" x14ac:dyDescent="0.25">
      <c r="I55878" s="1"/>
      <c r="J55878" s="110"/>
    </row>
    <row r="55879" spans="9:10" x14ac:dyDescent="0.25">
      <c r="I55879" s="1"/>
      <c r="J55879" s="110"/>
    </row>
    <row r="55880" spans="9:10" x14ac:dyDescent="0.25">
      <c r="I55880" s="1"/>
      <c r="J55880" s="110"/>
    </row>
    <row r="55881" spans="9:10" x14ac:dyDescent="0.25">
      <c r="I55881" s="1"/>
      <c r="J55881" s="110"/>
    </row>
    <row r="55882" spans="9:10" x14ac:dyDescent="0.25">
      <c r="I55882" s="1"/>
      <c r="J55882" s="110"/>
    </row>
    <row r="55883" spans="9:10" x14ac:dyDescent="0.25">
      <c r="I55883" s="1"/>
      <c r="J55883" s="110"/>
    </row>
    <row r="55884" spans="9:10" x14ac:dyDescent="0.25">
      <c r="I55884" s="1"/>
      <c r="J55884" s="110"/>
    </row>
    <row r="55885" spans="9:10" x14ac:dyDescent="0.25">
      <c r="I55885" s="1"/>
      <c r="J55885" s="110"/>
    </row>
    <row r="55886" spans="9:10" x14ac:dyDescent="0.25">
      <c r="I55886" s="1"/>
      <c r="J55886" s="110"/>
    </row>
    <row r="55887" spans="9:10" x14ac:dyDescent="0.25">
      <c r="I55887" s="1"/>
      <c r="J55887" s="110"/>
    </row>
    <row r="55888" spans="9:10" x14ac:dyDescent="0.25">
      <c r="I55888" s="1"/>
      <c r="J55888" s="110"/>
    </row>
    <row r="55889" spans="9:10" x14ac:dyDescent="0.25">
      <c r="I55889" s="1"/>
      <c r="J55889" s="110"/>
    </row>
    <row r="55890" spans="9:10" x14ac:dyDescent="0.25">
      <c r="I55890" s="1"/>
      <c r="J55890" s="110"/>
    </row>
    <row r="55891" spans="9:10" x14ac:dyDescent="0.25">
      <c r="I55891" s="1"/>
      <c r="J55891" s="110"/>
    </row>
    <row r="55892" spans="9:10" x14ac:dyDescent="0.25">
      <c r="I55892" s="1"/>
      <c r="J55892" s="110"/>
    </row>
    <row r="55893" spans="9:10" x14ac:dyDescent="0.25">
      <c r="I55893" s="1"/>
      <c r="J55893" s="110"/>
    </row>
    <row r="55894" spans="9:10" x14ac:dyDescent="0.25">
      <c r="I55894" s="1"/>
      <c r="J55894" s="110"/>
    </row>
    <row r="55895" spans="9:10" x14ac:dyDescent="0.25">
      <c r="I55895" s="1"/>
      <c r="J55895" s="110"/>
    </row>
    <row r="55896" spans="9:10" x14ac:dyDescent="0.25">
      <c r="I55896" s="1"/>
      <c r="J55896" s="110"/>
    </row>
    <row r="55897" spans="9:10" x14ac:dyDescent="0.25">
      <c r="I55897" s="1"/>
      <c r="J55897" s="110"/>
    </row>
    <row r="55898" spans="9:10" x14ac:dyDescent="0.25">
      <c r="I55898" s="1"/>
      <c r="J55898" s="110"/>
    </row>
    <row r="55899" spans="9:10" x14ac:dyDescent="0.25">
      <c r="I55899" s="1"/>
      <c r="J55899" s="110"/>
    </row>
    <row r="55900" spans="9:10" x14ac:dyDescent="0.25">
      <c r="I55900" s="1"/>
      <c r="J55900" s="110"/>
    </row>
    <row r="55901" spans="9:10" x14ac:dyDescent="0.25">
      <c r="I55901" s="1"/>
      <c r="J55901" s="110"/>
    </row>
    <row r="55902" spans="9:10" x14ac:dyDescent="0.25">
      <c r="I55902" s="1"/>
      <c r="J55902" s="110"/>
    </row>
    <row r="55903" spans="9:10" x14ac:dyDescent="0.25">
      <c r="I55903" s="1"/>
      <c r="J55903" s="110"/>
    </row>
    <row r="55904" spans="9:10" x14ac:dyDescent="0.25">
      <c r="I55904" s="1"/>
      <c r="J55904" s="110"/>
    </row>
    <row r="55905" spans="9:10" x14ac:dyDescent="0.25">
      <c r="I55905" s="1"/>
      <c r="J55905" s="110"/>
    </row>
    <row r="55906" spans="9:10" x14ac:dyDescent="0.25">
      <c r="I55906" s="1"/>
      <c r="J55906" s="110"/>
    </row>
    <row r="55907" spans="9:10" x14ac:dyDescent="0.25">
      <c r="I55907" s="1"/>
      <c r="J55907" s="110"/>
    </row>
    <row r="55908" spans="9:10" x14ac:dyDescent="0.25">
      <c r="I55908" s="1"/>
      <c r="J55908" s="110"/>
    </row>
    <row r="55909" spans="9:10" x14ac:dyDescent="0.25">
      <c r="I55909" s="1"/>
      <c r="J55909" s="110"/>
    </row>
    <row r="55910" spans="9:10" x14ac:dyDescent="0.25">
      <c r="I55910" s="1"/>
      <c r="J55910" s="110"/>
    </row>
    <row r="55911" spans="9:10" x14ac:dyDescent="0.25">
      <c r="I55911" s="1"/>
      <c r="J55911" s="110"/>
    </row>
    <row r="55912" spans="9:10" x14ac:dyDescent="0.25">
      <c r="I55912" s="1"/>
      <c r="J55912" s="110"/>
    </row>
    <row r="55913" spans="9:10" x14ac:dyDescent="0.25">
      <c r="I55913" s="1"/>
      <c r="J55913" s="110"/>
    </row>
    <row r="55914" spans="9:10" x14ac:dyDescent="0.25">
      <c r="I55914" s="1"/>
      <c r="J55914" s="110"/>
    </row>
    <row r="55915" spans="9:10" x14ac:dyDescent="0.25">
      <c r="I55915" s="1"/>
      <c r="J55915" s="110"/>
    </row>
    <row r="55916" spans="9:10" x14ac:dyDescent="0.25">
      <c r="I55916" s="1"/>
      <c r="J55916" s="110"/>
    </row>
    <row r="55917" spans="9:10" x14ac:dyDescent="0.25">
      <c r="I55917" s="1"/>
      <c r="J55917" s="110"/>
    </row>
    <row r="55918" spans="9:10" x14ac:dyDescent="0.25">
      <c r="I55918" s="1"/>
      <c r="J55918" s="110"/>
    </row>
    <row r="55919" spans="9:10" x14ac:dyDescent="0.25">
      <c r="I55919" s="1"/>
      <c r="J55919" s="110"/>
    </row>
    <row r="55920" spans="9:10" x14ac:dyDescent="0.25">
      <c r="I55920" s="1"/>
      <c r="J55920" s="110"/>
    </row>
    <row r="55921" spans="9:10" x14ac:dyDescent="0.25">
      <c r="I55921" s="1"/>
      <c r="J55921" s="110"/>
    </row>
    <row r="55922" spans="9:10" x14ac:dyDescent="0.25">
      <c r="I55922" s="1"/>
      <c r="J55922" s="110"/>
    </row>
    <row r="55923" spans="9:10" x14ac:dyDescent="0.25">
      <c r="I55923" s="1"/>
      <c r="J55923" s="110"/>
    </row>
    <row r="55924" spans="9:10" x14ac:dyDescent="0.25">
      <c r="I55924" s="1"/>
      <c r="J55924" s="110"/>
    </row>
    <row r="55925" spans="9:10" x14ac:dyDescent="0.25">
      <c r="I55925" s="1"/>
      <c r="J55925" s="110"/>
    </row>
    <row r="55926" spans="9:10" x14ac:dyDescent="0.25">
      <c r="I55926" s="1"/>
      <c r="J55926" s="110"/>
    </row>
    <row r="55927" spans="9:10" x14ac:dyDescent="0.25">
      <c r="I55927" s="1"/>
      <c r="J55927" s="110"/>
    </row>
    <row r="55928" spans="9:10" x14ac:dyDescent="0.25">
      <c r="I55928" s="1"/>
      <c r="J55928" s="110"/>
    </row>
    <row r="55929" spans="9:10" x14ac:dyDescent="0.25">
      <c r="I55929" s="1"/>
      <c r="J55929" s="110"/>
    </row>
    <row r="55930" spans="9:10" x14ac:dyDescent="0.25">
      <c r="I55930" s="1"/>
      <c r="J55930" s="110"/>
    </row>
    <row r="55931" spans="9:10" x14ac:dyDescent="0.25">
      <c r="I55931" s="1"/>
      <c r="J55931" s="110"/>
    </row>
    <row r="55932" spans="9:10" x14ac:dyDescent="0.25">
      <c r="I55932" s="1"/>
      <c r="J55932" s="110"/>
    </row>
    <row r="55933" spans="9:10" x14ac:dyDescent="0.25">
      <c r="I55933" s="1"/>
      <c r="J55933" s="110"/>
    </row>
    <row r="55934" spans="9:10" x14ac:dyDescent="0.25">
      <c r="I55934" s="1"/>
      <c r="J55934" s="110"/>
    </row>
    <row r="55935" spans="9:10" x14ac:dyDescent="0.25">
      <c r="I55935" s="1"/>
      <c r="J55935" s="110"/>
    </row>
    <row r="55936" spans="9:10" x14ac:dyDescent="0.25">
      <c r="I55936" s="1"/>
      <c r="J55936" s="110"/>
    </row>
    <row r="55937" spans="9:10" x14ac:dyDescent="0.25">
      <c r="I55937" s="1"/>
      <c r="J55937" s="110"/>
    </row>
    <row r="55938" spans="9:10" x14ac:dyDescent="0.25">
      <c r="I55938" s="1"/>
      <c r="J55938" s="110"/>
    </row>
    <row r="55939" spans="9:10" x14ac:dyDescent="0.25">
      <c r="I55939" s="1"/>
      <c r="J55939" s="110"/>
    </row>
    <row r="55940" spans="9:10" x14ac:dyDescent="0.25">
      <c r="I55940" s="1"/>
      <c r="J55940" s="110"/>
    </row>
    <row r="55941" spans="9:10" x14ac:dyDescent="0.25">
      <c r="I55941" s="1"/>
      <c r="J55941" s="110"/>
    </row>
    <row r="55942" spans="9:10" x14ac:dyDescent="0.25">
      <c r="I55942" s="1"/>
      <c r="J55942" s="110"/>
    </row>
    <row r="55943" spans="9:10" x14ac:dyDescent="0.25">
      <c r="I55943" s="1"/>
      <c r="J55943" s="110"/>
    </row>
    <row r="55944" spans="9:10" x14ac:dyDescent="0.25">
      <c r="I55944" s="1"/>
      <c r="J55944" s="110"/>
    </row>
    <row r="55945" spans="9:10" x14ac:dyDescent="0.25">
      <c r="I55945" s="1"/>
      <c r="J55945" s="110"/>
    </row>
    <row r="55946" spans="9:10" x14ac:dyDescent="0.25">
      <c r="I55946" s="1"/>
      <c r="J55946" s="110"/>
    </row>
    <row r="55947" spans="9:10" x14ac:dyDescent="0.25">
      <c r="I55947" s="1"/>
      <c r="J55947" s="110"/>
    </row>
    <row r="55948" spans="9:10" x14ac:dyDescent="0.25">
      <c r="I55948" s="1"/>
      <c r="J55948" s="110"/>
    </row>
    <row r="55949" spans="9:10" x14ac:dyDescent="0.25">
      <c r="I55949" s="1"/>
      <c r="J55949" s="110"/>
    </row>
    <row r="55950" spans="9:10" x14ac:dyDescent="0.25">
      <c r="I55950" s="1"/>
      <c r="J55950" s="110"/>
    </row>
    <row r="55951" spans="9:10" x14ac:dyDescent="0.25">
      <c r="I55951" s="1"/>
      <c r="J55951" s="110"/>
    </row>
    <row r="55952" spans="9:10" x14ac:dyDescent="0.25">
      <c r="I55952" s="1"/>
      <c r="J55952" s="110"/>
    </row>
    <row r="55953" spans="9:10" x14ac:dyDescent="0.25">
      <c r="I55953" s="1"/>
      <c r="J55953" s="110"/>
    </row>
    <row r="55954" spans="9:10" x14ac:dyDescent="0.25">
      <c r="I55954" s="1"/>
      <c r="J55954" s="110"/>
    </row>
    <row r="55955" spans="9:10" x14ac:dyDescent="0.25">
      <c r="I55955" s="1"/>
      <c r="J55955" s="110"/>
    </row>
    <row r="55956" spans="9:10" x14ac:dyDescent="0.25">
      <c r="I55956" s="1"/>
      <c r="J55956" s="110"/>
    </row>
    <row r="55957" spans="9:10" x14ac:dyDescent="0.25">
      <c r="I55957" s="1"/>
      <c r="J55957" s="110"/>
    </row>
    <row r="55958" spans="9:10" x14ac:dyDescent="0.25">
      <c r="I55958" s="1"/>
      <c r="J55958" s="110"/>
    </row>
    <row r="55959" spans="9:10" x14ac:dyDescent="0.25">
      <c r="I55959" s="1"/>
      <c r="J55959" s="110"/>
    </row>
    <row r="55960" spans="9:10" x14ac:dyDescent="0.25">
      <c r="I55960" s="1"/>
      <c r="J55960" s="110"/>
    </row>
    <row r="55961" spans="9:10" x14ac:dyDescent="0.25">
      <c r="I55961" s="1"/>
      <c r="J55961" s="110"/>
    </row>
    <row r="55962" spans="9:10" x14ac:dyDescent="0.25">
      <c r="I55962" s="1"/>
      <c r="J55962" s="110"/>
    </row>
    <row r="55963" spans="9:10" x14ac:dyDescent="0.25">
      <c r="I55963" s="1"/>
      <c r="J55963" s="110"/>
    </row>
    <row r="55964" spans="9:10" x14ac:dyDescent="0.25">
      <c r="I55964" s="1"/>
      <c r="J55964" s="110"/>
    </row>
    <row r="55965" spans="9:10" x14ac:dyDescent="0.25">
      <c r="I55965" s="1"/>
      <c r="J55965" s="110"/>
    </row>
    <row r="55966" spans="9:10" x14ac:dyDescent="0.25">
      <c r="I55966" s="1"/>
      <c r="J55966" s="110"/>
    </row>
    <row r="55967" spans="9:10" x14ac:dyDescent="0.25">
      <c r="I55967" s="1"/>
      <c r="J55967" s="110"/>
    </row>
    <row r="55968" spans="9:10" x14ac:dyDescent="0.25">
      <c r="I55968" s="1"/>
      <c r="J55968" s="110"/>
    </row>
    <row r="55969" spans="9:10" x14ac:dyDescent="0.25">
      <c r="I55969" s="1"/>
      <c r="J55969" s="110"/>
    </row>
    <row r="55970" spans="9:10" x14ac:dyDescent="0.25">
      <c r="I55970" s="1"/>
      <c r="J55970" s="110"/>
    </row>
    <row r="55971" spans="9:10" x14ac:dyDescent="0.25">
      <c r="I55971" s="1"/>
      <c r="J55971" s="110"/>
    </row>
    <row r="55972" spans="9:10" x14ac:dyDescent="0.25">
      <c r="I55972" s="1"/>
      <c r="J55972" s="110"/>
    </row>
    <row r="55973" spans="9:10" x14ac:dyDescent="0.25">
      <c r="I55973" s="1"/>
      <c r="J55973" s="110"/>
    </row>
    <row r="55974" spans="9:10" x14ac:dyDescent="0.25">
      <c r="I55974" s="1"/>
      <c r="J55974" s="110"/>
    </row>
    <row r="55975" spans="9:10" x14ac:dyDescent="0.25">
      <c r="I55975" s="1"/>
      <c r="J55975" s="110"/>
    </row>
    <row r="55976" spans="9:10" x14ac:dyDescent="0.25">
      <c r="I55976" s="1"/>
      <c r="J55976" s="110"/>
    </row>
    <row r="55977" spans="9:10" x14ac:dyDescent="0.25">
      <c r="I55977" s="1"/>
      <c r="J55977" s="110"/>
    </row>
    <row r="55978" spans="9:10" x14ac:dyDescent="0.25">
      <c r="I55978" s="1"/>
      <c r="J55978" s="110"/>
    </row>
    <row r="55979" spans="9:10" x14ac:dyDescent="0.25">
      <c r="I55979" s="1"/>
      <c r="J55979" s="110"/>
    </row>
    <row r="55980" spans="9:10" x14ac:dyDescent="0.25">
      <c r="I55980" s="1"/>
      <c r="J55980" s="110"/>
    </row>
    <row r="55981" spans="9:10" x14ac:dyDescent="0.25">
      <c r="I55981" s="1"/>
      <c r="J55981" s="110"/>
    </row>
    <row r="55982" spans="9:10" x14ac:dyDescent="0.25">
      <c r="I55982" s="1"/>
      <c r="J55982" s="110"/>
    </row>
    <row r="55983" spans="9:10" x14ac:dyDescent="0.25">
      <c r="I55983" s="1"/>
      <c r="J55983" s="110"/>
    </row>
    <row r="55984" spans="9:10" x14ac:dyDescent="0.25">
      <c r="I55984" s="1"/>
      <c r="J55984" s="110"/>
    </row>
    <row r="55985" spans="9:10" x14ac:dyDescent="0.25">
      <c r="I55985" s="1"/>
      <c r="J55985" s="110"/>
    </row>
    <row r="55986" spans="9:10" x14ac:dyDescent="0.25">
      <c r="I55986" s="1"/>
      <c r="J55986" s="110"/>
    </row>
    <row r="55987" spans="9:10" x14ac:dyDescent="0.25">
      <c r="I55987" s="1"/>
      <c r="J55987" s="110"/>
    </row>
    <row r="55988" spans="9:10" x14ac:dyDescent="0.25">
      <c r="I55988" s="1"/>
      <c r="J55988" s="110"/>
    </row>
    <row r="55989" spans="9:10" x14ac:dyDescent="0.25">
      <c r="I55989" s="1"/>
      <c r="J55989" s="110"/>
    </row>
    <row r="55990" spans="9:10" x14ac:dyDescent="0.25">
      <c r="I55990" s="1"/>
      <c r="J55990" s="110"/>
    </row>
    <row r="55991" spans="9:10" x14ac:dyDescent="0.25">
      <c r="I55991" s="1"/>
      <c r="J55991" s="110"/>
    </row>
    <row r="55992" spans="9:10" x14ac:dyDescent="0.25">
      <c r="I55992" s="1"/>
      <c r="J55992" s="110"/>
    </row>
    <row r="55993" spans="9:10" x14ac:dyDescent="0.25">
      <c r="I55993" s="1"/>
      <c r="J55993" s="110"/>
    </row>
    <row r="55994" spans="9:10" x14ac:dyDescent="0.25">
      <c r="I55994" s="1"/>
      <c r="J55994" s="110"/>
    </row>
    <row r="55995" spans="9:10" x14ac:dyDescent="0.25">
      <c r="I55995" s="1"/>
      <c r="J55995" s="110"/>
    </row>
    <row r="55996" spans="9:10" x14ac:dyDescent="0.25">
      <c r="I55996" s="1"/>
      <c r="J55996" s="110"/>
    </row>
    <row r="55997" spans="9:10" x14ac:dyDescent="0.25">
      <c r="I55997" s="1"/>
      <c r="J55997" s="110"/>
    </row>
    <row r="55998" spans="9:10" x14ac:dyDescent="0.25">
      <c r="I55998" s="1"/>
      <c r="J55998" s="110"/>
    </row>
    <row r="55999" spans="9:10" x14ac:dyDescent="0.25">
      <c r="I55999" s="1"/>
      <c r="J55999" s="110"/>
    </row>
    <row r="56000" spans="9:10" x14ac:dyDescent="0.25">
      <c r="I56000" s="1"/>
      <c r="J56000" s="110"/>
    </row>
    <row r="56001" spans="9:10" x14ac:dyDescent="0.25">
      <c r="I56001" s="1"/>
      <c r="J56001" s="110"/>
    </row>
    <row r="56002" spans="9:10" x14ac:dyDescent="0.25">
      <c r="I56002" s="1"/>
      <c r="J56002" s="110"/>
    </row>
    <row r="56003" spans="9:10" x14ac:dyDescent="0.25">
      <c r="I56003" s="1"/>
      <c r="J56003" s="110"/>
    </row>
    <row r="56004" spans="9:10" x14ac:dyDescent="0.25">
      <c r="I56004" s="1"/>
      <c r="J56004" s="110"/>
    </row>
    <row r="56005" spans="9:10" x14ac:dyDescent="0.25">
      <c r="I56005" s="1"/>
      <c r="J56005" s="110"/>
    </row>
    <row r="56006" spans="9:10" x14ac:dyDescent="0.25">
      <c r="I56006" s="1"/>
      <c r="J56006" s="110"/>
    </row>
    <row r="56007" spans="9:10" x14ac:dyDescent="0.25">
      <c r="I56007" s="1"/>
      <c r="J56007" s="110"/>
    </row>
    <row r="56008" spans="9:10" x14ac:dyDescent="0.25">
      <c r="I56008" s="1"/>
      <c r="J56008" s="110"/>
    </row>
    <row r="56009" spans="9:10" x14ac:dyDescent="0.25">
      <c r="I56009" s="1"/>
      <c r="J56009" s="110"/>
    </row>
    <row r="56010" spans="9:10" x14ac:dyDescent="0.25">
      <c r="I56010" s="1"/>
      <c r="J56010" s="110"/>
    </row>
    <row r="56011" spans="9:10" x14ac:dyDescent="0.25">
      <c r="I56011" s="1"/>
      <c r="J56011" s="110"/>
    </row>
    <row r="56012" spans="9:10" x14ac:dyDescent="0.25">
      <c r="I56012" s="1"/>
      <c r="J56012" s="110"/>
    </row>
    <row r="56013" spans="9:10" x14ac:dyDescent="0.25">
      <c r="I56013" s="1"/>
      <c r="J56013" s="110"/>
    </row>
    <row r="56014" spans="9:10" x14ac:dyDescent="0.25">
      <c r="I56014" s="1"/>
      <c r="J56014" s="110"/>
    </row>
    <row r="56015" spans="9:10" x14ac:dyDescent="0.25">
      <c r="I56015" s="1"/>
      <c r="J56015" s="110"/>
    </row>
    <row r="56016" spans="9:10" x14ac:dyDescent="0.25">
      <c r="I56016" s="1"/>
      <c r="J56016" s="110"/>
    </row>
    <row r="56017" spans="9:10" x14ac:dyDescent="0.25">
      <c r="I56017" s="1"/>
      <c r="J56017" s="110"/>
    </row>
    <row r="56018" spans="9:10" x14ac:dyDescent="0.25">
      <c r="I56018" s="1"/>
      <c r="J56018" s="110"/>
    </row>
    <row r="56019" spans="9:10" x14ac:dyDescent="0.25">
      <c r="I56019" s="1"/>
      <c r="J56019" s="110"/>
    </row>
    <row r="56020" spans="9:10" x14ac:dyDescent="0.25">
      <c r="I56020" s="1"/>
      <c r="J56020" s="110"/>
    </row>
    <row r="56021" spans="9:10" x14ac:dyDescent="0.25">
      <c r="I56021" s="1"/>
      <c r="J56021" s="110"/>
    </row>
    <row r="56022" spans="9:10" x14ac:dyDescent="0.25">
      <c r="I56022" s="1"/>
      <c r="J56022" s="110"/>
    </row>
    <row r="56023" spans="9:10" x14ac:dyDescent="0.25">
      <c r="I56023" s="1"/>
      <c r="J56023" s="110"/>
    </row>
    <row r="56024" spans="9:10" x14ac:dyDescent="0.25">
      <c r="I56024" s="1"/>
      <c r="J56024" s="110"/>
    </row>
    <row r="56025" spans="9:10" x14ac:dyDescent="0.25">
      <c r="I56025" s="1"/>
      <c r="J56025" s="110"/>
    </row>
    <row r="56026" spans="9:10" x14ac:dyDescent="0.25">
      <c r="I56026" s="1"/>
      <c r="J56026" s="110"/>
    </row>
    <row r="56027" spans="9:10" x14ac:dyDescent="0.25">
      <c r="I56027" s="1"/>
      <c r="J56027" s="110"/>
    </row>
    <row r="56028" spans="9:10" x14ac:dyDescent="0.25">
      <c r="I56028" s="1"/>
      <c r="J56028" s="110"/>
    </row>
    <row r="56029" spans="9:10" x14ac:dyDescent="0.25">
      <c r="I56029" s="1"/>
      <c r="J56029" s="110"/>
    </row>
    <row r="56030" spans="9:10" x14ac:dyDescent="0.25">
      <c r="I56030" s="1"/>
      <c r="J56030" s="110"/>
    </row>
    <row r="56031" spans="9:10" x14ac:dyDescent="0.25">
      <c r="I56031" s="1"/>
      <c r="J56031" s="110"/>
    </row>
    <row r="56032" spans="9:10" x14ac:dyDescent="0.25">
      <c r="I56032" s="1"/>
      <c r="J56032" s="110"/>
    </row>
    <row r="56033" spans="9:10" x14ac:dyDescent="0.25">
      <c r="I56033" s="1"/>
      <c r="J56033" s="110"/>
    </row>
    <row r="56034" spans="9:10" x14ac:dyDescent="0.25">
      <c r="I56034" s="1"/>
      <c r="J56034" s="110"/>
    </row>
    <row r="56035" spans="9:10" x14ac:dyDescent="0.25">
      <c r="I56035" s="1"/>
      <c r="J56035" s="110"/>
    </row>
    <row r="56036" spans="9:10" x14ac:dyDescent="0.25">
      <c r="I56036" s="1"/>
      <c r="J56036" s="110"/>
    </row>
    <row r="56037" spans="9:10" x14ac:dyDescent="0.25">
      <c r="I56037" s="1"/>
      <c r="J56037" s="110"/>
    </row>
    <row r="56038" spans="9:10" x14ac:dyDescent="0.25">
      <c r="I56038" s="1"/>
      <c r="J56038" s="110"/>
    </row>
    <row r="56039" spans="9:10" x14ac:dyDescent="0.25">
      <c r="I56039" s="1"/>
      <c r="J56039" s="110"/>
    </row>
    <row r="56040" spans="9:10" x14ac:dyDescent="0.25">
      <c r="I56040" s="1"/>
      <c r="J56040" s="110"/>
    </row>
    <row r="56041" spans="9:10" x14ac:dyDescent="0.25">
      <c r="I56041" s="1"/>
      <c r="J56041" s="110"/>
    </row>
    <row r="56042" spans="9:10" x14ac:dyDescent="0.25">
      <c r="I56042" s="1"/>
      <c r="J56042" s="110"/>
    </row>
    <row r="56043" spans="9:10" x14ac:dyDescent="0.25">
      <c r="I56043" s="1"/>
      <c r="J56043" s="110"/>
    </row>
    <row r="56044" spans="9:10" x14ac:dyDescent="0.25">
      <c r="I56044" s="1"/>
      <c r="J56044" s="110"/>
    </row>
    <row r="56045" spans="9:10" x14ac:dyDescent="0.25">
      <c r="I56045" s="1"/>
      <c r="J56045" s="110"/>
    </row>
    <row r="56046" spans="9:10" x14ac:dyDescent="0.25">
      <c r="I56046" s="1"/>
      <c r="J56046" s="110"/>
    </row>
    <row r="56047" spans="9:10" x14ac:dyDescent="0.25">
      <c r="I56047" s="1"/>
      <c r="J56047" s="110"/>
    </row>
    <row r="56048" spans="9:10" x14ac:dyDescent="0.25">
      <c r="I56048" s="1"/>
      <c r="J56048" s="110"/>
    </row>
    <row r="56049" spans="9:10" x14ac:dyDescent="0.25">
      <c r="I56049" s="1"/>
      <c r="J56049" s="110"/>
    </row>
    <row r="56050" spans="9:10" x14ac:dyDescent="0.25">
      <c r="I56050" s="1"/>
      <c r="J56050" s="110"/>
    </row>
    <row r="56051" spans="9:10" x14ac:dyDescent="0.25">
      <c r="I56051" s="1"/>
      <c r="J56051" s="110"/>
    </row>
    <row r="56052" spans="9:10" x14ac:dyDescent="0.25">
      <c r="I56052" s="1"/>
      <c r="J56052" s="110"/>
    </row>
    <row r="56053" spans="9:10" x14ac:dyDescent="0.25">
      <c r="I56053" s="1"/>
      <c r="J56053" s="110"/>
    </row>
    <row r="56054" spans="9:10" x14ac:dyDescent="0.25">
      <c r="I56054" s="1"/>
      <c r="J56054" s="110"/>
    </row>
    <row r="56055" spans="9:10" x14ac:dyDescent="0.25">
      <c r="I56055" s="1"/>
      <c r="J56055" s="110"/>
    </row>
    <row r="56056" spans="9:10" x14ac:dyDescent="0.25">
      <c r="I56056" s="1"/>
      <c r="J56056" s="110"/>
    </row>
    <row r="56057" spans="9:10" x14ac:dyDescent="0.25">
      <c r="I56057" s="1"/>
      <c r="J56057" s="110"/>
    </row>
    <row r="56058" spans="9:10" x14ac:dyDescent="0.25">
      <c r="I56058" s="1"/>
      <c r="J56058" s="110"/>
    </row>
    <row r="56059" spans="9:10" x14ac:dyDescent="0.25">
      <c r="I56059" s="1"/>
      <c r="J56059" s="110"/>
    </row>
    <row r="56060" spans="9:10" x14ac:dyDescent="0.25">
      <c r="I56060" s="1"/>
      <c r="J56060" s="110"/>
    </row>
    <row r="56061" spans="9:10" x14ac:dyDescent="0.25">
      <c r="I56061" s="1"/>
      <c r="J56061" s="110"/>
    </row>
    <row r="56062" spans="9:10" x14ac:dyDescent="0.25">
      <c r="I56062" s="1"/>
      <c r="J56062" s="110"/>
    </row>
    <row r="56063" spans="9:10" x14ac:dyDescent="0.25">
      <c r="I56063" s="1"/>
      <c r="J56063" s="110"/>
    </row>
    <row r="56064" spans="9:10" x14ac:dyDescent="0.25">
      <c r="I56064" s="1"/>
      <c r="J56064" s="110"/>
    </row>
    <row r="56065" spans="9:10" x14ac:dyDescent="0.25">
      <c r="I56065" s="1"/>
      <c r="J56065" s="110"/>
    </row>
    <row r="56066" spans="9:10" x14ac:dyDescent="0.25">
      <c r="I56066" s="1"/>
      <c r="J56066" s="110"/>
    </row>
    <row r="56067" spans="9:10" x14ac:dyDescent="0.25">
      <c r="I56067" s="1"/>
      <c r="J56067" s="110"/>
    </row>
    <row r="56068" spans="9:10" x14ac:dyDescent="0.25">
      <c r="I56068" s="1"/>
      <c r="J56068" s="110"/>
    </row>
    <row r="56069" spans="9:10" x14ac:dyDescent="0.25">
      <c r="I56069" s="1"/>
      <c r="J56069" s="110"/>
    </row>
    <row r="56070" spans="9:10" x14ac:dyDescent="0.25">
      <c r="I56070" s="1"/>
      <c r="J56070" s="110"/>
    </row>
    <row r="56071" spans="9:10" x14ac:dyDescent="0.25">
      <c r="I56071" s="1"/>
      <c r="J56071" s="110"/>
    </row>
    <row r="56072" spans="9:10" x14ac:dyDescent="0.25">
      <c r="I56072" s="1"/>
      <c r="J56072" s="110"/>
    </row>
    <row r="56073" spans="9:10" x14ac:dyDescent="0.25">
      <c r="I56073" s="1"/>
      <c r="J56073" s="110"/>
    </row>
    <row r="56074" spans="9:10" x14ac:dyDescent="0.25">
      <c r="I56074" s="1"/>
      <c r="J56074" s="110"/>
    </row>
    <row r="56075" spans="9:10" x14ac:dyDescent="0.25">
      <c r="I56075" s="1"/>
      <c r="J56075" s="110"/>
    </row>
    <row r="56076" spans="9:10" x14ac:dyDescent="0.25">
      <c r="I56076" s="1"/>
      <c r="J56076" s="110"/>
    </row>
    <row r="56077" spans="9:10" x14ac:dyDescent="0.25">
      <c r="I56077" s="1"/>
      <c r="J56077" s="110"/>
    </row>
    <row r="56078" spans="9:10" x14ac:dyDescent="0.25">
      <c r="I56078" s="1"/>
      <c r="J56078" s="110"/>
    </row>
    <row r="56079" spans="9:10" x14ac:dyDescent="0.25">
      <c r="I56079" s="1"/>
      <c r="J56079" s="110"/>
    </row>
    <row r="56080" spans="9:10" x14ac:dyDescent="0.25">
      <c r="I56080" s="1"/>
      <c r="J56080" s="110"/>
    </row>
    <row r="56081" spans="9:10" x14ac:dyDescent="0.25">
      <c r="I56081" s="1"/>
      <c r="J56081" s="110"/>
    </row>
    <row r="56082" spans="9:10" x14ac:dyDescent="0.25">
      <c r="I56082" s="1"/>
      <c r="J56082" s="110"/>
    </row>
    <row r="56083" spans="9:10" x14ac:dyDescent="0.25">
      <c r="I56083" s="1"/>
      <c r="J56083" s="110"/>
    </row>
    <row r="56084" spans="9:10" x14ac:dyDescent="0.25">
      <c r="I56084" s="1"/>
      <c r="J56084" s="110"/>
    </row>
    <row r="56085" spans="9:10" x14ac:dyDescent="0.25">
      <c r="I56085" s="1"/>
      <c r="J56085" s="110"/>
    </row>
    <row r="56086" spans="9:10" x14ac:dyDescent="0.25">
      <c r="I56086" s="1"/>
      <c r="J56086" s="110"/>
    </row>
    <row r="56087" spans="9:10" x14ac:dyDescent="0.25">
      <c r="I56087" s="1"/>
      <c r="J56087" s="110"/>
    </row>
    <row r="56088" spans="9:10" x14ac:dyDescent="0.25">
      <c r="I56088" s="1"/>
      <c r="J56088" s="110"/>
    </row>
    <row r="56089" spans="9:10" x14ac:dyDescent="0.25">
      <c r="I56089" s="1"/>
      <c r="J56089" s="110"/>
    </row>
    <row r="56090" spans="9:10" x14ac:dyDescent="0.25">
      <c r="I56090" s="1"/>
      <c r="J56090" s="110"/>
    </row>
    <row r="56091" spans="9:10" x14ac:dyDescent="0.25">
      <c r="I56091" s="1"/>
      <c r="J56091" s="110"/>
    </row>
    <row r="56092" spans="9:10" x14ac:dyDescent="0.25">
      <c r="I56092" s="1"/>
      <c r="J56092" s="110"/>
    </row>
    <row r="56093" spans="9:10" x14ac:dyDescent="0.25">
      <c r="I56093" s="1"/>
      <c r="J56093" s="110"/>
    </row>
    <row r="56094" spans="9:10" x14ac:dyDescent="0.25">
      <c r="I56094" s="1"/>
      <c r="J56094" s="110"/>
    </row>
    <row r="56095" spans="9:10" x14ac:dyDescent="0.25">
      <c r="I56095" s="1"/>
      <c r="J56095" s="110"/>
    </row>
    <row r="56096" spans="9:10" x14ac:dyDescent="0.25">
      <c r="I56096" s="1"/>
      <c r="J56096" s="110"/>
    </row>
    <row r="56097" spans="9:10" x14ac:dyDescent="0.25">
      <c r="I56097" s="1"/>
      <c r="J56097" s="110"/>
    </row>
    <row r="56098" spans="9:10" x14ac:dyDescent="0.25">
      <c r="I56098" s="1"/>
      <c r="J56098" s="110"/>
    </row>
    <row r="56099" spans="9:10" x14ac:dyDescent="0.25">
      <c r="I56099" s="1"/>
      <c r="J56099" s="110"/>
    </row>
    <row r="56100" spans="9:10" x14ac:dyDescent="0.25">
      <c r="I56100" s="1"/>
      <c r="J56100" s="110"/>
    </row>
    <row r="56101" spans="9:10" x14ac:dyDescent="0.25">
      <c r="I56101" s="1"/>
      <c r="J56101" s="110"/>
    </row>
    <row r="56102" spans="9:10" x14ac:dyDescent="0.25">
      <c r="I56102" s="1"/>
      <c r="J56102" s="110"/>
    </row>
    <row r="56103" spans="9:10" x14ac:dyDescent="0.25">
      <c r="I56103" s="1"/>
      <c r="J56103" s="110"/>
    </row>
    <row r="56104" spans="9:10" x14ac:dyDescent="0.25">
      <c r="I56104" s="1"/>
      <c r="J56104" s="110"/>
    </row>
    <row r="56105" spans="9:10" x14ac:dyDescent="0.25">
      <c r="I56105" s="1"/>
      <c r="J56105" s="110"/>
    </row>
    <row r="56106" spans="9:10" x14ac:dyDescent="0.25">
      <c r="I56106" s="1"/>
      <c r="J56106" s="110"/>
    </row>
    <row r="56107" spans="9:10" x14ac:dyDescent="0.25">
      <c r="I56107" s="1"/>
      <c r="J56107" s="110"/>
    </row>
    <row r="56108" spans="9:10" x14ac:dyDescent="0.25">
      <c r="I56108" s="1"/>
      <c r="J56108" s="110"/>
    </row>
    <row r="56109" spans="9:10" x14ac:dyDescent="0.25">
      <c r="I56109" s="1"/>
      <c r="J56109" s="110"/>
    </row>
    <row r="56110" spans="9:10" x14ac:dyDescent="0.25">
      <c r="I56110" s="1"/>
      <c r="J56110" s="110"/>
    </row>
    <row r="56111" spans="9:10" x14ac:dyDescent="0.25">
      <c r="I56111" s="1"/>
      <c r="J56111" s="110"/>
    </row>
    <row r="56112" spans="9:10" x14ac:dyDescent="0.25">
      <c r="I56112" s="1"/>
      <c r="J56112" s="110"/>
    </row>
    <row r="56113" spans="9:10" x14ac:dyDescent="0.25">
      <c r="I56113" s="1"/>
      <c r="J56113" s="110"/>
    </row>
    <row r="56114" spans="9:10" x14ac:dyDescent="0.25">
      <c r="I56114" s="1"/>
      <c r="J56114" s="110"/>
    </row>
    <row r="56115" spans="9:10" x14ac:dyDescent="0.25">
      <c r="I56115" s="1"/>
      <c r="J56115" s="110"/>
    </row>
    <row r="56116" spans="9:10" x14ac:dyDescent="0.25">
      <c r="I56116" s="1"/>
      <c r="J56116" s="110"/>
    </row>
    <row r="56117" spans="9:10" x14ac:dyDescent="0.25">
      <c r="I56117" s="1"/>
      <c r="J56117" s="110"/>
    </row>
    <row r="56118" spans="9:10" x14ac:dyDescent="0.25">
      <c r="I56118" s="1"/>
      <c r="J56118" s="110"/>
    </row>
    <row r="56119" spans="9:10" x14ac:dyDescent="0.25">
      <c r="I56119" s="1"/>
      <c r="J56119" s="110"/>
    </row>
    <row r="56120" spans="9:10" x14ac:dyDescent="0.25">
      <c r="I56120" s="1"/>
      <c r="J56120" s="110"/>
    </row>
    <row r="56121" spans="9:10" x14ac:dyDescent="0.25">
      <c r="I56121" s="1"/>
      <c r="J56121" s="110"/>
    </row>
    <row r="56122" spans="9:10" x14ac:dyDescent="0.25">
      <c r="I56122" s="1"/>
      <c r="J56122" s="110"/>
    </row>
    <row r="56123" spans="9:10" x14ac:dyDescent="0.25">
      <c r="I56123" s="1"/>
      <c r="J56123" s="110"/>
    </row>
    <row r="56124" spans="9:10" x14ac:dyDescent="0.25">
      <c r="I56124" s="1"/>
      <c r="J56124" s="110"/>
    </row>
    <row r="56125" spans="9:10" x14ac:dyDescent="0.25">
      <c r="I56125" s="1"/>
      <c r="J56125" s="110"/>
    </row>
    <row r="56126" spans="9:10" x14ac:dyDescent="0.25">
      <c r="I56126" s="1"/>
      <c r="J56126" s="110"/>
    </row>
    <row r="56127" spans="9:10" x14ac:dyDescent="0.25">
      <c r="I56127" s="1"/>
      <c r="J56127" s="110"/>
    </row>
    <row r="56128" spans="9:10" x14ac:dyDescent="0.25">
      <c r="I56128" s="1"/>
      <c r="J56128" s="110"/>
    </row>
    <row r="56129" spans="9:10" x14ac:dyDescent="0.25">
      <c r="I56129" s="1"/>
      <c r="J56129" s="110"/>
    </row>
    <row r="56130" spans="9:10" x14ac:dyDescent="0.25">
      <c r="I56130" s="1"/>
      <c r="J56130" s="110"/>
    </row>
    <row r="56131" spans="9:10" x14ac:dyDescent="0.25">
      <c r="I56131" s="1"/>
      <c r="J56131" s="110"/>
    </row>
    <row r="56132" spans="9:10" x14ac:dyDescent="0.25">
      <c r="I56132" s="1"/>
      <c r="J56132" s="110"/>
    </row>
    <row r="56133" spans="9:10" x14ac:dyDescent="0.25">
      <c r="I56133" s="1"/>
      <c r="J56133" s="110"/>
    </row>
    <row r="56134" spans="9:10" x14ac:dyDescent="0.25">
      <c r="I56134" s="1"/>
      <c r="J56134" s="110"/>
    </row>
    <row r="56135" spans="9:10" x14ac:dyDescent="0.25">
      <c r="I56135" s="1"/>
      <c r="J56135" s="110"/>
    </row>
    <row r="56136" spans="9:10" x14ac:dyDescent="0.25">
      <c r="I56136" s="1"/>
      <c r="J56136" s="110"/>
    </row>
    <row r="56137" spans="9:10" x14ac:dyDescent="0.25">
      <c r="I56137" s="1"/>
      <c r="J56137" s="110"/>
    </row>
    <row r="56138" spans="9:10" x14ac:dyDescent="0.25">
      <c r="I56138" s="1"/>
      <c r="J56138" s="110"/>
    </row>
    <row r="56139" spans="9:10" x14ac:dyDescent="0.25">
      <c r="I56139" s="1"/>
      <c r="J56139" s="110"/>
    </row>
    <row r="56140" spans="9:10" x14ac:dyDescent="0.25">
      <c r="I56140" s="1"/>
      <c r="J56140" s="110"/>
    </row>
    <row r="56141" spans="9:10" x14ac:dyDescent="0.25">
      <c r="I56141" s="1"/>
      <c r="J56141" s="110"/>
    </row>
    <row r="56142" spans="9:10" x14ac:dyDescent="0.25">
      <c r="I56142" s="1"/>
      <c r="J56142" s="110"/>
    </row>
    <row r="56143" spans="9:10" x14ac:dyDescent="0.25">
      <c r="I56143" s="1"/>
      <c r="J56143" s="110"/>
    </row>
    <row r="56144" spans="9:10" x14ac:dyDescent="0.25">
      <c r="I56144" s="1"/>
      <c r="J56144" s="110"/>
    </row>
    <row r="56145" spans="9:10" x14ac:dyDescent="0.25">
      <c r="I56145" s="1"/>
      <c r="J56145" s="110"/>
    </row>
    <row r="56146" spans="9:10" x14ac:dyDescent="0.25">
      <c r="I56146" s="1"/>
      <c r="J56146" s="110"/>
    </row>
    <row r="56147" spans="9:10" x14ac:dyDescent="0.25">
      <c r="I56147" s="1"/>
      <c r="J56147" s="110"/>
    </row>
    <row r="56148" spans="9:10" x14ac:dyDescent="0.25">
      <c r="I56148" s="1"/>
      <c r="J56148" s="110"/>
    </row>
    <row r="56149" spans="9:10" x14ac:dyDescent="0.25">
      <c r="I56149" s="1"/>
      <c r="J56149" s="110"/>
    </row>
    <row r="56150" spans="9:10" x14ac:dyDescent="0.25">
      <c r="I56150" s="1"/>
      <c r="J56150" s="110"/>
    </row>
    <row r="56151" spans="9:10" x14ac:dyDescent="0.25">
      <c r="I56151" s="1"/>
      <c r="J56151" s="110"/>
    </row>
    <row r="56152" spans="9:10" x14ac:dyDescent="0.25">
      <c r="I56152" s="1"/>
      <c r="J56152" s="110"/>
    </row>
    <row r="56153" spans="9:10" x14ac:dyDescent="0.25">
      <c r="I56153" s="1"/>
      <c r="J56153" s="110"/>
    </row>
    <row r="56154" spans="9:10" x14ac:dyDescent="0.25">
      <c r="I56154" s="1"/>
      <c r="J56154" s="110"/>
    </row>
    <row r="56155" spans="9:10" x14ac:dyDescent="0.25">
      <c r="I56155" s="1"/>
      <c r="J56155" s="110"/>
    </row>
    <row r="56156" spans="9:10" x14ac:dyDescent="0.25">
      <c r="I56156" s="1"/>
      <c r="J56156" s="110"/>
    </row>
    <row r="56157" spans="9:10" x14ac:dyDescent="0.25">
      <c r="I56157" s="1"/>
      <c r="J56157" s="110"/>
    </row>
    <row r="56158" spans="9:10" x14ac:dyDescent="0.25">
      <c r="I56158" s="1"/>
      <c r="J56158" s="110"/>
    </row>
    <row r="56159" spans="9:10" x14ac:dyDescent="0.25">
      <c r="I56159" s="1"/>
      <c r="J56159" s="110"/>
    </row>
    <row r="56160" spans="9:10" x14ac:dyDescent="0.25">
      <c r="I56160" s="1"/>
      <c r="J56160" s="110"/>
    </row>
    <row r="56161" spans="9:10" x14ac:dyDescent="0.25">
      <c r="I56161" s="1"/>
      <c r="J56161" s="110"/>
    </row>
    <row r="56162" spans="9:10" x14ac:dyDescent="0.25">
      <c r="I56162" s="1"/>
      <c r="J56162" s="110"/>
    </row>
    <row r="56163" spans="9:10" x14ac:dyDescent="0.25">
      <c r="I56163" s="1"/>
      <c r="J56163" s="110"/>
    </row>
    <row r="56164" spans="9:10" x14ac:dyDescent="0.25">
      <c r="I56164" s="1"/>
      <c r="J56164" s="110"/>
    </row>
    <row r="56165" spans="9:10" x14ac:dyDescent="0.25">
      <c r="I56165" s="1"/>
      <c r="J56165" s="110"/>
    </row>
    <row r="56166" spans="9:10" x14ac:dyDescent="0.25">
      <c r="I56166" s="1"/>
      <c r="J56166" s="110"/>
    </row>
    <row r="56167" spans="9:10" x14ac:dyDescent="0.25">
      <c r="I56167" s="1"/>
      <c r="J56167" s="110"/>
    </row>
    <row r="56168" spans="9:10" x14ac:dyDescent="0.25">
      <c r="I56168" s="1"/>
      <c r="J56168" s="110"/>
    </row>
    <row r="56169" spans="9:10" x14ac:dyDescent="0.25">
      <c r="I56169" s="1"/>
      <c r="J56169" s="110"/>
    </row>
    <row r="56170" spans="9:10" x14ac:dyDescent="0.25">
      <c r="I56170" s="1"/>
      <c r="J56170" s="110"/>
    </row>
    <row r="56171" spans="9:10" x14ac:dyDescent="0.25">
      <c r="I56171" s="1"/>
      <c r="J56171" s="110"/>
    </row>
    <row r="56172" spans="9:10" x14ac:dyDescent="0.25">
      <c r="I56172" s="1"/>
      <c r="J56172" s="110"/>
    </row>
    <row r="56173" spans="9:10" x14ac:dyDescent="0.25">
      <c r="I56173" s="1"/>
      <c r="J56173" s="110"/>
    </row>
    <row r="56174" spans="9:10" x14ac:dyDescent="0.25">
      <c r="I56174" s="1"/>
      <c r="J56174" s="110"/>
    </row>
    <row r="56175" spans="9:10" x14ac:dyDescent="0.25">
      <c r="I56175" s="1"/>
      <c r="J56175" s="110"/>
    </row>
    <row r="56176" spans="9:10" x14ac:dyDescent="0.25">
      <c r="I56176" s="1"/>
      <c r="J56176" s="110"/>
    </row>
    <row r="56177" spans="9:10" x14ac:dyDescent="0.25">
      <c r="I56177" s="1"/>
      <c r="J56177" s="110"/>
    </row>
    <row r="56178" spans="9:10" x14ac:dyDescent="0.25">
      <c r="I56178" s="1"/>
      <c r="J56178" s="110"/>
    </row>
    <row r="56179" spans="9:10" x14ac:dyDescent="0.25">
      <c r="I56179" s="1"/>
      <c r="J56179" s="110"/>
    </row>
    <row r="56180" spans="9:10" x14ac:dyDescent="0.25">
      <c r="I56180" s="1"/>
      <c r="J56180" s="110"/>
    </row>
    <row r="56181" spans="9:10" x14ac:dyDescent="0.25">
      <c r="I56181" s="1"/>
      <c r="J56181" s="110"/>
    </row>
    <row r="56182" spans="9:10" x14ac:dyDescent="0.25">
      <c r="I56182" s="1"/>
      <c r="J56182" s="110"/>
    </row>
    <row r="56183" spans="9:10" x14ac:dyDescent="0.25">
      <c r="I56183" s="1"/>
      <c r="J56183" s="110"/>
    </row>
    <row r="56184" spans="9:10" x14ac:dyDescent="0.25">
      <c r="I56184" s="1"/>
      <c r="J56184" s="110"/>
    </row>
    <row r="56185" spans="9:10" x14ac:dyDescent="0.25">
      <c r="I56185" s="1"/>
      <c r="J56185" s="110"/>
    </row>
    <row r="56186" spans="9:10" x14ac:dyDescent="0.25">
      <c r="I56186" s="1"/>
      <c r="J56186" s="110"/>
    </row>
    <row r="56187" spans="9:10" x14ac:dyDescent="0.25">
      <c r="I56187" s="1"/>
      <c r="J56187" s="110"/>
    </row>
    <row r="56188" spans="9:10" x14ac:dyDescent="0.25">
      <c r="I56188" s="1"/>
      <c r="J56188" s="110"/>
    </row>
    <row r="56189" spans="9:10" x14ac:dyDescent="0.25">
      <c r="I56189" s="1"/>
      <c r="J56189" s="110"/>
    </row>
    <row r="56190" spans="9:10" x14ac:dyDescent="0.25">
      <c r="I56190" s="1"/>
      <c r="J56190" s="110"/>
    </row>
    <row r="56191" spans="9:10" x14ac:dyDescent="0.25">
      <c r="I56191" s="1"/>
      <c r="J56191" s="110"/>
    </row>
    <row r="56192" spans="9:10" x14ac:dyDescent="0.25">
      <c r="I56192" s="1"/>
      <c r="J56192" s="110"/>
    </row>
    <row r="56193" spans="9:10" x14ac:dyDescent="0.25">
      <c r="I56193" s="1"/>
      <c r="J56193" s="110"/>
    </row>
    <row r="56194" spans="9:10" x14ac:dyDescent="0.25">
      <c r="I56194" s="1"/>
      <c r="J56194" s="110"/>
    </row>
    <row r="56195" spans="9:10" x14ac:dyDescent="0.25">
      <c r="I56195" s="1"/>
      <c r="J56195" s="110"/>
    </row>
    <row r="56196" spans="9:10" x14ac:dyDescent="0.25">
      <c r="I56196" s="1"/>
      <c r="J56196" s="110"/>
    </row>
    <row r="56197" spans="9:10" x14ac:dyDescent="0.25">
      <c r="I56197" s="1"/>
      <c r="J56197" s="110"/>
    </row>
    <row r="56198" spans="9:10" x14ac:dyDescent="0.25">
      <c r="I56198" s="1"/>
      <c r="J56198" s="110"/>
    </row>
    <row r="56199" spans="9:10" x14ac:dyDescent="0.25">
      <c r="I56199" s="1"/>
      <c r="J56199" s="110"/>
    </row>
    <row r="56200" spans="9:10" x14ac:dyDescent="0.25">
      <c r="I56200" s="1"/>
      <c r="J56200" s="110"/>
    </row>
    <row r="56201" spans="9:10" x14ac:dyDescent="0.25">
      <c r="I56201" s="1"/>
      <c r="J56201" s="110"/>
    </row>
    <row r="56202" spans="9:10" x14ac:dyDescent="0.25">
      <c r="I56202" s="1"/>
      <c r="J56202" s="110"/>
    </row>
    <row r="56203" spans="9:10" x14ac:dyDescent="0.25">
      <c r="I56203" s="1"/>
      <c r="J56203" s="110"/>
    </row>
    <row r="56204" spans="9:10" x14ac:dyDescent="0.25">
      <c r="I56204" s="1"/>
      <c r="J56204" s="110"/>
    </row>
    <row r="56205" spans="9:10" x14ac:dyDescent="0.25">
      <c r="I56205" s="1"/>
      <c r="J56205" s="110"/>
    </row>
    <row r="56206" spans="9:10" x14ac:dyDescent="0.25">
      <c r="I56206" s="1"/>
      <c r="J56206" s="110"/>
    </row>
    <row r="56207" spans="9:10" x14ac:dyDescent="0.25">
      <c r="I56207" s="1"/>
      <c r="J56207" s="110"/>
    </row>
    <row r="56208" spans="9:10" x14ac:dyDescent="0.25">
      <c r="I56208" s="1"/>
      <c r="J56208" s="110"/>
    </row>
    <row r="56209" spans="9:10" x14ac:dyDescent="0.25">
      <c r="I56209" s="1"/>
      <c r="J56209" s="110"/>
    </row>
    <row r="56210" spans="9:10" x14ac:dyDescent="0.25">
      <c r="I56210" s="1"/>
      <c r="J56210" s="110"/>
    </row>
    <row r="56211" spans="9:10" x14ac:dyDescent="0.25">
      <c r="I56211" s="1"/>
      <c r="J56211" s="110"/>
    </row>
    <row r="56212" spans="9:10" x14ac:dyDescent="0.25">
      <c r="I56212" s="1"/>
      <c r="J56212" s="110"/>
    </row>
    <row r="56213" spans="9:10" x14ac:dyDescent="0.25">
      <c r="I56213" s="1"/>
      <c r="J56213" s="110"/>
    </row>
    <row r="56214" spans="9:10" x14ac:dyDescent="0.25">
      <c r="I56214" s="1"/>
      <c r="J56214" s="110"/>
    </row>
    <row r="56215" spans="9:10" x14ac:dyDescent="0.25">
      <c r="I56215" s="1"/>
      <c r="J56215" s="110"/>
    </row>
    <row r="56216" spans="9:10" x14ac:dyDescent="0.25">
      <c r="I56216" s="1"/>
      <c r="J56216" s="110"/>
    </row>
    <row r="56217" spans="9:10" x14ac:dyDescent="0.25">
      <c r="I56217" s="1"/>
      <c r="J56217" s="110"/>
    </row>
    <row r="56218" spans="9:10" x14ac:dyDescent="0.25">
      <c r="I56218" s="1"/>
      <c r="J56218" s="110"/>
    </row>
    <row r="56219" spans="9:10" x14ac:dyDescent="0.25">
      <c r="I56219" s="1"/>
      <c r="J56219" s="110"/>
    </row>
    <row r="56220" spans="9:10" x14ac:dyDescent="0.25">
      <c r="I56220" s="1"/>
      <c r="J56220" s="110"/>
    </row>
    <row r="56221" spans="9:10" x14ac:dyDescent="0.25">
      <c r="I56221" s="1"/>
      <c r="J56221" s="110"/>
    </row>
    <row r="56222" spans="9:10" x14ac:dyDescent="0.25">
      <c r="I56222" s="1"/>
      <c r="J56222" s="110"/>
    </row>
    <row r="56223" spans="9:10" x14ac:dyDescent="0.25">
      <c r="I56223" s="1"/>
      <c r="J56223" s="110"/>
    </row>
    <row r="56224" spans="9:10" x14ac:dyDescent="0.25">
      <c r="I56224" s="1"/>
      <c r="J56224" s="110"/>
    </row>
    <row r="56225" spans="9:10" x14ac:dyDescent="0.25">
      <c r="I56225" s="1"/>
      <c r="J56225" s="110"/>
    </row>
    <row r="56226" spans="9:10" x14ac:dyDescent="0.25">
      <c r="I56226" s="1"/>
      <c r="J56226" s="110"/>
    </row>
    <row r="56227" spans="9:10" x14ac:dyDescent="0.25">
      <c r="I56227" s="1"/>
      <c r="J56227" s="110"/>
    </row>
    <row r="56228" spans="9:10" x14ac:dyDescent="0.25">
      <c r="I56228" s="1"/>
      <c r="J56228" s="110"/>
    </row>
    <row r="56229" spans="9:10" x14ac:dyDescent="0.25">
      <c r="I56229" s="1"/>
      <c r="J56229" s="110"/>
    </row>
    <row r="56230" spans="9:10" x14ac:dyDescent="0.25">
      <c r="I56230" s="1"/>
      <c r="J56230" s="110"/>
    </row>
    <row r="56231" spans="9:10" x14ac:dyDescent="0.25">
      <c r="I56231" s="1"/>
      <c r="J56231" s="110"/>
    </row>
    <row r="56232" spans="9:10" x14ac:dyDescent="0.25">
      <c r="I56232" s="1"/>
      <c r="J56232" s="110"/>
    </row>
    <row r="56233" spans="9:10" x14ac:dyDescent="0.25">
      <c r="I56233" s="1"/>
      <c r="J56233" s="110"/>
    </row>
    <row r="56234" spans="9:10" x14ac:dyDescent="0.25">
      <c r="I56234" s="1"/>
      <c r="J56234" s="110"/>
    </row>
    <row r="56235" spans="9:10" x14ac:dyDescent="0.25">
      <c r="I56235" s="1"/>
      <c r="J56235" s="110"/>
    </row>
    <row r="56236" spans="9:10" x14ac:dyDescent="0.25">
      <c r="I56236" s="1"/>
      <c r="J56236" s="110"/>
    </row>
    <row r="56237" spans="9:10" x14ac:dyDescent="0.25">
      <c r="I56237" s="1"/>
      <c r="J56237" s="110"/>
    </row>
    <row r="56238" spans="9:10" x14ac:dyDescent="0.25">
      <c r="I56238" s="1"/>
      <c r="J56238" s="110"/>
    </row>
    <row r="56239" spans="9:10" x14ac:dyDescent="0.25">
      <c r="I56239" s="1"/>
      <c r="J56239" s="110"/>
    </row>
    <row r="56240" spans="9:10" x14ac:dyDescent="0.25">
      <c r="I56240" s="1"/>
      <c r="J56240" s="110"/>
    </row>
    <row r="56241" spans="9:10" x14ac:dyDescent="0.25">
      <c r="I56241" s="1"/>
      <c r="J56241" s="110"/>
    </row>
    <row r="56242" spans="9:10" x14ac:dyDescent="0.25">
      <c r="I56242" s="1"/>
      <c r="J56242" s="110"/>
    </row>
    <row r="56243" spans="9:10" x14ac:dyDescent="0.25">
      <c r="I56243" s="1"/>
      <c r="J56243" s="110"/>
    </row>
    <row r="56244" spans="9:10" x14ac:dyDescent="0.25">
      <c r="I56244" s="1"/>
      <c r="J56244" s="110"/>
    </row>
    <row r="56245" spans="9:10" x14ac:dyDescent="0.25">
      <c r="I56245" s="1"/>
      <c r="J56245" s="110"/>
    </row>
    <row r="56246" spans="9:10" x14ac:dyDescent="0.25">
      <c r="I56246" s="1"/>
      <c r="J56246" s="110"/>
    </row>
    <row r="56247" spans="9:10" x14ac:dyDescent="0.25">
      <c r="I56247" s="1"/>
      <c r="J56247" s="110"/>
    </row>
    <row r="56248" spans="9:10" x14ac:dyDescent="0.25">
      <c r="I56248" s="1"/>
      <c r="J56248" s="110"/>
    </row>
    <row r="56249" spans="9:10" x14ac:dyDescent="0.25">
      <c r="I56249" s="1"/>
      <c r="J56249" s="110"/>
    </row>
    <row r="56250" spans="9:10" x14ac:dyDescent="0.25">
      <c r="I56250" s="1"/>
      <c r="J56250" s="110"/>
    </row>
    <row r="56251" spans="9:10" x14ac:dyDescent="0.25">
      <c r="I56251" s="1"/>
      <c r="J56251" s="110"/>
    </row>
    <row r="56252" spans="9:10" x14ac:dyDescent="0.25">
      <c r="I56252" s="1"/>
      <c r="J56252" s="110"/>
    </row>
    <row r="56253" spans="9:10" x14ac:dyDescent="0.25">
      <c r="I56253" s="1"/>
      <c r="J56253" s="110"/>
    </row>
    <row r="56254" spans="9:10" x14ac:dyDescent="0.25">
      <c r="I56254" s="1"/>
      <c r="J56254" s="110"/>
    </row>
    <row r="56255" spans="9:10" x14ac:dyDescent="0.25">
      <c r="I56255" s="1"/>
      <c r="J56255" s="110"/>
    </row>
    <row r="56256" spans="9:10" x14ac:dyDescent="0.25">
      <c r="I56256" s="1"/>
      <c r="J56256" s="110"/>
    </row>
    <row r="56257" spans="9:10" x14ac:dyDescent="0.25">
      <c r="I56257" s="1"/>
      <c r="J56257" s="110"/>
    </row>
    <row r="56258" spans="9:10" x14ac:dyDescent="0.25">
      <c r="I56258" s="1"/>
      <c r="J56258" s="110"/>
    </row>
    <row r="56259" spans="9:10" x14ac:dyDescent="0.25">
      <c r="I56259" s="1"/>
      <c r="J56259" s="110"/>
    </row>
    <row r="56260" spans="9:10" x14ac:dyDescent="0.25">
      <c r="I56260" s="1"/>
      <c r="J56260" s="110"/>
    </row>
    <row r="56261" spans="9:10" x14ac:dyDescent="0.25">
      <c r="I56261" s="1"/>
      <c r="J56261" s="110"/>
    </row>
    <row r="56262" spans="9:10" x14ac:dyDescent="0.25">
      <c r="I56262" s="1"/>
      <c r="J56262" s="110"/>
    </row>
    <row r="56263" spans="9:10" x14ac:dyDescent="0.25">
      <c r="I56263" s="1"/>
      <c r="J56263" s="110"/>
    </row>
    <row r="56264" spans="9:10" x14ac:dyDescent="0.25">
      <c r="I56264" s="1"/>
      <c r="J56264" s="110"/>
    </row>
    <row r="56265" spans="9:10" x14ac:dyDescent="0.25">
      <c r="I56265" s="1"/>
      <c r="J56265" s="110"/>
    </row>
    <row r="56266" spans="9:10" x14ac:dyDescent="0.25">
      <c r="I56266" s="1"/>
      <c r="J56266" s="110"/>
    </row>
    <row r="56267" spans="9:10" x14ac:dyDescent="0.25">
      <c r="I56267" s="1"/>
      <c r="J56267" s="110"/>
    </row>
    <row r="56268" spans="9:10" x14ac:dyDescent="0.25">
      <c r="I56268" s="1"/>
      <c r="J56268" s="110"/>
    </row>
    <row r="56269" spans="9:10" x14ac:dyDescent="0.25">
      <c r="I56269" s="1"/>
      <c r="J56269" s="110"/>
    </row>
    <row r="56270" spans="9:10" x14ac:dyDescent="0.25">
      <c r="I56270" s="1"/>
      <c r="J56270" s="110"/>
    </row>
    <row r="56271" spans="9:10" x14ac:dyDescent="0.25">
      <c r="I56271" s="1"/>
      <c r="J56271" s="110"/>
    </row>
    <row r="56272" spans="9:10" x14ac:dyDescent="0.25">
      <c r="I56272" s="1"/>
      <c r="J56272" s="110"/>
    </row>
    <row r="56273" spans="9:10" x14ac:dyDescent="0.25">
      <c r="I56273" s="1"/>
      <c r="J56273" s="110"/>
    </row>
    <row r="56274" spans="9:10" x14ac:dyDescent="0.25">
      <c r="I56274" s="1"/>
      <c r="J56274" s="110"/>
    </row>
    <row r="56275" spans="9:10" x14ac:dyDescent="0.25">
      <c r="I56275" s="1"/>
      <c r="J56275" s="110"/>
    </row>
    <row r="56276" spans="9:10" x14ac:dyDescent="0.25">
      <c r="I56276" s="1"/>
      <c r="J56276" s="110"/>
    </row>
    <row r="56277" spans="9:10" x14ac:dyDescent="0.25">
      <c r="I56277" s="1"/>
      <c r="J56277" s="110"/>
    </row>
    <row r="56278" spans="9:10" x14ac:dyDescent="0.25">
      <c r="I56278" s="1"/>
      <c r="J56278" s="110"/>
    </row>
    <row r="56279" spans="9:10" x14ac:dyDescent="0.25">
      <c r="I56279" s="1"/>
      <c r="J56279" s="110"/>
    </row>
    <row r="56280" spans="9:10" x14ac:dyDescent="0.25">
      <c r="I56280" s="1"/>
      <c r="J56280" s="110"/>
    </row>
    <row r="56281" spans="9:10" x14ac:dyDescent="0.25">
      <c r="I56281" s="1"/>
      <c r="J56281" s="110"/>
    </row>
    <row r="56282" spans="9:10" x14ac:dyDescent="0.25">
      <c r="I56282" s="1"/>
      <c r="J56282" s="110"/>
    </row>
    <row r="56283" spans="9:10" x14ac:dyDescent="0.25">
      <c r="I56283" s="1"/>
      <c r="J56283" s="110"/>
    </row>
    <row r="56284" spans="9:10" x14ac:dyDescent="0.25">
      <c r="I56284" s="1"/>
      <c r="J56284" s="110"/>
    </row>
    <row r="56285" spans="9:10" x14ac:dyDescent="0.25">
      <c r="I56285" s="1"/>
      <c r="J56285" s="110"/>
    </row>
    <row r="56286" spans="9:10" x14ac:dyDescent="0.25">
      <c r="I56286" s="1"/>
      <c r="J56286" s="110"/>
    </row>
    <row r="56287" spans="9:10" x14ac:dyDescent="0.25">
      <c r="I56287" s="1"/>
      <c r="J56287" s="110"/>
    </row>
    <row r="56288" spans="9:10" x14ac:dyDescent="0.25">
      <c r="I56288" s="1"/>
      <c r="J56288" s="110"/>
    </row>
    <row r="56289" spans="9:10" x14ac:dyDescent="0.25">
      <c r="I56289" s="1"/>
      <c r="J56289" s="110"/>
    </row>
    <row r="56290" spans="9:10" x14ac:dyDescent="0.25">
      <c r="I56290" s="1"/>
      <c r="J56290" s="110"/>
    </row>
    <row r="56291" spans="9:10" x14ac:dyDescent="0.25">
      <c r="I56291" s="1"/>
      <c r="J56291" s="110"/>
    </row>
    <row r="56292" spans="9:10" x14ac:dyDescent="0.25">
      <c r="I56292" s="1"/>
      <c r="J56292" s="110"/>
    </row>
    <row r="56293" spans="9:10" x14ac:dyDescent="0.25">
      <c r="I56293" s="1"/>
      <c r="J56293" s="110"/>
    </row>
    <row r="56294" spans="9:10" x14ac:dyDescent="0.25">
      <c r="I56294" s="1"/>
      <c r="J56294" s="110"/>
    </row>
    <row r="56295" spans="9:10" x14ac:dyDescent="0.25">
      <c r="I56295" s="1"/>
      <c r="J56295" s="110"/>
    </row>
    <row r="56296" spans="9:10" x14ac:dyDescent="0.25">
      <c r="I56296" s="1"/>
      <c r="J56296" s="110"/>
    </row>
    <row r="56297" spans="9:10" x14ac:dyDescent="0.25">
      <c r="I56297" s="1"/>
      <c r="J56297" s="110"/>
    </row>
    <row r="56298" spans="9:10" x14ac:dyDescent="0.25">
      <c r="I56298" s="1"/>
      <c r="J56298" s="110"/>
    </row>
    <row r="56299" spans="9:10" x14ac:dyDescent="0.25">
      <c r="I56299" s="1"/>
      <c r="J56299" s="110"/>
    </row>
    <row r="56300" spans="9:10" x14ac:dyDescent="0.25">
      <c r="I56300" s="1"/>
      <c r="J56300" s="110"/>
    </row>
    <row r="56301" spans="9:10" x14ac:dyDescent="0.25">
      <c r="I56301" s="1"/>
      <c r="J56301" s="110"/>
    </row>
    <row r="56302" spans="9:10" x14ac:dyDescent="0.25">
      <c r="I56302" s="1"/>
      <c r="J56302" s="110"/>
    </row>
    <row r="56303" spans="9:10" x14ac:dyDescent="0.25">
      <c r="I56303" s="1"/>
      <c r="J56303" s="110"/>
    </row>
    <row r="56304" spans="9:10" x14ac:dyDescent="0.25">
      <c r="I56304" s="1"/>
      <c r="J56304" s="110"/>
    </row>
    <row r="56305" spans="9:10" x14ac:dyDescent="0.25">
      <c r="I56305" s="1"/>
      <c r="J56305" s="110"/>
    </row>
    <row r="56306" spans="9:10" x14ac:dyDescent="0.25">
      <c r="I56306" s="1"/>
      <c r="J56306" s="110"/>
    </row>
    <row r="56307" spans="9:10" x14ac:dyDescent="0.25">
      <c r="I56307" s="1"/>
      <c r="J56307" s="110"/>
    </row>
    <row r="56308" spans="9:10" x14ac:dyDescent="0.25">
      <c r="I56308" s="1"/>
      <c r="J56308" s="110"/>
    </row>
    <row r="56309" spans="9:10" x14ac:dyDescent="0.25">
      <c r="I56309" s="1"/>
      <c r="J56309" s="110"/>
    </row>
    <row r="56310" spans="9:10" x14ac:dyDescent="0.25">
      <c r="I56310" s="1"/>
      <c r="J56310" s="110"/>
    </row>
    <row r="56311" spans="9:10" x14ac:dyDescent="0.25">
      <c r="I56311" s="1"/>
      <c r="J56311" s="110"/>
    </row>
    <row r="56312" spans="9:10" x14ac:dyDescent="0.25">
      <c r="I56312" s="1"/>
      <c r="J56312" s="110"/>
    </row>
    <row r="56313" spans="9:10" x14ac:dyDescent="0.25">
      <c r="I56313" s="1"/>
      <c r="J56313" s="110"/>
    </row>
    <row r="56314" spans="9:10" x14ac:dyDescent="0.25">
      <c r="I56314" s="1"/>
      <c r="J56314" s="110"/>
    </row>
    <row r="56315" spans="9:10" x14ac:dyDescent="0.25">
      <c r="I56315" s="1"/>
      <c r="J56315" s="110"/>
    </row>
    <row r="56316" spans="9:10" x14ac:dyDescent="0.25">
      <c r="I56316" s="1"/>
      <c r="J56316" s="110"/>
    </row>
    <row r="56317" spans="9:10" x14ac:dyDescent="0.25">
      <c r="I56317" s="1"/>
      <c r="J56317" s="110"/>
    </row>
    <row r="56318" spans="9:10" x14ac:dyDescent="0.25">
      <c r="I56318" s="1"/>
      <c r="J56318" s="110"/>
    </row>
    <row r="56319" spans="9:10" x14ac:dyDescent="0.25">
      <c r="I56319" s="1"/>
      <c r="J56319" s="110"/>
    </row>
    <row r="56320" spans="9:10" x14ac:dyDescent="0.25">
      <c r="I56320" s="1"/>
      <c r="J56320" s="110"/>
    </row>
    <row r="56321" spans="9:10" x14ac:dyDescent="0.25">
      <c r="I56321" s="1"/>
      <c r="J56321" s="110"/>
    </row>
    <row r="56322" spans="9:10" x14ac:dyDescent="0.25">
      <c r="I56322" s="1"/>
      <c r="J56322" s="110"/>
    </row>
    <row r="56323" spans="9:10" x14ac:dyDescent="0.25">
      <c r="I56323" s="1"/>
      <c r="J56323" s="110"/>
    </row>
    <row r="56324" spans="9:10" x14ac:dyDescent="0.25">
      <c r="I56324" s="1"/>
      <c r="J56324" s="110"/>
    </row>
    <row r="56325" spans="9:10" x14ac:dyDescent="0.25">
      <c r="I56325" s="1"/>
      <c r="J56325" s="110"/>
    </row>
    <row r="56326" spans="9:10" x14ac:dyDescent="0.25">
      <c r="I56326" s="1"/>
      <c r="J56326" s="110"/>
    </row>
    <row r="56327" spans="9:10" x14ac:dyDescent="0.25">
      <c r="I56327" s="1"/>
      <c r="J56327" s="110"/>
    </row>
    <row r="56328" spans="9:10" x14ac:dyDescent="0.25">
      <c r="I56328" s="1"/>
      <c r="J56328" s="110"/>
    </row>
    <row r="56329" spans="9:10" x14ac:dyDescent="0.25">
      <c r="I56329" s="1"/>
      <c r="J56329" s="110"/>
    </row>
    <row r="56330" spans="9:10" x14ac:dyDescent="0.25">
      <c r="I56330" s="1"/>
      <c r="J56330" s="110"/>
    </row>
    <row r="56331" spans="9:10" x14ac:dyDescent="0.25">
      <c r="I56331" s="1"/>
      <c r="J56331" s="110"/>
    </row>
    <row r="56332" spans="9:10" x14ac:dyDescent="0.25">
      <c r="I56332" s="1"/>
      <c r="J56332" s="110"/>
    </row>
    <row r="56333" spans="9:10" x14ac:dyDescent="0.25">
      <c r="I56333" s="1"/>
      <c r="J56333" s="110"/>
    </row>
    <row r="56334" spans="9:10" x14ac:dyDescent="0.25">
      <c r="I56334" s="1"/>
      <c r="J56334" s="110"/>
    </row>
    <row r="56335" spans="9:10" x14ac:dyDescent="0.25">
      <c r="I56335" s="1"/>
      <c r="J56335" s="110"/>
    </row>
    <row r="56336" spans="9:10" x14ac:dyDescent="0.25">
      <c r="I56336" s="1"/>
      <c r="J56336" s="110"/>
    </row>
    <row r="56337" spans="9:10" x14ac:dyDescent="0.25">
      <c r="I56337" s="1"/>
      <c r="J56337" s="110"/>
    </row>
    <row r="56338" spans="9:10" x14ac:dyDescent="0.25">
      <c r="I56338" s="1"/>
      <c r="J56338" s="110"/>
    </row>
    <row r="56339" spans="9:10" x14ac:dyDescent="0.25">
      <c r="I56339" s="1"/>
      <c r="J56339" s="110"/>
    </row>
    <row r="56340" spans="9:10" x14ac:dyDescent="0.25">
      <c r="I56340" s="1"/>
      <c r="J56340" s="110"/>
    </row>
    <row r="56341" spans="9:10" x14ac:dyDescent="0.25">
      <c r="I56341" s="1"/>
      <c r="J56341" s="110"/>
    </row>
    <row r="56342" spans="9:10" x14ac:dyDescent="0.25">
      <c r="I56342" s="1"/>
      <c r="J56342" s="110"/>
    </row>
    <row r="56343" spans="9:10" x14ac:dyDescent="0.25">
      <c r="I56343" s="1"/>
      <c r="J56343" s="110"/>
    </row>
    <row r="56344" spans="9:10" x14ac:dyDescent="0.25">
      <c r="I56344" s="1"/>
      <c r="J56344" s="110"/>
    </row>
    <row r="56345" spans="9:10" x14ac:dyDescent="0.25">
      <c r="I56345" s="1"/>
      <c r="J56345" s="110"/>
    </row>
    <row r="56346" spans="9:10" x14ac:dyDescent="0.25">
      <c r="I56346" s="1"/>
      <c r="J56346" s="110"/>
    </row>
    <row r="56347" spans="9:10" x14ac:dyDescent="0.25">
      <c r="I56347" s="1"/>
      <c r="J56347" s="110"/>
    </row>
    <row r="56348" spans="9:10" x14ac:dyDescent="0.25">
      <c r="I56348" s="1"/>
      <c r="J56348" s="110"/>
    </row>
    <row r="56349" spans="9:10" x14ac:dyDescent="0.25">
      <c r="I56349" s="1"/>
      <c r="J56349" s="110"/>
    </row>
    <row r="56350" spans="9:10" x14ac:dyDescent="0.25">
      <c r="I56350" s="1"/>
      <c r="J56350" s="110"/>
    </row>
    <row r="56351" spans="9:10" x14ac:dyDescent="0.25">
      <c r="I56351" s="1"/>
      <c r="J56351" s="110"/>
    </row>
    <row r="56352" spans="9:10" x14ac:dyDescent="0.25">
      <c r="I56352" s="1"/>
      <c r="J56352" s="110"/>
    </row>
    <row r="56353" spans="9:10" x14ac:dyDescent="0.25">
      <c r="I56353" s="1"/>
      <c r="J56353" s="110"/>
    </row>
    <row r="56354" spans="9:10" x14ac:dyDescent="0.25">
      <c r="I56354" s="1"/>
      <c r="J56354" s="110"/>
    </row>
    <row r="56355" spans="9:10" x14ac:dyDescent="0.25">
      <c r="I56355" s="1"/>
      <c r="J56355" s="110"/>
    </row>
    <row r="56356" spans="9:10" x14ac:dyDescent="0.25">
      <c r="I56356" s="1"/>
      <c r="J56356" s="110"/>
    </row>
    <row r="56357" spans="9:10" x14ac:dyDescent="0.25">
      <c r="I56357" s="1"/>
      <c r="J56357" s="110"/>
    </row>
    <row r="56358" spans="9:10" x14ac:dyDescent="0.25">
      <c r="I56358" s="1"/>
      <c r="J56358" s="110"/>
    </row>
    <row r="56359" spans="9:10" x14ac:dyDescent="0.25">
      <c r="I56359" s="1"/>
      <c r="J56359" s="110"/>
    </row>
    <row r="56360" spans="9:10" x14ac:dyDescent="0.25">
      <c r="I56360" s="1"/>
      <c r="J56360" s="110"/>
    </row>
    <row r="56361" spans="9:10" x14ac:dyDescent="0.25">
      <c r="I56361" s="1"/>
      <c r="J56361" s="110"/>
    </row>
    <row r="56362" spans="9:10" x14ac:dyDescent="0.25">
      <c r="I56362" s="1"/>
      <c r="J56362" s="110"/>
    </row>
    <row r="56363" spans="9:10" x14ac:dyDescent="0.25">
      <c r="I56363" s="1"/>
      <c r="J56363" s="110"/>
    </row>
    <row r="56364" spans="9:10" x14ac:dyDescent="0.25">
      <c r="I56364" s="1"/>
      <c r="J56364" s="110"/>
    </row>
    <row r="56365" spans="9:10" x14ac:dyDescent="0.25">
      <c r="I56365" s="1"/>
      <c r="J56365" s="110"/>
    </row>
    <row r="56366" spans="9:10" x14ac:dyDescent="0.25">
      <c r="I56366" s="1"/>
      <c r="J56366" s="110"/>
    </row>
    <row r="56367" spans="9:10" x14ac:dyDescent="0.25">
      <c r="I56367" s="1"/>
      <c r="J56367" s="110"/>
    </row>
    <row r="56368" spans="9:10" x14ac:dyDescent="0.25">
      <c r="I56368" s="1"/>
      <c r="J56368" s="110"/>
    </row>
    <row r="56369" spans="9:10" x14ac:dyDescent="0.25">
      <c r="I56369" s="1"/>
      <c r="J56369" s="110"/>
    </row>
    <row r="56370" spans="9:10" x14ac:dyDescent="0.25">
      <c r="I56370" s="1"/>
      <c r="J56370" s="110"/>
    </row>
    <row r="56371" spans="9:10" x14ac:dyDescent="0.25">
      <c r="I56371" s="1"/>
      <c r="J56371" s="110"/>
    </row>
    <row r="56372" spans="9:10" x14ac:dyDescent="0.25">
      <c r="I56372" s="1"/>
      <c r="J56372" s="110"/>
    </row>
    <row r="56373" spans="9:10" x14ac:dyDescent="0.25">
      <c r="I56373" s="1"/>
      <c r="J56373" s="110"/>
    </row>
    <row r="56374" spans="9:10" x14ac:dyDescent="0.25">
      <c r="I56374" s="1"/>
      <c r="J56374" s="110"/>
    </row>
    <row r="56375" spans="9:10" x14ac:dyDescent="0.25">
      <c r="I56375" s="1"/>
      <c r="J56375" s="110"/>
    </row>
    <row r="56376" spans="9:10" x14ac:dyDescent="0.25">
      <c r="I56376" s="1"/>
      <c r="J56376" s="110"/>
    </row>
    <row r="56377" spans="9:10" x14ac:dyDescent="0.25">
      <c r="I56377" s="1"/>
      <c r="J56377" s="110"/>
    </row>
    <row r="56378" spans="9:10" x14ac:dyDescent="0.25">
      <c r="I56378" s="1"/>
      <c r="J56378" s="110"/>
    </row>
    <row r="56379" spans="9:10" x14ac:dyDescent="0.25">
      <c r="I56379" s="1"/>
      <c r="J56379" s="110"/>
    </row>
    <row r="56380" spans="9:10" x14ac:dyDescent="0.25">
      <c r="I56380" s="1"/>
      <c r="J56380" s="110"/>
    </row>
    <row r="56381" spans="9:10" x14ac:dyDescent="0.25">
      <c r="I56381" s="1"/>
      <c r="J56381" s="110"/>
    </row>
    <row r="56382" spans="9:10" x14ac:dyDescent="0.25">
      <c r="I56382" s="1"/>
      <c r="J56382" s="110"/>
    </row>
    <row r="56383" spans="9:10" x14ac:dyDescent="0.25">
      <c r="I56383" s="1"/>
      <c r="J56383" s="110"/>
    </row>
    <row r="56384" spans="9:10" x14ac:dyDescent="0.25">
      <c r="I56384" s="1"/>
      <c r="J56384" s="110"/>
    </row>
    <row r="56385" spans="9:10" x14ac:dyDescent="0.25">
      <c r="I56385" s="1"/>
      <c r="J56385" s="110"/>
    </row>
    <row r="56386" spans="9:10" x14ac:dyDescent="0.25">
      <c r="I56386" s="1"/>
      <c r="J56386" s="110"/>
    </row>
    <row r="56387" spans="9:10" x14ac:dyDescent="0.25">
      <c r="I56387" s="1"/>
      <c r="J56387" s="110"/>
    </row>
    <row r="56388" spans="9:10" x14ac:dyDescent="0.25">
      <c r="I56388" s="1"/>
      <c r="J56388" s="110"/>
    </row>
    <row r="56389" spans="9:10" x14ac:dyDescent="0.25">
      <c r="I56389" s="1"/>
      <c r="J56389" s="110"/>
    </row>
    <row r="56390" spans="9:10" x14ac:dyDescent="0.25">
      <c r="I56390" s="1"/>
      <c r="J56390" s="110"/>
    </row>
    <row r="56391" spans="9:10" x14ac:dyDescent="0.25">
      <c r="I56391" s="1"/>
      <c r="J56391" s="110"/>
    </row>
    <row r="56392" spans="9:10" x14ac:dyDescent="0.25">
      <c r="I56392" s="1"/>
      <c r="J56392" s="110"/>
    </row>
    <row r="56393" spans="9:10" x14ac:dyDescent="0.25">
      <c r="I56393" s="1"/>
      <c r="J56393" s="110"/>
    </row>
    <row r="56394" spans="9:10" x14ac:dyDescent="0.25">
      <c r="I56394" s="1"/>
      <c r="J56394" s="110"/>
    </row>
    <row r="56395" spans="9:10" x14ac:dyDescent="0.25">
      <c r="I56395" s="1"/>
      <c r="J56395" s="110"/>
    </row>
    <row r="56396" spans="9:10" x14ac:dyDescent="0.25">
      <c r="I56396" s="1"/>
      <c r="J56396" s="110"/>
    </row>
    <row r="56397" spans="9:10" x14ac:dyDescent="0.25">
      <c r="I56397" s="1"/>
      <c r="J56397" s="110"/>
    </row>
    <row r="56398" spans="9:10" x14ac:dyDescent="0.25">
      <c r="I56398" s="1"/>
      <c r="J56398" s="110"/>
    </row>
    <row r="56399" spans="9:10" x14ac:dyDescent="0.25">
      <c r="I56399" s="1"/>
      <c r="J56399" s="110"/>
    </row>
    <row r="56400" spans="9:10" x14ac:dyDescent="0.25">
      <c r="I56400" s="1"/>
      <c r="J56400" s="110"/>
    </row>
    <row r="56401" spans="9:10" x14ac:dyDescent="0.25">
      <c r="I56401" s="1"/>
      <c r="J56401" s="110"/>
    </row>
    <row r="56402" spans="9:10" x14ac:dyDescent="0.25">
      <c r="I56402" s="1"/>
      <c r="J56402" s="110"/>
    </row>
    <row r="56403" spans="9:10" x14ac:dyDescent="0.25">
      <c r="I56403" s="1"/>
      <c r="J56403" s="110"/>
    </row>
    <row r="56404" spans="9:10" x14ac:dyDescent="0.25">
      <c r="I56404" s="1"/>
      <c r="J56404" s="110"/>
    </row>
    <row r="56405" spans="9:10" x14ac:dyDescent="0.25">
      <c r="I56405" s="1"/>
      <c r="J56405" s="110"/>
    </row>
    <row r="56406" spans="9:10" x14ac:dyDescent="0.25">
      <c r="I56406" s="1"/>
      <c r="J56406" s="110"/>
    </row>
    <row r="56407" spans="9:10" x14ac:dyDescent="0.25">
      <c r="I56407" s="1"/>
      <c r="J56407" s="110"/>
    </row>
    <row r="56408" spans="9:10" x14ac:dyDescent="0.25">
      <c r="I56408" s="1"/>
      <c r="J56408" s="110"/>
    </row>
    <row r="56409" spans="9:10" x14ac:dyDescent="0.25">
      <c r="I56409" s="1"/>
      <c r="J56409" s="110"/>
    </row>
    <row r="56410" spans="9:10" x14ac:dyDescent="0.25">
      <c r="I56410" s="1"/>
      <c r="J56410" s="110"/>
    </row>
    <row r="56411" spans="9:10" x14ac:dyDescent="0.25">
      <c r="I56411" s="1"/>
      <c r="J56411" s="110"/>
    </row>
    <row r="56412" spans="9:10" x14ac:dyDescent="0.25">
      <c r="I56412" s="1"/>
      <c r="J56412" s="110"/>
    </row>
    <row r="56413" spans="9:10" x14ac:dyDescent="0.25">
      <c r="I56413" s="1"/>
      <c r="J56413" s="110"/>
    </row>
    <row r="56414" spans="9:10" x14ac:dyDescent="0.25">
      <c r="I56414" s="1"/>
      <c r="J56414" s="110"/>
    </row>
    <row r="56415" spans="9:10" x14ac:dyDescent="0.25">
      <c r="I56415" s="1"/>
      <c r="J56415" s="110"/>
    </row>
    <row r="56416" spans="9:10" x14ac:dyDescent="0.25">
      <c r="I56416" s="1"/>
      <c r="J56416" s="110"/>
    </row>
    <row r="56417" spans="9:10" x14ac:dyDescent="0.25">
      <c r="I56417" s="1"/>
      <c r="J56417" s="110"/>
    </row>
    <row r="56418" spans="9:10" x14ac:dyDescent="0.25">
      <c r="I56418" s="1"/>
      <c r="J56418" s="110"/>
    </row>
    <row r="56419" spans="9:10" x14ac:dyDescent="0.25">
      <c r="I56419" s="1"/>
      <c r="J56419" s="110"/>
    </row>
    <row r="56420" spans="9:10" x14ac:dyDescent="0.25">
      <c r="I56420" s="1"/>
      <c r="J56420" s="110"/>
    </row>
    <row r="56421" spans="9:10" x14ac:dyDescent="0.25">
      <c r="I56421" s="1"/>
      <c r="J56421" s="110"/>
    </row>
    <row r="56422" spans="9:10" x14ac:dyDescent="0.25">
      <c r="I56422" s="1"/>
      <c r="J56422" s="110"/>
    </row>
    <row r="56423" spans="9:10" x14ac:dyDescent="0.25">
      <c r="I56423" s="1"/>
      <c r="J56423" s="110"/>
    </row>
    <row r="56424" spans="9:10" x14ac:dyDescent="0.25">
      <c r="I56424" s="1"/>
      <c r="J56424" s="110"/>
    </row>
    <row r="56425" spans="9:10" x14ac:dyDescent="0.25">
      <c r="I56425" s="1"/>
      <c r="J56425" s="110"/>
    </row>
    <row r="56426" spans="9:10" x14ac:dyDescent="0.25">
      <c r="I56426" s="1"/>
      <c r="J56426" s="110"/>
    </row>
    <row r="56427" spans="9:10" x14ac:dyDescent="0.25">
      <c r="I56427" s="1"/>
      <c r="J56427" s="110"/>
    </row>
    <row r="56428" spans="9:10" x14ac:dyDescent="0.25">
      <c r="I56428" s="1"/>
      <c r="J56428" s="110"/>
    </row>
    <row r="56429" spans="9:10" x14ac:dyDescent="0.25">
      <c r="I56429" s="1"/>
      <c r="J56429" s="110"/>
    </row>
    <row r="56430" spans="9:10" x14ac:dyDescent="0.25">
      <c r="I56430" s="1"/>
      <c r="J56430" s="110"/>
    </row>
    <row r="56431" spans="9:10" x14ac:dyDescent="0.25">
      <c r="I56431" s="1"/>
      <c r="J56431" s="110"/>
    </row>
    <row r="56432" spans="9:10" x14ac:dyDescent="0.25">
      <c r="I56432" s="1"/>
      <c r="J56432" s="110"/>
    </row>
    <row r="56433" spans="9:10" x14ac:dyDescent="0.25">
      <c r="I56433" s="1"/>
      <c r="J56433" s="110"/>
    </row>
    <row r="56434" spans="9:10" x14ac:dyDescent="0.25">
      <c r="I56434" s="1"/>
      <c r="J56434" s="110"/>
    </row>
    <row r="56435" spans="9:10" x14ac:dyDescent="0.25">
      <c r="I56435" s="1"/>
      <c r="J56435" s="110"/>
    </row>
    <row r="56436" spans="9:10" x14ac:dyDescent="0.25">
      <c r="I56436" s="1"/>
      <c r="J56436" s="110"/>
    </row>
    <row r="56437" spans="9:10" x14ac:dyDescent="0.25">
      <c r="I56437" s="1"/>
      <c r="J56437" s="110"/>
    </row>
    <row r="56438" spans="9:10" x14ac:dyDescent="0.25">
      <c r="I56438" s="1"/>
      <c r="J56438" s="110"/>
    </row>
    <row r="56439" spans="9:10" x14ac:dyDescent="0.25">
      <c r="I56439" s="1"/>
      <c r="J56439" s="110"/>
    </row>
    <row r="56440" spans="9:10" x14ac:dyDescent="0.25">
      <c r="I56440" s="1"/>
      <c r="J56440" s="110"/>
    </row>
    <row r="56441" spans="9:10" x14ac:dyDescent="0.25">
      <c r="I56441" s="1"/>
      <c r="J56441" s="110"/>
    </row>
    <row r="56442" spans="9:10" x14ac:dyDescent="0.25">
      <c r="I56442" s="1"/>
      <c r="J56442" s="110"/>
    </row>
    <row r="56443" spans="9:10" x14ac:dyDescent="0.25">
      <c r="I56443" s="1"/>
      <c r="J56443" s="110"/>
    </row>
    <row r="56444" spans="9:10" x14ac:dyDescent="0.25">
      <c r="I56444" s="1"/>
      <c r="J56444" s="110"/>
    </row>
    <row r="56445" spans="9:10" x14ac:dyDescent="0.25">
      <c r="I56445" s="1"/>
      <c r="J56445" s="110"/>
    </row>
    <row r="56446" spans="9:10" x14ac:dyDescent="0.25">
      <c r="I56446" s="1"/>
      <c r="J56446" s="110"/>
    </row>
    <row r="56447" spans="9:10" x14ac:dyDescent="0.25">
      <c r="I56447" s="1"/>
      <c r="J56447" s="110"/>
    </row>
    <row r="56448" spans="9:10" x14ac:dyDescent="0.25">
      <c r="I56448" s="1"/>
      <c r="J56448" s="110"/>
    </row>
    <row r="56449" spans="9:10" x14ac:dyDescent="0.25">
      <c r="I56449" s="1"/>
      <c r="J56449" s="110"/>
    </row>
    <row r="56450" spans="9:10" x14ac:dyDescent="0.25">
      <c r="I56450" s="1"/>
      <c r="J56450" s="110"/>
    </row>
    <row r="56451" spans="9:10" x14ac:dyDescent="0.25">
      <c r="I56451" s="1"/>
      <c r="J56451" s="110"/>
    </row>
    <row r="56452" spans="9:10" x14ac:dyDescent="0.25">
      <c r="I56452" s="1"/>
      <c r="J56452" s="110"/>
    </row>
    <row r="56453" spans="9:10" x14ac:dyDescent="0.25">
      <c r="I56453" s="1"/>
      <c r="J56453" s="110"/>
    </row>
    <row r="56454" spans="9:10" x14ac:dyDescent="0.25">
      <c r="I56454" s="1"/>
      <c r="J56454" s="110"/>
    </row>
    <row r="56455" spans="9:10" x14ac:dyDescent="0.25">
      <c r="I56455" s="1"/>
      <c r="J56455" s="110"/>
    </row>
    <row r="56456" spans="9:10" x14ac:dyDescent="0.25">
      <c r="I56456" s="1"/>
      <c r="J56456" s="110"/>
    </row>
    <row r="56457" spans="9:10" x14ac:dyDescent="0.25">
      <c r="I56457" s="1"/>
      <c r="J56457" s="110"/>
    </row>
    <row r="56458" spans="9:10" x14ac:dyDescent="0.25">
      <c r="I56458" s="1"/>
      <c r="J56458" s="110"/>
    </row>
    <row r="56459" spans="9:10" x14ac:dyDescent="0.25">
      <c r="I56459" s="1"/>
      <c r="J56459" s="110"/>
    </row>
    <row r="56460" spans="9:10" x14ac:dyDescent="0.25">
      <c r="I56460" s="1"/>
      <c r="J56460" s="110"/>
    </row>
    <row r="56461" spans="9:10" x14ac:dyDescent="0.25">
      <c r="I56461" s="1"/>
      <c r="J56461" s="110"/>
    </row>
    <row r="56462" spans="9:10" x14ac:dyDescent="0.25">
      <c r="I56462" s="1"/>
      <c r="J56462" s="110"/>
    </row>
    <row r="56463" spans="9:10" x14ac:dyDescent="0.25">
      <c r="I56463" s="1"/>
      <c r="J56463" s="110"/>
    </row>
    <row r="56464" spans="9:10" x14ac:dyDescent="0.25">
      <c r="I56464" s="1"/>
      <c r="J56464" s="110"/>
    </row>
    <row r="56465" spans="9:10" x14ac:dyDescent="0.25">
      <c r="I56465" s="1"/>
      <c r="J56465" s="110"/>
    </row>
    <row r="56466" spans="9:10" x14ac:dyDescent="0.25">
      <c r="I56466" s="1"/>
      <c r="J56466" s="110"/>
    </row>
    <row r="56467" spans="9:10" x14ac:dyDescent="0.25">
      <c r="I56467" s="1"/>
      <c r="J56467" s="110"/>
    </row>
    <row r="56468" spans="9:10" x14ac:dyDescent="0.25">
      <c r="I56468" s="1"/>
      <c r="J56468" s="110"/>
    </row>
    <row r="56469" spans="9:10" x14ac:dyDescent="0.25">
      <c r="I56469" s="1"/>
      <c r="J56469" s="110"/>
    </row>
    <row r="56470" spans="9:10" x14ac:dyDescent="0.25">
      <c r="I56470" s="1"/>
      <c r="J56470" s="110"/>
    </row>
    <row r="56471" spans="9:10" x14ac:dyDescent="0.25">
      <c r="I56471" s="1"/>
      <c r="J56471" s="110"/>
    </row>
    <row r="56472" spans="9:10" x14ac:dyDescent="0.25">
      <c r="I56472" s="1"/>
      <c r="J56472" s="110"/>
    </row>
    <row r="56473" spans="9:10" x14ac:dyDescent="0.25">
      <c r="I56473" s="1"/>
      <c r="J56473" s="110"/>
    </row>
    <row r="56474" spans="9:10" x14ac:dyDescent="0.25">
      <c r="I56474" s="1"/>
      <c r="J56474" s="110"/>
    </row>
    <row r="56475" spans="9:10" x14ac:dyDescent="0.25">
      <c r="I56475" s="1"/>
      <c r="J56475" s="110"/>
    </row>
    <row r="56476" spans="9:10" x14ac:dyDescent="0.25">
      <c r="I56476" s="1"/>
      <c r="J56476" s="110"/>
    </row>
    <row r="56477" spans="9:10" x14ac:dyDescent="0.25">
      <c r="I56477" s="1"/>
      <c r="J56477" s="110"/>
    </row>
    <row r="56478" spans="9:10" x14ac:dyDescent="0.25">
      <c r="I56478" s="1"/>
      <c r="J56478" s="110"/>
    </row>
    <row r="56479" spans="9:10" x14ac:dyDescent="0.25">
      <c r="I56479" s="1"/>
      <c r="J56479" s="110"/>
    </row>
    <row r="56480" spans="9:10" x14ac:dyDescent="0.25">
      <c r="I56480" s="1"/>
      <c r="J56480" s="110"/>
    </row>
    <row r="56481" spans="9:10" x14ac:dyDescent="0.25">
      <c r="I56481" s="1"/>
      <c r="J56481" s="110"/>
    </row>
    <row r="56482" spans="9:10" x14ac:dyDescent="0.25">
      <c r="I56482" s="1"/>
      <c r="J56482" s="110"/>
    </row>
    <row r="56483" spans="9:10" x14ac:dyDescent="0.25">
      <c r="I56483" s="1"/>
      <c r="J56483" s="110"/>
    </row>
    <row r="56484" spans="9:10" x14ac:dyDescent="0.25">
      <c r="I56484" s="1"/>
      <c r="J56484" s="110"/>
    </row>
    <row r="56485" spans="9:10" x14ac:dyDescent="0.25">
      <c r="I56485" s="1"/>
      <c r="J56485" s="110"/>
    </row>
    <row r="56486" spans="9:10" x14ac:dyDescent="0.25">
      <c r="I56486" s="1"/>
      <c r="J56486" s="110"/>
    </row>
    <row r="56487" spans="9:10" x14ac:dyDescent="0.25">
      <c r="I56487" s="1"/>
      <c r="J56487" s="110"/>
    </row>
    <row r="56488" spans="9:10" x14ac:dyDescent="0.25">
      <c r="I56488" s="1"/>
      <c r="J56488" s="110"/>
    </row>
    <row r="56489" spans="9:10" x14ac:dyDescent="0.25">
      <c r="I56489" s="1"/>
      <c r="J56489" s="110"/>
    </row>
    <row r="56490" spans="9:10" x14ac:dyDescent="0.25">
      <c r="I56490" s="1"/>
      <c r="J56490" s="110"/>
    </row>
    <row r="56491" spans="9:10" x14ac:dyDescent="0.25">
      <c r="I56491" s="1"/>
      <c r="J56491" s="110"/>
    </row>
    <row r="56492" spans="9:10" x14ac:dyDescent="0.25">
      <c r="I56492" s="1"/>
      <c r="J56492" s="110"/>
    </row>
    <row r="56493" spans="9:10" x14ac:dyDescent="0.25">
      <c r="I56493" s="1"/>
      <c r="J56493" s="110"/>
    </row>
    <row r="56494" spans="9:10" x14ac:dyDescent="0.25">
      <c r="I56494" s="1"/>
      <c r="J56494" s="110"/>
    </row>
    <row r="56495" spans="9:10" x14ac:dyDescent="0.25">
      <c r="I56495" s="1"/>
      <c r="J56495" s="110"/>
    </row>
    <row r="56496" spans="9:10" x14ac:dyDescent="0.25">
      <c r="I56496" s="1"/>
      <c r="J56496" s="110"/>
    </row>
    <row r="56497" spans="9:10" x14ac:dyDescent="0.25">
      <c r="I56497" s="1"/>
      <c r="J56497" s="110"/>
    </row>
    <row r="56498" spans="9:10" x14ac:dyDescent="0.25">
      <c r="I56498" s="1"/>
      <c r="J56498" s="110"/>
    </row>
    <row r="56499" spans="9:10" x14ac:dyDescent="0.25">
      <c r="I56499" s="1"/>
      <c r="J56499" s="110"/>
    </row>
    <row r="56500" spans="9:10" x14ac:dyDescent="0.25">
      <c r="I56500" s="1"/>
      <c r="J56500" s="110"/>
    </row>
    <row r="56501" spans="9:10" x14ac:dyDescent="0.25">
      <c r="I56501" s="1"/>
      <c r="J56501" s="110"/>
    </row>
    <row r="56502" spans="9:10" x14ac:dyDescent="0.25">
      <c r="I56502" s="1"/>
      <c r="J56502" s="110"/>
    </row>
    <row r="56503" spans="9:10" x14ac:dyDescent="0.25">
      <c r="I56503" s="1"/>
      <c r="J56503" s="110"/>
    </row>
    <row r="56504" spans="9:10" x14ac:dyDescent="0.25">
      <c r="I56504" s="1"/>
      <c r="J56504" s="110"/>
    </row>
    <row r="56505" spans="9:10" x14ac:dyDescent="0.25">
      <c r="I56505" s="1"/>
      <c r="J56505" s="110"/>
    </row>
    <row r="56506" spans="9:10" x14ac:dyDescent="0.25">
      <c r="I56506" s="1"/>
      <c r="J56506" s="110"/>
    </row>
    <row r="56507" spans="9:10" x14ac:dyDescent="0.25">
      <c r="I56507" s="1"/>
      <c r="J56507" s="110"/>
    </row>
    <row r="56508" spans="9:10" x14ac:dyDescent="0.25">
      <c r="I56508" s="1"/>
      <c r="J56508" s="110"/>
    </row>
    <row r="56509" spans="9:10" x14ac:dyDescent="0.25">
      <c r="I56509" s="1"/>
      <c r="J56509" s="110"/>
    </row>
    <row r="56510" spans="9:10" x14ac:dyDescent="0.25">
      <c r="I56510" s="1"/>
      <c r="J56510" s="110"/>
    </row>
    <row r="56511" spans="9:10" x14ac:dyDescent="0.25">
      <c r="I56511" s="1"/>
      <c r="J56511" s="110"/>
    </row>
    <row r="56512" spans="9:10" x14ac:dyDescent="0.25">
      <c r="I56512" s="1"/>
      <c r="J56512" s="110"/>
    </row>
    <row r="56513" spans="9:10" x14ac:dyDescent="0.25">
      <c r="I56513" s="1"/>
      <c r="J56513" s="110"/>
    </row>
    <row r="56514" spans="9:10" x14ac:dyDescent="0.25">
      <c r="I56514" s="1"/>
      <c r="J56514" s="110"/>
    </row>
    <row r="56515" spans="9:10" x14ac:dyDescent="0.25">
      <c r="I56515" s="1"/>
      <c r="J56515" s="110"/>
    </row>
    <row r="56516" spans="9:10" x14ac:dyDescent="0.25">
      <c r="I56516" s="1"/>
      <c r="J56516" s="110"/>
    </row>
    <row r="56517" spans="9:10" x14ac:dyDescent="0.25">
      <c r="I56517" s="1"/>
      <c r="J56517" s="110"/>
    </row>
    <row r="56518" spans="9:10" x14ac:dyDescent="0.25">
      <c r="I56518" s="1"/>
      <c r="J56518" s="110"/>
    </row>
    <row r="56519" spans="9:10" x14ac:dyDescent="0.25">
      <c r="I56519" s="1"/>
      <c r="J56519" s="110"/>
    </row>
    <row r="56520" spans="9:10" x14ac:dyDescent="0.25">
      <c r="I56520" s="1"/>
      <c r="J56520" s="110"/>
    </row>
    <row r="56521" spans="9:10" x14ac:dyDescent="0.25">
      <c r="I56521" s="1"/>
      <c r="J56521" s="110"/>
    </row>
    <row r="56522" spans="9:10" x14ac:dyDescent="0.25">
      <c r="I56522" s="1"/>
      <c r="J56522" s="110"/>
    </row>
    <row r="56523" spans="9:10" x14ac:dyDescent="0.25">
      <c r="I56523" s="1"/>
      <c r="J56523" s="110"/>
    </row>
    <row r="56524" spans="9:10" x14ac:dyDescent="0.25">
      <c r="I56524" s="1"/>
      <c r="J56524" s="110"/>
    </row>
    <row r="56525" spans="9:10" x14ac:dyDescent="0.25">
      <c r="I56525" s="1"/>
      <c r="J56525" s="110"/>
    </row>
    <row r="56526" spans="9:10" x14ac:dyDescent="0.25">
      <c r="I56526" s="1"/>
      <c r="J56526" s="110"/>
    </row>
    <row r="56527" spans="9:10" x14ac:dyDescent="0.25">
      <c r="I56527" s="1"/>
      <c r="J56527" s="110"/>
    </row>
    <row r="56528" spans="9:10" x14ac:dyDescent="0.25">
      <c r="I56528" s="1"/>
      <c r="J56528" s="110"/>
    </row>
    <row r="56529" spans="9:10" x14ac:dyDescent="0.25">
      <c r="I56529" s="1"/>
      <c r="J56529" s="110"/>
    </row>
    <row r="56530" spans="9:10" x14ac:dyDescent="0.25">
      <c r="I56530" s="1"/>
      <c r="J56530" s="110"/>
    </row>
    <row r="56531" spans="9:10" x14ac:dyDescent="0.25">
      <c r="I56531" s="1"/>
      <c r="J56531" s="110"/>
    </row>
    <row r="56532" spans="9:10" x14ac:dyDescent="0.25">
      <c r="I56532" s="1"/>
      <c r="J56532" s="110"/>
    </row>
    <row r="56533" spans="9:10" x14ac:dyDescent="0.25">
      <c r="I56533" s="1"/>
      <c r="J56533" s="110"/>
    </row>
    <row r="56534" spans="9:10" x14ac:dyDescent="0.25">
      <c r="I56534" s="1"/>
      <c r="J56534" s="110"/>
    </row>
    <row r="56535" spans="9:10" x14ac:dyDescent="0.25">
      <c r="I56535" s="1"/>
      <c r="J56535" s="110"/>
    </row>
    <row r="56536" spans="9:10" x14ac:dyDescent="0.25">
      <c r="I56536" s="1"/>
      <c r="J56536" s="110"/>
    </row>
    <row r="56537" spans="9:10" x14ac:dyDescent="0.25">
      <c r="I56537" s="1"/>
      <c r="J56537" s="110"/>
    </row>
    <row r="56538" spans="9:10" x14ac:dyDescent="0.25">
      <c r="I56538" s="1"/>
      <c r="J56538" s="110"/>
    </row>
    <row r="56539" spans="9:10" x14ac:dyDescent="0.25">
      <c r="I56539" s="1"/>
      <c r="J56539" s="110"/>
    </row>
    <row r="56540" spans="9:10" x14ac:dyDescent="0.25">
      <c r="I56540" s="1"/>
      <c r="J56540" s="110"/>
    </row>
    <row r="56541" spans="9:10" x14ac:dyDescent="0.25">
      <c r="I56541" s="1"/>
      <c r="J56541" s="110"/>
    </row>
    <row r="56542" spans="9:10" x14ac:dyDescent="0.25">
      <c r="I56542" s="1"/>
      <c r="J56542" s="110"/>
    </row>
    <row r="56543" spans="9:10" x14ac:dyDescent="0.25">
      <c r="I56543" s="1"/>
      <c r="J56543" s="110"/>
    </row>
    <row r="56544" spans="9:10" x14ac:dyDescent="0.25">
      <c r="I56544" s="1"/>
      <c r="J56544" s="110"/>
    </row>
    <row r="56545" spans="9:10" x14ac:dyDescent="0.25">
      <c r="I56545" s="1"/>
      <c r="J56545" s="110"/>
    </row>
    <row r="56546" spans="9:10" x14ac:dyDescent="0.25">
      <c r="I56546" s="1"/>
      <c r="J56546" s="110"/>
    </row>
    <row r="56547" spans="9:10" x14ac:dyDescent="0.25">
      <c r="I56547" s="1"/>
      <c r="J56547" s="110"/>
    </row>
    <row r="56548" spans="9:10" x14ac:dyDescent="0.25">
      <c r="I56548" s="1"/>
      <c r="J56548" s="110"/>
    </row>
    <row r="56549" spans="9:10" x14ac:dyDescent="0.25">
      <c r="I56549" s="1"/>
      <c r="J56549" s="110"/>
    </row>
    <row r="56550" spans="9:10" x14ac:dyDescent="0.25">
      <c r="I56550" s="1"/>
      <c r="J56550" s="110"/>
    </row>
    <row r="56551" spans="9:10" x14ac:dyDescent="0.25">
      <c r="I56551" s="1"/>
      <c r="J56551" s="110"/>
    </row>
    <row r="56552" spans="9:10" x14ac:dyDescent="0.25">
      <c r="I56552" s="1"/>
      <c r="J56552" s="110"/>
    </row>
    <row r="56553" spans="9:10" x14ac:dyDescent="0.25">
      <c r="I56553" s="1"/>
      <c r="J56553" s="110"/>
    </row>
    <row r="56554" spans="9:10" x14ac:dyDescent="0.25">
      <c r="I56554" s="1"/>
      <c r="J56554" s="110"/>
    </row>
    <row r="56555" spans="9:10" x14ac:dyDescent="0.25">
      <c r="I56555" s="1"/>
      <c r="J56555" s="110"/>
    </row>
    <row r="56556" spans="9:10" x14ac:dyDescent="0.25">
      <c r="I56556" s="1"/>
      <c r="J56556" s="110"/>
    </row>
    <row r="56557" spans="9:10" x14ac:dyDescent="0.25">
      <c r="I56557" s="1"/>
      <c r="J56557" s="110"/>
    </row>
    <row r="56558" spans="9:10" x14ac:dyDescent="0.25">
      <c r="I56558" s="1"/>
      <c r="J56558" s="110"/>
    </row>
    <row r="56559" spans="9:10" x14ac:dyDescent="0.25">
      <c r="I56559" s="1"/>
      <c r="J56559" s="110"/>
    </row>
    <row r="56560" spans="9:10" x14ac:dyDescent="0.25">
      <c r="I56560" s="1"/>
      <c r="J56560" s="110"/>
    </row>
    <row r="56561" spans="9:10" x14ac:dyDescent="0.25">
      <c r="I56561" s="1"/>
      <c r="J56561" s="110"/>
    </row>
    <row r="56562" spans="9:10" x14ac:dyDescent="0.25">
      <c r="I56562" s="1"/>
      <c r="J56562" s="110"/>
    </row>
    <row r="56563" spans="9:10" x14ac:dyDescent="0.25">
      <c r="I56563" s="1"/>
      <c r="J56563" s="110"/>
    </row>
    <row r="56564" spans="9:10" x14ac:dyDescent="0.25">
      <c r="I56564" s="1"/>
      <c r="J56564" s="110"/>
    </row>
    <row r="56565" spans="9:10" x14ac:dyDescent="0.25">
      <c r="I56565" s="1"/>
      <c r="J56565" s="110"/>
    </row>
    <row r="56566" spans="9:10" x14ac:dyDescent="0.25">
      <c r="I56566" s="1"/>
      <c r="J56566" s="110"/>
    </row>
    <row r="56567" spans="9:10" x14ac:dyDescent="0.25">
      <c r="I56567" s="1"/>
      <c r="J56567" s="110"/>
    </row>
    <row r="56568" spans="9:10" x14ac:dyDescent="0.25">
      <c r="I56568" s="1"/>
      <c r="J56568" s="110"/>
    </row>
    <row r="56569" spans="9:10" x14ac:dyDescent="0.25">
      <c r="I56569" s="1"/>
      <c r="J56569" s="110"/>
    </row>
    <row r="56570" spans="9:10" x14ac:dyDescent="0.25">
      <c r="I56570" s="1"/>
      <c r="J56570" s="110"/>
    </row>
    <row r="56571" spans="9:10" x14ac:dyDescent="0.25">
      <c r="I56571" s="1"/>
      <c r="J56571" s="110"/>
    </row>
    <row r="56572" spans="9:10" x14ac:dyDescent="0.25">
      <c r="I56572" s="1"/>
      <c r="J56572" s="110"/>
    </row>
    <row r="56573" spans="9:10" x14ac:dyDescent="0.25">
      <c r="I56573" s="1"/>
      <c r="J56573" s="110"/>
    </row>
    <row r="56574" spans="9:10" x14ac:dyDescent="0.25">
      <c r="I56574" s="1"/>
      <c r="J56574" s="110"/>
    </row>
    <row r="56575" spans="9:10" x14ac:dyDescent="0.25">
      <c r="I56575" s="1"/>
      <c r="J56575" s="110"/>
    </row>
    <row r="56576" spans="9:10" x14ac:dyDescent="0.25">
      <c r="I56576" s="1"/>
      <c r="J56576" s="110"/>
    </row>
    <row r="56577" spans="9:10" x14ac:dyDescent="0.25">
      <c r="I56577" s="1"/>
      <c r="J56577" s="110"/>
    </row>
    <row r="56578" spans="9:10" x14ac:dyDescent="0.25">
      <c r="I56578" s="1"/>
      <c r="J56578" s="110"/>
    </row>
    <row r="56579" spans="9:10" x14ac:dyDescent="0.25">
      <c r="I56579" s="1"/>
      <c r="J56579" s="110"/>
    </row>
    <row r="56580" spans="9:10" x14ac:dyDescent="0.25">
      <c r="I56580" s="1"/>
      <c r="J56580" s="110"/>
    </row>
    <row r="56581" spans="9:10" x14ac:dyDescent="0.25">
      <c r="I56581" s="1"/>
      <c r="J56581" s="110"/>
    </row>
    <row r="56582" spans="9:10" x14ac:dyDescent="0.25">
      <c r="I56582" s="1"/>
      <c r="J56582" s="110"/>
    </row>
    <row r="56583" spans="9:10" x14ac:dyDescent="0.25">
      <c r="I56583" s="1"/>
      <c r="J56583" s="110"/>
    </row>
    <row r="56584" spans="9:10" x14ac:dyDescent="0.25">
      <c r="I56584" s="1"/>
      <c r="J56584" s="110"/>
    </row>
    <row r="56585" spans="9:10" x14ac:dyDescent="0.25">
      <c r="I56585" s="1"/>
      <c r="J56585" s="110"/>
    </row>
    <row r="56586" spans="9:10" x14ac:dyDescent="0.25">
      <c r="I56586" s="1"/>
      <c r="J56586" s="110"/>
    </row>
    <row r="56587" spans="9:10" x14ac:dyDescent="0.25">
      <c r="I56587" s="1"/>
      <c r="J56587" s="110"/>
    </row>
    <row r="56588" spans="9:10" x14ac:dyDescent="0.25">
      <c r="I56588" s="1"/>
      <c r="J56588" s="110"/>
    </row>
    <row r="56589" spans="9:10" x14ac:dyDescent="0.25">
      <c r="I56589" s="1"/>
      <c r="J56589" s="110"/>
    </row>
    <row r="56590" spans="9:10" x14ac:dyDescent="0.25">
      <c r="I56590" s="1"/>
      <c r="J56590" s="110"/>
    </row>
    <row r="56591" spans="9:10" x14ac:dyDescent="0.25">
      <c r="I56591" s="1"/>
      <c r="J56591" s="110"/>
    </row>
    <row r="56592" spans="9:10" x14ac:dyDescent="0.25">
      <c r="I56592" s="1"/>
      <c r="J56592" s="110"/>
    </row>
    <row r="56593" spans="9:10" x14ac:dyDescent="0.25">
      <c r="I56593" s="1"/>
      <c r="J56593" s="110"/>
    </row>
    <row r="56594" spans="9:10" x14ac:dyDescent="0.25">
      <c r="I56594" s="1"/>
      <c r="J56594" s="110"/>
    </row>
    <row r="56595" spans="9:10" x14ac:dyDescent="0.25">
      <c r="I56595" s="1"/>
      <c r="J56595" s="110"/>
    </row>
    <row r="56596" spans="9:10" x14ac:dyDescent="0.25">
      <c r="I56596" s="1"/>
      <c r="J56596" s="110"/>
    </row>
    <row r="56597" spans="9:10" x14ac:dyDescent="0.25">
      <c r="I56597" s="1"/>
      <c r="J56597" s="110"/>
    </row>
    <row r="56598" spans="9:10" x14ac:dyDescent="0.25">
      <c r="I56598" s="1"/>
      <c r="J56598" s="110"/>
    </row>
    <row r="56599" spans="9:10" x14ac:dyDescent="0.25">
      <c r="I56599" s="1"/>
      <c r="J56599" s="110"/>
    </row>
    <row r="56600" spans="9:10" x14ac:dyDescent="0.25">
      <c r="I56600" s="1"/>
      <c r="J56600" s="110"/>
    </row>
    <row r="56601" spans="9:10" x14ac:dyDescent="0.25">
      <c r="I56601" s="1"/>
      <c r="J56601" s="110"/>
    </row>
    <row r="56602" spans="9:10" x14ac:dyDescent="0.25">
      <c r="I56602" s="1"/>
      <c r="J56602" s="110"/>
    </row>
    <row r="56603" spans="9:10" x14ac:dyDescent="0.25">
      <c r="I56603" s="1"/>
      <c r="J56603" s="110"/>
    </row>
    <row r="56604" spans="9:10" x14ac:dyDescent="0.25">
      <c r="I56604" s="1"/>
      <c r="J56604" s="110"/>
    </row>
    <row r="56605" spans="9:10" x14ac:dyDescent="0.25">
      <c r="I56605" s="1"/>
      <c r="J56605" s="110"/>
    </row>
    <row r="56606" spans="9:10" x14ac:dyDescent="0.25">
      <c r="I56606" s="1"/>
      <c r="J56606" s="110"/>
    </row>
    <row r="56607" spans="9:10" x14ac:dyDescent="0.25">
      <c r="I56607" s="1"/>
      <c r="J56607" s="110"/>
    </row>
    <row r="56608" spans="9:10" x14ac:dyDescent="0.25">
      <c r="I56608" s="1"/>
      <c r="J56608" s="110"/>
    </row>
    <row r="56609" spans="9:10" x14ac:dyDescent="0.25">
      <c r="I56609" s="1"/>
      <c r="J56609" s="110"/>
    </row>
    <row r="56610" spans="9:10" x14ac:dyDescent="0.25">
      <c r="I56610" s="1"/>
      <c r="J56610" s="110"/>
    </row>
    <row r="56611" spans="9:10" x14ac:dyDescent="0.25">
      <c r="I56611" s="1"/>
      <c r="J56611" s="110"/>
    </row>
    <row r="56612" spans="9:10" x14ac:dyDescent="0.25">
      <c r="I56612" s="1"/>
      <c r="J56612" s="110"/>
    </row>
    <row r="56613" spans="9:10" x14ac:dyDescent="0.25">
      <c r="I56613" s="1"/>
      <c r="J56613" s="110"/>
    </row>
    <row r="56614" spans="9:10" x14ac:dyDescent="0.25">
      <c r="I56614" s="1"/>
      <c r="J56614" s="110"/>
    </row>
    <row r="56615" spans="9:10" x14ac:dyDescent="0.25">
      <c r="I56615" s="1"/>
      <c r="J56615" s="110"/>
    </row>
    <row r="56616" spans="9:10" x14ac:dyDescent="0.25">
      <c r="I56616" s="1"/>
      <c r="J56616" s="110"/>
    </row>
    <row r="56617" spans="9:10" x14ac:dyDescent="0.25">
      <c r="I56617" s="1"/>
      <c r="J56617" s="110"/>
    </row>
    <row r="56618" spans="9:10" x14ac:dyDescent="0.25">
      <c r="I56618" s="1"/>
      <c r="J56618" s="110"/>
    </row>
    <row r="56619" spans="9:10" x14ac:dyDescent="0.25">
      <c r="I56619" s="1"/>
      <c r="J56619" s="110"/>
    </row>
    <row r="56620" spans="9:10" x14ac:dyDescent="0.25">
      <c r="I56620" s="1"/>
      <c r="J56620" s="110"/>
    </row>
    <row r="56621" spans="9:10" x14ac:dyDescent="0.25">
      <c r="I56621" s="1"/>
      <c r="J56621" s="110"/>
    </row>
    <row r="56622" spans="9:10" x14ac:dyDescent="0.25">
      <c r="I56622" s="1"/>
      <c r="J56622" s="110"/>
    </row>
    <row r="56623" spans="9:10" x14ac:dyDescent="0.25">
      <c r="I56623" s="1"/>
      <c r="J56623" s="110"/>
    </row>
    <row r="56624" spans="9:10" x14ac:dyDescent="0.25">
      <c r="I56624" s="1"/>
      <c r="J56624" s="110"/>
    </row>
    <row r="56625" spans="9:10" x14ac:dyDescent="0.25">
      <c r="I56625" s="1"/>
      <c r="J56625" s="110"/>
    </row>
    <row r="56626" spans="9:10" x14ac:dyDescent="0.25">
      <c r="I56626" s="1"/>
      <c r="J56626" s="110"/>
    </row>
    <row r="56627" spans="9:10" x14ac:dyDescent="0.25">
      <c r="I56627" s="1"/>
      <c r="J56627" s="110"/>
    </row>
    <row r="56628" spans="9:10" x14ac:dyDescent="0.25">
      <c r="I56628" s="1"/>
      <c r="J56628" s="110"/>
    </row>
    <row r="56629" spans="9:10" x14ac:dyDescent="0.25">
      <c r="I56629" s="1"/>
      <c r="J56629" s="110"/>
    </row>
    <row r="56630" spans="9:10" x14ac:dyDescent="0.25">
      <c r="I56630" s="1"/>
      <c r="J56630" s="110"/>
    </row>
    <row r="56631" spans="9:10" x14ac:dyDescent="0.25">
      <c r="I56631" s="1"/>
      <c r="J56631" s="110"/>
    </row>
    <row r="56632" spans="9:10" x14ac:dyDescent="0.25">
      <c r="I56632" s="1"/>
      <c r="J56632" s="110"/>
    </row>
    <row r="56633" spans="9:10" x14ac:dyDescent="0.25">
      <c r="I56633" s="1"/>
      <c r="J56633" s="110"/>
    </row>
    <row r="56634" spans="9:10" x14ac:dyDescent="0.25">
      <c r="I56634" s="1"/>
      <c r="J56634" s="110"/>
    </row>
    <row r="56635" spans="9:10" x14ac:dyDescent="0.25">
      <c r="I56635" s="1"/>
      <c r="J56635" s="110"/>
    </row>
    <row r="56636" spans="9:10" x14ac:dyDescent="0.25">
      <c r="I56636" s="1"/>
      <c r="J56636" s="110"/>
    </row>
    <row r="56637" spans="9:10" x14ac:dyDescent="0.25">
      <c r="I56637" s="1"/>
      <c r="J56637" s="110"/>
    </row>
    <row r="56638" spans="9:10" x14ac:dyDescent="0.25">
      <c r="I56638" s="1"/>
      <c r="J56638" s="110"/>
    </row>
    <row r="56639" spans="9:10" x14ac:dyDescent="0.25">
      <c r="I56639" s="1"/>
      <c r="J56639" s="110"/>
    </row>
    <row r="56640" spans="9:10" x14ac:dyDescent="0.25">
      <c r="I56640" s="1"/>
      <c r="J56640" s="110"/>
    </row>
    <row r="56641" spans="9:10" x14ac:dyDescent="0.25">
      <c r="I56641" s="1"/>
      <c r="J56641" s="110"/>
    </row>
    <row r="56642" spans="9:10" x14ac:dyDescent="0.25">
      <c r="I56642" s="1"/>
      <c r="J56642" s="110"/>
    </row>
    <row r="56643" spans="9:10" x14ac:dyDescent="0.25">
      <c r="I56643" s="1"/>
      <c r="J56643" s="110"/>
    </row>
    <row r="56644" spans="9:10" x14ac:dyDescent="0.25">
      <c r="I56644" s="1"/>
      <c r="J56644" s="110"/>
    </row>
    <row r="56645" spans="9:10" x14ac:dyDescent="0.25">
      <c r="I56645" s="1"/>
      <c r="J56645" s="110"/>
    </row>
    <row r="56646" spans="9:10" x14ac:dyDescent="0.25">
      <c r="I56646" s="1"/>
      <c r="J56646" s="110"/>
    </row>
    <row r="56647" spans="9:10" x14ac:dyDescent="0.25">
      <c r="I56647" s="1"/>
      <c r="J56647" s="110"/>
    </row>
    <row r="56648" spans="9:10" x14ac:dyDescent="0.25">
      <c r="I56648" s="1"/>
      <c r="J56648" s="110"/>
    </row>
    <row r="56649" spans="9:10" x14ac:dyDescent="0.25">
      <c r="I56649" s="1"/>
      <c r="J56649" s="110"/>
    </row>
    <row r="56650" spans="9:10" x14ac:dyDescent="0.25">
      <c r="I56650" s="1"/>
      <c r="J56650" s="110"/>
    </row>
    <row r="56651" spans="9:10" x14ac:dyDescent="0.25">
      <c r="I56651" s="1"/>
      <c r="J56651" s="110"/>
    </row>
    <row r="56652" spans="9:10" x14ac:dyDescent="0.25">
      <c r="I56652" s="1"/>
      <c r="J56652" s="110"/>
    </row>
    <row r="56653" spans="9:10" x14ac:dyDescent="0.25">
      <c r="I56653" s="1"/>
      <c r="J56653" s="110"/>
    </row>
    <row r="56654" spans="9:10" x14ac:dyDescent="0.25">
      <c r="I56654" s="1"/>
      <c r="J56654" s="110"/>
    </row>
    <row r="56655" spans="9:10" x14ac:dyDescent="0.25">
      <c r="I56655" s="1"/>
      <c r="J56655" s="110"/>
    </row>
    <row r="56656" spans="9:10" x14ac:dyDescent="0.25">
      <c r="I56656" s="1"/>
      <c r="J56656" s="110"/>
    </row>
    <row r="56657" spans="9:10" x14ac:dyDescent="0.25">
      <c r="I56657" s="1"/>
      <c r="J56657" s="110"/>
    </row>
    <row r="56658" spans="9:10" x14ac:dyDescent="0.25">
      <c r="I56658" s="1"/>
      <c r="J56658" s="110"/>
    </row>
    <row r="56659" spans="9:10" x14ac:dyDescent="0.25">
      <c r="I56659" s="1"/>
      <c r="J56659" s="110"/>
    </row>
    <row r="56660" spans="9:10" x14ac:dyDescent="0.25">
      <c r="I56660" s="1"/>
      <c r="J56660" s="110"/>
    </row>
    <row r="56661" spans="9:10" x14ac:dyDescent="0.25">
      <c r="I56661" s="1"/>
      <c r="J56661" s="110"/>
    </row>
    <row r="56662" spans="9:10" x14ac:dyDescent="0.25">
      <c r="I56662" s="1"/>
      <c r="J56662" s="110"/>
    </row>
    <row r="56663" spans="9:10" x14ac:dyDescent="0.25">
      <c r="I56663" s="1"/>
      <c r="J56663" s="110"/>
    </row>
    <row r="56664" spans="9:10" x14ac:dyDescent="0.25">
      <c r="I56664" s="1"/>
      <c r="J56664" s="110"/>
    </row>
    <row r="56665" spans="9:10" x14ac:dyDescent="0.25">
      <c r="I56665" s="1"/>
      <c r="J56665" s="110"/>
    </row>
    <row r="56666" spans="9:10" x14ac:dyDescent="0.25">
      <c r="I56666" s="1"/>
      <c r="J56666" s="110"/>
    </row>
    <row r="56667" spans="9:10" x14ac:dyDescent="0.25">
      <c r="I56667" s="1"/>
      <c r="J56667" s="110"/>
    </row>
    <row r="56668" spans="9:10" x14ac:dyDescent="0.25">
      <c r="I56668" s="1"/>
      <c r="J56668" s="110"/>
    </row>
    <row r="56669" spans="9:10" x14ac:dyDescent="0.25">
      <c r="I56669" s="1"/>
      <c r="J56669" s="110"/>
    </row>
    <row r="56670" spans="9:10" x14ac:dyDescent="0.25">
      <c r="I56670" s="1"/>
      <c r="J56670" s="110"/>
    </row>
    <row r="56671" spans="9:10" x14ac:dyDescent="0.25">
      <c r="I56671" s="1"/>
      <c r="J56671" s="110"/>
    </row>
    <row r="56672" spans="9:10" x14ac:dyDescent="0.25">
      <c r="I56672" s="1"/>
      <c r="J56672" s="110"/>
    </row>
    <row r="56673" spans="9:10" x14ac:dyDescent="0.25">
      <c r="I56673" s="1"/>
      <c r="J56673" s="110"/>
    </row>
    <row r="56674" spans="9:10" x14ac:dyDescent="0.25">
      <c r="I56674" s="1"/>
      <c r="J56674" s="110"/>
    </row>
    <row r="56675" spans="9:10" x14ac:dyDescent="0.25">
      <c r="I56675" s="1"/>
      <c r="J56675" s="110"/>
    </row>
    <row r="56676" spans="9:10" x14ac:dyDescent="0.25">
      <c r="I56676" s="1"/>
      <c r="J56676" s="110"/>
    </row>
    <row r="56677" spans="9:10" x14ac:dyDescent="0.25">
      <c r="I56677" s="1"/>
      <c r="J56677" s="110"/>
    </row>
    <row r="56678" spans="9:10" x14ac:dyDescent="0.25">
      <c r="I56678" s="1"/>
      <c r="J56678" s="110"/>
    </row>
    <row r="56679" spans="9:10" x14ac:dyDescent="0.25">
      <c r="I56679" s="1"/>
      <c r="J56679" s="110"/>
    </row>
    <row r="56680" spans="9:10" x14ac:dyDescent="0.25">
      <c r="I56680" s="1"/>
      <c r="J56680" s="110"/>
    </row>
    <row r="56681" spans="9:10" x14ac:dyDescent="0.25">
      <c r="I56681" s="1"/>
      <c r="J56681" s="110"/>
    </row>
    <row r="56682" spans="9:10" x14ac:dyDescent="0.25">
      <c r="I56682" s="1"/>
      <c r="J56682" s="110"/>
    </row>
    <row r="56683" spans="9:10" x14ac:dyDescent="0.25">
      <c r="I56683" s="1"/>
      <c r="J56683" s="110"/>
    </row>
    <row r="56684" spans="9:10" x14ac:dyDescent="0.25">
      <c r="I56684" s="1"/>
      <c r="J56684" s="110"/>
    </row>
    <row r="56685" spans="9:10" x14ac:dyDescent="0.25">
      <c r="I56685" s="1"/>
      <c r="J56685" s="110"/>
    </row>
    <row r="56686" spans="9:10" x14ac:dyDescent="0.25">
      <c r="I56686" s="1"/>
      <c r="J56686" s="110"/>
    </row>
    <row r="56687" spans="9:10" x14ac:dyDescent="0.25">
      <c r="I56687" s="1"/>
      <c r="J56687" s="110"/>
    </row>
    <row r="56688" spans="9:10" x14ac:dyDescent="0.25">
      <c r="I56688" s="1"/>
      <c r="J56688" s="110"/>
    </row>
    <row r="56689" spans="9:10" x14ac:dyDescent="0.25">
      <c r="I56689" s="1"/>
      <c r="J56689" s="110"/>
    </row>
    <row r="56690" spans="9:10" x14ac:dyDescent="0.25">
      <c r="I56690" s="1"/>
      <c r="J56690" s="110"/>
    </row>
    <row r="56691" spans="9:10" x14ac:dyDescent="0.25">
      <c r="I56691" s="1"/>
      <c r="J56691" s="110"/>
    </row>
    <row r="56692" spans="9:10" x14ac:dyDescent="0.25">
      <c r="I56692" s="1"/>
      <c r="J56692" s="110"/>
    </row>
    <row r="56693" spans="9:10" x14ac:dyDescent="0.25">
      <c r="I56693" s="1"/>
      <c r="J56693" s="110"/>
    </row>
    <row r="56694" spans="9:10" x14ac:dyDescent="0.25">
      <c r="I56694" s="1"/>
      <c r="J56694" s="110"/>
    </row>
    <row r="56695" spans="9:10" x14ac:dyDescent="0.25">
      <c r="I56695" s="1"/>
      <c r="J56695" s="110"/>
    </row>
    <row r="56696" spans="9:10" x14ac:dyDescent="0.25">
      <c r="I56696" s="1"/>
      <c r="J56696" s="110"/>
    </row>
    <row r="56697" spans="9:10" x14ac:dyDescent="0.25">
      <c r="I56697" s="1"/>
      <c r="J56697" s="110"/>
    </row>
    <row r="56698" spans="9:10" x14ac:dyDescent="0.25">
      <c r="I56698" s="1"/>
      <c r="J56698" s="110"/>
    </row>
    <row r="56699" spans="9:10" x14ac:dyDescent="0.25">
      <c r="I56699" s="1"/>
      <c r="J56699" s="110"/>
    </row>
    <row r="56700" spans="9:10" x14ac:dyDescent="0.25">
      <c r="I56700" s="1"/>
      <c r="J56700" s="110"/>
    </row>
    <row r="56701" spans="9:10" x14ac:dyDescent="0.25">
      <c r="I56701" s="1"/>
      <c r="J56701" s="110"/>
    </row>
    <row r="56702" spans="9:10" x14ac:dyDescent="0.25">
      <c r="I56702" s="1"/>
      <c r="J56702" s="110"/>
    </row>
    <row r="56703" spans="9:10" x14ac:dyDescent="0.25">
      <c r="I56703" s="1"/>
      <c r="J56703" s="110"/>
    </row>
    <row r="56704" spans="9:10" x14ac:dyDescent="0.25">
      <c r="I56704" s="1"/>
      <c r="J56704" s="110"/>
    </row>
    <row r="56705" spans="9:10" x14ac:dyDescent="0.25">
      <c r="I56705" s="1"/>
      <c r="J56705" s="110"/>
    </row>
    <row r="56706" spans="9:10" x14ac:dyDescent="0.25">
      <c r="I56706" s="1"/>
      <c r="J56706" s="110"/>
    </row>
    <row r="56707" spans="9:10" x14ac:dyDescent="0.25">
      <c r="I56707" s="1"/>
      <c r="J56707" s="110"/>
    </row>
    <row r="56708" spans="9:10" x14ac:dyDescent="0.25">
      <c r="I56708" s="1"/>
      <c r="J56708" s="110"/>
    </row>
    <row r="56709" spans="9:10" x14ac:dyDescent="0.25">
      <c r="I56709" s="1"/>
      <c r="J56709" s="110"/>
    </row>
    <row r="56710" spans="9:10" x14ac:dyDescent="0.25">
      <c r="I56710" s="1"/>
      <c r="J56710" s="110"/>
    </row>
    <row r="56711" spans="9:10" x14ac:dyDescent="0.25">
      <c r="I56711" s="1"/>
      <c r="J56711" s="110"/>
    </row>
    <row r="56712" spans="9:10" x14ac:dyDescent="0.25">
      <c r="I56712" s="1"/>
      <c r="J56712" s="110"/>
    </row>
    <row r="56713" spans="9:10" x14ac:dyDescent="0.25">
      <c r="I56713" s="1"/>
      <c r="J56713" s="110"/>
    </row>
    <row r="56714" spans="9:10" x14ac:dyDescent="0.25">
      <c r="I56714" s="1"/>
      <c r="J56714" s="110"/>
    </row>
    <row r="56715" spans="9:10" x14ac:dyDescent="0.25">
      <c r="I56715" s="1"/>
      <c r="J56715" s="110"/>
    </row>
    <row r="56716" spans="9:10" x14ac:dyDescent="0.25">
      <c r="I56716" s="1"/>
      <c r="J56716" s="110"/>
    </row>
    <row r="56717" spans="9:10" x14ac:dyDescent="0.25">
      <c r="I56717" s="1"/>
      <c r="J56717" s="110"/>
    </row>
    <row r="56718" spans="9:10" x14ac:dyDescent="0.25">
      <c r="I56718" s="1"/>
      <c r="J56718" s="110"/>
    </row>
    <row r="56719" spans="9:10" x14ac:dyDescent="0.25">
      <c r="I56719" s="1"/>
      <c r="J56719" s="110"/>
    </row>
    <row r="56720" spans="9:10" x14ac:dyDescent="0.25">
      <c r="I56720" s="1"/>
      <c r="J56720" s="110"/>
    </row>
    <row r="56721" spans="9:10" x14ac:dyDescent="0.25">
      <c r="I56721" s="1"/>
      <c r="J56721" s="110"/>
    </row>
    <row r="56722" spans="9:10" x14ac:dyDescent="0.25">
      <c r="I56722" s="1"/>
      <c r="J56722" s="110"/>
    </row>
    <row r="56723" spans="9:10" x14ac:dyDescent="0.25">
      <c r="I56723" s="1"/>
      <c r="J56723" s="110"/>
    </row>
    <row r="56724" spans="9:10" x14ac:dyDescent="0.25">
      <c r="I56724" s="1"/>
      <c r="J56724" s="110"/>
    </row>
    <row r="56725" spans="9:10" x14ac:dyDescent="0.25">
      <c r="I56725" s="1"/>
      <c r="J56725" s="110"/>
    </row>
    <row r="56726" spans="9:10" x14ac:dyDescent="0.25">
      <c r="I56726" s="1"/>
      <c r="J56726" s="110"/>
    </row>
    <row r="56727" spans="9:10" x14ac:dyDescent="0.25">
      <c r="I56727" s="1"/>
      <c r="J56727" s="110"/>
    </row>
    <row r="56728" spans="9:10" x14ac:dyDescent="0.25">
      <c r="I56728" s="1"/>
      <c r="J56728" s="110"/>
    </row>
    <row r="56729" spans="9:10" x14ac:dyDescent="0.25">
      <c r="I56729" s="1"/>
      <c r="J56729" s="110"/>
    </row>
    <row r="56730" spans="9:10" x14ac:dyDescent="0.25">
      <c r="I56730" s="1"/>
      <c r="J56730" s="110"/>
    </row>
    <row r="56731" spans="9:10" x14ac:dyDescent="0.25">
      <c r="I56731" s="1"/>
      <c r="J56731" s="110"/>
    </row>
    <row r="56732" spans="9:10" x14ac:dyDescent="0.25">
      <c r="I56732" s="1"/>
      <c r="J56732" s="110"/>
    </row>
    <row r="56733" spans="9:10" x14ac:dyDescent="0.25">
      <c r="I56733" s="1"/>
      <c r="J56733" s="110"/>
    </row>
    <row r="56734" spans="9:10" x14ac:dyDescent="0.25">
      <c r="I56734" s="1"/>
      <c r="J56734" s="110"/>
    </row>
    <row r="56735" spans="9:10" x14ac:dyDescent="0.25">
      <c r="I56735" s="1"/>
      <c r="J56735" s="110"/>
    </row>
    <row r="56736" spans="9:10" x14ac:dyDescent="0.25">
      <c r="I56736" s="1"/>
      <c r="J56736" s="110"/>
    </row>
    <row r="56737" spans="9:10" x14ac:dyDescent="0.25">
      <c r="I56737" s="1"/>
      <c r="J56737" s="110"/>
    </row>
    <row r="56738" spans="9:10" x14ac:dyDescent="0.25">
      <c r="I56738" s="1"/>
      <c r="J56738" s="110"/>
    </row>
    <row r="56739" spans="9:10" x14ac:dyDescent="0.25">
      <c r="I56739" s="1"/>
      <c r="J56739" s="110"/>
    </row>
    <row r="56740" spans="9:10" x14ac:dyDescent="0.25">
      <c r="I56740" s="1"/>
      <c r="J56740" s="110"/>
    </row>
    <row r="56741" spans="9:10" x14ac:dyDescent="0.25">
      <c r="I56741" s="1"/>
      <c r="J56741" s="110"/>
    </row>
    <row r="56742" spans="9:10" x14ac:dyDescent="0.25">
      <c r="I56742" s="1"/>
      <c r="J56742" s="110"/>
    </row>
    <row r="56743" spans="9:10" x14ac:dyDescent="0.25">
      <c r="I56743" s="1"/>
      <c r="J56743" s="110"/>
    </row>
    <row r="56744" spans="9:10" x14ac:dyDescent="0.25">
      <c r="I56744" s="1"/>
      <c r="J56744" s="110"/>
    </row>
    <row r="56745" spans="9:10" x14ac:dyDescent="0.25">
      <c r="I56745" s="1"/>
      <c r="J56745" s="110"/>
    </row>
    <row r="56746" spans="9:10" x14ac:dyDescent="0.25">
      <c r="I56746" s="1"/>
      <c r="J56746" s="110"/>
    </row>
    <row r="56747" spans="9:10" x14ac:dyDescent="0.25">
      <c r="I56747" s="1"/>
      <c r="J56747" s="110"/>
    </row>
    <row r="56748" spans="9:10" x14ac:dyDescent="0.25">
      <c r="I56748" s="1"/>
      <c r="J56748" s="110"/>
    </row>
    <row r="56749" spans="9:10" x14ac:dyDescent="0.25">
      <c r="I56749" s="1"/>
      <c r="J56749" s="110"/>
    </row>
    <row r="56750" spans="9:10" x14ac:dyDescent="0.25">
      <c r="I56750" s="1"/>
      <c r="J56750" s="110"/>
    </row>
    <row r="56751" spans="9:10" x14ac:dyDescent="0.25">
      <c r="I56751" s="1"/>
      <c r="J56751" s="110"/>
    </row>
    <row r="56752" spans="9:10" x14ac:dyDescent="0.25">
      <c r="I56752" s="1"/>
      <c r="J56752" s="110"/>
    </row>
    <row r="56753" spans="9:10" x14ac:dyDescent="0.25">
      <c r="I56753" s="1"/>
      <c r="J56753" s="110"/>
    </row>
    <row r="56754" spans="9:10" x14ac:dyDescent="0.25">
      <c r="I56754" s="1"/>
      <c r="J56754" s="110"/>
    </row>
    <row r="56755" spans="9:10" x14ac:dyDescent="0.25">
      <c r="I56755" s="1"/>
      <c r="J56755" s="110"/>
    </row>
    <row r="56756" spans="9:10" x14ac:dyDescent="0.25">
      <c r="I56756" s="1"/>
      <c r="J56756" s="110"/>
    </row>
    <row r="56757" spans="9:10" x14ac:dyDescent="0.25">
      <c r="I56757" s="1"/>
      <c r="J56757" s="110"/>
    </row>
    <row r="56758" spans="9:10" x14ac:dyDescent="0.25">
      <c r="I56758" s="1"/>
      <c r="J56758" s="110"/>
    </row>
    <row r="56759" spans="9:10" x14ac:dyDescent="0.25">
      <c r="I56759" s="1"/>
      <c r="J56759" s="110"/>
    </row>
    <row r="56760" spans="9:10" x14ac:dyDescent="0.25">
      <c r="I56760" s="1"/>
      <c r="J56760" s="110"/>
    </row>
    <row r="56761" spans="9:10" x14ac:dyDescent="0.25">
      <c r="I56761" s="1"/>
      <c r="J56761" s="110"/>
    </row>
    <row r="56762" spans="9:10" x14ac:dyDescent="0.25">
      <c r="I56762" s="1"/>
      <c r="J56762" s="110"/>
    </row>
    <row r="56763" spans="9:10" x14ac:dyDescent="0.25">
      <c r="I56763" s="1"/>
      <c r="J56763" s="110"/>
    </row>
    <row r="56764" spans="9:10" x14ac:dyDescent="0.25">
      <c r="I56764" s="1"/>
      <c r="J56764" s="110"/>
    </row>
    <row r="56765" spans="9:10" x14ac:dyDescent="0.25">
      <c r="I56765" s="1"/>
      <c r="J56765" s="110"/>
    </row>
    <row r="56766" spans="9:10" x14ac:dyDescent="0.25">
      <c r="I56766" s="1"/>
      <c r="J56766" s="110"/>
    </row>
    <row r="56767" spans="9:10" x14ac:dyDescent="0.25">
      <c r="I56767" s="1"/>
      <c r="J56767" s="110"/>
    </row>
    <row r="56768" spans="9:10" x14ac:dyDescent="0.25">
      <c r="I56768" s="1"/>
      <c r="J56768" s="110"/>
    </row>
    <row r="56769" spans="9:10" x14ac:dyDescent="0.25">
      <c r="I56769" s="1"/>
      <c r="J56769" s="110"/>
    </row>
    <row r="56770" spans="9:10" x14ac:dyDescent="0.25">
      <c r="I56770" s="1"/>
      <c r="J56770" s="110"/>
    </row>
    <row r="56771" spans="9:10" x14ac:dyDescent="0.25">
      <c r="I56771" s="1"/>
      <c r="J56771" s="110"/>
    </row>
    <row r="56772" spans="9:10" x14ac:dyDescent="0.25">
      <c r="I56772" s="1"/>
      <c r="J56772" s="110"/>
    </row>
    <row r="56773" spans="9:10" x14ac:dyDescent="0.25">
      <c r="I56773" s="1"/>
      <c r="J56773" s="110"/>
    </row>
    <row r="56774" spans="9:10" x14ac:dyDescent="0.25">
      <c r="I56774" s="1"/>
      <c r="J56774" s="110"/>
    </row>
    <row r="56775" spans="9:10" x14ac:dyDescent="0.25">
      <c r="I56775" s="1"/>
      <c r="J56775" s="110"/>
    </row>
    <row r="56776" spans="9:10" x14ac:dyDescent="0.25">
      <c r="I56776" s="1"/>
      <c r="J56776" s="110"/>
    </row>
    <row r="56777" spans="9:10" x14ac:dyDescent="0.25">
      <c r="I56777" s="1"/>
      <c r="J56777" s="110"/>
    </row>
    <row r="56778" spans="9:10" x14ac:dyDescent="0.25">
      <c r="I56778" s="1"/>
      <c r="J56778" s="110"/>
    </row>
    <row r="56779" spans="9:10" x14ac:dyDescent="0.25">
      <c r="I56779" s="1"/>
      <c r="J56779" s="110"/>
    </row>
    <row r="56780" spans="9:10" x14ac:dyDescent="0.25">
      <c r="I56780" s="1"/>
      <c r="J56780" s="110"/>
    </row>
    <row r="56781" spans="9:10" x14ac:dyDescent="0.25">
      <c r="I56781" s="1"/>
      <c r="J56781" s="110"/>
    </row>
    <row r="56782" spans="9:10" x14ac:dyDescent="0.25">
      <c r="I56782" s="1"/>
      <c r="J56782" s="110"/>
    </row>
    <row r="56783" spans="9:10" x14ac:dyDescent="0.25">
      <c r="I56783" s="1"/>
      <c r="J56783" s="110"/>
    </row>
    <row r="56784" spans="9:10" x14ac:dyDescent="0.25">
      <c r="I56784" s="1"/>
      <c r="J56784" s="110"/>
    </row>
    <row r="56785" spans="9:10" x14ac:dyDescent="0.25">
      <c r="I56785" s="1"/>
      <c r="J56785" s="110"/>
    </row>
    <row r="56786" spans="9:10" x14ac:dyDescent="0.25">
      <c r="I56786" s="1"/>
      <c r="J56786" s="110"/>
    </row>
    <row r="56787" spans="9:10" x14ac:dyDescent="0.25">
      <c r="I56787" s="1"/>
      <c r="J56787" s="110"/>
    </row>
    <row r="56788" spans="9:10" x14ac:dyDescent="0.25">
      <c r="I56788" s="1"/>
      <c r="J56788" s="110"/>
    </row>
    <row r="56789" spans="9:10" x14ac:dyDescent="0.25">
      <c r="I56789" s="1"/>
      <c r="J56789" s="110"/>
    </row>
    <row r="56790" spans="9:10" x14ac:dyDescent="0.25">
      <c r="I56790" s="1"/>
      <c r="J56790" s="110"/>
    </row>
    <row r="56791" spans="9:10" x14ac:dyDescent="0.25">
      <c r="I56791" s="1"/>
      <c r="J56791" s="110"/>
    </row>
    <row r="56792" spans="9:10" x14ac:dyDescent="0.25">
      <c r="I56792" s="1"/>
      <c r="J56792" s="110"/>
    </row>
    <row r="56793" spans="9:10" x14ac:dyDescent="0.25">
      <c r="I56793" s="1"/>
      <c r="J56793" s="110"/>
    </row>
    <row r="56794" spans="9:10" x14ac:dyDescent="0.25">
      <c r="I56794" s="1"/>
      <c r="J56794" s="110"/>
    </row>
    <row r="56795" spans="9:10" x14ac:dyDescent="0.25">
      <c r="I56795" s="1"/>
      <c r="J56795" s="110"/>
    </row>
    <row r="56796" spans="9:10" x14ac:dyDescent="0.25">
      <c r="I56796" s="1"/>
      <c r="J56796" s="110"/>
    </row>
    <row r="56797" spans="9:10" x14ac:dyDescent="0.25">
      <c r="I56797" s="1"/>
      <c r="J56797" s="110"/>
    </row>
    <row r="56798" spans="9:10" x14ac:dyDescent="0.25">
      <c r="I56798" s="1"/>
      <c r="J56798" s="110"/>
    </row>
    <row r="56799" spans="9:10" x14ac:dyDescent="0.25">
      <c r="I56799" s="1"/>
      <c r="J56799" s="110"/>
    </row>
    <row r="56800" spans="9:10" x14ac:dyDescent="0.25">
      <c r="I56800" s="1"/>
      <c r="J56800" s="110"/>
    </row>
    <row r="56801" spans="9:10" x14ac:dyDescent="0.25">
      <c r="I56801" s="1"/>
      <c r="J56801" s="110"/>
    </row>
    <row r="56802" spans="9:10" x14ac:dyDescent="0.25">
      <c r="I56802" s="1"/>
      <c r="J56802" s="110"/>
    </row>
    <row r="56803" spans="9:10" x14ac:dyDescent="0.25">
      <c r="I56803" s="1"/>
      <c r="J56803" s="110"/>
    </row>
    <row r="56804" spans="9:10" x14ac:dyDescent="0.25">
      <c r="I56804" s="1"/>
      <c r="J56804" s="110"/>
    </row>
    <row r="56805" spans="9:10" x14ac:dyDescent="0.25">
      <c r="I56805" s="1"/>
      <c r="J56805" s="110"/>
    </row>
    <row r="56806" spans="9:10" x14ac:dyDescent="0.25">
      <c r="I56806" s="1"/>
      <c r="J56806" s="110"/>
    </row>
    <row r="56807" spans="9:10" x14ac:dyDescent="0.25">
      <c r="I56807" s="1"/>
      <c r="J56807" s="110"/>
    </row>
    <row r="56808" spans="9:10" x14ac:dyDescent="0.25">
      <c r="I56808" s="1"/>
      <c r="J56808" s="110"/>
    </row>
    <row r="56809" spans="9:10" x14ac:dyDescent="0.25">
      <c r="I56809" s="1"/>
      <c r="J56809" s="110"/>
    </row>
    <row r="56810" spans="9:10" x14ac:dyDescent="0.25">
      <c r="I56810" s="1"/>
      <c r="J56810" s="110"/>
    </row>
    <row r="56811" spans="9:10" x14ac:dyDescent="0.25">
      <c r="I56811" s="1"/>
      <c r="J56811" s="110"/>
    </row>
    <row r="56812" spans="9:10" x14ac:dyDescent="0.25">
      <c r="I56812" s="1"/>
      <c r="J56812" s="110"/>
    </row>
    <row r="56813" spans="9:10" x14ac:dyDescent="0.25">
      <c r="I56813" s="1"/>
      <c r="J56813" s="110"/>
    </row>
    <row r="56814" spans="9:10" x14ac:dyDescent="0.25">
      <c r="I56814" s="1"/>
      <c r="J56814" s="110"/>
    </row>
    <row r="56815" spans="9:10" x14ac:dyDescent="0.25">
      <c r="I56815" s="1"/>
      <c r="J56815" s="110"/>
    </row>
    <row r="56816" spans="9:10" x14ac:dyDescent="0.25">
      <c r="I56816" s="1"/>
      <c r="J56816" s="110"/>
    </row>
    <row r="56817" spans="9:10" x14ac:dyDescent="0.25">
      <c r="I56817" s="1"/>
      <c r="J56817" s="110"/>
    </row>
    <row r="56818" spans="9:10" x14ac:dyDescent="0.25">
      <c r="I56818" s="1"/>
      <c r="J56818" s="110"/>
    </row>
    <row r="56819" spans="9:10" x14ac:dyDescent="0.25">
      <c r="I56819" s="1"/>
      <c r="J56819" s="110"/>
    </row>
    <row r="56820" spans="9:10" x14ac:dyDescent="0.25">
      <c r="I56820" s="1"/>
      <c r="J56820" s="110"/>
    </row>
    <row r="56821" spans="9:10" x14ac:dyDescent="0.25">
      <c r="I56821" s="1"/>
      <c r="J56821" s="110"/>
    </row>
    <row r="56822" spans="9:10" x14ac:dyDescent="0.25">
      <c r="I56822" s="1"/>
      <c r="J56822" s="110"/>
    </row>
    <row r="56823" spans="9:10" x14ac:dyDescent="0.25">
      <c r="I56823" s="1"/>
      <c r="J56823" s="110"/>
    </row>
    <row r="56824" spans="9:10" x14ac:dyDescent="0.25">
      <c r="I56824" s="1"/>
      <c r="J56824" s="110"/>
    </row>
    <row r="56825" spans="9:10" x14ac:dyDescent="0.25">
      <c r="I56825" s="1"/>
      <c r="J56825" s="110"/>
    </row>
    <row r="56826" spans="9:10" x14ac:dyDescent="0.25">
      <c r="I56826" s="1"/>
      <c r="J56826" s="110"/>
    </row>
    <row r="56827" spans="9:10" x14ac:dyDescent="0.25">
      <c r="I56827" s="1"/>
      <c r="J56827" s="110"/>
    </row>
    <row r="56828" spans="9:10" x14ac:dyDescent="0.25">
      <c r="I56828" s="1"/>
      <c r="J56828" s="110"/>
    </row>
    <row r="56829" spans="9:10" x14ac:dyDescent="0.25">
      <c r="I56829" s="1"/>
      <c r="J56829" s="110"/>
    </row>
    <row r="56830" spans="9:10" x14ac:dyDescent="0.25">
      <c r="I56830" s="1"/>
      <c r="J56830" s="110"/>
    </row>
    <row r="56831" spans="9:10" x14ac:dyDescent="0.25">
      <c r="I56831" s="1"/>
      <c r="J56831" s="110"/>
    </row>
    <row r="56832" spans="9:10" x14ac:dyDescent="0.25">
      <c r="I56832" s="1"/>
      <c r="J56832" s="110"/>
    </row>
    <row r="56833" spans="9:10" x14ac:dyDescent="0.25">
      <c r="I56833" s="1"/>
      <c r="J56833" s="110"/>
    </row>
    <row r="56834" spans="9:10" x14ac:dyDescent="0.25">
      <c r="I56834" s="1"/>
      <c r="J56834" s="110"/>
    </row>
    <row r="56835" spans="9:10" x14ac:dyDescent="0.25">
      <c r="I56835" s="1"/>
      <c r="J56835" s="110"/>
    </row>
    <row r="56836" spans="9:10" x14ac:dyDescent="0.25">
      <c r="I56836" s="1"/>
      <c r="J56836" s="110"/>
    </row>
    <row r="56837" spans="9:10" x14ac:dyDescent="0.25">
      <c r="I56837" s="1"/>
      <c r="J56837" s="110"/>
    </row>
    <row r="56838" spans="9:10" x14ac:dyDescent="0.25">
      <c r="I56838" s="1"/>
      <c r="J56838" s="110"/>
    </row>
    <row r="56839" spans="9:10" x14ac:dyDescent="0.25">
      <c r="I56839" s="1"/>
      <c r="J56839" s="110"/>
    </row>
    <row r="56840" spans="9:10" x14ac:dyDescent="0.25">
      <c r="I56840" s="1"/>
      <c r="J56840" s="110"/>
    </row>
    <row r="56841" spans="9:10" x14ac:dyDescent="0.25">
      <c r="I56841" s="1"/>
      <c r="J56841" s="110"/>
    </row>
    <row r="56842" spans="9:10" x14ac:dyDescent="0.25">
      <c r="I56842" s="1"/>
      <c r="J56842" s="110"/>
    </row>
    <row r="56843" spans="9:10" x14ac:dyDescent="0.25">
      <c r="I56843" s="1"/>
      <c r="J56843" s="110"/>
    </row>
    <row r="56844" spans="9:10" x14ac:dyDescent="0.25">
      <c r="I56844" s="1"/>
      <c r="J56844" s="110"/>
    </row>
    <row r="56845" spans="9:10" x14ac:dyDescent="0.25">
      <c r="I56845" s="1"/>
      <c r="J56845" s="110"/>
    </row>
    <row r="56846" spans="9:10" x14ac:dyDescent="0.25">
      <c r="I56846" s="1"/>
      <c r="J56846" s="110"/>
    </row>
    <row r="56847" spans="9:10" x14ac:dyDescent="0.25">
      <c r="I56847" s="1"/>
      <c r="J56847" s="110"/>
    </row>
    <row r="56848" spans="9:10" x14ac:dyDescent="0.25">
      <c r="I56848" s="1"/>
      <c r="J56848" s="110"/>
    </row>
    <row r="56849" spans="9:10" x14ac:dyDescent="0.25">
      <c r="I56849" s="1"/>
      <c r="J56849" s="110"/>
    </row>
    <row r="56850" spans="9:10" x14ac:dyDescent="0.25">
      <c r="I56850" s="1"/>
      <c r="J56850" s="110"/>
    </row>
    <row r="56851" spans="9:10" x14ac:dyDescent="0.25">
      <c r="I56851" s="1"/>
      <c r="J56851" s="110"/>
    </row>
    <row r="56852" spans="9:10" x14ac:dyDescent="0.25">
      <c r="I56852" s="1"/>
      <c r="J56852" s="110"/>
    </row>
    <row r="56853" spans="9:10" x14ac:dyDescent="0.25">
      <c r="I56853" s="1"/>
      <c r="J56853" s="110"/>
    </row>
    <row r="56854" spans="9:10" x14ac:dyDescent="0.25">
      <c r="I56854" s="1"/>
      <c r="J56854" s="110"/>
    </row>
    <row r="56855" spans="9:10" x14ac:dyDescent="0.25">
      <c r="I56855" s="1"/>
      <c r="J56855" s="110"/>
    </row>
    <row r="56856" spans="9:10" x14ac:dyDescent="0.25">
      <c r="I56856" s="1"/>
      <c r="J56856" s="110"/>
    </row>
    <row r="56857" spans="9:10" x14ac:dyDescent="0.25">
      <c r="I56857" s="1"/>
      <c r="J56857" s="110"/>
    </row>
    <row r="56858" spans="9:10" x14ac:dyDescent="0.25">
      <c r="I56858" s="1"/>
      <c r="J56858" s="110"/>
    </row>
    <row r="56859" spans="9:10" x14ac:dyDescent="0.25">
      <c r="I56859" s="1"/>
      <c r="J56859" s="110"/>
    </row>
    <row r="56860" spans="9:10" x14ac:dyDescent="0.25">
      <c r="I56860" s="1"/>
      <c r="J56860" s="110"/>
    </row>
    <row r="56861" spans="9:10" x14ac:dyDescent="0.25">
      <c r="I56861" s="1"/>
      <c r="J56861" s="110"/>
    </row>
    <row r="56862" spans="9:10" x14ac:dyDescent="0.25">
      <c r="I56862" s="1"/>
      <c r="J56862" s="110"/>
    </row>
    <row r="56863" spans="9:10" x14ac:dyDescent="0.25">
      <c r="I56863" s="1"/>
      <c r="J56863" s="110"/>
    </row>
    <row r="56864" spans="9:10" x14ac:dyDescent="0.25">
      <c r="I56864" s="1"/>
      <c r="J56864" s="110"/>
    </row>
    <row r="56865" spans="9:10" x14ac:dyDescent="0.25">
      <c r="I56865" s="1"/>
      <c r="J56865" s="110"/>
    </row>
    <row r="56866" spans="9:10" x14ac:dyDescent="0.25">
      <c r="I56866" s="1"/>
      <c r="J56866" s="110"/>
    </row>
    <row r="56867" spans="9:10" x14ac:dyDescent="0.25">
      <c r="I56867" s="1"/>
      <c r="J56867" s="110"/>
    </row>
    <row r="56868" spans="9:10" x14ac:dyDescent="0.25">
      <c r="I56868" s="1"/>
      <c r="J56868" s="110"/>
    </row>
    <row r="56869" spans="9:10" x14ac:dyDescent="0.25">
      <c r="I56869" s="1"/>
      <c r="J56869" s="110"/>
    </row>
    <row r="56870" spans="9:10" x14ac:dyDescent="0.25">
      <c r="I56870" s="1"/>
      <c r="J56870" s="110"/>
    </row>
    <row r="56871" spans="9:10" x14ac:dyDescent="0.25">
      <c r="I56871" s="1"/>
      <c r="J56871" s="110"/>
    </row>
    <row r="56872" spans="9:10" x14ac:dyDescent="0.25">
      <c r="I56872" s="1"/>
      <c r="J56872" s="110"/>
    </row>
    <row r="56873" spans="9:10" x14ac:dyDescent="0.25">
      <c r="I56873" s="1"/>
      <c r="J56873" s="110"/>
    </row>
    <row r="56874" spans="9:10" x14ac:dyDescent="0.25">
      <c r="I56874" s="1"/>
      <c r="J56874" s="110"/>
    </row>
    <row r="56875" spans="9:10" x14ac:dyDescent="0.25">
      <c r="I56875" s="1"/>
      <c r="J56875" s="110"/>
    </row>
    <row r="56876" spans="9:10" x14ac:dyDescent="0.25">
      <c r="I56876" s="1"/>
      <c r="J56876" s="110"/>
    </row>
    <row r="56877" spans="9:10" x14ac:dyDescent="0.25">
      <c r="I56877" s="1"/>
      <c r="J56877" s="110"/>
    </row>
    <row r="56878" spans="9:10" x14ac:dyDescent="0.25">
      <c r="I56878" s="1"/>
      <c r="J56878" s="110"/>
    </row>
    <row r="56879" spans="9:10" x14ac:dyDescent="0.25">
      <c r="I56879" s="1"/>
      <c r="J56879" s="110"/>
    </row>
    <row r="56880" spans="9:10" x14ac:dyDescent="0.25">
      <c r="I56880" s="1"/>
      <c r="J56880" s="110"/>
    </row>
    <row r="56881" spans="9:10" x14ac:dyDescent="0.25">
      <c r="I56881" s="1"/>
      <c r="J56881" s="110"/>
    </row>
    <row r="56882" spans="9:10" x14ac:dyDescent="0.25">
      <c r="I56882" s="1"/>
      <c r="J56882" s="110"/>
    </row>
    <row r="56883" spans="9:10" x14ac:dyDescent="0.25">
      <c r="I56883" s="1"/>
      <c r="J56883" s="110"/>
    </row>
    <row r="56884" spans="9:10" x14ac:dyDescent="0.25">
      <c r="I56884" s="1"/>
      <c r="J56884" s="110"/>
    </row>
    <row r="56885" spans="9:10" x14ac:dyDescent="0.25">
      <c r="I56885" s="1"/>
      <c r="J56885" s="110"/>
    </row>
    <row r="56886" spans="9:10" x14ac:dyDescent="0.25">
      <c r="I56886" s="1"/>
      <c r="J56886" s="110"/>
    </row>
    <row r="56887" spans="9:10" x14ac:dyDescent="0.25">
      <c r="I56887" s="1"/>
      <c r="J56887" s="110"/>
    </row>
    <row r="56888" spans="9:10" x14ac:dyDescent="0.25">
      <c r="I56888" s="1"/>
      <c r="J56888" s="110"/>
    </row>
    <row r="56889" spans="9:10" x14ac:dyDescent="0.25">
      <c r="I56889" s="1"/>
      <c r="J56889" s="110"/>
    </row>
    <row r="56890" spans="9:10" x14ac:dyDescent="0.25">
      <c r="I56890" s="1"/>
      <c r="J56890" s="110"/>
    </row>
    <row r="56891" spans="9:10" x14ac:dyDescent="0.25">
      <c r="I56891" s="1"/>
      <c r="J56891" s="110"/>
    </row>
    <row r="56892" spans="9:10" x14ac:dyDescent="0.25">
      <c r="I56892" s="1"/>
      <c r="J56892" s="110"/>
    </row>
    <row r="56893" spans="9:10" x14ac:dyDescent="0.25">
      <c r="I56893" s="1"/>
      <c r="J56893" s="110"/>
    </row>
    <row r="56894" spans="9:10" x14ac:dyDescent="0.25">
      <c r="I56894" s="1"/>
      <c r="J56894" s="110"/>
    </row>
    <row r="56895" spans="9:10" x14ac:dyDescent="0.25">
      <c r="I56895" s="1"/>
      <c r="J56895" s="110"/>
    </row>
    <row r="56896" spans="9:10" x14ac:dyDescent="0.25">
      <c r="I56896" s="1"/>
      <c r="J56896" s="110"/>
    </row>
    <row r="56897" spans="9:10" x14ac:dyDescent="0.25">
      <c r="I56897" s="1"/>
      <c r="J56897" s="110"/>
    </row>
    <row r="56898" spans="9:10" x14ac:dyDescent="0.25">
      <c r="I56898" s="1"/>
      <c r="J56898" s="110"/>
    </row>
    <row r="56899" spans="9:10" x14ac:dyDescent="0.25">
      <c r="I56899" s="1"/>
      <c r="J56899" s="110"/>
    </row>
    <row r="56900" spans="9:10" x14ac:dyDescent="0.25">
      <c r="I56900" s="1"/>
      <c r="J56900" s="110"/>
    </row>
    <row r="56901" spans="9:10" x14ac:dyDescent="0.25">
      <c r="I56901" s="1"/>
      <c r="J56901" s="110"/>
    </row>
    <row r="56902" spans="9:10" x14ac:dyDescent="0.25">
      <c r="I56902" s="1"/>
      <c r="J56902" s="110"/>
    </row>
    <row r="56903" spans="9:10" x14ac:dyDescent="0.25">
      <c r="I56903" s="1"/>
      <c r="J56903" s="110"/>
    </row>
    <row r="56904" spans="9:10" x14ac:dyDescent="0.25">
      <c r="I56904" s="1"/>
      <c r="J56904" s="110"/>
    </row>
    <row r="56905" spans="9:10" x14ac:dyDescent="0.25">
      <c r="I56905" s="1"/>
      <c r="J56905" s="110"/>
    </row>
    <row r="56906" spans="9:10" x14ac:dyDescent="0.25">
      <c r="I56906" s="1"/>
      <c r="J56906" s="110"/>
    </row>
    <row r="56907" spans="9:10" x14ac:dyDescent="0.25">
      <c r="I56907" s="1"/>
      <c r="J56907" s="110"/>
    </row>
    <row r="56908" spans="9:10" x14ac:dyDescent="0.25">
      <c r="I56908" s="1"/>
      <c r="J56908" s="110"/>
    </row>
    <row r="56909" spans="9:10" x14ac:dyDescent="0.25">
      <c r="I56909" s="1"/>
      <c r="J56909" s="110"/>
    </row>
    <row r="56910" spans="9:10" x14ac:dyDescent="0.25">
      <c r="I56910" s="1"/>
      <c r="J56910" s="110"/>
    </row>
    <row r="56911" spans="9:10" x14ac:dyDescent="0.25">
      <c r="I56911" s="1"/>
      <c r="J56911" s="110"/>
    </row>
    <row r="56912" spans="9:10" x14ac:dyDescent="0.25">
      <c r="I56912" s="1"/>
      <c r="J56912" s="110"/>
    </row>
    <row r="56913" spans="9:10" x14ac:dyDescent="0.25">
      <c r="I56913" s="1"/>
      <c r="J56913" s="110"/>
    </row>
    <row r="56914" spans="9:10" x14ac:dyDescent="0.25">
      <c r="I56914" s="1"/>
      <c r="J56914" s="110"/>
    </row>
    <row r="56915" spans="9:10" x14ac:dyDescent="0.25">
      <c r="I56915" s="1"/>
      <c r="J56915" s="110"/>
    </row>
    <row r="56916" spans="9:10" x14ac:dyDescent="0.25">
      <c r="I56916" s="1"/>
      <c r="J56916" s="110"/>
    </row>
    <row r="56917" spans="9:10" x14ac:dyDescent="0.25">
      <c r="I56917" s="1"/>
      <c r="J56917" s="110"/>
    </row>
    <row r="56918" spans="9:10" x14ac:dyDescent="0.25">
      <c r="I56918" s="1"/>
      <c r="J56918" s="110"/>
    </row>
    <row r="56919" spans="9:10" x14ac:dyDescent="0.25">
      <c r="I56919" s="1"/>
      <c r="J56919" s="110"/>
    </row>
    <row r="56920" spans="9:10" x14ac:dyDescent="0.25">
      <c r="I56920" s="1"/>
      <c r="J56920" s="110"/>
    </row>
    <row r="56921" spans="9:10" x14ac:dyDescent="0.25">
      <c r="I56921" s="1"/>
      <c r="J56921" s="110"/>
    </row>
    <row r="56922" spans="9:10" x14ac:dyDescent="0.25">
      <c r="I56922" s="1"/>
      <c r="J56922" s="110"/>
    </row>
    <row r="56923" spans="9:10" x14ac:dyDescent="0.25">
      <c r="I56923" s="1"/>
      <c r="J56923" s="110"/>
    </row>
    <row r="56924" spans="9:10" x14ac:dyDescent="0.25">
      <c r="I56924" s="1"/>
      <c r="J56924" s="110"/>
    </row>
    <row r="56925" spans="9:10" x14ac:dyDescent="0.25">
      <c r="I56925" s="1"/>
      <c r="J56925" s="110"/>
    </row>
    <row r="56926" spans="9:10" x14ac:dyDescent="0.25">
      <c r="I56926" s="1"/>
      <c r="J56926" s="110"/>
    </row>
    <row r="56927" spans="9:10" x14ac:dyDescent="0.25">
      <c r="I56927" s="1"/>
      <c r="J56927" s="110"/>
    </row>
    <row r="56928" spans="9:10" x14ac:dyDescent="0.25">
      <c r="I56928" s="1"/>
      <c r="J56928" s="110"/>
    </row>
    <row r="56929" spans="9:10" x14ac:dyDescent="0.25">
      <c r="I56929" s="1"/>
      <c r="J56929" s="110"/>
    </row>
    <row r="56930" spans="9:10" x14ac:dyDescent="0.25">
      <c r="I56930" s="1"/>
      <c r="J56930" s="110"/>
    </row>
    <row r="56931" spans="9:10" x14ac:dyDescent="0.25">
      <c r="I56931" s="1"/>
      <c r="J56931" s="110"/>
    </row>
    <row r="56932" spans="9:10" x14ac:dyDescent="0.25">
      <c r="I56932" s="1"/>
      <c r="J56932" s="110"/>
    </row>
    <row r="56933" spans="9:10" x14ac:dyDescent="0.25">
      <c r="I56933" s="1"/>
      <c r="J56933" s="110"/>
    </row>
    <row r="56934" spans="9:10" x14ac:dyDescent="0.25">
      <c r="I56934" s="1"/>
      <c r="J56934" s="110"/>
    </row>
    <row r="56935" spans="9:10" x14ac:dyDescent="0.25">
      <c r="I56935" s="1"/>
      <c r="J56935" s="110"/>
    </row>
    <row r="56936" spans="9:10" x14ac:dyDescent="0.25">
      <c r="I56936" s="1"/>
      <c r="J56936" s="110"/>
    </row>
    <row r="56937" spans="9:10" x14ac:dyDescent="0.25">
      <c r="I56937" s="1"/>
      <c r="J56937" s="110"/>
    </row>
    <row r="56938" spans="9:10" x14ac:dyDescent="0.25">
      <c r="I56938" s="1"/>
      <c r="J56938" s="110"/>
    </row>
    <row r="56939" spans="9:10" x14ac:dyDescent="0.25">
      <c r="I56939" s="1"/>
      <c r="J56939" s="110"/>
    </row>
    <row r="56940" spans="9:10" x14ac:dyDescent="0.25">
      <c r="I56940" s="1"/>
      <c r="J56940" s="110"/>
    </row>
    <row r="56941" spans="9:10" x14ac:dyDescent="0.25">
      <c r="I56941" s="1"/>
      <c r="J56941" s="110"/>
    </row>
    <row r="56942" spans="9:10" x14ac:dyDescent="0.25">
      <c r="I56942" s="1"/>
      <c r="J56942" s="110"/>
    </row>
    <row r="56943" spans="9:10" x14ac:dyDescent="0.25">
      <c r="I56943" s="1"/>
      <c r="J56943" s="110"/>
    </row>
    <row r="56944" spans="9:10" x14ac:dyDescent="0.25">
      <c r="I56944" s="1"/>
      <c r="J56944" s="110"/>
    </row>
    <row r="56945" spans="9:10" x14ac:dyDescent="0.25">
      <c r="I56945" s="1"/>
      <c r="J56945" s="110"/>
    </row>
    <row r="56946" spans="9:10" x14ac:dyDescent="0.25">
      <c r="I56946" s="1"/>
      <c r="J56946" s="110"/>
    </row>
    <row r="56947" spans="9:10" x14ac:dyDescent="0.25">
      <c r="I56947" s="1"/>
      <c r="J56947" s="110"/>
    </row>
    <row r="56948" spans="9:10" x14ac:dyDescent="0.25">
      <c r="I56948" s="1"/>
      <c r="J56948" s="110"/>
    </row>
    <row r="56949" spans="9:10" x14ac:dyDescent="0.25">
      <c r="I56949" s="1"/>
      <c r="J56949" s="110"/>
    </row>
    <row r="56950" spans="9:10" x14ac:dyDescent="0.25">
      <c r="I56950" s="1"/>
      <c r="J56950" s="110"/>
    </row>
    <row r="56951" spans="9:10" x14ac:dyDescent="0.25">
      <c r="I56951" s="1"/>
      <c r="J56951" s="110"/>
    </row>
    <row r="56952" spans="9:10" x14ac:dyDescent="0.25">
      <c r="I56952" s="1"/>
      <c r="J56952" s="110"/>
    </row>
    <row r="56953" spans="9:10" x14ac:dyDescent="0.25">
      <c r="I56953" s="1"/>
      <c r="J56953" s="110"/>
    </row>
    <row r="56954" spans="9:10" x14ac:dyDescent="0.25">
      <c r="I56954" s="1"/>
      <c r="J56954" s="110"/>
    </row>
    <row r="56955" spans="9:10" x14ac:dyDescent="0.25">
      <c r="I56955" s="1"/>
      <c r="J56955" s="110"/>
    </row>
    <row r="56956" spans="9:10" x14ac:dyDescent="0.25">
      <c r="I56956" s="1"/>
      <c r="J56956" s="110"/>
    </row>
    <row r="56957" spans="9:10" x14ac:dyDescent="0.25">
      <c r="I56957" s="1"/>
      <c r="J56957" s="110"/>
    </row>
    <row r="56958" spans="9:10" x14ac:dyDescent="0.25">
      <c r="I56958" s="1"/>
      <c r="J56958" s="110"/>
    </row>
    <row r="56959" spans="9:10" x14ac:dyDescent="0.25">
      <c r="I56959" s="1"/>
      <c r="J56959" s="110"/>
    </row>
    <row r="56960" spans="9:10" x14ac:dyDescent="0.25">
      <c r="I56960" s="1"/>
      <c r="J56960" s="110"/>
    </row>
    <row r="56961" spans="9:10" x14ac:dyDescent="0.25">
      <c r="I56961" s="1"/>
      <c r="J56961" s="110"/>
    </row>
    <row r="56962" spans="9:10" x14ac:dyDescent="0.25">
      <c r="I56962" s="1"/>
      <c r="J56962" s="110"/>
    </row>
    <row r="56963" spans="9:10" x14ac:dyDescent="0.25">
      <c r="I56963" s="1"/>
      <c r="J56963" s="110"/>
    </row>
    <row r="56964" spans="9:10" x14ac:dyDescent="0.25">
      <c r="I56964" s="1"/>
      <c r="J56964" s="110"/>
    </row>
    <row r="56965" spans="9:10" x14ac:dyDescent="0.25">
      <c r="I56965" s="1"/>
      <c r="J56965" s="110"/>
    </row>
    <row r="56966" spans="9:10" x14ac:dyDescent="0.25">
      <c r="I56966" s="1"/>
      <c r="J56966" s="110"/>
    </row>
    <row r="56967" spans="9:10" x14ac:dyDescent="0.25">
      <c r="I56967" s="1"/>
      <c r="J56967" s="110"/>
    </row>
    <row r="56968" spans="9:10" x14ac:dyDescent="0.25">
      <c r="I56968" s="1"/>
      <c r="J56968" s="110"/>
    </row>
    <row r="56969" spans="9:10" x14ac:dyDescent="0.25">
      <c r="I56969" s="1"/>
      <c r="J56969" s="110"/>
    </row>
    <row r="56970" spans="9:10" x14ac:dyDescent="0.25">
      <c r="I56970" s="1"/>
      <c r="J56970" s="110"/>
    </row>
    <row r="56971" spans="9:10" x14ac:dyDescent="0.25">
      <c r="I56971" s="1"/>
      <c r="J56971" s="110"/>
    </row>
    <row r="56972" spans="9:10" x14ac:dyDescent="0.25">
      <c r="I56972" s="1"/>
      <c r="J56972" s="110"/>
    </row>
    <row r="56973" spans="9:10" x14ac:dyDescent="0.25">
      <c r="I56973" s="1"/>
      <c r="J56973" s="110"/>
    </row>
    <row r="56974" spans="9:10" x14ac:dyDescent="0.25">
      <c r="I56974" s="1"/>
      <c r="J56974" s="110"/>
    </row>
    <row r="56975" spans="9:10" x14ac:dyDescent="0.25">
      <c r="I56975" s="1"/>
      <c r="J56975" s="110"/>
    </row>
    <row r="56976" spans="9:10" x14ac:dyDescent="0.25">
      <c r="I56976" s="1"/>
      <c r="J56976" s="110"/>
    </row>
    <row r="56977" spans="9:10" x14ac:dyDescent="0.25">
      <c r="I56977" s="1"/>
      <c r="J56977" s="110"/>
    </row>
    <row r="56978" spans="9:10" x14ac:dyDescent="0.25">
      <c r="I56978" s="1"/>
      <c r="J56978" s="110"/>
    </row>
    <row r="56979" spans="9:10" x14ac:dyDescent="0.25">
      <c r="I56979" s="1"/>
      <c r="J56979" s="110"/>
    </row>
    <row r="56980" spans="9:10" x14ac:dyDescent="0.25">
      <c r="I56980" s="1"/>
      <c r="J56980" s="110"/>
    </row>
    <row r="56981" spans="9:10" x14ac:dyDescent="0.25">
      <c r="I56981" s="1"/>
      <c r="J56981" s="110"/>
    </row>
    <row r="56982" spans="9:10" x14ac:dyDescent="0.25">
      <c r="I56982" s="1"/>
      <c r="J56982" s="110"/>
    </row>
    <row r="56983" spans="9:10" x14ac:dyDescent="0.25">
      <c r="I56983" s="1"/>
      <c r="J56983" s="110"/>
    </row>
    <row r="56984" spans="9:10" x14ac:dyDescent="0.25">
      <c r="I56984" s="1"/>
      <c r="J56984" s="110"/>
    </row>
    <row r="56985" spans="9:10" x14ac:dyDescent="0.25">
      <c r="I56985" s="1"/>
      <c r="J56985" s="110"/>
    </row>
    <row r="56986" spans="9:10" x14ac:dyDescent="0.25">
      <c r="I56986" s="1"/>
      <c r="J56986" s="110"/>
    </row>
    <row r="56987" spans="9:10" x14ac:dyDescent="0.25">
      <c r="I56987" s="1"/>
      <c r="J56987" s="110"/>
    </row>
    <row r="56988" spans="9:10" x14ac:dyDescent="0.25">
      <c r="I56988" s="1"/>
      <c r="J56988" s="110"/>
    </row>
    <row r="56989" spans="9:10" x14ac:dyDescent="0.25">
      <c r="I56989" s="1"/>
      <c r="J56989" s="110"/>
    </row>
    <row r="56990" spans="9:10" x14ac:dyDescent="0.25">
      <c r="I56990" s="1"/>
      <c r="J56990" s="110"/>
    </row>
    <row r="56991" spans="9:10" x14ac:dyDescent="0.25">
      <c r="I56991" s="1"/>
      <c r="J56991" s="110"/>
    </row>
    <row r="56992" spans="9:10" x14ac:dyDescent="0.25">
      <c r="I56992" s="1"/>
      <c r="J56992" s="110"/>
    </row>
    <row r="56993" spans="9:10" x14ac:dyDescent="0.25">
      <c r="I56993" s="1"/>
      <c r="J56993" s="110"/>
    </row>
    <row r="56994" spans="9:10" x14ac:dyDescent="0.25">
      <c r="I56994" s="1"/>
      <c r="J56994" s="110"/>
    </row>
    <row r="56995" spans="9:10" x14ac:dyDescent="0.25">
      <c r="I56995" s="1"/>
      <c r="J56995" s="110"/>
    </row>
    <row r="56996" spans="9:10" x14ac:dyDescent="0.25">
      <c r="I56996" s="1"/>
      <c r="J56996" s="110"/>
    </row>
    <row r="56997" spans="9:10" x14ac:dyDescent="0.25">
      <c r="I56997" s="1"/>
      <c r="J56997" s="110"/>
    </row>
    <row r="56998" spans="9:10" x14ac:dyDescent="0.25">
      <c r="I56998" s="1"/>
      <c r="J56998" s="110"/>
    </row>
    <row r="56999" spans="9:10" x14ac:dyDescent="0.25">
      <c r="I56999" s="1"/>
      <c r="J56999" s="110"/>
    </row>
    <row r="57000" spans="9:10" x14ac:dyDescent="0.25">
      <c r="I57000" s="1"/>
      <c r="J57000" s="110"/>
    </row>
    <row r="57001" spans="9:10" x14ac:dyDescent="0.25">
      <c r="I57001" s="1"/>
      <c r="J57001" s="110"/>
    </row>
    <row r="57002" spans="9:10" x14ac:dyDescent="0.25">
      <c r="I57002" s="1"/>
      <c r="J57002" s="110"/>
    </row>
    <row r="57003" spans="9:10" x14ac:dyDescent="0.25">
      <c r="I57003" s="1"/>
      <c r="J57003" s="110"/>
    </row>
    <row r="57004" spans="9:10" x14ac:dyDescent="0.25">
      <c r="I57004" s="1"/>
      <c r="J57004" s="110"/>
    </row>
    <row r="57005" spans="9:10" x14ac:dyDescent="0.25">
      <c r="I57005" s="1"/>
      <c r="J57005" s="110"/>
    </row>
    <row r="57006" spans="9:10" x14ac:dyDescent="0.25">
      <c r="I57006" s="1"/>
      <c r="J57006" s="110"/>
    </row>
    <row r="57007" spans="9:10" x14ac:dyDescent="0.25">
      <c r="I57007" s="1"/>
      <c r="J57007" s="110"/>
    </row>
    <row r="57008" spans="9:10" x14ac:dyDescent="0.25">
      <c r="I57008" s="1"/>
      <c r="J57008" s="110"/>
    </row>
    <row r="57009" spans="9:10" x14ac:dyDescent="0.25">
      <c r="I57009" s="1"/>
      <c r="J57009" s="110"/>
    </row>
    <row r="57010" spans="9:10" x14ac:dyDescent="0.25">
      <c r="I57010" s="1"/>
      <c r="J57010" s="110"/>
    </row>
    <row r="57011" spans="9:10" x14ac:dyDescent="0.25">
      <c r="I57011" s="1"/>
      <c r="J57011" s="110"/>
    </row>
    <row r="57012" spans="9:10" x14ac:dyDescent="0.25">
      <c r="I57012" s="1"/>
      <c r="J57012" s="110"/>
    </row>
    <row r="57013" spans="9:10" x14ac:dyDescent="0.25">
      <c r="I57013" s="1"/>
      <c r="J57013" s="110"/>
    </row>
    <row r="57014" spans="9:10" x14ac:dyDescent="0.25">
      <c r="I57014" s="1"/>
      <c r="J57014" s="110"/>
    </row>
    <row r="57015" spans="9:10" x14ac:dyDescent="0.25">
      <c r="I57015" s="1"/>
      <c r="J57015" s="110"/>
    </row>
    <row r="57016" spans="9:10" x14ac:dyDescent="0.25">
      <c r="I57016" s="1"/>
      <c r="J57016" s="110"/>
    </row>
    <row r="57017" spans="9:10" x14ac:dyDescent="0.25">
      <c r="I57017" s="1"/>
      <c r="J57017" s="110"/>
    </row>
    <row r="57018" spans="9:10" x14ac:dyDescent="0.25">
      <c r="I57018" s="1"/>
      <c r="J57018" s="110"/>
    </row>
    <row r="57019" spans="9:10" x14ac:dyDescent="0.25">
      <c r="I57019" s="1"/>
      <c r="J57019" s="110"/>
    </row>
    <row r="57020" spans="9:10" x14ac:dyDescent="0.25">
      <c r="I57020" s="1"/>
      <c r="J57020" s="110"/>
    </row>
    <row r="57021" spans="9:10" x14ac:dyDescent="0.25">
      <c r="I57021" s="1"/>
      <c r="J57021" s="110"/>
    </row>
    <row r="57022" spans="9:10" x14ac:dyDescent="0.25">
      <c r="I57022" s="1"/>
      <c r="J57022" s="110"/>
    </row>
    <row r="57023" spans="9:10" x14ac:dyDescent="0.25">
      <c r="I57023" s="1"/>
      <c r="J57023" s="110"/>
    </row>
    <row r="57024" spans="9:10" x14ac:dyDescent="0.25">
      <c r="I57024" s="1"/>
      <c r="J57024" s="110"/>
    </row>
    <row r="57025" spans="9:10" x14ac:dyDescent="0.25">
      <c r="I57025" s="1"/>
      <c r="J57025" s="110"/>
    </row>
    <row r="57026" spans="9:10" x14ac:dyDescent="0.25">
      <c r="I57026" s="1"/>
      <c r="J57026" s="110"/>
    </row>
    <row r="57027" spans="9:10" x14ac:dyDescent="0.25">
      <c r="I57027" s="1"/>
      <c r="J57027" s="110"/>
    </row>
    <row r="57028" spans="9:10" x14ac:dyDescent="0.25">
      <c r="I57028" s="1"/>
      <c r="J57028" s="110"/>
    </row>
    <row r="57029" spans="9:10" x14ac:dyDescent="0.25">
      <c r="I57029" s="1"/>
      <c r="J57029" s="110"/>
    </row>
    <row r="57030" spans="9:10" x14ac:dyDescent="0.25">
      <c r="I57030" s="1"/>
      <c r="J57030" s="110"/>
    </row>
    <row r="57031" spans="9:10" x14ac:dyDescent="0.25">
      <c r="I57031" s="1"/>
      <c r="J57031" s="110"/>
    </row>
    <row r="57032" spans="9:10" x14ac:dyDescent="0.25">
      <c r="I57032" s="1"/>
      <c r="J57032" s="110"/>
    </row>
    <row r="57033" spans="9:10" x14ac:dyDescent="0.25">
      <c r="I57033" s="1"/>
      <c r="J57033" s="110"/>
    </row>
    <row r="57034" spans="9:10" x14ac:dyDescent="0.25">
      <c r="I57034" s="1"/>
      <c r="J57034" s="110"/>
    </row>
    <row r="57035" spans="9:10" x14ac:dyDescent="0.25">
      <c r="I57035" s="1"/>
      <c r="J57035" s="110"/>
    </row>
    <row r="57036" spans="9:10" x14ac:dyDescent="0.25">
      <c r="I57036" s="1"/>
      <c r="J57036" s="110"/>
    </row>
    <row r="57037" spans="9:10" x14ac:dyDescent="0.25">
      <c r="I57037" s="1"/>
      <c r="J57037" s="110"/>
    </row>
    <row r="57038" spans="9:10" x14ac:dyDescent="0.25">
      <c r="I57038" s="1"/>
      <c r="J57038" s="110"/>
    </row>
    <row r="57039" spans="9:10" x14ac:dyDescent="0.25">
      <c r="I57039" s="1"/>
      <c r="J57039" s="110"/>
    </row>
    <row r="57040" spans="9:10" x14ac:dyDescent="0.25">
      <c r="I57040" s="1"/>
      <c r="J57040" s="110"/>
    </row>
    <row r="57041" spans="9:10" x14ac:dyDescent="0.25">
      <c r="I57041" s="1"/>
      <c r="J57041" s="110"/>
    </row>
    <row r="57042" spans="9:10" x14ac:dyDescent="0.25">
      <c r="I57042" s="1"/>
      <c r="J57042" s="110"/>
    </row>
    <row r="57043" spans="9:10" x14ac:dyDescent="0.25">
      <c r="I57043" s="1"/>
      <c r="J57043" s="110"/>
    </row>
    <row r="57044" spans="9:10" x14ac:dyDescent="0.25">
      <c r="I57044" s="1"/>
      <c r="J57044" s="110"/>
    </row>
    <row r="57045" spans="9:10" x14ac:dyDescent="0.25">
      <c r="I57045" s="1"/>
      <c r="J57045" s="110"/>
    </row>
    <row r="57046" spans="9:10" x14ac:dyDescent="0.25">
      <c r="I57046" s="1"/>
      <c r="J57046" s="110"/>
    </row>
    <row r="57047" spans="9:10" x14ac:dyDescent="0.25">
      <c r="I57047" s="1"/>
      <c r="J57047" s="110"/>
    </row>
    <row r="57048" spans="9:10" x14ac:dyDescent="0.25">
      <c r="I57048" s="1"/>
      <c r="J57048" s="110"/>
    </row>
    <row r="57049" spans="9:10" x14ac:dyDescent="0.25">
      <c r="I57049" s="1"/>
      <c r="J57049" s="110"/>
    </row>
    <row r="57050" spans="9:10" x14ac:dyDescent="0.25">
      <c r="I57050" s="1"/>
      <c r="J57050" s="110"/>
    </row>
    <row r="57051" spans="9:10" x14ac:dyDescent="0.25">
      <c r="I57051" s="1"/>
      <c r="J57051" s="110"/>
    </row>
    <row r="57052" spans="9:10" x14ac:dyDescent="0.25">
      <c r="I57052" s="1"/>
      <c r="J57052" s="110"/>
    </row>
    <row r="57053" spans="9:10" x14ac:dyDescent="0.25">
      <c r="I57053" s="1"/>
      <c r="J57053" s="110"/>
    </row>
    <row r="57054" spans="9:10" x14ac:dyDescent="0.25">
      <c r="I57054" s="1"/>
      <c r="J57054" s="110"/>
    </row>
    <row r="57055" spans="9:10" x14ac:dyDescent="0.25">
      <c r="I57055" s="1"/>
      <c r="J57055" s="110"/>
    </row>
    <row r="57056" spans="9:10" x14ac:dyDescent="0.25">
      <c r="I57056" s="1"/>
      <c r="J57056" s="110"/>
    </row>
    <row r="57057" spans="9:10" x14ac:dyDescent="0.25">
      <c r="I57057" s="1"/>
      <c r="J57057" s="110"/>
    </row>
    <row r="57058" spans="9:10" x14ac:dyDescent="0.25">
      <c r="I57058" s="1"/>
      <c r="J57058" s="110"/>
    </row>
    <row r="57059" spans="9:10" x14ac:dyDescent="0.25">
      <c r="I57059" s="1"/>
      <c r="J57059" s="110"/>
    </row>
    <row r="57060" spans="9:10" x14ac:dyDescent="0.25">
      <c r="I57060" s="1"/>
      <c r="J57060" s="110"/>
    </row>
    <row r="57061" spans="9:10" x14ac:dyDescent="0.25">
      <c r="I57061" s="1"/>
      <c r="J57061" s="110"/>
    </row>
    <row r="57062" spans="9:10" x14ac:dyDescent="0.25">
      <c r="I57062" s="1"/>
      <c r="J57062" s="110"/>
    </row>
    <row r="57063" spans="9:10" x14ac:dyDescent="0.25">
      <c r="I57063" s="1"/>
      <c r="J57063" s="110"/>
    </row>
    <row r="57064" spans="9:10" x14ac:dyDescent="0.25">
      <c r="I57064" s="1"/>
      <c r="J57064" s="110"/>
    </row>
    <row r="57065" spans="9:10" x14ac:dyDescent="0.25">
      <c r="I57065" s="1"/>
      <c r="J57065" s="110"/>
    </row>
    <row r="57066" spans="9:10" x14ac:dyDescent="0.25">
      <c r="I57066" s="1"/>
      <c r="J57066" s="110"/>
    </row>
    <row r="57067" spans="9:10" x14ac:dyDescent="0.25">
      <c r="I57067" s="1"/>
      <c r="J57067" s="110"/>
    </row>
    <row r="57068" spans="9:10" x14ac:dyDescent="0.25">
      <c r="I57068" s="1"/>
      <c r="J57068" s="110"/>
    </row>
    <row r="57069" spans="9:10" x14ac:dyDescent="0.25">
      <c r="I57069" s="1"/>
      <c r="J57069" s="110"/>
    </row>
    <row r="57070" spans="9:10" x14ac:dyDescent="0.25">
      <c r="I57070" s="1"/>
      <c r="J57070" s="110"/>
    </row>
    <row r="57071" spans="9:10" x14ac:dyDescent="0.25">
      <c r="I57071" s="1"/>
      <c r="J57071" s="110"/>
    </row>
    <row r="57072" spans="9:10" x14ac:dyDescent="0.25">
      <c r="I57072" s="1"/>
      <c r="J57072" s="110"/>
    </row>
    <row r="57073" spans="9:10" x14ac:dyDescent="0.25">
      <c r="I57073" s="1"/>
      <c r="J57073" s="110"/>
    </row>
    <row r="57074" spans="9:10" x14ac:dyDescent="0.25">
      <c r="I57074" s="1"/>
      <c r="J57074" s="110"/>
    </row>
    <row r="57075" spans="9:10" x14ac:dyDescent="0.25">
      <c r="I57075" s="1"/>
      <c r="J57075" s="110"/>
    </row>
    <row r="57076" spans="9:10" x14ac:dyDescent="0.25">
      <c r="I57076" s="1"/>
      <c r="J57076" s="110"/>
    </row>
    <row r="57077" spans="9:10" x14ac:dyDescent="0.25">
      <c r="I57077" s="1"/>
      <c r="J57077" s="110"/>
    </row>
    <row r="57078" spans="9:10" x14ac:dyDescent="0.25">
      <c r="I57078" s="1"/>
      <c r="J57078" s="110"/>
    </row>
    <row r="57079" spans="9:10" x14ac:dyDescent="0.25">
      <c r="I57079" s="1"/>
      <c r="J57079" s="110"/>
    </row>
    <row r="57080" spans="9:10" x14ac:dyDescent="0.25">
      <c r="I57080" s="1"/>
      <c r="J57080" s="110"/>
    </row>
    <row r="57081" spans="9:10" x14ac:dyDescent="0.25">
      <c r="I57081" s="1"/>
      <c r="J57081" s="110"/>
    </row>
    <row r="57082" spans="9:10" x14ac:dyDescent="0.25">
      <c r="I57082" s="1"/>
      <c r="J57082" s="110"/>
    </row>
    <row r="57083" spans="9:10" x14ac:dyDescent="0.25">
      <c r="I57083" s="1"/>
      <c r="J57083" s="110"/>
    </row>
    <row r="57084" spans="9:10" x14ac:dyDescent="0.25">
      <c r="I57084" s="1"/>
      <c r="J57084" s="110"/>
    </row>
    <row r="57085" spans="9:10" x14ac:dyDescent="0.25">
      <c r="I57085" s="1"/>
      <c r="J57085" s="110"/>
    </row>
    <row r="57086" spans="9:10" x14ac:dyDescent="0.25">
      <c r="I57086" s="1"/>
      <c r="J57086" s="110"/>
    </row>
    <row r="57087" spans="9:10" x14ac:dyDescent="0.25">
      <c r="I57087" s="1"/>
      <c r="J57087" s="110"/>
    </row>
    <row r="57088" spans="9:10" x14ac:dyDescent="0.25">
      <c r="I57088" s="1"/>
      <c r="J57088" s="110"/>
    </row>
    <row r="57089" spans="9:10" x14ac:dyDescent="0.25">
      <c r="I57089" s="1"/>
      <c r="J57089" s="110"/>
    </row>
    <row r="57090" spans="9:10" x14ac:dyDescent="0.25">
      <c r="I57090" s="1"/>
      <c r="J57090" s="110"/>
    </row>
    <row r="57091" spans="9:10" x14ac:dyDescent="0.25">
      <c r="I57091" s="1"/>
      <c r="J57091" s="110"/>
    </row>
    <row r="57092" spans="9:10" x14ac:dyDescent="0.25">
      <c r="I57092" s="1"/>
      <c r="J57092" s="110"/>
    </row>
    <row r="57093" spans="9:10" x14ac:dyDescent="0.25">
      <c r="I57093" s="1"/>
      <c r="J57093" s="110"/>
    </row>
    <row r="57094" spans="9:10" x14ac:dyDescent="0.25">
      <c r="I57094" s="1"/>
      <c r="J57094" s="110"/>
    </row>
    <row r="57095" spans="9:10" x14ac:dyDescent="0.25">
      <c r="I57095" s="1"/>
      <c r="J57095" s="110"/>
    </row>
    <row r="57096" spans="9:10" x14ac:dyDescent="0.25">
      <c r="I57096" s="1"/>
      <c r="J57096" s="110"/>
    </row>
    <row r="57097" spans="9:10" x14ac:dyDescent="0.25">
      <c r="I57097" s="1"/>
      <c r="J57097" s="110"/>
    </row>
    <row r="57098" spans="9:10" x14ac:dyDescent="0.25">
      <c r="I57098" s="1"/>
      <c r="J57098" s="110"/>
    </row>
    <row r="57099" spans="9:10" x14ac:dyDescent="0.25">
      <c r="I57099" s="1"/>
      <c r="J57099" s="110"/>
    </row>
    <row r="57100" spans="9:10" x14ac:dyDescent="0.25">
      <c r="I57100" s="1"/>
      <c r="J57100" s="110"/>
    </row>
    <row r="57101" spans="9:10" x14ac:dyDescent="0.25">
      <c r="I57101" s="1"/>
      <c r="J57101" s="110"/>
    </row>
    <row r="57102" spans="9:10" x14ac:dyDescent="0.25">
      <c r="I57102" s="1"/>
      <c r="J57102" s="110"/>
    </row>
    <row r="57103" spans="9:10" x14ac:dyDescent="0.25">
      <c r="I57103" s="1"/>
      <c r="J57103" s="110"/>
    </row>
    <row r="57104" spans="9:10" x14ac:dyDescent="0.25">
      <c r="I57104" s="1"/>
      <c r="J57104" s="110"/>
    </row>
    <row r="57105" spans="9:10" x14ac:dyDescent="0.25">
      <c r="I57105" s="1"/>
      <c r="J57105" s="110"/>
    </row>
    <row r="57106" spans="9:10" x14ac:dyDescent="0.25">
      <c r="I57106" s="1"/>
      <c r="J57106" s="110"/>
    </row>
    <row r="57107" spans="9:10" x14ac:dyDescent="0.25">
      <c r="I57107" s="1"/>
      <c r="J57107" s="110"/>
    </row>
    <row r="57108" spans="9:10" x14ac:dyDescent="0.25">
      <c r="I57108" s="1"/>
      <c r="J57108" s="110"/>
    </row>
    <row r="57109" spans="9:10" x14ac:dyDescent="0.25">
      <c r="I57109" s="1"/>
      <c r="J57109" s="110"/>
    </row>
    <row r="57110" spans="9:10" x14ac:dyDescent="0.25">
      <c r="I57110" s="1"/>
      <c r="J57110" s="110"/>
    </row>
    <row r="57111" spans="9:10" x14ac:dyDescent="0.25">
      <c r="I57111" s="1"/>
      <c r="J57111" s="110"/>
    </row>
    <row r="57112" spans="9:10" x14ac:dyDescent="0.25">
      <c r="I57112" s="1"/>
      <c r="J57112" s="110"/>
    </row>
    <row r="57113" spans="9:10" x14ac:dyDescent="0.25">
      <c r="I57113" s="1"/>
      <c r="J57113" s="110"/>
    </row>
    <row r="57114" spans="9:10" x14ac:dyDescent="0.25">
      <c r="I57114" s="1"/>
      <c r="J57114" s="110"/>
    </row>
    <row r="57115" spans="9:10" x14ac:dyDescent="0.25">
      <c r="I57115" s="1"/>
      <c r="J57115" s="110"/>
    </row>
    <row r="57116" spans="9:10" x14ac:dyDescent="0.25">
      <c r="I57116" s="1"/>
      <c r="J57116" s="110"/>
    </row>
    <row r="57117" spans="9:10" x14ac:dyDescent="0.25">
      <c r="I57117" s="1"/>
      <c r="J57117" s="110"/>
    </row>
    <row r="57118" spans="9:10" x14ac:dyDescent="0.25">
      <c r="I57118" s="1"/>
      <c r="J57118" s="110"/>
    </row>
    <row r="57119" spans="9:10" x14ac:dyDescent="0.25">
      <c r="I57119" s="1"/>
      <c r="J57119" s="110"/>
    </row>
    <row r="57120" spans="9:10" x14ac:dyDescent="0.25">
      <c r="I57120" s="1"/>
      <c r="J57120" s="110"/>
    </row>
    <row r="57121" spans="9:10" x14ac:dyDescent="0.25">
      <c r="I57121" s="1"/>
      <c r="J57121" s="110"/>
    </row>
    <row r="57122" spans="9:10" x14ac:dyDescent="0.25">
      <c r="I57122" s="1"/>
      <c r="J57122" s="110"/>
    </row>
    <row r="57123" spans="9:10" x14ac:dyDescent="0.25">
      <c r="I57123" s="1"/>
      <c r="J57123" s="110"/>
    </row>
    <row r="57124" spans="9:10" x14ac:dyDescent="0.25">
      <c r="I57124" s="1"/>
      <c r="J57124" s="110"/>
    </row>
    <row r="57125" spans="9:10" x14ac:dyDescent="0.25">
      <c r="I57125" s="1"/>
      <c r="J57125" s="110"/>
    </row>
    <row r="57126" spans="9:10" x14ac:dyDescent="0.25">
      <c r="I57126" s="1"/>
      <c r="J57126" s="110"/>
    </row>
    <row r="57127" spans="9:10" x14ac:dyDescent="0.25">
      <c r="I57127" s="1"/>
      <c r="J57127" s="110"/>
    </row>
    <row r="57128" spans="9:10" x14ac:dyDescent="0.25">
      <c r="I57128" s="1"/>
      <c r="J57128" s="110"/>
    </row>
    <row r="57129" spans="9:10" x14ac:dyDescent="0.25">
      <c r="I57129" s="1"/>
      <c r="J57129" s="110"/>
    </row>
    <row r="57130" spans="9:10" x14ac:dyDescent="0.25">
      <c r="I57130" s="1"/>
      <c r="J57130" s="110"/>
    </row>
    <row r="57131" spans="9:10" x14ac:dyDescent="0.25">
      <c r="I57131" s="1"/>
      <c r="J57131" s="110"/>
    </row>
    <row r="57132" spans="9:10" x14ac:dyDescent="0.25">
      <c r="I57132" s="1"/>
      <c r="J57132" s="110"/>
    </row>
    <row r="57133" spans="9:10" x14ac:dyDescent="0.25">
      <c r="I57133" s="1"/>
      <c r="J57133" s="110"/>
    </row>
    <row r="57134" spans="9:10" x14ac:dyDescent="0.25">
      <c r="I57134" s="1"/>
      <c r="J57134" s="110"/>
    </row>
    <row r="57135" spans="9:10" x14ac:dyDescent="0.25">
      <c r="I57135" s="1"/>
      <c r="J57135" s="110"/>
    </row>
    <row r="57136" spans="9:10" x14ac:dyDescent="0.25">
      <c r="I57136" s="1"/>
      <c r="J57136" s="110"/>
    </row>
    <row r="57137" spans="9:10" x14ac:dyDescent="0.25">
      <c r="I57137" s="1"/>
      <c r="J57137" s="110"/>
    </row>
    <row r="57138" spans="9:10" x14ac:dyDescent="0.25">
      <c r="I57138" s="1"/>
      <c r="J57138" s="110"/>
    </row>
    <row r="57139" spans="9:10" x14ac:dyDescent="0.25">
      <c r="I57139" s="1"/>
      <c r="J57139" s="110"/>
    </row>
    <row r="57140" spans="9:10" x14ac:dyDescent="0.25">
      <c r="I57140" s="1"/>
      <c r="J57140" s="110"/>
    </row>
    <row r="57141" spans="9:10" x14ac:dyDescent="0.25">
      <c r="I57141" s="1"/>
      <c r="J57141" s="110"/>
    </row>
    <row r="57142" spans="9:10" x14ac:dyDescent="0.25">
      <c r="I57142" s="1"/>
      <c r="J57142" s="110"/>
    </row>
    <row r="57143" spans="9:10" x14ac:dyDescent="0.25">
      <c r="I57143" s="1"/>
      <c r="J57143" s="110"/>
    </row>
    <row r="57144" spans="9:10" x14ac:dyDescent="0.25">
      <c r="I57144" s="1"/>
      <c r="J57144" s="110"/>
    </row>
    <row r="57145" spans="9:10" x14ac:dyDescent="0.25">
      <c r="I57145" s="1"/>
      <c r="J57145" s="110"/>
    </row>
    <row r="57146" spans="9:10" x14ac:dyDescent="0.25">
      <c r="I57146" s="1"/>
      <c r="J57146" s="110"/>
    </row>
    <row r="57147" spans="9:10" x14ac:dyDescent="0.25">
      <c r="I57147" s="1"/>
      <c r="J57147" s="110"/>
    </row>
    <row r="57148" spans="9:10" x14ac:dyDescent="0.25">
      <c r="I57148" s="1"/>
      <c r="J57148" s="110"/>
    </row>
    <row r="57149" spans="9:10" x14ac:dyDescent="0.25">
      <c r="I57149" s="1"/>
      <c r="J57149" s="110"/>
    </row>
    <row r="57150" spans="9:10" x14ac:dyDescent="0.25">
      <c r="I57150" s="1"/>
      <c r="J57150" s="110"/>
    </row>
    <row r="57151" spans="9:10" x14ac:dyDescent="0.25">
      <c r="I57151" s="1"/>
      <c r="J57151" s="110"/>
    </row>
    <row r="57152" spans="9:10" x14ac:dyDescent="0.25">
      <c r="I57152" s="1"/>
      <c r="J57152" s="110"/>
    </row>
    <row r="57153" spans="9:10" x14ac:dyDescent="0.25">
      <c r="I57153" s="1"/>
      <c r="J57153" s="110"/>
    </row>
    <row r="57154" spans="9:10" x14ac:dyDescent="0.25">
      <c r="I57154" s="1"/>
      <c r="J57154" s="110"/>
    </row>
    <row r="57155" spans="9:10" x14ac:dyDescent="0.25">
      <c r="I57155" s="1"/>
      <c r="J57155" s="110"/>
    </row>
    <row r="57156" spans="9:10" x14ac:dyDescent="0.25">
      <c r="I57156" s="1"/>
      <c r="J57156" s="110"/>
    </row>
    <row r="57157" spans="9:10" x14ac:dyDescent="0.25">
      <c r="I57157" s="1"/>
      <c r="J57157" s="110"/>
    </row>
    <row r="57158" spans="9:10" x14ac:dyDescent="0.25">
      <c r="I57158" s="1"/>
      <c r="J57158" s="110"/>
    </row>
    <row r="57159" spans="9:10" x14ac:dyDescent="0.25">
      <c r="I57159" s="1"/>
      <c r="J57159" s="110"/>
    </row>
    <row r="57160" spans="9:10" x14ac:dyDescent="0.25">
      <c r="I57160" s="1"/>
      <c r="J57160" s="110"/>
    </row>
    <row r="57161" spans="9:10" x14ac:dyDescent="0.25">
      <c r="I57161" s="1"/>
      <c r="J57161" s="110"/>
    </row>
    <row r="57162" spans="9:10" x14ac:dyDescent="0.25">
      <c r="I57162" s="1"/>
      <c r="J57162" s="110"/>
    </row>
    <row r="57163" spans="9:10" x14ac:dyDescent="0.25">
      <c r="I57163" s="1"/>
      <c r="J57163" s="110"/>
    </row>
    <row r="57164" spans="9:10" x14ac:dyDescent="0.25">
      <c r="I57164" s="1"/>
      <c r="J57164" s="110"/>
    </row>
    <row r="57165" spans="9:10" x14ac:dyDescent="0.25">
      <c r="I57165" s="1"/>
      <c r="J57165" s="110"/>
    </row>
    <row r="57166" spans="9:10" x14ac:dyDescent="0.25">
      <c r="I57166" s="1"/>
      <c r="J57166" s="110"/>
    </row>
    <row r="57167" spans="9:10" x14ac:dyDescent="0.25">
      <c r="I57167" s="1"/>
      <c r="J57167" s="110"/>
    </row>
    <row r="57168" spans="9:10" x14ac:dyDescent="0.25">
      <c r="I57168" s="1"/>
      <c r="J57168" s="110"/>
    </row>
    <row r="57169" spans="9:10" x14ac:dyDescent="0.25">
      <c r="I57169" s="1"/>
      <c r="J57169" s="110"/>
    </row>
    <row r="57170" spans="9:10" x14ac:dyDescent="0.25">
      <c r="I57170" s="1"/>
      <c r="J57170" s="110"/>
    </row>
    <row r="57171" spans="9:10" x14ac:dyDescent="0.25">
      <c r="I57171" s="1"/>
      <c r="J57171" s="110"/>
    </row>
    <row r="57172" spans="9:10" x14ac:dyDescent="0.25">
      <c r="I57172" s="1"/>
      <c r="J57172" s="110"/>
    </row>
    <row r="57173" spans="9:10" x14ac:dyDescent="0.25">
      <c r="I57173" s="1"/>
      <c r="J57173" s="110"/>
    </row>
    <row r="57174" spans="9:10" x14ac:dyDescent="0.25">
      <c r="I57174" s="1"/>
      <c r="J57174" s="110"/>
    </row>
    <row r="57175" spans="9:10" x14ac:dyDescent="0.25">
      <c r="I57175" s="1"/>
      <c r="J57175" s="110"/>
    </row>
    <row r="57176" spans="9:10" x14ac:dyDescent="0.25">
      <c r="I57176" s="1"/>
      <c r="J57176" s="110"/>
    </row>
    <row r="57177" spans="9:10" x14ac:dyDescent="0.25">
      <c r="I57177" s="1"/>
      <c r="J57177" s="110"/>
    </row>
    <row r="57178" spans="9:10" x14ac:dyDescent="0.25">
      <c r="I57178" s="1"/>
      <c r="J57178" s="110"/>
    </row>
    <row r="57179" spans="9:10" x14ac:dyDescent="0.25">
      <c r="I57179" s="1"/>
      <c r="J57179" s="110"/>
    </row>
    <row r="57180" spans="9:10" x14ac:dyDescent="0.25">
      <c r="I57180" s="1"/>
      <c r="J57180" s="110"/>
    </row>
    <row r="57181" spans="9:10" x14ac:dyDescent="0.25">
      <c r="I57181" s="1"/>
      <c r="J57181" s="110"/>
    </row>
    <row r="57182" spans="9:10" x14ac:dyDescent="0.25">
      <c r="I57182" s="1"/>
      <c r="J57182" s="110"/>
    </row>
    <row r="57183" spans="9:10" x14ac:dyDescent="0.25">
      <c r="I57183" s="1"/>
      <c r="J57183" s="110"/>
    </row>
    <row r="57184" spans="9:10" x14ac:dyDescent="0.25">
      <c r="I57184" s="1"/>
      <c r="J57184" s="110"/>
    </row>
    <row r="57185" spans="9:10" x14ac:dyDescent="0.25">
      <c r="I57185" s="1"/>
      <c r="J57185" s="110"/>
    </row>
    <row r="57186" spans="9:10" x14ac:dyDescent="0.25">
      <c r="I57186" s="1"/>
      <c r="J57186" s="110"/>
    </row>
    <row r="57187" spans="9:10" x14ac:dyDescent="0.25">
      <c r="I57187" s="1"/>
      <c r="J57187" s="110"/>
    </row>
    <row r="57188" spans="9:10" x14ac:dyDescent="0.25">
      <c r="I57188" s="1"/>
      <c r="J57188" s="110"/>
    </row>
    <row r="57189" spans="9:10" x14ac:dyDescent="0.25">
      <c r="I57189" s="1"/>
      <c r="J57189" s="110"/>
    </row>
    <row r="57190" spans="9:10" x14ac:dyDescent="0.25">
      <c r="I57190" s="1"/>
      <c r="J57190" s="110"/>
    </row>
    <row r="57191" spans="9:10" x14ac:dyDescent="0.25">
      <c r="I57191" s="1"/>
      <c r="J57191" s="110"/>
    </row>
    <row r="57192" spans="9:10" x14ac:dyDescent="0.25">
      <c r="I57192" s="1"/>
      <c r="J57192" s="110"/>
    </row>
    <row r="57193" spans="9:10" x14ac:dyDescent="0.25">
      <c r="I57193" s="1"/>
      <c r="J57193" s="110"/>
    </row>
    <row r="57194" spans="9:10" x14ac:dyDescent="0.25">
      <c r="I57194" s="1"/>
      <c r="J57194" s="110"/>
    </row>
    <row r="57195" spans="9:10" x14ac:dyDescent="0.25">
      <c r="I57195" s="1"/>
      <c r="J57195" s="110"/>
    </row>
    <row r="57196" spans="9:10" x14ac:dyDescent="0.25">
      <c r="I57196" s="1"/>
      <c r="J57196" s="110"/>
    </row>
    <row r="57197" spans="9:10" x14ac:dyDescent="0.25">
      <c r="I57197" s="1"/>
      <c r="J57197" s="110"/>
    </row>
    <row r="57198" spans="9:10" x14ac:dyDescent="0.25">
      <c r="I57198" s="1"/>
      <c r="J57198" s="110"/>
    </row>
    <row r="57199" spans="9:10" x14ac:dyDescent="0.25">
      <c r="I57199" s="1"/>
      <c r="J57199" s="110"/>
    </row>
    <row r="57200" spans="9:10" x14ac:dyDescent="0.25">
      <c r="I57200" s="1"/>
      <c r="J57200" s="110"/>
    </row>
    <row r="57201" spans="9:10" x14ac:dyDescent="0.25">
      <c r="I57201" s="1"/>
      <c r="J57201" s="110"/>
    </row>
    <row r="57202" spans="9:10" x14ac:dyDescent="0.25">
      <c r="I57202" s="1"/>
      <c r="J57202" s="110"/>
    </row>
    <row r="57203" spans="9:10" x14ac:dyDescent="0.25">
      <c r="I57203" s="1"/>
      <c r="J57203" s="110"/>
    </row>
    <row r="57204" spans="9:10" x14ac:dyDescent="0.25">
      <c r="I57204" s="1"/>
      <c r="J57204" s="110"/>
    </row>
    <row r="57205" spans="9:10" x14ac:dyDescent="0.25">
      <c r="I57205" s="1"/>
      <c r="J57205" s="110"/>
    </row>
    <row r="57206" spans="9:10" x14ac:dyDescent="0.25">
      <c r="I57206" s="1"/>
      <c r="J57206" s="110"/>
    </row>
    <row r="57207" spans="9:10" x14ac:dyDescent="0.25">
      <c r="I57207" s="1"/>
      <c r="J57207" s="110"/>
    </row>
    <row r="57208" spans="9:10" x14ac:dyDescent="0.25">
      <c r="I57208" s="1"/>
      <c r="J57208" s="110"/>
    </row>
    <row r="57209" spans="9:10" x14ac:dyDescent="0.25">
      <c r="I57209" s="1"/>
      <c r="J57209" s="110"/>
    </row>
    <row r="57210" spans="9:10" x14ac:dyDescent="0.25">
      <c r="I57210" s="1"/>
      <c r="J57210" s="110"/>
    </row>
    <row r="57211" spans="9:10" x14ac:dyDescent="0.25">
      <c r="I57211" s="1"/>
      <c r="J57211" s="110"/>
    </row>
    <row r="57212" spans="9:10" x14ac:dyDescent="0.25">
      <c r="I57212" s="1"/>
      <c r="J57212" s="110"/>
    </row>
    <row r="57213" spans="9:10" x14ac:dyDescent="0.25">
      <c r="I57213" s="1"/>
      <c r="J57213" s="110"/>
    </row>
    <row r="57214" spans="9:10" x14ac:dyDescent="0.25">
      <c r="I57214" s="1"/>
      <c r="J57214" s="110"/>
    </row>
    <row r="57215" spans="9:10" x14ac:dyDescent="0.25">
      <c r="I57215" s="1"/>
      <c r="J57215" s="110"/>
    </row>
    <row r="57216" spans="9:10" x14ac:dyDescent="0.25">
      <c r="I57216" s="1"/>
      <c r="J57216" s="110"/>
    </row>
    <row r="57217" spans="9:10" x14ac:dyDescent="0.25">
      <c r="I57217" s="1"/>
      <c r="J57217" s="110"/>
    </row>
    <row r="57218" spans="9:10" x14ac:dyDescent="0.25">
      <c r="I57218" s="1"/>
      <c r="J57218" s="110"/>
    </row>
    <row r="57219" spans="9:10" x14ac:dyDescent="0.25">
      <c r="I57219" s="1"/>
      <c r="J57219" s="110"/>
    </row>
    <row r="57220" spans="9:10" x14ac:dyDescent="0.25">
      <c r="I57220" s="1"/>
      <c r="J57220" s="110"/>
    </row>
    <row r="57221" spans="9:10" x14ac:dyDescent="0.25">
      <c r="I57221" s="1"/>
      <c r="J57221" s="110"/>
    </row>
    <row r="57222" spans="9:10" x14ac:dyDescent="0.25">
      <c r="I57222" s="1"/>
      <c r="J57222" s="110"/>
    </row>
    <row r="57223" spans="9:10" x14ac:dyDescent="0.25">
      <c r="I57223" s="1"/>
      <c r="J57223" s="110"/>
    </row>
    <row r="57224" spans="9:10" x14ac:dyDescent="0.25">
      <c r="I57224" s="1"/>
      <c r="J57224" s="110"/>
    </row>
    <row r="57225" spans="9:10" x14ac:dyDescent="0.25">
      <c r="I57225" s="1"/>
      <c r="J57225" s="110"/>
    </row>
    <row r="57226" spans="9:10" x14ac:dyDescent="0.25">
      <c r="I57226" s="1"/>
      <c r="J57226" s="110"/>
    </row>
    <row r="57227" spans="9:10" x14ac:dyDescent="0.25">
      <c r="I57227" s="1"/>
      <c r="J57227" s="110"/>
    </row>
    <row r="57228" spans="9:10" x14ac:dyDescent="0.25">
      <c r="I57228" s="1"/>
      <c r="J57228" s="110"/>
    </row>
    <row r="57229" spans="9:10" x14ac:dyDescent="0.25">
      <c r="I57229" s="1"/>
      <c r="J57229" s="110"/>
    </row>
    <row r="57230" spans="9:10" x14ac:dyDescent="0.25">
      <c r="I57230" s="1"/>
      <c r="J57230" s="110"/>
    </row>
    <row r="57231" spans="9:10" x14ac:dyDescent="0.25">
      <c r="I57231" s="1"/>
      <c r="J57231" s="110"/>
    </row>
    <row r="57232" spans="9:10" x14ac:dyDescent="0.25">
      <c r="I57232" s="1"/>
      <c r="J57232" s="110"/>
    </row>
    <row r="57233" spans="9:10" x14ac:dyDescent="0.25">
      <c r="I57233" s="1"/>
      <c r="J57233" s="110"/>
    </row>
    <row r="57234" spans="9:10" x14ac:dyDescent="0.25">
      <c r="I57234" s="1"/>
      <c r="J57234" s="110"/>
    </row>
    <row r="57235" spans="9:10" x14ac:dyDescent="0.25">
      <c r="I57235" s="1"/>
      <c r="J57235" s="110"/>
    </row>
    <row r="57236" spans="9:10" x14ac:dyDescent="0.25">
      <c r="I57236" s="1"/>
      <c r="J57236" s="110"/>
    </row>
    <row r="57237" spans="9:10" x14ac:dyDescent="0.25">
      <c r="I57237" s="1"/>
      <c r="J57237" s="110"/>
    </row>
    <row r="57238" spans="9:10" x14ac:dyDescent="0.25">
      <c r="I57238" s="1"/>
      <c r="J57238" s="110"/>
    </row>
    <row r="57239" spans="9:10" x14ac:dyDescent="0.25">
      <c r="I57239" s="1"/>
      <c r="J57239" s="110"/>
    </row>
    <row r="57240" spans="9:10" x14ac:dyDescent="0.25">
      <c r="I57240" s="1"/>
      <c r="J57240" s="110"/>
    </row>
    <row r="57241" spans="9:10" x14ac:dyDescent="0.25">
      <c r="I57241" s="1"/>
      <c r="J57241" s="110"/>
    </row>
    <row r="57242" spans="9:10" x14ac:dyDescent="0.25">
      <c r="I57242" s="1"/>
      <c r="J57242" s="110"/>
    </row>
    <row r="57243" spans="9:10" x14ac:dyDescent="0.25">
      <c r="I57243" s="1"/>
      <c r="J57243" s="110"/>
    </row>
    <row r="57244" spans="9:10" x14ac:dyDescent="0.25">
      <c r="I57244" s="1"/>
      <c r="J57244" s="110"/>
    </row>
    <row r="57245" spans="9:10" x14ac:dyDescent="0.25">
      <c r="I57245" s="1"/>
      <c r="J57245" s="110"/>
    </row>
    <row r="57246" spans="9:10" x14ac:dyDescent="0.25">
      <c r="I57246" s="1"/>
      <c r="J57246" s="110"/>
    </row>
    <row r="57247" spans="9:10" x14ac:dyDescent="0.25">
      <c r="I57247" s="1"/>
      <c r="J57247" s="110"/>
    </row>
    <row r="57248" spans="9:10" x14ac:dyDescent="0.25">
      <c r="I57248" s="1"/>
      <c r="J57248" s="110"/>
    </row>
    <row r="57249" spans="9:10" x14ac:dyDescent="0.25">
      <c r="I57249" s="1"/>
      <c r="J57249" s="110"/>
    </row>
    <row r="57250" spans="9:10" x14ac:dyDescent="0.25">
      <c r="I57250" s="1"/>
      <c r="J57250" s="110"/>
    </row>
    <row r="57251" spans="9:10" x14ac:dyDescent="0.25">
      <c r="I57251" s="1"/>
      <c r="J57251" s="110"/>
    </row>
    <row r="57252" spans="9:10" x14ac:dyDescent="0.25">
      <c r="I57252" s="1"/>
      <c r="J57252" s="110"/>
    </row>
    <row r="57253" spans="9:10" x14ac:dyDescent="0.25">
      <c r="I57253" s="1"/>
      <c r="J57253" s="110"/>
    </row>
    <row r="57254" spans="9:10" x14ac:dyDescent="0.25">
      <c r="I57254" s="1"/>
      <c r="J57254" s="110"/>
    </row>
    <row r="57255" spans="9:10" x14ac:dyDescent="0.25">
      <c r="I57255" s="1"/>
      <c r="J57255" s="110"/>
    </row>
    <row r="57256" spans="9:10" x14ac:dyDescent="0.25">
      <c r="I57256" s="1"/>
      <c r="J57256" s="110"/>
    </row>
    <row r="57257" spans="9:10" x14ac:dyDescent="0.25">
      <c r="I57257" s="1"/>
      <c r="J57257" s="110"/>
    </row>
    <row r="57258" spans="9:10" x14ac:dyDescent="0.25">
      <c r="I57258" s="1"/>
      <c r="J57258" s="110"/>
    </row>
    <row r="57259" spans="9:10" x14ac:dyDescent="0.25">
      <c r="I57259" s="1"/>
      <c r="J57259" s="110"/>
    </row>
    <row r="57260" spans="9:10" x14ac:dyDescent="0.25">
      <c r="I57260" s="1"/>
      <c r="J57260" s="110"/>
    </row>
    <row r="57261" spans="9:10" x14ac:dyDescent="0.25">
      <c r="I57261" s="1"/>
      <c r="J57261" s="110"/>
    </row>
    <row r="57262" spans="9:10" x14ac:dyDescent="0.25">
      <c r="I57262" s="1"/>
      <c r="J57262" s="110"/>
    </row>
    <row r="57263" spans="9:10" x14ac:dyDescent="0.25">
      <c r="I57263" s="1"/>
      <c r="J57263" s="110"/>
    </row>
    <row r="57264" spans="9:10" x14ac:dyDescent="0.25">
      <c r="I57264" s="1"/>
      <c r="J57264" s="110"/>
    </row>
    <row r="57265" spans="9:10" x14ac:dyDescent="0.25">
      <c r="I57265" s="1"/>
      <c r="J57265" s="110"/>
    </row>
    <row r="57266" spans="9:10" x14ac:dyDescent="0.25">
      <c r="I57266" s="1"/>
      <c r="J57266" s="110"/>
    </row>
    <row r="57267" spans="9:10" x14ac:dyDescent="0.25">
      <c r="I57267" s="1"/>
      <c r="J57267" s="110"/>
    </row>
    <row r="57268" spans="9:10" x14ac:dyDescent="0.25">
      <c r="I57268" s="1"/>
      <c r="J57268" s="110"/>
    </row>
    <row r="57269" spans="9:10" x14ac:dyDescent="0.25">
      <c r="I57269" s="1"/>
      <c r="J57269" s="110"/>
    </row>
    <row r="57270" spans="9:10" x14ac:dyDescent="0.25">
      <c r="I57270" s="1"/>
      <c r="J57270" s="110"/>
    </row>
    <row r="57271" spans="9:10" x14ac:dyDescent="0.25">
      <c r="I57271" s="1"/>
      <c r="J57271" s="110"/>
    </row>
    <row r="57272" spans="9:10" x14ac:dyDescent="0.25">
      <c r="I57272" s="1"/>
      <c r="J57272" s="110"/>
    </row>
    <row r="57273" spans="9:10" x14ac:dyDescent="0.25">
      <c r="I57273" s="1"/>
      <c r="J57273" s="110"/>
    </row>
    <row r="57274" spans="9:10" x14ac:dyDescent="0.25">
      <c r="I57274" s="1"/>
      <c r="J57274" s="110"/>
    </row>
    <row r="57275" spans="9:10" x14ac:dyDescent="0.25">
      <c r="I57275" s="1"/>
      <c r="J57275" s="110"/>
    </row>
    <row r="57276" spans="9:10" x14ac:dyDescent="0.25">
      <c r="I57276" s="1"/>
      <c r="J57276" s="110"/>
    </row>
    <row r="57277" spans="9:10" x14ac:dyDescent="0.25">
      <c r="I57277" s="1"/>
      <c r="J57277" s="110"/>
    </row>
    <row r="57278" spans="9:10" x14ac:dyDescent="0.25">
      <c r="I57278" s="1"/>
      <c r="J57278" s="110"/>
    </row>
    <row r="57279" spans="9:10" x14ac:dyDescent="0.25">
      <c r="I57279" s="1"/>
      <c r="J57279" s="110"/>
    </row>
    <row r="57280" spans="9:10" x14ac:dyDescent="0.25">
      <c r="I57280" s="1"/>
      <c r="J57280" s="110"/>
    </row>
    <row r="57281" spans="9:10" x14ac:dyDescent="0.25">
      <c r="I57281" s="1"/>
      <c r="J57281" s="110"/>
    </row>
    <row r="57282" spans="9:10" x14ac:dyDescent="0.25">
      <c r="I57282" s="1"/>
      <c r="J57282" s="110"/>
    </row>
    <row r="57283" spans="9:10" x14ac:dyDescent="0.25">
      <c r="I57283" s="1"/>
      <c r="J57283" s="110"/>
    </row>
    <row r="57284" spans="9:10" x14ac:dyDescent="0.25">
      <c r="I57284" s="1"/>
      <c r="J57284" s="110"/>
    </row>
    <row r="57285" spans="9:10" x14ac:dyDescent="0.25">
      <c r="I57285" s="1"/>
      <c r="J57285" s="110"/>
    </row>
    <row r="57286" spans="9:10" x14ac:dyDescent="0.25">
      <c r="I57286" s="1"/>
      <c r="J57286" s="110"/>
    </row>
    <row r="57287" spans="9:10" x14ac:dyDescent="0.25">
      <c r="I57287" s="1"/>
      <c r="J57287" s="110"/>
    </row>
    <row r="57288" spans="9:10" x14ac:dyDescent="0.25">
      <c r="I57288" s="1"/>
      <c r="J57288" s="110"/>
    </row>
    <row r="57289" spans="9:10" x14ac:dyDescent="0.25">
      <c r="I57289" s="1"/>
      <c r="J57289" s="110"/>
    </row>
    <row r="57290" spans="9:10" x14ac:dyDescent="0.25">
      <c r="I57290" s="1"/>
      <c r="J57290" s="110"/>
    </row>
    <row r="57291" spans="9:10" x14ac:dyDescent="0.25">
      <c r="I57291" s="1"/>
      <c r="J57291" s="110"/>
    </row>
    <row r="57292" spans="9:10" x14ac:dyDescent="0.25">
      <c r="I57292" s="1"/>
      <c r="J57292" s="110"/>
    </row>
    <row r="57293" spans="9:10" x14ac:dyDescent="0.25">
      <c r="I57293" s="1"/>
      <c r="J57293" s="110"/>
    </row>
    <row r="57294" spans="9:10" x14ac:dyDescent="0.25">
      <c r="I57294" s="1"/>
      <c r="J57294" s="110"/>
    </row>
    <row r="57295" spans="9:10" x14ac:dyDescent="0.25">
      <c r="I57295" s="1"/>
      <c r="J57295" s="110"/>
    </row>
    <row r="57296" spans="9:10" x14ac:dyDescent="0.25">
      <c r="I57296" s="1"/>
      <c r="J57296" s="110"/>
    </row>
    <row r="57297" spans="9:10" x14ac:dyDescent="0.25">
      <c r="I57297" s="1"/>
      <c r="J57297" s="110"/>
    </row>
    <row r="57298" spans="9:10" x14ac:dyDescent="0.25">
      <c r="I57298" s="1"/>
      <c r="J57298" s="110"/>
    </row>
    <row r="57299" spans="9:10" x14ac:dyDescent="0.25">
      <c r="I57299" s="1"/>
      <c r="J57299" s="110"/>
    </row>
    <row r="57300" spans="9:10" x14ac:dyDescent="0.25">
      <c r="I57300" s="1"/>
      <c r="J57300" s="110"/>
    </row>
    <row r="57301" spans="9:10" x14ac:dyDescent="0.25">
      <c r="I57301" s="1"/>
      <c r="J57301" s="110"/>
    </row>
    <row r="57302" spans="9:10" x14ac:dyDescent="0.25">
      <c r="I57302" s="1"/>
      <c r="J57302" s="110"/>
    </row>
    <row r="57303" spans="9:10" x14ac:dyDescent="0.25">
      <c r="I57303" s="1"/>
      <c r="J57303" s="110"/>
    </row>
    <row r="57304" spans="9:10" x14ac:dyDescent="0.25">
      <c r="I57304" s="1"/>
      <c r="J57304" s="110"/>
    </row>
    <row r="57305" spans="9:10" x14ac:dyDescent="0.25">
      <c r="I57305" s="1"/>
      <c r="J57305" s="110"/>
    </row>
    <row r="57306" spans="9:10" x14ac:dyDescent="0.25">
      <c r="I57306" s="1"/>
      <c r="J57306" s="110"/>
    </row>
    <row r="57307" spans="9:10" x14ac:dyDescent="0.25">
      <c r="I57307" s="1"/>
      <c r="J57307" s="110"/>
    </row>
    <row r="57308" spans="9:10" x14ac:dyDescent="0.25">
      <c r="I57308" s="1"/>
      <c r="J57308" s="110"/>
    </row>
    <row r="57309" spans="9:10" x14ac:dyDescent="0.25">
      <c r="I57309" s="1"/>
      <c r="J57309" s="110"/>
    </row>
    <row r="57310" spans="9:10" x14ac:dyDescent="0.25">
      <c r="I57310" s="1"/>
      <c r="J57310" s="110"/>
    </row>
    <row r="57311" spans="9:10" x14ac:dyDescent="0.25">
      <c r="I57311" s="1"/>
      <c r="J57311" s="110"/>
    </row>
    <row r="57312" spans="9:10" x14ac:dyDescent="0.25">
      <c r="I57312" s="1"/>
      <c r="J57312" s="110"/>
    </row>
    <row r="57313" spans="9:10" x14ac:dyDescent="0.25">
      <c r="I57313" s="1"/>
      <c r="J57313" s="110"/>
    </row>
    <row r="57314" spans="9:10" x14ac:dyDescent="0.25">
      <c r="I57314" s="1"/>
      <c r="J57314" s="110"/>
    </row>
    <row r="57315" spans="9:10" x14ac:dyDescent="0.25">
      <c r="I57315" s="1"/>
      <c r="J57315" s="110"/>
    </row>
    <row r="57316" spans="9:10" x14ac:dyDescent="0.25">
      <c r="I57316" s="1"/>
      <c r="J57316" s="110"/>
    </row>
    <row r="57317" spans="9:10" x14ac:dyDescent="0.25">
      <c r="I57317" s="1"/>
      <c r="J57317" s="110"/>
    </row>
    <row r="57318" spans="9:10" x14ac:dyDescent="0.25">
      <c r="I57318" s="1"/>
      <c r="J57318" s="110"/>
    </row>
    <row r="57319" spans="9:10" x14ac:dyDescent="0.25">
      <c r="I57319" s="1"/>
      <c r="J57319" s="110"/>
    </row>
    <row r="57320" spans="9:10" x14ac:dyDescent="0.25">
      <c r="I57320" s="1"/>
      <c r="J57320" s="110"/>
    </row>
    <row r="57321" spans="9:10" x14ac:dyDescent="0.25">
      <c r="I57321" s="1"/>
      <c r="J57321" s="110"/>
    </row>
    <row r="57322" spans="9:10" x14ac:dyDescent="0.25">
      <c r="I57322" s="1"/>
      <c r="J57322" s="110"/>
    </row>
    <row r="57323" spans="9:10" x14ac:dyDescent="0.25">
      <c r="I57323" s="1"/>
      <c r="J57323" s="110"/>
    </row>
    <row r="57324" spans="9:10" x14ac:dyDescent="0.25">
      <c r="I57324" s="1"/>
      <c r="J57324" s="110"/>
    </row>
    <row r="57325" spans="9:10" x14ac:dyDescent="0.25">
      <c r="I57325" s="1"/>
      <c r="J57325" s="110"/>
    </row>
    <row r="57326" spans="9:10" x14ac:dyDescent="0.25">
      <c r="I57326" s="1"/>
      <c r="J57326" s="110"/>
    </row>
    <row r="57327" spans="9:10" x14ac:dyDescent="0.25">
      <c r="I57327" s="1"/>
      <c r="J57327" s="110"/>
    </row>
    <row r="57328" spans="9:10" x14ac:dyDescent="0.25">
      <c r="I57328" s="1"/>
      <c r="J57328" s="110"/>
    </row>
    <row r="57329" spans="9:10" x14ac:dyDescent="0.25">
      <c r="I57329" s="1"/>
      <c r="J57329" s="110"/>
    </row>
    <row r="57330" spans="9:10" x14ac:dyDescent="0.25">
      <c r="I57330" s="1"/>
      <c r="J57330" s="110"/>
    </row>
    <row r="57331" spans="9:10" x14ac:dyDescent="0.25">
      <c r="I57331" s="1"/>
      <c r="J57331" s="110"/>
    </row>
    <row r="57332" spans="9:10" x14ac:dyDescent="0.25">
      <c r="I57332" s="1"/>
      <c r="J57332" s="110"/>
    </row>
    <row r="57333" spans="9:10" x14ac:dyDescent="0.25">
      <c r="I57333" s="1"/>
      <c r="J57333" s="110"/>
    </row>
    <row r="57334" spans="9:10" x14ac:dyDescent="0.25">
      <c r="I57334" s="1"/>
      <c r="J57334" s="110"/>
    </row>
    <row r="57335" spans="9:10" x14ac:dyDescent="0.25">
      <c r="I57335" s="1"/>
      <c r="J57335" s="110"/>
    </row>
    <row r="57336" spans="9:10" x14ac:dyDescent="0.25">
      <c r="I57336" s="1"/>
      <c r="J57336" s="110"/>
    </row>
    <row r="57337" spans="9:10" x14ac:dyDescent="0.25">
      <c r="I57337" s="1"/>
      <c r="J57337" s="110"/>
    </row>
    <row r="57338" spans="9:10" x14ac:dyDescent="0.25">
      <c r="I57338" s="1"/>
      <c r="J57338" s="110"/>
    </row>
    <row r="57339" spans="9:10" x14ac:dyDescent="0.25">
      <c r="I57339" s="1"/>
      <c r="J57339" s="110"/>
    </row>
    <row r="57340" spans="9:10" x14ac:dyDescent="0.25">
      <c r="I57340" s="1"/>
      <c r="J57340" s="110"/>
    </row>
    <row r="57341" spans="9:10" x14ac:dyDescent="0.25">
      <c r="I57341" s="1"/>
      <c r="J57341" s="110"/>
    </row>
    <row r="57342" spans="9:10" x14ac:dyDescent="0.25">
      <c r="I57342" s="1"/>
      <c r="J57342" s="110"/>
    </row>
    <row r="57343" spans="9:10" x14ac:dyDescent="0.25">
      <c r="I57343" s="1"/>
      <c r="J57343" s="110"/>
    </row>
    <row r="57344" spans="9:10" x14ac:dyDescent="0.25">
      <c r="I57344" s="1"/>
      <c r="J57344" s="110"/>
    </row>
    <row r="57345" spans="9:10" x14ac:dyDescent="0.25">
      <c r="I57345" s="1"/>
      <c r="J57345" s="110"/>
    </row>
    <row r="57346" spans="9:10" x14ac:dyDescent="0.25">
      <c r="I57346" s="1"/>
      <c r="J57346" s="110"/>
    </row>
    <row r="57347" spans="9:10" x14ac:dyDescent="0.25">
      <c r="I57347" s="1"/>
      <c r="J57347" s="110"/>
    </row>
    <row r="57348" spans="9:10" x14ac:dyDescent="0.25">
      <c r="I57348" s="1"/>
      <c r="J57348" s="110"/>
    </row>
    <row r="57349" spans="9:10" x14ac:dyDescent="0.25">
      <c r="I57349" s="1"/>
      <c r="J57349" s="110"/>
    </row>
    <row r="57350" spans="9:10" x14ac:dyDescent="0.25">
      <c r="I57350" s="1"/>
      <c r="J57350" s="110"/>
    </row>
    <row r="57351" spans="9:10" x14ac:dyDescent="0.25">
      <c r="I57351" s="1"/>
      <c r="J57351" s="110"/>
    </row>
    <row r="57352" spans="9:10" x14ac:dyDescent="0.25">
      <c r="I57352" s="1"/>
      <c r="J57352" s="110"/>
    </row>
    <row r="57353" spans="9:10" x14ac:dyDescent="0.25">
      <c r="I57353" s="1"/>
      <c r="J57353" s="110"/>
    </row>
    <row r="57354" spans="9:10" x14ac:dyDescent="0.25">
      <c r="I57354" s="1"/>
      <c r="J57354" s="110"/>
    </row>
    <row r="57355" spans="9:10" x14ac:dyDescent="0.25">
      <c r="I57355" s="1"/>
      <c r="J57355" s="110"/>
    </row>
    <row r="57356" spans="9:10" x14ac:dyDescent="0.25">
      <c r="I57356" s="1"/>
      <c r="J57356" s="110"/>
    </row>
    <row r="57357" spans="9:10" x14ac:dyDescent="0.25">
      <c r="I57357" s="1"/>
      <c r="J57357" s="110"/>
    </row>
    <row r="57358" spans="9:10" x14ac:dyDescent="0.25">
      <c r="I57358" s="1"/>
      <c r="J57358" s="110"/>
    </row>
    <row r="57359" spans="9:10" x14ac:dyDescent="0.25">
      <c r="I57359" s="1"/>
      <c r="J57359" s="110"/>
    </row>
    <row r="57360" spans="9:10" x14ac:dyDescent="0.25">
      <c r="I57360" s="1"/>
      <c r="J57360" s="110"/>
    </row>
    <row r="57361" spans="9:10" x14ac:dyDescent="0.25">
      <c r="I57361" s="1"/>
      <c r="J57361" s="110"/>
    </row>
    <row r="57362" spans="9:10" x14ac:dyDescent="0.25">
      <c r="I57362" s="1"/>
      <c r="J57362" s="110"/>
    </row>
    <row r="57363" spans="9:10" x14ac:dyDescent="0.25">
      <c r="I57363" s="1"/>
      <c r="J57363" s="110"/>
    </row>
    <row r="57364" spans="9:10" x14ac:dyDescent="0.25">
      <c r="I57364" s="1"/>
      <c r="J57364" s="110"/>
    </row>
    <row r="57365" spans="9:10" x14ac:dyDescent="0.25">
      <c r="I57365" s="1"/>
      <c r="J57365" s="110"/>
    </row>
    <row r="57366" spans="9:10" x14ac:dyDescent="0.25">
      <c r="I57366" s="1"/>
      <c r="J57366" s="110"/>
    </row>
    <row r="57367" spans="9:10" x14ac:dyDescent="0.25">
      <c r="I57367" s="1"/>
      <c r="J57367" s="110"/>
    </row>
    <row r="57368" spans="9:10" x14ac:dyDescent="0.25">
      <c r="I57368" s="1"/>
      <c r="J57368" s="110"/>
    </row>
    <row r="57369" spans="9:10" x14ac:dyDescent="0.25">
      <c r="I57369" s="1"/>
      <c r="J57369" s="110"/>
    </row>
    <row r="57370" spans="9:10" x14ac:dyDescent="0.25">
      <c r="I57370" s="1"/>
      <c r="J57370" s="110"/>
    </row>
    <row r="57371" spans="9:10" x14ac:dyDescent="0.25">
      <c r="I57371" s="1"/>
      <c r="J57371" s="110"/>
    </row>
    <row r="57372" spans="9:10" x14ac:dyDescent="0.25">
      <c r="I57372" s="1"/>
      <c r="J57372" s="110"/>
    </row>
    <row r="57373" spans="9:10" x14ac:dyDescent="0.25">
      <c r="I57373" s="1"/>
      <c r="J57373" s="110"/>
    </row>
    <row r="57374" spans="9:10" x14ac:dyDescent="0.25">
      <c r="I57374" s="1"/>
      <c r="J57374" s="110"/>
    </row>
    <row r="57375" spans="9:10" x14ac:dyDescent="0.25">
      <c r="I57375" s="1"/>
      <c r="J57375" s="110"/>
    </row>
    <row r="57376" spans="9:10" x14ac:dyDescent="0.25">
      <c r="I57376" s="1"/>
      <c r="J57376" s="110"/>
    </row>
    <row r="57377" spans="9:10" x14ac:dyDescent="0.25">
      <c r="I57377" s="1"/>
      <c r="J57377" s="110"/>
    </row>
    <row r="57378" spans="9:10" x14ac:dyDescent="0.25">
      <c r="I57378" s="1"/>
      <c r="J57378" s="110"/>
    </row>
    <row r="57379" spans="9:10" x14ac:dyDescent="0.25">
      <c r="I57379" s="1"/>
      <c r="J57379" s="110"/>
    </row>
    <row r="57380" spans="9:10" x14ac:dyDescent="0.25">
      <c r="I57380" s="1"/>
      <c r="J57380" s="110"/>
    </row>
    <row r="57381" spans="9:10" x14ac:dyDescent="0.25">
      <c r="I57381" s="1"/>
      <c r="J57381" s="110"/>
    </row>
    <row r="57382" spans="9:10" x14ac:dyDescent="0.25">
      <c r="I57382" s="1"/>
      <c r="J57382" s="110"/>
    </row>
    <row r="57383" spans="9:10" x14ac:dyDescent="0.25">
      <c r="I57383" s="1"/>
      <c r="J57383" s="110"/>
    </row>
    <row r="57384" spans="9:10" x14ac:dyDescent="0.25">
      <c r="I57384" s="1"/>
      <c r="J57384" s="110"/>
    </row>
    <row r="57385" spans="9:10" x14ac:dyDescent="0.25">
      <c r="I57385" s="1"/>
      <c r="J57385" s="110"/>
    </row>
    <row r="57386" spans="9:10" x14ac:dyDescent="0.25">
      <c r="I57386" s="1"/>
      <c r="J57386" s="110"/>
    </row>
    <row r="57387" spans="9:10" x14ac:dyDescent="0.25">
      <c r="I57387" s="1"/>
      <c r="J57387" s="110"/>
    </row>
    <row r="57388" spans="9:10" x14ac:dyDescent="0.25">
      <c r="I57388" s="1"/>
      <c r="J57388" s="110"/>
    </row>
    <row r="57389" spans="9:10" x14ac:dyDescent="0.25">
      <c r="I57389" s="1"/>
      <c r="J57389" s="110"/>
    </row>
    <row r="57390" spans="9:10" x14ac:dyDescent="0.25">
      <c r="I57390" s="1"/>
      <c r="J57390" s="110"/>
    </row>
    <row r="57391" spans="9:10" x14ac:dyDescent="0.25">
      <c r="I57391" s="1"/>
      <c r="J57391" s="110"/>
    </row>
    <row r="57392" spans="9:10" x14ac:dyDescent="0.25">
      <c r="I57392" s="1"/>
      <c r="J57392" s="110"/>
    </row>
    <row r="57393" spans="9:10" x14ac:dyDescent="0.25">
      <c r="I57393" s="1"/>
      <c r="J57393" s="110"/>
    </row>
    <row r="57394" spans="9:10" x14ac:dyDescent="0.25">
      <c r="I57394" s="1"/>
      <c r="J57394" s="110"/>
    </row>
    <row r="57395" spans="9:10" x14ac:dyDescent="0.25">
      <c r="I57395" s="1"/>
      <c r="J57395" s="110"/>
    </row>
    <row r="57396" spans="9:10" x14ac:dyDescent="0.25">
      <c r="I57396" s="1"/>
      <c r="J57396" s="110"/>
    </row>
    <row r="57397" spans="9:10" x14ac:dyDescent="0.25">
      <c r="I57397" s="1"/>
      <c r="J57397" s="110"/>
    </row>
    <row r="57398" spans="9:10" x14ac:dyDescent="0.25">
      <c r="I57398" s="1"/>
      <c r="J57398" s="110"/>
    </row>
    <row r="57399" spans="9:10" x14ac:dyDescent="0.25">
      <c r="I57399" s="1"/>
      <c r="J57399" s="110"/>
    </row>
    <row r="57400" spans="9:10" x14ac:dyDescent="0.25">
      <c r="I57400" s="1"/>
      <c r="J57400" s="110"/>
    </row>
    <row r="57401" spans="9:10" x14ac:dyDescent="0.25">
      <c r="I57401" s="1"/>
      <c r="J57401" s="110"/>
    </row>
    <row r="57402" spans="9:10" x14ac:dyDescent="0.25">
      <c r="I57402" s="1"/>
      <c r="J57402" s="110"/>
    </row>
    <row r="57403" spans="9:10" x14ac:dyDescent="0.25">
      <c r="I57403" s="1"/>
      <c r="J57403" s="110"/>
    </row>
    <row r="57404" spans="9:10" x14ac:dyDescent="0.25">
      <c r="I57404" s="1"/>
      <c r="J57404" s="110"/>
    </row>
    <row r="57405" spans="9:10" x14ac:dyDescent="0.25">
      <c r="I57405" s="1"/>
      <c r="J57405" s="110"/>
    </row>
    <row r="57406" spans="9:10" x14ac:dyDescent="0.25">
      <c r="I57406" s="1"/>
      <c r="J57406" s="110"/>
    </row>
    <row r="57407" spans="9:10" x14ac:dyDescent="0.25">
      <c r="I57407" s="1"/>
      <c r="J57407" s="110"/>
    </row>
    <row r="57408" spans="9:10" x14ac:dyDescent="0.25">
      <c r="I57408" s="1"/>
      <c r="J57408" s="110"/>
    </row>
    <row r="57409" spans="9:10" x14ac:dyDescent="0.25">
      <c r="I57409" s="1"/>
      <c r="J57409" s="110"/>
    </row>
    <row r="57410" spans="9:10" x14ac:dyDescent="0.25">
      <c r="I57410" s="1"/>
      <c r="J57410" s="110"/>
    </row>
    <row r="57411" spans="9:10" x14ac:dyDescent="0.25">
      <c r="I57411" s="1"/>
      <c r="J57411" s="110"/>
    </row>
    <row r="57412" spans="9:10" x14ac:dyDescent="0.25">
      <c r="I57412" s="1"/>
      <c r="J57412" s="110"/>
    </row>
    <row r="57413" spans="9:10" x14ac:dyDescent="0.25">
      <c r="I57413" s="1"/>
      <c r="J57413" s="110"/>
    </row>
    <row r="57414" spans="9:10" x14ac:dyDescent="0.25">
      <c r="I57414" s="1"/>
      <c r="J57414" s="110"/>
    </row>
    <row r="57415" spans="9:10" x14ac:dyDescent="0.25">
      <c r="I57415" s="1"/>
      <c r="J57415" s="110"/>
    </row>
    <row r="57416" spans="9:10" x14ac:dyDescent="0.25">
      <c r="I57416" s="1"/>
      <c r="J57416" s="110"/>
    </row>
    <row r="57417" spans="9:10" x14ac:dyDescent="0.25">
      <c r="I57417" s="1"/>
      <c r="J57417" s="110"/>
    </row>
    <row r="57418" spans="9:10" x14ac:dyDescent="0.25">
      <c r="I57418" s="1"/>
      <c r="J57418" s="110"/>
    </row>
    <row r="57419" spans="9:10" x14ac:dyDescent="0.25">
      <c r="I57419" s="1"/>
      <c r="J57419" s="110"/>
    </row>
    <row r="57420" spans="9:10" x14ac:dyDescent="0.25">
      <c r="I57420" s="1"/>
      <c r="J57420" s="110"/>
    </row>
    <row r="57421" spans="9:10" x14ac:dyDescent="0.25">
      <c r="I57421" s="1"/>
      <c r="J57421" s="110"/>
    </row>
    <row r="57422" spans="9:10" x14ac:dyDescent="0.25">
      <c r="I57422" s="1"/>
      <c r="J57422" s="110"/>
    </row>
    <row r="57423" spans="9:10" x14ac:dyDescent="0.25">
      <c r="I57423" s="1"/>
      <c r="J57423" s="110"/>
    </row>
    <row r="57424" spans="9:10" x14ac:dyDescent="0.25">
      <c r="I57424" s="1"/>
      <c r="J57424" s="110"/>
    </row>
    <row r="57425" spans="9:10" x14ac:dyDescent="0.25">
      <c r="I57425" s="1"/>
      <c r="J57425" s="110"/>
    </row>
    <row r="57426" spans="9:10" x14ac:dyDescent="0.25">
      <c r="I57426" s="1"/>
      <c r="J57426" s="110"/>
    </row>
    <row r="57427" spans="9:10" x14ac:dyDescent="0.25">
      <c r="I57427" s="1"/>
      <c r="J57427" s="110"/>
    </row>
    <row r="57428" spans="9:10" x14ac:dyDescent="0.25">
      <c r="I57428" s="1"/>
      <c r="J57428" s="110"/>
    </row>
    <row r="57429" spans="9:10" x14ac:dyDescent="0.25">
      <c r="I57429" s="1"/>
      <c r="J57429" s="110"/>
    </row>
    <row r="57430" spans="9:10" x14ac:dyDescent="0.25">
      <c r="I57430" s="1"/>
      <c r="J57430" s="110"/>
    </row>
    <row r="57431" spans="9:10" x14ac:dyDescent="0.25">
      <c r="I57431" s="1"/>
      <c r="J57431" s="110"/>
    </row>
    <row r="57432" spans="9:10" x14ac:dyDescent="0.25">
      <c r="I57432" s="1"/>
      <c r="J57432" s="110"/>
    </row>
    <row r="57433" spans="9:10" x14ac:dyDescent="0.25">
      <c r="I57433" s="1"/>
      <c r="J57433" s="110"/>
    </row>
    <row r="57434" spans="9:10" x14ac:dyDescent="0.25">
      <c r="I57434" s="1"/>
      <c r="J57434" s="110"/>
    </row>
    <row r="57435" spans="9:10" x14ac:dyDescent="0.25">
      <c r="I57435" s="1"/>
      <c r="J57435" s="110"/>
    </row>
    <row r="57436" spans="9:10" x14ac:dyDescent="0.25">
      <c r="I57436" s="1"/>
      <c r="J57436" s="110"/>
    </row>
    <row r="57437" spans="9:10" x14ac:dyDescent="0.25">
      <c r="I57437" s="1"/>
      <c r="J57437" s="110"/>
    </row>
    <row r="57438" spans="9:10" x14ac:dyDescent="0.25">
      <c r="I57438" s="1"/>
      <c r="J57438" s="110"/>
    </row>
    <row r="57439" spans="9:10" x14ac:dyDescent="0.25">
      <c r="I57439" s="1"/>
      <c r="J57439" s="110"/>
    </row>
    <row r="57440" spans="9:10" x14ac:dyDescent="0.25">
      <c r="I57440" s="1"/>
      <c r="J57440" s="110"/>
    </row>
    <row r="57441" spans="9:10" x14ac:dyDescent="0.25">
      <c r="I57441" s="1"/>
      <c r="J57441" s="110"/>
    </row>
    <row r="57442" spans="9:10" x14ac:dyDescent="0.25">
      <c r="I57442" s="1"/>
      <c r="J57442" s="110"/>
    </row>
    <row r="57443" spans="9:10" x14ac:dyDescent="0.25">
      <c r="I57443" s="1"/>
      <c r="J57443" s="110"/>
    </row>
    <row r="57444" spans="9:10" x14ac:dyDescent="0.25">
      <c r="I57444" s="1"/>
      <c r="J57444" s="110"/>
    </row>
    <row r="57445" spans="9:10" x14ac:dyDescent="0.25">
      <c r="I57445" s="1"/>
      <c r="J57445" s="110"/>
    </row>
    <row r="57446" spans="9:10" x14ac:dyDescent="0.25">
      <c r="I57446" s="1"/>
      <c r="J57446" s="110"/>
    </row>
    <row r="57447" spans="9:10" x14ac:dyDescent="0.25">
      <c r="I57447" s="1"/>
      <c r="J57447" s="110"/>
    </row>
    <row r="57448" spans="9:10" x14ac:dyDescent="0.25">
      <c r="I57448" s="1"/>
      <c r="J57448" s="110"/>
    </row>
    <row r="57449" spans="9:10" x14ac:dyDescent="0.25">
      <c r="I57449" s="1"/>
      <c r="J57449" s="110"/>
    </row>
    <row r="57450" spans="9:10" x14ac:dyDescent="0.25">
      <c r="I57450" s="1"/>
      <c r="J57450" s="110"/>
    </row>
    <row r="57451" spans="9:10" x14ac:dyDescent="0.25">
      <c r="I57451" s="1"/>
      <c r="J57451" s="110"/>
    </row>
    <row r="57452" spans="9:10" x14ac:dyDescent="0.25">
      <c r="I57452" s="1"/>
      <c r="J57452" s="110"/>
    </row>
    <row r="57453" spans="9:10" x14ac:dyDescent="0.25">
      <c r="I57453" s="1"/>
      <c r="J57453" s="110"/>
    </row>
    <row r="57454" spans="9:10" x14ac:dyDescent="0.25">
      <c r="I57454" s="1"/>
      <c r="J57454" s="110"/>
    </row>
    <row r="57455" spans="9:10" x14ac:dyDescent="0.25">
      <c r="I57455" s="1"/>
      <c r="J57455" s="110"/>
    </row>
    <row r="57456" spans="9:10" x14ac:dyDescent="0.25">
      <c r="I57456" s="1"/>
      <c r="J57456" s="110"/>
    </row>
    <row r="57457" spans="9:10" x14ac:dyDescent="0.25">
      <c r="I57457" s="1"/>
      <c r="J57457" s="110"/>
    </row>
    <row r="57458" spans="9:10" x14ac:dyDescent="0.25">
      <c r="I57458" s="1"/>
      <c r="J57458" s="110"/>
    </row>
    <row r="57459" spans="9:10" x14ac:dyDescent="0.25">
      <c r="I57459" s="1"/>
      <c r="J57459" s="110"/>
    </row>
    <row r="57460" spans="9:10" x14ac:dyDescent="0.25">
      <c r="I57460" s="1"/>
      <c r="J57460" s="110"/>
    </row>
    <row r="57461" spans="9:10" x14ac:dyDescent="0.25">
      <c r="I57461" s="1"/>
      <c r="J57461" s="110"/>
    </row>
    <row r="57462" spans="9:10" x14ac:dyDescent="0.25">
      <c r="I57462" s="1"/>
      <c r="J57462" s="110"/>
    </row>
    <row r="57463" spans="9:10" x14ac:dyDescent="0.25">
      <c r="I57463" s="1"/>
      <c r="J57463" s="110"/>
    </row>
    <row r="57464" spans="9:10" x14ac:dyDescent="0.25">
      <c r="I57464" s="1"/>
      <c r="J57464" s="110"/>
    </row>
    <row r="57465" spans="9:10" x14ac:dyDescent="0.25">
      <c r="I57465" s="1"/>
      <c r="J57465" s="110"/>
    </row>
    <row r="57466" spans="9:10" x14ac:dyDescent="0.25">
      <c r="I57466" s="1"/>
      <c r="J57466" s="110"/>
    </row>
    <row r="57467" spans="9:10" x14ac:dyDescent="0.25">
      <c r="I57467" s="1"/>
      <c r="J57467" s="110"/>
    </row>
    <row r="57468" spans="9:10" x14ac:dyDescent="0.25">
      <c r="I57468" s="1"/>
      <c r="J57468" s="110"/>
    </row>
    <row r="57469" spans="9:10" x14ac:dyDescent="0.25">
      <c r="I57469" s="1"/>
      <c r="J57469" s="110"/>
    </row>
    <row r="57470" spans="9:10" x14ac:dyDescent="0.25">
      <c r="I57470" s="1"/>
      <c r="J57470" s="110"/>
    </row>
    <row r="57471" spans="9:10" x14ac:dyDescent="0.25">
      <c r="I57471" s="1"/>
      <c r="J57471" s="110"/>
    </row>
    <row r="57472" spans="9:10" x14ac:dyDescent="0.25">
      <c r="I57472" s="1"/>
      <c r="J57472" s="110"/>
    </row>
    <row r="57473" spans="9:10" x14ac:dyDescent="0.25">
      <c r="I57473" s="1"/>
      <c r="J57473" s="110"/>
    </row>
    <row r="57474" spans="9:10" x14ac:dyDescent="0.25">
      <c r="I57474" s="1"/>
      <c r="J57474" s="110"/>
    </row>
    <row r="57475" spans="9:10" x14ac:dyDescent="0.25">
      <c r="I57475" s="1"/>
      <c r="J57475" s="110"/>
    </row>
    <row r="57476" spans="9:10" x14ac:dyDescent="0.25">
      <c r="I57476" s="1"/>
      <c r="J57476" s="110"/>
    </row>
    <row r="57477" spans="9:10" x14ac:dyDescent="0.25">
      <c r="I57477" s="1"/>
      <c r="J57477" s="110"/>
    </row>
    <row r="57478" spans="9:10" x14ac:dyDescent="0.25">
      <c r="I57478" s="1"/>
      <c r="J57478" s="110"/>
    </row>
    <row r="57479" spans="9:10" x14ac:dyDescent="0.25">
      <c r="I57479" s="1"/>
      <c r="J57479" s="110"/>
    </row>
    <row r="57480" spans="9:10" x14ac:dyDescent="0.25">
      <c r="I57480" s="1"/>
      <c r="J57480" s="110"/>
    </row>
    <row r="57481" spans="9:10" x14ac:dyDescent="0.25">
      <c r="I57481" s="1"/>
      <c r="J57481" s="110"/>
    </row>
    <row r="57482" spans="9:10" x14ac:dyDescent="0.25">
      <c r="I57482" s="1"/>
      <c r="J57482" s="110"/>
    </row>
    <row r="57483" spans="9:10" x14ac:dyDescent="0.25">
      <c r="I57483" s="1"/>
      <c r="J57483" s="110"/>
    </row>
    <row r="57484" spans="9:10" x14ac:dyDescent="0.25">
      <c r="I57484" s="1"/>
      <c r="J57484" s="110"/>
    </row>
    <row r="57485" spans="9:10" x14ac:dyDescent="0.25">
      <c r="I57485" s="1"/>
      <c r="J57485" s="110"/>
    </row>
    <row r="57486" spans="9:10" x14ac:dyDescent="0.25">
      <c r="I57486" s="1"/>
      <c r="J57486" s="110"/>
    </row>
    <row r="57487" spans="9:10" x14ac:dyDescent="0.25">
      <c r="I57487" s="1"/>
      <c r="J57487" s="110"/>
    </row>
    <row r="57488" spans="9:10" x14ac:dyDescent="0.25">
      <c r="I57488" s="1"/>
      <c r="J57488" s="110"/>
    </row>
    <row r="57489" spans="9:10" x14ac:dyDescent="0.25">
      <c r="I57489" s="1"/>
      <c r="J57489" s="110"/>
    </row>
    <row r="57490" spans="9:10" x14ac:dyDescent="0.25">
      <c r="I57490" s="1"/>
      <c r="J57490" s="110"/>
    </row>
    <row r="57491" spans="9:10" x14ac:dyDescent="0.25">
      <c r="I57491" s="1"/>
      <c r="J57491" s="110"/>
    </row>
    <row r="57492" spans="9:10" x14ac:dyDescent="0.25">
      <c r="I57492" s="1"/>
      <c r="J57492" s="110"/>
    </row>
    <row r="57493" spans="9:10" x14ac:dyDescent="0.25">
      <c r="I57493" s="1"/>
      <c r="J57493" s="110"/>
    </row>
    <row r="57494" spans="9:10" x14ac:dyDescent="0.25">
      <c r="I57494" s="1"/>
      <c r="J57494" s="110"/>
    </row>
    <row r="57495" spans="9:10" x14ac:dyDescent="0.25">
      <c r="I57495" s="1"/>
      <c r="J57495" s="110"/>
    </row>
    <row r="57496" spans="9:10" x14ac:dyDescent="0.25">
      <c r="I57496" s="1"/>
      <c r="J57496" s="110"/>
    </row>
    <row r="57497" spans="9:10" x14ac:dyDescent="0.25">
      <c r="I57497" s="1"/>
      <c r="J57497" s="110"/>
    </row>
    <row r="57498" spans="9:10" x14ac:dyDescent="0.25">
      <c r="I57498" s="1"/>
      <c r="J57498" s="110"/>
    </row>
    <row r="57499" spans="9:10" x14ac:dyDescent="0.25">
      <c r="I57499" s="1"/>
      <c r="J57499" s="110"/>
    </row>
    <row r="57500" spans="9:10" x14ac:dyDescent="0.25">
      <c r="I57500" s="1"/>
      <c r="J57500" s="110"/>
    </row>
    <row r="57501" spans="9:10" x14ac:dyDescent="0.25">
      <c r="I57501" s="1"/>
      <c r="J57501" s="110"/>
    </row>
    <row r="57502" spans="9:10" x14ac:dyDescent="0.25">
      <c r="I57502" s="1"/>
      <c r="J57502" s="110"/>
    </row>
    <row r="57503" spans="9:10" x14ac:dyDescent="0.25">
      <c r="I57503" s="1"/>
      <c r="J57503" s="110"/>
    </row>
    <row r="57504" spans="9:10" x14ac:dyDescent="0.25">
      <c r="I57504" s="1"/>
      <c r="J57504" s="110"/>
    </row>
    <row r="57505" spans="9:10" x14ac:dyDescent="0.25">
      <c r="I57505" s="1"/>
      <c r="J57505" s="110"/>
    </row>
    <row r="57506" spans="9:10" x14ac:dyDescent="0.25">
      <c r="I57506" s="1"/>
      <c r="J57506" s="110"/>
    </row>
    <row r="57507" spans="9:10" x14ac:dyDescent="0.25">
      <c r="I57507" s="1"/>
      <c r="J57507" s="110"/>
    </row>
    <row r="57508" spans="9:10" x14ac:dyDescent="0.25">
      <c r="I57508" s="1"/>
      <c r="J57508" s="110"/>
    </row>
    <row r="57509" spans="9:10" x14ac:dyDescent="0.25">
      <c r="I57509" s="1"/>
      <c r="J57509" s="110"/>
    </row>
    <row r="57510" spans="9:10" x14ac:dyDescent="0.25">
      <c r="I57510" s="1"/>
      <c r="J57510" s="110"/>
    </row>
    <row r="57511" spans="9:10" x14ac:dyDescent="0.25">
      <c r="I57511" s="1"/>
      <c r="J57511" s="110"/>
    </row>
    <row r="57512" spans="9:10" x14ac:dyDescent="0.25">
      <c r="I57512" s="1"/>
      <c r="J57512" s="110"/>
    </row>
    <row r="57513" spans="9:10" x14ac:dyDescent="0.25">
      <c r="I57513" s="1"/>
      <c r="J57513" s="110"/>
    </row>
    <row r="57514" spans="9:10" x14ac:dyDescent="0.25">
      <c r="I57514" s="1"/>
      <c r="J57514" s="110"/>
    </row>
    <row r="57515" spans="9:10" x14ac:dyDescent="0.25">
      <c r="I57515" s="1"/>
      <c r="J57515" s="110"/>
    </row>
    <row r="57516" spans="9:10" x14ac:dyDescent="0.25">
      <c r="I57516" s="1"/>
      <c r="J57516" s="110"/>
    </row>
    <row r="57517" spans="9:10" x14ac:dyDescent="0.25">
      <c r="I57517" s="1"/>
      <c r="J57517" s="110"/>
    </row>
    <row r="57518" spans="9:10" x14ac:dyDescent="0.25">
      <c r="I57518" s="1"/>
      <c r="J57518" s="110"/>
    </row>
    <row r="57519" spans="9:10" x14ac:dyDescent="0.25">
      <c r="I57519" s="1"/>
      <c r="J57519" s="110"/>
    </row>
    <row r="57520" spans="9:10" x14ac:dyDescent="0.25">
      <c r="I57520" s="1"/>
      <c r="J57520" s="110"/>
    </row>
    <row r="57521" spans="9:10" x14ac:dyDescent="0.25">
      <c r="I57521" s="1"/>
      <c r="J57521" s="110"/>
    </row>
    <row r="57522" spans="9:10" x14ac:dyDescent="0.25">
      <c r="I57522" s="1"/>
      <c r="J57522" s="110"/>
    </row>
    <row r="57523" spans="9:10" x14ac:dyDescent="0.25">
      <c r="I57523" s="1"/>
      <c r="J57523" s="110"/>
    </row>
    <row r="57524" spans="9:10" x14ac:dyDescent="0.25">
      <c r="I57524" s="1"/>
      <c r="J57524" s="110"/>
    </row>
    <row r="57525" spans="9:10" x14ac:dyDescent="0.25">
      <c r="I57525" s="1"/>
      <c r="J57525" s="110"/>
    </row>
    <row r="57526" spans="9:10" x14ac:dyDescent="0.25">
      <c r="I57526" s="1"/>
      <c r="J57526" s="110"/>
    </row>
    <row r="57527" spans="9:10" x14ac:dyDescent="0.25">
      <c r="I57527" s="1"/>
      <c r="J57527" s="110"/>
    </row>
    <row r="57528" spans="9:10" x14ac:dyDescent="0.25">
      <c r="I57528" s="1"/>
      <c r="J57528" s="110"/>
    </row>
    <row r="57529" spans="9:10" x14ac:dyDescent="0.25">
      <c r="I57529" s="1"/>
      <c r="J57529" s="110"/>
    </row>
    <row r="57530" spans="9:10" x14ac:dyDescent="0.25">
      <c r="I57530" s="1"/>
      <c r="J57530" s="110"/>
    </row>
    <row r="57531" spans="9:10" x14ac:dyDescent="0.25">
      <c r="I57531" s="1"/>
      <c r="J57531" s="110"/>
    </row>
    <row r="57532" spans="9:10" x14ac:dyDescent="0.25">
      <c r="I57532" s="1"/>
      <c r="J57532" s="110"/>
    </row>
    <row r="57533" spans="9:10" x14ac:dyDescent="0.25">
      <c r="I57533" s="1"/>
      <c r="J57533" s="110"/>
    </row>
    <row r="57534" spans="9:10" x14ac:dyDescent="0.25">
      <c r="I57534" s="1"/>
      <c r="J57534" s="110"/>
    </row>
    <row r="57535" spans="9:10" x14ac:dyDescent="0.25">
      <c r="I57535" s="1"/>
      <c r="J57535" s="110"/>
    </row>
    <row r="57536" spans="9:10" x14ac:dyDescent="0.25">
      <c r="I57536" s="1"/>
      <c r="J57536" s="110"/>
    </row>
    <row r="57537" spans="9:10" x14ac:dyDescent="0.25">
      <c r="I57537" s="1"/>
      <c r="J57537" s="110"/>
    </row>
    <row r="57538" spans="9:10" x14ac:dyDescent="0.25">
      <c r="I57538" s="1"/>
      <c r="J57538" s="110"/>
    </row>
    <row r="57539" spans="9:10" x14ac:dyDescent="0.25">
      <c r="I57539" s="1"/>
      <c r="J57539" s="110"/>
    </row>
    <row r="57540" spans="9:10" x14ac:dyDescent="0.25">
      <c r="I57540" s="1"/>
      <c r="J57540" s="110"/>
    </row>
    <row r="57541" spans="9:10" x14ac:dyDescent="0.25">
      <c r="I57541" s="1"/>
      <c r="J57541" s="110"/>
    </row>
    <row r="57542" spans="9:10" x14ac:dyDescent="0.25">
      <c r="I57542" s="1"/>
      <c r="J57542" s="110"/>
    </row>
    <row r="57543" spans="9:10" x14ac:dyDescent="0.25">
      <c r="I57543" s="1"/>
      <c r="J57543" s="110"/>
    </row>
    <row r="57544" spans="9:10" x14ac:dyDescent="0.25">
      <c r="I57544" s="1"/>
      <c r="J57544" s="110"/>
    </row>
    <row r="57545" spans="9:10" x14ac:dyDescent="0.25">
      <c r="I57545" s="1"/>
      <c r="J57545" s="110"/>
    </row>
    <row r="57546" spans="9:10" x14ac:dyDescent="0.25">
      <c r="I57546" s="1"/>
      <c r="J57546" s="110"/>
    </row>
    <row r="57547" spans="9:10" x14ac:dyDescent="0.25">
      <c r="I57547" s="1"/>
      <c r="J57547" s="110"/>
    </row>
    <row r="57548" spans="9:10" x14ac:dyDescent="0.25">
      <c r="I57548" s="1"/>
      <c r="J57548" s="110"/>
    </row>
    <row r="57549" spans="9:10" x14ac:dyDescent="0.25">
      <c r="I57549" s="1"/>
      <c r="J57549" s="110"/>
    </row>
    <row r="57550" spans="9:10" x14ac:dyDescent="0.25">
      <c r="I57550" s="1"/>
      <c r="J57550" s="110"/>
    </row>
    <row r="57551" spans="9:10" x14ac:dyDescent="0.25">
      <c r="I57551" s="1"/>
      <c r="J57551" s="110"/>
    </row>
    <row r="57552" spans="9:10" x14ac:dyDescent="0.25">
      <c r="I57552" s="1"/>
      <c r="J57552" s="110"/>
    </row>
    <row r="57553" spans="9:10" x14ac:dyDescent="0.25">
      <c r="I57553" s="1"/>
      <c r="J57553" s="110"/>
    </row>
    <row r="57554" spans="9:10" x14ac:dyDescent="0.25">
      <c r="I57554" s="1"/>
      <c r="J57554" s="110"/>
    </row>
    <row r="57555" spans="9:10" x14ac:dyDescent="0.25">
      <c r="I57555" s="1"/>
      <c r="J57555" s="110"/>
    </row>
    <row r="57556" spans="9:10" x14ac:dyDescent="0.25">
      <c r="I57556" s="1"/>
      <c r="J57556" s="110"/>
    </row>
    <row r="57557" spans="9:10" x14ac:dyDescent="0.25">
      <c r="I57557" s="1"/>
      <c r="J57557" s="110"/>
    </row>
    <row r="57558" spans="9:10" x14ac:dyDescent="0.25">
      <c r="I57558" s="1"/>
      <c r="J57558" s="110"/>
    </row>
    <row r="57559" spans="9:10" x14ac:dyDescent="0.25">
      <c r="I57559" s="1"/>
      <c r="J57559" s="110"/>
    </row>
    <row r="57560" spans="9:10" x14ac:dyDescent="0.25">
      <c r="I57560" s="1"/>
      <c r="J57560" s="110"/>
    </row>
    <row r="57561" spans="9:10" x14ac:dyDescent="0.25">
      <c r="I57561" s="1"/>
      <c r="J57561" s="110"/>
    </row>
    <row r="57562" spans="9:10" x14ac:dyDescent="0.25">
      <c r="I57562" s="1"/>
      <c r="J57562" s="110"/>
    </row>
    <row r="57563" spans="9:10" x14ac:dyDescent="0.25">
      <c r="I57563" s="1"/>
      <c r="J57563" s="110"/>
    </row>
    <row r="57564" spans="9:10" x14ac:dyDescent="0.25">
      <c r="I57564" s="1"/>
      <c r="J57564" s="110"/>
    </row>
    <row r="57565" spans="9:10" x14ac:dyDescent="0.25">
      <c r="I57565" s="1"/>
      <c r="J57565" s="110"/>
    </row>
    <row r="57566" spans="9:10" x14ac:dyDescent="0.25">
      <c r="I57566" s="1"/>
      <c r="J57566" s="110"/>
    </row>
    <row r="57567" spans="9:10" x14ac:dyDescent="0.25">
      <c r="I57567" s="1"/>
      <c r="J57567" s="110"/>
    </row>
    <row r="57568" spans="9:10" x14ac:dyDescent="0.25">
      <c r="I57568" s="1"/>
      <c r="J57568" s="110"/>
    </row>
    <row r="57569" spans="9:10" x14ac:dyDescent="0.25">
      <c r="I57569" s="1"/>
      <c r="J57569" s="110"/>
    </row>
    <row r="57570" spans="9:10" x14ac:dyDescent="0.25">
      <c r="I57570" s="1"/>
      <c r="J57570" s="110"/>
    </row>
    <row r="57571" spans="9:10" x14ac:dyDescent="0.25">
      <c r="I57571" s="1"/>
      <c r="J57571" s="110"/>
    </row>
    <row r="57572" spans="9:10" x14ac:dyDescent="0.25">
      <c r="I57572" s="1"/>
      <c r="J57572" s="110"/>
    </row>
    <row r="57573" spans="9:10" x14ac:dyDescent="0.25">
      <c r="I57573" s="1"/>
      <c r="J57573" s="110"/>
    </row>
    <row r="57574" spans="9:10" x14ac:dyDescent="0.25">
      <c r="I57574" s="1"/>
      <c r="J57574" s="110"/>
    </row>
    <row r="57575" spans="9:10" x14ac:dyDescent="0.25">
      <c r="I57575" s="1"/>
      <c r="J57575" s="110"/>
    </row>
    <row r="57576" spans="9:10" x14ac:dyDescent="0.25">
      <c r="I57576" s="1"/>
      <c r="J57576" s="110"/>
    </row>
    <row r="57577" spans="9:10" x14ac:dyDescent="0.25">
      <c r="I57577" s="1"/>
      <c r="J57577" s="110"/>
    </row>
    <row r="57578" spans="9:10" x14ac:dyDescent="0.25">
      <c r="I57578" s="1"/>
      <c r="J57578" s="110"/>
    </row>
    <row r="57579" spans="9:10" x14ac:dyDescent="0.25">
      <c r="I57579" s="1"/>
      <c r="J57579" s="110"/>
    </row>
    <row r="57580" spans="9:10" x14ac:dyDescent="0.25">
      <c r="I57580" s="1"/>
      <c r="J57580" s="110"/>
    </row>
    <row r="57581" spans="9:10" x14ac:dyDescent="0.25">
      <c r="I57581" s="1"/>
      <c r="J57581" s="110"/>
    </row>
    <row r="57582" spans="9:10" x14ac:dyDescent="0.25">
      <c r="I57582" s="1"/>
      <c r="J57582" s="110"/>
    </row>
    <row r="57583" spans="9:10" x14ac:dyDescent="0.25">
      <c r="I57583" s="1"/>
      <c r="J57583" s="110"/>
    </row>
    <row r="57584" spans="9:10" x14ac:dyDescent="0.25">
      <c r="I57584" s="1"/>
      <c r="J57584" s="110"/>
    </row>
    <row r="57585" spans="9:10" x14ac:dyDescent="0.25">
      <c r="I57585" s="1"/>
      <c r="J57585" s="110"/>
    </row>
    <row r="57586" spans="9:10" x14ac:dyDescent="0.25">
      <c r="I57586" s="1"/>
      <c r="J57586" s="110"/>
    </row>
    <row r="57587" spans="9:10" x14ac:dyDescent="0.25">
      <c r="I57587" s="1"/>
      <c r="J57587" s="110"/>
    </row>
    <row r="57588" spans="9:10" x14ac:dyDescent="0.25">
      <c r="I57588" s="1"/>
      <c r="J57588" s="110"/>
    </row>
    <row r="57589" spans="9:10" x14ac:dyDescent="0.25">
      <c r="I57589" s="1"/>
      <c r="J57589" s="110"/>
    </row>
    <row r="57590" spans="9:10" x14ac:dyDescent="0.25">
      <c r="I57590" s="1"/>
      <c r="J57590" s="110"/>
    </row>
    <row r="57591" spans="9:10" x14ac:dyDescent="0.25">
      <c r="I57591" s="1"/>
      <c r="J57591" s="110"/>
    </row>
    <row r="57592" spans="9:10" x14ac:dyDescent="0.25">
      <c r="I57592" s="1"/>
      <c r="J57592" s="110"/>
    </row>
    <row r="57593" spans="9:10" x14ac:dyDescent="0.25">
      <c r="I57593" s="1"/>
      <c r="J57593" s="110"/>
    </row>
    <row r="57594" spans="9:10" x14ac:dyDescent="0.25">
      <c r="I57594" s="1"/>
      <c r="J57594" s="110"/>
    </row>
    <row r="57595" spans="9:10" x14ac:dyDescent="0.25">
      <c r="I57595" s="1"/>
      <c r="J57595" s="110"/>
    </row>
    <row r="57596" spans="9:10" x14ac:dyDescent="0.25">
      <c r="I57596" s="1"/>
      <c r="J57596" s="110"/>
    </row>
    <row r="57597" spans="9:10" x14ac:dyDescent="0.25">
      <c r="I57597" s="1"/>
      <c r="J57597" s="110"/>
    </row>
    <row r="57598" spans="9:10" x14ac:dyDescent="0.25">
      <c r="I57598" s="1"/>
      <c r="J57598" s="110"/>
    </row>
    <row r="57599" spans="9:10" x14ac:dyDescent="0.25">
      <c r="I57599" s="1"/>
      <c r="J57599" s="110"/>
    </row>
    <row r="57600" spans="9:10" x14ac:dyDescent="0.25">
      <c r="I57600" s="1"/>
      <c r="J57600" s="110"/>
    </row>
    <row r="57601" spans="9:10" x14ac:dyDescent="0.25">
      <c r="I57601" s="1"/>
      <c r="J57601" s="110"/>
    </row>
    <row r="57602" spans="9:10" x14ac:dyDescent="0.25">
      <c r="I57602" s="1"/>
      <c r="J57602" s="110"/>
    </row>
    <row r="57603" spans="9:10" x14ac:dyDescent="0.25">
      <c r="I57603" s="1"/>
      <c r="J57603" s="110"/>
    </row>
    <row r="57604" spans="9:10" x14ac:dyDescent="0.25">
      <c r="I57604" s="1"/>
      <c r="J57604" s="110"/>
    </row>
    <row r="57605" spans="9:10" x14ac:dyDescent="0.25">
      <c r="I57605" s="1"/>
      <c r="J57605" s="110"/>
    </row>
    <row r="57606" spans="9:10" x14ac:dyDescent="0.25">
      <c r="I57606" s="1"/>
      <c r="J57606" s="110"/>
    </row>
    <row r="57607" spans="9:10" x14ac:dyDescent="0.25">
      <c r="I57607" s="1"/>
      <c r="J57607" s="110"/>
    </row>
    <row r="57608" spans="9:10" x14ac:dyDescent="0.25">
      <c r="I57608" s="1"/>
      <c r="J57608" s="110"/>
    </row>
    <row r="57609" spans="9:10" x14ac:dyDescent="0.25">
      <c r="I57609" s="1"/>
      <c r="J57609" s="110"/>
    </row>
    <row r="57610" spans="9:10" x14ac:dyDescent="0.25">
      <c r="I57610" s="1"/>
      <c r="J57610" s="110"/>
    </row>
    <row r="57611" spans="9:10" x14ac:dyDescent="0.25">
      <c r="I57611" s="1"/>
      <c r="J57611" s="110"/>
    </row>
    <row r="57612" spans="9:10" x14ac:dyDescent="0.25">
      <c r="I57612" s="1"/>
      <c r="J57612" s="110"/>
    </row>
    <row r="57613" spans="9:10" x14ac:dyDescent="0.25">
      <c r="I57613" s="1"/>
      <c r="J57613" s="110"/>
    </row>
    <row r="57614" spans="9:10" x14ac:dyDescent="0.25">
      <c r="I57614" s="1"/>
      <c r="J57614" s="110"/>
    </row>
    <row r="57615" spans="9:10" x14ac:dyDescent="0.25">
      <c r="I57615" s="1"/>
      <c r="J57615" s="110"/>
    </row>
    <row r="57616" spans="9:10" x14ac:dyDescent="0.25">
      <c r="I57616" s="1"/>
      <c r="J57616" s="110"/>
    </row>
    <row r="57617" spans="9:10" x14ac:dyDescent="0.25">
      <c r="I57617" s="1"/>
      <c r="J57617" s="110"/>
    </row>
    <row r="57618" spans="9:10" x14ac:dyDescent="0.25">
      <c r="I57618" s="1"/>
      <c r="J57618" s="110"/>
    </row>
    <row r="57619" spans="9:10" x14ac:dyDescent="0.25">
      <c r="I57619" s="1"/>
      <c r="J57619" s="110"/>
    </row>
    <row r="57620" spans="9:10" x14ac:dyDescent="0.25">
      <c r="I57620" s="1"/>
      <c r="J57620" s="110"/>
    </row>
    <row r="57621" spans="9:10" x14ac:dyDescent="0.25">
      <c r="I57621" s="1"/>
      <c r="J57621" s="110"/>
    </row>
    <row r="57622" spans="9:10" x14ac:dyDescent="0.25">
      <c r="I57622" s="1"/>
      <c r="J57622" s="110"/>
    </row>
    <row r="57623" spans="9:10" x14ac:dyDescent="0.25">
      <c r="I57623" s="1"/>
      <c r="J57623" s="110"/>
    </row>
    <row r="57624" spans="9:10" x14ac:dyDescent="0.25">
      <c r="I57624" s="1"/>
      <c r="J57624" s="110"/>
    </row>
    <row r="57625" spans="9:10" x14ac:dyDescent="0.25">
      <c r="I57625" s="1"/>
      <c r="J57625" s="110"/>
    </row>
    <row r="57626" spans="9:10" x14ac:dyDescent="0.25">
      <c r="I57626" s="1"/>
      <c r="J57626" s="110"/>
    </row>
    <row r="57627" spans="9:10" x14ac:dyDescent="0.25">
      <c r="I57627" s="1"/>
      <c r="J57627" s="110"/>
    </row>
    <row r="57628" spans="9:10" x14ac:dyDescent="0.25">
      <c r="I57628" s="1"/>
      <c r="J57628" s="110"/>
    </row>
    <row r="57629" spans="9:10" x14ac:dyDescent="0.25">
      <c r="I57629" s="1"/>
      <c r="J57629" s="110"/>
    </row>
    <row r="57630" spans="9:10" x14ac:dyDescent="0.25">
      <c r="I57630" s="1"/>
      <c r="J57630" s="110"/>
    </row>
    <row r="57631" spans="9:10" x14ac:dyDescent="0.25">
      <c r="I57631" s="1"/>
      <c r="J57631" s="110"/>
    </row>
    <row r="57632" spans="9:10" x14ac:dyDescent="0.25">
      <c r="I57632" s="1"/>
      <c r="J57632" s="110"/>
    </row>
    <row r="57633" spans="9:10" x14ac:dyDescent="0.25">
      <c r="I57633" s="1"/>
      <c r="J57633" s="110"/>
    </row>
    <row r="57634" spans="9:10" x14ac:dyDescent="0.25">
      <c r="I57634" s="1"/>
      <c r="J57634" s="110"/>
    </row>
    <row r="57635" spans="9:10" x14ac:dyDescent="0.25">
      <c r="I57635" s="1"/>
      <c r="J57635" s="110"/>
    </row>
    <row r="57636" spans="9:10" x14ac:dyDescent="0.25">
      <c r="I57636" s="1"/>
      <c r="J57636" s="110"/>
    </row>
    <row r="57637" spans="9:10" x14ac:dyDescent="0.25">
      <c r="I57637" s="1"/>
      <c r="J57637" s="110"/>
    </row>
    <row r="57638" spans="9:10" x14ac:dyDescent="0.25">
      <c r="I57638" s="1"/>
      <c r="J57638" s="110"/>
    </row>
    <row r="57639" spans="9:10" x14ac:dyDescent="0.25">
      <c r="I57639" s="1"/>
      <c r="J57639" s="110"/>
    </row>
    <row r="57640" spans="9:10" x14ac:dyDescent="0.25">
      <c r="I57640" s="1"/>
      <c r="J57640" s="110"/>
    </row>
    <row r="57641" spans="9:10" x14ac:dyDescent="0.25">
      <c r="I57641" s="1"/>
      <c r="J57641" s="110"/>
    </row>
    <row r="57642" spans="9:10" x14ac:dyDescent="0.25">
      <c r="I57642" s="1"/>
      <c r="J57642" s="110"/>
    </row>
    <row r="57643" spans="9:10" x14ac:dyDescent="0.25">
      <c r="I57643" s="1"/>
      <c r="J57643" s="110"/>
    </row>
    <row r="57644" spans="9:10" x14ac:dyDescent="0.25">
      <c r="I57644" s="1"/>
      <c r="J57644" s="110"/>
    </row>
    <row r="57645" spans="9:10" x14ac:dyDescent="0.25">
      <c r="I57645" s="1"/>
      <c r="J57645" s="110"/>
    </row>
    <row r="57646" spans="9:10" x14ac:dyDescent="0.25">
      <c r="I57646" s="1"/>
      <c r="J57646" s="110"/>
    </row>
    <row r="57647" spans="9:10" x14ac:dyDescent="0.25">
      <c r="I57647" s="1"/>
      <c r="J57647" s="110"/>
    </row>
    <row r="57648" spans="9:10" x14ac:dyDescent="0.25">
      <c r="I57648" s="1"/>
      <c r="J57648" s="110"/>
    </row>
    <row r="57649" spans="9:10" x14ac:dyDescent="0.25">
      <c r="I57649" s="1"/>
      <c r="J57649" s="110"/>
    </row>
    <row r="57650" spans="9:10" x14ac:dyDescent="0.25">
      <c r="I57650" s="1"/>
      <c r="J57650" s="110"/>
    </row>
    <row r="57651" spans="9:10" x14ac:dyDescent="0.25">
      <c r="I57651" s="1"/>
      <c r="J57651" s="110"/>
    </row>
    <row r="57652" spans="9:10" x14ac:dyDescent="0.25">
      <c r="I57652" s="1"/>
      <c r="J57652" s="110"/>
    </row>
    <row r="57653" spans="9:10" x14ac:dyDescent="0.25">
      <c r="I57653" s="1"/>
      <c r="J57653" s="110"/>
    </row>
    <row r="57654" spans="9:10" x14ac:dyDescent="0.25">
      <c r="I57654" s="1"/>
      <c r="J57654" s="110"/>
    </row>
    <row r="57655" spans="9:10" x14ac:dyDescent="0.25">
      <c r="I57655" s="1"/>
      <c r="J57655" s="110"/>
    </row>
    <row r="57656" spans="9:10" x14ac:dyDescent="0.25">
      <c r="I57656" s="1"/>
      <c r="J57656" s="110"/>
    </row>
    <row r="57657" spans="9:10" x14ac:dyDescent="0.25">
      <c r="I57657" s="1"/>
      <c r="J57657" s="110"/>
    </row>
    <row r="57658" spans="9:10" x14ac:dyDescent="0.25">
      <c r="I57658" s="1"/>
      <c r="J57658" s="110"/>
    </row>
    <row r="57659" spans="9:10" x14ac:dyDescent="0.25">
      <c r="I57659" s="1"/>
      <c r="J57659" s="110"/>
    </row>
    <row r="57660" spans="9:10" x14ac:dyDescent="0.25">
      <c r="I57660" s="1"/>
      <c r="J57660" s="110"/>
    </row>
    <row r="57661" spans="9:10" x14ac:dyDescent="0.25">
      <c r="I57661" s="1"/>
      <c r="J57661" s="110"/>
    </row>
    <row r="57662" spans="9:10" x14ac:dyDescent="0.25">
      <c r="I57662" s="1"/>
      <c r="J57662" s="110"/>
    </row>
    <row r="57663" spans="9:10" x14ac:dyDescent="0.25">
      <c r="I57663" s="1"/>
      <c r="J57663" s="110"/>
    </row>
    <row r="57664" spans="9:10" x14ac:dyDescent="0.25">
      <c r="I57664" s="1"/>
      <c r="J57664" s="110"/>
    </row>
    <row r="57665" spans="9:10" x14ac:dyDescent="0.25">
      <c r="I57665" s="1"/>
      <c r="J57665" s="110"/>
    </row>
    <row r="57666" spans="9:10" x14ac:dyDescent="0.25">
      <c r="I57666" s="1"/>
      <c r="J57666" s="110"/>
    </row>
    <row r="57667" spans="9:10" x14ac:dyDescent="0.25">
      <c r="I57667" s="1"/>
      <c r="J57667" s="110"/>
    </row>
    <row r="57668" spans="9:10" x14ac:dyDescent="0.25">
      <c r="I57668" s="1"/>
      <c r="J57668" s="110"/>
    </row>
    <row r="57669" spans="9:10" x14ac:dyDescent="0.25">
      <c r="I57669" s="1"/>
      <c r="J57669" s="110"/>
    </row>
    <row r="57670" spans="9:10" x14ac:dyDescent="0.25">
      <c r="I57670" s="1"/>
      <c r="J57670" s="110"/>
    </row>
    <row r="57671" spans="9:10" x14ac:dyDescent="0.25">
      <c r="I57671" s="1"/>
      <c r="J57671" s="110"/>
    </row>
    <row r="57672" spans="9:10" x14ac:dyDescent="0.25">
      <c r="I57672" s="1"/>
      <c r="J57672" s="110"/>
    </row>
    <row r="57673" spans="9:10" x14ac:dyDescent="0.25">
      <c r="I57673" s="1"/>
      <c r="J57673" s="110"/>
    </row>
    <row r="57674" spans="9:10" x14ac:dyDescent="0.25">
      <c r="I57674" s="1"/>
      <c r="J57674" s="110"/>
    </row>
    <row r="57675" spans="9:10" x14ac:dyDescent="0.25">
      <c r="I57675" s="1"/>
      <c r="J57675" s="110"/>
    </row>
    <row r="57676" spans="9:10" x14ac:dyDescent="0.25">
      <c r="I57676" s="1"/>
      <c r="J57676" s="110"/>
    </row>
    <row r="57677" spans="9:10" x14ac:dyDescent="0.25">
      <c r="I57677" s="1"/>
      <c r="J57677" s="110"/>
    </row>
    <row r="57678" spans="9:10" x14ac:dyDescent="0.25">
      <c r="I57678" s="1"/>
      <c r="J57678" s="110"/>
    </row>
    <row r="57679" spans="9:10" x14ac:dyDescent="0.25">
      <c r="I57679" s="1"/>
      <c r="J57679" s="110"/>
    </row>
    <row r="57680" spans="9:10" x14ac:dyDescent="0.25">
      <c r="I57680" s="1"/>
      <c r="J57680" s="110"/>
    </row>
    <row r="57681" spans="9:10" x14ac:dyDescent="0.25">
      <c r="I57681" s="1"/>
      <c r="J57681" s="110"/>
    </row>
    <row r="57682" spans="9:10" x14ac:dyDescent="0.25">
      <c r="I57682" s="1"/>
      <c r="J57682" s="110"/>
    </row>
    <row r="57683" spans="9:10" x14ac:dyDescent="0.25">
      <c r="I57683" s="1"/>
      <c r="J57683" s="110"/>
    </row>
    <row r="57684" spans="9:10" x14ac:dyDescent="0.25">
      <c r="I57684" s="1"/>
      <c r="J57684" s="110"/>
    </row>
    <row r="57685" spans="9:10" x14ac:dyDescent="0.25">
      <c r="I57685" s="1"/>
      <c r="J57685" s="110"/>
    </row>
    <row r="57686" spans="9:10" x14ac:dyDescent="0.25">
      <c r="I57686" s="1"/>
      <c r="J57686" s="110"/>
    </row>
    <row r="57687" spans="9:10" x14ac:dyDescent="0.25">
      <c r="I57687" s="1"/>
      <c r="J57687" s="110"/>
    </row>
    <row r="57688" spans="9:10" x14ac:dyDescent="0.25">
      <c r="I57688" s="1"/>
      <c r="J57688" s="110"/>
    </row>
    <row r="57689" spans="9:10" x14ac:dyDescent="0.25">
      <c r="I57689" s="1"/>
      <c r="J57689" s="110"/>
    </row>
    <row r="57690" spans="9:10" x14ac:dyDescent="0.25">
      <c r="I57690" s="1"/>
      <c r="J57690" s="110"/>
    </row>
    <row r="57691" spans="9:10" x14ac:dyDescent="0.25">
      <c r="I57691" s="1"/>
      <c r="J57691" s="110"/>
    </row>
    <row r="57692" spans="9:10" x14ac:dyDescent="0.25">
      <c r="I57692" s="1"/>
      <c r="J57692" s="110"/>
    </row>
    <row r="57693" spans="9:10" x14ac:dyDescent="0.25">
      <c r="I57693" s="1"/>
      <c r="J57693" s="110"/>
    </row>
    <row r="57694" spans="9:10" x14ac:dyDescent="0.25">
      <c r="I57694" s="1"/>
      <c r="J57694" s="110"/>
    </row>
    <row r="57695" spans="9:10" x14ac:dyDescent="0.25">
      <c r="I57695" s="1"/>
      <c r="J57695" s="110"/>
    </row>
    <row r="57696" spans="9:10" x14ac:dyDescent="0.25">
      <c r="I57696" s="1"/>
      <c r="J57696" s="110"/>
    </row>
    <row r="57697" spans="9:10" x14ac:dyDescent="0.25">
      <c r="I57697" s="1"/>
      <c r="J57697" s="110"/>
    </row>
    <row r="57698" spans="9:10" x14ac:dyDescent="0.25">
      <c r="I57698" s="1"/>
      <c r="J57698" s="110"/>
    </row>
    <row r="57699" spans="9:10" x14ac:dyDescent="0.25">
      <c r="I57699" s="1"/>
      <c r="J57699" s="110"/>
    </row>
    <row r="57700" spans="9:10" x14ac:dyDescent="0.25">
      <c r="I57700" s="1"/>
      <c r="J57700" s="110"/>
    </row>
    <row r="57701" spans="9:10" x14ac:dyDescent="0.25">
      <c r="I57701" s="1"/>
      <c r="J57701" s="110"/>
    </row>
    <row r="57702" spans="9:10" x14ac:dyDescent="0.25">
      <c r="I57702" s="1"/>
      <c r="J57702" s="110"/>
    </row>
    <row r="57703" spans="9:10" x14ac:dyDescent="0.25">
      <c r="I57703" s="1"/>
      <c r="J57703" s="110"/>
    </row>
    <row r="57704" spans="9:10" x14ac:dyDescent="0.25">
      <c r="I57704" s="1"/>
      <c r="J57704" s="110"/>
    </row>
    <row r="57705" spans="9:10" x14ac:dyDescent="0.25">
      <c r="I57705" s="1"/>
      <c r="J57705" s="110"/>
    </row>
    <row r="57706" spans="9:10" x14ac:dyDescent="0.25">
      <c r="I57706" s="1"/>
      <c r="J57706" s="110"/>
    </row>
    <row r="57707" spans="9:10" x14ac:dyDescent="0.25">
      <c r="I57707" s="1"/>
      <c r="J57707" s="110"/>
    </row>
    <row r="57708" spans="9:10" x14ac:dyDescent="0.25">
      <c r="I57708" s="1"/>
      <c r="J57708" s="110"/>
    </row>
    <row r="57709" spans="9:10" x14ac:dyDescent="0.25">
      <c r="I57709" s="1"/>
      <c r="J57709" s="110"/>
    </row>
    <row r="57710" spans="9:10" x14ac:dyDescent="0.25">
      <c r="I57710" s="1"/>
      <c r="J57710" s="110"/>
    </row>
    <row r="57711" spans="9:10" x14ac:dyDescent="0.25">
      <c r="I57711" s="1"/>
      <c r="J57711" s="110"/>
    </row>
    <row r="57712" spans="9:10" x14ac:dyDescent="0.25">
      <c r="I57712" s="1"/>
      <c r="J57712" s="110"/>
    </row>
    <row r="57713" spans="9:10" x14ac:dyDescent="0.25">
      <c r="I57713" s="1"/>
      <c r="J57713" s="110"/>
    </row>
    <row r="57714" spans="9:10" x14ac:dyDescent="0.25">
      <c r="I57714" s="1"/>
      <c r="J57714" s="110"/>
    </row>
    <row r="57715" spans="9:10" x14ac:dyDescent="0.25">
      <c r="I57715" s="1"/>
      <c r="J57715" s="110"/>
    </row>
    <row r="57716" spans="9:10" x14ac:dyDescent="0.25">
      <c r="I57716" s="1"/>
      <c r="J57716" s="110"/>
    </row>
    <row r="57717" spans="9:10" x14ac:dyDescent="0.25">
      <c r="I57717" s="1"/>
      <c r="J57717" s="110"/>
    </row>
    <row r="57718" spans="9:10" x14ac:dyDescent="0.25">
      <c r="I57718" s="1"/>
      <c r="J57718" s="110"/>
    </row>
    <row r="57719" spans="9:10" x14ac:dyDescent="0.25">
      <c r="I57719" s="1"/>
      <c r="J57719" s="110"/>
    </row>
    <row r="57720" spans="9:10" x14ac:dyDescent="0.25">
      <c r="I57720" s="1"/>
      <c r="J57720" s="110"/>
    </row>
    <row r="57721" spans="9:10" x14ac:dyDescent="0.25">
      <c r="I57721" s="1"/>
      <c r="J57721" s="110"/>
    </row>
    <row r="57722" spans="9:10" x14ac:dyDescent="0.25">
      <c r="I57722" s="1"/>
      <c r="J57722" s="110"/>
    </row>
    <row r="57723" spans="9:10" x14ac:dyDescent="0.25">
      <c r="I57723" s="1"/>
      <c r="J57723" s="110"/>
    </row>
    <row r="57724" spans="9:10" x14ac:dyDescent="0.25">
      <c r="I57724" s="1"/>
      <c r="J57724" s="110"/>
    </row>
    <row r="57725" spans="9:10" x14ac:dyDescent="0.25">
      <c r="I57725" s="1"/>
      <c r="J57725" s="110"/>
    </row>
    <row r="57726" spans="9:10" x14ac:dyDescent="0.25">
      <c r="I57726" s="1"/>
      <c r="J57726" s="110"/>
    </row>
    <row r="57727" spans="9:10" x14ac:dyDescent="0.25">
      <c r="I57727" s="1"/>
      <c r="J57727" s="110"/>
    </row>
    <row r="57728" spans="9:10" x14ac:dyDescent="0.25">
      <c r="I57728" s="1"/>
      <c r="J57728" s="110"/>
    </row>
    <row r="57729" spans="9:10" x14ac:dyDescent="0.25">
      <c r="I57729" s="1"/>
      <c r="J57729" s="110"/>
    </row>
    <row r="57730" spans="9:10" x14ac:dyDescent="0.25">
      <c r="I57730" s="1"/>
      <c r="J57730" s="110"/>
    </row>
    <row r="57731" spans="9:10" x14ac:dyDescent="0.25">
      <c r="I57731" s="1"/>
      <c r="J57731" s="110"/>
    </row>
    <row r="57732" spans="9:10" x14ac:dyDescent="0.25">
      <c r="I57732" s="1"/>
      <c r="J57732" s="110"/>
    </row>
    <row r="57733" spans="9:10" x14ac:dyDescent="0.25">
      <c r="I57733" s="1"/>
      <c r="J57733" s="110"/>
    </row>
    <row r="57734" spans="9:10" x14ac:dyDescent="0.25">
      <c r="I57734" s="1"/>
      <c r="J57734" s="110"/>
    </row>
    <row r="57735" spans="9:10" x14ac:dyDescent="0.25">
      <c r="I57735" s="1"/>
      <c r="J57735" s="110"/>
    </row>
    <row r="57736" spans="9:10" x14ac:dyDescent="0.25">
      <c r="I57736" s="1"/>
      <c r="J57736" s="110"/>
    </row>
    <row r="57737" spans="9:10" x14ac:dyDescent="0.25">
      <c r="I57737" s="1"/>
      <c r="J57737" s="110"/>
    </row>
    <row r="57738" spans="9:10" x14ac:dyDescent="0.25">
      <c r="I57738" s="1"/>
      <c r="J57738" s="110"/>
    </row>
    <row r="57739" spans="9:10" x14ac:dyDescent="0.25">
      <c r="I57739" s="1"/>
      <c r="J57739" s="110"/>
    </row>
    <row r="57740" spans="9:10" x14ac:dyDescent="0.25">
      <c r="I57740" s="1"/>
      <c r="J57740" s="110"/>
    </row>
    <row r="57741" spans="9:10" x14ac:dyDescent="0.25">
      <c r="I57741" s="1"/>
      <c r="J57741" s="110"/>
    </row>
    <row r="57742" spans="9:10" x14ac:dyDescent="0.25">
      <c r="I57742" s="1"/>
      <c r="J57742" s="110"/>
    </row>
    <row r="57743" spans="9:10" x14ac:dyDescent="0.25">
      <c r="I57743" s="1"/>
      <c r="J57743" s="110"/>
    </row>
    <row r="57744" spans="9:10" x14ac:dyDescent="0.25">
      <c r="I57744" s="1"/>
      <c r="J57744" s="110"/>
    </row>
    <row r="57745" spans="9:10" x14ac:dyDescent="0.25">
      <c r="I57745" s="1"/>
      <c r="J57745" s="110"/>
    </row>
    <row r="57746" spans="9:10" x14ac:dyDescent="0.25">
      <c r="I57746" s="1"/>
      <c r="J57746" s="110"/>
    </row>
    <row r="57747" spans="9:10" x14ac:dyDescent="0.25">
      <c r="I57747" s="1"/>
      <c r="J57747" s="110"/>
    </row>
    <row r="57748" spans="9:10" x14ac:dyDescent="0.25">
      <c r="I57748" s="1"/>
      <c r="J57748" s="110"/>
    </row>
    <row r="57749" spans="9:10" x14ac:dyDescent="0.25">
      <c r="I57749" s="1"/>
      <c r="J57749" s="110"/>
    </row>
    <row r="57750" spans="9:10" x14ac:dyDescent="0.25">
      <c r="I57750" s="1"/>
      <c r="J57750" s="110"/>
    </row>
    <row r="57751" spans="9:10" x14ac:dyDescent="0.25">
      <c r="I57751" s="1"/>
      <c r="J57751" s="110"/>
    </row>
    <row r="57752" spans="9:10" x14ac:dyDescent="0.25">
      <c r="I57752" s="1"/>
      <c r="J57752" s="110"/>
    </row>
    <row r="57753" spans="9:10" x14ac:dyDescent="0.25">
      <c r="I57753" s="1"/>
      <c r="J57753" s="110"/>
    </row>
    <row r="57754" spans="9:10" x14ac:dyDescent="0.25">
      <c r="I57754" s="1"/>
      <c r="J57754" s="110"/>
    </row>
    <row r="57755" spans="9:10" x14ac:dyDescent="0.25">
      <c r="I57755" s="1"/>
      <c r="J57755" s="110"/>
    </row>
    <row r="57756" spans="9:10" x14ac:dyDescent="0.25">
      <c r="I57756" s="1"/>
      <c r="J57756" s="110"/>
    </row>
    <row r="57757" spans="9:10" x14ac:dyDescent="0.25">
      <c r="I57757" s="1"/>
      <c r="J57757" s="110"/>
    </row>
    <row r="57758" spans="9:10" x14ac:dyDescent="0.25">
      <c r="I57758" s="1"/>
      <c r="J57758" s="110"/>
    </row>
    <row r="57759" spans="9:10" x14ac:dyDescent="0.25">
      <c r="I57759" s="1"/>
      <c r="J57759" s="110"/>
    </row>
    <row r="57760" spans="9:10" x14ac:dyDescent="0.25">
      <c r="I57760" s="1"/>
      <c r="J57760" s="110"/>
    </row>
    <row r="57761" spans="9:10" x14ac:dyDescent="0.25">
      <c r="I57761" s="1"/>
      <c r="J57761" s="110"/>
    </row>
    <row r="57762" spans="9:10" x14ac:dyDescent="0.25">
      <c r="I57762" s="1"/>
      <c r="J57762" s="110"/>
    </row>
    <row r="57763" spans="9:10" x14ac:dyDescent="0.25">
      <c r="I57763" s="1"/>
      <c r="J57763" s="110"/>
    </row>
    <row r="57764" spans="9:10" x14ac:dyDescent="0.25">
      <c r="I57764" s="1"/>
      <c r="J57764" s="110"/>
    </row>
    <row r="57765" spans="9:10" x14ac:dyDescent="0.25">
      <c r="I57765" s="1"/>
      <c r="J57765" s="110"/>
    </row>
    <row r="57766" spans="9:10" x14ac:dyDescent="0.25">
      <c r="I57766" s="1"/>
      <c r="J57766" s="110"/>
    </row>
    <row r="57767" spans="9:10" x14ac:dyDescent="0.25">
      <c r="I57767" s="1"/>
      <c r="J57767" s="110"/>
    </row>
    <row r="57768" spans="9:10" x14ac:dyDescent="0.25">
      <c r="I57768" s="1"/>
      <c r="J57768" s="110"/>
    </row>
    <row r="57769" spans="9:10" x14ac:dyDescent="0.25">
      <c r="I57769" s="1"/>
      <c r="J57769" s="110"/>
    </row>
    <row r="57770" spans="9:10" x14ac:dyDescent="0.25">
      <c r="I57770" s="1"/>
      <c r="J57770" s="110"/>
    </row>
    <row r="57771" spans="9:10" x14ac:dyDescent="0.25">
      <c r="I57771" s="1"/>
      <c r="J57771" s="110"/>
    </row>
    <row r="57772" spans="9:10" x14ac:dyDescent="0.25">
      <c r="I57772" s="1"/>
      <c r="J57772" s="110"/>
    </row>
    <row r="57773" spans="9:10" x14ac:dyDescent="0.25">
      <c r="I57773" s="1"/>
      <c r="J57773" s="110"/>
    </row>
    <row r="57774" spans="9:10" x14ac:dyDescent="0.25">
      <c r="I57774" s="1"/>
      <c r="J57774" s="110"/>
    </row>
    <row r="57775" spans="9:10" x14ac:dyDescent="0.25">
      <c r="I57775" s="1"/>
      <c r="J57775" s="110"/>
    </row>
    <row r="57776" spans="9:10" x14ac:dyDescent="0.25">
      <c r="I57776" s="1"/>
      <c r="J57776" s="110"/>
    </row>
    <row r="57777" spans="9:10" x14ac:dyDescent="0.25">
      <c r="I57777" s="1"/>
      <c r="J57777" s="110"/>
    </row>
    <row r="57778" spans="9:10" x14ac:dyDescent="0.25">
      <c r="I57778" s="1"/>
      <c r="J57778" s="110"/>
    </row>
    <row r="57779" spans="9:10" x14ac:dyDescent="0.25">
      <c r="I57779" s="1"/>
      <c r="J57779" s="110"/>
    </row>
    <row r="57780" spans="9:10" x14ac:dyDescent="0.25">
      <c r="I57780" s="1"/>
      <c r="J57780" s="110"/>
    </row>
    <row r="57781" spans="9:10" x14ac:dyDescent="0.25">
      <c r="I57781" s="1"/>
      <c r="J57781" s="110"/>
    </row>
    <row r="57782" spans="9:10" x14ac:dyDescent="0.25">
      <c r="I57782" s="1"/>
      <c r="J57782" s="110"/>
    </row>
    <row r="57783" spans="9:10" x14ac:dyDescent="0.25">
      <c r="I57783" s="1"/>
      <c r="J57783" s="110"/>
    </row>
    <row r="57784" spans="9:10" x14ac:dyDescent="0.25">
      <c r="I57784" s="1"/>
      <c r="J57784" s="110"/>
    </row>
    <row r="57785" spans="9:10" x14ac:dyDescent="0.25">
      <c r="I57785" s="1"/>
      <c r="J57785" s="110"/>
    </row>
    <row r="57786" spans="9:10" x14ac:dyDescent="0.25">
      <c r="I57786" s="1"/>
      <c r="J57786" s="110"/>
    </row>
    <row r="57787" spans="9:10" x14ac:dyDescent="0.25">
      <c r="I57787" s="1"/>
      <c r="J57787" s="110"/>
    </row>
    <row r="57788" spans="9:10" x14ac:dyDescent="0.25">
      <c r="I57788" s="1"/>
      <c r="J57788" s="110"/>
    </row>
    <row r="57789" spans="9:10" x14ac:dyDescent="0.25">
      <c r="I57789" s="1"/>
      <c r="J57789" s="110"/>
    </row>
    <row r="57790" spans="9:10" x14ac:dyDescent="0.25">
      <c r="I57790" s="1"/>
      <c r="J57790" s="110"/>
    </row>
    <row r="57791" spans="9:10" x14ac:dyDescent="0.25">
      <c r="I57791" s="1"/>
      <c r="J57791" s="110"/>
    </row>
    <row r="57792" spans="9:10" x14ac:dyDescent="0.25">
      <c r="I57792" s="1"/>
      <c r="J57792" s="110"/>
    </row>
    <row r="57793" spans="9:10" x14ac:dyDescent="0.25">
      <c r="I57793" s="1"/>
      <c r="J57793" s="110"/>
    </row>
    <row r="57794" spans="9:10" x14ac:dyDescent="0.25">
      <c r="I57794" s="1"/>
      <c r="J57794" s="110"/>
    </row>
    <row r="57795" spans="9:10" x14ac:dyDescent="0.25">
      <c r="I57795" s="1"/>
      <c r="J57795" s="110"/>
    </row>
    <row r="57796" spans="9:10" x14ac:dyDescent="0.25">
      <c r="I57796" s="1"/>
      <c r="J57796" s="110"/>
    </row>
    <row r="57797" spans="9:10" x14ac:dyDescent="0.25">
      <c r="I57797" s="1"/>
      <c r="J57797" s="110"/>
    </row>
    <row r="57798" spans="9:10" x14ac:dyDescent="0.25">
      <c r="I57798" s="1"/>
      <c r="J57798" s="110"/>
    </row>
    <row r="57799" spans="9:10" x14ac:dyDescent="0.25">
      <c r="I57799" s="1"/>
      <c r="J57799" s="110"/>
    </row>
    <row r="57800" spans="9:10" x14ac:dyDescent="0.25">
      <c r="I57800" s="1"/>
      <c r="J57800" s="110"/>
    </row>
    <row r="57801" spans="9:10" x14ac:dyDescent="0.25">
      <c r="I57801" s="1"/>
      <c r="J57801" s="110"/>
    </row>
    <row r="57802" spans="9:10" x14ac:dyDescent="0.25">
      <c r="I57802" s="1"/>
      <c r="J57802" s="110"/>
    </row>
    <row r="57803" spans="9:10" x14ac:dyDescent="0.25">
      <c r="I57803" s="1"/>
      <c r="J57803" s="110"/>
    </row>
    <row r="57804" spans="9:10" x14ac:dyDescent="0.25">
      <c r="I57804" s="1"/>
      <c r="J57804" s="110"/>
    </row>
    <row r="57805" spans="9:10" x14ac:dyDescent="0.25">
      <c r="I57805" s="1"/>
      <c r="J57805" s="110"/>
    </row>
    <row r="57806" spans="9:10" x14ac:dyDescent="0.25">
      <c r="I57806" s="1"/>
      <c r="J57806" s="110"/>
    </row>
    <row r="57807" spans="9:10" x14ac:dyDescent="0.25">
      <c r="I57807" s="1"/>
      <c r="J57807" s="110"/>
    </row>
    <row r="57808" spans="9:10" x14ac:dyDescent="0.25">
      <c r="I57808" s="1"/>
      <c r="J57808" s="110"/>
    </row>
    <row r="57809" spans="9:10" x14ac:dyDescent="0.25">
      <c r="I57809" s="1"/>
      <c r="J57809" s="110"/>
    </row>
    <row r="57810" spans="9:10" x14ac:dyDescent="0.25">
      <c r="I57810" s="1"/>
      <c r="J57810" s="110"/>
    </row>
    <row r="57811" spans="9:10" x14ac:dyDescent="0.25">
      <c r="I57811" s="1"/>
      <c r="J57811" s="110"/>
    </row>
    <row r="57812" spans="9:10" x14ac:dyDescent="0.25">
      <c r="I57812" s="1"/>
      <c r="J57812" s="110"/>
    </row>
    <row r="57813" spans="9:10" x14ac:dyDescent="0.25">
      <c r="I57813" s="1"/>
      <c r="J57813" s="110"/>
    </row>
    <row r="57814" spans="9:10" x14ac:dyDescent="0.25">
      <c r="I57814" s="1"/>
      <c r="J57814" s="110"/>
    </row>
    <row r="57815" spans="9:10" x14ac:dyDescent="0.25">
      <c r="I57815" s="1"/>
      <c r="J57815" s="110"/>
    </row>
    <row r="57816" spans="9:10" x14ac:dyDescent="0.25">
      <c r="I57816" s="1"/>
      <c r="J57816" s="110"/>
    </row>
    <row r="57817" spans="9:10" x14ac:dyDescent="0.25">
      <c r="I57817" s="1"/>
      <c r="J57817" s="110"/>
    </row>
    <row r="57818" spans="9:10" x14ac:dyDescent="0.25">
      <c r="I57818" s="1"/>
      <c r="J57818" s="110"/>
    </row>
    <row r="57819" spans="9:10" x14ac:dyDescent="0.25">
      <c r="I57819" s="1"/>
      <c r="J57819" s="110"/>
    </row>
    <row r="57820" spans="9:10" x14ac:dyDescent="0.25">
      <c r="I57820" s="1"/>
      <c r="J57820" s="110"/>
    </row>
    <row r="57821" spans="9:10" x14ac:dyDescent="0.25">
      <c r="I57821" s="1"/>
      <c r="J57821" s="110"/>
    </row>
    <row r="57822" spans="9:10" x14ac:dyDescent="0.25">
      <c r="I57822" s="1"/>
      <c r="J57822" s="110"/>
    </row>
    <row r="57823" spans="9:10" x14ac:dyDescent="0.25">
      <c r="I57823" s="1"/>
      <c r="J57823" s="110"/>
    </row>
    <row r="57824" spans="9:10" x14ac:dyDescent="0.25">
      <c r="I57824" s="1"/>
      <c r="J57824" s="110"/>
    </row>
    <row r="57825" spans="9:10" x14ac:dyDescent="0.25">
      <c r="I57825" s="1"/>
      <c r="J57825" s="110"/>
    </row>
    <row r="57826" spans="9:10" x14ac:dyDescent="0.25">
      <c r="I57826" s="1"/>
      <c r="J57826" s="110"/>
    </row>
    <row r="57827" spans="9:10" x14ac:dyDescent="0.25">
      <c r="I57827" s="1"/>
      <c r="J57827" s="110"/>
    </row>
    <row r="57828" spans="9:10" x14ac:dyDescent="0.25">
      <c r="I57828" s="1"/>
      <c r="J57828" s="110"/>
    </row>
    <row r="57829" spans="9:10" x14ac:dyDescent="0.25">
      <c r="I57829" s="1"/>
      <c r="J57829" s="110"/>
    </row>
    <row r="57830" spans="9:10" x14ac:dyDescent="0.25">
      <c r="I57830" s="1"/>
      <c r="J57830" s="110"/>
    </row>
    <row r="57831" spans="9:10" x14ac:dyDescent="0.25">
      <c r="I57831" s="1"/>
      <c r="J57831" s="110"/>
    </row>
    <row r="57832" spans="9:10" x14ac:dyDescent="0.25">
      <c r="I57832" s="1"/>
      <c r="J57832" s="110"/>
    </row>
    <row r="57833" spans="9:10" x14ac:dyDescent="0.25">
      <c r="I57833" s="1"/>
      <c r="J57833" s="110"/>
    </row>
    <row r="57834" spans="9:10" x14ac:dyDescent="0.25">
      <c r="I57834" s="1"/>
      <c r="J57834" s="110"/>
    </row>
    <row r="57835" spans="9:10" x14ac:dyDescent="0.25">
      <c r="I57835" s="1"/>
      <c r="J57835" s="110"/>
    </row>
    <row r="57836" spans="9:10" x14ac:dyDescent="0.25">
      <c r="I57836" s="1"/>
      <c r="J57836" s="110"/>
    </row>
    <row r="57837" spans="9:10" x14ac:dyDescent="0.25">
      <c r="I57837" s="1"/>
      <c r="J57837" s="110"/>
    </row>
    <row r="57838" spans="9:10" x14ac:dyDescent="0.25">
      <c r="I57838" s="1"/>
      <c r="J57838" s="110"/>
    </row>
    <row r="57839" spans="9:10" x14ac:dyDescent="0.25">
      <c r="I57839" s="1"/>
      <c r="J57839" s="110"/>
    </row>
    <row r="57840" spans="9:10" x14ac:dyDescent="0.25">
      <c r="I57840" s="1"/>
      <c r="J57840" s="110"/>
    </row>
    <row r="57841" spans="9:10" x14ac:dyDescent="0.25">
      <c r="I57841" s="1"/>
      <c r="J57841" s="110"/>
    </row>
    <row r="57842" spans="9:10" x14ac:dyDescent="0.25">
      <c r="I57842" s="1"/>
      <c r="J57842" s="110"/>
    </row>
    <row r="57843" spans="9:10" x14ac:dyDescent="0.25">
      <c r="I57843" s="1"/>
      <c r="J57843" s="110"/>
    </row>
    <row r="57844" spans="9:10" x14ac:dyDescent="0.25">
      <c r="I57844" s="1"/>
      <c r="J57844" s="110"/>
    </row>
    <row r="57845" spans="9:10" x14ac:dyDescent="0.25">
      <c r="I57845" s="1"/>
      <c r="J57845" s="110"/>
    </row>
    <row r="57846" spans="9:10" x14ac:dyDescent="0.25">
      <c r="I57846" s="1"/>
      <c r="J57846" s="110"/>
    </row>
    <row r="57847" spans="9:10" x14ac:dyDescent="0.25">
      <c r="I57847" s="1"/>
      <c r="J57847" s="110"/>
    </row>
    <row r="57848" spans="9:10" x14ac:dyDescent="0.25">
      <c r="I57848" s="1"/>
      <c r="J57848" s="110"/>
    </row>
    <row r="57849" spans="9:10" x14ac:dyDescent="0.25">
      <c r="I57849" s="1"/>
      <c r="J57849" s="110"/>
    </row>
    <row r="57850" spans="9:10" x14ac:dyDescent="0.25">
      <c r="I57850" s="1"/>
      <c r="J57850" s="110"/>
    </row>
    <row r="57851" spans="9:10" x14ac:dyDescent="0.25">
      <c r="I57851" s="1"/>
      <c r="J57851" s="110"/>
    </row>
    <row r="57852" spans="9:10" x14ac:dyDescent="0.25">
      <c r="I57852" s="1"/>
      <c r="J57852" s="110"/>
    </row>
    <row r="57853" spans="9:10" x14ac:dyDescent="0.25">
      <c r="I57853" s="1"/>
      <c r="J57853" s="110"/>
    </row>
    <row r="57854" spans="9:10" x14ac:dyDescent="0.25">
      <c r="I57854" s="1"/>
      <c r="J57854" s="110"/>
    </row>
    <row r="57855" spans="9:10" x14ac:dyDescent="0.25">
      <c r="I57855" s="1"/>
      <c r="J57855" s="110"/>
    </row>
    <row r="57856" spans="9:10" x14ac:dyDescent="0.25">
      <c r="I57856" s="1"/>
      <c r="J57856" s="110"/>
    </row>
    <row r="57857" spans="9:10" x14ac:dyDescent="0.25">
      <c r="I57857" s="1"/>
      <c r="J57857" s="110"/>
    </row>
    <row r="57858" spans="9:10" x14ac:dyDescent="0.25">
      <c r="I57858" s="1"/>
      <c r="J57858" s="110"/>
    </row>
    <row r="57859" spans="9:10" x14ac:dyDescent="0.25">
      <c r="I57859" s="1"/>
      <c r="J57859" s="110"/>
    </row>
    <row r="57860" spans="9:10" x14ac:dyDescent="0.25">
      <c r="I57860" s="1"/>
      <c r="J57860" s="110"/>
    </row>
    <row r="57861" spans="9:10" x14ac:dyDescent="0.25">
      <c r="I57861" s="1"/>
      <c r="J57861" s="110"/>
    </row>
    <row r="57862" spans="9:10" x14ac:dyDescent="0.25">
      <c r="I57862" s="1"/>
      <c r="J57862" s="110"/>
    </row>
    <row r="57863" spans="9:10" x14ac:dyDescent="0.25">
      <c r="I57863" s="1"/>
      <c r="J57863" s="110"/>
    </row>
    <row r="57864" spans="9:10" x14ac:dyDescent="0.25">
      <c r="I57864" s="1"/>
      <c r="J57864" s="110"/>
    </row>
    <row r="57865" spans="9:10" x14ac:dyDescent="0.25">
      <c r="I57865" s="1"/>
      <c r="J57865" s="110"/>
    </row>
    <row r="57866" spans="9:10" x14ac:dyDescent="0.25">
      <c r="I57866" s="1"/>
      <c r="J57866" s="110"/>
    </row>
    <row r="57867" spans="9:10" x14ac:dyDescent="0.25">
      <c r="I57867" s="1"/>
      <c r="J57867" s="110"/>
    </row>
    <row r="57868" spans="9:10" x14ac:dyDescent="0.25">
      <c r="I57868" s="1"/>
      <c r="J57868" s="110"/>
    </row>
    <row r="57869" spans="9:10" x14ac:dyDescent="0.25">
      <c r="I57869" s="1"/>
      <c r="J57869" s="110"/>
    </row>
    <row r="57870" spans="9:10" x14ac:dyDescent="0.25">
      <c r="I57870" s="1"/>
      <c r="J57870" s="110"/>
    </row>
    <row r="57871" spans="9:10" x14ac:dyDescent="0.25">
      <c r="I57871" s="1"/>
      <c r="J57871" s="110"/>
    </row>
    <row r="57872" spans="9:10" x14ac:dyDescent="0.25">
      <c r="I57872" s="1"/>
      <c r="J57872" s="110"/>
    </row>
    <row r="57873" spans="9:10" x14ac:dyDescent="0.25">
      <c r="I57873" s="1"/>
      <c r="J57873" s="110"/>
    </row>
    <row r="57874" spans="9:10" x14ac:dyDescent="0.25">
      <c r="I57874" s="1"/>
      <c r="J57874" s="110"/>
    </row>
    <row r="57875" spans="9:10" x14ac:dyDescent="0.25">
      <c r="I57875" s="1"/>
      <c r="J57875" s="110"/>
    </row>
    <row r="57876" spans="9:10" x14ac:dyDescent="0.25">
      <c r="I57876" s="1"/>
      <c r="J57876" s="110"/>
    </row>
    <row r="57877" spans="9:10" x14ac:dyDescent="0.25">
      <c r="I57877" s="1"/>
      <c r="J57877" s="110"/>
    </row>
    <row r="57878" spans="9:10" x14ac:dyDescent="0.25">
      <c r="I57878" s="1"/>
      <c r="J57878" s="110"/>
    </row>
    <row r="57879" spans="9:10" x14ac:dyDescent="0.25">
      <c r="I57879" s="1"/>
      <c r="J57879" s="110"/>
    </row>
    <row r="57880" spans="9:10" x14ac:dyDescent="0.25">
      <c r="I57880" s="1"/>
      <c r="J57880" s="110"/>
    </row>
    <row r="57881" spans="9:10" x14ac:dyDescent="0.25">
      <c r="I57881" s="1"/>
      <c r="J57881" s="110"/>
    </row>
    <row r="57882" spans="9:10" x14ac:dyDescent="0.25">
      <c r="I57882" s="1"/>
      <c r="J57882" s="110"/>
    </row>
    <row r="57883" spans="9:10" x14ac:dyDescent="0.25">
      <c r="I57883" s="1"/>
      <c r="J57883" s="110"/>
    </row>
    <row r="57884" spans="9:10" x14ac:dyDescent="0.25">
      <c r="I57884" s="1"/>
      <c r="J57884" s="110"/>
    </row>
    <row r="57885" spans="9:10" x14ac:dyDescent="0.25">
      <c r="I57885" s="1"/>
      <c r="J57885" s="110"/>
    </row>
    <row r="57886" spans="9:10" x14ac:dyDescent="0.25">
      <c r="I57886" s="1"/>
      <c r="J57886" s="110"/>
    </row>
    <row r="57887" spans="9:10" x14ac:dyDescent="0.25">
      <c r="I57887" s="1"/>
      <c r="J57887" s="110"/>
    </row>
    <row r="57888" spans="9:10" x14ac:dyDescent="0.25">
      <c r="I57888" s="1"/>
      <c r="J57888" s="110"/>
    </row>
    <row r="57889" spans="9:10" x14ac:dyDescent="0.25">
      <c r="I57889" s="1"/>
      <c r="J57889" s="110"/>
    </row>
    <row r="57890" spans="9:10" x14ac:dyDescent="0.25">
      <c r="I57890" s="1"/>
      <c r="J57890" s="110"/>
    </row>
    <row r="57891" spans="9:10" x14ac:dyDescent="0.25">
      <c r="I57891" s="1"/>
      <c r="J57891" s="110"/>
    </row>
    <row r="57892" spans="9:10" x14ac:dyDescent="0.25">
      <c r="I57892" s="1"/>
      <c r="J57892" s="110"/>
    </row>
    <row r="57893" spans="9:10" x14ac:dyDescent="0.25">
      <c r="I57893" s="1"/>
      <c r="J57893" s="110"/>
    </row>
    <row r="57894" spans="9:10" x14ac:dyDescent="0.25">
      <c r="I57894" s="1"/>
      <c r="J57894" s="110"/>
    </row>
    <row r="57895" spans="9:10" x14ac:dyDescent="0.25">
      <c r="I57895" s="1"/>
      <c r="J57895" s="110"/>
    </row>
    <row r="57896" spans="9:10" x14ac:dyDescent="0.25">
      <c r="I57896" s="1"/>
      <c r="J57896" s="110"/>
    </row>
    <row r="57897" spans="9:10" x14ac:dyDescent="0.25">
      <c r="I57897" s="1"/>
      <c r="J57897" s="110"/>
    </row>
    <row r="57898" spans="9:10" x14ac:dyDescent="0.25">
      <c r="I57898" s="1"/>
      <c r="J57898" s="110"/>
    </row>
    <row r="57899" spans="9:10" x14ac:dyDescent="0.25">
      <c r="I57899" s="1"/>
      <c r="J57899" s="110"/>
    </row>
    <row r="57900" spans="9:10" x14ac:dyDescent="0.25">
      <c r="I57900" s="1"/>
      <c r="J57900" s="110"/>
    </row>
    <row r="57901" spans="9:10" x14ac:dyDescent="0.25">
      <c r="I57901" s="1"/>
      <c r="J57901" s="110"/>
    </row>
    <row r="57902" spans="9:10" x14ac:dyDescent="0.25">
      <c r="I57902" s="1"/>
      <c r="J57902" s="110"/>
    </row>
    <row r="57903" spans="9:10" x14ac:dyDescent="0.25">
      <c r="I57903" s="1"/>
      <c r="J57903" s="110"/>
    </row>
    <row r="57904" spans="9:10" x14ac:dyDescent="0.25">
      <c r="I57904" s="1"/>
      <c r="J57904" s="110"/>
    </row>
    <row r="57905" spans="9:10" x14ac:dyDescent="0.25">
      <c r="I57905" s="1"/>
      <c r="J57905" s="110"/>
    </row>
    <row r="57906" spans="9:10" x14ac:dyDescent="0.25">
      <c r="I57906" s="1"/>
      <c r="J57906" s="110"/>
    </row>
    <row r="57907" spans="9:10" x14ac:dyDescent="0.25">
      <c r="I57907" s="1"/>
      <c r="J57907" s="110"/>
    </row>
    <row r="57908" spans="9:10" x14ac:dyDescent="0.25">
      <c r="I57908" s="1"/>
      <c r="J57908" s="110"/>
    </row>
    <row r="57909" spans="9:10" x14ac:dyDescent="0.25">
      <c r="I57909" s="1"/>
      <c r="J57909" s="110"/>
    </row>
    <row r="57910" spans="9:10" x14ac:dyDescent="0.25">
      <c r="I57910" s="1"/>
      <c r="J57910" s="110"/>
    </row>
    <row r="57911" spans="9:10" x14ac:dyDescent="0.25">
      <c r="I57911" s="1"/>
      <c r="J57911" s="110"/>
    </row>
    <row r="57912" spans="9:10" x14ac:dyDescent="0.25">
      <c r="I57912" s="1"/>
      <c r="J57912" s="110"/>
    </row>
    <row r="57913" spans="9:10" x14ac:dyDescent="0.25">
      <c r="I57913" s="1"/>
      <c r="J57913" s="110"/>
    </row>
    <row r="57914" spans="9:10" x14ac:dyDescent="0.25">
      <c r="I57914" s="1"/>
      <c r="J57914" s="110"/>
    </row>
    <row r="57915" spans="9:10" x14ac:dyDescent="0.25">
      <c r="I57915" s="1"/>
      <c r="J57915" s="110"/>
    </row>
    <row r="57916" spans="9:10" x14ac:dyDescent="0.25">
      <c r="I57916" s="1"/>
      <c r="J57916" s="110"/>
    </row>
    <row r="57917" spans="9:10" x14ac:dyDescent="0.25">
      <c r="I57917" s="1"/>
      <c r="J57917" s="110"/>
    </row>
    <row r="57918" spans="9:10" x14ac:dyDescent="0.25">
      <c r="I57918" s="1"/>
      <c r="J57918" s="110"/>
    </row>
    <row r="57919" spans="9:10" x14ac:dyDescent="0.25">
      <c r="I57919" s="1"/>
      <c r="J57919" s="110"/>
    </row>
    <row r="57920" spans="9:10" x14ac:dyDescent="0.25">
      <c r="I57920" s="1"/>
      <c r="J57920" s="110"/>
    </row>
    <row r="57921" spans="9:10" x14ac:dyDescent="0.25">
      <c r="I57921" s="1"/>
      <c r="J57921" s="110"/>
    </row>
    <row r="57922" spans="9:10" x14ac:dyDescent="0.25">
      <c r="I57922" s="1"/>
      <c r="J57922" s="110"/>
    </row>
    <row r="57923" spans="9:10" x14ac:dyDescent="0.25">
      <c r="I57923" s="1"/>
      <c r="J57923" s="110"/>
    </row>
    <row r="57924" spans="9:10" x14ac:dyDescent="0.25">
      <c r="I57924" s="1"/>
      <c r="J57924" s="110"/>
    </row>
    <row r="57925" spans="9:10" x14ac:dyDescent="0.25">
      <c r="I57925" s="1"/>
      <c r="J57925" s="110"/>
    </row>
    <row r="57926" spans="9:10" x14ac:dyDescent="0.25">
      <c r="I57926" s="1"/>
      <c r="J57926" s="110"/>
    </row>
    <row r="57927" spans="9:10" x14ac:dyDescent="0.25">
      <c r="I57927" s="1"/>
      <c r="J57927" s="110"/>
    </row>
    <row r="57928" spans="9:10" x14ac:dyDescent="0.25">
      <c r="I57928" s="1"/>
      <c r="J57928" s="110"/>
    </row>
    <row r="57929" spans="9:10" x14ac:dyDescent="0.25">
      <c r="I57929" s="1"/>
      <c r="J57929" s="110"/>
    </row>
    <row r="57930" spans="9:10" x14ac:dyDescent="0.25">
      <c r="I57930" s="1"/>
      <c r="J57930" s="110"/>
    </row>
    <row r="57931" spans="9:10" x14ac:dyDescent="0.25">
      <c r="I57931" s="1"/>
      <c r="J57931" s="110"/>
    </row>
    <row r="57932" spans="9:10" x14ac:dyDescent="0.25">
      <c r="I57932" s="1"/>
      <c r="J57932" s="110"/>
    </row>
    <row r="57933" spans="9:10" x14ac:dyDescent="0.25">
      <c r="I57933" s="1"/>
      <c r="J57933" s="110"/>
    </row>
    <row r="57934" spans="9:10" x14ac:dyDescent="0.25">
      <c r="I57934" s="1"/>
      <c r="J57934" s="110"/>
    </row>
    <row r="57935" spans="9:10" x14ac:dyDescent="0.25">
      <c r="I57935" s="1"/>
      <c r="J57935" s="110"/>
    </row>
    <row r="57936" spans="9:10" x14ac:dyDescent="0.25">
      <c r="I57936" s="1"/>
      <c r="J57936" s="110"/>
    </row>
    <row r="57937" spans="9:10" x14ac:dyDescent="0.25">
      <c r="I57937" s="1"/>
      <c r="J57937" s="110"/>
    </row>
    <row r="57938" spans="9:10" x14ac:dyDescent="0.25">
      <c r="I57938" s="1"/>
      <c r="J57938" s="110"/>
    </row>
    <row r="57939" spans="9:10" x14ac:dyDescent="0.25">
      <c r="I57939" s="1"/>
      <c r="J57939" s="110"/>
    </row>
    <row r="57940" spans="9:10" x14ac:dyDescent="0.25">
      <c r="I57940" s="1"/>
      <c r="J57940" s="110"/>
    </row>
    <row r="57941" spans="9:10" x14ac:dyDescent="0.25">
      <c r="I57941" s="1"/>
      <c r="J57941" s="110"/>
    </row>
    <row r="57942" spans="9:10" x14ac:dyDescent="0.25">
      <c r="I57942" s="1"/>
      <c r="J57942" s="110"/>
    </row>
    <row r="57943" spans="9:10" x14ac:dyDescent="0.25">
      <c r="I57943" s="1"/>
      <c r="J57943" s="110"/>
    </row>
    <row r="57944" spans="9:10" x14ac:dyDescent="0.25">
      <c r="I57944" s="1"/>
      <c r="J57944" s="110"/>
    </row>
    <row r="57945" spans="9:10" x14ac:dyDescent="0.25">
      <c r="I57945" s="1"/>
      <c r="J57945" s="110"/>
    </row>
    <row r="57946" spans="9:10" x14ac:dyDescent="0.25">
      <c r="I57946" s="1"/>
      <c r="J57946" s="110"/>
    </row>
    <row r="57947" spans="9:10" x14ac:dyDescent="0.25">
      <c r="I57947" s="1"/>
      <c r="J57947" s="110"/>
    </row>
    <row r="57948" spans="9:10" x14ac:dyDescent="0.25">
      <c r="I57948" s="1"/>
      <c r="J57948" s="110"/>
    </row>
    <row r="57949" spans="9:10" x14ac:dyDescent="0.25">
      <c r="I57949" s="1"/>
      <c r="J57949" s="110"/>
    </row>
    <row r="57950" spans="9:10" x14ac:dyDescent="0.25">
      <c r="I57950" s="1"/>
      <c r="J57950" s="110"/>
    </row>
    <row r="57951" spans="9:10" x14ac:dyDescent="0.25">
      <c r="I57951" s="1"/>
      <c r="J57951" s="110"/>
    </row>
    <row r="57952" spans="9:10" x14ac:dyDescent="0.25">
      <c r="I57952" s="1"/>
      <c r="J57952" s="110"/>
    </row>
    <row r="57953" spans="9:10" x14ac:dyDescent="0.25">
      <c r="I57953" s="1"/>
      <c r="J57953" s="110"/>
    </row>
    <row r="57954" spans="9:10" x14ac:dyDescent="0.25">
      <c r="I57954" s="1"/>
      <c r="J57954" s="110"/>
    </row>
    <row r="57955" spans="9:10" x14ac:dyDescent="0.25">
      <c r="I57955" s="1"/>
      <c r="J57955" s="110"/>
    </row>
    <row r="57956" spans="9:10" x14ac:dyDescent="0.25">
      <c r="I57956" s="1"/>
      <c r="J57956" s="110"/>
    </row>
    <row r="57957" spans="9:10" x14ac:dyDescent="0.25">
      <c r="I57957" s="1"/>
      <c r="J57957" s="110"/>
    </row>
    <row r="57958" spans="9:10" x14ac:dyDescent="0.25">
      <c r="I57958" s="1"/>
      <c r="J57958" s="110"/>
    </row>
    <row r="57959" spans="9:10" x14ac:dyDescent="0.25">
      <c r="I57959" s="1"/>
      <c r="J57959" s="110"/>
    </row>
    <row r="57960" spans="9:10" x14ac:dyDescent="0.25">
      <c r="I57960" s="1"/>
      <c r="J57960" s="110"/>
    </row>
    <row r="57961" spans="9:10" x14ac:dyDescent="0.25">
      <c r="I57961" s="1"/>
      <c r="J57961" s="110"/>
    </row>
    <row r="57962" spans="9:10" x14ac:dyDescent="0.25">
      <c r="I57962" s="1"/>
      <c r="J57962" s="110"/>
    </row>
    <row r="57963" spans="9:10" x14ac:dyDescent="0.25">
      <c r="I57963" s="1"/>
      <c r="J57963" s="110"/>
    </row>
    <row r="57964" spans="9:10" x14ac:dyDescent="0.25">
      <c r="I57964" s="1"/>
      <c r="J57964" s="110"/>
    </row>
    <row r="57965" spans="9:10" x14ac:dyDescent="0.25">
      <c r="I57965" s="1"/>
      <c r="J57965" s="110"/>
    </row>
    <row r="57966" spans="9:10" x14ac:dyDescent="0.25">
      <c r="I57966" s="1"/>
      <c r="J57966" s="110"/>
    </row>
    <row r="57967" spans="9:10" x14ac:dyDescent="0.25">
      <c r="I57967" s="1"/>
      <c r="J57967" s="110"/>
    </row>
    <row r="57968" spans="9:10" x14ac:dyDescent="0.25">
      <c r="I57968" s="1"/>
      <c r="J57968" s="110"/>
    </row>
    <row r="57969" spans="9:10" x14ac:dyDescent="0.25">
      <c r="I57969" s="1"/>
      <c r="J57969" s="110"/>
    </row>
    <row r="57970" spans="9:10" x14ac:dyDescent="0.25">
      <c r="I57970" s="1"/>
      <c r="J57970" s="110"/>
    </row>
    <row r="57971" spans="9:10" x14ac:dyDescent="0.25">
      <c r="I57971" s="1"/>
      <c r="J57971" s="110"/>
    </row>
    <row r="57972" spans="9:10" x14ac:dyDescent="0.25">
      <c r="I57972" s="1"/>
      <c r="J57972" s="110"/>
    </row>
    <row r="57973" spans="9:10" x14ac:dyDescent="0.25">
      <c r="I57973" s="1"/>
      <c r="J57973" s="110"/>
    </row>
    <row r="57974" spans="9:10" x14ac:dyDescent="0.25">
      <c r="I57974" s="1"/>
      <c r="J57974" s="110"/>
    </row>
    <row r="57975" spans="9:10" x14ac:dyDescent="0.25">
      <c r="I57975" s="1"/>
      <c r="J57975" s="110"/>
    </row>
    <row r="57976" spans="9:10" x14ac:dyDescent="0.25">
      <c r="I57976" s="1"/>
      <c r="J57976" s="110"/>
    </row>
    <row r="57977" spans="9:10" x14ac:dyDescent="0.25">
      <c r="I57977" s="1"/>
      <c r="J57977" s="110"/>
    </row>
    <row r="57978" spans="9:10" x14ac:dyDescent="0.25">
      <c r="I57978" s="1"/>
      <c r="J57978" s="110"/>
    </row>
    <row r="57979" spans="9:10" x14ac:dyDescent="0.25">
      <c r="I57979" s="1"/>
      <c r="J57979" s="110"/>
    </row>
    <row r="57980" spans="9:10" x14ac:dyDescent="0.25">
      <c r="I57980" s="1"/>
      <c r="J57980" s="110"/>
    </row>
    <row r="57981" spans="9:10" x14ac:dyDescent="0.25">
      <c r="I57981" s="1"/>
      <c r="J57981" s="110"/>
    </row>
    <row r="57982" spans="9:10" x14ac:dyDescent="0.25">
      <c r="I57982" s="1"/>
      <c r="J57982" s="110"/>
    </row>
    <row r="57983" spans="9:10" x14ac:dyDescent="0.25">
      <c r="I57983" s="1"/>
      <c r="J57983" s="110"/>
    </row>
    <row r="57984" spans="9:10" x14ac:dyDescent="0.25">
      <c r="I57984" s="1"/>
      <c r="J57984" s="110"/>
    </row>
    <row r="57985" spans="9:10" x14ac:dyDescent="0.25">
      <c r="I57985" s="1"/>
      <c r="J57985" s="110"/>
    </row>
    <row r="57986" spans="9:10" x14ac:dyDescent="0.25">
      <c r="I57986" s="1"/>
      <c r="J57986" s="110"/>
    </row>
    <row r="57987" spans="9:10" x14ac:dyDescent="0.25">
      <c r="I57987" s="1"/>
      <c r="J57987" s="110"/>
    </row>
    <row r="57988" spans="9:10" x14ac:dyDescent="0.25">
      <c r="I57988" s="1"/>
      <c r="J57988" s="110"/>
    </row>
    <row r="57989" spans="9:10" x14ac:dyDescent="0.25">
      <c r="I57989" s="1"/>
      <c r="J57989" s="110"/>
    </row>
    <row r="57990" spans="9:10" x14ac:dyDescent="0.25">
      <c r="I57990" s="1"/>
      <c r="J57990" s="110"/>
    </row>
    <row r="57991" spans="9:10" x14ac:dyDescent="0.25">
      <c r="I57991" s="1"/>
      <c r="J57991" s="110"/>
    </row>
    <row r="57992" spans="9:10" x14ac:dyDescent="0.25">
      <c r="I57992" s="1"/>
      <c r="J57992" s="110"/>
    </row>
    <row r="57993" spans="9:10" x14ac:dyDescent="0.25">
      <c r="I57993" s="1"/>
      <c r="J57993" s="110"/>
    </row>
    <row r="57994" spans="9:10" x14ac:dyDescent="0.25">
      <c r="I57994" s="1"/>
      <c r="J57994" s="110"/>
    </row>
    <row r="57995" spans="9:10" x14ac:dyDescent="0.25">
      <c r="I57995" s="1"/>
      <c r="J57995" s="110"/>
    </row>
    <row r="57996" spans="9:10" x14ac:dyDescent="0.25">
      <c r="I57996" s="1"/>
      <c r="J57996" s="110"/>
    </row>
    <row r="57997" spans="9:10" x14ac:dyDescent="0.25">
      <c r="I57997" s="1"/>
      <c r="J57997" s="110"/>
    </row>
    <row r="57998" spans="9:10" x14ac:dyDescent="0.25">
      <c r="I57998" s="1"/>
      <c r="J57998" s="110"/>
    </row>
    <row r="57999" spans="9:10" x14ac:dyDescent="0.25">
      <c r="I57999" s="1"/>
      <c r="J57999" s="110"/>
    </row>
    <row r="58000" spans="9:10" x14ac:dyDescent="0.25">
      <c r="I58000" s="1"/>
      <c r="J58000" s="110"/>
    </row>
    <row r="58001" spans="9:10" x14ac:dyDescent="0.25">
      <c r="I58001" s="1"/>
      <c r="J58001" s="110"/>
    </row>
    <row r="58002" spans="9:10" x14ac:dyDescent="0.25">
      <c r="I58002" s="1"/>
      <c r="J58002" s="110"/>
    </row>
    <row r="58003" spans="9:10" x14ac:dyDescent="0.25">
      <c r="I58003" s="1"/>
      <c r="J58003" s="110"/>
    </row>
    <row r="58004" spans="9:10" x14ac:dyDescent="0.25">
      <c r="I58004" s="1"/>
      <c r="J58004" s="110"/>
    </row>
    <row r="58005" spans="9:10" x14ac:dyDescent="0.25">
      <c r="I58005" s="1"/>
      <c r="J58005" s="110"/>
    </row>
    <row r="58006" spans="9:10" x14ac:dyDescent="0.25">
      <c r="I58006" s="1"/>
      <c r="J58006" s="110"/>
    </row>
    <row r="58007" spans="9:10" x14ac:dyDescent="0.25">
      <c r="I58007" s="1"/>
      <c r="J58007" s="110"/>
    </row>
    <row r="58008" spans="9:10" x14ac:dyDescent="0.25">
      <c r="I58008" s="1"/>
      <c r="J58008" s="110"/>
    </row>
    <row r="58009" spans="9:10" x14ac:dyDescent="0.25">
      <c r="I58009" s="1"/>
      <c r="J58009" s="110"/>
    </row>
    <row r="58010" spans="9:10" x14ac:dyDescent="0.25">
      <c r="I58010" s="1"/>
      <c r="J58010" s="110"/>
    </row>
    <row r="58011" spans="9:10" x14ac:dyDescent="0.25">
      <c r="I58011" s="1"/>
      <c r="J58011" s="110"/>
    </row>
    <row r="58012" spans="9:10" x14ac:dyDescent="0.25">
      <c r="I58012" s="1"/>
      <c r="J58012" s="110"/>
    </row>
    <row r="58013" spans="9:10" x14ac:dyDescent="0.25">
      <c r="I58013" s="1"/>
      <c r="J58013" s="110"/>
    </row>
    <row r="58014" spans="9:10" x14ac:dyDescent="0.25">
      <c r="I58014" s="1"/>
      <c r="J58014" s="110"/>
    </row>
    <row r="58015" spans="9:10" x14ac:dyDescent="0.25">
      <c r="I58015" s="1"/>
      <c r="J58015" s="110"/>
    </row>
    <row r="58016" spans="9:10" x14ac:dyDescent="0.25">
      <c r="I58016" s="1"/>
      <c r="J58016" s="110"/>
    </row>
    <row r="58017" spans="9:10" x14ac:dyDescent="0.25">
      <c r="I58017" s="1"/>
      <c r="J58017" s="110"/>
    </row>
    <row r="58018" spans="9:10" x14ac:dyDescent="0.25">
      <c r="I58018" s="1"/>
      <c r="J58018" s="110"/>
    </row>
    <row r="58019" spans="9:10" x14ac:dyDescent="0.25">
      <c r="I58019" s="1"/>
      <c r="J58019" s="110"/>
    </row>
    <row r="58020" spans="9:10" x14ac:dyDescent="0.25">
      <c r="I58020" s="1"/>
      <c r="J58020" s="110"/>
    </row>
    <row r="58021" spans="9:10" x14ac:dyDescent="0.25">
      <c r="I58021" s="1"/>
      <c r="J58021" s="110"/>
    </row>
    <row r="58022" spans="9:10" x14ac:dyDescent="0.25">
      <c r="I58022" s="1"/>
      <c r="J58022" s="110"/>
    </row>
    <row r="58023" spans="9:10" x14ac:dyDescent="0.25">
      <c r="I58023" s="1"/>
      <c r="J58023" s="110"/>
    </row>
    <row r="58024" spans="9:10" x14ac:dyDescent="0.25">
      <c r="I58024" s="1"/>
      <c r="J58024" s="110"/>
    </row>
    <row r="58025" spans="9:10" x14ac:dyDescent="0.25">
      <c r="I58025" s="1"/>
      <c r="J58025" s="110"/>
    </row>
    <row r="58026" spans="9:10" x14ac:dyDescent="0.25">
      <c r="I58026" s="1"/>
      <c r="J58026" s="110"/>
    </row>
    <row r="58027" spans="9:10" x14ac:dyDescent="0.25">
      <c r="I58027" s="1"/>
      <c r="J58027" s="110"/>
    </row>
    <row r="58028" spans="9:10" x14ac:dyDescent="0.25">
      <c r="I58028" s="1"/>
      <c r="J58028" s="110"/>
    </row>
    <row r="58029" spans="9:10" x14ac:dyDescent="0.25">
      <c r="I58029" s="1"/>
      <c r="J58029" s="110"/>
    </row>
    <row r="58030" spans="9:10" x14ac:dyDescent="0.25">
      <c r="I58030" s="1"/>
      <c r="J58030" s="110"/>
    </row>
    <row r="58031" spans="9:10" x14ac:dyDescent="0.25">
      <c r="I58031" s="1"/>
      <c r="J58031" s="110"/>
    </row>
    <row r="58032" spans="9:10" x14ac:dyDescent="0.25">
      <c r="I58032" s="1"/>
      <c r="J58032" s="110"/>
    </row>
    <row r="58033" spans="9:10" x14ac:dyDescent="0.25">
      <c r="I58033" s="1"/>
      <c r="J58033" s="110"/>
    </row>
    <row r="58034" spans="9:10" x14ac:dyDescent="0.25">
      <c r="I58034" s="1"/>
      <c r="J58034" s="110"/>
    </row>
    <row r="58035" spans="9:10" x14ac:dyDescent="0.25">
      <c r="I58035" s="1"/>
      <c r="J58035" s="110"/>
    </row>
    <row r="58036" spans="9:10" x14ac:dyDescent="0.25">
      <c r="I58036" s="1"/>
      <c r="J58036" s="110"/>
    </row>
    <row r="58037" spans="9:10" x14ac:dyDescent="0.25">
      <c r="I58037" s="1"/>
      <c r="J58037" s="110"/>
    </row>
    <row r="58038" spans="9:10" x14ac:dyDescent="0.25">
      <c r="I58038" s="1"/>
      <c r="J58038" s="110"/>
    </row>
    <row r="58039" spans="9:10" x14ac:dyDescent="0.25">
      <c r="I58039" s="1"/>
      <c r="J58039" s="110"/>
    </row>
    <row r="58040" spans="9:10" x14ac:dyDescent="0.25">
      <c r="I58040" s="1"/>
      <c r="J58040" s="110"/>
    </row>
    <row r="58041" spans="9:10" x14ac:dyDescent="0.25">
      <c r="I58041" s="1"/>
      <c r="J58041" s="110"/>
    </row>
    <row r="58042" spans="9:10" x14ac:dyDescent="0.25">
      <c r="I58042" s="1"/>
      <c r="J58042" s="110"/>
    </row>
    <row r="58043" spans="9:10" x14ac:dyDescent="0.25">
      <c r="I58043" s="1"/>
      <c r="J58043" s="110"/>
    </row>
    <row r="58044" spans="9:10" x14ac:dyDescent="0.25">
      <c r="I58044" s="1"/>
      <c r="J58044" s="110"/>
    </row>
    <row r="58045" spans="9:10" x14ac:dyDescent="0.25">
      <c r="I58045" s="1"/>
      <c r="J58045" s="110"/>
    </row>
    <row r="58046" spans="9:10" x14ac:dyDescent="0.25">
      <c r="I58046" s="1"/>
      <c r="J58046" s="110"/>
    </row>
    <row r="58047" spans="9:10" x14ac:dyDescent="0.25">
      <c r="I58047" s="1"/>
      <c r="J58047" s="110"/>
    </row>
    <row r="58048" spans="9:10" x14ac:dyDescent="0.25">
      <c r="I58048" s="1"/>
      <c r="J58048" s="110"/>
    </row>
    <row r="58049" spans="9:10" x14ac:dyDescent="0.25">
      <c r="I58049" s="1"/>
      <c r="J58049" s="110"/>
    </row>
    <row r="58050" spans="9:10" x14ac:dyDescent="0.25">
      <c r="I58050" s="1"/>
      <c r="J58050" s="110"/>
    </row>
    <row r="58051" spans="9:10" x14ac:dyDescent="0.25">
      <c r="I58051" s="1"/>
      <c r="J58051" s="110"/>
    </row>
    <row r="58052" spans="9:10" x14ac:dyDescent="0.25">
      <c r="I58052" s="1"/>
      <c r="J58052" s="110"/>
    </row>
    <row r="58053" spans="9:10" x14ac:dyDescent="0.25">
      <c r="I58053" s="1"/>
      <c r="J58053" s="110"/>
    </row>
    <row r="58054" spans="9:10" x14ac:dyDescent="0.25">
      <c r="I58054" s="1"/>
      <c r="J58054" s="110"/>
    </row>
    <row r="58055" spans="9:10" x14ac:dyDescent="0.25">
      <c r="I58055" s="1"/>
      <c r="J58055" s="110"/>
    </row>
    <row r="58056" spans="9:10" x14ac:dyDescent="0.25">
      <c r="I58056" s="1"/>
      <c r="J58056" s="110"/>
    </row>
    <row r="58057" spans="9:10" x14ac:dyDescent="0.25">
      <c r="I58057" s="1"/>
      <c r="J58057" s="110"/>
    </row>
    <row r="58058" spans="9:10" x14ac:dyDescent="0.25">
      <c r="I58058" s="1"/>
      <c r="J58058" s="110"/>
    </row>
    <row r="58059" spans="9:10" x14ac:dyDescent="0.25">
      <c r="I58059" s="1"/>
      <c r="J58059" s="110"/>
    </row>
    <row r="58060" spans="9:10" x14ac:dyDescent="0.25">
      <c r="I58060" s="1"/>
      <c r="J58060" s="110"/>
    </row>
    <row r="58061" spans="9:10" x14ac:dyDescent="0.25">
      <c r="I58061" s="1"/>
      <c r="J58061" s="110"/>
    </row>
    <row r="58062" spans="9:10" x14ac:dyDescent="0.25">
      <c r="I58062" s="1"/>
      <c r="J58062" s="110"/>
    </row>
    <row r="58063" spans="9:10" x14ac:dyDescent="0.25">
      <c r="I58063" s="1"/>
      <c r="J58063" s="110"/>
    </row>
    <row r="58064" spans="9:10" x14ac:dyDescent="0.25">
      <c r="I58064" s="1"/>
      <c r="J58064" s="110"/>
    </row>
    <row r="58065" spans="9:10" x14ac:dyDescent="0.25">
      <c r="I58065" s="1"/>
      <c r="J58065" s="110"/>
    </row>
    <row r="58066" spans="9:10" x14ac:dyDescent="0.25">
      <c r="I58066" s="1"/>
      <c r="J58066" s="110"/>
    </row>
    <row r="58067" spans="9:10" x14ac:dyDescent="0.25">
      <c r="I58067" s="1"/>
      <c r="J58067" s="110"/>
    </row>
    <row r="58068" spans="9:10" x14ac:dyDescent="0.25">
      <c r="I58068" s="1"/>
      <c r="J58068" s="110"/>
    </row>
    <row r="58069" spans="9:10" x14ac:dyDescent="0.25">
      <c r="I58069" s="1"/>
      <c r="J58069" s="110"/>
    </row>
    <row r="58070" spans="9:10" x14ac:dyDescent="0.25">
      <c r="I58070" s="1"/>
      <c r="J58070" s="110"/>
    </row>
    <row r="58071" spans="9:10" x14ac:dyDescent="0.25">
      <c r="I58071" s="1"/>
      <c r="J58071" s="110"/>
    </row>
    <row r="58072" spans="9:10" x14ac:dyDescent="0.25">
      <c r="I58072" s="1"/>
      <c r="J58072" s="110"/>
    </row>
    <row r="58073" spans="9:10" x14ac:dyDescent="0.25">
      <c r="I58073" s="1"/>
      <c r="J58073" s="110"/>
    </row>
    <row r="58074" spans="9:10" x14ac:dyDescent="0.25">
      <c r="I58074" s="1"/>
      <c r="J58074" s="110"/>
    </row>
    <row r="58075" spans="9:10" x14ac:dyDescent="0.25">
      <c r="I58075" s="1"/>
      <c r="J58075" s="110"/>
    </row>
    <row r="58076" spans="9:10" x14ac:dyDescent="0.25">
      <c r="I58076" s="1"/>
      <c r="J58076" s="110"/>
    </row>
    <row r="58077" spans="9:10" x14ac:dyDescent="0.25">
      <c r="I58077" s="1"/>
      <c r="J58077" s="110"/>
    </row>
    <row r="58078" spans="9:10" x14ac:dyDescent="0.25">
      <c r="I58078" s="1"/>
      <c r="J58078" s="110"/>
    </row>
    <row r="58079" spans="9:10" x14ac:dyDescent="0.25">
      <c r="I58079" s="1"/>
      <c r="J58079" s="110"/>
    </row>
    <row r="58080" spans="9:10" x14ac:dyDescent="0.25">
      <c r="I58080" s="1"/>
      <c r="J58080" s="110"/>
    </row>
    <row r="58081" spans="9:10" x14ac:dyDescent="0.25">
      <c r="I58081" s="1"/>
      <c r="J58081" s="110"/>
    </row>
    <row r="58082" spans="9:10" x14ac:dyDescent="0.25">
      <c r="I58082" s="1"/>
      <c r="J58082" s="110"/>
    </row>
    <row r="58083" spans="9:10" x14ac:dyDescent="0.25">
      <c r="I58083" s="1"/>
      <c r="J58083" s="110"/>
    </row>
    <row r="58084" spans="9:10" x14ac:dyDescent="0.25">
      <c r="I58084" s="1"/>
      <c r="J58084" s="110"/>
    </row>
    <row r="58085" spans="9:10" x14ac:dyDescent="0.25">
      <c r="I58085" s="1"/>
      <c r="J58085" s="110"/>
    </row>
    <row r="58086" spans="9:10" x14ac:dyDescent="0.25">
      <c r="I58086" s="1"/>
      <c r="J58086" s="110"/>
    </row>
    <row r="58087" spans="9:10" x14ac:dyDescent="0.25">
      <c r="I58087" s="1"/>
      <c r="J58087" s="110"/>
    </row>
    <row r="58088" spans="9:10" x14ac:dyDescent="0.25">
      <c r="I58088" s="1"/>
      <c r="J58088" s="110"/>
    </row>
    <row r="58089" spans="9:10" x14ac:dyDescent="0.25">
      <c r="I58089" s="1"/>
      <c r="J58089" s="110"/>
    </row>
    <row r="58090" spans="9:10" x14ac:dyDescent="0.25">
      <c r="I58090" s="1"/>
      <c r="J58090" s="110"/>
    </row>
    <row r="58091" spans="9:10" x14ac:dyDescent="0.25">
      <c r="I58091" s="1"/>
      <c r="J58091" s="110"/>
    </row>
    <row r="58092" spans="9:10" x14ac:dyDescent="0.25">
      <c r="I58092" s="1"/>
      <c r="J58092" s="110"/>
    </row>
    <row r="58093" spans="9:10" x14ac:dyDescent="0.25">
      <c r="I58093" s="1"/>
      <c r="J58093" s="110"/>
    </row>
    <row r="58094" spans="9:10" x14ac:dyDescent="0.25">
      <c r="I58094" s="1"/>
      <c r="J58094" s="110"/>
    </row>
    <row r="58095" spans="9:10" x14ac:dyDescent="0.25">
      <c r="I58095" s="1"/>
      <c r="J58095" s="110"/>
    </row>
    <row r="58096" spans="9:10" x14ac:dyDescent="0.25">
      <c r="I58096" s="1"/>
      <c r="J58096" s="110"/>
    </row>
    <row r="58097" spans="9:10" x14ac:dyDescent="0.25">
      <c r="I58097" s="1"/>
      <c r="J58097" s="110"/>
    </row>
    <row r="58098" spans="9:10" x14ac:dyDescent="0.25">
      <c r="I58098" s="1"/>
      <c r="J58098" s="110"/>
    </row>
    <row r="58099" spans="9:10" x14ac:dyDescent="0.25">
      <c r="I58099" s="1"/>
      <c r="J58099" s="110"/>
    </row>
    <row r="58100" spans="9:10" x14ac:dyDescent="0.25">
      <c r="I58100" s="1"/>
      <c r="J58100" s="110"/>
    </row>
    <row r="58101" spans="9:10" x14ac:dyDescent="0.25">
      <c r="I58101" s="1"/>
      <c r="J58101" s="110"/>
    </row>
    <row r="58102" spans="9:10" x14ac:dyDescent="0.25">
      <c r="I58102" s="1"/>
      <c r="J58102" s="110"/>
    </row>
    <row r="58103" spans="9:10" x14ac:dyDescent="0.25">
      <c r="I58103" s="1"/>
      <c r="J58103" s="110"/>
    </row>
    <row r="58104" spans="9:10" x14ac:dyDescent="0.25">
      <c r="I58104" s="1"/>
      <c r="J58104" s="110"/>
    </row>
    <row r="58105" spans="9:10" x14ac:dyDescent="0.25">
      <c r="I58105" s="1"/>
      <c r="J58105" s="110"/>
    </row>
    <row r="58106" spans="9:10" x14ac:dyDescent="0.25">
      <c r="I58106" s="1"/>
      <c r="J58106" s="110"/>
    </row>
    <row r="58107" spans="9:10" x14ac:dyDescent="0.25">
      <c r="I58107" s="1"/>
      <c r="J58107" s="110"/>
    </row>
    <row r="58108" spans="9:10" x14ac:dyDescent="0.25">
      <c r="I58108" s="1"/>
      <c r="J58108" s="110"/>
    </row>
    <row r="58109" spans="9:10" x14ac:dyDescent="0.25">
      <c r="I58109" s="1"/>
      <c r="J58109" s="110"/>
    </row>
    <row r="58110" spans="9:10" x14ac:dyDescent="0.25">
      <c r="I58110" s="1"/>
      <c r="J58110" s="110"/>
    </row>
    <row r="58111" spans="9:10" x14ac:dyDescent="0.25">
      <c r="I58111" s="1"/>
      <c r="J58111" s="110"/>
    </row>
    <row r="58112" spans="9:10" x14ac:dyDescent="0.25">
      <c r="I58112" s="1"/>
      <c r="J58112" s="110"/>
    </row>
    <row r="58113" spans="9:10" x14ac:dyDescent="0.25">
      <c r="I58113" s="1"/>
      <c r="J58113" s="110"/>
    </row>
    <row r="58114" spans="9:10" x14ac:dyDescent="0.25">
      <c r="I58114" s="1"/>
      <c r="J58114" s="110"/>
    </row>
    <row r="58115" spans="9:10" x14ac:dyDescent="0.25">
      <c r="I58115" s="1"/>
      <c r="J58115" s="110"/>
    </row>
    <row r="58116" spans="9:10" x14ac:dyDescent="0.25">
      <c r="I58116" s="1"/>
      <c r="J58116" s="110"/>
    </row>
    <row r="58117" spans="9:10" x14ac:dyDescent="0.25">
      <c r="I58117" s="1"/>
      <c r="J58117" s="110"/>
    </row>
    <row r="58118" spans="9:10" x14ac:dyDescent="0.25">
      <c r="I58118" s="1"/>
      <c r="J58118" s="110"/>
    </row>
    <row r="58119" spans="9:10" x14ac:dyDescent="0.25">
      <c r="I58119" s="1"/>
      <c r="J58119" s="110"/>
    </row>
    <row r="58120" spans="9:10" x14ac:dyDescent="0.25">
      <c r="I58120" s="1"/>
      <c r="J58120" s="110"/>
    </row>
    <row r="58121" spans="9:10" x14ac:dyDescent="0.25">
      <c r="I58121" s="1"/>
      <c r="J58121" s="110"/>
    </row>
    <row r="58122" spans="9:10" x14ac:dyDescent="0.25">
      <c r="I58122" s="1"/>
      <c r="J58122" s="110"/>
    </row>
    <row r="58123" spans="9:10" x14ac:dyDescent="0.25">
      <c r="I58123" s="1"/>
      <c r="J58123" s="110"/>
    </row>
    <row r="58124" spans="9:10" x14ac:dyDescent="0.25">
      <c r="I58124" s="1"/>
      <c r="J58124" s="110"/>
    </row>
    <row r="58125" spans="9:10" x14ac:dyDescent="0.25">
      <c r="I58125" s="1"/>
      <c r="J58125" s="110"/>
    </row>
    <row r="58126" spans="9:10" x14ac:dyDescent="0.25">
      <c r="I58126" s="1"/>
      <c r="J58126" s="110"/>
    </row>
    <row r="58127" spans="9:10" x14ac:dyDescent="0.25">
      <c r="I58127" s="1"/>
      <c r="J58127" s="110"/>
    </row>
    <row r="58128" spans="9:10" x14ac:dyDescent="0.25">
      <c r="I58128" s="1"/>
      <c r="J58128" s="110"/>
    </row>
    <row r="58129" spans="9:10" x14ac:dyDescent="0.25">
      <c r="I58129" s="1"/>
      <c r="J58129" s="110"/>
    </row>
    <row r="58130" spans="9:10" x14ac:dyDescent="0.25">
      <c r="I58130" s="1"/>
      <c r="J58130" s="110"/>
    </row>
    <row r="58131" spans="9:10" x14ac:dyDescent="0.25">
      <c r="I58131" s="1"/>
      <c r="J58131" s="110"/>
    </row>
    <row r="58132" spans="9:10" x14ac:dyDescent="0.25">
      <c r="I58132" s="1"/>
      <c r="J58132" s="110"/>
    </row>
    <row r="58133" spans="9:10" x14ac:dyDescent="0.25">
      <c r="I58133" s="1"/>
      <c r="J58133" s="110"/>
    </row>
    <row r="58134" spans="9:10" x14ac:dyDescent="0.25">
      <c r="I58134" s="1"/>
      <c r="J58134" s="110"/>
    </row>
    <row r="58135" spans="9:10" x14ac:dyDescent="0.25">
      <c r="I58135" s="1"/>
      <c r="J58135" s="110"/>
    </row>
    <row r="58136" spans="9:10" x14ac:dyDescent="0.25">
      <c r="I58136" s="1"/>
      <c r="J58136" s="110"/>
    </row>
    <row r="58137" spans="9:10" x14ac:dyDescent="0.25">
      <c r="I58137" s="1"/>
      <c r="J58137" s="110"/>
    </row>
    <row r="58138" spans="9:10" x14ac:dyDescent="0.25">
      <c r="I58138" s="1"/>
      <c r="J58138" s="110"/>
    </row>
    <row r="58139" spans="9:10" x14ac:dyDescent="0.25">
      <c r="I58139" s="1"/>
      <c r="J58139" s="110"/>
    </row>
    <row r="58140" spans="9:10" x14ac:dyDescent="0.25">
      <c r="I58140" s="1"/>
      <c r="J58140" s="110"/>
    </row>
    <row r="58141" spans="9:10" x14ac:dyDescent="0.25">
      <c r="I58141" s="1"/>
      <c r="J58141" s="110"/>
    </row>
    <row r="58142" spans="9:10" x14ac:dyDescent="0.25">
      <c r="I58142" s="1"/>
      <c r="J58142" s="110"/>
    </row>
    <row r="58143" spans="9:10" x14ac:dyDescent="0.25">
      <c r="I58143" s="1"/>
      <c r="J58143" s="110"/>
    </row>
    <row r="58144" spans="9:10" x14ac:dyDescent="0.25">
      <c r="I58144" s="1"/>
      <c r="J58144" s="110"/>
    </row>
    <row r="58145" spans="9:10" x14ac:dyDescent="0.25">
      <c r="I58145" s="1"/>
      <c r="J58145" s="110"/>
    </row>
    <row r="58146" spans="9:10" x14ac:dyDescent="0.25">
      <c r="I58146" s="1"/>
      <c r="J58146" s="110"/>
    </row>
    <row r="58147" spans="9:10" x14ac:dyDescent="0.25">
      <c r="I58147" s="1"/>
      <c r="J58147" s="110"/>
    </row>
    <row r="58148" spans="9:10" x14ac:dyDescent="0.25">
      <c r="I58148" s="1"/>
      <c r="J58148" s="110"/>
    </row>
    <row r="58149" spans="9:10" x14ac:dyDescent="0.25">
      <c r="I58149" s="1"/>
      <c r="J58149" s="110"/>
    </row>
    <row r="58150" spans="9:10" x14ac:dyDescent="0.25">
      <c r="I58150" s="1"/>
      <c r="J58150" s="110"/>
    </row>
    <row r="58151" spans="9:10" x14ac:dyDescent="0.25">
      <c r="I58151" s="1"/>
      <c r="J58151" s="110"/>
    </row>
    <row r="58152" spans="9:10" x14ac:dyDescent="0.25">
      <c r="I58152" s="1"/>
      <c r="J58152" s="110"/>
    </row>
    <row r="58153" spans="9:10" x14ac:dyDescent="0.25">
      <c r="I58153" s="1"/>
      <c r="J58153" s="110"/>
    </row>
    <row r="58154" spans="9:10" x14ac:dyDescent="0.25">
      <c r="I58154" s="1"/>
      <c r="J58154" s="110"/>
    </row>
    <row r="58155" spans="9:10" x14ac:dyDescent="0.25">
      <c r="I58155" s="1"/>
      <c r="J58155" s="110"/>
    </row>
    <row r="58156" spans="9:10" x14ac:dyDescent="0.25">
      <c r="I58156" s="1"/>
      <c r="J58156" s="110"/>
    </row>
    <row r="58157" spans="9:10" x14ac:dyDescent="0.25">
      <c r="I58157" s="1"/>
      <c r="J58157" s="110"/>
    </row>
    <row r="58158" spans="9:10" x14ac:dyDescent="0.25">
      <c r="I58158" s="1"/>
      <c r="J58158" s="110"/>
    </row>
    <row r="58159" spans="9:10" x14ac:dyDescent="0.25">
      <c r="I58159" s="1"/>
      <c r="J58159" s="110"/>
    </row>
    <row r="58160" spans="9:10" x14ac:dyDescent="0.25">
      <c r="I58160" s="1"/>
      <c r="J58160" s="110"/>
    </row>
    <row r="58161" spans="9:10" x14ac:dyDescent="0.25">
      <c r="I58161" s="1"/>
      <c r="J58161" s="110"/>
    </row>
    <row r="58162" spans="9:10" x14ac:dyDescent="0.25">
      <c r="I58162" s="1"/>
      <c r="J58162" s="110"/>
    </row>
    <row r="58163" spans="9:10" x14ac:dyDescent="0.25">
      <c r="I58163" s="1"/>
      <c r="J58163" s="110"/>
    </row>
    <row r="58164" spans="9:10" x14ac:dyDescent="0.25">
      <c r="I58164" s="1"/>
      <c r="J58164" s="110"/>
    </row>
    <row r="58165" spans="9:10" x14ac:dyDescent="0.25">
      <c r="I58165" s="1"/>
      <c r="J58165" s="110"/>
    </row>
    <row r="58166" spans="9:10" x14ac:dyDescent="0.25">
      <c r="I58166" s="1"/>
      <c r="J58166" s="110"/>
    </row>
    <row r="58167" spans="9:10" x14ac:dyDescent="0.25">
      <c r="I58167" s="1"/>
      <c r="J58167" s="110"/>
    </row>
    <row r="58168" spans="9:10" x14ac:dyDescent="0.25">
      <c r="I58168" s="1"/>
      <c r="J58168" s="110"/>
    </row>
    <row r="58169" spans="9:10" x14ac:dyDescent="0.25">
      <c r="I58169" s="1"/>
      <c r="J58169" s="110"/>
    </row>
    <row r="58170" spans="9:10" x14ac:dyDescent="0.25">
      <c r="I58170" s="1"/>
      <c r="J58170" s="110"/>
    </row>
    <row r="58171" spans="9:10" x14ac:dyDescent="0.25">
      <c r="I58171" s="1"/>
      <c r="J58171" s="110"/>
    </row>
    <row r="58172" spans="9:10" x14ac:dyDescent="0.25">
      <c r="I58172" s="1"/>
      <c r="J58172" s="110"/>
    </row>
    <row r="58173" spans="9:10" x14ac:dyDescent="0.25">
      <c r="I58173" s="1"/>
      <c r="J58173" s="110"/>
    </row>
    <row r="58174" spans="9:10" x14ac:dyDescent="0.25">
      <c r="I58174" s="1"/>
      <c r="J58174" s="110"/>
    </row>
    <row r="58175" spans="9:10" x14ac:dyDescent="0.25">
      <c r="I58175" s="1"/>
      <c r="J58175" s="110"/>
    </row>
    <row r="58176" spans="9:10" x14ac:dyDescent="0.25">
      <c r="I58176" s="1"/>
      <c r="J58176" s="110"/>
    </row>
    <row r="58177" spans="9:10" x14ac:dyDescent="0.25">
      <c r="I58177" s="1"/>
      <c r="J58177" s="110"/>
    </row>
    <row r="58178" spans="9:10" x14ac:dyDescent="0.25">
      <c r="I58178" s="1"/>
      <c r="J58178" s="110"/>
    </row>
    <row r="58179" spans="9:10" x14ac:dyDescent="0.25">
      <c r="I58179" s="1"/>
      <c r="J58179" s="110"/>
    </row>
    <row r="58180" spans="9:10" x14ac:dyDescent="0.25">
      <c r="I58180" s="1"/>
      <c r="J58180" s="110"/>
    </row>
    <row r="58181" spans="9:10" x14ac:dyDescent="0.25">
      <c r="I58181" s="1"/>
      <c r="J58181" s="110"/>
    </row>
    <row r="58182" spans="9:10" x14ac:dyDescent="0.25">
      <c r="I58182" s="1"/>
      <c r="J58182" s="110"/>
    </row>
    <row r="58183" spans="9:10" x14ac:dyDescent="0.25">
      <c r="I58183" s="1"/>
      <c r="J58183" s="110"/>
    </row>
    <row r="58184" spans="9:10" x14ac:dyDescent="0.25">
      <c r="I58184" s="1"/>
      <c r="J58184" s="110"/>
    </row>
    <row r="58185" spans="9:10" x14ac:dyDescent="0.25">
      <c r="I58185" s="1"/>
      <c r="J58185" s="110"/>
    </row>
    <row r="58186" spans="9:10" x14ac:dyDescent="0.25">
      <c r="I58186" s="1"/>
      <c r="J58186" s="110"/>
    </row>
    <row r="58187" spans="9:10" x14ac:dyDescent="0.25">
      <c r="I58187" s="1"/>
      <c r="J58187" s="110"/>
    </row>
    <row r="58188" spans="9:10" x14ac:dyDescent="0.25">
      <c r="I58188" s="1"/>
      <c r="J58188" s="110"/>
    </row>
    <row r="58189" spans="9:10" x14ac:dyDescent="0.25">
      <c r="I58189" s="1"/>
      <c r="J58189" s="110"/>
    </row>
    <row r="58190" spans="9:10" x14ac:dyDescent="0.25">
      <c r="I58190" s="1"/>
      <c r="J58190" s="110"/>
    </row>
    <row r="58191" spans="9:10" x14ac:dyDescent="0.25">
      <c r="I58191" s="1"/>
      <c r="J58191" s="110"/>
    </row>
    <row r="58192" spans="9:10" x14ac:dyDescent="0.25">
      <c r="I58192" s="1"/>
      <c r="J58192" s="110"/>
    </row>
    <row r="58193" spans="9:10" x14ac:dyDescent="0.25">
      <c r="I58193" s="1"/>
      <c r="J58193" s="110"/>
    </row>
    <row r="58194" spans="9:10" x14ac:dyDescent="0.25">
      <c r="I58194" s="1"/>
      <c r="J58194" s="110"/>
    </row>
    <row r="58195" spans="9:10" x14ac:dyDescent="0.25">
      <c r="I58195" s="1"/>
      <c r="J58195" s="110"/>
    </row>
    <row r="58196" spans="9:10" x14ac:dyDescent="0.25">
      <c r="I58196" s="1"/>
      <c r="J58196" s="110"/>
    </row>
    <row r="58197" spans="9:10" x14ac:dyDescent="0.25">
      <c r="I58197" s="1"/>
      <c r="J58197" s="110"/>
    </row>
    <row r="58198" spans="9:10" x14ac:dyDescent="0.25">
      <c r="I58198" s="1"/>
      <c r="J58198" s="110"/>
    </row>
    <row r="58199" spans="9:10" x14ac:dyDescent="0.25">
      <c r="I58199" s="1"/>
      <c r="J58199" s="110"/>
    </row>
    <row r="58200" spans="9:10" x14ac:dyDescent="0.25">
      <c r="I58200" s="1"/>
      <c r="J58200" s="110"/>
    </row>
    <row r="58201" spans="9:10" x14ac:dyDescent="0.25">
      <c r="I58201" s="1"/>
      <c r="J58201" s="110"/>
    </row>
    <row r="58202" spans="9:10" x14ac:dyDescent="0.25">
      <c r="I58202" s="1"/>
      <c r="J58202" s="110"/>
    </row>
    <row r="58203" spans="9:10" x14ac:dyDescent="0.25">
      <c r="I58203" s="1"/>
      <c r="J58203" s="110"/>
    </row>
    <row r="58204" spans="9:10" x14ac:dyDescent="0.25">
      <c r="I58204" s="1"/>
      <c r="J58204" s="110"/>
    </row>
    <row r="58205" spans="9:10" x14ac:dyDescent="0.25">
      <c r="I58205" s="1"/>
      <c r="J58205" s="110"/>
    </row>
    <row r="58206" spans="9:10" x14ac:dyDescent="0.25">
      <c r="I58206" s="1"/>
      <c r="J58206" s="110"/>
    </row>
    <row r="58207" spans="9:10" x14ac:dyDescent="0.25">
      <c r="I58207" s="1"/>
      <c r="J58207" s="110"/>
    </row>
    <row r="58208" spans="9:10" x14ac:dyDescent="0.25">
      <c r="I58208" s="1"/>
      <c r="J58208" s="110"/>
    </row>
    <row r="58209" spans="9:10" x14ac:dyDescent="0.25">
      <c r="I58209" s="1"/>
      <c r="J58209" s="110"/>
    </row>
    <row r="58210" spans="9:10" x14ac:dyDescent="0.25">
      <c r="I58210" s="1"/>
      <c r="J58210" s="110"/>
    </row>
    <row r="58211" spans="9:10" x14ac:dyDescent="0.25">
      <c r="I58211" s="1"/>
      <c r="J58211" s="110"/>
    </row>
    <row r="58212" spans="9:10" x14ac:dyDescent="0.25">
      <c r="I58212" s="1"/>
      <c r="J58212" s="110"/>
    </row>
    <row r="58213" spans="9:10" x14ac:dyDescent="0.25">
      <c r="I58213" s="1"/>
      <c r="J58213" s="110"/>
    </row>
    <row r="58214" spans="9:10" x14ac:dyDescent="0.25">
      <c r="I58214" s="1"/>
      <c r="J58214" s="110"/>
    </row>
    <row r="58215" spans="9:10" x14ac:dyDescent="0.25">
      <c r="I58215" s="1"/>
      <c r="J58215" s="110"/>
    </row>
    <row r="58216" spans="9:10" x14ac:dyDescent="0.25">
      <c r="I58216" s="1"/>
      <c r="J58216" s="110"/>
    </row>
    <row r="58217" spans="9:10" x14ac:dyDescent="0.25">
      <c r="I58217" s="1"/>
      <c r="J58217" s="110"/>
    </row>
    <row r="58218" spans="9:10" x14ac:dyDescent="0.25">
      <c r="I58218" s="1"/>
      <c r="J58218" s="110"/>
    </row>
    <row r="58219" spans="9:10" x14ac:dyDescent="0.25">
      <c r="I58219" s="1"/>
      <c r="J58219" s="110"/>
    </row>
    <row r="58220" spans="9:10" x14ac:dyDescent="0.25">
      <c r="I58220" s="1"/>
      <c r="J58220" s="110"/>
    </row>
    <row r="58221" spans="9:10" x14ac:dyDescent="0.25">
      <c r="I58221" s="1"/>
      <c r="J58221" s="110"/>
    </row>
    <row r="58222" spans="9:10" x14ac:dyDescent="0.25">
      <c r="I58222" s="1"/>
      <c r="J58222" s="110"/>
    </row>
    <row r="58223" spans="9:10" x14ac:dyDescent="0.25">
      <c r="I58223" s="1"/>
      <c r="J58223" s="110"/>
    </row>
    <row r="58224" spans="9:10" x14ac:dyDescent="0.25">
      <c r="I58224" s="1"/>
      <c r="J58224" s="110"/>
    </row>
    <row r="58225" spans="9:10" x14ac:dyDescent="0.25">
      <c r="I58225" s="1"/>
      <c r="J58225" s="110"/>
    </row>
    <row r="58226" spans="9:10" x14ac:dyDescent="0.25">
      <c r="I58226" s="1"/>
      <c r="J58226" s="110"/>
    </row>
    <row r="58227" spans="9:10" x14ac:dyDescent="0.25">
      <c r="I58227" s="1"/>
      <c r="J58227" s="110"/>
    </row>
    <row r="58228" spans="9:10" x14ac:dyDescent="0.25">
      <c r="I58228" s="1"/>
      <c r="J58228" s="110"/>
    </row>
    <row r="58229" spans="9:10" x14ac:dyDescent="0.25">
      <c r="I58229" s="1"/>
      <c r="J58229" s="110"/>
    </row>
    <row r="58230" spans="9:10" x14ac:dyDescent="0.25">
      <c r="I58230" s="1"/>
      <c r="J58230" s="110"/>
    </row>
    <row r="58231" spans="9:10" x14ac:dyDescent="0.25">
      <c r="I58231" s="1"/>
      <c r="J58231" s="110"/>
    </row>
    <row r="58232" spans="9:10" x14ac:dyDescent="0.25">
      <c r="I58232" s="1"/>
      <c r="J58232" s="110"/>
    </row>
    <row r="58233" spans="9:10" x14ac:dyDescent="0.25">
      <c r="I58233" s="1"/>
      <c r="J58233" s="110"/>
    </row>
    <row r="58234" spans="9:10" x14ac:dyDescent="0.25">
      <c r="I58234" s="1"/>
      <c r="J58234" s="110"/>
    </row>
    <row r="58235" spans="9:10" x14ac:dyDescent="0.25">
      <c r="I58235" s="1"/>
      <c r="J58235" s="110"/>
    </row>
    <row r="58236" spans="9:10" x14ac:dyDescent="0.25">
      <c r="I58236" s="1"/>
      <c r="J58236" s="110"/>
    </row>
    <row r="58237" spans="9:10" x14ac:dyDescent="0.25">
      <c r="I58237" s="1"/>
      <c r="J58237" s="110"/>
    </row>
    <row r="58238" spans="9:10" x14ac:dyDescent="0.25">
      <c r="I58238" s="1"/>
      <c r="J58238" s="110"/>
    </row>
    <row r="58239" spans="9:10" x14ac:dyDescent="0.25">
      <c r="I58239" s="1"/>
      <c r="J58239" s="110"/>
    </row>
    <row r="58240" spans="9:10" x14ac:dyDescent="0.25">
      <c r="I58240" s="1"/>
      <c r="J58240" s="110"/>
    </row>
    <row r="58241" spans="9:10" x14ac:dyDescent="0.25">
      <c r="I58241" s="1"/>
      <c r="J58241" s="110"/>
    </row>
    <row r="58242" spans="9:10" x14ac:dyDescent="0.25">
      <c r="I58242" s="1"/>
      <c r="J58242" s="110"/>
    </row>
    <row r="58243" spans="9:10" x14ac:dyDescent="0.25">
      <c r="I58243" s="1"/>
      <c r="J58243" s="110"/>
    </row>
    <row r="58244" spans="9:10" x14ac:dyDescent="0.25">
      <c r="I58244" s="1"/>
      <c r="J58244" s="110"/>
    </row>
    <row r="58245" spans="9:10" x14ac:dyDescent="0.25">
      <c r="I58245" s="1"/>
      <c r="J58245" s="110"/>
    </row>
    <row r="58246" spans="9:10" x14ac:dyDescent="0.25">
      <c r="I58246" s="1"/>
      <c r="J58246" s="110"/>
    </row>
    <row r="58247" spans="9:10" x14ac:dyDescent="0.25">
      <c r="I58247" s="1"/>
      <c r="J58247" s="110"/>
    </row>
    <row r="58248" spans="9:10" x14ac:dyDescent="0.25">
      <c r="I58248" s="1"/>
      <c r="J58248" s="110"/>
    </row>
    <row r="58249" spans="9:10" x14ac:dyDescent="0.25">
      <c r="I58249" s="1"/>
      <c r="J58249" s="110"/>
    </row>
    <row r="58250" spans="9:10" x14ac:dyDescent="0.25">
      <c r="I58250" s="1"/>
      <c r="J58250" s="110"/>
    </row>
    <row r="58251" spans="9:10" x14ac:dyDescent="0.25">
      <c r="I58251" s="1"/>
      <c r="J58251" s="110"/>
    </row>
    <row r="58252" spans="9:10" x14ac:dyDescent="0.25">
      <c r="I58252" s="1"/>
      <c r="J58252" s="110"/>
    </row>
    <row r="58253" spans="9:10" x14ac:dyDescent="0.25">
      <c r="I58253" s="1"/>
      <c r="J58253" s="110"/>
    </row>
    <row r="58254" spans="9:10" x14ac:dyDescent="0.25">
      <c r="I58254" s="1"/>
      <c r="J58254" s="110"/>
    </row>
    <row r="58255" spans="9:10" x14ac:dyDescent="0.25">
      <c r="I58255" s="1"/>
      <c r="J58255" s="110"/>
    </row>
    <row r="58256" spans="9:10" x14ac:dyDescent="0.25">
      <c r="I58256" s="1"/>
      <c r="J58256" s="110"/>
    </row>
    <row r="58257" spans="9:10" x14ac:dyDescent="0.25">
      <c r="I58257" s="1"/>
      <c r="J58257" s="110"/>
    </row>
    <row r="58258" spans="9:10" x14ac:dyDescent="0.25">
      <c r="I58258" s="1"/>
      <c r="J58258" s="110"/>
    </row>
    <row r="58259" spans="9:10" x14ac:dyDescent="0.25">
      <c r="I58259" s="1"/>
      <c r="J58259" s="110"/>
    </row>
    <row r="58260" spans="9:10" x14ac:dyDescent="0.25">
      <c r="I58260" s="1"/>
      <c r="J58260" s="110"/>
    </row>
    <row r="58261" spans="9:10" x14ac:dyDescent="0.25">
      <c r="I58261" s="1"/>
      <c r="J58261" s="110"/>
    </row>
    <row r="58262" spans="9:10" x14ac:dyDescent="0.25">
      <c r="I58262" s="1"/>
      <c r="J58262" s="110"/>
    </row>
    <row r="58263" spans="9:10" x14ac:dyDescent="0.25">
      <c r="I58263" s="1"/>
      <c r="J58263" s="110"/>
    </row>
    <row r="58264" spans="9:10" x14ac:dyDescent="0.25">
      <c r="I58264" s="1"/>
      <c r="J58264" s="110"/>
    </row>
    <row r="58265" spans="9:10" x14ac:dyDescent="0.25">
      <c r="I58265" s="1"/>
      <c r="J58265" s="110"/>
    </row>
    <row r="58266" spans="9:10" x14ac:dyDescent="0.25">
      <c r="I58266" s="1"/>
      <c r="J58266" s="110"/>
    </row>
    <row r="58267" spans="9:10" x14ac:dyDescent="0.25">
      <c r="I58267" s="1"/>
      <c r="J58267" s="110"/>
    </row>
    <row r="58268" spans="9:10" x14ac:dyDescent="0.25">
      <c r="I58268" s="1"/>
      <c r="J58268" s="110"/>
    </row>
    <row r="58269" spans="9:10" x14ac:dyDescent="0.25">
      <c r="I58269" s="1"/>
      <c r="J58269" s="110"/>
    </row>
    <row r="58270" spans="9:10" x14ac:dyDescent="0.25">
      <c r="I58270" s="1"/>
      <c r="J58270" s="110"/>
    </row>
    <row r="58271" spans="9:10" x14ac:dyDescent="0.25">
      <c r="I58271" s="1"/>
      <c r="J58271" s="110"/>
    </row>
    <row r="58272" spans="9:10" x14ac:dyDescent="0.25">
      <c r="I58272" s="1"/>
      <c r="J58272" s="110"/>
    </row>
    <row r="58273" spans="9:10" x14ac:dyDescent="0.25">
      <c r="I58273" s="1"/>
      <c r="J58273" s="110"/>
    </row>
    <row r="58274" spans="9:10" x14ac:dyDescent="0.25">
      <c r="I58274" s="1"/>
      <c r="J58274" s="110"/>
    </row>
    <row r="58275" spans="9:10" x14ac:dyDescent="0.25">
      <c r="I58275" s="1"/>
      <c r="J58275" s="110"/>
    </row>
    <row r="58276" spans="9:10" x14ac:dyDescent="0.25">
      <c r="I58276" s="1"/>
      <c r="J58276" s="110"/>
    </row>
    <row r="58277" spans="9:10" x14ac:dyDescent="0.25">
      <c r="I58277" s="1"/>
      <c r="J58277" s="110"/>
    </row>
    <row r="58278" spans="9:10" x14ac:dyDescent="0.25">
      <c r="I58278" s="1"/>
      <c r="J58278" s="110"/>
    </row>
    <row r="58279" spans="9:10" x14ac:dyDescent="0.25">
      <c r="I58279" s="1"/>
      <c r="J58279" s="110"/>
    </row>
    <row r="58280" spans="9:10" x14ac:dyDescent="0.25">
      <c r="I58280" s="1"/>
      <c r="J58280" s="110"/>
    </row>
    <row r="58281" spans="9:10" x14ac:dyDescent="0.25">
      <c r="I58281" s="1"/>
      <c r="J58281" s="110"/>
    </row>
    <row r="58282" spans="9:10" x14ac:dyDescent="0.25">
      <c r="I58282" s="1"/>
      <c r="J58282" s="110"/>
    </row>
    <row r="58283" spans="9:10" x14ac:dyDescent="0.25">
      <c r="I58283" s="1"/>
      <c r="J58283" s="110"/>
    </row>
    <row r="58284" spans="9:10" x14ac:dyDescent="0.25">
      <c r="I58284" s="1"/>
      <c r="J58284" s="110"/>
    </row>
    <row r="58285" spans="9:10" x14ac:dyDescent="0.25">
      <c r="I58285" s="1"/>
      <c r="J58285" s="110"/>
    </row>
    <row r="58286" spans="9:10" x14ac:dyDescent="0.25">
      <c r="I58286" s="1"/>
      <c r="J58286" s="110"/>
    </row>
    <row r="58287" spans="9:10" x14ac:dyDescent="0.25">
      <c r="I58287" s="1"/>
      <c r="J58287" s="110"/>
    </row>
    <row r="58288" spans="9:10" x14ac:dyDescent="0.25">
      <c r="I58288" s="1"/>
      <c r="J58288" s="110"/>
    </row>
    <row r="58289" spans="9:10" x14ac:dyDescent="0.25">
      <c r="I58289" s="1"/>
      <c r="J58289" s="110"/>
    </row>
    <row r="58290" spans="9:10" x14ac:dyDescent="0.25">
      <c r="I58290" s="1"/>
      <c r="J58290" s="110"/>
    </row>
    <row r="58291" spans="9:10" x14ac:dyDescent="0.25">
      <c r="I58291" s="1"/>
      <c r="J58291" s="110"/>
    </row>
    <row r="58292" spans="9:10" x14ac:dyDescent="0.25">
      <c r="I58292" s="1"/>
      <c r="J58292" s="110"/>
    </row>
    <row r="58293" spans="9:10" x14ac:dyDescent="0.25">
      <c r="I58293" s="1"/>
      <c r="J58293" s="110"/>
    </row>
    <row r="58294" spans="9:10" x14ac:dyDescent="0.25">
      <c r="I58294" s="1"/>
      <c r="J58294" s="110"/>
    </row>
    <row r="58295" spans="9:10" x14ac:dyDescent="0.25">
      <c r="I58295" s="1"/>
      <c r="J58295" s="110"/>
    </row>
    <row r="58296" spans="9:10" x14ac:dyDescent="0.25">
      <c r="I58296" s="1"/>
      <c r="J58296" s="110"/>
    </row>
    <row r="58297" spans="9:10" x14ac:dyDescent="0.25">
      <c r="I58297" s="1"/>
      <c r="J58297" s="110"/>
    </row>
    <row r="58298" spans="9:10" x14ac:dyDescent="0.25">
      <c r="I58298" s="1"/>
      <c r="J58298" s="110"/>
    </row>
    <row r="58299" spans="9:10" x14ac:dyDescent="0.25">
      <c r="I58299" s="1"/>
      <c r="J58299" s="110"/>
    </row>
    <row r="58300" spans="9:10" x14ac:dyDescent="0.25">
      <c r="I58300" s="1"/>
      <c r="J58300" s="110"/>
    </row>
    <row r="58301" spans="9:10" x14ac:dyDescent="0.25">
      <c r="I58301" s="1"/>
      <c r="J58301" s="110"/>
    </row>
    <row r="58302" spans="9:10" x14ac:dyDescent="0.25">
      <c r="I58302" s="1"/>
      <c r="J58302" s="110"/>
    </row>
    <row r="58303" spans="9:10" x14ac:dyDescent="0.25">
      <c r="I58303" s="1"/>
      <c r="J58303" s="110"/>
    </row>
    <row r="58304" spans="9:10" x14ac:dyDescent="0.25">
      <c r="I58304" s="1"/>
      <c r="J58304" s="110"/>
    </row>
    <row r="58305" spans="9:10" x14ac:dyDescent="0.25">
      <c r="I58305" s="1"/>
      <c r="J58305" s="110"/>
    </row>
    <row r="58306" spans="9:10" x14ac:dyDescent="0.25">
      <c r="I58306" s="1"/>
      <c r="J58306" s="110"/>
    </row>
    <row r="58307" spans="9:10" x14ac:dyDescent="0.25">
      <c r="I58307" s="1"/>
      <c r="J58307" s="110"/>
    </row>
    <row r="58308" spans="9:10" x14ac:dyDescent="0.25">
      <c r="I58308" s="1"/>
      <c r="J58308" s="110"/>
    </row>
    <row r="58309" spans="9:10" x14ac:dyDescent="0.25">
      <c r="I58309" s="1"/>
      <c r="J58309" s="110"/>
    </row>
    <row r="58310" spans="9:10" x14ac:dyDescent="0.25">
      <c r="I58310" s="1"/>
      <c r="J58310" s="110"/>
    </row>
    <row r="58311" spans="9:10" x14ac:dyDescent="0.25">
      <c r="I58311" s="1"/>
      <c r="J58311" s="110"/>
    </row>
    <row r="58312" spans="9:10" x14ac:dyDescent="0.25">
      <c r="I58312" s="1"/>
      <c r="J58312" s="110"/>
    </row>
    <row r="58313" spans="9:10" x14ac:dyDescent="0.25">
      <c r="I58313" s="1"/>
      <c r="J58313" s="110"/>
    </row>
    <row r="58314" spans="9:10" x14ac:dyDescent="0.25">
      <c r="I58314" s="1"/>
      <c r="J58314" s="110"/>
    </row>
    <row r="58315" spans="9:10" x14ac:dyDescent="0.25">
      <c r="I58315" s="1"/>
      <c r="J58315" s="110"/>
    </row>
    <row r="58316" spans="9:10" x14ac:dyDescent="0.25">
      <c r="I58316" s="1"/>
      <c r="J58316" s="110"/>
    </row>
    <row r="58317" spans="9:10" x14ac:dyDescent="0.25">
      <c r="I58317" s="1"/>
      <c r="J58317" s="110"/>
    </row>
    <row r="58318" spans="9:10" x14ac:dyDescent="0.25">
      <c r="I58318" s="1"/>
      <c r="J58318" s="110"/>
    </row>
    <row r="58319" spans="9:10" x14ac:dyDescent="0.25">
      <c r="I58319" s="1"/>
      <c r="J58319" s="110"/>
    </row>
    <row r="58320" spans="9:10" x14ac:dyDescent="0.25">
      <c r="I58320" s="1"/>
      <c r="J58320" s="110"/>
    </row>
    <row r="58321" spans="9:10" x14ac:dyDescent="0.25">
      <c r="I58321" s="1"/>
      <c r="J58321" s="110"/>
    </row>
    <row r="58322" spans="9:10" x14ac:dyDescent="0.25">
      <c r="I58322" s="1"/>
      <c r="J58322" s="110"/>
    </row>
    <row r="58323" spans="9:10" x14ac:dyDescent="0.25">
      <c r="I58323" s="1"/>
      <c r="J58323" s="110"/>
    </row>
    <row r="58324" spans="9:10" x14ac:dyDescent="0.25">
      <c r="I58324" s="1"/>
      <c r="J58324" s="110"/>
    </row>
    <row r="58325" spans="9:10" x14ac:dyDescent="0.25">
      <c r="I58325" s="1"/>
      <c r="J58325" s="110"/>
    </row>
    <row r="58326" spans="9:10" x14ac:dyDescent="0.25">
      <c r="I58326" s="1"/>
      <c r="J58326" s="110"/>
    </row>
    <row r="58327" spans="9:10" x14ac:dyDescent="0.25">
      <c r="I58327" s="1"/>
      <c r="J58327" s="110"/>
    </row>
    <row r="58328" spans="9:10" x14ac:dyDescent="0.25">
      <c r="I58328" s="1"/>
      <c r="J58328" s="110"/>
    </row>
    <row r="58329" spans="9:10" x14ac:dyDescent="0.25">
      <c r="I58329" s="1"/>
      <c r="J58329" s="110"/>
    </row>
    <row r="58330" spans="9:10" x14ac:dyDescent="0.25">
      <c r="I58330" s="1"/>
      <c r="J58330" s="110"/>
    </row>
    <row r="58331" spans="9:10" x14ac:dyDescent="0.25">
      <c r="I58331" s="1"/>
      <c r="J58331" s="110"/>
    </row>
    <row r="58332" spans="9:10" x14ac:dyDescent="0.25">
      <c r="I58332" s="1"/>
      <c r="J58332" s="110"/>
    </row>
    <row r="58333" spans="9:10" x14ac:dyDescent="0.25">
      <c r="I58333" s="1"/>
      <c r="J58333" s="110"/>
    </row>
    <row r="58334" spans="9:10" x14ac:dyDescent="0.25">
      <c r="I58334" s="1"/>
      <c r="J58334" s="110"/>
    </row>
    <row r="58335" spans="9:10" x14ac:dyDescent="0.25">
      <c r="I58335" s="1"/>
      <c r="J58335" s="110"/>
    </row>
    <row r="58336" spans="9:10" x14ac:dyDescent="0.25">
      <c r="I58336" s="1"/>
      <c r="J58336" s="110"/>
    </row>
    <row r="58337" spans="9:10" x14ac:dyDescent="0.25">
      <c r="I58337" s="1"/>
      <c r="J58337" s="110"/>
    </row>
    <row r="58338" spans="9:10" x14ac:dyDescent="0.25">
      <c r="I58338" s="1"/>
      <c r="J58338" s="110"/>
    </row>
    <row r="58339" spans="9:10" x14ac:dyDescent="0.25">
      <c r="I58339" s="1"/>
      <c r="J58339" s="110"/>
    </row>
    <row r="58340" spans="9:10" x14ac:dyDescent="0.25">
      <c r="I58340" s="1"/>
      <c r="J58340" s="110"/>
    </row>
    <row r="58341" spans="9:10" x14ac:dyDescent="0.25">
      <c r="I58341" s="1"/>
      <c r="J58341" s="110"/>
    </row>
    <row r="58342" spans="9:10" x14ac:dyDescent="0.25">
      <c r="I58342" s="1"/>
      <c r="J58342" s="110"/>
    </row>
    <row r="58343" spans="9:10" x14ac:dyDescent="0.25">
      <c r="I58343" s="1"/>
      <c r="J58343" s="110"/>
    </row>
    <row r="58344" spans="9:10" x14ac:dyDescent="0.25">
      <c r="I58344" s="1"/>
      <c r="J58344" s="110"/>
    </row>
    <row r="58345" spans="9:10" x14ac:dyDescent="0.25">
      <c r="I58345" s="1"/>
      <c r="J58345" s="110"/>
    </row>
    <row r="58346" spans="9:10" x14ac:dyDescent="0.25">
      <c r="I58346" s="1"/>
      <c r="J58346" s="110"/>
    </row>
    <row r="58347" spans="9:10" x14ac:dyDescent="0.25">
      <c r="I58347" s="1"/>
      <c r="J58347" s="110"/>
    </row>
    <row r="58348" spans="9:10" x14ac:dyDescent="0.25">
      <c r="I58348" s="1"/>
      <c r="J58348" s="110"/>
    </row>
    <row r="58349" spans="9:10" x14ac:dyDescent="0.25">
      <c r="I58349" s="1"/>
      <c r="J58349" s="110"/>
    </row>
    <row r="58350" spans="9:10" x14ac:dyDescent="0.25">
      <c r="I58350" s="1"/>
      <c r="J58350" s="110"/>
    </row>
    <row r="58351" spans="9:10" x14ac:dyDescent="0.25">
      <c r="I58351" s="1"/>
      <c r="J58351" s="110"/>
    </row>
    <row r="58352" spans="9:10" x14ac:dyDescent="0.25">
      <c r="I58352" s="1"/>
      <c r="J58352" s="110"/>
    </row>
    <row r="58353" spans="9:10" x14ac:dyDescent="0.25">
      <c r="I58353" s="1"/>
      <c r="J58353" s="110"/>
    </row>
    <row r="58354" spans="9:10" x14ac:dyDescent="0.25">
      <c r="I58354" s="1"/>
      <c r="J58354" s="110"/>
    </row>
    <row r="58355" spans="9:10" x14ac:dyDescent="0.25">
      <c r="I58355" s="1"/>
      <c r="J58355" s="110"/>
    </row>
    <row r="58356" spans="9:10" x14ac:dyDescent="0.25">
      <c r="I58356" s="1"/>
      <c r="J58356" s="110"/>
    </row>
    <row r="58357" spans="9:10" x14ac:dyDescent="0.25">
      <c r="I58357" s="1"/>
      <c r="J58357" s="110"/>
    </row>
    <row r="58358" spans="9:10" x14ac:dyDescent="0.25">
      <c r="I58358" s="1"/>
      <c r="J58358" s="110"/>
    </row>
    <row r="58359" spans="9:10" x14ac:dyDescent="0.25">
      <c r="I58359" s="1"/>
      <c r="J58359" s="110"/>
    </row>
    <row r="58360" spans="9:10" x14ac:dyDescent="0.25">
      <c r="I58360" s="1"/>
      <c r="J58360" s="110"/>
    </row>
    <row r="58361" spans="9:10" x14ac:dyDescent="0.25">
      <c r="I58361" s="1"/>
      <c r="J58361" s="110"/>
    </row>
    <row r="58362" spans="9:10" x14ac:dyDescent="0.25">
      <c r="I58362" s="1"/>
      <c r="J58362" s="110"/>
    </row>
    <row r="58363" spans="9:10" x14ac:dyDescent="0.25">
      <c r="I58363" s="1"/>
      <c r="J58363" s="110"/>
    </row>
    <row r="58364" spans="9:10" x14ac:dyDescent="0.25">
      <c r="I58364" s="1"/>
      <c r="J58364" s="110"/>
    </row>
    <row r="58365" spans="9:10" x14ac:dyDescent="0.25">
      <c r="I58365" s="1"/>
      <c r="J58365" s="110"/>
    </row>
    <row r="58366" spans="9:10" x14ac:dyDescent="0.25">
      <c r="I58366" s="1"/>
      <c r="J58366" s="110"/>
    </row>
    <row r="58367" spans="9:10" x14ac:dyDescent="0.25">
      <c r="I58367" s="1"/>
      <c r="J58367" s="110"/>
    </row>
    <row r="58368" spans="9:10" x14ac:dyDescent="0.25">
      <c r="I58368" s="1"/>
      <c r="J58368" s="110"/>
    </row>
    <row r="58369" spans="9:10" x14ac:dyDescent="0.25">
      <c r="I58369" s="1"/>
      <c r="J58369" s="110"/>
    </row>
    <row r="58370" spans="9:10" x14ac:dyDescent="0.25">
      <c r="I58370" s="1"/>
      <c r="J58370" s="110"/>
    </row>
    <row r="58371" spans="9:10" x14ac:dyDescent="0.25">
      <c r="I58371" s="1"/>
      <c r="J58371" s="110"/>
    </row>
    <row r="58372" spans="9:10" x14ac:dyDescent="0.25">
      <c r="I58372" s="1"/>
      <c r="J58372" s="110"/>
    </row>
    <row r="58373" spans="9:10" x14ac:dyDescent="0.25">
      <c r="I58373" s="1"/>
      <c r="J58373" s="110"/>
    </row>
    <row r="58374" spans="9:10" x14ac:dyDescent="0.25">
      <c r="I58374" s="1"/>
      <c r="J58374" s="110"/>
    </row>
    <row r="58375" spans="9:10" x14ac:dyDescent="0.25">
      <c r="I58375" s="1"/>
      <c r="J58375" s="110"/>
    </row>
    <row r="58376" spans="9:10" x14ac:dyDescent="0.25">
      <c r="I58376" s="1"/>
      <c r="J58376" s="110"/>
    </row>
    <row r="58377" spans="9:10" x14ac:dyDescent="0.25">
      <c r="I58377" s="1"/>
      <c r="J58377" s="110"/>
    </row>
    <row r="58378" spans="9:10" x14ac:dyDescent="0.25">
      <c r="I58378" s="1"/>
      <c r="J58378" s="110"/>
    </row>
    <row r="58379" spans="9:10" x14ac:dyDescent="0.25">
      <c r="I58379" s="1"/>
      <c r="J58379" s="110"/>
    </row>
    <row r="58380" spans="9:10" x14ac:dyDescent="0.25">
      <c r="I58380" s="1"/>
      <c r="J58380" s="110"/>
    </row>
    <row r="58381" spans="9:10" x14ac:dyDescent="0.25">
      <c r="I58381" s="1"/>
      <c r="J58381" s="110"/>
    </row>
    <row r="58382" spans="9:10" x14ac:dyDescent="0.25">
      <c r="I58382" s="1"/>
      <c r="J58382" s="110"/>
    </row>
    <row r="58383" spans="9:10" x14ac:dyDescent="0.25">
      <c r="I58383" s="1"/>
      <c r="J58383" s="110"/>
    </row>
    <row r="58384" spans="9:10" x14ac:dyDescent="0.25">
      <c r="I58384" s="1"/>
      <c r="J58384" s="110"/>
    </row>
    <row r="58385" spans="9:10" x14ac:dyDescent="0.25">
      <c r="I58385" s="1"/>
      <c r="J58385" s="110"/>
    </row>
    <row r="58386" spans="9:10" x14ac:dyDescent="0.25">
      <c r="I58386" s="1"/>
      <c r="J58386" s="110"/>
    </row>
    <row r="58387" spans="9:10" x14ac:dyDescent="0.25">
      <c r="I58387" s="1"/>
      <c r="J58387" s="110"/>
    </row>
    <row r="58388" spans="9:10" x14ac:dyDescent="0.25">
      <c r="I58388" s="1"/>
      <c r="J58388" s="110"/>
    </row>
    <row r="58389" spans="9:10" x14ac:dyDescent="0.25">
      <c r="I58389" s="1"/>
      <c r="J58389" s="110"/>
    </row>
    <row r="58390" spans="9:10" x14ac:dyDescent="0.25">
      <c r="I58390" s="1"/>
      <c r="J58390" s="110"/>
    </row>
    <row r="58391" spans="9:10" x14ac:dyDescent="0.25">
      <c r="I58391" s="1"/>
      <c r="J58391" s="110"/>
    </row>
    <row r="58392" spans="9:10" x14ac:dyDescent="0.25">
      <c r="I58392" s="1"/>
      <c r="J58392" s="110"/>
    </row>
    <row r="58393" spans="9:10" x14ac:dyDescent="0.25">
      <c r="I58393" s="1"/>
      <c r="J58393" s="110"/>
    </row>
    <row r="58394" spans="9:10" x14ac:dyDescent="0.25">
      <c r="I58394" s="1"/>
      <c r="J58394" s="110"/>
    </row>
    <row r="58395" spans="9:10" x14ac:dyDescent="0.25">
      <c r="I58395" s="1"/>
      <c r="J58395" s="110"/>
    </row>
    <row r="58396" spans="9:10" x14ac:dyDescent="0.25">
      <c r="I58396" s="1"/>
      <c r="J58396" s="110"/>
    </row>
    <row r="58397" spans="9:10" x14ac:dyDescent="0.25">
      <c r="I58397" s="1"/>
      <c r="J58397" s="110"/>
    </row>
    <row r="58398" spans="9:10" x14ac:dyDescent="0.25">
      <c r="I58398" s="1"/>
      <c r="J58398" s="110"/>
    </row>
    <row r="58399" spans="9:10" x14ac:dyDescent="0.25">
      <c r="I58399" s="1"/>
      <c r="J58399" s="110"/>
    </row>
    <row r="58400" spans="9:10" x14ac:dyDescent="0.25">
      <c r="I58400" s="1"/>
      <c r="J58400" s="110"/>
    </row>
    <row r="58401" spans="9:10" x14ac:dyDescent="0.25">
      <c r="I58401" s="1"/>
      <c r="J58401" s="110"/>
    </row>
    <row r="58402" spans="9:10" x14ac:dyDescent="0.25">
      <c r="I58402" s="1"/>
      <c r="J58402" s="110"/>
    </row>
    <row r="58403" spans="9:10" x14ac:dyDescent="0.25">
      <c r="I58403" s="1"/>
      <c r="J58403" s="110"/>
    </row>
    <row r="58404" spans="9:10" x14ac:dyDescent="0.25">
      <c r="I58404" s="1"/>
      <c r="J58404" s="110"/>
    </row>
    <row r="58405" spans="9:10" x14ac:dyDescent="0.25">
      <c r="I58405" s="1"/>
      <c r="J58405" s="110"/>
    </row>
    <row r="58406" spans="9:10" x14ac:dyDescent="0.25">
      <c r="I58406" s="1"/>
      <c r="J58406" s="110"/>
    </row>
    <row r="58407" spans="9:10" x14ac:dyDescent="0.25">
      <c r="I58407" s="1"/>
      <c r="J58407" s="110"/>
    </row>
    <row r="58408" spans="9:10" x14ac:dyDescent="0.25">
      <c r="I58408" s="1"/>
      <c r="J58408" s="110"/>
    </row>
    <row r="58409" spans="9:10" x14ac:dyDescent="0.25">
      <c r="I58409" s="1"/>
      <c r="J58409" s="110"/>
    </row>
    <row r="58410" spans="9:10" x14ac:dyDescent="0.25">
      <c r="I58410" s="1"/>
      <c r="J58410" s="110"/>
    </row>
    <row r="58411" spans="9:10" x14ac:dyDescent="0.25">
      <c r="I58411" s="1"/>
      <c r="J58411" s="110"/>
    </row>
    <row r="58412" spans="9:10" x14ac:dyDescent="0.25">
      <c r="I58412" s="1"/>
      <c r="J58412" s="110"/>
    </row>
    <row r="58413" spans="9:10" x14ac:dyDescent="0.25">
      <c r="I58413" s="1"/>
      <c r="J58413" s="110"/>
    </row>
    <row r="58414" spans="9:10" x14ac:dyDescent="0.25">
      <c r="I58414" s="1"/>
      <c r="J58414" s="110"/>
    </row>
    <row r="58415" spans="9:10" x14ac:dyDescent="0.25">
      <c r="I58415" s="1"/>
      <c r="J58415" s="110"/>
    </row>
    <row r="58416" spans="9:10" x14ac:dyDescent="0.25">
      <c r="I58416" s="1"/>
      <c r="J58416" s="110"/>
    </row>
    <row r="58417" spans="9:10" x14ac:dyDescent="0.25">
      <c r="I58417" s="1"/>
      <c r="J58417" s="110"/>
    </row>
    <row r="58418" spans="9:10" x14ac:dyDescent="0.25">
      <c r="I58418" s="1"/>
      <c r="J58418" s="110"/>
    </row>
    <row r="58419" spans="9:10" x14ac:dyDescent="0.25">
      <c r="I58419" s="1"/>
      <c r="J58419" s="110"/>
    </row>
    <row r="58420" spans="9:10" x14ac:dyDescent="0.25">
      <c r="I58420" s="1"/>
      <c r="J58420" s="110"/>
    </row>
    <row r="58421" spans="9:10" x14ac:dyDescent="0.25">
      <c r="I58421" s="1"/>
      <c r="J58421" s="110"/>
    </row>
    <row r="58422" spans="9:10" x14ac:dyDescent="0.25">
      <c r="I58422" s="1"/>
      <c r="J58422" s="110"/>
    </row>
    <row r="58423" spans="9:10" x14ac:dyDescent="0.25">
      <c r="I58423" s="1"/>
      <c r="J58423" s="110"/>
    </row>
    <row r="58424" spans="9:10" x14ac:dyDescent="0.25">
      <c r="I58424" s="1"/>
      <c r="J58424" s="110"/>
    </row>
    <row r="58425" spans="9:10" x14ac:dyDescent="0.25">
      <c r="I58425" s="1"/>
      <c r="J58425" s="110"/>
    </row>
    <row r="58426" spans="9:10" x14ac:dyDescent="0.25">
      <c r="I58426" s="1"/>
      <c r="J58426" s="110"/>
    </row>
    <row r="58427" spans="9:10" x14ac:dyDescent="0.25">
      <c r="I58427" s="1"/>
      <c r="J58427" s="110"/>
    </row>
    <row r="58428" spans="9:10" x14ac:dyDescent="0.25">
      <c r="I58428" s="1"/>
      <c r="J58428" s="110"/>
    </row>
    <row r="58429" spans="9:10" x14ac:dyDescent="0.25">
      <c r="I58429" s="1"/>
      <c r="J58429" s="110"/>
    </row>
    <row r="58430" spans="9:10" x14ac:dyDescent="0.25">
      <c r="I58430" s="1"/>
      <c r="J58430" s="110"/>
    </row>
    <row r="58431" spans="9:10" x14ac:dyDescent="0.25">
      <c r="I58431" s="1"/>
      <c r="J58431" s="110"/>
    </row>
    <row r="58432" spans="9:10" x14ac:dyDescent="0.25">
      <c r="I58432" s="1"/>
      <c r="J58432" s="110"/>
    </row>
    <row r="58433" spans="9:10" x14ac:dyDescent="0.25">
      <c r="I58433" s="1"/>
      <c r="J58433" s="110"/>
    </row>
    <row r="58434" spans="9:10" x14ac:dyDescent="0.25">
      <c r="I58434" s="1"/>
      <c r="J58434" s="110"/>
    </row>
    <row r="58435" spans="9:10" x14ac:dyDescent="0.25">
      <c r="I58435" s="1"/>
      <c r="J58435" s="110"/>
    </row>
    <row r="58436" spans="9:10" x14ac:dyDescent="0.25">
      <c r="I58436" s="1"/>
      <c r="J58436" s="110"/>
    </row>
    <row r="58437" spans="9:10" x14ac:dyDescent="0.25">
      <c r="I58437" s="1"/>
      <c r="J58437" s="110"/>
    </row>
    <row r="58438" spans="9:10" x14ac:dyDescent="0.25">
      <c r="I58438" s="1"/>
      <c r="J58438" s="110"/>
    </row>
    <row r="58439" spans="9:10" x14ac:dyDescent="0.25">
      <c r="I58439" s="1"/>
      <c r="J58439" s="110"/>
    </row>
    <row r="58440" spans="9:10" x14ac:dyDescent="0.25">
      <c r="I58440" s="1"/>
      <c r="J58440" s="110"/>
    </row>
    <row r="58441" spans="9:10" x14ac:dyDescent="0.25">
      <c r="I58441" s="1"/>
      <c r="J58441" s="110"/>
    </row>
    <row r="58442" spans="9:10" x14ac:dyDescent="0.25">
      <c r="I58442" s="1"/>
      <c r="J58442" s="110"/>
    </row>
    <row r="58443" spans="9:10" x14ac:dyDescent="0.25">
      <c r="I58443" s="1"/>
      <c r="J58443" s="110"/>
    </row>
    <row r="58444" spans="9:10" x14ac:dyDescent="0.25">
      <c r="I58444" s="1"/>
      <c r="J58444" s="110"/>
    </row>
    <row r="58445" spans="9:10" x14ac:dyDescent="0.25">
      <c r="I58445" s="1"/>
      <c r="J58445" s="110"/>
    </row>
    <row r="58446" spans="9:10" x14ac:dyDescent="0.25">
      <c r="I58446" s="1"/>
      <c r="J58446" s="110"/>
    </row>
    <row r="58447" spans="9:10" x14ac:dyDescent="0.25">
      <c r="I58447" s="1"/>
      <c r="J58447" s="110"/>
    </row>
    <row r="58448" spans="9:10" x14ac:dyDescent="0.25">
      <c r="I58448" s="1"/>
      <c r="J58448" s="110"/>
    </row>
    <row r="58449" spans="9:10" x14ac:dyDescent="0.25">
      <c r="I58449" s="1"/>
      <c r="J58449" s="110"/>
    </row>
    <row r="58450" spans="9:10" x14ac:dyDescent="0.25">
      <c r="I58450" s="1"/>
      <c r="J58450" s="110"/>
    </row>
    <row r="58451" spans="9:10" x14ac:dyDescent="0.25">
      <c r="I58451" s="1"/>
      <c r="J58451" s="110"/>
    </row>
    <row r="58452" spans="9:10" x14ac:dyDescent="0.25">
      <c r="I58452" s="1"/>
      <c r="J58452" s="110"/>
    </row>
    <row r="58453" spans="9:10" x14ac:dyDescent="0.25">
      <c r="I58453" s="1"/>
      <c r="J58453" s="110"/>
    </row>
    <row r="58454" spans="9:10" x14ac:dyDescent="0.25">
      <c r="I58454" s="1"/>
      <c r="J58454" s="110"/>
    </row>
    <row r="58455" spans="9:10" x14ac:dyDescent="0.25">
      <c r="I58455" s="1"/>
      <c r="J58455" s="110"/>
    </row>
    <row r="58456" spans="9:10" x14ac:dyDescent="0.25">
      <c r="I58456" s="1"/>
      <c r="J58456" s="110"/>
    </row>
    <row r="58457" spans="9:10" x14ac:dyDescent="0.25">
      <c r="I58457" s="1"/>
      <c r="J58457" s="110"/>
    </row>
    <row r="58458" spans="9:10" x14ac:dyDescent="0.25">
      <c r="I58458" s="1"/>
      <c r="J58458" s="110"/>
    </row>
    <row r="58459" spans="9:10" x14ac:dyDescent="0.25">
      <c r="I58459" s="1"/>
      <c r="J58459" s="110"/>
    </row>
    <row r="58460" spans="9:10" x14ac:dyDescent="0.25">
      <c r="I58460" s="1"/>
      <c r="J58460" s="110"/>
    </row>
    <row r="58461" spans="9:10" x14ac:dyDescent="0.25">
      <c r="I58461" s="1"/>
      <c r="J58461" s="110"/>
    </row>
    <row r="58462" spans="9:10" x14ac:dyDescent="0.25">
      <c r="I58462" s="1"/>
      <c r="J58462" s="110"/>
    </row>
    <row r="58463" spans="9:10" x14ac:dyDescent="0.25">
      <c r="I58463" s="1"/>
      <c r="J58463" s="110"/>
    </row>
    <row r="58464" spans="9:10" x14ac:dyDescent="0.25">
      <c r="I58464" s="1"/>
      <c r="J58464" s="110"/>
    </row>
    <row r="58465" spans="9:10" x14ac:dyDescent="0.25">
      <c r="I58465" s="1"/>
      <c r="J58465" s="110"/>
    </row>
    <row r="58466" spans="9:10" x14ac:dyDescent="0.25">
      <c r="I58466" s="1"/>
      <c r="J58466" s="110"/>
    </row>
    <row r="58467" spans="9:10" x14ac:dyDescent="0.25">
      <c r="I58467" s="1"/>
      <c r="J58467" s="110"/>
    </row>
    <row r="58468" spans="9:10" x14ac:dyDescent="0.25">
      <c r="I58468" s="1"/>
      <c r="J58468" s="110"/>
    </row>
    <row r="58469" spans="9:10" x14ac:dyDescent="0.25">
      <c r="I58469" s="1"/>
      <c r="J58469" s="110"/>
    </row>
    <row r="58470" spans="9:10" x14ac:dyDescent="0.25">
      <c r="I58470" s="1"/>
      <c r="J58470" s="110"/>
    </row>
    <row r="58471" spans="9:10" x14ac:dyDescent="0.25">
      <c r="I58471" s="1"/>
      <c r="J58471" s="110"/>
    </row>
    <row r="58472" spans="9:10" x14ac:dyDescent="0.25">
      <c r="I58472" s="1"/>
      <c r="J58472" s="110"/>
    </row>
    <row r="58473" spans="9:10" x14ac:dyDescent="0.25">
      <c r="I58473" s="1"/>
      <c r="J58473" s="110"/>
    </row>
    <row r="58474" spans="9:10" x14ac:dyDescent="0.25">
      <c r="I58474" s="1"/>
      <c r="J58474" s="110"/>
    </row>
    <row r="58475" spans="9:10" x14ac:dyDescent="0.25">
      <c r="I58475" s="1"/>
      <c r="J58475" s="110"/>
    </row>
    <row r="58476" spans="9:10" x14ac:dyDescent="0.25">
      <c r="I58476" s="1"/>
      <c r="J58476" s="110"/>
    </row>
    <row r="58477" spans="9:10" x14ac:dyDescent="0.25">
      <c r="I58477" s="1"/>
      <c r="J58477" s="110"/>
    </row>
    <row r="58478" spans="9:10" x14ac:dyDescent="0.25">
      <c r="I58478" s="1"/>
      <c r="J58478" s="110"/>
    </row>
    <row r="58479" spans="9:10" x14ac:dyDescent="0.25">
      <c r="I58479" s="1"/>
      <c r="J58479" s="110"/>
    </row>
    <row r="58480" spans="9:10" x14ac:dyDescent="0.25">
      <c r="I58480" s="1"/>
      <c r="J58480" s="110"/>
    </row>
    <row r="58481" spans="9:10" x14ac:dyDescent="0.25">
      <c r="I58481" s="1"/>
      <c r="J58481" s="110"/>
    </row>
    <row r="58482" spans="9:10" x14ac:dyDescent="0.25">
      <c r="I58482" s="1"/>
      <c r="J58482" s="110"/>
    </row>
    <row r="58483" spans="9:10" x14ac:dyDescent="0.25">
      <c r="I58483" s="1"/>
      <c r="J58483" s="110"/>
    </row>
    <row r="58484" spans="9:10" x14ac:dyDescent="0.25">
      <c r="I58484" s="1"/>
      <c r="J58484" s="110"/>
    </row>
    <row r="58485" spans="9:10" x14ac:dyDescent="0.25">
      <c r="I58485" s="1"/>
      <c r="J58485" s="110"/>
    </row>
    <row r="58486" spans="9:10" x14ac:dyDescent="0.25">
      <c r="I58486" s="1"/>
      <c r="J58486" s="110"/>
    </row>
    <row r="58487" spans="9:10" x14ac:dyDescent="0.25">
      <c r="I58487" s="1"/>
      <c r="J58487" s="110"/>
    </row>
    <row r="58488" spans="9:10" x14ac:dyDescent="0.25">
      <c r="I58488" s="1"/>
      <c r="J58488" s="110"/>
    </row>
    <row r="58489" spans="9:10" x14ac:dyDescent="0.25">
      <c r="I58489" s="1"/>
      <c r="J58489" s="110"/>
    </row>
    <row r="58490" spans="9:10" x14ac:dyDescent="0.25">
      <c r="I58490" s="1"/>
      <c r="J58490" s="110"/>
    </row>
    <row r="58491" spans="9:10" x14ac:dyDescent="0.25">
      <c r="I58491" s="1"/>
      <c r="J58491" s="110"/>
    </row>
    <row r="58492" spans="9:10" x14ac:dyDescent="0.25">
      <c r="I58492" s="1"/>
      <c r="J58492" s="110"/>
    </row>
    <row r="58493" spans="9:10" x14ac:dyDescent="0.25">
      <c r="I58493" s="1"/>
      <c r="J58493" s="110"/>
    </row>
    <row r="58494" spans="9:10" x14ac:dyDescent="0.25">
      <c r="I58494" s="1"/>
      <c r="J58494" s="110"/>
    </row>
    <row r="58495" spans="9:10" x14ac:dyDescent="0.25">
      <c r="I58495" s="1"/>
      <c r="J58495" s="110"/>
    </row>
    <row r="58496" spans="9:10" x14ac:dyDescent="0.25">
      <c r="I58496" s="1"/>
      <c r="J58496" s="110"/>
    </row>
    <row r="58497" spans="9:10" x14ac:dyDescent="0.25">
      <c r="I58497" s="1"/>
      <c r="J58497" s="110"/>
    </row>
    <row r="58498" spans="9:10" x14ac:dyDescent="0.25">
      <c r="I58498" s="1"/>
      <c r="J58498" s="110"/>
    </row>
    <row r="58499" spans="9:10" x14ac:dyDescent="0.25">
      <c r="I58499" s="1"/>
      <c r="J58499" s="110"/>
    </row>
    <row r="58500" spans="9:10" x14ac:dyDescent="0.25">
      <c r="I58500" s="1"/>
      <c r="J58500" s="110"/>
    </row>
    <row r="58501" spans="9:10" x14ac:dyDescent="0.25">
      <c r="I58501" s="1"/>
      <c r="J58501" s="110"/>
    </row>
    <row r="58502" spans="9:10" x14ac:dyDescent="0.25">
      <c r="I58502" s="1"/>
      <c r="J58502" s="110"/>
    </row>
    <row r="58503" spans="9:10" x14ac:dyDescent="0.25">
      <c r="I58503" s="1"/>
      <c r="J58503" s="110"/>
    </row>
    <row r="58504" spans="9:10" x14ac:dyDescent="0.25">
      <c r="I58504" s="1"/>
      <c r="J58504" s="110"/>
    </row>
    <row r="58505" spans="9:10" x14ac:dyDescent="0.25">
      <c r="I58505" s="1"/>
      <c r="J58505" s="110"/>
    </row>
    <row r="58506" spans="9:10" x14ac:dyDescent="0.25">
      <c r="I58506" s="1"/>
      <c r="J58506" s="110"/>
    </row>
    <row r="58507" spans="9:10" x14ac:dyDescent="0.25">
      <c r="I58507" s="1"/>
      <c r="J58507" s="110"/>
    </row>
    <row r="58508" spans="9:10" x14ac:dyDescent="0.25">
      <c r="I58508" s="1"/>
      <c r="J58508" s="110"/>
    </row>
    <row r="58509" spans="9:10" x14ac:dyDescent="0.25">
      <c r="I58509" s="1"/>
      <c r="J58509" s="110"/>
    </row>
    <row r="58510" spans="9:10" x14ac:dyDescent="0.25">
      <c r="I58510" s="1"/>
      <c r="J58510" s="110"/>
    </row>
    <row r="58511" spans="9:10" x14ac:dyDescent="0.25">
      <c r="I58511" s="1"/>
      <c r="J58511" s="110"/>
    </row>
    <row r="58512" spans="9:10" x14ac:dyDescent="0.25">
      <c r="I58512" s="1"/>
      <c r="J58512" s="110"/>
    </row>
    <row r="58513" spans="9:10" x14ac:dyDescent="0.25">
      <c r="I58513" s="1"/>
      <c r="J58513" s="110"/>
    </row>
    <row r="58514" spans="9:10" x14ac:dyDescent="0.25">
      <c r="I58514" s="1"/>
      <c r="J58514" s="110"/>
    </row>
    <row r="58515" spans="9:10" x14ac:dyDescent="0.25">
      <c r="I58515" s="1"/>
      <c r="J58515" s="110"/>
    </row>
    <row r="58516" spans="9:10" x14ac:dyDescent="0.25">
      <c r="I58516" s="1"/>
      <c r="J58516" s="110"/>
    </row>
    <row r="58517" spans="9:10" x14ac:dyDescent="0.25">
      <c r="I58517" s="1"/>
      <c r="J58517" s="110"/>
    </row>
    <row r="58518" spans="9:10" x14ac:dyDescent="0.25">
      <c r="I58518" s="1"/>
      <c r="J58518" s="110"/>
    </row>
    <row r="58519" spans="9:10" x14ac:dyDescent="0.25">
      <c r="I58519" s="1"/>
      <c r="J58519" s="110"/>
    </row>
    <row r="58520" spans="9:10" x14ac:dyDescent="0.25">
      <c r="I58520" s="1"/>
      <c r="J58520" s="110"/>
    </row>
    <row r="58521" spans="9:10" x14ac:dyDescent="0.25">
      <c r="I58521" s="1"/>
      <c r="J58521" s="110"/>
    </row>
    <row r="58522" spans="9:10" x14ac:dyDescent="0.25">
      <c r="I58522" s="1"/>
      <c r="J58522" s="110"/>
    </row>
    <row r="58523" spans="9:10" x14ac:dyDescent="0.25">
      <c r="I58523" s="1"/>
      <c r="J58523" s="110"/>
    </row>
    <row r="58524" spans="9:10" x14ac:dyDescent="0.25">
      <c r="I58524" s="1"/>
      <c r="J58524" s="110"/>
    </row>
    <row r="58525" spans="9:10" x14ac:dyDescent="0.25">
      <c r="I58525" s="1"/>
      <c r="J58525" s="110"/>
    </row>
    <row r="58526" spans="9:10" x14ac:dyDescent="0.25">
      <c r="I58526" s="1"/>
      <c r="J58526" s="110"/>
    </row>
    <row r="58527" spans="9:10" x14ac:dyDescent="0.25">
      <c r="I58527" s="1"/>
      <c r="J58527" s="110"/>
    </row>
    <row r="58528" spans="9:10" x14ac:dyDescent="0.25">
      <c r="I58528" s="1"/>
      <c r="J58528" s="110"/>
    </row>
    <row r="58529" spans="9:10" x14ac:dyDescent="0.25">
      <c r="I58529" s="1"/>
      <c r="J58529" s="110"/>
    </row>
    <row r="58530" spans="9:10" x14ac:dyDescent="0.25">
      <c r="I58530" s="1"/>
      <c r="J58530" s="110"/>
    </row>
    <row r="58531" spans="9:10" x14ac:dyDescent="0.25">
      <c r="I58531" s="1"/>
      <c r="J58531" s="110"/>
    </row>
    <row r="58532" spans="9:10" x14ac:dyDescent="0.25">
      <c r="I58532" s="1"/>
      <c r="J58532" s="110"/>
    </row>
    <row r="58533" spans="9:10" x14ac:dyDescent="0.25">
      <c r="I58533" s="1"/>
      <c r="J58533" s="110"/>
    </row>
    <row r="58534" spans="9:10" x14ac:dyDescent="0.25">
      <c r="I58534" s="1"/>
      <c r="J58534" s="110"/>
    </row>
    <row r="58535" spans="9:10" x14ac:dyDescent="0.25">
      <c r="I58535" s="1"/>
      <c r="J58535" s="110"/>
    </row>
    <row r="58536" spans="9:10" x14ac:dyDescent="0.25">
      <c r="I58536" s="1"/>
      <c r="J58536" s="110"/>
    </row>
    <row r="58537" spans="9:10" x14ac:dyDescent="0.25">
      <c r="I58537" s="1"/>
      <c r="J58537" s="110"/>
    </row>
    <row r="58538" spans="9:10" x14ac:dyDescent="0.25">
      <c r="I58538" s="1"/>
      <c r="J58538" s="110"/>
    </row>
    <row r="58539" spans="9:10" x14ac:dyDescent="0.25">
      <c r="I58539" s="1"/>
      <c r="J58539" s="110"/>
    </row>
    <row r="58540" spans="9:10" x14ac:dyDescent="0.25">
      <c r="I58540" s="1"/>
      <c r="J58540" s="110"/>
    </row>
    <row r="58541" spans="9:10" x14ac:dyDescent="0.25">
      <c r="I58541" s="1"/>
      <c r="J58541" s="110"/>
    </row>
    <row r="58542" spans="9:10" x14ac:dyDescent="0.25">
      <c r="I58542" s="1"/>
      <c r="J58542" s="110"/>
    </row>
    <row r="58543" spans="9:10" x14ac:dyDescent="0.25">
      <c r="I58543" s="1"/>
      <c r="J58543" s="110"/>
    </row>
    <row r="58544" spans="9:10" x14ac:dyDescent="0.25">
      <c r="I58544" s="1"/>
      <c r="J58544" s="110"/>
    </row>
    <row r="58545" spans="9:10" x14ac:dyDescent="0.25">
      <c r="I58545" s="1"/>
      <c r="J58545" s="110"/>
    </row>
    <row r="58546" spans="9:10" x14ac:dyDescent="0.25">
      <c r="I58546" s="1"/>
      <c r="J58546" s="110"/>
    </row>
    <row r="58547" spans="9:10" x14ac:dyDescent="0.25">
      <c r="I58547" s="1"/>
      <c r="J58547" s="110"/>
    </row>
    <row r="58548" spans="9:10" x14ac:dyDescent="0.25">
      <c r="I58548" s="1"/>
      <c r="J58548" s="110"/>
    </row>
    <row r="58549" spans="9:10" x14ac:dyDescent="0.25">
      <c r="I58549" s="1"/>
      <c r="J58549" s="110"/>
    </row>
    <row r="58550" spans="9:10" x14ac:dyDescent="0.25">
      <c r="I58550" s="1"/>
      <c r="J58550" s="110"/>
    </row>
    <row r="58551" spans="9:10" x14ac:dyDescent="0.25">
      <c r="I58551" s="1"/>
      <c r="J58551" s="110"/>
    </row>
    <row r="58552" spans="9:10" x14ac:dyDescent="0.25">
      <c r="I58552" s="1"/>
      <c r="J58552" s="110"/>
    </row>
    <row r="58553" spans="9:10" x14ac:dyDescent="0.25">
      <c r="I58553" s="1"/>
      <c r="J58553" s="110"/>
    </row>
    <row r="58554" spans="9:10" x14ac:dyDescent="0.25">
      <c r="I58554" s="1"/>
      <c r="J58554" s="110"/>
    </row>
    <row r="58555" spans="9:10" x14ac:dyDescent="0.25">
      <c r="I58555" s="1"/>
      <c r="J58555" s="110"/>
    </row>
    <row r="58556" spans="9:10" x14ac:dyDescent="0.25">
      <c r="I58556" s="1"/>
      <c r="J58556" s="110"/>
    </row>
    <row r="58557" spans="9:10" x14ac:dyDescent="0.25">
      <c r="I58557" s="1"/>
      <c r="J58557" s="110"/>
    </row>
    <row r="58558" spans="9:10" x14ac:dyDescent="0.25">
      <c r="I58558" s="1"/>
      <c r="J58558" s="110"/>
    </row>
    <row r="58559" spans="9:10" x14ac:dyDescent="0.25">
      <c r="I58559" s="1"/>
      <c r="J58559" s="110"/>
    </row>
    <row r="58560" spans="9:10" x14ac:dyDescent="0.25">
      <c r="I58560" s="1"/>
      <c r="J58560" s="110"/>
    </row>
    <row r="58561" spans="9:10" x14ac:dyDescent="0.25">
      <c r="I58561" s="1"/>
      <c r="J58561" s="110"/>
    </row>
    <row r="58562" spans="9:10" x14ac:dyDescent="0.25">
      <c r="I58562" s="1"/>
      <c r="J58562" s="110"/>
    </row>
    <row r="58563" spans="9:10" x14ac:dyDescent="0.25">
      <c r="I58563" s="1"/>
      <c r="J58563" s="110"/>
    </row>
    <row r="58564" spans="9:10" x14ac:dyDescent="0.25">
      <c r="I58564" s="1"/>
      <c r="J58564" s="110"/>
    </row>
    <row r="58565" spans="9:10" x14ac:dyDescent="0.25">
      <c r="I58565" s="1"/>
      <c r="J58565" s="110"/>
    </row>
    <row r="58566" spans="9:10" x14ac:dyDescent="0.25">
      <c r="I58566" s="1"/>
      <c r="J58566" s="110"/>
    </row>
    <row r="58567" spans="9:10" x14ac:dyDescent="0.25">
      <c r="I58567" s="1"/>
      <c r="J58567" s="110"/>
    </row>
    <row r="58568" spans="9:10" x14ac:dyDescent="0.25">
      <c r="I58568" s="1"/>
      <c r="J58568" s="110"/>
    </row>
    <row r="58569" spans="9:10" x14ac:dyDescent="0.25">
      <c r="I58569" s="1"/>
      <c r="J58569" s="110"/>
    </row>
    <row r="58570" spans="9:10" x14ac:dyDescent="0.25">
      <c r="I58570" s="1"/>
      <c r="J58570" s="110"/>
    </row>
    <row r="58571" spans="9:10" x14ac:dyDescent="0.25">
      <c r="I58571" s="1"/>
      <c r="J58571" s="110"/>
    </row>
    <row r="58572" spans="9:10" x14ac:dyDescent="0.25">
      <c r="I58572" s="1"/>
      <c r="J58572" s="110"/>
    </row>
    <row r="58573" spans="9:10" x14ac:dyDescent="0.25">
      <c r="I58573" s="1"/>
      <c r="J58573" s="110"/>
    </row>
    <row r="58574" spans="9:10" x14ac:dyDescent="0.25">
      <c r="I58574" s="1"/>
      <c r="J58574" s="110"/>
    </row>
    <row r="58575" spans="9:10" x14ac:dyDescent="0.25">
      <c r="I58575" s="1"/>
      <c r="J58575" s="110"/>
    </row>
    <row r="58576" spans="9:10" x14ac:dyDescent="0.25">
      <c r="I58576" s="1"/>
      <c r="J58576" s="110"/>
    </row>
    <row r="58577" spans="9:10" x14ac:dyDescent="0.25">
      <c r="I58577" s="1"/>
      <c r="J58577" s="110"/>
    </row>
    <row r="58578" spans="9:10" x14ac:dyDescent="0.25">
      <c r="I58578" s="1"/>
      <c r="J58578" s="110"/>
    </row>
    <row r="58579" spans="9:10" x14ac:dyDescent="0.25">
      <c r="I58579" s="1"/>
      <c r="J58579" s="110"/>
    </row>
    <row r="58580" spans="9:10" x14ac:dyDescent="0.25">
      <c r="I58580" s="1"/>
      <c r="J58580" s="110"/>
    </row>
    <row r="58581" spans="9:10" x14ac:dyDescent="0.25">
      <c r="I58581" s="1"/>
      <c r="J58581" s="110"/>
    </row>
    <row r="58582" spans="9:10" x14ac:dyDescent="0.25">
      <c r="I58582" s="1"/>
      <c r="J58582" s="110"/>
    </row>
    <row r="58583" spans="9:10" x14ac:dyDescent="0.25">
      <c r="I58583" s="1"/>
      <c r="J58583" s="110"/>
    </row>
    <row r="58584" spans="9:10" x14ac:dyDescent="0.25">
      <c r="I58584" s="1"/>
      <c r="J58584" s="110"/>
    </row>
    <row r="58585" spans="9:10" x14ac:dyDescent="0.25">
      <c r="I58585" s="1"/>
      <c r="J58585" s="110"/>
    </row>
    <row r="58586" spans="9:10" x14ac:dyDescent="0.25">
      <c r="I58586" s="1"/>
      <c r="J58586" s="110"/>
    </row>
    <row r="58587" spans="9:10" x14ac:dyDescent="0.25">
      <c r="I58587" s="1"/>
      <c r="J58587" s="110"/>
    </row>
    <row r="58588" spans="9:10" x14ac:dyDescent="0.25">
      <c r="I58588" s="1"/>
      <c r="J58588" s="110"/>
    </row>
    <row r="58589" spans="9:10" x14ac:dyDescent="0.25">
      <c r="I58589" s="1"/>
      <c r="J58589" s="110"/>
    </row>
    <row r="58590" spans="9:10" x14ac:dyDescent="0.25">
      <c r="I58590" s="1"/>
      <c r="J58590" s="110"/>
    </row>
    <row r="58591" spans="9:10" x14ac:dyDescent="0.25">
      <c r="I58591" s="1"/>
      <c r="J58591" s="110"/>
    </row>
    <row r="58592" spans="9:10" x14ac:dyDescent="0.25">
      <c r="I58592" s="1"/>
      <c r="J58592" s="110"/>
    </row>
    <row r="58593" spans="9:10" x14ac:dyDescent="0.25">
      <c r="I58593" s="1"/>
      <c r="J58593" s="110"/>
    </row>
    <row r="58594" spans="9:10" x14ac:dyDescent="0.25">
      <c r="I58594" s="1"/>
      <c r="J58594" s="110"/>
    </row>
    <row r="58595" spans="9:10" x14ac:dyDescent="0.25">
      <c r="I58595" s="1"/>
      <c r="J58595" s="110"/>
    </row>
    <row r="58596" spans="9:10" x14ac:dyDescent="0.25">
      <c r="I58596" s="1"/>
      <c r="J58596" s="110"/>
    </row>
    <row r="58597" spans="9:10" x14ac:dyDescent="0.25">
      <c r="I58597" s="1"/>
      <c r="J58597" s="110"/>
    </row>
    <row r="58598" spans="9:10" x14ac:dyDescent="0.25">
      <c r="I58598" s="1"/>
      <c r="J58598" s="110"/>
    </row>
    <row r="58599" spans="9:10" x14ac:dyDescent="0.25">
      <c r="I58599" s="1"/>
      <c r="J58599" s="110"/>
    </row>
    <row r="58600" spans="9:10" x14ac:dyDescent="0.25">
      <c r="I58600" s="1"/>
      <c r="J58600" s="110"/>
    </row>
    <row r="58601" spans="9:10" x14ac:dyDescent="0.25">
      <c r="I58601" s="1"/>
      <c r="J58601" s="110"/>
    </row>
    <row r="58602" spans="9:10" x14ac:dyDescent="0.25">
      <c r="I58602" s="1"/>
      <c r="J58602" s="110"/>
    </row>
    <row r="58603" spans="9:10" x14ac:dyDescent="0.25">
      <c r="I58603" s="1"/>
      <c r="J58603" s="110"/>
    </row>
    <row r="58604" spans="9:10" x14ac:dyDescent="0.25">
      <c r="I58604" s="1"/>
      <c r="J58604" s="110"/>
    </row>
    <row r="58605" spans="9:10" x14ac:dyDescent="0.25">
      <c r="I58605" s="1"/>
      <c r="J58605" s="110"/>
    </row>
    <row r="58606" spans="9:10" x14ac:dyDescent="0.25">
      <c r="I58606" s="1"/>
      <c r="J58606" s="110"/>
    </row>
    <row r="58607" spans="9:10" x14ac:dyDescent="0.25">
      <c r="I58607" s="1"/>
      <c r="J58607" s="110"/>
    </row>
    <row r="58608" spans="9:10" x14ac:dyDescent="0.25">
      <c r="I58608" s="1"/>
      <c r="J58608" s="110"/>
    </row>
    <row r="58609" spans="9:10" x14ac:dyDescent="0.25">
      <c r="I58609" s="1"/>
      <c r="J58609" s="110"/>
    </row>
    <row r="58610" spans="9:10" x14ac:dyDescent="0.25">
      <c r="I58610" s="1"/>
      <c r="J58610" s="110"/>
    </row>
    <row r="58611" spans="9:10" x14ac:dyDescent="0.25">
      <c r="I58611" s="1"/>
      <c r="J58611" s="110"/>
    </row>
    <row r="58612" spans="9:10" x14ac:dyDescent="0.25">
      <c r="I58612" s="1"/>
      <c r="J58612" s="110"/>
    </row>
    <row r="58613" spans="9:10" x14ac:dyDescent="0.25">
      <c r="I58613" s="1"/>
      <c r="J58613" s="110"/>
    </row>
    <row r="58614" spans="9:10" x14ac:dyDescent="0.25">
      <c r="I58614" s="1"/>
      <c r="J58614" s="110"/>
    </row>
    <row r="58615" spans="9:10" x14ac:dyDescent="0.25">
      <c r="I58615" s="1"/>
      <c r="J58615" s="110"/>
    </row>
    <row r="58616" spans="9:10" x14ac:dyDescent="0.25">
      <c r="I58616" s="1"/>
      <c r="J58616" s="110"/>
    </row>
    <row r="58617" spans="9:10" x14ac:dyDescent="0.25">
      <c r="I58617" s="1"/>
      <c r="J58617" s="110"/>
    </row>
    <row r="58618" spans="9:10" x14ac:dyDescent="0.25">
      <c r="I58618" s="1"/>
      <c r="J58618" s="110"/>
    </row>
    <row r="58619" spans="9:10" x14ac:dyDescent="0.25">
      <c r="I58619" s="1"/>
      <c r="J58619" s="110"/>
    </row>
    <row r="58620" spans="9:10" x14ac:dyDescent="0.25">
      <c r="I58620" s="1"/>
      <c r="J58620" s="110"/>
    </row>
    <row r="58621" spans="9:10" x14ac:dyDescent="0.25">
      <c r="I58621" s="1"/>
      <c r="J58621" s="110"/>
    </row>
    <row r="58622" spans="9:10" x14ac:dyDescent="0.25">
      <c r="I58622" s="1"/>
      <c r="J58622" s="110"/>
    </row>
    <row r="58623" spans="9:10" x14ac:dyDescent="0.25">
      <c r="I58623" s="1"/>
      <c r="J58623" s="110"/>
    </row>
    <row r="58624" spans="9:10" x14ac:dyDescent="0.25">
      <c r="I58624" s="1"/>
      <c r="J58624" s="110"/>
    </row>
    <row r="58625" spans="9:10" x14ac:dyDescent="0.25">
      <c r="I58625" s="1"/>
      <c r="J58625" s="110"/>
    </row>
    <row r="58626" spans="9:10" x14ac:dyDescent="0.25">
      <c r="I58626" s="1"/>
      <c r="J58626" s="110"/>
    </row>
    <row r="58627" spans="9:10" x14ac:dyDescent="0.25">
      <c r="I58627" s="1"/>
      <c r="J58627" s="110"/>
    </row>
    <row r="58628" spans="9:10" x14ac:dyDescent="0.25">
      <c r="I58628" s="1"/>
      <c r="J58628" s="110"/>
    </row>
    <row r="58629" spans="9:10" x14ac:dyDescent="0.25">
      <c r="I58629" s="1"/>
      <c r="J58629" s="110"/>
    </row>
    <row r="58630" spans="9:10" x14ac:dyDescent="0.25">
      <c r="I58630" s="1"/>
      <c r="J58630" s="110"/>
    </row>
    <row r="58631" spans="9:10" x14ac:dyDescent="0.25">
      <c r="I58631" s="1"/>
      <c r="J58631" s="110"/>
    </row>
    <row r="58632" spans="9:10" x14ac:dyDescent="0.25">
      <c r="I58632" s="1"/>
      <c r="J58632" s="110"/>
    </row>
    <row r="58633" spans="9:10" x14ac:dyDescent="0.25">
      <c r="I58633" s="1"/>
      <c r="J58633" s="110"/>
    </row>
    <row r="58634" spans="9:10" x14ac:dyDescent="0.25">
      <c r="I58634" s="1"/>
      <c r="J58634" s="110"/>
    </row>
    <row r="58635" spans="9:10" x14ac:dyDescent="0.25">
      <c r="I58635" s="1"/>
      <c r="J58635" s="110"/>
    </row>
    <row r="58636" spans="9:10" x14ac:dyDescent="0.25">
      <c r="I58636" s="1"/>
      <c r="J58636" s="110"/>
    </row>
    <row r="58637" spans="9:10" x14ac:dyDescent="0.25">
      <c r="I58637" s="1"/>
      <c r="J58637" s="110"/>
    </row>
    <row r="58638" spans="9:10" x14ac:dyDescent="0.25">
      <c r="I58638" s="1"/>
      <c r="J58638" s="110"/>
    </row>
    <row r="58639" spans="9:10" x14ac:dyDescent="0.25">
      <c r="I58639" s="1"/>
      <c r="J58639" s="110"/>
    </row>
    <row r="58640" spans="9:10" x14ac:dyDescent="0.25">
      <c r="I58640" s="1"/>
      <c r="J58640" s="110"/>
    </row>
    <row r="58641" spans="9:10" x14ac:dyDescent="0.25">
      <c r="I58641" s="1"/>
      <c r="J58641" s="110"/>
    </row>
    <row r="58642" spans="9:10" x14ac:dyDescent="0.25">
      <c r="I58642" s="1"/>
      <c r="J58642" s="110"/>
    </row>
    <row r="58643" spans="9:10" x14ac:dyDescent="0.25">
      <c r="I58643" s="1"/>
      <c r="J58643" s="110"/>
    </row>
    <row r="58644" spans="9:10" x14ac:dyDescent="0.25">
      <c r="I58644" s="1"/>
      <c r="J58644" s="110"/>
    </row>
    <row r="58645" spans="9:10" x14ac:dyDescent="0.25">
      <c r="I58645" s="1"/>
      <c r="J58645" s="110"/>
    </row>
    <row r="58646" spans="9:10" x14ac:dyDescent="0.25">
      <c r="I58646" s="1"/>
      <c r="J58646" s="110"/>
    </row>
    <row r="58647" spans="9:10" x14ac:dyDescent="0.25">
      <c r="I58647" s="1"/>
      <c r="J58647" s="110"/>
    </row>
    <row r="58648" spans="9:10" x14ac:dyDescent="0.25">
      <c r="I58648" s="1"/>
      <c r="J58648" s="110"/>
    </row>
    <row r="58649" spans="9:10" x14ac:dyDescent="0.25">
      <c r="I58649" s="1"/>
      <c r="J58649" s="110"/>
    </row>
    <row r="58650" spans="9:10" x14ac:dyDescent="0.25">
      <c r="I58650" s="1"/>
      <c r="J58650" s="110"/>
    </row>
    <row r="58651" spans="9:10" x14ac:dyDescent="0.25">
      <c r="I58651" s="1"/>
      <c r="J58651" s="110"/>
    </row>
    <row r="58652" spans="9:10" x14ac:dyDescent="0.25">
      <c r="I58652" s="1"/>
      <c r="J58652" s="110"/>
    </row>
    <row r="58653" spans="9:10" x14ac:dyDescent="0.25">
      <c r="I58653" s="1"/>
      <c r="J58653" s="110"/>
    </row>
    <row r="58654" spans="9:10" x14ac:dyDescent="0.25">
      <c r="I58654" s="1"/>
      <c r="J58654" s="110"/>
    </row>
    <row r="58655" spans="9:10" x14ac:dyDescent="0.25">
      <c r="I58655" s="1"/>
      <c r="J58655" s="110"/>
    </row>
    <row r="58656" spans="9:10" x14ac:dyDescent="0.25">
      <c r="I58656" s="1"/>
      <c r="J58656" s="110"/>
    </row>
    <row r="58657" spans="9:10" x14ac:dyDescent="0.25">
      <c r="I58657" s="1"/>
      <c r="J58657" s="110"/>
    </row>
    <row r="58658" spans="9:10" x14ac:dyDescent="0.25">
      <c r="I58658" s="1"/>
      <c r="J58658" s="110"/>
    </row>
    <row r="58659" spans="9:10" x14ac:dyDescent="0.25">
      <c r="I58659" s="1"/>
      <c r="J58659" s="110"/>
    </row>
    <row r="58660" spans="9:10" x14ac:dyDescent="0.25">
      <c r="I58660" s="1"/>
      <c r="J58660" s="110"/>
    </row>
    <row r="58661" spans="9:10" x14ac:dyDescent="0.25">
      <c r="I58661" s="1"/>
      <c r="J58661" s="110"/>
    </row>
    <row r="58662" spans="9:10" x14ac:dyDescent="0.25">
      <c r="I58662" s="1"/>
      <c r="J58662" s="110"/>
    </row>
    <row r="58663" spans="9:10" x14ac:dyDescent="0.25">
      <c r="I58663" s="1"/>
      <c r="J58663" s="110"/>
    </row>
    <row r="58664" spans="9:10" x14ac:dyDescent="0.25">
      <c r="I58664" s="1"/>
      <c r="J58664" s="110"/>
    </row>
    <row r="58665" spans="9:10" x14ac:dyDescent="0.25">
      <c r="I58665" s="1"/>
      <c r="J58665" s="110"/>
    </row>
    <row r="58666" spans="9:10" x14ac:dyDescent="0.25">
      <c r="I58666" s="1"/>
      <c r="J58666" s="110"/>
    </row>
    <row r="58667" spans="9:10" x14ac:dyDescent="0.25">
      <c r="I58667" s="1"/>
      <c r="J58667" s="110"/>
    </row>
    <row r="58668" spans="9:10" x14ac:dyDescent="0.25">
      <c r="I58668" s="1"/>
      <c r="J58668" s="110"/>
    </row>
    <row r="58669" spans="9:10" x14ac:dyDescent="0.25">
      <c r="I58669" s="1"/>
      <c r="J58669" s="110"/>
    </row>
    <row r="58670" spans="9:10" x14ac:dyDescent="0.25">
      <c r="I58670" s="1"/>
      <c r="J58670" s="110"/>
    </row>
    <row r="58671" spans="9:10" x14ac:dyDescent="0.25">
      <c r="I58671" s="1"/>
      <c r="J58671" s="110"/>
    </row>
    <row r="58672" spans="9:10" x14ac:dyDescent="0.25">
      <c r="I58672" s="1"/>
      <c r="J58672" s="110"/>
    </row>
    <row r="58673" spans="9:10" x14ac:dyDescent="0.25">
      <c r="I58673" s="1"/>
      <c r="J58673" s="110"/>
    </row>
    <row r="58674" spans="9:10" x14ac:dyDescent="0.25">
      <c r="I58674" s="1"/>
      <c r="J58674" s="110"/>
    </row>
    <row r="58675" spans="9:10" x14ac:dyDescent="0.25">
      <c r="I58675" s="1"/>
      <c r="J58675" s="110"/>
    </row>
    <row r="58676" spans="9:10" x14ac:dyDescent="0.25">
      <c r="I58676" s="1"/>
      <c r="J58676" s="110"/>
    </row>
    <row r="58677" spans="9:10" x14ac:dyDescent="0.25">
      <c r="I58677" s="1"/>
      <c r="J58677" s="110"/>
    </row>
    <row r="58678" spans="9:10" x14ac:dyDescent="0.25">
      <c r="I58678" s="1"/>
      <c r="J58678" s="110"/>
    </row>
    <row r="58679" spans="9:10" x14ac:dyDescent="0.25">
      <c r="I58679" s="1"/>
      <c r="J58679" s="110"/>
    </row>
    <row r="58680" spans="9:10" x14ac:dyDescent="0.25">
      <c r="I58680" s="1"/>
      <c r="J58680" s="110"/>
    </row>
    <row r="58681" spans="9:10" x14ac:dyDescent="0.25">
      <c r="I58681" s="1"/>
      <c r="J58681" s="110"/>
    </row>
    <row r="58682" spans="9:10" x14ac:dyDescent="0.25">
      <c r="I58682" s="1"/>
      <c r="J58682" s="110"/>
    </row>
    <row r="58683" spans="9:10" x14ac:dyDescent="0.25">
      <c r="I58683" s="1"/>
      <c r="J58683" s="110"/>
    </row>
    <row r="58684" spans="9:10" x14ac:dyDescent="0.25">
      <c r="I58684" s="1"/>
      <c r="J58684" s="110"/>
    </row>
    <row r="58685" spans="9:10" x14ac:dyDescent="0.25">
      <c r="I58685" s="1"/>
      <c r="J58685" s="110"/>
    </row>
    <row r="58686" spans="9:10" x14ac:dyDescent="0.25">
      <c r="I58686" s="1"/>
      <c r="J58686" s="110"/>
    </row>
    <row r="58687" spans="9:10" x14ac:dyDescent="0.25">
      <c r="I58687" s="1"/>
      <c r="J58687" s="110"/>
    </row>
    <row r="58688" spans="9:10" x14ac:dyDescent="0.25">
      <c r="I58688" s="1"/>
      <c r="J58688" s="110"/>
    </row>
    <row r="58689" spans="9:10" x14ac:dyDescent="0.25">
      <c r="I58689" s="1"/>
      <c r="J58689" s="110"/>
    </row>
    <row r="58690" spans="9:10" x14ac:dyDescent="0.25">
      <c r="I58690" s="1"/>
      <c r="J58690" s="110"/>
    </row>
    <row r="58691" spans="9:10" x14ac:dyDescent="0.25">
      <c r="I58691" s="1"/>
      <c r="J58691" s="110"/>
    </row>
    <row r="58692" spans="9:10" x14ac:dyDescent="0.25">
      <c r="I58692" s="1"/>
      <c r="J58692" s="110"/>
    </row>
    <row r="58693" spans="9:10" x14ac:dyDescent="0.25">
      <c r="I58693" s="1"/>
      <c r="J58693" s="110"/>
    </row>
    <row r="58694" spans="9:10" x14ac:dyDescent="0.25">
      <c r="I58694" s="1"/>
      <c r="J58694" s="110"/>
    </row>
    <row r="58695" spans="9:10" x14ac:dyDescent="0.25">
      <c r="I58695" s="1"/>
      <c r="J58695" s="110"/>
    </row>
    <row r="58696" spans="9:10" x14ac:dyDescent="0.25">
      <c r="I58696" s="1"/>
      <c r="J58696" s="110"/>
    </row>
    <row r="58697" spans="9:10" x14ac:dyDescent="0.25">
      <c r="I58697" s="1"/>
      <c r="J58697" s="110"/>
    </row>
    <row r="58698" spans="9:10" x14ac:dyDescent="0.25">
      <c r="I58698" s="1"/>
      <c r="J58698" s="110"/>
    </row>
    <row r="58699" spans="9:10" x14ac:dyDescent="0.25">
      <c r="I58699" s="1"/>
      <c r="J58699" s="110"/>
    </row>
    <row r="58700" spans="9:10" x14ac:dyDescent="0.25">
      <c r="I58700" s="1"/>
      <c r="J58700" s="110"/>
    </row>
    <row r="58701" spans="9:10" x14ac:dyDescent="0.25">
      <c r="I58701" s="1"/>
      <c r="J58701" s="110"/>
    </row>
    <row r="58702" spans="9:10" x14ac:dyDescent="0.25">
      <c r="I58702" s="1"/>
      <c r="J58702" s="110"/>
    </row>
    <row r="58703" spans="9:10" x14ac:dyDescent="0.25">
      <c r="I58703" s="1"/>
      <c r="J58703" s="110"/>
    </row>
    <row r="58704" spans="9:10" x14ac:dyDescent="0.25">
      <c r="I58704" s="1"/>
      <c r="J58704" s="110"/>
    </row>
    <row r="58705" spans="9:10" x14ac:dyDescent="0.25">
      <c r="I58705" s="1"/>
      <c r="J58705" s="110"/>
    </row>
    <row r="58706" spans="9:10" x14ac:dyDescent="0.25">
      <c r="I58706" s="1"/>
      <c r="J58706" s="110"/>
    </row>
    <row r="58707" spans="9:10" x14ac:dyDescent="0.25">
      <c r="I58707" s="1"/>
      <c r="J58707" s="110"/>
    </row>
    <row r="58708" spans="9:10" x14ac:dyDescent="0.25">
      <c r="I58708" s="1"/>
      <c r="J58708" s="110"/>
    </row>
    <row r="58709" spans="9:10" x14ac:dyDescent="0.25">
      <c r="I58709" s="1"/>
      <c r="J58709" s="110"/>
    </row>
    <row r="58710" spans="9:10" x14ac:dyDescent="0.25">
      <c r="I58710" s="1"/>
      <c r="J58710" s="110"/>
    </row>
    <row r="58711" spans="9:10" x14ac:dyDescent="0.25">
      <c r="I58711" s="1"/>
      <c r="J58711" s="110"/>
    </row>
    <row r="58712" spans="9:10" x14ac:dyDescent="0.25">
      <c r="I58712" s="1"/>
      <c r="J58712" s="110"/>
    </row>
    <row r="58713" spans="9:10" x14ac:dyDescent="0.25">
      <c r="I58713" s="1"/>
      <c r="J58713" s="110"/>
    </row>
    <row r="58714" spans="9:10" x14ac:dyDescent="0.25">
      <c r="I58714" s="1"/>
      <c r="J58714" s="110"/>
    </row>
    <row r="58715" spans="9:10" x14ac:dyDescent="0.25">
      <c r="I58715" s="1"/>
      <c r="J58715" s="110"/>
    </row>
    <row r="58716" spans="9:10" x14ac:dyDescent="0.25">
      <c r="I58716" s="1"/>
      <c r="J58716" s="110"/>
    </row>
    <row r="58717" spans="9:10" x14ac:dyDescent="0.25">
      <c r="I58717" s="1"/>
      <c r="J58717" s="110"/>
    </row>
    <row r="58718" spans="9:10" x14ac:dyDescent="0.25">
      <c r="I58718" s="1"/>
      <c r="J58718" s="110"/>
    </row>
    <row r="58719" spans="9:10" x14ac:dyDescent="0.25">
      <c r="I58719" s="1"/>
      <c r="J58719" s="110"/>
    </row>
    <row r="58720" spans="9:10" x14ac:dyDescent="0.25">
      <c r="I58720" s="1"/>
      <c r="J58720" s="110"/>
    </row>
    <row r="58721" spans="9:10" x14ac:dyDescent="0.25">
      <c r="I58721" s="1"/>
      <c r="J58721" s="110"/>
    </row>
    <row r="58722" spans="9:10" x14ac:dyDescent="0.25">
      <c r="I58722" s="1"/>
      <c r="J58722" s="110"/>
    </row>
    <row r="58723" spans="9:10" x14ac:dyDescent="0.25">
      <c r="I58723" s="1"/>
      <c r="J58723" s="110"/>
    </row>
    <row r="58724" spans="9:10" x14ac:dyDescent="0.25">
      <c r="I58724" s="1"/>
      <c r="J58724" s="110"/>
    </row>
    <row r="58725" spans="9:10" x14ac:dyDescent="0.25">
      <c r="I58725" s="1"/>
      <c r="J58725" s="110"/>
    </row>
    <row r="58726" spans="9:10" x14ac:dyDescent="0.25">
      <c r="I58726" s="1"/>
      <c r="J58726" s="110"/>
    </row>
    <row r="58727" spans="9:10" x14ac:dyDescent="0.25">
      <c r="I58727" s="1"/>
      <c r="J58727" s="110"/>
    </row>
    <row r="58728" spans="9:10" x14ac:dyDescent="0.25">
      <c r="I58728" s="1"/>
      <c r="J58728" s="110"/>
    </row>
    <row r="58729" spans="9:10" x14ac:dyDescent="0.25">
      <c r="I58729" s="1"/>
      <c r="J58729" s="110"/>
    </row>
    <row r="58730" spans="9:10" x14ac:dyDescent="0.25">
      <c r="I58730" s="1"/>
      <c r="J58730" s="110"/>
    </row>
    <row r="58731" spans="9:10" x14ac:dyDescent="0.25">
      <c r="I58731" s="1"/>
      <c r="J58731" s="110"/>
    </row>
    <row r="58732" spans="9:10" x14ac:dyDescent="0.25">
      <c r="I58732" s="1"/>
      <c r="J58732" s="110"/>
    </row>
    <row r="58733" spans="9:10" x14ac:dyDescent="0.25">
      <c r="I58733" s="1"/>
      <c r="J58733" s="110"/>
    </row>
    <row r="58734" spans="9:10" x14ac:dyDescent="0.25">
      <c r="I58734" s="1"/>
      <c r="J58734" s="110"/>
    </row>
    <row r="58735" spans="9:10" x14ac:dyDescent="0.25">
      <c r="I58735" s="1"/>
      <c r="J58735" s="110"/>
    </row>
    <row r="58736" spans="9:10" x14ac:dyDescent="0.25">
      <c r="I58736" s="1"/>
      <c r="J58736" s="110"/>
    </row>
    <row r="58737" spans="9:10" x14ac:dyDescent="0.25">
      <c r="I58737" s="1"/>
      <c r="J58737" s="110"/>
    </row>
    <row r="58738" spans="9:10" x14ac:dyDescent="0.25">
      <c r="I58738" s="1"/>
      <c r="J58738" s="110"/>
    </row>
    <row r="58739" spans="9:10" x14ac:dyDescent="0.25">
      <c r="I58739" s="1"/>
      <c r="J58739" s="110"/>
    </row>
    <row r="58740" spans="9:10" x14ac:dyDescent="0.25">
      <c r="I58740" s="1"/>
      <c r="J58740" s="110"/>
    </row>
    <row r="58741" spans="9:10" x14ac:dyDescent="0.25">
      <c r="I58741" s="1"/>
      <c r="J58741" s="110"/>
    </row>
    <row r="58742" spans="9:10" x14ac:dyDescent="0.25">
      <c r="I58742" s="1"/>
      <c r="J58742" s="110"/>
    </row>
    <row r="58743" spans="9:10" x14ac:dyDescent="0.25">
      <c r="I58743" s="1"/>
      <c r="J58743" s="110"/>
    </row>
    <row r="58744" spans="9:10" x14ac:dyDescent="0.25">
      <c r="I58744" s="1"/>
      <c r="J58744" s="110"/>
    </row>
    <row r="58745" spans="9:10" x14ac:dyDescent="0.25">
      <c r="I58745" s="1"/>
      <c r="J58745" s="110"/>
    </row>
    <row r="58746" spans="9:10" x14ac:dyDescent="0.25">
      <c r="I58746" s="1"/>
      <c r="J58746" s="110"/>
    </row>
    <row r="58747" spans="9:10" x14ac:dyDescent="0.25">
      <c r="I58747" s="1"/>
      <c r="J58747" s="110"/>
    </row>
    <row r="58748" spans="9:10" x14ac:dyDescent="0.25">
      <c r="I58748" s="1"/>
      <c r="J58748" s="110"/>
    </row>
    <row r="58749" spans="9:10" x14ac:dyDescent="0.25">
      <c r="I58749" s="1"/>
      <c r="J58749" s="110"/>
    </row>
    <row r="58750" spans="9:10" x14ac:dyDescent="0.25">
      <c r="I58750" s="1"/>
      <c r="J58750" s="110"/>
    </row>
    <row r="58751" spans="9:10" x14ac:dyDescent="0.25">
      <c r="I58751" s="1"/>
      <c r="J58751" s="110"/>
    </row>
    <row r="58752" spans="9:10" x14ac:dyDescent="0.25">
      <c r="I58752" s="1"/>
      <c r="J58752" s="110"/>
    </row>
    <row r="58753" spans="9:10" x14ac:dyDescent="0.25">
      <c r="I58753" s="1"/>
      <c r="J58753" s="110"/>
    </row>
    <row r="58754" spans="9:10" x14ac:dyDescent="0.25">
      <c r="I58754" s="1"/>
      <c r="J58754" s="110"/>
    </row>
    <row r="58755" spans="9:10" x14ac:dyDescent="0.25">
      <c r="I58755" s="1"/>
      <c r="J58755" s="110"/>
    </row>
    <row r="58756" spans="9:10" x14ac:dyDescent="0.25">
      <c r="I58756" s="1"/>
      <c r="J58756" s="110"/>
    </row>
    <row r="58757" spans="9:10" x14ac:dyDescent="0.25">
      <c r="I58757" s="1"/>
      <c r="J58757" s="110"/>
    </row>
    <row r="58758" spans="9:10" x14ac:dyDescent="0.25">
      <c r="I58758" s="1"/>
      <c r="J58758" s="110"/>
    </row>
    <row r="58759" spans="9:10" x14ac:dyDescent="0.25">
      <c r="I58759" s="1"/>
      <c r="J58759" s="110"/>
    </row>
    <row r="58760" spans="9:10" x14ac:dyDescent="0.25">
      <c r="I58760" s="1"/>
      <c r="J58760" s="110"/>
    </row>
    <row r="58761" spans="9:10" x14ac:dyDescent="0.25">
      <c r="I58761" s="1"/>
      <c r="J58761" s="110"/>
    </row>
    <row r="58762" spans="9:10" x14ac:dyDescent="0.25">
      <c r="I58762" s="1"/>
      <c r="J58762" s="110"/>
    </row>
    <row r="58763" spans="9:10" x14ac:dyDescent="0.25">
      <c r="I58763" s="1"/>
      <c r="J58763" s="110"/>
    </row>
    <row r="58764" spans="9:10" x14ac:dyDescent="0.25">
      <c r="I58764" s="1"/>
      <c r="J58764" s="110"/>
    </row>
    <row r="58765" spans="9:10" x14ac:dyDescent="0.25">
      <c r="I58765" s="1"/>
      <c r="J58765" s="110"/>
    </row>
    <row r="58766" spans="9:10" x14ac:dyDescent="0.25">
      <c r="I58766" s="1"/>
      <c r="J58766" s="110"/>
    </row>
    <row r="58767" spans="9:10" x14ac:dyDescent="0.25">
      <c r="I58767" s="1"/>
      <c r="J58767" s="110"/>
    </row>
    <row r="58768" spans="9:10" x14ac:dyDescent="0.25">
      <c r="I58768" s="1"/>
      <c r="J58768" s="110"/>
    </row>
    <row r="58769" spans="9:10" x14ac:dyDescent="0.25">
      <c r="I58769" s="1"/>
      <c r="J58769" s="110"/>
    </row>
    <row r="58770" spans="9:10" x14ac:dyDescent="0.25">
      <c r="I58770" s="1"/>
      <c r="J58770" s="110"/>
    </row>
    <row r="58771" spans="9:10" x14ac:dyDescent="0.25">
      <c r="I58771" s="1"/>
      <c r="J58771" s="110"/>
    </row>
    <row r="58772" spans="9:10" x14ac:dyDescent="0.25">
      <c r="I58772" s="1"/>
      <c r="J58772" s="110"/>
    </row>
    <row r="58773" spans="9:10" x14ac:dyDescent="0.25">
      <c r="I58773" s="1"/>
      <c r="J58773" s="110"/>
    </row>
    <row r="58774" spans="9:10" x14ac:dyDescent="0.25">
      <c r="I58774" s="1"/>
      <c r="J58774" s="110"/>
    </row>
    <row r="58775" spans="9:10" x14ac:dyDescent="0.25">
      <c r="I58775" s="1"/>
      <c r="J58775" s="110"/>
    </row>
    <row r="58776" spans="9:10" x14ac:dyDescent="0.25">
      <c r="I58776" s="1"/>
      <c r="J58776" s="110"/>
    </row>
    <row r="58777" spans="9:10" x14ac:dyDescent="0.25">
      <c r="I58777" s="1"/>
      <c r="J58777" s="110"/>
    </row>
    <row r="58778" spans="9:10" x14ac:dyDescent="0.25">
      <c r="I58778" s="1"/>
      <c r="J58778" s="110"/>
    </row>
    <row r="58779" spans="9:10" x14ac:dyDescent="0.25">
      <c r="I58779" s="1"/>
      <c r="J58779" s="110"/>
    </row>
    <row r="58780" spans="9:10" x14ac:dyDescent="0.25">
      <c r="I58780" s="1"/>
      <c r="J58780" s="110"/>
    </row>
    <row r="58781" spans="9:10" x14ac:dyDescent="0.25">
      <c r="I58781" s="1"/>
      <c r="J58781" s="110"/>
    </row>
    <row r="58782" spans="9:10" x14ac:dyDescent="0.25">
      <c r="I58782" s="1"/>
      <c r="J58782" s="110"/>
    </row>
    <row r="58783" spans="9:10" x14ac:dyDescent="0.25">
      <c r="I58783" s="1"/>
      <c r="J58783" s="110"/>
    </row>
    <row r="58784" spans="9:10" x14ac:dyDescent="0.25">
      <c r="I58784" s="1"/>
      <c r="J58784" s="110"/>
    </row>
    <row r="58785" spans="9:10" x14ac:dyDescent="0.25">
      <c r="I58785" s="1"/>
      <c r="J58785" s="110"/>
    </row>
    <row r="58786" spans="9:10" x14ac:dyDescent="0.25">
      <c r="I58786" s="1"/>
      <c r="J58786" s="110"/>
    </row>
    <row r="58787" spans="9:10" x14ac:dyDescent="0.25">
      <c r="I58787" s="1"/>
      <c r="J58787" s="110"/>
    </row>
    <row r="58788" spans="9:10" x14ac:dyDescent="0.25">
      <c r="I58788" s="1"/>
      <c r="J58788" s="110"/>
    </row>
    <row r="58789" spans="9:10" x14ac:dyDescent="0.25">
      <c r="I58789" s="1"/>
      <c r="J58789" s="110"/>
    </row>
    <row r="58790" spans="9:10" x14ac:dyDescent="0.25">
      <c r="I58790" s="1"/>
      <c r="J58790" s="110"/>
    </row>
    <row r="58791" spans="9:10" x14ac:dyDescent="0.25">
      <c r="I58791" s="1"/>
      <c r="J58791" s="110"/>
    </row>
    <row r="58792" spans="9:10" x14ac:dyDescent="0.25">
      <c r="I58792" s="1"/>
      <c r="J58792" s="110"/>
    </row>
    <row r="58793" spans="9:10" x14ac:dyDescent="0.25">
      <c r="I58793" s="1"/>
      <c r="J58793" s="110"/>
    </row>
    <row r="58794" spans="9:10" x14ac:dyDescent="0.25">
      <c r="I58794" s="1"/>
      <c r="J58794" s="110"/>
    </row>
    <row r="58795" spans="9:10" x14ac:dyDescent="0.25">
      <c r="I58795" s="1"/>
      <c r="J58795" s="110"/>
    </row>
    <row r="58796" spans="9:10" x14ac:dyDescent="0.25">
      <c r="I58796" s="1"/>
      <c r="J58796" s="110"/>
    </row>
    <row r="58797" spans="9:10" x14ac:dyDescent="0.25">
      <c r="I58797" s="1"/>
      <c r="J58797" s="110"/>
    </row>
    <row r="58798" spans="9:10" x14ac:dyDescent="0.25">
      <c r="I58798" s="1"/>
      <c r="J58798" s="110"/>
    </row>
    <row r="58799" spans="9:10" x14ac:dyDescent="0.25">
      <c r="I58799" s="1"/>
      <c r="J58799" s="110"/>
    </row>
    <row r="58800" spans="9:10" x14ac:dyDescent="0.25">
      <c r="I58800" s="1"/>
      <c r="J58800" s="110"/>
    </row>
    <row r="58801" spans="9:10" x14ac:dyDescent="0.25">
      <c r="I58801" s="1"/>
      <c r="J58801" s="110"/>
    </row>
    <row r="58802" spans="9:10" x14ac:dyDescent="0.25">
      <c r="I58802" s="1"/>
      <c r="J58802" s="110"/>
    </row>
    <row r="58803" spans="9:10" x14ac:dyDescent="0.25">
      <c r="I58803" s="1"/>
      <c r="J58803" s="110"/>
    </row>
    <row r="58804" spans="9:10" x14ac:dyDescent="0.25">
      <c r="I58804" s="1"/>
      <c r="J58804" s="110"/>
    </row>
    <row r="58805" spans="9:10" x14ac:dyDescent="0.25">
      <c r="I58805" s="1"/>
      <c r="J58805" s="110"/>
    </row>
    <row r="58806" spans="9:10" x14ac:dyDescent="0.25">
      <c r="I58806" s="1"/>
      <c r="J58806" s="110"/>
    </row>
    <row r="58807" spans="9:10" x14ac:dyDescent="0.25">
      <c r="I58807" s="1"/>
      <c r="J58807" s="110"/>
    </row>
    <row r="58808" spans="9:10" x14ac:dyDescent="0.25">
      <c r="I58808" s="1"/>
      <c r="J58808" s="110"/>
    </row>
    <row r="58809" spans="9:10" x14ac:dyDescent="0.25">
      <c r="I58809" s="1"/>
      <c r="J58809" s="110"/>
    </row>
    <row r="58810" spans="9:10" x14ac:dyDescent="0.25">
      <c r="I58810" s="1"/>
      <c r="J58810" s="110"/>
    </row>
    <row r="58811" spans="9:10" x14ac:dyDescent="0.25">
      <c r="I58811" s="1"/>
      <c r="J58811" s="110"/>
    </row>
    <row r="58812" spans="9:10" x14ac:dyDescent="0.25">
      <c r="I58812" s="1"/>
      <c r="J58812" s="110"/>
    </row>
    <row r="58813" spans="9:10" x14ac:dyDescent="0.25">
      <c r="I58813" s="1"/>
      <c r="J58813" s="110"/>
    </row>
    <row r="58814" spans="9:10" x14ac:dyDescent="0.25">
      <c r="I58814" s="1"/>
      <c r="J58814" s="110"/>
    </row>
    <row r="58815" spans="9:10" x14ac:dyDescent="0.25">
      <c r="I58815" s="1"/>
      <c r="J58815" s="110"/>
    </row>
    <row r="58816" spans="9:10" x14ac:dyDescent="0.25">
      <c r="I58816" s="1"/>
      <c r="J58816" s="110"/>
    </row>
    <row r="58817" spans="9:10" x14ac:dyDescent="0.25">
      <c r="I58817" s="1"/>
      <c r="J58817" s="110"/>
    </row>
    <row r="58818" spans="9:10" x14ac:dyDescent="0.25">
      <c r="I58818" s="1"/>
      <c r="J58818" s="110"/>
    </row>
    <row r="58819" spans="9:10" x14ac:dyDescent="0.25">
      <c r="I58819" s="1"/>
      <c r="J58819" s="110"/>
    </row>
    <row r="58820" spans="9:10" x14ac:dyDescent="0.25">
      <c r="I58820" s="1"/>
      <c r="J58820" s="110"/>
    </row>
    <row r="58821" spans="9:10" x14ac:dyDescent="0.25">
      <c r="I58821" s="1"/>
      <c r="J58821" s="110"/>
    </row>
    <row r="58822" spans="9:10" x14ac:dyDescent="0.25">
      <c r="I58822" s="1"/>
      <c r="J58822" s="110"/>
    </row>
    <row r="58823" spans="9:10" x14ac:dyDescent="0.25">
      <c r="I58823" s="1"/>
      <c r="J58823" s="110"/>
    </row>
    <row r="58824" spans="9:10" x14ac:dyDescent="0.25">
      <c r="I58824" s="1"/>
      <c r="J58824" s="110"/>
    </row>
    <row r="58825" spans="9:10" x14ac:dyDescent="0.25">
      <c r="I58825" s="1"/>
      <c r="J58825" s="110"/>
    </row>
    <row r="58826" spans="9:10" x14ac:dyDescent="0.25">
      <c r="I58826" s="1"/>
      <c r="J58826" s="110"/>
    </row>
    <row r="58827" spans="9:10" x14ac:dyDescent="0.25">
      <c r="I58827" s="1"/>
      <c r="J58827" s="110"/>
    </row>
    <row r="58828" spans="9:10" x14ac:dyDescent="0.25">
      <c r="I58828" s="1"/>
      <c r="J58828" s="110"/>
    </row>
    <row r="58829" spans="9:10" x14ac:dyDescent="0.25">
      <c r="I58829" s="1"/>
      <c r="J58829" s="110"/>
    </row>
    <row r="58830" spans="9:10" x14ac:dyDescent="0.25">
      <c r="I58830" s="1"/>
      <c r="J58830" s="110"/>
    </row>
    <row r="58831" spans="9:10" x14ac:dyDescent="0.25">
      <c r="I58831" s="1"/>
      <c r="J58831" s="110"/>
    </row>
    <row r="58832" spans="9:10" x14ac:dyDescent="0.25">
      <c r="I58832" s="1"/>
      <c r="J58832" s="110"/>
    </row>
    <row r="58833" spans="9:10" x14ac:dyDescent="0.25">
      <c r="I58833" s="1"/>
      <c r="J58833" s="110"/>
    </row>
    <row r="58834" spans="9:10" x14ac:dyDescent="0.25">
      <c r="I58834" s="1"/>
      <c r="J58834" s="110"/>
    </row>
    <row r="58835" spans="9:10" x14ac:dyDescent="0.25">
      <c r="I58835" s="1"/>
      <c r="J58835" s="110"/>
    </row>
    <row r="58836" spans="9:10" x14ac:dyDescent="0.25">
      <c r="I58836" s="1"/>
      <c r="J58836" s="110"/>
    </row>
    <row r="58837" spans="9:10" x14ac:dyDescent="0.25">
      <c r="I58837" s="1"/>
      <c r="J58837" s="110"/>
    </row>
    <row r="58838" spans="9:10" x14ac:dyDescent="0.25">
      <c r="I58838" s="1"/>
      <c r="J58838" s="110"/>
    </row>
    <row r="58839" spans="9:10" x14ac:dyDescent="0.25">
      <c r="I58839" s="1"/>
      <c r="J58839" s="110"/>
    </row>
    <row r="58840" spans="9:10" x14ac:dyDescent="0.25">
      <c r="I58840" s="1"/>
      <c r="J58840" s="110"/>
    </row>
    <row r="58841" spans="9:10" x14ac:dyDescent="0.25">
      <c r="I58841" s="1"/>
      <c r="J58841" s="110"/>
    </row>
    <row r="58842" spans="9:10" x14ac:dyDescent="0.25">
      <c r="I58842" s="1"/>
      <c r="J58842" s="110"/>
    </row>
    <row r="58843" spans="9:10" x14ac:dyDescent="0.25">
      <c r="I58843" s="1"/>
      <c r="J58843" s="110"/>
    </row>
    <row r="58844" spans="9:10" x14ac:dyDescent="0.25">
      <c r="I58844" s="1"/>
      <c r="J58844" s="110"/>
    </row>
    <row r="58845" spans="9:10" x14ac:dyDescent="0.25">
      <c r="I58845" s="1"/>
      <c r="J58845" s="110"/>
    </row>
    <row r="58846" spans="9:10" x14ac:dyDescent="0.25">
      <c r="I58846" s="1"/>
      <c r="J58846" s="110"/>
    </row>
    <row r="58847" spans="9:10" x14ac:dyDescent="0.25">
      <c r="I58847" s="1"/>
      <c r="J58847" s="110"/>
    </row>
    <row r="58848" spans="9:10" x14ac:dyDescent="0.25">
      <c r="I58848" s="1"/>
      <c r="J58848" s="110"/>
    </row>
    <row r="58849" spans="9:10" x14ac:dyDescent="0.25">
      <c r="I58849" s="1"/>
      <c r="J58849" s="110"/>
    </row>
    <row r="58850" spans="9:10" x14ac:dyDescent="0.25">
      <c r="I58850" s="1"/>
      <c r="J58850" s="110"/>
    </row>
    <row r="58851" spans="9:10" x14ac:dyDescent="0.25">
      <c r="I58851" s="1"/>
      <c r="J58851" s="110"/>
    </row>
    <row r="58852" spans="9:10" x14ac:dyDescent="0.25">
      <c r="I58852" s="1"/>
      <c r="J58852" s="110"/>
    </row>
    <row r="58853" spans="9:10" x14ac:dyDescent="0.25">
      <c r="I58853" s="1"/>
      <c r="J58853" s="110"/>
    </row>
    <row r="58854" spans="9:10" x14ac:dyDescent="0.25">
      <c r="I58854" s="1"/>
      <c r="J58854" s="110"/>
    </row>
    <row r="58855" spans="9:10" x14ac:dyDescent="0.25">
      <c r="I58855" s="1"/>
      <c r="J58855" s="110"/>
    </row>
    <row r="58856" spans="9:10" x14ac:dyDescent="0.25">
      <c r="I58856" s="1"/>
      <c r="J58856" s="110"/>
    </row>
    <row r="58857" spans="9:10" x14ac:dyDescent="0.25">
      <c r="I58857" s="1"/>
      <c r="J58857" s="110"/>
    </row>
    <row r="58858" spans="9:10" x14ac:dyDescent="0.25">
      <c r="I58858" s="1"/>
      <c r="J58858" s="110"/>
    </row>
    <row r="58859" spans="9:10" x14ac:dyDescent="0.25">
      <c r="I58859" s="1"/>
      <c r="J58859" s="110"/>
    </row>
    <row r="58860" spans="9:10" x14ac:dyDescent="0.25">
      <c r="I58860" s="1"/>
      <c r="J58860" s="110"/>
    </row>
    <row r="58861" spans="9:10" x14ac:dyDescent="0.25">
      <c r="I58861" s="1"/>
      <c r="J58861" s="110"/>
    </row>
    <row r="58862" spans="9:10" x14ac:dyDescent="0.25">
      <c r="I58862" s="1"/>
      <c r="J58862" s="110"/>
    </row>
    <row r="58863" spans="9:10" x14ac:dyDescent="0.25">
      <c r="I58863" s="1"/>
      <c r="J58863" s="110"/>
    </row>
    <row r="58864" spans="9:10" x14ac:dyDescent="0.25">
      <c r="I58864" s="1"/>
      <c r="J58864" s="110"/>
    </row>
    <row r="58865" spans="9:10" x14ac:dyDescent="0.25">
      <c r="I58865" s="1"/>
      <c r="J58865" s="110"/>
    </row>
    <row r="58866" spans="9:10" x14ac:dyDescent="0.25">
      <c r="I58866" s="1"/>
      <c r="J58866" s="110"/>
    </row>
    <row r="58867" spans="9:10" x14ac:dyDescent="0.25">
      <c r="I58867" s="1"/>
      <c r="J58867" s="110"/>
    </row>
    <row r="58868" spans="9:10" x14ac:dyDescent="0.25">
      <c r="I58868" s="1"/>
      <c r="J58868" s="110"/>
    </row>
    <row r="58869" spans="9:10" x14ac:dyDescent="0.25">
      <c r="I58869" s="1"/>
      <c r="J58869" s="110"/>
    </row>
    <row r="58870" spans="9:10" x14ac:dyDescent="0.25">
      <c r="I58870" s="1"/>
      <c r="J58870" s="110"/>
    </row>
    <row r="58871" spans="9:10" x14ac:dyDescent="0.25">
      <c r="I58871" s="1"/>
      <c r="J58871" s="110"/>
    </row>
    <row r="58872" spans="9:10" x14ac:dyDescent="0.25">
      <c r="I58872" s="1"/>
      <c r="J58872" s="110"/>
    </row>
    <row r="58873" spans="9:10" x14ac:dyDescent="0.25">
      <c r="I58873" s="1"/>
      <c r="J58873" s="110"/>
    </row>
    <row r="58874" spans="9:10" x14ac:dyDescent="0.25">
      <c r="I58874" s="1"/>
      <c r="J58874" s="110"/>
    </row>
    <row r="58875" spans="9:10" x14ac:dyDescent="0.25">
      <c r="I58875" s="1"/>
      <c r="J58875" s="110"/>
    </row>
    <row r="58876" spans="9:10" x14ac:dyDescent="0.25">
      <c r="I58876" s="1"/>
      <c r="J58876" s="110"/>
    </row>
    <row r="58877" spans="9:10" x14ac:dyDescent="0.25">
      <c r="I58877" s="1"/>
      <c r="J58877" s="110"/>
    </row>
    <row r="58878" spans="9:10" x14ac:dyDescent="0.25">
      <c r="I58878" s="1"/>
      <c r="J58878" s="110"/>
    </row>
    <row r="58879" spans="9:10" x14ac:dyDescent="0.25">
      <c r="I58879" s="1"/>
      <c r="J58879" s="110"/>
    </row>
    <row r="58880" spans="9:10" x14ac:dyDescent="0.25">
      <c r="I58880" s="1"/>
      <c r="J58880" s="110"/>
    </row>
    <row r="58881" spans="9:10" x14ac:dyDescent="0.25">
      <c r="I58881" s="1"/>
      <c r="J58881" s="110"/>
    </row>
    <row r="58882" spans="9:10" x14ac:dyDescent="0.25">
      <c r="I58882" s="1"/>
      <c r="J58882" s="110"/>
    </row>
    <row r="58883" spans="9:10" x14ac:dyDescent="0.25">
      <c r="I58883" s="1"/>
      <c r="J58883" s="110"/>
    </row>
    <row r="58884" spans="9:10" x14ac:dyDescent="0.25">
      <c r="I58884" s="1"/>
      <c r="J58884" s="110"/>
    </row>
    <row r="58885" spans="9:10" x14ac:dyDescent="0.25">
      <c r="I58885" s="1"/>
      <c r="J58885" s="110"/>
    </row>
    <row r="58886" spans="9:10" x14ac:dyDescent="0.25">
      <c r="I58886" s="1"/>
      <c r="J58886" s="110"/>
    </row>
    <row r="58887" spans="9:10" x14ac:dyDescent="0.25">
      <c r="I58887" s="1"/>
      <c r="J58887" s="110"/>
    </row>
    <row r="58888" spans="9:10" x14ac:dyDescent="0.25">
      <c r="I58888" s="1"/>
      <c r="J58888" s="110"/>
    </row>
    <row r="58889" spans="9:10" x14ac:dyDescent="0.25">
      <c r="I58889" s="1"/>
      <c r="J58889" s="110"/>
    </row>
    <row r="58890" spans="9:10" x14ac:dyDescent="0.25">
      <c r="I58890" s="1"/>
      <c r="J58890" s="110"/>
    </row>
    <row r="58891" spans="9:10" x14ac:dyDescent="0.25">
      <c r="I58891" s="1"/>
      <c r="J58891" s="110"/>
    </row>
    <row r="58892" spans="9:10" x14ac:dyDescent="0.25">
      <c r="I58892" s="1"/>
      <c r="J58892" s="110"/>
    </row>
    <row r="58893" spans="9:10" x14ac:dyDescent="0.25">
      <c r="I58893" s="1"/>
      <c r="J58893" s="110"/>
    </row>
    <row r="58894" spans="9:10" x14ac:dyDescent="0.25">
      <c r="I58894" s="1"/>
      <c r="J58894" s="110"/>
    </row>
    <row r="58895" spans="9:10" x14ac:dyDescent="0.25">
      <c r="I58895" s="1"/>
      <c r="J58895" s="110"/>
    </row>
    <row r="58896" spans="9:10" x14ac:dyDescent="0.25">
      <c r="I58896" s="1"/>
      <c r="J58896" s="110"/>
    </row>
    <row r="58897" spans="9:10" x14ac:dyDescent="0.25">
      <c r="I58897" s="1"/>
      <c r="J58897" s="110"/>
    </row>
    <row r="58898" spans="9:10" x14ac:dyDescent="0.25">
      <c r="I58898" s="1"/>
      <c r="J58898" s="110"/>
    </row>
    <row r="58899" spans="9:10" x14ac:dyDescent="0.25">
      <c r="I58899" s="1"/>
      <c r="J58899" s="110"/>
    </row>
    <row r="58900" spans="9:10" x14ac:dyDescent="0.25">
      <c r="I58900" s="1"/>
      <c r="J58900" s="110"/>
    </row>
    <row r="58901" spans="9:10" x14ac:dyDescent="0.25">
      <c r="I58901" s="1"/>
      <c r="J58901" s="110"/>
    </row>
    <row r="58902" spans="9:10" x14ac:dyDescent="0.25">
      <c r="I58902" s="1"/>
      <c r="J58902" s="110"/>
    </row>
    <row r="58903" spans="9:10" x14ac:dyDescent="0.25">
      <c r="I58903" s="1"/>
      <c r="J58903" s="110"/>
    </row>
    <row r="58904" spans="9:10" x14ac:dyDescent="0.25">
      <c r="I58904" s="1"/>
      <c r="J58904" s="110"/>
    </row>
    <row r="58905" spans="9:10" x14ac:dyDescent="0.25">
      <c r="I58905" s="1"/>
      <c r="J58905" s="110"/>
    </row>
    <row r="58906" spans="9:10" x14ac:dyDescent="0.25">
      <c r="I58906" s="1"/>
      <c r="J58906" s="110"/>
    </row>
    <row r="58907" spans="9:10" x14ac:dyDescent="0.25">
      <c r="I58907" s="1"/>
      <c r="J58907" s="110"/>
    </row>
    <row r="58908" spans="9:10" x14ac:dyDescent="0.25">
      <c r="I58908" s="1"/>
      <c r="J58908" s="110"/>
    </row>
    <row r="58909" spans="9:10" x14ac:dyDescent="0.25">
      <c r="I58909" s="1"/>
      <c r="J58909" s="110"/>
    </row>
    <row r="58910" spans="9:10" x14ac:dyDescent="0.25">
      <c r="I58910" s="1"/>
      <c r="J58910" s="110"/>
    </row>
    <row r="58911" spans="9:10" x14ac:dyDescent="0.25">
      <c r="I58911" s="1"/>
      <c r="J58911" s="110"/>
    </row>
    <row r="58912" spans="9:10" x14ac:dyDescent="0.25">
      <c r="I58912" s="1"/>
      <c r="J58912" s="110"/>
    </row>
    <row r="58913" spans="9:10" x14ac:dyDescent="0.25">
      <c r="I58913" s="1"/>
      <c r="J58913" s="110"/>
    </row>
    <row r="58914" spans="9:10" x14ac:dyDescent="0.25">
      <c r="I58914" s="1"/>
      <c r="J58914" s="110"/>
    </row>
    <row r="58915" spans="9:10" x14ac:dyDescent="0.25">
      <c r="I58915" s="1"/>
      <c r="J58915" s="110"/>
    </row>
    <row r="58916" spans="9:10" x14ac:dyDescent="0.25">
      <c r="I58916" s="1"/>
      <c r="J58916" s="110"/>
    </row>
    <row r="58917" spans="9:10" x14ac:dyDescent="0.25">
      <c r="I58917" s="1"/>
      <c r="J58917" s="110"/>
    </row>
    <row r="58918" spans="9:10" x14ac:dyDescent="0.25">
      <c r="I58918" s="1"/>
      <c r="J58918" s="110"/>
    </row>
    <row r="58919" spans="9:10" x14ac:dyDescent="0.25">
      <c r="I58919" s="1"/>
      <c r="J58919" s="110"/>
    </row>
    <row r="58920" spans="9:10" x14ac:dyDescent="0.25">
      <c r="I58920" s="1"/>
      <c r="J58920" s="110"/>
    </row>
    <row r="58921" spans="9:10" x14ac:dyDescent="0.25">
      <c r="I58921" s="1"/>
      <c r="J58921" s="110"/>
    </row>
    <row r="58922" spans="9:10" x14ac:dyDescent="0.25">
      <c r="I58922" s="1"/>
      <c r="J58922" s="110"/>
    </row>
    <row r="58923" spans="9:10" x14ac:dyDescent="0.25">
      <c r="I58923" s="1"/>
      <c r="J58923" s="110"/>
    </row>
    <row r="58924" spans="9:10" x14ac:dyDescent="0.25">
      <c r="I58924" s="1"/>
      <c r="J58924" s="110"/>
    </row>
    <row r="58925" spans="9:10" x14ac:dyDescent="0.25">
      <c r="I58925" s="1"/>
      <c r="J58925" s="110"/>
    </row>
    <row r="58926" spans="9:10" x14ac:dyDescent="0.25">
      <c r="I58926" s="1"/>
      <c r="J58926" s="110"/>
    </row>
    <row r="58927" spans="9:10" x14ac:dyDescent="0.25">
      <c r="I58927" s="1"/>
      <c r="J58927" s="110"/>
    </row>
    <row r="58928" spans="9:10" x14ac:dyDescent="0.25">
      <c r="I58928" s="1"/>
      <c r="J58928" s="110"/>
    </row>
    <row r="58929" spans="9:10" x14ac:dyDescent="0.25">
      <c r="I58929" s="1"/>
      <c r="J58929" s="110"/>
    </row>
    <row r="58930" spans="9:10" x14ac:dyDescent="0.25">
      <c r="I58930" s="1"/>
      <c r="J58930" s="110"/>
    </row>
    <row r="58931" spans="9:10" x14ac:dyDescent="0.25">
      <c r="I58931" s="1"/>
      <c r="J58931" s="110"/>
    </row>
    <row r="58932" spans="9:10" x14ac:dyDescent="0.25">
      <c r="I58932" s="1"/>
      <c r="J58932" s="110"/>
    </row>
    <row r="58933" spans="9:10" x14ac:dyDescent="0.25">
      <c r="I58933" s="1"/>
      <c r="J58933" s="110"/>
    </row>
    <row r="58934" spans="9:10" x14ac:dyDescent="0.25">
      <c r="I58934" s="1"/>
      <c r="J58934" s="110"/>
    </row>
    <row r="58935" spans="9:10" x14ac:dyDescent="0.25">
      <c r="I58935" s="1"/>
      <c r="J58935" s="110"/>
    </row>
    <row r="58936" spans="9:10" x14ac:dyDescent="0.25">
      <c r="I58936" s="1"/>
      <c r="J58936" s="110"/>
    </row>
    <row r="58937" spans="9:10" x14ac:dyDescent="0.25">
      <c r="I58937" s="1"/>
      <c r="J58937" s="110"/>
    </row>
    <row r="58938" spans="9:10" x14ac:dyDescent="0.25">
      <c r="I58938" s="1"/>
      <c r="J58938" s="110"/>
    </row>
    <row r="58939" spans="9:10" x14ac:dyDescent="0.25">
      <c r="I58939" s="1"/>
      <c r="J58939" s="110"/>
    </row>
    <row r="58940" spans="9:10" x14ac:dyDescent="0.25">
      <c r="I58940" s="1"/>
      <c r="J58940" s="110"/>
    </row>
    <row r="58941" spans="9:10" x14ac:dyDescent="0.25">
      <c r="I58941" s="1"/>
      <c r="J58941" s="110"/>
    </row>
    <row r="58942" spans="9:10" x14ac:dyDescent="0.25">
      <c r="I58942" s="1"/>
      <c r="J58942" s="110"/>
    </row>
    <row r="58943" spans="9:10" x14ac:dyDescent="0.25">
      <c r="I58943" s="1"/>
      <c r="J58943" s="110"/>
    </row>
    <row r="58944" spans="9:10" x14ac:dyDescent="0.25">
      <c r="I58944" s="1"/>
      <c r="J58944" s="110"/>
    </row>
    <row r="58945" spans="9:10" x14ac:dyDescent="0.25">
      <c r="I58945" s="1"/>
      <c r="J58945" s="110"/>
    </row>
    <row r="58946" spans="9:10" x14ac:dyDescent="0.25">
      <c r="I58946" s="1"/>
      <c r="J58946" s="110"/>
    </row>
    <row r="58947" spans="9:10" x14ac:dyDescent="0.25">
      <c r="I58947" s="1"/>
      <c r="J58947" s="110"/>
    </row>
    <row r="58948" spans="9:10" x14ac:dyDescent="0.25">
      <c r="I58948" s="1"/>
      <c r="J58948" s="110"/>
    </row>
    <row r="58949" spans="9:10" x14ac:dyDescent="0.25">
      <c r="I58949" s="1"/>
      <c r="J58949" s="110"/>
    </row>
    <row r="58950" spans="9:10" x14ac:dyDescent="0.25">
      <c r="I58950" s="1"/>
      <c r="J58950" s="110"/>
    </row>
    <row r="58951" spans="9:10" x14ac:dyDescent="0.25">
      <c r="I58951" s="1"/>
      <c r="J58951" s="110"/>
    </row>
    <row r="58952" spans="9:10" x14ac:dyDescent="0.25">
      <c r="I58952" s="1"/>
      <c r="J58952" s="110"/>
    </row>
    <row r="58953" spans="9:10" x14ac:dyDescent="0.25">
      <c r="I58953" s="1"/>
      <c r="J58953" s="110"/>
    </row>
    <row r="58954" spans="9:10" x14ac:dyDescent="0.25">
      <c r="I58954" s="1"/>
      <c r="J58954" s="110"/>
    </row>
    <row r="58955" spans="9:10" x14ac:dyDescent="0.25">
      <c r="I58955" s="1"/>
      <c r="J58955" s="110"/>
    </row>
    <row r="58956" spans="9:10" x14ac:dyDescent="0.25">
      <c r="I58956" s="1"/>
      <c r="J58956" s="110"/>
    </row>
    <row r="58957" spans="9:10" x14ac:dyDescent="0.25">
      <c r="I58957" s="1"/>
      <c r="J58957" s="110"/>
    </row>
    <row r="58958" spans="9:10" x14ac:dyDescent="0.25">
      <c r="I58958" s="1"/>
      <c r="J58958" s="110"/>
    </row>
    <row r="58959" spans="9:10" x14ac:dyDescent="0.25">
      <c r="I58959" s="1"/>
      <c r="J58959" s="110"/>
    </row>
    <row r="58960" spans="9:10" x14ac:dyDescent="0.25">
      <c r="I58960" s="1"/>
      <c r="J58960" s="110"/>
    </row>
    <row r="58961" spans="9:10" x14ac:dyDescent="0.25">
      <c r="I58961" s="1"/>
      <c r="J58961" s="110"/>
    </row>
    <row r="58962" spans="9:10" x14ac:dyDescent="0.25">
      <c r="I58962" s="1"/>
      <c r="J58962" s="110"/>
    </row>
    <row r="58963" spans="9:10" x14ac:dyDescent="0.25">
      <c r="I58963" s="1"/>
      <c r="J58963" s="110"/>
    </row>
    <row r="58964" spans="9:10" x14ac:dyDescent="0.25">
      <c r="I58964" s="1"/>
      <c r="J58964" s="110"/>
    </row>
    <row r="58965" spans="9:10" x14ac:dyDescent="0.25">
      <c r="I58965" s="1"/>
      <c r="J58965" s="110"/>
    </row>
    <row r="58966" spans="9:10" x14ac:dyDescent="0.25">
      <c r="I58966" s="1"/>
      <c r="J58966" s="110"/>
    </row>
    <row r="58967" spans="9:10" x14ac:dyDescent="0.25">
      <c r="I58967" s="1"/>
      <c r="J58967" s="110"/>
    </row>
    <row r="58968" spans="9:10" x14ac:dyDescent="0.25">
      <c r="I58968" s="1"/>
      <c r="J58968" s="110"/>
    </row>
    <row r="58969" spans="9:10" x14ac:dyDescent="0.25">
      <c r="I58969" s="1"/>
      <c r="J58969" s="110"/>
    </row>
    <row r="58970" spans="9:10" x14ac:dyDescent="0.25">
      <c r="I58970" s="1"/>
      <c r="J58970" s="110"/>
    </row>
    <row r="58971" spans="9:10" x14ac:dyDescent="0.25">
      <c r="I58971" s="1"/>
      <c r="J58971" s="110"/>
    </row>
    <row r="58972" spans="9:10" x14ac:dyDescent="0.25">
      <c r="I58972" s="1"/>
      <c r="J58972" s="110"/>
    </row>
    <row r="58973" spans="9:10" x14ac:dyDescent="0.25">
      <c r="I58973" s="1"/>
      <c r="J58973" s="110"/>
    </row>
    <row r="58974" spans="9:10" x14ac:dyDescent="0.25">
      <c r="I58974" s="1"/>
      <c r="J58974" s="110"/>
    </row>
    <row r="58975" spans="9:10" x14ac:dyDescent="0.25">
      <c r="I58975" s="1"/>
      <c r="J58975" s="110"/>
    </row>
    <row r="58976" spans="9:10" x14ac:dyDescent="0.25">
      <c r="I58976" s="1"/>
      <c r="J58976" s="110"/>
    </row>
    <row r="58977" spans="9:10" x14ac:dyDescent="0.25">
      <c r="I58977" s="1"/>
      <c r="J58977" s="110"/>
    </row>
    <row r="58978" spans="9:10" x14ac:dyDescent="0.25">
      <c r="I58978" s="1"/>
      <c r="J58978" s="110"/>
    </row>
    <row r="58979" spans="9:10" x14ac:dyDescent="0.25">
      <c r="I58979" s="1"/>
      <c r="J58979" s="110"/>
    </row>
    <row r="58980" spans="9:10" x14ac:dyDescent="0.25">
      <c r="I58980" s="1"/>
      <c r="J58980" s="110"/>
    </row>
    <row r="58981" spans="9:10" x14ac:dyDescent="0.25">
      <c r="I58981" s="1"/>
      <c r="J58981" s="110"/>
    </row>
    <row r="58982" spans="9:10" x14ac:dyDescent="0.25">
      <c r="I58982" s="1"/>
      <c r="J58982" s="110"/>
    </row>
    <row r="58983" spans="9:10" x14ac:dyDescent="0.25">
      <c r="I58983" s="1"/>
      <c r="J58983" s="110"/>
    </row>
    <row r="58984" spans="9:10" x14ac:dyDescent="0.25">
      <c r="I58984" s="1"/>
      <c r="J58984" s="110"/>
    </row>
    <row r="58985" spans="9:10" x14ac:dyDescent="0.25">
      <c r="I58985" s="1"/>
      <c r="J58985" s="110"/>
    </row>
    <row r="58986" spans="9:10" x14ac:dyDescent="0.25">
      <c r="I58986" s="1"/>
      <c r="J58986" s="110"/>
    </row>
    <row r="58987" spans="9:10" x14ac:dyDescent="0.25">
      <c r="I58987" s="1"/>
      <c r="J58987" s="110"/>
    </row>
    <row r="58988" spans="9:10" x14ac:dyDescent="0.25">
      <c r="I58988" s="1"/>
      <c r="J58988" s="110"/>
    </row>
    <row r="58989" spans="9:10" x14ac:dyDescent="0.25">
      <c r="I58989" s="1"/>
      <c r="J58989" s="110"/>
    </row>
    <row r="58990" spans="9:10" x14ac:dyDescent="0.25">
      <c r="I58990" s="1"/>
      <c r="J58990" s="110"/>
    </row>
    <row r="58991" spans="9:10" x14ac:dyDescent="0.25">
      <c r="I58991" s="1"/>
      <c r="J58991" s="110"/>
    </row>
    <row r="58992" spans="9:10" x14ac:dyDescent="0.25">
      <c r="I58992" s="1"/>
      <c r="J58992" s="110"/>
    </row>
    <row r="58993" spans="9:10" x14ac:dyDescent="0.25">
      <c r="I58993" s="1"/>
      <c r="J58993" s="110"/>
    </row>
    <row r="58994" spans="9:10" x14ac:dyDescent="0.25">
      <c r="I58994" s="1"/>
      <c r="J58994" s="110"/>
    </row>
    <row r="58995" spans="9:10" x14ac:dyDescent="0.25">
      <c r="I58995" s="1"/>
      <c r="J58995" s="110"/>
    </row>
    <row r="58996" spans="9:10" x14ac:dyDescent="0.25">
      <c r="I58996" s="1"/>
      <c r="J58996" s="110"/>
    </row>
    <row r="58997" spans="9:10" x14ac:dyDescent="0.25">
      <c r="I58997" s="1"/>
      <c r="J58997" s="110"/>
    </row>
    <row r="58998" spans="9:10" x14ac:dyDescent="0.25">
      <c r="I58998" s="1"/>
      <c r="J58998" s="110"/>
    </row>
    <row r="58999" spans="9:10" x14ac:dyDescent="0.25">
      <c r="I58999" s="1"/>
      <c r="J58999" s="110"/>
    </row>
    <row r="59000" spans="9:10" x14ac:dyDescent="0.25">
      <c r="I59000" s="1"/>
      <c r="J59000" s="110"/>
    </row>
    <row r="59001" spans="9:10" x14ac:dyDescent="0.25">
      <c r="I59001" s="1"/>
      <c r="J59001" s="110"/>
    </row>
    <row r="59002" spans="9:10" x14ac:dyDescent="0.25">
      <c r="I59002" s="1"/>
      <c r="J59002" s="110"/>
    </row>
    <row r="59003" spans="9:10" x14ac:dyDescent="0.25">
      <c r="I59003" s="1"/>
      <c r="J59003" s="110"/>
    </row>
    <row r="59004" spans="9:10" x14ac:dyDescent="0.25">
      <c r="I59004" s="1"/>
      <c r="J59004" s="110"/>
    </row>
    <row r="59005" spans="9:10" x14ac:dyDescent="0.25">
      <c r="I59005" s="1"/>
      <c r="J59005" s="110"/>
    </row>
    <row r="59006" spans="9:10" x14ac:dyDescent="0.25">
      <c r="I59006" s="1"/>
      <c r="J59006" s="110"/>
    </row>
    <row r="59007" spans="9:10" x14ac:dyDescent="0.25">
      <c r="I59007" s="1"/>
      <c r="J59007" s="110"/>
    </row>
    <row r="59008" spans="9:10" x14ac:dyDescent="0.25">
      <c r="I59008" s="1"/>
      <c r="J59008" s="110"/>
    </row>
    <row r="59009" spans="9:10" x14ac:dyDescent="0.25">
      <c r="I59009" s="1"/>
      <c r="J59009" s="110"/>
    </row>
    <row r="59010" spans="9:10" x14ac:dyDescent="0.25">
      <c r="I59010" s="1"/>
      <c r="J59010" s="110"/>
    </row>
    <row r="59011" spans="9:10" x14ac:dyDescent="0.25">
      <c r="I59011" s="1"/>
      <c r="J59011" s="110"/>
    </row>
    <row r="59012" spans="9:10" x14ac:dyDescent="0.25">
      <c r="I59012" s="1"/>
      <c r="J59012" s="110"/>
    </row>
    <row r="59013" spans="9:10" x14ac:dyDescent="0.25">
      <c r="I59013" s="1"/>
      <c r="J59013" s="110"/>
    </row>
    <row r="59014" spans="9:10" x14ac:dyDescent="0.25">
      <c r="I59014" s="1"/>
      <c r="J59014" s="110"/>
    </row>
    <row r="59015" spans="9:10" x14ac:dyDescent="0.25">
      <c r="I59015" s="1"/>
      <c r="J59015" s="110"/>
    </row>
    <row r="59016" spans="9:10" x14ac:dyDescent="0.25">
      <c r="I59016" s="1"/>
      <c r="J59016" s="110"/>
    </row>
    <row r="59017" spans="9:10" x14ac:dyDescent="0.25">
      <c r="I59017" s="1"/>
      <c r="J59017" s="110"/>
    </row>
    <row r="59018" spans="9:10" x14ac:dyDescent="0.25">
      <c r="I59018" s="1"/>
      <c r="J59018" s="110"/>
    </row>
    <row r="59019" spans="9:10" x14ac:dyDescent="0.25">
      <c r="I59019" s="1"/>
      <c r="J59019" s="110"/>
    </row>
    <row r="59020" spans="9:10" x14ac:dyDescent="0.25">
      <c r="I59020" s="1"/>
      <c r="J59020" s="110"/>
    </row>
    <row r="59021" spans="9:10" x14ac:dyDescent="0.25">
      <c r="I59021" s="1"/>
      <c r="J59021" s="110"/>
    </row>
    <row r="59022" spans="9:10" x14ac:dyDescent="0.25">
      <c r="I59022" s="1"/>
      <c r="J59022" s="110"/>
    </row>
    <row r="59023" spans="9:10" x14ac:dyDescent="0.25">
      <c r="I59023" s="1"/>
      <c r="J59023" s="110"/>
    </row>
    <row r="59024" spans="9:10" x14ac:dyDescent="0.25">
      <c r="I59024" s="1"/>
      <c r="J59024" s="110"/>
    </row>
    <row r="59025" spans="9:10" x14ac:dyDescent="0.25">
      <c r="I59025" s="1"/>
      <c r="J59025" s="110"/>
    </row>
    <row r="59026" spans="9:10" x14ac:dyDescent="0.25">
      <c r="I59026" s="1"/>
      <c r="J59026" s="110"/>
    </row>
    <row r="59027" spans="9:10" x14ac:dyDescent="0.25">
      <c r="I59027" s="1"/>
      <c r="J59027" s="110"/>
    </row>
    <row r="59028" spans="9:10" x14ac:dyDescent="0.25">
      <c r="I59028" s="1"/>
      <c r="J59028" s="110"/>
    </row>
    <row r="59029" spans="9:10" x14ac:dyDescent="0.25">
      <c r="I59029" s="1"/>
      <c r="J59029" s="110"/>
    </row>
    <row r="59030" spans="9:10" x14ac:dyDescent="0.25">
      <c r="I59030" s="1"/>
      <c r="J59030" s="110"/>
    </row>
    <row r="59031" spans="9:10" x14ac:dyDescent="0.25">
      <c r="I59031" s="1"/>
      <c r="J59031" s="110"/>
    </row>
    <row r="59032" spans="9:10" x14ac:dyDescent="0.25">
      <c r="I59032" s="1"/>
      <c r="J59032" s="110"/>
    </row>
    <row r="59033" spans="9:10" x14ac:dyDescent="0.25">
      <c r="I59033" s="1"/>
      <c r="J59033" s="110"/>
    </row>
    <row r="59034" spans="9:10" x14ac:dyDescent="0.25">
      <c r="I59034" s="1"/>
      <c r="J59034" s="110"/>
    </row>
    <row r="59035" spans="9:10" x14ac:dyDescent="0.25">
      <c r="I59035" s="1"/>
      <c r="J59035" s="110"/>
    </row>
    <row r="59036" spans="9:10" x14ac:dyDescent="0.25">
      <c r="I59036" s="1"/>
      <c r="J59036" s="110"/>
    </row>
    <row r="59037" spans="9:10" x14ac:dyDescent="0.25">
      <c r="I59037" s="1"/>
      <c r="J59037" s="110"/>
    </row>
    <row r="59038" spans="9:10" x14ac:dyDescent="0.25">
      <c r="I59038" s="1"/>
      <c r="J59038" s="110"/>
    </row>
    <row r="59039" spans="9:10" x14ac:dyDescent="0.25">
      <c r="I59039" s="1"/>
      <c r="J59039" s="110"/>
    </row>
    <row r="59040" spans="9:10" x14ac:dyDescent="0.25">
      <c r="I59040" s="1"/>
      <c r="J59040" s="110"/>
    </row>
    <row r="59041" spans="9:10" x14ac:dyDescent="0.25">
      <c r="I59041" s="1"/>
      <c r="J59041" s="110"/>
    </row>
    <row r="59042" spans="9:10" x14ac:dyDescent="0.25">
      <c r="I59042" s="1"/>
      <c r="J59042" s="110"/>
    </row>
    <row r="59043" spans="9:10" x14ac:dyDescent="0.25">
      <c r="I59043" s="1"/>
      <c r="J59043" s="110"/>
    </row>
    <row r="59044" spans="9:10" x14ac:dyDescent="0.25">
      <c r="I59044" s="1"/>
      <c r="J59044" s="110"/>
    </row>
    <row r="59045" spans="9:10" x14ac:dyDescent="0.25">
      <c r="I59045" s="1"/>
      <c r="J59045" s="110"/>
    </row>
    <row r="59046" spans="9:10" x14ac:dyDescent="0.25">
      <c r="I59046" s="1"/>
      <c r="J59046" s="110"/>
    </row>
    <row r="59047" spans="9:10" x14ac:dyDescent="0.25">
      <c r="I59047" s="1"/>
      <c r="J59047" s="110"/>
    </row>
    <row r="59048" spans="9:10" x14ac:dyDescent="0.25">
      <c r="I59048" s="1"/>
      <c r="J59048" s="110"/>
    </row>
    <row r="59049" spans="9:10" x14ac:dyDescent="0.25">
      <c r="I59049" s="1"/>
      <c r="J59049" s="110"/>
    </row>
    <row r="59050" spans="9:10" x14ac:dyDescent="0.25">
      <c r="I59050" s="1"/>
      <c r="J59050" s="110"/>
    </row>
    <row r="59051" spans="9:10" x14ac:dyDescent="0.25">
      <c r="I59051" s="1"/>
      <c r="J59051" s="110"/>
    </row>
    <row r="59052" spans="9:10" x14ac:dyDescent="0.25">
      <c r="I59052" s="1"/>
      <c r="J59052" s="110"/>
    </row>
    <row r="59053" spans="9:10" x14ac:dyDescent="0.25">
      <c r="I59053" s="1"/>
      <c r="J59053" s="110"/>
    </row>
    <row r="59054" spans="9:10" x14ac:dyDescent="0.25">
      <c r="I59054" s="1"/>
      <c r="J59054" s="110"/>
    </row>
    <row r="59055" spans="9:10" x14ac:dyDescent="0.25">
      <c r="I59055" s="1"/>
      <c r="J59055" s="110"/>
    </row>
    <row r="59056" spans="9:10" x14ac:dyDescent="0.25">
      <c r="I59056" s="1"/>
      <c r="J59056" s="110"/>
    </row>
    <row r="59057" spans="9:10" x14ac:dyDescent="0.25">
      <c r="I59057" s="1"/>
      <c r="J59057" s="110"/>
    </row>
    <row r="59058" spans="9:10" x14ac:dyDescent="0.25">
      <c r="I59058" s="1"/>
      <c r="J59058" s="110"/>
    </row>
    <row r="59059" spans="9:10" x14ac:dyDescent="0.25">
      <c r="I59059" s="1"/>
      <c r="J59059" s="110"/>
    </row>
    <row r="59060" spans="9:10" x14ac:dyDescent="0.25">
      <c r="I59060" s="1"/>
      <c r="J59060" s="110"/>
    </row>
    <row r="59061" spans="9:10" x14ac:dyDescent="0.25">
      <c r="I59061" s="1"/>
      <c r="J59061" s="110"/>
    </row>
    <row r="59062" spans="9:10" x14ac:dyDescent="0.25">
      <c r="I59062" s="1"/>
      <c r="J59062" s="110"/>
    </row>
    <row r="59063" spans="9:10" x14ac:dyDescent="0.25">
      <c r="I59063" s="1"/>
      <c r="J59063" s="110"/>
    </row>
    <row r="59064" spans="9:10" x14ac:dyDescent="0.25">
      <c r="I59064" s="1"/>
      <c r="J59064" s="110"/>
    </row>
    <row r="59065" spans="9:10" x14ac:dyDescent="0.25">
      <c r="I59065" s="1"/>
      <c r="J59065" s="110"/>
    </row>
    <row r="59066" spans="9:10" x14ac:dyDescent="0.25">
      <c r="I59066" s="1"/>
      <c r="J59066" s="110"/>
    </row>
    <row r="59067" spans="9:10" x14ac:dyDescent="0.25">
      <c r="I59067" s="1"/>
      <c r="J59067" s="110"/>
    </row>
    <row r="59068" spans="9:10" x14ac:dyDescent="0.25">
      <c r="I59068" s="1"/>
      <c r="J59068" s="110"/>
    </row>
    <row r="59069" spans="9:10" x14ac:dyDescent="0.25">
      <c r="I59069" s="1"/>
      <c r="J59069" s="110"/>
    </row>
    <row r="59070" spans="9:10" x14ac:dyDescent="0.25">
      <c r="I59070" s="1"/>
      <c r="J59070" s="110"/>
    </row>
    <row r="59071" spans="9:10" x14ac:dyDescent="0.25">
      <c r="I59071" s="1"/>
      <c r="J59071" s="110"/>
    </row>
    <row r="59072" spans="9:10" x14ac:dyDescent="0.25">
      <c r="I59072" s="1"/>
      <c r="J59072" s="110"/>
    </row>
    <row r="59073" spans="9:10" x14ac:dyDescent="0.25">
      <c r="I59073" s="1"/>
      <c r="J59073" s="110"/>
    </row>
    <row r="59074" spans="9:10" x14ac:dyDescent="0.25">
      <c r="I59074" s="1"/>
      <c r="J59074" s="110"/>
    </row>
    <row r="59075" spans="9:10" x14ac:dyDescent="0.25">
      <c r="I59075" s="1"/>
      <c r="J59075" s="110"/>
    </row>
    <row r="59076" spans="9:10" x14ac:dyDescent="0.25">
      <c r="I59076" s="1"/>
      <c r="J59076" s="110"/>
    </row>
    <row r="59077" spans="9:10" x14ac:dyDescent="0.25">
      <c r="I59077" s="1"/>
      <c r="J59077" s="110"/>
    </row>
    <row r="59078" spans="9:10" x14ac:dyDescent="0.25">
      <c r="I59078" s="1"/>
      <c r="J59078" s="110"/>
    </row>
    <row r="59079" spans="9:10" x14ac:dyDescent="0.25">
      <c r="I59079" s="1"/>
      <c r="J59079" s="110"/>
    </row>
    <row r="59080" spans="9:10" x14ac:dyDescent="0.25">
      <c r="I59080" s="1"/>
      <c r="J59080" s="110"/>
    </row>
    <row r="59081" spans="9:10" x14ac:dyDescent="0.25">
      <c r="I59081" s="1"/>
      <c r="J59081" s="110"/>
    </row>
    <row r="59082" spans="9:10" x14ac:dyDescent="0.25">
      <c r="I59082" s="1"/>
      <c r="J59082" s="110"/>
    </row>
    <row r="59083" spans="9:10" x14ac:dyDescent="0.25">
      <c r="I59083" s="1"/>
      <c r="J59083" s="110"/>
    </row>
    <row r="59084" spans="9:10" x14ac:dyDescent="0.25">
      <c r="I59084" s="1"/>
      <c r="J59084" s="110"/>
    </row>
    <row r="59085" spans="9:10" x14ac:dyDescent="0.25">
      <c r="I59085" s="1"/>
      <c r="J59085" s="110"/>
    </row>
    <row r="59086" spans="9:10" x14ac:dyDescent="0.25">
      <c r="I59086" s="1"/>
      <c r="J59086" s="110"/>
    </row>
    <row r="59087" spans="9:10" x14ac:dyDescent="0.25">
      <c r="I59087" s="1"/>
      <c r="J59087" s="110"/>
    </row>
    <row r="59088" spans="9:10" x14ac:dyDescent="0.25">
      <c r="I59088" s="1"/>
      <c r="J59088" s="110"/>
    </row>
    <row r="59089" spans="9:10" x14ac:dyDescent="0.25">
      <c r="I59089" s="1"/>
      <c r="J59089" s="110"/>
    </row>
    <row r="59090" spans="9:10" x14ac:dyDescent="0.25">
      <c r="I59090" s="1"/>
      <c r="J59090" s="110"/>
    </row>
    <row r="59091" spans="9:10" x14ac:dyDescent="0.25">
      <c r="I59091" s="1"/>
      <c r="J59091" s="110"/>
    </row>
    <row r="59092" spans="9:10" x14ac:dyDescent="0.25">
      <c r="I59092" s="1"/>
      <c r="J59092" s="110"/>
    </row>
    <row r="59093" spans="9:10" x14ac:dyDescent="0.25">
      <c r="I59093" s="1"/>
      <c r="J59093" s="110"/>
    </row>
    <row r="59094" spans="9:10" x14ac:dyDescent="0.25">
      <c r="I59094" s="1"/>
      <c r="J59094" s="110"/>
    </row>
    <row r="59095" spans="9:10" x14ac:dyDescent="0.25">
      <c r="I59095" s="1"/>
      <c r="J59095" s="110"/>
    </row>
    <row r="59096" spans="9:10" x14ac:dyDescent="0.25">
      <c r="I59096" s="1"/>
      <c r="J59096" s="110"/>
    </row>
    <row r="59097" spans="9:10" x14ac:dyDescent="0.25">
      <c r="I59097" s="1"/>
      <c r="J59097" s="110"/>
    </row>
    <row r="59098" spans="9:10" x14ac:dyDescent="0.25">
      <c r="I59098" s="1"/>
      <c r="J59098" s="110"/>
    </row>
    <row r="59099" spans="9:10" x14ac:dyDescent="0.25">
      <c r="I59099" s="1"/>
      <c r="J59099" s="110"/>
    </row>
    <row r="59100" spans="9:10" x14ac:dyDescent="0.25">
      <c r="I59100" s="1"/>
      <c r="J59100" s="110"/>
    </row>
    <row r="59101" spans="9:10" x14ac:dyDescent="0.25">
      <c r="I59101" s="1"/>
      <c r="J59101" s="110"/>
    </row>
    <row r="59102" spans="9:10" x14ac:dyDescent="0.25">
      <c r="I59102" s="1"/>
      <c r="J59102" s="110"/>
    </row>
    <row r="59103" spans="9:10" x14ac:dyDescent="0.25">
      <c r="I59103" s="1"/>
      <c r="J59103" s="110"/>
    </row>
    <row r="59104" spans="9:10" x14ac:dyDescent="0.25">
      <c r="I59104" s="1"/>
      <c r="J59104" s="110"/>
    </row>
    <row r="59105" spans="9:10" x14ac:dyDescent="0.25">
      <c r="I59105" s="1"/>
      <c r="J59105" s="110"/>
    </row>
    <row r="59106" spans="9:10" x14ac:dyDescent="0.25">
      <c r="I59106" s="1"/>
      <c r="J59106" s="110"/>
    </row>
    <row r="59107" spans="9:10" x14ac:dyDescent="0.25">
      <c r="I59107" s="1"/>
      <c r="J59107" s="110"/>
    </row>
    <row r="59108" spans="9:10" x14ac:dyDescent="0.25">
      <c r="I59108" s="1"/>
      <c r="J59108" s="110"/>
    </row>
    <row r="59109" spans="9:10" x14ac:dyDescent="0.25">
      <c r="I59109" s="1"/>
      <c r="J59109" s="110"/>
    </row>
    <row r="59110" spans="9:10" x14ac:dyDescent="0.25">
      <c r="I59110" s="1"/>
      <c r="J59110" s="110"/>
    </row>
    <row r="59111" spans="9:10" x14ac:dyDescent="0.25">
      <c r="I59111" s="1"/>
      <c r="J59111" s="110"/>
    </row>
    <row r="59112" spans="9:10" x14ac:dyDescent="0.25">
      <c r="I59112" s="1"/>
      <c r="J59112" s="110"/>
    </row>
    <row r="59113" spans="9:10" x14ac:dyDescent="0.25">
      <c r="I59113" s="1"/>
      <c r="J59113" s="110"/>
    </row>
    <row r="59114" spans="9:10" x14ac:dyDescent="0.25">
      <c r="I59114" s="1"/>
      <c r="J59114" s="110"/>
    </row>
    <row r="59115" spans="9:10" x14ac:dyDescent="0.25">
      <c r="I59115" s="1"/>
      <c r="J59115" s="110"/>
    </row>
    <row r="59116" spans="9:10" x14ac:dyDescent="0.25">
      <c r="I59116" s="1"/>
      <c r="J59116" s="110"/>
    </row>
    <row r="59117" spans="9:10" x14ac:dyDescent="0.25">
      <c r="I59117" s="1"/>
      <c r="J59117" s="110"/>
    </row>
    <row r="59118" spans="9:10" x14ac:dyDescent="0.25">
      <c r="I59118" s="1"/>
      <c r="J59118" s="110"/>
    </row>
    <row r="59119" spans="9:10" x14ac:dyDescent="0.25">
      <c r="I59119" s="1"/>
      <c r="J59119" s="110"/>
    </row>
    <row r="59120" spans="9:10" x14ac:dyDescent="0.25">
      <c r="I59120" s="1"/>
      <c r="J59120" s="110"/>
    </row>
    <row r="59121" spans="9:10" x14ac:dyDescent="0.25">
      <c r="I59121" s="1"/>
      <c r="J59121" s="110"/>
    </row>
    <row r="59122" spans="9:10" x14ac:dyDescent="0.25">
      <c r="I59122" s="1"/>
      <c r="J59122" s="110"/>
    </row>
    <row r="59123" spans="9:10" x14ac:dyDescent="0.25">
      <c r="I59123" s="1"/>
      <c r="J59123" s="110"/>
    </row>
    <row r="59124" spans="9:10" x14ac:dyDescent="0.25">
      <c r="I59124" s="1"/>
      <c r="J59124" s="110"/>
    </row>
    <row r="59125" spans="9:10" x14ac:dyDescent="0.25">
      <c r="I59125" s="1"/>
      <c r="J59125" s="110"/>
    </row>
    <row r="59126" spans="9:10" x14ac:dyDescent="0.25">
      <c r="I59126" s="1"/>
      <c r="J59126" s="110"/>
    </row>
    <row r="59127" spans="9:10" x14ac:dyDescent="0.25">
      <c r="I59127" s="1"/>
      <c r="J59127" s="110"/>
    </row>
    <row r="59128" spans="9:10" x14ac:dyDescent="0.25">
      <c r="I59128" s="1"/>
      <c r="J59128" s="110"/>
    </row>
    <row r="59129" spans="9:10" x14ac:dyDescent="0.25">
      <c r="I59129" s="1"/>
      <c r="J59129" s="110"/>
    </row>
    <row r="59130" spans="9:10" x14ac:dyDescent="0.25">
      <c r="I59130" s="1"/>
      <c r="J59130" s="110"/>
    </row>
    <row r="59131" spans="9:10" x14ac:dyDescent="0.25">
      <c r="I59131" s="1"/>
      <c r="J59131" s="110"/>
    </row>
    <row r="59132" spans="9:10" x14ac:dyDescent="0.25">
      <c r="I59132" s="1"/>
      <c r="J59132" s="110"/>
    </row>
    <row r="59133" spans="9:10" x14ac:dyDescent="0.25">
      <c r="I59133" s="1"/>
      <c r="J59133" s="110"/>
    </row>
    <row r="59134" spans="9:10" x14ac:dyDescent="0.25">
      <c r="I59134" s="1"/>
      <c r="J59134" s="110"/>
    </row>
    <row r="59135" spans="9:10" x14ac:dyDescent="0.25">
      <c r="I59135" s="1"/>
      <c r="J59135" s="110"/>
    </row>
    <row r="59136" spans="9:10" x14ac:dyDescent="0.25">
      <c r="I59136" s="1"/>
      <c r="J59136" s="110"/>
    </row>
    <row r="59137" spans="9:10" x14ac:dyDescent="0.25">
      <c r="I59137" s="1"/>
      <c r="J59137" s="110"/>
    </row>
    <row r="59138" spans="9:10" x14ac:dyDescent="0.25">
      <c r="I59138" s="1"/>
      <c r="J59138" s="110"/>
    </row>
    <row r="59139" spans="9:10" x14ac:dyDescent="0.25">
      <c r="I59139" s="1"/>
      <c r="J59139" s="110"/>
    </row>
    <row r="59140" spans="9:10" x14ac:dyDescent="0.25">
      <c r="I59140" s="1"/>
      <c r="J59140" s="110"/>
    </row>
    <row r="59141" spans="9:10" x14ac:dyDescent="0.25">
      <c r="I59141" s="1"/>
      <c r="J59141" s="110"/>
    </row>
    <row r="59142" spans="9:10" x14ac:dyDescent="0.25">
      <c r="I59142" s="1"/>
      <c r="J59142" s="110"/>
    </row>
    <row r="59143" spans="9:10" x14ac:dyDescent="0.25">
      <c r="I59143" s="1"/>
      <c r="J59143" s="110"/>
    </row>
    <row r="59144" spans="9:10" x14ac:dyDescent="0.25">
      <c r="I59144" s="1"/>
      <c r="J59144" s="110"/>
    </row>
    <row r="59145" spans="9:10" x14ac:dyDescent="0.25">
      <c r="I59145" s="1"/>
      <c r="J59145" s="110"/>
    </row>
    <row r="59146" spans="9:10" x14ac:dyDescent="0.25">
      <c r="I59146" s="1"/>
      <c r="J59146" s="110"/>
    </row>
    <row r="59147" spans="9:10" x14ac:dyDescent="0.25">
      <c r="I59147" s="1"/>
      <c r="J59147" s="110"/>
    </row>
    <row r="59148" spans="9:10" x14ac:dyDescent="0.25">
      <c r="I59148" s="1"/>
      <c r="J59148" s="110"/>
    </row>
    <row r="59149" spans="9:10" x14ac:dyDescent="0.25">
      <c r="I59149" s="1"/>
      <c r="J59149" s="110"/>
    </row>
    <row r="59150" spans="9:10" x14ac:dyDescent="0.25">
      <c r="I59150" s="1"/>
      <c r="J59150" s="110"/>
    </row>
    <row r="59151" spans="9:10" x14ac:dyDescent="0.25">
      <c r="I59151" s="1"/>
      <c r="J59151" s="110"/>
    </row>
    <row r="59152" spans="9:10" x14ac:dyDescent="0.25">
      <c r="I59152" s="1"/>
      <c r="J59152" s="110"/>
    </row>
    <row r="59153" spans="9:10" x14ac:dyDescent="0.25">
      <c r="I59153" s="1"/>
      <c r="J59153" s="110"/>
    </row>
    <row r="59154" spans="9:10" x14ac:dyDescent="0.25">
      <c r="I59154" s="1"/>
      <c r="J59154" s="110"/>
    </row>
    <row r="59155" spans="9:10" x14ac:dyDescent="0.25">
      <c r="I59155" s="1"/>
      <c r="J59155" s="110"/>
    </row>
    <row r="59156" spans="9:10" x14ac:dyDescent="0.25">
      <c r="I59156" s="1"/>
      <c r="J59156" s="110"/>
    </row>
    <row r="59157" spans="9:10" x14ac:dyDescent="0.25">
      <c r="I59157" s="1"/>
      <c r="J59157" s="110"/>
    </row>
    <row r="59158" spans="9:10" x14ac:dyDescent="0.25">
      <c r="I59158" s="1"/>
      <c r="J59158" s="110"/>
    </row>
    <row r="59159" spans="9:10" x14ac:dyDescent="0.25">
      <c r="I59159" s="1"/>
      <c r="J59159" s="110"/>
    </row>
    <row r="59160" spans="9:10" x14ac:dyDescent="0.25">
      <c r="I59160" s="1"/>
      <c r="J59160" s="110"/>
    </row>
    <row r="59161" spans="9:10" x14ac:dyDescent="0.25">
      <c r="I59161" s="1"/>
      <c r="J59161" s="110"/>
    </row>
    <row r="59162" spans="9:10" x14ac:dyDescent="0.25">
      <c r="I59162" s="1"/>
      <c r="J59162" s="110"/>
    </row>
    <row r="59163" spans="9:10" x14ac:dyDescent="0.25">
      <c r="I59163" s="1"/>
      <c r="J59163" s="110"/>
    </row>
    <row r="59164" spans="9:10" x14ac:dyDescent="0.25">
      <c r="I59164" s="1"/>
      <c r="J59164" s="110"/>
    </row>
    <row r="59165" spans="9:10" x14ac:dyDescent="0.25">
      <c r="I59165" s="1"/>
      <c r="J59165" s="110"/>
    </row>
    <row r="59166" spans="9:10" x14ac:dyDescent="0.25">
      <c r="I59166" s="1"/>
      <c r="J59166" s="110"/>
    </row>
    <row r="59167" spans="9:10" x14ac:dyDescent="0.25">
      <c r="I59167" s="1"/>
      <c r="J59167" s="110"/>
    </row>
    <row r="59168" spans="9:10" x14ac:dyDescent="0.25">
      <c r="I59168" s="1"/>
      <c r="J59168" s="110"/>
    </row>
    <row r="59169" spans="9:10" x14ac:dyDescent="0.25">
      <c r="I59169" s="1"/>
      <c r="J59169" s="110"/>
    </row>
    <row r="59170" spans="9:10" x14ac:dyDescent="0.25">
      <c r="I59170" s="1"/>
      <c r="J59170" s="110"/>
    </row>
    <row r="59171" spans="9:10" x14ac:dyDescent="0.25">
      <c r="I59171" s="1"/>
      <c r="J59171" s="110"/>
    </row>
    <row r="59172" spans="9:10" x14ac:dyDescent="0.25">
      <c r="I59172" s="1"/>
      <c r="J59172" s="110"/>
    </row>
    <row r="59173" spans="9:10" x14ac:dyDescent="0.25">
      <c r="I59173" s="1"/>
      <c r="J59173" s="110"/>
    </row>
    <row r="59174" spans="9:10" x14ac:dyDescent="0.25">
      <c r="I59174" s="1"/>
      <c r="J59174" s="110"/>
    </row>
    <row r="59175" spans="9:10" x14ac:dyDescent="0.25">
      <c r="I59175" s="1"/>
      <c r="J59175" s="110"/>
    </row>
    <row r="59176" spans="9:10" x14ac:dyDescent="0.25">
      <c r="I59176" s="1"/>
      <c r="J59176" s="110"/>
    </row>
    <row r="59177" spans="9:10" x14ac:dyDescent="0.25">
      <c r="I59177" s="1"/>
      <c r="J59177" s="110"/>
    </row>
    <row r="59178" spans="9:10" x14ac:dyDescent="0.25">
      <c r="I59178" s="1"/>
      <c r="J59178" s="110"/>
    </row>
    <row r="59179" spans="9:10" x14ac:dyDescent="0.25">
      <c r="I59179" s="1"/>
      <c r="J59179" s="110"/>
    </row>
    <row r="59180" spans="9:10" x14ac:dyDescent="0.25">
      <c r="I59180" s="1"/>
      <c r="J59180" s="110"/>
    </row>
    <row r="59181" spans="9:10" x14ac:dyDescent="0.25">
      <c r="I59181" s="1"/>
      <c r="J59181" s="110"/>
    </row>
    <row r="59182" spans="9:10" x14ac:dyDescent="0.25">
      <c r="I59182" s="1"/>
      <c r="J59182" s="110"/>
    </row>
    <row r="59183" spans="9:10" x14ac:dyDescent="0.25">
      <c r="I59183" s="1"/>
      <c r="J59183" s="110"/>
    </row>
    <row r="59184" spans="9:10" x14ac:dyDescent="0.25">
      <c r="I59184" s="1"/>
      <c r="J59184" s="110"/>
    </row>
    <row r="59185" spans="9:10" x14ac:dyDescent="0.25">
      <c r="I59185" s="1"/>
      <c r="J59185" s="110"/>
    </row>
    <row r="59186" spans="9:10" x14ac:dyDescent="0.25">
      <c r="I59186" s="1"/>
      <c r="J59186" s="110"/>
    </row>
    <row r="59187" spans="9:10" x14ac:dyDescent="0.25">
      <c r="I59187" s="1"/>
      <c r="J59187" s="110"/>
    </row>
    <row r="59188" spans="9:10" x14ac:dyDescent="0.25">
      <c r="I59188" s="1"/>
      <c r="J59188" s="110"/>
    </row>
    <row r="59189" spans="9:10" x14ac:dyDescent="0.25">
      <c r="I59189" s="1"/>
      <c r="J59189" s="110"/>
    </row>
    <row r="59190" spans="9:10" x14ac:dyDescent="0.25">
      <c r="I59190" s="1"/>
      <c r="J59190" s="110"/>
    </row>
    <row r="59191" spans="9:10" x14ac:dyDescent="0.25">
      <c r="I59191" s="1"/>
      <c r="J59191" s="110"/>
    </row>
    <row r="59192" spans="9:10" x14ac:dyDescent="0.25">
      <c r="I59192" s="1"/>
      <c r="J59192" s="110"/>
    </row>
    <row r="59193" spans="9:10" x14ac:dyDescent="0.25">
      <c r="I59193" s="1"/>
      <c r="J59193" s="110"/>
    </row>
    <row r="59194" spans="9:10" x14ac:dyDescent="0.25">
      <c r="I59194" s="1"/>
      <c r="J59194" s="110"/>
    </row>
    <row r="59195" spans="9:10" x14ac:dyDescent="0.25">
      <c r="I59195" s="1"/>
      <c r="J59195" s="110"/>
    </row>
    <row r="59196" spans="9:10" x14ac:dyDescent="0.25">
      <c r="I59196" s="1"/>
      <c r="J59196" s="110"/>
    </row>
    <row r="59197" spans="9:10" x14ac:dyDescent="0.25">
      <c r="I59197" s="1"/>
      <c r="J59197" s="110"/>
    </row>
    <row r="59198" spans="9:10" x14ac:dyDescent="0.25">
      <c r="I59198" s="1"/>
      <c r="J59198" s="110"/>
    </row>
    <row r="59199" spans="9:10" x14ac:dyDescent="0.25">
      <c r="I59199" s="1"/>
      <c r="J59199" s="110"/>
    </row>
    <row r="59200" spans="9:10" x14ac:dyDescent="0.25">
      <c r="I59200" s="1"/>
      <c r="J59200" s="110"/>
    </row>
    <row r="59201" spans="9:10" x14ac:dyDescent="0.25">
      <c r="I59201" s="1"/>
      <c r="J59201" s="110"/>
    </row>
    <row r="59202" spans="9:10" x14ac:dyDescent="0.25">
      <c r="I59202" s="1"/>
      <c r="J59202" s="110"/>
    </row>
    <row r="59203" spans="9:10" x14ac:dyDescent="0.25">
      <c r="I59203" s="1"/>
      <c r="J59203" s="110"/>
    </row>
    <row r="59204" spans="9:10" x14ac:dyDescent="0.25">
      <c r="I59204" s="1"/>
      <c r="J59204" s="110"/>
    </row>
    <row r="59205" spans="9:10" x14ac:dyDescent="0.25">
      <c r="I59205" s="1"/>
      <c r="J59205" s="110"/>
    </row>
    <row r="59206" spans="9:10" x14ac:dyDescent="0.25">
      <c r="I59206" s="1"/>
      <c r="J59206" s="110"/>
    </row>
    <row r="59207" spans="9:10" x14ac:dyDescent="0.25">
      <c r="I59207" s="1"/>
      <c r="J59207" s="110"/>
    </row>
    <row r="59208" spans="9:10" x14ac:dyDescent="0.25">
      <c r="I59208" s="1"/>
      <c r="J59208" s="110"/>
    </row>
    <row r="59209" spans="9:10" x14ac:dyDescent="0.25">
      <c r="I59209" s="1"/>
      <c r="J59209" s="110"/>
    </row>
    <row r="59210" spans="9:10" x14ac:dyDescent="0.25">
      <c r="I59210" s="1"/>
      <c r="J59210" s="110"/>
    </row>
    <row r="59211" spans="9:10" x14ac:dyDescent="0.25">
      <c r="I59211" s="1"/>
      <c r="J59211" s="110"/>
    </row>
    <row r="59212" spans="9:10" x14ac:dyDescent="0.25">
      <c r="I59212" s="1"/>
      <c r="J59212" s="110"/>
    </row>
    <row r="59213" spans="9:10" x14ac:dyDescent="0.25">
      <c r="I59213" s="1"/>
      <c r="J59213" s="110"/>
    </row>
    <row r="59214" spans="9:10" x14ac:dyDescent="0.25">
      <c r="I59214" s="1"/>
      <c r="J59214" s="110"/>
    </row>
    <row r="59215" spans="9:10" x14ac:dyDescent="0.25">
      <c r="I59215" s="1"/>
      <c r="J59215" s="110"/>
    </row>
    <row r="59216" spans="9:10" x14ac:dyDescent="0.25">
      <c r="I59216" s="1"/>
      <c r="J59216" s="110"/>
    </row>
    <row r="59217" spans="9:10" x14ac:dyDescent="0.25">
      <c r="I59217" s="1"/>
      <c r="J59217" s="110"/>
    </row>
    <row r="59218" spans="9:10" x14ac:dyDescent="0.25">
      <c r="I59218" s="1"/>
      <c r="J59218" s="110"/>
    </row>
    <row r="59219" spans="9:10" x14ac:dyDescent="0.25">
      <c r="I59219" s="1"/>
      <c r="J59219" s="110"/>
    </row>
    <row r="59220" spans="9:10" x14ac:dyDescent="0.25">
      <c r="I59220" s="1"/>
      <c r="J59220" s="110"/>
    </row>
    <row r="59221" spans="9:10" x14ac:dyDescent="0.25">
      <c r="I59221" s="1"/>
      <c r="J59221" s="110"/>
    </row>
    <row r="59222" spans="9:10" x14ac:dyDescent="0.25">
      <c r="I59222" s="1"/>
      <c r="J59222" s="110"/>
    </row>
    <row r="59223" spans="9:10" x14ac:dyDescent="0.25">
      <c r="I59223" s="1"/>
      <c r="J59223" s="110"/>
    </row>
    <row r="59224" spans="9:10" x14ac:dyDescent="0.25">
      <c r="I59224" s="1"/>
      <c r="J59224" s="110"/>
    </row>
    <row r="59225" spans="9:10" x14ac:dyDescent="0.25">
      <c r="I59225" s="1"/>
      <c r="J59225" s="110"/>
    </row>
    <row r="59226" spans="9:10" x14ac:dyDescent="0.25">
      <c r="I59226" s="1"/>
      <c r="J59226" s="110"/>
    </row>
    <row r="59227" spans="9:10" x14ac:dyDescent="0.25">
      <c r="I59227" s="1"/>
      <c r="J59227" s="110"/>
    </row>
    <row r="59228" spans="9:10" x14ac:dyDescent="0.25">
      <c r="I59228" s="1"/>
      <c r="J59228" s="110"/>
    </row>
    <row r="59229" spans="9:10" x14ac:dyDescent="0.25">
      <c r="I59229" s="1"/>
      <c r="J59229" s="110"/>
    </row>
    <row r="59230" spans="9:10" x14ac:dyDescent="0.25">
      <c r="I59230" s="1"/>
      <c r="J59230" s="110"/>
    </row>
    <row r="59231" spans="9:10" x14ac:dyDescent="0.25">
      <c r="I59231" s="1"/>
      <c r="J59231" s="110"/>
    </row>
    <row r="59232" spans="9:10" x14ac:dyDescent="0.25">
      <c r="I59232" s="1"/>
      <c r="J59232" s="110"/>
    </row>
    <row r="59233" spans="9:10" x14ac:dyDescent="0.25">
      <c r="I59233" s="1"/>
      <c r="J59233" s="110"/>
    </row>
    <row r="59234" spans="9:10" x14ac:dyDescent="0.25">
      <c r="I59234" s="1"/>
      <c r="J59234" s="110"/>
    </row>
    <row r="59235" spans="9:10" x14ac:dyDescent="0.25">
      <c r="I59235" s="1"/>
      <c r="J59235" s="110"/>
    </row>
    <row r="59236" spans="9:10" x14ac:dyDescent="0.25">
      <c r="I59236" s="1"/>
      <c r="J59236" s="110"/>
    </row>
    <row r="59237" spans="9:10" x14ac:dyDescent="0.25">
      <c r="I59237" s="1"/>
      <c r="J59237" s="110"/>
    </row>
    <row r="59238" spans="9:10" x14ac:dyDescent="0.25">
      <c r="I59238" s="1"/>
      <c r="J59238" s="110"/>
    </row>
    <row r="59239" spans="9:10" x14ac:dyDescent="0.25">
      <c r="I59239" s="1"/>
      <c r="J59239" s="110"/>
    </row>
    <row r="59240" spans="9:10" x14ac:dyDescent="0.25">
      <c r="I59240" s="1"/>
      <c r="J59240" s="110"/>
    </row>
    <row r="59241" spans="9:10" x14ac:dyDescent="0.25">
      <c r="I59241" s="1"/>
      <c r="J59241" s="110"/>
    </row>
    <row r="59242" spans="9:10" x14ac:dyDescent="0.25">
      <c r="I59242" s="1"/>
      <c r="J59242" s="110"/>
    </row>
    <row r="59243" spans="9:10" x14ac:dyDescent="0.25">
      <c r="I59243" s="1"/>
      <c r="J59243" s="110"/>
    </row>
    <row r="59244" spans="9:10" x14ac:dyDescent="0.25">
      <c r="I59244" s="1"/>
      <c r="J59244" s="110"/>
    </row>
    <row r="59245" spans="9:10" x14ac:dyDescent="0.25">
      <c r="I59245" s="1"/>
      <c r="J59245" s="110"/>
    </row>
    <row r="59246" spans="9:10" x14ac:dyDescent="0.25">
      <c r="I59246" s="1"/>
      <c r="J59246" s="110"/>
    </row>
    <row r="59247" spans="9:10" x14ac:dyDescent="0.25">
      <c r="I59247" s="1"/>
      <c r="J59247" s="110"/>
    </row>
    <row r="59248" spans="9:10" x14ac:dyDescent="0.25">
      <c r="I59248" s="1"/>
      <c r="J59248" s="110"/>
    </row>
    <row r="59249" spans="9:10" x14ac:dyDescent="0.25">
      <c r="I59249" s="1"/>
      <c r="J59249" s="110"/>
    </row>
    <row r="59250" spans="9:10" x14ac:dyDescent="0.25">
      <c r="I59250" s="1"/>
      <c r="J59250" s="110"/>
    </row>
    <row r="59251" spans="9:10" x14ac:dyDescent="0.25">
      <c r="I59251" s="1"/>
      <c r="J59251" s="110"/>
    </row>
    <row r="59252" spans="9:10" x14ac:dyDescent="0.25">
      <c r="I59252" s="1"/>
      <c r="J59252" s="110"/>
    </row>
    <row r="59253" spans="9:10" x14ac:dyDescent="0.25">
      <c r="I59253" s="1"/>
      <c r="J59253" s="110"/>
    </row>
    <row r="59254" spans="9:10" x14ac:dyDescent="0.25">
      <c r="I59254" s="1"/>
      <c r="J59254" s="110"/>
    </row>
    <row r="59255" spans="9:10" x14ac:dyDescent="0.25">
      <c r="I59255" s="1"/>
      <c r="J59255" s="110"/>
    </row>
    <row r="59256" spans="9:10" x14ac:dyDescent="0.25">
      <c r="I59256" s="1"/>
      <c r="J59256" s="110"/>
    </row>
    <row r="59257" spans="9:10" x14ac:dyDescent="0.25">
      <c r="I59257" s="1"/>
      <c r="J59257" s="110"/>
    </row>
    <row r="59258" spans="9:10" x14ac:dyDescent="0.25">
      <c r="I59258" s="1"/>
      <c r="J59258" s="110"/>
    </row>
    <row r="59259" spans="9:10" x14ac:dyDescent="0.25">
      <c r="I59259" s="1"/>
      <c r="J59259" s="110"/>
    </row>
    <row r="59260" spans="9:10" x14ac:dyDescent="0.25">
      <c r="I59260" s="1"/>
      <c r="J59260" s="110"/>
    </row>
    <row r="59261" spans="9:10" x14ac:dyDescent="0.25">
      <c r="I59261" s="1"/>
      <c r="J59261" s="110"/>
    </row>
    <row r="59262" spans="9:10" x14ac:dyDescent="0.25">
      <c r="I59262" s="1"/>
      <c r="J59262" s="110"/>
    </row>
    <row r="59263" spans="9:10" x14ac:dyDescent="0.25">
      <c r="I59263" s="1"/>
      <c r="J59263" s="110"/>
    </row>
    <row r="59264" spans="9:10" x14ac:dyDescent="0.25">
      <c r="I59264" s="1"/>
      <c r="J59264" s="110"/>
    </row>
    <row r="59265" spans="9:10" x14ac:dyDescent="0.25">
      <c r="I59265" s="1"/>
      <c r="J59265" s="110"/>
    </row>
    <row r="59266" spans="9:10" x14ac:dyDescent="0.25">
      <c r="I59266" s="1"/>
      <c r="J59266" s="110"/>
    </row>
    <row r="59267" spans="9:10" x14ac:dyDescent="0.25">
      <c r="I59267" s="1"/>
      <c r="J59267" s="110"/>
    </row>
    <row r="59268" spans="9:10" x14ac:dyDescent="0.25">
      <c r="I59268" s="1"/>
      <c r="J59268" s="110"/>
    </row>
    <row r="59269" spans="9:10" x14ac:dyDescent="0.25">
      <c r="I59269" s="1"/>
      <c r="J59269" s="110"/>
    </row>
    <row r="59270" spans="9:10" x14ac:dyDescent="0.25">
      <c r="I59270" s="1"/>
      <c r="J59270" s="110"/>
    </row>
    <row r="59271" spans="9:10" x14ac:dyDescent="0.25">
      <c r="I59271" s="1"/>
      <c r="J59271" s="110"/>
    </row>
    <row r="59272" spans="9:10" x14ac:dyDescent="0.25">
      <c r="I59272" s="1"/>
      <c r="J59272" s="110"/>
    </row>
    <row r="59273" spans="9:10" x14ac:dyDescent="0.25">
      <c r="I59273" s="1"/>
      <c r="J59273" s="110"/>
    </row>
    <row r="59274" spans="9:10" x14ac:dyDescent="0.25">
      <c r="I59274" s="1"/>
      <c r="J59274" s="110"/>
    </row>
    <row r="59275" spans="9:10" x14ac:dyDescent="0.25">
      <c r="I59275" s="1"/>
      <c r="J59275" s="110"/>
    </row>
    <row r="59276" spans="9:10" x14ac:dyDescent="0.25">
      <c r="I59276" s="1"/>
      <c r="J59276" s="110"/>
    </row>
    <row r="59277" spans="9:10" x14ac:dyDescent="0.25">
      <c r="I59277" s="1"/>
      <c r="J59277" s="110"/>
    </row>
    <row r="59278" spans="9:10" x14ac:dyDescent="0.25">
      <c r="I59278" s="1"/>
      <c r="J59278" s="110"/>
    </row>
    <row r="59279" spans="9:10" x14ac:dyDescent="0.25">
      <c r="I59279" s="1"/>
      <c r="J59279" s="110"/>
    </row>
    <row r="59280" spans="9:10" x14ac:dyDescent="0.25">
      <c r="I59280" s="1"/>
      <c r="J59280" s="110"/>
    </row>
    <row r="59281" spans="9:10" x14ac:dyDescent="0.25">
      <c r="I59281" s="1"/>
      <c r="J59281" s="110"/>
    </row>
    <row r="59282" spans="9:10" x14ac:dyDescent="0.25">
      <c r="I59282" s="1"/>
      <c r="J59282" s="110"/>
    </row>
    <row r="59283" spans="9:10" x14ac:dyDescent="0.25">
      <c r="I59283" s="1"/>
      <c r="J59283" s="110"/>
    </row>
    <row r="59284" spans="9:10" x14ac:dyDescent="0.25">
      <c r="I59284" s="1"/>
      <c r="J59284" s="110"/>
    </row>
    <row r="59285" spans="9:10" x14ac:dyDescent="0.25">
      <c r="I59285" s="1"/>
      <c r="J59285" s="110"/>
    </row>
    <row r="59286" spans="9:10" x14ac:dyDescent="0.25">
      <c r="I59286" s="1"/>
      <c r="J59286" s="110"/>
    </row>
    <row r="59287" spans="9:10" x14ac:dyDescent="0.25">
      <c r="I59287" s="1"/>
      <c r="J59287" s="110"/>
    </row>
    <row r="59288" spans="9:10" x14ac:dyDescent="0.25">
      <c r="I59288" s="1"/>
      <c r="J59288" s="110"/>
    </row>
    <row r="59289" spans="9:10" x14ac:dyDescent="0.25">
      <c r="I59289" s="1"/>
      <c r="J59289" s="110"/>
    </row>
    <row r="59290" spans="9:10" x14ac:dyDescent="0.25">
      <c r="I59290" s="1"/>
      <c r="J59290" s="110"/>
    </row>
    <row r="59291" spans="9:10" x14ac:dyDescent="0.25">
      <c r="I59291" s="1"/>
      <c r="J59291" s="110"/>
    </row>
    <row r="59292" spans="9:10" x14ac:dyDescent="0.25">
      <c r="I59292" s="1"/>
      <c r="J59292" s="110"/>
    </row>
    <row r="59293" spans="9:10" x14ac:dyDescent="0.25">
      <c r="I59293" s="1"/>
      <c r="J59293" s="110"/>
    </row>
    <row r="59294" spans="9:10" x14ac:dyDescent="0.25">
      <c r="I59294" s="1"/>
      <c r="J59294" s="110"/>
    </row>
    <row r="59295" spans="9:10" x14ac:dyDescent="0.25">
      <c r="I59295" s="1"/>
      <c r="J59295" s="110"/>
    </row>
    <row r="59296" spans="9:10" x14ac:dyDescent="0.25">
      <c r="I59296" s="1"/>
      <c r="J59296" s="110"/>
    </row>
    <row r="59297" spans="9:10" x14ac:dyDescent="0.25">
      <c r="I59297" s="1"/>
      <c r="J59297" s="110"/>
    </row>
    <row r="59298" spans="9:10" x14ac:dyDescent="0.25">
      <c r="I59298" s="1"/>
      <c r="J59298" s="110"/>
    </row>
    <row r="59299" spans="9:10" x14ac:dyDescent="0.25">
      <c r="I59299" s="1"/>
      <c r="J59299" s="110"/>
    </row>
    <row r="59300" spans="9:10" x14ac:dyDescent="0.25">
      <c r="I59300" s="1"/>
      <c r="J59300" s="110"/>
    </row>
    <row r="59301" spans="9:10" x14ac:dyDescent="0.25">
      <c r="I59301" s="1"/>
      <c r="J59301" s="110"/>
    </row>
    <row r="59302" spans="9:10" x14ac:dyDescent="0.25">
      <c r="I59302" s="1"/>
      <c r="J59302" s="110"/>
    </row>
    <row r="59303" spans="9:10" x14ac:dyDescent="0.25">
      <c r="I59303" s="1"/>
      <c r="J59303" s="110"/>
    </row>
    <row r="59304" spans="9:10" x14ac:dyDescent="0.25">
      <c r="I59304" s="1"/>
      <c r="J59304" s="110"/>
    </row>
    <row r="59305" spans="9:10" x14ac:dyDescent="0.25">
      <c r="I59305" s="1"/>
      <c r="J59305" s="110"/>
    </row>
    <row r="59306" spans="9:10" x14ac:dyDescent="0.25">
      <c r="I59306" s="1"/>
      <c r="J59306" s="110"/>
    </row>
    <row r="59307" spans="9:10" x14ac:dyDescent="0.25">
      <c r="I59307" s="1"/>
      <c r="J59307" s="110"/>
    </row>
    <row r="59308" spans="9:10" x14ac:dyDescent="0.25">
      <c r="I59308" s="1"/>
      <c r="J59308" s="110"/>
    </row>
    <row r="59309" spans="9:10" x14ac:dyDescent="0.25">
      <c r="I59309" s="1"/>
      <c r="J59309" s="110"/>
    </row>
    <row r="59310" spans="9:10" x14ac:dyDescent="0.25">
      <c r="I59310" s="1"/>
      <c r="J59310" s="110"/>
    </row>
    <row r="59311" spans="9:10" x14ac:dyDescent="0.25">
      <c r="I59311" s="1"/>
      <c r="J59311" s="110"/>
    </row>
    <row r="59312" spans="9:10" x14ac:dyDescent="0.25">
      <c r="I59312" s="1"/>
      <c r="J59312" s="110"/>
    </row>
    <row r="59313" spans="9:10" x14ac:dyDescent="0.25">
      <c r="I59313" s="1"/>
      <c r="J59313" s="110"/>
    </row>
    <row r="59314" spans="9:10" x14ac:dyDescent="0.25">
      <c r="I59314" s="1"/>
      <c r="J59314" s="110"/>
    </row>
    <row r="59315" spans="9:10" x14ac:dyDescent="0.25">
      <c r="I59315" s="1"/>
      <c r="J59315" s="110"/>
    </row>
    <row r="59316" spans="9:10" x14ac:dyDescent="0.25">
      <c r="I59316" s="1"/>
      <c r="J59316" s="110"/>
    </row>
    <row r="59317" spans="9:10" x14ac:dyDescent="0.25">
      <c r="I59317" s="1"/>
      <c r="J59317" s="110"/>
    </row>
    <row r="59318" spans="9:10" x14ac:dyDescent="0.25">
      <c r="I59318" s="1"/>
      <c r="J59318" s="110"/>
    </row>
    <row r="59319" spans="9:10" x14ac:dyDescent="0.25">
      <c r="I59319" s="1"/>
      <c r="J59319" s="110"/>
    </row>
    <row r="59320" spans="9:10" x14ac:dyDescent="0.25">
      <c r="I59320" s="1"/>
      <c r="J59320" s="110"/>
    </row>
    <row r="59321" spans="9:10" x14ac:dyDescent="0.25">
      <c r="I59321" s="1"/>
      <c r="J59321" s="110"/>
    </row>
    <row r="59322" spans="9:10" x14ac:dyDescent="0.25">
      <c r="I59322" s="1"/>
      <c r="J59322" s="110"/>
    </row>
    <row r="59323" spans="9:10" x14ac:dyDescent="0.25">
      <c r="I59323" s="1"/>
      <c r="J59323" s="110"/>
    </row>
    <row r="59324" spans="9:10" x14ac:dyDescent="0.25">
      <c r="I59324" s="1"/>
      <c r="J59324" s="110"/>
    </row>
    <row r="59325" spans="9:10" x14ac:dyDescent="0.25">
      <c r="I59325" s="1"/>
      <c r="J59325" s="110"/>
    </row>
    <row r="59326" spans="9:10" x14ac:dyDescent="0.25">
      <c r="I59326" s="1"/>
      <c r="J59326" s="110"/>
    </row>
    <row r="59327" spans="9:10" x14ac:dyDescent="0.25">
      <c r="I59327" s="1"/>
      <c r="J59327" s="110"/>
    </row>
    <row r="59328" spans="9:10" x14ac:dyDescent="0.25">
      <c r="I59328" s="1"/>
      <c r="J59328" s="110"/>
    </row>
    <row r="59329" spans="9:10" x14ac:dyDescent="0.25">
      <c r="I59329" s="1"/>
      <c r="J59329" s="110"/>
    </row>
    <row r="59330" spans="9:10" x14ac:dyDescent="0.25">
      <c r="I59330" s="1"/>
      <c r="J59330" s="110"/>
    </row>
    <row r="59331" spans="9:10" x14ac:dyDescent="0.25">
      <c r="I59331" s="1"/>
      <c r="J59331" s="110"/>
    </row>
    <row r="59332" spans="9:10" x14ac:dyDescent="0.25">
      <c r="I59332" s="1"/>
      <c r="J59332" s="110"/>
    </row>
    <row r="59333" spans="9:10" x14ac:dyDescent="0.25">
      <c r="I59333" s="1"/>
      <c r="J59333" s="110"/>
    </row>
    <row r="59334" spans="9:10" x14ac:dyDescent="0.25">
      <c r="I59334" s="1"/>
      <c r="J59334" s="110"/>
    </row>
    <row r="59335" spans="9:10" x14ac:dyDescent="0.25">
      <c r="I59335" s="1"/>
      <c r="J59335" s="110"/>
    </row>
    <row r="59336" spans="9:10" x14ac:dyDescent="0.25">
      <c r="I59336" s="1"/>
      <c r="J59336" s="110"/>
    </row>
    <row r="59337" spans="9:10" x14ac:dyDescent="0.25">
      <c r="I59337" s="1"/>
      <c r="J59337" s="110"/>
    </row>
    <row r="59338" spans="9:10" x14ac:dyDescent="0.25">
      <c r="I59338" s="1"/>
      <c r="J59338" s="110"/>
    </row>
    <row r="59339" spans="9:10" x14ac:dyDescent="0.25">
      <c r="I59339" s="1"/>
      <c r="J59339" s="110"/>
    </row>
    <row r="59340" spans="9:10" x14ac:dyDescent="0.25">
      <c r="I59340" s="1"/>
      <c r="J59340" s="110"/>
    </row>
    <row r="59341" spans="9:10" x14ac:dyDescent="0.25">
      <c r="I59341" s="1"/>
      <c r="J59341" s="110"/>
    </row>
    <row r="59342" spans="9:10" x14ac:dyDescent="0.25">
      <c r="I59342" s="1"/>
      <c r="J59342" s="110"/>
    </row>
    <row r="59343" spans="9:10" x14ac:dyDescent="0.25">
      <c r="I59343" s="1"/>
      <c r="J59343" s="110"/>
    </row>
    <row r="59344" spans="9:10" x14ac:dyDescent="0.25">
      <c r="I59344" s="1"/>
      <c r="J59344" s="110"/>
    </row>
    <row r="59345" spans="9:10" x14ac:dyDescent="0.25">
      <c r="I59345" s="1"/>
      <c r="J59345" s="110"/>
    </row>
    <row r="59346" spans="9:10" x14ac:dyDescent="0.25">
      <c r="I59346" s="1"/>
      <c r="J59346" s="110"/>
    </row>
    <row r="59347" spans="9:10" x14ac:dyDescent="0.25">
      <c r="I59347" s="1"/>
      <c r="J59347" s="110"/>
    </row>
    <row r="59348" spans="9:10" x14ac:dyDescent="0.25">
      <c r="I59348" s="1"/>
      <c r="J59348" s="110"/>
    </row>
    <row r="59349" spans="9:10" x14ac:dyDescent="0.25">
      <c r="I59349" s="1"/>
      <c r="J59349" s="110"/>
    </row>
    <row r="59350" spans="9:10" x14ac:dyDescent="0.25">
      <c r="I59350" s="1"/>
      <c r="J59350" s="110"/>
    </row>
    <row r="59351" spans="9:10" x14ac:dyDescent="0.25">
      <c r="I59351" s="1"/>
      <c r="J59351" s="110"/>
    </row>
    <row r="59352" spans="9:10" x14ac:dyDescent="0.25">
      <c r="I59352" s="1"/>
      <c r="J59352" s="110"/>
    </row>
    <row r="59353" spans="9:10" x14ac:dyDescent="0.25">
      <c r="I59353" s="1"/>
      <c r="J59353" s="110"/>
    </row>
    <row r="59354" spans="9:10" x14ac:dyDescent="0.25">
      <c r="I59354" s="1"/>
      <c r="J59354" s="110"/>
    </row>
    <row r="59355" spans="9:10" x14ac:dyDescent="0.25">
      <c r="I59355" s="1"/>
      <c r="J59355" s="110"/>
    </row>
    <row r="59356" spans="9:10" x14ac:dyDescent="0.25">
      <c r="I59356" s="1"/>
      <c r="J59356" s="110"/>
    </row>
    <row r="59357" spans="9:10" x14ac:dyDescent="0.25">
      <c r="I59357" s="1"/>
      <c r="J59357" s="110"/>
    </row>
    <row r="59358" spans="9:10" x14ac:dyDescent="0.25">
      <c r="I59358" s="1"/>
      <c r="J59358" s="110"/>
    </row>
    <row r="59359" spans="9:10" x14ac:dyDescent="0.25">
      <c r="I59359" s="1"/>
      <c r="J59359" s="110"/>
    </row>
    <row r="59360" spans="9:10" x14ac:dyDescent="0.25">
      <c r="I59360" s="1"/>
      <c r="J59360" s="110"/>
    </row>
    <row r="59361" spans="9:10" x14ac:dyDescent="0.25">
      <c r="I59361" s="1"/>
      <c r="J59361" s="110"/>
    </row>
    <row r="59362" spans="9:10" x14ac:dyDescent="0.25">
      <c r="I59362" s="1"/>
      <c r="J59362" s="110"/>
    </row>
    <row r="59363" spans="9:10" x14ac:dyDescent="0.25">
      <c r="I59363" s="1"/>
      <c r="J59363" s="110"/>
    </row>
    <row r="59364" spans="9:10" x14ac:dyDescent="0.25">
      <c r="I59364" s="1"/>
      <c r="J59364" s="110"/>
    </row>
    <row r="59365" spans="9:10" x14ac:dyDescent="0.25">
      <c r="I59365" s="1"/>
      <c r="J59365" s="110"/>
    </row>
    <row r="59366" spans="9:10" x14ac:dyDescent="0.25">
      <c r="I59366" s="1"/>
      <c r="J59366" s="110"/>
    </row>
    <row r="59367" spans="9:10" x14ac:dyDescent="0.25">
      <c r="I59367" s="1"/>
      <c r="J59367" s="110"/>
    </row>
    <row r="59368" spans="9:10" x14ac:dyDescent="0.25">
      <c r="I59368" s="1"/>
      <c r="J59368" s="110"/>
    </row>
    <row r="59369" spans="9:10" x14ac:dyDescent="0.25">
      <c r="I59369" s="1"/>
      <c r="J59369" s="110"/>
    </row>
    <row r="59370" spans="9:10" x14ac:dyDescent="0.25">
      <c r="I59370" s="1"/>
      <c r="J59370" s="110"/>
    </row>
    <row r="59371" spans="9:10" x14ac:dyDescent="0.25">
      <c r="I59371" s="1"/>
      <c r="J59371" s="110"/>
    </row>
    <row r="59372" spans="9:10" x14ac:dyDescent="0.25">
      <c r="I59372" s="1"/>
      <c r="J59372" s="110"/>
    </row>
    <row r="59373" spans="9:10" x14ac:dyDescent="0.25">
      <c r="I59373" s="1"/>
      <c r="J59373" s="110"/>
    </row>
    <row r="59374" spans="9:10" x14ac:dyDescent="0.25">
      <c r="I59374" s="1"/>
      <c r="J59374" s="110"/>
    </row>
    <row r="59375" spans="9:10" x14ac:dyDescent="0.25">
      <c r="I59375" s="1"/>
      <c r="J59375" s="110"/>
    </row>
    <row r="59376" spans="9:10" x14ac:dyDescent="0.25">
      <c r="I59376" s="1"/>
      <c r="J59376" s="110"/>
    </row>
    <row r="59377" spans="9:10" x14ac:dyDescent="0.25">
      <c r="I59377" s="1"/>
      <c r="J59377" s="110"/>
    </row>
    <row r="59378" spans="9:10" x14ac:dyDescent="0.25">
      <c r="I59378" s="1"/>
      <c r="J59378" s="110"/>
    </row>
    <row r="59379" spans="9:10" x14ac:dyDescent="0.25">
      <c r="I59379" s="1"/>
      <c r="J59379" s="110"/>
    </row>
    <row r="59380" spans="9:10" x14ac:dyDescent="0.25">
      <c r="I59380" s="1"/>
      <c r="J59380" s="110"/>
    </row>
    <row r="59381" spans="9:10" x14ac:dyDescent="0.25">
      <c r="I59381" s="1"/>
      <c r="J59381" s="110"/>
    </row>
    <row r="59382" spans="9:10" x14ac:dyDescent="0.25">
      <c r="I59382" s="1"/>
      <c r="J59382" s="110"/>
    </row>
    <row r="59383" spans="9:10" x14ac:dyDescent="0.25">
      <c r="I59383" s="1"/>
      <c r="J59383" s="110"/>
    </row>
    <row r="59384" spans="9:10" x14ac:dyDescent="0.25">
      <c r="I59384" s="1"/>
      <c r="J59384" s="110"/>
    </row>
    <row r="59385" spans="9:10" x14ac:dyDescent="0.25">
      <c r="I59385" s="1"/>
      <c r="J59385" s="110"/>
    </row>
    <row r="59386" spans="9:10" x14ac:dyDescent="0.25">
      <c r="I59386" s="1"/>
      <c r="J59386" s="110"/>
    </row>
    <row r="59387" spans="9:10" x14ac:dyDescent="0.25">
      <c r="I59387" s="1"/>
      <c r="J59387" s="110"/>
    </row>
    <row r="59388" spans="9:10" x14ac:dyDescent="0.25">
      <c r="I59388" s="1"/>
      <c r="J59388" s="110"/>
    </row>
    <row r="59389" spans="9:10" x14ac:dyDescent="0.25">
      <c r="I59389" s="1"/>
      <c r="J59389" s="110"/>
    </row>
    <row r="59390" spans="9:10" x14ac:dyDescent="0.25">
      <c r="I59390" s="1"/>
      <c r="J59390" s="110"/>
    </row>
    <row r="59391" spans="9:10" x14ac:dyDescent="0.25">
      <c r="I59391" s="1"/>
      <c r="J59391" s="110"/>
    </row>
    <row r="59392" spans="9:10" x14ac:dyDescent="0.25">
      <c r="I59392" s="1"/>
      <c r="J59392" s="110"/>
    </row>
    <row r="59393" spans="9:10" x14ac:dyDescent="0.25">
      <c r="I59393" s="1"/>
      <c r="J59393" s="110"/>
    </row>
    <row r="59394" spans="9:10" x14ac:dyDescent="0.25">
      <c r="I59394" s="1"/>
      <c r="J59394" s="110"/>
    </row>
    <row r="59395" spans="9:10" x14ac:dyDescent="0.25">
      <c r="I59395" s="1"/>
      <c r="J59395" s="110"/>
    </row>
    <row r="59396" spans="9:10" x14ac:dyDescent="0.25">
      <c r="I59396" s="1"/>
      <c r="J59396" s="110"/>
    </row>
    <row r="59397" spans="9:10" x14ac:dyDescent="0.25">
      <c r="I59397" s="1"/>
      <c r="J59397" s="110"/>
    </row>
    <row r="59398" spans="9:10" x14ac:dyDescent="0.25">
      <c r="I59398" s="1"/>
      <c r="J59398" s="110"/>
    </row>
    <row r="59399" spans="9:10" x14ac:dyDescent="0.25">
      <c r="I59399" s="1"/>
      <c r="J59399" s="110"/>
    </row>
    <row r="59400" spans="9:10" x14ac:dyDescent="0.25">
      <c r="I59400" s="1"/>
      <c r="J59400" s="110"/>
    </row>
    <row r="59401" spans="9:10" x14ac:dyDescent="0.25">
      <c r="I59401" s="1"/>
      <c r="J59401" s="110"/>
    </row>
    <row r="59402" spans="9:10" x14ac:dyDescent="0.25">
      <c r="I59402" s="1"/>
      <c r="J59402" s="110"/>
    </row>
    <row r="59403" spans="9:10" x14ac:dyDescent="0.25">
      <c r="I59403" s="1"/>
      <c r="J59403" s="110"/>
    </row>
    <row r="59404" spans="9:10" x14ac:dyDescent="0.25">
      <c r="I59404" s="1"/>
      <c r="J59404" s="110"/>
    </row>
    <row r="59405" spans="9:10" x14ac:dyDescent="0.25">
      <c r="I59405" s="1"/>
      <c r="J59405" s="110"/>
    </row>
    <row r="59406" spans="9:10" x14ac:dyDescent="0.25">
      <c r="I59406" s="1"/>
      <c r="J59406" s="110"/>
    </row>
    <row r="59407" spans="9:10" x14ac:dyDescent="0.25">
      <c r="I59407" s="1"/>
      <c r="J59407" s="110"/>
    </row>
    <row r="59408" spans="9:10" x14ac:dyDescent="0.25">
      <c r="I59408" s="1"/>
      <c r="J59408" s="110"/>
    </row>
    <row r="59409" spans="9:10" x14ac:dyDescent="0.25">
      <c r="I59409" s="1"/>
      <c r="J59409" s="110"/>
    </row>
    <row r="59410" spans="9:10" x14ac:dyDescent="0.25">
      <c r="I59410" s="1"/>
      <c r="J59410" s="110"/>
    </row>
    <row r="59411" spans="9:10" x14ac:dyDescent="0.25">
      <c r="I59411" s="1"/>
      <c r="J59411" s="110"/>
    </row>
    <row r="59412" spans="9:10" x14ac:dyDescent="0.25">
      <c r="I59412" s="1"/>
      <c r="J59412" s="110"/>
    </row>
    <row r="59413" spans="9:10" x14ac:dyDescent="0.25">
      <c r="I59413" s="1"/>
      <c r="J59413" s="110"/>
    </row>
    <row r="59414" spans="9:10" x14ac:dyDescent="0.25">
      <c r="I59414" s="1"/>
      <c r="J59414" s="110"/>
    </row>
    <row r="59415" spans="9:10" x14ac:dyDescent="0.25">
      <c r="I59415" s="1"/>
      <c r="J59415" s="110"/>
    </row>
    <row r="59416" spans="9:10" x14ac:dyDescent="0.25">
      <c r="I59416" s="1"/>
      <c r="J59416" s="110"/>
    </row>
    <row r="59417" spans="9:10" x14ac:dyDescent="0.25">
      <c r="I59417" s="1"/>
      <c r="J59417" s="110"/>
    </row>
    <row r="59418" spans="9:10" x14ac:dyDescent="0.25">
      <c r="I59418" s="1"/>
      <c r="J59418" s="110"/>
    </row>
    <row r="59419" spans="9:10" x14ac:dyDescent="0.25">
      <c r="I59419" s="1"/>
      <c r="J59419" s="110"/>
    </row>
    <row r="59420" spans="9:10" x14ac:dyDescent="0.25">
      <c r="I59420" s="1"/>
      <c r="J59420" s="110"/>
    </row>
    <row r="59421" spans="9:10" x14ac:dyDescent="0.25">
      <c r="I59421" s="1"/>
      <c r="J59421" s="110"/>
    </row>
    <row r="59422" spans="9:10" x14ac:dyDescent="0.25">
      <c r="I59422" s="1"/>
      <c r="J59422" s="110"/>
    </row>
    <row r="59423" spans="9:10" x14ac:dyDescent="0.25">
      <c r="I59423" s="1"/>
      <c r="J59423" s="110"/>
    </row>
    <row r="59424" spans="9:10" x14ac:dyDescent="0.25">
      <c r="I59424" s="1"/>
      <c r="J59424" s="110"/>
    </row>
    <row r="59425" spans="9:10" x14ac:dyDescent="0.25">
      <c r="I59425" s="1"/>
      <c r="J59425" s="110"/>
    </row>
    <row r="59426" spans="9:10" x14ac:dyDescent="0.25">
      <c r="I59426" s="1"/>
      <c r="J59426" s="110"/>
    </row>
    <row r="59427" spans="9:10" x14ac:dyDescent="0.25">
      <c r="I59427" s="1"/>
      <c r="J59427" s="110"/>
    </row>
    <row r="59428" spans="9:10" x14ac:dyDescent="0.25">
      <c r="I59428" s="1"/>
      <c r="J59428" s="110"/>
    </row>
    <row r="59429" spans="9:10" x14ac:dyDescent="0.25">
      <c r="I59429" s="1"/>
      <c r="J59429" s="110"/>
    </row>
    <row r="59430" spans="9:10" x14ac:dyDescent="0.25">
      <c r="I59430" s="1"/>
      <c r="J59430" s="110"/>
    </row>
    <row r="59431" spans="9:10" x14ac:dyDescent="0.25">
      <c r="I59431" s="1"/>
      <c r="J59431" s="110"/>
    </row>
    <row r="59432" spans="9:10" x14ac:dyDescent="0.25">
      <c r="I59432" s="1"/>
      <c r="J59432" s="110"/>
    </row>
    <row r="59433" spans="9:10" x14ac:dyDescent="0.25">
      <c r="I59433" s="1"/>
      <c r="J59433" s="110"/>
    </row>
    <row r="59434" spans="9:10" x14ac:dyDescent="0.25">
      <c r="I59434" s="1"/>
      <c r="J59434" s="110"/>
    </row>
    <row r="59435" spans="9:10" x14ac:dyDescent="0.25">
      <c r="I59435" s="1"/>
      <c r="J59435" s="110"/>
    </row>
    <row r="59436" spans="9:10" x14ac:dyDescent="0.25">
      <c r="I59436" s="1"/>
      <c r="J59436" s="110"/>
    </row>
    <row r="59437" spans="9:10" x14ac:dyDescent="0.25">
      <c r="I59437" s="1"/>
      <c r="J59437" s="110"/>
    </row>
    <row r="59438" spans="9:10" x14ac:dyDescent="0.25">
      <c r="I59438" s="1"/>
      <c r="J59438" s="110"/>
    </row>
    <row r="59439" spans="9:10" x14ac:dyDescent="0.25">
      <c r="I59439" s="1"/>
      <c r="J59439" s="110"/>
    </row>
    <row r="59440" spans="9:10" x14ac:dyDescent="0.25">
      <c r="I59440" s="1"/>
      <c r="J59440" s="110"/>
    </row>
    <row r="59441" spans="9:10" x14ac:dyDescent="0.25">
      <c r="I59441" s="1"/>
      <c r="J59441" s="110"/>
    </row>
    <row r="59442" spans="9:10" x14ac:dyDescent="0.25">
      <c r="I59442" s="1"/>
      <c r="J59442" s="110"/>
    </row>
    <row r="59443" spans="9:10" x14ac:dyDescent="0.25">
      <c r="I59443" s="1"/>
      <c r="J59443" s="110"/>
    </row>
    <row r="59444" spans="9:10" x14ac:dyDescent="0.25">
      <c r="I59444" s="1"/>
      <c r="J59444" s="110"/>
    </row>
    <row r="59445" spans="9:10" x14ac:dyDescent="0.25">
      <c r="I59445" s="1"/>
      <c r="J59445" s="110"/>
    </row>
    <row r="59446" spans="9:10" x14ac:dyDescent="0.25">
      <c r="I59446" s="1"/>
      <c r="J59446" s="110"/>
    </row>
    <row r="59447" spans="9:10" x14ac:dyDescent="0.25">
      <c r="I59447" s="1"/>
      <c r="J59447" s="110"/>
    </row>
    <row r="59448" spans="9:10" x14ac:dyDescent="0.25">
      <c r="I59448" s="1"/>
      <c r="J59448" s="110"/>
    </row>
    <row r="59449" spans="9:10" x14ac:dyDescent="0.25">
      <c r="I59449" s="1"/>
      <c r="J59449" s="110"/>
    </row>
    <row r="59450" spans="9:10" x14ac:dyDescent="0.25">
      <c r="I59450" s="1"/>
      <c r="J59450" s="110"/>
    </row>
    <row r="59451" spans="9:10" x14ac:dyDescent="0.25">
      <c r="I59451" s="1"/>
      <c r="J59451" s="110"/>
    </row>
    <row r="59452" spans="9:10" x14ac:dyDescent="0.25">
      <c r="I59452" s="1"/>
      <c r="J59452" s="110"/>
    </row>
    <row r="59453" spans="9:10" x14ac:dyDescent="0.25">
      <c r="I59453" s="1"/>
      <c r="J59453" s="110"/>
    </row>
    <row r="59454" spans="9:10" x14ac:dyDescent="0.25">
      <c r="I59454" s="1"/>
      <c r="J59454" s="110"/>
    </row>
    <row r="59455" spans="9:10" x14ac:dyDescent="0.25">
      <c r="I59455" s="1"/>
      <c r="J59455" s="110"/>
    </row>
    <row r="59456" spans="9:10" x14ac:dyDescent="0.25">
      <c r="I59456" s="1"/>
      <c r="J59456" s="110"/>
    </row>
    <row r="59457" spans="9:10" x14ac:dyDescent="0.25">
      <c r="I59457" s="1"/>
      <c r="J59457" s="110"/>
    </row>
    <row r="59458" spans="9:10" x14ac:dyDescent="0.25">
      <c r="I59458" s="1"/>
      <c r="J59458" s="110"/>
    </row>
    <row r="59459" spans="9:10" x14ac:dyDescent="0.25">
      <c r="I59459" s="1"/>
      <c r="J59459" s="110"/>
    </row>
    <row r="59460" spans="9:10" x14ac:dyDescent="0.25">
      <c r="I59460" s="1"/>
      <c r="J59460" s="110"/>
    </row>
    <row r="59461" spans="9:10" x14ac:dyDescent="0.25">
      <c r="I59461" s="1"/>
      <c r="J59461" s="110"/>
    </row>
    <row r="59462" spans="9:10" x14ac:dyDescent="0.25">
      <c r="I59462" s="1"/>
      <c r="J59462" s="110"/>
    </row>
    <row r="59463" spans="9:10" x14ac:dyDescent="0.25">
      <c r="I59463" s="1"/>
      <c r="J59463" s="110"/>
    </row>
    <row r="59464" spans="9:10" x14ac:dyDescent="0.25">
      <c r="I59464" s="1"/>
      <c r="J59464" s="110"/>
    </row>
    <row r="59465" spans="9:10" x14ac:dyDescent="0.25">
      <c r="I59465" s="1"/>
      <c r="J59465" s="110"/>
    </row>
    <row r="59466" spans="9:10" x14ac:dyDescent="0.25">
      <c r="I59466" s="1"/>
      <c r="J59466" s="110"/>
    </row>
    <row r="59467" spans="9:10" x14ac:dyDescent="0.25">
      <c r="I59467" s="1"/>
      <c r="J59467" s="110"/>
    </row>
    <row r="59468" spans="9:10" x14ac:dyDescent="0.25">
      <c r="I59468" s="1"/>
      <c r="J59468" s="110"/>
    </row>
    <row r="59469" spans="9:10" x14ac:dyDescent="0.25">
      <c r="I59469" s="1"/>
      <c r="J59469" s="110"/>
    </row>
    <row r="59470" spans="9:10" x14ac:dyDescent="0.25">
      <c r="I59470" s="1"/>
      <c r="J59470" s="110"/>
    </row>
    <row r="59471" spans="9:10" x14ac:dyDescent="0.25">
      <c r="I59471" s="1"/>
      <c r="J59471" s="110"/>
    </row>
    <row r="59472" spans="9:10" x14ac:dyDescent="0.25">
      <c r="I59472" s="1"/>
      <c r="J59472" s="110"/>
    </row>
    <row r="59473" spans="9:10" x14ac:dyDescent="0.25">
      <c r="I59473" s="1"/>
      <c r="J59473" s="110"/>
    </row>
    <row r="59474" spans="9:10" x14ac:dyDescent="0.25">
      <c r="I59474" s="1"/>
      <c r="J59474" s="110"/>
    </row>
    <row r="59475" spans="9:10" x14ac:dyDescent="0.25">
      <c r="I59475" s="1"/>
      <c r="J59475" s="110"/>
    </row>
    <row r="59476" spans="9:10" x14ac:dyDescent="0.25">
      <c r="I59476" s="1"/>
      <c r="J59476" s="110"/>
    </row>
    <row r="59477" spans="9:10" x14ac:dyDescent="0.25">
      <c r="I59477" s="1"/>
      <c r="J59477" s="110"/>
    </row>
    <row r="59478" spans="9:10" x14ac:dyDescent="0.25">
      <c r="I59478" s="1"/>
      <c r="J59478" s="110"/>
    </row>
    <row r="59479" spans="9:10" x14ac:dyDescent="0.25">
      <c r="I59479" s="1"/>
      <c r="J59479" s="110"/>
    </row>
    <row r="59480" spans="9:10" x14ac:dyDescent="0.25">
      <c r="I59480" s="1"/>
      <c r="J59480" s="110"/>
    </row>
    <row r="59481" spans="9:10" x14ac:dyDescent="0.25">
      <c r="I59481" s="1"/>
      <c r="J59481" s="110"/>
    </row>
    <row r="59482" spans="9:10" x14ac:dyDescent="0.25">
      <c r="I59482" s="1"/>
      <c r="J59482" s="110"/>
    </row>
    <row r="59483" spans="9:10" x14ac:dyDescent="0.25">
      <c r="I59483" s="1"/>
      <c r="J59483" s="110"/>
    </row>
    <row r="59484" spans="9:10" x14ac:dyDescent="0.25">
      <c r="I59484" s="1"/>
      <c r="J59484" s="110"/>
    </row>
    <row r="59485" spans="9:10" x14ac:dyDescent="0.25">
      <c r="I59485" s="1"/>
      <c r="J59485" s="110"/>
    </row>
    <row r="59486" spans="9:10" x14ac:dyDescent="0.25">
      <c r="I59486" s="1"/>
      <c r="J59486" s="110"/>
    </row>
    <row r="59487" spans="9:10" x14ac:dyDescent="0.25">
      <c r="I59487" s="1"/>
      <c r="J59487" s="110"/>
    </row>
    <row r="59488" spans="9:10" x14ac:dyDescent="0.25">
      <c r="I59488" s="1"/>
      <c r="J59488" s="110"/>
    </row>
    <row r="59489" spans="9:10" x14ac:dyDescent="0.25">
      <c r="I59489" s="1"/>
      <c r="J59489" s="110"/>
    </row>
    <row r="59490" spans="9:10" x14ac:dyDescent="0.25">
      <c r="I59490" s="1"/>
      <c r="J59490" s="110"/>
    </row>
    <row r="59491" spans="9:10" x14ac:dyDescent="0.25">
      <c r="I59491" s="1"/>
      <c r="J59491" s="110"/>
    </row>
    <row r="59492" spans="9:10" x14ac:dyDescent="0.25">
      <c r="I59492" s="1"/>
      <c r="J59492" s="110"/>
    </row>
    <row r="59493" spans="9:10" x14ac:dyDescent="0.25">
      <c r="I59493" s="1"/>
      <c r="J59493" s="110"/>
    </row>
    <row r="59494" spans="9:10" x14ac:dyDescent="0.25">
      <c r="I59494" s="1"/>
      <c r="J59494" s="110"/>
    </row>
    <row r="59495" spans="9:10" x14ac:dyDescent="0.25">
      <c r="I59495" s="1"/>
      <c r="J59495" s="110"/>
    </row>
    <row r="59496" spans="9:10" x14ac:dyDescent="0.25">
      <c r="I59496" s="1"/>
      <c r="J59496" s="110"/>
    </row>
    <row r="59497" spans="9:10" x14ac:dyDescent="0.25">
      <c r="I59497" s="1"/>
      <c r="J59497" s="110"/>
    </row>
    <row r="59498" spans="9:10" x14ac:dyDescent="0.25">
      <c r="I59498" s="1"/>
      <c r="J59498" s="110"/>
    </row>
    <row r="59499" spans="9:10" x14ac:dyDescent="0.25">
      <c r="I59499" s="1"/>
      <c r="J59499" s="110"/>
    </row>
    <row r="59500" spans="9:10" x14ac:dyDescent="0.25">
      <c r="I59500" s="1"/>
      <c r="J59500" s="110"/>
    </row>
    <row r="59501" spans="9:10" x14ac:dyDescent="0.25">
      <c r="I59501" s="1"/>
      <c r="J59501" s="110"/>
    </row>
    <row r="59502" spans="9:10" x14ac:dyDescent="0.25">
      <c r="I59502" s="1"/>
      <c r="J59502" s="110"/>
    </row>
    <row r="59503" spans="9:10" x14ac:dyDescent="0.25">
      <c r="I59503" s="1"/>
      <c r="J59503" s="110"/>
    </row>
    <row r="59504" spans="9:10" x14ac:dyDescent="0.25">
      <c r="I59504" s="1"/>
      <c r="J59504" s="110"/>
    </row>
    <row r="59505" spans="9:10" x14ac:dyDescent="0.25">
      <c r="I59505" s="1"/>
      <c r="J59505" s="110"/>
    </row>
    <row r="59506" spans="9:10" x14ac:dyDescent="0.25">
      <c r="I59506" s="1"/>
      <c r="J59506" s="110"/>
    </row>
    <row r="59507" spans="9:10" x14ac:dyDescent="0.25">
      <c r="I59507" s="1"/>
      <c r="J59507" s="110"/>
    </row>
    <row r="59508" spans="9:10" x14ac:dyDescent="0.25">
      <c r="I59508" s="1"/>
      <c r="J59508" s="110"/>
    </row>
    <row r="59509" spans="9:10" x14ac:dyDescent="0.25">
      <c r="I59509" s="1"/>
      <c r="J59509" s="110"/>
    </row>
    <row r="59510" spans="9:10" x14ac:dyDescent="0.25">
      <c r="I59510" s="1"/>
      <c r="J59510" s="110"/>
    </row>
    <row r="59511" spans="9:10" x14ac:dyDescent="0.25">
      <c r="I59511" s="1"/>
      <c r="J59511" s="110"/>
    </row>
    <row r="59512" spans="9:10" x14ac:dyDescent="0.25">
      <c r="I59512" s="1"/>
      <c r="J59512" s="110"/>
    </row>
    <row r="59513" spans="9:10" x14ac:dyDescent="0.25">
      <c r="I59513" s="1"/>
      <c r="J59513" s="110"/>
    </row>
    <row r="59514" spans="9:10" x14ac:dyDescent="0.25">
      <c r="I59514" s="1"/>
      <c r="J59514" s="110"/>
    </row>
    <row r="59515" spans="9:10" x14ac:dyDescent="0.25">
      <c r="I59515" s="1"/>
      <c r="J59515" s="110"/>
    </row>
    <row r="59516" spans="9:10" x14ac:dyDescent="0.25">
      <c r="I59516" s="1"/>
      <c r="J59516" s="110"/>
    </row>
    <row r="59517" spans="9:10" x14ac:dyDescent="0.25">
      <c r="I59517" s="1"/>
      <c r="J59517" s="110"/>
    </row>
    <row r="59518" spans="9:10" x14ac:dyDescent="0.25">
      <c r="I59518" s="1"/>
      <c r="J59518" s="110"/>
    </row>
    <row r="59519" spans="9:10" x14ac:dyDescent="0.25">
      <c r="I59519" s="1"/>
      <c r="J59519" s="110"/>
    </row>
    <row r="59520" spans="9:10" x14ac:dyDescent="0.25">
      <c r="I59520" s="1"/>
      <c r="J59520" s="110"/>
    </row>
    <row r="59521" spans="9:10" x14ac:dyDescent="0.25">
      <c r="I59521" s="1"/>
      <c r="J59521" s="110"/>
    </row>
    <row r="59522" spans="9:10" x14ac:dyDescent="0.25">
      <c r="I59522" s="1"/>
      <c r="J59522" s="110"/>
    </row>
    <row r="59523" spans="9:10" x14ac:dyDescent="0.25">
      <c r="I59523" s="1"/>
      <c r="J59523" s="110"/>
    </row>
    <row r="59524" spans="9:10" x14ac:dyDescent="0.25">
      <c r="I59524" s="1"/>
      <c r="J59524" s="110"/>
    </row>
    <row r="59525" spans="9:10" x14ac:dyDescent="0.25">
      <c r="I59525" s="1"/>
      <c r="J59525" s="110"/>
    </row>
    <row r="59526" spans="9:10" x14ac:dyDescent="0.25">
      <c r="I59526" s="1"/>
      <c r="J59526" s="110"/>
    </row>
    <row r="59527" spans="9:10" x14ac:dyDescent="0.25">
      <c r="I59527" s="1"/>
      <c r="J59527" s="110"/>
    </row>
    <row r="59528" spans="9:10" x14ac:dyDescent="0.25">
      <c r="I59528" s="1"/>
      <c r="J59528" s="110"/>
    </row>
    <row r="59529" spans="9:10" x14ac:dyDescent="0.25">
      <c r="I59529" s="1"/>
      <c r="J59529" s="110"/>
    </row>
    <row r="59530" spans="9:10" x14ac:dyDescent="0.25">
      <c r="I59530" s="1"/>
      <c r="J59530" s="110"/>
    </row>
    <row r="59531" spans="9:10" x14ac:dyDescent="0.25">
      <c r="I59531" s="1"/>
      <c r="J59531" s="110"/>
    </row>
    <row r="59532" spans="9:10" x14ac:dyDescent="0.25">
      <c r="I59532" s="1"/>
      <c r="J59532" s="110"/>
    </row>
    <row r="59533" spans="9:10" x14ac:dyDescent="0.25">
      <c r="I59533" s="1"/>
      <c r="J59533" s="110"/>
    </row>
    <row r="59534" spans="9:10" x14ac:dyDescent="0.25">
      <c r="I59534" s="1"/>
      <c r="J59534" s="110"/>
    </row>
    <row r="59535" spans="9:10" x14ac:dyDescent="0.25">
      <c r="I59535" s="1"/>
      <c r="J59535" s="110"/>
    </row>
    <row r="59536" spans="9:10" x14ac:dyDescent="0.25">
      <c r="I59536" s="1"/>
      <c r="J59536" s="110"/>
    </row>
    <row r="59537" spans="9:10" x14ac:dyDescent="0.25">
      <c r="I59537" s="1"/>
      <c r="J59537" s="110"/>
    </row>
    <row r="59538" spans="9:10" x14ac:dyDescent="0.25">
      <c r="I59538" s="1"/>
      <c r="J59538" s="110"/>
    </row>
    <row r="59539" spans="9:10" x14ac:dyDescent="0.25">
      <c r="I59539" s="1"/>
      <c r="J59539" s="110"/>
    </row>
    <row r="59540" spans="9:10" x14ac:dyDescent="0.25">
      <c r="I59540" s="1"/>
      <c r="J59540" s="110"/>
    </row>
    <row r="59541" spans="9:10" x14ac:dyDescent="0.25">
      <c r="I59541" s="1"/>
      <c r="J59541" s="110"/>
    </row>
    <row r="59542" spans="9:10" x14ac:dyDescent="0.25">
      <c r="I59542" s="1"/>
      <c r="J59542" s="110"/>
    </row>
    <row r="59543" spans="9:10" x14ac:dyDescent="0.25">
      <c r="I59543" s="1"/>
      <c r="J59543" s="110"/>
    </row>
    <row r="59544" spans="9:10" x14ac:dyDescent="0.25">
      <c r="I59544" s="1"/>
      <c r="J59544" s="110"/>
    </row>
    <row r="59545" spans="9:10" x14ac:dyDescent="0.25">
      <c r="I59545" s="1"/>
      <c r="J59545" s="110"/>
    </row>
    <row r="59546" spans="9:10" x14ac:dyDescent="0.25">
      <c r="I59546" s="1"/>
      <c r="J59546" s="110"/>
    </row>
    <row r="59547" spans="9:10" x14ac:dyDescent="0.25">
      <c r="I59547" s="1"/>
      <c r="J59547" s="110"/>
    </row>
    <row r="59548" spans="9:10" x14ac:dyDescent="0.25">
      <c r="I59548" s="1"/>
      <c r="J59548" s="110"/>
    </row>
    <row r="59549" spans="9:10" x14ac:dyDescent="0.25">
      <c r="I59549" s="1"/>
      <c r="J59549" s="110"/>
    </row>
    <row r="59550" spans="9:10" x14ac:dyDescent="0.25">
      <c r="I59550" s="1"/>
      <c r="J59550" s="110"/>
    </row>
    <row r="59551" spans="9:10" x14ac:dyDescent="0.25">
      <c r="I59551" s="1"/>
      <c r="J59551" s="110"/>
    </row>
    <row r="59552" spans="9:10" x14ac:dyDescent="0.25">
      <c r="I59552" s="1"/>
      <c r="J59552" s="110"/>
    </row>
    <row r="59553" spans="9:10" x14ac:dyDescent="0.25">
      <c r="I59553" s="1"/>
      <c r="J59553" s="110"/>
    </row>
    <row r="59554" spans="9:10" x14ac:dyDescent="0.25">
      <c r="I59554" s="1"/>
      <c r="J59554" s="110"/>
    </row>
    <row r="59555" spans="9:10" x14ac:dyDescent="0.25">
      <c r="I59555" s="1"/>
      <c r="J59555" s="110"/>
    </row>
    <row r="59556" spans="9:10" x14ac:dyDescent="0.25">
      <c r="I59556" s="1"/>
      <c r="J59556" s="110"/>
    </row>
    <row r="59557" spans="9:10" x14ac:dyDescent="0.25">
      <c r="I59557" s="1"/>
      <c r="J59557" s="110"/>
    </row>
    <row r="59558" spans="9:10" x14ac:dyDescent="0.25">
      <c r="I59558" s="1"/>
      <c r="J59558" s="110"/>
    </row>
    <row r="59559" spans="9:10" x14ac:dyDescent="0.25">
      <c r="I59559" s="1"/>
      <c r="J59559" s="110"/>
    </row>
    <row r="59560" spans="9:10" x14ac:dyDescent="0.25">
      <c r="I59560" s="1"/>
      <c r="J59560" s="110"/>
    </row>
    <row r="59561" spans="9:10" x14ac:dyDescent="0.25">
      <c r="I59561" s="1"/>
      <c r="J59561" s="110"/>
    </row>
    <row r="59562" spans="9:10" x14ac:dyDescent="0.25">
      <c r="I59562" s="1"/>
      <c r="J59562" s="110"/>
    </row>
    <row r="59563" spans="9:10" x14ac:dyDescent="0.25">
      <c r="I59563" s="1"/>
      <c r="J59563" s="110"/>
    </row>
    <row r="59564" spans="9:10" x14ac:dyDescent="0.25">
      <c r="I59564" s="1"/>
      <c r="J59564" s="110"/>
    </row>
    <row r="59565" spans="9:10" x14ac:dyDescent="0.25">
      <c r="I59565" s="1"/>
      <c r="J59565" s="110"/>
    </row>
    <row r="59566" spans="9:10" x14ac:dyDescent="0.25">
      <c r="I59566" s="1"/>
      <c r="J59566" s="110"/>
    </row>
    <row r="59567" spans="9:10" x14ac:dyDescent="0.25">
      <c r="I59567" s="1"/>
      <c r="J59567" s="110"/>
    </row>
    <row r="59568" spans="9:10" x14ac:dyDescent="0.25">
      <c r="I59568" s="1"/>
      <c r="J59568" s="110"/>
    </row>
    <row r="59569" spans="9:10" x14ac:dyDescent="0.25">
      <c r="I59569" s="1"/>
      <c r="J59569" s="110"/>
    </row>
    <row r="59570" spans="9:10" x14ac:dyDescent="0.25">
      <c r="I59570" s="1"/>
      <c r="J59570" s="110"/>
    </row>
    <row r="59571" spans="9:10" x14ac:dyDescent="0.25">
      <c r="I59571" s="1"/>
      <c r="J59571" s="110"/>
    </row>
    <row r="59572" spans="9:10" x14ac:dyDescent="0.25">
      <c r="I59572" s="1"/>
      <c r="J59572" s="110"/>
    </row>
    <row r="59573" spans="9:10" x14ac:dyDescent="0.25">
      <c r="I59573" s="1"/>
      <c r="J59573" s="110"/>
    </row>
    <row r="59574" spans="9:10" x14ac:dyDescent="0.25">
      <c r="I59574" s="1"/>
      <c r="J59574" s="110"/>
    </row>
    <row r="59575" spans="9:10" x14ac:dyDescent="0.25">
      <c r="I59575" s="1"/>
      <c r="J59575" s="110"/>
    </row>
    <row r="59576" spans="9:10" x14ac:dyDescent="0.25">
      <c r="I59576" s="1"/>
      <c r="J59576" s="110"/>
    </row>
    <row r="59577" spans="9:10" x14ac:dyDescent="0.25">
      <c r="I59577" s="1"/>
      <c r="J59577" s="110"/>
    </row>
    <row r="59578" spans="9:10" x14ac:dyDescent="0.25">
      <c r="I59578" s="1"/>
      <c r="J59578" s="110"/>
    </row>
    <row r="59579" spans="9:10" x14ac:dyDescent="0.25">
      <c r="I59579" s="1"/>
      <c r="J59579" s="110"/>
    </row>
    <row r="59580" spans="9:10" x14ac:dyDescent="0.25">
      <c r="I59580" s="1"/>
      <c r="J59580" s="110"/>
    </row>
    <row r="59581" spans="9:10" x14ac:dyDescent="0.25">
      <c r="I59581" s="1"/>
      <c r="J59581" s="110"/>
    </row>
    <row r="59582" spans="9:10" x14ac:dyDescent="0.25">
      <c r="I59582" s="1"/>
      <c r="J59582" s="110"/>
    </row>
    <row r="59583" spans="9:10" x14ac:dyDescent="0.25">
      <c r="I59583" s="1"/>
      <c r="J59583" s="110"/>
    </row>
    <row r="59584" spans="9:10" x14ac:dyDescent="0.25">
      <c r="I59584" s="1"/>
      <c r="J59584" s="110"/>
    </row>
    <row r="59585" spans="9:10" x14ac:dyDescent="0.25">
      <c r="I59585" s="1"/>
      <c r="J59585" s="110"/>
    </row>
    <row r="59586" spans="9:10" x14ac:dyDescent="0.25">
      <c r="I59586" s="1"/>
      <c r="J59586" s="110"/>
    </row>
    <row r="59587" spans="9:10" x14ac:dyDescent="0.25">
      <c r="I59587" s="1"/>
      <c r="J59587" s="110"/>
    </row>
    <row r="59588" spans="9:10" x14ac:dyDescent="0.25">
      <c r="I59588" s="1"/>
      <c r="J59588" s="110"/>
    </row>
    <row r="59589" spans="9:10" x14ac:dyDescent="0.25">
      <c r="I59589" s="1"/>
      <c r="J59589" s="110"/>
    </row>
    <row r="59590" spans="9:10" x14ac:dyDescent="0.25">
      <c r="I59590" s="1"/>
      <c r="J59590" s="110"/>
    </row>
    <row r="59591" spans="9:10" x14ac:dyDescent="0.25">
      <c r="I59591" s="1"/>
      <c r="J59591" s="110"/>
    </row>
    <row r="59592" spans="9:10" x14ac:dyDescent="0.25">
      <c r="I59592" s="1"/>
      <c r="J59592" s="110"/>
    </row>
    <row r="59593" spans="9:10" x14ac:dyDescent="0.25">
      <c r="I59593" s="1"/>
      <c r="J59593" s="110"/>
    </row>
    <row r="59594" spans="9:10" x14ac:dyDescent="0.25">
      <c r="I59594" s="1"/>
      <c r="J59594" s="110"/>
    </row>
    <row r="59595" spans="9:10" x14ac:dyDescent="0.25">
      <c r="I59595" s="1"/>
      <c r="J59595" s="110"/>
    </row>
    <row r="59596" spans="9:10" x14ac:dyDescent="0.25">
      <c r="I59596" s="1"/>
      <c r="J59596" s="110"/>
    </row>
    <row r="59597" spans="9:10" x14ac:dyDescent="0.25">
      <c r="I59597" s="1"/>
      <c r="J59597" s="110"/>
    </row>
    <row r="59598" spans="9:10" x14ac:dyDescent="0.25">
      <c r="I59598" s="1"/>
      <c r="J59598" s="110"/>
    </row>
    <row r="59599" spans="9:10" x14ac:dyDescent="0.25">
      <c r="I59599" s="1"/>
      <c r="J59599" s="110"/>
    </row>
    <row r="59600" spans="9:10" x14ac:dyDescent="0.25">
      <c r="I59600" s="1"/>
      <c r="J59600" s="110"/>
    </row>
    <row r="59601" spans="9:10" x14ac:dyDescent="0.25">
      <c r="I59601" s="1"/>
      <c r="J59601" s="110"/>
    </row>
    <row r="59602" spans="9:10" x14ac:dyDescent="0.25">
      <c r="I59602" s="1"/>
      <c r="J59602" s="110"/>
    </row>
    <row r="59603" spans="9:10" x14ac:dyDescent="0.25">
      <c r="I59603" s="1"/>
      <c r="J59603" s="110"/>
    </row>
    <row r="59604" spans="9:10" x14ac:dyDescent="0.25">
      <c r="I59604" s="1"/>
      <c r="J59604" s="110"/>
    </row>
    <row r="59605" spans="9:10" x14ac:dyDescent="0.25">
      <c r="I59605" s="1"/>
      <c r="J59605" s="110"/>
    </row>
    <row r="59606" spans="9:10" x14ac:dyDescent="0.25">
      <c r="I59606" s="1"/>
      <c r="J59606" s="110"/>
    </row>
    <row r="59607" spans="9:10" x14ac:dyDescent="0.25">
      <c r="I59607" s="1"/>
      <c r="J59607" s="110"/>
    </row>
    <row r="59608" spans="9:10" x14ac:dyDescent="0.25">
      <c r="I59608" s="1"/>
      <c r="J59608" s="110"/>
    </row>
    <row r="59609" spans="9:10" x14ac:dyDescent="0.25">
      <c r="I59609" s="1"/>
      <c r="J59609" s="110"/>
    </row>
    <row r="59610" spans="9:10" x14ac:dyDescent="0.25">
      <c r="I59610" s="1"/>
      <c r="J59610" s="110"/>
    </row>
    <row r="59611" spans="9:10" x14ac:dyDescent="0.25">
      <c r="I59611" s="1"/>
      <c r="J59611" s="110"/>
    </row>
    <row r="59612" spans="9:10" x14ac:dyDescent="0.25">
      <c r="I59612" s="1"/>
      <c r="J59612" s="110"/>
    </row>
    <row r="59613" spans="9:10" x14ac:dyDescent="0.25">
      <c r="I59613" s="1"/>
      <c r="J59613" s="110"/>
    </row>
    <row r="59614" spans="9:10" x14ac:dyDescent="0.25">
      <c r="I59614" s="1"/>
      <c r="J59614" s="110"/>
    </row>
    <row r="59615" spans="9:10" x14ac:dyDescent="0.25">
      <c r="I59615" s="1"/>
      <c r="J59615" s="110"/>
    </row>
    <row r="59616" spans="9:10" x14ac:dyDescent="0.25">
      <c r="I59616" s="1"/>
      <c r="J59616" s="110"/>
    </row>
    <row r="59617" spans="9:10" x14ac:dyDescent="0.25">
      <c r="I59617" s="1"/>
      <c r="J59617" s="110"/>
    </row>
    <row r="59618" spans="9:10" x14ac:dyDescent="0.25">
      <c r="I59618" s="1"/>
      <c r="J59618" s="110"/>
    </row>
    <row r="59619" spans="9:10" x14ac:dyDescent="0.25">
      <c r="I59619" s="1"/>
      <c r="J59619" s="110"/>
    </row>
    <row r="59620" spans="9:10" x14ac:dyDescent="0.25">
      <c r="I59620" s="1"/>
      <c r="J59620" s="110"/>
    </row>
    <row r="59621" spans="9:10" x14ac:dyDescent="0.25">
      <c r="I59621" s="1"/>
      <c r="J59621" s="110"/>
    </row>
    <row r="59622" spans="9:10" x14ac:dyDescent="0.25">
      <c r="I59622" s="1"/>
      <c r="J59622" s="110"/>
    </row>
    <row r="59623" spans="9:10" x14ac:dyDescent="0.25">
      <c r="I59623" s="1"/>
      <c r="J59623" s="110"/>
    </row>
    <row r="59624" spans="9:10" x14ac:dyDescent="0.25">
      <c r="I59624" s="1"/>
      <c r="J59624" s="110"/>
    </row>
    <row r="59625" spans="9:10" x14ac:dyDescent="0.25">
      <c r="I59625" s="1"/>
      <c r="J59625" s="110"/>
    </row>
    <row r="59626" spans="9:10" x14ac:dyDescent="0.25">
      <c r="I59626" s="1"/>
      <c r="J59626" s="110"/>
    </row>
    <row r="59627" spans="9:10" x14ac:dyDescent="0.25">
      <c r="I59627" s="1"/>
      <c r="J59627" s="110"/>
    </row>
    <row r="59628" spans="9:10" x14ac:dyDescent="0.25">
      <c r="I59628" s="1"/>
      <c r="J59628" s="110"/>
    </row>
    <row r="59629" spans="9:10" x14ac:dyDescent="0.25">
      <c r="I59629" s="1"/>
      <c r="J59629" s="110"/>
    </row>
    <row r="59630" spans="9:10" x14ac:dyDescent="0.25">
      <c r="I59630" s="1"/>
      <c r="J59630" s="110"/>
    </row>
    <row r="59631" spans="9:10" x14ac:dyDescent="0.25">
      <c r="I59631" s="1"/>
      <c r="J59631" s="110"/>
    </row>
    <row r="59632" spans="9:10" x14ac:dyDescent="0.25">
      <c r="I59632" s="1"/>
      <c r="J59632" s="110"/>
    </row>
    <row r="59633" spans="9:10" x14ac:dyDescent="0.25">
      <c r="I59633" s="1"/>
      <c r="J59633" s="110"/>
    </row>
    <row r="59634" spans="9:10" x14ac:dyDescent="0.25">
      <c r="I59634" s="1"/>
      <c r="J59634" s="110"/>
    </row>
    <row r="59635" spans="9:10" x14ac:dyDescent="0.25">
      <c r="I59635" s="1"/>
      <c r="J59635" s="110"/>
    </row>
    <row r="59636" spans="9:10" x14ac:dyDescent="0.25">
      <c r="I59636" s="1"/>
      <c r="J59636" s="110"/>
    </row>
    <row r="59637" spans="9:10" x14ac:dyDescent="0.25">
      <c r="I59637" s="1"/>
      <c r="J59637" s="110"/>
    </row>
    <row r="59638" spans="9:10" x14ac:dyDescent="0.25">
      <c r="I59638" s="1"/>
      <c r="J59638" s="110"/>
    </row>
    <row r="59639" spans="9:10" x14ac:dyDescent="0.25">
      <c r="I59639" s="1"/>
      <c r="J59639" s="110"/>
    </row>
    <row r="59640" spans="9:10" x14ac:dyDescent="0.25">
      <c r="I59640" s="1"/>
      <c r="J59640" s="110"/>
    </row>
    <row r="59641" spans="9:10" x14ac:dyDescent="0.25">
      <c r="I59641" s="1"/>
      <c r="J59641" s="110"/>
    </row>
    <row r="59642" spans="9:10" x14ac:dyDescent="0.25">
      <c r="I59642" s="1"/>
      <c r="J59642" s="110"/>
    </row>
    <row r="59643" spans="9:10" x14ac:dyDescent="0.25">
      <c r="I59643" s="1"/>
      <c r="J59643" s="110"/>
    </row>
    <row r="59644" spans="9:10" x14ac:dyDescent="0.25">
      <c r="I59644" s="1"/>
      <c r="J59644" s="110"/>
    </row>
    <row r="59645" spans="9:10" x14ac:dyDescent="0.25">
      <c r="I59645" s="1"/>
      <c r="J59645" s="110"/>
    </row>
    <row r="59646" spans="9:10" x14ac:dyDescent="0.25">
      <c r="I59646" s="1"/>
      <c r="J59646" s="110"/>
    </row>
    <row r="59647" spans="9:10" x14ac:dyDescent="0.25">
      <c r="I59647" s="1"/>
      <c r="J59647" s="110"/>
    </row>
    <row r="59648" spans="9:10" x14ac:dyDescent="0.25">
      <c r="I59648" s="1"/>
      <c r="J59648" s="110"/>
    </row>
    <row r="59649" spans="9:10" x14ac:dyDescent="0.25">
      <c r="I59649" s="1"/>
      <c r="J59649" s="110"/>
    </row>
    <row r="59650" spans="9:10" x14ac:dyDescent="0.25">
      <c r="I59650" s="1"/>
      <c r="J59650" s="110"/>
    </row>
    <row r="59651" spans="9:10" x14ac:dyDescent="0.25">
      <c r="I59651" s="1"/>
      <c r="J59651" s="110"/>
    </row>
    <row r="59652" spans="9:10" x14ac:dyDescent="0.25">
      <c r="I59652" s="1"/>
      <c r="J59652" s="110"/>
    </row>
    <row r="59653" spans="9:10" x14ac:dyDescent="0.25">
      <c r="I59653" s="1"/>
      <c r="J59653" s="110"/>
    </row>
    <row r="59654" spans="9:10" x14ac:dyDescent="0.25">
      <c r="I59654" s="1"/>
      <c r="J59654" s="110"/>
    </row>
    <row r="59655" spans="9:10" x14ac:dyDescent="0.25">
      <c r="I59655" s="1"/>
      <c r="J59655" s="110"/>
    </row>
    <row r="59656" spans="9:10" x14ac:dyDescent="0.25">
      <c r="I59656" s="1"/>
      <c r="J59656" s="110"/>
    </row>
    <row r="59657" spans="9:10" x14ac:dyDescent="0.25">
      <c r="I59657" s="1"/>
      <c r="J59657" s="110"/>
    </row>
    <row r="59658" spans="9:10" x14ac:dyDescent="0.25">
      <c r="I59658" s="1"/>
      <c r="J59658" s="110"/>
    </row>
    <row r="59659" spans="9:10" x14ac:dyDescent="0.25">
      <c r="I59659" s="1"/>
      <c r="J59659" s="110"/>
    </row>
    <row r="59660" spans="9:10" x14ac:dyDescent="0.25">
      <c r="I59660" s="1"/>
      <c r="J59660" s="110"/>
    </row>
    <row r="59661" spans="9:10" x14ac:dyDescent="0.25">
      <c r="I59661" s="1"/>
      <c r="J59661" s="110"/>
    </row>
    <row r="59662" spans="9:10" x14ac:dyDescent="0.25">
      <c r="I59662" s="1"/>
      <c r="J59662" s="110"/>
    </row>
    <row r="59663" spans="9:10" x14ac:dyDescent="0.25">
      <c r="I59663" s="1"/>
      <c r="J59663" s="110"/>
    </row>
    <row r="59664" spans="9:10" x14ac:dyDescent="0.25">
      <c r="I59664" s="1"/>
      <c r="J59664" s="110"/>
    </row>
    <row r="59665" spans="9:10" x14ac:dyDescent="0.25">
      <c r="I59665" s="1"/>
      <c r="J59665" s="110"/>
    </row>
    <row r="59666" spans="9:10" x14ac:dyDescent="0.25">
      <c r="I59666" s="1"/>
      <c r="J59666" s="110"/>
    </row>
    <row r="59667" spans="9:10" x14ac:dyDescent="0.25">
      <c r="I59667" s="1"/>
      <c r="J59667" s="110"/>
    </row>
    <row r="59668" spans="9:10" x14ac:dyDescent="0.25">
      <c r="I59668" s="1"/>
      <c r="J59668" s="110"/>
    </row>
    <row r="59669" spans="9:10" x14ac:dyDescent="0.25">
      <c r="I59669" s="1"/>
      <c r="J59669" s="110"/>
    </row>
    <row r="59670" spans="9:10" x14ac:dyDescent="0.25">
      <c r="I59670" s="1"/>
      <c r="J59670" s="110"/>
    </row>
    <row r="59671" spans="9:10" x14ac:dyDescent="0.25">
      <c r="I59671" s="1"/>
      <c r="J59671" s="110"/>
    </row>
    <row r="59672" spans="9:10" x14ac:dyDescent="0.25">
      <c r="I59672" s="1"/>
      <c r="J59672" s="110"/>
    </row>
    <row r="59673" spans="9:10" x14ac:dyDescent="0.25">
      <c r="I59673" s="1"/>
      <c r="J59673" s="110"/>
    </row>
    <row r="59674" spans="9:10" x14ac:dyDescent="0.25">
      <c r="I59674" s="1"/>
      <c r="J59674" s="110"/>
    </row>
    <row r="59675" spans="9:10" x14ac:dyDescent="0.25">
      <c r="I59675" s="1"/>
      <c r="J59675" s="110"/>
    </row>
    <row r="59676" spans="9:10" x14ac:dyDescent="0.25">
      <c r="I59676" s="1"/>
      <c r="J59676" s="110"/>
    </row>
    <row r="59677" spans="9:10" x14ac:dyDescent="0.25">
      <c r="I59677" s="1"/>
      <c r="J59677" s="110"/>
    </row>
    <row r="59678" spans="9:10" x14ac:dyDescent="0.25">
      <c r="I59678" s="1"/>
      <c r="J59678" s="110"/>
    </row>
    <row r="59679" spans="9:10" x14ac:dyDescent="0.25">
      <c r="I59679" s="1"/>
      <c r="J59679" s="110"/>
    </row>
    <row r="59680" spans="9:10" x14ac:dyDescent="0.25">
      <c r="I59680" s="1"/>
      <c r="J59680" s="110"/>
    </row>
    <row r="59681" spans="9:10" x14ac:dyDescent="0.25">
      <c r="I59681" s="1"/>
      <c r="J59681" s="110"/>
    </row>
    <row r="59682" spans="9:10" x14ac:dyDescent="0.25">
      <c r="I59682" s="1"/>
      <c r="J59682" s="110"/>
    </row>
    <row r="59683" spans="9:10" x14ac:dyDescent="0.25">
      <c r="I59683" s="1"/>
      <c r="J59683" s="110"/>
    </row>
    <row r="59684" spans="9:10" x14ac:dyDescent="0.25">
      <c r="I59684" s="1"/>
      <c r="J59684" s="110"/>
    </row>
    <row r="59685" spans="9:10" x14ac:dyDescent="0.25">
      <c r="I59685" s="1"/>
      <c r="J59685" s="110"/>
    </row>
    <row r="59686" spans="9:10" x14ac:dyDescent="0.25">
      <c r="I59686" s="1"/>
      <c r="J59686" s="110"/>
    </row>
    <row r="59687" spans="9:10" x14ac:dyDescent="0.25">
      <c r="I59687" s="1"/>
      <c r="J59687" s="110"/>
    </row>
    <row r="59688" spans="9:10" x14ac:dyDescent="0.25">
      <c r="I59688" s="1"/>
      <c r="J59688" s="110"/>
    </row>
    <row r="59689" spans="9:10" x14ac:dyDescent="0.25">
      <c r="I59689" s="1"/>
      <c r="J59689" s="110"/>
    </row>
    <row r="59690" spans="9:10" x14ac:dyDescent="0.25">
      <c r="I59690" s="1"/>
      <c r="J59690" s="110"/>
    </row>
    <row r="59691" spans="9:10" x14ac:dyDescent="0.25">
      <c r="I59691" s="1"/>
      <c r="J59691" s="110"/>
    </row>
    <row r="59692" spans="9:10" x14ac:dyDescent="0.25">
      <c r="I59692" s="1"/>
      <c r="J59692" s="110"/>
    </row>
    <row r="59693" spans="9:10" x14ac:dyDescent="0.25">
      <c r="I59693" s="1"/>
      <c r="J59693" s="110"/>
    </row>
    <row r="59694" spans="9:10" x14ac:dyDescent="0.25">
      <c r="I59694" s="1"/>
      <c r="J59694" s="110"/>
    </row>
    <row r="59695" spans="9:10" x14ac:dyDescent="0.25">
      <c r="I59695" s="1"/>
      <c r="J59695" s="110"/>
    </row>
    <row r="59696" spans="9:10" x14ac:dyDescent="0.25">
      <c r="I59696" s="1"/>
      <c r="J59696" s="110"/>
    </row>
    <row r="59697" spans="9:10" x14ac:dyDescent="0.25">
      <c r="I59697" s="1"/>
      <c r="J59697" s="110"/>
    </row>
    <row r="59698" spans="9:10" x14ac:dyDescent="0.25">
      <c r="I59698" s="1"/>
      <c r="J59698" s="110"/>
    </row>
    <row r="59699" spans="9:10" x14ac:dyDescent="0.25">
      <c r="I59699" s="1"/>
      <c r="J59699" s="110"/>
    </row>
    <row r="59700" spans="9:10" x14ac:dyDescent="0.25">
      <c r="I59700" s="1"/>
      <c r="J59700" s="110"/>
    </row>
    <row r="59701" spans="9:10" x14ac:dyDescent="0.25">
      <c r="I59701" s="1"/>
      <c r="J59701" s="110"/>
    </row>
    <row r="59702" spans="9:10" x14ac:dyDescent="0.25">
      <c r="I59702" s="1"/>
      <c r="J59702" s="110"/>
    </row>
    <row r="59703" spans="9:10" x14ac:dyDescent="0.25">
      <c r="I59703" s="1"/>
      <c r="J59703" s="110"/>
    </row>
    <row r="59704" spans="9:10" x14ac:dyDescent="0.25">
      <c r="I59704" s="1"/>
      <c r="J59704" s="110"/>
    </row>
    <row r="59705" spans="9:10" x14ac:dyDescent="0.25">
      <c r="I59705" s="1"/>
      <c r="J59705" s="110"/>
    </row>
    <row r="59706" spans="9:10" x14ac:dyDescent="0.25">
      <c r="I59706" s="1"/>
      <c r="J59706" s="110"/>
    </row>
    <row r="59707" spans="9:10" x14ac:dyDescent="0.25">
      <c r="I59707" s="1"/>
      <c r="J59707" s="110"/>
    </row>
    <row r="59708" spans="9:10" x14ac:dyDescent="0.25">
      <c r="I59708" s="1"/>
      <c r="J59708" s="110"/>
    </row>
    <row r="59709" spans="9:10" x14ac:dyDescent="0.25">
      <c r="I59709" s="1"/>
      <c r="J59709" s="110"/>
    </row>
    <row r="59710" spans="9:10" x14ac:dyDescent="0.25">
      <c r="I59710" s="1"/>
      <c r="J59710" s="110"/>
    </row>
    <row r="59711" spans="9:10" x14ac:dyDescent="0.25">
      <c r="I59711" s="1"/>
      <c r="J59711" s="110"/>
    </row>
    <row r="59712" spans="9:10" x14ac:dyDescent="0.25">
      <c r="I59712" s="1"/>
      <c r="J59712" s="110"/>
    </row>
    <row r="59713" spans="9:10" x14ac:dyDescent="0.25">
      <c r="I59713" s="1"/>
      <c r="J59713" s="110"/>
    </row>
    <row r="59714" spans="9:10" x14ac:dyDescent="0.25">
      <c r="I59714" s="1"/>
      <c r="J59714" s="110"/>
    </row>
    <row r="59715" spans="9:10" x14ac:dyDescent="0.25">
      <c r="I59715" s="1"/>
      <c r="J59715" s="110"/>
    </row>
    <row r="59716" spans="9:10" x14ac:dyDescent="0.25">
      <c r="I59716" s="1"/>
      <c r="J59716" s="110"/>
    </row>
    <row r="59717" spans="9:10" x14ac:dyDescent="0.25">
      <c r="I59717" s="1"/>
      <c r="J59717" s="110"/>
    </row>
    <row r="59718" spans="9:10" x14ac:dyDescent="0.25">
      <c r="I59718" s="1"/>
      <c r="J59718" s="110"/>
    </row>
    <row r="59719" spans="9:10" x14ac:dyDescent="0.25">
      <c r="I59719" s="1"/>
      <c r="J59719" s="110"/>
    </row>
    <row r="59720" spans="9:10" x14ac:dyDescent="0.25">
      <c r="I59720" s="1"/>
      <c r="J59720" s="110"/>
    </row>
    <row r="59721" spans="9:10" x14ac:dyDescent="0.25">
      <c r="I59721" s="1"/>
      <c r="J59721" s="110"/>
    </row>
    <row r="59722" spans="9:10" x14ac:dyDescent="0.25">
      <c r="I59722" s="1"/>
      <c r="J59722" s="110"/>
    </row>
    <row r="59723" spans="9:10" x14ac:dyDescent="0.25">
      <c r="I59723" s="1"/>
      <c r="J59723" s="110"/>
    </row>
    <row r="59724" spans="9:10" x14ac:dyDescent="0.25">
      <c r="I59724" s="1"/>
      <c r="J59724" s="110"/>
    </row>
    <row r="59725" spans="9:10" x14ac:dyDescent="0.25">
      <c r="I59725" s="1"/>
      <c r="J59725" s="110"/>
    </row>
    <row r="59726" spans="9:10" x14ac:dyDescent="0.25">
      <c r="I59726" s="1"/>
      <c r="J59726" s="110"/>
    </row>
    <row r="59727" spans="9:10" x14ac:dyDescent="0.25">
      <c r="I59727" s="1"/>
      <c r="J59727" s="110"/>
    </row>
    <row r="59728" spans="9:10" x14ac:dyDescent="0.25">
      <c r="I59728" s="1"/>
      <c r="J59728" s="110"/>
    </row>
    <row r="59729" spans="9:10" x14ac:dyDescent="0.25">
      <c r="I59729" s="1"/>
      <c r="J59729" s="110"/>
    </row>
    <row r="59730" spans="9:10" x14ac:dyDescent="0.25">
      <c r="I59730" s="1"/>
      <c r="J59730" s="110"/>
    </row>
    <row r="59731" spans="9:10" x14ac:dyDescent="0.25">
      <c r="I59731" s="1"/>
      <c r="J59731" s="110"/>
    </row>
    <row r="59732" spans="9:10" x14ac:dyDescent="0.25">
      <c r="I59732" s="1"/>
      <c r="J59732" s="110"/>
    </row>
    <row r="59733" spans="9:10" x14ac:dyDescent="0.25">
      <c r="I59733" s="1"/>
      <c r="J59733" s="110"/>
    </row>
    <row r="59734" spans="9:10" x14ac:dyDescent="0.25">
      <c r="I59734" s="1"/>
      <c r="J59734" s="110"/>
    </row>
    <row r="59735" spans="9:10" x14ac:dyDescent="0.25">
      <c r="I59735" s="1"/>
      <c r="J59735" s="110"/>
    </row>
    <row r="59736" spans="9:10" x14ac:dyDescent="0.25">
      <c r="I59736" s="1"/>
      <c r="J59736" s="110"/>
    </row>
    <row r="59737" spans="9:10" x14ac:dyDescent="0.25">
      <c r="I59737" s="1"/>
      <c r="J59737" s="110"/>
    </row>
    <row r="59738" spans="9:10" x14ac:dyDescent="0.25">
      <c r="I59738" s="1"/>
      <c r="J59738" s="110"/>
    </row>
    <row r="59739" spans="9:10" x14ac:dyDescent="0.25">
      <c r="I59739" s="1"/>
      <c r="J59739" s="110"/>
    </row>
    <row r="59740" spans="9:10" x14ac:dyDescent="0.25">
      <c r="I59740" s="1"/>
      <c r="J59740" s="110"/>
    </row>
    <row r="59741" spans="9:10" x14ac:dyDescent="0.25">
      <c r="I59741" s="1"/>
      <c r="J59741" s="110"/>
    </row>
    <row r="59742" spans="9:10" x14ac:dyDescent="0.25">
      <c r="I59742" s="1"/>
      <c r="J59742" s="110"/>
    </row>
    <row r="59743" spans="9:10" x14ac:dyDescent="0.25">
      <c r="I59743" s="1"/>
      <c r="J59743" s="110"/>
    </row>
    <row r="59744" spans="9:10" x14ac:dyDescent="0.25">
      <c r="I59744" s="1"/>
      <c r="J59744" s="110"/>
    </row>
    <row r="59745" spans="9:10" x14ac:dyDescent="0.25">
      <c r="I59745" s="1"/>
      <c r="J59745" s="110"/>
    </row>
    <row r="59746" spans="9:10" x14ac:dyDescent="0.25">
      <c r="I59746" s="1"/>
      <c r="J59746" s="110"/>
    </row>
    <row r="59747" spans="9:10" x14ac:dyDescent="0.25">
      <c r="I59747" s="1"/>
      <c r="J59747" s="110"/>
    </row>
    <row r="59748" spans="9:10" x14ac:dyDescent="0.25">
      <c r="I59748" s="1"/>
      <c r="J59748" s="110"/>
    </row>
    <row r="59749" spans="9:10" x14ac:dyDescent="0.25">
      <c r="I59749" s="1"/>
      <c r="J59749" s="110"/>
    </row>
    <row r="59750" spans="9:10" x14ac:dyDescent="0.25">
      <c r="I59750" s="1"/>
      <c r="J59750" s="110"/>
    </row>
    <row r="59751" spans="9:10" x14ac:dyDescent="0.25">
      <c r="I59751" s="1"/>
      <c r="J59751" s="110"/>
    </row>
    <row r="59752" spans="9:10" x14ac:dyDescent="0.25">
      <c r="I59752" s="1"/>
      <c r="J59752" s="110"/>
    </row>
    <row r="59753" spans="9:10" x14ac:dyDescent="0.25">
      <c r="I59753" s="1"/>
      <c r="J59753" s="110"/>
    </row>
    <row r="59754" spans="9:10" x14ac:dyDescent="0.25">
      <c r="I59754" s="1"/>
      <c r="J59754" s="110"/>
    </row>
    <row r="59755" spans="9:10" x14ac:dyDescent="0.25">
      <c r="I59755" s="1"/>
      <c r="J59755" s="110"/>
    </row>
    <row r="59756" spans="9:10" x14ac:dyDescent="0.25">
      <c r="I59756" s="1"/>
      <c r="J59756" s="110"/>
    </row>
    <row r="59757" spans="9:10" x14ac:dyDescent="0.25">
      <c r="I59757" s="1"/>
      <c r="J59757" s="110"/>
    </row>
    <row r="59758" spans="9:10" x14ac:dyDescent="0.25">
      <c r="I59758" s="1"/>
      <c r="J59758" s="110"/>
    </row>
    <row r="59759" spans="9:10" x14ac:dyDescent="0.25">
      <c r="I59759" s="1"/>
      <c r="J59759" s="110"/>
    </row>
    <row r="59760" spans="9:10" x14ac:dyDescent="0.25">
      <c r="I59760" s="1"/>
      <c r="J59760" s="110"/>
    </row>
    <row r="59761" spans="9:10" x14ac:dyDescent="0.25">
      <c r="I59761" s="1"/>
      <c r="J59761" s="110"/>
    </row>
    <row r="59762" spans="9:10" x14ac:dyDescent="0.25">
      <c r="I59762" s="1"/>
      <c r="J59762" s="110"/>
    </row>
    <row r="59763" spans="9:10" x14ac:dyDescent="0.25">
      <c r="I59763" s="1"/>
      <c r="J59763" s="110"/>
    </row>
    <row r="59764" spans="9:10" x14ac:dyDescent="0.25">
      <c r="I59764" s="1"/>
      <c r="J59764" s="110"/>
    </row>
    <row r="59765" spans="9:10" x14ac:dyDescent="0.25">
      <c r="I59765" s="1"/>
      <c r="J59765" s="110"/>
    </row>
    <row r="59766" spans="9:10" x14ac:dyDescent="0.25">
      <c r="I59766" s="1"/>
      <c r="J59766" s="110"/>
    </row>
    <row r="59767" spans="9:10" x14ac:dyDescent="0.25">
      <c r="I59767" s="1"/>
      <c r="J59767" s="110"/>
    </row>
    <row r="59768" spans="9:10" x14ac:dyDescent="0.25">
      <c r="I59768" s="1"/>
      <c r="J59768" s="110"/>
    </row>
    <row r="59769" spans="9:10" x14ac:dyDescent="0.25">
      <c r="I59769" s="1"/>
      <c r="J59769" s="110"/>
    </row>
    <row r="59770" spans="9:10" x14ac:dyDescent="0.25">
      <c r="I59770" s="1"/>
      <c r="J59770" s="110"/>
    </row>
    <row r="59771" spans="9:10" x14ac:dyDescent="0.25">
      <c r="I59771" s="1"/>
      <c r="J59771" s="110"/>
    </row>
    <row r="59772" spans="9:10" x14ac:dyDescent="0.25">
      <c r="I59772" s="1"/>
      <c r="J59772" s="110"/>
    </row>
    <row r="59773" spans="9:10" x14ac:dyDescent="0.25">
      <c r="I59773" s="1"/>
      <c r="J59773" s="110"/>
    </row>
    <row r="59774" spans="9:10" x14ac:dyDescent="0.25">
      <c r="I59774" s="1"/>
      <c r="J59774" s="110"/>
    </row>
    <row r="59775" spans="9:10" x14ac:dyDescent="0.25">
      <c r="I59775" s="1"/>
      <c r="J59775" s="110"/>
    </row>
    <row r="59776" spans="9:10" x14ac:dyDescent="0.25">
      <c r="I59776" s="1"/>
      <c r="J59776" s="110"/>
    </row>
    <row r="59777" spans="9:10" x14ac:dyDescent="0.25">
      <c r="I59777" s="1"/>
      <c r="J59777" s="110"/>
    </row>
    <row r="59778" spans="9:10" x14ac:dyDescent="0.25">
      <c r="I59778" s="1"/>
      <c r="J59778" s="110"/>
    </row>
    <row r="59779" spans="9:10" x14ac:dyDescent="0.25">
      <c r="I59779" s="1"/>
      <c r="J59779" s="110"/>
    </row>
    <row r="59780" spans="9:10" x14ac:dyDescent="0.25">
      <c r="I59780" s="1"/>
      <c r="J59780" s="110"/>
    </row>
    <row r="59781" spans="9:10" x14ac:dyDescent="0.25">
      <c r="I59781" s="1"/>
      <c r="J59781" s="110"/>
    </row>
    <row r="59782" spans="9:10" x14ac:dyDescent="0.25">
      <c r="I59782" s="1"/>
      <c r="J59782" s="110"/>
    </row>
    <row r="59783" spans="9:10" x14ac:dyDescent="0.25">
      <c r="I59783" s="1"/>
      <c r="J59783" s="110"/>
    </row>
    <row r="59784" spans="9:10" x14ac:dyDescent="0.25">
      <c r="I59784" s="1"/>
      <c r="J59784" s="110"/>
    </row>
    <row r="59785" spans="9:10" x14ac:dyDescent="0.25">
      <c r="I59785" s="1"/>
      <c r="J59785" s="110"/>
    </row>
    <row r="59786" spans="9:10" x14ac:dyDescent="0.25">
      <c r="I59786" s="1"/>
      <c r="J59786" s="110"/>
    </row>
    <row r="59787" spans="9:10" x14ac:dyDescent="0.25">
      <c r="I59787" s="1"/>
      <c r="J59787" s="110"/>
    </row>
    <row r="59788" spans="9:10" x14ac:dyDescent="0.25">
      <c r="I59788" s="1"/>
      <c r="J59788" s="110"/>
    </row>
    <row r="59789" spans="9:10" x14ac:dyDescent="0.25">
      <c r="I59789" s="1"/>
      <c r="J59789" s="110"/>
    </row>
    <row r="59790" spans="9:10" x14ac:dyDescent="0.25">
      <c r="I59790" s="1"/>
      <c r="J59790" s="110"/>
    </row>
    <row r="59791" spans="9:10" x14ac:dyDescent="0.25">
      <c r="I59791" s="1"/>
      <c r="J59791" s="110"/>
    </row>
    <row r="59792" spans="9:10" x14ac:dyDescent="0.25">
      <c r="I59792" s="1"/>
      <c r="J59792" s="110"/>
    </row>
    <row r="59793" spans="9:10" x14ac:dyDescent="0.25">
      <c r="I59793" s="1"/>
      <c r="J59793" s="110"/>
    </row>
    <row r="59794" spans="9:10" x14ac:dyDescent="0.25">
      <c r="I59794" s="1"/>
      <c r="J59794" s="110"/>
    </row>
    <row r="59795" spans="9:10" x14ac:dyDescent="0.25">
      <c r="I59795" s="1"/>
      <c r="J59795" s="110"/>
    </row>
    <row r="59796" spans="9:10" x14ac:dyDescent="0.25">
      <c r="I59796" s="1"/>
      <c r="J59796" s="110"/>
    </row>
    <row r="59797" spans="9:10" x14ac:dyDescent="0.25">
      <c r="I59797" s="1"/>
      <c r="J59797" s="110"/>
    </row>
    <row r="59798" spans="9:10" x14ac:dyDescent="0.25">
      <c r="I59798" s="1"/>
      <c r="J59798" s="110"/>
    </row>
    <row r="59799" spans="9:10" x14ac:dyDescent="0.25">
      <c r="I59799" s="1"/>
      <c r="J59799" s="110"/>
    </row>
    <row r="59800" spans="9:10" x14ac:dyDescent="0.25">
      <c r="I59800" s="1"/>
      <c r="J59800" s="110"/>
    </row>
    <row r="59801" spans="9:10" x14ac:dyDescent="0.25">
      <c r="I59801" s="1"/>
      <c r="J59801" s="110"/>
    </row>
    <row r="59802" spans="9:10" x14ac:dyDescent="0.25">
      <c r="I59802" s="1"/>
      <c r="J59802" s="110"/>
    </row>
    <row r="59803" spans="9:10" x14ac:dyDescent="0.25">
      <c r="I59803" s="1"/>
      <c r="J59803" s="110"/>
    </row>
    <row r="59804" spans="9:10" x14ac:dyDescent="0.25">
      <c r="I59804" s="1"/>
      <c r="J59804" s="110"/>
    </row>
    <row r="59805" spans="9:10" x14ac:dyDescent="0.25">
      <c r="I59805" s="1"/>
      <c r="J59805" s="110"/>
    </row>
    <row r="59806" spans="9:10" x14ac:dyDescent="0.25">
      <c r="I59806" s="1"/>
      <c r="J59806" s="110"/>
    </row>
    <row r="59807" spans="9:10" x14ac:dyDescent="0.25">
      <c r="I59807" s="1"/>
      <c r="J59807" s="110"/>
    </row>
    <row r="59808" spans="9:10" x14ac:dyDescent="0.25">
      <c r="I59808" s="1"/>
      <c r="J59808" s="110"/>
    </row>
    <row r="59809" spans="9:10" x14ac:dyDescent="0.25">
      <c r="I59809" s="1"/>
      <c r="J59809" s="110"/>
    </row>
    <row r="59810" spans="9:10" x14ac:dyDescent="0.25">
      <c r="I59810" s="1"/>
      <c r="J59810" s="110"/>
    </row>
    <row r="59811" spans="9:10" x14ac:dyDescent="0.25">
      <c r="I59811" s="1"/>
      <c r="J59811" s="110"/>
    </row>
    <row r="59812" spans="9:10" x14ac:dyDescent="0.25">
      <c r="I59812" s="1"/>
      <c r="J59812" s="110"/>
    </row>
    <row r="59813" spans="9:10" x14ac:dyDescent="0.25">
      <c r="I59813" s="1"/>
      <c r="J59813" s="110"/>
    </row>
    <row r="59814" spans="9:10" x14ac:dyDescent="0.25">
      <c r="I59814" s="1"/>
      <c r="J59814" s="110"/>
    </row>
    <row r="59815" spans="9:10" x14ac:dyDescent="0.25">
      <c r="I59815" s="1"/>
      <c r="J59815" s="110"/>
    </row>
    <row r="59816" spans="9:10" x14ac:dyDescent="0.25">
      <c r="I59816" s="1"/>
      <c r="J59816" s="110"/>
    </row>
    <row r="59817" spans="9:10" x14ac:dyDescent="0.25">
      <c r="I59817" s="1"/>
      <c r="J59817" s="110"/>
    </row>
    <row r="59818" spans="9:10" x14ac:dyDescent="0.25">
      <c r="I59818" s="1"/>
      <c r="J59818" s="110"/>
    </row>
    <row r="59819" spans="9:10" x14ac:dyDescent="0.25">
      <c r="I59819" s="1"/>
      <c r="J59819" s="110"/>
    </row>
    <row r="59820" spans="9:10" x14ac:dyDescent="0.25">
      <c r="I59820" s="1"/>
      <c r="J59820" s="110"/>
    </row>
    <row r="59821" spans="9:10" x14ac:dyDescent="0.25">
      <c r="I59821" s="1"/>
      <c r="J59821" s="110"/>
    </row>
    <row r="59822" spans="9:10" x14ac:dyDescent="0.25">
      <c r="I59822" s="1"/>
      <c r="J59822" s="110"/>
    </row>
    <row r="59823" spans="9:10" x14ac:dyDescent="0.25">
      <c r="I59823" s="1"/>
      <c r="J59823" s="110"/>
    </row>
    <row r="59824" spans="9:10" x14ac:dyDescent="0.25">
      <c r="I59824" s="1"/>
      <c r="J59824" s="110"/>
    </row>
    <row r="59825" spans="9:10" x14ac:dyDescent="0.25">
      <c r="I59825" s="1"/>
      <c r="J59825" s="110"/>
    </row>
    <row r="59826" spans="9:10" x14ac:dyDescent="0.25">
      <c r="I59826" s="1"/>
      <c r="J59826" s="110"/>
    </row>
    <row r="59827" spans="9:10" x14ac:dyDescent="0.25">
      <c r="I59827" s="1"/>
      <c r="J59827" s="110"/>
    </row>
    <row r="59828" spans="9:10" x14ac:dyDescent="0.25">
      <c r="I59828" s="1"/>
      <c r="J59828" s="110"/>
    </row>
    <row r="59829" spans="9:10" x14ac:dyDescent="0.25">
      <c r="I59829" s="1"/>
      <c r="J59829" s="110"/>
    </row>
    <row r="59830" spans="9:10" x14ac:dyDescent="0.25">
      <c r="I59830" s="1"/>
      <c r="J59830" s="110"/>
    </row>
    <row r="59831" spans="9:10" x14ac:dyDescent="0.25">
      <c r="I59831" s="1"/>
      <c r="J59831" s="110"/>
    </row>
    <row r="59832" spans="9:10" x14ac:dyDescent="0.25">
      <c r="I59832" s="1"/>
      <c r="J59832" s="110"/>
    </row>
    <row r="59833" spans="9:10" x14ac:dyDescent="0.25">
      <c r="I59833" s="1"/>
      <c r="J59833" s="110"/>
    </row>
    <row r="59834" spans="9:10" x14ac:dyDescent="0.25">
      <c r="I59834" s="1"/>
      <c r="J59834" s="110"/>
    </row>
    <row r="59835" spans="9:10" x14ac:dyDescent="0.25">
      <c r="I59835" s="1"/>
      <c r="J59835" s="110"/>
    </row>
    <row r="59836" spans="9:10" x14ac:dyDescent="0.25">
      <c r="I59836" s="1"/>
      <c r="J59836" s="110"/>
    </row>
    <row r="59837" spans="9:10" x14ac:dyDescent="0.25">
      <c r="I59837" s="1"/>
      <c r="J59837" s="110"/>
    </row>
    <row r="59838" spans="9:10" x14ac:dyDescent="0.25">
      <c r="I59838" s="1"/>
      <c r="J59838" s="110"/>
    </row>
    <row r="59839" spans="9:10" x14ac:dyDescent="0.25">
      <c r="I59839" s="1"/>
      <c r="J59839" s="110"/>
    </row>
    <row r="59840" spans="9:10" x14ac:dyDescent="0.25">
      <c r="I59840" s="1"/>
      <c r="J59840" s="110"/>
    </row>
    <row r="59841" spans="9:10" x14ac:dyDescent="0.25">
      <c r="I59841" s="1"/>
      <c r="J59841" s="110"/>
    </row>
    <row r="59842" spans="9:10" x14ac:dyDescent="0.25">
      <c r="I59842" s="1"/>
      <c r="J59842" s="110"/>
    </row>
    <row r="59843" spans="9:10" x14ac:dyDescent="0.25">
      <c r="I59843" s="1"/>
      <c r="J59843" s="110"/>
    </row>
    <row r="59844" spans="9:10" x14ac:dyDescent="0.25">
      <c r="I59844" s="1"/>
      <c r="J59844" s="110"/>
    </row>
    <row r="59845" spans="9:10" x14ac:dyDescent="0.25">
      <c r="I59845" s="1"/>
      <c r="J59845" s="110"/>
    </row>
    <row r="59846" spans="9:10" x14ac:dyDescent="0.25">
      <c r="I59846" s="1"/>
      <c r="J59846" s="110"/>
    </row>
    <row r="59847" spans="9:10" x14ac:dyDescent="0.25">
      <c r="I59847" s="1"/>
      <c r="J59847" s="110"/>
    </row>
    <row r="59848" spans="9:10" x14ac:dyDescent="0.25">
      <c r="I59848" s="1"/>
      <c r="J59848" s="110"/>
    </row>
    <row r="59849" spans="9:10" x14ac:dyDescent="0.25">
      <c r="I59849" s="1"/>
      <c r="J59849" s="110"/>
    </row>
    <row r="59850" spans="9:10" x14ac:dyDescent="0.25">
      <c r="I59850" s="1"/>
      <c r="J59850" s="110"/>
    </row>
    <row r="59851" spans="9:10" x14ac:dyDescent="0.25">
      <c r="I59851" s="1"/>
      <c r="J59851" s="110"/>
    </row>
    <row r="59852" spans="9:10" x14ac:dyDescent="0.25">
      <c r="I59852" s="1"/>
      <c r="J59852" s="110"/>
    </row>
    <row r="59853" spans="9:10" x14ac:dyDescent="0.25">
      <c r="I59853" s="1"/>
      <c r="J59853" s="110"/>
    </row>
    <row r="59854" spans="9:10" x14ac:dyDescent="0.25">
      <c r="I59854" s="1"/>
      <c r="J59854" s="110"/>
    </row>
    <row r="59855" spans="9:10" x14ac:dyDescent="0.25">
      <c r="I59855" s="1"/>
      <c r="J59855" s="110"/>
    </row>
    <row r="59856" spans="9:10" x14ac:dyDescent="0.25">
      <c r="I59856" s="1"/>
      <c r="J59856" s="110"/>
    </row>
    <row r="59857" spans="9:10" x14ac:dyDescent="0.25">
      <c r="I59857" s="1"/>
      <c r="J59857" s="110"/>
    </row>
    <row r="59858" spans="9:10" x14ac:dyDescent="0.25">
      <c r="I59858" s="1"/>
      <c r="J59858" s="110"/>
    </row>
    <row r="59859" spans="9:10" x14ac:dyDescent="0.25">
      <c r="I59859" s="1"/>
      <c r="J59859" s="110"/>
    </row>
    <row r="59860" spans="9:10" x14ac:dyDescent="0.25">
      <c r="I59860" s="1"/>
      <c r="J59860" s="110"/>
    </row>
    <row r="59861" spans="9:10" x14ac:dyDescent="0.25">
      <c r="I59861" s="1"/>
      <c r="J59861" s="110"/>
    </row>
    <row r="59862" spans="9:10" x14ac:dyDescent="0.25">
      <c r="I59862" s="1"/>
      <c r="J59862" s="110"/>
    </row>
    <row r="59863" spans="9:10" x14ac:dyDescent="0.25">
      <c r="I59863" s="1"/>
      <c r="J59863" s="110"/>
    </row>
    <row r="59864" spans="9:10" x14ac:dyDescent="0.25">
      <c r="I59864" s="1"/>
      <c r="J59864" s="110"/>
    </row>
    <row r="59865" spans="9:10" x14ac:dyDescent="0.25">
      <c r="I59865" s="1"/>
      <c r="J59865" s="110"/>
    </row>
    <row r="59866" spans="9:10" x14ac:dyDescent="0.25">
      <c r="I59866" s="1"/>
      <c r="J59866" s="110"/>
    </row>
    <row r="59867" spans="9:10" x14ac:dyDescent="0.25">
      <c r="I59867" s="1"/>
      <c r="J59867" s="110"/>
    </row>
    <row r="59868" spans="9:10" x14ac:dyDescent="0.25">
      <c r="I59868" s="1"/>
      <c r="J59868" s="110"/>
    </row>
    <row r="59869" spans="9:10" x14ac:dyDescent="0.25">
      <c r="I59869" s="1"/>
      <c r="J59869" s="110"/>
    </row>
    <row r="59870" spans="9:10" x14ac:dyDescent="0.25">
      <c r="I59870" s="1"/>
      <c r="J59870" s="110"/>
    </row>
    <row r="59871" spans="9:10" x14ac:dyDescent="0.25">
      <c r="I59871" s="1"/>
      <c r="J59871" s="110"/>
    </row>
    <row r="59872" spans="9:10" x14ac:dyDescent="0.25">
      <c r="I59872" s="1"/>
      <c r="J59872" s="110"/>
    </row>
    <row r="59873" spans="9:10" x14ac:dyDescent="0.25">
      <c r="I59873" s="1"/>
      <c r="J59873" s="110"/>
    </row>
    <row r="59874" spans="9:10" x14ac:dyDescent="0.25">
      <c r="I59874" s="1"/>
      <c r="J59874" s="110"/>
    </row>
    <row r="59875" spans="9:10" x14ac:dyDescent="0.25">
      <c r="I59875" s="1"/>
      <c r="J59875" s="110"/>
    </row>
    <row r="59876" spans="9:10" x14ac:dyDescent="0.25">
      <c r="I59876" s="1"/>
      <c r="J59876" s="110"/>
    </row>
    <row r="59877" spans="9:10" x14ac:dyDescent="0.25">
      <c r="I59877" s="1"/>
      <c r="J59877" s="110"/>
    </row>
    <row r="59878" spans="9:10" x14ac:dyDescent="0.25">
      <c r="I59878" s="1"/>
      <c r="J59878" s="110"/>
    </row>
    <row r="59879" spans="9:10" x14ac:dyDescent="0.25">
      <c r="I59879" s="1"/>
      <c r="J59879" s="110"/>
    </row>
    <row r="59880" spans="9:10" x14ac:dyDescent="0.25">
      <c r="I59880" s="1"/>
      <c r="J59880" s="110"/>
    </row>
    <row r="59881" spans="9:10" x14ac:dyDescent="0.25">
      <c r="I59881" s="1"/>
      <c r="J59881" s="110"/>
    </row>
    <row r="59882" spans="9:10" x14ac:dyDescent="0.25">
      <c r="I59882" s="1"/>
      <c r="J59882" s="110"/>
    </row>
    <row r="59883" spans="9:10" x14ac:dyDescent="0.25">
      <c r="I59883" s="1"/>
      <c r="J59883" s="110"/>
    </row>
    <row r="59884" spans="9:10" x14ac:dyDescent="0.25">
      <c r="I59884" s="1"/>
      <c r="J59884" s="110"/>
    </row>
    <row r="59885" spans="9:10" x14ac:dyDescent="0.25">
      <c r="I59885" s="1"/>
      <c r="J59885" s="110"/>
    </row>
    <row r="59886" spans="9:10" x14ac:dyDescent="0.25">
      <c r="I59886" s="1"/>
      <c r="J59886" s="110"/>
    </row>
    <row r="59887" spans="9:10" x14ac:dyDescent="0.25">
      <c r="I59887" s="1"/>
      <c r="J59887" s="110"/>
    </row>
    <row r="59888" spans="9:10" x14ac:dyDescent="0.25">
      <c r="I59888" s="1"/>
      <c r="J59888" s="110"/>
    </row>
    <row r="59889" spans="9:10" x14ac:dyDescent="0.25">
      <c r="I59889" s="1"/>
      <c r="J59889" s="110"/>
    </row>
    <row r="59890" spans="9:10" x14ac:dyDescent="0.25">
      <c r="I59890" s="1"/>
      <c r="J59890" s="110"/>
    </row>
    <row r="59891" spans="9:10" x14ac:dyDescent="0.25">
      <c r="I59891" s="1"/>
      <c r="J59891" s="110"/>
    </row>
    <row r="59892" spans="9:10" x14ac:dyDescent="0.25">
      <c r="I59892" s="1"/>
      <c r="J59892" s="110"/>
    </row>
    <row r="59893" spans="9:10" x14ac:dyDescent="0.25">
      <c r="I59893" s="1"/>
      <c r="J59893" s="110"/>
    </row>
    <row r="59894" spans="9:10" x14ac:dyDescent="0.25">
      <c r="I59894" s="1"/>
      <c r="J59894" s="110"/>
    </row>
    <row r="59895" spans="9:10" x14ac:dyDescent="0.25">
      <c r="I59895" s="1"/>
      <c r="J59895" s="110"/>
    </row>
    <row r="59896" spans="9:10" x14ac:dyDescent="0.25">
      <c r="I59896" s="1"/>
      <c r="J59896" s="110"/>
    </row>
    <row r="59897" spans="9:10" x14ac:dyDescent="0.25">
      <c r="I59897" s="1"/>
      <c r="J59897" s="110"/>
    </row>
    <row r="59898" spans="9:10" x14ac:dyDescent="0.25">
      <c r="I59898" s="1"/>
      <c r="J59898" s="110"/>
    </row>
    <row r="59899" spans="9:10" x14ac:dyDescent="0.25">
      <c r="I59899" s="1"/>
      <c r="J59899" s="110"/>
    </row>
    <row r="59900" spans="9:10" x14ac:dyDescent="0.25">
      <c r="I59900" s="1"/>
      <c r="J59900" s="110"/>
    </row>
    <row r="59901" spans="9:10" x14ac:dyDescent="0.25">
      <c r="I59901" s="1"/>
      <c r="J59901" s="110"/>
    </row>
    <row r="59902" spans="9:10" x14ac:dyDescent="0.25">
      <c r="I59902" s="1"/>
      <c r="J59902" s="110"/>
    </row>
    <row r="59903" spans="9:10" x14ac:dyDescent="0.25">
      <c r="I59903" s="1"/>
      <c r="J59903" s="110"/>
    </row>
    <row r="59904" spans="9:10" x14ac:dyDescent="0.25">
      <c r="I59904" s="1"/>
      <c r="J59904" s="110"/>
    </row>
    <row r="59905" spans="9:10" x14ac:dyDescent="0.25">
      <c r="I59905" s="1"/>
      <c r="J59905" s="110"/>
    </row>
    <row r="59906" spans="9:10" x14ac:dyDescent="0.25">
      <c r="I59906" s="1"/>
      <c r="J59906" s="110"/>
    </row>
    <row r="59907" spans="9:10" x14ac:dyDescent="0.25">
      <c r="I59907" s="1"/>
      <c r="J59907" s="110"/>
    </row>
    <row r="59908" spans="9:10" x14ac:dyDescent="0.25">
      <c r="I59908" s="1"/>
      <c r="J59908" s="110"/>
    </row>
    <row r="59909" spans="9:10" x14ac:dyDescent="0.25">
      <c r="I59909" s="1"/>
      <c r="J59909" s="110"/>
    </row>
    <row r="59910" spans="9:10" x14ac:dyDescent="0.25">
      <c r="I59910" s="1"/>
      <c r="J59910" s="110"/>
    </row>
    <row r="59911" spans="9:10" x14ac:dyDescent="0.25">
      <c r="I59911" s="1"/>
      <c r="J59911" s="110"/>
    </row>
    <row r="59912" spans="9:10" x14ac:dyDescent="0.25">
      <c r="I59912" s="1"/>
      <c r="J59912" s="110"/>
    </row>
    <row r="59913" spans="9:10" x14ac:dyDescent="0.25">
      <c r="I59913" s="1"/>
      <c r="J59913" s="110"/>
    </row>
    <row r="59914" spans="9:10" x14ac:dyDescent="0.25">
      <c r="I59914" s="1"/>
      <c r="J59914" s="110"/>
    </row>
    <row r="59915" spans="9:10" x14ac:dyDescent="0.25">
      <c r="I59915" s="1"/>
      <c r="J59915" s="110"/>
    </row>
    <row r="59916" spans="9:10" x14ac:dyDescent="0.25">
      <c r="I59916" s="1"/>
      <c r="J59916" s="110"/>
    </row>
    <row r="59917" spans="9:10" x14ac:dyDescent="0.25">
      <c r="I59917" s="1"/>
      <c r="J59917" s="110"/>
    </row>
    <row r="59918" spans="9:10" x14ac:dyDescent="0.25">
      <c r="I59918" s="1"/>
      <c r="J59918" s="110"/>
    </row>
    <row r="59919" spans="9:10" x14ac:dyDescent="0.25">
      <c r="I59919" s="1"/>
      <c r="J59919" s="110"/>
    </row>
    <row r="59920" spans="9:10" x14ac:dyDescent="0.25">
      <c r="I59920" s="1"/>
      <c r="J59920" s="110"/>
    </row>
    <row r="59921" spans="9:10" x14ac:dyDescent="0.25">
      <c r="I59921" s="1"/>
      <c r="J59921" s="110"/>
    </row>
    <row r="59922" spans="9:10" x14ac:dyDescent="0.25">
      <c r="I59922" s="1"/>
      <c r="J59922" s="110"/>
    </row>
    <row r="59923" spans="9:10" x14ac:dyDescent="0.25">
      <c r="I59923" s="1"/>
      <c r="J59923" s="110"/>
    </row>
    <row r="59924" spans="9:10" x14ac:dyDescent="0.25">
      <c r="I59924" s="1"/>
      <c r="J59924" s="110"/>
    </row>
    <row r="59925" spans="9:10" x14ac:dyDescent="0.25">
      <c r="I59925" s="1"/>
      <c r="J59925" s="110"/>
    </row>
    <row r="59926" spans="9:10" x14ac:dyDescent="0.25">
      <c r="I59926" s="1"/>
      <c r="J59926" s="110"/>
    </row>
    <row r="59927" spans="9:10" x14ac:dyDescent="0.25">
      <c r="I59927" s="1"/>
      <c r="J59927" s="110"/>
    </row>
    <row r="59928" spans="9:10" x14ac:dyDescent="0.25">
      <c r="I59928" s="1"/>
      <c r="J59928" s="110"/>
    </row>
    <row r="59929" spans="9:10" x14ac:dyDescent="0.25">
      <c r="I59929" s="1"/>
      <c r="J59929" s="110"/>
    </row>
    <row r="59930" spans="9:10" x14ac:dyDescent="0.25">
      <c r="I59930" s="1"/>
      <c r="J59930" s="110"/>
    </row>
    <row r="59931" spans="9:10" x14ac:dyDescent="0.25">
      <c r="I59931" s="1"/>
      <c r="J59931" s="110"/>
    </row>
    <row r="59932" spans="9:10" x14ac:dyDescent="0.25">
      <c r="I59932" s="1"/>
      <c r="J59932" s="110"/>
    </row>
    <row r="59933" spans="9:10" x14ac:dyDescent="0.25">
      <c r="I59933" s="1"/>
      <c r="J59933" s="110"/>
    </row>
    <row r="59934" spans="9:10" x14ac:dyDescent="0.25">
      <c r="I59934" s="1"/>
      <c r="J59934" s="110"/>
    </row>
    <row r="59935" spans="9:10" x14ac:dyDescent="0.25">
      <c r="I59935" s="1"/>
      <c r="J59935" s="110"/>
    </row>
    <row r="59936" spans="9:10" x14ac:dyDescent="0.25">
      <c r="I59936" s="1"/>
      <c r="J59936" s="110"/>
    </row>
    <row r="59937" spans="9:10" x14ac:dyDescent="0.25">
      <c r="I59937" s="1"/>
      <c r="J59937" s="110"/>
    </row>
    <row r="59938" spans="9:10" x14ac:dyDescent="0.25">
      <c r="I59938" s="1"/>
      <c r="J59938" s="110"/>
    </row>
    <row r="59939" spans="9:10" x14ac:dyDescent="0.25">
      <c r="I59939" s="1"/>
      <c r="J59939" s="110"/>
    </row>
    <row r="59940" spans="9:10" x14ac:dyDescent="0.25">
      <c r="I59940" s="1"/>
      <c r="J59940" s="110"/>
    </row>
    <row r="59941" spans="9:10" x14ac:dyDescent="0.25">
      <c r="I59941" s="1"/>
      <c r="J59941" s="110"/>
    </row>
    <row r="59942" spans="9:10" x14ac:dyDescent="0.25">
      <c r="I59942" s="1"/>
      <c r="J59942" s="110"/>
    </row>
    <row r="59943" spans="9:10" x14ac:dyDescent="0.25">
      <c r="I59943" s="1"/>
      <c r="J59943" s="110"/>
    </row>
    <row r="59944" spans="9:10" x14ac:dyDescent="0.25">
      <c r="I59944" s="1"/>
      <c r="J59944" s="110"/>
    </row>
    <row r="59945" spans="9:10" x14ac:dyDescent="0.25">
      <c r="I59945" s="1"/>
      <c r="J59945" s="110"/>
    </row>
    <row r="59946" spans="9:10" x14ac:dyDescent="0.25">
      <c r="I59946" s="1"/>
      <c r="J59946" s="110"/>
    </row>
    <row r="59947" spans="9:10" x14ac:dyDescent="0.25">
      <c r="I59947" s="1"/>
      <c r="J59947" s="110"/>
    </row>
    <row r="59948" spans="9:10" x14ac:dyDescent="0.25">
      <c r="I59948" s="1"/>
      <c r="J59948" s="110"/>
    </row>
    <row r="59949" spans="9:10" x14ac:dyDescent="0.25">
      <c r="I59949" s="1"/>
      <c r="J59949" s="110"/>
    </row>
    <row r="59950" spans="9:10" x14ac:dyDescent="0.25">
      <c r="I59950" s="1"/>
      <c r="J59950" s="110"/>
    </row>
    <row r="59951" spans="9:10" x14ac:dyDescent="0.25">
      <c r="I59951" s="1"/>
      <c r="J59951" s="110"/>
    </row>
    <row r="59952" spans="9:10" x14ac:dyDescent="0.25">
      <c r="I59952" s="1"/>
      <c r="J59952" s="110"/>
    </row>
    <row r="59953" spans="9:10" x14ac:dyDescent="0.25">
      <c r="I59953" s="1"/>
      <c r="J59953" s="110"/>
    </row>
    <row r="59954" spans="9:10" x14ac:dyDescent="0.25">
      <c r="I59954" s="1"/>
      <c r="J59954" s="110"/>
    </row>
    <row r="59955" spans="9:10" x14ac:dyDescent="0.25">
      <c r="I59955" s="1"/>
      <c r="J59955" s="110"/>
    </row>
    <row r="59956" spans="9:10" x14ac:dyDescent="0.25">
      <c r="I59956" s="1"/>
      <c r="J59956" s="110"/>
    </row>
    <row r="59957" spans="9:10" x14ac:dyDescent="0.25">
      <c r="I59957" s="1"/>
      <c r="J59957" s="110"/>
    </row>
    <row r="59958" spans="9:10" x14ac:dyDescent="0.25">
      <c r="I59958" s="1"/>
      <c r="J59958" s="110"/>
    </row>
    <row r="59959" spans="9:10" x14ac:dyDescent="0.25">
      <c r="I59959" s="1"/>
      <c r="J59959" s="110"/>
    </row>
    <row r="59960" spans="9:10" x14ac:dyDescent="0.25">
      <c r="I59960" s="1"/>
      <c r="J59960" s="110"/>
    </row>
    <row r="59961" spans="9:10" x14ac:dyDescent="0.25">
      <c r="I59961" s="1"/>
      <c r="J59961" s="110"/>
    </row>
    <row r="59962" spans="9:10" x14ac:dyDescent="0.25">
      <c r="I59962" s="1"/>
      <c r="J59962" s="110"/>
    </row>
    <row r="59963" spans="9:10" x14ac:dyDescent="0.25">
      <c r="I59963" s="1"/>
      <c r="J59963" s="110"/>
    </row>
    <row r="59964" spans="9:10" x14ac:dyDescent="0.25">
      <c r="I59964" s="1"/>
      <c r="J59964" s="110"/>
    </row>
    <row r="59965" spans="9:10" x14ac:dyDescent="0.25">
      <c r="I59965" s="1"/>
      <c r="J59965" s="110"/>
    </row>
    <row r="59966" spans="9:10" x14ac:dyDescent="0.25">
      <c r="I59966" s="1"/>
      <c r="J59966" s="110"/>
    </row>
    <row r="59967" spans="9:10" x14ac:dyDescent="0.25">
      <c r="I59967" s="1"/>
      <c r="J59967" s="110"/>
    </row>
    <row r="59968" spans="9:10" x14ac:dyDescent="0.25">
      <c r="I59968" s="1"/>
      <c r="J59968" s="110"/>
    </row>
    <row r="59969" spans="9:10" x14ac:dyDescent="0.25">
      <c r="I59969" s="1"/>
      <c r="J59969" s="110"/>
    </row>
    <row r="59970" spans="9:10" x14ac:dyDescent="0.25">
      <c r="I59970" s="1"/>
      <c r="J59970" s="110"/>
    </row>
    <row r="59971" spans="9:10" x14ac:dyDescent="0.25">
      <c r="I59971" s="1"/>
      <c r="J59971" s="110"/>
    </row>
    <row r="59972" spans="9:10" x14ac:dyDescent="0.25">
      <c r="I59972" s="1"/>
      <c r="J59972" s="110"/>
    </row>
    <row r="59973" spans="9:10" x14ac:dyDescent="0.25">
      <c r="I59973" s="1"/>
      <c r="J59973" s="110"/>
    </row>
    <row r="59974" spans="9:10" x14ac:dyDescent="0.25">
      <c r="I59974" s="1"/>
      <c r="J59974" s="110"/>
    </row>
    <row r="59975" spans="9:10" x14ac:dyDescent="0.25">
      <c r="I59975" s="1"/>
      <c r="J59975" s="110"/>
    </row>
    <row r="59976" spans="9:10" x14ac:dyDescent="0.25">
      <c r="I59976" s="1"/>
      <c r="J59976" s="110"/>
    </row>
    <row r="59977" spans="9:10" x14ac:dyDescent="0.25">
      <c r="I59977" s="1"/>
      <c r="J59977" s="110"/>
    </row>
    <row r="59978" spans="9:10" x14ac:dyDescent="0.25">
      <c r="I59978" s="1"/>
      <c r="J59978" s="110"/>
    </row>
    <row r="59979" spans="9:10" x14ac:dyDescent="0.25">
      <c r="I59979" s="1"/>
      <c r="J59979" s="110"/>
    </row>
    <row r="59980" spans="9:10" x14ac:dyDescent="0.25">
      <c r="I59980" s="1"/>
      <c r="J59980" s="110"/>
    </row>
    <row r="59981" spans="9:10" x14ac:dyDescent="0.25">
      <c r="I59981" s="1"/>
      <c r="J59981" s="110"/>
    </row>
    <row r="59982" spans="9:10" x14ac:dyDescent="0.25">
      <c r="I59982" s="1"/>
      <c r="J59982" s="110"/>
    </row>
    <row r="59983" spans="9:10" x14ac:dyDescent="0.25">
      <c r="I59983" s="1"/>
      <c r="J59983" s="110"/>
    </row>
    <row r="59984" spans="9:10" x14ac:dyDescent="0.25">
      <c r="I59984" s="1"/>
      <c r="J59984" s="110"/>
    </row>
    <row r="59985" spans="9:10" x14ac:dyDescent="0.25">
      <c r="I59985" s="1"/>
      <c r="J59985" s="110"/>
    </row>
    <row r="59986" spans="9:10" x14ac:dyDescent="0.25">
      <c r="I59986" s="1"/>
      <c r="J59986" s="110"/>
    </row>
    <row r="59987" spans="9:10" x14ac:dyDescent="0.25">
      <c r="I59987" s="1"/>
      <c r="J59987" s="110"/>
    </row>
    <row r="59988" spans="9:10" x14ac:dyDescent="0.25">
      <c r="I59988" s="1"/>
      <c r="J59988" s="110"/>
    </row>
    <row r="59989" spans="9:10" x14ac:dyDescent="0.25">
      <c r="I59989" s="1"/>
      <c r="J59989" s="110"/>
    </row>
    <row r="59990" spans="9:10" x14ac:dyDescent="0.25">
      <c r="I59990" s="1"/>
      <c r="J59990" s="110"/>
    </row>
    <row r="59991" spans="9:10" x14ac:dyDescent="0.25">
      <c r="I59991" s="1"/>
      <c r="J59991" s="110"/>
    </row>
    <row r="59992" spans="9:10" x14ac:dyDescent="0.25">
      <c r="I59992" s="1"/>
      <c r="J59992" s="110"/>
    </row>
    <row r="59993" spans="9:10" x14ac:dyDescent="0.25">
      <c r="I59993" s="1"/>
      <c r="J59993" s="110"/>
    </row>
    <row r="59994" spans="9:10" x14ac:dyDescent="0.25">
      <c r="I59994" s="1"/>
      <c r="J59994" s="110"/>
    </row>
    <row r="59995" spans="9:10" x14ac:dyDescent="0.25">
      <c r="I59995" s="1"/>
      <c r="J59995" s="110"/>
    </row>
    <row r="59996" spans="9:10" x14ac:dyDescent="0.25">
      <c r="I59996" s="1"/>
      <c r="J59996" s="110"/>
    </row>
    <row r="59997" spans="9:10" x14ac:dyDescent="0.25">
      <c r="I59997" s="1"/>
      <c r="J59997" s="110"/>
    </row>
    <row r="59998" spans="9:10" x14ac:dyDescent="0.25">
      <c r="I59998" s="1"/>
      <c r="J59998" s="110"/>
    </row>
    <row r="59999" spans="9:10" x14ac:dyDescent="0.25">
      <c r="I59999" s="1"/>
      <c r="J59999" s="110"/>
    </row>
    <row r="60000" spans="9:10" x14ac:dyDescent="0.25">
      <c r="I60000" s="1"/>
      <c r="J60000" s="110"/>
    </row>
    <row r="60001" spans="9:10" x14ac:dyDescent="0.25">
      <c r="I60001" s="1"/>
      <c r="J60001" s="110"/>
    </row>
    <row r="60002" spans="9:10" x14ac:dyDescent="0.25">
      <c r="I60002" s="1"/>
      <c r="J60002" s="110"/>
    </row>
    <row r="60003" spans="9:10" x14ac:dyDescent="0.25">
      <c r="I60003" s="1"/>
      <c r="J60003" s="110"/>
    </row>
    <row r="60004" spans="9:10" x14ac:dyDescent="0.25">
      <c r="I60004" s="1"/>
      <c r="J60004" s="110"/>
    </row>
    <row r="60005" spans="9:10" x14ac:dyDescent="0.25">
      <c r="I60005" s="1"/>
      <c r="J60005" s="110"/>
    </row>
    <row r="60006" spans="9:10" x14ac:dyDescent="0.25">
      <c r="I60006" s="1"/>
      <c r="J60006" s="110"/>
    </row>
    <row r="60007" spans="9:10" x14ac:dyDescent="0.25">
      <c r="I60007" s="1"/>
      <c r="J60007" s="110"/>
    </row>
    <row r="60008" spans="9:10" x14ac:dyDescent="0.25">
      <c r="I60008" s="1"/>
      <c r="J60008" s="110"/>
    </row>
    <row r="60009" spans="9:10" x14ac:dyDescent="0.25">
      <c r="I60009" s="1"/>
      <c r="J60009" s="110"/>
    </row>
    <row r="60010" spans="9:10" x14ac:dyDescent="0.25">
      <c r="I60010" s="1"/>
      <c r="J60010" s="110"/>
    </row>
    <row r="60011" spans="9:10" x14ac:dyDescent="0.25">
      <c r="I60011" s="1"/>
      <c r="J60011" s="110"/>
    </row>
    <row r="60012" spans="9:10" x14ac:dyDescent="0.25">
      <c r="I60012" s="1"/>
      <c r="J60012" s="110"/>
    </row>
    <row r="60013" spans="9:10" x14ac:dyDescent="0.25">
      <c r="I60013" s="1"/>
      <c r="J60013" s="110"/>
    </row>
    <row r="60014" spans="9:10" x14ac:dyDescent="0.25">
      <c r="I60014" s="1"/>
      <c r="J60014" s="110"/>
    </row>
    <row r="60015" spans="9:10" x14ac:dyDescent="0.25">
      <c r="I60015" s="1"/>
      <c r="J60015" s="110"/>
    </row>
    <row r="60016" spans="9:10" x14ac:dyDescent="0.25">
      <c r="I60016" s="1"/>
      <c r="J60016" s="110"/>
    </row>
    <row r="60017" spans="9:10" x14ac:dyDescent="0.25">
      <c r="I60017" s="1"/>
      <c r="J60017" s="110"/>
    </row>
    <row r="60018" spans="9:10" x14ac:dyDescent="0.25">
      <c r="I60018" s="1"/>
      <c r="J60018" s="110"/>
    </row>
    <row r="60019" spans="9:10" x14ac:dyDescent="0.25">
      <c r="I60019" s="1"/>
      <c r="J60019" s="110"/>
    </row>
    <row r="60020" spans="9:10" x14ac:dyDescent="0.25">
      <c r="I60020" s="1"/>
      <c r="J60020" s="110"/>
    </row>
    <row r="60021" spans="9:10" x14ac:dyDescent="0.25">
      <c r="I60021" s="1"/>
      <c r="J60021" s="110"/>
    </row>
    <row r="60022" spans="9:10" x14ac:dyDescent="0.25">
      <c r="I60022" s="1"/>
      <c r="J60022" s="110"/>
    </row>
    <row r="60023" spans="9:10" x14ac:dyDescent="0.25">
      <c r="I60023" s="1"/>
      <c r="J60023" s="110"/>
    </row>
    <row r="60024" spans="9:10" x14ac:dyDescent="0.25">
      <c r="I60024" s="1"/>
      <c r="J60024" s="110"/>
    </row>
    <row r="60025" spans="9:10" x14ac:dyDescent="0.25">
      <c r="I60025" s="1"/>
      <c r="J60025" s="110"/>
    </row>
    <row r="60026" spans="9:10" x14ac:dyDescent="0.25">
      <c r="I60026" s="1"/>
      <c r="J60026" s="110"/>
    </row>
    <row r="60027" spans="9:10" x14ac:dyDescent="0.25">
      <c r="I60027" s="1"/>
      <c r="J60027" s="110"/>
    </row>
    <row r="60028" spans="9:10" x14ac:dyDescent="0.25">
      <c r="I60028" s="1"/>
      <c r="J60028" s="110"/>
    </row>
    <row r="60029" spans="9:10" x14ac:dyDescent="0.25">
      <c r="I60029" s="1"/>
      <c r="J60029" s="110"/>
    </row>
    <row r="60030" spans="9:10" x14ac:dyDescent="0.25">
      <c r="I60030" s="1"/>
      <c r="J60030" s="110"/>
    </row>
    <row r="60031" spans="9:10" x14ac:dyDescent="0.25">
      <c r="I60031" s="1"/>
      <c r="J60031" s="110"/>
    </row>
    <row r="60032" spans="9:10" x14ac:dyDescent="0.25">
      <c r="I60032" s="1"/>
      <c r="J60032" s="110"/>
    </row>
    <row r="60033" spans="9:10" x14ac:dyDescent="0.25">
      <c r="I60033" s="1"/>
      <c r="J60033" s="110"/>
    </row>
    <row r="60034" spans="9:10" x14ac:dyDescent="0.25">
      <c r="I60034" s="1"/>
      <c r="J60034" s="110"/>
    </row>
    <row r="60035" spans="9:10" x14ac:dyDescent="0.25">
      <c r="I60035" s="1"/>
      <c r="J60035" s="110"/>
    </row>
    <row r="60036" spans="9:10" x14ac:dyDescent="0.25">
      <c r="I60036" s="1"/>
      <c r="J60036" s="110"/>
    </row>
    <row r="60037" spans="9:10" x14ac:dyDescent="0.25">
      <c r="I60037" s="1"/>
      <c r="J60037" s="110"/>
    </row>
    <row r="60038" spans="9:10" x14ac:dyDescent="0.25">
      <c r="I60038" s="1"/>
      <c r="J60038" s="110"/>
    </row>
    <row r="60039" spans="9:10" x14ac:dyDescent="0.25">
      <c r="I60039" s="1"/>
      <c r="J60039" s="110"/>
    </row>
    <row r="60040" spans="9:10" x14ac:dyDescent="0.25">
      <c r="I60040" s="1"/>
      <c r="J60040" s="110"/>
    </row>
    <row r="60041" spans="9:10" x14ac:dyDescent="0.25">
      <c r="I60041" s="1"/>
      <c r="J60041" s="110"/>
    </row>
    <row r="60042" spans="9:10" x14ac:dyDescent="0.25">
      <c r="I60042" s="1"/>
      <c r="J60042" s="110"/>
    </row>
    <row r="60043" spans="9:10" x14ac:dyDescent="0.25">
      <c r="I60043" s="1"/>
      <c r="J60043" s="110"/>
    </row>
    <row r="60044" spans="9:10" x14ac:dyDescent="0.25">
      <c r="I60044" s="1"/>
      <c r="J60044" s="110"/>
    </row>
    <row r="60045" spans="9:10" x14ac:dyDescent="0.25">
      <c r="I60045" s="1"/>
      <c r="J60045" s="110"/>
    </row>
    <row r="60046" spans="9:10" x14ac:dyDescent="0.25">
      <c r="I60046" s="1"/>
      <c r="J60046" s="110"/>
    </row>
    <row r="60047" spans="9:10" x14ac:dyDescent="0.25">
      <c r="I60047" s="1"/>
      <c r="J60047" s="110"/>
    </row>
    <row r="60048" spans="9:10" x14ac:dyDescent="0.25">
      <c r="I60048" s="1"/>
      <c r="J60048" s="110"/>
    </row>
    <row r="60049" spans="9:10" x14ac:dyDescent="0.25">
      <c r="I60049" s="1"/>
      <c r="J60049" s="110"/>
    </row>
    <row r="60050" spans="9:10" x14ac:dyDescent="0.25">
      <c r="I60050" s="1"/>
      <c r="J60050" s="110"/>
    </row>
    <row r="60051" spans="9:10" x14ac:dyDescent="0.25">
      <c r="I60051" s="1"/>
      <c r="J60051" s="110"/>
    </row>
    <row r="60052" spans="9:10" x14ac:dyDescent="0.25">
      <c r="I60052" s="1"/>
      <c r="J60052" s="110"/>
    </row>
    <row r="60053" spans="9:10" x14ac:dyDescent="0.25">
      <c r="I60053" s="1"/>
      <c r="J60053" s="110"/>
    </row>
    <row r="60054" spans="9:10" x14ac:dyDescent="0.25">
      <c r="I60054" s="1"/>
      <c r="J60054" s="110"/>
    </row>
    <row r="60055" spans="9:10" x14ac:dyDescent="0.25">
      <c r="I60055" s="1"/>
      <c r="J60055" s="110"/>
    </row>
    <row r="60056" spans="9:10" x14ac:dyDescent="0.25">
      <c r="I60056" s="1"/>
      <c r="J60056" s="110"/>
    </row>
    <row r="60057" spans="9:10" x14ac:dyDescent="0.25">
      <c r="I60057" s="1"/>
      <c r="J60057" s="110"/>
    </row>
    <row r="60058" spans="9:10" x14ac:dyDescent="0.25">
      <c r="I60058" s="1"/>
      <c r="J60058" s="110"/>
    </row>
    <row r="60059" spans="9:10" x14ac:dyDescent="0.25">
      <c r="I60059" s="1"/>
      <c r="J60059" s="110"/>
    </row>
    <row r="60060" spans="9:10" x14ac:dyDescent="0.25">
      <c r="I60060" s="1"/>
      <c r="J60060" s="110"/>
    </row>
    <row r="60061" spans="9:10" x14ac:dyDescent="0.25">
      <c r="I60061" s="1"/>
      <c r="J60061" s="110"/>
    </row>
    <row r="60062" spans="9:10" x14ac:dyDescent="0.25">
      <c r="I60062" s="1"/>
      <c r="J60062" s="110"/>
    </row>
    <row r="60063" spans="9:10" x14ac:dyDescent="0.25">
      <c r="I60063" s="1"/>
      <c r="J60063" s="110"/>
    </row>
    <row r="60064" spans="9:10" x14ac:dyDescent="0.25">
      <c r="I60064" s="1"/>
      <c r="J60064" s="110"/>
    </row>
    <row r="60065" spans="9:10" x14ac:dyDescent="0.25">
      <c r="I60065" s="1"/>
      <c r="J60065" s="110"/>
    </row>
    <row r="60066" spans="9:10" x14ac:dyDescent="0.25">
      <c r="I60066" s="1"/>
      <c r="J60066" s="110"/>
    </row>
    <row r="60067" spans="9:10" x14ac:dyDescent="0.25">
      <c r="I60067" s="1"/>
      <c r="J60067" s="110"/>
    </row>
    <row r="60068" spans="9:10" x14ac:dyDescent="0.25">
      <c r="I60068" s="1"/>
      <c r="J60068" s="110"/>
    </row>
    <row r="60069" spans="9:10" x14ac:dyDescent="0.25">
      <c r="I60069" s="1"/>
      <c r="J60069" s="110"/>
    </row>
    <row r="60070" spans="9:10" x14ac:dyDescent="0.25">
      <c r="I60070" s="1"/>
      <c r="J60070" s="110"/>
    </row>
    <row r="60071" spans="9:10" x14ac:dyDescent="0.25">
      <c r="I60071" s="1"/>
      <c r="J60071" s="110"/>
    </row>
    <row r="60072" spans="9:10" x14ac:dyDescent="0.25">
      <c r="I60072" s="1"/>
      <c r="J60072" s="110"/>
    </row>
    <row r="60073" spans="9:10" x14ac:dyDescent="0.25">
      <c r="I60073" s="1"/>
      <c r="J60073" s="110"/>
    </row>
    <row r="60074" spans="9:10" x14ac:dyDescent="0.25">
      <c r="I60074" s="1"/>
      <c r="J60074" s="110"/>
    </row>
    <row r="60075" spans="9:10" x14ac:dyDescent="0.25">
      <c r="I60075" s="1"/>
      <c r="J60075" s="110"/>
    </row>
    <row r="60076" spans="9:10" x14ac:dyDescent="0.25">
      <c r="I60076" s="1"/>
      <c r="J60076" s="110"/>
    </row>
    <row r="60077" spans="9:10" x14ac:dyDescent="0.25">
      <c r="I60077" s="1"/>
      <c r="J60077" s="110"/>
    </row>
    <row r="60078" spans="9:10" x14ac:dyDescent="0.25">
      <c r="I60078" s="1"/>
      <c r="J60078" s="110"/>
    </row>
    <row r="60079" spans="9:10" x14ac:dyDescent="0.25">
      <c r="I60079" s="1"/>
      <c r="J60079" s="110"/>
    </row>
    <row r="60080" spans="9:10" x14ac:dyDescent="0.25">
      <c r="I60080" s="1"/>
      <c r="J60080" s="110"/>
    </row>
    <row r="60081" spans="9:10" x14ac:dyDescent="0.25">
      <c r="I60081" s="1"/>
      <c r="J60081" s="110"/>
    </row>
    <row r="60082" spans="9:10" x14ac:dyDescent="0.25">
      <c r="I60082" s="1"/>
      <c r="J60082" s="110"/>
    </row>
    <row r="60083" spans="9:10" x14ac:dyDescent="0.25">
      <c r="I60083" s="1"/>
      <c r="J60083" s="110"/>
    </row>
    <row r="60084" spans="9:10" x14ac:dyDescent="0.25">
      <c r="I60084" s="1"/>
      <c r="J60084" s="110"/>
    </row>
    <row r="60085" spans="9:10" x14ac:dyDescent="0.25">
      <c r="I60085" s="1"/>
      <c r="J60085" s="110"/>
    </row>
    <row r="60086" spans="9:10" x14ac:dyDescent="0.25">
      <c r="I60086" s="1"/>
      <c r="J60086" s="110"/>
    </row>
    <row r="60087" spans="9:10" x14ac:dyDescent="0.25">
      <c r="I60087" s="1"/>
      <c r="J60087" s="110"/>
    </row>
    <row r="60088" spans="9:10" x14ac:dyDescent="0.25">
      <c r="I60088" s="1"/>
      <c r="J60088" s="110"/>
    </row>
    <row r="60089" spans="9:10" x14ac:dyDescent="0.25">
      <c r="I60089" s="1"/>
      <c r="J60089" s="110"/>
    </row>
    <row r="60090" spans="9:10" x14ac:dyDescent="0.25">
      <c r="I60090" s="1"/>
      <c r="J60090" s="110"/>
    </row>
    <row r="60091" spans="9:10" x14ac:dyDescent="0.25">
      <c r="I60091" s="1"/>
      <c r="J60091" s="110"/>
    </row>
    <row r="60092" spans="9:10" x14ac:dyDescent="0.25">
      <c r="I60092" s="1"/>
      <c r="J60092" s="110"/>
    </row>
    <row r="60093" spans="9:10" x14ac:dyDescent="0.25">
      <c r="I60093" s="1"/>
      <c r="J60093" s="110"/>
    </row>
    <row r="60094" spans="9:10" x14ac:dyDescent="0.25">
      <c r="I60094" s="1"/>
      <c r="J60094" s="110"/>
    </row>
    <row r="60095" spans="9:10" x14ac:dyDescent="0.25">
      <c r="I60095" s="1"/>
      <c r="J60095" s="110"/>
    </row>
    <row r="60096" spans="9:10" x14ac:dyDescent="0.25">
      <c r="I60096" s="1"/>
      <c r="J60096" s="110"/>
    </row>
    <row r="60097" spans="9:10" x14ac:dyDescent="0.25">
      <c r="I60097" s="1"/>
      <c r="J60097" s="110"/>
    </row>
    <row r="60098" spans="9:10" x14ac:dyDescent="0.25">
      <c r="I60098" s="1"/>
      <c r="J60098" s="110"/>
    </row>
    <row r="60099" spans="9:10" x14ac:dyDescent="0.25">
      <c r="I60099" s="1"/>
      <c r="J60099" s="110"/>
    </row>
    <row r="60100" spans="9:10" x14ac:dyDescent="0.25">
      <c r="I60100" s="1"/>
      <c r="J60100" s="110"/>
    </row>
    <row r="60101" spans="9:10" x14ac:dyDescent="0.25">
      <c r="I60101" s="1"/>
      <c r="J60101" s="110"/>
    </row>
    <row r="60102" spans="9:10" x14ac:dyDescent="0.25">
      <c r="I60102" s="1"/>
      <c r="J60102" s="110"/>
    </row>
    <row r="60103" spans="9:10" x14ac:dyDescent="0.25">
      <c r="I60103" s="1"/>
      <c r="J60103" s="110"/>
    </row>
    <row r="60104" spans="9:10" x14ac:dyDescent="0.25">
      <c r="I60104" s="1"/>
      <c r="J60104" s="110"/>
    </row>
    <row r="60105" spans="9:10" x14ac:dyDescent="0.25">
      <c r="I60105" s="1"/>
      <c r="J60105" s="110"/>
    </row>
    <row r="60106" spans="9:10" x14ac:dyDescent="0.25">
      <c r="I60106" s="1"/>
      <c r="J60106" s="110"/>
    </row>
    <row r="60107" spans="9:10" x14ac:dyDescent="0.25">
      <c r="I60107" s="1"/>
      <c r="J60107" s="110"/>
    </row>
    <row r="60108" spans="9:10" x14ac:dyDescent="0.25">
      <c r="I60108" s="1"/>
      <c r="J60108" s="110"/>
    </row>
    <row r="60109" spans="9:10" x14ac:dyDescent="0.25">
      <c r="I60109" s="1"/>
      <c r="J60109" s="110"/>
    </row>
    <row r="60110" spans="9:10" x14ac:dyDescent="0.25">
      <c r="I60110" s="1"/>
      <c r="J60110" s="110"/>
    </row>
    <row r="60111" spans="9:10" x14ac:dyDescent="0.25">
      <c r="I60111" s="1"/>
      <c r="J60111" s="110"/>
    </row>
    <row r="60112" spans="9:10" x14ac:dyDescent="0.25">
      <c r="I60112" s="1"/>
      <c r="J60112" s="110"/>
    </row>
    <row r="60113" spans="9:10" x14ac:dyDescent="0.25">
      <c r="I60113" s="1"/>
      <c r="J60113" s="110"/>
    </row>
    <row r="60114" spans="9:10" x14ac:dyDescent="0.25">
      <c r="I60114" s="1"/>
      <c r="J60114" s="110"/>
    </row>
    <row r="60115" spans="9:10" x14ac:dyDescent="0.25">
      <c r="I60115" s="1"/>
      <c r="J60115" s="110"/>
    </row>
    <row r="60116" spans="9:10" x14ac:dyDescent="0.25">
      <c r="I60116" s="1"/>
      <c r="J60116" s="110"/>
    </row>
    <row r="60117" spans="9:10" x14ac:dyDescent="0.25">
      <c r="I60117" s="1"/>
      <c r="J60117" s="110"/>
    </row>
    <row r="60118" spans="9:10" x14ac:dyDescent="0.25">
      <c r="I60118" s="1"/>
      <c r="J60118" s="110"/>
    </row>
    <row r="60119" spans="9:10" x14ac:dyDescent="0.25">
      <c r="I60119" s="1"/>
      <c r="J60119" s="110"/>
    </row>
    <row r="60120" spans="9:10" x14ac:dyDescent="0.25">
      <c r="I60120" s="1"/>
      <c r="J60120" s="110"/>
    </row>
    <row r="60121" spans="9:10" x14ac:dyDescent="0.25">
      <c r="I60121" s="1"/>
      <c r="J60121" s="110"/>
    </row>
    <row r="60122" spans="9:10" x14ac:dyDescent="0.25">
      <c r="I60122" s="1"/>
      <c r="J60122" s="110"/>
    </row>
    <row r="60123" spans="9:10" x14ac:dyDescent="0.25">
      <c r="I60123" s="1"/>
      <c r="J60123" s="110"/>
    </row>
    <row r="60124" spans="9:10" x14ac:dyDescent="0.25">
      <c r="I60124" s="1"/>
      <c r="J60124" s="110"/>
    </row>
    <row r="60125" spans="9:10" x14ac:dyDescent="0.25">
      <c r="I60125" s="1"/>
      <c r="J60125" s="110"/>
    </row>
    <row r="60126" spans="9:10" x14ac:dyDescent="0.25">
      <c r="I60126" s="1"/>
      <c r="J60126" s="110"/>
    </row>
    <row r="60127" spans="9:10" x14ac:dyDescent="0.25">
      <c r="I60127" s="1"/>
      <c r="J60127" s="110"/>
    </row>
    <row r="60128" spans="9:10" x14ac:dyDescent="0.25">
      <c r="I60128" s="1"/>
      <c r="J60128" s="110"/>
    </row>
    <row r="60129" spans="9:10" x14ac:dyDescent="0.25">
      <c r="I60129" s="1"/>
      <c r="J60129" s="110"/>
    </row>
    <row r="60130" spans="9:10" x14ac:dyDescent="0.25">
      <c r="I60130" s="1"/>
      <c r="J60130" s="110"/>
    </row>
    <row r="60131" spans="9:10" x14ac:dyDescent="0.25">
      <c r="I60131" s="1"/>
      <c r="J60131" s="110"/>
    </row>
    <row r="60132" spans="9:10" x14ac:dyDescent="0.25">
      <c r="I60132" s="1"/>
      <c r="J60132" s="110"/>
    </row>
    <row r="60133" spans="9:10" x14ac:dyDescent="0.25">
      <c r="I60133" s="1"/>
      <c r="J60133" s="110"/>
    </row>
    <row r="60134" spans="9:10" x14ac:dyDescent="0.25">
      <c r="I60134" s="1"/>
      <c r="J60134" s="110"/>
    </row>
    <row r="60135" spans="9:10" x14ac:dyDescent="0.25">
      <c r="I60135" s="1"/>
      <c r="J60135" s="110"/>
    </row>
    <row r="60136" spans="9:10" x14ac:dyDescent="0.25">
      <c r="I60136" s="1"/>
      <c r="J60136" s="110"/>
    </row>
    <row r="60137" spans="9:10" x14ac:dyDescent="0.25">
      <c r="I60137" s="1"/>
      <c r="J60137" s="110"/>
    </row>
    <row r="60138" spans="9:10" x14ac:dyDescent="0.25">
      <c r="I60138" s="1"/>
      <c r="J60138" s="110"/>
    </row>
    <row r="60139" spans="9:10" x14ac:dyDescent="0.25">
      <c r="I60139" s="1"/>
      <c r="J60139" s="110"/>
    </row>
    <row r="60140" spans="9:10" x14ac:dyDescent="0.25">
      <c r="I60140" s="1"/>
      <c r="J60140" s="110"/>
    </row>
    <row r="60141" spans="9:10" x14ac:dyDescent="0.25">
      <c r="I60141" s="1"/>
      <c r="J60141" s="110"/>
    </row>
    <row r="60142" spans="9:10" x14ac:dyDescent="0.25">
      <c r="I60142" s="1"/>
      <c r="J60142" s="110"/>
    </row>
    <row r="60143" spans="9:10" x14ac:dyDescent="0.25">
      <c r="I60143" s="1"/>
      <c r="J60143" s="110"/>
    </row>
    <row r="60144" spans="9:10" x14ac:dyDescent="0.25">
      <c r="I60144" s="1"/>
      <c r="J60144" s="110"/>
    </row>
    <row r="60145" spans="9:10" x14ac:dyDescent="0.25">
      <c r="I60145" s="1"/>
      <c r="J60145" s="110"/>
    </row>
    <row r="60146" spans="9:10" x14ac:dyDescent="0.25">
      <c r="I60146" s="1"/>
      <c r="J60146" s="110"/>
    </row>
    <row r="60147" spans="9:10" x14ac:dyDescent="0.25">
      <c r="I60147" s="1"/>
      <c r="J60147" s="110"/>
    </row>
    <row r="60148" spans="9:10" x14ac:dyDescent="0.25">
      <c r="I60148" s="1"/>
      <c r="J60148" s="110"/>
    </row>
    <row r="60149" spans="9:10" x14ac:dyDescent="0.25">
      <c r="I60149" s="1"/>
      <c r="J60149" s="110"/>
    </row>
    <row r="60150" spans="9:10" x14ac:dyDescent="0.25">
      <c r="I60150" s="1"/>
      <c r="J60150" s="110"/>
    </row>
    <row r="60151" spans="9:10" x14ac:dyDescent="0.25">
      <c r="I60151" s="1"/>
      <c r="J60151" s="110"/>
    </row>
    <row r="60152" spans="9:10" x14ac:dyDescent="0.25">
      <c r="I60152" s="1"/>
      <c r="J60152" s="110"/>
    </row>
    <row r="60153" spans="9:10" x14ac:dyDescent="0.25">
      <c r="I60153" s="1"/>
      <c r="J60153" s="110"/>
    </row>
    <row r="60154" spans="9:10" x14ac:dyDescent="0.25">
      <c r="I60154" s="1"/>
      <c r="J60154" s="110"/>
    </row>
    <row r="60155" spans="9:10" x14ac:dyDescent="0.25">
      <c r="I60155" s="1"/>
      <c r="J60155" s="110"/>
    </row>
    <row r="60156" spans="9:10" x14ac:dyDescent="0.25">
      <c r="I60156" s="1"/>
      <c r="J60156" s="110"/>
    </row>
    <row r="60157" spans="9:10" x14ac:dyDescent="0.25">
      <c r="I60157" s="1"/>
      <c r="J60157" s="110"/>
    </row>
    <row r="60158" spans="9:10" x14ac:dyDescent="0.25">
      <c r="I60158" s="1"/>
      <c r="J60158" s="110"/>
    </row>
    <row r="60159" spans="9:10" x14ac:dyDescent="0.25">
      <c r="I60159" s="1"/>
      <c r="J60159" s="110"/>
    </row>
    <row r="60160" spans="9:10" x14ac:dyDescent="0.25">
      <c r="I60160" s="1"/>
      <c r="J60160" s="110"/>
    </row>
    <row r="60161" spans="9:10" x14ac:dyDescent="0.25">
      <c r="I60161" s="1"/>
      <c r="J60161" s="110"/>
    </row>
    <row r="60162" spans="9:10" x14ac:dyDescent="0.25">
      <c r="I60162" s="1"/>
      <c r="J60162" s="110"/>
    </row>
    <row r="60163" spans="9:10" x14ac:dyDescent="0.25">
      <c r="I60163" s="1"/>
      <c r="J60163" s="110"/>
    </row>
    <row r="60164" spans="9:10" x14ac:dyDescent="0.25">
      <c r="I60164" s="1"/>
      <c r="J60164" s="110"/>
    </row>
    <row r="60165" spans="9:10" x14ac:dyDescent="0.25">
      <c r="I60165" s="1"/>
      <c r="J60165" s="110"/>
    </row>
    <row r="60166" spans="9:10" x14ac:dyDescent="0.25">
      <c r="I60166" s="1"/>
      <c r="J60166" s="110"/>
    </row>
    <row r="60167" spans="9:10" x14ac:dyDescent="0.25">
      <c r="I60167" s="1"/>
      <c r="J60167" s="110"/>
    </row>
    <row r="60168" spans="9:10" x14ac:dyDescent="0.25">
      <c r="I60168" s="1"/>
      <c r="J60168" s="110"/>
    </row>
    <row r="60169" spans="9:10" x14ac:dyDescent="0.25">
      <c r="I60169" s="1"/>
      <c r="J60169" s="110"/>
    </row>
    <row r="60170" spans="9:10" x14ac:dyDescent="0.25">
      <c r="I60170" s="1"/>
      <c r="J60170" s="110"/>
    </row>
    <row r="60171" spans="9:10" x14ac:dyDescent="0.25">
      <c r="I60171" s="1"/>
      <c r="J60171" s="110"/>
    </row>
    <row r="60172" spans="9:10" x14ac:dyDescent="0.25">
      <c r="I60172" s="1"/>
      <c r="J60172" s="110"/>
    </row>
    <row r="60173" spans="9:10" x14ac:dyDescent="0.25">
      <c r="I60173" s="1"/>
      <c r="J60173" s="110"/>
    </row>
    <row r="60174" spans="9:10" x14ac:dyDescent="0.25">
      <c r="I60174" s="1"/>
      <c r="J60174" s="110"/>
    </row>
    <row r="60175" spans="9:10" x14ac:dyDescent="0.25">
      <c r="I60175" s="1"/>
      <c r="J60175" s="110"/>
    </row>
    <row r="60176" spans="9:10" x14ac:dyDescent="0.25">
      <c r="I60176" s="1"/>
      <c r="J60176" s="110"/>
    </row>
    <row r="60177" spans="9:10" x14ac:dyDescent="0.25">
      <c r="I60177" s="1"/>
      <c r="J60177" s="110"/>
    </row>
    <row r="60178" spans="9:10" x14ac:dyDescent="0.25">
      <c r="I60178" s="1"/>
      <c r="J60178" s="110"/>
    </row>
    <row r="60179" spans="9:10" x14ac:dyDescent="0.25">
      <c r="I60179" s="1"/>
      <c r="J60179" s="110"/>
    </row>
    <row r="60180" spans="9:10" x14ac:dyDescent="0.25">
      <c r="I60180" s="1"/>
      <c r="J60180" s="110"/>
    </row>
    <row r="60181" spans="9:10" x14ac:dyDescent="0.25">
      <c r="I60181" s="1"/>
      <c r="J60181" s="110"/>
    </row>
    <row r="60182" spans="9:10" x14ac:dyDescent="0.25">
      <c r="I60182" s="1"/>
      <c r="J60182" s="110"/>
    </row>
    <row r="60183" spans="9:10" x14ac:dyDescent="0.25">
      <c r="I60183" s="1"/>
      <c r="J60183" s="110"/>
    </row>
    <row r="60184" spans="9:10" x14ac:dyDescent="0.25">
      <c r="I60184" s="1"/>
      <c r="J60184" s="110"/>
    </row>
    <row r="60185" spans="9:10" x14ac:dyDescent="0.25">
      <c r="I60185" s="1"/>
      <c r="J60185" s="110"/>
    </row>
    <row r="60186" spans="9:10" x14ac:dyDescent="0.25">
      <c r="I60186" s="1"/>
      <c r="J60186" s="110"/>
    </row>
    <row r="60187" spans="9:10" x14ac:dyDescent="0.25">
      <c r="I60187" s="1"/>
      <c r="J60187" s="110"/>
    </row>
    <row r="60188" spans="9:10" x14ac:dyDescent="0.25">
      <c r="I60188" s="1"/>
      <c r="J60188" s="110"/>
    </row>
    <row r="60189" spans="9:10" x14ac:dyDescent="0.25">
      <c r="I60189" s="1"/>
      <c r="J60189" s="110"/>
    </row>
    <row r="60190" spans="9:10" x14ac:dyDescent="0.25">
      <c r="I60190" s="1"/>
      <c r="J60190" s="110"/>
    </row>
    <row r="60191" spans="9:10" x14ac:dyDescent="0.25">
      <c r="I60191" s="1"/>
      <c r="J60191" s="110"/>
    </row>
    <row r="60192" spans="9:10" x14ac:dyDescent="0.25">
      <c r="I60192" s="1"/>
      <c r="J60192" s="110"/>
    </row>
    <row r="60193" spans="9:10" x14ac:dyDescent="0.25">
      <c r="I60193" s="1"/>
      <c r="J60193" s="110"/>
    </row>
    <row r="60194" spans="9:10" x14ac:dyDescent="0.25">
      <c r="I60194" s="1"/>
      <c r="J60194" s="110"/>
    </row>
    <row r="60195" spans="9:10" x14ac:dyDescent="0.25">
      <c r="I60195" s="1"/>
      <c r="J60195" s="110"/>
    </row>
    <row r="60196" spans="9:10" x14ac:dyDescent="0.25">
      <c r="I60196" s="1"/>
      <c r="J60196" s="110"/>
    </row>
    <row r="60197" spans="9:10" x14ac:dyDescent="0.25">
      <c r="I60197" s="1"/>
      <c r="J60197" s="110"/>
    </row>
    <row r="60198" spans="9:10" x14ac:dyDescent="0.25">
      <c r="I60198" s="1"/>
      <c r="J60198" s="110"/>
    </row>
    <row r="60199" spans="9:10" x14ac:dyDescent="0.25">
      <c r="I60199" s="1"/>
      <c r="J60199" s="110"/>
    </row>
    <row r="60200" spans="9:10" x14ac:dyDescent="0.25">
      <c r="I60200" s="1"/>
      <c r="J60200" s="110"/>
    </row>
    <row r="60201" spans="9:10" x14ac:dyDescent="0.25">
      <c r="I60201" s="1"/>
      <c r="J60201" s="110"/>
    </row>
    <row r="60202" spans="9:10" x14ac:dyDescent="0.25">
      <c r="I60202" s="1"/>
      <c r="J60202" s="110"/>
    </row>
    <row r="60203" spans="9:10" x14ac:dyDescent="0.25">
      <c r="I60203" s="1"/>
      <c r="J60203" s="110"/>
    </row>
    <row r="60204" spans="9:10" x14ac:dyDescent="0.25">
      <c r="I60204" s="1"/>
      <c r="J60204" s="110"/>
    </row>
    <row r="60205" spans="9:10" x14ac:dyDescent="0.25">
      <c r="I60205" s="1"/>
      <c r="J60205" s="110"/>
    </row>
    <row r="60206" spans="9:10" x14ac:dyDescent="0.25">
      <c r="I60206" s="1"/>
      <c r="J60206" s="110"/>
    </row>
    <row r="60207" spans="9:10" x14ac:dyDescent="0.25">
      <c r="I60207" s="1"/>
      <c r="J60207" s="110"/>
    </row>
    <row r="60208" spans="9:10" x14ac:dyDescent="0.25">
      <c r="I60208" s="1"/>
      <c r="J60208" s="110"/>
    </row>
    <row r="60209" spans="9:10" x14ac:dyDescent="0.25">
      <c r="I60209" s="1"/>
      <c r="J60209" s="110"/>
    </row>
    <row r="60210" spans="9:10" x14ac:dyDescent="0.25">
      <c r="I60210" s="1"/>
      <c r="J60210" s="110"/>
    </row>
    <row r="60211" spans="9:10" x14ac:dyDescent="0.25">
      <c r="I60211" s="1"/>
      <c r="J60211" s="110"/>
    </row>
    <row r="60212" spans="9:10" x14ac:dyDescent="0.25">
      <c r="I60212" s="1"/>
      <c r="J60212" s="110"/>
    </row>
    <row r="60213" spans="9:10" x14ac:dyDescent="0.25">
      <c r="I60213" s="1"/>
      <c r="J60213" s="110"/>
    </row>
    <row r="60214" spans="9:10" x14ac:dyDescent="0.25">
      <c r="I60214" s="1"/>
      <c r="J60214" s="110"/>
    </row>
    <row r="60215" spans="9:10" x14ac:dyDescent="0.25">
      <c r="I60215" s="1"/>
      <c r="J60215" s="110"/>
    </row>
    <row r="60216" spans="9:10" x14ac:dyDescent="0.25">
      <c r="I60216" s="1"/>
      <c r="J60216" s="110"/>
    </row>
    <row r="60217" spans="9:10" x14ac:dyDescent="0.25">
      <c r="I60217" s="1"/>
      <c r="J60217" s="110"/>
    </row>
    <row r="60218" spans="9:10" x14ac:dyDescent="0.25">
      <c r="I60218" s="1"/>
      <c r="J60218" s="110"/>
    </row>
    <row r="60219" spans="9:10" x14ac:dyDescent="0.25">
      <c r="I60219" s="1"/>
      <c r="J60219" s="110"/>
    </row>
    <row r="60220" spans="9:10" x14ac:dyDescent="0.25">
      <c r="I60220" s="1"/>
      <c r="J60220" s="110"/>
    </row>
    <row r="60221" spans="9:10" x14ac:dyDescent="0.25">
      <c r="I60221" s="1"/>
      <c r="J60221" s="110"/>
    </row>
    <row r="60222" spans="9:10" x14ac:dyDescent="0.25">
      <c r="I60222" s="1"/>
      <c r="J60222" s="110"/>
    </row>
    <row r="60223" spans="9:10" x14ac:dyDescent="0.25">
      <c r="I60223" s="1"/>
      <c r="J60223" s="110"/>
    </row>
    <row r="60224" spans="9:10" x14ac:dyDescent="0.25">
      <c r="I60224" s="1"/>
      <c r="J60224" s="110"/>
    </row>
    <row r="60225" spans="9:10" x14ac:dyDescent="0.25">
      <c r="I60225" s="1"/>
      <c r="J60225" s="110"/>
    </row>
    <row r="60226" spans="9:10" x14ac:dyDescent="0.25">
      <c r="I60226" s="1"/>
      <c r="J60226" s="110"/>
    </row>
    <row r="60227" spans="9:10" x14ac:dyDescent="0.25">
      <c r="I60227" s="1"/>
      <c r="J60227" s="110"/>
    </row>
    <row r="60228" spans="9:10" x14ac:dyDescent="0.25">
      <c r="I60228" s="1"/>
      <c r="J60228" s="110"/>
    </row>
    <row r="60229" spans="9:10" x14ac:dyDescent="0.25">
      <c r="I60229" s="1"/>
      <c r="J60229" s="110"/>
    </row>
    <row r="60230" spans="9:10" x14ac:dyDescent="0.25">
      <c r="I60230" s="1"/>
      <c r="J60230" s="110"/>
    </row>
    <row r="60231" spans="9:10" x14ac:dyDescent="0.25">
      <c r="I60231" s="1"/>
      <c r="J60231" s="110"/>
    </row>
    <row r="60232" spans="9:10" x14ac:dyDescent="0.25">
      <c r="I60232" s="1"/>
      <c r="J60232" s="110"/>
    </row>
    <row r="60233" spans="9:10" x14ac:dyDescent="0.25">
      <c r="I60233" s="1"/>
      <c r="J60233" s="110"/>
    </row>
    <row r="60234" spans="9:10" x14ac:dyDescent="0.25">
      <c r="I60234" s="1"/>
      <c r="J60234" s="110"/>
    </row>
    <row r="60235" spans="9:10" x14ac:dyDescent="0.25">
      <c r="I60235" s="1"/>
      <c r="J60235" s="110"/>
    </row>
    <row r="60236" spans="9:10" x14ac:dyDescent="0.25">
      <c r="I60236" s="1"/>
      <c r="J60236" s="110"/>
    </row>
    <row r="60237" spans="9:10" x14ac:dyDescent="0.25">
      <c r="I60237" s="1"/>
      <c r="J60237" s="110"/>
    </row>
    <row r="60238" spans="9:10" x14ac:dyDescent="0.25">
      <c r="I60238" s="1"/>
      <c r="J60238" s="110"/>
    </row>
    <row r="60239" spans="9:10" x14ac:dyDescent="0.25">
      <c r="I60239" s="1"/>
      <c r="J60239" s="110"/>
    </row>
    <row r="60240" spans="9:10" x14ac:dyDescent="0.25">
      <c r="I60240" s="1"/>
      <c r="J60240" s="110"/>
    </row>
    <row r="60241" spans="9:10" x14ac:dyDescent="0.25">
      <c r="I60241" s="1"/>
      <c r="J60241" s="110"/>
    </row>
    <row r="60242" spans="9:10" x14ac:dyDescent="0.25">
      <c r="I60242" s="1"/>
      <c r="J60242" s="110"/>
    </row>
    <row r="60243" spans="9:10" x14ac:dyDescent="0.25">
      <c r="I60243" s="1"/>
      <c r="J60243" s="110"/>
    </row>
    <row r="60244" spans="9:10" x14ac:dyDescent="0.25">
      <c r="I60244" s="1"/>
      <c r="J60244" s="110"/>
    </row>
    <row r="60245" spans="9:10" x14ac:dyDescent="0.25">
      <c r="I60245" s="1"/>
      <c r="J60245" s="110"/>
    </row>
    <row r="60246" spans="9:10" x14ac:dyDescent="0.25">
      <c r="I60246" s="1"/>
      <c r="J60246" s="110"/>
    </row>
    <row r="60247" spans="9:10" x14ac:dyDescent="0.25">
      <c r="I60247" s="1"/>
      <c r="J60247" s="110"/>
    </row>
    <row r="60248" spans="9:10" x14ac:dyDescent="0.25">
      <c r="I60248" s="1"/>
      <c r="J60248" s="110"/>
    </row>
    <row r="60249" spans="9:10" x14ac:dyDescent="0.25">
      <c r="I60249" s="1"/>
      <c r="J60249" s="110"/>
    </row>
    <row r="60250" spans="9:10" x14ac:dyDescent="0.25">
      <c r="I60250" s="1"/>
      <c r="J60250" s="110"/>
    </row>
    <row r="60251" spans="9:10" x14ac:dyDescent="0.25">
      <c r="I60251" s="1"/>
      <c r="J60251" s="110"/>
    </row>
    <row r="60252" spans="9:10" x14ac:dyDescent="0.25">
      <c r="I60252" s="1"/>
      <c r="J60252" s="110"/>
    </row>
    <row r="60253" spans="9:10" x14ac:dyDescent="0.25">
      <c r="I60253" s="1"/>
      <c r="J60253" s="110"/>
    </row>
    <row r="60254" spans="9:10" x14ac:dyDescent="0.25">
      <c r="I60254" s="1"/>
      <c r="J60254" s="110"/>
    </row>
    <row r="60255" spans="9:10" x14ac:dyDescent="0.25">
      <c r="I60255" s="1"/>
      <c r="J60255" s="110"/>
    </row>
    <row r="60256" spans="9:10" x14ac:dyDescent="0.25">
      <c r="I60256" s="1"/>
      <c r="J60256" s="110"/>
    </row>
    <row r="60257" spans="9:10" x14ac:dyDescent="0.25">
      <c r="I60257" s="1"/>
      <c r="J60257" s="110"/>
    </row>
    <row r="60258" spans="9:10" x14ac:dyDescent="0.25">
      <c r="I60258" s="1"/>
      <c r="J60258" s="110"/>
    </row>
    <row r="60259" spans="9:10" x14ac:dyDescent="0.25">
      <c r="I60259" s="1"/>
      <c r="J60259" s="110"/>
    </row>
    <row r="60260" spans="9:10" x14ac:dyDescent="0.25">
      <c r="I60260" s="1"/>
      <c r="J60260" s="110"/>
    </row>
    <row r="60261" spans="9:10" x14ac:dyDescent="0.25">
      <c r="I60261" s="1"/>
      <c r="J60261" s="110"/>
    </row>
    <row r="60262" spans="9:10" x14ac:dyDescent="0.25">
      <c r="I60262" s="1"/>
      <c r="J60262" s="110"/>
    </row>
    <row r="60263" spans="9:10" x14ac:dyDescent="0.25">
      <c r="I60263" s="1"/>
      <c r="J60263" s="110"/>
    </row>
    <row r="60264" spans="9:10" x14ac:dyDescent="0.25">
      <c r="I60264" s="1"/>
      <c r="J60264" s="110"/>
    </row>
    <row r="60265" spans="9:10" x14ac:dyDescent="0.25">
      <c r="I60265" s="1"/>
      <c r="J60265" s="110"/>
    </row>
    <row r="60266" spans="9:10" x14ac:dyDescent="0.25">
      <c r="I60266" s="1"/>
      <c r="J60266" s="110"/>
    </row>
    <row r="60267" spans="9:10" x14ac:dyDescent="0.25">
      <c r="I60267" s="1"/>
      <c r="J60267" s="110"/>
    </row>
    <row r="60268" spans="9:10" x14ac:dyDescent="0.25">
      <c r="I60268" s="1"/>
      <c r="J60268" s="110"/>
    </row>
    <row r="60269" spans="9:10" x14ac:dyDescent="0.25">
      <c r="I60269" s="1"/>
      <c r="J60269" s="110"/>
    </row>
    <row r="60270" spans="9:10" x14ac:dyDescent="0.25">
      <c r="I60270" s="1"/>
      <c r="J60270" s="110"/>
    </row>
    <row r="60271" spans="9:10" x14ac:dyDescent="0.25">
      <c r="I60271" s="1"/>
      <c r="J60271" s="110"/>
    </row>
    <row r="60272" spans="9:10" x14ac:dyDescent="0.25">
      <c r="I60272" s="1"/>
      <c r="J60272" s="110"/>
    </row>
    <row r="60273" spans="9:10" x14ac:dyDescent="0.25">
      <c r="I60273" s="1"/>
      <c r="J60273" s="110"/>
    </row>
    <row r="60274" spans="9:10" x14ac:dyDescent="0.25">
      <c r="I60274" s="1"/>
      <c r="J60274" s="110"/>
    </row>
    <row r="60275" spans="9:10" x14ac:dyDescent="0.25">
      <c r="I60275" s="1"/>
      <c r="J60275" s="110"/>
    </row>
    <row r="60276" spans="9:10" x14ac:dyDescent="0.25">
      <c r="I60276" s="1"/>
      <c r="J60276" s="110"/>
    </row>
    <row r="60277" spans="9:10" x14ac:dyDescent="0.25">
      <c r="I60277" s="1"/>
      <c r="J60277" s="110"/>
    </row>
    <row r="60278" spans="9:10" x14ac:dyDescent="0.25">
      <c r="I60278" s="1"/>
      <c r="J60278" s="110"/>
    </row>
    <row r="60279" spans="9:10" x14ac:dyDescent="0.25">
      <c r="I60279" s="1"/>
      <c r="J60279" s="110"/>
    </row>
    <row r="60280" spans="9:10" x14ac:dyDescent="0.25">
      <c r="I60280" s="1"/>
      <c r="J60280" s="110"/>
    </row>
    <row r="60281" spans="9:10" x14ac:dyDescent="0.25">
      <c r="I60281" s="1"/>
      <c r="J60281" s="110"/>
    </row>
    <row r="60282" spans="9:10" x14ac:dyDescent="0.25">
      <c r="I60282" s="1"/>
      <c r="J60282" s="110"/>
    </row>
    <row r="60283" spans="9:10" x14ac:dyDescent="0.25">
      <c r="I60283" s="1"/>
      <c r="J60283" s="110"/>
    </row>
    <row r="60284" spans="9:10" x14ac:dyDescent="0.25">
      <c r="I60284" s="1"/>
      <c r="J60284" s="110"/>
    </row>
    <row r="60285" spans="9:10" x14ac:dyDescent="0.25">
      <c r="I60285" s="1"/>
      <c r="J60285" s="110"/>
    </row>
    <row r="60286" spans="9:10" x14ac:dyDescent="0.25">
      <c r="I60286" s="1"/>
      <c r="J60286" s="110"/>
    </row>
    <row r="60287" spans="9:10" x14ac:dyDescent="0.25">
      <c r="I60287" s="1"/>
      <c r="J60287" s="110"/>
    </row>
    <row r="60288" spans="9:10" x14ac:dyDescent="0.25">
      <c r="I60288" s="1"/>
      <c r="J60288" s="110"/>
    </row>
    <row r="60289" spans="9:10" x14ac:dyDescent="0.25">
      <c r="I60289" s="1"/>
      <c r="J60289" s="110"/>
    </row>
    <row r="60290" spans="9:10" x14ac:dyDescent="0.25">
      <c r="I60290" s="1"/>
      <c r="J60290" s="110"/>
    </row>
    <row r="60291" spans="9:10" x14ac:dyDescent="0.25">
      <c r="I60291" s="1"/>
      <c r="J60291" s="110"/>
    </row>
    <row r="60292" spans="9:10" x14ac:dyDescent="0.25">
      <c r="I60292" s="1"/>
      <c r="J60292" s="110"/>
    </row>
    <row r="60293" spans="9:10" x14ac:dyDescent="0.25">
      <c r="I60293" s="1"/>
      <c r="J60293" s="110"/>
    </row>
    <row r="60294" spans="9:10" x14ac:dyDescent="0.25">
      <c r="I60294" s="1"/>
      <c r="J60294" s="110"/>
    </row>
    <row r="60295" spans="9:10" x14ac:dyDescent="0.25">
      <c r="I60295" s="1"/>
      <c r="J60295" s="110"/>
    </row>
    <row r="60296" spans="9:10" x14ac:dyDescent="0.25">
      <c r="I60296" s="1"/>
      <c r="J60296" s="110"/>
    </row>
    <row r="60297" spans="9:10" x14ac:dyDescent="0.25">
      <c r="I60297" s="1"/>
      <c r="J60297" s="110"/>
    </row>
    <row r="60298" spans="9:10" x14ac:dyDescent="0.25">
      <c r="I60298" s="1"/>
      <c r="J60298" s="110"/>
    </row>
    <row r="60299" spans="9:10" x14ac:dyDescent="0.25">
      <c r="I60299" s="1"/>
      <c r="J60299" s="110"/>
    </row>
    <row r="60300" spans="9:10" x14ac:dyDescent="0.25">
      <c r="I60300" s="1"/>
      <c r="J60300" s="110"/>
    </row>
    <row r="60301" spans="9:10" x14ac:dyDescent="0.25">
      <c r="I60301" s="1"/>
      <c r="J60301" s="110"/>
    </row>
    <row r="60302" spans="9:10" x14ac:dyDescent="0.25">
      <c r="I60302" s="1"/>
      <c r="J60302" s="110"/>
    </row>
    <row r="60303" spans="9:10" x14ac:dyDescent="0.25">
      <c r="I60303" s="1"/>
      <c r="J60303" s="110"/>
    </row>
    <row r="60304" spans="9:10" x14ac:dyDescent="0.25">
      <c r="I60304" s="1"/>
      <c r="J60304" s="110"/>
    </row>
    <row r="60305" spans="9:10" x14ac:dyDescent="0.25">
      <c r="I60305" s="1"/>
      <c r="J60305" s="110"/>
    </row>
    <row r="60306" spans="9:10" x14ac:dyDescent="0.25">
      <c r="I60306" s="1"/>
      <c r="J60306" s="110"/>
    </row>
    <row r="60307" spans="9:10" x14ac:dyDescent="0.25">
      <c r="I60307" s="1"/>
      <c r="J60307" s="110"/>
    </row>
    <row r="60308" spans="9:10" x14ac:dyDescent="0.25">
      <c r="I60308" s="1"/>
      <c r="J60308" s="110"/>
    </row>
    <row r="60309" spans="9:10" x14ac:dyDescent="0.25">
      <c r="I60309" s="1"/>
      <c r="J60309" s="110"/>
    </row>
    <row r="60310" spans="9:10" x14ac:dyDescent="0.25">
      <c r="I60310" s="1"/>
      <c r="J60310" s="110"/>
    </row>
    <row r="60311" spans="9:10" x14ac:dyDescent="0.25">
      <c r="I60311" s="1"/>
      <c r="J60311" s="110"/>
    </row>
    <row r="60312" spans="9:10" x14ac:dyDescent="0.25">
      <c r="I60312" s="1"/>
      <c r="J60312" s="110"/>
    </row>
    <row r="60313" spans="9:10" x14ac:dyDescent="0.25">
      <c r="I60313" s="1"/>
      <c r="J60313" s="110"/>
    </row>
    <row r="60314" spans="9:10" x14ac:dyDescent="0.25">
      <c r="I60314" s="1"/>
      <c r="J60314" s="110"/>
    </row>
    <row r="60315" spans="9:10" x14ac:dyDescent="0.25">
      <c r="I60315" s="1"/>
      <c r="J60315" s="110"/>
    </row>
    <row r="60316" spans="9:10" x14ac:dyDescent="0.25">
      <c r="I60316" s="1"/>
      <c r="J60316" s="110"/>
    </row>
    <row r="60317" spans="9:10" x14ac:dyDescent="0.25">
      <c r="I60317" s="1"/>
      <c r="J60317" s="110"/>
    </row>
    <row r="60318" spans="9:10" x14ac:dyDescent="0.25">
      <c r="I60318" s="1"/>
      <c r="J60318" s="110"/>
    </row>
    <row r="60319" spans="9:10" x14ac:dyDescent="0.25">
      <c r="I60319" s="1"/>
      <c r="J60319" s="110"/>
    </row>
    <row r="60320" spans="9:10" x14ac:dyDescent="0.25">
      <c r="I60320" s="1"/>
      <c r="J60320" s="110"/>
    </row>
    <row r="60321" spans="9:10" x14ac:dyDescent="0.25">
      <c r="I60321" s="1"/>
      <c r="J60321" s="110"/>
    </row>
    <row r="60322" spans="9:10" x14ac:dyDescent="0.25">
      <c r="I60322" s="1"/>
      <c r="J60322" s="110"/>
    </row>
    <row r="60323" spans="9:10" x14ac:dyDescent="0.25">
      <c r="I60323" s="1"/>
      <c r="J60323" s="110"/>
    </row>
    <row r="60324" spans="9:10" x14ac:dyDescent="0.25">
      <c r="I60324" s="1"/>
      <c r="J60324" s="110"/>
    </row>
    <row r="60325" spans="9:10" x14ac:dyDescent="0.25">
      <c r="I60325" s="1"/>
      <c r="J60325" s="110"/>
    </row>
    <row r="60326" spans="9:10" x14ac:dyDescent="0.25">
      <c r="I60326" s="1"/>
      <c r="J60326" s="110"/>
    </row>
    <row r="60327" spans="9:10" x14ac:dyDescent="0.25">
      <c r="I60327" s="1"/>
      <c r="J60327" s="110"/>
    </row>
    <row r="60328" spans="9:10" x14ac:dyDescent="0.25">
      <c r="I60328" s="1"/>
      <c r="J60328" s="110"/>
    </row>
    <row r="60329" spans="9:10" x14ac:dyDescent="0.25">
      <c r="I60329" s="1"/>
      <c r="J60329" s="110"/>
    </row>
    <row r="60330" spans="9:10" x14ac:dyDescent="0.25">
      <c r="I60330" s="1"/>
      <c r="J60330" s="110"/>
    </row>
    <row r="60331" spans="9:10" x14ac:dyDescent="0.25">
      <c r="I60331" s="1"/>
      <c r="J60331" s="110"/>
    </row>
    <row r="60332" spans="9:10" x14ac:dyDescent="0.25">
      <c r="I60332" s="1"/>
      <c r="J60332" s="110"/>
    </row>
    <row r="60333" spans="9:10" x14ac:dyDescent="0.25">
      <c r="I60333" s="1"/>
      <c r="J60333" s="110"/>
    </row>
    <row r="60334" spans="9:10" x14ac:dyDescent="0.25">
      <c r="I60334" s="1"/>
      <c r="J60334" s="110"/>
    </row>
    <row r="60335" spans="9:10" x14ac:dyDescent="0.25">
      <c r="I60335" s="1"/>
      <c r="J60335" s="110"/>
    </row>
    <row r="60336" spans="9:10" x14ac:dyDescent="0.25">
      <c r="I60336" s="1"/>
      <c r="J60336" s="110"/>
    </row>
    <row r="60337" spans="9:10" x14ac:dyDescent="0.25">
      <c r="I60337" s="1"/>
      <c r="J60337" s="110"/>
    </row>
    <row r="60338" spans="9:10" x14ac:dyDescent="0.25">
      <c r="I60338" s="1"/>
      <c r="J60338" s="110"/>
    </row>
    <row r="60339" spans="9:10" x14ac:dyDescent="0.25">
      <c r="I60339" s="1"/>
      <c r="J60339" s="110"/>
    </row>
    <row r="60340" spans="9:10" x14ac:dyDescent="0.25">
      <c r="I60340" s="1"/>
      <c r="J60340" s="110"/>
    </row>
    <row r="60341" spans="9:10" x14ac:dyDescent="0.25">
      <c r="I60341" s="1"/>
      <c r="J60341" s="110"/>
    </row>
    <row r="60342" spans="9:10" x14ac:dyDescent="0.25">
      <c r="I60342" s="1"/>
      <c r="J60342" s="110"/>
    </row>
    <row r="60343" spans="9:10" x14ac:dyDescent="0.25">
      <c r="I60343" s="1"/>
      <c r="J60343" s="110"/>
    </row>
    <row r="60344" spans="9:10" x14ac:dyDescent="0.25">
      <c r="I60344" s="1"/>
      <c r="J60344" s="110"/>
    </row>
    <row r="60345" spans="9:10" x14ac:dyDescent="0.25">
      <c r="I60345" s="1"/>
      <c r="J60345" s="110"/>
    </row>
    <row r="60346" spans="9:10" x14ac:dyDescent="0.25">
      <c r="I60346" s="1"/>
      <c r="J60346" s="110"/>
    </row>
    <row r="60347" spans="9:10" x14ac:dyDescent="0.25">
      <c r="I60347" s="1"/>
      <c r="J60347" s="110"/>
    </row>
    <row r="60348" spans="9:10" x14ac:dyDescent="0.25">
      <c r="I60348" s="1"/>
      <c r="J60348" s="110"/>
    </row>
    <row r="60349" spans="9:10" x14ac:dyDescent="0.25">
      <c r="I60349" s="1"/>
      <c r="J60349" s="110"/>
    </row>
    <row r="60350" spans="9:10" x14ac:dyDescent="0.25">
      <c r="I60350" s="1"/>
      <c r="J60350" s="110"/>
    </row>
    <row r="60351" spans="9:10" x14ac:dyDescent="0.25">
      <c r="I60351" s="1"/>
      <c r="J60351" s="110"/>
    </row>
    <row r="60352" spans="9:10" x14ac:dyDescent="0.25">
      <c r="I60352" s="1"/>
      <c r="J60352" s="110"/>
    </row>
    <row r="60353" spans="9:10" x14ac:dyDescent="0.25">
      <c r="I60353" s="1"/>
      <c r="J60353" s="110"/>
    </row>
    <row r="60354" spans="9:10" x14ac:dyDescent="0.25">
      <c r="I60354" s="1"/>
      <c r="J60354" s="110"/>
    </row>
    <row r="60355" spans="9:10" x14ac:dyDescent="0.25">
      <c r="I60355" s="1"/>
      <c r="J60355" s="110"/>
    </row>
    <row r="60356" spans="9:10" x14ac:dyDescent="0.25">
      <c r="I60356" s="1"/>
      <c r="J60356" s="110"/>
    </row>
    <row r="60357" spans="9:10" x14ac:dyDescent="0.25">
      <c r="I60357" s="1"/>
      <c r="J60357" s="110"/>
    </row>
    <row r="60358" spans="9:10" x14ac:dyDescent="0.25">
      <c r="I60358" s="1"/>
      <c r="J60358" s="110"/>
    </row>
    <row r="60359" spans="9:10" x14ac:dyDescent="0.25">
      <c r="I60359" s="1"/>
      <c r="J60359" s="110"/>
    </row>
    <row r="60360" spans="9:10" x14ac:dyDescent="0.25">
      <c r="I60360" s="1"/>
      <c r="J60360" s="110"/>
    </row>
    <row r="60361" spans="9:10" x14ac:dyDescent="0.25">
      <c r="I60361" s="1"/>
      <c r="J60361" s="110"/>
    </row>
    <row r="60362" spans="9:10" x14ac:dyDescent="0.25">
      <c r="I60362" s="1"/>
      <c r="J60362" s="110"/>
    </row>
    <row r="60363" spans="9:10" x14ac:dyDescent="0.25">
      <c r="I60363" s="1"/>
      <c r="J60363" s="110"/>
    </row>
    <row r="60364" spans="9:10" x14ac:dyDescent="0.25">
      <c r="I60364" s="1"/>
      <c r="J60364" s="110"/>
    </row>
    <row r="60365" spans="9:10" x14ac:dyDescent="0.25">
      <c r="I60365" s="1"/>
      <c r="J60365" s="110"/>
    </row>
    <row r="60366" spans="9:10" x14ac:dyDescent="0.25">
      <c r="I60366" s="1"/>
      <c r="J60366" s="110"/>
    </row>
    <row r="60367" spans="9:10" x14ac:dyDescent="0.25">
      <c r="I60367" s="1"/>
      <c r="J60367" s="110"/>
    </row>
    <row r="60368" spans="9:10" x14ac:dyDescent="0.25">
      <c r="I60368" s="1"/>
      <c r="J60368" s="110"/>
    </row>
    <row r="60369" spans="9:10" x14ac:dyDescent="0.25">
      <c r="I60369" s="1"/>
      <c r="J60369" s="110"/>
    </row>
    <row r="60370" spans="9:10" x14ac:dyDescent="0.25">
      <c r="I60370" s="1"/>
      <c r="J60370" s="110"/>
    </row>
    <row r="60371" spans="9:10" x14ac:dyDescent="0.25">
      <c r="I60371" s="1"/>
      <c r="J60371" s="110"/>
    </row>
    <row r="60372" spans="9:10" x14ac:dyDescent="0.25">
      <c r="I60372" s="1"/>
      <c r="J60372" s="110"/>
    </row>
    <row r="60373" spans="9:10" x14ac:dyDescent="0.25">
      <c r="I60373" s="1"/>
      <c r="J60373" s="110"/>
    </row>
    <row r="60374" spans="9:10" x14ac:dyDescent="0.25">
      <c r="I60374" s="1"/>
      <c r="J60374" s="110"/>
    </row>
    <row r="60375" spans="9:10" x14ac:dyDescent="0.25">
      <c r="I60375" s="1"/>
      <c r="J60375" s="110"/>
    </row>
    <row r="60376" spans="9:10" x14ac:dyDescent="0.25">
      <c r="I60376" s="1"/>
      <c r="J60376" s="110"/>
    </row>
    <row r="60377" spans="9:10" x14ac:dyDescent="0.25">
      <c r="I60377" s="1"/>
      <c r="J60377" s="110"/>
    </row>
    <row r="60378" spans="9:10" x14ac:dyDescent="0.25">
      <c r="I60378" s="1"/>
      <c r="J60378" s="110"/>
    </row>
    <row r="60379" spans="9:10" x14ac:dyDescent="0.25">
      <c r="I60379" s="1"/>
      <c r="J60379" s="110"/>
    </row>
    <row r="60380" spans="9:10" x14ac:dyDescent="0.25">
      <c r="I60380" s="1"/>
      <c r="J60380" s="110"/>
    </row>
    <row r="60381" spans="9:10" x14ac:dyDescent="0.25">
      <c r="I60381" s="1"/>
      <c r="J60381" s="110"/>
    </row>
    <row r="60382" spans="9:10" x14ac:dyDescent="0.25">
      <c r="I60382" s="1"/>
      <c r="J60382" s="110"/>
    </row>
    <row r="60383" spans="9:10" x14ac:dyDescent="0.25">
      <c r="I60383" s="1"/>
      <c r="J60383" s="110"/>
    </row>
    <row r="60384" spans="9:10" x14ac:dyDescent="0.25">
      <c r="I60384" s="1"/>
      <c r="J60384" s="110"/>
    </row>
    <row r="60385" spans="9:10" x14ac:dyDescent="0.25">
      <c r="I60385" s="1"/>
      <c r="J60385" s="110"/>
    </row>
    <row r="60386" spans="9:10" x14ac:dyDescent="0.25">
      <c r="I60386" s="1"/>
      <c r="J60386" s="110"/>
    </row>
    <row r="60387" spans="9:10" x14ac:dyDescent="0.25">
      <c r="I60387" s="1"/>
      <c r="J60387" s="110"/>
    </row>
    <row r="60388" spans="9:10" x14ac:dyDescent="0.25">
      <c r="I60388" s="1"/>
      <c r="J60388" s="110"/>
    </row>
    <row r="60389" spans="9:10" x14ac:dyDescent="0.25">
      <c r="I60389" s="1"/>
      <c r="J60389" s="110"/>
    </row>
    <row r="60390" spans="9:10" x14ac:dyDescent="0.25">
      <c r="I60390" s="1"/>
      <c r="J60390" s="110"/>
    </row>
    <row r="60391" spans="9:10" x14ac:dyDescent="0.25">
      <c r="I60391" s="1"/>
      <c r="J60391" s="110"/>
    </row>
    <row r="60392" spans="9:10" x14ac:dyDescent="0.25">
      <c r="I60392" s="1"/>
      <c r="J60392" s="110"/>
    </row>
    <row r="60393" spans="9:10" x14ac:dyDescent="0.25">
      <c r="I60393" s="1"/>
      <c r="J60393" s="110"/>
    </row>
    <row r="60394" spans="9:10" x14ac:dyDescent="0.25">
      <c r="I60394" s="1"/>
      <c r="J60394" s="110"/>
    </row>
    <row r="60395" spans="9:10" x14ac:dyDescent="0.25">
      <c r="I60395" s="1"/>
      <c r="J60395" s="110"/>
    </row>
    <row r="60396" spans="9:10" x14ac:dyDescent="0.25">
      <c r="I60396" s="1"/>
      <c r="J60396" s="110"/>
    </row>
    <row r="60397" spans="9:10" x14ac:dyDescent="0.25">
      <c r="I60397" s="1"/>
      <c r="J60397" s="110"/>
    </row>
    <row r="60398" spans="9:10" x14ac:dyDescent="0.25">
      <c r="I60398" s="1"/>
      <c r="J60398" s="110"/>
    </row>
    <row r="60399" spans="9:10" x14ac:dyDescent="0.25">
      <c r="I60399" s="1"/>
      <c r="J60399" s="110"/>
    </row>
    <row r="60400" spans="9:10" x14ac:dyDescent="0.25">
      <c r="I60400" s="1"/>
      <c r="J60400" s="110"/>
    </row>
    <row r="60401" spans="9:10" x14ac:dyDescent="0.25">
      <c r="I60401" s="1"/>
      <c r="J60401" s="110"/>
    </row>
    <row r="60402" spans="9:10" x14ac:dyDescent="0.25">
      <c r="I60402" s="1"/>
      <c r="J60402" s="110"/>
    </row>
    <row r="60403" spans="9:10" x14ac:dyDescent="0.25">
      <c r="I60403" s="1"/>
      <c r="J60403" s="110"/>
    </row>
    <row r="60404" spans="9:10" x14ac:dyDescent="0.25">
      <c r="I60404" s="1"/>
      <c r="J60404" s="110"/>
    </row>
    <row r="60405" spans="9:10" x14ac:dyDescent="0.25">
      <c r="I60405" s="1"/>
      <c r="J60405" s="110"/>
    </row>
    <row r="60406" spans="9:10" x14ac:dyDescent="0.25">
      <c r="I60406" s="1"/>
      <c r="J60406" s="110"/>
    </row>
    <row r="60407" spans="9:10" x14ac:dyDescent="0.25">
      <c r="I60407" s="1"/>
      <c r="J60407" s="110"/>
    </row>
    <row r="60408" spans="9:10" x14ac:dyDescent="0.25">
      <c r="I60408" s="1"/>
      <c r="J60408" s="110"/>
    </row>
    <row r="60409" spans="9:10" x14ac:dyDescent="0.25">
      <c r="I60409" s="1"/>
      <c r="J60409" s="110"/>
    </row>
    <row r="60410" spans="9:10" x14ac:dyDescent="0.25">
      <c r="I60410" s="1"/>
      <c r="J60410" s="110"/>
    </row>
    <row r="60411" spans="9:10" x14ac:dyDescent="0.25">
      <c r="I60411" s="1"/>
      <c r="J60411" s="110"/>
    </row>
    <row r="60412" spans="9:10" x14ac:dyDescent="0.25">
      <c r="I60412" s="1"/>
      <c r="J60412" s="110"/>
    </row>
    <row r="60413" spans="9:10" x14ac:dyDescent="0.25">
      <c r="I60413" s="1"/>
      <c r="J60413" s="110"/>
    </row>
    <row r="60414" spans="9:10" x14ac:dyDescent="0.25">
      <c r="I60414" s="1"/>
      <c r="J60414" s="110"/>
    </row>
    <row r="60415" spans="9:10" x14ac:dyDescent="0.25">
      <c r="I60415" s="1"/>
      <c r="J60415" s="110"/>
    </row>
    <row r="60416" spans="9:10" x14ac:dyDescent="0.25">
      <c r="I60416" s="1"/>
      <c r="J60416" s="110"/>
    </row>
    <row r="60417" spans="9:10" x14ac:dyDescent="0.25">
      <c r="I60417" s="1"/>
      <c r="J60417" s="110"/>
    </row>
    <row r="60418" spans="9:10" x14ac:dyDescent="0.25">
      <c r="I60418" s="1"/>
      <c r="J60418" s="110"/>
    </row>
    <row r="60419" spans="9:10" x14ac:dyDescent="0.25">
      <c r="I60419" s="1"/>
      <c r="J60419" s="110"/>
    </row>
    <row r="60420" spans="9:10" x14ac:dyDescent="0.25">
      <c r="I60420" s="1"/>
      <c r="J60420" s="110"/>
    </row>
    <row r="60421" spans="9:10" x14ac:dyDescent="0.25">
      <c r="I60421" s="1"/>
      <c r="J60421" s="110"/>
    </row>
    <row r="60422" spans="9:10" x14ac:dyDescent="0.25">
      <c r="I60422" s="1"/>
      <c r="J60422" s="110"/>
    </row>
    <row r="60423" spans="9:10" x14ac:dyDescent="0.25">
      <c r="I60423" s="1"/>
      <c r="J60423" s="110"/>
    </row>
    <row r="60424" spans="9:10" x14ac:dyDescent="0.25">
      <c r="I60424" s="1"/>
      <c r="J60424" s="110"/>
    </row>
    <row r="60425" spans="9:10" x14ac:dyDescent="0.25">
      <c r="I60425" s="1"/>
      <c r="J60425" s="110"/>
    </row>
    <row r="60426" spans="9:10" x14ac:dyDescent="0.25">
      <c r="I60426" s="1"/>
      <c r="J60426" s="110"/>
    </row>
    <row r="60427" spans="9:10" x14ac:dyDescent="0.25">
      <c r="I60427" s="1"/>
      <c r="J60427" s="110"/>
    </row>
    <row r="60428" spans="9:10" x14ac:dyDescent="0.25">
      <c r="I60428" s="1"/>
      <c r="J60428" s="110"/>
    </row>
    <row r="60429" spans="9:10" x14ac:dyDescent="0.25">
      <c r="I60429" s="1"/>
      <c r="J60429" s="110"/>
    </row>
    <row r="60430" spans="9:10" x14ac:dyDescent="0.25">
      <c r="I60430" s="1"/>
      <c r="J60430" s="110"/>
    </row>
    <row r="60431" spans="9:10" x14ac:dyDescent="0.25">
      <c r="I60431" s="1"/>
      <c r="J60431" s="110"/>
    </row>
    <row r="60432" spans="9:10" x14ac:dyDescent="0.25">
      <c r="I60432" s="1"/>
      <c r="J60432" s="110"/>
    </row>
    <row r="60433" spans="9:10" x14ac:dyDescent="0.25">
      <c r="I60433" s="1"/>
      <c r="J60433" s="110"/>
    </row>
    <row r="60434" spans="9:10" x14ac:dyDescent="0.25">
      <c r="I60434" s="1"/>
      <c r="J60434" s="110"/>
    </row>
    <row r="60435" spans="9:10" x14ac:dyDescent="0.25">
      <c r="I60435" s="1"/>
      <c r="J60435" s="110"/>
    </row>
    <row r="60436" spans="9:10" x14ac:dyDescent="0.25">
      <c r="I60436" s="1"/>
      <c r="J60436" s="110"/>
    </row>
    <row r="60437" spans="9:10" x14ac:dyDescent="0.25">
      <c r="I60437" s="1"/>
      <c r="J60437" s="110"/>
    </row>
    <row r="60438" spans="9:10" x14ac:dyDescent="0.25">
      <c r="I60438" s="1"/>
      <c r="J60438" s="110"/>
    </row>
    <row r="60439" spans="9:10" x14ac:dyDescent="0.25">
      <c r="I60439" s="1"/>
      <c r="J60439" s="110"/>
    </row>
    <row r="60440" spans="9:10" x14ac:dyDescent="0.25">
      <c r="I60440" s="1"/>
      <c r="J60440" s="110"/>
    </row>
    <row r="60441" spans="9:10" x14ac:dyDescent="0.25">
      <c r="I60441" s="1"/>
      <c r="J60441" s="110"/>
    </row>
    <row r="60442" spans="9:10" x14ac:dyDescent="0.25">
      <c r="I60442" s="1"/>
      <c r="J60442" s="110"/>
    </row>
    <row r="60443" spans="9:10" x14ac:dyDescent="0.25">
      <c r="I60443" s="1"/>
      <c r="J60443" s="110"/>
    </row>
    <row r="60444" spans="9:10" x14ac:dyDescent="0.25">
      <c r="I60444" s="1"/>
      <c r="J60444" s="110"/>
    </row>
    <row r="60445" spans="9:10" x14ac:dyDescent="0.25">
      <c r="I60445" s="1"/>
      <c r="J60445" s="110"/>
    </row>
    <row r="60446" spans="9:10" x14ac:dyDescent="0.25">
      <c r="I60446" s="1"/>
      <c r="J60446" s="110"/>
    </row>
    <row r="60447" spans="9:10" x14ac:dyDescent="0.25">
      <c r="I60447" s="1"/>
      <c r="J60447" s="110"/>
    </row>
    <row r="60448" spans="9:10" x14ac:dyDescent="0.25">
      <c r="I60448" s="1"/>
      <c r="J60448" s="110"/>
    </row>
    <row r="60449" spans="9:10" x14ac:dyDescent="0.25">
      <c r="I60449" s="1"/>
      <c r="J60449" s="110"/>
    </row>
    <row r="60450" spans="9:10" x14ac:dyDescent="0.25">
      <c r="I60450" s="1"/>
      <c r="J60450" s="110"/>
    </row>
    <row r="60451" spans="9:10" x14ac:dyDescent="0.25">
      <c r="I60451" s="1"/>
      <c r="J60451" s="110"/>
    </row>
    <row r="60452" spans="9:10" x14ac:dyDescent="0.25">
      <c r="I60452" s="1"/>
      <c r="J60452" s="110"/>
    </row>
    <row r="60453" spans="9:10" x14ac:dyDescent="0.25">
      <c r="I60453" s="1"/>
      <c r="J60453" s="110"/>
    </row>
    <row r="60454" spans="9:10" x14ac:dyDescent="0.25">
      <c r="I60454" s="1"/>
      <c r="J60454" s="110"/>
    </row>
    <row r="60455" spans="9:10" x14ac:dyDescent="0.25">
      <c r="I60455" s="1"/>
      <c r="J60455" s="110"/>
    </row>
    <row r="60456" spans="9:10" x14ac:dyDescent="0.25">
      <c r="I60456" s="1"/>
      <c r="J60456" s="110"/>
    </row>
    <row r="60457" spans="9:10" x14ac:dyDescent="0.25">
      <c r="I60457" s="1"/>
      <c r="J60457" s="110"/>
    </row>
    <row r="60458" spans="9:10" x14ac:dyDescent="0.25">
      <c r="I60458" s="1"/>
      <c r="J60458" s="110"/>
    </row>
    <row r="60459" spans="9:10" x14ac:dyDescent="0.25">
      <c r="I60459" s="1"/>
      <c r="J60459" s="110"/>
    </row>
    <row r="60460" spans="9:10" x14ac:dyDescent="0.25">
      <c r="I60460" s="1"/>
      <c r="J60460" s="110"/>
    </row>
    <row r="60461" spans="9:10" x14ac:dyDescent="0.25">
      <c r="I60461" s="1"/>
      <c r="J60461" s="110"/>
    </row>
    <row r="60462" spans="9:10" x14ac:dyDescent="0.25">
      <c r="I60462" s="1"/>
      <c r="J60462" s="110"/>
    </row>
    <row r="60463" spans="9:10" x14ac:dyDescent="0.25">
      <c r="I60463" s="1"/>
      <c r="J60463" s="110"/>
    </row>
    <row r="60464" spans="9:10" x14ac:dyDescent="0.25">
      <c r="I60464" s="1"/>
      <c r="J60464" s="110"/>
    </row>
    <row r="60465" spans="9:10" x14ac:dyDescent="0.25">
      <c r="I60465" s="1"/>
      <c r="J60465" s="110"/>
    </row>
    <row r="60466" spans="9:10" x14ac:dyDescent="0.25">
      <c r="I60466" s="1"/>
      <c r="J60466" s="110"/>
    </row>
    <row r="60467" spans="9:10" x14ac:dyDescent="0.25">
      <c r="I60467" s="1"/>
      <c r="J60467" s="110"/>
    </row>
    <row r="60468" spans="9:10" x14ac:dyDescent="0.25">
      <c r="I60468" s="1"/>
      <c r="J60468" s="110"/>
    </row>
    <row r="60469" spans="9:10" x14ac:dyDescent="0.25">
      <c r="I60469" s="1"/>
      <c r="J60469" s="110"/>
    </row>
    <row r="60470" spans="9:10" x14ac:dyDescent="0.25">
      <c r="I60470" s="1"/>
      <c r="J60470" s="110"/>
    </row>
    <row r="60471" spans="9:10" x14ac:dyDescent="0.25">
      <c r="I60471" s="1"/>
      <c r="J60471" s="110"/>
    </row>
    <row r="60472" spans="9:10" x14ac:dyDescent="0.25">
      <c r="I60472" s="1"/>
      <c r="J60472" s="110"/>
    </row>
    <row r="60473" spans="9:10" x14ac:dyDescent="0.25">
      <c r="I60473" s="1"/>
      <c r="J60473" s="110"/>
    </row>
    <row r="60474" spans="9:10" x14ac:dyDescent="0.25">
      <c r="I60474" s="1"/>
      <c r="J60474" s="110"/>
    </row>
    <row r="60475" spans="9:10" x14ac:dyDescent="0.25">
      <c r="I60475" s="1"/>
      <c r="J60475" s="110"/>
    </row>
    <row r="60476" spans="9:10" x14ac:dyDescent="0.25">
      <c r="I60476" s="1"/>
      <c r="J60476" s="110"/>
    </row>
    <row r="60477" spans="9:10" x14ac:dyDescent="0.25">
      <c r="I60477" s="1"/>
      <c r="J60477" s="110"/>
    </row>
    <row r="60478" spans="9:10" x14ac:dyDescent="0.25">
      <c r="I60478" s="1"/>
      <c r="J60478" s="110"/>
    </row>
    <row r="60479" spans="9:10" x14ac:dyDescent="0.25">
      <c r="I60479" s="1"/>
      <c r="J60479" s="110"/>
    </row>
    <row r="60480" spans="9:10" x14ac:dyDescent="0.25">
      <c r="I60480" s="1"/>
      <c r="J60480" s="110"/>
    </row>
    <row r="60481" spans="9:10" x14ac:dyDescent="0.25">
      <c r="I60481" s="1"/>
      <c r="J60481" s="110"/>
    </row>
    <row r="60482" spans="9:10" x14ac:dyDescent="0.25">
      <c r="I60482" s="1"/>
      <c r="J60482" s="110"/>
    </row>
    <row r="60483" spans="9:10" x14ac:dyDescent="0.25">
      <c r="I60483" s="1"/>
      <c r="J60483" s="110"/>
    </row>
    <row r="60484" spans="9:10" x14ac:dyDescent="0.25">
      <c r="I60484" s="1"/>
      <c r="J60484" s="110"/>
    </row>
    <row r="60485" spans="9:10" x14ac:dyDescent="0.25">
      <c r="I60485" s="1"/>
      <c r="J60485" s="110"/>
    </row>
    <row r="60486" spans="9:10" x14ac:dyDescent="0.25">
      <c r="I60486" s="1"/>
      <c r="J60486" s="110"/>
    </row>
    <row r="60487" spans="9:10" x14ac:dyDescent="0.25">
      <c r="I60487" s="1"/>
      <c r="J60487" s="110"/>
    </row>
    <row r="60488" spans="9:10" x14ac:dyDescent="0.25">
      <c r="I60488" s="1"/>
      <c r="J60488" s="110"/>
    </row>
    <row r="60489" spans="9:10" x14ac:dyDescent="0.25">
      <c r="I60489" s="1"/>
      <c r="J60489" s="110"/>
    </row>
    <row r="60490" spans="9:10" x14ac:dyDescent="0.25">
      <c r="I60490" s="1"/>
      <c r="J60490" s="110"/>
    </row>
    <row r="60491" spans="9:10" x14ac:dyDescent="0.25">
      <c r="I60491" s="1"/>
      <c r="J60491" s="110"/>
    </row>
    <row r="60492" spans="9:10" x14ac:dyDescent="0.25">
      <c r="I60492" s="1"/>
      <c r="J60492" s="110"/>
    </row>
    <row r="60493" spans="9:10" x14ac:dyDescent="0.25">
      <c r="I60493" s="1"/>
      <c r="J60493" s="110"/>
    </row>
    <row r="60494" spans="9:10" x14ac:dyDescent="0.25">
      <c r="I60494" s="1"/>
      <c r="J60494" s="110"/>
    </row>
    <row r="60495" spans="9:10" x14ac:dyDescent="0.25">
      <c r="I60495" s="1"/>
      <c r="J60495" s="110"/>
    </row>
    <row r="60496" spans="9:10" x14ac:dyDescent="0.25">
      <c r="I60496" s="1"/>
      <c r="J60496" s="110"/>
    </row>
    <row r="60497" spans="9:10" x14ac:dyDescent="0.25">
      <c r="I60497" s="1"/>
      <c r="J60497" s="110"/>
    </row>
    <row r="60498" spans="9:10" x14ac:dyDescent="0.25">
      <c r="I60498" s="1"/>
      <c r="J60498" s="110"/>
    </row>
    <row r="60499" spans="9:10" x14ac:dyDescent="0.25">
      <c r="I60499" s="1"/>
      <c r="J60499" s="110"/>
    </row>
    <row r="60500" spans="9:10" x14ac:dyDescent="0.25">
      <c r="I60500" s="1"/>
      <c r="J60500" s="110"/>
    </row>
    <row r="60501" spans="9:10" x14ac:dyDescent="0.25">
      <c r="I60501" s="1"/>
      <c r="J60501" s="110"/>
    </row>
    <row r="60502" spans="9:10" x14ac:dyDescent="0.25">
      <c r="I60502" s="1"/>
      <c r="J60502" s="110"/>
    </row>
    <row r="60503" spans="9:10" x14ac:dyDescent="0.25">
      <c r="I60503" s="1"/>
      <c r="J60503" s="110"/>
    </row>
    <row r="60504" spans="9:10" x14ac:dyDescent="0.25">
      <c r="I60504" s="1"/>
      <c r="J60504" s="110"/>
    </row>
    <row r="60505" spans="9:10" x14ac:dyDescent="0.25">
      <c r="I60505" s="1"/>
      <c r="J60505" s="110"/>
    </row>
    <row r="60506" spans="9:10" x14ac:dyDescent="0.25">
      <c r="I60506" s="1"/>
      <c r="J60506" s="110"/>
    </row>
    <row r="60507" spans="9:10" x14ac:dyDescent="0.25">
      <c r="I60507" s="1"/>
      <c r="J60507" s="110"/>
    </row>
    <row r="60508" spans="9:10" x14ac:dyDescent="0.25">
      <c r="I60508" s="1"/>
      <c r="J60508" s="110"/>
    </row>
    <row r="60509" spans="9:10" x14ac:dyDescent="0.25">
      <c r="I60509" s="1"/>
      <c r="J60509" s="110"/>
    </row>
    <row r="60510" spans="9:10" x14ac:dyDescent="0.25">
      <c r="I60510" s="1"/>
      <c r="J60510" s="110"/>
    </row>
    <row r="60511" spans="9:10" x14ac:dyDescent="0.25">
      <c r="I60511" s="1"/>
      <c r="J60511" s="110"/>
    </row>
    <row r="60512" spans="9:10" x14ac:dyDescent="0.25">
      <c r="I60512" s="1"/>
      <c r="J60512" s="110"/>
    </row>
    <row r="60513" spans="9:10" x14ac:dyDescent="0.25">
      <c r="I60513" s="1"/>
      <c r="J60513" s="110"/>
    </row>
    <row r="60514" spans="9:10" x14ac:dyDescent="0.25">
      <c r="I60514" s="1"/>
      <c r="J60514" s="110"/>
    </row>
    <row r="60515" spans="9:10" x14ac:dyDescent="0.25">
      <c r="I60515" s="1"/>
      <c r="J60515" s="110"/>
    </row>
    <row r="60516" spans="9:10" x14ac:dyDescent="0.25">
      <c r="I60516" s="1"/>
      <c r="J60516" s="110"/>
    </row>
    <row r="60517" spans="9:10" x14ac:dyDescent="0.25">
      <c r="I60517" s="1"/>
      <c r="J60517" s="110"/>
    </row>
    <row r="60518" spans="9:10" x14ac:dyDescent="0.25">
      <c r="I60518" s="1"/>
      <c r="J60518" s="110"/>
    </row>
    <row r="60519" spans="9:10" x14ac:dyDescent="0.25">
      <c r="I60519" s="1"/>
      <c r="J60519" s="110"/>
    </row>
    <row r="60520" spans="9:10" x14ac:dyDescent="0.25">
      <c r="I60520" s="1"/>
      <c r="J60520" s="110"/>
    </row>
    <row r="60521" spans="9:10" x14ac:dyDescent="0.25">
      <c r="I60521" s="1"/>
      <c r="J60521" s="110"/>
    </row>
    <row r="60522" spans="9:10" x14ac:dyDescent="0.25">
      <c r="I60522" s="1"/>
      <c r="J60522" s="110"/>
    </row>
    <row r="60523" spans="9:10" x14ac:dyDescent="0.25">
      <c r="I60523" s="1"/>
      <c r="J60523" s="110"/>
    </row>
    <row r="60524" spans="9:10" x14ac:dyDescent="0.25">
      <c r="I60524" s="1"/>
      <c r="J60524" s="110"/>
    </row>
    <row r="60525" spans="9:10" x14ac:dyDescent="0.25">
      <c r="I60525" s="1"/>
      <c r="J60525" s="110"/>
    </row>
    <row r="60526" spans="9:10" x14ac:dyDescent="0.25">
      <c r="I60526" s="1"/>
      <c r="J60526" s="110"/>
    </row>
    <row r="60527" spans="9:10" x14ac:dyDescent="0.25">
      <c r="I60527" s="1"/>
      <c r="J60527" s="110"/>
    </row>
    <row r="60528" spans="9:10" x14ac:dyDescent="0.25">
      <c r="I60528" s="1"/>
      <c r="J60528" s="110"/>
    </row>
    <row r="60529" spans="9:10" x14ac:dyDescent="0.25">
      <c r="I60529" s="1"/>
      <c r="J60529" s="110"/>
    </row>
    <row r="60530" spans="9:10" x14ac:dyDescent="0.25">
      <c r="I60530" s="1"/>
      <c r="J60530" s="110"/>
    </row>
    <row r="60531" spans="9:10" x14ac:dyDescent="0.25">
      <c r="I60531" s="1"/>
      <c r="J60531" s="110"/>
    </row>
    <row r="60532" spans="9:10" x14ac:dyDescent="0.25">
      <c r="I60532" s="1"/>
      <c r="J60532" s="110"/>
    </row>
    <row r="60533" spans="9:10" x14ac:dyDescent="0.25">
      <c r="I60533" s="1"/>
      <c r="J60533" s="110"/>
    </row>
    <row r="60534" spans="9:10" x14ac:dyDescent="0.25">
      <c r="I60534" s="1"/>
      <c r="J60534" s="110"/>
    </row>
    <row r="60535" spans="9:10" x14ac:dyDescent="0.25">
      <c r="I60535" s="1"/>
      <c r="J60535" s="110"/>
    </row>
    <row r="60536" spans="9:10" x14ac:dyDescent="0.25">
      <c r="I60536" s="1"/>
      <c r="J60536" s="110"/>
    </row>
    <row r="60537" spans="9:10" x14ac:dyDescent="0.25">
      <c r="I60537" s="1"/>
      <c r="J60537" s="110"/>
    </row>
    <row r="60538" spans="9:10" x14ac:dyDescent="0.25">
      <c r="I60538" s="1"/>
      <c r="J60538" s="110"/>
    </row>
    <row r="60539" spans="9:10" x14ac:dyDescent="0.25">
      <c r="I60539" s="1"/>
      <c r="J60539" s="110"/>
    </row>
    <row r="60540" spans="9:10" x14ac:dyDescent="0.25">
      <c r="I60540" s="1"/>
      <c r="J60540" s="110"/>
    </row>
    <row r="60541" spans="9:10" x14ac:dyDescent="0.25">
      <c r="I60541" s="1"/>
      <c r="J60541" s="110"/>
    </row>
    <row r="60542" spans="9:10" x14ac:dyDescent="0.25">
      <c r="I60542" s="1"/>
      <c r="J60542" s="110"/>
    </row>
    <row r="60543" spans="9:10" x14ac:dyDescent="0.25">
      <c r="I60543" s="1"/>
      <c r="J60543" s="110"/>
    </row>
    <row r="60544" spans="9:10" x14ac:dyDescent="0.25">
      <c r="I60544" s="1"/>
      <c r="J60544" s="110"/>
    </row>
    <row r="60545" spans="9:10" x14ac:dyDescent="0.25">
      <c r="I60545" s="1"/>
      <c r="J60545" s="110"/>
    </row>
    <row r="60546" spans="9:10" x14ac:dyDescent="0.25">
      <c r="I60546" s="1"/>
      <c r="J60546" s="110"/>
    </row>
    <row r="60547" spans="9:10" x14ac:dyDescent="0.25">
      <c r="I60547" s="1"/>
      <c r="J60547" s="110"/>
    </row>
    <row r="60548" spans="9:10" x14ac:dyDescent="0.25">
      <c r="I60548" s="1"/>
      <c r="J60548" s="110"/>
    </row>
    <row r="60549" spans="9:10" x14ac:dyDescent="0.25">
      <c r="I60549" s="1"/>
      <c r="J60549" s="110"/>
    </row>
    <row r="60550" spans="9:10" x14ac:dyDescent="0.25">
      <c r="I60550" s="1"/>
      <c r="J60550" s="110"/>
    </row>
    <row r="60551" spans="9:10" x14ac:dyDescent="0.25">
      <c r="I60551" s="1"/>
      <c r="J60551" s="110"/>
    </row>
    <row r="60552" spans="9:10" x14ac:dyDescent="0.25">
      <c r="I60552" s="1"/>
      <c r="J60552" s="110"/>
    </row>
    <row r="60553" spans="9:10" x14ac:dyDescent="0.25">
      <c r="I60553" s="1"/>
      <c r="J60553" s="110"/>
    </row>
    <row r="60554" spans="9:10" x14ac:dyDescent="0.25">
      <c r="I60554" s="1"/>
      <c r="J60554" s="110"/>
    </row>
    <row r="60555" spans="9:10" x14ac:dyDescent="0.25">
      <c r="I60555" s="1"/>
      <c r="J60555" s="110"/>
    </row>
    <row r="60556" spans="9:10" x14ac:dyDescent="0.25">
      <c r="I60556" s="1"/>
      <c r="J60556" s="110"/>
    </row>
    <row r="60557" spans="9:10" x14ac:dyDescent="0.25">
      <c r="I60557" s="1"/>
      <c r="J60557" s="110"/>
    </row>
    <row r="60558" spans="9:10" x14ac:dyDescent="0.25">
      <c r="I60558" s="1"/>
      <c r="J60558" s="110"/>
    </row>
    <row r="60559" spans="9:10" x14ac:dyDescent="0.25">
      <c r="I60559" s="1"/>
      <c r="J60559" s="110"/>
    </row>
    <row r="60560" spans="9:10" x14ac:dyDescent="0.25">
      <c r="I60560" s="1"/>
      <c r="J60560" s="110"/>
    </row>
    <row r="60561" spans="9:10" x14ac:dyDescent="0.25">
      <c r="I60561" s="1"/>
      <c r="J60561" s="110"/>
    </row>
    <row r="60562" spans="9:10" x14ac:dyDescent="0.25">
      <c r="I60562" s="1"/>
      <c r="J60562" s="110"/>
    </row>
    <row r="60563" spans="9:10" x14ac:dyDescent="0.25">
      <c r="I60563" s="1"/>
      <c r="J60563" s="110"/>
    </row>
    <row r="60564" spans="9:10" x14ac:dyDescent="0.25">
      <c r="I60564" s="1"/>
      <c r="J60564" s="110"/>
    </row>
    <row r="60565" spans="9:10" x14ac:dyDescent="0.25">
      <c r="I60565" s="1"/>
      <c r="J60565" s="110"/>
    </row>
    <row r="60566" spans="9:10" x14ac:dyDescent="0.25">
      <c r="I60566" s="1"/>
      <c r="J60566" s="110"/>
    </row>
    <row r="60567" spans="9:10" x14ac:dyDescent="0.25">
      <c r="I60567" s="1"/>
      <c r="J60567" s="110"/>
    </row>
    <row r="60568" spans="9:10" x14ac:dyDescent="0.25">
      <c r="I60568" s="1"/>
      <c r="J60568" s="110"/>
    </row>
    <row r="60569" spans="9:10" x14ac:dyDescent="0.25">
      <c r="I60569" s="1"/>
      <c r="J60569" s="110"/>
    </row>
    <row r="60570" spans="9:10" x14ac:dyDescent="0.25">
      <c r="I60570" s="1"/>
      <c r="J60570" s="110"/>
    </row>
    <row r="60571" spans="9:10" x14ac:dyDescent="0.25">
      <c r="I60571" s="1"/>
      <c r="J60571" s="110"/>
    </row>
    <row r="60572" spans="9:10" x14ac:dyDescent="0.25">
      <c r="I60572" s="1"/>
      <c r="J60572" s="110"/>
    </row>
    <row r="60573" spans="9:10" x14ac:dyDescent="0.25">
      <c r="I60573" s="1"/>
      <c r="J60573" s="110"/>
    </row>
    <row r="60574" spans="9:10" x14ac:dyDescent="0.25">
      <c r="I60574" s="1"/>
      <c r="J60574" s="110"/>
    </row>
    <row r="60575" spans="9:10" x14ac:dyDescent="0.25">
      <c r="I60575" s="1"/>
      <c r="J60575" s="110"/>
    </row>
    <row r="60576" spans="9:10" x14ac:dyDescent="0.25">
      <c r="I60576" s="1"/>
      <c r="J60576" s="110"/>
    </row>
    <row r="60577" spans="9:10" x14ac:dyDescent="0.25">
      <c r="I60577" s="1"/>
      <c r="J60577" s="110"/>
    </row>
    <row r="60578" spans="9:10" x14ac:dyDescent="0.25">
      <c r="I60578" s="1"/>
      <c r="J60578" s="110"/>
    </row>
    <row r="60579" spans="9:10" x14ac:dyDescent="0.25">
      <c r="I60579" s="1"/>
      <c r="J60579" s="110"/>
    </row>
    <row r="60580" spans="9:10" x14ac:dyDescent="0.25">
      <c r="I60580" s="1"/>
      <c r="J60580" s="110"/>
    </row>
    <row r="60581" spans="9:10" x14ac:dyDescent="0.25">
      <c r="I60581" s="1"/>
      <c r="J60581" s="110"/>
    </row>
    <row r="60582" spans="9:10" x14ac:dyDescent="0.25">
      <c r="I60582" s="1"/>
      <c r="J60582" s="110"/>
    </row>
    <row r="60583" spans="9:10" x14ac:dyDescent="0.25">
      <c r="I60583" s="1"/>
      <c r="J60583" s="110"/>
    </row>
    <row r="60584" spans="9:10" x14ac:dyDescent="0.25">
      <c r="I60584" s="1"/>
      <c r="J60584" s="110"/>
    </row>
    <row r="60585" spans="9:10" x14ac:dyDescent="0.25">
      <c r="I60585" s="1"/>
      <c r="J60585" s="110"/>
    </row>
    <row r="60586" spans="9:10" x14ac:dyDescent="0.25">
      <c r="I60586" s="1"/>
      <c r="J60586" s="110"/>
    </row>
    <row r="60587" spans="9:10" x14ac:dyDescent="0.25">
      <c r="I60587" s="1"/>
      <c r="J60587" s="110"/>
    </row>
    <row r="60588" spans="9:10" x14ac:dyDescent="0.25">
      <c r="I60588" s="1"/>
      <c r="J60588" s="110"/>
    </row>
    <row r="60589" spans="9:10" x14ac:dyDescent="0.25">
      <c r="I60589" s="1"/>
      <c r="J60589" s="110"/>
    </row>
    <row r="60590" spans="9:10" x14ac:dyDescent="0.25">
      <c r="I60590" s="1"/>
      <c r="J60590" s="110"/>
    </row>
    <row r="60591" spans="9:10" x14ac:dyDescent="0.25">
      <c r="I60591" s="1"/>
      <c r="J60591" s="110"/>
    </row>
    <row r="60592" spans="9:10" x14ac:dyDescent="0.25">
      <c r="I60592" s="1"/>
      <c r="J60592" s="110"/>
    </row>
    <row r="60593" spans="9:10" x14ac:dyDescent="0.25">
      <c r="I60593" s="1"/>
      <c r="J60593" s="110"/>
    </row>
    <row r="60594" spans="9:10" x14ac:dyDescent="0.25">
      <c r="I60594" s="1"/>
      <c r="J60594" s="110"/>
    </row>
    <row r="60595" spans="9:10" x14ac:dyDescent="0.25">
      <c r="I60595" s="1"/>
      <c r="J60595" s="110"/>
    </row>
    <row r="60596" spans="9:10" x14ac:dyDescent="0.25">
      <c r="I60596" s="1"/>
      <c r="J60596" s="110"/>
    </row>
    <row r="60597" spans="9:10" x14ac:dyDescent="0.25">
      <c r="I60597" s="1"/>
      <c r="J60597" s="110"/>
    </row>
    <row r="60598" spans="9:10" x14ac:dyDescent="0.25">
      <c r="I60598" s="1"/>
      <c r="J60598" s="110"/>
    </row>
    <row r="60599" spans="9:10" x14ac:dyDescent="0.25">
      <c r="I60599" s="1"/>
      <c r="J60599" s="110"/>
    </row>
    <row r="60600" spans="9:10" x14ac:dyDescent="0.25">
      <c r="I60600" s="1"/>
      <c r="J60600" s="110"/>
    </row>
    <row r="60601" spans="9:10" x14ac:dyDescent="0.25">
      <c r="I60601" s="1"/>
      <c r="J60601" s="110"/>
    </row>
    <row r="60602" spans="9:10" x14ac:dyDescent="0.25">
      <c r="I60602" s="1"/>
      <c r="J60602" s="110"/>
    </row>
    <row r="60603" spans="9:10" x14ac:dyDescent="0.25">
      <c r="I60603" s="1"/>
      <c r="J60603" s="110"/>
    </row>
    <row r="60604" spans="9:10" x14ac:dyDescent="0.25">
      <c r="I60604" s="1"/>
      <c r="J60604" s="110"/>
    </row>
    <row r="60605" spans="9:10" x14ac:dyDescent="0.25">
      <c r="I60605" s="1"/>
      <c r="J60605" s="110"/>
    </row>
    <row r="60606" spans="9:10" x14ac:dyDescent="0.25">
      <c r="I60606" s="1"/>
      <c r="J60606" s="110"/>
    </row>
    <row r="60607" spans="9:10" x14ac:dyDescent="0.25">
      <c r="I60607" s="1"/>
      <c r="J60607" s="110"/>
    </row>
    <row r="60608" spans="9:10" x14ac:dyDescent="0.25">
      <c r="I60608" s="1"/>
      <c r="J60608" s="110"/>
    </row>
    <row r="60609" spans="9:10" x14ac:dyDescent="0.25">
      <c r="I60609" s="1"/>
      <c r="J60609" s="110"/>
    </row>
    <row r="60610" spans="9:10" x14ac:dyDescent="0.25">
      <c r="I60610" s="1"/>
      <c r="J60610" s="110"/>
    </row>
    <row r="60611" spans="9:10" x14ac:dyDescent="0.25">
      <c r="I60611" s="1"/>
      <c r="J60611" s="110"/>
    </row>
    <row r="60612" spans="9:10" x14ac:dyDescent="0.25">
      <c r="I60612" s="1"/>
      <c r="J60612" s="110"/>
    </row>
    <row r="60613" spans="9:10" x14ac:dyDescent="0.25">
      <c r="I60613" s="1"/>
      <c r="J60613" s="110"/>
    </row>
    <row r="60614" spans="9:10" x14ac:dyDescent="0.25">
      <c r="I60614" s="1"/>
      <c r="J60614" s="110"/>
    </row>
    <row r="60615" spans="9:10" x14ac:dyDescent="0.25">
      <c r="I60615" s="1"/>
      <c r="J60615" s="110"/>
    </row>
    <row r="60616" spans="9:10" x14ac:dyDescent="0.25">
      <c r="I60616" s="1"/>
      <c r="J60616" s="110"/>
    </row>
    <row r="60617" spans="9:10" x14ac:dyDescent="0.25">
      <c r="I60617" s="1"/>
      <c r="J60617" s="110"/>
    </row>
    <row r="60618" spans="9:10" x14ac:dyDescent="0.25">
      <c r="I60618" s="1"/>
      <c r="J60618" s="110"/>
    </row>
    <row r="60619" spans="9:10" x14ac:dyDescent="0.25">
      <c r="I60619" s="1"/>
      <c r="J60619" s="110"/>
    </row>
    <row r="60620" spans="9:10" x14ac:dyDescent="0.25">
      <c r="I60620" s="1"/>
      <c r="J60620" s="110"/>
    </row>
    <row r="60621" spans="9:10" x14ac:dyDescent="0.25">
      <c r="I60621" s="1"/>
      <c r="J60621" s="110"/>
    </row>
    <row r="60622" spans="9:10" x14ac:dyDescent="0.25">
      <c r="I60622" s="1"/>
      <c r="J60622" s="110"/>
    </row>
    <row r="60623" spans="9:10" x14ac:dyDescent="0.25">
      <c r="I60623" s="1"/>
      <c r="J60623" s="110"/>
    </row>
    <row r="60624" spans="9:10" x14ac:dyDescent="0.25">
      <c r="I60624" s="1"/>
      <c r="J60624" s="110"/>
    </row>
    <row r="60625" spans="9:10" x14ac:dyDescent="0.25">
      <c r="I60625" s="1"/>
      <c r="J60625" s="110"/>
    </row>
    <row r="60626" spans="9:10" x14ac:dyDescent="0.25">
      <c r="I60626" s="1"/>
      <c r="J60626" s="110"/>
    </row>
    <row r="60627" spans="9:10" x14ac:dyDescent="0.25">
      <c r="I60627" s="1"/>
      <c r="J60627" s="110"/>
    </row>
    <row r="60628" spans="9:10" x14ac:dyDescent="0.25">
      <c r="I60628" s="1"/>
      <c r="J60628" s="110"/>
    </row>
    <row r="60629" spans="9:10" x14ac:dyDescent="0.25">
      <c r="I60629" s="1"/>
      <c r="J60629" s="110"/>
    </row>
    <row r="60630" spans="9:10" x14ac:dyDescent="0.25">
      <c r="I60630" s="1"/>
      <c r="J60630" s="110"/>
    </row>
    <row r="60631" spans="9:10" x14ac:dyDescent="0.25">
      <c r="I60631" s="1"/>
      <c r="J60631" s="110"/>
    </row>
    <row r="60632" spans="9:10" x14ac:dyDescent="0.25">
      <c r="I60632" s="1"/>
      <c r="J60632" s="110"/>
    </row>
    <row r="60633" spans="9:10" x14ac:dyDescent="0.25">
      <c r="I60633" s="1"/>
      <c r="J60633" s="110"/>
    </row>
    <row r="60634" spans="9:10" x14ac:dyDescent="0.25">
      <c r="I60634" s="1"/>
      <c r="J60634" s="110"/>
    </row>
    <row r="60635" spans="9:10" x14ac:dyDescent="0.25">
      <c r="I60635" s="1"/>
      <c r="J60635" s="110"/>
    </row>
    <row r="60636" spans="9:10" x14ac:dyDescent="0.25">
      <c r="I60636" s="1"/>
      <c r="J60636" s="110"/>
    </row>
    <row r="60637" spans="9:10" x14ac:dyDescent="0.25">
      <c r="I60637" s="1"/>
      <c r="J60637" s="110"/>
    </row>
    <row r="60638" spans="9:10" x14ac:dyDescent="0.25">
      <c r="I60638" s="1"/>
      <c r="J60638" s="110"/>
    </row>
    <row r="60639" spans="9:10" x14ac:dyDescent="0.25">
      <c r="I60639" s="1"/>
      <c r="J60639" s="110"/>
    </row>
    <row r="60640" spans="9:10" x14ac:dyDescent="0.25">
      <c r="I60640" s="1"/>
      <c r="J60640" s="110"/>
    </row>
    <row r="60641" spans="9:10" x14ac:dyDescent="0.25">
      <c r="I60641" s="1"/>
      <c r="J60641" s="110"/>
    </row>
    <row r="60642" spans="9:10" x14ac:dyDescent="0.25">
      <c r="I60642" s="1"/>
      <c r="J60642" s="110"/>
    </row>
    <row r="60643" spans="9:10" x14ac:dyDescent="0.25">
      <c r="I60643" s="1"/>
      <c r="J60643" s="110"/>
    </row>
    <row r="60644" spans="9:10" x14ac:dyDescent="0.25">
      <c r="I60644" s="1"/>
      <c r="J60644" s="110"/>
    </row>
    <row r="60645" spans="9:10" x14ac:dyDescent="0.25">
      <c r="I60645" s="1"/>
      <c r="J60645" s="110"/>
    </row>
    <row r="60646" spans="9:10" x14ac:dyDescent="0.25">
      <c r="I60646" s="1"/>
      <c r="J60646" s="110"/>
    </row>
    <row r="60647" spans="9:10" x14ac:dyDescent="0.25">
      <c r="I60647" s="1"/>
      <c r="J60647" s="110"/>
    </row>
    <row r="60648" spans="9:10" x14ac:dyDescent="0.25">
      <c r="I60648" s="1"/>
      <c r="J60648" s="110"/>
    </row>
    <row r="60649" spans="9:10" x14ac:dyDescent="0.25">
      <c r="I60649" s="1"/>
      <c r="J60649" s="110"/>
    </row>
    <row r="60650" spans="9:10" x14ac:dyDescent="0.25">
      <c r="I60650" s="1"/>
      <c r="J60650" s="110"/>
    </row>
    <row r="60651" spans="9:10" x14ac:dyDescent="0.25">
      <c r="I60651" s="1"/>
      <c r="J60651" s="110"/>
    </row>
    <row r="60652" spans="9:10" x14ac:dyDescent="0.25">
      <c r="I60652" s="1"/>
      <c r="J60652" s="110"/>
    </row>
    <row r="60653" spans="9:10" x14ac:dyDescent="0.25">
      <c r="I60653" s="1"/>
      <c r="J60653" s="110"/>
    </row>
    <row r="60654" spans="9:10" x14ac:dyDescent="0.25">
      <c r="I60654" s="1"/>
      <c r="J60654" s="110"/>
    </row>
    <row r="60655" spans="9:10" x14ac:dyDescent="0.25">
      <c r="I60655" s="1"/>
      <c r="J60655" s="110"/>
    </row>
    <row r="60656" spans="9:10" x14ac:dyDescent="0.25">
      <c r="I60656" s="1"/>
      <c r="J60656" s="110"/>
    </row>
    <row r="60657" spans="9:10" x14ac:dyDescent="0.25">
      <c r="I60657" s="1"/>
      <c r="J60657" s="110"/>
    </row>
    <row r="60658" spans="9:10" x14ac:dyDescent="0.25">
      <c r="I60658" s="1"/>
      <c r="J60658" s="110"/>
    </row>
    <row r="60659" spans="9:10" x14ac:dyDescent="0.25">
      <c r="I60659" s="1"/>
      <c r="J60659" s="110"/>
    </row>
    <row r="60660" spans="9:10" x14ac:dyDescent="0.25">
      <c r="I60660" s="1"/>
      <c r="J60660" s="110"/>
    </row>
    <row r="60661" spans="9:10" x14ac:dyDescent="0.25">
      <c r="I60661" s="1"/>
      <c r="J60661" s="110"/>
    </row>
    <row r="60662" spans="9:10" x14ac:dyDescent="0.25">
      <c r="I60662" s="1"/>
      <c r="J60662" s="110"/>
    </row>
    <row r="60663" spans="9:10" x14ac:dyDescent="0.25">
      <c r="I60663" s="1"/>
      <c r="J60663" s="110"/>
    </row>
    <row r="60664" spans="9:10" x14ac:dyDescent="0.25">
      <c r="I60664" s="1"/>
      <c r="J60664" s="110"/>
    </row>
    <row r="60665" spans="9:10" x14ac:dyDescent="0.25">
      <c r="I60665" s="1"/>
      <c r="J60665" s="110"/>
    </row>
    <row r="60666" spans="9:10" x14ac:dyDescent="0.25">
      <c r="I60666" s="1"/>
      <c r="J60666" s="110"/>
    </row>
    <row r="60667" spans="9:10" x14ac:dyDescent="0.25">
      <c r="I60667" s="1"/>
      <c r="J60667" s="110"/>
    </row>
    <row r="60668" spans="9:10" x14ac:dyDescent="0.25">
      <c r="I60668" s="1"/>
      <c r="J60668" s="110"/>
    </row>
    <row r="60669" spans="9:10" x14ac:dyDescent="0.25">
      <c r="I60669" s="1"/>
      <c r="J60669" s="110"/>
    </row>
    <row r="60670" spans="9:10" x14ac:dyDescent="0.25">
      <c r="I60670" s="1"/>
      <c r="J60670" s="110"/>
    </row>
    <row r="60671" spans="9:10" x14ac:dyDescent="0.25">
      <c r="I60671" s="1"/>
      <c r="J60671" s="110"/>
    </row>
    <row r="60672" spans="9:10" x14ac:dyDescent="0.25">
      <c r="I60672" s="1"/>
      <c r="J60672" s="110"/>
    </row>
    <row r="60673" spans="9:10" x14ac:dyDescent="0.25">
      <c r="I60673" s="1"/>
      <c r="J60673" s="110"/>
    </row>
    <row r="60674" spans="9:10" x14ac:dyDescent="0.25">
      <c r="I60674" s="1"/>
      <c r="J60674" s="110"/>
    </row>
    <row r="60675" spans="9:10" x14ac:dyDescent="0.25">
      <c r="I60675" s="1"/>
      <c r="J60675" s="110"/>
    </row>
    <row r="60676" spans="9:10" x14ac:dyDescent="0.25">
      <c r="I60676" s="1"/>
      <c r="J60676" s="110"/>
    </row>
    <row r="60677" spans="9:10" x14ac:dyDescent="0.25">
      <c r="I60677" s="1"/>
      <c r="J60677" s="110"/>
    </row>
    <row r="60678" spans="9:10" x14ac:dyDescent="0.25">
      <c r="I60678" s="1"/>
      <c r="J60678" s="110"/>
    </row>
    <row r="60679" spans="9:10" x14ac:dyDescent="0.25">
      <c r="I60679" s="1"/>
      <c r="J60679" s="110"/>
    </row>
    <row r="60680" spans="9:10" x14ac:dyDescent="0.25">
      <c r="I60680" s="1"/>
      <c r="J60680" s="110"/>
    </row>
    <row r="60681" spans="9:10" x14ac:dyDescent="0.25">
      <c r="I60681" s="1"/>
      <c r="J60681" s="110"/>
    </row>
    <row r="60682" spans="9:10" x14ac:dyDescent="0.25">
      <c r="I60682" s="1"/>
      <c r="J60682" s="110"/>
    </row>
    <row r="60683" spans="9:10" x14ac:dyDescent="0.25">
      <c r="I60683" s="1"/>
      <c r="J60683" s="110"/>
    </row>
    <row r="60684" spans="9:10" x14ac:dyDescent="0.25">
      <c r="I60684" s="1"/>
      <c r="J60684" s="110"/>
    </row>
    <row r="60685" spans="9:10" x14ac:dyDescent="0.25">
      <c r="I60685" s="1"/>
      <c r="J60685" s="110"/>
    </row>
    <row r="60686" spans="9:10" x14ac:dyDescent="0.25">
      <c r="I60686" s="1"/>
      <c r="J60686" s="110"/>
    </row>
    <row r="60687" spans="9:10" x14ac:dyDescent="0.25">
      <c r="I60687" s="1"/>
      <c r="J60687" s="110"/>
    </row>
    <row r="60688" spans="9:10" x14ac:dyDescent="0.25">
      <c r="I60688" s="1"/>
      <c r="J60688" s="110"/>
    </row>
    <row r="60689" spans="9:10" x14ac:dyDescent="0.25">
      <c r="I60689" s="1"/>
      <c r="J60689" s="110"/>
    </row>
    <row r="60690" spans="9:10" x14ac:dyDescent="0.25">
      <c r="I60690" s="1"/>
      <c r="J60690" s="110"/>
    </row>
    <row r="60691" spans="9:10" x14ac:dyDescent="0.25">
      <c r="I60691" s="1"/>
      <c r="J60691" s="110"/>
    </row>
    <row r="60692" spans="9:10" x14ac:dyDescent="0.25">
      <c r="I60692" s="1"/>
      <c r="J60692" s="110"/>
    </row>
    <row r="60693" spans="9:10" x14ac:dyDescent="0.25">
      <c r="I60693" s="1"/>
      <c r="J60693" s="110"/>
    </row>
    <row r="60694" spans="9:10" x14ac:dyDescent="0.25">
      <c r="I60694" s="1"/>
      <c r="J60694" s="110"/>
    </row>
    <row r="60695" spans="9:10" x14ac:dyDescent="0.25">
      <c r="I60695" s="1"/>
      <c r="J60695" s="110"/>
    </row>
    <row r="60696" spans="9:10" x14ac:dyDescent="0.25">
      <c r="I60696" s="1"/>
      <c r="J60696" s="110"/>
    </row>
    <row r="60697" spans="9:10" x14ac:dyDescent="0.25">
      <c r="I60697" s="1"/>
      <c r="J60697" s="110"/>
    </row>
    <row r="60698" spans="9:10" x14ac:dyDescent="0.25">
      <c r="I60698" s="1"/>
      <c r="J60698" s="110"/>
    </row>
    <row r="60699" spans="9:10" x14ac:dyDescent="0.25">
      <c r="I60699" s="1"/>
      <c r="J60699" s="110"/>
    </row>
    <row r="60700" spans="9:10" x14ac:dyDescent="0.25">
      <c r="I60700" s="1"/>
      <c r="J60700" s="110"/>
    </row>
    <row r="60701" spans="9:10" x14ac:dyDescent="0.25">
      <c r="I60701" s="1"/>
      <c r="J60701" s="110"/>
    </row>
    <row r="60702" spans="9:10" x14ac:dyDescent="0.25">
      <c r="I60702" s="1"/>
      <c r="J60702" s="110"/>
    </row>
    <row r="60703" spans="9:10" x14ac:dyDescent="0.25">
      <c r="I60703" s="1"/>
      <c r="J60703" s="110"/>
    </row>
    <row r="60704" spans="9:10" x14ac:dyDescent="0.25">
      <c r="I60704" s="1"/>
      <c r="J60704" s="110"/>
    </row>
    <row r="60705" spans="9:10" x14ac:dyDescent="0.25">
      <c r="I60705" s="1"/>
      <c r="J60705" s="110"/>
    </row>
    <row r="60706" spans="9:10" x14ac:dyDescent="0.25">
      <c r="I60706" s="1"/>
      <c r="J60706" s="110"/>
    </row>
    <row r="60707" spans="9:10" x14ac:dyDescent="0.25">
      <c r="I60707" s="1"/>
      <c r="J60707" s="110"/>
    </row>
    <row r="60708" spans="9:10" x14ac:dyDescent="0.25">
      <c r="I60708" s="1"/>
      <c r="J60708" s="110"/>
    </row>
    <row r="60709" spans="9:10" x14ac:dyDescent="0.25">
      <c r="I60709" s="1"/>
      <c r="J60709" s="110"/>
    </row>
    <row r="60710" spans="9:10" x14ac:dyDescent="0.25">
      <c r="I60710" s="1"/>
      <c r="J60710" s="110"/>
    </row>
    <row r="60711" spans="9:10" x14ac:dyDescent="0.25">
      <c r="I60711" s="1"/>
      <c r="J60711" s="110"/>
    </row>
    <row r="60712" spans="9:10" x14ac:dyDescent="0.25">
      <c r="I60712" s="1"/>
      <c r="J60712" s="110"/>
    </row>
    <row r="60713" spans="9:10" x14ac:dyDescent="0.25">
      <c r="I60713" s="1"/>
      <c r="J60713" s="110"/>
    </row>
    <row r="60714" spans="9:10" x14ac:dyDescent="0.25">
      <c r="I60714" s="1"/>
      <c r="J60714" s="110"/>
    </row>
    <row r="60715" spans="9:10" x14ac:dyDescent="0.25">
      <c r="I60715" s="1"/>
      <c r="J60715" s="110"/>
    </row>
    <row r="60716" spans="9:10" x14ac:dyDescent="0.25">
      <c r="I60716" s="1"/>
      <c r="J60716" s="110"/>
    </row>
    <row r="60717" spans="9:10" x14ac:dyDescent="0.25">
      <c r="I60717" s="1"/>
      <c r="J60717" s="110"/>
    </row>
    <row r="60718" spans="9:10" x14ac:dyDescent="0.25">
      <c r="I60718" s="1"/>
      <c r="J60718" s="110"/>
    </row>
    <row r="60719" spans="9:10" x14ac:dyDescent="0.25">
      <c r="I60719" s="1"/>
      <c r="J60719" s="110"/>
    </row>
    <row r="60720" spans="9:10" x14ac:dyDescent="0.25">
      <c r="I60720" s="1"/>
      <c r="J60720" s="110"/>
    </row>
    <row r="60721" spans="9:10" x14ac:dyDescent="0.25">
      <c r="I60721" s="1"/>
      <c r="J60721" s="110"/>
    </row>
    <row r="60722" spans="9:10" x14ac:dyDescent="0.25">
      <c r="I60722" s="1"/>
      <c r="J60722" s="110"/>
    </row>
    <row r="60723" spans="9:10" x14ac:dyDescent="0.25">
      <c r="I60723" s="1"/>
      <c r="J60723" s="110"/>
    </row>
    <row r="60724" spans="9:10" x14ac:dyDescent="0.25">
      <c r="I60724" s="1"/>
      <c r="J60724" s="110"/>
    </row>
    <row r="60725" spans="9:10" x14ac:dyDescent="0.25">
      <c r="I60725" s="1"/>
      <c r="J60725" s="110"/>
    </row>
    <row r="60726" spans="9:10" x14ac:dyDescent="0.25">
      <c r="I60726" s="1"/>
      <c r="J60726" s="110"/>
    </row>
    <row r="60727" spans="9:10" x14ac:dyDescent="0.25">
      <c r="I60727" s="1"/>
      <c r="J60727" s="110"/>
    </row>
    <row r="60728" spans="9:10" x14ac:dyDescent="0.25">
      <c r="I60728" s="1"/>
      <c r="J60728" s="110"/>
    </row>
    <row r="60729" spans="9:10" x14ac:dyDescent="0.25">
      <c r="I60729" s="1"/>
      <c r="J60729" s="110"/>
    </row>
    <row r="60730" spans="9:10" x14ac:dyDescent="0.25">
      <c r="I60730" s="1"/>
      <c r="J60730" s="110"/>
    </row>
    <row r="60731" spans="9:10" x14ac:dyDescent="0.25">
      <c r="I60731" s="1"/>
      <c r="J60731" s="110"/>
    </row>
    <row r="60732" spans="9:10" x14ac:dyDescent="0.25">
      <c r="I60732" s="1"/>
      <c r="J60732" s="110"/>
    </row>
    <row r="60733" spans="9:10" x14ac:dyDescent="0.25">
      <c r="I60733" s="1"/>
      <c r="J60733" s="110"/>
    </row>
    <row r="60734" spans="9:10" x14ac:dyDescent="0.25">
      <c r="I60734" s="1"/>
      <c r="J60734" s="110"/>
    </row>
    <row r="60735" spans="9:10" x14ac:dyDescent="0.25">
      <c r="I60735" s="1"/>
      <c r="J60735" s="110"/>
    </row>
    <row r="60736" spans="9:10" x14ac:dyDescent="0.25">
      <c r="I60736" s="1"/>
      <c r="J60736" s="110"/>
    </row>
    <row r="60737" spans="9:10" x14ac:dyDescent="0.25">
      <c r="I60737" s="1"/>
      <c r="J60737" s="110"/>
    </row>
    <row r="60738" spans="9:10" x14ac:dyDescent="0.25">
      <c r="I60738" s="1"/>
      <c r="J60738" s="110"/>
    </row>
    <row r="60739" spans="9:10" x14ac:dyDescent="0.25">
      <c r="I60739" s="1"/>
      <c r="J60739" s="110"/>
    </row>
    <row r="60740" spans="9:10" x14ac:dyDescent="0.25">
      <c r="I60740" s="1"/>
      <c r="J60740" s="110"/>
    </row>
    <row r="60741" spans="9:10" x14ac:dyDescent="0.25">
      <c r="I60741" s="1"/>
      <c r="J60741" s="110"/>
    </row>
    <row r="60742" spans="9:10" x14ac:dyDescent="0.25">
      <c r="I60742" s="1"/>
      <c r="J60742" s="110"/>
    </row>
    <row r="60743" spans="9:10" x14ac:dyDescent="0.25">
      <c r="I60743" s="1"/>
      <c r="J60743" s="110"/>
    </row>
    <row r="60744" spans="9:10" x14ac:dyDescent="0.25">
      <c r="I60744" s="1"/>
      <c r="J60744" s="110"/>
    </row>
    <row r="60745" spans="9:10" x14ac:dyDescent="0.25">
      <c r="I60745" s="1"/>
      <c r="J60745" s="110"/>
    </row>
    <row r="60746" spans="9:10" x14ac:dyDescent="0.25">
      <c r="I60746" s="1"/>
      <c r="J60746" s="110"/>
    </row>
    <row r="60747" spans="9:10" x14ac:dyDescent="0.25">
      <c r="I60747" s="1"/>
      <c r="J60747" s="110"/>
    </row>
    <row r="60748" spans="9:10" x14ac:dyDescent="0.25">
      <c r="I60748" s="1"/>
      <c r="J60748" s="110"/>
    </row>
    <row r="60749" spans="9:10" x14ac:dyDescent="0.25">
      <c r="I60749" s="1"/>
      <c r="J60749" s="110"/>
    </row>
    <row r="60750" spans="9:10" x14ac:dyDescent="0.25">
      <c r="I60750" s="1"/>
      <c r="J60750" s="110"/>
    </row>
    <row r="60751" spans="9:10" x14ac:dyDescent="0.25">
      <c r="I60751" s="1"/>
      <c r="J60751" s="110"/>
    </row>
    <row r="60752" spans="9:10" x14ac:dyDescent="0.25">
      <c r="I60752" s="1"/>
      <c r="J60752" s="110"/>
    </row>
    <row r="60753" spans="9:10" x14ac:dyDescent="0.25">
      <c r="I60753" s="1"/>
      <c r="J60753" s="110"/>
    </row>
    <row r="60754" spans="9:10" x14ac:dyDescent="0.25">
      <c r="I60754" s="1"/>
      <c r="J60754" s="110"/>
    </row>
    <row r="60755" spans="9:10" x14ac:dyDescent="0.25">
      <c r="I60755" s="1"/>
      <c r="J60755" s="110"/>
    </row>
    <row r="60756" spans="9:10" x14ac:dyDescent="0.25">
      <c r="I60756" s="1"/>
      <c r="J60756" s="110"/>
    </row>
    <row r="60757" spans="9:10" x14ac:dyDescent="0.25">
      <c r="I60757" s="1"/>
      <c r="J60757" s="110"/>
    </row>
    <row r="60758" spans="9:10" x14ac:dyDescent="0.25">
      <c r="I60758" s="1"/>
      <c r="J60758" s="110"/>
    </row>
    <row r="60759" spans="9:10" x14ac:dyDescent="0.25">
      <c r="I60759" s="1"/>
      <c r="J60759" s="110"/>
    </row>
    <row r="60760" spans="9:10" x14ac:dyDescent="0.25">
      <c r="I60760" s="1"/>
      <c r="J60760" s="110"/>
    </row>
    <row r="60761" spans="9:10" x14ac:dyDescent="0.25">
      <c r="I60761" s="1"/>
      <c r="J60761" s="110"/>
    </row>
    <row r="60762" spans="9:10" x14ac:dyDescent="0.25">
      <c r="I60762" s="1"/>
      <c r="J60762" s="110"/>
    </row>
    <row r="60763" spans="9:10" x14ac:dyDescent="0.25">
      <c r="I60763" s="1"/>
      <c r="J60763" s="110"/>
    </row>
    <row r="60764" spans="9:10" x14ac:dyDescent="0.25">
      <c r="I60764" s="1"/>
      <c r="J60764" s="110"/>
    </row>
    <row r="60765" spans="9:10" x14ac:dyDescent="0.25">
      <c r="I60765" s="1"/>
      <c r="J60765" s="110"/>
    </row>
    <row r="60766" spans="9:10" x14ac:dyDescent="0.25">
      <c r="I60766" s="1"/>
      <c r="J60766" s="110"/>
    </row>
    <row r="60767" spans="9:10" x14ac:dyDescent="0.25">
      <c r="I60767" s="1"/>
      <c r="J60767" s="110"/>
    </row>
    <row r="60768" spans="9:10" x14ac:dyDescent="0.25">
      <c r="I60768" s="1"/>
      <c r="J60768" s="110"/>
    </row>
    <row r="60769" spans="9:10" x14ac:dyDescent="0.25">
      <c r="I60769" s="1"/>
      <c r="J60769" s="110"/>
    </row>
    <row r="60770" spans="9:10" x14ac:dyDescent="0.25">
      <c r="I60770" s="1"/>
      <c r="J60770" s="110"/>
    </row>
    <row r="60771" spans="9:10" x14ac:dyDescent="0.25">
      <c r="I60771" s="1"/>
      <c r="J60771" s="110"/>
    </row>
    <row r="60772" spans="9:10" x14ac:dyDescent="0.25">
      <c r="I60772" s="1"/>
      <c r="J60772" s="110"/>
    </row>
    <row r="60773" spans="9:10" x14ac:dyDescent="0.25">
      <c r="I60773" s="1"/>
      <c r="J60773" s="110"/>
    </row>
    <row r="60774" spans="9:10" x14ac:dyDescent="0.25">
      <c r="I60774" s="1"/>
      <c r="J60774" s="110"/>
    </row>
    <row r="60775" spans="9:10" x14ac:dyDescent="0.25">
      <c r="I60775" s="1"/>
      <c r="J60775" s="110"/>
    </row>
    <row r="60776" spans="9:10" x14ac:dyDescent="0.25">
      <c r="I60776" s="1"/>
      <c r="J60776" s="110"/>
    </row>
    <row r="60777" spans="9:10" x14ac:dyDescent="0.25">
      <c r="I60777" s="1"/>
      <c r="J60777" s="110"/>
    </row>
    <row r="60778" spans="9:10" x14ac:dyDescent="0.25">
      <c r="I60778" s="1"/>
      <c r="J60778" s="110"/>
    </row>
    <row r="60779" spans="9:10" x14ac:dyDescent="0.25">
      <c r="I60779" s="1"/>
      <c r="J60779" s="110"/>
    </row>
    <row r="60780" spans="9:10" x14ac:dyDescent="0.25">
      <c r="I60780" s="1"/>
      <c r="J60780" s="110"/>
    </row>
    <row r="60781" spans="9:10" x14ac:dyDescent="0.25">
      <c r="I60781" s="1"/>
      <c r="J60781" s="110"/>
    </row>
    <row r="60782" spans="9:10" x14ac:dyDescent="0.25">
      <c r="I60782" s="1"/>
      <c r="J60782" s="110"/>
    </row>
    <row r="60783" spans="9:10" x14ac:dyDescent="0.25">
      <c r="I60783" s="1"/>
      <c r="J60783" s="110"/>
    </row>
    <row r="60784" spans="9:10" x14ac:dyDescent="0.25">
      <c r="I60784" s="1"/>
      <c r="J60784" s="110"/>
    </row>
    <row r="60785" spans="9:10" x14ac:dyDescent="0.25">
      <c r="I60785" s="1"/>
      <c r="J60785" s="110"/>
    </row>
    <row r="60786" spans="9:10" x14ac:dyDescent="0.25">
      <c r="I60786" s="1"/>
      <c r="J60786" s="110"/>
    </row>
    <row r="60787" spans="9:10" x14ac:dyDescent="0.25">
      <c r="I60787" s="1"/>
      <c r="J60787" s="110"/>
    </row>
    <row r="60788" spans="9:10" x14ac:dyDescent="0.25">
      <c r="I60788" s="1"/>
      <c r="J60788" s="110"/>
    </row>
    <row r="60789" spans="9:10" x14ac:dyDescent="0.25">
      <c r="I60789" s="1"/>
      <c r="J60789" s="110"/>
    </row>
    <row r="60790" spans="9:10" x14ac:dyDescent="0.25">
      <c r="I60790" s="1"/>
      <c r="J60790" s="110"/>
    </row>
    <row r="60791" spans="9:10" x14ac:dyDescent="0.25">
      <c r="I60791" s="1"/>
      <c r="J60791" s="110"/>
    </row>
    <row r="60792" spans="9:10" x14ac:dyDescent="0.25">
      <c r="I60792" s="1"/>
      <c r="J60792" s="110"/>
    </row>
    <row r="60793" spans="9:10" x14ac:dyDescent="0.25">
      <c r="I60793" s="1"/>
      <c r="J60793" s="110"/>
    </row>
    <row r="60794" spans="9:10" x14ac:dyDescent="0.25">
      <c r="I60794" s="1"/>
      <c r="J60794" s="110"/>
    </row>
    <row r="60795" spans="9:10" x14ac:dyDescent="0.25">
      <c r="I60795" s="1"/>
      <c r="J60795" s="110"/>
    </row>
    <row r="60796" spans="9:10" x14ac:dyDescent="0.25">
      <c r="I60796" s="1"/>
      <c r="J60796" s="110"/>
    </row>
    <row r="60797" spans="9:10" x14ac:dyDescent="0.25">
      <c r="I60797" s="1"/>
      <c r="J60797" s="110"/>
    </row>
    <row r="60798" spans="9:10" x14ac:dyDescent="0.25">
      <c r="I60798" s="1"/>
      <c r="J60798" s="110"/>
    </row>
    <row r="60799" spans="9:10" x14ac:dyDescent="0.25">
      <c r="I60799" s="1"/>
      <c r="J60799" s="110"/>
    </row>
    <row r="60800" spans="9:10" x14ac:dyDescent="0.25">
      <c r="I60800" s="1"/>
      <c r="J60800" s="110"/>
    </row>
    <row r="60801" spans="9:10" x14ac:dyDescent="0.25">
      <c r="I60801" s="1"/>
      <c r="J60801" s="110"/>
    </row>
    <row r="60802" spans="9:10" x14ac:dyDescent="0.25">
      <c r="I60802" s="1"/>
      <c r="J60802" s="110"/>
    </row>
    <row r="60803" spans="9:10" x14ac:dyDescent="0.25">
      <c r="I60803" s="1"/>
      <c r="J60803" s="110"/>
    </row>
    <row r="60804" spans="9:10" x14ac:dyDescent="0.25">
      <c r="I60804" s="1"/>
      <c r="J60804" s="110"/>
    </row>
    <row r="60805" spans="9:10" x14ac:dyDescent="0.25">
      <c r="I60805" s="1"/>
      <c r="J60805" s="110"/>
    </row>
    <row r="60806" spans="9:10" x14ac:dyDescent="0.25">
      <c r="I60806" s="1"/>
      <c r="J60806" s="110"/>
    </row>
    <row r="60807" spans="9:10" x14ac:dyDescent="0.25">
      <c r="I60807" s="1"/>
      <c r="J60807" s="110"/>
    </row>
    <row r="60808" spans="9:10" x14ac:dyDescent="0.25">
      <c r="I60808" s="1"/>
      <c r="J60808" s="110"/>
    </row>
    <row r="60809" spans="9:10" x14ac:dyDescent="0.25">
      <c r="I60809" s="1"/>
      <c r="J60809" s="110"/>
    </row>
    <row r="60810" spans="9:10" x14ac:dyDescent="0.25">
      <c r="I60810" s="1"/>
      <c r="J60810" s="110"/>
    </row>
    <row r="60811" spans="9:10" x14ac:dyDescent="0.25">
      <c r="I60811" s="1"/>
      <c r="J60811" s="110"/>
    </row>
    <row r="60812" spans="9:10" x14ac:dyDescent="0.25">
      <c r="I60812" s="1"/>
      <c r="J60812" s="110"/>
    </row>
    <row r="60813" spans="9:10" x14ac:dyDescent="0.25">
      <c r="I60813" s="1"/>
      <c r="J60813" s="110"/>
    </row>
    <row r="60814" spans="9:10" x14ac:dyDescent="0.25">
      <c r="I60814" s="1"/>
      <c r="J60814" s="110"/>
    </row>
    <row r="60815" spans="9:10" x14ac:dyDescent="0.25">
      <c r="I60815" s="1"/>
      <c r="J60815" s="110"/>
    </row>
    <row r="60816" spans="9:10" x14ac:dyDescent="0.25">
      <c r="I60816" s="1"/>
      <c r="J60816" s="110"/>
    </row>
    <row r="60817" spans="9:10" x14ac:dyDescent="0.25">
      <c r="I60817" s="1"/>
      <c r="J60817" s="110"/>
    </row>
    <row r="60818" spans="9:10" x14ac:dyDescent="0.25">
      <c r="I60818" s="1"/>
      <c r="J60818" s="110"/>
    </row>
    <row r="60819" spans="9:10" x14ac:dyDescent="0.25">
      <c r="I60819" s="1"/>
      <c r="J60819" s="110"/>
    </row>
    <row r="60820" spans="9:10" x14ac:dyDescent="0.25">
      <c r="I60820" s="1"/>
      <c r="J60820" s="110"/>
    </row>
    <row r="60821" spans="9:10" x14ac:dyDescent="0.25">
      <c r="I60821" s="1"/>
      <c r="J60821" s="110"/>
    </row>
    <row r="60822" spans="9:10" x14ac:dyDescent="0.25">
      <c r="I60822" s="1"/>
      <c r="J60822" s="110"/>
    </row>
    <row r="60823" spans="9:10" x14ac:dyDescent="0.25">
      <c r="I60823" s="1"/>
      <c r="J60823" s="110"/>
    </row>
    <row r="60824" spans="9:10" x14ac:dyDescent="0.25">
      <c r="I60824" s="1"/>
      <c r="J60824" s="110"/>
    </row>
    <row r="60825" spans="9:10" x14ac:dyDescent="0.25">
      <c r="I60825" s="1"/>
      <c r="J60825" s="110"/>
    </row>
    <row r="60826" spans="9:10" x14ac:dyDescent="0.25">
      <c r="I60826" s="1"/>
      <c r="J60826" s="110"/>
    </row>
    <row r="60827" spans="9:10" x14ac:dyDescent="0.25">
      <c r="I60827" s="1"/>
      <c r="J60827" s="110"/>
    </row>
    <row r="60828" spans="9:10" x14ac:dyDescent="0.25">
      <c r="I60828" s="1"/>
      <c r="J60828" s="110"/>
    </row>
    <row r="60829" spans="9:10" x14ac:dyDescent="0.25">
      <c r="I60829" s="1"/>
      <c r="J60829" s="110"/>
    </row>
    <row r="60830" spans="9:10" x14ac:dyDescent="0.25">
      <c r="I60830" s="1"/>
      <c r="J60830" s="110"/>
    </row>
    <row r="60831" spans="9:10" x14ac:dyDescent="0.25">
      <c r="I60831" s="1"/>
      <c r="J60831" s="110"/>
    </row>
    <row r="60832" spans="9:10" x14ac:dyDescent="0.25">
      <c r="I60832" s="1"/>
      <c r="J60832" s="110"/>
    </row>
    <row r="60833" spans="9:10" x14ac:dyDescent="0.25">
      <c r="I60833" s="1"/>
      <c r="J60833" s="110"/>
    </row>
    <row r="60834" spans="9:10" x14ac:dyDescent="0.25">
      <c r="I60834" s="1"/>
      <c r="J60834" s="110"/>
    </row>
    <row r="60835" spans="9:10" x14ac:dyDescent="0.25">
      <c r="I60835" s="1"/>
      <c r="J60835" s="110"/>
    </row>
    <row r="60836" spans="9:10" x14ac:dyDescent="0.25">
      <c r="I60836" s="1"/>
      <c r="J60836" s="110"/>
    </row>
    <row r="60837" spans="9:10" x14ac:dyDescent="0.25">
      <c r="I60837" s="1"/>
      <c r="J60837" s="110"/>
    </row>
    <row r="60838" spans="9:10" x14ac:dyDescent="0.25">
      <c r="I60838" s="1"/>
      <c r="J60838" s="110"/>
    </row>
    <row r="60839" spans="9:10" x14ac:dyDescent="0.25">
      <c r="I60839" s="1"/>
      <c r="J60839" s="110"/>
    </row>
    <row r="60840" spans="9:10" x14ac:dyDescent="0.25">
      <c r="I60840" s="1"/>
      <c r="J60840" s="110"/>
    </row>
    <row r="60841" spans="9:10" x14ac:dyDescent="0.25">
      <c r="I60841" s="1"/>
      <c r="J60841" s="110"/>
    </row>
    <row r="60842" spans="9:10" x14ac:dyDescent="0.25">
      <c r="I60842" s="1"/>
      <c r="J60842" s="110"/>
    </row>
    <row r="60843" spans="9:10" x14ac:dyDescent="0.25">
      <c r="I60843" s="1"/>
      <c r="J60843" s="110"/>
    </row>
    <row r="60844" spans="9:10" x14ac:dyDescent="0.25">
      <c r="I60844" s="1"/>
      <c r="J60844" s="110"/>
    </row>
    <row r="60845" spans="9:10" x14ac:dyDescent="0.25">
      <c r="I60845" s="1"/>
      <c r="J60845" s="110"/>
    </row>
    <row r="60846" spans="9:10" x14ac:dyDescent="0.25">
      <c r="I60846" s="1"/>
      <c r="J60846" s="110"/>
    </row>
    <row r="60847" spans="9:10" x14ac:dyDescent="0.25">
      <c r="I60847" s="1"/>
      <c r="J60847" s="110"/>
    </row>
    <row r="60848" spans="9:10" x14ac:dyDescent="0.25">
      <c r="I60848" s="1"/>
      <c r="J60848" s="110"/>
    </row>
    <row r="60849" spans="9:10" x14ac:dyDescent="0.25">
      <c r="I60849" s="1"/>
      <c r="J60849" s="110"/>
    </row>
    <row r="60850" spans="9:10" x14ac:dyDescent="0.25">
      <c r="I60850" s="1"/>
      <c r="J60850" s="110"/>
    </row>
    <row r="60851" spans="9:10" x14ac:dyDescent="0.25">
      <c r="I60851" s="1"/>
      <c r="J60851" s="110"/>
    </row>
    <row r="60852" spans="9:10" x14ac:dyDescent="0.25">
      <c r="I60852" s="1"/>
      <c r="J60852" s="110"/>
    </row>
    <row r="60853" spans="9:10" x14ac:dyDescent="0.25">
      <c r="I60853" s="1"/>
      <c r="J60853" s="110"/>
    </row>
    <row r="60854" spans="9:10" x14ac:dyDescent="0.25">
      <c r="I60854" s="1"/>
      <c r="J60854" s="110"/>
    </row>
    <row r="60855" spans="9:10" x14ac:dyDescent="0.25">
      <c r="I60855" s="1"/>
      <c r="J60855" s="110"/>
    </row>
    <row r="60856" spans="9:10" x14ac:dyDescent="0.25">
      <c r="I60856" s="1"/>
      <c r="J60856" s="110"/>
    </row>
    <row r="60857" spans="9:10" x14ac:dyDescent="0.25">
      <c r="I60857" s="1"/>
      <c r="J60857" s="110"/>
    </row>
    <row r="60858" spans="9:10" x14ac:dyDescent="0.25">
      <c r="I60858" s="1"/>
      <c r="J60858" s="110"/>
    </row>
    <row r="60859" spans="9:10" x14ac:dyDescent="0.25">
      <c r="I60859" s="1"/>
      <c r="J60859" s="110"/>
    </row>
    <row r="60860" spans="9:10" x14ac:dyDescent="0.25">
      <c r="I60860" s="1"/>
      <c r="J60860" s="110"/>
    </row>
    <row r="60861" spans="9:10" x14ac:dyDescent="0.25">
      <c r="I60861" s="1"/>
      <c r="J60861" s="110"/>
    </row>
    <row r="60862" spans="9:10" x14ac:dyDescent="0.25">
      <c r="I60862" s="1"/>
      <c r="J60862" s="110"/>
    </row>
    <row r="60863" spans="9:10" x14ac:dyDescent="0.25">
      <c r="I60863" s="1"/>
      <c r="J60863" s="110"/>
    </row>
    <row r="60864" spans="9:10" x14ac:dyDescent="0.25">
      <c r="I60864" s="1"/>
      <c r="J60864" s="110"/>
    </row>
    <row r="60865" spans="9:10" x14ac:dyDescent="0.25">
      <c r="I60865" s="1"/>
      <c r="J60865" s="110"/>
    </row>
    <row r="60866" spans="9:10" x14ac:dyDescent="0.25">
      <c r="I60866" s="1"/>
      <c r="J60866" s="110"/>
    </row>
    <row r="60867" spans="9:10" x14ac:dyDescent="0.25">
      <c r="I60867" s="1"/>
      <c r="J60867" s="110"/>
    </row>
    <row r="60868" spans="9:10" x14ac:dyDescent="0.25">
      <c r="I60868" s="1"/>
      <c r="J60868" s="110"/>
    </row>
    <row r="60869" spans="9:10" x14ac:dyDescent="0.25">
      <c r="I60869" s="1"/>
      <c r="J60869" s="110"/>
    </row>
    <row r="60870" spans="9:10" x14ac:dyDescent="0.25">
      <c r="I60870" s="1"/>
      <c r="J60870" s="110"/>
    </row>
    <row r="60871" spans="9:10" x14ac:dyDescent="0.25">
      <c r="I60871" s="1"/>
      <c r="J60871" s="110"/>
    </row>
    <row r="60872" spans="9:10" x14ac:dyDescent="0.25">
      <c r="I60872" s="1"/>
      <c r="J60872" s="110"/>
    </row>
    <row r="60873" spans="9:10" x14ac:dyDescent="0.25">
      <c r="I60873" s="1"/>
      <c r="J60873" s="110"/>
    </row>
    <row r="60874" spans="9:10" x14ac:dyDescent="0.25">
      <c r="I60874" s="1"/>
      <c r="J60874" s="110"/>
    </row>
    <row r="60875" spans="9:10" x14ac:dyDescent="0.25">
      <c r="I60875" s="1"/>
      <c r="J60875" s="110"/>
    </row>
    <row r="60876" spans="9:10" x14ac:dyDescent="0.25">
      <c r="I60876" s="1"/>
      <c r="J60876" s="110"/>
    </row>
    <row r="60877" spans="9:10" x14ac:dyDescent="0.25">
      <c r="I60877" s="1"/>
      <c r="J60877" s="110"/>
    </row>
    <row r="60878" spans="9:10" x14ac:dyDescent="0.25">
      <c r="I60878" s="1"/>
      <c r="J60878" s="110"/>
    </row>
    <row r="60879" spans="9:10" x14ac:dyDescent="0.25">
      <c r="I60879" s="1"/>
      <c r="J60879" s="110"/>
    </row>
    <row r="60880" spans="9:10" x14ac:dyDescent="0.25">
      <c r="I60880" s="1"/>
      <c r="J60880" s="110"/>
    </row>
    <row r="60881" spans="9:10" x14ac:dyDescent="0.25">
      <c r="I60881" s="1"/>
      <c r="J60881" s="110"/>
    </row>
    <row r="60882" spans="9:10" x14ac:dyDescent="0.25">
      <c r="I60882" s="1"/>
      <c r="J60882" s="110"/>
    </row>
    <row r="60883" spans="9:10" x14ac:dyDescent="0.25">
      <c r="I60883" s="1"/>
      <c r="J60883" s="110"/>
    </row>
    <row r="60884" spans="9:10" x14ac:dyDescent="0.25">
      <c r="I60884" s="1"/>
      <c r="J60884" s="110"/>
    </row>
    <row r="60885" spans="9:10" x14ac:dyDescent="0.25">
      <c r="I60885" s="1"/>
      <c r="J60885" s="110"/>
    </row>
    <row r="60886" spans="9:10" x14ac:dyDescent="0.25">
      <c r="I60886" s="1"/>
      <c r="J60886" s="110"/>
    </row>
    <row r="60887" spans="9:10" x14ac:dyDescent="0.25">
      <c r="I60887" s="1"/>
      <c r="J60887" s="110"/>
    </row>
    <row r="60888" spans="9:10" x14ac:dyDescent="0.25">
      <c r="I60888" s="1"/>
      <c r="J60888" s="110"/>
    </row>
    <row r="60889" spans="9:10" x14ac:dyDescent="0.25">
      <c r="I60889" s="1"/>
      <c r="J60889" s="110"/>
    </row>
    <row r="60890" spans="9:10" x14ac:dyDescent="0.25">
      <c r="I60890" s="1"/>
      <c r="J60890" s="110"/>
    </row>
    <row r="60891" spans="9:10" x14ac:dyDescent="0.25">
      <c r="I60891" s="1"/>
      <c r="J60891" s="110"/>
    </row>
    <row r="60892" spans="9:10" x14ac:dyDescent="0.25">
      <c r="I60892" s="1"/>
      <c r="J60892" s="110"/>
    </row>
    <row r="60893" spans="9:10" x14ac:dyDescent="0.25">
      <c r="I60893" s="1"/>
      <c r="J60893" s="110"/>
    </row>
    <row r="60894" spans="9:10" x14ac:dyDescent="0.25">
      <c r="I60894" s="1"/>
      <c r="J60894" s="110"/>
    </row>
    <row r="60895" spans="9:10" x14ac:dyDescent="0.25">
      <c r="I60895" s="1"/>
      <c r="J60895" s="110"/>
    </row>
    <row r="60896" spans="9:10" x14ac:dyDescent="0.25">
      <c r="I60896" s="1"/>
      <c r="J60896" s="110"/>
    </row>
    <row r="60897" spans="9:10" x14ac:dyDescent="0.25">
      <c r="I60897" s="1"/>
      <c r="J60897" s="110"/>
    </row>
    <row r="60898" spans="9:10" x14ac:dyDescent="0.25">
      <c r="I60898" s="1"/>
      <c r="J60898" s="110"/>
    </row>
    <row r="60899" spans="9:10" x14ac:dyDescent="0.25">
      <c r="I60899" s="1"/>
      <c r="J60899" s="110"/>
    </row>
    <row r="60900" spans="9:10" x14ac:dyDescent="0.25">
      <c r="I60900" s="1"/>
      <c r="J60900" s="110"/>
    </row>
    <row r="60901" spans="9:10" x14ac:dyDescent="0.25">
      <c r="I60901" s="1"/>
      <c r="J60901" s="110"/>
    </row>
    <row r="60902" spans="9:10" x14ac:dyDescent="0.25">
      <c r="I60902" s="1"/>
      <c r="J60902" s="110"/>
    </row>
    <row r="60903" spans="9:10" x14ac:dyDescent="0.25">
      <c r="I60903" s="1"/>
      <c r="J60903" s="110"/>
    </row>
    <row r="60904" spans="9:10" x14ac:dyDescent="0.25">
      <c r="I60904" s="1"/>
      <c r="J60904" s="110"/>
    </row>
    <row r="60905" spans="9:10" x14ac:dyDescent="0.25">
      <c r="I60905" s="1"/>
      <c r="J60905" s="110"/>
    </row>
    <row r="60906" spans="9:10" x14ac:dyDescent="0.25">
      <c r="I60906" s="1"/>
      <c r="J60906" s="110"/>
    </row>
    <row r="60907" spans="9:10" x14ac:dyDescent="0.25">
      <c r="I60907" s="1"/>
      <c r="J60907" s="110"/>
    </row>
    <row r="60908" spans="9:10" x14ac:dyDescent="0.25">
      <c r="I60908" s="1"/>
      <c r="J60908" s="110"/>
    </row>
    <row r="60909" spans="9:10" x14ac:dyDescent="0.25">
      <c r="I60909" s="1"/>
      <c r="J60909" s="110"/>
    </row>
    <row r="60910" spans="9:10" x14ac:dyDescent="0.25">
      <c r="I60910" s="1"/>
      <c r="J60910" s="110"/>
    </row>
    <row r="60911" spans="9:10" x14ac:dyDescent="0.25">
      <c r="I60911" s="1"/>
      <c r="J60911" s="110"/>
    </row>
    <row r="60912" spans="9:10" x14ac:dyDescent="0.25">
      <c r="I60912" s="1"/>
      <c r="J60912" s="110"/>
    </row>
    <row r="60913" spans="9:10" x14ac:dyDescent="0.25">
      <c r="I60913" s="1"/>
      <c r="J60913" s="110"/>
    </row>
    <row r="60914" spans="9:10" x14ac:dyDescent="0.25">
      <c r="I60914" s="1"/>
      <c r="J60914" s="110"/>
    </row>
    <row r="60915" spans="9:10" x14ac:dyDescent="0.25">
      <c r="I60915" s="1"/>
      <c r="J60915" s="110"/>
    </row>
    <row r="60916" spans="9:10" x14ac:dyDescent="0.25">
      <c r="I60916" s="1"/>
      <c r="J60916" s="110"/>
    </row>
    <row r="60917" spans="9:10" x14ac:dyDescent="0.25">
      <c r="I60917" s="1"/>
      <c r="J60917" s="110"/>
    </row>
    <row r="60918" spans="9:10" x14ac:dyDescent="0.25">
      <c r="I60918" s="1"/>
      <c r="J60918" s="110"/>
    </row>
    <row r="60919" spans="9:10" x14ac:dyDescent="0.25">
      <c r="I60919" s="1"/>
      <c r="J60919" s="110"/>
    </row>
    <row r="60920" spans="9:10" x14ac:dyDescent="0.25">
      <c r="I60920" s="1"/>
      <c r="J60920" s="110"/>
    </row>
    <row r="60921" spans="9:10" x14ac:dyDescent="0.25">
      <c r="I60921" s="1"/>
      <c r="J60921" s="110"/>
    </row>
    <row r="60922" spans="9:10" x14ac:dyDescent="0.25">
      <c r="I60922" s="1"/>
      <c r="J60922" s="110"/>
    </row>
    <row r="60923" spans="9:10" x14ac:dyDescent="0.25">
      <c r="I60923" s="1"/>
      <c r="J60923" s="110"/>
    </row>
    <row r="60924" spans="9:10" x14ac:dyDescent="0.25">
      <c r="I60924" s="1"/>
      <c r="J60924" s="110"/>
    </row>
    <row r="60925" spans="9:10" x14ac:dyDescent="0.25">
      <c r="I60925" s="1"/>
      <c r="J60925" s="110"/>
    </row>
    <row r="60926" spans="9:10" x14ac:dyDescent="0.25">
      <c r="I60926" s="1"/>
      <c r="J60926" s="110"/>
    </row>
    <row r="60927" spans="9:10" x14ac:dyDescent="0.25">
      <c r="I60927" s="1"/>
      <c r="J60927" s="110"/>
    </row>
    <row r="60928" spans="9:10" x14ac:dyDescent="0.25">
      <c r="I60928" s="1"/>
      <c r="J60928" s="110"/>
    </row>
    <row r="60929" spans="9:10" x14ac:dyDescent="0.25">
      <c r="I60929" s="1"/>
      <c r="J60929" s="110"/>
    </row>
    <row r="60930" spans="9:10" x14ac:dyDescent="0.25">
      <c r="I60930" s="1"/>
      <c r="J60930" s="110"/>
    </row>
    <row r="60931" spans="9:10" x14ac:dyDescent="0.25">
      <c r="I60931" s="1"/>
      <c r="J60931" s="110"/>
    </row>
    <row r="60932" spans="9:10" x14ac:dyDescent="0.25">
      <c r="I60932" s="1"/>
      <c r="J60932" s="110"/>
    </row>
    <row r="60933" spans="9:10" x14ac:dyDescent="0.25">
      <c r="I60933" s="1"/>
      <c r="J60933" s="110"/>
    </row>
    <row r="60934" spans="9:10" x14ac:dyDescent="0.25">
      <c r="I60934" s="1"/>
      <c r="J60934" s="110"/>
    </row>
    <row r="60935" spans="9:10" x14ac:dyDescent="0.25">
      <c r="I60935" s="1"/>
      <c r="J60935" s="110"/>
    </row>
    <row r="60936" spans="9:10" x14ac:dyDescent="0.25">
      <c r="I60936" s="1"/>
      <c r="J60936" s="110"/>
    </row>
    <row r="60937" spans="9:10" x14ac:dyDescent="0.25">
      <c r="I60937" s="1"/>
      <c r="J60937" s="110"/>
    </row>
    <row r="60938" spans="9:10" x14ac:dyDescent="0.25">
      <c r="I60938" s="1"/>
      <c r="J60938" s="110"/>
    </row>
    <row r="60939" spans="9:10" x14ac:dyDescent="0.25">
      <c r="I60939" s="1"/>
      <c r="J60939" s="110"/>
    </row>
    <row r="60940" spans="9:10" x14ac:dyDescent="0.25">
      <c r="I60940" s="1"/>
      <c r="J60940" s="110"/>
    </row>
    <row r="60941" spans="9:10" x14ac:dyDescent="0.25">
      <c r="I60941" s="1"/>
      <c r="J60941" s="110"/>
    </row>
    <row r="60942" spans="9:10" x14ac:dyDescent="0.25">
      <c r="I60942" s="1"/>
      <c r="J60942" s="110"/>
    </row>
    <row r="60943" spans="9:10" x14ac:dyDescent="0.25">
      <c r="I60943" s="1"/>
      <c r="J60943" s="110"/>
    </row>
    <row r="60944" spans="9:10" x14ac:dyDescent="0.25">
      <c r="I60944" s="1"/>
      <c r="J60944" s="110"/>
    </row>
    <row r="60945" spans="9:10" x14ac:dyDescent="0.25">
      <c r="I60945" s="1"/>
      <c r="J60945" s="110"/>
    </row>
    <row r="60946" spans="9:10" x14ac:dyDescent="0.25">
      <c r="I60946" s="1"/>
      <c r="J60946" s="110"/>
    </row>
    <row r="60947" spans="9:10" x14ac:dyDescent="0.25">
      <c r="I60947" s="1"/>
      <c r="J60947" s="110"/>
    </row>
    <row r="60948" spans="9:10" x14ac:dyDescent="0.25">
      <c r="I60948" s="1"/>
      <c r="J60948" s="110"/>
    </row>
    <row r="60949" spans="9:10" x14ac:dyDescent="0.25">
      <c r="I60949" s="1"/>
      <c r="J60949" s="110"/>
    </row>
    <row r="60950" spans="9:10" x14ac:dyDescent="0.25">
      <c r="I60950" s="1"/>
      <c r="J60950" s="110"/>
    </row>
    <row r="60951" spans="9:10" x14ac:dyDescent="0.25">
      <c r="I60951" s="1"/>
      <c r="J60951" s="110"/>
    </row>
    <row r="60952" spans="9:10" x14ac:dyDescent="0.25">
      <c r="I60952" s="1"/>
      <c r="J60952" s="110"/>
    </row>
    <row r="60953" spans="9:10" x14ac:dyDescent="0.25">
      <c r="I60953" s="1"/>
      <c r="J60953" s="110"/>
    </row>
    <row r="60954" spans="9:10" x14ac:dyDescent="0.25">
      <c r="I60954" s="1"/>
      <c r="J60954" s="110"/>
    </row>
    <row r="60955" spans="9:10" x14ac:dyDescent="0.25">
      <c r="I60955" s="1"/>
      <c r="J60955" s="110"/>
    </row>
    <row r="60956" spans="9:10" x14ac:dyDescent="0.25">
      <c r="I60956" s="1"/>
      <c r="J60956" s="110"/>
    </row>
    <row r="60957" spans="9:10" x14ac:dyDescent="0.25">
      <c r="I60957" s="1"/>
      <c r="J60957" s="110"/>
    </row>
    <row r="60958" spans="9:10" x14ac:dyDescent="0.25">
      <c r="I60958" s="1"/>
      <c r="J60958" s="110"/>
    </row>
    <row r="60959" spans="9:10" x14ac:dyDescent="0.25">
      <c r="I60959" s="1"/>
      <c r="J60959" s="110"/>
    </row>
    <row r="60960" spans="9:10" x14ac:dyDescent="0.25">
      <c r="I60960" s="1"/>
      <c r="J60960" s="110"/>
    </row>
    <row r="60961" spans="9:10" x14ac:dyDescent="0.25">
      <c r="I60961" s="1"/>
      <c r="J60961" s="110"/>
    </row>
    <row r="60962" spans="9:10" x14ac:dyDescent="0.25">
      <c r="I60962" s="1"/>
      <c r="J60962" s="110"/>
    </row>
    <row r="60963" spans="9:10" x14ac:dyDescent="0.25">
      <c r="I60963" s="1"/>
      <c r="J60963" s="110"/>
    </row>
    <row r="60964" spans="9:10" x14ac:dyDescent="0.25">
      <c r="I60964" s="1"/>
      <c r="J60964" s="110"/>
    </row>
    <row r="60965" spans="9:10" x14ac:dyDescent="0.25">
      <c r="I60965" s="1"/>
      <c r="J60965" s="110"/>
    </row>
    <row r="60966" spans="9:10" x14ac:dyDescent="0.25">
      <c r="I60966" s="1"/>
      <c r="J60966" s="110"/>
    </row>
    <row r="60967" spans="9:10" x14ac:dyDescent="0.25">
      <c r="I60967" s="1"/>
      <c r="J60967" s="110"/>
    </row>
    <row r="60968" spans="9:10" x14ac:dyDescent="0.25">
      <c r="I60968" s="1"/>
      <c r="J60968" s="110"/>
    </row>
    <row r="60969" spans="9:10" x14ac:dyDescent="0.25">
      <c r="I60969" s="1"/>
      <c r="J60969" s="110"/>
    </row>
    <row r="60970" spans="9:10" x14ac:dyDescent="0.25">
      <c r="I60970" s="1"/>
      <c r="J60970" s="110"/>
    </row>
    <row r="60971" spans="9:10" x14ac:dyDescent="0.25">
      <c r="I60971" s="1"/>
      <c r="J60971" s="110"/>
    </row>
    <row r="60972" spans="9:10" x14ac:dyDescent="0.25">
      <c r="I60972" s="1"/>
      <c r="J60972" s="110"/>
    </row>
    <row r="60973" spans="9:10" x14ac:dyDescent="0.25">
      <c r="I60973" s="1"/>
      <c r="J60973" s="110"/>
    </row>
    <row r="60974" spans="9:10" x14ac:dyDescent="0.25">
      <c r="I60974" s="1"/>
      <c r="J60974" s="110"/>
    </row>
    <row r="60975" spans="9:10" x14ac:dyDescent="0.25">
      <c r="I60975" s="1"/>
      <c r="J60975" s="110"/>
    </row>
    <row r="60976" spans="9:10" x14ac:dyDescent="0.25">
      <c r="I60976" s="1"/>
      <c r="J60976" s="110"/>
    </row>
    <row r="60977" spans="9:10" x14ac:dyDescent="0.25">
      <c r="I60977" s="1"/>
      <c r="J60977" s="110"/>
    </row>
    <row r="60978" spans="9:10" x14ac:dyDescent="0.25">
      <c r="I60978" s="1"/>
      <c r="J60978" s="110"/>
    </row>
    <row r="60979" spans="9:10" x14ac:dyDescent="0.25">
      <c r="I60979" s="1"/>
      <c r="J60979" s="110"/>
    </row>
    <row r="60980" spans="9:10" x14ac:dyDescent="0.25">
      <c r="I60980" s="1"/>
      <c r="J60980" s="110"/>
    </row>
    <row r="60981" spans="9:10" x14ac:dyDescent="0.25">
      <c r="I60981" s="1"/>
      <c r="J60981" s="110"/>
    </row>
    <row r="60982" spans="9:10" x14ac:dyDescent="0.25">
      <c r="I60982" s="1"/>
      <c r="J60982" s="110"/>
    </row>
    <row r="60983" spans="9:10" x14ac:dyDescent="0.25">
      <c r="I60983" s="1"/>
      <c r="J60983" s="110"/>
    </row>
    <row r="60984" spans="9:10" x14ac:dyDescent="0.25">
      <c r="I60984" s="1"/>
      <c r="J60984" s="110"/>
    </row>
    <row r="60985" spans="9:10" x14ac:dyDescent="0.25">
      <c r="I60985" s="1"/>
      <c r="J60985" s="110"/>
    </row>
    <row r="60986" spans="9:10" x14ac:dyDescent="0.25">
      <c r="I60986" s="1"/>
      <c r="J60986" s="110"/>
    </row>
    <row r="60987" spans="9:10" x14ac:dyDescent="0.25">
      <c r="I60987" s="1"/>
      <c r="J60987" s="110"/>
    </row>
    <row r="60988" spans="9:10" x14ac:dyDescent="0.25">
      <c r="I60988" s="1"/>
      <c r="J60988" s="110"/>
    </row>
    <row r="60989" spans="9:10" x14ac:dyDescent="0.25">
      <c r="I60989" s="1"/>
      <c r="J60989" s="110"/>
    </row>
    <row r="60990" spans="9:10" x14ac:dyDescent="0.25">
      <c r="I60990" s="1"/>
      <c r="J60990" s="110"/>
    </row>
    <row r="60991" spans="9:10" x14ac:dyDescent="0.25">
      <c r="I60991" s="1"/>
      <c r="J60991" s="110"/>
    </row>
    <row r="60992" spans="9:10" x14ac:dyDescent="0.25">
      <c r="I60992" s="1"/>
      <c r="J60992" s="110"/>
    </row>
    <row r="60993" spans="9:10" x14ac:dyDescent="0.25">
      <c r="I60993" s="1"/>
      <c r="J60993" s="110"/>
    </row>
    <row r="60994" spans="9:10" x14ac:dyDescent="0.25">
      <c r="I60994" s="1"/>
      <c r="J60994" s="110"/>
    </row>
    <row r="60995" spans="9:10" x14ac:dyDescent="0.25">
      <c r="I60995" s="1"/>
      <c r="J60995" s="110"/>
    </row>
    <row r="60996" spans="9:10" x14ac:dyDescent="0.25">
      <c r="I60996" s="1"/>
      <c r="J60996" s="110"/>
    </row>
    <row r="60997" spans="9:10" x14ac:dyDescent="0.25">
      <c r="I60997" s="1"/>
      <c r="J60997" s="110"/>
    </row>
    <row r="60998" spans="9:10" x14ac:dyDescent="0.25">
      <c r="I60998" s="1"/>
      <c r="J60998" s="110"/>
    </row>
    <row r="60999" spans="9:10" x14ac:dyDescent="0.25">
      <c r="I60999" s="1"/>
      <c r="J60999" s="110"/>
    </row>
    <row r="61000" spans="9:10" x14ac:dyDescent="0.25">
      <c r="I61000" s="1"/>
      <c r="J61000" s="110"/>
    </row>
    <row r="61001" spans="9:10" x14ac:dyDescent="0.25">
      <c r="I61001" s="1"/>
      <c r="J61001" s="110"/>
    </row>
    <row r="61002" spans="9:10" x14ac:dyDescent="0.25">
      <c r="I61002" s="1"/>
      <c r="J61002" s="110"/>
    </row>
    <row r="61003" spans="9:10" x14ac:dyDescent="0.25">
      <c r="I61003" s="1"/>
      <c r="J61003" s="110"/>
    </row>
    <row r="61004" spans="9:10" x14ac:dyDescent="0.25">
      <c r="I61004" s="1"/>
      <c r="J61004" s="110"/>
    </row>
    <row r="61005" spans="9:10" x14ac:dyDescent="0.25">
      <c r="I61005" s="1"/>
      <c r="J61005" s="110"/>
    </row>
    <row r="61006" spans="9:10" x14ac:dyDescent="0.25">
      <c r="I61006" s="1"/>
      <c r="J61006" s="110"/>
    </row>
    <row r="61007" spans="9:10" x14ac:dyDescent="0.25">
      <c r="I61007" s="1"/>
      <c r="J61007" s="110"/>
    </row>
    <row r="61008" spans="9:10" x14ac:dyDescent="0.25">
      <c r="I61008" s="1"/>
      <c r="J61008" s="110"/>
    </row>
    <row r="61009" spans="9:10" x14ac:dyDescent="0.25">
      <c r="I61009" s="1"/>
      <c r="J61009" s="110"/>
    </row>
    <row r="61010" spans="9:10" x14ac:dyDescent="0.25">
      <c r="I61010" s="1"/>
      <c r="J61010" s="110"/>
    </row>
    <row r="61011" spans="9:10" x14ac:dyDescent="0.25">
      <c r="I61011" s="1"/>
      <c r="J61011" s="110"/>
    </row>
    <row r="61012" spans="9:10" x14ac:dyDescent="0.25">
      <c r="I61012" s="1"/>
      <c r="J61012" s="110"/>
    </row>
    <row r="61013" spans="9:10" x14ac:dyDescent="0.25">
      <c r="I61013" s="1"/>
      <c r="J61013" s="110"/>
    </row>
    <row r="61014" spans="9:10" x14ac:dyDescent="0.25">
      <c r="I61014" s="1"/>
      <c r="J61014" s="110"/>
    </row>
    <row r="61015" spans="9:10" x14ac:dyDescent="0.25">
      <c r="I61015" s="1"/>
      <c r="J61015" s="110"/>
    </row>
    <row r="61016" spans="9:10" x14ac:dyDescent="0.25">
      <c r="I61016" s="1"/>
      <c r="J61016" s="110"/>
    </row>
    <row r="61017" spans="9:10" x14ac:dyDescent="0.25">
      <c r="I61017" s="1"/>
      <c r="J61017" s="110"/>
    </row>
    <row r="61018" spans="9:10" x14ac:dyDescent="0.25">
      <c r="I61018" s="1"/>
      <c r="J61018" s="110"/>
    </row>
    <row r="61019" spans="9:10" x14ac:dyDescent="0.25">
      <c r="I61019" s="1"/>
      <c r="J61019" s="110"/>
    </row>
    <row r="61020" spans="9:10" x14ac:dyDescent="0.25">
      <c r="I61020" s="1"/>
      <c r="J61020" s="110"/>
    </row>
    <row r="61021" spans="9:10" x14ac:dyDescent="0.25">
      <c r="I61021" s="1"/>
      <c r="J61021" s="110"/>
    </row>
    <row r="61022" spans="9:10" x14ac:dyDescent="0.25">
      <c r="I61022" s="1"/>
      <c r="J61022" s="110"/>
    </row>
    <row r="61023" spans="9:10" x14ac:dyDescent="0.25">
      <c r="I61023" s="1"/>
      <c r="J61023" s="110"/>
    </row>
    <row r="61024" spans="9:10" x14ac:dyDescent="0.25">
      <c r="I61024" s="1"/>
      <c r="J61024" s="110"/>
    </row>
    <row r="61025" spans="9:10" x14ac:dyDescent="0.25">
      <c r="I61025" s="1"/>
      <c r="J61025" s="110"/>
    </row>
    <row r="61026" spans="9:10" x14ac:dyDescent="0.25">
      <c r="I61026" s="1"/>
      <c r="J61026" s="110"/>
    </row>
    <row r="61027" spans="9:10" x14ac:dyDescent="0.25">
      <c r="I61027" s="1"/>
      <c r="J61027" s="110"/>
    </row>
    <row r="61028" spans="9:10" x14ac:dyDescent="0.25">
      <c r="I61028" s="1"/>
      <c r="J61028" s="110"/>
    </row>
    <row r="61029" spans="9:10" x14ac:dyDescent="0.25">
      <c r="I61029" s="1"/>
      <c r="J61029" s="110"/>
    </row>
    <row r="61030" spans="9:10" x14ac:dyDescent="0.25">
      <c r="I61030" s="1"/>
      <c r="J61030" s="110"/>
    </row>
    <row r="61031" spans="9:10" x14ac:dyDescent="0.25">
      <c r="I61031" s="1"/>
      <c r="J61031" s="110"/>
    </row>
    <row r="61032" spans="9:10" x14ac:dyDescent="0.25">
      <c r="I61032" s="1"/>
      <c r="J61032" s="110"/>
    </row>
    <row r="61033" spans="9:10" x14ac:dyDescent="0.25">
      <c r="I61033" s="1"/>
      <c r="J61033" s="110"/>
    </row>
    <row r="61034" spans="9:10" x14ac:dyDescent="0.25">
      <c r="I61034" s="1"/>
      <c r="J61034" s="110"/>
    </row>
    <row r="61035" spans="9:10" x14ac:dyDescent="0.25">
      <c r="I61035" s="1"/>
      <c r="J61035" s="110"/>
    </row>
    <row r="61036" spans="9:10" x14ac:dyDescent="0.25">
      <c r="I61036" s="1"/>
      <c r="J61036" s="110"/>
    </row>
    <row r="61037" spans="9:10" x14ac:dyDescent="0.25">
      <c r="I61037" s="1"/>
      <c r="J61037" s="110"/>
    </row>
    <row r="61038" spans="9:10" x14ac:dyDescent="0.25">
      <c r="I61038" s="1"/>
      <c r="J61038" s="110"/>
    </row>
    <row r="61039" spans="9:10" x14ac:dyDescent="0.25">
      <c r="I61039" s="1"/>
      <c r="J61039" s="110"/>
    </row>
    <row r="61040" spans="9:10" x14ac:dyDescent="0.25">
      <c r="I61040" s="1"/>
      <c r="J61040" s="110"/>
    </row>
    <row r="61041" spans="9:10" x14ac:dyDescent="0.25">
      <c r="I61041" s="1"/>
      <c r="J61041" s="110"/>
    </row>
    <row r="61042" spans="9:10" x14ac:dyDescent="0.25">
      <c r="I61042" s="1"/>
      <c r="J61042" s="110"/>
    </row>
    <row r="61043" spans="9:10" x14ac:dyDescent="0.25">
      <c r="I61043" s="1"/>
      <c r="J61043" s="110"/>
    </row>
    <row r="61044" spans="9:10" x14ac:dyDescent="0.25">
      <c r="I61044" s="1"/>
      <c r="J61044" s="110"/>
    </row>
    <row r="61045" spans="9:10" x14ac:dyDescent="0.25">
      <c r="I61045" s="1"/>
      <c r="J61045" s="110"/>
    </row>
    <row r="61046" spans="9:10" x14ac:dyDescent="0.25">
      <c r="I61046" s="1"/>
      <c r="J61046" s="110"/>
    </row>
    <row r="61047" spans="9:10" x14ac:dyDescent="0.25">
      <c r="I61047" s="1"/>
      <c r="J61047" s="110"/>
    </row>
    <row r="61048" spans="9:10" x14ac:dyDescent="0.25">
      <c r="I61048" s="1"/>
      <c r="J61048" s="110"/>
    </row>
    <row r="61049" spans="9:10" x14ac:dyDescent="0.25">
      <c r="I61049" s="1"/>
      <c r="J61049" s="110"/>
    </row>
    <row r="61050" spans="9:10" x14ac:dyDescent="0.25">
      <c r="I61050" s="1"/>
      <c r="J61050" s="110"/>
    </row>
    <row r="61051" spans="9:10" x14ac:dyDescent="0.25">
      <c r="I61051" s="1"/>
      <c r="J61051" s="110"/>
    </row>
    <row r="61052" spans="9:10" x14ac:dyDescent="0.25">
      <c r="I61052" s="1"/>
      <c r="J61052" s="110"/>
    </row>
    <row r="61053" spans="9:10" x14ac:dyDescent="0.25">
      <c r="I61053" s="1"/>
      <c r="J61053" s="110"/>
    </row>
    <row r="61054" spans="9:10" x14ac:dyDescent="0.25">
      <c r="I61054" s="1"/>
      <c r="J61054" s="110"/>
    </row>
    <row r="61055" spans="9:10" x14ac:dyDescent="0.25">
      <c r="I61055" s="1"/>
      <c r="J61055" s="110"/>
    </row>
    <row r="61056" spans="9:10" x14ac:dyDescent="0.25">
      <c r="I61056" s="1"/>
      <c r="J61056" s="110"/>
    </row>
    <row r="61057" spans="9:10" x14ac:dyDescent="0.25">
      <c r="I61057" s="1"/>
      <c r="J61057" s="110"/>
    </row>
    <row r="61058" spans="9:10" x14ac:dyDescent="0.25">
      <c r="I61058" s="1"/>
      <c r="J61058" s="110"/>
    </row>
    <row r="61059" spans="9:10" x14ac:dyDescent="0.25">
      <c r="I61059" s="1"/>
      <c r="J61059" s="110"/>
    </row>
    <row r="61060" spans="9:10" x14ac:dyDescent="0.25">
      <c r="I61060" s="1"/>
      <c r="J61060" s="110"/>
    </row>
    <row r="61061" spans="9:10" x14ac:dyDescent="0.25">
      <c r="I61061" s="1"/>
      <c r="J61061" s="110"/>
    </row>
    <row r="61062" spans="9:10" x14ac:dyDescent="0.25">
      <c r="I61062" s="1"/>
      <c r="J61062" s="110"/>
    </row>
    <row r="61063" spans="9:10" x14ac:dyDescent="0.25">
      <c r="I61063" s="1"/>
      <c r="J61063" s="110"/>
    </row>
    <row r="61064" spans="9:10" x14ac:dyDescent="0.25">
      <c r="I61064" s="1"/>
      <c r="J61064" s="110"/>
    </row>
    <row r="61065" spans="9:10" x14ac:dyDescent="0.25">
      <c r="I61065" s="1"/>
      <c r="J61065" s="110"/>
    </row>
    <row r="61066" spans="9:10" x14ac:dyDescent="0.25">
      <c r="I61066" s="1"/>
      <c r="J61066" s="110"/>
    </row>
    <row r="61067" spans="9:10" x14ac:dyDescent="0.25">
      <c r="I61067" s="1"/>
      <c r="J61067" s="110"/>
    </row>
    <row r="61068" spans="9:10" x14ac:dyDescent="0.25">
      <c r="I61068" s="1"/>
      <c r="J61068" s="110"/>
    </row>
    <row r="61069" spans="9:10" x14ac:dyDescent="0.25">
      <c r="I61069" s="1"/>
      <c r="J61069" s="110"/>
    </row>
    <row r="61070" spans="9:10" x14ac:dyDescent="0.25">
      <c r="I61070" s="1"/>
      <c r="J61070" s="110"/>
    </row>
    <row r="61071" spans="9:10" x14ac:dyDescent="0.25">
      <c r="I61071" s="1"/>
      <c r="J61071" s="110"/>
    </row>
    <row r="61072" spans="9:10" x14ac:dyDescent="0.25">
      <c r="I61072" s="1"/>
      <c r="J61072" s="110"/>
    </row>
    <row r="61073" spans="9:10" x14ac:dyDescent="0.25">
      <c r="I61073" s="1"/>
      <c r="J61073" s="110"/>
    </row>
    <row r="61074" spans="9:10" x14ac:dyDescent="0.25">
      <c r="I61074" s="1"/>
      <c r="J61074" s="110"/>
    </row>
    <row r="61075" spans="9:10" x14ac:dyDescent="0.25">
      <c r="I61075" s="1"/>
      <c r="J61075" s="110"/>
    </row>
    <row r="61076" spans="9:10" x14ac:dyDescent="0.25">
      <c r="I61076" s="1"/>
      <c r="J61076" s="110"/>
    </row>
    <row r="61077" spans="9:10" x14ac:dyDescent="0.25">
      <c r="I61077" s="1"/>
      <c r="J61077" s="110"/>
    </row>
    <row r="61078" spans="9:10" x14ac:dyDescent="0.25">
      <c r="I61078" s="1"/>
      <c r="J61078" s="110"/>
    </row>
    <row r="61079" spans="9:10" x14ac:dyDescent="0.25">
      <c r="I61079" s="1"/>
      <c r="J61079" s="110"/>
    </row>
    <row r="61080" spans="9:10" x14ac:dyDescent="0.25">
      <c r="I61080" s="1"/>
      <c r="J61080" s="110"/>
    </row>
    <row r="61081" spans="9:10" x14ac:dyDescent="0.25">
      <c r="I61081" s="1"/>
      <c r="J61081" s="110"/>
    </row>
    <row r="61082" spans="9:10" x14ac:dyDescent="0.25">
      <c r="I61082" s="1"/>
      <c r="J61082" s="110"/>
    </row>
    <row r="61083" spans="9:10" x14ac:dyDescent="0.25">
      <c r="I61083" s="1"/>
      <c r="J61083" s="110"/>
    </row>
    <row r="61084" spans="9:10" x14ac:dyDescent="0.25">
      <c r="I61084" s="1"/>
      <c r="J61084" s="110"/>
    </row>
    <row r="61085" spans="9:10" x14ac:dyDescent="0.25">
      <c r="I61085" s="1"/>
      <c r="J61085" s="110"/>
    </row>
    <row r="61086" spans="9:10" x14ac:dyDescent="0.25">
      <c r="I61086" s="1"/>
      <c r="J61086" s="110"/>
    </row>
    <row r="61087" spans="9:10" x14ac:dyDescent="0.25">
      <c r="I61087" s="1"/>
      <c r="J61087" s="110"/>
    </row>
    <row r="61088" spans="9:10" x14ac:dyDescent="0.25">
      <c r="I61088" s="1"/>
      <c r="J61088" s="110"/>
    </row>
    <row r="61089" spans="9:10" x14ac:dyDescent="0.25">
      <c r="I61089" s="1"/>
      <c r="J61089" s="110"/>
    </row>
    <row r="61090" spans="9:10" x14ac:dyDescent="0.25">
      <c r="I61090" s="1"/>
      <c r="J61090" s="110"/>
    </row>
    <row r="61091" spans="9:10" x14ac:dyDescent="0.25">
      <c r="I61091" s="1"/>
      <c r="J61091" s="110"/>
    </row>
    <row r="61092" spans="9:10" x14ac:dyDescent="0.25">
      <c r="I61092" s="1"/>
      <c r="J61092" s="110"/>
    </row>
    <row r="61093" spans="9:10" x14ac:dyDescent="0.25">
      <c r="I61093" s="1"/>
      <c r="J61093" s="110"/>
    </row>
    <row r="61094" spans="9:10" x14ac:dyDescent="0.25">
      <c r="I61094" s="1"/>
      <c r="J61094" s="110"/>
    </row>
    <row r="61095" spans="9:10" x14ac:dyDescent="0.25">
      <c r="I61095" s="1"/>
      <c r="J61095" s="110"/>
    </row>
    <row r="61096" spans="9:10" x14ac:dyDescent="0.25">
      <c r="I61096" s="1"/>
      <c r="J61096" s="110"/>
    </row>
    <row r="61097" spans="9:10" x14ac:dyDescent="0.25">
      <c r="I61097" s="1"/>
      <c r="J61097" s="110"/>
    </row>
    <row r="61098" spans="9:10" x14ac:dyDescent="0.25">
      <c r="I61098" s="1"/>
      <c r="J61098" s="110"/>
    </row>
    <row r="61099" spans="9:10" x14ac:dyDescent="0.25">
      <c r="I61099" s="1"/>
      <c r="J61099" s="110"/>
    </row>
    <row r="61100" spans="9:10" x14ac:dyDescent="0.25">
      <c r="I61100" s="1"/>
      <c r="J61100" s="110"/>
    </row>
    <row r="61101" spans="9:10" x14ac:dyDescent="0.25">
      <c r="I61101" s="1"/>
      <c r="J61101" s="110"/>
    </row>
    <row r="61102" spans="9:10" x14ac:dyDescent="0.25">
      <c r="I61102" s="1"/>
      <c r="J61102" s="110"/>
    </row>
    <row r="61103" spans="9:10" x14ac:dyDescent="0.25">
      <c r="I61103" s="1"/>
      <c r="J61103" s="110"/>
    </row>
    <row r="61104" spans="9:10" x14ac:dyDescent="0.25">
      <c r="I61104" s="1"/>
      <c r="J61104" s="110"/>
    </row>
    <row r="61105" spans="9:10" x14ac:dyDescent="0.25">
      <c r="I61105" s="1"/>
      <c r="J61105" s="110"/>
    </row>
    <row r="61106" spans="9:10" x14ac:dyDescent="0.25">
      <c r="I61106" s="1"/>
      <c r="J61106" s="110"/>
    </row>
    <row r="61107" spans="9:10" x14ac:dyDescent="0.25">
      <c r="I61107" s="1"/>
      <c r="J61107" s="110"/>
    </row>
    <row r="61108" spans="9:10" x14ac:dyDescent="0.25">
      <c r="I61108" s="1"/>
      <c r="J61108" s="110"/>
    </row>
    <row r="61109" spans="9:10" x14ac:dyDescent="0.25">
      <c r="I61109" s="1"/>
      <c r="J61109" s="110"/>
    </row>
    <row r="61110" spans="9:10" x14ac:dyDescent="0.25">
      <c r="I61110" s="1"/>
      <c r="J61110" s="110"/>
    </row>
    <row r="61111" spans="9:10" x14ac:dyDescent="0.25">
      <c r="I61111" s="1"/>
      <c r="J61111" s="110"/>
    </row>
    <row r="61112" spans="9:10" x14ac:dyDescent="0.25">
      <c r="I61112" s="1"/>
      <c r="J61112" s="110"/>
    </row>
    <row r="61113" spans="9:10" x14ac:dyDescent="0.25">
      <c r="I61113" s="1"/>
      <c r="J61113" s="110"/>
    </row>
    <row r="61114" spans="9:10" x14ac:dyDescent="0.25">
      <c r="I61114" s="1"/>
      <c r="J61114" s="110"/>
    </row>
    <row r="61115" spans="9:10" x14ac:dyDescent="0.25">
      <c r="I61115" s="1"/>
      <c r="J61115" s="110"/>
    </row>
    <row r="61116" spans="9:10" x14ac:dyDescent="0.25">
      <c r="I61116" s="1"/>
      <c r="J61116" s="110"/>
    </row>
    <row r="61117" spans="9:10" x14ac:dyDescent="0.25">
      <c r="I61117" s="1"/>
      <c r="J61117" s="110"/>
    </row>
    <row r="61118" spans="9:10" x14ac:dyDescent="0.25">
      <c r="I61118" s="1"/>
      <c r="J61118" s="110"/>
    </row>
    <row r="61119" spans="9:10" x14ac:dyDescent="0.25">
      <c r="I61119" s="1"/>
      <c r="J61119" s="110"/>
    </row>
    <row r="61120" spans="9:10" x14ac:dyDescent="0.25">
      <c r="I61120" s="1"/>
      <c r="J61120" s="110"/>
    </row>
    <row r="61121" spans="9:10" x14ac:dyDescent="0.25">
      <c r="I61121" s="1"/>
      <c r="J61121" s="110"/>
    </row>
    <row r="61122" spans="9:10" x14ac:dyDescent="0.25">
      <c r="I61122" s="1"/>
      <c r="J61122" s="110"/>
    </row>
    <row r="61123" spans="9:10" x14ac:dyDescent="0.25">
      <c r="I61123" s="1"/>
      <c r="J61123" s="110"/>
    </row>
    <row r="61124" spans="9:10" x14ac:dyDescent="0.25">
      <c r="I61124" s="1"/>
      <c r="J61124" s="110"/>
    </row>
    <row r="61125" spans="9:10" x14ac:dyDescent="0.25">
      <c r="I61125" s="1"/>
      <c r="J61125" s="110"/>
    </row>
    <row r="61126" spans="9:10" x14ac:dyDescent="0.25">
      <c r="I61126" s="1"/>
      <c r="J61126" s="110"/>
    </row>
    <row r="61127" spans="9:10" x14ac:dyDescent="0.25">
      <c r="I61127" s="1"/>
      <c r="J61127" s="110"/>
    </row>
    <row r="61128" spans="9:10" x14ac:dyDescent="0.25">
      <c r="I61128" s="1"/>
      <c r="J61128" s="110"/>
    </row>
    <row r="61129" spans="9:10" x14ac:dyDescent="0.25">
      <c r="I61129" s="1"/>
      <c r="J61129" s="110"/>
    </row>
    <row r="61130" spans="9:10" x14ac:dyDescent="0.25">
      <c r="I61130" s="1"/>
      <c r="J61130" s="110"/>
    </row>
    <row r="61131" spans="9:10" x14ac:dyDescent="0.25">
      <c r="I61131" s="1"/>
      <c r="J61131" s="110"/>
    </row>
    <row r="61132" spans="9:10" x14ac:dyDescent="0.25">
      <c r="I61132" s="1"/>
      <c r="J61132" s="110"/>
    </row>
    <row r="61133" spans="9:10" x14ac:dyDescent="0.25">
      <c r="I61133" s="1"/>
      <c r="J61133" s="110"/>
    </row>
    <row r="61134" spans="9:10" x14ac:dyDescent="0.25">
      <c r="I61134" s="1"/>
      <c r="J61134" s="110"/>
    </row>
    <row r="61135" spans="9:10" x14ac:dyDescent="0.25">
      <c r="I61135" s="1"/>
      <c r="J61135" s="110"/>
    </row>
    <row r="61136" spans="9:10" x14ac:dyDescent="0.25">
      <c r="I61136" s="1"/>
      <c r="J61136" s="110"/>
    </row>
    <row r="61137" spans="9:10" x14ac:dyDescent="0.25">
      <c r="I61137" s="1"/>
      <c r="J61137" s="110"/>
    </row>
    <row r="61138" spans="9:10" x14ac:dyDescent="0.25">
      <c r="I61138" s="1"/>
      <c r="J61138" s="110"/>
    </row>
    <row r="61139" spans="9:10" x14ac:dyDescent="0.25">
      <c r="I61139" s="1"/>
      <c r="J61139" s="110"/>
    </row>
    <row r="61140" spans="9:10" x14ac:dyDescent="0.25">
      <c r="I61140" s="1"/>
      <c r="J61140" s="110"/>
    </row>
    <row r="61141" spans="9:10" x14ac:dyDescent="0.25">
      <c r="I61141" s="1"/>
      <c r="J61141" s="110"/>
    </row>
    <row r="61142" spans="9:10" x14ac:dyDescent="0.25">
      <c r="I61142" s="1"/>
      <c r="J61142" s="110"/>
    </row>
    <row r="61143" spans="9:10" x14ac:dyDescent="0.25">
      <c r="I61143" s="1"/>
      <c r="J61143" s="110"/>
    </row>
    <row r="61144" spans="9:10" x14ac:dyDescent="0.25">
      <c r="I61144" s="1"/>
      <c r="J61144" s="110"/>
    </row>
    <row r="61145" spans="9:10" x14ac:dyDescent="0.25">
      <c r="I61145" s="1"/>
      <c r="J61145" s="110"/>
    </row>
    <row r="61146" spans="9:10" x14ac:dyDescent="0.25">
      <c r="I61146" s="1"/>
      <c r="J61146" s="110"/>
    </row>
    <row r="61147" spans="9:10" x14ac:dyDescent="0.25">
      <c r="I61147" s="1"/>
      <c r="J61147" s="110"/>
    </row>
    <row r="61148" spans="9:10" x14ac:dyDescent="0.25">
      <c r="I61148" s="1"/>
      <c r="J61148" s="110"/>
    </row>
    <row r="61149" spans="9:10" x14ac:dyDescent="0.25">
      <c r="I61149" s="1"/>
      <c r="J61149" s="110"/>
    </row>
    <row r="61150" spans="9:10" x14ac:dyDescent="0.25">
      <c r="I61150" s="1"/>
      <c r="J61150" s="110"/>
    </row>
    <row r="61151" spans="9:10" x14ac:dyDescent="0.25">
      <c r="I61151" s="1"/>
      <c r="J61151" s="110"/>
    </row>
    <row r="61152" spans="9:10" x14ac:dyDescent="0.25">
      <c r="I61152" s="1"/>
      <c r="J61152" s="110"/>
    </row>
    <row r="61153" spans="9:10" x14ac:dyDescent="0.25">
      <c r="I61153" s="1"/>
      <c r="J61153" s="110"/>
    </row>
    <row r="61154" spans="9:10" x14ac:dyDescent="0.25">
      <c r="I61154" s="1"/>
      <c r="J61154" s="110"/>
    </row>
    <row r="61155" spans="9:10" x14ac:dyDescent="0.25">
      <c r="I61155" s="1"/>
      <c r="J61155" s="110"/>
    </row>
    <row r="61156" spans="9:10" x14ac:dyDescent="0.25">
      <c r="I61156" s="1"/>
      <c r="J61156" s="110"/>
    </row>
    <row r="61157" spans="9:10" x14ac:dyDescent="0.25">
      <c r="I61157" s="1"/>
      <c r="J61157" s="110"/>
    </row>
    <row r="61158" spans="9:10" x14ac:dyDescent="0.25">
      <c r="I61158" s="1"/>
      <c r="J61158" s="110"/>
    </row>
    <row r="61159" spans="9:10" x14ac:dyDescent="0.25">
      <c r="I61159" s="1"/>
      <c r="J61159" s="110"/>
    </row>
    <row r="61160" spans="9:10" x14ac:dyDescent="0.25">
      <c r="I61160" s="1"/>
      <c r="J61160" s="110"/>
    </row>
    <row r="61161" spans="9:10" x14ac:dyDescent="0.25">
      <c r="I61161" s="1"/>
      <c r="J61161" s="110"/>
    </row>
    <row r="61162" spans="9:10" x14ac:dyDescent="0.25">
      <c r="I61162" s="1"/>
      <c r="J61162" s="110"/>
    </row>
    <row r="61163" spans="9:10" x14ac:dyDescent="0.25">
      <c r="I61163" s="1"/>
      <c r="J61163" s="110"/>
    </row>
    <row r="61164" spans="9:10" x14ac:dyDescent="0.25">
      <c r="I61164" s="1"/>
      <c r="J61164" s="110"/>
    </row>
    <row r="61165" spans="9:10" x14ac:dyDescent="0.25">
      <c r="I61165" s="1"/>
      <c r="J61165" s="110"/>
    </row>
    <row r="61166" spans="9:10" x14ac:dyDescent="0.25">
      <c r="I61166" s="1"/>
      <c r="J61166" s="110"/>
    </row>
    <row r="61167" spans="9:10" x14ac:dyDescent="0.25">
      <c r="I61167" s="1"/>
      <c r="J61167" s="110"/>
    </row>
    <row r="61168" spans="9:10" x14ac:dyDescent="0.25">
      <c r="I61168" s="1"/>
      <c r="J61168" s="110"/>
    </row>
    <row r="61169" spans="9:10" x14ac:dyDescent="0.25">
      <c r="I61169" s="1"/>
      <c r="J61169" s="110"/>
    </row>
    <row r="61170" spans="9:10" x14ac:dyDescent="0.25">
      <c r="I61170" s="1"/>
      <c r="J61170" s="110"/>
    </row>
    <row r="61171" spans="9:10" x14ac:dyDescent="0.25">
      <c r="I61171" s="1"/>
      <c r="J61171" s="110"/>
    </row>
    <row r="61172" spans="9:10" x14ac:dyDescent="0.25">
      <c r="I61172" s="1"/>
      <c r="J61172" s="110"/>
    </row>
    <row r="61173" spans="9:10" x14ac:dyDescent="0.25">
      <c r="I61173" s="1"/>
      <c r="J61173" s="110"/>
    </row>
    <row r="61174" spans="9:10" x14ac:dyDescent="0.25">
      <c r="I61174" s="1"/>
      <c r="J61174" s="110"/>
    </row>
    <row r="61175" spans="9:10" x14ac:dyDescent="0.25">
      <c r="I61175" s="1"/>
      <c r="J61175" s="110"/>
    </row>
    <row r="61176" spans="9:10" x14ac:dyDescent="0.25">
      <c r="I61176" s="1"/>
      <c r="J61176" s="110"/>
    </row>
    <row r="61177" spans="9:10" x14ac:dyDescent="0.25">
      <c r="I61177" s="1"/>
      <c r="J61177" s="110"/>
    </row>
    <row r="61178" spans="9:10" x14ac:dyDescent="0.25">
      <c r="I61178" s="1"/>
      <c r="J61178" s="110"/>
    </row>
    <row r="61179" spans="9:10" x14ac:dyDescent="0.25">
      <c r="I61179" s="1"/>
      <c r="J61179" s="110"/>
    </row>
    <row r="61180" spans="9:10" x14ac:dyDescent="0.25">
      <c r="I61180" s="1"/>
      <c r="J61180" s="110"/>
    </row>
    <row r="61181" spans="9:10" x14ac:dyDescent="0.25">
      <c r="I61181" s="1"/>
      <c r="J61181" s="110"/>
    </row>
    <row r="61182" spans="9:10" x14ac:dyDescent="0.25">
      <c r="I61182" s="1"/>
      <c r="J61182" s="110"/>
    </row>
    <row r="61183" spans="9:10" x14ac:dyDescent="0.25">
      <c r="I61183" s="1"/>
      <c r="J61183" s="110"/>
    </row>
    <row r="61184" spans="9:10" x14ac:dyDescent="0.25">
      <c r="I61184" s="1"/>
      <c r="J61184" s="110"/>
    </row>
    <row r="61185" spans="9:10" x14ac:dyDescent="0.25">
      <c r="I61185" s="1"/>
      <c r="J61185" s="110"/>
    </row>
    <row r="61186" spans="9:10" x14ac:dyDescent="0.25">
      <c r="I61186" s="1"/>
      <c r="J61186" s="110"/>
    </row>
    <row r="61187" spans="9:10" x14ac:dyDescent="0.25">
      <c r="I61187" s="1"/>
      <c r="J61187" s="110"/>
    </row>
    <row r="61188" spans="9:10" x14ac:dyDescent="0.25">
      <c r="I61188" s="1"/>
      <c r="J61188" s="110"/>
    </row>
    <row r="61189" spans="9:10" x14ac:dyDescent="0.25">
      <c r="I61189" s="1"/>
      <c r="J61189" s="110"/>
    </row>
    <row r="61190" spans="9:10" x14ac:dyDescent="0.25">
      <c r="I61190" s="1"/>
      <c r="J61190" s="110"/>
    </row>
    <row r="61191" spans="9:10" x14ac:dyDescent="0.25">
      <c r="I61191" s="1"/>
      <c r="J61191" s="110"/>
    </row>
    <row r="61192" spans="9:10" x14ac:dyDescent="0.25">
      <c r="I61192" s="1"/>
      <c r="J61192" s="110"/>
    </row>
    <row r="61193" spans="9:10" x14ac:dyDescent="0.25">
      <c r="I61193" s="1"/>
      <c r="J61193" s="110"/>
    </row>
    <row r="61194" spans="9:10" x14ac:dyDescent="0.25">
      <c r="I61194" s="1"/>
      <c r="J61194" s="110"/>
    </row>
    <row r="61195" spans="9:10" x14ac:dyDescent="0.25">
      <c r="I61195" s="1"/>
      <c r="J61195" s="110"/>
    </row>
    <row r="61196" spans="9:10" x14ac:dyDescent="0.25">
      <c r="I61196" s="1"/>
      <c r="J61196" s="110"/>
    </row>
    <row r="61197" spans="9:10" x14ac:dyDescent="0.25">
      <c r="I61197" s="1"/>
      <c r="J61197" s="110"/>
    </row>
    <row r="61198" spans="9:10" x14ac:dyDescent="0.25">
      <c r="I61198" s="1"/>
      <c r="J61198" s="110"/>
    </row>
    <row r="61199" spans="9:10" x14ac:dyDescent="0.25">
      <c r="I61199" s="1"/>
      <c r="J61199" s="110"/>
    </row>
    <row r="61200" spans="9:10" x14ac:dyDescent="0.25">
      <c r="I61200" s="1"/>
      <c r="J61200" s="110"/>
    </row>
    <row r="61201" spans="9:10" x14ac:dyDescent="0.25">
      <c r="I61201" s="1"/>
      <c r="J61201" s="110"/>
    </row>
    <row r="61202" spans="9:10" x14ac:dyDescent="0.25">
      <c r="I61202" s="1"/>
      <c r="J61202" s="110"/>
    </row>
    <row r="61203" spans="9:10" x14ac:dyDescent="0.25">
      <c r="I61203" s="1"/>
      <c r="J61203" s="110"/>
    </row>
    <row r="61204" spans="9:10" x14ac:dyDescent="0.25">
      <c r="I61204" s="1"/>
      <c r="J61204" s="110"/>
    </row>
    <row r="61205" spans="9:10" x14ac:dyDescent="0.25">
      <c r="I61205" s="1"/>
      <c r="J61205" s="110"/>
    </row>
    <row r="61206" spans="9:10" x14ac:dyDescent="0.25">
      <c r="I61206" s="1"/>
      <c r="J61206" s="110"/>
    </row>
    <row r="61207" spans="9:10" x14ac:dyDescent="0.25">
      <c r="I61207" s="1"/>
      <c r="J61207" s="110"/>
    </row>
    <row r="61208" spans="9:10" x14ac:dyDescent="0.25">
      <c r="I61208" s="1"/>
      <c r="J61208" s="110"/>
    </row>
    <row r="61209" spans="9:10" x14ac:dyDescent="0.25">
      <c r="I61209" s="1"/>
      <c r="J61209" s="110"/>
    </row>
    <row r="61210" spans="9:10" x14ac:dyDescent="0.25">
      <c r="I61210" s="1"/>
      <c r="J61210" s="110"/>
    </row>
    <row r="61211" spans="9:10" x14ac:dyDescent="0.25">
      <c r="I61211" s="1"/>
      <c r="J61211" s="110"/>
    </row>
    <row r="61212" spans="9:10" x14ac:dyDescent="0.25">
      <c r="I61212" s="1"/>
      <c r="J61212" s="110"/>
    </row>
    <row r="61213" spans="9:10" x14ac:dyDescent="0.25">
      <c r="I61213" s="1"/>
      <c r="J61213" s="110"/>
    </row>
    <row r="61214" spans="9:10" x14ac:dyDescent="0.25">
      <c r="I61214" s="1"/>
      <c r="J61214" s="110"/>
    </row>
    <row r="61215" spans="9:10" x14ac:dyDescent="0.25">
      <c r="I61215" s="1"/>
      <c r="J61215" s="110"/>
    </row>
    <row r="61216" spans="9:10" x14ac:dyDescent="0.25">
      <c r="I61216" s="1"/>
      <c r="J61216" s="110"/>
    </row>
    <row r="61217" spans="9:10" x14ac:dyDescent="0.25">
      <c r="I61217" s="1"/>
      <c r="J61217" s="110"/>
    </row>
    <row r="61218" spans="9:10" x14ac:dyDescent="0.25">
      <c r="I61218" s="1"/>
      <c r="J61218" s="110"/>
    </row>
    <row r="61219" spans="9:10" x14ac:dyDescent="0.25">
      <c r="I61219" s="1"/>
      <c r="J61219" s="110"/>
    </row>
    <row r="61220" spans="9:10" x14ac:dyDescent="0.25">
      <c r="I61220" s="1"/>
      <c r="J61220" s="110"/>
    </row>
    <row r="61221" spans="9:10" x14ac:dyDescent="0.25">
      <c r="I61221" s="1"/>
      <c r="J61221" s="110"/>
    </row>
    <row r="61222" spans="9:10" x14ac:dyDescent="0.25">
      <c r="I61222" s="1"/>
      <c r="J61222" s="110"/>
    </row>
    <row r="61223" spans="9:10" x14ac:dyDescent="0.25">
      <c r="I61223" s="1"/>
      <c r="J61223" s="110"/>
    </row>
    <row r="61224" spans="9:10" x14ac:dyDescent="0.25">
      <c r="I61224" s="1"/>
      <c r="J61224" s="110"/>
    </row>
    <row r="61225" spans="9:10" x14ac:dyDescent="0.25">
      <c r="I61225" s="1"/>
      <c r="J61225" s="110"/>
    </row>
    <row r="61226" spans="9:10" x14ac:dyDescent="0.25">
      <c r="I61226" s="1"/>
      <c r="J61226" s="110"/>
    </row>
    <row r="61227" spans="9:10" x14ac:dyDescent="0.25">
      <c r="I61227" s="1"/>
      <c r="J61227" s="110"/>
    </row>
    <row r="61228" spans="9:10" x14ac:dyDescent="0.25">
      <c r="I61228" s="1"/>
      <c r="J61228" s="110"/>
    </row>
    <row r="61229" spans="9:10" x14ac:dyDescent="0.25">
      <c r="I61229" s="1"/>
      <c r="J61229" s="110"/>
    </row>
    <row r="61230" spans="9:10" x14ac:dyDescent="0.25">
      <c r="I61230" s="1"/>
      <c r="J61230" s="110"/>
    </row>
    <row r="61231" spans="9:10" x14ac:dyDescent="0.25">
      <c r="I61231" s="1"/>
      <c r="J61231" s="110"/>
    </row>
    <row r="61232" spans="9:10" x14ac:dyDescent="0.25">
      <c r="I61232" s="1"/>
      <c r="J61232" s="110"/>
    </row>
    <row r="61233" spans="9:10" x14ac:dyDescent="0.25">
      <c r="I61233" s="1"/>
      <c r="J61233" s="110"/>
    </row>
    <row r="61234" spans="9:10" x14ac:dyDescent="0.25">
      <c r="I61234" s="1"/>
      <c r="J61234" s="110"/>
    </row>
    <row r="61235" spans="9:10" x14ac:dyDescent="0.25">
      <c r="I61235" s="1"/>
      <c r="J61235" s="110"/>
    </row>
    <row r="61236" spans="9:10" x14ac:dyDescent="0.25">
      <c r="I61236" s="1"/>
      <c r="J61236" s="110"/>
    </row>
    <row r="61237" spans="9:10" x14ac:dyDescent="0.25">
      <c r="I61237" s="1"/>
      <c r="J61237" s="110"/>
    </row>
    <row r="61238" spans="9:10" x14ac:dyDescent="0.25">
      <c r="I61238" s="1"/>
      <c r="J61238" s="110"/>
    </row>
    <row r="61239" spans="9:10" x14ac:dyDescent="0.25">
      <c r="I61239" s="1"/>
      <c r="J61239" s="110"/>
    </row>
    <row r="61240" spans="9:10" x14ac:dyDescent="0.25">
      <c r="I61240" s="1"/>
      <c r="J61240" s="110"/>
    </row>
    <row r="61241" spans="9:10" x14ac:dyDescent="0.25">
      <c r="I61241" s="1"/>
      <c r="J61241" s="110"/>
    </row>
    <row r="61242" spans="9:10" x14ac:dyDescent="0.25">
      <c r="I61242" s="1"/>
      <c r="J61242" s="110"/>
    </row>
    <row r="61243" spans="9:10" x14ac:dyDescent="0.25">
      <c r="I61243" s="1"/>
      <c r="J61243" s="110"/>
    </row>
    <row r="61244" spans="9:10" x14ac:dyDescent="0.25">
      <c r="I61244" s="1"/>
      <c r="J61244" s="110"/>
    </row>
    <row r="61245" spans="9:10" x14ac:dyDescent="0.25">
      <c r="I61245" s="1"/>
      <c r="J61245" s="110"/>
    </row>
    <row r="61246" spans="9:10" x14ac:dyDescent="0.25">
      <c r="I61246" s="1"/>
      <c r="J61246" s="110"/>
    </row>
    <row r="61247" spans="9:10" x14ac:dyDescent="0.25">
      <c r="I61247" s="1"/>
      <c r="J61247" s="110"/>
    </row>
    <row r="61248" spans="9:10" x14ac:dyDescent="0.25">
      <c r="I61248" s="1"/>
      <c r="J61248" s="110"/>
    </row>
    <row r="61249" spans="9:10" x14ac:dyDescent="0.25">
      <c r="I61249" s="1"/>
      <c r="J61249" s="110"/>
    </row>
    <row r="61250" spans="9:10" x14ac:dyDescent="0.25">
      <c r="I61250" s="1"/>
      <c r="J61250" s="110"/>
    </row>
    <row r="61251" spans="9:10" x14ac:dyDescent="0.25">
      <c r="I61251" s="1"/>
      <c r="J61251" s="110"/>
    </row>
    <row r="61252" spans="9:10" x14ac:dyDescent="0.25">
      <c r="I61252" s="1"/>
      <c r="J61252" s="110"/>
    </row>
    <row r="61253" spans="9:10" x14ac:dyDescent="0.25">
      <c r="I61253" s="1"/>
      <c r="J61253" s="110"/>
    </row>
    <row r="61254" spans="9:10" x14ac:dyDescent="0.25">
      <c r="I61254" s="1"/>
      <c r="J61254" s="110"/>
    </row>
    <row r="61255" spans="9:10" x14ac:dyDescent="0.25">
      <c r="I61255" s="1"/>
      <c r="J61255" s="110"/>
    </row>
    <row r="61256" spans="9:10" x14ac:dyDescent="0.25">
      <c r="I61256" s="1"/>
      <c r="J61256" s="110"/>
    </row>
    <row r="61257" spans="9:10" x14ac:dyDescent="0.25">
      <c r="I61257" s="1"/>
      <c r="J61257" s="110"/>
    </row>
    <row r="61258" spans="9:10" x14ac:dyDescent="0.25">
      <c r="I61258" s="1"/>
      <c r="J61258" s="110"/>
    </row>
    <row r="61259" spans="9:10" x14ac:dyDescent="0.25">
      <c r="I61259" s="1"/>
      <c r="J61259" s="110"/>
    </row>
    <row r="61260" spans="9:10" x14ac:dyDescent="0.25">
      <c r="I61260" s="1"/>
      <c r="J61260" s="110"/>
    </row>
    <row r="61261" spans="9:10" x14ac:dyDescent="0.25">
      <c r="I61261" s="1"/>
      <c r="J61261" s="110"/>
    </row>
    <row r="61262" spans="9:10" x14ac:dyDescent="0.25">
      <c r="I61262" s="1"/>
      <c r="J61262" s="110"/>
    </row>
    <row r="61263" spans="9:10" x14ac:dyDescent="0.25">
      <c r="I61263" s="1"/>
      <c r="J61263" s="110"/>
    </row>
    <row r="61264" spans="9:10" x14ac:dyDescent="0.25">
      <c r="I61264" s="1"/>
      <c r="J61264" s="110"/>
    </row>
    <row r="61265" spans="9:10" x14ac:dyDescent="0.25">
      <c r="I61265" s="1"/>
      <c r="J61265" s="110"/>
    </row>
    <row r="61266" spans="9:10" x14ac:dyDescent="0.25">
      <c r="I61266" s="1"/>
      <c r="J61266" s="110"/>
    </row>
    <row r="61267" spans="9:10" x14ac:dyDescent="0.25">
      <c r="I61267" s="1"/>
      <c r="J61267" s="110"/>
    </row>
    <row r="61268" spans="9:10" x14ac:dyDescent="0.25">
      <c r="I61268" s="1"/>
      <c r="J61268" s="110"/>
    </row>
    <row r="61269" spans="9:10" x14ac:dyDescent="0.25">
      <c r="I61269" s="1"/>
      <c r="J61269" s="110"/>
    </row>
    <row r="61270" spans="9:10" x14ac:dyDescent="0.25">
      <c r="I61270" s="1"/>
      <c r="J61270" s="110"/>
    </row>
    <row r="61271" spans="9:10" x14ac:dyDescent="0.25">
      <c r="I61271" s="1"/>
      <c r="J61271" s="110"/>
    </row>
    <row r="61272" spans="9:10" x14ac:dyDescent="0.25">
      <c r="I61272" s="1"/>
      <c r="J61272" s="110"/>
    </row>
    <row r="61273" spans="9:10" x14ac:dyDescent="0.25">
      <c r="I61273" s="1"/>
      <c r="J61273" s="110"/>
    </row>
    <row r="61274" spans="9:10" x14ac:dyDescent="0.25">
      <c r="I61274" s="1"/>
      <c r="J61274" s="110"/>
    </row>
    <row r="61275" spans="9:10" x14ac:dyDescent="0.25">
      <c r="I61275" s="1"/>
      <c r="J61275" s="110"/>
    </row>
    <row r="61276" spans="9:10" x14ac:dyDescent="0.25">
      <c r="I61276" s="1"/>
      <c r="J61276" s="110"/>
    </row>
    <row r="61277" spans="9:10" x14ac:dyDescent="0.25">
      <c r="I61277" s="1"/>
      <c r="J61277" s="110"/>
    </row>
    <row r="61278" spans="9:10" x14ac:dyDescent="0.25">
      <c r="I61278" s="1"/>
      <c r="J61278" s="110"/>
    </row>
    <row r="61279" spans="9:10" x14ac:dyDescent="0.25">
      <c r="I61279" s="1"/>
      <c r="J61279" s="110"/>
    </row>
    <row r="61280" spans="9:10" x14ac:dyDescent="0.25">
      <c r="I61280" s="1"/>
      <c r="J61280" s="110"/>
    </row>
    <row r="61281" spans="9:10" x14ac:dyDescent="0.25">
      <c r="I61281" s="1"/>
      <c r="J61281" s="110"/>
    </row>
    <row r="61282" spans="9:10" x14ac:dyDescent="0.25">
      <c r="I61282" s="1"/>
      <c r="J61282" s="110"/>
    </row>
    <row r="61283" spans="9:10" x14ac:dyDescent="0.25">
      <c r="I61283" s="1"/>
      <c r="J61283" s="110"/>
    </row>
    <row r="61284" spans="9:10" x14ac:dyDescent="0.25">
      <c r="I61284" s="1"/>
      <c r="J61284" s="110"/>
    </row>
    <row r="61285" spans="9:10" x14ac:dyDescent="0.25">
      <c r="I61285" s="1"/>
      <c r="J61285" s="110"/>
    </row>
    <row r="61286" spans="9:10" x14ac:dyDescent="0.25">
      <c r="I61286" s="1"/>
      <c r="J61286" s="110"/>
    </row>
    <row r="61287" spans="9:10" x14ac:dyDescent="0.25">
      <c r="I61287" s="1"/>
      <c r="J61287" s="110"/>
    </row>
    <row r="61288" spans="9:10" x14ac:dyDescent="0.25">
      <c r="I61288" s="1"/>
      <c r="J61288" s="110"/>
    </row>
    <row r="61289" spans="9:10" x14ac:dyDescent="0.25">
      <c r="I61289" s="1"/>
      <c r="J61289" s="110"/>
    </row>
    <row r="61290" spans="9:10" x14ac:dyDescent="0.25">
      <c r="I61290" s="1"/>
      <c r="J61290" s="110"/>
    </row>
    <row r="61291" spans="9:10" x14ac:dyDescent="0.25">
      <c r="I61291" s="1"/>
      <c r="J61291" s="110"/>
    </row>
    <row r="61292" spans="9:10" x14ac:dyDescent="0.25">
      <c r="I61292" s="1"/>
      <c r="J61292" s="110"/>
    </row>
    <row r="61293" spans="9:10" x14ac:dyDescent="0.25">
      <c r="I61293" s="1"/>
      <c r="J61293" s="110"/>
    </row>
    <row r="61294" spans="9:10" x14ac:dyDescent="0.25">
      <c r="I61294" s="1"/>
      <c r="J61294" s="110"/>
    </row>
    <row r="61295" spans="9:10" x14ac:dyDescent="0.25">
      <c r="I61295" s="1"/>
      <c r="J61295" s="110"/>
    </row>
    <row r="61296" spans="9:10" x14ac:dyDescent="0.25">
      <c r="I61296" s="1"/>
      <c r="J61296" s="110"/>
    </row>
    <row r="61297" spans="9:10" x14ac:dyDescent="0.25">
      <c r="I61297" s="1"/>
      <c r="J61297" s="110"/>
    </row>
    <row r="61298" spans="9:10" x14ac:dyDescent="0.25">
      <c r="I61298" s="1"/>
      <c r="J61298" s="110"/>
    </row>
    <row r="61299" spans="9:10" x14ac:dyDescent="0.25">
      <c r="I61299" s="1"/>
      <c r="J61299" s="110"/>
    </row>
    <row r="61300" spans="9:10" x14ac:dyDescent="0.25">
      <c r="I61300" s="1"/>
      <c r="J61300" s="110"/>
    </row>
    <row r="61301" spans="9:10" x14ac:dyDescent="0.25">
      <c r="I61301" s="1"/>
      <c r="J61301" s="110"/>
    </row>
    <row r="61302" spans="9:10" x14ac:dyDescent="0.25">
      <c r="I61302" s="1"/>
      <c r="J61302" s="110"/>
    </row>
    <row r="61303" spans="9:10" x14ac:dyDescent="0.25">
      <c r="I61303" s="1"/>
      <c r="J61303" s="110"/>
    </row>
    <row r="61304" spans="9:10" x14ac:dyDescent="0.25">
      <c r="I61304" s="1"/>
      <c r="J61304" s="110"/>
    </row>
    <row r="61305" spans="9:10" x14ac:dyDescent="0.25">
      <c r="I61305" s="1"/>
      <c r="J61305" s="110"/>
    </row>
    <row r="61306" spans="9:10" x14ac:dyDescent="0.25">
      <c r="I61306" s="1"/>
      <c r="J61306" s="110"/>
    </row>
    <row r="61307" spans="9:10" x14ac:dyDescent="0.25">
      <c r="I61307" s="1"/>
      <c r="J61307" s="110"/>
    </row>
    <row r="61308" spans="9:10" x14ac:dyDescent="0.25">
      <c r="I61308" s="1"/>
      <c r="J61308" s="110"/>
    </row>
    <row r="61309" spans="9:10" x14ac:dyDescent="0.25">
      <c r="I61309" s="1"/>
      <c r="J61309" s="110"/>
    </row>
    <row r="61310" spans="9:10" x14ac:dyDescent="0.25">
      <c r="I61310" s="1"/>
      <c r="J61310" s="110"/>
    </row>
    <row r="61311" spans="9:10" x14ac:dyDescent="0.25">
      <c r="I61311" s="1"/>
      <c r="J61311" s="110"/>
    </row>
    <row r="61312" spans="9:10" x14ac:dyDescent="0.25">
      <c r="I61312" s="1"/>
      <c r="J61312" s="110"/>
    </row>
    <row r="61313" spans="9:10" x14ac:dyDescent="0.25">
      <c r="I61313" s="1"/>
      <c r="J61313" s="110"/>
    </row>
    <row r="61314" spans="9:10" x14ac:dyDescent="0.25">
      <c r="I61314" s="1"/>
      <c r="J61314" s="110"/>
    </row>
    <row r="61315" spans="9:10" x14ac:dyDescent="0.25">
      <c r="I61315" s="1"/>
      <c r="J61315" s="110"/>
    </row>
    <row r="61316" spans="9:10" x14ac:dyDescent="0.25">
      <c r="I61316" s="1"/>
      <c r="J61316" s="110"/>
    </row>
    <row r="61317" spans="9:10" x14ac:dyDescent="0.25">
      <c r="I61317" s="1"/>
      <c r="J61317" s="110"/>
    </row>
    <row r="61318" spans="9:10" x14ac:dyDescent="0.25">
      <c r="I61318" s="1"/>
      <c r="J61318" s="110"/>
    </row>
    <row r="61319" spans="9:10" x14ac:dyDescent="0.25">
      <c r="I61319" s="1"/>
      <c r="J61319" s="110"/>
    </row>
    <row r="61320" spans="9:10" x14ac:dyDescent="0.25">
      <c r="I61320" s="1"/>
      <c r="J61320" s="110"/>
    </row>
    <row r="61321" spans="9:10" x14ac:dyDescent="0.25">
      <c r="I61321" s="1"/>
      <c r="J61321" s="110"/>
    </row>
    <row r="61322" spans="9:10" x14ac:dyDescent="0.25">
      <c r="I61322" s="1"/>
      <c r="J61322" s="110"/>
    </row>
    <row r="61323" spans="9:10" x14ac:dyDescent="0.25">
      <c r="I61323" s="1"/>
      <c r="J61323" s="110"/>
    </row>
    <row r="61324" spans="9:10" x14ac:dyDescent="0.25">
      <c r="I61324" s="1"/>
      <c r="J61324" s="110"/>
    </row>
    <row r="61325" spans="9:10" x14ac:dyDescent="0.25">
      <c r="I61325" s="1"/>
      <c r="J61325" s="110"/>
    </row>
    <row r="61326" spans="9:10" x14ac:dyDescent="0.25">
      <c r="I61326" s="1"/>
      <c r="J61326" s="110"/>
    </row>
    <row r="61327" spans="9:10" x14ac:dyDescent="0.25">
      <c r="I61327" s="1"/>
      <c r="J61327" s="110"/>
    </row>
    <row r="61328" spans="9:10" x14ac:dyDescent="0.25">
      <c r="I61328" s="1"/>
      <c r="J61328" s="110"/>
    </row>
    <row r="61329" spans="9:10" x14ac:dyDescent="0.25">
      <c r="I61329" s="1"/>
      <c r="J61329" s="110"/>
    </row>
    <row r="61330" spans="9:10" x14ac:dyDescent="0.25">
      <c r="I61330" s="1"/>
      <c r="J61330" s="110"/>
    </row>
    <row r="61331" spans="9:10" x14ac:dyDescent="0.25">
      <c r="I61331" s="1"/>
      <c r="J61331" s="110"/>
    </row>
    <row r="61332" spans="9:10" x14ac:dyDescent="0.25">
      <c r="I61332" s="1"/>
      <c r="J61332" s="110"/>
    </row>
    <row r="61333" spans="9:10" x14ac:dyDescent="0.25">
      <c r="I61333" s="1"/>
      <c r="J61333" s="110"/>
    </row>
    <row r="61334" spans="9:10" x14ac:dyDescent="0.25">
      <c r="I61334" s="1"/>
      <c r="J61334" s="110"/>
    </row>
    <row r="61335" spans="9:10" x14ac:dyDescent="0.25">
      <c r="I61335" s="1"/>
      <c r="J61335" s="110"/>
    </row>
    <row r="61336" spans="9:10" x14ac:dyDescent="0.25">
      <c r="I61336" s="1"/>
      <c r="J61336" s="110"/>
    </row>
    <row r="61337" spans="9:10" x14ac:dyDescent="0.25">
      <c r="I61337" s="1"/>
      <c r="J61337" s="110"/>
    </row>
    <row r="61338" spans="9:10" x14ac:dyDescent="0.25">
      <c r="I61338" s="1"/>
      <c r="J61338" s="110"/>
    </row>
    <row r="61339" spans="9:10" x14ac:dyDescent="0.25">
      <c r="I61339" s="1"/>
      <c r="J61339" s="110"/>
    </row>
    <row r="61340" spans="9:10" x14ac:dyDescent="0.25">
      <c r="I61340" s="1"/>
      <c r="J61340" s="110"/>
    </row>
    <row r="61341" spans="9:10" x14ac:dyDescent="0.25">
      <c r="I61341" s="1"/>
      <c r="J61341" s="110"/>
    </row>
    <row r="61342" spans="9:10" x14ac:dyDescent="0.25">
      <c r="I61342" s="1"/>
      <c r="J61342" s="110"/>
    </row>
    <row r="61343" spans="9:10" x14ac:dyDescent="0.25">
      <c r="I61343" s="1"/>
      <c r="J61343" s="110"/>
    </row>
    <row r="61344" spans="9:10" x14ac:dyDescent="0.25">
      <c r="I61344" s="1"/>
      <c r="J61344" s="110"/>
    </row>
    <row r="61345" spans="9:10" x14ac:dyDescent="0.25">
      <c r="I61345" s="1"/>
      <c r="J61345" s="110"/>
    </row>
    <row r="61346" spans="9:10" x14ac:dyDescent="0.25">
      <c r="I61346" s="1"/>
      <c r="J61346" s="110"/>
    </row>
    <row r="61347" spans="9:10" x14ac:dyDescent="0.25">
      <c r="I61347" s="1"/>
      <c r="J61347" s="110"/>
    </row>
    <row r="61348" spans="9:10" x14ac:dyDescent="0.25">
      <c r="I61348" s="1"/>
      <c r="J61348" s="110"/>
    </row>
    <row r="61349" spans="9:10" x14ac:dyDescent="0.25">
      <c r="I61349" s="1"/>
      <c r="J61349" s="110"/>
    </row>
    <row r="61350" spans="9:10" x14ac:dyDescent="0.25">
      <c r="I61350" s="1"/>
      <c r="J61350" s="110"/>
    </row>
    <row r="61351" spans="9:10" x14ac:dyDescent="0.25">
      <c r="I61351" s="1"/>
      <c r="J61351" s="110"/>
    </row>
    <row r="61352" spans="9:10" x14ac:dyDescent="0.25">
      <c r="I61352" s="1"/>
      <c r="J61352" s="110"/>
    </row>
    <row r="61353" spans="9:10" x14ac:dyDescent="0.25">
      <c r="I61353" s="1"/>
      <c r="J61353" s="110"/>
    </row>
    <row r="61354" spans="9:10" x14ac:dyDescent="0.25">
      <c r="I61354" s="1"/>
      <c r="J61354" s="110"/>
    </row>
    <row r="61355" spans="9:10" x14ac:dyDescent="0.25">
      <c r="I61355" s="1"/>
      <c r="J61355" s="110"/>
    </row>
    <row r="61356" spans="9:10" x14ac:dyDescent="0.25">
      <c r="I61356" s="1"/>
      <c r="J61356" s="110"/>
    </row>
    <row r="61357" spans="9:10" x14ac:dyDescent="0.25">
      <c r="I61357" s="1"/>
      <c r="J61357" s="110"/>
    </row>
    <row r="61358" spans="9:10" x14ac:dyDescent="0.25">
      <c r="I61358" s="1"/>
      <c r="J61358" s="110"/>
    </row>
    <row r="61359" spans="9:10" x14ac:dyDescent="0.25">
      <c r="I61359" s="1"/>
      <c r="J61359" s="110"/>
    </row>
    <row r="61360" spans="9:10" x14ac:dyDescent="0.25">
      <c r="I61360" s="1"/>
      <c r="J61360" s="110"/>
    </row>
    <row r="61361" spans="9:10" x14ac:dyDescent="0.25">
      <c r="I61361" s="1"/>
      <c r="J61361" s="110"/>
    </row>
    <row r="61362" spans="9:10" x14ac:dyDescent="0.25">
      <c r="I61362" s="1"/>
      <c r="J61362" s="110"/>
    </row>
    <row r="61363" spans="9:10" x14ac:dyDescent="0.25">
      <c r="I61363" s="1"/>
      <c r="J61363" s="110"/>
    </row>
    <row r="61364" spans="9:10" x14ac:dyDescent="0.25">
      <c r="I61364" s="1"/>
      <c r="J61364" s="110"/>
    </row>
    <row r="61365" spans="9:10" x14ac:dyDescent="0.25">
      <c r="I61365" s="1"/>
      <c r="J61365" s="110"/>
    </row>
    <row r="61366" spans="9:10" x14ac:dyDescent="0.25">
      <c r="I61366" s="1"/>
      <c r="J61366" s="110"/>
    </row>
    <row r="61367" spans="9:10" x14ac:dyDescent="0.25">
      <c r="I61367" s="1"/>
      <c r="J61367" s="110"/>
    </row>
    <row r="61368" spans="9:10" x14ac:dyDescent="0.25">
      <c r="I61368" s="1"/>
      <c r="J61368" s="110"/>
    </row>
    <row r="61369" spans="9:10" x14ac:dyDescent="0.25">
      <c r="I61369" s="1"/>
      <c r="J61369" s="110"/>
    </row>
    <row r="61370" spans="9:10" x14ac:dyDescent="0.25">
      <c r="I61370" s="1"/>
      <c r="J61370" s="110"/>
    </row>
    <row r="61371" spans="9:10" x14ac:dyDescent="0.25">
      <c r="I61371" s="1"/>
      <c r="J61371" s="110"/>
    </row>
    <row r="61372" spans="9:10" x14ac:dyDescent="0.25">
      <c r="I61372" s="1"/>
      <c r="J61372" s="110"/>
    </row>
    <row r="61373" spans="9:10" x14ac:dyDescent="0.25">
      <c r="I61373" s="1"/>
      <c r="J61373" s="110"/>
    </row>
    <row r="61374" spans="9:10" x14ac:dyDescent="0.25">
      <c r="I61374" s="1"/>
      <c r="J61374" s="110"/>
    </row>
    <row r="61375" spans="9:10" x14ac:dyDescent="0.25">
      <c r="I61375" s="1"/>
      <c r="J61375" s="110"/>
    </row>
    <row r="61376" spans="9:10" x14ac:dyDescent="0.25">
      <c r="I61376" s="1"/>
      <c r="J61376" s="110"/>
    </row>
    <row r="61377" spans="9:10" x14ac:dyDescent="0.25">
      <c r="I61377" s="1"/>
      <c r="J61377" s="110"/>
    </row>
    <row r="61378" spans="9:10" x14ac:dyDescent="0.25">
      <c r="I61378" s="1"/>
      <c r="J61378" s="110"/>
    </row>
    <row r="61379" spans="9:10" x14ac:dyDescent="0.25">
      <c r="I61379" s="1"/>
      <c r="J61379" s="110"/>
    </row>
    <row r="61380" spans="9:10" x14ac:dyDescent="0.25">
      <c r="I61380" s="1"/>
      <c r="J61380" s="110"/>
    </row>
    <row r="61381" spans="9:10" x14ac:dyDescent="0.25">
      <c r="I61381" s="1"/>
      <c r="J61381" s="110"/>
    </row>
    <row r="61382" spans="9:10" x14ac:dyDescent="0.25">
      <c r="I61382" s="1"/>
      <c r="J61382" s="110"/>
    </row>
    <row r="61383" spans="9:10" x14ac:dyDescent="0.25">
      <c r="I61383" s="1"/>
      <c r="J61383" s="110"/>
    </row>
    <row r="61384" spans="9:10" x14ac:dyDescent="0.25">
      <c r="I61384" s="1"/>
      <c r="J61384" s="110"/>
    </row>
    <row r="61385" spans="9:10" x14ac:dyDescent="0.25">
      <c r="I61385" s="1"/>
      <c r="J61385" s="110"/>
    </row>
    <row r="61386" spans="9:10" x14ac:dyDescent="0.25">
      <c r="I61386" s="1"/>
      <c r="J61386" s="110"/>
    </row>
    <row r="61387" spans="9:10" x14ac:dyDescent="0.25">
      <c r="I61387" s="1"/>
      <c r="J61387" s="110"/>
    </row>
    <row r="61388" spans="9:10" x14ac:dyDescent="0.25">
      <c r="I61388" s="1"/>
      <c r="J61388" s="110"/>
    </row>
    <row r="61389" spans="9:10" x14ac:dyDescent="0.25">
      <c r="I61389" s="1"/>
      <c r="J61389" s="110"/>
    </row>
    <row r="61390" spans="9:10" x14ac:dyDescent="0.25">
      <c r="I61390" s="1"/>
      <c r="J61390" s="110"/>
    </row>
    <row r="61391" spans="9:10" x14ac:dyDescent="0.25">
      <c r="I61391" s="1"/>
      <c r="J61391" s="110"/>
    </row>
    <row r="61392" spans="9:10" x14ac:dyDescent="0.25">
      <c r="I61392" s="1"/>
      <c r="J61392" s="110"/>
    </row>
    <row r="61393" spans="9:10" x14ac:dyDescent="0.25">
      <c r="I61393" s="1"/>
      <c r="J61393" s="110"/>
    </row>
    <row r="61394" spans="9:10" x14ac:dyDescent="0.25">
      <c r="I61394" s="1"/>
      <c r="J61394" s="110"/>
    </row>
    <row r="61395" spans="9:10" x14ac:dyDescent="0.25">
      <c r="I61395" s="1"/>
      <c r="J61395" s="110"/>
    </row>
    <row r="61396" spans="9:10" x14ac:dyDescent="0.25">
      <c r="I61396" s="1"/>
      <c r="J61396" s="110"/>
    </row>
    <row r="61397" spans="9:10" x14ac:dyDescent="0.25">
      <c r="I61397" s="1"/>
      <c r="J61397" s="110"/>
    </row>
    <row r="61398" spans="9:10" x14ac:dyDescent="0.25">
      <c r="I61398" s="1"/>
      <c r="J61398" s="110"/>
    </row>
    <row r="61399" spans="9:10" x14ac:dyDescent="0.25">
      <c r="I61399" s="1"/>
      <c r="J61399" s="110"/>
    </row>
    <row r="61400" spans="9:10" x14ac:dyDescent="0.25">
      <c r="I61400" s="1"/>
      <c r="J61400" s="110"/>
    </row>
    <row r="61401" spans="9:10" x14ac:dyDescent="0.25">
      <c r="I61401" s="1"/>
      <c r="J61401" s="110"/>
    </row>
    <row r="61402" spans="9:10" x14ac:dyDescent="0.25">
      <c r="I61402" s="1"/>
      <c r="J61402" s="110"/>
    </row>
    <row r="61403" spans="9:10" x14ac:dyDescent="0.25">
      <c r="I61403" s="1"/>
      <c r="J61403" s="110"/>
    </row>
    <row r="61404" spans="9:10" x14ac:dyDescent="0.25">
      <c r="I61404" s="1"/>
      <c r="J61404" s="110"/>
    </row>
    <row r="61405" spans="9:10" x14ac:dyDescent="0.25">
      <c r="I61405" s="1"/>
      <c r="J61405" s="110"/>
    </row>
    <row r="61406" spans="9:10" x14ac:dyDescent="0.25">
      <c r="I61406" s="1"/>
      <c r="J61406" s="110"/>
    </row>
    <row r="61407" spans="9:10" x14ac:dyDescent="0.25">
      <c r="I61407" s="1"/>
      <c r="J61407" s="110"/>
    </row>
    <row r="61408" spans="9:10" x14ac:dyDescent="0.25">
      <c r="I61408" s="1"/>
      <c r="J61408" s="110"/>
    </row>
    <row r="61409" spans="9:10" x14ac:dyDescent="0.25">
      <c r="I61409" s="1"/>
      <c r="J61409" s="110"/>
    </row>
    <row r="61410" spans="9:10" x14ac:dyDescent="0.25">
      <c r="I61410" s="1"/>
      <c r="J61410" s="110"/>
    </row>
    <row r="61411" spans="9:10" x14ac:dyDescent="0.25">
      <c r="I61411" s="1"/>
      <c r="J61411" s="110"/>
    </row>
    <row r="61412" spans="9:10" x14ac:dyDescent="0.25">
      <c r="I61412" s="1"/>
      <c r="J61412" s="110"/>
    </row>
    <row r="61413" spans="9:10" x14ac:dyDescent="0.25">
      <c r="I61413" s="1"/>
      <c r="J61413" s="110"/>
    </row>
    <row r="61414" spans="9:10" x14ac:dyDescent="0.25">
      <c r="I61414" s="1"/>
      <c r="J61414" s="110"/>
    </row>
    <row r="61415" spans="9:10" x14ac:dyDescent="0.25">
      <c r="I61415" s="1"/>
      <c r="J61415" s="110"/>
    </row>
    <row r="61416" spans="9:10" x14ac:dyDescent="0.25">
      <c r="I61416" s="1"/>
      <c r="J61416" s="110"/>
    </row>
    <row r="61417" spans="9:10" x14ac:dyDescent="0.25">
      <c r="I61417" s="1"/>
      <c r="J61417" s="110"/>
    </row>
    <row r="61418" spans="9:10" x14ac:dyDescent="0.25">
      <c r="I61418" s="1"/>
      <c r="J61418" s="110"/>
    </row>
    <row r="61419" spans="9:10" x14ac:dyDescent="0.25">
      <c r="I61419" s="1"/>
      <c r="J61419" s="110"/>
    </row>
    <row r="61420" spans="9:10" x14ac:dyDescent="0.25">
      <c r="I61420" s="1"/>
      <c r="J61420" s="110"/>
    </row>
    <row r="61421" spans="9:10" x14ac:dyDescent="0.25">
      <c r="I61421" s="1"/>
      <c r="J61421" s="110"/>
    </row>
    <row r="61422" spans="9:10" x14ac:dyDescent="0.25">
      <c r="I61422" s="1"/>
      <c r="J61422" s="110"/>
    </row>
    <row r="61423" spans="9:10" x14ac:dyDescent="0.25">
      <c r="I61423" s="1"/>
      <c r="J61423" s="110"/>
    </row>
    <row r="61424" spans="9:10" x14ac:dyDescent="0.25">
      <c r="I61424" s="1"/>
      <c r="J61424" s="110"/>
    </row>
    <row r="61425" spans="9:10" x14ac:dyDescent="0.25">
      <c r="I61425" s="1"/>
      <c r="J61425" s="110"/>
    </row>
    <row r="61426" spans="9:10" x14ac:dyDescent="0.25">
      <c r="I61426" s="1"/>
      <c r="J61426" s="110"/>
    </row>
    <row r="61427" spans="9:10" x14ac:dyDescent="0.25">
      <c r="I61427" s="1"/>
      <c r="J61427" s="110"/>
    </row>
    <row r="61428" spans="9:10" x14ac:dyDescent="0.25">
      <c r="I61428" s="1"/>
      <c r="J61428" s="110"/>
    </row>
    <row r="61429" spans="9:10" x14ac:dyDescent="0.25">
      <c r="I61429" s="1"/>
      <c r="J61429" s="110"/>
    </row>
    <row r="61430" spans="9:10" x14ac:dyDescent="0.25">
      <c r="I61430" s="1"/>
      <c r="J61430" s="110"/>
    </row>
    <row r="61431" spans="9:10" x14ac:dyDescent="0.25">
      <c r="I61431" s="1"/>
      <c r="J61431" s="110"/>
    </row>
    <row r="61432" spans="9:10" x14ac:dyDescent="0.25">
      <c r="I61432" s="1"/>
      <c r="J61432" s="110"/>
    </row>
    <row r="61433" spans="9:10" x14ac:dyDescent="0.25">
      <c r="I61433" s="1"/>
      <c r="J61433" s="110"/>
    </row>
    <row r="61434" spans="9:10" x14ac:dyDescent="0.25">
      <c r="I61434" s="1"/>
      <c r="J61434" s="110"/>
    </row>
    <row r="61435" spans="9:10" x14ac:dyDescent="0.25">
      <c r="I61435" s="1"/>
      <c r="J61435" s="110"/>
    </row>
    <row r="61436" spans="9:10" x14ac:dyDescent="0.25">
      <c r="I61436" s="1"/>
      <c r="J61436" s="110"/>
    </row>
    <row r="61437" spans="9:10" x14ac:dyDescent="0.25">
      <c r="I61437" s="1"/>
      <c r="J61437" s="110"/>
    </row>
    <row r="61438" spans="9:10" x14ac:dyDescent="0.25">
      <c r="I61438" s="1"/>
      <c r="J61438" s="110"/>
    </row>
    <row r="61439" spans="9:10" x14ac:dyDescent="0.25">
      <c r="I61439" s="1"/>
      <c r="J61439" s="110"/>
    </row>
    <row r="61440" spans="9:10" x14ac:dyDescent="0.25">
      <c r="I61440" s="1"/>
      <c r="J61440" s="110"/>
    </row>
    <row r="61441" spans="9:10" x14ac:dyDescent="0.25">
      <c r="I61441" s="1"/>
      <c r="J61441" s="110"/>
    </row>
    <row r="61442" spans="9:10" x14ac:dyDescent="0.25">
      <c r="I61442" s="1"/>
      <c r="J61442" s="110"/>
    </row>
    <row r="61443" spans="9:10" x14ac:dyDescent="0.25">
      <c r="I61443" s="1"/>
      <c r="J61443" s="110"/>
    </row>
    <row r="61444" spans="9:10" x14ac:dyDescent="0.25">
      <c r="I61444" s="1"/>
      <c r="J61444" s="110"/>
    </row>
    <row r="61445" spans="9:10" x14ac:dyDescent="0.25">
      <c r="I61445" s="1"/>
      <c r="J61445" s="110"/>
    </row>
    <row r="61446" spans="9:10" x14ac:dyDescent="0.25">
      <c r="I61446" s="1"/>
      <c r="J61446" s="110"/>
    </row>
    <row r="61447" spans="9:10" x14ac:dyDescent="0.25">
      <c r="I61447" s="1"/>
      <c r="J61447" s="110"/>
    </row>
    <row r="61448" spans="9:10" x14ac:dyDescent="0.25">
      <c r="I61448" s="1"/>
      <c r="J61448" s="110"/>
    </row>
    <row r="61449" spans="9:10" x14ac:dyDescent="0.25">
      <c r="I61449" s="1"/>
      <c r="J61449" s="110"/>
    </row>
    <row r="61450" spans="9:10" x14ac:dyDescent="0.25">
      <c r="I61450" s="1"/>
      <c r="J61450" s="110"/>
    </row>
    <row r="61451" spans="9:10" x14ac:dyDescent="0.25">
      <c r="I61451" s="1"/>
      <c r="J61451" s="110"/>
    </row>
    <row r="61452" spans="9:10" x14ac:dyDescent="0.25">
      <c r="I61452" s="1"/>
      <c r="J61452" s="110"/>
    </row>
    <row r="61453" spans="9:10" x14ac:dyDescent="0.25">
      <c r="I61453" s="1"/>
      <c r="J61453" s="110"/>
    </row>
    <row r="61454" spans="9:10" x14ac:dyDescent="0.25">
      <c r="I61454" s="1"/>
      <c r="J61454" s="110"/>
    </row>
    <row r="61455" spans="9:10" x14ac:dyDescent="0.25">
      <c r="I61455" s="1"/>
      <c r="J61455" s="110"/>
    </row>
    <row r="61456" spans="9:10" x14ac:dyDescent="0.25">
      <c r="I61456" s="1"/>
      <c r="J61456" s="110"/>
    </row>
    <row r="61457" spans="9:10" x14ac:dyDescent="0.25">
      <c r="I61457" s="1"/>
      <c r="J61457" s="110"/>
    </row>
    <row r="61458" spans="9:10" x14ac:dyDescent="0.25">
      <c r="I61458" s="1"/>
      <c r="J61458" s="110"/>
    </row>
    <row r="61459" spans="9:10" x14ac:dyDescent="0.25">
      <c r="I61459" s="1"/>
      <c r="J61459" s="110"/>
    </row>
    <row r="61460" spans="9:10" x14ac:dyDescent="0.25">
      <c r="I61460" s="1"/>
      <c r="J61460" s="110"/>
    </row>
    <row r="61461" spans="9:10" x14ac:dyDescent="0.25">
      <c r="I61461" s="1"/>
      <c r="J61461" s="110"/>
    </row>
    <row r="61462" spans="9:10" x14ac:dyDescent="0.25">
      <c r="I61462" s="1"/>
      <c r="J61462" s="110"/>
    </row>
    <row r="61463" spans="9:10" x14ac:dyDescent="0.25">
      <c r="I61463" s="1"/>
      <c r="J61463" s="110"/>
    </row>
    <row r="61464" spans="9:10" x14ac:dyDescent="0.25">
      <c r="I61464" s="1"/>
      <c r="J61464" s="110"/>
    </row>
    <row r="61465" spans="9:10" x14ac:dyDescent="0.25">
      <c r="I61465" s="1"/>
      <c r="J61465" s="110"/>
    </row>
    <row r="61466" spans="9:10" x14ac:dyDescent="0.25">
      <c r="I61466" s="1"/>
      <c r="J61466" s="110"/>
    </row>
    <row r="61467" spans="9:10" x14ac:dyDescent="0.25">
      <c r="I61467" s="1"/>
      <c r="J61467" s="110"/>
    </row>
    <row r="61468" spans="9:10" x14ac:dyDescent="0.25">
      <c r="I61468" s="1"/>
      <c r="J61468" s="110"/>
    </row>
    <row r="61469" spans="9:10" x14ac:dyDescent="0.25">
      <c r="I61469" s="1"/>
      <c r="J61469" s="110"/>
    </row>
    <row r="61470" spans="9:10" x14ac:dyDescent="0.25">
      <c r="I61470" s="1"/>
      <c r="J61470" s="110"/>
    </row>
    <row r="61471" spans="9:10" x14ac:dyDescent="0.25">
      <c r="I61471" s="1"/>
      <c r="J61471" s="110"/>
    </row>
    <row r="61472" spans="9:10" x14ac:dyDescent="0.25">
      <c r="I61472" s="1"/>
      <c r="J61472" s="110"/>
    </row>
    <row r="61473" spans="9:10" x14ac:dyDescent="0.25">
      <c r="I61473" s="1"/>
      <c r="J61473" s="110"/>
    </row>
    <row r="61474" spans="9:10" x14ac:dyDescent="0.25">
      <c r="I61474" s="1"/>
      <c r="J61474" s="110"/>
    </row>
    <row r="61475" spans="9:10" x14ac:dyDescent="0.25">
      <c r="I61475" s="1"/>
      <c r="J61475" s="110"/>
    </row>
    <row r="61476" spans="9:10" x14ac:dyDescent="0.25">
      <c r="I61476" s="1"/>
      <c r="J61476" s="110"/>
    </row>
    <row r="61477" spans="9:10" x14ac:dyDescent="0.25">
      <c r="I61477" s="1"/>
      <c r="J61477" s="110"/>
    </row>
    <row r="61478" spans="9:10" x14ac:dyDescent="0.25">
      <c r="I61478" s="1"/>
      <c r="J61478" s="110"/>
    </row>
    <row r="61479" spans="9:10" x14ac:dyDescent="0.25">
      <c r="I61479" s="1"/>
      <c r="J61479" s="110"/>
    </row>
    <row r="61480" spans="9:10" x14ac:dyDescent="0.25">
      <c r="I61480" s="1"/>
      <c r="J61480" s="110"/>
    </row>
    <row r="61481" spans="9:10" x14ac:dyDescent="0.25">
      <c r="I61481" s="1"/>
      <c r="J61481" s="110"/>
    </row>
    <row r="61482" spans="9:10" x14ac:dyDescent="0.25">
      <c r="I61482" s="1"/>
      <c r="J61482" s="110"/>
    </row>
    <row r="61483" spans="9:10" x14ac:dyDescent="0.25">
      <c r="I61483" s="1"/>
      <c r="J61483" s="110"/>
    </row>
    <row r="61484" spans="9:10" x14ac:dyDescent="0.25">
      <c r="I61484" s="1"/>
      <c r="J61484" s="110"/>
    </row>
    <row r="61485" spans="9:10" x14ac:dyDescent="0.25">
      <c r="I61485" s="1"/>
      <c r="J61485" s="110"/>
    </row>
    <row r="61486" spans="9:10" x14ac:dyDescent="0.25">
      <c r="I61486" s="1"/>
      <c r="J61486" s="110"/>
    </row>
    <row r="61487" spans="9:10" x14ac:dyDescent="0.25">
      <c r="I61487" s="1"/>
      <c r="J61487" s="110"/>
    </row>
    <row r="61488" spans="9:10" x14ac:dyDescent="0.25">
      <c r="I61488" s="1"/>
      <c r="J61488" s="110"/>
    </row>
    <row r="61489" spans="9:10" x14ac:dyDescent="0.25">
      <c r="I61489" s="1"/>
      <c r="J61489" s="110"/>
    </row>
    <row r="61490" spans="9:10" x14ac:dyDescent="0.25">
      <c r="I61490" s="1"/>
      <c r="J61490" s="110"/>
    </row>
    <row r="61491" spans="9:10" x14ac:dyDescent="0.25">
      <c r="I61491" s="1"/>
      <c r="J61491" s="110"/>
    </row>
    <row r="61492" spans="9:10" x14ac:dyDescent="0.25">
      <c r="I61492" s="1"/>
      <c r="J61492" s="110"/>
    </row>
    <row r="61493" spans="9:10" x14ac:dyDescent="0.25">
      <c r="I61493" s="1"/>
      <c r="J61493" s="110"/>
    </row>
    <row r="61494" spans="9:10" x14ac:dyDescent="0.25">
      <c r="I61494" s="1"/>
      <c r="J61494" s="110"/>
    </row>
    <row r="61495" spans="9:10" x14ac:dyDescent="0.25">
      <c r="I61495" s="1"/>
      <c r="J61495" s="110"/>
    </row>
    <row r="61496" spans="9:10" x14ac:dyDescent="0.25">
      <c r="I61496" s="1"/>
      <c r="J61496" s="110"/>
    </row>
    <row r="61497" spans="9:10" x14ac:dyDescent="0.25">
      <c r="I61497" s="1"/>
      <c r="J61497" s="110"/>
    </row>
    <row r="61498" spans="9:10" x14ac:dyDescent="0.25">
      <c r="I61498" s="1"/>
      <c r="J61498" s="110"/>
    </row>
    <row r="61499" spans="9:10" x14ac:dyDescent="0.25">
      <c r="I61499" s="1"/>
      <c r="J61499" s="110"/>
    </row>
    <row r="61500" spans="9:10" x14ac:dyDescent="0.25">
      <c r="I61500" s="1"/>
      <c r="J61500" s="110"/>
    </row>
    <row r="61501" spans="9:10" x14ac:dyDescent="0.25">
      <c r="I61501" s="1"/>
      <c r="J61501" s="110"/>
    </row>
    <row r="61502" spans="9:10" x14ac:dyDescent="0.25">
      <c r="I61502" s="1"/>
      <c r="J61502" s="110"/>
    </row>
    <row r="61503" spans="9:10" x14ac:dyDescent="0.25">
      <c r="I61503" s="1"/>
      <c r="J61503" s="110"/>
    </row>
    <row r="61504" spans="9:10" x14ac:dyDescent="0.25">
      <c r="I61504" s="1"/>
      <c r="J61504" s="110"/>
    </row>
    <row r="61505" spans="9:10" x14ac:dyDescent="0.25">
      <c r="I61505" s="1"/>
      <c r="J61505" s="110"/>
    </row>
    <row r="61506" spans="9:10" x14ac:dyDescent="0.25">
      <c r="I61506" s="1"/>
      <c r="J61506" s="110"/>
    </row>
    <row r="61507" spans="9:10" x14ac:dyDescent="0.25">
      <c r="I61507" s="1"/>
      <c r="J61507" s="110"/>
    </row>
    <row r="61508" spans="9:10" x14ac:dyDescent="0.25">
      <c r="I61508" s="1"/>
      <c r="J61508" s="110"/>
    </row>
    <row r="61509" spans="9:10" x14ac:dyDescent="0.25">
      <c r="I61509" s="1"/>
      <c r="J61509" s="110"/>
    </row>
    <row r="61510" spans="9:10" x14ac:dyDescent="0.25">
      <c r="I61510" s="1"/>
      <c r="J61510" s="110"/>
    </row>
    <row r="61511" spans="9:10" x14ac:dyDescent="0.25">
      <c r="I61511" s="1"/>
      <c r="J61511" s="110"/>
    </row>
    <row r="61512" spans="9:10" x14ac:dyDescent="0.25">
      <c r="I61512" s="1"/>
      <c r="J61512" s="110"/>
    </row>
    <row r="61513" spans="9:10" x14ac:dyDescent="0.25">
      <c r="I61513" s="1"/>
      <c r="J61513" s="110"/>
    </row>
    <row r="61514" spans="9:10" x14ac:dyDescent="0.25">
      <c r="I61514" s="1"/>
      <c r="J61514" s="110"/>
    </row>
    <row r="61515" spans="9:10" x14ac:dyDescent="0.25">
      <c r="I61515" s="1"/>
      <c r="J61515" s="110"/>
    </row>
    <row r="61516" spans="9:10" x14ac:dyDescent="0.25">
      <c r="I61516" s="1"/>
      <c r="J61516" s="110"/>
    </row>
    <row r="61517" spans="9:10" x14ac:dyDescent="0.25">
      <c r="I61517" s="1"/>
      <c r="J61517" s="110"/>
    </row>
    <row r="61518" spans="9:10" x14ac:dyDescent="0.25">
      <c r="I61518" s="1"/>
      <c r="J61518" s="110"/>
    </row>
    <row r="61519" spans="9:10" x14ac:dyDescent="0.25">
      <c r="I61519" s="1"/>
      <c r="J61519" s="110"/>
    </row>
    <row r="61520" spans="9:10" x14ac:dyDescent="0.25">
      <c r="I61520" s="1"/>
      <c r="J61520" s="110"/>
    </row>
    <row r="61521" spans="9:10" x14ac:dyDescent="0.25">
      <c r="I61521" s="1"/>
      <c r="J61521" s="110"/>
    </row>
    <row r="61522" spans="9:10" x14ac:dyDescent="0.25">
      <c r="I61522" s="1"/>
      <c r="J61522" s="110"/>
    </row>
    <row r="61523" spans="9:10" x14ac:dyDescent="0.25">
      <c r="I61523" s="1"/>
      <c r="J61523" s="110"/>
    </row>
    <row r="61524" spans="9:10" x14ac:dyDescent="0.25">
      <c r="I61524" s="1"/>
      <c r="J61524" s="110"/>
    </row>
    <row r="61525" spans="9:10" x14ac:dyDescent="0.25">
      <c r="I61525" s="1"/>
      <c r="J61525" s="110"/>
    </row>
    <row r="61526" spans="9:10" x14ac:dyDescent="0.25">
      <c r="I61526" s="1"/>
      <c r="J61526" s="110"/>
    </row>
    <row r="61527" spans="9:10" x14ac:dyDescent="0.25">
      <c r="I61527" s="1"/>
      <c r="J61527" s="110"/>
    </row>
    <row r="61528" spans="9:10" x14ac:dyDescent="0.25">
      <c r="I61528" s="1"/>
      <c r="J61528" s="110"/>
    </row>
    <row r="61529" spans="9:10" x14ac:dyDescent="0.25">
      <c r="I61529" s="1"/>
      <c r="J61529" s="110"/>
    </row>
    <row r="61530" spans="9:10" x14ac:dyDescent="0.25">
      <c r="I61530" s="1"/>
      <c r="J61530" s="110"/>
    </row>
    <row r="61531" spans="9:10" x14ac:dyDescent="0.25">
      <c r="I61531" s="1"/>
      <c r="J61531" s="110"/>
    </row>
    <row r="61532" spans="9:10" x14ac:dyDescent="0.25">
      <c r="I61532" s="1"/>
      <c r="J61532" s="110"/>
    </row>
    <row r="61533" spans="9:10" x14ac:dyDescent="0.25">
      <c r="I61533" s="1"/>
      <c r="J61533" s="110"/>
    </row>
    <row r="61534" spans="9:10" x14ac:dyDescent="0.25">
      <c r="I61534" s="1"/>
      <c r="J61534" s="110"/>
    </row>
    <row r="61535" spans="9:10" x14ac:dyDescent="0.25">
      <c r="I61535" s="1"/>
      <c r="J61535" s="110"/>
    </row>
    <row r="61536" spans="9:10" x14ac:dyDescent="0.25">
      <c r="I61536" s="1"/>
      <c r="J61536" s="110"/>
    </row>
    <row r="61537" spans="9:10" x14ac:dyDescent="0.25">
      <c r="I61537" s="1"/>
      <c r="J61537" s="110"/>
    </row>
    <row r="61538" spans="9:10" x14ac:dyDescent="0.25">
      <c r="I61538" s="1"/>
      <c r="J61538" s="110"/>
    </row>
    <row r="61539" spans="9:10" x14ac:dyDescent="0.25">
      <c r="I61539" s="1"/>
      <c r="J61539" s="110"/>
    </row>
    <row r="61540" spans="9:10" x14ac:dyDescent="0.25">
      <c r="I61540" s="1"/>
      <c r="J61540" s="110"/>
    </row>
    <row r="61541" spans="9:10" x14ac:dyDescent="0.25">
      <c r="I61541" s="1"/>
      <c r="J61541" s="110"/>
    </row>
    <row r="61542" spans="9:10" x14ac:dyDescent="0.25">
      <c r="I61542" s="1"/>
      <c r="J61542" s="110"/>
    </row>
    <row r="61543" spans="9:10" x14ac:dyDescent="0.25">
      <c r="I61543" s="1"/>
      <c r="J61543" s="110"/>
    </row>
    <row r="61544" spans="9:10" x14ac:dyDescent="0.25">
      <c r="I61544" s="1"/>
      <c r="J61544" s="110"/>
    </row>
    <row r="61545" spans="9:10" x14ac:dyDescent="0.25">
      <c r="I61545" s="1"/>
      <c r="J61545" s="110"/>
    </row>
    <row r="61546" spans="9:10" x14ac:dyDescent="0.25">
      <c r="I61546" s="1"/>
      <c r="J61546" s="110"/>
    </row>
    <row r="61547" spans="9:10" x14ac:dyDescent="0.25">
      <c r="I61547" s="1"/>
      <c r="J61547" s="110"/>
    </row>
    <row r="61548" spans="9:10" x14ac:dyDescent="0.25">
      <c r="I61548" s="1"/>
      <c r="J61548" s="110"/>
    </row>
    <row r="61549" spans="9:10" x14ac:dyDescent="0.25">
      <c r="I61549" s="1"/>
      <c r="J61549" s="110"/>
    </row>
    <row r="61550" spans="9:10" x14ac:dyDescent="0.25">
      <c r="I61550" s="1"/>
      <c r="J61550" s="110"/>
    </row>
    <row r="61551" spans="9:10" x14ac:dyDescent="0.25">
      <c r="I61551" s="1"/>
      <c r="J61551" s="110"/>
    </row>
    <row r="61552" spans="9:10" x14ac:dyDescent="0.25">
      <c r="I61552" s="1"/>
      <c r="J61552" s="110"/>
    </row>
    <row r="61553" spans="9:10" x14ac:dyDescent="0.25">
      <c r="I61553" s="1"/>
      <c r="J61553" s="110"/>
    </row>
    <row r="61554" spans="9:10" x14ac:dyDescent="0.25">
      <c r="I61554" s="1"/>
      <c r="J61554" s="110"/>
    </row>
    <row r="61555" spans="9:10" x14ac:dyDescent="0.25">
      <c r="I61555" s="1"/>
      <c r="J61555" s="110"/>
    </row>
    <row r="61556" spans="9:10" x14ac:dyDescent="0.25">
      <c r="I61556" s="1"/>
      <c r="J61556" s="110"/>
    </row>
    <row r="61557" spans="9:10" x14ac:dyDescent="0.25">
      <c r="I61557" s="1"/>
      <c r="J61557" s="110"/>
    </row>
    <row r="61558" spans="9:10" x14ac:dyDescent="0.25">
      <c r="I61558" s="1"/>
      <c r="J61558" s="110"/>
    </row>
    <row r="61559" spans="9:10" x14ac:dyDescent="0.25">
      <c r="I61559" s="1"/>
      <c r="J61559" s="110"/>
    </row>
    <row r="61560" spans="9:10" x14ac:dyDescent="0.25">
      <c r="I61560" s="1"/>
      <c r="J61560" s="110"/>
    </row>
    <row r="61561" spans="9:10" x14ac:dyDescent="0.25">
      <c r="I61561" s="1"/>
      <c r="J61561" s="110"/>
    </row>
    <row r="61562" spans="9:10" x14ac:dyDescent="0.25">
      <c r="I61562" s="1"/>
      <c r="J61562" s="110"/>
    </row>
    <row r="61563" spans="9:10" x14ac:dyDescent="0.25">
      <c r="I61563" s="1"/>
      <c r="J61563" s="110"/>
    </row>
    <row r="61564" spans="9:10" x14ac:dyDescent="0.25">
      <c r="I61564" s="1"/>
      <c r="J61564" s="110"/>
    </row>
    <row r="61565" spans="9:10" x14ac:dyDescent="0.25">
      <c r="I61565" s="1"/>
      <c r="J61565" s="110"/>
    </row>
    <row r="61566" spans="9:10" x14ac:dyDescent="0.25">
      <c r="I61566" s="1"/>
      <c r="J61566" s="110"/>
    </row>
    <row r="61567" spans="9:10" x14ac:dyDescent="0.25">
      <c r="I61567" s="1"/>
      <c r="J61567" s="110"/>
    </row>
    <row r="61568" spans="9:10" x14ac:dyDescent="0.25">
      <c r="I61568" s="1"/>
      <c r="J61568" s="110"/>
    </row>
    <row r="61569" spans="9:10" x14ac:dyDescent="0.25">
      <c r="I61569" s="1"/>
      <c r="J61569" s="110"/>
    </row>
    <row r="61570" spans="9:10" x14ac:dyDescent="0.25">
      <c r="I61570" s="1"/>
      <c r="J61570" s="110"/>
    </row>
    <row r="61571" spans="9:10" x14ac:dyDescent="0.25">
      <c r="I61571" s="1"/>
      <c r="J61571" s="110"/>
    </row>
    <row r="61572" spans="9:10" x14ac:dyDescent="0.25">
      <c r="I61572" s="1"/>
      <c r="J61572" s="110"/>
    </row>
    <row r="61573" spans="9:10" x14ac:dyDescent="0.25">
      <c r="I61573" s="1"/>
      <c r="J61573" s="110"/>
    </row>
    <row r="61574" spans="9:10" x14ac:dyDescent="0.25">
      <c r="I61574" s="1"/>
      <c r="J61574" s="110"/>
    </row>
    <row r="61575" spans="9:10" x14ac:dyDescent="0.25">
      <c r="I61575" s="1"/>
      <c r="J61575" s="110"/>
    </row>
    <row r="61576" spans="9:10" x14ac:dyDescent="0.25">
      <c r="I61576" s="1"/>
      <c r="J61576" s="110"/>
    </row>
    <row r="61577" spans="9:10" x14ac:dyDescent="0.25">
      <c r="I61577" s="1"/>
      <c r="J61577" s="110"/>
    </row>
    <row r="61578" spans="9:10" x14ac:dyDescent="0.25">
      <c r="I61578" s="1"/>
      <c r="J61578" s="110"/>
    </row>
    <row r="61579" spans="9:10" x14ac:dyDescent="0.25">
      <c r="I61579" s="1"/>
      <c r="J61579" s="110"/>
    </row>
    <row r="61580" spans="9:10" x14ac:dyDescent="0.25">
      <c r="I61580" s="1"/>
      <c r="J61580" s="110"/>
    </row>
    <row r="61581" spans="9:10" x14ac:dyDescent="0.25">
      <c r="I61581" s="1"/>
      <c r="J61581" s="110"/>
    </row>
    <row r="61582" spans="9:10" x14ac:dyDescent="0.25">
      <c r="I61582" s="1"/>
      <c r="J61582" s="110"/>
    </row>
    <row r="61583" spans="9:10" x14ac:dyDescent="0.25">
      <c r="I61583" s="1"/>
      <c r="J61583" s="110"/>
    </row>
    <row r="61584" spans="9:10" x14ac:dyDescent="0.25">
      <c r="I61584" s="1"/>
      <c r="J61584" s="110"/>
    </row>
    <row r="61585" spans="9:10" x14ac:dyDescent="0.25">
      <c r="I61585" s="1"/>
      <c r="J61585" s="110"/>
    </row>
    <row r="61586" spans="9:10" x14ac:dyDescent="0.25">
      <c r="I61586" s="1"/>
      <c r="J61586" s="110"/>
    </row>
    <row r="61587" spans="9:10" x14ac:dyDescent="0.25">
      <c r="I61587" s="1"/>
      <c r="J61587" s="110"/>
    </row>
    <row r="61588" spans="9:10" x14ac:dyDescent="0.25">
      <c r="I61588" s="1"/>
      <c r="J61588" s="110"/>
    </row>
    <row r="61589" spans="9:10" x14ac:dyDescent="0.25">
      <c r="I61589" s="1"/>
      <c r="J61589" s="110"/>
    </row>
    <row r="61590" spans="9:10" x14ac:dyDescent="0.25">
      <c r="I61590" s="1"/>
      <c r="J61590" s="110"/>
    </row>
    <row r="61591" spans="9:10" x14ac:dyDescent="0.25">
      <c r="I61591" s="1"/>
      <c r="J61591" s="110"/>
    </row>
    <row r="61592" spans="9:10" x14ac:dyDescent="0.25">
      <c r="I61592" s="1"/>
      <c r="J61592" s="110"/>
    </row>
    <row r="61593" spans="9:10" x14ac:dyDescent="0.25">
      <c r="I61593" s="1"/>
      <c r="J61593" s="110"/>
    </row>
    <row r="61594" spans="9:10" x14ac:dyDescent="0.25">
      <c r="I61594" s="1"/>
      <c r="J61594" s="110"/>
    </row>
    <row r="61595" spans="9:10" x14ac:dyDescent="0.25">
      <c r="I61595" s="1"/>
      <c r="J61595" s="110"/>
    </row>
    <row r="61596" spans="9:10" x14ac:dyDescent="0.25">
      <c r="I61596" s="1"/>
      <c r="J61596" s="110"/>
    </row>
    <row r="61597" spans="9:10" x14ac:dyDescent="0.25">
      <c r="I61597" s="1"/>
      <c r="J61597" s="110"/>
    </row>
    <row r="61598" spans="9:10" x14ac:dyDescent="0.25">
      <c r="I61598" s="1"/>
      <c r="J61598" s="110"/>
    </row>
    <row r="61599" spans="9:10" x14ac:dyDescent="0.25">
      <c r="I61599" s="1"/>
      <c r="J61599" s="110"/>
    </row>
    <row r="61600" spans="9:10" x14ac:dyDescent="0.25">
      <c r="I61600" s="1"/>
      <c r="J61600" s="110"/>
    </row>
    <row r="61601" spans="9:10" x14ac:dyDescent="0.25">
      <c r="I61601" s="1"/>
      <c r="J61601" s="110"/>
    </row>
    <row r="61602" spans="9:10" x14ac:dyDescent="0.25">
      <c r="I61602" s="1"/>
      <c r="J61602" s="110"/>
    </row>
    <row r="61603" spans="9:10" x14ac:dyDescent="0.25">
      <c r="I61603" s="1"/>
      <c r="J61603" s="110"/>
    </row>
    <row r="61604" spans="9:10" x14ac:dyDescent="0.25">
      <c r="I61604" s="1"/>
      <c r="J61604" s="110"/>
    </row>
    <row r="61605" spans="9:10" x14ac:dyDescent="0.25">
      <c r="I61605" s="1"/>
      <c r="J61605" s="110"/>
    </row>
    <row r="61606" spans="9:10" x14ac:dyDescent="0.25">
      <c r="I61606" s="1"/>
      <c r="J61606" s="110"/>
    </row>
    <row r="61607" spans="9:10" x14ac:dyDescent="0.25">
      <c r="I61607" s="1"/>
      <c r="J61607" s="110"/>
    </row>
    <row r="61608" spans="9:10" x14ac:dyDescent="0.25">
      <c r="I61608" s="1"/>
      <c r="J61608" s="110"/>
    </row>
    <row r="61609" spans="9:10" x14ac:dyDescent="0.25">
      <c r="I61609" s="1"/>
      <c r="J61609" s="110"/>
    </row>
    <row r="61610" spans="9:10" x14ac:dyDescent="0.25">
      <c r="I61610" s="1"/>
      <c r="J61610" s="110"/>
    </row>
    <row r="61611" spans="9:10" x14ac:dyDescent="0.25">
      <c r="I61611" s="1"/>
      <c r="J61611" s="110"/>
    </row>
    <row r="61612" spans="9:10" x14ac:dyDescent="0.25">
      <c r="I61612" s="1"/>
      <c r="J61612" s="110"/>
    </row>
    <row r="61613" spans="9:10" x14ac:dyDescent="0.25">
      <c r="I61613" s="1"/>
      <c r="J61613" s="110"/>
    </row>
    <row r="61614" spans="9:10" x14ac:dyDescent="0.25">
      <c r="I61614" s="1"/>
      <c r="J61614" s="110"/>
    </row>
    <row r="61615" spans="9:10" x14ac:dyDescent="0.25">
      <c r="I61615" s="1"/>
      <c r="J61615" s="110"/>
    </row>
    <row r="61616" spans="9:10" x14ac:dyDescent="0.25">
      <c r="I61616" s="1"/>
      <c r="J61616" s="110"/>
    </row>
    <row r="61617" spans="9:10" x14ac:dyDescent="0.25">
      <c r="I61617" s="1"/>
      <c r="J61617" s="110"/>
    </row>
    <row r="61618" spans="9:10" x14ac:dyDescent="0.25">
      <c r="I61618" s="1"/>
      <c r="J61618" s="110"/>
    </row>
    <row r="61619" spans="9:10" x14ac:dyDescent="0.25">
      <c r="I61619" s="1"/>
      <c r="J61619" s="110"/>
    </row>
    <row r="61620" spans="9:10" x14ac:dyDescent="0.25">
      <c r="I61620" s="1"/>
      <c r="J61620" s="110"/>
    </row>
    <row r="61621" spans="9:10" x14ac:dyDescent="0.25">
      <c r="I61621" s="1"/>
      <c r="J61621" s="110"/>
    </row>
    <row r="61622" spans="9:10" x14ac:dyDescent="0.25">
      <c r="I61622" s="1"/>
      <c r="J61622" s="110"/>
    </row>
    <row r="61623" spans="9:10" x14ac:dyDescent="0.25">
      <c r="I61623" s="1"/>
      <c r="J61623" s="110"/>
    </row>
    <row r="61624" spans="9:10" x14ac:dyDescent="0.25">
      <c r="I61624" s="1"/>
      <c r="J61624" s="110"/>
    </row>
    <row r="61625" spans="9:10" x14ac:dyDescent="0.25">
      <c r="I61625" s="1"/>
      <c r="J61625" s="110"/>
    </row>
    <row r="61626" spans="9:10" x14ac:dyDescent="0.25">
      <c r="I61626" s="1"/>
      <c r="J61626" s="110"/>
    </row>
    <row r="61627" spans="9:10" x14ac:dyDescent="0.25">
      <c r="I61627" s="1"/>
      <c r="J61627" s="110"/>
    </row>
    <row r="61628" spans="9:10" x14ac:dyDescent="0.25">
      <c r="I61628" s="1"/>
      <c r="J61628" s="110"/>
    </row>
    <row r="61629" spans="9:10" x14ac:dyDescent="0.25">
      <c r="I61629" s="1"/>
      <c r="J61629" s="110"/>
    </row>
    <row r="61630" spans="9:10" x14ac:dyDescent="0.25">
      <c r="I61630" s="1"/>
      <c r="J61630" s="110"/>
    </row>
    <row r="61631" spans="9:10" x14ac:dyDescent="0.25">
      <c r="I61631" s="1"/>
      <c r="J61631" s="110"/>
    </row>
    <row r="61632" spans="9:10" x14ac:dyDescent="0.25">
      <c r="I61632" s="1"/>
      <c r="J61632" s="110"/>
    </row>
    <row r="61633" spans="9:10" x14ac:dyDescent="0.25">
      <c r="I61633" s="1"/>
      <c r="J61633" s="110"/>
    </row>
    <row r="61634" spans="9:10" x14ac:dyDescent="0.25">
      <c r="I61634" s="1"/>
      <c r="J61634" s="110"/>
    </row>
    <row r="61635" spans="9:10" x14ac:dyDescent="0.25">
      <c r="I61635" s="1"/>
      <c r="J61635" s="110"/>
    </row>
    <row r="61636" spans="9:10" x14ac:dyDescent="0.25">
      <c r="I61636" s="1"/>
      <c r="J61636" s="110"/>
    </row>
    <row r="61637" spans="9:10" x14ac:dyDescent="0.25">
      <c r="I61637" s="1"/>
      <c r="J61637" s="110"/>
    </row>
    <row r="61638" spans="9:10" x14ac:dyDescent="0.25">
      <c r="I61638" s="1"/>
      <c r="J61638" s="110"/>
    </row>
    <row r="61639" spans="9:10" x14ac:dyDescent="0.25">
      <c r="I61639" s="1"/>
      <c r="J61639" s="110"/>
    </row>
    <row r="61640" spans="9:10" x14ac:dyDescent="0.25">
      <c r="I61640" s="1"/>
      <c r="J61640" s="110"/>
    </row>
    <row r="61641" spans="9:10" x14ac:dyDescent="0.25">
      <c r="I61641" s="1"/>
      <c r="J61641" s="110"/>
    </row>
    <row r="61642" spans="9:10" x14ac:dyDescent="0.25">
      <c r="I61642" s="1"/>
      <c r="J61642" s="110"/>
    </row>
    <row r="61643" spans="9:10" x14ac:dyDescent="0.25">
      <c r="I61643" s="1"/>
      <c r="J61643" s="110"/>
    </row>
    <row r="61644" spans="9:10" x14ac:dyDescent="0.25">
      <c r="I61644" s="1"/>
      <c r="J61644" s="110"/>
    </row>
    <row r="61645" spans="9:10" x14ac:dyDescent="0.25">
      <c r="I61645" s="1"/>
      <c r="J61645" s="110"/>
    </row>
    <row r="61646" spans="9:10" x14ac:dyDescent="0.25">
      <c r="I61646" s="1"/>
      <c r="J61646" s="110"/>
    </row>
    <row r="61647" spans="9:10" x14ac:dyDescent="0.25">
      <c r="I61647" s="1"/>
      <c r="J61647" s="110"/>
    </row>
    <row r="61648" spans="9:10" x14ac:dyDescent="0.25">
      <c r="I61648" s="1"/>
      <c r="J61648" s="110"/>
    </row>
    <row r="61649" spans="9:10" x14ac:dyDescent="0.25">
      <c r="I61649" s="1"/>
      <c r="J61649" s="110"/>
    </row>
    <row r="61650" spans="9:10" x14ac:dyDescent="0.25">
      <c r="I61650" s="1"/>
      <c r="J61650" s="110"/>
    </row>
    <row r="61651" spans="9:10" x14ac:dyDescent="0.25">
      <c r="I61651" s="1"/>
      <c r="J61651" s="110"/>
    </row>
    <row r="61652" spans="9:10" x14ac:dyDescent="0.25">
      <c r="I61652" s="1"/>
      <c r="J61652" s="110"/>
    </row>
    <row r="61653" spans="9:10" x14ac:dyDescent="0.25">
      <c r="I61653" s="1"/>
      <c r="J61653" s="110"/>
    </row>
    <row r="61654" spans="9:10" x14ac:dyDescent="0.25">
      <c r="I61654" s="1"/>
      <c r="J61654" s="110"/>
    </row>
    <row r="61655" spans="9:10" x14ac:dyDescent="0.25">
      <c r="I61655" s="1"/>
      <c r="J61655" s="110"/>
    </row>
    <row r="61656" spans="9:10" x14ac:dyDescent="0.25">
      <c r="I61656" s="1"/>
      <c r="J61656" s="110"/>
    </row>
    <row r="61657" spans="9:10" x14ac:dyDescent="0.25">
      <c r="I61657" s="1"/>
      <c r="J61657" s="110"/>
    </row>
    <row r="61658" spans="9:10" x14ac:dyDescent="0.25">
      <c r="I61658" s="1"/>
      <c r="J61658" s="110"/>
    </row>
    <row r="61659" spans="9:10" x14ac:dyDescent="0.25">
      <c r="I61659" s="1"/>
      <c r="J61659" s="110"/>
    </row>
    <row r="61660" spans="9:10" x14ac:dyDescent="0.25">
      <c r="I61660" s="1"/>
      <c r="J61660" s="110"/>
    </row>
    <row r="61661" spans="9:10" x14ac:dyDescent="0.25">
      <c r="I61661" s="1"/>
      <c r="J61661" s="110"/>
    </row>
    <row r="61662" spans="9:10" x14ac:dyDescent="0.25">
      <c r="I61662" s="1"/>
      <c r="J61662" s="110"/>
    </row>
    <row r="61663" spans="9:10" x14ac:dyDescent="0.25">
      <c r="I61663" s="1"/>
      <c r="J61663" s="110"/>
    </row>
    <row r="61664" spans="9:10" x14ac:dyDescent="0.25">
      <c r="I61664" s="1"/>
      <c r="J61664" s="110"/>
    </row>
    <row r="61665" spans="9:10" x14ac:dyDescent="0.25">
      <c r="I61665" s="1"/>
      <c r="J61665" s="110"/>
    </row>
    <row r="61666" spans="9:10" x14ac:dyDescent="0.25">
      <c r="I61666" s="1"/>
      <c r="J61666" s="110"/>
    </row>
    <row r="61667" spans="9:10" x14ac:dyDescent="0.25">
      <c r="I61667" s="1"/>
      <c r="J61667" s="110"/>
    </row>
    <row r="61668" spans="9:10" x14ac:dyDescent="0.25">
      <c r="I61668" s="1"/>
      <c r="J61668" s="110"/>
    </row>
    <row r="61669" spans="9:10" x14ac:dyDescent="0.25">
      <c r="I61669" s="1"/>
      <c r="J61669" s="110"/>
    </row>
    <row r="61670" spans="9:10" x14ac:dyDescent="0.25">
      <c r="I61670" s="1"/>
      <c r="J61670" s="110"/>
    </row>
    <row r="61671" spans="9:10" x14ac:dyDescent="0.25">
      <c r="I61671" s="1"/>
      <c r="J61671" s="110"/>
    </row>
    <row r="61672" spans="9:10" x14ac:dyDescent="0.25">
      <c r="I61672" s="1"/>
      <c r="J61672" s="110"/>
    </row>
    <row r="61673" spans="9:10" x14ac:dyDescent="0.25">
      <c r="I61673" s="1"/>
      <c r="J61673" s="110"/>
    </row>
    <row r="61674" spans="9:10" x14ac:dyDescent="0.25">
      <c r="I61674" s="1"/>
      <c r="J61674" s="110"/>
    </row>
    <row r="61675" spans="9:10" x14ac:dyDescent="0.25">
      <c r="I61675" s="1"/>
      <c r="J61675" s="110"/>
    </row>
    <row r="61676" spans="9:10" x14ac:dyDescent="0.25">
      <c r="I61676" s="1"/>
      <c r="J61676" s="110"/>
    </row>
    <row r="61677" spans="9:10" x14ac:dyDescent="0.25">
      <c r="I61677" s="1"/>
      <c r="J61677" s="110"/>
    </row>
    <row r="61678" spans="9:10" x14ac:dyDescent="0.25">
      <c r="I61678" s="1"/>
      <c r="J61678" s="110"/>
    </row>
    <row r="61679" spans="9:10" x14ac:dyDescent="0.25">
      <c r="I61679" s="1"/>
      <c r="J61679" s="110"/>
    </row>
    <row r="61680" spans="9:10" x14ac:dyDescent="0.25">
      <c r="I61680" s="1"/>
      <c r="J61680" s="110"/>
    </row>
    <row r="61681" spans="9:10" x14ac:dyDescent="0.25">
      <c r="I61681" s="1"/>
      <c r="J61681" s="110"/>
    </row>
    <row r="61682" spans="9:10" x14ac:dyDescent="0.25">
      <c r="I61682" s="1"/>
      <c r="J61682" s="110"/>
    </row>
    <row r="61683" spans="9:10" x14ac:dyDescent="0.25">
      <c r="I61683" s="1"/>
      <c r="J61683" s="110"/>
    </row>
    <row r="61684" spans="9:10" x14ac:dyDescent="0.25">
      <c r="I61684" s="1"/>
      <c r="J61684" s="110"/>
    </row>
    <row r="61685" spans="9:10" x14ac:dyDescent="0.25">
      <c r="I61685" s="1"/>
      <c r="J61685" s="110"/>
    </row>
    <row r="61686" spans="9:10" x14ac:dyDescent="0.25">
      <c r="I61686" s="1"/>
      <c r="J61686" s="110"/>
    </row>
    <row r="61687" spans="9:10" x14ac:dyDescent="0.25">
      <c r="I61687" s="1"/>
      <c r="J61687" s="110"/>
    </row>
    <row r="61688" spans="9:10" x14ac:dyDescent="0.25">
      <c r="I61688" s="1"/>
      <c r="J61688" s="110"/>
    </row>
    <row r="61689" spans="9:10" x14ac:dyDescent="0.25">
      <c r="I61689" s="1"/>
      <c r="J61689" s="110"/>
    </row>
    <row r="61690" spans="9:10" x14ac:dyDescent="0.25">
      <c r="I61690" s="1"/>
      <c r="J61690" s="110"/>
    </row>
    <row r="61691" spans="9:10" x14ac:dyDescent="0.25">
      <c r="I61691" s="1"/>
      <c r="J61691" s="110"/>
    </row>
    <row r="61692" spans="9:10" x14ac:dyDescent="0.25">
      <c r="I61692" s="1"/>
      <c r="J61692" s="110"/>
    </row>
    <row r="61693" spans="9:10" x14ac:dyDescent="0.25">
      <c r="I61693" s="1"/>
      <c r="J61693" s="110"/>
    </row>
    <row r="61694" spans="9:10" x14ac:dyDescent="0.25">
      <c r="I61694" s="1"/>
      <c r="J61694" s="110"/>
    </row>
    <row r="61695" spans="9:10" x14ac:dyDescent="0.25">
      <c r="I61695" s="1"/>
      <c r="J61695" s="110"/>
    </row>
    <row r="61696" spans="9:10" x14ac:dyDescent="0.25">
      <c r="I61696" s="1"/>
      <c r="J61696" s="110"/>
    </row>
    <row r="61697" spans="9:10" x14ac:dyDescent="0.25">
      <c r="I61697" s="1"/>
      <c r="J61697" s="110"/>
    </row>
    <row r="61698" spans="9:10" x14ac:dyDescent="0.25">
      <c r="I61698" s="1"/>
      <c r="J61698" s="110"/>
    </row>
    <row r="61699" spans="9:10" x14ac:dyDescent="0.25">
      <c r="I61699" s="1"/>
      <c r="J61699" s="110"/>
    </row>
    <row r="61700" spans="9:10" x14ac:dyDescent="0.25">
      <c r="I61700" s="1"/>
      <c r="J61700" s="110"/>
    </row>
    <row r="61701" spans="9:10" x14ac:dyDescent="0.25">
      <c r="I61701" s="1"/>
      <c r="J61701" s="110"/>
    </row>
    <row r="61702" spans="9:10" x14ac:dyDescent="0.25">
      <c r="I61702" s="1"/>
      <c r="J61702" s="110"/>
    </row>
    <row r="61703" spans="9:10" x14ac:dyDescent="0.25">
      <c r="I61703" s="1"/>
      <c r="J61703" s="110"/>
    </row>
    <row r="61704" spans="9:10" x14ac:dyDescent="0.25">
      <c r="I61704" s="1"/>
      <c r="J61704" s="110"/>
    </row>
    <row r="61705" spans="9:10" x14ac:dyDescent="0.25">
      <c r="I61705" s="1"/>
      <c r="J61705" s="110"/>
    </row>
    <row r="61706" spans="9:10" x14ac:dyDescent="0.25">
      <c r="I61706" s="1"/>
      <c r="J61706" s="110"/>
    </row>
    <row r="61707" spans="9:10" x14ac:dyDescent="0.25">
      <c r="I61707" s="1"/>
      <c r="J61707" s="110"/>
    </row>
    <row r="61708" spans="9:10" x14ac:dyDescent="0.25">
      <c r="I61708" s="1"/>
      <c r="J61708" s="110"/>
    </row>
    <row r="61709" spans="9:10" x14ac:dyDescent="0.25">
      <c r="I61709" s="1"/>
      <c r="J61709" s="110"/>
    </row>
    <row r="61710" spans="9:10" x14ac:dyDescent="0.25">
      <c r="I61710" s="1"/>
      <c r="J61710" s="110"/>
    </row>
    <row r="61711" spans="9:10" x14ac:dyDescent="0.25">
      <c r="I61711" s="1"/>
      <c r="J61711" s="110"/>
    </row>
    <row r="61712" spans="9:10" x14ac:dyDescent="0.25">
      <c r="I61712" s="1"/>
      <c r="J61712" s="110"/>
    </row>
    <row r="61713" spans="9:10" x14ac:dyDescent="0.25">
      <c r="I61713" s="1"/>
      <c r="J61713" s="110"/>
    </row>
    <row r="61714" spans="9:10" x14ac:dyDescent="0.25">
      <c r="I61714" s="1"/>
      <c r="J61714" s="110"/>
    </row>
    <row r="61715" spans="9:10" x14ac:dyDescent="0.25">
      <c r="I61715" s="1"/>
      <c r="J61715" s="110"/>
    </row>
    <row r="61716" spans="9:10" x14ac:dyDescent="0.25">
      <c r="I61716" s="1"/>
      <c r="J61716" s="110"/>
    </row>
    <row r="61717" spans="9:10" x14ac:dyDescent="0.25">
      <c r="I61717" s="1"/>
      <c r="J61717" s="110"/>
    </row>
    <row r="61718" spans="9:10" x14ac:dyDescent="0.25">
      <c r="I61718" s="1"/>
      <c r="J61718" s="110"/>
    </row>
    <row r="61719" spans="9:10" x14ac:dyDescent="0.25">
      <c r="I61719" s="1"/>
      <c r="J61719" s="110"/>
    </row>
    <row r="61720" spans="9:10" x14ac:dyDescent="0.25">
      <c r="I61720" s="1"/>
      <c r="J61720" s="110"/>
    </row>
    <row r="61721" spans="9:10" x14ac:dyDescent="0.25">
      <c r="I61721" s="1"/>
      <c r="J61721" s="110"/>
    </row>
    <row r="61722" spans="9:10" x14ac:dyDescent="0.25">
      <c r="I61722" s="1"/>
      <c r="J61722" s="110"/>
    </row>
    <row r="61723" spans="9:10" x14ac:dyDescent="0.25">
      <c r="I61723" s="1"/>
      <c r="J61723" s="110"/>
    </row>
    <row r="61724" spans="9:10" x14ac:dyDescent="0.25">
      <c r="I61724" s="1"/>
      <c r="J61724" s="110"/>
    </row>
    <row r="61725" spans="9:10" x14ac:dyDescent="0.25">
      <c r="I61725" s="1"/>
      <c r="J61725" s="110"/>
    </row>
    <row r="61726" spans="9:10" x14ac:dyDescent="0.25">
      <c r="I61726" s="1"/>
      <c r="J61726" s="110"/>
    </row>
    <row r="61727" spans="9:10" x14ac:dyDescent="0.25">
      <c r="I61727" s="1"/>
      <c r="J61727" s="110"/>
    </row>
    <row r="61728" spans="9:10" x14ac:dyDescent="0.25">
      <c r="I61728" s="1"/>
      <c r="J61728" s="110"/>
    </row>
    <row r="61729" spans="9:10" x14ac:dyDescent="0.25">
      <c r="I61729" s="1"/>
      <c r="J61729" s="110"/>
    </row>
    <row r="61730" spans="9:10" x14ac:dyDescent="0.25">
      <c r="I61730" s="1"/>
      <c r="J61730" s="110"/>
    </row>
    <row r="61731" spans="9:10" x14ac:dyDescent="0.25">
      <c r="I61731" s="1"/>
      <c r="J61731" s="110"/>
    </row>
    <row r="61732" spans="9:10" x14ac:dyDescent="0.25">
      <c r="I61732" s="1"/>
      <c r="J61732" s="110"/>
    </row>
    <row r="61733" spans="9:10" x14ac:dyDescent="0.25">
      <c r="I61733" s="1"/>
      <c r="J61733" s="110"/>
    </row>
    <row r="61734" spans="9:10" x14ac:dyDescent="0.25">
      <c r="I61734" s="1"/>
      <c r="J61734" s="110"/>
    </row>
    <row r="61735" spans="9:10" x14ac:dyDescent="0.25">
      <c r="I61735" s="1"/>
      <c r="J61735" s="110"/>
    </row>
    <row r="61736" spans="9:10" x14ac:dyDescent="0.25">
      <c r="I61736" s="1"/>
      <c r="J61736" s="110"/>
    </row>
    <row r="61737" spans="9:10" x14ac:dyDescent="0.25">
      <c r="I61737" s="1"/>
      <c r="J61737" s="110"/>
    </row>
    <row r="61738" spans="9:10" x14ac:dyDescent="0.25">
      <c r="I61738" s="1"/>
      <c r="J61738" s="110"/>
    </row>
    <row r="61739" spans="9:10" x14ac:dyDescent="0.25">
      <c r="I61739" s="1"/>
      <c r="J61739" s="110"/>
    </row>
    <row r="61740" spans="9:10" x14ac:dyDescent="0.25">
      <c r="I61740" s="1"/>
      <c r="J61740" s="110"/>
    </row>
    <row r="61741" spans="9:10" x14ac:dyDescent="0.25">
      <c r="I61741" s="1"/>
      <c r="J61741" s="110"/>
    </row>
    <row r="61742" spans="9:10" x14ac:dyDescent="0.25">
      <c r="I61742" s="1"/>
      <c r="J61742" s="110"/>
    </row>
    <row r="61743" spans="9:10" x14ac:dyDescent="0.25">
      <c r="I61743" s="1"/>
      <c r="J61743" s="110"/>
    </row>
    <row r="61744" spans="9:10" x14ac:dyDescent="0.25">
      <c r="I61744" s="1"/>
      <c r="J61744" s="110"/>
    </row>
    <row r="61745" spans="9:10" x14ac:dyDescent="0.25">
      <c r="I61745" s="1"/>
      <c r="J61745" s="110"/>
    </row>
    <row r="61746" spans="9:10" x14ac:dyDescent="0.25">
      <c r="I61746" s="1"/>
      <c r="J61746" s="110"/>
    </row>
    <row r="61747" spans="9:10" x14ac:dyDescent="0.25">
      <c r="I61747" s="1"/>
      <c r="J61747" s="110"/>
    </row>
    <row r="61748" spans="9:10" x14ac:dyDescent="0.25">
      <c r="I61748" s="1"/>
      <c r="J61748" s="110"/>
    </row>
    <row r="61749" spans="9:10" x14ac:dyDescent="0.25">
      <c r="I61749" s="1"/>
      <c r="J61749" s="110"/>
    </row>
    <row r="61750" spans="9:10" x14ac:dyDescent="0.25">
      <c r="I61750" s="1"/>
      <c r="J61750" s="110"/>
    </row>
    <row r="61751" spans="9:10" x14ac:dyDescent="0.25">
      <c r="I61751" s="1"/>
      <c r="J61751" s="110"/>
    </row>
    <row r="61752" spans="9:10" x14ac:dyDescent="0.25">
      <c r="I61752" s="1"/>
      <c r="J61752" s="110"/>
    </row>
    <row r="61753" spans="9:10" x14ac:dyDescent="0.25">
      <c r="I61753" s="1"/>
      <c r="J61753" s="110"/>
    </row>
    <row r="61754" spans="9:10" x14ac:dyDescent="0.25">
      <c r="I61754" s="1"/>
      <c r="J61754" s="110"/>
    </row>
    <row r="61755" spans="9:10" x14ac:dyDescent="0.25">
      <c r="I61755" s="1"/>
      <c r="J61755" s="110"/>
    </row>
    <row r="61756" spans="9:10" x14ac:dyDescent="0.25">
      <c r="I61756" s="1"/>
      <c r="J61756" s="110"/>
    </row>
    <row r="61757" spans="9:10" x14ac:dyDescent="0.25">
      <c r="I61757" s="1"/>
      <c r="J61757" s="110"/>
    </row>
    <row r="61758" spans="9:10" x14ac:dyDescent="0.25">
      <c r="I61758" s="1"/>
      <c r="J61758" s="110"/>
    </row>
    <row r="61759" spans="9:10" x14ac:dyDescent="0.25">
      <c r="I61759" s="1"/>
      <c r="J61759" s="110"/>
    </row>
    <row r="61760" spans="9:10" x14ac:dyDescent="0.25">
      <c r="I61760" s="1"/>
      <c r="J61760" s="110"/>
    </row>
    <row r="61761" spans="9:10" x14ac:dyDescent="0.25">
      <c r="I61761" s="1"/>
      <c r="J61761" s="110"/>
    </row>
    <row r="61762" spans="9:10" x14ac:dyDescent="0.25">
      <c r="I61762" s="1"/>
      <c r="J61762" s="110"/>
    </row>
    <row r="61763" spans="9:10" x14ac:dyDescent="0.25">
      <c r="I61763" s="1"/>
      <c r="J61763" s="110"/>
    </row>
    <row r="61764" spans="9:10" x14ac:dyDescent="0.25">
      <c r="I61764" s="1"/>
      <c r="J61764" s="110"/>
    </row>
    <row r="61765" spans="9:10" x14ac:dyDescent="0.25">
      <c r="I61765" s="1"/>
      <c r="J61765" s="110"/>
    </row>
    <row r="61766" spans="9:10" x14ac:dyDescent="0.25">
      <c r="I61766" s="1"/>
      <c r="J61766" s="110"/>
    </row>
    <row r="61767" spans="9:10" x14ac:dyDescent="0.25">
      <c r="I61767" s="1"/>
      <c r="J61767" s="110"/>
    </row>
    <row r="61768" spans="9:10" x14ac:dyDescent="0.25">
      <c r="I61768" s="1"/>
      <c r="J61768" s="110"/>
    </row>
    <row r="61769" spans="9:10" x14ac:dyDescent="0.25">
      <c r="I61769" s="1"/>
      <c r="J61769" s="110"/>
    </row>
    <row r="61770" spans="9:10" x14ac:dyDescent="0.25">
      <c r="I61770" s="1"/>
      <c r="J61770" s="110"/>
    </row>
    <row r="61771" spans="9:10" x14ac:dyDescent="0.25">
      <c r="I61771" s="1"/>
      <c r="J61771" s="110"/>
    </row>
    <row r="61772" spans="9:10" x14ac:dyDescent="0.25">
      <c r="I61772" s="1"/>
      <c r="J61772" s="110"/>
    </row>
    <row r="61773" spans="9:10" x14ac:dyDescent="0.25">
      <c r="I61773" s="1"/>
      <c r="J61773" s="110"/>
    </row>
    <row r="61774" spans="9:10" x14ac:dyDescent="0.25">
      <c r="I61774" s="1"/>
      <c r="J61774" s="110"/>
    </row>
    <row r="61775" spans="9:10" x14ac:dyDescent="0.25">
      <c r="I61775" s="1"/>
      <c r="J61775" s="110"/>
    </row>
    <row r="61776" spans="9:10" x14ac:dyDescent="0.25">
      <c r="I61776" s="1"/>
      <c r="J61776" s="110"/>
    </row>
    <row r="61777" spans="9:10" x14ac:dyDescent="0.25">
      <c r="I61777" s="1"/>
      <c r="J61777" s="110"/>
    </row>
    <row r="61778" spans="9:10" x14ac:dyDescent="0.25">
      <c r="I61778" s="1"/>
      <c r="J61778" s="110"/>
    </row>
    <row r="61779" spans="9:10" x14ac:dyDescent="0.25">
      <c r="I61779" s="1"/>
      <c r="J61779" s="110"/>
    </row>
    <row r="61780" spans="9:10" x14ac:dyDescent="0.25">
      <c r="I61780" s="1"/>
      <c r="J61780" s="110"/>
    </row>
    <row r="61781" spans="9:10" x14ac:dyDescent="0.25">
      <c r="I61781" s="1"/>
      <c r="J61781" s="110"/>
    </row>
    <row r="61782" spans="9:10" x14ac:dyDescent="0.25">
      <c r="I61782" s="1"/>
      <c r="J61782" s="110"/>
    </row>
    <row r="61783" spans="9:10" x14ac:dyDescent="0.25">
      <c r="I61783" s="1"/>
      <c r="J61783" s="110"/>
    </row>
    <row r="61784" spans="9:10" x14ac:dyDescent="0.25">
      <c r="I61784" s="1"/>
      <c r="J61784" s="110"/>
    </row>
    <row r="61785" spans="9:10" x14ac:dyDescent="0.25">
      <c r="I61785" s="1"/>
      <c r="J61785" s="110"/>
    </row>
    <row r="61786" spans="9:10" x14ac:dyDescent="0.25">
      <c r="I61786" s="1"/>
      <c r="J61786" s="110"/>
    </row>
    <row r="61787" spans="9:10" x14ac:dyDescent="0.25">
      <c r="I61787" s="1"/>
      <c r="J61787" s="110"/>
    </row>
    <row r="61788" spans="9:10" x14ac:dyDescent="0.25">
      <c r="I61788" s="1"/>
      <c r="J61788" s="110"/>
    </row>
    <row r="61789" spans="9:10" x14ac:dyDescent="0.25">
      <c r="I61789" s="1"/>
      <c r="J61789" s="110"/>
    </row>
    <row r="61790" spans="9:10" x14ac:dyDescent="0.25">
      <c r="I61790" s="1"/>
      <c r="J61790" s="110"/>
    </row>
    <row r="61791" spans="9:10" x14ac:dyDescent="0.25">
      <c r="I61791" s="1"/>
      <c r="J61791" s="110"/>
    </row>
    <row r="61792" spans="9:10" x14ac:dyDescent="0.25">
      <c r="I61792" s="1"/>
      <c r="J61792" s="110"/>
    </row>
    <row r="61793" spans="9:10" x14ac:dyDescent="0.25">
      <c r="I61793" s="1"/>
      <c r="J61793" s="110"/>
    </row>
    <row r="61794" spans="9:10" x14ac:dyDescent="0.25">
      <c r="I61794" s="1"/>
      <c r="J61794" s="110"/>
    </row>
    <row r="61795" spans="9:10" x14ac:dyDescent="0.25">
      <c r="I61795" s="1"/>
      <c r="J61795" s="110"/>
    </row>
    <row r="61796" spans="9:10" x14ac:dyDescent="0.25">
      <c r="I61796" s="1"/>
      <c r="J61796" s="110"/>
    </row>
    <row r="61797" spans="9:10" x14ac:dyDescent="0.25">
      <c r="I61797" s="1"/>
      <c r="J61797" s="110"/>
    </row>
    <row r="61798" spans="9:10" x14ac:dyDescent="0.25">
      <c r="I61798" s="1"/>
      <c r="J61798" s="110"/>
    </row>
    <row r="61799" spans="9:10" x14ac:dyDescent="0.25">
      <c r="I61799" s="1"/>
      <c r="J61799" s="110"/>
    </row>
    <row r="61800" spans="9:10" x14ac:dyDescent="0.25">
      <c r="I61800" s="1"/>
      <c r="J61800" s="110"/>
    </row>
    <row r="61801" spans="9:10" x14ac:dyDescent="0.25">
      <c r="I61801" s="1"/>
      <c r="J61801" s="110"/>
    </row>
    <row r="61802" spans="9:10" x14ac:dyDescent="0.25">
      <c r="I61802" s="1"/>
      <c r="J61802" s="110"/>
    </row>
    <row r="61803" spans="9:10" x14ac:dyDescent="0.25">
      <c r="I61803" s="1"/>
      <c r="J61803" s="110"/>
    </row>
    <row r="61804" spans="9:10" x14ac:dyDescent="0.25">
      <c r="I61804" s="1"/>
      <c r="J61804" s="110"/>
    </row>
    <row r="61805" spans="9:10" x14ac:dyDescent="0.25">
      <c r="I61805" s="1"/>
      <c r="J61805" s="110"/>
    </row>
    <row r="61806" spans="9:10" x14ac:dyDescent="0.25">
      <c r="I61806" s="1"/>
      <c r="J61806" s="110"/>
    </row>
    <row r="61807" spans="9:10" x14ac:dyDescent="0.25">
      <c r="I61807" s="1"/>
      <c r="J61807" s="110"/>
    </row>
    <row r="61808" spans="9:10" x14ac:dyDescent="0.25">
      <c r="I61808" s="1"/>
      <c r="J61808" s="110"/>
    </row>
    <row r="61809" spans="9:10" x14ac:dyDescent="0.25">
      <c r="I61809" s="1"/>
      <c r="J61809" s="110"/>
    </row>
    <row r="61810" spans="9:10" x14ac:dyDescent="0.25">
      <c r="I61810" s="1"/>
      <c r="J61810" s="110"/>
    </row>
    <row r="61811" spans="9:10" x14ac:dyDescent="0.25">
      <c r="I61811" s="1"/>
      <c r="J61811" s="110"/>
    </row>
    <row r="61812" spans="9:10" x14ac:dyDescent="0.25">
      <c r="I61812" s="1"/>
      <c r="J61812" s="110"/>
    </row>
    <row r="61813" spans="9:10" x14ac:dyDescent="0.25">
      <c r="I61813" s="1"/>
      <c r="J61813" s="110"/>
    </row>
    <row r="61814" spans="9:10" x14ac:dyDescent="0.25">
      <c r="I61814" s="1"/>
      <c r="J61814" s="110"/>
    </row>
    <row r="61815" spans="9:10" x14ac:dyDescent="0.25">
      <c r="I61815" s="1"/>
      <c r="J61815" s="110"/>
    </row>
    <row r="61816" spans="9:10" x14ac:dyDescent="0.25">
      <c r="I61816" s="1"/>
      <c r="J61816" s="110"/>
    </row>
    <row r="61817" spans="9:10" x14ac:dyDescent="0.25">
      <c r="I61817" s="1"/>
      <c r="J61817" s="110"/>
    </row>
    <row r="61818" spans="9:10" x14ac:dyDescent="0.25">
      <c r="I61818" s="1"/>
      <c r="J61818" s="110"/>
    </row>
    <row r="61819" spans="9:10" x14ac:dyDescent="0.25">
      <c r="I61819" s="1"/>
      <c r="J61819" s="110"/>
    </row>
    <row r="61820" spans="9:10" x14ac:dyDescent="0.25">
      <c r="I61820" s="1"/>
      <c r="J61820" s="110"/>
    </row>
    <row r="61821" spans="9:10" x14ac:dyDescent="0.25">
      <c r="I61821" s="1"/>
      <c r="J61821" s="110"/>
    </row>
    <row r="61822" spans="9:10" x14ac:dyDescent="0.25">
      <c r="I61822" s="1"/>
      <c r="J61822" s="110"/>
    </row>
    <row r="61823" spans="9:10" x14ac:dyDescent="0.25">
      <c r="I61823" s="1"/>
      <c r="J61823" s="110"/>
    </row>
    <row r="61824" spans="9:10" x14ac:dyDescent="0.25">
      <c r="I61824" s="1"/>
      <c r="J61824" s="110"/>
    </row>
    <row r="61825" spans="9:10" x14ac:dyDescent="0.25">
      <c r="I61825" s="1"/>
      <c r="J61825" s="110"/>
    </row>
    <row r="61826" spans="9:10" x14ac:dyDescent="0.25">
      <c r="I61826" s="1"/>
      <c r="J61826" s="110"/>
    </row>
    <row r="61827" spans="9:10" x14ac:dyDescent="0.25">
      <c r="I61827" s="1"/>
      <c r="J61827" s="110"/>
    </row>
    <row r="61828" spans="9:10" x14ac:dyDescent="0.25">
      <c r="I61828" s="1"/>
      <c r="J61828" s="110"/>
    </row>
    <row r="61829" spans="9:10" x14ac:dyDescent="0.25">
      <c r="I61829" s="1"/>
      <c r="J61829" s="110"/>
    </row>
    <row r="61830" spans="9:10" x14ac:dyDescent="0.25">
      <c r="I61830" s="1"/>
      <c r="J61830" s="110"/>
    </row>
    <row r="61831" spans="9:10" x14ac:dyDescent="0.25">
      <c r="I61831" s="1"/>
      <c r="J61831" s="110"/>
    </row>
    <row r="61832" spans="9:10" x14ac:dyDescent="0.25">
      <c r="I61832" s="1"/>
      <c r="J61832" s="110"/>
    </row>
    <row r="61833" spans="9:10" x14ac:dyDescent="0.25">
      <c r="I61833" s="1"/>
      <c r="J61833" s="110"/>
    </row>
    <row r="61834" spans="9:10" x14ac:dyDescent="0.25">
      <c r="I61834" s="1"/>
      <c r="J61834" s="110"/>
    </row>
    <row r="61835" spans="9:10" x14ac:dyDescent="0.25">
      <c r="I61835" s="1"/>
      <c r="J61835" s="110"/>
    </row>
    <row r="61836" spans="9:10" x14ac:dyDescent="0.25">
      <c r="I61836" s="1"/>
      <c r="J61836" s="110"/>
    </row>
    <row r="61837" spans="9:10" x14ac:dyDescent="0.25">
      <c r="I61837" s="1"/>
      <c r="J61837" s="110"/>
    </row>
    <row r="61838" spans="9:10" x14ac:dyDescent="0.25">
      <c r="I61838" s="1"/>
      <c r="J61838" s="110"/>
    </row>
    <row r="61839" spans="9:10" x14ac:dyDescent="0.25">
      <c r="I61839" s="1"/>
      <c r="J61839" s="110"/>
    </row>
    <row r="61840" spans="9:10" x14ac:dyDescent="0.25">
      <c r="I61840" s="1"/>
      <c r="J61840" s="110"/>
    </row>
    <row r="61841" spans="9:10" x14ac:dyDescent="0.25">
      <c r="I61841" s="1"/>
      <c r="J61841" s="110"/>
    </row>
    <row r="61842" spans="9:10" x14ac:dyDescent="0.25">
      <c r="I61842" s="1"/>
      <c r="J61842" s="110"/>
    </row>
    <row r="61843" spans="9:10" x14ac:dyDescent="0.25">
      <c r="I61843" s="1"/>
      <c r="J61843" s="110"/>
    </row>
    <row r="61844" spans="9:10" x14ac:dyDescent="0.25">
      <c r="I61844" s="1"/>
      <c r="J61844" s="110"/>
    </row>
    <row r="61845" spans="9:10" x14ac:dyDescent="0.25">
      <c r="I61845" s="1"/>
      <c r="J61845" s="110"/>
    </row>
    <row r="61846" spans="9:10" x14ac:dyDescent="0.25">
      <c r="I61846" s="1"/>
      <c r="J61846" s="110"/>
    </row>
    <row r="61847" spans="9:10" x14ac:dyDescent="0.25">
      <c r="I61847" s="1"/>
      <c r="J61847" s="110"/>
    </row>
    <row r="61848" spans="9:10" x14ac:dyDescent="0.25">
      <c r="I61848" s="1"/>
      <c r="J61848" s="110"/>
    </row>
    <row r="61849" spans="9:10" x14ac:dyDescent="0.25">
      <c r="I61849" s="1"/>
      <c r="J61849" s="110"/>
    </row>
    <row r="61850" spans="9:10" x14ac:dyDescent="0.25">
      <c r="I61850" s="1"/>
      <c r="J61850" s="110"/>
    </row>
    <row r="61851" spans="9:10" x14ac:dyDescent="0.25">
      <c r="I61851" s="1"/>
      <c r="J61851" s="110"/>
    </row>
    <row r="61852" spans="9:10" x14ac:dyDescent="0.25">
      <c r="I61852" s="1"/>
      <c r="J61852" s="110"/>
    </row>
    <row r="61853" spans="9:10" x14ac:dyDescent="0.25">
      <c r="I61853" s="1"/>
      <c r="J61853" s="110"/>
    </row>
    <row r="61854" spans="9:10" x14ac:dyDescent="0.25">
      <c r="I61854" s="1"/>
      <c r="J61854" s="110"/>
    </row>
    <row r="61855" spans="9:10" x14ac:dyDescent="0.25">
      <c r="I61855" s="1"/>
      <c r="J61855" s="110"/>
    </row>
    <row r="61856" spans="9:10" x14ac:dyDescent="0.25">
      <c r="I61856" s="1"/>
      <c r="J61856" s="110"/>
    </row>
    <row r="61857" spans="9:10" x14ac:dyDescent="0.25">
      <c r="I61857" s="1"/>
      <c r="J61857" s="110"/>
    </row>
    <row r="61858" spans="9:10" x14ac:dyDescent="0.25">
      <c r="I61858" s="1"/>
      <c r="J61858" s="110"/>
    </row>
    <row r="61859" spans="9:10" x14ac:dyDescent="0.25">
      <c r="I61859" s="1"/>
      <c r="J61859" s="110"/>
    </row>
    <row r="61860" spans="9:10" x14ac:dyDescent="0.25">
      <c r="I61860" s="1"/>
      <c r="J61860" s="110"/>
    </row>
    <row r="61861" spans="9:10" x14ac:dyDescent="0.25">
      <c r="I61861" s="1"/>
      <c r="J61861" s="110"/>
    </row>
    <row r="61862" spans="9:10" x14ac:dyDescent="0.25">
      <c r="I61862" s="1"/>
      <c r="J61862" s="110"/>
    </row>
    <row r="61863" spans="9:10" x14ac:dyDescent="0.25">
      <c r="I61863" s="1"/>
      <c r="J61863" s="110"/>
    </row>
    <row r="61864" spans="9:10" x14ac:dyDescent="0.25">
      <c r="I61864" s="1"/>
      <c r="J61864" s="110"/>
    </row>
    <row r="61865" spans="9:10" x14ac:dyDescent="0.25">
      <c r="I61865" s="1"/>
      <c r="J61865" s="110"/>
    </row>
    <row r="61866" spans="9:10" x14ac:dyDescent="0.25">
      <c r="I61866" s="1"/>
      <c r="J61866" s="110"/>
    </row>
    <row r="61867" spans="9:10" x14ac:dyDescent="0.25">
      <c r="I61867" s="1"/>
      <c r="J61867" s="110"/>
    </row>
    <row r="61868" spans="9:10" x14ac:dyDescent="0.25">
      <c r="I61868" s="1"/>
      <c r="J61868" s="110"/>
    </row>
    <row r="61869" spans="9:10" x14ac:dyDescent="0.25">
      <c r="I61869" s="1"/>
      <c r="J61869" s="110"/>
    </row>
    <row r="61870" spans="9:10" x14ac:dyDescent="0.25">
      <c r="I61870" s="1"/>
      <c r="J61870" s="110"/>
    </row>
    <row r="61871" spans="9:10" x14ac:dyDescent="0.25">
      <c r="I61871" s="1"/>
      <c r="J61871" s="110"/>
    </row>
    <row r="61872" spans="9:10" x14ac:dyDescent="0.25">
      <c r="I61872" s="1"/>
      <c r="J61872" s="110"/>
    </row>
    <row r="61873" spans="9:10" x14ac:dyDescent="0.25">
      <c r="I61873" s="1"/>
      <c r="J61873" s="110"/>
    </row>
    <row r="61874" spans="9:10" x14ac:dyDescent="0.25">
      <c r="I61874" s="1"/>
      <c r="J61874" s="110"/>
    </row>
    <row r="61875" spans="9:10" x14ac:dyDescent="0.25">
      <c r="I61875" s="1"/>
      <c r="J61875" s="110"/>
    </row>
    <row r="61876" spans="9:10" x14ac:dyDescent="0.25">
      <c r="I61876" s="1"/>
      <c r="J61876" s="110"/>
    </row>
    <row r="61877" spans="9:10" x14ac:dyDescent="0.25">
      <c r="I61877" s="1"/>
      <c r="J61877" s="110"/>
    </row>
    <row r="61878" spans="9:10" x14ac:dyDescent="0.25">
      <c r="I61878" s="1"/>
      <c r="J61878" s="110"/>
    </row>
    <row r="61879" spans="9:10" x14ac:dyDescent="0.25">
      <c r="I61879" s="1"/>
      <c r="J61879" s="110"/>
    </row>
    <row r="61880" spans="9:10" x14ac:dyDescent="0.25">
      <c r="I61880" s="1"/>
      <c r="J61880" s="110"/>
    </row>
    <row r="61881" spans="9:10" x14ac:dyDescent="0.25">
      <c r="I61881" s="1"/>
      <c r="J61881" s="110"/>
    </row>
    <row r="61882" spans="9:10" x14ac:dyDescent="0.25">
      <c r="I61882" s="1"/>
      <c r="J61882" s="110"/>
    </row>
    <row r="61883" spans="9:10" x14ac:dyDescent="0.25">
      <c r="I61883" s="1"/>
      <c r="J61883" s="110"/>
    </row>
    <row r="61884" spans="9:10" x14ac:dyDescent="0.25">
      <c r="I61884" s="1"/>
      <c r="J61884" s="110"/>
    </row>
    <row r="61885" spans="9:10" x14ac:dyDescent="0.25">
      <c r="I61885" s="1"/>
      <c r="J61885" s="110"/>
    </row>
    <row r="61886" spans="9:10" x14ac:dyDescent="0.25">
      <c r="I61886" s="1"/>
      <c r="J61886" s="110"/>
    </row>
    <row r="61887" spans="9:10" x14ac:dyDescent="0.25">
      <c r="I61887" s="1"/>
      <c r="J61887" s="110"/>
    </row>
    <row r="61888" spans="9:10" x14ac:dyDescent="0.25">
      <c r="I61888" s="1"/>
      <c r="J61888" s="110"/>
    </row>
    <row r="61889" spans="9:10" x14ac:dyDescent="0.25">
      <c r="I61889" s="1"/>
      <c r="J61889" s="110"/>
    </row>
    <row r="61890" spans="9:10" x14ac:dyDescent="0.25">
      <c r="I61890" s="1"/>
      <c r="J61890" s="110"/>
    </row>
    <row r="61891" spans="9:10" x14ac:dyDescent="0.25">
      <c r="I61891" s="1"/>
      <c r="J61891" s="110"/>
    </row>
    <row r="61892" spans="9:10" x14ac:dyDescent="0.25">
      <c r="I61892" s="1"/>
      <c r="J61892" s="110"/>
    </row>
    <row r="61893" spans="9:10" x14ac:dyDescent="0.25">
      <c r="I61893" s="1"/>
      <c r="J61893" s="110"/>
    </row>
    <row r="61894" spans="9:10" x14ac:dyDescent="0.25">
      <c r="I61894" s="1"/>
      <c r="J61894" s="110"/>
    </row>
    <row r="61895" spans="9:10" x14ac:dyDescent="0.25">
      <c r="I61895" s="1"/>
      <c r="J61895" s="110"/>
    </row>
    <row r="61896" spans="9:10" x14ac:dyDescent="0.25">
      <c r="I61896" s="1"/>
      <c r="J61896" s="110"/>
    </row>
    <row r="61897" spans="9:10" x14ac:dyDescent="0.25">
      <c r="I61897" s="1"/>
      <c r="J61897" s="110"/>
    </row>
    <row r="61898" spans="9:10" x14ac:dyDescent="0.25">
      <c r="I61898" s="1"/>
      <c r="J61898" s="110"/>
    </row>
    <row r="61899" spans="9:10" x14ac:dyDescent="0.25">
      <c r="I61899" s="1"/>
      <c r="J61899" s="110"/>
    </row>
    <row r="61900" spans="9:10" x14ac:dyDescent="0.25">
      <c r="I61900" s="1"/>
      <c r="J61900" s="110"/>
    </row>
    <row r="61901" spans="9:10" x14ac:dyDescent="0.25">
      <c r="I61901" s="1"/>
      <c r="J61901" s="110"/>
    </row>
    <row r="61902" spans="9:10" x14ac:dyDescent="0.25">
      <c r="I61902" s="1"/>
      <c r="J61902" s="110"/>
    </row>
    <row r="61903" spans="9:10" x14ac:dyDescent="0.25">
      <c r="I61903" s="1"/>
      <c r="J61903" s="110"/>
    </row>
    <row r="61904" spans="9:10" x14ac:dyDescent="0.25">
      <c r="I61904" s="1"/>
      <c r="J61904" s="110"/>
    </row>
    <row r="61905" spans="9:10" x14ac:dyDescent="0.25">
      <c r="I61905" s="1"/>
      <c r="J61905" s="110"/>
    </row>
    <row r="61906" spans="9:10" x14ac:dyDescent="0.25">
      <c r="I61906" s="1"/>
      <c r="J61906" s="110"/>
    </row>
    <row r="61907" spans="9:10" x14ac:dyDescent="0.25">
      <c r="I61907" s="1"/>
      <c r="J61907" s="110"/>
    </row>
    <row r="61908" spans="9:10" x14ac:dyDescent="0.25">
      <c r="I61908" s="1"/>
      <c r="J61908" s="110"/>
    </row>
    <row r="61909" spans="9:10" x14ac:dyDescent="0.25">
      <c r="I61909" s="1"/>
      <c r="J61909" s="110"/>
    </row>
    <row r="61910" spans="9:10" x14ac:dyDescent="0.25">
      <c r="I61910" s="1"/>
      <c r="J61910" s="110"/>
    </row>
    <row r="61911" spans="9:10" x14ac:dyDescent="0.25">
      <c r="I61911" s="1"/>
      <c r="J61911" s="110"/>
    </row>
    <row r="61912" spans="9:10" x14ac:dyDescent="0.25">
      <c r="I61912" s="1"/>
      <c r="J61912" s="110"/>
    </row>
    <row r="61913" spans="9:10" x14ac:dyDescent="0.25">
      <c r="I61913" s="1"/>
      <c r="J61913" s="110"/>
    </row>
    <row r="61914" spans="9:10" x14ac:dyDescent="0.25">
      <c r="I61914" s="1"/>
      <c r="J61914" s="110"/>
    </row>
    <row r="61915" spans="9:10" x14ac:dyDescent="0.25">
      <c r="I61915" s="1"/>
      <c r="J61915" s="110"/>
    </row>
    <row r="61916" spans="9:10" x14ac:dyDescent="0.25">
      <c r="I61916" s="1"/>
      <c r="J61916" s="110"/>
    </row>
    <row r="61917" spans="9:10" x14ac:dyDescent="0.25">
      <c r="I61917" s="1"/>
      <c r="J61917" s="110"/>
    </row>
    <row r="61918" spans="9:10" x14ac:dyDescent="0.25">
      <c r="I61918" s="1"/>
      <c r="J61918" s="110"/>
    </row>
    <row r="61919" spans="9:10" x14ac:dyDescent="0.25">
      <c r="I61919" s="1"/>
      <c r="J61919" s="110"/>
    </row>
    <row r="61920" spans="9:10" x14ac:dyDescent="0.25">
      <c r="I61920" s="1"/>
      <c r="J61920" s="110"/>
    </row>
    <row r="61921" spans="9:10" x14ac:dyDescent="0.25">
      <c r="I61921" s="1"/>
      <c r="J61921" s="110"/>
    </row>
    <row r="61922" spans="9:10" x14ac:dyDescent="0.25">
      <c r="I61922" s="1"/>
      <c r="J61922" s="110"/>
    </row>
    <row r="61923" spans="9:10" x14ac:dyDescent="0.25">
      <c r="I61923" s="1"/>
      <c r="J61923" s="110"/>
    </row>
    <row r="61924" spans="9:10" x14ac:dyDescent="0.25">
      <c r="I61924" s="1"/>
      <c r="J61924" s="110"/>
    </row>
    <row r="61925" spans="9:10" x14ac:dyDescent="0.25">
      <c r="I61925" s="1"/>
      <c r="J61925" s="110"/>
    </row>
    <row r="61926" spans="9:10" x14ac:dyDescent="0.25">
      <c r="I61926" s="1"/>
      <c r="J61926" s="110"/>
    </row>
    <row r="61927" spans="9:10" x14ac:dyDescent="0.25">
      <c r="I61927" s="1"/>
      <c r="J61927" s="110"/>
    </row>
    <row r="61928" spans="9:10" x14ac:dyDescent="0.25">
      <c r="I61928" s="1"/>
      <c r="J61928" s="110"/>
    </row>
    <row r="61929" spans="9:10" x14ac:dyDescent="0.25">
      <c r="I61929" s="1"/>
      <c r="J61929" s="110"/>
    </row>
    <row r="61930" spans="9:10" x14ac:dyDescent="0.25">
      <c r="I61930" s="1"/>
      <c r="J61930" s="110"/>
    </row>
    <row r="61931" spans="9:10" x14ac:dyDescent="0.25">
      <c r="I61931" s="1"/>
      <c r="J61931" s="110"/>
    </row>
    <row r="61932" spans="9:10" x14ac:dyDescent="0.25">
      <c r="I61932" s="1"/>
      <c r="J61932" s="110"/>
    </row>
    <row r="61933" spans="9:10" x14ac:dyDescent="0.25">
      <c r="I61933" s="1"/>
      <c r="J61933" s="110"/>
    </row>
    <row r="61934" spans="9:10" x14ac:dyDescent="0.25">
      <c r="I61934" s="1"/>
      <c r="J61934" s="110"/>
    </row>
    <row r="61935" spans="9:10" x14ac:dyDescent="0.25">
      <c r="I61935" s="1"/>
      <c r="J61935" s="110"/>
    </row>
    <row r="61936" spans="9:10" x14ac:dyDescent="0.25">
      <c r="I61936" s="1"/>
      <c r="J61936" s="110"/>
    </row>
    <row r="61937" spans="9:10" x14ac:dyDescent="0.25">
      <c r="I61937" s="1"/>
      <c r="J61937" s="110"/>
    </row>
    <row r="61938" spans="9:10" x14ac:dyDescent="0.25">
      <c r="I61938" s="1"/>
      <c r="J61938" s="110"/>
    </row>
    <row r="61939" spans="9:10" x14ac:dyDescent="0.25">
      <c r="I61939" s="1"/>
      <c r="J61939" s="110"/>
    </row>
    <row r="61940" spans="9:10" x14ac:dyDescent="0.25">
      <c r="I61940" s="1"/>
      <c r="J61940" s="110"/>
    </row>
    <row r="61941" spans="9:10" x14ac:dyDescent="0.25">
      <c r="I61941" s="1"/>
      <c r="J61941" s="110"/>
    </row>
    <row r="61942" spans="9:10" x14ac:dyDescent="0.25">
      <c r="I61942" s="1"/>
      <c r="J61942" s="110"/>
    </row>
    <row r="61943" spans="9:10" x14ac:dyDescent="0.25">
      <c r="I61943" s="1"/>
      <c r="J61943" s="110"/>
    </row>
    <row r="61944" spans="9:10" x14ac:dyDescent="0.25">
      <c r="I61944" s="1"/>
      <c r="J61944" s="110"/>
    </row>
    <row r="61945" spans="9:10" x14ac:dyDescent="0.25">
      <c r="I61945" s="1"/>
      <c r="J61945" s="110"/>
    </row>
    <row r="61946" spans="9:10" x14ac:dyDescent="0.25">
      <c r="I61946" s="1"/>
      <c r="J61946" s="110"/>
    </row>
    <row r="61947" spans="9:10" x14ac:dyDescent="0.25">
      <c r="I61947" s="1"/>
      <c r="J61947" s="110"/>
    </row>
    <row r="61948" spans="9:10" x14ac:dyDescent="0.25">
      <c r="I61948" s="1"/>
      <c r="J61948" s="110"/>
    </row>
    <row r="61949" spans="9:10" x14ac:dyDescent="0.25">
      <c r="I61949" s="1"/>
      <c r="J61949" s="110"/>
    </row>
    <row r="61950" spans="9:10" x14ac:dyDescent="0.25">
      <c r="I61950" s="1"/>
      <c r="J61950" s="110"/>
    </row>
    <row r="61951" spans="9:10" x14ac:dyDescent="0.25">
      <c r="I61951" s="1"/>
      <c r="J61951" s="110"/>
    </row>
    <row r="61952" spans="9:10" x14ac:dyDescent="0.25">
      <c r="I61952" s="1"/>
      <c r="J61952" s="110"/>
    </row>
    <row r="61953" spans="9:10" x14ac:dyDescent="0.25">
      <c r="I61953" s="1"/>
      <c r="J61953" s="110"/>
    </row>
    <row r="61954" spans="9:10" x14ac:dyDescent="0.25">
      <c r="I61954" s="1"/>
      <c r="J61954" s="110"/>
    </row>
    <row r="61955" spans="9:10" x14ac:dyDescent="0.25">
      <c r="I61955" s="1"/>
      <c r="J61955" s="110"/>
    </row>
    <row r="61956" spans="9:10" x14ac:dyDescent="0.25">
      <c r="I61956" s="1"/>
      <c r="J61956" s="110"/>
    </row>
    <row r="61957" spans="9:10" x14ac:dyDescent="0.25">
      <c r="I61957" s="1"/>
      <c r="J61957" s="110"/>
    </row>
    <row r="61958" spans="9:10" x14ac:dyDescent="0.25">
      <c r="I61958" s="1"/>
      <c r="J61958" s="110"/>
    </row>
    <row r="61959" spans="9:10" x14ac:dyDescent="0.25">
      <c r="I61959" s="1"/>
      <c r="J61959" s="110"/>
    </row>
    <row r="61960" spans="9:10" x14ac:dyDescent="0.25">
      <c r="I61960" s="1"/>
      <c r="J61960" s="110"/>
    </row>
    <row r="61961" spans="9:10" x14ac:dyDescent="0.25">
      <c r="I61961" s="1"/>
      <c r="J61961" s="110"/>
    </row>
    <row r="61962" spans="9:10" x14ac:dyDescent="0.25">
      <c r="I61962" s="1"/>
      <c r="J61962" s="110"/>
    </row>
    <row r="61963" spans="9:10" x14ac:dyDescent="0.25">
      <c r="I61963" s="1"/>
      <c r="J61963" s="110"/>
    </row>
    <row r="61964" spans="9:10" x14ac:dyDescent="0.25">
      <c r="I61964" s="1"/>
      <c r="J61964" s="110"/>
    </row>
    <row r="61965" spans="9:10" x14ac:dyDescent="0.25">
      <c r="I61965" s="1"/>
      <c r="J61965" s="110"/>
    </row>
    <row r="61966" spans="9:10" x14ac:dyDescent="0.25">
      <c r="I61966" s="1"/>
      <c r="J61966" s="110"/>
    </row>
    <row r="61967" spans="9:10" x14ac:dyDescent="0.25">
      <c r="I61967" s="1"/>
      <c r="J61967" s="110"/>
    </row>
    <row r="61968" spans="9:10" x14ac:dyDescent="0.25">
      <c r="I61968" s="1"/>
      <c r="J61968" s="110"/>
    </row>
    <row r="61969" spans="9:10" x14ac:dyDescent="0.25">
      <c r="I61969" s="1"/>
      <c r="J61969" s="110"/>
    </row>
    <row r="61970" spans="9:10" x14ac:dyDescent="0.25">
      <c r="I61970" s="1"/>
      <c r="J61970" s="110"/>
    </row>
    <row r="61971" spans="9:10" x14ac:dyDescent="0.25">
      <c r="I61971" s="1"/>
      <c r="J61971" s="110"/>
    </row>
    <row r="61972" spans="9:10" x14ac:dyDescent="0.25">
      <c r="I61972" s="1"/>
      <c r="J61972" s="110"/>
    </row>
    <row r="61973" spans="9:10" x14ac:dyDescent="0.25">
      <c r="I61973" s="1"/>
      <c r="J61973" s="110"/>
    </row>
    <row r="61974" spans="9:10" x14ac:dyDescent="0.25">
      <c r="I61974" s="1"/>
      <c r="J61974" s="110"/>
    </row>
    <row r="61975" spans="9:10" x14ac:dyDescent="0.25">
      <c r="I61975" s="1"/>
      <c r="J61975" s="110"/>
    </row>
    <row r="61976" spans="9:10" x14ac:dyDescent="0.25">
      <c r="I61976" s="1"/>
      <c r="J61976" s="110"/>
    </row>
    <row r="61977" spans="9:10" x14ac:dyDescent="0.25">
      <c r="I61977" s="1"/>
      <c r="J61977" s="110"/>
    </row>
    <row r="61978" spans="9:10" x14ac:dyDescent="0.25">
      <c r="I61978" s="1"/>
      <c r="J61978" s="110"/>
    </row>
    <row r="61979" spans="9:10" x14ac:dyDescent="0.25">
      <c r="I61979" s="1"/>
      <c r="J61979" s="110"/>
    </row>
    <row r="61980" spans="9:10" x14ac:dyDescent="0.25">
      <c r="I61980" s="1"/>
      <c r="J61980" s="110"/>
    </row>
    <row r="61981" spans="9:10" x14ac:dyDescent="0.25">
      <c r="I61981" s="1"/>
      <c r="J61981" s="110"/>
    </row>
    <row r="61982" spans="9:10" x14ac:dyDescent="0.25">
      <c r="I61982" s="1"/>
      <c r="J61982" s="110"/>
    </row>
    <row r="61983" spans="9:10" x14ac:dyDescent="0.25">
      <c r="I61983" s="1"/>
      <c r="J61983" s="110"/>
    </row>
    <row r="61984" spans="9:10" x14ac:dyDescent="0.25">
      <c r="I61984" s="1"/>
      <c r="J61984" s="110"/>
    </row>
    <row r="61985" spans="9:10" x14ac:dyDescent="0.25">
      <c r="I61985" s="1"/>
      <c r="J61985" s="110"/>
    </row>
    <row r="61986" spans="9:10" x14ac:dyDescent="0.25">
      <c r="I61986" s="1"/>
      <c r="J61986" s="110"/>
    </row>
    <row r="61987" spans="9:10" x14ac:dyDescent="0.25">
      <c r="I61987" s="1"/>
      <c r="J61987" s="110"/>
    </row>
    <row r="61988" spans="9:10" x14ac:dyDescent="0.25">
      <c r="I61988" s="1"/>
      <c r="J61988" s="110"/>
    </row>
    <row r="61989" spans="9:10" x14ac:dyDescent="0.25">
      <c r="I61989" s="1"/>
      <c r="J61989" s="110"/>
    </row>
    <row r="61990" spans="9:10" x14ac:dyDescent="0.25">
      <c r="I61990" s="1"/>
      <c r="J61990" s="110"/>
    </row>
    <row r="61991" spans="9:10" x14ac:dyDescent="0.25">
      <c r="I61991" s="1"/>
      <c r="J61991" s="110"/>
    </row>
    <row r="61992" spans="9:10" x14ac:dyDescent="0.25">
      <c r="I61992" s="1"/>
      <c r="J61992" s="110"/>
    </row>
    <row r="61993" spans="9:10" x14ac:dyDescent="0.25">
      <c r="I61993" s="1"/>
      <c r="J61993" s="110"/>
    </row>
    <row r="61994" spans="9:10" x14ac:dyDescent="0.25">
      <c r="I61994" s="1"/>
      <c r="J61994" s="110"/>
    </row>
    <row r="61995" spans="9:10" x14ac:dyDescent="0.25">
      <c r="I61995" s="1"/>
      <c r="J61995" s="110"/>
    </row>
    <row r="61996" spans="9:10" x14ac:dyDescent="0.25">
      <c r="I61996" s="1"/>
      <c r="J61996" s="110"/>
    </row>
    <row r="61997" spans="9:10" x14ac:dyDescent="0.25">
      <c r="I61997" s="1"/>
      <c r="J61997" s="110"/>
    </row>
    <row r="61998" spans="9:10" x14ac:dyDescent="0.25">
      <c r="I61998" s="1"/>
      <c r="J61998" s="110"/>
    </row>
    <row r="61999" spans="9:10" x14ac:dyDescent="0.25">
      <c r="I61999" s="1"/>
      <c r="J61999" s="110"/>
    </row>
    <row r="62000" spans="9:10" x14ac:dyDescent="0.25">
      <c r="I62000" s="1"/>
      <c r="J62000" s="110"/>
    </row>
    <row r="62001" spans="9:10" x14ac:dyDescent="0.25">
      <c r="I62001" s="1"/>
      <c r="J62001" s="110"/>
    </row>
    <row r="62002" spans="9:10" x14ac:dyDescent="0.25">
      <c r="I62002" s="1"/>
      <c r="J62002" s="110"/>
    </row>
    <row r="62003" spans="9:10" x14ac:dyDescent="0.25">
      <c r="I62003" s="1"/>
      <c r="J62003" s="110"/>
    </row>
    <row r="62004" spans="9:10" x14ac:dyDescent="0.25">
      <c r="I62004" s="1"/>
      <c r="J62004" s="110"/>
    </row>
    <row r="62005" spans="9:10" x14ac:dyDescent="0.25">
      <c r="I62005" s="1"/>
      <c r="J62005" s="110"/>
    </row>
    <row r="62006" spans="9:10" x14ac:dyDescent="0.25">
      <c r="I62006" s="1"/>
      <c r="J62006" s="110"/>
    </row>
    <row r="62007" spans="9:10" x14ac:dyDescent="0.25">
      <c r="I62007" s="1"/>
      <c r="J62007" s="110"/>
    </row>
    <row r="62008" spans="9:10" x14ac:dyDescent="0.25">
      <c r="I62008" s="1"/>
      <c r="J62008" s="110"/>
    </row>
    <row r="62009" spans="9:10" x14ac:dyDescent="0.25">
      <c r="I62009" s="1"/>
      <c r="J62009" s="110"/>
    </row>
    <row r="62010" spans="9:10" x14ac:dyDescent="0.25">
      <c r="I62010" s="1"/>
      <c r="J62010" s="110"/>
    </row>
    <row r="62011" spans="9:10" x14ac:dyDescent="0.25">
      <c r="I62011" s="1"/>
      <c r="J62011" s="110"/>
    </row>
    <row r="62012" spans="9:10" x14ac:dyDescent="0.25">
      <c r="I62012" s="1"/>
      <c r="J62012" s="110"/>
    </row>
    <row r="62013" spans="9:10" x14ac:dyDescent="0.25">
      <c r="I62013" s="1"/>
      <c r="J62013" s="110"/>
    </row>
    <row r="62014" spans="9:10" x14ac:dyDescent="0.25">
      <c r="I62014" s="1"/>
      <c r="J62014" s="110"/>
    </row>
    <row r="62015" spans="9:10" x14ac:dyDescent="0.25">
      <c r="I62015" s="1"/>
      <c r="J62015" s="110"/>
    </row>
    <row r="62016" spans="9:10" x14ac:dyDescent="0.25">
      <c r="I62016" s="1"/>
      <c r="J62016" s="110"/>
    </row>
    <row r="62017" spans="9:10" x14ac:dyDescent="0.25">
      <c r="I62017" s="1"/>
      <c r="J62017" s="110"/>
    </row>
    <row r="62018" spans="9:10" x14ac:dyDescent="0.25">
      <c r="I62018" s="1"/>
      <c r="J62018" s="110"/>
    </row>
    <row r="62019" spans="9:10" x14ac:dyDescent="0.25">
      <c r="I62019" s="1"/>
      <c r="J62019" s="110"/>
    </row>
    <row r="62020" spans="9:10" x14ac:dyDescent="0.25">
      <c r="I62020" s="1"/>
      <c r="J62020" s="110"/>
    </row>
    <row r="62021" spans="9:10" x14ac:dyDescent="0.25">
      <c r="I62021" s="1"/>
      <c r="J62021" s="110"/>
    </row>
    <row r="62022" spans="9:10" x14ac:dyDescent="0.25">
      <c r="I62022" s="1"/>
      <c r="J62022" s="110"/>
    </row>
    <row r="62023" spans="9:10" x14ac:dyDescent="0.25">
      <c r="I62023" s="1"/>
      <c r="J62023" s="110"/>
    </row>
    <row r="62024" spans="9:10" x14ac:dyDescent="0.25">
      <c r="I62024" s="1"/>
      <c r="J62024" s="110"/>
    </row>
    <row r="62025" spans="9:10" x14ac:dyDescent="0.25">
      <c r="I62025" s="1"/>
      <c r="J62025" s="110"/>
    </row>
    <row r="62026" spans="9:10" x14ac:dyDescent="0.25">
      <c r="I62026" s="1"/>
      <c r="J62026" s="110"/>
    </row>
    <row r="62027" spans="9:10" x14ac:dyDescent="0.25">
      <c r="I62027" s="1"/>
      <c r="J62027" s="110"/>
    </row>
    <row r="62028" spans="9:10" x14ac:dyDescent="0.25">
      <c r="I62028" s="1"/>
      <c r="J62028" s="110"/>
    </row>
    <row r="62029" spans="9:10" x14ac:dyDescent="0.25">
      <c r="I62029" s="1"/>
      <c r="J62029" s="110"/>
    </row>
    <row r="62030" spans="9:10" x14ac:dyDescent="0.25">
      <c r="I62030" s="1"/>
      <c r="J62030" s="110"/>
    </row>
    <row r="62031" spans="9:10" x14ac:dyDescent="0.25">
      <c r="I62031" s="1"/>
      <c r="J62031" s="110"/>
    </row>
    <row r="62032" spans="9:10" x14ac:dyDescent="0.25">
      <c r="I62032" s="1"/>
      <c r="J62032" s="110"/>
    </row>
    <row r="62033" spans="9:10" x14ac:dyDescent="0.25">
      <c r="I62033" s="1"/>
      <c r="J62033" s="110"/>
    </row>
    <row r="62034" spans="9:10" x14ac:dyDescent="0.25">
      <c r="I62034" s="1"/>
      <c r="J62034" s="110"/>
    </row>
    <row r="62035" spans="9:10" x14ac:dyDescent="0.25">
      <c r="I62035" s="1"/>
      <c r="J62035" s="110"/>
    </row>
    <row r="62036" spans="9:10" x14ac:dyDescent="0.25">
      <c r="I62036" s="1"/>
      <c r="J62036" s="110"/>
    </row>
    <row r="62037" spans="9:10" x14ac:dyDescent="0.25">
      <c r="I62037" s="1"/>
      <c r="J62037" s="110"/>
    </row>
    <row r="62038" spans="9:10" x14ac:dyDescent="0.25">
      <c r="I62038" s="1"/>
      <c r="J62038" s="110"/>
    </row>
    <row r="62039" spans="9:10" x14ac:dyDescent="0.25">
      <c r="I62039" s="1"/>
      <c r="J62039" s="110"/>
    </row>
    <row r="62040" spans="9:10" x14ac:dyDescent="0.25">
      <c r="I62040" s="1"/>
      <c r="J62040" s="110"/>
    </row>
    <row r="62041" spans="9:10" x14ac:dyDescent="0.25">
      <c r="I62041" s="1"/>
      <c r="J62041" s="110"/>
    </row>
    <row r="62042" spans="9:10" x14ac:dyDescent="0.25">
      <c r="I62042" s="1"/>
      <c r="J62042" s="110"/>
    </row>
    <row r="62043" spans="9:10" x14ac:dyDescent="0.25">
      <c r="I62043" s="1"/>
      <c r="J62043" s="110"/>
    </row>
    <row r="62044" spans="9:10" x14ac:dyDescent="0.25">
      <c r="I62044" s="1"/>
      <c r="J62044" s="110"/>
    </row>
    <row r="62045" spans="9:10" x14ac:dyDescent="0.25">
      <c r="I62045" s="1"/>
      <c r="J62045" s="110"/>
    </row>
    <row r="62046" spans="9:10" x14ac:dyDescent="0.25">
      <c r="I62046" s="1"/>
      <c r="J62046" s="110"/>
    </row>
    <row r="62047" spans="9:10" x14ac:dyDescent="0.25">
      <c r="I62047" s="1"/>
      <c r="J62047" s="110"/>
    </row>
    <row r="62048" spans="9:10" x14ac:dyDescent="0.25">
      <c r="I62048" s="1"/>
      <c r="J62048" s="110"/>
    </row>
    <row r="62049" spans="9:10" x14ac:dyDescent="0.25">
      <c r="I62049" s="1"/>
      <c r="J62049" s="110"/>
    </row>
    <row r="62050" spans="9:10" x14ac:dyDescent="0.25">
      <c r="I62050" s="1"/>
      <c r="J62050" s="110"/>
    </row>
    <row r="62051" spans="9:10" x14ac:dyDescent="0.25">
      <c r="I62051" s="1"/>
      <c r="J62051" s="110"/>
    </row>
    <row r="62052" spans="9:10" x14ac:dyDescent="0.25">
      <c r="I62052" s="1"/>
      <c r="J62052" s="110"/>
    </row>
    <row r="62053" spans="9:10" x14ac:dyDescent="0.25">
      <c r="I62053" s="1"/>
      <c r="J62053" s="110"/>
    </row>
    <row r="62054" spans="9:10" x14ac:dyDescent="0.25">
      <c r="I62054" s="1"/>
      <c r="J62054" s="110"/>
    </row>
    <row r="62055" spans="9:10" x14ac:dyDescent="0.25">
      <c r="I62055" s="1"/>
      <c r="J62055" s="110"/>
    </row>
    <row r="62056" spans="9:10" x14ac:dyDescent="0.25">
      <c r="I62056" s="1"/>
      <c r="J62056" s="110"/>
    </row>
    <row r="62057" spans="9:10" x14ac:dyDescent="0.25">
      <c r="I62057" s="1"/>
      <c r="J62057" s="110"/>
    </row>
    <row r="62058" spans="9:10" x14ac:dyDescent="0.25">
      <c r="I62058" s="1"/>
      <c r="J62058" s="110"/>
    </row>
    <row r="62059" spans="9:10" x14ac:dyDescent="0.25">
      <c r="I62059" s="1"/>
      <c r="J62059" s="110"/>
    </row>
    <row r="62060" spans="9:10" x14ac:dyDescent="0.25">
      <c r="I62060" s="1"/>
      <c r="J62060" s="110"/>
    </row>
    <row r="62061" spans="9:10" x14ac:dyDescent="0.25">
      <c r="I62061" s="1"/>
      <c r="J62061" s="110"/>
    </row>
    <row r="62062" spans="9:10" x14ac:dyDescent="0.25">
      <c r="I62062" s="1"/>
      <c r="J62062" s="110"/>
    </row>
    <row r="62063" spans="9:10" x14ac:dyDescent="0.25">
      <c r="I62063" s="1"/>
      <c r="J62063" s="110"/>
    </row>
    <row r="62064" spans="9:10" x14ac:dyDescent="0.25">
      <c r="I62064" s="1"/>
      <c r="J62064" s="110"/>
    </row>
    <row r="62065" spans="9:10" x14ac:dyDescent="0.25">
      <c r="I62065" s="1"/>
      <c r="J62065" s="110"/>
    </row>
    <row r="62066" spans="9:10" x14ac:dyDescent="0.25">
      <c r="I62066" s="1"/>
      <c r="J62066" s="110"/>
    </row>
    <row r="62067" spans="9:10" x14ac:dyDescent="0.25">
      <c r="I62067" s="1"/>
      <c r="J62067" s="110"/>
    </row>
    <row r="62068" spans="9:10" x14ac:dyDescent="0.25">
      <c r="I62068" s="1"/>
      <c r="J62068" s="110"/>
    </row>
    <row r="62069" spans="9:10" x14ac:dyDescent="0.25">
      <c r="I62069" s="1"/>
      <c r="J62069" s="110"/>
    </row>
    <row r="62070" spans="9:10" x14ac:dyDescent="0.25">
      <c r="I62070" s="1"/>
      <c r="J62070" s="110"/>
    </row>
    <row r="62071" spans="9:10" x14ac:dyDescent="0.25">
      <c r="I62071" s="1"/>
      <c r="J62071" s="110"/>
    </row>
    <row r="62072" spans="9:10" x14ac:dyDescent="0.25">
      <c r="I62072" s="1"/>
      <c r="J62072" s="110"/>
    </row>
    <row r="62073" spans="9:10" x14ac:dyDescent="0.25">
      <c r="I62073" s="1"/>
      <c r="J62073" s="110"/>
    </row>
    <row r="62074" spans="9:10" x14ac:dyDescent="0.25">
      <c r="I62074" s="1"/>
      <c r="J62074" s="110"/>
    </row>
    <row r="62075" spans="9:10" x14ac:dyDescent="0.25">
      <c r="I62075" s="1"/>
      <c r="J62075" s="110"/>
    </row>
    <row r="62076" spans="9:10" x14ac:dyDescent="0.25">
      <c r="I62076" s="1"/>
      <c r="J62076" s="110"/>
    </row>
    <row r="62077" spans="9:10" x14ac:dyDescent="0.25">
      <c r="I62077" s="1"/>
      <c r="J62077" s="110"/>
    </row>
    <row r="62078" spans="9:10" x14ac:dyDescent="0.25">
      <c r="I62078" s="1"/>
      <c r="J62078" s="110"/>
    </row>
    <row r="62079" spans="9:10" x14ac:dyDescent="0.25">
      <c r="I62079" s="1"/>
      <c r="J62079" s="110"/>
    </row>
    <row r="62080" spans="9:10" x14ac:dyDescent="0.25">
      <c r="I62080" s="1"/>
      <c r="J62080" s="110"/>
    </row>
    <row r="62081" spans="9:10" x14ac:dyDescent="0.25">
      <c r="I62081" s="1"/>
      <c r="J62081" s="110"/>
    </row>
    <row r="62082" spans="9:10" x14ac:dyDescent="0.25">
      <c r="I62082" s="1"/>
      <c r="J62082" s="110"/>
    </row>
    <row r="62083" spans="9:10" x14ac:dyDescent="0.25">
      <c r="I62083" s="1"/>
      <c r="J62083" s="110"/>
    </row>
    <row r="62084" spans="9:10" x14ac:dyDescent="0.25">
      <c r="I62084" s="1"/>
      <c r="J62084" s="110"/>
    </row>
    <row r="62085" spans="9:10" x14ac:dyDescent="0.25">
      <c r="I62085" s="1"/>
      <c r="J62085" s="110"/>
    </row>
    <row r="62086" spans="9:10" x14ac:dyDescent="0.25">
      <c r="I62086" s="1"/>
      <c r="J62086" s="110"/>
    </row>
    <row r="62087" spans="9:10" x14ac:dyDescent="0.25">
      <c r="I62087" s="1"/>
      <c r="J62087" s="110"/>
    </row>
    <row r="62088" spans="9:10" x14ac:dyDescent="0.25">
      <c r="I62088" s="1"/>
      <c r="J62088" s="110"/>
    </row>
    <row r="62089" spans="9:10" x14ac:dyDescent="0.25">
      <c r="I62089" s="1"/>
      <c r="J62089" s="110"/>
    </row>
    <row r="62090" spans="9:10" x14ac:dyDescent="0.25">
      <c r="I62090" s="1"/>
      <c r="J62090" s="110"/>
    </row>
    <row r="62091" spans="9:10" x14ac:dyDescent="0.25">
      <c r="I62091" s="1"/>
      <c r="J62091" s="110"/>
    </row>
    <row r="62092" spans="9:10" x14ac:dyDescent="0.25">
      <c r="I62092" s="1"/>
      <c r="J62092" s="110"/>
    </row>
    <row r="62093" spans="9:10" x14ac:dyDescent="0.25">
      <c r="I62093" s="1"/>
      <c r="J62093" s="110"/>
    </row>
    <row r="62094" spans="9:10" x14ac:dyDescent="0.25">
      <c r="I62094" s="1"/>
      <c r="J62094" s="110"/>
    </row>
    <row r="62095" spans="9:10" x14ac:dyDescent="0.25">
      <c r="I62095" s="1"/>
      <c r="J62095" s="110"/>
    </row>
    <row r="62096" spans="9:10" x14ac:dyDescent="0.25">
      <c r="I62096" s="1"/>
      <c r="J62096" s="110"/>
    </row>
    <row r="62097" spans="9:10" x14ac:dyDescent="0.25">
      <c r="I62097" s="1"/>
      <c r="J62097" s="110"/>
    </row>
    <row r="62098" spans="9:10" x14ac:dyDescent="0.25">
      <c r="I62098" s="1"/>
      <c r="J62098" s="110"/>
    </row>
    <row r="62099" spans="9:10" x14ac:dyDescent="0.25">
      <c r="I62099" s="1"/>
      <c r="J62099" s="110"/>
    </row>
    <row r="62100" spans="9:10" x14ac:dyDescent="0.25">
      <c r="I62100" s="1"/>
      <c r="J62100" s="110"/>
    </row>
    <row r="62101" spans="9:10" x14ac:dyDescent="0.25">
      <c r="I62101" s="1"/>
      <c r="J62101" s="110"/>
    </row>
    <row r="62102" spans="9:10" x14ac:dyDescent="0.25">
      <c r="I62102" s="1"/>
      <c r="J62102" s="110"/>
    </row>
    <row r="62103" spans="9:10" x14ac:dyDescent="0.25">
      <c r="I62103" s="1"/>
      <c r="J62103" s="110"/>
    </row>
    <row r="62104" spans="9:10" x14ac:dyDescent="0.25">
      <c r="I62104" s="1"/>
      <c r="J62104" s="110"/>
    </row>
    <row r="62105" spans="9:10" x14ac:dyDescent="0.25">
      <c r="I62105" s="1"/>
      <c r="J62105" s="110"/>
    </row>
    <row r="62106" spans="9:10" x14ac:dyDescent="0.25">
      <c r="I62106" s="1"/>
      <c r="J62106" s="110"/>
    </row>
    <row r="62107" spans="9:10" x14ac:dyDescent="0.25">
      <c r="I62107" s="1"/>
      <c r="J62107" s="110"/>
    </row>
    <row r="62108" spans="9:10" x14ac:dyDescent="0.25">
      <c r="I62108" s="1"/>
      <c r="J62108" s="110"/>
    </row>
    <row r="62109" spans="9:10" x14ac:dyDescent="0.25">
      <c r="I62109" s="1"/>
      <c r="J62109" s="110"/>
    </row>
    <row r="62110" spans="9:10" x14ac:dyDescent="0.25">
      <c r="I62110" s="1"/>
      <c r="J62110" s="110"/>
    </row>
    <row r="62111" spans="9:10" x14ac:dyDescent="0.25">
      <c r="I62111" s="1"/>
      <c r="J62111" s="110"/>
    </row>
    <row r="62112" spans="9:10" x14ac:dyDescent="0.25">
      <c r="I62112" s="1"/>
      <c r="J62112" s="110"/>
    </row>
    <row r="62113" spans="9:10" x14ac:dyDescent="0.25">
      <c r="I62113" s="1"/>
      <c r="J62113" s="110"/>
    </row>
    <row r="62114" spans="9:10" x14ac:dyDescent="0.25">
      <c r="I62114" s="1"/>
      <c r="J62114" s="110"/>
    </row>
    <row r="62115" spans="9:10" x14ac:dyDescent="0.25">
      <c r="I62115" s="1"/>
      <c r="J62115" s="110"/>
    </row>
    <row r="62116" spans="9:10" x14ac:dyDescent="0.25">
      <c r="I62116" s="1"/>
      <c r="J62116" s="110"/>
    </row>
    <row r="62117" spans="9:10" x14ac:dyDescent="0.25">
      <c r="I62117" s="1"/>
      <c r="J62117" s="110"/>
    </row>
    <row r="62118" spans="9:10" x14ac:dyDescent="0.25">
      <c r="I62118" s="1"/>
      <c r="J62118" s="110"/>
    </row>
    <row r="62119" spans="9:10" x14ac:dyDescent="0.25">
      <c r="I62119" s="1"/>
      <c r="J62119" s="110"/>
    </row>
    <row r="62120" spans="9:10" x14ac:dyDescent="0.25">
      <c r="I62120" s="1"/>
      <c r="J62120" s="110"/>
    </row>
    <row r="62121" spans="9:10" x14ac:dyDescent="0.25">
      <c r="I62121" s="1"/>
      <c r="J62121" s="110"/>
    </row>
    <row r="62122" spans="9:10" x14ac:dyDescent="0.25">
      <c r="I62122" s="1"/>
      <c r="J62122" s="110"/>
    </row>
    <row r="62123" spans="9:10" x14ac:dyDescent="0.25">
      <c r="I62123" s="1"/>
      <c r="J62123" s="110"/>
    </row>
    <row r="62124" spans="9:10" x14ac:dyDescent="0.25">
      <c r="I62124" s="1"/>
      <c r="J62124" s="110"/>
    </row>
    <row r="62125" spans="9:10" x14ac:dyDescent="0.25">
      <c r="I62125" s="1"/>
      <c r="J62125" s="110"/>
    </row>
    <row r="62126" spans="9:10" x14ac:dyDescent="0.25">
      <c r="I62126" s="1"/>
      <c r="J62126" s="110"/>
    </row>
    <row r="62127" spans="9:10" x14ac:dyDescent="0.25">
      <c r="I62127" s="1"/>
      <c r="J62127" s="110"/>
    </row>
    <row r="62128" spans="9:10" x14ac:dyDescent="0.25">
      <c r="I62128" s="1"/>
      <c r="J62128" s="110"/>
    </row>
    <row r="62129" spans="9:10" x14ac:dyDescent="0.25">
      <c r="I62129" s="1"/>
      <c r="J62129" s="110"/>
    </row>
    <row r="62130" spans="9:10" x14ac:dyDescent="0.25">
      <c r="I62130" s="1"/>
      <c r="J62130" s="110"/>
    </row>
    <row r="62131" spans="9:10" x14ac:dyDescent="0.25">
      <c r="I62131" s="1"/>
      <c r="J62131" s="110"/>
    </row>
    <row r="62132" spans="9:10" x14ac:dyDescent="0.25">
      <c r="I62132" s="1"/>
      <c r="J62132" s="110"/>
    </row>
    <row r="62133" spans="9:10" x14ac:dyDescent="0.25">
      <c r="I62133" s="1"/>
      <c r="J62133" s="110"/>
    </row>
    <row r="62134" spans="9:10" x14ac:dyDescent="0.25">
      <c r="I62134" s="1"/>
      <c r="J62134" s="110"/>
    </row>
    <row r="62135" spans="9:10" x14ac:dyDescent="0.25">
      <c r="I62135" s="1"/>
      <c r="J62135" s="110"/>
    </row>
    <row r="62136" spans="9:10" x14ac:dyDescent="0.25">
      <c r="I62136" s="1"/>
      <c r="J62136" s="110"/>
    </row>
    <row r="62137" spans="9:10" x14ac:dyDescent="0.25">
      <c r="I62137" s="1"/>
      <c r="J62137" s="110"/>
    </row>
    <row r="62138" spans="9:10" x14ac:dyDescent="0.25">
      <c r="I62138" s="1"/>
      <c r="J62138" s="110"/>
    </row>
    <row r="62139" spans="9:10" x14ac:dyDescent="0.25">
      <c r="I62139" s="1"/>
      <c r="J62139" s="110"/>
    </row>
    <row r="62140" spans="9:10" x14ac:dyDescent="0.25">
      <c r="I62140" s="1"/>
      <c r="J62140" s="110"/>
    </row>
    <row r="62141" spans="9:10" x14ac:dyDescent="0.25">
      <c r="I62141" s="1"/>
      <c r="J62141" s="110"/>
    </row>
    <row r="62142" spans="9:10" x14ac:dyDescent="0.25">
      <c r="I62142" s="1"/>
      <c r="J62142" s="110"/>
    </row>
    <row r="62143" spans="9:10" x14ac:dyDescent="0.25">
      <c r="I62143" s="1"/>
      <c r="J62143" s="110"/>
    </row>
    <row r="62144" spans="9:10" x14ac:dyDescent="0.25">
      <c r="I62144" s="1"/>
      <c r="J62144" s="110"/>
    </row>
    <row r="62145" spans="9:10" x14ac:dyDescent="0.25">
      <c r="I62145" s="1"/>
      <c r="J62145" s="110"/>
    </row>
    <row r="62146" spans="9:10" x14ac:dyDescent="0.25">
      <c r="I62146" s="1"/>
      <c r="J62146" s="110"/>
    </row>
    <row r="62147" spans="9:10" x14ac:dyDescent="0.25">
      <c r="I62147" s="1"/>
      <c r="J62147" s="110"/>
    </row>
    <row r="62148" spans="9:10" x14ac:dyDescent="0.25">
      <c r="I62148" s="1"/>
      <c r="J62148" s="110"/>
    </row>
    <row r="62149" spans="9:10" x14ac:dyDescent="0.25">
      <c r="I62149" s="1"/>
      <c r="J62149" s="110"/>
    </row>
    <row r="62150" spans="9:10" x14ac:dyDescent="0.25">
      <c r="I62150" s="1"/>
      <c r="J62150" s="110"/>
    </row>
    <row r="62151" spans="9:10" x14ac:dyDescent="0.25">
      <c r="I62151" s="1"/>
      <c r="J62151" s="110"/>
    </row>
    <row r="62152" spans="9:10" x14ac:dyDescent="0.25">
      <c r="I62152" s="1"/>
      <c r="J62152" s="110"/>
    </row>
    <row r="62153" spans="9:10" x14ac:dyDescent="0.25">
      <c r="I62153" s="1"/>
      <c r="J62153" s="110"/>
    </row>
    <row r="62154" spans="9:10" x14ac:dyDescent="0.25">
      <c r="I62154" s="1"/>
      <c r="J62154" s="110"/>
    </row>
    <row r="62155" spans="9:10" x14ac:dyDescent="0.25">
      <c r="I62155" s="1"/>
      <c r="J62155" s="110"/>
    </row>
    <row r="62156" spans="9:10" x14ac:dyDescent="0.25">
      <c r="I62156" s="1"/>
      <c r="J62156" s="110"/>
    </row>
    <row r="62157" spans="9:10" x14ac:dyDescent="0.25">
      <c r="I62157" s="1"/>
      <c r="J62157" s="110"/>
    </row>
    <row r="62158" spans="9:10" x14ac:dyDescent="0.25">
      <c r="I62158" s="1"/>
      <c r="J62158" s="110"/>
    </row>
    <row r="62159" spans="9:10" x14ac:dyDescent="0.25">
      <c r="I62159" s="1"/>
      <c r="J62159" s="110"/>
    </row>
    <row r="62160" spans="9:10" x14ac:dyDescent="0.25">
      <c r="I62160" s="1"/>
      <c r="J62160" s="110"/>
    </row>
    <row r="62161" spans="9:10" x14ac:dyDescent="0.25">
      <c r="I62161" s="1"/>
      <c r="J62161" s="110"/>
    </row>
    <row r="62162" spans="9:10" x14ac:dyDescent="0.25">
      <c r="I62162" s="1"/>
      <c r="J62162" s="110"/>
    </row>
    <row r="62163" spans="9:10" x14ac:dyDescent="0.25">
      <c r="I62163" s="1"/>
      <c r="J62163" s="110"/>
    </row>
    <row r="62164" spans="9:10" x14ac:dyDescent="0.25">
      <c r="I62164" s="1"/>
      <c r="J62164" s="110"/>
    </row>
    <row r="62165" spans="9:10" x14ac:dyDescent="0.25">
      <c r="I62165" s="1"/>
      <c r="J62165" s="110"/>
    </row>
    <row r="62166" spans="9:10" x14ac:dyDescent="0.25">
      <c r="I62166" s="1"/>
      <c r="J62166" s="110"/>
    </row>
    <row r="62167" spans="9:10" x14ac:dyDescent="0.25">
      <c r="I62167" s="1"/>
      <c r="J62167" s="110"/>
    </row>
    <row r="62168" spans="9:10" x14ac:dyDescent="0.25">
      <c r="I62168" s="1"/>
      <c r="J62168" s="110"/>
    </row>
    <row r="62169" spans="9:10" x14ac:dyDescent="0.25">
      <c r="I62169" s="1"/>
      <c r="J62169" s="110"/>
    </row>
    <row r="62170" spans="9:10" x14ac:dyDescent="0.25">
      <c r="I62170" s="1"/>
      <c r="J62170" s="110"/>
    </row>
    <row r="62171" spans="9:10" x14ac:dyDescent="0.25">
      <c r="I62171" s="1"/>
      <c r="J62171" s="110"/>
    </row>
    <row r="62172" spans="9:10" x14ac:dyDescent="0.25">
      <c r="I62172" s="1"/>
      <c r="J62172" s="110"/>
    </row>
    <row r="62173" spans="9:10" x14ac:dyDescent="0.25">
      <c r="I62173" s="1"/>
      <c r="J62173" s="110"/>
    </row>
    <row r="62174" spans="9:10" x14ac:dyDescent="0.25">
      <c r="I62174" s="1"/>
      <c r="J62174" s="110"/>
    </row>
    <row r="62175" spans="9:10" x14ac:dyDescent="0.25">
      <c r="I62175" s="1"/>
      <c r="J62175" s="110"/>
    </row>
    <row r="62176" spans="9:10" x14ac:dyDescent="0.25">
      <c r="I62176" s="1"/>
      <c r="J62176" s="110"/>
    </row>
    <row r="62177" spans="9:10" x14ac:dyDescent="0.25">
      <c r="I62177" s="1"/>
      <c r="J62177" s="110"/>
    </row>
    <row r="62178" spans="9:10" x14ac:dyDescent="0.25">
      <c r="I62178" s="1"/>
      <c r="J62178" s="110"/>
    </row>
    <row r="62179" spans="9:10" x14ac:dyDescent="0.25">
      <c r="I62179" s="1"/>
      <c r="J62179" s="110"/>
    </row>
    <row r="62180" spans="9:10" x14ac:dyDescent="0.25">
      <c r="I62180" s="1"/>
      <c r="J62180" s="110"/>
    </row>
    <row r="62181" spans="9:10" x14ac:dyDescent="0.25">
      <c r="I62181" s="1"/>
      <c r="J62181" s="110"/>
    </row>
    <row r="62182" spans="9:10" x14ac:dyDescent="0.25">
      <c r="I62182" s="1"/>
      <c r="J62182" s="110"/>
    </row>
    <row r="62183" spans="9:10" x14ac:dyDescent="0.25">
      <c r="I62183" s="1"/>
      <c r="J62183" s="110"/>
    </row>
    <row r="62184" spans="9:10" x14ac:dyDescent="0.25">
      <c r="I62184" s="1"/>
      <c r="J62184" s="110"/>
    </row>
    <row r="62185" spans="9:10" x14ac:dyDescent="0.25">
      <c r="I62185" s="1"/>
      <c r="J62185" s="110"/>
    </row>
    <row r="62186" spans="9:10" x14ac:dyDescent="0.25">
      <c r="I62186" s="1"/>
      <c r="J62186" s="110"/>
    </row>
    <row r="62187" spans="9:10" x14ac:dyDescent="0.25">
      <c r="I62187" s="1"/>
      <c r="J62187" s="110"/>
    </row>
    <row r="62188" spans="9:10" x14ac:dyDescent="0.25">
      <c r="I62188" s="1"/>
      <c r="J62188" s="110"/>
    </row>
    <row r="62189" spans="9:10" x14ac:dyDescent="0.25">
      <c r="I62189" s="1"/>
      <c r="J62189" s="110"/>
    </row>
    <row r="62190" spans="9:10" x14ac:dyDescent="0.25">
      <c r="I62190" s="1"/>
      <c r="J62190" s="110"/>
    </row>
    <row r="62191" spans="9:10" x14ac:dyDescent="0.25">
      <c r="I62191" s="1"/>
      <c r="J62191" s="110"/>
    </row>
    <row r="62192" spans="9:10" x14ac:dyDescent="0.25">
      <c r="I62192" s="1"/>
      <c r="J62192" s="110"/>
    </row>
    <row r="62193" spans="9:10" x14ac:dyDescent="0.25">
      <c r="I62193" s="1"/>
      <c r="J62193" s="110"/>
    </row>
    <row r="62194" spans="9:10" x14ac:dyDescent="0.25">
      <c r="I62194" s="1"/>
      <c r="J62194" s="110"/>
    </row>
    <row r="62195" spans="9:10" x14ac:dyDescent="0.25">
      <c r="I62195" s="1"/>
      <c r="J62195" s="110"/>
    </row>
    <row r="62196" spans="9:10" x14ac:dyDescent="0.25">
      <c r="I62196" s="1"/>
      <c r="J62196" s="110"/>
    </row>
    <row r="62197" spans="9:10" x14ac:dyDescent="0.25">
      <c r="I62197" s="1"/>
      <c r="J62197" s="110"/>
    </row>
    <row r="62198" spans="9:10" x14ac:dyDescent="0.25">
      <c r="I62198" s="1"/>
      <c r="J62198" s="110"/>
    </row>
    <row r="62199" spans="9:10" x14ac:dyDescent="0.25">
      <c r="I62199" s="1"/>
      <c r="J62199" s="110"/>
    </row>
    <row r="62200" spans="9:10" x14ac:dyDescent="0.25">
      <c r="I62200" s="1"/>
      <c r="J62200" s="110"/>
    </row>
    <row r="62201" spans="9:10" x14ac:dyDescent="0.25">
      <c r="I62201" s="1"/>
      <c r="J62201" s="110"/>
    </row>
    <row r="62202" spans="9:10" x14ac:dyDescent="0.25">
      <c r="I62202" s="1"/>
      <c r="J62202" s="110"/>
    </row>
    <row r="62203" spans="9:10" x14ac:dyDescent="0.25">
      <c r="I62203" s="1"/>
      <c r="J62203" s="110"/>
    </row>
    <row r="62204" spans="9:10" x14ac:dyDescent="0.25">
      <c r="I62204" s="1"/>
      <c r="J62204" s="110"/>
    </row>
    <row r="62205" spans="9:10" x14ac:dyDescent="0.25">
      <c r="I62205" s="1"/>
      <c r="J62205" s="110"/>
    </row>
    <row r="62206" spans="9:10" x14ac:dyDescent="0.25">
      <c r="I62206" s="1"/>
      <c r="J62206" s="110"/>
    </row>
    <row r="62207" spans="9:10" x14ac:dyDescent="0.25">
      <c r="I62207" s="1"/>
      <c r="J62207" s="110"/>
    </row>
    <row r="62208" spans="9:10" x14ac:dyDescent="0.25">
      <c r="I62208" s="1"/>
      <c r="J62208" s="110"/>
    </row>
    <row r="62209" spans="9:10" x14ac:dyDescent="0.25">
      <c r="I62209" s="1"/>
      <c r="J62209" s="110"/>
    </row>
    <row r="62210" spans="9:10" x14ac:dyDescent="0.25">
      <c r="I62210" s="1"/>
      <c r="J62210" s="110"/>
    </row>
    <row r="62211" spans="9:10" x14ac:dyDescent="0.25">
      <c r="I62211" s="1"/>
      <c r="J62211" s="110"/>
    </row>
    <row r="62212" spans="9:10" x14ac:dyDescent="0.25">
      <c r="I62212" s="1"/>
      <c r="J62212" s="110"/>
    </row>
    <row r="62213" spans="9:10" x14ac:dyDescent="0.25">
      <c r="I62213" s="1"/>
      <c r="J62213" s="110"/>
    </row>
    <row r="62214" spans="9:10" x14ac:dyDescent="0.25">
      <c r="I62214" s="1"/>
      <c r="J62214" s="110"/>
    </row>
    <row r="62215" spans="9:10" x14ac:dyDescent="0.25">
      <c r="I62215" s="1"/>
      <c r="J62215" s="110"/>
    </row>
    <row r="62216" spans="9:10" x14ac:dyDescent="0.25">
      <c r="I62216" s="1"/>
      <c r="J62216" s="110"/>
    </row>
    <row r="62217" spans="9:10" x14ac:dyDescent="0.25">
      <c r="I62217" s="1"/>
      <c r="J62217" s="110"/>
    </row>
    <row r="62218" spans="9:10" x14ac:dyDescent="0.25">
      <c r="I62218" s="1"/>
      <c r="J62218" s="110"/>
    </row>
    <row r="62219" spans="9:10" x14ac:dyDescent="0.25">
      <c r="I62219" s="1"/>
      <c r="J62219" s="110"/>
    </row>
    <row r="62220" spans="9:10" x14ac:dyDescent="0.25">
      <c r="I62220" s="1"/>
      <c r="J62220" s="110"/>
    </row>
    <row r="62221" spans="9:10" x14ac:dyDescent="0.25">
      <c r="I62221" s="1"/>
      <c r="J62221" s="110"/>
    </row>
    <row r="62222" spans="9:10" x14ac:dyDescent="0.25">
      <c r="I62222" s="1"/>
      <c r="J62222" s="110"/>
    </row>
    <row r="62223" spans="9:10" x14ac:dyDescent="0.25">
      <c r="I62223" s="1"/>
      <c r="J62223" s="110"/>
    </row>
    <row r="62224" spans="9:10" x14ac:dyDescent="0.25">
      <c r="I62224" s="1"/>
      <c r="J62224" s="110"/>
    </row>
    <row r="62225" spans="9:10" x14ac:dyDescent="0.25">
      <c r="I62225" s="1"/>
      <c r="J62225" s="110"/>
    </row>
    <row r="62226" spans="9:10" x14ac:dyDescent="0.25">
      <c r="I62226" s="1"/>
      <c r="J62226" s="110"/>
    </row>
    <row r="62227" spans="9:10" x14ac:dyDescent="0.25">
      <c r="I62227" s="1"/>
      <c r="J62227" s="110"/>
    </row>
    <row r="62228" spans="9:10" x14ac:dyDescent="0.25">
      <c r="I62228" s="1"/>
      <c r="J62228" s="110"/>
    </row>
    <row r="62229" spans="9:10" x14ac:dyDescent="0.25">
      <c r="I62229" s="1"/>
      <c r="J62229" s="110"/>
    </row>
    <row r="62230" spans="9:10" x14ac:dyDescent="0.25">
      <c r="I62230" s="1"/>
      <c r="J62230" s="110"/>
    </row>
    <row r="62231" spans="9:10" x14ac:dyDescent="0.25">
      <c r="I62231" s="1"/>
      <c r="J62231" s="110"/>
    </row>
    <row r="62232" spans="9:10" x14ac:dyDescent="0.25">
      <c r="I62232" s="1"/>
      <c r="J62232" s="110"/>
    </row>
    <row r="62233" spans="9:10" x14ac:dyDescent="0.25">
      <c r="I62233" s="1"/>
      <c r="J62233" s="110"/>
    </row>
    <row r="62234" spans="9:10" x14ac:dyDescent="0.25">
      <c r="I62234" s="1"/>
      <c r="J62234" s="110"/>
    </row>
    <row r="62235" spans="9:10" x14ac:dyDescent="0.25">
      <c r="I62235" s="1"/>
      <c r="J62235" s="110"/>
    </row>
    <row r="62236" spans="9:10" x14ac:dyDescent="0.25">
      <c r="I62236" s="1"/>
      <c r="J62236" s="110"/>
    </row>
    <row r="62237" spans="9:10" x14ac:dyDescent="0.25">
      <c r="I62237" s="1"/>
      <c r="J62237" s="110"/>
    </row>
    <row r="62238" spans="9:10" x14ac:dyDescent="0.25">
      <c r="I62238" s="1"/>
      <c r="J62238" s="110"/>
    </row>
    <row r="62239" spans="9:10" x14ac:dyDescent="0.25">
      <c r="I62239" s="1"/>
      <c r="J62239" s="110"/>
    </row>
    <row r="62240" spans="9:10" x14ac:dyDescent="0.25">
      <c r="I62240" s="1"/>
      <c r="J62240" s="110"/>
    </row>
    <row r="62241" spans="9:10" x14ac:dyDescent="0.25">
      <c r="I62241" s="1"/>
      <c r="J62241" s="110"/>
    </row>
    <row r="62242" spans="9:10" x14ac:dyDescent="0.25">
      <c r="I62242" s="1"/>
      <c r="J62242" s="110"/>
    </row>
    <row r="62243" spans="9:10" x14ac:dyDescent="0.25">
      <c r="I62243" s="1"/>
      <c r="J62243" s="110"/>
    </row>
    <row r="62244" spans="9:10" x14ac:dyDescent="0.25">
      <c r="I62244" s="1"/>
      <c r="J62244" s="110"/>
    </row>
    <row r="62245" spans="9:10" x14ac:dyDescent="0.25">
      <c r="I62245" s="1"/>
      <c r="J62245" s="110"/>
    </row>
    <row r="62246" spans="9:10" x14ac:dyDescent="0.25">
      <c r="I62246" s="1"/>
      <c r="J62246" s="110"/>
    </row>
    <row r="62247" spans="9:10" x14ac:dyDescent="0.25">
      <c r="I62247" s="1"/>
      <c r="J62247" s="110"/>
    </row>
    <row r="62248" spans="9:10" x14ac:dyDescent="0.25">
      <c r="I62248" s="1"/>
      <c r="J62248" s="110"/>
    </row>
    <row r="62249" spans="9:10" x14ac:dyDescent="0.25">
      <c r="I62249" s="1"/>
      <c r="J62249" s="110"/>
    </row>
    <row r="62250" spans="9:10" x14ac:dyDescent="0.25">
      <c r="I62250" s="1"/>
      <c r="J62250" s="110"/>
    </row>
    <row r="62251" spans="9:10" x14ac:dyDescent="0.25">
      <c r="I62251" s="1"/>
      <c r="J62251" s="110"/>
    </row>
    <row r="62252" spans="9:10" x14ac:dyDescent="0.25">
      <c r="I62252" s="1"/>
      <c r="J62252" s="110"/>
    </row>
    <row r="62253" spans="9:10" x14ac:dyDescent="0.25">
      <c r="I62253" s="1"/>
      <c r="J62253" s="110"/>
    </row>
    <row r="62254" spans="9:10" x14ac:dyDescent="0.25">
      <c r="I62254" s="1"/>
      <c r="J62254" s="110"/>
    </row>
    <row r="62255" spans="9:10" x14ac:dyDescent="0.25">
      <c r="I62255" s="1"/>
      <c r="J62255" s="110"/>
    </row>
    <row r="62256" spans="9:10" x14ac:dyDescent="0.25">
      <c r="I62256" s="1"/>
      <c r="J62256" s="110"/>
    </row>
    <row r="62257" spans="9:10" x14ac:dyDescent="0.25">
      <c r="I62257" s="1"/>
      <c r="J62257" s="110"/>
    </row>
    <row r="62258" spans="9:10" x14ac:dyDescent="0.25">
      <c r="I62258" s="1"/>
      <c r="J62258" s="110"/>
    </row>
    <row r="62259" spans="9:10" x14ac:dyDescent="0.25">
      <c r="I62259" s="1"/>
      <c r="J62259" s="110"/>
    </row>
    <row r="62260" spans="9:10" x14ac:dyDescent="0.25">
      <c r="I62260" s="1"/>
      <c r="J62260" s="110"/>
    </row>
    <row r="62261" spans="9:10" x14ac:dyDescent="0.25">
      <c r="I62261" s="1"/>
      <c r="J62261" s="110"/>
    </row>
    <row r="62262" spans="9:10" x14ac:dyDescent="0.25">
      <c r="I62262" s="1"/>
      <c r="J62262" s="110"/>
    </row>
    <row r="62263" spans="9:10" x14ac:dyDescent="0.25">
      <c r="I62263" s="1"/>
      <c r="J62263" s="110"/>
    </row>
    <row r="62264" spans="9:10" x14ac:dyDescent="0.25">
      <c r="I62264" s="1"/>
      <c r="J62264" s="110"/>
    </row>
    <row r="62265" spans="9:10" x14ac:dyDescent="0.25">
      <c r="I62265" s="1"/>
      <c r="J62265" s="110"/>
    </row>
    <row r="62266" spans="9:10" x14ac:dyDescent="0.25">
      <c r="I62266" s="1"/>
      <c r="J62266" s="110"/>
    </row>
    <row r="62267" spans="9:10" x14ac:dyDescent="0.25">
      <c r="I62267" s="1"/>
      <c r="J62267" s="110"/>
    </row>
    <row r="62268" spans="9:10" x14ac:dyDescent="0.25">
      <c r="I62268" s="1"/>
      <c r="J62268" s="110"/>
    </row>
    <row r="62269" spans="9:10" x14ac:dyDescent="0.25">
      <c r="I62269" s="1"/>
      <c r="J62269" s="110"/>
    </row>
    <row r="62270" spans="9:10" x14ac:dyDescent="0.25">
      <c r="I62270" s="1"/>
      <c r="J62270" s="110"/>
    </row>
    <row r="62271" spans="9:10" x14ac:dyDescent="0.25">
      <c r="I62271" s="1"/>
      <c r="J62271" s="110"/>
    </row>
    <row r="62272" spans="9:10" x14ac:dyDescent="0.25">
      <c r="I62272" s="1"/>
      <c r="J62272" s="110"/>
    </row>
    <row r="62273" spans="9:10" x14ac:dyDescent="0.25">
      <c r="I62273" s="1"/>
      <c r="J62273" s="110"/>
    </row>
    <row r="62274" spans="9:10" x14ac:dyDescent="0.25">
      <c r="I62274" s="1"/>
      <c r="J62274" s="110"/>
    </row>
    <row r="62275" spans="9:10" x14ac:dyDescent="0.25">
      <c r="I62275" s="1"/>
      <c r="J62275" s="110"/>
    </row>
    <row r="62276" spans="9:10" x14ac:dyDescent="0.25">
      <c r="I62276" s="1"/>
      <c r="J62276" s="110"/>
    </row>
    <row r="62277" spans="9:10" x14ac:dyDescent="0.25">
      <c r="I62277" s="1"/>
      <c r="J62277" s="110"/>
    </row>
    <row r="62278" spans="9:10" x14ac:dyDescent="0.25">
      <c r="I62278" s="1"/>
      <c r="J62278" s="110"/>
    </row>
    <row r="62279" spans="9:10" x14ac:dyDescent="0.25">
      <c r="I62279" s="1"/>
      <c r="J62279" s="110"/>
    </row>
    <row r="62280" spans="9:10" x14ac:dyDescent="0.25">
      <c r="I62280" s="1"/>
      <c r="J62280" s="110"/>
    </row>
    <row r="62281" spans="9:10" x14ac:dyDescent="0.25">
      <c r="I62281" s="1"/>
      <c r="J62281" s="110"/>
    </row>
    <row r="62282" spans="9:10" x14ac:dyDescent="0.25">
      <c r="I62282" s="1"/>
      <c r="J62282" s="110"/>
    </row>
    <row r="62283" spans="9:10" x14ac:dyDescent="0.25">
      <c r="I62283" s="1"/>
      <c r="J62283" s="110"/>
    </row>
    <row r="62284" spans="9:10" x14ac:dyDescent="0.25">
      <c r="I62284" s="1"/>
      <c r="J62284" s="110"/>
    </row>
    <row r="62285" spans="9:10" x14ac:dyDescent="0.25">
      <c r="I62285" s="1"/>
      <c r="J62285" s="110"/>
    </row>
    <row r="62286" spans="9:10" x14ac:dyDescent="0.25">
      <c r="I62286" s="1"/>
      <c r="J62286" s="110"/>
    </row>
    <row r="62287" spans="9:10" x14ac:dyDescent="0.25">
      <c r="I62287" s="1"/>
      <c r="J62287" s="110"/>
    </row>
    <row r="62288" spans="9:10" x14ac:dyDescent="0.25">
      <c r="I62288" s="1"/>
      <c r="J62288" s="110"/>
    </row>
    <row r="62289" spans="9:10" x14ac:dyDescent="0.25">
      <c r="I62289" s="1"/>
      <c r="J62289" s="110"/>
    </row>
    <row r="62290" spans="9:10" x14ac:dyDescent="0.25">
      <c r="I62290" s="1"/>
      <c r="J62290" s="110"/>
    </row>
    <row r="62291" spans="9:10" x14ac:dyDescent="0.25">
      <c r="I62291" s="1"/>
      <c r="J62291" s="110"/>
    </row>
    <row r="62292" spans="9:10" x14ac:dyDescent="0.25">
      <c r="I62292" s="1"/>
      <c r="J62292" s="110"/>
    </row>
    <row r="62293" spans="9:10" x14ac:dyDescent="0.25">
      <c r="I62293" s="1"/>
      <c r="J62293" s="110"/>
    </row>
    <row r="62294" spans="9:10" x14ac:dyDescent="0.25">
      <c r="I62294" s="1"/>
      <c r="J62294" s="110"/>
    </row>
    <row r="62295" spans="9:10" x14ac:dyDescent="0.25">
      <c r="I62295" s="1"/>
      <c r="J62295" s="110"/>
    </row>
    <row r="62296" spans="9:10" x14ac:dyDescent="0.25">
      <c r="I62296" s="1"/>
      <c r="J62296" s="110"/>
    </row>
    <row r="62297" spans="9:10" x14ac:dyDescent="0.25">
      <c r="I62297" s="1"/>
      <c r="J62297" s="110"/>
    </row>
    <row r="62298" spans="9:10" x14ac:dyDescent="0.25">
      <c r="I62298" s="1"/>
      <c r="J62298" s="110"/>
    </row>
    <row r="62299" spans="9:10" x14ac:dyDescent="0.25">
      <c r="I62299" s="1"/>
      <c r="J62299" s="110"/>
    </row>
    <row r="62300" spans="9:10" x14ac:dyDescent="0.25">
      <c r="I62300" s="1"/>
      <c r="J62300" s="110"/>
    </row>
    <row r="62301" spans="9:10" x14ac:dyDescent="0.25">
      <c r="I62301" s="1"/>
      <c r="J62301" s="110"/>
    </row>
    <row r="62302" spans="9:10" x14ac:dyDescent="0.25">
      <c r="I62302" s="1"/>
      <c r="J62302" s="110"/>
    </row>
    <row r="62303" spans="9:10" x14ac:dyDescent="0.25">
      <c r="I62303" s="1"/>
      <c r="J62303" s="110"/>
    </row>
    <row r="62304" spans="9:10" x14ac:dyDescent="0.25">
      <c r="I62304" s="1"/>
      <c r="J62304" s="110"/>
    </row>
    <row r="62305" spans="9:10" x14ac:dyDescent="0.25">
      <c r="I62305" s="1"/>
      <c r="J62305" s="110"/>
    </row>
    <row r="62306" spans="9:10" x14ac:dyDescent="0.25">
      <c r="I62306" s="1"/>
      <c r="J62306" s="110"/>
    </row>
    <row r="62307" spans="9:10" x14ac:dyDescent="0.25">
      <c r="I62307" s="1"/>
      <c r="J62307" s="110"/>
    </row>
    <row r="62308" spans="9:10" x14ac:dyDescent="0.25">
      <c r="I62308" s="1"/>
      <c r="J62308" s="110"/>
    </row>
    <row r="62309" spans="9:10" x14ac:dyDescent="0.25">
      <c r="I62309" s="1"/>
      <c r="J62309" s="110"/>
    </row>
    <row r="62310" spans="9:10" x14ac:dyDescent="0.25">
      <c r="I62310" s="1"/>
      <c r="J62310" s="110"/>
    </row>
    <row r="62311" spans="9:10" x14ac:dyDescent="0.25">
      <c r="I62311" s="1"/>
      <c r="J62311" s="110"/>
    </row>
    <row r="62312" spans="9:10" x14ac:dyDescent="0.25">
      <c r="I62312" s="1"/>
      <c r="J62312" s="110"/>
    </row>
    <row r="62313" spans="9:10" x14ac:dyDescent="0.25">
      <c r="I62313" s="1"/>
      <c r="J62313" s="110"/>
    </row>
    <row r="62314" spans="9:10" x14ac:dyDescent="0.25">
      <c r="I62314" s="1"/>
      <c r="J62314" s="110"/>
    </row>
    <row r="62315" spans="9:10" x14ac:dyDescent="0.25">
      <c r="I62315" s="1"/>
      <c r="J62315" s="110"/>
    </row>
    <row r="62316" spans="9:10" x14ac:dyDescent="0.25">
      <c r="I62316" s="1"/>
      <c r="J62316" s="110"/>
    </row>
    <row r="62317" spans="9:10" x14ac:dyDescent="0.25">
      <c r="I62317" s="1"/>
      <c r="J62317" s="110"/>
    </row>
    <row r="62318" spans="9:10" x14ac:dyDescent="0.25">
      <c r="I62318" s="1"/>
      <c r="J62318" s="110"/>
    </row>
    <row r="62319" spans="9:10" x14ac:dyDescent="0.25">
      <c r="I62319" s="1"/>
      <c r="J62319" s="110"/>
    </row>
    <row r="62320" spans="9:10" x14ac:dyDescent="0.25">
      <c r="I62320" s="1"/>
      <c r="J62320" s="110"/>
    </row>
    <row r="62321" spans="9:10" x14ac:dyDescent="0.25">
      <c r="I62321" s="1"/>
      <c r="J62321" s="110"/>
    </row>
    <row r="62322" spans="9:10" x14ac:dyDescent="0.25">
      <c r="I62322" s="1"/>
      <c r="J62322" s="110"/>
    </row>
    <row r="62323" spans="9:10" x14ac:dyDescent="0.25">
      <c r="I62323" s="1"/>
      <c r="J62323" s="110"/>
    </row>
    <row r="62324" spans="9:10" x14ac:dyDescent="0.25">
      <c r="I62324" s="1"/>
      <c r="J62324" s="110"/>
    </row>
    <row r="62325" spans="9:10" x14ac:dyDescent="0.25">
      <c r="I62325" s="1"/>
      <c r="J62325" s="110"/>
    </row>
    <row r="62326" spans="9:10" x14ac:dyDescent="0.25">
      <c r="I62326" s="1"/>
      <c r="J62326" s="110"/>
    </row>
    <row r="62327" spans="9:10" x14ac:dyDescent="0.25">
      <c r="I62327" s="1"/>
      <c r="J62327" s="110"/>
    </row>
    <row r="62328" spans="9:10" x14ac:dyDescent="0.25">
      <c r="I62328" s="1"/>
      <c r="J62328" s="110"/>
    </row>
    <row r="62329" spans="9:10" x14ac:dyDescent="0.25">
      <c r="I62329" s="1"/>
      <c r="J62329" s="110"/>
    </row>
    <row r="62330" spans="9:10" x14ac:dyDescent="0.25">
      <c r="I62330" s="1"/>
      <c r="J62330" s="110"/>
    </row>
    <row r="62331" spans="9:10" x14ac:dyDescent="0.25">
      <c r="I62331" s="1"/>
      <c r="J62331" s="110"/>
    </row>
    <row r="62332" spans="9:10" x14ac:dyDescent="0.25">
      <c r="I62332" s="1"/>
      <c r="J62332" s="110"/>
    </row>
    <row r="62333" spans="9:10" x14ac:dyDescent="0.25">
      <c r="I62333" s="1"/>
      <c r="J62333" s="110"/>
    </row>
    <row r="62334" spans="9:10" x14ac:dyDescent="0.25">
      <c r="I62334" s="1"/>
      <c r="J62334" s="110"/>
    </row>
    <row r="62335" spans="9:10" x14ac:dyDescent="0.25">
      <c r="I62335" s="1"/>
      <c r="J62335" s="110"/>
    </row>
    <row r="62336" spans="9:10" x14ac:dyDescent="0.25">
      <c r="I62336" s="1"/>
      <c r="J62336" s="110"/>
    </row>
    <row r="62337" spans="9:10" x14ac:dyDescent="0.25">
      <c r="I62337" s="1"/>
      <c r="J62337" s="110"/>
    </row>
    <row r="62338" spans="9:10" x14ac:dyDescent="0.25">
      <c r="I62338" s="1"/>
      <c r="J62338" s="110"/>
    </row>
    <row r="62339" spans="9:10" x14ac:dyDescent="0.25">
      <c r="I62339" s="1"/>
      <c r="J62339" s="110"/>
    </row>
    <row r="62340" spans="9:10" x14ac:dyDescent="0.25">
      <c r="I62340" s="1"/>
      <c r="J62340" s="110"/>
    </row>
    <row r="62341" spans="9:10" x14ac:dyDescent="0.25">
      <c r="I62341" s="1"/>
      <c r="J62341" s="110"/>
    </row>
    <row r="62342" spans="9:10" x14ac:dyDescent="0.25">
      <c r="I62342" s="1"/>
      <c r="J62342" s="110"/>
    </row>
    <row r="62343" spans="9:10" x14ac:dyDescent="0.25">
      <c r="I62343" s="1"/>
      <c r="J62343" s="110"/>
    </row>
    <row r="62344" spans="9:10" x14ac:dyDescent="0.25">
      <c r="I62344" s="1"/>
      <c r="J62344" s="110"/>
    </row>
    <row r="62345" spans="9:10" x14ac:dyDescent="0.25">
      <c r="I62345" s="1"/>
      <c r="J62345" s="110"/>
    </row>
    <row r="62346" spans="9:10" x14ac:dyDescent="0.25">
      <c r="I62346" s="1"/>
      <c r="J62346" s="110"/>
    </row>
    <row r="62347" spans="9:10" x14ac:dyDescent="0.25">
      <c r="I62347" s="1"/>
      <c r="J62347" s="110"/>
    </row>
    <row r="62348" spans="9:10" x14ac:dyDescent="0.25">
      <c r="I62348" s="1"/>
      <c r="J62348" s="110"/>
    </row>
    <row r="62349" spans="9:10" x14ac:dyDescent="0.25">
      <c r="I62349" s="1"/>
      <c r="J62349" s="110"/>
    </row>
    <row r="62350" spans="9:10" x14ac:dyDescent="0.25">
      <c r="I62350" s="1"/>
      <c r="J62350" s="110"/>
    </row>
    <row r="62351" spans="9:10" x14ac:dyDescent="0.25">
      <c r="I62351" s="1"/>
      <c r="J62351" s="110"/>
    </row>
    <row r="62352" spans="9:10" x14ac:dyDescent="0.25">
      <c r="I62352" s="1"/>
      <c r="J62352" s="110"/>
    </row>
    <row r="62353" spans="9:10" x14ac:dyDescent="0.25">
      <c r="I62353" s="1"/>
      <c r="J62353" s="110"/>
    </row>
    <row r="62354" spans="9:10" x14ac:dyDescent="0.25">
      <c r="I62354" s="1"/>
      <c r="J62354" s="110"/>
    </row>
    <row r="62355" spans="9:10" x14ac:dyDescent="0.25">
      <c r="I62355" s="1"/>
      <c r="J62355" s="110"/>
    </row>
    <row r="62356" spans="9:10" x14ac:dyDescent="0.25">
      <c r="I62356" s="1"/>
      <c r="J62356" s="110"/>
    </row>
    <row r="62357" spans="9:10" x14ac:dyDescent="0.25">
      <c r="I62357" s="1"/>
      <c r="J62357" s="110"/>
    </row>
    <row r="62358" spans="9:10" x14ac:dyDescent="0.25">
      <c r="I62358" s="1"/>
      <c r="J62358" s="110"/>
    </row>
    <row r="62359" spans="9:10" x14ac:dyDescent="0.25">
      <c r="I62359" s="1"/>
      <c r="J62359" s="110"/>
    </row>
    <row r="62360" spans="9:10" x14ac:dyDescent="0.25">
      <c r="I62360" s="1"/>
      <c r="J62360" s="110"/>
    </row>
    <row r="62361" spans="9:10" x14ac:dyDescent="0.25">
      <c r="I62361" s="1"/>
      <c r="J62361" s="110"/>
    </row>
    <row r="62362" spans="9:10" x14ac:dyDescent="0.25">
      <c r="I62362" s="1"/>
      <c r="J62362" s="110"/>
    </row>
    <row r="62363" spans="9:10" x14ac:dyDescent="0.25">
      <c r="I62363" s="1"/>
      <c r="J62363" s="110"/>
    </row>
    <row r="62364" spans="9:10" x14ac:dyDescent="0.25">
      <c r="I62364" s="1"/>
      <c r="J62364" s="110"/>
    </row>
    <row r="62365" spans="9:10" x14ac:dyDescent="0.25">
      <c r="I62365" s="1"/>
      <c r="J62365" s="110"/>
    </row>
    <row r="62366" spans="9:10" x14ac:dyDescent="0.25">
      <c r="I62366" s="1"/>
      <c r="J62366" s="110"/>
    </row>
    <row r="62367" spans="9:10" x14ac:dyDescent="0.25">
      <c r="I62367" s="1"/>
      <c r="J62367" s="110"/>
    </row>
    <row r="62368" spans="9:10" x14ac:dyDescent="0.25">
      <c r="I62368" s="1"/>
      <c r="J62368" s="110"/>
    </row>
    <row r="62369" spans="9:10" x14ac:dyDescent="0.25">
      <c r="I62369" s="1"/>
      <c r="J62369" s="110"/>
    </row>
    <row r="62370" spans="9:10" x14ac:dyDescent="0.25">
      <c r="I62370" s="1"/>
      <c r="J62370" s="110"/>
    </row>
    <row r="62371" spans="9:10" x14ac:dyDescent="0.25">
      <c r="I62371" s="1"/>
      <c r="J62371" s="110"/>
    </row>
    <row r="62372" spans="9:10" x14ac:dyDescent="0.25">
      <c r="I62372" s="1"/>
      <c r="J62372" s="110"/>
    </row>
    <row r="62373" spans="9:10" x14ac:dyDescent="0.25">
      <c r="I62373" s="1"/>
      <c r="J62373" s="110"/>
    </row>
    <row r="62374" spans="9:10" x14ac:dyDescent="0.25">
      <c r="I62374" s="1"/>
      <c r="J62374" s="110"/>
    </row>
    <row r="62375" spans="9:10" x14ac:dyDescent="0.25">
      <c r="I62375" s="1"/>
      <c r="J62375" s="110"/>
    </row>
    <row r="62376" spans="9:10" x14ac:dyDescent="0.25">
      <c r="I62376" s="1"/>
      <c r="J62376" s="110"/>
    </row>
    <row r="62377" spans="9:10" x14ac:dyDescent="0.25">
      <c r="I62377" s="1"/>
      <c r="J62377" s="110"/>
    </row>
    <row r="62378" spans="9:10" x14ac:dyDescent="0.25">
      <c r="I62378" s="1"/>
      <c r="J62378" s="110"/>
    </row>
    <row r="62379" spans="9:10" x14ac:dyDescent="0.25">
      <c r="I62379" s="1"/>
      <c r="J62379" s="110"/>
    </row>
    <row r="62380" spans="9:10" x14ac:dyDescent="0.25">
      <c r="I62380" s="1"/>
      <c r="J62380" s="110"/>
    </row>
    <row r="62381" spans="9:10" x14ac:dyDescent="0.25">
      <c r="I62381" s="1"/>
      <c r="J62381" s="110"/>
    </row>
    <row r="62382" spans="9:10" x14ac:dyDescent="0.25">
      <c r="I62382" s="1"/>
      <c r="J62382" s="110"/>
    </row>
    <row r="62383" spans="9:10" x14ac:dyDescent="0.25">
      <c r="I62383" s="1"/>
      <c r="J62383" s="110"/>
    </row>
    <row r="62384" spans="9:10" x14ac:dyDescent="0.25">
      <c r="I62384" s="1"/>
      <c r="J62384" s="110"/>
    </row>
    <row r="62385" spans="9:10" x14ac:dyDescent="0.25">
      <c r="I62385" s="1"/>
      <c r="J62385" s="110"/>
    </row>
    <row r="62386" spans="9:10" x14ac:dyDescent="0.25">
      <c r="I62386" s="1"/>
      <c r="J62386" s="110"/>
    </row>
    <row r="62387" spans="9:10" x14ac:dyDescent="0.25">
      <c r="I62387" s="1"/>
      <c r="J62387" s="110"/>
    </row>
    <row r="62388" spans="9:10" x14ac:dyDescent="0.25">
      <c r="I62388" s="1"/>
      <c r="J62388" s="110"/>
    </row>
    <row r="62389" spans="9:10" x14ac:dyDescent="0.25">
      <c r="I62389" s="1"/>
      <c r="J62389" s="110"/>
    </row>
    <row r="62390" spans="9:10" x14ac:dyDescent="0.25">
      <c r="I62390" s="1"/>
      <c r="J62390" s="110"/>
    </row>
    <row r="62391" spans="9:10" x14ac:dyDescent="0.25">
      <c r="I62391" s="1"/>
      <c r="J62391" s="110"/>
    </row>
    <row r="62392" spans="9:10" x14ac:dyDescent="0.25">
      <c r="I62392" s="1"/>
      <c r="J62392" s="110"/>
    </row>
    <row r="62393" spans="9:10" x14ac:dyDescent="0.25">
      <c r="I62393" s="1"/>
      <c r="J62393" s="110"/>
    </row>
    <row r="62394" spans="9:10" x14ac:dyDescent="0.25">
      <c r="I62394" s="1"/>
      <c r="J62394" s="110"/>
    </row>
    <row r="62395" spans="9:10" x14ac:dyDescent="0.25">
      <c r="I62395" s="1"/>
      <c r="J62395" s="110"/>
    </row>
    <row r="62396" spans="9:10" x14ac:dyDescent="0.25">
      <c r="I62396" s="1"/>
      <c r="J62396" s="110"/>
    </row>
    <row r="62397" spans="9:10" x14ac:dyDescent="0.25">
      <c r="I62397" s="1"/>
      <c r="J62397" s="110"/>
    </row>
    <row r="62398" spans="9:10" x14ac:dyDescent="0.25">
      <c r="I62398" s="1"/>
      <c r="J62398" s="110"/>
    </row>
    <row r="62399" spans="9:10" x14ac:dyDescent="0.25">
      <c r="I62399" s="1"/>
      <c r="J62399" s="110"/>
    </row>
    <row r="62400" spans="9:10" x14ac:dyDescent="0.25">
      <c r="I62400" s="1"/>
      <c r="J62400" s="110"/>
    </row>
    <row r="62401" spans="9:10" x14ac:dyDescent="0.25">
      <c r="I62401" s="1"/>
      <c r="J62401" s="110"/>
    </row>
    <row r="62402" spans="9:10" x14ac:dyDescent="0.25">
      <c r="I62402" s="1"/>
      <c r="J62402" s="110"/>
    </row>
    <row r="62403" spans="9:10" x14ac:dyDescent="0.25">
      <c r="I62403" s="1"/>
      <c r="J62403" s="110"/>
    </row>
    <row r="62404" spans="9:10" x14ac:dyDescent="0.25">
      <c r="I62404" s="1"/>
      <c r="J62404" s="110"/>
    </row>
    <row r="62405" spans="9:10" x14ac:dyDescent="0.25">
      <c r="I62405" s="1"/>
      <c r="J62405" s="110"/>
    </row>
    <row r="62406" spans="9:10" x14ac:dyDescent="0.25">
      <c r="I62406" s="1"/>
      <c r="J62406" s="110"/>
    </row>
    <row r="62407" spans="9:10" x14ac:dyDescent="0.25">
      <c r="I62407" s="1"/>
      <c r="J62407" s="110"/>
    </row>
    <row r="62408" spans="9:10" x14ac:dyDescent="0.25">
      <c r="I62408" s="1"/>
      <c r="J62408" s="110"/>
    </row>
    <row r="62409" spans="9:10" x14ac:dyDescent="0.25">
      <c r="I62409" s="1"/>
      <c r="J62409" s="110"/>
    </row>
    <row r="62410" spans="9:10" x14ac:dyDescent="0.25">
      <c r="I62410" s="1"/>
      <c r="J62410" s="110"/>
    </row>
    <row r="62411" spans="9:10" x14ac:dyDescent="0.25">
      <c r="I62411" s="1"/>
      <c r="J62411" s="110"/>
    </row>
    <row r="62412" spans="9:10" x14ac:dyDescent="0.25">
      <c r="I62412" s="1"/>
      <c r="J62412" s="110"/>
    </row>
    <row r="62413" spans="9:10" x14ac:dyDescent="0.25">
      <c r="I62413" s="1"/>
      <c r="J62413" s="110"/>
    </row>
    <row r="62414" spans="9:10" x14ac:dyDescent="0.25">
      <c r="I62414" s="1"/>
      <c r="J62414" s="110"/>
    </row>
    <row r="62415" spans="9:10" x14ac:dyDescent="0.25">
      <c r="I62415" s="1"/>
      <c r="J62415" s="110"/>
    </row>
    <row r="62416" spans="9:10" x14ac:dyDescent="0.25">
      <c r="I62416" s="1"/>
      <c r="J62416" s="110"/>
    </row>
    <row r="62417" spans="9:10" x14ac:dyDescent="0.25">
      <c r="I62417" s="1"/>
      <c r="J62417" s="110"/>
    </row>
    <row r="62418" spans="9:10" x14ac:dyDescent="0.25">
      <c r="I62418" s="1"/>
      <c r="J62418" s="110"/>
    </row>
    <row r="62419" spans="9:10" x14ac:dyDescent="0.25">
      <c r="I62419" s="1"/>
      <c r="J62419" s="110"/>
    </row>
    <row r="62420" spans="9:10" x14ac:dyDescent="0.25">
      <c r="I62420" s="1"/>
      <c r="J62420" s="110"/>
    </row>
    <row r="62421" spans="9:10" x14ac:dyDescent="0.25">
      <c r="I62421" s="1"/>
      <c r="J62421" s="110"/>
    </row>
    <row r="62422" spans="9:10" x14ac:dyDescent="0.25">
      <c r="I62422" s="1"/>
      <c r="J62422" s="110"/>
    </row>
    <row r="62423" spans="9:10" x14ac:dyDescent="0.25">
      <c r="I62423" s="1"/>
      <c r="J62423" s="110"/>
    </row>
    <row r="62424" spans="9:10" x14ac:dyDescent="0.25">
      <c r="I62424" s="1"/>
      <c r="J62424" s="110"/>
    </row>
    <row r="62425" spans="9:10" x14ac:dyDescent="0.25">
      <c r="I62425" s="1"/>
      <c r="J62425" s="110"/>
    </row>
    <row r="62426" spans="9:10" x14ac:dyDescent="0.25">
      <c r="I62426" s="1"/>
      <c r="J62426" s="110"/>
    </row>
    <row r="62427" spans="9:10" x14ac:dyDescent="0.25">
      <c r="I62427" s="1"/>
      <c r="J62427" s="110"/>
    </row>
    <row r="62428" spans="9:10" x14ac:dyDescent="0.25">
      <c r="I62428" s="1"/>
      <c r="J62428" s="110"/>
    </row>
    <row r="62429" spans="9:10" x14ac:dyDescent="0.25">
      <c r="I62429" s="1"/>
      <c r="J62429" s="110"/>
    </row>
    <row r="62430" spans="9:10" x14ac:dyDescent="0.25">
      <c r="I62430" s="1"/>
      <c r="J62430" s="110"/>
    </row>
    <row r="62431" spans="9:10" x14ac:dyDescent="0.25">
      <c r="I62431" s="1"/>
      <c r="J62431" s="110"/>
    </row>
    <row r="62432" spans="9:10" x14ac:dyDescent="0.25">
      <c r="I62432" s="1"/>
      <c r="J62432" s="110"/>
    </row>
    <row r="62433" spans="9:10" x14ac:dyDescent="0.25">
      <c r="I62433" s="1"/>
      <c r="J62433" s="110"/>
    </row>
    <row r="62434" spans="9:10" x14ac:dyDescent="0.25">
      <c r="I62434" s="1"/>
      <c r="J62434" s="110"/>
    </row>
    <row r="62435" spans="9:10" x14ac:dyDescent="0.25">
      <c r="I62435" s="1"/>
      <c r="J62435" s="110"/>
    </row>
    <row r="62436" spans="9:10" x14ac:dyDescent="0.25">
      <c r="I62436" s="1"/>
      <c r="J62436" s="110"/>
    </row>
    <row r="62437" spans="9:10" x14ac:dyDescent="0.25">
      <c r="I62437" s="1"/>
      <c r="J62437" s="110"/>
    </row>
    <row r="62438" spans="9:10" x14ac:dyDescent="0.25">
      <c r="I62438" s="1"/>
      <c r="J62438" s="110"/>
    </row>
    <row r="62439" spans="9:10" x14ac:dyDescent="0.25">
      <c r="I62439" s="1"/>
      <c r="J62439" s="110"/>
    </row>
    <row r="62440" spans="9:10" x14ac:dyDescent="0.25">
      <c r="I62440" s="1"/>
      <c r="J62440" s="110"/>
    </row>
    <row r="62441" spans="9:10" x14ac:dyDescent="0.25">
      <c r="I62441" s="1"/>
      <c r="J62441" s="110"/>
    </row>
    <row r="62442" spans="9:10" x14ac:dyDescent="0.25">
      <c r="I62442" s="1"/>
      <c r="J62442" s="110"/>
    </row>
    <row r="62443" spans="9:10" x14ac:dyDescent="0.25">
      <c r="I62443" s="1"/>
      <c r="J62443" s="110"/>
    </row>
    <row r="62444" spans="9:10" x14ac:dyDescent="0.25">
      <c r="I62444" s="1"/>
      <c r="J62444" s="110"/>
    </row>
    <row r="62445" spans="9:10" x14ac:dyDescent="0.25">
      <c r="I62445" s="1"/>
      <c r="J62445" s="110"/>
    </row>
    <row r="62446" spans="9:10" x14ac:dyDescent="0.25">
      <c r="I62446" s="1"/>
      <c r="J62446" s="110"/>
    </row>
    <row r="62447" spans="9:10" x14ac:dyDescent="0.25">
      <c r="I62447" s="1"/>
      <c r="J62447" s="110"/>
    </row>
    <row r="62448" spans="9:10" x14ac:dyDescent="0.25">
      <c r="I62448" s="1"/>
      <c r="J62448" s="110"/>
    </row>
    <row r="62449" spans="9:10" x14ac:dyDescent="0.25">
      <c r="I62449" s="1"/>
      <c r="J62449" s="110"/>
    </row>
    <row r="62450" spans="9:10" x14ac:dyDescent="0.25">
      <c r="I62450" s="1"/>
      <c r="J62450" s="110"/>
    </row>
    <row r="62451" spans="9:10" x14ac:dyDescent="0.25">
      <c r="I62451" s="1"/>
      <c r="J62451" s="110"/>
    </row>
    <row r="62452" spans="9:10" x14ac:dyDescent="0.25">
      <c r="I62452" s="1"/>
      <c r="J62452" s="110"/>
    </row>
    <row r="62453" spans="9:10" x14ac:dyDescent="0.25">
      <c r="I62453" s="1"/>
      <c r="J62453" s="110"/>
    </row>
    <row r="62454" spans="9:10" x14ac:dyDescent="0.25">
      <c r="I62454" s="1"/>
      <c r="J62454" s="110"/>
    </row>
    <row r="62455" spans="9:10" x14ac:dyDescent="0.25">
      <c r="I62455" s="1"/>
      <c r="J62455" s="110"/>
    </row>
    <row r="62456" spans="9:10" x14ac:dyDescent="0.25">
      <c r="I62456" s="1"/>
      <c r="J62456" s="110"/>
    </row>
    <row r="62457" spans="9:10" x14ac:dyDescent="0.25">
      <c r="I62457" s="1"/>
      <c r="J62457" s="110"/>
    </row>
    <row r="62458" spans="9:10" x14ac:dyDescent="0.25">
      <c r="I62458" s="1"/>
      <c r="J62458" s="110"/>
    </row>
    <row r="62459" spans="9:10" x14ac:dyDescent="0.25">
      <c r="I62459" s="1"/>
      <c r="J62459" s="110"/>
    </row>
    <row r="62460" spans="9:10" x14ac:dyDescent="0.25">
      <c r="I62460" s="1"/>
      <c r="J62460" s="110"/>
    </row>
    <row r="62461" spans="9:10" x14ac:dyDescent="0.25">
      <c r="I62461" s="1"/>
      <c r="J62461" s="110"/>
    </row>
    <row r="62462" spans="9:10" x14ac:dyDescent="0.25">
      <c r="I62462" s="1"/>
      <c r="J62462" s="110"/>
    </row>
    <row r="62463" spans="9:10" x14ac:dyDescent="0.25">
      <c r="I62463" s="1"/>
      <c r="J62463" s="110"/>
    </row>
    <row r="62464" spans="9:10" x14ac:dyDescent="0.25">
      <c r="I62464" s="1"/>
      <c r="J62464" s="110"/>
    </row>
    <row r="62465" spans="9:10" x14ac:dyDescent="0.25">
      <c r="I62465" s="1"/>
      <c r="J62465" s="110"/>
    </row>
    <row r="62466" spans="9:10" x14ac:dyDescent="0.25">
      <c r="I62466" s="1"/>
      <c r="J62466" s="110"/>
    </row>
    <row r="62467" spans="9:10" x14ac:dyDescent="0.25">
      <c r="I62467" s="1"/>
      <c r="J62467" s="110"/>
    </row>
    <row r="62468" spans="9:10" x14ac:dyDescent="0.25">
      <c r="I62468" s="1"/>
      <c r="J62468" s="110"/>
    </row>
    <row r="62469" spans="9:10" x14ac:dyDescent="0.25">
      <c r="I62469" s="1"/>
      <c r="J62469" s="110"/>
    </row>
    <row r="62470" spans="9:10" x14ac:dyDescent="0.25">
      <c r="I62470" s="1"/>
      <c r="J62470" s="110"/>
    </row>
    <row r="62471" spans="9:10" x14ac:dyDescent="0.25">
      <c r="I62471" s="1"/>
      <c r="J62471" s="110"/>
    </row>
    <row r="62472" spans="9:10" x14ac:dyDescent="0.25">
      <c r="I62472" s="1"/>
      <c r="J62472" s="110"/>
    </row>
    <row r="62473" spans="9:10" x14ac:dyDescent="0.25">
      <c r="I62473" s="1"/>
      <c r="J62473" s="110"/>
    </row>
    <row r="62474" spans="9:10" x14ac:dyDescent="0.25">
      <c r="I62474" s="1"/>
      <c r="J62474" s="110"/>
    </row>
    <row r="62475" spans="9:10" x14ac:dyDescent="0.25">
      <c r="I62475" s="1"/>
      <c r="J62475" s="110"/>
    </row>
    <row r="62476" spans="9:10" x14ac:dyDescent="0.25">
      <c r="I62476" s="1"/>
      <c r="J62476" s="110"/>
    </row>
    <row r="62477" spans="9:10" x14ac:dyDescent="0.25">
      <c r="I62477" s="1"/>
      <c r="J62477" s="110"/>
    </row>
    <row r="62478" spans="9:10" x14ac:dyDescent="0.25">
      <c r="I62478" s="1"/>
      <c r="J62478" s="110"/>
    </row>
    <row r="62479" spans="9:10" x14ac:dyDescent="0.25">
      <c r="I62479" s="1"/>
      <c r="J62479" s="110"/>
    </row>
    <row r="62480" spans="9:10" x14ac:dyDescent="0.25">
      <c r="I62480" s="1"/>
      <c r="J62480" s="110"/>
    </row>
    <row r="62481" spans="9:10" x14ac:dyDescent="0.25">
      <c r="I62481" s="1"/>
      <c r="J62481" s="110"/>
    </row>
    <row r="62482" spans="9:10" x14ac:dyDescent="0.25">
      <c r="I62482" s="1"/>
      <c r="J62482" s="110"/>
    </row>
    <row r="62483" spans="9:10" x14ac:dyDescent="0.25">
      <c r="I62483" s="1"/>
      <c r="J62483" s="110"/>
    </row>
    <row r="62484" spans="9:10" x14ac:dyDescent="0.25">
      <c r="I62484" s="1"/>
      <c r="J62484" s="110"/>
    </row>
    <row r="62485" spans="9:10" x14ac:dyDescent="0.25">
      <c r="I62485" s="1"/>
      <c r="J62485" s="110"/>
    </row>
    <row r="62486" spans="9:10" x14ac:dyDescent="0.25">
      <c r="I62486" s="1"/>
      <c r="J62486" s="110"/>
    </row>
    <row r="62487" spans="9:10" x14ac:dyDescent="0.25">
      <c r="I62487" s="1"/>
      <c r="J62487" s="110"/>
    </row>
    <row r="62488" spans="9:10" x14ac:dyDescent="0.25">
      <c r="I62488" s="1"/>
      <c r="J62488" s="110"/>
    </row>
    <row r="62489" spans="9:10" x14ac:dyDescent="0.25">
      <c r="I62489" s="1"/>
      <c r="J62489" s="110"/>
    </row>
    <row r="62490" spans="9:10" x14ac:dyDescent="0.25">
      <c r="I62490" s="1"/>
      <c r="J62490" s="110"/>
    </row>
    <row r="62491" spans="9:10" x14ac:dyDescent="0.25">
      <c r="I62491" s="1"/>
      <c r="J62491" s="110"/>
    </row>
    <row r="62492" spans="9:10" x14ac:dyDescent="0.25">
      <c r="I62492" s="1"/>
      <c r="J62492" s="110"/>
    </row>
    <row r="62493" spans="9:10" x14ac:dyDescent="0.25">
      <c r="I62493" s="1"/>
      <c r="J62493" s="110"/>
    </row>
    <row r="62494" spans="9:10" x14ac:dyDescent="0.25">
      <c r="I62494" s="1"/>
      <c r="J62494" s="110"/>
    </row>
    <row r="62495" spans="9:10" x14ac:dyDescent="0.25">
      <c r="I62495" s="1"/>
      <c r="J62495" s="110"/>
    </row>
    <row r="62496" spans="9:10" x14ac:dyDescent="0.25">
      <c r="I62496" s="1"/>
      <c r="J62496" s="110"/>
    </row>
    <row r="62497" spans="9:10" x14ac:dyDescent="0.25">
      <c r="I62497" s="1"/>
      <c r="J62497" s="110"/>
    </row>
    <row r="62498" spans="9:10" x14ac:dyDescent="0.25">
      <c r="I62498" s="1"/>
      <c r="J62498" s="110"/>
    </row>
    <row r="62499" spans="9:10" x14ac:dyDescent="0.25">
      <c r="I62499" s="1"/>
      <c r="J62499" s="110"/>
    </row>
    <row r="62500" spans="9:10" x14ac:dyDescent="0.25">
      <c r="I62500" s="1"/>
      <c r="J62500" s="110"/>
    </row>
    <row r="62501" spans="9:10" x14ac:dyDescent="0.25">
      <c r="I62501" s="1"/>
      <c r="J62501" s="110"/>
    </row>
    <row r="62502" spans="9:10" x14ac:dyDescent="0.25">
      <c r="I62502" s="1"/>
      <c r="J62502" s="110"/>
    </row>
    <row r="62503" spans="9:10" x14ac:dyDescent="0.25">
      <c r="I62503" s="1"/>
      <c r="J62503" s="110"/>
    </row>
    <row r="62504" spans="9:10" x14ac:dyDescent="0.25">
      <c r="I62504" s="1"/>
      <c r="J62504" s="110"/>
    </row>
    <row r="62505" spans="9:10" x14ac:dyDescent="0.25">
      <c r="I62505" s="1"/>
      <c r="J62505" s="110"/>
    </row>
    <row r="62506" spans="9:10" x14ac:dyDescent="0.25">
      <c r="I62506" s="1"/>
      <c r="J62506" s="110"/>
    </row>
    <row r="62507" spans="9:10" x14ac:dyDescent="0.25">
      <c r="I62507" s="1"/>
      <c r="J62507" s="110"/>
    </row>
    <row r="62508" spans="9:10" x14ac:dyDescent="0.25">
      <c r="I62508" s="1"/>
      <c r="J62508" s="110"/>
    </row>
    <row r="62509" spans="9:10" x14ac:dyDescent="0.25">
      <c r="I62509" s="1"/>
      <c r="J62509" s="110"/>
    </row>
    <row r="62510" spans="9:10" x14ac:dyDescent="0.25">
      <c r="I62510" s="1"/>
      <c r="J62510" s="110"/>
    </row>
    <row r="62511" spans="9:10" x14ac:dyDescent="0.25">
      <c r="I62511" s="1"/>
      <c r="J62511" s="110"/>
    </row>
    <row r="62512" spans="9:10" x14ac:dyDescent="0.25">
      <c r="I62512" s="1"/>
      <c r="J62512" s="110"/>
    </row>
    <row r="62513" spans="9:10" x14ac:dyDescent="0.25">
      <c r="I62513" s="1"/>
      <c r="J62513" s="110"/>
    </row>
    <row r="62514" spans="9:10" x14ac:dyDescent="0.25">
      <c r="I62514" s="1"/>
      <c r="J62514" s="110"/>
    </row>
    <row r="62515" spans="9:10" x14ac:dyDescent="0.25">
      <c r="I62515" s="1"/>
      <c r="J62515" s="110"/>
    </row>
    <row r="62516" spans="9:10" x14ac:dyDescent="0.25">
      <c r="I62516" s="1"/>
      <c r="J62516" s="110"/>
    </row>
    <row r="62517" spans="9:10" x14ac:dyDescent="0.25">
      <c r="I62517" s="1"/>
      <c r="J62517" s="110"/>
    </row>
    <row r="62518" spans="9:10" x14ac:dyDescent="0.25">
      <c r="I62518" s="1"/>
      <c r="J62518" s="110"/>
    </row>
    <row r="62519" spans="9:10" x14ac:dyDescent="0.25">
      <c r="I62519" s="1"/>
      <c r="J62519" s="110"/>
    </row>
    <row r="62520" spans="9:10" x14ac:dyDescent="0.25">
      <c r="I62520" s="1"/>
      <c r="J62520" s="110"/>
    </row>
    <row r="62521" spans="9:10" x14ac:dyDescent="0.25">
      <c r="I62521" s="1"/>
      <c r="J62521" s="110"/>
    </row>
    <row r="62522" spans="9:10" x14ac:dyDescent="0.25">
      <c r="I62522" s="1"/>
      <c r="J62522" s="110"/>
    </row>
    <row r="62523" spans="9:10" x14ac:dyDescent="0.25">
      <c r="I62523" s="1"/>
      <c r="J62523" s="110"/>
    </row>
    <row r="62524" spans="9:10" x14ac:dyDescent="0.25">
      <c r="I62524" s="1"/>
      <c r="J62524" s="110"/>
    </row>
    <row r="62525" spans="9:10" x14ac:dyDescent="0.25">
      <c r="I62525" s="1"/>
      <c r="J62525" s="110"/>
    </row>
    <row r="62526" spans="9:10" x14ac:dyDescent="0.25">
      <c r="I62526" s="1"/>
      <c r="J62526" s="110"/>
    </row>
    <row r="62527" spans="9:10" x14ac:dyDescent="0.25">
      <c r="I62527" s="1"/>
      <c r="J62527" s="110"/>
    </row>
    <row r="62528" spans="9:10" x14ac:dyDescent="0.25">
      <c r="I62528" s="1"/>
      <c r="J62528" s="110"/>
    </row>
    <row r="62529" spans="9:10" x14ac:dyDescent="0.25">
      <c r="I62529" s="1"/>
      <c r="J62529" s="110"/>
    </row>
    <row r="62530" spans="9:10" x14ac:dyDescent="0.25">
      <c r="I62530" s="1"/>
      <c r="J62530" s="110"/>
    </row>
    <row r="62531" spans="9:10" x14ac:dyDescent="0.25">
      <c r="I62531" s="1"/>
      <c r="J62531" s="110"/>
    </row>
    <row r="62532" spans="9:10" x14ac:dyDescent="0.25">
      <c r="I62532" s="1"/>
      <c r="J62532" s="110"/>
    </row>
    <row r="62533" spans="9:10" x14ac:dyDescent="0.25">
      <c r="I62533" s="1"/>
      <c r="J62533" s="110"/>
    </row>
    <row r="62534" spans="9:10" x14ac:dyDescent="0.25">
      <c r="I62534" s="1"/>
      <c r="J62534" s="110"/>
    </row>
    <row r="62535" spans="9:10" x14ac:dyDescent="0.25">
      <c r="I62535" s="1"/>
      <c r="J62535" s="110"/>
    </row>
    <row r="62536" spans="9:10" x14ac:dyDescent="0.25">
      <c r="I62536" s="1"/>
      <c r="J62536" s="110"/>
    </row>
    <row r="62537" spans="9:10" x14ac:dyDescent="0.25">
      <c r="I62537" s="1"/>
      <c r="J62537" s="110"/>
    </row>
    <row r="62538" spans="9:10" x14ac:dyDescent="0.25">
      <c r="I62538" s="1"/>
      <c r="J62538" s="110"/>
    </row>
    <row r="62539" spans="9:10" x14ac:dyDescent="0.25">
      <c r="I62539" s="1"/>
      <c r="J62539" s="110"/>
    </row>
    <row r="62540" spans="9:10" x14ac:dyDescent="0.25">
      <c r="I62540" s="1"/>
      <c r="J62540" s="110"/>
    </row>
    <row r="62541" spans="9:10" x14ac:dyDescent="0.25">
      <c r="I62541" s="1"/>
      <c r="J62541" s="110"/>
    </row>
    <row r="62542" spans="9:10" x14ac:dyDescent="0.25">
      <c r="I62542" s="1"/>
      <c r="J62542" s="110"/>
    </row>
    <row r="62543" spans="9:10" x14ac:dyDescent="0.25">
      <c r="I62543" s="1"/>
      <c r="J62543" s="110"/>
    </row>
    <row r="62544" spans="9:10" x14ac:dyDescent="0.25">
      <c r="I62544" s="1"/>
      <c r="J62544" s="110"/>
    </row>
    <row r="62545" spans="9:10" x14ac:dyDescent="0.25">
      <c r="I62545" s="1"/>
      <c r="J62545" s="110"/>
    </row>
    <row r="62546" spans="9:10" x14ac:dyDescent="0.25">
      <c r="I62546" s="1"/>
      <c r="J62546" s="110"/>
    </row>
    <row r="62547" spans="9:10" x14ac:dyDescent="0.25">
      <c r="I62547" s="1"/>
      <c r="J62547" s="110"/>
    </row>
    <row r="62548" spans="9:10" x14ac:dyDescent="0.25">
      <c r="I62548" s="1"/>
      <c r="J62548" s="110"/>
    </row>
    <row r="62549" spans="9:10" x14ac:dyDescent="0.25">
      <c r="I62549" s="1"/>
      <c r="J62549" s="110"/>
    </row>
    <row r="62550" spans="9:10" x14ac:dyDescent="0.25">
      <c r="I62550" s="1"/>
      <c r="J62550" s="110"/>
    </row>
    <row r="62551" spans="9:10" x14ac:dyDescent="0.25">
      <c r="I62551" s="1"/>
      <c r="J62551" s="110"/>
    </row>
    <row r="62552" spans="9:10" x14ac:dyDescent="0.25">
      <c r="I62552" s="1"/>
      <c r="J62552" s="110"/>
    </row>
    <row r="62553" spans="9:10" x14ac:dyDescent="0.25">
      <c r="I62553" s="1"/>
      <c r="J62553" s="110"/>
    </row>
    <row r="62554" spans="9:10" x14ac:dyDescent="0.25">
      <c r="I62554" s="1"/>
      <c r="J62554" s="110"/>
    </row>
    <row r="62555" spans="9:10" x14ac:dyDescent="0.25">
      <c r="I62555" s="1"/>
      <c r="J62555" s="110"/>
    </row>
    <row r="62556" spans="9:10" x14ac:dyDescent="0.25">
      <c r="I62556" s="1"/>
      <c r="J62556" s="110"/>
    </row>
    <row r="62557" spans="9:10" x14ac:dyDescent="0.25">
      <c r="I62557" s="1"/>
      <c r="J62557" s="110"/>
    </row>
    <row r="62558" spans="9:10" x14ac:dyDescent="0.25">
      <c r="I62558" s="1"/>
      <c r="J62558" s="110"/>
    </row>
    <row r="62559" spans="9:10" x14ac:dyDescent="0.25">
      <c r="I62559" s="1"/>
      <c r="J62559" s="110"/>
    </row>
    <row r="62560" spans="9:10" x14ac:dyDescent="0.25">
      <c r="I62560" s="1"/>
      <c r="J62560" s="110"/>
    </row>
    <row r="62561" spans="9:10" x14ac:dyDescent="0.25">
      <c r="I62561" s="1"/>
      <c r="J62561" s="110"/>
    </row>
    <row r="62562" spans="9:10" x14ac:dyDescent="0.25">
      <c r="I62562" s="1"/>
      <c r="J62562" s="110"/>
    </row>
    <row r="62563" spans="9:10" x14ac:dyDescent="0.25">
      <c r="I62563" s="1"/>
      <c r="J62563" s="110"/>
    </row>
    <row r="62564" spans="9:10" x14ac:dyDescent="0.25">
      <c r="I62564" s="1"/>
      <c r="J62564" s="110"/>
    </row>
    <row r="62565" spans="9:10" x14ac:dyDescent="0.25">
      <c r="I62565" s="1"/>
      <c r="J62565" s="110"/>
    </row>
    <row r="62566" spans="9:10" x14ac:dyDescent="0.25">
      <c r="I62566" s="1"/>
      <c r="J62566" s="110"/>
    </row>
    <row r="62567" spans="9:10" x14ac:dyDescent="0.25">
      <c r="I62567" s="1"/>
      <c r="J62567" s="110"/>
    </row>
    <row r="62568" spans="9:10" x14ac:dyDescent="0.25">
      <c r="I62568" s="1"/>
      <c r="J62568" s="110"/>
    </row>
    <row r="62569" spans="9:10" x14ac:dyDescent="0.25">
      <c r="I62569" s="1"/>
      <c r="J62569" s="110"/>
    </row>
    <row r="62570" spans="9:10" x14ac:dyDescent="0.25">
      <c r="I62570" s="1"/>
      <c r="J62570" s="110"/>
    </row>
    <row r="62571" spans="9:10" x14ac:dyDescent="0.25">
      <c r="I62571" s="1"/>
      <c r="J62571" s="110"/>
    </row>
    <row r="62572" spans="9:10" x14ac:dyDescent="0.25">
      <c r="I62572" s="1"/>
      <c r="J62572" s="110"/>
    </row>
    <row r="62573" spans="9:10" x14ac:dyDescent="0.25">
      <c r="I62573" s="1"/>
      <c r="J62573" s="110"/>
    </row>
    <row r="62574" spans="9:10" x14ac:dyDescent="0.25">
      <c r="I62574" s="1"/>
      <c r="J62574" s="110"/>
    </row>
    <row r="62575" spans="9:10" x14ac:dyDescent="0.25">
      <c r="I62575" s="1"/>
      <c r="J62575" s="110"/>
    </row>
    <row r="62576" spans="9:10" x14ac:dyDescent="0.25">
      <c r="I62576" s="1"/>
      <c r="J62576" s="110"/>
    </row>
    <row r="62577" spans="9:10" x14ac:dyDescent="0.25">
      <c r="I62577" s="1"/>
      <c r="J62577" s="110"/>
    </row>
    <row r="62578" spans="9:10" x14ac:dyDescent="0.25">
      <c r="I62578" s="1"/>
      <c r="J62578" s="110"/>
    </row>
    <row r="62579" spans="9:10" x14ac:dyDescent="0.25">
      <c r="I62579" s="1"/>
      <c r="J62579" s="110"/>
    </row>
    <row r="62580" spans="9:10" x14ac:dyDescent="0.25">
      <c r="I62580" s="1"/>
      <c r="J62580" s="110"/>
    </row>
    <row r="62581" spans="9:10" x14ac:dyDescent="0.25">
      <c r="I62581" s="1"/>
      <c r="J62581" s="110"/>
    </row>
    <row r="62582" spans="9:10" x14ac:dyDescent="0.25">
      <c r="I62582" s="1"/>
      <c r="J62582" s="110"/>
    </row>
    <row r="62583" spans="9:10" x14ac:dyDescent="0.25">
      <c r="I62583" s="1"/>
      <c r="J62583" s="110"/>
    </row>
    <row r="62584" spans="9:10" x14ac:dyDescent="0.25">
      <c r="I62584" s="1"/>
      <c r="J62584" s="110"/>
    </row>
    <row r="62585" spans="9:10" x14ac:dyDescent="0.25">
      <c r="I62585" s="1"/>
      <c r="J62585" s="110"/>
    </row>
    <row r="62586" spans="9:10" x14ac:dyDescent="0.25">
      <c r="I62586" s="1"/>
      <c r="J62586" s="110"/>
    </row>
    <row r="62587" spans="9:10" x14ac:dyDescent="0.25">
      <c r="I62587" s="1"/>
      <c r="J62587" s="110"/>
    </row>
    <row r="62588" spans="9:10" x14ac:dyDescent="0.25">
      <c r="I62588" s="1"/>
      <c r="J62588" s="110"/>
    </row>
    <row r="62589" spans="9:10" x14ac:dyDescent="0.25">
      <c r="I62589" s="1"/>
      <c r="J62589" s="110"/>
    </row>
    <row r="62590" spans="9:10" x14ac:dyDescent="0.25">
      <c r="I62590" s="1"/>
      <c r="J62590" s="110"/>
    </row>
    <row r="62591" spans="9:10" x14ac:dyDescent="0.25">
      <c r="I62591" s="1"/>
      <c r="J62591" s="110"/>
    </row>
    <row r="62592" spans="9:10" x14ac:dyDescent="0.25">
      <c r="I62592" s="1"/>
      <c r="J62592" s="110"/>
    </row>
    <row r="62593" spans="9:10" x14ac:dyDescent="0.25">
      <c r="I62593" s="1"/>
      <c r="J62593" s="110"/>
    </row>
    <row r="62594" spans="9:10" x14ac:dyDescent="0.25">
      <c r="I62594" s="1"/>
      <c r="J62594" s="110"/>
    </row>
    <row r="62595" spans="9:10" x14ac:dyDescent="0.25">
      <c r="I62595" s="1"/>
      <c r="J62595" s="110"/>
    </row>
    <row r="62596" spans="9:10" x14ac:dyDescent="0.25">
      <c r="I62596" s="1"/>
      <c r="J62596" s="110"/>
    </row>
    <row r="62597" spans="9:10" x14ac:dyDescent="0.25">
      <c r="I62597" s="1"/>
      <c r="J62597" s="110"/>
    </row>
    <row r="62598" spans="9:10" x14ac:dyDescent="0.25">
      <c r="I62598" s="1"/>
      <c r="J62598" s="110"/>
    </row>
    <row r="62599" spans="9:10" x14ac:dyDescent="0.25">
      <c r="I62599" s="1"/>
      <c r="J62599" s="110"/>
    </row>
    <row r="62600" spans="9:10" x14ac:dyDescent="0.25">
      <c r="I62600" s="1"/>
      <c r="J62600" s="110"/>
    </row>
    <row r="62601" spans="9:10" x14ac:dyDescent="0.25">
      <c r="I62601" s="1"/>
      <c r="J62601" s="110"/>
    </row>
    <row r="62602" spans="9:10" x14ac:dyDescent="0.25">
      <c r="I62602" s="1"/>
      <c r="J62602" s="110"/>
    </row>
    <row r="62603" spans="9:10" x14ac:dyDescent="0.25">
      <c r="I62603" s="1"/>
      <c r="J62603" s="110"/>
    </row>
    <row r="62604" spans="9:10" x14ac:dyDescent="0.25">
      <c r="I62604" s="1"/>
      <c r="J62604" s="110"/>
    </row>
    <row r="62605" spans="9:10" x14ac:dyDescent="0.25">
      <c r="I62605" s="1"/>
      <c r="J62605" s="110"/>
    </row>
    <row r="62606" spans="9:10" x14ac:dyDescent="0.25">
      <c r="I62606" s="1"/>
      <c r="J62606" s="110"/>
    </row>
    <row r="62607" spans="9:10" x14ac:dyDescent="0.25">
      <c r="I62607" s="1"/>
      <c r="J62607" s="110"/>
    </row>
    <row r="62608" spans="9:10" x14ac:dyDescent="0.25">
      <c r="I62608" s="1"/>
      <c r="J62608" s="110"/>
    </row>
    <row r="62609" spans="9:10" x14ac:dyDescent="0.25">
      <c r="I62609" s="1"/>
      <c r="J62609" s="110"/>
    </row>
    <row r="62610" spans="9:10" x14ac:dyDescent="0.25">
      <c r="I62610" s="1"/>
      <c r="J62610" s="110"/>
    </row>
    <row r="62611" spans="9:10" x14ac:dyDescent="0.25">
      <c r="I62611" s="1"/>
      <c r="J62611" s="110"/>
    </row>
    <row r="62612" spans="9:10" x14ac:dyDescent="0.25">
      <c r="I62612" s="1"/>
      <c r="J62612" s="110"/>
    </row>
    <row r="62613" spans="9:10" x14ac:dyDescent="0.25">
      <c r="I62613" s="1"/>
      <c r="J62613" s="110"/>
    </row>
    <row r="62614" spans="9:10" x14ac:dyDescent="0.25">
      <c r="I62614" s="1"/>
      <c r="J62614" s="110"/>
    </row>
    <row r="62615" spans="9:10" x14ac:dyDescent="0.25">
      <c r="I62615" s="1"/>
      <c r="J62615" s="110"/>
    </row>
    <row r="62616" spans="9:10" x14ac:dyDescent="0.25">
      <c r="I62616" s="1"/>
      <c r="J62616" s="110"/>
    </row>
    <row r="62617" spans="9:10" x14ac:dyDescent="0.25">
      <c r="I62617" s="1"/>
      <c r="J62617" s="110"/>
    </row>
    <row r="62618" spans="9:10" x14ac:dyDescent="0.25">
      <c r="I62618" s="1"/>
      <c r="J62618" s="110"/>
    </row>
    <row r="62619" spans="9:10" x14ac:dyDescent="0.25">
      <c r="I62619" s="1"/>
      <c r="J62619" s="110"/>
    </row>
    <row r="62620" spans="9:10" x14ac:dyDescent="0.25">
      <c r="I62620" s="1"/>
      <c r="J62620" s="110"/>
    </row>
    <row r="62621" spans="9:10" x14ac:dyDescent="0.25">
      <c r="I62621" s="1"/>
      <c r="J62621" s="110"/>
    </row>
    <row r="62622" spans="9:10" x14ac:dyDescent="0.25">
      <c r="I62622" s="1"/>
      <c r="J62622" s="110"/>
    </row>
    <row r="62623" spans="9:10" x14ac:dyDescent="0.25">
      <c r="I62623" s="1"/>
      <c r="J62623" s="110"/>
    </row>
    <row r="62624" spans="9:10" x14ac:dyDescent="0.25">
      <c r="I62624" s="1"/>
      <c r="J62624" s="110"/>
    </row>
    <row r="62625" spans="9:10" x14ac:dyDescent="0.25">
      <c r="I62625" s="1"/>
      <c r="J62625" s="110"/>
    </row>
    <row r="62626" spans="9:10" x14ac:dyDescent="0.25">
      <c r="I62626" s="1"/>
      <c r="J62626" s="110"/>
    </row>
    <row r="62627" spans="9:10" x14ac:dyDescent="0.25">
      <c r="I62627" s="1"/>
      <c r="J62627" s="110"/>
    </row>
    <row r="62628" spans="9:10" x14ac:dyDescent="0.25">
      <c r="I62628" s="1"/>
      <c r="J62628" s="110"/>
    </row>
    <row r="62629" spans="9:10" x14ac:dyDescent="0.25">
      <c r="I62629" s="1"/>
      <c r="J62629" s="110"/>
    </row>
    <row r="62630" spans="9:10" x14ac:dyDescent="0.25">
      <c r="I62630" s="1"/>
      <c r="J62630" s="110"/>
    </row>
    <row r="62631" spans="9:10" x14ac:dyDescent="0.25">
      <c r="I62631" s="1"/>
      <c r="J62631" s="110"/>
    </row>
    <row r="62632" spans="9:10" x14ac:dyDescent="0.25">
      <c r="I62632" s="1"/>
      <c r="J62632" s="110"/>
    </row>
    <row r="62633" spans="9:10" x14ac:dyDescent="0.25">
      <c r="I62633" s="1"/>
      <c r="J62633" s="110"/>
    </row>
    <row r="62634" spans="9:10" x14ac:dyDescent="0.25">
      <c r="I62634" s="1"/>
      <c r="J62634" s="110"/>
    </row>
    <row r="62635" spans="9:10" x14ac:dyDescent="0.25">
      <c r="I62635" s="1"/>
      <c r="J62635" s="110"/>
    </row>
    <row r="62636" spans="9:10" x14ac:dyDescent="0.25">
      <c r="I62636" s="1"/>
      <c r="J62636" s="110"/>
    </row>
    <row r="62637" spans="9:10" x14ac:dyDescent="0.25">
      <c r="I62637" s="1"/>
      <c r="J62637" s="110"/>
    </row>
    <row r="62638" spans="9:10" x14ac:dyDescent="0.25">
      <c r="I62638" s="1"/>
      <c r="J62638" s="110"/>
    </row>
    <row r="62639" spans="9:10" x14ac:dyDescent="0.25">
      <c r="I62639" s="1"/>
      <c r="J62639" s="110"/>
    </row>
    <row r="62640" spans="9:10" x14ac:dyDescent="0.25">
      <c r="I62640" s="1"/>
      <c r="J62640" s="110"/>
    </row>
    <row r="62641" spans="9:10" x14ac:dyDescent="0.25">
      <c r="I62641" s="1"/>
      <c r="J62641" s="110"/>
    </row>
    <row r="62642" spans="9:10" x14ac:dyDescent="0.25">
      <c r="I62642" s="1"/>
      <c r="J62642" s="110"/>
    </row>
    <row r="62643" spans="9:10" x14ac:dyDescent="0.25">
      <c r="I62643" s="1"/>
      <c r="J62643" s="110"/>
    </row>
    <row r="62644" spans="9:10" x14ac:dyDescent="0.25">
      <c r="I62644" s="1"/>
      <c r="J62644" s="110"/>
    </row>
    <row r="62645" spans="9:10" x14ac:dyDescent="0.25">
      <c r="I62645" s="1"/>
      <c r="J62645" s="110"/>
    </row>
    <row r="62646" spans="9:10" x14ac:dyDescent="0.25">
      <c r="I62646" s="1"/>
      <c r="J62646" s="110"/>
    </row>
    <row r="62647" spans="9:10" x14ac:dyDescent="0.25">
      <c r="I62647" s="1"/>
      <c r="J62647" s="110"/>
    </row>
    <row r="62648" spans="9:10" x14ac:dyDescent="0.25">
      <c r="I62648" s="1"/>
      <c r="J62648" s="110"/>
    </row>
    <row r="62649" spans="9:10" x14ac:dyDescent="0.25">
      <c r="I62649" s="1"/>
      <c r="J62649" s="110"/>
    </row>
    <row r="62650" spans="9:10" x14ac:dyDescent="0.25">
      <c r="I62650" s="1"/>
      <c r="J62650" s="110"/>
    </row>
    <row r="62651" spans="9:10" x14ac:dyDescent="0.25">
      <c r="I62651" s="1"/>
      <c r="J62651" s="110"/>
    </row>
    <row r="62652" spans="9:10" x14ac:dyDescent="0.25">
      <c r="I62652" s="1"/>
      <c r="J62652" s="110"/>
    </row>
    <row r="62653" spans="9:10" x14ac:dyDescent="0.25">
      <c r="I62653" s="1"/>
      <c r="J62653" s="110"/>
    </row>
    <row r="62654" spans="9:10" x14ac:dyDescent="0.25">
      <c r="I62654" s="1"/>
      <c r="J62654" s="110"/>
    </row>
    <row r="62655" spans="9:10" x14ac:dyDescent="0.25">
      <c r="I62655" s="1"/>
      <c r="J62655" s="110"/>
    </row>
    <row r="62656" spans="9:10" x14ac:dyDescent="0.25">
      <c r="I62656" s="1"/>
      <c r="J62656" s="110"/>
    </row>
    <row r="62657" spans="9:10" x14ac:dyDescent="0.25">
      <c r="I62657" s="1"/>
      <c r="J62657" s="110"/>
    </row>
    <row r="62658" spans="9:10" x14ac:dyDescent="0.25">
      <c r="I62658" s="1"/>
      <c r="J62658" s="110"/>
    </row>
    <row r="62659" spans="9:10" x14ac:dyDescent="0.25">
      <c r="I62659" s="1"/>
      <c r="J62659" s="110"/>
    </row>
    <row r="62660" spans="9:10" x14ac:dyDescent="0.25">
      <c r="I62660" s="1"/>
      <c r="J62660" s="110"/>
    </row>
    <row r="62661" spans="9:10" x14ac:dyDescent="0.25">
      <c r="I62661" s="1"/>
      <c r="J62661" s="110"/>
    </row>
    <row r="62662" spans="9:10" x14ac:dyDescent="0.25">
      <c r="I62662" s="1"/>
      <c r="J62662" s="110"/>
    </row>
    <row r="62663" spans="9:10" x14ac:dyDescent="0.25">
      <c r="I62663" s="1"/>
      <c r="J62663" s="110"/>
    </row>
    <row r="62664" spans="9:10" x14ac:dyDescent="0.25">
      <c r="I62664" s="1"/>
      <c r="J62664" s="110"/>
    </row>
    <row r="62665" spans="9:10" x14ac:dyDescent="0.25">
      <c r="I62665" s="1"/>
      <c r="J62665" s="110"/>
    </row>
    <row r="62666" spans="9:10" x14ac:dyDescent="0.25">
      <c r="I62666" s="1"/>
      <c r="J62666" s="110"/>
    </row>
    <row r="62667" spans="9:10" x14ac:dyDescent="0.25">
      <c r="I62667" s="1"/>
      <c r="J62667" s="110"/>
    </row>
    <row r="62668" spans="9:10" x14ac:dyDescent="0.25">
      <c r="I62668" s="1"/>
      <c r="J62668" s="110"/>
    </row>
    <row r="62669" spans="9:10" x14ac:dyDescent="0.25">
      <c r="I62669" s="1"/>
      <c r="J62669" s="110"/>
    </row>
    <row r="62670" spans="9:10" x14ac:dyDescent="0.25">
      <c r="I62670" s="1"/>
      <c r="J62670" s="110"/>
    </row>
    <row r="62671" spans="9:10" x14ac:dyDescent="0.25">
      <c r="I62671" s="1"/>
      <c r="J62671" s="110"/>
    </row>
    <row r="62672" spans="9:10" x14ac:dyDescent="0.25">
      <c r="I62672" s="1"/>
      <c r="J62672" s="110"/>
    </row>
    <row r="62673" spans="9:10" x14ac:dyDescent="0.25">
      <c r="I62673" s="1"/>
      <c r="J62673" s="110"/>
    </row>
    <row r="62674" spans="9:10" x14ac:dyDescent="0.25">
      <c r="I62674" s="1"/>
      <c r="J62674" s="110"/>
    </row>
    <row r="62675" spans="9:10" x14ac:dyDescent="0.25">
      <c r="I62675" s="1"/>
      <c r="J62675" s="110"/>
    </row>
    <row r="62676" spans="9:10" x14ac:dyDescent="0.25">
      <c r="I62676" s="1"/>
      <c r="J62676" s="110"/>
    </row>
    <row r="62677" spans="9:10" x14ac:dyDescent="0.25">
      <c r="I62677" s="1"/>
      <c r="J62677" s="110"/>
    </row>
    <row r="62678" spans="9:10" x14ac:dyDescent="0.25">
      <c r="I62678" s="1"/>
      <c r="J62678" s="110"/>
    </row>
    <row r="62679" spans="9:10" x14ac:dyDescent="0.25">
      <c r="I62679" s="1"/>
      <c r="J62679" s="110"/>
    </row>
    <row r="62680" spans="9:10" x14ac:dyDescent="0.25">
      <c r="I62680" s="1"/>
      <c r="J62680" s="110"/>
    </row>
    <row r="62681" spans="9:10" x14ac:dyDescent="0.25">
      <c r="I62681" s="1"/>
      <c r="J62681" s="110"/>
    </row>
    <row r="62682" spans="9:10" x14ac:dyDescent="0.25">
      <c r="I62682" s="1"/>
      <c r="J62682" s="110"/>
    </row>
    <row r="62683" spans="9:10" x14ac:dyDescent="0.25">
      <c r="I62683" s="1"/>
      <c r="J62683" s="110"/>
    </row>
    <row r="62684" spans="9:10" x14ac:dyDescent="0.25">
      <c r="I62684" s="1"/>
      <c r="J62684" s="110"/>
    </row>
    <row r="62685" spans="9:10" x14ac:dyDescent="0.25">
      <c r="I62685" s="1"/>
      <c r="J62685" s="110"/>
    </row>
    <row r="62686" spans="9:10" x14ac:dyDescent="0.25">
      <c r="I62686" s="1"/>
      <c r="J62686" s="110"/>
    </row>
    <row r="62687" spans="9:10" x14ac:dyDescent="0.25">
      <c r="I62687" s="1"/>
      <c r="J62687" s="110"/>
    </row>
    <row r="62688" spans="9:10" x14ac:dyDescent="0.25">
      <c r="I62688" s="1"/>
      <c r="J62688" s="110"/>
    </row>
    <row r="62689" spans="9:10" x14ac:dyDescent="0.25">
      <c r="I62689" s="1"/>
      <c r="J62689" s="110"/>
    </row>
    <row r="62690" spans="9:10" x14ac:dyDescent="0.25">
      <c r="I62690" s="1"/>
      <c r="J62690" s="110"/>
    </row>
    <row r="62691" spans="9:10" x14ac:dyDescent="0.25">
      <c r="I62691" s="1"/>
      <c r="J62691" s="110"/>
    </row>
    <row r="62692" spans="9:10" x14ac:dyDescent="0.25">
      <c r="I62692" s="1"/>
      <c r="J62692" s="110"/>
    </row>
    <row r="62693" spans="9:10" x14ac:dyDescent="0.25">
      <c r="I62693" s="1"/>
      <c r="J62693" s="110"/>
    </row>
    <row r="62694" spans="9:10" x14ac:dyDescent="0.25">
      <c r="I62694" s="1"/>
      <c r="J62694" s="110"/>
    </row>
    <row r="62695" spans="9:10" x14ac:dyDescent="0.25">
      <c r="I62695" s="1"/>
      <c r="J62695" s="110"/>
    </row>
    <row r="62696" spans="9:10" x14ac:dyDescent="0.25">
      <c r="I62696" s="1"/>
      <c r="J62696" s="110"/>
    </row>
    <row r="62697" spans="9:10" x14ac:dyDescent="0.25">
      <c r="I62697" s="1"/>
      <c r="J62697" s="110"/>
    </row>
    <row r="62698" spans="9:10" x14ac:dyDescent="0.25">
      <c r="I62698" s="1"/>
      <c r="J62698" s="110"/>
    </row>
    <row r="62699" spans="9:10" x14ac:dyDescent="0.25">
      <c r="I62699" s="1"/>
      <c r="J62699" s="110"/>
    </row>
    <row r="62700" spans="9:10" x14ac:dyDescent="0.25">
      <c r="I62700" s="1"/>
      <c r="J62700" s="110"/>
    </row>
    <row r="62701" spans="9:10" x14ac:dyDescent="0.25">
      <c r="I62701" s="1"/>
      <c r="J62701" s="110"/>
    </row>
    <row r="62702" spans="9:10" x14ac:dyDescent="0.25">
      <c r="I62702" s="1"/>
      <c r="J62702" s="110"/>
    </row>
    <row r="62703" spans="9:10" x14ac:dyDescent="0.25">
      <c r="I62703" s="1"/>
      <c r="J62703" s="110"/>
    </row>
    <row r="62704" spans="9:10" x14ac:dyDescent="0.25">
      <c r="I62704" s="1"/>
      <c r="J62704" s="110"/>
    </row>
    <row r="62705" spans="9:10" x14ac:dyDescent="0.25">
      <c r="I62705" s="1"/>
      <c r="J62705" s="110"/>
    </row>
    <row r="62706" spans="9:10" x14ac:dyDescent="0.25">
      <c r="I62706" s="1"/>
      <c r="J62706" s="110"/>
    </row>
    <row r="62707" spans="9:10" x14ac:dyDescent="0.25">
      <c r="I62707" s="1"/>
      <c r="J62707" s="110"/>
    </row>
    <row r="62708" spans="9:10" x14ac:dyDescent="0.25">
      <c r="I62708" s="1"/>
      <c r="J62708" s="110"/>
    </row>
    <row r="62709" spans="9:10" x14ac:dyDescent="0.25">
      <c r="I62709" s="1"/>
      <c r="J62709" s="110"/>
    </row>
    <row r="62710" spans="9:10" x14ac:dyDescent="0.25">
      <c r="I62710" s="1"/>
      <c r="J62710" s="110"/>
    </row>
    <row r="62711" spans="9:10" x14ac:dyDescent="0.25">
      <c r="I62711" s="1"/>
      <c r="J62711" s="110"/>
    </row>
    <row r="62712" spans="9:10" x14ac:dyDescent="0.25">
      <c r="I62712" s="1"/>
      <c r="J62712" s="110"/>
    </row>
    <row r="62713" spans="9:10" x14ac:dyDescent="0.25">
      <c r="I62713" s="1"/>
      <c r="J62713" s="110"/>
    </row>
    <row r="62714" spans="9:10" x14ac:dyDescent="0.25">
      <c r="I62714" s="1"/>
      <c r="J62714" s="110"/>
    </row>
    <row r="62715" spans="9:10" x14ac:dyDescent="0.25">
      <c r="I62715" s="1"/>
      <c r="J62715" s="110"/>
    </row>
    <row r="62716" spans="9:10" x14ac:dyDescent="0.25">
      <c r="I62716" s="1"/>
      <c r="J62716" s="110"/>
    </row>
    <row r="62717" spans="9:10" x14ac:dyDescent="0.25">
      <c r="I62717" s="1"/>
      <c r="J62717" s="110"/>
    </row>
    <row r="62718" spans="9:10" x14ac:dyDescent="0.25">
      <c r="I62718" s="1"/>
      <c r="J62718" s="110"/>
    </row>
    <row r="62719" spans="9:10" x14ac:dyDescent="0.25">
      <c r="I62719" s="1"/>
      <c r="J62719" s="110"/>
    </row>
    <row r="62720" spans="9:10" x14ac:dyDescent="0.25">
      <c r="I62720" s="1"/>
      <c r="J62720" s="110"/>
    </row>
    <row r="62721" spans="9:10" x14ac:dyDescent="0.25">
      <c r="I62721" s="1"/>
      <c r="J62721" s="110"/>
    </row>
    <row r="62722" spans="9:10" x14ac:dyDescent="0.25">
      <c r="I62722" s="1"/>
      <c r="J62722" s="110"/>
    </row>
    <row r="62723" spans="9:10" x14ac:dyDescent="0.25">
      <c r="I62723" s="1"/>
      <c r="J62723" s="110"/>
    </row>
    <row r="62724" spans="9:10" x14ac:dyDescent="0.25">
      <c r="I62724" s="1"/>
      <c r="J62724" s="110"/>
    </row>
    <row r="62725" spans="9:10" x14ac:dyDescent="0.25">
      <c r="I62725" s="1"/>
      <c r="J62725" s="110"/>
    </row>
    <row r="62726" spans="9:10" x14ac:dyDescent="0.25">
      <c r="I62726" s="1"/>
      <c r="J62726" s="110"/>
    </row>
    <row r="62727" spans="9:10" x14ac:dyDescent="0.25">
      <c r="I62727" s="1"/>
      <c r="J62727" s="110"/>
    </row>
    <row r="62728" spans="9:10" x14ac:dyDescent="0.25">
      <c r="I62728" s="1"/>
      <c r="J62728" s="110"/>
    </row>
    <row r="62729" spans="9:10" x14ac:dyDescent="0.25">
      <c r="I62729" s="1"/>
      <c r="J62729" s="110"/>
    </row>
    <row r="62730" spans="9:10" x14ac:dyDescent="0.25">
      <c r="I62730" s="1"/>
      <c r="J62730" s="110"/>
    </row>
    <row r="62731" spans="9:10" x14ac:dyDescent="0.25">
      <c r="I62731" s="1"/>
      <c r="J62731" s="110"/>
    </row>
    <row r="62732" spans="9:10" x14ac:dyDescent="0.25">
      <c r="I62732" s="1"/>
      <c r="J62732" s="110"/>
    </row>
    <row r="62733" spans="9:10" x14ac:dyDescent="0.25">
      <c r="I62733" s="1"/>
      <c r="J62733" s="110"/>
    </row>
    <row r="62734" spans="9:10" x14ac:dyDescent="0.25">
      <c r="I62734" s="1"/>
      <c r="J62734" s="110"/>
    </row>
    <row r="62735" spans="9:10" x14ac:dyDescent="0.25">
      <c r="I62735" s="1"/>
      <c r="J62735" s="110"/>
    </row>
    <row r="62736" spans="9:10" x14ac:dyDescent="0.25">
      <c r="I62736" s="1"/>
      <c r="J62736" s="110"/>
    </row>
    <row r="62737" spans="9:10" x14ac:dyDescent="0.25">
      <c r="I62737" s="1"/>
      <c r="J62737" s="110"/>
    </row>
    <row r="62738" spans="9:10" x14ac:dyDescent="0.25">
      <c r="I62738" s="1"/>
      <c r="J62738" s="110"/>
    </row>
    <row r="62739" spans="9:10" x14ac:dyDescent="0.25">
      <c r="I62739" s="1"/>
      <c r="J62739" s="110"/>
    </row>
    <row r="62740" spans="9:10" x14ac:dyDescent="0.25">
      <c r="I62740" s="1"/>
      <c r="J62740" s="110"/>
    </row>
    <row r="62741" spans="9:10" x14ac:dyDescent="0.25">
      <c r="I62741" s="1"/>
      <c r="J62741" s="110"/>
    </row>
    <row r="62742" spans="9:10" x14ac:dyDescent="0.25">
      <c r="I62742" s="1"/>
      <c r="J62742" s="110"/>
    </row>
    <row r="62743" spans="9:10" x14ac:dyDescent="0.25">
      <c r="I62743" s="1"/>
      <c r="J62743" s="110"/>
    </row>
    <row r="62744" spans="9:10" x14ac:dyDescent="0.25">
      <c r="I62744" s="1"/>
      <c r="J62744" s="110"/>
    </row>
    <row r="62745" spans="9:10" x14ac:dyDescent="0.25">
      <c r="I62745" s="1"/>
      <c r="J62745" s="110"/>
    </row>
    <row r="62746" spans="9:10" x14ac:dyDescent="0.25">
      <c r="I62746" s="1"/>
      <c r="J62746" s="110"/>
    </row>
    <row r="62747" spans="9:10" x14ac:dyDescent="0.25">
      <c r="I62747" s="1"/>
      <c r="J62747" s="110"/>
    </row>
    <row r="62748" spans="9:10" x14ac:dyDescent="0.25">
      <c r="I62748" s="1"/>
      <c r="J62748" s="110"/>
    </row>
    <row r="62749" spans="9:10" x14ac:dyDescent="0.25">
      <c r="I62749" s="1"/>
      <c r="J62749" s="110"/>
    </row>
    <row r="62750" spans="9:10" x14ac:dyDescent="0.25">
      <c r="I62750" s="1"/>
      <c r="J62750" s="110"/>
    </row>
    <row r="62751" spans="9:10" x14ac:dyDescent="0.25">
      <c r="I62751" s="1"/>
      <c r="J62751" s="110"/>
    </row>
    <row r="62752" spans="9:10" x14ac:dyDescent="0.25">
      <c r="I62752" s="1"/>
      <c r="J62752" s="110"/>
    </row>
    <row r="62753" spans="9:10" x14ac:dyDescent="0.25">
      <c r="I62753" s="1"/>
      <c r="J62753" s="110"/>
    </row>
    <row r="62754" spans="9:10" x14ac:dyDescent="0.25">
      <c r="I62754" s="1"/>
      <c r="J62754" s="110"/>
    </row>
    <row r="62755" spans="9:10" x14ac:dyDescent="0.25">
      <c r="I62755" s="1"/>
      <c r="J62755" s="110"/>
    </row>
    <row r="62756" spans="9:10" x14ac:dyDescent="0.25">
      <c r="I62756" s="1"/>
      <c r="J62756" s="110"/>
    </row>
    <row r="62757" spans="9:10" x14ac:dyDescent="0.25">
      <c r="I62757" s="1"/>
      <c r="J62757" s="110"/>
    </row>
    <row r="62758" spans="9:10" x14ac:dyDescent="0.25">
      <c r="I62758" s="1"/>
      <c r="J62758" s="110"/>
    </row>
    <row r="62759" spans="9:10" x14ac:dyDescent="0.25">
      <c r="I62759" s="1"/>
      <c r="J62759" s="110"/>
    </row>
    <row r="62760" spans="9:10" x14ac:dyDescent="0.25">
      <c r="I62760" s="1"/>
      <c r="J62760" s="110"/>
    </row>
    <row r="62761" spans="9:10" x14ac:dyDescent="0.25">
      <c r="I62761" s="1"/>
      <c r="J62761" s="110"/>
    </row>
    <row r="62762" spans="9:10" x14ac:dyDescent="0.25">
      <c r="I62762" s="1"/>
      <c r="J62762" s="110"/>
    </row>
    <row r="62763" spans="9:10" x14ac:dyDescent="0.25">
      <c r="I62763" s="1"/>
      <c r="J62763" s="110"/>
    </row>
    <row r="62764" spans="9:10" x14ac:dyDescent="0.25">
      <c r="I62764" s="1"/>
      <c r="J62764" s="110"/>
    </row>
    <row r="62765" spans="9:10" x14ac:dyDescent="0.25">
      <c r="I62765" s="1"/>
      <c r="J62765" s="110"/>
    </row>
    <row r="62766" spans="9:10" x14ac:dyDescent="0.25">
      <c r="I62766" s="1"/>
      <c r="J62766" s="110"/>
    </row>
    <row r="62767" spans="9:10" x14ac:dyDescent="0.25">
      <c r="I62767" s="1"/>
      <c r="J62767" s="110"/>
    </row>
    <row r="62768" spans="9:10" x14ac:dyDescent="0.25">
      <c r="I62768" s="1"/>
      <c r="J62768" s="110"/>
    </row>
    <row r="62769" spans="9:10" x14ac:dyDescent="0.25">
      <c r="I62769" s="1"/>
      <c r="J62769" s="110"/>
    </row>
    <row r="62770" spans="9:10" x14ac:dyDescent="0.25">
      <c r="I62770" s="1"/>
      <c r="J62770" s="110"/>
    </row>
    <row r="62771" spans="9:10" x14ac:dyDescent="0.25">
      <c r="I62771" s="1"/>
      <c r="J62771" s="110"/>
    </row>
    <row r="62772" spans="9:10" x14ac:dyDescent="0.25">
      <c r="I62772" s="1"/>
      <c r="J62772" s="110"/>
    </row>
    <row r="62773" spans="9:10" x14ac:dyDescent="0.25">
      <c r="I62773" s="1"/>
      <c r="J62773" s="110"/>
    </row>
    <row r="62774" spans="9:10" x14ac:dyDescent="0.25">
      <c r="I62774" s="1"/>
      <c r="J62774" s="110"/>
    </row>
    <row r="62775" spans="9:10" x14ac:dyDescent="0.25">
      <c r="I62775" s="1"/>
      <c r="J62775" s="110"/>
    </row>
    <row r="62776" spans="9:10" x14ac:dyDescent="0.25">
      <c r="I62776" s="1"/>
      <c r="J62776" s="110"/>
    </row>
    <row r="62777" spans="9:10" x14ac:dyDescent="0.25">
      <c r="I62777" s="1"/>
      <c r="J62777" s="110"/>
    </row>
    <row r="62778" spans="9:10" x14ac:dyDescent="0.25">
      <c r="I62778" s="1"/>
      <c r="J62778" s="110"/>
    </row>
    <row r="62779" spans="9:10" x14ac:dyDescent="0.25">
      <c r="I62779" s="1"/>
      <c r="J62779" s="110"/>
    </row>
    <row r="62780" spans="9:10" x14ac:dyDescent="0.25">
      <c r="I62780" s="1"/>
      <c r="J62780" s="110"/>
    </row>
    <row r="62781" spans="9:10" x14ac:dyDescent="0.25">
      <c r="I62781" s="1"/>
      <c r="J62781" s="110"/>
    </row>
    <row r="62782" spans="9:10" x14ac:dyDescent="0.25">
      <c r="I62782" s="1"/>
      <c r="J62782" s="110"/>
    </row>
    <row r="62783" spans="9:10" x14ac:dyDescent="0.25">
      <c r="I62783" s="1"/>
      <c r="J62783" s="110"/>
    </row>
    <row r="62784" spans="9:10" x14ac:dyDescent="0.25">
      <c r="I62784" s="1"/>
      <c r="J62784" s="110"/>
    </row>
    <row r="62785" spans="9:10" x14ac:dyDescent="0.25">
      <c r="I62785" s="1"/>
      <c r="J62785" s="110"/>
    </row>
    <row r="62786" spans="9:10" x14ac:dyDescent="0.25">
      <c r="I62786" s="1"/>
      <c r="J62786" s="110"/>
    </row>
    <row r="62787" spans="9:10" x14ac:dyDescent="0.25">
      <c r="I62787" s="1"/>
      <c r="J62787" s="110"/>
    </row>
    <row r="62788" spans="9:10" x14ac:dyDescent="0.25">
      <c r="I62788" s="1"/>
      <c r="J62788" s="110"/>
    </row>
    <row r="62789" spans="9:10" x14ac:dyDescent="0.25">
      <c r="I62789" s="1"/>
      <c r="J62789" s="110"/>
    </row>
    <row r="62790" spans="9:10" x14ac:dyDescent="0.25">
      <c r="I62790" s="1"/>
      <c r="J62790" s="110"/>
    </row>
    <row r="62791" spans="9:10" x14ac:dyDescent="0.25">
      <c r="I62791" s="1"/>
      <c r="J62791" s="110"/>
    </row>
    <row r="62792" spans="9:10" x14ac:dyDescent="0.25">
      <c r="I62792" s="1"/>
      <c r="J62792" s="110"/>
    </row>
    <row r="62793" spans="9:10" x14ac:dyDescent="0.25">
      <c r="I62793" s="1"/>
      <c r="J62793" s="110"/>
    </row>
    <row r="62794" spans="9:10" x14ac:dyDescent="0.25">
      <c r="I62794" s="1"/>
      <c r="J62794" s="110"/>
    </row>
    <row r="62795" spans="9:10" x14ac:dyDescent="0.25">
      <c r="I62795" s="1"/>
      <c r="J62795" s="110"/>
    </row>
    <row r="62796" spans="9:10" x14ac:dyDescent="0.25">
      <c r="I62796" s="1"/>
      <c r="J62796" s="110"/>
    </row>
    <row r="62797" spans="9:10" x14ac:dyDescent="0.25">
      <c r="I62797" s="1"/>
      <c r="J62797" s="110"/>
    </row>
    <row r="62798" spans="9:10" x14ac:dyDescent="0.25">
      <c r="I62798" s="1"/>
      <c r="J62798" s="110"/>
    </row>
    <row r="62799" spans="9:10" x14ac:dyDescent="0.25">
      <c r="I62799" s="1"/>
      <c r="J62799" s="110"/>
    </row>
    <row r="62800" spans="9:10" x14ac:dyDescent="0.25">
      <c r="I62800" s="1"/>
      <c r="J62800" s="110"/>
    </row>
    <row r="62801" spans="9:10" x14ac:dyDescent="0.25">
      <c r="I62801" s="1"/>
      <c r="J62801" s="110"/>
    </row>
    <row r="62802" spans="9:10" x14ac:dyDescent="0.25">
      <c r="I62802" s="1"/>
      <c r="J62802" s="110"/>
    </row>
    <row r="62803" spans="9:10" x14ac:dyDescent="0.25">
      <c r="I62803" s="1"/>
      <c r="J62803" s="110"/>
    </row>
    <row r="62804" spans="9:10" x14ac:dyDescent="0.25">
      <c r="I62804" s="1"/>
      <c r="J62804" s="110"/>
    </row>
    <row r="62805" spans="9:10" x14ac:dyDescent="0.25">
      <c r="I62805" s="1"/>
      <c r="J62805" s="110"/>
    </row>
    <row r="62806" spans="9:10" x14ac:dyDescent="0.25">
      <c r="I62806" s="1"/>
      <c r="J62806" s="110"/>
    </row>
    <row r="62807" spans="9:10" x14ac:dyDescent="0.25">
      <c r="I62807" s="1"/>
      <c r="J62807" s="110"/>
    </row>
    <row r="62808" spans="9:10" x14ac:dyDescent="0.25">
      <c r="I62808" s="1"/>
      <c r="J62808" s="110"/>
    </row>
    <row r="62809" spans="9:10" x14ac:dyDescent="0.25">
      <c r="I62809" s="1"/>
      <c r="J62809" s="110"/>
    </row>
    <row r="62810" spans="9:10" x14ac:dyDescent="0.25">
      <c r="I62810" s="1"/>
      <c r="J62810" s="110"/>
    </row>
    <row r="62811" spans="9:10" x14ac:dyDescent="0.25">
      <c r="I62811" s="1"/>
      <c r="J62811" s="110"/>
    </row>
    <row r="62812" spans="9:10" x14ac:dyDescent="0.25">
      <c r="I62812" s="1"/>
      <c r="J62812" s="110"/>
    </row>
    <row r="62813" spans="9:10" x14ac:dyDescent="0.25">
      <c r="I62813" s="1"/>
      <c r="J62813" s="110"/>
    </row>
    <row r="62814" spans="9:10" x14ac:dyDescent="0.25">
      <c r="I62814" s="1"/>
      <c r="J62814" s="110"/>
    </row>
    <row r="62815" spans="9:10" x14ac:dyDescent="0.25">
      <c r="I62815" s="1"/>
      <c r="J62815" s="110"/>
    </row>
    <row r="62816" spans="9:10" x14ac:dyDescent="0.25">
      <c r="I62816" s="1"/>
      <c r="J62816" s="110"/>
    </row>
    <row r="62817" spans="9:10" x14ac:dyDescent="0.25">
      <c r="I62817" s="1"/>
      <c r="J62817" s="110"/>
    </row>
    <row r="62818" spans="9:10" x14ac:dyDescent="0.25">
      <c r="I62818" s="1"/>
      <c r="J62818" s="110"/>
    </row>
    <row r="62819" spans="9:10" x14ac:dyDescent="0.25">
      <c r="I62819" s="1"/>
      <c r="J62819" s="110"/>
    </row>
    <row r="62820" spans="9:10" x14ac:dyDescent="0.25">
      <c r="I62820" s="1"/>
      <c r="J62820" s="110"/>
    </row>
    <row r="62821" spans="9:10" x14ac:dyDescent="0.25">
      <c r="I62821" s="1"/>
      <c r="J62821" s="110"/>
    </row>
    <row r="62822" spans="9:10" x14ac:dyDescent="0.25">
      <c r="I62822" s="1"/>
      <c r="J62822" s="110"/>
    </row>
    <row r="62823" spans="9:10" x14ac:dyDescent="0.25">
      <c r="I62823" s="1"/>
      <c r="J62823" s="110"/>
    </row>
    <row r="62824" spans="9:10" x14ac:dyDescent="0.25">
      <c r="I62824" s="1"/>
      <c r="J62824" s="110"/>
    </row>
    <row r="62825" spans="9:10" x14ac:dyDescent="0.25">
      <c r="I62825" s="1"/>
      <c r="J62825" s="110"/>
    </row>
    <row r="62826" spans="9:10" x14ac:dyDescent="0.25">
      <c r="I62826" s="1"/>
      <c r="J62826" s="110"/>
    </row>
    <row r="62827" spans="9:10" x14ac:dyDescent="0.25">
      <c r="I62827" s="1"/>
      <c r="J62827" s="110"/>
    </row>
    <row r="62828" spans="9:10" x14ac:dyDescent="0.25">
      <c r="I62828" s="1"/>
      <c r="J62828" s="110"/>
    </row>
    <row r="62829" spans="9:10" x14ac:dyDescent="0.25">
      <c r="I62829" s="1"/>
      <c r="J62829" s="110"/>
    </row>
    <row r="62830" spans="9:10" x14ac:dyDescent="0.25">
      <c r="I62830" s="1"/>
      <c r="J62830" s="110"/>
    </row>
    <row r="62831" spans="9:10" x14ac:dyDescent="0.25">
      <c r="I62831" s="1"/>
      <c r="J62831" s="110"/>
    </row>
    <row r="62832" spans="9:10" x14ac:dyDescent="0.25">
      <c r="I62832" s="1"/>
      <c r="J62832" s="110"/>
    </row>
    <row r="62833" spans="9:10" x14ac:dyDescent="0.25">
      <c r="I62833" s="1"/>
      <c r="J62833" s="110"/>
    </row>
    <row r="62834" spans="9:10" x14ac:dyDescent="0.25">
      <c r="I62834" s="1"/>
      <c r="J62834" s="110"/>
    </row>
    <row r="62835" spans="9:10" x14ac:dyDescent="0.25">
      <c r="I62835" s="1"/>
      <c r="J62835" s="110"/>
    </row>
    <row r="62836" spans="9:10" x14ac:dyDescent="0.25">
      <c r="I62836" s="1"/>
      <c r="J62836" s="110"/>
    </row>
    <row r="62837" spans="9:10" x14ac:dyDescent="0.25">
      <c r="I62837" s="1"/>
      <c r="J62837" s="110"/>
    </row>
    <row r="62838" spans="9:10" x14ac:dyDescent="0.25">
      <c r="I62838" s="1"/>
      <c r="J62838" s="110"/>
    </row>
    <row r="62839" spans="9:10" x14ac:dyDescent="0.25">
      <c r="I62839" s="1"/>
      <c r="J62839" s="110"/>
    </row>
    <row r="62840" spans="9:10" x14ac:dyDescent="0.25">
      <c r="I62840" s="1"/>
      <c r="J62840" s="110"/>
    </row>
    <row r="62841" spans="9:10" x14ac:dyDescent="0.25">
      <c r="I62841" s="1"/>
      <c r="J62841" s="110"/>
    </row>
    <row r="62842" spans="9:10" x14ac:dyDescent="0.25">
      <c r="I62842" s="1"/>
      <c r="J62842" s="110"/>
    </row>
    <row r="62843" spans="9:10" x14ac:dyDescent="0.25">
      <c r="I62843" s="1"/>
      <c r="J62843" s="110"/>
    </row>
    <row r="62844" spans="9:10" x14ac:dyDescent="0.25">
      <c r="I62844" s="1"/>
      <c r="J62844" s="110"/>
    </row>
    <row r="62845" spans="9:10" x14ac:dyDescent="0.25">
      <c r="I62845" s="1"/>
      <c r="J62845" s="110"/>
    </row>
    <row r="62846" spans="9:10" x14ac:dyDescent="0.25">
      <c r="I62846" s="1"/>
      <c r="J62846" s="110"/>
    </row>
    <row r="62847" spans="9:10" x14ac:dyDescent="0.25">
      <c r="I62847" s="1"/>
      <c r="J62847" s="110"/>
    </row>
    <row r="62848" spans="9:10" x14ac:dyDescent="0.25">
      <c r="I62848" s="1"/>
      <c r="J62848" s="110"/>
    </row>
    <row r="62849" spans="9:10" x14ac:dyDescent="0.25">
      <c r="I62849" s="1"/>
      <c r="J62849" s="110"/>
    </row>
    <row r="62850" spans="9:10" x14ac:dyDescent="0.25">
      <c r="I62850" s="1"/>
      <c r="J62850" s="110"/>
    </row>
    <row r="62851" spans="9:10" x14ac:dyDescent="0.25">
      <c r="I62851" s="1"/>
      <c r="J62851" s="110"/>
    </row>
    <row r="62852" spans="9:10" x14ac:dyDescent="0.25">
      <c r="I62852" s="1"/>
      <c r="J62852" s="110"/>
    </row>
    <row r="62853" spans="9:10" x14ac:dyDescent="0.25">
      <c r="I62853" s="1"/>
      <c r="J62853" s="110"/>
    </row>
    <row r="62854" spans="9:10" x14ac:dyDescent="0.25">
      <c r="I62854" s="1"/>
      <c r="J62854" s="110"/>
    </row>
    <row r="62855" spans="9:10" x14ac:dyDescent="0.25">
      <c r="I62855" s="1"/>
      <c r="J62855" s="110"/>
    </row>
    <row r="62856" spans="9:10" x14ac:dyDescent="0.25">
      <c r="I62856" s="1"/>
      <c r="J62856" s="110"/>
    </row>
    <row r="62857" spans="9:10" x14ac:dyDescent="0.25">
      <c r="I62857" s="1"/>
      <c r="J62857" s="110"/>
    </row>
    <row r="62858" spans="9:10" x14ac:dyDescent="0.25">
      <c r="I62858" s="1"/>
      <c r="J62858" s="110"/>
    </row>
    <row r="62859" spans="9:10" x14ac:dyDescent="0.25">
      <c r="I62859" s="1"/>
      <c r="J62859" s="110"/>
    </row>
    <row r="62860" spans="9:10" x14ac:dyDescent="0.25">
      <c r="I62860" s="1"/>
      <c r="J62860" s="110"/>
    </row>
    <row r="62861" spans="9:10" x14ac:dyDescent="0.25">
      <c r="I62861" s="1"/>
      <c r="J62861" s="110"/>
    </row>
    <row r="62862" spans="9:10" x14ac:dyDescent="0.25">
      <c r="I62862" s="1"/>
      <c r="J62862" s="110"/>
    </row>
    <row r="62863" spans="9:10" x14ac:dyDescent="0.25">
      <c r="I62863" s="1"/>
      <c r="J62863" s="110"/>
    </row>
    <row r="62864" spans="9:10" x14ac:dyDescent="0.25">
      <c r="I62864" s="1"/>
      <c r="J62864" s="110"/>
    </row>
    <row r="62865" spans="9:10" x14ac:dyDescent="0.25">
      <c r="I62865" s="1"/>
      <c r="J62865" s="110"/>
    </row>
    <row r="62866" spans="9:10" x14ac:dyDescent="0.25">
      <c r="I62866" s="1"/>
      <c r="J62866" s="110"/>
    </row>
    <row r="62867" spans="9:10" x14ac:dyDescent="0.25">
      <c r="I62867" s="1"/>
      <c r="J62867" s="110"/>
    </row>
    <row r="62868" spans="9:10" x14ac:dyDescent="0.25">
      <c r="I62868" s="1"/>
      <c r="J62868" s="110"/>
    </row>
    <row r="62869" spans="9:10" x14ac:dyDescent="0.25">
      <c r="I62869" s="1"/>
      <c r="J62869" s="110"/>
    </row>
    <row r="62870" spans="9:10" x14ac:dyDescent="0.25">
      <c r="I62870" s="1"/>
      <c r="J62870" s="110"/>
    </row>
    <row r="62871" spans="9:10" x14ac:dyDescent="0.25">
      <c r="I62871" s="1"/>
      <c r="J62871" s="110"/>
    </row>
    <row r="62872" spans="9:10" x14ac:dyDescent="0.25">
      <c r="I62872" s="1"/>
      <c r="J62872" s="110"/>
    </row>
    <row r="62873" spans="9:10" x14ac:dyDescent="0.25">
      <c r="I62873" s="1"/>
      <c r="J62873" s="110"/>
    </row>
    <row r="62874" spans="9:10" x14ac:dyDescent="0.25">
      <c r="I62874" s="1"/>
      <c r="J62874" s="110"/>
    </row>
    <row r="62875" spans="9:10" x14ac:dyDescent="0.25">
      <c r="I62875" s="1"/>
      <c r="J62875" s="110"/>
    </row>
    <row r="62876" spans="9:10" x14ac:dyDescent="0.25">
      <c r="I62876" s="1"/>
      <c r="J62876" s="110"/>
    </row>
    <row r="62877" spans="9:10" x14ac:dyDescent="0.25">
      <c r="I62877" s="1"/>
      <c r="J62877" s="110"/>
    </row>
    <row r="62878" spans="9:10" x14ac:dyDescent="0.25">
      <c r="I62878" s="1"/>
      <c r="J62878" s="110"/>
    </row>
    <row r="62879" spans="9:10" x14ac:dyDescent="0.25">
      <c r="I62879" s="1"/>
      <c r="J62879" s="110"/>
    </row>
    <row r="62880" spans="9:10" x14ac:dyDescent="0.25">
      <c r="I62880" s="1"/>
      <c r="J62880" s="110"/>
    </row>
    <row r="62881" spans="9:10" x14ac:dyDescent="0.25">
      <c r="I62881" s="1"/>
      <c r="J62881" s="110"/>
    </row>
    <row r="62882" spans="9:10" x14ac:dyDescent="0.25">
      <c r="I62882" s="1"/>
      <c r="J62882" s="110"/>
    </row>
    <row r="62883" spans="9:10" x14ac:dyDescent="0.25">
      <c r="I62883" s="1"/>
      <c r="J62883" s="110"/>
    </row>
    <row r="62884" spans="9:10" x14ac:dyDescent="0.25">
      <c r="I62884" s="1"/>
      <c r="J62884" s="110"/>
    </row>
    <row r="62885" spans="9:10" x14ac:dyDescent="0.25">
      <c r="I62885" s="1"/>
      <c r="J62885" s="110"/>
    </row>
    <row r="62886" spans="9:10" x14ac:dyDescent="0.25">
      <c r="I62886" s="1"/>
      <c r="J62886" s="110"/>
    </row>
    <row r="62887" spans="9:10" x14ac:dyDescent="0.25">
      <c r="I62887" s="1"/>
      <c r="J62887" s="110"/>
    </row>
    <row r="62888" spans="9:10" x14ac:dyDescent="0.25">
      <c r="I62888" s="1"/>
      <c r="J62888" s="110"/>
    </row>
    <row r="62889" spans="9:10" x14ac:dyDescent="0.25">
      <c r="I62889" s="1"/>
      <c r="J62889" s="110"/>
    </row>
    <row r="62890" spans="9:10" x14ac:dyDescent="0.25">
      <c r="I62890" s="1"/>
      <c r="J62890" s="110"/>
    </row>
    <row r="62891" spans="9:10" x14ac:dyDescent="0.25">
      <c r="I62891" s="1"/>
      <c r="J62891" s="110"/>
    </row>
    <row r="62892" spans="9:10" x14ac:dyDescent="0.25">
      <c r="I62892" s="1"/>
      <c r="J62892" s="110"/>
    </row>
    <row r="62893" spans="9:10" x14ac:dyDescent="0.25">
      <c r="I62893" s="1"/>
      <c r="J62893" s="110"/>
    </row>
    <row r="62894" spans="9:10" x14ac:dyDescent="0.25">
      <c r="I62894" s="1"/>
      <c r="J62894" s="110"/>
    </row>
    <row r="62895" spans="9:10" x14ac:dyDescent="0.25">
      <c r="I62895" s="1"/>
      <c r="J62895" s="110"/>
    </row>
    <row r="62896" spans="9:10" x14ac:dyDescent="0.25">
      <c r="I62896" s="1"/>
      <c r="J62896" s="110"/>
    </row>
    <row r="62897" spans="9:10" x14ac:dyDescent="0.25">
      <c r="I62897" s="1"/>
      <c r="J62897" s="110"/>
    </row>
    <row r="62898" spans="9:10" x14ac:dyDescent="0.25">
      <c r="I62898" s="1"/>
      <c r="J62898" s="110"/>
    </row>
    <row r="62899" spans="9:10" x14ac:dyDescent="0.25">
      <c r="I62899" s="1"/>
      <c r="J62899" s="110"/>
    </row>
    <row r="62900" spans="9:10" x14ac:dyDescent="0.25">
      <c r="I62900" s="1"/>
      <c r="J62900" s="110"/>
    </row>
    <row r="62901" spans="9:10" x14ac:dyDescent="0.25">
      <c r="I62901" s="1"/>
      <c r="J62901" s="110"/>
    </row>
    <row r="62902" spans="9:10" x14ac:dyDescent="0.25">
      <c r="I62902" s="1"/>
      <c r="J62902" s="110"/>
    </row>
    <row r="62903" spans="9:10" x14ac:dyDescent="0.25">
      <c r="I62903" s="1"/>
      <c r="J62903" s="110"/>
    </row>
    <row r="62904" spans="9:10" x14ac:dyDescent="0.25">
      <c r="I62904" s="1"/>
      <c r="J62904" s="110"/>
    </row>
    <row r="62905" spans="9:10" x14ac:dyDescent="0.25">
      <c r="I62905" s="1"/>
      <c r="J62905" s="110"/>
    </row>
    <row r="62906" spans="9:10" x14ac:dyDescent="0.25">
      <c r="I62906" s="1"/>
      <c r="J62906" s="110"/>
    </row>
    <row r="62907" spans="9:10" x14ac:dyDescent="0.25">
      <c r="I62907" s="1"/>
      <c r="J62907" s="110"/>
    </row>
    <row r="62908" spans="9:10" x14ac:dyDescent="0.25">
      <c r="I62908" s="1"/>
      <c r="J62908" s="110"/>
    </row>
    <row r="62909" spans="9:10" x14ac:dyDescent="0.25">
      <c r="I62909" s="1"/>
      <c r="J62909" s="110"/>
    </row>
    <row r="62910" spans="9:10" x14ac:dyDescent="0.25">
      <c r="I62910" s="1"/>
      <c r="J62910" s="110"/>
    </row>
    <row r="62911" spans="9:10" x14ac:dyDescent="0.25">
      <c r="I62911" s="1"/>
      <c r="J62911" s="110"/>
    </row>
    <row r="62912" spans="9:10" x14ac:dyDescent="0.25">
      <c r="I62912" s="1"/>
      <c r="J62912" s="110"/>
    </row>
    <row r="62913" spans="9:10" x14ac:dyDescent="0.25">
      <c r="I62913" s="1"/>
      <c r="J62913" s="110"/>
    </row>
    <row r="62914" spans="9:10" x14ac:dyDescent="0.25">
      <c r="I62914" s="1"/>
      <c r="J62914" s="110"/>
    </row>
    <row r="62915" spans="9:10" x14ac:dyDescent="0.25">
      <c r="I62915" s="1"/>
      <c r="J62915" s="110"/>
    </row>
    <row r="62916" spans="9:10" x14ac:dyDescent="0.25">
      <c r="I62916" s="1"/>
      <c r="J62916" s="110"/>
    </row>
    <row r="62917" spans="9:10" x14ac:dyDescent="0.25">
      <c r="I62917" s="1"/>
      <c r="J62917" s="110"/>
    </row>
    <row r="62918" spans="9:10" x14ac:dyDescent="0.25">
      <c r="I62918" s="1"/>
      <c r="J62918" s="110"/>
    </row>
    <row r="62919" spans="9:10" x14ac:dyDescent="0.25">
      <c r="I62919" s="1"/>
      <c r="J62919" s="110"/>
    </row>
    <row r="62920" spans="9:10" x14ac:dyDescent="0.25">
      <c r="I62920" s="1"/>
      <c r="J62920" s="110"/>
    </row>
    <row r="62921" spans="9:10" x14ac:dyDescent="0.25">
      <c r="I62921" s="1"/>
      <c r="J62921" s="110"/>
    </row>
    <row r="62922" spans="9:10" x14ac:dyDescent="0.25">
      <c r="I62922" s="1"/>
      <c r="J62922" s="110"/>
    </row>
    <row r="62923" spans="9:10" x14ac:dyDescent="0.25">
      <c r="I62923" s="1"/>
      <c r="J62923" s="110"/>
    </row>
    <row r="62924" spans="9:10" x14ac:dyDescent="0.25">
      <c r="I62924" s="1"/>
      <c r="J62924" s="110"/>
    </row>
    <row r="62925" spans="9:10" x14ac:dyDescent="0.25">
      <c r="I62925" s="1"/>
      <c r="J62925" s="110"/>
    </row>
    <row r="62926" spans="9:10" x14ac:dyDescent="0.25">
      <c r="I62926" s="1"/>
      <c r="J62926" s="110"/>
    </row>
    <row r="62927" spans="9:10" x14ac:dyDescent="0.25">
      <c r="I62927" s="1"/>
      <c r="J62927" s="110"/>
    </row>
    <row r="62928" spans="9:10" x14ac:dyDescent="0.25">
      <c r="I62928" s="1"/>
      <c r="J62928" s="110"/>
    </row>
    <row r="62929" spans="9:10" x14ac:dyDescent="0.25">
      <c r="I62929" s="1"/>
      <c r="J62929" s="110"/>
    </row>
    <row r="62930" spans="9:10" x14ac:dyDescent="0.25">
      <c r="I62930" s="1"/>
      <c r="J62930" s="110"/>
    </row>
    <row r="62931" spans="9:10" x14ac:dyDescent="0.25">
      <c r="I62931" s="1"/>
      <c r="J62931" s="110"/>
    </row>
    <row r="62932" spans="9:10" x14ac:dyDescent="0.25">
      <c r="I62932" s="1"/>
      <c r="J62932" s="110"/>
    </row>
    <row r="62933" spans="9:10" x14ac:dyDescent="0.25">
      <c r="I62933" s="1"/>
      <c r="J62933" s="110"/>
    </row>
    <row r="62934" spans="9:10" x14ac:dyDescent="0.25">
      <c r="I62934" s="1"/>
      <c r="J62934" s="110"/>
    </row>
    <row r="62935" spans="9:10" x14ac:dyDescent="0.25">
      <c r="I62935" s="1"/>
      <c r="J62935" s="110"/>
    </row>
    <row r="62936" spans="9:10" x14ac:dyDescent="0.25">
      <c r="I62936" s="1"/>
      <c r="J62936" s="110"/>
    </row>
    <row r="62937" spans="9:10" x14ac:dyDescent="0.25">
      <c r="I62937" s="1"/>
      <c r="J62937" s="110"/>
    </row>
    <row r="62938" spans="9:10" x14ac:dyDescent="0.25">
      <c r="I62938" s="1"/>
      <c r="J62938" s="110"/>
    </row>
    <row r="62939" spans="9:10" x14ac:dyDescent="0.25">
      <c r="I62939" s="1"/>
      <c r="J62939" s="110"/>
    </row>
    <row r="62940" spans="9:10" x14ac:dyDescent="0.25">
      <c r="I62940" s="1"/>
      <c r="J62940" s="110"/>
    </row>
    <row r="62941" spans="9:10" x14ac:dyDescent="0.25">
      <c r="I62941" s="1"/>
      <c r="J62941" s="110"/>
    </row>
    <row r="62942" spans="9:10" x14ac:dyDescent="0.25">
      <c r="I62942" s="1"/>
      <c r="J62942" s="110"/>
    </row>
    <row r="62943" spans="9:10" x14ac:dyDescent="0.25">
      <c r="I62943" s="1"/>
      <c r="J62943" s="110"/>
    </row>
    <row r="62944" spans="9:10" x14ac:dyDescent="0.25">
      <c r="I62944" s="1"/>
      <c r="J62944" s="110"/>
    </row>
    <row r="62945" spans="9:10" x14ac:dyDescent="0.25">
      <c r="I62945" s="1"/>
      <c r="J62945" s="110"/>
    </row>
    <row r="62946" spans="9:10" x14ac:dyDescent="0.25">
      <c r="I62946" s="1"/>
      <c r="J62946" s="110"/>
    </row>
    <row r="62947" spans="9:10" x14ac:dyDescent="0.25">
      <c r="I62947" s="1"/>
      <c r="J62947" s="110"/>
    </row>
    <row r="62948" spans="9:10" x14ac:dyDescent="0.25">
      <c r="I62948" s="1"/>
      <c r="J62948" s="110"/>
    </row>
    <row r="62949" spans="9:10" x14ac:dyDescent="0.25">
      <c r="I62949" s="1"/>
      <c r="J62949" s="110"/>
    </row>
    <row r="62950" spans="9:10" x14ac:dyDescent="0.25">
      <c r="I62950" s="1"/>
      <c r="J62950" s="110"/>
    </row>
    <row r="62951" spans="9:10" x14ac:dyDescent="0.25">
      <c r="I62951" s="1"/>
      <c r="J62951" s="110"/>
    </row>
    <row r="62952" spans="9:10" x14ac:dyDescent="0.25">
      <c r="I62952" s="1"/>
      <c r="J62952" s="110"/>
    </row>
    <row r="62953" spans="9:10" x14ac:dyDescent="0.25">
      <c r="I62953" s="1"/>
      <c r="J62953" s="110"/>
    </row>
    <row r="62954" spans="9:10" x14ac:dyDescent="0.25">
      <c r="I62954" s="1"/>
      <c r="J62954" s="110"/>
    </row>
    <row r="62955" spans="9:10" x14ac:dyDescent="0.25">
      <c r="I62955" s="1"/>
      <c r="J62955" s="110"/>
    </row>
    <row r="62956" spans="9:10" x14ac:dyDescent="0.25">
      <c r="I62956" s="1"/>
      <c r="J62956" s="110"/>
    </row>
    <row r="62957" spans="9:10" x14ac:dyDescent="0.25">
      <c r="I62957" s="1"/>
      <c r="J62957" s="110"/>
    </row>
    <row r="62958" spans="9:10" x14ac:dyDescent="0.25">
      <c r="I62958" s="1"/>
      <c r="J62958" s="110"/>
    </row>
    <row r="62959" spans="9:10" x14ac:dyDescent="0.25">
      <c r="I62959" s="1"/>
      <c r="J62959" s="110"/>
    </row>
    <row r="62960" spans="9:10" x14ac:dyDescent="0.25">
      <c r="I62960" s="1"/>
      <c r="J62960" s="110"/>
    </row>
    <row r="62961" spans="9:10" x14ac:dyDescent="0.25">
      <c r="I62961" s="1"/>
      <c r="J62961" s="110"/>
    </row>
    <row r="62962" spans="9:10" x14ac:dyDescent="0.25">
      <c r="I62962" s="1"/>
      <c r="J62962" s="110"/>
    </row>
    <row r="62963" spans="9:10" x14ac:dyDescent="0.25">
      <c r="I62963" s="1"/>
      <c r="J62963" s="110"/>
    </row>
    <row r="62964" spans="9:10" x14ac:dyDescent="0.25">
      <c r="I62964" s="1"/>
      <c r="J62964" s="110"/>
    </row>
    <row r="62965" spans="9:10" x14ac:dyDescent="0.25">
      <c r="I62965" s="1"/>
      <c r="J62965" s="110"/>
    </row>
    <row r="62966" spans="9:10" x14ac:dyDescent="0.25">
      <c r="I62966" s="1"/>
      <c r="J62966" s="110"/>
    </row>
    <row r="62967" spans="9:10" x14ac:dyDescent="0.25">
      <c r="I62967" s="1"/>
      <c r="J62967" s="110"/>
    </row>
    <row r="62968" spans="9:10" x14ac:dyDescent="0.25">
      <c r="I62968" s="1"/>
      <c r="J62968" s="110"/>
    </row>
    <row r="62969" spans="9:10" x14ac:dyDescent="0.25">
      <c r="I62969" s="1"/>
      <c r="J62969" s="110"/>
    </row>
    <row r="62970" spans="9:10" x14ac:dyDescent="0.25">
      <c r="I62970" s="1"/>
      <c r="J62970" s="110"/>
    </row>
    <row r="62971" spans="9:10" x14ac:dyDescent="0.25">
      <c r="I62971" s="1"/>
      <c r="J62971" s="110"/>
    </row>
    <row r="62972" spans="9:10" x14ac:dyDescent="0.25">
      <c r="I62972" s="1"/>
      <c r="J62972" s="110"/>
    </row>
    <row r="62973" spans="9:10" x14ac:dyDescent="0.25">
      <c r="I62973" s="1"/>
      <c r="J62973" s="110"/>
    </row>
    <row r="62974" spans="9:10" x14ac:dyDescent="0.25">
      <c r="I62974" s="1"/>
      <c r="J62974" s="110"/>
    </row>
    <row r="62975" spans="9:10" x14ac:dyDescent="0.25">
      <c r="I62975" s="1"/>
      <c r="J62975" s="110"/>
    </row>
    <row r="62976" spans="9:10" x14ac:dyDescent="0.25">
      <c r="I62976" s="1"/>
      <c r="J62976" s="110"/>
    </row>
    <row r="62977" spans="9:10" x14ac:dyDescent="0.25">
      <c r="I62977" s="1"/>
      <c r="J62977" s="110"/>
    </row>
    <row r="62978" spans="9:10" x14ac:dyDescent="0.25">
      <c r="I62978" s="1"/>
      <c r="J62978" s="110"/>
    </row>
    <row r="62979" spans="9:10" x14ac:dyDescent="0.25">
      <c r="I62979" s="1"/>
      <c r="J62979" s="110"/>
    </row>
    <row r="62980" spans="9:10" x14ac:dyDescent="0.25">
      <c r="I62980" s="1"/>
      <c r="J62980" s="110"/>
    </row>
    <row r="62981" spans="9:10" x14ac:dyDescent="0.25">
      <c r="I62981" s="1"/>
      <c r="J62981" s="110"/>
    </row>
    <row r="62982" spans="9:10" x14ac:dyDescent="0.25">
      <c r="I62982" s="1"/>
      <c r="J62982" s="110"/>
    </row>
    <row r="62983" spans="9:10" x14ac:dyDescent="0.25">
      <c r="I62983" s="1"/>
      <c r="J62983" s="110"/>
    </row>
    <row r="62984" spans="9:10" x14ac:dyDescent="0.25">
      <c r="I62984" s="1"/>
      <c r="J62984" s="110"/>
    </row>
    <row r="62985" spans="9:10" x14ac:dyDescent="0.25">
      <c r="I62985" s="1"/>
      <c r="J62985" s="110"/>
    </row>
    <row r="62986" spans="9:10" x14ac:dyDescent="0.25">
      <c r="I62986" s="1"/>
      <c r="J62986" s="110"/>
    </row>
    <row r="62987" spans="9:10" x14ac:dyDescent="0.25">
      <c r="I62987" s="1"/>
      <c r="J62987" s="110"/>
    </row>
    <row r="62988" spans="9:10" x14ac:dyDescent="0.25">
      <c r="I62988" s="1"/>
      <c r="J62988" s="110"/>
    </row>
    <row r="62989" spans="9:10" x14ac:dyDescent="0.25">
      <c r="I62989" s="1"/>
      <c r="J62989" s="110"/>
    </row>
    <row r="62990" spans="9:10" x14ac:dyDescent="0.25">
      <c r="I62990" s="1"/>
      <c r="J62990" s="110"/>
    </row>
    <row r="62991" spans="9:10" x14ac:dyDescent="0.25">
      <c r="I62991" s="1"/>
      <c r="J62991" s="110"/>
    </row>
    <row r="62992" spans="9:10" x14ac:dyDescent="0.25">
      <c r="I62992" s="1"/>
      <c r="J62992" s="110"/>
    </row>
    <row r="62993" spans="9:10" x14ac:dyDescent="0.25">
      <c r="I62993" s="1"/>
      <c r="J62993" s="110"/>
    </row>
    <row r="62994" spans="9:10" x14ac:dyDescent="0.25">
      <c r="I62994" s="1"/>
      <c r="J62994" s="110"/>
    </row>
    <row r="62995" spans="9:10" x14ac:dyDescent="0.25">
      <c r="I62995" s="1"/>
      <c r="J62995" s="110"/>
    </row>
    <row r="62996" spans="9:10" x14ac:dyDescent="0.25">
      <c r="I62996" s="1"/>
      <c r="J62996" s="110"/>
    </row>
    <row r="62997" spans="9:10" x14ac:dyDescent="0.25">
      <c r="I62997" s="1"/>
      <c r="J62997" s="110"/>
    </row>
    <row r="62998" spans="9:10" x14ac:dyDescent="0.25">
      <c r="I62998" s="1"/>
      <c r="J62998" s="110"/>
    </row>
    <row r="62999" spans="9:10" x14ac:dyDescent="0.25">
      <c r="I62999" s="1"/>
      <c r="J62999" s="110"/>
    </row>
    <row r="63000" spans="9:10" x14ac:dyDescent="0.25">
      <c r="I63000" s="1"/>
      <c r="J63000" s="110"/>
    </row>
    <row r="63001" spans="9:10" x14ac:dyDescent="0.25">
      <c r="I63001" s="1"/>
      <c r="J63001" s="110"/>
    </row>
    <row r="63002" spans="9:10" x14ac:dyDescent="0.25">
      <c r="I63002" s="1"/>
      <c r="J63002" s="110"/>
    </row>
    <row r="63003" spans="9:10" x14ac:dyDescent="0.25">
      <c r="I63003" s="1"/>
      <c r="J63003" s="110"/>
    </row>
    <row r="63004" spans="9:10" x14ac:dyDescent="0.25">
      <c r="I63004" s="1"/>
      <c r="J63004" s="110"/>
    </row>
    <row r="63005" spans="9:10" x14ac:dyDescent="0.25">
      <c r="I63005" s="1"/>
      <c r="J63005" s="110"/>
    </row>
    <row r="63006" spans="9:10" x14ac:dyDescent="0.25">
      <c r="I63006" s="1"/>
      <c r="J63006" s="110"/>
    </row>
    <row r="63007" spans="9:10" x14ac:dyDescent="0.25">
      <c r="I63007" s="1"/>
      <c r="J63007" s="110"/>
    </row>
    <row r="63008" spans="9:10" x14ac:dyDescent="0.25">
      <c r="I63008" s="1"/>
      <c r="J63008" s="110"/>
    </row>
    <row r="63009" spans="9:10" x14ac:dyDescent="0.25">
      <c r="I63009" s="1"/>
      <c r="J63009" s="110"/>
    </row>
    <row r="63010" spans="9:10" x14ac:dyDescent="0.25">
      <c r="I63010" s="1"/>
      <c r="J63010" s="110"/>
    </row>
    <row r="63011" spans="9:10" x14ac:dyDescent="0.25">
      <c r="I63011" s="1"/>
      <c r="J63011" s="110"/>
    </row>
    <row r="63012" spans="9:10" x14ac:dyDescent="0.25">
      <c r="I63012" s="1"/>
      <c r="J63012" s="110"/>
    </row>
    <row r="63013" spans="9:10" x14ac:dyDescent="0.25">
      <c r="I63013" s="1"/>
      <c r="J63013" s="110"/>
    </row>
    <row r="63014" spans="9:10" x14ac:dyDescent="0.25">
      <c r="I63014" s="1"/>
      <c r="J63014" s="110"/>
    </row>
    <row r="63015" spans="9:10" x14ac:dyDescent="0.25">
      <c r="I63015" s="1"/>
      <c r="J63015" s="110"/>
    </row>
    <row r="63016" spans="9:10" x14ac:dyDescent="0.25">
      <c r="I63016" s="1"/>
      <c r="J63016" s="110"/>
    </row>
    <row r="63017" spans="9:10" x14ac:dyDescent="0.25">
      <c r="I63017" s="1"/>
      <c r="J63017" s="110"/>
    </row>
    <row r="63018" spans="9:10" x14ac:dyDescent="0.25">
      <c r="I63018" s="1"/>
      <c r="J63018" s="110"/>
    </row>
    <row r="63019" spans="9:10" x14ac:dyDescent="0.25">
      <c r="I63019" s="1"/>
      <c r="J63019" s="110"/>
    </row>
    <row r="63020" spans="9:10" x14ac:dyDescent="0.25">
      <c r="I63020" s="1"/>
      <c r="J63020" s="110"/>
    </row>
    <row r="63021" spans="9:10" x14ac:dyDescent="0.25">
      <c r="I63021" s="1"/>
      <c r="J63021" s="110"/>
    </row>
    <row r="63022" spans="9:10" x14ac:dyDescent="0.25">
      <c r="I63022" s="1"/>
      <c r="J63022" s="110"/>
    </row>
    <row r="63023" spans="9:10" x14ac:dyDescent="0.25">
      <c r="I63023" s="1"/>
      <c r="J63023" s="110"/>
    </row>
    <row r="63024" spans="9:10" x14ac:dyDescent="0.25">
      <c r="I63024" s="1"/>
      <c r="J63024" s="110"/>
    </row>
    <row r="63025" spans="9:10" x14ac:dyDescent="0.25">
      <c r="I63025" s="1"/>
      <c r="J63025" s="110"/>
    </row>
    <row r="63026" spans="9:10" x14ac:dyDescent="0.25">
      <c r="I63026" s="1"/>
      <c r="J63026" s="110"/>
    </row>
    <row r="63027" spans="9:10" x14ac:dyDescent="0.25">
      <c r="I63027" s="1"/>
      <c r="J63027" s="110"/>
    </row>
    <row r="63028" spans="9:10" x14ac:dyDescent="0.25">
      <c r="I63028" s="1"/>
      <c r="J63028" s="110"/>
    </row>
    <row r="63029" spans="9:10" x14ac:dyDescent="0.25">
      <c r="I63029" s="1"/>
      <c r="J63029" s="110"/>
    </row>
    <row r="63030" spans="9:10" x14ac:dyDescent="0.25">
      <c r="I63030" s="1"/>
      <c r="J63030" s="110"/>
    </row>
    <row r="63031" spans="9:10" x14ac:dyDescent="0.25">
      <c r="I63031" s="1"/>
      <c r="J63031" s="110"/>
    </row>
    <row r="63032" spans="9:10" x14ac:dyDescent="0.25">
      <c r="I63032" s="1"/>
      <c r="J63032" s="110"/>
    </row>
    <row r="63033" spans="9:10" x14ac:dyDescent="0.25">
      <c r="I63033" s="1"/>
      <c r="J63033" s="110"/>
    </row>
    <row r="63034" spans="9:10" x14ac:dyDescent="0.25">
      <c r="I63034" s="1"/>
      <c r="J63034" s="110"/>
    </row>
    <row r="63035" spans="9:10" x14ac:dyDescent="0.25">
      <c r="I63035" s="1"/>
      <c r="J63035" s="110"/>
    </row>
    <row r="63036" spans="9:10" x14ac:dyDescent="0.25">
      <c r="I63036" s="1"/>
      <c r="J63036" s="110"/>
    </row>
    <row r="63037" spans="9:10" x14ac:dyDescent="0.25">
      <c r="I63037" s="1"/>
      <c r="J63037" s="110"/>
    </row>
    <row r="63038" spans="9:10" x14ac:dyDescent="0.25">
      <c r="I63038" s="1"/>
      <c r="J63038" s="110"/>
    </row>
    <row r="63039" spans="9:10" x14ac:dyDescent="0.25">
      <c r="I63039" s="1"/>
      <c r="J63039" s="110"/>
    </row>
    <row r="63040" spans="9:10" x14ac:dyDescent="0.25">
      <c r="I63040" s="1"/>
      <c r="J63040" s="110"/>
    </row>
    <row r="63041" spans="9:10" x14ac:dyDescent="0.25">
      <c r="I63041" s="1"/>
      <c r="J63041" s="110"/>
    </row>
    <row r="63042" spans="9:10" x14ac:dyDescent="0.25">
      <c r="I63042" s="1"/>
      <c r="J63042" s="110"/>
    </row>
    <row r="63043" spans="9:10" x14ac:dyDescent="0.25">
      <c r="I63043" s="1"/>
      <c r="J63043" s="110"/>
    </row>
    <row r="63044" spans="9:10" x14ac:dyDescent="0.25">
      <c r="I63044" s="1"/>
      <c r="J63044" s="110"/>
    </row>
    <row r="63045" spans="9:10" x14ac:dyDescent="0.25">
      <c r="I63045" s="1"/>
      <c r="J63045" s="110"/>
    </row>
    <row r="63046" spans="9:10" x14ac:dyDescent="0.25">
      <c r="I63046" s="1"/>
      <c r="J63046" s="110"/>
    </row>
    <row r="63047" spans="9:10" x14ac:dyDescent="0.25">
      <c r="I63047" s="1"/>
      <c r="J63047" s="110"/>
    </row>
    <row r="63048" spans="9:10" x14ac:dyDescent="0.25">
      <c r="I63048" s="1"/>
      <c r="J63048" s="110"/>
    </row>
    <row r="63049" spans="9:10" x14ac:dyDescent="0.25">
      <c r="I63049" s="1"/>
      <c r="J63049" s="110"/>
    </row>
    <row r="63050" spans="9:10" x14ac:dyDescent="0.25">
      <c r="I63050" s="1"/>
      <c r="J63050" s="110"/>
    </row>
    <row r="63051" spans="9:10" x14ac:dyDescent="0.25">
      <c r="I63051" s="1"/>
      <c r="J63051" s="110"/>
    </row>
    <row r="63052" spans="9:10" x14ac:dyDescent="0.25">
      <c r="I63052" s="1"/>
      <c r="J63052" s="110"/>
    </row>
    <row r="63053" spans="9:10" x14ac:dyDescent="0.25">
      <c r="I63053" s="1"/>
      <c r="J63053" s="110"/>
    </row>
    <row r="63054" spans="9:10" x14ac:dyDescent="0.25">
      <c r="I63054" s="1"/>
      <c r="J63054" s="110"/>
    </row>
    <row r="63055" spans="9:10" x14ac:dyDescent="0.25">
      <c r="I63055" s="1"/>
      <c r="J63055" s="110"/>
    </row>
    <row r="63056" spans="9:10" x14ac:dyDescent="0.25">
      <c r="I63056" s="1"/>
      <c r="J63056" s="110"/>
    </row>
    <row r="63057" spans="9:10" x14ac:dyDescent="0.25">
      <c r="I63057" s="1"/>
      <c r="J63057" s="110"/>
    </row>
    <row r="63058" spans="9:10" x14ac:dyDescent="0.25">
      <c r="I63058" s="1"/>
      <c r="J63058" s="110"/>
    </row>
    <row r="63059" spans="9:10" x14ac:dyDescent="0.25">
      <c r="I63059" s="1"/>
      <c r="J63059" s="110"/>
    </row>
    <row r="63060" spans="9:10" x14ac:dyDescent="0.25">
      <c r="I63060" s="1"/>
      <c r="J63060" s="110"/>
    </row>
    <row r="63061" spans="9:10" x14ac:dyDescent="0.25">
      <c r="I63061" s="1"/>
      <c r="J63061" s="110"/>
    </row>
    <row r="63062" spans="9:10" x14ac:dyDescent="0.25">
      <c r="I63062" s="1"/>
      <c r="J63062" s="110"/>
    </row>
    <row r="63063" spans="9:10" x14ac:dyDescent="0.25">
      <c r="I63063" s="1"/>
      <c r="J63063" s="110"/>
    </row>
    <row r="63064" spans="9:10" x14ac:dyDescent="0.25">
      <c r="I63064" s="1"/>
      <c r="J63064" s="110"/>
    </row>
    <row r="63065" spans="9:10" x14ac:dyDescent="0.25">
      <c r="I63065" s="1"/>
      <c r="J63065" s="110"/>
    </row>
    <row r="63066" spans="9:10" x14ac:dyDescent="0.25">
      <c r="I63066" s="1"/>
      <c r="J63066" s="110"/>
    </row>
    <row r="63067" spans="9:10" x14ac:dyDescent="0.25">
      <c r="I63067" s="1"/>
      <c r="J63067" s="110"/>
    </row>
    <row r="63068" spans="9:10" x14ac:dyDescent="0.25">
      <c r="I63068" s="1"/>
      <c r="J63068" s="110"/>
    </row>
    <row r="63069" spans="9:10" x14ac:dyDescent="0.25">
      <c r="I63069" s="1"/>
      <c r="J63069" s="110"/>
    </row>
    <row r="63070" spans="9:10" x14ac:dyDescent="0.25">
      <c r="I63070" s="1"/>
      <c r="J63070" s="110"/>
    </row>
    <row r="63071" spans="9:10" x14ac:dyDescent="0.25">
      <c r="I63071" s="1"/>
      <c r="J63071" s="110"/>
    </row>
    <row r="63072" spans="9:10" x14ac:dyDescent="0.25">
      <c r="I63072" s="1"/>
      <c r="J63072" s="110"/>
    </row>
    <row r="63073" spans="9:10" x14ac:dyDescent="0.25">
      <c r="I63073" s="1"/>
      <c r="J63073" s="110"/>
    </row>
    <row r="63074" spans="9:10" x14ac:dyDescent="0.25">
      <c r="I63074" s="1"/>
      <c r="J63074" s="110"/>
    </row>
    <row r="63075" spans="9:10" x14ac:dyDescent="0.25">
      <c r="I63075" s="1"/>
      <c r="J63075" s="110"/>
    </row>
    <row r="63076" spans="9:10" x14ac:dyDescent="0.25">
      <c r="I63076" s="1"/>
      <c r="J63076" s="110"/>
    </row>
    <row r="63077" spans="9:10" x14ac:dyDescent="0.25">
      <c r="I63077" s="1"/>
      <c r="J63077" s="110"/>
    </row>
    <row r="63078" spans="9:10" x14ac:dyDescent="0.25">
      <c r="I63078" s="1"/>
      <c r="J63078" s="110"/>
    </row>
    <row r="63079" spans="9:10" x14ac:dyDescent="0.25">
      <c r="I63079" s="1"/>
      <c r="J63079" s="110"/>
    </row>
    <row r="63080" spans="9:10" x14ac:dyDescent="0.25">
      <c r="I63080" s="1"/>
      <c r="J63080" s="110"/>
    </row>
    <row r="63081" spans="9:10" x14ac:dyDescent="0.25">
      <c r="I63081" s="1"/>
      <c r="J63081" s="110"/>
    </row>
    <row r="63082" spans="9:10" x14ac:dyDescent="0.25">
      <c r="I63082" s="1"/>
      <c r="J63082" s="110"/>
    </row>
    <row r="63083" spans="9:10" x14ac:dyDescent="0.25">
      <c r="I63083" s="1"/>
      <c r="J63083" s="110"/>
    </row>
    <row r="63084" spans="9:10" x14ac:dyDescent="0.25">
      <c r="I63084" s="1"/>
      <c r="J63084" s="110"/>
    </row>
    <row r="63085" spans="9:10" x14ac:dyDescent="0.25">
      <c r="I63085" s="1"/>
      <c r="J63085" s="110"/>
    </row>
    <row r="63086" spans="9:10" x14ac:dyDescent="0.25">
      <c r="I63086" s="1"/>
      <c r="J63086" s="110"/>
    </row>
    <row r="63087" spans="9:10" x14ac:dyDescent="0.25">
      <c r="I63087" s="1"/>
      <c r="J63087" s="110"/>
    </row>
    <row r="63088" spans="9:10" x14ac:dyDescent="0.25">
      <c r="I63088" s="1"/>
      <c r="J63088" s="110"/>
    </row>
    <row r="63089" spans="9:10" x14ac:dyDescent="0.25">
      <c r="I63089" s="1"/>
      <c r="J63089" s="110"/>
    </row>
    <row r="63090" spans="9:10" x14ac:dyDescent="0.25">
      <c r="I63090" s="1"/>
      <c r="J63090" s="110"/>
    </row>
    <row r="63091" spans="9:10" x14ac:dyDescent="0.25">
      <c r="I63091" s="1"/>
      <c r="J63091" s="110"/>
    </row>
    <row r="63092" spans="9:10" x14ac:dyDescent="0.25">
      <c r="I63092" s="1"/>
      <c r="J63092" s="110"/>
    </row>
    <row r="63093" spans="9:10" x14ac:dyDescent="0.25">
      <c r="I63093" s="1"/>
      <c r="J63093" s="110"/>
    </row>
    <row r="63094" spans="9:10" x14ac:dyDescent="0.25">
      <c r="I63094" s="1"/>
      <c r="J63094" s="110"/>
    </row>
    <row r="63095" spans="9:10" x14ac:dyDescent="0.25">
      <c r="I63095" s="1"/>
      <c r="J63095" s="110"/>
    </row>
    <row r="63096" spans="9:10" x14ac:dyDescent="0.25">
      <c r="I63096" s="1"/>
      <c r="J63096" s="110"/>
    </row>
    <row r="63097" spans="9:10" x14ac:dyDescent="0.25">
      <c r="I63097" s="1"/>
      <c r="J63097" s="110"/>
    </row>
    <row r="63098" spans="9:10" x14ac:dyDescent="0.25">
      <c r="I63098" s="1"/>
      <c r="J63098" s="110"/>
    </row>
    <row r="63099" spans="9:10" x14ac:dyDescent="0.25">
      <c r="I63099" s="1"/>
      <c r="J63099" s="110"/>
    </row>
    <row r="63100" spans="9:10" x14ac:dyDescent="0.25">
      <c r="I63100" s="1"/>
      <c r="J63100" s="110"/>
    </row>
    <row r="63101" spans="9:10" x14ac:dyDescent="0.25">
      <c r="I63101" s="1"/>
      <c r="J63101" s="110"/>
    </row>
    <row r="63102" spans="9:10" x14ac:dyDescent="0.25">
      <c r="I63102" s="1"/>
      <c r="J63102" s="110"/>
    </row>
    <row r="63103" spans="9:10" x14ac:dyDescent="0.25">
      <c r="I63103" s="1"/>
      <c r="J63103" s="110"/>
    </row>
    <row r="63104" spans="9:10" x14ac:dyDescent="0.25">
      <c r="I63104" s="1"/>
      <c r="J63104" s="110"/>
    </row>
    <row r="63105" spans="9:10" x14ac:dyDescent="0.25">
      <c r="I63105" s="1"/>
      <c r="J63105" s="110"/>
    </row>
    <row r="63106" spans="9:10" x14ac:dyDescent="0.25">
      <c r="I63106" s="1"/>
      <c r="J63106" s="110"/>
    </row>
    <row r="63107" spans="9:10" x14ac:dyDescent="0.25">
      <c r="I63107" s="1"/>
      <c r="J63107" s="110"/>
    </row>
    <row r="63108" spans="9:10" x14ac:dyDescent="0.25">
      <c r="I63108" s="1"/>
      <c r="J63108" s="110"/>
    </row>
    <row r="63109" spans="9:10" x14ac:dyDescent="0.25">
      <c r="I63109" s="1"/>
      <c r="J63109" s="110"/>
    </row>
    <row r="63110" spans="9:10" x14ac:dyDescent="0.25">
      <c r="I63110" s="1"/>
      <c r="J63110" s="110"/>
    </row>
    <row r="63111" spans="9:10" x14ac:dyDescent="0.25">
      <c r="I63111" s="1"/>
      <c r="J63111" s="110"/>
    </row>
    <row r="63112" spans="9:10" x14ac:dyDescent="0.25">
      <c r="I63112" s="1"/>
      <c r="J63112" s="110"/>
    </row>
    <row r="63113" spans="9:10" x14ac:dyDescent="0.25">
      <c r="I63113" s="1"/>
      <c r="J63113" s="110"/>
    </row>
    <row r="63114" spans="9:10" x14ac:dyDescent="0.25">
      <c r="I63114" s="1"/>
      <c r="J63114" s="110"/>
    </row>
    <row r="63115" spans="9:10" x14ac:dyDescent="0.25">
      <c r="I63115" s="1"/>
      <c r="J63115" s="110"/>
    </row>
    <row r="63116" spans="9:10" x14ac:dyDescent="0.25">
      <c r="I63116" s="1"/>
      <c r="J63116" s="110"/>
    </row>
    <row r="63117" spans="9:10" x14ac:dyDescent="0.25">
      <c r="I63117" s="1"/>
      <c r="J63117" s="110"/>
    </row>
    <row r="63118" spans="9:10" x14ac:dyDescent="0.25">
      <c r="I63118" s="1"/>
      <c r="J63118" s="110"/>
    </row>
    <row r="63119" spans="9:10" x14ac:dyDescent="0.25">
      <c r="I63119" s="1"/>
      <c r="J63119" s="110"/>
    </row>
    <row r="63120" spans="9:10" x14ac:dyDescent="0.25">
      <c r="I63120" s="1"/>
      <c r="J63120" s="110"/>
    </row>
    <row r="63121" spans="9:10" x14ac:dyDescent="0.25">
      <c r="I63121" s="1"/>
      <c r="J63121" s="110"/>
    </row>
    <row r="63122" spans="9:10" x14ac:dyDescent="0.25">
      <c r="I63122" s="1"/>
      <c r="J63122" s="110"/>
    </row>
    <row r="63123" spans="9:10" x14ac:dyDescent="0.25">
      <c r="I63123" s="1"/>
      <c r="J63123" s="110"/>
    </row>
    <row r="63124" spans="9:10" x14ac:dyDescent="0.25">
      <c r="I63124" s="1"/>
      <c r="J63124" s="110"/>
    </row>
    <row r="63125" spans="9:10" x14ac:dyDescent="0.25">
      <c r="I63125" s="1"/>
      <c r="J63125" s="110"/>
    </row>
    <row r="63126" spans="9:10" x14ac:dyDescent="0.25">
      <c r="I63126" s="1"/>
      <c r="J63126" s="110"/>
    </row>
    <row r="63127" spans="9:10" x14ac:dyDescent="0.25">
      <c r="I63127" s="1"/>
      <c r="J63127" s="110"/>
    </row>
    <row r="63128" spans="9:10" x14ac:dyDescent="0.25">
      <c r="I63128" s="1"/>
      <c r="J63128" s="110"/>
    </row>
    <row r="63129" spans="9:10" x14ac:dyDescent="0.25">
      <c r="I63129" s="1"/>
      <c r="J63129" s="110"/>
    </row>
    <row r="63130" spans="9:10" x14ac:dyDescent="0.25">
      <c r="I63130" s="1"/>
      <c r="J63130" s="110"/>
    </row>
    <row r="63131" spans="9:10" x14ac:dyDescent="0.25">
      <c r="I63131" s="1"/>
      <c r="J63131" s="110"/>
    </row>
    <row r="63132" spans="9:10" x14ac:dyDescent="0.25">
      <c r="I63132" s="1"/>
      <c r="J63132" s="110"/>
    </row>
    <row r="63133" spans="9:10" x14ac:dyDescent="0.25">
      <c r="I63133" s="1"/>
      <c r="J63133" s="110"/>
    </row>
    <row r="63134" spans="9:10" x14ac:dyDescent="0.25">
      <c r="I63134" s="1"/>
      <c r="J63134" s="110"/>
    </row>
    <row r="63135" spans="9:10" x14ac:dyDescent="0.25">
      <c r="I63135" s="1"/>
      <c r="J63135" s="110"/>
    </row>
    <row r="63136" spans="9:10" x14ac:dyDescent="0.25">
      <c r="I63136" s="1"/>
      <c r="J63136" s="110"/>
    </row>
    <row r="63137" spans="9:10" x14ac:dyDescent="0.25">
      <c r="I63137" s="1"/>
      <c r="J63137" s="110"/>
    </row>
    <row r="63138" spans="9:10" x14ac:dyDescent="0.25">
      <c r="I63138" s="1"/>
      <c r="J63138" s="110"/>
    </row>
    <row r="63139" spans="9:10" x14ac:dyDescent="0.25">
      <c r="I63139" s="1"/>
      <c r="J63139" s="110"/>
    </row>
    <row r="63140" spans="9:10" x14ac:dyDescent="0.25">
      <c r="I63140" s="1"/>
      <c r="J63140" s="110"/>
    </row>
    <row r="63141" spans="9:10" x14ac:dyDescent="0.25">
      <c r="I63141" s="1"/>
      <c r="J63141" s="110"/>
    </row>
    <row r="63142" spans="9:10" x14ac:dyDescent="0.25">
      <c r="I63142" s="1"/>
      <c r="J63142" s="110"/>
    </row>
    <row r="63143" spans="9:10" x14ac:dyDescent="0.25">
      <c r="I63143" s="1"/>
      <c r="J63143" s="110"/>
    </row>
    <row r="63144" spans="9:10" x14ac:dyDescent="0.25">
      <c r="I63144" s="1"/>
      <c r="J63144" s="110"/>
    </row>
    <row r="63145" spans="9:10" x14ac:dyDescent="0.25">
      <c r="I63145" s="1"/>
      <c r="J63145" s="110"/>
    </row>
    <row r="63146" spans="9:10" x14ac:dyDescent="0.25">
      <c r="I63146" s="1"/>
      <c r="J63146" s="110"/>
    </row>
    <row r="63147" spans="9:10" x14ac:dyDescent="0.25">
      <c r="I63147" s="1"/>
      <c r="J63147" s="110"/>
    </row>
    <row r="63148" spans="9:10" x14ac:dyDescent="0.25">
      <c r="I63148" s="1"/>
      <c r="J63148" s="110"/>
    </row>
    <row r="63149" spans="9:10" x14ac:dyDescent="0.25">
      <c r="I63149" s="1"/>
      <c r="J63149" s="110"/>
    </row>
    <row r="63150" spans="9:10" x14ac:dyDescent="0.25">
      <c r="I63150" s="1"/>
      <c r="J63150" s="110"/>
    </row>
    <row r="63151" spans="9:10" x14ac:dyDescent="0.25">
      <c r="I63151" s="1"/>
      <c r="J63151" s="110"/>
    </row>
    <row r="63152" spans="9:10" x14ac:dyDescent="0.25">
      <c r="I63152" s="1"/>
      <c r="J63152" s="110"/>
    </row>
    <row r="63153" spans="9:10" x14ac:dyDescent="0.25">
      <c r="I63153" s="1"/>
      <c r="J63153" s="110"/>
    </row>
    <row r="63154" spans="9:10" x14ac:dyDescent="0.25">
      <c r="I63154" s="1"/>
      <c r="J63154" s="110"/>
    </row>
    <row r="63155" spans="9:10" x14ac:dyDescent="0.25">
      <c r="I63155" s="1"/>
      <c r="J63155" s="110"/>
    </row>
    <row r="63156" spans="9:10" x14ac:dyDescent="0.25">
      <c r="I63156" s="1"/>
      <c r="J63156" s="110"/>
    </row>
    <row r="63157" spans="9:10" x14ac:dyDescent="0.25">
      <c r="I63157" s="1"/>
      <c r="J63157" s="110"/>
    </row>
    <row r="63158" spans="9:10" x14ac:dyDescent="0.25">
      <c r="I63158" s="1"/>
      <c r="J63158" s="110"/>
    </row>
    <row r="63159" spans="9:10" x14ac:dyDescent="0.25">
      <c r="I63159" s="1"/>
      <c r="J63159" s="110"/>
    </row>
    <row r="63160" spans="9:10" x14ac:dyDescent="0.25">
      <c r="I63160" s="1"/>
      <c r="J63160" s="110"/>
    </row>
    <row r="63161" spans="9:10" x14ac:dyDescent="0.25">
      <c r="I63161" s="1"/>
      <c r="J63161" s="110"/>
    </row>
    <row r="63162" spans="9:10" x14ac:dyDescent="0.25">
      <c r="I63162" s="1"/>
      <c r="J63162" s="110"/>
    </row>
    <row r="63163" spans="9:10" x14ac:dyDescent="0.25">
      <c r="I63163" s="1"/>
      <c r="J63163" s="110"/>
    </row>
    <row r="63164" spans="9:10" x14ac:dyDescent="0.25">
      <c r="I63164" s="1"/>
      <c r="J63164" s="110"/>
    </row>
    <row r="63165" spans="9:10" x14ac:dyDescent="0.25">
      <c r="I63165" s="1"/>
      <c r="J63165" s="110"/>
    </row>
    <row r="63166" spans="9:10" x14ac:dyDescent="0.25">
      <c r="I63166" s="1"/>
      <c r="J63166" s="110"/>
    </row>
    <row r="63167" spans="9:10" x14ac:dyDescent="0.25">
      <c r="I63167" s="1"/>
      <c r="J63167" s="110"/>
    </row>
    <row r="63168" spans="9:10" x14ac:dyDescent="0.25">
      <c r="I63168" s="1"/>
      <c r="J63168" s="110"/>
    </row>
    <row r="63169" spans="9:10" x14ac:dyDescent="0.25">
      <c r="I63169" s="1"/>
      <c r="J63169" s="110"/>
    </row>
    <row r="63170" spans="9:10" x14ac:dyDescent="0.25">
      <c r="I63170" s="1"/>
      <c r="J63170" s="110"/>
    </row>
    <row r="63171" spans="9:10" x14ac:dyDescent="0.25">
      <c r="I63171" s="1"/>
      <c r="J63171" s="110"/>
    </row>
    <row r="63172" spans="9:10" x14ac:dyDescent="0.25">
      <c r="I63172" s="1"/>
      <c r="J63172" s="110"/>
    </row>
    <row r="63173" spans="9:10" x14ac:dyDescent="0.25">
      <c r="I63173" s="1"/>
      <c r="J63173" s="110"/>
    </row>
    <row r="63174" spans="9:10" x14ac:dyDescent="0.25">
      <c r="I63174" s="1"/>
      <c r="J63174" s="110"/>
    </row>
    <row r="63175" spans="9:10" x14ac:dyDescent="0.25">
      <c r="I63175" s="1"/>
      <c r="J63175" s="110"/>
    </row>
    <row r="63176" spans="9:10" x14ac:dyDescent="0.25">
      <c r="I63176" s="1"/>
      <c r="J63176" s="110"/>
    </row>
    <row r="63177" spans="9:10" x14ac:dyDescent="0.25">
      <c r="I63177" s="1"/>
      <c r="J63177" s="110"/>
    </row>
    <row r="63178" spans="9:10" x14ac:dyDescent="0.25">
      <c r="I63178" s="1"/>
      <c r="J63178" s="110"/>
    </row>
    <row r="63179" spans="9:10" x14ac:dyDescent="0.25">
      <c r="I63179" s="1"/>
      <c r="J63179" s="110"/>
    </row>
    <row r="63180" spans="9:10" x14ac:dyDescent="0.25">
      <c r="I63180" s="1"/>
      <c r="J63180" s="110"/>
    </row>
    <row r="63181" spans="9:10" x14ac:dyDescent="0.25">
      <c r="I63181" s="1"/>
      <c r="J63181" s="110"/>
    </row>
    <row r="63182" spans="9:10" x14ac:dyDescent="0.25">
      <c r="I63182" s="1"/>
      <c r="J63182" s="110"/>
    </row>
    <row r="63183" spans="9:10" x14ac:dyDescent="0.25">
      <c r="I63183" s="1"/>
      <c r="J63183" s="110"/>
    </row>
    <row r="63184" spans="9:10" x14ac:dyDescent="0.25">
      <c r="I63184" s="1"/>
      <c r="J63184" s="110"/>
    </row>
    <row r="63185" spans="9:10" x14ac:dyDescent="0.25">
      <c r="I63185" s="1"/>
      <c r="J63185" s="110"/>
    </row>
    <row r="63186" spans="9:10" x14ac:dyDescent="0.25">
      <c r="I63186" s="1"/>
      <c r="J63186" s="110"/>
    </row>
    <row r="63187" spans="9:10" x14ac:dyDescent="0.25">
      <c r="I63187" s="1"/>
      <c r="J63187" s="110"/>
    </row>
    <row r="63188" spans="9:10" x14ac:dyDescent="0.25">
      <c r="I63188" s="1"/>
      <c r="J63188" s="110"/>
    </row>
    <row r="63189" spans="9:10" x14ac:dyDescent="0.25">
      <c r="I63189" s="1"/>
      <c r="J63189" s="110"/>
    </row>
    <row r="63190" spans="9:10" x14ac:dyDescent="0.25">
      <c r="I63190" s="1"/>
      <c r="J63190" s="110"/>
    </row>
    <row r="63191" spans="9:10" x14ac:dyDescent="0.25">
      <c r="I63191" s="1"/>
      <c r="J63191" s="110"/>
    </row>
    <row r="63192" spans="9:10" x14ac:dyDescent="0.25">
      <c r="I63192" s="1"/>
      <c r="J63192" s="110"/>
    </row>
    <row r="63193" spans="9:10" x14ac:dyDescent="0.25">
      <c r="I63193" s="1"/>
      <c r="J63193" s="110"/>
    </row>
    <row r="63194" spans="9:10" x14ac:dyDescent="0.25">
      <c r="I63194" s="1"/>
      <c r="J63194" s="110"/>
    </row>
    <row r="63195" spans="9:10" x14ac:dyDescent="0.25">
      <c r="I63195" s="1"/>
      <c r="J63195" s="110"/>
    </row>
    <row r="63196" spans="9:10" x14ac:dyDescent="0.25">
      <c r="I63196" s="1"/>
      <c r="J63196" s="110"/>
    </row>
    <row r="63197" spans="9:10" x14ac:dyDescent="0.25">
      <c r="I63197" s="1"/>
      <c r="J63197" s="110"/>
    </row>
    <row r="63198" spans="9:10" x14ac:dyDescent="0.25">
      <c r="I63198" s="1"/>
      <c r="J63198" s="110"/>
    </row>
    <row r="63199" spans="9:10" x14ac:dyDescent="0.25">
      <c r="I63199" s="1"/>
      <c r="J63199" s="110"/>
    </row>
    <row r="63200" spans="9:10" x14ac:dyDescent="0.25">
      <c r="I63200" s="1"/>
      <c r="J63200" s="110"/>
    </row>
    <row r="63201" spans="9:10" x14ac:dyDescent="0.25">
      <c r="I63201" s="1"/>
      <c r="J63201" s="110"/>
    </row>
    <row r="63202" spans="9:10" x14ac:dyDescent="0.25">
      <c r="I63202" s="1"/>
      <c r="J63202" s="110"/>
    </row>
    <row r="63203" spans="9:10" x14ac:dyDescent="0.25">
      <c r="I63203" s="1"/>
      <c r="J63203" s="110"/>
    </row>
    <row r="63204" spans="9:10" x14ac:dyDescent="0.25">
      <c r="I63204" s="1"/>
      <c r="J63204" s="110"/>
    </row>
    <row r="63205" spans="9:10" x14ac:dyDescent="0.25">
      <c r="I63205" s="1"/>
      <c r="J63205" s="110"/>
    </row>
    <row r="63206" spans="9:10" x14ac:dyDescent="0.25">
      <c r="I63206" s="1"/>
      <c r="J63206" s="110"/>
    </row>
    <row r="63207" spans="9:10" x14ac:dyDescent="0.25">
      <c r="I63207" s="1"/>
      <c r="J63207" s="110"/>
    </row>
    <row r="63208" spans="9:10" x14ac:dyDescent="0.25">
      <c r="I63208" s="1"/>
      <c r="J63208" s="110"/>
    </row>
    <row r="63209" spans="9:10" x14ac:dyDescent="0.25">
      <c r="I63209" s="1"/>
      <c r="J63209" s="110"/>
    </row>
    <row r="63210" spans="9:10" x14ac:dyDescent="0.25">
      <c r="I63210" s="1"/>
      <c r="J63210" s="110"/>
    </row>
    <row r="63211" spans="9:10" x14ac:dyDescent="0.25">
      <c r="I63211" s="1"/>
      <c r="J63211" s="110"/>
    </row>
    <row r="63212" spans="9:10" x14ac:dyDescent="0.25">
      <c r="I63212" s="1"/>
      <c r="J63212" s="110"/>
    </row>
    <row r="63213" spans="9:10" x14ac:dyDescent="0.25">
      <c r="I63213" s="1"/>
      <c r="J63213" s="110"/>
    </row>
    <row r="63214" spans="9:10" x14ac:dyDescent="0.25">
      <c r="I63214" s="1"/>
      <c r="J63214" s="110"/>
    </row>
    <row r="63215" spans="9:10" x14ac:dyDescent="0.25">
      <c r="I63215" s="1"/>
      <c r="J63215" s="110"/>
    </row>
    <row r="63216" spans="9:10" x14ac:dyDescent="0.25">
      <c r="I63216" s="1"/>
      <c r="J63216" s="110"/>
    </row>
    <row r="63217" spans="9:10" x14ac:dyDescent="0.25">
      <c r="I63217" s="1"/>
      <c r="J63217" s="110"/>
    </row>
    <row r="63218" spans="9:10" x14ac:dyDescent="0.25">
      <c r="I63218" s="1"/>
      <c r="J63218" s="110"/>
    </row>
    <row r="63219" spans="9:10" x14ac:dyDescent="0.25">
      <c r="I63219" s="1"/>
      <c r="J63219" s="110"/>
    </row>
    <row r="63220" spans="9:10" x14ac:dyDescent="0.25">
      <c r="I63220" s="1"/>
      <c r="J63220" s="110"/>
    </row>
    <row r="63221" spans="9:10" x14ac:dyDescent="0.25">
      <c r="I63221" s="1"/>
      <c r="J63221" s="110"/>
    </row>
    <row r="63222" spans="9:10" x14ac:dyDescent="0.25">
      <c r="I63222" s="1"/>
      <c r="J63222" s="110"/>
    </row>
    <row r="63223" spans="9:10" x14ac:dyDescent="0.25">
      <c r="I63223" s="1"/>
      <c r="J63223" s="110"/>
    </row>
    <row r="63224" spans="9:10" x14ac:dyDescent="0.25">
      <c r="I63224" s="1"/>
      <c r="J63224" s="110"/>
    </row>
    <row r="63225" spans="9:10" x14ac:dyDescent="0.25">
      <c r="I63225" s="1"/>
      <c r="J63225" s="110"/>
    </row>
    <row r="63226" spans="9:10" x14ac:dyDescent="0.25">
      <c r="I63226" s="1"/>
      <c r="J63226" s="110"/>
    </row>
    <row r="63227" spans="9:10" x14ac:dyDescent="0.25">
      <c r="I63227" s="1"/>
      <c r="J63227" s="110"/>
    </row>
    <row r="63228" spans="9:10" x14ac:dyDescent="0.25">
      <c r="I63228" s="1"/>
      <c r="J63228" s="110"/>
    </row>
    <row r="63229" spans="9:10" x14ac:dyDescent="0.25">
      <c r="I63229" s="1"/>
      <c r="J63229" s="110"/>
    </row>
    <row r="63230" spans="9:10" x14ac:dyDescent="0.25">
      <c r="I63230" s="1"/>
      <c r="J63230" s="110"/>
    </row>
    <row r="63231" spans="9:10" x14ac:dyDescent="0.25">
      <c r="I63231" s="1"/>
      <c r="J63231" s="110"/>
    </row>
    <row r="63232" spans="9:10" x14ac:dyDescent="0.25">
      <c r="I63232" s="1"/>
      <c r="J63232" s="110"/>
    </row>
    <row r="63233" spans="9:10" x14ac:dyDescent="0.25">
      <c r="I63233" s="1"/>
      <c r="J63233" s="110"/>
    </row>
    <row r="63234" spans="9:10" x14ac:dyDescent="0.25">
      <c r="I63234" s="1"/>
      <c r="J63234" s="110"/>
    </row>
    <row r="63235" spans="9:10" x14ac:dyDescent="0.25">
      <c r="I63235" s="1"/>
      <c r="J63235" s="110"/>
    </row>
    <row r="63236" spans="9:10" x14ac:dyDescent="0.25">
      <c r="I63236" s="1"/>
      <c r="J63236" s="110"/>
    </row>
    <row r="63237" spans="9:10" x14ac:dyDescent="0.25">
      <c r="I63237" s="1"/>
      <c r="J63237" s="110"/>
    </row>
    <row r="63238" spans="9:10" x14ac:dyDescent="0.25">
      <c r="I63238" s="1"/>
      <c r="J63238" s="110"/>
    </row>
    <row r="63239" spans="9:10" x14ac:dyDescent="0.25">
      <c r="I63239" s="1"/>
      <c r="J63239" s="110"/>
    </row>
    <row r="63240" spans="9:10" x14ac:dyDescent="0.25">
      <c r="I63240" s="1"/>
      <c r="J63240" s="110"/>
    </row>
    <row r="63241" spans="9:10" x14ac:dyDescent="0.25">
      <c r="I63241" s="1"/>
      <c r="J63241" s="110"/>
    </row>
    <row r="63242" spans="9:10" x14ac:dyDescent="0.25">
      <c r="I63242" s="1"/>
      <c r="J63242" s="110"/>
    </row>
    <row r="63243" spans="9:10" x14ac:dyDescent="0.25">
      <c r="I63243" s="1"/>
      <c r="J63243" s="110"/>
    </row>
    <row r="63244" spans="9:10" x14ac:dyDescent="0.25">
      <c r="I63244" s="1"/>
      <c r="J63244" s="110"/>
    </row>
    <row r="63245" spans="9:10" x14ac:dyDescent="0.25">
      <c r="I63245" s="1"/>
      <c r="J63245" s="110"/>
    </row>
    <row r="63246" spans="9:10" x14ac:dyDescent="0.25">
      <c r="I63246" s="1"/>
      <c r="J63246" s="110"/>
    </row>
    <row r="63247" spans="9:10" x14ac:dyDescent="0.25">
      <c r="I63247" s="1"/>
      <c r="J63247" s="110"/>
    </row>
    <row r="63248" spans="9:10" x14ac:dyDescent="0.25">
      <c r="I63248" s="1"/>
      <c r="J63248" s="110"/>
    </row>
    <row r="63249" spans="9:10" x14ac:dyDescent="0.25">
      <c r="I63249" s="1"/>
      <c r="J63249" s="110"/>
    </row>
    <row r="63250" spans="9:10" x14ac:dyDescent="0.25">
      <c r="I63250" s="1"/>
      <c r="J63250" s="110"/>
    </row>
    <row r="63251" spans="9:10" x14ac:dyDescent="0.25">
      <c r="I63251" s="1"/>
      <c r="J63251" s="110"/>
    </row>
    <row r="63252" spans="9:10" x14ac:dyDescent="0.25">
      <c r="I63252" s="1"/>
      <c r="J63252" s="110"/>
    </row>
    <row r="63253" spans="9:10" x14ac:dyDescent="0.25">
      <c r="I63253" s="1"/>
      <c r="J63253" s="110"/>
    </row>
    <row r="63254" spans="9:10" x14ac:dyDescent="0.25">
      <c r="I63254" s="1"/>
      <c r="J63254" s="110"/>
    </row>
    <row r="63255" spans="9:10" x14ac:dyDescent="0.25">
      <c r="I63255" s="1"/>
      <c r="J63255" s="110"/>
    </row>
    <row r="63256" spans="9:10" x14ac:dyDescent="0.25">
      <c r="I63256" s="1"/>
      <c r="J63256" s="110"/>
    </row>
    <row r="63257" spans="9:10" x14ac:dyDescent="0.25">
      <c r="I63257" s="1"/>
      <c r="J63257" s="110"/>
    </row>
    <row r="63258" spans="9:10" x14ac:dyDescent="0.25">
      <c r="I63258" s="1"/>
      <c r="J63258" s="110"/>
    </row>
    <row r="63259" spans="9:10" x14ac:dyDescent="0.25">
      <c r="I63259" s="1"/>
      <c r="J63259" s="110"/>
    </row>
    <row r="63260" spans="9:10" x14ac:dyDescent="0.25">
      <c r="I63260" s="1"/>
      <c r="J63260" s="110"/>
    </row>
    <row r="63261" spans="9:10" x14ac:dyDescent="0.25">
      <c r="I63261" s="1"/>
      <c r="J63261" s="110"/>
    </row>
    <row r="63262" spans="9:10" x14ac:dyDescent="0.25">
      <c r="I63262" s="1"/>
      <c r="J63262" s="110"/>
    </row>
    <row r="63263" spans="9:10" x14ac:dyDescent="0.25">
      <c r="I63263" s="1"/>
      <c r="J63263" s="110"/>
    </row>
    <row r="63264" spans="9:10" x14ac:dyDescent="0.25">
      <c r="I63264" s="1"/>
      <c r="J63264" s="110"/>
    </row>
    <row r="63265" spans="9:10" x14ac:dyDescent="0.25">
      <c r="I63265" s="1"/>
      <c r="J63265" s="110"/>
    </row>
    <row r="63266" spans="9:10" x14ac:dyDescent="0.25">
      <c r="I63266" s="1"/>
      <c r="J63266" s="110"/>
    </row>
    <row r="63267" spans="9:10" x14ac:dyDescent="0.25">
      <c r="I63267" s="1"/>
      <c r="J63267" s="110"/>
    </row>
    <row r="63268" spans="9:10" x14ac:dyDescent="0.25">
      <c r="I63268" s="1"/>
      <c r="J63268" s="110"/>
    </row>
    <row r="63269" spans="9:10" x14ac:dyDescent="0.25">
      <c r="I63269" s="1"/>
      <c r="J63269" s="110"/>
    </row>
    <row r="63270" spans="9:10" x14ac:dyDescent="0.25">
      <c r="I63270" s="1"/>
      <c r="J63270" s="110"/>
    </row>
    <row r="63271" spans="9:10" x14ac:dyDescent="0.25">
      <c r="I63271" s="1"/>
      <c r="J63271" s="110"/>
    </row>
    <row r="63272" spans="9:10" x14ac:dyDescent="0.25">
      <c r="I63272" s="1"/>
      <c r="J63272" s="110"/>
    </row>
    <row r="63273" spans="9:10" x14ac:dyDescent="0.25">
      <c r="I63273" s="1"/>
      <c r="J63273" s="110"/>
    </row>
    <row r="63274" spans="9:10" x14ac:dyDescent="0.25">
      <c r="I63274" s="1"/>
      <c r="J63274" s="110"/>
    </row>
    <row r="63275" spans="9:10" x14ac:dyDescent="0.25">
      <c r="I63275" s="1"/>
      <c r="J63275" s="110"/>
    </row>
    <row r="63276" spans="9:10" x14ac:dyDescent="0.25">
      <c r="I63276" s="1"/>
      <c r="J63276" s="110"/>
    </row>
    <row r="63277" spans="9:10" x14ac:dyDescent="0.25">
      <c r="I63277" s="1"/>
      <c r="J63277" s="110"/>
    </row>
    <row r="63278" spans="9:10" x14ac:dyDescent="0.25">
      <c r="I63278" s="1"/>
      <c r="J63278" s="110"/>
    </row>
    <row r="63279" spans="9:10" x14ac:dyDescent="0.25">
      <c r="I63279" s="1"/>
      <c r="J63279" s="110"/>
    </row>
    <row r="63280" spans="9:10" x14ac:dyDescent="0.25">
      <c r="I63280" s="1"/>
      <c r="J63280" s="110"/>
    </row>
    <row r="63281" spans="9:10" x14ac:dyDescent="0.25">
      <c r="I63281" s="1"/>
      <c r="J63281" s="110"/>
    </row>
    <row r="63282" spans="9:10" x14ac:dyDescent="0.25">
      <c r="I63282" s="1"/>
      <c r="J63282" s="110"/>
    </row>
    <row r="63283" spans="9:10" x14ac:dyDescent="0.25">
      <c r="I63283" s="1"/>
      <c r="J63283" s="110"/>
    </row>
    <row r="63284" spans="9:10" x14ac:dyDescent="0.25">
      <c r="I63284" s="1"/>
      <c r="J63284" s="110"/>
    </row>
    <row r="63285" spans="9:10" x14ac:dyDescent="0.25">
      <c r="I63285" s="1"/>
      <c r="J63285" s="110"/>
    </row>
    <row r="63286" spans="9:10" x14ac:dyDescent="0.25">
      <c r="I63286" s="1"/>
      <c r="J63286" s="110"/>
    </row>
    <row r="63287" spans="9:10" x14ac:dyDescent="0.25">
      <c r="I63287" s="1"/>
      <c r="J63287" s="110"/>
    </row>
    <row r="63288" spans="9:10" x14ac:dyDescent="0.25">
      <c r="I63288" s="1"/>
      <c r="J63288" s="110"/>
    </row>
    <row r="63289" spans="9:10" x14ac:dyDescent="0.25">
      <c r="I63289" s="1"/>
      <c r="J63289" s="110"/>
    </row>
    <row r="63290" spans="9:10" x14ac:dyDescent="0.25">
      <c r="I63290" s="1"/>
      <c r="J63290" s="110"/>
    </row>
    <row r="63291" spans="9:10" x14ac:dyDescent="0.25">
      <c r="I63291" s="1"/>
      <c r="J63291" s="110"/>
    </row>
    <row r="63292" spans="9:10" x14ac:dyDescent="0.25">
      <c r="I63292" s="1"/>
      <c r="J63292" s="110"/>
    </row>
    <row r="63293" spans="9:10" x14ac:dyDescent="0.25">
      <c r="I63293" s="1"/>
      <c r="J63293" s="110"/>
    </row>
    <row r="63294" spans="9:10" x14ac:dyDescent="0.25">
      <c r="I63294" s="1"/>
      <c r="J63294" s="110"/>
    </row>
    <row r="63295" spans="9:10" x14ac:dyDescent="0.25">
      <c r="I63295" s="1"/>
      <c r="J63295" s="110"/>
    </row>
    <row r="63296" spans="9:10" x14ac:dyDescent="0.25">
      <c r="I63296" s="1"/>
      <c r="J63296" s="110"/>
    </row>
    <row r="63297" spans="9:10" x14ac:dyDescent="0.25">
      <c r="I63297" s="1"/>
      <c r="J63297" s="110"/>
    </row>
    <row r="63298" spans="9:10" x14ac:dyDescent="0.25">
      <c r="I63298" s="1"/>
      <c r="J63298" s="110"/>
    </row>
    <row r="63299" spans="9:10" x14ac:dyDescent="0.25">
      <c r="I63299" s="1"/>
      <c r="J63299" s="110"/>
    </row>
    <row r="63300" spans="9:10" x14ac:dyDescent="0.25">
      <c r="I63300" s="1"/>
      <c r="J63300" s="110"/>
    </row>
    <row r="63301" spans="9:10" x14ac:dyDescent="0.25">
      <c r="I63301" s="1"/>
      <c r="J63301" s="110"/>
    </row>
    <row r="63302" spans="9:10" x14ac:dyDescent="0.25">
      <c r="I63302" s="1"/>
      <c r="J63302" s="110"/>
    </row>
    <row r="63303" spans="9:10" x14ac:dyDescent="0.25">
      <c r="I63303" s="1"/>
      <c r="J63303" s="110"/>
    </row>
    <row r="63304" spans="9:10" x14ac:dyDescent="0.25">
      <c r="I63304" s="1"/>
      <c r="J63304" s="110"/>
    </row>
    <row r="63305" spans="9:10" x14ac:dyDescent="0.25">
      <c r="I63305" s="1"/>
      <c r="J63305" s="110"/>
    </row>
    <row r="63306" spans="9:10" x14ac:dyDescent="0.25">
      <c r="I63306" s="1"/>
      <c r="J63306" s="110"/>
    </row>
    <row r="63307" spans="9:10" x14ac:dyDescent="0.25">
      <c r="I63307" s="1"/>
      <c r="J63307" s="110"/>
    </row>
    <row r="63308" spans="9:10" x14ac:dyDescent="0.25">
      <c r="I63308" s="1"/>
      <c r="J63308" s="110"/>
    </row>
    <row r="63309" spans="9:10" x14ac:dyDescent="0.25">
      <c r="I63309" s="1"/>
      <c r="J63309" s="110"/>
    </row>
    <row r="63310" spans="9:10" x14ac:dyDescent="0.25">
      <c r="I63310" s="1"/>
      <c r="J63310" s="110"/>
    </row>
    <row r="63311" spans="9:10" x14ac:dyDescent="0.25">
      <c r="I63311" s="1"/>
      <c r="J63311" s="110"/>
    </row>
    <row r="63312" spans="9:10" x14ac:dyDescent="0.25">
      <c r="I63312" s="1"/>
      <c r="J63312" s="110"/>
    </row>
    <row r="63313" spans="9:10" x14ac:dyDescent="0.25">
      <c r="I63313" s="1"/>
      <c r="J63313" s="110"/>
    </row>
    <row r="63314" spans="9:10" x14ac:dyDescent="0.25">
      <c r="I63314" s="1"/>
      <c r="J63314" s="110"/>
    </row>
    <row r="63315" spans="9:10" x14ac:dyDescent="0.25">
      <c r="I63315" s="1"/>
      <c r="J63315" s="110"/>
    </row>
    <row r="63316" spans="9:10" x14ac:dyDescent="0.25">
      <c r="I63316" s="1"/>
      <c r="J63316" s="110"/>
    </row>
    <row r="63317" spans="9:10" x14ac:dyDescent="0.25">
      <c r="I63317" s="1"/>
      <c r="J63317" s="110"/>
    </row>
    <row r="63318" spans="9:10" x14ac:dyDescent="0.25">
      <c r="I63318" s="1"/>
      <c r="J63318" s="110"/>
    </row>
    <row r="63319" spans="9:10" x14ac:dyDescent="0.25">
      <c r="I63319" s="1"/>
      <c r="J63319" s="110"/>
    </row>
    <row r="63320" spans="9:10" x14ac:dyDescent="0.25">
      <c r="I63320" s="1"/>
      <c r="J63320" s="110"/>
    </row>
    <row r="63321" spans="9:10" x14ac:dyDescent="0.25">
      <c r="I63321" s="1"/>
      <c r="J63321" s="110"/>
    </row>
    <row r="63322" spans="9:10" x14ac:dyDescent="0.25">
      <c r="I63322" s="1"/>
      <c r="J63322" s="110"/>
    </row>
    <row r="63323" spans="9:10" x14ac:dyDescent="0.25">
      <c r="I63323" s="1"/>
      <c r="J63323" s="110"/>
    </row>
    <row r="63324" spans="9:10" x14ac:dyDescent="0.25">
      <c r="I63324" s="1"/>
      <c r="J63324" s="110"/>
    </row>
    <row r="63325" spans="9:10" x14ac:dyDescent="0.25">
      <c r="I63325" s="1"/>
      <c r="J63325" s="110"/>
    </row>
    <row r="63326" spans="9:10" x14ac:dyDescent="0.25">
      <c r="I63326" s="1"/>
      <c r="J63326" s="110"/>
    </row>
    <row r="63327" spans="9:10" x14ac:dyDescent="0.25">
      <c r="I63327" s="1"/>
      <c r="J63327" s="110"/>
    </row>
    <row r="63328" spans="9:10" x14ac:dyDescent="0.25">
      <c r="I63328" s="1"/>
      <c r="J63328" s="110"/>
    </row>
    <row r="63329" spans="9:10" x14ac:dyDescent="0.25">
      <c r="I63329" s="1"/>
      <c r="J63329" s="110"/>
    </row>
    <row r="63330" spans="9:10" x14ac:dyDescent="0.25">
      <c r="I63330" s="1"/>
      <c r="J63330" s="110"/>
    </row>
    <row r="63331" spans="9:10" x14ac:dyDescent="0.25">
      <c r="I63331" s="1"/>
      <c r="J63331" s="110"/>
    </row>
    <row r="63332" spans="9:10" x14ac:dyDescent="0.25">
      <c r="I63332" s="1"/>
      <c r="J63332" s="110"/>
    </row>
    <row r="63333" spans="9:10" x14ac:dyDescent="0.25">
      <c r="I63333" s="1"/>
      <c r="J63333" s="110"/>
    </row>
    <row r="63334" spans="9:10" x14ac:dyDescent="0.25">
      <c r="I63334" s="1"/>
      <c r="J63334" s="110"/>
    </row>
    <row r="63335" spans="9:10" x14ac:dyDescent="0.25">
      <c r="I63335" s="1"/>
      <c r="J63335" s="110"/>
    </row>
    <row r="63336" spans="9:10" x14ac:dyDescent="0.25">
      <c r="I63336" s="1"/>
      <c r="J63336" s="110"/>
    </row>
    <row r="63337" spans="9:10" x14ac:dyDescent="0.25">
      <c r="I63337" s="1"/>
      <c r="J63337" s="110"/>
    </row>
    <row r="63338" spans="9:10" x14ac:dyDescent="0.25">
      <c r="I63338" s="1"/>
      <c r="J63338" s="110"/>
    </row>
    <row r="63339" spans="9:10" x14ac:dyDescent="0.25">
      <c r="I63339" s="1"/>
      <c r="J63339" s="110"/>
    </row>
    <row r="63340" spans="9:10" x14ac:dyDescent="0.25">
      <c r="I63340" s="1"/>
      <c r="J63340" s="110"/>
    </row>
    <row r="63341" spans="9:10" x14ac:dyDescent="0.25">
      <c r="I63341" s="1"/>
      <c r="J63341" s="110"/>
    </row>
    <row r="63342" spans="9:10" x14ac:dyDescent="0.25">
      <c r="I63342" s="1"/>
      <c r="J63342" s="110"/>
    </row>
    <row r="63343" spans="9:10" x14ac:dyDescent="0.25">
      <c r="I63343" s="1"/>
      <c r="J63343" s="110"/>
    </row>
    <row r="63344" spans="9:10" x14ac:dyDescent="0.25">
      <c r="I63344" s="1"/>
      <c r="J63344" s="110"/>
    </row>
    <row r="63345" spans="9:10" x14ac:dyDescent="0.25">
      <c r="I63345" s="1"/>
      <c r="J63345" s="110"/>
    </row>
    <row r="63346" spans="9:10" x14ac:dyDescent="0.25">
      <c r="I63346" s="1"/>
      <c r="J63346" s="110"/>
    </row>
    <row r="63347" spans="9:10" x14ac:dyDescent="0.25">
      <c r="I63347" s="1"/>
      <c r="J63347" s="110"/>
    </row>
    <row r="63348" spans="9:10" x14ac:dyDescent="0.25">
      <c r="I63348" s="1"/>
      <c r="J63348" s="110"/>
    </row>
    <row r="63349" spans="9:10" x14ac:dyDescent="0.25">
      <c r="I63349" s="1"/>
      <c r="J63349" s="110"/>
    </row>
    <row r="63350" spans="9:10" x14ac:dyDescent="0.25">
      <c r="I63350" s="1"/>
      <c r="J63350" s="110"/>
    </row>
    <row r="63351" spans="9:10" x14ac:dyDescent="0.25">
      <c r="I63351" s="1"/>
      <c r="J63351" s="110"/>
    </row>
    <row r="63352" spans="9:10" x14ac:dyDescent="0.25">
      <c r="I63352" s="1"/>
      <c r="J63352" s="110"/>
    </row>
    <row r="63353" spans="9:10" x14ac:dyDescent="0.25">
      <c r="I63353" s="1"/>
      <c r="J63353" s="110"/>
    </row>
    <row r="63354" spans="9:10" x14ac:dyDescent="0.25">
      <c r="I63354" s="1"/>
      <c r="J63354" s="110"/>
    </row>
    <row r="63355" spans="9:10" x14ac:dyDescent="0.25">
      <c r="I63355" s="1"/>
      <c r="J63355" s="110"/>
    </row>
    <row r="63356" spans="9:10" x14ac:dyDescent="0.25">
      <c r="I63356" s="1"/>
      <c r="J63356" s="110"/>
    </row>
    <row r="63357" spans="9:10" x14ac:dyDescent="0.25">
      <c r="I63357" s="1"/>
      <c r="J63357" s="110"/>
    </row>
    <row r="63358" spans="9:10" x14ac:dyDescent="0.25">
      <c r="I63358" s="1"/>
      <c r="J63358" s="110"/>
    </row>
    <row r="63359" spans="9:10" x14ac:dyDescent="0.25">
      <c r="I63359" s="1"/>
      <c r="J63359" s="110"/>
    </row>
    <row r="63360" spans="9:10" x14ac:dyDescent="0.25">
      <c r="I63360" s="1"/>
      <c r="J63360" s="110"/>
    </row>
    <row r="63361" spans="9:10" x14ac:dyDescent="0.25">
      <c r="I63361" s="1"/>
      <c r="J63361" s="110"/>
    </row>
    <row r="63362" spans="9:10" x14ac:dyDescent="0.25">
      <c r="I63362" s="1"/>
      <c r="J63362" s="110"/>
    </row>
    <row r="63363" spans="9:10" x14ac:dyDescent="0.25">
      <c r="I63363" s="1"/>
      <c r="J63363" s="110"/>
    </row>
    <row r="63364" spans="9:10" x14ac:dyDescent="0.25">
      <c r="I63364" s="1"/>
      <c r="J63364" s="110"/>
    </row>
    <row r="63365" spans="9:10" x14ac:dyDescent="0.25">
      <c r="I63365" s="1"/>
      <c r="J63365" s="110"/>
    </row>
    <row r="63366" spans="9:10" x14ac:dyDescent="0.25">
      <c r="I63366" s="1"/>
      <c r="J63366" s="110"/>
    </row>
    <row r="63367" spans="9:10" x14ac:dyDescent="0.25">
      <c r="I63367" s="1"/>
      <c r="J63367" s="110"/>
    </row>
    <row r="63368" spans="9:10" x14ac:dyDescent="0.25">
      <c r="I63368" s="1"/>
      <c r="J63368" s="110"/>
    </row>
    <row r="63369" spans="9:10" x14ac:dyDescent="0.25">
      <c r="I63369" s="1"/>
      <c r="J63369" s="110"/>
    </row>
    <row r="63370" spans="9:10" x14ac:dyDescent="0.25">
      <c r="I63370" s="1"/>
      <c r="J63370" s="110"/>
    </row>
    <row r="63371" spans="9:10" x14ac:dyDescent="0.25">
      <c r="I63371" s="1"/>
      <c r="J63371" s="110"/>
    </row>
    <row r="63372" spans="9:10" x14ac:dyDescent="0.25">
      <c r="I63372" s="1"/>
      <c r="J63372" s="110"/>
    </row>
    <row r="63373" spans="9:10" x14ac:dyDescent="0.25">
      <c r="I63373" s="1"/>
      <c r="J63373" s="110"/>
    </row>
    <row r="63374" spans="9:10" x14ac:dyDescent="0.25">
      <c r="I63374" s="1"/>
      <c r="J63374" s="110"/>
    </row>
    <row r="63375" spans="9:10" x14ac:dyDescent="0.25">
      <c r="I63375" s="1"/>
      <c r="J63375" s="110"/>
    </row>
    <row r="63376" spans="9:10" x14ac:dyDescent="0.25">
      <c r="I63376" s="1"/>
      <c r="J63376" s="110"/>
    </row>
    <row r="63377" spans="9:10" x14ac:dyDescent="0.25">
      <c r="I63377" s="1"/>
      <c r="J63377" s="110"/>
    </row>
    <row r="63378" spans="9:10" x14ac:dyDescent="0.25">
      <c r="I63378" s="1"/>
      <c r="J63378" s="110"/>
    </row>
    <row r="63379" spans="9:10" x14ac:dyDescent="0.25">
      <c r="I63379" s="1"/>
      <c r="J63379" s="110"/>
    </row>
    <row r="63380" spans="9:10" x14ac:dyDescent="0.25">
      <c r="I63380" s="1"/>
      <c r="J63380" s="110"/>
    </row>
    <row r="63381" spans="9:10" x14ac:dyDescent="0.25">
      <c r="I63381" s="1"/>
      <c r="J63381" s="110"/>
    </row>
    <row r="63382" spans="9:10" x14ac:dyDescent="0.25">
      <c r="I63382" s="1"/>
      <c r="J63382" s="110"/>
    </row>
    <row r="63383" spans="9:10" x14ac:dyDescent="0.25">
      <c r="I63383" s="1"/>
      <c r="J63383" s="110"/>
    </row>
    <row r="63384" spans="9:10" x14ac:dyDescent="0.25">
      <c r="I63384" s="1"/>
      <c r="J63384" s="110"/>
    </row>
    <row r="63385" spans="9:10" x14ac:dyDescent="0.25">
      <c r="I63385" s="1"/>
      <c r="J63385" s="110"/>
    </row>
    <row r="63386" spans="9:10" x14ac:dyDescent="0.25">
      <c r="I63386" s="1"/>
      <c r="J63386" s="110"/>
    </row>
    <row r="63387" spans="9:10" x14ac:dyDescent="0.25">
      <c r="I63387" s="1"/>
      <c r="J63387" s="110"/>
    </row>
    <row r="63388" spans="9:10" x14ac:dyDescent="0.25">
      <c r="I63388" s="1"/>
      <c r="J63388" s="110"/>
    </row>
    <row r="63389" spans="9:10" x14ac:dyDescent="0.25">
      <c r="I63389" s="1"/>
      <c r="J63389" s="110"/>
    </row>
    <row r="63390" spans="9:10" x14ac:dyDescent="0.25">
      <c r="I63390" s="1"/>
      <c r="J63390" s="110"/>
    </row>
    <row r="63391" spans="9:10" x14ac:dyDescent="0.25">
      <c r="I63391" s="1"/>
      <c r="J63391" s="110"/>
    </row>
    <row r="63392" spans="9:10" x14ac:dyDescent="0.25">
      <c r="I63392" s="1"/>
      <c r="J63392" s="110"/>
    </row>
    <row r="63393" spans="9:10" x14ac:dyDescent="0.25">
      <c r="I63393" s="1"/>
      <c r="J63393" s="110"/>
    </row>
    <row r="63394" spans="9:10" x14ac:dyDescent="0.25">
      <c r="I63394" s="1"/>
      <c r="J63394" s="110"/>
    </row>
    <row r="63395" spans="9:10" x14ac:dyDescent="0.25">
      <c r="I63395" s="1"/>
      <c r="J63395" s="110"/>
    </row>
    <row r="63396" spans="9:10" x14ac:dyDescent="0.25">
      <c r="I63396" s="1"/>
      <c r="J63396" s="110"/>
    </row>
    <row r="63397" spans="9:10" x14ac:dyDescent="0.25">
      <c r="I63397" s="1"/>
      <c r="J63397" s="110"/>
    </row>
    <row r="63398" spans="9:10" x14ac:dyDescent="0.25">
      <c r="I63398" s="1"/>
      <c r="J63398" s="110"/>
    </row>
    <row r="63399" spans="9:10" x14ac:dyDescent="0.25">
      <c r="I63399" s="1"/>
      <c r="J63399" s="110"/>
    </row>
    <row r="63400" spans="9:10" x14ac:dyDescent="0.25">
      <c r="I63400" s="1"/>
      <c r="J63400" s="110"/>
    </row>
    <row r="63401" spans="9:10" x14ac:dyDescent="0.25">
      <c r="I63401" s="1"/>
      <c r="J63401" s="110"/>
    </row>
    <row r="63402" spans="9:10" x14ac:dyDescent="0.25">
      <c r="I63402" s="1"/>
      <c r="J63402" s="110"/>
    </row>
    <row r="63403" spans="9:10" x14ac:dyDescent="0.25">
      <c r="I63403" s="1"/>
      <c r="J63403" s="110"/>
    </row>
    <row r="63404" spans="9:10" x14ac:dyDescent="0.25">
      <c r="I63404" s="1"/>
      <c r="J63404" s="110"/>
    </row>
    <row r="63405" spans="9:10" x14ac:dyDescent="0.25">
      <c r="I63405" s="1"/>
      <c r="J63405" s="110"/>
    </row>
    <row r="63406" spans="9:10" x14ac:dyDescent="0.25">
      <c r="I63406" s="1"/>
      <c r="J63406" s="110"/>
    </row>
    <row r="63407" spans="9:10" x14ac:dyDescent="0.25">
      <c r="I63407" s="1"/>
      <c r="J63407" s="110"/>
    </row>
    <row r="63408" spans="9:10" x14ac:dyDescent="0.25">
      <c r="I63408" s="1"/>
      <c r="J63408" s="110"/>
    </row>
    <row r="63409" spans="9:10" x14ac:dyDescent="0.25">
      <c r="I63409" s="1"/>
      <c r="J63409" s="110"/>
    </row>
    <row r="63410" spans="9:10" x14ac:dyDescent="0.25">
      <c r="I63410" s="1"/>
      <c r="J63410" s="110"/>
    </row>
    <row r="63411" spans="9:10" x14ac:dyDescent="0.25">
      <c r="I63411" s="1"/>
      <c r="J63411" s="110"/>
    </row>
    <row r="63412" spans="9:10" x14ac:dyDescent="0.25">
      <c r="I63412" s="1"/>
      <c r="J63412" s="110"/>
    </row>
    <row r="63413" spans="9:10" x14ac:dyDescent="0.25">
      <c r="I63413" s="1"/>
      <c r="J63413" s="110"/>
    </row>
    <row r="63414" spans="9:10" x14ac:dyDescent="0.25">
      <c r="I63414" s="1"/>
      <c r="J63414" s="110"/>
    </row>
    <row r="63415" spans="9:10" x14ac:dyDescent="0.25">
      <c r="I63415" s="1"/>
      <c r="J63415" s="110"/>
    </row>
    <row r="63416" spans="9:10" x14ac:dyDescent="0.25">
      <c r="I63416" s="1"/>
      <c r="J63416" s="110"/>
    </row>
    <row r="63417" spans="9:10" x14ac:dyDescent="0.25">
      <c r="I63417" s="1"/>
      <c r="J63417" s="110"/>
    </row>
    <row r="63418" spans="9:10" x14ac:dyDescent="0.25">
      <c r="I63418" s="1"/>
      <c r="J63418" s="110"/>
    </row>
    <row r="63419" spans="9:10" x14ac:dyDescent="0.25">
      <c r="I63419" s="1"/>
      <c r="J63419" s="110"/>
    </row>
    <row r="63420" spans="9:10" x14ac:dyDescent="0.25">
      <c r="I63420" s="1"/>
      <c r="J63420" s="110"/>
    </row>
    <row r="63421" spans="9:10" x14ac:dyDescent="0.25">
      <c r="I63421" s="1"/>
      <c r="J63421" s="110"/>
    </row>
    <row r="63422" spans="9:10" x14ac:dyDescent="0.25">
      <c r="I63422" s="1"/>
      <c r="J63422" s="110"/>
    </row>
    <row r="63423" spans="9:10" x14ac:dyDescent="0.25">
      <c r="I63423" s="1"/>
      <c r="J63423" s="110"/>
    </row>
    <row r="63424" spans="9:10" x14ac:dyDescent="0.25">
      <c r="I63424" s="1"/>
      <c r="J63424" s="110"/>
    </row>
    <row r="63425" spans="9:10" x14ac:dyDescent="0.25">
      <c r="I63425" s="1"/>
      <c r="J63425" s="110"/>
    </row>
    <row r="63426" spans="9:10" x14ac:dyDescent="0.25">
      <c r="I63426" s="1"/>
      <c r="J63426" s="110"/>
    </row>
    <row r="63427" spans="9:10" x14ac:dyDescent="0.25">
      <c r="I63427" s="1"/>
      <c r="J63427" s="110"/>
    </row>
    <row r="63428" spans="9:10" x14ac:dyDescent="0.25">
      <c r="I63428" s="1"/>
      <c r="J63428" s="110"/>
    </row>
    <row r="63429" spans="9:10" x14ac:dyDescent="0.25">
      <c r="I63429" s="1"/>
      <c r="J63429" s="110"/>
    </row>
    <row r="63430" spans="9:10" x14ac:dyDescent="0.25">
      <c r="I63430" s="1"/>
      <c r="J63430" s="110"/>
    </row>
    <row r="63431" spans="9:10" x14ac:dyDescent="0.25">
      <c r="I63431" s="1"/>
      <c r="J63431" s="110"/>
    </row>
    <row r="63432" spans="9:10" x14ac:dyDescent="0.25">
      <c r="I63432" s="1"/>
      <c r="J63432" s="110"/>
    </row>
    <row r="63433" spans="9:10" x14ac:dyDescent="0.25">
      <c r="I63433" s="1"/>
      <c r="J63433" s="110"/>
    </row>
    <row r="63434" spans="9:10" x14ac:dyDescent="0.25">
      <c r="I63434" s="1"/>
      <c r="J63434" s="110"/>
    </row>
    <row r="63435" spans="9:10" x14ac:dyDescent="0.25">
      <c r="I63435" s="1"/>
      <c r="J63435" s="110"/>
    </row>
    <row r="63436" spans="9:10" x14ac:dyDescent="0.25">
      <c r="I63436" s="1"/>
      <c r="J63436" s="110"/>
    </row>
    <row r="63437" spans="9:10" x14ac:dyDescent="0.25">
      <c r="I63437" s="1"/>
      <c r="J63437" s="110"/>
    </row>
    <row r="63438" spans="9:10" x14ac:dyDescent="0.25">
      <c r="I63438" s="1"/>
      <c r="J63438" s="110"/>
    </row>
    <row r="63439" spans="9:10" x14ac:dyDescent="0.25">
      <c r="I63439" s="1"/>
      <c r="J63439" s="110"/>
    </row>
    <row r="63440" spans="9:10" x14ac:dyDescent="0.25">
      <c r="I63440" s="1"/>
      <c r="J63440" s="110"/>
    </row>
    <row r="63441" spans="9:10" x14ac:dyDescent="0.25">
      <c r="I63441" s="1"/>
      <c r="J63441" s="110"/>
    </row>
    <row r="63442" spans="9:10" x14ac:dyDescent="0.25">
      <c r="I63442" s="1"/>
      <c r="J63442" s="110"/>
    </row>
    <row r="63443" spans="9:10" x14ac:dyDescent="0.25">
      <c r="I63443" s="1"/>
      <c r="J63443" s="110"/>
    </row>
    <row r="63444" spans="9:10" x14ac:dyDescent="0.25">
      <c r="I63444" s="1"/>
      <c r="J63444" s="110"/>
    </row>
    <row r="63445" spans="9:10" x14ac:dyDescent="0.25">
      <c r="I63445" s="1"/>
      <c r="J63445" s="110"/>
    </row>
    <row r="63446" spans="9:10" x14ac:dyDescent="0.25">
      <c r="I63446" s="1"/>
      <c r="J63446" s="110"/>
    </row>
    <row r="63447" spans="9:10" x14ac:dyDescent="0.25">
      <c r="I63447" s="1"/>
      <c r="J63447" s="110"/>
    </row>
    <row r="63448" spans="9:10" x14ac:dyDescent="0.25">
      <c r="I63448" s="1"/>
      <c r="J63448" s="110"/>
    </row>
    <row r="63449" spans="9:10" x14ac:dyDescent="0.25">
      <c r="I63449" s="1"/>
      <c r="J63449" s="110"/>
    </row>
    <row r="63450" spans="9:10" x14ac:dyDescent="0.25">
      <c r="I63450" s="1"/>
      <c r="J63450" s="110"/>
    </row>
    <row r="63451" spans="9:10" x14ac:dyDescent="0.25">
      <c r="I63451" s="1"/>
      <c r="J63451" s="110"/>
    </row>
    <row r="63452" spans="9:10" x14ac:dyDescent="0.25">
      <c r="I63452" s="1"/>
      <c r="J63452" s="110"/>
    </row>
    <row r="63453" spans="9:10" x14ac:dyDescent="0.25">
      <c r="I63453" s="1"/>
      <c r="J63453" s="110"/>
    </row>
    <row r="63454" spans="9:10" x14ac:dyDescent="0.25">
      <c r="I63454" s="1"/>
      <c r="J63454" s="110"/>
    </row>
    <row r="63455" spans="9:10" x14ac:dyDescent="0.25">
      <c r="I63455" s="1"/>
      <c r="J63455" s="110"/>
    </row>
    <row r="63456" spans="9:10" x14ac:dyDescent="0.25">
      <c r="I63456" s="1"/>
      <c r="J63456" s="110"/>
    </row>
    <row r="63457" spans="9:10" x14ac:dyDescent="0.25">
      <c r="I63457" s="1"/>
      <c r="J63457" s="110"/>
    </row>
    <row r="63458" spans="9:10" x14ac:dyDescent="0.25">
      <c r="I63458" s="1"/>
      <c r="J63458" s="110"/>
    </row>
    <row r="63459" spans="9:10" x14ac:dyDescent="0.25">
      <c r="I63459" s="1"/>
      <c r="J63459" s="110"/>
    </row>
    <row r="63460" spans="9:10" x14ac:dyDescent="0.25">
      <c r="I63460" s="1"/>
      <c r="J63460" s="110"/>
    </row>
    <row r="63461" spans="9:10" x14ac:dyDescent="0.25">
      <c r="I63461" s="1"/>
      <c r="J63461" s="110"/>
    </row>
    <row r="63462" spans="9:10" x14ac:dyDescent="0.25">
      <c r="I63462" s="1"/>
      <c r="J63462" s="110"/>
    </row>
    <row r="63463" spans="9:10" x14ac:dyDescent="0.25">
      <c r="I63463" s="1"/>
      <c r="J63463" s="110"/>
    </row>
    <row r="63464" spans="9:10" x14ac:dyDescent="0.25">
      <c r="I63464" s="1"/>
      <c r="J63464" s="110"/>
    </row>
    <row r="63465" spans="9:10" x14ac:dyDescent="0.25">
      <c r="I63465" s="1"/>
      <c r="J63465" s="110"/>
    </row>
    <row r="63466" spans="9:10" x14ac:dyDescent="0.25">
      <c r="I63466" s="1"/>
      <c r="J63466" s="110"/>
    </row>
    <row r="63467" spans="9:10" x14ac:dyDescent="0.25">
      <c r="I63467" s="1"/>
      <c r="J63467" s="110"/>
    </row>
    <row r="63468" spans="9:10" x14ac:dyDescent="0.25">
      <c r="I63468" s="1"/>
      <c r="J63468" s="110"/>
    </row>
    <row r="63469" spans="9:10" x14ac:dyDescent="0.25">
      <c r="I63469" s="1"/>
      <c r="J63469" s="110"/>
    </row>
    <row r="63470" spans="9:10" x14ac:dyDescent="0.25">
      <c r="I63470" s="1"/>
      <c r="J63470" s="110"/>
    </row>
    <row r="63471" spans="9:10" x14ac:dyDescent="0.25">
      <c r="I63471" s="1"/>
      <c r="J63471" s="110"/>
    </row>
    <row r="63472" spans="9:10" x14ac:dyDescent="0.25">
      <c r="I63472" s="1"/>
      <c r="J63472" s="110"/>
    </row>
    <row r="63473" spans="9:10" x14ac:dyDescent="0.25">
      <c r="I63473" s="1"/>
      <c r="J63473" s="110"/>
    </row>
    <row r="63474" spans="9:10" x14ac:dyDescent="0.25">
      <c r="I63474" s="1"/>
      <c r="J63474" s="110"/>
    </row>
    <row r="63475" spans="9:10" x14ac:dyDescent="0.25">
      <c r="I63475" s="1"/>
      <c r="J63475" s="110"/>
    </row>
    <row r="63476" spans="9:10" x14ac:dyDescent="0.25">
      <c r="I63476" s="1"/>
      <c r="J63476" s="110"/>
    </row>
    <row r="63477" spans="9:10" x14ac:dyDescent="0.25">
      <c r="I63477" s="1"/>
      <c r="J63477" s="110"/>
    </row>
    <row r="63478" spans="9:10" x14ac:dyDescent="0.25">
      <c r="I63478" s="1"/>
      <c r="J63478" s="110"/>
    </row>
    <row r="63479" spans="9:10" x14ac:dyDescent="0.25">
      <c r="I63479" s="1"/>
      <c r="J63479" s="110"/>
    </row>
    <row r="63480" spans="9:10" x14ac:dyDescent="0.25">
      <c r="I63480" s="1"/>
      <c r="J63480" s="110"/>
    </row>
    <row r="63481" spans="9:10" x14ac:dyDescent="0.25">
      <c r="I63481" s="1"/>
      <c r="J63481" s="110"/>
    </row>
    <row r="63482" spans="9:10" x14ac:dyDescent="0.25">
      <c r="I63482" s="1"/>
      <c r="J63482" s="110"/>
    </row>
    <row r="63483" spans="9:10" x14ac:dyDescent="0.25">
      <c r="I63483" s="1"/>
      <c r="J63483" s="110"/>
    </row>
    <row r="63484" spans="9:10" x14ac:dyDescent="0.25">
      <c r="I63484" s="1"/>
      <c r="J63484" s="110"/>
    </row>
    <row r="63485" spans="9:10" x14ac:dyDescent="0.25">
      <c r="I63485" s="1"/>
      <c r="J63485" s="110"/>
    </row>
    <row r="63486" spans="9:10" x14ac:dyDescent="0.25">
      <c r="I63486" s="1"/>
      <c r="J63486" s="110"/>
    </row>
    <row r="63487" spans="9:10" x14ac:dyDescent="0.25">
      <c r="I63487" s="1"/>
      <c r="J63487" s="110"/>
    </row>
    <row r="63488" spans="9:10" x14ac:dyDescent="0.25">
      <c r="I63488" s="1"/>
      <c r="J63488" s="110"/>
    </row>
    <row r="63489" spans="9:10" x14ac:dyDescent="0.25">
      <c r="I63489" s="1"/>
      <c r="J63489" s="110"/>
    </row>
    <row r="63490" spans="9:10" x14ac:dyDescent="0.25">
      <c r="I63490" s="1"/>
      <c r="J63490" s="110"/>
    </row>
    <row r="63491" spans="9:10" x14ac:dyDescent="0.25">
      <c r="I63491" s="1"/>
      <c r="J63491" s="110"/>
    </row>
    <row r="63492" spans="9:10" x14ac:dyDescent="0.25">
      <c r="I63492" s="1"/>
      <c r="J63492" s="110"/>
    </row>
    <row r="63493" spans="9:10" x14ac:dyDescent="0.25">
      <c r="I63493" s="1"/>
      <c r="J63493" s="110"/>
    </row>
    <row r="63494" spans="9:10" x14ac:dyDescent="0.25">
      <c r="I63494" s="1"/>
      <c r="J63494" s="110"/>
    </row>
    <row r="63495" spans="9:10" x14ac:dyDescent="0.25">
      <c r="I63495" s="1"/>
      <c r="J63495" s="110"/>
    </row>
    <row r="63496" spans="9:10" x14ac:dyDescent="0.25">
      <c r="I63496" s="1"/>
      <c r="J63496" s="110"/>
    </row>
    <row r="63497" spans="9:10" x14ac:dyDescent="0.25">
      <c r="I63497" s="1"/>
      <c r="J63497" s="110"/>
    </row>
    <row r="63498" spans="9:10" x14ac:dyDescent="0.25">
      <c r="I63498" s="1"/>
      <c r="J63498" s="110"/>
    </row>
    <row r="63499" spans="9:10" x14ac:dyDescent="0.25">
      <c r="I63499" s="1"/>
      <c r="J63499" s="110"/>
    </row>
    <row r="63500" spans="9:10" x14ac:dyDescent="0.25">
      <c r="I63500" s="1"/>
      <c r="J63500" s="110"/>
    </row>
    <row r="63501" spans="9:10" x14ac:dyDescent="0.25">
      <c r="I63501" s="1"/>
      <c r="J63501" s="110"/>
    </row>
    <row r="63502" spans="9:10" x14ac:dyDescent="0.25">
      <c r="I63502" s="1"/>
      <c r="J63502" s="110"/>
    </row>
    <row r="63503" spans="9:10" x14ac:dyDescent="0.25">
      <c r="I63503" s="1"/>
      <c r="J63503" s="110"/>
    </row>
    <row r="63504" spans="9:10" x14ac:dyDescent="0.25">
      <c r="I63504" s="1"/>
      <c r="J63504" s="110"/>
    </row>
    <row r="63505" spans="9:10" x14ac:dyDescent="0.25">
      <c r="I63505" s="1"/>
      <c r="J63505" s="110"/>
    </row>
    <row r="63506" spans="9:10" x14ac:dyDescent="0.25">
      <c r="I63506" s="1"/>
      <c r="J63506" s="110"/>
    </row>
    <row r="63507" spans="9:10" x14ac:dyDescent="0.25">
      <c r="I63507" s="1"/>
      <c r="J63507" s="110"/>
    </row>
    <row r="63508" spans="9:10" x14ac:dyDescent="0.25">
      <c r="I63508" s="1"/>
      <c r="J63508" s="110"/>
    </row>
    <row r="63509" spans="9:10" x14ac:dyDescent="0.25">
      <c r="I63509" s="1"/>
      <c r="J63509" s="110"/>
    </row>
    <row r="63510" spans="9:10" x14ac:dyDescent="0.25">
      <c r="I63510" s="1"/>
      <c r="J63510" s="110"/>
    </row>
    <row r="63511" spans="9:10" x14ac:dyDescent="0.25">
      <c r="I63511" s="1"/>
      <c r="J63511" s="110"/>
    </row>
    <row r="63512" spans="9:10" x14ac:dyDescent="0.25">
      <c r="I63512" s="1"/>
      <c r="J63512" s="110"/>
    </row>
    <row r="63513" spans="9:10" x14ac:dyDescent="0.25">
      <c r="I63513" s="1"/>
      <c r="J63513" s="110"/>
    </row>
    <row r="63514" spans="9:10" x14ac:dyDescent="0.25">
      <c r="I63514" s="1"/>
      <c r="J63514" s="110"/>
    </row>
    <row r="63515" spans="9:10" x14ac:dyDescent="0.25">
      <c r="I63515" s="1"/>
      <c r="J63515" s="110"/>
    </row>
    <row r="63516" spans="9:10" x14ac:dyDescent="0.25">
      <c r="I63516" s="1"/>
      <c r="J63516" s="110"/>
    </row>
    <row r="63517" spans="9:10" x14ac:dyDescent="0.25">
      <c r="I63517" s="1"/>
      <c r="J63517" s="110"/>
    </row>
    <row r="63518" spans="9:10" x14ac:dyDescent="0.25">
      <c r="I63518" s="1"/>
      <c r="J63518" s="110"/>
    </row>
    <row r="63519" spans="9:10" x14ac:dyDescent="0.25">
      <c r="I63519" s="1"/>
      <c r="J63519" s="110"/>
    </row>
    <row r="63520" spans="9:10" x14ac:dyDescent="0.25">
      <c r="I63520" s="1"/>
      <c r="J63520" s="110"/>
    </row>
    <row r="63521" spans="9:10" x14ac:dyDescent="0.25">
      <c r="I63521" s="1"/>
      <c r="J63521" s="110"/>
    </row>
    <row r="63522" spans="9:10" x14ac:dyDescent="0.25">
      <c r="I63522" s="1"/>
      <c r="J63522" s="110"/>
    </row>
    <row r="63523" spans="9:10" x14ac:dyDescent="0.25">
      <c r="I63523" s="1"/>
      <c r="J63523" s="110"/>
    </row>
    <row r="63524" spans="9:10" x14ac:dyDescent="0.25">
      <c r="I63524" s="1"/>
      <c r="J63524" s="110"/>
    </row>
    <row r="63525" spans="9:10" x14ac:dyDescent="0.25">
      <c r="I63525" s="1"/>
      <c r="J63525" s="110"/>
    </row>
    <row r="63526" spans="9:10" x14ac:dyDescent="0.25">
      <c r="I63526" s="1"/>
      <c r="J63526" s="110"/>
    </row>
    <row r="63527" spans="9:10" x14ac:dyDescent="0.25">
      <c r="I63527" s="1"/>
      <c r="J63527" s="110"/>
    </row>
    <row r="63528" spans="9:10" x14ac:dyDescent="0.25">
      <c r="I63528" s="1"/>
      <c r="J63528" s="110"/>
    </row>
    <row r="63529" spans="9:10" x14ac:dyDescent="0.25">
      <c r="I63529" s="1"/>
      <c r="J63529" s="110"/>
    </row>
    <row r="63530" spans="9:10" x14ac:dyDescent="0.25">
      <c r="I63530" s="1"/>
      <c r="J63530" s="110"/>
    </row>
    <row r="63531" spans="9:10" x14ac:dyDescent="0.25">
      <c r="I63531" s="1"/>
      <c r="J63531" s="110"/>
    </row>
    <row r="63532" spans="9:10" x14ac:dyDescent="0.25">
      <c r="I63532" s="1"/>
      <c r="J63532" s="110"/>
    </row>
    <row r="63533" spans="9:10" x14ac:dyDescent="0.25">
      <c r="I63533" s="1"/>
      <c r="J63533" s="110"/>
    </row>
    <row r="63534" spans="9:10" x14ac:dyDescent="0.25">
      <c r="I63534" s="1"/>
      <c r="J63534" s="110"/>
    </row>
    <row r="63535" spans="9:10" x14ac:dyDescent="0.25">
      <c r="I63535" s="1"/>
      <c r="J63535" s="110"/>
    </row>
    <row r="63536" spans="9:10" x14ac:dyDescent="0.25">
      <c r="I63536" s="1"/>
      <c r="J63536" s="110"/>
    </row>
    <row r="63537" spans="9:10" x14ac:dyDescent="0.25">
      <c r="I63537" s="1"/>
      <c r="J63537" s="110"/>
    </row>
    <row r="63538" spans="9:10" x14ac:dyDescent="0.25">
      <c r="I63538" s="1"/>
      <c r="J63538" s="110"/>
    </row>
    <row r="63539" spans="9:10" x14ac:dyDescent="0.25">
      <c r="I63539" s="1"/>
      <c r="J63539" s="110"/>
    </row>
    <row r="63540" spans="9:10" x14ac:dyDescent="0.25">
      <c r="I63540" s="1"/>
      <c r="J63540" s="110"/>
    </row>
    <row r="63541" spans="9:10" x14ac:dyDescent="0.25">
      <c r="I63541" s="1"/>
      <c r="J63541" s="110"/>
    </row>
    <row r="63542" spans="9:10" x14ac:dyDescent="0.25">
      <c r="I63542" s="1"/>
      <c r="J63542" s="110"/>
    </row>
    <row r="63543" spans="9:10" x14ac:dyDescent="0.25">
      <c r="I63543" s="1"/>
      <c r="J63543" s="110"/>
    </row>
    <row r="63544" spans="9:10" x14ac:dyDescent="0.25">
      <c r="I63544" s="1"/>
      <c r="J63544" s="110"/>
    </row>
    <row r="63545" spans="9:10" x14ac:dyDescent="0.25">
      <c r="I63545" s="1"/>
      <c r="J63545" s="110"/>
    </row>
    <row r="63546" spans="9:10" x14ac:dyDescent="0.25">
      <c r="I63546" s="1"/>
      <c r="J63546" s="110"/>
    </row>
    <row r="63547" spans="9:10" x14ac:dyDescent="0.25">
      <c r="I63547" s="1"/>
      <c r="J63547" s="110"/>
    </row>
    <row r="63548" spans="9:10" x14ac:dyDescent="0.25">
      <c r="I63548" s="1"/>
      <c r="J63548" s="110"/>
    </row>
    <row r="63549" spans="9:10" x14ac:dyDescent="0.25">
      <c r="I63549" s="1"/>
      <c r="J63549" s="110"/>
    </row>
    <row r="63550" spans="9:10" x14ac:dyDescent="0.25">
      <c r="I63550" s="1"/>
      <c r="J63550" s="110"/>
    </row>
    <row r="63551" spans="9:10" x14ac:dyDescent="0.25">
      <c r="I63551" s="1"/>
      <c r="J63551" s="110"/>
    </row>
    <row r="63552" spans="9:10" x14ac:dyDescent="0.25">
      <c r="I63552" s="1"/>
      <c r="J63552" s="110"/>
    </row>
    <row r="63553" spans="9:10" x14ac:dyDescent="0.25">
      <c r="I63553" s="1"/>
      <c r="J63553" s="110"/>
    </row>
    <row r="63554" spans="9:10" x14ac:dyDescent="0.25">
      <c r="I63554" s="1"/>
      <c r="J63554" s="110"/>
    </row>
    <row r="63555" spans="9:10" x14ac:dyDescent="0.25">
      <c r="I63555" s="1"/>
      <c r="J63555" s="110"/>
    </row>
    <row r="63556" spans="9:10" x14ac:dyDescent="0.25">
      <c r="I63556" s="1"/>
      <c r="J63556" s="110"/>
    </row>
    <row r="63557" spans="9:10" x14ac:dyDescent="0.25">
      <c r="I63557" s="1"/>
      <c r="J63557" s="110"/>
    </row>
    <row r="63558" spans="9:10" x14ac:dyDescent="0.25">
      <c r="I63558" s="1"/>
      <c r="J63558" s="110"/>
    </row>
    <row r="63559" spans="9:10" x14ac:dyDescent="0.25">
      <c r="I63559" s="1"/>
      <c r="J63559" s="110"/>
    </row>
    <row r="63560" spans="9:10" x14ac:dyDescent="0.25">
      <c r="I63560" s="1"/>
      <c r="J63560" s="110"/>
    </row>
    <row r="63561" spans="9:10" x14ac:dyDescent="0.25">
      <c r="I63561" s="1"/>
      <c r="J63561" s="110"/>
    </row>
    <row r="63562" spans="9:10" x14ac:dyDescent="0.25">
      <c r="I63562" s="1"/>
      <c r="J63562" s="110"/>
    </row>
    <row r="63563" spans="9:10" x14ac:dyDescent="0.25">
      <c r="I63563" s="1"/>
      <c r="J63563" s="110"/>
    </row>
    <row r="63564" spans="9:10" x14ac:dyDescent="0.25">
      <c r="I63564" s="1"/>
      <c r="J63564" s="110"/>
    </row>
    <row r="63565" spans="9:10" x14ac:dyDescent="0.25">
      <c r="I63565" s="1"/>
      <c r="J63565" s="110"/>
    </row>
    <row r="63566" spans="9:10" x14ac:dyDescent="0.25">
      <c r="I63566" s="1"/>
      <c r="J63566" s="110"/>
    </row>
    <row r="63567" spans="9:10" x14ac:dyDescent="0.25">
      <c r="I63567" s="1"/>
      <c r="J63567" s="110"/>
    </row>
    <row r="63568" spans="9:10" x14ac:dyDescent="0.25">
      <c r="I63568" s="1"/>
      <c r="J63568" s="110"/>
    </row>
    <row r="63569" spans="9:10" x14ac:dyDescent="0.25">
      <c r="I63569" s="1"/>
      <c r="J63569" s="110"/>
    </row>
    <row r="63570" spans="9:10" x14ac:dyDescent="0.25">
      <c r="I63570" s="1"/>
      <c r="J63570" s="110"/>
    </row>
    <row r="63571" spans="9:10" x14ac:dyDescent="0.25">
      <c r="I63571" s="1"/>
      <c r="J63571" s="110"/>
    </row>
    <row r="63572" spans="9:10" x14ac:dyDescent="0.25">
      <c r="I63572" s="1"/>
      <c r="J63572" s="110"/>
    </row>
    <row r="63573" spans="9:10" x14ac:dyDescent="0.25">
      <c r="I63573" s="1"/>
      <c r="J63573" s="110"/>
    </row>
    <row r="63574" spans="9:10" x14ac:dyDescent="0.25">
      <c r="I63574" s="1"/>
      <c r="J63574" s="110"/>
    </row>
    <row r="63575" spans="9:10" x14ac:dyDescent="0.25">
      <c r="I63575" s="1"/>
      <c r="J63575" s="110"/>
    </row>
    <row r="63576" spans="9:10" x14ac:dyDescent="0.25">
      <c r="I63576" s="1"/>
      <c r="J63576" s="110"/>
    </row>
    <row r="63577" spans="9:10" x14ac:dyDescent="0.25">
      <c r="I63577" s="1"/>
      <c r="J63577" s="110"/>
    </row>
    <row r="63578" spans="9:10" x14ac:dyDescent="0.25">
      <c r="I63578" s="1"/>
      <c r="J63578" s="110"/>
    </row>
    <row r="63579" spans="9:10" x14ac:dyDescent="0.25">
      <c r="I63579" s="1"/>
      <c r="J63579" s="110"/>
    </row>
    <row r="63580" spans="9:10" x14ac:dyDescent="0.25">
      <c r="I63580" s="1"/>
      <c r="J63580" s="110"/>
    </row>
    <row r="63581" spans="9:10" x14ac:dyDescent="0.25">
      <c r="I63581" s="1"/>
      <c r="J63581" s="110"/>
    </row>
    <row r="63582" spans="9:10" x14ac:dyDescent="0.25">
      <c r="I63582" s="1"/>
      <c r="J63582" s="110"/>
    </row>
    <row r="63583" spans="9:10" x14ac:dyDescent="0.25">
      <c r="I63583" s="1"/>
      <c r="J63583" s="110"/>
    </row>
    <row r="63584" spans="9:10" x14ac:dyDescent="0.25">
      <c r="I63584" s="1"/>
      <c r="J63584" s="110"/>
    </row>
    <row r="63585" spans="9:10" x14ac:dyDescent="0.25">
      <c r="I63585" s="1"/>
      <c r="J63585" s="110"/>
    </row>
    <row r="63586" spans="9:10" x14ac:dyDescent="0.25">
      <c r="I63586" s="1"/>
      <c r="J63586" s="110"/>
    </row>
    <row r="63587" spans="9:10" x14ac:dyDescent="0.25">
      <c r="I63587" s="1"/>
      <c r="J63587" s="110"/>
    </row>
    <row r="63588" spans="9:10" x14ac:dyDescent="0.25">
      <c r="I63588" s="1"/>
      <c r="J63588" s="110"/>
    </row>
    <row r="63589" spans="9:10" x14ac:dyDescent="0.25">
      <c r="I63589" s="1"/>
      <c r="J63589" s="110"/>
    </row>
    <row r="63590" spans="9:10" x14ac:dyDescent="0.25">
      <c r="I63590" s="1"/>
      <c r="J63590" s="110"/>
    </row>
    <row r="63591" spans="9:10" x14ac:dyDescent="0.25">
      <c r="I63591" s="1"/>
      <c r="J63591" s="110"/>
    </row>
    <row r="63592" spans="9:10" x14ac:dyDescent="0.25">
      <c r="I63592" s="1"/>
      <c r="J63592" s="110"/>
    </row>
    <row r="63593" spans="9:10" x14ac:dyDescent="0.25">
      <c r="I63593" s="1"/>
      <c r="J63593" s="110"/>
    </row>
    <row r="63594" spans="9:10" x14ac:dyDescent="0.25">
      <c r="I63594" s="1"/>
      <c r="J63594" s="110"/>
    </row>
    <row r="63595" spans="9:10" x14ac:dyDescent="0.25">
      <c r="I63595" s="1"/>
      <c r="J63595" s="110"/>
    </row>
    <row r="63596" spans="9:10" x14ac:dyDescent="0.25">
      <c r="I63596" s="1"/>
      <c r="J63596" s="110"/>
    </row>
    <row r="63597" spans="9:10" x14ac:dyDescent="0.25">
      <c r="I63597" s="1"/>
      <c r="J63597" s="110"/>
    </row>
    <row r="63598" spans="9:10" x14ac:dyDescent="0.25">
      <c r="I63598" s="1"/>
      <c r="J63598" s="110"/>
    </row>
    <row r="63599" spans="9:10" x14ac:dyDescent="0.25">
      <c r="I63599" s="1"/>
      <c r="J63599" s="110"/>
    </row>
    <row r="63600" spans="9:10" x14ac:dyDescent="0.25">
      <c r="I63600" s="1"/>
      <c r="J63600" s="110"/>
    </row>
    <row r="63601" spans="9:10" x14ac:dyDescent="0.25">
      <c r="I63601" s="1"/>
      <c r="J63601" s="110"/>
    </row>
    <row r="63602" spans="9:10" x14ac:dyDescent="0.25">
      <c r="I63602" s="1"/>
      <c r="J63602" s="110"/>
    </row>
    <row r="63603" spans="9:10" x14ac:dyDescent="0.25">
      <c r="I63603" s="1"/>
      <c r="J63603" s="110"/>
    </row>
    <row r="63604" spans="9:10" x14ac:dyDescent="0.25">
      <c r="I63604" s="1"/>
      <c r="J63604" s="110"/>
    </row>
    <row r="63605" spans="9:10" x14ac:dyDescent="0.25">
      <c r="I63605" s="1"/>
      <c r="J63605" s="110"/>
    </row>
    <row r="63606" spans="9:10" x14ac:dyDescent="0.25">
      <c r="I63606" s="1"/>
      <c r="J63606" s="110"/>
    </row>
    <row r="63607" spans="9:10" x14ac:dyDescent="0.25">
      <c r="I63607" s="1"/>
      <c r="J63607" s="110"/>
    </row>
    <row r="63608" spans="9:10" x14ac:dyDescent="0.25">
      <c r="I63608" s="1"/>
      <c r="J63608" s="110"/>
    </row>
    <row r="63609" spans="9:10" x14ac:dyDescent="0.25">
      <c r="I63609" s="1"/>
      <c r="J63609" s="110"/>
    </row>
    <row r="63610" spans="9:10" x14ac:dyDescent="0.25">
      <c r="I63610" s="1"/>
      <c r="J63610" s="110"/>
    </row>
    <row r="63611" spans="9:10" x14ac:dyDescent="0.25">
      <c r="I63611" s="1"/>
      <c r="J63611" s="110"/>
    </row>
    <row r="63612" spans="9:10" x14ac:dyDescent="0.25">
      <c r="I63612" s="1"/>
      <c r="J63612" s="110"/>
    </row>
    <row r="63613" spans="9:10" x14ac:dyDescent="0.25">
      <c r="I63613" s="1"/>
      <c r="J63613" s="110"/>
    </row>
    <row r="63614" spans="9:10" x14ac:dyDescent="0.25">
      <c r="I63614" s="1"/>
      <c r="J63614" s="110"/>
    </row>
    <row r="63615" spans="9:10" x14ac:dyDescent="0.25">
      <c r="I63615" s="1"/>
      <c r="J63615" s="110"/>
    </row>
    <row r="63616" spans="9:10" x14ac:dyDescent="0.25">
      <c r="I63616" s="1"/>
      <c r="J63616" s="110"/>
    </row>
    <row r="63617" spans="9:10" x14ac:dyDescent="0.25">
      <c r="I63617" s="1"/>
      <c r="J63617" s="110"/>
    </row>
    <row r="63618" spans="9:10" x14ac:dyDescent="0.25">
      <c r="I63618" s="1"/>
      <c r="J63618" s="110"/>
    </row>
    <row r="63619" spans="9:10" x14ac:dyDescent="0.25">
      <c r="I63619" s="1"/>
      <c r="J63619" s="110"/>
    </row>
    <row r="63620" spans="9:10" x14ac:dyDescent="0.25">
      <c r="I63620" s="1"/>
      <c r="J63620" s="110"/>
    </row>
    <row r="63621" spans="9:10" x14ac:dyDescent="0.25">
      <c r="I63621" s="1"/>
      <c r="J63621" s="110"/>
    </row>
    <row r="63622" spans="9:10" x14ac:dyDescent="0.25">
      <c r="I63622" s="1"/>
      <c r="J63622" s="110"/>
    </row>
    <row r="63623" spans="9:10" x14ac:dyDescent="0.25">
      <c r="I63623" s="1"/>
      <c r="J63623" s="110"/>
    </row>
    <row r="63624" spans="9:10" x14ac:dyDescent="0.25">
      <c r="I63624" s="1"/>
      <c r="J63624" s="110"/>
    </row>
    <row r="63625" spans="9:10" x14ac:dyDescent="0.25">
      <c r="I63625" s="1"/>
      <c r="J63625" s="110"/>
    </row>
    <row r="63626" spans="9:10" x14ac:dyDescent="0.25">
      <c r="I63626" s="1"/>
      <c r="J63626" s="110"/>
    </row>
    <row r="63627" spans="9:10" x14ac:dyDescent="0.25">
      <c r="I63627" s="1"/>
      <c r="J63627" s="110"/>
    </row>
    <row r="63628" spans="9:10" x14ac:dyDescent="0.25">
      <c r="I63628" s="1"/>
      <c r="J63628" s="110"/>
    </row>
    <row r="63629" spans="9:10" x14ac:dyDescent="0.25">
      <c r="I63629" s="1"/>
      <c r="J63629" s="110"/>
    </row>
    <row r="63630" spans="9:10" x14ac:dyDescent="0.25">
      <c r="I63630" s="1"/>
      <c r="J63630" s="110"/>
    </row>
    <row r="63631" spans="9:10" x14ac:dyDescent="0.25">
      <c r="I63631" s="1"/>
      <c r="J63631" s="110"/>
    </row>
    <row r="63632" spans="9:10" x14ac:dyDescent="0.25">
      <c r="I63632" s="1"/>
      <c r="J63632" s="110"/>
    </row>
    <row r="63633" spans="9:10" x14ac:dyDescent="0.25">
      <c r="I63633" s="1"/>
      <c r="J63633" s="110"/>
    </row>
    <row r="63634" spans="9:10" x14ac:dyDescent="0.25">
      <c r="I63634" s="1"/>
      <c r="J63634" s="110"/>
    </row>
    <row r="63635" spans="9:10" x14ac:dyDescent="0.25">
      <c r="I63635" s="1"/>
      <c r="J63635" s="110"/>
    </row>
    <row r="63636" spans="9:10" x14ac:dyDescent="0.25">
      <c r="I63636" s="1"/>
      <c r="J63636" s="110"/>
    </row>
    <row r="63637" spans="9:10" x14ac:dyDescent="0.25">
      <c r="I63637" s="1"/>
      <c r="J63637" s="110"/>
    </row>
    <row r="63638" spans="9:10" x14ac:dyDescent="0.25">
      <c r="I63638" s="1"/>
      <c r="J63638" s="110"/>
    </row>
    <row r="63639" spans="9:10" x14ac:dyDescent="0.25">
      <c r="I63639" s="1"/>
      <c r="J63639" s="110"/>
    </row>
    <row r="63640" spans="9:10" x14ac:dyDescent="0.25">
      <c r="I63640" s="1"/>
      <c r="J63640" s="110"/>
    </row>
    <row r="63641" spans="9:10" x14ac:dyDescent="0.25">
      <c r="I63641" s="1"/>
      <c r="J63641" s="110"/>
    </row>
    <row r="63642" spans="9:10" x14ac:dyDescent="0.25">
      <c r="I63642" s="1"/>
      <c r="J63642" s="110"/>
    </row>
    <row r="63643" spans="9:10" x14ac:dyDescent="0.25">
      <c r="I63643" s="1"/>
      <c r="J63643" s="110"/>
    </row>
    <row r="63644" spans="9:10" x14ac:dyDescent="0.25">
      <c r="I63644" s="1"/>
      <c r="J63644" s="110"/>
    </row>
    <row r="63645" spans="9:10" x14ac:dyDescent="0.25">
      <c r="I63645" s="1"/>
      <c r="J63645" s="110"/>
    </row>
    <row r="63646" spans="9:10" x14ac:dyDescent="0.25">
      <c r="I63646" s="1"/>
      <c r="J63646" s="110"/>
    </row>
    <row r="63647" spans="9:10" x14ac:dyDescent="0.25">
      <c r="I63647" s="1"/>
      <c r="J63647" s="110"/>
    </row>
    <row r="63648" spans="9:10" x14ac:dyDescent="0.25">
      <c r="I63648" s="1"/>
      <c r="J63648" s="110"/>
    </row>
    <row r="63649" spans="9:10" x14ac:dyDescent="0.25">
      <c r="I63649" s="1"/>
      <c r="J63649" s="110"/>
    </row>
    <row r="63650" spans="9:10" x14ac:dyDescent="0.25">
      <c r="I63650" s="1"/>
      <c r="J63650" s="110"/>
    </row>
    <row r="63651" spans="9:10" x14ac:dyDescent="0.25">
      <c r="I63651" s="1"/>
      <c r="J63651" s="110"/>
    </row>
    <row r="63652" spans="9:10" x14ac:dyDescent="0.25">
      <c r="I63652" s="1"/>
      <c r="J63652" s="110"/>
    </row>
    <row r="63653" spans="9:10" x14ac:dyDescent="0.25">
      <c r="I63653" s="1"/>
      <c r="J63653" s="110"/>
    </row>
    <row r="63654" spans="9:10" x14ac:dyDescent="0.25">
      <c r="I63654" s="1"/>
      <c r="J63654" s="110"/>
    </row>
    <row r="63655" spans="9:10" x14ac:dyDescent="0.25">
      <c r="I63655" s="1"/>
      <c r="J63655" s="110"/>
    </row>
    <row r="63656" spans="9:10" x14ac:dyDescent="0.25">
      <c r="I63656" s="1"/>
      <c r="J63656" s="110"/>
    </row>
    <row r="63657" spans="9:10" x14ac:dyDescent="0.25">
      <c r="I63657" s="1"/>
      <c r="J63657" s="110"/>
    </row>
    <row r="63658" spans="9:10" x14ac:dyDescent="0.25">
      <c r="I63658" s="1"/>
      <c r="J63658" s="110"/>
    </row>
    <row r="63659" spans="9:10" x14ac:dyDescent="0.25">
      <c r="I63659" s="1"/>
      <c r="J63659" s="110"/>
    </row>
    <row r="63660" spans="9:10" x14ac:dyDescent="0.25">
      <c r="I63660" s="1"/>
      <c r="J63660" s="110"/>
    </row>
    <row r="63661" spans="9:10" x14ac:dyDescent="0.25">
      <c r="I63661" s="1"/>
      <c r="J63661" s="110"/>
    </row>
    <row r="63662" spans="9:10" x14ac:dyDescent="0.25">
      <c r="I63662" s="1"/>
      <c r="J63662" s="110"/>
    </row>
    <row r="63663" spans="9:10" x14ac:dyDescent="0.25">
      <c r="I63663" s="1"/>
      <c r="J63663" s="110"/>
    </row>
    <row r="63664" spans="9:10" x14ac:dyDescent="0.25">
      <c r="I63664" s="1"/>
      <c r="J63664" s="110"/>
    </row>
    <row r="63665" spans="9:10" x14ac:dyDescent="0.25">
      <c r="I63665" s="1"/>
      <c r="J63665" s="110"/>
    </row>
    <row r="63666" spans="9:10" x14ac:dyDescent="0.25">
      <c r="I63666" s="1"/>
      <c r="J63666" s="110"/>
    </row>
    <row r="63667" spans="9:10" x14ac:dyDescent="0.25">
      <c r="I63667" s="1"/>
      <c r="J63667" s="110"/>
    </row>
    <row r="63668" spans="9:10" x14ac:dyDescent="0.25">
      <c r="I63668" s="1"/>
      <c r="J63668" s="110"/>
    </row>
    <row r="63669" spans="9:10" x14ac:dyDescent="0.25">
      <c r="I63669" s="1"/>
      <c r="J63669" s="110"/>
    </row>
    <row r="63670" spans="9:10" x14ac:dyDescent="0.25">
      <c r="I63670" s="1"/>
      <c r="J63670" s="110"/>
    </row>
    <row r="63671" spans="9:10" x14ac:dyDescent="0.25">
      <c r="I63671" s="1"/>
      <c r="J63671" s="110"/>
    </row>
    <row r="63672" spans="9:10" x14ac:dyDescent="0.25">
      <c r="I63672" s="1"/>
      <c r="J63672" s="110"/>
    </row>
    <row r="63673" spans="9:10" x14ac:dyDescent="0.25">
      <c r="I63673" s="1"/>
      <c r="J63673" s="110"/>
    </row>
    <row r="63674" spans="9:10" x14ac:dyDescent="0.25">
      <c r="I63674" s="1"/>
      <c r="J63674" s="110"/>
    </row>
    <row r="63675" spans="9:10" x14ac:dyDescent="0.25">
      <c r="I63675" s="1"/>
      <c r="J63675" s="110"/>
    </row>
    <row r="63676" spans="9:10" x14ac:dyDescent="0.25">
      <c r="I63676" s="1"/>
      <c r="J63676" s="110"/>
    </row>
    <row r="63677" spans="9:10" x14ac:dyDescent="0.25">
      <c r="I63677" s="1"/>
      <c r="J63677" s="110"/>
    </row>
    <row r="63678" spans="9:10" x14ac:dyDescent="0.25">
      <c r="I63678" s="1"/>
      <c r="J63678" s="110"/>
    </row>
    <row r="63679" spans="9:10" x14ac:dyDescent="0.25">
      <c r="I63679" s="1"/>
      <c r="J63679" s="110"/>
    </row>
    <row r="63680" spans="9:10" x14ac:dyDescent="0.25">
      <c r="I63680" s="1"/>
      <c r="J63680" s="110"/>
    </row>
    <row r="63681" spans="9:10" x14ac:dyDescent="0.25">
      <c r="I63681" s="1"/>
      <c r="J63681" s="110"/>
    </row>
    <row r="63682" spans="9:10" x14ac:dyDescent="0.25">
      <c r="I63682" s="1"/>
      <c r="J63682" s="110"/>
    </row>
    <row r="63683" spans="9:10" x14ac:dyDescent="0.25">
      <c r="I63683" s="1"/>
      <c r="J63683" s="110"/>
    </row>
    <row r="63684" spans="9:10" x14ac:dyDescent="0.25">
      <c r="I63684" s="1"/>
      <c r="J63684" s="110"/>
    </row>
    <row r="63685" spans="9:10" x14ac:dyDescent="0.25">
      <c r="I63685" s="1"/>
      <c r="J63685" s="110"/>
    </row>
    <row r="63686" spans="9:10" x14ac:dyDescent="0.25">
      <c r="I63686" s="1"/>
      <c r="J63686" s="110"/>
    </row>
    <row r="63687" spans="9:10" x14ac:dyDescent="0.25">
      <c r="I63687" s="1"/>
      <c r="J63687" s="110"/>
    </row>
    <row r="63688" spans="9:10" x14ac:dyDescent="0.25">
      <c r="I63688" s="1"/>
      <c r="J63688" s="110"/>
    </row>
    <row r="63689" spans="9:10" x14ac:dyDescent="0.25">
      <c r="I63689" s="1"/>
      <c r="J63689" s="110"/>
    </row>
    <row r="63690" spans="9:10" x14ac:dyDescent="0.25">
      <c r="I63690" s="1"/>
      <c r="J63690" s="110"/>
    </row>
    <row r="63691" spans="9:10" x14ac:dyDescent="0.25">
      <c r="I63691" s="1"/>
      <c r="J63691" s="110"/>
    </row>
    <row r="63692" spans="9:10" x14ac:dyDescent="0.25">
      <c r="I63692" s="1"/>
      <c r="J63692" s="110"/>
    </row>
    <row r="63693" spans="9:10" x14ac:dyDescent="0.25">
      <c r="I63693" s="1"/>
      <c r="J63693" s="110"/>
    </row>
    <row r="63694" spans="9:10" x14ac:dyDescent="0.25">
      <c r="I63694" s="1"/>
      <c r="J63694" s="110"/>
    </row>
    <row r="63695" spans="9:10" x14ac:dyDescent="0.25">
      <c r="I63695" s="1"/>
      <c r="J63695" s="110"/>
    </row>
    <row r="63696" spans="9:10" x14ac:dyDescent="0.25">
      <c r="I63696" s="1"/>
      <c r="J63696" s="110"/>
    </row>
    <row r="63697" spans="9:10" x14ac:dyDescent="0.25">
      <c r="I63697" s="1"/>
      <c r="J63697" s="110"/>
    </row>
    <row r="63698" spans="9:10" x14ac:dyDescent="0.25">
      <c r="I63698" s="1"/>
      <c r="J63698" s="110"/>
    </row>
    <row r="63699" spans="9:10" x14ac:dyDescent="0.25">
      <c r="I63699" s="1"/>
      <c r="J63699" s="110"/>
    </row>
    <row r="63700" spans="9:10" x14ac:dyDescent="0.25">
      <c r="I63700" s="1"/>
      <c r="J63700" s="110"/>
    </row>
    <row r="63701" spans="9:10" x14ac:dyDescent="0.25">
      <c r="I63701" s="1"/>
      <c r="J63701" s="110"/>
    </row>
    <row r="63702" spans="9:10" x14ac:dyDescent="0.25">
      <c r="I63702" s="1"/>
      <c r="J63702" s="110"/>
    </row>
    <row r="63703" spans="9:10" x14ac:dyDescent="0.25">
      <c r="I63703" s="1"/>
      <c r="J63703" s="110"/>
    </row>
    <row r="63704" spans="9:10" x14ac:dyDescent="0.25">
      <c r="I63704" s="1"/>
      <c r="J63704" s="110"/>
    </row>
    <row r="63705" spans="9:10" x14ac:dyDescent="0.25">
      <c r="I63705" s="1"/>
      <c r="J63705" s="110"/>
    </row>
    <row r="63706" spans="9:10" x14ac:dyDescent="0.25">
      <c r="I63706" s="1"/>
      <c r="J63706" s="110"/>
    </row>
    <row r="63707" spans="9:10" x14ac:dyDescent="0.25">
      <c r="I63707" s="1"/>
      <c r="J63707" s="110"/>
    </row>
    <row r="63708" spans="9:10" x14ac:dyDescent="0.25">
      <c r="I63708" s="1"/>
      <c r="J63708" s="110"/>
    </row>
    <row r="63709" spans="9:10" x14ac:dyDescent="0.25">
      <c r="I63709" s="1"/>
      <c r="J63709" s="110"/>
    </row>
    <row r="63710" spans="9:10" x14ac:dyDescent="0.25">
      <c r="I63710" s="1"/>
      <c r="J63710" s="110"/>
    </row>
    <row r="63711" spans="9:10" x14ac:dyDescent="0.25">
      <c r="I63711" s="1"/>
      <c r="J63711" s="110"/>
    </row>
    <row r="63712" spans="9:10" x14ac:dyDescent="0.25">
      <c r="I63712" s="1"/>
      <c r="J63712" s="110"/>
    </row>
    <row r="63713" spans="9:10" x14ac:dyDescent="0.25">
      <c r="I63713" s="1"/>
      <c r="J63713" s="110"/>
    </row>
    <row r="63714" spans="9:10" x14ac:dyDescent="0.25">
      <c r="I63714" s="1"/>
      <c r="J63714" s="110"/>
    </row>
    <row r="63715" spans="9:10" x14ac:dyDescent="0.25">
      <c r="I63715" s="1"/>
      <c r="J63715" s="110"/>
    </row>
    <row r="63716" spans="9:10" x14ac:dyDescent="0.25">
      <c r="I63716" s="1"/>
      <c r="J63716" s="110"/>
    </row>
    <row r="63717" spans="9:10" x14ac:dyDescent="0.25">
      <c r="I63717" s="1"/>
      <c r="J63717" s="110"/>
    </row>
    <row r="63718" spans="9:10" x14ac:dyDescent="0.25">
      <c r="I63718" s="1"/>
      <c r="J63718" s="110"/>
    </row>
    <row r="63719" spans="9:10" x14ac:dyDescent="0.25">
      <c r="I63719" s="1"/>
      <c r="J63719" s="110"/>
    </row>
    <row r="63720" spans="9:10" x14ac:dyDescent="0.25">
      <c r="I63720" s="1"/>
      <c r="J63720" s="110"/>
    </row>
    <row r="63721" spans="9:10" x14ac:dyDescent="0.25">
      <c r="I63721" s="1"/>
      <c r="J63721" s="110"/>
    </row>
    <row r="63722" spans="9:10" x14ac:dyDescent="0.25">
      <c r="I63722" s="1"/>
      <c r="J63722" s="110"/>
    </row>
    <row r="63723" spans="9:10" x14ac:dyDescent="0.25">
      <c r="I63723" s="1"/>
      <c r="J63723" s="110"/>
    </row>
    <row r="63724" spans="9:10" x14ac:dyDescent="0.25">
      <c r="I63724" s="1"/>
      <c r="J63724" s="110"/>
    </row>
    <row r="63725" spans="9:10" x14ac:dyDescent="0.25">
      <c r="I63725" s="1"/>
      <c r="J63725" s="110"/>
    </row>
    <row r="63726" spans="9:10" x14ac:dyDescent="0.25">
      <c r="I63726" s="1"/>
      <c r="J63726" s="110"/>
    </row>
    <row r="63727" spans="9:10" x14ac:dyDescent="0.25">
      <c r="I63727" s="1"/>
      <c r="J63727" s="110"/>
    </row>
    <row r="63728" spans="9:10" x14ac:dyDescent="0.25">
      <c r="I63728" s="1"/>
      <c r="J63728" s="110"/>
    </row>
    <row r="63729" spans="9:10" x14ac:dyDescent="0.25">
      <c r="I63729" s="1"/>
      <c r="J63729" s="110"/>
    </row>
    <row r="63730" spans="9:10" x14ac:dyDescent="0.25">
      <c r="I63730" s="1"/>
      <c r="J63730" s="110"/>
    </row>
    <row r="63731" spans="9:10" x14ac:dyDescent="0.25">
      <c r="I63731" s="1"/>
      <c r="J63731" s="110"/>
    </row>
    <row r="63732" spans="9:10" x14ac:dyDescent="0.25">
      <c r="I63732" s="1"/>
      <c r="J63732" s="110"/>
    </row>
    <row r="63733" spans="9:10" x14ac:dyDescent="0.25">
      <c r="I63733" s="1"/>
      <c r="J63733" s="110"/>
    </row>
    <row r="63734" spans="9:10" x14ac:dyDescent="0.25">
      <c r="I63734" s="1"/>
      <c r="J63734" s="110"/>
    </row>
    <row r="63735" spans="9:10" x14ac:dyDescent="0.25">
      <c r="I63735" s="1"/>
      <c r="J63735" s="110"/>
    </row>
    <row r="63736" spans="9:10" x14ac:dyDescent="0.25">
      <c r="I63736" s="1"/>
      <c r="J63736" s="110"/>
    </row>
    <row r="63737" spans="9:10" x14ac:dyDescent="0.25">
      <c r="I63737" s="1"/>
      <c r="J63737" s="110"/>
    </row>
    <row r="63738" spans="9:10" x14ac:dyDescent="0.25">
      <c r="I63738" s="1"/>
      <c r="J63738" s="110"/>
    </row>
    <row r="63739" spans="9:10" x14ac:dyDescent="0.25">
      <c r="I63739" s="1"/>
      <c r="J63739" s="110"/>
    </row>
    <row r="63740" spans="9:10" x14ac:dyDescent="0.25">
      <c r="I63740" s="1"/>
      <c r="J63740" s="110"/>
    </row>
    <row r="63741" spans="9:10" x14ac:dyDescent="0.25">
      <c r="I63741" s="1"/>
      <c r="J63741" s="110"/>
    </row>
    <row r="63742" spans="9:10" x14ac:dyDescent="0.25">
      <c r="I63742" s="1"/>
      <c r="J63742" s="110"/>
    </row>
    <row r="63743" spans="9:10" x14ac:dyDescent="0.25">
      <c r="I63743" s="1"/>
      <c r="J63743" s="110"/>
    </row>
    <row r="63744" spans="9:10" x14ac:dyDescent="0.25">
      <c r="I63744" s="1"/>
      <c r="J63744" s="110"/>
    </row>
    <row r="63745" spans="9:10" x14ac:dyDescent="0.25">
      <c r="I63745" s="1"/>
      <c r="J63745" s="110"/>
    </row>
    <row r="63746" spans="9:10" x14ac:dyDescent="0.25">
      <c r="I63746" s="1"/>
      <c r="J63746" s="110"/>
    </row>
    <row r="63747" spans="9:10" x14ac:dyDescent="0.25">
      <c r="I63747" s="1"/>
      <c r="J63747" s="110"/>
    </row>
    <row r="63748" spans="9:10" x14ac:dyDescent="0.25">
      <c r="I63748" s="1"/>
      <c r="J63748" s="110"/>
    </row>
    <row r="63749" spans="9:10" x14ac:dyDescent="0.25">
      <c r="I63749" s="1"/>
      <c r="J63749" s="110"/>
    </row>
    <row r="63750" spans="9:10" x14ac:dyDescent="0.25">
      <c r="I63750" s="1"/>
      <c r="J63750" s="110"/>
    </row>
    <row r="63751" spans="9:10" x14ac:dyDescent="0.25">
      <c r="I63751" s="1"/>
      <c r="J63751" s="110"/>
    </row>
    <row r="63752" spans="9:10" x14ac:dyDescent="0.25">
      <c r="I63752" s="1"/>
      <c r="J63752" s="110"/>
    </row>
    <row r="63753" spans="9:10" x14ac:dyDescent="0.25">
      <c r="I63753" s="1"/>
      <c r="J63753" s="110"/>
    </row>
    <row r="63754" spans="9:10" x14ac:dyDescent="0.25">
      <c r="I63754" s="1"/>
      <c r="J63754" s="110"/>
    </row>
    <row r="63755" spans="9:10" x14ac:dyDescent="0.25">
      <c r="I63755" s="1"/>
      <c r="J63755" s="110"/>
    </row>
    <row r="63756" spans="9:10" x14ac:dyDescent="0.25">
      <c r="I63756" s="1"/>
      <c r="J63756" s="110"/>
    </row>
    <row r="63757" spans="9:10" x14ac:dyDescent="0.25">
      <c r="I63757" s="1"/>
      <c r="J63757" s="110"/>
    </row>
    <row r="63758" spans="9:10" x14ac:dyDescent="0.25">
      <c r="I63758" s="1"/>
      <c r="J63758" s="110"/>
    </row>
    <row r="63759" spans="9:10" x14ac:dyDescent="0.25">
      <c r="I63759" s="1"/>
      <c r="J63759" s="110"/>
    </row>
    <row r="63760" spans="9:10" x14ac:dyDescent="0.25">
      <c r="I63760" s="1"/>
      <c r="J63760" s="110"/>
    </row>
    <row r="63761" spans="9:10" x14ac:dyDescent="0.25">
      <c r="I63761" s="1"/>
      <c r="J63761" s="110"/>
    </row>
    <row r="63762" spans="9:10" x14ac:dyDescent="0.25">
      <c r="I63762" s="1"/>
      <c r="J63762" s="110"/>
    </row>
    <row r="63763" spans="9:10" x14ac:dyDescent="0.25">
      <c r="I63763" s="1"/>
      <c r="J63763" s="110"/>
    </row>
    <row r="63764" spans="9:10" x14ac:dyDescent="0.25">
      <c r="I63764" s="1"/>
      <c r="J63764" s="110"/>
    </row>
    <row r="63765" spans="9:10" x14ac:dyDescent="0.25">
      <c r="I63765" s="1"/>
      <c r="J63765" s="110"/>
    </row>
    <row r="63766" spans="9:10" x14ac:dyDescent="0.25">
      <c r="I63766" s="1"/>
      <c r="J63766" s="110"/>
    </row>
    <row r="63767" spans="9:10" x14ac:dyDescent="0.25">
      <c r="I63767" s="1"/>
      <c r="J63767" s="110"/>
    </row>
    <row r="63768" spans="9:10" x14ac:dyDescent="0.25">
      <c r="I63768" s="1"/>
      <c r="J63768" s="110"/>
    </row>
    <row r="63769" spans="9:10" x14ac:dyDescent="0.25">
      <c r="I63769" s="1"/>
      <c r="J63769" s="110"/>
    </row>
    <row r="63770" spans="9:10" x14ac:dyDescent="0.25">
      <c r="I63770" s="1"/>
      <c r="J63770" s="110"/>
    </row>
    <row r="63771" spans="9:10" x14ac:dyDescent="0.25">
      <c r="I63771" s="1"/>
      <c r="J63771" s="110"/>
    </row>
    <row r="63772" spans="9:10" x14ac:dyDescent="0.25">
      <c r="I63772" s="1"/>
      <c r="J63772" s="110"/>
    </row>
    <row r="63773" spans="9:10" x14ac:dyDescent="0.25">
      <c r="I63773" s="1"/>
      <c r="J63773" s="110"/>
    </row>
    <row r="63774" spans="9:10" x14ac:dyDescent="0.25">
      <c r="I63774" s="1"/>
      <c r="J63774" s="110"/>
    </row>
    <row r="63775" spans="9:10" x14ac:dyDescent="0.25">
      <c r="I63775" s="1"/>
      <c r="J63775" s="110"/>
    </row>
    <row r="63776" spans="9:10" x14ac:dyDescent="0.25">
      <c r="I63776" s="1"/>
      <c r="J63776" s="110"/>
    </row>
    <row r="63777" spans="9:10" x14ac:dyDescent="0.25">
      <c r="I63777" s="1"/>
      <c r="J63777" s="110"/>
    </row>
    <row r="63778" spans="9:10" x14ac:dyDescent="0.25">
      <c r="I63778" s="1"/>
      <c r="J63778" s="110"/>
    </row>
    <row r="63779" spans="9:10" x14ac:dyDescent="0.25">
      <c r="I63779" s="1"/>
      <c r="J63779" s="110"/>
    </row>
    <row r="63780" spans="9:10" x14ac:dyDescent="0.25">
      <c r="I63780" s="1"/>
      <c r="J63780" s="110"/>
    </row>
    <row r="63781" spans="9:10" x14ac:dyDescent="0.25">
      <c r="I63781" s="1"/>
      <c r="J63781" s="110"/>
    </row>
    <row r="63782" spans="9:10" x14ac:dyDescent="0.25">
      <c r="I63782" s="1"/>
      <c r="J63782" s="110"/>
    </row>
    <row r="63783" spans="9:10" x14ac:dyDescent="0.25">
      <c r="I63783" s="1"/>
      <c r="J63783" s="110"/>
    </row>
    <row r="63784" spans="9:10" x14ac:dyDescent="0.25">
      <c r="I63784" s="1"/>
      <c r="J63784" s="110"/>
    </row>
    <row r="63785" spans="9:10" x14ac:dyDescent="0.25">
      <c r="I63785" s="1"/>
      <c r="J63785" s="110"/>
    </row>
    <row r="63786" spans="9:10" x14ac:dyDescent="0.25">
      <c r="I63786" s="1"/>
      <c r="J63786" s="110"/>
    </row>
    <row r="63787" spans="9:10" x14ac:dyDescent="0.25">
      <c r="I63787" s="1"/>
      <c r="J63787" s="110"/>
    </row>
    <row r="63788" spans="9:10" x14ac:dyDescent="0.25">
      <c r="I63788" s="1"/>
      <c r="J63788" s="110"/>
    </row>
    <row r="63789" spans="9:10" x14ac:dyDescent="0.25">
      <c r="I63789" s="1"/>
      <c r="J63789" s="110"/>
    </row>
    <row r="63790" spans="9:10" x14ac:dyDescent="0.25">
      <c r="I63790" s="1"/>
      <c r="J63790" s="110"/>
    </row>
    <row r="63791" spans="9:10" x14ac:dyDescent="0.25">
      <c r="I63791" s="1"/>
      <c r="J63791" s="110"/>
    </row>
    <row r="63792" spans="9:10" x14ac:dyDescent="0.25">
      <c r="I63792" s="1"/>
      <c r="J63792" s="110"/>
    </row>
    <row r="63793" spans="9:10" x14ac:dyDescent="0.25">
      <c r="I63793" s="1"/>
      <c r="J63793" s="110"/>
    </row>
    <row r="63794" spans="9:10" x14ac:dyDescent="0.25">
      <c r="I63794" s="1"/>
      <c r="J63794" s="110"/>
    </row>
    <row r="63795" spans="9:10" x14ac:dyDescent="0.25">
      <c r="I63795" s="1"/>
      <c r="J63795" s="110"/>
    </row>
    <row r="63796" spans="9:10" x14ac:dyDescent="0.25">
      <c r="I63796" s="1"/>
      <c r="J63796" s="110"/>
    </row>
    <row r="63797" spans="9:10" x14ac:dyDescent="0.25">
      <c r="I63797" s="1"/>
      <c r="J63797" s="110"/>
    </row>
    <row r="63798" spans="9:10" x14ac:dyDescent="0.25">
      <c r="I63798" s="1"/>
      <c r="J63798" s="110"/>
    </row>
    <row r="63799" spans="9:10" x14ac:dyDescent="0.25">
      <c r="I63799" s="1"/>
      <c r="J63799" s="110"/>
    </row>
    <row r="63800" spans="9:10" x14ac:dyDescent="0.25">
      <c r="I63800" s="1"/>
      <c r="J63800" s="110"/>
    </row>
    <row r="63801" spans="9:10" x14ac:dyDescent="0.25">
      <c r="I63801" s="1"/>
      <c r="J63801" s="110"/>
    </row>
    <row r="63802" spans="9:10" x14ac:dyDescent="0.25">
      <c r="I63802" s="1"/>
      <c r="J63802" s="110"/>
    </row>
    <row r="63803" spans="9:10" x14ac:dyDescent="0.25">
      <c r="I63803" s="1"/>
      <c r="J63803" s="110"/>
    </row>
    <row r="63804" spans="9:10" x14ac:dyDescent="0.25">
      <c r="I63804" s="1"/>
      <c r="J63804" s="110"/>
    </row>
    <row r="63805" spans="9:10" x14ac:dyDescent="0.25">
      <c r="I63805" s="1"/>
      <c r="J63805" s="110"/>
    </row>
    <row r="63806" spans="9:10" x14ac:dyDescent="0.25">
      <c r="I63806" s="1"/>
      <c r="J63806" s="110"/>
    </row>
    <row r="63807" spans="9:10" x14ac:dyDescent="0.25">
      <c r="I63807" s="1"/>
      <c r="J63807" s="110"/>
    </row>
    <row r="63808" spans="9:10" x14ac:dyDescent="0.25">
      <c r="I63808" s="1"/>
      <c r="J63808" s="110"/>
    </row>
    <row r="63809" spans="9:10" x14ac:dyDescent="0.25">
      <c r="I63809" s="1"/>
      <c r="J63809" s="110"/>
    </row>
    <row r="63810" spans="9:10" x14ac:dyDescent="0.25">
      <c r="I63810" s="1"/>
      <c r="J63810" s="110"/>
    </row>
    <row r="63811" spans="9:10" x14ac:dyDescent="0.25">
      <c r="I63811" s="1"/>
      <c r="J63811" s="110"/>
    </row>
    <row r="63812" spans="9:10" x14ac:dyDescent="0.25">
      <c r="I63812" s="1"/>
      <c r="J63812" s="110"/>
    </row>
    <row r="63813" spans="9:10" x14ac:dyDescent="0.25">
      <c r="I63813" s="1"/>
      <c r="J63813" s="110"/>
    </row>
    <row r="63814" spans="9:10" x14ac:dyDescent="0.25">
      <c r="I63814" s="1"/>
      <c r="J63814" s="110"/>
    </row>
    <row r="63815" spans="9:10" x14ac:dyDescent="0.25">
      <c r="I63815" s="1"/>
      <c r="J63815" s="110"/>
    </row>
    <row r="63816" spans="9:10" x14ac:dyDescent="0.25">
      <c r="I63816" s="1"/>
      <c r="J63816" s="110"/>
    </row>
    <row r="63817" spans="9:10" x14ac:dyDescent="0.25">
      <c r="I63817" s="1"/>
      <c r="J63817" s="110"/>
    </row>
    <row r="63818" spans="9:10" x14ac:dyDescent="0.25">
      <c r="I63818" s="1"/>
      <c r="J63818" s="110"/>
    </row>
    <row r="63819" spans="9:10" x14ac:dyDescent="0.25">
      <c r="I63819" s="1"/>
      <c r="J63819" s="110"/>
    </row>
    <row r="63820" spans="9:10" x14ac:dyDescent="0.25">
      <c r="I63820" s="1"/>
      <c r="J63820" s="110"/>
    </row>
    <row r="63821" spans="9:10" x14ac:dyDescent="0.25">
      <c r="I63821" s="1"/>
      <c r="J63821" s="110"/>
    </row>
    <row r="63822" spans="9:10" x14ac:dyDescent="0.25">
      <c r="I63822" s="1"/>
      <c r="J63822" s="110"/>
    </row>
    <row r="63823" spans="9:10" x14ac:dyDescent="0.25">
      <c r="I63823" s="1"/>
      <c r="J63823" s="110"/>
    </row>
    <row r="63824" spans="9:10" x14ac:dyDescent="0.25">
      <c r="I63824" s="1"/>
      <c r="J63824" s="110"/>
    </row>
    <row r="63825" spans="9:10" x14ac:dyDescent="0.25">
      <c r="I63825" s="1"/>
      <c r="J63825" s="110"/>
    </row>
    <row r="63826" spans="9:10" x14ac:dyDescent="0.25">
      <c r="I63826" s="1"/>
      <c r="J63826" s="110"/>
    </row>
    <row r="63827" spans="9:10" x14ac:dyDescent="0.25">
      <c r="I63827" s="1"/>
      <c r="J63827" s="110"/>
    </row>
    <row r="63828" spans="9:10" x14ac:dyDescent="0.25">
      <c r="I63828" s="1"/>
      <c r="J63828" s="110"/>
    </row>
    <row r="63829" spans="9:10" x14ac:dyDescent="0.25">
      <c r="I63829" s="1"/>
      <c r="J63829" s="110"/>
    </row>
    <row r="63830" spans="9:10" x14ac:dyDescent="0.25">
      <c r="I63830" s="1"/>
      <c r="J63830" s="110"/>
    </row>
    <row r="63831" spans="9:10" x14ac:dyDescent="0.25">
      <c r="I63831" s="1"/>
      <c r="J63831" s="110"/>
    </row>
    <row r="63832" spans="9:10" x14ac:dyDescent="0.25">
      <c r="I63832" s="1"/>
      <c r="J63832" s="110"/>
    </row>
    <row r="63833" spans="9:10" x14ac:dyDescent="0.25">
      <c r="I63833" s="1"/>
      <c r="J63833" s="110"/>
    </row>
    <row r="63834" spans="9:10" x14ac:dyDescent="0.25">
      <c r="I63834" s="1"/>
      <c r="J63834" s="110"/>
    </row>
    <row r="63835" spans="9:10" x14ac:dyDescent="0.25">
      <c r="I63835" s="1"/>
      <c r="J63835" s="110"/>
    </row>
    <row r="63836" spans="9:10" x14ac:dyDescent="0.25">
      <c r="I63836" s="1"/>
      <c r="J63836" s="110"/>
    </row>
    <row r="63837" spans="9:10" x14ac:dyDescent="0.25">
      <c r="I63837" s="1"/>
      <c r="J63837" s="110"/>
    </row>
    <row r="63838" spans="9:10" x14ac:dyDescent="0.25">
      <c r="I63838" s="1"/>
      <c r="J63838" s="110"/>
    </row>
    <row r="63839" spans="9:10" x14ac:dyDescent="0.25">
      <c r="I63839" s="1"/>
      <c r="J63839" s="110"/>
    </row>
    <row r="63840" spans="9:10" x14ac:dyDescent="0.25">
      <c r="I63840" s="1"/>
      <c r="J63840" s="110"/>
    </row>
    <row r="63841" spans="9:10" x14ac:dyDescent="0.25">
      <c r="I63841" s="1"/>
      <c r="J63841" s="110"/>
    </row>
    <row r="63842" spans="9:10" x14ac:dyDescent="0.25">
      <c r="I63842" s="1"/>
      <c r="J63842" s="110"/>
    </row>
    <row r="63843" spans="9:10" x14ac:dyDescent="0.25">
      <c r="I63843" s="1"/>
      <c r="J63843" s="110"/>
    </row>
    <row r="63844" spans="9:10" x14ac:dyDescent="0.25">
      <c r="I63844" s="1"/>
      <c r="J63844" s="110"/>
    </row>
    <row r="63845" spans="9:10" x14ac:dyDescent="0.25">
      <c r="I63845" s="1"/>
      <c r="J63845" s="110"/>
    </row>
    <row r="63846" spans="9:10" x14ac:dyDescent="0.25">
      <c r="I63846" s="1"/>
      <c r="J63846" s="110"/>
    </row>
    <row r="63847" spans="9:10" x14ac:dyDescent="0.25">
      <c r="I63847" s="1"/>
      <c r="J63847" s="110"/>
    </row>
    <row r="63848" spans="9:10" x14ac:dyDescent="0.25">
      <c r="I63848" s="1"/>
      <c r="J63848" s="110"/>
    </row>
    <row r="63849" spans="9:10" x14ac:dyDescent="0.25">
      <c r="I63849" s="1"/>
      <c r="J63849" s="110"/>
    </row>
    <row r="63850" spans="9:10" x14ac:dyDescent="0.25">
      <c r="I63850" s="1"/>
      <c r="J63850" s="110"/>
    </row>
    <row r="63851" spans="9:10" x14ac:dyDescent="0.25">
      <c r="I63851" s="1"/>
      <c r="J63851" s="110"/>
    </row>
    <row r="63852" spans="9:10" x14ac:dyDescent="0.25">
      <c r="I63852" s="1"/>
      <c r="J63852" s="110"/>
    </row>
    <row r="63853" spans="9:10" x14ac:dyDescent="0.25">
      <c r="I63853" s="1"/>
      <c r="J63853" s="110"/>
    </row>
    <row r="63854" spans="9:10" x14ac:dyDescent="0.25">
      <c r="I63854" s="1"/>
      <c r="J63854" s="110"/>
    </row>
    <row r="63855" spans="9:10" x14ac:dyDescent="0.25">
      <c r="I63855" s="1"/>
      <c r="J63855" s="110"/>
    </row>
    <row r="63856" spans="9:10" x14ac:dyDescent="0.25">
      <c r="I63856" s="1"/>
      <c r="J63856" s="110"/>
    </row>
    <row r="63857" spans="9:10" x14ac:dyDescent="0.25">
      <c r="I63857" s="1"/>
      <c r="J63857" s="110"/>
    </row>
    <row r="63858" spans="9:10" x14ac:dyDescent="0.25">
      <c r="I63858" s="1"/>
      <c r="J63858" s="110"/>
    </row>
    <row r="63859" spans="9:10" x14ac:dyDescent="0.25">
      <c r="I63859" s="1"/>
      <c r="J63859" s="110"/>
    </row>
    <row r="63860" spans="9:10" x14ac:dyDescent="0.25">
      <c r="I63860" s="1"/>
      <c r="J63860" s="110"/>
    </row>
    <row r="63861" spans="9:10" x14ac:dyDescent="0.25">
      <c r="I63861" s="1"/>
      <c r="J63861" s="110"/>
    </row>
    <row r="63862" spans="9:10" x14ac:dyDescent="0.25">
      <c r="I63862" s="1"/>
      <c r="J63862" s="110"/>
    </row>
    <row r="63863" spans="9:10" x14ac:dyDescent="0.25">
      <c r="I63863" s="1"/>
      <c r="J63863" s="110"/>
    </row>
    <row r="63864" spans="9:10" x14ac:dyDescent="0.25">
      <c r="I63864" s="1"/>
      <c r="J63864" s="110"/>
    </row>
    <row r="63865" spans="9:10" x14ac:dyDescent="0.25">
      <c r="I63865" s="1"/>
      <c r="J63865" s="110"/>
    </row>
    <row r="63866" spans="9:10" x14ac:dyDescent="0.25">
      <c r="I63866" s="1"/>
      <c r="J63866" s="110"/>
    </row>
    <row r="63867" spans="9:10" x14ac:dyDescent="0.25">
      <c r="I63867" s="1"/>
      <c r="J63867" s="110"/>
    </row>
    <row r="63868" spans="9:10" x14ac:dyDescent="0.25">
      <c r="I63868" s="1"/>
      <c r="J63868" s="110"/>
    </row>
    <row r="63869" spans="9:10" x14ac:dyDescent="0.25">
      <c r="I63869" s="1"/>
      <c r="J63869" s="110"/>
    </row>
    <row r="63870" spans="9:10" x14ac:dyDescent="0.25">
      <c r="I63870" s="1"/>
      <c r="J63870" s="110"/>
    </row>
    <row r="63871" spans="9:10" x14ac:dyDescent="0.25">
      <c r="I63871" s="1"/>
      <c r="J63871" s="110"/>
    </row>
    <row r="63872" spans="9:10" x14ac:dyDescent="0.25">
      <c r="I63872" s="1"/>
      <c r="J63872" s="110"/>
    </row>
    <row r="63873" spans="9:10" x14ac:dyDescent="0.25">
      <c r="I63873" s="1"/>
      <c r="J63873" s="110"/>
    </row>
    <row r="63874" spans="9:10" x14ac:dyDescent="0.25">
      <c r="I63874" s="1"/>
      <c r="J63874" s="110"/>
    </row>
    <row r="63875" spans="9:10" x14ac:dyDescent="0.25">
      <c r="I63875" s="1"/>
      <c r="J63875" s="110"/>
    </row>
    <row r="63876" spans="9:10" x14ac:dyDescent="0.25">
      <c r="I63876" s="1"/>
      <c r="J63876" s="110"/>
    </row>
    <row r="63877" spans="9:10" x14ac:dyDescent="0.25">
      <c r="I63877" s="1"/>
      <c r="J63877" s="110"/>
    </row>
    <row r="63878" spans="9:10" x14ac:dyDescent="0.25">
      <c r="I63878" s="1"/>
      <c r="J63878" s="110"/>
    </row>
    <row r="63879" spans="9:10" x14ac:dyDescent="0.25">
      <c r="I63879" s="1"/>
      <c r="J63879" s="110"/>
    </row>
    <row r="63880" spans="9:10" x14ac:dyDescent="0.25">
      <c r="I63880" s="1"/>
      <c r="J63880" s="110"/>
    </row>
    <row r="63881" spans="9:10" x14ac:dyDescent="0.25">
      <c r="I63881" s="1"/>
      <c r="J63881" s="110"/>
    </row>
    <row r="63882" spans="9:10" x14ac:dyDescent="0.25">
      <c r="I63882" s="1"/>
      <c r="J63882" s="110"/>
    </row>
    <row r="63883" spans="9:10" x14ac:dyDescent="0.25">
      <c r="I63883" s="1"/>
      <c r="J63883" s="110"/>
    </row>
    <row r="63884" spans="9:10" x14ac:dyDescent="0.25">
      <c r="I63884" s="1"/>
      <c r="J63884" s="110"/>
    </row>
    <row r="63885" spans="9:10" x14ac:dyDescent="0.25">
      <c r="I63885" s="1"/>
      <c r="J63885" s="110"/>
    </row>
    <row r="63886" spans="9:10" x14ac:dyDescent="0.25">
      <c r="I63886" s="1"/>
      <c r="J63886" s="110"/>
    </row>
    <row r="63887" spans="9:10" x14ac:dyDescent="0.25">
      <c r="I63887" s="1"/>
      <c r="J63887" s="110"/>
    </row>
    <row r="63888" spans="9:10" x14ac:dyDescent="0.25">
      <c r="I63888" s="1"/>
      <c r="J63888" s="110"/>
    </row>
    <row r="63889" spans="9:10" x14ac:dyDescent="0.25">
      <c r="I63889" s="1"/>
      <c r="J63889" s="110"/>
    </row>
    <row r="63890" spans="9:10" x14ac:dyDescent="0.25">
      <c r="I63890" s="1"/>
      <c r="J63890" s="110"/>
    </row>
    <row r="63891" spans="9:10" x14ac:dyDescent="0.25">
      <c r="I63891" s="1"/>
      <c r="J63891" s="110"/>
    </row>
    <row r="63892" spans="9:10" x14ac:dyDescent="0.25">
      <c r="I63892" s="1"/>
      <c r="J63892" s="110"/>
    </row>
    <row r="63893" spans="9:10" x14ac:dyDescent="0.25">
      <c r="I63893" s="1"/>
      <c r="J63893" s="110"/>
    </row>
    <row r="63894" spans="9:10" x14ac:dyDescent="0.25">
      <c r="I63894" s="1"/>
      <c r="J63894" s="110"/>
    </row>
    <row r="63895" spans="9:10" x14ac:dyDescent="0.25">
      <c r="I63895" s="1"/>
      <c r="J63895" s="110"/>
    </row>
    <row r="63896" spans="9:10" x14ac:dyDescent="0.25">
      <c r="I63896" s="1"/>
      <c r="J63896" s="110"/>
    </row>
    <row r="63897" spans="9:10" x14ac:dyDescent="0.25">
      <c r="I63897" s="1"/>
      <c r="J63897" s="110"/>
    </row>
    <row r="63898" spans="9:10" x14ac:dyDescent="0.25">
      <c r="I63898" s="1"/>
      <c r="J63898" s="110"/>
    </row>
    <row r="63899" spans="9:10" x14ac:dyDescent="0.25">
      <c r="I63899" s="1"/>
      <c r="J63899" s="110"/>
    </row>
    <row r="63900" spans="9:10" x14ac:dyDescent="0.25">
      <c r="I63900" s="1"/>
      <c r="J63900" s="110"/>
    </row>
    <row r="63901" spans="9:10" x14ac:dyDescent="0.25">
      <c r="I63901" s="1"/>
      <c r="J63901" s="110"/>
    </row>
    <row r="63902" spans="9:10" x14ac:dyDescent="0.25">
      <c r="I63902" s="1"/>
      <c r="J63902" s="110"/>
    </row>
    <row r="63903" spans="9:10" x14ac:dyDescent="0.25">
      <c r="I63903" s="1"/>
      <c r="J63903" s="110"/>
    </row>
    <row r="63904" spans="9:10" x14ac:dyDescent="0.25">
      <c r="I63904" s="1"/>
      <c r="J63904" s="110"/>
    </row>
    <row r="63905" spans="9:10" x14ac:dyDescent="0.25">
      <c r="I63905" s="1"/>
      <c r="J63905" s="110"/>
    </row>
    <row r="63906" spans="9:10" x14ac:dyDescent="0.25">
      <c r="I63906" s="1"/>
      <c r="J63906" s="110"/>
    </row>
    <row r="63907" spans="9:10" x14ac:dyDescent="0.25">
      <c r="I63907" s="1"/>
      <c r="J63907" s="110"/>
    </row>
    <row r="63908" spans="9:10" x14ac:dyDescent="0.25">
      <c r="I63908" s="1"/>
      <c r="J63908" s="110"/>
    </row>
    <row r="63909" spans="9:10" x14ac:dyDescent="0.25">
      <c r="I63909" s="1"/>
      <c r="J63909" s="110"/>
    </row>
    <row r="63910" spans="9:10" x14ac:dyDescent="0.25">
      <c r="I63910" s="1"/>
      <c r="J63910" s="110"/>
    </row>
    <row r="63911" spans="9:10" x14ac:dyDescent="0.25">
      <c r="I63911" s="1"/>
      <c r="J63911" s="110"/>
    </row>
    <row r="63912" spans="9:10" x14ac:dyDescent="0.25">
      <c r="I63912" s="1"/>
      <c r="J63912" s="110"/>
    </row>
    <row r="63913" spans="9:10" x14ac:dyDescent="0.25">
      <c r="I63913" s="1"/>
      <c r="J63913" s="110"/>
    </row>
    <row r="63914" spans="9:10" x14ac:dyDescent="0.25">
      <c r="I63914" s="1"/>
      <c r="J63914" s="110"/>
    </row>
    <row r="63915" spans="9:10" x14ac:dyDescent="0.25">
      <c r="I63915" s="1"/>
      <c r="J63915" s="110"/>
    </row>
    <row r="63916" spans="9:10" x14ac:dyDescent="0.25">
      <c r="I63916" s="1"/>
      <c r="J63916" s="110"/>
    </row>
    <row r="63917" spans="9:10" x14ac:dyDescent="0.25">
      <c r="I63917" s="1"/>
      <c r="J63917" s="110"/>
    </row>
    <row r="63918" spans="9:10" x14ac:dyDescent="0.25">
      <c r="I63918" s="1"/>
      <c r="J63918" s="110"/>
    </row>
    <row r="63919" spans="9:10" x14ac:dyDescent="0.25">
      <c r="I63919" s="1"/>
      <c r="J63919" s="110"/>
    </row>
    <row r="63920" spans="9:10" x14ac:dyDescent="0.25">
      <c r="I63920" s="1"/>
      <c r="J63920" s="110"/>
    </row>
    <row r="63921" spans="9:10" x14ac:dyDescent="0.25">
      <c r="I63921" s="1"/>
      <c r="J63921" s="110"/>
    </row>
    <row r="63922" spans="9:10" x14ac:dyDescent="0.25">
      <c r="I63922" s="1"/>
      <c r="J63922" s="110"/>
    </row>
    <row r="63923" spans="9:10" x14ac:dyDescent="0.25">
      <c r="I63923" s="1"/>
      <c r="J63923" s="110"/>
    </row>
    <row r="63924" spans="9:10" x14ac:dyDescent="0.25">
      <c r="I63924" s="1"/>
      <c r="J63924" s="110"/>
    </row>
    <row r="63925" spans="9:10" x14ac:dyDescent="0.25">
      <c r="I63925" s="1"/>
      <c r="J63925" s="110"/>
    </row>
    <row r="63926" spans="9:10" x14ac:dyDescent="0.25">
      <c r="I63926" s="1"/>
      <c r="J63926" s="110"/>
    </row>
    <row r="63927" spans="9:10" x14ac:dyDescent="0.25">
      <c r="I63927" s="1"/>
      <c r="J63927" s="110"/>
    </row>
    <row r="63928" spans="9:10" x14ac:dyDescent="0.25">
      <c r="I63928" s="1"/>
      <c r="J63928" s="110"/>
    </row>
    <row r="63929" spans="9:10" x14ac:dyDescent="0.25">
      <c r="I63929" s="1"/>
      <c r="J63929" s="110"/>
    </row>
    <row r="63930" spans="9:10" x14ac:dyDescent="0.25">
      <c r="I63930" s="1"/>
      <c r="J63930" s="110"/>
    </row>
    <row r="63931" spans="9:10" x14ac:dyDescent="0.25">
      <c r="I63931" s="1"/>
      <c r="J63931" s="110"/>
    </row>
    <row r="63932" spans="9:10" x14ac:dyDescent="0.25">
      <c r="I63932" s="1"/>
      <c r="J63932" s="110"/>
    </row>
    <row r="63933" spans="9:10" x14ac:dyDescent="0.25">
      <c r="I63933" s="1"/>
      <c r="J63933" s="110"/>
    </row>
    <row r="63934" spans="9:10" x14ac:dyDescent="0.25">
      <c r="I63934" s="1"/>
      <c r="J63934" s="110"/>
    </row>
    <row r="63935" spans="9:10" x14ac:dyDescent="0.25">
      <c r="I63935" s="1"/>
      <c r="J63935" s="110"/>
    </row>
    <row r="63936" spans="9:10" x14ac:dyDescent="0.25">
      <c r="I63936" s="1"/>
      <c r="J63936" s="110"/>
    </row>
    <row r="63937" spans="9:10" x14ac:dyDescent="0.25">
      <c r="I63937" s="1"/>
      <c r="J63937" s="110"/>
    </row>
    <row r="63938" spans="9:10" x14ac:dyDescent="0.25">
      <c r="I63938" s="1"/>
      <c r="J63938" s="110"/>
    </row>
    <row r="63939" spans="9:10" x14ac:dyDescent="0.25">
      <c r="I63939" s="1"/>
      <c r="J63939" s="110"/>
    </row>
    <row r="63940" spans="9:10" x14ac:dyDescent="0.25">
      <c r="I63940" s="1"/>
      <c r="J63940" s="110"/>
    </row>
    <row r="63941" spans="9:10" x14ac:dyDescent="0.25">
      <c r="I63941" s="1"/>
      <c r="J63941" s="110"/>
    </row>
    <row r="63942" spans="9:10" x14ac:dyDescent="0.25">
      <c r="I63942" s="1"/>
      <c r="J63942" s="110"/>
    </row>
    <row r="63943" spans="9:10" x14ac:dyDescent="0.25">
      <c r="I63943" s="1"/>
      <c r="J63943" s="110"/>
    </row>
    <row r="63944" spans="9:10" x14ac:dyDescent="0.25">
      <c r="I63944" s="1"/>
      <c r="J63944" s="110"/>
    </row>
    <row r="63945" spans="9:10" x14ac:dyDescent="0.25">
      <c r="I63945" s="1"/>
      <c r="J63945" s="110"/>
    </row>
    <row r="63946" spans="9:10" x14ac:dyDescent="0.25">
      <c r="I63946" s="1"/>
      <c r="J63946" s="110"/>
    </row>
    <row r="63947" spans="9:10" x14ac:dyDescent="0.25">
      <c r="I63947" s="1"/>
      <c r="J63947" s="110"/>
    </row>
    <row r="63948" spans="9:10" x14ac:dyDescent="0.25">
      <c r="I63948" s="1"/>
      <c r="J63948" s="110"/>
    </row>
    <row r="63949" spans="9:10" x14ac:dyDescent="0.25">
      <c r="I63949" s="1"/>
      <c r="J63949" s="110"/>
    </row>
    <row r="63950" spans="9:10" x14ac:dyDescent="0.25">
      <c r="I63950" s="1"/>
      <c r="J63950" s="110"/>
    </row>
    <row r="63951" spans="9:10" x14ac:dyDescent="0.25">
      <c r="I63951" s="1"/>
      <c r="J63951" s="110"/>
    </row>
    <row r="63952" spans="9:10" x14ac:dyDescent="0.25">
      <c r="I63952" s="1"/>
      <c r="J63952" s="110"/>
    </row>
    <row r="63953" spans="9:10" x14ac:dyDescent="0.25">
      <c r="I63953" s="1"/>
      <c r="J63953" s="110"/>
    </row>
    <row r="63954" spans="9:10" x14ac:dyDescent="0.25">
      <c r="I63954" s="1"/>
      <c r="J63954" s="110"/>
    </row>
    <row r="63955" spans="9:10" x14ac:dyDescent="0.25">
      <c r="I63955" s="1"/>
      <c r="J63955" s="110"/>
    </row>
    <row r="63956" spans="9:10" x14ac:dyDescent="0.25">
      <c r="I63956" s="1"/>
      <c r="J63956" s="110"/>
    </row>
    <row r="63957" spans="9:10" x14ac:dyDescent="0.25">
      <c r="I63957" s="1"/>
      <c r="J63957" s="110"/>
    </row>
    <row r="63958" spans="9:10" x14ac:dyDescent="0.25">
      <c r="I63958" s="1"/>
      <c r="J63958" s="110"/>
    </row>
    <row r="63959" spans="9:10" x14ac:dyDescent="0.25">
      <c r="I63959" s="1"/>
      <c r="J63959" s="110"/>
    </row>
    <row r="63960" spans="9:10" x14ac:dyDescent="0.25">
      <c r="I63960" s="1"/>
      <c r="J63960" s="110"/>
    </row>
    <row r="63961" spans="9:10" x14ac:dyDescent="0.25">
      <c r="I63961" s="1"/>
      <c r="J63961" s="110"/>
    </row>
    <row r="63962" spans="9:10" x14ac:dyDescent="0.25">
      <c r="I63962" s="1"/>
      <c r="J63962" s="110"/>
    </row>
    <row r="63963" spans="9:10" x14ac:dyDescent="0.25">
      <c r="I63963" s="1"/>
      <c r="J63963" s="110"/>
    </row>
    <row r="63964" spans="9:10" x14ac:dyDescent="0.25">
      <c r="I63964" s="1"/>
      <c r="J63964" s="110"/>
    </row>
    <row r="63965" spans="9:10" x14ac:dyDescent="0.25">
      <c r="I63965" s="1"/>
      <c r="J63965" s="110"/>
    </row>
    <row r="63966" spans="9:10" x14ac:dyDescent="0.25">
      <c r="I63966" s="1"/>
      <c r="J63966" s="110"/>
    </row>
    <row r="63967" spans="9:10" x14ac:dyDescent="0.25">
      <c r="I63967" s="1"/>
      <c r="J63967" s="110"/>
    </row>
    <row r="63968" spans="9:10" x14ac:dyDescent="0.25">
      <c r="I63968" s="1"/>
      <c r="J63968" s="110"/>
    </row>
    <row r="63969" spans="9:10" x14ac:dyDescent="0.25">
      <c r="I63969" s="1"/>
      <c r="J63969" s="110"/>
    </row>
    <row r="63970" spans="9:10" x14ac:dyDescent="0.25">
      <c r="I63970" s="1"/>
      <c r="J63970" s="110"/>
    </row>
    <row r="63971" spans="9:10" x14ac:dyDescent="0.25">
      <c r="I63971" s="1"/>
      <c r="J63971" s="110"/>
    </row>
    <row r="63972" spans="9:10" x14ac:dyDescent="0.25">
      <c r="I63972" s="1"/>
      <c r="J63972" s="110"/>
    </row>
    <row r="63973" spans="9:10" x14ac:dyDescent="0.25">
      <c r="I63973" s="1"/>
      <c r="J63973" s="110"/>
    </row>
    <row r="63974" spans="9:10" x14ac:dyDescent="0.25">
      <c r="I63974" s="1"/>
      <c r="J63974" s="110"/>
    </row>
    <row r="63975" spans="9:10" x14ac:dyDescent="0.25">
      <c r="I63975" s="1"/>
      <c r="J63975" s="110"/>
    </row>
    <row r="63976" spans="9:10" x14ac:dyDescent="0.25">
      <c r="I63976" s="1"/>
      <c r="J63976" s="110"/>
    </row>
    <row r="63977" spans="9:10" x14ac:dyDescent="0.25">
      <c r="I63977" s="1"/>
      <c r="J63977" s="110"/>
    </row>
    <row r="63978" spans="9:10" x14ac:dyDescent="0.25">
      <c r="I63978" s="1"/>
      <c r="J63978" s="110"/>
    </row>
    <row r="63979" spans="9:10" x14ac:dyDescent="0.25">
      <c r="I63979" s="1"/>
      <c r="J63979" s="110"/>
    </row>
    <row r="63980" spans="9:10" x14ac:dyDescent="0.25">
      <c r="I63980" s="1"/>
      <c r="J63980" s="110"/>
    </row>
    <row r="63981" spans="9:10" x14ac:dyDescent="0.25">
      <c r="I63981" s="1"/>
      <c r="J63981" s="110"/>
    </row>
    <row r="63982" spans="9:10" x14ac:dyDescent="0.25">
      <c r="I63982" s="1"/>
      <c r="J63982" s="110"/>
    </row>
    <row r="63983" spans="9:10" x14ac:dyDescent="0.25">
      <c r="I63983" s="1"/>
      <c r="J63983" s="110"/>
    </row>
    <row r="63984" spans="9:10" x14ac:dyDescent="0.25">
      <c r="I63984" s="1"/>
      <c r="J63984" s="110"/>
    </row>
    <row r="63985" spans="9:10" x14ac:dyDescent="0.25">
      <c r="I63985" s="1"/>
      <c r="J63985" s="110"/>
    </row>
    <row r="63986" spans="9:10" x14ac:dyDescent="0.25">
      <c r="I63986" s="1"/>
      <c r="J63986" s="110"/>
    </row>
    <row r="63987" spans="9:10" x14ac:dyDescent="0.25">
      <c r="I63987" s="1"/>
      <c r="J63987" s="110"/>
    </row>
    <row r="63988" spans="9:10" x14ac:dyDescent="0.25">
      <c r="I63988" s="1"/>
      <c r="J63988" s="110"/>
    </row>
    <row r="63989" spans="9:10" x14ac:dyDescent="0.25">
      <c r="I63989" s="1"/>
      <c r="J63989" s="110"/>
    </row>
    <row r="63990" spans="9:10" x14ac:dyDescent="0.25">
      <c r="I63990" s="1"/>
      <c r="J63990" s="110"/>
    </row>
    <row r="63991" spans="9:10" x14ac:dyDescent="0.25">
      <c r="I63991" s="1"/>
      <c r="J63991" s="110"/>
    </row>
    <row r="63992" spans="9:10" x14ac:dyDescent="0.25">
      <c r="I63992" s="1"/>
      <c r="J63992" s="110"/>
    </row>
    <row r="63993" spans="9:10" x14ac:dyDescent="0.25">
      <c r="I63993" s="1"/>
      <c r="J63993" s="110"/>
    </row>
    <row r="63994" spans="9:10" x14ac:dyDescent="0.25">
      <c r="I63994" s="1"/>
      <c r="J63994" s="110"/>
    </row>
    <row r="63995" spans="9:10" x14ac:dyDescent="0.25">
      <c r="I63995" s="1"/>
      <c r="J63995" s="110"/>
    </row>
    <row r="63996" spans="9:10" x14ac:dyDescent="0.25">
      <c r="I63996" s="1"/>
      <c r="J63996" s="110"/>
    </row>
    <row r="63997" spans="9:10" x14ac:dyDescent="0.25">
      <c r="I63997" s="1"/>
      <c r="J63997" s="110"/>
    </row>
    <row r="63998" spans="9:10" x14ac:dyDescent="0.25">
      <c r="I63998" s="1"/>
      <c r="J63998" s="110"/>
    </row>
    <row r="63999" spans="9:10" x14ac:dyDescent="0.25">
      <c r="I63999" s="1"/>
      <c r="J63999" s="110"/>
    </row>
    <row r="64000" spans="9:10" x14ac:dyDescent="0.25">
      <c r="I64000" s="1"/>
      <c r="J64000" s="110"/>
    </row>
    <row r="64001" spans="9:10" x14ac:dyDescent="0.25">
      <c r="I64001" s="1"/>
      <c r="J64001" s="110"/>
    </row>
    <row r="64002" spans="9:10" x14ac:dyDescent="0.25">
      <c r="I64002" s="1"/>
      <c r="J64002" s="110"/>
    </row>
    <row r="64003" spans="9:10" x14ac:dyDescent="0.25">
      <c r="I64003" s="1"/>
      <c r="J64003" s="110"/>
    </row>
    <row r="64004" spans="9:10" x14ac:dyDescent="0.25">
      <c r="I64004" s="1"/>
      <c r="J64004" s="110"/>
    </row>
    <row r="64005" spans="9:10" x14ac:dyDescent="0.25">
      <c r="I64005" s="1"/>
      <c r="J64005" s="110"/>
    </row>
    <row r="64006" spans="9:10" x14ac:dyDescent="0.25">
      <c r="I64006" s="1"/>
      <c r="J64006" s="110"/>
    </row>
    <row r="64007" spans="9:10" x14ac:dyDescent="0.25">
      <c r="I64007" s="1"/>
      <c r="J64007" s="110"/>
    </row>
    <row r="64008" spans="9:10" x14ac:dyDescent="0.25">
      <c r="I64008" s="1"/>
      <c r="J64008" s="110"/>
    </row>
    <row r="64009" spans="9:10" x14ac:dyDescent="0.25">
      <c r="I64009" s="1"/>
      <c r="J64009" s="110"/>
    </row>
    <row r="64010" spans="9:10" x14ac:dyDescent="0.25">
      <c r="I64010" s="1"/>
      <c r="J64010" s="110"/>
    </row>
    <row r="64011" spans="9:10" x14ac:dyDescent="0.25">
      <c r="I64011" s="1"/>
      <c r="J64011" s="110"/>
    </row>
    <row r="64012" spans="9:10" x14ac:dyDescent="0.25">
      <c r="I64012" s="1"/>
      <c r="J64012" s="110"/>
    </row>
    <row r="64013" spans="9:10" x14ac:dyDescent="0.25">
      <c r="I64013" s="1"/>
      <c r="J64013" s="110"/>
    </row>
    <row r="64014" spans="9:10" x14ac:dyDescent="0.25">
      <c r="I64014" s="1"/>
      <c r="J64014" s="110"/>
    </row>
    <row r="64015" spans="9:10" x14ac:dyDescent="0.25">
      <c r="I64015" s="1"/>
      <c r="J64015" s="110"/>
    </row>
    <row r="64016" spans="9:10" x14ac:dyDescent="0.25">
      <c r="I64016" s="1"/>
      <c r="J64016" s="110"/>
    </row>
    <row r="64017" spans="9:10" x14ac:dyDescent="0.25">
      <c r="I64017" s="1"/>
      <c r="J64017" s="110"/>
    </row>
    <row r="64018" spans="9:10" x14ac:dyDescent="0.25">
      <c r="I64018" s="1"/>
      <c r="J64018" s="110"/>
    </row>
    <row r="64019" spans="9:10" x14ac:dyDescent="0.25">
      <c r="I64019" s="1"/>
      <c r="J64019" s="110"/>
    </row>
    <row r="64020" spans="9:10" x14ac:dyDescent="0.25">
      <c r="I64020" s="1"/>
      <c r="J64020" s="110"/>
    </row>
    <row r="64021" spans="9:10" x14ac:dyDescent="0.25">
      <c r="I64021" s="1"/>
      <c r="J64021" s="110"/>
    </row>
    <row r="64022" spans="9:10" x14ac:dyDescent="0.25">
      <c r="I64022" s="1"/>
      <c r="J64022" s="110"/>
    </row>
    <row r="64023" spans="9:10" x14ac:dyDescent="0.25">
      <c r="I64023" s="1"/>
      <c r="J64023" s="110"/>
    </row>
    <row r="64024" spans="9:10" x14ac:dyDescent="0.25">
      <c r="I64024" s="1"/>
      <c r="J64024" s="110"/>
    </row>
    <row r="64025" spans="9:10" x14ac:dyDescent="0.25">
      <c r="I64025" s="1"/>
      <c r="J64025" s="110"/>
    </row>
    <row r="64026" spans="9:10" x14ac:dyDescent="0.25">
      <c r="I64026" s="1"/>
      <c r="J64026" s="110"/>
    </row>
    <row r="64027" spans="9:10" x14ac:dyDescent="0.25">
      <c r="I64027" s="1"/>
      <c r="J64027" s="110"/>
    </row>
    <row r="64028" spans="9:10" x14ac:dyDescent="0.25">
      <c r="I64028" s="1"/>
      <c r="J64028" s="110"/>
    </row>
    <row r="64029" spans="9:10" x14ac:dyDescent="0.25">
      <c r="I64029" s="1"/>
      <c r="J64029" s="110"/>
    </row>
    <row r="64030" spans="9:10" x14ac:dyDescent="0.25">
      <c r="I64030" s="1"/>
      <c r="J64030" s="110"/>
    </row>
    <row r="64031" spans="9:10" x14ac:dyDescent="0.25">
      <c r="I64031" s="1"/>
      <c r="J64031" s="110"/>
    </row>
    <row r="64032" spans="9:10" x14ac:dyDescent="0.25">
      <c r="I64032" s="1"/>
      <c r="J64032" s="110"/>
    </row>
    <row r="64033" spans="9:10" x14ac:dyDescent="0.25">
      <c r="I64033" s="1"/>
      <c r="J64033" s="110"/>
    </row>
    <row r="64034" spans="9:10" x14ac:dyDescent="0.25">
      <c r="I64034" s="1"/>
      <c r="J64034" s="110"/>
    </row>
    <row r="64035" spans="9:10" x14ac:dyDescent="0.25">
      <c r="I64035" s="1"/>
      <c r="J64035" s="110"/>
    </row>
    <row r="64036" spans="9:10" x14ac:dyDescent="0.25">
      <c r="I64036" s="1"/>
      <c r="J64036" s="110"/>
    </row>
    <row r="64037" spans="9:10" x14ac:dyDescent="0.25">
      <c r="I64037" s="1"/>
      <c r="J64037" s="110"/>
    </row>
    <row r="64038" spans="9:10" x14ac:dyDescent="0.25">
      <c r="I64038" s="1"/>
      <c r="J64038" s="110"/>
    </row>
    <row r="64039" spans="9:10" x14ac:dyDescent="0.25">
      <c r="I64039" s="1"/>
      <c r="J64039" s="110"/>
    </row>
    <row r="64040" spans="9:10" x14ac:dyDescent="0.25">
      <c r="I64040" s="1"/>
      <c r="J64040" s="110"/>
    </row>
    <row r="64041" spans="9:10" x14ac:dyDescent="0.25">
      <c r="I64041" s="1"/>
      <c r="J64041" s="110"/>
    </row>
    <row r="64042" spans="9:10" x14ac:dyDescent="0.25">
      <c r="I64042" s="1"/>
      <c r="J64042" s="110"/>
    </row>
    <row r="64043" spans="9:10" x14ac:dyDescent="0.25">
      <c r="I64043" s="1"/>
      <c r="J64043" s="110"/>
    </row>
    <row r="64044" spans="9:10" x14ac:dyDescent="0.25">
      <c r="I64044" s="1"/>
      <c r="J64044" s="110"/>
    </row>
    <row r="64045" spans="9:10" x14ac:dyDescent="0.25">
      <c r="I64045" s="1"/>
      <c r="J64045" s="110"/>
    </row>
    <row r="64046" spans="9:10" x14ac:dyDescent="0.25">
      <c r="I64046" s="1"/>
      <c r="J64046" s="110"/>
    </row>
    <row r="64047" spans="9:10" x14ac:dyDescent="0.25">
      <c r="I64047" s="1"/>
      <c r="J64047" s="110"/>
    </row>
    <row r="64048" spans="9:10" x14ac:dyDescent="0.25">
      <c r="I64048" s="1"/>
      <c r="J64048" s="110"/>
    </row>
    <row r="64049" spans="9:10" x14ac:dyDescent="0.25">
      <c r="I64049" s="1"/>
      <c r="J64049" s="110"/>
    </row>
    <row r="64050" spans="9:10" x14ac:dyDescent="0.25">
      <c r="I64050" s="1"/>
      <c r="J64050" s="110"/>
    </row>
    <row r="64051" spans="9:10" x14ac:dyDescent="0.25">
      <c r="I64051" s="1"/>
      <c r="J64051" s="110"/>
    </row>
    <row r="64052" spans="9:10" x14ac:dyDescent="0.25">
      <c r="I64052" s="1"/>
      <c r="J64052" s="110"/>
    </row>
    <row r="64053" spans="9:10" x14ac:dyDescent="0.25">
      <c r="I64053" s="1"/>
      <c r="J64053" s="110"/>
    </row>
    <row r="64054" spans="9:10" x14ac:dyDescent="0.25">
      <c r="I64054" s="1"/>
      <c r="J64054" s="110"/>
    </row>
    <row r="64055" spans="9:10" x14ac:dyDescent="0.25">
      <c r="I64055" s="1"/>
      <c r="J64055" s="110"/>
    </row>
    <row r="64056" spans="9:10" x14ac:dyDescent="0.25">
      <c r="I64056" s="1"/>
      <c r="J64056" s="110"/>
    </row>
    <row r="64057" spans="9:10" x14ac:dyDescent="0.25">
      <c r="I64057" s="1"/>
      <c r="J64057" s="110"/>
    </row>
    <row r="64058" spans="9:10" x14ac:dyDescent="0.25">
      <c r="I64058" s="1"/>
      <c r="J64058" s="110"/>
    </row>
    <row r="64059" spans="9:10" x14ac:dyDescent="0.25">
      <c r="I64059" s="1"/>
      <c r="J64059" s="110"/>
    </row>
    <row r="64060" spans="9:10" x14ac:dyDescent="0.25">
      <c r="I64060" s="1"/>
      <c r="J64060" s="110"/>
    </row>
    <row r="64061" spans="9:10" x14ac:dyDescent="0.25">
      <c r="I64061" s="1"/>
      <c r="J64061" s="110"/>
    </row>
    <row r="64062" spans="9:10" x14ac:dyDescent="0.25">
      <c r="I64062" s="1"/>
      <c r="J64062" s="110"/>
    </row>
    <row r="64063" spans="9:10" x14ac:dyDescent="0.25">
      <c r="I64063" s="1"/>
      <c r="J64063" s="110"/>
    </row>
    <row r="64064" spans="9:10" x14ac:dyDescent="0.25">
      <c r="I64064" s="1"/>
      <c r="J64064" s="110"/>
    </row>
    <row r="64065" spans="9:10" x14ac:dyDescent="0.25">
      <c r="I64065" s="1"/>
      <c r="J64065" s="110"/>
    </row>
    <row r="64066" spans="9:10" x14ac:dyDescent="0.25">
      <c r="I64066" s="1"/>
      <c r="J64066" s="110"/>
    </row>
    <row r="64067" spans="9:10" x14ac:dyDescent="0.25">
      <c r="I64067" s="1"/>
      <c r="J64067" s="110"/>
    </row>
    <row r="64068" spans="9:10" x14ac:dyDescent="0.25">
      <c r="I64068" s="1"/>
      <c r="J64068" s="110"/>
    </row>
    <row r="64069" spans="9:10" x14ac:dyDescent="0.25">
      <c r="I64069" s="1"/>
      <c r="J64069" s="110"/>
    </row>
    <row r="64070" spans="9:10" x14ac:dyDescent="0.25">
      <c r="I64070" s="1"/>
      <c r="J64070" s="110"/>
    </row>
    <row r="64071" spans="9:10" x14ac:dyDescent="0.25">
      <c r="I64071" s="1"/>
      <c r="J64071" s="110"/>
    </row>
    <row r="64072" spans="9:10" x14ac:dyDescent="0.25">
      <c r="I64072" s="1"/>
      <c r="J64072" s="110"/>
    </row>
    <row r="64073" spans="9:10" x14ac:dyDescent="0.25">
      <c r="I64073" s="1"/>
      <c r="J64073" s="110"/>
    </row>
    <row r="64074" spans="9:10" x14ac:dyDescent="0.25">
      <c r="I64074" s="1"/>
      <c r="J64074" s="110"/>
    </row>
    <row r="64075" spans="9:10" x14ac:dyDescent="0.25">
      <c r="I64075" s="1"/>
      <c r="J64075" s="110"/>
    </row>
    <row r="64076" spans="9:10" x14ac:dyDescent="0.25">
      <c r="I64076" s="1"/>
      <c r="J64076" s="110"/>
    </row>
    <row r="64077" spans="9:10" x14ac:dyDescent="0.25">
      <c r="I64077" s="1"/>
      <c r="J64077" s="110"/>
    </row>
    <row r="64078" spans="9:10" x14ac:dyDescent="0.25">
      <c r="I64078" s="1"/>
      <c r="J64078" s="110"/>
    </row>
    <row r="64079" spans="9:10" x14ac:dyDescent="0.25">
      <c r="I64079" s="1"/>
      <c r="J64079" s="110"/>
    </row>
    <row r="64080" spans="9:10" x14ac:dyDescent="0.25">
      <c r="I64080" s="1"/>
      <c r="J64080" s="110"/>
    </row>
    <row r="64081" spans="9:10" x14ac:dyDescent="0.25">
      <c r="I64081" s="1"/>
      <c r="J64081" s="110"/>
    </row>
    <row r="64082" spans="9:10" x14ac:dyDescent="0.25">
      <c r="I64082" s="1"/>
      <c r="J64082" s="110"/>
    </row>
    <row r="64083" spans="9:10" x14ac:dyDescent="0.25">
      <c r="I64083" s="1"/>
      <c r="J64083" s="110"/>
    </row>
    <row r="64084" spans="9:10" x14ac:dyDescent="0.25">
      <c r="I64084" s="1"/>
      <c r="J64084" s="110"/>
    </row>
    <row r="64085" spans="9:10" x14ac:dyDescent="0.25">
      <c r="I64085" s="1"/>
      <c r="J64085" s="110"/>
    </row>
    <row r="64086" spans="9:10" x14ac:dyDescent="0.25">
      <c r="I64086" s="1"/>
      <c r="J64086" s="110"/>
    </row>
    <row r="64087" spans="9:10" x14ac:dyDescent="0.25">
      <c r="I64087" s="1"/>
      <c r="J64087" s="110"/>
    </row>
    <row r="64088" spans="9:10" x14ac:dyDescent="0.25">
      <c r="I64088" s="1"/>
      <c r="J64088" s="110"/>
    </row>
    <row r="64089" spans="9:10" x14ac:dyDescent="0.25">
      <c r="I64089" s="1"/>
      <c r="J64089" s="110"/>
    </row>
    <row r="64090" spans="9:10" x14ac:dyDescent="0.25">
      <c r="I64090" s="1"/>
      <c r="J64090" s="110"/>
    </row>
    <row r="64091" spans="9:10" x14ac:dyDescent="0.25">
      <c r="I64091" s="1"/>
      <c r="J64091" s="110"/>
    </row>
    <row r="64092" spans="9:10" x14ac:dyDescent="0.25">
      <c r="I64092" s="1"/>
      <c r="J64092" s="110"/>
    </row>
    <row r="64093" spans="9:10" x14ac:dyDescent="0.25">
      <c r="I64093" s="1"/>
      <c r="J64093" s="110"/>
    </row>
    <row r="64094" spans="9:10" x14ac:dyDescent="0.25">
      <c r="I64094" s="1"/>
      <c r="J64094" s="110"/>
    </row>
    <row r="64095" spans="9:10" x14ac:dyDescent="0.25">
      <c r="I64095" s="1"/>
      <c r="J64095" s="110"/>
    </row>
    <row r="64096" spans="9:10" x14ac:dyDescent="0.25">
      <c r="I64096" s="1"/>
      <c r="J64096" s="110"/>
    </row>
    <row r="64097" spans="9:10" x14ac:dyDescent="0.25">
      <c r="I64097" s="1"/>
      <c r="J64097" s="110"/>
    </row>
    <row r="64098" spans="9:10" x14ac:dyDescent="0.25">
      <c r="I64098" s="1"/>
      <c r="J64098" s="110"/>
    </row>
    <row r="64099" spans="9:10" x14ac:dyDescent="0.25">
      <c r="I64099" s="1"/>
      <c r="J64099" s="110"/>
    </row>
    <row r="64100" spans="9:10" x14ac:dyDescent="0.25">
      <c r="I64100" s="1"/>
      <c r="J64100" s="110"/>
    </row>
    <row r="64101" spans="9:10" x14ac:dyDescent="0.25">
      <c r="I64101" s="1"/>
      <c r="J64101" s="110"/>
    </row>
    <row r="64102" spans="9:10" x14ac:dyDescent="0.25">
      <c r="I64102" s="1"/>
      <c r="J64102" s="110"/>
    </row>
    <row r="64103" spans="9:10" x14ac:dyDescent="0.25">
      <c r="I64103" s="1"/>
      <c r="J64103" s="110"/>
    </row>
    <row r="64104" spans="9:10" x14ac:dyDescent="0.25">
      <c r="I64104" s="1"/>
      <c r="J64104" s="110"/>
    </row>
    <row r="64105" spans="9:10" x14ac:dyDescent="0.25">
      <c r="I64105" s="1"/>
      <c r="J64105" s="110"/>
    </row>
    <row r="64106" spans="9:10" x14ac:dyDescent="0.25">
      <c r="I64106" s="1"/>
      <c r="J64106" s="110"/>
    </row>
    <row r="64107" spans="9:10" x14ac:dyDescent="0.25">
      <c r="I64107" s="1"/>
      <c r="J64107" s="110"/>
    </row>
    <row r="64108" spans="9:10" x14ac:dyDescent="0.25">
      <c r="I64108" s="1"/>
      <c r="J64108" s="110"/>
    </row>
    <row r="64109" spans="9:10" x14ac:dyDescent="0.25">
      <c r="I64109" s="1"/>
      <c r="J64109" s="110"/>
    </row>
    <row r="64110" spans="9:10" x14ac:dyDescent="0.25">
      <c r="I64110" s="1"/>
      <c r="J64110" s="110"/>
    </row>
    <row r="64111" spans="9:10" x14ac:dyDescent="0.25">
      <c r="I64111" s="1"/>
      <c r="J64111" s="110"/>
    </row>
    <row r="64112" spans="9:10" x14ac:dyDescent="0.25">
      <c r="I64112" s="1"/>
      <c r="J64112" s="110"/>
    </row>
    <row r="64113" spans="9:10" x14ac:dyDescent="0.25">
      <c r="I64113" s="1"/>
      <c r="J64113" s="110"/>
    </row>
    <row r="64114" spans="9:10" x14ac:dyDescent="0.25">
      <c r="I64114" s="1"/>
      <c r="J64114" s="110"/>
    </row>
    <row r="64115" spans="9:10" x14ac:dyDescent="0.25">
      <c r="I64115" s="1"/>
      <c r="J64115" s="110"/>
    </row>
    <row r="64116" spans="9:10" x14ac:dyDescent="0.25">
      <c r="I64116" s="1"/>
      <c r="J64116" s="110"/>
    </row>
    <row r="64117" spans="9:10" x14ac:dyDescent="0.25">
      <c r="I64117" s="1"/>
      <c r="J64117" s="110"/>
    </row>
    <row r="64118" spans="9:10" x14ac:dyDescent="0.25">
      <c r="I64118" s="1"/>
      <c r="J64118" s="110"/>
    </row>
    <row r="64119" spans="9:10" x14ac:dyDescent="0.25">
      <c r="I64119" s="1"/>
      <c r="J64119" s="110"/>
    </row>
    <row r="64120" spans="9:10" x14ac:dyDescent="0.25">
      <c r="I64120" s="1"/>
      <c r="J64120" s="110"/>
    </row>
    <row r="64121" spans="9:10" x14ac:dyDescent="0.25">
      <c r="I64121" s="1"/>
      <c r="J64121" s="110"/>
    </row>
    <row r="64122" spans="9:10" x14ac:dyDescent="0.25">
      <c r="I64122" s="1"/>
      <c r="J64122" s="110"/>
    </row>
    <row r="64123" spans="9:10" x14ac:dyDescent="0.25">
      <c r="I64123" s="1"/>
      <c r="J64123" s="110"/>
    </row>
    <row r="64124" spans="9:10" x14ac:dyDescent="0.25">
      <c r="I64124" s="1"/>
      <c r="J64124" s="110"/>
    </row>
    <row r="64125" spans="9:10" x14ac:dyDescent="0.25">
      <c r="I64125" s="1"/>
      <c r="J64125" s="110"/>
    </row>
    <row r="64126" spans="9:10" x14ac:dyDescent="0.25">
      <c r="I64126" s="1"/>
      <c r="J64126" s="110"/>
    </row>
    <row r="64127" spans="9:10" x14ac:dyDescent="0.25">
      <c r="I64127" s="1"/>
      <c r="J64127" s="110"/>
    </row>
    <row r="64128" spans="9:10" x14ac:dyDescent="0.25">
      <c r="I64128" s="1"/>
      <c r="J64128" s="110"/>
    </row>
    <row r="64129" spans="9:10" x14ac:dyDescent="0.25">
      <c r="I64129" s="1"/>
      <c r="J64129" s="110"/>
    </row>
    <row r="64130" spans="9:10" x14ac:dyDescent="0.25">
      <c r="I64130" s="1"/>
      <c r="J64130" s="110"/>
    </row>
    <row r="64131" spans="9:10" x14ac:dyDescent="0.25">
      <c r="I64131" s="1"/>
      <c r="J64131" s="110"/>
    </row>
    <row r="64132" spans="9:10" x14ac:dyDescent="0.25">
      <c r="I64132" s="1"/>
      <c r="J64132" s="110"/>
    </row>
    <row r="64133" spans="9:10" x14ac:dyDescent="0.25">
      <c r="I64133" s="1"/>
      <c r="J64133" s="110"/>
    </row>
    <row r="64134" spans="9:10" x14ac:dyDescent="0.25">
      <c r="I64134" s="1"/>
      <c r="J64134" s="110"/>
    </row>
    <row r="64135" spans="9:10" x14ac:dyDescent="0.25">
      <c r="I64135" s="1"/>
      <c r="J64135" s="110"/>
    </row>
    <row r="64136" spans="9:10" x14ac:dyDescent="0.25">
      <c r="I64136" s="1"/>
      <c r="J64136" s="110"/>
    </row>
    <row r="64137" spans="9:10" x14ac:dyDescent="0.25">
      <c r="I64137" s="1"/>
      <c r="J64137" s="110"/>
    </row>
    <row r="64138" spans="9:10" x14ac:dyDescent="0.25">
      <c r="I64138" s="1"/>
      <c r="J64138" s="110"/>
    </row>
    <row r="64139" spans="9:10" x14ac:dyDescent="0.25">
      <c r="I64139" s="1"/>
      <c r="J64139" s="110"/>
    </row>
    <row r="64140" spans="9:10" x14ac:dyDescent="0.25">
      <c r="I64140" s="1"/>
      <c r="J64140" s="110"/>
    </row>
    <row r="64141" spans="9:10" x14ac:dyDescent="0.25">
      <c r="I64141" s="1"/>
      <c r="J64141" s="110"/>
    </row>
    <row r="64142" spans="9:10" x14ac:dyDescent="0.25">
      <c r="I64142" s="1"/>
      <c r="J64142" s="110"/>
    </row>
    <row r="64143" spans="9:10" x14ac:dyDescent="0.25">
      <c r="I64143" s="1"/>
      <c r="J64143" s="110"/>
    </row>
    <row r="64144" spans="9:10" x14ac:dyDescent="0.25">
      <c r="I64144" s="1"/>
      <c r="J64144" s="110"/>
    </row>
    <row r="64145" spans="9:10" x14ac:dyDescent="0.25">
      <c r="I64145" s="1"/>
      <c r="J64145" s="110"/>
    </row>
    <row r="64146" spans="9:10" x14ac:dyDescent="0.25">
      <c r="I64146" s="1"/>
      <c r="J64146" s="110"/>
    </row>
    <row r="64147" spans="9:10" x14ac:dyDescent="0.25">
      <c r="I64147" s="1"/>
      <c r="J64147" s="110"/>
    </row>
    <row r="64148" spans="9:10" x14ac:dyDescent="0.25">
      <c r="I64148" s="1"/>
      <c r="J64148" s="110"/>
    </row>
    <row r="64149" spans="9:10" x14ac:dyDescent="0.25">
      <c r="I64149" s="1"/>
      <c r="J64149" s="110"/>
    </row>
    <row r="64150" spans="9:10" x14ac:dyDescent="0.25">
      <c r="I64150" s="1"/>
      <c r="J64150" s="110"/>
    </row>
    <row r="64151" spans="9:10" x14ac:dyDescent="0.25">
      <c r="I64151" s="1"/>
      <c r="J64151" s="110"/>
    </row>
    <row r="64152" spans="9:10" x14ac:dyDescent="0.25">
      <c r="I64152" s="1"/>
      <c r="J64152" s="110"/>
    </row>
    <row r="64153" spans="9:10" x14ac:dyDescent="0.25">
      <c r="I64153" s="1"/>
      <c r="J64153" s="110"/>
    </row>
    <row r="64154" spans="9:10" x14ac:dyDescent="0.25">
      <c r="I64154" s="1"/>
      <c r="J64154" s="110"/>
    </row>
    <row r="64155" spans="9:10" x14ac:dyDescent="0.25">
      <c r="I64155" s="1"/>
      <c r="J64155" s="110"/>
    </row>
    <row r="64156" spans="9:10" x14ac:dyDescent="0.25">
      <c r="I64156" s="1"/>
      <c r="J64156" s="110"/>
    </row>
    <row r="64157" spans="9:10" x14ac:dyDescent="0.25">
      <c r="I64157" s="1"/>
      <c r="J64157" s="110"/>
    </row>
    <row r="64158" spans="9:10" x14ac:dyDescent="0.25">
      <c r="I64158" s="1"/>
      <c r="J64158" s="110"/>
    </row>
    <row r="64159" spans="9:10" x14ac:dyDescent="0.25">
      <c r="I64159" s="1"/>
      <c r="J64159" s="110"/>
    </row>
    <row r="64160" spans="9:10" x14ac:dyDescent="0.25">
      <c r="I64160" s="1"/>
      <c r="J64160" s="110"/>
    </row>
    <row r="64161" spans="9:10" x14ac:dyDescent="0.25">
      <c r="I64161" s="1"/>
      <c r="J64161" s="110"/>
    </row>
    <row r="64162" spans="9:10" x14ac:dyDescent="0.25">
      <c r="I64162" s="1"/>
      <c r="J64162" s="110"/>
    </row>
    <row r="64163" spans="9:10" x14ac:dyDescent="0.25">
      <c r="I64163" s="1"/>
      <c r="J64163" s="110"/>
    </row>
    <row r="64164" spans="9:10" x14ac:dyDescent="0.25">
      <c r="I64164" s="1"/>
      <c r="J64164" s="110"/>
    </row>
    <row r="64165" spans="9:10" x14ac:dyDescent="0.25">
      <c r="I64165" s="1"/>
      <c r="J64165" s="110"/>
    </row>
    <row r="64166" spans="9:10" x14ac:dyDescent="0.25">
      <c r="I64166" s="1"/>
      <c r="J64166" s="110"/>
    </row>
    <row r="64167" spans="9:10" x14ac:dyDescent="0.25">
      <c r="I64167" s="1"/>
      <c r="J64167" s="110"/>
    </row>
    <row r="64168" spans="9:10" x14ac:dyDescent="0.25">
      <c r="I64168" s="1"/>
      <c r="J64168" s="110"/>
    </row>
    <row r="64169" spans="9:10" x14ac:dyDescent="0.25">
      <c r="I64169" s="1"/>
      <c r="J64169" s="110"/>
    </row>
    <row r="64170" spans="9:10" x14ac:dyDescent="0.25">
      <c r="I64170" s="1"/>
      <c r="J64170" s="110"/>
    </row>
    <row r="64171" spans="9:10" x14ac:dyDescent="0.25">
      <c r="I64171" s="1"/>
      <c r="J64171" s="110"/>
    </row>
    <row r="64172" spans="9:10" x14ac:dyDescent="0.25">
      <c r="I64172" s="1"/>
      <c r="J64172" s="110"/>
    </row>
    <row r="64173" spans="9:10" x14ac:dyDescent="0.25">
      <c r="I64173" s="1"/>
      <c r="J64173" s="110"/>
    </row>
    <row r="64174" spans="9:10" x14ac:dyDescent="0.25">
      <c r="I64174" s="1"/>
      <c r="J64174" s="110"/>
    </row>
    <row r="64175" spans="9:10" x14ac:dyDescent="0.25">
      <c r="I64175" s="1"/>
      <c r="J64175" s="110"/>
    </row>
    <row r="64176" spans="9:10" x14ac:dyDescent="0.25">
      <c r="I64176" s="1"/>
      <c r="J64176" s="110"/>
    </row>
    <row r="64177" spans="9:10" x14ac:dyDescent="0.25">
      <c r="I64177" s="1"/>
      <c r="J64177" s="110"/>
    </row>
    <row r="64178" spans="9:10" x14ac:dyDescent="0.25">
      <c r="I64178" s="1"/>
      <c r="J64178" s="110"/>
    </row>
    <row r="64179" spans="9:10" x14ac:dyDescent="0.25">
      <c r="I64179" s="1"/>
      <c r="J64179" s="110"/>
    </row>
    <row r="64180" spans="9:10" x14ac:dyDescent="0.25">
      <c r="I64180" s="1"/>
      <c r="J64180" s="110"/>
    </row>
    <row r="64181" spans="9:10" x14ac:dyDescent="0.25">
      <c r="I64181" s="1"/>
      <c r="J64181" s="110"/>
    </row>
    <row r="64182" spans="9:10" x14ac:dyDescent="0.25">
      <c r="I64182" s="1"/>
      <c r="J64182" s="110"/>
    </row>
    <row r="64183" spans="9:10" x14ac:dyDescent="0.25">
      <c r="I64183" s="1"/>
      <c r="J64183" s="110"/>
    </row>
    <row r="64184" spans="9:10" x14ac:dyDescent="0.25">
      <c r="I64184" s="1"/>
      <c r="J64184" s="110"/>
    </row>
    <row r="64185" spans="9:10" x14ac:dyDescent="0.25">
      <c r="I64185" s="1"/>
      <c r="J64185" s="110"/>
    </row>
    <row r="64186" spans="9:10" x14ac:dyDescent="0.25">
      <c r="I64186" s="1"/>
      <c r="J64186" s="110"/>
    </row>
    <row r="64187" spans="9:10" x14ac:dyDescent="0.25">
      <c r="I64187" s="1"/>
      <c r="J64187" s="110"/>
    </row>
    <row r="64188" spans="9:10" x14ac:dyDescent="0.25">
      <c r="I64188" s="1"/>
      <c r="J64188" s="110"/>
    </row>
    <row r="64189" spans="9:10" x14ac:dyDescent="0.25">
      <c r="I64189" s="1"/>
      <c r="J64189" s="110"/>
    </row>
    <row r="64190" spans="9:10" x14ac:dyDescent="0.25">
      <c r="I64190" s="1"/>
      <c r="J64190" s="110"/>
    </row>
    <row r="64191" spans="9:10" x14ac:dyDescent="0.25">
      <c r="I64191" s="1"/>
      <c r="J64191" s="110"/>
    </row>
    <row r="64192" spans="9:10" x14ac:dyDescent="0.25">
      <c r="I64192" s="1"/>
      <c r="J64192" s="110"/>
    </row>
    <row r="64193" spans="9:10" x14ac:dyDescent="0.25">
      <c r="I64193" s="1"/>
      <c r="J64193" s="110"/>
    </row>
    <row r="64194" spans="9:10" x14ac:dyDescent="0.25">
      <c r="I64194" s="1"/>
      <c r="J64194" s="110"/>
    </row>
    <row r="64195" spans="9:10" x14ac:dyDescent="0.25">
      <c r="I64195" s="1"/>
      <c r="J64195" s="110"/>
    </row>
    <row r="64196" spans="9:10" x14ac:dyDescent="0.25">
      <c r="I64196" s="1"/>
      <c r="J64196" s="110"/>
    </row>
    <row r="64197" spans="9:10" x14ac:dyDescent="0.25">
      <c r="I64197" s="1"/>
      <c r="J64197" s="110"/>
    </row>
    <row r="64198" spans="9:10" x14ac:dyDescent="0.25">
      <c r="I64198" s="1"/>
      <c r="J64198" s="110"/>
    </row>
    <row r="64199" spans="9:10" x14ac:dyDescent="0.25">
      <c r="I64199" s="1"/>
      <c r="J64199" s="110"/>
    </row>
    <row r="64200" spans="9:10" x14ac:dyDescent="0.25">
      <c r="I64200" s="1"/>
      <c r="J64200" s="110"/>
    </row>
    <row r="64201" spans="9:10" x14ac:dyDescent="0.25">
      <c r="I64201" s="1"/>
      <c r="J64201" s="110"/>
    </row>
    <row r="64202" spans="9:10" x14ac:dyDescent="0.25">
      <c r="I64202" s="1"/>
      <c r="J64202" s="110"/>
    </row>
    <row r="64203" spans="9:10" x14ac:dyDescent="0.25">
      <c r="I64203" s="1"/>
      <c r="J64203" s="110"/>
    </row>
    <row r="64204" spans="9:10" x14ac:dyDescent="0.25">
      <c r="I64204" s="1"/>
      <c r="J64204" s="110"/>
    </row>
    <row r="64205" spans="9:10" x14ac:dyDescent="0.25">
      <c r="I64205" s="1"/>
      <c r="J64205" s="110"/>
    </row>
    <row r="64206" spans="9:10" x14ac:dyDescent="0.25">
      <c r="I64206" s="1"/>
      <c r="J64206" s="110"/>
    </row>
    <row r="64207" spans="9:10" x14ac:dyDescent="0.25">
      <c r="I64207" s="1"/>
      <c r="J64207" s="110"/>
    </row>
    <row r="64208" spans="9:10" x14ac:dyDescent="0.25">
      <c r="I64208" s="1"/>
      <c r="J64208" s="110"/>
    </row>
    <row r="64209" spans="9:10" x14ac:dyDescent="0.25">
      <c r="I64209" s="1"/>
      <c r="J64209" s="110"/>
    </row>
    <row r="64210" spans="9:10" x14ac:dyDescent="0.25">
      <c r="I64210" s="1"/>
      <c r="J64210" s="110"/>
    </row>
    <row r="64211" spans="9:10" x14ac:dyDescent="0.25">
      <c r="I64211" s="1"/>
      <c r="J64211" s="110"/>
    </row>
    <row r="64212" spans="9:10" x14ac:dyDescent="0.25">
      <c r="I64212" s="1"/>
      <c r="J64212" s="110"/>
    </row>
    <row r="64213" spans="9:10" x14ac:dyDescent="0.25">
      <c r="I64213" s="1"/>
      <c r="J64213" s="110"/>
    </row>
    <row r="64214" spans="9:10" x14ac:dyDescent="0.25">
      <c r="I64214" s="1"/>
      <c r="J64214" s="110"/>
    </row>
    <row r="64215" spans="9:10" x14ac:dyDescent="0.25">
      <c r="I64215" s="1"/>
      <c r="J64215" s="110"/>
    </row>
    <row r="64216" spans="9:10" x14ac:dyDescent="0.25">
      <c r="I64216" s="1"/>
      <c r="J64216" s="110"/>
    </row>
    <row r="64217" spans="9:10" x14ac:dyDescent="0.25">
      <c r="I64217" s="1"/>
      <c r="J64217" s="110"/>
    </row>
    <row r="64218" spans="9:10" x14ac:dyDescent="0.25">
      <c r="I64218" s="1"/>
      <c r="J64218" s="110"/>
    </row>
    <row r="64219" spans="9:10" x14ac:dyDescent="0.25">
      <c r="I64219" s="1"/>
      <c r="J64219" s="110"/>
    </row>
    <row r="64220" spans="9:10" x14ac:dyDescent="0.25">
      <c r="I64220" s="1"/>
      <c r="J64220" s="110"/>
    </row>
    <row r="64221" spans="9:10" x14ac:dyDescent="0.25">
      <c r="I64221" s="1"/>
      <c r="J64221" s="110"/>
    </row>
    <row r="64222" spans="9:10" x14ac:dyDescent="0.25">
      <c r="I64222" s="1"/>
      <c r="J64222" s="110"/>
    </row>
    <row r="64223" spans="9:10" x14ac:dyDescent="0.25">
      <c r="I64223" s="1"/>
      <c r="J64223" s="110"/>
    </row>
    <row r="64224" spans="9:10" x14ac:dyDescent="0.25">
      <c r="I64224" s="1"/>
      <c r="J64224" s="110"/>
    </row>
    <row r="64225" spans="9:10" x14ac:dyDescent="0.25">
      <c r="I64225" s="1"/>
      <c r="J64225" s="110"/>
    </row>
    <row r="64226" spans="9:10" x14ac:dyDescent="0.25">
      <c r="I64226" s="1"/>
      <c r="J64226" s="110"/>
    </row>
    <row r="64227" spans="9:10" x14ac:dyDescent="0.25">
      <c r="I64227" s="1"/>
      <c r="J64227" s="110"/>
    </row>
    <row r="64228" spans="9:10" x14ac:dyDescent="0.25">
      <c r="I64228" s="1"/>
      <c r="J64228" s="110"/>
    </row>
    <row r="64229" spans="9:10" x14ac:dyDescent="0.25">
      <c r="I64229" s="1"/>
      <c r="J64229" s="110"/>
    </row>
    <row r="64230" spans="9:10" x14ac:dyDescent="0.25">
      <c r="I64230" s="1"/>
      <c r="J64230" s="110"/>
    </row>
    <row r="64231" spans="9:10" x14ac:dyDescent="0.25">
      <c r="I64231" s="1"/>
      <c r="J64231" s="110"/>
    </row>
    <row r="64232" spans="9:10" x14ac:dyDescent="0.25">
      <c r="I64232" s="1"/>
      <c r="J64232" s="110"/>
    </row>
    <row r="64233" spans="9:10" x14ac:dyDescent="0.25">
      <c r="I64233" s="1"/>
      <c r="J64233" s="110"/>
    </row>
    <row r="64234" spans="9:10" x14ac:dyDescent="0.25">
      <c r="I64234" s="1"/>
      <c r="J64234" s="110"/>
    </row>
    <row r="64235" spans="9:10" x14ac:dyDescent="0.25">
      <c r="I64235" s="1"/>
      <c r="J64235" s="110"/>
    </row>
    <row r="64236" spans="9:10" x14ac:dyDescent="0.25">
      <c r="I64236" s="1"/>
      <c r="J64236" s="110"/>
    </row>
    <row r="64237" spans="9:10" x14ac:dyDescent="0.25">
      <c r="I64237" s="1"/>
      <c r="J64237" s="110"/>
    </row>
    <row r="64238" spans="9:10" x14ac:dyDescent="0.25">
      <c r="I64238" s="1"/>
      <c r="J64238" s="110"/>
    </row>
    <row r="64239" spans="9:10" x14ac:dyDescent="0.25">
      <c r="I64239" s="1"/>
      <c r="J64239" s="110"/>
    </row>
    <row r="64240" spans="9:10" x14ac:dyDescent="0.25">
      <c r="I64240" s="1"/>
      <c r="J64240" s="110"/>
    </row>
    <row r="64241" spans="9:10" x14ac:dyDescent="0.25">
      <c r="I64241" s="1"/>
      <c r="J64241" s="110"/>
    </row>
    <row r="64242" spans="9:10" x14ac:dyDescent="0.25">
      <c r="I64242" s="1"/>
      <c r="J64242" s="110"/>
    </row>
    <row r="64243" spans="9:10" x14ac:dyDescent="0.25">
      <c r="I64243" s="1"/>
      <c r="J64243" s="110"/>
    </row>
    <row r="64244" spans="9:10" x14ac:dyDescent="0.25">
      <c r="I64244" s="1"/>
      <c r="J64244" s="110"/>
    </row>
    <row r="64245" spans="9:10" x14ac:dyDescent="0.25">
      <c r="I64245" s="1"/>
      <c r="J64245" s="110"/>
    </row>
    <row r="64246" spans="9:10" x14ac:dyDescent="0.25">
      <c r="I64246" s="1"/>
      <c r="J64246" s="110"/>
    </row>
    <row r="64247" spans="9:10" x14ac:dyDescent="0.25">
      <c r="I64247" s="1"/>
      <c r="J64247" s="110"/>
    </row>
    <row r="64248" spans="9:10" x14ac:dyDescent="0.25">
      <c r="I64248" s="1"/>
      <c r="J64248" s="110"/>
    </row>
    <row r="64249" spans="9:10" x14ac:dyDescent="0.25">
      <c r="I64249" s="1"/>
      <c r="J64249" s="110"/>
    </row>
    <row r="64250" spans="9:10" x14ac:dyDescent="0.25">
      <c r="I64250" s="1"/>
      <c r="J64250" s="110"/>
    </row>
    <row r="64251" spans="9:10" x14ac:dyDescent="0.25">
      <c r="I64251" s="1"/>
      <c r="J64251" s="110"/>
    </row>
    <row r="64252" spans="9:10" x14ac:dyDescent="0.25">
      <c r="I64252" s="1"/>
      <c r="J64252" s="110"/>
    </row>
    <row r="64253" spans="9:10" x14ac:dyDescent="0.25">
      <c r="I64253" s="1"/>
      <c r="J64253" s="110"/>
    </row>
    <row r="64254" spans="9:10" x14ac:dyDescent="0.25">
      <c r="I64254" s="1"/>
      <c r="J64254" s="110"/>
    </row>
    <row r="64255" spans="9:10" x14ac:dyDescent="0.25">
      <c r="I64255" s="1"/>
      <c r="J64255" s="110"/>
    </row>
    <row r="64256" spans="9:10" x14ac:dyDescent="0.25">
      <c r="I64256" s="1"/>
      <c r="J64256" s="110"/>
    </row>
    <row r="64257" spans="9:10" x14ac:dyDescent="0.25">
      <c r="I64257" s="1"/>
      <c r="J64257" s="110"/>
    </row>
    <row r="64258" spans="9:10" x14ac:dyDescent="0.25">
      <c r="I64258" s="1"/>
      <c r="J64258" s="110"/>
    </row>
    <row r="64259" spans="9:10" x14ac:dyDescent="0.25">
      <c r="I64259" s="1"/>
      <c r="J64259" s="110"/>
    </row>
    <row r="64260" spans="9:10" x14ac:dyDescent="0.25">
      <c r="I64260" s="1"/>
      <c r="J64260" s="110"/>
    </row>
    <row r="64261" spans="9:10" x14ac:dyDescent="0.25">
      <c r="I64261" s="1"/>
      <c r="J64261" s="110"/>
    </row>
    <row r="64262" spans="9:10" x14ac:dyDescent="0.25">
      <c r="I64262" s="1"/>
      <c r="J64262" s="110"/>
    </row>
    <row r="64263" spans="9:10" x14ac:dyDescent="0.25">
      <c r="I64263" s="1"/>
      <c r="J64263" s="110"/>
    </row>
    <row r="64264" spans="9:10" x14ac:dyDescent="0.25">
      <c r="I64264" s="1"/>
      <c r="J64264" s="110"/>
    </row>
    <row r="64265" spans="9:10" x14ac:dyDescent="0.25">
      <c r="I64265" s="1"/>
      <c r="J64265" s="110"/>
    </row>
    <row r="64266" spans="9:10" x14ac:dyDescent="0.25">
      <c r="I64266" s="1"/>
      <c r="J64266" s="110"/>
    </row>
    <row r="64267" spans="9:10" x14ac:dyDescent="0.25">
      <c r="I64267" s="1"/>
      <c r="J64267" s="110"/>
    </row>
    <row r="64268" spans="9:10" x14ac:dyDescent="0.25">
      <c r="I64268" s="1"/>
      <c r="J64268" s="110"/>
    </row>
    <row r="64269" spans="9:10" x14ac:dyDescent="0.25">
      <c r="I64269" s="1"/>
      <c r="J64269" s="110"/>
    </row>
    <row r="64270" spans="9:10" x14ac:dyDescent="0.25">
      <c r="I64270" s="1"/>
      <c r="J64270" s="110"/>
    </row>
    <row r="64271" spans="9:10" x14ac:dyDescent="0.25">
      <c r="I64271" s="1"/>
      <c r="J64271" s="110"/>
    </row>
    <row r="64272" spans="9:10" x14ac:dyDescent="0.25">
      <c r="I64272" s="1"/>
      <c r="J64272" s="110"/>
    </row>
    <row r="64273" spans="9:10" x14ac:dyDescent="0.25">
      <c r="I64273" s="1"/>
      <c r="J64273" s="110"/>
    </row>
    <row r="64274" spans="9:10" x14ac:dyDescent="0.25">
      <c r="I64274" s="1"/>
      <c r="J64274" s="110"/>
    </row>
    <row r="64275" spans="9:10" x14ac:dyDescent="0.25">
      <c r="I64275" s="1"/>
      <c r="J64275" s="110"/>
    </row>
    <row r="64276" spans="9:10" x14ac:dyDescent="0.25">
      <c r="I64276" s="1"/>
      <c r="J64276" s="110"/>
    </row>
    <row r="64277" spans="9:10" x14ac:dyDescent="0.25">
      <c r="I64277" s="1"/>
      <c r="J64277" s="110"/>
    </row>
    <row r="64278" spans="9:10" x14ac:dyDescent="0.25">
      <c r="I64278" s="1"/>
      <c r="J64278" s="110"/>
    </row>
    <row r="64279" spans="9:10" x14ac:dyDescent="0.25">
      <c r="I64279" s="1"/>
      <c r="J64279" s="110"/>
    </row>
    <row r="64280" spans="9:10" x14ac:dyDescent="0.25">
      <c r="I64280" s="1"/>
      <c r="J64280" s="110"/>
    </row>
    <row r="64281" spans="9:10" x14ac:dyDescent="0.25">
      <c r="I64281" s="1"/>
      <c r="J64281" s="110"/>
    </row>
    <row r="64282" spans="9:10" x14ac:dyDescent="0.25">
      <c r="I64282" s="1"/>
      <c r="J64282" s="110"/>
    </row>
    <row r="64283" spans="9:10" x14ac:dyDescent="0.25">
      <c r="I64283" s="1"/>
      <c r="J64283" s="110"/>
    </row>
    <row r="64284" spans="9:10" x14ac:dyDescent="0.25">
      <c r="I64284" s="1"/>
      <c r="J64284" s="110"/>
    </row>
    <row r="64285" spans="9:10" x14ac:dyDescent="0.25">
      <c r="I64285" s="1"/>
      <c r="J64285" s="110"/>
    </row>
    <row r="64286" spans="9:10" x14ac:dyDescent="0.25">
      <c r="I64286" s="1"/>
      <c r="J64286" s="110"/>
    </row>
    <row r="64287" spans="9:10" x14ac:dyDescent="0.25">
      <c r="I64287" s="1"/>
      <c r="J64287" s="110"/>
    </row>
    <row r="64288" spans="9:10" x14ac:dyDescent="0.25">
      <c r="I64288" s="1"/>
      <c r="J64288" s="110"/>
    </row>
    <row r="64289" spans="9:10" x14ac:dyDescent="0.25">
      <c r="I64289" s="1"/>
      <c r="J64289" s="110"/>
    </row>
    <row r="64290" spans="9:10" x14ac:dyDescent="0.25">
      <c r="I64290" s="1"/>
      <c r="J64290" s="110"/>
    </row>
    <row r="64291" spans="9:10" x14ac:dyDescent="0.25">
      <c r="I64291" s="1"/>
      <c r="J64291" s="110"/>
    </row>
    <row r="64292" spans="9:10" x14ac:dyDescent="0.25">
      <c r="I64292" s="1"/>
      <c r="J64292" s="110"/>
    </row>
    <row r="64293" spans="9:10" x14ac:dyDescent="0.25">
      <c r="I64293" s="1"/>
      <c r="J64293" s="110"/>
    </row>
    <row r="64294" spans="9:10" x14ac:dyDescent="0.25">
      <c r="I64294" s="1"/>
      <c r="J64294" s="110"/>
    </row>
    <row r="64295" spans="9:10" x14ac:dyDescent="0.25">
      <c r="I64295" s="1"/>
      <c r="J64295" s="110"/>
    </row>
    <row r="64296" spans="9:10" x14ac:dyDescent="0.25">
      <c r="I64296" s="1"/>
      <c r="J64296" s="110"/>
    </row>
    <row r="64297" spans="9:10" x14ac:dyDescent="0.25">
      <c r="I64297" s="1"/>
      <c r="J64297" s="110"/>
    </row>
    <row r="64298" spans="9:10" x14ac:dyDescent="0.25">
      <c r="I64298" s="1"/>
      <c r="J64298" s="110"/>
    </row>
    <row r="64299" spans="9:10" x14ac:dyDescent="0.25">
      <c r="I64299" s="1"/>
      <c r="J64299" s="110"/>
    </row>
    <row r="64300" spans="9:10" x14ac:dyDescent="0.25">
      <c r="I64300" s="1"/>
      <c r="J64300" s="110"/>
    </row>
    <row r="64301" spans="9:10" x14ac:dyDescent="0.25">
      <c r="I64301" s="1"/>
      <c r="J64301" s="110"/>
    </row>
    <row r="64302" spans="9:10" x14ac:dyDescent="0.25">
      <c r="I64302" s="1"/>
      <c r="J64302" s="110"/>
    </row>
    <row r="64303" spans="9:10" x14ac:dyDescent="0.25">
      <c r="I64303" s="1"/>
      <c r="J64303" s="110"/>
    </row>
    <row r="64304" spans="9:10" x14ac:dyDescent="0.25">
      <c r="I64304" s="1"/>
      <c r="J64304" s="110"/>
    </row>
    <row r="64305" spans="9:10" x14ac:dyDescent="0.25">
      <c r="I64305" s="1"/>
      <c r="J64305" s="110"/>
    </row>
    <row r="64306" spans="9:10" x14ac:dyDescent="0.25">
      <c r="I64306" s="1"/>
      <c r="J64306" s="110"/>
    </row>
    <row r="64307" spans="9:10" x14ac:dyDescent="0.25">
      <c r="I64307" s="1"/>
      <c r="J64307" s="110"/>
    </row>
    <row r="64308" spans="9:10" x14ac:dyDescent="0.25">
      <c r="I64308" s="1"/>
      <c r="J64308" s="110"/>
    </row>
    <row r="64309" spans="9:10" x14ac:dyDescent="0.25">
      <c r="I64309" s="1"/>
      <c r="J64309" s="110"/>
    </row>
    <row r="64310" spans="9:10" x14ac:dyDescent="0.25">
      <c r="I64310" s="1"/>
      <c r="J64310" s="110"/>
    </row>
    <row r="64311" spans="9:10" x14ac:dyDescent="0.25">
      <c r="I64311" s="1"/>
      <c r="J64311" s="110"/>
    </row>
    <row r="64312" spans="9:10" x14ac:dyDescent="0.25">
      <c r="I64312" s="1"/>
      <c r="J64312" s="110"/>
    </row>
    <row r="64313" spans="9:10" x14ac:dyDescent="0.25">
      <c r="I64313" s="1"/>
      <c r="J64313" s="110"/>
    </row>
    <row r="64314" spans="9:10" x14ac:dyDescent="0.25">
      <c r="I64314" s="1"/>
      <c r="J64314" s="110"/>
    </row>
    <row r="64315" spans="9:10" x14ac:dyDescent="0.25">
      <c r="I64315" s="1"/>
      <c r="J64315" s="110"/>
    </row>
    <row r="64316" spans="9:10" x14ac:dyDescent="0.25">
      <c r="I64316" s="1"/>
      <c r="J64316" s="110"/>
    </row>
    <row r="64317" spans="9:10" x14ac:dyDescent="0.25">
      <c r="I64317" s="1"/>
      <c r="J64317" s="110"/>
    </row>
    <row r="64318" spans="9:10" x14ac:dyDescent="0.25">
      <c r="I64318" s="1"/>
      <c r="J64318" s="110"/>
    </row>
    <row r="64319" spans="9:10" x14ac:dyDescent="0.25">
      <c r="I64319" s="1"/>
      <c r="J64319" s="110"/>
    </row>
    <row r="64320" spans="9:10" x14ac:dyDescent="0.25">
      <c r="I64320" s="1"/>
      <c r="J64320" s="110"/>
    </row>
    <row r="64321" spans="9:10" x14ac:dyDescent="0.25">
      <c r="I64321" s="1"/>
      <c r="J64321" s="110"/>
    </row>
    <row r="64322" spans="9:10" x14ac:dyDescent="0.25">
      <c r="I64322" s="1"/>
      <c r="J64322" s="110"/>
    </row>
    <row r="64323" spans="9:10" x14ac:dyDescent="0.25">
      <c r="I64323" s="1"/>
      <c r="J64323" s="110"/>
    </row>
    <row r="64324" spans="9:10" x14ac:dyDescent="0.25">
      <c r="I64324" s="1"/>
      <c r="J64324" s="110"/>
    </row>
    <row r="64325" spans="9:10" x14ac:dyDescent="0.25">
      <c r="I64325" s="1"/>
      <c r="J64325" s="110"/>
    </row>
    <row r="64326" spans="9:10" x14ac:dyDescent="0.25">
      <c r="I64326" s="1"/>
      <c r="J64326" s="110"/>
    </row>
    <row r="64327" spans="9:10" x14ac:dyDescent="0.25">
      <c r="I64327" s="1"/>
      <c r="J64327" s="110"/>
    </row>
    <row r="64328" spans="9:10" x14ac:dyDescent="0.25">
      <c r="I64328" s="1"/>
      <c r="J64328" s="110"/>
    </row>
    <row r="64329" spans="9:10" x14ac:dyDescent="0.25">
      <c r="I64329" s="1"/>
      <c r="J64329" s="110"/>
    </row>
    <row r="64330" spans="9:10" x14ac:dyDescent="0.25">
      <c r="I64330" s="1"/>
      <c r="J64330" s="110"/>
    </row>
    <row r="64331" spans="9:10" x14ac:dyDescent="0.25">
      <c r="I64331" s="1"/>
      <c r="J64331" s="110"/>
    </row>
    <row r="64332" spans="9:10" x14ac:dyDescent="0.25">
      <c r="I64332" s="1"/>
      <c r="J64332" s="110"/>
    </row>
    <row r="64333" spans="9:10" x14ac:dyDescent="0.25">
      <c r="I64333" s="1"/>
      <c r="J64333" s="110"/>
    </row>
    <row r="64334" spans="9:10" x14ac:dyDescent="0.25">
      <c r="I64334" s="1"/>
      <c r="J64334" s="110"/>
    </row>
    <row r="64335" spans="9:10" x14ac:dyDescent="0.25">
      <c r="I64335" s="1"/>
      <c r="J64335" s="110"/>
    </row>
    <row r="64336" spans="9:10" x14ac:dyDescent="0.25">
      <c r="I64336" s="1"/>
      <c r="J64336" s="110"/>
    </row>
    <row r="64337" spans="9:10" x14ac:dyDescent="0.25">
      <c r="I64337" s="1"/>
      <c r="J64337" s="110"/>
    </row>
    <row r="64338" spans="9:10" x14ac:dyDescent="0.25">
      <c r="I64338" s="1"/>
      <c r="J64338" s="110"/>
    </row>
    <row r="64339" spans="9:10" x14ac:dyDescent="0.25">
      <c r="I64339" s="1"/>
      <c r="J64339" s="110"/>
    </row>
    <row r="64340" spans="9:10" x14ac:dyDescent="0.25">
      <c r="I64340" s="1"/>
      <c r="J64340" s="110"/>
    </row>
    <row r="64341" spans="9:10" x14ac:dyDescent="0.25">
      <c r="I64341" s="1"/>
      <c r="J64341" s="110"/>
    </row>
    <row r="64342" spans="9:10" x14ac:dyDescent="0.25">
      <c r="I64342" s="1"/>
      <c r="J64342" s="110"/>
    </row>
    <row r="64343" spans="9:10" x14ac:dyDescent="0.25">
      <c r="I64343" s="1"/>
      <c r="J64343" s="110"/>
    </row>
    <row r="64344" spans="9:10" x14ac:dyDescent="0.25">
      <c r="I64344" s="1"/>
      <c r="J64344" s="110"/>
    </row>
    <row r="64345" spans="9:10" x14ac:dyDescent="0.25">
      <c r="I64345" s="1"/>
      <c r="J64345" s="110"/>
    </row>
    <row r="64346" spans="9:10" x14ac:dyDescent="0.25">
      <c r="I64346" s="1"/>
      <c r="J64346" s="110"/>
    </row>
    <row r="64347" spans="9:10" x14ac:dyDescent="0.25">
      <c r="I64347" s="1"/>
      <c r="J64347" s="110"/>
    </row>
    <row r="64348" spans="9:10" x14ac:dyDescent="0.25">
      <c r="I64348" s="1"/>
      <c r="J64348" s="110"/>
    </row>
    <row r="64349" spans="9:10" x14ac:dyDescent="0.25">
      <c r="I64349" s="1"/>
      <c r="J64349" s="110"/>
    </row>
    <row r="64350" spans="9:10" x14ac:dyDescent="0.25">
      <c r="I64350" s="1"/>
      <c r="J64350" s="110"/>
    </row>
    <row r="64351" spans="9:10" x14ac:dyDescent="0.25">
      <c r="I64351" s="1"/>
      <c r="J64351" s="110"/>
    </row>
    <row r="64352" spans="9:10" x14ac:dyDescent="0.25">
      <c r="I64352" s="1"/>
      <c r="J64352" s="110"/>
    </row>
    <row r="64353" spans="9:10" x14ac:dyDescent="0.25">
      <c r="I64353" s="1"/>
      <c r="J64353" s="110"/>
    </row>
    <row r="64354" spans="9:10" x14ac:dyDescent="0.25">
      <c r="I64354" s="1"/>
      <c r="J64354" s="110"/>
    </row>
    <row r="64355" spans="9:10" x14ac:dyDescent="0.25">
      <c r="I64355" s="1"/>
      <c r="J64355" s="110"/>
    </row>
    <row r="64356" spans="9:10" x14ac:dyDescent="0.25">
      <c r="I64356" s="1"/>
      <c r="J64356" s="110"/>
    </row>
    <row r="64357" spans="9:10" x14ac:dyDescent="0.25">
      <c r="I64357" s="1"/>
      <c r="J64357" s="110"/>
    </row>
    <row r="64358" spans="9:10" x14ac:dyDescent="0.25">
      <c r="I64358" s="1"/>
      <c r="J64358" s="110"/>
    </row>
    <row r="64359" spans="9:10" x14ac:dyDescent="0.25">
      <c r="I64359" s="1"/>
      <c r="J64359" s="110"/>
    </row>
    <row r="64360" spans="9:10" x14ac:dyDescent="0.25">
      <c r="I64360" s="1"/>
      <c r="J64360" s="110"/>
    </row>
    <row r="64361" spans="9:10" x14ac:dyDescent="0.25">
      <c r="I64361" s="1"/>
      <c r="J64361" s="110"/>
    </row>
    <row r="64362" spans="9:10" x14ac:dyDescent="0.25">
      <c r="I64362" s="1"/>
      <c r="J64362" s="110"/>
    </row>
    <row r="64363" spans="9:10" x14ac:dyDescent="0.25">
      <c r="I64363" s="1"/>
      <c r="J64363" s="110"/>
    </row>
    <row r="64364" spans="9:10" x14ac:dyDescent="0.25">
      <c r="I64364" s="1"/>
      <c r="J64364" s="110"/>
    </row>
    <row r="64365" spans="9:10" x14ac:dyDescent="0.25">
      <c r="I64365" s="1"/>
      <c r="J64365" s="110"/>
    </row>
    <row r="64366" spans="9:10" x14ac:dyDescent="0.25">
      <c r="I64366" s="1"/>
      <c r="J64366" s="110"/>
    </row>
    <row r="64367" spans="9:10" x14ac:dyDescent="0.25">
      <c r="I64367" s="1"/>
      <c r="J64367" s="110"/>
    </row>
    <row r="64368" spans="9:10" x14ac:dyDescent="0.25">
      <c r="I64368" s="1"/>
      <c r="J64368" s="110"/>
    </row>
    <row r="64369" spans="9:10" x14ac:dyDescent="0.25">
      <c r="I64369" s="1"/>
      <c r="J64369" s="110"/>
    </row>
    <row r="64370" spans="9:10" x14ac:dyDescent="0.25">
      <c r="I64370" s="1"/>
      <c r="J64370" s="110"/>
    </row>
    <row r="64371" spans="9:10" x14ac:dyDescent="0.25">
      <c r="I64371" s="1"/>
      <c r="J64371" s="110"/>
    </row>
    <row r="64372" spans="9:10" x14ac:dyDescent="0.25">
      <c r="I64372" s="1"/>
      <c r="J64372" s="110"/>
    </row>
    <row r="64373" spans="9:10" x14ac:dyDescent="0.25">
      <c r="I64373" s="1"/>
      <c r="J64373" s="110"/>
    </row>
    <row r="64374" spans="9:10" x14ac:dyDescent="0.25">
      <c r="I64374" s="1"/>
      <c r="J64374" s="110"/>
    </row>
    <row r="64375" spans="9:10" x14ac:dyDescent="0.25">
      <c r="I64375" s="1"/>
      <c r="J64375" s="110"/>
    </row>
    <row r="64376" spans="9:10" x14ac:dyDescent="0.25">
      <c r="I64376" s="1"/>
      <c r="J64376" s="110"/>
    </row>
    <row r="64377" spans="9:10" x14ac:dyDescent="0.25">
      <c r="I64377" s="1"/>
      <c r="J64377" s="110"/>
    </row>
    <row r="64378" spans="9:10" x14ac:dyDescent="0.25">
      <c r="I64378" s="1"/>
      <c r="J64378" s="110"/>
    </row>
    <row r="64379" spans="9:10" x14ac:dyDescent="0.25">
      <c r="I64379" s="1"/>
      <c r="J64379" s="110"/>
    </row>
    <row r="64380" spans="9:10" x14ac:dyDescent="0.25">
      <c r="I64380" s="1"/>
      <c r="J64380" s="110"/>
    </row>
    <row r="64381" spans="9:10" x14ac:dyDescent="0.25">
      <c r="I64381" s="1"/>
      <c r="J64381" s="110"/>
    </row>
    <row r="64382" spans="9:10" x14ac:dyDescent="0.25">
      <c r="I64382" s="1"/>
      <c r="J64382" s="110"/>
    </row>
    <row r="64383" spans="9:10" x14ac:dyDescent="0.25">
      <c r="I64383" s="1"/>
      <c r="J64383" s="110"/>
    </row>
    <row r="64384" spans="9:10" x14ac:dyDescent="0.25">
      <c r="I64384" s="1"/>
      <c r="J64384" s="110"/>
    </row>
    <row r="64385" spans="9:10" x14ac:dyDescent="0.25">
      <c r="I64385" s="1"/>
      <c r="J64385" s="110"/>
    </row>
    <row r="64386" spans="9:10" x14ac:dyDescent="0.25">
      <c r="I64386" s="1"/>
      <c r="J64386" s="110"/>
    </row>
    <row r="64387" spans="9:10" x14ac:dyDescent="0.25">
      <c r="I64387" s="1"/>
      <c r="J64387" s="110"/>
    </row>
    <row r="64388" spans="9:10" x14ac:dyDescent="0.25">
      <c r="I64388" s="1"/>
      <c r="J64388" s="110"/>
    </row>
    <row r="64389" spans="9:10" x14ac:dyDescent="0.25">
      <c r="I64389" s="1"/>
      <c r="J64389" s="110"/>
    </row>
    <row r="64390" spans="9:10" x14ac:dyDescent="0.25">
      <c r="I64390" s="1"/>
      <c r="J64390" s="110"/>
    </row>
    <row r="64391" spans="9:10" x14ac:dyDescent="0.25">
      <c r="I64391" s="1"/>
      <c r="J64391" s="110"/>
    </row>
    <row r="64392" spans="9:10" x14ac:dyDescent="0.25">
      <c r="I64392" s="1"/>
      <c r="J64392" s="110"/>
    </row>
    <row r="64393" spans="9:10" x14ac:dyDescent="0.25">
      <c r="I64393" s="1"/>
      <c r="J64393" s="110"/>
    </row>
    <row r="64394" spans="9:10" x14ac:dyDescent="0.25">
      <c r="I64394" s="1"/>
      <c r="J64394" s="110"/>
    </row>
    <row r="64395" spans="9:10" x14ac:dyDescent="0.25">
      <c r="I64395" s="1"/>
      <c r="J64395" s="110"/>
    </row>
    <row r="64396" spans="9:10" x14ac:dyDescent="0.25">
      <c r="I64396" s="1"/>
      <c r="J64396" s="110"/>
    </row>
    <row r="64397" spans="9:10" x14ac:dyDescent="0.25">
      <c r="I64397" s="1"/>
      <c r="J64397" s="110"/>
    </row>
    <row r="64398" spans="9:10" x14ac:dyDescent="0.25">
      <c r="I64398" s="1"/>
      <c r="J64398" s="110"/>
    </row>
    <row r="64399" spans="9:10" x14ac:dyDescent="0.25">
      <c r="I64399" s="1"/>
      <c r="J64399" s="110"/>
    </row>
    <row r="64400" spans="9:10" x14ac:dyDescent="0.25">
      <c r="I64400" s="1"/>
      <c r="J64400" s="110"/>
    </row>
    <row r="64401" spans="9:10" x14ac:dyDescent="0.25">
      <c r="I64401" s="1"/>
      <c r="J64401" s="110"/>
    </row>
    <row r="64402" spans="9:10" x14ac:dyDescent="0.25">
      <c r="I64402" s="1"/>
      <c r="J64402" s="110"/>
    </row>
    <row r="64403" spans="9:10" x14ac:dyDescent="0.25">
      <c r="I64403" s="1"/>
      <c r="J64403" s="110"/>
    </row>
    <row r="64404" spans="9:10" x14ac:dyDescent="0.25">
      <c r="I64404" s="1"/>
      <c r="J64404" s="110"/>
    </row>
    <row r="64405" spans="9:10" x14ac:dyDescent="0.25">
      <c r="I64405" s="1"/>
      <c r="J64405" s="110"/>
    </row>
    <row r="64406" spans="9:10" x14ac:dyDescent="0.25">
      <c r="I64406" s="1"/>
      <c r="J64406" s="110"/>
    </row>
    <row r="64407" spans="9:10" x14ac:dyDescent="0.25">
      <c r="I64407" s="1"/>
      <c r="J64407" s="110"/>
    </row>
    <row r="64408" spans="9:10" x14ac:dyDescent="0.25">
      <c r="I64408" s="1"/>
      <c r="J64408" s="110"/>
    </row>
    <row r="64409" spans="9:10" x14ac:dyDescent="0.25">
      <c r="I64409" s="1"/>
      <c r="J64409" s="110"/>
    </row>
    <row r="64410" spans="9:10" x14ac:dyDescent="0.25">
      <c r="I64410" s="1"/>
      <c r="J64410" s="110"/>
    </row>
    <row r="64411" spans="9:10" x14ac:dyDescent="0.25">
      <c r="I64411" s="1"/>
      <c r="J64411" s="110"/>
    </row>
    <row r="64412" spans="9:10" x14ac:dyDescent="0.25">
      <c r="I64412" s="1"/>
      <c r="J64412" s="110"/>
    </row>
    <row r="64413" spans="9:10" x14ac:dyDescent="0.25">
      <c r="I64413" s="1"/>
      <c r="J64413" s="110"/>
    </row>
    <row r="64414" spans="9:10" x14ac:dyDescent="0.25">
      <c r="I64414" s="1"/>
      <c r="J64414" s="110"/>
    </row>
    <row r="64415" spans="9:10" x14ac:dyDescent="0.25">
      <c r="I64415" s="1"/>
      <c r="J64415" s="110"/>
    </row>
    <row r="64416" spans="9:10" x14ac:dyDescent="0.25">
      <c r="I64416" s="1"/>
      <c r="J64416" s="110"/>
    </row>
    <row r="64417" spans="9:10" x14ac:dyDescent="0.25">
      <c r="I64417" s="1"/>
      <c r="J64417" s="110"/>
    </row>
    <row r="64418" spans="9:10" x14ac:dyDescent="0.25">
      <c r="I64418" s="1"/>
      <c r="J64418" s="110"/>
    </row>
    <row r="64419" spans="9:10" x14ac:dyDescent="0.25">
      <c r="I64419" s="1"/>
      <c r="J64419" s="110"/>
    </row>
    <row r="64420" spans="9:10" x14ac:dyDescent="0.25">
      <c r="I64420" s="1"/>
      <c r="J64420" s="110"/>
    </row>
    <row r="64421" spans="9:10" x14ac:dyDescent="0.25">
      <c r="I64421" s="1"/>
      <c r="J64421" s="110"/>
    </row>
    <row r="64422" spans="9:10" x14ac:dyDescent="0.25">
      <c r="I64422" s="1"/>
      <c r="J64422" s="110"/>
    </row>
    <row r="64423" spans="9:10" x14ac:dyDescent="0.25">
      <c r="I64423" s="1"/>
      <c r="J64423" s="110"/>
    </row>
    <row r="64424" spans="9:10" x14ac:dyDescent="0.25">
      <c r="I64424" s="1"/>
      <c r="J64424" s="110"/>
    </row>
    <row r="64425" spans="9:10" x14ac:dyDescent="0.25">
      <c r="I64425" s="1"/>
      <c r="J64425" s="110"/>
    </row>
    <row r="64426" spans="9:10" x14ac:dyDescent="0.25">
      <c r="I64426" s="1"/>
      <c r="J64426" s="110"/>
    </row>
    <row r="64427" spans="9:10" x14ac:dyDescent="0.25">
      <c r="I64427" s="1"/>
      <c r="J64427" s="110"/>
    </row>
    <row r="64428" spans="9:10" x14ac:dyDescent="0.25">
      <c r="I64428" s="1"/>
      <c r="J64428" s="110"/>
    </row>
    <row r="64429" spans="9:10" x14ac:dyDescent="0.25">
      <c r="I64429" s="1"/>
      <c r="J64429" s="110"/>
    </row>
    <row r="64430" spans="9:10" x14ac:dyDescent="0.25">
      <c r="I64430" s="1"/>
      <c r="J64430" s="110"/>
    </row>
    <row r="64431" spans="9:10" x14ac:dyDescent="0.25">
      <c r="I64431" s="1"/>
      <c r="J64431" s="110"/>
    </row>
    <row r="64432" spans="9:10" x14ac:dyDescent="0.25">
      <c r="I64432" s="1"/>
      <c r="J64432" s="110"/>
    </row>
    <row r="64433" spans="9:10" x14ac:dyDescent="0.25">
      <c r="I64433" s="1"/>
      <c r="J64433" s="110"/>
    </row>
    <row r="64434" spans="9:10" x14ac:dyDescent="0.25">
      <c r="I64434" s="1"/>
      <c r="J64434" s="110"/>
    </row>
    <row r="64435" spans="9:10" x14ac:dyDescent="0.25">
      <c r="I64435" s="1"/>
      <c r="J64435" s="110"/>
    </row>
    <row r="64436" spans="9:10" x14ac:dyDescent="0.25">
      <c r="I64436" s="1"/>
      <c r="J64436" s="110"/>
    </row>
    <row r="64437" spans="9:10" x14ac:dyDescent="0.25">
      <c r="I64437" s="1"/>
      <c r="J64437" s="110"/>
    </row>
    <row r="64438" spans="9:10" x14ac:dyDescent="0.25">
      <c r="I64438" s="1"/>
      <c r="J64438" s="110"/>
    </row>
    <row r="64439" spans="9:10" x14ac:dyDescent="0.25">
      <c r="I64439" s="1"/>
      <c r="J64439" s="110"/>
    </row>
    <row r="64440" spans="9:10" x14ac:dyDescent="0.25">
      <c r="I64440" s="1"/>
      <c r="J64440" s="110"/>
    </row>
    <row r="64441" spans="9:10" x14ac:dyDescent="0.25">
      <c r="I64441" s="1"/>
      <c r="J64441" s="110"/>
    </row>
    <row r="64442" spans="9:10" x14ac:dyDescent="0.25">
      <c r="I64442" s="1"/>
      <c r="J64442" s="110"/>
    </row>
    <row r="64443" spans="9:10" x14ac:dyDescent="0.25">
      <c r="I64443" s="1"/>
      <c r="J64443" s="110"/>
    </row>
    <row r="64444" spans="9:10" x14ac:dyDescent="0.25">
      <c r="I64444" s="1"/>
      <c r="J64444" s="110"/>
    </row>
    <row r="64445" spans="9:10" x14ac:dyDescent="0.25">
      <c r="I64445" s="1"/>
      <c r="J64445" s="110"/>
    </row>
    <row r="64446" spans="9:10" x14ac:dyDescent="0.25">
      <c r="I64446" s="1"/>
      <c r="J64446" s="110"/>
    </row>
    <row r="64447" spans="9:10" x14ac:dyDescent="0.25">
      <c r="I64447" s="1"/>
      <c r="J64447" s="110"/>
    </row>
    <row r="64448" spans="9:10" x14ac:dyDescent="0.25">
      <c r="I64448" s="1"/>
      <c r="J64448" s="110"/>
    </row>
    <row r="64449" spans="9:10" x14ac:dyDescent="0.25">
      <c r="I64449" s="1"/>
      <c r="J64449" s="110"/>
    </row>
    <row r="64450" spans="9:10" x14ac:dyDescent="0.25">
      <c r="I64450" s="1"/>
      <c r="J64450" s="110"/>
    </row>
    <row r="64451" spans="9:10" x14ac:dyDescent="0.25">
      <c r="I64451" s="1"/>
      <c r="J64451" s="110"/>
    </row>
    <row r="64452" spans="9:10" x14ac:dyDescent="0.25">
      <c r="I64452" s="1"/>
      <c r="J64452" s="110"/>
    </row>
    <row r="64453" spans="9:10" x14ac:dyDescent="0.25">
      <c r="I64453" s="1"/>
      <c r="J64453" s="110"/>
    </row>
    <row r="64454" spans="9:10" x14ac:dyDescent="0.25">
      <c r="I64454" s="1"/>
      <c r="J64454" s="110"/>
    </row>
    <row r="64455" spans="9:10" x14ac:dyDescent="0.25">
      <c r="I64455" s="1"/>
      <c r="J64455" s="110"/>
    </row>
    <row r="64456" spans="9:10" x14ac:dyDescent="0.25">
      <c r="I64456" s="1"/>
      <c r="J64456" s="110"/>
    </row>
    <row r="64457" spans="9:10" x14ac:dyDescent="0.25">
      <c r="I64457" s="1"/>
      <c r="J64457" s="110"/>
    </row>
    <row r="64458" spans="9:10" x14ac:dyDescent="0.25">
      <c r="I64458" s="1"/>
      <c r="J64458" s="110"/>
    </row>
    <row r="64459" spans="9:10" x14ac:dyDescent="0.25">
      <c r="I64459" s="1"/>
      <c r="J64459" s="110"/>
    </row>
    <row r="64460" spans="9:10" x14ac:dyDescent="0.25">
      <c r="I64460" s="1"/>
      <c r="J64460" s="110"/>
    </row>
    <row r="64461" spans="9:10" x14ac:dyDescent="0.25">
      <c r="I64461" s="1"/>
      <c r="J64461" s="110"/>
    </row>
    <row r="64462" spans="9:10" x14ac:dyDescent="0.25">
      <c r="I64462" s="1"/>
      <c r="J64462" s="110"/>
    </row>
    <row r="64463" spans="9:10" x14ac:dyDescent="0.25">
      <c r="I64463" s="1"/>
      <c r="J64463" s="110"/>
    </row>
    <row r="64464" spans="9:10" x14ac:dyDescent="0.25">
      <c r="I64464" s="1"/>
      <c r="J64464" s="110"/>
    </row>
    <row r="64465" spans="9:10" x14ac:dyDescent="0.25">
      <c r="I64465" s="1"/>
      <c r="J64465" s="110"/>
    </row>
    <row r="64466" spans="9:10" x14ac:dyDescent="0.25">
      <c r="I64466" s="1"/>
      <c r="J64466" s="110"/>
    </row>
    <row r="64467" spans="9:10" x14ac:dyDescent="0.25">
      <c r="I64467" s="1"/>
      <c r="J64467" s="110"/>
    </row>
    <row r="64468" spans="9:10" x14ac:dyDescent="0.25">
      <c r="I64468" s="1"/>
      <c r="J64468" s="110"/>
    </row>
    <row r="64469" spans="9:10" x14ac:dyDescent="0.25">
      <c r="I64469" s="1"/>
      <c r="J64469" s="110"/>
    </row>
    <row r="64470" spans="9:10" x14ac:dyDescent="0.25">
      <c r="I64470" s="1"/>
      <c r="J64470" s="110"/>
    </row>
    <row r="64471" spans="9:10" x14ac:dyDescent="0.25">
      <c r="I64471" s="1"/>
      <c r="J64471" s="110"/>
    </row>
    <row r="64472" spans="9:10" x14ac:dyDescent="0.25">
      <c r="I64472" s="1"/>
      <c r="J64472" s="110"/>
    </row>
    <row r="64473" spans="9:10" x14ac:dyDescent="0.25">
      <c r="I64473" s="1"/>
      <c r="J64473" s="110"/>
    </row>
    <row r="64474" spans="9:10" x14ac:dyDescent="0.25">
      <c r="I64474" s="1"/>
      <c r="J64474" s="110"/>
    </row>
    <row r="64475" spans="9:10" x14ac:dyDescent="0.25">
      <c r="I64475" s="1"/>
      <c r="J64475" s="110"/>
    </row>
    <row r="64476" spans="9:10" x14ac:dyDescent="0.25">
      <c r="I64476" s="1"/>
      <c r="J64476" s="110"/>
    </row>
    <row r="64477" spans="9:10" x14ac:dyDescent="0.25">
      <c r="I64477" s="1"/>
      <c r="J64477" s="110"/>
    </row>
    <row r="64478" spans="9:10" x14ac:dyDescent="0.25">
      <c r="I64478" s="1"/>
      <c r="J64478" s="110"/>
    </row>
    <row r="64479" spans="9:10" x14ac:dyDescent="0.25">
      <c r="I64479" s="1"/>
      <c r="J64479" s="110"/>
    </row>
    <row r="64480" spans="9:10" x14ac:dyDescent="0.25">
      <c r="I64480" s="1"/>
      <c r="J64480" s="110"/>
    </row>
    <row r="64481" spans="9:10" x14ac:dyDescent="0.25">
      <c r="I64481" s="1"/>
      <c r="J64481" s="110"/>
    </row>
    <row r="64482" spans="9:10" x14ac:dyDescent="0.25">
      <c r="I64482" s="1"/>
      <c r="J64482" s="110"/>
    </row>
    <row r="64483" spans="9:10" x14ac:dyDescent="0.25">
      <c r="I64483" s="1"/>
      <c r="J64483" s="110"/>
    </row>
    <row r="64484" spans="9:10" x14ac:dyDescent="0.25">
      <c r="I64484" s="1"/>
      <c r="J64484" s="110"/>
    </row>
    <row r="64485" spans="9:10" x14ac:dyDescent="0.25">
      <c r="I64485" s="1"/>
      <c r="J64485" s="110"/>
    </row>
    <row r="64486" spans="9:10" x14ac:dyDescent="0.25">
      <c r="I64486" s="1"/>
      <c r="J64486" s="110"/>
    </row>
    <row r="64487" spans="9:10" x14ac:dyDescent="0.25">
      <c r="I64487" s="1"/>
      <c r="J64487" s="110"/>
    </row>
    <row r="64488" spans="9:10" x14ac:dyDescent="0.25">
      <c r="I64488" s="1"/>
      <c r="J64488" s="110"/>
    </row>
    <row r="64489" spans="9:10" x14ac:dyDescent="0.25">
      <c r="I64489" s="1"/>
      <c r="J64489" s="110"/>
    </row>
    <row r="64490" spans="9:10" x14ac:dyDescent="0.25">
      <c r="I64490" s="1"/>
      <c r="J64490" s="110"/>
    </row>
    <row r="64491" spans="9:10" x14ac:dyDescent="0.25">
      <c r="I64491" s="1"/>
      <c r="J64491" s="110"/>
    </row>
    <row r="64492" spans="9:10" x14ac:dyDescent="0.25">
      <c r="I64492" s="1"/>
      <c r="J64492" s="110"/>
    </row>
    <row r="64493" spans="9:10" x14ac:dyDescent="0.25">
      <c r="I64493" s="1"/>
      <c r="J64493" s="110"/>
    </row>
    <row r="64494" spans="9:10" x14ac:dyDescent="0.25">
      <c r="I64494" s="1"/>
      <c r="J64494" s="110"/>
    </row>
    <row r="64495" spans="9:10" x14ac:dyDescent="0.25">
      <c r="I64495" s="1"/>
      <c r="J64495" s="110"/>
    </row>
    <row r="64496" spans="9:10" x14ac:dyDescent="0.25">
      <c r="I64496" s="1"/>
      <c r="J64496" s="110"/>
    </row>
    <row r="64497" spans="9:10" x14ac:dyDescent="0.25">
      <c r="I64497" s="1"/>
      <c r="J64497" s="110"/>
    </row>
    <row r="64498" spans="9:10" x14ac:dyDescent="0.25">
      <c r="I64498" s="1"/>
      <c r="J64498" s="110"/>
    </row>
    <row r="64499" spans="9:10" x14ac:dyDescent="0.25">
      <c r="I64499" s="1"/>
      <c r="J64499" s="110"/>
    </row>
    <row r="64500" spans="9:10" x14ac:dyDescent="0.25">
      <c r="I64500" s="1"/>
      <c r="J64500" s="110"/>
    </row>
    <row r="64501" spans="9:10" x14ac:dyDescent="0.25">
      <c r="I64501" s="1"/>
      <c r="J64501" s="110"/>
    </row>
    <row r="64502" spans="9:10" x14ac:dyDescent="0.25">
      <c r="I64502" s="1"/>
      <c r="J64502" s="110"/>
    </row>
    <row r="64503" spans="9:10" x14ac:dyDescent="0.25">
      <c r="I64503" s="1"/>
      <c r="J64503" s="110"/>
    </row>
    <row r="64504" spans="9:10" x14ac:dyDescent="0.25">
      <c r="I64504" s="1"/>
      <c r="J64504" s="110"/>
    </row>
    <row r="64505" spans="9:10" x14ac:dyDescent="0.25">
      <c r="I64505" s="1"/>
      <c r="J64505" s="110"/>
    </row>
    <row r="64506" spans="9:10" x14ac:dyDescent="0.25">
      <c r="I64506" s="1"/>
      <c r="J64506" s="110"/>
    </row>
    <row r="64507" spans="9:10" x14ac:dyDescent="0.25">
      <c r="I64507" s="1"/>
      <c r="J64507" s="110"/>
    </row>
    <row r="64508" spans="9:10" x14ac:dyDescent="0.25">
      <c r="I64508" s="1"/>
      <c r="J64508" s="110"/>
    </row>
    <row r="64509" spans="9:10" x14ac:dyDescent="0.25">
      <c r="I64509" s="1"/>
      <c r="J64509" s="110"/>
    </row>
    <row r="64510" spans="9:10" x14ac:dyDescent="0.25">
      <c r="I64510" s="1"/>
      <c r="J64510" s="110"/>
    </row>
    <row r="64511" spans="9:10" x14ac:dyDescent="0.25">
      <c r="I64511" s="1"/>
      <c r="J64511" s="110"/>
    </row>
    <row r="64512" spans="9:10" x14ac:dyDescent="0.25">
      <c r="I64512" s="1"/>
      <c r="J64512" s="110"/>
    </row>
    <row r="64513" spans="9:10" x14ac:dyDescent="0.25">
      <c r="I64513" s="1"/>
      <c r="J64513" s="110"/>
    </row>
    <row r="64514" spans="9:10" x14ac:dyDescent="0.25">
      <c r="I64514" s="1"/>
      <c r="J64514" s="110"/>
    </row>
    <row r="64515" spans="9:10" x14ac:dyDescent="0.25">
      <c r="I64515" s="1"/>
      <c r="J64515" s="110"/>
    </row>
    <row r="64516" spans="9:10" x14ac:dyDescent="0.25">
      <c r="I64516" s="1"/>
      <c r="J64516" s="110"/>
    </row>
    <row r="64517" spans="9:10" x14ac:dyDescent="0.25">
      <c r="I64517" s="1"/>
      <c r="J64517" s="110"/>
    </row>
    <row r="64518" spans="9:10" x14ac:dyDescent="0.25">
      <c r="I64518" s="1"/>
      <c r="J64518" s="110"/>
    </row>
    <row r="64519" spans="9:10" x14ac:dyDescent="0.25">
      <c r="I64519" s="1"/>
      <c r="J64519" s="110"/>
    </row>
    <row r="64520" spans="9:10" x14ac:dyDescent="0.25">
      <c r="I64520" s="1"/>
      <c r="J64520" s="110"/>
    </row>
    <row r="64521" spans="9:10" x14ac:dyDescent="0.25">
      <c r="I64521" s="1"/>
      <c r="J64521" s="110"/>
    </row>
    <row r="64522" spans="9:10" x14ac:dyDescent="0.25">
      <c r="I64522" s="1"/>
      <c r="J64522" s="110"/>
    </row>
    <row r="64523" spans="9:10" x14ac:dyDescent="0.25">
      <c r="I64523" s="1"/>
      <c r="J64523" s="110"/>
    </row>
    <row r="64524" spans="9:10" x14ac:dyDescent="0.25">
      <c r="I64524" s="1"/>
      <c r="J64524" s="110"/>
    </row>
    <row r="64525" spans="9:10" x14ac:dyDescent="0.25">
      <c r="I64525" s="1"/>
      <c r="J64525" s="110"/>
    </row>
    <row r="64526" spans="9:10" x14ac:dyDescent="0.25">
      <c r="I64526" s="1"/>
      <c r="J64526" s="110"/>
    </row>
    <row r="64527" spans="9:10" x14ac:dyDescent="0.25">
      <c r="I64527" s="1"/>
      <c r="J64527" s="110"/>
    </row>
    <row r="64528" spans="9:10" x14ac:dyDescent="0.25">
      <c r="I64528" s="1"/>
      <c r="J64528" s="110"/>
    </row>
    <row r="64529" spans="9:10" x14ac:dyDescent="0.25">
      <c r="I64529" s="1"/>
      <c r="J64529" s="110"/>
    </row>
    <row r="64530" spans="9:10" x14ac:dyDescent="0.25">
      <c r="I64530" s="1"/>
      <c r="J64530" s="110"/>
    </row>
    <row r="64531" spans="9:10" x14ac:dyDescent="0.25">
      <c r="I64531" s="1"/>
      <c r="J64531" s="110"/>
    </row>
    <row r="64532" spans="9:10" x14ac:dyDescent="0.25">
      <c r="I64532" s="1"/>
      <c r="J64532" s="110"/>
    </row>
    <row r="64533" spans="9:10" x14ac:dyDescent="0.25">
      <c r="I64533" s="1"/>
      <c r="J64533" s="110"/>
    </row>
    <row r="64534" spans="9:10" x14ac:dyDescent="0.25">
      <c r="I64534" s="1"/>
      <c r="J64534" s="110"/>
    </row>
    <row r="64535" spans="9:10" x14ac:dyDescent="0.25">
      <c r="I64535" s="1"/>
      <c r="J64535" s="110"/>
    </row>
    <row r="64536" spans="9:10" x14ac:dyDescent="0.25">
      <c r="I64536" s="1"/>
      <c r="J64536" s="110"/>
    </row>
    <row r="64537" spans="9:10" x14ac:dyDescent="0.25">
      <c r="I64537" s="1"/>
      <c r="J64537" s="110"/>
    </row>
    <row r="64538" spans="9:10" x14ac:dyDescent="0.25">
      <c r="I64538" s="1"/>
      <c r="J64538" s="110"/>
    </row>
    <row r="64539" spans="9:10" x14ac:dyDescent="0.25">
      <c r="I64539" s="1"/>
      <c r="J64539" s="110"/>
    </row>
    <row r="64540" spans="9:10" x14ac:dyDescent="0.25">
      <c r="I64540" s="1"/>
      <c r="J64540" s="110"/>
    </row>
    <row r="64541" spans="9:10" x14ac:dyDescent="0.25">
      <c r="I64541" s="1"/>
      <c r="J64541" s="110"/>
    </row>
    <row r="64542" spans="9:10" x14ac:dyDescent="0.25">
      <c r="I64542" s="1"/>
      <c r="J64542" s="110"/>
    </row>
    <row r="64543" spans="9:10" x14ac:dyDescent="0.25">
      <c r="I64543" s="1"/>
      <c r="J64543" s="110"/>
    </row>
    <row r="64544" spans="9:10" x14ac:dyDescent="0.25">
      <c r="I64544" s="1"/>
      <c r="J64544" s="110"/>
    </row>
    <row r="64545" spans="9:10" x14ac:dyDescent="0.25">
      <c r="I64545" s="1"/>
      <c r="J64545" s="110"/>
    </row>
    <row r="64546" spans="9:10" x14ac:dyDescent="0.25">
      <c r="I64546" s="1"/>
      <c r="J64546" s="110"/>
    </row>
    <row r="64547" spans="9:10" x14ac:dyDescent="0.25">
      <c r="I64547" s="1"/>
      <c r="J64547" s="110"/>
    </row>
    <row r="64548" spans="9:10" x14ac:dyDescent="0.25">
      <c r="I64548" s="1"/>
      <c r="J64548" s="110"/>
    </row>
    <row r="64549" spans="9:10" x14ac:dyDescent="0.25">
      <c r="I64549" s="1"/>
      <c r="J64549" s="110"/>
    </row>
    <row r="64550" spans="9:10" x14ac:dyDescent="0.25">
      <c r="I64550" s="1"/>
      <c r="J64550" s="110"/>
    </row>
    <row r="64551" spans="9:10" x14ac:dyDescent="0.25">
      <c r="I64551" s="1"/>
      <c r="J64551" s="110"/>
    </row>
    <row r="64552" spans="9:10" x14ac:dyDescent="0.25">
      <c r="I64552" s="1"/>
      <c r="J64552" s="110"/>
    </row>
    <row r="64553" spans="9:10" x14ac:dyDescent="0.25">
      <c r="I64553" s="1"/>
      <c r="J64553" s="110"/>
    </row>
    <row r="64554" spans="9:10" x14ac:dyDescent="0.25">
      <c r="I64554" s="1"/>
      <c r="J64554" s="110"/>
    </row>
    <row r="64555" spans="9:10" x14ac:dyDescent="0.25">
      <c r="I64555" s="1"/>
      <c r="J64555" s="110"/>
    </row>
    <row r="64556" spans="9:10" x14ac:dyDescent="0.25">
      <c r="I64556" s="1"/>
      <c r="J64556" s="110"/>
    </row>
    <row r="64557" spans="9:10" x14ac:dyDescent="0.25">
      <c r="I64557" s="1"/>
      <c r="J64557" s="110"/>
    </row>
    <row r="64558" spans="9:10" x14ac:dyDescent="0.25">
      <c r="I64558" s="1"/>
      <c r="J64558" s="110"/>
    </row>
    <row r="64559" spans="9:10" x14ac:dyDescent="0.25">
      <c r="I64559" s="1"/>
      <c r="J64559" s="110"/>
    </row>
    <row r="64560" spans="9:10" x14ac:dyDescent="0.25">
      <c r="I64560" s="1"/>
      <c r="J64560" s="110"/>
    </row>
    <row r="64561" spans="9:10" x14ac:dyDescent="0.25">
      <c r="I64561" s="1"/>
      <c r="J64561" s="110"/>
    </row>
    <row r="64562" spans="9:10" x14ac:dyDescent="0.25">
      <c r="I64562" s="1"/>
      <c r="J64562" s="110"/>
    </row>
    <row r="64563" spans="9:10" x14ac:dyDescent="0.25">
      <c r="I64563" s="1"/>
      <c r="J64563" s="110"/>
    </row>
    <row r="64564" spans="9:10" x14ac:dyDescent="0.25">
      <c r="I64564" s="1"/>
      <c r="J64564" s="110"/>
    </row>
    <row r="64565" spans="9:10" x14ac:dyDescent="0.25">
      <c r="I64565" s="1"/>
      <c r="J64565" s="110"/>
    </row>
    <row r="64566" spans="9:10" x14ac:dyDescent="0.25">
      <c r="I64566" s="1"/>
      <c r="J64566" s="110"/>
    </row>
    <row r="64567" spans="9:10" x14ac:dyDescent="0.25">
      <c r="I64567" s="1"/>
      <c r="J64567" s="110"/>
    </row>
    <row r="64568" spans="9:10" x14ac:dyDescent="0.25">
      <c r="I64568" s="1"/>
      <c r="J64568" s="110"/>
    </row>
    <row r="64569" spans="9:10" x14ac:dyDescent="0.25">
      <c r="I64569" s="1"/>
      <c r="J64569" s="110"/>
    </row>
    <row r="64570" spans="9:10" x14ac:dyDescent="0.25">
      <c r="I64570" s="1"/>
      <c r="J64570" s="110"/>
    </row>
    <row r="64571" spans="9:10" x14ac:dyDescent="0.25">
      <c r="I64571" s="1"/>
      <c r="J64571" s="110"/>
    </row>
    <row r="64572" spans="9:10" x14ac:dyDescent="0.25">
      <c r="I64572" s="1"/>
      <c r="J64572" s="110"/>
    </row>
    <row r="64573" spans="9:10" x14ac:dyDescent="0.25">
      <c r="I64573" s="1"/>
      <c r="J64573" s="110"/>
    </row>
    <row r="64574" spans="9:10" x14ac:dyDescent="0.25">
      <c r="I64574" s="1"/>
      <c r="J64574" s="110"/>
    </row>
    <row r="64575" spans="9:10" x14ac:dyDescent="0.25">
      <c r="I64575" s="1"/>
      <c r="J64575" s="110"/>
    </row>
    <row r="64576" spans="9:10" x14ac:dyDescent="0.25">
      <c r="I64576" s="1"/>
      <c r="J64576" s="110"/>
    </row>
    <row r="64577" spans="9:10" x14ac:dyDescent="0.25">
      <c r="I64577" s="1"/>
      <c r="J64577" s="110"/>
    </row>
    <row r="64578" spans="9:10" x14ac:dyDescent="0.25">
      <c r="I64578" s="1"/>
      <c r="J64578" s="110"/>
    </row>
    <row r="64579" spans="9:10" x14ac:dyDescent="0.25">
      <c r="I64579" s="1"/>
      <c r="J64579" s="110"/>
    </row>
    <row r="64580" spans="9:10" x14ac:dyDescent="0.25">
      <c r="I64580" s="1"/>
      <c r="J64580" s="110"/>
    </row>
    <row r="64581" spans="9:10" x14ac:dyDescent="0.25">
      <c r="I64581" s="1"/>
      <c r="J64581" s="110"/>
    </row>
    <row r="64582" spans="9:10" x14ac:dyDescent="0.25">
      <c r="I64582" s="1"/>
      <c r="J64582" s="110"/>
    </row>
    <row r="64583" spans="9:10" x14ac:dyDescent="0.25">
      <c r="I64583" s="1"/>
      <c r="J64583" s="110"/>
    </row>
    <row r="64584" spans="9:10" x14ac:dyDescent="0.25">
      <c r="I64584" s="1"/>
      <c r="J64584" s="110"/>
    </row>
    <row r="64585" spans="9:10" x14ac:dyDescent="0.25">
      <c r="I64585" s="1"/>
      <c r="J64585" s="110"/>
    </row>
    <row r="64586" spans="9:10" x14ac:dyDescent="0.25">
      <c r="I64586" s="1"/>
      <c r="J64586" s="110"/>
    </row>
    <row r="64587" spans="9:10" x14ac:dyDescent="0.25">
      <c r="I64587" s="1"/>
      <c r="J64587" s="110"/>
    </row>
    <row r="64588" spans="9:10" x14ac:dyDescent="0.25">
      <c r="I64588" s="1"/>
      <c r="J64588" s="110"/>
    </row>
    <row r="64589" spans="9:10" x14ac:dyDescent="0.25">
      <c r="I64589" s="1"/>
      <c r="J64589" s="110"/>
    </row>
    <row r="64590" spans="9:10" x14ac:dyDescent="0.25">
      <c r="I64590" s="1"/>
      <c r="J64590" s="110"/>
    </row>
    <row r="64591" spans="9:10" x14ac:dyDescent="0.25">
      <c r="I64591" s="1"/>
      <c r="J64591" s="110"/>
    </row>
    <row r="64592" spans="9:10" x14ac:dyDescent="0.25">
      <c r="I64592" s="1"/>
      <c r="J64592" s="110"/>
    </row>
    <row r="64593" spans="9:10" x14ac:dyDescent="0.25">
      <c r="I64593" s="1"/>
      <c r="J64593" s="110"/>
    </row>
    <row r="64594" spans="9:10" x14ac:dyDescent="0.25">
      <c r="I64594" s="1"/>
      <c r="J64594" s="110"/>
    </row>
    <row r="64595" spans="9:10" x14ac:dyDescent="0.25">
      <c r="I64595" s="1"/>
      <c r="J64595" s="110"/>
    </row>
    <row r="64596" spans="9:10" x14ac:dyDescent="0.25">
      <c r="I64596" s="1"/>
      <c r="J64596" s="110"/>
    </row>
    <row r="64597" spans="9:10" x14ac:dyDescent="0.25">
      <c r="I64597" s="1"/>
      <c r="J64597" s="110"/>
    </row>
    <row r="64598" spans="9:10" x14ac:dyDescent="0.25">
      <c r="I64598" s="1"/>
      <c r="J64598" s="110"/>
    </row>
    <row r="64599" spans="9:10" x14ac:dyDescent="0.25">
      <c r="I64599" s="1"/>
      <c r="J64599" s="110"/>
    </row>
    <row r="64600" spans="9:10" x14ac:dyDescent="0.25">
      <c r="I64600" s="1"/>
      <c r="J64600" s="110"/>
    </row>
    <row r="64601" spans="9:10" x14ac:dyDescent="0.25">
      <c r="I64601" s="1"/>
      <c r="J64601" s="110"/>
    </row>
    <row r="64602" spans="9:10" x14ac:dyDescent="0.25">
      <c r="I64602" s="1"/>
      <c r="J64602" s="110"/>
    </row>
    <row r="64603" spans="9:10" x14ac:dyDescent="0.25">
      <c r="I64603" s="1"/>
      <c r="J64603" s="110"/>
    </row>
    <row r="64604" spans="9:10" x14ac:dyDescent="0.25">
      <c r="I64604" s="1"/>
      <c r="J64604" s="110"/>
    </row>
    <row r="64605" spans="9:10" x14ac:dyDescent="0.25">
      <c r="I64605" s="1"/>
      <c r="J64605" s="110"/>
    </row>
    <row r="64606" spans="9:10" x14ac:dyDescent="0.25">
      <c r="I64606" s="1"/>
      <c r="J64606" s="110"/>
    </row>
    <row r="64607" spans="9:10" x14ac:dyDescent="0.25">
      <c r="I64607" s="1"/>
      <c r="J64607" s="110"/>
    </row>
    <row r="64608" spans="9:10" x14ac:dyDescent="0.25">
      <c r="I64608" s="1"/>
      <c r="J64608" s="110"/>
    </row>
    <row r="64609" spans="9:10" x14ac:dyDescent="0.25">
      <c r="I64609" s="1"/>
      <c r="J64609" s="110"/>
    </row>
    <row r="64610" spans="9:10" x14ac:dyDescent="0.25">
      <c r="I64610" s="1"/>
      <c r="J64610" s="110"/>
    </row>
    <row r="64611" spans="9:10" x14ac:dyDescent="0.25">
      <c r="I64611" s="1"/>
      <c r="J64611" s="110"/>
    </row>
    <row r="64612" spans="9:10" x14ac:dyDescent="0.25">
      <c r="I64612" s="1"/>
      <c r="J64612" s="110"/>
    </row>
    <row r="64613" spans="9:10" x14ac:dyDescent="0.25">
      <c r="I64613" s="1"/>
      <c r="J64613" s="110"/>
    </row>
    <row r="64614" spans="9:10" x14ac:dyDescent="0.25">
      <c r="I64614" s="1"/>
      <c r="J64614" s="110"/>
    </row>
    <row r="64615" spans="9:10" x14ac:dyDescent="0.25">
      <c r="I64615" s="1"/>
      <c r="J64615" s="110"/>
    </row>
    <row r="64616" spans="9:10" x14ac:dyDescent="0.25">
      <c r="I64616" s="1"/>
      <c r="J64616" s="110"/>
    </row>
    <row r="64617" spans="9:10" x14ac:dyDescent="0.25">
      <c r="I64617" s="1"/>
      <c r="J64617" s="110"/>
    </row>
    <row r="64618" spans="9:10" x14ac:dyDescent="0.25">
      <c r="I64618" s="1"/>
      <c r="J64618" s="110"/>
    </row>
    <row r="64619" spans="9:10" x14ac:dyDescent="0.25">
      <c r="I64619" s="1"/>
      <c r="J64619" s="110"/>
    </row>
    <row r="64620" spans="9:10" x14ac:dyDescent="0.25">
      <c r="I64620" s="1"/>
      <c r="J64620" s="110"/>
    </row>
    <row r="64621" spans="9:10" x14ac:dyDescent="0.25">
      <c r="I64621" s="1"/>
      <c r="J64621" s="110"/>
    </row>
    <row r="64622" spans="9:10" x14ac:dyDescent="0.25">
      <c r="I64622" s="1"/>
      <c r="J64622" s="110"/>
    </row>
    <row r="64623" spans="9:10" x14ac:dyDescent="0.25">
      <c r="I64623" s="1"/>
      <c r="J64623" s="110"/>
    </row>
    <row r="64624" spans="9:10" x14ac:dyDescent="0.25">
      <c r="I64624" s="1"/>
      <c r="J64624" s="110"/>
    </row>
    <row r="64625" spans="9:10" x14ac:dyDescent="0.25">
      <c r="I64625" s="1"/>
      <c r="J64625" s="110"/>
    </row>
    <row r="64626" spans="9:10" x14ac:dyDescent="0.25">
      <c r="I64626" s="1"/>
      <c r="J64626" s="110"/>
    </row>
    <row r="64627" spans="9:10" x14ac:dyDescent="0.25">
      <c r="I64627" s="1"/>
      <c r="J64627" s="110"/>
    </row>
    <row r="64628" spans="9:10" x14ac:dyDescent="0.25">
      <c r="I64628" s="1"/>
      <c r="J64628" s="110"/>
    </row>
    <row r="64629" spans="9:10" x14ac:dyDescent="0.25">
      <c r="I64629" s="1"/>
      <c r="J64629" s="110"/>
    </row>
    <row r="64630" spans="9:10" x14ac:dyDescent="0.25">
      <c r="I64630" s="1"/>
      <c r="J64630" s="110"/>
    </row>
    <row r="64631" spans="9:10" x14ac:dyDescent="0.25">
      <c r="I64631" s="1"/>
      <c r="J64631" s="110"/>
    </row>
    <row r="64632" spans="9:10" x14ac:dyDescent="0.25">
      <c r="I64632" s="1"/>
      <c r="J64632" s="110"/>
    </row>
    <row r="64633" spans="9:10" x14ac:dyDescent="0.25">
      <c r="I64633" s="1"/>
      <c r="J64633" s="110"/>
    </row>
    <row r="64634" spans="9:10" x14ac:dyDescent="0.25">
      <c r="I64634" s="1"/>
      <c r="J64634" s="110"/>
    </row>
    <row r="64635" spans="9:10" x14ac:dyDescent="0.25">
      <c r="I64635" s="1"/>
      <c r="J64635" s="110"/>
    </row>
    <row r="64636" spans="9:10" x14ac:dyDescent="0.25">
      <c r="I64636" s="1"/>
      <c r="J64636" s="110"/>
    </row>
    <row r="64637" spans="9:10" x14ac:dyDescent="0.25">
      <c r="I64637" s="1"/>
      <c r="J64637" s="110"/>
    </row>
    <row r="64638" spans="9:10" x14ac:dyDescent="0.25">
      <c r="I64638" s="1"/>
      <c r="J64638" s="110"/>
    </row>
    <row r="64639" spans="9:10" x14ac:dyDescent="0.25">
      <c r="I64639" s="1"/>
      <c r="J64639" s="110"/>
    </row>
    <row r="64640" spans="9:10" x14ac:dyDescent="0.25">
      <c r="I64640" s="1"/>
      <c r="J64640" s="110"/>
    </row>
    <row r="64641" spans="9:10" x14ac:dyDescent="0.25">
      <c r="I64641" s="1"/>
      <c r="J64641" s="110"/>
    </row>
    <row r="64642" spans="9:10" x14ac:dyDescent="0.25">
      <c r="I64642" s="1"/>
      <c r="J64642" s="110"/>
    </row>
    <row r="64643" spans="9:10" x14ac:dyDescent="0.25">
      <c r="I64643" s="1"/>
      <c r="J64643" s="110"/>
    </row>
    <row r="64644" spans="9:10" x14ac:dyDescent="0.25">
      <c r="I64644" s="1"/>
      <c r="J64644" s="110"/>
    </row>
    <row r="64645" spans="9:10" x14ac:dyDescent="0.25">
      <c r="I64645" s="1"/>
      <c r="J64645" s="110"/>
    </row>
    <row r="64646" spans="9:10" x14ac:dyDescent="0.25">
      <c r="I64646" s="1"/>
      <c r="J64646" s="110"/>
    </row>
    <row r="64647" spans="9:10" x14ac:dyDescent="0.25">
      <c r="I64647" s="1"/>
      <c r="J64647" s="110"/>
    </row>
    <row r="64648" spans="9:10" x14ac:dyDescent="0.25">
      <c r="I64648" s="1"/>
      <c r="J64648" s="110"/>
    </row>
    <row r="64649" spans="9:10" x14ac:dyDescent="0.25">
      <c r="I64649" s="1"/>
      <c r="J64649" s="110"/>
    </row>
    <row r="64650" spans="9:10" x14ac:dyDescent="0.25">
      <c r="I64650" s="1"/>
      <c r="J64650" s="110"/>
    </row>
    <row r="64651" spans="9:10" x14ac:dyDescent="0.25">
      <c r="I64651" s="1"/>
      <c r="J64651" s="110"/>
    </row>
    <row r="64652" spans="9:10" x14ac:dyDescent="0.25">
      <c r="I64652" s="1"/>
      <c r="J64652" s="110"/>
    </row>
    <row r="64653" spans="9:10" x14ac:dyDescent="0.25">
      <c r="I64653" s="1"/>
      <c r="J64653" s="110"/>
    </row>
    <row r="64654" spans="9:10" x14ac:dyDescent="0.25">
      <c r="I64654" s="1"/>
      <c r="J64654" s="110"/>
    </row>
    <row r="64655" spans="9:10" x14ac:dyDescent="0.25">
      <c r="I64655" s="1"/>
      <c r="J64655" s="110"/>
    </row>
    <row r="64656" spans="9:10" x14ac:dyDescent="0.25">
      <c r="I64656" s="1"/>
      <c r="J64656" s="110"/>
    </row>
    <row r="64657" spans="9:10" x14ac:dyDescent="0.25">
      <c r="I64657" s="1"/>
      <c r="J64657" s="110"/>
    </row>
    <row r="64658" spans="9:10" x14ac:dyDescent="0.25">
      <c r="I64658" s="1"/>
      <c r="J64658" s="110"/>
    </row>
    <row r="64659" spans="9:10" x14ac:dyDescent="0.25">
      <c r="I64659" s="1"/>
      <c r="J64659" s="110"/>
    </row>
    <row r="64660" spans="9:10" x14ac:dyDescent="0.25">
      <c r="I64660" s="1"/>
      <c r="J64660" s="110"/>
    </row>
    <row r="64661" spans="9:10" x14ac:dyDescent="0.25">
      <c r="I64661" s="1"/>
      <c r="J64661" s="110"/>
    </row>
    <row r="64662" spans="9:10" x14ac:dyDescent="0.25">
      <c r="I64662" s="1"/>
      <c r="J64662" s="110"/>
    </row>
    <row r="64663" spans="9:10" x14ac:dyDescent="0.25">
      <c r="I64663" s="1"/>
      <c r="J64663" s="110"/>
    </row>
    <row r="64664" spans="9:10" x14ac:dyDescent="0.25">
      <c r="I64664" s="1"/>
      <c r="J64664" s="110"/>
    </row>
    <row r="64665" spans="9:10" x14ac:dyDescent="0.25">
      <c r="I64665" s="1"/>
      <c r="J64665" s="110"/>
    </row>
    <row r="64666" spans="9:10" x14ac:dyDescent="0.25">
      <c r="I64666" s="1"/>
      <c r="J64666" s="110"/>
    </row>
    <row r="64667" spans="9:10" x14ac:dyDescent="0.25">
      <c r="I64667" s="1"/>
      <c r="J64667" s="110"/>
    </row>
    <row r="64668" spans="9:10" x14ac:dyDescent="0.25">
      <c r="I64668" s="1"/>
      <c r="J64668" s="110"/>
    </row>
    <row r="64669" spans="9:10" x14ac:dyDescent="0.25">
      <c r="I64669" s="1"/>
      <c r="J64669" s="110"/>
    </row>
    <row r="64670" spans="9:10" x14ac:dyDescent="0.25">
      <c r="I64670" s="1"/>
      <c r="J64670" s="110"/>
    </row>
    <row r="64671" spans="9:10" x14ac:dyDescent="0.25">
      <c r="I64671" s="1"/>
      <c r="J64671" s="110"/>
    </row>
    <row r="64672" spans="9:10" x14ac:dyDescent="0.25">
      <c r="I64672" s="1"/>
      <c r="J64672" s="110"/>
    </row>
    <row r="64673" spans="9:10" x14ac:dyDescent="0.25">
      <c r="I64673" s="1"/>
      <c r="J64673" s="110"/>
    </row>
    <row r="64674" spans="9:10" x14ac:dyDescent="0.25">
      <c r="I64674" s="1"/>
      <c r="J64674" s="110"/>
    </row>
    <row r="64675" spans="9:10" x14ac:dyDescent="0.25">
      <c r="I64675" s="1"/>
      <c r="J64675" s="110"/>
    </row>
    <row r="64676" spans="9:10" x14ac:dyDescent="0.25">
      <c r="I64676" s="1"/>
      <c r="J64676" s="110"/>
    </row>
    <row r="64677" spans="9:10" x14ac:dyDescent="0.25">
      <c r="I64677" s="1"/>
      <c r="J64677" s="110"/>
    </row>
    <row r="64678" spans="9:10" x14ac:dyDescent="0.25">
      <c r="I64678" s="1"/>
      <c r="J64678" s="110"/>
    </row>
    <row r="64679" spans="9:10" x14ac:dyDescent="0.25">
      <c r="I64679" s="1"/>
      <c r="J64679" s="110"/>
    </row>
    <row r="64680" spans="9:10" x14ac:dyDescent="0.25">
      <c r="I64680" s="1"/>
      <c r="J64680" s="110"/>
    </row>
    <row r="64681" spans="9:10" x14ac:dyDescent="0.25">
      <c r="I64681" s="1"/>
      <c r="J64681" s="110"/>
    </row>
    <row r="64682" spans="9:10" x14ac:dyDescent="0.25">
      <c r="I64682" s="1"/>
      <c r="J64682" s="110"/>
    </row>
    <row r="64683" spans="9:10" x14ac:dyDescent="0.25">
      <c r="I64683" s="1"/>
      <c r="J64683" s="110"/>
    </row>
    <row r="64684" spans="9:10" x14ac:dyDescent="0.25">
      <c r="I64684" s="1"/>
      <c r="J64684" s="110"/>
    </row>
    <row r="64685" spans="9:10" x14ac:dyDescent="0.25">
      <c r="I64685" s="1"/>
      <c r="J64685" s="110"/>
    </row>
    <row r="64686" spans="9:10" x14ac:dyDescent="0.25">
      <c r="I64686" s="1"/>
      <c r="J64686" s="110"/>
    </row>
    <row r="64687" spans="9:10" x14ac:dyDescent="0.25">
      <c r="I64687" s="1"/>
      <c r="J64687" s="110"/>
    </row>
    <row r="64688" spans="9:10" x14ac:dyDescent="0.25">
      <c r="I64688" s="1"/>
      <c r="J64688" s="110"/>
    </row>
    <row r="64689" spans="9:10" x14ac:dyDescent="0.25">
      <c r="I64689" s="1"/>
      <c r="J64689" s="110"/>
    </row>
    <row r="64690" spans="9:10" x14ac:dyDescent="0.25">
      <c r="I64690" s="1"/>
      <c r="J64690" s="110"/>
    </row>
    <row r="64691" spans="9:10" x14ac:dyDescent="0.25">
      <c r="I64691" s="1"/>
      <c r="J64691" s="110"/>
    </row>
    <row r="64692" spans="9:10" x14ac:dyDescent="0.25">
      <c r="I64692" s="1"/>
      <c r="J64692" s="110"/>
    </row>
    <row r="64693" spans="9:10" x14ac:dyDescent="0.25">
      <c r="I64693" s="1"/>
      <c r="J64693" s="110"/>
    </row>
    <row r="64694" spans="9:10" x14ac:dyDescent="0.25">
      <c r="I64694" s="1"/>
      <c r="J64694" s="110"/>
    </row>
    <row r="64695" spans="9:10" x14ac:dyDescent="0.25">
      <c r="I64695" s="1"/>
      <c r="J64695" s="110"/>
    </row>
    <row r="64696" spans="9:10" x14ac:dyDescent="0.25">
      <c r="I64696" s="1"/>
      <c r="J64696" s="110"/>
    </row>
    <row r="64697" spans="9:10" x14ac:dyDescent="0.25">
      <c r="I64697" s="1"/>
      <c r="J64697" s="110"/>
    </row>
    <row r="64698" spans="9:10" x14ac:dyDescent="0.25">
      <c r="I64698" s="1"/>
      <c r="J64698" s="110"/>
    </row>
    <row r="64699" spans="9:10" x14ac:dyDescent="0.25">
      <c r="I64699" s="1"/>
      <c r="J64699" s="110"/>
    </row>
    <row r="64700" spans="9:10" x14ac:dyDescent="0.25">
      <c r="I64700" s="1"/>
      <c r="J64700" s="110"/>
    </row>
    <row r="64701" spans="9:10" x14ac:dyDescent="0.25">
      <c r="I64701" s="1"/>
      <c r="J64701" s="110"/>
    </row>
    <row r="64702" spans="9:10" x14ac:dyDescent="0.25">
      <c r="I64702" s="1"/>
      <c r="J64702" s="110"/>
    </row>
    <row r="64703" spans="9:10" x14ac:dyDescent="0.25">
      <c r="I64703" s="1"/>
      <c r="J64703" s="110"/>
    </row>
    <row r="64704" spans="9:10" x14ac:dyDescent="0.25">
      <c r="I64704" s="1"/>
      <c r="J64704" s="110"/>
    </row>
    <row r="64705" spans="9:10" x14ac:dyDescent="0.25">
      <c r="I64705" s="1"/>
      <c r="J64705" s="110"/>
    </row>
    <row r="64706" spans="9:10" x14ac:dyDescent="0.25">
      <c r="I64706" s="1"/>
      <c r="J64706" s="110"/>
    </row>
    <row r="64707" spans="9:10" x14ac:dyDescent="0.25">
      <c r="I64707" s="1"/>
      <c r="J64707" s="110"/>
    </row>
    <row r="64708" spans="9:10" x14ac:dyDescent="0.25">
      <c r="I64708" s="1"/>
      <c r="J64708" s="110"/>
    </row>
    <row r="64709" spans="9:10" x14ac:dyDescent="0.25">
      <c r="I64709" s="1"/>
      <c r="J64709" s="110"/>
    </row>
    <row r="64710" spans="9:10" x14ac:dyDescent="0.25">
      <c r="I64710" s="1"/>
      <c r="J64710" s="110"/>
    </row>
    <row r="64711" spans="9:10" x14ac:dyDescent="0.25">
      <c r="I64711" s="1"/>
      <c r="J64711" s="110"/>
    </row>
    <row r="64712" spans="9:10" x14ac:dyDescent="0.25">
      <c r="I64712" s="1"/>
      <c r="J64712" s="110"/>
    </row>
    <row r="64713" spans="9:10" x14ac:dyDescent="0.25">
      <c r="I64713" s="1"/>
      <c r="J64713" s="110"/>
    </row>
    <row r="64714" spans="9:10" x14ac:dyDescent="0.25">
      <c r="I64714" s="1"/>
      <c r="J64714" s="110"/>
    </row>
    <row r="64715" spans="9:10" x14ac:dyDescent="0.25">
      <c r="I64715" s="1"/>
      <c r="J64715" s="110"/>
    </row>
    <row r="64716" spans="9:10" x14ac:dyDescent="0.25">
      <c r="I64716" s="1"/>
      <c r="J64716" s="110"/>
    </row>
    <row r="64717" spans="9:10" x14ac:dyDescent="0.25">
      <c r="I64717" s="1"/>
      <c r="J64717" s="110"/>
    </row>
    <row r="64718" spans="9:10" x14ac:dyDescent="0.25">
      <c r="I64718" s="1"/>
      <c r="J64718" s="110"/>
    </row>
    <row r="64719" spans="9:10" x14ac:dyDescent="0.25">
      <c r="I64719" s="1"/>
      <c r="J64719" s="110"/>
    </row>
    <row r="64720" spans="9:10" x14ac:dyDescent="0.25">
      <c r="I64720" s="1"/>
      <c r="J64720" s="110"/>
    </row>
    <row r="64721" spans="9:10" x14ac:dyDescent="0.25">
      <c r="I64721" s="1"/>
      <c r="J64721" s="110"/>
    </row>
    <row r="64722" spans="9:10" x14ac:dyDescent="0.25">
      <c r="I64722" s="1"/>
      <c r="J64722" s="110"/>
    </row>
    <row r="64723" spans="9:10" x14ac:dyDescent="0.25">
      <c r="I64723" s="1"/>
      <c r="J64723" s="110"/>
    </row>
    <row r="64724" spans="9:10" x14ac:dyDescent="0.25">
      <c r="I64724" s="1"/>
      <c r="J64724" s="110"/>
    </row>
    <row r="64725" spans="9:10" x14ac:dyDescent="0.25">
      <c r="I64725" s="1"/>
      <c r="J64725" s="110"/>
    </row>
    <row r="64726" spans="9:10" x14ac:dyDescent="0.25">
      <c r="I64726" s="1"/>
      <c r="J64726" s="110"/>
    </row>
    <row r="64727" spans="9:10" x14ac:dyDescent="0.25">
      <c r="I64727" s="1"/>
      <c r="J64727" s="110"/>
    </row>
    <row r="64728" spans="9:10" x14ac:dyDescent="0.25">
      <c r="I64728" s="1"/>
      <c r="J64728" s="110"/>
    </row>
    <row r="64729" spans="9:10" x14ac:dyDescent="0.25">
      <c r="I64729" s="1"/>
      <c r="J64729" s="110"/>
    </row>
    <row r="64730" spans="9:10" x14ac:dyDescent="0.25">
      <c r="I64730" s="1"/>
      <c r="J64730" s="110"/>
    </row>
    <row r="64731" spans="9:10" x14ac:dyDescent="0.25">
      <c r="I64731" s="1"/>
      <c r="J64731" s="110"/>
    </row>
    <row r="64732" spans="9:10" x14ac:dyDescent="0.25">
      <c r="I64732" s="1"/>
      <c r="J64732" s="110"/>
    </row>
    <row r="64733" spans="9:10" x14ac:dyDescent="0.25">
      <c r="I64733" s="1"/>
      <c r="J64733" s="110"/>
    </row>
    <row r="64734" spans="9:10" x14ac:dyDescent="0.25">
      <c r="I64734" s="1"/>
      <c r="J64734" s="110"/>
    </row>
    <row r="64735" spans="9:10" x14ac:dyDescent="0.25">
      <c r="I64735" s="1"/>
      <c r="J64735" s="110"/>
    </row>
    <row r="64736" spans="9:10" x14ac:dyDescent="0.25">
      <c r="I64736" s="1"/>
      <c r="J64736" s="110"/>
    </row>
    <row r="64737" spans="9:10" x14ac:dyDescent="0.25">
      <c r="I64737" s="1"/>
      <c r="J64737" s="110"/>
    </row>
    <row r="64738" spans="9:10" x14ac:dyDescent="0.25">
      <c r="I64738" s="1"/>
      <c r="J64738" s="110"/>
    </row>
    <row r="64739" spans="9:10" x14ac:dyDescent="0.25">
      <c r="I64739" s="1"/>
      <c r="J64739" s="110"/>
    </row>
    <row r="64740" spans="9:10" x14ac:dyDescent="0.25">
      <c r="I64740" s="1"/>
      <c r="J64740" s="110"/>
    </row>
    <row r="64741" spans="9:10" x14ac:dyDescent="0.25">
      <c r="I64741" s="1"/>
      <c r="J64741" s="110"/>
    </row>
    <row r="64742" spans="9:10" x14ac:dyDescent="0.25">
      <c r="I64742" s="1"/>
      <c r="J64742" s="110"/>
    </row>
    <row r="64743" spans="9:10" x14ac:dyDescent="0.25">
      <c r="I64743" s="1"/>
      <c r="J64743" s="110"/>
    </row>
    <row r="64744" spans="9:10" x14ac:dyDescent="0.25">
      <c r="I64744" s="1"/>
      <c r="J64744" s="110"/>
    </row>
    <row r="64745" spans="9:10" x14ac:dyDescent="0.25">
      <c r="I64745" s="1"/>
      <c r="J64745" s="110"/>
    </row>
    <row r="64746" spans="9:10" x14ac:dyDescent="0.25">
      <c r="I64746" s="1"/>
      <c r="J64746" s="110"/>
    </row>
    <row r="64747" spans="9:10" x14ac:dyDescent="0.25">
      <c r="I64747" s="1"/>
      <c r="J64747" s="110"/>
    </row>
    <row r="64748" spans="9:10" x14ac:dyDescent="0.25">
      <c r="I64748" s="1"/>
      <c r="J64748" s="110"/>
    </row>
    <row r="64749" spans="9:10" x14ac:dyDescent="0.25">
      <c r="I64749" s="1"/>
      <c r="J64749" s="110"/>
    </row>
    <row r="64750" spans="9:10" x14ac:dyDescent="0.25">
      <c r="I64750" s="1"/>
      <c r="J64750" s="110"/>
    </row>
    <row r="64751" spans="9:10" x14ac:dyDescent="0.25">
      <c r="I64751" s="1"/>
      <c r="J64751" s="110"/>
    </row>
    <row r="64752" spans="9:10" x14ac:dyDescent="0.25">
      <c r="I64752" s="1"/>
      <c r="J64752" s="110"/>
    </row>
    <row r="64753" spans="9:10" x14ac:dyDescent="0.25">
      <c r="I64753" s="1"/>
      <c r="J64753" s="110"/>
    </row>
    <row r="64754" spans="9:10" x14ac:dyDescent="0.25">
      <c r="I64754" s="1"/>
      <c r="J64754" s="110"/>
    </row>
    <row r="64755" spans="9:10" x14ac:dyDescent="0.25">
      <c r="I64755" s="1"/>
      <c r="J64755" s="110"/>
    </row>
    <row r="64756" spans="9:10" x14ac:dyDescent="0.25">
      <c r="I64756" s="1"/>
      <c r="J64756" s="110"/>
    </row>
    <row r="64757" spans="9:10" x14ac:dyDescent="0.25">
      <c r="I64757" s="1"/>
      <c r="J64757" s="110"/>
    </row>
    <row r="64758" spans="9:10" x14ac:dyDescent="0.25">
      <c r="I64758" s="1"/>
      <c r="J64758" s="110"/>
    </row>
    <row r="64759" spans="9:10" x14ac:dyDescent="0.25">
      <c r="I64759" s="1"/>
      <c r="J64759" s="110"/>
    </row>
    <row r="64760" spans="9:10" x14ac:dyDescent="0.25">
      <c r="I64760" s="1"/>
      <c r="J64760" s="110"/>
    </row>
    <row r="64761" spans="9:10" x14ac:dyDescent="0.25">
      <c r="I64761" s="1"/>
      <c r="J64761" s="110"/>
    </row>
    <row r="64762" spans="9:10" x14ac:dyDescent="0.25">
      <c r="I64762" s="1"/>
      <c r="J64762" s="110"/>
    </row>
    <row r="64763" spans="9:10" x14ac:dyDescent="0.25">
      <c r="I64763" s="1"/>
      <c r="J64763" s="110"/>
    </row>
    <row r="64764" spans="9:10" x14ac:dyDescent="0.25">
      <c r="I64764" s="1"/>
      <c r="J64764" s="110"/>
    </row>
    <row r="64765" spans="9:10" x14ac:dyDescent="0.25">
      <c r="I64765" s="1"/>
      <c r="J64765" s="110"/>
    </row>
    <row r="64766" spans="9:10" x14ac:dyDescent="0.25">
      <c r="I64766" s="1"/>
      <c r="J64766" s="110"/>
    </row>
    <row r="64767" spans="9:10" x14ac:dyDescent="0.25">
      <c r="I64767" s="1"/>
      <c r="J64767" s="110"/>
    </row>
    <row r="64768" spans="9:10" x14ac:dyDescent="0.25">
      <c r="I64768" s="1"/>
      <c r="J64768" s="110"/>
    </row>
    <row r="64769" spans="9:10" x14ac:dyDescent="0.25">
      <c r="I64769" s="1"/>
      <c r="J64769" s="110"/>
    </row>
    <row r="64770" spans="9:10" x14ac:dyDescent="0.25">
      <c r="I64770" s="1"/>
      <c r="J64770" s="110"/>
    </row>
    <row r="64771" spans="9:10" x14ac:dyDescent="0.25">
      <c r="I64771" s="1"/>
      <c r="J64771" s="110"/>
    </row>
    <row r="64772" spans="9:10" x14ac:dyDescent="0.25">
      <c r="I64772" s="1"/>
      <c r="J64772" s="110"/>
    </row>
    <row r="64773" spans="9:10" x14ac:dyDescent="0.25">
      <c r="I64773" s="1"/>
      <c r="J64773" s="110"/>
    </row>
    <row r="64774" spans="9:10" x14ac:dyDescent="0.25">
      <c r="I64774" s="1"/>
      <c r="J64774" s="110"/>
    </row>
    <row r="64775" spans="9:10" x14ac:dyDescent="0.25">
      <c r="I64775" s="1"/>
      <c r="J64775" s="110"/>
    </row>
    <row r="64776" spans="9:10" x14ac:dyDescent="0.25">
      <c r="I64776" s="1"/>
      <c r="J64776" s="110"/>
    </row>
    <row r="64777" spans="9:10" x14ac:dyDescent="0.25">
      <c r="I64777" s="1"/>
      <c r="J64777" s="110"/>
    </row>
    <row r="64778" spans="9:10" x14ac:dyDescent="0.25">
      <c r="I64778" s="1"/>
      <c r="J64778" s="110"/>
    </row>
    <row r="64779" spans="9:10" x14ac:dyDescent="0.25">
      <c r="I64779" s="1"/>
      <c r="J64779" s="110"/>
    </row>
    <row r="64780" spans="9:10" x14ac:dyDescent="0.25">
      <c r="I64780" s="1"/>
      <c r="J64780" s="110"/>
    </row>
    <row r="64781" spans="9:10" x14ac:dyDescent="0.25">
      <c r="I64781" s="1"/>
      <c r="J64781" s="110"/>
    </row>
    <row r="64782" spans="9:10" x14ac:dyDescent="0.25">
      <c r="I64782" s="1"/>
      <c r="J64782" s="110"/>
    </row>
    <row r="64783" spans="9:10" x14ac:dyDescent="0.25">
      <c r="I64783" s="1"/>
      <c r="J64783" s="110"/>
    </row>
    <row r="64784" spans="9:10" x14ac:dyDescent="0.25">
      <c r="I64784" s="1"/>
      <c r="J64784" s="110"/>
    </row>
    <row r="64785" spans="9:10" x14ac:dyDescent="0.25">
      <c r="I64785" s="1"/>
      <c r="J64785" s="110"/>
    </row>
    <row r="64786" spans="9:10" x14ac:dyDescent="0.25">
      <c r="I64786" s="1"/>
      <c r="J64786" s="110"/>
    </row>
    <row r="64787" spans="9:10" x14ac:dyDescent="0.25">
      <c r="I64787" s="1"/>
      <c r="J64787" s="110"/>
    </row>
    <row r="64788" spans="9:10" x14ac:dyDescent="0.25">
      <c r="I64788" s="1"/>
      <c r="J64788" s="110"/>
    </row>
    <row r="64789" spans="9:10" x14ac:dyDescent="0.25">
      <c r="I64789" s="1"/>
      <c r="J64789" s="110"/>
    </row>
    <row r="64790" spans="9:10" x14ac:dyDescent="0.25">
      <c r="I64790" s="1"/>
      <c r="J64790" s="110"/>
    </row>
    <row r="64791" spans="9:10" x14ac:dyDescent="0.25">
      <c r="I64791" s="1"/>
      <c r="J64791" s="110"/>
    </row>
    <row r="64792" spans="9:10" x14ac:dyDescent="0.25">
      <c r="I64792" s="1"/>
      <c r="J64792" s="110"/>
    </row>
    <row r="64793" spans="9:10" x14ac:dyDescent="0.25">
      <c r="I64793" s="1"/>
      <c r="J64793" s="110"/>
    </row>
    <row r="64794" spans="9:10" x14ac:dyDescent="0.25">
      <c r="I64794" s="1"/>
      <c r="J64794" s="110"/>
    </row>
    <row r="64795" spans="9:10" x14ac:dyDescent="0.25">
      <c r="I64795" s="1"/>
      <c r="J64795" s="110"/>
    </row>
    <row r="64796" spans="9:10" x14ac:dyDescent="0.25">
      <c r="I64796" s="1"/>
      <c r="J64796" s="110"/>
    </row>
    <row r="64797" spans="9:10" x14ac:dyDescent="0.25">
      <c r="I64797" s="1"/>
      <c r="J64797" s="110"/>
    </row>
    <row r="64798" spans="9:10" x14ac:dyDescent="0.25">
      <c r="I64798" s="1"/>
      <c r="J64798" s="110"/>
    </row>
    <row r="64799" spans="9:10" x14ac:dyDescent="0.25">
      <c r="I64799" s="1"/>
      <c r="J64799" s="110"/>
    </row>
    <row r="64800" spans="9:10" x14ac:dyDescent="0.25">
      <c r="I64800" s="1"/>
      <c r="J64800" s="110"/>
    </row>
    <row r="64801" spans="9:10" x14ac:dyDescent="0.25">
      <c r="I64801" s="1"/>
      <c r="J64801" s="110"/>
    </row>
    <row r="64802" spans="9:10" x14ac:dyDescent="0.25">
      <c r="I64802" s="1"/>
      <c r="J64802" s="110"/>
    </row>
    <row r="64803" spans="9:10" x14ac:dyDescent="0.25">
      <c r="I64803" s="1"/>
      <c r="J64803" s="110"/>
    </row>
    <row r="64804" spans="9:10" x14ac:dyDescent="0.25">
      <c r="I64804" s="1"/>
      <c r="J64804" s="110"/>
    </row>
    <row r="64805" spans="9:10" x14ac:dyDescent="0.25">
      <c r="I64805" s="1"/>
      <c r="J64805" s="110"/>
    </row>
    <row r="64806" spans="9:10" x14ac:dyDescent="0.25">
      <c r="I64806" s="1"/>
      <c r="J64806" s="110"/>
    </row>
    <row r="64807" spans="9:10" x14ac:dyDescent="0.25">
      <c r="I64807" s="1"/>
      <c r="J64807" s="110"/>
    </row>
    <row r="64808" spans="9:10" x14ac:dyDescent="0.25">
      <c r="I64808" s="1"/>
      <c r="J64808" s="110"/>
    </row>
    <row r="64809" spans="9:10" x14ac:dyDescent="0.25">
      <c r="I64809" s="1"/>
      <c r="J64809" s="110"/>
    </row>
    <row r="64810" spans="9:10" x14ac:dyDescent="0.25">
      <c r="I64810" s="1"/>
      <c r="J64810" s="110"/>
    </row>
    <row r="64811" spans="9:10" x14ac:dyDescent="0.25">
      <c r="I64811" s="1"/>
      <c r="J64811" s="110"/>
    </row>
    <row r="64812" spans="9:10" x14ac:dyDescent="0.25">
      <c r="I64812" s="1"/>
      <c r="J64812" s="110"/>
    </row>
    <row r="64813" spans="9:10" x14ac:dyDescent="0.25">
      <c r="I64813" s="1"/>
      <c r="J64813" s="110"/>
    </row>
    <row r="64814" spans="9:10" x14ac:dyDescent="0.25">
      <c r="I64814" s="1"/>
      <c r="J64814" s="110"/>
    </row>
    <row r="64815" spans="9:10" x14ac:dyDescent="0.25">
      <c r="I64815" s="1"/>
      <c r="J64815" s="110"/>
    </row>
    <row r="64816" spans="9:10" x14ac:dyDescent="0.25">
      <c r="I64816" s="1"/>
      <c r="J64816" s="110"/>
    </row>
    <row r="64817" spans="9:10" x14ac:dyDescent="0.25">
      <c r="I64817" s="1"/>
      <c r="J64817" s="110"/>
    </row>
    <row r="64818" spans="9:10" x14ac:dyDescent="0.25">
      <c r="I64818" s="1"/>
      <c r="J64818" s="110"/>
    </row>
    <row r="64819" spans="9:10" x14ac:dyDescent="0.25">
      <c r="I64819" s="1"/>
      <c r="J64819" s="110"/>
    </row>
    <row r="64820" spans="9:10" x14ac:dyDescent="0.25">
      <c r="I64820" s="1"/>
      <c r="J64820" s="110"/>
    </row>
    <row r="64821" spans="9:10" x14ac:dyDescent="0.25">
      <c r="I64821" s="1"/>
      <c r="J64821" s="110"/>
    </row>
    <row r="64822" spans="9:10" x14ac:dyDescent="0.25">
      <c r="I64822" s="1"/>
      <c r="J64822" s="110"/>
    </row>
    <row r="64823" spans="9:10" x14ac:dyDescent="0.25">
      <c r="I64823" s="1"/>
      <c r="J64823" s="110"/>
    </row>
    <row r="64824" spans="9:10" x14ac:dyDescent="0.25">
      <c r="I64824" s="1"/>
      <c r="J64824" s="110"/>
    </row>
    <row r="64825" spans="9:10" x14ac:dyDescent="0.25">
      <c r="I64825" s="1"/>
      <c r="J64825" s="110"/>
    </row>
    <row r="64826" spans="9:10" x14ac:dyDescent="0.25">
      <c r="I64826" s="1"/>
      <c r="J64826" s="110"/>
    </row>
    <row r="64827" spans="9:10" x14ac:dyDescent="0.25">
      <c r="I64827" s="1"/>
      <c r="J64827" s="110"/>
    </row>
    <row r="64828" spans="9:10" x14ac:dyDescent="0.25">
      <c r="I64828" s="1"/>
      <c r="J64828" s="110"/>
    </row>
    <row r="64829" spans="9:10" x14ac:dyDescent="0.25">
      <c r="I64829" s="1"/>
      <c r="J64829" s="110"/>
    </row>
    <row r="64830" spans="9:10" x14ac:dyDescent="0.25">
      <c r="I64830" s="1"/>
      <c r="J64830" s="110"/>
    </row>
    <row r="64831" spans="9:10" x14ac:dyDescent="0.25">
      <c r="I64831" s="1"/>
      <c r="J64831" s="110"/>
    </row>
    <row r="64832" spans="9:10" x14ac:dyDescent="0.25">
      <c r="I64832" s="1"/>
      <c r="J64832" s="110"/>
    </row>
    <row r="64833" spans="9:10" x14ac:dyDescent="0.25">
      <c r="I64833" s="1"/>
      <c r="J64833" s="110"/>
    </row>
    <row r="64834" spans="9:10" x14ac:dyDescent="0.25">
      <c r="I64834" s="1"/>
      <c r="J64834" s="110"/>
    </row>
    <row r="64835" spans="9:10" x14ac:dyDescent="0.25">
      <c r="I64835" s="1"/>
      <c r="J64835" s="110"/>
    </row>
    <row r="64836" spans="9:10" x14ac:dyDescent="0.25">
      <c r="I64836" s="1"/>
      <c r="J64836" s="110"/>
    </row>
    <row r="64837" spans="9:10" x14ac:dyDescent="0.25">
      <c r="I64837" s="1"/>
      <c r="J64837" s="110"/>
    </row>
    <row r="64838" spans="9:10" x14ac:dyDescent="0.25">
      <c r="I64838" s="1"/>
      <c r="J64838" s="110"/>
    </row>
    <row r="64839" spans="9:10" x14ac:dyDescent="0.25">
      <c r="I64839" s="1"/>
      <c r="J64839" s="110"/>
    </row>
    <row r="64840" spans="9:10" x14ac:dyDescent="0.25">
      <c r="I64840" s="1"/>
      <c r="J64840" s="110"/>
    </row>
    <row r="64841" spans="9:10" x14ac:dyDescent="0.25">
      <c r="I64841" s="1"/>
      <c r="J64841" s="110"/>
    </row>
    <row r="64842" spans="9:10" x14ac:dyDescent="0.25">
      <c r="I64842" s="1"/>
      <c r="J64842" s="110"/>
    </row>
    <row r="64843" spans="9:10" x14ac:dyDescent="0.25">
      <c r="I64843" s="1"/>
      <c r="J64843" s="110"/>
    </row>
    <row r="64844" spans="9:10" x14ac:dyDescent="0.25">
      <c r="I64844" s="1"/>
      <c r="J64844" s="110"/>
    </row>
    <row r="64845" spans="9:10" x14ac:dyDescent="0.25">
      <c r="I64845" s="1"/>
      <c r="J64845" s="110"/>
    </row>
    <row r="64846" spans="9:10" x14ac:dyDescent="0.25">
      <c r="I64846" s="1"/>
      <c r="J64846" s="110"/>
    </row>
    <row r="64847" spans="9:10" x14ac:dyDescent="0.25">
      <c r="I64847" s="1"/>
      <c r="J64847" s="110"/>
    </row>
    <row r="64848" spans="9:10" x14ac:dyDescent="0.25">
      <c r="I64848" s="1"/>
      <c r="J64848" s="110"/>
    </row>
    <row r="64849" spans="9:10" x14ac:dyDescent="0.25">
      <c r="I64849" s="1"/>
      <c r="J64849" s="110"/>
    </row>
    <row r="64850" spans="9:10" x14ac:dyDescent="0.25">
      <c r="I64850" s="1"/>
      <c r="J64850" s="110"/>
    </row>
    <row r="64851" spans="9:10" x14ac:dyDescent="0.25">
      <c r="I64851" s="1"/>
      <c r="J64851" s="110"/>
    </row>
    <row r="64852" spans="9:10" x14ac:dyDescent="0.25">
      <c r="I64852" s="1"/>
      <c r="J64852" s="110"/>
    </row>
    <row r="64853" spans="9:10" x14ac:dyDescent="0.25">
      <c r="I64853" s="1"/>
      <c r="J64853" s="110"/>
    </row>
    <row r="64854" spans="9:10" x14ac:dyDescent="0.25">
      <c r="I64854" s="1"/>
      <c r="J64854" s="110"/>
    </row>
    <row r="64855" spans="9:10" x14ac:dyDescent="0.25">
      <c r="I64855" s="1"/>
      <c r="J64855" s="110"/>
    </row>
    <row r="64856" spans="9:10" x14ac:dyDescent="0.25">
      <c r="I64856" s="1"/>
      <c r="J64856" s="110"/>
    </row>
    <row r="64857" spans="9:10" x14ac:dyDescent="0.25">
      <c r="I64857" s="1"/>
      <c r="J64857" s="110"/>
    </row>
    <row r="64858" spans="9:10" x14ac:dyDescent="0.25">
      <c r="I64858" s="1"/>
      <c r="J64858" s="110"/>
    </row>
    <row r="64859" spans="9:10" x14ac:dyDescent="0.25">
      <c r="I64859" s="1"/>
      <c r="J64859" s="110"/>
    </row>
    <row r="64860" spans="9:10" x14ac:dyDescent="0.25">
      <c r="I64860" s="1"/>
      <c r="J64860" s="110"/>
    </row>
    <row r="64861" spans="9:10" x14ac:dyDescent="0.25">
      <c r="I64861" s="1"/>
      <c r="J64861" s="110"/>
    </row>
    <row r="64862" spans="9:10" x14ac:dyDescent="0.25">
      <c r="I64862" s="1"/>
      <c r="J64862" s="110"/>
    </row>
    <row r="64863" spans="9:10" x14ac:dyDescent="0.25">
      <c r="I64863" s="1"/>
      <c r="J64863" s="110"/>
    </row>
    <row r="64864" spans="9:10" x14ac:dyDescent="0.25">
      <c r="I64864" s="1"/>
      <c r="J64864" s="110"/>
    </row>
    <row r="64865" spans="9:10" x14ac:dyDescent="0.25">
      <c r="I64865" s="1"/>
      <c r="J64865" s="110"/>
    </row>
    <row r="64866" spans="9:10" x14ac:dyDescent="0.25">
      <c r="I64866" s="1"/>
      <c r="J64866" s="110"/>
    </row>
    <row r="64867" spans="9:10" x14ac:dyDescent="0.25">
      <c r="I64867" s="1"/>
      <c r="J64867" s="110"/>
    </row>
    <row r="64868" spans="9:10" x14ac:dyDescent="0.25">
      <c r="I64868" s="1"/>
      <c r="J64868" s="110"/>
    </row>
    <row r="64869" spans="9:10" x14ac:dyDescent="0.25">
      <c r="I64869" s="1"/>
      <c r="J64869" s="110"/>
    </row>
    <row r="64870" spans="9:10" x14ac:dyDescent="0.25">
      <c r="I64870" s="1"/>
      <c r="J64870" s="110"/>
    </row>
    <row r="64871" spans="9:10" x14ac:dyDescent="0.25">
      <c r="I64871" s="1"/>
      <c r="J64871" s="110"/>
    </row>
    <row r="64872" spans="9:10" x14ac:dyDescent="0.25">
      <c r="I64872" s="1"/>
      <c r="J64872" s="110"/>
    </row>
    <row r="64873" spans="9:10" x14ac:dyDescent="0.25">
      <c r="I64873" s="1"/>
      <c r="J64873" s="110"/>
    </row>
    <row r="64874" spans="9:10" x14ac:dyDescent="0.25">
      <c r="I64874" s="1"/>
      <c r="J64874" s="110"/>
    </row>
    <row r="64875" spans="9:10" x14ac:dyDescent="0.25">
      <c r="I64875" s="1"/>
      <c r="J64875" s="110"/>
    </row>
    <row r="64876" spans="9:10" x14ac:dyDescent="0.25">
      <c r="I64876" s="1"/>
      <c r="J64876" s="110"/>
    </row>
    <row r="64877" spans="9:10" x14ac:dyDescent="0.25">
      <c r="I64877" s="1"/>
      <c r="J64877" s="110"/>
    </row>
    <row r="64878" spans="9:10" x14ac:dyDescent="0.25">
      <c r="I64878" s="1"/>
      <c r="J64878" s="110"/>
    </row>
    <row r="64879" spans="9:10" x14ac:dyDescent="0.25">
      <c r="I64879" s="1"/>
      <c r="J64879" s="110"/>
    </row>
    <row r="64880" spans="9:10" x14ac:dyDescent="0.25">
      <c r="I64880" s="1"/>
      <c r="J64880" s="110"/>
    </row>
    <row r="64881" spans="9:10" x14ac:dyDescent="0.25">
      <c r="I64881" s="1"/>
      <c r="J64881" s="110"/>
    </row>
    <row r="64882" spans="9:10" x14ac:dyDescent="0.25">
      <c r="I64882" s="1"/>
      <c r="J64882" s="110"/>
    </row>
    <row r="64883" spans="9:10" x14ac:dyDescent="0.25">
      <c r="I64883" s="1"/>
      <c r="J64883" s="110"/>
    </row>
    <row r="64884" spans="9:10" x14ac:dyDescent="0.25">
      <c r="I64884" s="1"/>
      <c r="J64884" s="110"/>
    </row>
    <row r="64885" spans="9:10" x14ac:dyDescent="0.25">
      <c r="I64885" s="1"/>
      <c r="J64885" s="110"/>
    </row>
    <row r="64886" spans="9:10" x14ac:dyDescent="0.25">
      <c r="I64886" s="1"/>
      <c r="J64886" s="110"/>
    </row>
    <row r="64887" spans="9:10" x14ac:dyDescent="0.25">
      <c r="I64887" s="1"/>
      <c r="J64887" s="110"/>
    </row>
    <row r="64888" spans="9:10" x14ac:dyDescent="0.25">
      <c r="I64888" s="1"/>
      <c r="J64888" s="110"/>
    </row>
    <row r="64889" spans="9:10" x14ac:dyDescent="0.25">
      <c r="I64889" s="1"/>
      <c r="J64889" s="110"/>
    </row>
    <row r="64890" spans="9:10" x14ac:dyDescent="0.25">
      <c r="I64890" s="1"/>
      <c r="J64890" s="110"/>
    </row>
    <row r="64891" spans="9:10" x14ac:dyDescent="0.25">
      <c r="I64891" s="1"/>
      <c r="J64891" s="110"/>
    </row>
    <row r="64892" spans="9:10" x14ac:dyDescent="0.25">
      <c r="I64892" s="1"/>
      <c r="J64892" s="110"/>
    </row>
    <row r="64893" spans="9:10" x14ac:dyDescent="0.25">
      <c r="I64893" s="1"/>
      <c r="J64893" s="110"/>
    </row>
    <row r="64894" spans="9:10" x14ac:dyDescent="0.25">
      <c r="I64894" s="1"/>
      <c r="J64894" s="110"/>
    </row>
    <row r="64895" spans="9:10" x14ac:dyDescent="0.25">
      <c r="I64895" s="1"/>
      <c r="J64895" s="110"/>
    </row>
    <row r="64896" spans="9:10" x14ac:dyDescent="0.25">
      <c r="I64896" s="1"/>
      <c r="J64896" s="110"/>
    </row>
    <row r="64897" spans="9:10" x14ac:dyDescent="0.25">
      <c r="I64897" s="1"/>
      <c r="J64897" s="110"/>
    </row>
    <row r="64898" spans="9:10" x14ac:dyDescent="0.25">
      <c r="I64898" s="1"/>
      <c r="J64898" s="110"/>
    </row>
    <row r="64899" spans="9:10" x14ac:dyDescent="0.25">
      <c r="I64899" s="1"/>
      <c r="J64899" s="110"/>
    </row>
    <row r="64900" spans="9:10" x14ac:dyDescent="0.25">
      <c r="I64900" s="1"/>
      <c r="J64900" s="110"/>
    </row>
    <row r="64901" spans="9:10" x14ac:dyDescent="0.25">
      <c r="I64901" s="1"/>
      <c r="J64901" s="110"/>
    </row>
    <row r="64902" spans="9:10" x14ac:dyDescent="0.25">
      <c r="I64902" s="1"/>
      <c r="J64902" s="110"/>
    </row>
    <row r="64903" spans="9:10" x14ac:dyDescent="0.25">
      <c r="I64903" s="1"/>
      <c r="J64903" s="110"/>
    </row>
    <row r="64904" spans="9:10" x14ac:dyDescent="0.25">
      <c r="I64904" s="1"/>
      <c r="J64904" s="110"/>
    </row>
    <row r="64905" spans="9:10" x14ac:dyDescent="0.25">
      <c r="I64905" s="1"/>
      <c r="J64905" s="110"/>
    </row>
    <row r="64906" spans="9:10" x14ac:dyDescent="0.25">
      <c r="I64906" s="1"/>
      <c r="J64906" s="110"/>
    </row>
    <row r="64907" spans="9:10" x14ac:dyDescent="0.25">
      <c r="I64907" s="1"/>
      <c r="J64907" s="110"/>
    </row>
    <row r="64908" spans="9:10" x14ac:dyDescent="0.25">
      <c r="I64908" s="1"/>
      <c r="J64908" s="110"/>
    </row>
    <row r="64909" spans="9:10" x14ac:dyDescent="0.25">
      <c r="I64909" s="1"/>
      <c r="J64909" s="110"/>
    </row>
    <row r="64910" spans="9:10" x14ac:dyDescent="0.25">
      <c r="I64910" s="1"/>
      <c r="J64910" s="110"/>
    </row>
    <row r="64911" spans="9:10" x14ac:dyDescent="0.25">
      <c r="I64911" s="1"/>
      <c r="J64911" s="110"/>
    </row>
    <row r="64912" spans="9:10" x14ac:dyDescent="0.25">
      <c r="I64912" s="1"/>
      <c r="J64912" s="110"/>
    </row>
    <row r="64913" spans="9:10" x14ac:dyDescent="0.25">
      <c r="I64913" s="1"/>
      <c r="J64913" s="110"/>
    </row>
    <row r="64914" spans="9:10" x14ac:dyDescent="0.25">
      <c r="I64914" s="1"/>
      <c r="J64914" s="110"/>
    </row>
    <row r="64915" spans="9:10" x14ac:dyDescent="0.25">
      <c r="I64915" s="1"/>
      <c r="J64915" s="110"/>
    </row>
    <row r="64916" spans="9:10" x14ac:dyDescent="0.25">
      <c r="I64916" s="1"/>
      <c r="J64916" s="110"/>
    </row>
    <row r="64917" spans="9:10" x14ac:dyDescent="0.25">
      <c r="I64917" s="1"/>
      <c r="J64917" s="110"/>
    </row>
    <row r="64918" spans="9:10" x14ac:dyDescent="0.25">
      <c r="I64918" s="1"/>
      <c r="J64918" s="110"/>
    </row>
    <row r="64919" spans="9:10" x14ac:dyDescent="0.25">
      <c r="I64919" s="1"/>
      <c r="J64919" s="110"/>
    </row>
    <row r="64920" spans="9:10" x14ac:dyDescent="0.25">
      <c r="I64920" s="1"/>
      <c r="J64920" s="110"/>
    </row>
    <row r="64921" spans="9:10" x14ac:dyDescent="0.25">
      <c r="I64921" s="1"/>
      <c r="J64921" s="110"/>
    </row>
    <row r="64922" spans="9:10" x14ac:dyDescent="0.25">
      <c r="I64922" s="1"/>
      <c r="J64922" s="110"/>
    </row>
    <row r="64923" spans="9:10" x14ac:dyDescent="0.25">
      <c r="I64923" s="1"/>
      <c r="J64923" s="110"/>
    </row>
    <row r="64924" spans="9:10" x14ac:dyDescent="0.25">
      <c r="I64924" s="1"/>
      <c r="J64924" s="110"/>
    </row>
    <row r="64925" spans="9:10" x14ac:dyDescent="0.25">
      <c r="I64925" s="1"/>
      <c r="J64925" s="110"/>
    </row>
    <row r="64926" spans="9:10" x14ac:dyDescent="0.25">
      <c r="I64926" s="1"/>
      <c r="J64926" s="110"/>
    </row>
    <row r="64927" spans="9:10" x14ac:dyDescent="0.25">
      <c r="I64927" s="1"/>
      <c r="J64927" s="110"/>
    </row>
    <row r="64928" spans="9:10" x14ac:dyDescent="0.25">
      <c r="I64928" s="1"/>
      <c r="J64928" s="110"/>
    </row>
    <row r="64929" spans="9:10" x14ac:dyDescent="0.25">
      <c r="I64929" s="1"/>
      <c r="J64929" s="110"/>
    </row>
    <row r="64930" spans="9:10" x14ac:dyDescent="0.25">
      <c r="I64930" s="1"/>
      <c r="J64930" s="110"/>
    </row>
    <row r="64931" spans="9:10" x14ac:dyDescent="0.25">
      <c r="I64931" s="1"/>
      <c r="J64931" s="110"/>
    </row>
    <row r="64932" spans="9:10" x14ac:dyDescent="0.25">
      <c r="I64932" s="1"/>
      <c r="J64932" s="110"/>
    </row>
    <row r="64933" spans="9:10" x14ac:dyDescent="0.25">
      <c r="I64933" s="1"/>
      <c r="J64933" s="110"/>
    </row>
    <row r="64934" spans="9:10" x14ac:dyDescent="0.25">
      <c r="I64934" s="1"/>
      <c r="J64934" s="110"/>
    </row>
    <row r="64935" spans="9:10" x14ac:dyDescent="0.25">
      <c r="I64935" s="1"/>
      <c r="J64935" s="110"/>
    </row>
    <row r="64936" spans="9:10" x14ac:dyDescent="0.25">
      <c r="I64936" s="1"/>
      <c r="J64936" s="110"/>
    </row>
    <row r="64937" spans="9:10" x14ac:dyDescent="0.25">
      <c r="I64937" s="1"/>
      <c r="J64937" s="110"/>
    </row>
    <row r="64938" spans="9:10" x14ac:dyDescent="0.25">
      <c r="I64938" s="1"/>
      <c r="J64938" s="110"/>
    </row>
    <row r="64939" spans="9:10" x14ac:dyDescent="0.25">
      <c r="I64939" s="1"/>
      <c r="J64939" s="110"/>
    </row>
    <row r="64940" spans="9:10" x14ac:dyDescent="0.25">
      <c r="I64940" s="1"/>
      <c r="J64940" s="110"/>
    </row>
    <row r="64941" spans="9:10" x14ac:dyDescent="0.25">
      <c r="I64941" s="1"/>
      <c r="J64941" s="110"/>
    </row>
    <row r="64942" spans="9:10" x14ac:dyDescent="0.25">
      <c r="I64942" s="1"/>
      <c r="J64942" s="110"/>
    </row>
    <row r="64943" spans="9:10" x14ac:dyDescent="0.25">
      <c r="I64943" s="1"/>
      <c r="J64943" s="110"/>
    </row>
    <row r="64944" spans="9:10" x14ac:dyDescent="0.25">
      <c r="I64944" s="1"/>
      <c r="J64944" s="110"/>
    </row>
    <row r="64945" spans="9:10" x14ac:dyDescent="0.25">
      <c r="I64945" s="1"/>
      <c r="J64945" s="110"/>
    </row>
    <row r="64946" spans="9:10" x14ac:dyDescent="0.25">
      <c r="I64946" s="1"/>
      <c r="J64946" s="110"/>
    </row>
    <row r="64947" spans="9:10" x14ac:dyDescent="0.25">
      <c r="I64947" s="1"/>
      <c r="J64947" s="110"/>
    </row>
    <row r="64948" spans="9:10" x14ac:dyDescent="0.25">
      <c r="I64948" s="1"/>
      <c r="J64948" s="110"/>
    </row>
    <row r="64949" spans="9:10" x14ac:dyDescent="0.25">
      <c r="I64949" s="1"/>
      <c r="J64949" s="110"/>
    </row>
    <row r="64950" spans="9:10" x14ac:dyDescent="0.25">
      <c r="I64950" s="1"/>
      <c r="J64950" s="110"/>
    </row>
    <row r="64951" spans="9:10" x14ac:dyDescent="0.25">
      <c r="I64951" s="1"/>
      <c r="J64951" s="110"/>
    </row>
    <row r="64952" spans="9:10" x14ac:dyDescent="0.25">
      <c r="I64952" s="1"/>
      <c r="J64952" s="110"/>
    </row>
    <row r="64953" spans="9:10" x14ac:dyDescent="0.25">
      <c r="I64953" s="1"/>
      <c r="J64953" s="110"/>
    </row>
    <row r="64954" spans="9:10" x14ac:dyDescent="0.25">
      <c r="I64954" s="1"/>
      <c r="J64954" s="110"/>
    </row>
    <row r="64955" spans="9:10" x14ac:dyDescent="0.25">
      <c r="I64955" s="1"/>
      <c r="J64955" s="110"/>
    </row>
    <row r="64956" spans="9:10" x14ac:dyDescent="0.25">
      <c r="I64956" s="1"/>
      <c r="J64956" s="110"/>
    </row>
    <row r="64957" spans="9:10" x14ac:dyDescent="0.25">
      <c r="I64957" s="1"/>
      <c r="J64957" s="110"/>
    </row>
    <row r="64958" spans="9:10" x14ac:dyDescent="0.25">
      <c r="I64958" s="1"/>
      <c r="J64958" s="110"/>
    </row>
    <row r="64959" spans="9:10" x14ac:dyDescent="0.25">
      <c r="I64959" s="1"/>
      <c r="J64959" s="110"/>
    </row>
    <row r="64960" spans="9:10" x14ac:dyDescent="0.25">
      <c r="I64960" s="1"/>
      <c r="J64960" s="110"/>
    </row>
    <row r="64961" spans="9:10" x14ac:dyDescent="0.25">
      <c r="I64961" s="1"/>
      <c r="J64961" s="110"/>
    </row>
    <row r="64962" spans="9:10" x14ac:dyDescent="0.25">
      <c r="I64962" s="1"/>
      <c r="J64962" s="110"/>
    </row>
    <row r="64963" spans="9:10" x14ac:dyDescent="0.25">
      <c r="I64963" s="1"/>
      <c r="J64963" s="110"/>
    </row>
    <row r="64964" spans="9:10" x14ac:dyDescent="0.25">
      <c r="I64964" s="1"/>
      <c r="J64964" s="110"/>
    </row>
    <row r="64965" spans="9:10" x14ac:dyDescent="0.25">
      <c r="I64965" s="1"/>
      <c r="J64965" s="110"/>
    </row>
    <row r="64966" spans="9:10" x14ac:dyDescent="0.25">
      <c r="I64966" s="1"/>
      <c r="J64966" s="110"/>
    </row>
    <row r="64967" spans="9:10" x14ac:dyDescent="0.25">
      <c r="I64967" s="1"/>
      <c r="J64967" s="110"/>
    </row>
    <row r="64968" spans="9:10" x14ac:dyDescent="0.25">
      <c r="I64968" s="1"/>
      <c r="J64968" s="110"/>
    </row>
    <row r="64969" spans="9:10" x14ac:dyDescent="0.25">
      <c r="I64969" s="1"/>
      <c r="J64969" s="110"/>
    </row>
    <row r="64970" spans="9:10" x14ac:dyDescent="0.25">
      <c r="I64970" s="1"/>
      <c r="J64970" s="110"/>
    </row>
    <row r="64971" spans="9:10" x14ac:dyDescent="0.25">
      <c r="I64971" s="1"/>
      <c r="J64971" s="110"/>
    </row>
    <row r="64972" spans="9:10" x14ac:dyDescent="0.25">
      <c r="I64972" s="1"/>
      <c r="J64972" s="110"/>
    </row>
    <row r="64973" spans="9:10" x14ac:dyDescent="0.25">
      <c r="I64973" s="1"/>
      <c r="J64973" s="110"/>
    </row>
    <row r="64974" spans="9:10" x14ac:dyDescent="0.25">
      <c r="I64974" s="1"/>
      <c r="J64974" s="110"/>
    </row>
    <row r="64975" spans="9:10" x14ac:dyDescent="0.25">
      <c r="I64975" s="1"/>
      <c r="J64975" s="110"/>
    </row>
    <row r="64976" spans="9:10" x14ac:dyDescent="0.25">
      <c r="I64976" s="1"/>
      <c r="J64976" s="110"/>
    </row>
    <row r="64977" spans="9:10" x14ac:dyDescent="0.25">
      <c r="I64977" s="1"/>
      <c r="J64977" s="110"/>
    </row>
    <row r="64978" spans="9:10" x14ac:dyDescent="0.25">
      <c r="I64978" s="1"/>
      <c r="J64978" s="110"/>
    </row>
    <row r="64979" spans="9:10" x14ac:dyDescent="0.25">
      <c r="I64979" s="1"/>
      <c r="J64979" s="110"/>
    </row>
    <row r="64980" spans="9:10" x14ac:dyDescent="0.25">
      <c r="I64980" s="1"/>
      <c r="J64980" s="110"/>
    </row>
    <row r="64981" spans="9:10" x14ac:dyDescent="0.25">
      <c r="I64981" s="1"/>
      <c r="J64981" s="110"/>
    </row>
    <row r="64982" spans="9:10" x14ac:dyDescent="0.25">
      <c r="I64982" s="1"/>
      <c r="J64982" s="110"/>
    </row>
    <row r="64983" spans="9:10" x14ac:dyDescent="0.25">
      <c r="I64983" s="1"/>
      <c r="J64983" s="110"/>
    </row>
    <row r="64984" spans="9:10" x14ac:dyDescent="0.25">
      <c r="I64984" s="1"/>
      <c r="J64984" s="110"/>
    </row>
    <row r="64985" spans="9:10" x14ac:dyDescent="0.25">
      <c r="I64985" s="1"/>
      <c r="J64985" s="110"/>
    </row>
    <row r="64986" spans="9:10" x14ac:dyDescent="0.25">
      <c r="I64986" s="1"/>
      <c r="J64986" s="110"/>
    </row>
    <row r="64987" spans="9:10" x14ac:dyDescent="0.25">
      <c r="I64987" s="1"/>
      <c r="J64987" s="110"/>
    </row>
    <row r="64988" spans="9:10" x14ac:dyDescent="0.25">
      <c r="I64988" s="1"/>
      <c r="J64988" s="110"/>
    </row>
    <row r="64989" spans="9:10" x14ac:dyDescent="0.25">
      <c r="I64989" s="1"/>
      <c r="J64989" s="110"/>
    </row>
    <row r="64990" spans="9:10" x14ac:dyDescent="0.25">
      <c r="I64990" s="1"/>
      <c r="J64990" s="110"/>
    </row>
    <row r="64991" spans="9:10" x14ac:dyDescent="0.25">
      <c r="I64991" s="1"/>
      <c r="J64991" s="110"/>
    </row>
    <row r="64992" spans="9:10" x14ac:dyDescent="0.25">
      <c r="I64992" s="1"/>
      <c r="J64992" s="110"/>
    </row>
    <row r="64993" spans="9:10" x14ac:dyDescent="0.25">
      <c r="I64993" s="1"/>
      <c r="J64993" s="110"/>
    </row>
    <row r="64994" spans="9:10" x14ac:dyDescent="0.25">
      <c r="I64994" s="1"/>
      <c r="J64994" s="110"/>
    </row>
    <row r="64995" spans="9:10" x14ac:dyDescent="0.25">
      <c r="I64995" s="1"/>
      <c r="J64995" s="110"/>
    </row>
    <row r="64996" spans="9:10" x14ac:dyDescent="0.25">
      <c r="I64996" s="1"/>
      <c r="J64996" s="110"/>
    </row>
    <row r="64997" spans="9:10" x14ac:dyDescent="0.25">
      <c r="I64997" s="1"/>
      <c r="J64997" s="110"/>
    </row>
    <row r="64998" spans="9:10" x14ac:dyDescent="0.25">
      <c r="I64998" s="1"/>
      <c r="J64998" s="110"/>
    </row>
    <row r="64999" spans="9:10" x14ac:dyDescent="0.25">
      <c r="I64999" s="1"/>
      <c r="J64999" s="110"/>
    </row>
    <row r="65000" spans="9:10" x14ac:dyDescent="0.25">
      <c r="I65000" s="1"/>
      <c r="J65000" s="110"/>
    </row>
    <row r="65001" spans="9:10" x14ac:dyDescent="0.25">
      <c r="I65001" s="1"/>
      <c r="J65001" s="110"/>
    </row>
    <row r="65002" spans="9:10" x14ac:dyDescent="0.25">
      <c r="I65002" s="1"/>
      <c r="J65002" s="110"/>
    </row>
    <row r="65003" spans="9:10" x14ac:dyDescent="0.25">
      <c r="I65003" s="1"/>
      <c r="J65003" s="110"/>
    </row>
    <row r="65004" spans="9:10" x14ac:dyDescent="0.25">
      <c r="I65004" s="1"/>
      <c r="J65004" s="110"/>
    </row>
    <row r="65005" spans="9:10" x14ac:dyDescent="0.25">
      <c r="I65005" s="1"/>
      <c r="J65005" s="110"/>
    </row>
    <row r="65006" spans="9:10" x14ac:dyDescent="0.25">
      <c r="I65006" s="1"/>
      <c r="J65006" s="110"/>
    </row>
    <row r="65007" spans="9:10" x14ac:dyDescent="0.25">
      <c r="I65007" s="1"/>
      <c r="J65007" s="110"/>
    </row>
    <row r="65008" spans="9:10" x14ac:dyDescent="0.25">
      <c r="I65008" s="1"/>
      <c r="J65008" s="110"/>
    </row>
    <row r="65009" spans="9:10" x14ac:dyDescent="0.25">
      <c r="I65009" s="1"/>
      <c r="J65009" s="110"/>
    </row>
    <row r="65010" spans="9:10" x14ac:dyDescent="0.25">
      <c r="I65010" s="1"/>
      <c r="J65010" s="110"/>
    </row>
    <row r="65011" spans="9:10" x14ac:dyDescent="0.25">
      <c r="I65011" s="1"/>
      <c r="J65011" s="110"/>
    </row>
    <row r="65012" spans="9:10" x14ac:dyDescent="0.25">
      <c r="I65012" s="1"/>
      <c r="J65012" s="110"/>
    </row>
    <row r="65013" spans="9:10" x14ac:dyDescent="0.25">
      <c r="I65013" s="1"/>
      <c r="J65013" s="110"/>
    </row>
    <row r="65014" spans="9:10" x14ac:dyDescent="0.25">
      <c r="I65014" s="1"/>
      <c r="J65014" s="110"/>
    </row>
    <row r="65015" spans="9:10" x14ac:dyDescent="0.25">
      <c r="I65015" s="1"/>
      <c r="J65015" s="110"/>
    </row>
    <row r="65016" spans="9:10" x14ac:dyDescent="0.25">
      <c r="I65016" s="1"/>
      <c r="J65016" s="110"/>
    </row>
    <row r="65017" spans="9:10" x14ac:dyDescent="0.25">
      <c r="I65017" s="1"/>
      <c r="J65017" s="110"/>
    </row>
    <row r="65018" spans="9:10" x14ac:dyDescent="0.25">
      <c r="I65018" s="1"/>
      <c r="J65018" s="110"/>
    </row>
    <row r="65019" spans="9:10" x14ac:dyDescent="0.25">
      <c r="I65019" s="1"/>
      <c r="J65019" s="110"/>
    </row>
    <row r="65020" spans="9:10" x14ac:dyDescent="0.25">
      <c r="I65020" s="1"/>
      <c r="J65020" s="110"/>
    </row>
    <row r="65021" spans="9:10" x14ac:dyDescent="0.25">
      <c r="I65021" s="1"/>
      <c r="J65021" s="110"/>
    </row>
    <row r="65022" spans="9:10" x14ac:dyDescent="0.25">
      <c r="I65022" s="1"/>
      <c r="J65022" s="110"/>
    </row>
    <row r="65023" spans="9:10" x14ac:dyDescent="0.25">
      <c r="I65023" s="1"/>
      <c r="J65023" s="110"/>
    </row>
    <row r="65024" spans="9:10" x14ac:dyDescent="0.25">
      <c r="I65024" s="1"/>
      <c r="J65024" s="110"/>
    </row>
    <row r="65025" spans="9:10" x14ac:dyDescent="0.25">
      <c r="I65025" s="1"/>
      <c r="J65025" s="110"/>
    </row>
    <row r="65026" spans="9:10" x14ac:dyDescent="0.25">
      <c r="I65026" s="1"/>
      <c r="J65026" s="110"/>
    </row>
    <row r="65027" spans="9:10" x14ac:dyDescent="0.25">
      <c r="I65027" s="1"/>
      <c r="J65027" s="110"/>
    </row>
    <row r="65028" spans="9:10" x14ac:dyDescent="0.25">
      <c r="I65028" s="1"/>
      <c r="J65028" s="110"/>
    </row>
    <row r="65029" spans="9:10" x14ac:dyDescent="0.25">
      <c r="I65029" s="1"/>
      <c r="J65029" s="110"/>
    </row>
    <row r="65030" spans="9:10" x14ac:dyDescent="0.25">
      <c r="I65030" s="1"/>
      <c r="J65030" s="110"/>
    </row>
    <row r="65031" spans="9:10" x14ac:dyDescent="0.25">
      <c r="I65031" s="1"/>
      <c r="J65031" s="110"/>
    </row>
    <row r="65032" spans="9:10" x14ac:dyDescent="0.25">
      <c r="I65032" s="1"/>
      <c r="J65032" s="110"/>
    </row>
    <row r="65033" spans="9:10" x14ac:dyDescent="0.25">
      <c r="I65033" s="1"/>
      <c r="J65033" s="110"/>
    </row>
    <row r="65034" spans="9:10" x14ac:dyDescent="0.25">
      <c r="I65034" s="1"/>
      <c r="J65034" s="110"/>
    </row>
    <row r="65035" spans="9:10" x14ac:dyDescent="0.25">
      <c r="I65035" s="1"/>
      <c r="J65035" s="110"/>
    </row>
    <row r="65036" spans="9:10" x14ac:dyDescent="0.25">
      <c r="I65036" s="1"/>
      <c r="J65036" s="110"/>
    </row>
    <row r="65037" spans="9:10" x14ac:dyDescent="0.25">
      <c r="I65037" s="1"/>
      <c r="J65037" s="110"/>
    </row>
    <row r="65038" spans="9:10" x14ac:dyDescent="0.25">
      <c r="I65038" s="1"/>
      <c r="J65038" s="110"/>
    </row>
    <row r="65039" spans="9:10" x14ac:dyDescent="0.25">
      <c r="I65039" s="1"/>
      <c r="J65039" s="110"/>
    </row>
    <row r="65040" spans="9:10" x14ac:dyDescent="0.25">
      <c r="I65040" s="1"/>
      <c r="J65040" s="110"/>
    </row>
    <row r="65041" spans="9:10" x14ac:dyDescent="0.25">
      <c r="I65041" s="1"/>
      <c r="J65041" s="110"/>
    </row>
    <row r="65042" spans="9:10" x14ac:dyDescent="0.25">
      <c r="I65042" s="1"/>
      <c r="J65042" s="110"/>
    </row>
    <row r="65043" spans="9:10" x14ac:dyDescent="0.25">
      <c r="I65043" s="1"/>
      <c r="J65043" s="110"/>
    </row>
    <row r="65044" spans="9:10" x14ac:dyDescent="0.25">
      <c r="I65044" s="1"/>
      <c r="J65044" s="110"/>
    </row>
    <row r="65045" spans="9:10" x14ac:dyDescent="0.25">
      <c r="I65045" s="1"/>
      <c r="J65045" s="110"/>
    </row>
    <row r="65046" spans="9:10" x14ac:dyDescent="0.25">
      <c r="I65046" s="1"/>
      <c r="J65046" s="110"/>
    </row>
    <row r="65047" spans="9:10" x14ac:dyDescent="0.25">
      <c r="I65047" s="1"/>
      <c r="J65047" s="110"/>
    </row>
    <row r="65048" spans="9:10" x14ac:dyDescent="0.25">
      <c r="I65048" s="1"/>
      <c r="J65048" s="110"/>
    </row>
    <row r="65049" spans="9:10" x14ac:dyDescent="0.25">
      <c r="I65049" s="1"/>
      <c r="J65049" s="110"/>
    </row>
    <row r="65050" spans="9:10" x14ac:dyDescent="0.25">
      <c r="I65050" s="1"/>
      <c r="J65050" s="110"/>
    </row>
    <row r="65051" spans="9:10" x14ac:dyDescent="0.25">
      <c r="I65051" s="1"/>
      <c r="J65051" s="110"/>
    </row>
    <row r="65052" spans="9:10" x14ac:dyDescent="0.25">
      <c r="I65052" s="1"/>
      <c r="J65052" s="110"/>
    </row>
    <row r="65053" spans="9:10" x14ac:dyDescent="0.25">
      <c r="I65053" s="1"/>
      <c r="J65053" s="110"/>
    </row>
    <row r="65054" spans="9:10" x14ac:dyDescent="0.25">
      <c r="I65054" s="1"/>
      <c r="J65054" s="110"/>
    </row>
    <row r="65055" spans="9:10" x14ac:dyDescent="0.25">
      <c r="I65055" s="1"/>
      <c r="J65055" s="110"/>
    </row>
    <row r="65056" spans="9:10" x14ac:dyDescent="0.25">
      <c r="I65056" s="1"/>
      <c r="J65056" s="110"/>
    </row>
    <row r="65057" spans="9:10" x14ac:dyDescent="0.25">
      <c r="I65057" s="1"/>
      <c r="J65057" s="110"/>
    </row>
    <row r="65058" spans="9:10" x14ac:dyDescent="0.25">
      <c r="I65058" s="1"/>
      <c r="J65058" s="110"/>
    </row>
    <row r="65059" spans="9:10" x14ac:dyDescent="0.25">
      <c r="I65059" s="1"/>
      <c r="J65059" s="110"/>
    </row>
    <row r="65060" spans="9:10" x14ac:dyDescent="0.25">
      <c r="I65060" s="1"/>
      <c r="J65060" s="110"/>
    </row>
    <row r="65061" spans="9:10" x14ac:dyDescent="0.25">
      <c r="I65061" s="1"/>
      <c r="J65061" s="110"/>
    </row>
    <row r="65062" spans="9:10" x14ac:dyDescent="0.25">
      <c r="I65062" s="1"/>
      <c r="J65062" s="110"/>
    </row>
    <row r="65063" spans="9:10" x14ac:dyDescent="0.25">
      <c r="I65063" s="1"/>
      <c r="J65063" s="110"/>
    </row>
    <row r="65064" spans="9:10" x14ac:dyDescent="0.25">
      <c r="I65064" s="1"/>
      <c r="J65064" s="110"/>
    </row>
    <row r="65065" spans="9:10" x14ac:dyDescent="0.25">
      <c r="I65065" s="1"/>
      <c r="J65065" s="110"/>
    </row>
    <row r="65066" spans="9:10" x14ac:dyDescent="0.25">
      <c r="I65066" s="1"/>
      <c r="J65066" s="110"/>
    </row>
    <row r="65067" spans="9:10" x14ac:dyDescent="0.25">
      <c r="I65067" s="1"/>
      <c r="J65067" s="110"/>
    </row>
    <row r="65068" spans="9:10" x14ac:dyDescent="0.25">
      <c r="I65068" s="1"/>
      <c r="J65068" s="110"/>
    </row>
    <row r="65069" spans="9:10" x14ac:dyDescent="0.25">
      <c r="I65069" s="1"/>
      <c r="J65069" s="110"/>
    </row>
    <row r="65070" spans="9:10" x14ac:dyDescent="0.25">
      <c r="I65070" s="1"/>
      <c r="J65070" s="110"/>
    </row>
    <row r="65071" spans="9:10" x14ac:dyDescent="0.25">
      <c r="I65071" s="1"/>
      <c r="J65071" s="110"/>
    </row>
    <row r="65072" spans="9:10" x14ac:dyDescent="0.25">
      <c r="I65072" s="1"/>
      <c r="J65072" s="110"/>
    </row>
    <row r="65073" spans="9:10" x14ac:dyDescent="0.25">
      <c r="I65073" s="1"/>
      <c r="J65073" s="110"/>
    </row>
    <row r="65074" spans="9:10" x14ac:dyDescent="0.25">
      <c r="I65074" s="1"/>
      <c r="J65074" s="110"/>
    </row>
    <row r="65075" spans="9:10" x14ac:dyDescent="0.25">
      <c r="I65075" s="1"/>
      <c r="J65075" s="110"/>
    </row>
    <row r="65076" spans="9:10" x14ac:dyDescent="0.25">
      <c r="I65076" s="1"/>
      <c r="J65076" s="110"/>
    </row>
    <row r="65077" spans="9:10" x14ac:dyDescent="0.25">
      <c r="I65077" s="1"/>
      <c r="J65077" s="110"/>
    </row>
    <row r="65078" spans="9:10" x14ac:dyDescent="0.25">
      <c r="I65078" s="1"/>
      <c r="J65078" s="110"/>
    </row>
    <row r="65079" spans="9:10" x14ac:dyDescent="0.25">
      <c r="I65079" s="1"/>
      <c r="J65079" s="110"/>
    </row>
    <row r="65080" spans="9:10" x14ac:dyDescent="0.25">
      <c r="I65080" s="1"/>
      <c r="J65080" s="110"/>
    </row>
    <row r="65081" spans="9:10" x14ac:dyDescent="0.25">
      <c r="I65081" s="1"/>
      <c r="J65081" s="110"/>
    </row>
    <row r="65082" spans="9:10" x14ac:dyDescent="0.25">
      <c r="I65082" s="1"/>
      <c r="J65082" s="110"/>
    </row>
    <row r="65083" spans="9:10" x14ac:dyDescent="0.25">
      <c r="I65083" s="1"/>
      <c r="J65083" s="110"/>
    </row>
    <row r="65084" spans="9:10" x14ac:dyDescent="0.25">
      <c r="I65084" s="1"/>
      <c r="J65084" s="110"/>
    </row>
    <row r="65085" spans="9:10" x14ac:dyDescent="0.25">
      <c r="I65085" s="1"/>
      <c r="J65085" s="110"/>
    </row>
    <row r="65086" spans="9:10" x14ac:dyDescent="0.25">
      <c r="I65086" s="1"/>
      <c r="J65086" s="110"/>
    </row>
    <row r="65087" spans="9:10" x14ac:dyDescent="0.25">
      <c r="I65087" s="1"/>
      <c r="J65087" s="110"/>
    </row>
    <row r="65088" spans="9:10" x14ac:dyDescent="0.25">
      <c r="I65088" s="1"/>
      <c r="J65088" s="110"/>
    </row>
    <row r="65089" spans="9:10" x14ac:dyDescent="0.25">
      <c r="I65089" s="1"/>
      <c r="J65089" s="110"/>
    </row>
    <row r="65090" spans="9:10" x14ac:dyDescent="0.25">
      <c r="I65090" s="1"/>
      <c r="J65090" s="110"/>
    </row>
    <row r="65091" spans="9:10" x14ac:dyDescent="0.25">
      <c r="I65091" s="1"/>
      <c r="J65091" s="110"/>
    </row>
    <row r="65092" spans="9:10" x14ac:dyDescent="0.25">
      <c r="I65092" s="1"/>
      <c r="J65092" s="110"/>
    </row>
    <row r="65093" spans="9:10" x14ac:dyDescent="0.25">
      <c r="I65093" s="1"/>
      <c r="J65093" s="110"/>
    </row>
    <row r="65094" spans="9:10" x14ac:dyDescent="0.25">
      <c r="I65094" s="1"/>
      <c r="J65094" s="110"/>
    </row>
    <row r="65095" spans="9:10" x14ac:dyDescent="0.25">
      <c r="I65095" s="1"/>
      <c r="J65095" s="110"/>
    </row>
    <row r="65096" spans="9:10" x14ac:dyDescent="0.25">
      <c r="I65096" s="1"/>
      <c r="J65096" s="110"/>
    </row>
    <row r="65097" spans="9:10" x14ac:dyDescent="0.25">
      <c r="I65097" s="1"/>
      <c r="J65097" s="110"/>
    </row>
    <row r="65098" spans="9:10" x14ac:dyDescent="0.25">
      <c r="I65098" s="1"/>
      <c r="J65098" s="110"/>
    </row>
    <row r="65099" spans="9:10" x14ac:dyDescent="0.25">
      <c r="I65099" s="1"/>
      <c r="J65099" s="110"/>
    </row>
    <row r="65100" spans="9:10" x14ac:dyDescent="0.25">
      <c r="I65100" s="1"/>
      <c r="J65100" s="110"/>
    </row>
    <row r="65101" spans="9:10" x14ac:dyDescent="0.25">
      <c r="I65101" s="1"/>
      <c r="J65101" s="110"/>
    </row>
    <row r="65102" spans="9:10" x14ac:dyDescent="0.25">
      <c r="I65102" s="1"/>
      <c r="J65102" s="110"/>
    </row>
    <row r="65103" spans="9:10" x14ac:dyDescent="0.25">
      <c r="I65103" s="1"/>
      <c r="J65103" s="110"/>
    </row>
    <row r="65104" spans="9:10" x14ac:dyDescent="0.25">
      <c r="I65104" s="1"/>
      <c r="J65104" s="110"/>
    </row>
    <row r="65105" spans="9:10" x14ac:dyDescent="0.25">
      <c r="I65105" s="1"/>
      <c r="J65105" s="110"/>
    </row>
    <row r="65106" spans="9:10" x14ac:dyDescent="0.25">
      <c r="I65106" s="1"/>
      <c r="J65106" s="110"/>
    </row>
    <row r="65107" spans="9:10" x14ac:dyDescent="0.25">
      <c r="I65107" s="1"/>
      <c r="J65107" s="110"/>
    </row>
    <row r="65108" spans="9:10" x14ac:dyDescent="0.25">
      <c r="I65108" s="1"/>
      <c r="J65108" s="110"/>
    </row>
    <row r="65109" spans="9:10" x14ac:dyDescent="0.25">
      <c r="I65109" s="1"/>
      <c r="J65109" s="110"/>
    </row>
    <row r="65110" spans="9:10" x14ac:dyDescent="0.25">
      <c r="I65110" s="1"/>
      <c r="J65110" s="110"/>
    </row>
    <row r="65111" spans="9:10" x14ac:dyDescent="0.25">
      <c r="I65111" s="1"/>
      <c r="J65111" s="110"/>
    </row>
    <row r="65112" spans="9:10" x14ac:dyDescent="0.25">
      <c r="I65112" s="1"/>
      <c r="J65112" s="110"/>
    </row>
    <row r="65113" spans="9:10" x14ac:dyDescent="0.25">
      <c r="I65113" s="1"/>
      <c r="J65113" s="110"/>
    </row>
    <row r="65114" spans="9:10" x14ac:dyDescent="0.25">
      <c r="I65114" s="1"/>
      <c r="J65114" s="110"/>
    </row>
    <row r="65115" spans="9:10" x14ac:dyDescent="0.25">
      <c r="I65115" s="1"/>
      <c r="J65115" s="110"/>
    </row>
    <row r="65116" spans="9:10" x14ac:dyDescent="0.25">
      <c r="I65116" s="1"/>
      <c r="J65116" s="110"/>
    </row>
    <row r="65117" spans="9:10" x14ac:dyDescent="0.25">
      <c r="I65117" s="1"/>
      <c r="J65117" s="110"/>
    </row>
    <row r="65118" spans="9:10" x14ac:dyDescent="0.25">
      <c r="I65118" s="1"/>
      <c r="J65118" s="110"/>
    </row>
    <row r="65119" spans="9:10" x14ac:dyDescent="0.25">
      <c r="I65119" s="1"/>
      <c r="J65119" s="110"/>
    </row>
    <row r="65120" spans="9:10" x14ac:dyDescent="0.25">
      <c r="I65120" s="1"/>
      <c r="J65120" s="110"/>
    </row>
    <row r="65121" spans="9:10" x14ac:dyDescent="0.25">
      <c r="I65121" s="1"/>
      <c r="J65121" s="110"/>
    </row>
    <row r="65122" spans="9:10" x14ac:dyDescent="0.25">
      <c r="I65122" s="1"/>
      <c r="J65122" s="110"/>
    </row>
    <row r="65123" spans="9:10" x14ac:dyDescent="0.25">
      <c r="I65123" s="1"/>
      <c r="J65123" s="110"/>
    </row>
    <row r="65124" spans="9:10" x14ac:dyDescent="0.25">
      <c r="I65124" s="1"/>
      <c r="J65124" s="110"/>
    </row>
    <row r="65125" spans="9:10" x14ac:dyDescent="0.25">
      <c r="I65125" s="1"/>
      <c r="J65125" s="110"/>
    </row>
    <row r="65126" spans="9:10" x14ac:dyDescent="0.25">
      <c r="I65126" s="1"/>
      <c r="J65126" s="110"/>
    </row>
    <row r="65127" spans="9:10" x14ac:dyDescent="0.25">
      <c r="I65127" s="1"/>
      <c r="J65127" s="110"/>
    </row>
    <row r="65128" spans="9:10" x14ac:dyDescent="0.25">
      <c r="I65128" s="1"/>
      <c r="J65128" s="110"/>
    </row>
    <row r="65129" spans="9:10" x14ac:dyDescent="0.25">
      <c r="I65129" s="1"/>
      <c r="J65129" s="110"/>
    </row>
    <row r="65130" spans="9:10" x14ac:dyDescent="0.25">
      <c r="I65130" s="1"/>
      <c r="J65130" s="110"/>
    </row>
    <row r="65131" spans="9:10" x14ac:dyDescent="0.25">
      <c r="I65131" s="1"/>
      <c r="J65131" s="110"/>
    </row>
    <row r="65132" spans="9:10" x14ac:dyDescent="0.25">
      <c r="I65132" s="1"/>
      <c r="J65132" s="110"/>
    </row>
    <row r="65133" spans="9:10" x14ac:dyDescent="0.25">
      <c r="I65133" s="1"/>
      <c r="J65133" s="110"/>
    </row>
    <row r="65134" spans="9:10" x14ac:dyDescent="0.25">
      <c r="I65134" s="1"/>
      <c r="J65134" s="110"/>
    </row>
    <row r="65135" spans="9:10" x14ac:dyDescent="0.25">
      <c r="I65135" s="1"/>
      <c r="J65135" s="110"/>
    </row>
    <row r="65136" spans="9:10" x14ac:dyDescent="0.25">
      <c r="I65136" s="1"/>
      <c r="J65136" s="110"/>
    </row>
    <row r="65137" spans="9:10" x14ac:dyDescent="0.25">
      <c r="I65137" s="1"/>
      <c r="J65137" s="110"/>
    </row>
    <row r="65138" spans="9:10" x14ac:dyDescent="0.25">
      <c r="I65138" s="1"/>
      <c r="J65138" s="110"/>
    </row>
    <row r="65139" spans="9:10" x14ac:dyDescent="0.25">
      <c r="I65139" s="1"/>
      <c r="J65139" s="110"/>
    </row>
    <row r="65140" spans="9:10" x14ac:dyDescent="0.25">
      <c r="I65140" s="1"/>
      <c r="J65140" s="110"/>
    </row>
    <row r="65141" spans="9:10" x14ac:dyDescent="0.25">
      <c r="I65141" s="1"/>
      <c r="J65141" s="110"/>
    </row>
    <row r="65142" spans="9:10" x14ac:dyDescent="0.25">
      <c r="I65142" s="1"/>
      <c r="J65142" s="110"/>
    </row>
    <row r="65143" spans="9:10" x14ac:dyDescent="0.25">
      <c r="I65143" s="1"/>
      <c r="J65143" s="110"/>
    </row>
    <row r="65144" spans="9:10" x14ac:dyDescent="0.25">
      <c r="I65144" s="1"/>
      <c r="J65144" s="110"/>
    </row>
    <row r="65145" spans="9:10" x14ac:dyDescent="0.25">
      <c r="I65145" s="1"/>
      <c r="J65145" s="110"/>
    </row>
    <row r="65146" spans="9:10" x14ac:dyDescent="0.25">
      <c r="I65146" s="1"/>
      <c r="J65146" s="110"/>
    </row>
    <row r="65147" spans="9:10" x14ac:dyDescent="0.25">
      <c r="I65147" s="1"/>
      <c r="J65147" s="110"/>
    </row>
    <row r="65148" spans="9:10" x14ac:dyDescent="0.25">
      <c r="I65148" s="1"/>
      <c r="J65148" s="110"/>
    </row>
    <row r="65149" spans="9:10" x14ac:dyDescent="0.25">
      <c r="I65149" s="1"/>
      <c r="J65149" s="110"/>
    </row>
    <row r="65150" spans="9:10" x14ac:dyDescent="0.25">
      <c r="I65150" s="1"/>
      <c r="J65150" s="110"/>
    </row>
    <row r="65151" spans="9:10" x14ac:dyDescent="0.25">
      <c r="I65151" s="1"/>
      <c r="J65151" s="110"/>
    </row>
    <row r="65152" spans="9:10" x14ac:dyDescent="0.25">
      <c r="I65152" s="1"/>
      <c r="J65152" s="110"/>
    </row>
    <row r="65153" spans="9:10" x14ac:dyDescent="0.25">
      <c r="I65153" s="1"/>
      <c r="J65153" s="110"/>
    </row>
    <row r="65154" spans="9:10" x14ac:dyDescent="0.25">
      <c r="I65154" s="1"/>
      <c r="J65154" s="110"/>
    </row>
    <row r="65155" spans="9:10" x14ac:dyDescent="0.25">
      <c r="I65155" s="1"/>
      <c r="J65155" s="110"/>
    </row>
    <row r="65156" spans="9:10" x14ac:dyDescent="0.25">
      <c r="I65156" s="1"/>
      <c r="J65156" s="110"/>
    </row>
    <row r="65157" spans="9:10" x14ac:dyDescent="0.25">
      <c r="I65157" s="1"/>
      <c r="J65157" s="110"/>
    </row>
    <row r="65158" spans="9:10" x14ac:dyDescent="0.25">
      <c r="I65158" s="1"/>
      <c r="J65158" s="110"/>
    </row>
    <row r="65159" spans="9:10" x14ac:dyDescent="0.25">
      <c r="I65159" s="1"/>
      <c r="J65159" s="110"/>
    </row>
    <row r="65160" spans="9:10" x14ac:dyDescent="0.25">
      <c r="I65160" s="1"/>
      <c r="J65160" s="110"/>
    </row>
    <row r="65161" spans="9:10" x14ac:dyDescent="0.25">
      <c r="I65161" s="1"/>
      <c r="J65161" s="110"/>
    </row>
    <row r="65162" spans="9:10" x14ac:dyDescent="0.25">
      <c r="I65162" s="1"/>
      <c r="J65162" s="110"/>
    </row>
    <row r="65163" spans="9:10" x14ac:dyDescent="0.25">
      <c r="I65163" s="1"/>
      <c r="J65163" s="110"/>
    </row>
    <row r="65164" spans="9:10" x14ac:dyDescent="0.25">
      <c r="I65164" s="1"/>
      <c r="J65164" s="110"/>
    </row>
    <row r="65165" spans="9:10" x14ac:dyDescent="0.25">
      <c r="I65165" s="1"/>
      <c r="J65165" s="110"/>
    </row>
    <row r="65166" spans="9:10" x14ac:dyDescent="0.25">
      <c r="I65166" s="1"/>
      <c r="J65166" s="110"/>
    </row>
    <row r="65167" spans="9:10" x14ac:dyDescent="0.25">
      <c r="I65167" s="1"/>
      <c r="J65167" s="110"/>
    </row>
    <row r="65168" spans="9:10" x14ac:dyDescent="0.25">
      <c r="I65168" s="1"/>
      <c r="J65168" s="110"/>
    </row>
    <row r="65169" spans="9:10" x14ac:dyDescent="0.25">
      <c r="I65169" s="1"/>
      <c r="J65169" s="110"/>
    </row>
    <row r="65170" spans="9:10" x14ac:dyDescent="0.25">
      <c r="I65170" s="1"/>
      <c r="J65170" s="110"/>
    </row>
    <row r="65171" spans="9:10" x14ac:dyDescent="0.25">
      <c r="I65171" s="1"/>
      <c r="J65171" s="110"/>
    </row>
    <row r="65172" spans="9:10" x14ac:dyDescent="0.25">
      <c r="I65172" s="1"/>
      <c r="J65172" s="110"/>
    </row>
    <row r="65173" spans="9:10" x14ac:dyDescent="0.25">
      <c r="I65173" s="1"/>
      <c r="J65173" s="110"/>
    </row>
    <row r="65174" spans="9:10" x14ac:dyDescent="0.25">
      <c r="I65174" s="1"/>
      <c r="J65174" s="110"/>
    </row>
    <row r="65175" spans="9:10" x14ac:dyDescent="0.25">
      <c r="I65175" s="1"/>
      <c r="J65175" s="110"/>
    </row>
    <row r="65176" spans="9:10" x14ac:dyDescent="0.25">
      <c r="I65176" s="1"/>
      <c r="J65176" s="110"/>
    </row>
    <row r="65177" spans="9:10" x14ac:dyDescent="0.25">
      <c r="I65177" s="1"/>
      <c r="J65177" s="110"/>
    </row>
    <row r="65178" spans="9:10" x14ac:dyDescent="0.25">
      <c r="I65178" s="1"/>
      <c r="J65178" s="110"/>
    </row>
    <row r="65179" spans="9:10" x14ac:dyDescent="0.25">
      <c r="I65179" s="1"/>
      <c r="J65179" s="110"/>
    </row>
    <row r="65180" spans="9:10" x14ac:dyDescent="0.25">
      <c r="I65180" s="1"/>
      <c r="J65180" s="110"/>
    </row>
    <row r="65181" spans="9:10" x14ac:dyDescent="0.25">
      <c r="I65181" s="1"/>
      <c r="J65181" s="110"/>
    </row>
    <row r="65182" spans="9:10" x14ac:dyDescent="0.25">
      <c r="I65182" s="1"/>
      <c r="J65182" s="110"/>
    </row>
    <row r="65183" spans="9:10" x14ac:dyDescent="0.25">
      <c r="I65183" s="1"/>
      <c r="J65183" s="110"/>
    </row>
    <row r="65184" spans="9:10" x14ac:dyDescent="0.25">
      <c r="I65184" s="1"/>
      <c r="J65184" s="110"/>
    </row>
    <row r="65185" spans="9:10" x14ac:dyDescent="0.25">
      <c r="I65185" s="1"/>
      <c r="J65185" s="110"/>
    </row>
    <row r="65186" spans="9:10" x14ac:dyDescent="0.25">
      <c r="I65186" s="1"/>
      <c r="J65186" s="110"/>
    </row>
    <row r="65187" spans="9:10" x14ac:dyDescent="0.25">
      <c r="I65187" s="1"/>
      <c r="J65187" s="110"/>
    </row>
    <row r="65188" spans="9:10" x14ac:dyDescent="0.25">
      <c r="I65188" s="1"/>
      <c r="J65188" s="110"/>
    </row>
    <row r="65189" spans="9:10" x14ac:dyDescent="0.25">
      <c r="I65189" s="1"/>
      <c r="J65189" s="110"/>
    </row>
    <row r="65190" spans="9:10" x14ac:dyDescent="0.25">
      <c r="I65190" s="1"/>
      <c r="J65190" s="110"/>
    </row>
    <row r="65191" spans="9:10" x14ac:dyDescent="0.25">
      <c r="I65191" s="1"/>
      <c r="J65191" s="110"/>
    </row>
    <row r="65192" spans="9:10" x14ac:dyDescent="0.25">
      <c r="I65192" s="1"/>
      <c r="J65192" s="110"/>
    </row>
    <row r="65193" spans="9:10" x14ac:dyDescent="0.25">
      <c r="I65193" s="1"/>
      <c r="J65193" s="110"/>
    </row>
    <row r="65194" spans="9:10" x14ac:dyDescent="0.25">
      <c r="I65194" s="1"/>
      <c r="J65194" s="110"/>
    </row>
    <row r="65195" spans="9:10" x14ac:dyDescent="0.25">
      <c r="I65195" s="1"/>
      <c r="J65195" s="110"/>
    </row>
    <row r="65196" spans="9:10" x14ac:dyDescent="0.25">
      <c r="I65196" s="1"/>
      <c r="J65196" s="110"/>
    </row>
    <row r="65197" spans="9:10" x14ac:dyDescent="0.25">
      <c r="I65197" s="1"/>
      <c r="J65197" s="110"/>
    </row>
    <row r="65198" spans="9:10" x14ac:dyDescent="0.25">
      <c r="I65198" s="1"/>
      <c r="J65198" s="110"/>
    </row>
    <row r="65199" spans="9:10" x14ac:dyDescent="0.25">
      <c r="I65199" s="1"/>
      <c r="J65199" s="110"/>
    </row>
    <row r="65200" spans="9:10" x14ac:dyDescent="0.25">
      <c r="I65200" s="1"/>
      <c r="J65200" s="110"/>
    </row>
    <row r="65201" spans="9:10" x14ac:dyDescent="0.25">
      <c r="I65201" s="1"/>
      <c r="J65201" s="110"/>
    </row>
    <row r="65202" spans="9:10" x14ac:dyDescent="0.25">
      <c r="I65202" s="1"/>
      <c r="J65202" s="110"/>
    </row>
    <row r="65203" spans="9:10" x14ac:dyDescent="0.25">
      <c r="I65203" s="1"/>
      <c r="J65203" s="110"/>
    </row>
    <row r="65204" spans="9:10" x14ac:dyDescent="0.25">
      <c r="I65204" s="1"/>
      <c r="J65204" s="110"/>
    </row>
    <row r="65205" spans="9:10" x14ac:dyDescent="0.25">
      <c r="I65205" s="1"/>
      <c r="J65205" s="110"/>
    </row>
    <row r="65206" spans="9:10" x14ac:dyDescent="0.25">
      <c r="I65206" s="1"/>
      <c r="J65206" s="110"/>
    </row>
    <row r="65207" spans="9:10" x14ac:dyDescent="0.25">
      <c r="I65207" s="1"/>
      <c r="J65207" s="110"/>
    </row>
    <row r="65208" spans="9:10" x14ac:dyDescent="0.25">
      <c r="I65208" s="1"/>
      <c r="J65208" s="110"/>
    </row>
    <row r="65209" spans="9:10" x14ac:dyDescent="0.25">
      <c r="I65209" s="1"/>
      <c r="J65209" s="110"/>
    </row>
    <row r="65210" spans="9:10" x14ac:dyDescent="0.25">
      <c r="I65210" s="1"/>
      <c r="J65210" s="110"/>
    </row>
    <row r="65211" spans="9:10" x14ac:dyDescent="0.25">
      <c r="I65211" s="1"/>
      <c r="J65211" s="110"/>
    </row>
    <row r="65212" spans="9:10" x14ac:dyDescent="0.25">
      <c r="I65212" s="1"/>
      <c r="J65212" s="110"/>
    </row>
    <row r="65213" spans="9:10" x14ac:dyDescent="0.25">
      <c r="I65213" s="1"/>
      <c r="J65213" s="110"/>
    </row>
    <row r="65214" spans="9:10" x14ac:dyDescent="0.25">
      <c r="I65214" s="1"/>
      <c r="J65214" s="110"/>
    </row>
    <row r="65215" spans="9:10" x14ac:dyDescent="0.25">
      <c r="I65215" s="1"/>
      <c r="J65215" s="110"/>
    </row>
    <row r="65216" spans="9:10" x14ac:dyDescent="0.25">
      <c r="I65216" s="1"/>
      <c r="J65216" s="110"/>
    </row>
    <row r="65217" spans="9:10" x14ac:dyDescent="0.25">
      <c r="I65217" s="1"/>
      <c r="J65217" s="110"/>
    </row>
    <row r="65218" spans="9:10" x14ac:dyDescent="0.25">
      <c r="I65218" s="1"/>
      <c r="J65218" s="110"/>
    </row>
    <row r="65219" spans="9:10" x14ac:dyDescent="0.25">
      <c r="I65219" s="1"/>
      <c r="J65219" s="110"/>
    </row>
    <row r="65220" spans="9:10" x14ac:dyDescent="0.25">
      <c r="I65220" s="1"/>
      <c r="J65220" s="110"/>
    </row>
    <row r="65221" spans="9:10" x14ac:dyDescent="0.25">
      <c r="I65221" s="1"/>
      <c r="J65221" s="110"/>
    </row>
    <row r="65222" spans="9:10" x14ac:dyDescent="0.25">
      <c r="I65222" s="1"/>
      <c r="J65222" s="110"/>
    </row>
    <row r="65223" spans="9:10" x14ac:dyDescent="0.25">
      <c r="I65223" s="1"/>
      <c r="J65223" s="110"/>
    </row>
    <row r="65224" spans="9:10" x14ac:dyDescent="0.25">
      <c r="I65224" s="1"/>
      <c r="J65224" s="110"/>
    </row>
    <row r="65225" spans="9:10" x14ac:dyDescent="0.25">
      <c r="I65225" s="1"/>
      <c r="J65225" s="110"/>
    </row>
    <row r="65226" spans="9:10" x14ac:dyDescent="0.25">
      <c r="I65226" s="1"/>
      <c r="J65226" s="110"/>
    </row>
    <row r="65227" spans="9:10" x14ac:dyDescent="0.25">
      <c r="I65227" s="1"/>
      <c r="J65227" s="110"/>
    </row>
    <row r="65228" spans="9:10" x14ac:dyDescent="0.25">
      <c r="I65228" s="1"/>
      <c r="J65228" s="110"/>
    </row>
    <row r="65229" spans="9:10" x14ac:dyDescent="0.25">
      <c r="I65229" s="1"/>
      <c r="J65229" s="110"/>
    </row>
    <row r="65230" spans="9:10" x14ac:dyDescent="0.25">
      <c r="I65230" s="1"/>
      <c r="J65230" s="110"/>
    </row>
    <row r="65231" spans="9:10" x14ac:dyDescent="0.25">
      <c r="I65231" s="1"/>
      <c r="J65231" s="110"/>
    </row>
    <row r="65232" spans="9:10" x14ac:dyDescent="0.25">
      <c r="I65232" s="1"/>
      <c r="J65232" s="110"/>
    </row>
    <row r="65233" spans="9:10" x14ac:dyDescent="0.25">
      <c r="I65233" s="1"/>
      <c r="J65233" s="110"/>
    </row>
    <row r="65234" spans="9:10" x14ac:dyDescent="0.25">
      <c r="I65234" s="1"/>
      <c r="J65234" s="110"/>
    </row>
    <row r="65235" spans="9:10" x14ac:dyDescent="0.25">
      <c r="I65235" s="1"/>
      <c r="J65235" s="110"/>
    </row>
    <row r="65236" spans="9:10" x14ac:dyDescent="0.25">
      <c r="I65236" s="1"/>
      <c r="J65236" s="110"/>
    </row>
    <row r="65237" spans="9:10" x14ac:dyDescent="0.25">
      <c r="I65237" s="1"/>
      <c r="J65237" s="110"/>
    </row>
    <row r="65238" spans="9:10" x14ac:dyDescent="0.25">
      <c r="I65238" s="1"/>
      <c r="J65238" s="110"/>
    </row>
    <row r="65239" spans="9:10" x14ac:dyDescent="0.25">
      <c r="I65239" s="1"/>
      <c r="J65239" s="110"/>
    </row>
    <row r="65240" spans="9:10" x14ac:dyDescent="0.25">
      <c r="I65240" s="1"/>
      <c r="J65240" s="110"/>
    </row>
    <row r="65241" spans="9:10" x14ac:dyDescent="0.25">
      <c r="I65241" s="1"/>
      <c r="J65241" s="110"/>
    </row>
    <row r="65242" spans="9:10" x14ac:dyDescent="0.25">
      <c r="I65242" s="1"/>
      <c r="J65242" s="110"/>
    </row>
    <row r="65243" spans="9:10" x14ac:dyDescent="0.25">
      <c r="I65243" s="1"/>
      <c r="J65243" s="110"/>
    </row>
    <row r="65244" spans="9:10" x14ac:dyDescent="0.25">
      <c r="I65244" s="1"/>
      <c r="J65244" s="110"/>
    </row>
    <row r="65245" spans="9:10" x14ac:dyDescent="0.25">
      <c r="I65245" s="1"/>
      <c r="J65245" s="110"/>
    </row>
    <row r="65246" spans="9:10" x14ac:dyDescent="0.25">
      <c r="I65246" s="1"/>
      <c r="J65246" s="110"/>
    </row>
    <row r="65247" spans="9:10" x14ac:dyDescent="0.25">
      <c r="I65247" s="1"/>
      <c r="J65247" s="110"/>
    </row>
    <row r="65248" spans="9:10" x14ac:dyDescent="0.25">
      <c r="I65248" s="1"/>
      <c r="J65248" s="110"/>
    </row>
    <row r="65249" spans="9:10" x14ac:dyDescent="0.25">
      <c r="I65249" s="1"/>
      <c r="J65249" s="110"/>
    </row>
    <row r="65250" spans="9:10" x14ac:dyDescent="0.25">
      <c r="I65250" s="1"/>
      <c r="J65250" s="110"/>
    </row>
    <row r="65251" spans="9:10" x14ac:dyDescent="0.25">
      <c r="I65251" s="1"/>
      <c r="J65251" s="110"/>
    </row>
    <row r="65252" spans="9:10" x14ac:dyDescent="0.25">
      <c r="I65252" s="1"/>
      <c r="J65252" s="110"/>
    </row>
    <row r="65253" spans="9:10" x14ac:dyDescent="0.25">
      <c r="I65253" s="1"/>
      <c r="J65253" s="110"/>
    </row>
    <row r="65254" spans="9:10" x14ac:dyDescent="0.25">
      <c r="I65254" s="1"/>
      <c r="J65254" s="110"/>
    </row>
    <row r="65255" spans="9:10" x14ac:dyDescent="0.25">
      <c r="I65255" s="1"/>
      <c r="J65255" s="110"/>
    </row>
    <row r="65256" spans="9:10" x14ac:dyDescent="0.25">
      <c r="I65256" s="1"/>
      <c r="J65256" s="110"/>
    </row>
    <row r="65257" spans="9:10" x14ac:dyDescent="0.25">
      <c r="I65257" s="1"/>
      <c r="J65257" s="110"/>
    </row>
    <row r="65258" spans="9:10" x14ac:dyDescent="0.25">
      <c r="I65258" s="1"/>
      <c r="J65258" s="110"/>
    </row>
    <row r="65259" spans="9:10" x14ac:dyDescent="0.25">
      <c r="I65259" s="1"/>
      <c r="J65259" s="110"/>
    </row>
    <row r="65260" spans="9:10" x14ac:dyDescent="0.25">
      <c r="I65260" s="1"/>
      <c r="J65260" s="110"/>
    </row>
    <row r="65261" spans="9:10" x14ac:dyDescent="0.25">
      <c r="I65261" s="1"/>
      <c r="J65261" s="110"/>
    </row>
    <row r="65262" spans="9:10" x14ac:dyDescent="0.25">
      <c r="I65262" s="1"/>
      <c r="J65262" s="110"/>
    </row>
    <row r="65263" spans="9:10" x14ac:dyDescent="0.25">
      <c r="I65263" s="1"/>
      <c r="J65263" s="110"/>
    </row>
    <row r="65264" spans="9:10" x14ac:dyDescent="0.25">
      <c r="I65264" s="1"/>
      <c r="J65264" s="110"/>
    </row>
    <row r="65265" spans="9:10" x14ac:dyDescent="0.25">
      <c r="I65265" s="1"/>
      <c r="J65265" s="110"/>
    </row>
    <row r="65266" spans="9:10" x14ac:dyDescent="0.25">
      <c r="I65266" s="1"/>
      <c r="J65266" s="110"/>
    </row>
    <row r="65267" spans="9:10" x14ac:dyDescent="0.25">
      <c r="I65267" s="1"/>
      <c r="J65267" s="110"/>
    </row>
    <row r="65268" spans="9:10" x14ac:dyDescent="0.25">
      <c r="I65268" s="1"/>
      <c r="J65268" s="110"/>
    </row>
    <row r="65269" spans="9:10" x14ac:dyDescent="0.25">
      <c r="I65269" s="1"/>
      <c r="J65269" s="110"/>
    </row>
    <row r="65270" spans="9:10" x14ac:dyDescent="0.25">
      <c r="I65270" s="1"/>
      <c r="J65270" s="110"/>
    </row>
    <row r="65271" spans="9:10" x14ac:dyDescent="0.25">
      <c r="I65271" s="1"/>
      <c r="J65271" s="110"/>
    </row>
    <row r="65272" spans="9:10" x14ac:dyDescent="0.25">
      <c r="I65272" s="1"/>
      <c r="J65272" s="110"/>
    </row>
    <row r="65273" spans="9:10" x14ac:dyDescent="0.25">
      <c r="I65273" s="1"/>
      <c r="J65273" s="110"/>
    </row>
    <row r="65274" spans="9:10" x14ac:dyDescent="0.25">
      <c r="I65274" s="1"/>
      <c r="J65274" s="110"/>
    </row>
    <row r="65275" spans="9:10" x14ac:dyDescent="0.25">
      <c r="I65275" s="1"/>
      <c r="J65275" s="110"/>
    </row>
    <row r="65276" spans="9:10" x14ac:dyDescent="0.25">
      <c r="I65276" s="1"/>
      <c r="J65276" s="110"/>
    </row>
    <row r="65277" spans="9:10" x14ac:dyDescent="0.25">
      <c r="I65277" s="1"/>
      <c r="J65277" s="110"/>
    </row>
    <row r="65278" spans="9:10" x14ac:dyDescent="0.25">
      <c r="I65278" s="1"/>
      <c r="J65278" s="110"/>
    </row>
    <row r="65279" spans="9:10" x14ac:dyDescent="0.25">
      <c r="I65279" s="1"/>
      <c r="J65279" s="110"/>
    </row>
    <row r="65280" spans="9:10" x14ac:dyDescent="0.25">
      <c r="I65280" s="1"/>
      <c r="J65280" s="110"/>
    </row>
    <row r="65281" spans="9:10" x14ac:dyDescent="0.25">
      <c r="I65281" s="1"/>
      <c r="J65281" s="110"/>
    </row>
    <row r="65282" spans="9:10" x14ac:dyDescent="0.25">
      <c r="I65282" s="1"/>
      <c r="J65282" s="110"/>
    </row>
    <row r="65283" spans="9:10" x14ac:dyDescent="0.25">
      <c r="I65283" s="1"/>
      <c r="J65283" s="110"/>
    </row>
    <row r="65284" spans="9:10" x14ac:dyDescent="0.25">
      <c r="I65284" s="1"/>
      <c r="J65284" s="110"/>
    </row>
    <row r="65285" spans="9:10" x14ac:dyDescent="0.25">
      <c r="I65285" s="1"/>
      <c r="J65285" s="110"/>
    </row>
    <row r="65286" spans="9:10" x14ac:dyDescent="0.25">
      <c r="I65286" s="1"/>
      <c r="J65286" s="110"/>
    </row>
    <row r="65287" spans="9:10" x14ac:dyDescent="0.25">
      <c r="I65287" s="1"/>
      <c r="J65287" s="110"/>
    </row>
    <row r="65288" spans="9:10" x14ac:dyDescent="0.25">
      <c r="I65288" s="1"/>
      <c r="J65288" s="110"/>
    </row>
    <row r="65289" spans="9:10" x14ac:dyDescent="0.25">
      <c r="I65289" s="1"/>
      <c r="J65289" s="110"/>
    </row>
    <row r="65290" spans="9:10" x14ac:dyDescent="0.25">
      <c r="I65290" s="1"/>
      <c r="J65290" s="110"/>
    </row>
    <row r="65291" spans="9:10" x14ac:dyDescent="0.25">
      <c r="I65291" s="1"/>
      <c r="J65291" s="110"/>
    </row>
    <row r="65292" spans="9:10" x14ac:dyDescent="0.25">
      <c r="I65292" s="1"/>
      <c r="J65292" s="110"/>
    </row>
    <row r="65293" spans="9:10" x14ac:dyDescent="0.25">
      <c r="I65293" s="1"/>
      <c r="J65293" s="110"/>
    </row>
    <row r="65294" spans="9:10" x14ac:dyDescent="0.25">
      <c r="I65294" s="1"/>
      <c r="J65294" s="110"/>
    </row>
    <row r="65295" spans="9:10" x14ac:dyDescent="0.25">
      <c r="I65295" s="1"/>
      <c r="J65295" s="110"/>
    </row>
    <row r="65296" spans="9:10" x14ac:dyDescent="0.25">
      <c r="I65296" s="1"/>
      <c r="J65296" s="110"/>
    </row>
    <row r="65297" spans="9:10" x14ac:dyDescent="0.25">
      <c r="I65297" s="1"/>
      <c r="J65297" s="110"/>
    </row>
    <row r="65298" spans="9:10" x14ac:dyDescent="0.25">
      <c r="I65298" s="1"/>
      <c r="J65298" s="110"/>
    </row>
    <row r="65299" spans="9:10" x14ac:dyDescent="0.25">
      <c r="I65299" s="1"/>
      <c r="J65299" s="110"/>
    </row>
    <row r="65300" spans="9:10" x14ac:dyDescent="0.25">
      <c r="I65300" s="1"/>
      <c r="J65300" s="110"/>
    </row>
    <row r="65301" spans="9:10" x14ac:dyDescent="0.25">
      <c r="I65301" s="1"/>
      <c r="J65301" s="110"/>
    </row>
    <row r="65302" spans="9:10" x14ac:dyDescent="0.25">
      <c r="I65302" s="1"/>
      <c r="J65302" s="110"/>
    </row>
    <row r="65303" spans="9:10" x14ac:dyDescent="0.25">
      <c r="I65303" s="1"/>
      <c r="J65303" s="110"/>
    </row>
    <row r="65304" spans="9:10" x14ac:dyDescent="0.25">
      <c r="I65304" s="1"/>
      <c r="J65304" s="110"/>
    </row>
    <row r="65305" spans="9:10" x14ac:dyDescent="0.25">
      <c r="I65305" s="1"/>
      <c r="J65305" s="110"/>
    </row>
    <row r="65306" spans="9:10" x14ac:dyDescent="0.25">
      <c r="I65306" s="1"/>
      <c r="J65306" s="110"/>
    </row>
    <row r="65307" spans="9:10" x14ac:dyDescent="0.25">
      <c r="I65307" s="1"/>
      <c r="J65307" s="110"/>
    </row>
    <row r="65308" spans="9:10" x14ac:dyDescent="0.25">
      <c r="I65308" s="1"/>
      <c r="J65308" s="110"/>
    </row>
    <row r="65309" spans="9:10" x14ac:dyDescent="0.25">
      <c r="I65309" s="1"/>
      <c r="J65309" s="110"/>
    </row>
    <row r="65310" spans="9:10" x14ac:dyDescent="0.25">
      <c r="I65310" s="1"/>
      <c r="J65310" s="110"/>
    </row>
    <row r="65311" spans="9:10" x14ac:dyDescent="0.25">
      <c r="I65311" s="1"/>
      <c r="J65311" s="110"/>
    </row>
    <row r="65312" spans="9:10" x14ac:dyDescent="0.25">
      <c r="I65312" s="1"/>
      <c r="J65312" s="110"/>
    </row>
    <row r="65313" spans="9:10" x14ac:dyDescent="0.25">
      <c r="I65313" s="1"/>
      <c r="J65313" s="110"/>
    </row>
    <row r="65314" spans="9:10" x14ac:dyDescent="0.25">
      <c r="I65314" s="1"/>
      <c r="J65314" s="110"/>
    </row>
    <row r="65315" spans="9:10" x14ac:dyDescent="0.25">
      <c r="I65315" s="1"/>
      <c r="J65315" s="110"/>
    </row>
    <row r="65316" spans="9:10" x14ac:dyDescent="0.25">
      <c r="I65316" s="1"/>
      <c r="J65316" s="110"/>
    </row>
    <row r="65317" spans="9:10" x14ac:dyDescent="0.25">
      <c r="I65317" s="1"/>
      <c r="J65317" s="110"/>
    </row>
    <row r="65318" spans="9:10" x14ac:dyDescent="0.25">
      <c r="I65318" s="1"/>
      <c r="J65318" s="110"/>
    </row>
    <row r="65319" spans="9:10" x14ac:dyDescent="0.25">
      <c r="I65319" s="1"/>
      <c r="J65319" s="110"/>
    </row>
    <row r="65320" spans="9:10" x14ac:dyDescent="0.25">
      <c r="I65320" s="1"/>
      <c r="J65320" s="110"/>
    </row>
    <row r="65321" spans="9:10" x14ac:dyDescent="0.25">
      <c r="I65321" s="1"/>
      <c r="J65321" s="110"/>
    </row>
    <row r="65322" spans="9:10" x14ac:dyDescent="0.25">
      <c r="I65322" s="1"/>
      <c r="J65322" s="110"/>
    </row>
    <row r="65323" spans="9:10" x14ac:dyDescent="0.25">
      <c r="I65323" s="1"/>
      <c r="J65323" s="110"/>
    </row>
    <row r="65324" spans="9:10" x14ac:dyDescent="0.25">
      <c r="I65324" s="1"/>
      <c r="J65324" s="110"/>
    </row>
    <row r="65325" spans="9:10" x14ac:dyDescent="0.25">
      <c r="I65325" s="1"/>
      <c r="J65325" s="110"/>
    </row>
    <row r="65326" spans="9:10" x14ac:dyDescent="0.25">
      <c r="I65326" s="1"/>
      <c r="J65326" s="110"/>
    </row>
    <row r="65327" spans="9:10" x14ac:dyDescent="0.25">
      <c r="I65327" s="1"/>
      <c r="J65327" s="110"/>
    </row>
    <row r="65328" spans="9:10" x14ac:dyDescent="0.25">
      <c r="I65328" s="1"/>
      <c r="J65328" s="110"/>
    </row>
    <row r="65329" spans="9:10" x14ac:dyDescent="0.25">
      <c r="I65329" s="1"/>
      <c r="J65329" s="110"/>
    </row>
    <row r="65330" spans="9:10" x14ac:dyDescent="0.25">
      <c r="I65330" s="1"/>
      <c r="J65330" s="110"/>
    </row>
    <row r="65331" spans="9:10" x14ac:dyDescent="0.25">
      <c r="I65331" s="1"/>
      <c r="J65331" s="110"/>
    </row>
    <row r="65332" spans="9:10" x14ac:dyDescent="0.25">
      <c r="I65332" s="1"/>
      <c r="J65332" s="110"/>
    </row>
    <row r="65333" spans="9:10" x14ac:dyDescent="0.25">
      <c r="I65333" s="1"/>
      <c r="J65333" s="110"/>
    </row>
    <row r="65334" spans="9:10" x14ac:dyDescent="0.25">
      <c r="I65334" s="1"/>
      <c r="J65334" s="110"/>
    </row>
    <row r="65335" spans="9:10" x14ac:dyDescent="0.25">
      <c r="I65335" s="1"/>
      <c r="J65335" s="110"/>
    </row>
    <row r="65336" spans="9:10" x14ac:dyDescent="0.25">
      <c r="I65336" s="1"/>
      <c r="J65336" s="110"/>
    </row>
    <row r="65337" spans="9:10" x14ac:dyDescent="0.25">
      <c r="I65337" s="1"/>
      <c r="J65337" s="110"/>
    </row>
    <row r="65338" spans="9:10" x14ac:dyDescent="0.25">
      <c r="I65338" s="1"/>
      <c r="J65338" s="110"/>
    </row>
    <row r="65339" spans="9:10" x14ac:dyDescent="0.25">
      <c r="I65339" s="1"/>
      <c r="J65339" s="110"/>
    </row>
    <row r="65340" spans="9:10" x14ac:dyDescent="0.25">
      <c r="I65340" s="1"/>
      <c r="J65340" s="110"/>
    </row>
    <row r="65341" spans="9:10" x14ac:dyDescent="0.25">
      <c r="I65341" s="1"/>
      <c r="J65341" s="110"/>
    </row>
    <row r="65342" spans="9:10" x14ac:dyDescent="0.25">
      <c r="I65342" s="1"/>
      <c r="J65342" s="110"/>
    </row>
    <row r="65343" spans="9:10" x14ac:dyDescent="0.25">
      <c r="I65343" s="1"/>
      <c r="J65343" s="110"/>
    </row>
    <row r="65344" spans="9:10" x14ac:dyDescent="0.25">
      <c r="I65344" s="1"/>
      <c r="J65344" s="110"/>
    </row>
    <row r="65345" spans="9:10" x14ac:dyDescent="0.25">
      <c r="I65345" s="1"/>
      <c r="J65345" s="110"/>
    </row>
    <row r="65346" spans="9:10" x14ac:dyDescent="0.25">
      <c r="I65346" s="1"/>
      <c r="J65346" s="110"/>
    </row>
    <row r="65347" spans="9:10" x14ac:dyDescent="0.25">
      <c r="I65347" s="1"/>
      <c r="J65347" s="110"/>
    </row>
    <row r="65348" spans="9:10" x14ac:dyDescent="0.25">
      <c r="I65348" s="1"/>
      <c r="J65348" s="110"/>
    </row>
    <row r="65349" spans="9:10" x14ac:dyDescent="0.25">
      <c r="I65349" s="1"/>
      <c r="J65349" s="110"/>
    </row>
    <row r="65350" spans="9:10" x14ac:dyDescent="0.25">
      <c r="I65350" s="1"/>
      <c r="J65350" s="110"/>
    </row>
    <row r="65351" spans="9:10" x14ac:dyDescent="0.25">
      <c r="I65351" s="1"/>
      <c r="J65351" s="110"/>
    </row>
    <row r="65352" spans="9:10" x14ac:dyDescent="0.25">
      <c r="I65352" s="1"/>
      <c r="J65352" s="110"/>
    </row>
    <row r="65353" spans="9:10" x14ac:dyDescent="0.25">
      <c r="I65353" s="1"/>
      <c r="J65353" s="110"/>
    </row>
    <row r="65354" spans="9:10" x14ac:dyDescent="0.25">
      <c r="I65354" s="1"/>
      <c r="J65354" s="110"/>
    </row>
    <row r="65355" spans="9:10" x14ac:dyDescent="0.25">
      <c r="I65355" s="1"/>
      <c r="J65355" s="110"/>
    </row>
    <row r="65356" spans="9:10" x14ac:dyDescent="0.25">
      <c r="I65356" s="1"/>
      <c r="J65356" s="110"/>
    </row>
    <row r="65357" spans="9:10" x14ac:dyDescent="0.25">
      <c r="I65357" s="1"/>
      <c r="J65357" s="110"/>
    </row>
    <row r="65358" spans="9:10" x14ac:dyDescent="0.25">
      <c r="I65358" s="1"/>
      <c r="J65358" s="110"/>
    </row>
    <row r="65359" spans="9:10" x14ac:dyDescent="0.25">
      <c r="I65359" s="1"/>
      <c r="J65359" s="110"/>
    </row>
    <row r="65360" spans="9:10" x14ac:dyDescent="0.25">
      <c r="I65360" s="1"/>
      <c r="J65360" s="110"/>
    </row>
    <row r="65361" spans="9:10" x14ac:dyDescent="0.25">
      <c r="I65361" s="1"/>
      <c r="J65361" s="110"/>
    </row>
    <row r="65362" spans="9:10" x14ac:dyDescent="0.25">
      <c r="I65362" s="1"/>
      <c r="J65362" s="110"/>
    </row>
    <row r="65363" spans="9:10" x14ac:dyDescent="0.25">
      <c r="I65363" s="1"/>
      <c r="J65363" s="110"/>
    </row>
    <row r="65364" spans="9:10" x14ac:dyDescent="0.25">
      <c r="I65364" s="1"/>
      <c r="J65364" s="110"/>
    </row>
    <row r="65365" spans="9:10" x14ac:dyDescent="0.25">
      <c r="I65365" s="1"/>
      <c r="J65365" s="110"/>
    </row>
    <row r="65366" spans="9:10" x14ac:dyDescent="0.25">
      <c r="I65366" s="1"/>
      <c r="J65366" s="110"/>
    </row>
    <row r="65367" spans="9:10" x14ac:dyDescent="0.25">
      <c r="I65367" s="1"/>
      <c r="J65367" s="110"/>
    </row>
    <row r="65368" spans="9:10" x14ac:dyDescent="0.25">
      <c r="I65368" s="1"/>
      <c r="J65368" s="110"/>
    </row>
    <row r="65369" spans="9:10" x14ac:dyDescent="0.25">
      <c r="I65369" s="1"/>
      <c r="J65369" s="110"/>
    </row>
    <row r="65370" spans="9:10" x14ac:dyDescent="0.25">
      <c r="I65370" s="1"/>
      <c r="J65370" s="110"/>
    </row>
    <row r="65371" spans="9:10" x14ac:dyDescent="0.25">
      <c r="I65371" s="1"/>
      <c r="J65371" s="110"/>
    </row>
    <row r="65372" spans="9:10" x14ac:dyDescent="0.25">
      <c r="I65372" s="1"/>
      <c r="J65372" s="110"/>
    </row>
    <row r="65373" spans="9:10" x14ac:dyDescent="0.25">
      <c r="I65373" s="1"/>
      <c r="J65373" s="110"/>
    </row>
    <row r="65374" spans="9:10" x14ac:dyDescent="0.25">
      <c r="I65374" s="1"/>
      <c r="J65374" s="110"/>
    </row>
    <row r="65375" spans="9:10" x14ac:dyDescent="0.25">
      <c r="I65375" s="1"/>
      <c r="J65375" s="110"/>
    </row>
    <row r="65376" spans="9:10" x14ac:dyDescent="0.25">
      <c r="I65376" s="1"/>
      <c r="J65376" s="110"/>
    </row>
    <row r="65377" spans="9:10" x14ac:dyDescent="0.25">
      <c r="I65377" s="1"/>
      <c r="J65377" s="110"/>
    </row>
    <row r="65378" spans="9:10" x14ac:dyDescent="0.25">
      <c r="I65378" s="1"/>
      <c r="J65378" s="110"/>
    </row>
    <row r="65379" spans="9:10" x14ac:dyDescent="0.25">
      <c r="I65379" s="1"/>
      <c r="J65379" s="110"/>
    </row>
    <row r="65380" spans="9:10" x14ac:dyDescent="0.25">
      <c r="I65380" s="1"/>
      <c r="J65380" s="110"/>
    </row>
    <row r="65381" spans="9:10" x14ac:dyDescent="0.25">
      <c r="I65381" s="1"/>
      <c r="J65381" s="110"/>
    </row>
    <row r="65382" spans="9:10" x14ac:dyDescent="0.25">
      <c r="I65382" s="1"/>
      <c r="J65382" s="110"/>
    </row>
    <row r="65383" spans="9:10" x14ac:dyDescent="0.25">
      <c r="I65383" s="1"/>
      <c r="J65383" s="110"/>
    </row>
    <row r="65384" spans="9:10" x14ac:dyDescent="0.25">
      <c r="I65384" s="1"/>
      <c r="J65384" s="110"/>
    </row>
    <row r="65385" spans="9:10" x14ac:dyDescent="0.25">
      <c r="I65385" s="1"/>
      <c r="J65385" s="110"/>
    </row>
    <row r="65386" spans="9:10" x14ac:dyDescent="0.25">
      <c r="I65386" s="1"/>
      <c r="J65386" s="110"/>
    </row>
    <row r="65387" spans="9:10" x14ac:dyDescent="0.25">
      <c r="I65387" s="1"/>
      <c r="J65387" s="110"/>
    </row>
    <row r="65388" spans="9:10" x14ac:dyDescent="0.25">
      <c r="I65388" s="1"/>
      <c r="J65388" s="110"/>
    </row>
    <row r="65389" spans="9:10" x14ac:dyDescent="0.25">
      <c r="I65389" s="1"/>
      <c r="J65389" s="110"/>
    </row>
    <row r="65390" spans="9:10" x14ac:dyDescent="0.25">
      <c r="I65390" s="1"/>
      <c r="J65390" s="110"/>
    </row>
    <row r="65391" spans="9:10" x14ac:dyDescent="0.25">
      <c r="I65391" s="1"/>
      <c r="J65391" s="110"/>
    </row>
    <row r="65392" spans="9:10" x14ac:dyDescent="0.25">
      <c r="I65392" s="1"/>
      <c r="J65392" s="110"/>
    </row>
    <row r="65393" spans="9:10" x14ac:dyDescent="0.25">
      <c r="I65393" s="1"/>
      <c r="J65393" s="110"/>
    </row>
    <row r="65394" spans="9:10" x14ac:dyDescent="0.25">
      <c r="I65394" s="1"/>
      <c r="J65394" s="110"/>
    </row>
    <row r="65395" spans="9:10" x14ac:dyDescent="0.25">
      <c r="I65395" s="1"/>
      <c r="J65395" s="110"/>
    </row>
    <row r="65396" spans="9:10" x14ac:dyDescent="0.25">
      <c r="I65396" s="1"/>
      <c r="J65396" s="110"/>
    </row>
    <row r="65397" spans="9:10" x14ac:dyDescent="0.25">
      <c r="I65397" s="1"/>
      <c r="J65397" s="110"/>
    </row>
    <row r="65398" spans="9:10" x14ac:dyDescent="0.25">
      <c r="I65398" s="1"/>
      <c r="J65398" s="110"/>
    </row>
    <row r="65399" spans="9:10" x14ac:dyDescent="0.25">
      <c r="I65399" s="1"/>
      <c r="J65399" s="110"/>
    </row>
    <row r="65400" spans="9:10" x14ac:dyDescent="0.25">
      <c r="I65400" s="1"/>
      <c r="J65400" s="110"/>
    </row>
    <row r="65401" spans="9:10" x14ac:dyDescent="0.25">
      <c r="I65401" s="1"/>
      <c r="J65401" s="110"/>
    </row>
    <row r="65402" spans="9:10" x14ac:dyDescent="0.25">
      <c r="I65402" s="1"/>
      <c r="J65402" s="110"/>
    </row>
    <row r="65403" spans="9:10" x14ac:dyDescent="0.25">
      <c r="I65403" s="1"/>
      <c r="J65403" s="110"/>
    </row>
    <row r="65404" spans="9:10" x14ac:dyDescent="0.25">
      <c r="I65404" s="1"/>
      <c r="J65404" s="110"/>
    </row>
    <row r="65405" spans="9:10" x14ac:dyDescent="0.25">
      <c r="I65405" s="1"/>
      <c r="J65405" s="110"/>
    </row>
    <row r="65406" spans="9:10" x14ac:dyDescent="0.25">
      <c r="I65406" s="1"/>
      <c r="J65406" s="110"/>
    </row>
    <row r="65407" spans="9:10" x14ac:dyDescent="0.25">
      <c r="I65407" s="1"/>
      <c r="J65407" s="110"/>
    </row>
    <row r="65408" spans="9:10" x14ac:dyDescent="0.25">
      <c r="I65408" s="1"/>
      <c r="J65408" s="110"/>
    </row>
    <row r="65409" spans="9:10" x14ac:dyDescent="0.25">
      <c r="I65409" s="1"/>
      <c r="J65409" s="110"/>
    </row>
    <row r="65410" spans="9:10" x14ac:dyDescent="0.25">
      <c r="I65410" s="1"/>
      <c r="J65410" s="110"/>
    </row>
    <row r="65411" spans="9:10" x14ac:dyDescent="0.25">
      <c r="I65411" s="1"/>
      <c r="J65411" s="110"/>
    </row>
    <row r="65412" spans="9:10" x14ac:dyDescent="0.25">
      <c r="I65412" s="1"/>
      <c r="J65412" s="110"/>
    </row>
    <row r="65413" spans="9:10" x14ac:dyDescent="0.25">
      <c r="I65413" s="1"/>
      <c r="J65413" s="110"/>
    </row>
    <row r="65414" spans="9:10" x14ac:dyDescent="0.25">
      <c r="I65414" s="1"/>
      <c r="J65414" s="110"/>
    </row>
    <row r="65415" spans="9:10" x14ac:dyDescent="0.25">
      <c r="I65415" s="1"/>
      <c r="J65415" s="110"/>
    </row>
    <row r="65416" spans="9:10" x14ac:dyDescent="0.25">
      <c r="I65416" s="1"/>
      <c r="J65416" s="110"/>
    </row>
    <row r="65417" spans="9:10" x14ac:dyDescent="0.25">
      <c r="I65417" s="1"/>
      <c r="J65417" s="110"/>
    </row>
    <row r="65418" spans="9:10" x14ac:dyDescent="0.25">
      <c r="I65418" s="1"/>
      <c r="J65418" s="110"/>
    </row>
    <row r="65419" spans="9:10" x14ac:dyDescent="0.25">
      <c r="I65419" s="1"/>
      <c r="J65419" s="110"/>
    </row>
    <row r="65420" spans="9:10" x14ac:dyDescent="0.25">
      <c r="I65420" s="1"/>
      <c r="J65420" s="110"/>
    </row>
    <row r="65421" spans="9:10" x14ac:dyDescent="0.25">
      <c r="I65421" s="1"/>
      <c r="J65421" s="110"/>
    </row>
    <row r="65422" spans="9:10" x14ac:dyDescent="0.25">
      <c r="I65422" s="1"/>
      <c r="J65422" s="110"/>
    </row>
    <row r="65423" spans="9:10" x14ac:dyDescent="0.25">
      <c r="I65423" s="1"/>
      <c r="J65423" s="110"/>
    </row>
    <row r="65424" spans="9:10" x14ac:dyDescent="0.25">
      <c r="I65424" s="1"/>
      <c r="J65424" s="110"/>
    </row>
    <row r="65425" spans="9:10" x14ac:dyDescent="0.25">
      <c r="I65425" s="1"/>
      <c r="J65425" s="110"/>
    </row>
    <row r="65426" spans="9:10" x14ac:dyDescent="0.25">
      <c r="I65426" s="1"/>
      <c r="J65426" s="110"/>
    </row>
    <row r="65427" spans="9:10" x14ac:dyDescent="0.25">
      <c r="I65427" s="1"/>
      <c r="J65427" s="110"/>
    </row>
    <row r="65428" spans="9:10" x14ac:dyDescent="0.25">
      <c r="I65428" s="1"/>
      <c r="J65428" s="110"/>
    </row>
    <row r="65429" spans="9:10" x14ac:dyDescent="0.25">
      <c r="I65429" s="1"/>
      <c r="J65429" s="110"/>
    </row>
    <row r="65430" spans="9:10" x14ac:dyDescent="0.25">
      <c r="I65430" s="1"/>
      <c r="J65430" s="110"/>
    </row>
    <row r="65431" spans="9:10" x14ac:dyDescent="0.25">
      <c r="I65431" s="1"/>
      <c r="J65431" s="110"/>
    </row>
    <row r="65432" spans="9:10" x14ac:dyDescent="0.25">
      <c r="I65432" s="1"/>
      <c r="J65432" s="110"/>
    </row>
    <row r="65433" spans="9:10" x14ac:dyDescent="0.25">
      <c r="I65433" s="1"/>
      <c r="J65433" s="110"/>
    </row>
    <row r="65434" spans="9:10" x14ac:dyDescent="0.25">
      <c r="I65434" s="1"/>
      <c r="J65434" s="110"/>
    </row>
    <row r="65435" spans="9:10" x14ac:dyDescent="0.25">
      <c r="I65435" s="1"/>
      <c r="J65435" s="110"/>
    </row>
    <row r="65436" spans="9:10" x14ac:dyDescent="0.25">
      <c r="I65436" s="1"/>
      <c r="J65436" s="110"/>
    </row>
    <row r="65437" spans="9:10" x14ac:dyDescent="0.25">
      <c r="I65437" s="1"/>
      <c r="J65437" s="110"/>
    </row>
    <row r="65438" spans="9:10" x14ac:dyDescent="0.25">
      <c r="I65438" s="1"/>
      <c r="J65438" s="110"/>
    </row>
    <row r="65439" spans="9:10" x14ac:dyDescent="0.25">
      <c r="I65439" s="1"/>
      <c r="J65439" s="110"/>
    </row>
    <row r="65440" spans="9:10" x14ac:dyDescent="0.25">
      <c r="I65440" s="1"/>
      <c r="J65440" s="110"/>
    </row>
    <row r="65441" spans="9:10" x14ac:dyDescent="0.25">
      <c r="I65441" s="1"/>
      <c r="J65441" s="110"/>
    </row>
    <row r="65442" spans="9:10" x14ac:dyDescent="0.25">
      <c r="I65442" s="1"/>
      <c r="J65442" s="110"/>
    </row>
    <row r="65443" spans="9:10" x14ac:dyDescent="0.25">
      <c r="I65443" s="1"/>
      <c r="J65443" s="110"/>
    </row>
    <row r="65444" spans="9:10" x14ac:dyDescent="0.25">
      <c r="I65444" s="1"/>
      <c r="J65444" s="110"/>
    </row>
    <row r="65445" spans="9:10" x14ac:dyDescent="0.25">
      <c r="I65445" s="1"/>
      <c r="J65445" s="110"/>
    </row>
    <row r="65446" spans="9:10" x14ac:dyDescent="0.25">
      <c r="I65446" s="1"/>
      <c r="J65446" s="110"/>
    </row>
    <row r="65447" spans="9:10" x14ac:dyDescent="0.25">
      <c r="I65447" s="1"/>
      <c r="J65447" s="110"/>
    </row>
    <row r="65448" spans="9:10" x14ac:dyDescent="0.25">
      <c r="I65448" s="1"/>
      <c r="J65448" s="110"/>
    </row>
    <row r="65449" spans="9:10" x14ac:dyDescent="0.25">
      <c r="I65449" s="1"/>
      <c r="J65449" s="110"/>
    </row>
    <row r="65450" spans="9:10" x14ac:dyDescent="0.25">
      <c r="I65450" s="1"/>
      <c r="J65450" s="110"/>
    </row>
    <row r="65451" spans="9:10" x14ac:dyDescent="0.25">
      <c r="I65451" s="1"/>
      <c r="J65451" s="110"/>
    </row>
    <row r="65452" spans="9:10" x14ac:dyDescent="0.25">
      <c r="I65452" s="1"/>
      <c r="J65452" s="110"/>
    </row>
    <row r="65453" spans="9:10" x14ac:dyDescent="0.25">
      <c r="I65453" s="1"/>
      <c r="J65453" s="110"/>
    </row>
    <row r="65454" spans="9:10" x14ac:dyDescent="0.25">
      <c r="I65454" s="1"/>
      <c r="J65454" s="110"/>
    </row>
    <row r="65455" spans="9:10" x14ac:dyDescent="0.25">
      <c r="I65455" s="1"/>
      <c r="J65455" s="110"/>
    </row>
    <row r="65456" spans="9:10" x14ac:dyDescent="0.25">
      <c r="I65456" s="1"/>
      <c r="J65456" s="110"/>
    </row>
    <row r="65457" spans="9:10" x14ac:dyDescent="0.25">
      <c r="I65457" s="1"/>
      <c r="J65457" s="110"/>
    </row>
    <row r="65458" spans="9:10" x14ac:dyDescent="0.25">
      <c r="I65458" s="1"/>
      <c r="J65458" s="110"/>
    </row>
    <row r="65459" spans="9:10" x14ac:dyDescent="0.25">
      <c r="I65459" s="1"/>
      <c r="J65459" s="110"/>
    </row>
    <row r="65460" spans="9:10" x14ac:dyDescent="0.25">
      <c r="I65460" s="1"/>
      <c r="J65460" s="110"/>
    </row>
    <row r="65461" spans="9:10" x14ac:dyDescent="0.25">
      <c r="I65461" s="1"/>
      <c r="J65461" s="110"/>
    </row>
    <row r="65462" spans="9:10" x14ac:dyDescent="0.25">
      <c r="I65462" s="1"/>
      <c r="J65462" s="110"/>
    </row>
    <row r="65463" spans="9:10" x14ac:dyDescent="0.25">
      <c r="I65463" s="1"/>
      <c r="J65463" s="110"/>
    </row>
    <row r="65464" spans="9:10" x14ac:dyDescent="0.25">
      <c r="I65464" s="1"/>
      <c r="J65464" s="110"/>
    </row>
    <row r="65465" spans="9:10" x14ac:dyDescent="0.25">
      <c r="I65465" s="1"/>
      <c r="J65465" s="110"/>
    </row>
    <row r="65466" spans="9:10" x14ac:dyDescent="0.25">
      <c r="I65466" s="1"/>
      <c r="J65466" s="110"/>
    </row>
    <row r="65467" spans="9:10" x14ac:dyDescent="0.25">
      <c r="I65467" s="1"/>
      <c r="J65467" s="110"/>
    </row>
    <row r="65468" spans="9:10" x14ac:dyDescent="0.25">
      <c r="I65468" s="1"/>
      <c r="J65468" s="110"/>
    </row>
    <row r="65469" spans="9:10" x14ac:dyDescent="0.25">
      <c r="I65469" s="1"/>
      <c r="J65469" s="110"/>
    </row>
    <row r="65470" spans="9:10" x14ac:dyDescent="0.25">
      <c r="I65470" s="1"/>
      <c r="J65470" s="110"/>
    </row>
    <row r="65471" spans="9:10" x14ac:dyDescent="0.25">
      <c r="I65471" s="1"/>
      <c r="J65471" s="110"/>
    </row>
    <row r="65472" spans="9:10" x14ac:dyDescent="0.25">
      <c r="I65472" s="1"/>
      <c r="J65472" s="110"/>
    </row>
    <row r="65473" spans="9:10" x14ac:dyDescent="0.25">
      <c r="I65473" s="1"/>
      <c r="J65473" s="110"/>
    </row>
    <row r="65474" spans="9:10" x14ac:dyDescent="0.25">
      <c r="I65474" s="1"/>
      <c r="J65474" s="110"/>
    </row>
    <row r="65475" spans="9:10" x14ac:dyDescent="0.25">
      <c r="I65475" s="1"/>
      <c r="J65475" s="110"/>
    </row>
    <row r="65476" spans="9:10" x14ac:dyDescent="0.25">
      <c r="I65476" s="1"/>
      <c r="J65476" s="110"/>
    </row>
    <row r="65477" spans="9:10" x14ac:dyDescent="0.25">
      <c r="I65477" s="1"/>
      <c r="J65477" s="110"/>
    </row>
    <row r="65478" spans="9:10" x14ac:dyDescent="0.25">
      <c r="I65478" s="1"/>
      <c r="J65478" s="110"/>
    </row>
    <row r="65479" spans="9:10" x14ac:dyDescent="0.25">
      <c r="I65479" s="1"/>
      <c r="J65479" s="110"/>
    </row>
    <row r="65480" spans="9:10" x14ac:dyDescent="0.25">
      <c r="I65480" s="1"/>
      <c r="J65480" s="110"/>
    </row>
    <row r="65481" spans="9:10" x14ac:dyDescent="0.25">
      <c r="I65481" s="1"/>
      <c r="J65481" s="110"/>
    </row>
    <row r="65482" spans="9:10" x14ac:dyDescent="0.25">
      <c r="I65482" s="1"/>
      <c r="J65482" s="110"/>
    </row>
    <row r="65483" spans="9:10" x14ac:dyDescent="0.25">
      <c r="I65483" s="1"/>
      <c r="J65483" s="110"/>
    </row>
    <row r="65484" spans="9:10" x14ac:dyDescent="0.25">
      <c r="I65484" s="1"/>
      <c r="J65484" s="110"/>
    </row>
    <row r="65485" spans="9:10" x14ac:dyDescent="0.25">
      <c r="I65485" s="1"/>
      <c r="J65485" s="110"/>
    </row>
    <row r="65486" spans="9:10" x14ac:dyDescent="0.25">
      <c r="I65486" s="1"/>
      <c r="J65486" s="110"/>
    </row>
    <row r="65487" spans="9:10" x14ac:dyDescent="0.25">
      <c r="I65487" s="1"/>
      <c r="J65487" s="110"/>
    </row>
    <row r="65488" spans="9:10" x14ac:dyDescent="0.25">
      <c r="I65488" s="1"/>
      <c r="J65488" s="110"/>
    </row>
    <row r="65489" spans="9:10" x14ac:dyDescent="0.25">
      <c r="I65489" s="1"/>
      <c r="J65489" s="110"/>
    </row>
    <row r="65490" spans="9:10" x14ac:dyDescent="0.25">
      <c r="I65490" s="1"/>
      <c r="J65490" s="110"/>
    </row>
    <row r="65491" spans="9:10" x14ac:dyDescent="0.25">
      <c r="I65491" s="1"/>
      <c r="J65491" s="110"/>
    </row>
    <row r="65492" spans="9:10" x14ac:dyDescent="0.25">
      <c r="I65492" s="1"/>
      <c r="J65492" s="110"/>
    </row>
    <row r="65493" spans="9:10" x14ac:dyDescent="0.25">
      <c r="I65493" s="1"/>
      <c r="J65493" s="110"/>
    </row>
    <row r="65494" spans="9:10" x14ac:dyDescent="0.25">
      <c r="I65494" s="1"/>
      <c r="J65494" s="110"/>
    </row>
    <row r="65495" spans="9:10" x14ac:dyDescent="0.25">
      <c r="I65495" s="1"/>
      <c r="J65495" s="110"/>
    </row>
    <row r="65496" spans="9:10" x14ac:dyDescent="0.25">
      <c r="I65496" s="1"/>
      <c r="J65496" s="110"/>
    </row>
    <row r="65497" spans="9:10" x14ac:dyDescent="0.25">
      <c r="I65497" s="1"/>
      <c r="J65497" s="110"/>
    </row>
    <row r="65498" spans="9:10" x14ac:dyDescent="0.25">
      <c r="I65498" s="1"/>
      <c r="J65498" s="110"/>
    </row>
    <row r="65499" spans="9:10" x14ac:dyDescent="0.25">
      <c r="I65499" s="1"/>
      <c r="J65499" s="110"/>
    </row>
    <row r="65500" spans="9:10" x14ac:dyDescent="0.25">
      <c r="I65500" s="1"/>
      <c r="J65500" s="110"/>
    </row>
    <row r="65501" spans="9:10" x14ac:dyDescent="0.25">
      <c r="I65501" s="1"/>
      <c r="J65501" s="110"/>
    </row>
    <row r="65502" spans="9:10" x14ac:dyDescent="0.25">
      <c r="I65502" s="1"/>
      <c r="J65502" s="110"/>
    </row>
    <row r="65503" spans="9:10" x14ac:dyDescent="0.25">
      <c r="I65503" s="1"/>
      <c r="J65503" s="110"/>
    </row>
    <row r="65504" spans="9:10" x14ac:dyDescent="0.25">
      <c r="I65504" s="1"/>
      <c r="J65504" s="110"/>
    </row>
    <row r="65505" spans="9:10" x14ac:dyDescent="0.25">
      <c r="I65505" s="1"/>
      <c r="J65505" s="110"/>
    </row>
    <row r="65506" spans="9:10" x14ac:dyDescent="0.25">
      <c r="I65506" s="1"/>
      <c r="J65506" s="110"/>
    </row>
    <row r="65507" spans="9:10" x14ac:dyDescent="0.25">
      <c r="I65507" s="1"/>
      <c r="J65507" s="110"/>
    </row>
    <row r="65508" spans="9:10" x14ac:dyDescent="0.25">
      <c r="I65508" s="1"/>
      <c r="J65508" s="110"/>
    </row>
    <row r="65509" spans="9:10" x14ac:dyDescent="0.25">
      <c r="I65509" s="1"/>
      <c r="J65509" s="110"/>
    </row>
    <row r="65510" spans="9:10" x14ac:dyDescent="0.25">
      <c r="I65510" s="1"/>
      <c r="J65510" s="110"/>
    </row>
    <row r="65511" spans="9:10" x14ac:dyDescent="0.25">
      <c r="I65511" s="1"/>
      <c r="J65511" s="110"/>
    </row>
    <row r="65512" spans="9:10" x14ac:dyDescent="0.25">
      <c r="I65512" s="1"/>
      <c r="J65512" s="110"/>
    </row>
    <row r="65513" spans="9:10" x14ac:dyDescent="0.25">
      <c r="I65513" s="1"/>
      <c r="J65513" s="110"/>
    </row>
    <row r="65514" spans="9:10" x14ac:dyDescent="0.25">
      <c r="I65514" s="1"/>
      <c r="J65514" s="110"/>
    </row>
    <row r="65515" spans="9:10" x14ac:dyDescent="0.25">
      <c r="I65515" s="1"/>
      <c r="J65515" s="110"/>
    </row>
    <row r="65516" spans="9:10" x14ac:dyDescent="0.25">
      <c r="I65516" s="1"/>
      <c r="J65516" s="110"/>
    </row>
    <row r="65517" spans="9:10" x14ac:dyDescent="0.25">
      <c r="I65517" s="1"/>
      <c r="J65517" s="110"/>
    </row>
    <row r="65518" spans="9:10" x14ac:dyDescent="0.25">
      <c r="I65518" s="1"/>
      <c r="J65518" s="110"/>
    </row>
    <row r="65519" spans="9:10" x14ac:dyDescent="0.25">
      <c r="I65519" s="1"/>
      <c r="J65519" s="110"/>
    </row>
    <row r="65520" spans="9:10" x14ac:dyDescent="0.25">
      <c r="I65520" s="1"/>
      <c r="J65520" s="110"/>
    </row>
    <row r="65521" spans="9:10" x14ac:dyDescent="0.25">
      <c r="I65521" s="1"/>
      <c r="J65521" s="110"/>
    </row>
    <row r="65522" spans="9:10" x14ac:dyDescent="0.25">
      <c r="I65522" s="1"/>
      <c r="J65522" s="110"/>
    </row>
    <row r="65523" spans="9:10" x14ac:dyDescent="0.25">
      <c r="I65523" s="1"/>
      <c r="J65523" s="110"/>
    </row>
    <row r="65524" spans="9:10" x14ac:dyDescent="0.25">
      <c r="I65524" s="1"/>
      <c r="J65524" s="110"/>
    </row>
    <row r="65525" spans="9:10" x14ac:dyDescent="0.25">
      <c r="I65525" s="1"/>
      <c r="J65525" s="110"/>
    </row>
    <row r="65526" spans="9:10" x14ac:dyDescent="0.25">
      <c r="I65526" s="1"/>
      <c r="J65526" s="110"/>
    </row>
    <row r="65527" spans="9:10" x14ac:dyDescent="0.25">
      <c r="I65527" s="1"/>
      <c r="J65527" s="110"/>
    </row>
    <row r="65528" spans="9:10" x14ac:dyDescent="0.25">
      <c r="I65528" s="1"/>
      <c r="J65528" s="110"/>
    </row>
    <row r="65529" spans="9:10" x14ac:dyDescent="0.25">
      <c r="I65529" s="1"/>
      <c r="J65529" s="110"/>
    </row>
    <row r="65530" spans="9:10" x14ac:dyDescent="0.25">
      <c r="I65530" s="1"/>
      <c r="J65530" s="110"/>
    </row>
    <row r="65531" spans="9:10" x14ac:dyDescent="0.25">
      <c r="I65531" s="1"/>
      <c r="J65531" s="110"/>
    </row>
    <row r="65532" spans="9:10" x14ac:dyDescent="0.25">
      <c r="I65532" s="1"/>
      <c r="J65532" s="110"/>
    </row>
    <row r="65533" spans="9:10" x14ac:dyDescent="0.25">
      <c r="I65533" s="1"/>
      <c r="J65533" s="110"/>
    </row>
    <row r="65534" spans="9:10" x14ac:dyDescent="0.25">
      <c r="I65534" s="1"/>
      <c r="J65534" s="110"/>
    </row>
    <row r="65535" spans="9:10" x14ac:dyDescent="0.25">
      <c r="I65535" s="1"/>
      <c r="J65535" s="110"/>
    </row>
    <row r="65536" spans="9:10" x14ac:dyDescent="0.25">
      <c r="I65536" s="1"/>
      <c r="J65536" s="110"/>
    </row>
    <row r="65537" spans="9:10" x14ac:dyDescent="0.25">
      <c r="I65537" s="1"/>
      <c r="J65537" s="110"/>
    </row>
    <row r="65538" spans="9:10" x14ac:dyDescent="0.25">
      <c r="I65538" s="1"/>
      <c r="J65538" s="110"/>
    </row>
    <row r="65539" spans="9:10" x14ac:dyDescent="0.25">
      <c r="I65539" s="1"/>
      <c r="J65539" s="110"/>
    </row>
    <row r="65540" spans="9:10" x14ac:dyDescent="0.25">
      <c r="I65540" s="1"/>
      <c r="J65540" s="110"/>
    </row>
    <row r="65541" spans="9:10" x14ac:dyDescent="0.25">
      <c r="I65541" s="1"/>
      <c r="J65541" s="110"/>
    </row>
    <row r="65542" spans="9:10" x14ac:dyDescent="0.25">
      <c r="I65542" s="1"/>
      <c r="J65542" s="110"/>
    </row>
    <row r="65543" spans="9:10" x14ac:dyDescent="0.25">
      <c r="I65543" s="1"/>
      <c r="J65543" s="110"/>
    </row>
    <row r="65544" spans="9:10" x14ac:dyDescent="0.25">
      <c r="I65544" s="1"/>
      <c r="J65544" s="110"/>
    </row>
    <row r="65545" spans="9:10" x14ac:dyDescent="0.25">
      <c r="I65545" s="1"/>
      <c r="J65545" s="110"/>
    </row>
    <row r="65546" spans="9:10" x14ac:dyDescent="0.25">
      <c r="I65546" s="1"/>
      <c r="J65546" s="110"/>
    </row>
    <row r="65547" spans="9:10" x14ac:dyDescent="0.25">
      <c r="I65547" s="1"/>
      <c r="J65547" s="110"/>
    </row>
    <row r="65548" spans="9:10" x14ac:dyDescent="0.25">
      <c r="I65548" s="1"/>
      <c r="J65548" s="110"/>
    </row>
    <row r="65549" spans="9:10" x14ac:dyDescent="0.25">
      <c r="I65549" s="1"/>
      <c r="J65549" s="110"/>
    </row>
    <row r="65550" spans="9:10" x14ac:dyDescent="0.25">
      <c r="I65550" s="1"/>
      <c r="J65550" s="110"/>
    </row>
    <row r="65551" spans="9:10" x14ac:dyDescent="0.25">
      <c r="I65551" s="1"/>
      <c r="J65551" s="110"/>
    </row>
    <row r="65552" spans="9:10" x14ac:dyDescent="0.25">
      <c r="I65552" s="1"/>
      <c r="J65552" s="110"/>
    </row>
    <row r="65553" spans="9:10" x14ac:dyDescent="0.25">
      <c r="I65553" s="1"/>
      <c r="J65553" s="110"/>
    </row>
    <row r="65554" spans="9:10" x14ac:dyDescent="0.25">
      <c r="I65554" s="1"/>
      <c r="J65554" s="110"/>
    </row>
    <row r="65555" spans="9:10" x14ac:dyDescent="0.25">
      <c r="I65555" s="1"/>
      <c r="J65555" s="110"/>
    </row>
    <row r="65556" spans="9:10" x14ac:dyDescent="0.25">
      <c r="I65556" s="1"/>
      <c r="J65556" s="110"/>
    </row>
    <row r="65557" spans="9:10" x14ac:dyDescent="0.25">
      <c r="I65557" s="1"/>
      <c r="J65557" s="110"/>
    </row>
    <row r="65558" spans="9:10" x14ac:dyDescent="0.25">
      <c r="I65558" s="1"/>
      <c r="J65558" s="110"/>
    </row>
    <row r="65559" spans="9:10" x14ac:dyDescent="0.25">
      <c r="I65559" s="1"/>
      <c r="J65559" s="110"/>
    </row>
    <row r="65560" spans="9:10" x14ac:dyDescent="0.25">
      <c r="I65560" s="1"/>
      <c r="J65560" s="110"/>
    </row>
    <row r="65561" spans="9:10" x14ac:dyDescent="0.25">
      <c r="I65561" s="1"/>
      <c r="J65561" s="110"/>
    </row>
    <row r="65562" spans="9:10" x14ac:dyDescent="0.25">
      <c r="I65562" s="1"/>
      <c r="J65562" s="110"/>
    </row>
    <row r="65563" spans="9:10" x14ac:dyDescent="0.25">
      <c r="I65563" s="1"/>
      <c r="J65563" s="110"/>
    </row>
    <row r="65564" spans="9:10" x14ac:dyDescent="0.25">
      <c r="I65564" s="1"/>
      <c r="J65564" s="110"/>
    </row>
    <row r="65565" spans="9:10" x14ac:dyDescent="0.25">
      <c r="I65565" s="1"/>
      <c r="J65565" s="110"/>
    </row>
    <row r="65566" spans="9:10" x14ac:dyDescent="0.25">
      <c r="I65566" s="1"/>
      <c r="J65566" s="110"/>
    </row>
    <row r="65567" spans="9:10" x14ac:dyDescent="0.25">
      <c r="I65567" s="1"/>
      <c r="J65567" s="110"/>
    </row>
    <row r="65568" spans="9:10" x14ac:dyDescent="0.25">
      <c r="I65568" s="1"/>
      <c r="J65568" s="110"/>
    </row>
    <row r="65569" spans="9:10" x14ac:dyDescent="0.25">
      <c r="I65569" s="1"/>
      <c r="J65569" s="110"/>
    </row>
    <row r="65570" spans="9:10" x14ac:dyDescent="0.25">
      <c r="I65570" s="1"/>
      <c r="J65570" s="110"/>
    </row>
    <row r="65571" spans="9:10" x14ac:dyDescent="0.25">
      <c r="I65571" s="1"/>
      <c r="J65571" s="110"/>
    </row>
    <row r="65572" spans="9:10" x14ac:dyDescent="0.25">
      <c r="I65572" s="1"/>
      <c r="J65572" s="110"/>
    </row>
    <row r="65573" spans="9:10" x14ac:dyDescent="0.25">
      <c r="I65573" s="1"/>
      <c r="J65573" s="110"/>
    </row>
    <row r="65574" spans="9:10" x14ac:dyDescent="0.25">
      <c r="I65574" s="1"/>
      <c r="J65574" s="110"/>
    </row>
    <row r="65575" spans="9:10" x14ac:dyDescent="0.25">
      <c r="I65575" s="1"/>
      <c r="J65575" s="110"/>
    </row>
    <row r="65576" spans="9:10" x14ac:dyDescent="0.25">
      <c r="I65576" s="1"/>
      <c r="J65576" s="110"/>
    </row>
    <row r="65577" spans="9:10" x14ac:dyDescent="0.25">
      <c r="I65577" s="1"/>
      <c r="J65577" s="110"/>
    </row>
    <row r="65578" spans="9:10" x14ac:dyDescent="0.25">
      <c r="I65578" s="1"/>
      <c r="J65578" s="110"/>
    </row>
    <row r="65579" spans="9:10" x14ac:dyDescent="0.25">
      <c r="I65579" s="1"/>
      <c r="J65579" s="110"/>
    </row>
    <row r="65580" spans="9:10" x14ac:dyDescent="0.25">
      <c r="I65580" s="1"/>
      <c r="J65580" s="110"/>
    </row>
    <row r="65581" spans="9:10" x14ac:dyDescent="0.25">
      <c r="I65581" s="1"/>
      <c r="J65581" s="110"/>
    </row>
    <row r="65582" spans="9:10" x14ac:dyDescent="0.25">
      <c r="I65582" s="1"/>
      <c r="J65582" s="110"/>
    </row>
    <row r="65583" spans="9:10" x14ac:dyDescent="0.25">
      <c r="I65583" s="1"/>
      <c r="J65583" s="110"/>
    </row>
    <row r="65584" spans="9:10" x14ac:dyDescent="0.25">
      <c r="I65584" s="1"/>
      <c r="J65584" s="110"/>
    </row>
    <row r="65585" spans="9:10" x14ac:dyDescent="0.25">
      <c r="I65585" s="1"/>
      <c r="J65585" s="110"/>
    </row>
    <row r="65586" spans="9:10" x14ac:dyDescent="0.25">
      <c r="I65586" s="1"/>
      <c r="J65586" s="110"/>
    </row>
    <row r="65587" spans="9:10" x14ac:dyDescent="0.25">
      <c r="I65587" s="1"/>
      <c r="J65587" s="110"/>
    </row>
    <row r="65588" spans="9:10" x14ac:dyDescent="0.25">
      <c r="I65588" s="1"/>
      <c r="J65588" s="110"/>
    </row>
    <row r="65589" spans="9:10" x14ac:dyDescent="0.25">
      <c r="I65589" s="1"/>
      <c r="J65589" s="110"/>
    </row>
    <row r="65590" spans="9:10" x14ac:dyDescent="0.25">
      <c r="I65590" s="1"/>
      <c r="J65590" s="110"/>
    </row>
    <row r="65591" spans="9:10" x14ac:dyDescent="0.25">
      <c r="I65591" s="1"/>
      <c r="J65591" s="110"/>
    </row>
    <row r="65592" spans="9:10" x14ac:dyDescent="0.25">
      <c r="I65592" s="1"/>
      <c r="J65592" s="110"/>
    </row>
    <row r="65593" spans="9:10" x14ac:dyDescent="0.25">
      <c r="I65593" s="1"/>
      <c r="J65593" s="110"/>
    </row>
    <row r="65594" spans="9:10" x14ac:dyDescent="0.25">
      <c r="I65594" s="1"/>
      <c r="J65594" s="110"/>
    </row>
    <row r="65595" spans="9:10" x14ac:dyDescent="0.25">
      <c r="I65595" s="1"/>
      <c r="J65595" s="110"/>
    </row>
    <row r="65596" spans="9:10" x14ac:dyDescent="0.25">
      <c r="I65596" s="1"/>
      <c r="J65596" s="110"/>
    </row>
    <row r="65597" spans="9:10" x14ac:dyDescent="0.25">
      <c r="I65597" s="1"/>
      <c r="J65597" s="110"/>
    </row>
    <row r="65598" spans="9:10" x14ac:dyDescent="0.25">
      <c r="I65598" s="1"/>
      <c r="J65598" s="110"/>
    </row>
    <row r="65599" spans="9:10" x14ac:dyDescent="0.25">
      <c r="I65599" s="1"/>
      <c r="J65599" s="110"/>
    </row>
    <row r="65600" spans="9:10" x14ac:dyDescent="0.25">
      <c r="I65600" s="1"/>
      <c r="J65600" s="110"/>
    </row>
    <row r="65601" spans="9:10" x14ac:dyDescent="0.25">
      <c r="I65601" s="1"/>
      <c r="J65601" s="110"/>
    </row>
    <row r="65602" spans="9:10" x14ac:dyDescent="0.25">
      <c r="I65602" s="1"/>
      <c r="J65602" s="110"/>
    </row>
    <row r="65603" spans="9:10" x14ac:dyDescent="0.25">
      <c r="I65603" s="1"/>
      <c r="J65603" s="110"/>
    </row>
    <row r="65604" spans="9:10" x14ac:dyDescent="0.25">
      <c r="I65604" s="1"/>
      <c r="J65604" s="110"/>
    </row>
    <row r="65605" spans="9:10" x14ac:dyDescent="0.25">
      <c r="I65605" s="1"/>
      <c r="J65605" s="110"/>
    </row>
    <row r="65606" spans="9:10" x14ac:dyDescent="0.25">
      <c r="I65606" s="1"/>
      <c r="J65606" s="110"/>
    </row>
    <row r="65607" spans="9:10" x14ac:dyDescent="0.25">
      <c r="I65607" s="1"/>
      <c r="J65607" s="110"/>
    </row>
    <row r="65608" spans="9:10" x14ac:dyDescent="0.25">
      <c r="I65608" s="1"/>
      <c r="J65608" s="110"/>
    </row>
    <row r="65609" spans="9:10" x14ac:dyDescent="0.25">
      <c r="I65609" s="1"/>
      <c r="J65609" s="110"/>
    </row>
    <row r="65610" spans="9:10" x14ac:dyDescent="0.25">
      <c r="I65610" s="1"/>
      <c r="J65610" s="110"/>
    </row>
    <row r="65611" spans="9:10" x14ac:dyDescent="0.25">
      <c r="I65611" s="1"/>
      <c r="J65611" s="110"/>
    </row>
    <row r="65612" spans="9:10" x14ac:dyDescent="0.25">
      <c r="I65612" s="1"/>
      <c r="J65612" s="110"/>
    </row>
    <row r="65613" spans="9:10" x14ac:dyDescent="0.25">
      <c r="I65613" s="1"/>
      <c r="J65613" s="110"/>
    </row>
    <row r="65614" spans="9:10" x14ac:dyDescent="0.25">
      <c r="I65614" s="1"/>
      <c r="J65614" s="110"/>
    </row>
    <row r="65615" spans="9:10" x14ac:dyDescent="0.25">
      <c r="I65615" s="1"/>
      <c r="J65615" s="110"/>
    </row>
    <row r="65616" spans="9:10" x14ac:dyDescent="0.25">
      <c r="I65616" s="1"/>
      <c r="J65616" s="110"/>
    </row>
    <row r="65617" spans="9:10" x14ac:dyDescent="0.25">
      <c r="I65617" s="1"/>
      <c r="J65617" s="110"/>
    </row>
    <row r="65618" spans="9:10" x14ac:dyDescent="0.25">
      <c r="I65618" s="1"/>
      <c r="J65618" s="110"/>
    </row>
    <row r="65619" spans="9:10" x14ac:dyDescent="0.25">
      <c r="I65619" s="1"/>
      <c r="J65619" s="110"/>
    </row>
    <row r="65620" spans="9:10" x14ac:dyDescent="0.25">
      <c r="I65620" s="1"/>
      <c r="J65620" s="110"/>
    </row>
    <row r="65621" spans="9:10" x14ac:dyDescent="0.25">
      <c r="I65621" s="1"/>
      <c r="J65621" s="110"/>
    </row>
    <row r="65622" spans="9:10" x14ac:dyDescent="0.25">
      <c r="I65622" s="1"/>
      <c r="J65622" s="110"/>
    </row>
    <row r="65623" spans="9:10" x14ac:dyDescent="0.25">
      <c r="I65623" s="1"/>
      <c r="J65623" s="110"/>
    </row>
    <row r="65624" spans="9:10" x14ac:dyDescent="0.25">
      <c r="I65624" s="1"/>
      <c r="J65624" s="110"/>
    </row>
    <row r="65625" spans="9:10" x14ac:dyDescent="0.25">
      <c r="I65625" s="1"/>
      <c r="J65625" s="110"/>
    </row>
    <row r="65626" spans="9:10" x14ac:dyDescent="0.25">
      <c r="I65626" s="1"/>
      <c r="J65626" s="110"/>
    </row>
    <row r="65627" spans="9:10" x14ac:dyDescent="0.25">
      <c r="I65627" s="1"/>
      <c r="J65627" s="110"/>
    </row>
    <row r="65628" spans="9:10" x14ac:dyDescent="0.25">
      <c r="I65628" s="1"/>
      <c r="J65628" s="110"/>
    </row>
    <row r="65629" spans="9:10" x14ac:dyDescent="0.25">
      <c r="I65629" s="1"/>
      <c r="J65629" s="110"/>
    </row>
    <row r="65630" spans="9:10" x14ac:dyDescent="0.25">
      <c r="I65630" s="1"/>
      <c r="J65630" s="110"/>
    </row>
    <row r="65631" spans="9:10" x14ac:dyDescent="0.25">
      <c r="I65631" s="1"/>
      <c r="J65631" s="110"/>
    </row>
    <row r="65632" spans="9:10" x14ac:dyDescent="0.25">
      <c r="I65632" s="1"/>
      <c r="J65632" s="110"/>
    </row>
    <row r="65633" spans="9:10" x14ac:dyDescent="0.25">
      <c r="I65633" s="1"/>
      <c r="J65633" s="110"/>
    </row>
    <row r="65634" spans="9:10" x14ac:dyDescent="0.25">
      <c r="I65634" s="1"/>
      <c r="J65634" s="110"/>
    </row>
    <row r="65635" spans="9:10" x14ac:dyDescent="0.25">
      <c r="I65635" s="1"/>
      <c r="J65635" s="110"/>
    </row>
    <row r="65636" spans="9:10" x14ac:dyDescent="0.25">
      <c r="I65636" s="1"/>
      <c r="J65636" s="110"/>
    </row>
    <row r="65637" spans="9:10" x14ac:dyDescent="0.25">
      <c r="I65637" s="1"/>
      <c r="J65637" s="110"/>
    </row>
    <row r="65638" spans="9:10" x14ac:dyDescent="0.25">
      <c r="I65638" s="1"/>
      <c r="J65638" s="110"/>
    </row>
    <row r="65639" spans="9:10" x14ac:dyDescent="0.25">
      <c r="I65639" s="1"/>
      <c r="J65639" s="110"/>
    </row>
    <row r="65640" spans="9:10" x14ac:dyDescent="0.25">
      <c r="I65640" s="1"/>
      <c r="J65640" s="110"/>
    </row>
    <row r="65641" spans="9:10" x14ac:dyDescent="0.25">
      <c r="I65641" s="1"/>
      <c r="J65641" s="110"/>
    </row>
    <row r="65642" spans="9:10" x14ac:dyDescent="0.25">
      <c r="I65642" s="1"/>
      <c r="J65642" s="110"/>
    </row>
    <row r="65643" spans="9:10" x14ac:dyDescent="0.25">
      <c r="I65643" s="1"/>
      <c r="J65643" s="110"/>
    </row>
    <row r="65644" spans="9:10" x14ac:dyDescent="0.25">
      <c r="I65644" s="1"/>
      <c r="J65644" s="110"/>
    </row>
    <row r="65645" spans="9:10" x14ac:dyDescent="0.25">
      <c r="I65645" s="1"/>
      <c r="J65645" s="110"/>
    </row>
    <row r="65646" spans="9:10" x14ac:dyDescent="0.25">
      <c r="I65646" s="1"/>
      <c r="J65646" s="110"/>
    </row>
    <row r="65647" spans="9:10" x14ac:dyDescent="0.25">
      <c r="I65647" s="1"/>
      <c r="J65647" s="110"/>
    </row>
    <row r="65648" spans="9:10" x14ac:dyDescent="0.25">
      <c r="I65648" s="1"/>
      <c r="J65648" s="110"/>
    </row>
    <row r="65649" spans="9:10" x14ac:dyDescent="0.25">
      <c r="I65649" s="1"/>
      <c r="J65649" s="110"/>
    </row>
    <row r="65650" spans="9:10" x14ac:dyDescent="0.25">
      <c r="I65650" s="1"/>
      <c r="J65650" s="110"/>
    </row>
    <row r="65651" spans="9:10" x14ac:dyDescent="0.25">
      <c r="I65651" s="1"/>
      <c r="J65651" s="110"/>
    </row>
    <row r="65652" spans="9:10" x14ac:dyDescent="0.25">
      <c r="I65652" s="1"/>
      <c r="J65652" s="110"/>
    </row>
    <row r="65653" spans="9:10" x14ac:dyDescent="0.25">
      <c r="I65653" s="1"/>
      <c r="J65653" s="110"/>
    </row>
    <row r="65654" spans="9:10" x14ac:dyDescent="0.25">
      <c r="I65654" s="1"/>
      <c r="J65654" s="110"/>
    </row>
    <row r="65655" spans="9:10" x14ac:dyDescent="0.25">
      <c r="I65655" s="1"/>
      <c r="J65655" s="110"/>
    </row>
    <row r="65656" spans="9:10" x14ac:dyDescent="0.25">
      <c r="I65656" s="1"/>
      <c r="J65656" s="110"/>
    </row>
    <row r="65657" spans="9:10" x14ac:dyDescent="0.25">
      <c r="I65657" s="1"/>
      <c r="J65657" s="110"/>
    </row>
    <row r="65658" spans="9:10" x14ac:dyDescent="0.25">
      <c r="I65658" s="1"/>
      <c r="J65658" s="110"/>
    </row>
    <row r="65659" spans="9:10" x14ac:dyDescent="0.25">
      <c r="I65659" s="1"/>
      <c r="J65659" s="110"/>
    </row>
    <row r="65660" spans="9:10" x14ac:dyDescent="0.25">
      <c r="I65660" s="1"/>
      <c r="J65660" s="110"/>
    </row>
    <row r="65661" spans="9:10" x14ac:dyDescent="0.25">
      <c r="I65661" s="1"/>
      <c r="J65661" s="110"/>
    </row>
    <row r="65662" spans="9:10" x14ac:dyDescent="0.25">
      <c r="I65662" s="1"/>
      <c r="J65662" s="110"/>
    </row>
    <row r="65663" spans="9:10" x14ac:dyDescent="0.25">
      <c r="I65663" s="1"/>
      <c r="J65663" s="110"/>
    </row>
    <row r="65664" spans="9:10" x14ac:dyDescent="0.25">
      <c r="I65664" s="1"/>
      <c r="J65664" s="110"/>
    </row>
    <row r="65665" spans="9:10" x14ac:dyDescent="0.25">
      <c r="I65665" s="1"/>
      <c r="J65665" s="110"/>
    </row>
    <row r="65666" spans="9:10" x14ac:dyDescent="0.25">
      <c r="I65666" s="1"/>
      <c r="J65666" s="110"/>
    </row>
    <row r="65667" spans="9:10" x14ac:dyDescent="0.25">
      <c r="I65667" s="1"/>
      <c r="J65667" s="110"/>
    </row>
    <row r="65668" spans="9:10" x14ac:dyDescent="0.25">
      <c r="I65668" s="1"/>
      <c r="J65668" s="110"/>
    </row>
    <row r="65669" spans="9:10" x14ac:dyDescent="0.25">
      <c r="I65669" s="1"/>
      <c r="J65669" s="110"/>
    </row>
    <row r="65670" spans="9:10" x14ac:dyDescent="0.25">
      <c r="I65670" s="1"/>
      <c r="J65670" s="110"/>
    </row>
    <row r="65671" spans="9:10" x14ac:dyDescent="0.25">
      <c r="I65671" s="1"/>
      <c r="J65671" s="110"/>
    </row>
    <row r="65672" spans="9:10" x14ac:dyDescent="0.25">
      <c r="I65672" s="1"/>
      <c r="J65672" s="110"/>
    </row>
    <row r="65673" spans="9:10" x14ac:dyDescent="0.25">
      <c r="I65673" s="1"/>
      <c r="J65673" s="110"/>
    </row>
    <row r="65674" spans="9:10" x14ac:dyDescent="0.25">
      <c r="I65674" s="1"/>
      <c r="J65674" s="110"/>
    </row>
    <row r="65675" spans="9:10" x14ac:dyDescent="0.25">
      <c r="I65675" s="1"/>
      <c r="J65675" s="110"/>
    </row>
    <row r="65676" spans="9:10" x14ac:dyDescent="0.25">
      <c r="I65676" s="1"/>
      <c r="J65676" s="110"/>
    </row>
    <row r="65677" spans="9:10" x14ac:dyDescent="0.25">
      <c r="I65677" s="1"/>
      <c r="J65677" s="110"/>
    </row>
    <row r="65678" spans="9:10" x14ac:dyDescent="0.25">
      <c r="I65678" s="1"/>
      <c r="J65678" s="110"/>
    </row>
    <row r="65679" spans="9:10" x14ac:dyDescent="0.25">
      <c r="I65679" s="1"/>
      <c r="J65679" s="110"/>
    </row>
    <row r="65680" spans="9:10" x14ac:dyDescent="0.25">
      <c r="I65680" s="1"/>
      <c r="J65680" s="110"/>
    </row>
    <row r="65681" spans="9:10" x14ac:dyDescent="0.25">
      <c r="I65681" s="1"/>
      <c r="J65681" s="110"/>
    </row>
    <row r="65682" spans="9:10" x14ac:dyDescent="0.25">
      <c r="I65682" s="1"/>
      <c r="J65682" s="110"/>
    </row>
    <row r="65683" spans="9:10" x14ac:dyDescent="0.25">
      <c r="I65683" s="1"/>
      <c r="J65683" s="110"/>
    </row>
    <row r="65684" spans="9:10" x14ac:dyDescent="0.25">
      <c r="I65684" s="1"/>
      <c r="J65684" s="110"/>
    </row>
    <row r="65685" spans="9:10" x14ac:dyDescent="0.25">
      <c r="I65685" s="1"/>
      <c r="J65685" s="110"/>
    </row>
    <row r="65686" spans="9:10" x14ac:dyDescent="0.25">
      <c r="I65686" s="1"/>
      <c r="J65686" s="110"/>
    </row>
    <row r="65687" spans="9:10" x14ac:dyDescent="0.25">
      <c r="I65687" s="1"/>
      <c r="J65687" s="110"/>
    </row>
    <row r="65688" spans="9:10" x14ac:dyDescent="0.25">
      <c r="I65688" s="1"/>
      <c r="J65688" s="110"/>
    </row>
    <row r="65689" spans="9:10" x14ac:dyDescent="0.25">
      <c r="I65689" s="1"/>
      <c r="J65689" s="110"/>
    </row>
    <row r="65690" spans="9:10" x14ac:dyDescent="0.25">
      <c r="I65690" s="1"/>
      <c r="J65690" s="110"/>
    </row>
    <row r="65691" spans="9:10" x14ac:dyDescent="0.25">
      <c r="I65691" s="1"/>
      <c r="J65691" s="110"/>
    </row>
    <row r="65692" spans="9:10" x14ac:dyDescent="0.25">
      <c r="I65692" s="1"/>
      <c r="J65692" s="110"/>
    </row>
    <row r="65693" spans="9:10" x14ac:dyDescent="0.25">
      <c r="I65693" s="1"/>
      <c r="J65693" s="110"/>
    </row>
    <row r="65694" spans="9:10" x14ac:dyDescent="0.25">
      <c r="I65694" s="1"/>
      <c r="J65694" s="110"/>
    </row>
    <row r="65695" spans="9:10" x14ac:dyDescent="0.25">
      <c r="I65695" s="1"/>
      <c r="J65695" s="110"/>
    </row>
    <row r="65696" spans="9:10" x14ac:dyDescent="0.25">
      <c r="I65696" s="1"/>
      <c r="J65696" s="110"/>
    </row>
    <row r="65697" spans="9:10" x14ac:dyDescent="0.25">
      <c r="I65697" s="1"/>
      <c r="J65697" s="110"/>
    </row>
    <row r="65698" spans="9:10" x14ac:dyDescent="0.25">
      <c r="I65698" s="1"/>
      <c r="J65698" s="110"/>
    </row>
    <row r="65699" spans="9:10" x14ac:dyDescent="0.25">
      <c r="I65699" s="1"/>
      <c r="J65699" s="110"/>
    </row>
    <row r="65700" spans="9:10" x14ac:dyDescent="0.25">
      <c r="I65700" s="1"/>
      <c r="J65700" s="110"/>
    </row>
    <row r="65701" spans="9:10" x14ac:dyDescent="0.25">
      <c r="I65701" s="1"/>
      <c r="J65701" s="110"/>
    </row>
    <row r="65702" spans="9:10" x14ac:dyDescent="0.25">
      <c r="I65702" s="1"/>
      <c r="J65702" s="110"/>
    </row>
    <row r="65703" spans="9:10" x14ac:dyDescent="0.25">
      <c r="I65703" s="1"/>
      <c r="J65703" s="110"/>
    </row>
    <row r="65704" spans="9:10" x14ac:dyDescent="0.25">
      <c r="I65704" s="1"/>
      <c r="J65704" s="110"/>
    </row>
    <row r="65705" spans="9:10" x14ac:dyDescent="0.25">
      <c r="I65705" s="1"/>
      <c r="J65705" s="110"/>
    </row>
    <row r="65706" spans="9:10" x14ac:dyDescent="0.25">
      <c r="I65706" s="1"/>
      <c r="J65706" s="110"/>
    </row>
    <row r="65707" spans="9:10" x14ac:dyDescent="0.25">
      <c r="I65707" s="1"/>
      <c r="J65707" s="110"/>
    </row>
    <row r="65708" spans="9:10" x14ac:dyDescent="0.25">
      <c r="I65708" s="1"/>
      <c r="J65708" s="110"/>
    </row>
    <row r="65709" spans="9:10" x14ac:dyDescent="0.25">
      <c r="I65709" s="1"/>
      <c r="J65709" s="110"/>
    </row>
    <row r="65710" spans="9:10" x14ac:dyDescent="0.25">
      <c r="I65710" s="1"/>
      <c r="J65710" s="110"/>
    </row>
    <row r="65711" spans="9:10" x14ac:dyDescent="0.25">
      <c r="I65711" s="1"/>
      <c r="J65711" s="110"/>
    </row>
    <row r="65712" spans="9:10" x14ac:dyDescent="0.25">
      <c r="I65712" s="1"/>
      <c r="J65712" s="110"/>
    </row>
    <row r="65713" spans="9:10" x14ac:dyDescent="0.25">
      <c r="I65713" s="1"/>
      <c r="J65713" s="110"/>
    </row>
    <row r="65714" spans="9:10" x14ac:dyDescent="0.25">
      <c r="I65714" s="1"/>
      <c r="J65714" s="110"/>
    </row>
    <row r="65715" spans="9:10" x14ac:dyDescent="0.25">
      <c r="I65715" s="1"/>
      <c r="J65715" s="110"/>
    </row>
    <row r="65716" spans="9:10" x14ac:dyDescent="0.25">
      <c r="I65716" s="1"/>
      <c r="J65716" s="110"/>
    </row>
    <row r="65717" spans="9:10" x14ac:dyDescent="0.25">
      <c r="I65717" s="1"/>
      <c r="J65717" s="110"/>
    </row>
    <row r="65718" spans="9:10" x14ac:dyDescent="0.25">
      <c r="I65718" s="1"/>
      <c r="J65718" s="110"/>
    </row>
    <row r="65719" spans="9:10" x14ac:dyDescent="0.25">
      <c r="I65719" s="1"/>
      <c r="J65719" s="110"/>
    </row>
    <row r="65720" spans="9:10" x14ac:dyDescent="0.25">
      <c r="I65720" s="1"/>
      <c r="J65720" s="110"/>
    </row>
    <row r="65721" spans="9:10" x14ac:dyDescent="0.25">
      <c r="I65721" s="1"/>
      <c r="J65721" s="110"/>
    </row>
    <row r="65722" spans="9:10" x14ac:dyDescent="0.25">
      <c r="I65722" s="1"/>
      <c r="J65722" s="110"/>
    </row>
    <row r="65723" spans="9:10" x14ac:dyDescent="0.25">
      <c r="I65723" s="1"/>
      <c r="J65723" s="110"/>
    </row>
    <row r="65724" spans="9:10" x14ac:dyDescent="0.25">
      <c r="I65724" s="1"/>
      <c r="J65724" s="110"/>
    </row>
    <row r="65725" spans="9:10" x14ac:dyDescent="0.25">
      <c r="I65725" s="1"/>
      <c r="J65725" s="110"/>
    </row>
    <row r="65726" spans="9:10" x14ac:dyDescent="0.25">
      <c r="I65726" s="1"/>
      <c r="J65726" s="110"/>
    </row>
    <row r="65727" spans="9:10" x14ac:dyDescent="0.25">
      <c r="I65727" s="1"/>
      <c r="J65727" s="110"/>
    </row>
    <row r="65728" spans="9:10" x14ac:dyDescent="0.25">
      <c r="I65728" s="1"/>
      <c r="J65728" s="110"/>
    </row>
    <row r="65729" spans="9:10" x14ac:dyDescent="0.25">
      <c r="I65729" s="1"/>
      <c r="J65729" s="110"/>
    </row>
    <row r="65730" spans="9:10" x14ac:dyDescent="0.25">
      <c r="I65730" s="1"/>
      <c r="J65730" s="110"/>
    </row>
    <row r="65731" spans="9:10" x14ac:dyDescent="0.25">
      <c r="I65731" s="1"/>
      <c r="J65731" s="110"/>
    </row>
    <row r="65732" spans="9:10" x14ac:dyDescent="0.25">
      <c r="I65732" s="1"/>
      <c r="J65732" s="110"/>
    </row>
    <row r="65733" spans="9:10" x14ac:dyDescent="0.25">
      <c r="I65733" s="1"/>
      <c r="J65733" s="110"/>
    </row>
    <row r="65734" spans="9:10" x14ac:dyDescent="0.25">
      <c r="I65734" s="1"/>
      <c r="J65734" s="110"/>
    </row>
    <row r="65735" spans="9:10" x14ac:dyDescent="0.25">
      <c r="I65735" s="1"/>
      <c r="J65735" s="110"/>
    </row>
    <row r="65736" spans="9:10" x14ac:dyDescent="0.25">
      <c r="I65736" s="1"/>
      <c r="J65736" s="110"/>
    </row>
    <row r="65737" spans="9:10" x14ac:dyDescent="0.25">
      <c r="I65737" s="1"/>
      <c r="J65737" s="110"/>
    </row>
    <row r="65738" spans="9:10" x14ac:dyDescent="0.25">
      <c r="I65738" s="1"/>
      <c r="J65738" s="110"/>
    </row>
    <row r="65739" spans="9:10" x14ac:dyDescent="0.25">
      <c r="I65739" s="1"/>
      <c r="J65739" s="110"/>
    </row>
    <row r="65740" spans="9:10" x14ac:dyDescent="0.25">
      <c r="I65740" s="1"/>
      <c r="J65740" s="110"/>
    </row>
    <row r="65741" spans="9:10" x14ac:dyDescent="0.25">
      <c r="I65741" s="1"/>
      <c r="J65741" s="110"/>
    </row>
    <row r="65742" spans="9:10" x14ac:dyDescent="0.25">
      <c r="I65742" s="1"/>
      <c r="J65742" s="110"/>
    </row>
    <row r="65743" spans="9:10" x14ac:dyDescent="0.25">
      <c r="I65743" s="1"/>
      <c r="J65743" s="110"/>
    </row>
    <row r="65744" spans="9:10" x14ac:dyDescent="0.25">
      <c r="I65744" s="1"/>
      <c r="J65744" s="110"/>
    </row>
    <row r="65745" spans="9:10" x14ac:dyDescent="0.25">
      <c r="I65745" s="1"/>
      <c r="J65745" s="110"/>
    </row>
    <row r="65746" spans="9:10" x14ac:dyDescent="0.25">
      <c r="I65746" s="1"/>
      <c r="J65746" s="110"/>
    </row>
    <row r="65747" spans="9:10" x14ac:dyDescent="0.25">
      <c r="I65747" s="1"/>
      <c r="J65747" s="110"/>
    </row>
    <row r="65748" spans="9:10" x14ac:dyDescent="0.25">
      <c r="I65748" s="1"/>
      <c r="J65748" s="110"/>
    </row>
    <row r="65749" spans="9:10" x14ac:dyDescent="0.25">
      <c r="I65749" s="1"/>
      <c r="J65749" s="110"/>
    </row>
    <row r="65750" spans="9:10" x14ac:dyDescent="0.25">
      <c r="I65750" s="1"/>
      <c r="J65750" s="110"/>
    </row>
    <row r="65751" spans="9:10" x14ac:dyDescent="0.25">
      <c r="I65751" s="1"/>
      <c r="J65751" s="110"/>
    </row>
    <row r="65752" spans="9:10" x14ac:dyDescent="0.25">
      <c r="I65752" s="1"/>
      <c r="J65752" s="110"/>
    </row>
    <row r="65753" spans="9:10" x14ac:dyDescent="0.25">
      <c r="I65753" s="1"/>
      <c r="J65753" s="110"/>
    </row>
    <row r="65754" spans="9:10" x14ac:dyDescent="0.25">
      <c r="I65754" s="1"/>
      <c r="J65754" s="110"/>
    </row>
    <row r="65755" spans="9:10" x14ac:dyDescent="0.25">
      <c r="I65755" s="1"/>
      <c r="J65755" s="110"/>
    </row>
    <row r="65756" spans="9:10" x14ac:dyDescent="0.25">
      <c r="I65756" s="1"/>
      <c r="J65756" s="110"/>
    </row>
    <row r="65757" spans="9:10" x14ac:dyDescent="0.25">
      <c r="I65757" s="1"/>
      <c r="J65757" s="110"/>
    </row>
    <row r="65758" spans="9:10" x14ac:dyDescent="0.25">
      <c r="I65758" s="1"/>
      <c r="J65758" s="110"/>
    </row>
    <row r="65759" spans="9:10" x14ac:dyDescent="0.25">
      <c r="I65759" s="1"/>
      <c r="J65759" s="110"/>
    </row>
    <row r="65760" spans="9:10" x14ac:dyDescent="0.25">
      <c r="I65760" s="1"/>
      <c r="J65760" s="110"/>
    </row>
    <row r="65761" spans="9:10" x14ac:dyDescent="0.25">
      <c r="I65761" s="1"/>
      <c r="J65761" s="110"/>
    </row>
    <row r="65762" spans="9:10" x14ac:dyDescent="0.25">
      <c r="I65762" s="1"/>
      <c r="J65762" s="110"/>
    </row>
    <row r="65763" spans="9:10" x14ac:dyDescent="0.25">
      <c r="I65763" s="1"/>
      <c r="J65763" s="110"/>
    </row>
    <row r="65764" spans="9:10" x14ac:dyDescent="0.25">
      <c r="I65764" s="1"/>
      <c r="J65764" s="110"/>
    </row>
    <row r="65765" spans="9:10" x14ac:dyDescent="0.25">
      <c r="I65765" s="1"/>
      <c r="J65765" s="110"/>
    </row>
    <row r="65766" spans="9:10" x14ac:dyDescent="0.25">
      <c r="I65766" s="1"/>
      <c r="J65766" s="110"/>
    </row>
    <row r="65767" spans="9:10" x14ac:dyDescent="0.25">
      <c r="I65767" s="1"/>
      <c r="J65767" s="110"/>
    </row>
    <row r="65768" spans="9:10" x14ac:dyDescent="0.25">
      <c r="I65768" s="1"/>
      <c r="J65768" s="110"/>
    </row>
    <row r="65769" spans="9:10" x14ac:dyDescent="0.25">
      <c r="I65769" s="1"/>
      <c r="J65769" s="110"/>
    </row>
    <row r="65770" spans="9:10" x14ac:dyDescent="0.25">
      <c r="I65770" s="1"/>
      <c r="J65770" s="110"/>
    </row>
    <row r="65771" spans="9:10" x14ac:dyDescent="0.25">
      <c r="I65771" s="1"/>
      <c r="J65771" s="110"/>
    </row>
    <row r="65772" spans="9:10" x14ac:dyDescent="0.25">
      <c r="I65772" s="1"/>
      <c r="J65772" s="110"/>
    </row>
    <row r="65773" spans="9:10" x14ac:dyDescent="0.25">
      <c r="I65773" s="1"/>
      <c r="J65773" s="110"/>
    </row>
    <row r="65774" spans="9:10" x14ac:dyDescent="0.25">
      <c r="I65774" s="1"/>
      <c r="J65774" s="110"/>
    </row>
    <row r="65775" spans="9:10" x14ac:dyDescent="0.25">
      <c r="I65775" s="1"/>
      <c r="J65775" s="110"/>
    </row>
    <row r="65776" spans="9:10" x14ac:dyDescent="0.25">
      <c r="I65776" s="1"/>
      <c r="J65776" s="110"/>
    </row>
    <row r="65777" spans="9:10" x14ac:dyDescent="0.25">
      <c r="I65777" s="1"/>
      <c r="J65777" s="110"/>
    </row>
    <row r="65778" spans="9:10" x14ac:dyDescent="0.25">
      <c r="I65778" s="1"/>
      <c r="J65778" s="110"/>
    </row>
    <row r="65779" spans="9:10" x14ac:dyDescent="0.25">
      <c r="I65779" s="1"/>
      <c r="J65779" s="110"/>
    </row>
    <row r="65780" spans="9:10" x14ac:dyDescent="0.25">
      <c r="I65780" s="1"/>
      <c r="J65780" s="110"/>
    </row>
    <row r="65781" spans="9:10" x14ac:dyDescent="0.25">
      <c r="I65781" s="1"/>
      <c r="J65781" s="110"/>
    </row>
    <row r="65782" spans="9:10" x14ac:dyDescent="0.25">
      <c r="I65782" s="1"/>
      <c r="J65782" s="110"/>
    </row>
    <row r="65783" spans="9:10" x14ac:dyDescent="0.25">
      <c r="I65783" s="1"/>
      <c r="J65783" s="110"/>
    </row>
    <row r="65784" spans="9:10" x14ac:dyDescent="0.25">
      <c r="I65784" s="1"/>
      <c r="J65784" s="110"/>
    </row>
    <row r="65785" spans="9:10" x14ac:dyDescent="0.25">
      <c r="I65785" s="1"/>
      <c r="J65785" s="110"/>
    </row>
    <row r="65786" spans="9:10" x14ac:dyDescent="0.25">
      <c r="I65786" s="1"/>
      <c r="J65786" s="110"/>
    </row>
    <row r="65787" spans="9:10" x14ac:dyDescent="0.25">
      <c r="I65787" s="1"/>
      <c r="J65787" s="110"/>
    </row>
    <row r="65788" spans="9:10" x14ac:dyDescent="0.25">
      <c r="I65788" s="1"/>
      <c r="J65788" s="110"/>
    </row>
    <row r="65789" spans="9:10" x14ac:dyDescent="0.25">
      <c r="I65789" s="1"/>
      <c r="J65789" s="110"/>
    </row>
    <row r="65790" spans="9:10" x14ac:dyDescent="0.25">
      <c r="I65790" s="1"/>
      <c r="J65790" s="110"/>
    </row>
    <row r="65791" spans="9:10" x14ac:dyDescent="0.25">
      <c r="I65791" s="1"/>
      <c r="J65791" s="110"/>
    </row>
    <row r="65792" spans="9:10" x14ac:dyDescent="0.25">
      <c r="I65792" s="1"/>
      <c r="J65792" s="110"/>
    </row>
    <row r="65793" spans="9:10" x14ac:dyDescent="0.25">
      <c r="I65793" s="1"/>
      <c r="J65793" s="110"/>
    </row>
    <row r="65794" spans="9:10" x14ac:dyDescent="0.25">
      <c r="I65794" s="1"/>
      <c r="J65794" s="110"/>
    </row>
    <row r="65795" spans="9:10" x14ac:dyDescent="0.25">
      <c r="I65795" s="1"/>
      <c r="J65795" s="110"/>
    </row>
    <row r="65796" spans="9:10" x14ac:dyDescent="0.25">
      <c r="I65796" s="1"/>
      <c r="J65796" s="110"/>
    </row>
    <row r="65797" spans="9:10" x14ac:dyDescent="0.25">
      <c r="I65797" s="1"/>
      <c r="J65797" s="110"/>
    </row>
    <row r="65798" spans="9:10" x14ac:dyDescent="0.25">
      <c r="I65798" s="1"/>
      <c r="J65798" s="110"/>
    </row>
    <row r="65799" spans="9:10" x14ac:dyDescent="0.25">
      <c r="I65799" s="1"/>
      <c r="J65799" s="110"/>
    </row>
    <row r="65800" spans="9:10" x14ac:dyDescent="0.25">
      <c r="I65800" s="1"/>
      <c r="J65800" s="110"/>
    </row>
    <row r="65801" spans="9:10" x14ac:dyDescent="0.25">
      <c r="I65801" s="1"/>
      <c r="J65801" s="110"/>
    </row>
    <row r="65802" spans="9:10" x14ac:dyDescent="0.25">
      <c r="I65802" s="1"/>
      <c r="J65802" s="110"/>
    </row>
    <row r="65803" spans="9:10" x14ac:dyDescent="0.25">
      <c r="I65803" s="1"/>
      <c r="J65803" s="110"/>
    </row>
    <row r="65804" spans="9:10" x14ac:dyDescent="0.25">
      <c r="I65804" s="1"/>
      <c r="J65804" s="110"/>
    </row>
    <row r="65805" spans="9:10" x14ac:dyDescent="0.25">
      <c r="I65805" s="1"/>
      <c r="J65805" s="110"/>
    </row>
    <row r="65806" spans="9:10" x14ac:dyDescent="0.25">
      <c r="I65806" s="1"/>
      <c r="J65806" s="110"/>
    </row>
    <row r="65807" spans="9:10" x14ac:dyDescent="0.25">
      <c r="I65807" s="1"/>
      <c r="J65807" s="110"/>
    </row>
    <row r="65808" spans="9:10" x14ac:dyDescent="0.25">
      <c r="I65808" s="1"/>
      <c r="J65808" s="110"/>
    </row>
    <row r="65809" spans="9:10" x14ac:dyDescent="0.25">
      <c r="I65809" s="1"/>
      <c r="J65809" s="110"/>
    </row>
    <row r="65810" spans="9:10" x14ac:dyDescent="0.25">
      <c r="I65810" s="1"/>
      <c r="J65810" s="110"/>
    </row>
    <row r="65811" spans="9:10" x14ac:dyDescent="0.25">
      <c r="I65811" s="1"/>
      <c r="J65811" s="110"/>
    </row>
    <row r="65812" spans="9:10" x14ac:dyDescent="0.25">
      <c r="I65812" s="1"/>
      <c r="J65812" s="110"/>
    </row>
    <row r="65813" spans="9:10" x14ac:dyDescent="0.25">
      <c r="I65813" s="1"/>
      <c r="J65813" s="110"/>
    </row>
    <row r="65814" spans="9:10" x14ac:dyDescent="0.25">
      <c r="I65814" s="1"/>
      <c r="J65814" s="110"/>
    </row>
    <row r="65815" spans="9:10" x14ac:dyDescent="0.25">
      <c r="I65815" s="1"/>
      <c r="J65815" s="110"/>
    </row>
    <row r="65816" spans="9:10" x14ac:dyDescent="0.25">
      <c r="I65816" s="1"/>
      <c r="J65816" s="110"/>
    </row>
    <row r="65817" spans="9:10" x14ac:dyDescent="0.25">
      <c r="I65817" s="1"/>
      <c r="J65817" s="110"/>
    </row>
    <row r="65818" spans="9:10" x14ac:dyDescent="0.25">
      <c r="I65818" s="1"/>
      <c r="J65818" s="110"/>
    </row>
    <row r="65819" spans="9:10" x14ac:dyDescent="0.25">
      <c r="I65819" s="1"/>
      <c r="J65819" s="110"/>
    </row>
    <row r="65820" spans="9:10" x14ac:dyDescent="0.25">
      <c r="I65820" s="1"/>
      <c r="J65820" s="110"/>
    </row>
    <row r="65821" spans="9:10" x14ac:dyDescent="0.25">
      <c r="I65821" s="1"/>
      <c r="J65821" s="110"/>
    </row>
    <row r="65822" spans="9:10" x14ac:dyDescent="0.25">
      <c r="I65822" s="1"/>
      <c r="J65822" s="110"/>
    </row>
    <row r="65823" spans="9:10" x14ac:dyDescent="0.25">
      <c r="I65823" s="1"/>
      <c r="J65823" s="110"/>
    </row>
    <row r="65824" spans="9:10" x14ac:dyDescent="0.25">
      <c r="I65824" s="1"/>
      <c r="J65824" s="110"/>
    </row>
    <row r="65825" spans="9:10" x14ac:dyDescent="0.25">
      <c r="I65825" s="1"/>
      <c r="J65825" s="110"/>
    </row>
    <row r="65826" spans="9:10" x14ac:dyDescent="0.25">
      <c r="I65826" s="1"/>
      <c r="J65826" s="110"/>
    </row>
    <row r="65827" spans="9:10" x14ac:dyDescent="0.25">
      <c r="I65827" s="1"/>
      <c r="J65827" s="110"/>
    </row>
    <row r="65828" spans="9:10" x14ac:dyDescent="0.25">
      <c r="I65828" s="1"/>
      <c r="J65828" s="110"/>
    </row>
    <row r="65829" spans="9:10" x14ac:dyDescent="0.25">
      <c r="I65829" s="1"/>
      <c r="J65829" s="110"/>
    </row>
    <row r="65830" spans="9:10" x14ac:dyDescent="0.25">
      <c r="I65830" s="1"/>
      <c r="J65830" s="110"/>
    </row>
    <row r="65831" spans="9:10" x14ac:dyDescent="0.25">
      <c r="I65831" s="1"/>
      <c r="J65831" s="110"/>
    </row>
    <row r="65832" spans="9:10" x14ac:dyDescent="0.25">
      <c r="I65832" s="1"/>
      <c r="J65832" s="110"/>
    </row>
    <row r="65833" spans="9:10" x14ac:dyDescent="0.25">
      <c r="I65833" s="1"/>
      <c r="J65833" s="110"/>
    </row>
    <row r="65834" spans="9:10" x14ac:dyDescent="0.25">
      <c r="I65834" s="1"/>
      <c r="J65834" s="110"/>
    </row>
    <row r="65835" spans="9:10" x14ac:dyDescent="0.25">
      <c r="I65835" s="1"/>
      <c r="J65835" s="110"/>
    </row>
    <row r="65836" spans="9:10" x14ac:dyDescent="0.25">
      <c r="I65836" s="1"/>
      <c r="J65836" s="110"/>
    </row>
    <row r="65837" spans="9:10" x14ac:dyDescent="0.25">
      <c r="I65837" s="1"/>
      <c r="J65837" s="110"/>
    </row>
    <row r="65838" spans="9:10" x14ac:dyDescent="0.25">
      <c r="I65838" s="1"/>
      <c r="J65838" s="110"/>
    </row>
    <row r="65839" spans="9:10" x14ac:dyDescent="0.25">
      <c r="I65839" s="1"/>
      <c r="J65839" s="110"/>
    </row>
    <row r="65840" spans="9:10" x14ac:dyDescent="0.25">
      <c r="I65840" s="1"/>
      <c r="J65840" s="110"/>
    </row>
    <row r="65841" spans="9:10" x14ac:dyDescent="0.25">
      <c r="I65841" s="1"/>
      <c r="J65841" s="110"/>
    </row>
    <row r="65842" spans="9:10" x14ac:dyDescent="0.25">
      <c r="I65842" s="1"/>
      <c r="J65842" s="110"/>
    </row>
    <row r="65843" spans="9:10" x14ac:dyDescent="0.25">
      <c r="I65843" s="1"/>
      <c r="J65843" s="110"/>
    </row>
    <row r="65844" spans="9:10" x14ac:dyDescent="0.25">
      <c r="I65844" s="1"/>
      <c r="J65844" s="110"/>
    </row>
    <row r="65845" spans="9:10" x14ac:dyDescent="0.25">
      <c r="I65845" s="1"/>
      <c r="J65845" s="110"/>
    </row>
    <row r="65846" spans="9:10" x14ac:dyDescent="0.25">
      <c r="I65846" s="1"/>
      <c r="J65846" s="110"/>
    </row>
    <row r="65847" spans="9:10" x14ac:dyDescent="0.25">
      <c r="I65847" s="1"/>
      <c r="J65847" s="110"/>
    </row>
  </sheetData>
  <autoFilter ref="H1:Y46516" xr:uid="{00000000-0009-0000-0000-000001000000}"/>
  <mergeCells count="4">
    <mergeCell ref="A7:B7"/>
    <mergeCell ref="A18:B18"/>
    <mergeCell ref="A4:B4"/>
    <mergeCell ref="A31:B31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R200"/>
  <sheetViews>
    <sheetView showGridLines="0" zoomScale="85" zoomScaleNormal="85" workbookViewId="0">
      <selection activeCell="D11" sqref="D11"/>
    </sheetView>
  </sheetViews>
  <sheetFormatPr defaultRowHeight="15" x14ac:dyDescent="0.25"/>
  <cols>
    <col min="1" max="1" width="14.5703125" style="2" customWidth="1"/>
    <col min="2" max="2" width="4.140625" style="76" customWidth="1"/>
    <col min="3" max="3" width="24.28515625" style="2" customWidth="1"/>
    <col min="4" max="6" width="11.28515625" style="2" customWidth="1"/>
    <col min="7" max="7" width="6.140625" style="2" customWidth="1"/>
    <col min="8" max="9" width="8" style="7" customWidth="1"/>
    <col min="10" max="10" width="8.140625" style="2" customWidth="1"/>
    <col min="11" max="11" width="68.140625" style="2" customWidth="1"/>
    <col min="12" max="12" width="8.42578125" style="2" customWidth="1"/>
    <col min="13" max="13" width="19.7109375" style="2" customWidth="1"/>
    <col min="14" max="14" width="19" style="2" customWidth="1"/>
    <col min="15" max="15" width="17.85546875" style="2" customWidth="1"/>
    <col min="16" max="16" width="20.7109375" style="2" customWidth="1"/>
    <col min="17" max="17" width="15.28515625" style="2" customWidth="1"/>
    <col min="18" max="18" width="8.28515625" style="2" bestFit="1" customWidth="1"/>
    <col min="19" max="19" width="8.42578125" style="2" customWidth="1"/>
    <col min="20" max="16384" width="9.140625" style="2"/>
  </cols>
  <sheetData>
    <row r="1" spans="1:18" ht="22.5" customHeight="1" x14ac:dyDescent="0.35">
      <c r="A1" s="8" t="str">
        <f>execute!B8</f>
        <v>Company Total</v>
      </c>
      <c r="K1" s="50"/>
    </row>
    <row r="2" spans="1:18" ht="22.5" customHeight="1" x14ac:dyDescent="0.35">
      <c r="A2" s="8" t="str">
        <f>MIN(Months)&amp;" Months"</f>
        <v>2 Months</v>
      </c>
      <c r="K2" s="106" t="s">
        <v>69</v>
      </c>
      <c r="M2" s="12" t="str">
        <f>A1&amp;" Exposures"</f>
        <v>Company Total Exposures</v>
      </c>
    </row>
    <row r="3" spans="1:18" ht="18" customHeight="1" thickBot="1" x14ac:dyDescent="0.4">
      <c r="A3" s="8"/>
      <c r="K3" s="41" t="s">
        <v>70</v>
      </c>
      <c r="O3" s="107"/>
    </row>
    <row r="4" spans="1:18" ht="15" customHeight="1" x14ac:dyDescent="0.25">
      <c r="B4" s="77" t="s">
        <v>71</v>
      </c>
      <c r="C4" s="15" t="str">
        <f>execute!$B$8</f>
        <v>Company Total</v>
      </c>
      <c r="D4" s="161"/>
      <c r="E4" s="162"/>
      <c r="F4" s="162"/>
      <c r="G4" s="15"/>
      <c r="H4" s="16"/>
      <c r="I4" s="17"/>
      <c r="K4" s="2" t="s">
        <v>72</v>
      </c>
      <c r="M4" s="9" t="s">
        <v>44</v>
      </c>
      <c r="N4" s="9" t="s">
        <v>100</v>
      </c>
      <c r="O4" s="11" t="s">
        <v>45</v>
      </c>
      <c r="P4" s="9" t="s">
        <v>46</v>
      </c>
      <c r="Q4" s="9" t="s">
        <v>47</v>
      </c>
      <c r="R4" s="9" t="s">
        <v>48</v>
      </c>
    </row>
    <row r="5" spans="1:18" x14ac:dyDescent="0.25">
      <c r="C5" s="163" t="str">
        <f>"PY"&amp;RIGHT(YEAR($F$6),2)&amp;" at "&amp;execute!D32&amp;" Months"</f>
        <v>PY21 at 2 Months</v>
      </c>
      <c r="D5" s="164" t="s">
        <v>73</v>
      </c>
      <c r="E5" s="165"/>
      <c r="F5" s="165"/>
      <c r="G5" s="163"/>
      <c r="H5" s="166"/>
      <c r="I5" s="167"/>
      <c r="K5" s="41" t="s">
        <v>74</v>
      </c>
      <c r="M5" s="14">
        <f t="array" ref="M5">PY1_</f>
        <v>44197</v>
      </c>
      <c r="N5" s="4"/>
      <c r="O5" s="4"/>
      <c r="P5"/>
      <c r="Q5" s="4"/>
      <c r="R5" s="108" t="e">
        <f t="shared" ref="R5:R12" si="0">O5/P5</f>
        <v>#DIV/0!</v>
      </c>
    </row>
    <row r="6" spans="1:18" x14ac:dyDescent="0.25">
      <c r="C6" s="163"/>
      <c r="D6" s="45">
        <f t="array" ref="D6">PY3_</f>
        <v>43466</v>
      </c>
      <c r="E6" s="46">
        <f t="array" ref="E6">PY2_</f>
        <v>43831</v>
      </c>
      <c r="F6" s="46">
        <f t="array" ref="F6">PY1_</f>
        <v>44197</v>
      </c>
      <c r="G6" s="163"/>
      <c r="H6" s="166"/>
      <c r="I6" s="167"/>
      <c r="K6" s="2" t="s">
        <v>75</v>
      </c>
      <c r="M6" s="13">
        <f t="array" ref="M6">PY2_</f>
        <v>43831</v>
      </c>
      <c r="N6" s="4"/>
      <c r="O6" s="4"/>
      <c r="P6"/>
      <c r="Q6" s="4"/>
      <c r="R6" s="108" t="e">
        <f t="shared" si="0"/>
        <v>#DIV/0!</v>
      </c>
    </row>
    <row r="7" spans="1:18" x14ac:dyDescent="0.25">
      <c r="C7" s="163"/>
      <c r="D7" s="18" t="s">
        <v>76</v>
      </c>
      <c r="E7" s="19" t="s">
        <v>76</v>
      </c>
      <c r="F7" s="19" t="s">
        <v>76</v>
      </c>
      <c r="G7" s="163"/>
      <c r="H7" s="166"/>
      <c r="I7" s="167"/>
      <c r="K7" s="2" t="s">
        <v>142</v>
      </c>
      <c r="M7" s="13">
        <f>PY3_</f>
        <v>43466</v>
      </c>
      <c r="N7" s="4"/>
      <c r="O7" s="4"/>
      <c r="P7"/>
      <c r="Q7" s="4"/>
      <c r="R7" s="108" t="e">
        <f t="shared" si="0"/>
        <v>#DIV/0!</v>
      </c>
    </row>
    <row r="8" spans="1:18" ht="15.75" customHeight="1" x14ac:dyDescent="0.25">
      <c r="C8" s="163"/>
      <c r="D8" s="43" t="str">
        <f t="array" ref="D8">MONTH(Val_current)&amp;"/"&amp;DAY(Val_current)&amp;"/"&amp;YEAR(Val_current)-2</f>
        <v>2/28/2019</v>
      </c>
      <c r="E8" s="42" t="str">
        <f t="array" ref="E8">MONTH(Val_current)&amp;"/"&amp;DAY(Val_current)&amp;"/"&amp;YEAR(Val_current)-1</f>
        <v>2/28/2020</v>
      </c>
      <c r="F8" s="42">
        <f t="array" ref="F8">Val_current</f>
        <v>44255</v>
      </c>
      <c r="G8" s="47" t="s">
        <v>77</v>
      </c>
      <c r="H8" s="48" t="str">
        <f t="array" ref="H8">IF(IncYr_yn="Y",RIGHT(YEAR($D$6),2)&amp;" vs "&amp;RIGHT(YEAR($F$6),2),RIGHT(YEAR($D$6),2)+1&amp;" vs "&amp;RIGHT(YEAR($F$6)+1,2))</f>
        <v>19 vs 21</v>
      </c>
      <c r="I8" s="49" t="str">
        <f t="array" ref="I8">IF(IncYr_yn="Y",RIGHT(YEAR($E$6),2)&amp;" vs "&amp;RIGHT(YEAR($F$6),2),RIGHT(YEAR($E$6),2)+1&amp;" vs "&amp;RIGHT(YEAR($F$6)+1,2))</f>
        <v>20 vs 21</v>
      </c>
      <c r="K8" s="2" t="s">
        <v>78</v>
      </c>
      <c r="M8" s="13">
        <f>PY4_</f>
        <v>43101</v>
      </c>
      <c r="N8" s="4"/>
      <c r="O8" s="4"/>
      <c r="P8"/>
      <c r="Q8" s="4"/>
      <c r="R8" s="108" t="e">
        <f t="shared" si="0"/>
        <v>#DIV/0!</v>
      </c>
    </row>
    <row r="9" spans="1:18" ht="15.75" customHeight="1" thickBot="1" x14ac:dyDescent="0.3">
      <c r="C9" s="20"/>
      <c r="D9" s="21"/>
      <c r="E9" s="21"/>
      <c r="F9" s="22"/>
      <c r="G9" s="23"/>
      <c r="H9" s="24"/>
      <c r="I9" s="25"/>
      <c r="K9" s="2" t="s">
        <v>79</v>
      </c>
      <c r="M9" s="13">
        <f>PY5_</f>
        <v>39083</v>
      </c>
      <c r="N9" s="4"/>
      <c r="O9" s="4"/>
      <c r="P9"/>
      <c r="Q9" s="4"/>
      <c r="R9" s="108" t="e">
        <f t="shared" si="0"/>
        <v>#DIV/0!</v>
      </c>
    </row>
    <row r="10" spans="1:18" ht="15.75" customHeight="1" x14ac:dyDescent="0.25">
      <c r="C10" s="26" t="s">
        <v>80</v>
      </c>
      <c r="D10" s="80">
        <f t="array" ref="D10">IFERROR(VLOOKUP(PY3_,$M$4:$R$13,3,FALSE),"-")</f>
        <v>0</v>
      </c>
      <c r="E10" s="80">
        <f>IFERROR(VLOOKUP(PY2_,$M$4:$R$13,3,FALSE),"-")</f>
        <v>0</v>
      </c>
      <c r="F10" s="80">
        <f t="array" ref="F10">IFERROR(VLOOKUP(PY1_,$M$4:$R$13,3,FALSE),"-")</f>
        <v>0</v>
      </c>
      <c r="G10" s="82"/>
      <c r="H10" s="83" t="str">
        <f>IFERROR((F10-D10)/D10,"-")</f>
        <v>-</v>
      </c>
      <c r="I10" s="84" t="str">
        <f>IFERROR((F10-E10)/E10,"-")</f>
        <v>-</v>
      </c>
      <c r="K10" s="51"/>
      <c r="M10" s="13">
        <f>PY6_</f>
        <v>42370</v>
      </c>
      <c r="N10" s="4"/>
      <c r="O10" s="4"/>
      <c r="P10"/>
      <c r="Q10" s="4"/>
      <c r="R10" s="108" t="e">
        <f t="shared" si="0"/>
        <v>#DIV/0!</v>
      </c>
    </row>
    <row r="11" spans="1:18" ht="15.75" customHeight="1" x14ac:dyDescent="0.25">
      <c r="C11" s="26" t="s">
        <v>46</v>
      </c>
      <c r="D11" s="88">
        <f>IFERROR(VLOOKUP(PY3_,'Total Scorecards'!$M$4:$P$11,4,FALSE),"-")</f>
        <v>0</v>
      </c>
      <c r="E11" s="88">
        <f t="array" ref="E11">IFERROR(VLOOKUP(PY2_,'Total Scorecards'!$M$4:$P$11,4,FALSE),"-")</f>
        <v>0</v>
      </c>
      <c r="F11" s="89">
        <f t="array" ref="F11">IFERROR(VLOOKUP(PY1_,'Total Scorecards'!$M$4:$P$11,4,FALSE),"-")</f>
        <v>0</v>
      </c>
      <c r="G11" s="82"/>
      <c r="H11" s="87" t="str">
        <f>IFERROR((F11-D11)/D11,"-")</f>
        <v>-</v>
      </c>
      <c r="I11" s="84" t="str">
        <f>IFERROR((F11-E11)/E11,"-")</f>
        <v>-</v>
      </c>
      <c r="J11" s="57"/>
      <c r="M11" s="13">
        <f>PY7_</f>
        <v>42005</v>
      </c>
      <c r="N11" s="4"/>
      <c r="O11" s="3"/>
      <c r="P11"/>
      <c r="Q11"/>
      <c r="R11" s="108" t="e">
        <f t="shared" si="0"/>
        <v>#DIV/0!</v>
      </c>
    </row>
    <row r="12" spans="1:18" ht="15.75" thickBot="1" x14ac:dyDescent="0.3">
      <c r="C12" s="20"/>
      <c r="D12" s="21"/>
      <c r="E12" s="21"/>
      <c r="F12" s="22"/>
      <c r="G12" s="23"/>
      <c r="H12" s="24"/>
      <c r="I12" s="25"/>
      <c r="M12" s="13"/>
      <c r="O12" s="3"/>
      <c r="P12"/>
      <c r="R12" s="108" t="e">
        <f t="shared" si="0"/>
        <v>#DIV/0!</v>
      </c>
    </row>
    <row r="13" spans="1:18" x14ac:dyDescent="0.25">
      <c r="C13" s="26" t="s">
        <v>68</v>
      </c>
      <c r="D13" s="80">
        <f t="array" ref="D13">SUM((IncLim)*(Months=months1)*(PY=PY3_))</f>
        <v>0</v>
      </c>
      <c r="E13" s="80">
        <f t="array" ref="E13">SUM((IncLim)*(Months=months1)*(PY=PY2_))</f>
        <v>0</v>
      </c>
      <c r="F13" s="81">
        <f t="array" ref="F13">SUM((IncLim)*(Months=months1)*(PY=PY1_))</f>
        <v>0</v>
      </c>
      <c r="G13" s="82"/>
      <c r="H13" s="83" t="str">
        <f>IFERROR((F13-D13)/D13,"-")</f>
        <v>-</v>
      </c>
      <c r="I13" s="84" t="str">
        <f>IFERROR((F13-E13)/E13,"-")</f>
        <v>-</v>
      </c>
    </row>
    <row r="14" spans="1:18" x14ac:dyDescent="0.25">
      <c r="C14" s="26" t="s">
        <v>101</v>
      </c>
      <c r="D14" s="80">
        <f t="array" ref="D14">SUM((pdLim)*(Months=months1)*(PY=PY3_))</f>
        <v>0</v>
      </c>
      <c r="E14" s="80">
        <f t="array" ref="E14">SUM((pdLim)*(Months=months1)*(PY=PY2_))</f>
        <v>0</v>
      </c>
      <c r="F14" s="81">
        <f t="array" ref="F14">SUM((pdLim)*(Months=months1)*(PY=PY1_))</f>
        <v>0</v>
      </c>
      <c r="G14" s="82"/>
      <c r="H14" s="87" t="str">
        <f>IFERROR((F14-D14)/D14,"-")</f>
        <v>-</v>
      </c>
      <c r="I14" s="84" t="str">
        <f>IFERROR((F14-E14)/E14,"-")</f>
        <v>-</v>
      </c>
      <c r="J14" s="6"/>
    </row>
    <row r="15" spans="1:18" x14ac:dyDescent="0.25">
      <c r="C15" s="26" t="s">
        <v>81</v>
      </c>
      <c r="D15" s="80">
        <f>D13-D14</f>
        <v>0</v>
      </c>
      <c r="E15" s="80">
        <f>E13-E14</f>
        <v>0</v>
      </c>
      <c r="F15" s="80">
        <f>F13-F14</f>
        <v>0</v>
      </c>
      <c r="G15" s="82"/>
      <c r="H15" s="87" t="str">
        <f>IFERROR((F15-D15)/D15,"-")</f>
        <v>-</v>
      </c>
      <c r="I15" s="84" t="str">
        <f>IFERROR((F15-E15)/E15,"-")</f>
        <v>-</v>
      </c>
      <c r="J15" s="57"/>
      <c r="K15" s="57"/>
      <c r="L15" s="57"/>
    </row>
    <row r="16" spans="1:18" ht="15.75" thickBot="1" x14ac:dyDescent="0.3">
      <c r="C16" s="27"/>
      <c r="D16" s="28"/>
      <c r="E16" s="28"/>
      <c r="F16" s="29"/>
      <c r="G16" s="30"/>
      <c r="H16" s="31"/>
      <c r="I16" s="32"/>
      <c r="M16" s="12"/>
    </row>
    <row r="17" spans="2:17" x14ac:dyDescent="0.25">
      <c r="C17" s="26" t="s">
        <v>82</v>
      </c>
      <c r="D17" s="88">
        <f t="array" ref="D17">SUM((IncLim&gt;0)*(Months=months1)*(PY=PY3_))</f>
        <v>0</v>
      </c>
      <c r="E17" s="88">
        <f t="array" ref="E17">SUM((IncLim&gt;0)*(Months=months1)*(PY=PY2_))</f>
        <v>0</v>
      </c>
      <c r="F17" s="89">
        <f t="array" ref="F17">SUM((IncLim&gt;0)*(Months=months1)*(PY=PY1_))</f>
        <v>0</v>
      </c>
      <c r="G17" s="82"/>
      <c r="H17" s="83" t="str">
        <f>IFERROR((F17-D17)/D17,"-")</f>
        <v>-</v>
      </c>
      <c r="I17" s="84" t="str">
        <f>IFERROR((F17-E17)/E17,"-")</f>
        <v>-</v>
      </c>
      <c r="M17" s="57"/>
    </row>
    <row r="18" spans="2:17" x14ac:dyDescent="0.25">
      <c r="C18" s="26" t="s">
        <v>83</v>
      </c>
      <c r="D18" s="80" t="str">
        <f>IFERROR(D13/D17,"-")</f>
        <v>-</v>
      </c>
      <c r="E18" s="80" t="str">
        <f>IFERROR(E13/E17,"-")</f>
        <v>-</v>
      </c>
      <c r="F18" s="80" t="str">
        <f>IFERROR(F13/F17,"-")</f>
        <v>-</v>
      </c>
      <c r="G18" s="82"/>
      <c r="H18" s="90" t="str">
        <f>IFERROR((F18-D18)/D18,"-")</f>
        <v>-</v>
      </c>
      <c r="I18" s="84" t="str">
        <f>IFERROR((F18-E18)/E18,"-")</f>
        <v>-</v>
      </c>
      <c r="M18" s="57"/>
    </row>
    <row r="19" spans="2:17" x14ac:dyDescent="0.25">
      <c r="C19" s="26" t="s">
        <v>84</v>
      </c>
      <c r="D19" s="80" t="str">
        <f t="array" ref="D19">IFERROR(MEDIAN(IF(IncLim&gt;0, IF(Months=months1,IF(PY=PY3_, IncLim)))),"-")</f>
        <v>-</v>
      </c>
      <c r="E19" s="80" t="str">
        <f t="array" ref="E19">IFERROR(MEDIAN(IF(IncLim&gt;0, IF(Months=months1,IF(PY=PY2_, IncLim)))),"-")</f>
        <v>-</v>
      </c>
      <c r="F19" s="80" t="str">
        <f t="array" ref="F19">IFERROR(MEDIAN(IF(IncLim&gt;0, IF(Months=months1,IF(PY=PY1_, IncLim)))),"-")</f>
        <v>-</v>
      </c>
      <c r="G19" s="82"/>
      <c r="H19" s="87" t="str">
        <f>IFERROR((F19-D19)/D19,"-")</f>
        <v>-</v>
      </c>
      <c r="I19" s="84" t="str">
        <f>IFERROR((F19-E19)/E19,"-")</f>
        <v>-</v>
      </c>
      <c r="M19" s="57"/>
      <c r="N19" s="111"/>
      <c r="O19" s="111"/>
    </row>
    <row r="20" spans="2:17" x14ac:dyDescent="0.25">
      <c r="C20" s="27"/>
      <c r="D20" s="28"/>
      <c r="E20" s="28"/>
      <c r="F20" s="29"/>
      <c r="G20" s="30"/>
      <c r="H20" s="24"/>
      <c r="I20" s="25"/>
      <c r="M20" s="57"/>
      <c r="N20" s="57"/>
      <c r="O20" s="57"/>
    </row>
    <row r="21" spans="2:17" x14ac:dyDescent="0.25">
      <c r="C21" s="26" t="s">
        <v>85</v>
      </c>
      <c r="D21" s="80">
        <f>IFERROR((VLOOKUP(PY3_,'Total Scorecards'!$M$4:$Q$10,5,FALSE)/100),"-")</f>
        <v>0</v>
      </c>
      <c r="E21" s="80">
        <f>IFERROR((VLOOKUP(PY2_,'Total Scorecards'!$M$4:$Q$10,5,FALSE)/100),"-")</f>
        <v>0</v>
      </c>
      <c r="F21" s="81">
        <f>IFERROR((VLOOKUP(PY1_,'Total Scorecards'!$M$4:$Q$10,5,FALSE)/100),"-")</f>
        <v>0</v>
      </c>
      <c r="G21" s="82"/>
      <c r="H21" s="87" t="str">
        <f>IFERROR((F21-D21)/D21,"-")</f>
        <v>-</v>
      </c>
      <c r="I21" s="84" t="str">
        <f>IFERROR((F21-E21)/E21,"-")</f>
        <v>-</v>
      </c>
      <c r="J21" s="2" t="s">
        <v>86</v>
      </c>
      <c r="M21" s="57"/>
      <c r="N21" s="57"/>
      <c r="O21" s="57"/>
      <c r="P21" s="112"/>
      <c r="Q21" s="112"/>
    </row>
    <row r="22" spans="2:17" ht="15.75" thickBot="1" x14ac:dyDescent="0.3">
      <c r="C22" s="33" t="s">
        <v>87</v>
      </c>
      <c r="D22" s="91" t="str">
        <f>IFERROR(D13/D21,"-")</f>
        <v>-</v>
      </c>
      <c r="E22" s="91" t="str">
        <f>IFERROR(E13/E21,"-")</f>
        <v>-</v>
      </c>
      <c r="F22" s="91" t="str">
        <f>IFERROR(F13/F21,"-")</f>
        <v>-</v>
      </c>
      <c r="G22" s="92"/>
      <c r="H22" s="93" t="str">
        <f>IFERROR((F22-D22)/D22,"-")</f>
        <v>-</v>
      </c>
      <c r="I22" s="94" t="str">
        <f>IFERROR((F22-E22)/E22,"-")</f>
        <v>-</v>
      </c>
      <c r="M22" s="57"/>
    </row>
    <row r="23" spans="2:17" ht="15.75" thickBot="1" x14ac:dyDescent="0.3">
      <c r="C23" s="27"/>
      <c r="D23" s="28"/>
      <c r="E23" s="28"/>
      <c r="F23" s="29"/>
      <c r="G23" s="30"/>
      <c r="H23" s="31"/>
      <c r="I23" s="32"/>
      <c r="M23" s="57"/>
    </row>
    <row r="24" spans="2:17" x14ac:dyDescent="0.25">
      <c r="C24" s="26" t="s">
        <v>88</v>
      </c>
      <c r="D24" s="86">
        <f t="array" ref="D24">SUM((IncLim&gt;0)*(indType&gt;0)*(Months=months1)*(PY=PY3_))</f>
        <v>0</v>
      </c>
      <c r="E24" s="86">
        <f t="array" ref="E24">SUM((IncLim&gt;0)*(indType&gt;0)*(Months=months1)*(PY=PY2_))</f>
        <v>0</v>
      </c>
      <c r="F24" s="95">
        <f t="array" ref="F24">SUM((IncLim&gt;0)*(indType&gt;0)*(Months=months1)*(PY=PY1_))</f>
        <v>0</v>
      </c>
      <c r="G24" s="82"/>
      <c r="H24" s="83" t="str">
        <f>IFERROR((F24-D24)/D24,"-")</f>
        <v>-</v>
      </c>
      <c r="I24" s="84" t="str">
        <f>IFERROR((F24-E24)/E24,"-")</f>
        <v>-</v>
      </c>
      <c r="M24" s="57"/>
    </row>
    <row r="25" spans="2:17" x14ac:dyDescent="0.25">
      <c r="B25" s="78"/>
      <c r="C25" s="26" t="s">
        <v>89</v>
      </c>
      <c r="D25" s="96" t="str">
        <f>IFERROR(D24/D17,"-")</f>
        <v>-</v>
      </c>
      <c r="E25" s="96" t="str">
        <f>IFERROR(E24/E17,"-")</f>
        <v>-</v>
      </c>
      <c r="F25" s="96" t="str">
        <f>IFERROR(F24/F17,"-")</f>
        <v>-</v>
      </c>
      <c r="G25" s="82"/>
      <c r="H25" s="97" t="str">
        <f>IFERROR(IF(((F25-D25)*100)&gt;0,"+"&amp;ROUND((F25-D25)*100,1),ROUND((F25-D25)*100,1)),"-")</f>
        <v>-</v>
      </c>
      <c r="I25" s="98" t="str">
        <f>IFERROR(IF(((F25-E25)*100)&gt;0,"+"&amp;ROUND((F25-E25)*100,1),ROUND((F25-E25)*100,1)),"-")</f>
        <v>-</v>
      </c>
      <c r="M25" s="57"/>
    </row>
    <row r="26" spans="2:17" x14ac:dyDescent="0.25">
      <c r="B26" s="78"/>
      <c r="C26" s="26" t="s">
        <v>90</v>
      </c>
      <c r="D26" s="80">
        <f t="array" ref="D26">SUM((IncLim)*(indType&gt;0)*(Months=months1)*(PY=PY3_))</f>
        <v>0</v>
      </c>
      <c r="E26" s="80">
        <f t="array" ref="E26">SUM((IncLim)*(indType&gt;0)*(Months=months1)*(PY=PY2_))</f>
        <v>0</v>
      </c>
      <c r="F26" s="80">
        <f t="array" ref="F26">SUM((IncLim)*(indType&gt;0)*(Months=months1)*(PY=PY1_))</f>
        <v>0</v>
      </c>
      <c r="G26" s="82"/>
      <c r="H26" s="87" t="str">
        <f t="shared" ref="H26:H27" si="1">IFERROR((F26-D26)/D26,"-")</f>
        <v>-</v>
      </c>
      <c r="I26" s="84" t="str">
        <f t="shared" ref="I26:I27" si="2">IFERROR((F26-E26)/E26,"-")</f>
        <v>-</v>
      </c>
    </row>
    <row r="27" spans="2:17" x14ac:dyDescent="0.25">
      <c r="B27" s="78"/>
      <c r="C27" s="26" t="s">
        <v>91</v>
      </c>
      <c r="D27" s="80" t="str">
        <f>IFERROR(D26/D24,"-")</f>
        <v>-</v>
      </c>
      <c r="E27" s="80" t="str">
        <f t="shared" ref="E27:F27" si="3">IFERROR(E26/E24,"-")</f>
        <v>-</v>
      </c>
      <c r="F27" s="80" t="str">
        <f t="shared" si="3"/>
        <v>-</v>
      </c>
      <c r="G27" s="82"/>
      <c r="H27" s="87" t="str">
        <f t="shared" si="1"/>
        <v>-</v>
      </c>
      <c r="I27" s="84" t="str">
        <f t="shared" si="2"/>
        <v>-</v>
      </c>
    </row>
    <row r="28" spans="2:17" x14ac:dyDescent="0.25">
      <c r="B28" s="78"/>
      <c r="C28" s="26" t="s">
        <v>92</v>
      </c>
      <c r="D28" s="96" t="str">
        <f>IFERROR(1-(D29/D24),"-")</f>
        <v>-</v>
      </c>
      <c r="E28" s="96" t="str">
        <f>IFERROR(1-(E29/E24),"-")</f>
        <v>-</v>
      </c>
      <c r="F28" s="96" t="str">
        <f>IFERROR(1-(F29/F24),"-")</f>
        <v>-</v>
      </c>
      <c r="G28" s="82"/>
      <c r="H28" s="99" t="str">
        <f>IFERROR(IF(((F28-D28)*100)&gt;0,"+"&amp;ROUND((F28-D28)*100,1),ROUND((F28-D28)*100,1)),"-")</f>
        <v>-</v>
      </c>
      <c r="I28" s="98" t="str">
        <f>IFERROR(IF(((F28-E28)*100)&gt;0,"+"&amp;ROUND((F28-E28)*100,1),ROUND((F28-E28)*100,1)),"-")</f>
        <v>-</v>
      </c>
    </row>
    <row r="29" spans="2:17" ht="15.75" thickBot="1" x14ac:dyDescent="0.3">
      <c r="B29" s="78"/>
      <c r="C29" s="33" t="s">
        <v>93</v>
      </c>
      <c r="D29" s="113">
        <f t="array" ref="D29">SUM((IncLim&gt;0)*(indType&gt;0)*(Closed=0)*(Months=months1)*(PY=PY3_))</f>
        <v>0</v>
      </c>
      <c r="E29" s="113">
        <f t="array" ref="E29">SUM((IncLim&gt;0)*(indType&gt;0)*(Closed=0)*(Months=months1)*(PY=PY2_))</f>
        <v>0</v>
      </c>
      <c r="F29" s="113">
        <f t="array" ref="F29">SUM((IncLim&gt;0)*(indType&gt;0)*(Closed=0)*(Months=months1)*(PY=PY1_))</f>
        <v>0</v>
      </c>
      <c r="G29" s="92"/>
      <c r="H29" s="93" t="str">
        <f>IFERROR((F29-D29)/D29,"-")</f>
        <v>-</v>
      </c>
      <c r="I29" s="94" t="str">
        <f>IFERROR((F29-E29)/E29,"-")</f>
        <v>-</v>
      </c>
    </row>
    <row r="30" spans="2:17" x14ac:dyDescent="0.25">
      <c r="B30" s="78"/>
      <c r="C30" s="27"/>
      <c r="D30" s="34"/>
      <c r="E30" s="34"/>
      <c r="F30" s="35"/>
      <c r="G30" s="30"/>
      <c r="H30" s="31"/>
      <c r="I30" s="32"/>
    </row>
    <row r="31" spans="2:17" x14ac:dyDescent="0.25">
      <c r="C31" s="26" t="s">
        <v>123</v>
      </c>
      <c r="D31" s="86">
        <f t="array" ref="D31">IFERROR(SUM((IncLim&gt;0)*(Lit&gt;0)*(indType&gt;0)*(Months=months1)*(PY=PY3_)),"-")</f>
        <v>0</v>
      </c>
      <c r="E31" s="86">
        <f t="array" ref="E31">IFERROR(SUM((IncLim&gt;0)*(Lit&gt;0)*(indType&gt;0)*(Months=months1)*(PY=PY2_)),"-")</f>
        <v>0</v>
      </c>
      <c r="F31" s="95">
        <f t="array" ref="F31">IFERROR(SUM((IncLim&gt;0)*(Lit&gt;0)*(indType&gt;0)*(Months=months1)*(PY=PY1_)),"-")</f>
        <v>0</v>
      </c>
      <c r="G31" s="82"/>
      <c r="H31" s="87" t="str">
        <f>IFERROR((F31-D31)/D31,"-")</f>
        <v>-</v>
      </c>
      <c r="I31" s="84" t="str">
        <f>IFERROR((F31-E31)/E31,"-")</f>
        <v>-</v>
      </c>
    </row>
    <row r="32" spans="2:17" x14ac:dyDescent="0.25">
      <c r="C32" s="26" t="s">
        <v>103</v>
      </c>
      <c r="D32" s="96" t="str">
        <f>IFERROR(D31/D24,"-")</f>
        <v>-</v>
      </c>
      <c r="E32" s="96" t="str">
        <f>IFERROR(E31/E24,"-")</f>
        <v>-</v>
      </c>
      <c r="F32" s="132" t="str">
        <f>IFERROR(F31/F24,"-")</f>
        <v>-</v>
      </c>
      <c r="G32" s="82"/>
      <c r="H32" s="99" t="str">
        <f>IFERROR(IF(((F32-D32)*100)&gt;0,"+"&amp;ROUND((F32-D32)*100,1),ROUND((F32-D32)*100,1)),"-")</f>
        <v>-</v>
      </c>
      <c r="I32" s="98" t="str">
        <f>IFERROR(IF(((F32-E32)*100)&gt;0,"+"&amp;ROUND((F32-E32)*100,1),ROUND((F32-E32)*100,1)),"-")</f>
        <v>-</v>
      </c>
    </row>
    <row r="33" spans="2:9" x14ac:dyDescent="0.25">
      <c r="C33" s="26" t="s">
        <v>105</v>
      </c>
      <c r="D33" s="80">
        <f t="array" ref="D33">SUM((IncLim)*(Lit&gt;0)*(indType&gt;0)*(Months=months1)*(PY=PY3_))</f>
        <v>0</v>
      </c>
      <c r="E33" s="80">
        <f t="array" ref="E33">SUM((IncLim)*(Lit&gt;0)*(indType&gt;0)*(Months=months1)*(PY=PY2_))</f>
        <v>0</v>
      </c>
      <c r="F33" s="81">
        <f t="array" ref="F33">SUM((IncLim)*(Lit&gt;0)*(indType&gt;0)*(Months=months1)*(PY=PY1_))</f>
        <v>0</v>
      </c>
      <c r="G33" s="82"/>
      <c r="H33" s="87" t="str">
        <f>IFERROR((F33-D33)/D33,"-")</f>
        <v>-</v>
      </c>
      <c r="I33" s="84" t="str">
        <f>IFERROR((F33-E33)/E33,"-")</f>
        <v>-</v>
      </c>
    </row>
    <row r="34" spans="2:9" x14ac:dyDescent="0.25">
      <c r="C34" s="127" t="s">
        <v>137</v>
      </c>
      <c r="D34" s="129" t="str">
        <f>IFERROR(D33/D26,"-")</f>
        <v>-</v>
      </c>
      <c r="E34" s="129" t="str">
        <f>IFERROR(E33/E26,"-")</f>
        <v>-</v>
      </c>
      <c r="F34" s="129" t="str">
        <f>IFERROR(F33/F26,"-")</f>
        <v>-</v>
      </c>
      <c r="G34" s="128"/>
      <c r="H34" s="99" t="str">
        <f>IFERROR(IF(((F34-D34)*100)&gt;0,"+"&amp;ROUND((F34-D34)*100,1),ROUND((F34-D34)*100,1)),"-")</f>
        <v>-</v>
      </c>
      <c r="I34" s="98" t="str">
        <f>IFERROR(IF(((F34-E34)*100)&gt;0,"+"&amp;ROUND((F34-E34)*100,1),ROUND((F34-E34)*100,1)),"-")</f>
        <v>-</v>
      </c>
    </row>
    <row r="35" spans="2:9" x14ac:dyDescent="0.25">
      <c r="C35" s="26" t="s">
        <v>124</v>
      </c>
      <c r="D35" s="86">
        <f t="array" ref="D35">SUM((IncLim&gt;0)*(Lit&gt;0)*(Months=months1)*(PY=PY3_))</f>
        <v>0</v>
      </c>
      <c r="E35" s="86">
        <f t="array" ref="E35">SUM((IncLim&gt;0)*(Lit&gt;0)*(Months=months1)*(PY=PY2_))</f>
        <v>0</v>
      </c>
      <c r="F35" s="95">
        <f t="array" ref="F35">SUM((IncLim&gt;0)*(Lit&gt;0)*(Months=months1)*(PY=PY1_))</f>
        <v>0</v>
      </c>
      <c r="G35" s="82"/>
      <c r="H35" s="87" t="str">
        <f>IFERROR((F35-D35)/D35,"-")</f>
        <v>-</v>
      </c>
      <c r="I35" s="84" t="str">
        <f>IFERROR((F35-E35)/E35,"-")</f>
        <v>-</v>
      </c>
    </row>
    <row r="36" spans="2:9" x14ac:dyDescent="0.25">
      <c r="C36" s="26" t="s">
        <v>104</v>
      </c>
      <c r="D36" s="80">
        <f t="array" ref="D36">SUM((IncLim)*(Lit&gt;0)*(Months=months1)*(PY=PY3_))</f>
        <v>0</v>
      </c>
      <c r="E36" s="80">
        <f t="array" ref="E36">SUM((IncLim)*(Lit&gt;0)*(Months=months1)*(PY=PY2_))</f>
        <v>0</v>
      </c>
      <c r="F36" s="81">
        <f t="array" ref="F36">SUM((IncLim)*(Lit&gt;0)*(Months=months1)*(PY=PY1_))</f>
        <v>0</v>
      </c>
      <c r="G36" s="82"/>
      <c r="H36" s="87" t="str">
        <f>IFERROR((F36-D36)/D36,"-")</f>
        <v>-</v>
      </c>
      <c r="I36" s="84" t="str">
        <f>IFERROR((F36-E36)/E36,"-")</f>
        <v>-</v>
      </c>
    </row>
    <row r="37" spans="2:9" x14ac:dyDescent="0.25">
      <c r="C37" s="26" t="s">
        <v>141</v>
      </c>
      <c r="D37" s="80"/>
      <c r="E37" s="80"/>
      <c r="F37" s="81"/>
      <c r="G37" s="82"/>
      <c r="H37" s="87" t="str">
        <f>IFERROR((F37-D37)/D37,"-")</f>
        <v>-</v>
      </c>
      <c r="I37" s="84" t="str">
        <f>IFERROR((F37-E37)/E37,"-")</f>
        <v>-</v>
      </c>
    </row>
    <row r="38" spans="2:9" x14ac:dyDescent="0.25">
      <c r="B38" s="78"/>
      <c r="C38" s="27"/>
      <c r="D38" s="34"/>
      <c r="E38" s="34"/>
      <c r="F38" s="35"/>
      <c r="G38" s="30"/>
      <c r="H38" s="31"/>
      <c r="I38" s="32"/>
    </row>
    <row r="39" spans="2:9" x14ac:dyDescent="0.25">
      <c r="C39" s="26" t="s">
        <v>94</v>
      </c>
      <c r="D39" s="100">
        <f t="array" ref="D39">SUMPRODUCT(LARGE((Months=months1)*(PY=PY3_)*(IncLim),{1,2,3,4,5}))</f>
        <v>0</v>
      </c>
      <c r="E39" s="100">
        <f t="array" ref="E39">SUMPRODUCT(LARGE((Months=months1)*(PY=PY2_)*(IncLim),{1,2,3,4,5}))</f>
        <v>0</v>
      </c>
      <c r="F39" s="101">
        <f t="array" ref="F39">SUMPRODUCT(LARGE((Months=months1)*(PY=PY1_)*(IncLim),{1,2,3,4,5}))</f>
        <v>0</v>
      </c>
      <c r="G39" s="82"/>
      <c r="H39" s="87" t="str">
        <f>IFERROR((F39-D39)/D39,"-")</f>
        <v>-</v>
      </c>
      <c r="I39" s="84" t="str">
        <f>IFERROR((F39-E39)/E39,"-")</f>
        <v>-</v>
      </c>
    </row>
    <row r="40" spans="2:9" ht="15.75" thickBot="1" x14ac:dyDescent="0.3">
      <c r="C40" s="36" t="s">
        <v>95</v>
      </c>
      <c r="D40" s="133" t="str">
        <f>IFERROR(D39/D13,"-")</f>
        <v>-</v>
      </c>
      <c r="E40" s="133" t="str">
        <f>IFERROR(E39/E13,"-")</f>
        <v>-</v>
      </c>
      <c r="F40" s="133" t="str">
        <f>IFERROR(F39/F13,"-")</f>
        <v>-</v>
      </c>
      <c r="G40" s="102"/>
      <c r="H40" s="103" t="str">
        <f>IFERROR(IF(((F40-D40)*100)&gt;0,"+"&amp;ROUND((F40-D40)*100,1),ROUND((F40-D40)*100,1)),"-")</f>
        <v>-</v>
      </c>
      <c r="I40" s="104" t="str">
        <f>IFERROR(IF(((F40-E40)*100)&gt;0,"+"&amp;ROUND((F40-E40)*100,1),ROUND((F40-E40)*100,1)),"-")</f>
        <v>-</v>
      </c>
    </row>
    <row r="41" spans="2:9" x14ac:dyDescent="0.25">
      <c r="C41" s="41"/>
      <c r="D41" s="41"/>
      <c r="E41" s="41"/>
      <c r="F41" s="41"/>
      <c r="G41" s="41"/>
      <c r="H41" s="37"/>
      <c r="I41" s="37"/>
    </row>
    <row r="43" spans="2:9" ht="15.75" thickBot="1" x14ac:dyDescent="0.3"/>
    <row r="44" spans="2:9" x14ac:dyDescent="0.25">
      <c r="B44" s="76" t="s">
        <v>96</v>
      </c>
      <c r="C44" s="15" t="str">
        <f>execute!$B$8</f>
        <v>Company Total</v>
      </c>
      <c r="D44" s="161"/>
      <c r="E44" s="162"/>
      <c r="F44" s="162"/>
      <c r="G44" s="15"/>
      <c r="H44" s="16"/>
      <c r="I44" s="17"/>
    </row>
    <row r="45" spans="2:9" x14ac:dyDescent="0.25">
      <c r="C45" s="163" t="str">
        <f>"PY"&amp;RIGHT(YEAR($F$46),2)&amp;" at "&amp;execute!D33&amp;" Months"</f>
        <v>PY20 at 14 Months</v>
      </c>
      <c r="D45" s="164" t="s">
        <v>73</v>
      </c>
      <c r="E45" s="165"/>
      <c r="F45" s="165"/>
      <c r="G45" s="163"/>
      <c r="H45" s="166"/>
      <c r="I45" s="167"/>
    </row>
    <row r="46" spans="2:9" x14ac:dyDescent="0.25">
      <c r="C46" s="163"/>
      <c r="D46" s="45">
        <f t="array" ref="D46">PY4_</f>
        <v>43101</v>
      </c>
      <c r="E46" s="46">
        <f t="array" ref="E46">PY3_</f>
        <v>43466</v>
      </c>
      <c r="F46" s="46">
        <f t="array" ref="F46">PY2_</f>
        <v>43831</v>
      </c>
      <c r="G46" s="163"/>
      <c r="H46" s="166"/>
      <c r="I46" s="167"/>
    </row>
    <row r="47" spans="2:9" x14ac:dyDescent="0.25">
      <c r="C47" s="163"/>
      <c r="D47" s="18" t="s">
        <v>76</v>
      </c>
      <c r="E47" s="19" t="s">
        <v>76</v>
      </c>
      <c r="F47" s="19" t="s">
        <v>76</v>
      </c>
      <c r="G47" s="163"/>
      <c r="H47" s="166"/>
      <c r="I47" s="167"/>
    </row>
    <row r="48" spans="2:9" x14ac:dyDescent="0.25">
      <c r="C48" s="163"/>
      <c r="D48" s="43" t="str">
        <f t="array" ref="D48">MONTH(Val_current)&amp;"/"&amp;DAY(Val_current)&amp;"/"&amp;YEAR(Val_current)-2</f>
        <v>2/28/2019</v>
      </c>
      <c r="E48" s="42" t="str">
        <f t="array" ref="E48">MONTH(Val_current)&amp;"/"&amp;DAY(Val_current)&amp;"/"&amp;YEAR(Val_current)-1</f>
        <v>2/28/2020</v>
      </c>
      <c r="F48" s="44" t="str">
        <f t="array" ref="F48">MONTH(Val_current)&amp;"/"&amp;DAY(Val_current)&amp;"/"&amp;YEAR(Val_current)</f>
        <v>2/28/2021</v>
      </c>
      <c r="G48" s="47" t="s">
        <v>77</v>
      </c>
      <c r="H48" s="48" t="str">
        <f t="array" ref="H48">(IF(IncYr_yn="Y",RIGHT(YEAR($D$46),2)&amp;" vs "&amp;RIGHT(YEAR($F$46),2),RIGHT(YEAR($D$46),2)+1&amp;" vs "&amp;RIGHT(YEAR($F$46),2)+1))</f>
        <v>18 vs 20</v>
      </c>
      <c r="I48" s="49" t="str">
        <f t="array" ref="I48">(IF(IncYr_yn="Y",RIGHT(YEAR($E$46),2)&amp;" vs "&amp;RIGHT(YEAR($F$46),2),RIGHT(YEAR($E$46),2)+1&amp;" vs "&amp;RIGHT(YEAR($F$46)+1,2)))</f>
        <v>19 vs 20</v>
      </c>
    </row>
    <row r="49" spans="3:10" ht="15.75" thickBot="1" x14ac:dyDescent="0.3">
      <c r="C49" s="20"/>
      <c r="D49" s="21"/>
      <c r="E49" s="21"/>
      <c r="F49" s="22"/>
      <c r="G49" s="23"/>
      <c r="H49" s="24"/>
      <c r="I49" s="25"/>
    </row>
    <row r="50" spans="3:10" x14ac:dyDescent="0.25">
      <c r="C50" s="26" t="s">
        <v>80</v>
      </c>
      <c r="D50" s="80">
        <f t="array" ref="D50">IFERROR(VLOOKUP(PY4_,$M$4:$R$13,3,FALSE),"-")</f>
        <v>0</v>
      </c>
      <c r="E50" s="80">
        <f t="array" ref="E50">IFERROR(VLOOKUP(PY3_,$M$4:$R$13,3,FALSE),"-")</f>
        <v>0</v>
      </c>
      <c r="F50" s="80">
        <f t="array" ref="F50">IFERROR(VLOOKUP(PY2_,$M$4:$R$13,3,FALSE),"-")</f>
        <v>0</v>
      </c>
      <c r="G50" s="82"/>
      <c r="H50" s="83" t="str">
        <f>IFERROR((F50-D50)/D50,"-")</f>
        <v>-</v>
      </c>
      <c r="I50" s="84" t="str">
        <f>IFERROR((F50-E50)/E50,"-")</f>
        <v>-</v>
      </c>
    </row>
    <row r="51" spans="3:10" x14ac:dyDescent="0.25">
      <c r="C51" s="26" t="s">
        <v>46</v>
      </c>
      <c r="D51" s="86">
        <f t="array" ref="D51">IFERROR(VLOOKUP(PY4_,$M$4:$R$13,4,FALSE),"-")</f>
        <v>0</v>
      </c>
      <c r="E51" s="86">
        <f t="array" ref="E51">IFERROR(VLOOKUP(PY3_,$M$4:$R$13,4,FALSE),"-")</f>
        <v>0</v>
      </c>
      <c r="F51" s="86">
        <f t="array" ref="F51">IFERROR(VLOOKUP(PY2_,$M$4:$R$13,4,FALSE),"-")</f>
        <v>0</v>
      </c>
      <c r="G51" s="82"/>
      <c r="H51" s="87" t="str">
        <f>IFERROR((F51-D51)/D51,"-")</f>
        <v>-</v>
      </c>
      <c r="I51" s="84" t="str">
        <f>IFERROR((F51-E51)/E51,"-")</f>
        <v>-</v>
      </c>
    </row>
    <row r="52" spans="3:10" ht="15.75" thickBot="1" x14ac:dyDescent="0.3">
      <c r="C52" s="20"/>
      <c r="D52" s="21"/>
      <c r="E52" s="21"/>
      <c r="F52" s="22"/>
      <c r="G52" s="23"/>
      <c r="H52" s="24"/>
      <c r="I52" s="25"/>
    </row>
    <row r="53" spans="3:10" x14ac:dyDescent="0.25">
      <c r="C53" s="26" t="s">
        <v>68</v>
      </c>
      <c r="D53" s="80">
        <f t="array" ref="D53">SUM((IncLim)*(Months=months2)*(PY=PY4_))</f>
        <v>0</v>
      </c>
      <c r="E53" s="80">
        <f t="array" ref="E53">SUM((IncLim)*(Months=months2)*(PY=PY3_))</f>
        <v>0</v>
      </c>
      <c r="F53" s="81">
        <f t="array" ref="F53">SUM((IncLim)*(Months=months2)*(PY=PY2_))</f>
        <v>0</v>
      </c>
      <c r="G53" s="82"/>
      <c r="H53" s="83" t="str">
        <f>IFERROR((F53-D53)/D53,"-")</f>
        <v>-</v>
      </c>
      <c r="I53" s="84" t="str">
        <f>IFERROR((F53-E53)/E53,"-")</f>
        <v>-</v>
      </c>
    </row>
    <row r="54" spans="3:10" x14ac:dyDescent="0.25">
      <c r="C54" s="26" t="s">
        <v>101</v>
      </c>
      <c r="D54" s="80">
        <f t="array" ref="D54">SUM((pdLim)*(Months=months2)*(PY=PY4_))</f>
        <v>0</v>
      </c>
      <c r="E54" s="80">
        <f t="array" ref="E54">SUM((pdLim)*(Months=months2)*(PY=PY3_))</f>
        <v>0</v>
      </c>
      <c r="F54" s="81">
        <f t="array" ref="F54">SUM((pdLim)*(Months=months2)*(PY=PY2_))</f>
        <v>0</v>
      </c>
      <c r="G54" s="82"/>
      <c r="H54" s="87" t="str">
        <f>IFERROR((F54-D54)/D54,"-")</f>
        <v>-</v>
      </c>
      <c r="I54" s="84" t="str">
        <f>IFERROR((F54-E54)/E54,"-")</f>
        <v>-</v>
      </c>
      <c r="J54" s="6"/>
    </row>
    <row r="55" spans="3:10" x14ac:dyDescent="0.25">
      <c r="C55" s="26" t="s">
        <v>81</v>
      </c>
      <c r="D55" s="80">
        <f>D53-D54</f>
        <v>0</v>
      </c>
      <c r="E55" s="80">
        <f>E53-E54</f>
        <v>0</v>
      </c>
      <c r="F55" s="80">
        <f>F53-F54</f>
        <v>0</v>
      </c>
      <c r="G55" s="82"/>
      <c r="H55" s="87" t="str">
        <f>IFERROR((F55-D55)/D55,"-")</f>
        <v>-</v>
      </c>
      <c r="I55" s="84" t="str">
        <f>IFERROR((F55-E55)/E55,"-")</f>
        <v>-</v>
      </c>
    </row>
    <row r="56" spans="3:10" ht="15.75" thickBot="1" x14ac:dyDescent="0.3">
      <c r="C56" s="27"/>
      <c r="D56" s="28"/>
      <c r="E56" s="28"/>
      <c r="F56" s="29"/>
      <c r="G56" s="30"/>
      <c r="H56" s="31"/>
      <c r="I56" s="32"/>
    </row>
    <row r="57" spans="3:10" x14ac:dyDescent="0.25">
      <c r="C57" s="26" t="s">
        <v>82</v>
      </c>
      <c r="D57" s="88">
        <f t="array" ref="D57">SUM((IncLim&gt;0)*(Months=months2)*(PY=PY4_))</f>
        <v>0</v>
      </c>
      <c r="E57" s="88">
        <f t="array" ref="E57">SUM((IncLim&gt;0)*(Months=months2)*(PY=PY3_))</f>
        <v>0</v>
      </c>
      <c r="F57" s="89">
        <f t="array" ref="F57">SUM((IncLim&gt;0)*(Months=months2)*(PY=PY2_))</f>
        <v>0</v>
      </c>
      <c r="G57" s="82"/>
      <c r="H57" s="83" t="str">
        <f>IFERROR((F57-D57)/D57,"-")</f>
        <v>-</v>
      </c>
      <c r="I57" s="84" t="str">
        <f>IFERROR((F57-E57)/E57,"-")</f>
        <v>-</v>
      </c>
      <c r="J57" s="85"/>
    </row>
    <row r="58" spans="3:10" x14ac:dyDescent="0.25">
      <c r="C58" s="26" t="s">
        <v>83</v>
      </c>
      <c r="D58" s="80" t="str">
        <f>IFERROR(D53/D57,"-")</f>
        <v>-</v>
      </c>
      <c r="E58" s="80" t="str">
        <f>IFERROR(E53/E57,"-")</f>
        <v>-</v>
      </c>
      <c r="F58" s="80" t="str">
        <f>IFERROR(F53/F57,"-")</f>
        <v>-</v>
      </c>
      <c r="G58" s="82"/>
      <c r="H58" s="90" t="str">
        <f>IFERROR((F58-D58)/D58,"-")</f>
        <v>-</v>
      </c>
      <c r="I58" s="84" t="str">
        <f>IFERROR((F58-E58)/E58,"-")</f>
        <v>-</v>
      </c>
      <c r="J58" s="85"/>
    </row>
    <row r="59" spans="3:10" x14ac:dyDescent="0.25">
      <c r="C59" s="26" t="s">
        <v>84</v>
      </c>
      <c r="D59" s="80" t="str">
        <f t="array" ref="D59">IFERROR(MEDIAN(IF(IncLim&gt;0, IF(Months=months2,IF(PY=PY4_, IncLim)))),"-")</f>
        <v>-</v>
      </c>
      <c r="E59" s="80" t="str">
        <f t="array" ref="E59">IFERROR(MEDIAN(IF(IncLim&gt;0, IF(Months=months2,IF(PY=PY3_, IncLim)))),"-")</f>
        <v>-</v>
      </c>
      <c r="F59" s="80" t="str">
        <f t="array" ref="F59">IFERROR(MEDIAN(IF(IncLim&gt;0, IF(Months=months2,IF(PY=PY2_, IncLim)))),"-")</f>
        <v>-</v>
      </c>
      <c r="G59" s="82"/>
      <c r="H59" s="87" t="str">
        <f>IFERROR((F59-D59)/D59,"-")</f>
        <v>-</v>
      </c>
      <c r="I59" s="84" t="str">
        <f>IFERROR((F59-E59)/E59,"-")</f>
        <v>-</v>
      </c>
      <c r="J59" s="85"/>
    </row>
    <row r="60" spans="3:10" x14ac:dyDescent="0.25">
      <c r="C60" s="27"/>
      <c r="D60" s="28"/>
      <c r="E60" s="28"/>
      <c r="F60" s="29"/>
      <c r="G60" s="30"/>
      <c r="H60" s="24"/>
      <c r="I60" s="25"/>
    </row>
    <row r="61" spans="3:10" x14ac:dyDescent="0.25">
      <c r="C61" s="26" t="s">
        <v>85</v>
      </c>
      <c r="D61" s="80">
        <f>IFERROR((VLOOKUP(PY4_,'Total Scorecards'!$M$4:$Q$10,5,FALSE)/100),"-")</f>
        <v>0</v>
      </c>
      <c r="E61" s="80">
        <f>IFERROR((VLOOKUP(PY3_,'Total Scorecards'!$M$4:$Q$10,5,FALSE)/100),"-")</f>
        <v>0</v>
      </c>
      <c r="F61" s="81">
        <f>IFERROR((VLOOKUP(PY2_,'Total Scorecards'!$M$4:$Q$10,5,FALSE)/100),"-")</f>
        <v>0</v>
      </c>
      <c r="G61" s="82"/>
      <c r="H61" s="87" t="str">
        <f>IFERROR((F61-D61)/D61,"-")</f>
        <v>-</v>
      </c>
      <c r="I61" s="84" t="str">
        <f>IFERROR((F61-E61)/E61,"-")</f>
        <v>-</v>
      </c>
    </row>
    <row r="62" spans="3:10" ht="15.75" thickBot="1" x14ac:dyDescent="0.3">
      <c r="C62" s="33" t="s">
        <v>87</v>
      </c>
      <c r="D62" s="91" t="str">
        <f>IFERROR(D53/D61,"-")</f>
        <v>-</v>
      </c>
      <c r="E62" s="91" t="str">
        <f>IFERROR(E53/E61,"-")</f>
        <v>-</v>
      </c>
      <c r="F62" s="91" t="str">
        <f>IFERROR(F53/F61,"-")</f>
        <v>-</v>
      </c>
      <c r="G62" s="92"/>
      <c r="H62" s="93" t="str">
        <f>IFERROR((F62-D62)/D62,"-")</f>
        <v>-</v>
      </c>
      <c r="I62" s="94" t="str">
        <f>IFERROR((F62-E62)/E62,"-")</f>
        <v>-</v>
      </c>
    </row>
    <row r="63" spans="3:10" ht="15.75" thickBot="1" x14ac:dyDescent="0.3">
      <c r="C63" s="27"/>
      <c r="D63" s="28"/>
      <c r="E63" s="28"/>
      <c r="F63" s="29"/>
      <c r="G63" s="30"/>
      <c r="H63" s="31"/>
      <c r="I63" s="32"/>
    </row>
    <row r="64" spans="3:10" x14ac:dyDescent="0.25">
      <c r="C64" s="26" t="s">
        <v>88</v>
      </c>
      <c r="D64" s="86">
        <f t="array" ref="D64">SUM((IncLim&gt;0)*(indType&gt;0)*(Months=months2)*(PY=PY4_))</f>
        <v>0</v>
      </c>
      <c r="E64" s="86">
        <f t="array" ref="E64">SUM((IncLim&gt;0)*(indType&gt;0)*(Months=months2)*(PY=PY3_))</f>
        <v>0</v>
      </c>
      <c r="F64" s="95">
        <f t="array" ref="F64">SUM((IncLim&gt;0)*(indType&gt;0)*(Months=months2)*(PY=PY2_))</f>
        <v>0</v>
      </c>
      <c r="G64" s="82"/>
      <c r="H64" s="83" t="str">
        <f>IFERROR((F64-D64)/D64,"-")</f>
        <v>-</v>
      </c>
      <c r="I64" s="84" t="str">
        <f>IFERROR((F64-E64)/E64,"-")</f>
        <v>-</v>
      </c>
    </row>
    <row r="65" spans="2:9" x14ac:dyDescent="0.25">
      <c r="C65" s="26" t="s">
        <v>89</v>
      </c>
      <c r="D65" s="96" t="str">
        <f>IFERROR(D64/D57,"-")</f>
        <v>-</v>
      </c>
      <c r="E65" s="96" t="str">
        <f>IFERROR(E64/E57,"-")</f>
        <v>-</v>
      </c>
      <c r="F65" s="96" t="str">
        <f>IFERROR(F64/F57,"-")</f>
        <v>-</v>
      </c>
      <c r="G65" s="82"/>
      <c r="H65" s="97" t="str">
        <f>IFERROR(IF(((F65-D65)*100)&gt;0,"+"&amp;ROUND((F65-D65)*100,1),ROUND((F65-D65)*100,1)),"-")</f>
        <v>-</v>
      </c>
      <c r="I65" s="98" t="str">
        <f>IFERROR(IF(((F65-E65)*100)&gt;0,"+"&amp;ROUND((F65-E65)*100,1),ROUND((F65-E65)*100,1)),"-")</f>
        <v>-</v>
      </c>
    </row>
    <row r="66" spans="2:9" x14ac:dyDescent="0.25">
      <c r="B66" s="78"/>
      <c r="C66" s="26" t="s">
        <v>90</v>
      </c>
      <c r="D66" s="80">
        <f t="array" ref="D66">SUM((IncLim)*(indType&gt;0)*(Months=months2)*(PY=PY4_))</f>
        <v>0</v>
      </c>
      <c r="E66" s="80">
        <f t="array" ref="E66">SUM((IncLim)*(indType&gt;0)*(Months=months2)*(PY=PY3_))</f>
        <v>0</v>
      </c>
      <c r="F66" s="80">
        <f t="array" ref="F66">SUM((IncLim)*(indType&gt;0)*(Months=months2)*(PY=PY2_))</f>
        <v>0</v>
      </c>
      <c r="G66" s="82"/>
      <c r="H66" s="87" t="str">
        <f t="shared" ref="H66:H67" si="4">IFERROR((F66-D66)/D66,"-")</f>
        <v>-</v>
      </c>
      <c r="I66" s="84" t="str">
        <f t="shared" ref="I66:I67" si="5">IFERROR((F66-E66)/E66,"-")</f>
        <v>-</v>
      </c>
    </row>
    <row r="67" spans="2:9" x14ac:dyDescent="0.25">
      <c r="B67" s="78"/>
      <c r="C67" s="26" t="s">
        <v>91</v>
      </c>
      <c r="D67" s="80" t="str">
        <f>IFERROR(D66/D64,"-")</f>
        <v>-</v>
      </c>
      <c r="E67" s="80" t="str">
        <f t="shared" ref="E67" si="6">IFERROR(E66/E64,"-")</f>
        <v>-</v>
      </c>
      <c r="F67" s="80" t="str">
        <f t="shared" ref="F67" si="7">IFERROR(F66/F64,"-")</f>
        <v>-</v>
      </c>
      <c r="G67" s="82"/>
      <c r="H67" s="87" t="str">
        <f t="shared" si="4"/>
        <v>-</v>
      </c>
      <c r="I67" s="84" t="str">
        <f t="shared" si="5"/>
        <v>-</v>
      </c>
    </row>
    <row r="68" spans="2:9" x14ac:dyDescent="0.25">
      <c r="C68" s="26" t="s">
        <v>92</v>
      </c>
      <c r="D68" s="96" t="str">
        <f>IFERROR(1-(D69/D64),"-")</f>
        <v>-</v>
      </c>
      <c r="E68" s="96" t="str">
        <f>IFERROR(1-(E69/E64),"-")</f>
        <v>-</v>
      </c>
      <c r="F68" s="96" t="str">
        <f>IFERROR(1-(F69/F64),"-")</f>
        <v>-</v>
      </c>
      <c r="G68" s="82"/>
      <c r="H68" s="131" t="str">
        <f>IFERROR(IF(((F68-D68)*100)&gt;0,"+"&amp;ROUND((F68-D68)*100,1),ROUND((F68-D68)*100,1)),"-")</f>
        <v>-</v>
      </c>
      <c r="I68" s="98" t="str">
        <f>IFERROR(IF(((F68-E68)*100)&gt;0,"+"&amp;ROUND((F68-E68)*100,1),ROUND((F68-E68)*100,1)),"-")</f>
        <v>-</v>
      </c>
    </row>
    <row r="69" spans="2:9" ht="15.75" thickBot="1" x14ac:dyDescent="0.3">
      <c r="C69" s="33" t="s">
        <v>93</v>
      </c>
      <c r="D69" s="113">
        <f t="array" ref="D69">SUM((IncLim&gt;0)*(indType&gt;0)*(Closed=0)*(Months=months2)*(PY=PY4_))</f>
        <v>0</v>
      </c>
      <c r="E69" s="113">
        <f t="array" ref="E69">SUM((IncLim&gt;0)*(indType&gt;0)*(Closed=0)*(Months=months2)*(PY=PY3_))</f>
        <v>0</v>
      </c>
      <c r="F69" s="113">
        <f t="array" ref="F69">SUM((IncLim&gt;0)*(indType&gt;0)*(Closed=0)*(Months=months2)*(PY=PY2_))</f>
        <v>0</v>
      </c>
      <c r="G69" s="92"/>
      <c r="H69" s="93" t="str">
        <f>IFERROR((F69-D69)/D69,"-")</f>
        <v>-</v>
      </c>
      <c r="I69" s="94" t="str">
        <f>IFERROR((F69-E69)/E69,"-")</f>
        <v>-</v>
      </c>
    </row>
    <row r="70" spans="2:9" x14ac:dyDescent="0.25">
      <c r="C70" s="27"/>
      <c r="D70" s="34"/>
      <c r="E70" s="34"/>
      <c r="F70" s="35"/>
      <c r="G70" s="30"/>
      <c r="H70" s="31"/>
      <c r="I70" s="32"/>
    </row>
    <row r="71" spans="2:9" x14ac:dyDescent="0.25">
      <c r="C71" s="26" t="s">
        <v>102</v>
      </c>
      <c r="D71" s="86">
        <f t="array" ref="D71">SUM((IncLim&gt;0)*(Lit&gt;0)*(indType&gt;0)*(Months=months2)*(PY=PY4_))</f>
        <v>0</v>
      </c>
      <c r="E71" s="86">
        <f t="array" ref="E71">SUM((IncLim&gt;0)*(Lit&gt;0)*(indType&gt;0)*(Months=months2)*(PY=PY3_))</f>
        <v>0</v>
      </c>
      <c r="F71" s="95">
        <f t="array" ref="F71">SUM((IncLim&gt;0)*(Lit&gt;0)*(indType&gt;0)*(Months=months2)*(PY=PY2_))</f>
        <v>0</v>
      </c>
      <c r="G71" s="82"/>
      <c r="H71" s="87" t="str">
        <f>IFERROR((F71-D71)/D71,"-")</f>
        <v>-</v>
      </c>
      <c r="I71" s="84" t="str">
        <f>IFERROR((F71-E71)/E71,"-")</f>
        <v>-</v>
      </c>
    </row>
    <row r="72" spans="2:9" x14ac:dyDescent="0.25">
      <c r="C72" s="26" t="s">
        <v>103</v>
      </c>
      <c r="D72" s="96" t="str">
        <f>IFERROR(D71/D64,"-")</f>
        <v>-</v>
      </c>
      <c r="E72" s="96" t="str">
        <f>IFERROR(E71/E64,"-")</f>
        <v>-</v>
      </c>
      <c r="F72" s="132" t="str">
        <f>IFERROR(F71/F64,"-")</f>
        <v>-</v>
      </c>
      <c r="G72" s="82"/>
      <c r="H72" s="99" t="str">
        <f>IFERROR(IF(((F72-D72)*100)&gt;0,"+"&amp;ROUND((F72-D72)*100,1),ROUND((F72-D72)*100,1)),"-")</f>
        <v>-</v>
      </c>
      <c r="I72" s="98" t="str">
        <f>IFERROR(IF(((F72-E72)*100)&gt;0,"+"&amp;ROUND((F72-E72)*100,1),ROUND((F72-E72)*100,1)),"-")</f>
        <v>-</v>
      </c>
    </row>
    <row r="73" spans="2:9" x14ac:dyDescent="0.25">
      <c r="C73" s="26" t="s">
        <v>105</v>
      </c>
      <c r="D73" s="80">
        <f t="array" ref="D73">SUM((IncLim)*(Lit&gt;0)*(indType&gt;0)*(Months=months2)*(PY=PY4_))</f>
        <v>0</v>
      </c>
      <c r="E73" s="80">
        <f t="array" ref="E73">SUM((IncLim)*(Lit&gt;0)*(indType&gt;0)*(Months=months2)*(PY=PY3_))</f>
        <v>0</v>
      </c>
      <c r="F73" s="81">
        <f t="array" ref="F73">SUM((IncLim)*(Lit&gt;0)*(indType&gt;0)*(Months=months2)*(PY=PY2_))</f>
        <v>0</v>
      </c>
      <c r="G73" s="82"/>
      <c r="H73" s="87" t="str">
        <f>IFERROR((F73-D73)/D73,"-")</f>
        <v>-</v>
      </c>
      <c r="I73" s="84" t="str">
        <f>IFERROR((F73-E73)/E73,"-")</f>
        <v>-</v>
      </c>
    </row>
    <row r="74" spans="2:9" x14ac:dyDescent="0.25">
      <c r="C74" s="127" t="s">
        <v>137</v>
      </c>
      <c r="D74" s="129" t="str">
        <f>IFERROR(D73/D66,"-")</f>
        <v>-</v>
      </c>
      <c r="E74" s="129" t="str">
        <f>IFERROR(E73/E66,"-")</f>
        <v>-</v>
      </c>
      <c r="F74" s="129" t="str">
        <f>IFERROR(F73/F66,"-")</f>
        <v>-</v>
      </c>
      <c r="G74" s="128"/>
      <c r="H74" s="99" t="str">
        <f>IFERROR(IF(((F74-D74)*100)&gt;0,"+"&amp;ROUND((F74-D74)*100,1),ROUND((F74-D74)*100,1)),"-")</f>
        <v>-</v>
      </c>
      <c r="I74" s="98" t="str">
        <f>IFERROR(IF(((F74-E74)*100)&gt;0,"+"&amp;ROUND((F74-E74)*100,1),ROUND((F74-E74)*100,1)),"-")</f>
        <v>-</v>
      </c>
    </row>
    <row r="75" spans="2:9" x14ac:dyDescent="0.25">
      <c r="C75" s="26" t="s">
        <v>124</v>
      </c>
      <c r="D75" s="86">
        <f t="array" ref="D75">SUM((IncLim&gt;0)*(Lit&gt;0)*(Months=months2)*(PY=PY4_))</f>
        <v>0</v>
      </c>
      <c r="E75" s="86">
        <f t="array" ref="E75">SUM((IncLim&gt;0)*(Lit&gt;0)*(Months=months2)*(PY=PY3_))</f>
        <v>0</v>
      </c>
      <c r="F75" s="95">
        <f t="array" ref="F75">SUM((IncLim&gt;0)*(Lit&gt;0)*(Months=months2)*(PY=PY2_))</f>
        <v>0</v>
      </c>
      <c r="G75" s="82"/>
      <c r="H75" s="87" t="str">
        <f>IFERROR((F75-D75)/D75,"-")</f>
        <v>-</v>
      </c>
      <c r="I75" s="84" t="str">
        <f>IFERROR((F75-E75)/E75,"-")</f>
        <v>-</v>
      </c>
    </row>
    <row r="76" spans="2:9" x14ac:dyDescent="0.25">
      <c r="C76" s="26" t="s">
        <v>104</v>
      </c>
      <c r="D76" s="80">
        <f t="array" ref="D76">SUM((IncLim)*(Lit&gt;0)*(Months=months2)*(PY=PY4_))</f>
        <v>0</v>
      </c>
      <c r="E76" s="80">
        <f t="array" ref="E76">SUM((IncLim)*(Lit&gt;0)*(Months=months2)*(PY=PY3_))</f>
        <v>0</v>
      </c>
      <c r="F76" s="81">
        <f t="array" ref="F76">SUM((IncLim)*(Lit&gt;0)*(Months=months2)*(PY=PY2_))</f>
        <v>0</v>
      </c>
      <c r="G76" s="82"/>
      <c r="H76" s="87" t="str">
        <f>IFERROR((F76-D76)/D76,"-")</f>
        <v>-</v>
      </c>
      <c r="I76" s="84" t="str">
        <f>IFERROR((F76-E76)/E76,"-")</f>
        <v>-</v>
      </c>
    </row>
    <row r="77" spans="2:9" x14ac:dyDescent="0.25">
      <c r="C77" s="26" t="s">
        <v>141</v>
      </c>
      <c r="D77" s="80"/>
      <c r="E77" s="80"/>
      <c r="F77" s="81"/>
      <c r="G77" s="82"/>
      <c r="H77" s="87" t="str">
        <f>IFERROR((F77-D77)/D77,"-")</f>
        <v>-</v>
      </c>
      <c r="I77" s="84" t="str">
        <f>IFERROR((F77-E77)/E77,"-")</f>
        <v>-</v>
      </c>
    </row>
    <row r="78" spans="2:9" x14ac:dyDescent="0.25">
      <c r="B78" s="78"/>
      <c r="C78" s="27"/>
      <c r="D78" s="34"/>
      <c r="E78" s="34"/>
      <c r="F78" s="35"/>
      <c r="G78" s="30"/>
      <c r="H78" s="31"/>
      <c r="I78" s="32"/>
    </row>
    <row r="79" spans="2:9" x14ac:dyDescent="0.25">
      <c r="C79" s="26" t="s">
        <v>94</v>
      </c>
      <c r="D79" s="100">
        <f t="array" ref="D79">SUMPRODUCT(LARGE((Months=months2)*(PY=PY4_)*(IncLim),{1,2,3,4,5}))</f>
        <v>0</v>
      </c>
      <c r="E79" s="100">
        <f t="array" ref="E79">SUMPRODUCT(LARGE((Months=months2)*(PY=PY3_)*(IncLim),{1,2,3,4,5}))</f>
        <v>0</v>
      </c>
      <c r="F79" s="101">
        <f t="array" ref="F79">SUMPRODUCT(LARGE((Months=months2)*(PY=PY2_)*(IncLim),{1,2,3,4,5}))</f>
        <v>0</v>
      </c>
      <c r="G79" s="82"/>
      <c r="H79" s="87" t="str">
        <f>IFERROR((F79-D79)/D79,"-")</f>
        <v>-</v>
      </c>
      <c r="I79" s="84" t="str">
        <f>IFERROR((F79-E79)/E79,"-")</f>
        <v>-</v>
      </c>
    </row>
    <row r="80" spans="2:9" ht="15.75" thickBot="1" x14ac:dyDescent="0.3">
      <c r="C80" s="36" t="s">
        <v>95</v>
      </c>
      <c r="D80" s="133" t="str">
        <f>IFERROR(D79/D53,"-")</f>
        <v>-</v>
      </c>
      <c r="E80" s="133" t="str">
        <f>IFERROR(E79/E53,"-")</f>
        <v>-</v>
      </c>
      <c r="F80" s="133" t="str">
        <f>IFERROR(F79/F53,"-")</f>
        <v>-</v>
      </c>
      <c r="G80" s="102"/>
      <c r="H80" s="103" t="str">
        <f>IFERROR(IF(((F80-D80)*100)&gt;0,"+"&amp;ROUND((F80-D80)*100,1),ROUND((F80-D80)*100,1)),"-")</f>
        <v>-</v>
      </c>
      <c r="I80" s="104" t="str">
        <f>IFERROR(IF(((F80-E80)*100)&gt;0,"+"&amp;ROUND((F80-E80)*100,1),ROUND((F80-E80)*100,1)),"-")</f>
        <v>-</v>
      </c>
    </row>
    <row r="81" spans="2:10" x14ac:dyDescent="0.25">
      <c r="C81" s="41"/>
      <c r="D81" s="41"/>
      <c r="E81" s="41"/>
      <c r="F81" s="41"/>
      <c r="G81" s="41"/>
      <c r="H81" s="130"/>
      <c r="I81" s="130"/>
    </row>
    <row r="83" spans="2:10" ht="15.75" thickBot="1" x14ac:dyDescent="0.3"/>
    <row r="84" spans="2:10" x14ac:dyDescent="0.25">
      <c r="B84" s="76" t="s">
        <v>97</v>
      </c>
      <c r="C84" s="15" t="str">
        <f>execute!$B$8</f>
        <v>Company Total</v>
      </c>
      <c r="D84" s="161"/>
      <c r="E84" s="162"/>
      <c r="F84" s="162"/>
      <c r="G84" s="15"/>
      <c r="H84" s="16"/>
      <c r="I84" s="17"/>
    </row>
    <row r="85" spans="2:10" x14ac:dyDescent="0.25">
      <c r="C85" s="163" t="str">
        <f>"PY"&amp;RIGHT(YEAR($F$86),2)&amp;" at "&amp;execute!D34&amp;" Months"</f>
        <v>PY19 at 26 Months</v>
      </c>
      <c r="D85" s="164" t="s">
        <v>73</v>
      </c>
      <c r="E85" s="165"/>
      <c r="F85" s="165"/>
      <c r="G85" s="163"/>
      <c r="H85" s="166"/>
      <c r="I85" s="167"/>
    </row>
    <row r="86" spans="2:10" x14ac:dyDescent="0.25">
      <c r="C86" s="163"/>
      <c r="D86" s="45">
        <f t="array" ref="D86">PY5_</f>
        <v>39083</v>
      </c>
      <c r="E86" s="46">
        <f t="array" ref="E86">PY4_</f>
        <v>43101</v>
      </c>
      <c r="F86" s="46">
        <f t="array" ref="F86">PY3_</f>
        <v>43466</v>
      </c>
      <c r="G86" s="163"/>
      <c r="H86" s="166"/>
      <c r="I86" s="167"/>
    </row>
    <row r="87" spans="2:10" x14ac:dyDescent="0.25">
      <c r="C87" s="163"/>
      <c r="D87" s="18" t="s">
        <v>76</v>
      </c>
      <c r="E87" s="19" t="s">
        <v>76</v>
      </c>
      <c r="F87" s="19" t="s">
        <v>76</v>
      </c>
      <c r="G87" s="163"/>
      <c r="H87" s="166"/>
      <c r="I87" s="167"/>
    </row>
    <row r="88" spans="2:10" x14ac:dyDescent="0.25">
      <c r="C88" s="163"/>
      <c r="D88" s="43" t="str">
        <f t="array" ref="D88">MONTH(Val_current)&amp;"/"&amp;DAY(Val_current)&amp;"/"&amp;YEAR(Val_current)-2</f>
        <v>2/28/2019</v>
      </c>
      <c r="E88" s="42" t="str">
        <f t="array" ref="E88">MONTH(Val_current)&amp;"/"&amp;DAY(Val_current)&amp;"/"&amp;YEAR(Val_current)-1</f>
        <v>2/28/2020</v>
      </c>
      <c r="F88" s="44" t="str">
        <f t="array" ref="F88">MONTH(Val_current)&amp;"/"&amp;DAY(Val_current)&amp;"/"&amp;YEAR(Val_current)</f>
        <v>2/28/2021</v>
      </c>
      <c r="G88" s="47" t="s">
        <v>77</v>
      </c>
      <c r="H88" s="48" t="str">
        <f t="array" ref="H88">IF(IncYr_yn="Y",RIGHT(YEAR($D$86),2)&amp;" vs "&amp;RIGHT(YEAR($F$86),2),RIGHT(YEAR($D$86),2)+1&amp;" vs "&amp;RIGHT(YEAR($F$86),2)+1)</f>
        <v>07 vs 19</v>
      </c>
      <c r="I88" s="49" t="str">
        <f t="array" ref="I88">IF(IncYr_yn="Y",RIGHT(YEAR($E$86),2)&amp;" vs "&amp;RIGHT(YEAR($F$86),2),RIGHT(YEAR($E$86),2)+1&amp;" vs "&amp;RIGHT(YEAR($F$86),2)+1)</f>
        <v>18 vs 19</v>
      </c>
    </row>
    <row r="89" spans="2:10" ht="15.75" thickBot="1" x14ac:dyDescent="0.3">
      <c r="C89" s="20"/>
      <c r="D89" s="21"/>
      <c r="E89" s="21"/>
      <c r="F89" s="22"/>
      <c r="G89" s="23"/>
      <c r="H89" s="24"/>
      <c r="I89" s="25"/>
    </row>
    <row r="90" spans="2:10" x14ac:dyDescent="0.25">
      <c r="C90" s="26" t="s">
        <v>80</v>
      </c>
      <c r="D90" s="80">
        <f t="array" ref="D90">IFERROR(VLOOKUP(PY5_,$M$4:$R$13,3,FALSE),"-")</f>
        <v>0</v>
      </c>
      <c r="E90" s="80">
        <f t="array" ref="E90">IFERROR(VLOOKUP(PY4_,$M$4:$R$13,3,FALSE),"-")</f>
        <v>0</v>
      </c>
      <c r="F90" s="80">
        <f t="array" ref="F90">IFERROR(VLOOKUP(PY3_,$M$4:$R$13,3,FALSE),"-")</f>
        <v>0</v>
      </c>
      <c r="G90" s="82"/>
      <c r="H90" s="83" t="str">
        <f>IFERROR((F90-D90)/D90,"-")</f>
        <v>-</v>
      </c>
      <c r="I90" s="84" t="str">
        <f>IFERROR((F90-E90)/E90,"-")</f>
        <v>-</v>
      </c>
    </row>
    <row r="91" spans="2:10" x14ac:dyDescent="0.25">
      <c r="C91" s="26" t="s">
        <v>46</v>
      </c>
      <c r="D91" s="86">
        <f t="array" ref="D91">IFERROR(VLOOKUP(PY5_,$M$4:$P$11,4,FALSE),"-")</f>
        <v>0</v>
      </c>
      <c r="E91" s="86">
        <f t="array" ref="E91">IFERROR(VLOOKUP(PY4_,$M$4:$P$11,4,FALSE),"-")</f>
        <v>0</v>
      </c>
      <c r="F91" s="86">
        <f t="array" ref="F91">IFERROR(VLOOKUP(PY3_,$M$4:$P$11,4,FALSE),"-")</f>
        <v>0</v>
      </c>
      <c r="G91" s="82"/>
      <c r="H91" s="87" t="str">
        <f>IFERROR((F91-D91)/D91,"-")</f>
        <v>-</v>
      </c>
      <c r="I91" s="84" t="str">
        <f>IFERROR((F91-E91)/E91,"-")</f>
        <v>-</v>
      </c>
    </row>
    <row r="92" spans="2:10" ht="15.75" thickBot="1" x14ac:dyDescent="0.3">
      <c r="C92" s="20"/>
      <c r="D92" s="21"/>
      <c r="E92" s="21"/>
      <c r="F92" s="22"/>
      <c r="G92" s="23"/>
      <c r="H92" s="24"/>
      <c r="I92" s="25"/>
    </row>
    <row r="93" spans="2:10" x14ac:dyDescent="0.25">
      <c r="C93" s="26" t="s">
        <v>68</v>
      </c>
      <c r="D93" s="80">
        <f t="array" ref="D93">SUM((IncLim)*(Months=months3)*(PY=PY5_))</f>
        <v>0</v>
      </c>
      <c r="E93" s="80">
        <f t="array" ref="E93">SUM((IncLim)*(Months=months3)*(PY=PY4_))</f>
        <v>0</v>
      </c>
      <c r="F93" s="81">
        <f t="array" ref="F93">SUM((IncLim)*(Months=months3)*(PY=PY3_))</f>
        <v>0</v>
      </c>
      <c r="G93" s="82"/>
      <c r="H93" s="83" t="str">
        <f>IFERROR((F93-D93)/D93,"-")</f>
        <v>-</v>
      </c>
      <c r="I93" s="84" t="str">
        <f>IFERROR((F93-E93)/E93,"-")</f>
        <v>-</v>
      </c>
    </row>
    <row r="94" spans="2:10" x14ac:dyDescent="0.25">
      <c r="C94" s="26" t="s">
        <v>101</v>
      </c>
      <c r="D94" s="80">
        <f t="array" ref="D94">SUM((pdLim)*(Months=months3)*(PY=PY5_))</f>
        <v>0</v>
      </c>
      <c r="E94" s="80">
        <f t="array" ref="E94">SUM((pdLim)*(Months=months3)*(PY=PY4_))</f>
        <v>0</v>
      </c>
      <c r="F94" s="81">
        <f t="array" ref="F94">SUM((pdLim)*(Months=months3)*(PY=PY3_))</f>
        <v>0</v>
      </c>
      <c r="G94" s="82"/>
      <c r="H94" s="87" t="str">
        <f>IFERROR((F94-D94)/D94,"-")</f>
        <v>-</v>
      </c>
      <c r="I94" s="84" t="str">
        <f>IFERROR((F94-E94)/E94,"-")</f>
        <v>-</v>
      </c>
      <c r="J94" s="6"/>
    </row>
    <row r="95" spans="2:10" x14ac:dyDescent="0.25">
      <c r="C95" s="26" t="s">
        <v>81</v>
      </c>
      <c r="D95" s="80">
        <f>D93-D94</f>
        <v>0</v>
      </c>
      <c r="E95" s="80">
        <f>E93-E94</f>
        <v>0</v>
      </c>
      <c r="F95" s="80">
        <f>F93-F94</f>
        <v>0</v>
      </c>
      <c r="G95" s="82"/>
      <c r="H95" s="87" t="str">
        <f>IFERROR((F95-D95)/D95,"-")</f>
        <v>-</v>
      </c>
      <c r="I95" s="84" t="str">
        <f>IFERROR((F95-E95)/E95,"-")</f>
        <v>-</v>
      </c>
    </row>
    <row r="96" spans="2:10" ht="15.75" thickBot="1" x14ac:dyDescent="0.3">
      <c r="C96" s="27"/>
      <c r="D96" s="28"/>
      <c r="E96" s="28"/>
      <c r="F96" s="29"/>
      <c r="G96" s="30"/>
      <c r="H96" s="31"/>
      <c r="I96" s="32"/>
    </row>
    <row r="97" spans="2:9" x14ac:dyDescent="0.25">
      <c r="C97" s="26" t="s">
        <v>82</v>
      </c>
      <c r="D97" s="88">
        <f t="array" ref="D97">SUM((IncLim&gt;0)*(Months=months3)*(PY=PY5_))</f>
        <v>0</v>
      </c>
      <c r="E97" s="88">
        <f t="array" ref="E97">SUM((IncLim&gt;0)*(Months=months3)*(PY=PY4_))</f>
        <v>0</v>
      </c>
      <c r="F97" s="89">
        <f t="array" ref="F97">SUM((IncLim&gt;0)*(Months=months3)*(PY=PY3_))</f>
        <v>0</v>
      </c>
      <c r="G97" s="82"/>
      <c r="H97" s="83" t="str">
        <f>IFERROR((F97-D97)/D97,"-")</f>
        <v>-</v>
      </c>
      <c r="I97" s="84" t="str">
        <f>IFERROR((F97-E97)/E97,"-")</f>
        <v>-</v>
      </c>
    </row>
    <row r="98" spans="2:9" x14ac:dyDescent="0.25">
      <c r="C98" s="26" t="s">
        <v>83</v>
      </c>
      <c r="D98" s="80" t="str">
        <f>IFERROR(D93/D97,"-")</f>
        <v>-</v>
      </c>
      <c r="E98" s="80" t="str">
        <f>IFERROR(E93/E97,"-")</f>
        <v>-</v>
      </c>
      <c r="F98" s="80" t="str">
        <f>IFERROR(F93/F97,"-")</f>
        <v>-</v>
      </c>
      <c r="G98" s="82"/>
      <c r="H98" s="90" t="str">
        <f>IFERROR((F98-D98)/D98,"-")</f>
        <v>-</v>
      </c>
      <c r="I98" s="84" t="str">
        <f>IFERROR((F98-E98)/E98,"-")</f>
        <v>-</v>
      </c>
    </row>
    <row r="99" spans="2:9" x14ac:dyDescent="0.25">
      <c r="C99" s="26" t="s">
        <v>84</v>
      </c>
      <c r="D99" s="80" t="str">
        <f t="array" ref="D99">IFERROR(MEDIAN(IF(IncLim&gt;0, IF(Months=months3,IF(PY=PY5_, IncLim)))),"-")</f>
        <v>-</v>
      </c>
      <c r="E99" s="80" t="str">
        <f t="array" ref="E99">IFERROR(MEDIAN(IF(IncLim&gt;0, IF(Months=months3,IF(PY=PY4_, IncLim)))),"-")</f>
        <v>-</v>
      </c>
      <c r="F99" s="80" t="str">
        <f t="array" ref="F99">IFERROR(MEDIAN(IF(IncLim&gt;0, IF(Months=months3,IF(PY=PY3_, IncLim)))),"-")</f>
        <v>-</v>
      </c>
      <c r="G99" s="82"/>
      <c r="H99" s="87" t="str">
        <f>IFERROR((F99-D99)/D99,"-")</f>
        <v>-</v>
      </c>
      <c r="I99" s="84" t="str">
        <f>IFERROR((F99-E99)/E99,"-")</f>
        <v>-</v>
      </c>
    </row>
    <row r="100" spans="2:9" x14ac:dyDescent="0.25">
      <c r="C100" s="27"/>
      <c r="D100" s="28"/>
      <c r="E100" s="28"/>
      <c r="F100" s="29"/>
      <c r="G100" s="30"/>
      <c r="H100" s="24"/>
      <c r="I100" s="25"/>
    </row>
    <row r="101" spans="2:9" x14ac:dyDescent="0.25">
      <c r="C101" s="26" t="s">
        <v>85</v>
      </c>
      <c r="D101" s="80">
        <f>IFERROR((VLOOKUP(PY5_,'Total Scorecards'!$M$4:$Q$10,5,FALSE)/100),"-")</f>
        <v>0</v>
      </c>
      <c r="E101" s="80">
        <f>IFERROR((VLOOKUP(PY4_,'Total Scorecards'!$M$4:$Q$10,5,FALSE)/100),"-")</f>
        <v>0</v>
      </c>
      <c r="F101" s="81">
        <f>IFERROR((VLOOKUP(PY3_,'Total Scorecards'!$M$4:$Q$10,5,FALSE)/100),"-")</f>
        <v>0</v>
      </c>
      <c r="G101" s="82"/>
      <c r="H101" s="87" t="str">
        <f>IFERROR((F101-D101)/D101,"-")</f>
        <v>-</v>
      </c>
      <c r="I101" s="84" t="str">
        <f>IFERROR((F101-E101)/E101,"-")</f>
        <v>-</v>
      </c>
    </row>
    <row r="102" spans="2:9" ht="15.75" thickBot="1" x14ac:dyDescent="0.3">
      <c r="C102" s="33" t="s">
        <v>87</v>
      </c>
      <c r="D102" s="91" t="str">
        <f>IFERROR(D93/D101,"-")</f>
        <v>-</v>
      </c>
      <c r="E102" s="91" t="str">
        <f>IFERROR(E93/E101,"-")</f>
        <v>-</v>
      </c>
      <c r="F102" s="91" t="str">
        <f>IFERROR(F93/F101,"-")</f>
        <v>-</v>
      </c>
      <c r="G102" s="92"/>
      <c r="H102" s="93" t="str">
        <f>IFERROR((F102-D102)/D102,"-")</f>
        <v>-</v>
      </c>
      <c r="I102" s="94" t="str">
        <f>IFERROR((F102-E102)/E102,"-")</f>
        <v>-</v>
      </c>
    </row>
    <row r="103" spans="2:9" ht="15.75" thickBot="1" x14ac:dyDescent="0.3">
      <c r="C103" s="27"/>
      <c r="D103" s="28"/>
      <c r="E103" s="28"/>
      <c r="F103" s="29"/>
      <c r="G103" s="30"/>
      <c r="H103" s="31"/>
      <c r="I103" s="32"/>
    </row>
    <row r="104" spans="2:9" x14ac:dyDescent="0.25">
      <c r="C104" s="26" t="s">
        <v>88</v>
      </c>
      <c r="D104" s="86">
        <f t="array" ref="D104">SUM((IncLim&gt;0)*(indType&gt;0)*(Months=months3)*(PY=PY5_))</f>
        <v>0</v>
      </c>
      <c r="E104" s="86">
        <f t="array" ref="E104">SUM((IncLim&gt;0)*(indType&gt;0)*(Months=months3)*(PY=PY4_))</f>
        <v>0</v>
      </c>
      <c r="F104" s="95">
        <f t="array" ref="F104">SUM((IncLim&gt;0)*(indType&gt;0)*(Months=months3)*(PY=PY3_))</f>
        <v>0</v>
      </c>
      <c r="G104" s="82"/>
      <c r="H104" s="83" t="str">
        <f>IFERROR((F104-D104)/D104,"-")</f>
        <v>-</v>
      </c>
      <c r="I104" s="84" t="str">
        <f>IFERROR((F104-E104)/E104,"-")</f>
        <v>-</v>
      </c>
    </row>
    <row r="105" spans="2:9" x14ac:dyDescent="0.25">
      <c r="C105" s="26" t="s">
        <v>89</v>
      </c>
      <c r="D105" s="96" t="str">
        <f>IFERROR(D104/D97,"-")</f>
        <v>-</v>
      </c>
      <c r="E105" s="96" t="str">
        <f>IFERROR(E104/E97,"-")</f>
        <v>-</v>
      </c>
      <c r="F105" s="96" t="str">
        <f>IFERROR(F104/F97,"-")</f>
        <v>-</v>
      </c>
      <c r="G105" s="82"/>
      <c r="H105" s="99" t="str">
        <f>IFERROR(IF(((F105-D105)*100)&gt;0,"+"&amp;ROUND((F105-D105)*100,1),ROUND((F105-D105)*100,1)),"-")</f>
        <v>-</v>
      </c>
      <c r="I105" s="98" t="str">
        <f>IFERROR(IF(((F105-E105)*100)&gt;0,"+"&amp;ROUND((F105-E105)*100,1),ROUND((F105-E105)*100,1)),"-")</f>
        <v>-</v>
      </c>
    </row>
    <row r="106" spans="2:9" x14ac:dyDescent="0.25">
      <c r="B106" s="78"/>
      <c r="C106" s="26" t="s">
        <v>90</v>
      </c>
      <c r="D106" s="80">
        <f t="array" ref="D106">SUM((IncLim)*(indType&gt;0)*(Months=months3)*(PY=PY5_))</f>
        <v>0</v>
      </c>
      <c r="E106" s="80">
        <f t="array" ref="E106">SUM((IncLim)*(indType&gt;0)*(Months=months3)*(PY=PY4_))</f>
        <v>0</v>
      </c>
      <c r="F106" s="80">
        <f t="array" ref="F106">SUM((IncLim)*(indType&gt;0)*(Months=months3)*(PY=PY3_))</f>
        <v>0</v>
      </c>
      <c r="G106" s="82"/>
      <c r="H106" s="87" t="str">
        <f t="shared" ref="H106:H107" si="8">IFERROR((F106-D106)/D106,"-")</f>
        <v>-</v>
      </c>
      <c r="I106" s="84" t="str">
        <f t="shared" ref="I106:I107" si="9">IFERROR((F106-E106)/E106,"-")</f>
        <v>-</v>
      </c>
    </row>
    <row r="107" spans="2:9" x14ac:dyDescent="0.25">
      <c r="B107" s="78"/>
      <c r="C107" s="26" t="s">
        <v>91</v>
      </c>
      <c r="D107" s="80" t="str">
        <f>IFERROR(D106/D104,"-")</f>
        <v>-</v>
      </c>
      <c r="E107" s="80" t="str">
        <f t="shared" ref="E107" si="10">IFERROR(E106/E104,"-")</f>
        <v>-</v>
      </c>
      <c r="F107" s="80" t="str">
        <f t="shared" ref="F107" si="11">IFERROR(F106/F104,"-")</f>
        <v>-</v>
      </c>
      <c r="G107" s="82"/>
      <c r="H107" s="87" t="str">
        <f t="shared" si="8"/>
        <v>-</v>
      </c>
      <c r="I107" s="84" t="str">
        <f t="shared" si="9"/>
        <v>-</v>
      </c>
    </row>
    <row r="108" spans="2:9" x14ac:dyDescent="0.25">
      <c r="C108" s="26" t="s">
        <v>92</v>
      </c>
      <c r="D108" s="96" t="str">
        <f>IFERROR(1-(D109/D104),"-")</f>
        <v>-</v>
      </c>
      <c r="E108" s="96" t="str">
        <f>IFERROR(1-(E109/E104),"-")</f>
        <v>-</v>
      </c>
      <c r="F108" s="96" t="str">
        <f>IFERROR(1-(F109/F104),"-")</f>
        <v>-</v>
      </c>
      <c r="G108" s="82"/>
      <c r="H108" s="99" t="str">
        <f>IFERROR(IF(((F108-D108)*100)&gt;0,"+"&amp;ROUND((F108-D108)*100,1),ROUND((F108-D108)*100,1)),"-")</f>
        <v>-</v>
      </c>
      <c r="I108" s="98" t="str">
        <f>IFERROR(IF(((F108-E108)*100)&gt;0,"+"&amp;ROUND((F108-E108)*100,1),ROUND((F108-E108)*100,1)),"-")</f>
        <v>-</v>
      </c>
    </row>
    <row r="109" spans="2:9" ht="15.75" thickBot="1" x14ac:dyDescent="0.3">
      <c r="C109" s="33" t="s">
        <v>93</v>
      </c>
      <c r="D109" s="113">
        <f t="array" ref="D109">SUM((IncLim&gt;0)*(indType&gt;0)*(Closed=0)*(Months=months3)*(PY=PY5_))</f>
        <v>0</v>
      </c>
      <c r="E109" s="113">
        <f t="array" ref="E109">SUM((IncLim&gt;0)*(indType&gt;0)*(Closed=0)*(Months=months3)*(PY=PY4_))</f>
        <v>0</v>
      </c>
      <c r="F109" s="113">
        <f t="array" ref="F109">SUM((IncLim&gt;0)*(indType&gt;0)*(Closed=0)*(Months=months3)*(PY=PY3_))</f>
        <v>0</v>
      </c>
      <c r="G109" s="92"/>
      <c r="H109" s="93" t="str">
        <f>IFERROR((F109-D109)/D109,"-")</f>
        <v>-</v>
      </c>
      <c r="I109" s="94" t="str">
        <f>IFERROR((F109-E109)/E109,"-")</f>
        <v>-</v>
      </c>
    </row>
    <row r="110" spans="2:9" x14ac:dyDescent="0.25">
      <c r="C110" s="27"/>
      <c r="D110" s="34"/>
      <c r="E110" s="34"/>
      <c r="F110" s="35"/>
      <c r="G110" s="30"/>
      <c r="H110" s="31"/>
      <c r="I110" s="32"/>
    </row>
    <row r="111" spans="2:9" x14ac:dyDescent="0.25">
      <c r="C111" s="26" t="s">
        <v>102</v>
      </c>
      <c r="D111" s="86">
        <f t="array" ref="D111">SUM((IncLim&gt;0)*(Lit&gt;0)*(indType&gt;0)*(Months=months3)*(PY=PY5_))</f>
        <v>0</v>
      </c>
      <c r="E111" s="86">
        <f t="array" ref="E111">SUM((IncLim&gt;0)*(Lit&gt;0)*(indType&gt;0)*(Months=months3)*(PY=PY4_))</f>
        <v>0</v>
      </c>
      <c r="F111" s="95">
        <f t="array" ref="F111">SUM((IncLim&gt;0)*(Lit&gt;0)*(indType&gt;0)*(Months=months3)*(PY=PY3_))</f>
        <v>0</v>
      </c>
      <c r="G111" s="82"/>
      <c r="H111" s="87" t="str">
        <f>IFERROR((F111-D111)/D111,"-")</f>
        <v>-</v>
      </c>
      <c r="I111" s="84" t="str">
        <f>IFERROR((F111-E111)/E111,"-")</f>
        <v>-</v>
      </c>
    </row>
    <row r="112" spans="2:9" x14ac:dyDescent="0.25">
      <c r="C112" s="26" t="s">
        <v>103</v>
      </c>
      <c r="D112" s="96" t="str">
        <f>IFERROR(D111/D104,"-")</f>
        <v>-</v>
      </c>
      <c r="E112" s="96" t="str">
        <f>IFERROR(E111/E104,"-")</f>
        <v>-</v>
      </c>
      <c r="F112" s="132" t="str">
        <f>IFERROR(F111/F104,"-")</f>
        <v>-</v>
      </c>
      <c r="G112" s="82"/>
      <c r="H112" s="99" t="str">
        <f>IFERROR(IF(((F112-D112)*100)&gt;0,"+"&amp;ROUND((F112-D112)*100,1),ROUND((F112-D112)*100,1)),"-")</f>
        <v>-</v>
      </c>
      <c r="I112" s="98" t="str">
        <f>IFERROR(IF(((F112-E112)*100)&gt;0,"+"&amp;ROUND((F112-E112)*100,1),ROUND((F112-E112)*100,1)),"-")</f>
        <v>-</v>
      </c>
    </row>
    <row r="113" spans="2:9" x14ac:dyDescent="0.25">
      <c r="C113" s="26" t="s">
        <v>105</v>
      </c>
      <c r="D113" s="80">
        <f t="array" ref="D113">SUM((IncLim)*(Lit&gt;0)*(indType&gt;0)*(Months=months3)*(PY=PY5_))</f>
        <v>0</v>
      </c>
      <c r="E113" s="80">
        <f t="array" ref="E113">SUM((IncLim)*(Lit&gt;0)*(indType&gt;0)*(Months=months3)*(PY=PY4_))</f>
        <v>0</v>
      </c>
      <c r="F113" s="81">
        <f t="array" ref="F113">SUM((IncLim)*(Lit&gt;0)*(indType&gt;0)*(Months=months3)*(PY=PY3_))</f>
        <v>0</v>
      </c>
      <c r="G113" s="82"/>
      <c r="H113" s="87" t="str">
        <f>IFERROR((F113-D113)/D113,"-")</f>
        <v>-</v>
      </c>
      <c r="I113" s="84" t="str">
        <f>IFERROR((F113-E113)/E113,"-")</f>
        <v>-</v>
      </c>
    </row>
    <row r="114" spans="2:9" x14ac:dyDescent="0.25">
      <c r="C114" s="127" t="s">
        <v>137</v>
      </c>
      <c r="D114" s="129" t="str">
        <f>IFERROR(D113/D106,"-")</f>
        <v>-</v>
      </c>
      <c r="E114" s="129" t="str">
        <f>IFERROR(E113/E106,"-")</f>
        <v>-</v>
      </c>
      <c r="F114" s="129" t="str">
        <f>IFERROR(F113/F106,"-")</f>
        <v>-</v>
      </c>
      <c r="G114" s="128"/>
      <c r="H114" s="99" t="str">
        <f>IFERROR(IF(((F114-D114)*100)&gt;0,"+"&amp;ROUND((F114-D114)*100,1),ROUND((F114-D114)*100,1)),"-")</f>
        <v>-</v>
      </c>
      <c r="I114" s="98" t="str">
        <f>IFERROR(IF(((F114-E114)*100)&gt;0,"+"&amp;ROUND((F114-E114)*100,1),ROUND((F114-E114)*100,1)),"-")</f>
        <v>-</v>
      </c>
    </row>
    <row r="115" spans="2:9" x14ac:dyDescent="0.25">
      <c r="C115" s="26" t="s">
        <v>124</v>
      </c>
      <c r="D115" s="86">
        <f t="array" ref="D115">SUM((IncLim&gt;0)*(Lit&gt;0)*(Months=months3)*(PY=PY5_))</f>
        <v>0</v>
      </c>
      <c r="E115" s="86">
        <f t="array" ref="E115">SUM((IncLim&gt;0)*(Lit&gt;0)*(Months=months3)*(PY=PY4_))</f>
        <v>0</v>
      </c>
      <c r="F115" s="95">
        <f t="array" ref="F115">SUM((IncLim&gt;0)*(Lit&gt;0)*(Months=months3)*(PY=PY3_))</f>
        <v>0</v>
      </c>
      <c r="G115" s="82"/>
      <c r="H115" s="87" t="str">
        <f>IFERROR((F115-D115)/D115,"-")</f>
        <v>-</v>
      </c>
      <c r="I115" s="84" t="str">
        <f>IFERROR((F115-E115)/E115,"-")</f>
        <v>-</v>
      </c>
    </row>
    <row r="116" spans="2:9" x14ac:dyDescent="0.25">
      <c r="C116" s="26" t="s">
        <v>104</v>
      </c>
      <c r="D116" s="80">
        <f t="array" ref="D116">SUM((IncLim)*(Lit&gt;0)*(Months=months3)*(PY=PY5_))</f>
        <v>0</v>
      </c>
      <c r="E116" s="80">
        <f t="array" ref="E116">SUM((IncLim)*(Lit&gt;0)*(Months=months3)*(PY=PY4_))</f>
        <v>0</v>
      </c>
      <c r="F116" s="81">
        <f t="array" ref="F116">SUM((IncLim)*(Lit&gt;0)*(Months=months3)*(PY=PY3_))</f>
        <v>0</v>
      </c>
      <c r="G116" s="82"/>
      <c r="H116" s="87" t="str">
        <f>IFERROR((F116-D116)/D116,"-")</f>
        <v>-</v>
      </c>
      <c r="I116" s="84" t="str">
        <f>IFERROR((F116-E116)/E116,"-")</f>
        <v>-</v>
      </c>
    </row>
    <row r="117" spans="2:9" x14ac:dyDescent="0.25">
      <c r="C117" s="26" t="s">
        <v>141</v>
      </c>
      <c r="D117" s="80"/>
      <c r="E117" s="80"/>
      <c r="F117" s="81"/>
      <c r="G117" s="82"/>
      <c r="H117" s="87" t="str">
        <f>IFERROR((F117-D117)/D117,"-")</f>
        <v>-</v>
      </c>
      <c r="I117" s="84" t="str">
        <f>IFERROR((F117-E117)/E117,"-")</f>
        <v>-</v>
      </c>
    </row>
    <row r="118" spans="2:9" x14ac:dyDescent="0.25">
      <c r="B118" s="78"/>
      <c r="C118" s="27"/>
      <c r="D118" s="34"/>
      <c r="E118" s="34"/>
      <c r="F118" s="35"/>
      <c r="G118" s="30"/>
      <c r="H118" s="31"/>
      <c r="I118" s="32"/>
    </row>
    <row r="119" spans="2:9" x14ac:dyDescent="0.25">
      <c r="C119" s="26" t="s">
        <v>94</v>
      </c>
      <c r="D119" s="100">
        <f t="array" ref="D119">SUMPRODUCT(LARGE((Months=months3)*(PY=PY5_)*(IncLim),{1,2,3,4,5}))</f>
        <v>0</v>
      </c>
      <c r="E119" s="100">
        <f t="array" ref="E119">SUMPRODUCT(LARGE((Months=months3)*(PY=PY4_)*(IncLim),{1,2,3,4,5}))</f>
        <v>0</v>
      </c>
      <c r="F119" s="101">
        <f t="array" ref="F119">SUMPRODUCT(LARGE((Months=months3)*(PY=PY3_)*(IncLim),{1,2,3,4,5}))</f>
        <v>0</v>
      </c>
      <c r="G119" s="82"/>
      <c r="H119" s="87" t="str">
        <f>IFERROR((F119-D119)/D119,"-")</f>
        <v>-</v>
      </c>
      <c r="I119" s="84" t="str">
        <f>IFERROR((F119-E119)/E119,"-")</f>
        <v>-</v>
      </c>
    </row>
    <row r="120" spans="2:9" ht="15.75" thickBot="1" x14ac:dyDescent="0.3">
      <c r="C120" s="36" t="s">
        <v>95</v>
      </c>
      <c r="D120" s="133" t="str">
        <f>IFERROR(D119/D93,"-")</f>
        <v>-</v>
      </c>
      <c r="E120" s="133" t="str">
        <f>IFERROR(E119/E93,"-")</f>
        <v>-</v>
      </c>
      <c r="F120" s="133" t="str">
        <f>IFERROR(F119/F93,"-")</f>
        <v>-</v>
      </c>
      <c r="G120" s="102"/>
      <c r="H120" s="103" t="str">
        <f>IFERROR(IF(((F120-D120)*100)&gt;0,"+"&amp;ROUND((F120-D120)*100,1),ROUND((F120-D120)*100,1)),"-")</f>
        <v>-</v>
      </c>
      <c r="I120" s="104" t="str">
        <f>IFERROR(IF(((F120-E120)*100)&gt;0,"+"&amp;ROUND((F120-E120)*100,1),ROUND((F120-E120)*100,1)),"-")</f>
        <v>-</v>
      </c>
    </row>
    <row r="123" spans="2:9" ht="15.75" thickBot="1" x14ac:dyDescent="0.3"/>
    <row r="124" spans="2:9" x14ac:dyDescent="0.25">
      <c r="B124" s="76" t="s">
        <v>98</v>
      </c>
      <c r="C124" s="15" t="str">
        <f>execute!$B$8</f>
        <v>Company Total</v>
      </c>
      <c r="D124" s="161"/>
      <c r="E124" s="162"/>
      <c r="F124" s="162"/>
      <c r="G124" s="15"/>
      <c r="H124" s="16"/>
      <c r="I124" s="17"/>
    </row>
    <row r="125" spans="2:9" x14ac:dyDescent="0.25">
      <c r="C125" s="163" t="str">
        <f>"PY"&amp;RIGHT(YEAR($F$126),2)&amp;" at "&amp;execute!D35&amp;" Months"</f>
        <v>PY18 at 38 Months</v>
      </c>
      <c r="D125" s="164" t="s">
        <v>73</v>
      </c>
      <c r="E125" s="165"/>
      <c r="F125" s="165"/>
      <c r="G125" s="163"/>
      <c r="H125" s="166"/>
      <c r="I125" s="167"/>
    </row>
    <row r="126" spans="2:9" x14ac:dyDescent="0.25">
      <c r="C126" s="163"/>
      <c r="D126" s="45">
        <f t="array" ref="D126">PY6_</f>
        <v>42370</v>
      </c>
      <c r="E126" s="46">
        <f t="array" ref="E126">PY5_</f>
        <v>39083</v>
      </c>
      <c r="F126" s="46">
        <f t="array" ref="F126">PY4_</f>
        <v>43101</v>
      </c>
      <c r="G126" s="163"/>
      <c r="H126" s="166"/>
      <c r="I126" s="167"/>
    </row>
    <row r="127" spans="2:9" x14ac:dyDescent="0.25">
      <c r="C127" s="163"/>
      <c r="D127" s="18" t="s">
        <v>76</v>
      </c>
      <c r="E127" s="19" t="s">
        <v>76</v>
      </c>
      <c r="F127" s="19" t="s">
        <v>76</v>
      </c>
      <c r="G127" s="163"/>
      <c r="H127" s="166"/>
      <c r="I127" s="167"/>
    </row>
    <row r="128" spans="2:9" x14ac:dyDescent="0.25">
      <c r="C128" s="163"/>
      <c r="D128" s="43" t="str">
        <f t="array" ref="D128">MONTH(Val_current)&amp;"/"&amp;DAY(Val_current)&amp;"/"&amp;YEAR(Val_current)-2</f>
        <v>2/28/2019</v>
      </c>
      <c r="E128" s="42" t="str">
        <f t="array" ref="E128">MONTH(Val_current)&amp;"/"&amp;DAY(Val_current)&amp;"/"&amp;YEAR(Val_current)-1</f>
        <v>2/28/2020</v>
      </c>
      <c r="F128" s="44" t="str">
        <f t="array" ref="F128">MONTH(Val_current)&amp;"/"&amp;DAY(Val_current)&amp;"/"&amp;YEAR(Val_current)</f>
        <v>2/28/2021</v>
      </c>
      <c r="G128" s="47" t="s">
        <v>77</v>
      </c>
      <c r="H128" s="48" t="str">
        <f t="array" ref="H128">IF(IncYr_yn="Y",RIGHT(YEAR($D$126),2)&amp;" vs "&amp;RIGHT(YEAR($F$126),2),RIGHT(YEAR($D$126),2)+1&amp;" vs "&amp;RIGHT(YEAR($F$126),2)+1)</f>
        <v>16 vs 18</v>
      </c>
      <c r="I128" s="49" t="str">
        <f t="array" ref="I128">IF(IncYr_yn="Y",RIGHT(YEAR($E$126),2)&amp;" vs "&amp;RIGHT(YEAR($F$126),2),RIGHT(YEAR($E$126),2)+1&amp;" vs "&amp;RIGHT(YEAR($F$126),2)+1)</f>
        <v>07 vs 18</v>
      </c>
    </row>
    <row r="129" spans="3:10" ht="15.75" thickBot="1" x14ac:dyDescent="0.3">
      <c r="C129" s="20"/>
      <c r="D129" s="21"/>
      <c r="E129" s="21"/>
      <c r="F129" s="22"/>
      <c r="G129" s="23"/>
      <c r="H129" s="24"/>
      <c r="I129" s="25"/>
    </row>
    <row r="130" spans="3:10" x14ac:dyDescent="0.25">
      <c r="C130" s="26" t="s">
        <v>80</v>
      </c>
      <c r="D130" s="80">
        <f t="array" ref="D130">IFERROR(VLOOKUP(PY6_,$M$4:$R$13,3,FALSE),"-")</f>
        <v>0</v>
      </c>
      <c r="E130" s="80">
        <f t="array" ref="E130">IFERROR(VLOOKUP(PY5_,$M$4:$R$13,3,FALSE),"-")</f>
        <v>0</v>
      </c>
      <c r="F130" s="80">
        <f>IFERROR(VLOOKUP(PY4_,$M$4:$R$13,3,FALSE),"-")</f>
        <v>0</v>
      </c>
      <c r="G130" s="82"/>
      <c r="H130" s="83" t="str">
        <f>IFERROR((F130-D130)/D130,"-")</f>
        <v>-</v>
      </c>
      <c r="I130" s="84" t="str">
        <f>IFERROR((F130-E130)/E130,"-")</f>
        <v>-</v>
      </c>
    </row>
    <row r="131" spans="3:10" x14ac:dyDescent="0.25">
      <c r="C131" s="26" t="s">
        <v>46</v>
      </c>
      <c r="D131" s="86">
        <f t="array" ref="D131">IFERROR(VLOOKUP(PY6_,$M$4:$P$11,4,FALSE),"-")</f>
        <v>0</v>
      </c>
      <c r="E131" s="86">
        <f t="array" ref="E131">IFERROR(VLOOKUP(PY5_,$M$4:$P$11,4,FALSE),"-")</f>
        <v>0</v>
      </c>
      <c r="F131" s="86">
        <f t="array" ref="F131">IFERROR(VLOOKUP(PY4_,$M$4:$P$11,4,FALSE),"-")</f>
        <v>0</v>
      </c>
      <c r="G131" s="82"/>
      <c r="H131" s="87" t="str">
        <f>IFERROR((F131-D131)/D131,"-")</f>
        <v>-</v>
      </c>
      <c r="I131" s="84" t="str">
        <f>IFERROR((F131-E131)/E131,"-")</f>
        <v>-</v>
      </c>
    </row>
    <row r="132" spans="3:10" ht="15.75" thickBot="1" x14ac:dyDescent="0.3">
      <c r="C132" s="20"/>
      <c r="D132" s="21"/>
      <c r="E132" s="21"/>
      <c r="F132" s="22"/>
      <c r="G132" s="23"/>
      <c r="H132" s="24"/>
      <c r="I132" s="25"/>
    </row>
    <row r="133" spans="3:10" x14ac:dyDescent="0.25">
      <c r="C133" s="26" t="s">
        <v>68</v>
      </c>
      <c r="D133" s="80">
        <f t="array" ref="D133">SUM((IncLim)*(Months=months4)*(PY=PY6_))</f>
        <v>0</v>
      </c>
      <c r="E133" s="80">
        <f t="array" ref="E133">SUM((IncLim)*(Months=months4)*(PY=PY5_))</f>
        <v>0</v>
      </c>
      <c r="F133" s="81">
        <f t="array" ref="F133">SUM((IncLim)*(Months=months4)*(PY=PY4_))</f>
        <v>0</v>
      </c>
      <c r="G133" s="82"/>
      <c r="H133" s="83" t="str">
        <f>IFERROR((F133-D133)/D133,"-")</f>
        <v>-</v>
      </c>
      <c r="I133" s="84" t="str">
        <f>IFERROR((F133-E133)/E133,"-")</f>
        <v>-</v>
      </c>
    </row>
    <row r="134" spans="3:10" x14ac:dyDescent="0.25">
      <c r="C134" s="26" t="s">
        <v>101</v>
      </c>
      <c r="D134" s="80">
        <f t="array" ref="D134">SUM((pdLim)*(Months=months4)*(PY=PY6_))</f>
        <v>0</v>
      </c>
      <c r="E134" s="80">
        <f t="array" ref="E134">SUM((pdLim)*(Months=months4)*(PY=PY5_))</f>
        <v>0</v>
      </c>
      <c r="F134" s="81">
        <f t="array" ref="F134">SUM((pdLim)*(Months=months4)*(PY=PY4_))</f>
        <v>0</v>
      </c>
      <c r="G134" s="82"/>
      <c r="H134" s="87" t="str">
        <f>IFERROR((F134-D134)/D134,"-")</f>
        <v>-</v>
      </c>
      <c r="I134" s="84" t="str">
        <f>IFERROR((F134-E134)/E134,"-")</f>
        <v>-</v>
      </c>
      <c r="J134" s="6"/>
    </row>
    <row r="135" spans="3:10" x14ac:dyDescent="0.25">
      <c r="C135" s="26" t="s">
        <v>81</v>
      </c>
      <c r="D135" s="80">
        <f>D133-D134</f>
        <v>0</v>
      </c>
      <c r="E135" s="80">
        <f>E133-E134</f>
        <v>0</v>
      </c>
      <c r="F135" s="80">
        <f>F133-F134</f>
        <v>0</v>
      </c>
      <c r="G135" s="82"/>
      <c r="H135" s="87" t="str">
        <f>IFERROR((F135-D135)/D135,"-")</f>
        <v>-</v>
      </c>
      <c r="I135" s="84" t="str">
        <f>IFERROR((F135-E135)/E135,"-")</f>
        <v>-</v>
      </c>
    </row>
    <row r="136" spans="3:10" ht="15.75" thickBot="1" x14ac:dyDescent="0.3">
      <c r="C136" s="27"/>
      <c r="D136" s="28"/>
      <c r="E136" s="28"/>
      <c r="F136" s="29"/>
      <c r="G136" s="30"/>
      <c r="H136" s="31"/>
      <c r="I136" s="32"/>
    </row>
    <row r="137" spans="3:10" x14ac:dyDescent="0.25">
      <c r="C137" s="26" t="s">
        <v>82</v>
      </c>
      <c r="D137" s="88">
        <f t="array" ref="D137">SUM((IncLim&gt;0)*(Months=months4)*(PY=PY6_))</f>
        <v>0</v>
      </c>
      <c r="E137" s="88">
        <f t="array" ref="E137">SUM((IncLim&gt;0)*(Months=months4)*(PY=PY5_))</f>
        <v>0</v>
      </c>
      <c r="F137" s="89">
        <f t="array" ref="F137">SUM((IncLim&gt;0)*(Months=months4)*(PY=PY4_))</f>
        <v>0</v>
      </c>
      <c r="G137" s="82"/>
      <c r="H137" s="83" t="str">
        <f>IFERROR((F137-D137)/D137,"-")</f>
        <v>-</v>
      </c>
      <c r="I137" s="84" t="str">
        <f>IFERROR((F137-E137)/E137,"-")</f>
        <v>-</v>
      </c>
    </row>
    <row r="138" spans="3:10" x14ac:dyDescent="0.25">
      <c r="C138" s="26" t="s">
        <v>83</v>
      </c>
      <c r="D138" s="80" t="str">
        <f>IFERROR(D133/D137,"-")</f>
        <v>-</v>
      </c>
      <c r="E138" s="80" t="str">
        <f>IFERROR(E133/E137,"-")</f>
        <v>-</v>
      </c>
      <c r="F138" s="80" t="str">
        <f>IFERROR(F133/F137,"-")</f>
        <v>-</v>
      </c>
      <c r="G138" s="82"/>
      <c r="H138" s="90" t="str">
        <f>IFERROR((F138-D138)/D138,"-")</f>
        <v>-</v>
      </c>
      <c r="I138" s="84" t="str">
        <f>IFERROR((F138-E138)/E138,"-")</f>
        <v>-</v>
      </c>
    </row>
    <row r="139" spans="3:10" x14ac:dyDescent="0.25">
      <c r="C139" s="26" t="s">
        <v>84</v>
      </c>
      <c r="D139" s="80" t="str">
        <f t="array" ref="D139">IFERROR(MEDIAN(IF(IncLim&gt;0, IF(Months=months4,IF(PY=PY6_, IncLim)))),"-")</f>
        <v>-</v>
      </c>
      <c r="E139" s="80" t="str">
        <f t="array" ref="E139">IFERROR(MEDIAN(IF(IncLim&gt;0, IF(Months=months4,IF(PY=PY5_, IncLim)))),"-")</f>
        <v>-</v>
      </c>
      <c r="F139" s="80" t="str">
        <f t="array" ref="F139">IFERROR(MEDIAN(IF(IncLim&gt;0, IF(Months=months4,IF(PY=PY4_, IncLim)))),"-")</f>
        <v>-</v>
      </c>
      <c r="G139" s="82"/>
      <c r="H139" s="87" t="str">
        <f>IFERROR((F139-D139)/D139,"-")</f>
        <v>-</v>
      </c>
      <c r="I139" s="84" t="str">
        <f>IFERROR((F139-E139)/E139,"-")</f>
        <v>-</v>
      </c>
    </row>
    <row r="140" spans="3:10" x14ac:dyDescent="0.25">
      <c r="C140" s="27"/>
      <c r="D140" s="28"/>
      <c r="E140" s="28"/>
      <c r="F140" s="29"/>
      <c r="G140" s="30"/>
      <c r="H140" s="24"/>
      <c r="I140" s="25"/>
    </row>
    <row r="141" spans="3:10" x14ac:dyDescent="0.25">
      <c r="C141" s="26" t="s">
        <v>85</v>
      </c>
      <c r="D141" s="80">
        <f>IFERROR((VLOOKUP(PY6_,'Total Scorecards'!$M$4:$Q$10,5,FALSE)/100),"-")</f>
        <v>0</v>
      </c>
      <c r="E141" s="80">
        <f>IFERROR((VLOOKUP(PY5_,'Total Scorecards'!$M$4:$Q$10,5,FALSE)/100),"-")</f>
        <v>0</v>
      </c>
      <c r="F141" s="81">
        <f>IFERROR((VLOOKUP(PY4_,'Total Scorecards'!$M$4:$Q$10,5,FALSE)/100),"-")</f>
        <v>0</v>
      </c>
      <c r="G141" s="82"/>
      <c r="H141" s="87" t="str">
        <f>IFERROR((F141-D141)/D141,"-")</f>
        <v>-</v>
      </c>
      <c r="I141" s="84" t="str">
        <f>IFERROR((F141-E141)/E141,"-")</f>
        <v>-</v>
      </c>
    </row>
    <row r="142" spans="3:10" ht="15.75" thickBot="1" x14ac:dyDescent="0.3">
      <c r="C142" s="33" t="s">
        <v>87</v>
      </c>
      <c r="D142" s="91" t="str">
        <f>IFERROR(D133/D141,"-")</f>
        <v>-</v>
      </c>
      <c r="E142" s="91" t="str">
        <f>IFERROR(E133/E141,"-")</f>
        <v>-</v>
      </c>
      <c r="F142" s="91" t="str">
        <f>IFERROR(F133/F141,"-")</f>
        <v>-</v>
      </c>
      <c r="G142" s="92"/>
      <c r="H142" s="93" t="str">
        <f>IFERROR((F142-D142)/D142,"-")</f>
        <v>-</v>
      </c>
      <c r="I142" s="94" t="str">
        <f>IFERROR((F142-E142)/E142,"-")</f>
        <v>-</v>
      </c>
    </row>
    <row r="143" spans="3:10" ht="15.75" thickBot="1" x14ac:dyDescent="0.3">
      <c r="C143" s="27"/>
      <c r="D143" s="28"/>
      <c r="E143" s="28"/>
      <c r="F143" s="29"/>
      <c r="G143" s="30"/>
      <c r="H143" s="31"/>
      <c r="I143" s="32"/>
    </row>
    <row r="144" spans="3:10" x14ac:dyDescent="0.25">
      <c r="C144" s="26" t="s">
        <v>88</v>
      </c>
      <c r="D144" s="86">
        <f t="array" ref="D144">SUM((IncLim&gt;0)*(indType&gt;0)*(Months=months4)*(PY=PY6_))</f>
        <v>0</v>
      </c>
      <c r="E144" s="86">
        <f t="array" ref="E144">SUM((IncLim&gt;0)*(indType&gt;0)*(Months=months4)*(PY=PY5_))</f>
        <v>0</v>
      </c>
      <c r="F144" s="95">
        <f t="array" ref="F144">SUM((IncLim&gt;0)*(indType&gt;0)*(Months=months4)*(PY=PY4_))</f>
        <v>0</v>
      </c>
      <c r="G144" s="82"/>
      <c r="H144" s="83" t="str">
        <f>IFERROR((F144-D144)/D144,"-")</f>
        <v>-</v>
      </c>
      <c r="I144" s="84" t="str">
        <f>IFERROR((F144-E144)/E144,"-")</f>
        <v>-</v>
      </c>
    </row>
    <row r="145" spans="2:9" x14ac:dyDescent="0.25">
      <c r="C145" s="26" t="s">
        <v>89</v>
      </c>
      <c r="D145" s="96" t="str">
        <f>IFERROR(D144/D137,"-")</f>
        <v>-</v>
      </c>
      <c r="E145" s="96" t="str">
        <f>IFERROR(E144/E137,"-")</f>
        <v>-</v>
      </c>
      <c r="F145" s="96" t="str">
        <f>IFERROR(F144/F137,"-")</f>
        <v>-</v>
      </c>
      <c r="G145" s="82"/>
      <c r="H145" s="99" t="str">
        <f>IFERROR(IF(((F145-D145)*100)&gt;0,"+"&amp;ROUND((F145-D145)*100,1),ROUND((F145-D145)*100,1)),"-")</f>
        <v>-</v>
      </c>
      <c r="I145" s="98" t="str">
        <f>IFERROR(IF(((F145-E145)*100)&gt;0,"+"&amp;ROUND((F145-E145)*100,1),ROUND((F145-E145)*100,1)),"-")</f>
        <v>-</v>
      </c>
    </row>
    <row r="146" spans="2:9" x14ac:dyDescent="0.25">
      <c r="B146" s="78"/>
      <c r="C146" s="26" t="s">
        <v>90</v>
      </c>
      <c r="D146" s="80">
        <f t="array" ref="D146">SUM((IncLim)*(indType&gt;0)*(Months=months4)*(PY=PY6_))</f>
        <v>0</v>
      </c>
      <c r="E146" s="80">
        <f t="array" ref="E146">SUM((IncLim)*(indType&gt;0)*(Months=months4)*(PY=PY5_))</f>
        <v>0</v>
      </c>
      <c r="F146" s="80">
        <f t="array" ref="F146">SUM((IncLim)*(indType&gt;0)*(Months=months4)*(PY=PY4_))</f>
        <v>0</v>
      </c>
      <c r="G146" s="82"/>
      <c r="H146" s="87" t="str">
        <f t="shared" ref="H146:H147" si="12">IFERROR((F146-D146)/D146,"-")</f>
        <v>-</v>
      </c>
      <c r="I146" s="84" t="str">
        <f t="shared" ref="I146:I147" si="13">IFERROR((F146-E146)/E146,"-")</f>
        <v>-</v>
      </c>
    </row>
    <row r="147" spans="2:9" x14ac:dyDescent="0.25">
      <c r="B147" s="78"/>
      <c r="C147" s="26" t="s">
        <v>91</v>
      </c>
      <c r="D147" s="80" t="str">
        <f>IFERROR(D146/D144,"-")</f>
        <v>-</v>
      </c>
      <c r="E147" s="80" t="str">
        <f t="shared" ref="E147" si="14">IFERROR(E146/E144,"-")</f>
        <v>-</v>
      </c>
      <c r="F147" s="80" t="str">
        <f t="shared" ref="F147" si="15">IFERROR(F146/F144,"-")</f>
        <v>-</v>
      </c>
      <c r="G147" s="82"/>
      <c r="H147" s="87" t="str">
        <f t="shared" si="12"/>
        <v>-</v>
      </c>
      <c r="I147" s="84" t="str">
        <f t="shared" si="13"/>
        <v>-</v>
      </c>
    </row>
    <row r="148" spans="2:9" x14ac:dyDescent="0.25">
      <c r="C148" s="26" t="s">
        <v>92</v>
      </c>
      <c r="D148" s="96" t="str">
        <f>IFERROR(1-(D149/D144),"-")</f>
        <v>-</v>
      </c>
      <c r="E148" s="96" t="str">
        <f>IFERROR(1-(E149/E144),"-")</f>
        <v>-</v>
      </c>
      <c r="F148" s="96" t="str">
        <f>IFERROR(1-(F149/F144),"-")</f>
        <v>-</v>
      </c>
      <c r="G148" s="82"/>
      <c r="H148" s="99" t="str">
        <f>IFERROR(IF(((F148-D148)*100)&gt;0,"+"&amp;ROUND((F148-D148)*100,1),ROUND((F148-D148)*100,1)),"-")</f>
        <v>-</v>
      </c>
      <c r="I148" s="98" t="str">
        <f>IFERROR(IF(((F148-E148)*100)&gt;0,"+"&amp;ROUND((F148-E148)*100,1),ROUND((F148-E148)*100,1)),"-")</f>
        <v>-</v>
      </c>
    </row>
    <row r="149" spans="2:9" ht="15.75" thickBot="1" x14ac:dyDescent="0.3">
      <c r="C149" s="33" t="s">
        <v>93</v>
      </c>
      <c r="D149" s="113">
        <f t="array" ref="D149">SUM((IncLim&gt;0)*(indType&gt;0)*(Closed=0)*(Months=months4)*(PY=PY6_))</f>
        <v>0</v>
      </c>
      <c r="E149" s="113">
        <f t="array" ref="E149">SUM((IncLim&gt;0)*(indType&gt;0)*(Closed=0)*(Months=months4)*(PY=PY5_))</f>
        <v>0</v>
      </c>
      <c r="F149" s="113">
        <f t="array" ref="F149">SUM((IncLim&gt;0)*(indType&gt;0)*(Closed=0)*(Months=months4)*(PY=PY4_))</f>
        <v>0</v>
      </c>
      <c r="G149" s="92"/>
      <c r="H149" s="93" t="str">
        <f>IFERROR((F149-D149)/D149,"-")</f>
        <v>-</v>
      </c>
      <c r="I149" s="94" t="str">
        <f>IFERROR((F149-E149)/E149,"-")</f>
        <v>-</v>
      </c>
    </row>
    <row r="150" spans="2:9" x14ac:dyDescent="0.25">
      <c r="C150" s="27"/>
      <c r="D150" s="34"/>
      <c r="E150" s="34"/>
      <c r="F150" s="35"/>
      <c r="G150" s="30"/>
      <c r="H150" s="31"/>
      <c r="I150" s="32"/>
    </row>
    <row r="151" spans="2:9" x14ac:dyDescent="0.25">
      <c r="C151" s="26" t="s">
        <v>102</v>
      </c>
      <c r="D151" s="86">
        <f t="array" ref="D151">SUM((IncLim&gt;0)*(Lit&gt;0)*(indType&gt;0)*(Months=months4)*(PY=PY6_))</f>
        <v>0</v>
      </c>
      <c r="E151" s="86">
        <f t="array" ref="E151">SUM((IncLim&gt;0)*(Lit&gt;0)*(indType&gt;0)*(Months=months4)*(PY=PY5_))</f>
        <v>0</v>
      </c>
      <c r="F151" s="95">
        <f t="array" ref="F151">SUM((IncLim&gt;0)*(Lit&gt;0)*(indType&gt;0)*(Months=months4)*(PY=PY4_))</f>
        <v>0</v>
      </c>
      <c r="G151" s="82"/>
      <c r="H151" s="87" t="str">
        <f>IFERROR((F151-D151)/D151,"-")</f>
        <v>-</v>
      </c>
      <c r="I151" s="84" t="str">
        <f>IFERROR((F151-E151)/E151,"-")</f>
        <v>-</v>
      </c>
    </row>
    <row r="152" spans="2:9" x14ac:dyDescent="0.25">
      <c r="C152" s="26" t="s">
        <v>103</v>
      </c>
      <c r="D152" s="96" t="str">
        <f>IFERROR(D151/D144,"-")</f>
        <v>-</v>
      </c>
      <c r="E152" s="96" t="str">
        <f>IFERROR(E151/E144,"-")</f>
        <v>-</v>
      </c>
      <c r="F152" s="132" t="str">
        <f>IFERROR(F151/F144,"-")</f>
        <v>-</v>
      </c>
      <c r="G152" s="82"/>
      <c r="H152" s="99" t="str">
        <f>IFERROR(IF(((F152-D152)*100)&gt;0,"+"&amp;ROUND((F152-D152)*100,1),ROUND((F152-D152)*100,1)),"-")</f>
        <v>-</v>
      </c>
      <c r="I152" s="98" t="str">
        <f>IFERROR(IF(((F152-E152)*100)&gt;0,"+"&amp;ROUND((F152-E152)*100,1),ROUND((F152-E152)*100,1)),"-")</f>
        <v>-</v>
      </c>
    </row>
    <row r="153" spans="2:9" x14ac:dyDescent="0.25">
      <c r="C153" s="26" t="s">
        <v>105</v>
      </c>
      <c r="D153" s="80">
        <f t="array" ref="D153">SUM((IncLim)*(Lit&gt;0)*(indType&gt;0)*(Months=months4)*(PY=PY6_))</f>
        <v>0</v>
      </c>
      <c r="E153" s="80">
        <f t="array" ref="E153">SUM((IncLim)*(Lit&gt;0)*(indType&gt;0)*(Months=months4)*(PY=PY5_))</f>
        <v>0</v>
      </c>
      <c r="F153" s="81">
        <f t="array" ref="F153">SUM((IncLim)*(Lit&gt;0)*(indType&gt;0)*(Months=months4)*(PY=PY4_))</f>
        <v>0</v>
      </c>
      <c r="G153" s="82"/>
      <c r="H153" s="87" t="str">
        <f>IFERROR((F153-D153)/D153,"-")</f>
        <v>-</v>
      </c>
      <c r="I153" s="84" t="str">
        <f>IFERROR((F153-E153)/E153,"-")</f>
        <v>-</v>
      </c>
    </row>
    <row r="154" spans="2:9" x14ac:dyDescent="0.25">
      <c r="C154" s="127" t="s">
        <v>137</v>
      </c>
      <c r="D154" s="129" t="str">
        <f>IFERROR(D153/D146,"-")</f>
        <v>-</v>
      </c>
      <c r="E154" s="129" t="str">
        <f>IFERROR(E153/E146,"-")</f>
        <v>-</v>
      </c>
      <c r="F154" s="129" t="str">
        <f>IFERROR(F153/F146,"-")</f>
        <v>-</v>
      </c>
      <c r="G154" s="128"/>
      <c r="H154" s="99" t="str">
        <f>IFERROR(IF(((F154-D154)*100)&gt;0,"+"&amp;ROUND((F154-D154)*100,1),ROUND((F154-D154)*100,1)),"-")</f>
        <v>-</v>
      </c>
      <c r="I154" s="98" t="str">
        <f>IFERROR(IF(((F154-E154)*100)&gt;0,"+"&amp;ROUND((F154-E154)*100,1),ROUND((F154-E154)*100,1)),"-")</f>
        <v>-</v>
      </c>
    </row>
    <row r="155" spans="2:9" x14ac:dyDescent="0.25">
      <c r="C155" s="26" t="s">
        <v>124</v>
      </c>
      <c r="D155" s="86">
        <f t="array" ref="D155">SUM((IncLim&gt;0)*(Lit&gt;0)*(Months=months4)*(PY=PY6_))</f>
        <v>0</v>
      </c>
      <c r="E155" s="86">
        <f t="array" ref="E155">SUM((IncLim&gt;0)*(Lit&gt;0)*(Months=months4)*(PY=PY5_))</f>
        <v>0</v>
      </c>
      <c r="F155" s="95">
        <f t="array" ref="F155">SUM((IncLim&gt;0)*(Lit&gt;0)*(Months=months4)*(PY=PY4_))</f>
        <v>0</v>
      </c>
      <c r="G155" s="82"/>
      <c r="H155" s="87" t="str">
        <f>IFERROR((F155-D155)/D155,"-")</f>
        <v>-</v>
      </c>
      <c r="I155" s="84" t="str">
        <f>IFERROR((F155-E155)/E155,"-")</f>
        <v>-</v>
      </c>
    </row>
    <row r="156" spans="2:9" x14ac:dyDescent="0.25">
      <c r="C156" s="26" t="s">
        <v>104</v>
      </c>
      <c r="D156" s="80">
        <f t="array" ref="D156">SUM((IncLim)*(Lit&gt;0)*(Months=months4)*(PY=PY6_))</f>
        <v>0</v>
      </c>
      <c r="E156" s="80">
        <f t="array" ref="E156">SUM((IncLim)*(Lit&gt;0)*(Months=months4)*(PY=PY5_))</f>
        <v>0</v>
      </c>
      <c r="F156" s="81">
        <f t="array" ref="F156">SUM((IncLim)*(Lit&gt;0)*(Months=months4)*(PY=PY4_))</f>
        <v>0</v>
      </c>
      <c r="G156" s="82"/>
      <c r="H156" s="87" t="str">
        <f>IFERROR((F156-D156)/D156,"-")</f>
        <v>-</v>
      </c>
      <c r="I156" s="84" t="str">
        <f>IFERROR((F156-E156)/E156,"-")</f>
        <v>-</v>
      </c>
    </row>
    <row r="157" spans="2:9" x14ac:dyDescent="0.25">
      <c r="C157" s="26" t="s">
        <v>141</v>
      </c>
      <c r="D157" s="80"/>
      <c r="E157" s="80"/>
      <c r="F157" s="81"/>
      <c r="G157" s="82"/>
      <c r="H157" s="87" t="str">
        <f>IFERROR((F157-D157)/D157,"-")</f>
        <v>-</v>
      </c>
      <c r="I157" s="84" t="str">
        <f>IFERROR((F157-E157)/E157,"-")</f>
        <v>-</v>
      </c>
    </row>
    <row r="158" spans="2:9" x14ac:dyDescent="0.25">
      <c r="B158" s="78"/>
      <c r="C158" s="27"/>
      <c r="D158" s="34"/>
      <c r="E158" s="34"/>
      <c r="F158" s="35"/>
      <c r="G158" s="30"/>
      <c r="H158" s="31"/>
      <c r="I158" s="32"/>
    </row>
    <row r="159" spans="2:9" x14ac:dyDescent="0.25">
      <c r="C159" s="26" t="s">
        <v>94</v>
      </c>
      <c r="D159" s="100">
        <f t="array" ref="D159">SUMPRODUCT(LARGE((Months=months4)*(PY=PY6_)*(IncLim),{1,2,3,4,5}))</f>
        <v>0</v>
      </c>
      <c r="E159" s="100">
        <f t="array" ref="E159">SUMPRODUCT(LARGE((Months=months4)*(PY=PY5_)*(IncLim),{1,2,3,4,5}))</f>
        <v>0</v>
      </c>
      <c r="F159" s="101">
        <f t="array" ref="F159">SUMPRODUCT(LARGE((Months=months4)*(PY=PY4_)*(IncLim),{1,2,3,4,5}))</f>
        <v>0</v>
      </c>
      <c r="G159" s="82"/>
      <c r="H159" s="87" t="str">
        <f>IFERROR((F159-D159)/D159,"-")</f>
        <v>-</v>
      </c>
      <c r="I159" s="84" t="str">
        <f>IFERROR((F159-E159)/E159,"-")</f>
        <v>-</v>
      </c>
    </row>
    <row r="160" spans="2:9" ht="15.75" thickBot="1" x14ac:dyDescent="0.3">
      <c r="C160" s="36" t="s">
        <v>95</v>
      </c>
      <c r="D160" s="133" t="str">
        <f>IFERROR(D159/D133,"-")</f>
        <v>-</v>
      </c>
      <c r="E160" s="133" t="str">
        <f>IFERROR(E159/E133,"-")</f>
        <v>-</v>
      </c>
      <c r="F160" s="133" t="str">
        <f>IFERROR(F159/F133,"-")</f>
        <v>-</v>
      </c>
      <c r="G160" s="102"/>
      <c r="H160" s="103" t="str">
        <f>IFERROR(IF(((F160-D160)*100)&gt;0,"+"&amp;ROUND((F160-D160)*100,1),ROUND((F160-D160)*100,1)),"-")</f>
        <v>-</v>
      </c>
      <c r="I160" s="104" t="str">
        <f>IFERROR(IF(((F160-E160)*100)&gt;0,"+"&amp;ROUND((F160-E160)*100,1),ROUND((F160-E160)*100,1)),"-")</f>
        <v>-</v>
      </c>
    </row>
    <row r="163" spans="2:10" ht="15.75" thickBot="1" x14ac:dyDescent="0.3"/>
    <row r="164" spans="2:10" x14ac:dyDescent="0.25">
      <c r="B164" s="76" t="s">
        <v>99</v>
      </c>
      <c r="C164" s="15" t="str">
        <f>execute!$B$8</f>
        <v>Company Total</v>
      </c>
      <c r="D164" s="161"/>
      <c r="E164" s="162"/>
      <c r="F164" s="162"/>
      <c r="G164" s="15"/>
      <c r="H164" s="16"/>
      <c r="I164" s="17"/>
    </row>
    <row r="165" spans="2:10" x14ac:dyDescent="0.25">
      <c r="C165" s="163" t="str">
        <f>"PY"&amp;RIGHT(YEAR($F$166),2)&amp;" at "&amp;execute!D36&amp;" Months"</f>
        <v>PY07 at 50 Months</v>
      </c>
      <c r="D165" s="164" t="s">
        <v>73</v>
      </c>
      <c r="E165" s="165"/>
      <c r="F165" s="165"/>
      <c r="G165" s="163"/>
      <c r="H165" s="166"/>
      <c r="I165" s="167"/>
    </row>
    <row r="166" spans="2:10" x14ac:dyDescent="0.25">
      <c r="C166" s="163"/>
      <c r="D166" s="45">
        <f t="array" ref="D166">PY7_</f>
        <v>42005</v>
      </c>
      <c r="E166" s="46">
        <f t="array" ref="E166">PY6_</f>
        <v>42370</v>
      </c>
      <c r="F166" s="46">
        <f t="array" ref="F166">PY5_</f>
        <v>39083</v>
      </c>
      <c r="G166" s="163"/>
      <c r="H166" s="166"/>
      <c r="I166" s="167"/>
    </row>
    <row r="167" spans="2:10" x14ac:dyDescent="0.25">
      <c r="C167" s="163"/>
      <c r="D167" s="18" t="s">
        <v>76</v>
      </c>
      <c r="E167" s="19" t="s">
        <v>76</v>
      </c>
      <c r="F167" s="19" t="s">
        <v>76</v>
      </c>
      <c r="G167" s="163"/>
      <c r="H167" s="166"/>
      <c r="I167" s="167"/>
    </row>
    <row r="168" spans="2:10" x14ac:dyDescent="0.25">
      <c r="C168" s="163"/>
      <c r="D168" s="43" t="str">
        <f t="array" ref="D168">MONTH(Val_current)&amp;"/"&amp;DAY(Val_current)&amp;"/"&amp;YEAR(Val_current)-2</f>
        <v>2/28/2019</v>
      </c>
      <c r="E168" s="42" t="str">
        <f t="array" ref="E168">MONTH(Val_current)&amp;"/"&amp;DAY(Val_current)&amp;"/"&amp;YEAR(Val_current)-1</f>
        <v>2/28/2020</v>
      </c>
      <c r="F168" s="44" t="str">
        <f t="array" ref="F168">MONTH(Val_current)&amp;"/"&amp;DAY(Val_current)&amp;"/"&amp;YEAR(Val_current)</f>
        <v>2/28/2021</v>
      </c>
      <c r="G168" s="47" t="s">
        <v>77</v>
      </c>
      <c r="H168" s="48" t="str">
        <f t="array" ref="H168">IF(IncYr_yn="Y",RIGHT(YEAR($D$166),2)&amp;" vs "&amp;RIGHT(YEAR($F$166),2),RIGHT(YEAR($D$166),2)+1&amp;" vs "&amp;RIGHT(YEAR($F$166),2)+1)</f>
        <v>15 vs 07</v>
      </c>
      <c r="I168" s="49" t="str">
        <f t="array" ref="I168">IF(IncYr_yn="Y",RIGHT(YEAR($E$166),2)&amp;" vs "&amp;RIGHT(YEAR($F$166),2),RIGHT(YEAR($E$166),2)+1&amp;" vs "&amp;RIGHT(YEAR($F$166),2)+1)</f>
        <v>16 vs 07</v>
      </c>
    </row>
    <row r="169" spans="2:10" ht="15.75" thickBot="1" x14ac:dyDescent="0.3">
      <c r="C169" s="20"/>
      <c r="D169" s="21"/>
      <c r="E169" s="21"/>
      <c r="F169" s="22"/>
      <c r="G169" s="23"/>
      <c r="H169" s="24"/>
      <c r="I169" s="25"/>
    </row>
    <row r="170" spans="2:10" x14ac:dyDescent="0.25">
      <c r="C170" s="26" t="s">
        <v>80</v>
      </c>
      <c r="D170" s="80">
        <f t="array" ref="D170">IFERROR(VLOOKUP(PY7_,$M$4:$R$13,3,FALSE),"-")</f>
        <v>0</v>
      </c>
      <c r="E170" s="80">
        <f t="array" ref="E170">IFERROR(VLOOKUP(PY6_,$M$4:$R$13,3,FALSE),"-")</f>
        <v>0</v>
      </c>
      <c r="F170" s="80">
        <f t="array" ref="F170">IFERROR(VLOOKUP(PY5_,$M$4:$R$13,3,FALSE),"-")</f>
        <v>0</v>
      </c>
      <c r="G170" s="82"/>
      <c r="H170" s="83" t="str">
        <f>IFERROR((F170-D170)/D170,"-")</f>
        <v>-</v>
      </c>
      <c r="I170" s="84" t="str">
        <f>IFERROR((F170-E170)/E170,"-")</f>
        <v>-</v>
      </c>
    </row>
    <row r="171" spans="2:10" x14ac:dyDescent="0.25">
      <c r="C171" s="26" t="s">
        <v>46</v>
      </c>
      <c r="D171" s="86">
        <f t="array" ref="D171">IFERROR(VLOOKUP(PY7_,$M$4:$P$11,4,FALSE),"-")</f>
        <v>0</v>
      </c>
      <c r="E171" s="86">
        <f t="array" ref="E171">IFERROR(VLOOKUP(PY6_,$M$4:$P$11,4,FALSE),"-")</f>
        <v>0</v>
      </c>
      <c r="F171" s="86">
        <f t="array" ref="F171">IFERROR(VLOOKUP(PY5_,$M$4:$R$13,4,FALSE),"-")</f>
        <v>0</v>
      </c>
      <c r="G171" s="82"/>
      <c r="H171" s="87" t="str">
        <f>IFERROR((F171-D171)/D171,"-")</f>
        <v>-</v>
      </c>
      <c r="I171" s="84" t="str">
        <f>IFERROR((F171-E171)/E171,"-")</f>
        <v>-</v>
      </c>
    </row>
    <row r="172" spans="2:10" ht="15.75" thickBot="1" x14ac:dyDescent="0.3">
      <c r="C172" s="20"/>
      <c r="D172" s="21"/>
      <c r="E172" s="21"/>
      <c r="F172" s="22"/>
      <c r="G172" s="23"/>
      <c r="H172" s="24"/>
      <c r="I172" s="25"/>
    </row>
    <row r="173" spans="2:10" x14ac:dyDescent="0.25">
      <c r="C173" s="26" t="s">
        <v>68</v>
      </c>
      <c r="D173" s="80">
        <f t="array" ref="D173">SUM((IncLim)*(Months=months5)*(PY=PY7_))</f>
        <v>0</v>
      </c>
      <c r="E173" s="80">
        <f t="array" ref="E173">SUM((IncLim)*(Months=months5)*(PY=PY6_))</f>
        <v>0</v>
      </c>
      <c r="F173" s="81">
        <f t="array" ref="F173">SUM((IncLim)*(Months=months5)*(PY=PY5_))</f>
        <v>0</v>
      </c>
      <c r="G173" s="82"/>
      <c r="H173" s="83" t="str">
        <f>IFERROR((F173-D173)/D173,"-")</f>
        <v>-</v>
      </c>
      <c r="I173" s="84" t="str">
        <f>IFERROR((F173-E173)/E173,"-")</f>
        <v>-</v>
      </c>
    </row>
    <row r="174" spans="2:10" x14ac:dyDescent="0.25">
      <c r="C174" s="26" t="s">
        <v>101</v>
      </c>
      <c r="D174" s="80">
        <f t="array" ref="D174">SUM((pdLim)*(Months=months5)*(PY=PY7_))</f>
        <v>0</v>
      </c>
      <c r="E174" s="80">
        <f t="array" ref="E174">SUM((pdLim)*(Months=months5)*(PY=PY6_))</f>
        <v>0</v>
      </c>
      <c r="F174" s="81">
        <f t="array" ref="F174">SUM((pdLim)*(Months=months5)*(PY=PY5_))</f>
        <v>0</v>
      </c>
      <c r="G174" s="82"/>
      <c r="H174" s="87" t="str">
        <f>IFERROR((F174-D174)/D174,"-")</f>
        <v>-</v>
      </c>
      <c r="I174" s="84" t="str">
        <f>IFERROR((F174-E174)/E174,"-")</f>
        <v>-</v>
      </c>
      <c r="J174" s="6"/>
    </row>
    <row r="175" spans="2:10" x14ac:dyDescent="0.25">
      <c r="C175" s="26" t="s">
        <v>81</v>
      </c>
      <c r="D175" s="80">
        <f>D173-D174</f>
        <v>0</v>
      </c>
      <c r="E175" s="80">
        <f>E173-E174</f>
        <v>0</v>
      </c>
      <c r="F175" s="80">
        <f>F173-F174</f>
        <v>0</v>
      </c>
      <c r="G175" s="82"/>
      <c r="H175" s="87" t="str">
        <f>IFERROR((F175-D175)/D175,"-")</f>
        <v>-</v>
      </c>
      <c r="I175" s="84" t="str">
        <f>IFERROR((F175-E175)/E175,"-")</f>
        <v>-</v>
      </c>
    </row>
    <row r="176" spans="2:10" ht="15.75" thickBot="1" x14ac:dyDescent="0.3">
      <c r="C176" s="27"/>
      <c r="D176" s="28"/>
      <c r="E176" s="28"/>
      <c r="F176" s="29"/>
      <c r="G176" s="30"/>
      <c r="H176" s="31"/>
      <c r="I176" s="32"/>
    </row>
    <row r="177" spans="2:9" x14ac:dyDescent="0.25">
      <c r="C177" s="26" t="s">
        <v>82</v>
      </c>
      <c r="D177" s="88">
        <f t="array" ref="D177">SUM((IncLim&gt;0)*(Months=months5)*(PY=PY7_))</f>
        <v>0</v>
      </c>
      <c r="E177" s="88">
        <f t="array" ref="E177">SUM((IncLim&gt;0)*(Months=months5)*(PY=PY6_))</f>
        <v>0</v>
      </c>
      <c r="F177" s="89">
        <f t="array" ref="F177">SUM((IncLim&gt;0)*(Months=months5)*(PY=PY5_))</f>
        <v>0</v>
      </c>
      <c r="G177" s="82"/>
      <c r="H177" s="83" t="str">
        <f>IFERROR((F177-D177)/D177,"-")</f>
        <v>-</v>
      </c>
      <c r="I177" s="84" t="str">
        <f>IFERROR((F177-E177)/E177,"-")</f>
        <v>-</v>
      </c>
    </row>
    <row r="178" spans="2:9" x14ac:dyDescent="0.25">
      <c r="C178" s="26" t="s">
        <v>83</v>
      </c>
      <c r="D178" s="80" t="str">
        <f>IFERROR(D173/D177,"-")</f>
        <v>-</v>
      </c>
      <c r="E178" s="80" t="str">
        <f>IFERROR(E173/E177,"-")</f>
        <v>-</v>
      </c>
      <c r="F178" s="80" t="str">
        <f>IFERROR(F173/F177,"-")</f>
        <v>-</v>
      </c>
      <c r="G178" s="82"/>
      <c r="H178" s="90" t="str">
        <f>IFERROR((F178-D178)/D178,"-")</f>
        <v>-</v>
      </c>
      <c r="I178" s="84" t="str">
        <f>IFERROR((F178-E178)/E178,"-")</f>
        <v>-</v>
      </c>
    </row>
    <row r="179" spans="2:9" x14ac:dyDescent="0.25">
      <c r="C179" s="26" t="s">
        <v>84</v>
      </c>
      <c r="D179" s="80" t="str">
        <f t="array" ref="D179">IFERROR(MEDIAN(IF(IncLim&gt;0, IF(Months=months5,IF(PY=PY7_, IncLim)))),"-")</f>
        <v>-</v>
      </c>
      <c r="E179" s="80" t="str">
        <f t="array" ref="E179">IFERROR(MEDIAN(IF(IncLim&gt;0, IF(Months=months5,IF(PY=PY6_, IncLim)))),"-")</f>
        <v>-</v>
      </c>
      <c r="F179" s="80" t="str">
        <f t="array" ref="F179">IFERROR(MEDIAN(IF(IncLim&gt;0, IF(Months=months5,IF(PY=PY5_, IncLim)))),"-")</f>
        <v>-</v>
      </c>
      <c r="G179" s="82"/>
      <c r="H179" s="87" t="str">
        <f>IFERROR((F179-D179)/D179,"-")</f>
        <v>-</v>
      </c>
      <c r="I179" s="84" t="str">
        <f>IFERROR((F179-E179)/E179,"-")</f>
        <v>-</v>
      </c>
    </row>
    <row r="180" spans="2:9" x14ac:dyDescent="0.25">
      <c r="C180" s="27"/>
      <c r="D180" s="28"/>
      <c r="E180" s="28"/>
      <c r="F180" s="29"/>
      <c r="G180" s="30"/>
      <c r="H180" s="24"/>
      <c r="I180" s="25"/>
    </row>
    <row r="181" spans="2:9" x14ac:dyDescent="0.25">
      <c r="C181" s="26" t="s">
        <v>85</v>
      </c>
      <c r="D181" s="105" t="str">
        <f>IFERROR((VLOOKUP(PY7_,'Total Scorecards'!$M$4:$Q$10,5,FALSE)/100),"-")</f>
        <v>-</v>
      </c>
      <c r="E181" s="80">
        <f>IFERROR((VLOOKUP(PY6_,'Total Scorecards'!$M$4:$Q$10,5,FALSE)/100),"-")</f>
        <v>0</v>
      </c>
      <c r="F181" s="81">
        <f>IFERROR((VLOOKUP(PY5_,'Total Scorecards'!$M$4:$Q$10,5,FALSE)/100),"-")</f>
        <v>0</v>
      </c>
      <c r="G181" s="82"/>
      <c r="H181" s="87" t="str">
        <f>IFERROR((F181-D181)/D181,"-")</f>
        <v>-</v>
      </c>
      <c r="I181" s="84" t="str">
        <f>IFERROR((F181-E181)/E181,"-")</f>
        <v>-</v>
      </c>
    </row>
    <row r="182" spans="2:9" ht="15.75" thickBot="1" x14ac:dyDescent="0.3">
      <c r="C182" s="33" t="s">
        <v>87</v>
      </c>
      <c r="D182" s="134" t="str">
        <f>IFERROR(D173/D181,"-")</f>
        <v>-</v>
      </c>
      <c r="E182" s="91" t="str">
        <f>IFERROR(E173/E181,"-")</f>
        <v>-</v>
      </c>
      <c r="F182" s="91" t="str">
        <f>IFERROR(F173/F181,"-")</f>
        <v>-</v>
      </c>
      <c r="G182" s="92"/>
      <c r="H182" s="93" t="str">
        <f>IFERROR((F182-D182)/D182,"-")</f>
        <v>-</v>
      </c>
      <c r="I182" s="94" t="str">
        <f>IFERROR((F182-E182)/E182,"-")</f>
        <v>-</v>
      </c>
    </row>
    <row r="183" spans="2:9" ht="15.75" thickBot="1" x14ac:dyDescent="0.3">
      <c r="C183" s="27"/>
      <c r="D183" s="28"/>
      <c r="E183" s="28"/>
      <c r="F183" s="29"/>
      <c r="G183" s="30"/>
      <c r="H183" s="31"/>
      <c r="I183" s="32"/>
    </row>
    <row r="184" spans="2:9" x14ac:dyDescent="0.25">
      <c r="C184" s="26" t="s">
        <v>88</v>
      </c>
      <c r="D184" s="86">
        <f t="array" ref="D184">SUM((IncLim&gt;0)*(indType&gt;0)*(Months=months5)*(PY=PY7_))</f>
        <v>0</v>
      </c>
      <c r="E184" s="86">
        <f t="array" ref="E184">SUM((IncLim&gt;0)*(indType&gt;0)*(Months=months5)*(PY=PY6_))</f>
        <v>0</v>
      </c>
      <c r="F184" s="95">
        <f t="array" ref="F184">SUM((IncLim&gt;0)*(indType&gt;0)*(Months=months5)*(PY=PY5_))</f>
        <v>0</v>
      </c>
      <c r="G184" s="82"/>
      <c r="H184" s="83" t="str">
        <f>IFERROR((F184-D184)/D184,"-")</f>
        <v>-</v>
      </c>
      <c r="I184" s="84" t="str">
        <f>IFERROR((F184-E184)/E184,"-")</f>
        <v>-</v>
      </c>
    </row>
    <row r="185" spans="2:9" x14ac:dyDescent="0.25">
      <c r="C185" s="26" t="s">
        <v>89</v>
      </c>
      <c r="D185" s="96" t="str">
        <f>IFERROR(D184/D177,"-")</f>
        <v>-</v>
      </c>
      <c r="E185" s="96" t="str">
        <f>IFERROR(E184/E177,"-")</f>
        <v>-</v>
      </c>
      <c r="F185" s="96" t="str">
        <f>IFERROR(F184/F177,"-")</f>
        <v>-</v>
      </c>
      <c r="G185" s="82"/>
      <c r="H185" s="99" t="str">
        <f>IFERROR(IF(((F185-D185)*100)&gt;0,"+"&amp;ROUND((F185-D185)*100,1),ROUND((F185-D185)*100,1)),"-")</f>
        <v>-</v>
      </c>
      <c r="I185" s="98" t="str">
        <f>IFERROR(IF(((F185-E185)*100)&gt;0,"+"&amp;ROUND((F185-E185)*100,1),ROUND((F185-E185)*100,1)),"-")</f>
        <v>-</v>
      </c>
    </row>
    <row r="186" spans="2:9" x14ac:dyDescent="0.25">
      <c r="B186" s="78"/>
      <c r="C186" s="26" t="s">
        <v>90</v>
      </c>
      <c r="D186" s="80">
        <f t="array" ref="D186">SUM((IncLim)*(indType&gt;0)*(Months=months5)*(PY=PY7_))</f>
        <v>0</v>
      </c>
      <c r="E186" s="80">
        <f t="array" ref="E186">SUM((IncLim)*(indType&gt;0)*(Months=months5)*(PY=PY6_))</f>
        <v>0</v>
      </c>
      <c r="F186" s="80">
        <f t="array" ref="F186">SUM((IncLim)*(indType&gt;0)*(Months=months5)*(PY=PY5_))</f>
        <v>0</v>
      </c>
      <c r="G186" s="82"/>
      <c r="H186" s="87" t="str">
        <f t="shared" ref="H186:H187" si="16">IFERROR((F186-D186)/D186,"-")</f>
        <v>-</v>
      </c>
      <c r="I186" s="84" t="str">
        <f t="shared" ref="I186:I187" si="17">IFERROR((F186-E186)/E186,"-")</f>
        <v>-</v>
      </c>
    </row>
    <row r="187" spans="2:9" x14ac:dyDescent="0.25">
      <c r="B187" s="78"/>
      <c r="C187" s="26" t="s">
        <v>91</v>
      </c>
      <c r="D187" s="80" t="str">
        <f>IFERROR(D186/D184,"-")</f>
        <v>-</v>
      </c>
      <c r="E187" s="80" t="str">
        <f t="shared" ref="E187" si="18">IFERROR(E186/E184,"-")</f>
        <v>-</v>
      </c>
      <c r="F187" s="80" t="str">
        <f t="shared" ref="F187" si="19">IFERROR(F186/F184,"-")</f>
        <v>-</v>
      </c>
      <c r="G187" s="82"/>
      <c r="H187" s="87" t="str">
        <f t="shared" si="16"/>
        <v>-</v>
      </c>
      <c r="I187" s="84" t="str">
        <f t="shared" si="17"/>
        <v>-</v>
      </c>
    </row>
    <row r="188" spans="2:9" x14ac:dyDescent="0.25">
      <c r="C188" s="26" t="s">
        <v>92</v>
      </c>
      <c r="D188" s="96" t="str">
        <f>IFERROR(1-(D189/D184),"-")</f>
        <v>-</v>
      </c>
      <c r="E188" s="96" t="str">
        <f>IFERROR(1-(E189/E184),"-")</f>
        <v>-</v>
      </c>
      <c r="F188" s="96" t="str">
        <f>IFERROR(1-(F189/F184),"-")</f>
        <v>-</v>
      </c>
      <c r="G188" s="82"/>
      <c r="H188" s="99" t="str">
        <f>IFERROR(IF(((F188-D188)*100)&gt;0,"+"&amp;ROUND((F188-D188)*100,1),ROUND((F188-D188)*100,1)),"-")</f>
        <v>-</v>
      </c>
      <c r="I188" s="98" t="str">
        <f>IFERROR(IF(((F188-E188)*100)&gt;0,"+"&amp;ROUND((F188-E188)*100,1),ROUND((F188-E188)*100,1)),"-")</f>
        <v>-</v>
      </c>
    </row>
    <row r="189" spans="2:9" ht="15.75" thickBot="1" x14ac:dyDescent="0.3">
      <c r="C189" s="33" t="s">
        <v>93</v>
      </c>
      <c r="D189" s="113">
        <f t="array" ref="D189">SUM((IncLim&gt;0)*(indType&gt;0)*(Closed=0)*(Months=months5)*(PY=PY7_))</f>
        <v>0</v>
      </c>
      <c r="E189" s="113">
        <f t="array" ref="E189">SUM((IncLim&gt;0)*(indType&gt;0)*(Closed=0)*(Months=months5)*(PY=PY6_))</f>
        <v>0</v>
      </c>
      <c r="F189" s="113">
        <f t="array" ref="F189">SUM((IncLim&gt;0)*(indType&gt;0)*(Closed=0)*(Months=months5)*(PY=PY5_))</f>
        <v>0</v>
      </c>
      <c r="G189" s="92"/>
      <c r="H189" s="93" t="str">
        <f>IFERROR((F189-D189)/D189,"-")</f>
        <v>-</v>
      </c>
      <c r="I189" s="94" t="str">
        <f>IFERROR((F189-E189)/E189,"-")</f>
        <v>-</v>
      </c>
    </row>
    <row r="190" spans="2:9" x14ac:dyDescent="0.25">
      <c r="C190" s="27"/>
      <c r="D190" s="34"/>
      <c r="E190" s="34"/>
      <c r="F190" s="35"/>
      <c r="G190" s="30"/>
      <c r="H190" s="31"/>
      <c r="I190" s="32"/>
    </row>
    <row r="191" spans="2:9" x14ac:dyDescent="0.25">
      <c r="C191" s="26" t="s">
        <v>102</v>
      </c>
      <c r="D191" s="86">
        <f t="array" ref="D191">SUM((IncLim&gt;0)*(Lit&gt;0)*(indType&gt;0)*(Months=months5)*(PY=PY7_))</f>
        <v>0</v>
      </c>
      <c r="E191" s="86">
        <f t="array" ref="E191">SUM((IncLim&gt;0)*(Lit&gt;0)*(indType&gt;0)*(Months=months5)*(PY=PY6_))</f>
        <v>0</v>
      </c>
      <c r="F191" s="95">
        <f t="array" ref="F191">SUM((IncLim&gt;0)*(Lit&gt;0)*(indType&gt;0)*(Months=months5)*(PY=PY5_))</f>
        <v>0</v>
      </c>
      <c r="G191" s="82"/>
      <c r="H191" s="87" t="str">
        <f>IFERROR((F191-D191)/D191,"-")</f>
        <v>-</v>
      </c>
      <c r="I191" s="84" t="str">
        <f>IFERROR((F191-E191)/E191,"-")</f>
        <v>-</v>
      </c>
    </row>
    <row r="192" spans="2:9" x14ac:dyDescent="0.25">
      <c r="C192" s="26" t="s">
        <v>103</v>
      </c>
      <c r="D192" s="96" t="str">
        <f>IFERROR(D191/D184,"-")</f>
        <v>-</v>
      </c>
      <c r="E192" s="96" t="str">
        <f>IFERROR(E191/E184,"-")</f>
        <v>-</v>
      </c>
      <c r="F192" s="132" t="str">
        <f>IFERROR(F191/F184,"-")</f>
        <v>-</v>
      </c>
      <c r="G192" s="82"/>
      <c r="H192" s="99" t="str">
        <f>IFERROR(IF(((F192-D192)*100)&gt;0,"+"&amp;ROUND((F192-D192)*100,1),ROUND((F192-D192)*100,1)),"-")</f>
        <v>-</v>
      </c>
      <c r="I192" s="98" t="str">
        <f>IFERROR(IF(((F192-E192)*100)&gt;0,"+"&amp;ROUND((F192-E192)*100,1),ROUND((F192-E192)*100,1)),"-")</f>
        <v>-</v>
      </c>
    </row>
    <row r="193" spans="3:9" x14ac:dyDescent="0.25">
      <c r="C193" s="26" t="s">
        <v>105</v>
      </c>
      <c r="D193" s="80">
        <f t="array" ref="D193">SUM((IncLim)*(Lit&gt;0)*(indType&gt;0)*(Months=months5)*(PY=PY7_))</f>
        <v>0</v>
      </c>
      <c r="E193" s="80">
        <f t="array" ref="E193">SUM((IncLim)*(Lit&gt;0)*(indType&gt;0)*(Months=months5)*(PY=PY6_))</f>
        <v>0</v>
      </c>
      <c r="F193" s="81">
        <f t="array" ref="F193">SUM((IncLim)*(Lit&gt;0)*(indType&gt;0)*(Months=months5)*(PY=PY5_))</f>
        <v>0</v>
      </c>
      <c r="G193" s="82"/>
      <c r="H193" s="87" t="str">
        <f>IFERROR((F193-D193)/D193,"-")</f>
        <v>-</v>
      </c>
      <c r="I193" s="84" t="str">
        <f>IFERROR((F193-E193)/E193,"-")</f>
        <v>-</v>
      </c>
    </row>
    <row r="194" spans="3:9" x14ac:dyDescent="0.25">
      <c r="C194" s="127" t="s">
        <v>137</v>
      </c>
      <c r="D194" s="129" t="str">
        <f>IFERROR(D193/D186,"-")</f>
        <v>-</v>
      </c>
      <c r="E194" s="129" t="str">
        <f>IFERROR(E193/E186,"-")</f>
        <v>-</v>
      </c>
      <c r="F194" s="129" t="str">
        <f>IFERROR(F193/F186,"-")</f>
        <v>-</v>
      </c>
      <c r="G194" s="128"/>
      <c r="H194" s="99" t="str">
        <f>IFERROR(IF(((F194-D194)*100)&gt;0,"+"&amp;ROUND((F194-D194)*100,1),ROUND((F194-D194)*100,1)),"-")</f>
        <v>-</v>
      </c>
      <c r="I194" s="98" t="str">
        <f>IFERROR(IF(((F194-E194)*100)&gt;0,"+"&amp;ROUND((F194-E194)*100,1),ROUND((F194-E194)*100,1)),"-")</f>
        <v>-</v>
      </c>
    </row>
    <row r="195" spans="3:9" x14ac:dyDescent="0.25">
      <c r="C195" s="26" t="s">
        <v>124</v>
      </c>
      <c r="D195" s="86">
        <f t="array" ref="D195">SUM((IncLim&gt;0)*(Lit&gt;0)*(Months=months5)*(PY=PY7_))</f>
        <v>0</v>
      </c>
      <c r="E195" s="86">
        <f t="array" ref="E195">SUM((IncLim&gt;0)*(Lit&gt;0)*(Months=months5)*(PY=PY6_))</f>
        <v>0</v>
      </c>
      <c r="F195" s="95">
        <f t="array" ref="F195">SUM((IncLim&gt;0)*(Lit&gt;0)*(Months=months5)*(PY=PY5_))</f>
        <v>0</v>
      </c>
      <c r="G195" s="82"/>
      <c r="H195" s="87" t="str">
        <f>IFERROR((F195-D195)/D195,"-")</f>
        <v>-</v>
      </c>
      <c r="I195" s="84" t="str">
        <f>IFERROR((F195-E195)/E195,"-")</f>
        <v>-</v>
      </c>
    </row>
    <row r="196" spans="3:9" x14ac:dyDescent="0.25">
      <c r="C196" s="26" t="s">
        <v>104</v>
      </c>
      <c r="D196" s="80">
        <f t="array" ref="D196">SUM((IncLim)*(Lit&gt;0)*(Months=months5)*(PY=PY7_))</f>
        <v>0</v>
      </c>
      <c r="E196" s="80">
        <f t="array" ref="E196">SUM((IncLim)*(Lit&gt;0)*(Months=months5)*(PY=PY6_))</f>
        <v>0</v>
      </c>
      <c r="F196" s="81">
        <f t="array" ref="F196">SUM((IncLim)*(Lit&gt;0)*(Months=months5)*(PY=PY5_))</f>
        <v>0</v>
      </c>
      <c r="G196" s="82"/>
      <c r="H196" s="87" t="str">
        <f>IFERROR((F196-D196)/D196,"-")</f>
        <v>-</v>
      </c>
      <c r="I196" s="84" t="str">
        <f>IFERROR((F196-E196)/E196,"-")</f>
        <v>-</v>
      </c>
    </row>
    <row r="197" spans="3:9" x14ac:dyDescent="0.25">
      <c r="C197" s="26" t="s">
        <v>141</v>
      </c>
      <c r="D197" s="80"/>
      <c r="E197" s="80"/>
      <c r="F197" s="81"/>
      <c r="G197" s="82"/>
      <c r="H197" s="87" t="str">
        <f>IFERROR((F197-D197)/D197,"-")</f>
        <v>-</v>
      </c>
      <c r="I197" s="84" t="str">
        <f>IFERROR((F197-E197)/E197,"-")</f>
        <v>-</v>
      </c>
    </row>
    <row r="198" spans="3:9" x14ac:dyDescent="0.25">
      <c r="C198" s="27"/>
      <c r="D198" s="34"/>
      <c r="E198" s="34"/>
      <c r="F198" s="35"/>
      <c r="G198" s="30"/>
      <c r="H198" s="31"/>
      <c r="I198" s="32"/>
    </row>
    <row r="199" spans="3:9" x14ac:dyDescent="0.25">
      <c r="C199" s="26" t="s">
        <v>94</v>
      </c>
      <c r="D199" s="100">
        <f t="array" ref="D199">SUMPRODUCT(LARGE((Months=months5)*(PY=PY7_)*(IncLim),{1,2,3,4,5}))</f>
        <v>0</v>
      </c>
      <c r="E199" s="100">
        <f t="array" ref="E199">SUMPRODUCT(LARGE((Months=months5)*(PY=PY6_)*(IncLim),{1,2,3,4,5}))</f>
        <v>0</v>
      </c>
      <c r="F199" s="101">
        <f t="array" ref="F199">SUMPRODUCT(LARGE((Months=months5)*(PY=PY5_)*(IncLim),{1,2,3,4,5}))</f>
        <v>0</v>
      </c>
      <c r="G199" s="82"/>
      <c r="H199" s="87" t="str">
        <f>IFERROR((F199-D199)/D199,"-")</f>
        <v>-</v>
      </c>
      <c r="I199" s="84" t="str">
        <f>IFERROR((F199-E199)/E199,"-")</f>
        <v>-</v>
      </c>
    </row>
    <row r="200" spans="3:9" ht="15.75" thickBot="1" x14ac:dyDescent="0.3">
      <c r="C200" s="36" t="s">
        <v>95</v>
      </c>
      <c r="D200" s="133" t="str">
        <f>IFERROR(D199/D173,"-")</f>
        <v>-</v>
      </c>
      <c r="E200" s="133" t="str">
        <f>IFERROR(E199/E173,"-")</f>
        <v>-</v>
      </c>
      <c r="F200" s="133" t="str">
        <f>IFERROR(F199/F173,"-")</f>
        <v>-</v>
      </c>
      <c r="G200" s="102"/>
      <c r="H200" s="103" t="str">
        <f>IFERROR(IF(((F200-D200)*100)&gt;0,"+"&amp;ROUND((F200-D200)*100,1),ROUND((F200-D200)*100,1)),"-")</f>
        <v>-</v>
      </c>
      <c r="I200" s="104" t="str">
        <f>IFERROR(IF(((F200-E200)*100)&gt;0,"+"&amp;ROUND((F200-E200)*100,1),ROUND((F200-E200)*100,1)),"-")</f>
        <v>-</v>
      </c>
    </row>
  </sheetData>
  <mergeCells count="20">
    <mergeCell ref="D164:F164"/>
    <mergeCell ref="C165:C168"/>
    <mergeCell ref="D165:F165"/>
    <mergeCell ref="G165:I167"/>
    <mergeCell ref="C125:C128"/>
    <mergeCell ref="D125:F125"/>
    <mergeCell ref="G125:I127"/>
    <mergeCell ref="D84:F84"/>
    <mergeCell ref="C85:C88"/>
    <mergeCell ref="D85:F85"/>
    <mergeCell ref="G85:I87"/>
    <mergeCell ref="D124:F124"/>
    <mergeCell ref="D4:F4"/>
    <mergeCell ref="D44:F44"/>
    <mergeCell ref="C45:C48"/>
    <mergeCell ref="D45:F45"/>
    <mergeCell ref="G45:I47"/>
    <mergeCell ref="G5:I7"/>
    <mergeCell ref="C5:C8"/>
    <mergeCell ref="D5:F5"/>
  </mergeCells>
  <pageMargins left="0.7" right="0.7" top="0.75" bottom="0.75" header="0.3" footer="0.3"/>
  <pageSetup orientation="portrait" horizontalDpi="300" verticalDpi="300" r:id="rId1"/>
  <ignoredErrors>
    <ignoredError sqref="H25:I28 H65:I67 H105:I108 H145:I148 H185:I188 H32:I32 H33:I33 H34:I34 D33:F33 H72:I72 D73 G73:I73 E73:F73 H74:I74 D113:F113 H112:I114 D153:F153 H152:I154 D193:F193 H192:I194 H68:I68" 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last="1" xr2:uid="{00000000-0003-0000-0200-00003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Scorecards'!D11:F11</xm:f>
              <xm:sqref>G11</xm:sqref>
            </x14:sparkline>
            <x14:sparkline>
              <xm:f>'Total Scorecards'!D12:F12</xm:f>
              <xm:sqref>G12</xm:sqref>
            </x14:sparkline>
            <x14:sparkline>
              <xm:f>'Total Scorecards'!D13:F13</xm:f>
              <xm:sqref>G13</xm:sqref>
            </x14:sparkline>
            <x14:sparkline>
              <xm:f>'Total Scorecards'!D15:F15</xm:f>
              <xm:sqref>G15</xm:sqref>
            </x14:sparkline>
            <x14:sparkline>
              <xm:f>'Total Scorecards'!D14:F14</xm:f>
              <xm:sqref>G14</xm:sqref>
            </x14:sparkline>
            <x14:sparkline>
              <xm:f>'Total Scorecards'!D16:F16</xm:f>
              <xm:sqref>G16</xm:sqref>
            </x14:sparkline>
            <x14:sparkline>
              <xm:f>'Total Scorecards'!D17:F17</xm:f>
              <xm:sqref>G17</xm:sqref>
            </x14:sparkline>
            <x14:sparkline>
              <xm:f>'Total Scorecards'!D18:F18</xm:f>
              <xm:sqref>G18</xm:sqref>
            </x14:sparkline>
            <x14:sparkline>
              <xm:f>'Total Scorecards'!D19:F19</xm:f>
              <xm:sqref>G19</xm:sqref>
            </x14:sparkline>
            <x14:sparkline>
              <xm:f>'Total Scorecards'!D20:F20</xm:f>
              <xm:sqref>G20</xm:sqref>
            </x14:sparkline>
            <x14:sparkline>
              <xm:f>'Total Scorecards'!D24:F24</xm:f>
              <xm:sqref>G24</xm:sqref>
            </x14:sparkline>
            <x14:sparkline>
              <xm:f>'Total Scorecards'!D25:F25</xm:f>
              <xm:sqref>G25</xm:sqref>
            </x14:sparkline>
            <x14:sparkline>
              <xm:f>'Total Scorecards'!D26:F26</xm:f>
              <xm:sqref>G26</xm:sqref>
            </x14:sparkline>
            <x14:sparkline>
              <xm:f>'Total Scorecards'!D27:F27</xm:f>
              <xm:sqref>G27</xm:sqref>
            </x14:sparkline>
            <x14:sparkline>
              <xm:f>'Total Scorecards'!D28:F28</xm:f>
              <xm:sqref>G28</xm:sqref>
            </x14:sparkline>
            <x14:sparkline>
              <xm:f>'Total Scorecards'!D29:F29</xm:f>
              <xm:sqref>G29</xm:sqref>
            </x14:sparkline>
            <x14:sparkline>
              <xm:f>'Total Scorecards'!D30:F30</xm:f>
              <xm:sqref>G30</xm:sqref>
            </x14:sparkline>
            <x14:sparkline>
              <xm:f>'Total Scorecards'!D39:F39</xm:f>
              <xm:sqref>G39</xm:sqref>
            </x14:sparkline>
            <x14:sparkline>
              <xm:f>'Total Scorecards'!D40:F40</xm:f>
              <xm:sqref>G40</xm:sqref>
            </x14:sparkline>
            <x14:sparkline>
              <xm:f>'Total Scorecards'!D36:F36</xm:f>
              <xm:sqref>G36</xm:sqref>
            </x14:sparkline>
            <x14:sparkline>
              <xm:f>'Total Scorecards'!D32:F32</xm:f>
              <xm:sqref>G32</xm:sqref>
            </x14:sparkline>
            <x14:sparkline>
              <xm:f>'Total Scorecards'!D21:F21</xm:f>
              <xm:sqref>G21</xm:sqref>
            </x14:sparkline>
            <x14:sparkline>
              <xm:f>'Total Scorecards'!D22:F22</xm:f>
              <xm:sqref>G22</xm:sqref>
            </x14:sparkline>
          </x14:sparklines>
        </x14:sparklineGroup>
        <x14:sparklineGroup manualMax="0" manualMin="0" displayEmptyCellsAs="gap" last="1" xr2:uid="{00000000-0003-0000-0200-00003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Scorecards'!D197:F197</xm:f>
              <xm:sqref>G197</xm:sqref>
            </x14:sparkline>
          </x14:sparklines>
        </x14:sparklineGroup>
        <x14:sparklineGroup manualMax="0" manualMin="0" displayEmptyCellsAs="gap" last="1" xr2:uid="{00000000-0003-0000-0200-00003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Scorecards'!D157:F157</xm:f>
              <xm:sqref>G157</xm:sqref>
            </x14:sparkline>
          </x14:sparklines>
        </x14:sparklineGroup>
        <x14:sparklineGroup manualMax="0" manualMin="0" displayEmptyCellsAs="gap" last="1" xr2:uid="{00000000-0003-0000-0200-00003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Scorecards'!D117:F117</xm:f>
              <xm:sqref>G117</xm:sqref>
            </x14:sparkline>
          </x14:sparklines>
        </x14:sparklineGroup>
        <x14:sparklineGroup manualMax="0" manualMin="0" displayEmptyCellsAs="gap" last="1" xr2:uid="{00000000-0003-0000-0200-00003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Scorecards'!D77:F77</xm:f>
              <xm:sqref>G77</xm:sqref>
            </x14:sparkline>
          </x14:sparklines>
        </x14:sparklineGroup>
        <x14:sparklineGroup manualMax="0" manualMin="0" displayEmptyCellsAs="gap" last="1" xr2:uid="{00000000-0003-0000-0200-00003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Scorecards'!D37:F37</xm:f>
              <xm:sqref>G37</xm:sqref>
            </x14:sparkline>
          </x14:sparklines>
        </x14:sparklineGroup>
        <x14:sparklineGroup manualMax="0" manualMin="0" displayEmptyCellsAs="gap" last="1" xr2:uid="{00000000-0003-0000-0200-00003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Scorecards'!D193:F193</xm:f>
              <xm:sqref>G193</xm:sqref>
            </x14:sparkline>
            <x14:sparkline>
              <xm:f>'Total Scorecards'!D194:F194</xm:f>
              <xm:sqref>G194</xm:sqref>
            </x14:sparkline>
          </x14:sparklines>
        </x14:sparklineGroup>
        <x14:sparklineGroup manualMax="0" manualMin="0" displayEmptyCellsAs="gap" last="1" xr2:uid="{00000000-0003-0000-0200-00003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Scorecards'!D196:F196</xm:f>
              <xm:sqref>G196</xm:sqref>
            </x14:sparkline>
          </x14:sparklines>
        </x14:sparklineGroup>
        <x14:sparklineGroup manualMax="0" manualMin="0" displayEmptyCellsAs="gap" last="1" xr2:uid="{00000000-0003-0000-0200-00003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Scorecards'!D195:F195</xm:f>
              <xm:sqref>G195</xm:sqref>
            </x14:sparkline>
          </x14:sparklines>
        </x14:sparklineGroup>
        <x14:sparklineGroup manualMax="0" manualMin="0" displayEmptyCellsAs="gap" last="1" xr2:uid="{00000000-0003-0000-0200-00002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Scorecards'!D198:F198</xm:f>
              <xm:sqref>G198</xm:sqref>
            </x14:sparkline>
          </x14:sparklines>
        </x14:sparklineGroup>
        <x14:sparklineGroup manualMax="0" manualMin="0" displayEmptyCellsAs="gap" last="1" xr2:uid="{00000000-0003-0000-0200-00002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Scorecards'!D155:F155</xm:f>
              <xm:sqref>G155</xm:sqref>
            </x14:sparkline>
          </x14:sparklines>
        </x14:sparklineGroup>
        <x14:sparklineGroup manualMax="0" manualMin="0" displayEmptyCellsAs="gap" last="1" xr2:uid="{00000000-0003-0000-0200-00002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Scorecards'!D156:F156</xm:f>
              <xm:sqref>G156</xm:sqref>
            </x14:sparkline>
          </x14:sparklines>
        </x14:sparklineGroup>
        <x14:sparklineGroup manualMax="0" manualMin="0" displayEmptyCellsAs="gap" last="1" xr2:uid="{00000000-0003-0000-0200-00002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Scorecards'!D153:F153</xm:f>
              <xm:sqref>G153</xm:sqref>
            </x14:sparkline>
            <x14:sparkline>
              <xm:f>'Total Scorecards'!D154:F154</xm:f>
              <xm:sqref>G154</xm:sqref>
            </x14:sparkline>
          </x14:sparklines>
        </x14:sparklineGroup>
        <x14:sparklineGroup manualMax="0" manualMin="0" displayEmptyCellsAs="gap" last="1" xr2:uid="{00000000-0003-0000-0200-00002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Scorecards'!D158:F158</xm:f>
              <xm:sqref>G158</xm:sqref>
            </x14:sparkline>
          </x14:sparklines>
        </x14:sparklineGroup>
        <x14:sparklineGroup manualMax="0" manualMin="0" displayEmptyCellsAs="gap" last="1" xr2:uid="{00000000-0003-0000-0200-00002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Scorecards'!D113:F113</xm:f>
              <xm:sqref>G113</xm:sqref>
            </x14:sparkline>
            <x14:sparkline>
              <xm:f>'Total Scorecards'!D114:F114</xm:f>
              <xm:sqref>G114</xm:sqref>
            </x14:sparkline>
          </x14:sparklines>
        </x14:sparklineGroup>
        <x14:sparklineGroup manualMax="0" manualMin="0" displayEmptyCellsAs="gap" last="1" xr2:uid="{00000000-0003-0000-0200-00002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Scorecards'!D116:F116</xm:f>
              <xm:sqref>G116</xm:sqref>
            </x14:sparkline>
          </x14:sparklines>
        </x14:sparklineGroup>
        <x14:sparklineGroup manualMax="0" manualMin="0" displayEmptyCellsAs="gap" last="1" xr2:uid="{00000000-0003-0000-0200-00002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Scorecards'!D115:F115</xm:f>
              <xm:sqref>G115</xm:sqref>
            </x14:sparkline>
          </x14:sparklines>
        </x14:sparklineGroup>
        <x14:sparklineGroup manualMax="0" manualMin="0" displayEmptyCellsAs="gap" last="1" xr2:uid="{00000000-0003-0000-0200-00002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Scorecards'!D118:F118</xm:f>
              <xm:sqref>G118</xm:sqref>
            </x14:sparkline>
          </x14:sparklines>
        </x14:sparklineGroup>
        <x14:sparklineGroup manualMax="0" manualMin="0" displayEmptyCellsAs="gap" last="1" xr2:uid="{00000000-0003-0000-0200-00002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Scorecards'!D75:F75</xm:f>
              <xm:sqref>G75</xm:sqref>
            </x14:sparkline>
          </x14:sparklines>
        </x14:sparklineGroup>
        <x14:sparklineGroup manualMax="0" manualMin="0" displayEmptyCellsAs="gap" last="1" xr2:uid="{00000000-0003-0000-0200-00002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Scorecards'!D76:F76</xm:f>
              <xm:sqref>G76</xm:sqref>
            </x14:sparkline>
          </x14:sparklines>
        </x14:sparklineGroup>
        <x14:sparklineGroup manualMax="0" manualMin="0" displayEmptyCellsAs="gap" last="1" xr2:uid="{00000000-0003-0000-0200-00002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Scorecards'!D78:F78</xm:f>
              <xm:sqref>G78</xm:sqref>
            </x14:sparkline>
          </x14:sparklines>
        </x14:sparklineGroup>
        <x14:sparklineGroup manualMax="0" manualMin="0" displayEmptyCellsAs="gap" last="1" xr2:uid="{00000000-0003-0000-0200-00002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Scorecards'!D73:F73</xm:f>
              <xm:sqref>G73</xm:sqref>
            </x14:sparkline>
            <x14:sparkline>
              <xm:f>'Total Scorecards'!D74:F74</xm:f>
              <xm:sqref>G74</xm:sqref>
            </x14:sparkline>
          </x14:sparklines>
        </x14:sparklineGroup>
        <x14:sparklineGroup manualMax="0" manualMin="0" displayEmptyCellsAs="gap" last="1" xr2:uid="{00000000-0003-0000-0200-00002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Scorecards'!D31:F31</xm:f>
              <xm:sqref>G31</xm:sqref>
            </x14:sparkline>
          </x14:sparklines>
        </x14:sparklineGroup>
        <x14:sparklineGroup manualMax="0" manualMin="0" displayEmptyCellsAs="gap" last="1" xr2:uid="{00000000-0003-0000-0200-00002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Scorecards'!D35:F35</xm:f>
              <xm:sqref>G35</xm:sqref>
            </x14:sparkline>
          </x14:sparklines>
        </x14:sparklineGroup>
        <x14:sparklineGroup manualMax="0" manualMin="0" displayEmptyCellsAs="gap" last="1" xr2:uid="{00000000-0003-0000-0200-00002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Scorecards'!D50:F50</xm:f>
              <xm:sqref>G50</xm:sqref>
            </x14:sparkline>
          </x14:sparklines>
        </x14:sparklineGroup>
        <x14:sparklineGroup manualMax="0" manualMin="0" displayEmptyCellsAs="gap" last="1" negative="1" xr2:uid="{00000000-0003-0000-0200-00001F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'Total Scorecards'!D49:F49</xm:f>
              <xm:sqref>G49</xm:sqref>
            </x14:sparkline>
          </x14:sparklines>
        </x14:sparklineGroup>
        <x14:sparklineGroup manualMax="0" manualMin="0" displayEmptyCellsAs="gap" last="1" xr2:uid="{00000000-0003-0000-0200-00001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Scorecards'!D63:F63</xm:f>
              <xm:sqref>G63</xm:sqref>
            </x14:sparkline>
          </x14:sparklines>
        </x14:sparklineGroup>
        <x14:sparklineGroup manualMax="0" manualMin="0" displayEmptyCellsAs="gap" last="1" xr2:uid="{00000000-0003-0000-0200-00001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Scorecards'!D71:F71</xm:f>
              <xm:sqref>G71</xm:sqref>
            </x14:sparkline>
          </x14:sparklines>
        </x14:sparklineGroup>
        <x14:sparklineGroup manualMax="0" manualMin="0" displayEmptyCellsAs="gap" last="1" xr2:uid="{00000000-0003-0000-0200-00001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Scorecards'!D51:F51</xm:f>
              <xm:sqref>G51</xm:sqref>
            </x14:sparkline>
            <x14:sparkline>
              <xm:f>'Total Scorecards'!D52:F52</xm:f>
              <xm:sqref>G52</xm:sqref>
            </x14:sparkline>
            <x14:sparkline>
              <xm:f>'Total Scorecards'!D53:F53</xm:f>
              <xm:sqref>G53</xm:sqref>
            </x14:sparkline>
            <x14:sparkline>
              <xm:f>'Total Scorecards'!D55:F55</xm:f>
              <xm:sqref>G55</xm:sqref>
            </x14:sparkline>
            <x14:sparkline>
              <xm:f>'Total Scorecards'!D56:F56</xm:f>
              <xm:sqref>G56</xm:sqref>
            </x14:sparkline>
            <x14:sparkline>
              <xm:f>'Total Scorecards'!D57:F57</xm:f>
              <xm:sqref>G57</xm:sqref>
            </x14:sparkline>
            <x14:sparkline>
              <xm:f>'Total Scorecards'!D58:F58</xm:f>
              <xm:sqref>G58</xm:sqref>
            </x14:sparkline>
            <x14:sparkline>
              <xm:f>'Total Scorecards'!D59:F59</xm:f>
              <xm:sqref>G59</xm:sqref>
            </x14:sparkline>
            <x14:sparkline>
              <xm:f>'Total Scorecards'!D60:F60</xm:f>
              <xm:sqref>G60</xm:sqref>
            </x14:sparkline>
            <x14:sparkline>
              <xm:f>'Total Scorecards'!D64:F64</xm:f>
              <xm:sqref>G64</xm:sqref>
            </x14:sparkline>
            <x14:sparkline>
              <xm:f>'Total Scorecards'!D65:F65</xm:f>
              <xm:sqref>G65</xm:sqref>
            </x14:sparkline>
            <x14:sparkline>
              <xm:f>'Total Scorecards'!D68:F68</xm:f>
              <xm:sqref>G68</xm:sqref>
            </x14:sparkline>
            <x14:sparkline>
              <xm:f>'Total Scorecards'!D69:F69</xm:f>
              <xm:sqref>G69</xm:sqref>
            </x14:sparkline>
            <x14:sparkline>
              <xm:f>'Total Scorecards'!D70:F70</xm:f>
              <xm:sqref>G70</xm:sqref>
            </x14:sparkline>
            <x14:sparkline>
              <xm:f>'Total Scorecards'!D79:F79</xm:f>
              <xm:sqref>G79</xm:sqref>
            </x14:sparkline>
            <x14:sparkline>
              <xm:f>'Total Scorecards'!D80:F80</xm:f>
              <xm:sqref>G80</xm:sqref>
            </x14:sparkline>
            <x14:sparkline>
              <xm:f>'Total Scorecards'!D72:F72</xm:f>
              <xm:sqref>G72</xm:sqref>
            </x14:sparkline>
            <x14:sparkline>
              <xm:f>'Total Scorecards'!D61:F61</xm:f>
              <xm:sqref>G61</xm:sqref>
            </x14:sparkline>
            <x14:sparkline>
              <xm:f>'Total Scorecards'!D62:F62</xm:f>
              <xm:sqref>G62</xm:sqref>
            </x14:sparkline>
          </x14:sparklines>
        </x14:sparklineGroup>
        <x14:sparklineGroup manualMax="0" manualMin="0" displayEmptyCellsAs="gap" last="1" xr2:uid="{00000000-0003-0000-0200-00001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Scorecards'!D91:F91</xm:f>
              <xm:sqref>G91</xm:sqref>
            </x14:sparkline>
            <x14:sparkline>
              <xm:f>'Total Scorecards'!D92:F92</xm:f>
              <xm:sqref>G92</xm:sqref>
            </x14:sparkline>
            <x14:sparkline>
              <xm:f>'Total Scorecards'!D93:F93</xm:f>
              <xm:sqref>G93</xm:sqref>
            </x14:sparkline>
            <x14:sparkline>
              <xm:f>'Total Scorecards'!D95:F95</xm:f>
              <xm:sqref>G95</xm:sqref>
            </x14:sparkline>
            <x14:sparkline>
              <xm:f>'Total Scorecards'!D96:F96</xm:f>
              <xm:sqref>G96</xm:sqref>
            </x14:sparkline>
            <x14:sparkline>
              <xm:f>'Total Scorecards'!D97:F97</xm:f>
              <xm:sqref>G97</xm:sqref>
            </x14:sparkline>
            <x14:sparkline>
              <xm:f>'Total Scorecards'!D98:F98</xm:f>
              <xm:sqref>G98</xm:sqref>
            </x14:sparkline>
            <x14:sparkline>
              <xm:f>'Total Scorecards'!D99:F99</xm:f>
              <xm:sqref>G99</xm:sqref>
            </x14:sparkline>
            <x14:sparkline>
              <xm:f>'Total Scorecards'!D100:F100</xm:f>
              <xm:sqref>G100</xm:sqref>
            </x14:sparkline>
            <x14:sparkline>
              <xm:f>'Total Scorecards'!D104:F104</xm:f>
              <xm:sqref>G104</xm:sqref>
            </x14:sparkline>
            <x14:sparkline>
              <xm:f>'Total Scorecards'!D105:F105</xm:f>
              <xm:sqref>G105</xm:sqref>
            </x14:sparkline>
            <x14:sparkline>
              <xm:f>'Total Scorecards'!D108:F108</xm:f>
              <xm:sqref>G108</xm:sqref>
            </x14:sparkline>
            <x14:sparkline>
              <xm:f>'Total Scorecards'!D109:F109</xm:f>
              <xm:sqref>G109</xm:sqref>
            </x14:sparkline>
            <x14:sparkline>
              <xm:f>'Total Scorecards'!D110:F110</xm:f>
              <xm:sqref>G110</xm:sqref>
            </x14:sparkline>
            <x14:sparkline>
              <xm:f>'Total Scorecards'!D119:F119</xm:f>
              <xm:sqref>G119</xm:sqref>
            </x14:sparkline>
            <x14:sparkline>
              <xm:f>'Total Scorecards'!D120:F120</xm:f>
              <xm:sqref>G120</xm:sqref>
            </x14:sparkline>
            <x14:sparkline>
              <xm:f>'Total Scorecards'!D112:F112</xm:f>
              <xm:sqref>G112</xm:sqref>
            </x14:sparkline>
            <x14:sparkline>
              <xm:f>'Total Scorecards'!D101:F101</xm:f>
              <xm:sqref>G101</xm:sqref>
            </x14:sparkline>
            <x14:sparkline>
              <xm:f>'Total Scorecards'!D102:F102</xm:f>
              <xm:sqref>G102</xm:sqref>
            </x14:sparkline>
          </x14:sparklines>
        </x14:sparklineGroup>
        <x14:sparklineGroup manualMax="0" manualMin="0" displayEmptyCellsAs="gap" last="1" xr2:uid="{00000000-0003-0000-0200-00001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Scorecards'!D111:F111</xm:f>
              <xm:sqref>G111</xm:sqref>
            </x14:sparkline>
          </x14:sparklines>
        </x14:sparklineGroup>
        <x14:sparklineGroup manualMax="0" manualMin="0" displayEmptyCellsAs="gap" last="1" xr2:uid="{00000000-0003-0000-0200-00001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Scorecards'!D103:F103</xm:f>
              <xm:sqref>G103</xm:sqref>
            </x14:sparkline>
          </x14:sparklines>
        </x14:sparklineGroup>
        <x14:sparklineGroup manualMax="0" manualMin="0" displayEmptyCellsAs="gap" last="1" negative="1" xr2:uid="{00000000-0003-0000-0200-000018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'Total Scorecards'!D89:F89</xm:f>
              <xm:sqref>G89</xm:sqref>
            </x14:sparkline>
          </x14:sparklines>
        </x14:sparklineGroup>
        <x14:sparklineGroup manualMax="0" manualMin="0" displayEmptyCellsAs="gap" last="1" xr2:uid="{00000000-0003-0000-0200-00001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Scorecards'!D90:F90</xm:f>
              <xm:sqref>G90</xm:sqref>
            </x14:sparkline>
          </x14:sparklines>
        </x14:sparklineGroup>
        <x14:sparklineGroup manualMax="0" manualMin="0" displayEmptyCellsAs="gap" last="1" xr2:uid="{00000000-0003-0000-0200-00001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Scorecards'!D130:F130</xm:f>
              <xm:sqref>G130</xm:sqref>
            </x14:sparkline>
          </x14:sparklines>
        </x14:sparklineGroup>
        <x14:sparklineGroup manualMax="0" manualMin="0" displayEmptyCellsAs="gap" last="1" negative="1" xr2:uid="{00000000-0003-0000-0200-000015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'Total Scorecards'!D129:F129</xm:f>
              <xm:sqref>G129</xm:sqref>
            </x14:sparkline>
          </x14:sparklines>
        </x14:sparklineGroup>
        <x14:sparklineGroup manualMax="0" manualMin="0" displayEmptyCellsAs="gap" last="1" xr2:uid="{00000000-0003-0000-0200-00001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Scorecards'!D143:F143</xm:f>
              <xm:sqref>G143</xm:sqref>
            </x14:sparkline>
          </x14:sparklines>
        </x14:sparklineGroup>
        <x14:sparklineGroup manualMax="0" manualMin="0" displayEmptyCellsAs="gap" last="1" xr2:uid="{00000000-0003-0000-0200-00001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Scorecards'!D151:F151</xm:f>
              <xm:sqref>G151</xm:sqref>
            </x14:sparkline>
          </x14:sparklines>
        </x14:sparklineGroup>
        <x14:sparklineGroup manualMax="0" manualMin="0" displayEmptyCellsAs="gap" last="1" xr2:uid="{00000000-0003-0000-0200-00001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Scorecards'!D131:F131</xm:f>
              <xm:sqref>G131</xm:sqref>
            </x14:sparkline>
            <x14:sparkline>
              <xm:f>'Total Scorecards'!D132:F132</xm:f>
              <xm:sqref>G132</xm:sqref>
            </x14:sparkline>
            <x14:sparkline>
              <xm:f>'Total Scorecards'!D133:F133</xm:f>
              <xm:sqref>G133</xm:sqref>
            </x14:sparkline>
            <x14:sparkline>
              <xm:f>'Total Scorecards'!D135:F135</xm:f>
              <xm:sqref>G135</xm:sqref>
            </x14:sparkline>
            <x14:sparkline>
              <xm:f>'Total Scorecards'!D136:F136</xm:f>
              <xm:sqref>G136</xm:sqref>
            </x14:sparkline>
            <x14:sparkline>
              <xm:f>'Total Scorecards'!D137:F137</xm:f>
              <xm:sqref>G137</xm:sqref>
            </x14:sparkline>
            <x14:sparkline>
              <xm:f>'Total Scorecards'!D138:F138</xm:f>
              <xm:sqref>G138</xm:sqref>
            </x14:sparkline>
            <x14:sparkline>
              <xm:f>'Total Scorecards'!E139:F139</xm:f>
              <xm:sqref>G139</xm:sqref>
            </x14:sparkline>
            <x14:sparkline>
              <xm:f>'Total Scorecards'!D140:F140</xm:f>
              <xm:sqref>G140</xm:sqref>
            </x14:sparkline>
            <x14:sparkline>
              <xm:f>'Total Scorecards'!D144:F144</xm:f>
              <xm:sqref>G144</xm:sqref>
            </x14:sparkline>
            <x14:sparkline>
              <xm:f>'Total Scorecards'!D145:F145</xm:f>
              <xm:sqref>G145</xm:sqref>
            </x14:sparkline>
            <x14:sparkline>
              <xm:f>'Total Scorecards'!D148:F148</xm:f>
              <xm:sqref>G148</xm:sqref>
            </x14:sparkline>
            <x14:sparkline>
              <xm:f>'Total Scorecards'!D149:F149</xm:f>
              <xm:sqref>G149</xm:sqref>
            </x14:sparkline>
            <x14:sparkline>
              <xm:f>'Total Scorecards'!D150:F150</xm:f>
              <xm:sqref>G150</xm:sqref>
            </x14:sparkline>
            <x14:sparkline>
              <xm:f>'Total Scorecards'!D159:F159</xm:f>
              <xm:sqref>G159</xm:sqref>
            </x14:sparkline>
            <x14:sparkline>
              <xm:f>'Total Scorecards'!D160:F160</xm:f>
              <xm:sqref>G160</xm:sqref>
            </x14:sparkline>
            <x14:sparkline>
              <xm:f>'Total Scorecards'!D152:F152</xm:f>
              <xm:sqref>G152</xm:sqref>
            </x14:sparkline>
            <x14:sparkline>
              <xm:f>'Total Scorecards'!D141:F141</xm:f>
              <xm:sqref>G141</xm:sqref>
            </x14:sparkline>
            <x14:sparkline>
              <xm:f>'Total Scorecards'!D142:F142</xm:f>
              <xm:sqref>G142</xm:sqref>
            </x14:sparkline>
          </x14:sparklines>
        </x14:sparklineGroup>
        <x14:sparklineGroup manualMax="0" manualMin="0" displayEmptyCellsAs="gap" last="1" xr2:uid="{00000000-0003-0000-0200-00001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Scorecards'!D66:F66</xm:f>
              <xm:sqref>G66</xm:sqref>
            </x14:sparkline>
            <x14:sparkline>
              <xm:f>'Total Scorecards'!D67:F67</xm:f>
              <xm:sqref>G67</xm:sqref>
            </x14:sparkline>
          </x14:sparklines>
        </x14:sparklineGroup>
        <x14:sparklineGroup manualMax="0" manualMin="0" displayEmptyCellsAs="gap" last="1" xr2:uid="{00000000-0003-0000-0200-00001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Scorecards'!D106:F106</xm:f>
              <xm:sqref>G106</xm:sqref>
            </x14:sparkline>
            <x14:sparkline>
              <xm:f>'Total Scorecards'!D107:F107</xm:f>
              <xm:sqref>G107</xm:sqref>
            </x14:sparkline>
          </x14:sparklines>
        </x14:sparklineGroup>
        <x14:sparklineGroup manualMax="0" manualMin="0" displayEmptyCellsAs="gap" last="1" xr2:uid="{00000000-0003-0000-0200-00000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Scorecards'!D146:F146</xm:f>
              <xm:sqref>G146</xm:sqref>
            </x14:sparkline>
            <x14:sparkline>
              <xm:f>'Total Scorecards'!D147:F147</xm:f>
              <xm:sqref>G147</xm:sqref>
            </x14:sparkline>
          </x14:sparklines>
        </x14:sparklineGroup>
        <x14:sparklineGroup manualMax="0" manualMin="0" displayEmptyCellsAs="gap" last="1" xr2:uid="{00000000-0003-0000-0200-00000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Scorecards'!D10:F10</xm:f>
              <xm:sqref>G10</xm:sqref>
            </x14:sparkline>
          </x14:sparklines>
        </x14:sparklineGroup>
        <x14:sparklineGroup manualMax="0" manualMin="0" displayEmptyCellsAs="gap" last="1" negative="1" xr2:uid="{00000000-0003-0000-0200-00000D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'Total Scorecards'!D9:F9</xm:f>
              <xm:sqref>G9</xm:sqref>
            </x14:sparkline>
          </x14:sparklines>
        </x14:sparklineGroup>
        <x14:sparklineGroup manualMax="0" manualMin="0" displayEmptyCellsAs="gap" last="1" xr2:uid="{00000000-0003-0000-0200-00000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Scorecards'!D186:F186</xm:f>
              <xm:sqref>G186</xm:sqref>
            </x14:sparkline>
            <x14:sparkline>
              <xm:f>'Total Scorecards'!D187:F187</xm:f>
              <xm:sqref>G187</xm:sqref>
            </x14:sparkline>
          </x14:sparklines>
        </x14:sparklineGroup>
        <x14:sparklineGroup manualMax="0" manualMin="0" displayEmptyCellsAs="gap" last="1" xr2:uid="{00000000-0003-0000-0200-00000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Scorecards'!D171:F171</xm:f>
              <xm:sqref>G171</xm:sqref>
            </x14:sparkline>
            <x14:sparkline>
              <xm:f>'Total Scorecards'!D172:F172</xm:f>
              <xm:sqref>G172</xm:sqref>
            </x14:sparkline>
            <x14:sparkline>
              <xm:f>'Total Scorecards'!D173:F173</xm:f>
              <xm:sqref>G173</xm:sqref>
            </x14:sparkline>
            <x14:sparkline>
              <xm:f>'Total Scorecards'!D175:F175</xm:f>
              <xm:sqref>G175</xm:sqref>
            </x14:sparkline>
            <x14:sparkline>
              <xm:f>'Total Scorecards'!D176:F176</xm:f>
              <xm:sqref>G176</xm:sqref>
            </x14:sparkline>
            <x14:sparkline>
              <xm:f>'Total Scorecards'!D177:F177</xm:f>
              <xm:sqref>G177</xm:sqref>
            </x14:sparkline>
            <x14:sparkline>
              <xm:f>'Total Scorecards'!D178:F178</xm:f>
              <xm:sqref>G178</xm:sqref>
            </x14:sparkline>
            <x14:sparkline>
              <xm:f>'Total Scorecards'!E179:F179</xm:f>
              <xm:sqref>G179</xm:sqref>
            </x14:sparkline>
            <x14:sparkline>
              <xm:f>'Total Scorecards'!D180:F180</xm:f>
              <xm:sqref>G180</xm:sqref>
            </x14:sparkline>
            <x14:sparkline>
              <xm:f>'Total Scorecards'!D184:F184</xm:f>
              <xm:sqref>G184</xm:sqref>
            </x14:sparkline>
            <x14:sparkline>
              <xm:f>'Total Scorecards'!D185:F185</xm:f>
              <xm:sqref>G185</xm:sqref>
            </x14:sparkline>
            <x14:sparkline>
              <xm:f>'Total Scorecards'!D188:F188</xm:f>
              <xm:sqref>G188</xm:sqref>
            </x14:sparkline>
            <x14:sparkline>
              <xm:f>'Total Scorecards'!D189:F189</xm:f>
              <xm:sqref>G189</xm:sqref>
            </x14:sparkline>
            <x14:sparkline>
              <xm:f>'Total Scorecards'!D190:F190</xm:f>
              <xm:sqref>G190</xm:sqref>
            </x14:sparkline>
            <x14:sparkline>
              <xm:f>'Total Scorecards'!D199:F199</xm:f>
              <xm:sqref>G199</xm:sqref>
            </x14:sparkline>
            <x14:sparkline>
              <xm:f>'Total Scorecards'!D200:F200</xm:f>
              <xm:sqref>G200</xm:sqref>
            </x14:sparkline>
            <x14:sparkline>
              <xm:f>'Total Scorecards'!D192:F192</xm:f>
              <xm:sqref>G192</xm:sqref>
            </x14:sparkline>
            <x14:sparkline>
              <xm:f>'Total Scorecards'!D181:F181</xm:f>
              <xm:sqref>G181</xm:sqref>
            </x14:sparkline>
            <x14:sparkline>
              <xm:f>'Total Scorecards'!D182:F182</xm:f>
              <xm:sqref>G182</xm:sqref>
            </x14:sparkline>
          </x14:sparklines>
        </x14:sparklineGroup>
        <x14:sparklineGroup manualMax="0" manualMin="0" displayEmptyCellsAs="gap" last="1" xr2:uid="{00000000-0003-0000-0200-00000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Scorecards'!D191:F191</xm:f>
              <xm:sqref>G191</xm:sqref>
            </x14:sparkline>
          </x14:sparklines>
        </x14:sparklineGroup>
        <x14:sparklineGroup manualMax="0" manualMin="0" displayEmptyCellsAs="gap" last="1" xr2:uid="{00000000-0003-0000-0200-00000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Scorecards'!D174:F174</xm:f>
              <xm:sqref>G174</xm:sqref>
            </x14:sparkline>
          </x14:sparklines>
        </x14:sparklineGroup>
        <x14:sparklineGroup manualMax="0" manualMin="0" displayEmptyCellsAs="gap" last="1" xr2:uid="{00000000-0003-0000-0200-00000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Scorecards'!D23:F23</xm:f>
              <xm:sqref>G23</xm:sqref>
            </x14:sparkline>
          </x14:sparklines>
        </x14:sparklineGroup>
        <x14:sparklineGroup manualMax="0" manualMin="0" displayEmptyCellsAs="gap" last="1" xr2:uid="{00000000-0003-0000-0200-00000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Scorecards'!D183:F183</xm:f>
              <xm:sqref>G183</xm:sqref>
            </x14:sparkline>
          </x14:sparklines>
        </x14:sparklineGroup>
        <x14:sparklineGroup manualMax="0" manualMin="0" displayEmptyCellsAs="gap" last="1" negative="1" xr2:uid="{00000000-0003-0000-0200-000006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'Total Scorecards'!D169:F169</xm:f>
              <xm:sqref>G169</xm:sqref>
            </x14:sparkline>
          </x14:sparklines>
        </x14:sparklineGroup>
        <x14:sparklineGroup manualMax="0" manualMin="0" displayEmptyCellsAs="gap" last="1" xr2:uid="{00000000-0003-0000-0200-00000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Scorecards'!D170:F170</xm:f>
              <xm:sqref>G170</xm:sqref>
            </x14:sparkline>
          </x14:sparklines>
        </x14:sparklineGroup>
        <x14:sparklineGroup manualMax="0" manualMin="0" displayEmptyCellsAs="gap" last="1" xr2:uid="{00000000-0003-0000-0200-00000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Scorecards'!D54:F54</xm:f>
              <xm:sqref>G54</xm:sqref>
            </x14:sparkline>
          </x14:sparklines>
        </x14:sparklineGroup>
        <x14:sparklineGroup manualMax="0" manualMin="0" displayEmptyCellsAs="gap" last="1" xr2:uid="{00000000-0003-0000-0200-00000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Scorecards'!D94:F94</xm:f>
              <xm:sqref>G94</xm:sqref>
            </x14:sparkline>
          </x14:sparklines>
        </x14:sparklineGroup>
        <x14:sparklineGroup manualMax="0" manualMin="0" displayEmptyCellsAs="gap" last="1" xr2:uid="{00000000-0003-0000-0200-00000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Scorecards'!D134:F134</xm:f>
              <xm:sqref>G134</xm:sqref>
            </x14:sparkline>
          </x14:sparklines>
        </x14:sparklineGroup>
        <x14:sparklineGroup manualMax="0" manualMin="0" displayEmptyCellsAs="gap" last="1" xr2:uid="{00000000-0003-0000-0200-00000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Scorecards'!D33:F33</xm:f>
              <xm:sqref>G33</xm:sqref>
            </x14:sparkline>
            <x14:sparkline>
              <xm:f>'Total Scorecards'!D34:F34</xm:f>
              <xm:sqref>G34</xm:sqref>
            </x14:sparkline>
          </x14:sparklines>
        </x14:sparklineGroup>
        <x14:sparklineGroup manualMax="0" manualMin="0" displayEmptyCellsAs="gap" last="1" xr2:uid="{00000000-0003-0000-02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Scorecards'!D38:F38</xm:f>
              <xm:sqref>G38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Q205"/>
  <sheetViews>
    <sheetView showGridLines="0" zoomScale="85" zoomScaleNormal="85" workbookViewId="0">
      <selection activeCell="F142" sqref="F142"/>
    </sheetView>
  </sheetViews>
  <sheetFormatPr defaultRowHeight="15" x14ac:dyDescent="0.25"/>
  <cols>
    <col min="1" max="1" width="14.5703125" style="2" customWidth="1"/>
    <col min="2" max="2" width="4.140625" style="66" customWidth="1"/>
    <col min="3" max="3" width="24.28515625" style="2" customWidth="1"/>
    <col min="4" max="6" width="11.28515625" style="2" customWidth="1"/>
    <col min="7" max="7" width="6.140625" style="2" customWidth="1"/>
    <col min="8" max="9" width="8" style="7" customWidth="1"/>
    <col min="10" max="10" width="8.140625" style="2" customWidth="1"/>
    <col min="11" max="11" width="68.140625" style="2" customWidth="1"/>
    <col min="12" max="12" width="8.140625" style="57" customWidth="1"/>
    <col min="13" max="13" width="19.7109375" style="2" customWidth="1"/>
    <col min="14" max="14" width="10.42578125" style="57" customWidth="1"/>
    <col min="15" max="15" width="17.85546875" style="2" customWidth="1"/>
    <col min="16" max="16" width="20.7109375" style="2" customWidth="1"/>
    <col min="17" max="17" width="15.28515625" style="2" customWidth="1"/>
    <col min="18" max="20" width="8.42578125" style="2" customWidth="1"/>
    <col min="21" max="16384" width="9.140625" style="2"/>
  </cols>
  <sheetData>
    <row r="1" spans="1:17" ht="22.5" customHeight="1" x14ac:dyDescent="0.35">
      <c r="A1" s="8" t="str">
        <f>Source1</f>
        <v>California</v>
      </c>
      <c r="K1" s="50"/>
    </row>
    <row r="2" spans="1:17" ht="22.5" customHeight="1" x14ac:dyDescent="0.35">
      <c r="A2" s="8" t="str">
        <f>MIN(Months)&amp;" Months"</f>
        <v>2 Months</v>
      </c>
      <c r="K2" s="41" t="str">
        <f>IF(ISBLANK('Total Scorecards'!K2),"-",'Total Scorecards'!K2)</f>
        <v>Notes</v>
      </c>
      <c r="M2" s="12" t="str">
        <f>A1&amp;" Exposures"</f>
        <v>California Exposures</v>
      </c>
      <c r="O2" s="57"/>
      <c r="Q2" s="57"/>
    </row>
    <row r="3" spans="1:17" ht="18" customHeight="1" thickBot="1" x14ac:dyDescent="0.3">
      <c r="A3" s="12"/>
      <c r="K3" s="41" t="str">
        <f>IF(ISBLANK('Total Scorecards'!K3),"-",'Total Scorecards'!K3)</f>
        <v>$0 incurred claims excluded</v>
      </c>
      <c r="M3" s="12"/>
      <c r="O3" s="57"/>
      <c r="Q3" s="57"/>
    </row>
    <row r="4" spans="1:17" x14ac:dyDescent="0.25">
      <c r="B4" s="67" t="s">
        <v>71</v>
      </c>
      <c r="C4" s="15" t="str">
        <f>Source1</f>
        <v>California</v>
      </c>
      <c r="D4" s="161"/>
      <c r="E4" s="162"/>
      <c r="F4" s="162"/>
      <c r="G4" s="15"/>
      <c r="H4" s="16"/>
      <c r="I4" s="17"/>
      <c r="K4" s="41" t="str">
        <f>IF(ISBLANK('Total Scorecards'!K4),"-",'Total Scorecards'!K4)</f>
        <v>financials limited to retention</v>
      </c>
      <c r="M4" s="56" t="s">
        <v>44</v>
      </c>
      <c r="N4" s="58" t="s">
        <v>100</v>
      </c>
      <c r="O4" s="58" t="s">
        <v>45</v>
      </c>
      <c r="P4" s="55" t="s">
        <v>46</v>
      </c>
      <c r="Q4" s="58" t="s">
        <v>47</v>
      </c>
    </row>
    <row r="5" spans="1:17" x14ac:dyDescent="0.25">
      <c r="C5" s="163" t="str">
        <f>"PY"&amp;RIGHT(YEAR($F$6),2)&amp;" at "&amp;execute!D32&amp;" Months"</f>
        <v>PY21 at 2 Months</v>
      </c>
      <c r="D5" s="164" t="s">
        <v>73</v>
      </c>
      <c r="E5" s="165"/>
      <c r="F5" s="165"/>
      <c r="G5" s="163"/>
      <c r="H5" s="166"/>
      <c r="I5" s="167"/>
      <c r="K5" s="41" t="str">
        <f>IF(ISBLANK('Total Scorecards'!K5),"-",'Total Scorecards'!K5)</f>
        <v>indemnity status defined by indemnity incurred &gt;$0</v>
      </c>
      <c r="M5" s="14">
        <f t="array" ref="M5">PY1_</f>
        <v>44197</v>
      </c>
      <c r="N5" s="57">
        <v>1000000</v>
      </c>
      <c r="O5" s="57">
        <v>13800000</v>
      </c>
      <c r="P5" s="2">
        <v>755</v>
      </c>
      <c r="Q5" s="57">
        <v>401627000</v>
      </c>
    </row>
    <row r="6" spans="1:17" x14ac:dyDescent="0.25">
      <c r="C6" s="163"/>
      <c r="D6" s="45">
        <f t="array" ref="D6">PY3_</f>
        <v>43466</v>
      </c>
      <c r="E6" s="46">
        <f t="array" ref="E6">PY2_</f>
        <v>43831</v>
      </c>
      <c r="F6" s="46">
        <f t="array" ref="F6">PY1_</f>
        <v>44197</v>
      </c>
      <c r="G6" s="163"/>
      <c r="H6" s="166"/>
      <c r="I6" s="167"/>
      <c r="K6" s="41" t="str">
        <f>IF(ISBLANK('Total Scorecards'!K6),"-",'Total Scorecards'!K6)</f>
        <v>closure status defined by TPA</v>
      </c>
      <c r="M6" s="13">
        <f t="array" ref="M6">PY2_</f>
        <v>43831</v>
      </c>
      <c r="N6" s="57">
        <v>1000000</v>
      </c>
      <c r="O6" s="57">
        <v>12000000</v>
      </c>
      <c r="P6" s="2">
        <v>717</v>
      </c>
      <c r="Q6" s="57">
        <v>366586000</v>
      </c>
    </row>
    <row r="7" spans="1:17" x14ac:dyDescent="0.25">
      <c r="C7" s="163"/>
      <c r="D7" s="18" t="s">
        <v>76</v>
      </c>
      <c r="E7" s="19" t="s">
        <v>76</v>
      </c>
      <c r="F7" s="19" t="s">
        <v>76</v>
      </c>
      <c r="G7" s="163"/>
      <c r="H7" s="166"/>
      <c r="I7" s="167"/>
      <c r="K7" s="41" t="str">
        <f>IF(ISBLANK('Total Scorecards'!K7),"-",'Total Scorecards'!K7)</f>
        <v>litigation defined as represented date before valuation</v>
      </c>
      <c r="M7" s="13">
        <f>PY3_</f>
        <v>43466</v>
      </c>
      <c r="N7" s="57">
        <v>1000000</v>
      </c>
      <c r="O7" s="57">
        <v>12830000</v>
      </c>
      <c r="P7" s="2">
        <v>690</v>
      </c>
      <c r="Q7" s="57">
        <v>372921000</v>
      </c>
    </row>
    <row r="8" spans="1:17" ht="15.75" customHeight="1" x14ac:dyDescent="0.25">
      <c r="C8" s="163"/>
      <c r="D8" s="43" t="str">
        <f t="array" ref="D8">MONTH(Val_current)&amp;"/"&amp;DAY(Val_current)&amp;"/"&amp;YEAR(Val_current)-2</f>
        <v>2/28/2019</v>
      </c>
      <c r="E8" s="42" t="str">
        <f t="array" ref="E8">MONTH(Val_current)&amp;"/"&amp;DAY(Val_current)&amp;"/"&amp;YEAR(Val_current)-1</f>
        <v>2/28/2020</v>
      </c>
      <c r="F8" s="42">
        <f t="array" ref="F8">Val_current</f>
        <v>44255</v>
      </c>
      <c r="G8" s="47" t="s">
        <v>77</v>
      </c>
      <c r="H8" s="48" t="str">
        <f t="array" ref="H8">IF(IncYr_yn="Y",RIGHT(YEAR($D$6),2)&amp;" vs "&amp;RIGHT(YEAR($F$6),2),RIGHT(YEAR($D$6),2)+1&amp;" vs "&amp;RIGHT(YEAR($F$6)+1,2))</f>
        <v>19 vs 21</v>
      </c>
      <c r="I8" s="49" t="str">
        <f t="array" ref="I8">IF(IncYr_yn="Y",RIGHT(YEAR($E$6),2)&amp;" vs "&amp;RIGHT(YEAR($F$6),2),RIGHT(YEAR($E$6),2)+1&amp;" vs "&amp;RIGHT(YEAR($F$6)+1,2))</f>
        <v>20 vs 21</v>
      </c>
      <c r="K8" s="41" t="str">
        <f>IF(ISBLANK('Total Scorecards'!K8),"-",'Total Scorecards'!K8)</f>
        <v>Actuarial: Milliman as of 3/31/19</v>
      </c>
      <c r="M8" s="13">
        <f>PY4_</f>
        <v>43101</v>
      </c>
      <c r="N8" s="57">
        <v>1000000</v>
      </c>
      <c r="O8" s="57">
        <v>9020000</v>
      </c>
      <c r="P8" s="2">
        <v>645</v>
      </c>
      <c r="Q8" s="57">
        <v>359650000</v>
      </c>
    </row>
    <row r="9" spans="1:17" ht="15.75" customHeight="1" thickBot="1" x14ac:dyDescent="0.3">
      <c r="C9" s="20"/>
      <c r="D9" s="21"/>
      <c r="E9" s="21"/>
      <c r="F9" s="22"/>
      <c r="G9" s="23"/>
      <c r="H9" s="24"/>
      <c r="I9" s="25"/>
      <c r="K9" s="41" t="str">
        <f>IF(ISBLANK('Total Scorecards'!K9),"-",'Total Scorecards'!K9)</f>
        <v>PY 7/1/18 ultimates are prorated from actuarial report</v>
      </c>
      <c r="M9" s="13">
        <f>PY5_</f>
        <v>39083</v>
      </c>
      <c r="N9" s="57">
        <v>1000000</v>
      </c>
      <c r="O9" s="57">
        <v>9030000</v>
      </c>
      <c r="P9" s="2">
        <v>697</v>
      </c>
      <c r="Q9" s="57">
        <v>376975000</v>
      </c>
    </row>
    <row r="10" spans="1:17" ht="15.75" customHeight="1" x14ac:dyDescent="0.25">
      <c r="C10" s="26" t="s">
        <v>80</v>
      </c>
      <c r="D10" s="80">
        <f t="array" ref="D10">IFERROR(VLOOKUP(PY3_,$M$4:$R$13,3,FALSE),"-")</f>
        <v>12830000</v>
      </c>
      <c r="E10" s="80">
        <f>IFERROR(VLOOKUP(PY2_,$M$4:$R$13,3,FALSE),"-")</f>
        <v>12000000</v>
      </c>
      <c r="F10" s="80">
        <f t="array" ref="F10">IFERROR(VLOOKUP(PY1_,$M$4:$R$13,3,FALSE),"-")</f>
        <v>13800000</v>
      </c>
      <c r="G10" s="82"/>
      <c r="H10" s="83">
        <f>IFERROR((F10-D10)/D10,"-")</f>
        <v>7.5604053000779423E-2</v>
      </c>
      <c r="I10" s="84">
        <f>IFERROR((F10-E10)/E10,"-")</f>
        <v>0.15</v>
      </c>
      <c r="K10" s="51"/>
      <c r="M10" s="13">
        <f>PY6_</f>
        <v>42370</v>
      </c>
      <c r="N10" s="57">
        <v>1000000</v>
      </c>
      <c r="O10" s="57">
        <v>9820000</v>
      </c>
      <c r="P10" s="2">
        <v>712</v>
      </c>
      <c r="Q10" s="57">
        <v>379000000</v>
      </c>
    </row>
    <row r="11" spans="1:17" ht="15.75" customHeight="1" x14ac:dyDescent="0.25">
      <c r="C11" s="26" t="s">
        <v>46</v>
      </c>
      <c r="D11" s="88">
        <f>IFERROR(VLOOKUP(PY3_,$M$4:$P$11,4,FALSE),"-")</f>
        <v>690</v>
      </c>
      <c r="E11" s="88">
        <f>IFERROR(VLOOKUP(PY2_,$M$4:$P$11,4,FALSE),"-")</f>
        <v>717</v>
      </c>
      <c r="F11" s="89">
        <f>IFERROR(VLOOKUP(PY1_,$M$4:$P$11,4,FALSE),"-")</f>
        <v>755</v>
      </c>
      <c r="G11" s="82"/>
      <c r="H11" s="87">
        <f>IFERROR((F11-D11)/D11,"-")</f>
        <v>9.420289855072464E-2</v>
      </c>
      <c r="I11" s="84">
        <f>IFERROR((F11-E11)/E11,"-")</f>
        <v>5.2998605299860529E-2</v>
      </c>
      <c r="M11" s="13">
        <f>PY7_</f>
        <v>42005</v>
      </c>
    </row>
    <row r="12" spans="1:17" ht="15.75" thickBot="1" x14ac:dyDescent="0.3">
      <c r="C12" s="20"/>
      <c r="D12" s="21"/>
      <c r="E12" s="21"/>
      <c r="F12" s="22"/>
      <c r="G12" s="23"/>
      <c r="H12" s="24"/>
      <c r="I12" s="25"/>
      <c r="L12" s="2"/>
      <c r="M12" s="13"/>
    </row>
    <row r="13" spans="1:17" x14ac:dyDescent="0.25">
      <c r="C13" s="26" t="s">
        <v>68</v>
      </c>
      <c r="D13" s="80">
        <f t="array" ref="D13">SUM((IncLim)*(Months=months1)*(PY=PY3_)*(Filter1=Source1))</f>
        <v>0</v>
      </c>
      <c r="E13" s="80">
        <f t="array" ref="E13">SUM((IncLim)*(Months=months1)*(PY=PY2_)*(Filter1=Source1))</f>
        <v>0</v>
      </c>
      <c r="F13" s="81">
        <f t="array" ref="F13">SUM((IncLim)*(Months=months1)*(PY=PY1_)*(Filter1=Source1)*(Filter1=Source1))</f>
        <v>0</v>
      </c>
      <c r="G13" s="82"/>
      <c r="H13" s="83" t="str">
        <f>IFERROR((F13-D13)/D13,"-")</f>
        <v>-</v>
      </c>
      <c r="I13" s="84" t="str">
        <f>IFERROR((F13-E13)/E13,"-")</f>
        <v>-</v>
      </c>
      <c r="L13" s="2"/>
    </row>
    <row r="14" spans="1:17" x14ac:dyDescent="0.25">
      <c r="B14" s="76"/>
      <c r="C14" s="26" t="s">
        <v>101</v>
      </c>
      <c r="D14" s="80">
        <f t="array" ref="D14">SUM((pdLim)*(Months=months1)*(PY=PY3_)*(Filter1=Source1))</f>
        <v>0</v>
      </c>
      <c r="E14" s="80">
        <f t="array" ref="E14">SUM((pdLim)*(Months=months1)*(PY=PY2_)*(Filter1=Source1))</f>
        <v>0</v>
      </c>
      <c r="F14" s="81">
        <f t="array" ref="F14">SUM((pdLim)*(Months=months1)*(PY=PY1_)*(Filter1=Source1))</f>
        <v>0</v>
      </c>
      <c r="G14" s="82"/>
      <c r="H14" s="87" t="str">
        <f>IFERROR((F14-D14)/D14,"-")</f>
        <v>-</v>
      </c>
      <c r="I14" s="84" t="str">
        <f>IFERROR((F14-E14)/E14,"-")</f>
        <v>-</v>
      </c>
      <c r="J14" s="6"/>
      <c r="L14" s="2"/>
      <c r="N14" s="2"/>
    </row>
    <row r="15" spans="1:17" x14ac:dyDescent="0.25">
      <c r="C15" s="26" t="s">
        <v>81</v>
      </c>
      <c r="D15" s="80">
        <f>D13-D14</f>
        <v>0</v>
      </c>
      <c r="E15" s="80">
        <f>E13-E14</f>
        <v>0</v>
      </c>
      <c r="F15" s="80">
        <f>F13-F14</f>
        <v>0</v>
      </c>
      <c r="G15" s="82"/>
      <c r="H15" s="87" t="str">
        <f>IFERROR((F15-D15)/D15,"-")</f>
        <v>-</v>
      </c>
      <c r="I15" s="84" t="str">
        <f>IFERROR((F15-E15)/E15,"-")</f>
        <v>-</v>
      </c>
      <c r="J15" s="6"/>
      <c r="L15" s="2"/>
    </row>
    <row r="16" spans="1:17" ht="15.75" thickBot="1" x14ac:dyDescent="0.3">
      <c r="C16" s="27"/>
      <c r="D16" s="28"/>
      <c r="E16" s="28"/>
      <c r="F16" s="29"/>
      <c r="G16" s="30"/>
      <c r="H16" s="31"/>
      <c r="I16" s="32"/>
      <c r="L16" s="2"/>
    </row>
    <row r="17" spans="2:14" x14ac:dyDescent="0.25">
      <c r="C17" s="26" t="s">
        <v>82</v>
      </c>
      <c r="D17" s="88">
        <f t="array" ref="D17">SUM((IncLim&gt;0)*(Months=months1)*(PY=PY3_)*(Filter1=Source1))</f>
        <v>0</v>
      </c>
      <c r="E17" s="88">
        <f t="array" ref="E17">SUM((IncLim&gt;0)*(Months=months1)*(PY=PY2_)*(Filter1=Source1))</f>
        <v>0</v>
      </c>
      <c r="F17" s="89">
        <f t="array" ref="F17">SUM((IncLim&gt;0)*(Months=months1)*(PY=PY1_)*(Filter1=Source1))</f>
        <v>0</v>
      </c>
      <c r="G17" s="82"/>
      <c r="H17" s="83" t="str">
        <f>IFERROR((F17-D17)/D17,"-")</f>
        <v>-</v>
      </c>
      <c r="I17" s="84" t="str">
        <f>IFERROR((F17-E17)/E17,"-")</f>
        <v>-</v>
      </c>
    </row>
    <row r="18" spans="2:14" x14ac:dyDescent="0.25">
      <c r="C18" s="26" t="s">
        <v>83</v>
      </c>
      <c r="D18" s="80" t="str">
        <f>IFERROR(D13/D17,"-")</f>
        <v>-</v>
      </c>
      <c r="E18" s="80" t="str">
        <f>IFERROR(E13/E17,"-")</f>
        <v>-</v>
      </c>
      <c r="F18" s="80" t="str">
        <f>IFERROR(F13/F17,"-")</f>
        <v>-</v>
      </c>
      <c r="G18" s="82"/>
      <c r="H18" s="90" t="str">
        <f>IFERROR((F18-D18)/D18,"-")</f>
        <v>-</v>
      </c>
      <c r="I18" s="84" t="str">
        <f>IFERROR((F18-E18)/E18,"-")</f>
        <v>-</v>
      </c>
    </row>
    <row r="19" spans="2:14" x14ac:dyDescent="0.25">
      <c r="C19" s="26" t="s">
        <v>84</v>
      </c>
      <c r="D19" s="80" t="str">
        <f t="array" ref="D19">IFERROR(MEDIAN(IF(IncLim&gt;0, IF(Months=months1,IF(PY=PY3_, IF(Filter1=Source1, IncLim))))),"-")</f>
        <v>-</v>
      </c>
      <c r="E19" s="80" t="str">
        <f t="array" ref="E19">IFERROR(MEDIAN(IF(IncLim&gt;0, IF(Months=months1,IF(PY=PY2_, IF(Filter1=Source1, IncLim))))),"-")</f>
        <v>-</v>
      </c>
      <c r="F19" s="80" t="str">
        <f t="array" ref="F19">IFERROR(MEDIAN(IF(IncLim&gt;0, IF(Months=months1,IF(PY=PY1_, IF(Filter1=Source1,IncLim))))),"-")</f>
        <v>-</v>
      </c>
      <c r="G19" s="82"/>
      <c r="H19" s="87" t="str">
        <f>IFERROR((F19-D19)/D19,"-")</f>
        <v>-</v>
      </c>
      <c r="I19" s="84" t="str">
        <f>IFERROR((F19-E19)/E19,"-")</f>
        <v>-</v>
      </c>
    </row>
    <row r="20" spans="2:14" x14ac:dyDescent="0.25">
      <c r="C20" s="27"/>
      <c r="D20" s="28"/>
      <c r="E20" s="28"/>
      <c r="F20" s="29"/>
      <c r="G20" s="30"/>
      <c r="H20" s="24"/>
      <c r="I20" s="25"/>
    </row>
    <row r="21" spans="2:14" x14ac:dyDescent="0.25">
      <c r="C21" s="26" t="s">
        <v>85</v>
      </c>
      <c r="D21" s="80">
        <f>IFERROR((VLOOKUP(PY3_,$M$4:$Q$10,5,FALSE)/100),"-")</f>
        <v>3729210</v>
      </c>
      <c r="E21" s="80">
        <f>IFERROR((VLOOKUP(PY2_,$M$4:$Q$10,5,FALSE)/100),"-")</f>
        <v>3665860</v>
      </c>
      <c r="F21" s="81">
        <f>IFERROR((VLOOKUP(PY1_,$M$4:$Q$10,5,FALSE)/100),"-")</f>
        <v>4016270</v>
      </c>
      <c r="G21" s="82"/>
      <c r="H21" s="87">
        <f>IFERROR((F21-D21)/D21,"-")</f>
        <v>7.6976088769471276E-2</v>
      </c>
      <c r="I21" s="84">
        <f>IFERROR((F21-E21)/E21,"-")</f>
        <v>9.5587392862793455E-2</v>
      </c>
      <c r="J21" s="2" t="s">
        <v>86</v>
      </c>
    </row>
    <row r="22" spans="2:14" ht="15.75" thickBot="1" x14ac:dyDescent="0.3">
      <c r="C22" s="33" t="s">
        <v>87</v>
      </c>
      <c r="D22" s="91">
        <f>IFERROR(D13/D21,"-")</f>
        <v>0</v>
      </c>
      <c r="E22" s="91">
        <f>IFERROR(E13/E21,"-")</f>
        <v>0</v>
      </c>
      <c r="F22" s="91">
        <f>IFERROR(F13/F21,"-")</f>
        <v>0</v>
      </c>
      <c r="G22" s="92"/>
      <c r="H22" s="93" t="str">
        <f>IFERROR((F22-D22)/D22,"-")</f>
        <v>-</v>
      </c>
      <c r="I22" s="94" t="str">
        <f>IFERROR((F22-E22)/E22,"-")</f>
        <v>-</v>
      </c>
    </row>
    <row r="23" spans="2:14" ht="15.75" thickBot="1" x14ac:dyDescent="0.3">
      <c r="C23" s="27"/>
      <c r="D23" s="28"/>
      <c r="E23" s="28"/>
      <c r="F23" s="29"/>
      <c r="G23" s="30"/>
      <c r="H23" s="31"/>
      <c r="I23" s="32"/>
    </row>
    <row r="24" spans="2:14" x14ac:dyDescent="0.25">
      <c r="C24" s="26" t="s">
        <v>88</v>
      </c>
      <c r="D24" s="86">
        <f t="array" ref="D24">SUM((IncLim&gt;0)*(indType&gt;0)*(Months=months1)*(PY=PY3_)*(Filter1=Source1))</f>
        <v>0</v>
      </c>
      <c r="E24" s="86">
        <f t="array" ref="E24">SUM((IncLim&gt;0)*(indType&gt;0)*(Months=months1)*(PY=PY2_)*(Filter1=Source1))</f>
        <v>0</v>
      </c>
      <c r="F24" s="95">
        <f t="array" ref="F24">SUM((IncLim&gt;0)*(indType&gt;0)*(Months=months1)*(PY=PY1_)*(Filter1=Source1))</f>
        <v>0</v>
      </c>
      <c r="G24" s="82"/>
      <c r="H24" s="83" t="str">
        <f>IFERROR((F24-D24)/D24,"-")</f>
        <v>-</v>
      </c>
      <c r="I24" s="84" t="str">
        <f>IFERROR((F24-E24)/E24,"-")</f>
        <v>-</v>
      </c>
    </row>
    <row r="25" spans="2:14" x14ac:dyDescent="0.25">
      <c r="B25" s="68"/>
      <c r="C25" s="26" t="s">
        <v>89</v>
      </c>
      <c r="D25" s="96" t="str">
        <f>IFERROR(D24/D17,"-")</f>
        <v>-</v>
      </c>
      <c r="E25" s="96" t="str">
        <f>IFERROR(E24/E17,"-")</f>
        <v>-</v>
      </c>
      <c r="F25" s="96" t="str">
        <f>IFERROR(F24/F17,"-")</f>
        <v>-</v>
      </c>
      <c r="G25" s="82"/>
      <c r="H25" s="97" t="str">
        <f>IFERROR(IF(((F25-D25)*100)&gt;0,"+"&amp;ROUND((F25-D25)*100,1),ROUND((F25-D25)*100,1)),"-")</f>
        <v>-</v>
      </c>
      <c r="I25" s="98" t="str">
        <f>IFERROR(IF(((F25-E25)*100)&gt;0,"+"&amp;ROUND((F25-E25)*100,1),ROUND((F25-E25)*100,1)),"-")</f>
        <v>-</v>
      </c>
    </row>
    <row r="26" spans="2:14" x14ac:dyDescent="0.25">
      <c r="B26" s="78"/>
      <c r="C26" s="26" t="s">
        <v>90</v>
      </c>
      <c r="D26" s="80">
        <f t="array" ref="D26">SUM((IncLim)*(indType&gt;0)*(Months=months1)*(PY=PY3_)*(Filter1=Source1))</f>
        <v>0</v>
      </c>
      <c r="E26" s="80">
        <f t="array" ref="E26">SUM((IncLim)*(indType&gt;0)*(Months=months1)*(PY=PY2_)*(Filter1=Source1))</f>
        <v>0</v>
      </c>
      <c r="F26" s="80">
        <f t="array" ref="F26">SUM((IncLim)*(indType&gt;0)*(Months=months1)*(PY=PY1_)*(Filter1=Source1))</f>
        <v>0</v>
      </c>
      <c r="G26" s="82"/>
      <c r="H26" s="87" t="str">
        <f t="shared" ref="H26:H27" si="0">IFERROR((F26-D26)/D26,"-")</f>
        <v>-</v>
      </c>
      <c r="I26" s="84" t="str">
        <f t="shared" ref="I26:I27" si="1">IFERROR((F26-E26)/E26,"-")</f>
        <v>-</v>
      </c>
      <c r="L26" s="2"/>
      <c r="N26" s="2"/>
    </row>
    <row r="27" spans="2:14" x14ac:dyDescent="0.25">
      <c r="B27" s="78"/>
      <c r="C27" s="26" t="s">
        <v>91</v>
      </c>
      <c r="D27" s="80" t="str">
        <f>IFERROR(D26/D24,"-")</f>
        <v>-</v>
      </c>
      <c r="E27" s="80" t="str">
        <f t="shared" ref="E27:F27" si="2">IFERROR(E26/E24,"-")</f>
        <v>-</v>
      </c>
      <c r="F27" s="80" t="str">
        <f t="shared" si="2"/>
        <v>-</v>
      </c>
      <c r="G27" s="82"/>
      <c r="H27" s="87" t="str">
        <f t="shared" si="0"/>
        <v>-</v>
      </c>
      <c r="I27" s="84" t="str">
        <f t="shared" si="1"/>
        <v>-</v>
      </c>
      <c r="L27" s="2"/>
      <c r="N27" s="2"/>
    </row>
    <row r="28" spans="2:14" x14ac:dyDescent="0.25">
      <c r="B28" s="68"/>
      <c r="C28" s="26" t="s">
        <v>92</v>
      </c>
      <c r="D28" s="96" t="str">
        <f>IFERROR(1-(D29/D24),"-")</f>
        <v>-</v>
      </c>
      <c r="E28" s="96" t="str">
        <f>IFERROR(1-(E29/E24),"-")</f>
        <v>-</v>
      </c>
      <c r="F28" s="96" t="str">
        <f>IFERROR(1-(F29/F24),"-")</f>
        <v>-</v>
      </c>
      <c r="G28" s="82"/>
      <c r="H28" s="99" t="str">
        <f>IFERROR(IF(((F28-D28)*100)&gt;0,"+"&amp;ROUND((F28-D28)*100,1),ROUND((F28-D28)*100,1)),"-")</f>
        <v>-</v>
      </c>
      <c r="I28" s="98" t="str">
        <f>IFERROR(IF(((F28-E28)*100)&gt;0,"+"&amp;ROUND((F28-E28)*100,1),ROUND((F28-E28)*100,1)),"-")</f>
        <v>-</v>
      </c>
    </row>
    <row r="29" spans="2:14" ht="15.75" thickBot="1" x14ac:dyDescent="0.3">
      <c r="B29" s="68"/>
      <c r="C29" s="33" t="s">
        <v>93</v>
      </c>
      <c r="D29" s="113">
        <f t="array" ref="D29">D24-SUM((IncLim&gt;0)*(indType&gt;0)*(Closed&gt;0)*(Months=months1)*(PY=PY3_)*(Filter1=Source1))</f>
        <v>0</v>
      </c>
      <c r="E29" s="113">
        <f t="array" ref="E29">E24-SUM((IncLim&gt;0)*(indType&gt;0)*(Closed&gt;0)*(Months=months1)*(PY=PY2_)*(Filter1=Source1))</f>
        <v>0</v>
      </c>
      <c r="F29" s="113">
        <f t="array" ref="F29">F24-SUM((IncLim&gt;0)*(indType&gt;0)*(Closed&gt;0)*(Months=months1)*(PY=PY1_)*(Filter1=Source1))</f>
        <v>0</v>
      </c>
      <c r="G29" s="92"/>
      <c r="H29" s="93" t="str">
        <f>IFERROR((F29-D29)/D29,"-")</f>
        <v>-</v>
      </c>
      <c r="I29" s="94" t="str">
        <f>IFERROR((F29-E29)/E29,"-")</f>
        <v>-</v>
      </c>
    </row>
    <row r="30" spans="2:14" x14ac:dyDescent="0.25">
      <c r="B30" s="68"/>
      <c r="C30" s="27"/>
      <c r="D30" s="34"/>
      <c r="E30" s="34"/>
      <c r="F30" s="35"/>
      <c r="G30" s="30"/>
      <c r="H30" s="31"/>
      <c r="I30" s="32"/>
    </row>
    <row r="31" spans="2:14" x14ac:dyDescent="0.25">
      <c r="B31" s="76"/>
      <c r="C31" s="26" t="s">
        <v>102</v>
      </c>
      <c r="D31" s="86">
        <f t="array" ref="D31">SUM((IncLim&gt;0)*(Lit&gt;0)*(indType&gt;0)*(Months=months1)*(PY=PY3_)*(Filter1=Source1))</f>
        <v>0</v>
      </c>
      <c r="E31" s="86">
        <f t="array" ref="E31">SUM((IncLim&gt;0)*(Lit&gt;0)*(indType&gt;0)*(Months=months1)*(PY=PY2_)*(Filter1=Source1))</f>
        <v>0</v>
      </c>
      <c r="F31" s="95">
        <f t="array" ref="F31">SUM((IncLim&gt;0)*(Lit&gt;0)*(indType&gt;0)*(Months=months1)*(PY=PY1_)*(Filter1=Source1))</f>
        <v>0</v>
      </c>
      <c r="G31" s="82"/>
      <c r="H31" s="87" t="str">
        <f>IFERROR((F31-D31)/D31,"-")</f>
        <v>-</v>
      </c>
      <c r="I31" s="84" t="str">
        <f>IFERROR((F31-E31)/E31,"-")</f>
        <v>-</v>
      </c>
      <c r="L31" s="2"/>
      <c r="N31" s="2"/>
    </row>
    <row r="32" spans="2:14" x14ac:dyDescent="0.25">
      <c r="B32" s="76"/>
      <c r="C32" s="26" t="s">
        <v>103</v>
      </c>
      <c r="D32" s="96" t="str">
        <f>IFERROR(D31/D24,"-")</f>
        <v>-</v>
      </c>
      <c r="E32" s="96" t="str">
        <f>IFERROR(E31/E24,"-")</f>
        <v>-</v>
      </c>
      <c r="F32" s="132" t="str">
        <f>IFERROR(F31/F24,"-")</f>
        <v>-</v>
      </c>
      <c r="G32" s="82"/>
      <c r="H32" s="99" t="str">
        <f>IFERROR(IF(((F32-D32)*100)&gt;0,"+"&amp;ROUND((F32-D32)*100,1),ROUND((F32-D32)*100,1)),"-")</f>
        <v>-</v>
      </c>
      <c r="I32" s="98" t="str">
        <f>IFERROR(IF(((F32-E32)*100)&gt;0,"+"&amp;ROUND((F32-E32)*100,1),ROUND((F32-E32)*100,1)),"-")</f>
        <v>-</v>
      </c>
      <c r="L32" s="2"/>
      <c r="N32" s="2"/>
    </row>
    <row r="33" spans="2:14" x14ac:dyDescent="0.25">
      <c r="B33" s="76"/>
      <c r="C33" s="26" t="s">
        <v>105</v>
      </c>
      <c r="D33" s="80">
        <f t="array" ref="D33">SUM((IncLim)*(Lit&gt;0)*(indType&gt;0)*(Months=months1)*(PY=PY3_)*(Filter1=Source1))</f>
        <v>0</v>
      </c>
      <c r="E33" s="80">
        <f t="array" ref="E33">SUM((IncLim)*(Lit&gt;0)*(indType&gt;0)*(Months=months1)*(PY=PY2_)*(Filter1=Source1))</f>
        <v>0</v>
      </c>
      <c r="F33" s="81">
        <f t="array" ref="F33">SUM((IncLim)*(Lit&gt;0)*(indType&gt;0)*(Months=months1)*(PY=PY1_)*(Filter1=Source1))</f>
        <v>0</v>
      </c>
      <c r="G33" s="82"/>
      <c r="H33" s="87" t="str">
        <f>IFERROR((F33-D33)/D33,"-")</f>
        <v>-</v>
      </c>
      <c r="I33" s="84" t="str">
        <f>IFERROR((F33-E33)/E33,"-")</f>
        <v>-</v>
      </c>
      <c r="L33" s="2"/>
      <c r="N33" s="2"/>
    </row>
    <row r="34" spans="2:14" x14ac:dyDescent="0.25">
      <c r="B34" s="76"/>
      <c r="C34" s="127" t="s">
        <v>137</v>
      </c>
      <c r="D34" s="129" t="str">
        <f>IFERROR(D33/D26,"-")</f>
        <v>-</v>
      </c>
      <c r="E34" s="129" t="str">
        <f>IFERROR(E33/E26,"-")</f>
        <v>-</v>
      </c>
      <c r="F34" s="129" t="str">
        <f>IFERROR(F33/F26,"-")</f>
        <v>-</v>
      </c>
      <c r="G34" s="128"/>
      <c r="H34" s="99" t="str">
        <f>IFERROR(IF(((F34-D34)*100)&gt;0,"+"&amp;ROUND((F34-D34)*100,1),ROUND((F34-D34)*100,1)),"-")</f>
        <v>-</v>
      </c>
      <c r="I34" s="98" t="str">
        <f>IFERROR(IF(((F34-E34)*100)&gt;0,"+"&amp;ROUND((F34-E34)*100,1),ROUND((F34-E34)*100,1)),"-")</f>
        <v>-</v>
      </c>
      <c r="L34" s="2"/>
      <c r="N34" s="2"/>
    </row>
    <row r="35" spans="2:14" x14ac:dyDescent="0.25">
      <c r="B35" s="76"/>
      <c r="C35" s="26" t="s">
        <v>124</v>
      </c>
      <c r="D35" s="86">
        <f t="array" ref="D35">SUM((IncLim&gt;0)*(Lit&gt;0)*(Months=months1)*(PY=PY3_)*(Filter1=Source1))</f>
        <v>0</v>
      </c>
      <c r="E35" s="86">
        <f t="array" ref="E35">SUM((IncLim&gt;0)*(Lit&gt;0)*(Months=months1)*(PY=PY2_)*(Filter1=Source1))</f>
        <v>0</v>
      </c>
      <c r="F35" s="95">
        <f t="array" ref="F35">SUM((IncLim&gt;0)*(Lit&gt;0)*(Months=months1)*(PY=PY1_)*(Filter1=Source1))</f>
        <v>0</v>
      </c>
      <c r="G35" s="82"/>
      <c r="H35" s="87" t="str">
        <f>IFERROR((F35-D35)/D35,"-")</f>
        <v>-</v>
      </c>
      <c r="I35" s="84" t="str">
        <f>IFERROR((F35-E35)/E35,"-")</f>
        <v>-</v>
      </c>
      <c r="L35" s="2"/>
      <c r="N35" s="2"/>
    </row>
    <row r="36" spans="2:14" x14ac:dyDescent="0.25">
      <c r="B36" s="76"/>
      <c r="C36" s="26" t="s">
        <v>104</v>
      </c>
      <c r="D36" s="80">
        <f t="array" ref="D36">SUM((IncLim)*(Lit&gt;0)*(Months=months1)*(PY=PY3_)*(Filter1=Source1))</f>
        <v>0</v>
      </c>
      <c r="E36" s="80">
        <f t="array" ref="E36">SUM((IncLim)*(Lit&gt;0)*(Months=months1)*(PY=PY2_)*(Filter1=Source1))</f>
        <v>0</v>
      </c>
      <c r="F36" s="81">
        <f t="array" ref="F36">SUM((IncLim)*(Lit&gt;0)*(Months=months1)*(PY=PY1_)*(Filter1=Source1))</f>
        <v>0</v>
      </c>
      <c r="G36" s="82"/>
      <c r="H36" s="87" t="str">
        <f>IFERROR((F36-D36)/D36,"-")</f>
        <v>-</v>
      </c>
      <c r="I36" s="84" t="str">
        <f>IFERROR((F36-E36)/E36,"-")</f>
        <v>-</v>
      </c>
      <c r="L36" s="2"/>
      <c r="N36" s="2"/>
    </row>
    <row r="37" spans="2:14" x14ac:dyDescent="0.25">
      <c r="B37" s="76"/>
      <c r="C37" s="26" t="s">
        <v>141</v>
      </c>
      <c r="D37" s="80"/>
      <c r="E37" s="80"/>
      <c r="F37" s="81"/>
      <c r="G37" s="82"/>
      <c r="H37" s="87" t="str">
        <f>IFERROR((F37-D37)/D37,"-")</f>
        <v>-</v>
      </c>
      <c r="I37" s="84" t="str">
        <f>IFERROR((F37-E37)/E37,"-")</f>
        <v>-</v>
      </c>
      <c r="L37" s="2"/>
      <c r="N37" s="2"/>
    </row>
    <row r="38" spans="2:14" x14ac:dyDescent="0.25">
      <c r="B38" s="68"/>
      <c r="C38" s="27"/>
      <c r="D38" s="34"/>
      <c r="E38" s="34"/>
      <c r="F38" s="35"/>
      <c r="G38" s="30"/>
      <c r="H38" s="31"/>
      <c r="I38" s="32"/>
    </row>
    <row r="39" spans="2:14" x14ac:dyDescent="0.25">
      <c r="B39" s="76"/>
      <c r="C39" s="26" t="s">
        <v>94</v>
      </c>
      <c r="D39" s="100">
        <f>SUMPRODUCT(LARGE((Months=months1)*(PY=PY3_)*(IncLim)*(Filter1=Source1),{1,2,3,4,5}))</f>
        <v>0</v>
      </c>
      <c r="E39" s="100">
        <f>SUMPRODUCT(LARGE((Months=months1)*(PY=PY2_)*(IncLim)*(Filter1=Source1),{1,2,3,4,5}))</f>
        <v>0</v>
      </c>
      <c r="F39" s="101">
        <f>SUMPRODUCT(LARGE((Months=months1)*(PY=PY1_)*(IncLim)*(Filter1=Source1),{1,2,3,4,5}))</f>
        <v>0</v>
      </c>
      <c r="G39" s="82"/>
      <c r="H39" s="87" t="str">
        <f>IFERROR((F39-D39)/D39,"-")</f>
        <v>-</v>
      </c>
      <c r="I39" s="84" t="str">
        <f>IFERROR((F39-E39)/E39,"-")</f>
        <v>-</v>
      </c>
      <c r="L39" s="2"/>
      <c r="N39" s="2"/>
    </row>
    <row r="40" spans="2:14" ht="15.75" thickBot="1" x14ac:dyDescent="0.3">
      <c r="B40" s="76"/>
      <c r="C40" s="36" t="s">
        <v>95</v>
      </c>
      <c r="D40" s="133" t="str">
        <f>IFERROR(D39/D13,"-")</f>
        <v>-</v>
      </c>
      <c r="E40" s="133" t="str">
        <f>IFERROR(E39/E13,"-")</f>
        <v>-</v>
      </c>
      <c r="F40" s="133" t="str">
        <f>IFERROR(F39/F13,"-")</f>
        <v>-</v>
      </c>
      <c r="G40" s="102"/>
      <c r="H40" s="103" t="str">
        <f>IFERROR(IF(((F40-D40)*100)&gt;0,"+"&amp;ROUND((F40-D40)*100,1),ROUND((F40-D40)*100,1)),"-")</f>
        <v>-</v>
      </c>
      <c r="I40" s="104" t="str">
        <f>IFERROR(IF(((F40-E40)*100)&gt;0,"+"&amp;ROUND((F40-E40)*100,1),ROUND((F40-E40)*100,1)),"-")</f>
        <v>-</v>
      </c>
      <c r="L40" s="2"/>
      <c r="N40" s="2"/>
    </row>
    <row r="41" spans="2:14" x14ac:dyDescent="0.25">
      <c r="C41" s="41"/>
      <c r="D41" s="41"/>
      <c r="E41" s="41"/>
      <c r="F41" s="41"/>
      <c r="G41" s="41"/>
      <c r="H41" s="37"/>
      <c r="I41" s="37"/>
    </row>
    <row r="43" spans="2:14" ht="15.75" thickBot="1" x14ac:dyDescent="0.3"/>
    <row r="44" spans="2:14" x14ac:dyDescent="0.25">
      <c r="B44" s="66" t="s">
        <v>96</v>
      </c>
      <c r="C44" s="15" t="str">
        <f>Source1</f>
        <v>California</v>
      </c>
      <c r="D44" s="161"/>
      <c r="E44" s="162"/>
      <c r="F44" s="162"/>
      <c r="G44" s="15"/>
      <c r="H44" s="16"/>
      <c r="I44" s="17"/>
    </row>
    <row r="45" spans="2:14" x14ac:dyDescent="0.25">
      <c r="C45" s="163" t="str">
        <f>"PY"&amp;RIGHT(YEAR($F$46),2)&amp;" at "&amp;execute!D33&amp;" Months"</f>
        <v>PY20 at 14 Months</v>
      </c>
      <c r="D45" s="164" t="s">
        <v>73</v>
      </c>
      <c r="E45" s="165"/>
      <c r="F45" s="165"/>
      <c r="G45" s="163"/>
      <c r="H45" s="166"/>
      <c r="I45" s="167"/>
    </row>
    <row r="46" spans="2:14" x14ac:dyDescent="0.25">
      <c r="C46" s="163"/>
      <c r="D46" s="45">
        <f t="array" ref="D46">PY4_</f>
        <v>43101</v>
      </c>
      <c r="E46" s="46">
        <f t="array" ref="E46">PY3_</f>
        <v>43466</v>
      </c>
      <c r="F46" s="46">
        <f t="array" ref="F46">PY2_</f>
        <v>43831</v>
      </c>
      <c r="G46" s="163"/>
      <c r="H46" s="166"/>
      <c r="I46" s="167"/>
    </row>
    <row r="47" spans="2:14" x14ac:dyDescent="0.25">
      <c r="C47" s="163"/>
      <c r="D47" s="18" t="s">
        <v>76</v>
      </c>
      <c r="E47" s="19" t="s">
        <v>76</v>
      </c>
      <c r="F47" s="19" t="s">
        <v>76</v>
      </c>
      <c r="G47" s="163"/>
      <c r="H47" s="166"/>
      <c r="I47" s="167"/>
    </row>
    <row r="48" spans="2:14" x14ac:dyDescent="0.25">
      <c r="C48" s="163"/>
      <c r="D48" s="43" t="str">
        <f t="array" ref="D48">MONTH(Val_current)&amp;"/"&amp;DAY(Val_current)&amp;"/"&amp;YEAR(Val_current)-2</f>
        <v>2/28/2019</v>
      </c>
      <c r="E48" s="42" t="str">
        <f t="array" ref="E48">MONTH(Val_current)&amp;"/"&amp;DAY(Val_current)&amp;"/"&amp;YEAR(Val_current)-1</f>
        <v>2/28/2020</v>
      </c>
      <c r="F48" s="44" t="str">
        <f t="array" ref="F48">MONTH(Val_current)&amp;"/"&amp;DAY(Val_current)&amp;"/"&amp;YEAR(Val_current)</f>
        <v>2/28/2021</v>
      </c>
      <c r="G48" s="47" t="s">
        <v>77</v>
      </c>
      <c r="H48" s="48" t="str">
        <f t="array" ref="H48">(IF(IncYr_yn="Y",RIGHT(YEAR($D$46),2)&amp;" vs "&amp;RIGHT(YEAR($F$46),2),RIGHT(YEAR($D$46),2)+1&amp;" vs "&amp;RIGHT(YEAR($F$46),2)+1))</f>
        <v>18 vs 20</v>
      </c>
      <c r="I48" s="49" t="str">
        <f t="array" ref="I48">(IF(IncYr_yn="Y",RIGHT(YEAR($E$46),2)&amp;" vs "&amp;RIGHT(YEAR($F$46),2),RIGHT(YEAR($E$46),2)+1&amp;" vs "&amp;RIGHT(YEAR($F$46)+1,2)))</f>
        <v>19 vs 20</v>
      </c>
    </row>
    <row r="49" spans="3:12" ht="15.75" thickBot="1" x14ac:dyDescent="0.3">
      <c r="C49" s="20"/>
      <c r="D49" s="21"/>
      <c r="E49" s="21"/>
      <c r="F49" s="22"/>
      <c r="G49" s="23"/>
      <c r="H49" s="24"/>
      <c r="I49" s="25"/>
    </row>
    <row r="50" spans="3:12" x14ac:dyDescent="0.25">
      <c r="C50" s="26" t="s">
        <v>80</v>
      </c>
      <c r="D50" s="80">
        <f t="array" ref="D50">IFERROR(VLOOKUP(PY4_,$M$4:$R$13,3,FALSE),"-")</f>
        <v>9020000</v>
      </c>
      <c r="E50" s="80">
        <f t="array" ref="E50">IFERROR(VLOOKUP(PY3_,$M$4:$R$13,3,FALSE),"-")</f>
        <v>12830000</v>
      </c>
      <c r="F50" s="80">
        <f t="array" ref="F50">IFERROR(VLOOKUP(PY2_,$M$4:$R$13,3,FALSE),"-")</f>
        <v>12000000</v>
      </c>
      <c r="G50" s="82"/>
      <c r="H50" s="83">
        <f>IFERROR((F50-D50)/D50,"-")</f>
        <v>0.3303769401330377</v>
      </c>
      <c r="I50" s="84">
        <f>IFERROR((F50-E50)/E50,"-")</f>
        <v>-6.4692127825409201E-2</v>
      </c>
    </row>
    <row r="51" spans="3:12" x14ac:dyDescent="0.25">
      <c r="C51" s="26" t="s">
        <v>46</v>
      </c>
      <c r="D51" s="86">
        <f t="array" ref="D51">IFERROR(VLOOKUP(PY4_,$M$4:$R$13,4,FALSE),"-")</f>
        <v>645</v>
      </c>
      <c r="E51" s="86">
        <f t="array" ref="E51">IFERROR(VLOOKUP(PY3_,$M$4:$R$13,4,FALSE),"-")</f>
        <v>690</v>
      </c>
      <c r="F51" s="86">
        <f t="array" ref="F51">IFERROR(VLOOKUP(PY2_,$M$4:$R$13,4,FALSE),"-")</f>
        <v>717</v>
      </c>
      <c r="G51" s="82"/>
      <c r="H51" s="87">
        <f>IFERROR((F51-D51)/D51,"-")</f>
        <v>0.11162790697674418</v>
      </c>
      <c r="I51" s="84">
        <f>IFERROR((F51-E51)/E51,"-")</f>
        <v>3.9130434782608699E-2</v>
      </c>
    </row>
    <row r="52" spans="3:12" ht="15.75" thickBot="1" x14ac:dyDescent="0.3">
      <c r="C52" s="20"/>
      <c r="D52" s="21"/>
      <c r="E52" s="21"/>
      <c r="F52" s="22"/>
      <c r="G52" s="23"/>
      <c r="H52" s="24"/>
      <c r="I52" s="25"/>
    </row>
    <row r="53" spans="3:12" x14ac:dyDescent="0.25">
      <c r="C53" s="26" t="s">
        <v>68</v>
      </c>
      <c r="D53" s="80">
        <f t="array" ref="D53">SUM((IncLim)*(Months=months2)*(PY=PY4_)*(Filter1=Source1))</f>
        <v>0</v>
      </c>
      <c r="E53" s="80">
        <f t="array" ref="E53">SUM((IncLim)*(Months=months2)*(PY=PY3_)*(Filter1=Source1))</f>
        <v>0</v>
      </c>
      <c r="F53" s="81">
        <f t="array" ref="F53">SUM((IncLim)*(Months=months2)*(PY=PY2_)*(Filter1=Source1))</f>
        <v>0</v>
      </c>
      <c r="G53" s="82"/>
      <c r="H53" s="83" t="str">
        <f>IFERROR((F53-D53)/D53,"-")</f>
        <v>-</v>
      </c>
      <c r="I53" s="84" t="str">
        <f>IFERROR((F53-E53)/E53,"-")</f>
        <v>-</v>
      </c>
    </row>
    <row r="54" spans="3:12" x14ac:dyDescent="0.25">
      <c r="C54" s="26" t="s">
        <v>101</v>
      </c>
      <c r="D54" s="80">
        <f t="array" ref="D54">SUM((pdLim)*(Months=months2)*(PY=PY4_)*(Filter1=Source1))</f>
        <v>0</v>
      </c>
      <c r="E54" s="80">
        <f t="array" ref="E54">SUM((pdLim)*(Months=months2)*(PY=PY3_)*(Filter1=Source1))</f>
        <v>0</v>
      </c>
      <c r="F54" s="81">
        <f t="array" ref="F54">SUM((pdLim)*(Months=months2)*(PY=PY2_)*(Filter1=Source1))</f>
        <v>0</v>
      </c>
      <c r="G54" s="82"/>
      <c r="H54" s="87" t="str">
        <f>IFERROR((F54-D54)/D54,"-")</f>
        <v>-</v>
      </c>
      <c r="I54" s="84" t="str">
        <f>IFERROR((F54-E54)/E54,"-")</f>
        <v>-</v>
      </c>
      <c r="J54" s="6"/>
      <c r="L54" s="2"/>
    </row>
    <row r="55" spans="3:12" x14ac:dyDescent="0.25">
      <c r="C55" s="26" t="s">
        <v>81</v>
      </c>
      <c r="D55" s="80">
        <f>D53-D54</f>
        <v>0</v>
      </c>
      <c r="E55" s="80">
        <f>E53-E54</f>
        <v>0</v>
      </c>
      <c r="F55" s="80">
        <f>F53-F54</f>
        <v>0</v>
      </c>
      <c r="G55" s="82"/>
      <c r="H55" s="87" t="str">
        <f>IFERROR((F55-D55)/D55,"-")</f>
        <v>-</v>
      </c>
      <c r="I55" s="84" t="str">
        <f>IFERROR((F55-E55)/E55,"-")</f>
        <v>-</v>
      </c>
    </row>
    <row r="56" spans="3:12" ht="15.75" thickBot="1" x14ac:dyDescent="0.3">
      <c r="C56" s="27"/>
      <c r="D56" s="28"/>
      <c r="E56" s="28"/>
      <c r="F56" s="29"/>
      <c r="G56" s="30"/>
      <c r="H56" s="31"/>
      <c r="I56" s="32"/>
    </row>
    <row r="57" spans="3:12" x14ac:dyDescent="0.25">
      <c r="C57" s="26" t="s">
        <v>82</v>
      </c>
      <c r="D57" s="88">
        <f t="array" ref="D57">SUM((IncLim&gt;0)*(Months=months2)*(PY=PY4_)*(Filter1=Source1))</f>
        <v>0</v>
      </c>
      <c r="E57" s="88">
        <f t="array" ref="E57">SUM((IncLim&gt;0)*(Months=months2)*(PY=PY3_)*(Filter1=Source1))</f>
        <v>0</v>
      </c>
      <c r="F57" s="89">
        <f t="array" ref="F57">SUM((IncLim&gt;0)*(Months=months2)*(PY=PY2_)*(Filter1=Source1))</f>
        <v>0</v>
      </c>
      <c r="G57" s="82"/>
      <c r="H57" s="83" t="str">
        <f>IFERROR((F57-D57)/D57,"-")</f>
        <v>-</v>
      </c>
      <c r="I57" s="84" t="str">
        <f>IFERROR((F57-E57)/E57,"-")</f>
        <v>-</v>
      </c>
    </row>
    <row r="58" spans="3:12" x14ac:dyDescent="0.25">
      <c r="C58" s="26" t="s">
        <v>83</v>
      </c>
      <c r="D58" s="80" t="str">
        <f>IFERROR(D53/D57,"-")</f>
        <v>-</v>
      </c>
      <c r="E58" s="80" t="str">
        <f>IFERROR(E53/E57,"-")</f>
        <v>-</v>
      </c>
      <c r="F58" s="80" t="str">
        <f>IFERROR(F53/F57,"-")</f>
        <v>-</v>
      </c>
      <c r="G58" s="82"/>
      <c r="H58" s="90" t="str">
        <f>IFERROR((F58-D58)/D58,"-")</f>
        <v>-</v>
      </c>
      <c r="I58" s="84" t="str">
        <f>IFERROR((F58-E58)/E58,"-")</f>
        <v>-</v>
      </c>
    </row>
    <row r="59" spans="3:12" x14ac:dyDescent="0.25">
      <c r="C59" s="26" t="s">
        <v>84</v>
      </c>
      <c r="D59" s="80" t="str">
        <f t="array" ref="D59">IFERROR(MEDIAN(IF(IncLim&gt;0, IF(Months=months2,IF(PY=PY4_,IF(Filter1=Source1,IncLim))))),"-")</f>
        <v>-</v>
      </c>
      <c r="E59" s="80" t="str">
        <f t="array" ref="E59">IFERROR(MEDIAN(IF(IncLim&gt;0, IF(Months=months2,IF(PY=PY3_, IF(Filter1=Source1, IncLim))))),"-")</f>
        <v>-</v>
      </c>
      <c r="F59" s="80" t="str">
        <f t="array" ref="F59">IFERROR(MEDIAN(IF(IncLim&gt;0, IF(Months=months2,IF(PY=PY2_, IF(Filter1=Source1, IncLim))))),"-")</f>
        <v>-</v>
      </c>
      <c r="G59" s="82"/>
      <c r="H59" s="87" t="str">
        <f>IFERROR((F59-D59)/D59,"-")</f>
        <v>-</v>
      </c>
      <c r="I59" s="84" t="str">
        <f>IFERROR((F59-E59)/E59,"-")</f>
        <v>-</v>
      </c>
    </row>
    <row r="60" spans="3:12" x14ac:dyDescent="0.25">
      <c r="C60" s="27"/>
      <c r="D60" s="28"/>
      <c r="E60" s="28"/>
      <c r="F60" s="29"/>
      <c r="G60" s="30"/>
      <c r="H60" s="24"/>
      <c r="I60" s="25"/>
    </row>
    <row r="61" spans="3:12" x14ac:dyDescent="0.25">
      <c r="C61" s="26" t="s">
        <v>85</v>
      </c>
      <c r="D61" s="80">
        <f>IFERROR((VLOOKUP(PY4_,$M$4:$Q$10,5,FALSE)/100),"-")</f>
        <v>3596500</v>
      </c>
      <c r="E61" s="80">
        <f>IFERROR((VLOOKUP(PY3_,$M$4:$Q$10,5,FALSE)/100),"-")</f>
        <v>3729210</v>
      </c>
      <c r="F61" s="81">
        <f>IFERROR((VLOOKUP(PY2_,$M$4:$Q$10,5,FALSE)/100),"-")</f>
        <v>3665860</v>
      </c>
      <c r="G61" s="82"/>
      <c r="H61" s="87">
        <f>IFERROR((F61-D61)/D61,"-")</f>
        <v>1.9285416377033227E-2</v>
      </c>
      <c r="I61" s="84">
        <f>IFERROR((F61-E61)/E61,"-")</f>
        <v>-1.6987512100418052E-2</v>
      </c>
    </row>
    <row r="62" spans="3:12" ht="15.75" thickBot="1" x14ac:dyDescent="0.3">
      <c r="C62" s="33" t="s">
        <v>87</v>
      </c>
      <c r="D62" s="91">
        <f>IFERROR(D53/D61,"-")</f>
        <v>0</v>
      </c>
      <c r="E62" s="91">
        <f>IFERROR(E53/E61,"-")</f>
        <v>0</v>
      </c>
      <c r="F62" s="91">
        <f>IFERROR(F53/F61,"-")</f>
        <v>0</v>
      </c>
      <c r="G62" s="92"/>
      <c r="H62" s="93" t="str">
        <f>IFERROR((F62-D62)/D62,"-")</f>
        <v>-</v>
      </c>
      <c r="I62" s="94" t="str">
        <f>IFERROR((F62-E62)/E62,"-")</f>
        <v>-</v>
      </c>
    </row>
    <row r="63" spans="3:12" ht="15.75" thickBot="1" x14ac:dyDescent="0.3">
      <c r="C63" s="27"/>
      <c r="D63" s="28"/>
      <c r="E63" s="28"/>
      <c r="F63" s="29"/>
      <c r="G63" s="30"/>
      <c r="H63" s="31"/>
      <c r="I63" s="32"/>
    </row>
    <row r="64" spans="3:12" x14ac:dyDescent="0.25">
      <c r="C64" s="26" t="s">
        <v>88</v>
      </c>
      <c r="D64" s="86">
        <f t="array" ref="D64">SUM((IncLim&gt;0)*(indType&gt;0)*(Months=months2)*(PY=PY4_)*(Filter1=Source1))</f>
        <v>0</v>
      </c>
      <c r="E64" s="86">
        <f t="array" ref="E64">SUM((IncLim&gt;0)*(indType&gt;0)*(Months=months2)*(PY=PY3_)*(Filter1=Source1))</f>
        <v>0</v>
      </c>
      <c r="F64" s="95">
        <f t="array" ref="F64">SUM((IncLim&gt;0)*(indType&gt;0)*(Months=months2)*(PY=PY2_)*(Filter1=Source1))</f>
        <v>0</v>
      </c>
      <c r="G64" s="82"/>
      <c r="H64" s="83" t="str">
        <f>IFERROR((F64-D64)/D64,"-")</f>
        <v>-</v>
      </c>
      <c r="I64" s="84" t="str">
        <f>IFERROR((F64-E64)/E64,"-")</f>
        <v>-</v>
      </c>
    </row>
    <row r="65" spans="2:14" x14ac:dyDescent="0.25">
      <c r="C65" s="26" t="s">
        <v>89</v>
      </c>
      <c r="D65" s="96" t="str">
        <f>IFERROR(D64/D57,"-")</f>
        <v>-</v>
      </c>
      <c r="E65" s="96" t="str">
        <f t="shared" ref="E65:F65" si="3">IFERROR(E64/E57,"-")</f>
        <v>-</v>
      </c>
      <c r="F65" s="96" t="str">
        <f t="shared" si="3"/>
        <v>-</v>
      </c>
      <c r="G65" s="82"/>
      <c r="H65" s="97" t="str">
        <f>IFERROR(IF(((F65-D65)*100)&gt;0,"+"&amp;ROUND((F65-D65)*100,1),ROUND((F65-D65)*100,1)),"-")</f>
        <v>-</v>
      </c>
      <c r="I65" s="98" t="str">
        <f>IFERROR(IF(((F65-E65)*100)&gt;0,"+"&amp;ROUND((F65-E65)*100,1),ROUND((F65-E65)*100,1)),"-")</f>
        <v>-</v>
      </c>
    </row>
    <row r="66" spans="2:14" x14ac:dyDescent="0.25">
      <c r="B66" s="78"/>
      <c r="C66" s="26" t="s">
        <v>90</v>
      </c>
      <c r="D66" s="80">
        <f t="array" ref="D66">SUM((IncLim)*(indType&gt;0)*(Months=months2)*(PY=PY4_)*(Filter1=Source1))</f>
        <v>0</v>
      </c>
      <c r="E66" s="80">
        <f t="array" ref="E66">SUM((IncLim)*(indType&gt;0)*(Months=months2)*(PY=PY3_)*(Filter1=Source1))</f>
        <v>0</v>
      </c>
      <c r="F66" s="80">
        <f t="array" ref="F66">SUM((IncLim)*(indType&gt;0)*(Months=months2)*(PY=PY2_)*(Filter1=Source1))</f>
        <v>0</v>
      </c>
      <c r="G66" s="82"/>
      <c r="H66" s="87" t="str">
        <f t="shared" ref="H66:H67" si="4">IFERROR((F66-D66)/D66,"-")</f>
        <v>-</v>
      </c>
      <c r="I66" s="84" t="str">
        <f t="shared" ref="I66:I67" si="5">IFERROR((F66-E66)/E66,"-")</f>
        <v>-</v>
      </c>
      <c r="L66" s="2"/>
      <c r="N66" s="2"/>
    </row>
    <row r="67" spans="2:14" x14ac:dyDescent="0.25">
      <c r="B67" s="78"/>
      <c r="C67" s="26" t="s">
        <v>91</v>
      </c>
      <c r="D67" s="80" t="str">
        <f>IFERROR(D66/D64,"-")</f>
        <v>-</v>
      </c>
      <c r="E67" s="80" t="str">
        <f t="shared" ref="E67" si="6">IFERROR(E66/E64,"-")</f>
        <v>-</v>
      </c>
      <c r="F67" s="80" t="str">
        <f t="shared" ref="F67" si="7">IFERROR(F66/F64,"-")</f>
        <v>-</v>
      </c>
      <c r="G67" s="82"/>
      <c r="H67" s="87" t="str">
        <f t="shared" si="4"/>
        <v>-</v>
      </c>
      <c r="I67" s="84" t="str">
        <f t="shared" si="5"/>
        <v>-</v>
      </c>
      <c r="L67" s="2"/>
      <c r="N67" s="2"/>
    </row>
    <row r="68" spans="2:14" x14ac:dyDescent="0.25">
      <c r="C68" s="26" t="s">
        <v>92</v>
      </c>
      <c r="D68" s="96" t="str">
        <f>IFERROR(1-(D69/D64),"-")</f>
        <v>-</v>
      </c>
      <c r="E68" s="96" t="str">
        <f>IFERROR(1-(E69/E64),"-")</f>
        <v>-</v>
      </c>
      <c r="F68" s="96" t="str">
        <f>IFERROR(1-(F69/F64),"-")</f>
        <v>-</v>
      </c>
      <c r="G68" s="82"/>
      <c r="H68" s="131" t="str">
        <f>IFERROR(IF(((F68-D68)*100)&gt;0,"+"&amp;ROUND((F68-D68)*100,1),ROUND((F68-D68)*100,1)),"-")</f>
        <v>-</v>
      </c>
      <c r="I68" s="98" t="str">
        <f>IFERROR(IF(((F68-E68)*100)&gt;0,"+"&amp;ROUND((F68-E68)*100,1),ROUND((F68-E68)*100,1)),"-")</f>
        <v>-</v>
      </c>
    </row>
    <row r="69" spans="2:14" ht="15.75" thickBot="1" x14ac:dyDescent="0.3">
      <c r="C69" s="33" t="s">
        <v>93</v>
      </c>
      <c r="D69" s="113">
        <f t="array" ref="D69">D64-SUM((IncLim&gt;0)*(indType&gt;0)*(Closed&gt;0)*(Months=months2)*(PY=PY4_)*(Filter1=Source1))</f>
        <v>0</v>
      </c>
      <c r="E69" s="113">
        <f t="array" ref="E69">E64-SUM((IncLim&gt;0)*(indType&gt;0)*(Closed&gt;0)*(Months=months2)*(PY=PY3_)*(Filter1=Source1))</f>
        <v>0</v>
      </c>
      <c r="F69" s="113">
        <f t="array" ref="F69">F64-SUM((IncLim&gt;0)*(indType&gt;0)*(Closed&gt;0)*(Months=months2)*(PY=PY2_)*(Filter1=Source1))</f>
        <v>0</v>
      </c>
      <c r="G69" s="92"/>
      <c r="H69" s="93" t="str">
        <f>IFERROR((F69-D69)/D69,"-")</f>
        <v>-</v>
      </c>
      <c r="I69" s="94" t="str">
        <f>IFERROR((F69-E69)/E69,"-")</f>
        <v>-</v>
      </c>
    </row>
    <row r="70" spans="2:14" x14ac:dyDescent="0.25">
      <c r="C70" s="27"/>
      <c r="D70" s="34"/>
      <c r="E70" s="34"/>
      <c r="F70" s="35"/>
      <c r="G70" s="30"/>
      <c r="H70" s="31"/>
      <c r="I70" s="32"/>
    </row>
    <row r="71" spans="2:14" x14ac:dyDescent="0.25">
      <c r="C71" s="26" t="s">
        <v>102</v>
      </c>
      <c r="D71" s="86">
        <f t="array" ref="D71">SUM((IncLim&gt;0)*(Lit&gt;0)*(indType&gt;0)*(Months=months2)*(PY=PY4_)*(Filter1=Source1))</f>
        <v>0</v>
      </c>
      <c r="E71" s="86">
        <f t="array" ref="E71">SUM((IncLim&gt;0)*(Lit&gt;0)*(indType&gt;0)*(Months=months2)*(PY=PY3_)*(Filter1=Source1))</f>
        <v>0</v>
      </c>
      <c r="F71" s="95">
        <f t="array" ref="F71">SUM((IncLim&gt;0)*(Lit&gt;0)*(indType&gt;0)*(Months=months2)*(PY=PY2_)*(Filter1=Source1))</f>
        <v>0</v>
      </c>
      <c r="G71" s="82"/>
      <c r="H71" s="87" t="str">
        <f>IFERROR((F71-D71)/D71,"-")</f>
        <v>-</v>
      </c>
      <c r="I71" s="84" t="str">
        <f>IFERROR((F71-E71)/E71,"-")</f>
        <v>-</v>
      </c>
    </row>
    <row r="72" spans="2:14" x14ac:dyDescent="0.25">
      <c r="C72" s="26" t="s">
        <v>103</v>
      </c>
      <c r="D72" s="96" t="str">
        <f>IFERROR(D71/D64,"-")</f>
        <v>-</v>
      </c>
      <c r="E72" s="96" t="str">
        <f>IFERROR(E71/E64,"-")</f>
        <v>-</v>
      </c>
      <c r="F72" s="132" t="str">
        <f>IFERROR(F71/F64,"-")</f>
        <v>-</v>
      </c>
      <c r="G72" s="82"/>
      <c r="H72" s="99" t="str">
        <f>IFERROR(IF(((F72-D72)*100)&gt;0,"+"&amp;ROUND((F72-D72)*100,1),ROUND((F72-D72)*100,1)),"-")</f>
        <v>-</v>
      </c>
      <c r="I72" s="98" t="str">
        <f>IFERROR(IF(((F72-E72)*100)&gt;0,"+"&amp;ROUND((F72-E72)*100,1),ROUND((F72-E72)*100,1)),"-")</f>
        <v>-</v>
      </c>
    </row>
    <row r="73" spans="2:14" x14ac:dyDescent="0.25">
      <c r="B73" s="76"/>
      <c r="C73" s="26" t="s">
        <v>105</v>
      </c>
      <c r="D73" s="80">
        <f t="array" ref="D73">SUM((IncLim)*(Lit&gt;0)*(indType&gt;0)*(Months=months2)*(PY=PY4_)*(Filter1=Source1))</f>
        <v>0</v>
      </c>
      <c r="E73" s="80">
        <f t="array" ref="E73">SUM((IncLim)*(Lit&gt;0)*(indType&gt;0)*(Months=months2)*(PY=PY3_)*(Filter1=Source1))</f>
        <v>0</v>
      </c>
      <c r="F73" s="81">
        <f t="array" ref="F73">SUM((IncLim)*(Lit&gt;0)*(indType&gt;0)*(Months=months2)*(PY=PY2_)*(Filter1=Source1))</f>
        <v>0</v>
      </c>
      <c r="G73" s="82"/>
      <c r="H73" s="87" t="str">
        <f>IFERROR((F73-D73)/D73,"-")</f>
        <v>-</v>
      </c>
      <c r="I73" s="84" t="str">
        <f>IFERROR((F73-E73)/E73,"-")</f>
        <v>-</v>
      </c>
      <c r="L73" s="2"/>
      <c r="N73" s="2"/>
    </row>
    <row r="74" spans="2:14" x14ac:dyDescent="0.25">
      <c r="B74" s="76"/>
      <c r="C74" s="127" t="s">
        <v>137</v>
      </c>
      <c r="D74" s="129" t="str">
        <f>IFERROR(D73/D66,"-")</f>
        <v>-</v>
      </c>
      <c r="E74" s="129" t="str">
        <f>IFERROR(E73/E66,"-")</f>
        <v>-</v>
      </c>
      <c r="F74" s="129" t="str">
        <f>IFERROR(F73/F66,"-")</f>
        <v>-</v>
      </c>
      <c r="G74" s="128"/>
      <c r="H74" s="99" t="str">
        <f>IFERROR(IF(((F74-D74)*100)&gt;0,"+"&amp;ROUND((F74-D74)*100,1),ROUND((F74-D74)*100,1)),"-")</f>
        <v>-</v>
      </c>
      <c r="I74" s="98" t="str">
        <f>IFERROR(IF(((F74-E74)*100)&gt;0,"+"&amp;ROUND((F74-E74)*100,1),ROUND((F74-E74)*100,1)),"-")</f>
        <v>-</v>
      </c>
      <c r="L74" s="2"/>
      <c r="N74" s="2"/>
    </row>
    <row r="75" spans="2:14" x14ac:dyDescent="0.25">
      <c r="B75" s="76"/>
      <c r="C75" s="26" t="s">
        <v>124</v>
      </c>
      <c r="D75" s="86">
        <f t="array" ref="D75">SUM((IncLim&gt;0)*(Lit&gt;0)*(Months=months2)*(PY=PY4_)*(Filter1=Source1))</f>
        <v>0</v>
      </c>
      <c r="E75" s="86">
        <f t="array" ref="E75">SUM((IncLim&gt;0)*(Lit&gt;0)*(Months=months2)*(PY=PY3_)*(Filter1=Source1))</f>
        <v>0</v>
      </c>
      <c r="F75" s="95">
        <f t="array" ref="F75">SUM((IncLim&gt;0)*(Lit&gt;0)*(Months=months2)*(PY=PY2_)*(Filter1=Source1))</f>
        <v>0</v>
      </c>
      <c r="G75" s="82"/>
      <c r="H75" s="87" t="str">
        <f>IFERROR((F75-D75)/D75,"-")</f>
        <v>-</v>
      </c>
      <c r="I75" s="84" t="str">
        <f>IFERROR((F75-E75)/E75,"-")</f>
        <v>-</v>
      </c>
      <c r="L75" s="2"/>
      <c r="N75" s="2"/>
    </row>
    <row r="76" spans="2:14" x14ac:dyDescent="0.25">
      <c r="B76" s="76"/>
      <c r="C76" s="26" t="s">
        <v>104</v>
      </c>
      <c r="D76" s="80">
        <f>SUM((IncLim)*(Lit&gt;0)*(Months=months2)*(PY=PY4_)*(Filter1=Source1))</f>
        <v>0</v>
      </c>
      <c r="E76" s="80">
        <f t="array" ref="E76">SUM((IncLim)*(Lit&gt;0)*(Months=months2)*(PY=PY3_)*(Filter1=Source1))</f>
        <v>0</v>
      </c>
      <c r="F76" s="81">
        <f t="array" ref="F76">SUM((IncLim)*(Lit&gt;0)*(Months=months2)*(PY=PY2_)*(Filter1=Source1))</f>
        <v>0</v>
      </c>
      <c r="G76" s="82"/>
      <c r="H76" s="87" t="str">
        <f>IFERROR((F76-D76)/D76,"-")</f>
        <v>-</v>
      </c>
      <c r="I76" s="84" t="str">
        <f>IFERROR((F76-E76)/E76,"-")</f>
        <v>-</v>
      </c>
      <c r="L76" s="2"/>
      <c r="N76" s="2"/>
    </row>
    <row r="77" spans="2:14" x14ac:dyDescent="0.25">
      <c r="B77" s="76"/>
      <c r="C77" s="26" t="s">
        <v>141</v>
      </c>
      <c r="D77" s="80"/>
      <c r="E77" s="80"/>
      <c r="F77" s="81"/>
      <c r="G77" s="82"/>
      <c r="H77" s="87" t="str">
        <f>IFERROR((F77-D77)/D77,"-")</f>
        <v>-</v>
      </c>
      <c r="I77" s="84" t="str">
        <f>IFERROR((F77-E77)/E77,"-")</f>
        <v>-</v>
      </c>
      <c r="L77" s="2"/>
      <c r="N77" s="2"/>
    </row>
    <row r="78" spans="2:14" x14ac:dyDescent="0.25">
      <c r="C78" s="27"/>
      <c r="D78" s="34"/>
      <c r="E78" s="34"/>
      <c r="F78" s="35"/>
      <c r="G78" s="30"/>
      <c r="H78" s="31"/>
      <c r="I78" s="32"/>
    </row>
    <row r="79" spans="2:14" x14ac:dyDescent="0.25">
      <c r="C79" s="26" t="s">
        <v>94</v>
      </c>
      <c r="D79" s="100">
        <f>SUMPRODUCT(LARGE((Months=months2)*(PY=PY4_)*(IncLim)*(Filter1=Source1),{1,2,3,4,5}))</f>
        <v>0</v>
      </c>
      <c r="E79" s="100">
        <f t="array" ref="E79">SUMPRODUCT(LARGE((Months=months2)*(PY=PY3_)*(IncLim)*(Filter1=Source1),{1,2,3,4,5}))</f>
        <v>0</v>
      </c>
      <c r="F79" s="101">
        <f t="array" ref="F79">SUMPRODUCT(LARGE((Months=months2)*(PY=PY2_)*(IncLim)*(Filter1=Source1),{1,2,3,4,5}))</f>
        <v>0</v>
      </c>
      <c r="G79" s="82"/>
      <c r="H79" s="87" t="str">
        <f>IFERROR((F79-D79)/D79,"-")</f>
        <v>-</v>
      </c>
      <c r="I79" s="84" t="str">
        <f>IFERROR((F79-E79)/E79,"-")</f>
        <v>-</v>
      </c>
    </row>
    <row r="80" spans="2:14" ht="15.75" thickBot="1" x14ac:dyDescent="0.3">
      <c r="C80" s="36" t="s">
        <v>95</v>
      </c>
      <c r="D80" s="133" t="str">
        <f>IFERROR(D79/D53,"-")</f>
        <v>-</v>
      </c>
      <c r="E80" s="133" t="str">
        <f>IFERROR(E79/E53,"-")</f>
        <v>-</v>
      </c>
      <c r="F80" s="133" t="str">
        <f>IFERROR(F79/F53,"-")</f>
        <v>-</v>
      </c>
      <c r="G80" s="102"/>
      <c r="H80" s="103" t="str">
        <f>IFERROR(IF(((F80-D80)*100)&gt;0,"+"&amp;ROUND((F80-D80)*100,1),ROUND((F80-D80)*100,1)),"-")</f>
        <v>-</v>
      </c>
      <c r="I80" s="104" t="str">
        <f>IFERROR(IF(((F80-E80)*100)&gt;0,"+"&amp;ROUND((F80-E80)*100,1),ROUND((F80-E80)*100,1)),"-")</f>
        <v>-</v>
      </c>
    </row>
    <row r="81" spans="2:12" x14ac:dyDescent="0.25">
      <c r="C81" s="41"/>
      <c r="D81" s="41"/>
      <c r="E81" s="41"/>
      <c r="F81" s="41"/>
      <c r="G81" s="41"/>
      <c r="H81" s="130"/>
      <c r="I81" s="130"/>
    </row>
    <row r="83" spans="2:12" ht="15.75" thickBot="1" x14ac:dyDescent="0.3"/>
    <row r="84" spans="2:12" x14ac:dyDescent="0.25">
      <c r="B84" s="66" t="s">
        <v>97</v>
      </c>
      <c r="C84" s="15" t="str">
        <f>Source1</f>
        <v>California</v>
      </c>
      <c r="D84" s="161"/>
      <c r="E84" s="162"/>
      <c r="F84" s="162"/>
      <c r="G84" s="15"/>
      <c r="H84" s="16"/>
      <c r="I84" s="17"/>
    </row>
    <row r="85" spans="2:12" x14ac:dyDescent="0.25">
      <c r="C85" s="163" t="str">
        <f>"PY"&amp;RIGHT(YEAR($F$86),2)&amp;" at "&amp;execute!D34&amp;" Months"</f>
        <v>PY19 at 26 Months</v>
      </c>
      <c r="D85" s="164" t="s">
        <v>73</v>
      </c>
      <c r="E85" s="165"/>
      <c r="F85" s="165"/>
      <c r="G85" s="163"/>
      <c r="H85" s="166"/>
      <c r="I85" s="167"/>
    </row>
    <row r="86" spans="2:12" x14ac:dyDescent="0.25">
      <c r="C86" s="163"/>
      <c r="D86" s="45">
        <f t="array" ref="D86">PY5_</f>
        <v>39083</v>
      </c>
      <c r="E86" s="46">
        <f t="array" ref="E86">PY4_</f>
        <v>43101</v>
      </c>
      <c r="F86" s="46">
        <f t="array" ref="F86">PY3_</f>
        <v>43466</v>
      </c>
      <c r="G86" s="163"/>
      <c r="H86" s="166"/>
      <c r="I86" s="167"/>
    </row>
    <row r="87" spans="2:12" x14ac:dyDescent="0.25">
      <c r="C87" s="163"/>
      <c r="D87" s="18" t="s">
        <v>76</v>
      </c>
      <c r="E87" s="19" t="s">
        <v>76</v>
      </c>
      <c r="F87" s="19" t="s">
        <v>76</v>
      </c>
      <c r="G87" s="163"/>
      <c r="H87" s="166"/>
      <c r="I87" s="167"/>
    </row>
    <row r="88" spans="2:12" x14ac:dyDescent="0.25">
      <c r="C88" s="163"/>
      <c r="D88" s="43" t="str">
        <f t="array" ref="D88">MONTH(Val_current)&amp;"/"&amp;DAY(Val_current)&amp;"/"&amp;YEAR(Val_current)-2</f>
        <v>2/28/2019</v>
      </c>
      <c r="E88" s="42" t="str">
        <f t="array" ref="E88">MONTH(Val_current)&amp;"/"&amp;DAY(Val_current)&amp;"/"&amp;YEAR(Val_current)-1</f>
        <v>2/28/2020</v>
      </c>
      <c r="F88" s="44" t="str">
        <f t="array" ref="F88">MONTH(Val_current)&amp;"/"&amp;DAY(Val_current)&amp;"/"&amp;YEAR(Val_current)</f>
        <v>2/28/2021</v>
      </c>
      <c r="G88" s="47" t="s">
        <v>77</v>
      </c>
      <c r="H88" s="48" t="str">
        <f t="array" ref="H88">IF(IncYr_yn="Y",RIGHT(YEAR($D$86),2)&amp;" vs "&amp;RIGHT(YEAR($F$86),2),RIGHT(YEAR($D$86),2)+1&amp;" vs "&amp;RIGHT(YEAR($F$86),2)+1)</f>
        <v>07 vs 19</v>
      </c>
      <c r="I88" s="49" t="str">
        <f t="array" ref="I88">IF(IncYr_yn="Y",RIGHT(YEAR($E$86),2)&amp;" vs "&amp;RIGHT(YEAR($F$86),2),RIGHT(YEAR($E$86),2)+1&amp;" vs "&amp;RIGHT(YEAR($F$86),2)+1)</f>
        <v>18 vs 19</v>
      </c>
    </row>
    <row r="89" spans="2:12" ht="15.75" thickBot="1" x14ac:dyDescent="0.3">
      <c r="C89" s="20"/>
      <c r="D89" s="21"/>
      <c r="E89" s="21"/>
      <c r="F89" s="22"/>
      <c r="G89" s="23"/>
      <c r="H89" s="24"/>
      <c r="I89" s="25"/>
    </row>
    <row r="90" spans="2:12" x14ac:dyDescent="0.25">
      <c r="C90" s="26" t="s">
        <v>80</v>
      </c>
      <c r="D90" s="80">
        <f t="array" ref="D90">IFERROR(VLOOKUP(PY5_,$M$4:$R$13,3,FALSE),"-")</f>
        <v>9030000</v>
      </c>
      <c r="E90" s="80">
        <f t="array" ref="E90">IFERROR(VLOOKUP(PY4_,$M$4:$R$13,3,FALSE),"-")</f>
        <v>9020000</v>
      </c>
      <c r="F90" s="80">
        <f t="array" ref="F90">IFERROR(VLOOKUP(PY3_,$M$4:$R$13,3,FALSE),"-")</f>
        <v>12830000</v>
      </c>
      <c r="G90" s="82"/>
      <c r="H90" s="83">
        <f>IFERROR((F90-D90)/D90,"-")</f>
        <v>0.42081949058693247</v>
      </c>
      <c r="I90" s="84">
        <f>IFERROR((F90-E90)/E90,"-")</f>
        <v>0.42239467849223949</v>
      </c>
    </row>
    <row r="91" spans="2:12" x14ac:dyDescent="0.25">
      <c r="C91" s="26" t="s">
        <v>46</v>
      </c>
      <c r="D91" s="86">
        <f t="array" ref="D91">IFERROR(VLOOKUP(PY5_,$M$4:$P$11,4,FALSE),"-")</f>
        <v>697</v>
      </c>
      <c r="E91" s="86">
        <f t="array" ref="E91">IFERROR(VLOOKUP(PY4_,$M$4:$P$11,4,FALSE),"-")</f>
        <v>645</v>
      </c>
      <c r="F91" s="86">
        <f t="array" ref="F91">IFERROR(VLOOKUP(PY3_,$M$4:$P$11,4,FALSE),"-")</f>
        <v>690</v>
      </c>
      <c r="G91" s="82"/>
      <c r="H91" s="87">
        <f>IFERROR((F91-D91)/D91,"-")</f>
        <v>-1.0043041606886656E-2</v>
      </c>
      <c r="I91" s="84">
        <f>IFERROR((F91-E91)/E91,"-")</f>
        <v>6.9767441860465115E-2</v>
      </c>
    </row>
    <row r="92" spans="2:12" ht="15.75" thickBot="1" x14ac:dyDescent="0.3">
      <c r="C92" s="20"/>
      <c r="D92" s="21"/>
      <c r="E92" s="21"/>
      <c r="F92" s="22"/>
      <c r="G92" s="23"/>
      <c r="H92" s="24"/>
      <c r="I92" s="25"/>
    </row>
    <row r="93" spans="2:12" x14ac:dyDescent="0.25">
      <c r="C93" s="26" t="s">
        <v>68</v>
      </c>
      <c r="D93" s="80">
        <f t="array" ref="D93">SUM((IncLim)*(Months=months3)*(PY=PY5_)*(Filter1=Source1))</f>
        <v>0</v>
      </c>
      <c r="E93" s="80">
        <f t="array" ref="E93">SUM((IncLim)*(Months=months3)*(PY=PY4_)*(Filter1=Source1))</f>
        <v>0</v>
      </c>
      <c r="F93" s="81">
        <f t="array" ref="F93">SUM((IncLim)*(Months=months3)*(PY=PY3_)*(Filter1=Source1))</f>
        <v>0</v>
      </c>
      <c r="G93" s="82"/>
      <c r="H93" s="83" t="str">
        <f>IFERROR((F93-D93)/D93,"-")</f>
        <v>-</v>
      </c>
      <c r="I93" s="84" t="str">
        <f>IFERROR((F93-E93)/E93,"-")</f>
        <v>-</v>
      </c>
    </row>
    <row r="94" spans="2:12" x14ac:dyDescent="0.25">
      <c r="C94" s="26" t="s">
        <v>101</v>
      </c>
      <c r="D94" s="80">
        <f t="array" ref="D94">SUM((pdLim)*(Months=months3)*(PY=PY5_)*(Filter1=Source1))</f>
        <v>0</v>
      </c>
      <c r="E94" s="80">
        <f t="array" ref="E94">SUM((pdLim)*(Months=months3)*(PY=PY4_)*(Filter1=Source1))</f>
        <v>0</v>
      </c>
      <c r="F94" s="81">
        <f t="array" ref="F94">SUM((pdLim)*(Months=months3)*(PY=PY3_)*(Filter1=Source1))</f>
        <v>0</v>
      </c>
      <c r="G94" s="82"/>
      <c r="H94" s="87" t="str">
        <f>IFERROR((F94-D94)/D94,"-")</f>
        <v>-</v>
      </c>
      <c r="I94" s="84" t="str">
        <f>IFERROR((F94-E94)/E94,"-")</f>
        <v>-</v>
      </c>
      <c r="J94" s="6"/>
      <c r="L94" s="2"/>
    </row>
    <row r="95" spans="2:12" x14ac:dyDescent="0.25">
      <c r="C95" s="26" t="s">
        <v>81</v>
      </c>
      <c r="D95" s="80">
        <f>D93-D94</f>
        <v>0</v>
      </c>
      <c r="E95" s="80">
        <f>E93-E94</f>
        <v>0</v>
      </c>
      <c r="F95" s="80">
        <f>F93-F94</f>
        <v>0</v>
      </c>
      <c r="G95" s="82"/>
      <c r="H95" s="87" t="str">
        <f>IFERROR((F95-D95)/D95,"-")</f>
        <v>-</v>
      </c>
      <c r="I95" s="84" t="str">
        <f>IFERROR((F95-E95)/E95,"-")</f>
        <v>-</v>
      </c>
    </row>
    <row r="96" spans="2:12" ht="15.75" thickBot="1" x14ac:dyDescent="0.3">
      <c r="C96" s="27"/>
      <c r="D96" s="28"/>
      <c r="E96" s="28"/>
      <c r="F96" s="29"/>
      <c r="G96" s="30"/>
      <c r="H96" s="31"/>
      <c r="I96" s="32"/>
    </row>
    <row r="97" spans="2:14" x14ac:dyDescent="0.25">
      <c r="C97" s="26" t="s">
        <v>82</v>
      </c>
      <c r="D97" s="88">
        <f t="array" ref="D97">SUM((IncLim&gt;0)*(Months=months3)*(PY=PY5_)*(Filter1=Source1))</f>
        <v>0</v>
      </c>
      <c r="E97" s="88">
        <f t="array" ref="E97">SUM((IncLim&gt;0)*(Months=months3)*(PY=PY4_)*(Filter1=Source1))</f>
        <v>0</v>
      </c>
      <c r="F97" s="89">
        <f t="array" ref="F97">SUM((IncLim&gt;0)*(Months=months3)*(PY=PY3_)*(Filter1=Source1))</f>
        <v>0</v>
      </c>
      <c r="G97" s="82"/>
      <c r="H97" s="83" t="str">
        <f>IFERROR((F97-D97)/D97,"-")</f>
        <v>-</v>
      </c>
      <c r="I97" s="84" t="str">
        <f>IFERROR((F97-E97)/E97,"-")</f>
        <v>-</v>
      </c>
    </row>
    <row r="98" spans="2:14" x14ac:dyDescent="0.25">
      <c r="C98" s="26" t="s">
        <v>83</v>
      </c>
      <c r="D98" s="80" t="str">
        <f>IFERROR(D93/D97,"-")</f>
        <v>-</v>
      </c>
      <c r="E98" s="80" t="str">
        <f>IFERROR(E93/E97,"-")</f>
        <v>-</v>
      </c>
      <c r="F98" s="80" t="str">
        <f>IFERROR(F93/F97,"-")</f>
        <v>-</v>
      </c>
      <c r="G98" s="82"/>
      <c r="H98" s="90" t="str">
        <f>IFERROR((F98-D98)/D98,"-")</f>
        <v>-</v>
      </c>
      <c r="I98" s="84" t="str">
        <f>IFERROR((F98-E98)/E98,"-")</f>
        <v>-</v>
      </c>
    </row>
    <row r="99" spans="2:14" x14ac:dyDescent="0.25">
      <c r="C99" s="26" t="s">
        <v>84</v>
      </c>
      <c r="D99" s="80" t="str">
        <f t="array" ref="D99">IFERROR(MEDIAN(IF(IncLim&gt;0, IF(Months=months3,IF(PY=PY5_,IF(Filter1=Source1,IncLim))))),"-")</f>
        <v>-</v>
      </c>
      <c r="E99" s="80" t="str">
        <f t="array" ref="E99">IFERROR(MEDIAN(IF(IncLim&gt;0, IF(Months=months3,IF(PY=PY4_, IF(Filter1=Source1, IncLim))))),"-")</f>
        <v>-</v>
      </c>
      <c r="F99" s="80" t="str">
        <f t="array" ref="F99">IFERROR(MEDIAN(IF(IncLim&gt;0, IF(Months=months3,IF(PY=PY3_, IF(Filter1=Source1, IncLim))))),"-")</f>
        <v>-</v>
      </c>
      <c r="G99" s="82"/>
      <c r="H99" s="87" t="str">
        <f>IFERROR((F99-D99)/D99,"-")</f>
        <v>-</v>
      </c>
      <c r="I99" s="84" t="str">
        <f>IFERROR((F99-E99)/E99,"-")</f>
        <v>-</v>
      </c>
    </row>
    <row r="100" spans="2:14" x14ac:dyDescent="0.25">
      <c r="C100" s="27"/>
      <c r="D100" s="28"/>
      <c r="E100" s="28"/>
      <c r="F100" s="29"/>
      <c r="G100" s="30"/>
      <c r="H100" s="24"/>
      <c r="I100" s="25"/>
    </row>
    <row r="101" spans="2:14" x14ac:dyDescent="0.25">
      <c r="C101" s="26" t="s">
        <v>85</v>
      </c>
      <c r="D101" s="80">
        <f>IFERROR((VLOOKUP(PY5_,$M$4:$Q$10,5,FALSE)/100),"-")</f>
        <v>3769750</v>
      </c>
      <c r="E101" s="80">
        <f>IFERROR((VLOOKUP(PY4_,$M$4:$Q$10,5,FALSE)/100),"-")</f>
        <v>3596500</v>
      </c>
      <c r="F101" s="81">
        <f>IFERROR((VLOOKUP(PY3_,$M$4:$Q$10,5,FALSE)/100),"-")</f>
        <v>3729210</v>
      </c>
      <c r="G101" s="82"/>
      <c r="H101" s="87">
        <f>IFERROR((F101-D101)/D101,"-")</f>
        <v>-1.0754028781749452E-2</v>
      </c>
      <c r="I101" s="84">
        <f>IFERROR((F101-E101)/E101,"-")</f>
        <v>3.6899763659113023E-2</v>
      </c>
    </row>
    <row r="102" spans="2:14" ht="15.75" thickBot="1" x14ac:dyDescent="0.3">
      <c r="C102" s="33" t="s">
        <v>87</v>
      </c>
      <c r="D102" s="91">
        <f>IFERROR(D93/D101,"-")</f>
        <v>0</v>
      </c>
      <c r="E102" s="91">
        <f>IFERROR(E93/E101,"-")</f>
        <v>0</v>
      </c>
      <c r="F102" s="91">
        <f>IFERROR(F93/F101,"-")</f>
        <v>0</v>
      </c>
      <c r="G102" s="92"/>
      <c r="H102" s="93" t="str">
        <f>IFERROR((F102-D102)/D102,"-")</f>
        <v>-</v>
      </c>
      <c r="I102" s="94" t="str">
        <f>IFERROR((F102-E102)/E102,"-")</f>
        <v>-</v>
      </c>
    </row>
    <row r="103" spans="2:14" ht="15.75" thickBot="1" x14ac:dyDescent="0.3">
      <c r="C103" s="27"/>
      <c r="D103" s="28"/>
      <c r="E103" s="28"/>
      <c r="F103" s="29"/>
      <c r="G103" s="30"/>
      <c r="H103" s="31"/>
      <c r="I103" s="32"/>
    </row>
    <row r="104" spans="2:14" x14ac:dyDescent="0.25">
      <c r="C104" s="26" t="s">
        <v>88</v>
      </c>
      <c r="D104" s="86">
        <f t="array" ref="D104">SUM((IncLim&gt;0)*(indType&gt;0)*(Months=months3)*(PY=PY5_)*(Filter1=Source1))</f>
        <v>0</v>
      </c>
      <c r="E104" s="86">
        <f t="array" ref="E104">SUM((IncLim&gt;0)*(indType&gt;0)*(Months=months3)*(PY=PY4_)*(Filter1=Source1))</f>
        <v>0</v>
      </c>
      <c r="F104" s="95">
        <f t="array" ref="F104">SUM((IncLim&gt;0)*(indType&gt;0)*(Months=months3)*(PY=PY3_)*(Filter1=Source1))</f>
        <v>0</v>
      </c>
      <c r="G104" s="82"/>
      <c r="H104" s="83" t="str">
        <f>IFERROR((F104-D104)/D104,"-")</f>
        <v>-</v>
      </c>
      <c r="I104" s="84" t="str">
        <f>IFERROR((F104-E104)/E104,"-")</f>
        <v>-</v>
      </c>
    </row>
    <row r="105" spans="2:14" x14ac:dyDescent="0.25">
      <c r="C105" s="26" t="s">
        <v>89</v>
      </c>
      <c r="D105" s="96" t="str">
        <f>IFERROR(D104/D97,"-")</f>
        <v>-</v>
      </c>
      <c r="E105" s="96" t="str">
        <f t="shared" ref="E105:F105" si="8">IFERROR(E104/E97,"-")</f>
        <v>-</v>
      </c>
      <c r="F105" s="96" t="str">
        <f t="shared" si="8"/>
        <v>-</v>
      </c>
      <c r="G105" s="82"/>
      <c r="H105" s="99" t="str">
        <f>IFERROR(IF(((F105-D105)*100)&gt;0,"+"&amp;ROUND((F105-D105)*100,1),ROUND((F105-D105)*100,1)),"-")</f>
        <v>-</v>
      </c>
      <c r="I105" s="98" t="str">
        <f>IFERROR(IF(((F105-E105)*100)&gt;0,"+"&amp;ROUND((F105-E105)*100,1),ROUND((F105-E105)*100,1)),"-")</f>
        <v>-</v>
      </c>
    </row>
    <row r="106" spans="2:14" x14ac:dyDescent="0.25">
      <c r="B106" s="78"/>
      <c r="C106" s="26" t="s">
        <v>90</v>
      </c>
      <c r="D106" s="80">
        <f t="array" ref="D106">SUM((IncLim)*(indType&gt;0)*(Months=months3)*(PY=PY5_)*(Filter1=Source1))</f>
        <v>0</v>
      </c>
      <c r="E106" s="80">
        <f t="array" ref="E106">SUM((IncLim)*(indType&gt;0)*(Months=months3)*(PY=PY4_)*(Filter1=Source1))</f>
        <v>0</v>
      </c>
      <c r="F106" s="80">
        <f t="array" ref="F106">SUM((IncLim)*(indType&gt;0)*(Months=months3)*(PY=PY3_)*(Filter1=Source1))</f>
        <v>0</v>
      </c>
      <c r="G106" s="82"/>
      <c r="H106" s="87" t="str">
        <f t="shared" ref="H106:H107" si="9">IFERROR((F106-D106)/D106,"-")</f>
        <v>-</v>
      </c>
      <c r="I106" s="84" t="str">
        <f t="shared" ref="I106:I107" si="10">IFERROR((F106-E106)/E106,"-")</f>
        <v>-</v>
      </c>
      <c r="L106" s="2"/>
      <c r="N106" s="2"/>
    </row>
    <row r="107" spans="2:14" x14ac:dyDescent="0.25">
      <c r="B107" s="78"/>
      <c r="C107" s="26" t="s">
        <v>91</v>
      </c>
      <c r="D107" s="80" t="str">
        <f>IFERROR(D106/D104,"-")</f>
        <v>-</v>
      </c>
      <c r="E107" s="80" t="str">
        <f t="shared" ref="E107" si="11">IFERROR(E106/E104,"-")</f>
        <v>-</v>
      </c>
      <c r="F107" s="80" t="str">
        <f t="shared" ref="F107" si="12">IFERROR(F106/F104,"-")</f>
        <v>-</v>
      </c>
      <c r="G107" s="82"/>
      <c r="H107" s="87" t="str">
        <f t="shared" si="9"/>
        <v>-</v>
      </c>
      <c r="I107" s="84" t="str">
        <f t="shared" si="10"/>
        <v>-</v>
      </c>
      <c r="L107" s="2"/>
      <c r="N107" s="2"/>
    </row>
    <row r="108" spans="2:14" x14ac:dyDescent="0.25">
      <c r="C108" s="26" t="s">
        <v>92</v>
      </c>
      <c r="D108" s="96" t="str">
        <f>IFERROR(1-(D109/D104),"-")</f>
        <v>-</v>
      </c>
      <c r="E108" s="96" t="str">
        <f>IFERROR(1-(E109/E104),"-")</f>
        <v>-</v>
      </c>
      <c r="F108" s="96" t="str">
        <f>IFERROR(1-(F109/F104),"-")</f>
        <v>-</v>
      </c>
      <c r="G108" s="82"/>
      <c r="H108" s="99" t="str">
        <f>IFERROR(IF(((F108-D108)*100)&gt;0,"+"&amp;ROUND((F108-D108)*100,1),ROUND((F108-D108)*100,1)),"-")</f>
        <v>-</v>
      </c>
      <c r="I108" s="98" t="str">
        <f>IFERROR(IF(((F108-E108)*100)&gt;0,"+"&amp;ROUND((F108-E108)*100,1),ROUND((F108-E108)*100,1)),"-")</f>
        <v>-</v>
      </c>
    </row>
    <row r="109" spans="2:14" ht="15.75" thickBot="1" x14ac:dyDescent="0.3">
      <c r="C109" s="33" t="s">
        <v>93</v>
      </c>
      <c r="D109" s="113">
        <f t="array" ref="D109">D104-SUM((IncLim&gt;0)*(indType&gt;0)*(Closed&gt;0)*(Months=months3)*(PY=PY5_)*(Filter1=Source1))</f>
        <v>0</v>
      </c>
      <c r="E109" s="113">
        <f t="array" ref="E109">E104-SUM((IncLim&gt;0)*(indType&gt;0)*(Closed&gt;0)*(Months=months3)*(PY=PY4_)*(Filter1=Source1))</f>
        <v>0</v>
      </c>
      <c r="F109" s="113">
        <f t="array" ref="F109">F104-SUM((IncLim&gt;0)*(indType&gt;0)*(Closed&gt;0)*(Months=months3)*(PY=PY3_)*(Filter1=Source1))</f>
        <v>0</v>
      </c>
      <c r="G109" s="92"/>
      <c r="H109" s="93" t="str">
        <f>IFERROR((F109-D109)/D109,"-")</f>
        <v>-</v>
      </c>
      <c r="I109" s="94" t="str">
        <f>IFERROR((F109-E109)/E109,"-")</f>
        <v>-</v>
      </c>
    </row>
    <row r="110" spans="2:14" x14ac:dyDescent="0.25">
      <c r="C110" s="27"/>
      <c r="D110" s="34"/>
      <c r="E110" s="34"/>
      <c r="F110" s="35"/>
      <c r="G110" s="30"/>
      <c r="H110" s="31"/>
      <c r="I110" s="32"/>
    </row>
    <row r="111" spans="2:14" x14ac:dyDescent="0.25">
      <c r="C111" s="26" t="s">
        <v>102</v>
      </c>
      <c r="D111" s="86">
        <f t="array" ref="D111">SUM((IncLim&gt;0)*(Lit&gt;0)*(indType&gt;0)*(Months=months3)*(PY=PY5_)*(Filter1=Source1))</f>
        <v>0</v>
      </c>
      <c r="E111" s="86">
        <f t="array" ref="E111">SUM((IncLim&gt;0)*(Lit&gt;0)*(indType&gt;0)*(Months=months3)*(PY=PY4_)*(Filter1=Source1))</f>
        <v>0</v>
      </c>
      <c r="F111" s="95">
        <f t="array" ref="F111">SUM((IncLim&gt;0)*(Lit&gt;0)*(indType&gt;0)*(Months=months3)*(PY=PY3_)*(Filter1=Source1))</f>
        <v>0</v>
      </c>
      <c r="G111" s="82"/>
      <c r="H111" s="87" t="str">
        <f>IFERROR((F111-D111)/D111,"-")</f>
        <v>-</v>
      </c>
      <c r="I111" s="84" t="str">
        <f>IFERROR((F111-E111)/E111,"-")</f>
        <v>-</v>
      </c>
    </row>
    <row r="112" spans="2:14" x14ac:dyDescent="0.25">
      <c r="C112" s="26" t="s">
        <v>103</v>
      </c>
      <c r="D112" s="96" t="str">
        <f>IFERROR(D111/D104,"-")</f>
        <v>-</v>
      </c>
      <c r="E112" s="96" t="str">
        <f>IFERROR(E111/E104,"-")</f>
        <v>-</v>
      </c>
      <c r="F112" s="132" t="str">
        <f>IFERROR(F111/F104,"-")</f>
        <v>-</v>
      </c>
      <c r="G112" s="82"/>
      <c r="H112" s="99" t="str">
        <f>IFERROR(IF(((F112-D112)*100)&gt;0,"+"&amp;ROUND((F112-D112)*100,1),ROUND((F112-D112)*100,1)),"-")</f>
        <v>-</v>
      </c>
      <c r="I112" s="98" t="str">
        <f>IFERROR(IF(((F112-E112)*100)&gt;0,"+"&amp;ROUND((F112-E112)*100,1),ROUND((F112-E112)*100,1)),"-")</f>
        <v>-</v>
      </c>
    </row>
    <row r="113" spans="2:14" x14ac:dyDescent="0.25">
      <c r="B113" s="76"/>
      <c r="C113" s="26" t="s">
        <v>105</v>
      </c>
      <c r="D113" s="80">
        <f t="array" ref="D113">SUM((IncLim)*(Lit&gt;0)*(indType&gt;0)*(Months=months3)*(PY=PY5_)*(Filter1=Source1))</f>
        <v>0</v>
      </c>
      <c r="E113" s="80">
        <f t="array" ref="E113">SUM((IncLim)*(Lit&gt;0)*(indType&gt;0)*(Months=months3)*(PY=PY4_)*(Filter1=Source1))</f>
        <v>0</v>
      </c>
      <c r="F113" s="81">
        <f t="array" ref="F113">SUM((IncLim)*(Lit&gt;0)*(indType&gt;0)*(Months=months3)*(PY=PY3_)*(Filter1=Source1))</f>
        <v>0</v>
      </c>
      <c r="G113" s="82"/>
      <c r="H113" s="87" t="str">
        <f>IFERROR((F113-D113)/D113,"-")</f>
        <v>-</v>
      </c>
      <c r="I113" s="84" t="str">
        <f>IFERROR((F113-E113)/E113,"-")</f>
        <v>-</v>
      </c>
      <c r="L113" s="2"/>
      <c r="N113" s="2"/>
    </row>
    <row r="114" spans="2:14" x14ac:dyDescent="0.25">
      <c r="B114" s="76"/>
      <c r="C114" s="127" t="s">
        <v>137</v>
      </c>
      <c r="D114" s="129" t="str">
        <f>IFERROR(D113/D106,"-")</f>
        <v>-</v>
      </c>
      <c r="E114" s="129" t="str">
        <f>IFERROR(E113/E106,"-")</f>
        <v>-</v>
      </c>
      <c r="F114" s="129" t="str">
        <f>IFERROR(F113/F106,"-")</f>
        <v>-</v>
      </c>
      <c r="G114" s="128"/>
      <c r="H114" s="99" t="str">
        <f>IFERROR(IF(((F114-D114)*100)&gt;0,"+"&amp;ROUND((F114-D114)*100,1),ROUND((F114-D114)*100,1)),"-")</f>
        <v>-</v>
      </c>
      <c r="I114" s="98" t="str">
        <f>IFERROR(IF(((F114-E114)*100)&gt;0,"+"&amp;ROUND((F114-E114)*100,1),ROUND((F114-E114)*100,1)),"-")</f>
        <v>-</v>
      </c>
      <c r="L114" s="2"/>
      <c r="N114" s="2"/>
    </row>
    <row r="115" spans="2:14" x14ac:dyDescent="0.25">
      <c r="B115" s="76"/>
      <c r="C115" s="26" t="s">
        <v>124</v>
      </c>
      <c r="D115" s="86">
        <f t="array" ref="D115">SUM((IncLim&gt;0)*(Lit&gt;0)*(Months=months3)*(PY=PY5_)*(Filter1=Source1))</f>
        <v>0</v>
      </c>
      <c r="E115" s="86">
        <f t="array" ref="E115">SUM((IncLim&gt;0)*(Lit&gt;0)*(Months=months3)*(PY=PY4_)*(Filter1=Source1))</f>
        <v>0</v>
      </c>
      <c r="F115" s="95">
        <f t="array" ref="F115">SUM((IncLim&gt;0)*(Lit&gt;0)*(Months=months3)*(PY=PY3_)*(Filter1=Source1))</f>
        <v>0</v>
      </c>
      <c r="G115" s="82"/>
      <c r="H115" s="87" t="str">
        <f>IFERROR((F115-D115)/D115,"-")</f>
        <v>-</v>
      </c>
      <c r="I115" s="84" t="str">
        <f>IFERROR((F115-E115)/E115,"-")</f>
        <v>-</v>
      </c>
      <c r="L115" s="2"/>
      <c r="N115" s="2"/>
    </row>
    <row r="116" spans="2:14" x14ac:dyDescent="0.25">
      <c r="B116" s="76"/>
      <c r="C116" s="26" t="s">
        <v>104</v>
      </c>
      <c r="D116" s="80">
        <f t="array" ref="D116">SUM((IncLim)*(Lit&gt;0)*(Months=months3)*(PY=PY5_)*(Filter1=Source1))</f>
        <v>0</v>
      </c>
      <c r="E116" s="80">
        <f t="array" ref="E116">SUM((IncLim)*(Lit&gt;0)*(Months=months3)*(PY=PY4_)*(Filter1=Source1))</f>
        <v>0</v>
      </c>
      <c r="F116" s="81">
        <f t="array" ref="F116">SUM((IncLim)*(Lit&gt;0)*(Months=months3)*(PY=PY3_)*(Filter1=Source1))</f>
        <v>0</v>
      </c>
      <c r="G116" s="82"/>
      <c r="H116" s="87" t="str">
        <f>IFERROR((F116-D116)/D116,"-")</f>
        <v>-</v>
      </c>
      <c r="I116" s="84" t="str">
        <f>IFERROR((F116-E116)/E116,"-")</f>
        <v>-</v>
      </c>
      <c r="L116" s="2"/>
      <c r="N116" s="2"/>
    </row>
    <row r="117" spans="2:14" x14ac:dyDescent="0.25">
      <c r="B117" s="76"/>
      <c r="C117" s="26" t="s">
        <v>141</v>
      </c>
      <c r="D117" s="80"/>
      <c r="E117" s="80"/>
      <c r="F117" s="81"/>
      <c r="G117" s="82"/>
      <c r="H117" s="87" t="str">
        <f>IFERROR((F117-D117)/D117,"-")</f>
        <v>-</v>
      </c>
      <c r="I117" s="84" t="str">
        <f>IFERROR((F117-E117)/E117,"-")</f>
        <v>-</v>
      </c>
      <c r="L117" s="2"/>
      <c r="N117" s="2"/>
    </row>
    <row r="118" spans="2:14" x14ac:dyDescent="0.25">
      <c r="C118" s="27"/>
      <c r="D118" s="34"/>
      <c r="E118" s="34"/>
      <c r="F118" s="35"/>
      <c r="G118" s="30"/>
      <c r="H118" s="31"/>
      <c r="I118" s="32"/>
    </row>
    <row r="119" spans="2:14" x14ac:dyDescent="0.25">
      <c r="C119" s="26" t="s">
        <v>94</v>
      </c>
      <c r="D119" s="100">
        <f>SUMPRODUCT(LARGE((Months=months3)*(PY=PY5_)*(IncLim)*(Filter1=Source1),{1,2,3,4,5}))</f>
        <v>0</v>
      </c>
      <c r="E119" s="100">
        <f>SUMPRODUCT(LARGE((Months=months3)*(PY=PY4_)*(IncLim)*(Filter1=Source1),{1,2,3,4,5}))</f>
        <v>0</v>
      </c>
      <c r="F119" s="101">
        <f>SUMPRODUCT(LARGE((Months=months3)*(PY=PY3_)*(IncLim)*(Filter1=Source1),{1,2,3,4,5}))</f>
        <v>0</v>
      </c>
      <c r="G119" s="82"/>
      <c r="H119" s="87" t="str">
        <f>IFERROR((F119-D119)/D119,"-")</f>
        <v>-</v>
      </c>
      <c r="I119" s="84" t="str">
        <f>IFERROR((F119-E119)/E119,"-")</f>
        <v>-</v>
      </c>
    </row>
    <row r="120" spans="2:14" ht="15.75" thickBot="1" x14ac:dyDescent="0.3">
      <c r="C120" s="36" t="s">
        <v>95</v>
      </c>
      <c r="D120" s="133" t="str">
        <f>IFERROR(D119/D93,"-")</f>
        <v>-</v>
      </c>
      <c r="E120" s="133" t="str">
        <f>IFERROR(E119/E93,"-")</f>
        <v>-</v>
      </c>
      <c r="F120" s="133" t="str">
        <f>IFERROR(F119/F93,"-")</f>
        <v>-</v>
      </c>
      <c r="G120" s="102"/>
      <c r="H120" s="103" t="str">
        <f>IFERROR(IF(((F120-D120)*100)&gt;0,"+"&amp;ROUND((F120-D120)*100,1),ROUND((F120-D120)*100,1)),"-")</f>
        <v>-</v>
      </c>
      <c r="I120" s="104" t="str">
        <f>IFERROR(IF(((F120-E120)*100)&gt;0,"+"&amp;ROUND((F120-E120)*100,1),ROUND((F120-E120)*100,1)),"-")</f>
        <v>-</v>
      </c>
    </row>
    <row r="123" spans="2:14" ht="15.75" thickBot="1" x14ac:dyDescent="0.3"/>
    <row r="124" spans="2:14" x14ac:dyDescent="0.25">
      <c r="B124" s="66" t="s">
        <v>98</v>
      </c>
      <c r="C124" s="15" t="str">
        <f>Source1</f>
        <v>California</v>
      </c>
      <c r="D124" s="161"/>
      <c r="E124" s="162"/>
      <c r="F124" s="162"/>
      <c r="G124" s="15"/>
      <c r="H124" s="16"/>
      <c r="I124" s="17"/>
    </row>
    <row r="125" spans="2:14" x14ac:dyDescent="0.25">
      <c r="C125" s="163" t="str">
        <f>"PY"&amp;RIGHT(YEAR($F$126),2)&amp;" at "&amp;execute!D35&amp;" Months"</f>
        <v>PY18 at 38 Months</v>
      </c>
      <c r="D125" s="164" t="s">
        <v>73</v>
      </c>
      <c r="E125" s="165"/>
      <c r="F125" s="165"/>
      <c r="G125" s="163"/>
      <c r="H125" s="166"/>
      <c r="I125" s="167"/>
    </row>
    <row r="126" spans="2:14" x14ac:dyDescent="0.25">
      <c r="C126" s="163"/>
      <c r="D126" s="45">
        <f t="array" ref="D126">PY6_</f>
        <v>42370</v>
      </c>
      <c r="E126" s="46">
        <f t="array" ref="E126">PY5_</f>
        <v>39083</v>
      </c>
      <c r="F126" s="46">
        <f t="array" ref="F126">PY4_</f>
        <v>43101</v>
      </c>
      <c r="G126" s="163"/>
      <c r="H126" s="166"/>
      <c r="I126" s="167"/>
    </row>
    <row r="127" spans="2:14" x14ac:dyDescent="0.25">
      <c r="C127" s="163"/>
      <c r="D127" s="18" t="s">
        <v>76</v>
      </c>
      <c r="E127" s="19" t="s">
        <v>76</v>
      </c>
      <c r="F127" s="19" t="s">
        <v>76</v>
      </c>
      <c r="G127" s="163"/>
      <c r="H127" s="166"/>
      <c r="I127" s="167"/>
    </row>
    <row r="128" spans="2:14" x14ac:dyDescent="0.25">
      <c r="C128" s="163"/>
      <c r="D128" s="43" t="str">
        <f t="array" ref="D128">MONTH(Val_current)&amp;"/"&amp;DAY(Val_current)&amp;"/"&amp;YEAR(Val_current)-2</f>
        <v>2/28/2019</v>
      </c>
      <c r="E128" s="42" t="str">
        <f t="array" ref="E128">MONTH(Val_current)&amp;"/"&amp;DAY(Val_current)&amp;"/"&amp;YEAR(Val_current)-1</f>
        <v>2/28/2020</v>
      </c>
      <c r="F128" s="44" t="str">
        <f t="array" ref="F128">MONTH(Val_current)&amp;"/"&amp;DAY(Val_current)&amp;"/"&amp;YEAR(Val_current)</f>
        <v>2/28/2021</v>
      </c>
      <c r="G128" s="47" t="s">
        <v>77</v>
      </c>
      <c r="H128" s="48" t="str">
        <f t="array" ref="H128">IF(IncYr_yn="Y",RIGHT(YEAR($D$126),2)&amp;" vs "&amp;RIGHT(YEAR($F$126),2),RIGHT(YEAR($D$126),2)+1&amp;" vs "&amp;RIGHT(YEAR($F$126),2)+1)</f>
        <v>16 vs 18</v>
      </c>
      <c r="I128" s="49" t="str">
        <f t="array" ref="I128">IF(IncYr_yn="Y",RIGHT(YEAR($E$126),2)&amp;" vs "&amp;RIGHT(YEAR($F$126),2),RIGHT(YEAR($E$126),2)+1&amp;" vs "&amp;RIGHT(YEAR($F$126),2)+1)</f>
        <v>07 vs 18</v>
      </c>
    </row>
    <row r="129" spans="3:12" ht="15.75" thickBot="1" x14ac:dyDescent="0.3">
      <c r="C129" s="20"/>
      <c r="D129" s="21"/>
      <c r="E129" s="21"/>
      <c r="F129" s="22"/>
      <c r="G129" s="23"/>
      <c r="H129" s="24"/>
      <c r="I129" s="25"/>
    </row>
    <row r="130" spans="3:12" x14ac:dyDescent="0.25">
      <c r="C130" s="26" t="s">
        <v>80</v>
      </c>
      <c r="D130" s="80">
        <f t="array" ref="D130">IFERROR(VLOOKUP(PY6_,$M$4:$R$13,3,FALSE),"-")</f>
        <v>9820000</v>
      </c>
      <c r="E130" s="80">
        <f t="array" ref="E130">IFERROR(VLOOKUP(PY5_,$M$4:$R$13,3,FALSE),"-")</f>
        <v>9030000</v>
      </c>
      <c r="F130" s="80">
        <f>IFERROR(VLOOKUP(PY4_,$M$4:$R$13,3,FALSE),"-")</f>
        <v>9020000</v>
      </c>
      <c r="G130" s="82"/>
      <c r="H130" s="83">
        <f>IFERROR((F130-D130)/D130,"-")</f>
        <v>-8.1466395112016296E-2</v>
      </c>
      <c r="I130" s="84">
        <f>IFERROR((F130-E130)/E130,"-")</f>
        <v>-1.1074197120708748E-3</v>
      </c>
    </row>
    <row r="131" spans="3:12" x14ac:dyDescent="0.25">
      <c r="C131" s="26" t="s">
        <v>46</v>
      </c>
      <c r="D131" s="86">
        <f t="array" ref="D131">IFERROR(VLOOKUP(PY6_,$M$4:$P$11,4,FALSE),"-")</f>
        <v>712</v>
      </c>
      <c r="E131" s="86">
        <f t="array" ref="E131">IFERROR(VLOOKUP(PY5_,$M$4:$P$11,4,FALSE),"-")</f>
        <v>697</v>
      </c>
      <c r="F131" s="86">
        <f t="array" ref="F131">IFERROR(VLOOKUP(PY4_,$M$4:$P$11,4,FALSE),"-")</f>
        <v>645</v>
      </c>
      <c r="G131" s="82"/>
      <c r="H131" s="87">
        <f>IFERROR((F131-D131)/D131,"-")</f>
        <v>-9.4101123595505612E-2</v>
      </c>
      <c r="I131" s="84">
        <f>IFERROR((F131-E131)/E131,"-")</f>
        <v>-7.4605451936872305E-2</v>
      </c>
    </row>
    <row r="132" spans="3:12" ht="15.75" thickBot="1" x14ac:dyDescent="0.3">
      <c r="C132" s="20"/>
      <c r="D132" s="21"/>
      <c r="E132" s="21"/>
      <c r="F132" s="22"/>
      <c r="G132" s="23"/>
      <c r="H132" s="24"/>
      <c r="I132" s="25"/>
    </row>
    <row r="133" spans="3:12" x14ac:dyDescent="0.25">
      <c r="C133" s="26" t="s">
        <v>68</v>
      </c>
      <c r="D133" s="80">
        <f t="array" ref="D133">SUM((IncLim)*(Months=months4)*(PY=PY6_)*(Filter1=Source1))</f>
        <v>0</v>
      </c>
      <c r="E133" s="80">
        <f t="array" ref="E133">SUM((IncLim)*(Months=months4)*(PY=PY5_)*(Filter1=Source1))</f>
        <v>0</v>
      </c>
      <c r="F133" s="81">
        <f t="array" ref="F133">SUM((IncLim)*(Months=months4)*(PY=PY4_)*(Filter1=Source1))</f>
        <v>0</v>
      </c>
      <c r="G133" s="82"/>
      <c r="H133" s="83" t="str">
        <f>IFERROR((F133-D133)/D133,"-")</f>
        <v>-</v>
      </c>
      <c r="I133" s="84" t="str">
        <f>IFERROR((F133-E133)/E133,"-")</f>
        <v>-</v>
      </c>
    </row>
    <row r="134" spans="3:12" x14ac:dyDescent="0.25">
      <c r="C134" s="26" t="s">
        <v>101</v>
      </c>
      <c r="D134" s="80">
        <f t="array" ref="D134">SUM((pdLim)*(Months=months4)*(PY=PY6_)*(Filter1=Source1))</f>
        <v>0</v>
      </c>
      <c r="E134" s="80">
        <f t="array" ref="E134">SUM((pdLim)*(Months=months4)*(PY=PY5_)*(Filter1=Source1))</f>
        <v>0</v>
      </c>
      <c r="F134" s="81">
        <f t="array" ref="F134">SUM((pdLim)*(Months=months4)*(PY=PY4_)*(Filter1=Source1))</f>
        <v>0</v>
      </c>
      <c r="G134" s="82"/>
      <c r="H134" s="87" t="str">
        <f>IFERROR((F134-D134)/D134,"-")</f>
        <v>-</v>
      </c>
      <c r="I134" s="84" t="str">
        <f>IFERROR((F134-E134)/E134,"-")</f>
        <v>-</v>
      </c>
      <c r="J134" s="6"/>
      <c r="L134" s="2"/>
    </row>
    <row r="135" spans="3:12" x14ac:dyDescent="0.25">
      <c r="C135" s="26" t="s">
        <v>81</v>
      </c>
      <c r="D135" s="80">
        <f>D133-D134</f>
        <v>0</v>
      </c>
      <c r="E135" s="80">
        <f>E133-E134</f>
        <v>0</v>
      </c>
      <c r="F135" s="80">
        <f>F133-F134</f>
        <v>0</v>
      </c>
      <c r="G135" s="82"/>
      <c r="H135" s="87" t="str">
        <f>IFERROR((F135-D135)/D135,"-")</f>
        <v>-</v>
      </c>
      <c r="I135" s="84" t="str">
        <f>IFERROR((F135-E135)/E135,"-")</f>
        <v>-</v>
      </c>
    </row>
    <row r="136" spans="3:12" ht="15.75" thickBot="1" x14ac:dyDescent="0.3">
      <c r="C136" s="27"/>
      <c r="D136" s="28"/>
      <c r="E136" s="28"/>
      <c r="F136" s="29"/>
      <c r="G136" s="30"/>
      <c r="H136" s="31"/>
      <c r="I136" s="32"/>
    </row>
    <row r="137" spans="3:12" x14ac:dyDescent="0.25">
      <c r="C137" s="26" t="s">
        <v>82</v>
      </c>
      <c r="D137" s="88">
        <f t="array" ref="D137">SUM((IncLim&gt;0)*(Months=months4)*(PY=PY6_)*(Filter1=Source1))</f>
        <v>0</v>
      </c>
      <c r="E137" s="88">
        <f t="array" ref="E137">SUM((IncLim&gt;0)*(Months=months4)*(PY=PY5_)*(Filter1=Source1))</f>
        <v>0</v>
      </c>
      <c r="F137" s="89">
        <f t="array" ref="F137">SUM((IncLim&gt;0)*(Months=months4)*(PY=PY4_)*(Filter1=Source1))</f>
        <v>0</v>
      </c>
      <c r="G137" s="82"/>
      <c r="H137" s="83" t="str">
        <f>IFERROR((F137-D137)/D137,"-")</f>
        <v>-</v>
      </c>
      <c r="I137" s="84" t="str">
        <f>IFERROR((F137-E137)/E137,"-")</f>
        <v>-</v>
      </c>
    </row>
    <row r="138" spans="3:12" x14ac:dyDescent="0.25">
      <c r="C138" s="26" t="s">
        <v>83</v>
      </c>
      <c r="D138" s="80" t="str">
        <f>IFERROR(D133/D137,"-")</f>
        <v>-</v>
      </c>
      <c r="E138" s="80" t="str">
        <f>IFERROR(E133/E137,"-")</f>
        <v>-</v>
      </c>
      <c r="F138" s="80" t="str">
        <f>IFERROR(F133/F137,"-")</f>
        <v>-</v>
      </c>
      <c r="G138" s="82"/>
      <c r="H138" s="90" t="str">
        <f>IFERROR((F138-D138)/D138,"-")</f>
        <v>-</v>
      </c>
      <c r="I138" s="84" t="str">
        <f>IFERROR((F138-E138)/E138,"-")</f>
        <v>-</v>
      </c>
    </row>
    <row r="139" spans="3:12" x14ac:dyDescent="0.25">
      <c r="C139" s="26" t="s">
        <v>84</v>
      </c>
      <c r="D139" s="80" t="str">
        <f t="array" ref="D139">IFERROR(MEDIAN(IF(IncLim&gt;0, IF(Months=months4,IF(PY=PY6_,IF(Filter1=Source1,IncLim))))),"-")</f>
        <v>-</v>
      </c>
      <c r="E139" s="80" t="str">
        <f t="array" ref="E139">IFERROR(MEDIAN(IF(IncLim&gt;0, IF(Months=months4,IF(PY=PY5_, IF(Filter1=Source1, IncLim))))),"-")</f>
        <v>-</v>
      </c>
      <c r="F139" s="80" t="str">
        <f t="array" ref="F139">IFERROR(MEDIAN(IF(IncLim&gt;0, IF(Months=months4,IF(PY=PY4_, IF(Filter1=Source1, IncLim))))),"-")</f>
        <v>-</v>
      </c>
      <c r="G139" s="82"/>
      <c r="H139" s="87" t="str">
        <f>IFERROR((F139-D139)/D139,"-")</f>
        <v>-</v>
      </c>
      <c r="I139" s="84" t="str">
        <f>IFERROR((F139-E139)/E139,"-")</f>
        <v>-</v>
      </c>
    </row>
    <row r="140" spans="3:12" x14ac:dyDescent="0.25">
      <c r="C140" s="27"/>
      <c r="D140" s="28"/>
      <c r="E140" s="28"/>
      <c r="F140" s="29"/>
      <c r="G140" s="30"/>
      <c r="H140" s="24"/>
      <c r="I140" s="25"/>
    </row>
    <row r="141" spans="3:12" x14ac:dyDescent="0.25">
      <c r="C141" s="26" t="s">
        <v>85</v>
      </c>
      <c r="D141" s="80">
        <f>IFERROR((VLOOKUP(PY6_,$M$4:$Q$10,5,FALSE)/100),"-")</f>
        <v>3790000</v>
      </c>
      <c r="E141" s="80">
        <f>IFERROR((VLOOKUP(PY5_,$M$4:$Q$10,5,FALSE)/100),"-")</f>
        <v>3769750</v>
      </c>
      <c r="F141" s="81">
        <f>IFERROR((VLOOKUP(PY4_,$M$4:$Q$10,5,FALSE)/100),"-")</f>
        <v>3596500</v>
      </c>
      <c r="G141" s="82"/>
      <c r="H141" s="87">
        <f>IFERROR((F141-D141)/D141,"-")</f>
        <v>-5.1055408970976254E-2</v>
      </c>
      <c r="I141" s="84">
        <f>IFERROR((F141-E141)/E141,"-")</f>
        <v>-4.5957954771536573E-2</v>
      </c>
    </row>
    <row r="142" spans="3:12" ht="15.75" thickBot="1" x14ac:dyDescent="0.3">
      <c r="C142" s="33" t="s">
        <v>87</v>
      </c>
      <c r="D142" s="91">
        <f>IFERROR(D133/D141,"-")</f>
        <v>0</v>
      </c>
      <c r="E142" s="91">
        <f>IFERROR(E133/E141,"-")</f>
        <v>0</v>
      </c>
      <c r="F142" s="91">
        <f>IFERROR(F133/F141,"-")</f>
        <v>0</v>
      </c>
      <c r="G142" s="92"/>
      <c r="H142" s="93" t="str">
        <f>IFERROR((F142-D142)/D142,"-")</f>
        <v>-</v>
      </c>
      <c r="I142" s="94" t="str">
        <f>IFERROR((F142-E142)/E142,"-")</f>
        <v>-</v>
      </c>
    </row>
    <row r="143" spans="3:12" ht="15.75" thickBot="1" x14ac:dyDescent="0.3">
      <c r="C143" s="27"/>
      <c r="D143" s="28"/>
      <c r="E143" s="28"/>
      <c r="F143" s="29"/>
      <c r="G143" s="30"/>
      <c r="H143" s="31"/>
      <c r="I143" s="32"/>
    </row>
    <row r="144" spans="3:12" x14ac:dyDescent="0.25">
      <c r="C144" s="26" t="s">
        <v>88</v>
      </c>
      <c r="D144" s="86">
        <f t="array" ref="D144">SUM((IncLim&gt;0)*(indType&gt;0)*(Months=months4)*(PY=PY6_)*(Filter1=Source1))</f>
        <v>0</v>
      </c>
      <c r="E144" s="86">
        <f t="array" ref="E144">SUM((IncLim&gt;0)*(indType&gt;0)*(Months=months4)*(PY=PY5_)*(Filter1=Source1))</f>
        <v>0</v>
      </c>
      <c r="F144" s="95">
        <f t="array" ref="F144">SUM((IncLim&gt;0)*(indType&gt;0)*(Months=months4)*(PY=PY4_)*(Filter1=Source1))</f>
        <v>0</v>
      </c>
      <c r="G144" s="82"/>
      <c r="H144" s="83" t="str">
        <f>IFERROR((F144-D144)/D144,"-")</f>
        <v>-</v>
      </c>
      <c r="I144" s="84" t="str">
        <f>IFERROR((F144-E144)/E144,"-")</f>
        <v>-</v>
      </c>
    </row>
    <row r="145" spans="2:14" x14ac:dyDescent="0.25">
      <c r="C145" s="26" t="s">
        <v>89</v>
      </c>
      <c r="D145" s="96" t="str">
        <f>IFERROR(D144/D137,"-")</f>
        <v>-</v>
      </c>
      <c r="E145" s="96" t="str">
        <f>IFERROR(E144/E137,"-")</f>
        <v>-</v>
      </c>
      <c r="F145" s="96" t="str">
        <f>IFERROR(F144/F137,"-")</f>
        <v>-</v>
      </c>
      <c r="G145" s="82"/>
      <c r="H145" s="99" t="str">
        <f>IFERROR(IF(((F145-D145)*100)&gt;0,"+"&amp;ROUND((F145-D145)*100,1),ROUND((F145-D145)*100,1)),"-")</f>
        <v>-</v>
      </c>
      <c r="I145" s="98" t="str">
        <f>IFERROR(IF(((F145-E145)*100)&gt;0,"+"&amp;ROUND((F145-E145)*100,1),ROUND((F145-E145)*100,1)),"-")</f>
        <v>-</v>
      </c>
    </row>
    <row r="146" spans="2:14" x14ac:dyDescent="0.25">
      <c r="B146" s="78"/>
      <c r="C146" s="26" t="s">
        <v>90</v>
      </c>
      <c r="D146" s="80">
        <f t="array" ref="D146">SUM((IncLim)*(indType&gt;0)*(Months=months4)*(PY=PY6_)*(Filter1=Source1))</f>
        <v>0</v>
      </c>
      <c r="E146" s="80">
        <f t="array" ref="E146">SUM((IncLim)*(indType&gt;0)*(Months=months4)*(PY=PY5_)*(Filter1=Source1))</f>
        <v>0</v>
      </c>
      <c r="F146" s="80">
        <f t="array" ref="F146">SUM((IncLim)*(indType&gt;0)*(Months=months4)*(PY=PY4_)*(Filter1=Source1))</f>
        <v>0</v>
      </c>
      <c r="G146" s="82"/>
      <c r="H146" s="87" t="str">
        <f t="shared" ref="H146:H147" si="13">IFERROR((F146-D146)/D146,"-")</f>
        <v>-</v>
      </c>
      <c r="I146" s="84" t="str">
        <f t="shared" ref="I146:I147" si="14">IFERROR((F146-E146)/E146,"-")</f>
        <v>-</v>
      </c>
      <c r="L146" s="2"/>
      <c r="N146" s="2"/>
    </row>
    <row r="147" spans="2:14" x14ac:dyDescent="0.25">
      <c r="B147" s="78"/>
      <c r="C147" s="26" t="s">
        <v>91</v>
      </c>
      <c r="D147" s="80" t="str">
        <f>IFERROR(D146/D144,"-")</f>
        <v>-</v>
      </c>
      <c r="E147" s="80" t="str">
        <f t="shared" ref="E147" si="15">IFERROR(E146/E144,"-")</f>
        <v>-</v>
      </c>
      <c r="F147" s="80" t="str">
        <f t="shared" ref="F147" si="16">IFERROR(F146/F144,"-")</f>
        <v>-</v>
      </c>
      <c r="G147" s="82"/>
      <c r="H147" s="87" t="str">
        <f t="shared" si="13"/>
        <v>-</v>
      </c>
      <c r="I147" s="84" t="str">
        <f t="shared" si="14"/>
        <v>-</v>
      </c>
      <c r="L147" s="2"/>
      <c r="N147" s="2"/>
    </row>
    <row r="148" spans="2:14" x14ac:dyDescent="0.25">
      <c r="C148" s="26" t="s">
        <v>92</v>
      </c>
      <c r="D148" s="96" t="str">
        <f>IFERROR(1-(D149/D144),"-")</f>
        <v>-</v>
      </c>
      <c r="E148" s="96" t="str">
        <f>IFERROR(1-(E149/E144),"-")</f>
        <v>-</v>
      </c>
      <c r="F148" s="96" t="str">
        <f>IFERROR(1-(F149/F144),"-")</f>
        <v>-</v>
      </c>
      <c r="G148" s="82"/>
      <c r="H148" s="99" t="str">
        <f>IFERROR(IF(((F148-D148)*100)&gt;0,"+"&amp;ROUND((F148-D148)*100,1),ROUND((F148-D148)*100,1)),"-")</f>
        <v>-</v>
      </c>
      <c r="I148" s="98" t="str">
        <f>IFERROR(IF(((F148-E148)*100)&gt;0,"+"&amp;ROUND((F148-E148)*100,1),ROUND((F148-E148)*100,1)),"-")</f>
        <v>-</v>
      </c>
    </row>
    <row r="149" spans="2:14" ht="15.75" thickBot="1" x14ac:dyDescent="0.3">
      <c r="C149" s="33" t="s">
        <v>93</v>
      </c>
      <c r="D149" s="113">
        <f t="array" ref="D149">D144-SUM((IncLim&gt;0)*(indType&gt;0)*(Closed&gt;0)*(Months=months4)*(PY=PY6_)*(Filter1=Source1))</f>
        <v>0</v>
      </c>
      <c r="E149" s="113">
        <f t="array" ref="E149">E144-SUM((IncLim&gt;0)*(indType&gt;0)*(Closed&gt;0)*(Months=months4)*(PY=PY5_)*(Filter1=Source1))</f>
        <v>0</v>
      </c>
      <c r="F149" s="113">
        <f t="array" ref="F149">F144-SUM((IncLim&gt;0)*(indType&gt;0)*(Closed&gt;0)*(Months=months4)*(PY=PY4_)*(Filter1=Source1))</f>
        <v>0</v>
      </c>
      <c r="G149" s="92"/>
      <c r="H149" s="93" t="str">
        <f>IFERROR((F149-D149)/D149,"-")</f>
        <v>-</v>
      </c>
      <c r="I149" s="94" t="str">
        <f>IFERROR((F149-E149)/E149,"-")</f>
        <v>-</v>
      </c>
    </row>
    <row r="150" spans="2:14" x14ac:dyDescent="0.25">
      <c r="C150" s="27"/>
      <c r="D150" s="34"/>
      <c r="E150" s="34"/>
      <c r="F150" s="35"/>
      <c r="G150" s="30"/>
      <c r="H150" s="31"/>
      <c r="I150" s="32"/>
    </row>
    <row r="151" spans="2:14" x14ac:dyDescent="0.25">
      <c r="C151" s="26" t="s">
        <v>102</v>
      </c>
      <c r="D151" s="86">
        <f t="array" ref="D151">SUM((IncLim&gt;0)*(Lit&gt;0)*(indType&gt;0)*(Months=months4)*(PY=PY6_)*(Filter1=Source1))</f>
        <v>0</v>
      </c>
      <c r="E151" s="86">
        <f t="array" ref="E151">SUM((IncLim&gt;0)*(Lit&gt;0)*(indType&gt;0)*(Months=months4)*(PY=PY5_)*(Filter1=Source1))</f>
        <v>0</v>
      </c>
      <c r="F151" s="95">
        <f t="array" ref="F151">SUM((IncLim&gt;0)*(Lit&gt;0)*(indType&gt;0)*(Months=months4)*(PY=PY4_)*(Filter1=Source1))</f>
        <v>0</v>
      </c>
      <c r="G151" s="82"/>
      <c r="H151" s="87" t="str">
        <f>IFERROR((F151-D151)/D151,"-")</f>
        <v>-</v>
      </c>
      <c r="I151" s="84" t="str">
        <f>IFERROR((F151-E151)/E151,"-")</f>
        <v>-</v>
      </c>
    </row>
    <row r="152" spans="2:14" x14ac:dyDescent="0.25">
      <c r="C152" s="26" t="s">
        <v>103</v>
      </c>
      <c r="D152" s="96" t="str">
        <f>IFERROR(D151/D144,"-")</f>
        <v>-</v>
      </c>
      <c r="E152" s="96" t="str">
        <f>IFERROR(E151/E144,"-")</f>
        <v>-</v>
      </c>
      <c r="F152" s="132" t="str">
        <f>IFERROR(F151/F144,"-")</f>
        <v>-</v>
      </c>
      <c r="G152" s="82"/>
      <c r="H152" s="99" t="str">
        <f>IFERROR(IF(((F152-D152)*100)&gt;0,"+"&amp;ROUND((F152-D152)*100,1),ROUND((F152-D152)*100,1)),"-")</f>
        <v>-</v>
      </c>
      <c r="I152" s="98" t="str">
        <f>IFERROR(IF(((F152-E152)*100)&gt;0,"+"&amp;ROUND((F152-E152)*100,1),ROUND((F152-E152)*100,1)),"-")</f>
        <v>-</v>
      </c>
    </row>
    <row r="153" spans="2:14" x14ac:dyDescent="0.25">
      <c r="B153" s="76"/>
      <c r="C153" s="26" t="s">
        <v>105</v>
      </c>
      <c r="D153" s="80">
        <f t="array" ref="D153">SUM((IncLim)*(Lit&gt;0)*(indType&gt;0)*(Months=months4)*(PY=PY6_)*(Filter1=Source1))</f>
        <v>0</v>
      </c>
      <c r="E153" s="80">
        <f t="array" ref="E153">SUM((IncLim)*(Lit&gt;0)*(indType&gt;0)*(Months=months4)*(PY=PY5_)*(Filter1=Source1))</f>
        <v>0</v>
      </c>
      <c r="F153" s="81">
        <f t="array" ref="F153">SUM((IncLim)*(Lit&gt;0)*(indType&gt;0)*(Months=months4)*(PY=PY4_)*(Filter1=Source1))</f>
        <v>0</v>
      </c>
      <c r="G153" s="82"/>
      <c r="H153" s="87" t="str">
        <f>IFERROR((F153-D153)/D153,"-")</f>
        <v>-</v>
      </c>
      <c r="I153" s="84" t="str">
        <f>IFERROR((F153-E153)/E153,"-")</f>
        <v>-</v>
      </c>
      <c r="L153" s="2"/>
      <c r="N153" s="2"/>
    </row>
    <row r="154" spans="2:14" x14ac:dyDescent="0.25">
      <c r="B154" s="76"/>
      <c r="C154" s="127" t="s">
        <v>137</v>
      </c>
      <c r="D154" s="129" t="str">
        <f>IFERROR(D153/D146,"-")</f>
        <v>-</v>
      </c>
      <c r="E154" s="129" t="str">
        <f>IFERROR(E153/E146,"-")</f>
        <v>-</v>
      </c>
      <c r="F154" s="129" t="str">
        <f>IFERROR(F153/F146,"-")</f>
        <v>-</v>
      </c>
      <c r="G154" s="128"/>
      <c r="H154" s="99" t="str">
        <f>IFERROR(IF(((F154-D154)*100)&gt;0,"+"&amp;ROUND((F154-D154)*100,1),ROUND((F154-D154)*100,1)),"-")</f>
        <v>-</v>
      </c>
      <c r="I154" s="98" t="str">
        <f>IFERROR(IF(((F154-E154)*100)&gt;0,"+"&amp;ROUND((F154-E154)*100,1),ROUND((F154-E154)*100,1)),"-")</f>
        <v>-</v>
      </c>
      <c r="L154" s="2"/>
      <c r="N154" s="2"/>
    </row>
    <row r="155" spans="2:14" x14ac:dyDescent="0.25">
      <c r="B155" s="76"/>
      <c r="C155" s="26" t="s">
        <v>124</v>
      </c>
      <c r="D155" s="86">
        <f t="array" ref="D155">SUM((IncLim&gt;0)*(Lit&gt;0)*(Months=months4)*(PY=PY6_)*(Filter1=Source1))</f>
        <v>0</v>
      </c>
      <c r="E155" s="86">
        <f t="array" ref="E155">SUM((IncLim&gt;0)*(Lit&gt;0)*(Months=months4)*(PY=PY5_)*(Filter1=Source1))</f>
        <v>0</v>
      </c>
      <c r="F155" s="95">
        <f t="array" ref="F155">SUM((IncLim&gt;0)*(Lit&gt;0)*(Months=months4)*(PY=PY4_)*(Filter1=Source1))</f>
        <v>0</v>
      </c>
      <c r="G155" s="82"/>
      <c r="H155" s="87" t="str">
        <f>IFERROR((F155-D155)/D155,"-")</f>
        <v>-</v>
      </c>
      <c r="I155" s="84" t="str">
        <f>IFERROR((F155-E155)/E155,"-")</f>
        <v>-</v>
      </c>
      <c r="L155" s="2"/>
      <c r="N155" s="2"/>
    </row>
    <row r="156" spans="2:14" x14ac:dyDescent="0.25">
      <c r="B156" s="76"/>
      <c r="C156" s="26" t="s">
        <v>104</v>
      </c>
      <c r="D156" s="80">
        <f t="array" ref="D156">SUM((IncLim)*(Lit&gt;0)*(Months=months4)*(PY=PY6_)*(Filter1=Source1))</f>
        <v>0</v>
      </c>
      <c r="E156" s="80">
        <f t="array" ref="E156">SUM((IncLim)*(Lit&gt;0)*(Months=months4)*(PY=PY5_)*(Filter1=Source1))</f>
        <v>0</v>
      </c>
      <c r="F156" s="81">
        <f t="array" ref="F156">SUM((IncLim)*(Lit&gt;0)*(Months=months4)*(PY=PY4_)*(Filter1=Source1))</f>
        <v>0</v>
      </c>
      <c r="G156" s="82"/>
      <c r="H156" s="87" t="str">
        <f>IFERROR((F156-D156)/D156,"-")</f>
        <v>-</v>
      </c>
      <c r="I156" s="84" t="str">
        <f>IFERROR((F156-E156)/E156,"-")</f>
        <v>-</v>
      </c>
      <c r="L156" s="2"/>
      <c r="N156" s="2"/>
    </row>
    <row r="157" spans="2:14" x14ac:dyDescent="0.25">
      <c r="B157" s="76"/>
      <c r="C157" s="26" t="s">
        <v>141</v>
      </c>
      <c r="D157" s="80"/>
      <c r="E157" s="80"/>
      <c r="F157" s="81"/>
      <c r="G157" s="82"/>
      <c r="H157" s="87" t="str">
        <f>IFERROR((F157-D157)/D157,"-")</f>
        <v>-</v>
      </c>
      <c r="I157" s="84" t="str">
        <f>IFERROR((F157-E157)/E157,"-")</f>
        <v>-</v>
      </c>
      <c r="L157" s="2"/>
      <c r="N157" s="2"/>
    </row>
    <row r="158" spans="2:14" x14ac:dyDescent="0.25">
      <c r="C158" s="27"/>
      <c r="D158" s="34"/>
      <c r="E158" s="34"/>
      <c r="F158" s="35"/>
      <c r="G158" s="30"/>
      <c r="H158" s="31"/>
      <c r="I158" s="32"/>
    </row>
    <row r="159" spans="2:14" x14ac:dyDescent="0.25">
      <c r="C159" s="26" t="s">
        <v>94</v>
      </c>
      <c r="D159" s="100">
        <f>SUMPRODUCT(LARGE((Months=months4)*(PY=PY6_)*(IncLim)*(Filter1=Source1),{1,2,3,4,5}))</f>
        <v>0</v>
      </c>
      <c r="E159" s="100">
        <f>SUMPRODUCT(LARGE((Months=months4)*(PY=PY5_)*(IncLim)*(Filter1=Source1),{1,2,3,4,5}))</f>
        <v>0</v>
      </c>
      <c r="F159" s="101">
        <f>SUMPRODUCT(LARGE((Months=months4)*(PY=PY4_)*(IncLim)*(Filter1=Source1),{1,2,3,4,5}))</f>
        <v>0</v>
      </c>
      <c r="G159" s="82"/>
      <c r="H159" s="87" t="str">
        <f>IFERROR((F159-D159)/D159,"-")</f>
        <v>-</v>
      </c>
      <c r="I159" s="84" t="str">
        <f>IFERROR((F159-E159)/E159,"-")</f>
        <v>-</v>
      </c>
    </row>
    <row r="160" spans="2:14" ht="15.75" thickBot="1" x14ac:dyDescent="0.3">
      <c r="C160" s="36" t="s">
        <v>95</v>
      </c>
      <c r="D160" s="133" t="str">
        <f>IFERROR(D159/D133,"-")</f>
        <v>-</v>
      </c>
      <c r="E160" s="133" t="str">
        <f>IFERROR(E159/E133,"-")</f>
        <v>-</v>
      </c>
      <c r="F160" s="133" t="str">
        <f>IFERROR(F159/F133,"-")</f>
        <v>-</v>
      </c>
      <c r="G160" s="102"/>
      <c r="H160" s="103" t="str">
        <f>IFERROR(IF(((F160-D160)*100)&gt;0,"+"&amp;ROUND((F160-D160)*100,1),ROUND((F160-D160)*100,1)),"-")</f>
        <v>-</v>
      </c>
      <c r="I160" s="104" t="str">
        <f>IFERROR(IF(((F160-E160)*100)&gt;0,"+"&amp;ROUND((F160-E160)*100,1),ROUND((F160-E160)*100,1)),"-")</f>
        <v>-</v>
      </c>
    </row>
    <row r="163" spans="8:9" x14ac:dyDescent="0.25">
      <c r="H163" s="2"/>
      <c r="I163" s="2"/>
    </row>
    <row r="164" spans="8:9" x14ac:dyDescent="0.25">
      <c r="H164" s="2"/>
      <c r="I164" s="2"/>
    </row>
    <row r="165" spans="8:9" x14ac:dyDescent="0.25">
      <c r="H165" s="2"/>
      <c r="I165" s="2"/>
    </row>
    <row r="166" spans="8:9" x14ac:dyDescent="0.25">
      <c r="H166" s="2"/>
      <c r="I166" s="2"/>
    </row>
    <row r="167" spans="8:9" x14ac:dyDescent="0.25">
      <c r="H167" s="2"/>
      <c r="I167" s="2"/>
    </row>
    <row r="168" spans="8:9" x14ac:dyDescent="0.25">
      <c r="H168" s="2"/>
      <c r="I168" s="2"/>
    </row>
    <row r="169" spans="8:9" x14ac:dyDescent="0.25">
      <c r="H169" s="2"/>
      <c r="I169" s="2"/>
    </row>
    <row r="170" spans="8:9" x14ac:dyDescent="0.25">
      <c r="H170" s="2"/>
      <c r="I170" s="2"/>
    </row>
    <row r="171" spans="8:9" x14ac:dyDescent="0.25">
      <c r="H171" s="2"/>
      <c r="I171" s="2"/>
    </row>
    <row r="172" spans="8:9" x14ac:dyDescent="0.25">
      <c r="H172" s="2"/>
      <c r="I172" s="2"/>
    </row>
    <row r="173" spans="8:9" x14ac:dyDescent="0.25">
      <c r="H173" s="2"/>
      <c r="I173" s="2"/>
    </row>
    <row r="174" spans="8:9" x14ac:dyDescent="0.25">
      <c r="H174" s="2"/>
      <c r="I174" s="2"/>
    </row>
    <row r="175" spans="8:9" x14ac:dyDescent="0.25">
      <c r="H175" s="2"/>
      <c r="I175" s="2"/>
    </row>
    <row r="176" spans="8:9" x14ac:dyDescent="0.25">
      <c r="H176" s="2"/>
      <c r="I176" s="2"/>
    </row>
    <row r="177" spans="8:9" x14ac:dyDescent="0.25">
      <c r="H177" s="2"/>
      <c r="I177" s="2"/>
    </row>
    <row r="178" spans="8:9" x14ac:dyDescent="0.25">
      <c r="H178" s="2"/>
      <c r="I178" s="2"/>
    </row>
    <row r="179" spans="8:9" x14ac:dyDescent="0.25">
      <c r="H179" s="2"/>
      <c r="I179" s="2"/>
    </row>
    <row r="180" spans="8:9" x14ac:dyDescent="0.25">
      <c r="H180" s="2"/>
      <c r="I180" s="2"/>
    </row>
    <row r="181" spans="8:9" x14ac:dyDescent="0.25">
      <c r="H181" s="2"/>
      <c r="I181" s="2"/>
    </row>
    <row r="182" spans="8:9" x14ac:dyDescent="0.25">
      <c r="H182" s="2"/>
      <c r="I182" s="2"/>
    </row>
    <row r="183" spans="8:9" x14ac:dyDescent="0.25">
      <c r="H183" s="2"/>
      <c r="I183" s="2"/>
    </row>
    <row r="184" spans="8:9" x14ac:dyDescent="0.25">
      <c r="H184" s="2"/>
      <c r="I184" s="2"/>
    </row>
    <row r="185" spans="8:9" x14ac:dyDescent="0.25">
      <c r="H185" s="2"/>
      <c r="I185" s="2"/>
    </row>
    <row r="186" spans="8:9" x14ac:dyDescent="0.25">
      <c r="H186" s="2"/>
      <c r="I186" s="2"/>
    </row>
    <row r="187" spans="8:9" x14ac:dyDescent="0.25">
      <c r="H187" s="2"/>
      <c r="I187" s="2"/>
    </row>
    <row r="188" spans="8:9" x14ac:dyDescent="0.25">
      <c r="H188" s="2"/>
      <c r="I188" s="2"/>
    </row>
    <row r="189" spans="8:9" x14ac:dyDescent="0.25">
      <c r="H189" s="2"/>
      <c r="I189" s="2"/>
    </row>
    <row r="190" spans="8:9" x14ac:dyDescent="0.25">
      <c r="H190" s="2"/>
      <c r="I190" s="2"/>
    </row>
    <row r="191" spans="8:9" x14ac:dyDescent="0.25">
      <c r="H191" s="2"/>
      <c r="I191" s="2"/>
    </row>
    <row r="192" spans="8:9" x14ac:dyDescent="0.25">
      <c r="H192" s="2"/>
      <c r="I192" s="2"/>
    </row>
    <row r="193" spans="2:14" x14ac:dyDescent="0.25">
      <c r="H193" s="2"/>
      <c r="I193" s="2"/>
    </row>
    <row r="194" spans="2:14" x14ac:dyDescent="0.25">
      <c r="H194" s="2"/>
      <c r="I194" s="2"/>
    </row>
    <row r="195" spans="2:14" x14ac:dyDescent="0.25">
      <c r="H195" s="2"/>
      <c r="I195" s="2"/>
    </row>
    <row r="196" spans="2:14" x14ac:dyDescent="0.25">
      <c r="H196" s="2"/>
      <c r="I196" s="2"/>
    </row>
    <row r="197" spans="2:14" x14ac:dyDescent="0.25">
      <c r="B197" s="76"/>
      <c r="C197" s="26" t="s">
        <v>141</v>
      </c>
      <c r="D197" s="80"/>
      <c r="E197" s="80"/>
      <c r="F197" s="81"/>
      <c r="G197" s="82"/>
      <c r="H197" s="87" t="str">
        <f>IFERROR((F197-D197)/D197,"-")</f>
        <v>-</v>
      </c>
      <c r="I197" s="84" t="str">
        <f>IFERROR((F197-E197)/E197,"-")</f>
        <v>-</v>
      </c>
      <c r="L197" s="2"/>
      <c r="N197" s="2"/>
    </row>
    <row r="198" spans="2:14" x14ac:dyDescent="0.25">
      <c r="H198" s="2"/>
      <c r="I198" s="2"/>
    </row>
    <row r="199" spans="2:14" x14ac:dyDescent="0.25">
      <c r="H199" s="2"/>
      <c r="I199" s="2"/>
    </row>
    <row r="200" spans="2:14" x14ac:dyDescent="0.25">
      <c r="H200" s="2"/>
      <c r="I200" s="2"/>
    </row>
    <row r="201" spans="2:14" x14ac:dyDescent="0.25">
      <c r="H201" s="2"/>
      <c r="I201" s="2"/>
    </row>
    <row r="202" spans="2:14" x14ac:dyDescent="0.25">
      <c r="H202" s="2"/>
      <c r="I202" s="2"/>
    </row>
    <row r="203" spans="2:14" x14ac:dyDescent="0.25">
      <c r="H203" s="2"/>
      <c r="I203" s="2"/>
    </row>
    <row r="204" spans="2:14" x14ac:dyDescent="0.25">
      <c r="H204" s="2"/>
      <c r="I204" s="2"/>
    </row>
    <row r="205" spans="2:14" x14ac:dyDescent="0.25">
      <c r="H205" s="2"/>
      <c r="I205" s="2"/>
    </row>
  </sheetData>
  <mergeCells count="16">
    <mergeCell ref="C125:C128"/>
    <mergeCell ref="D125:F125"/>
    <mergeCell ref="G125:I127"/>
    <mergeCell ref="D4:F4"/>
    <mergeCell ref="C5:C8"/>
    <mergeCell ref="D5:F5"/>
    <mergeCell ref="G5:I7"/>
    <mergeCell ref="D44:F44"/>
    <mergeCell ref="C45:C48"/>
    <mergeCell ref="D45:F45"/>
    <mergeCell ref="G45:I47"/>
    <mergeCell ref="D84:F84"/>
    <mergeCell ref="C85:C88"/>
    <mergeCell ref="D85:F85"/>
    <mergeCell ref="G85:I87"/>
    <mergeCell ref="D124:F124"/>
  </mergeCells>
  <pageMargins left="0.7" right="0.7" top="0.75" bottom="0.75" header="0.3" footer="0.3"/>
  <pageSetup orientation="portrait" horizontalDpi="300" verticalDpi="300" r:id="rId1"/>
  <ignoredErrors>
    <ignoredError sqref="D33:F33 D73:F73 D153:E153 D113:F113 F153 H25:I25" 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last="1" xr2:uid="{00000000-0003-0000-0300-00006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1'!D197:F197</xm:f>
              <xm:sqref>G197</xm:sqref>
            </x14:sparkline>
          </x14:sparklines>
        </x14:sparklineGroup>
        <x14:sparklineGroup manualMax="0" manualMin="0" displayEmptyCellsAs="gap" last="1" xr2:uid="{00000000-0003-0000-0300-00006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1'!D157:F157</xm:f>
              <xm:sqref>G157</xm:sqref>
            </x14:sparkline>
          </x14:sparklines>
        </x14:sparklineGroup>
        <x14:sparklineGroup manualMax="0" manualMin="0" displayEmptyCellsAs="gap" last="1" xr2:uid="{00000000-0003-0000-0300-00006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1'!D117:F117</xm:f>
              <xm:sqref>G117</xm:sqref>
            </x14:sparkline>
          </x14:sparklines>
        </x14:sparklineGroup>
        <x14:sparklineGroup manualMax="0" manualMin="0" displayEmptyCellsAs="gap" last="1" xr2:uid="{00000000-0003-0000-0300-00006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1'!D77:F77</xm:f>
              <xm:sqref>G77</xm:sqref>
            </x14:sparkline>
          </x14:sparklines>
        </x14:sparklineGroup>
        <x14:sparklineGroup manualMax="0" manualMin="0" displayEmptyCellsAs="gap" last="1" xr2:uid="{00000000-0003-0000-0300-00006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1'!D37:F37</xm:f>
              <xm:sqref>G37</xm:sqref>
            </x14:sparkline>
          </x14:sparklines>
        </x14:sparklineGroup>
        <x14:sparklineGroup manualMax="0" manualMin="0" displayEmptyCellsAs="gap" last="1" xr2:uid="{00000000-0003-0000-0300-00006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1'!D155:F155</xm:f>
              <xm:sqref>G155</xm:sqref>
            </x14:sparkline>
          </x14:sparklines>
        </x14:sparklineGroup>
        <x14:sparklineGroup manualMax="0" manualMin="0" displayEmptyCellsAs="gap" last="1" xr2:uid="{00000000-0003-0000-0300-00006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1'!D153:F153</xm:f>
              <xm:sqref>G153</xm:sqref>
            </x14:sparkline>
            <x14:sparkline>
              <xm:f>'Filtered Scorecard 1'!D154:F154</xm:f>
              <xm:sqref>G154</xm:sqref>
            </x14:sparkline>
          </x14:sparklines>
        </x14:sparklineGroup>
        <x14:sparklineGroup manualMax="0" manualMin="0" displayEmptyCellsAs="gap" last="1" xr2:uid="{00000000-0003-0000-0300-00006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1'!D156:F156</xm:f>
              <xm:sqref>G156</xm:sqref>
            </x14:sparkline>
          </x14:sparklines>
        </x14:sparklineGroup>
        <x14:sparklineGroup manualMax="0" manualMin="0" displayEmptyCellsAs="gap" last="1" xr2:uid="{00000000-0003-0000-0300-00006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1'!D131:F131</xm:f>
              <xm:sqref>G131</xm:sqref>
            </x14:sparkline>
            <x14:sparkline>
              <xm:f>'Filtered Scorecard 1'!D132:F132</xm:f>
              <xm:sqref>G132</xm:sqref>
            </x14:sparkline>
            <x14:sparkline>
              <xm:f>'Filtered Scorecard 1'!D133:F133</xm:f>
              <xm:sqref>G133</xm:sqref>
            </x14:sparkline>
            <x14:sparkline>
              <xm:f>'Filtered Scorecard 1'!D135:F135</xm:f>
              <xm:sqref>G135</xm:sqref>
            </x14:sparkline>
            <x14:sparkline>
              <xm:f>'Filtered Scorecard 1'!D136:F136</xm:f>
              <xm:sqref>G136</xm:sqref>
            </x14:sparkline>
            <x14:sparkline>
              <xm:f>'Filtered Scorecard 1'!D137:F137</xm:f>
              <xm:sqref>G137</xm:sqref>
            </x14:sparkline>
            <x14:sparkline>
              <xm:f>'Filtered Scorecard 1'!D138:F138</xm:f>
              <xm:sqref>G138</xm:sqref>
            </x14:sparkline>
            <x14:sparkline>
              <xm:f>'Filtered Scorecard 1'!D139:F139</xm:f>
              <xm:sqref>G139</xm:sqref>
            </x14:sparkline>
            <x14:sparkline>
              <xm:f>'Filtered Scorecard 1'!D140:F140</xm:f>
              <xm:sqref>G140</xm:sqref>
            </x14:sparkline>
            <x14:sparkline>
              <xm:f>'Filtered Scorecard 1'!D144:F144</xm:f>
              <xm:sqref>G144</xm:sqref>
            </x14:sparkline>
            <x14:sparkline>
              <xm:f>'Filtered Scorecard 1'!D145:F145</xm:f>
              <xm:sqref>G145</xm:sqref>
            </x14:sparkline>
            <x14:sparkline>
              <xm:f>'Filtered Scorecard 1'!D148:F148</xm:f>
              <xm:sqref>G148</xm:sqref>
            </x14:sparkline>
            <x14:sparkline>
              <xm:f>'Filtered Scorecard 1'!D149:F149</xm:f>
              <xm:sqref>G149</xm:sqref>
            </x14:sparkline>
            <x14:sparkline>
              <xm:f>'Filtered Scorecard 1'!D150:F150</xm:f>
              <xm:sqref>G150</xm:sqref>
            </x14:sparkline>
            <x14:sparkline>
              <xm:f>'Filtered Scorecard 1'!D159:F159</xm:f>
              <xm:sqref>G159</xm:sqref>
            </x14:sparkline>
            <x14:sparkline>
              <xm:f>'Filtered Scorecard 1'!D160:F160</xm:f>
              <xm:sqref>G160</xm:sqref>
            </x14:sparkline>
            <x14:sparkline>
              <xm:f>'Filtered Scorecard 1'!D152:F152</xm:f>
              <xm:sqref>G152</xm:sqref>
            </x14:sparkline>
            <x14:sparkline>
              <xm:f>'Filtered Scorecard 1'!D141:F141</xm:f>
              <xm:sqref>G141</xm:sqref>
            </x14:sparkline>
            <x14:sparkline>
              <xm:f>'Filtered Scorecard 1'!D142:F142</xm:f>
              <xm:sqref>G142</xm:sqref>
            </x14:sparkline>
          </x14:sparklines>
        </x14:sparklineGroup>
        <x14:sparklineGroup manualMax="0" manualMin="0" displayEmptyCellsAs="gap" last="1" xr2:uid="{00000000-0003-0000-0300-00006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1'!D158:F158</xm:f>
              <xm:sqref>G158</xm:sqref>
            </x14:sparkline>
          </x14:sparklines>
        </x14:sparklineGroup>
        <x14:sparklineGroup manualMax="0" manualMin="0" displayEmptyCellsAs="gap" last="1" xr2:uid="{00000000-0003-0000-0300-00005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1'!D116:F116</xm:f>
              <xm:sqref>G116</xm:sqref>
            </x14:sparkline>
          </x14:sparklines>
        </x14:sparklineGroup>
        <x14:sparklineGroup manualMax="0" manualMin="0" displayEmptyCellsAs="gap" last="1" xr2:uid="{00000000-0003-0000-0300-00005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1'!D113:F113</xm:f>
              <xm:sqref>G113</xm:sqref>
            </x14:sparkline>
            <x14:sparkline>
              <xm:f>'Filtered Scorecard 1'!D114:F114</xm:f>
              <xm:sqref>G114</xm:sqref>
            </x14:sparkline>
          </x14:sparklines>
        </x14:sparklineGroup>
        <x14:sparklineGroup manualMax="0" manualMin="0" displayEmptyCellsAs="gap" last="1" xr2:uid="{00000000-0003-0000-0300-00005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1'!D118:F118</xm:f>
              <xm:sqref>G118</xm:sqref>
            </x14:sparkline>
          </x14:sparklines>
        </x14:sparklineGroup>
        <x14:sparklineGroup manualMax="0" manualMin="0" displayEmptyCellsAs="gap" last="1" xr2:uid="{00000000-0003-0000-0300-00005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1'!D76:F76</xm:f>
              <xm:sqref>G76</xm:sqref>
            </x14:sparkline>
          </x14:sparklines>
        </x14:sparklineGroup>
        <x14:sparklineGroup manualMax="0" manualMin="0" displayEmptyCellsAs="gap" last="1" xr2:uid="{00000000-0003-0000-0300-00005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1'!D73:F73</xm:f>
              <xm:sqref>G73</xm:sqref>
            </x14:sparkline>
            <x14:sparkline>
              <xm:f>'Filtered Scorecard 1'!D74:F74</xm:f>
              <xm:sqref>G74</xm:sqref>
            </x14:sparkline>
          </x14:sparklines>
        </x14:sparklineGroup>
        <x14:sparklineGroup manualMax="0" manualMin="0" displayEmptyCellsAs="gap" last="1" xr2:uid="{00000000-0003-0000-0300-00005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1'!D75:F75</xm:f>
              <xm:sqref>G75</xm:sqref>
            </x14:sparkline>
          </x14:sparklines>
        </x14:sparklineGroup>
        <x14:sparklineGroup manualMax="0" manualMin="0" displayEmptyCellsAs="gap" last="1" xr2:uid="{00000000-0003-0000-0300-00005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1'!D78:F78</xm:f>
              <xm:sqref>G78</xm:sqref>
            </x14:sparkline>
          </x14:sparklines>
        </x14:sparklineGroup>
        <x14:sparklineGroup manualMax="0" manualMin="0" displayEmptyCellsAs="gap" last="1" xr2:uid="{00000000-0003-0000-0300-00005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1'!D38:F38</xm:f>
              <xm:sqref>G38</xm:sqref>
            </x14:sparkline>
          </x14:sparklines>
        </x14:sparklineGroup>
        <x14:sparklineGroup manualMax="0" manualMin="0" displayEmptyCellsAs="gap" last="1" xr2:uid="{00000000-0003-0000-0300-00005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1'!D36:F36</xm:f>
              <xm:sqref>G36</xm:sqref>
            </x14:sparkline>
          </x14:sparklines>
        </x14:sparklineGroup>
        <x14:sparklineGroup manualMax="0" manualMin="0" displayEmptyCellsAs="gap" last="1" xr2:uid="{00000000-0003-0000-0300-00005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1'!D33:F33</xm:f>
              <xm:sqref>G33</xm:sqref>
            </x14:sparkline>
            <x14:sparkline>
              <xm:f>'Filtered Scorecard 1'!D34:F34</xm:f>
              <xm:sqref>G34</xm:sqref>
            </x14:sparkline>
          </x14:sparklines>
        </x14:sparklineGroup>
        <x14:sparklineGroup manualMax="0" manualMin="0" displayEmptyCellsAs="gap" last="1" xr2:uid="{00000000-0003-0000-0300-00005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1'!D35:F35</xm:f>
              <xm:sqref>G35</xm:sqref>
            </x14:sparkline>
          </x14:sparklines>
        </x14:sparklineGroup>
        <x14:sparklineGroup manualMax="0" manualMin="0" displayEmptyCellsAs="gap" last="1" xr2:uid="{00000000-0003-0000-0300-00005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1'!D14:F14</xm:f>
              <xm:sqref>G14</xm:sqref>
            </x14:sparkline>
          </x14:sparklines>
        </x14:sparklineGroup>
        <x14:sparklineGroup manualMax="0" manualMin="0" displayEmptyCellsAs="gap" last="1" xr2:uid="{00000000-0003-0000-0300-00005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1'!D134:F134</xm:f>
              <xm:sqref>G134</xm:sqref>
            </x14:sparkline>
          </x14:sparklines>
        </x14:sparklineGroup>
        <x14:sparklineGroup manualMax="0" manualMin="0" displayEmptyCellsAs="gap" last="1" xr2:uid="{00000000-0003-0000-0300-00005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1'!D94:F94</xm:f>
              <xm:sqref>G94</xm:sqref>
            </x14:sparkline>
          </x14:sparklines>
        </x14:sparklineGroup>
        <x14:sparklineGroup manualMax="0" manualMin="0" displayEmptyCellsAs="gap" last="1" xr2:uid="{00000000-0003-0000-0300-00005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1'!D54:F54</xm:f>
              <xm:sqref>G54</xm:sqref>
            </x14:sparkline>
          </x14:sparklines>
        </x14:sparklineGroup>
        <x14:sparklineGroup manualMax="0" manualMin="0" displayEmptyCellsAs="gap" last="1" xr2:uid="{00000000-0003-0000-0300-00005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1'!D146:F146</xm:f>
              <xm:sqref>G146</xm:sqref>
            </x14:sparkline>
            <x14:sparkline>
              <xm:f>'Filtered Scorecard 1'!D147:F147</xm:f>
              <xm:sqref>G147</xm:sqref>
            </x14:sparkline>
          </x14:sparklines>
        </x14:sparklineGroup>
        <x14:sparklineGroup manualMax="0" manualMin="0" displayEmptyCellsAs="gap" last="1" xr2:uid="{00000000-0003-0000-0300-00004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1'!D106:F106</xm:f>
              <xm:sqref>G106</xm:sqref>
            </x14:sparkline>
            <x14:sparkline>
              <xm:f>'Filtered Scorecard 1'!D107:F107</xm:f>
              <xm:sqref>G107</xm:sqref>
            </x14:sparkline>
          </x14:sparklines>
        </x14:sparklineGroup>
        <x14:sparklineGroup manualMax="0" manualMin="0" displayEmptyCellsAs="gap" last="1" xr2:uid="{00000000-0003-0000-0300-00004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1'!D66:F66</xm:f>
              <xm:sqref>G66</xm:sqref>
            </x14:sparkline>
            <x14:sparkline>
              <xm:f>'Filtered Scorecard 1'!D67:F67</xm:f>
              <xm:sqref>G67</xm:sqref>
            </x14:sparkline>
          </x14:sparklines>
        </x14:sparklineGroup>
        <x14:sparklineGroup manualMax="0" manualMin="0" displayEmptyCellsAs="gap" last="1" xr2:uid="{00000000-0003-0000-0300-00004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1'!D26:F26</xm:f>
              <xm:sqref>G26</xm:sqref>
            </x14:sparkline>
            <x14:sparkline>
              <xm:f>'Filtered Scorecard 1'!D27:F27</xm:f>
              <xm:sqref>G27</xm:sqref>
            </x14:sparkline>
          </x14:sparklines>
        </x14:sparklineGroup>
        <x14:sparklineGroup manualMax="0" manualMin="0" displayEmptyCellsAs="gap" last="1" xr2:uid="{00000000-0003-0000-0300-00004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1'!D130:F130</xm:f>
              <xm:sqref>G130</xm:sqref>
            </x14:sparkline>
          </x14:sparklines>
        </x14:sparklineGroup>
        <x14:sparklineGroup manualMax="0" manualMin="0" displayEmptyCellsAs="gap" last="1" negative="1" xr2:uid="{00000000-0003-0000-0300-00004B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1'!D129:F129</xm:f>
              <xm:sqref>G129</xm:sqref>
            </x14:sparkline>
          </x14:sparklines>
        </x14:sparklineGroup>
        <x14:sparklineGroup manualMax="0" manualMin="0" displayEmptyCellsAs="gap" last="1" xr2:uid="{00000000-0003-0000-0300-00004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1'!D143:F143</xm:f>
              <xm:sqref>G143</xm:sqref>
            </x14:sparkline>
          </x14:sparklines>
        </x14:sparklineGroup>
        <x14:sparklineGroup manualMax="0" manualMin="0" displayEmptyCellsAs="gap" last="1" xr2:uid="{00000000-0003-0000-0300-00004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1'!D151:F151</xm:f>
              <xm:sqref>G151</xm:sqref>
            </x14:sparkline>
          </x14:sparklines>
        </x14:sparklineGroup>
        <x14:sparklineGroup manualMax="0" manualMin="0" displayEmptyCellsAs="gap" last="1" xr2:uid="{00000000-0003-0000-0300-00004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1'!D115:F115</xm:f>
              <xm:sqref>G115</xm:sqref>
            </x14:sparkline>
          </x14:sparklines>
        </x14:sparklineGroup>
        <x14:sparklineGroup manualMax="0" manualMin="0" displayEmptyCellsAs="gap" last="1" xr2:uid="{00000000-0003-0000-0300-00004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1'!D11:F11</xm:f>
              <xm:sqref>G11</xm:sqref>
            </x14:sparkline>
            <x14:sparkline>
              <xm:f>'Filtered Scorecard 1'!D12:F12</xm:f>
              <xm:sqref>G12</xm:sqref>
            </x14:sparkline>
            <x14:sparkline>
              <xm:f>'Filtered Scorecard 1'!D13:F13</xm:f>
              <xm:sqref>G13</xm:sqref>
            </x14:sparkline>
            <x14:sparkline>
              <xm:f>'Filtered Scorecard 1'!D15:F15</xm:f>
              <xm:sqref>G15</xm:sqref>
            </x14:sparkline>
            <x14:sparkline>
              <xm:f>'Filtered Scorecard 1'!D16:F16</xm:f>
              <xm:sqref>G16</xm:sqref>
            </x14:sparkline>
            <x14:sparkline>
              <xm:f>'Filtered Scorecard 1'!D17:F17</xm:f>
              <xm:sqref>G17</xm:sqref>
            </x14:sparkline>
            <x14:sparkline>
              <xm:f>'Filtered Scorecard 1'!D18:F18</xm:f>
              <xm:sqref>G18</xm:sqref>
            </x14:sparkline>
            <x14:sparkline>
              <xm:f>'Filtered Scorecard 1'!D19:F19</xm:f>
              <xm:sqref>G19</xm:sqref>
            </x14:sparkline>
            <x14:sparkline>
              <xm:f>'Filtered Scorecard 1'!D20:F20</xm:f>
              <xm:sqref>G20</xm:sqref>
            </x14:sparkline>
            <x14:sparkline>
              <xm:f>'Filtered Scorecard 1'!D24:F24</xm:f>
              <xm:sqref>G24</xm:sqref>
            </x14:sparkline>
            <x14:sparkline>
              <xm:f>'Filtered Scorecard 1'!D25:F25</xm:f>
              <xm:sqref>G25</xm:sqref>
            </x14:sparkline>
            <x14:sparkline>
              <xm:f>'Filtered Scorecard 1'!D28:F28</xm:f>
              <xm:sqref>G28</xm:sqref>
            </x14:sparkline>
            <x14:sparkline>
              <xm:f>'Filtered Scorecard 1'!D29:F29</xm:f>
              <xm:sqref>G29</xm:sqref>
            </x14:sparkline>
            <x14:sparkline>
              <xm:f>'Filtered Scorecard 1'!D30:F30</xm:f>
              <xm:sqref>G30</xm:sqref>
            </x14:sparkline>
            <x14:sparkline>
              <xm:f>'Filtered Scorecard 1'!D39:F39</xm:f>
              <xm:sqref>G39</xm:sqref>
            </x14:sparkline>
            <x14:sparkline>
              <xm:f>'Filtered Scorecard 1'!D40:F40</xm:f>
              <xm:sqref>G40</xm:sqref>
            </x14:sparkline>
            <x14:sparkline>
              <xm:f>'Filtered Scorecard 1'!D32:F32</xm:f>
              <xm:sqref>G32</xm:sqref>
            </x14:sparkline>
            <x14:sparkline>
              <xm:f>'Filtered Scorecard 1'!D21:F21</xm:f>
              <xm:sqref>G21</xm:sqref>
            </x14:sparkline>
            <x14:sparkline>
              <xm:f>'Filtered Scorecard 1'!D22:F22</xm:f>
              <xm:sqref>G22</xm:sqref>
            </x14:sparkline>
          </x14:sparklines>
        </x14:sparklineGroup>
        <x14:sparklineGroup manualMax="0" manualMin="0" displayEmptyCellsAs="gap" last="1" xr2:uid="{00000000-0003-0000-0300-00004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1'!D50:F50</xm:f>
              <xm:sqref>G50</xm:sqref>
            </x14:sparkline>
          </x14:sparklines>
        </x14:sparklineGroup>
        <x14:sparklineGroup manualMax="0" manualMin="0" displayEmptyCellsAs="gap" last="1" negative="1" xr2:uid="{00000000-0003-0000-0300-000045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1'!D49:F49</xm:f>
              <xm:sqref>G49</xm:sqref>
            </x14:sparkline>
          </x14:sparklines>
        </x14:sparklineGroup>
        <x14:sparklineGroup manualMax="0" manualMin="0" displayEmptyCellsAs="gap" last="1" xr2:uid="{00000000-0003-0000-0300-00004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1'!D63:F63</xm:f>
              <xm:sqref>G63</xm:sqref>
            </x14:sparkline>
          </x14:sparklines>
        </x14:sparklineGroup>
        <x14:sparklineGroup manualMax="0" manualMin="0" displayEmptyCellsAs="gap" last="1" xr2:uid="{00000000-0003-0000-0300-00004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1'!D71:F71</xm:f>
              <xm:sqref>G71</xm:sqref>
            </x14:sparkline>
          </x14:sparklines>
        </x14:sparklineGroup>
        <x14:sparklineGroup manualMax="0" manualMin="0" displayEmptyCellsAs="gap" last="1" xr2:uid="{00000000-0003-0000-0300-00004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1'!D51:F51</xm:f>
              <xm:sqref>G51</xm:sqref>
            </x14:sparkline>
            <x14:sparkline>
              <xm:f>'Filtered Scorecard 1'!D52:F52</xm:f>
              <xm:sqref>G52</xm:sqref>
            </x14:sparkline>
            <x14:sparkline>
              <xm:f>'Filtered Scorecard 1'!D53:F53</xm:f>
              <xm:sqref>G53</xm:sqref>
            </x14:sparkline>
            <x14:sparkline>
              <xm:f>'Filtered Scorecard 1'!D55:F55</xm:f>
              <xm:sqref>G55</xm:sqref>
            </x14:sparkline>
            <x14:sparkline>
              <xm:f>'Filtered Scorecard 1'!D56:F56</xm:f>
              <xm:sqref>G56</xm:sqref>
            </x14:sparkline>
            <x14:sparkline>
              <xm:f>'Filtered Scorecard 1'!D57:F57</xm:f>
              <xm:sqref>G57</xm:sqref>
            </x14:sparkline>
            <x14:sparkline>
              <xm:f>'Filtered Scorecard 1'!D58:F58</xm:f>
              <xm:sqref>G58</xm:sqref>
            </x14:sparkline>
            <x14:sparkline>
              <xm:f>'Filtered Scorecard 1'!D59:F59</xm:f>
              <xm:sqref>G59</xm:sqref>
            </x14:sparkline>
            <x14:sparkline>
              <xm:f>'Filtered Scorecard 1'!D60:F60</xm:f>
              <xm:sqref>G60</xm:sqref>
            </x14:sparkline>
            <x14:sparkline>
              <xm:f>'Filtered Scorecard 1'!D64:F64</xm:f>
              <xm:sqref>G64</xm:sqref>
            </x14:sparkline>
            <x14:sparkline>
              <xm:f>'Filtered Scorecard 1'!D65:F65</xm:f>
              <xm:sqref>G65</xm:sqref>
            </x14:sparkline>
            <x14:sparkline>
              <xm:f>'Filtered Scorecard 1'!D68:F68</xm:f>
              <xm:sqref>G68</xm:sqref>
            </x14:sparkline>
            <x14:sparkline>
              <xm:f>'Filtered Scorecard 1'!D69:F69</xm:f>
              <xm:sqref>G69</xm:sqref>
            </x14:sparkline>
            <x14:sparkline>
              <xm:f>'Filtered Scorecard 1'!D70:F70</xm:f>
              <xm:sqref>G70</xm:sqref>
            </x14:sparkline>
            <x14:sparkline>
              <xm:f>'Filtered Scorecard 1'!D79:F79</xm:f>
              <xm:sqref>G79</xm:sqref>
            </x14:sparkline>
            <x14:sparkline>
              <xm:f>'Filtered Scorecard 1'!D80:F80</xm:f>
              <xm:sqref>G80</xm:sqref>
            </x14:sparkline>
            <x14:sparkline>
              <xm:f>'Filtered Scorecard 1'!D72:F72</xm:f>
              <xm:sqref>G72</xm:sqref>
            </x14:sparkline>
            <x14:sparkline>
              <xm:f>'Filtered Scorecard 1'!D61:F61</xm:f>
              <xm:sqref>G61</xm:sqref>
            </x14:sparkline>
            <x14:sparkline>
              <xm:f>'Filtered Scorecard 1'!D62:F62</xm:f>
              <xm:sqref>G62</xm:sqref>
            </x14:sparkline>
          </x14:sparklines>
        </x14:sparklineGroup>
        <x14:sparklineGroup manualMax="0" manualMin="0" displayEmptyCellsAs="gap" last="1" xr2:uid="{00000000-0003-0000-0300-00004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1'!D91:F91</xm:f>
              <xm:sqref>G91</xm:sqref>
            </x14:sparkline>
            <x14:sparkline>
              <xm:f>'Filtered Scorecard 1'!D92:F92</xm:f>
              <xm:sqref>G92</xm:sqref>
            </x14:sparkline>
            <x14:sparkline>
              <xm:f>'Filtered Scorecard 1'!D93:F93</xm:f>
              <xm:sqref>G93</xm:sqref>
            </x14:sparkline>
            <x14:sparkline>
              <xm:f>'Filtered Scorecard 1'!D95:F95</xm:f>
              <xm:sqref>G95</xm:sqref>
            </x14:sparkline>
            <x14:sparkline>
              <xm:f>'Filtered Scorecard 1'!D96:F96</xm:f>
              <xm:sqref>G96</xm:sqref>
            </x14:sparkline>
            <x14:sparkline>
              <xm:f>'Filtered Scorecard 1'!D97:F97</xm:f>
              <xm:sqref>G97</xm:sqref>
            </x14:sparkline>
            <x14:sparkline>
              <xm:f>'Filtered Scorecard 1'!D98:F98</xm:f>
              <xm:sqref>G98</xm:sqref>
            </x14:sparkline>
            <x14:sparkline>
              <xm:f>'Filtered Scorecard 1'!D99:F99</xm:f>
              <xm:sqref>G99</xm:sqref>
            </x14:sparkline>
            <x14:sparkline>
              <xm:f>'Filtered Scorecard 1'!D100:F100</xm:f>
              <xm:sqref>G100</xm:sqref>
            </x14:sparkline>
            <x14:sparkline>
              <xm:f>'Filtered Scorecard 1'!D104:F104</xm:f>
              <xm:sqref>G104</xm:sqref>
            </x14:sparkline>
            <x14:sparkline>
              <xm:f>'Filtered Scorecard 1'!D105:F105</xm:f>
              <xm:sqref>G105</xm:sqref>
            </x14:sparkline>
            <x14:sparkline>
              <xm:f>'Filtered Scorecard 1'!D108:F108</xm:f>
              <xm:sqref>G108</xm:sqref>
            </x14:sparkline>
            <x14:sparkline>
              <xm:f>'Filtered Scorecard 1'!D109:F109</xm:f>
              <xm:sqref>G109</xm:sqref>
            </x14:sparkline>
            <x14:sparkline>
              <xm:f>'Filtered Scorecard 1'!D110:F110</xm:f>
              <xm:sqref>G110</xm:sqref>
            </x14:sparkline>
            <x14:sparkline>
              <xm:f>'Filtered Scorecard 1'!D119:F119</xm:f>
              <xm:sqref>G119</xm:sqref>
            </x14:sparkline>
            <x14:sparkline>
              <xm:f>'Filtered Scorecard 1'!D120:F120</xm:f>
              <xm:sqref>G120</xm:sqref>
            </x14:sparkline>
            <x14:sparkline>
              <xm:f>'Filtered Scorecard 1'!D112:F112</xm:f>
              <xm:sqref>G112</xm:sqref>
            </x14:sparkline>
            <x14:sparkline>
              <xm:f>'Filtered Scorecard 1'!D101:F101</xm:f>
              <xm:sqref>G101</xm:sqref>
            </x14:sparkline>
            <x14:sparkline>
              <xm:f>'Filtered Scorecard 1'!D102:F102</xm:f>
              <xm:sqref>G102</xm:sqref>
            </x14:sparkline>
          </x14:sparklines>
        </x14:sparklineGroup>
        <x14:sparklineGroup manualMax="0" manualMin="0" displayEmptyCellsAs="gap" last="1" xr2:uid="{00000000-0003-0000-0300-00004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1'!D31:F31</xm:f>
              <xm:sqref>G31</xm:sqref>
            </x14:sparkline>
          </x14:sparklines>
        </x14:sparklineGroup>
        <x14:sparklineGroup manualMax="0" manualMin="0" displayEmptyCellsAs="gap" last="1" xr2:uid="{00000000-0003-0000-0300-00003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1'!D23:F23</xm:f>
              <xm:sqref>G23</xm:sqref>
            </x14:sparkline>
          </x14:sparklines>
        </x14:sparklineGroup>
        <x14:sparklineGroup manualMax="0" manualMin="0" displayEmptyCellsAs="gap" last="1" xr2:uid="{00000000-0003-0000-0300-00003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1'!D111:F111</xm:f>
              <xm:sqref>G111</xm:sqref>
            </x14:sparkline>
          </x14:sparklines>
        </x14:sparklineGroup>
        <x14:sparklineGroup manualMax="0" manualMin="0" displayEmptyCellsAs="gap" last="1" xr2:uid="{00000000-0003-0000-0300-00003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1'!D103:F103</xm:f>
              <xm:sqref>G103</xm:sqref>
            </x14:sparkline>
          </x14:sparklines>
        </x14:sparklineGroup>
        <x14:sparklineGroup manualMax="0" manualMin="0" displayEmptyCellsAs="gap" last="1" negative="1" xr2:uid="{00000000-0003-0000-0300-00003C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1'!D89:F89</xm:f>
              <xm:sqref>G89</xm:sqref>
            </x14:sparkline>
          </x14:sparklines>
        </x14:sparklineGroup>
        <x14:sparklineGroup manualMax="0" manualMin="0" displayEmptyCellsAs="gap" last="1" xr2:uid="{00000000-0003-0000-0300-00003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1'!D90:F90</xm:f>
              <xm:sqref>G90</xm:sqref>
            </x14:sparkline>
          </x14:sparklines>
        </x14:sparklineGroup>
        <x14:sparklineGroup manualMax="0" manualMin="0" displayEmptyCellsAs="gap" last="1" negative="1" xr2:uid="{00000000-0003-0000-0300-00003A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1'!D9:F9</xm:f>
              <xm:sqref>G9</xm:sqref>
            </x14:sparkline>
          </x14:sparklines>
        </x14:sparklineGroup>
        <x14:sparklineGroup manualMax="0" manualMin="0" displayEmptyCellsAs="gap" last="1" xr2:uid="{00000000-0003-0000-0300-00003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1'!D10:F10</xm:f>
              <xm:sqref>G10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59999389629810485"/>
  </sheetPr>
  <dimension ref="A1:Q205"/>
  <sheetViews>
    <sheetView showGridLines="0" zoomScale="85" zoomScaleNormal="85" workbookViewId="0">
      <selection activeCell="F104" sqref="F104"/>
    </sheetView>
  </sheetViews>
  <sheetFormatPr defaultRowHeight="15" x14ac:dyDescent="0.25"/>
  <cols>
    <col min="1" max="1" width="14.5703125" style="2" customWidth="1"/>
    <col min="2" max="2" width="4.140625" style="66" customWidth="1"/>
    <col min="3" max="3" width="24.28515625" style="2" customWidth="1"/>
    <col min="4" max="6" width="11.28515625" style="2" customWidth="1"/>
    <col min="7" max="7" width="6.140625" style="2" customWidth="1"/>
    <col min="8" max="9" width="8" style="7" customWidth="1"/>
    <col min="10" max="10" width="8.140625" style="2" customWidth="1"/>
    <col min="11" max="11" width="68.140625" style="2" customWidth="1"/>
    <col min="12" max="12" width="8.140625" style="57" customWidth="1"/>
    <col min="13" max="13" width="20.42578125" style="2" bestFit="1" customWidth="1"/>
    <col min="14" max="14" width="10.28515625" style="57" bestFit="1" customWidth="1"/>
    <col min="15" max="15" width="17.5703125" style="2" bestFit="1" customWidth="1"/>
    <col min="16" max="16" width="21" style="2" bestFit="1" customWidth="1"/>
    <col min="17" max="17" width="15.140625" style="2" bestFit="1" customWidth="1"/>
    <col min="18" max="20" width="8.42578125" style="2" customWidth="1"/>
    <col min="21" max="16384" width="9.140625" style="2"/>
  </cols>
  <sheetData>
    <row r="1" spans="1:17" ht="22.5" customHeight="1" x14ac:dyDescent="0.35">
      <c r="A1" s="8">
        <f>Source2</f>
        <v>0</v>
      </c>
      <c r="K1" s="50"/>
    </row>
    <row r="2" spans="1:17" ht="22.5" customHeight="1" x14ac:dyDescent="0.35">
      <c r="A2" s="8" t="str">
        <f>MIN(Months)&amp;" Months"</f>
        <v>2 Months</v>
      </c>
      <c r="K2" s="41" t="str">
        <f>IF(ISBLANK('Total Scorecards'!K2),"-",'Total Scorecards'!K2)</f>
        <v>Notes</v>
      </c>
      <c r="M2" s="12" t="str">
        <f>A1&amp;" Exposures"</f>
        <v>0 Exposures</v>
      </c>
      <c r="O2" s="57"/>
      <c r="Q2" s="57"/>
    </row>
    <row r="3" spans="1:17" ht="18" customHeight="1" thickBot="1" x14ac:dyDescent="0.3">
      <c r="A3" s="12"/>
      <c r="K3" s="41" t="str">
        <f>IF(ISBLANK('Total Scorecards'!K3),"-",'Total Scorecards'!K3)</f>
        <v>$0 incurred claims excluded</v>
      </c>
      <c r="M3" s="12"/>
      <c r="O3" s="57"/>
      <c r="Q3" s="57"/>
    </row>
    <row r="4" spans="1:17" x14ac:dyDescent="0.25">
      <c r="B4" s="67" t="s">
        <v>71</v>
      </c>
      <c r="C4" s="15">
        <f>Source2</f>
        <v>0</v>
      </c>
      <c r="D4" s="161"/>
      <c r="E4" s="162"/>
      <c r="F4" s="162"/>
      <c r="G4" s="15"/>
      <c r="H4" s="16"/>
      <c r="I4" s="17"/>
      <c r="K4" s="41" t="str">
        <f>IF(ISBLANK('Total Scorecards'!K4),"-",'Total Scorecards'!K4)</f>
        <v>financials limited to retention</v>
      </c>
      <c r="M4" s="56" t="s">
        <v>44</v>
      </c>
      <c r="N4" s="58" t="s">
        <v>100</v>
      </c>
      <c r="O4" s="58" t="s">
        <v>45</v>
      </c>
      <c r="P4" s="55" t="s">
        <v>46</v>
      </c>
      <c r="Q4" s="58" t="s">
        <v>47</v>
      </c>
    </row>
    <row r="5" spans="1:17" x14ac:dyDescent="0.25">
      <c r="C5" s="163" t="str">
        <f>"PY"&amp;RIGHT(YEAR($F$6),2)&amp;" at "&amp;execute!D32&amp;" Months"</f>
        <v>PY21 at 2 Months</v>
      </c>
      <c r="D5" s="164" t="s">
        <v>73</v>
      </c>
      <c r="E5" s="165"/>
      <c r="F5" s="165"/>
      <c r="G5" s="163"/>
      <c r="H5" s="166"/>
      <c r="I5" s="167"/>
      <c r="K5" s="41" t="str">
        <f>IF(ISBLANK('Total Scorecards'!K5),"-",'Total Scorecards'!K5)</f>
        <v>indemnity status defined by indemnity incurred &gt;$0</v>
      </c>
      <c r="M5" s="14">
        <f t="array" ref="M5">PY1_</f>
        <v>44197</v>
      </c>
      <c r="N5" s="57">
        <v>400000</v>
      </c>
      <c r="O5" s="57">
        <v>700000</v>
      </c>
      <c r="P5" s="2">
        <v>30</v>
      </c>
      <c r="Q5" s="57">
        <v>55341000</v>
      </c>
    </row>
    <row r="6" spans="1:17" x14ac:dyDescent="0.25">
      <c r="C6" s="163"/>
      <c r="D6" s="45">
        <f t="array" ref="D6">PY3_</f>
        <v>43466</v>
      </c>
      <c r="E6" s="46">
        <f t="array" ref="E6">PY2_</f>
        <v>43831</v>
      </c>
      <c r="F6" s="46">
        <f t="array" ref="F6">PY1_</f>
        <v>44197</v>
      </c>
      <c r="G6" s="163"/>
      <c r="H6" s="166"/>
      <c r="I6" s="167"/>
      <c r="K6" s="41" t="str">
        <f>IF(ISBLANK('Total Scorecards'!K6),"-",'Total Scorecards'!K6)</f>
        <v>closure status defined by TPA</v>
      </c>
      <c r="M6" s="13">
        <f t="array" ref="M6">PY2_</f>
        <v>43831</v>
      </c>
      <c r="N6" s="57">
        <v>400000</v>
      </c>
      <c r="O6" s="57">
        <v>340000</v>
      </c>
      <c r="P6" s="2">
        <v>62</v>
      </c>
      <c r="Q6" s="57">
        <v>27862000</v>
      </c>
    </row>
    <row r="7" spans="1:17" x14ac:dyDescent="0.25">
      <c r="C7" s="163"/>
      <c r="D7" s="18" t="s">
        <v>76</v>
      </c>
      <c r="E7" s="19" t="s">
        <v>76</v>
      </c>
      <c r="F7" s="19" t="s">
        <v>76</v>
      </c>
      <c r="G7" s="163"/>
      <c r="H7" s="166"/>
      <c r="I7" s="167"/>
      <c r="K7" s="41" t="str">
        <f>IF(ISBLANK('Total Scorecards'!K7),"-",'Total Scorecards'!K7)</f>
        <v>litigation defined as represented date before valuation</v>
      </c>
      <c r="M7" s="13">
        <f>PY3_</f>
        <v>43466</v>
      </c>
      <c r="N7" s="57">
        <v>400000</v>
      </c>
      <c r="O7" s="57">
        <v>219000</v>
      </c>
      <c r="P7" s="2">
        <v>49</v>
      </c>
      <c r="Q7" s="57">
        <v>26720000</v>
      </c>
    </row>
    <row r="8" spans="1:17" ht="15.75" customHeight="1" x14ac:dyDescent="0.25">
      <c r="C8" s="163"/>
      <c r="D8" s="43" t="str">
        <f t="array" ref="D8">MONTH(Val_current)&amp;"/"&amp;DAY(Val_current)&amp;"/"&amp;YEAR(Val_current)-2</f>
        <v>2/28/2019</v>
      </c>
      <c r="E8" s="42" t="str">
        <f t="array" ref="E8">MONTH(Val_current)&amp;"/"&amp;DAY(Val_current)&amp;"/"&amp;YEAR(Val_current)-1</f>
        <v>2/28/2020</v>
      </c>
      <c r="F8" s="42">
        <f t="array" ref="F8">Val_current</f>
        <v>44255</v>
      </c>
      <c r="G8" s="47" t="s">
        <v>77</v>
      </c>
      <c r="H8" s="48" t="str">
        <f t="array" ref="H8">IF(IncYr_yn="Y",RIGHT(YEAR($D$6),2)&amp;" vs "&amp;RIGHT(YEAR($F$6),2),RIGHT(YEAR($D$6),2)+1&amp;" vs "&amp;RIGHT(YEAR($F$6)+1,2))</f>
        <v>19 vs 21</v>
      </c>
      <c r="I8" s="49" t="str">
        <f t="array" ref="I8">IF(IncYr_yn="Y",RIGHT(YEAR($E$6),2)&amp;" vs "&amp;RIGHT(YEAR($F$6),2),RIGHT(YEAR($E$6),2)+1&amp;" vs "&amp;RIGHT(YEAR($F$6)+1,2))</f>
        <v>20 vs 21</v>
      </c>
      <c r="K8" s="41" t="str">
        <f>IF(ISBLANK('Total Scorecards'!K8),"-",'Total Scorecards'!K8)</f>
        <v>Actuarial: Milliman as of 3/31/19</v>
      </c>
      <c r="M8" s="13">
        <f>PY4_</f>
        <v>43101</v>
      </c>
      <c r="N8" s="57">
        <v>400000</v>
      </c>
      <c r="O8" s="57">
        <v>98000</v>
      </c>
      <c r="P8" s="2">
        <v>46</v>
      </c>
      <c r="Q8" s="57">
        <v>29312000</v>
      </c>
    </row>
    <row r="9" spans="1:17" ht="15.75" customHeight="1" thickBot="1" x14ac:dyDescent="0.3">
      <c r="C9" s="20"/>
      <c r="D9" s="21"/>
      <c r="E9" s="21"/>
      <c r="F9" s="22"/>
      <c r="G9" s="23"/>
      <c r="H9" s="24"/>
      <c r="I9" s="25"/>
      <c r="K9" s="41" t="str">
        <f>IF(ISBLANK('Total Scorecards'!K9),"-",'Total Scorecards'!K9)</f>
        <v>PY 7/1/18 ultimates are prorated from actuarial report</v>
      </c>
      <c r="M9" s="13">
        <f>PY5_</f>
        <v>39083</v>
      </c>
      <c r="N9" s="57">
        <v>400000</v>
      </c>
      <c r="O9" s="57">
        <v>364000</v>
      </c>
      <c r="P9" s="2">
        <v>51</v>
      </c>
      <c r="Q9" s="57">
        <v>27408000</v>
      </c>
    </row>
    <row r="10" spans="1:17" ht="15.75" customHeight="1" x14ac:dyDescent="0.25">
      <c r="C10" s="26" t="s">
        <v>80</v>
      </c>
      <c r="D10" s="80">
        <f t="array" ref="D10">IFERROR(VLOOKUP(PY3_,$M$4:$R$13,3,FALSE),"-")</f>
        <v>219000</v>
      </c>
      <c r="E10" s="80">
        <f>IFERROR(VLOOKUP(PY2_,$M$4:$R$13,3,FALSE),"-")</f>
        <v>340000</v>
      </c>
      <c r="F10" s="80">
        <f t="array" ref="F10">IFERROR(VLOOKUP(PY1_,$M$4:$R$13,3,FALSE),"-")</f>
        <v>700000</v>
      </c>
      <c r="G10" s="82"/>
      <c r="H10" s="83">
        <f>IFERROR((F10-D10)/D10,"-")</f>
        <v>2.1963470319634704</v>
      </c>
      <c r="I10" s="84">
        <f>IFERROR((F10-E10)/E10,"-")</f>
        <v>1.0588235294117647</v>
      </c>
      <c r="K10" s="51"/>
      <c r="M10" s="13">
        <f>PY6_</f>
        <v>42370</v>
      </c>
      <c r="N10" s="57">
        <v>400000</v>
      </c>
      <c r="O10" s="57">
        <v>372000</v>
      </c>
      <c r="P10" s="2">
        <v>46</v>
      </c>
      <c r="Q10" s="57">
        <v>29300000</v>
      </c>
    </row>
    <row r="11" spans="1:17" ht="15.75" customHeight="1" x14ac:dyDescent="0.25">
      <c r="C11" s="26" t="s">
        <v>46</v>
      </c>
      <c r="D11" s="88">
        <f>IFERROR(VLOOKUP(PY3_,$M$4:$P$11,4,FALSE),"-")</f>
        <v>49</v>
      </c>
      <c r="E11" s="88">
        <f>IFERROR(VLOOKUP(PY2_,$M$4:$P$11,4,FALSE),"-")</f>
        <v>62</v>
      </c>
      <c r="F11" s="89">
        <f>IFERROR(VLOOKUP(PY1_,$M$4:$P$11,4,FALSE),"-")</f>
        <v>30</v>
      </c>
      <c r="G11" s="82"/>
      <c r="H11" s="87">
        <f>IFERROR((F11-D11)/D11,"-")</f>
        <v>-0.38775510204081631</v>
      </c>
      <c r="I11" s="84">
        <f>IFERROR((F11-E11)/E11,"-")</f>
        <v>-0.5161290322580645</v>
      </c>
      <c r="M11" s="13">
        <f>PY7_</f>
        <v>42005</v>
      </c>
    </row>
    <row r="12" spans="1:17" ht="15.75" thickBot="1" x14ac:dyDescent="0.3">
      <c r="C12" s="20"/>
      <c r="D12" s="21"/>
      <c r="E12" s="21"/>
      <c r="F12" s="22"/>
      <c r="G12" s="23"/>
      <c r="H12" s="24"/>
      <c r="I12" s="25"/>
      <c r="L12" s="2"/>
      <c r="M12" s="13"/>
    </row>
    <row r="13" spans="1:17" x14ac:dyDescent="0.25">
      <c r="C13" s="26" t="s">
        <v>68</v>
      </c>
      <c r="D13" s="80">
        <f t="array" ref="D13">SUM((IncLim)*(Months=months1)*(PY=PY3_)*(Filter1=Source2))</f>
        <v>0</v>
      </c>
      <c r="E13" s="80">
        <f t="array" ref="E13">SUM((IncLim)*(Months=months1)*(PY=PY2_)*(Filter1=Source2))</f>
        <v>0</v>
      </c>
      <c r="F13" s="81">
        <f t="array" ref="F13">SUM((IncLim)*(Months=months1)*(PY=PY1_)*(Filter1=Source2)*(Filter1=Source2))</f>
        <v>0</v>
      </c>
      <c r="G13" s="82"/>
      <c r="H13" s="83" t="str">
        <f>IFERROR((F13-D13)/D13,"-")</f>
        <v>-</v>
      </c>
      <c r="I13" s="84" t="str">
        <f>IFERROR((F13-E13)/E13,"-")</f>
        <v>-</v>
      </c>
      <c r="L13" s="2"/>
    </row>
    <row r="14" spans="1:17" x14ac:dyDescent="0.25">
      <c r="B14" s="76"/>
      <c r="C14" s="26" t="s">
        <v>101</v>
      </c>
      <c r="D14" s="80">
        <f t="array" ref="D14">SUM((pdLim)*(Months=months1)*(PY=PY3_)*(Filter1=Source2))</f>
        <v>0</v>
      </c>
      <c r="E14" s="80">
        <f t="array" ref="E14">SUM((pdLim)*(Months=months1)*(PY=PY2_)*(Filter1=Source2))</f>
        <v>0</v>
      </c>
      <c r="F14" s="81">
        <f>SUM((pdLim)*(Months=months1)*(PY=PY1_)*(Filter1=Source2))</f>
        <v>0</v>
      </c>
      <c r="G14" s="82"/>
      <c r="H14" s="87" t="str">
        <f>IFERROR((F14-D14)/D14,"-")</f>
        <v>-</v>
      </c>
      <c r="I14" s="84" t="str">
        <f>IFERROR((F14-E14)/E14,"-")</f>
        <v>-</v>
      </c>
      <c r="J14" s="6"/>
      <c r="L14" s="2"/>
      <c r="N14" s="2"/>
    </row>
    <row r="15" spans="1:17" x14ac:dyDescent="0.25">
      <c r="C15" s="26" t="s">
        <v>81</v>
      </c>
      <c r="D15" s="80">
        <f>D13-D14</f>
        <v>0</v>
      </c>
      <c r="E15" s="80">
        <f>E13-E14</f>
        <v>0</v>
      </c>
      <c r="F15" s="80">
        <f>F13-F14</f>
        <v>0</v>
      </c>
      <c r="G15" s="82"/>
      <c r="H15" s="87" t="str">
        <f>IFERROR((F15-D15)/D15,"-")</f>
        <v>-</v>
      </c>
      <c r="I15" s="84" t="str">
        <f>IFERROR((F15-E15)/E15,"-")</f>
        <v>-</v>
      </c>
      <c r="J15" s="6"/>
      <c r="L15" s="2"/>
    </row>
    <row r="16" spans="1:17" ht="15.75" thickBot="1" x14ac:dyDescent="0.3">
      <c r="C16" s="27"/>
      <c r="D16" s="28"/>
      <c r="E16" s="28"/>
      <c r="F16" s="29"/>
      <c r="G16" s="30"/>
      <c r="H16" s="31"/>
      <c r="I16" s="32"/>
      <c r="L16" s="2"/>
    </row>
    <row r="17" spans="2:14" x14ac:dyDescent="0.25">
      <c r="C17" s="26" t="s">
        <v>82</v>
      </c>
      <c r="D17" s="88">
        <f t="array" ref="D17">SUM((IncLim&gt;0)*(Months=months1)*(PY=PY3_)*(Filter1=Source2))</f>
        <v>0</v>
      </c>
      <c r="E17" s="88">
        <f t="array" ref="E17">SUM((IncLim&gt;0)*(Months=months1)*(PY=PY2_)*(Filter1=Source2))</f>
        <v>0</v>
      </c>
      <c r="F17" s="89">
        <f t="array" ref="F17">SUM((IncLim&gt;0)*(Months=months1)*(PY=PY1_)*(Filter1=Source2))</f>
        <v>0</v>
      </c>
      <c r="G17" s="82"/>
      <c r="H17" s="83" t="str">
        <f>IFERROR((F17-D17)/D17,"-")</f>
        <v>-</v>
      </c>
      <c r="I17" s="84" t="str">
        <f>IFERROR((F17-E17)/E17,"-")</f>
        <v>-</v>
      </c>
    </row>
    <row r="18" spans="2:14" x14ac:dyDescent="0.25">
      <c r="C18" s="26" t="s">
        <v>83</v>
      </c>
      <c r="D18" s="80" t="str">
        <f>IFERROR(D13/D17,"-")</f>
        <v>-</v>
      </c>
      <c r="E18" s="80" t="str">
        <f>IFERROR(E13/E17,"-")</f>
        <v>-</v>
      </c>
      <c r="F18" s="80" t="str">
        <f>IFERROR(F13/F17,"-")</f>
        <v>-</v>
      </c>
      <c r="G18" s="82"/>
      <c r="H18" s="90" t="str">
        <f>IFERROR((F18-D18)/D18,"-")</f>
        <v>-</v>
      </c>
      <c r="I18" s="84" t="str">
        <f>IFERROR((F18-E18)/E18,"-")</f>
        <v>-</v>
      </c>
    </row>
    <row r="19" spans="2:14" x14ac:dyDescent="0.25">
      <c r="C19" s="26" t="s">
        <v>84</v>
      </c>
      <c r="D19" s="80" t="str">
        <f t="array" ref="D19">IFERROR(MEDIAN(IF(IncLim&gt;0, IF(Months=months1,IF(PY=PY3_, IF(Filter1=Source2, IncLim))))),"-")</f>
        <v>-</v>
      </c>
      <c r="E19" s="80" t="str">
        <f t="array" ref="E19">IFERROR(MEDIAN(IF(IncLim&gt;0, IF(Months=months1,IF(PY=PY2_, IF(Filter1=Source2, IncLim))))),"-")</f>
        <v>-</v>
      </c>
      <c r="F19" s="80" t="str">
        <f t="array" ref="F19">IFERROR(MEDIAN(IF(IncLim&gt;0, IF(Months=months1,IF(PY=PY1_, IF(Filter1=Source2,IncLim))))),"-")</f>
        <v>-</v>
      </c>
      <c r="G19" s="82"/>
      <c r="H19" s="87" t="str">
        <f>IFERROR((F19-D19)/D19,"-")</f>
        <v>-</v>
      </c>
      <c r="I19" s="84" t="str">
        <f>IFERROR((F19-E19)/E19,"-")</f>
        <v>-</v>
      </c>
    </row>
    <row r="20" spans="2:14" x14ac:dyDescent="0.25">
      <c r="C20" s="27"/>
      <c r="D20" s="28"/>
      <c r="E20" s="28"/>
      <c r="F20" s="29"/>
      <c r="G20" s="30"/>
      <c r="H20" s="24"/>
      <c r="I20" s="25"/>
    </row>
    <row r="21" spans="2:14" x14ac:dyDescent="0.25">
      <c r="C21" s="26" t="s">
        <v>85</v>
      </c>
      <c r="D21" s="80">
        <f>IFERROR((VLOOKUP(PY3_,$M$4:$Q$10,5,FALSE)/100),"-")</f>
        <v>267200</v>
      </c>
      <c r="E21" s="80">
        <f>IFERROR((VLOOKUP(PY2_,$M$4:$Q$10,5,FALSE)/100),"-")</f>
        <v>278620</v>
      </c>
      <c r="F21" s="81">
        <f>IFERROR((VLOOKUP(PY1_,$M$4:$Q$10,5,FALSE)/100),"-")</f>
        <v>553410</v>
      </c>
      <c r="G21" s="82"/>
      <c r="H21" s="87">
        <f>IFERROR((F21-D21)/D21,"-")</f>
        <v>1.0711452095808383</v>
      </c>
      <c r="I21" s="84">
        <f>IFERROR((F21-E21)/E21,"-")</f>
        <v>0.98625367884573967</v>
      </c>
      <c r="J21" s="2" t="s">
        <v>86</v>
      </c>
    </row>
    <row r="22" spans="2:14" ht="15.75" thickBot="1" x14ac:dyDescent="0.3">
      <c r="C22" s="33" t="s">
        <v>87</v>
      </c>
      <c r="D22" s="91">
        <f>IFERROR(D13/D21,"-")</f>
        <v>0</v>
      </c>
      <c r="E22" s="91">
        <f>IFERROR(E13/E21,"-")</f>
        <v>0</v>
      </c>
      <c r="F22" s="91">
        <f>IFERROR(F13/F21,"-")</f>
        <v>0</v>
      </c>
      <c r="G22" s="92"/>
      <c r="H22" s="93" t="str">
        <f>IFERROR((F22-D22)/D22,"-")</f>
        <v>-</v>
      </c>
      <c r="I22" s="94" t="str">
        <f>IFERROR((F22-E22)/E22,"-")</f>
        <v>-</v>
      </c>
    </row>
    <row r="23" spans="2:14" ht="15.75" thickBot="1" x14ac:dyDescent="0.3">
      <c r="C23" s="27"/>
      <c r="D23" s="28"/>
      <c r="E23" s="28"/>
      <c r="F23" s="29"/>
      <c r="G23" s="30"/>
      <c r="H23" s="31"/>
      <c r="I23" s="32"/>
    </row>
    <row r="24" spans="2:14" x14ac:dyDescent="0.25">
      <c r="C24" s="26" t="s">
        <v>88</v>
      </c>
      <c r="D24" s="86">
        <f t="array" ref="D24">SUM((IncLim&gt;0)*(indType&gt;0)*(Months=months1)*(PY=PY3_)*(Filter1=Source2))</f>
        <v>0</v>
      </c>
      <c r="E24" s="86">
        <f t="array" ref="E24">SUM((IncLim&gt;0)*(indType&gt;0)*(Months=months1)*(PY=PY2_)*(Filter1=Source2))</f>
        <v>0</v>
      </c>
      <c r="F24" s="95">
        <f t="array" ref="F24">SUM((IncLim&gt;0)*(indType&gt;0)*(Months=months1)*(PY=PY1_)*(Filter1=Source2))</f>
        <v>0</v>
      </c>
      <c r="G24" s="82"/>
      <c r="H24" s="83" t="str">
        <f>IFERROR((F24-D24)/D24,"-")</f>
        <v>-</v>
      </c>
      <c r="I24" s="84" t="str">
        <f>IFERROR((F24-E24)/E24,"-")</f>
        <v>-</v>
      </c>
    </row>
    <row r="25" spans="2:14" x14ac:dyDescent="0.25">
      <c r="B25" s="68"/>
      <c r="C25" s="26" t="s">
        <v>89</v>
      </c>
      <c r="D25" s="96" t="str">
        <f>IFERROR(D24/D17,"-")</f>
        <v>-</v>
      </c>
      <c r="E25" s="96" t="str">
        <f>IFERROR(E24/E17,"-")</f>
        <v>-</v>
      </c>
      <c r="F25" s="96" t="str">
        <f>IFERROR(F24/F17,"-")</f>
        <v>-</v>
      </c>
      <c r="G25" s="82"/>
      <c r="H25" s="97" t="str">
        <f>IFERROR(IF(((F25-D25)*100)&gt;0,"+"&amp;ROUND((F25-D25)*100,1),ROUND((F25-D25)*100,1)),"-")</f>
        <v>-</v>
      </c>
      <c r="I25" s="98" t="str">
        <f>IFERROR(IF(((F25-E25)*100)&gt;0,"+"&amp;ROUND((F25-E25)*100,1),ROUND((F25-E25)*100,1)),"-")</f>
        <v>-</v>
      </c>
    </row>
    <row r="26" spans="2:14" x14ac:dyDescent="0.25">
      <c r="B26" s="78"/>
      <c r="C26" s="26" t="s">
        <v>90</v>
      </c>
      <c r="D26" s="80">
        <f t="array" ref="D26">SUM((IncLim)*(indType&gt;0)*(Months=months1)*(PY=PY3_)*(Filter1=Source2))</f>
        <v>0</v>
      </c>
      <c r="E26" s="80">
        <f t="array" ref="E26">SUM((IncLim)*(indType&gt;0)*(Months=months1)*(PY=PY2_)*(Filter1=Source2))</f>
        <v>0</v>
      </c>
      <c r="F26" s="80">
        <f t="array" ref="F26">SUM((IncLim)*(indType&gt;0)*(Months=months1)*(PY=PY1_)*(Filter1=Source2))</f>
        <v>0</v>
      </c>
      <c r="G26" s="82"/>
      <c r="H26" s="87" t="str">
        <f t="shared" ref="H26:H27" si="0">IFERROR((F26-D26)/D26,"-")</f>
        <v>-</v>
      </c>
      <c r="I26" s="84" t="str">
        <f t="shared" ref="I26:I27" si="1">IFERROR((F26-E26)/E26,"-")</f>
        <v>-</v>
      </c>
      <c r="L26" s="2"/>
      <c r="N26" s="2"/>
    </row>
    <row r="27" spans="2:14" x14ac:dyDescent="0.25">
      <c r="B27" s="78"/>
      <c r="C27" s="26" t="s">
        <v>91</v>
      </c>
      <c r="D27" s="80" t="str">
        <f>IFERROR(D26/D24,"-")</f>
        <v>-</v>
      </c>
      <c r="E27" s="80" t="str">
        <f t="shared" ref="E27:F27" si="2">IFERROR(E26/E24,"-")</f>
        <v>-</v>
      </c>
      <c r="F27" s="80" t="str">
        <f t="shared" si="2"/>
        <v>-</v>
      </c>
      <c r="G27" s="82"/>
      <c r="H27" s="87" t="str">
        <f t="shared" si="0"/>
        <v>-</v>
      </c>
      <c r="I27" s="84" t="str">
        <f t="shared" si="1"/>
        <v>-</v>
      </c>
      <c r="L27" s="2"/>
      <c r="N27" s="2"/>
    </row>
    <row r="28" spans="2:14" x14ac:dyDescent="0.25">
      <c r="B28" s="68"/>
      <c r="C28" s="26" t="s">
        <v>92</v>
      </c>
      <c r="D28" s="96" t="str">
        <f>IFERROR(1-(D29/D24),"-")</f>
        <v>-</v>
      </c>
      <c r="E28" s="96" t="str">
        <f>IFERROR(1-(E29/E24),"-")</f>
        <v>-</v>
      </c>
      <c r="F28" s="96" t="str">
        <f>IFERROR(1-(F29/F24),"-")</f>
        <v>-</v>
      </c>
      <c r="G28" s="82"/>
      <c r="H28" s="99" t="str">
        <f>IFERROR(IF(((F28-D28)*100)&gt;0,"+"&amp;ROUND((F28-D28)*100,1),ROUND((F28-D28)*100,1)),"-")</f>
        <v>-</v>
      </c>
      <c r="I28" s="98" t="str">
        <f>IFERROR(IF(((F28-E28)*100)&gt;0,"+"&amp;ROUND((F28-E28)*100,1),ROUND((F28-E28)*100,1)),"-")</f>
        <v>-</v>
      </c>
    </row>
    <row r="29" spans="2:14" ht="15.75" thickBot="1" x14ac:dyDescent="0.3">
      <c r="B29" s="68"/>
      <c r="C29" s="33" t="s">
        <v>93</v>
      </c>
      <c r="D29" s="113">
        <f t="array" ref="D29">D24-SUM((IncLim&gt;0)*(indType&gt;0)*(Closed&gt;0)*(Months=months1)*(PY=PY3_)*(Filter1=Source2))</f>
        <v>0</v>
      </c>
      <c r="E29" s="113">
        <f t="array" ref="E29">E24-SUM((IncLim&gt;0)*(indType&gt;0)*(Closed&gt;0)*(Months=months1)*(PY=PY2_)*(Filter1=Source2))</f>
        <v>0</v>
      </c>
      <c r="F29" s="113">
        <f t="array" ref="F29">F24-SUM((IncLim&gt;0)*(indType&gt;0)*(Closed&gt;0)*(Months=months1)*(PY=PY1_)*(Filter1=Source2))</f>
        <v>0</v>
      </c>
      <c r="G29" s="92"/>
      <c r="H29" s="93" t="str">
        <f>IFERROR((F29-D29)/D29,"-")</f>
        <v>-</v>
      </c>
      <c r="I29" s="94" t="str">
        <f>IFERROR((F29-E29)/E29,"-")</f>
        <v>-</v>
      </c>
    </row>
    <row r="30" spans="2:14" x14ac:dyDescent="0.25">
      <c r="B30" s="68"/>
      <c r="C30" s="27"/>
      <c r="D30" s="34"/>
      <c r="E30" s="34"/>
      <c r="F30" s="35"/>
      <c r="G30" s="30"/>
      <c r="H30" s="31"/>
      <c r="I30" s="32"/>
    </row>
    <row r="31" spans="2:14" x14ac:dyDescent="0.25">
      <c r="C31" s="26" t="s">
        <v>102</v>
      </c>
      <c r="D31" s="86">
        <f t="array" ref="D31">SUM((IncLim&gt;0)*(Lit&gt;0)*(indType&gt;0)*(Months=months1)*(PY=PY3_)*(Filter1=Source2))</f>
        <v>0</v>
      </c>
      <c r="E31" s="86">
        <f t="array" ref="E31">SUM((IncLim&gt;0)*(Lit&gt;0)*(indType&gt;0)*(Months=months1)*(PY=PY2_)*(Filter1=Source2))</f>
        <v>0</v>
      </c>
      <c r="F31" s="95">
        <f t="array" ref="F31">SUM((IncLim&gt;0)*(Lit&gt;0)*(indType&gt;0)*(Months=months1)*(PY=PY1_)*(Filter1=Source2))</f>
        <v>0</v>
      </c>
      <c r="G31" s="82"/>
      <c r="H31" s="87" t="str">
        <f>IFERROR((F31-D31)/D31,"-")</f>
        <v>-</v>
      </c>
      <c r="I31" s="84" t="str">
        <f>IFERROR((F31-E31)/E31,"-")</f>
        <v>-</v>
      </c>
    </row>
    <row r="32" spans="2:14" x14ac:dyDescent="0.25">
      <c r="C32" s="26" t="s">
        <v>103</v>
      </c>
      <c r="D32" s="96" t="str">
        <f>IFERROR(D31/D24,"-")</f>
        <v>-</v>
      </c>
      <c r="E32" s="96" t="str">
        <f>IFERROR(E31/E24,"-")</f>
        <v>-</v>
      </c>
      <c r="F32" s="132" t="str">
        <f>IFERROR(F31/F24,"-")</f>
        <v>-</v>
      </c>
      <c r="G32" s="82"/>
      <c r="H32" s="99" t="str">
        <f>IFERROR(IF(((F32-D32)*100)&gt;0,"+"&amp;ROUND((F32-D32)*100,1),ROUND((F32-D32)*100,1)),"-")</f>
        <v>-</v>
      </c>
      <c r="I32" s="98" t="str">
        <f>IFERROR(IF(((F32-E32)*100)&gt;0,"+"&amp;ROUND((F32-E32)*100,1),ROUND((F32-E32)*100,1)),"-")</f>
        <v>-</v>
      </c>
    </row>
    <row r="33" spans="2:14" x14ac:dyDescent="0.25">
      <c r="B33" s="76"/>
      <c r="C33" s="26" t="s">
        <v>105</v>
      </c>
      <c r="D33" s="80">
        <f t="array" ref="D33">SUM((IncLim)*(Lit&gt;0)*(indType&gt;0)*(Months=months1)*(PY=PY3_)*(Filter1=Source2))</f>
        <v>0</v>
      </c>
      <c r="E33" s="80">
        <f t="array" ref="E33">SUM((IncLim)*(Lit&gt;0)*(indType&gt;0)*(Months=months1)*(PY=PY2_)*(Filter1=Source2))</f>
        <v>0</v>
      </c>
      <c r="F33" s="81">
        <f>SUM((IncLim)*(Lit&gt;0)*(indType&gt;0)*(Months=months1)*(PY=PY1_)*(Filter1=Source2))</f>
        <v>0</v>
      </c>
      <c r="G33" s="82"/>
      <c r="H33" s="87" t="str">
        <f>IFERROR((F33-D33)/D33,"-")</f>
        <v>-</v>
      </c>
      <c r="I33" s="84" t="str">
        <f>IFERROR((F33-E33)/E33,"-")</f>
        <v>-</v>
      </c>
      <c r="L33" s="2"/>
      <c r="N33" s="2"/>
    </row>
    <row r="34" spans="2:14" x14ac:dyDescent="0.25">
      <c r="B34" s="76"/>
      <c r="C34" s="127" t="s">
        <v>137</v>
      </c>
      <c r="D34" s="129" t="str">
        <f>IFERROR(D33/D26,"-")</f>
        <v>-</v>
      </c>
      <c r="E34" s="129" t="str">
        <f>IFERROR(E33/E26,"-")</f>
        <v>-</v>
      </c>
      <c r="F34" s="129" t="str">
        <f>IFERROR(F33/F26,"-")</f>
        <v>-</v>
      </c>
      <c r="G34" s="128"/>
      <c r="H34" s="99" t="str">
        <f>IFERROR(IF(((F34-D34)*100)&gt;0,"+"&amp;ROUND((F34-D34)*100,1),ROUND((F34-D34)*100,1)),"-")</f>
        <v>-</v>
      </c>
      <c r="I34" s="98" t="str">
        <f>IFERROR(IF(((F34-E34)*100)&gt;0,"+"&amp;ROUND((F34-E34)*100,1),ROUND((F34-E34)*100,1)),"-")</f>
        <v>-</v>
      </c>
      <c r="L34" s="2"/>
      <c r="N34" s="2"/>
    </row>
    <row r="35" spans="2:14" x14ac:dyDescent="0.25">
      <c r="B35" s="76"/>
      <c r="C35" s="26" t="s">
        <v>124</v>
      </c>
      <c r="D35" s="86">
        <f t="array" ref="D35">SUM((IncLim&gt;0)*(Lit&gt;0)*(Months=months1)*(PY=PY3_)*(Filter1=Source2))</f>
        <v>0</v>
      </c>
      <c r="E35" s="86">
        <f t="array" ref="E35">SUM((IncLim&gt;0)*(Lit&gt;0)*(Months=months1)*(PY=PY2_)*(Filter1=Source2))</f>
        <v>0</v>
      </c>
      <c r="F35" s="95">
        <f t="array" ref="F35">SUM((IncLim&gt;0)*(Lit&gt;0)*(Months=months1)*(PY=PY1_)*(Filter1=Source2))</f>
        <v>0</v>
      </c>
      <c r="G35" s="82"/>
      <c r="H35" s="87" t="str">
        <f>IFERROR((F35-D35)/D35,"-")</f>
        <v>-</v>
      </c>
      <c r="I35" s="84" t="str">
        <f>IFERROR((F35-E35)/E35,"-")</f>
        <v>-</v>
      </c>
      <c r="L35" s="2"/>
      <c r="N35" s="2"/>
    </row>
    <row r="36" spans="2:14" x14ac:dyDescent="0.25">
      <c r="B36" s="76"/>
      <c r="C36" s="26" t="s">
        <v>104</v>
      </c>
      <c r="D36" s="80">
        <f t="array" ref="D36">SUM((IncLim)*(Lit&gt;0)*(Months=months1)*(PY=PY3_)*(Filter1=Source2))</f>
        <v>0</v>
      </c>
      <c r="E36" s="80">
        <f t="array" ref="E36">SUM((IncLim)*(Lit&gt;0)*(Months=months1)*(PY=PY2_)*(Filter1=Source2))</f>
        <v>0</v>
      </c>
      <c r="F36" s="81">
        <f t="array" ref="F36">SUM((IncLim)*(Lit&gt;0)*(Months=months1)*(PY=PY1_)*(Filter1=Source2))</f>
        <v>0</v>
      </c>
      <c r="G36" s="82"/>
      <c r="H36" s="87" t="str">
        <f>IFERROR((F36-D36)/D36,"-")</f>
        <v>-</v>
      </c>
      <c r="I36" s="84" t="str">
        <f>IFERROR((F36-E36)/E36,"-")</f>
        <v>-</v>
      </c>
      <c r="L36" s="2"/>
      <c r="N36" s="2"/>
    </row>
    <row r="37" spans="2:14" x14ac:dyDescent="0.25">
      <c r="B37" s="76"/>
      <c r="C37" s="26" t="s">
        <v>141</v>
      </c>
      <c r="D37" s="80"/>
      <c r="E37" s="80"/>
      <c r="F37" s="81"/>
      <c r="G37" s="82"/>
      <c r="H37" s="87" t="str">
        <f>IFERROR((F37-D37)/D37,"-")</f>
        <v>-</v>
      </c>
      <c r="I37" s="84" t="str">
        <f>IFERROR((F37-E37)/E37,"-")</f>
        <v>-</v>
      </c>
      <c r="L37" s="2"/>
      <c r="N37" s="2"/>
    </row>
    <row r="38" spans="2:14" x14ac:dyDescent="0.25">
      <c r="B38" s="68"/>
      <c r="C38" s="27"/>
      <c r="D38" s="34"/>
      <c r="E38" s="34"/>
      <c r="F38" s="35"/>
      <c r="G38" s="30"/>
      <c r="H38" s="31"/>
      <c r="I38" s="32"/>
    </row>
    <row r="39" spans="2:14" x14ac:dyDescent="0.25">
      <c r="C39" s="26" t="s">
        <v>94</v>
      </c>
      <c r="D39" s="100">
        <f>SUMPRODUCT(LARGE((Months=months1)*(PY=PY3_)*(IncLim)*(Filter1=Source2),{1,2,3,4,5}))</f>
        <v>0</v>
      </c>
      <c r="E39" s="100">
        <f>SUMPRODUCT(LARGE((Months=months1)*(PY=PY2_)*(IncLim)*(Filter1=Source2),{1,2,3,4,5}))</f>
        <v>0</v>
      </c>
      <c r="F39" s="101">
        <f>SUMPRODUCT(LARGE((Months=months1)*(PY=PY1_)*(IncLim)*(Filter1=Source2),{1,2,3,4,5}))</f>
        <v>0</v>
      </c>
      <c r="G39" s="82"/>
      <c r="H39" s="87" t="str">
        <f>IFERROR((F39-D39)/D39,"-")</f>
        <v>-</v>
      </c>
      <c r="I39" s="84" t="str">
        <f>IFERROR((F39-E39)/E39,"-")</f>
        <v>-</v>
      </c>
    </row>
    <row r="40" spans="2:14" ht="15.75" thickBot="1" x14ac:dyDescent="0.3">
      <c r="C40" s="36" t="s">
        <v>95</v>
      </c>
      <c r="D40" s="133" t="str">
        <f>IFERROR(D39/D13,"-")</f>
        <v>-</v>
      </c>
      <c r="E40" s="133" t="str">
        <f>IFERROR(E39/E13,"-")</f>
        <v>-</v>
      </c>
      <c r="F40" s="133" t="str">
        <f>IFERROR(F39/F13,"-")</f>
        <v>-</v>
      </c>
      <c r="G40" s="102"/>
      <c r="H40" s="103" t="str">
        <f>IFERROR(IF(((F40-D40)*100)&gt;0,"+"&amp;ROUND((F40-D40)*100,1),ROUND((F40-D40)*100,1)),"-")</f>
        <v>-</v>
      </c>
      <c r="I40" s="104" t="str">
        <f>IFERROR(IF(((F40-E40)*100)&gt;0,"+"&amp;ROUND((F40-E40)*100,1),ROUND((F40-E40)*100,1)),"-")</f>
        <v>-</v>
      </c>
    </row>
    <row r="41" spans="2:14" x14ac:dyDescent="0.25">
      <c r="C41" s="41"/>
      <c r="D41" s="41"/>
      <c r="E41" s="41"/>
      <c r="F41" s="41"/>
      <c r="G41" s="41"/>
      <c r="H41" s="37"/>
      <c r="I41" s="37"/>
    </row>
    <row r="43" spans="2:14" ht="15.75" thickBot="1" x14ac:dyDescent="0.3"/>
    <row r="44" spans="2:14" x14ac:dyDescent="0.25">
      <c r="B44" s="66" t="s">
        <v>96</v>
      </c>
      <c r="C44" s="15">
        <f>Source2</f>
        <v>0</v>
      </c>
      <c r="D44" s="161"/>
      <c r="E44" s="162"/>
      <c r="F44" s="162"/>
      <c r="G44" s="15"/>
      <c r="H44" s="16"/>
      <c r="I44" s="17"/>
    </row>
    <row r="45" spans="2:14" x14ac:dyDescent="0.25">
      <c r="C45" s="163" t="str">
        <f>"PY"&amp;RIGHT(YEAR($F$46),2)&amp;" at "&amp;execute!D33&amp;" Months"</f>
        <v>PY20 at 14 Months</v>
      </c>
      <c r="D45" s="164" t="s">
        <v>73</v>
      </c>
      <c r="E45" s="165"/>
      <c r="F45" s="165"/>
      <c r="G45" s="163"/>
      <c r="H45" s="166"/>
      <c r="I45" s="167"/>
    </row>
    <row r="46" spans="2:14" x14ac:dyDescent="0.25">
      <c r="C46" s="163"/>
      <c r="D46" s="45">
        <f t="array" ref="D46">PY4_</f>
        <v>43101</v>
      </c>
      <c r="E46" s="46">
        <f t="array" ref="E46">PY3_</f>
        <v>43466</v>
      </c>
      <c r="F46" s="46">
        <f t="array" ref="F46">PY2_</f>
        <v>43831</v>
      </c>
      <c r="G46" s="163"/>
      <c r="H46" s="166"/>
      <c r="I46" s="167"/>
    </row>
    <row r="47" spans="2:14" x14ac:dyDescent="0.25">
      <c r="C47" s="163"/>
      <c r="D47" s="18" t="s">
        <v>76</v>
      </c>
      <c r="E47" s="19" t="s">
        <v>76</v>
      </c>
      <c r="F47" s="19" t="s">
        <v>76</v>
      </c>
      <c r="G47" s="163"/>
      <c r="H47" s="166"/>
      <c r="I47" s="167"/>
    </row>
    <row r="48" spans="2:14" x14ac:dyDescent="0.25">
      <c r="C48" s="163"/>
      <c r="D48" s="43" t="str">
        <f t="array" ref="D48">MONTH(Val_current)&amp;"/"&amp;DAY(Val_current)&amp;"/"&amp;YEAR(Val_current)-2</f>
        <v>2/28/2019</v>
      </c>
      <c r="E48" s="42" t="str">
        <f t="array" ref="E48">MONTH(Val_current)&amp;"/"&amp;DAY(Val_current)&amp;"/"&amp;YEAR(Val_current)-1</f>
        <v>2/28/2020</v>
      </c>
      <c r="F48" s="44" t="str">
        <f t="array" ref="F48">MONTH(Val_current)&amp;"/"&amp;DAY(Val_current)&amp;"/"&amp;YEAR(Val_current)</f>
        <v>2/28/2021</v>
      </c>
      <c r="G48" s="47" t="s">
        <v>77</v>
      </c>
      <c r="H48" s="48" t="str">
        <f t="array" ref="H48">(IF(IncYr_yn="Y",RIGHT(YEAR($D$46),2)&amp;" vs "&amp;RIGHT(YEAR($F$46),2),RIGHT(YEAR($D$46),2)+1&amp;" vs "&amp;RIGHT(YEAR($F$46),2)+1))</f>
        <v>18 vs 20</v>
      </c>
      <c r="I48" s="49" t="str">
        <f t="array" ref="I48">(IF(IncYr_yn="Y",RIGHT(YEAR($E$46),2)&amp;" vs "&amp;RIGHT(YEAR($F$46),2),RIGHT(YEAR($E$46),2)+1&amp;" vs "&amp;RIGHT(YEAR($F$46)+1,2)))</f>
        <v>19 vs 20</v>
      </c>
    </row>
    <row r="49" spans="3:12" ht="15.75" thickBot="1" x14ac:dyDescent="0.3">
      <c r="C49" s="20"/>
      <c r="D49" s="21"/>
      <c r="E49" s="21"/>
      <c r="F49" s="22"/>
      <c r="G49" s="23"/>
      <c r="H49" s="24"/>
      <c r="I49" s="25"/>
    </row>
    <row r="50" spans="3:12" x14ac:dyDescent="0.25">
      <c r="C50" s="26" t="s">
        <v>80</v>
      </c>
      <c r="D50" s="80">
        <f t="array" ref="D50">IFERROR(VLOOKUP(PY4_,$M$4:$R$13,3,FALSE),"-")</f>
        <v>98000</v>
      </c>
      <c r="E50" s="80">
        <f t="array" ref="E50">IFERROR(VLOOKUP(PY3_,$M$4:$R$13,3,FALSE),"-")</f>
        <v>219000</v>
      </c>
      <c r="F50" s="80">
        <f t="array" ref="F50">IFERROR(VLOOKUP(PY2_,$M$4:$R$13,3,FALSE),"-")</f>
        <v>340000</v>
      </c>
      <c r="G50" s="82"/>
      <c r="H50" s="83">
        <f>IFERROR((F50-D50)/D50,"-")</f>
        <v>2.4693877551020407</v>
      </c>
      <c r="I50" s="84">
        <f>IFERROR((F50-E50)/E50,"-")</f>
        <v>0.55251141552511418</v>
      </c>
    </row>
    <row r="51" spans="3:12" x14ac:dyDescent="0.25">
      <c r="C51" s="26" t="s">
        <v>46</v>
      </c>
      <c r="D51" s="86">
        <f t="array" ref="D51">IFERROR(VLOOKUP(PY4_,$M$4:$R$13,4,FALSE),"-")</f>
        <v>46</v>
      </c>
      <c r="E51" s="86">
        <f t="array" ref="E51">IFERROR(VLOOKUP(PY3_,$M$4:$R$13,4,FALSE),"-")</f>
        <v>49</v>
      </c>
      <c r="F51" s="86">
        <f t="array" ref="F51">IFERROR(VLOOKUP(PY2_,$M$4:$R$13,4,FALSE),"-")</f>
        <v>62</v>
      </c>
      <c r="G51" s="82"/>
      <c r="H51" s="87">
        <f>IFERROR((F51-D51)/D51,"-")</f>
        <v>0.34782608695652173</v>
      </c>
      <c r="I51" s="84">
        <f>IFERROR((F51-E51)/E51,"-")</f>
        <v>0.26530612244897961</v>
      </c>
    </row>
    <row r="52" spans="3:12" ht="15.75" thickBot="1" x14ac:dyDescent="0.3">
      <c r="C52" s="20"/>
      <c r="D52" s="21"/>
      <c r="E52" s="21"/>
      <c r="F52" s="22"/>
      <c r="G52" s="23"/>
      <c r="H52" s="24"/>
      <c r="I52" s="25"/>
    </row>
    <row r="53" spans="3:12" x14ac:dyDescent="0.25">
      <c r="C53" s="26" t="s">
        <v>68</v>
      </c>
      <c r="D53" s="80">
        <f t="array" ref="D53">SUM((IncLim)*(Months=months2)*(PY=PY4_)*(Filter1=Source2))</f>
        <v>0</v>
      </c>
      <c r="E53" s="80">
        <f t="array" ref="E53">SUM((IncLim)*(Months=months2)*(PY=PY3_)*(Filter1=Source2))</f>
        <v>0</v>
      </c>
      <c r="F53" s="81">
        <f t="array" ref="F53">SUM((IncLim)*(Months=months2)*(PY=PY2_)*(Filter1=Source2))</f>
        <v>0</v>
      </c>
      <c r="G53" s="82"/>
      <c r="H53" s="83" t="str">
        <f>IFERROR((F53-D53)/D53,"-")</f>
        <v>-</v>
      </c>
      <c r="I53" s="84" t="str">
        <f>IFERROR((F53-E53)/E53,"-")</f>
        <v>-</v>
      </c>
    </row>
    <row r="54" spans="3:12" x14ac:dyDescent="0.25">
      <c r="C54" s="26" t="s">
        <v>101</v>
      </c>
      <c r="D54" s="80">
        <f t="array" ref="D54">SUM((pdLim)*(Months=months2)*(PY=PY4_)*(Filter1=Source2))</f>
        <v>0</v>
      </c>
      <c r="E54" s="80">
        <f t="array" ref="E54">SUM((pdLim)*(Months=months2)*(PY=PY3_)*(Filter1=Source2))</f>
        <v>0</v>
      </c>
      <c r="F54" s="81">
        <f t="array" ref="F54">SUM((pdLim)*(Months=months2)*(PY=PY2_)*(Filter1=Source2))</f>
        <v>0</v>
      </c>
      <c r="G54" s="82"/>
      <c r="H54" s="87" t="str">
        <f>IFERROR((F54-D54)/D54,"-")</f>
        <v>-</v>
      </c>
      <c r="I54" s="84" t="str">
        <f>IFERROR((F54-E54)/E54,"-")</f>
        <v>-</v>
      </c>
      <c r="J54" s="6"/>
      <c r="L54" s="2"/>
    </row>
    <row r="55" spans="3:12" x14ac:dyDescent="0.25">
      <c r="C55" s="26" t="s">
        <v>81</v>
      </c>
      <c r="D55" s="80">
        <f>D53-D54</f>
        <v>0</v>
      </c>
      <c r="E55" s="80">
        <f>E53-E54</f>
        <v>0</v>
      </c>
      <c r="F55" s="80">
        <f>F53-F54</f>
        <v>0</v>
      </c>
      <c r="G55" s="82"/>
      <c r="H55" s="87" t="str">
        <f>IFERROR((F55-D55)/D55,"-")</f>
        <v>-</v>
      </c>
      <c r="I55" s="84" t="str">
        <f>IFERROR((F55-E55)/E55,"-")</f>
        <v>-</v>
      </c>
    </row>
    <row r="56" spans="3:12" ht="15.75" thickBot="1" x14ac:dyDescent="0.3">
      <c r="C56" s="27"/>
      <c r="D56" s="28"/>
      <c r="E56" s="28"/>
      <c r="F56" s="29"/>
      <c r="G56" s="30"/>
      <c r="H56" s="31"/>
      <c r="I56" s="32"/>
    </row>
    <row r="57" spans="3:12" x14ac:dyDescent="0.25">
      <c r="C57" s="26" t="s">
        <v>82</v>
      </c>
      <c r="D57" s="88">
        <f t="array" ref="D57">SUM((IncLim&gt;0)*(Months=months2)*(PY=PY4_)*(Filter1=Source2))</f>
        <v>0</v>
      </c>
      <c r="E57" s="88">
        <f t="array" ref="E57">SUM((IncLim&gt;0)*(Months=months2)*(PY=PY3_)*(Filter1=Source2))</f>
        <v>0</v>
      </c>
      <c r="F57" s="89">
        <f t="array" ref="F57">SUM((IncLim&gt;0)*(Months=months2)*(PY=PY2_)*(Filter1=Source2))</f>
        <v>0</v>
      </c>
      <c r="G57" s="82"/>
      <c r="H57" s="83" t="str">
        <f>IFERROR((F57-D57)/D57,"-")</f>
        <v>-</v>
      </c>
      <c r="I57" s="84" t="str">
        <f>IFERROR((F57-E57)/E57,"-")</f>
        <v>-</v>
      </c>
    </row>
    <row r="58" spans="3:12" x14ac:dyDescent="0.25">
      <c r="C58" s="26" t="s">
        <v>83</v>
      </c>
      <c r="D58" s="80" t="str">
        <f>IFERROR(D53/D57,"-")</f>
        <v>-</v>
      </c>
      <c r="E58" s="80" t="str">
        <f>IFERROR(E53/E57,"-")</f>
        <v>-</v>
      </c>
      <c r="F58" s="80" t="str">
        <f>IFERROR(F53/F57,"-")</f>
        <v>-</v>
      </c>
      <c r="G58" s="82"/>
      <c r="H58" s="90" t="str">
        <f>IFERROR((F58-D58)/D58,"-")</f>
        <v>-</v>
      </c>
      <c r="I58" s="84" t="str">
        <f>IFERROR((F58-E58)/E58,"-")</f>
        <v>-</v>
      </c>
    </row>
    <row r="59" spans="3:12" x14ac:dyDescent="0.25">
      <c r="C59" s="26" t="s">
        <v>84</v>
      </c>
      <c r="D59" s="80" t="str">
        <f t="array" ref="D59">IFERROR(MEDIAN(IF(IncLim&gt;0, IF(Months=months2,IF(PY=PY4_,IF(Filter1=Source2,IncLim))))),"-")</f>
        <v>-</v>
      </c>
      <c r="E59" s="80" t="str">
        <f t="array" ref="E59">IFERROR(MEDIAN(IF(IncLim&gt;0, IF(Months=months2,IF(PY=PY3_, IF(Filter1=Source2, IncLim))))),"-")</f>
        <v>-</v>
      </c>
      <c r="F59" s="80" t="str">
        <f t="array" ref="F59">IFERROR(MEDIAN(IF(IncLim&gt;0, IF(Months=months2,IF(PY=PY2_, IF(Filter1=Source2, IncLim))))),"-")</f>
        <v>-</v>
      </c>
      <c r="G59" s="82"/>
      <c r="H59" s="87" t="str">
        <f>IFERROR((F59-D59)/D59,"-")</f>
        <v>-</v>
      </c>
      <c r="I59" s="84" t="str">
        <f>IFERROR((F59-E59)/E59,"-")</f>
        <v>-</v>
      </c>
    </row>
    <row r="60" spans="3:12" x14ac:dyDescent="0.25">
      <c r="C60" s="27"/>
      <c r="D60" s="28"/>
      <c r="E60" s="28"/>
      <c r="F60" s="29"/>
      <c r="G60" s="30"/>
      <c r="H60" s="24"/>
      <c r="I60" s="25"/>
    </row>
    <row r="61" spans="3:12" x14ac:dyDescent="0.25">
      <c r="C61" s="26" t="s">
        <v>85</v>
      </c>
      <c r="D61" s="80">
        <f>IFERROR((VLOOKUP(PY4_,$M$4:$Q$10,5,FALSE)/100),"-")</f>
        <v>293120</v>
      </c>
      <c r="E61" s="80">
        <f>IFERROR((VLOOKUP(PY3_,$M$4:$Q$10,5,FALSE)/100),"-")</f>
        <v>267200</v>
      </c>
      <c r="F61" s="81">
        <f>IFERROR((VLOOKUP(PY2_,$M$4:$Q$10,5,FALSE)/100),"-")</f>
        <v>278620</v>
      </c>
      <c r="G61" s="82"/>
      <c r="H61" s="87">
        <f>IFERROR((F61-D61)/D61,"-")</f>
        <v>-4.946779475982533E-2</v>
      </c>
      <c r="I61" s="84">
        <f>IFERROR((F61-E61)/E61,"-")</f>
        <v>4.2739520958083831E-2</v>
      </c>
    </row>
    <row r="62" spans="3:12" ht="15.75" thickBot="1" x14ac:dyDescent="0.3">
      <c r="C62" s="33" t="s">
        <v>87</v>
      </c>
      <c r="D62" s="91">
        <f>IFERROR(D53/D61,"-")</f>
        <v>0</v>
      </c>
      <c r="E62" s="91">
        <f>IFERROR(E53/E61,"-")</f>
        <v>0</v>
      </c>
      <c r="F62" s="91">
        <f>IFERROR(F53/F61,"-")</f>
        <v>0</v>
      </c>
      <c r="G62" s="92"/>
      <c r="H62" s="93" t="str">
        <f>IFERROR((F62-D62)/D62,"-")</f>
        <v>-</v>
      </c>
      <c r="I62" s="94" t="str">
        <f>IFERROR((F62-E62)/E62,"-")</f>
        <v>-</v>
      </c>
    </row>
    <row r="63" spans="3:12" ht="15.75" thickBot="1" x14ac:dyDescent="0.3">
      <c r="C63" s="27"/>
      <c r="D63" s="28"/>
      <c r="E63" s="28"/>
      <c r="F63" s="29"/>
      <c r="G63" s="30"/>
      <c r="H63" s="31"/>
      <c r="I63" s="32"/>
    </row>
    <row r="64" spans="3:12" x14ac:dyDescent="0.25">
      <c r="C64" s="26" t="s">
        <v>88</v>
      </c>
      <c r="D64" s="86">
        <f t="array" ref="D64">SUM((IncLim&gt;0)*(indType&gt;0)*(Months=months2)*(PY=PY4_)*(Filter1=Source2))</f>
        <v>0</v>
      </c>
      <c r="E64" s="86">
        <f t="array" ref="E64">SUM((IncLim&gt;0)*(indType&gt;0)*(Months=months2)*(PY=PY3_)*(Filter1=Source2))</f>
        <v>0</v>
      </c>
      <c r="F64" s="95">
        <f t="array" ref="F64">SUM((IncLim&gt;0)*(indType&gt;0)*(Months=months2)*(PY=PY2_)*(Filter1=Source2))</f>
        <v>0</v>
      </c>
      <c r="G64" s="82"/>
      <c r="H64" s="83" t="str">
        <f>IFERROR((F64-D64)/D64,"-")</f>
        <v>-</v>
      </c>
      <c r="I64" s="84" t="str">
        <f>IFERROR((F64-E64)/E64,"-")</f>
        <v>-</v>
      </c>
    </row>
    <row r="65" spans="2:14" x14ac:dyDescent="0.25">
      <c r="C65" s="26" t="s">
        <v>89</v>
      </c>
      <c r="D65" s="96" t="str">
        <f>IFERROR(D64/D57,"-")</f>
        <v>-</v>
      </c>
      <c r="E65" s="96" t="str">
        <f t="shared" ref="E65:F65" si="3">IFERROR(E64/E57,"-")</f>
        <v>-</v>
      </c>
      <c r="F65" s="96" t="str">
        <f t="shared" si="3"/>
        <v>-</v>
      </c>
      <c r="G65" s="82"/>
      <c r="H65" s="99" t="str">
        <f>IFERROR(IF(((F65-D65)*100)&gt;0,"+"&amp;ROUND((F65-D65)*100,1),ROUND((F65-D65)*100,1)),"-")</f>
        <v>-</v>
      </c>
      <c r="I65" s="98" t="str">
        <f>IFERROR(IF(((F65-E65)*100)&gt;0,"+"&amp;ROUND((F65-E65)*100,1),ROUND((F65-E65)*100,1)),"-")</f>
        <v>-</v>
      </c>
    </row>
    <row r="66" spans="2:14" x14ac:dyDescent="0.25">
      <c r="B66" s="78"/>
      <c r="C66" s="26" t="s">
        <v>90</v>
      </c>
      <c r="D66" s="80">
        <f t="array" ref="D66">SUM((IncLim)*(indType&gt;0)*(Months=months2)*(PY=PY4_)*(Filter1=Source2))</f>
        <v>0</v>
      </c>
      <c r="E66" s="80">
        <f t="array" ref="E66">SUM((IncLim)*(indType&gt;0)*(Months=months2)*(PY=PY3_)*(Filter1=Source2))</f>
        <v>0</v>
      </c>
      <c r="F66" s="80">
        <f t="array" ref="F66">SUM((IncLim)*(indType&gt;0)*(Months=months2)*(PY=PY2_)*(Filter1=Source2))</f>
        <v>0</v>
      </c>
      <c r="G66" s="82"/>
      <c r="H66" s="87" t="str">
        <f t="shared" ref="H66:H67" si="4">IFERROR((F66-D66)/D66,"-")</f>
        <v>-</v>
      </c>
      <c r="I66" s="84" t="str">
        <f t="shared" ref="I66:I67" si="5">IFERROR((F66-E66)/E66,"-")</f>
        <v>-</v>
      </c>
      <c r="L66" s="2"/>
      <c r="N66" s="2"/>
    </row>
    <row r="67" spans="2:14" x14ac:dyDescent="0.25">
      <c r="B67" s="78"/>
      <c r="C67" s="26" t="s">
        <v>91</v>
      </c>
      <c r="D67" s="80" t="str">
        <f>IFERROR(D66/D64,"-")</f>
        <v>-</v>
      </c>
      <c r="E67" s="80" t="str">
        <f t="shared" ref="E67" si="6">IFERROR(E66/E64,"-")</f>
        <v>-</v>
      </c>
      <c r="F67" s="80" t="str">
        <f t="shared" ref="F67" si="7">IFERROR(F66/F64,"-")</f>
        <v>-</v>
      </c>
      <c r="G67" s="82"/>
      <c r="H67" s="87" t="str">
        <f t="shared" si="4"/>
        <v>-</v>
      </c>
      <c r="I67" s="84" t="str">
        <f t="shared" si="5"/>
        <v>-</v>
      </c>
      <c r="L67" s="2"/>
      <c r="N67" s="2"/>
    </row>
    <row r="68" spans="2:14" x14ac:dyDescent="0.25">
      <c r="C68" s="26" t="s">
        <v>92</v>
      </c>
      <c r="D68" s="96" t="str">
        <f>IFERROR(1-(D69/D64),"-")</f>
        <v>-</v>
      </c>
      <c r="E68" s="96" t="str">
        <f>IFERROR(1-(E69/E64),"-")</f>
        <v>-</v>
      </c>
      <c r="F68" s="96" t="str">
        <f>IFERROR(1-(F69/F64),"-")</f>
        <v>-</v>
      </c>
      <c r="G68" s="82"/>
      <c r="H68" s="131" t="str">
        <f>IFERROR(IF(((F68-D68)*100)&gt;0,"+"&amp;ROUND((F68-D68)*100,1),ROUND((F68-D68)*100,1)),"-")</f>
        <v>-</v>
      </c>
      <c r="I68" s="98" t="str">
        <f>IFERROR(IF(((F68-E68)*100)&gt;0,"+"&amp;ROUND((F68-E68)*100,1),ROUND((F68-E68)*100,1)),"-")</f>
        <v>-</v>
      </c>
    </row>
    <row r="69" spans="2:14" ht="15.75" thickBot="1" x14ac:dyDescent="0.3">
      <c r="C69" s="33" t="s">
        <v>93</v>
      </c>
      <c r="D69" s="113">
        <f t="array" ref="D69">D64-SUM((IncLim&gt;0)*(indType&gt;0)*(Closed&gt;0)*(Months=months2)*(PY=PY4_)*(Filter1=Source2))</f>
        <v>0</v>
      </c>
      <c r="E69" s="113">
        <f t="array" ref="E69">E64-SUM((IncLim&gt;0)*(indType&gt;0)*(Closed&gt;0)*(Months=months2)*(PY=PY3_)*(Filter1=Source2))</f>
        <v>0</v>
      </c>
      <c r="F69" s="113">
        <f t="array" ref="F69">F64-SUM((IncLim&gt;0)*(indType&gt;0)*(Closed&gt;0)*(Months=months2)*(PY=PY2_)*(Filter1=Source2))</f>
        <v>0</v>
      </c>
      <c r="G69" s="92"/>
      <c r="H69" s="93" t="str">
        <f>IFERROR((F69-D69)/D69,"-")</f>
        <v>-</v>
      </c>
      <c r="I69" s="94" t="str">
        <f>IFERROR((F69-E69)/E69,"-")</f>
        <v>-</v>
      </c>
    </row>
    <row r="70" spans="2:14" x14ac:dyDescent="0.25">
      <c r="C70" s="27"/>
      <c r="D70" s="34"/>
      <c r="E70" s="34"/>
      <c r="F70" s="35"/>
      <c r="G70" s="30"/>
      <c r="H70" s="31"/>
      <c r="I70" s="32"/>
    </row>
    <row r="71" spans="2:14" x14ac:dyDescent="0.25">
      <c r="C71" s="26" t="s">
        <v>102</v>
      </c>
      <c r="D71" s="86">
        <f t="array" ref="D71">SUM((IncLim&gt;0)*(Lit&gt;0)*(indType&gt;0)*(Months=months2)*(PY=PY4_)*(Filter1=Source2))</f>
        <v>0</v>
      </c>
      <c r="E71" s="86">
        <f t="array" ref="E71">SUM((IncLim&gt;0)*(Lit&gt;0)*(indType&gt;0)*(Months=months2)*(PY=PY3_)*(Filter1=Source2))</f>
        <v>0</v>
      </c>
      <c r="F71" s="95">
        <f t="array" ref="F71">SUM((IncLim&gt;0)*(Lit&gt;0)*(indType&gt;0)*(Months=months2)*(PY=PY2_)*(Filter1=Source2))</f>
        <v>0</v>
      </c>
      <c r="G71" s="82"/>
      <c r="H71" s="87" t="str">
        <f>IFERROR((F71-D71)/D71,"-")</f>
        <v>-</v>
      </c>
      <c r="I71" s="84" t="str">
        <f>IFERROR((F71-E71)/E71,"-")</f>
        <v>-</v>
      </c>
    </row>
    <row r="72" spans="2:14" x14ac:dyDescent="0.25">
      <c r="C72" s="26" t="s">
        <v>103</v>
      </c>
      <c r="D72" s="96" t="str">
        <f>IFERROR(D71/D64,"-")</f>
        <v>-</v>
      </c>
      <c r="E72" s="96" t="str">
        <f>IFERROR(E71/E64,"-")</f>
        <v>-</v>
      </c>
      <c r="F72" s="132" t="str">
        <f>IFERROR(F71/F64,"-")</f>
        <v>-</v>
      </c>
      <c r="G72" s="82"/>
      <c r="H72" s="99" t="str">
        <f>IFERROR(IF(((F72-D72)*100)&gt;0,"+"&amp;ROUND((F72-D72)*100,1),ROUND((F72-D72)*100,1)),"-")</f>
        <v>-</v>
      </c>
      <c r="I72" s="98" t="str">
        <f>IFERROR(IF(((F72-E72)*100)&gt;0,"+"&amp;ROUND((F72-E72)*100,1),ROUND((F72-E72)*100,1)),"-")</f>
        <v>-</v>
      </c>
    </row>
    <row r="73" spans="2:14" x14ac:dyDescent="0.25">
      <c r="B73" s="76"/>
      <c r="C73" s="26" t="s">
        <v>105</v>
      </c>
      <c r="D73" s="80">
        <f t="array" ref="D73">SUM((IncLim)*(Lit&gt;0)*(indType&gt;0)*(Months=months2)*(PY=PY4_)*(Filter1=Source2))</f>
        <v>0</v>
      </c>
      <c r="E73" s="80">
        <f t="array" ref="E73">SUM((IncLim)*(Lit&gt;0)*(indType&gt;0)*(Months=months2)*(PY=PY3_)*(Filter1=Source2))</f>
        <v>0</v>
      </c>
      <c r="F73" s="81">
        <f t="array" ref="F73">SUM((IncLim)*(Lit&gt;0)*(indType&gt;0)*(Months=months2)*(PY=PY2_)*(Filter1=Source2))</f>
        <v>0</v>
      </c>
      <c r="G73" s="82"/>
      <c r="H73" s="87" t="str">
        <f>IFERROR((F73-D73)/D73,"-")</f>
        <v>-</v>
      </c>
      <c r="I73" s="84" t="str">
        <f>IFERROR((F73-E73)/E73,"-")</f>
        <v>-</v>
      </c>
      <c r="L73" s="2"/>
      <c r="N73" s="2"/>
    </row>
    <row r="74" spans="2:14" x14ac:dyDescent="0.25">
      <c r="B74" s="76"/>
      <c r="C74" s="127" t="s">
        <v>137</v>
      </c>
      <c r="D74" s="129" t="str">
        <f>IFERROR(D73/D66,"-")</f>
        <v>-</v>
      </c>
      <c r="E74" s="129" t="str">
        <f>IFERROR(E73/E66,"-")</f>
        <v>-</v>
      </c>
      <c r="F74" s="129" t="str">
        <f>IFERROR(F73/F66,"-")</f>
        <v>-</v>
      </c>
      <c r="G74" s="128"/>
      <c r="H74" s="99" t="str">
        <f>IFERROR(IF(((F74-D74)*100)&gt;0,"+"&amp;ROUND((F74-D74)*100,1),ROUND((F74-D74)*100,1)),"-")</f>
        <v>-</v>
      </c>
      <c r="I74" s="98" t="str">
        <f>IFERROR(IF(((F74-E74)*100)&gt;0,"+"&amp;ROUND((F74-E74)*100,1),ROUND((F74-E74)*100,1)),"-")</f>
        <v>-</v>
      </c>
      <c r="L74" s="2"/>
      <c r="N74" s="2"/>
    </row>
    <row r="75" spans="2:14" x14ac:dyDescent="0.25">
      <c r="B75" s="76"/>
      <c r="C75" s="26" t="s">
        <v>124</v>
      </c>
      <c r="D75" s="86">
        <f t="array" ref="D75">SUM((IncLim&gt;0)*(Lit&gt;0)*(Months=months2)*(PY=PY4_)*(Filter1=Source2))</f>
        <v>0</v>
      </c>
      <c r="E75" s="86">
        <f t="array" ref="E75">SUM((IncLim&gt;0)*(Lit&gt;0)*(Months=months2)*(PY=PY3_)*(Filter1=Source2))</f>
        <v>0</v>
      </c>
      <c r="F75" s="95">
        <f t="array" ref="F75">SUM((IncLim&gt;0)*(Lit&gt;0)*(Months=months2)*(PY=PY2_)*(Filter1=Source2))</f>
        <v>0</v>
      </c>
      <c r="G75" s="82"/>
      <c r="H75" s="87" t="str">
        <f>IFERROR((F75-D75)/D75,"-")</f>
        <v>-</v>
      </c>
      <c r="I75" s="84" t="str">
        <f>IFERROR((F75-E75)/E75,"-")</f>
        <v>-</v>
      </c>
      <c r="L75" s="2"/>
      <c r="N75" s="2"/>
    </row>
    <row r="76" spans="2:14" x14ac:dyDescent="0.25">
      <c r="B76" s="76"/>
      <c r="C76" s="26" t="s">
        <v>104</v>
      </c>
      <c r="D76" s="80">
        <f t="array" ref="D76">SUM((IncLim)*(Lit&gt;0)*(Months=months2)*(PY=PY4_)*(Filter1=Source2))</f>
        <v>0</v>
      </c>
      <c r="E76" s="80">
        <f t="array" ref="E76">SUM((IncLim)*(Lit&gt;0)*(Months=months2)*(PY=PY3_)*(Filter1=Source2))</f>
        <v>0</v>
      </c>
      <c r="F76" s="81">
        <f t="array" ref="F76">SUM((IncLim)*(Lit&gt;0)*(Months=months2)*(PY=PY2_)*(Filter1=Source2))</f>
        <v>0</v>
      </c>
      <c r="G76" s="82"/>
      <c r="H76" s="87" t="str">
        <f>IFERROR((F76-D76)/D76,"-")</f>
        <v>-</v>
      </c>
      <c r="I76" s="84" t="str">
        <f>IFERROR((F76-E76)/E76,"-")</f>
        <v>-</v>
      </c>
      <c r="L76" s="2"/>
      <c r="N76" s="2"/>
    </row>
    <row r="77" spans="2:14" x14ac:dyDescent="0.25">
      <c r="B77" s="76"/>
      <c r="C77" s="26" t="s">
        <v>141</v>
      </c>
      <c r="D77" s="80"/>
      <c r="E77" s="80"/>
      <c r="F77" s="81"/>
      <c r="G77" s="82"/>
      <c r="H77" s="87" t="str">
        <f>IFERROR((F77-D77)/D77,"-")</f>
        <v>-</v>
      </c>
      <c r="I77" s="84" t="str">
        <f>IFERROR((F77-E77)/E77,"-")</f>
        <v>-</v>
      </c>
      <c r="L77" s="2"/>
      <c r="N77" s="2"/>
    </row>
    <row r="78" spans="2:14" x14ac:dyDescent="0.25">
      <c r="C78" s="27"/>
      <c r="D78" s="34"/>
      <c r="E78" s="34"/>
      <c r="F78" s="35"/>
      <c r="G78" s="30"/>
      <c r="H78" s="31"/>
      <c r="I78" s="32"/>
    </row>
    <row r="79" spans="2:14" x14ac:dyDescent="0.25">
      <c r="C79" s="26" t="s">
        <v>94</v>
      </c>
      <c r="D79" s="100">
        <f>SUMPRODUCT(LARGE((Months=months2)*(PY=PY4_)*(IncLim)*(Filter1=Source2),{1,2,3,4,5}))</f>
        <v>0</v>
      </c>
      <c r="E79" s="100">
        <f t="array" ref="E79">SUMPRODUCT(LARGE((Months=months2)*(PY=PY3_)*(IncLim)*(Filter1=Source2),{1,2,3,4,5}))</f>
        <v>0</v>
      </c>
      <c r="F79" s="101">
        <f t="array" ref="F79">SUMPRODUCT(LARGE((Months=months2)*(PY=PY2_)*(IncLim)*(Filter1=Source2),{1,2,3,4,5}))</f>
        <v>0</v>
      </c>
      <c r="G79" s="82"/>
      <c r="H79" s="87" t="str">
        <f>IFERROR((F79-D79)/D79,"-")</f>
        <v>-</v>
      </c>
      <c r="I79" s="84" t="str">
        <f>IFERROR((F79-E79)/E79,"-")</f>
        <v>-</v>
      </c>
    </row>
    <row r="80" spans="2:14" ht="15.75" thickBot="1" x14ac:dyDescent="0.3">
      <c r="C80" s="36" t="s">
        <v>95</v>
      </c>
      <c r="D80" s="133" t="str">
        <f>IFERROR(D79/D53,"-")</f>
        <v>-</v>
      </c>
      <c r="E80" s="133" t="str">
        <f>IFERROR(E79/E53,"-")</f>
        <v>-</v>
      </c>
      <c r="F80" s="133" t="str">
        <f>IFERROR(F79/F53,"-")</f>
        <v>-</v>
      </c>
      <c r="G80" s="102"/>
      <c r="H80" s="103" t="str">
        <f>IFERROR(IF(((F80-D80)*100)&gt;0,"+"&amp;ROUND((F80-D80)*100,1),ROUND((F80-D80)*100,1)),"-")</f>
        <v>-</v>
      </c>
      <c r="I80" s="104" t="str">
        <f>IFERROR(IF(((F80-E80)*100)&gt;0,"+"&amp;ROUND((F80-E80)*100,1),ROUND((F80-E80)*100,1)),"-")</f>
        <v>-</v>
      </c>
    </row>
    <row r="81" spans="2:12" x14ac:dyDescent="0.25">
      <c r="C81" s="41"/>
      <c r="D81" s="41"/>
      <c r="E81" s="41"/>
      <c r="F81" s="41"/>
      <c r="G81" s="41"/>
      <c r="H81" s="130"/>
      <c r="I81" s="130"/>
    </row>
    <row r="83" spans="2:12" ht="15.75" thickBot="1" x14ac:dyDescent="0.3"/>
    <row r="84" spans="2:12" x14ac:dyDescent="0.25">
      <c r="B84" s="66" t="s">
        <v>97</v>
      </c>
      <c r="C84" s="15">
        <f>Source2</f>
        <v>0</v>
      </c>
      <c r="D84" s="161"/>
      <c r="E84" s="162"/>
      <c r="F84" s="162"/>
      <c r="G84" s="15"/>
      <c r="H84" s="16"/>
      <c r="I84" s="17"/>
    </row>
    <row r="85" spans="2:12" x14ac:dyDescent="0.25">
      <c r="C85" s="163" t="str">
        <f>"PY"&amp;RIGHT(YEAR($F$86),2)&amp;" at "&amp;execute!D34&amp;" Months"</f>
        <v>PY19 at 26 Months</v>
      </c>
      <c r="D85" s="164" t="s">
        <v>73</v>
      </c>
      <c r="E85" s="165"/>
      <c r="F85" s="165"/>
      <c r="G85" s="163"/>
      <c r="H85" s="166"/>
      <c r="I85" s="167"/>
    </row>
    <row r="86" spans="2:12" x14ac:dyDescent="0.25">
      <c r="C86" s="163"/>
      <c r="D86" s="45">
        <f t="array" ref="D86">PY5_</f>
        <v>39083</v>
      </c>
      <c r="E86" s="46">
        <f t="array" ref="E86">PY4_</f>
        <v>43101</v>
      </c>
      <c r="F86" s="46">
        <f t="array" ref="F86">PY3_</f>
        <v>43466</v>
      </c>
      <c r="G86" s="163"/>
      <c r="H86" s="166"/>
      <c r="I86" s="167"/>
    </row>
    <row r="87" spans="2:12" x14ac:dyDescent="0.25">
      <c r="C87" s="163"/>
      <c r="D87" s="18" t="s">
        <v>76</v>
      </c>
      <c r="E87" s="19" t="s">
        <v>76</v>
      </c>
      <c r="F87" s="19" t="s">
        <v>76</v>
      </c>
      <c r="G87" s="163"/>
      <c r="H87" s="166"/>
      <c r="I87" s="167"/>
    </row>
    <row r="88" spans="2:12" x14ac:dyDescent="0.25">
      <c r="C88" s="163"/>
      <c r="D88" s="43" t="str">
        <f t="array" ref="D88">MONTH(Val_current)&amp;"/"&amp;DAY(Val_current)&amp;"/"&amp;YEAR(Val_current)-2</f>
        <v>2/28/2019</v>
      </c>
      <c r="E88" s="42" t="str">
        <f t="array" ref="E88">MONTH(Val_current)&amp;"/"&amp;DAY(Val_current)&amp;"/"&amp;YEAR(Val_current)-1</f>
        <v>2/28/2020</v>
      </c>
      <c r="F88" s="44" t="str">
        <f t="array" ref="F88">MONTH(Val_current)&amp;"/"&amp;DAY(Val_current)&amp;"/"&amp;YEAR(Val_current)</f>
        <v>2/28/2021</v>
      </c>
      <c r="G88" s="47" t="s">
        <v>77</v>
      </c>
      <c r="H88" s="48" t="str">
        <f t="array" ref="H88">IF(IncYr_yn="Y",RIGHT(YEAR($D$86),2)&amp;" vs "&amp;RIGHT(YEAR($F$86),2),RIGHT(YEAR($D$86),2)+1&amp;" vs "&amp;RIGHT(YEAR($F$86),2)+1)</f>
        <v>07 vs 19</v>
      </c>
      <c r="I88" s="49" t="str">
        <f t="array" ref="I88">IF(IncYr_yn="Y",RIGHT(YEAR($E$86),2)&amp;" vs "&amp;RIGHT(YEAR($F$86),2),RIGHT(YEAR($E$86),2)+1&amp;" vs "&amp;RIGHT(YEAR($F$86),2)+1)</f>
        <v>18 vs 19</v>
      </c>
    </row>
    <row r="89" spans="2:12" ht="15.75" thickBot="1" x14ac:dyDescent="0.3">
      <c r="C89" s="20"/>
      <c r="D89" s="21"/>
      <c r="E89" s="21"/>
      <c r="F89" s="22"/>
      <c r="G89" s="23"/>
      <c r="H89" s="24"/>
      <c r="I89" s="25"/>
    </row>
    <row r="90" spans="2:12" x14ac:dyDescent="0.25">
      <c r="C90" s="26" t="s">
        <v>80</v>
      </c>
      <c r="D90" s="80">
        <f t="array" ref="D90">IFERROR(VLOOKUP(PY5_,$M$4:$R$13,3,FALSE),"-")</f>
        <v>364000</v>
      </c>
      <c r="E90" s="80">
        <f t="array" ref="E90">IFERROR(VLOOKUP(PY4_,$M$4:$R$13,3,FALSE),"-")</f>
        <v>98000</v>
      </c>
      <c r="F90" s="80">
        <f t="array" ref="F90">IFERROR(VLOOKUP(PY3_,$M$4:$R$13,3,FALSE),"-")</f>
        <v>219000</v>
      </c>
      <c r="G90" s="82"/>
      <c r="H90" s="83">
        <f>IFERROR((F90-D90)/D90,"-")</f>
        <v>-0.39835164835164832</v>
      </c>
      <c r="I90" s="84">
        <f>IFERROR((F90-E90)/E90,"-")</f>
        <v>1.2346938775510203</v>
      </c>
    </row>
    <row r="91" spans="2:12" x14ac:dyDescent="0.25">
      <c r="C91" s="26" t="s">
        <v>46</v>
      </c>
      <c r="D91" s="86">
        <f t="array" ref="D91">IFERROR(VLOOKUP(PY5_,$M$4:$P$11,4,FALSE),"-")</f>
        <v>51</v>
      </c>
      <c r="E91" s="86">
        <f t="array" ref="E91">IFERROR(VLOOKUP(PY4_,$M$4:$P$11,4,FALSE),"-")</f>
        <v>46</v>
      </c>
      <c r="F91" s="86">
        <f t="array" ref="F91">IFERROR(VLOOKUP(PY3_,$M$4:$P$11,4,FALSE),"-")</f>
        <v>49</v>
      </c>
      <c r="G91" s="82"/>
      <c r="H91" s="87">
        <f>IFERROR((F91-D91)/D91,"-")</f>
        <v>-3.9215686274509803E-2</v>
      </c>
      <c r="I91" s="84">
        <f>IFERROR((F91-E91)/E91,"-")</f>
        <v>6.5217391304347824E-2</v>
      </c>
    </row>
    <row r="92" spans="2:12" ht="15.75" thickBot="1" x14ac:dyDescent="0.3">
      <c r="C92" s="20"/>
      <c r="D92" s="21"/>
      <c r="E92" s="21"/>
      <c r="F92" s="22"/>
      <c r="G92" s="23"/>
      <c r="H92" s="24"/>
      <c r="I92" s="25"/>
    </row>
    <row r="93" spans="2:12" x14ac:dyDescent="0.25">
      <c r="C93" s="26" t="s">
        <v>68</v>
      </c>
      <c r="D93" s="80">
        <f t="array" ref="D93">SUM((IncLim)*(Months=months3)*(PY=PY5_)*(Filter1=Source2))</f>
        <v>0</v>
      </c>
      <c r="E93" s="80">
        <f t="array" ref="E93">SUM((IncLim)*(Months=months3)*(PY=PY4_)*(Filter1=Source2))</f>
        <v>0</v>
      </c>
      <c r="F93" s="81">
        <f t="array" ref="F93">SUM((IncLim)*(Months=months3)*(PY=PY3_)*(Filter1=Source2))</f>
        <v>0</v>
      </c>
      <c r="G93" s="82"/>
      <c r="H93" s="83" t="str">
        <f>IFERROR((F93-D93)/D93,"-")</f>
        <v>-</v>
      </c>
      <c r="I93" s="84" t="str">
        <f>IFERROR((F93-E93)/E93,"-")</f>
        <v>-</v>
      </c>
    </row>
    <row r="94" spans="2:12" x14ac:dyDescent="0.25">
      <c r="C94" s="26" t="s">
        <v>101</v>
      </c>
      <c r="D94" s="80">
        <f t="array" ref="D94">SUM((pdLim)*(Months=months3)*(PY=PY5_)*(Filter1=Source2))</f>
        <v>0</v>
      </c>
      <c r="E94" s="80">
        <f t="array" ref="E94">SUM((pdLim)*(Months=months3)*(PY=PY4_)*(Filter1=Source2))</f>
        <v>0</v>
      </c>
      <c r="F94" s="81">
        <f t="array" ref="F94">SUM((pdLim)*(Months=months3)*(PY=PY3_)*(Filter1=Source2))</f>
        <v>0</v>
      </c>
      <c r="G94" s="82"/>
      <c r="H94" s="87" t="str">
        <f>IFERROR((F94-D94)/D94,"-")</f>
        <v>-</v>
      </c>
      <c r="I94" s="84" t="str">
        <f>IFERROR((F94-E94)/E94,"-")</f>
        <v>-</v>
      </c>
      <c r="J94" s="6"/>
      <c r="L94" s="2"/>
    </row>
    <row r="95" spans="2:12" x14ac:dyDescent="0.25">
      <c r="C95" s="26" t="s">
        <v>81</v>
      </c>
      <c r="D95" s="80">
        <f>D93-D94</f>
        <v>0</v>
      </c>
      <c r="E95" s="80">
        <f>E93-E94</f>
        <v>0</v>
      </c>
      <c r="F95" s="80">
        <f>F93-F94</f>
        <v>0</v>
      </c>
      <c r="G95" s="82"/>
      <c r="H95" s="87" t="str">
        <f>IFERROR((F95-D95)/D95,"-")</f>
        <v>-</v>
      </c>
      <c r="I95" s="84" t="str">
        <f>IFERROR((F95-E95)/E95,"-")</f>
        <v>-</v>
      </c>
    </row>
    <row r="96" spans="2:12" ht="15.75" thickBot="1" x14ac:dyDescent="0.3">
      <c r="C96" s="27"/>
      <c r="D96" s="28"/>
      <c r="E96" s="28"/>
      <c r="F96" s="29"/>
      <c r="G96" s="30"/>
      <c r="H96" s="31"/>
      <c r="I96" s="32"/>
    </row>
    <row r="97" spans="2:14" x14ac:dyDescent="0.25">
      <c r="C97" s="26" t="s">
        <v>82</v>
      </c>
      <c r="D97" s="88">
        <f t="array" ref="D97">SUM((IncLim&gt;0)*(Months=months3)*(PY=PY5_)*(Filter1=Source2))</f>
        <v>0</v>
      </c>
      <c r="E97" s="88">
        <f t="array" ref="E97">SUM((IncLim&gt;0)*(Months=months3)*(PY=PY4_)*(Filter1=Source2))</f>
        <v>0</v>
      </c>
      <c r="F97" s="89">
        <f t="array" ref="F97">SUM((IncLim&gt;0)*(Months=months3)*(PY=PY3_)*(Filter1=Source2))</f>
        <v>0</v>
      </c>
      <c r="G97" s="82"/>
      <c r="H97" s="83" t="str">
        <f>IFERROR((F97-D97)/D97,"-")</f>
        <v>-</v>
      </c>
      <c r="I97" s="84" t="str">
        <f>IFERROR((F97-E97)/E97,"-")</f>
        <v>-</v>
      </c>
    </row>
    <row r="98" spans="2:14" x14ac:dyDescent="0.25">
      <c r="C98" s="26" t="s">
        <v>83</v>
      </c>
      <c r="D98" s="80" t="str">
        <f>IFERROR(D93/D97,"-")</f>
        <v>-</v>
      </c>
      <c r="E98" s="80" t="str">
        <f>IFERROR(E93/E97,"-")</f>
        <v>-</v>
      </c>
      <c r="F98" s="80" t="str">
        <f>IFERROR(F93/F97,"-")</f>
        <v>-</v>
      </c>
      <c r="G98" s="82"/>
      <c r="H98" s="90" t="str">
        <f>IFERROR((F98-D98)/D98,"-")</f>
        <v>-</v>
      </c>
      <c r="I98" s="84" t="str">
        <f>IFERROR((F98-E98)/E98,"-")</f>
        <v>-</v>
      </c>
    </row>
    <row r="99" spans="2:14" x14ac:dyDescent="0.25">
      <c r="C99" s="26" t="s">
        <v>84</v>
      </c>
      <c r="D99" s="80" t="str">
        <f t="array" ref="D99">IFERROR(MEDIAN(IF(IncLim&gt;0, IF(Months=months3,IF(PY=PY5_,IF(Filter1=Source2,IncLim))))),"-")</f>
        <v>-</v>
      </c>
      <c r="E99" s="80" t="str">
        <f t="array" ref="E99">IFERROR(MEDIAN(IF(IncLim&gt;0, IF(Months=months3,IF(PY=PY4_, IF(Filter1=Source2, IncLim))))),"-")</f>
        <v>-</v>
      </c>
      <c r="F99" s="80" t="str">
        <f t="array" ref="F99">IFERROR(MEDIAN(IF(IncLim&gt;0, IF(Months=months3,IF(PY=PY3_, IF(Filter1=Source2, IncLim))))),"-")</f>
        <v>-</v>
      </c>
      <c r="G99" s="82"/>
      <c r="H99" s="87" t="str">
        <f>IFERROR((F99-D99)/D99,"-")</f>
        <v>-</v>
      </c>
      <c r="I99" s="84" t="str">
        <f>IFERROR((F99-E99)/E99,"-")</f>
        <v>-</v>
      </c>
    </row>
    <row r="100" spans="2:14" x14ac:dyDescent="0.25">
      <c r="C100" s="27"/>
      <c r="D100" s="28"/>
      <c r="E100" s="28"/>
      <c r="F100" s="29"/>
      <c r="G100" s="30"/>
      <c r="H100" s="24"/>
      <c r="I100" s="25"/>
    </row>
    <row r="101" spans="2:14" x14ac:dyDescent="0.25">
      <c r="C101" s="26" t="s">
        <v>85</v>
      </c>
      <c r="D101" s="80">
        <f>IFERROR((VLOOKUP(PY5_,$M$4:$Q$10,5,FALSE)/100),"-")</f>
        <v>274080</v>
      </c>
      <c r="E101" s="80">
        <f>IFERROR((VLOOKUP(PY4_,$M$4:$Q$10,5,FALSE)/100),"-")</f>
        <v>293120</v>
      </c>
      <c r="F101" s="81">
        <f>IFERROR((VLOOKUP(PY3_,$M$4:$Q$10,5,FALSE)/100),"-")</f>
        <v>267200</v>
      </c>
      <c r="G101" s="82"/>
      <c r="H101" s="87">
        <f>IFERROR((F101-D101)/D101,"-")</f>
        <v>-2.5102159953298307E-2</v>
      </c>
      <c r="I101" s="84">
        <f>IFERROR((F101-E101)/E101,"-")</f>
        <v>-8.8427947598253273E-2</v>
      </c>
    </row>
    <row r="102" spans="2:14" ht="15.75" thickBot="1" x14ac:dyDescent="0.3">
      <c r="C102" s="33" t="s">
        <v>87</v>
      </c>
      <c r="D102" s="91">
        <f>IFERROR(D93/D101,"-")</f>
        <v>0</v>
      </c>
      <c r="E102" s="91">
        <f>IFERROR(E93/E101,"-")</f>
        <v>0</v>
      </c>
      <c r="F102" s="91">
        <f>IFERROR(F93/F101,"-")</f>
        <v>0</v>
      </c>
      <c r="G102" s="92"/>
      <c r="H102" s="93" t="str">
        <f>IFERROR((F102-D102)/D102,"-")</f>
        <v>-</v>
      </c>
      <c r="I102" s="94" t="str">
        <f>IFERROR((F102-E102)/E102,"-")</f>
        <v>-</v>
      </c>
    </row>
    <row r="103" spans="2:14" ht="15.75" thickBot="1" x14ac:dyDescent="0.3">
      <c r="C103" s="27"/>
      <c r="D103" s="28"/>
      <c r="E103" s="28"/>
      <c r="F103" s="29"/>
      <c r="G103" s="30"/>
      <c r="H103" s="31"/>
      <c r="I103" s="32"/>
    </row>
    <row r="104" spans="2:14" x14ac:dyDescent="0.25">
      <c r="C104" s="26" t="s">
        <v>88</v>
      </c>
      <c r="D104" s="86">
        <f t="array" ref="D104">SUM((IncLim&gt;0)*(indType&gt;0)*(Months=months3)*(PY=PY5_)*(Filter1=Source2))</f>
        <v>0</v>
      </c>
      <c r="E104" s="86">
        <f t="array" ref="E104">SUM((IncLim&gt;0)*(indType&gt;0)*(Months=months3)*(PY=PY4_)*(Filter1=Source2))</f>
        <v>0</v>
      </c>
      <c r="F104" s="95">
        <f t="array" ref="F104">SUM((IncLim&gt;0)*(indType&gt;0)*(Months=months3)*(PY=PY3_)*(Filter1=Source2))</f>
        <v>0</v>
      </c>
      <c r="G104" s="82"/>
      <c r="H104" s="83" t="str">
        <f>IFERROR((F104-D104)/D104,"-")</f>
        <v>-</v>
      </c>
      <c r="I104" s="84" t="str">
        <f>IFERROR((F104-E104)/E104,"-")</f>
        <v>-</v>
      </c>
    </row>
    <row r="105" spans="2:14" x14ac:dyDescent="0.25">
      <c r="C105" s="26" t="s">
        <v>89</v>
      </c>
      <c r="D105" s="96" t="str">
        <f>IFERROR(D104/D97,"-")</f>
        <v>-</v>
      </c>
      <c r="E105" s="96" t="str">
        <f>IFERROR(E104/E97,"-")</f>
        <v>-</v>
      </c>
      <c r="F105" s="96" t="str">
        <f>IFERROR(F104/F97,"-")</f>
        <v>-</v>
      </c>
      <c r="G105" s="82"/>
      <c r="H105" s="99" t="str">
        <f>IFERROR(IF(((F105-D105)*100)&gt;0,"+"&amp;ROUND((F105-D105)*100,1),ROUND((F105-D105)*100,1)),"-")</f>
        <v>-</v>
      </c>
      <c r="I105" s="98" t="str">
        <f>IFERROR(IF(((F105-E105)*100)&gt;0,"+"&amp;ROUND((F105-E105)*100,1),ROUND((F105-E105)*100,1)),"-")</f>
        <v>-</v>
      </c>
    </row>
    <row r="106" spans="2:14" x14ac:dyDescent="0.25">
      <c r="B106" s="78"/>
      <c r="C106" s="26" t="s">
        <v>90</v>
      </c>
      <c r="D106" s="80">
        <f t="array" ref="D106">SUM((IncLim)*(indType&gt;0)*(Months=months3)*(PY=PY5_)*(Filter1=Source2))</f>
        <v>0</v>
      </c>
      <c r="E106" s="80">
        <f t="array" ref="E106">SUM((IncLim)*(indType&gt;0)*(Months=months3)*(PY=PY4_)*(Filter1=Source2))</f>
        <v>0</v>
      </c>
      <c r="F106" s="80">
        <f t="array" ref="F106">SUM((IncLim)*(indType&gt;0)*(Months=months3)*(PY=PY3_)*(Filter1=Source2))</f>
        <v>0</v>
      </c>
      <c r="G106" s="82"/>
      <c r="H106" s="87" t="str">
        <f t="shared" ref="H106:H107" si="8">IFERROR((F106-D106)/D106,"-")</f>
        <v>-</v>
      </c>
      <c r="I106" s="84" t="str">
        <f t="shared" ref="I106:I107" si="9">IFERROR((F106-E106)/E106,"-")</f>
        <v>-</v>
      </c>
      <c r="L106" s="2"/>
      <c r="N106" s="2"/>
    </row>
    <row r="107" spans="2:14" x14ac:dyDescent="0.25">
      <c r="B107" s="78"/>
      <c r="C107" s="26" t="s">
        <v>91</v>
      </c>
      <c r="D107" s="80" t="str">
        <f>IFERROR(D106/D104,"-")</f>
        <v>-</v>
      </c>
      <c r="E107" s="80" t="str">
        <f t="shared" ref="E107" si="10">IFERROR(E106/E104,"-")</f>
        <v>-</v>
      </c>
      <c r="F107" s="80" t="str">
        <f t="shared" ref="F107" si="11">IFERROR(F106/F104,"-")</f>
        <v>-</v>
      </c>
      <c r="G107" s="82"/>
      <c r="H107" s="87" t="str">
        <f t="shared" si="8"/>
        <v>-</v>
      </c>
      <c r="I107" s="84" t="str">
        <f t="shared" si="9"/>
        <v>-</v>
      </c>
      <c r="L107" s="2"/>
      <c r="N107" s="2"/>
    </row>
    <row r="108" spans="2:14" x14ac:dyDescent="0.25">
      <c r="C108" s="26" t="s">
        <v>92</v>
      </c>
      <c r="D108" s="96" t="str">
        <f>IFERROR(1-(D109/D104),"-")</f>
        <v>-</v>
      </c>
      <c r="E108" s="96" t="str">
        <f>IFERROR(1-(E109/E104),"-")</f>
        <v>-</v>
      </c>
      <c r="F108" s="96" t="str">
        <f>IFERROR(1-(F109/F104),"-")</f>
        <v>-</v>
      </c>
      <c r="G108" s="82"/>
      <c r="H108" s="99" t="str">
        <f>IFERROR(IF(((F108-D108)*100)&gt;0,"+"&amp;ROUND((F108-D108)*100,1),ROUND((F108-D108)*100,1)),"-")</f>
        <v>-</v>
      </c>
      <c r="I108" s="98" t="str">
        <f>IFERROR(IF(((F108-E108)*100)&gt;0,"+"&amp;ROUND((F108-E108)*100,1),ROUND((F108-E108)*100,1)),"-")</f>
        <v>-</v>
      </c>
    </row>
    <row r="109" spans="2:14" ht="15.75" thickBot="1" x14ac:dyDescent="0.3">
      <c r="C109" s="33" t="s">
        <v>93</v>
      </c>
      <c r="D109" s="113">
        <f t="array" ref="D109">D104-SUM((IncLim&gt;0)*(indType&gt;0)*(Closed&gt;0)*(Months=months3)*(PY=PY5_)*(Filter1=Source2))</f>
        <v>0</v>
      </c>
      <c r="E109" s="113">
        <f t="array" ref="E109">E104-SUM((IncLim&gt;0)*(indType&gt;0)*(Closed&gt;0)*(Months=months3)*(PY=PY4_)*(Filter1=Source2))</f>
        <v>0</v>
      </c>
      <c r="F109" s="113">
        <f t="array" ref="F109">F104-SUM((IncLim&gt;0)*(indType&gt;0)*(Closed&gt;0)*(Months=months3)*(PY=PY3_)*(Filter1=Source2))</f>
        <v>0</v>
      </c>
      <c r="G109" s="92"/>
      <c r="H109" s="93" t="str">
        <f>IFERROR((F109-D109)/D109,"-")</f>
        <v>-</v>
      </c>
      <c r="I109" s="94" t="str">
        <f>IFERROR((F109-E109)/E109,"-")</f>
        <v>-</v>
      </c>
    </row>
    <row r="110" spans="2:14" x14ac:dyDescent="0.25">
      <c r="C110" s="27"/>
      <c r="D110" s="34"/>
      <c r="E110" s="34"/>
      <c r="F110" s="35"/>
      <c r="G110" s="30"/>
      <c r="H110" s="31"/>
      <c r="I110" s="32"/>
    </row>
    <row r="111" spans="2:14" x14ac:dyDescent="0.25">
      <c r="C111" s="26" t="s">
        <v>102</v>
      </c>
      <c r="D111" s="86">
        <f t="array" ref="D111">SUM((IncLim&gt;0)*(Lit&gt;0)*(indType&gt;0)*(Months=months3)*(PY=PY5_)*(Filter1=Source2))</f>
        <v>0</v>
      </c>
      <c r="E111" s="86">
        <f t="array" ref="E111">SUM((IncLim&gt;0)*(Lit&gt;0)*(indType&gt;0)*(Months=months3)*(PY=PY4_)*(Filter1=Source2))</f>
        <v>0</v>
      </c>
      <c r="F111" s="95">
        <f t="array" ref="F111">SUM((IncLim&gt;0)*(Lit&gt;0)*(indType&gt;0)*(Months=months3)*(PY=PY3_)*(Filter1=Source2))</f>
        <v>0</v>
      </c>
      <c r="G111" s="82"/>
      <c r="H111" s="87" t="str">
        <f>IFERROR((F111-D111)/D111,"-")</f>
        <v>-</v>
      </c>
      <c r="I111" s="84" t="str">
        <f>IFERROR((F111-E111)/E111,"-")</f>
        <v>-</v>
      </c>
    </row>
    <row r="112" spans="2:14" x14ac:dyDescent="0.25">
      <c r="C112" s="26" t="s">
        <v>103</v>
      </c>
      <c r="D112" s="96" t="str">
        <f>IFERROR(D111/D104,"-")</f>
        <v>-</v>
      </c>
      <c r="E112" s="96" t="str">
        <f>IFERROR(E111/E104,"-")</f>
        <v>-</v>
      </c>
      <c r="F112" s="132" t="str">
        <f>IFERROR(F111/F104,"-")</f>
        <v>-</v>
      </c>
      <c r="G112" s="82"/>
      <c r="H112" s="99" t="str">
        <f>IFERROR(IF(((F112-D112)*100)&gt;0,"+"&amp;ROUND((F112-D112)*100,1),ROUND((F112-D112)*100,1)),"-")</f>
        <v>-</v>
      </c>
      <c r="I112" s="98" t="str">
        <f>IFERROR(IF(((F112-E112)*100)&gt;0,"+"&amp;ROUND((F112-E112)*100,1),ROUND((F112-E112)*100,1)),"-")</f>
        <v>-</v>
      </c>
    </row>
    <row r="113" spans="2:14" x14ac:dyDescent="0.25">
      <c r="B113" s="76"/>
      <c r="C113" s="26" t="s">
        <v>105</v>
      </c>
      <c r="D113" s="80">
        <f t="array" ref="D113">SUM((IncLim)*(Lit&gt;0)*(indType&gt;0)*(Months=months3)*(PY=PY5_)*(Filter1=Source2))</f>
        <v>0</v>
      </c>
      <c r="E113" s="80">
        <f t="array" ref="E113">SUM((IncLim)*(Lit&gt;0)*(indType&gt;0)*(Months=months3)*(PY=PY4_)*(Filter1=Source2))</f>
        <v>0</v>
      </c>
      <c r="F113" s="81">
        <f t="array" ref="F113">SUM((IncLim)*(Lit&gt;0)*(indType&gt;0)*(Months=months3)*(PY=PY3_)*(Filter1=Source2))</f>
        <v>0</v>
      </c>
      <c r="G113" s="82"/>
      <c r="H113" s="87" t="str">
        <f>IFERROR((F113-D113)/D113,"-")</f>
        <v>-</v>
      </c>
      <c r="I113" s="84" t="str">
        <f>IFERROR((F113-E113)/E113,"-")</f>
        <v>-</v>
      </c>
      <c r="L113" s="2"/>
      <c r="N113" s="2"/>
    </row>
    <row r="114" spans="2:14" x14ac:dyDescent="0.25">
      <c r="B114" s="76"/>
      <c r="C114" s="127" t="s">
        <v>137</v>
      </c>
      <c r="D114" s="129" t="str">
        <f>IFERROR(D113/D106,"-")</f>
        <v>-</v>
      </c>
      <c r="E114" s="129" t="str">
        <f>IFERROR(E113/E106,"-")</f>
        <v>-</v>
      </c>
      <c r="F114" s="129" t="str">
        <f>IFERROR(F113/F106,"-")</f>
        <v>-</v>
      </c>
      <c r="G114" s="128"/>
      <c r="H114" s="99" t="str">
        <f>IFERROR(IF(((F114-D114)*100)&gt;0,"+"&amp;ROUND((F114-D114)*100,1),ROUND((F114-D114)*100,1)),"-")</f>
        <v>-</v>
      </c>
      <c r="I114" s="98" t="str">
        <f>IFERROR(IF(((F114-E114)*100)&gt;0,"+"&amp;ROUND((F114-E114)*100,1),ROUND((F114-E114)*100,1)),"-")</f>
        <v>-</v>
      </c>
      <c r="L114" s="2"/>
      <c r="N114" s="2"/>
    </row>
    <row r="115" spans="2:14" x14ac:dyDescent="0.25">
      <c r="B115" s="76"/>
      <c r="C115" s="26" t="s">
        <v>124</v>
      </c>
      <c r="D115" s="86">
        <f t="array" ref="D115">SUM((IncLim&gt;0)*(Lit&gt;0)*(Months=months3)*(PY=PY5_)*(Filter1=Source2))</f>
        <v>0</v>
      </c>
      <c r="E115" s="86">
        <f t="array" ref="E115">SUM((IncLim&gt;0)*(Lit&gt;0)*(Months=months3)*(PY=PY4_)*(Filter1=Source2))</f>
        <v>0</v>
      </c>
      <c r="F115" s="95">
        <f t="array" ref="F115">SUM((IncLim&gt;0)*(Lit&gt;0)*(Months=months3)*(PY=PY3_)*(Filter1=Source2))</f>
        <v>0</v>
      </c>
      <c r="G115" s="82"/>
      <c r="H115" s="87" t="str">
        <f>IFERROR((F115-D115)/D115,"-")</f>
        <v>-</v>
      </c>
      <c r="I115" s="84" t="str">
        <f>IFERROR((F115-E115)/E115,"-")</f>
        <v>-</v>
      </c>
      <c r="L115" s="2"/>
      <c r="N115" s="2"/>
    </row>
    <row r="116" spans="2:14" x14ac:dyDescent="0.25">
      <c r="B116" s="76"/>
      <c r="C116" s="26" t="s">
        <v>104</v>
      </c>
      <c r="D116" s="80">
        <f t="array" ref="D116">SUM((IncLim)*(Lit&gt;0)*(Months=months3)*(PY=PY5_)*(Filter1=Source2))</f>
        <v>0</v>
      </c>
      <c r="E116" s="80">
        <f t="array" ref="E116">SUM((IncLim)*(Lit&gt;0)*(Months=months3)*(PY=PY4_)*(Filter1=Source2))</f>
        <v>0</v>
      </c>
      <c r="F116" s="81">
        <f t="array" ref="F116">SUM((IncLim)*(Lit&gt;0)*(Months=months3)*(PY=PY3_)*(Filter1=Source2))</f>
        <v>0</v>
      </c>
      <c r="G116" s="82"/>
      <c r="H116" s="87" t="str">
        <f>IFERROR((F116-D116)/D116,"-")</f>
        <v>-</v>
      </c>
      <c r="I116" s="84" t="str">
        <f>IFERROR((F116-E116)/E116,"-")</f>
        <v>-</v>
      </c>
      <c r="L116" s="2"/>
      <c r="N116" s="2"/>
    </row>
    <row r="117" spans="2:14" x14ac:dyDescent="0.25">
      <c r="B117" s="76"/>
      <c r="C117" s="26" t="s">
        <v>141</v>
      </c>
      <c r="D117" s="80"/>
      <c r="E117" s="80"/>
      <c r="F117" s="81"/>
      <c r="G117" s="82"/>
      <c r="H117" s="87" t="str">
        <f>IFERROR((F117-D117)/D117,"-")</f>
        <v>-</v>
      </c>
      <c r="I117" s="84" t="str">
        <f>IFERROR((F117-E117)/E117,"-")</f>
        <v>-</v>
      </c>
      <c r="L117" s="2"/>
      <c r="N117" s="2"/>
    </row>
    <row r="118" spans="2:14" x14ac:dyDescent="0.25">
      <c r="C118" s="27"/>
      <c r="D118" s="34"/>
      <c r="E118" s="34"/>
      <c r="F118" s="35"/>
      <c r="G118" s="30"/>
      <c r="H118" s="31"/>
      <c r="I118" s="32"/>
    </row>
    <row r="119" spans="2:14" x14ac:dyDescent="0.25">
      <c r="C119" s="26" t="s">
        <v>94</v>
      </c>
      <c r="D119" s="100">
        <f>SUMPRODUCT(LARGE((Months=months3)*(PY=PY5_)*(IncLim)*(Filter1=Source2),{1,2,3,4,5}))</f>
        <v>0</v>
      </c>
      <c r="E119" s="100">
        <f>SUMPRODUCT(LARGE((Months=months3)*(PY=PY4_)*(IncLim)*(Filter1=Source2),{1,2,3,4,5}))</f>
        <v>0</v>
      </c>
      <c r="F119" s="101">
        <f>SUMPRODUCT(LARGE((Months=months3)*(PY=PY3_)*(IncLim)*(Filter1=Source2),{1,2,3,4,5}))</f>
        <v>0</v>
      </c>
      <c r="G119" s="82"/>
      <c r="H119" s="87" t="str">
        <f>IFERROR((F119-D119)/D119,"-")</f>
        <v>-</v>
      </c>
      <c r="I119" s="84" t="str">
        <f>IFERROR((F119-E119)/E119,"-")</f>
        <v>-</v>
      </c>
    </row>
    <row r="120" spans="2:14" ht="15.75" thickBot="1" x14ac:dyDescent="0.3">
      <c r="C120" s="36" t="s">
        <v>95</v>
      </c>
      <c r="D120" s="133" t="str">
        <f>IFERROR(D119/D93,"-")</f>
        <v>-</v>
      </c>
      <c r="E120" s="133" t="str">
        <f>IFERROR(E119/E93,"-")</f>
        <v>-</v>
      </c>
      <c r="F120" s="133" t="str">
        <f>IFERROR(F119/F93,"-")</f>
        <v>-</v>
      </c>
      <c r="G120" s="102"/>
      <c r="H120" s="103" t="str">
        <f>IFERROR(IF(((F120-D120)*100)&gt;0,"+"&amp;ROUND((F120-D120)*100,1),ROUND((F120-D120)*100,1)),"-")</f>
        <v>-</v>
      </c>
      <c r="I120" s="104" t="str">
        <f>IFERROR(IF(((F120-E120)*100)&gt;0,"+"&amp;ROUND((F120-E120)*100,1),ROUND((F120-E120)*100,1)),"-")</f>
        <v>-</v>
      </c>
    </row>
    <row r="123" spans="2:14" ht="15.75" thickBot="1" x14ac:dyDescent="0.3"/>
    <row r="124" spans="2:14" x14ac:dyDescent="0.25">
      <c r="B124" s="66" t="s">
        <v>98</v>
      </c>
      <c r="C124" s="15">
        <f>Source2</f>
        <v>0</v>
      </c>
      <c r="D124" s="161"/>
      <c r="E124" s="162"/>
      <c r="F124" s="162"/>
      <c r="G124" s="15"/>
      <c r="H124" s="16"/>
      <c r="I124" s="17"/>
    </row>
    <row r="125" spans="2:14" x14ac:dyDescent="0.25">
      <c r="C125" s="163" t="str">
        <f>"PY"&amp;RIGHT(YEAR($F$126),2)&amp;" at "&amp;execute!D35&amp;" Months"</f>
        <v>PY18 at 38 Months</v>
      </c>
      <c r="D125" s="164" t="s">
        <v>73</v>
      </c>
      <c r="E125" s="165"/>
      <c r="F125" s="165"/>
      <c r="G125" s="163"/>
      <c r="H125" s="166"/>
      <c r="I125" s="167"/>
    </row>
    <row r="126" spans="2:14" x14ac:dyDescent="0.25">
      <c r="C126" s="163"/>
      <c r="D126" s="45">
        <f t="array" ref="D126">PY6_</f>
        <v>42370</v>
      </c>
      <c r="E126" s="46">
        <f t="array" ref="E126">PY5_</f>
        <v>39083</v>
      </c>
      <c r="F126" s="46">
        <f t="array" ref="F126">PY4_</f>
        <v>43101</v>
      </c>
      <c r="G126" s="163"/>
      <c r="H126" s="166"/>
      <c r="I126" s="167"/>
    </row>
    <row r="127" spans="2:14" x14ac:dyDescent="0.25">
      <c r="C127" s="163"/>
      <c r="D127" s="18" t="s">
        <v>76</v>
      </c>
      <c r="E127" s="19" t="s">
        <v>76</v>
      </c>
      <c r="F127" s="19" t="s">
        <v>76</v>
      </c>
      <c r="G127" s="163"/>
      <c r="H127" s="166"/>
      <c r="I127" s="167"/>
    </row>
    <row r="128" spans="2:14" x14ac:dyDescent="0.25">
      <c r="C128" s="163"/>
      <c r="D128" s="43" t="str">
        <f t="array" ref="D128">MONTH(Val_current)&amp;"/"&amp;DAY(Val_current)&amp;"/"&amp;YEAR(Val_current)-2</f>
        <v>2/28/2019</v>
      </c>
      <c r="E128" s="42" t="str">
        <f t="array" ref="E128">MONTH(Val_current)&amp;"/"&amp;DAY(Val_current)&amp;"/"&amp;YEAR(Val_current)-1</f>
        <v>2/28/2020</v>
      </c>
      <c r="F128" s="44" t="str">
        <f t="array" ref="F128">MONTH(Val_current)&amp;"/"&amp;DAY(Val_current)&amp;"/"&amp;YEAR(Val_current)</f>
        <v>2/28/2021</v>
      </c>
      <c r="G128" s="47" t="s">
        <v>77</v>
      </c>
      <c r="H128" s="48" t="str">
        <f t="array" ref="H128">IF(IncYr_yn="Y",RIGHT(YEAR($D$126),2)&amp;" vs "&amp;RIGHT(YEAR($F$126),2),RIGHT(YEAR($D$126),2)+1&amp;" vs "&amp;RIGHT(YEAR($F$126),2)+1)</f>
        <v>16 vs 18</v>
      </c>
      <c r="I128" s="49" t="str">
        <f t="array" ref="I128">IF(IncYr_yn="Y",RIGHT(YEAR($E$126),2)&amp;" vs "&amp;RIGHT(YEAR($F$126),2),RIGHT(YEAR($E$126),2)+1&amp;" vs "&amp;RIGHT(YEAR($F$126),2)+1)</f>
        <v>07 vs 18</v>
      </c>
    </row>
    <row r="129" spans="3:12" ht="15.75" thickBot="1" x14ac:dyDescent="0.3">
      <c r="C129" s="20"/>
      <c r="D129" s="21"/>
      <c r="E129" s="21"/>
      <c r="F129" s="22"/>
      <c r="G129" s="23"/>
      <c r="H129" s="24"/>
      <c r="I129" s="25"/>
    </row>
    <row r="130" spans="3:12" x14ac:dyDescent="0.25">
      <c r="C130" s="26" t="s">
        <v>80</v>
      </c>
      <c r="D130" s="80">
        <f t="array" ref="D130">IFERROR(VLOOKUP(PY6_,$M$4:$R$13,3,FALSE),"-")</f>
        <v>372000</v>
      </c>
      <c r="E130" s="80">
        <f t="array" ref="E130">IFERROR(VLOOKUP(PY5_,$M$4:$R$13,3,FALSE),"-")</f>
        <v>364000</v>
      </c>
      <c r="F130" s="80">
        <f>IFERROR(VLOOKUP(PY4_,$M$4:$R$13,3,FALSE),"-")</f>
        <v>98000</v>
      </c>
      <c r="G130" s="82"/>
      <c r="H130" s="83">
        <f>IFERROR((F130-D130)/D130,"-")</f>
        <v>-0.73655913978494625</v>
      </c>
      <c r="I130" s="84">
        <f>IFERROR((F130-E130)/E130,"-")</f>
        <v>-0.73076923076923073</v>
      </c>
    </row>
    <row r="131" spans="3:12" x14ac:dyDescent="0.25">
      <c r="C131" s="26" t="s">
        <v>46</v>
      </c>
      <c r="D131" s="86">
        <f t="array" ref="D131">IFERROR(VLOOKUP(PY6_,$M$4:$P$11,4,FALSE),"-")</f>
        <v>46</v>
      </c>
      <c r="E131" s="86">
        <f t="array" ref="E131">IFERROR(VLOOKUP(PY5_,$M$4:$P$11,4,FALSE),"-")</f>
        <v>51</v>
      </c>
      <c r="F131" s="86">
        <f t="array" ref="F131">IFERROR(VLOOKUP(PY4_,$M$4:$P$11,4,FALSE),"-")</f>
        <v>46</v>
      </c>
      <c r="G131" s="82"/>
      <c r="H131" s="87">
        <f>IFERROR((F131-D131)/D131,"-")</f>
        <v>0</v>
      </c>
      <c r="I131" s="84">
        <f>IFERROR((F131-E131)/E131,"-")</f>
        <v>-9.8039215686274508E-2</v>
      </c>
    </row>
    <row r="132" spans="3:12" ht="15.75" thickBot="1" x14ac:dyDescent="0.3">
      <c r="C132" s="20"/>
      <c r="D132" s="21"/>
      <c r="E132" s="21"/>
      <c r="F132" s="22"/>
      <c r="G132" s="23"/>
      <c r="H132" s="24"/>
      <c r="I132" s="25"/>
    </row>
    <row r="133" spans="3:12" x14ac:dyDescent="0.25">
      <c r="C133" s="26" t="s">
        <v>68</v>
      </c>
      <c r="D133" s="80">
        <f t="array" ref="D133">SUM((IncLim)*(Months=months4)*(PY=PY6_)*(Filter1=Source2))</f>
        <v>0</v>
      </c>
      <c r="E133" s="80">
        <f t="array" ref="E133">SUM((IncLim)*(Months=months4)*(PY=PY5_)*(Filter1=Source2))</f>
        <v>0</v>
      </c>
      <c r="F133" s="81">
        <f t="array" ref="F133">SUM((IncLim)*(Months=months4)*(PY=PY4_)*(Filter1=Source2))</f>
        <v>0</v>
      </c>
      <c r="G133" s="82"/>
      <c r="H133" s="83" t="str">
        <f>IFERROR((F133-D133)/D133,"-")</f>
        <v>-</v>
      </c>
      <c r="I133" s="84" t="str">
        <f>IFERROR((F133-E133)/E133,"-")</f>
        <v>-</v>
      </c>
    </row>
    <row r="134" spans="3:12" x14ac:dyDescent="0.25">
      <c r="C134" s="26" t="s">
        <v>101</v>
      </c>
      <c r="D134" s="80">
        <f t="array" ref="D134">SUM((pdLim)*(Months=months4)*(PY=PY6_)*(Filter1=Source2))</f>
        <v>0</v>
      </c>
      <c r="E134" s="80">
        <f t="array" ref="E134">SUM((pdLim)*(Months=months4)*(PY=PY5_)*(Filter1=Source2))</f>
        <v>0</v>
      </c>
      <c r="F134" s="81">
        <f t="array" ref="F134">SUM((pdLim)*(Months=months4)*(PY=PY4_)*(Filter1=Source2))</f>
        <v>0</v>
      </c>
      <c r="G134" s="82"/>
      <c r="H134" s="87" t="str">
        <f>IFERROR((F134-D134)/D134,"-")</f>
        <v>-</v>
      </c>
      <c r="I134" s="84" t="str">
        <f>IFERROR((F134-E134)/E134,"-")</f>
        <v>-</v>
      </c>
      <c r="J134" s="6"/>
      <c r="L134" s="2"/>
    </row>
    <row r="135" spans="3:12" x14ac:dyDescent="0.25">
      <c r="C135" s="26" t="s">
        <v>81</v>
      </c>
      <c r="D135" s="80">
        <f>D133-D134</f>
        <v>0</v>
      </c>
      <c r="E135" s="80">
        <f>E133-E134</f>
        <v>0</v>
      </c>
      <c r="F135" s="80">
        <f>F133-F134</f>
        <v>0</v>
      </c>
      <c r="G135" s="82"/>
      <c r="H135" s="87" t="str">
        <f>IFERROR((F135-D135)/D135,"-")</f>
        <v>-</v>
      </c>
      <c r="I135" s="84" t="str">
        <f>IFERROR((F135-E135)/E135,"-")</f>
        <v>-</v>
      </c>
    </row>
    <row r="136" spans="3:12" ht="15.75" thickBot="1" x14ac:dyDescent="0.3">
      <c r="C136" s="27"/>
      <c r="D136" s="28"/>
      <c r="E136" s="28"/>
      <c r="F136" s="29"/>
      <c r="G136" s="30"/>
      <c r="H136" s="31"/>
      <c r="I136" s="32"/>
    </row>
    <row r="137" spans="3:12" x14ac:dyDescent="0.25">
      <c r="C137" s="26" t="s">
        <v>82</v>
      </c>
      <c r="D137" s="88">
        <f t="array" ref="D137">SUM((IncLim&gt;0)*(Months=months4)*(PY=PY6_)*(Filter1=Source2))</f>
        <v>0</v>
      </c>
      <c r="E137" s="88">
        <f t="array" ref="E137">SUM((IncLim&gt;0)*(Months=months4)*(PY=PY5_)*(Filter1=Source2))</f>
        <v>0</v>
      </c>
      <c r="F137" s="89">
        <f t="array" ref="F137">SUM((IncLim&gt;0)*(Months=months4)*(PY=PY4_)*(Filter1=Source2))</f>
        <v>0</v>
      </c>
      <c r="G137" s="82"/>
      <c r="H137" s="83" t="str">
        <f>IFERROR((F137-D137)/D137,"-")</f>
        <v>-</v>
      </c>
      <c r="I137" s="84" t="str">
        <f>IFERROR((F137-E137)/E137,"-")</f>
        <v>-</v>
      </c>
    </row>
    <row r="138" spans="3:12" x14ac:dyDescent="0.25">
      <c r="C138" s="26" t="s">
        <v>83</v>
      </c>
      <c r="D138" s="80" t="str">
        <f>IFERROR(D133/D137,"-")</f>
        <v>-</v>
      </c>
      <c r="E138" s="80" t="str">
        <f>IFERROR(E133/E137,"-")</f>
        <v>-</v>
      </c>
      <c r="F138" s="80" t="str">
        <f>IFERROR(F133/F137,"-")</f>
        <v>-</v>
      </c>
      <c r="G138" s="82"/>
      <c r="H138" s="90" t="str">
        <f>IFERROR((F138-D138)/D138,"-")</f>
        <v>-</v>
      </c>
      <c r="I138" s="84" t="str">
        <f>IFERROR((F138-E138)/E138,"-")</f>
        <v>-</v>
      </c>
    </row>
    <row r="139" spans="3:12" x14ac:dyDescent="0.25">
      <c r="C139" s="26" t="s">
        <v>84</v>
      </c>
      <c r="D139" s="80" t="str">
        <f t="array" ref="D139">IFERROR(MEDIAN(IF(IncLim&gt;0, IF(Months=months4,IF(PY=PY6_,IF(Filter1=Source2,IncLim))))),"-")</f>
        <v>-</v>
      </c>
      <c r="E139" s="80" t="str">
        <f t="array" ref="E139">IFERROR(MEDIAN(IF(IncLim&gt;0, IF(Months=months4,IF(PY=PY5_, IF(Filter1=Source2, IncLim))))),"-")</f>
        <v>-</v>
      </c>
      <c r="F139" s="80" t="str">
        <f t="array" ref="F139">IFERROR(MEDIAN(IF(IncLim&gt;0, IF(Months=months4,IF(PY=PY4_, IF(Filter1=Source2, IncLim))))),"-")</f>
        <v>-</v>
      </c>
      <c r="G139" s="82"/>
      <c r="H139" s="87" t="str">
        <f>IFERROR((F139-D139)/D139,"-")</f>
        <v>-</v>
      </c>
      <c r="I139" s="84" t="str">
        <f>IFERROR((F139-E139)/E139,"-")</f>
        <v>-</v>
      </c>
    </row>
    <row r="140" spans="3:12" x14ac:dyDescent="0.25">
      <c r="C140" s="27"/>
      <c r="D140" s="28"/>
      <c r="E140" s="28"/>
      <c r="F140" s="29"/>
      <c r="G140" s="30"/>
      <c r="H140" s="24"/>
      <c r="I140" s="25"/>
    </row>
    <row r="141" spans="3:12" x14ac:dyDescent="0.25">
      <c r="C141" s="26" t="s">
        <v>85</v>
      </c>
      <c r="D141" s="80">
        <f>IFERROR((VLOOKUP(PY6_,$M$4:$Q$10,5,FALSE)/100),"-")</f>
        <v>293000</v>
      </c>
      <c r="E141" s="80">
        <f>IFERROR((VLOOKUP(PY5_,$M$4:$Q$10,5,FALSE)/100),"-")</f>
        <v>274080</v>
      </c>
      <c r="F141" s="81">
        <f>IFERROR((VLOOKUP(PY4_,$M$4:$Q$10,5,FALSE)/100),"-")</f>
        <v>293120</v>
      </c>
      <c r="G141" s="82"/>
      <c r="H141" s="87">
        <f>IFERROR((F141-D141)/D141,"-")</f>
        <v>4.0955631399317407E-4</v>
      </c>
      <c r="I141" s="84">
        <f>IFERROR((F141-E141)/E141,"-")</f>
        <v>6.9468768242848797E-2</v>
      </c>
    </row>
    <row r="142" spans="3:12" ht="15.75" thickBot="1" x14ac:dyDescent="0.3">
      <c r="C142" s="33" t="s">
        <v>87</v>
      </c>
      <c r="D142" s="91">
        <f>IFERROR(D133/D141,"-")</f>
        <v>0</v>
      </c>
      <c r="E142" s="91">
        <f>IFERROR(E133/E141,"-")</f>
        <v>0</v>
      </c>
      <c r="F142" s="91">
        <f>IFERROR(F133/F141,"-")</f>
        <v>0</v>
      </c>
      <c r="G142" s="92"/>
      <c r="H142" s="93" t="str">
        <f>IFERROR((F142-D142)/D142,"-")</f>
        <v>-</v>
      </c>
      <c r="I142" s="94" t="str">
        <f>IFERROR((F142-E142)/E142,"-")</f>
        <v>-</v>
      </c>
    </row>
    <row r="143" spans="3:12" ht="15.75" thickBot="1" x14ac:dyDescent="0.3">
      <c r="C143" s="27"/>
      <c r="D143" s="28"/>
      <c r="E143" s="28"/>
      <c r="F143" s="29"/>
      <c r="G143" s="30"/>
      <c r="H143" s="31"/>
      <c r="I143" s="32"/>
    </row>
    <row r="144" spans="3:12" x14ac:dyDescent="0.25">
      <c r="C144" s="26" t="s">
        <v>88</v>
      </c>
      <c r="D144" s="86">
        <f t="array" ref="D144">SUM((IncLim&gt;0)*(indType&gt;0)*(Months=months4)*(PY=PY6_)*(Filter1=Source2))</f>
        <v>0</v>
      </c>
      <c r="E144" s="86">
        <f t="array" ref="E144">SUM((IncLim&gt;0)*(indType&gt;0)*(Months=months4)*(PY=PY5_)*(Filter1=Source2))</f>
        <v>0</v>
      </c>
      <c r="F144" s="95">
        <f t="array" ref="F144">SUM((IncLim&gt;0)*(indType&gt;0)*(Months=months4)*(PY=PY4_)*(Filter1=Source2))</f>
        <v>0</v>
      </c>
      <c r="G144" s="82"/>
      <c r="H144" s="83" t="str">
        <f>IFERROR((F144-D144)/D144,"-")</f>
        <v>-</v>
      </c>
      <c r="I144" s="84" t="str">
        <f>IFERROR((F144-E144)/E144,"-")</f>
        <v>-</v>
      </c>
    </row>
    <row r="145" spans="2:14" x14ac:dyDescent="0.25">
      <c r="C145" s="26" t="s">
        <v>89</v>
      </c>
      <c r="D145" s="96" t="str">
        <f>IFERROR(D144/D137,"-")</f>
        <v>-</v>
      </c>
      <c r="E145" s="96" t="str">
        <f>IFERROR(E144/E137,"-")</f>
        <v>-</v>
      </c>
      <c r="F145" s="96" t="str">
        <f>IFERROR(F144/F137,"-")</f>
        <v>-</v>
      </c>
      <c r="G145" s="82"/>
      <c r="H145" s="99" t="str">
        <f>IFERROR(IF(((F145-D145)*100)&gt;0,"+"&amp;ROUND((F145-D145)*100,1),ROUND((F145-D145)*100,1)),"-")</f>
        <v>-</v>
      </c>
      <c r="I145" s="98" t="str">
        <f>IFERROR(IF(((F145-E145)*100)&gt;0,"+"&amp;ROUND((F145-E145)*100,1),ROUND((F145-E145)*100,1)),"-")</f>
        <v>-</v>
      </c>
    </row>
    <row r="146" spans="2:14" x14ac:dyDescent="0.25">
      <c r="B146" s="78"/>
      <c r="C146" s="26" t="s">
        <v>90</v>
      </c>
      <c r="D146" s="80">
        <f t="array" ref="D146">SUM((IncLim)*(indType&gt;0)*(Months=months4)*(PY=PY6_)*(Filter1=Source2))</f>
        <v>0</v>
      </c>
      <c r="E146" s="80">
        <f t="array" ref="E146">SUM((IncLim)*(indType&gt;0)*(Months=months4)*(PY=PY5_)*(Filter1=Source2))</f>
        <v>0</v>
      </c>
      <c r="F146" s="80">
        <f t="array" ref="F146">SUM((IncLim)*(indType&gt;0)*(Months=months4)*(PY=PY4_)*(Filter1=Source2))</f>
        <v>0</v>
      </c>
      <c r="G146" s="82"/>
      <c r="H146" s="87" t="str">
        <f t="shared" ref="H146:H147" si="12">IFERROR((F146-D146)/D146,"-")</f>
        <v>-</v>
      </c>
      <c r="I146" s="84" t="str">
        <f t="shared" ref="I146:I147" si="13">IFERROR((F146-E146)/E146,"-")</f>
        <v>-</v>
      </c>
      <c r="L146" s="2"/>
      <c r="N146" s="2"/>
    </row>
    <row r="147" spans="2:14" x14ac:dyDescent="0.25">
      <c r="B147" s="78"/>
      <c r="C147" s="26" t="s">
        <v>91</v>
      </c>
      <c r="D147" s="80" t="str">
        <f>IFERROR(D146/D144,"-")</f>
        <v>-</v>
      </c>
      <c r="E147" s="80" t="str">
        <f t="shared" ref="E147" si="14">IFERROR(E146/E144,"-")</f>
        <v>-</v>
      </c>
      <c r="F147" s="80" t="str">
        <f t="shared" ref="F147" si="15">IFERROR(F146/F144,"-")</f>
        <v>-</v>
      </c>
      <c r="G147" s="82"/>
      <c r="H147" s="87" t="str">
        <f t="shared" si="12"/>
        <v>-</v>
      </c>
      <c r="I147" s="84" t="str">
        <f t="shared" si="13"/>
        <v>-</v>
      </c>
      <c r="L147" s="2"/>
      <c r="N147" s="2"/>
    </row>
    <row r="148" spans="2:14" x14ac:dyDescent="0.25">
      <c r="C148" s="26" t="s">
        <v>92</v>
      </c>
      <c r="D148" s="96" t="str">
        <f>IFERROR(1-(D149/D144),"-")</f>
        <v>-</v>
      </c>
      <c r="E148" s="96" t="str">
        <f>IFERROR(1-(E149/E144),"-")</f>
        <v>-</v>
      </c>
      <c r="F148" s="96" t="str">
        <f>IFERROR(1-(F149/F144),"-")</f>
        <v>-</v>
      </c>
      <c r="G148" s="82"/>
      <c r="H148" s="99" t="str">
        <f>IFERROR(IF(((F148-D148)*100)&gt;0,"+"&amp;ROUND((F148-D148)*100,1),ROUND((F148-D148)*100,1)),"-")</f>
        <v>-</v>
      </c>
      <c r="I148" s="98" t="str">
        <f>IFERROR(IF(((F148-E148)*100)&gt;0,"+"&amp;ROUND((F148-E148)*100,1),ROUND((F148-E148)*100,1)),"-")</f>
        <v>-</v>
      </c>
    </row>
    <row r="149" spans="2:14" ht="15.75" thickBot="1" x14ac:dyDescent="0.3">
      <c r="C149" s="33" t="s">
        <v>93</v>
      </c>
      <c r="D149" s="113">
        <f t="array" ref="D149">D144-SUM((IncLim&gt;0)*(indType&gt;0)*(Closed&gt;0)*(Months=months4)*(PY=PY6_)*(Filter1=Source2))</f>
        <v>0</v>
      </c>
      <c r="E149" s="113">
        <f t="array" ref="E149">E144-SUM((IncLim&gt;0)*(indType&gt;0)*(Closed&gt;0)*(Months=months4)*(PY=PY5_)*(Filter1=Source2))</f>
        <v>0</v>
      </c>
      <c r="F149" s="113">
        <f t="array" ref="F149">F144-SUM((IncLim&gt;0)*(indType&gt;0)*(Closed&gt;0)*(Months=months4)*(PY=PY4_)*(Filter1=Source2))</f>
        <v>0</v>
      </c>
      <c r="G149" s="92"/>
      <c r="H149" s="93" t="str">
        <f>IFERROR((F149-D149)/D149,"-")</f>
        <v>-</v>
      </c>
      <c r="I149" s="94" t="str">
        <f>IFERROR((F149-E149)/E149,"-")</f>
        <v>-</v>
      </c>
    </row>
    <row r="150" spans="2:14" x14ac:dyDescent="0.25">
      <c r="C150" s="27"/>
      <c r="D150" s="34"/>
      <c r="E150" s="34"/>
      <c r="F150" s="35"/>
      <c r="G150" s="30"/>
      <c r="H150" s="31"/>
      <c r="I150" s="32"/>
    </row>
    <row r="151" spans="2:14" x14ac:dyDescent="0.25">
      <c r="C151" s="26" t="s">
        <v>102</v>
      </c>
      <c r="D151" s="86">
        <f t="array" ref="D151">SUM((IncLim&gt;0)*(Lit&gt;0)*(indType&gt;0)*(Months=months4)*(PY=PY6_)*(Filter1=Source2))</f>
        <v>0</v>
      </c>
      <c r="E151" s="86">
        <f t="array" ref="E151">SUM((IncLim&gt;0)*(Lit&gt;0)*(indType&gt;0)*(Months=months4)*(PY=PY5_)*(Filter1=Source2))</f>
        <v>0</v>
      </c>
      <c r="F151" s="95">
        <f t="array" ref="F151">SUM((IncLim&gt;0)*(Lit&gt;0)*(indType&gt;0)*(Months=months4)*(PY=PY4_)*(Filter1=Source2))</f>
        <v>0</v>
      </c>
      <c r="G151" s="82"/>
      <c r="H151" s="87" t="str">
        <f>IFERROR((F151-D151)/D151,"-")</f>
        <v>-</v>
      </c>
      <c r="I151" s="84" t="str">
        <f>IFERROR((F151-E151)/E151,"-")</f>
        <v>-</v>
      </c>
    </row>
    <row r="152" spans="2:14" x14ac:dyDescent="0.25">
      <c r="C152" s="26" t="s">
        <v>103</v>
      </c>
      <c r="D152" s="96" t="str">
        <f>IFERROR(D151/D144,"-")</f>
        <v>-</v>
      </c>
      <c r="E152" s="96" t="str">
        <f>IFERROR(E151/E144,"-")</f>
        <v>-</v>
      </c>
      <c r="F152" s="132" t="str">
        <f>IFERROR(F151/F144,"-")</f>
        <v>-</v>
      </c>
      <c r="G152" s="82"/>
      <c r="H152" s="99" t="str">
        <f>IFERROR(IF(((F152-D152)*100)&gt;0,"+"&amp;ROUND((F152-D152)*100,1),ROUND((F152-D152)*100,1)),"-")</f>
        <v>-</v>
      </c>
      <c r="I152" s="98" t="str">
        <f>IFERROR(IF(((F152-E152)*100)&gt;0,"+"&amp;ROUND((F152-E152)*100,1),ROUND((F152-E152)*100,1)),"-")</f>
        <v>-</v>
      </c>
    </row>
    <row r="153" spans="2:14" x14ac:dyDescent="0.25">
      <c r="B153" s="76"/>
      <c r="C153" s="26" t="s">
        <v>105</v>
      </c>
      <c r="D153" s="80">
        <f t="array" ref="D153">SUM((IncLim)*(Lit&gt;0)*(indType&gt;0)*(Months=months4)*(PY=PY6_)*(Filter1=Source2))</f>
        <v>0</v>
      </c>
      <c r="E153" s="80">
        <f t="array" ref="E153">SUM((IncLim)*(Lit&gt;0)*(indType&gt;0)*(Months=months4)*(PY=PY5_)*(Filter1=Source2))</f>
        <v>0</v>
      </c>
      <c r="F153" s="81">
        <f t="array" ref="F153">SUM((IncLim)*(Lit&gt;0)*(indType&gt;0)*(Months=months4)*(PY=PY4_)*(Filter1=Source2))</f>
        <v>0</v>
      </c>
      <c r="G153" s="82"/>
      <c r="H153" s="87" t="str">
        <f>IFERROR((F153-D153)/D153,"-")</f>
        <v>-</v>
      </c>
      <c r="I153" s="84" t="str">
        <f>IFERROR((F153-E153)/E153,"-")</f>
        <v>-</v>
      </c>
      <c r="L153" s="2"/>
      <c r="N153" s="2"/>
    </row>
    <row r="154" spans="2:14" x14ac:dyDescent="0.25">
      <c r="B154" s="76"/>
      <c r="C154" s="127" t="s">
        <v>137</v>
      </c>
      <c r="D154" s="129" t="str">
        <f>IFERROR(D153/D146,"-")</f>
        <v>-</v>
      </c>
      <c r="E154" s="129" t="str">
        <f>IFERROR(E153/E146,"-")</f>
        <v>-</v>
      </c>
      <c r="F154" s="129" t="str">
        <f>IFERROR(F153/F146,"-")</f>
        <v>-</v>
      </c>
      <c r="G154" s="128"/>
      <c r="H154" s="99" t="str">
        <f>IFERROR(IF(((F154-D154)*100)&gt;0,"+"&amp;ROUND((F154-D154)*100,1),ROUND((F154-D154)*100,1)),"-")</f>
        <v>-</v>
      </c>
      <c r="I154" s="98" t="str">
        <f>IFERROR(IF(((F154-E154)*100)&gt;0,"+"&amp;ROUND((F154-E154)*100,1),ROUND((F154-E154)*100,1)),"-")</f>
        <v>-</v>
      </c>
      <c r="L154" s="2"/>
      <c r="N154" s="2"/>
    </row>
    <row r="155" spans="2:14" x14ac:dyDescent="0.25">
      <c r="B155" s="76"/>
      <c r="C155" s="26" t="s">
        <v>124</v>
      </c>
      <c r="D155" s="86">
        <f t="array" ref="D155">SUM((IncLim&gt;0)*(Lit&gt;0)*(Months=months4)*(PY=PY6_)*(Filter1=Source2))</f>
        <v>0</v>
      </c>
      <c r="E155" s="86">
        <f t="array" ref="E155">SUM((IncLim&gt;0)*(Lit&gt;0)*(Months=months4)*(PY=PY5_)*(Filter1=Source2))</f>
        <v>0</v>
      </c>
      <c r="F155" s="95">
        <f t="array" ref="F155">SUM((IncLim&gt;0)*(Lit&gt;0)*(Months=months4)*(PY=PY4_)*(Filter1=Source2))</f>
        <v>0</v>
      </c>
      <c r="G155" s="82"/>
      <c r="H155" s="87" t="str">
        <f>IFERROR((F155-D155)/D155,"-")</f>
        <v>-</v>
      </c>
      <c r="I155" s="84" t="str">
        <f>IFERROR((F155-E155)/E155,"-")</f>
        <v>-</v>
      </c>
      <c r="L155" s="2"/>
      <c r="N155" s="2"/>
    </row>
    <row r="156" spans="2:14" x14ac:dyDescent="0.25">
      <c r="B156" s="76"/>
      <c r="C156" s="26" t="s">
        <v>104</v>
      </c>
      <c r="D156" s="80">
        <f t="array" ref="D156">SUM((IncLim)*(Lit&gt;0)*(Months=months4)*(PY=PY6_)*(Filter1=Source2))</f>
        <v>0</v>
      </c>
      <c r="E156" s="80">
        <f t="array" ref="E156">SUM((IncLim)*(Lit&gt;0)*(Months=months4)*(PY=PY5_)*(Filter1=Source2))</f>
        <v>0</v>
      </c>
      <c r="F156" s="81">
        <f t="array" ref="F156">SUM((IncLim)*(Lit&gt;0)*(Months=months4)*(PY=PY4_)*(Filter1=Source2))</f>
        <v>0</v>
      </c>
      <c r="G156" s="82"/>
      <c r="H156" s="87" t="str">
        <f>IFERROR((F156-D156)/D156,"-")</f>
        <v>-</v>
      </c>
      <c r="I156" s="84" t="str">
        <f>IFERROR((F156-E156)/E156,"-")</f>
        <v>-</v>
      </c>
      <c r="L156" s="2"/>
      <c r="N156" s="2"/>
    </row>
    <row r="157" spans="2:14" x14ac:dyDescent="0.25">
      <c r="B157" s="76"/>
      <c r="C157" s="26" t="s">
        <v>141</v>
      </c>
      <c r="D157" s="80"/>
      <c r="E157" s="80"/>
      <c r="F157" s="81"/>
      <c r="G157" s="82"/>
      <c r="H157" s="87" t="str">
        <f>IFERROR((F157-D157)/D157,"-")</f>
        <v>-</v>
      </c>
      <c r="I157" s="84" t="str">
        <f>IFERROR((F157-E157)/E157,"-")</f>
        <v>-</v>
      </c>
      <c r="L157" s="2"/>
      <c r="N157" s="2"/>
    </row>
    <row r="158" spans="2:14" x14ac:dyDescent="0.25">
      <c r="C158" s="27"/>
      <c r="D158" s="34"/>
      <c r="E158" s="34"/>
      <c r="F158" s="35"/>
      <c r="G158" s="30"/>
      <c r="H158" s="31"/>
      <c r="I158" s="32"/>
    </row>
    <row r="159" spans="2:14" x14ac:dyDescent="0.25">
      <c r="C159" s="26" t="s">
        <v>94</v>
      </c>
      <c r="D159" s="100">
        <f>SUMPRODUCT(LARGE((Months=months4)*(PY=PY6_)*(IncLim)*(Filter1=Source2),{1,2,3,4,5}))</f>
        <v>0</v>
      </c>
      <c r="E159" s="100">
        <f>SUMPRODUCT(LARGE((Months=months4)*(PY=PY5_)*(IncLim)*(Filter1=Source2),{1,2,3,4,5}))</f>
        <v>0</v>
      </c>
      <c r="F159" s="101">
        <f>SUMPRODUCT(LARGE((Months=months4)*(PY=PY4_)*(IncLim)*(Filter1=Source2),{1,2,3,4,5}))</f>
        <v>0</v>
      </c>
      <c r="G159" s="82"/>
      <c r="H159" s="87" t="str">
        <f>IFERROR((F159-D159)/D159,"-")</f>
        <v>-</v>
      </c>
      <c r="I159" s="84" t="str">
        <f>IFERROR((F159-E159)/E159,"-")</f>
        <v>-</v>
      </c>
    </row>
    <row r="160" spans="2:14" ht="15.75" thickBot="1" x14ac:dyDescent="0.3">
      <c r="C160" s="36" t="s">
        <v>95</v>
      </c>
      <c r="D160" s="133" t="str">
        <f>IFERROR(D159/D133,"-")</f>
        <v>-</v>
      </c>
      <c r="E160" s="133" t="str">
        <f>IFERROR(E159/E133,"-")</f>
        <v>-</v>
      </c>
      <c r="F160" s="133" t="str">
        <f>IFERROR(F159/F133,"-")</f>
        <v>-</v>
      </c>
      <c r="G160" s="102"/>
      <c r="H160" s="103" t="str">
        <f>IFERROR(IF(((F160-D160)*100)&gt;0,"+"&amp;ROUND((F160-D160)*100,1),ROUND((F160-D160)*100,1)),"-")</f>
        <v>-</v>
      </c>
      <c r="I160" s="104" t="str">
        <f>IFERROR(IF(((F160-E160)*100)&gt;0,"+"&amp;ROUND((F160-E160)*100,1),ROUND((F160-E160)*100,1)),"-")</f>
        <v>-</v>
      </c>
    </row>
    <row r="163" spans="8:9" x14ac:dyDescent="0.25">
      <c r="H163" s="2"/>
      <c r="I163" s="2"/>
    </row>
    <row r="164" spans="8:9" x14ac:dyDescent="0.25">
      <c r="H164" s="2"/>
      <c r="I164" s="2"/>
    </row>
    <row r="165" spans="8:9" x14ac:dyDescent="0.25">
      <c r="H165" s="2"/>
      <c r="I165" s="2"/>
    </row>
    <row r="166" spans="8:9" x14ac:dyDescent="0.25">
      <c r="H166" s="2"/>
      <c r="I166" s="2"/>
    </row>
    <row r="167" spans="8:9" x14ac:dyDescent="0.25">
      <c r="H167" s="2"/>
      <c r="I167" s="2"/>
    </row>
    <row r="168" spans="8:9" x14ac:dyDescent="0.25">
      <c r="H168" s="2"/>
      <c r="I168" s="2"/>
    </row>
    <row r="169" spans="8:9" x14ac:dyDescent="0.25">
      <c r="H169" s="2"/>
      <c r="I169" s="2"/>
    </row>
    <row r="170" spans="8:9" x14ac:dyDescent="0.25">
      <c r="H170" s="2"/>
      <c r="I170" s="2"/>
    </row>
    <row r="171" spans="8:9" x14ac:dyDescent="0.25">
      <c r="H171" s="2"/>
      <c r="I171" s="2"/>
    </row>
    <row r="172" spans="8:9" x14ac:dyDescent="0.25">
      <c r="H172" s="2"/>
      <c r="I172" s="2"/>
    </row>
    <row r="173" spans="8:9" x14ac:dyDescent="0.25">
      <c r="H173" s="2"/>
      <c r="I173" s="2"/>
    </row>
    <row r="174" spans="8:9" x14ac:dyDescent="0.25">
      <c r="H174" s="2"/>
      <c r="I174" s="2"/>
    </row>
    <row r="175" spans="8:9" x14ac:dyDescent="0.25">
      <c r="H175" s="2"/>
      <c r="I175" s="2"/>
    </row>
    <row r="176" spans="8:9" x14ac:dyDescent="0.25">
      <c r="H176" s="2"/>
      <c r="I176" s="2"/>
    </row>
    <row r="177" spans="2:9" x14ac:dyDescent="0.25">
      <c r="H177" s="2"/>
      <c r="I177" s="2"/>
    </row>
    <row r="178" spans="2:9" x14ac:dyDescent="0.25">
      <c r="H178" s="2"/>
      <c r="I178" s="2"/>
    </row>
    <row r="179" spans="2:9" x14ac:dyDescent="0.25">
      <c r="H179" s="2"/>
      <c r="I179" s="2"/>
    </row>
    <row r="180" spans="2:9" x14ac:dyDescent="0.25">
      <c r="H180" s="2"/>
      <c r="I180" s="2"/>
    </row>
    <row r="181" spans="2:9" x14ac:dyDescent="0.25">
      <c r="H181" s="2"/>
      <c r="I181" s="2"/>
    </row>
    <row r="182" spans="2:9" x14ac:dyDescent="0.25">
      <c r="H182" s="2"/>
      <c r="I182" s="2"/>
    </row>
    <row r="183" spans="2:9" x14ac:dyDescent="0.25">
      <c r="H183" s="2"/>
      <c r="I183" s="2"/>
    </row>
    <row r="184" spans="2:9" x14ac:dyDescent="0.25">
      <c r="H184" s="2"/>
      <c r="I184" s="2"/>
    </row>
    <row r="185" spans="2:9" x14ac:dyDescent="0.25">
      <c r="H185" s="2"/>
      <c r="I185" s="2"/>
    </row>
    <row r="186" spans="2:9" x14ac:dyDescent="0.25">
      <c r="H186" s="2"/>
      <c r="I186" s="2"/>
    </row>
    <row r="187" spans="2:9" x14ac:dyDescent="0.25">
      <c r="B187" s="2"/>
      <c r="H187" s="2"/>
      <c r="I187" s="2"/>
    </row>
    <row r="188" spans="2:9" x14ac:dyDescent="0.25">
      <c r="B188" s="2"/>
      <c r="H188" s="2"/>
      <c r="I188" s="2"/>
    </row>
    <row r="189" spans="2:9" x14ac:dyDescent="0.25">
      <c r="B189" s="2"/>
      <c r="H189" s="2"/>
      <c r="I189" s="2"/>
    </row>
    <row r="190" spans="2:9" x14ac:dyDescent="0.25">
      <c r="B190" s="2"/>
      <c r="H190" s="2"/>
      <c r="I190" s="2"/>
    </row>
    <row r="191" spans="2:9" x14ac:dyDescent="0.25">
      <c r="B191" s="2"/>
      <c r="H191" s="2"/>
      <c r="I191" s="2"/>
    </row>
    <row r="192" spans="2:9" x14ac:dyDescent="0.25">
      <c r="B192" s="2"/>
      <c r="H192" s="2"/>
      <c r="I192" s="2"/>
    </row>
    <row r="193" spans="2:14" x14ac:dyDescent="0.25">
      <c r="B193" s="2"/>
      <c r="H193" s="2"/>
      <c r="I193" s="2"/>
    </row>
    <row r="194" spans="2:14" x14ac:dyDescent="0.25">
      <c r="B194" s="2"/>
      <c r="H194" s="2"/>
      <c r="I194" s="2"/>
    </row>
    <row r="195" spans="2:14" x14ac:dyDescent="0.25">
      <c r="B195" s="2"/>
      <c r="H195" s="2"/>
      <c r="I195" s="2"/>
    </row>
    <row r="196" spans="2:14" x14ac:dyDescent="0.25">
      <c r="B196" s="2"/>
      <c r="H196" s="2"/>
      <c r="I196" s="2"/>
    </row>
    <row r="197" spans="2:14" x14ac:dyDescent="0.25">
      <c r="B197" s="76"/>
      <c r="C197" s="26" t="s">
        <v>141</v>
      </c>
      <c r="D197" s="80"/>
      <c r="E197" s="80"/>
      <c r="F197" s="81"/>
      <c r="G197" s="82"/>
      <c r="H197" s="87" t="str">
        <f>IFERROR((F197-D197)/D197,"-")</f>
        <v>-</v>
      </c>
      <c r="I197" s="84" t="str">
        <f>IFERROR((F197-E197)/E197,"-")</f>
        <v>-</v>
      </c>
      <c r="L197" s="2"/>
      <c r="N197" s="2"/>
    </row>
    <row r="198" spans="2:14" x14ac:dyDescent="0.25">
      <c r="B198" s="2"/>
      <c r="H198" s="2"/>
      <c r="I198" s="2"/>
    </row>
    <row r="199" spans="2:14" x14ac:dyDescent="0.25">
      <c r="B199" s="2"/>
      <c r="H199" s="2"/>
      <c r="I199" s="2"/>
    </row>
    <row r="200" spans="2:14" x14ac:dyDescent="0.25">
      <c r="H200" s="2"/>
      <c r="I200" s="2"/>
    </row>
    <row r="201" spans="2:14" x14ac:dyDescent="0.25">
      <c r="H201" s="2"/>
      <c r="I201" s="2"/>
    </row>
    <row r="202" spans="2:14" x14ac:dyDescent="0.25">
      <c r="H202" s="2"/>
      <c r="I202" s="2"/>
    </row>
    <row r="203" spans="2:14" x14ac:dyDescent="0.25">
      <c r="H203" s="2"/>
      <c r="I203" s="2"/>
    </row>
    <row r="204" spans="2:14" x14ac:dyDescent="0.25">
      <c r="H204" s="2"/>
      <c r="I204" s="2"/>
    </row>
    <row r="205" spans="2:14" x14ac:dyDescent="0.25">
      <c r="H205" s="2"/>
      <c r="I205" s="2"/>
    </row>
  </sheetData>
  <mergeCells count="16">
    <mergeCell ref="D124:F124"/>
    <mergeCell ref="C125:C128"/>
    <mergeCell ref="D125:F125"/>
    <mergeCell ref="G125:I127"/>
    <mergeCell ref="C45:C48"/>
    <mergeCell ref="D45:F45"/>
    <mergeCell ref="G45:I47"/>
    <mergeCell ref="D84:F84"/>
    <mergeCell ref="C85:C88"/>
    <mergeCell ref="D85:F85"/>
    <mergeCell ref="G85:I87"/>
    <mergeCell ref="D4:F4"/>
    <mergeCell ref="C5:C8"/>
    <mergeCell ref="D5:F5"/>
    <mergeCell ref="G5:I7"/>
    <mergeCell ref="D44:F44"/>
  </mergeCell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last="1" xr2:uid="{00000000-0003-0000-0400-00009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2'!D197:F197</xm:f>
              <xm:sqref>G197</xm:sqref>
            </x14:sparkline>
          </x14:sparklines>
        </x14:sparklineGroup>
        <x14:sparklineGroup manualMax="0" manualMin="0" displayEmptyCellsAs="gap" last="1" xr2:uid="{00000000-0003-0000-0400-00009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2'!D157:F157</xm:f>
              <xm:sqref>G157</xm:sqref>
            </x14:sparkline>
          </x14:sparklines>
        </x14:sparklineGroup>
        <x14:sparklineGroup manualMax="0" manualMin="0" displayEmptyCellsAs="gap" last="1" xr2:uid="{00000000-0003-0000-0400-00009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2'!D117:F117</xm:f>
              <xm:sqref>G117</xm:sqref>
            </x14:sparkline>
          </x14:sparklines>
        </x14:sparklineGroup>
        <x14:sparklineGroup manualMax="0" manualMin="0" displayEmptyCellsAs="gap" last="1" xr2:uid="{00000000-0003-0000-0400-00009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2'!D77:F77</xm:f>
              <xm:sqref>G77</xm:sqref>
            </x14:sparkline>
          </x14:sparklines>
        </x14:sparklineGroup>
        <x14:sparklineGroup manualMax="0" manualMin="0" displayEmptyCellsAs="gap" last="1" xr2:uid="{00000000-0003-0000-0400-00009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2'!D37:F37</xm:f>
              <xm:sqref>G37</xm:sqref>
            </x14:sparkline>
          </x14:sparklines>
        </x14:sparklineGroup>
        <x14:sparklineGroup manualMax="0" manualMin="0" displayEmptyCellsAs="gap" last="1" xr2:uid="{00000000-0003-0000-0400-00009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2'!D156:F156</xm:f>
              <xm:sqref>G156</xm:sqref>
            </x14:sparkline>
          </x14:sparklines>
        </x14:sparklineGroup>
        <x14:sparklineGroup manualMax="0" manualMin="0" displayEmptyCellsAs="gap" last="1" xr2:uid="{00000000-0003-0000-0400-00009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2'!D153:F153</xm:f>
              <xm:sqref>G153</xm:sqref>
            </x14:sparkline>
            <x14:sparkline>
              <xm:f>'Filtered Scorecard 2'!D154:F154</xm:f>
              <xm:sqref>G154</xm:sqref>
            </x14:sparkline>
          </x14:sparklines>
        </x14:sparklineGroup>
        <x14:sparklineGroup manualMax="0" manualMin="0" displayEmptyCellsAs="gap" last="1" xr2:uid="{00000000-0003-0000-0400-00009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2'!D155:F155</xm:f>
              <xm:sqref>G155</xm:sqref>
            </x14:sparkline>
          </x14:sparklines>
        </x14:sparklineGroup>
        <x14:sparklineGroup manualMax="0" manualMin="0" displayEmptyCellsAs="gap" last="1" xr2:uid="{00000000-0003-0000-0400-00009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2'!D115:F115</xm:f>
              <xm:sqref>G115</xm:sqref>
            </x14:sparkline>
          </x14:sparklines>
        </x14:sparklineGroup>
        <x14:sparklineGroup manualMax="0" manualMin="0" displayEmptyCellsAs="gap" last="1" xr2:uid="{00000000-0003-0000-0400-00009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2'!D113:F113</xm:f>
              <xm:sqref>G113</xm:sqref>
            </x14:sparkline>
            <x14:sparkline>
              <xm:f>'Filtered Scorecard 2'!D114:F114</xm:f>
              <xm:sqref>G114</xm:sqref>
            </x14:sparkline>
          </x14:sparklines>
        </x14:sparklineGroup>
        <x14:sparklineGroup manualMax="0" manualMin="0" displayEmptyCellsAs="gap" last="1" xr2:uid="{00000000-0003-0000-0400-00009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2'!D116:F116</xm:f>
              <xm:sqref>G116</xm:sqref>
            </x14:sparkline>
          </x14:sparklines>
        </x14:sparklineGroup>
        <x14:sparklineGroup manualMax="0" manualMin="0" displayEmptyCellsAs="gap" last="1" xr2:uid="{00000000-0003-0000-0400-00008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2'!D158:F158</xm:f>
              <xm:sqref>G158</xm:sqref>
            </x14:sparkline>
          </x14:sparklines>
        </x14:sparklineGroup>
        <x14:sparklineGroup manualMax="0" manualMin="0" displayEmptyCellsAs="gap" last="1" xr2:uid="{00000000-0003-0000-0400-00008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2'!D118:F118</xm:f>
              <xm:sqref>G118</xm:sqref>
            </x14:sparkline>
          </x14:sparklines>
        </x14:sparklineGroup>
        <x14:sparklineGroup manualMax="0" manualMin="0" displayEmptyCellsAs="gap" last="1" xr2:uid="{00000000-0003-0000-0400-00008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2'!D76:F76</xm:f>
              <xm:sqref>G76</xm:sqref>
            </x14:sparkline>
          </x14:sparklines>
        </x14:sparklineGroup>
        <x14:sparklineGroup manualMax="0" manualMin="0" displayEmptyCellsAs="gap" last="1" xr2:uid="{00000000-0003-0000-0400-00008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2'!D73:F73</xm:f>
              <xm:sqref>G73</xm:sqref>
            </x14:sparkline>
            <x14:sparkline>
              <xm:f>'Filtered Scorecard 2'!D74:F74</xm:f>
              <xm:sqref>G74</xm:sqref>
            </x14:sparkline>
          </x14:sparklines>
        </x14:sparklineGroup>
        <x14:sparklineGroup manualMax="0" manualMin="0" displayEmptyCellsAs="gap" last="1" xr2:uid="{00000000-0003-0000-0400-00008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2'!D75:F75</xm:f>
              <xm:sqref>G75</xm:sqref>
            </x14:sparkline>
          </x14:sparklines>
        </x14:sparklineGroup>
        <x14:sparklineGroup manualMax="0" manualMin="0" displayEmptyCellsAs="gap" last="1" xr2:uid="{00000000-0003-0000-0400-00008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2'!D78:F78</xm:f>
              <xm:sqref>G78</xm:sqref>
            </x14:sparkline>
          </x14:sparklines>
        </x14:sparklineGroup>
        <x14:sparklineGroup manualMax="0" manualMin="0" displayEmptyCellsAs="gap" last="1" xr2:uid="{00000000-0003-0000-0400-00008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2'!D35:F35</xm:f>
              <xm:sqref>G35</xm:sqref>
            </x14:sparkline>
          </x14:sparklines>
        </x14:sparklineGroup>
        <x14:sparklineGroup manualMax="0" manualMin="0" displayEmptyCellsAs="gap" last="1" xr2:uid="{00000000-0003-0000-0400-00008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2'!D33:F33</xm:f>
              <xm:sqref>G33</xm:sqref>
            </x14:sparkline>
            <x14:sparkline>
              <xm:f>'Filtered Scorecard 2'!D34:F34</xm:f>
              <xm:sqref>G34</xm:sqref>
            </x14:sparkline>
          </x14:sparklines>
        </x14:sparklineGroup>
        <x14:sparklineGroup manualMax="0" manualMin="0" displayEmptyCellsAs="gap" last="1" xr2:uid="{00000000-0003-0000-0400-00008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2'!D36:F36</xm:f>
              <xm:sqref>G36</xm:sqref>
            </x14:sparkline>
          </x14:sparklines>
        </x14:sparklineGroup>
        <x14:sparklineGroup manualMax="0" manualMin="0" displayEmptyCellsAs="gap" last="1" xr2:uid="{00000000-0003-0000-0400-00008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2'!D11:F11</xm:f>
              <xm:sqref>G11</xm:sqref>
            </x14:sparkline>
            <x14:sparkline>
              <xm:f>'Filtered Scorecard 2'!D12:F12</xm:f>
              <xm:sqref>G12</xm:sqref>
            </x14:sparkline>
            <x14:sparkline>
              <xm:f>'Filtered Scorecard 2'!D13:F13</xm:f>
              <xm:sqref>G13</xm:sqref>
            </x14:sparkline>
            <x14:sparkline>
              <xm:f>'Filtered Scorecard 2'!D15:F15</xm:f>
              <xm:sqref>G15</xm:sqref>
            </x14:sparkline>
            <x14:sparkline>
              <xm:f>'Filtered Scorecard 2'!D16:F16</xm:f>
              <xm:sqref>G16</xm:sqref>
            </x14:sparkline>
            <x14:sparkline>
              <xm:f>'Filtered Scorecard 2'!D17:F17</xm:f>
              <xm:sqref>G17</xm:sqref>
            </x14:sparkline>
            <x14:sparkline>
              <xm:f>'Filtered Scorecard 2'!D18:F18</xm:f>
              <xm:sqref>G18</xm:sqref>
            </x14:sparkline>
            <x14:sparkline>
              <xm:f>'Filtered Scorecard 2'!D19:F19</xm:f>
              <xm:sqref>G19</xm:sqref>
            </x14:sparkline>
            <x14:sparkline>
              <xm:f>'Filtered Scorecard 2'!D20:F20</xm:f>
              <xm:sqref>G20</xm:sqref>
            </x14:sparkline>
            <x14:sparkline>
              <xm:f>'Filtered Scorecard 2'!D24:F24</xm:f>
              <xm:sqref>G24</xm:sqref>
            </x14:sparkline>
            <x14:sparkline>
              <xm:f>'Filtered Scorecard 2'!D25:F25</xm:f>
              <xm:sqref>G25</xm:sqref>
            </x14:sparkline>
            <x14:sparkline>
              <xm:f>'Filtered Scorecard 2'!D28:F28</xm:f>
              <xm:sqref>G28</xm:sqref>
            </x14:sparkline>
            <x14:sparkline>
              <xm:f>'Filtered Scorecard 2'!D29:F29</xm:f>
              <xm:sqref>G29</xm:sqref>
            </x14:sparkline>
            <x14:sparkline>
              <xm:f>'Filtered Scorecard 2'!D30:F30</xm:f>
              <xm:sqref>G30</xm:sqref>
            </x14:sparkline>
            <x14:sparkline>
              <xm:f>'Filtered Scorecard 2'!D39:F39</xm:f>
              <xm:sqref>G39</xm:sqref>
            </x14:sparkline>
            <x14:sparkline>
              <xm:f>'Filtered Scorecard 2'!D40:F40</xm:f>
              <xm:sqref>G40</xm:sqref>
            </x14:sparkline>
            <x14:sparkline>
              <xm:f>'Filtered Scorecard 2'!D32:F32</xm:f>
              <xm:sqref>G32</xm:sqref>
            </x14:sparkline>
            <x14:sparkline>
              <xm:f>'Filtered Scorecard 2'!D21:F21</xm:f>
              <xm:sqref>G21</xm:sqref>
            </x14:sparkline>
            <x14:sparkline>
              <xm:f>'Filtered Scorecard 2'!D22:F22</xm:f>
              <xm:sqref>G22</xm:sqref>
            </x14:sparkline>
          </x14:sparklines>
        </x14:sparklineGroup>
        <x14:sparklineGroup manualMax="0" manualMin="0" displayEmptyCellsAs="gap" last="1" xr2:uid="{00000000-0003-0000-0400-00008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2'!D50:F50</xm:f>
              <xm:sqref>G50</xm:sqref>
            </x14:sparkline>
          </x14:sparklines>
        </x14:sparklineGroup>
        <x14:sparklineGroup manualMax="0" manualMin="0" displayEmptyCellsAs="gap" last="1" xr2:uid="{00000000-0003-0000-0400-00008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2'!D14:F14</xm:f>
              <xm:sqref>G14</xm:sqref>
            </x14:sparkline>
          </x14:sparklines>
        </x14:sparklineGroup>
        <x14:sparklineGroup manualMax="0" manualMin="0" displayEmptyCellsAs="gap" last="1" negative="1" xr2:uid="{00000000-0003-0000-0400-000083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2'!D49:F49</xm:f>
              <xm:sqref>G49</xm:sqref>
            </x14:sparkline>
          </x14:sparklines>
        </x14:sparklineGroup>
        <x14:sparklineGroup manualMax="0" manualMin="0" displayEmptyCellsAs="gap" last="1" xr2:uid="{00000000-0003-0000-0400-00008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2'!D63:F63</xm:f>
              <xm:sqref>G63</xm:sqref>
            </x14:sparkline>
          </x14:sparklines>
        </x14:sparklineGroup>
        <x14:sparklineGroup manualMax="0" manualMin="0" displayEmptyCellsAs="gap" last="1" xr2:uid="{00000000-0003-0000-0400-00008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2'!D71:F71</xm:f>
              <xm:sqref>G71</xm:sqref>
            </x14:sparkline>
          </x14:sparklines>
        </x14:sparklineGroup>
        <x14:sparklineGroup manualMax="0" manualMin="0" displayEmptyCellsAs="gap" last="1" xr2:uid="{00000000-0003-0000-0400-00008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2'!D51:F51</xm:f>
              <xm:sqref>G51</xm:sqref>
            </x14:sparkline>
            <x14:sparkline>
              <xm:f>'Filtered Scorecard 2'!D52:F52</xm:f>
              <xm:sqref>G52</xm:sqref>
            </x14:sparkline>
            <x14:sparkline>
              <xm:f>'Filtered Scorecard 2'!D53:F53</xm:f>
              <xm:sqref>G53</xm:sqref>
            </x14:sparkline>
            <x14:sparkline>
              <xm:f>'Filtered Scorecard 2'!D55:F55</xm:f>
              <xm:sqref>G55</xm:sqref>
            </x14:sparkline>
            <x14:sparkline>
              <xm:f>'Filtered Scorecard 2'!D56:F56</xm:f>
              <xm:sqref>G56</xm:sqref>
            </x14:sparkline>
            <x14:sparkline>
              <xm:f>'Filtered Scorecard 2'!D57:F57</xm:f>
              <xm:sqref>G57</xm:sqref>
            </x14:sparkline>
            <x14:sparkline>
              <xm:f>'Filtered Scorecard 2'!D58:F58</xm:f>
              <xm:sqref>G58</xm:sqref>
            </x14:sparkline>
            <x14:sparkline>
              <xm:f>'Filtered Scorecard 2'!D59:F59</xm:f>
              <xm:sqref>G59</xm:sqref>
            </x14:sparkline>
            <x14:sparkline>
              <xm:f>'Filtered Scorecard 2'!D60:F60</xm:f>
              <xm:sqref>G60</xm:sqref>
            </x14:sparkline>
            <x14:sparkline>
              <xm:f>'Filtered Scorecard 2'!D64:F64</xm:f>
              <xm:sqref>G64</xm:sqref>
            </x14:sparkline>
            <x14:sparkline>
              <xm:f>'Filtered Scorecard 2'!D65:F65</xm:f>
              <xm:sqref>G65</xm:sqref>
            </x14:sparkline>
            <x14:sparkline>
              <xm:f>'Filtered Scorecard 2'!D68:F68</xm:f>
              <xm:sqref>G68</xm:sqref>
            </x14:sparkline>
            <x14:sparkline>
              <xm:f>'Filtered Scorecard 2'!D69:F69</xm:f>
              <xm:sqref>G69</xm:sqref>
            </x14:sparkline>
            <x14:sparkline>
              <xm:f>'Filtered Scorecard 2'!D70:F70</xm:f>
              <xm:sqref>G70</xm:sqref>
            </x14:sparkline>
            <x14:sparkline>
              <xm:f>'Filtered Scorecard 2'!D79:F79</xm:f>
              <xm:sqref>G79</xm:sqref>
            </x14:sparkline>
            <x14:sparkline>
              <xm:f>'Filtered Scorecard 2'!D80:F80</xm:f>
              <xm:sqref>G80</xm:sqref>
            </x14:sparkline>
            <x14:sparkline>
              <xm:f>'Filtered Scorecard 2'!D72:F72</xm:f>
              <xm:sqref>G72</xm:sqref>
            </x14:sparkline>
            <x14:sparkline>
              <xm:f>'Filtered Scorecard 2'!D61:F61</xm:f>
              <xm:sqref>G61</xm:sqref>
            </x14:sparkline>
            <x14:sparkline>
              <xm:f>'Filtered Scorecard 2'!D62:F62</xm:f>
              <xm:sqref>G62</xm:sqref>
            </x14:sparkline>
          </x14:sparklines>
        </x14:sparklineGroup>
        <x14:sparklineGroup manualMax="0" manualMin="0" displayEmptyCellsAs="gap" last="1" xr2:uid="{00000000-0003-0000-0400-00007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2'!D91:F91</xm:f>
              <xm:sqref>G91</xm:sqref>
            </x14:sparkline>
            <x14:sparkline>
              <xm:f>'Filtered Scorecard 2'!D92:F92</xm:f>
              <xm:sqref>G92</xm:sqref>
            </x14:sparkline>
            <x14:sparkline>
              <xm:f>'Filtered Scorecard 2'!D93:F93</xm:f>
              <xm:sqref>G93</xm:sqref>
            </x14:sparkline>
            <x14:sparkline>
              <xm:f>'Filtered Scorecard 2'!D95:F95</xm:f>
              <xm:sqref>G95</xm:sqref>
            </x14:sparkline>
            <x14:sparkline>
              <xm:f>'Filtered Scorecard 2'!D96:F96</xm:f>
              <xm:sqref>G96</xm:sqref>
            </x14:sparkline>
            <x14:sparkline>
              <xm:f>'Filtered Scorecard 2'!D97:F97</xm:f>
              <xm:sqref>G97</xm:sqref>
            </x14:sparkline>
            <x14:sparkline>
              <xm:f>'Filtered Scorecard 2'!D98:F98</xm:f>
              <xm:sqref>G98</xm:sqref>
            </x14:sparkline>
            <x14:sparkline>
              <xm:f>'Filtered Scorecard 2'!D99:F99</xm:f>
              <xm:sqref>G99</xm:sqref>
            </x14:sparkline>
            <x14:sparkline>
              <xm:f>'Filtered Scorecard 2'!D100:F100</xm:f>
              <xm:sqref>G100</xm:sqref>
            </x14:sparkline>
            <x14:sparkline>
              <xm:f>'Filtered Scorecard 2'!D104:F104</xm:f>
              <xm:sqref>G104</xm:sqref>
            </x14:sparkline>
            <x14:sparkline>
              <xm:f>'Filtered Scorecard 2'!D105:F105</xm:f>
              <xm:sqref>G105</xm:sqref>
            </x14:sparkline>
            <x14:sparkline>
              <xm:f>'Filtered Scorecard 2'!D108:F108</xm:f>
              <xm:sqref>G108</xm:sqref>
            </x14:sparkline>
            <x14:sparkline>
              <xm:f>'Filtered Scorecard 2'!D109:F109</xm:f>
              <xm:sqref>G109</xm:sqref>
            </x14:sparkline>
            <x14:sparkline>
              <xm:f>'Filtered Scorecard 2'!D110:F110</xm:f>
              <xm:sqref>G110</xm:sqref>
            </x14:sparkline>
            <x14:sparkline>
              <xm:f>'Filtered Scorecard 2'!D119:F119</xm:f>
              <xm:sqref>G119</xm:sqref>
            </x14:sparkline>
            <x14:sparkline>
              <xm:f>'Filtered Scorecard 2'!D120:F120</xm:f>
              <xm:sqref>G120</xm:sqref>
            </x14:sparkline>
            <x14:sparkline>
              <xm:f>'Filtered Scorecard 2'!D112:F112</xm:f>
              <xm:sqref>G112</xm:sqref>
            </x14:sparkline>
            <x14:sparkline>
              <xm:f>'Filtered Scorecard 2'!D101:F101</xm:f>
              <xm:sqref>G101</xm:sqref>
            </x14:sparkline>
            <x14:sparkline>
              <xm:f>'Filtered Scorecard 2'!D102:F102</xm:f>
              <xm:sqref>G102</xm:sqref>
            </x14:sparkline>
          </x14:sparklines>
        </x14:sparklineGroup>
        <x14:sparklineGroup manualMax="0" manualMin="0" displayEmptyCellsAs="gap" last="1" xr2:uid="{00000000-0003-0000-0400-00007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2'!D111:F111</xm:f>
              <xm:sqref>G111</xm:sqref>
            </x14:sparkline>
          </x14:sparklines>
        </x14:sparklineGroup>
        <x14:sparklineGroup manualMax="0" manualMin="0" displayEmptyCellsAs="gap" last="1" xr2:uid="{00000000-0003-0000-0400-00007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2'!D26:F26</xm:f>
              <xm:sqref>G26</xm:sqref>
            </x14:sparkline>
            <x14:sparkline>
              <xm:f>'Filtered Scorecard 2'!D27:F27</xm:f>
              <xm:sqref>G27</xm:sqref>
            </x14:sparkline>
          </x14:sparklines>
        </x14:sparklineGroup>
        <x14:sparklineGroup manualMax="0" manualMin="0" displayEmptyCellsAs="gap" last="1" xr2:uid="{00000000-0003-0000-0400-00007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2'!D103:F103</xm:f>
              <xm:sqref>G103</xm:sqref>
            </x14:sparkline>
          </x14:sparklines>
        </x14:sparklineGroup>
        <x14:sparklineGroup manualMax="0" manualMin="0" displayEmptyCellsAs="gap" last="1" negative="1" xr2:uid="{00000000-0003-0000-0400-00007B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2'!D89:F89</xm:f>
              <xm:sqref>G89</xm:sqref>
            </x14:sparkline>
          </x14:sparklines>
        </x14:sparklineGroup>
        <x14:sparklineGroup manualMax="0" manualMin="0" displayEmptyCellsAs="gap" last="1" xr2:uid="{00000000-0003-0000-0400-00007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2'!D90:F90</xm:f>
              <xm:sqref>G90</xm:sqref>
            </x14:sparkline>
          </x14:sparklines>
        </x14:sparklineGroup>
        <x14:sparklineGroup manualMax="0" manualMin="0" displayEmptyCellsAs="gap" last="1" xr2:uid="{00000000-0003-0000-0400-00007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2'!D130:F130</xm:f>
              <xm:sqref>G130</xm:sqref>
            </x14:sparkline>
          </x14:sparklines>
        </x14:sparklineGroup>
        <x14:sparklineGroup manualMax="0" manualMin="0" displayEmptyCellsAs="gap" last="1" negative="1" xr2:uid="{00000000-0003-0000-0400-000078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2'!D129:F129</xm:f>
              <xm:sqref>G129</xm:sqref>
            </x14:sparkline>
          </x14:sparklines>
        </x14:sparklineGroup>
        <x14:sparklineGroup manualMax="0" manualMin="0" displayEmptyCellsAs="gap" last="1" xr2:uid="{00000000-0003-0000-0400-00007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2'!D10:F10</xm:f>
              <xm:sqref>G10</xm:sqref>
            </x14:sparkline>
          </x14:sparklines>
        </x14:sparklineGroup>
        <x14:sparklineGroup manualMax="0" manualMin="0" displayEmptyCellsAs="gap" last="1" negative="1" xr2:uid="{00000000-0003-0000-0400-000076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2'!D9:F9</xm:f>
              <xm:sqref>G9</xm:sqref>
            </x14:sparkline>
          </x14:sparklines>
        </x14:sparklineGroup>
        <x14:sparklineGroup manualMax="0" manualMin="0" displayEmptyCellsAs="gap" last="1" xr2:uid="{00000000-0003-0000-0400-00007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2'!D143:F143</xm:f>
              <xm:sqref>G143</xm:sqref>
            </x14:sparkline>
          </x14:sparklines>
        </x14:sparklineGroup>
        <x14:sparklineGroup manualMax="0" manualMin="0" displayEmptyCellsAs="gap" last="1" xr2:uid="{00000000-0003-0000-0400-00007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2'!D151:F151</xm:f>
              <xm:sqref>G151</xm:sqref>
            </x14:sparkline>
          </x14:sparklines>
        </x14:sparklineGroup>
        <x14:sparklineGroup manualMax="0" manualMin="0" displayEmptyCellsAs="gap" last="1" xr2:uid="{00000000-0003-0000-0400-00007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2'!D131:F131</xm:f>
              <xm:sqref>G131</xm:sqref>
            </x14:sparkline>
            <x14:sparkline>
              <xm:f>'Filtered Scorecard 2'!D132:F132</xm:f>
              <xm:sqref>G132</xm:sqref>
            </x14:sparkline>
            <x14:sparkline>
              <xm:f>'Filtered Scorecard 2'!D133:F133</xm:f>
              <xm:sqref>G133</xm:sqref>
            </x14:sparkline>
            <x14:sparkline>
              <xm:f>'Filtered Scorecard 2'!D135:F135</xm:f>
              <xm:sqref>G135</xm:sqref>
            </x14:sparkline>
            <x14:sparkline>
              <xm:f>'Filtered Scorecard 2'!D136:F136</xm:f>
              <xm:sqref>G136</xm:sqref>
            </x14:sparkline>
            <x14:sparkline>
              <xm:f>'Filtered Scorecard 2'!D137:F137</xm:f>
              <xm:sqref>G137</xm:sqref>
            </x14:sparkline>
            <x14:sparkline>
              <xm:f>'Filtered Scorecard 2'!D138:F138</xm:f>
              <xm:sqref>G138</xm:sqref>
            </x14:sparkline>
            <x14:sparkline>
              <xm:f>'Filtered Scorecard 2'!D139:F139</xm:f>
              <xm:sqref>G139</xm:sqref>
            </x14:sparkline>
            <x14:sparkline>
              <xm:f>'Filtered Scorecard 2'!D140:F140</xm:f>
              <xm:sqref>G140</xm:sqref>
            </x14:sparkline>
            <x14:sparkline>
              <xm:f>'Filtered Scorecard 2'!D144:F144</xm:f>
              <xm:sqref>G144</xm:sqref>
            </x14:sparkline>
            <x14:sparkline>
              <xm:f>'Filtered Scorecard 2'!D145:F145</xm:f>
              <xm:sqref>G145</xm:sqref>
            </x14:sparkline>
            <x14:sparkline>
              <xm:f>'Filtered Scorecard 2'!D148:F148</xm:f>
              <xm:sqref>G148</xm:sqref>
            </x14:sparkline>
            <x14:sparkline>
              <xm:f>'Filtered Scorecard 2'!D149:F149</xm:f>
              <xm:sqref>G149</xm:sqref>
            </x14:sparkline>
            <x14:sparkline>
              <xm:f>'Filtered Scorecard 2'!D150:F150</xm:f>
              <xm:sqref>G150</xm:sqref>
            </x14:sparkline>
            <x14:sparkline>
              <xm:f>'Filtered Scorecard 2'!D159:F159</xm:f>
              <xm:sqref>G159</xm:sqref>
            </x14:sparkline>
            <x14:sparkline>
              <xm:f>'Filtered Scorecard 2'!D160:F160</xm:f>
              <xm:sqref>G160</xm:sqref>
            </x14:sparkline>
            <x14:sparkline>
              <xm:f>'Filtered Scorecard 2'!D152:F152</xm:f>
              <xm:sqref>G152</xm:sqref>
            </x14:sparkline>
            <x14:sparkline>
              <xm:f>'Filtered Scorecard 2'!D141:F141</xm:f>
              <xm:sqref>G141</xm:sqref>
            </x14:sparkline>
            <x14:sparkline>
              <xm:f>'Filtered Scorecard 2'!D142:F142</xm:f>
              <xm:sqref>G142</xm:sqref>
            </x14:sparkline>
          </x14:sparklines>
        </x14:sparklineGroup>
        <x14:sparklineGroup manualMax="0" manualMin="0" displayEmptyCellsAs="gap" last="1" xr2:uid="{00000000-0003-0000-0400-00007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2'!D66:F66</xm:f>
              <xm:sqref>G66</xm:sqref>
            </x14:sparkline>
            <x14:sparkline>
              <xm:f>'Filtered Scorecard 2'!D67:F67</xm:f>
              <xm:sqref>G67</xm:sqref>
            </x14:sparkline>
          </x14:sparklines>
        </x14:sparklineGroup>
        <x14:sparklineGroup manualMax="0" manualMin="0" displayEmptyCellsAs="gap" last="1" xr2:uid="{00000000-0003-0000-0400-00007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2'!D23:F23</xm:f>
              <xm:sqref>G23</xm:sqref>
            </x14:sparkline>
          </x14:sparklines>
        </x14:sparklineGroup>
        <x14:sparklineGroup manualMax="0" manualMin="0" displayEmptyCellsAs="gap" last="1" xr2:uid="{00000000-0003-0000-0400-00007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2'!D31:F31</xm:f>
              <xm:sqref>G31</xm:sqref>
            </x14:sparkline>
          </x14:sparklines>
        </x14:sparklineGroup>
        <x14:sparklineGroup manualMax="0" manualMin="0" displayEmptyCellsAs="gap" last="1" xr2:uid="{00000000-0003-0000-0400-00006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2'!D106:F106</xm:f>
              <xm:sqref>G106</xm:sqref>
            </x14:sparkline>
            <x14:sparkline>
              <xm:f>'Filtered Scorecard 2'!D107:F107</xm:f>
              <xm:sqref>G107</xm:sqref>
            </x14:sparkline>
          </x14:sparklines>
        </x14:sparklineGroup>
        <x14:sparklineGroup manualMax="0" manualMin="0" displayEmptyCellsAs="gap" last="1" xr2:uid="{00000000-0003-0000-0400-00006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2'!D146:F146</xm:f>
              <xm:sqref>G146</xm:sqref>
            </x14:sparkline>
            <x14:sparkline>
              <xm:f>'Filtered Scorecard 2'!D147:F147</xm:f>
              <xm:sqref>G147</xm:sqref>
            </x14:sparkline>
          </x14:sparklines>
        </x14:sparklineGroup>
        <x14:sparklineGroup manualMax="0" manualMin="0" displayEmptyCellsAs="gap" last="1" xr2:uid="{00000000-0003-0000-0400-00006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2'!D54:F54</xm:f>
              <xm:sqref>G54</xm:sqref>
            </x14:sparkline>
          </x14:sparklines>
        </x14:sparklineGroup>
        <x14:sparklineGroup manualMax="0" manualMin="0" displayEmptyCellsAs="gap" last="1" xr2:uid="{00000000-0003-0000-0400-00006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2'!D94:F94</xm:f>
              <xm:sqref>G94</xm:sqref>
            </x14:sparkline>
          </x14:sparklines>
        </x14:sparklineGroup>
        <x14:sparklineGroup manualMax="0" manualMin="0" displayEmptyCellsAs="gap" last="1" xr2:uid="{00000000-0003-0000-0400-00006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2'!D134:F134</xm:f>
              <xm:sqref>G134</xm:sqref>
            </x14:sparkline>
          </x14:sparklines>
        </x14:sparklineGroup>
        <x14:sparklineGroup manualMax="0" manualMin="0" displayEmptyCellsAs="gap" last="1" xr2:uid="{00000000-0003-0000-0400-00006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2'!D38:F38</xm:f>
              <xm:sqref>G38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99389629810485"/>
  </sheetPr>
  <dimension ref="A1:Q205"/>
  <sheetViews>
    <sheetView showGridLines="0" zoomScale="85" zoomScaleNormal="85" workbookViewId="0">
      <selection activeCell="F142" sqref="F142"/>
    </sheetView>
  </sheetViews>
  <sheetFormatPr defaultRowHeight="15" x14ac:dyDescent="0.25"/>
  <cols>
    <col min="1" max="1" width="14.5703125" style="2" customWidth="1"/>
    <col min="2" max="2" width="4.140625" style="63" customWidth="1"/>
    <col min="3" max="3" width="24.28515625" style="2" customWidth="1"/>
    <col min="4" max="6" width="11.28515625" style="2" customWidth="1"/>
    <col min="7" max="7" width="6.140625" style="2" customWidth="1"/>
    <col min="8" max="9" width="8" style="7" customWidth="1"/>
    <col min="10" max="10" width="8.140625" style="2" customWidth="1"/>
    <col min="11" max="11" width="68.140625" style="2" customWidth="1"/>
    <col min="12" max="12" width="8.140625" style="57" customWidth="1"/>
    <col min="13" max="13" width="20.42578125" style="2" customWidth="1"/>
    <col min="14" max="14" width="10.28515625" style="57" bestFit="1" customWidth="1"/>
    <col min="15" max="15" width="17.5703125" style="2" bestFit="1" customWidth="1"/>
    <col min="16" max="16" width="21" style="2" bestFit="1" customWidth="1"/>
    <col min="17" max="17" width="15.140625" style="2" bestFit="1" customWidth="1"/>
    <col min="18" max="20" width="8.42578125" style="2" customWidth="1"/>
    <col min="21" max="16384" width="9.140625" style="2"/>
  </cols>
  <sheetData>
    <row r="1" spans="1:17" ht="22.5" customHeight="1" x14ac:dyDescent="0.35">
      <c r="A1" s="8">
        <f>Source3</f>
        <v>0</v>
      </c>
      <c r="K1" s="50"/>
    </row>
    <row r="2" spans="1:17" ht="22.5" customHeight="1" x14ac:dyDescent="0.35">
      <c r="A2" s="8" t="str">
        <f>MIN(Months)&amp;" Months"</f>
        <v>2 Months</v>
      </c>
      <c r="K2" s="41" t="str">
        <f>IF(ISBLANK('Total Scorecards'!K2),"-",'Total Scorecards'!K2)</f>
        <v>Notes</v>
      </c>
      <c r="M2" s="12" t="str">
        <f>A1&amp;" Exposures"</f>
        <v>0 Exposures</v>
      </c>
      <c r="O2" s="57"/>
      <c r="Q2" s="57"/>
    </row>
    <row r="3" spans="1:17" ht="18" customHeight="1" thickBot="1" x14ac:dyDescent="0.3">
      <c r="A3" s="12"/>
      <c r="K3" s="41" t="str">
        <f>IF(ISBLANK('Total Scorecards'!K3),"-",'Total Scorecards'!K3)</f>
        <v>$0 incurred claims excluded</v>
      </c>
      <c r="M3" s="12"/>
      <c r="O3" s="57"/>
      <c r="Q3" s="57"/>
    </row>
    <row r="4" spans="1:17" x14ac:dyDescent="0.25">
      <c r="B4" s="64" t="s">
        <v>71</v>
      </c>
      <c r="C4" s="15">
        <f>Source3</f>
        <v>0</v>
      </c>
      <c r="D4" s="161"/>
      <c r="E4" s="162"/>
      <c r="F4" s="162"/>
      <c r="G4" s="15"/>
      <c r="H4" s="16"/>
      <c r="I4" s="17"/>
      <c r="K4" s="41" t="str">
        <f>IF(ISBLANK('Total Scorecards'!K4),"-",'Total Scorecards'!K4)</f>
        <v>financials limited to retention</v>
      </c>
      <c r="M4" s="56" t="s">
        <v>44</v>
      </c>
      <c r="N4" s="58" t="s">
        <v>100</v>
      </c>
      <c r="O4" s="58" t="s">
        <v>45</v>
      </c>
      <c r="P4" s="55" t="s">
        <v>46</v>
      </c>
      <c r="Q4" s="58" t="s">
        <v>47</v>
      </c>
    </row>
    <row r="5" spans="1:17" x14ac:dyDescent="0.25">
      <c r="C5" s="163" t="str">
        <f>"PY"&amp;RIGHT(YEAR($F$6),2)&amp;" at "&amp;execute!D32&amp;" Months"</f>
        <v>PY21 at 2 Months</v>
      </c>
      <c r="D5" s="164" t="s">
        <v>73</v>
      </c>
      <c r="E5" s="165"/>
      <c r="F5" s="165"/>
      <c r="G5" s="163"/>
      <c r="H5" s="166"/>
      <c r="I5" s="167"/>
      <c r="K5" s="41" t="str">
        <f>IF(ISBLANK('Total Scorecards'!K5),"-",'Total Scorecards'!K5)</f>
        <v>indemnity status defined by indemnity incurred &gt;$0</v>
      </c>
      <c r="M5" s="14">
        <f t="array" ref="M5">PY1_</f>
        <v>44197</v>
      </c>
      <c r="N5" s="57">
        <v>500000</v>
      </c>
      <c r="O5" s="57">
        <v>7758404</v>
      </c>
      <c r="Q5" s="57">
        <v>10000111</v>
      </c>
    </row>
    <row r="6" spans="1:17" x14ac:dyDescent="0.25">
      <c r="C6" s="163"/>
      <c r="D6" s="45">
        <f t="array" ref="D6">PY3_</f>
        <v>43466</v>
      </c>
      <c r="E6" s="46">
        <f t="array" ref="E6">PY2_</f>
        <v>43831</v>
      </c>
      <c r="F6" s="46">
        <f t="array" ref="F6">PY1_</f>
        <v>44197</v>
      </c>
      <c r="G6" s="163"/>
      <c r="H6" s="166"/>
      <c r="I6" s="167"/>
      <c r="K6" s="41" t="str">
        <f>IF(ISBLANK('Total Scorecards'!K6),"-",'Total Scorecards'!K6)</f>
        <v>closure status defined by TPA</v>
      </c>
      <c r="M6" s="13">
        <f t="array" ref="M6">PY2_</f>
        <v>43831</v>
      </c>
      <c r="N6" s="57">
        <v>500000</v>
      </c>
      <c r="O6" s="57">
        <v>5378698</v>
      </c>
      <c r="P6" s="2">
        <v>207</v>
      </c>
      <c r="Q6" s="57">
        <v>10444000</v>
      </c>
    </row>
    <row r="7" spans="1:17" x14ac:dyDescent="0.25">
      <c r="C7" s="163"/>
      <c r="D7" s="18" t="s">
        <v>76</v>
      </c>
      <c r="E7" s="19" t="s">
        <v>76</v>
      </c>
      <c r="F7" s="19" t="s">
        <v>76</v>
      </c>
      <c r="G7" s="163"/>
      <c r="H7" s="166"/>
      <c r="I7" s="167"/>
      <c r="K7" s="41" t="str">
        <f>IF(ISBLANK('Total Scorecards'!K7),"-",'Total Scorecards'!K7)</f>
        <v>litigation defined as represented date before valuation</v>
      </c>
      <c r="M7" s="13">
        <f>PY3_</f>
        <v>43466</v>
      </c>
      <c r="N7" s="57">
        <v>500000</v>
      </c>
      <c r="O7" s="57">
        <v>8192021</v>
      </c>
      <c r="P7" s="2">
        <v>162</v>
      </c>
      <c r="Q7" s="57">
        <v>15500000</v>
      </c>
    </row>
    <row r="8" spans="1:17" ht="15.75" customHeight="1" x14ac:dyDescent="0.25">
      <c r="C8" s="163"/>
      <c r="D8" s="43" t="str">
        <f t="array" ref="D8">MONTH(Val_current)&amp;"/"&amp;DAY(Val_current)&amp;"/"&amp;YEAR(Val_current)-2</f>
        <v>2/28/2019</v>
      </c>
      <c r="E8" s="42" t="str">
        <f t="array" ref="E8">MONTH(Val_current)&amp;"/"&amp;DAY(Val_current)&amp;"/"&amp;YEAR(Val_current)-1</f>
        <v>2/28/2020</v>
      </c>
      <c r="F8" s="42">
        <f t="array" ref="F8">Val_current</f>
        <v>44255</v>
      </c>
      <c r="G8" s="47" t="s">
        <v>77</v>
      </c>
      <c r="H8" s="48" t="str">
        <f t="array" ref="H8">IF(IncYr_yn="Y",RIGHT(YEAR($D$6),2)&amp;" vs "&amp;RIGHT(YEAR($F$6),2),RIGHT(YEAR($D$6),2)+1&amp;" vs "&amp;RIGHT(YEAR($F$6)+1,2))</f>
        <v>19 vs 21</v>
      </c>
      <c r="I8" s="49" t="str">
        <f t="array" ref="I8">IF(IncYr_yn="Y",RIGHT(YEAR($E$6),2)&amp;" vs "&amp;RIGHT(YEAR($F$6),2),RIGHT(YEAR($E$6),2)+1&amp;" vs "&amp;RIGHT(YEAR($F$6)+1,2))</f>
        <v>20 vs 21</v>
      </c>
      <c r="K8" s="41" t="str">
        <f>IF(ISBLANK('Total Scorecards'!K8),"-",'Total Scorecards'!K8)</f>
        <v>Actuarial: Milliman as of 3/31/19</v>
      </c>
      <c r="M8" s="13">
        <f>PY4_</f>
        <v>43101</v>
      </c>
      <c r="N8" s="57">
        <v>500000</v>
      </c>
      <c r="O8" s="57">
        <v>6444927</v>
      </c>
      <c r="P8" s="2">
        <v>155</v>
      </c>
      <c r="Q8" s="57">
        <v>10660000</v>
      </c>
    </row>
    <row r="9" spans="1:17" ht="15.75" customHeight="1" thickBot="1" x14ac:dyDescent="0.3">
      <c r="C9" s="20"/>
      <c r="D9" s="21"/>
      <c r="E9" s="21"/>
      <c r="F9" s="22"/>
      <c r="G9" s="23"/>
      <c r="H9" s="24"/>
      <c r="I9" s="25"/>
      <c r="K9" s="41" t="str">
        <f>IF(ISBLANK('Total Scorecards'!K9),"-",'Total Scorecards'!K9)</f>
        <v>PY 7/1/18 ultimates are prorated from actuarial report</v>
      </c>
      <c r="M9" s="13">
        <f>PY5_</f>
        <v>39083</v>
      </c>
      <c r="N9" s="57">
        <v>500000</v>
      </c>
      <c r="O9" s="57">
        <v>7260618</v>
      </c>
      <c r="P9" s="2">
        <v>154</v>
      </c>
      <c r="Q9" s="57">
        <v>10000000</v>
      </c>
    </row>
    <row r="10" spans="1:17" ht="15.75" customHeight="1" x14ac:dyDescent="0.25">
      <c r="C10" s="26" t="s">
        <v>80</v>
      </c>
      <c r="D10" s="80">
        <f t="array" ref="D10">IFERROR(VLOOKUP(PY3_,$M$4:$R$13,3,FALSE),"-")</f>
        <v>8192021</v>
      </c>
      <c r="E10" s="80">
        <f>IFERROR(VLOOKUP(PY2_,$M$4:$R$13,3,FALSE),"-")</f>
        <v>5378698</v>
      </c>
      <c r="F10" s="80">
        <f t="array" ref="F10">IFERROR(VLOOKUP(PY1_,$M$4:$R$13,3,FALSE),"-")</f>
        <v>7758404</v>
      </c>
      <c r="G10" s="82"/>
      <c r="H10" s="83">
        <f>IFERROR((F10-D10)/D10,"-")</f>
        <v>-5.2931627006327253E-2</v>
      </c>
      <c r="I10" s="84">
        <f>IFERROR((F10-E10)/E10,"-")</f>
        <v>0.44243160705434659</v>
      </c>
      <c r="K10" s="51"/>
      <c r="M10" s="13">
        <f>PY6_</f>
        <v>42370</v>
      </c>
      <c r="N10" s="57">
        <v>500000</v>
      </c>
      <c r="O10" s="57"/>
      <c r="Q10" s="57">
        <v>10000000</v>
      </c>
    </row>
    <row r="11" spans="1:17" ht="15.75" customHeight="1" x14ac:dyDescent="0.25">
      <c r="C11" s="26" t="s">
        <v>46</v>
      </c>
      <c r="D11" s="88">
        <f>IFERROR(VLOOKUP(PY3_,$M$4:$P$11,4,FALSE),"-")</f>
        <v>162</v>
      </c>
      <c r="E11" s="88">
        <f>IFERROR(VLOOKUP(PY2_,$M$4:$P$11,4,FALSE),"-")</f>
        <v>207</v>
      </c>
      <c r="F11" s="89">
        <f>IFERROR(VLOOKUP(PY1_,$M$4:$P$11,4,FALSE),"-")</f>
        <v>0</v>
      </c>
      <c r="G11" s="82"/>
      <c r="H11" s="87">
        <f>IFERROR((F11-D11)/D11,"-")</f>
        <v>-1</v>
      </c>
      <c r="I11" s="84">
        <f>IFERROR((F11-E11)/E11,"-")</f>
        <v>-1</v>
      </c>
      <c r="M11" s="13">
        <f>PY7_</f>
        <v>42005</v>
      </c>
      <c r="O11" s="57"/>
      <c r="Q11" s="57"/>
    </row>
    <row r="12" spans="1:17" ht="15.75" thickBot="1" x14ac:dyDescent="0.3">
      <c r="C12" s="20"/>
      <c r="D12" s="21"/>
      <c r="E12" s="21"/>
      <c r="F12" s="22"/>
      <c r="G12" s="23"/>
      <c r="H12" s="24"/>
      <c r="I12" s="25"/>
      <c r="L12" s="2"/>
      <c r="M12" s="13"/>
    </row>
    <row r="13" spans="1:17" x14ac:dyDescent="0.25">
      <c r="C13" s="26" t="s">
        <v>68</v>
      </c>
      <c r="D13" s="80">
        <f t="array" ref="D13">SUM((IncLim)*(Months=months1)*(PY=PY3_)*(Filter1=Source3))</f>
        <v>0</v>
      </c>
      <c r="E13" s="80">
        <f t="array" ref="E13">SUM((IncLim)*(Months=months1)*(PY=PY2_)*(Filter1=Source3))</f>
        <v>0</v>
      </c>
      <c r="F13" s="81">
        <f t="array" ref="F13">SUM((IncLim)*(Months=months1)*(PY=PY1_)*(Filter1=Source3)*(Filter1=Source3))</f>
        <v>0</v>
      </c>
      <c r="G13" s="82"/>
      <c r="H13" s="83" t="str">
        <f>IFERROR((F13-D13)/D13,"-")</f>
        <v>-</v>
      </c>
      <c r="I13" s="84" t="str">
        <f>IFERROR((F13-E13)/E13,"-")</f>
        <v>-</v>
      </c>
      <c r="L13" s="2"/>
    </row>
    <row r="14" spans="1:17" x14ac:dyDescent="0.25">
      <c r="B14" s="76"/>
      <c r="C14" s="26" t="s">
        <v>101</v>
      </c>
      <c r="D14" s="80">
        <f t="array" ref="D14">SUM((pdLim)*(Months=months1)*(PY=PY3_)*(Filter1=Source3))</f>
        <v>0</v>
      </c>
      <c r="E14" s="80">
        <f t="array" ref="E14">SUM((pdLim)*(Months=months1)*(PY=PY2_)*(Filter1=Source3))</f>
        <v>0</v>
      </c>
      <c r="F14" s="81">
        <f t="array" ref="F14">SUM((pdLim)*(Months=months1)*(PY=PY1_)*(Filter1=Source3))</f>
        <v>0</v>
      </c>
      <c r="G14" s="82"/>
      <c r="H14" s="87" t="str">
        <f>IFERROR((F14-D14)/D14,"-")</f>
        <v>-</v>
      </c>
      <c r="I14" s="84" t="str">
        <f>IFERROR((F14-E14)/E14,"-")</f>
        <v>-</v>
      </c>
      <c r="J14" s="6"/>
      <c r="L14" s="2"/>
      <c r="N14" s="2"/>
    </row>
    <row r="15" spans="1:17" x14ac:dyDescent="0.25">
      <c r="C15" s="26" t="s">
        <v>81</v>
      </c>
      <c r="D15" s="80">
        <f>D13-D14</f>
        <v>0</v>
      </c>
      <c r="E15" s="80">
        <f>E13-E14</f>
        <v>0</v>
      </c>
      <c r="F15" s="80">
        <f>F13-F14</f>
        <v>0</v>
      </c>
      <c r="G15" s="82"/>
      <c r="H15" s="87" t="str">
        <f>IFERROR((F15-D15)/D15,"-")</f>
        <v>-</v>
      </c>
      <c r="I15" s="84" t="str">
        <f>IFERROR((F15-E15)/E15,"-")</f>
        <v>-</v>
      </c>
      <c r="J15" s="6"/>
      <c r="L15" s="2"/>
    </row>
    <row r="16" spans="1:17" ht="15.75" thickBot="1" x14ac:dyDescent="0.3">
      <c r="C16" s="27"/>
      <c r="D16" s="28"/>
      <c r="E16" s="28"/>
      <c r="F16" s="29"/>
      <c r="G16" s="30"/>
      <c r="H16" s="31"/>
      <c r="I16" s="32"/>
      <c r="L16" s="2"/>
    </row>
    <row r="17" spans="2:14" x14ac:dyDescent="0.25">
      <c r="C17" s="26" t="s">
        <v>82</v>
      </c>
      <c r="D17" s="88">
        <f t="array" ref="D17">SUM((IncLim&gt;0)*(Months=months1)*(PY=PY3_)*(Filter1=Source3))</f>
        <v>0</v>
      </c>
      <c r="E17" s="88">
        <f t="array" ref="E17">SUM((IncLim&gt;0)*(Months=months1)*(PY=PY2_)*(Filter1=Source3))</f>
        <v>0</v>
      </c>
      <c r="F17" s="89">
        <f t="array" ref="F17">SUM((IncLim&gt;0)*(Months=months1)*(PY=PY1_)*(Filter1=Source3))</f>
        <v>0</v>
      </c>
      <c r="G17" s="82"/>
      <c r="H17" s="83" t="str">
        <f>IFERROR((F17-D17)/D17,"-")</f>
        <v>-</v>
      </c>
      <c r="I17" s="84" t="str">
        <f>IFERROR((F17-E17)/E17,"-")</f>
        <v>-</v>
      </c>
    </row>
    <row r="18" spans="2:14" x14ac:dyDescent="0.25">
      <c r="C18" s="26" t="s">
        <v>83</v>
      </c>
      <c r="D18" s="80" t="str">
        <f>IFERROR(D13/D17,"-")</f>
        <v>-</v>
      </c>
      <c r="E18" s="80" t="str">
        <f>IFERROR(E13/E17,"-")</f>
        <v>-</v>
      </c>
      <c r="F18" s="80" t="str">
        <f>IFERROR(F13/F17,"-")</f>
        <v>-</v>
      </c>
      <c r="G18" s="82"/>
      <c r="H18" s="90" t="str">
        <f>IFERROR((F18-D18)/D18,"-")</f>
        <v>-</v>
      </c>
      <c r="I18" s="84" t="str">
        <f>IFERROR((F18-E18)/E18,"-")</f>
        <v>-</v>
      </c>
    </row>
    <row r="19" spans="2:14" x14ac:dyDescent="0.25">
      <c r="C19" s="26" t="s">
        <v>84</v>
      </c>
      <c r="D19" s="80" t="str">
        <f t="array" ref="D19">IFERROR(MEDIAN(IF(IncLim&gt;0, IF(Months=months1,IF(PY=PY3_, IF(Filter1=Source3, IncLim))))),"-")</f>
        <v>-</v>
      </c>
      <c r="E19" s="80" t="str">
        <f t="array" ref="E19">IFERROR(MEDIAN(IF(IncLim&gt;0, IF(Months=months1,IF(PY=PY2_, IF(Filter1=Source3, IncLim))))),"-")</f>
        <v>-</v>
      </c>
      <c r="F19" s="80" t="str">
        <f t="array" ref="F19">IFERROR(MEDIAN(IF(IncLim&gt;0, IF(Months=months1,IF(PY=PY1_, IF(Filter1=Source3,IncLim))))),"-")</f>
        <v>-</v>
      </c>
      <c r="G19" s="82"/>
      <c r="H19" s="87" t="str">
        <f>IFERROR((F19-D19)/D19,"-")</f>
        <v>-</v>
      </c>
      <c r="I19" s="84" t="str">
        <f>IFERROR((F19-E19)/E19,"-")</f>
        <v>-</v>
      </c>
    </row>
    <row r="20" spans="2:14" x14ac:dyDescent="0.25">
      <c r="C20" s="27"/>
      <c r="D20" s="28"/>
      <c r="E20" s="28"/>
      <c r="F20" s="29"/>
      <c r="G20" s="30"/>
      <c r="H20" s="24"/>
      <c r="I20" s="25"/>
    </row>
    <row r="21" spans="2:14" x14ac:dyDescent="0.25">
      <c r="C21" s="26" t="s">
        <v>85</v>
      </c>
      <c r="D21" s="80">
        <f>IFERROR((VLOOKUP(PY3_,$M$4:$Q$10,5,FALSE)/100),"-")</f>
        <v>155000</v>
      </c>
      <c r="E21" s="80">
        <f>IFERROR((VLOOKUP(PY2_,$M$4:$Q$10,5,FALSE)/100),"-")</f>
        <v>104440</v>
      </c>
      <c r="F21" s="81">
        <f>IFERROR((VLOOKUP(PY1_,$M$4:$Q$10,5,FALSE)/100),"-")</f>
        <v>100001.11</v>
      </c>
      <c r="G21" s="82"/>
      <c r="H21" s="87">
        <f>IFERROR((F21-D21)/D21,"-")</f>
        <v>-0.3548315483870968</v>
      </c>
      <c r="I21" s="84">
        <f>IFERROR((F21-E21)/E21,"-")</f>
        <v>-4.2501819226350053E-2</v>
      </c>
      <c r="J21" s="2" t="s">
        <v>86</v>
      </c>
    </row>
    <row r="22" spans="2:14" ht="15.75" thickBot="1" x14ac:dyDescent="0.3">
      <c r="C22" s="33" t="s">
        <v>87</v>
      </c>
      <c r="D22" s="91">
        <f>IFERROR(D13/D21,"-")</f>
        <v>0</v>
      </c>
      <c r="E22" s="91">
        <f>IFERROR(E13/E21,"-")</f>
        <v>0</v>
      </c>
      <c r="F22" s="91">
        <f>IFERROR(F13/F21,"-")</f>
        <v>0</v>
      </c>
      <c r="G22" s="92"/>
      <c r="H22" s="93" t="str">
        <f>IFERROR((F22-D22)/D22,"-")</f>
        <v>-</v>
      </c>
      <c r="I22" s="94" t="str">
        <f>IFERROR((F22-E22)/E22,"-")</f>
        <v>-</v>
      </c>
    </row>
    <row r="23" spans="2:14" ht="15.75" thickBot="1" x14ac:dyDescent="0.3">
      <c r="C23" s="27"/>
      <c r="D23" s="28"/>
      <c r="E23" s="28"/>
      <c r="F23" s="29"/>
      <c r="G23" s="30"/>
      <c r="H23" s="31"/>
      <c r="I23" s="32"/>
    </row>
    <row r="24" spans="2:14" x14ac:dyDescent="0.25">
      <c r="C24" s="26" t="s">
        <v>88</v>
      </c>
      <c r="D24" s="86">
        <f t="array" ref="D24">SUM((IncLim&gt;0)*(indType&gt;0)*(Months=months1)*(PY=PY3_)*(Filter1=Source3))</f>
        <v>0</v>
      </c>
      <c r="E24" s="86">
        <f t="array" ref="E24">SUM((IncLim&gt;0)*(indType&gt;0)*(Months=months1)*(PY=PY2_)*(Filter1=Source3))</f>
        <v>0</v>
      </c>
      <c r="F24" s="95">
        <f t="array" ref="F24">SUM((IncLim&gt;0)*(indType&gt;0)*(Months=months1)*(PY=PY1_)*(Filter1=Source3))</f>
        <v>0</v>
      </c>
      <c r="G24" s="82"/>
      <c r="H24" s="83" t="str">
        <f>IFERROR((F24-D24)/D24,"-")</f>
        <v>-</v>
      </c>
      <c r="I24" s="84" t="str">
        <f>IFERROR((F24-E24)/E24,"-")</f>
        <v>-</v>
      </c>
    </row>
    <row r="25" spans="2:14" x14ac:dyDescent="0.25">
      <c r="B25" s="65"/>
      <c r="C25" s="26" t="s">
        <v>89</v>
      </c>
      <c r="D25" s="96" t="str">
        <f>IFERROR(D24/D17,"-")</f>
        <v>-</v>
      </c>
      <c r="E25" s="96" t="str">
        <f>IFERROR(E24/E17,"-")</f>
        <v>-</v>
      </c>
      <c r="F25" s="96" t="str">
        <f>IFERROR(F24/F17,"-")</f>
        <v>-</v>
      </c>
      <c r="G25" s="82"/>
      <c r="H25" s="97" t="str">
        <f>IFERROR(IF(((F25-D25)*100)&gt;0,"+"&amp;ROUND((F25-D25)*100,1),ROUND((F25-D25)*100,1)),"-")</f>
        <v>-</v>
      </c>
      <c r="I25" s="98" t="str">
        <f>IFERROR(IF(((F25-E25)*100)&gt;0,"+"&amp;ROUND((F25-E25)*100,1),ROUND((F25-E25)*100,1)),"-")</f>
        <v>-</v>
      </c>
    </row>
    <row r="26" spans="2:14" x14ac:dyDescent="0.25">
      <c r="B26" s="78"/>
      <c r="C26" s="26" t="s">
        <v>90</v>
      </c>
      <c r="D26" s="80">
        <f t="array" ref="D26">SUM((IncLim)*(indType&gt;0)*(Months=months1)*(PY=PY3_)*(Filter1=Source3))</f>
        <v>0</v>
      </c>
      <c r="E26" s="80">
        <f t="array" ref="E26">SUM((IncLim)*(indType&gt;0)*(Months=months1)*(PY=PY2_)*(Filter1=Source3))</f>
        <v>0</v>
      </c>
      <c r="F26" s="80">
        <f t="array" ref="F26">SUM((IncLim)*(indType&gt;0)*(Months=months1)*(PY=PY1_)*(Filter1=Source3))</f>
        <v>0</v>
      </c>
      <c r="G26" s="82"/>
      <c r="H26" s="87" t="str">
        <f t="shared" ref="H26:H27" si="0">IFERROR((F26-D26)/D26,"-")</f>
        <v>-</v>
      </c>
      <c r="I26" s="84" t="str">
        <f t="shared" ref="I26:I27" si="1">IFERROR((F26-E26)/E26,"-")</f>
        <v>-</v>
      </c>
      <c r="L26" s="2"/>
      <c r="N26" s="2"/>
    </row>
    <row r="27" spans="2:14" x14ac:dyDescent="0.25">
      <c r="B27" s="78"/>
      <c r="C27" s="26" t="s">
        <v>91</v>
      </c>
      <c r="D27" s="80" t="str">
        <f>IFERROR(D26/D24,"-")</f>
        <v>-</v>
      </c>
      <c r="E27" s="80" t="str">
        <f t="shared" ref="E27:F27" si="2">IFERROR(E26/E24,"-")</f>
        <v>-</v>
      </c>
      <c r="F27" s="80" t="str">
        <f t="shared" si="2"/>
        <v>-</v>
      </c>
      <c r="G27" s="82"/>
      <c r="H27" s="87" t="str">
        <f t="shared" si="0"/>
        <v>-</v>
      </c>
      <c r="I27" s="84" t="str">
        <f t="shared" si="1"/>
        <v>-</v>
      </c>
      <c r="L27" s="2"/>
      <c r="N27" s="2"/>
    </row>
    <row r="28" spans="2:14" x14ac:dyDescent="0.25">
      <c r="B28" s="65"/>
      <c r="C28" s="26" t="s">
        <v>92</v>
      </c>
      <c r="D28" s="96" t="str">
        <f>IFERROR(1-(D29/D24),"-")</f>
        <v>-</v>
      </c>
      <c r="E28" s="96" t="str">
        <f>IFERROR(1-(E29/E24),"-")</f>
        <v>-</v>
      </c>
      <c r="F28" s="96" t="str">
        <f>IFERROR(1-(F29/F24),"-")</f>
        <v>-</v>
      </c>
      <c r="G28" s="82"/>
      <c r="H28" s="99" t="str">
        <f>IFERROR(IF(((F28-D28)*100)&gt;0,"+"&amp;ROUND((F28-D28)*100,1),ROUND((F28-D28)*100,1)),"-")</f>
        <v>-</v>
      </c>
      <c r="I28" s="98" t="str">
        <f>IFERROR(IF(((F28-E28)*100)&gt;0,"+"&amp;ROUND((F28-E28)*100,1),ROUND((F28-E28)*100,1)),"-")</f>
        <v>-</v>
      </c>
    </row>
    <row r="29" spans="2:14" ht="15.75" thickBot="1" x14ac:dyDescent="0.3">
      <c r="B29" s="65"/>
      <c r="C29" s="33" t="s">
        <v>93</v>
      </c>
      <c r="D29" s="113">
        <f t="array" ref="D29">D24-SUM((IncLim&gt;0)*(indType&gt;0)*(Closed&gt;0)*(Months=months1)*(PY=PY3_)*(Filter1=Source3))</f>
        <v>0</v>
      </c>
      <c r="E29" s="113">
        <f t="array" ref="E29">E24-SUM((IncLim&gt;0)*(indType&gt;0)*(Closed&gt;0)*(Months=months1)*(PY=PY2_)*(Filter1=Source3))</f>
        <v>0</v>
      </c>
      <c r="F29" s="113">
        <f t="array" ref="F29">F24-SUM((IncLim&gt;0)*(indType&gt;0)*(Closed&gt;0)*(Months=months1)*(PY=PY1_)*(Filter1=Source3))</f>
        <v>0</v>
      </c>
      <c r="G29" s="92"/>
      <c r="H29" s="93" t="str">
        <f>IFERROR((F29-D29)/D29,"-")</f>
        <v>-</v>
      </c>
      <c r="I29" s="94" t="str">
        <f>IFERROR((F29-E29)/E29,"-")</f>
        <v>-</v>
      </c>
    </row>
    <row r="30" spans="2:14" x14ac:dyDescent="0.25">
      <c r="B30" s="65"/>
      <c r="C30" s="27"/>
      <c r="D30" s="34"/>
      <c r="E30" s="34"/>
      <c r="F30" s="35"/>
      <c r="G30" s="30"/>
      <c r="H30" s="31"/>
      <c r="I30" s="32"/>
    </row>
    <row r="31" spans="2:14" x14ac:dyDescent="0.25">
      <c r="C31" s="26" t="s">
        <v>102</v>
      </c>
      <c r="D31" s="86">
        <f t="array" ref="D31">SUM((IncLim&gt;0)*(Lit&gt;0)*(Months=months1)*(PY=PY3_)*(Filter1=Source3))</f>
        <v>0</v>
      </c>
      <c r="E31" s="86">
        <f t="array" ref="E31">SUM((IncLim&gt;0)*(Lit&gt;0)*(Months=months1)*(PY=PY2_)*(Filter1=Source3))</f>
        <v>0</v>
      </c>
      <c r="F31" s="95">
        <f t="array" ref="F31">SUM((IncLim&gt;0)*(Lit&gt;0)*(Months=months1)*(PY=PY1_)*(Filter1=Source3))</f>
        <v>0</v>
      </c>
      <c r="G31" s="82"/>
      <c r="H31" s="87" t="str">
        <f>IFERROR((F31-D31)/D31,"-")</f>
        <v>-</v>
      </c>
      <c r="I31" s="84" t="str">
        <f>IFERROR((F31-E31)/E31,"-")</f>
        <v>-</v>
      </c>
    </row>
    <row r="32" spans="2:14" x14ac:dyDescent="0.25">
      <c r="C32" s="26" t="s">
        <v>103</v>
      </c>
      <c r="D32" s="96" t="str">
        <f>IFERROR(D31/D24,"-")</f>
        <v>-</v>
      </c>
      <c r="E32" s="96" t="str">
        <f>IFERROR(E31/E24,"-")</f>
        <v>-</v>
      </c>
      <c r="F32" s="132" t="str">
        <f>IFERROR(F31/F24,"-")</f>
        <v>-</v>
      </c>
      <c r="G32" s="82"/>
      <c r="H32" s="99" t="str">
        <f>IFERROR(IF(((F32-D32)*100)&gt;0,"+"&amp;ROUND((F32-D32)*100,1),ROUND((F32-D32)*100,1)),"-")</f>
        <v>-</v>
      </c>
      <c r="I32" s="98" t="str">
        <f>IFERROR(IF(((F32-E32)*100)&gt;0,"+"&amp;ROUND((F32-E32)*100,1),ROUND((F32-E32)*100,1)),"-")</f>
        <v>-</v>
      </c>
    </row>
    <row r="33" spans="2:14" x14ac:dyDescent="0.25">
      <c r="B33" s="76"/>
      <c r="C33" s="26" t="s">
        <v>105</v>
      </c>
      <c r="D33" s="80">
        <f t="array" ref="D33">SUM((IncLim)*(Lit&gt;0)*(indType&gt;0)*(Months=months1)*(PY=PY3_)*(Filter1=Source3))</f>
        <v>0</v>
      </c>
      <c r="E33" s="80">
        <f t="array" ref="E33">SUM((IncLim)*(Lit&gt;0)*(indType&gt;0)*(Months=months1)*(PY=PY2_)*(Filter1=Source3))</f>
        <v>0</v>
      </c>
      <c r="F33" s="81">
        <f t="array" ref="F33">SUM((IncLim)*(Lit&gt;0)*(indType&gt;0)*(Months=months1)*(PY=PY1_)*(Filter1=Source3))</f>
        <v>0</v>
      </c>
      <c r="G33" s="82"/>
      <c r="H33" s="87" t="str">
        <f>IFERROR((F33-D33)/D33,"-")</f>
        <v>-</v>
      </c>
      <c r="I33" s="84" t="str">
        <f>IFERROR((F33-E33)/E33,"-")</f>
        <v>-</v>
      </c>
      <c r="L33" s="2"/>
      <c r="N33" s="2"/>
    </row>
    <row r="34" spans="2:14" x14ac:dyDescent="0.25">
      <c r="B34" s="76"/>
      <c r="C34" s="127" t="s">
        <v>137</v>
      </c>
      <c r="D34" s="129" t="str">
        <f>IFERROR(D33/D26,"-")</f>
        <v>-</v>
      </c>
      <c r="E34" s="129" t="str">
        <f>IFERROR(E33/E26,"-")</f>
        <v>-</v>
      </c>
      <c r="F34" s="129" t="str">
        <f>IFERROR(F33/F26,"-")</f>
        <v>-</v>
      </c>
      <c r="G34" s="128"/>
      <c r="H34" s="99" t="str">
        <f>IFERROR(IF(((F34-D34)*100)&gt;0,"+"&amp;ROUND((F34-D34)*100,1),ROUND((F34-D34)*100,1)),"-")</f>
        <v>-</v>
      </c>
      <c r="I34" s="98" t="str">
        <f>IFERROR(IF(((F34-E34)*100)&gt;0,"+"&amp;ROUND((F34-E34)*100,1),ROUND((F34-E34)*100,1)),"-")</f>
        <v>-</v>
      </c>
      <c r="L34" s="2"/>
      <c r="N34" s="2"/>
    </row>
    <row r="35" spans="2:14" x14ac:dyDescent="0.25">
      <c r="B35" s="76"/>
      <c r="C35" s="26" t="s">
        <v>124</v>
      </c>
      <c r="D35" s="86">
        <f t="array" ref="D35">SUM((IncLim&gt;0)*(Lit&gt;0)*(Months=months1)*(PY=PY3_)*(Filter1=Source3))</f>
        <v>0</v>
      </c>
      <c r="E35" s="86">
        <f t="array" ref="E35">SUM((IncLim&gt;0)*(Lit&gt;0)*(Months=months1)*(PY=PY2_)*(Filter1=Source3))</f>
        <v>0</v>
      </c>
      <c r="F35" s="95">
        <f t="array" ref="F35">SUM((IncLim&gt;0)*(Lit&gt;0)*(Months=months1)*(PY=PY1_)*(Filter1=Source3))</f>
        <v>0</v>
      </c>
      <c r="G35" s="82"/>
      <c r="H35" s="87" t="str">
        <f>IFERROR((F35-D35)/D35,"-")</f>
        <v>-</v>
      </c>
      <c r="I35" s="84" t="str">
        <f>IFERROR((F35-E35)/E35,"-")</f>
        <v>-</v>
      </c>
      <c r="L35" s="2"/>
      <c r="N35" s="2"/>
    </row>
    <row r="36" spans="2:14" x14ac:dyDescent="0.25">
      <c r="B36" s="76"/>
      <c r="C36" s="26" t="s">
        <v>104</v>
      </c>
      <c r="D36" s="80">
        <f t="array" ref="D36">SUM((IncLim)*(Lit&gt;0)*(Months=months1)*(PY=PY3_)*(Filter1=Source3))</f>
        <v>0</v>
      </c>
      <c r="E36" s="80">
        <f t="array" ref="E36">SUM((IncLim)*(Lit&gt;0)*(Months=months1)*(PY=PY2_)*(Filter1=Source3))</f>
        <v>0</v>
      </c>
      <c r="F36" s="81">
        <f t="array" ref="F36">SUM((IncLim)*(Lit&gt;0)*(Months=months1)*(PY=PY1_)*(Filter1=Source3))</f>
        <v>0</v>
      </c>
      <c r="G36" s="82"/>
      <c r="H36" s="87" t="str">
        <f>IFERROR((F36-D36)/D36,"-")</f>
        <v>-</v>
      </c>
      <c r="I36" s="84" t="str">
        <f>IFERROR((F36-E36)/E36,"-")</f>
        <v>-</v>
      </c>
      <c r="L36" s="2"/>
      <c r="N36" s="2"/>
    </row>
    <row r="37" spans="2:14" x14ac:dyDescent="0.25">
      <c r="B37" s="76"/>
      <c r="C37" s="26" t="s">
        <v>141</v>
      </c>
      <c r="D37" s="80"/>
      <c r="E37" s="80"/>
      <c r="F37" s="81"/>
      <c r="G37" s="82"/>
      <c r="H37" s="87" t="str">
        <f>IFERROR((F37-D37)/D37,"-")</f>
        <v>-</v>
      </c>
      <c r="I37" s="84" t="str">
        <f>IFERROR((F37-E37)/E37,"-")</f>
        <v>-</v>
      </c>
      <c r="L37" s="2"/>
      <c r="N37" s="2"/>
    </row>
    <row r="38" spans="2:14" x14ac:dyDescent="0.25">
      <c r="B38" s="65"/>
      <c r="C38" s="27"/>
      <c r="D38" s="34"/>
      <c r="E38" s="34"/>
      <c r="F38" s="35"/>
      <c r="G38" s="30"/>
      <c r="H38" s="31"/>
      <c r="I38" s="32"/>
    </row>
    <row r="39" spans="2:14" x14ac:dyDescent="0.25">
      <c r="C39" s="26" t="s">
        <v>94</v>
      </c>
      <c r="D39" s="100">
        <f>SUMPRODUCT(LARGE((Months=months1)*(PY=PY3_)*(IncLim)*(Filter1=Source3),{1,2,3,4,5}))</f>
        <v>0</v>
      </c>
      <c r="E39" s="100">
        <f>SUMPRODUCT(LARGE((Months=months1)*(PY=PY2_)*(IncLim)*(Filter1=Source3),{1,2,3,4,5}))</f>
        <v>0</v>
      </c>
      <c r="F39" s="101">
        <f>SUMPRODUCT(LARGE((Months=months1)*(PY=PY1_)*(IncLim)*(Filter1=Source3),{1,2,3,4,5}))</f>
        <v>0</v>
      </c>
      <c r="G39" s="82"/>
      <c r="H39" s="87" t="str">
        <f>IFERROR((F39-D39)/D39,"-")</f>
        <v>-</v>
      </c>
      <c r="I39" s="84" t="str">
        <f>IFERROR((F39-E39)/E39,"-")</f>
        <v>-</v>
      </c>
    </row>
    <row r="40" spans="2:14" ht="15.75" thickBot="1" x14ac:dyDescent="0.3">
      <c r="C40" s="36" t="s">
        <v>95</v>
      </c>
      <c r="D40" s="133" t="str">
        <f>IFERROR(D39/D13,"-")</f>
        <v>-</v>
      </c>
      <c r="E40" s="133" t="str">
        <f>IFERROR(E39/E13,"-")</f>
        <v>-</v>
      </c>
      <c r="F40" s="133" t="str">
        <f>IFERROR(F39/F13,"-")</f>
        <v>-</v>
      </c>
      <c r="G40" s="102"/>
      <c r="H40" s="103" t="str">
        <f>IFERROR(IF(((F40-D40)*100)&gt;0,"+"&amp;ROUND((F40-D40)*100,1),ROUND((F40-D40)*100,1)),"-")</f>
        <v>-</v>
      </c>
      <c r="I40" s="104" t="str">
        <f>IFERROR(IF(((F40-E40)*100)&gt;0,"+"&amp;ROUND((F40-E40)*100,1),ROUND((F40-E40)*100,1)),"-")</f>
        <v>-</v>
      </c>
    </row>
    <row r="41" spans="2:14" x14ac:dyDescent="0.25">
      <c r="C41" s="41"/>
      <c r="D41" s="41"/>
      <c r="E41" s="41"/>
      <c r="F41" s="41"/>
      <c r="G41" s="41"/>
      <c r="H41" s="37"/>
      <c r="I41" s="37"/>
    </row>
    <row r="43" spans="2:14" ht="15.75" thickBot="1" x14ac:dyDescent="0.3"/>
    <row r="44" spans="2:14" x14ac:dyDescent="0.25">
      <c r="B44" s="63" t="s">
        <v>96</v>
      </c>
      <c r="C44" s="15">
        <f>Source3</f>
        <v>0</v>
      </c>
      <c r="D44" s="161"/>
      <c r="E44" s="162"/>
      <c r="F44" s="162"/>
      <c r="G44" s="15"/>
      <c r="H44" s="16"/>
      <c r="I44" s="17"/>
    </row>
    <row r="45" spans="2:14" x14ac:dyDescent="0.25">
      <c r="C45" s="163" t="str">
        <f>"PY"&amp;RIGHT(YEAR($F$46),2)&amp;" at "&amp;execute!D33&amp;" Months"</f>
        <v>PY20 at 14 Months</v>
      </c>
      <c r="D45" s="164" t="s">
        <v>73</v>
      </c>
      <c r="E45" s="165"/>
      <c r="F45" s="165"/>
      <c r="G45" s="163"/>
      <c r="H45" s="166"/>
      <c r="I45" s="167"/>
    </row>
    <row r="46" spans="2:14" x14ac:dyDescent="0.25">
      <c r="C46" s="163"/>
      <c r="D46" s="45">
        <f t="array" ref="D46">PY4_</f>
        <v>43101</v>
      </c>
      <c r="E46" s="46">
        <f t="array" ref="E46">PY3_</f>
        <v>43466</v>
      </c>
      <c r="F46" s="46">
        <f t="array" ref="F46">PY2_</f>
        <v>43831</v>
      </c>
      <c r="G46" s="163"/>
      <c r="H46" s="166"/>
      <c r="I46" s="167"/>
    </row>
    <row r="47" spans="2:14" x14ac:dyDescent="0.25">
      <c r="C47" s="163"/>
      <c r="D47" s="18" t="s">
        <v>76</v>
      </c>
      <c r="E47" s="19" t="s">
        <v>76</v>
      </c>
      <c r="F47" s="19" t="s">
        <v>76</v>
      </c>
      <c r="G47" s="163"/>
      <c r="H47" s="166"/>
      <c r="I47" s="167"/>
    </row>
    <row r="48" spans="2:14" x14ac:dyDescent="0.25">
      <c r="C48" s="163"/>
      <c r="D48" s="43" t="str">
        <f t="array" ref="D48">MONTH(Val_current)&amp;"/"&amp;DAY(Val_current)&amp;"/"&amp;YEAR(Val_current)-2</f>
        <v>2/28/2019</v>
      </c>
      <c r="E48" s="42" t="str">
        <f t="array" ref="E48">MONTH(Val_current)&amp;"/"&amp;DAY(Val_current)&amp;"/"&amp;YEAR(Val_current)-1</f>
        <v>2/28/2020</v>
      </c>
      <c r="F48" s="44" t="str">
        <f t="array" ref="F48">MONTH(Val_current)&amp;"/"&amp;DAY(Val_current)&amp;"/"&amp;YEAR(Val_current)</f>
        <v>2/28/2021</v>
      </c>
      <c r="G48" s="47" t="s">
        <v>77</v>
      </c>
      <c r="H48" s="48" t="str">
        <f t="array" ref="H48">(IF(IncYr_yn="Y",RIGHT(YEAR($D$46),2)&amp;" vs "&amp;RIGHT(YEAR($F$46),2),RIGHT(YEAR($D$46),2)+1&amp;" vs "&amp;RIGHT(YEAR($F$46),2)+1))</f>
        <v>18 vs 20</v>
      </c>
      <c r="I48" s="49" t="str">
        <f t="array" ref="I48">(IF(IncYr_yn="Y",RIGHT(YEAR($E$46),2)&amp;" vs "&amp;RIGHT(YEAR($F$46),2),RIGHT(YEAR($E$46),2)+1&amp;" vs "&amp;RIGHT(YEAR($F$46)+1,2)))</f>
        <v>19 vs 20</v>
      </c>
    </row>
    <row r="49" spans="3:12" ht="15.75" thickBot="1" x14ac:dyDescent="0.3">
      <c r="C49" s="20"/>
      <c r="D49" s="21"/>
      <c r="E49" s="21"/>
      <c r="F49" s="22"/>
      <c r="G49" s="23"/>
      <c r="H49" s="24"/>
      <c r="I49" s="25"/>
    </row>
    <row r="50" spans="3:12" x14ac:dyDescent="0.25">
      <c r="C50" s="26" t="s">
        <v>80</v>
      </c>
      <c r="D50" s="80">
        <f t="array" ref="D50">IFERROR(VLOOKUP(PY4_,$M$4:$R$13,3,FALSE),"-")</f>
        <v>6444927</v>
      </c>
      <c r="E50" s="80">
        <f t="array" ref="E50">IFERROR(VLOOKUP(PY3_,$M$4:$R$13,3,FALSE),"-")</f>
        <v>8192021</v>
      </c>
      <c r="F50" s="80">
        <f t="array" ref="F50">IFERROR(VLOOKUP(PY2_,$M$4:$R$13,3,FALSE),"-")</f>
        <v>5378698</v>
      </c>
      <c r="G50" s="82"/>
      <c r="H50" s="83">
        <f>IFERROR((F50-D50)/D50,"-")</f>
        <v>-0.16543693978225044</v>
      </c>
      <c r="I50" s="84">
        <f>IFERROR((F50-E50)/E50,"-")</f>
        <v>-0.34342233741832451</v>
      </c>
    </row>
    <row r="51" spans="3:12" x14ac:dyDescent="0.25">
      <c r="C51" s="26" t="s">
        <v>46</v>
      </c>
      <c r="D51" s="86">
        <f t="array" ref="D51">IFERROR(VLOOKUP(PY4_,$M$4:$R$13,4,FALSE),"-")</f>
        <v>155</v>
      </c>
      <c r="E51" s="86">
        <f t="array" ref="E51">IFERROR(VLOOKUP(PY3_,$M$4:$R$13,4,FALSE),"-")</f>
        <v>162</v>
      </c>
      <c r="F51" s="86">
        <f t="array" ref="F51">IFERROR(VLOOKUP(PY2_,$M$4:$R$13,4,FALSE),"-")</f>
        <v>207</v>
      </c>
      <c r="G51" s="82"/>
      <c r="H51" s="87">
        <f>IFERROR((F51-D51)/D51,"-")</f>
        <v>0.33548387096774196</v>
      </c>
      <c r="I51" s="84">
        <f>IFERROR((F51-E51)/E51,"-")</f>
        <v>0.27777777777777779</v>
      </c>
    </row>
    <row r="52" spans="3:12" ht="15.75" thickBot="1" x14ac:dyDescent="0.3">
      <c r="C52" s="20"/>
      <c r="D52" s="21"/>
      <c r="E52" s="21"/>
      <c r="F52" s="22"/>
      <c r="G52" s="23"/>
      <c r="H52" s="24"/>
      <c r="I52" s="25"/>
    </row>
    <row r="53" spans="3:12" x14ac:dyDescent="0.25">
      <c r="C53" s="26" t="s">
        <v>68</v>
      </c>
      <c r="D53" s="80">
        <f t="array" ref="D53">SUM((IncLim)*(Months=months2)*(PY=PY4_)*(Filter1=Source3))</f>
        <v>0</v>
      </c>
      <c r="E53" s="80">
        <f t="array" ref="E53">SUM((IncLim)*(Months=months2)*(PY=PY3_)*(Filter1=Source3))</f>
        <v>0</v>
      </c>
      <c r="F53" s="81">
        <f t="array" ref="F53">SUM((IncLim)*(Months=months2)*(PY=PY2_)*(Filter1=Source3))</f>
        <v>0</v>
      </c>
      <c r="G53" s="82"/>
      <c r="H53" s="83" t="str">
        <f>IFERROR((F53-D53)/D53,"-")</f>
        <v>-</v>
      </c>
      <c r="I53" s="84" t="str">
        <f>IFERROR((F53-E53)/E53,"-")</f>
        <v>-</v>
      </c>
    </row>
    <row r="54" spans="3:12" x14ac:dyDescent="0.25">
      <c r="C54" s="26" t="s">
        <v>101</v>
      </c>
      <c r="D54" s="80">
        <f t="array" ref="D54">SUM((pdLim)*(Months=months2)*(PY=PY4_)*(Filter1=Source3))</f>
        <v>0</v>
      </c>
      <c r="E54" s="80">
        <f t="array" ref="E54">SUM((pdLim)*(Months=months2)*(PY=PY3_)*(Filter1=Source3))</f>
        <v>0</v>
      </c>
      <c r="F54" s="81">
        <f t="array" ref="F54">SUM((pdLim)*(Months=months2)*(PY=PY2_)*(Filter1=Source3))</f>
        <v>0</v>
      </c>
      <c r="G54" s="82"/>
      <c r="H54" s="87" t="str">
        <f>IFERROR((F54-D54)/D54,"-")</f>
        <v>-</v>
      </c>
      <c r="I54" s="84" t="str">
        <f>IFERROR((F54-E54)/E54,"-")</f>
        <v>-</v>
      </c>
      <c r="J54" s="6"/>
      <c r="L54" s="2"/>
    </row>
    <row r="55" spans="3:12" x14ac:dyDescent="0.25">
      <c r="C55" s="26" t="s">
        <v>81</v>
      </c>
      <c r="D55" s="80">
        <f>D53-D54</f>
        <v>0</v>
      </c>
      <c r="E55" s="80">
        <f>E53-E54</f>
        <v>0</v>
      </c>
      <c r="F55" s="80">
        <f>F53-F54</f>
        <v>0</v>
      </c>
      <c r="G55" s="82"/>
      <c r="H55" s="87" t="str">
        <f>IFERROR((F55-D55)/D55,"-")</f>
        <v>-</v>
      </c>
      <c r="I55" s="84" t="str">
        <f>IFERROR((F55-E55)/E55,"-")</f>
        <v>-</v>
      </c>
    </row>
    <row r="56" spans="3:12" ht="15.75" thickBot="1" x14ac:dyDescent="0.3">
      <c r="C56" s="27"/>
      <c r="D56" s="28"/>
      <c r="E56" s="28"/>
      <c r="F56" s="29"/>
      <c r="G56" s="30"/>
      <c r="H56" s="31"/>
      <c r="I56" s="32"/>
    </row>
    <row r="57" spans="3:12" x14ac:dyDescent="0.25">
      <c r="C57" s="26" t="s">
        <v>82</v>
      </c>
      <c r="D57" s="88">
        <f t="array" ref="D57">SUM((IncLim&gt;0)*(Months=months2)*(PY=PY4_)*(Filter1=Source3))</f>
        <v>0</v>
      </c>
      <c r="E57" s="88">
        <f t="array" ref="E57">SUM((IncLim&gt;0)*(Months=months2)*(PY=PY3_)*(Filter1=Source3))</f>
        <v>0</v>
      </c>
      <c r="F57" s="89">
        <f t="array" ref="F57">SUM((IncLim&gt;0)*(Months=months2)*(PY=PY2_)*(Filter1=Source3))</f>
        <v>0</v>
      </c>
      <c r="G57" s="82"/>
      <c r="H57" s="83" t="str">
        <f>IFERROR((F57-D57)/D57,"-")</f>
        <v>-</v>
      </c>
      <c r="I57" s="84" t="str">
        <f>IFERROR((F57-E57)/E57,"-")</f>
        <v>-</v>
      </c>
    </row>
    <row r="58" spans="3:12" x14ac:dyDescent="0.25">
      <c r="C58" s="26" t="s">
        <v>83</v>
      </c>
      <c r="D58" s="80" t="str">
        <f>IFERROR(D53/D57,"-")</f>
        <v>-</v>
      </c>
      <c r="E58" s="80" t="str">
        <f>IFERROR(E53/E57,"-")</f>
        <v>-</v>
      </c>
      <c r="F58" s="80" t="str">
        <f>IFERROR(F53/F57,"-")</f>
        <v>-</v>
      </c>
      <c r="G58" s="82"/>
      <c r="H58" s="90" t="str">
        <f>IFERROR((F58-D58)/D58,"-")</f>
        <v>-</v>
      </c>
      <c r="I58" s="84" t="str">
        <f>IFERROR((F58-E58)/E58,"-")</f>
        <v>-</v>
      </c>
    </row>
    <row r="59" spans="3:12" x14ac:dyDescent="0.25">
      <c r="C59" s="26" t="s">
        <v>84</v>
      </c>
      <c r="D59" s="80" t="str">
        <f t="array" ref="D59">IFERROR(MEDIAN(IF(IncLim&gt;0, IF(Months=months2,IF(PY=PY4_,IF(Filter1=Source3,IncLim))))),"-")</f>
        <v>-</v>
      </c>
      <c r="E59" s="80" t="str">
        <f t="array" ref="E59">IFERROR(MEDIAN(IF(IncLim&gt;0, IF(Months=months2,IF(PY=PY3_, IF(Filter1=Source3, IncLim))))),"-")</f>
        <v>-</v>
      </c>
      <c r="F59" s="80" t="str">
        <f t="array" ref="F59">IFERROR(MEDIAN(IF(IncLim&gt;0, IF(Months=months2,IF(PY=PY2_, IF(Filter1=Source3, IncLim))))),"-")</f>
        <v>-</v>
      </c>
      <c r="G59" s="82"/>
      <c r="H59" s="87" t="str">
        <f>IFERROR((F59-D59)/D59,"-")</f>
        <v>-</v>
      </c>
      <c r="I59" s="84" t="str">
        <f>IFERROR((F59-E59)/E59,"-")</f>
        <v>-</v>
      </c>
    </row>
    <row r="60" spans="3:12" x14ac:dyDescent="0.25">
      <c r="C60" s="27"/>
      <c r="D60" s="28"/>
      <c r="E60" s="28"/>
      <c r="F60" s="29"/>
      <c r="G60" s="30"/>
      <c r="H60" s="24"/>
      <c r="I60" s="25"/>
    </row>
    <row r="61" spans="3:12" x14ac:dyDescent="0.25">
      <c r="C61" s="26" t="s">
        <v>85</v>
      </c>
      <c r="D61" s="80">
        <f>IFERROR((VLOOKUP(PY4_,$M$4:$Q$10,5,FALSE)/100),"-")</f>
        <v>106600</v>
      </c>
      <c r="E61" s="80">
        <f>IFERROR((VLOOKUP(PY3_,$M$4:$Q$10,5,FALSE)/100),"-")</f>
        <v>155000</v>
      </c>
      <c r="F61" s="81">
        <f>IFERROR((VLOOKUP(PY2_,$M$4:$Q$10,5,FALSE)/100),"-")</f>
        <v>104440</v>
      </c>
      <c r="G61" s="82"/>
      <c r="H61" s="87">
        <f>IFERROR((F61-D61)/D61,"-")</f>
        <v>-2.0262664165103191E-2</v>
      </c>
      <c r="I61" s="84">
        <f>IFERROR((F61-E61)/E61,"-")</f>
        <v>-0.3261935483870968</v>
      </c>
    </row>
    <row r="62" spans="3:12" ht="15.75" thickBot="1" x14ac:dyDescent="0.3">
      <c r="C62" s="33" t="s">
        <v>87</v>
      </c>
      <c r="D62" s="91">
        <f>IFERROR(D53/D61,"-")</f>
        <v>0</v>
      </c>
      <c r="E62" s="91">
        <f>IFERROR(E53/E61,"-")</f>
        <v>0</v>
      </c>
      <c r="F62" s="91">
        <f>IFERROR(F53/F61,"-")</f>
        <v>0</v>
      </c>
      <c r="G62" s="92"/>
      <c r="H62" s="93" t="str">
        <f>IFERROR((F62-D62)/D62,"-")</f>
        <v>-</v>
      </c>
      <c r="I62" s="94" t="str">
        <f>IFERROR((F62-E62)/E62,"-")</f>
        <v>-</v>
      </c>
    </row>
    <row r="63" spans="3:12" ht="15.75" thickBot="1" x14ac:dyDescent="0.3">
      <c r="C63" s="27"/>
      <c r="D63" s="28"/>
      <c r="E63" s="28"/>
      <c r="F63" s="29"/>
      <c r="G63" s="30"/>
      <c r="H63" s="31"/>
      <c r="I63" s="32"/>
    </row>
    <row r="64" spans="3:12" x14ac:dyDescent="0.25">
      <c r="C64" s="26" t="s">
        <v>88</v>
      </c>
      <c r="D64" s="86">
        <f t="array" ref="D64">SUM((IncLim&gt;0)*(indType&gt;0)*(Months=months2)*(PY=PY4_)*(Filter1=Source3))</f>
        <v>0</v>
      </c>
      <c r="E64" s="86">
        <f t="array" ref="E64">SUM((IncLim&gt;0)*(indType&gt;0)*(Months=months2)*(PY=PY3_)*(Filter1=Source3))</f>
        <v>0</v>
      </c>
      <c r="F64" s="95">
        <f t="array" ref="F64">SUM((IncLim&gt;0)*(indType&gt;0)*(Months=months2)*(PY=PY2_)*(Filter1=Source3))</f>
        <v>0</v>
      </c>
      <c r="G64" s="82"/>
      <c r="H64" s="83" t="str">
        <f>IFERROR((F64-D64)/D64,"-")</f>
        <v>-</v>
      </c>
      <c r="I64" s="84" t="str">
        <f>IFERROR((F64-E64)/E64,"-")</f>
        <v>-</v>
      </c>
    </row>
    <row r="65" spans="2:14" x14ac:dyDescent="0.25">
      <c r="C65" s="26" t="s">
        <v>89</v>
      </c>
      <c r="D65" s="96" t="str">
        <f>IFERROR(D64/D57,"-")</f>
        <v>-</v>
      </c>
      <c r="E65" s="96" t="str">
        <f t="shared" ref="E65:F65" si="3">IFERROR(E64/E57,"-")</f>
        <v>-</v>
      </c>
      <c r="F65" s="96" t="str">
        <f t="shared" si="3"/>
        <v>-</v>
      </c>
      <c r="G65" s="82"/>
      <c r="H65" s="99" t="str">
        <f>IFERROR(IF(((F65-D65)*100)&gt;0,"+"&amp;ROUND((F65-D65)*100,1),ROUND((F65-D65)*100,1)),"-")</f>
        <v>-</v>
      </c>
      <c r="I65" s="98" t="str">
        <f>IFERROR(IF(((F65-E65)*100)&gt;0,"+"&amp;ROUND((F65-E65)*100,1),ROUND((F65-E65)*100,1)),"-")</f>
        <v>-</v>
      </c>
    </row>
    <row r="66" spans="2:14" x14ac:dyDescent="0.25">
      <c r="B66" s="78"/>
      <c r="C66" s="26" t="s">
        <v>90</v>
      </c>
      <c r="D66" s="80">
        <f t="array" ref="D66">SUM((IncLim)*(indType&gt;0)*(Months=months2)*(PY=PY4_)*(Filter1=Source3))</f>
        <v>0</v>
      </c>
      <c r="E66" s="80">
        <f t="array" ref="E66">SUM((IncLim)*(indType&gt;0)*(Months=months2)*(PY=PY3_)*(Filter1=Source3))</f>
        <v>0</v>
      </c>
      <c r="F66" s="80">
        <f t="array" ref="F66">SUM((IncLim)*(indType&gt;0)*(Months=months2)*(PY=PY2_)*(Filter1=Source3))</f>
        <v>0</v>
      </c>
      <c r="G66" s="82"/>
      <c r="H66" s="87" t="str">
        <f t="shared" ref="H66:H67" si="4">IFERROR((F66-D66)/D66,"-")</f>
        <v>-</v>
      </c>
      <c r="I66" s="84" t="str">
        <f t="shared" ref="I66:I67" si="5">IFERROR((F66-E66)/E66,"-")</f>
        <v>-</v>
      </c>
      <c r="L66" s="2"/>
      <c r="N66" s="2"/>
    </row>
    <row r="67" spans="2:14" x14ac:dyDescent="0.25">
      <c r="B67" s="78"/>
      <c r="C67" s="26" t="s">
        <v>91</v>
      </c>
      <c r="D67" s="80" t="str">
        <f>IFERROR(D66/D64,"-")</f>
        <v>-</v>
      </c>
      <c r="E67" s="80" t="str">
        <f t="shared" ref="E67" si="6">IFERROR(E66/E64,"-")</f>
        <v>-</v>
      </c>
      <c r="F67" s="80" t="str">
        <f t="shared" ref="F67" si="7">IFERROR(F66/F64,"-")</f>
        <v>-</v>
      </c>
      <c r="G67" s="82"/>
      <c r="H67" s="87" t="str">
        <f t="shared" si="4"/>
        <v>-</v>
      </c>
      <c r="I67" s="84" t="str">
        <f t="shared" si="5"/>
        <v>-</v>
      </c>
      <c r="L67" s="2"/>
      <c r="N67" s="2"/>
    </row>
    <row r="68" spans="2:14" x14ac:dyDescent="0.25">
      <c r="C68" s="26" t="s">
        <v>92</v>
      </c>
      <c r="D68" s="96" t="str">
        <f>IFERROR(1-(D69/D64),"-")</f>
        <v>-</v>
      </c>
      <c r="E68" s="96" t="str">
        <f>IFERROR(1-(E69/E64),"-")</f>
        <v>-</v>
      </c>
      <c r="F68" s="96" t="str">
        <f>IFERROR(1-(F69/F64),"-")</f>
        <v>-</v>
      </c>
      <c r="G68" s="82"/>
      <c r="H68" s="131" t="str">
        <f>IFERROR(IF(((F68-D68)*100)&gt;0,"+"&amp;ROUND((F68-D68)*100,1),ROUND((F68-D68)*100,1)),"-")</f>
        <v>-</v>
      </c>
      <c r="I68" s="98" t="str">
        <f>IFERROR(IF(((F68-E68)*100)&gt;0,"+"&amp;ROUND((F68-E68)*100,1),ROUND((F68-E68)*100,1)),"-")</f>
        <v>-</v>
      </c>
    </row>
    <row r="69" spans="2:14" ht="15.75" thickBot="1" x14ac:dyDescent="0.3">
      <c r="C69" s="33" t="s">
        <v>93</v>
      </c>
      <c r="D69" s="113">
        <f t="array" ref="D69">D64-SUM((IncLim&gt;0)*(indType&gt;0)*(Closed&gt;0)*(Months=months2)*(PY=PY4_)*(Filter1=Source3))</f>
        <v>0</v>
      </c>
      <c r="E69" s="113">
        <f t="array" ref="E69">E64-SUM((IncLim&gt;0)*(indType&gt;0)*(Closed&gt;0)*(Months=months2)*(PY=PY3_)*(Filter1=Source3))</f>
        <v>0</v>
      </c>
      <c r="F69" s="113">
        <f t="array" ref="F69">F64-SUM((IncLim&gt;0)*(indType&gt;0)*(Closed&gt;0)*(Months=months2)*(PY=PY2_)*(Filter1=Source3))</f>
        <v>0</v>
      </c>
      <c r="G69" s="92"/>
      <c r="H69" s="93" t="str">
        <f>IFERROR((F69-D69)/D69,"-")</f>
        <v>-</v>
      </c>
      <c r="I69" s="94" t="str">
        <f>IFERROR((F69-E69)/E69,"-")</f>
        <v>-</v>
      </c>
    </row>
    <row r="70" spans="2:14" x14ac:dyDescent="0.25">
      <c r="C70" s="27"/>
      <c r="D70" s="34"/>
      <c r="E70" s="34"/>
      <c r="F70" s="35"/>
      <c r="G70" s="30"/>
      <c r="H70" s="31"/>
      <c r="I70" s="32"/>
    </row>
    <row r="71" spans="2:14" x14ac:dyDescent="0.25">
      <c r="C71" s="26" t="s">
        <v>102</v>
      </c>
      <c r="D71" s="86">
        <f t="array" ref="D71">SUM((IncLim&gt;0)*(Lit&gt;0)*(Months=months2)*(PY=PY4_)*(Filter1=Source3))</f>
        <v>0</v>
      </c>
      <c r="E71" s="86">
        <f t="array" ref="E71">SUM((IncLim&gt;0)*(Lit&gt;0)*(Months=months2)*(PY=PY3_)*(Filter1=Source3))</f>
        <v>0</v>
      </c>
      <c r="F71" s="95">
        <f t="array" ref="F71">SUM((IncLim&gt;0)*(Lit&gt;0)*(Months=months2)*(PY=PY2_)*(Filter1=Source3))</f>
        <v>0</v>
      </c>
      <c r="G71" s="82"/>
      <c r="H71" s="87" t="str">
        <f>IFERROR((F71-D71)/D71,"-")</f>
        <v>-</v>
      </c>
      <c r="I71" s="84" t="str">
        <f>IFERROR((F71-E71)/E71,"-")</f>
        <v>-</v>
      </c>
    </row>
    <row r="72" spans="2:14" x14ac:dyDescent="0.25">
      <c r="C72" s="26" t="s">
        <v>103</v>
      </c>
      <c r="D72" s="96" t="str">
        <f>IFERROR(D71/D64,"-")</f>
        <v>-</v>
      </c>
      <c r="E72" s="96" t="str">
        <f>IFERROR(E71/E64,"-")</f>
        <v>-</v>
      </c>
      <c r="F72" s="132" t="str">
        <f>IFERROR(F71/F64,"-")</f>
        <v>-</v>
      </c>
      <c r="G72" s="82"/>
      <c r="H72" s="99" t="str">
        <f>IFERROR(IF(((F72-D72)*100)&gt;0,"+"&amp;ROUND((F72-D72)*100,1),ROUND((F72-D72)*100,1)),"-")</f>
        <v>-</v>
      </c>
      <c r="I72" s="98" t="str">
        <f>IFERROR(IF(((F72-E72)*100)&gt;0,"+"&amp;ROUND((F72-E72)*100,1),ROUND((F72-E72)*100,1)),"-")</f>
        <v>-</v>
      </c>
    </row>
    <row r="73" spans="2:14" x14ac:dyDescent="0.25">
      <c r="B73" s="76"/>
      <c r="C73" s="26" t="s">
        <v>105</v>
      </c>
      <c r="D73" s="80">
        <f t="array" ref="D73">SUM((IncLim)*(Lit&gt;0)*(indType&gt;0)*(Months=months2)*(PY=PY4_)*(Filter1=Source3))</f>
        <v>0</v>
      </c>
      <c r="E73" s="80">
        <f t="array" ref="E73">SUM((IncLim)*(Lit&gt;0)*(indType&gt;0)*(Months=months2)*(PY=PY3_)*(Filter1=Source3))</f>
        <v>0</v>
      </c>
      <c r="F73" s="81">
        <f t="array" ref="F73">SUM((IncLim)*(Lit&gt;0)*(indType&gt;0)*(Months=months2)*(PY=PY2_)*(Filter1=Source3))</f>
        <v>0</v>
      </c>
      <c r="G73" s="82"/>
      <c r="H73" s="87" t="str">
        <f>IFERROR((F73-D73)/D73,"-")</f>
        <v>-</v>
      </c>
      <c r="I73" s="84" t="str">
        <f>IFERROR((F73-E73)/E73,"-")</f>
        <v>-</v>
      </c>
      <c r="L73" s="2"/>
      <c r="N73" s="2"/>
    </row>
    <row r="74" spans="2:14" x14ac:dyDescent="0.25">
      <c r="B74" s="76"/>
      <c r="C74" s="127" t="s">
        <v>137</v>
      </c>
      <c r="D74" s="129" t="str">
        <f>IFERROR(D73/D66,"-")</f>
        <v>-</v>
      </c>
      <c r="E74" s="129" t="str">
        <f>IFERROR(E73/E66,"-")</f>
        <v>-</v>
      </c>
      <c r="F74" s="129" t="str">
        <f>IFERROR(F73/F66,"-")</f>
        <v>-</v>
      </c>
      <c r="G74" s="128"/>
      <c r="H74" s="99" t="str">
        <f>IFERROR(IF(((F74-D74)*100)&gt;0,"+"&amp;ROUND((F74-D74)*100,1),ROUND((F74-D74)*100,1)),"-")</f>
        <v>-</v>
      </c>
      <c r="I74" s="98" t="str">
        <f>IFERROR(IF(((F74-E74)*100)&gt;0,"+"&amp;ROUND((F74-E74)*100,1),ROUND((F74-E74)*100,1)),"-")</f>
        <v>-</v>
      </c>
      <c r="L74" s="2"/>
      <c r="N74" s="2"/>
    </row>
    <row r="75" spans="2:14" x14ac:dyDescent="0.25">
      <c r="B75" s="76"/>
      <c r="C75" s="26" t="s">
        <v>124</v>
      </c>
      <c r="D75" s="86">
        <f t="array" ref="D75">SUM((IncLim&gt;0)*(Lit&gt;0)*(Months=months2)*(PY=PY4_)*(Filter1=Source3))</f>
        <v>0</v>
      </c>
      <c r="E75" s="86">
        <f t="array" ref="E75">SUM((IncLim&gt;0)*(Lit&gt;0)*(Months=months2)*(PY=PY3_)*(Filter1=Source3))</f>
        <v>0</v>
      </c>
      <c r="F75" s="95">
        <f t="array" ref="F75">SUM((IncLim&gt;0)*(Lit&gt;0)*(Months=months2)*(PY=PY2_)*(Filter1=Source3))</f>
        <v>0</v>
      </c>
      <c r="G75" s="82"/>
      <c r="H75" s="87" t="str">
        <f>IFERROR((F75-D75)/D75,"-")</f>
        <v>-</v>
      </c>
      <c r="I75" s="84" t="str">
        <f>IFERROR((F75-E75)/E75,"-")</f>
        <v>-</v>
      </c>
      <c r="L75" s="2"/>
      <c r="N75" s="2"/>
    </row>
    <row r="76" spans="2:14" x14ac:dyDescent="0.25">
      <c r="B76" s="76"/>
      <c r="C76" s="26" t="s">
        <v>104</v>
      </c>
      <c r="D76" s="80">
        <f t="array" ref="D76">SUM((IncLim)*(Lit&gt;0)*(Months=months2)*(PY=PY4_)*(Filter1=Source3))</f>
        <v>0</v>
      </c>
      <c r="E76" s="80">
        <f t="array" ref="E76">SUM((IncLim)*(Lit&gt;0)*(Months=months2)*(PY=PY3_)*(Filter1=Source3))</f>
        <v>0</v>
      </c>
      <c r="F76" s="81">
        <f t="array" ref="F76">SUM((IncLim)*(Lit&gt;0)*(Months=months2)*(PY=PY2_)*(Filter1=Source3))</f>
        <v>0</v>
      </c>
      <c r="G76" s="82"/>
      <c r="H76" s="87" t="str">
        <f>IFERROR((F76-D76)/D76,"-")</f>
        <v>-</v>
      </c>
      <c r="I76" s="84" t="str">
        <f>IFERROR((F76-E76)/E76,"-")</f>
        <v>-</v>
      </c>
      <c r="L76" s="2"/>
      <c r="N76" s="2"/>
    </row>
    <row r="77" spans="2:14" x14ac:dyDescent="0.25">
      <c r="B77" s="76"/>
      <c r="C77" s="26" t="s">
        <v>141</v>
      </c>
      <c r="D77" s="80"/>
      <c r="E77" s="80"/>
      <c r="F77" s="81"/>
      <c r="G77" s="82"/>
      <c r="H77" s="87" t="str">
        <f>IFERROR((F77-D77)/D77,"-")</f>
        <v>-</v>
      </c>
      <c r="I77" s="84" t="str">
        <f>IFERROR((F77-E77)/E77,"-")</f>
        <v>-</v>
      </c>
      <c r="L77" s="2"/>
      <c r="N77" s="2"/>
    </row>
    <row r="78" spans="2:14" x14ac:dyDescent="0.25">
      <c r="C78" s="27"/>
      <c r="D78" s="34"/>
      <c r="E78" s="34"/>
      <c r="F78" s="35"/>
      <c r="G78" s="30"/>
      <c r="H78" s="31"/>
      <c r="I78" s="32"/>
    </row>
    <row r="79" spans="2:14" x14ac:dyDescent="0.25">
      <c r="C79" s="26" t="s">
        <v>94</v>
      </c>
      <c r="D79" s="100">
        <f>SUMPRODUCT(LARGE((Months=months2)*(PY=PY4_)*(IncLim)*(Filter1=Source3),{1,2,3,4,5}))</f>
        <v>0</v>
      </c>
      <c r="E79" s="100">
        <f t="array" ref="E79">SUMPRODUCT(LARGE((Months=months2)*(PY=PY3_)*(IncLim)*(Filter1=Source3),{1,2,3,4,5}))</f>
        <v>0</v>
      </c>
      <c r="F79" s="101">
        <f t="array" ref="F79">SUMPRODUCT(LARGE((Months=months2)*(PY=PY2_)*(IncLim)*(Filter1=Source3),{1,2,3,4,5}))</f>
        <v>0</v>
      </c>
      <c r="G79" s="82"/>
      <c r="H79" s="87" t="str">
        <f>IFERROR((F79-D79)/D79,"-")</f>
        <v>-</v>
      </c>
      <c r="I79" s="84" t="str">
        <f>IFERROR((F79-E79)/E79,"-")</f>
        <v>-</v>
      </c>
    </row>
    <row r="80" spans="2:14" ht="15.75" thickBot="1" x14ac:dyDescent="0.3">
      <c r="C80" s="36" t="s">
        <v>95</v>
      </c>
      <c r="D80" s="133" t="str">
        <f>IFERROR(D79/D53,"-")</f>
        <v>-</v>
      </c>
      <c r="E80" s="133" t="str">
        <f>IFERROR(E79/E53,"-")</f>
        <v>-</v>
      </c>
      <c r="F80" s="133" t="str">
        <f>IFERROR(F79/F53,"-")</f>
        <v>-</v>
      </c>
      <c r="G80" s="102"/>
      <c r="H80" s="103" t="str">
        <f>IFERROR(IF(((F80-D80)*100)&gt;0,"+"&amp;ROUND((F80-D80)*100,1),ROUND((F80-D80)*100,1)),"-")</f>
        <v>-</v>
      </c>
      <c r="I80" s="104" t="str">
        <f>IFERROR(IF(((F80-E80)*100)&gt;0,"+"&amp;ROUND((F80-E80)*100,1),ROUND((F80-E80)*100,1)),"-")</f>
        <v>-</v>
      </c>
    </row>
    <row r="81" spans="2:12" x14ac:dyDescent="0.25">
      <c r="C81" s="41"/>
      <c r="D81" s="41"/>
      <c r="E81" s="41"/>
      <c r="F81" s="41"/>
      <c r="G81" s="41"/>
      <c r="H81" s="130"/>
      <c r="I81" s="130"/>
    </row>
    <row r="83" spans="2:12" ht="15.75" thickBot="1" x14ac:dyDescent="0.3"/>
    <row r="84" spans="2:12" x14ac:dyDescent="0.25">
      <c r="B84" s="63" t="s">
        <v>97</v>
      </c>
      <c r="C84" s="15">
        <f>Source3</f>
        <v>0</v>
      </c>
      <c r="D84" s="161"/>
      <c r="E84" s="162"/>
      <c r="F84" s="162"/>
      <c r="G84" s="15"/>
      <c r="H84" s="16"/>
      <c r="I84" s="17"/>
    </row>
    <row r="85" spans="2:12" x14ac:dyDescent="0.25">
      <c r="C85" s="163" t="str">
        <f>"PY"&amp;RIGHT(YEAR($F$86),2)&amp;" at "&amp;execute!D34&amp;" Months"</f>
        <v>PY19 at 26 Months</v>
      </c>
      <c r="D85" s="164" t="s">
        <v>73</v>
      </c>
      <c r="E85" s="165"/>
      <c r="F85" s="165"/>
      <c r="G85" s="163"/>
      <c r="H85" s="166"/>
      <c r="I85" s="167"/>
    </row>
    <row r="86" spans="2:12" x14ac:dyDescent="0.25">
      <c r="C86" s="163"/>
      <c r="D86" s="45">
        <f t="array" ref="D86">PY5_</f>
        <v>39083</v>
      </c>
      <c r="E86" s="46">
        <f t="array" ref="E86">PY4_</f>
        <v>43101</v>
      </c>
      <c r="F86" s="46">
        <f t="array" ref="F86">PY3_</f>
        <v>43466</v>
      </c>
      <c r="G86" s="163"/>
      <c r="H86" s="166"/>
      <c r="I86" s="167"/>
    </row>
    <row r="87" spans="2:12" x14ac:dyDescent="0.25">
      <c r="C87" s="163"/>
      <c r="D87" s="18" t="s">
        <v>76</v>
      </c>
      <c r="E87" s="19" t="s">
        <v>76</v>
      </c>
      <c r="F87" s="19" t="s">
        <v>76</v>
      </c>
      <c r="G87" s="163"/>
      <c r="H87" s="166"/>
      <c r="I87" s="167"/>
    </row>
    <row r="88" spans="2:12" x14ac:dyDescent="0.25">
      <c r="C88" s="163"/>
      <c r="D88" s="43" t="str">
        <f t="array" ref="D88">MONTH(Val_current)&amp;"/"&amp;DAY(Val_current)&amp;"/"&amp;YEAR(Val_current)-2</f>
        <v>2/28/2019</v>
      </c>
      <c r="E88" s="42" t="str">
        <f t="array" ref="E88">MONTH(Val_current)&amp;"/"&amp;DAY(Val_current)&amp;"/"&amp;YEAR(Val_current)-1</f>
        <v>2/28/2020</v>
      </c>
      <c r="F88" s="44" t="str">
        <f t="array" ref="F88">MONTH(Val_current)&amp;"/"&amp;DAY(Val_current)&amp;"/"&amp;YEAR(Val_current)</f>
        <v>2/28/2021</v>
      </c>
      <c r="G88" s="47" t="s">
        <v>77</v>
      </c>
      <c r="H88" s="48" t="str">
        <f t="array" ref="H88">IF(IncYr_yn="Y",RIGHT(YEAR($D$86),2)&amp;" vs "&amp;RIGHT(YEAR($F$86),2),RIGHT(YEAR($D$86),2)+1&amp;" vs "&amp;RIGHT(YEAR($F$86),2)+1)</f>
        <v>07 vs 19</v>
      </c>
      <c r="I88" s="49" t="str">
        <f t="array" ref="I88">IF(IncYr_yn="Y",RIGHT(YEAR($E$86),2)&amp;" vs "&amp;RIGHT(YEAR($F$86),2),RIGHT(YEAR($E$86),2)+1&amp;" vs "&amp;RIGHT(YEAR($F$86),2)+1)</f>
        <v>18 vs 19</v>
      </c>
    </row>
    <row r="89" spans="2:12" ht="15.75" thickBot="1" x14ac:dyDescent="0.3">
      <c r="C89" s="20"/>
      <c r="D89" s="21"/>
      <c r="E89" s="21"/>
      <c r="F89" s="22"/>
      <c r="G89" s="23"/>
      <c r="H89" s="24"/>
      <c r="I89" s="25"/>
    </row>
    <row r="90" spans="2:12" x14ac:dyDescent="0.25">
      <c r="C90" s="26" t="s">
        <v>80</v>
      </c>
      <c r="D90" s="80">
        <f t="array" ref="D90">IFERROR(VLOOKUP(PY5_,$M$4:$R$13,3,FALSE),"-")</f>
        <v>7260618</v>
      </c>
      <c r="E90" s="80">
        <f t="array" ref="E90">IFERROR(VLOOKUP(PY4_,$M$4:$R$13,3,FALSE),"-")</f>
        <v>6444927</v>
      </c>
      <c r="F90" s="80">
        <f t="array" ref="F90">IFERROR(VLOOKUP(PY3_,$M$4:$R$13,3,FALSE),"-")</f>
        <v>8192021</v>
      </c>
      <c r="G90" s="82"/>
      <c r="H90" s="83">
        <f>IFERROR((F90-D90)/D90,"-")</f>
        <v>0.12828150441188341</v>
      </c>
      <c r="I90" s="84">
        <f>IFERROR((F90-E90)/E90,"-")</f>
        <v>0.27108049478295099</v>
      </c>
    </row>
    <row r="91" spans="2:12" x14ac:dyDescent="0.25">
      <c r="C91" s="26" t="s">
        <v>46</v>
      </c>
      <c r="D91" s="86">
        <f t="array" ref="D91">IFERROR(VLOOKUP(PY5_,$M$4:$P$11,4,FALSE),"-")</f>
        <v>154</v>
      </c>
      <c r="E91" s="86">
        <f t="array" ref="E91">IFERROR(VLOOKUP(PY4_,$M$4:$P$11,4,FALSE),"-")</f>
        <v>155</v>
      </c>
      <c r="F91" s="86">
        <f t="array" ref="F91">IFERROR(VLOOKUP(PY3_,$M$4:$P$11,4,FALSE),"-")</f>
        <v>162</v>
      </c>
      <c r="G91" s="82"/>
      <c r="H91" s="87">
        <f>IFERROR((F91-D91)/D91,"-")</f>
        <v>5.1948051948051951E-2</v>
      </c>
      <c r="I91" s="84">
        <f>IFERROR((F91-E91)/E91,"-")</f>
        <v>4.5161290322580643E-2</v>
      </c>
    </row>
    <row r="92" spans="2:12" ht="15.75" thickBot="1" x14ac:dyDescent="0.3">
      <c r="C92" s="20"/>
      <c r="D92" s="21"/>
      <c r="E92" s="21"/>
      <c r="F92" s="22"/>
      <c r="G92" s="23"/>
      <c r="H92" s="24"/>
      <c r="I92" s="25"/>
    </row>
    <row r="93" spans="2:12" x14ac:dyDescent="0.25">
      <c r="C93" s="26" t="s">
        <v>68</v>
      </c>
      <c r="D93" s="80">
        <f t="array" ref="D93">SUM((IncLim)*(Months=months3)*(PY=PY5_)*(Filter1=Source3))</f>
        <v>0</v>
      </c>
      <c r="E93" s="80">
        <f t="array" ref="E93">SUM((IncLim)*(Months=months3)*(PY=PY4_)*(Filter1=Source3))</f>
        <v>0</v>
      </c>
      <c r="F93" s="81">
        <f t="array" ref="F93">SUM((IncLim)*(Months=months3)*(PY=PY3_)*(Filter1=Source3))</f>
        <v>0</v>
      </c>
      <c r="G93" s="82"/>
      <c r="H93" s="83" t="str">
        <f>IFERROR((F93-D93)/D93,"-")</f>
        <v>-</v>
      </c>
      <c r="I93" s="84" t="str">
        <f>IFERROR((F93-E93)/E93,"-")</f>
        <v>-</v>
      </c>
    </row>
    <row r="94" spans="2:12" x14ac:dyDescent="0.25">
      <c r="C94" s="26" t="s">
        <v>101</v>
      </c>
      <c r="D94" s="80">
        <f t="array" ref="D94">SUM((pdLim)*(Months=months3)*(PY=PY5_)*(Filter1=Source3))</f>
        <v>0</v>
      </c>
      <c r="E94" s="80">
        <f t="array" ref="E94">SUM((pdLim)*(Months=months3)*(PY=PY4_)*(Filter1=Source3))</f>
        <v>0</v>
      </c>
      <c r="F94" s="81">
        <f t="array" ref="F94">SUM((pdLim)*(Months=months3)*(PY=PY3_)*(Filter1=Source3))</f>
        <v>0</v>
      </c>
      <c r="G94" s="82"/>
      <c r="H94" s="87" t="str">
        <f>IFERROR((F94-D94)/D94,"-")</f>
        <v>-</v>
      </c>
      <c r="I94" s="84" t="str">
        <f>IFERROR((F94-E94)/E94,"-")</f>
        <v>-</v>
      </c>
      <c r="J94" s="6"/>
      <c r="L94" s="2"/>
    </row>
    <row r="95" spans="2:12" x14ac:dyDescent="0.25">
      <c r="C95" s="26" t="s">
        <v>81</v>
      </c>
      <c r="D95" s="80">
        <f>D93-D94</f>
        <v>0</v>
      </c>
      <c r="E95" s="80">
        <f>E93-E94</f>
        <v>0</v>
      </c>
      <c r="F95" s="80">
        <f>F93-F94</f>
        <v>0</v>
      </c>
      <c r="G95" s="82"/>
      <c r="H95" s="87" t="str">
        <f>IFERROR((F95-D95)/D95,"-")</f>
        <v>-</v>
      </c>
      <c r="I95" s="84" t="str">
        <f>IFERROR((F95-E95)/E95,"-")</f>
        <v>-</v>
      </c>
    </row>
    <row r="96" spans="2:12" ht="15.75" thickBot="1" x14ac:dyDescent="0.3">
      <c r="C96" s="27"/>
      <c r="D96" s="28"/>
      <c r="E96" s="28"/>
      <c r="F96" s="29"/>
      <c r="G96" s="30"/>
      <c r="H96" s="31"/>
      <c r="I96" s="32"/>
    </row>
    <row r="97" spans="2:14" x14ac:dyDescent="0.25">
      <c r="C97" s="26" t="s">
        <v>82</v>
      </c>
      <c r="D97" s="88">
        <f t="array" ref="D97">SUM((IncLim&gt;0)*(Months=months3)*(PY=PY5_)*(Filter1=Source3))</f>
        <v>0</v>
      </c>
      <c r="E97" s="88">
        <f t="array" ref="E97">SUM((IncLim&gt;0)*(Months=months3)*(PY=PY4_)*(Filter1=Source3))</f>
        <v>0</v>
      </c>
      <c r="F97" s="89">
        <f t="array" ref="F97">SUM((IncLim&gt;0)*(Months=months3)*(PY=PY3_)*(Filter1=Source3))</f>
        <v>0</v>
      </c>
      <c r="G97" s="82"/>
      <c r="H97" s="83" t="str">
        <f>IFERROR((F97-D97)/D97,"-")</f>
        <v>-</v>
      </c>
      <c r="I97" s="84" t="str">
        <f>IFERROR((F97-E97)/E97,"-")</f>
        <v>-</v>
      </c>
    </row>
    <row r="98" spans="2:14" x14ac:dyDescent="0.25">
      <c r="C98" s="26" t="s">
        <v>83</v>
      </c>
      <c r="D98" s="80" t="str">
        <f>IFERROR(D93/D97,"-")</f>
        <v>-</v>
      </c>
      <c r="E98" s="80" t="str">
        <f>IFERROR(E93/E97,"-")</f>
        <v>-</v>
      </c>
      <c r="F98" s="80" t="str">
        <f>IFERROR(F93/F97,"-")</f>
        <v>-</v>
      </c>
      <c r="G98" s="82"/>
      <c r="H98" s="90" t="str">
        <f>IFERROR((F98-D98)/D98,"-")</f>
        <v>-</v>
      </c>
      <c r="I98" s="84" t="str">
        <f>IFERROR((F98-E98)/E98,"-")</f>
        <v>-</v>
      </c>
    </row>
    <row r="99" spans="2:14" x14ac:dyDescent="0.25">
      <c r="C99" s="26" t="s">
        <v>84</v>
      </c>
      <c r="D99" s="80" t="str">
        <f t="array" ref="D99">IFERROR(MEDIAN(IF(IncLim&gt;0, IF(Months=months3,IF(PY=PY5_,IF(Filter1=Source3,IncLim))))),"-")</f>
        <v>-</v>
      </c>
      <c r="E99" s="80" t="str">
        <f t="array" ref="E99">IFERROR(MEDIAN(IF(IncLim&gt;0, IF(Months=months3,IF(PY=PY4_, IF(Filter1=Source3, IncLim))))),"-")</f>
        <v>-</v>
      </c>
      <c r="F99" s="80" t="str">
        <f t="array" ref="F99">IFERROR(MEDIAN(IF(IncLim&gt;0, IF(Months=months3,IF(PY=PY3_, IF(Filter1=Source3, IncLim))))),"-")</f>
        <v>-</v>
      </c>
      <c r="G99" s="82"/>
      <c r="H99" s="87" t="str">
        <f>IFERROR((F99-D99)/D99,"-")</f>
        <v>-</v>
      </c>
      <c r="I99" s="84" t="str">
        <f>IFERROR((F99-E99)/E99,"-")</f>
        <v>-</v>
      </c>
    </row>
    <row r="100" spans="2:14" x14ac:dyDescent="0.25">
      <c r="C100" s="27"/>
      <c r="D100" s="28"/>
      <c r="E100" s="28"/>
      <c r="F100" s="29"/>
      <c r="G100" s="30"/>
      <c r="H100" s="24"/>
      <c r="I100" s="25"/>
    </row>
    <row r="101" spans="2:14" x14ac:dyDescent="0.25">
      <c r="C101" s="26" t="s">
        <v>85</v>
      </c>
      <c r="D101" s="80">
        <f>IFERROR((VLOOKUP(PY5_,$M$4:$Q$10,5,FALSE)/100),"-")</f>
        <v>100000</v>
      </c>
      <c r="E101" s="80">
        <f>IFERROR((VLOOKUP(PY4_,$M$4:$Q$10,5,FALSE)/100),"-")</f>
        <v>106600</v>
      </c>
      <c r="F101" s="81">
        <f>IFERROR((VLOOKUP(PY3_,$M$4:$Q$10,5,FALSE)/100),"-")</f>
        <v>155000</v>
      </c>
      <c r="G101" s="82"/>
      <c r="H101" s="87">
        <f>IFERROR((F101-D101)/D101,"-")</f>
        <v>0.55000000000000004</v>
      </c>
      <c r="I101" s="84">
        <f>IFERROR((F101-E101)/E101,"-")</f>
        <v>0.45403377110694182</v>
      </c>
    </row>
    <row r="102" spans="2:14" ht="15.75" thickBot="1" x14ac:dyDescent="0.3">
      <c r="C102" s="33" t="s">
        <v>87</v>
      </c>
      <c r="D102" s="91">
        <f>IFERROR(D93/D101,"-")</f>
        <v>0</v>
      </c>
      <c r="E102" s="91">
        <f>IFERROR(E93/E101,"-")</f>
        <v>0</v>
      </c>
      <c r="F102" s="91">
        <f>IFERROR(F93/F101,"-")</f>
        <v>0</v>
      </c>
      <c r="G102" s="92"/>
      <c r="H102" s="93" t="str">
        <f>IFERROR((F102-D102)/D102,"-")</f>
        <v>-</v>
      </c>
      <c r="I102" s="94" t="str">
        <f>IFERROR((F102-E102)/E102,"-")</f>
        <v>-</v>
      </c>
    </row>
    <row r="103" spans="2:14" ht="15.75" thickBot="1" x14ac:dyDescent="0.3">
      <c r="C103" s="27"/>
      <c r="D103" s="28"/>
      <c r="E103" s="28"/>
      <c r="F103" s="29"/>
      <c r="G103" s="30"/>
      <c r="H103" s="31"/>
      <c r="I103" s="32"/>
    </row>
    <row r="104" spans="2:14" x14ac:dyDescent="0.25">
      <c r="C104" s="26" t="s">
        <v>88</v>
      </c>
      <c r="D104" s="86">
        <f t="array" ref="D104">SUM((IncLim&gt;0)*(indType&gt;0)*(Months=months3)*(PY=PY5_)*(Filter1=Source3))</f>
        <v>0</v>
      </c>
      <c r="E104" s="86">
        <f t="array" ref="E104">SUM((IncLim&gt;0)*(indType&gt;0)*(Months=months3)*(PY=PY4_)*(Filter1=Source3))</f>
        <v>0</v>
      </c>
      <c r="F104" s="95">
        <f t="array" ref="F104">SUM((IncLim&gt;0)*(indType&gt;0)*(Months=months3)*(PY=PY3_)*(Filter1=Source3))</f>
        <v>0</v>
      </c>
      <c r="G104" s="82"/>
      <c r="H104" s="83" t="str">
        <f>IFERROR((F104-D104)/D104,"-")</f>
        <v>-</v>
      </c>
      <c r="I104" s="84" t="str">
        <f>IFERROR((F104-E104)/E104,"-")</f>
        <v>-</v>
      </c>
    </row>
    <row r="105" spans="2:14" x14ac:dyDescent="0.25">
      <c r="C105" s="26" t="s">
        <v>89</v>
      </c>
      <c r="D105" s="96" t="str">
        <f>IFERROR(D104/D97,"-")</f>
        <v>-</v>
      </c>
      <c r="E105" s="96" t="str">
        <f>IFERROR(E104/E97,"-")</f>
        <v>-</v>
      </c>
      <c r="F105" s="96" t="str">
        <f>IFERROR(F104/F97,"-")</f>
        <v>-</v>
      </c>
      <c r="G105" s="82"/>
      <c r="H105" s="99" t="str">
        <f>IFERROR(IF(((F105-D105)*100)&gt;0,"+"&amp;ROUND((F105-D105)*100,1),ROUND((F105-D105)*100,1)),"-")</f>
        <v>-</v>
      </c>
      <c r="I105" s="98" t="str">
        <f>IFERROR(IF(((F105-E105)*100)&gt;0,"+"&amp;ROUND((F105-E105)*100,1),ROUND((F105-E105)*100,1)),"-")</f>
        <v>-</v>
      </c>
    </row>
    <row r="106" spans="2:14" x14ac:dyDescent="0.25">
      <c r="B106" s="78"/>
      <c r="C106" s="26" t="s">
        <v>90</v>
      </c>
      <c r="D106" s="80">
        <f t="array" ref="D106">SUM((IncLim)*(indType&gt;0)*(Months=months3)*(PY=PY5_)*(Filter1=Source3))</f>
        <v>0</v>
      </c>
      <c r="E106" s="80">
        <f t="array" ref="E106">SUM((IncLim)*(indType&gt;0)*(Months=months3)*(PY=PY4_)*(Filter1=Source3))</f>
        <v>0</v>
      </c>
      <c r="F106" s="80">
        <f t="array" ref="F106">SUM((IncLim)*(indType&gt;0)*(Months=months3)*(PY=PY3_)*(Filter1=Source3))</f>
        <v>0</v>
      </c>
      <c r="G106" s="82"/>
      <c r="H106" s="87" t="str">
        <f t="shared" ref="H106:H107" si="8">IFERROR((F106-D106)/D106,"-")</f>
        <v>-</v>
      </c>
      <c r="I106" s="84" t="str">
        <f t="shared" ref="I106:I107" si="9">IFERROR((F106-E106)/E106,"-")</f>
        <v>-</v>
      </c>
      <c r="L106" s="2"/>
      <c r="N106" s="2"/>
    </row>
    <row r="107" spans="2:14" x14ac:dyDescent="0.25">
      <c r="B107" s="78"/>
      <c r="C107" s="26" t="s">
        <v>91</v>
      </c>
      <c r="D107" s="80" t="str">
        <f>IFERROR(D106/D104,"-")</f>
        <v>-</v>
      </c>
      <c r="E107" s="80" t="str">
        <f t="shared" ref="E107" si="10">IFERROR(E106/E104,"-")</f>
        <v>-</v>
      </c>
      <c r="F107" s="80" t="str">
        <f t="shared" ref="F107" si="11">IFERROR(F106/F104,"-")</f>
        <v>-</v>
      </c>
      <c r="G107" s="82"/>
      <c r="H107" s="87" t="str">
        <f t="shared" si="8"/>
        <v>-</v>
      </c>
      <c r="I107" s="84" t="str">
        <f t="shared" si="9"/>
        <v>-</v>
      </c>
      <c r="L107" s="2"/>
      <c r="N107" s="2"/>
    </row>
    <row r="108" spans="2:14" x14ac:dyDescent="0.25">
      <c r="C108" s="26" t="s">
        <v>92</v>
      </c>
      <c r="D108" s="96" t="str">
        <f>IFERROR(1-(D109/D104),"-")</f>
        <v>-</v>
      </c>
      <c r="E108" s="96" t="str">
        <f>IFERROR(1-(E109/E104),"-")</f>
        <v>-</v>
      </c>
      <c r="F108" s="96" t="str">
        <f>IFERROR(1-(F109/F104),"-")</f>
        <v>-</v>
      </c>
      <c r="G108" s="82"/>
      <c r="H108" s="99" t="str">
        <f>IFERROR(IF(((F108-D108)*100)&gt;0,"+"&amp;ROUND((F108-D108)*100,1),ROUND((F108-D108)*100,1)),"-")</f>
        <v>-</v>
      </c>
      <c r="I108" s="98" t="str">
        <f>IFERROR(IF(((F108-E108)*100)&gt;0,"+"&amp;ROUND((F108-E108)*100,1),ROUND((F108-E108)*100,1)),"-")</f>
        <v>-</v>
      </c>
    </row>
    <row r="109" spans="2:14" ht="15.75" thickBot="1" x14ac:dyDescent="0.3">
      <c r="C109" s="33" t="s">
        <v>93</v>
      </c>
      <c r="D109" s="113">
        <f t="array" ref="D109">D104-SUM((IncLim&gt;0)*(indType&gt;0)*(Closed&gt;0)*(Months=months3)*(PY=PY5_)*(Filter1=Source3))</f>
        <v>0</v>
      </c>
      <c r="E109" s="113">
        <f t="array" ref="E109">E104-SUM((IncLim&gt;0)*(indType&gt;0)*(Closed&gt;0)*(Months=months3)*(PY=PY4_)*(Filter1=Source3))</f>
        <v>0</v>
      </c>
      <c r="F109" s="113">
        <f t="array" ref="F109">F104-SUM((IncLim&gt;0)*(indType&gt;0)*(Closed&gt;0)*(Months=months3)*(PY=PY3_)*(Filter1=Source3))</f>
        <v>0</v>
      </c>
      <c r="G109" s="92"/>
      <c r="H109" s="93" t="str">
        <f>IFERROR((F109-D109)/D109,"-")</f>
        <v>-</v>
      </c>
      <c r="I109" s="94" t="str">
        <f>IFERROR((F109-E109)/E109,"-")</f>
        <v>-</v>
      </c>
    </row>
    <row r="110" spans="2:14" x14ac:dyDescent="0.25">
      <c r="C110" s="27"/>
      <c r="D110" s="34"/>
      <c r="E110" s="34"/>
      <c r="F110" s="35"/>
      <c r="G110" s="30"/>
      <c r="H110" s="31"/>
      <c r="I110" s="32"/>
    </row>
    <row r="111" spans="2:14" x14ac:dyDescent="0.25">
      <c r="C111" s="26" t="s">
        <v>102</v>
      </c>
      <c r="D111" s="86">
        <f t="array" ref="D111">SUM((IncLim&gt;0)*(Lit&gt;0)*(Months=months3)*(PY=PY5_)*(Filter1=Source3))</f>
        <v>0</v>
      </c>
      <c r="E111" s="86">
        <f t="array" ref="E111">SUM((IncLim&gt;0)*(Lit&gt;0)*(Months=months3)*(PY=PY4_)*(Filter1=Source3))</f>
        <v>0</v>
      </c>
      <c r="F111" s="95">
        <f t="array" ref="F111">SUM((IncLim&gt;0)*(Lit&gt;0)*(Months=months3)*(PY=PY3_)*(Filter1=Source3))</f>
        <v>0</v>
      </c>
      <c r="G111" s="82"/>
      <c r="H111" s="87" t="str">
        <f>IFERROR((F111-D111)/D111,"-")</f>
        <v>-</v>
      </c>
      <c r="I111" s="84" t="str">
        <f>IFERROR((F111-E111)/E111,"-")</f>
        <v>-</v>
      </c>
    </row>
    <row r="112" spans="2:14" x14ac:dyDescent="0.25">
      <c r="C112" s="26" t="s">
        <v>103</v>
      </c>
      <c r="D112" s="96" t="str">
        <f>IFERROR(D111/D104,"-")</f>
        <v>-</v>
      </c>
      <c r="E112" s="96" t="str">
        <f>IFERROR(E111/E104,"-")</f>
        <v>-</v>
      </c>
      <c r="F112" s="132" t="str">
        <f>IFERROR(F111/F104,"-")</f>
        <v>-</v>
      </c>
      <c r="G112" s="82"/>
      <c r="H112" s="99" t="str">
        <f>IFERROR(IF(((F112-D112)*100)&gt;0,"+"&amp;ROUND((F112-D112)*100,1),ROUND((F112-D112)*100,1)),"-")</f>
        <v>-</v>
      </c>
      <c r="I112" s="98" t="str">
        <f>IFERROR(IF(((F112-E112)*100)&gt;0,"+"&amp;ROUND((F112-E112)*100,1),ROUND((F112-E112)*100,1)),"-")</f>
        <v>-</v>
      </c>
    </row>
    <row r="113" spans="2:14" x14ac:dyDescent="0.25">
      <c r="B113" s="76"/>
      <c r="C113" s="26" t="s">
        <v>105</v>
      </c>
      <c r="D113" s="80">
        <f t="array" ref="D113">SUM((IncLim)*(Lit&gt;0)*(indType&gt;0)*(Months=months3)*(PY=PY5_)*(Filter1=Source3))</f>
        <v>0</v>
      </c>
      <c r="E113" s="80">
        <f t="array" ref="E113">SUM((IncLim)*(Lit&gt;0)*(indType&gt;0)*(Months=months3)*(PY=PY4_)*(Filter1=Source3))</f>
        <v>0</v>
      </c>
      <c r="F113" s="81">
        <f t="array" ref="F113">SUM((IncLim)*(Lit&gt;0)*(indType&gt;0)*(Months=months3)*(PY=PY3_)*(Filter1=Source3))</f>
        <v>0</v>
      </c>
      <c r="G113" s="82"/>
      <c r="H113" s="87" t="str">
        <f>IFERROR((F113-D113)/D113,"-")</f>
        <v>-</v>
      </c>
      <c r="I113" s="84" t="str">
        <f>IFERROR((F113-E113)/E113,"-")</f>
        <v>-</v>
      </c>
      <c r="L113" s="2"/>
      <c r="N113" s="2"/>
    </row>
    <row r="114" spans="2:14" x14ac:dyDescent="0.25">
      <c r="B114" s="76"/>
      <c r="C114" s="127" t="s">
        <v>137</v>
      </c>
      <c r="D114" s="129" t="str">
        <f>IFERROR(D113/D106,"-")</f>
        <v>-</v>
      </c>
      <c r="E114" s="129" t="str">
        <f>IFERROR(E113/E106,"-")</f>
        <v>-</v>
      </c>
      <c r="F114" s="129" t="str">
        <f>IFERROR(F113/F106,"-")</f>
        <v>-</v>
      </c>
      <c r="G114" s="128"/>
      <c r="H114" s="99" t="str">
        <f>IFERROR(IF(((F114-D114)*100)&gt;0,"+"&amp;ROUND((F114-D114)*100,1),ROUND((F114-D114)*100,1)),"-")</f>
        <v>-</v>
      </c>
      <c r="I114" s="98" t="str">
        <f>IFERROR(IF(((F114-E114)*100)&gt;0,"+"&amp;ROUND((F114-E114)*100,1),ROUND((F114-E114)*100,1)),"-")</f>
        <v>-</v>
      </c>
      <c r="L114" s="2"/>
      <c r="N114" s="2"/>
    </row>
    <row r="115" spans="2:14" x14ac:dyDescent="0.25">
      <c r="B115" s="76"/>
      <c r="C115" s="26" t="s">
        <v>124</v>
      </c>
      <c r="D115" s="86">
        <f t="array" ref="D115">SUM((IncLim&gt;0)*(Lit&gt;0)*(Months=months3)*(PY=PY5_)*(Filter1=Source3))</f>
        <v>0</v>
      </c>
      <c r="E115" s="86">
        <f t="array" ref="E115">SUM((IncLim&gt;0)*(Lit&gt;0)*(Months=months3)*(PY=PY4_)*(Filter1=Source3))</f>
        <v>0</v>
      </c>
      <c r="F115" s="95">
        <f t="array" ref="F115">SUM((IncLim&gt;0)*(Lit&gt;0)*(Months=months3)*(PY=PY3_)*(Filter1=Source3))</f>
        <v>0</v>
      </c>
      <c r="G115" s="82"/>
      <c r="H115" s="87" t="str">
        <f>IFERROR((F115-D115)/D115,"-")</f>
        <v>-</v>
      </c>
      <c r="I115" s="84" t="str">
        <f>IFERROR((F115-E115)/E115,"-")</f>
        <v>-</v>
      </c>
      <c r="L115" s="2"/>
      <c r="N115" s="2"/>
    </row>
    <row r="116" spans="2:14" x14ac:dyDescent="0.25">
      <c r="B116" s="76"/>
      <c r="C116" s="26" t="s">
        <v>104</v>
      </c>
      <c r="D116" s="80">
        <f t="array" ref="D116">SUM((IncLim)*(Lit&gt;0)*(Months=months3)*(PY=PY5_)*(Filter1=Source3))</f>
        <v>0</v>
      </c>
      <c r="E116" s="80">
        <f t="array" ref="E116">SUM((IncLim)*(Lit&gt;0)*(Months=months3)*(PY=PY4_)*(Filter1=Source3))</f>
        <v>0</v>
      </c>
      <c r="F116" s="81">
        <f t="array" ref="F116">SUM((IncLim)*(Lit&gt;0)*(Months=months3)*(PY=PY3_)*(Filter1=Source3))</f>
        <v>0</v>
      </c>
      <c r="G116" s="82"/>
      <c r="H116" s="87" t="str">
        <f>IFERROR((F116-D116)/D116,"-")</f>
        <v>-</v>
      </c>
      <c r="I116" s="84" t="str">
        <f>IFERROR((F116-E116)/E116,"-")</f>
        <v>-</v>
      </c>
      <c r="L116" s="2"/>
      <c r="N116" s="2"/>
    </row>
    <row r="117" spans="2:14" x14ac:dyDescent="0.25">
      <c r="B117" s="76"/>
      <c r="C117" s="26" t="s">
        <v>141</v>
      </c>
      <c r="D117" s="80"/>
      <c r="E117" s="80"/>
      <c r="F117" s="81"/>
      <c r="G117" s="82"/>
      <c r="H117" s="87" t="str">
        <f>IFERROR((F117-D117)/D117,"-")</f>
        <v>-</v>
      </c>
      <c r="I117" s="84" t="str">
        <f>IFERROR((F117-E117)/E117,"-")</f>
        <v>-</v>
      </c>
      <c r="L117" s="2"/>
      <c r="N117" s="2"/>
    </row>
    <row r="118" spans="2:14" x14ac:dyDescent="0.25">
      <c r="C118" s="27"/>
      <c r="D118" s="34"/>
      <c r="E118" s="34"/>
      <c r="F118" s="35"/>
      <c r="G118" s="30"/>
      <c r="H118" s="31"/>
      <c r="I118" s="32"/>
    </row>
    <row r="119" spans="2:14" x14ac:dyDescent="0.25">
      <c r="C119" s="26" t="s">
        <v>94</v>
      </c>
      <c r="D119" s="100">
        <f>SUMPRODUCT(LARGE((Months=months3)*(PY=PY5_)*(IncLim)*(Filter1=Source3),{1,2,3,4,5}))</f>
        <v>0</v>
      </c>
      <c r="E119" s="100">
        <f>SUMPRODUCT(LARGE((Months=months3)*(PY=PY4_)*(IncLim)*(Filter1=Source3),{1,2,3,4,5}))</f>
        <v>0</v>
      </c>
      <c r="F119" s="101">
        <f>SUMPRODUCT(LARGE((Months=months3)*(PY=PY3_)*(IncLim)*(Filter1=Source3),{1,2,3,4,5}))</f>
        <v>0</v>
      </c>
      <c r="G119" s="82"/>
      <c r="H119" s="87" t="str">
        <f>IFERROR((F119-D119)/D119,"-")</f>
        <v>-</v>
      </c>
      <c r="I119" s="84" t="str">
        <f>IFERROR((F119-E119)/E119,"-")</f>
        <v>-</v>
      </c>
    </row>
    <row r="120" spans="2:14" ht="15.75" thickBot="1" x14ac:dyDescent="0.3">
      <c r="C120" s="36" t="s">
        <v>95</v>
      </c>
      <c r="D120" s="133" t="str">
        <f>IFERROR(D119/D93,"-")</f>
        <v>-</v>
      </c>
      <c r="E120" s="133" t="str">
        <f>IFERROR(E119/E93,"-")</f>
        <v>-</v>
      </c>
      <c r="F120" s="133" t="str">
        <f>IFERROR(F119/F93,"-")</f>
        <v>-</v>
      </c>
      <c r="G120" s="102"/>
      <c r="H120" s="103" t="str">
        <f>IFERROR(IF(((F120-D120)*100)&gt;0,"+"&amp;ROUND((F120-D120)*100,1),ROUND((F120-D120)*100,1)),"-")</f>
        <v>-</v>
      </c>
      <c r="I120" s="104" t="str">
        <f>IFERROR(IF(((F120-E120)*100)&gt;0,"+"&amp;ROUND((F120-E120)*100,1),ROUND((F120-E120)*100,1)),"-")</f>
        <v>-</v>
      </c>
    </row>
    <row r="123" spans="2:14" ht="15.75" thickBot="1" x14ac:dyDescent="0.3"/>
    <row r="124" spans="2:14" x14ac:dyDescent="0.25">
      <c r="B124" s="63" t="s">
        <v>98</v>
      </c>
      <c r="C124" s="15">
        <f>Source3</f>
        <v>0</v>
      </c>
      <c r="D124" s="161"/>
      <c r="E124" s="162"/>
      <c r="F124" s="162"/>
      <c r="G124" s="15"/>
      <c r="H124" s="16"/>
      <c r="I124" s="17"/>
    </row>
    <row r="125" spans="2:14" x14ac:dyDescent="0.25">
      <c r="C125" s="163" t="str">
        <f>"PY"&amp;RIGHT(YEAR($F$126),2)&amp;" at "&amp;execute!D35&amp;" Months"</f>
        <v>PY18 at 38 Months</v>
      </c>
      <c r="D125" s="164" t="s">
        <v>73</v>
      </c>
      <c r="E125" s="165"/>
      <c r="F125" s="165"/>
      <c r="G125" s="163"/>
      <c r="H125" s="166"/>
      <c r="I125" s="167"/>
    </row>
    <row r="126" spans="2:14" x14ac:dyDescent="0.25">
      <c r="C126" s="163"/>
      <c r="D126" s="45">
        <f t="array" ref="D126">PY6_</f>
        <v>42370</v>
      </c>
      <c r="E126" s="46">
        <f t="array" ref="E126">PY5_</f>
        <v>39083</v>
      </c>
      <c r="F126" s="46">
        <f t="array" ref="F126">PY4_</f>
        <v>43101</v>
      </c>
      <c r="G126" s="163"/>
      <c r="H126" s="166"/>
      <c r="I126" s="167"/>
    </row>
    <row r="127" spans="2:14" x14ac:dyDescent="0.25">
      <c r="C127" s="163"/>
      <c r="D127" s="18" t="s">
        <v>76</v>
      </c>
      <c r="E127" s="19" t="s">
        <v>76</v>
      </c>
      <c r="F127" s="19" t="s">
        <v>76</v>
      </c>
      <c r="G127" s="163"/>
      <c r="H127" s="166"/>
      <c r="I127" s="167"/>
    </row>
    <row r="128" spans="2:14" x14ac:dyDescent="0.25">
      <c r="C128" s="163"/>
      <c r="D128" s="43" t="str">
        <f t="array" ref="D128">MONTH(Val_current)&amp;"/"&amp;DAY(Val_current)&amp;"/"&amp;YEAR(Val_current)-2</f>
        <v>2/28/2019</v>
      </c>
      <c r="E128" s="42" t="str">
        <f t="array" ref="E128">MONTH(Val_current)&amp;"/"&amp;DAY(Val_current)&amp;"/"&amp;YEAR(Val_current)-1</f>
        <v>2/28/2020</v>
      </c>
      <c r="F128" s="44" t="str">
        <f t="array" ref="F128">MONTH(Val_current)&amp;"/"&amp;DAY(Val_current)&amp;"/"&amp;YEAR(Val_current)</f>
        <v>2/28/2021</v>
      </c>
      <c r="G128" s="47" t="s">
        <v>77</v>
      </c>
      <c r="H128" s="48" t="str">
        <f t="array" ref="H128">IF(IncYr_yn="Y",RIGHT(YEAR($D$126),2)&amp;" vs "&amp;RIGHT(YEAR($F$126),2),RIGHT(YEAR($D$126),2)+1&amp;" vs "&amp;RIGHT(YEAR($F$126),2)+1)</f>
        <v>16 vs 18</v>
      </c>
      <c r="I128" s="49" t="str">
        <f t="array" ref="I128">IF(IncYr_yn="Y",RIGHT(YEAR($E$126),2)&amp;" vs "&amp;RIGHT(YEAR($F$126),2),RIGHT(YEAR($E$126),2)+1&amp;" vs "&amp;RIGHT(YEAR($F$126),2)+1)</f>
        <v>07 vs 18</v>
      </c>
    </row>
    <row r="129" spans="3:12" ht="15.75" thickBot="1" x14ac:dyDescent="0.3">
      <c r="C129" s="20"/>
      <c r="D129" s="21"/>
      <c r="E129" s="21"/>
      <c r="F129" s="22"/>
      <c r="G129" s="23"/>
      <c r="H129" s="24"/>
      <c r="I129" s="25"/>
    </row>
    <row r="130" spans="3:12" x14ac:dyDescent="0.25">
      <c r="C130" s="26" t="s">
        <v>80</v>
      </c>
      <c r="D130" s="80">
        <f t="array" ref="D130">IFERROR(VLOOKUP(PY6_,$M$4:$R$13,3,FALSE),"-")</f>
        <v>0</v>
      </c>
      <c r="E130" s="80">
        <f t="array" ref="E130">IFERROR(VLOOKUP(PY5_,$M$4:$R$13,3,FALSE),"-")</f>
        <v>7260618</v>
      </c>
      <c r="F130" s="80">
        <f>IFERROR(VLOOKUP(PY4_,$M$4:$R$13,3,FALSE),"-")</f>
        <v>6444927</v>
      </c>
      <c r="G130" s="82"/>
      <c r="H130" s="83" t="str">
        <f>IFERROR((F130-D130)/D130,"-")</f>
        <v>-</v>
      </c>
      <c r="I130" s="84">
        <f>IFERROR((F130-E130)/E130,"-")</f>
        <v>-0.11234456901602591</v>
      </c>
    </row>
    <row r="131" spans="3:12" x14ac:dyDescent="0.25">
      <c r="C131" s="26" t="s">
        <v>46</v>
      </c>
      <c r="D131" s="86">
        <f t="array" ref="D131">IFERROR(VLOOKUP(PY6_,$M$4:$P$11,4,FALSE),"-")</f>
        <v>0</v>
      </c>
      <c r="E131" s="86">
        <f t="array" ref="E131">IFERROR(VLOOKUP(PY5_,$M$4:$P$11,4,FALSE),"-")</f>
        <v>154</v>
      </c>
      <c r="F131" s="86">
        <f t="array" ref="F131">IFERROR(VLOOKUP(PY4_,$M$4:$P$11,4,FALSE),"-")</f>
        <v>155</v>
      </c>
      <c r="G131" s="82"/>
      <c r="H131" s="87" t="str">
        <f>IFERROR((F131-D131)/D131,"-")</f>
        <v>-</v>
      </c>
      <c r="I131" s="84">
        <f>IFERROR((F131-E131)/E131,"-")</f>
        <v>6.4935064935064939E-3</v>
      </c>
    </row>
    <row r="132" spans="3:12" ht="15.75" thickBot="1" x14ac:dyDescent="0.3">
      <c r="C132" s="20"/>
      <c r="D132" s="21"/>
      <c r="E132" s="21"/>
      <c r="F132" s="22"/>
      <c r="G132" s="23"/>
      <c r="H132" s="24"/>
      <c r="I132" s="25"/>
    </row>
    <row r="133" spans="3:12" x14ac:dyDescent="0.25">
      <c r="C133" s="26" t="s">
        <v>68</v>
      </c>
      <c r="D133" s="80">
        <f t="array" ref="D133">SUM((IncLim)*(Months=months4)*(PY=PY6_)*(Filter1=Source3))</f>
        <v>0</v>
      </c>
      <c r="E133" s="80">
        <f t="array" ref="E133">SUM((IncLim)*(Months=months4)*(PY=PY5_)*(Filter1=Source3))</f>
        <v>0</v>
      </c>
      <c r="F133" s="81">
        <f t="array" ref="F133">SUM((IncLim)*(Months=months4)*(PY=PY4_)*(Filter1=Source3))</f>
        <v>0</v>
      </c>
      <c r="G133" s="82"/>
      <c r="H133" s="83" t="str">
        <f>IFERROR((F133-D133)/D133,"-")</f>
        <v>-</v>
      </c>
      <c r="I133" s="84" t="str">
        <f>IFERROR((F133-E133)/E133,"-")</f>
        <v>-</v>
      </c>
    </row>
    <row r="134" spans="3:12" x14ac:dyDescent="0.25">
      <c r="C134" s="26" t="s">
        <v>101</v>
      </c>
      <c r="D134" s="80">
        <f t="array" ref="D134">SUM((pdLim)*(Months=months4)*(PY=PY6_)*(Filter1=Source3))</f>
        <v>0</v>
      </c>
      <c r="E134" s="80">
        <f t="array" ref="E134">SUM((pdLim)*(Months=months4)*(PY=PY5_)*(Filter1=Source3))</f>
        <v>0</v>
      </c>
      <c r="F134" s="81">
        <f t="array" ref="F134">SUM((pdLim)*(Months=months4)*(PY=PY4_)*(Filter1=Source3))</f>
        <v>0</v>
      </c>
      <c r="G134" s="82"/>
      <c r="H134" s="87" t="str">
        <f>IFERROR((F134-D134)/D134,"-")</f>
        <v>-</v>
      </c>
      <c r="I134" s="84" t="str">
        <f>IFERROR((F134-E134)/E134,"-")</f>
        <v>-</v>
      </c>
      <c r="J134" s="6"/>
      <c r="L134" s="2"/>
    </row>
    <row r="135" spans="3:12" x14ac:dyDescent="0.25">
      <c r="C135" s="26" t="s">
        <v>81</v>
      </c>
      <c r="D135" s="80">
        <f>D133-D134</f>
        <v>0</v>
      </c>
      <c r="E135" s="80">
        <f>E133-E134</f>
        <v>0</v>
      </c>
      <c r="F135" s="80">
        <f>F133-F134</f>
        <v>0</v>
      </c>
      <c r="G135" s="82"/>
      <c r="H135" s="87" t="str">
        <f>IFERROR((F135-D135)/D135,"-")</f>
        <v>-</v>
      </c>
      <c r="I135" s="84" t="str">
        <f>IFERROR((F135-E135)/E135,"-")</f>
        <v>-</v>
      </c>
    </row>
    <row r="136" spans="3:12" ht="15.75" thickBot="1" x14ac:dyDescent="0.3">
      <c r="C136" s="27"/>
      <c r="D136" s="28"/>
      <c r="E136" s="28"/>
      <c r="F136" s="29"/>
      <c r="G136" s="30"/>
      <c r="H136" s="31"/>
      <c r="I136" s="32"/>
    </row>
    <row r="137" spans="3:12" x14ac:dyDescent="0.25">
      <c r="C137" s="26" t="s">
        <v>82</v>
      </c>
      <c r="D137" s="88">
        <f t="array" ref="D137">SUM((IncLim&gt;0)*(Months=months4)*(PY=PY6_)*(Filter1=Source3))</f>
        <v>0</v>
      </c>
      <c r="E137" s="88">
        <f t="array" ref="E137">SUM((IncLim&gt;0)*(Months=months4)*(PY=PY5_)*(Filter1=Source3))</f>
        <v>0</v>
      </c>
      <c r="F137" s="89">
        <f t="array" ref="F137">SUM((IncLim&gt;0)*(Months=months4)*(PY=PY4_)*(Filter1=Source3))</f>
        <v>0</v>
      </c>
      <c r="G137" s="82"/>
      <c r="H137" s="83" t="str">
        <f>IFERROR((F137-D137)/D137,"-")</f>
        <v>-</v>
      </c>
      <c r="I137" s="84" t="str">
        <f>IFERROR((F137-E137)/E137,"-")</f>
        <v>-</v>
      </c>
    </row>
    <row r="138" spans="3:12" x14ac:dyDescent="0.25">
      <c r="C138" s="26" t="s">
        <v>83</v>
      </c>
      <c r="D138" s="80" t="str">
        <f>IFERROR(D133/D137,"-")</f>
        <v>-</v>
      </c>
      <c r="E138" s="80" t="str">
        <f>IFERROR(E133/E137,"-")</f>
        <v>-</v>
      </c>
      <c r="F138" s="80" t="str">
        <f>IFERROR(F133/F137,"-")</f>
        <v>-</v>
      </c>
      <c r="G138" s="82"/>
      <c r="H138" s="90" t="str">
        <f>IFERROR((F138-D138)/D138,"-")</f>
        <v>-</v>
      </c>
      <c r="I138" s="84" t="str">
        <f>IFERROR((F138-E138)/E138,"-")</f>
        <v>-</v>
      </c>
    </row>
    <row r="139" spans="3:12" x14ac:dyDescent="0.25">
      <c r="C139" s="26" t="s">
        <v>84</v>
      </c>
      <c r="D139" s="80" t="str">
        <f t="array" ref="D139">IFERROR(MEDIAN(IF(IncLim&gt;0, IF(Months=months4,IF(PY=PY6_,IF(Filter1=Source3,IncLim))))),"-")</f>
        <v>-</v>
      </c>
      <c r="E139" s="80" t="str">
        <f t="array" ref="E139">IFERROR(MEDIAN(IF(IncLim&gt;0, IF(Months=months4,IF(PY=PY5_, IF(Filter1=Source3, IncLim))))),"-")</f>
        <v>-</v>
      </c>
      <c r="F139" s="80" t="str">
        <f t="array" ref="F139">IFERROR(MEDIAN(IF(IncLim&gt;0, IF(Months=months4,IF(PY=PY4_, IF(Filter1=Source3, IncLim))))),"-")</f>
        <v>-</v>
      </c>
      <c r="G139" s="82"/>
      <c r="H139" s="87" t="str">
        <f>IFERROR((F139-D139)/D139,"-")</f>
        <v>-</v>
      </c>
      <c r="I139" s="84" t="str">
        <f>IFERROR((F139-E139)/E139,"-")</f>
        <v>-</v>
      </c>
    </row>
    <row r="140" spans="3:12" x14ac:dyDescent="0.25">
      <c r="C140" s="27"/>
      <c r="D140" s="28"/>
      <c r="E140" s="28"/>
      <c r="F140" s="29"/>
      <c r="G140" s="30"/>
      <c r="H140" s="24"/>
      <c r="I140" s="25"/>
    </row>
    <row r="141" spans="3:12" x14ac:dyDescent="0.25">
      <c r="C141" s="26" t="s">
        <v>85</v>
      </c>
      <c r="D141" s="80">
        <f>IFERROR((VLOOKUP(PY6_,$M$4:$Q$10,5,FALSE)/100),"-")</f>
        <v>100000</v>
      </c>
      <c r="E141" s="80">
        <f>IFERROR((VLOOKUP(PY5_,$M$4:$Q$10,5,FALSE)/100),"-")</f>
        <v>100000</v>
      </c>
      <c r="F141" s="81">
        <f>IFERROR((VLOOKUP(PY4_,$M$4:$Q$10,5,FALSE)/100),"-")</f>
        <v>106600</v>
      </c>
      <c r="G141" s="82"/>
      <c r="H141" s="87">
        <f>IFERROR((F141-D141)/D141,"-")</f>
        <v>6.6000000000000003E-2</v>
      </c>
      <c r="I141" s="84">
        <f>IFERROR((F141-E141)/E141,"-")</f>
        <v>6.6000000000000003E-2</v>
      </c>
    </row>
    <row r="142" spans="3:12" ht="15.75" thickBot="1" x14ac:dyDescent="0.3">
      <c r="C142" s="33" t="s">
        <v>87</v>
      </c>
      <c r="D142" s="91">
        <f>IFERROR(D133/D141,"-")</f>
        <v>0</v>
      </c>
      <c r="E142" s="91">
        <f>IFERROR(E133/E141,"-")</f>
        <v>0</v>
      </c>
      <c r="F142" s="91">
        <f>IFERROR(F133/F141,"-")</f>
        <v>0</v>
      </c>
      <c r="G142" s="92"/>
      <c r="H142" s="93" t="str">
        <f>IFERROR((F142-D142)/D142,"-")</f>
        <v>-</v>
      </c>
      <c r="I142" s="94" t="str">
        <f>IFERROR((F142-E142)/E142,"-")</f>
        <v>-</v>
      </c>
    </row>
    <row r="143" spans="3:12" ht="15.75" thickBot="1" x14ac:dyDescent="0.3">
      <c r="C143" s="27"/>
      <c r="D143" s="28"/>
      <c r="E143" s="28"/>
      <c r="F143" s="29"/>
      <c r="G143" s="30"/>
      <c r="H143" s="31"/>
      <c r="I143" s="32"/>
    </row>
    <row r="144" spans="3:12" x14ac:dyDescent="0.25">
      <c r="C144" s="26" t="s">
        <v>88</v>
      </c>
      <c r="D144" s="86">
        <f t="array" ref="D144">SUM((IncLim&gt;0)*(indType&gt;0)*(Months=months4)*(PY=PY6_)*(Filter1=Source3))</f>
        <v>0</v>
      </c>
      <c r="E144" s="86">
        <f t="array" ref="E144">SUM((IncLim&gt;0)*(indType&gt;0)*(Months=months4)*(PY=PY5_)*(Filter1=Source3))</f>
        <v>0</v>
      </c>
      <c r="F144" s="95">
        <f t="array" ref="F144">SUM((IncLim&gt;0)*(indType&gt;0)*(Months=months4)*(PY=PY4_)*(Filter1=Source3))</f>
        <v>0</v>
      </c>
      <c r="G144" s="82"/>
      <c r="H144" s="83" t="str">
        <f>IFERROR((F144-D144)/D144,"-")</f>
        <v>-</v>
      </c>
      <c r="I144" s="84" t="str">
        <f>IFERROR((F144-E144)/E144,"-")</f>
        <v>-</v>
      </c>
    </row>
    <row r="145" spans="2:14" x14ac:dyDescent="0.25">
      <c r="C145" s="26" t="s">
        <v>89</v>
      </c>
      <c r="D145" s="96" t="str">
        <f>IFERROR(D144/D137,"-")</f>
        <v>-</v>
      </c>
      <c r="E145" s="96" t="str">
        <f>IFERROR(E144/E137,"-")</f>
        <v>-</v>
      </c>
      <c r="F145" s="96" t="str">
        <f>IFERROR(F144/F137,"-")</f>
        <v>-</v>
      </c>
      <c r="G145" s="82"/>
      <c r="H145" s="99" t="str">
        <f>IFERROR(IF(((F145-D145)*100)&gt;0,"+"&amp;ROUND((F145-D145)*100,1),ROUND((F145-D145)*100,1)),"-")</f>
        <v>-</v>
      </c>
      <c r="I145" s="98" t="str">
        <f>IFERROR(IF(((F145-E145)*100)&gt;0,"+"&amp;ROUND((F145-E145)*100,1),ROUND((F145-E145)*100,1)),"-")</f>
        <v>-</v>
      </c>
    </row>
    <row r="146" spans="2:14" x14ac:dyDescent="0.25">
      <c r="B146" s="78"/>
      <c r="C146" s="26" t="s">
        <v>90</v>
      </c>
      <c r="D146" s="80">
        <f t="array" ref="D146">SUM((IncLim)*(indType&gt;0)*(Months=months4)*(PY=PY6_)*(Filter1=Source3))</f>
        <v>0</v>
      </c>
      <c r="E146" s="80">
        <f t="array" ref="E146">SUM((IncLim)*(indType&gt;0)*(Months=months4)*(PY=PY5_)*(Filter1=Source3))</f>
        <v>0</v>
      </c>
      <c r="F146" s="80">
        <f t="array" ref="F146">SUM((IncLim)*(indType&gt;0)*(Months=months4)*(PY=PY4_)*(Filter1=Source3))</f>
        <v>0</v>
      </c>
      <c r="G146" s="82"/>
      <c r="H146" s="87" t="str">
        <f t="shared" ref="H146:H147" si="12">IFERROR((F146-D146)/D146,"-")</f>
        <v>-</v>
      </c>
      <c r="I146" s="84" t="str">
        <f t="shared" ref="I146:I147" si="13">IFERROR((F146-E146)/E146,"-")</f>
        <v>-</v>
      </c>
      <c r="L146" s="2"/>
      <c r="N146" s="2"/>
    </row>
    <row r="147" spans="2:14" x14ac:dyDescent="0.25">
      <c r="B147" s="78"/>
      <c r="C147" s="26" t="s">
        <v>91</v>
      </c>
      <c r="D147" s="80" t="str">
        <f>IFERROR(D146/D144,"-")</f>
        <v>-</v>
      </c>
      <c r="E147" s="80" t="str">
        <f t="shared" ref="E147" si="14">IFERROR(E146/E144,"-")</f>
        <v>-</v>
      </c>
      <c r="F147" s="80" t="str">
        <f t="shared" ref="F147" si="15">IFERROR(F146/F144,"-")</f>
        <v>-</v>
      </c>
      <c r="G147" s="82"/>
      <c r="H147" s="87" t="str">
        <f t="shared" si="12"/>
        <v>-</v>
      </c>
      <c r="I147" s="84" t="str">
        <f t="shared" si="13"/>
        <v>-</v>
      </c>
      <c r="L147" s="2"/>
      <c r="N147" s="2"/>
    </row>
    <row r="148" spans="2:14" x14ac:dyDescent="0.25">
      <c r="C148" s="26" t="s">
        <v>92</v>
      </c>
      <c r="D148" s="96" t="str">
        <f>IFERROR(1-(D149/D144),"-")</f>
        <v>-</v>
      </c>
      <c r="E148" s="96" t="str">
        <f>IFERROR(1-(E149/E144),"-")</f>
        <v>-</v>
      </c>
      <c r="F148" s="96" t="str">
        <f>IFERROR(1-(F149/F144),"-")</f>
        <v>-</v>
      </c>
      <c r="G148" s="82"/>
      <c r="H148" s="99" t="str">
        <f>IFERROR(IF(((F148-D148)*100)&gt;0,"+"&amp;ROUND((F148-D148)*100,1),ROUND((F148-D148)*100,1)),"-")</f>
        <v>-</v>
      </c>
      <c r="I148" s="98" t="str">
        <f>IFERROR(IF(((F148-E148)*100)&gt;0,"+"&amp;ROUND((F148-E148)*100,1),ROUND((F148-E148)*100,1)),"-")</f>
        <v>-</v>
      </c>
    </row>
    <row r="149" spans="2:14" ht="15.75" thickBot="1" x14ac:dyDescent="0.3">
      <c r="C149" s="33" t="s">
        <v>93</v>
      </c>
      <c r="D149" s="113">
        <f t="array" ref="D149">D144-SUM((IncLim&gt;0)*(indType&gt;0)*(Closed&gt;0)*(Months=months4)*(PY=PY6_)*(Filter1=Source3))</f>
        <v>0</v>
      </c>
      <c r="E149" s="113">
        <f t="array" ref="E149">E144-SUM((IncLim&gt;0)*(indType&gt;0)*(Closed&gt;0)*(Months=months4)*(PY=PY5_)*(Filter1=Source3))</f>
        <v>0</v>
      </c>
      <c r="F149" s="113">
        <f t="array" ref="F149">F144-SUM((IncLim&gt;0)*(indType&gt;0)*(Closed&gt;0)*(Months=months4)*(PY=PY4_)*(Filter1=Source3))</f>
        <v>0</v>
      </c>
      <c r="G149" s="92"/>
      <c r="H149" s="93" t="str">
        <f>IFERROR((F149-D149)/D149,"-")</f>
        <v>-</v>
      </c>
      <c r="I149" s="94" t="str">
        <f>IFERROR((F149-E149)/E149,"-")</f>
        <v>-</v>
      </c>
    </row>
    <row r="150" spans="2:14" x14ac:dyDescent="0.25">
      <c r="C150" s="27"/>
      <c r="D150" s="34"/>
      <c r="E150" s="34"/>
      <c r="F150" s="35"/>
      <c r="G150" s="30"/>
      <c r="H150" s="31"/>
      <c r="I150" s="32"/>
    </row>
    <row r="151" spans="2:14" x14ac:dyDescent="0.25">
      <c r="C151" s="26" t="s">
        <v>102</v>
      </c>
      <c r="D151" s="86">
        <f t="array" ref="D151">SUM((IncLim&gt;0)*(Lit&gt;0)*(Months=months4)*(PY=PY6_)*(Filter1=Source3))</f>
        <v>0</v>
      </c>
      <c r="E151" s="86">
        <f t="array" ref="E151">SUM((IncLim&gt;0)*(Lit&gt;0)*(Months=months4)*(PY=PY5_)*(Filter1=Source3))</f>
        <v>0</v>
      </c>
      <c r="F151" s="95">
        <f t="array" ref="F151">SUM((IncLim&gt;0)*(Lit&gt;0)*(Months=months4)*(PY=PY4_)*(Filter1=Source3))</f>
        <v>0</v>
      </c>
      <c r="G151" s="82"/>
      <c r="H151" s="87" t="str">
        <f>IFERROR((F151-D151)/D151,"-")</f>
        <v>-</v>
      </c>
      <c r="I151" s="84" t="str">
        <f>IFERROR((F151-E151)/E151,"-")</f>
        <v>-</v>
      </c>
    </row>
    <row r="152" spans="2:14" x14ac:dyDescent="0.25">
      <c r="C152" s="26" t="s">
        <v>103</v>
      </c>
      <c r="D152" s="96" t="str">
        <f>IFERROR(D151/D144,"-")</f>
        <v>-</v>
      </c>
      <c r="E152" s="96" t="str">
        <f>IFERROR(E151/E144,"-")</f>
        <v>-</v>
      </c>
      <c r="F152" s="132" t="str">
        <f>IFERROR(F151/F144,"-")</f>
        <v>-</v>
      </c>
      <c r="G152" s="82"/>
      <c r="H152" s="99" t="str">
        <f>IFERROR(IF(((F152-D152)*100)&gt;0,"+"&amp;ROUND((F152-D152)*100,1),ROUND((F152-D152)*100,1)),"-")</f>
        <v>-</v>
      </c>
      <c r="I152" s="98" t="str">
        <f>IFERROR(IF(((F152-E152)*100)&gt;0,"+"&amp;ROUND((F152-E152)*100,1),ROUND((F152-E152)*100,1)),"-")</f>
        <v>-</v>
      </c>
    </row>
    <row r="153" spans="2:14" x14ac:dyDescent="0.25">
      <c r="B153" s="76"/>
      <c r="C153" s="26" t="s">
        <v>105</v>
      </c>
      <c r="D153" s="80">
        <f t="array" ref="D153">SUM((IncLim)*(Lit&gt;0)*(indType&gt;0)*(Months=months4)*(PY=PY6_)*(Filter1=Source3))</f>
        <v>0</v>
      </c>
      <c r="E153" s="80">
        <f t="array" ref="E153">SUM((IncLim)*(Lit&gt;0)*(indType&gt;0)*(Months=months4)*(PY=PY5_)*(Filter1=Source3))</f>
        <v>0</v>
      </c>
      <c r="F153" s="81">
        <f t="array" ref="F153">SUM((IncLim)*(Lit&gt;0)*(indType&gt;0)*(Months=months4)*(PY=PY4_)*(Filter1=Source3))</f>
        <v>0</v>
      </c>
      <c r="G153" s="82"/>
      <c r="H153" s="87" t="str">
        <f>IFERROR((F153-D153)/D153,"-")</f>
        <v>-</v>
      </c>
      <c r="I153" s="84" t="str">
        <f>IFERROR((F153-E153)/E153,"-")</f>
        <v>-</v>
      </c>
      <c r="L153" s="2"/>
      <c r="N153" s="2"/>
    </row>
    <row r="154" spans="2:14" x14ac:dyDescent="0.25">
      <c r="B154" s="76"/>
      <c r="C154" s="127" t="s">
        <v>137</v>
      </c>
      <c r="D154" s="129" t="str">
        <f>IFERROR(D153/D146,"-")</f>
        <v>-</v>
      </c>
      <c r="E154" s="129" t="str">
        <f>IFERROR(E153/E146,"-")</f>
        <v>-</v>
      </c>
      <c r="F154" s="129" t="str">
        <f>IFERROR(F153/F146,"-")</f>
        <v>-</v>
      </c>
      <c r="G154" s="128"/>
      <c r="H154" s="99" t="str">
        <f>IFERROR(IF(((F154-D154)*100)&gt;0,"+"&amp;ROUND((F154-D154)*100,1),ROUND((F154-D154)*100,1)),"-")</f>
        <v>-</v>
      </c>
      <c r="I154" s="98" t="str">
        <f>IFERROR(IF(((F154-E154)*100)&gt;0,"+"&amp;ROUND((F154-E154)*100,1),ROUND((F154-E154)*100,1)),"-")</f>
        <v>-</v>
      </c>
      <c r="L154" s="2"/>
      <c r="N154" s="2"/>
    </row>
    <row r="155" spans="2:14" x14ac:dyDescent="0.25">
      <c r="B155" s="76"/>
      <c r="C155" s="26" t="s">
        <v>124</v>
      </c>
      <c r="D155" s="86">
        <f t="array" ref="D155">SUM((IncLim&gt;0)*(Lit&gt;0)*(Months=months4)*(PY=PY6_)*(Filter1=Source3))</f>
        <v>0</v>
      </c>
      <c r="E155" s="86">
        <f t="array" ref="E155">SUM((IncLim&gt;0)*(Lit&gt;0)*(Months=months4)*(PY=PY5_)*(Filter1=Source3))</f>
        <v>0</v>
      </c>
      <c r="F155" s="95">
        <f t="array" ref="F155">SUM((IncLim&gt;0)*(Lit&gt;0)*(Months=months4)*(PY=PY4_)*(Filter1=Source3))</f>
        <v>0</v>
      </c>
      <c r="G155" s="82"/>
      <c r="H155" s="87" t="str">
        <f>IFERROR((F155-D155)/D155,"-")</f>
        <v>-</v>
      </c>
      <c r="I155" s="84" t="str">
        <f>IFERROR((F155-E155)/E155,"-")</f>
        <v>-</v>
      </c>
      <c r="L155" s="2"/>
      <c r="N155" s="2"/>
    </row>
    <row r="156" spans="2:14" x14ac:dyDescent="0.25">
      <c r="B156" s="76"/>
      <c r="C156" s="26" t="s">
        <v>104</v>
      </c>
      <c r="D156" s="80">
        <f t="array" ref="D156">SUM((IncLim)*(Lit&gt;0)*(Months=months4)*(PY=PY6_)*(Filter1=Source3))</f>
        <v>0</v>
      </c>
      <c r="E156" s="80">
        <f t="array" ref="E156">SUM((IncLim)*(Lit&gt;0)*(Months=months4)*(PY=PY5_)*(Filter1=Source3))</f>
        <v>0</v>
      </c>
      <c r="F156" s="81">
        <f t="array" ref="F156">SUM((IncLim)*(Lit&gt;0)*(Months=months4)*(PY=PY4_)*(Filter1=Source3))</f>
        <v>0</v>
      </c>
      <c r="G156" s="82"/>
      <c r="H156" s="87" t="str">
        <f>IFERROR((F156-D156)/D156,"-")</f>
        <v>-</v>
      </c>
      <c r="I156" s="84" t="str">
        <f>IFERROR((F156-E156)/E156,"-")</f>
        <v>-</v>
      </c>
      <c r="L156" s="2"/>
      <c r="N156" s="2"/>
    </row>
    <row r="157" spans="2:14" x14ac:dyDescent="0.25">
      <c r="B157" s="76"/>
      <c r="C157" s="26" t="s">
        <v>141</v>
      </c>
      <c r="D157" s="80"/>
      <c r="E157" s="80"/>
      <c r="F157" s="81"/>
      <c r="G157" s="82"/>
      <c r="H157" s="87" t="str">
        <f>IFERROR((F157-D157)/D157,"-")</f>
        <v>-</v>
      </c>
      <c r="I157" s="84" t="str">
        <f>IFERROR((F157-E157)/E157,"-")</f>
        <v>-</v>
      </c>
      <c r="L157" s="2"/>
      <c r="N157" s="2"/>
    </row>
    <row r="158" spans="2:14" x14ac:dyDescent="0.25">
      <c r="C158" s="27"/>
      <c r="D158" s="34"/>
      <c r="E158" s="34"/>
      <c r="F158" s="35"/>
      <c r="G158" s="30"/>
      <c r="H158" s="31"/>
      <c r="I158" s="32"/>
    </row>
    <row r="159" spans="2:14" x14ac:dyDescent="0.25">
      <c r="C159" s="26" t="s">
        <v>94</v>
      </c>
      <c r="D159" s="100">
        <f>SUMPRODUCT(LARGE((Months=months4)*(PY=PY6_)*(IncLim)*(Filter1=Source3),{1,2,3,4,5}))</f>
        <v>0</v>
      </c>
      <c r="E159" s="100">
        <f>SUMPRODUCT(LARGE((Months=months4)*(PY=PY5_)*(IncLim)*(Filter1=Source3),{1,2,3,4,5}))</f>
        <v>0</v>
      </c>
      <c r="F159" s="101">
        <f>SUMPRODUCT(LARGE((Months=months4)*(PY=PY4_)*(IncLim)*(Filter1=Source3),{1,2,3,4,5}))</f>
        <v>0</v>
      </c>
      <c r="G159" s="82"/>
      <c r="H159" s="87" t="str">
        <f>IFERROR((F159-D159)/D159,"-")</f>
        <v>-</v>
      </c>
      <c r="I159" s="84" t="str">
        <f>IFERROR((F159-E159)/E159,"-")</f>
        <v>-</v>
      </c>
    </row>
    <row r="160" spans="2:14" ht="15.75" thickBot="1" x14ac:dyDescent="0.3">
      <c r="C160" s="36" t="s">
        <v>95</v>
      </c>
      <c r="D160" s="133" t="str">
        <f>IFERROR(D159/D133,"-")</f>
        <v>-</v>
      </c>
      <c r="E160" s="133" t="str">
        <f>IFERROR(E159/E133,"-")</f>
        <v>-</v>
      </c>
      <c r="F160" s="133" t="str">
        <f>IFERROR(F159/F133,"-")</f>
        <v>-</v>
      </c>
      <c r="G160" s="102"/>
      <c r="H160" s="103" t="str">
        <f>IFERROR(IF(((F160-D160)*100)&gt;0,"+"&amp;ROUND((F160-D160)*100,1),ROUND((F160-D160)*100,1)),"-")</f>
        <v>-</v>
      </c>
      <c r="I160" s="104" t="str">
        <f>IFERROR(IF(((F160-E160)*100)&gt;0,"+"&amp;ROUND((F160-E160)*100,1),ROUND((F160-E160)*100,1)),"-")</f>
        <v>-</v>
      </c>
    </row>
    <row r="163" spans="2:9" x14ac:dyDescent="0.25">
      <c r="H163" s="2"/>
      <c r="I163" s="2"/>
    </row>
    <row r="164" spans="2:9" x14ac:dyDescent="0.25">
      <c r="H164" s="2"/>
      <c r="I164" s="2"/>
    </row>
    <row r="165" spans="2:9" x14ac:dyDescent="0.25">
      <c r="H165" s="2"/>
      <c r="I165" s="2"/>
    </row>
    <row r="166" spans="2:9" x14ac:dyDescent="0.25">
      <c r="H166" s="2"/>
      <c r="I166" s="2"/>
    </row>
    <row r="167" spans="2:9" x14ac:dyDescent="0.25">
      <c r="H167" s="2"/>
      <c r="I167" s="2"/>
    </row>
    <row r="168" spans="2:9" x14ac:dyDescent="0.25">
      <c r="H168" s="2"/>
      <c r="I168" s="2"/>
    </row>
    <row r="169" spans="2:9" x14ac:dyDescent="0.25">
      <c r="H169" s="2"/>
      <c r="I169" s="2"/>
    </row>
    <row r="170" spans="2:9" x14ac:dyDescent="0.25">
      <c r="H170" s="2"/>
      <c r="I170" s="2"/>
    </row>
    <row r="171" spans="2:9" x14ac:dyDescent="0.25">
      <c r="H171" s="2"/>
      <c r="I171" s="2"/>
    </row>
    <row r="172" spans="2:9" x14ac:dyDescent="0.25">
      <c r="B172" s="2"/>
      <c r="H172" s="2"/>
      <c r="I172" s="2"/>
    </row>
    <row r="173" spans="2:9" x14ac:dyDescent="0.25">
      <c r="B173" s="2"/>
      <c r="H173" s="2"/>
      <c r="I173" s="2"/>
    </row>
    <row r="174" spans="2:9" x14ac:dyDescent="0.25">
      <c r="B174" s="2"/>
      <c r="H174" s="2"/>
      <c r="I174" s="2"/>
    </row>
    <row r="175" spans="2:9" x14ac:dyDescent="0.25">
      <c r="B175" s="2"/>
      <c r="H175" s="2"/>
      <c r="I175" s="2"/>
    </row>
    <row r="176" spans="2:9" x14ac:dyDescent="0.25">
      <c r="B176" s="2"/>
      <c r="H176" s="2"/>
      <c r="I176" s="2"/>
    </row>
    <row r="177" spans="2:9" x14ac:dyDescent="0.25">
      <c r="B177" s="2"/>
      <c r="H177" s="2"/>
      <c r="I177" s="2"/>
    </row>
    <row r="178" spans="2:9" x14ac:dyDescent="0.25">
      <c r="B178" s="2"/>
      <c r="H178" s="2"/>
      <c r="I178" s="2"/>
    </row>
    <row r="179" spans="2:9" x14ac:dyDescent="0.25">
      <c r="B179" s="2"/>
      <c r="H179" s="2"/>
      <c r="I179" s="2"/>
    </row>
    <row r="180" spans="2:9" x14ac:dyDescent="0.25">
      <c r="B180" s="2"/>
      <c r="H180" s="2"/>
      <c r="I180" s="2"/>
    </row>
    <row r="181" spans="2:9" x14ac:dyDescent="0.25">
      <c r="B181" s="2"/>
      <c r="H181" s="2"/>
      <c r="I181" s="2"/>
    </row>
    <row r="182" spans="2:9" x14ac:dyDescent="0.25">
      <c r="B182" s="2"/>
      <c r="H182" s="2"/>
      <c r="I182" s="2"/>
    </row>
    <row r="183" spans="2:9" x14ac:dyDescent="0.25">
      <c r="B183" s="2"/>
      <c r="H183" s="2"/>
      <c r="I183" s="2"/>
    </row>
    <row r="184" spans="2:9" x14ac:dyDescent="0.25">
      <c r="B184" s="2"/>
      <c r="H184" s="2"/>
      <c r="I184" s="2"/>
    </row>
    <row r="185" spans="2:9" x14ac:dyDescent="0.25">
      <c r="B185" s="2"/>
      <c r="H185" s="2"/>
      <c r="I185" s="2"/>
    </row>
    <row r="186" spans="2:9" x14ac:dyDescent="0.25">
      <c r="B186" s="2"/>
      <c r="H186" s="2"/>
      <c r="I186" s="2"/>
    </row>
    <row r="187" spans="2:9" x14ac:dyDescent="0.25">
      <c r="B187" s="2"/>
      <c r="H187" s="2"/>
      <c r="I187" s="2"/>
    </row>
    <row r="188" spans="2:9" x14ac:dyDescent="0.25">
      <c r="B188" s="2"/>
      <c r="H188" s="2"/>
      <c r="I188" s="2"/>
    </row>
    <row r="189" spans="2:9" x14ac:dyDescent="0.25">
      <c r="B189" s="2"/>
      <c r="H189" s="2"/>
      <c r="I189" s="2"/>
    </row>
    <row r="190" spans="2:9" x14ac:dyDescent="0.25">
      <c r="B190" s="2"/>
      <c r="H190" s="2"/>
      <c r="I190" s="2"/>
    </row>
    <row r="191" spans="2:9" x14ac:dyDescent="0.25">
      <c r="B191" s="2"/>
      <c r="H191" s="2"/>
      <c r="I191" s="2"/>
    </row>
    <row r="192" spans="2:9" x14ac:dyDescent="0.25">
      <c r="B192" s="2"/>
      <c r="H192" s="2"/>
      <c r="I192" s="2"/>
    </row>
    <row r="193" spans="2:14" x14ac:dyDescent="0.25">
      <c r="B193" s="2"/>
      <c r="H193" s="2"/>
      <c r="I193" s="2"/>
    </row>
    <row r="194" spans="2:14" x14ac:dyDescent="0.25">
      <c r="B194" s="2"/>
      <c r="H194" s="2"/>
      <c r="I194" s="2"/>
    </row>
    <row r="195" spans="2:14" x14ac:dyDescent="0.25">
      <c r="H195" s="2"/>
      <c r="I195" s="2"/>
    </row>
    <row r="196" spans="2:14" x14ac:dyDescent="0.25">
      <c r="H196" s="2"/>
      <c r="I196" s="2"/>
    </row>
    <row r="197" spans="2:14" x14ac:dyDescent="0.25">
      <c r="B197" s="76"/>
      <c r="C197" s="26" t="s">
        <v>141</v>
      </c>
      <c r="D197" s="80"/>
      <c r="E197" s="80"/>
      <c r="F197" s="81"/>
      <c r="G197" s="82"/>
      <c r="H197" s="87" t="str">
        <f>IFERROR((F197-D197)/D197,"-")</f>
        <v>-</v>
      </c>
      <c r="I197" s="84" t="str">
        <f>IFERROR((F197-E197)/E197,"-")</f>
        <v>-</v>
      </c>
      <c r="L197" s="2"/>
      <c r="N197" s="2"/>
    </row>
    <row r="198" spans="2:14" x14ac:dyDescent="0.25">
      <c r="H198" s="2"/>
      <c r="I198" s="2"/>
    </row>
    <row r="199" spans="2:14" x14ac:dyDescent="0.25">
      <c r="H199" s="2"/>
      <c r="I199" s="2"/>
    </row>
    <row r="200" spans="2:14" x14ac:dyDescent="0.25">
      <c r="H200" s="2"/>
      <c r="I200" s="2"/>
    </row>
    <row r="201" spans="2:14" x14ac:dyDescent="0.25">
      <c r="H201" s="2"/>
      <c r="I201" s="2"/>
    </row>
    <row r="202" spans="2:14" x14ac:dyDescent="0.25">
      <c r="H202" s="2"/>
      <c r="I202" s="2"/>
    </row>
    <row r="203" spans="2:14" x14ac:dyDescent="0.25">
      <c r="H203" s="2"/>
      <c r="I203" s="2"/>
    </row>
    <row r="204" spans="2:14" x14ac:dyDescent="0.25">
      <c r="H204" s="2"/>
      <c r="I204" s="2"/>
    </row>
    <row r="205" spans="2:14" x14ac:dyDescent="0.25">
      <c r="H205" s="2"/>
      <c r="I205" s="2"/>
    </row>
  </sheetData>
  <mergeCells count="16">
    <mergeCell ref="C125:C128"/>
    <mergeCell ref="D125:F125"/>
    <mergeCell ref="G125:I127"/>
    <mergeCell ref="D4:F4"/>
    <mergeCell ref="C5:C8"/>
    <mergeCell ref="D5:F5"/>
    <mergeCell ref="G5:I7"/>
    <mergeCell ref="D44:F44"/>
    <mergeCell ref="C45:C48"/>
    <mergeCell ref="D45:F45"/>
    <mergeCell ref="G45:I47"/>
    <mergeCell ref="D84:F84"/>
    <mergeCell ref="C85:C88"/>
    <mergeCell ref="D85:F85"/>
    <mergeCell ref="G85:I87"/>
    <mergeCell ref="D124:F124"/>
  </mergeCell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last="1" xr2:uid="{00000000-0003-0000-0500-0000C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3'!D197:F197</xm:f>
              <xm:sqref>G197</xm:sqref>
            </x14:sparkline>
          </x14:sparklines>
        </x14:sparklineGroup>
        <x14:sparklineGroup manualMax="0" manualMin="0" displayEmptyCellsAs="gap" last="1" xr2:uid="{00000000-0003-0000-0500-0000C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3'!D157:F157</xm:f>
              <xm:sqref>G157</xm:sqref>
            </x14:sparkline>
          </x14:sparklines>
        </x14:sparklineGroup>
        <x14:sparklineGroup manualMax="0" manualMin="0" displayEmptyCellsAs="gap" last="1" xr2:uid="{00000000-0003-0000-0500-0000C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3'!D117:F117</xm:f>
              <xm:sqref>G117</xm:sqref>
            </x14:sparkline>
          </x14:sparklines>
        </x14:sparklineGroup>
        <x14:sparklineGroup manualMax="0" manualMin="0" displayEmptyCellsAs="gap" last="1" xr2:uid="{00000000-0003-0000-0500-0000C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3'!D77:F77</xm:f>
              <xm:sqref>G77</xm:sqref>
            </x14:sparkline>
          </x14:sparklines>
        </x14:sparklineGroup>
        <x14:sparklineGroup manualMax="0" manualMin="0" displayEmptyCellsAs="gap" last="1" xr2:uid="{00000000-0003-0000-0500-0000C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3'!D37:F37</xm:f>
              <xm:sqref>G37</xm:sqref>
            </x14:sparkline>
          </x14:sparklines>
        </x14:sparklineGroup>
        <x14:sparklineGroup manualMax="0" manualMin="0" displayEmptyCellsAs="gap" last="1" xr2:uid="{00000000-0003-0000-0500-0000C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3'!D155:F155</xm:f>
              <xm:sqref>G155</xm:sqref>
            </x14:sparkline>
          </x14:sparklines>
        </x14:sparklineGroup>
        <x14:sparklineGroup manualMax="0" manualMin="0" displayEmptyCellsAs="gap" last="1" xr2:uid="{00000000-0003-0000-0500-0000C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3'!D153:F153</xm:f>
              <xm:sqref>G153</xm:sqref>
            </x14:sparkline>
            <x14:sparkline>
              <xm:f>'Filtered Scorecard 3'!D154:F154</xm:f>
              <xm:sqref>G154</xm:sqref>
            </x14:sparkline>
          </x14:sparklines>
        </x14:sparklineGroup>
        <x14:sparklineGroup manualMax="0" manualMin="0" displayEmptyCellsAs="gap" last="1" xr2:uid="{00000000-0003-0000-0500-0000C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3'!D156:F156</xm:f>
              <xm:sqref>G156</xm:sqref>
            </x14:sparkline>
          </x14:sparklines>
        </x14:sparklineGroup>
        <x14:sparklineGroup manualMax="0" manualMin="0" displayEmptyCellsAs="gap" last="1" xr2:uid="{00000000-0003-0000-0500-0000C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3'!D158:F158</xm:f>
              <xm:sqref>G158</xm:sqref>
            </x14:sparkline>
          </x14:sparklines>
        </x14:sparklineGroup>
        <x14:sparklineGroup manualMax="0" manualMin="0" displayEmptyCellsAs="gap" last="1" xr2:uid="{00000000-0003-0000-0500-0000C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3'!D116:F116</xm:f>
              <xm:sqref>G116</xm:sqref>
            </x14:sparkline>
          </x14:sparklines>
        </x14:sparklineGroup>
        <x14:sparklineGroup manualMax="0" manualMin="0" displayEmptyCellsAs="gap" last="1" xr2:uid="{00000000-0003-0000-0500-0000C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3'!D113:F113</xm:f>
              <xm:sqref>G113</xm:sqref>
            </x14:sparkline>
            <x14:sparkline>
              <xm:f>'Filtered Scorecard 3'!D114:F114</xm:f>
              <xm:sqref>G114</xm:sqref>
            </x14:sparkline>
          </x14:sparklines>
        </x14:sparklineGroup>
        <x14:sparklineGroup manualMax="0" manualMin="0" displayEmptyCellsAs="gap" last="1" xr2:uid="{00000000-0003-0000-0500-0000C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3'!D115:F115</xm:f>
              <xm:sqref>G115</xm:sqref>
            </x14:sparkline>
          </x14:sparklines>
        </x14:sparklineGroup>
        <x14:sparklineGroup manualMax="0" manualMin="0" displayEmptyCellsAs="gap" last="1" xr2:uid="{00000000-0003-0000-0500-0000B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3'!D118:F118</xm:f>
              <xm:sqref>G118</xm:sqref>
            </x14:sparkline>
          </x14:sparklines>
        </x14:sparklineGroup>
        <x14:sparklineGroup manualMax="0" manualMin="0" displayEmptyCellsAs="gap" last="1" xr2:uid="{00000000-0003-0000-0500-0000B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3'!D75:F75</xm:f>
              <xm:sqref>G75</xm:sqref>
            </x14:sparkline>
          </x14:sparklines>
        </x14:sparklineGroup>
        <x14:sparklineGroup manualMax="0" manualMin="0" displayEmptyCellsAs="gap" last="1" xr2:uid="{00000000-0003-0000-0500-0000B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3'!D73:F73</xm:f>
              <xm:sqref>G73</xm:sqref>
            </x14:sparkline>
            <x14:sparkline>
              <xm:f>'Filtered Scorecard 3'!D74:F74</xm:f>
              <xm:sqref>G74</xm:sqref>
            </x14:sparkline>
          </x14:sparklines>
        </x14:sparklineGroup>
        <x14:sparklineGroup manualMax="0" manualMin="0" displayEmptyCellsAs="gap" last="1" xr2:uid="{00000000-0003-0000-0500-0000B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3'!D76:F76</xm:f>
              <xm:sqref>G76</xm:sqref>
            </x14:sparkline>
          </x14:sparklines>
        </x14:sparklineGroup>
        <x14:sparklineGroup manualMax="0" manualMin="0" displayEmptyCellsAs="gap" last="1" xr2:uid="{00000000-0003-0000-0500-0000B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3'!D78:F78</xm:f>
              <xm:sqref>G78</xm:sqref>
            </x14:sparkline>
          </x14:sparklines>
        </x14:sparklineGroup>
        <x14:sparklineGroup manualMax="0" manualMin="0" displayEmptyCellsAs="gap" last="1" xr2:uid="{00000000-0003-0000-0500-0000B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3'!D35:F35</xm:f>
              <xm:sqref>G35</xm:sqref>
            </x14:sparkline>
          </x14:sparklines>
        </x14:sparklineGroup>
        <x14:sparklineGroup manualMax="0" manualMin="0" displayEmptyCellsAs="gap" last="1" xr2:uid="{00000000-0003-0000-0500-0000B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3'!D33:F33</xm:f>
              <xm:sqref>G33</xm:sqref>
            </x14:sparkline>
            <x14:sparkline>
              <xm:f>'Filtered Scorecard 3'!D34:F34</xm:f>
              <xm:sqref>G34</xm:sqref>
            </x14:sparkline>
          </x14:sparklines>
        </x14:sparklineGroup>
        <x14:sparklineGroup manualMax="0" manualMin="0" displayEmptyCellsAs="gap" last="1" xr2:uid="{00000000-0003-0000-0500-0000B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3'!D36:F36</xm:f>
              <xm:sqref>G36</xm:sqref>
            </x14:sparkline>
          </x14:sparklines>
        </x14:sparklineGroup>
        <x14:sparklineGroup manualMax="0" manualMin="0" displayEmptyCellsAs="gap" last="1" xr2:uid="{00000000-0003-0000-0500-0000B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3'!D38:F38</xm:f>
              <xm:sqref>G38</xm:sqref>
            </x14:sparkline>
          </x14:sparklines>
        </x14:sparklineGroup>
        <x14:sparklineGroup manualMax="0" manualMin="0" displayEmptyCellsAs="gap" last="1" xr2:uid="{00000000-0003-0000-0500-0000B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3'!D14:F14</xm:f>
              <xm:sqref>G14</xm:sqref>
            </x14:sparkline>
          </x14:sparklines>
        </x14:sparklineGroup>
        <x14:sparklineGroup manualMax="0" manualMin="0" displayEmptyCellsAs="gap" last="1" xr2:uid="{00000000-0003-0000-0500-0000B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3'!D134:F134</xm:f>
              <xm:sqref>G134</xm:sqref>
            </x14:sparkline>
          </x14:sparklines>
        </x14:sparklineGroup>
        <x14:sparklineGroup manualMax="0" manualMin="0" displayEmptyCellsAs="gap" last="1" xr2:uid="{00000000-0003-0000-0500-0000B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3'!D94:F94</xm:f>
              <xm:sqref>G94</xm:sqref>
            </x14:sparkline>
          </x14:sparklines>
        </x14:sparklineGroup>
        <x14:sparklineGroup manualMax="0" manualMin="0" displayEmptyCellsAs="gap" last="1" xr2:uid="{00000000-0003-0000-0500-0000B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3'!D54:F54</xm:f>
              <xm:sqref>G54</xm:sqref>
            </x14:sparkline>
          </x14:sparklines>
        </x14:sparklineGroup>
        <x14:sparklineGroup manualMax="0" manualMin="0" displayEmptyCellsAs="gap" last="1" xr2:uid="{00000000-0003-0000-0500-0000B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3'!D146:F146</xm:f>
              <xm:sqref>G146</xm:sqref>
            </x14:sparkline>
            <x14:sparkline>
              <xm:f>'Filtered Scorecard 3'!D147:F147</xm:f>
              <xm:sqref>G147</xm:sqref>
            </x14:sparkline>
          </x14:sparklines>
        </x14:sparklineGroup>
        <x14:sparklineGroup manualMax="0" manualMin="0" displayEmptyCellsAs="gap" last="1" xr2:uid="{00000000-0003-0000-0500-0000B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3'!D106:F106</xm:f>
              <xm:sqref>G106</xm:sqref>
            </x14:sparkline>
            <x14:sparkline>
              <xm:f>'Filtered Scorecard 3'!D107:F107</xm:f>
              <xm:sqref>G107</xm:sqref>
            </x14:sparkline>
          </x14:sparklines>
        </x14:sparklineGroup>
        <x14:sparklineGroup manualMax="0" manualMin="0" displayEmptyCellsAs="gap" last="1" xr2:uid="{00000000-0003-0000-0500-0000B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3'!D66:F66</xm:f>
              <xm:sqref>G66</xm:sqref>
            </x14:sparkline>
            <x14:sparkline>
              <xm:f>'Filtered Scorecard 3'!D67:F67</xm:f>
              <xm:sqref>G67</xm:sqref>
            </x14:sparkline>
          </x14:sparklines>
        </x14:sparklineGroup>
        <x14:sparklineGroup manualMax="0" manualMin="0" displayEmptyCellsAs="gap" last="1" xr2:uid="{00000000-0003-0000-0500-0000A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3'!D26:F26</xm:f>
              <xm:sqref>G26</xm:sqref>
            </x14:sparkline>
            <x14:sparkline>
              <xm:f>'Filtered Scorecard 3'!D27:F27</xm:f>
              <xm:sqref>G27</xm:sqref>
            </x14:sparkline>
          </x14:sparklines>
        </x14:sparklineGroup>
        <x14:sparklineGroup manualMax="0" manualMin="0" displayEmptyCellsAs="gap" last="1" xr2:uid="{00000000-0003-0000-0500-0000A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3'!D130:F130</xm:f>
              <xm:sqref>G130</xm:sqref>
            </x14:sparkline>
          </x14:sparklines>
        </x14:sparklineGroup>
        <x14:sparklineGroup manualMax="0" manualMin="0" displayEmptyCellsAs="gap" last="1" negative="1" xr2:uid="{00000000-0003-0000-0500-0000AD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3'!D129:F129</xm:f>
              <xm:sqref>G129</xm:sqref>
            </x14:sparkline>
          </x14:sparklines>
        </x14:sparklineGroup>
        <x14:sparklineGroup manualMax="0" manualMin="0" displayEmptyCellsAs="gap" last="1" xr2:uid="{00000000-0003-0000-0500-0000A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3'!D143:F143</xm:f>
              <xm:sqref>G143</xm:sqref>
            </x14:sparkline>
          </x14:sparklines>
        </x14:sparklineGroup>
        <x14:sparklineGroup manualMax="0" manualMin="0" displayEmptyCellsAs="gap" last="1" xr2:uid="{00000000-0003-0000-0500-0000A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3'!D151:F151</xm:f>
              <xm:sqref>G151</xm:sqref>
            </x14:sparkline>
          </x14:sparklines>
        </x14:sparklineGroup>
        <x14:sparklineGroup manualMax="0" manualMin="0" displayEmptyCellsAs="gap" last="1" xr2:uid="{00000000-0003-0000-0500-0000A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3'!D131:F131</xm:f>
              <xm:sqref>G131</xm:sqref>
            </x14:sparkline>
            <x14:sparkline>
              <xm:f>'Filtered Scorecard 3'!D132:F132</xm:f>
              <xm:sqref>G132</xm:sqref>
            </x14:sparkline>
            <x14:sparkline>
              <xm:f>'Filtered Scorecard 3'!D133:F133</xm:f>
              <xm:sqref>G133</xm:sqref>
            </x14:sparkline>
            <x14:sparkline>
              <xm:f>'Filtered Scorecard 3'!D135:F135</xm:f>
              <xm:sqref>G135</xm:sqref>
            </x14:sparkline>
            <x14:sparkline>
              <xm:f>'Filtered Scorecard 3'!D136:F136</xm:f>
              <xm:sqref>G136</xm:sqref>
            </x14:sparkline>
            <x14:sparkline>
              <xm:f>'Filtered Scorecard 3'!D137:F137</xm:f>
              <xm:sqref>G137</xm:sqref>
            </x14:sparkline>
            <x14:sparkline>
              <xm:f>'Filtered Scorecard 3'!D138:F138</xm:f>
              <xm:sqref>G138</xm:sqref>
            </x14:sparkline>
            <x14:sparkline>
              <xm:f>'Filtered Scorecard 3'!D139:F139</xm:f>
              <xm:sqref>G139</xm:sqref>
            </x14:sparkline>
            <x14:sparkline>
              <xm:f>'Filtered Scorecard 3'!D140:F140</xm:f>
              <xm:sqref>G140</xm:sqref>
            </x14:sparkline>
            <x14:sparkline>
              <xm:f>'Filtered Scorecard 3'!D144:F144</xm:f>
              <xm:sqref>G144</xm:sqref>
            </x14:sparkline>
            <x14:sparkline>
              <xm:f>'Filtered Scorecard 3'!D145:F145</xm:f>
              <xm:sqref>G145</xm:sqref>
            </x14:sparkline>
            <x14:sparkline>
              <xm:f>'Filtered Scorecard 3'!D148:F148</xm:f>
              <xm:sqref>G148</xm:sqref>
            </x14:sparkline>
            <x14:sparkline>
              <xm:f>'Filtered Scorecard 3'!D149:F149</xm:f>
              <xm:sqref>G149</xm:sqref>
            </x14:sparkline>
            <x14:sparkline>
              <xm:f>'Filtered Scorecard 3'!D150:F150</xm:f>
              <xm:sqref>G150</xm:sqref>
            </x14:sparkline>
            <x14:sparkline>
              <xm:f>'Filtered Scorecard 3'!D159:F159</xm:f>
              <xm:sqref>G159</xm:sqref>
            </x14:sparkline>
            <x14:sparkline>
              <xm:f>'Filtered Scorecard 3'!D160:F160</xm:f>
              <xm:sqref>G160</xm:sqref>
            </x14:sparkline>
            <x14:sparkline>
              <xm:f>'Filtered Scorecard 3'!D152:F152</xm:f>
              <xm:sqref>G152</xm:sqref>
            </x14:sparkline>
            <x14:sparkline>
              <xm:f>'Filtered Scorecard 3'!D141:F141</xm:f>
              <xm:sqref>G141</xm:sqref>
            </x14:sparkline>
            <x14:sparkline>
              <xm:f>'Filtered Scorecard 3'!D142:F142</xm:f>
              <xm:sqref>G142</xm:sqref>
            </x14:sparkline>
          </x14:sparklines>
        </x14:sparklineGroup>
        <x14:sparklineGroup manualMax="0" manualMin="0" displayEmptyCellsAs="gap" last="1" xr2:uid="{00000000-0003-0000-0500-0000A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3'!D11:F11</xm:f>
              <xm:sqref>G11</xm:sqref>
            </x14:sparkline>
            <x14:sparkline>
              <xm:f>'Filtered Scorecard 3'!D12:F12</xm:f>
              <xm:sqref>G12</xm:sqref>
            </x14:sparkline>
            <x14:sparkline>
              <xm:f>'Filtered Scorecard 3'!D13:F13</xm:f>
              <xm:sqref>G13</xm:sqref>
            </x14:sparkline>
            <x14:sparkline>
              <xm:f>'Filtered Scorecard 3'!D15:F15</xm:f>
              <xm:sqref>G15</xm:sqref>
            </x14:sparkline>
            <x14:sparkline>
              <xm:f>'Filtered Scorecard 3'!D16:F16</xm:f>
              <xm:sqref>G16</xm:sqref>
            </x14:sparkline>
            <x14:sparkline>
              <xm:f>'Filtered Scorecard 3'!D17:F17</xm:f>
              <xm:sqref>G17</xm:sqref>
            </x14:sparkline>
            <x14:sparkline>
              <xm:f>'Filtered Scorecard 3'!D18:F18</xm:f>
              <xm:sqref>G18</xm:sqref>
            </x14:sparkline>
            <x14:sparkline>
              <xm:f>'Filtered Scorecard 3'!D19:F19</xm:f>
              <xm:sqref>G19</xm:sqref>
            </x14:sparkline>
            <x14:sparkline>
              <xm:f>'Filtered Scorecard 3'!D20:F20</xm:f>
              <xm:sqref>G20</xm:sqref>
            </x14:sparkline>
            <x14:sparkline>
              <xm:f>'Filtered Scorecard 3'!D24:F24</xm:f>
              <xm:sqref>G24</xm:sqref>
            </x14:sparkline>
            <x14:sparkline>
              <xm:f>'Filtered Scorecard 3'!D25:F25</xm:f>
              <xm:sqref>G25</xm:sqref>
            </x14:sparkline>
            <x14:sparkline>
              <xm:f>'Filtered Scorecard 3'!D28:F28</xm:f>
              <xm:sqref>G28</xm:sqref>
            </x14:sparkline>
            <x14:sparkline>
              <xm:f>'Filtered Scorecard 3'!D29:F29</xm:f>
              <xm:sqref>G29</xm:sqref>
            </x14:sparkline>
            <x14:sparkline>
              <xm:f>'Filtered Scorecard 3'!D30:F30</xm:f>
              <xm:sqref>G30</xm:sqref>
            </x14:sparkline>
            <x14:sparkline>
              <xm:f>'Filtered Scorecard 3'!D39:F39</xm:f>
              <xm:sqref>G39</xm:sqref>
            </x14:sparkline>
            <x14:sparkline>
              <xm:f>'Filtered Scorecard 3'!D40:F40</xm:f>
              <xm:sqref>G40</xm:sqref>
            </x14:sparkline>
            <x14:sparkline>
              <xm:f>'Filtered Scorecard 3'!D32:F32</xm:f>
              <xm:sqref>G32</xm:sqref>
            </x14:sparkline>
            <x14:sparkline>
              <xm:f>'Filtered Scorecard 3'!D21:F21</xm:f>
              <xm:sqref>G21</xm:sqref>
            </x14:sparkline>
            <x14:sparkline>
              <xm:f>'Filtered Scorecard 3'!D22:F22</xm:f>
              <xm:sqref>G22</xm:sqref>
            </x14:sparkline>
          </x14:sparklines>
        </x14:sparklineGroup>
        <x14:sparklineGroup manualMax="0" manualMin="0" displayEmptyCellsAs="gap" last="1" xr2:uid="{00000000-0003-0000-0500-0000A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3'!D50:F50</xm:f>
              <xm:sqref>G50</xm:sqref>
            </x14:sparkline>
          </x14:sparklines>
        </x14:sparklineGroup>
        <x14:sparklineGroup manualMax="0" manualMin="0" displayEmptyCellsAs="gap" last="1" negative="1" xr2:uid="{00000000-0003-0000-0500-0000A7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3'!D49:F49</xm:f>
              <xm:sqref>G49</xm:sqref>
            </x14:sparkline>
          </x14:sparklines>
        </x14:sparklineGroup>
        <x14:sparklineGroup manualMax="0" manualMin="0" displayEmptyCellsAs="gap" last="1" xr2:uid="{00000000-0003-0000-0500-0000A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3'!D63:F63</xm:f>
              <xm:sqref>G63</xm:sqref>
            </x14:sparkline>
          </x14:sparklines>
        </x14:sparklineGroup>
        <x14:sparklineGroup manualMax="0" manualMin="0" displayEmptyCellsAs="gap" last="1" xr2:uid="{00000000-0003-0000-0500-0000A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3'!D71:F71</xm:f>
              <xm:sqref>G71</xm:sqref>
            </x14:sparkline>
          </x14:sparklines>
        </x14:sparklineGroup>
        <x14:sparklineGroup manualMax="0" manualMin="0" displayEmptyCellsAs="gap" last="1" xr2:uid="{00000000-0003-0000-0500-0000A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3'!D51:F51</xm:f>
              <xm:sqref>G51</xm:sqref>
            </x14:sparkline>
            <x14:sparkline>
              <xm:f>'Filtered Scorecard 3'!D52:F52</xm:f>
              <xm:sqref>G52</xm:sqref>
            </x14:sparkline>
            <x14:sparkline>
              <xm:f>'Filtered Scorecard 3'!D53:F53</xm:f>
              <xm:sqref>G53</xm:sqref>
            </x14:sparkline>
            <x14:sparkline>
              <xm:f>'Filtered Scorecard 3'!D55:F55</xm:f>
              <xm:sqref>G55</xm:sqref>
            </x14:sparkline>
            <x14:sparkline>
              <xm:f>'Filtered Scorecard 3'!D56:F56</xm:f>
              <xm:sqref>G56</xm:sqref>
            </x14:sparkline>
            <x14:sparkline>
              <xm:f>'Filtered Scorecard 3'!D57:F57</xm:f>
              <xm:sqref>G57</xm:sqref>
            </x14:sparkline>
            <x14:sparkline>
              <xm:f>'Filtered Scorecard 3'!D58:F58</xm:f>
              <xm:sqref>G58</xm:sqref>
            </x14:sparkline>
            <x14:sparkline>
              <xm:f>'Filtered Scorecard 3'!D59:F59</xm:f>
              <xm:sqref>G59</xm:sqref>
            </x14:sparkline>
            <x14:sparkline>
              <xm:f>'Filtered Scorecard 3'!D60:F60</xm:f>
              <xm:sqref>G60</xm:sqref>
            </x14:sparkline>
            <x14:sparkline>
              <xm:f>'Filtered Scorecard 3'!D64:F64</xm:f>
              <xm:sqref>G64</xm:sqref>
            </x14:sparkline>
            <x14:sparkline>
              <xm:f>'Filtered Scorecard 3'!D65:F65</xm:f>
              <xm:sqref>G65</xm:sqref>
            </x14:sparkline>
            <x14:sparkline>
              <xm:f>'Filtered Scorecard 3'!D68:F68</xm:f>
              <xm:sqref>G68</xm:sqref>
            </x14:sparkline>
            <x14:sparkline>
              <xm:f>'Filtered Scorecard 3'!D69:F69</xm:f>
              <xm:sqref>G69</xm:sqref>
            </x14:sparkline>
            <x14:sparkline>
              <xm:f>'Filtered Scorecard 3'!D70:F70</xm:f>
              <xm:sqref>G70</xm:sqref>
            </x14:sparkline>
            <x14:sparkline>
              <xm:f>'Filtered Scorecard 3'!D79:F79</xm:f>
              <xm:sqref>G79</xm:sqref>
            </x14:sparkline>
            <x14:sparkline>
              <xm:f>'Filtered Scorecard 3'!D80:F80</xm:f>
              <xm:sqref>G80</xm:sqref>
            </x14:sparkline>
            <x14:sparkline>
              <xm:f>'Filtered Scorecard 3'!D72:F72</xm:f>
              <xm:sqref>G72</xm:sqref>
            </x14:sparkline>
            <x14:sparkline>
              <xm:f>'Filtered Scorecard 3'!D61:F61</xm:f>
              <xm:sqref>G61</xm:sqref>
            </x14:sparkline>
            <x14:sparkline>
              <xm:f>'Filtered Scorecard 3'!D62:F62</xm:f>
              <xm:sqref>G62</xm:sqref>
            </x14:sparkline>
          </x14:sparklines>
        </x14:sparklineGroup>
        <x14:sparklineGroup manualMax="0" manualMin="0" displayEmptyCellsAs="gap" last="1" xr2:uid="{00000000-0003-0000-0500-0000A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3'!D91:F91</xm:f>
              <xm:sqref>G91</xm:sqref>
            </x14:sparkline>
            <x14:sparkline>
              <xm:f>'Filtered Scorecard 3'!D92:F92</xm:f>
              <xm:sqref>G92</xm:sqref>
            </x14:sparkline>
            <x14:sparkline>
              <xm:f>'Filtered Scorecard 3'!D93:F93</xm:f>
              <xm:sqref>G93</xm:sqref>
            </x14:sparkline>
            <x14:sparkline>
              <xm:f>'Filtered Scorecard 3'!D95:F95</xm:f>
              <xm:sqref>G95</xm:sqref>
            </x14:sparkline>
            <x14:sparkline>
              <xm:f>'Filtered Scorecard 3'!D96:F96</xm:f>
              <xm:sqref>G96</xm:sqref>
            </x14:sparkline>
            <x14:sparkline>
              <xm:f>'Filtered Scorecard 3'!D97:F97</xm:f>
              <xm:sqref>G97</xm:sqref>
            </x14:sparkline>
            <x14:sparkline>
              <xm:f>'Filtered Scorecard 3'!D98:F98</xm:f>
              <xm:sqref>G98</xm:sqref>
            </x14:sparkline>
            <x14:sparkline>
              <xm:f>'Filtered Scorecard 3'!D99:F99</xm:f>
              <xm:sqref>G99</xm:sqref>
            </x14:sparkline>
            <x14:sparkline>
              <xm:f>'Filtered Scorecard 3'!D100:F100</xm:f>
              <xm:sqref>G100</xm:sqref>
            </x14:sparkline>
            <x14:sparkline>
              <xm:f>'Filtered Scorecard 3'!D104:F104</xm:f>
              <xm:sqref>G104</xm:sqref>
            </x14:sparkline>
            <x14:sparkline>
              <xm:f>'Filtered Scorecard 3'!D105:F105</xm:f>
              <xm:sqref>G105</xm:sqref>
            </x14:sparkline>
            <x14:sparkline>
              <xm:f>'Filtered Scorecard 3'!D108:F108</xm:f>
              <xm:sqref>G108</xm:sqref>
            </x14:sparkline>
            <x14:sparkline>
              <xm:f>'Filtered Scorecard 3'!D109:F109</xm:f>
              <xm:sqref>G109</xm:sqref>
            </x14:sparkline>
            <x14:sparkline>
              <xm:f>'Filtered Scorecard 3'!D110:F110</xm:f>
              <xm:sqref>G110</xm:sqref>
            </x14:sparkline>
            <x14:sparkline>
              <xm:f>'Filtered Scorecard 3'!D119:F119</xm:f>
              <xm:sqref>G119</xm:sqref>
            </x14:sparkline>
            <x14:sparkline>
              <xm:f>'Filtered Scorecard 3'!D120:F120</xm:f>
              <xm:sqref>G120</xm:sqref>
            </x14:sparkline>
            <x14:sparkline>
              <xm:f>'Filtered Scorecard 3'!D112:F112</xm:f>
              <xm:sqref>G112</xm:sqref>
            </x14:sparkline>
            <x14:sparkline>
              <xm:f>'Filtered Scorecard 3'!D101:F101</xm:f>
              <xm:sqref>G101</xm:sqref>
            </x14:sparkline>
            <x14:sparkline>
              <xm:f>'Filtered Scorecard 3'!D102:F102</xm:f>
              <xm:sqref>G102</xm:sqref>
            </x14:sparkline>
          </x14:sparklines>
        </x14:sparklineGroup>
        <x14:sparklineGroup manualMax="0" manualMin="0" displayEmptyCellsAs="gap" last="1" xr2:uid="{00000000-0003-0000-0500-0000A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3'!D31:F31</xm:f>
              <xm:sqref>G31</xm:sqref>
            </x14:sparkline>
          </x14:sparklines>
        </x14:sparklineGroup>
        <x14:sparklineGroup manualMax="0" manualMin="0" displayEmptyCellsAs="gap" last="1" xr2:uid="{00000000-0003-0000-0500-0000A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3'!D23:F23</xm:f>
              <xm:sqref>G23</xm:sqref>
            </x14:sparkline>
          </x14:sparklines>
        </x14:sparklineGroup>
        <x14:sparklineGroup manualMax="0" manualMin="0" displayEmptyCellsAs="gap" last="1" xr2:uid="{00000000-0003-0000-0500-0000A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3'!D111:F111</xm:f>
              <xm:sqref>G111</xm:sqref>
            </x14:sparkline>
          </x14:sparklines>
        </x14:sparklineGroup>
        <x14:sparklineGroup manualMax="0" manualMin="0" displayEmptyCellsAs="gap" last="1" xr2:uid="{00000000-0003-0000-0500-00009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3'!D103:F103</xm:f>
              <xm:sqref>G103</xm:sqref>
            </x14:sparkline>
          </x14:sparklines>
        </x14:sparklineGroup>
        <x14:sparklineGroup manualMax="0" manualMin="0" displayEmptyCellsAs="gap" last="1" negative="1" xr2:uid="{00000000-0003-0000-0500-00009E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3'!D89:F89</xm:f>
              <xm:sqref>G89</xm:sqref>
            </x14:sparkline>
          </x14:sparklines>
        </x14:sparklineGroup>
        <x14:sparklineGroup manualMax="0" manualMin="0" displayEmptyCellsAs="gap" last="1" xr2:uid="{00000000-0003-0000-0500-00009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3'!D90:F90</xm:f>
              <xm:sqref>G90</xm:sqref>
            </x14:sparkline>
          </x14:sparklines>
        </x14:sparklineGroup>
        <x14:sparklineGroup manualMax="0" manualMin="0" displayEmptyCellsAs="gap" last="1" negative="1" xr2:uid="{00000000-0003-0000-0500-00009C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3'!D9:F9</xm:f>
              <xm:sqref>G9</xm:sqref>
            </x14:sparkline>
          </x14:sparklines>
        </x14:sparklineGroup>
        <x14:sparklineGroup manualMax="0" manualMin="0" displayEmptyCellsAs="gap" last="1" xr2:uid="{00000000-0003-0000-0500-00009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3'!D10:F10</xm:f>
              <xm:sqref>G10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79998168889431442"/>
  </sheetPr>
  <dimension ref="B3:E15"/>
  <sheetViews>
    <sheetView showGridLines="0" workbookViewId="0">
      <selection activeCell="A5" sqref="A5:XFD5"/>
    </sheetView>
  </sheetViews>
  <sheetFormatPr defaultRowHeight="15" x14ac:dyDescent="0.25"/>
  <cols>
    <col min="1" max="1" width="6.140625" customWidth="1"/>
    <col min="2" max="2" width="15.42578125" customWidth="1"/>
    <col min="3" max="3" width="11.140625" customWidth="1"/>
    <col min="4" max="4" width="15.140625" customWidth="1"/>
    <col min="5" max="5" width="13.140625" customWidth="1"/>
  </cols>
  <sheetData>
    <row r="3" spans="2:5" ht="15.75" thickBot="1" x14ac:dyDescent="0.3"/>
    <row r="4" spans="2:5" ht="30.75" thickBot="1" x14ac:dyDescent="0.3">
      <c r="B4" s="114" t="s">
        <v>138</v>
      </c>
      <c r="C4" s="115" t="s">
        <v>109</v>
      </c>
      <c r="D4" s="115" t="s">
        <v>88</v>
      </c>
      <c r="E4" s="115" t="s">
        <v>89</v>
      </c>
    </row>
    <row r="5" spans="2:5" ht="16.5" thickTop="1" thickBot="1" x14ac:dyDescent="0.3">
      <c r="B5" s="135">
        <f>PY7_</f>
        <v>42005</v>
      </c>
      <c r="C5" s="120">
        <f t="array" ref="C5">SUM((IncLim&gt;0)*(Valuation=Val_current)*(PY=PY7_))</f>
        <v>0</v>
      </c>
      <c r="D5" s="120">
        <f t="array" ref="D5">SUM((IncLim&gt;0)*(Valuation=Val_current)*(indType&gt;0)*(PY=PY7_))</f>
        <v>0</v>
      </c>
      <c r="E5" s="122" t="str">
        <f t="shared" ref="E5:E10" si="0">IFERROR(D5/C5,"-")</f>
        <v>-</v>
      </c>
    </row>
    <row r="6" spans="2:5" ht="15.75" thickBot="1" x14ac:dyDescent="0.3">
      <c r="B6" s="135">
        <f>PY6_</f>
        <v>42370</v>
      </c>
      <c r="C6" s="120">
        <f t="array" ref="C6">SUM((IncLim&gt;0)*(Valuation=Val_current)*(PY=PY6_))</f>
        <v>0</v>
      </c>
      <c r="D6" s="120">
        <f t="array" ref="D6">SUM((IncLim&gt;0)*(Valuation=Val_current)*(indType&gt;0)*(PY=PY6_))</f>
        <v>0</v>
      </c>
      <c r="E6" s="122" t="str">
        <f t="shared" si="0"/>
        <v>-</v>
      </c>
    </row>
    <row r="7" spans="2:5" ht="15.75" thickBot="1" x14ac:dyDescent="0.3">
      <c r="B7" s="135">
        <f>PY5_</f>
        <v>39083</v>
      </c>
      <c r="C7" s="120">
        <f t="array" ref="C7">SUM((IncLim&gt;0)*(Valuation=Val_current)*(PY=PY5_))</f>
        <v>0</v>
      </c>
      <c r="D7" s="120">
        <f t="array" ref="D7">SUM((IncLim&gt;0)*(Valuation=Val_current)*(indType&gt;0)*(PY=PY5_))</f>
        <v>0</v>
      </c>
      <c r="E7" s="122" t="str">
        <f t="shared" si="0"/>
        <v>-</v>
      </c>
    </row>
    <row r="8" spans="2:5" ht="15.75" thickBot="1" x14ac:dyDescent="0.3">
      <c r="B8" s="135">
        <f>PY4_</f>
        <v>43101</v>
      </c>
      <c r="C8" s="120">
        <f t="array" ref="C8">SUM((IncLim&gt;0)*(Valuation=Val_current)*(PY=PY4_))</f>
        <v>0</v>
      </c>
      <c r="D8" s="120">
        <f t="array" ref="D8">SUM((IncLim&gt;0)*(Valuation=Val_current)*(indType&gt;0)*(PY=PY4_))</f>
        <v>0</v>
      </c>
      <c r="E8" s="122" t="str">
        <f t="shared" si="0"/>
        <v>-</v>
      </c>
    </row>
    <row r="9" spans="2:5" ht="15.75" thickBot="1" x14ac:dyDescent="0.3">
      <c r="B9" s="135">
        <f>PY3_</f>
        <v>43466</v>
      </c>
      <c r="C9" s="120">
        <f t="array" ref="C9">SUM((IncLim&gt;0)*(Valuation=Val_current)*(PY=PY3_))</f>
        <v>0</v>
      </c>
      <c r="D9" s="120">
        <f t="array" ref="D9">SUM((IncLim&gt;0)*(Valuation=Val_current)*(indType&gt;0)*(PY=PY3_))</f>
        <v>0</v>
      </c>
      <c r="E9" s="122" t="str">
        <f t="shared" si="0"/>
        <v>-</v>
      </c>
    </row>
    <row r="10" spans="2:5" ht="15.75" thickBot="1" x14ac:dyDescent="0.3">
      <c r="B10" s="135">
        <f>PY2_</f>
        <v>43831</v>
      </c>
      <c r="C10" s="120">
        <f t="array" ref="C10">SUM((IncLim&gt;0)*(Valuation=Val_current)*(PY=PY2_))</f>
        <v>0</v>
      </c>
      <c r="D10" s="120">
        <f t="array" ref="D10">SUM((IncLim&gt;0)*(Valuation=Val_current)*(indType&gt;0)*(PY=PY2_))</f>
        <v>0</v>
      </c>
      <c r="E10" s="122" t="str">
        <f t="shared" si="0"/>
        <v>-</v>
      </c>
    </row>
    <row r="11" spans="2:5" ht="15.75" thickBot="1" x14ac:dyDescent="0.3">
      <c r="B11" s="135">
        <f>PY1_</f>
        <v>44197</v>
      </c>
      <c r="C11" s="120">
        <f t="array" ref="C11">SUM((IncLim&gt;0)*(Valuation=Val_current)*(PY=PY1_))</f>
        <v>0</v>
      </c>
      <c r="D11" s="120">
        <f t="array" ref="D11">SUM((IncLim&gt;0)*(Valuation=Val_current)*(indType&gt;0)*(PY=PY1_))</f>
        <v>0</v>
      </c>
      <c r="E11" s="122" t="str">
        <f>IFERROR(D11/C11,"-")</f>
        <v>-</v>
      </c>
    </row>
    <row r="12" spans="2:5" ht="15.75" thickBot="1" x14ac:dyDescent="0.3">
      <c r="B12" s="114" t="s">
        <v>67</v>
      </c>
      <c r="C12" s="136">
        <f>SUM(C6:C11)</f>
        <v>0</v>
      </c>
      <c r="D12" s="136">
        <f>SUM(D6:D11)</f>
        <v>0</v>
      </c>
      <c r="E12" s="139" t="e">
        <f t="shared" ref="E12" si="1">D12/C12</f>
        <v>#DIV/0!</v>
      </c>
    </row>
    <row r="13" spans="2:5" ht="15.75" thickTop="1" x14ac:dyDescent="0.25"/>
    <row r="14" spans="2:5" x14ac:dyDescent="0.25">
      <c r="B14" t="s">
        <v>129</v>
      </c>
    </row>
    <row r="15" spans="2:5" x14ac:dyDescent="0.25">
      <c r="B15" t="s">
        <v>130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79998168889431442"/>
  </sheetPr>
  <dimension ref="B4:E12"/>
  <sheetViews>
    <sheetView showGridLines="0" topLeftCell="A4" workbookViewId="0">
      <selection activeCell="E31" sqref="E31"/>
    </sheetView>
  </sheetViews>
  <sheetFormatPr defaultRowHeight="15" x14ac:dyDescent="0.25"/>
  <cols>
    <col min="2" max="2" width="12" bestFit="1" customWidth="1"/>
    <col min="3" max="4" width="14.140625" bestFit="1" customWidth="1"/>
    <col min="5" max="5" width="16.7109375" bestFit="1" customWidth="1"/>
  </cols>
  <sheetData>
    <row r="4" spans="2:5" ht="15.75" thickBot="1" x14ac:dyDescent="0.3"/>
    <row r="5" spans="2:5" ht="45.75" thickBot="1" x14ac:dyDescent="0.3">
      <c r="B5" s="114" t="s">
        <v>138</v>
      </c>
      <c r="C5" s="115" t="s">
        <v>122</v>
      </c>
      <c r="D5" s="115" t="s">
        <v>120</v>
      </c>
      <c r="E5" s="115" t="s">
        <v>121</v>
      </c>
    </row>
    <row r="6" spans="2:5" ht="16.5" thickTop="1" thickBot="1" x14ac:dyDescent="0.3">
      <c r="B6" s="135">
        <f>PY7_</f>
        <v>42005</v>
      </c>
      <c r="C6" s="120">
        <f t="array" ref="C6">PY7_ultCT</f>
        <v>0</v>
      </c>
      <c r="D6" s="121">
        <f t="array" ref="D6">PY7_ult</f>
        <v>0</v>
      </c>
      <c r="E6" s="121" t="str">
        <f t="shared" ref="E6:E12" si="0">IFERROR(D6/C6,"-")</f>
        <v>-</v>
      </c>
    </row>
    <row r="7" spans="2:5" ht="15.75" thickBot="1" x14ac:dyDescent="0.3">
      <c r="B7" s="135">
        <f>PY6_</f>
        <v>42370</v>
      </c>
      <c r="C7" s="120">
        <f t="array" ref="C7">PY6_ultCt</f>
        <v>0</v>
      </c>
      <c r="D7" s="121">
        <f t="array" ref="D7">PY6_ult</f>
        <v>0</v>
      </c>
      <c r="E7" s="121" t="str">
        <f t="shared" si="0"/>
        <v>-</v>
      </c>
    </row>
    <row r="8" spans="2:5" ht="15.75" thickBot="1" x14ac:dyDescent="0.3">
      <c r="B8" s="135">
        <f>PY5_</f>
        <v>39083</v>
      </c>
      <c r="C8" s="120">
        <f t="array" ref="C8">PY5_ultCt</f>
        <v>0</v>
      </c>
      <c r="D8" s="121">
        <f t="array" ref="D8">PY5_ult</f>
        <v>0</v>
      </c>
      <c r="E8" s="121" t="str">
        <f t="shared" si="0"/>
        <v>-</v>
      </c>
    </row>
    <row r="9" spans="2:5" ht="15.75" thickBot="1" x14ac:dyDescent="0.3">
      <c r="B9" s="135">
        <f>PY4_</f>
        <v>43101</v>
      </c>
      <c r="C9" s="120">
        <f t="array" ref="C9">PY4_ultCt</f>
        <v>0</v>
      </c>
      <c r="D9" s="121">
        <f t="array" ref="D9">PY4_ult</f>
        <v>0</v>
      </c>
      <c r="E9" s="121" t="str">
        <f t="shared" si="0"/>
        <v>-</v>
      </c>
    </row>
    <row r="10" spans="2:5" ht="15.75" thickBot="1" x14ac:dyDescent="0.3">
      <c r="B10" s="135">
        <f>PY3_</f>
        <v>43466</v>
      </c>
      <c r="C10" s="120">
        <f t="array" ref="C10">PY3_ultCt</f>
        <v>0</v>
      </c>
      <c r="D10" s="121">
        <f t="array" ref="D10">PY3_ult</f>
        <v>0</v>
      </c>
      <c r="E10" s="121" t="str">
        <f t="shared" si="0"/>
        <v>-</v>
      </c>
    </row>
    <row r="11" spans="2:5" ht="15.75" thickBot="1" x14ac:dyDescent="0.3">
      <c r="B11" s="135">
        <f>PY2_</f>
        <v>43831</v>
      </c>
      <c r="C11" s="120">
        <f t="array" ref="C11">PY2_ultCt</f>
        <v>0</v>
      </c>
      <c r="D11" s="121">
        <f t="array" ref="D11">PY2_ult</f>
        <v>0</v>
      </c>
      <c r="E11" s="121" t="str">
        <f t="shared" si="0"/>
        <v>-</v>
      </c>
    </row>
    <row r="12" spans="2:5" ht="15.75" thickBot="1" x14ac:dyDescent="0.3">
      <c r="B12" s="135">
        <f>PY1_</f>
        <v>44197</v>
      </c>
      <c r="C12" s="120">
        <f t="array" ref="C12">PY1_ultCt</f>
        <v>0</v>
      </c>
      <c r="D12" s="121">
        <f t="array" ref="D12">PY1_ult</f>
        <v>0</v>
      </c>
      <c r="E12" s="121" t="str">
        <f t="shared" si="0"/>
        <v>-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79998168889431442"/>
  </sheetPr>
  <dimension ref="B2:H32"/>
  <sheetViews>
    <sheetView showGridLines="0" workbookViewId="0">
      <selection activeCell="C6" sqref="C6"/>
    </sheetView>
  </sheetViews>
  <sheetFormatPr defaultRowHeight="15" x14ac:dyDescent="0.25"/>
  <cols>
    <col min="1" max="1" width="9.140625" style="2"/>
    <col min="2" max="2" width="35.85546875" style="2" customWidth="1"/>
    <col min="3" max="3" width="15.85546875" style="2" customWidth="1"/>
    <col min="4" max="4" width="14.140625" style="2" bestFit="1" customWidth="1"/>
    <col min="5" max="5" width="24.5703125" style="2" customWidth="1"/>
    <col min="6" max="6" width="15.140625" style="2" customWidth="1"/>
    <col min="7" max="8" width="16.7109375" style="2" customWidth="1"/>
    <col min="9" max="9" width="23.5703125" style="2" customWidth="1"/>
    <col min="10" max="16384" width="9.140625" style="2"/>
  </cols>
  <sheetData>
    <row r="2" spans="2:5" ht="21" x14ac:dyDescent="0.35">
      <c r="B2" s="126"/>
    </row>
    <row r="4" spans="2:5" ht="15.75" thickBot="1" x14ac:dyDescent="0.3"/>
    <row r="5" spans="2:5" ht="15.75" thickBot="1" x14ac:dyDescent="0.3">
      <c r="B5" s="114" t="s">
        <v>110</v>
      </c>
      <c r="C5" s="115" t="s">
        <v>111</v>
      </c>
      <c r="D5" s="115" t="s">
        <v>112</v>
      </c>
      <c r="E5" s="115" t="s">
        <v>113</v>
      </c>
    </row>
    <row r="6" spans="2:5" ht="16.5" thickTop="1" thickBot="1" x14ac:dyDescent="0.3">
      <c r="B6" s="116" t="s">
        <v>114</v>
      </c>
      <c r="C6" s="140" t="e">
        <f>COUNTIFS(execute!$S:$S,Val_current,execute!$Q:$Q,"1",execute!$K:$K,"&gt;"&amp;0,execute!$I:$I,"&gt;="&amp;42005)/COUNTIFS(execute!$S:$S,Val_current,execute!$K:$K,"&gt;"&amp;0,execute!$I:$I,"&gt;="&amp;42005)</f>
        <v>#DIV/0!</v>
      </c>
      <c r="D6" s="140" t="e">
        <f>SUMIFS(execute!$K:$K,execute!$S:$S,Val_current,execute!$Q:$Q,"1",execute!$K:$K,"&gt;"&amp;0,execute!$I:$I,"&gt;="&amp;42005)/SUMIFS(execute!$K:$K,execute!$S:$S,Val_current,execute!$K:$K,"&gt;"&amp;0,execute!$I:$I,"&gt;="&amp;42005)</f>
        <v>#DIV/0!</v>
      </c>
      <c r="E6" s="140" t="e">
        <f>SUMIFS(execute!$M:$M,execute!$S:$S,Val_current,execute!$Q:$Q,"1",execute!$K:$K,"&gt;"&amp;0,execute!$I:$I,"&gt;="&amp;42005)/SUMIFS(execute!$M:$M,execute!$S:$S,Val_current,execute!$K:$K,"&gt;"&amp;0,execute!$I:$I,"&gt;="&amp;42005)</f>
        <v>#DIV/0!</v>
      </c>
    </row>
    <row r="7" spans="2:5" ht="15.75" thickBot="1" x14ac:dyDescent="0.3">
      <c r="B7" s="116" t="s">
        <v>116</v>
      </c>
      <c r="C7" s="140" t="e">
        <f>COUNTIFS(execute!$S:$S,Val_current,execute!$Q:$Q,"1",execute!#REF!,"1",execute!$K:$K,"&gt;"&amp;0,execute!$I:$I,"&gt;="&amp;42005)/COUNTIFS(execute!$S:$S,Val_current,execute!#REF!,"1",execute!$K:$K,"&gt;"&amp;0,execute!$I:$I,"&gt;="&amp;42005)</f>
        <v>#REF!</v>
      </c>
      <c r="D7" s="140" t="e">
        <f>SUMIFS(execute!$K:$K,execute!$S:$S,Val_current,execute!$Q:$Q,"1",execute!#REF!,"1",execute!$K:$K,"&gt;"&amp;0,execute!$I:$I,"&gt;="&amp;42005)/SUMIFS(execute!$K:$K,execute!$S:$S,Val_current,execute!#REF!,"1",execute!$K:$K,"&gt;"&amp;0,execute!$I:$I,"&gt;="&amp;42005)</f>
        <v>#REF!</v>
      </c>
      <c r="E7" s="140" t="e">
        <f>SUMIFS(execute!$M:$M,execute!$S:$S,Val_current,execute!$Q:$Q,"1",execute!#REF!,"1",execute!$K:$K,"&gt;"&amp;0,execute!$I:$I,"&gt;="&amp;42005)/SUMIFS(execute!$M:$M,execute!$S:$S,Val_current,execute!#REF!,"1",execute!$K:$K,"&gt;"&amp;0,execute!$I:$I,"&gt;="&amp;42005)</f>
        <v>#REF!</v>
      </c>
    </row>
    <row r="8" spans="2:5" ht="15.75" thickBot="1" x14ac:dyDescent="0.3">
      <c r="B8" s="117" t="s">
        <v>139</v>
      </c>
      <c r="C8" s="141"/>
      <c r="D8" s="141"/>
      <c r="E8" s="141"/>
    </row>
    <row r="9" spans="2:5" x14ac:dyDescent="0.25">
      <c r="B9" s="146" t="s">
        <v>140</v>
      </c>
    </row>
    <row r="11" spans="2:5" x14ac:dyDescent="0.25">
      <c r="B11" s="2" t="s">
        <v>117</v>
      </c>
    </row>
    <row r="12" spans="2:5" x14ac:dyDescent="0.25">
      <c r="B12" s="118"/>
      <c r="C12" s="118" t="s">
        <v>109</v>
      </c>
      <c r="D12" s="118" t="s">
        <v>66</v>
      </c>
    </row>
    <row r="13" spans="2:5" x14ac:dyDescent="0.25">
      <c r="B13" s="118" t="s">
        <v>118</v>
      </c>
      <c r="C13" s="119" t="e">
        <f>1-C14</f>
        <v>#REF!</v>
      </c>
      <c r="D13" s="119" t="e">
        <f>1-D14</f>
        <v>#REF!</v>
      </c>
    </row>
    <row r="14" spans="2:5" x14ac:dyDescent="0.25">
      <c r="B14" s="118" t="s">
        <v>110</v>
      </c>
      <c r="C14" s="119" t="e">
        <f>C7</f>
        <v>#REF!</v>
      </c>
      <c r="D14" s="119" t="e">
        <f>D7</f>
        <v>#REF!</v>
      </c>
    </row>
    <row r="20" spans="2:8" ht="15.75" thickBot="1" x14ac:dyDescent="0.3">
      <c r="B20" s="147" t="s">
        <v>145</v>
      </c>
      <c r="C20" s="147"/>
    </row>
    <row r="21" spans="2:8" ht="30.75" thickBot="1" x14ac:dyDescent="0.3">
      <c r="B21" s="114" t="s">
        <v>146</v>
      </c>
      <c r="C21" s="115" t="s">
        <v>149</v>
      </c>
    </row>
    <row r="22" spans="2:8" ht="16.5" thickTop="1" thickBot="1" x14ac:dyDescent="0.3">
      <c r="B22" s="116" t="s">
        <v>147</v>
      </c>
      <c r="C22" s="140"/>
    </row>
    <row r="23" spans="2:8" ht="15.75" thickBot="1" x14ac:dyDescent="0.3">
      <c r="B23" s="116" t="s">
        <v>148</v>
      </c>
      <c r="C23" s="140"/>
    </row>
    <row r="28" spans="2:8" ht="15.75" thickBot="1" x14ac:dyDescent="0.3"/>
    <row r="29" spans="2:8" ht="30.75" thickBot="1" x14ac:dyDescent="0.3">
      <c r="B29" s="114" t="s">
        <v>110</v>
      </c>
      <c r="C29" s="115" t="s">
        <v>133</v>
      </c>
      <c r="D29" s="115" t="s">
        <v>134</v>
      </c>
      <c r="E29" s="115" t="s">
        <v>135</v>
      </c>
      <c r="F29" s="115" t="s">
        <v>131</v>
      </c>
      <c r="G29" s="115" t="s">
        <v>136</v>
      </c>
      <c r="H29" s="115" t="s">
        <v>132</v>
      </c>
    </row>
    <row r="30" spans="2:8" ht="16.5" thickTop="1" thickBot="1" x14ac:dyDescent="0.3">
      <c r="B30" s="116" t="s">
        <v>114</v>
      </c>
      <c r="C30" s="142">
        <f>COUNTIFS(execute!$S:$S,Val_current,execute!$Q:$Q,"1",execute!$K:$K,"&gt;"&amp;0,execute!$I:$I,"&gt;="&amp;42005)</f>
        <v>0</v>
      </c>
      <c r="D30" s="142">
        <f>COUNTIFS(execute!$S:$S,Val_current,execute!$K:$K,"&gt;"&amp;0,execute!$I:$I,"&gt;="&amp;42005)</f>
        <v>0</v>
      </c>
      <c r="E30" s="143">
        <f>SUMIFS(execute!$K:$K,execute!$S:$S,Val_current,execute!$Q:$Q,"1",execute!$K:$K,"&gt;"&amp;0,execute!$I:$I,"&gt;="&amp;42005)</f>
        <v>0</v>
      </c>
      <c r="F30" s="143">
        <f>SUMIFS(execute!$K:$K,execute!$S:$S,Val_current,execute!$K:$K,"&gt;"&amp;0,execute!$I:$I,"&gt;="&amp;42005)</f>
        <v>0</v>
      </c>
      <c r="G30" s="143">
        <f>SUMIFS(execute!$M:$M,execute!$S:$S,Val_current,execute!$Q:$Q,"1",execute!$K:$K,"&gt;"&amp;0,execute!$I:$I,"&gt;="&amp;42005)</f>
        <v>0</v>
      </c>
      <c r="H30" s="143">
        <f>SUMIFS(execute!$M:$M,execute!$S:$S,Val_current,execute!$K:$K,"&gt;"&amp;0,execute!$I:$I,"&gt;="&amp;42005)</f>
        <v>0</v>
      </c>
    </row>
    <row r="31" spans="2:8" ht="15.75" thickBot="1" x14ac:dyDescent="0.3">
      <c r="B31" s="116" t="s">
        <v>116</v>
      </c>
      <c r="C31" s="142" t="e">
        <f>COUNTIFS(execute!$S:$S,Val_current,execute!$Q:$Q,"1",execute!#REF!,"1",execute!$K:$K,"&gt;"&amp;0,execute!$I:$I,"&gt;="&amp;42005)</f>
        <v>#REF!</v>
      </c>
      <c r="D31" s="142" t="e">
        <f>COUNTIFS(execute!$S:$S,Val_current,execute!#REF!,"1",execute!$K:$K,"&gt;"&amp;0,execute!$I:$I,"&gt;="&amp;42005)</f>
        <v>#REF!</v>
      </c>
      <c r="E31" s="143" t="e">
        <f>SUMIFS(execute!$K:$K,execute!$S:$S,Val_current,execute!$Q:$Q,"1",execute!#REF!,"1",execute!$K:$K,"&gt;"&amp;0,execute!$I:$I,"&gt;="&amp;42005)</f>
        <v>#REF!</v>
      </c>
      <c r="F31" s="143" t="e">
        <f>SUMIFS(execute!$K:$K,execute!$S:$S,Val_current,execute!#REF!,"1",execute!$K:$K,"&gt;"&amp;0,execute!$I:$I,"&gt;="&amp;42005)</f>
        <v>#REF!</v>
      </c>
      <c r="G31" s="143" t="e">
        <f>SUMIFS(execute!$M:$M,execute!$S:$S,Val_current,execute!$Q:$Q,"1",execute!#REF!,"1",execute!$K:$K,"&gt;"&amp;0,execute!$I:$I,"&gt;="&amp;42005)</f>
        <v>#REF!</v>
      </c>
      <c r="H31" s="143" t="e">
        <f>SUMIFS(execute!$M:$M,execute!$S:$S,Val_current,execute!#REF!,"1",execute!$K:$K,"&gt;"&amp;0,execute!$I:$I,"&gt;="&amp;42005)</f>
        <v>#REF!</v>
      </c>
    </row>
    <row r="32" spans="2:8" ht="15.75" thickBot="1" x14ac:dyDescent="0.3">
      <c r="B32" s="117" t="s">
        <v>115</v>
      </c>
      <c r="C32" s="144">
        <f>COUNTIFS(execute!$S:$S,Val_current,execute!$Q:$Q,"1",execute!$K:$K,"&gt;"&amp;0,execute!$O:$O,"0")</f>
        <v>0</v>
      </c>
      <c r="D32" s="144">
        <f>COUNTIFS(execute!$S:$S,Val_current,execute!$K:$K,"&gt;"&amp;0,execute!$O:$O,"0")</f>
        <v>0</v>
      </c>
      <c r="E32" s="145">
        <f>SUMIFS(execute!$K:$K,execute!$S:$S,Val_current,execute!$Q:$Q,"1",execute!$K:$K,"&gt;"&amp;0,execute!$O:$O,"0")</f>
        <v>0</v>
      </c>
      <c r="F32" s="145">
        <f>SUMIFS(execute!$K:$K,execute!$S:$S,Val_current,execute!$K:$K,"&gt;"&amp;0,execute!$O:$O,"0")</f>
        <v>0</v>
      </c>
      <c r="G32" s="145">
        <f>SUMIFS(execute!$M:$M,execute!$S:$S,Val_current,execute!$Q:$Q,"1",execute!$K:$K,"&gt;"&amp;0,execute!$O:$O,"0")</f>
        <v>0</v>
      </c>
      <c r="H32" s="145">
        <f>SUMIFS(execute!$M:$M,execute!$S:$S,Val_current,execute!$K:$K,"&gt;"&amp;0,execute!$O:$O,"0")</f>
        <v>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DB72801DF7AA49A821A4C3A555C86C" ma:contentTypeVersion="8" ma:contentTypeDescription="Create a new document." ma:contentTypeScope="" ma:versionID="647f4d8a5db746c0df84d7114234d229">
  <xsd:schema xmlns:xsd="http://www.w3.org/2001/XMLSchema" xmlns:xs="http://www.w3.org/2001/XMLSchema" xmlns:p="http://schemas.microsoft.com/office/2006/metadata/properties" xmlns:ns2="47459466-ed6b-4e72-a6f3-3480ef95271b" targetNamespace="http://schemas.microsoft.com/office/2006/metadata/properties" ma:root="true" ma:fieldsID="f377aab322bd57a07cbc7720d4263814" ns2:_="">
    <xsd:import namespace="47459466-ed6b-4e72-a6f3-3480ef952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59466-ed6b-4e72-a6f3-3480ef9527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315E7A-D18C-4AA1-B43D-BEE63677CE70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47459466-ed6b-4e72-a6f3-3480ef95271b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D0F4374-CACF-4165-A373-F1C8BB3597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EF60B7-B201-4AB6-B21C-AC782800C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59466-ed6b-4e72-a6f3-3480ef952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51</vt:i4>
      </vt:variant>
    </vt:vector>
  </HeadingPairs>
  <TitlesOfParts>
    <vt:vector size="60" baseType="lpstr">
      <vt:lpstr>Instructions</vt:lpstr>
      <vt:lpstr>execute</vt:lpstr>
      <vt:lpstr>Total Scorecards</vt:lpstr>
      <vt:lpstr>Filtered Scorecard 1</vt:lpstr>
      <vt:lpstr>Filtered Scorecard 2</vt:lpstr>
      <vt:lpstr>Filtered Scorecard 3</vt:lpstr>
      <vt:lpstr>Indemnity Rate</vt:lpstr>
      <vt:lpstr>Ultimate Severity</vt:lpstr>
      <vt:lpstr>Litigation Analysis</vt:lpstr>
      <vt:lpstr>Closed</vt:lpstr>
      <vt:lpstr>DOL</vt:lpstr>
      <vt:lpstr>Filter1</vt:lpstr>
      <vt:lpstr>IncLim</vt:lpstr>
      <vt:lpstr>IncYr_yn</vt:lpstr>
      <vt:lpstr>indType</vt:lpstr>
      <vt:lpstr>Lit</vt:lpstr>
      <vt:lpstr>Months</vt:lpstr>
      <vt:lpstr>months1</vt:lpstr>
      <vt:lpstr>months2</vt:lpstr>
      <vt:lpstr>months3</vt:lpstr>
      <vt:lpstr>months4</vt:lpstr>
      <vt:lpstr>months5</vt:lpstr>
      <vt:lpstr>osLim</vt:lpstr>
      <vt:lpstr>pdLim</vt:lpstr>
      <vt:lpstr>PY</vt:lpstr>
      <vt:lpstr>PY1_</vt:lpstr>
      <vt:lpstr>PY1_ret</vt:lpstr>
      <vt:lpstr>PY1_ult</vt:lpstr>
      <vt:lpstr>PY1_ultCt</vt:lpstr>
      <vt:lpstr>PY2_</vt:lpstr>
      <vt:lpstr>PY2_ret</vt:lpstr>
      <vt:lpstr>PY2_ult</vt:lpstr>
      <vt:lpstr>PY2_ultCt</vt:lpstr>
      <vt:lpstr>PY3_</vt:lpstr>
      <vt:lpstr>PY3_ret</vt:lpstr>
      <vt:lpstr>PY3_ult</vt:lpstr>
      <vt:lpstr>PY3_ultCt</vt:lpstr>
      <vt:lpstr>PY4_</vt:lpstr>
      <vt:lpstr>PY4_ret</vt:lpstr>
      <vt:lpstr>PY4_ult</vt:lpstr>
      <vt:lpstr>PY4_ultCt</vt:lpstr>
      <vt:lpstr>PY5_</vt:lpstr>
      <vt:lpstr>PY5_ret</vt:lpstr>
      <vt:lpstr>PY5_ult</vt:lpstr>
      <vt:lpstr>PY5_ultCt</vt:lpstr>
      <vt:lpstr>PY6_</vt:lpstr>
      <vt:lpstr>PY6_ret</vt:lpstr>
      <vt:lpstr>PY6_ult</vt:lpstr>
      <vt:lpstr>PY6_ultCt</vt:lpstr>
      <vt:lpstr>PY7_</vt:lpstr>
      <vt:lpstr>PY7_ult</vt:lpstr>
      <vt:lpstr>PY7_ultCT</vt:lpstr>
      <vt:lpstr>PY8_</vt:lpstr>
      <vt:lpstr>PY8_ult</vt:lpstr>
      <vt:lpstr>PY8_ultCt</vt:lpstr>
      <vt:lpstr>Source1</vt:lpstr>
      <vt:lpstr>Source2</vt:lpstr>
      <vt:lpstr>Source3</vt:lpstr>
      <vt:lpstr>Val_current</vt:lpstr>
      <vt:lpstr>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Chris.Knight@epicbrokers.com</dc:creator>
  <cp:keywords/>
  <dc:description/>
  <cp:lastModifiedBy>Chris Knight</cp:lastModifiedBy>
  <cp:revision/>
  <dcterms:created xsi:type="dcterms:W3CDTF">2018-10-01T16:15:58Z</dcterms:created>
  <dcterms:modified xsi:type="dcterms:W3CDTF">2023-04-11T13:54:04Z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0x010100A5DB72801DF7AA49A821A4C3A555C86C</vt:lpwstr>
  </property>
</Properties>
</file>